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2.xml" ContentType="application/vnd.openxmlformats-officedocument.drawing+xml"/>
  <Override PartName="/xl/comments5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https://d.docs.live.net/b0a8704db8725428/Bureau/"/>
    </mc:Choice>
  </mc:AlternateContent>
  <xr:revisionPtr revIDLastSave="74" documentId="13_ncr:1_{6BD13585-DD25-443F-B97A-3816B597CEBC}" xr6:coauthVersionLast="45" xr6:coauthVersionMax="45" xr10:uidLastSave="{1CC12601-5259-4500-B08A-A0D426C46914}"/>
  <bookViews>
    <workbookView xWindow="-108" yWindow="-108" windowWidth="23256" windowHeight="12576" tabRatio="882" xr2:uid="{C2AE4174-C85F-4C29-A008-E49172A4D032}"/>
  </bookViews>
  <sheets>
    <sheet name="Information du journal" sheetId="16" r:id="rId1"/>
    <sheet name="Etat psy" sheetId="17" r:id="rId2"/>
    <sheet name="Déscriptions des trades" sheetId="13" r:id="rId3"/>
    <sheet name="Statistique des entrée" sheetId="12" r:id="rId4"/>
    <sheet name="Liste" sheetId="15" r:id="rId5"/>
    <sheet name="Calculateur de trading" sheetId="3" r:id="rId6"/>
    <sheet name="Statistique des trades" sheetId="11" r:id="rId7"/>
  </sheets>
  <definedNames>
    <definedName name="_xlnm._FilterDatabase" localSheetId="3" hidden="1">'Statistique des entrée'!$AA$3:$AA$12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94" i="3" l="1"/>
  <c r="G27" i="12" l="1"/>
  <c r="G26" i="12"/>
  <c r="G25" i="12"/>
  <c r="AJ40" i="12"/>
  <c r="AK39" i="12"/>
  <c r="AI38" i="12"/>
  <c r="T29" i="12" l="1"/>
  <c r="P26" i="12"/>
  <c r="P27" i="12"/>
  <c r="C25" i="12"/>
  <c r="G15" i="12"/>
  <c r="G14" i="12"/>
  <c r="G13" i="12"/>
  <c r="T6" i="12"/>
  <c r="P11" i="12"/>
  <c r="P3" i="12"/>
  <c r="P10" i="12"/>
  <c r="P4" i="12"/>
  <c r="P34" i="12" l="1"/>
  <c r="P5" i="12"/>
  <c r="AJ37" i="12"/>
  <c r="AJ38" i="12"/>
  <c r="AJ17" i="12"/>
  <c r="AK40" i="12" s="1"/>
  <c r="AI37" i="12"/>
  <c r="L19" i="12"/>
  <c r="L18" i="12"/>
  <c r="L29" i="12"/>
  <c r="L28" i="12"/>
  <c r="L27" i="12"/>
  <c r="L26" i="12"/>
  <c r="L3" i="12"/>
  <c r="AI40" i="12"/>
  <c r="AI17" i="12"/>
  <c r="AJ27" i="12"/>
  <c r="AJ26" i="12"/>
  <c r="AJ35" i="12"/>
  <c r="AJ34" i="12"/>
  <c r="AJ32" i="12"/>
  <c r="AJ31" i="12"/>
  <c r="AJ30" i="12"/>
  <c r="AJ29" i="12"/>
  <c r="AF35" i="12"/>
  <c r="AF34" i="12"/>
  <c r="AF33" i="12"/>
  <c r="AF32" i="12"/>
  <c r="AF31" i="12"/>
  <c r="AF30" i="12"/>
  <c r="AF29" i="12"/>
  <c r="AF28" i="12"/>
  <c r="AF27" i="12"/>
  <c r="AF26" i="12"/>
  <c r="AB35" i="12"/>
  <c r="AB34" i="12"/>
  <c r="AB33" i="12"/>
  <c r="AB32" i="12"/>
  <c r="AB31" i="12"/>
  <c r="AB30" i="12"/>
  <c r="AB29" i="12"/>
  <c r="AB28" i="12"/>
  <c r="AB27" i="12"/>
  <c r="AB26" i="12"/>
  <c r="X43" i="12"/>
  <c r="X42" i="12"/>
  <c r="X41" i="12"/>
  <c r="X40" i="12"/>
  <c r="X39" i="12"/>
  <c r="X38" i="12"/>
  <c r="X37" i="12"/>
  <c r="X36" i="12"/>
  <c r="X35" i="12"/>
  <c r="X34" i="12"/>
  <c r="X33" i="12"/>
  <c r="X32" i="12"/>
  <c r="X31" i="12"/>
  <c r="X29" i="12"/>
  <c r="X28" i="12"/>
  <c r="X27" i="12"/>
  <c r="X26" i="12"/>
  <c r="T43" i="12"/>
  <c r="T42" i="12"/>
  <c r="T41" i="12"/>
  <c r="T40" i="12"/>
  <c r="T39" i="12"/>
  <c r="T38" i="12"/>
  <c r="T37" i="12"/>
  <c r="T36" i="12"/>
  <c r="T35" i="12"/>
  <c r="T34" i="12"/>
  <c r="T33" i="12"/>
  <c r="T32" i="12"/>
  <c r="T31" i="12"/>
  <c r="T28" i="12"/>
  <c r="T27" i="12"/>
  <c r="T26" i="12"/>
  <c r="P43" i="12"/>
  <c r="P42" i="12"/>
  <c r="P41" i="12"/>
  <c r="P40" i="12"/>
  <c r="P39" i="12"/>
  <c r="P38" i="12"/>
  <c r="P37" i="12"/>
  <c r="P36" i="12"/>
  <c r="P35" i="12"/>
  <c r="P33" i="12"/>
  <c r="P32" i="12"/>
  <c r="P31" i="12"/>
  <c r="P29" i="12"/>
  <c r="P28" i="12"/>
  <c r="L43" i="12"/>
  <c r="L42" i="12"/>
  <c r="L41" i="12"/>
  <c r="L40" i="12"/>
  <c r="L39" i="12"/>
  <c r="L38" i="12"/>
  <c r="L37" i="12"/>
  <c r="L36" i="12"/>
  <c r="L35" i="12"/>
  <c r="L34" i="12"/>
  <c r="L33" i="12"/>
  <c r="L32" i="12"/>
  <c r="L31" i="12"/>
  <c r="AI27" i="12"/>
  <c r="AI26" i="12"/>
  <c r="AJ14" i="12"/>
  <c r="AK37" i="12" s="1"/>
  <c r="AJ15" i="12"/>
  <c r="AK38" i="12" s="1"/>
  <c r="AJ11" i="12"/>
  <c r="AK34" i="12" s="1"/>
  <c r="AJ12" i="12"/>
  <c r="AK35" i="12" s="1"/>
  <c r="G10" i="12"/>
  <c r="G11" i="12"/>
  <c r="G12" i="12"/>
  <c r="O26" i="12"/>
  <c r="S26" i="12"/>
  <c r="W26" i="12"/>
  <c r="AA26" i="12"/>
  <c r="AE26" i="12"/>
  <c r="O27" i="12"/>
  <c r="S27" i="12"/>
  <c r="W27" i="12"/>
  <c r="AA27" i="12"/>
  <c r="AE27" i="12"/>
  <c r="O28" i="12"/>
  <c r="S28" i="12"/>
  <c r="W28" i="12"/>
  <c r="AA28" i="12"/>
  <c r="AE28" i="12"/>
  <c r="O29" i="12"/>
  <c r="S29" i="12"/>
  <c r="W29" i="12"/>
  <c r="AA29" i="12"/>
  <c r="AE29" i="12"/>
  <c r="AI29" i="12"/>
  <c r="AA30" i="12"/>
  <c r="AE30" i="12"/>
  <c r="AI30" i="12"/>
  <c r="K31" i="12"/>
  <c r="O31" i="12"/>
  <c r="S31" i="12"/>
  <c r="W31" i="12"/>
  <c r="AA31" i="12"/>
  <c r="AE31" i="12"/>
  <c r="AI31" i="12"/>
  <c r="K32" i="12"/>
  <c r="O32" i="12"/>
  <c r="S32" i="12"/>
  <c r="W32" i="12"/>
  <c r="AA32" i="12"/>
  <c r="AE32" i="12"/>
  <c r="AI32" i="12"/>
  <c r="K33" i="12"/>
  <c r="O33" i="12"/>
  <c r="S33" i="12"/>
  <c r="W33" i="12"/>
  <c r="AA33" i="12"/>
  <c r="AE33" i="12"/>
  <c r="K34" i="12"/>
  <c r="O34" i="12"/>
  <c r="S34" i="12"/>
  <c r="W34" i="12"/>
  <c r="AA34" i="12"/>
  <c r="AE34" i="12"/>
  <c r="AI34" i="12"/>
  <c r="K35" i="12"/>
  <c r="O35" i="12"/>
  <c r="S35" i="12"/>
  <c r="W35" i="12"/>
  <c r="AA35" i="12"/>
  <c r="AE35" i="12"/>
  <c r="AI35" i="12"/>
  <c r="K36" i="12"/>
  <c r="O36" i="12"/>
  <c r="S36" i="12"/>
  <c r="W36" i="12"/>
  <c r="K37" i="12"/>
  <c r="O37" i="12"/>
  <c r="S37" i="12"/>
  <c r="W37" i="12"/>
  <c r="K38" i="12"/>
  <c r="O38" i="12"/>
  <c r="S38" i="12"/>
  <c r="W38" i="12"/>
  <c r="K39" i="12"/>
  <c r="O39" i="12"/>
  <c r="S39" i="12"/>
  <c r="W39" i="12"/>
  <c r="K40" i="12"/>
  <c r="O40" i="12"/>
  <c r="S40" i="12"/>
  <c r="W40" i="12"/>
  <c r="K41" i="12"/>
  <c r="O41" i="12"/>
  <c r="S41" i="12"/>
  <c r="W41" i="12"/>
  <c r="K42" i="12"/>
  <c r="O42" i="12"/>
  <c r="S42" i="12"/>
  <c r="W42" i="12"/>
  <c r="K43" i="12"/>
  <c r="O43" i="12"/>
  <c r="S43" i="12"/>
  <c r="W43" i="12"/>
  <c r="W1" i="12"/>
  <c r="X1" i="12"/>
  <c r="AI1" i="12"/>
  <c r="B3" i="12"/>
  <c r="C3" i="12"/>
  <c r="K3" i="12"/>
  <c r="K26" i="12" s="1"/>
  <c r="O3" i="12"/>
  <c r="S3" i="12"/>
  <c r="T3" i="12"/>
  <c r="W3" i="12"/>
  <c r="X3" i="12"/>
  <c r="AA3" i="12"/>
  <c r="AB3" i="12"/>
  <c r="AE3" i="12"/>
  <c r="AF3" i="12"/>
  <c r="AG26" i="12" s="1"/>
  <c r="F3" i="12"/>
  <c r="G3" i="12"/>
  <c r="AI3" i="12"/>
  <c r="AJ3" i="12"/>
  <c r="AK26" i="12" s="1"/>
  <c r="B4" i="12"/>
  <c r="C4" i="12"/>
  <c r="K4" i="12"/>
  <c r="K27" i="12" s="1"/>
  <c r="L4" i="12"/>
  <c r="M27" i="12" s="1"/>
  <c r="O4" i="12"/>
  <c r="S4" i="12"/>
  <c r="T4" i="12"/>
  <c r="W4" i="12"/>
  <c r="X4" i="12"/>
  <c r="AA4" i="12"/>
  <c r="AB4" i="12"/>
  <c r="AE4" i="12"/>
  <c r="AF4" i="12"/>
  <c r="F4" i="12"/>
  <c r="G4" i="12"/>
  <c r="AI4" i="12"/>
  <c r="AJ4" i="12"/>
  <c r="K5" i="12"/>
  <c r="K28" i="12" s="1"/>
  <c r="L5" i="12"/>
  <c r="O5" i="12"/>
  <c r="S5" i="12"/>
  <c r="T5" i="12"/>
  <c r="W5" i="12"/>
  <c r="X5" i="12"/>
  <c r="AA5" i="12"/>
  <c r="AB5" i="12"/>
  <c r="AE5" i="12"/>
  <c r="AF5" i="12"/>
  <c r="B6" i="12"/>
  <c r="C6" i="12"/>
  <c r="K6" i="12"/>
  <c r="K29" i="12" s="1"/>
  <c r="L6" i="12"/>
  <c r="M29" i="12" s="1"/>
  <c r="O6" i="12"/>
  <c r="P6" i="12"/>
  <c r="S6" i="12"/>
  <c r="W6" i="12"/>
  <c r="X6" i="12"/>
  <c r="AA6" i="12"/>
  <c r="AB6" i="12"/>
  <c r="AE6" i="12"/>
  <c r="AF6" i="12"/>
  <c r="AI6" i="12"/>
  <c r="AJ6" i="12"/>
  <c r="AK29" i="12" s="1"/>
  <c r="B7" i="12"/>
  <c r="C7" i="12"/>
  <c r="AA7" i="12"/>
  <c r="AB7" i="12"/>
  <c r="AE7" i="12"/>
  <c r="AF7" i="12"/>
  <c r="AI7" i="12"/>
  <c r="AJ7" i="12"/>
  <c r="AK30" i="12" s="1"/>
  <c r="B8" i="12"/>
  <c r="C8" i="12"/>
  <c r="K8" i="12"/>
  <c r="L8" i="12"/>
  <c r="O8" i="12"/>
  <c r="P8" i="12"/>
  <c r="S8" i="12"/>
  <c r="T8" i="12"/>
  <c r="W8" i="12"/>
  <c r="X8" i="12"/>
  <c r="AA8" i="12"/>
  <c r="AB8" i="12"/>
  <c r="AE8" i="12"/>
  <c r="AF8" i="12"/>
  <c r="AI8" i="12"/>
  <c r="AJ8" i="12"/>
  <c r="B9" i="12"/>
  <c r="C9" i="12"/>
  <c r="K9" i="12"/>
  <c r="L9" i="12"/>
  <c r="O9" i="12"/>
  <c r="P9" i="12"/>
  <c r="S9" i="12"/>
  <c r="T9" i="12"/>
  <c r="W9" i="12"/>
  <c r="X9" i="12"/>
  <c r="AA9" i="12"/>
  <c r="AB9" i="12"/>
  <c r="AE9" i="12"/>
  <c r="AF9" i="12"/>
  <c r="AI9" i="12"/>
  <c r="AJ9" i="12"/>
  <c r="AK32" i="12" s="1"/>
  <c r="B10" i="12"/>
  <c r="C10" i="12"/>
  <c r="K10" i="12"/>
  <c r="L10" i="12"/>
  <c r="O10" i="12"/>
  <c r="S10" i="12"/>
  <c r="T10" i="12"/>
  <c r="W10" i="12"/>
  <c r="X10" i="12"/>
  <c r="AA10" i="12"/>
  <c r="AB10" i="12"/>
  <c r="AE10" i="12"/>
  <c r="AF10" i="12"/>
  <c r="B11" i="12"/>
  <c r="C11" i="12"/>
  <c r="K11" i="12"/>
  <c r="L11" i="12"/>
  <c r="O11" i="12"/>
  <c r="S11" i="12"/>
  <c r="T11" i="12"/>
  <c r="W11" i="12"/>
  <c r="X11" i="12"/>
  <c r="AA11" i="12"/>
  <c r="AB11" i="12"/>
  <c r="AE11" i="12"/>
  <c r="AF11" i="12"/>
  <c r="AI11" i="12"/>
  <c r="B12" i="12"/>
  <c r="C12" i="12"/>
  <c r="K12" i="12"/>
  <c r="L12" i="12"/>
  <c r="O12" i="12"/>
  <c r="P12" i="12"/>
  <c r="S12" i="12"/>
  <c r="T12" i="12"/>
  <c r="W12" i="12"/>
  <c r="X12" i="12"/>
  <c r="AA12" i="12"/>
  <c r="AB12" i="12"/>
  <c r="AE12" i="12"/>
  <c r="AF12" i="12"/>
  <c r="AI12" i="12"/>
  <c r="K13" i="12"/>
  <c r="L13" i="12"/>
  <c r="O13" i="12"/>
  <c r="P13" i="12"/>
  <c r="S13" i="12"/>
  <c r="T13" i="12"/>
  <c r="W13" i="12"/>
  <c r="X13" i="12"/>
  <c r="Y36" i="12" s="1"/>
  <c r="F9" i="12"/>
  <c r="B14" i="12"/>
  <c r="C14" i="12"/>
  <c r="K14" i="12"/>
  <c r="L14" i="12"/>
  <c r="O14" i="12"/>
  <c r="P14" i="12"/>
  <c r="S14" i="12"/>
  <c r="T14" i="12"/>
  <c r="W14" i="12"/>
  <c r="X14" i="12"/>
  <c r="Y37" i="12" s="1"/>
  <c r="F10" i="12"/>
  <c r="F17" i="12"/>
  <c r="G17" i="12"/>
  <c r="AI14" i="12"/>
  <c r="B15" i="12"/>
  <c r="C15" i="12"/>
  <c r="K15" i="12"/>
  <c r="L15" i="12"/>
  <c r="O15" i="12"/>
  <c r="P15" i="12"/>
  <c r="S15" i="12"/>
  <c r="T15" i="12"/>
  <c r="W15" i="12"/>
  <c r="X15" i="12"/>
  <c r="Y38" i="12" s="1"/>
  <c r="F11" i="12"/>
  <c r="F18" i="12"/>
  <c r="G18" i="12"/>
  <c r="AI15" i="12"/>
  <c r="B16" i="12"/>
  <c r="C16" i="12"/>
  <c r="K16" i="12"/>
  <c r="L16" i="12"/>
  <c r="O16" i="12"/>
  <c r="P16" i="12"/>
  <c r="S16" i="12"/>
  <c r="T16" i="12"/>
  <c r="W16" i="12"/>
  <c r="X16" i="12"/>
  <c r="F12" i="12"/>
  <c r="F19" i="12"/>
  <c r="G19" i="12"/>
  <c r="B17" i="12"/>
  <c r="C17" i="12"/>
  <c r="K17" i="12"/>
  <c r="L17" i="12"/>
  <c r="O17" i="12"/>
  <c r="P17" i="12"/>
  <c r="S17" i="12"/>
  <c r="T17" i="12"/>
  <c r="W17" i="12"/>
  <c r="X17" i="12"/>
  <c r="F13" i="12"/>
  <c r="F20" i="12"/>
  <c r="G20" i="12"/>
  <c r="G6" i="12"/>
  <c r="K18" i="12"/>
  <c r="O18" i="12"/>
  <c r="P18" i="12"/>
  <c r="S18" i="12"/>
  <c r="T18" i="12"/>
  <c r="W18" i="12"/>
  <c r="X18" i="12"/>
  <c r="F14" i="12"/>
  <c r="F21" i="12"/>
  <c r="G21" i="12"/>
  <c r="G7" i="12"/>
  <c r="C19" i="12"/>
  <c r="K19" i="12"/>
  <c r="O19" i="12"/>
  <c r="P19" i="12"/>
  <c r="S19" i="12"/>
  <c r="T19" i="12"/>
  <c r="W19" i="12"/>
  <c r="X19" i="12"/>
  <c r="F15" i="12"/>
  <c r="G8" i="12"/>
  <c r="K20" i="12"/>
  <c r="L20" i="12"/>
  <c r="O20" i="12"/>
  <c r="P20" i="12"/>
  <c r="S20" i="12"/>
  <c r="T20" i="12"/>
  <c r="W20" i="12"/>
  <c r="X20" i="12"/>
  <c r="AK27" i="12" l="1"/>
  <c r="AC29" i="12"/>
  <c r="M26" i="12"/>
  <c r="AK31" i="12"/>
  <c r="M18" i="12"/>
  <c r="AK15" i="12"/>
  <c r="AK14" i="12"/>
  <c r="AK17" i="12"/>
  <c r="AG34" i="12"/>
  <c r="AG10" i="12"/>
  <c r="AG9" i="12"/>
  <c r="AG8" i="12"/>
  <c r="AG6" i="12"/>
  <c r="AC35" i="12"/>
  <c r="AC34" i="12"/>
  <c r="AC33" i="12"/>
  <c r="AC9" i="12"/>
  <c r="AC31" i="12"/>
  <c r="AC7" i="12"/>
  <c r="AC6" i="12"/>
  <c r="Y43" i="12"/>
  <c r="Y19" i="12"/>
  <c r="Y18" i="12"/>
  <c r="Y40" i="12"/>
  <c r="Y14" i="12"/>
  <c r="Y35" i="12"/>
  <c r="Y11" i="12"/>
  <c r="Y32" i="12"/>
  <c r="U43" i="12"/>
  <c r="U42" i="12"/>
  <c r="U41" i="12"/>
  <c r="U17" i="12"/>
  <c r="U16" i="12"/>
  <c r="U15" i="12"/>
  <c r="U14" i="12"/>
  <c r="U12" i="12"/>
  <c r="U11" i="12"/>
  <c r="U33" i="12"/>
  <c r="U31" i="12"/>
  <c r="Q20" i="12"/>
  <c r="Q19" i="12"/>
  <c r="Q18" i="12"/>
  <c r="M19" i="12"/>
  <c r="U18" i="12"/>
  <c r="Y39" i="12"/>
  <c r="AC11" i="12"/>
  <c r="Y9" i="12"/>
  <c r="Y8" i="12"/>
  <c r="U37" i="12"/>
  <c r="Q26" i="12"/>
  <c r="U32" i="12"/>
  <c r="U26" i="12"/>
  <c r="U40" i="12"/>
  <c r="U19" i="12"/>
  <c r="M38" i="12"/>
  <c r="Q5" i="12"/>
  <c r="Y20" i="12"/>
  <c r="Y28" i="12"/>
  <c r="Y17" i="12"/>
  <c r="Y16" i="12"/>
  <c r="AG35" i="12"/>
  <c r="Q17" i="12"/>
  <c r="Q16" i="12"/>
  <c r="Q15" i="12"/>
  <c r="Q14" i="12"/>
  <c r="M20" i="12"/>
  <c r="M42" i="12"/>
  <c r="M17" i="12"/>
  <c r="M39" i="12"/>
  <c r="M15" i="12"/>
  <c r="M37" i="12"/>
  <c r="M12" i="12"/>
  <c r="M11" i="12"/>
  <c r="M9" i="12"/>
  <c r="M8" i="12"/>
  <c r="AK3" i="12"/>
  <c r="AK4" i="12"/>
  <c r="AK12" i="12"/>
  <c r="AK11" i="12"/>
  <c r="AK7" i="12"/>
  <c r="AK6" i="12"/>
  <c r="AG28" i="12"/>
  <c r="AG7" i="12"/>
  <c r="AG3" i="12"/>
  <c r="AG4" i="12"/>
  <c r="AC3" i="12"/>
  <c r="AC5" i="12"/>
  <c r="AC27" i="12"/>
  <c r="Y10" i="12"/>
  <c r="Y13" i="12"/>
  <c r="Y15" i="12"/>
  <c r="Y6" i="12"/>
  <c r="Y3" i="12"/>
  <c r="Y5" i="12"/>
  <c r="Y4" i="12"/>
  <c r="U36" i="12"/>
  <c r="U4" i="12"/>
  <c r="U5" i="12"/>
  <c r="U6" i="12"/>
  <c r="U3" i="12"/>
  <c r="Q10" i="12"/>
  <c r="Q12" i="12"/>
  <c r="Q9" i="12"/>
  <c r="Q8" i="12"/>
  <c r="Q11" i="12"/>
  <c r="Q13" i="12"/>
  <c r="Q28" i="12"/>
  <c r="Q6" i="12"/>
  <c r="Q27" i="12"/>
  <c r="Q3" i="12"/>
  <c r="M36" i="12"/>
  <c r="M10" i="12"/>
  <c r="M6" i="12"/>
  <c r="M5" i="12"/>
  <c r="M4" i="12"/>
  <c r="M3" i="12"/>
  <c r="M40" i="12"/>
  <c r="M16" i="12"/>
  <c r="M14" i="12"/>
  <c r="U13" i="12"/>
  <c r="Y12" i="12"/>
  <c r="U10" i="12"/>
  <c r="U8" i="12"/>
  <c r="AG5" i="12"/>
  <c r="Q43" i="12"/>
  <c r="Q41" i="12"/>
  <c r="M34" i="12"/>
  <c r="Y33" i="12"/>
  <c r="AC32" i="12"/>
  <c r="M32" i="12"/>
  <c r="AG31" i="12"/>
  <c r="Q31" i="12"/>
  <c r="Y29" i="12"/>
  <c r="Y27" i="12"/>
  <c r="AK9" i="12"/>
  <c r="U39" i="12"/>
  <c r="Q37" i="12"/>
  <c r="U28" i="12"/>
  <c r="AC26" i="12"/>
  <c r="AG12" i="12"/>
  <c r="AC10" i="12"/>
  <c r="AC8" i="12"/>
  <c r="M43" i="12"/>
  <c r="Q42" i="12"/>
  <c r="M41" i="12"/>
  <c r="U35" i="12"/>
  <c r="Y34" i="12"/>
  <c r="M31" i="12"/>
  <c r="AG30" i="12"/>
  <c r="U29" i="12"/>
  <c r="U27" i="12"/>
  <c r="Q39" i="12"/>
  <c r="U38" i="12"/>
  <c r="Q36" i="12"/>
  <c r="Y26" i="12"/>
  <c r="U9" i="12"/>
  <c r="Q4" i="12"/>
  <c r="Y41" i="12"/>
  <c r="Q35" i="12"/>
  <c r="U34" i="12"/>
  <c r="AG33" i="12"/>
  <c r="Q33" i="12"/>
  <c r="Y31" i="12"/>
  <c r="AC30" i="12"/>
  <c r="AG29" i="12"/>
  <c r="Q29" i="12"/>
  <c r="AG27" i="12"/>
  <c r="M13" i="12"/>
  <c r="AC12" i="12"/>
  <c r="AK8" i="12"/>
  <c r="AC4" i="12"/>
  <c r="Q40" i="12"/>
  <c r="Q38" i="12"/>
  <c r="AC28" i="12"/>
  <c r="M28" i="12"/>
  <c r="U20" i="12"/>
  <c r="AG11" i="12"/>
  <c r="Y42" i="12"/>
  <c r="M35" i="12"/>
  <c r="Q34" i="12"/>
  <c r="M33" i="12"/>
  <c r="AG32" i="12"/>
  <c r="Q32" i="12"/>
  <c r="J4" i="13"/>
  <c r="E4" i="13"/>
  <c r="A4" i="13"/>
  <c r="S11" i="17" l="1"/>
  <c r="T11" i="17"/>
  <c r="N11" i="17"/>
  <c r="O11" i="17"/>
  <c r="P11" i="17"/>
  <c r="I11" i="17"/>
  <c r="J11" i="17"/>
  <c r="K11" i="17"/>
  <c r="D11" i="17"/>
  <c r="E11" i="17"/>
  <c r="F11" i="17"/>
  <c r="C6" i="13" l="1"/>
  <c r="W5" i="13" l="1"/>
  <c r="F25" i="12" l="1"/>
  <c r="C27" i="12"/>
  <c r="C26" i="12"/>
  <c r="B5" i="3"/>
  <c r="D5" i="3"/>
  <c r="C22" i="12" l="1"/>
  <c r="C21" i="12"/>
  <c r="B22" i="12"/>
  <c r="B21" i="12"/>
  <c r="B26" i="12"/>
  <c r="B27" i="12"/>
  <c r="B25" i="12"/>
  <c r="F26" i="12"/>
  <c r="F27" i="12"/>
  <c r="H5" i="3" l="1"/>
  <c r="W6" i="13" l="1"/>
  <c r="W7" i="13" s="1"/>
  <c r="AA6" i="13"/>
  <c r="AA7" i="13" s="1"/>
  <c r="AA8" i="13" s="1"/>
  <c r="A6" i="13"/>
  <c r="CH13" i="13"/>
  <c r="CO13" i="13"/>
  <c r="CQ13" i="13"/>
  <c r="CS13" i="13"/>
  <c r="CU13" i="13"/>
  <c r="CW13" i="13"/>
  <c r="CX13" i="13"/>
  <c r="CH14" i="13"/>
  <c r="CO14" i="13"/>
  <c r="CQ14" i="13"/>
  <c r="CS14" i="13"/>
  <c r="CU14" i="13"/>
  <c r="CW14" i="13"/>
  <c r="CX14" i="13"/>
  <c r="CH15" i="13"/>
  <c r="CO15" i="13"/>
  <c r="CQ15" i="13"/>
  <c r="CS15" i="13"/>
  <c r="CU15" i="13"/>
  <c r="CW15" i="13"/>
  <c r="CX15" i="13"/>
  <c r="CH16" i="13"/>
  <c r="CO16" i="13"/>
  <c r="CQ16" i="13"/>
  <c r="CS16" i="13"/>
  <c r="CU16" i="13"/>
  <c r="CW16" i="13"/>
  <c r="CX16" i="13"/>
  <c r="CH17" i="13"/>
  <c r="CO17" i="13"/>
  <c r="CQ17" i="13"/>
  <c r="CS17" i="13"/>
  <c r="CU17" i="13"/>
  <c r="CW17" i="13"/>
  <c r="CX17" i="13"/>
  <c r="CH18" i="13"/>
  <c r="CO18" i="13"/>
  <c r="CQ18" i="13"/>
  <c r="CS18" i="13"/>
  <c r="CU18" i="13"/>
  <c r="CW18" i="13"/>
  <c r="CX18" i="13"/>
  <c r="CH19" i="13"/>
  <c r="CO19" i="13"/>
  <c r="CQ19" i="13"/>
  <c r="CS19" i="13"/>
  <c r="CU19" i="13"/>
  <c r="CW19" i="13"/>
  <c r="CX19" i="13"/>
  <c r="CH20" i="13"/>
  <c r="CO20" i="13"/>
  <c r="CQ20" i="13"/>
  <c r="CS20" i="13"/>
  <c r="CU20" i="13"/>
  <c r="CW20" i="13"/>
  <c r="CX20" i="13"/>
  <c r="CH21" i="13"/>
  <c r="CO21" i="13"/>
  <c r="CQ21" i="13"/>
  <c r="CS21" i="13"/>
  <c r="CU21" i="13"/>
  <c r="CW21" i="13"/>
  <c r="CX21" i="13"/>
  <c r="CH22" i="13"/>
  <c r="CO22" i="13"/>
  <c r="CQ22" i="13"/>
  <c r="CS22" i="13"/>
  <c r="CU22" i="13"/>
  <c r="CW22" i="13"/>
  <c r="CX22" i="13"/>
  <c r="CH23" i="13"/>
  <c r="CO23" i="13"/>
  <c r="CQ23" i="13"/>
  <c r="CS23" i="13"/>
  <c r="CU23" i="13"/>
  <c r="CW23" i="13"/>
  <c r="CX23" i="13"/>
  <c r="CH24" i="13"/>
  <c r="CO24" i="13"/>
  <c r="CQ24" i="13"/>
  <c r="CS24" i="13"/>
  <c r="CU24" i="13"/>
  <c r="CW24" i="13"/>
  <c r="CX24" i="13"/>
  <c r="CH25" i="13"/>
  <c r="CO25" i="13"/>
  <c r="CQ25" i="13"/>
  <c r="CS25" i="13"/>
  <c r="CU25" i="13"/>
  <c r="CW25" i="13"/>
  <c r="CX25" i="13"/>
  <c r="CH26" i="13"/>
  <c r="CO26" i="13"/>
  <c r="CQ26" i="13"/>
  <c r="CS26" i="13"/>
  <c r="CU26" i="13"/>
  <c r="CW26" i="13"/>
  <c r="CX26" i="13"/>
  <c r="CH27" i="13"/>
  <c r="CO27" i="13"/>
  <c r="CQ27" i="13"/>
  <c r="CS27" i="13"/>
  <c r="CU27" i="13"/>
  <c r="CW27" i="13"/>
  <c r="CX27" i="13"/>
  <c r="CH28" i="13"/>
  <c r="CO28" i="13"/>
  <c r="CQ28" i="13"/>
  <c r="CS28" i="13"/>
  <c r="CU28" i="13"/>
  <c r="CW28" i="13"/>
  <c r="CX28" i="13"/>
  <c r="CH29" i="13"/>
  <c r="CO29" i="13"/>
  <c r="CQ29" i="13"/>
  <c r="CS29" i="13"/>
  <c r="CU29" i="13"/>
  <c r="CW29" i="13"/>
  <c r="CX29" i="13"/>
  <c r="CH30" i="13"/>
  <c r="CO30" i="13"/>
  <c r="CQ30" i="13"/>
  <c r="CS30" i="13"/>
  <c r="CU30" i="13"/>
  <c r="CW30" i="13"/>
  <c r="CX30" i="13"/>
  <c r="CH31" i="13"/>
  <c r="CO31" i="13"/>
  <c r="CQ31" i="13"/>
  <c r="CS31" i="13"/>
  <c r="CU31" i="13"/>
  <c r="CW31" i="13"/>
  <c r="CX31" i="13"/>
  <c r="CH32" i="13"/>
  <c r="CO32" i="13"/>
  <c r="CQ32" i="13"/>
  <c r="CS32" i="13"/>
  <c r="CU32" i="13"/>
  <c r="CW32" i="13"/>
  <c r="CX32" i="13"/>
  <c r="CH33" i="13"/>
  <c r="CO33" i="13"/>
  <c r="CQ33" i="13"/>
  <c r="CS33" i="13"/>
  <c r="CU33" i="13"/>
  <c r="CW33" i="13"/>
  <c r="CX33" i="13"/>
  <c r="CH34" i="13"/>
  <c r="CO34" i="13"/>
  <c r="CQ34" i="13"/>
  <c r="CS34" i="13"/>
  <c r="CU34" i="13"/>
  <c r="CW34" i="13"/>
  <c r="CX34" i="13"/>
  <c r="CH35" i="13"/>
  <c r="CO35" i="13"/>
  <c r="CQ35" i="13"/>
  <c r="CS35" i="13"/>
  <c r="CU35" i="13"/>
  <c r="CW35" i="13"/>
  <c r="CX35" i="13"/>
  <c r="CH36" i="13"/>
  <c r="CO36" i="13"/>
  <c r="CQ36" i="13"/>
  <c r="CS36" i="13"/>
  <c r="CU36" i="13"/>
  <c r="CW36" i="13"/>
  <c r="CX36" i="13"/>
  <c r="CH37" i="13"/>
  <c r="CO37" i="13"/>
  <c r="CQ37" i="13"/>
  <c r="CS37" i="13"/>
  <c r="CU37" i="13"/>
  <c r="CW37" i="13"/>
  <c r="CX37" i="13"/>
  <c r="CH38" i="13"/>
  <c r="CO38" i="13"/>
  <c r="CQ38" i="13"/>
  <c r="CS38" i="13"/>
  <c r="CU38" i="13"/>
  <c r="CW38" i="13"/>
  <c r="CX38" i="13"/>
  <c r="CH39" i="13"/>
  <c r="CO39" i="13"/>
  <c r="CQ39" i="13"/>
  <c r="CS39" i="13"/>
  <c r="CU39" i="13"/>
  <c r="CW39" i="13"/>
  <c r="CX39" i="13"/>
  <c r="CH40" i="13"/>
  <c r="CO40" i="13"/>
  <c r="CQ40" i="13"/>
  <c r="CS40" i="13"/>
  <c r="CU40" i="13"/>
  <c r="CW40" i="13"/>
  <c r="CX40" i="13"/>
  <c r="CH41" i="13"/>
  <c r="CO41" i="13"/>
  <c r="CQ41" i="13"/>
  <c r="CS41" i="13"/>
  <c r="CU41" i="13"/>
  <c r="CW41" i="13"/>
  <c r="CX41" i="13"/>
  <c r="CH42" i="13"/>
  <c r="CO42" i="13"/>
  <c r="CQ42" i="13"/>
  <c r="CS42" i="13"/>
  <c r="CU42" i="13"/>
  <c r="CW42" i="13"/>
  <c r="CX42" i="13"/>
  <c r="CH43" i="13"/>
  <c r="CO43" i="13"/>
  <c r="CQ43" i="13"/>
  <c r="CS43" i="13"/>
  <c r="CU43" i="13"/>
  <c r="CW43" i="13"/>
  <c r="CX43" i="13"/>
  <c r="CH44" i="13"/>
  <c r="CO44" i="13"/>
  <c r="CQ44" i="13"/>
  <c r="CS44" i="13"/>
  <c r="CU44" i="13"/>
  <c r="CW44" i="13"/>
  <c r="CX44" i="13"/>
  <c r="CH45" i="13"/>
  <c r="CO45" i="13"/>
  <c r="CQ45" i="13"/>
  <c r="CS45" i="13"/>
  <c r="CU45" i="13"/>
  <c r="CW45" i="13"/>
  <c r="CX45" i="13"/>
  <c r="CH46" i="13"/>
  <c r="CO46" i="13"/>
  <c r="CQ46" i="13"/>
  <c r="CS46" i="13"/>
  <c r="CU46" i="13"/>
  <c r="CW46" i="13"/>
  <c r="CX46" i="13"/>
  <c r="CH47" i="13"/>
  <c r="CO47" i="13"/>
  <c r="CQ47" i="13"/>
  <c r="CS47" i="13"/>
  <c r="CU47" i="13"/>
  <c r="CW47" i="13"/>
  <c r="CX47" i="13"/>
  <c r="CH48" i="13"/>
  <c r="CO48" i="13"/>
  <c r="CQ48" i="13"/>
  <c r="CS48" i="13"/>
  <c r="CU48" i="13"/>
  <c r="CW48" i="13"/>
  <c r="CX48" i="13"/>
  <c r="CH49" i="13"/>
  <c r="CO49" i="13"/>
  <c r="CQ49" i="13"/>
  <c r="CS49" i="13"/>
  <c r="CU49" i="13"/>
  <c r="CW49" i="13"/>
  <c r="CX49" i="13"/>
  <c r="CH50" i="13"/>
  <c r="CO50" i="13"/>
  <c r="CQ50" i="13"/>
  <c r="CS50" i="13"/>
  <c r="CU50" i="13"/>
  <c r="CW50" i="13"/>
  <c r="CX50" i="13"/>
  <c r="CH51" i="13"/>
  <c r="CO51" i="13"/>
  <c r="CQ51" i="13"/>
  <c r="CS51" i="13"/>
  <c r="CU51" i="13"/>
  <c r="CW51" i="13"/>
  <c r="CX51" i="13"/>
  <c r="CH52" i="13"/>
  <c r="CO52" i="13"/>
  <c r="CQ52" i="13"/>
  <c r="CS52" i="13"/>
  <c r="CU52" i="13"/>
  <c r="CW52" i="13"/>
  <c r="CX52" i="13"/>
  <c r="CH53" i="13"/>
  <c r="CO53" i="13"/>
  <c r="CQ53" i="13"/>
  <c r="CS53" i="13"/>
  <c r="CU53" i="13"/>
  <c r="CW53" i="13"/>
  <c r="CX53" i="13"/>
  <c r="CH54" i="13"/>
  <c r="CO54" i="13"/>
  <c r="CQ54" i="13"/>
  <c r="CS54" i="13"/>
  <c r="CU54" i="13"/>
  <c r="CW54" i="13"/>
  <c r="CX54" i="13"/>
  <c r="CH55" i="13"/>
  <c r="CO55" i="13"/>
  <c r="CQ55" i="13"/>
  <c r="CS55" i="13"/>
  <c r="CU55" i="13"/>
  <c r="CW55" i="13"/>
  <c r="CX55" i="13"/>
  <c r="CH56" i="13"/>
  <c r="CO56" i="13"/>
  <c r="CQ56" i="13"/>
  <c r="CS56" i="13"/>
  <c r="CU56" i="13"/>
  <c r="CW56" i="13"/>
  <c r="CX56" i="13"/>
  <c r="CH57" i="13"/>
  <c r="CO57" i="13"/>
  <c r="CQ57" i="13"/>
  <c r="CS57" i="13"/>
  <c r="CU57" i="13"/>
  <c r="CW57" i="13"/>
  <c r="CX57" i="13"/>
  <c r="CH58" i="13"/>
  <c r="CO58" i="13"/>
  <c r="CQ58" i="13"/>
  <c r="CS58" i="13"/>
  <c r="CU58" i="13"/>
  <c r="CW58" i="13"/>
  <c r="CX58" i="13"/>
  <c r="CH59" i="13"/>
  <c r="CO59" i="13"/>
  <c r="CQ59" i="13"/>
  <c r="CS59" i="13"/>
  <c r="CU59" i="13"/>
  <c r="CW59" i="13"/>
  <c r="CX59" i="13"/>
  <c r="CH60" i="13"/>
  <c r="CO60" i="13"/>
  <c r="CQ60" i="13"/>
  <c r="CS60" i="13"/>
  <c r="CU60" i="13"/>
  <c r="CW60" i="13"/>
  <c r="CX60" i="13"/>
  <c r="CH61" i="13"/>
  <c r="CO61" i="13"/>
  <c r="CQ61" i="13"/>
  <c r="CS61" i="13"/>
  <c r="CU61" i="13"/>
  <c r="CW61" i="13"/>
  <c r="CX61" i="13"/>
  <c r="CH62" i="13"/>
  <c r="CO62" i="13"/>
  <c r="CQ62" i="13"/>
  <c r="CS62" i="13"/>
  <c r="CU62" i="13"/>
  <c r="CW62" i="13"/>
  <c r="CX62" i="13"/>
  <c r="CH63" i="13"/>
  <c r="CO63" i="13"/>
  <c r="CQ63" i="13"/>
  <c r="CS63" i="13"/>
  <c r="CU63" i="13"/>
  <c r="CW63" i="13"/>
  <c r="CX63" i="13"/>
  <c r="CH64" i="13"/>
  <c r="CO64" i="13"/>
  <c r="CQ64" i="13"/>
  <c r="CS64" i="13"/>
  <c r="CU64" i="13"/>
  <c r="CW64" i="13"/>
  <c r="CX64" i="13"/>
  <c r="CH65" i="13"/>
  <c r="CO65" i="13"/>
  <c r="CQ65" i="13"/>
  <c r="CS65" i="13"/>
  <c r="CU65" i="13"/>
  <c r="CW65" i="13"/>
  <c r="CX65" i="13"/>
  <c r="CH66" i="13"/>
  <c r="CO66" i="13"/>
  <c r="CQ66" i="13"/>
  <c r="CS66" i="13"/>
  <c r="CU66" i="13"/>
  <c r="CW66" i="13"/>
  <c r="CX66" i="13"/>
  <c r="CH67" i="13"/>
  <c r="CO67" i="13"/>
  <c r="CQ67" i="13"/>
  <c r="CS67" i="13"/>
  <c r="CU67" i="13"/>
  <c r="CW67" i="13"/>
  <c r="CX67" i="13"/>
  <c r="CH68" i="13"/>
  <c r="CO68" i="13"/>
  <c r="CQ68" i="13"/>
  <c r="CS68" i="13"/>
  <c r="CU68" i="13"/>
  <c r="CW68" i="13"/>
  <c r="CX68" i="13"/>
  <c r="CH69" i="13"/>
  <c r="CO69" i="13"/>
  <c r="CQ69" i="13"/>
  <c r="CS69" i="13"/>
  <c r="CU69" i="13"/>
  <c r="CW69" i="13"/>
  <c r="CX69" i="13"/>
  <c r="CH70" i="13"/>
  <c r="CO70" i="13"/>
  <c r="CQ70" i="13"/>
  <c r="CS70" i="13"/>
  <c r="CU70" i="13"/>
  <c r="CW70" i="13"/>
  <c r="CX70" i="13"/>
  <c r="CH71" i="13"/>
  <c r="CO71" i="13"/>
  <c r="CQ71" i="13"/>
  <c r="CS71" i="13"/>
  <c r="CU71" i="13"/>
  <c r="CW71" i="13"/>
  <c r="CX71" i="13"/>
  <c r="CH72" i="13"/>
  <c r="CO72" i="13"/>
  <c r="CQ72" i="13"/>
  <c r="CS72" i="13"/>
  <c r="CU72" i="13"/>
  <c r="CW72" i="13"/>
  <c r="CX72" i="13"/>
  <c r="CH73" i="13"/>
  <c r="CO73" i="13"/>
  <c r="CQ73" i="13"/>
  <c r="CS73" i="13"/>
  <c r="CU73" i="13"/>
  <c r="CW73" i="13"/>
  <c r="CX73" i="13"/>
  <c r="CH74" i="13"/>
  <c r="CO74" i="13"/>
  <c r="CQ74" i="13"/>
  <c r="CS74" i="13"/>
  <c r="CU74" i="13"/>
  <c r="CW74" i="13"/>
  <c r="CX74" i="13"/>
  <c r="CH75" i="13"/>
  <c r="CO75" i="13"/>
  <c r="CQ75" i="13"/>
  <c r="CS75" i="13"/>
  <c r="CU75" i="13"/>
  <c r="CW75" i="13"/>
  <c r="CX75" i="13"/>
  <c r="CH76" i="13"/>
  <c r="CO76" i="13"/>
  <c r="CQ76" i="13"/>
  <c r="CS76" i="13"/>
  <c r="CU76" i="13"/>
  <c r="CW76" i="13"/>
  <c r="CX76" i="13"/>
  <c r="CH77" i="13"/>
  <c r="CO77" i="13"/>
  <c r="CQ77" i="13"/>
  <c r="CS77" i="13"/>
  <c r="CU77" i="13"/>
  <c r="CW77" i="13"/>
  <c r="CX77" i="13"/>
  <c r="CH78" i="13"/>
  <c r="CO78" i="13"/>
  <c r="CQ78" i="13"/>
  <c r="CS78" i="13"/>
  <c r="CU78" i="13"/>
  <c r="CW78" i="13"/>
  <c r="CX78" i="13"/>
  <c r="CH79" i="13"/>
  <c r="CO79" i="13"/>
  <c r="CQ79" i="13"/>
  <c r="CS79" i="13"/>
  <c r="CU79" i="13"/>
  <c r="CW79" i="13"/>
  <c r="CX79" i="13"/>
  <c r="CH80" i="13"/>
  <c r="CO80" i="13"/>
  <c r="CQ80" i="13"/>
  <c r="CS80" i="13"/>
  <c r="CU80" i="13"/>
  <c r="CW80" i="13"/>
  <c r="CX80" i="13"/>
  <c r="CH81" i="13"/>
  <c r="CO81" i="13"/>
  <c r="CQ81" i="13"/>
  <c r="CS81" i="13"/>
  <c r="CU81" i="13"/>
  <c r="CW81" i="13"/>
  <c r="CX81" i="13"/>
  <c r="CH82" i="13"/>
  <c r="CO82" i="13"/>
  <c r="CQ82" i="13"/>
  <c r="CS82" i="13"/>
  <c r="CU82" i="13"/>
  <c r="CW82" i="13"/>
  <c r="CX82" i="13"/>
  <c r="CH83" i="13"/>
  <c r="CO83" i="13"/>
  <c r="CQ83" i="13"/>
  <c r="CS83" i="13"/>
  <c r="CU83" i="13"/>
  <c r="CW83" i="13"/>
  <c r="CX83" i="13"/>
  <c r="CH84" i="13"/>
  <c r="CO84" i="13"/>
  <c r="CQ84" i="13"/>
  <c r="CS84" i="13"/>
  <c r="CU84" i="13"/>
  <c r="CW84" i="13"/>
  <c r="CX84" i="13"/>
  <c r="CH85" i="13"/>
  <c r="CO85" i="13"/>
  <c r="CQ85" i="13"/>
  <c r="CS85" i="13"/>
  <c r="CU85" i="13"/>
  <c r="CW85" i="13"/>
  <c r="CX85" i="13"/>
  <c r="CH86" i="13"/>
  <c r="CO86" i="13"/>
  <c r="CQ86" i="13"/>
  <c r="CS86" i="13"/>
  <c r="CU86" i="13"/>
  <c r="CW86" i="13"/>
  <c r="CX86" i="13"/>
  <c r="CH87" i="13"/>
  <c r="CO87" i="13"/>
  <c r="CQ87" i="13"/>
  <c r="CS87" i="13"/>
  <c r="CU87" i="13"/>
  <c r="CW87" i="13"/>
  <c r="CX87" i="13"/>
  <c r="CH88" i="13"/>
  <c r="CO88" i="13"/>
  <c r="CQ88" i="13"/>
  <c r="CS88" i="13"/>
  <c r="CU88" i="13"/>
  <c r="CW88" i="13"/>
  <c r="CX88" i="13"/>
  <c r="CH89" i="13"/>
  <c r="CO89" i="13"/>
  <c r="CQ89" i="13"/>
  <c r="CS89" i="13"/>
  <c r="CU89" i="13"/>
  <c r="CW89" i="13"/>
  <c r="CX89" i="13"/>
  <c r="CH90" i="13"/>
  <c r="CO90" i="13"/>
  <c r="CQ90" i="13"/>
  <c r="CS90" i="13"/>
  <c r="CU90" i="13"/>
  <c r="CW90" i="13"/>
  <c r="CX90" i="13"/>
  <c r="CH91" i="13"/>
  <c r="CO91" i="13"/>
  <c r="CQ91" i="13"/>
  <c r="CS91" i="13"/>
  <c r="CU91" i="13"/>
  <c r="CW91" i="13"/>
  <c r="CX91" i="13"/>
  <c r="CH92" i="13"/>
  <c r="CO92" i="13"/>
  <c r="CQ92" i="13"/>
  <c r="CS92" i="13"/>
  <c r="CU92" i="13"/>
  <c r="CW92" i="13"/>
  <c r="CX92" i="13"/>
  <c r="CH93" i="13"/>
  <c r="CO93" i="13"/>
  <c r="CQ93" i="13"/>
  <c r="CS93" i="13"/>
  <c r="CU93" i="13"/>
  <c r="CW93" i="13"/>
  <c r="CX93" i="13"/>
  <c r="CH94" i="13"/>
  <c r="CO94" i="13"/>
  <c r="CQ94" i="13"/>
  <c r="CS94" i="13"/>
  <c r="CU94" i="13"/>
  <c r="CW94" i="13"/>
  <c r="CX94" i="13"/>
  <c r="CH95" i="13"/>
  <c r="CO95" i="13"/>
  <c r="CQ95" i="13"/>
  <c r="CS95" i="13"/>
  <c r="CU95" i="13"/>
  <c r="CW95" i="13"/>
  <c r="CX95" i="13"/>
  <c r="CH96" i="13"/>
  <c r="CO96" i="13"/>
  <c r="CQ96" i="13"/>
  <c r="CS96" i="13"/>
  <c r="CU96" i="13"/>
  <c r="CW96" i="13"/>
  <c r="CX96" i="13"/>
  <c r="CH97" i="13"/>
  <c r="CO97" i="13"/>
  <c r="CQ97" i="13"/>
  <c r="CS97" i="13"/>
  <c r="CU97" i="13"/>
  <c r="CW97" i="13"/>
  <c r="CX97" i="13"/>
  <c r="CH98" i="13"/>
  <c r="CO98" i="13"/>
  <c r="CQ98" i="13"/>
  <c r="CS98" i="13"/>
  <c r="CU98" i="13"/>
  <c r="CW98" i="13"/>
  <c r="CX98" i="13"/>
  <c r="CH99" i="13"/>
  <c r="CO99" i="13"/>
  <c r="CQ99" i="13"/>
  <c r="CS99" i="13"/>
  <c r="CU99" i="13"/>
  <c r="CW99" i="13"/>
  <c r="CX99" i="13"/>
  <c r="CH100" i="13"/>
  <c r="CO100" i="13"/>
  <c r="CQ100" i="13"/>
  <c r="CS100" i="13"/>
  <c r="CU100" i="13"/>
  <c r="CW100" i="13"/>
  <c r="CX100" i="13"/>
  <c r="CH101" i="13"/>
  <c r="CO101" i="13"/>
  <c r="CQ101" i="13"/>
  <c r="CS101" i="13"/>
  <c r="CU101" i="13"/>
  <c r="CW101" i="13"/>
  <c r="CX101" i="13"/>
  <c r="CH102" i="13"/>
  <c r="CO102" i="13"/>
  <c r="CQ102" i="13"/>
  <c r="CS102" i="13"/>
  <c r="CU102" i="13"/>
  <c r="CW102" i="13"/>
  <c r="CX102" i="13"/>
  <c r="CH103" i="13"/>
  <c r="CO103" i="13"/>
  <c r="CQ103" i="13"/>
  <c r="CS103" i="13"/>
  <c r="CU103" i="13"/>
  <c r="CW103" i="13"/>
  <c r="CX103" i="13"/>
  <c r="CH104" i="13"/>
  <c r="CO104" i="13"/>
  <c r="CQ104" i="13"/>
  <c r="CS104" i="13"/>
  <c r="CU104" i="13"/>
  <c r="CW104" i="13"/>
  <c r="CX104" i="13"/>
  <c r="CH105" i="13"/>
  <c r="CO105" i="13"/>
  <c r="CQ105" i="13"/>
  <c r="CS105" i="13"/>
  <c r="CU105" i="13"/>
  <c r="CW105" i="13"/>
  <c r="CX105" i="13"/>
  <c r="CH106" i="13"/>
  <c r="CO106" i="13"/>
  <c r="CQ106" i="13"/>
  <c r="CS106" i="13"/>
  <c r="CU106" i="13"/>
  <c r="CW106" i="13"/>
  <c r="CX106" i="13"/>
  <c r="CH107" i="13"/>
  <c r="CO107" i="13"/>
  <c r="CQ107" i="13"/>
  <c r="CS107" i="13"/>
  <c r="CU107" i="13"/>
  <c r="CW107" i="13"/>
  <c r="CX107" i="13"/>
  <c r="CH108" i="13"/>
  <c r="CO108" i="13"/>
  <c r="CQ108" i="13"/>
  <c r="CS108" i="13"/>
  <c r="CU108" i="13"/>
  <c r="CW108" i="13"/>
  <c r="CX108" i="13"/>
  <c r="CH109" i="13"/>
  <c r="CO109" i="13"/>
  <c r="CQ109" i="13"/>
  <c r="CS109" i="13"/>
  <c r="CU109" i="13"/>
  <c r="CW109" i="13"/>
  <c r="CX109" i="13"/>
  <c r="CH110" i="13"/>
  <c r="CO110" i="13"/>
  <c r="CQ110" i="13"/>
  <c r="CS110" i="13"/>
  <c r="CU110" i="13"/>
  <c r="CW110" i="13"/>
  <c r="CX110" i="13"/>
  <c r="CH111" i="13"/>
  <c r="CO111" i="13"/>
  <c r="CQ111" i="13"/>
  <c r="CS111" i="13"/>
  <c r="CU111" i="13"/>
  <c r="CW111" i="13"/>
  <c r="CX111" i="13"/>
  <c r="CH112" i="13"/>
  <c r="CO112" i="13"/>
  <c r="CQ112" i="13"/>
  <c r="CS112" i="13"/>
  <c r="CU112" i="13"/>
  <c r="CW112" i="13"/>
  <c r="CX112" i="13"/>
  <c r="CH113" i="13"/>
  <c r="CO113" i="13"/>
  <c r="CQ113" i="13"/>
  <c r="CS113" i="13"/>
  <c r="CU113" i="13"/>
  <c r="CW113" i="13"/>
  <c r="CX113" i="13"/>
  <c r="CH114" i="13"/>
  <c r="CO114" i="13"/>
  <c r="CQ114" i="13"/>
  <c r="CS114" i="13"/>
  <c r="CU114" i="13"/>
  <c r="CW114" i="13"/>
  <c r="CX114" i="13"/>
  <c r="CH115" i="13"/>
  <c r="CO115" i="13"/>
  <c r="CQ115" i="13"/>
  <c r="CS115" i="13"/>
  <c r="CU115" i="13"/>
  <c r="CW115" i="13"/>
  <c r="CX115" i="13"/>
  <c r="CH116" i="13"/>
  <c r="CO116" i="13"/>
  <c r="CQ116" i="13"/>
  <c r="CS116" i="13"/>
  <c r="CU116" i="13"/>
  <c r="CW116" i="13"/>
  <c r="CX116" i="13"/>
  <c r="CH117" i="13"/>
  <c r="CO117" i="13"/>
  <c r="CQ117" i="13"/>
  <c r="CS117" i="13"/>
  <c r="CU117" i="13"/>
  <c r="CW117" i="13"/>
  <c r="CX117" i="13"/>
  <c r="CH118" i="13"/>
  <c r="CO118" i="13"/>
  <c r="CQ118" i="13"/>
  <c r="CS118" i="13"/>
  <c r="CU118" i="13"/>
  <c r="CW118" i="13"/>
  <c r="CX118" i="13"/>
  <c r="CH119" i="13"/>
  <c r="CO119" i="13"/>
  <c r="CQ119" i="13"/>
  <c r="CS119" i="13"/>
  <c r="CU119" i="13"/>
  <c r="CW119" i="13"/>
  <c r="CX119" i="13"/>
  <c r="CH120" i="13"/>
  <c r="CO120" i="13"/>
  <c r="CQ120" i="13"/>
  <c r="CS120" i="13"/>
  <c r="CU120" i="13"/>
  <c r="CW120" i="13"/>
  <c r="CX120" i="13"/>
  <c r="CH121" i="13"/>
  <c r="CO121" i="13"/>
  <c r="CQ121" i="13"/>
  <c r="CS121" i="13"/>
  <c r="CU121" i="13"/>
  <c r="CW121" i="13"/>
  <c r="CX121" i="13"/>
  <c r="CH122" i="13"/>
  <c r="CO122" i="13"/>
  <c r="CQ122" i="13"/>
  <c r="CS122" i="13"/>
  <c r="CU122" i="13"/>
  <c r="CW122" i="13"/>
  <c r="CX122" i="13"/>
  <c r="CH123" i="13"/>
  <c r="CO123" i="13"/>
  <c r="CQ123" i="13"/>
  <c r="CS123" i="13"/>
  <c r="CU123" i="13"/>
  <c r="CW123" i="13"/>
  <c r="CX123" i="13"/>
  <c r="CH124" i="13"/>
  <c r="CO124" i="13"/>
  <c r="CQ124" i="13"/>
  <c r="CS124" i="13"/>
  <c r="CU124" i="13"/>
  <c r="CW124" i="13"/>
  <c r="CX124" i="13"/>
  <c r="CH125" i="13"/>
  <c r="CO125" i="13"/>
  <c r="CQ125" i="13"/>
  <c r="CS125" i="13"/>
  <c r="CU125" i="13"/>
  <c r="CW125" i="13"/>
  <c r="CX125" i="13"/>
  <c r="CH126" i="13"/>
  <c r="CO126" i="13"/>
  <c r="CQ126" i="13"/>
  <c r="CS126" i="13"/>
  <c r="CU126" i="13"/>
  <c r="CW126" i="13"/>
  <c r="CX126" i="13"/>
  <c r="CH127" i="13"/>
  <c r="CO127" i="13"/>
  <c r="CQ127" i="13"/>
  <c r="CS127" i="13"/>
  <c r="CU127" i="13"/>
  <c r="CW127" i="13"/>
  <c r="CX127" i="13"/>
  <c r="CH128" i="13"/>
  <c r="CO128" i="13"/>
  <c r="CQ128" i="13"/>
  <c r="CS128" i="13"/>
  <c r="CU128" i="13"/>
  <c r="CW128" i="13"/>
  <c r="CX128" i="13"/>
  <c r="CH129" i="13"/>
  <c r="CO129" i="13"/>
  <c r="CQ129" i="13"/>
  <c r="CS129" i="13"/>
  <c r="CU129" i="13"/>
  <c r="CW129" i="13"/>
  <c r="CX129" i="13"/>
  <c r="CH130" i="13"/>
  <c r="CO130" i="13"/>
  <c r="CQ130" i="13"/>
  <c r="CS130" i="13"/>
  <c r="CU130" i="13"/>
  <c r="CW130" i="13"/>
  <c r="CX130" i="13"/>
  <c r="CH131" i="13"/>
  <c r="CO131" i="13"/>
  <c r="CQ131" i="13"/>
  <c r="CS131" i="13"/>
  <c r="CU131" i="13"/>
  <c r="CW131" i="13"/>
  <c r="CX131" i="13"/>
  <c r="CH132" i="13"/>
  <c r="CO132" i="13"/>
  <c r="CQ132" i="13"/>
  <c r="CS132" i="13"/>
  <c r="CU132" i="13"/>
  <c r="CW132" i="13"/>
  <c r="CX132" i="13"/>
  <c r="CH133" i="13"/>
  <c r="CO133" i="13"/>
  <c r="CQ133" i="13"/>
  <c r="CS133" i="13"/>
  <c r="CU133" i="13"/>
  <c r="CW133" i="13"/>
  <c r="CX133" i="13"/>
  <c r="CH134" i="13"/>
  <c r="CO134" i="13"/>
  <c r="CQ134" i="13"/>
  <c r="CS134" i="13"/>
  <c r="CU134" i="13"/>
  <c r="CW134" i="13"/>
  <c r="CX134" i="13"/>
  <c r="CH135" i="13"/>
  <c r="CO135" i="13"/>
  <c r="CQ135" i="13"/>
  <c r="CS135" i="13"/>
  <c r="CU135" i="13"/>
  <c r="CW135" i="13"/>
  <c r="CX135" i="13"/>
  <c r="CH136" i="13"/>
  <c r="CO136" i="13"/>
  <c r="CQ136" i="13"/>
  <c r="CS136" i="13"/>
  <c r="CU136" i="13"/>
  <c r="CW136" i="13"/>
  <c r="CX136" i="13"/>
  <c r="CH137" i="13"/>
  <c r="CO137" i="13"/>
  <c r="CQ137" i="13"/>
  <c r="CS137" i="13"/>
  <c r="CU137" i="13"/>
  <c r="CW137" i="13"/>
  <c r="CX137" i="13"/>
  <c r="CH138" i="13"/>
  <c r="CO138" i="13"/>
  <c r="CQ138" i="13"/>
  <c r="CS138" i="13"/>
  <c r="CU138" i="13"/>
  <c r="CW138" i="13"/>
  <c r="CX138" i="13"/>
  <c r="CH139" i="13"/>
  <c r="CO139" i="13"/>
  <c r="CQ139" i="13"/>
  <c r="CS139" i="13"/>
  <c r="CU139" i="13"/>
  <c r="CW139" i="13"/>
  <c r="CX139" i="13"/>
  <c r="CH140" i="13"/>
  <c r="CO140" i="13"/>
  <c r="CQ140" i="13"/>
  <c r="CS140" i="13"/>
  <c r="CU140" i="13"/>
  <c r="CW140" i="13"/>
  <c r="CX140" i="13"/>
  <c r="CH141" i="13"/>
  <c r="CO141" i="13"/>
  <c r="CQ141" i="13"/>
  <c r="CS141" i="13"/>
  <c r="CU141" i="13"/>
  <c r="CW141" i="13"/>
  <c r="CX141" i="13"/>
  <c r="CH142" i="13"/>
  <c r="CO142" i="13"/>
  <c r="CQ142" i="13"/>
  <c r="CS142" i="13"/>
  <c r="CU142" i="13"/>
  <c r="CW142" i="13"/>
  <c r="CX142" i="13"/>
  <c r="CH143" i="13"/>
  <c r="CO143" i="13"/>
  <c r="CQ143" i="13"/>
  <c r="CS143" i="13"/>
  <c r="CU143" i="13"/>
  <c r="CW143" i="13"/>
  <c r="CX143" i="13"/>
  <c r="CH144" i="13"/>
  <c r="CO144" i="13"/>
  <c r="CQ144" i="13"/>
  <c r="CS144" i="13"/>
  <c r="CU144" i="13"/>
  <c r="CW144" i="13"/>
  <c r="CX144" i="13"/>
  <c r="CH145" i="13"/>
  <c r="CO145" i="13"/>
  <c r="CQ145" i="13"/>
  <c r="CS145" i="13"/>
  <c r="CU145" i="13"/>
  <c r="CW145" i="13"/>
  <c r="CX145" i="13"/>
  <c r="CH146" i="13"/>
  <c r="CO146" i="13"/>
  <c r="CQ146" i="13"/>
  <c r="CS146" i="13"/>
  <c r="CU146" i="13"/>
  <c r="CW146" i="13"/>
  <c r="CX146" i="13"/>
  <c r="CH147" i="13"/>
  <c r="CO147" i="13"/>
  <c r="CQ147" i="13"/>
  <c r="CS147" i="13"/>
  <c r="CU147" i="13"/>
  <c r="CW147" i="13"/>
  <c r="CX147" i="13"/>
  <c r="CH148" i="13"/>
  <c r="CO148" i="13"/>
  <c r="CQ148" i="13"/>
  <c r="CS148" i="13"/>
  <c r="CU148" i="13"/>
  <c r="CW148" i="13"/>
  <c r="CX148" i="13"/>
  <c r="CH149" i="13"/>
  <c r="CO149" i="13"/>
  <c r="CQ149" i="13"/>
  <c r="CS149" i="13"/>
  <c r="CU149" i="13"/>
  <c r="CW149" i="13"/>
  <c r="CX149" i="13"/>
  <c r="CH150" i="13"/>
  <c r="CO150" i="13"/>
  <c r="CQ150" i="13"/>
  <c r="CS150" i="13"/>
  <c r="CU150" i="13"/>
  <c r="CW150" i="13"/>
  <c r="CX150" i="13"/>
  <c r="CH151" i="13"/>
  <c r="CO151" i="13"/>
  <c r="CQ151" i="13"/>
  <c r="CS151" i="13"/>
  <c r="CU151" i="13"/>
  <c r="CW151" i="13"/>
  <c r="CX151" i="13"/>
  <c r="CH152" i="13"/>
  <c r="CO152" i="13"/>
  <c r="CQ152" i="13"/>
  <c r="CS152" i="13"/>
  <c r="CU152" i="13"/>
  <c r="CW152" i="13"/>
  <c r="CX152" i="13"/>
  <c r="CH153" i="13"/>
  <c r="CO153" i="13"/>
  <c r="CQ153" i="13"/>
  <c r="CS153" i="13"/>
  <c r="CU153" i="13"/>
  <c r="CW153" i="13"/>
  <c r="CX153" i="13"/>
  <c r="CH154" i="13"/>
  <c r="CO154" i="13"/>
  <c r="CQ154" i="13"/>
  <c r="CS154" i="13"/>
  <c r="CU154" i="13"/>
  <c r="CW154" i="13"/>
  <c r="CX154" i="13"/>
  <c r="CH155" i="13"/>
  <c r="CO155" i="13"/>
  <c r="CQ155" i="13"/>
  <c r="CS155" i="13"/>
  <c r="CU155" i="13"/>
  <c r="CW155" i="13"/>
  <c r="CX155" i="13"/>
  <c r="CH156" i="13"/>
  <c r="CO156" i="13"/>
  <c r="CQ156" i="13"/>
  <c r="CS156" i="13"/>
  <c r="CU156" i="13"/>
  <c r="CW156" i="13"/>
  <c r="CX156" i="13"/>
  <c r="CH157" i="13"/>
  <c r="CO157" i="13"/>
  <c r="CQ157" i="13"/>
  <c r="CS157" i="13"/>
  <c r="CU157" i="13"/>
  <c r="CW157" i="13"/>
  <c r="CX157" i="13"/>
  <c r="CH158" i="13"/>
  <c r="CO158" i="13"/>
  <c r="CQ158" i="13"/>
  <c r="CS158" i="13"/>
  <c r="CU158" i="13"/>
  <c r="CW158" i="13"/>
  <c r="CX158" i="13"/>
  <c r="CH159" i="13"/>
  <c r="CO159" i="13"/>
  <c r="CQ159" i="13"/>
  <c r="CS159" i="13"/>
  <c r="CU159" i="13"/>
  <c r="CW159" i="13"/>
  <c r="CX159" i="13"/>
  <c r="CH160" i="13"/>
  <c r="CO160" i="13"/>
  <c r="CQ160" i="13"/>
  <c r="CS160" i="13"/>
  <c r="CU160" i="13"/>
  <c r="CW160" i="13"/>
  <c r="CX160" i="13"/>
  <c r="CH161" i="13"/>
  <c r="CO161" i="13"/>
  <c r="CQ161" i="13"/>
  <c r="CS161" i="13"/>
  <c r="CU161" i="13"/>
  <c r="CW161" i="13"/>
  <c r="CX161" i="13"/>
  <c r="CH162" i="13"/>
  <c r="CO162" i="13"/>
  <c r="CQ162" i="13"/>
  <c r="CS162" i="13"/>
  <c r="CU162" i="13"/>
  <c r="CW162" i="13"/>
  <c r="CX162" i="13"/>
  <c r="CH163" i="13"/>
  <c r="CO163" i="13"/>
  <c r="CQ163" i="13"/>
  <c r="CS163" i="13"/>
  <c r="CU163" i="13"/>
  <c r="CW163" i="13"/>
  <c r="CX163" i="13"/>
  <c r="CH164" i="13"/>
  <c r="CO164" i="13"/>
  <c r="CQ164" i="13"/>
  <c r="CS164" i="13"/>
  <c r="CU164" i="13"/>
  <c r="CW164" i="13"/>
  <c r="CX164" i="13"/>
  <c r="CH165" i="13"/>
  <c r="CO165" i="13"/>
  <c r="CQ165" i="13"/>
  <c r="CS165" i="13"/>
  <c r="CU165" i="13"/>
  <c r="CW165" i="13"/>
  <c r="CX165" i="13"/>
  <c r="CH166" i="13"/>
  <c r="CO166" i="13"/>
  <c r="CQ166" i="13"/>
  <c r="CS166" i="13"/>
  <c r="CU166" i="13"/>
  <c r="CW166" i="13"/>
  <c r="CX166" i="13"/>
  <c r="CH167" i="13"/>
  <c r="CO167" i="13"/>
  <c r="CQ167" i="13"/>
  <c r="CS167" i="13"/>
  <c r="CU167" i="13"/>
  <c r="CW167" i="13"/>
  <c r="CX167" i="13"/>
  <c r="CH168" i="13"/>
  <c r="CO168" i="13"/>
  <c r="CQ168" i="13"/>
  <c r="CS168" i="13"/>
  <c r="CU168" i="13"/>
  <c r="CW168" i="13"/>
  <c r="CX168" i="13"/>
  <c r="CH169" i="13"/>
  <c r="CO169" i="13"/>
  <c r="CQ169" i="13"/>
  <c r="CS169" i="13"/>
  <c r="CU169" i="13"/>
  <c r="CW169" i="13"/>
  <c r="CX169" i="13"/>
  <c r="CH170" i="13"/>
  <c r="CO170" i="13"/>
  <c r="CQ170" i="13"/>
  <c r="CS170" i="13"/>
  <c r="CU170" i="13"/>
  <c r="CW170" i="13"/>
  <c r="CX170" i="13"/>
  <c r="CH171" i="13"/>
  <c r="CO171" i="13"/>
  <c r="CQ171" i="13"/>
  <c r="CS171" i="13"/>
  <c r="CU171" i="13"/>
  <c r="CW171" i="13"/>
  <c r="CX171" i="13"/>
  <c r="CH172" i="13"/>
  <c r="CO172" i="13"/>
  <c r="CQ172" i="13"/>
  <c r="CS172" i="13"/>
  <c r="CU172" i="13"/>
  <c r="CW172" i="13"/>
  <c r="CX172" i="13"/>
  <c r="CH173" i="13"/>
  <c r="CO173" i="13"/>
  <c r="CQ173" i="13"/>
  <c r="CS173" i="13"/>
  <c r="CU173" i="13"/>
  <c r="CW173" i="13"/>
  <c r="CX173" i="13"/>
  <c r="CH174" i="13"/>
  <c r="CO174" i="13"/>
  <c r="CQ174" i="13"/>
  <c r="CS174" i="13"/>
  <c r="CU174" i="13"/>
  <c r="CW174" i="13"/>
  <c r="CX174" i="13"/>
  <c r="CH175" i="13"/>
  <c r="CO175" i="13"/>
  <c r="CQ175" i="13"/>
  <c r="CS175" i="13"/>
  <c r="CU175" i="13"/>
  <c r="CW175" i="13"/>
  <c r="CX175" i="13"/>
  <c r="CH176" i="13"/>
  <c r="CO176" i="13"/>
  <c r="CQ176" i="13"/>
  <c r="CS176" i="13"/>
  <c r="CU176" i="13"/>
  <c r="CW176" i="13"/>
  <c r="CX176" i="13"/>
  <c r="CH177" i="13"/>
  <c r="CO177" i="13"/>
  <c r="CQ177" i="13"/>
  <c r="CS177" i="13"/>
  <c r="CU177" i="13"/>
  <c r="CW177" i="13"/>
  <c r="CX177" i="13"/>
  <c r="CH178" i="13"/>
  <c r="CO178" i="13"/>
  <c r="CQ178" i="13"/>
  <c r="CS178" i="13"/>
  <c r="CU178" i="13"/>
  <c r="CW178" i="13"/>
  <c r="CX178" i="13"/>
  <c r="CH179" i="13"/>
  <c r="CO179" i="13"/>
  <c r="CQ179" i="13"/>
  <c r="CS179" i="13"/>
  <c r="CU179" i="13"/>
  <c r="CW179" i="13"/>
  <c r="CX179" i="13"/>
  <c r="CH180" i="13"/>
  <c r="CO180" i="13"/>
  <c r="CQ180" i="13"/>
  <c r="CS180" i="13"/>
  <c r="CU180" i="13"/>
  <c r="CW180" i="13"/>
  <c r="CX180" i="13"/>
  <c r="CH181" i="13"/>
  <c r="CO181" i="13"/>
  <c r="CQ181" i="13"/>
  <c r="CS181" i="13"/>
  <c r="CU181" i="13"/>
  <c r="CW181" i="13"/>
  <c r="CX181" i="13"/>
  <c r="CH182" i="13"/>
  <c r="CO182" i="13"/>
  <c r="CQ182" i="13"/>
  <c r="CS182" i="13"/>
  <c r="CU182" i="13"/>
  <c r="CW182" i="13"/>
  <c r="CX182" i="13"/>
  <c r="CH183" i="13"/>
  <c r="CO183" i="13"/>
  <c r="CQ183" i="13"/>
  <c r="CS183" i="13"/>
  <c r="CU183" i="13"/>
  <c r="CW183" i="13"/>
  <c r="CX183" i="13"/>
  <c r="CH184" i="13"/>
  <c r="CO184" i="13"/>
  <c r="CQ184" i="13"/>
  <c r="CS184" i="13"/>
  <c r="CU184" i="13"/>
  <c r="CW184" i="13"/>
  <c r="CX184" i="13"/>
  <c r="CH185" i="13"/>
  <c r="CO185" i="13"/>
  <c r="CQ185" i="13"/>
  <c r="CS185" i="13"/>
  <c r="CU185" i="13"/>
  <c r="CW185" i="13"/>
  <c r="CX185" i="13"/>
  <c r="CH186" i="13"/>
  <c r="CO186" i="13"/>
  <c r="CQ186" i="13"/>
  <c r="CS186" i="13"/>
  <c r="CU186" i="13"/>
  <c r="CW186" i="13"/>
  <c r="CX186" i="13"/>
  <c r="CH187" i="13"/>
  <c r="CO187" i="13"/>
  <c r="CQ187" i="13"/>
  <c r="CS187" i="13"/>
  <c r="CU187" i="13"/>
  <c r="CW187" i="13"/>
  <c r="CX187" i="13"/>
  <c r="CH188" i="13"/>
  <c r="CO188" i="13"/>
  <c r="CQ188" i="13"/>
  <c r="CS188" i="13"/>
  <c r="CU188" i="13"/>
  <c r="CW188" i="13"/>
  <c r="CX188" i="13"/>
  <c r="CH189" i="13"/>
  <c r="CO189" i="13"/>
  <c r="CQ189" i="13"/>
  <c r="CS189" i="13"/>
  <c r="CU189" i="13"/>
  <c r="CW189" i="13"/>
  <c r="CX189" i="13"/>
  <c r="CH190" i="13"/>
  <c r="CO190" i="13"/>
  <c r="CQ190" i="13"/>
  <c r="CS190" i="13"/>
  <c r="CU190" i="13"/>
  <c r="CW190" i="13"/>
  <c r="CX190" i="13"/>
  <c r="CH191" i="13"/>
  <c r="CO191" i="13"/>
  <c r="CQ191" i="13"/>
  <c r="CS191" i="13"/>
  <c r="CU191" i="13"/>
  <c r="CW191" i="13"/>
  <c r="CX191" i="13"/>
  <c r="CH192" i="13"/>
  <c r="CO192" i="13"/>
  <c r="CQ192" i="13"/>
  <c r="CS192" i="13"/>
  <c r="CU192" i="13"/>
  <c r="CW192" i="13"/>
  <c r="CX192" i="13"/>
  <c r="CH193" i="13"/>
  <c r="CO193" i="13"/>
  <c r="CQ193" i="13"/>
  <c r="CS193" i="13"/>
  <c r="CU193" i="13"/>
  <c r="CW193" i="13"/>
  <c r="CX193" i="13"/>
  <c r="CH194" i="13"/>
  <c r="CO194" i="13"/>
  <c r="CQ194" i="13"/>
  <c r="CS194" i="13"/>
  <c r="CU194" i="13"/>
  <c r="CW194" i="13"/>
  <c r="CX194" i="13"/>
  <c r="CH195" i="13"/>
  <c r="CO195" i="13"/>
  <c r="CQ195" i="13"/>
  <c r="CS195" i="13"/>
  <c r="CU195" i="13"/>
  <c r="CW195" i="13"/>
  <c r="CX195" i="13"/>
  <c r="CH196" i="13"/>
  <c r="CO196" i="13"/>
  <c r="CQ196" i="13"/>
  <c r="CS196" i="13"/>
  <c r="CU196" i="13"/>
  <c r="CW196" i="13"/>
  <c r="CX196" i="13"/>
  <c r="CH197" i="13"/>
  <c r="CO197" i="13"/>
  <c r="CQ197" i="13"/>
  <c r="CS197" i="13"/>
  <c r="CU197" i="13"/>
  <c r="CW197" i="13"/>
  <c r="CX197" i="13"/>
  <c r="CH198" i="13"/>
  <c r="CO198" i="13"/>
  <c r="CQ198" i="13"/>
  <c r="CS198" i="13"/>
  <c r="CU198" i="13"/>
  <c r="CW198" i="13"/>
  <c r="CX198" i="13"/>
  <c r="CH199" i="13"/>
  <c r="CO199" i="13"/>
  <c r="CQ199" i="13"/>
  <c r="CS199" i="13"/>
  <c r="CU199" i="13"/>
  <c r="CW199" i="13"/>
  <c r="CX199" i="13"/>
  <c r="CH200" i="13"/>
  <c r="CO200" i="13"/>
  <c r="CQ200" i="13"/>
  <c r="CS200" i="13"/>
  <c r="CU200" i="13"/>
  <c r="CW200" i="13"/>
  <c r="CX200" i="13"/>
  <c r="CH201" i="13"/>
  <c r="CO201" i="13"/>
  <c r="CQ201" i="13"/>
  <c r="CS201" i="13"/>
  <c r="CU201" i="13"/>
  <c r="CW201" i="13"/>
  <c r="CX201" i="13"/>
  <c r="CH202" i="13"/>
  <c r="CO202" i="13"/>
  <c r="CQ202" i="13"/>
  <c r="CS202" i="13"/>
  <c r="CU202" i="13"/>
  <c r="CW202" i="13"/>
  <c r="CX202" i="13"/>
  <c r="CH203" i="13"/>
  <c r="CO203" i="13"/>
  <c r="CQ203" i="13"/>
  <c r="CS203" i="13"/>
  <c r="CU203" i="13"/>
  <c r="CW203" i="13"/>
  <c r="CX203" i="13"/>
  <c r="CH204" i="13"/>
  <c r="CO204" i="13"/>
  <c r="CQ204" i="13"/>
  <c r="CS204" i="13"/>
  <c r="CU204" i="13"/>
  <c r="CW204" i="13"/>
  <c r="CX204" i="13"/>
  <c r="CH205" i="13"/>
  <c r="CO205" i="13"/>
  <c r="CQ205" i="13"/>
  <c r="CS205" i="13"/>
  <c r="CU205" i="13"/>
  <c r="CW205" i="13"/>
  <c r="CX205" i="13"/>
  <c r="CH206" i="13"/>
  <c r="CO206" i="13"/>
  <c r="CQ206" i="13"/>
  <c r="CS206" i="13"/>
  <c r="CU206" i="13"/>
  <c r="CW206" i="13"/>
  <c r="CX206" i="13"/>
  <c r="CH207" i="13"/>
  <c r="CO207" i="13"/>
  <c r="CQ207" i="13"/>
  <c r="CS207" i="13"/>
  <c r="CU207" i="13"/>
  <c r="CW207" i="13"/>
  <c r="CX207" i="13"/>
  <c r="CH208" i="13"/>
  <c r="CO208" i="13"/>
  <c r="CQ208" i="13"/>
  <c r="CS208" i="13"/>
  <c r="CU208" i="13"/>
  <c r="CW208" i="13"/>
  <c r="CX208" i="13"/>
  <c r="CH209" i="13"/>
  <c r="CO209" i="13"/>
  <c r="CQ209" i="13"/>
  <c r="CS209" i="13"/>
  <c r="CU209" i="13"/>
  <c r="CW209" i="13"/>
  <c r="CX209" i="13"/>
  <c r="CH210" i="13"/>
  <c r="CO210" i="13"/>
  <c r="CQ210" i="13"/>
  <c r="CS210" i="13"/>
  <c r="CU210" i="13"/>
  <c r="CW210" i="13"/>
  <c r="CX210" i="13"/>
  <c r="CH211" i="13"/>
  <c r="CO211" i="13"/>
  <c r="CQ211" i="13"/>
  <c r="CS211" i="13"/>
  <c r="CU211" i="13"/>
  <c r="CW211" i="13"/>
  <c r="CX211" i="13"/>
  <c r="CH212" i="13"/>
  <c r="CO212" i="13"/>
  <c r="CQ212" i="13"/>
  <c r="CS212" i="13"/>
  <c r="CU212" i="13"/>
  <c r="CW212" i="13"/>
  <c r="CX212" i="13"/>
  <c r="CH213" i="13"/>
  <c r="CO213" i="13"/>
  <c r="CQ213" i="13"/>
  <c r="CS213" i="13"/>
  <c r="CU213" i="13"/>
  <c r="CW213" i="13"/>
  <c r="CX213" i="13"/>
  <c r="CH214" i="13"/>
  <c r="CO214" i="13"/>
  <c r="CQ214" i="13"/>
  <c r="CS214" i="13"/>
  <c r="CU214" i="13"/>
  <c r="CW214" i="13"/>
  <c r="CX214" i="13"/>
  <c r="CH215" i="13"/>
  <c r="CO215" i="13"/>
  <c r="CQ215" i="13"/>
  <c r="CS215" i="13"/>
  <c r="CU215" i="13"/>
  <c r="CW215" i="13"/>
  <c r="CX215" i="13"/>
  <c r="CH216" i="13"/>
  <c r="CO216" i="13"/>
  <c r="CQ216" i="13"/>
  <c r="CS216" i="13"/>
  <c r="CU216" i="13"/>
  <c r="CW216" i="13"/>
  <c r="CX216" i="13"/>
  <c r="CH217" i="13"/>
  <c r="CO217" i="13"/>
  <c r="CQ217" i="13"/>
  <c r="CS217" i="13"/>
  <c r="CU217" i="13"/>
  <c r="CW217" i="13"/>
  <c r="CX217" i="13"/>
  <c r="CH218" i="13"/>
  <c r="CO218" i="13"/>
  <c r="CQ218" i="13"/>
  <c r="CS218" i="13"/>
  <c r="CU218" i="13"/>
  <c r="CW218" i="13"/>
  <c r="CX218" i="13"/>
  <c r="CH219" i="13"/>
  <c r="CO219" i="13"/>
  <c r="CQ219" i="13"/>
  <c r="CS219" i="13"/>
  <c r="CU219" i="13"/>
  <c r="CW219" i="13"/>
  <c r="CX219" i="13"/>
  <c r="CH220" i="13"/>
  <c r="CO220" i="13"/>
  <c r="CQ220" i="13"/>
  <c r="CS220" i="13"/>
  <c r="CU220" i="13"/>
  <c r="CW220" i="13"/>
  <c r="CX220" i="13"/>
  <c r="CH221" i="13"/>
  <c r="CO221" i="13"/>
  <c r="CQ221" i="13"/>
  <c r="CS221" i="13"/>
  <c r="CU221" i="13"/>
  <c r="CW221" i="13"/>
  <c r="CX221" i="13"/>
  <c r="CH222" i="13"/>
  <c r="CO222" i="13"/>
  <c r="CQ222" i="13"/>
  <c r="CS222" i="13"/>
  <c r="CU222" i="13"/>
  <c r="CW222" i="13"/>
  <c r="CX222" i="13"/>
  <c r="CH223" i="13"/>
  <c r="CO223" i="13"/>
  <c r="CQ223" i="13"/>
  <c r="CS223" i="13"/>
  <c r="CU223" i="13"/>
  <c r="CW223" i="13"/>
  <c r="CX223" i="13"/>
  <c r="CH224" i="13"/>
  <c r="CO224" i="13"/>
  <c r="CQ224" i="13"/>
  <c r="CS224" i="13"/>
  <c r="CU224" i="13"/>
  <c r="CW224" i="13"/>
  <c r="CX224" i="13"/>
  <c r="CH225" i="13"/>
  <c r="CO225" i="13"/>
  <c r="CQ225" i="13"/>
  <c r="CS225" i="13"/>
  <c r="CU225" i="13"/>
  <c r="CW225" i="13"/>
  <c r="CX225" i="13"/>
  <c r="CH226" i="13"/>
  <c r="CO226" i="13"/>
  <c r="CQ226" i="13"/>
  <c r="CS226" i="13"/>
  <c r="CU226" i="13"/>
  <c r="CW226" i="13"/>
  <c r="CX226" i="13"/>
  <c r="CH227" i="13"/>
  <c r="CO227" i="13"/>
  <c r="CQ227" i="13"/>
  <c r="CS227" i="13"/>
  <c r="CU227" i="13"/>
  <c r="CW227" i="13"/>
  <c r="CX227" i="13"/>
  <c r="CH228" i="13"/>
  <c r="CO228" i="13"/>
  <c r="CQ228" i="13"/>
  <c r="CS228" i="13"/>
  <c r="CU228" i="13"/>
  <c r="CW228" i="13"/>
  <c r="CX228" i="13"/>
  <c r="CH229" i="13"/>
  <c r="CO229" i="13"/>
  <c r="CQ229" i="13"/>
  <c r="CS229" i="13"/>
  <c r="CU229" i="13"/>
  <c r="CW229" i="13"/>
  <c r="CX229" i="13"/>
  <c r="CH230" i="13"/>
  <c r="CO230" i="13"/>
  <c r="CQ230" i="13"/>
  <c r="CS230" i="13"/>
  <c r="CU230" i="13"/>
  <c r="CW230" i="13"/>
  <c r="CX230" i="13"/>
  <c r="CH231" i="13"/>
  <c r="CO231" i="13"/>
  <c r="CQ231" i="13"/>
  <c r="CS231" i="13"/>
  <c r="CU231" i="13"/>
  <c r="CW231" i="13"/>
  <c r="CX231" i="13"/>
  <c r="CH232" i="13"/>
  <c r="CO232" i="13"/>
  <c r="CQ232" i="13"/>
  <c r="CS232" i="13"/>
  <c r="CU232" i="13"/>
  <c r="CW232" i="13"/>
  <c r="CX232" i="13"/>
  <c r="CH233" i="13"/>
  <c r="CO233" i="13"/>
  <c r="CQ233" i="13"/>
  <c r="CS233" i="13"/>
  <c r="CU233" i="13"/>
  <c r="CW233" i="13"/>
  <c r="CX233" i="13"/>
  <c r="CH234" i="13"/>
  <c r="CO234" i="13"/>
  <c r="CQ234" i="13"/>
  <c r="CS234" i="13"/>
  <c r="CU234" i="13"/>
  <c r="CW234" i="13"/>
  <c r="CX234" i="13"/>
  <c r="CH235" i="13"/>
  <c r="CO235" i="13"/>
  <c r="CQ235" i="13"/>
  <c r="CS235" i="13"/>
  <c r="CU235" i="13"/>
  <c r="CW235" i="13"/>
  <c r="CX235" i="13"/>
  <c r="CH236" i="13"/>
  <c r="CO236" i="13"/>
  <c r="CQ236" i="13"/>
  <c r="CS236" i="13"/>
  <c r="CU236" i="13"/>
  <c r="CW236" i="13"/>
  <c r="CX236" i="13"/>
  <c r="CH237" i="13"/>
  <c r="CO237" i="13"/>
  <c r="CQ237" i="13"/>
  <c r="CS237" i="13"/>
  <c r="CU237" i="13"/>
  <c r="CW237" i="13"/>
  <c r="CX237" i="13"/>
  <c r="CH238" i="13"/>
  <c r="CO238" i="13"/>
  <c r="CQ238" i="13"/>
  <c r="CS238" i="13"/>
  <c r="CU238" i="13"/>
  <c r="CW238" i="13"/>
  <c r="CX238" i="13"/>
  <c r="CH239" i="13"/>
  <c r="CO239" i="13"/>
  <c r="CQ239" i="13"/>
  <c r="CS239" i="13"/>
  <c r="CU239" i="13"/>
  <c r="CW239" i="13"/>
  <c r="CX239" i="13"/>
  <c r="CH240" i="13"/>
  <c r="CO240" i="13"/>
  <c r="CQ240" i="13"/>
  <c r="CS240" i="13"/>
  <c r="CU240" i="13"/>
  <c r="CW240" i="13"/>
  <c r="CX240" i="13"/>
  <c r="CH241" i="13"/>
  <c r="CO241" i="13"/>
  <c r="CQ241" i="13"/>
  <c r="CS241" i="13"/>
  <c r="CU241" i="13"/>
  <c r="CW241" i="13"/>
  <c r="CX241" i="13"/>
  <c r="CH242" i="13"/>
  <c r="CO242" i="13"/>
  <c r="CQ242" i="13"/>
  <c r="CS242" i="13"/>
  <c r="CU242" i="13"/>
  <c r="CW242" i="13"/>
  <c r="CX242" i="13"/>
  <c r="CH243" i="13"/>
  <c r="CO243" i="13"/>
  <c r="CQ243" i="13"/>
  <c r="CS243" i="13"/>
  <c r="CU243" i="13"/>
  <c r="CW243" i="13"/>
  <c r="CX243" i="13"/>
  <c r="CH244" i="13"/>
  <c r="CO244" i="13"/>
  <c r="CQ244" i="13"/>
  <c r="CS244" i="13"/>
  <c r="CU244" i="13"/>
  <c r="CW244" i="13"/>
  <c r="CX244" i="13"/>
  <c r="CH245" i="13"/>
  <c r="CO245" i="13"/>
  <c r="CQ245" i="13"/>
  <c r="CS245" i="13"/>
  <c r="CU245" i="13"/>
  <c r="CW245" i="13"/>
  <c r="CX245" i="13"/>
  <c r="CH246" i="13"/>
  <c r="CO246" i="13"/>
  <c r="CQ246" i="13"/>
  <c r="CS246" i="13"/>
  <c r="CU246" i="13"/>
  <c r="CW246" i="13"/>
  <c r="CX246" i="13"/>
  <c r="CH247" i="13"/>
  <c r="CO247" i="13"/>
  <c r="CQ247" i="13"/>
  <c r="CS247" i="13"/>
  <c r="CU247" i="13"/>
  <c r="CW247" i="13"/>
  <c r="CX247" i="13"/>
  <c r="CH248" i="13"/>
  <c r="CO248" i="13"/>
  <c r="CQ248" i="13"/>
  <c r="CS248" i="13"/>
  <c r="CU248" i="13"/>
  <c r="CW248" i="13"/>
  <c r="CX248" i="13"/>
  <c r="CH249" i="13"/>
  <c r="CO249" i="13"/>
  <c r="CQ249" i="13"/>
  <c r="CS249" i="13"/>
  <c r="CU249" i="13"/>
  <c r="CW249" i="13"/>
  <c r="CX249" i="13"/>
  <c r="CH250" i="13"/>
  <c r="CO250" i="13"/>
  <c r="CQ250" i="13"/>
  <c r="CS250" i="13"/>
  <c r="CU250" i="13"/>
  <c r="CW250" i="13"/>
  <c r="CX250" i="13"/>
  <c r="CH251" i="13"/>
  <c r="CO251" i="13"/>
  <c r="CQ251" i="13"/>
  <c r="CS251" i="13"/>
  <c r="CU251" i="13"/>
  <c r="CW251" i="13"/>
  <c r="CX251" i="13"/>
  <c r="CH252" i="13"/>
  <c r="CO252" i="13"/>
  <c r="CQ252" i="13"/>
  <c r="CS252" i="13"/>
  <c r="CU252" i="13"/>
  <c r="CW252" i="13"/>
  <c r="CX252" i="13"/>
  <c r="CH253" i="13"/>
  <c r="CO253" i="13"/>
  <c r="CQ253" i="13"/>
  <c r="CS253" i="13"/>
  <c r="CU253" i="13"/>
  <c r="CW253" i="13"/>
  <c r="CX253" i="13"/>
  <c r="CH254" i="13"/>
  <c r="CO254" i="13"/>
  <c r="CQ254" i="13"/>
  <c r="CS254" i="13"/>
  <c r="CU254" i="13"/>
  <c r="CW254" i="13"/>
  <c r="CX254" i="13"/>
  <c r="CH255" i="13"/>
  <c r="CO255" i="13"/>
  <c r="CQ255" i="13"/>
  <c r="CS255" i="13"/>
  <c r="CU255" i="13"/>
  <c r="CW255" i="13"/>
  <c r="CX255" i="13"/>
  <c r="CH256" i="13"/>
  <c r="CO256" i="13"/>
  <c r="CQ256" i="13"/>
  <c r="CS256" i="13"/>
  <c r="CU256" i="13"/>
  <c r="CW256" i="13"/>
  <c r="CX256" i="13"/>
  <c r="CH257" i="13"/>
  <c r="CO257" i="13"/>
  <c r="CQ257" i="13"/>
  <c r="CS257" i="13"/>
  <c r="CU257" i="13"/>
  <c r="CW257" i="13"/>
  <c r="CX257" i="13"/>
  <c r="CH258" i="13"/>
  <c r="CO258" i="13"/>
  <c r="CQ258" i="13"/>
  <c r="CS258" i="13"/>
  <c r="CU258" i="13"/>
  <c r="CW258" i="13"/>
  <c r="CX258" i="13"/>
  <c r="CH259" i="13"/>
  <c r="CO259" i="13"/>
  <c r="CQ259" i="13"/>
  <c r="CS259" i="13"/>
  <c r="CU259" i="13"/>
  <c r="CW259" i="13"/>
  <c r="CX259" i="13"/>
  <c r="CH260" i="13"/>
  <c r="CO260" i="13"/>
  <c r="CQ260" i="13"/>
  <c r="CS260" i="13"/>
  <c r="CU260" i="13"/>
  <c r="CW260" i="13"/>
  <c r="CX260" i="13"/>
  <c r="CH261" i="13"/>
  <c r="CO261" i="13"/>
  <c r="CQ261" i="13"/>
  <c r="CS261" i="13"/>
  <c r="CU261" i="13"/>
  <c r="CW261" i="13"/>
  <c r="CX261" i="13"/>
  <c r="CH262" i="13"/>
  <c r="CO262" i="13"/>
  <c r="CQ262" i="13"/>
  <c r="CS262" i="13"/>
  <c r="CU262" i="13"/>
  <c r="CW262" i="13"/>
  <c r="CX262" i="13"/>
  <c r="CH263" i="13"/>
  <c r="CO263" i="13"/>
  <c r="CQ263" i="13"/>
  <c r="CS263" i="13"/>
  <c r="CU263" i="13"/>
  <c r="CW263" i="13"/>
  <c r="CX263" i="13"/>
  <c r="CH264" i="13"/>
  <c r="CO264" i="13"/>
  <c r="CQ264" i="13"/>
  <c r="CS264" i="13"/>
  <c r="CU264" i="13"/>
  <c r="CW264" i="13"/>
  <c r="CX264" i="13"/>
  <c r="CH265" i="13"/>
  <c r="CO265" i="13"/>
  <c r="CQ265" i="13"/>
  <c r="CS265" i="13"/>
  <c r="CU265" i="13"/>
  <c r="CW265" i="13"/>
  <c r="CX265" i="13"/>
  <c r="CH266" i="13"/>
  <c r="CO266" i="13"/>
  <c r="CQ266" i="13"/>
  <c r="CS266" i="13"/>
  <c r="CU266" i="13"/>
  <c r="CW266" i="13"/>
  <c r="CX266" i="13"/>
  <c r="CH267" i="13"/>
  <c r="CO267" i="13"/>
  <c r="CQ267" i="13"/>
  <c r="CS267" i="13"/>
  <c r="CU267" i="13"/>
  <c r="CW267" i="13"/>
  <c r="CX267" i="13"/>
  <c r="CH268" i="13"/>
  <c r="CO268" i="13"/>
  <c r="CQ268" i="13"/>
  <c r="CS268" i="13"/>
  <c r="CU268" i="13"/>
  <c r="CW268" i="13"/>
  <c r="CX268" i="13"/>
  <c r="CH269" i="13"/>
  <c r="CO269" i="13"/>
  <c r="CQ269" i="13"/>
  <c r="CS269" i="13"/>
  <c r="CU269" i="13"/>
  <c r="CW269" i="13"/>
  <c r="CX269" i="13"/>
  <c r="CH270" i="13"/>
  <c r="CO270" i="13"/>
  <c r="CQ270" i="13"/>
  <c r="CS270" i="13"/>
  <c r="CU270" i="13"/>
  <c r="CW270" i="13"/>
  <c r="CX270" i="13"/>
  <c r="CH271" i="13"/>
  <c r="CO271" i="13"/>
  <c r="CQ271" i="13"/>
  <c r="CS271" i="13"/>
  <c r="CU271" i="13"/>
  <c r="CW271" i="13"/>
  <c r="CX271" i="13"/>
  <c r="CH272" i="13"/>
  <c r="CO272" i="13"/>
  <c r="CQ272" i="13"/>
  <c r="CS272" i="13"/>
  <c r="CU272" i="13"/>
  <c r="CW272" i="13"/>
  <c r="CX272" i="13"/>
  <c r="CH273" i="13"/>
  <c r="CO273" i="13"/>
  <c r="CQ273" i="13"/>
  <c r="CS273" i="13"/>
  <c r="CU273" i="13"/>
  <c r="CW273" i="13"/>
  <c r="CX273" i="13"/>
  <c r="CH274" i="13"/>
  <c r="CO274" i="13"/>
  <c r="CQ274" i="13"/>
  <c r="CS274" i="13"/>
  <c r="CU274" i="13"/>
  <c r="CW274" i="13"/>
  <c r="CX274" i="13"/>
  <c r="CH275" i="13"/>
  <c r="CO275" i="13"/>
  <c r="CQ275" i="13"/>
  <c r="CS275" i="13"/>
  <c r="CU275" i="13"/>
  <c r="CW275" i="13"/>
  <c r="CX275" i="13"/>
  <c r="CH276" i="13"/>
  <c r="CO276" i="13"/>
  <c r="CQ276" i="13"/>
  <c r="CS276" i="13"/>
  <c r="CU276" i="13"/>
  <c r="CW276" i="13"/>
  <c r="CX276" i="13"/>
  <c r="CH277" i="13"/>
  <c r="CO277" i="13"/>
  <c r="CQ277" i="13"/>
  <c r="CS277" i="13"/>
  <c r="CU277" i="13"/>
  <c r="CW277" i="13"/>
  <c r="CX277" i="13"/>
  <c r="CH278" i="13"/>
  <c r="CO278" i="13"/>
  <c r="CQ278" i="13"/>
  <c r="CS278" i="13"/>
  <c r="CU278" i="13"/>
  <c r="CW278" i="13"/>
  <c r="CX278" i="13"/>
  <c r="CH279" i="13"/>
  <c r="CO279" i="13"/>
  <c r="CQ279" i="13"/>
  <c r="CS279" i="13"/>
  <c r="CU279" i="13"/>
  <c r="CW279" i="13"/>
  <c r="CX279" i="13"/>
  <c r="CH280" i="13"/>
  <c r="CO280" i="13"/>
  <c r="CQ280" i="13"/>
  <c r="CS280" i="13"/>
  <c r="CU280" i="13"/>
  <c r="CW280" i="13"/>
  <c r="CX280" i="13"/>
  <c r="CH281" i="13"/>
  <c r="CO281" i="13"/>
  <c r="CQ281" i="13"/>
  <c r="CS281" i="13"/>
  <c r="CU281" i="13"/>
  <c r="CW281" i="13"/>
  <c r="CX281" i="13"/>
  <c r="CH282" i="13"/>
  <c r="CO282" i="13"/>
  <c r="CQ282" i="13"/>
  <c r="CS282" i="13"/>
  <c r="CU282" i="13"/>
  <c r="CW282" i="13"/>
  <c r="CX282" i="13"/>
  <c r="CH283" i="13"/>
  <c r="CO283" i="13"/>
  <c r="CQ283" i="13"/>
  <c r="CS283" i="13"/>
  <c r="CU283" i="13"/>
  <c r="CW283" i="13"/>
  <c r="CX283" i="13"/>
  <c r="CH284" i="13"/>
  <c r="CO284" i="13"/>
  <c r="CQ284" i="13"/>
  <c r="CS284" i="13"/>
  <c r="CU284" i="13"/>
  <c r="CW284" i="13"/>
  <c r="CX284" i="13"/>
  <c r="CH285" i="13"/>
  <c r="CO285" i="13"/>
  <c r="CQ285" i="13"/>
  <c r="CS285" i="13"/>
  <c r="CU285" i="13"/>
  <c r="CW285" i="13"/>
  <c r="CX285" i="13"/>
  <c r="CH286" i="13"/>
  <c r="CO286" i="13"/>
  <c r="CQ286" i="13"/>
  <c r="CS286" i="13"/>
  <c r="CU286" i="13"/>
  <c r="CW286" i="13"/>
  <c r="CX286" i="13"/>
  <c r="CH287" i="13"/>
  <c r="CO287" i="13"/>
  <c r="CQ287" i="13"/>
  <c r="CS287" i="13"/>
  <c r="CU287" i="13"/>
  <c r="CW287" i="13"/>
  <c r="CX287" i="13"/>
  <c r="CH288" i="13"/>
  <c r="CO288" i="13"/>
  <c r="CQ288" i="13"/>
  <c r="CS288" i="13"/>
  <c r="CU288" i="13"/>
  <c r="CW288" i="13"/>
  <c r="CX288" i="13"/>
  <c r="CH289" i="13"/>
  <c r="CO289" i="13"/>
  <c r="CQ289" i="13"/>
  <c r="CS289" i="13"/>
  <c r="CU289" i="13"/>
  <c r="CW289" i="13"/>
  <c r="CX289" i="13"/>
  <c r="CH290" i="13"/>
  <c r="CO290" i="13"/>
  <c r="CQ290" i="13"/>
  <c r="CS290" i="13"/>
  <c r="CU290" i="13"/>
  <c r="CW290" i="13"/>
  <c r="CX290" i="13"/>
  <c r="CH291" i="13"/>
  <c r="CO291" i="13"/>
  <c r="CQ291" i="13"/>
  <c r="CS291" i="13"/>
  <c r="CU291" i="13"/>
  <c r="CW291" i="13"/>
  <c r="CX291" i="13"/>
  <c r="CH292" i="13"/>
  <c r="CO292" i="13"/>
  <c r="CQ292" i="13"/>
  <c r="CS292" i="13"/>
  <c r="CU292" i="13"/>
  <c r="CW292" i="13"/>
  <c r="CX292" i="13"/>
  <c r="CH293" i="13"/>
  <c r="CO293" i="13"/>
  <c r="CQ293" i="13"/>
  <c r="CS293" i="13"/>
  <c r="CU293" i="13"/>
  <c r="CW293" i="13"/>
  <c r="CX293" i="13"/>
  <c r="CH294" i="13"/>
  <c r="CO294" i="13"/>
  <c r="CQ294" i="13"/>
  <c r="CS294" i="13"/>
  <c r="CU294" i="13"/>
  <c r="CW294" i="13"/>
  <c r="CX294" i="13"/>
  <c r="CH295" i="13"/>
  <c r="CO295" i="13"/>
  <c r="CQ295" i="13"/>
  <c r="CS295" i="13"/>
  <c r="CU295" i="13"/>
  <c r="CW295" i="13"/>
  <c r="CX295" i="13"/>
  <c r="CH296" i="13"/>
  <c r="CO296" i="13"/>
  <c r="CQ296" i="13"/>
  <c r="CS296" i="13"/>
  <c r="CU296" i="13"/>
  <c r="CW296" i="13"/>
  <c r="CX296" i="13"/>
  <c r="CH297" i="13"/>
  <c r="CO297" i="13"/>
  <c r="CQ297" i="13"/>
  <c r="CS297" i="13"/>
  <c r="CU297" i="13"/>
  <c r="CW297" i="13"/>
  <c r="CX297" i="13"/>
  <c r="CH298" i="13"/>
  <c r="CO298" i="13"/>
  <c r="CQ298" i="13"/>
  <c r="CS298" i="13"/>
  <c r="CU298" i="13"/>
  <c r="CW298" i="13"/>
  <c r="CX298" i="13"/>
  <c r="CH299" i="13"/>
  <c r="CO299" i="13"/>
  <c r="CQ299" i="13"/>
  <c r="CS299" i="13"/>
  <c r="CU299" i="13"/>
  <c r="CW299" i="13"/>
  <c r="CX299" i="13"/>
  <c r="CH300" i="13"/>
  <c r="CO300" i="13"/>
  <c r="CQ300" i="13"/>
  <c r="CS300" i="13"/>
  <c r="CU300" i="13"/>
  <c r="CW300" i="13"/>
  <c r="CX300" i="13"/>
  <c r="CH301" i="13"/>
  <c r="CO301" i="13"/>
  <c r="CQ301" i="13"/>
  <c r="CS301" i="13"/>
  <c r="CU301" i="13"/>
  <c r="CW301" i="13"/>
  <c r="CX301" i="13"/>
  <c r="CH302" i="13"/>
  <c r="CO302" i="13"/>
  <c r="CQ302" i="13"/>
  <c r="CS302" i="13"/>
  <c r="CU302" i="13"/>
  <c r="CW302" i="13"/>
  <c r="CX302" i="13"/>
  <c r="CH303" i="13"/>
  <c r="CO303" i="13"/>
  <c r="CQ303" i="13"/>
  <c r="CS303" i="13"/>
  <c r="CU303" i="13"/>
  <c r="CW303" i="13"/>
  <c r="CX303" i="13"/>
  <c r="CH304" i="13"/>
  <c r="CO304" i="13"/>
  <c r="CQ304" i="13"/>
  <c r="CS304" i="13"/>
  <c r="CU304" i="13"/>
  <c r="CW304" i="13"/>
  <c r="CX304" i="13"/>
  <c r="CH305" i="13"/>
  <c r="CO305" i="13"/>
  <c r="CQ305" i="13"/>
  <c r="CS305" i="13"/>
  <c r="CU305" i="13"/>
  <c r="CW305" i="13"/>
  <c r="CX305" i="13"/>
  <c r="CH306" i="13"/>
  <c r="CO306" i="13"/>
  <c r="CQ306" i="13"/>
  <c r="CS306" i="13"/>
  <c r="CU306" i="13"/>
  <c r="CW306" i="13"/>
  <c r="CX306" i="13"/>
  <c r="CH307" i="13"/>
  <c r="CO307" i="13"/>
  <c r="CQ307" i="13"/>
  <c r="CS307" i="13"/>
  <c r="CU307" i="13"/>
  <c r="CW307" i="13"/>
  <c r="CX307" i="13"/>
  <c r="CH308" i="13"/>
  <c r="CO308" i="13"/>
  <c r="CQ308" i="13"/>
  <c r="CS308" i="13"/>
  <c r="CU308" i="13"/>
  <c r="CW308" i="13"/>
  <c r="CX308" i="13"/>
  <c r="CH309" i="13"/>
  <c r="CO309" i="13"/>
  <c r="CQ309" i="13"/>
  <c r="CS309" i="13"/>
  <c r="CU309" i="13"/>
  <c r="CW309" i="13"/>
  <c r="CX309" i="13"/>
  <c r="CH310" i="13"/>
  <c r="CO310" i="13"/>
  <c r="CQ310" i="13"/>
  <c r="CS310" i="13"/>
  <c r="CU310" i="13"/>
  <c r="CW310" i="13"/>
  <c r="CX310" i="13"/>
  <c r="CH311" i="13"/>
  <c r="CO311" i="13"/>
  <c r="CQ311" i="13"/>
  <c r="CS311" i="13"/>
  <c r="CU311" i="13"/>
  <c r="CW311" i="13"/>
  <c r="CX311" i="13"/>
  <c r="CH312" i="13"/>
  <c r="CO312" i="13"/>
  <c r="CQ312" i="13"/>
  <c r="CS312" i="13"/>
  <c r="CU312" i="13"/>
  <c r="CW312" i="13"/>
  <c r="CX312" i="13"/>
  <c r="CH313" i="13"/>
  <c r="CO313" i="13"/>
  <c r="CQ313" i="13"/>
  <c r="CS313" i="13"/>
  <c r="CU313" i="13"/>
  <c r="CW313" i="13"/>
  <c r="CX313" i="13"/>
  <c r="CH314" i="13"/>
  <c r="CO314" i="13"/>
  <c r="CQ314" i="13"/>
  <c r="CS314" i="13"/>
  <c r="CU314" i="13"/>
  <c r="CW314" i="13"/>
  <c r="CX314" i="13"/>
  <c r="CH315" i="13"/>
  <c r="CO315" i="13"/>
  <c r="CQ315" i="13"/>
  <c r="CS315" i="13"/>
  <c r="CU315" i="13"/>
  <c r="CW315" i="13"/>
  <c r="CX315" i="13"/>
  <c r="CH316" i="13"/>
  <c r="CO316" i="13"/>
  <c r="CQ316" i="13"/>
  <c r="CS316" i="13"/>
  <c r="CU316" i="13"/>
  <c r="CW316" i="13"/>
  <c r="CX316" i="13"/>
  <c r="CH317" i="13"/>
  <c r="CO317" i="13"/>
  <c r="CQ317" i="13"/>
  <c r="CS317" i="13"/>
  <c r="CU317" i="13"/>
  <c r="CW317" i="13"/>
  <c r="CX317" i="13"/>
  <c r="CH318" i="13"/>
  <c r="CO318" i="13"/>
  <c r="CQ318" i="13"/>
  <c r="CS318" i="13"/>
  <c r="CU318" i="13"/>
  <c r="CW318" i="13"/>
  <c r="CX318" i="13"/>
  <c r="CH319" i="13"/>
  <c r="CO319" i="13"/>
  <c r="CQ319" i="13"/>
  <c r="CS319" i="13"/>
  <c r="CU319" i="13"/>
  <c r="CW319" i="13"/>
  <c r="CX319" i="13"/>
  <c r="CH320" i="13"/>
  <c r="CO320" i="13"/>
  <c r="CQ320" i="13"/>
  <c r="CS320" i="13"/>
  <c r="CU320" i="13"/>
  <c r="CW320" i="13"/>
  <c r="CX320" i="13"/>
  <c r="CH321" i="13"/>
  <c r="CO321" i="13"/>
  <c r="CQ321" i="13"/>
  <c r="CS321" i="13"/>
  <c r="CU321" i="13"/>
  <c r="CW321" i="13"/>
  <c r="CX321" i="13"/>
  <c r="CH322" i="13"/>
  <c r="CO322" i="13"/>
  <c r="CQ322" i="13"/>
  <c r="CS322" i="13"/>
  <c r="CU322" i="13"/>
  <c r="CW322" i="13"/>
  <c r="CX322" i="13"/>
  <c r="CH323" i="13"/>
  <c r="CO323" i="13"/>
  <c r="CQ323" i="13"/>
  <c r="CS323" i="13"/>
  <c r="CU323" i="13"/>
  <c r="CW323" i="13"/>
  <c r="CX323" i="13"/>
  <c r="CH324" i="13"/>
  <c r="CO324" i="13"/>
  <c r="CQ324" i="13"/>
  <c r="CS324" i="13"/>
  <c r="CU324" i="13"/>
  <c r="CW324" i="13"/>
  <c r="CX324" i="13"/>
  <c r="CH325" i="13"/>
  <c r="CO325" i="13"/>
  <c r="CQ325" i="13"/>
  <c r="CS325" i="13"/>
  <c r="CU325" i="13"/>
  <c r="CW325" i="13"/>
  <c r="CX325" i="13"/>
  <c r="CH326" i="13"/>
  <c r="CO326" i="13"/>
  <c r="CQ326" i="13"/>
  <c r="CS326" i="13"/>
  <c r="CU326" i="13"/>
  <c r="CW326" i="13"/>
  <c r="CX326" i="13"/>
  <c r="CH327" i="13"/>
  <c r="CO327" i="13"/>
  <c r="CQ327" i="13"/>
  <c r="CS327" i="13"/>
  <c r="CU327" i="13"/>
  <c r="CW327" i="13"/>
  <c r="CX327" i="13"/>
  <c r="CH328" i="13"/>
  <c r="CO328" i="13"/>
  <c r="CQ328" i="13"/>
  <c r="CS328" i="13"/>
  <c r="CU328" i="13"/>
  <c r="CW328" i="13"/>
  <c r="CX328" i="13"/>
  <c r="CH329" i="13"/>
  <c r="CO329" i="13"/>
  <c r="CQ329" i="13"/>
  <c r="CS329" i="13"/>
  <c r="CU329" i="13"/>
  <c r="CW329" i="13"/>
  <c r="CX329" i="13"/>
  <c r="CH330" i="13"/>
  <c r="CO330" i="13"/>
  <c r="CQ330" i="13"/>
  <c r="CS330" i="13"/>
  <c r="CU330" i="13"/>
  <c r="CW330" i="13"/>
  <c r="CX330" i="13"/>
  <c r="CH331" i="13"/>
  <c r="CO331" i="13"/>
  <c r="CQ331" i="13"/>
  <c r="CS331" i="13"/>
  <c r="CU331" i="13"/>
  <c r="CW331" i="13"/>
  <c r="CX331" i="13"/>
  <c r="CH332" i="13"/>
  <c r="CO332" i="13"/>
  <c r="CQ332" i="13"/>
  <c r="CS332" i="13"/>
  <c r="CU332" i="13"/>
  <c r="CW332" i="13"/>
  <c r="CX332" i="13"/>
  <c r="CH333" i="13"/>
  <c r="CO333" i="13"/>
  <c r="CQ333" i="13"/>
  <c r="CS333" i="13"/>
  <c r="CU333" i="13"/>
  <c r="CW333" i="13"/>
  <c r="CX333" i="13"/>
  <c r="CH334" i="13"/>
  <c r="CO334" i="13"/>
  <c r="CQ334" i="13"/>
  <c r="CS334" i="13"/>
  <c r="CU334" i="13"/>
  <c r="CW334" i="13"/>
  <c r="CX334" i="13"/>
  <c r="CH335" i="13"/>
  <c r="CO335" i="13"/>
  <c r="CQ335" i="13"/>
  <c r="CS335" i="13"/>
  <c r="CU335" i="13"/>
  <c r="CW335" i="13"/>
  <c r="CX335" i="13"/>
  <c r="CH336" i="13"/>
  <c r="CO336" i="13"/>
  <c r="CQ336" i="13"/>
  <c r="CS336" i="13"/>
  <c r="CU336" i="13"/>
  <c r="CW336" i="13"/>
  <c r="CX336" i="13"/>
  <c r="CH337" i="13"/>
  <c r="CO337" i="13"/>
  <c r="CQ337" i="13"/>
  <c r="CS337" i="13"/>
  <c r="CU337" i="13"/>
  <c r="CW337" i="13"/>
  <c r="CX337" i="13"/>
  <c r="CH338" i="13"/>
  <c r="CO338" i="13"/>
  <c r="CQ338" i="13"/>
  <c r="CS338" i="13"/>
  <c r="CU338" i="13"/>
  <c r="CW338" i="13"/>
  <c r="CX338" i="13"/>
  <c r="CH339" i="13"/>
  <c r="CO339" i="13"/>
  <c r="CQ339" i="13"/>
  <c r="CS339" i="13"/>
  <c r="CU339" i="13"/>
  <c r="CW339" i="13"/>
  <c r="CX339" i="13"/>
  <c r="CH340" i="13"/>
  <c r="CO340" i="13"/>
  <c r="CQ340" i="13"/>
  <c r="CS340" i="13"/>
  <c r="CU340" i="13"/>
  <c r="CW340" i="13"/>
  <c r="CX340" i="13"/>
  <c r="CH341" i="13"/>
  <c r="CO341" i="13"/>
  <c r="CQ341" i="13"/>
  <c r="CS341" i="13"/>
  <c r="CU341" i="13"/>
  <c r="CW341" i="13"/>
  <c r="CX341" i="13"/>
  <c r="CH342" i="13"/>
  <c r="CO342" i="13"/>
  <c r="CQ342" i="13"/>
  <c r="CS342" i="13"/>
  <c r="CU342" i="13"/>
  <c r="CW342" i="13"/>
  <c r="CX342" i="13"/>
  <c r="CH343" i="13"/>
  <c r="CO343" i="13"/>
  <c r="CQ343" i="13"/>
  <c r="CS343" i="13"/>
  <c r="CU343" i="13"/>
  <c r="CW343" i="13"/>
  <c r="CX343" i="13"/>
  <c r="CH344" i="13"/>
  <c r="CO344" i="13"/>
  <c r="CQ344" i="13"/>
  <c r="CS344" i="13"/>
  <c r="CU344" i="13"/>
  <c r="CW344" i="13"/>
  <c r="CX344" i="13"/>
  <c r="CH345" i="13"/>
  <c r="CO345" i="13"/>
  <c r="CQ345" i="13"/>
  <c r="CS345" i="13"/>
  <c r="CU345" i="13"/>
  <c r="CW345" i="13"/>
  <c r="CX345" i="13"/>
  <c r="CH346" i="13"/>
  <c r="CO346" i="13"/>
  <c r="CQ346" i="13"/>
  <c r="CS346" i="13"/>
  <c r="CU346" i="13"/>
  <c r="CW346" i="13"/>
  <c r="CX346" i="13"/>
  <c r="CH347" i="13"/>
  <c r="CO347" i="13"/>
  <c r="CQ347" i="13"/>
  <c r="CS347" i="13"/>
  <c r="CU347" i="13"/>
  <c r="CW347" i="13"/>
  <c r="CX347" i="13"/>
  <c r="CH348" i="13"/>
  <c r="CO348" i="13"/>
  <c r="CQ348" i="13"/>
  <c r="CS348" i="13"/>
  <c r="CU348" i="13"/>
  <c r="CW348" i="13"/>
  <c r="CX348" i="13"/>
  <c r="CH349" i="13"/>
  <c r="CO349" i="13"/>
  <c r="CQ349" i="13"/>
  <c r="CS349" i="13"/>
  <c r="CU349" i="13"/>
  <c r="CW349" i="13"/>
  <c r="CX349" i="13"/>
  <c r="CH350" i="13"/>
  <c r="CO350" i="13"/>
  <c r="CQ350" i="13"/>
  <c r="CS350" i="13"/>
  <c r="CU350" i="13"/>
  <c r="CW350" i="13"/>
  <c r="CX350" i="13"/>
  <c r="CH351" i="13"/>
  <c r="CO351" i="13"/>
  <c r="CQ351" i="13"/>
  <c r="CS351" i="13"/>
  <c r="CU351" i="13"/>
  <c r="CW351" i="13"/>
  <c r="CX351" i="13"/>
  <c r="CH352" i="13"/>
  <c r="CO352" i="13"/>
  <c r="CQ352" i="13"/>
  <c r="CS352" i="13"/>
  <c r="CU352" i="13"/>
  <c r="CW352" i="13"/>
  <c r="CX352" i="13"/>
  <c r="CH353" i="13"/>
  <c r="CO353" i="13"/>
  <c r="CQ353" i="13"/>
  <c r="CS353" i="13"/>
  <c r="CU353" i="13"/>
  <c r="CW353" i="13"/>
  <c r="CX353" i="13"/>
  <c r="CH354" i="13"/>
  <c r="CO354" i="13"/>
  <c r="CQ354" i="13"/>
  <c r="CS354" i="13"/>
  <c r="CU354" i="13"/>
  <c r="CW354" i="13"/>
  <c r="CX354" i="13"/>
  <c r="CH355" i="13"/>
  <c r="CO355" i="13"/>
  <c r="CQ355" i="13"/>
  <c r="CS355" i="13"/>
  <c r="CU355" i="13"/>
  <c r="CW355" i="13"/>
  <c r="CX355" i="13"/>
  <c r="CH356" i="13"/>
  <c r="CO356" i="13"/>
  <c r="CQ356" i="13"/>
  <c r="CS356" i="13"/>
  <c r="CU356" i="13"/>
  <c r="CW356" i="13"/>
  <c r="CX356" i="13"/>
  <c r="CH357" i="13"/>
  <c r="CO357" i="13"/>
  <c r="CQ357" i="13"/>
  <c r="CS357" i="13"/>
  <c r="CU357" i="13"/>
  <c r="CW357" i="13"/>
  <c r="CX357" i="13"/>
  <c r="CH358" i="13"/>
  <c r="CO358" i="13"/>
  <c r="CQ358" i="13"/>
  <c r="CS358" i="13"/>
  <c r="CU358" i="13"/>
  <c r="CW358" i="13"/>
  <c r="CX358" i="13"/>
  <c r="CH359" i="13"/>
  <c r="CO359" i="13"/>
  <c r="CQ359" i="13"/>
  <c r="CS359" i="13"/>
  <c r="CU359" i="13"/>
  <c r="CW359" i="13"/>
  <c r="CX359" i="13"/>
  <c r="CH360" i="13"/>
  <c r="CO360" i="13"/>
  <c r="CQ360" i="13"/>
  <c r="CS360" i="13"/>
  <c r="CU360" i="13"/>
  <c r="CW360" i="13"/>
  <c r="CX360" i="13"/>
  <c r="CH361" i="13"/>
  <c r="CO361" i="13"/>
  <c r="CQ361" i="13"/>
  <c r="CS361" i="13"/>
  <c r="CU361" i="13"/>
  <c r="CW361" i="13"/>
  <c r="CX361" i="13"/>
  <c r="CH362" i="13"/>
  <c r="CO362" i="13"/>
  <c r="CQ362" i="13"/>
  <c r="CS362" i="13"/>
  <c r="CU362" i="13"/>
  <c r="CW362" i="13"/>
  <c r="CX362" i="13"/>
  <c r="CH363" i="13"/>
  <c r="CO363" i="13"/>
  <c r="CQ363" i="13"/>
  <c r="CS363" i="13"/>
  <c r="CU363" i="13"/>
  <c r="CW363" i="13"/>
  <c r="CX363" i="13"/>
  <c r="CH364" i="13"/>
  <c r="CO364" i="13"/>
  <c r="CQ364" i="13"/>
  <c r="CS364" i="13"/>
  <c r="CU364" i="13"/>
  <c r="CW364" i="13"/>
  <c r="CX364" i="13"/>
  <c r="CH365" i="13"/>
  <c r="CO365" i="13"/>
  <c r="CQ365" i="13"/>
  <c r="CS365" i="13"/>
  <c r="CU365" i="13"/>
  <c r="CW365" i="13"/>
  <c r="CX365" i="13"/>
  <c r="CH366" i="13"/>
  <c r="CO366" i="13"/>
  <c r="CQ366" i="13"/>
  <c r="CS366" i="13"/>
  <c r="CU366" i="13"/>
  <c r="CW366" i="13"/>
  <c r="CX366" i="13"/>
  <c r="CH367" i="13"/>
  <c r="CO367" i="13"/>
  <c r="CQ367" i="13"/>
  <c r="CS367" i="13"/>
  <c r="CU367" i="13"/>
  <c r="CW367" i="13"/>
  <c r="CX367" i="13"/>
  <c r="CH368" i="13"/>
  <c r="CO368" i="13"/>
  <c r="CQ368" i="13"/>
  <c r="CS368" i="13"/>
  <c r="CU368" i="13"/>
  <c r="CW368" i="13"/>
  <c r="CX368" i="13"/>
  <c r="CH369" i="13"/>
  <c r="CO369" i="13"/>
  <c r="CQ369" i="13"/>
  <c r="CS369" i="13"/>
  <c r="CU369" i="13"/>
  <c r="CW369" i="13"/>
  <c r="CX369" i="13"/>
  <c r="CH370" i="13"/>
  <c r="CO370" i="13"/>
  <c r="CQ370" i="13"/>
  <c r="CS370" i="13"/>
  <c r="CU370" i="13"/>
  <c r="CW370" i="13"/>
  <c r="CX370" i="13"/>
  <c r="CH371" i="13"/>
  <c r="CO371" i="13"/>
  <c r="CQ371" i="13"/>
  <c r="CS371" i="13"/>
  <c r="CU371" i="13"/>
  <c r="CW371" i="13"/>
  <c r="CX371" i="13"/>
  <c r="CH372" i="13"/>
  <c r="CO372" i="13"/>
  <c r="CQ372" i="13"/>
  <c r="CS372" i="13"/>
  <c r="CU372" i="13"/>
  <c r="CW372" i="13"/>
  <c r="CX372" i="13"/>
  <c r="CH373" i="13"/>
  <c r="CO373" i="13"/>
  <c r="CQ373" i="13"/>
  <c r="CS373" i="13"/>
  <c r="CU373" i="13"/>
  <c r="CW373" i="13"/>
  <c r="CX373" i="13"/>
  <c r="CH374" i="13"/>
  <c r="CO374" i="13"/>
  <c r="CQ374" i="13"/>
  <c r="CS374" i="13"/>
  <c r="CU374" i="13"/>
  <c r="CW374" i="13"/>
  <c r="CX374" i="13"/>
  <c r="CH375" i="13"/>
  <c r="CO375" i="13"/>
  <c r="CQ375" i="13"/>
  <c r="CS375" i="13"/>
  <c r="CU375" i="13"/>
  <c r="CW375" i="13"/>
  <c r="CX375" i="13"/>
  <c r="CH376" i="13"/>
  <c r="CO376" i="13"/>
  <c r="CQ376" i="13"/>
  <c r="CS376" i="13"/>
  <c r="CU376" i="13"/>
  <c r="CW376" i="13"/>
  <c r="CX376" i="13"/>
  <c r="CH377" i="13"/>
  <c r="CO377" i="13"/>
  <c r="CQ377" i="13"/>
  <c r="CS377" i="13"/>
  <c r="CU377" i="13"/>
  <c r="CW377" i="13"/>
  <c r="CX377" i="13"/>
  <c r="CH378" i="13"/>
  <c r="CO378" i="13"/>
  <c r="CQ378" i="13"/>
  <c r="CS378" i="13"/>
  <c r="CU378" i="13"/>
  <c r="CW378" i="13"/>
  <c r="CX378" i="13"/>
  <c r="CH379" i="13"/>
  <c r="CO379" i="13"/>
  <c r="CQ379" i="13"/>
  <c r="CS379" i="13"/>
  <c r="CU379" i="13"/>
  <c r="CW379" i="13"/>
  <c r="CX379" i="13"/>
  <c r="CH380" i="13"/>
  <c r="CO380" i="13"/>
  <c r="CQ380" i="13"/>
  <c r="CS380" i="13"/>
  <c r="CU380" i="13"/>
  <c r="CW380" i="13"/>
  <c r="CX380" i="13"/>
  <c r="CH381" i="13"/>
  <c r="CO381" i="13"/>
  <c r="CQ381" i="13"/>
  <c r="CS381" i="13"/>
  <c r="CU381" i="13"/>
  <c r="CW381" i="13"/>
  <c r="CX381" i="13"/>
  <c r="CH382" i="13"/>
  <c r="CO382" i="13"/>
  <c r="CQ382" i="13"/>
  <c r="CS382" i="13"/>
  <c r="CU382" i="13"/>
  <c r="CW382" i="13"/>
  <c r="CX382" i="13"/>
  <c r="CH383" i="13"/>
  <c r="CO383" i="13"/>
  <c r="CQ383" i="13"/>
  <c r="CS383" i="13"/>
  <c r="CU383" i="13"/>
  <c r="CW383" i="13"/>
  <c r="CX383" i="13"/>
  <c r="CH384" i="13"/>
  <c r="CO384" i="13"/>
  <c r="CQ384" i="13"/>
  <c r="CS384" i="13"/>
  <c r="CU384" i="13"/>
  <c r="CW384" i="13"/>
  <c r="CX384" i="13"/>
  <c r="CH385" i="13"/>
  <c r="CO385" i="13"/>
  <c r="CQ385" i="13"/>
  <c r="CS385" i="13"/>
  <c r="CU385" i="13"/>
  <c r="CW385" i="13"/>
  <c r="CX385" i="13"/>
  <c r="CH386" i="13"/>
  <c r="CO386" i="13"/>
  <c r="CQ386" i="13"/>
  <c r="CS386" i="13"/>
  <c r="CU386" i="13"/>
  <c r="CW386" i="13"/>
  <c r="CX386" i="13"/>
  <c r="CH387" i="13"/>
  <c r="CO387" i="13"/>
  <c r="CQ387" i="13"/>
  <c r="CS387" i="13"/>
  <c r="CU387" i="13"/>
  <c r="CW387" i="13"/>
  <c r="CX387" i="13"/>
  <c r="CH388" i="13"/>
  <c r="CO388" i="13"/>
  <c r="CQ388" i="13"/>
  <c r="CS388" i="13"/>
  <c r="CU388" i="13"/>
  <c r="CW388" i="13"/>
  <c r="CX388" i="13"/>
  <c r="CH389" i="13"/>
  <c r="CO389" i="13"/>
  <c r="CQ389" i="13"/>
  <c r="CS389" i="13"/>
  <c r="CU389" i="13"/>
  <c r="CW389" i="13"/>
  <c r="CX389" i="13"/>
  <c r="CH390" i="13"/>
  <c r="CO390" i="13"/>
  <c r="CQ390" i="13"/>
  <c r="CS390" i="13"/>
  <c r="CU390" i="13"/>
  <c r="CW390" i="13"/>
  <c r="CX390" i="13"/>
  <c r="CH391" i="13"/>
  <c r="CO391" i="13"/>
  <c r="CQ391" i="13"/>
  <c r="CS391" i="13"/>
  <c r="CU391" i="13"/>
  <c r="CW391" i="13"/>
  <c r="CX391" i="13"/>
  <c r="CH392" i="13"/>
  <c r="CO392" i="13"/>
  <c r="CQ392" i="13"/>
  <c r="CS392" i="13"/>
  <c r="CU392" i="13"/>
  <c r="CW392" i="13"/>
  <c r="CX392" i="13"/>
  <c r="CH393" i="13"/>
  <c r="CO393" i="13"/>
  <c r="CQ393" i="13"/>
  <c r="CS393" i="13"/>
  <c r="CU393" i="13"/>
  <c r="CW393" i="13"/>
  <c r="CX393" i="13"/>
  <c r="CH394" i="13"/>
  <c r="CO394" i="13"/>
  <c r="CQ394" i="13"/>
  <c r="CS394" i="13"/>
  <c r="CU394" i="13"/>
  <c r="CW394" i="13"/>
  <c r="CX394" i="13"/>
  <c r="CH395" i="13"/>
  <c r="CO395" i="13"/>
  <c r="CQ395" i="13"/>
  <c r="CS395" i="13"/>
  <c r="CU395" i="13"/>
  <c r="CW395" i="13"/>
  <c r="CX395" i="13"/>
  <c r="CH396" i="13"/>
  <c r="CO396" i="13"/>
  <c r="CQ396" i="13"/>
  <c r="CS396" i="13"/>
  <c r="CU396" i="13"/>
  <c r="CW396" i="13"/>
  <c r="CX396" i="13"/>
  <c r="CH397" i="13"/>
  <c r="CO397" i="13"/>
  <c r="CQ397" i="13"/>
  <c r="CS397" i="13"/>
  <c r="CU397" i="13"/>
  <c r="CW397" i="13"/>
  <c r="CX397" i="13"/>
  <c r="CH398" i="13"/>
  <c r="CO398" i="13"/>
  <c r="CQ398" i="13"/>
  <c r="CS398" i="13"/>
  <c r="CU398" i="13"/>
  <c r="CW398" i="13"/>
  <c r="CX398" i="13"/>
  <c r="CH399" i="13"/>
  <c r="CO399" i="13"/>
  <c r="CQ399" i="13"/>
  <c r="CS399" i="13"/>
  <c r="CU399" i="13"/>
  <c r="CW399" i="13"/>
  <c r="CX399" i="13"/>
  <c r="CH400" i="13"/>
  <c r="CO400" i="13"/>
  <c r="CQ400" i="13"/>
  <c r="CS400" i="13"/>
  <c r="CU400" i="13"/>
  <c r="CW400" i="13"/>
  <c r="CX400" i="13"/>
  <c r="CH401" i="13"/>
  <c r="CO401" i="13"/>
  <c r="CQ401" i="13"/>
  <c r="CS401" i="13"/>
  <c r="CU401" i="13"/>
  <c r="CW401" i="13"/>
  <c r="CX401" i="13"/>
  <c r="CH402" i="13"/>
  <c r="CO402" i="13"/>
  <c r="CQ402" i="13"/>
  <c r="CS402" i="13"/>
  <c r="CU402" i="13"/>
  <c r="CW402" i="13"/>
  <c r="CX402" i="13"/>
  <c r="CH403" i="13"/>
  <c r="CO403" i="13"/>
  <c r="CQ403" i="13"/>
  <c r="CS403" i="13"/>
  <c r="CU403" i="13"/>
  <c r="CW403" i="13"/>
  <c r="CX403" i="13"/>
  <c r="CH404" i="13"/>
  <c r="CO404" i="13"/>
  <c r="CQ404" i="13"/>
  <c r="CS404" i="13"/>
  <c r="CU404" i="13"/>
  <c r="CW404" i="13"/>
  <c r="CX404" i="13"/>
  <c r="CH405" i="13"/>
  <c r="CO405" i="13"/>
  <c r="CQ405" i="13"/>
  <c r="CS405" i="13"/>
  <c r="CU405" i="13"/>
  <c r="CW405" i="13"/>
  <c r="CX405" i="13"/>
  <c r="CH406" i="13"/>
  <c r="CO406" i="13"/>
  <c r="CQ406" i="13"/>
  <c r="CS406" i="13"/>
  <c r="CU406" i="13"/>
  <c r="CW406" i="13"/>
  <c r="CX406" i="13"/>
  <c r="CH407" i="13"/>
  <c r="CO407" i="13"/>
  <c r="CQ407" i="13"/>
  <c r="CS407" i="13"/>
  <c r="CU407" i="13"/>
  <c r="CW407" i="13"/>
  <c r="CX407" i="13"/>
  <c r="CH408" i="13"/>
  <c r="CO408" i="13"/>
  <c r="CQ408" i="13"/>
  <c r="CS408" i="13"/>
  <c r="CU408" i="13"/>
  <c r="CW408" i="13"/>
  <c r="CX408" i="13"/>
  <c r="CH409" i="13"/>
  <c r="CO409" i="13"/>
  <c r="CQ409" i="13"/>
  <c r="CS409" i="13"/>
  <c r="CU409" i="13"/>
  <c r="CW409" i="13"/>
  <c r="CX409" i="13"/>
  <c r="CH410" i="13"/>
  <c r="CO410" i="13"/>
  <c r="CQ410" i="13"/>
  <c r="CS410" i="13"/>
  <c r="CU410" i="13"/>
  <c r="CW410" i="13"/>
  <c r="CX410" i="13"/>
  <c r="CH411" i="13"/>
  <c r="CO411" i="13"/>
  <c r="CQ411" i="13"/>
  <c r="CS411" i="13"/>
  <c r="CU411" i="13"/>
  <c r="CW411" i="13"/>
  <c r="CX411" i="13"/>
  <c r="CH412" i="13"/>
  <c r="CO412" i="13"/>
  <c r="CQ412" i="13"/>
  <c r="CS412" i="13"/>
  <c r="CU412" i="13"/>
  <c r="CW412" i="13"/>
  <c r="CX412" i="13"/>
  <c r="CH413" i="13"/>
  <c r="CO413" i="13"/>
  <c r="CQ413" i="13"/>
  <c r="CS413" i="13"/>
  <c r="CU413" i="13"/>
  <c r="CW413" i="13"/>
  <c r="CX413" i="13"/>
  <c r="CH414" i="13"/>
  <c r="CO414" i="13"/>
  <c r="CQ414" i="13"/>
  <c r="CS414" i="13"/>
  <c r="CU414" i="13"/>
  <c r="CW414" i="13"/>
  <c r="CX414" i="13"/>
  <c r="CH415" i="13"/>
  <c r="CO415" i="13"/>
  <c r="CQ415" i="13"/>
  <c r="CS415" i="13"/>
  <c r="CU415" i="13"/>
  <c r="CW415" i="13"/>
  <c r="CX415" i="13"/>
  <c r="CH416" i="13"/>
  <c r="CO416" i="13"/>
  <c r="CQ416" i="13"/>
  <c r="CS416" i="13"/>
  <c r="CU416" i="13"/>
  <c r="CW416" i="13"/>
  <c r="CX416" i="13"/>
  <c r="CH417" i="13"/>
  <c r="CO417" i="13"/>
  <c r="CQ417" i="13"/>
  <c r="CS417" i="13"/>
  <c r="CU417" i="13"/>
  <c r="CW417" i="13"/>
  <c r="CX417" i="13"/>
  <c r="CH418" i="13"/>
  <c r="CO418" i="13"/>
  <c r="CQ418" i="13"/>
  <c r="CS418" i="13"/>
  <c r="CU418" i="13"/>
  <c r="CW418" i="13"/>
  <c r="CX418" i="13"/>
  <c r="CH419" i="13"/>
  <c r="CO419" i="13"/>
  <c r="CQ419" i="13"/>
  <c r="CS419" i="13"/>
  <c r="CU419" i="13"/>
  <c r="CW419" i="13"/>
  <c r="CX419" i="13"/>
  <c r="CH420" i="13"/>
  <c r="CO420" i="13"/>
  <c r="CQ420" i="13"/>
  <c r="CS420" i="13"/>
  <c r="CU420" i="13"/>
  <c r="CW420" i="13"/>
  <c r="CX420" i="13"/>
  <c r="CH421" i="13"/>
  <c r="CO421" i="13"/>
  <c r="CQ421" i="13"/>
  <c r="CS421" i="13"/>
  <c r="CU421" i="13"/>
  <c r="CW421" i="13"/>
  <c r="CX421" i="13"/>
  <c r="CH422" i="13"/>
  <c r="CO422" i="13"/>
  <c r="CQ422" i="13"/>
  <c r="CS422" i="13"/>
  <c r="CU422" i="13"/>
  <c r="CW422" i="13"/>
  <c r="CX422" i="13"/>
  <c r="CH423" i="13"/>
  <c r="CO423" i="13"/>
  <c r="CQ423" i="13"/>
  <c r="CS423" i="13"/>
  <c r="CU423" i="13"/>
  <c r="CW423" i="13"/>
  <c r="CX423" i="13"/>
  <c r="CH424" i="13"/>
  <c r="CO424" i="13"/>
  <c r="CQ424" i="13"/>
  <c r="CS424" i="13"/>
  <c r="CU424" i="13"/>
  <c r="CW424" i="13"/>
  <c r="CX424" i="13"/>
  <c r="CH425" i="13"/>
  <c r="CO425" i="13"/>
  <c r="CQ425" i="13"/>
  <c r="CS425" i="13"/>
  <c r="CU425" i="13"/>
  <c r="CW425" i="13"/>
  <c r="CX425" i="13"/>
  <c r="CH426" i="13"/>
  <c r="CO426" i="13"/>
  <c r="CQ426" i="13"/>
  <c r="CS426" i="13"/>
  <c r="CU426" i="13"/>
  <c r="CW426" i="13"/>
  <c r="CX426" i="13"/>
  <c r="CH427" i="13"/>
  <c r="CO427" i="13"/>
  <c r="CQ427" i="13"/>
  <c r="CS427" i="13"/>
  <c r="CU427" i="13"/>
  <c r="CW427" i="13"/>
  <c r="CX427" i="13"/>
  <c r="CH428" i="13"/>
  <c r="CO428" i="13"/>
  <c r="CQ428" i="13"/>
  <c r="CS428" i="13"/>
  <c r="CU428" i="13"/>
  <c r="CW428" i="13"/>
  <c r="CX428" i="13"/>
  <c r="CH429" i="13"/>
  <c r="CO429" i="13"/>
  <c r="CQ429" i="13"/>
  <c r="CS429" i="13"/>
  <c r="CU429" i="13"/>
  <c r="CW429" i="13"/>
  <c r="CX429" i="13"/>
  <c r="CH430" i="13"/>
  <c r="CO430" i="13"/>
  <c r="CQ430" i="13"/>
  <c r="CS430" i="13"/>
  <c r="CU430" i="13"/>
  <c r="CW430" i="13"/>
  <c r="CX430" i="13"/>
  <c r="CH431" i="13"/>
  <c r="CO431" i="13"/>
  <c r="CQ431" i="13"/>
  <c r="CS431" i="13"/>
  <c r="CU431" i="13"/>
  <c r="CW431" i="13"/>
  <c r="CX431" i="13"/>
  <c r="CH432" i="13"/>
  <c r="CO432" i="13"/>
  <c r="CQ432" i="13"/>
  <c r="CS432" i="13"/>
  <c r="CU432" i="13"/>
  <c r="CW432" i="13"/>
  <c r="CX432" i="13"/>
  <c r="CH433" i="13"/>
  <c r="CO433" i="13"/>
  <c r="CQ433" i="13"/>
  <c r="CS433" i="13"/>
  <c r="CU433" i="13"/>
  <c r="CW433" i="13"/>
  <c r="CX433" i="13"/>
  <c r="CH434" i="13"/>
  <c r="CO434" i="13"/>
  <c r="CQ434" i="13"/>
  <c r="CS434" i="13"/>
  <c r="CU434" i="13"/>
  <c r="CW434" i="13"/>
  <c r="CX434" i="13"/>
  <c r="CH435" i="13"/>
  <c r="CO435" i="13"/>
  <c r="CQ435" i="13"/>
  <c r="CS435" i="13"/>
  <c r="CU435" i="13"/>
  <c r="CW435" i="13"/>
  <c r="CX435" i="13"/>
  <c r="CH436" i="13"/>
  <c r="CO436" i="13"/>
  <c r="CQ436" i="13"/>
  <c r="CS436" i="13"/>
  <c r="CU436" i="13"/>
  <c r="CW436" i="13"/>
  <c r="CX436" i="13"/>
  <c r="CH437" i="13"/>
  <c r="CO437" i="13"/>
  <c r="CQ437" i="13"/>
  <c r="CS437" i="13"/>
  <c r="CU437" i="13"/>
  <c r="CW437" i="13"/>
  <c r="CX437" i="13"/>
  <c r="CH438" i="13"/>
  <c r="CO438" i="13"/>
  <c r="CQ438" i="13"/>
  <c r="CS438" i="13"/>
  <c r="CU438" i="13"/>
  <c r="CW438" i="13"/>
  <c r="CX438" i="13"/>
  <c r="CH439" i="13"/>
  <c r="CO439" i="13"/>
  <c r="CQ439" i="13"/>
  <c r="CS439" i="13"/>
  <c r="CU439" i="13"/>
  <c r="CW439" i="13"/>
  <c r="CX439" i="13"/>
  <c r="CH440" i="13"/>
  <c r="CO440" i="13"/>
  <c r="CQ440" i="13"/>
  <c r="CS440" i="13"/>
  <c r="CU440" i="13"/>
  <c r="CW440" i="13"/>
  <c r="CX440" i="13"/>
  <c r="CH441" i="13"/>
  <c r="CO441" i="13"/>
  <c r="CQ441" i="13"/>
  <c r="CS441" i="13"/>
  <c r="CU441" i="13"/>
  <c r="CW441" i="13"/>
  <c r="CX441" i="13"/>
  <c r="CH442" i="13"/>
  <c r="CO442" i="13"/>
  <c r="CQ442" i="13"/>
  <c r="CS442" i="13"/>
  <c r="CU442" i="13"/>
  <c r="CW442" i="13"/>
  <c r="CX442" i="13"/>
  <c r="CH443" i="13"/>
  <c r="CO443" i="13"/>
  <c r="CQ443" i="13"/>
  <c r="CS443" i="13"/>
  <c r="CU443" i="13"/>
  <c r="CW443" i="13"/>
  <c r="CX443" i="13"/>
  <c r="CH444" i="13"/>
  <c r="CO444" i="13"/>
  <c r="CQ444" i="13"/>
  <c r="CS444" i="13"/>
  <c r="CU444" i="13"/>
  <c r="CW444" i="13"/>
  <c r="CX444" i="13"/>
  <c r="CH445" i="13"/>
  <c r="CO445" i="13"/>
  <c r="CQ445" i="13"/>
  <c r="CS445" i="13"/>
  <c r="CU445" i="13"/>
  <c r="CW445" i="13"/>
  <c r="CX445" i="13"/>
  <c r="CH446" i="13"/>
  <c r="CO446" i="13"/>
  <c r="CQ446" i="13"/>
  <c r="CS446" i="13"/>
  <c r="CU446" i="13"/>
  <c r="CW446" i="13"/>
  <c r="CX446" i="13"/>
  <c r="CH447" i="13"/>
  <c r="CO447" i="13"/>
  <c r="CQ447" i="13"/>
  <c r="CS447" i="13"/>
  <c r="CU447" i="13"/>
  <c r="CW447" i="13"/>
  <c r="CX447" i="13"/>
  <c r="CH448" i="13"/>
  <c r="CO448" i="13"/>
  <c r="CQ448" i="13"/>
  <c r="CS448" i="13"/>
  <c r="CU448" i="13"/>
  <c r="CW448" i="13"/>
  <c r="CX448" i="13"/>
  <c r="CH449" i="13"/>
  <c r="CO449" i="13"/>
  <c r="CQ449" i="13"/>
  <c r="CS449" i="13"/>
  <c r="CU449" i="13"/>
  <c r="CW449" i="13"/>
  <c r="CX449" i="13"/>
  <c r="CH450" i="13"/>
  <c r="CO450" i="13"/>
  <c r="CQ450" i="13"/>
  <c r="CS450" i="13"/>
  <c r="CU450" i="13"/>
  <c r="CW450" i="13"/>
  <c r="CX450" i="13"/>
  <c r="CH451" i="13"/>
  <c r="CO451" i="13"/>
  <c r="CQ451" i="13"/>
  <c r="CS451" i="13"/>
  <c r="CU451" i="13"/>
  <c r="CW451" i="13"/>
  <c r="CX451" i="13"/>
  <c r="CH452" i="13"/>
  <c r="CO452" i="13"/>
  <c r="CQ452" i="13"/>
  <c r="CS452" i="13"/>
  <c r="CU452" i="13"/>
  <c r="CW452" i="13"/>
  <c r="CX452" i="13"/>
  <c r="CH453" i="13"/>
  <c r="CO453" i="13"/>
  <c r="CQ453" i="13"/>
  <c r="CS453" i="13"/>
  <c r="CU453" i="13"/>
  <c r="CW453" i="13"/>
  <c r="CX453" i="13"/>
  <c r="CH454" i="13"/>
  <c r="CO454" i="13"/>
  <c r="CQ454" i="13"/>
  <c r="CS454" i="13"/>
  <c r="CU454" i="13"/>
  <c r="CW454" i="13"/>
  <c r="CX454" i="13"/>
  <c r="CH455" i="13"/>
  <c r="CO455" i="13"/>
  <c r="CQ455" i="13"/>
  <c r="CS455" i="13"/>
  <c r="CU455" i="13"/>
  <c r="CW455" i="13"/>
  <c r="CX455" i="13"/>
  <c r="CH456" i="13"/>
  <c r="CO456" i="13"/>
  <c r="CQ456" i="13"/>
  <c r="CS456" i="13"/>
  <c r="CU456" i="13"/>
  <c r="CW456" i="13"/>
  <c r="CX456" i="13"/>
  <c r="CH457" i="13"/>
  <c r="CO457" i="13"/>
  <c r="CQ457" i="13"/>
  <c r="CS457" i="13"/>
  <c r="CU457" i="13"/>
  <c r="CW457" i="13"/>
  <c r="CX457" i="13"/>
  <c r="CH458" i="13"/>
  <c r="CO458" i="13"/>
  <c r="CQ458" i="13"/>
  <c r="CS458" i="13"/>
  <c r="CU458" i="13"/>
  <c r="CW458" i="13"/>
  <c r="CX458" i="13"/>
  <c r="CH459" i="13"/>
  <c r="CO459" i="13"/>
  <c r="CQ459" i="13"/>
  <c r="CS459" i="13"/>
  <c r="CU459" i="13"/>
  <c r="CW459" i="13"/>
  <c r="CX459" i="13"/>
  <c r="CH460" i="13"/>
  <c r="CO460" i="13"/>
  <c r="CQ460" i="13"/>
  <c r="CS460" i="13"/>
  <c r="CU460" i="13"/>
  <c r="CW460" i="13"/>
  <c r="CX460" i="13"/>
  <c r="CH461" i="13"/>
  <c r="CO461" i="13"/>
  <c r="CQ461" i="13"/>
  <c r="CS461" i="13"/>
  <c r="CU461" i="13"/>
  <c r="CW461" i="13"/>
  <c r="CX461" i="13"/>
  <c r="CH462" i="13"/>
  <c r="CO462" i="13"/>
  <c r="CQ462" i="13"/>
  <c r="CS462" i="13"/>
  <c r="CU462" i="13"/>
  <c r="CW462" i="13"/>
  <c r="CX462" i="13"/>
  <c r="CH463" i="13"/>
  <c r="CO463" i="13"/>
  <c r="CQ463" i="13"/>
  <c r="CS463" i="13"/>
  <c r="CU463" i="13"/>
  <c r="CW463" i="13"/>
  <c r="CX463" i="13"/>
  <c r="CH464" i="13"/>
  <c r="CO464" i="13"/>
  <c r="CQ464" i="13"/>
  <c r="CS464" i="13"/>
  <c r="CU464" i="13"/>
  <c r="CW464" i="13"/>
  <c r="CX464" i="13"/>
  <c r="CH465" i="13"/>
  <c r="CO465" i="13"/>
  <c r="CQ465" i="13"/>
  <c r="CS465" i="13"/>
  <c r="CU465" i="13"/>
  <c r="CW465" i="13"/>
  <c r="CX465" i="13"/>
  <c r="CH466" i="13"/>
  <c r="CO466" i="13"/>
  <c r="CQ466" i="13"/>
  <c r="CS466" i="13"/>
  <c r="CU466" i="13"/>
  <c r="CW466" i="13"/>
  <c r="CX466" i="13"/>
  <c r="CH467" i="13"/>
  <c r="CO467" i="13"/>
  <c r="CQ467" i="13"/>
  <c r="CS467" i="13"/>
  <c r="CU467" i="13"/>
  <c r="CW467" i="13"/>
  <c r="CX467" i="13"/>
  <c r="CH468" i="13"/>
  <c r="CO468" i="13"/>
  <c r="CQ468" i="13"/>
  <c r="CS468" i="13"/>
  <c r="CU468" i="13"/>
  <c r="CW468" i="13"/>
  <c r="CX468" i="13"/>
  <c r="CH469" i="13"/>
  <c r="CO469" i="13"/>
  <c r="CQ469" i="13"/>
  <c r="CS469" i="13"/>
  <c r="CU469" i="13"/>
  <c r="CW469" i="13"/>
  <c r="CX469" i="13"/>
  <c r="CH470" i="13"/>
  <c r="CO470" i="13"/>
  <c r="CQ470" i="13"/>
  <c r="CS470" i="13"/>
  <c r="CU470" i="13"/>
  <c r="CW470" i="13"/>
  <c r="CX470" i="13"/>
  <c r="CH471" i="13"/>
  <c r="CO471" i="13"/>
  <c r="CQ471" i="13"/>
  <c r="CS471" i="13"/>
  <c r="CU471" i="13"/>
  <c r="CW471" i="13"/>
  <c r="CX471" i="13"/>
  <c r="CH472" i="13"/>
  <c r="CO472" i="13"/>
  <c r="CQ472" i="13"/>
  <c r="CS472" i="13"/>
  <c r="CU472" i="13"/>
  <c r="CW472" i="13"/>
  <c r="CX472" i="13"/>
  <c r="CH473" i="13"/>
  <c r="CO473" i="13"/>
  <c r="CQ473" i="13"/>
  <c r="CS473" i="13"/>
  <c r="CU473" i="13"/>
  <c r="CW473" i="13"/>
  <c r="CX473" i="13"/>
  <c r="CH474" i="13"/>
  <c r="CO474" i="13"/>
  <c r="CQ474" i="13"/>
  <c r="CS474" i="13"/>
  <c r="CU474" i="13"/>
  <c r="CW474" i="13"/>
  <c r="CX474" i="13"/>
  <c r="CH475" i="13"/>
  <c r="CO475" i="13"/>
  <c r="CQ475" i="13"/>
  <c r="CS475" i="13"/>
  <c r="CU475" i="13"/>
  <c r="CW475" i="13"/>
  <c r="CX475" i="13"/>
  <c r="CH476" i="13"/>
  <c r="CO476" i="13"/>
  <c r="CQ476" i="13"/>
  <c r="CS476" i="13"/>
  <c r="CU476" i="13"/>
  <c r="CW476" i="13"/>
  <c r="CX476" i="13"/>
  <c r="CH477" i="13"/>
  <c r="CO477" i="13"/>
  <c r="CQ477" i="13"/>
  <c r="CS477" i="13"/>
  <c r="CU477" i="13"/>
  <c r="CW477" i="13"/>
  <c r="CX477" i="13"/>
  <c r="CH478" i="13"/>
  <c r="CO478" i="13"/>
  <c r="CQ478" i="13"/>
  <c r="CS478" i="13"/>
  <c r="CU478" i="13"/>
  <c r="CW478" i="13"/>
  <c r="CX478" i="13"/>
  <c r="CH479" i="13"/>
  <c r="CO479" i="13"/>
  <c r="CQ479" i="13"/>
  <c r="CS479" i="13"/>
  <c r="CU479" i="13"/>
  <c r="CW479" i="13"/>
  <c r="CX479" i="13"/>
  <c r="CH480" i="13"/>
  <c r="CO480" i="13"/>
  <c r="CQ480" i="13"/>
  <c r="CS480" i="13"/>
  <c r="CU480" i="13"/>
  <c r="CW480" i="13"/>
  <c r="CX480" i="13"/>
  <c r="CH481" i="13"/>
  <c r="CO481" i="13"/>
  <c r="CQ481" i="13"/>
  <c r="CS481" i="13"/>
  <c r="CU481" i="13"/>
  <c r="CW481" i="13"/>
  <c r="CX481" i="13"/>
  <c r="CH482" i="13"/>
  <c r="CO482" i="13"/>
  <c r="CQ482" i="13"/>
  <c r="CS482" i="13"/>
  <c r="CU482" i="13"/>
  <c r="CW482" i="13"/>
  <c r="CX482" i="13"/>
  <c r="CH483" i="13"/>
  <c r="CO483" i="13"/>
  <c r="CQ483" i="13"/>
  <c r="CS483" i="13"/>
  <c r="CU483" i="13"/>
  <c r="CW483" i="13"/>
  <c r="CX483" i="13"/>
  <c r="CH484" i="13"/>
  <c r="CO484" i="13"/>
  <c r="CQ484" i="13"/>
  <c r="CS484" i="13"/>
  <c r="CU484" i="13"/>
  <c r="CW484" i="13"/>
  <c r="CX484" i="13"/>
  <c r="CH485" i="13"/>
  <c r="CO485" i="13"/>
  <c r="CQ485" i="13"/>
  <c r="CS485" i="13"/>
  <c r="CU485" i="13"/>
  <c r="CW485" i="13"/>
  <c r="CX485" i="13"/>
  <c r="CH486" i="13"/>
  <c r="CO486" i="13"/>
  <c r="CQ486" i="13"/>
  <c r="CS486" i="13"/>
  <c r="CU486" i="13"/>
  <c r="CW486" i="13"/>
  <c r="CX486" i="13"/>
  <c r="CH487" i="13"/>
  <c r="CO487" i="13"/>
  <c r="CQ487" i="13"/>
  <c r="CS487" i="13"/>
  <c r="CU487" i="13"/>
  <c r="CW487" i="13"/>
  <c r="CX487" i="13"/>
  <c r="CH488" i="13"/>
  <c r="CO488" i="13"/>
  <c r="CQ488" i="13"/>
  <c r="CS488" i="13"/>
  <c r="CU488" i="13"/>
  <c r="CW488" i="13"/>
  <c r="CX488" i="13"/>
  <c r="CH489" i="13"/>
  <c r="CO489" i="13"/>
  <c r="CQ489" i="13"/>
  <c r="CS489" i="13"/>
  <c r="CU489" i="13"/>
  <c r="CW489" i="13"/>
  <c r="CX489" i="13"/>
  <c r="CH490" i="13"/>
  <c r="CO490" i="13"/>
  <c r="CQ490" i="13"/>
  <c r="CS490" i="13"/>
  <c r="CU490" i="13"/>
  <c r="CW490" i="13"/>
  <c r="CX490" i="13"/>
  <c r="CH491" i="13"/>
  <c r="CO491" i="13"/>
  <c r="CQ491" i="13"/>
  <c r="CS491" i="13"/>
  <c r="CU491" i="13"/>
  <c r="CW491" i="13"/>
  <c r="CX491" i="13"/>
  <c r="CH492" i="13"/>
  <c r="CO492" i="13"/>
  <c r="CQ492" i="13"/>
  <c r="CS492" i="13"/>
  <c r="CU492" i="13"/>
  <c r="CW492" i="13"/>
  <c r="CX492" i="13"/>
  <c r="CH493" i="13"/>
  <c r="CO493" i="13"/>
  <c r="CQ493" i="13"/>
  <c r="CS493" i="13"/>
  <c r="CU493" i="13"/>
  <c r="CW493" i="13"/>
  <c r="CX493" i="13"/>
  <c r="CH494" i="13"/>
  <c r="CO494" i="13"/>
  <c r="CQ494" i="13"/>
  <c r="CS494" i="13"/>
  <c r="CU494" i="13"/>
  <c r="CW494" i="13"/>
  <c r="CX494" i="13"/>
  <c r="CH495" i="13"/>
  <c r="CO495" i="13"/>
  <c r="CQ495" i="13"/>
  <c r="CS495" i="13"/>
  <c r="CU495" i="13"/>
  <c r="CW495" i="13"/>
  <c r="CX495" i="13"/>
  <c r="CH496" i="13"/>
  <c r="CO496" i="13"/>
  <c r="CQ496" i="13"/>
  <c r="CS496" i="13"/>
  <c r="CU496" i="13"/>
  <c r="CW496" i="13"/>
  <c r="CX496" i="13"/>
  <c r="CH497" i="13"/>
  <c r="CO497" i="13"/>
  <c r="CQ497" i="13"/>
  <c r="CS497" i="13"/>
  <c r="CU497" i="13"/>
  <c r="CW497" i="13"/>
  <c r="CX497" i="13"/>
  <c r="CH498" i="13"/>
  <c r="CO498" i="13"/>
  <c r="CQ498" i="13"/>
  <c r="CS498" i="13"/>
  <c r="CU498" i="13"/>
  <c r="CW498" i="13"/>
  <c r="CX498" i="13"/>
  <c r="CH499" i="13"/>
  <c r="CO499" i="13"/>
  <c r="CQ499" i="13"/>
  <c r="CS499" i="13"/>
  <c r="CU499" i="13"/>
  <c r="CW499" i="13"/>
  <c r="CX499" i="13"/>
  <c r="CH500" i="13"/>
  <c r="CO500" i="13"/>
  <c r="CQ500" i="13"/>
  <c r="CS500" i="13"/>
  <c r="CU500" i="13"/>
  <c r="CW500" i="13"/>
  <c r="CX500" i="13"/>
  <c r="CH501" i="13"/>
  <c r="CO501" i="13"/>
  <c r="CQ501" i="13"/>
  <c r="CS501" i="13"/>
  <c r="CU501" i="13"/>
  <c r="CW501" i="13"/>
  <c r="CX501" i="13"/>
  <c r="CH502" i="13"/>
  <c r="CO502" i="13"/>
  <c r="CQ502" i="13"/>
  <c r="CS502" i="13"/>
  <c r="CU502" i="13"/>
  <c r="CW502" i="13"/>
  <c r="CX502" i="13"/>
  <c r="CH503" i="13"/>
  <c r="CO503" i="13"/>
  <c r="CQ503" i="13"/>
  <c r="CS503" i="13"/>
  <c r="CU503" i="13"/>
  <c r="CW503" i="13"/>
  <c r="CX503" i="13"/>
  <c r="CH504" i="13"/>
  <c r="CO504" i="13"/>
  <c r="CQ504" i="13"/>
  <c r="CS504" i="13"/>
  <c r="CU504" i="13"/>
  <c r="CW504" i="13"/>
  <c r="CX504" i="13"/>
  <c r="CH505" i="13"/>
  <c r="CO505" i="13"/>
  <c r="CQ505" i="13"/>
  <c r="CS505" i="13"/>
  <c r="CU505" i="13"/>
  <c r="CW505" i="13"/>
  <c r="CX505" i="13"/>
  <c r="CH506" i="13"/>
  <c r="CO506" i="13"/>
  <c r="CQ506" i="13"/>
  <c r="CS506" i="13"/>
  <c r="CU506" i="13"/>
  <c r="CW506" i="13"/>
  <c r="CX506" i="13"/>
  <c r="CH507" i="13"/>
  <c r="CO507" i="13"/>
  <c r="CQ507" i="13"/>
  <c r="CS507" i="13"/>
  <c r="CU507" i="13"/>
  <c r="CW507" i="13"/>
  <c r="CX507" i="13"/>
  <c r="CH508" i="13"/>
  <c r="CO508" i="13"/>
  <c r="CQ508" i="13"/>
  <c r="CS508" i="13"/>
  <c r="CU508" i="13"/>
  <c r="CW508" i="13"/>
  <c r="CX508" i="13"/>
  <c r="CH509" i="13"/>
  <c r="CO509" i="13"/>
  <c r="CQ509" i="13"/>
  <c r="CS509" i="13"/>
  <c r="CU509" i="13"/>
  <c r="CW509" i="13"/>
  <c r="CX509" i="13"/>
  <c r="CH510" i="13"/>
  <c r="CO510" i="13"/>
  <c r="CQ510" i="13"/>
  <c r="CS510" i="13"/>
  <c r="CU510" i="13"/>
  <c r="CW510" i="13"/>
  <c r="CX510" i="13"/>
  <c r="CH511" i="13"/>
  <c r="CO511" i="13"/>
  <c r="CQ511" i="13"/>
  <c r="CS511" i="13"/>
  <c r="CU511" i="13"/>
  <c r="CW511" i="13"/>
  <c r="CX511" i="13"/>
  <c r="CH512" i="13"/>
  <c r="CO512" i="13"/>
  <c r="CQ512" i="13"/>
  <c r="CS512" i="13"/>
  <c r="CU512" i="13"/>
  <c r="CW512" i="13"/>
  <c r="CX512" i="13"/>
  <c r="CH513" i="13"/>
  <c r="CO513" i="13"/>
  <c r="CQ513" i="13"/>
  <c r="CS513" i="13"/>
  <c r="CU513" i="13"/>
  <c r="CW513" i="13"/>
  <c r="CX513" i="13"/>
  <c r="CH514" i="13"/>
  <c r="CO514" i="13"/>
  <c r="CQ514" i="13"/>
  <c r="CS514" i="13"/>
  <c r="CU514" i="13"/>
  <c r="CW514" i="13"/>
  <c r="CX514" i="13"/>
  <c r="CH515" i="13"/>
  <c r="CO515" i="13"/>
  <c r="CQ515" i="13"/>
  <c r="CS515" i="13"/>
  <c r="CU515" i="13"/>
  <c r="CW515" i="13"/>
  <c r="CX515" i="13"/>
  <c r="CH516" i="13"/>
  <c r="CO516" i="13"/>
  <c r="CQ516" i="13"/>
  <c r="CS516" i="13"/>
  <c r="CU516" i="13"/>
  <c r="CW516" i="13"/>
  <c r="CX516" i="13"/>
  <c r="CH517" i="13"/>
  <c r="CO517" i="13"/>
  <c r="CQ517" i="13"/>
  <c r="CS517" i="13"/>
  <c r="CU517" i="13"/>
  <c r="CW517" i="13"/>
  <c r="CX517" i="13"/>
  <c r="CH518" i="13"/>
  <c r="CO518" i="13"/>
  <c r="CQ518" i="13"/>
  <c r="CS518" i="13"/>
  <c r="CU518" i="13"/>
  <c r="CW518" i="13"/>
  <c r="CX518" i="13"/>
  <c r="CH519" i="13"/>
  <c r="CO519" i="13"/>
  <c r="CQ519" i="13"/>
  <c r="CS519" i="13"/>
  <c r="CU519" i="13"/>
  <c r="CW519" i="13"/>
  <c r="CX519" i="13"/>
  <c r="CH520" i="13"/>
  <c r="CO520" i="13"/>
  <c r="CQ520" i="13"/>
  <c r="CS520" i="13"/>
  <c r="CU520" i="13"/>
  <c r="CW520" i="13"/>
  <c r="CX520" i="13"/>
  <c r="CH521" i="13"/>
  <c r="CO521" i="13"/>
  <c r="CQ521" i="13"/>
  <c r="CS521" i="13"/>
  <c r="CU521" i="13"/>
  <c r="CW521" i="13"/>
  <c r="CX521" i="13"/>
  <c r="CH522" i="13"/>
  <c r="CO522" i="13"/>
  <c r="CQ522" i="13"/>
  <c r="CS522" i="13"/>
  <c r="CU522" i="13"/>
  <c r="CW522" i="13"/>
  <c r="CX522" i="13"/>
  <c r="CH523" i="13"/>
  <c r="CO523" i="13"/>
  <c r="CQ523" i="13"/>
  <c r="CS523" i="13"/>
  <c r="CU523" i="13"/>
  <c r="CW523" i="13"/>
  <c r="CX523" i="13"/>
  <c r="CH524" i="13"/>
  <c r="CO524" i="13"/>
  <c r="CQ524" i="13"/>
  <c r="CS524" i="13"/>
  <c r="CU524" i="13"/>
  <c r="CW524" i="13"/>
  <c r="CX524" i="13"/>
  <c r="CH525" i="13"/>
  <c r="CO525" i="13"/>
  <c r="CQ525" i="13"/>
  <c r="CS525" i="13"/>
  <c r="CU525" i="13"/>
  <c r="CW525" i="13"/>
  <c r="CX525" i="13"/>
  <c r="CH526" i="13"/>
  <c r="CO526" i="13"/>
  <c r="CQ526" i="13"/>
  <c r="CS526" i="13"/>
  <c r="CU526" i="13"/>
  <c r="CW526" i="13"/>
  <c r="CX526" i="13"/>
  <c r="CH527" i="13"/>
  <c r="CO527" i="13"/>
  <c r="CQ527" i="13"/>
  <c r="CS527" i="13"/>
  <c r="CU527" i="13"/>
  <c r="CW527" i="13"/>
  <c r="CX527" i="13"/>
  <c r="CH528" i="13"/>
  <c r="CO528" i="13"/>
  <c r="CQ528" i="13"/>
  <c r="CS528" i="13"/>
  <c r="CU528" i="13"/>
  <c r="CW528" i="13"/>
  <c r="CX528" i="13"/>
  <c r="CH529" i="13"/>
  <c r="CO529" i="13"/>
  <c r="CQ529" i="13"/>
  <c r="CS529" i="13"/>
  <c r="CU529" i="13"/>
  <c r="CW529" i="13"/>
  <c r="CX529" i="13"/>
  <c r="CH530" i="13"/>
  <c r="CO530" i="13"/>
  <c r="CQ530" i="13"/>
  <c r="CS530" i="13"/>
  <c r="CU530" i="13"/>
  <c r="CW530" i="13"/>
  <c r="CX530" i="13"/>
  <c r="CH531" i="13"/>
  <c r="CO531" i="13"/>
  <c r="CQ531" i="13"/>
  <c r="CS531" i="13"/>
  <c r="CU531" i="13"/>
  <c r="CW531" i="13"/>
  <c r="CX531" i="13"/>
  <c r="CH532" i="13"/>
  <c r="CO532" i="13"/>
  <c r="CQ532" i="13"/>
  <c r="CS532" i="13"/>
  <c r="CU532" i="13"/>
  <c r="CW532" i="13"/>
  <c r="CX532" i="13"/>
  <c r="CH533" i="13"/>
  <c r="CO533" i="13"/>
  <c r="CQ533" i="13"/>
  <c r="CS533" i="13"/>
  <c r="CU533" i="13"/>
  <c r="CW533" i="13"/>
  <c r="CX533" i="13"/>
  <c r="CH534" i="13"/>
  <c r="CO534" i="13"/>
  <c r="CQ534" i="13"/>
  <c r="CS534" i="13"/>
  <c r="CU534" i="13"/>
  <c r="CW534" i="13"/>
  <c r="CX534" i="13"/>
  <c r="CH535" i="13"/>
  <c r="CO535" i="13"/>
  <c r="CQ535" i="13"/>
  <c r="CS535" i="13"/>
  <c r="CU535" i="13"/>
  <c r="CW535" i="13"/>
  <c r="CX535" i="13"/>
  <c r="CH536" i="13"/>
  <c r="CO536" i="13"/>
  <c r="CQ536" i="13"/>
  <c r="CS536" i="13"/>
  <c r="CU536" i="13"/>
  <c r="CW536" i="13"/>
  <c r="CX536" i="13"/>
  <c r="CH537" i="13"/>
  <c r="CO537" i="13"/>
  <c r="CQ537" i="13"/>
  <c r="CS537" i="13"/>
  <c r="CU537" i="13"/>
  <c r="CW537" i="13"/>
  <c r="CX537" i="13"/>
  <c r="CH538" i="13"/>
  <c r="CO538" i="13"/>
  <c r="CQ538" i="13"/>
  <c r="CS538" i="13"/>
  <c r="CU538" i="13"/>
  <c r="CW538" i="13"/>
  <c r="CX538" i="13"/>
  <c r="CH539" i="13"/>
  <c r="CO539" i="13"/>
  <c r="CQ539" i="13"/>
  <c r="CS539" i="13"/>
  <c r="CU539" i="13"/>
  <c r="CW539" i="13"/>
  <c r="CX539" i="13"/>
  <c r="CH540" i="13"/>
  <c r="CO540" i="13"/>
  <c r="CQ540" i="13"/>
  <c r="CS540" i="13"/>
  <c r="CU540" i="13"/>
  <c r="CW540" i="13"/>
  <c r="CX540" i="13"/>
  <c r="CH541" i="13"/>
  <c r="CO541" i="13"/>
  <c r="CQ541" i="13"/>
  <c r="CS541" i="13"/>
  <c r="CU541" i="13"/>
  <c r="CW541" i="13"/>
  <c r="CX541" i="13"/>
  <c r="CH542" i="13"/>
  <c r="CO542" i="13"/>
  <c r="CQ542" i="13"/>
  <c r="CS542" i="13"/>
  <c r="CU542" i="13"/>
  <c r="CW542" i="13"/>
  <c r="CX542" i="13"/>
  <c r="CH543" i="13"/>
  <c r="CO543" i="13"/>
  <c r="CQ543" i="13"/>
  <c r="CS543" i="13"/>
  <c r="CU543" i="13"/>
  <c r="CW543" i="13"/>
  <c r="CX543" i="13"/>
  <c r="CH544" i="13"/>
  <c r="CO544" i="13"/>
  <c r="CQ544" i="13"/>
  <c r="CS544" i="13"/>
  <c r="CU544" i="13"/>
  <c r="CW544" i="13"/>
  <c r="CX544" i="13"/>
  <c r="CH545" i="13"/>
  <c r="CO545" i="13"/>
  <c r="CQ545" i="13"/>
  <c r="CS545" i="13"/>
  <c r="CU545" i="13"/>
  <c r="CW545" i="13"/>
  <c r="CX545" i="13"/>
  <c r="CH546" i="13"/>
  <c r="CO546" i="13"/>
  <c r="CQ546" i="13"/>
  <c r="CS546" i="13"/>
  <c r="CU546" i="13"/>
  <c r="CW546" i="13"/>
  <c r="CX546" i="13"/>
  <c r="CH547" i="13"/>
  <c r="CO547" i="13"/>
  <c r="CQ547" i="13"/>
  <c r="CS547" i="13"/>
  <c r="CU547" i="13"/>
  <c r="CW547" i="13"/>
  <c r="CX547" i="13"/>
  <c r="CH548" i="13"/>
  <c r="CO548" i="13"/>
  <c r="CQ548" i="13"/>
  <c r="CS548" i="13"/>
  <c r="CU548" i="13"/>
  <c r="CW548" i="13"/>
  <c r="CX548" i="13"/>
  <c r="CH549" i="13"/>
  <c r="CO549" i="13"/>
  <c r="CQ549" i="13"/>
  <c r="CS549" i="13"/>
  <c r="CU549" i="13"/>
  <c r="CW549" i="13"/>
  <c r="CX549" i="13"/>
  <c r="CH550" i="13"/>
  <c r="CO550" i="13"/>
  <c r="CQ550" i="13"/>
  <c r="CS550" i="13"/>
  <c r="CU550" i="13"/>
  <c r="CW550" i="13"/>
  <c r="CX550" i="13"/>
  <c r="CH551" i="13"/>
  <c r="CO551" i="13"/>
  <c r="CQ551" i="13"/>
  <c r="CS551" i="13"/>
  <c r="CU551" i="13"/>
  <c r="CW551" i="13"/>
  <c r="CX551" i="13"/>
  <c r="CH552" i="13"/>
  <c r="CO552" i="13"/>
  <c r="CQ552" i="13"/>
  <c r="CS552" i="13"/>
  <c r="CU552" i="13"/>
  <c r="CW552" i="13"/>
  <c r="CX552" i="13"/>
  <c r="CH553" i="13"/>
  <c r="CO553" i="13"/>
  <c r="CQ553" i="13"/>
  <c r="CS553" i="13"/>
  <c r="CU553" i="13"/>
  <c r="CW553" i="13"/>
  <c r="CX553" i="13"/>
  <c r="CH554" i="13"/>
  <c r="CO554" i="13"/>
  <c r="CQ554" i="13"/>
  <c r="CS554" i="13"/>
  <c r="CU554" i="13"/>
  <c r="CW554" i="13"/>
  <c r="CX554" i="13"/>
  <c r="CH555" i="13"/>
  <c r="CO555" i="13"/>
  <c r="CQ555" i="13"/>
  <c r="CS555" i="13"/>
  <c r="CU555" i="13"/>
  <c r="CW555" i="13"/>
  <c r="CX555" i="13"/>
  <c r="CH556" i="13"/>
  <c r="CO556" i="13"/>
  <c r="CQ556" i="13"/>
  <c r="CS556" i="13"/>
  <c r="CU556" i="13"/>
  <c r="CW556" i="13"/>
  <c r="CX556" i="13"/>
  <c r="CH557" i="13"/>
  <c r="CO557" i="13"/>
  <c r="CQ557" i="13"/>
  <c r="CS557" i="13"/>
  <c r="CU557" i="13"/>
  <c r="CW557" i="13"/>
  <c r="CX557" i="13"/>
  <c r="CH558" i="13"/>
  <c r="CO558" i="13"/>
  <c r="CQ558" i="13"/>
  <c r="CS558" i="13"/>
  <c r="CU558" i="13"/>
  <c r="CW558" i="13"/>
  <c r="CX558" i="13"/>
  <c r="CH559" i="13"/>
  <c r="CO559" i="13"/>
  <c r="CQ559" i="13"/>
  <c r="CS559" i="13"/>
  <c r="CU559" i="13"/>
  <c r="CW559" i="13"/>
  <c r="CX559" i="13"/>
  <c r="CH560" i="13"/>
  <c r="CO560" i="13"/>
  <c r="CQ560" i="13"/>
  <c r="CS560" i="13"/>
  <c r="CU560" i="13"/>
  <c r="CW560" i="13"/>
  <c r="CX560" i="13"/>
  <c r="CH561" i="13"/>
  <c r="CO561" i="13"/>
  <c r="CQ561" i="13"/>
  <c r="CS561" i="13"/>
  <c r="CU561" i="13"/>
  <c r="CW561" i="13"/>
  <c r="CX561" i="13"/>
  <c r="CH562" i="13"/>
  <c r="CO562" i="13"/>
  <c r="CQ562" i="13"/>
  <c r="CS562" i="13"/>
  <c r="CU562" i="13"/>
  <c r="CW562" i="13"/>
  <c r="CX562" i="13"/>
  <c r="CH563" i="13"/>
  <c r="CO563" i="13"/>
  <c r="CQ563" i="13"/>
  <c r="CS563" i="13"/>
  <c r="CU563" i="13"/>
  <c r="CW563" i="13"/>
  <c r="CX563" i="13"/>
  <c r="CH564" i="13"/>
  <c r="CO564" i="13"/>
  <c r="CQ564" i="13"/>
  <c r="CS564" i="13"/>
  <c r="CU564" i="13"/>
  <c r="CW564" i="13"/>
  <c r="CX564" i="13"/>
  <c r="CH565" i="13"/>
  <c r="CO565" i="13"/>
  <c r="CQ565" i="13"/>
  <c r="CS565" i="13"/>
  <c r="CU565" i="13"/>
  <c r="CW565" i="13"/>
  <c r="CX565" i="13"/>
  <c r="CH566" i="13"/>
  <c r="CO566" i="13"/>
  <c r="CQ566" i="13"/>
  <c r="CS566" i="13"/>
  <c r="CU566" i="13"/>
  <c r="CW566" i="13"/>
  <c r="CX566" i="13"/>
  <c r="CH567" i="13"/>
  <c r="CO567" i="13"/>
  <c r="CQ567" i="13"/>
  <c r="CS567" i="13"/>
  <c r="CU567" i="13"/>
  <c r="CW567" i="13"/>
  <c r="CX567" i="13"/>
  <c r="CH568" i="13"/>
  <c r="CO568" i="13"/>
  <c r="CQ568" i="13"/>
  <c r="CS568" i="13"/>
  <c r="CU568" i="13"/>
  <c r="CW568" i="13"/>
  <c r="CX568" i="13"/>
  <c r="CH569" i="13"/>
  <c r="CO569" i="13"/>
  <c r="CQ569" i="13"/>
  <c r="CS569" i="13"/>
  <c r="CU569" i="13"/>
  <c r="CW569" i="13"/>
  <c r="CX569" i="13"/>
  <c r="CH570" i="13"/>
  <c r="CO570" i="13"/>
  <c r="CQ570" i="13"/>
  <c r="CS570" i="13"/>
  <c r="CU570" i="13"/>
  <c r="CW570" i="13"/>
  <c r="CX570" i="13"/>
  <c r="CH571" i="13"/>
  <c r="CO571" i="13"/>
  <c r="CQ571" i="13"/>
  <c r="CS571" i="13"/>
  <c r="CU571" i="13"/>
  <c r="CW571" i="13"/>
  <c r="CX571" i="13"/>
  <c r="CH572" i="13"/>
  <c r="CO572" i="13"/>
  <c r="CQ572" i="13"/>
  <c r="CS572" i="13"/>
  <c r="CU572" i="13"/>
  <c r="CW572" i="13"/>
  <c r="CX572" i="13"/>
  <c r="CH573" i="13"/>
  <c r="CO573" i="13"/>
  <c r="CQ573" i="13"/>
  <c r="CS573" i="13"/>
  <c r="CU573" i="13"/>
  <c r="CW573" i="13"/>
  <c r="CX573" i="13"/>
  <c r="CH574" i="13"/>
  <c r="CO574" i="13"/>
  <c r="CQ574" i="13"/>
  <c r="CS574" i="13"/>
  <c r="CU574" i="13"/>
  <c r="CW574" i="13"/>
  <c r="CX574" i="13"/>
  <c r="CH575" i="13"/>
  <c r="CO575" i="13"/>
  <c r="CQ575" i="13"/>
  <c r="CS575" i="13"/>
  <c r="CU575" i="13"/>
  <c r="CW575" i="13"/>
  <c r="CX575" i="13"/>
  <c r="CH576" i="13"/>
  <c r="CO576" i="13"/>
  <c r="CQ576" i="13"/>
  <c r="CS576" i="13"/>
  <c r="CU576" i="13"/>
  <c r="CW576" i="13"/>
  <c r="CX576" i="13"/>
  <c r="CH577" i="13"/>
  <c r="CO577" i="13"/>
  <c r="CQ577" i="13"/>
  <c r="CS577" i="13"/>
  <c r="CU577" i="13"/>
  <c r="CW577" i="13"/>
  <c r="CX577" i="13"/>
  <c r="CH578" i="13"/>
  <c r="CO578" i="13"/>
  <c r="CQ578" i="13"/>
  <c r="CS578" i="13"/>
  <c r="CU578" i="13"/>
  <c r="CW578" i="13"/>
  <c r="CX578" i="13"/>
  <c r="CH579" i="13"/>
  <c r="CO579" i="13"/>
  <c r="CQ579" i="13"/>
  <c r="CS579" i="13"/>
  <c r="CU579" i="13"/>
  <c r="CW579" i="13"/>
  <c r="CX579" i="13"/>
  <c r="CH580" i="13"/>
  <c r="CO580" i="13"/>
  <c r="CQ580" i="13"/>
  <c r="CS580" i="13"/>
  <c r="CU580" i="13"/>
  <c r="CW580" i="13"/>
  <c r="CX580" i="13"/>
  <c r="CH581" i="13"/>
  <c r="CO581" i="13"/>
  <c r="CQ581" i="13"/>
  <c r="CS581" i="13"/>
  <c r="CU581" i="13"/>
  <c r="CW581" i="13"/>
  <c r="CX581" i="13"/>
  <c r="CH582" i="13"/>
  <c r="CO582" i="13"/>
  <c r="CQ582" i="13"/>
  <c r="CS582" i="13"/>
  <c r="CU582" i="13"/>
  <c r="CW582" i="13"/>
  <c r="CX582" i="13"/>
  <c r="CH583" i="13"/>
  <c r="CO583" i="13"/>
  <c r="CQ583" i="13"/>
  <c r="CS583" i="13"/>
  <c r="CU583" i="13"/>
  <c r="CW583" i="13"/>
  <c r="CX583" i="13"/>
  <c r="CH584" i="13"/>
  <c r="CO584" i="13"/>
  <c r="CQ584" i="13"/>
  <c r="CS584" i="13"/>
  <c r="CU584" i="13"/>
  <c r="CW584" i="13"/>
  <c r="CX584" i="13"/>
  <c r="CH585" i="13"/>
  <c r="CO585" i="13"/>
  <c r="CQ585" i="13"/>
  <c r="CS585" i="13"/>
  <c r="CU585" i="13"/>
  <c r="CW585" i="13"/>
  <c r="CX585" i="13"/>
  <c r="CH586" i="13"/>
  <c r="CO586" i="13"/>
  <c r="CQ586" i="13"/>
  <c r="CS586" i="13"/>
  <c r="CU586" i="13"/>
  <c r="CW586" i="13"/>
  <c r="CX586" i="13"/>
  <c r="CH587" i="13"/>
  <c r="CO587" i="13"/>
  <c r="CQ587" i="13"/>
  <c r="CS587" i="13"/>
  <c r="CU587" i="13"/>
  <c r="CW587" i="13"/>
  <c r="CX587" i="13"/>
  <c r="CH588" i="13"/>
  <c r="CO588" i="13"/>
  <c r="CQ588" i="13"/>
  <c r="CS588" i="13"/>
  <c r="CU588" i="13"/>
  <c r="CW588" i="13"/>
  <c r="CX588" i="13"/>
  <c r="CH589" i="13"/>
  <c r="CO589" i="13"/>
  <c r="CQ589" i="13"/>
  <c r="CS589" i="13"/>
  <c r="CU589" i="13"/>
  <c r="CW589" i="13"/>
  <c r="CX589" i="13"/>
  <c r="CH590" i="13"/>
  <c r="CO590" i="13"/>
  <c r="CQ590" i="13"/>
  <c r="CS590" i="13"/>
  <c r="CU590" i="13"/>
  <c r="CW590" i="13"/>
  <c r="CX590" i="13"/>
  <c r="CH591" i="13"/>
  <c r="CO591" i="13"/>
  <c r="CQ591" i="13"/>
  <c r="CS591" i="13"/>
  <c r="CU591" i="13"/>
  <c r="CW591" i="13"/>
  <c r="CX591" i="13"/>
  <c r="CH592" i="13"/>
  <c r="CO592" i="13"/>
  <c r="CQ592" i="13"/>
  <c r="CS592" i="13"/>
  <c r="CU592" i="13"/>
  <c r="CW592" i="13"/>
  <c r="CX592" i="13"/>
  <c r="CH593" i="13"/>
  <c r="CO593" i="13"/>
  <c r="CQ593" i="13"/>
  <c r="CS593" i="13"/>
  <c r="CU593" i="13"/>
  <c r="CW593" i="13"/>
  <c r="CX593" i="13"/>
  <c r="CH594" i="13"/>
  <c r="CO594" i="13"/>
  <c r="CQ594" i="13"/>
  <c r="CS594" i="13"/>
  <c r="CU594" i="13"/>
  <c r="CW594" i="13"/>
  <c r="CX594" i="13"/>
  <c r="CH595" i="13"/>
  <c r="CO595" i="13"/>
  <c r="CQ595" i="13"/>
  <c r="CS595" i="13"/>
  <c r="CU595" i="13"/>
  <c r="CW595" i="13"/>
  <c r="CX595" i="13"/>
  <c r="CH596" i="13"/>
  <c r="CO596" i="13"/>
  <c r="CQ596" i="13"/>
  <c r="CS596" i="13"/>
  <c r="CU596" i="13"/>
  <c r="CW596" i="13"/>
  <c r="CX596" i="13"/>
  <c r="CH597" i="13"/>
  <c r="CO597" i="13"/>
  <c r="CQ597" i="13"/>
  <c r="CS597" i="13"/>
  <c r="CU597" i="13"/>
  <c r="CW597" i="13"/>
  <c r="CX597" i="13"/>
  <c r="CH598" i="13"/>
  <c r="CO598" i="13"/>
  <c r="CQ598" i="13"/>
  <c r="CS598" i="13"/>
  <c r="CU598" i="13"/>
  <c r="CW598" i="13"/>
  <c r="CX598" i="13"/>
  <c r="CH599" i="13"/>
  <c r="CO599" i="13"/>
  <c r="CQ599" i="13"/>
  <c r="CS599" i="13"/>
  <c r="CU599" i="13"/>
  <c r="CW599" i="13"/>
  <c r="CX599" i="13"/>
  <c r="CH600" i="13"/>
  <c r="CO600" i="13"/>
  <c r="CQ600" i="13"/>
  <c r="CS600" i="13"/>
  <c r="CU600" i="13"/>
  <c r="CW600" i="13"/>
  <c r="CX600" i="13"/>
  <c r="CH601" i="13"/>
  <c r="CO601" i="13"/>
  <c r="CQ601" i="13"/>
  <c r="CS601" i="13"/>
  <c r="CU601" i="13"/>
  <c r="CW601" i="13"/>
  <c r="CX601" i="13"/>
  <c r="CH602" i="13"/>
  <c r="CO602" i="13"/>
  <c r="CQ602" i="13"/>
  <c r="CS602" i="13"/>
  <c r="CU602" i="13"/>
  <c r="CW602" i="13"/>
  <c r="CX602" i="13"/>
  <c r="CH603" i="13"/>
  <c r="CO603" i="13"/>
  <c r="CQ603" i="13"/>
  <c r="CS603" i="13"/>
  <c r="CU603" i="13"/>
  <c r="CW603" i="13"/>
  <c r="CX603" i="13"/>
  <c r="CH604" i="13"/>
  <c r="CO604" i="13"/>
  <c r="CQ604" i="13"/>
  <c r="CS604" i="13"/>
  <c r="CU604" i="13"/>
  <c r="CW604" i="13"/>
  <c r="CX604" i="13"/>
  <c r="CH605" i="13"/>
  <c r="CO605" i="13"/>
  <c r="CQ605" i="13"/>
  <c r="CS605" i="13"/>
  <c r="CU605" i="13"/>
  <c r="CW605" i="13"/>
  <c r="CX605" i="13"/>
  <c r="CH606" i="13"/>
  <c r="CO606" i="13"/>
  <c r="CQ606" i="13"/>
  <c r="CS606" i="13"/>
  <c r="CU606" i="13"/>
  <c r="CW606" i="13"/>
  <c r="CX606" i="13"/>
  <c r="CH607" i="13"/>
  <c r="CO607" i="13"/>
  <c r="CQ607" i="13"/>
  <c r="CS607" i="13"/>
  <c r="CU607" i="13"/>
  <c r="CW607" i="13"/>
  <c r="CX607" i="13"/>
  <c r="CH608" i="13"/>
  <c r="CO608" i="13"/>
  <c r="CQ608" i="13"/>
  <c r="CS608" i="13"/>
  <c r="CU608" i="13"/>
  <c r="CW608" i="13"/>
  <c r="CX608" i="13"/>
  <c r="CH609" i="13"/>
  <c r="CO609" i="13"/>
  <c r="CQ609" i="13"/>
  <c r="CS609" i="13"/>
  <c r="CU609" i="13"/>
  <c r="CW609" i="13"/>
  <c r="CX609" i="13"/>
  <c r="CH610" i="13"/>
  <c r="CO610" i="13"/>
  <c r="CQ610" i="13"/>
  <c r="CS610" i="13"/>
  <c r="CU610" i="13"/>
  <c r="CW610" i="13"/>
  <c r="CX610" i="13"/>
  <c r="CH611" i="13"/>
  <c r="CO611" i="13"/>
  <c r="CQ611" i="13"/>
  <c r="CS611" i="13"/>
  <c r="CU611" i="13"/>
  <c r="CW611" i="13"/>
  <c r="CX611" i="13"/>
  <c r="CH612" i="13"/>
  <c r="CO612" i="13"/>
  <c r="CQ612" i="13"/>
  <c r="CS612" i="13"/>
  <c r="CU612" i="13"/>
  <c r="CW612" i="13"/>
  <c r="CX612" i="13"/>
  <c r="CH613" i="13"/>
  <c r="CO613" i="13"/>
  <c r="CQ613" i="13"/>
  <c r="CS613" i="13"/>
  <c r="CU613" i="13"/>
  <c r="CW613" i="13"/>
  <c r="CX613" i="13"/>
  <c r="CH614" i="13"/>
  <c r="CO614" i="13"/>
  <c r="CQ614" i="13"/>
  <c r="CS614" i="13"/>
  <c r="CU614" i="13"/>
  <c r="CW614" i="13"/>
  <c r="CX614" i="13"/>
  <c r="CH615" i="13"/>
  <c r="CO615" i="13"/>
  <c r="CQ615" i="13"/>
  <c r="CS615" i="13"/>
  <c r="CU615" i="13"/>
  <c r="CW615" i="13"/>
  <c r="CX615" i="13"/>
  <c r="CH616" i="13"/>
  <c r="CO616" i="13"/>
  <c r="CQ616" i="13"/>
  <c r="CS616" i="13"/>
  <c r="CU616" i="13"/>
  <c r="CW616" i="13"/>
  <c r="CX616" i="13"/>
  <c r="CH617" i="13"/>
  <c r="CO617" i="13"/>
  <c r="CQ617" i="13"/>
  <c r="CS617" i="13"/>
  <c r="CU617" i="13"/>
  <c r="CW617" i="13"/>
  <c r="CX617" i="13"/>
  <c r="CH618" i="13"/>
  <c r="CO618" i="13"/>
  <c r="CQ618" i="13"/>
  <c r="CS618" i="13"/>
  <c r="CU618" i="13"/>
  <c r="CW618" i="13"/>
  <c r="CX618" i="13"/>
  <c r="CH619" i="13"/>
  <c r="CO619" i="13"/>
  <c r="CQ619" i="13"/>
  <c r="CS619" i="13"/>
  <c r="CU619" i="13"/>
  <c r="CW619" i="13"/>
  <c r="CX619" i="13"/>
  <c r="CH620" i="13"/>
  <c r="CO620" i="13"/>
  <c r="CQ620" i="13"/>
  <c r="CS620" i="13"/>
  <c r="CU620" i="13"/>
  <c r="CW620" i="13"/>
  <c r="CX620" i="13"/>
  <c r="CH621" i="13"/>
  <c r="CO621" i="13"/>
  <c r="CQ621" i="13"/>
  <c r="CS621" i="13"/>
  <c r="CU621" i="13"/>
  <c r="CW621" i="13"/>
  <c r="CX621" i="13"/>
  <c r="CH622" i="13"/>
  <c r="CO622" i="13"/>
  <c r="CQ622" i="13"/>
  <c r="CS622" i="13"/>
  <c r="CU622" i="13"/>
  <c r="CW622" i="13"/>
  <c r="CX622" i="13"/>
  <c r="CH623" i="13"/>
  <c r="CO623" i="13"/>
  <c r="CQ623" i="13"/>
  <c r="CS623" i="13"/>
  <c r="CU623" i="13"/>
  <c r="CW623" i="13"/>
  <c r="CX623" i="13"/>
  <c r="CH624" i="13"/>
  <c r="CO624" i="13"/>
  <c r="CQ624" i="13"/>
  <c r="CS624" i="13"/>
  <c r="CU624" i="13"/>
  <c r="CW624" i="13"/>
  <c r="CX624" i="13"/>
  <c r="CH625" i="13"/>
  <c r="CO625" i="13"/>
  <c r="CQ625" i="13"/>
  <c r="CS625" i="13"/>
  <c r="CU625" i="13"/>
  <c r="CW625" i="13"/>
  <c r="CX625" i="13"/>
  <c r="CH626" i="13"/>
  <c r="CO626" i="13"/>
  <c r="CQ626" i="13"/>
  <c r="CS626" i="13"/>
  <c r="CU626" i="13"/>
  <c r="CW626" i="13"/>
  <c r="CX626" i="13"/>
  <c r="CH627" i="13"/>
  <c r="CO627" i="13"/>
  <c r="CQ627" i="13"/>
  <c r="CS627" i="13"/>
  <c r="CU627" i="13"/>
  <c r="CW627" i="13"/>
  <c r="CX627" i="13"/>
  <c r="CH628" i="13"/>
  <c r="CO628" i="13"/>
  <c r="CQ628" i="13"/>
  <c r="CS628" i="13"/>
  <c r="CU628" i="13"/>
  <c r="CW628" i="13"/>
  <c r="CX628" i="13"/>
  <c r="CH629" i="13"/>
  <c r="CO629" i="13"/>
  <c r="CQ629" i="13"/>
  <c r="CS629" i="13"/>
  <c r="CU629" i="13"/>
  <c r="CW629" i="13"/>
  <c r="CX629" i="13"/>
  <c r="CH630" i="13"/>
  <c r="CO630" i="13"/>
  <c r="CQ630" i="13"/>
  <c r="CS630" i="13"/>
  <c r="CU630" i="13"/>
  <c r="CW630" i="13"/>
  <c r="CX630" i="13"/>
  <c r="CH631" i="13"/>
  <c r="CO631" i="13"/>
  <c r="CQ631" i="13"/>
  <c r="CS631" i="13"/>
  <c r="CU631" i="13"/>
  <c r="CW631" i="13"/>
  <c r="CX631" i="13"/>
  <c r="CH632" i="13"/>
  <c r="CO632" i="13"/>
  <c r="CQ632" i="13"/>
  <c r="CS632" i="13"/>
  <c r="CU632" i="13"/>
  <c r="CW632" i="13"/>
  <c r="CX632" i="13"/>
  <c r="CH633" i="13"/>
  <c r="CO633" i="13"/>
  <c r="CQ633" i="13"/>
  <c r="CS633" i="13"/>
  <c r="CU633" i="13"/>
  <c r="CW633" i="13"/>
  <c r="CX633" i="13"/>
  <c r="CH634" i="13"/>
  <c r="CO634" i="13"/>
  <c r="CQ634" i="13"/>
  <c r="CS634" i="13"/>
  <c r="CU634" i="13"/>
  <c r="CW634" i="13"/>
  <c r="CX634" i="13"/>
  <c r="CH635" i="13"/>
  <c r="CO635" i="13"/>
  <c r="CQ635" i="13"/>
  <c r="CS635" i="13"/>
  <c r="CU635" i="13"/>
  <c r="CW635" i="13"/>
  <c r="CX635" i="13"/>
  <c r="CH636" i="13"/>
  <c r="CO636" i="13"/>
  <c r="CQ636" i="13"/>
  <c r="CS636" i="13"/>
  <c r="CU636" i="13"/>
  <c r="CW636" i="13"/>
  <c r="CX636" i="13"/>
  <c r="CH637" i="13"/>
  <c r="CO637" i="13"/>
  <c r="CQ637" i="13"/>
  <c r="CS637" i="13"/>
  <c r="CU637" i="13"/>
  <c r="CW637" i="13"/>
  <c r="CX637" i="13"/>
  <c r="CH638" i="13"/>
  <c r="CO638" i="13"/>
  <c r="CQ638" i="13"/>
  <c r="CS638" i="13"/>
  <c r="CU638" i="13"/>
  <c r="CW638" i="13"/>
  <c r="CX638" i="13"/>
  <c r="CH639" i="13"/>
  <c r="CO639" i="13"/>
  <c r="CQ639" i="13"/>
  <c r="CS639" i="13"/>
  <c r="CU639" i="13"/>
  <c r="CW639" i="13"/>
  <c r="CX639" i="13"/>
  <c r="CH640" i="13"/>
  <c r="CO640" i="13"/>
  <c r="CQ640" i="13"/>
  <c r="CS640" i="13"/>
  <c r="CU640" i="13"/>
  <c r="CW640" i="13"/>
  <c r="CX640" i="13"/>
  <c r="CH641" i="13"/>
  <c r="CO641" i="13"/>
  <c r="CQ641" i="13"/>
  <c r="CS641" i="13"/>
  <c r="CU641" i="13"/>
  <c r="CW641" i="13"/>
  <c r="CX641" i="13"/>
  <c r="CH642" i="13"/>
  <c r="CO642" i="13"/>
  <c r="CQ642" i="13"/>
  <c r="CS642" i="13"/>
  <c r="CU642" i="13"/>
  <c r="CW642" i="13"/>
  <c r="CX642" i="13"/>
  <c r="CH643" i="13"/>
  <c r="CO643" i="13"/>
  <c r="CQ643" i="13"/>
  <c r="CS643" i="13"/>
  <c r="CU643" i="13"/>
  <c r="CW643" i="13"/>
  <c r="CX643" i="13"/>
  <c r="CH644" i="13"/>
  <c r="CO644" i="13"/>
  <c r="CQ644" i="13"/>
  <c r="CS644" i="13"/>
  <c r="CU644" i="13"/>
  <c r="CW644" i="13"/>
  <c r="CX644" i="13"/>
  <c r="CH645" i="13"/>
  <c r="CO645" i="13"/>
  <c r="CQ645" i="13"/>
  <c r="CS645" i="13"/>
  <c r="CU645" i="13"/>
  <c r="CW645" i="13"/>
  <c r="CX645" i="13"/>
  <c r="CH646" i="13"/>
  <c r="CO646" i="13"/>
  <c r="CQ646" i="13"/>
  <c r="CS646" i="13"/>
  <c r="CU646" i="13"/>
  <c r="CW646" i="13"/>
  <c r="CX646" i="13"/>
  <c r="CH647" i="13"/>
  <c r="CO647" i="13"/>
  <c r="CQ647" i="13"/>
  <c r="CS647" i="13"/>
  <c r="CU647" i="13"/>
  <c r="CW647" i="13"/>
  <c r="CX647" i="13"/>
  <c r="CH648" i="13"/>
  <c r="CO648" i="13"/>
  <c r="CQ648" i="13"/>
  <c r="CS648" i="13"/>
  <c r="CU648" i="13"/>
  <c r="CW648" i="13"/>
  <c r="CX648" i="13"/>
  <c r="CH649" i="13"/>
  <c r="CO649" i="13"/>
  <c r="CQ649" i="13"/>
  <c r="CS649" i="13"/>
  <c r="CU649" i="13"/>
  <c r="CW649" i="13"/>
  <c r="CX649" i="13"/>
  <c r="CH650" i="13"/>
  <c r="CO650" i="13"/>
  <c r="CQ650" i="13"/>
  <c r="CS650" i="13"/>
  <c r="CU650" i="13"/>
  <c r="CW650" i="13"/>
  <c r="CX650" i="13"/>
  <c r="CH651" i="13"/>
  <c r="CO651" i="13"/>
  <c r="CQ651" i="13"/>
  <c r="CS651" i="13"/>
  <c r="CU651" i="13"/>
  <c r="CW651" i="13"/>
  <c r="CX651" i="13"/>
  <c r="CH652" i="13"/>
  <c r="CO652" i="13"/>
  <c r="CQ652" i="13"/>
  <c r="CS652" i="13"/>
  <c r="CU652" i="13"/>
  <c r="CW652" i="13"/>
  <c r="CX652" i="13"/>
  <c r="CH653" i="13"/>
  <c r="CO653" i="13"/>
  <c r="CQ653" i="13"/>
  <c r="CS653" i="13"/>
  <c r="CU653" i="13"/>
  <c r="CW653" i="13"/>
  <c r="CX653" i="13"/>
  <c r="CH654" i="13"/>
  <c r="CO654" i="13"/>
  <c r="CQ654" i="13"/>
  <c r="CS654" i="13"/>
  <c r="CU654" i="13"/>
  <c r="CW654" i="13"/>
  <c r="CX654" i="13"/>
  <c r="CH655" i="13"/>
  <c r="CO655" i="13"/>
  <c r="CQ655" i="13"/>
  <c r="CS655" i="13"/>
  <c r="CU655" i="13"/>
  <c r="CW655" i="13"/>
  <c r="CX655" i="13"/>
  <c r="CH656" i="13"/>
  <c r="CO656" i="13"/>
  <c r="CQ656" i="13"/>
  <c r="CS656" i="13"/>
  <c r="CU656" i="13"/>
  <c r="CW656" i="13"/>
  <c r="CX656" i="13"/>
  <c r="CH657" i="13"/>
  <c r="CO657" i="13"/>
  <c r="CQ657" i="13"/>
  <c r="CS657" i="13"/>
  <c r="CU657" i="13"/>
  <c r="CW657" i="13"/>
  <c r="CX657" i="13"/>
  <c r="CH658" i="13"/>
  <c r="CO658" i="13"/>
  <c r="CQ658" i="13"/>
  <c r="CS658" i="13"/>
  <c r="CU658" i="13"/>
  <c r="CW658" i="13"/>
  <c r="CX658" i="13"/>
  <c r="CH659" i="13"/>
  <c r="CO659" i="13"/>
  <c r="CQ659" i="13"/>
  <c r="CS659" i="13"/>
  <c r="CU659" i="13"/>
  <c r="CW659" i="13"/>
  <c r="CX659" i="13"/>
  <c r="CH660" i="13"/>
  <c r="CO660" i="13"/>
  <c r="CQ660" i="13"/>
  <c r="CS660" i="13"/>
  <c r="CU660" i="13"/>
  <c r="CW660" i="13"/>
  <c r="CX660" i="13"/>
  <c r="CH661" i="13"/>
  <c r="CO661" i="13"/>
  <c r="CQ661" i="13"/>
  <c r="CS661" i="13"/>
  <c r="CU661" i="13"/>
  <c r="CW661" i="13"/>
  <c r="CX661" i="13"/>
  <c r="CH662" i="13"/>
  <c r="CO662" i="13"/>
  <c r="CQ662" i="13"/>
  <c r="CS662" i="13"/>
  <c r="CU662" i="13"/>
  <c r="CW662" i="13"/>
  <c r="CX662" i="13"/>
  <c r="CH663" i="13"/>
  <c r="CO663" i="13"/>
  <c r="CQ663" i="13"/>
  <c r="CS663" i="13"/>
  <c r="CU663" i="13"/>
  <c r="CW663" i="13"/>
  <c r="CX663" i="13"/>
  <c r="CH664" i="13"/>
  <c r="CO664" i="13"/>
  <c r="CQ664" i="13"/>
  <c r="CS664" i="13"/>
  <c r="CU664" i="13"/>
  <c r="CW664" i="13"/>
  <c r="CX664" i="13"/>
  <c r="CH665" i="13"/>
  <c r="CO665" i="13"/>
  <c r="CQ665" i="13"/>
  <c r="CS665" i="13"/>
  <c r="CU665" i="13"/>
  <c r="CW665" i="13"/>
  <c r="CX665" i="13"/>
  <c r="CH666" i="13"/>
  <c r="CO666" i="13"/>
  <c r="CQ666" i="13"/>
  <c r="CS666" i="13"/>
  <c r="CU666" i="13"/>
  <c r="CW666" i="13"/>
  <c r="CX666" i="13"/>
  <c r="CH667" i="13"/>
  <c r="CO667" i="13"/>
  <c r="CQ667" i="13"/>
  <c r="CS667" i="13"/>
  <c r="CU667" i="13"/>
  <c r="CW667" i="13"/>
  <c r="CX667" i="13"/>
  <c r="CH668" i="13"/>
  <c r="CO668" i="13"/>
  <c r="CQ668" i="13"/>
  <c r="CS668" i="13"/>
  <c r="CU668" i="13"/>
  <c r="CW668" i="13"/>
  <c r="CX668" i="13"/>
  <c r="CH669" i="13"/>
  <c r="CO669" i="13"/>
  <c r="CQ669" i="13"/>
  <c r="CS669" i="13"/>
  <c r="CU669" i="13"/>
  <c r="CW669" i="13"/>
  <c r="CX669" i="13"/>
  <c r="CH670" i="13"/>
  <c r="CO670" i="13"/>
  <c r="CQ670" i="13"/>
  <c r="CS670" i="13"/>
  <c r="CU670" i="13"/>
  <c r="CW670" i="13"/>
  <c r="CX670" i="13"/>
  <c r="CH671" i="13"/>
  <c r="CO671" i="13"/>
  <c r="CQ671" i="13"/>
  <c r="CS671" i="13"/>
  <c r="CU671" i="13"/>
  <c r="CW671" i="13"/>
  <c r="CX671" i="13"/>
  <c r="CH672" i="13"/>
  <c r="CO672" i="13"/>
  <c r="CQ672" i="13"/>
  <c r="CS672" i="13"/>
  <c r="CU672" i="13"/>
  <c r="CW672" i="13"/>
  <c r="CX672" i="13"/>
  <c r="CH673" i="13"/>
  <c r="CO673" i="13"/>
  <c r="CQ673" i="13"/>
  <c r="CS673" i="13"/>
  <c r="CU673" i="13"/>
  <c r="CW673" i="13"/>
  <c r="CX673" i="13"/>
  <c r="CH674" i="13"/>
  <c r="CO674" i="13"/>
  <c r="CQ674" i="13"/>
  <c r="CS674" i="13"/>
  <c r="CU674" i="13"/>
  <c r="CW674" i="13"/>
  <c r="CX674" i="13"/>
  <c r="CH675" i="13"/>
  <c r="CO675" i="13"/>
  <c r="CQ675" i="13"/>
  <c r="CS675" i="13"/>
  <c r="CU675" i="13"/>
  <c r="CW675" i="13"/>
  <c r="CX675" i="13"/>
  <c r="CH676" i="13"/>
  <c r="CO676" i="13"/>
  <c r="CQ676" i="13"/>
  <c r="CS676" i="13"/>
  <c r="CU676" i="13"/>
  <c r="CW676" i="13"/>
  <c r="CX676" i="13"/>
  <c r="CH677" i="13"/>
  <c r="CO677" i="13"/>
  <c r="CQ677" i="13"/>
  <c r="CS677" i="13"/>
  <c r="CU677" i="13"/>
  <c r="CW677" i="13"/>
  <c r="CX677" i="13"/>
  <c r="CH678" i="13"/>
  <c r="CO678" i="13"/>
  <c r="CQ678" i="13"/>
  <c r="CS678" i="13"/>
  <c r="CU678" i="13"/>
  <c r="CW678" i="13"/>
  <c r="CX678" i="13"/>
  <c r="CH679" i="13"/>
  <c r="CO679" i="13"/>
  <c r="CQ679" i="13"/>
  <c r="CS679" i="13"/>
  <c r="CU679" i="13"/>
  <c r="CW679" i="13"/>
  <c r="CX679" i="13"/>
  <c r="CH680" i="13"/>
  <c r="CO680" i="13"/>
  <c r="CQ680" i="13"/>
  <c r="CS680" i="13"/>
  <c r="CU680" i="13"/>
  <c r="CW680" i="13"/>
  <c r="CX680" i="13"/>
  <c r="CH681" i="13"/>
  <c r="CO681" i="13"/>
  <c r="CQ681" i="13"/>
  <c r="CS681" i="13"/>
  <c r="CU681" i="13"/>
  <c r="CW681" i="13"/>
  <c r="CX681" i="13"/>
  <c r="CH682" i="13"/>
  <c r="CO682" i="13"/>
  <c r="CQ682" i="13"/>
  <c r="CS682" i="13"/>
  <c r="CU682" i="13"/>
  <c r="CW682" i="13"/>
  <c r="CX682" i="13"/>
  <c r="CH683" i="13"/>
  <c r="CO683" i="13"/>
  <c r="CQ683" i="13"/>
  <c r="CS683" i="13"/>
  <c r="CU683" i="13"/>
  <c r="CW683" i="13"/>
  <c r="CX683" i="13"/>
  <c r="CH684" i="13"/>
  <c r="CO684" i="13"/>
  <c r="CQ684" i="13"/>
  <c r="CS684" i="13"/>
  <c r="CU684" i="13"/>
  <c r="CW684" i="13"/>
  <c r="CX684" i="13"/>
  <c r="CH685" i="13"/>
  <c r="CO685" i="13"/>
  <c r="CQ685" i="13"/>
  <c r="CS685" i="13"/>
  <c r="CU685" i="13"/>
  <c r="CW685" i="13"/>
  <c r="CX685" i="13"/>
  <c r="CH686" i="13"/>
  <c r="CO686" i="13"/>
  <c r="CQ686" i="13"/>
  <c r="CS686" i="13"/>
  <c r="CU686" i="13"/>
  <c r="CW686" i="13"/>
  <c r="CX686" i="13"/>
  <c r="CH687" i="13"/>
  <c r="CO687" i="13"/>
  <c r="CQ687" i="13"/>
  <c r="CS687" i="13"/>
  <c r="CU687" i="13"/>
  <c r="CW687" i="13"/>
  <c r="CX687" i="13"/>
  <c r="CH688" i="13"/>
  <c r="CO688" i="13"/>
  <c r="CQ688" i="13"/>
  <c r="CS688" i="13"/>
  <c r="CU688" i="13"/>
  <c r="CW688" i="13"/>
  <c r="CX688" i="13"/>
  <c r="CH689" i="13"/>
  <c r="CO689" i="13"/>
  <c r="CQ689" i="13"/>
  <c r="CS689" i="13"/>
  <c r="CU689" i="13"/>
  <c r="CW689" i="13"/>
  <c r="CX689" i="13"/>
  <c r="CH690" i="13"/>
  <c r="CO690" i="13"/>
  <c r="CQ690" i="13"/>
  <c r="CS690" i="13"/>
  <c r="CU690" i="13"/>
  <c r="CW690" i="13"/>
  <c r="CX690" i="13"/>
  <c r="CH691" i="13"/>
  <c r="CO691" i="13"/>
  <c r="CQ691" i="13"/>
  <c r="CS691" i="13"/>
  <c r="CU691" i="13"/>
  <c r="CW691" i="13"/>
  <c r="CX691" i="13"/>
  <c r="CH692" i="13"/>
  <c r="CO692" i="13"/>
  <c r="CQ692" i="13"/>
  <c r="CS692" i="13"/>
  <c r="CU692" i="13"/>
  <c r="CW692" i="13"/>
  <c r="CX692" i="13"/>
  <c r="CH693" i="13"/>
  <c r="CO693" i="13"/>
  <c r="CQ693" i="13"/>
  <c r="CS693" i="13"/>
  <c r="CU693" i="13"/>
  <c r="CW693" i="13"/>
  <c r="CX693" i="13"/>
  <c r="CH694" i="13"/>
  <c r="CO694" i="13"/>
  <c r="CQ694" i="13"/>
  <c r="CS694" i="13"/>
  <c r="CU694" i="13"/>
  <c r="CW694" i="13"/>
  <c r="CX694" i="13"/>
  <c r="CH695" i="13"/>
  <c r="CO695" i="13"/>
  <c r="CQ695" i="13"/>
  <c r="CS695" i="13"/>
  <c r="CU695" i="13"/>
  <c r="CW695" i="13"/>
  <c r="CX695" i="13"/>
  <c r="CH696" i="13"/>
  <c r="CO696" i="13"/>
  <c r="CQ696" i="13"/>
  <c r="CS696" i="13"/>
  <c r="CU696" i="13"/>
  <c r="CW696" i="13"/>
  <c r="CX696" i="13"/>
  <c r="CH697" i="13"/>
  <c r="CO697" i="13"/>
  <c r="CQ697" i="13"/>
  <c r="CS697" i="13"/>
  <c r="CU697" i="13"/>
  <c r="CW697" i="13"/>
  <c r="CX697" i="13"/>
  <c r="CH698" i="13"/>
  <c r="CO698" i="13"/>
  <c r="CQ698" i="13"/>
  <c r="CS698" i="13"/>
  <c r="CU698" i="13"/>
  <c r="CW698" i="13"/>
  <c r="CX698" i="13"/>
  <c r="CH699" i="13"/>
  <c r="CO699" i="13"/>
  <c r="CQ699" i="13"/>
  <c r="CS699" i="13"/>
  <c r="CU699" i="13"/>
  <c r="CW699" i="13"/>
  <c r="CX699" i="13"/>
  <c r="CH700" i="13"/>
  <c r="CO700" i="13"/>
  <c r="CQ700" i="13"/>
  <c r="CS700" i="13"/>
  <c r="CU700" i="13"/>
  <c r="CW700" i="13"/>
  <c r="CX700" i="13"/>
  <c r="CH701" i="13"/>
  <c r="CO701" i="13"/>
  <c r="CQ701" i="13"/>
  <c r="CS701" i="13"/>
  <c r="CU701" i="13"/>
  <c r="CW701" i="13"/>
  <c r="CX701" i="13"/>
  <c r="CH702" i="13"/>
  <c r="CO702" i="13"/>
  <c r="CQ702" i="13"/>
  <c r="CS702" i="13"/>
  <c r="CU702" i="13"/>
  <c r="CW702" i="13"/>
  <c r="CX702" i="13"/>
  <c r="CH703" i="13"/>
  <c r="CO703" i="13"/>
  <c r="CQ703" i="13"/>
  <c r="CS703" i="13"/>
  <c r="CU703" i="13"/>
  <c r="CW703" i="13"/>
  <c r="CX703" i="13"/>
  <c r="CH704" i="13"/>
  <c r="CO704" i="13"/>
  <c r="CQ704" i="13"/>
  <c r="CS704" i="13"/>
  <c r="CU704" i="13"/>
  <c r="CW704" i="13"/>
  <c r="CX704" i="13"/>
  <c r="CH705" i="13"/>
  <c r="CO705" i="13"/>
  <c r="CQ705" i="13"/>
  <c r="CS705" i="13"/>
  <c r="CU705" i="13"/>
  <c r="CW705" i="13"/>
  <c r="CX705" i="13"/>
  <c r="CH706" i="13"/>
  <c r="CO706" i="13"/>
  <c r="CQ706" i="13"/>
  <c r="CS706" i="13"/>
  <c r="CU706" i="13"/>
  <c r="CW706" i="13"/>
  <c r="CX706" i="13"/>
  <c r="CH707" i="13"/>
  <c r="CO707" i="13"/>
  <c r="CQ707" i="13"/>
  <c r="CS707" i="13"/>
  <c r="CU707" i="13"/>
  <c r="CW707" i="13"/>
  <c r="CX707" i="13"/>
  <c r="CH708" i="13"/>
  <c r="CO708" i="13"/>
  <c r="CQ708" i="13"/>
  <c r="CS708" i="13"/>
  <c r="CU708" i="13"/>
  <c r="CW708" i="13"/>
  <c r="CX708" i="13"/>
  <c r="CH709" i="13"/>
  <c r="CO709" i="13"/>
  <c r="CQ709" i="13"/>
  <c r="CS709" i="13"/>
  <c r="CU709" i="13"/>
  <c r="CW709" i="13"/>
  <c r="CX709" i="13"/>
  <c r="CH710" i="13"/>
  <c r="CO710" i="13"/>
  <c r="CQ710" i="13"/>
  <c r="CS710" i="13"/>
  <c r="CU710" i="13"/>
  <c r="CW710" i="13"/>
  <c r="CX710" i="13"/>
  <c r="CH711" i="13"/>
  <c r="CO711" i="13"/>
  <c r="CQ711" i="13"/>
  <c r="CS711" i="13"/>
  <c r="CU711" i="13"/>
  <c r="CW711" i="13"/>
  <c r="CX711" i="13"/>
  <c r="CH712" i="13"/>
  <c r="CO712" i="13"/>
  <c r="CQ712" i="13"/>
  <c r="CS712" i="13"/>
  <c r="CU712" i="13"/>
  <c r="CW712" i="13"/>
  <c r="CX712" i="13"/>
  <c r="CH713" i="13"/>
  <c r="CO713" i="13"/>
  <c r="CQ713" i="13"/>
  <c r="CS713" i="13"/>
  <c r="CU713" i="13"/>
  <c r="CW713" i="13"/>
  <c r="CX713" i="13"/>
  <c r="CH714" i="13"/>
  <c r="CO714" i="13"/>
  <c r="CQ714" i="13"/>
  <c r="CS714" i="13"/>
  <c r="CU714" i="13"/>
  <c r="CW714" i="13"/>
  <c r="CX714" i="13"/>
  <c r="CH715" i="13"/>
  <c r="CO715" i="13"/>
  <c r="CQ715" i="13"/>
  <c r="CS715" i="13"/>
  <c r="CU715" i="13"/>
  <c r="CW715" i="13"/>
  <c r="CX715" i="13"/>
  <c r="CH716" i="13"/>
  <c r="CO716" i="13"/>
  <c r="CQ716" i="13"/>
  <c r="CS716" i="13"/>
  <c r="CU716" i="13"/>
  <c r="CW716" i="13"/>
  <c r="CX716" i="13"/>
  <c r="CH717" i="13"/>
  <c r="CO717" i="13"/>
  <c r="CQ717" i="13"/>
  <c r="CS717" i="13"/>
  <c r="CU717" i="13"/>
  <c r="CW717" i="13"/>
  <c r="CX717" i="13"/>
  <c r="CH718" i="13"/>
  <c r="CO718" i="13"/>
  <c r="CQ718" i="13"/>
  <c r="CS718" i="13"/>
  <c r="CU718" i="13"/>
  <c r="CW718" i="13"/>
  <c r="CX718" i="13"/>
  <c r="CH719" i="13"/>
  <c r="CO719" i="13"/>
  <c r="CQ719" i="13"/>
  <c r="CS719" i="13"/>
  <c r="CU719" i="13"/>
  <c r="CW719" i="13"/>
  <c r="CX719" i="13"/>
  <c r="CH720" i="13"/>
  <c r="CO720" i="13"/>
  <c r="CQ720" i="13"/>
  <c r="CS720" i="13"/>
  <c r="CU720" i="13"/>
  <c r="CW720" i="13"/>
  <c r="CX720" i="13"/>
  <c r="CH721" i="13"/>
  <c r="CO721" i="13"/>
  <c r="CQ721" i="13"/>
  <c r="CS721" i="13"/>
  <c r="CU721" i="13"/>
  <c r="CW721" i="13"/>
  <c r="CX721" i="13"/>
  <c r="CH722" i="13"/>
  <c r="CO722" i="13"/>
  <c r="CQ722" i="13"/>
  <c r="CS722" i="13"/>
  <c r="CU722" i="13"/>
  <c r="CW722" i="13"/>
  <c r="CX722" i="13"/>
  <c r="CH723" i="13"/>
  <c r="CO723" i="13"/>
  <c r="CQ723" i="13"/>
  <c r="CS723" i="13"/>
  <c r="CU723" i="13"/>
  <c r="CW723" i="13"/>
  <c r="CX723" i="13"/>
  <c r="CH724" i="13"/>
  <c r="CO724" i="13"/>
  <c r="CQ724" i="13"/>
  <c r="CS724" i="13"/>
  <c r="CU724" i="13"/>
  <c r="CW724" i="13"/>
  <c r="CX724" i="13"/>
  <c r="CH725" i="13"/>
  <c r="CO725" i="13"/>
  <c r="CQ725" i="13"/>
  <c r="CS725" i="13"/>
  <c r="CU725" i="13"/>
  <c r="CW725" i="13"/>
  <c r="CX725" i="13"/>
  <c r="CH726" i="13"/>
  <c r="CO726" i="13"/>
  <c r="CQ726" i="13"/>
  <c r="CS726" i="13"/>
  <c r="CU726" i="13"/>
  <c r="CW726" i="13"/>
  <c r="CX726" i="13"/>
  <c r="CH727" i="13"/>
  <c r="CO727" i="13"/>
  <c r="CQ727" i="13"/>
  <c r="CS727" i="13"/>
  <c r="CU727" i="13"/>
  <c r="CW727" i="13"/>
  <c r="CX727" i="13"/>
  <c r="CH728" i="13"/>
  <c r="CO728" i="13"/>
  <c r="CQ728" i="13"/>
  <c r="CS728" i="13"/>
  <c r="CU728" i="13"/>
  <c r="CW728" i="13"/>
  <c r="CX728" i="13"/>
  <c r="CH729" i="13"/>
  <c r="CO729" i="13"/>
  <c r="CQ729" i="13"/>
  <c r="CS729" i="13"/>
  <c r="CU729" i="13"/>
  <c r="CW729" i="13"/>
  <c r="CX729" i="13"/>
  <c r="CH730" i="13"/>
  <c r="CO730" i="13"/>
  <c r="CQ730" i="13"/>
  <c r="CS730" i="13"/>
  <c r="CU730" i="13"/>
  <c r="CW730" i="13"/>
  <c r="CX730" i="13"/>
  <c r="CH731" i="13"/>
  <c r="CO731" i="13"/>
  <c r="CQ731" i="13"/>
  <c r="CS731" i="13"/>
  <c r="CU731" i="13"/>
  <c r="CW731" i="13"/>
  <c r="CX731" i="13"/>
  <c r="CH732" i="13"/>
  <c r="CO732" i="13"/>
  <c r="CQ732" i="13"/>
  <c r="CS732" i="13"/>
  <c r="CU732" i="13"/>
  <c r="CW732" i="13"/>
  <c r="CX732" i="13"/>
  <c r="CH733" i="13"/>
  <c r="CO733" i="13"/>
  <c r="CQ733" i="13"/>
  <c r="CS733" i="13"/>
  <c r="CU733" i="13"/>
  <c r="CW733" i="13"/>
  <c r="CX733" i="13"/>
  <c r="CH734" i="13"/>
  <c r="CO734" i="13"/>
  <c r="CQ734" i="13"/>
  <c r="CS734" i="13"/>
  <c r="CU734" i="13"/>
  <c r="CW734" i="13"/>
  <c r="CX734" i="13"/>
  <c r="CH735" i="13"/>
  <c r="CO735" i="13"/>
  <c r="CQ735" i="13"/>
  <c r="CS735" i="13"/>
  <c r="CU735" i="13"/>
  <c r="CW735" i="13"/>
  <c r="CX735" i="13"/>
  <c r="CH736" i="13"/>
  <c r="CO736" i="13"/>
  <c r="CQ736" i="13"/>
  <c r="CS736" i="13"/>
  <c r="CU736" i="13"/>
  <c r="CW736" i="13"/>
  <c r="CX736" i="13"/>
  <c r="CH737" i="13"/>
  <c r="CO737" i="13"/>
  <c r="CQ737" i="13"/>
  <c r="CS737" i="13"/>
  <c r="CU737" i="13"/>
  <c r="CW737" i="13"/>
  <c r="CX737" i="13"/>
  <c r="CH738" i="13"/>
  <c r="CO738" i="13"/>
  <c r="CQ738" i="13"/>
  <c r="CS738" i="13"/>
  <c r="CU738" i="13"/>
  <c r="CW738" i="13"/>
  <c r="CX738" i="13"/>
  <c r="CH739" i="13"/>
  <c r="CO739" i="13"/>
  <c r="CQ739" i="13"/>
  <c r="CS739" i="13"/>
  <c r="CU739" i="13"/>
  <c r="CW739" i="13"/>
  <c r="CX739" i="13"/>
  <c r="CH740" i="13"/>
  <c r="CO740" i="13"/>
  <c r="CQ740" i="13"/>
  <c r="CS740" i="13"/>
  <c r="CU740" i="13"/>
  <c r="CW740" i="13"/>
  <c r="CX740" i="13"/>
  <c r="CH741" i="13"/>
  <c r="CO741" i="13"/>
  <c r="CQ741" i="13"/>
  <c r="CS741" i="13"/>
  <c r="CU741" i="13"/>
  <c r="CW741" i="13"/>
  <c r="CX741" i="13"/>
  <c r="CH742" i="13"/>
  <c r="CO742" i="13"/>
  <c r="CQ742" i="13"/>
  <c r="CS742" i="13"/>
  <c r="CU742" i="13"/>
  <c r="CW742" i="13"/>
  <c r="CX742" i="13"/>
  <c r="CH743" i="13"/>
  <c r="CO743" i="13"/>
  <c r="CQ743" i="13"/>
  <c r="CS743" i="13"/>
  <c r="CU743" i="13"/>
  <c r="CW743" i="13"/>
  <c r="CX743" i="13"/>
  <c r="CH744" i="13"/>
  <c r="CO744" i="13"/>
  <c r="CQ744" i="13"/>
  <c r="CS744" i="13"/>
  <c r="CU744" i="13"/>
  <c r="CW744" i="13"/>
  <c r="CX744" i="13"/>
  <c r="CH745" i="13"/>
  <c r="CO745" i="13"/>
  <c r="CQ745" i="13"/>
  <c r="CS745" i="13"/>
  <c r="CU745" i="13"/>
  <c r="CW745" i="13"/>
  <c r="CX745" i="13"/>
  <c r="CH746" i="13"/>
  <c r="CO746" i="13"/>
  <c r="CQ746" i="13"/>
  <c r="CS746" i="13"/>
  <c r="CU746" i="13"/>
  <c r="CW746" i="13"/>
  <c r="CX746" i="13"/>
  <c r="CH747" i="13"/>
  <c r="CO747" i="13"/>
  <c r="CQ747" i="13"/>
  <c r="CS747" i="13"/>
  <c r="CU747" i="13"/>
  <c r="CW747" i="13"/>
  <c r="CX747" i="13"/>
  <c r="CH748" i="13"/>
  <c r="CO748" i="13"/>
  <c r="CQ748" i="13"/>
  <c r="CS748" i="13"/>
  <c r="CU748" i="13"/>
  <c r="CW748" i="13"/>
  <c r="CX748" i="13"/>
  <c r="CH749" i="13"/>
  <c r="CO749" i="13"/>
  <c r="CQ749" i="13"/>
  <c r="CS749" i="13"/>
  <c r="CU749" i="13"/>
  <c r="CW749" i="13"/>
  <c r="CX749" i="13"/>
  <c r="CH750" i="13"/>
  <c r="CO750" i="13"/>
  <c r="CQ750" i="13"/>
  <c r="CS750" i="13"/>
  <c r="CU750" i="13"/>
  <c r="CW750" i="13"/>
  <c r="CX750" i="13"/>
  <c r="CH751" i="13"/>
  <c r="CO751" i="13"/>
  <c r="CQ751" i="13"/>
  <c r="CS751" i="13"/>
  <c r="CU751" i="13"/>
  <c r="CW751" i="13"/>
  <c r="CX751" i="13"/>
  <c r="CH752" i="13"/>
  <c r="CO752" i="13"/>
  <c r="CQ752" i="13"/>
  <c r="CS752" i="13"/>
  <c r="CU752" i="13"/>
  <c r="CW752" i="13"/>
  <c r="CX752" i="13"/>
  <c r="CH753" i="13"/>
  <c r="CO753" i="13"/>
  <c r="CQ753" i="13"/>
  <c r="CS753" i="13"/>
  <c r="CU753" i="13"/>
  <c r="CW753" i="13"/>
  <c r="CX753" i="13"/>
  <c r="CH754" i="13"/>
  <c r="CO754" i="13"/>
  <c r="CQ754" i="13"/>
  <c r="CS754" i="13"/>
  <c r="CU754" i="13"/>
  <c r="CW754" i="13"/>
  <c r="CX754" i="13"/>
  <c r="CH755" i="13"/>
  <c r="CO755" i="13"/>
  <c r="CQ755" i="13"/>
  <c r="CS755" i="13"/>
  <c r="CU755" i="13"/>
  <c r="CW755" i="13"/>
  <c r="CX755" i="13"/>
  <c r="CH756" i="13"/>
  <c r="CO756" i="13"/>
  <c r="CQ756" i="13"/>
  <c r="CS756" i="13"/>
  <c r="CU756" i="13"/>
  <c r="CW756" i="13"/>
  <c r="CX756" i="13"/>
  <c r="CH757" i="13"/>
  <c r="CO757" i="13"/>
  <c r="CQ757" i="13"/>
  <c r="CS757" i="13"/>
  <c r="CU757" i="13"/>
  <c r="CW757" i="13"/>
  <c r="CX757" i="13"/>
  <c r="CH758" i="13"/>
  <c r="CO758" i="13"/>
  <c r="CQ758" i="13"/>
  <c r="CS758" i="13"/>
  <c r="CU758" i="13"/>
  <c r="CW758" i="13"/>
  <c r="CX758" i="13"/>
  <c r="CH759" i="13"/>
  <c r="CO759" i="13"/>
  <c r="CQ759" i="13"/>
  <c r="CS759" i="13"/>
  <c r="CU759" i="13"/>
  <c r="CW759" i="13"/>
  <c r="CX759" i="13"/>
  <c r="CH760" i="13"/>
  <c r="CO760" i="13"/>
  <c r="CQ760" i="13"/>
  <c r="CS760" i="13"/>
  <c r="CU760" i="13"/>
  <c r="CW760" i="13"/>
  <c r="CX760" i="13"/>
  <c r="CH761" i="13"/>
  <c r="CO761" i="13"/>
  <c r="CQ761" i="13"/>
  <c r="CS761" i="13"/>
  <c r="CU761" i="13"/>
  <c r="CW761" i="13"/>
  <c r="CX761" i="13"/>
  <c r="CH762" i="13"/>
  <c r="CO762" i="13"/>
  <c r="CQ762" i="13"/>
  <c r="CS762" i="13"/>
  <c r="CU762" i="13"/>
  <c r="CW762" i="13"/>
  <c r="CX762" i="13"/>
  <c r="CH763" i="13"/>
  <c r="CO763" i="13"/>
  <c r="CQ763" i="13"/>
  <c r="CS763" i="13"/>
  <c r="CU763" i="13"/>
  <c r="CW763" i="13"/>
  <c r="CX763" i="13"/>
  <c r="CH764" i="13"/>
  <c r="CO764" i="13"/>
  <c r="CQ764" i="13"/>
  <c r="CS764" i="13"/>
  <c r="CU764" i="13"/>
  <c r="CW764" i="13"/>
  <c r="CX764" i="13"/>
  <c r="CH765" i="13"/>
  <c r="CO765" i="13"/>
  <c r="CQ765" i="13"/>
  <c r="CS765" i="13"/>
  <c r="CU765" i="13"/>
  <c r="CW765" i="13"/>
  <c r="CX765" i="13"/>
  <c r="CH766" i="13"/>
  <c r="CO766" i="13"/>
  <c r="CQ766" i="13"/>
  <c r="CS766" i="13"/>
  <c r="CU766" i="13"/>
  <c r="CW766" i="13"/>
  <c r="CX766" i="13"/>
  <c r="CH767" i="13"/>
  <c r="CO767" i="13"/>
  <c r="CQ767" i="13"/>
  <c r="CS767" i="13"/>
  <c r="CU767" i="13"/>
  <c r="CW767" i="13"/>
  <c r="CX767" i="13"/>
  <c r="CH768" i="13"/>
  <c r="CO768" i="13"/>
  <c r="CQ768" i="13"/>
  <c r="CS768" i="13"/>
  <c r="CU768" i="13"/>
  <c r="CW768" i="13"/>
  <c r="CX768" i="13"/>
  <c r="CH769" i="13"/>
  <c r="CO769" i="13"/>
  <c r="CQ769" i="13"/>
  <c r="CS769" i="13"/>
  <c r="CU769" i="13"/>
  <c r="CW769" i="13"/>
  <c r="CX769" i="13"/>
  <c r="CH770" i="13"/>
  <c r="CO770" i="13"/>
  <c r="CQ770" i="13"/>
  <c r="CS770" i="13"/>
  <c r="CU770" i="13"/>
  <c r="CW770" i="13"/>
  <c r="CX770" i="13"/>
  <c r="CH771" i="13"/>
  <c r="CO771" i="13"/>
  <c r="CQ771" i="13"/>
  <c r="CS771" i="13"/>
  <c r="CU771" i="13"/>
  <c r="CW771" i="13"/>
  <c r="CX771" i="13"/>
  <c r="CH772" i="13"/>
  <c r="CO772" i="13"/>
  <c r="CQ772" i="13"/>
  <c r="CS772" i="13"/>
  <c r="CU772" i="13"/>
  <c r="CW772" i="13"/>
  <c r="CX772" i="13"/>
  <c r="CH773" i="13"/>
  <c r="CO773" i="13"/>
  <c r="CQ773" i="13"/>
  <c r="CS773" i="13"/>
  <c r="CU773" i="13"/>
  <c r="CW773" i="13"/>
  <c r="CX773" i="13"/>
  <c r="CH774" i="13"/>
  <c r="CO774" i="13"/>
  <c r="CQ774" i="13"/>
  <c r="CS774" i="13"/>
  <c r="CU774" i="13"/>
  <c r="CW774" i="13"/>
  <c r="CX774" i="13"/>
  <c r="CH775" i="13"/>
  <c r="CO775" i="13"/>
  <c r="CQ775" i="13"/>
  <c r="CS775" i="13"/>
  <c r="CU775" i="13"/>
  <c r="CW775" i="13"/>
  <c r="CX775" i="13"/>
  <c r="CH776" i="13"/>
  <c r="CO776" i="13"/>
  <c r="CQ776" i="13"/>
  <c r="CS776" i="13"/>
  <c r="CU776" i="13"/>
  <c r="CW776" i="13"/>
  <c r="CX776" i="13"/>
  <c r="CH777" i="13"/>
  <c r="CO777" i="13"/>
  <c r="CQ777" i="13"/>
  <c r="CS777" i="13"/>
  <c r="CU777" i="13"/>
  <c r="CW777" i="13"/>
  <c r="CX777" i="13"/>
  <c r="CH778" i="13"/>
  <c r="CO778" i="13"/>
  <c r="CQ778" i="13"/>
  <c r="CS778" i="13"/>
  <c r="CU778" i="13"/>
  <c r="CW778" i="13"/>
  <c r="CX778" i="13"/>
  <c r="CH779" i="13"/>
  <c r="CO779" i="13"/>
  <c r="CQ779" i="13"/>
  <c r="CS779" i="13"/>
  <c r="CU779" i="13"/>
  <c r="CW779" i="13"/>
  <c r="CX779" i="13"/>
  <c r="CH780" i="13"/>
  <c r="CO780" i="13"/>
  <c r="CQ780" i="13"/>
  <c r="CS780" i="13"/>
  <c r="CU780" i="13"/>
  <c r="CW780" i="13"/>
  <c r="CX780" i="13"/>
  <c r="CH781" i="13"/>
  <c r="CO781" i="13"/>
  <c r="CQ781" i="13"/>
  <c r="CS781" i="13"/>
  <c r="CU781" i="13"/>
  <c r="CW781" i="13"/>
  <c r="CX781" i="13"/>
  <c r="CH782" i="13"/>
  <c r="CO782" i="13"/>
  <c r="CQ782" i="13"/>
  <c r="CS782" i="13"/>
  <c r="CU782" i="13"/>
  <c r="CW782" i="13"/>
  <c r="CX782" i="13"/>
  <c r="CH783" i="13"/>
  <c r="CO783" i="13"/>
  <c r="CQ783" i="13"/>
  <c r="CS783" i="13"/>
  <c r="CU783" i="13"/>
  <c r="CW783" i="13"/>
  <c r="CX783" i="13"/>
  <c r="CH784" i="13"/>
  <c r="CO784" i="13"/>
  <c r="CQ784" i="13"/>
  <c r="CS784" i="13"/>
  <c r="CU784" i="13"/>
  <c r="CW784" i="13"/>
  <c r="CX784" i="13"/>
  <c r="CH785" i="13"/>
  <c r="CO785" i="13"/>
  <c r="CQ785" i="13"/>
  <c r="CS785" i="13"/>
  <c r="CU785" i="13"/>
  <c r="CW785" i="13"/>
  <c r="CX785" i="13"/>
  <c r="CH786" i="13"/>
  <c r="CO786" i="13"/>
  <c r="CQ786" i="13"/>
  <c r="CS786" i="13"/>
  <c r="CU786" i="13"/>
  <c r="CW786" i="13"/>
  <c r="CX786" i="13"/>
  <c r="CH787" i="13"/>
  <c r="CO787" i="13"/>
  <c r="CQ787" i="13"/>
  <c r="CS787" i="13"/>
  <c r="CU787" i="13"/>
  <c r="CW787" i="13"/>
  <c r="CX787" i="13"/>
  <c r="CH788" i="13"/>
  <c r="CO788" i="13"/>
  <c r="CQ788" i="13"/>
  <c r="CS788" i="13"/>
  <c r="CU788" i="13"/>
  <c r="CW788" i="13"/>
  <c r="CX788" i="13"/>
  <c r="CH789" i="13"/>
  <c r="CO789" i="13"/>
  <c r="CQ789" i="13"/>
  <c r="CS789" i="13"/>
  <c r="CU789" i="13"/>
  <c r="CW789" i="13"/>
  <c r="CX789" i="13"/>
  <c r="CH790" i="13"/>
  <c r="CO790" i="13"/>
  <c r="CQ790" i="13"/>
  <c r="CS790" i="13"/>
  <c r="CU790" i="13"/>
  <c r="CW790" i="13"/>
  <c r="CX790" i="13"/>
  <c r="CH791" i="13"/>
  <c r="CO791" i="13"/>
  <c r="CQ791" i="13"/>
  <c r="CS791" i="13"/>
  <c r="CU791" i="13"/>
  <c r="CW791" i="13"/>
  <c r="CX791" i="13"/>
  <c r="CH792" i="13"/>
  <c r="CO792" i="13"/>
  <c r="CQ792" i="13"/>
  <c r="CS792" i="13"/>
  <c r="CU792" i="13"/>
  <c r="CW792" i="13"/>
  <c r="CX792" i="13"/>
  <c r="CH793" i="13"/>
  <c r="CO793" i="13"/>
  <c r="CQ793" i="13"/>
  <c r="CS793" i="13"/>
  <c r="CU793" i="13"/>
  <c r="CW793" i="13"/>
  <c r="CX793" i="13"/>
  <c r="CH794" i="13"/>
  <c r="CO794" i="13"/>
  <c r="CQ794" i="13"/>
  <c r="CS794" i="13"/>
  <c r="CU794" i="13"/>
  <c r="CW794" i="13"/>
  <c r="CX794" i="13"/>
  <c r="CH795" i="13"/>
  <c r="CO795" i="13"/>
  <c r="CQ795" i="13"/>
  <c r="CS795" i="13"/>
  <c r="CU795" i="13"/>
  <c r="CW795" i="13"/>
  <c r="CX795" i="13"/>
  <c r="CH796" i="13"/>
  <c r="CO796" i="13"/>
  <c r="CQ796" i="13"/>
  <c r="CS796" i="13"/>
  <c r="CU796" i="13"/>
  <c r="CW796" i="13"/>
  <c r="CX796" i="13"/>
  <c r="CH797" i="13"/>
  <c r="CO797" i="13"/>
  <c r="CQ797" i="13"/>
  <c r="CS797" i="13"/>
  <c r="CU797" i="13"/>
  <c r="CW797" i="13"/>
  <c r="CX797" i="13"/>
  <c r="CH798" i="13"/>
  <c r="CO798" i="13"/>
  <c r="CQ798" i="13"/>
  <c r="CS798" i="13"/>
  <c r="CU798" i="13"/>
  <c r="CW798" i="13"/>
  <c r="CX798" i="13"/>
  <c r="CH799" i="13"/>
  <c r="CO799" i="13"/>
  <c r="CQ799" i="13"/>
  <c r="CS799" i="13"/>
  <c r="CU799" i="13"/>
  <c r="CW799" i="13"/>
  <c r="CX799" i="13"/>
  <c r="CH800" i="13"/>
  <c r="CO800" i="13"/>
  <c r="CQ800" i="13"/>
  <c r="CS800" i="13"/>
  <c r="CU800" i="13"/>
  <c r="CW800" i="13"/>
  <c r="CX800" i="13"/>
  <c r="CH801" i="13"/>
  <c r="CO801" i="13"/>
  <c r="CQ801" i="13"/>
  <c r="CS801" i="13"/>
  <c r="CU801" i="13"/>
  <c r="CW801" i="13"/>
  <c r="CX801" i="13"/>
  <c r="CH802" i="13"/>
  <c r="CO802" i="13"/>
  <c r="CQ802" i="13"/>
  <c r="CS802" i="13"/>
  <c r="CU802" i="13"/>
  <c r="CW802" i="13"/>
  <c r="CX802" i="13"/>
  <c r="CH803" i="13"/>
  <c r="CO803" i="13"/>
  <c r="CQ803" i="13"/>
  <c r="CS803" i="13"/>
  <c r="CU803" i="13"/>
  <c r="CW803" i="13"/>
  <c r="CX803" i="13"/>
  <c r="CH804" i="13"/>
  <c r="CO804" i="13"/>
  <c r="CQ804" i="13"/>
  <c r="CS804" i="13"/>
  <c r="CU804" i="13"/>
  <c r="CW804" i="13"/>
  <c r="CX804" i="13"/>
  <c r="CH805" i="13"/>
  <c r="CO805" i="13"/>
  <c r="CQ805" i="13"/>
  <c r="CS805" i="13"/>
  <c r="CU805" i="13"/>
  <c r="CW805" i="13"/>
  <c r="CX805" i="13"/>
  <c r="CH806" i="13"/>
  <c r="CO806" i="13"/>
  <c r="CQ806" i="13"/>
  <c r="CS806" i="13"/>
  <c r="CU806" i="13"/>
  <c r="CW806" i="13"/>
  <c r="CX806" i="13"/>
  <c r="CH807" i="13"/>
  <c r="CO807" i="13"/>
  <c r="CQ807" i="13"/>
  <c r="CS807" i="13"/>
  <c r="CU807" i="13"/>
  <c r="CW807" i="13"/>
  <c r="CX807" i="13"/>
  <c r="CH808" i="13"/>
  <c r="CO808" i="13"/>
  <c r="CQ808" i="13"/>
  <c r="CS808" i="13"/>
  <c r="CU808" i="13"/>
  <c r="CW808" i="13"/>
  <c r="CX808" i="13"/>
  <c r="CH809" i="13"/>
  <c r="CO809" i="13"/>
  <c r="CQ809" i="13"/>
  <c r="CS809" i="13"/>
  <c r="CU809" i="13"/>
  <c r="CW809" i="13"/>
  <c r="CX809" i="13"/>
  <c r="CH810" i="13"/>
  <c r="CO810" i="13"/>
  <c r="CQ810" i="13"/>
  <c r="CS810" i="13"/>
  <c r="CU810" i="13"/>
  <c r="CW810" i="13"/>
  <c r="CX810" i="13"/>
  <c r="CH811" i="13"/>
  <c r="CO811" i="13"/>
  <c r="CQ811" i="13"/>
  <c r="CS811" i="13"/>
  <c r="CU811" i="13"/>
  <c r="CW811" i="13"/>
  <c r="CX811" i="13"/>
  <c r="CH812" i="13"/>
  <c r="CO812" i="13"/>
  <c r="CQ812" i="13"/>
  <c r="CS812" i="13"/>
  <c r="CU812" i="13"/>
  <c r="CW812" i="13"/>
  <c r="CX812" i="13"/>
  <c r="CH813" i="13"/>
  <c r="CO813" i="13"/>
  <c r="CQ813" i="13"/>
  <c r="CS813" i="13"/>
  <c r="CU813" i="13"/>
  <c r="CW813" i="13"/>
  <c r="CX813" i="13"/>
  <c r="CH814" i="13"/>
  <c r="CO814" i="13"/>
  <c r="CQ814" i="13"/>
  <c r="CS814" i="13"/>
  <c r="CU814" i="13"/>
  <c r="CW814" i="13"/>
  <c r="CX814" i="13"/>
  <c r="CH815" i="13"/>
  <c r="CO815" i="13"/>
  <c r="CQ815" i="13"/>
  <c r="CS815" i="13"/>
  <c r="CU815" i="13"/>
  <c r="CW815" i="13"/>
  <c r="CX815" i="13"/>
  <c r="CH816" i="13"/>
  <c r="CO816" i="13"/>
  <c r="CQ816" i="13"/>
  <c r="CS816" i="13"/>
  <c r="CU816" i="13"/>
  <c r="CW816" i="13"/>
  <c r="CX816" i="13"/>
  <c r="CH817" i="13"/>
  <c r="CO817" i="13"/>
  <c r="CQ817" i="13"/>
  <c r="CS817" i="13"/>
  <c r="CU817" i="13"/>
  <c r="CW817" i="13"/>
  <c r="CX817" i="13"/>
  <c r="CH818" i="13"/>
  <c r="CO818" i="13"/>
  <c r="CQ818" i="13"/>
  <c r="CS818" i="13"/>
  <c r="CU818" i="13"/>
  <c r="CW818" i="13"/>
  <c r="CX818" i="13"/>
  <c r="CH819" i="13"/>
  <c r="CO819" i="13"/>
  <c r="CQ819" i="13"/>
  <c r="CS819" i="13"/>
  <c r="CU819" i="13"/>
  <c r="CW819" i="13"/>
  <c r="CX819" i="13"/>
  <c r="CH820" i="13"/>
  <c r="CO820" i="13"/>
  <c r="CQ820" i="13"/>
  <c r="CS820" i="13"/>
  <c r="CU820" i="13"/>
  <c r="CW820" i="13"/>
  <c r="CX820" i="13"/>
  <c r="CH821" i="13"/>
  <c r="CO821" i="13"/>
  <c r="CQ821" i="13"/>
  <c r="CS821" i="13"/>
  <c r="CU821" i="13"/>
  <c r="CW821" i="13"/>
  <c r="CX821" i="13"/>
  <c r="CH822" i="13"/>
  <c r="CO822" i="13"/>
  <c r="CQ822" i="13"/>
  <c r="CS822" i="13"/>
  <c r="CU822" i="13"/>
  <c r="CW822" i="13"/>
  <c r="CX822" i="13"/>
  <c r="CH823" i="13"/>
  <c r="CO823" i="13"/>
  <c r="CQ823" i="13"/>
  <c r="CS823" i="13"/>
  <c r="CU823" i="13"/>
  <c r="CW823" i="13"/>
  <c r="CX823" i="13"/>
  <c r="CH824" i="13"/>
  <c r="CO824" i="13"/>
  <c r="CQ824" i="13"/>
  <c r="CS824" i="13"/>
  <c r="CU824" i="13"/>
  <c r="CW824" i="13"/>
  <c r="CX824" i="13"/>
  <c r="CH825" i="13"/>
  <c r="CO825" i="13"/>
  <c r="CQ825" i="13"/>
  <c r="CS825" i="13"/>
  <c r="CU825" i="13"/>
  <c r="CW825" i="13"/>
  <c r="CX825" i="13"/>
  <c r="CH826" i="13"/>
  <c r="CO826" i="13"/>
  <c r="CQ826" i="13"/>
  <c r="CS826" i="13"/>
  <c r="CU826" i="13"/>
  <c r="CW826" i="13"/>
  <c r="CX826" i="13"/>
  <c r="CH827" i="13"/>
  <c r="CO827" i="13"/>
  <c r="CQ827" i="13"/>
  <c r="CS827" i="13"/>
  <c r="CU827" i="13"/>
  <c r="CW827" i="13"/>
  <c r="CX827" i="13"/>
  <c r="CH828" i="13"/>
  <c r="CO828" i="13"/>
  <c r="CQ828" i="13"/>
  <c r="CS828" i="13"/>
  <c r="CU828" i="13"/>
  <c r="CW828" i="13"/>
  <c r="CX828" i="13"/>
  <c r="CH829" i="13"/>
  <c r="CO829" i="13"/>
  <c r="CQ829" i="13"/>
  <c r="CS829" i="13"/>
  <c r="CU829" i="13"/>
  <c r="CW829" i="13"/>
  <c r="CX829" i="13"/>
  <c r="CH830" i="13"/>
  <c r="CO830" i="13"/>
  <c r="CQ830" i="13"/>
  <c r="CS830" i="13"/>
  <c r="CU830" i="13"/>
  <c r="CW830" i="13"/>
  <c r="CX830" i="13"/>
  <c r="CH831" i="13"/>
  <c r="CO831" i="13"/>
  <c r="CQ831" i="13"/>
  <c r="CS831" i="13"/>
  <c r="CU831" i="13"/>
  <c r="CW831" i="13"/>
  <c r="CX831" i="13"/>
  <c r="CH832" i="13"/>
  <c r="CO832" i="13"/>
  <c r="CQ832" i="13"/>
  <c r="CS832" i="13"/>
  <c r="CU832" i="13"/>
  <c r="CW832" i="13"/>
  <c r="CX832" i="13"/>
  <c r="CH833" i="13"/>
  <c r="CO833" i="13"/>
  <c r="CQ833" i="13"/>
  <c r="CS833" i="13"/>
  <c r="CU833" i="13"/>
  <c r="CW833" i="13"/>
  <c r="CX833" i="13"/>
  <c r="CH834" i="13"/>
  <c r="CO834" i="13"/>
  <c r="CQ834" i="13"/>
  <c r="CS834" i="13"/>
  <c r="CU834" i="13"/>
  <c r="CW834" i="13"/>
  <c r="CX834" i="13"/>
  <c r="CH835" i="13"/>
  <c r="CO835" i="13"/>
  <c r="CQ835" i="13"/>
  <c r="CS835" i="13"/>
  <c r="CU835" i="13"/>
  <c r="CW835" i="13"/>
  <c r="CX835" i="13"/>
  <c r="CH836" i="13"/>
  <c r="CO836" i="13"/>
  <c r="CQ836" i="13"/>
  <c r="CS836" i="13"/>
  <c r="CU836" i="13"/>
  <c r="CW836" i="13"/>
  <c r="CX836" i="13"/>
  <c r="CH837" i="13"/>
  <c r="CO837" i="13"/>
  <c r="CQ837" i="13"/>
  <c r="CS837" i="13"/>
  <c r="CU837" i="13"/>
  <c r="CW837" i="13"/>
  <c r="CX837" i="13"/>
  <c r="CH838" i="13"/>
  <c r="CO838" i="13"/>
  <c r="CQ838" i="13"/>
  <c r="CS838" i="13"/>
  <c r="CU838" i="13"/>
  <c r="CW838" i="13"/>
  <c r="CX838" i="13"/>
  <c r="CH839" i="13"/>
  <c r="CO839" i="13"/>
  <c r="CQ839" i="13"/>
  <c r="CS839" i="13"/>
  <c r="CU839" i="13"/>
  <c r="CW839" i="13"/>
  <c r="CX839" i="13"/>
  <c r="CH840" i="13"/>
  <c r="CO840" i="13"/>
  <c r="CQ840" i="13"/>
  <c r="CS840" i="13"/>
  <c r="CU840" i="13"/>
  <c r="CW840" i="13"/>
  <c r="CX840" i="13"/>
  <c r="CH841" i="13"/>
  <c r="CO841" i="13"/>
  <c r="CQ841" i="13"/>
  <c r="CS841" i="13"/>
  <c r="CU841" i="13"/>
  <c r="CW841" i="13"/>
  <c r="CX841" i="13"/>
  <c r="CH842" i="13"/>
  <c r="CO842" i="13"/>
  <c r="CQ842" i="13"/>
  <c r="CS842" i="13"/>
  <c r="CU842" i="13"/>
  <c r="CW842" i="13"/>
  <c r="CX842" i="13"/>
  <c r="CH843" i="13"/>
  <c r="CO843" i="13"/>
  <c r="CQ843" i="13"/>
  <c r="CS843" i="13"/>
  <c r="CU843" i="13"/>
  <c r="CW843" i="13"/>
  <c r="CX843" i="13"/>
  <c r="CH844" i="13"/>
  <c r="CO844" i="13"/>
  <c r="CQ844" i="13"/>
  <c r="CS844" i="13"/>
  <c r="CU844" i="13"/>
  <c r="CW844" i="13"/>
  <c r="CX844" i="13"/>
  <c r="CH845" i="13"/>
  <c r="CO845" i="13"/>
  <c r="CQ845" i="13"/>
  <c r="CS845" i="13"/>
  <c r="CU845" i="13"/>
  <c r="CW845" i="13"/>
  <c r="CX845" i="13"/>
  <c r="CH846" i="13"/>
  <c r="CO846" i="13"/>
  <c r="CQ846" i="13"/>
  <c r="CS846" i="13"/>
  <c r="CU846" i="13"/>
  <c r="CW846" i="13"/>
  <c r="CX846" i="13"/>
  <c r="CH847" i="13"/>
  <c r="CO847" i="13"/>
  <c r="CQ847" i="13"/>
  <c r="CS847" i="13"/>
  <c r="CU847" i="13"/>
  <c r="CW847" i="13"/>
  <c r="CX847" i="13"/>
  <c r="CH848" i="13"/>
  <c r="CO848" i="13"/>
  <c r="CQ848" i="13"/>
  <c r="CS848" i="13"/>
  <c r="CU848" i="13"/>
  <c r="CW848" i="13"/>
  <c r="CX848" i="13"/>
  <c r="CH849" i="13"/>
  <c r="CO849" i="13"/>
  <c r="CQ849" i="13"/>
  <c r="CS849" i="13"/>
  <c r="CU849" i="13"/>
  <c r="CW849" i="13"/>
  <c r="CX849" i="13"/>
  <c r="CH850" i="13"/>
  <c r="CO850" i="13"/>
  <c r="CQ850" i="13"/>
  <c r="CS850" i="13"/>
  <c r="CU850" i="13"/>
  <c r="CW850" i="13"/>
  <c r="CX850" i="13"/>
  <c r="CH851" i="13"/>
  <c r="CO851" i="13"/>
  <c r="CQ851" i="13"/>
  <c r="CS851" i="13"/>
  <c r="CU851" i="13"/>
  <c r="CW851" i="13"/>
  <c r="CX851" i="13"/>
  <c r="CH852" i="13"/>
  <c r="CO852" i="13"/>
  <c r="CQ852" i="13"/>
  <c r="CS852" i="13"/>
  <c r="CU852" i="13"/>
  <c r="CW852" i="13"/>
  <c r="CX852" i="13"/>
  <c r="CH853" i="13"/>
  <c r="CO853" i="13"/>
  <c r="CQ853" i="13"/>
  <c r="CS853" i="13"/>
  <c r="CU853" i="13"/>
  <c r="CW853" i="13"/>
  <c r="CX853" i="13"/>
  <c r="CH854" i="13"/>
  <c r="CO854" i="13"/>
  <c r="CQ854" i="13"/>
  <c r="CS854" i="13"/>
  <c r="CU854" i="13"/>
  <c r="CW854" i="13"/>
  <c r="CX854" i="13"/>
  <c r="CH855" i="13"/>
  <c r="CO855" i="13"/>
  <c r="CQ855" i="13"/>
  <c r="CS855" i="13"/>
  <c r="CU855" i="13"/>
  <c r="CW855" i="13"/>
  <c r="CX855" i="13"/>
  <c r="CH856" i="13"/>
  <c r="CO856" i="13"/>
  <c r="CQ856" i="13"/>
  <c r="CS856" i="13"/>
  <c r="CU856" i="13"/>
  <c r="CW856" i="13"/>
  <c r="CX856" i="13"/>
  <c r="CH857" i="13"/>
  <c r="CO857" i="13"/>
  <c r="CQ857" i="13"/>
  <c r="CS857" i="13"/>
  <c r="CU857" i="13"/>
  <c r="CW857" i="13"/>
  <c r="CX857" i="13"/>
  <c r="CH858" i="13"/>
  <c r="CO858" i="13"/>
  <c r="CQ858" i="13"/>
  <c r="CS858" i="13"/>
  <c r="CU858" i="13"/>
  <c r="CW858" i="13"/>
  <c r="CX858" i="13"/>
  <c r="CH859" i="13"/>
  <c r="CO859" i="13"/>
  <c r="CQ859" i="13"/>
  <c r="CS859" i="13"/>
  <c r="CU859" i="13"/>
  <c r="CW859" i="13"/>
  <c r="CX859" i="13"/>
  <c r="CH860" i="13"/>
  <c r="CO860" i="13"/>
  <c r="CQ860" i="13"/>
  <c r="CS860" i="13"/>
  <c r="CU860" i="13"/>
  <c r="CW860" i="13"/>
  <c r="CX860" i="13"/>
  <c r="CH861" i="13"/>
  <c r="CO861" i="13"/>
  <c r="CQ861" i="13"/>
  <c r="CS861" i="13"/>
  <c r="CU861" i="13"/>
  <c r="CW861" i="13"/>
  <c r="CX861" i="13"/>
  <c r="CH862" i="13"/>
  <c r="CO862" i="13"/>
  <c r="CQ862" i="13"/>
  <c r="CS862" i="13"/>
  <c r="CU862" i="13"/>
  <c r="CW862" i="13"/>
  <c r="CX862" i="13"/>
  <c r="CH863" i="13"/>
  <c r="CO863" i="13"/>
  <c r="CQ863" i="13"/>
  <c r="CS863" i="13"/>
  <c r="CU863" i="13"/>
  <c r="CW863" i="13"/>
  <c r="CX863" i="13"/>
  <c r="CH864" i="13"/>
  <c r="CO864" i="13"/>
  <c r="CQ864" i="13"/>
  <c r="CS864" i="13"/>
  <c r="CU864" i="13"/>
  <c r="CW864" i="13"/>
  <c r="CX864" i="13"/>
  <c r="CH865" i="13"/>
  <c r="CO865" i="13"/>
  <c r="CQ865" i="13"/>
  <c r="CS865" i="13"/>
  <c r="CU865" i="13"/>
  <c r="CW865" i="13"/>
  <c r="CX865" i="13"/>
  <c r="CH866" i="13"/>
  <c r="CO866" i="13"/>
  <c r="CQ866" i="13"/>
  <c r="CS866" i="13"/>
  <c r="CU866" i="13"/>
  <c r="CW866" i="13"/>
  <c r="CX866" i="13"/>
  <c r="CH867" i="13"/>
  <c r="CO867" i="13"/>
  <c r="CQ867" i="13"/>
  <c r="CS867" i="13"/>
  <c r="CU867" i="13"/>
  <c r="CW867" i="13"/>
  <c r="CX867" i="13"/>
  <c r="CH868" i="13"/>
  <c r="CO868" i="13"/>
  <c r="CQ868" i="13"/>
  <c r="CS868" i="13"/>
  <c r="CU868" i="13"/>
  <c r="CW868" i="13"/>
  <c r="CX868" i="13"/>
  <c r="CH869" i="13"/>
  <c r="CO869" i="13"/>
  <c r="CQ869" i="13"/>
  <c r="CS869" i="13"/>
  <c r="CU869" i="13"/>
  <c r="CW869" i="13"/>
  <c r="CX869" i="13"/>
  <c r="CH870" i="13"/>
  <c r="CO870" i="13"/>
  <c r="CQ870" i="13"/>
  <c r="CS870" i="13"/>
  <c r="CU870" i="13"/>
  <c r="CW870" i="13"/>
  <c r="CX870" i="13"/>
  <c r="CH871" i="13"/>
  <c r="CO871" i="13"/>
  <c r="CQ871" i="13"/>
  <c r="CS871" i="13"/>
  <c r="CU871" i="13"/>
  <c r="CW871" i="13"/>
  <c r="CX871" i="13"/>
  <c r="CH872" i="13"/>
  <c r="CO872" i="13"/>
  <c r="CQ872" i="13"/>
  <c r="CS872" i="13"/>
  <c r="CU872" i="13"/>
  <c r="CW872" i="13"/>
  <c r="CX872" i="13"/>
  <c r="CH873" i="13"/>
  <c r="CO873" i="13"/>
  <c r="CQ873" i="13"/>
  <c r="CS873" i="13"/>
  <c r="CU873" i="13"/>
  <c r="CW873" i="13"/>
  <c r="CX873" i="13"/>
  <c r="CH874" i="13"/>
  <c r="CO874" i="13"/>
  <c r="CQ874" i="13"/>
  <c r="CS874" i="13"/>
  <c r="CU874" i="13"/>
  <c r="CW874" i="13"/>
  <c r="CX874" i="13"/>
  <c r="CH875" i="13"/>
  <c r="CO875" i="13"/>
  <c r="CQ875" i="13"/>
  <c r="CS875" i="13"/>
  <c r="CU875" i="13"/>
  <c r="CW875" i="13"/>
  <c r="CX875" i="13"/>
  <c r="CH876" i="13"/>
  <c r="CO876" i="13"/>
  <c r="CQ876" i="13"/>
  <c r="CS876" i="13"/>
  <c r="CU876" i="13"/>
  <c r="CW876" i="13"/>
  <c r="CX876" i="13"/>
  <c r="CH877" i="13"/>
  <c r="CO877" i="13"/>
  <c r="CQ877" i="13"/>
  <c r="CS877" i="13"/>
  <c r="CU877" i="13"/>
  <c r="CW877" i="13"/>
  <c r="CX877" i="13"/>
  <c r="CH878" i="13"/>
  <c r="CO878" i="13"/>
  <c r="CQ878" i="13"/>
  <c r="CS878" i="13"/>
  <c r="CU878" i="13"/>
  <c r="CW878" i="13"/>
  <c r="CX878" i="13"/>
  <c r="CH879" i="13"/>
  <c r="CO879" i="13"/>
  <c r="CQ879" i="13"/>
  <c r="CS879" i="13"/>
  <c r="CU879" i="13"/>
  <c r="CW879" i="13"/>
  <c r="CX879" i="13"/>
  <c r="CH880" i="13"/>
  <c r="CO880" i="13"/>
  <c r="CQ880" i="13"/>
  <c r="CS880" i="13"/>
  <c r="CU880" i="13"/>
  <c r="CW880" i="13"/>
  <c r="CX880" i="13"/>
  <c r="CH881" i="13"/>
  <c r="CO881" i="13"/>
  <c r="CQ881" i="13"/>
  <c r="CS881" i="13"/>
  <c r="CU881" i="13"/>
  <c r="CW881" i="13"/>
  <c r="CX881" i="13"/>
  <c r="CH882" i="13"/>
  <c r="CO882" i="13"/>
  <c r="CQ882" i="13"/>
  <c r="CS882" i="13"/>
  <c r="CU882" i="13"/>
  <c r="CW882" i="13"/>
  <c r="CX882" i="13"/>
  <c r="CH883" i="13"/>
  <c r="CO883" i="13"/>
  <c r="CQ883" i="13"/>
  <c r="CS883" i="13"/>
  <c r="CU883" i="13"/>
  <c r="CW883" i="13"/>
  <c r="CX883" i="13"/>
  <c r="CH884" i="13"/>
  <c r="CO884" i="13"/>
  <c r="CQ884" i="13"/>
  <c r="CS884" i="13"/>
  <c r="CU884" i="13"/>
  <c r="CW884" i="13"/>
  <c r="CX884" i="13"/>
  <c r="CH885" i="13"/>
  <c r="CO885" i="13"/>
  <c r="CQ885" i="13"/>
  <c r="CS885" i="13"/>
  <c r="CU885" i="13"/>
  <c r="CW885" i="13"/>
  <c r="CX885" i="13"/>
  <c r="CH886" i="13"/>
  <c r="CO886" i="13"/>
  <c r="CQ886" i="13"/>
  <c r="CS886" i="13"/>
  <c r="CU886" i="13"/>
  <c r="CW886" i="13"/>
  <c r="CX886" i="13"/>
  <c r="CH887" i="13"/>
  <c r="CO887" i="13"/>
  <c r="CQ887" i="13"/>
  <c r="CS887" i="13"/>
  <c r="CU887" i="13"/>
  <c r="CW887" i="13"/>
  <c r="CX887" i="13"/>
  <c r="CH888" i="13"/>
  <c r="CO888" i="13"/>
  <c r="CQ888" i="13"/>
  <c r="CS888" i="13"/>
  <c r="CU888" i="13"/>
  <c r="CW888" i="13"/>
  <c r="CX888" i="13"/>
  <c r="CH889" i="13"/>
  <c r="CO889" i="13"/>
  <c r="CQ889" i="13"/>
  <c r="CS889" i="13"/>
  <c r="CU889" i="13"/>
  <c r="CW889" i="13"/>
  <c r="CX889" i="13"/>
  <c r="CH890" i="13"/>
  <c r="CO890" i="13"/>
  <c r="CQ890" i="13"/>
  <c r="CS890" i="13"/>
  <c r="CU890" i="13"/>
  <c r="CW890" i="13"/>
  <c r="CX890" i="13"/>
  <c r="CH891" i="13"/>
  <c r="CO891" i="13"/>
  <c r="CQ891" i="13"/>
  <c r="CS891" i="13"/>
  <c r="CU891" i="13"/>
  <c r="CW891" i="13"/>
  <c r="CX891" i="13"/>
  <c r="CH892" i="13"/>
  <c r="CO892" i="13"/>
  <c r="CQ892" i="13"/>
  <c r="CS892" i="13"/>
  <c r="CU892" i="13"/>
  <c r="CW892" i="13"/>
  <c r="CX892" i="13"/>
  <c r="CH893" i="13"/>
  <c r="CO893" i="13"/>
  <c r="CQ893" i="13"/>
  <c r="CS893" i="13"/>
  <c r="CU893" i="13"/>
  <c r="CW893" i="13"/>
  <c r="CX893" i="13"/>
  <c r="CH894" i="13"/>
  <c r="CO894" i="13"/>
  <c r="CQ894" i="13"/>
  <c r="CS894" i="13"/>
  <c r="CU894" i="13"/>
  <c r="CW894" i="13"/>
  <c r="CX894" i="13"/>
  <c r="CH895" i="13"/>
  <c r="CO895" i="13"/>
  <c r="CQ895" i="13"/>
  <c r="CS895" i="13"/>
  <c r="CU895" i="13"/>
  <c r="CW895" i="13"/>
  <c r="CX895" i="13"/>
  <c r="CH896" i="13"/>
  <c r="CO896" i="13"/>
  <c r="CQ896" i="13"/>
  <c r="CS896" i="13"/>
  <c r="CU896" i="13"/>
  <c r="CW896" i="13"/>
  <c r="CX896" i="13"/>
  <c r="CH897" i="13"/>
  <c r="CO897" i="13"/>
  <c r="CQ897" i="13"/>
  <c r="CS897" i="13"/>
  <c r="CU897" i="13"/>
  <c r="CW897" i="13"/>
  <c r="CX897" i="13"/>
  <c r="CH898" i="13"/>
  <c r="CO898" i="13"/>
  <c r="CQ898" i="13"/>
  <c r="CS898" i="13"/>
  <c r="CU898" i="13"/>
  <c r="CW898" i="13"/>
  <c r="CX898" i="13"/>
  <c r="CH899" i="13"/>
  <c r="CO899" i="13"/>
  <c r="CQ899" i="13"/>
  <c r="CS899" i="13"/>
  <c r="CU899" i="13"/>
  <c r="CW899" i="13"/>
  <c r="CX899" i="13"/>
  <c r="CH900" i="13"/>
  <c r="CO900" i="13"/>
  <c r="CQ900" i="13"/>
  <c r="CS900" i="13"/>
  <c r="CU900" i="13"/>
  <c r="CW900" i="13"/>
  <c r="CX900" i="13"/>
  <c r="CH901" i="13"/>
  <c r="CO901" i="13"/>
  <c r="CQ901" i="13"/>
  <c r="CS901" i="13"/>
  <c r="CU901" i="13"/>
  <c r="CW901" i="13"/>
  <c r="CX901" i="13"/>
  <c r="CH902" i="13"/>
  <c r="CO902" i="13"/>
  <c r="CQ902" i="13"/>
  <c r="CS902" i="13"/>
  <c r="CU902" i="13"/>
  <c r="CW902" i="13"/>
  <c r="CX902" i="13"/>
  <c r="CH903" i="13"/>
  <c r="CO903" i="13"/>
  <c r="CQ903" i="13"/>
  <c r="CS903" i="13"/>
  <c r="CU903" i="13"/>
  <c r="CW903" i="13"/>
  <c r="CX903" i="13"/>
  <c r="CH904" i="13"/>
  <c r="CO904" i="13"/>
  <c r="CQ904" i="13"/>
  <c r="CS904" i="13"/>
  <c r="CU904" i="13"/>
  <c r="CW904" i="13"/>
  <c r="CX904" i="13"/>
  <c r="CH905" i="13"/>
  <c r="CO905" i="13"/>
  <c r="CQ905" i="13"/>
  <c r="CS905" i="13"/>
  <c r="CU905" i="13"/>
  <c r="CW905" i="13"/>
  <c r="CX905" i="13"/>
  <c r="CH906" i="13"/>
  <c r="CO906" i="13"/>
  <c r="CQ906" i="13"/>
  <c r="CS906" i="13"/>
  <c r="CU906" i="13"/>
  <c r="CW906" i="13"/>
  <c r="CX906" i="13"/>
  <c r="CH907" i="13"/>
  <c r="CO907" i="13"/>
  <c r="CQ907" i="13"/>
  <c r="CS907" i="13"/>
  <c r="CU907" i="13"/>
  <c r="CW907" i="13"/>
  <c r="CX907" i="13"/>
  <c r="CH908" i="13"/>
  <c r="CO908" i="13"/>
  <c r="CQ908" i="13"/>
  <c r="CS908" i="13"/>
  <c r="CU908" i="13"/>
  <c r="CW908" i="13"/>
  <c r="CX908" i="13"/>
  <c r="CH909" i="13"/>
  <c r="CO909" i="13"/>
  <c r="CQ909" i="13"/>
  <c r="CS909" i="13"/>
  <c r="CU909" i="13"/>
  <c r="CW909" i="13"/>
  <c r="CX909" i="13"/>
  <c r="CH910" i="13"/>
  <c r="CO910" i="13"/>
  <c r="CQ910" i="13"/>
  <c r="CS910" i="13"/>
  <c r="CU910" i="13"/>
  <c r="CW910" i="13"/>
  <c r="CX910" i="13"/>
  <c r="CH911" i="13"/>
  <c r="CO911" i="13"/>
  <c r="CQ911" i="13"/>
  <c r="CS911" i="13"/>
  <c r="CU911" i="13"/>
  <c r="CW911" i="13"/>
  <c r="CX911" i="13"/>
  <c r="CH912" i="13"/>
  <c r="CO912" i="13"/>
  <c r="CQ912" i="13"/>
  <c r="CS912" i="13"/>
  <c r="CU912" i="13"/>
  <c r="CW912" i="13"/>
  <c r="CX912" i="13"/>
  <c r="CH913" i="13"/>
  <c r="CO913" i="13"/>
  <c r="CQ913" i="13"/>
  <c r="CS913" i="13"/>
  <c r="CU913" i="13"/>
  <c r="CW913" i="13"/>
  <c r="CX913" i="13"/>
  <c r="CH914" i="13"/>
  <c r="CO914" i="13"/>
  <c r="CQ914" i="13"/>
  <c r="CS914" i="13"/>
  <c r="CU914" i="13"/>
  <c r="CW914" i="13"/>
  <c r="CX914" i="13"/>
  <c r="CH915" i="13"/>
  <c r="CO915" i="13"/>
  <c r="CQ915" i="13"/>
  <c r="CS915" i="13"/>
  <c r="CU915" i="13"/>
  <c r="CW915" i="13"/>
  <c r="CX915" i="13"/>
  <c r="CH916" i="13"/>
  <c r="CO916" i="13"/>
  <c r="CQ916" i="13"/>
  <c r="CS916" i="13"/>
  <c r="CU916" i="13"/>
  <c r="CW916" i="13"/>
  <c r="CX916" i="13"/>
  <c r="CH917" i="13"/>
  <c r="CO917" i="13"/>
  <c r="CQ917" i="13"/>
  <c r="CS917" i="13"/>
  <c r="CU917" i="13"/>
  <c r="CW917" i="13"/>
  <c r="CX917" i="13"/>
  <c r="CH918" i="13"/>
  <c r="CO918" i="13"/>
  <c r="CQ918" i="13"/>
  <c r="CS918" i="13"/>
  <c r="CU918" i="13"/>
  <c r="CW918" i="13"/>
  <c r="CX918" i="13"/>
  <c r="CH919" i="13"/>
  <c r="CO919" i="13"/>
  <c r="CQ919" i="13"/>
  <c r="CS919" i="13"/>
  <c r="CU919" i="13"/>
  <c r="CW919" i="13"/>
  <c r="CX919" i="13"/>
  <c r="CH920" i="13"/>
  <c r="CO920" i="13"/>
  <c r="CQ920" i="13"/>
  <c r="CS920" i="13"/>
  <c r="CU920" i="13"/>
  <c r="CW920" i="13"/>
  <c r="CX920" i="13"/>
  <c r="CH921" i="13"/>
  <c r="CO921" i="13"/>
  <c r="CQ921" i="13"/>
  <c r="CS921" i="13"/>
  <c r="CU921" i="13"/>
  <c r="CW921" i="13"/>
  <c r="CX921" i="13"/>
  <c r="CH922" i="13"/>
  <c r="CO922" i="13"/>
  <c r="CQ922" i="13"/>
  <c r="CS922" i="13"/>
  <c r="CU922" i="13"/>
  <c r="CW922" i="13"/>
  <c r="CX922" i="13"/>
  <c r="CH923" i="13"/>
  <c r="CO923" i="13"/>
  <c r="CQ923" i="13"/>
  <c r="CS923" i="13"/>
  <c r="CU923" i="13"/>
  <c r="CW923" i="13"/>
  <c r="CX923" i="13"/>
  <c r="CH924" i="13"/>
  <c r="CO924" i="13"/>
  <c r="CQ924" i="13"/>
  <c r="CS924" i="13"/>
  <c r="CU924" i="13"/>
  <c r="CW924" i="13"/>
  <c r="CX924" i="13"/>
  <c r="CH925" i="13"/>
  <c r="CO925" i="13"/>
  <c r="CQ925" i="13"/>
  <c r="CS925" i="13"/>
  <c r="CU925" i="13"/>
  <c r="CW925" i="13"/>
  <c r="CX925" i="13"/>
  <c r="CH926" i="13"/>
  <c r="CO926" i="13"/>
  <c r="CQ926" i="13"/>
  <c r="CS926" i="13"/>
  <c r="CU926" i="13"/>
  <c r="CW926" i="13"/>
  <c r="CX926" i="13"/>
  <c r="CH927" i="13"/>
  <c r="CO927" i="13"/>
  <c r="CQ927" i="13"/>
  <c r="CS927" i="13"/>
  <c r="CU927" i="13"/>
  <c r="CW927" i="13"/>
  <c r="CX927" i="13"/>
  <c r="CH928" i="13"/>
  <c r="CO928" i="13"/>
  <c r="CQ928" i="13"/>
  <c r="CS928" i="13"/>
  <c r="CU928" i="13"/>
  <c r="CW928" i="13"/>
  <c r="CX928" i="13"/>
  <c r="CH929" i="13"/>
  <c r="CO929" i="13"/>
  <c r="CQ929" i="13"/>
  <c r="CS929" i="13"/>
  <c r="CU929" i="13"/>
  <c r="CW929" i="13"/>
  <c r="CX929" i="13"/>
  <c r="CH930" i="13"/>
  <c r="CO930" i="13"/>
  <c r="CQ930" i="13"/>
  <c r="CS930" i="13"/>
  <c r="CU930" i="13"/>
  <c r="CW930" i="13"/>
  <c r="CX930" i="13"/>
  <c r="CH931" i="13"/>
  <c r="CO931" i="13"/>
  <c r="CQ931" i="13"/>
  <c r="CS931" i="13"/>
  <c r="CU931" i="13"/>
  <c r="CW931" i="13"/>
  <c r="CX931" i="13"/>
  <c r="CH932" i="13"/>
  <c r="CO932" i="13"/>
  <c r="CQ932" i="13"/>
  <c r="CS932" i="13"/>
  <c r="CU932" i="13"/>
  <c r="CW932" i="13"/>
  <c r="CX932" i="13"/>
  <c r="CH933" i="13"/>
  <c r="CO933" i="13"/>
  <c r="CQ933" i="13"/>
  <c r="CS933" i="13"/>
  <c r="CU933" i="13"/>
  <c r="CW933" i="13"/>
  <c r="CX933" i="13"/>
  <c r="CH934" i="13"/>
  <c r="CO934" i="13"/>
  <c r="CQ934" i="13"/>
  <c r="CS934" i="13"/>
  <c r="CU934" i="13"/>
  <c r="CW934" i="13"/>
  <c r="CX934" i="13"/>
  <c r="CH935" i="13"/>
  <c r="CO935" i="13"/>
  <c r="CQ935" i="13"/>
  <c r="CS935" i="13"/>
  <c r="CU935" i="13"/>
  <c r="CW935" i="13"/>
  <c r="CX935" i="13"/>
  <c r="CH936" i="13"/>
  <c r="CO936" i="13"/>
  <c r="CQ936" i="13"/>
  <c r="CS936" i="13"/>
  <c r="CU936" i="13"/>
  <c r="CW936" i="13"/>
  <c r="CX936" i="13"/>
  <c r="CH937" i="13"/>
  <c r="CO937" i="13"/>
  <c r="CQ937" i="13"/>
  <c r="CS937" i="13"/>
  <c r="CU937" i="13"/>
  <c r="CW937" i="13"/>
  <c r="CX937" i="13"/>
  <c r="CH938" i="13"/>
  <c r="CO938" i="13"/>
  <c r="CQ938" i="13"/>
  <c r="CS938" i="13"/>
  <c r="CU938" i="13"/>
  <c r="CW938" i="13"/>
  <c r="CX938" i="13"/>
  <c r="CH939" i="13"/>
  <c r="CO939" i="13"/>
  <c r="CQ939" i="13"/>
  <c r="CS939" i="13"/>
  <c r="CU939" i="13"/>
  <c r="CW939" i="13"/>
  <c r="CX939" i="13"/>
  <c r="CH940" i="13"/>
  <c r="CO940" i="13"/>
  <c r="CQ940" i="13"/>
  <c r="CS940" i="13"/>
  <c r="CU940" i="13"/>
  <c r="CW940" i="13"/>
  <c r="CX940" i="13"/>
  <c r="CH941" i="13"/>
  <c r="CO941" i="13"/>
  <c r="CQ941" i="13"/>
  <c r="CS941" i="13"/>
  <c r="CU941" i="13"/>
  <c r="CW941" i="13"/>
  <c r="CX941" i="13"/>
  <c r="CH942" i="13"/>
  <c r="CO942" i="13"/>
  <c r="CQ942" i="13"/>
  <c r="CS942" i="13"/>
  <c r="CU942" i="13"/>
  <c r="CW942" i="13"/>
  <c r="CX942" i="13"/>
  <c r="CH943" i="13"/>
  <c r="CO943" i="13"/>
  <c r="CQ943" i="13"/>
  <c r="CS943" i="13"/>
  <c r="CU943" i="13"/>
  <c r="CW943" i="13"/>
  <c r="CX943" i="13"/>
  <c r="CH944" i="13"/>
  <c r="CO944" i="13"/>
  <c r="CQ944" i="13"/>
  <c r="CS944" i="13"/>
  <c r="CU944" i="13"/>
  <c r="CW944" i="13"/>
  <c r="CX944" i="13"/>
  <c r="CH945" i="13"/>
  <c r="CO945" i="13"/>
  <c r="CQ945" i="13"/>
  <c r="CS945" i="13"/>
  <c r="CU945" i="13"/>
  <c r="CW945" i="13"/>
  <c r="CX945" i="13"/>
  <c r="CH946" i="13"/>
  <c r="CO946" i="13"/>
  <c r="CQ946" i="13"/>
  <c r="CS946" i="13"/>
  <c r="CU946" i="13"/>
  <c r="CW946" i="13"/>
  <c r="CX946" i="13"/>
  <c r="CH947" i="13"/>
  <c r="CO947" i="13"/>
  <c r="CQ947" i="13"/>
  <c r="CS947" i="13"/>
  <c r="CU947" i="13"/>
  <c r="CW947" i="13"/>
  <c r="CX947" i="13"/>
  <c r="CH948" i="13"/>
  <c r="CO948" i="13"/>
  <c r="CQ948" i="13"/>
  <c r="CS948" i="13"/>
  <c r="CU948" i="13"/>
  <c r="CW948" i="13"/>
  <c r="CX948" i="13"/>
  <c r="CH949" i="13"/>
  <c r="CO949" i="13"/>
  <c r="CQ949" i="13"/>
  <c r="CS949" i="13"/>
  <c r="CU949" i="13"/>
  <c r="CW949" i="13"/>
  <c r="CX949" i="13"/>
  <c r="CH950" i="13"/>
  <c r="CO950" i="13"/>
  <c r="CQ950" i="13"/>
  <c r="CS950" i="13"/>
  <c r="CU950" i="13"/>
  <c r="CW950" i="13"/>
  <c r="CX950" i="13"/>
  <c r="CH951" i="13"/>
  <c r="CO951" i="13"/>
  <c r="CQ951" i="13"/>
  <c r="CS951" i="13"/>
  <c r="CU951" i="13"/>
  <c r="CW951" i="13"/>
  <c r="CX951" i="13"/>
  <c r="CH952" i="13"/>
  <c r="CO952" i="13"/>
  <c r="CQ952" i="13"/>
  <c r="CS952" i="13"/>
  <c r="CU952" i="13"/>
  <c r="CW952" i="13"/>
  <c r="CX952" i="13"/>
  <c r="CH953" i="13"/>
  <c r="CO953" i="13"/>
  <c r="CQ953" i="13"/>
  <c r="CS953" i="13"/>
  <c r="CU953" i="13"/>
  <c r="CW953" i="13"/>
  <c r="CX953" i="13"/>
  <c r="CH954" i="13"/>
  <c r="CO954" i="13"/>
  <c r="CQ954" i="13"/>
  <c r="CS954" i="13"/>
  <c r="CU954" i="13"/>
  <c r="CW954" i="13"/>
  <c r="CX954" i="13"/>
  <c r="CH955" i="13"/>
  <c r="CO955" i="13"/>
  <c r="CQ955" i="13"/>
  <c r="CS955" i="13"/>
  <c r="CU955" i="13"/>
  <c r="CW955" i="13"/>
  <c r="CX955" i="13"/>
  <c r="CH956" i="13"/>
  <c r="CO956" i="13"/>
  <c r="CQ956" i="13"/>
  <c r="CS956" i="13"/>
  <c r="CU956" i="13"/>
  <c r="CW956" i="13"/>
  <c r="CX956" i="13"/>
  <c r="CH957" i="13"/>
  <c r="CO957" i="13"/>
  <c r="CQ957" i="13"/>
  <c r="CS957" i="13"/>
  <c r="CU957" i="13"/>
  <c r="CW957" i="13"/>
  <c r="CX957" i="13"/>
  <c r="CH958" i="13"/>
  <c r="CO958" i="13"/>
  <c r="CQ958" i="13"/>
  <c r="CS958" i="13"/>
  <c r="CU958" i="13"/>
  <c r="CW958" i="13"/>
  <c r="CX958" i="13"/>
  <c r="CH959" i="13"/>
  <c r="CO959" i="13"/>
  <c r="CQ959" i="13"/>
  <c r="CS959" i="13"/>
  <c r="CU959" i="13"/>
  <c r="CW959" i="13"/>
  <c r="CX959" i="13"/>
  <c r="CH960" i="13"/>
  <c r="CO960" i="13"/>
  <c r="CQ960" i="13"/>
  <c r="CS960" i="13"/>
  <c r="CU960" i="13"/>
  <c r="CW960" i="13"/>
  <c r="CX960" i="13"/>
  <c r="CH961" i="13"/>
  <c r="CO961" i="13"/>
  <c r="CQ961" i="13"/>
  <c r="CS961" i="13"/>
  <c r="CU961" i="13"/>
  <c r="CW961" i="13"/>
  <c r="CX961" i="13"/>
  <c r="CH962" i="13"/>
  <c r="CO962" i="13"/>
  <c r="CQ962" i="13"/>
  <c r="CS962" i="13"/>
  <c r="CU962" i="13"/>
  <c r="CW962" i="13"/>
  <c r="CX962" i="13"/>
  <c r="CH963" i="13"/>
  <c r="CO963" i="13"/>
  <c r="CQ963" i="13"/>
  <c r="CS963" i="13"/>
  <c r="CU963" i="13"/>
  <c r="CW963" i="13"/>
  <c r="CX963" i="13"/>
  <c r="CH964" i="13"/>
  <c r="CO964" i="13"/>
  <c r="CQ964" i="13"/>
  <c r="CS964" i="13"/>
  <c r="CU964" i="13"/>
  <c r="CW964" i="13"/>
  <c r="CX964" i="13"/>
  <c r="CH965" i="13"/>
  <c r="CO965" i="13"/>
  <c r="CQ965" i="13"/>
  <c r="CS965" i="13"/>
  <c r="CU965" i="13"/>
  <c r="CW965" i="13"/>
  <c r="CX965" i="13"/>
  <c r="CH966" i="13"/>
  <c r="CO966" i="13"/>
  <c r="CQ966" i="13"/>
  <c r="CS966" i="13"/>
  <c r="CU966" i="13"/>
  <c r="CW966" i="13"/>
  <c r="CX966" i="13"/>
  <c r="CH967" i="13"/>
  <c r="CO967" i="13"/>
  <c r="CQ967" i="13"/>
  <c r="CS967" i="13"/>
  <c r="CU967" i="13"/>
  <c r="CW967" i="13"/>
  <c r="CX967" i="13"/>
  <c r="CH968" i="13"/>
  <c r="CO968" i="13"/>
  <c r="CQ968" i="13"/>
  <c r="CS968" i="13"/>
  <c r="CU968" i="13"/>
  <c r="CW968" i="13"/>
  <c r="CX968" i="13"/>
  <c r="CH969" i="13"/>
  <c r="CO969" i="13"/>
  <c r="CQ969" i="13"/>
  <c r="CS969" i="13"/>
  <c r="CU969" i="13"/>
  <c r="CW969" i="13"/>
  <c r="CX969" i="13"/>
  <c r="CH970" i="13"/>
  <c r="CO970" i="13"/>
  <c r="CQ970" i="13"/>
  <c r="CS970" i="13"/>
  <c r="CU970" i="13"/>
  <c r="CW970" i="13"/>
  <c r="CX970" i="13"/>
  <c r="CH971" i="13"/>
  <c r="CO971" i="13"/>
  <c r="CQ971" i="13"/>
  <c r="CS971" i="13"/>
  <c r="CU971" i="13"/>
  <c r="CW971" i="13"/>
  <c r="CX971" i="13"/>
  <c r="CH972" i="13"/>
  <c r="CO972" i="13"/>
  <c r="CQ972" i="13"/>
  <c r="CS972" i="13"/>
  <c r="CU972" i="13"/>
  <c r="CW972" i="13"/>
  <c r="CX972" i="13"/>
  <c r="CH973" i="13"/>
  <c r="CO973" i="13"/>
  <c r="CQ973" i="13"/>
  <c r="CS973" i="13"/>
  <c r="CU973" i="13"/>
  <c r="CW973" i="13"/>
  <c r="CX973" i="13"/>
  <c r="CH974" i="13"/>
  <c r="CO974" i="13"/>
  <c r="CQ974" i="13"/>
  <c r="CS974" i="13"/>
  <c r="CU974" i="13"/>
  <c r="CW974" i="13"/>
  <c r="CX974" i="13"/>
  <c r="CH975" i="13"/>
  <c r="CO975" i="13"/>
  <c r="CQ975" i="13"/>
  <c r="CS975" i="13"/>
  <c r="CU975" i="13"/>
  <c r="CW975" i="13"/>
  <c r="CX975" i="13"/>
  <c r="CH976" i="13"/>
  <c r="CO976" i="13"/>
  <c r="CQ976" i="13"/>
  <c r="CS976" i="13"/>
  <c r="CU976" i="13"/>
  <c r="CW976" i="13"/>
  <c r="CX976" i="13"/>
  <c r="CH977" i="13"/>
  <c r="CO977" i="13"/>
  <c r="CQ977" i="13"/>
  <c r="CS977" i="13"/>
  <c r="CU977" i="13"/>
  <c r="CW977" i="13"/>
  <c r="CX977" i="13"/>
  <c r="CH978" i="13"/>
  <c r="CO978" i="13"/>
  <c r="CQ978" i="13"/>
  <c r="CS978" i="13"/>
  <c r="CU978" i="13"/>
  <c r="CW978" i="13"/>
  <c r="CX978" i="13"/>
  <c r="CH979" i="13"/>
  <c r="CO979" i="13"/>
  <c r="CQ979" i="13"/>
  <c r="CS979" i="13"/>
  <c r="CU979" i="13"/>
  <c r="CW979" i="13"/>
  <c r="CX979" i="13"/>
  <c r="CH980" i="13"/>
  <c r="CO980" i="13"/>
  <c r="CQ980" i="13"/>
  <c r="CS980" i="13"/>
  <c r="CU980" i="13"/>
  <c r="CW980" i="13"/>
  <c r="CX980" i="13"/>
  <c r="CH981" i="13"/>
  <c r="CO981" i="13"/>
  <c r="CQ981" i="13"/>
  <c r="CS981" i="13"/>
  <c r="CU981" i="13"/>
  <c r="CW981" i="13"/>
  <c r="CX981" i="13"/>
  <c r="CH982" i="13"/>
  <c r="CO982" i="13"/>
  <c r="CQ982" i="13"/>
  <c r="CS982" i="13"/>
  <c r="CU982" i="13"/>
  <c r="CW982" i="13"/>
  <c r="CX982" i="13"/>
  <c r="CH983" i="13"/>
  <c r="CO983" i="13"/>
  <c r="CQ983" i="13"/>
  <c r="CS983" i="13"/>
  <c r="CU983" i="13"/>
  <c r="CW983" i="13"/>
  <c r="CX983" i="13"/>
  <c r="CH984" i="13"/>
  <c r="CO984" i="13"/>
  <c r="CQ984" i="13"/>
  <c r="CS984" i="13"/>
  <c r="CU984" i="13"/>
  <c r="CW984" i="13"/>
  <c r="CX984" i="13"/>
  <c r="CH985" i="13"/>
  <c r="CO985" i="13"/>
  <c r="CQ985" i="13"/>
  <c r="CS985" i="13"/>
  <c r="CU985" i="13"/>
  <c r="CW985" i="13"/>
  <c r="CX985" i="13"/>
  <c r="CH986" i="13"/>
  <c r="CO986" i="13"/>
  <c r="CQ986" i="13"/>
  <c r="CS986" i="13"/>
  <c r="CU986" i="13"/>
  <c r="CW986" i="13"/>
  <c r="CX986" i="13"/>
  <c r="CH987" i="13"/>
  <c r="CO987" i="13"/>
  <c r="CQ987" i="13"/>
  <c r="CS987" i="13"/>
  <c r="CU987" i="13"/>
  <c r="CW987" i="13"/>
  <c r="CX987" i="13"/>
  <c r="CH988" i="13"/>
  <c r="CO988" i="13"/>
  <c r="CQ988" i="13"/>
  <c r="CS988" i="13"/>
  <c r="CU988" i="13"/>
  <c r="CW988" i="13"/>
  <c r="CX988" i="13"/>
  <c r="CH989" i="13"/>
  <c r="CO989" i="13"/>
  <c r="CQ989" i="13"/>
  <c r="CS989" i="13"/>
  <c r="CU989" i="13"/>
  <c r="CW989" i="13"/>
  <c r="CX989" i="13"/>
  <c r="CH990" i="13"/>
  <c r="CO990" i="13"/>
  <c r="CQ990" i="13"/>
  <c r="CS990" i="13"/>
  <c r="CU990" i="13"/>
  <c r="CW990" i="13"/>
  <c r="CX990" i="13"/>
  <c r="CH991" i="13"/>
  <c r="CO991" i="13"/>
  <c r="CQ991" i="13"/>
  <c r="CS991" i="13"/>
  <c r="CU991" i="13"/>
  <c r="CW991" i="13"/>
  <c r="CX991" i="13"/>
  <c r="CH992" i="13"/>
  <c r="CO992" i="13"/>
  <c r="CQ992" i="13"/>
  <c r="CS992" i="13"/>
  <c r="CU992" i="13"/>
  <c r="CW992" i="13"/>
  <c r="CX992" i="13"/>
  <c r="CH993" i="13"/>
  <c r="CO993" i="13"/>
  <c r="CQ993" i="13"/>
  <c r="CS993" i="13"/>
  <c r="CU993" i="13"/>
  <c r="CW993" i="13"/>
  <c r="CX993" i="13"/>
  <c r="CH994" i="13"/>
  <c r="CO994" i="13"/>
  <c r="CQ994" i="13"/>
  <c r="CS994" i="13"/>
  <c r="CU994" i="13"/>
  <c r="CW994" i="13"/>
  <c r="CX994" i="13"/>
  <c r="CH995" i="13"/>
  <c r="CO995" i="13"/>
  <c r="CQ995" i="13"/>
  <c r="CS995" i="13"/>
  <c r="CU995" i="13"/>
  <c r="CW995" i="13"/>
  <c r="CX995" i="13"/>
  <c r="CH996" i="13"/>
  <c r="CO996" i="13"/>
  <c r="CQ996" i="13"/>
  <c r="CS996" i="13"/>
  <c r="CU996" i="13"/>
  <c r="CW996" i="13"/>
  <c r="CX996" i="13"/>
  <c r="CH997" i="13"/>
  <c r="CO997" i="13"/>
  <c r="CQ997" i="13"/>
  <c r="CS997" i="13"/>
  <c r="CU997" i="13"/>
  <c r="CW997" i="13"/>
  <c r="CX997" i="13"/>
  <c r="CH998" i="13"/>
  <c r="CO998" i="13"/>
  <c r="CQ998" i="13"/>
  <c r="CS998" i="13"/>
  <c r="CU998" i="13"/>
  <c r="CW998" i="13"/>
  <c r="CX998" i="13"/>
  <c r="CH999" i="13"/>
  <c r="CO999" i="13"/>
  <c r="CQ999" i="13"/>
  <c r="CS999" i="13"/>
  <c r="CU999" i="13"/>
  <c r="CW999" i="13"/>
  <c r="CX999" i="13"/>
  <c r="CH1000" i="13"/>
  <c r="CO1000" i="13"/>
  <c r="CQ1000" i="13"/>
  <c r="CS1000" i="13"/>
  <c r="CU1000" i="13"/>
  <c r="CW1000" i="13"/>
  <c r="CX1000" i="13"/>
  <c r="CH1001" i="13"/>
  <c r="CO1001" i="13"/>
  <c r="CQ1001" i="13"/>
  <c r="CS1001" i="13"/>
  <c r="CU1001" i="13"/>
  <c r="CW1001" i="13"/>
  <c r="CX1001" i="13"/>
  <c r="CH1002" i="13"/>
  <c r="CO1002" i="13"/>
  <c r="CQ1002" i="13"/>
  <c r="CS1002" i="13"/>
  <c r="CU1002" i="13"/>
  <c r="CW1002" i="13"/>
  <c r="CX1002" i="13"/>
  <c r="CH1003" i="13"/>
  <c r="CO1003" i="13"/>
  <c r="CQ1003" i="13"/>
  <c r="CS1003" i="13"/>
  <c r="CU1003" i="13"/>
  <c r="CW1003" i="13"/>
  <c r="CX1003" i="13"/>
  <c r="CH1004" i="13"/>
  <c r="CO1004" i="13"/>
  <c r="CQ1004" i="13"/>
  <c r="CS1004" i="13"/>
  <c r="CU1004" i="13"/>
  <c r="CW1004" i="13"/>
  <c r="CX1004" i="13"/>
  <c r="CH1005" i="13"/>
  <c r="CO1005" i="13"/>
  <c r="CQ1005" i="13"/>
  <c r="CS1005" i="13"/>
  <c r="CU1005" i="13"/>
  <c r="CW1005" i="13"/>
  <c r="CX1005" i="13"/>
  <c r="CH1006" i="13"/>
  <c r="CO1006" i="13"/>
  <c r="CQ1006" i="13"/>
  <c r="CS1006" i="13"/>
  <c r="CU1006" i="13"/>
  <c r="CW1006" i="13"/>
  <c r="CX1006" i="13"/>
  <c r="CH1007" i="13"/>
  <c r="CO1007" i="13"/>
  <c r="CQ1007" i="13"/>
  <c r="CS1007" i="13"/>
  <c r="CU1007" i="13"/>
  <c r="CW1007" i="13"/>
  <c r="CX1007" i="13"/>
  <c r="CH1008" i="13"/>
  <c r="CO1008" i="13"/>
  <c r="CQ1008" i="13"/>
  <c r="CS1008" i="13"/>
  <c r="CU1008" i="13"/>
  <c r="CW1008" i="13"/>
  <c r="CX1008" i="13"/>
  <c r="CH1009" i="13"/>
  <c r="CO1009" i="13"/>
  <c r="CQ1009" i="13"/>
  <c r="CS1009" i="13"/>
  <c r="CU1009" i="13"/>
  <c r="CW1009" i="13"/>
  <c r="CX1009" i="13"/>
  <c r="CH1010" i="13"/>
  <c r="CO1010" i="13"/>
  <c r="CQ1010" i="13"/>
  <c r="CS1010" i="13"/>
  <c r="CU1010" i="13"/>
  <c r="CW1010" i="13"/>
  <c r="CX1010" i="13"/>
  <c r="CH1011" i="13"/>
  <c r="CO1011" i="13"/>
  <c r="CQ1011" i="13"/>
  <c r="CS1011" i="13"/>
  <c r="CU1011" i="13"/>
  <c r="CW1011" i="13"/>
  <c r="CX1011" i="13"/>
  <c r="CH1012" i="13"/>
  <c r="CO1012" i="13"/>
  <c r="CQ1012" i="13"/>
  <c r="CS1012" i="13"/>
  <c r="CU1012" i="13"/>
  <c r="CW1012" i="13"/>
  <c r="CX1012" i="13"/>
  <c r="CH1013" i="13"/>
  <c r="CO1013" i="13"/>
  <c r="CQ1013" i="13"/>
  <c r="CS1013" i="13"/>
  <c r="CU1013" i="13"/>
  <c r="CW1013" i="13"/>
  <c r="CX1013" i="13"/>
  <c r="CH1014" i="13"/>
  <c r="CO1014" i="13"/>
  <c r="CQ1014" i="13"/>
  <c r="CS1014" i="13"/>
  <c r="CU1014" i="13"/>
  <c r="CW1014" i="13"/>
  <c r="CX1014" i="13"/>
  <c r="CH1015" i="13"/>
  <c r="CO1015" i="13"/>
  <c r="CQ1015" i="13"/>
  <c r="CS1015" i="13"/>
  <c r="CU1015" i="13"/>
  <c r="CW1015" i="13"/>
  <c r="CX1015" i="13"/>
  <c r="CH1016" i="13"/>
  <c r="CO1016" i="13"/>
  <c r="CQ1016" i="13"/>
  <c r="CS1016" i="13"/>
  <c r="CU1016" i="13"/>
  <c r="CW1016" i="13"/>
  <c r="CX1016" i="13"/>
  <c r="CH1017" i="13"/>
  <c r="CO1017" i="13"/>
  <c r="CQ1017" i="13"/>
  <c r="CS1017" i="13"/>
  <c r="CU1017" i="13"/>
  <c r="CW1017" i="13"/>
  <c r="CX1017" i="13"/>
  <c r="CH1018" i="13"/>
  <c r="CO1018" i="13"/>
  <c r="CQ1018" i="13"/>
  <c r="CS1018" i="13"/>
  <c r="CU1018" i="13"/>
  <c r="CW1018" i="13"/>
  <c r="CX1018" i="13"/>
  <c r="CH1019" i="13"/>
  <c r="CO1019" i="13"/>
  <c r="CQ1019" i="13"/>
  <c r="CS1019" i="13"/>
  <c r="CU1019" i="13"/>
  <c r="CW1019" i="13"/>
  <c r="CX1019" i="13"/>
  <c r="CH1020" i="13"/>
  <c r="CO1020" i="13"/>
  <c r="CQ1020" i="13"/>
  <c r="CS1020" i="13"/>
  <c r="CU1020" i="13"/>
  <c r="CW1020" i="13"/>
  <c r="CX1020" i="13"/>
  <c r="CH1021" i="13"/>
  <c r="CO1021" i="13"/>
  <c r="CQ1021" i="13"/>
  <c r="CS1021" i="13"/>
  <c r="CU1021" i="13"/>
  <c r="CW1021" i="13"/>
  <c r="CX1021" i="13"/>
  <c r="CH1022" i="13"/>
  <c r="CO1022" i="13"/>
  <c r="CQ1022" i="13"/>
  <c r="CS1022" i="13"/>
  <c r="CU1022" i="13"/>
  <c r="CW1022" i="13"/>
  <c r="CX1022" i="13"/>
  <c r="CH1023" i="13"/>
  <c r="CO1023" i="13"/>
  <c r="CQ1023" i="13"/>
  <c r="CS1023" i="13"/>
  <c r="CU1023" i="13"/>
  <c r="CW1023" i="13"/>
  <c r="CX1023" i="13"/>
  <c r="CH1024" i="13"/>
  <c r="CO1024" i="13"/>
  <c r="CQ1024" i="13"/>
  <c r="CS1024" i="13"/>
  <c r="CU1024" i="13"/>
  <c r="CW1024" i="13"/>
  <c r="CX1024" i="13"/>
  <c r="CH1025" i="13"/>
  <c r="CO1025" i="13"/>
  <c r="CQ1025" i="13"/>
  <c r="CS1025" i="13"/>
  <c r="CU1025" i="13"/>
  <c r="CW1025" i="13"/>
  <c r="CX1025" i="13"/>
  <c r="CH1026" i="13"/>
  <c r="CO1026" i="13"/>
  <c r="CQ1026" i="13"/>
  <c r="CS1026" i="13"/>
  <c r="CU1026" i="13"/>
  <c r="CW1026" i="13"/>
  <c r="CX1026" i="13"/>
  <c r="CH1027" i="13"/>
  <c r="CO1027" i="13"/>
  <c r="CQ1027" i="13"/>
  <c r="CS1027" i="13"/>
  <c r="CU1027" i="13"/>
  <c r="CW1027" i="13"/>
  <c r="CX1027" i="13"/>
  <c r="CH1028" i="13"/>
  <c r="CO1028" i="13"/>
  <c r="CQ1028" i="13"/>
  <c r="CS1028" i="13"/>
  <c r="CU1028" i="13"/>
  <c r="CW1028" i="13"/>
  <c r="CX1028" i="13"/>
  <c r="CH1029" i="13"/>
  <c r="CO1029" i="13"/>
  <c r="CQ1029" i="13"/>
  <c r="CS1029" i="13"/>
  <c r="CU1029" i="13"/>
  <c r="CW1029" i="13"/>
  <c r="CX1029" i="13"/>
  <c r="CH1030" i="13"/>
  <c r="CO1030" i="13"/>
  <c r="CQ1030" i="13"/>
  <c r="CS1030" i="13"/>
  <c r="CU1030" i="13"/>
  <c r="CW1030" i="13"/>
  <c r="CX1030" i="13"/>
  <c r="CH1031" i="13"/>
  <c r="CO1031" i="13"/>
  <c r="CQ1031" i="13"/>
  <c r="CS1031" i="13"/>
  <c r="CU1031" i="13"/>
  <c r="CW1031" i="13"/>
  <c r="CX1031" i="13"/>
  <c r="CH1032" i="13"/>
  <c r="CO1032" i="13"/>
  <c r="CQ1032" i="13"/>
  <c r="CS1032" i="13"/>
  <c r="CU1032" i="13"/>
  <c r="CW1032" i="13"/>
  <c r="CX1032" i="13"/>
  <c r="CH1033" i="13"/>
  <c r="CO1033" i="13"/>
  <c r="CQ1033" i="13"/>
  <c r="CS1033" i="13"/>
  <c r="CU1033" i="13"/>
  <c r="CW1033" i="13"/>
  <c r="CX1033" i="13"/>
  <c r="CH1034" i="13"/>
  <c r="CO1034" i="13"/>
  <c r="CQ1034" i="13"/>
  <c r="CS1034" i="13"/>
  <c r="CU1034" i="13"/>
  <c r="CW1034" i="13"/>
  <c r="CX1034" i="13"/>
  <c r="CH1035" i="13"/>
  <c r="CO1035" i="13"/>
  <c r="CQ1035" i="13"/>
  <c r="CS1035" i="13"/>
  <c r="CU1035" i="13"/>
  <c r="CW1035" i="13"/>
  <c r="CX1035" i="13"/>
  <c r="CH1036" i="13"/>
  <c r="CO1036" i="13"/>
  <c r="CQ1036" i="13"/>
  <c r="CS1036" i="13"/>
  <c r="CU1036" i="13"/>
  <c r="CW1036" i="13"/>
  <c r="CX1036" i="13"/>
  <c r="CH1037" i="13"/>
  <c r="CO1037" i="13"/>
  <c r="CQ1037" i="13"/>
  <c r="CS1037" i="13"/>
  <c r="CU1037" i="13"/>
  <c r="CW1037" i="13"/>
  <c r="CX1037" i="13"/>
  <c r="CH1038" i="13"/>
  <c r="CO1038" i="13"/>
  <c r="CQ1038" i="13"/>
  <c r="CS1038" i="13"/>
  <c r="CU1038" i="13"/>
  <c r="CW1038" i="13"/>
  <c r="CX1038" i="13"/>
  <c r="CH1039" i="13"/>
  <c r="CO1039" i="13"/>
  <c r="CQ1039" i="13"/>
  <c r="CS1039" i="13"/>
  <c r="CU1039" i="13"/>
  <c r="CW1039" i="13"/>
  <c r="CX1039" i="13"/>
  <c r="CH1040" i="13"/>
  <c r="CO1040" i="13"/>
  <c r="CQ1040" i="13"/>
  <c r="CS1040" i="13"/>
  <c r="CU1040" i="13"/>
  <c r="CW1040" i="13"/>
  <c r="CX1040" i="13"/>
  <c r="CH1041" i="13"/>
  <c r="CO1041" i="13"/>
  <c r="CQ1041" i="13"/>
  <c r="CS1041" i="13"/>
  <c r="CU1041" i="13"/>
  <c r="CW1041" i="13"/>
  <c r="CX1041" i="13"/>
  <c r="CH1042" i="13"/>
  <c r="CO1042" i="13"/>
  <c r="CQ1042" i="13"/>
  <c r="CS1042" i="13"/>
  <c r="CU1042" i="13"/>
  <c r="CW1042" i="13"/>
  <c r="CX1042" i="13"/>
  <c r="CH1043" i="13"/>
  <c r="CO1043" i="13"/>
  <c r="CQ1043" i="13"/>
  <c r="CS1043" i="13"/>
  <c r="CU1043" i="13"/>
  <c r="CW1043" i="13"/>
  <c r="CX1043" i="13"/>
  <c r="CH1044" i="13"/>
  <c r="CO1044" i="13"/>
  <c r="CQ1044" i="13"/>
  <c r="CS1044" i="13"/>
  <c r="CU1044" i="13"/>
  <c r="CW1044" i="13"/>
  <c r="CX1044" i="13"/>
  <c r="CH1045" i="13"/>
  <c r="CO1045" i="13"/>
  <c r="CQ1045" i="13"/>
  <c r="CS1045" i="13"/>
  <c r="CU1045" i="13"/>
  <c r="CW1045" i="13"/>
  <c r="CX1045" i="13"/>
  <c r="CH1046" i="13"/>
  <c r="CO1046" i="13"/>
  <c r="CQ1046" i="13"/>
  <c r="CS1046" i="13"/>
  <c r="CU1046" i="13"/>
  <c r="CW1046" i="13"/>
  <c r="CX1046" i="13"/>
  <c r="CH1047" i="13"/>
  <c r="CO1047" i="13"/>
  <c r="CQ1047" i="13"/>
  <c r="CS1047" i="13"/>
  <c r="CU1047" i="13"/>
  <c r="CW1047" i="13"/>
  <c r="CX1047" i="13"/>
  <c r="CH1048" i="13"/>
  <c r="CO1048" i="13"/>
  <c r="CQ1048" i="13"/>
  <c r="CS1048" i="13"/>
  <c r="CU1048" i="13"/>
  <c r="CW1048" i="13"/>
  <c r="CX1048" i="13"/>
  <c r="CH1049" i="13"/>
  <c r="CO1049" i="13"/>
  <c r="CQ1049" i="13"/>
  <c r="CS1049" i="13"/>
  <c r="CU1049" i="13"/>
  <c r="CW1049" i="13"/>
  <c r="CX1049" i="13"/>
  <c r="CH1050" i="13"/>
  <c r="CO1050" i="13"/>
  <c r="CQ1050" i="13"/>
  <c r="CS1050" i="13"/>
  <c r="CU1050" i="13"/>
  <c r="CW1050" i="13"/>
  <c r="CX1050" i="13"/>
  <c r="CH1051" i="13"/>
  <c r="CO1051" i="13"/>
  <c r="CQ1051" i="13"/>
  <c r="CS1051" i="13"/>
  <c r="CU1051" i="13"/>
  <c r="CW1051" i="13"/>
  <c r="CX1051" i="13"/>
  <c r="CH1052" i="13"/>
  <c r="CO1052" i="13"/>
  <c r="CQ1052" i="13"/>
  <c r="CS1052" i="13"/>
  <c r="CU1052" i="13"/>
  <c r="CW1052" i="13"/>
  <c r="CX1052" i="13"/>
  <c r="CH1053" i="13"/>
  <c r="CO1053" i="13"/>
  <c r="CQ1053" i="13"/>
  <c r="CS1053" i="13"/>
  <c r="CU1053" i="13"/>
  <c r="CW1053" i="13"/>
  <c r="CX1053" i="13"/>
  <c r="CH1054" i="13"/>
  <c r="CO1054" i="13"/>
  <c r="CQ1054" i="13"/>
  <c r="CS1054" i="13"/>
  <c r="CU1054" i="13"/>
  <c r="CW1054" i="13"/>
  <c r="CX1054" i="13"/>
  <c r="CH1055" i="13"/>
  <c r="CO1055" i="13"/>
  <c r="CQ1055" i="13"/>
  <c r="CS1055" i="13"/>
  <c r="CU1055" i="13"/>
  <c r="CW1055" i="13"/>
  <c r="CX1055" i="13"/>
  <c r="CH1056" i="13"/>
  <c r="CO1056" i="13"/>
  <c r="CQ1056" i="13"/>
  <c r="CS1056" i="13"/>
  <c r="CU1056" i="13"/>
  <c r="CW1056" i="13"/>
  <c r="CX1056" i="13"/>
  <c r="CH1057" i="13"/>
  <c r="CO1057" i="13"/>
  <c r="CQ1057" i="13"/>
  <c r="CS1057" i="13"/>
  <c r="CU1057" i="13"/>
  <c r="CW1057" i="13"/>
  <c r="CX1057" i="13"/>
  <c r="CH1058" i="13"/>
  <c r="CO1058" i="13"/>
  <c r="CQ1058" i="13"/>
  <c r="CS1058" i="13"/>
  <c r="CU1058" i="13"/>
  <c r="CW1058" i="13"/>
  <c r="CX1058" i="13"/>
  <c r="CH1059" i="13"/>
  <c r="CO1059" i="13"/>
  <c r="CQ1059" i="13"/>
  <c r="CS1059" i="13"/>
  <c r="CU1059" i="13"/>
  <c r="CW1059" i="13"/>
  <c r="CX1059" i="13"/>
  <c r="CH1060" i="13"/>
  <c r="CO1060" i="13"/>
  <c r="CQ1060" i="13"/>
  <c r="CS1060" i="13"/>
  <c r="CU1060" i="13"/>
  <c r="CW1060" i="13"/>
  <c r="CX1060" i="13"/>
  <c r="CH1061" i="13"/>
  <c r="CO1061" i="13"/>
  <c r="CQ1061" i="13"/>
  <c r="CS1061" i="13"/>
  <c r="CU1061" i="13"/>
  <c r="CW1061" i="13"/>
  <c r="CX1061" i="13"/>
  <c r="CH1062" i="13"/>
  <c r="CO1062" i="13"/>
  <c r="CQ1062" i="13"/>
  <c r="CS1062" i="13"/>
  <c r="CU1062" i="13"/>
  <c r="CW1062" i="13"/>
  <c r="CX1062" i="13"/>
  <c r="CH1063" i="13"/>
  <c r="CO1063" i="13"/>
  <c r="CQ1063" i="13"/>
  <c r="CS1063" i="13"/>
  <c r="CU1063" i="13"/>
  <c r="CW1063" i="13"/>
  <c r="CX1063" i="13"/>
  <c r="CH1064" i="13"/>
  <c r="CO1064" i="13"/>
  <c r="CQ1064" i="13"/>
  <c r="CS1064" i="13"/>
  <c r="CU1064" i="13"/>
  <c r="CW1064" i="13"/>
  <c r="CX1064" i="13"/>
  <c r="CH1065" i="13"/>
  <c r="CO1065" i="13"/>
  <c r="CQ1065" i="13"/>
  <c r="CS1065" i="13"/>
  <c r="CU1065" i="13"/>
  <c r="CW1065" i="13"/>
  <c r="CX1065" i="13"/>
  <c r="CH1066" i="13"/>
  <c r="CO1066" i="13"/>
  <c r="CQ1066" i="13"/>
  <c r="CS1066" i="13"/>
  <c r="CU1066" i="13"/>
  <c r="CW1066" i="13"/>
  <c r="CX1066" i="13"/>
  <c r="CH1067" i="13"/>
  <c r="CO1067" i="13"/>
  <c r="CQ1067" i="13"/>
  <c r="CS1067" i="13"/>
  <c r="CU1067" i="13"/>
  <c r="CW1067" i="13"/>
  <c r="CX1067" i="13"/>
  <c r="CH1068" i="13"/>
  <c r="CO1068" i="13"/>
  <c r="CQ1068" i="13"/>
  <c r="CS1068" i="13"/>
  <c r="CU1068" i="13"/>
  <c r="CW1068" i="13"/>
  <c r="CX1068" i="13"/>
  <c r="CH1069" i="13"/>
  <c r="CO1069" i="13"/>
  <c r="CQ1069" i="13"/>
  <c r="CS1069" i="13"/>
  <c r="CU1069" i="13"/>
  <c r="CW1069" i="13"/>
  <c r="CX1069" i="13"/>
  <c r="CH1070" i="13"/>
  <c r="CO1070" i="13"/>
  <c r="CQ1070" i="13"/>
  <c r="CS1070" i="13"/>
  <c r="CU1070" i="13"/>
  <c r="CW1070" i="13"/>
  <c r="CX1070" i="13"/>
  <c r="CH1071" i="13"/>
  <c r="CO1071" i="13"/>
  <c r="CQ1071" i="13"/>
  <c r="CS1071" i="13"/>
  <c r="CU1071" i="13"/>
  <c r="CW1071" i="13"/>
  <c r="CX1071" i="13"/>
  <c r="CH1072" i="13"/>
  <c r="CO1072" i="13"/>
  <c r="CQ1072" i="13"/>
  <c r="CS1072" i="13"/>
  <c r="CU1072" i="13"/>
  <c r="CW1072" i="13"/>
  <c r="CX1072" i="13"/>
  <c r="CH1073" i="13"/>
  <c r="CO1073" i="13"/>
  <c r="CQ1073" i="13"/>
  <c r="CS1073" i="13"/>
  <c r="CU1073" i="13"/>
  <c r="CW1073" i="13"/>
  <c r="CX1073" i="13"/>
  <c r="CH1074" i="13"/>
  <c r="CO1074" i="13"/>
  <c r="CQ1074" i="13"/>
  <c r="CS1074" i="13"/>
  <c r="CU1074" i="13"/>
  <c r="CW1074" i="13"/>
  <c r="CX1074" i="13"/>
  <c r="CH1075" i="13"/>
  <c r="CO1075" i="13"/>
  <c r="CQ1075" i="13"/>
  <c r="CS1075" i="13"/>
  <c r="CU1075" i="13"/>
  <c r="CW1075" i="13"/>
  <c r="CX1075" i="13"/>
  <c r="CH1076" i="13"/>
  <c r="CO1076" i="13"/>
  <c r="CQ1076" i="13"/>
  <c r="CS1076" i="13"/>
  <c r="CU1076" i="13"/>
  <c r="CW1076" i="13"/>
  <c r="CX1076" i="13"/>
  <c r="CH1077" i="13"/>
  <c r="CO1077" i="13"/>
  <c r="CQ1077" i="13"/>
  <c r="CS1077" i="13"/>
  <c r="CU1077" i="13"/>
  <c r="CW1077" i="13"/>
  <c r="CX1077" i="13"/>
  <c r="CH1078" i="13"/>
  <c r="CO1078" i="13"/>
  <c r="CQ1078" i="13"/>
  <c r="CS1078" i="13"/>
  <c r="CU1078" i="13"/>
  <c r="CW1078" i="13"/>
  <c r="CX1078" i="13"/>
  <c r="CH1079" i="13"/>
  <c r="CO1079" i="13"/>
  <c r="CQ1079" i="13"/>
  <c r="CS1079" i="13"/>
  <c r="CU1079" i="13"/>
  <c r="CW1079" i="13"/>
  <c r="CX1079" i="13"/>
  <c r="CH1080" i="13"/>
  <c r="CO1080" i="13"/>
  <c r="CQ1080" i="13"/>
  <c r="CS1080" i="13"/>
  <c r="CU1080" i="13"/>
  <c r="CW1080" i="13"/>
  <c r="CX1080" i="13"/>
  <c r="CH1081" i="13"/>
  <c r="CO1081" i="13"/>
  <c r="CQ1081" i="13"/>
  <c r="CS1081" i="13"/>
  <c r="CU1081" i="13"/>
  <c r="CW1081" i="13"/>
  <c r="CX1081" i="13"/>
  <c r="CH1082" i="13"/>
  <c r="CO1082" i="13"/>
  <c r="CQ1082" i="13"/>
  <c r="CS1082" i="13"/>
  <c r="CU1082" i="13"/>
  <c r="CW1082" i="13"/>
  <c r="CX1082" i="13"/>
  <c r="CH1083" i="13"/>
  <c r="CO1083" i="13"/>
  <c r="CQ1083" i="13"/>
  <c r="CS1083" i="13"/>
  <c r="CU1083" i="13"/>
  <c r="CW1083" i="13"/>
  <c r="CX1083" i="13"/>
  <c r="CH1084" i="13"/>
  <c r="CO1084" i="13"/>
  <c r="CQ1084" i="13"/>
  <c r="CS1084" i="13"/>
  <c r="CU1084" i="13"/>
  <c r="CW1084" i="13"/>
  <c r="CX1084" i="13"/>
  <c r="CH1085" i="13"/>
  <c r="CO1085" i="13"/>
  <c r="CQ1085" i="13"/>
  <c r="CS1085" i="13"/>
  <c r="CU1085" i="13"/>
  <c r="CW1085" i="13"/>
  <c r="CX1085" i="13"/>
  <c r="CH1086" i="13"/>
  <c r="CO1086" i="13"/>
  <c r="CQ1086" i="13"/>
  <c r="CS1086" i="13"/>
  <c r="CU1086" i="13"/>
  <c r="CW1086" i="13"/>
  <c r="CX1086" i="13"/>
  <c r="CH1087" i="13"/>
  <c r="CO1087" i="13"/>
  <c r="CQ1087" i="13"/>
  <c r="CS1087" i="13"/>
  <c r="CU1087" i="13"/>
  <c r="CW1087" i="13"/>
  <c r="CX1087" i="13"/>
  <c r="CH1088" i="13"/>
  <c r="CO1088" i="13"/>
  <c r="CQ1088" i="13"/>
  <c r="CS1088" i="13"/>
  <c r="CU1088" i="13"/>
  <c r="CW1088" i="13"/>
  <c r="CX1088" i="13"/>
  <c r="CH1089" i="13"/>
  <c r="CO1089" i="13"/>
  <c r="CQ1089" i="13"/>
  <c r="CS1089" i="13"/>
  <c r="CU1089" i="13"/>
  <c r="CW1089" i="13"/>
  <c r="CX1089" i="13"/>
  <c r="CH1090" i="13"/>
  <c r="CO1090" i="13"/>
  <c r="CQ1090" i="13"/>
  <c r="CS1090" i="13"/>
  <c r="CU1090" i="13"/>
  <c r="CW1090" i="13"/>
  <c r="CX1090" i="13"/>
  <c r="CH1091" i="13"/>
  <c r="CO1091" i="13"/>
  <c r="CQ1091" i="13"/>
  <c r="CS1091" i="13"/>
  <c r="CU1091" i="13"/>
  <c r="CW1091" i="13"/>
  <c r="CX1091" i="13"/>
  <c r="CH1092" i="13"/>
  <c r="CO1092" i="13"/>
  <c r="CQ1092" i="13"/>
  <c r="CS1092" i="13"/>
  <c r="CU1092" i="13"/>
  <c r="CW1092" i="13"/>
  <c r="CX1092" i="13"/>
  <c r="CH1093" i="13"/>
  <c r="CO1093" i="13"/>
  <c r="CQ1093" i="13"/>
  <c r="CS1093" i="13"/>
  <c r="CU1093" i="13"/>
  <c r="CW1093" i="13"/>
  <c r="CX1093" i="13"/>
  <c r="CH1094" i="13"/>
  <c r="CO1094" i="13"/>
  <c r="CQ1094" i="13"/>
  <c r="CS1094" i="13"/>
  <c r="CU1094" i="13"/>
  <c r="CW1094" i="13"/>
  <c r="CX1094" i="13"/>
  <c r="CH1095" i="13"/>
  <c r="CO1095" i="13"/>
  <c r="CQ1095" i="13"/>
  <c r="CS1095" i="13"/>
  <c r="CU1095" i="13"/>
  <c r="CW1095" i="13"/>
  <c r="CX1095" i="13"/>
  <c r="CH1096" i="13"/>
  <c r="CO1096" i="13"/>
  <c r="CQ1096" i="13"/>
  <c r="CS1096" i="13"/>
  <c r="CU1096" i="13"/>
  <c r="CW1096" i="13"/>
  <c r="CX1096" i="13"/>
  <c r="CH1097" i="13"/>
  <c r="CO1097" i="13"/>
  <c r="CQ1097" i="13"/>
  <c r="CS1097" i="13"/>
  <c r="CU1097" i="13"/>
  <c r="CW1097" i="13"/>
  <c r="CX1097" i="13"/>
  <c r="CH1098" i="13"/>
  <c r="CO1098" i="13"/>
  <c r="CQ1098" i="13"/>
  <c r="CS1098" i="13"/>
  <c r="CU1098" i="13"/>
  <c r="CW1098" i="13"/>
  <c r="CX1098" i="13"/>
  <c r="CH1099" i="13"/>
  <c r="CO1099" i="13"/>
  <c r="CQ1099" i="13"/>
  <c r="CS1099" i="13"/>
  <c r="CU1099" i="13"/>
  <c r="CW1099" i="13"/>
  <c r="CX1099" i="13"/>
  <c r="CH1100" i="13"/>
  <c r="CO1100" i="13"/>
  <c r="CQ1100" i="13"/>
  <c r="CS1100" i="13"/>
  <c r="CU1100" i="13"/>
  <c r="CW1100" i="13"/>
  <c r="CX1100" i="13"/>
  <c r="CH1101" i="13"/>
  <c r="CO1101" i="13"/>
  <c r="CQ1101" i="13"/>
  <c r="CS1101" i="13"/>
  <c r="CU1101" i="13"/>
  <c r="CW1101" i="13"/>
  <c r="CX1101" i="13"/>
  <c r="CH1102" i="13"/>
  <c r="CO1102" i="13"/>
  <c r="CQ1102" i="13"/>
  <c r="CS1102" i="13"/>
  <c r="CU1102" i="13"/>
  <c r="CW1102" i="13"/>
  <c r="CX1102" i="13"/>
  <c r="CH1103" i="13"/>
  <c r="CO1103" i="13"/>
  <c r="CQ1103" i="13"/>
  <c r="CS1103" i="13"/>
  <c r="CU1103" i="13"/>
  <c r="CW1103" i="13"/>
  <c r="CX1103" i="13"/>
  <c r="CH1104" i="13"/>
  <c r="CO1104" i="13"/>
  <c r="CQ1104" i="13"/>
  <c r="CS1104" i="13"/>
  <c r="CU1104" i="13"/>
  <c r="CW1104" i="13"/>
  <c r="CX1104" i="13"/>
  <c r="CH1105" i="13"/>
  <c r="CO1105" i="13"/>
  <c r="CQ1105" i="13"/>
  <c r="CS1105" i="13"/>
  <c r="CU1105" i="13"/>
  <c r="CW1105" i="13"/>
  <c r="CX1105" i="13"/>
  <c r="CH1106" i="13"/>
  <c r="CO1106" i="13"/>
  <c r="CQ1106" i="13"/>
  <c r="CS1106" i="13"/>
  <c r="CU1106" i="13"/>
  <c r="CW1106" i="13"/>
  <c r="CX1106" i="13"/>
  <c r="CH1107" i="13"/>
  <c r="CO1107" i="13"/>
  <c r="CQ1107" i="13"/>
  <c r="CS1107" i="13"/>
  <c r="CU1107" i="13"/>
  <c r="CW1107" i="13"/>
  <c r="CX1107" i="13"/>
  <c r="CH1108" i="13"/>
  <c r="CO1108" i="13"/>
  <c r="CQ1108" i="13"/>
  <c r="CS1108" i="13"/>
  <c r="CU1108" i="13"/>
  <c r="CW1108" i="13"/>
  <c r="CX1108" i="13"/>
  <c r="CH1109" i="13"/>
  <c r="CO1109" i="13"/>
  <c r="CQ1109" i="13"/>
  <c r="CS1109" i="13"/>
  <c r="CU1109" i="13"/>
  <c r="CW1109" i="13"/>
  <c r="CX1109" i="13"/>
  <c r="CH1110" i="13"/>
  <c r="CO1110" i="13"/>
  <c r="CQ1110" i="13"/>
  <c r="CS1110" i="13"/>
  <c r="CU1110" i="13"/>
  <c r="CW1110" i="13"/>
  <c r="CX1110" i="13"/>
  <c r="CH1111" i="13"/>
  <c r="CO1111" i="13"/>
  <c r="CQ1111" i="13"/>
  <c r="CS1111" i="13"/>
  <c r="CU1111" i="13"/>
  <c r="CW1111" i="13"/>
  <c r="CX1111" i="13"/>
  <c r="CH1112" i="13"/>
  <c r="CO1112" i="13"/>
  <c r="CQ1112" i="13"/>
  <c r="CS1112" i="13"/>
  <c r="CU1112" i="13"/>
  <c r="CW1112" i="13"/>
  <c r="CX1112" i="13"/>
  <c r="CH1113" i="13"/>
  <c r="CO1113" i="13"/>
  <c r="CQ1113" i="13"/>
  <c r="CS1113" i="13"/>
  <c r="CU1113" i="13"/>
  <c r="CW1113" i="13"/>
  <c r="CX1113" i="13"/>
  <c r="CH1114" i="13"/>
  <c r="CO1114" i="13"/>
  <c r="CQ1114" i="13"/>
  <c r="CS1114" i="13"/>
  <c r="CU1114" i="13"/>
  <c r="CW1114" i="13"/>
  <c r="CX1114" i="13"/>
  <c r="CH1115" i="13"/>
  <c r="CO1115" i="13"/>
  <c r="CQ1115" i="13"/>
  <c r="CS1115" i="13"/>
  <c r="CU1115" i="13"/>
  <c r="CW1115" i="13"/>
  <c r="CX1115" i="13"/>
  <c r="CH1116" i="13"/>
  <c r="CO1116" i="13"/>
  <c r="CQ1116" i="13"/>
  <c r="CS1116" i="13"/>
  <c r="CU1116" i="13"/>
  <c r="CW1116" i="13"/>
  <c r="CX1116" i="13"/>
  <c r="CH1117" i="13"/>
  <c r="CO1117" i="13"/>
  <c r="CQ1117" i="13"/>
  <c r="CS1117" i="13"/>
  <c r="CU1117" i="13"/>
  <c r="CW1117" i="13"/>
  <c r="CX1117" i="13"/>
  <c r="CH1118" i="13"/>
  <c r="CO1118" i="13"/>
  <c r="CQ1118" i="13"/>
  <c r="CS1118" i="13"/>
  <c r="CU1118" i="13"/>
  <c r="CW1118" i="13"/>
  <c r="CX1118" i="13"/>
  <c r="CH1119" i="13"/>
  <c r="CO1119" i="13"/>
  <c r="CQ1119" i="13"/>
  <c r="CS1119" i="13"/>
  <c r="CU1119" i="13"/>
  <c r="CW1119" i="13"/>
  <c r="CX1119" i="13"/>
  <c r="CH1120" i="13"/>
  <c r="CO1120" i="13"/>
  <c r="CQ1120" i="13"/>
  <c r="CS1120" i="13"/>
  <c r="CU1120" i="13"/>
  <c r="CW1120" i="13"/>
  <c r="CX1120" i="13"/>
  <c r="CH1121" i="13"/>
  <c r="CO1121" i="13"/>
  <c r="CQ1121" i="13"/>
  <c r="CS1121" i="13"/>
  <c r="CU1121" i="13"/>
  <c r="CW1121" i="13"/>
  <c r="CX1121" i="13"/>
  <c r="CH1122" i="13"/>
  <c r="CO1122" i="13"/>
  <c r="CQ1122" i="13"/>
  <c r="CS1122" i="13"/>
  <c r="CU1122" i="13"/>
  <c r="CW1122" i="13"/>
  <c r="CX1122" i="13"/>
  <c r="CH1123" i="13"/>
  <c r="CO1123" i="13"/>
  <c r="CQ1123" i="13"/>
  <c r="CS1123" i="13"/>
  <c r="CU1123" i="13"/>
  <c r="CW1123" i="13"/>
  <c r="CX1123" i="13"/>
  <c r="CH1124" i="13"/>
  <c r="CO1124" i="13"/>
  <c r="CQ1124" i="13"/>
  <c r="CS1124" i="13"/>
  <c r="CU1124" i="13"/>
  <c r="CW1124" i="13"/>
  <c r="CX1124" i="13"/>
  <c r="CH1125" i="13"/>
  <c r="CO1125" i="13"/>
  <c r="CQ1125" i="13"/>
  <c r="CS1125" i="13"/>
  <c r="CU1125" i="13"/>
  <c r="CW1125" i="13"/>
  <c r="CX1125" i="13"/>
  <c r="CH1126" i="13"/>
  <c r="CO1126" i="13"/>
  <c r="CQ1126" i="13"/>
  <c r="CS1126" i="13"/>
  <c r="CU1126" i="13"/>
  <c r="CW1126" i="13"/>
  <c r="CX1126" i="13"/>
  <c r="CH1127" i="13"/>
  <c r="CO1127" i="13"/>
  <c r="CQ1127" i="13"/>
  <c r="CS1127" i="13"/>
  <c r="CU1127" i="13"/>
  <c r="CW1127" i="13"/>
  <c r="CX1127" i="13"/>
  <c r="CH1128" i="13"/>
  <c r="CO1128" i="13"/>
  <c r="CQ1128" i="13"/>
  <c r="CS1128" i="13"/>
  <c r="CU1128" i="13"/>
  <c r="CW1128" i="13"/>
  <c r="CX1128" i="13"/>
  <c r="CH1129" i="13"/>
  <c r="CO1129" i="13"/>
  <c r="CQ1129" i="13"/>
  <c r="CS1129" i="13"/>
  <c r="CU1129" i="13"/>
  <c r="CW1129" i="13"/>
  <c r="CX1129" i="13"/>
  <c r="CH1130" i="13"/>
  <c r="CO1130" i="13"/>
  <c r="CQ1130" i="13"/>
  <c r="CS1130" i="13"/>
  <c r="CU1130" i="13"/>
  <c r="CW1130" i="13"/>
  <c r="CX1130" i="13"/>
  <c r="CH1131" i="13"/>
  <c r="CO1131" i="13"/>
  <c r="CQ1131" i="13"/>
  <c r="CS1131" i="13"/>
  <c r="CU1131" i="13"/>
  <c r="CW1131" i="13"/>
  <c r="CX1131" i="13"/>
  <c r="CH1132" i="13"/>
  <c r="CO1132" i="13"/>
  <c r="CQ1132" i="13"/>
  <c r="CS1132" i="13"/>
  <c r="CU1132" i="13"/>
  <c r="CW1132" i="13"/>
  <c r="CX1132" i="13"/>
  <c r="CH1133" i="13"/>
  <c r="CO1133" i="13"/>
  <c r="CQ1133" i="13"/>
  <c r="CS1133" i="13"/>
  <c r="CU1133" i="13"/>
  <c r="CW1133" i="13"/>
  <c r="CX1133" i="13"/>
  <c r="CH1134" i="13"/>
  <c r="CO1134" i="13"/>
  <c r="CQ1134" i="13"/>
  <c r="CS1134" i="13"/>
  <c r="CU1134" i="13"/>
  <c r="CW1134" i="13"/>
  <c r="CX1134" i="13"/>
  <c r="CH1135" i="13"/>
  <c r="CO1135" i="13"/>
  <c r="CQ1135" i="13"/>
  <c r="CS1135" i="13"/>
  <c r="CU1135" i="13"/>
  <c r="CW1135" i="13"/>
  <c r="CX1135" i="13"/>
  <c r="CH1136" i="13"/>
  <c r="CO1136" i="13"/>
  <c r="CQ1136" i="13"/>
  <c r="CS1136" i="13"/>
  <c r="CU1136" i="13"/>
  <c r="CW1136" i="13"/>
  <c r="CX1136" i="13"/>
  <c r="CH1137" i="13"/>
  <c r="CO1137" i="13"/>
  <c r="CQ1137" i="13"/>
  <c r="CS1137" i="13"/>
  <c r="CU1137" i="13"/>
  <c r="CW1137" i="13"/>
  <c r="CX1137" i="13"/>
  <c r="CH1138" i="13"/>
  <c r="CO1138" i="13"/>
  <c r="CQ1138" i="13"/>
  <c r="CS1138" i="13"/>
  <c r="CU1138" i="13"/>
  <c r="CW1138" i="13"/>
  <c r="CX1138" i="13"/>
  <c r="CH1139" i="13"/>
  <c r="CO1139" i="13"/>
  <c r="CQ1139" i="13"/>
  <c r="CS1139" i="13"/>
  <c r="CU1139" i="13"/>
  <c r="CW1139" i="13"/>
  <c r="CX1139" i="13"/>
  <c r="CH1140" i="13"/>
  <c r="CO1140" i="13"/>
  <c r="CQ1140" i="13"/>
  <c r="CS1140" i="13"/>
  <c r="CU1140" i="13"/>
  <c r="CW1140" i="13"/>
  <c r="CX1140" i="13"/>
  <c r="CH1141" i="13"/>
  <c r="CO1141" i="13"/>
  <c r="CQ1141" i="13"/>
  <c r="CS1141" i="13"/>
  <c r="CU1141" i="13"/>
  <c r="CW1141" i="13"/>
  <c r="CX1141" i="13"/>
  <c r="CH1142" i="13"/>
  <c r="CO1142" i="13"/>
  <c r="CQ1142" i="13"/>
  <c r="CS1142" i="13"/>
  <c r="CU1142" i="13"/>
  <c r="CW1142" i="13"/>
  <c r="CX1142" i="13"/>
  <c r="CH1143" i="13"/>
  <c r="CO1143" i="13"/>
  <c r="CQ1143" i="13"/>
  <c r="CS1143" i="13"/>
  <c r="CU1143" i="13"/>
  <c r="CW1143" i="13"/>
  <c r="CX1143" i="13"/>
  <c r="CH1144" i="13"/>
  <c r="CO1144" i="13"/>
  <c r="CQ1144" i="13"/>
  <c r="CS1144" i="13"/>
  <c r="CU1144" i="13"/>
  <c r="CW1144" i="13"/>
  <c r="CX1144" i="13"/>
  <c r="CH1145" i="13"/>
  <c r="CO1145" i="13"/>
  <c r="CQ1145" i="13"/>
  <c r="CS1145" i="13"/>
  <c r="CU1145" i="13"/>
  <c r="CW1145" i="13"/>
  <c r="CX1145" i="13"/>
  <c r="CH1146" i="13"/>
  <c r="CO1146" i="13"/>
  <c r="CQ1146" i="13"/>
  <c r="CS1146" i="13"/>
  <c r="CU1146" i="13"/>
  <c r="CW1146" i="13"/>
  <c r="CX1146" i="13"/>
  <c r="CH1147" i="13"/>
  <c r="CO1147" i="13"/>
  <c r="CQ1147" i="13"/>
  <c r="CS1147" i="13"/>
  <c r="CU1147" i="13"/>
  <c r="CW1147" i="13"/>
  <c r="CX1147" i="13"/>
  <c r="CH1148" i="13"/>
  <c r="CO1148" i="13"/>
  <c r="CQ1148" i="13"/>
  <c r="CS1148" i="13"/>
  <c r="CU1148" i="13"/>
  <c r="CW1148" i="13"/>
  <c r="CX1148" i="13"/>
  <c r="CH1149" i="13"/>
  <c r="CO1149" i="13"/>
  <c r="CQ1149" i="13"/>
  <c r="CS1149" i="13"/>
  <c r="CU1149" i="13"/>
  <c r="CW1149" i="13"/>
  <c r="CX1149" i="13"/>
  <c r="CH1150" i="13"/>
  <c r="CO1150" i="13"/>
  <c r="CQ1150" i="13"/>
  <c r="CS1150" i="13"/>
  <c r="CU1150" i="13"/>
  <c r="CW1150" i="13"/>
  <c r="CX1150" i="13"/>
  <c r="CH1151" i="13"/>
  <c r="CO1151" i="13"/>
  <c r="CQ1151" i="13"/>
  <c r="CS1151" i="13"/>
  <c r="CU1151" i="13"/>
  <c r="CW1151" i="13"/>
  <c r="CX1151" i="13"/>
  <c r="CH1152" i="13"/>
  <c r="CO1152" i="13"/>
  <c r="CQ1152" i="13"/>
  <c r="CS1152" i="13"/>
  <c r="CU1152" i="13"/>
  <c r="CW1152" i="13"/>
  <c r="CX1152" i="13"/>
  <c r="CH1153" i="13"/>
  <c r="CO1153" i="13"/>
  <c r="CQ1153" i="13"/>
  <c r="CS1153" i="13"/>
  <c r="CU1153" i="13"/>
  <c r="CW1153" i="13"/>
  <c r="CX1153" i="13"/>
  <c r="CH1154" i="13"/>
  <c r="CO1154" i="13"/>
  <c r="CQ1154" i="13"/>
  <c r="CS1154" i="13"/>
  <c r="CU1154" i="13"/>
  <c r="CW1154" i="13"/>
  <c r="CX1154" i="13"/>
  <c r="CH1155" i="13"/>
  <c r="CO1155" i="13"/>
  <c r="CQ1155" i="13"/>
  <c r="CS1155" i="13"/>
  <c r="CU1155" i="13"/>
  <c r="CW1155" i="13"/>
  <c r="CX1155" i="13"/>
  <c r="CH1156" i="13"/>
  <c r="CO1156" i="13"/>
  <c r="CQ1156" i="13"/>
  <c r="CS1156" i="13"/>
  <c r="CU1156" i="13"/>
  <c r="CW1156" i="13"/>
  <c r="CX1156" i="13"/>
  <c r="CH1157" i="13"/>
  <c r="CO1157" i="13"/>
  <c r="CQ1157" i="13"/>
  <c r="CS1157" i="13"/>
  <c r="CU1157" i="13"/>
  <c r="CW1157" i="13"/>
  <c r="CX1157" i="13"/>
  <c r="CH1158" i="13"/>
  <c r="CO1158" i="13"/>
  <c r="CQ1158" i="13"/>
  <c r="CS1158" i="13"/>
  <c r="CU1158" i="13"/>
  <c r="CW1158" i="13"/>
  <c r="CX1158" i="13"/>
  <c r="CH1159" i="13"/>
  <c r="CO1159" i="13"/>
  <c r="CQ1159" i="13"/>
  <c r="CS1159" i="13"/>
  <c r="CU1159" i="13"/>
  <c r="CW1159" i="13"/>
  <c r="CX1159" i="13"/>
  <c r="CH1160" i="13"/>
  <c r="CO1160" i="13"/>
  <c r="CQ1160" i="13"/>
  <c r="CS1160" i="13"/>
  <c r="CU1160" i="13"/>
  <c r="CW1160" i="13"/>
  <c r="CX1160" i="13"/>
  <c r="CH1161" i="13"/>
  <c r="CO1161" i="13"/>
  <c r="CQ1161" i="13"/>
  <c r="CS1161" i="13"/>
  <c r="CU1161" i="13"/>
  <c r="CW1161" i="13"/>
  <c r="CX1161" i="13"/>
  <c r="CH1162" i="13"/>
  <c r="CO1162" i="13"/>
  <c r="CQ1162" i="13"/>
  <c r="CS1162" i="13"/>
  <c r="CU1162" i="13"/>
  <c r="CW1162" i="13"/>
  <c r="CX1162" i="13"/>
  <c r="CH1163" i="13"/>
  <c r="CO1163" i="13"/>
  <c r="CQ1163" i="13"/>
  <c r="CS1163" i="13"/>
  <c r="CU1163" i="13"/>
  <c r="CW1163" i="13"/>
  <c r="CX1163" i="13"/>
  <c r="CH1164" i="13"/>
  <c r="CO1164" i="13"/>
  <c r="CQ1164" i="13"/>
  <c r="CS1164" i="13"/>
  <c r="CU1164" i="13"/>
  <c r="CW1164" i="13"/>
  <c r="CX1164" i="13"/>
  <c r="CH1165" i="13"/>
  <c r="CO1165" i="13"/>
  <c r="CQ1165" i="13"/>
  <c r="CS1165" i="13"/>
  <c r="CU1165" i="13"/>
  <c r="CW1165" i="13"/>
  <c r="CX1165" i="13"/>
  <c r="CH1166" i="13"/>
  <c r="CO1166" i="13"/>
  <c r="CQ1166" i="13"/>
  <c r="CS1166" i="13"/>
  <c r="CU1166" i="13"/>
  <c r="CW1166" i="13"/>
  <c r="CX1166" i="13"/>
  <c r="CH1167" i="13"/>
  <c r="CO1167" i="13"/>
  <c r="CQ1167" i="13"/>
  <c r="CS1167" i="13"/>
  <c r="CU1167" i="13"/>
  <c r="CW1167" i="13"/>
  <c r="CX1167" i="13"/>
  <c r="CH1168" i="13"/>
  <c r="CO1168" i="13"/>
  <c r="CQ1168" i="13"/>
  <c r="CS1168" i="13"/>
  <c r="CU1168" i="13"/>
  <c r="CW1168" i="13"/>
  <c r="CX1168" i="13"/>
  <c r="CH1169" i="13"/>
  <c r="CO1169" i="13"/>
  <c r="CQ1169" i="13"/>
  <c r="CS1169" i="13"/>
  <c r="CU1169" i="13"/>
  <c r="CW1169" i="13"/>
  <c r="CX1169" i="13"/>
  <c r="CH1170" i="13"/>
  <c r="CO1170" i="13"/>
  <c r="CQ1170" i="13"/>
  <c r="CS1170" i="13"/>
  <c r="CU1170" i="13"/>
  <c r="CW1170" i="13"/>
  <c r="CX1170" i="13"/>
  <c r="CH1171" i="13"/>
  <c r="CO1171" i="13"/>
  <c r="CQ1171" i="13"/>
  <c r="CS1171" i="13"/>
  <c r="CU1171" i="13"/>
  <c r="CW1171" i="13"/>
  <c r="CX1171" i="13"/>
  <c r="CH1172" i="13"/>
  <c r="CO1172" i="13"/>
  <c r="CQ1172" i="13"/>
  <c r="CS1172" i="13"/>
  <c r="CU1172" i="13"/>
  <c r="CW1172" i="13"/>
  <c r="CX1172" i="13"/>
  <c r="CH1173" i="13"/>
  <c r="CO1173" i="13"/>
  <c r="CQ1173" i="13"/>
  <c r="CS1173" i="13"/>
  <c r="CU1173" i="13"/>
  <c r="CW1173" i="13"/>
  <c r="CX1173" i="13"/>
  <c r="CH1174" i="13"/>
  <c r="CO1174" i="13"/>
  <c r="CQ1174" i="13"/>
  <c r="CS1174" i="13"/>
  <c r="CU1174" i="13"/>
  <c r="CW1174" i="13"/>
  <c r="CX1174" i="13"/>
  <c r="CH1175" i="13"/>
  <c r="CO1175" i="13"/>
  <c r="CQ1175" i="13"/>
  <c r="CS1175" i="13"/>
  <c r="CU1175" i="13"/>
  <c r="CW1175" i="13"/>
  <c r="CX1175" i="13"/>
  <c r="CH1176" i="13"/>
  <c r="CO1176" i="13"/>
  <c r="CQ1176" i="13"/>
  <c r="CS1176" i="13"/>
  <c r="CU1176" i="13"/>
  <c r="CW1176" i="13"/>
  <c r="CX1176" i="13"/>
  <c r="CH1177" i="13"/>
  <c r="CO1177" i="13"/>
  <c r="CQ1177" i="13"/>
  <c r="CS1177" i="13"/>
  <c r="CU1177" i="13"/>
  <c r="CW1177" i="13"/>
  <c r="CX1177" i="13"/>
  <c r="CH1178" i="13"/>
  <c r="CO1178" i="13"/>
  <c r="CQ1178" i="13"/>
  <c r="CS1178" i="13"/>
  <c r="CU1178" i="13"/>
  <c r="CW1178" i="13"/>
  <c r="CX1178" i="13"/>
  <c r="CH1179" i="13"/>
  <c r="CO1179" i="13"/>
  <c r="CQ1179" i="13"/>
  <c r="CS1179" i="13"/>
  <c r="CU1179" i="13"/>
  <c r="CW1179" i="13"/>
  <c r="CX1179" i="13"/>
  <c r="CH1180" i="13"/>
  <c r="CO1180" i="13"/>
  <c r="CQ1180" i="13"/>
  <c r="CS1180" i="13"/>
  <c r="CU1180" i="13"/>
  <c r="CW1180" i="13"/>
  <c r="CX1180" i="13"/>
  <c r="CH1181" i="13"/>
  <c r="CO1181" i="13"/>
  <c r="CQ1181" i="13"/>
  <c r="CS1181" i="13"/>
  <c r="CU1181" i="13"/>
  <c r="CW1181" i="13"/>
  <c r="CX1181" i="13"/>
  <c r="CH1182" i="13"/>
  <c r="CO1182" i="13"/>
  <c r="CQ1182" i="13"/>
  <c r="CS1182" i="13"/>
  <c r="CU1182" i="13"/>
  <c r="CW1182" i="13"/>
  <c r="CX1182" i="13"/>
  <c r="CH1183" i="13"/>
  <c r="CO1183" i="13"/>
  <c r="CQ1183" i="13"/>
  <c r="CS1183" i="13"/>
  <c r="CU1183" i="13"/>
  <c r="CW1183" i="13"/>
  <c r="CX1183" i="13"/>
  <c r="CH1184" i="13"/>
  <c r="CO1184" i="13"/>
  <c r="CQ1184" i="13"/>
  <c r="CS1184" i="13"/>
  <c r="CU1184" i="13"/>
  <c r="CW1184" i="13"/>
  <c r="CX1184" i="13"/>
  <c r="CH1185" i="13"/>
  <c r="CO1185" i="13"/>
  <c r="CQ1185" i="13"/>
  <c r="CS1185" i="13"/>
  <c r="CU1185" i="13"/>
  <c r="CW1185" i="13"/>
  <c r="CX1185" i="13"/>
  <c r="CH1186" i="13"/>
  <c r="CO1186" i="13"/>
  <c r="CQ1186" i="13"/>
  <c r="CS1186" i="13"/>
  <c r="CU1186" i="13"/>
  <c r="CW1186" i="13"/>
  <c r="CX1186" i="13"/>
  <c r="CH1187" i="13"/>
  <c r="CO1187" i="13"/>
  <c r="CQ1187" i="13"/>
  <c r="CS1187" i="13"/>
  <c r="CU1187" i="13"/>
  <c r="CW1187" i="13"/>
  <c r="CX1187" i="13"/>
  <c r="CH1188" i="13"/>
  <c r="CO1188" i="13"/>
  <c r="CQ1188" i="13"/>
  <c r="CS1188" i="13"/>
  <c r="CU1188" i="13"/>
  <c r="CW1188" i="13"/>
  <c r="CX1188" i="13"/>
  <c r="CH1189" i="13"/>
  <c r="CO1189" i="13"/>
  <c r="CQ1189" i="13"/>
  <c r="CS1189" i="13"/>
  <c r="CU1189" i="13"/>
  <c r="CW1189" i="13"/>
  <c r="CX1189" i="13"/>
  <c r="CH1190" i="13"/>
  <c r="CO1190" i="13"/>
  <c r="CQ1190" i="13"/>
  <c r="CS1190" i="13"/>
  <c r="CU1190" i="13"/>
  <c r="CW1190" i="13"/>
  <c r="CX1190" i="13"/>
  <c r="CH1191" i="13"/>
  <c r="CO1191" i="13"/>
  <c r="CQ1191" i="13"/>
  <c r="CS1191" i="13"/>
  <c r="CU1191" i="13"/>
  <c r="CW1191" i="13"/>
  <c r="CX1191" i="13"/>
  <c r="CH1192" i="13"/>
  <c r="CO1192" i="13"/>
  <c r="CQ1192" i="13"/>
  <c r="CS1192" i="13"/>
  <c r="CU1192" i="13"/>
  <c r="CW1192" i="13"/>
  <c r="CX1192" i="13"/>
  <c r="CH1193" i="13"/>
  <c r="CO1193" i="13"/>
  <c r="CQ1193" i="13"/>
  <c r="CS1193" i="13"/>
  <c r="CU1193" i="13"/>
  <c r="CW1193" i="13"/>
  <c r="CX1193" i="13"/>
  <c r="CH1194" i="13"/>
  <c r="CO1194" i="13"/>
  <c r="CQ1194" i="13"/>
  <c r="CS1194" i="13"/>
  <c r="CU1194" i="13"/>
  <c r="CW1194" i="13"/>
  <c r="CX1194" i="13"/>
  <c r="CH1195" i="13"/>
  <c r="CO1195" i="13"/>
  <c r="CQ1195" i="13"/>
  <c r="CS1195" i="13"/>
  <c r="CU1195" i="13"/>
  <c r="CW1195" i="13"/>
  <c r="CX1195" i="13"/>
  <c r="CH1196" i="13"/>
  <c r="CO1196" i="13"/>
  <c r="CQ1196" i="13"/>
  <c r="CS1196" i="13"/>
  <c r="CU1196" i="13"/>
  <c r="CW1196" i="13"/>
  <c r="CX1196" i="13"/>
  <c r="CH1197" i="13"/>
  <c r="CO1197" i="13"/>
  <c r="CQ1197" i="13"/>
  <c r="CS1197" i="13"/>
  <c r="CU1197" i="13"/>
  <c r="CW1197" i="13"/>
  <c r="CX1197" i="13"/>
  <c r="CH1198" i="13"/>
  <c r="CO1198" i="13"/>
  <c r="CQ1198" i="13"/>
  <c r="CS1198" i="13"/>
  <c r="CU1198" i="13"/>
  <c r="CW1198" i="13"/>
  <c r="CX1198" i="13"/>
  <c r="CH1199" i="13"/>
  <c r="CO1199" i="13"/>
  <c r="CQ1199" i="13"/>
  <c r="CS1199" i="13"/>
  <c r="CU1199" i="13"/>
  <c r="CW1199" i="13"/>
  <c r="CX1199" i="13"/>
  <c r="CH1200" i="13"/>
  <c r="CO1200" i="13"/>
  <c r="CQ1200" i="13"/>
  <c r="CS1200" i="13"/>
  <c r="CU1200" i="13"/>
  <c r="CW1200" i="13"/>
  <c r="CX1200" i="13"/>
  <c r="CH1201" i="13"/>
  <c r="CO1201" i="13"/>
  <c r="CQ1201" i="13"/>
  <c r="CS1201" i="13"/>
  <c r="CU1201" i="13"/>
  <c r="CW1201" i="13"/>
  <c r="CX1201" i="13"/>
  <c r="CH1202" i="13"/>
  <c r="CO1202" i="13"/>
  <c r="CQ1202" i="13"/>
  <c r="CS1202" i="13"/>
  <c r="CU1202" i="13"/>
  <c r="CW1202" i="13"/>
  <c r="CX1202" i="13"/>
  <c r="CH1203" i="13"/>
  <c r="CO1203" i="13"/>
  <c r="CQ1203" i="13"/>
  <c r="CS1203" i="13"/>
  <c r="CU1203" i="13"/>
  <c r="CW1203" i="13"/>
  <c r="CX1203" i="13"/>
  <c r="CH1204" i="13"/>
  <c r="CO1204" i="13"/>
  <c r="CQ1204" i="13"/>
  <c r="CS1204" i="13"/>
  <c r="CU1204" i="13"/>
  <c r="CW1204" i="13"/>
  <c r="CX1204" i="13"/>
  <c r="CH1205" i="13"/>
  <c r="CO1205" i="13"/>
  <c r="CQ1205" i="13"/>
  <c r="CS1205" i="13"/>
  <c r="CU1205" i="13"/>
  <c r="CW1205" i="13"/>
  <c r="CX1205" i="13"/>
  <c r="CH1206" i="13"/>
  <c r="CO1206" i="13"/>
  <c r="CQ1206" i="13"/>
  <c r="CS1206" i="13"/>
  <c r="CU1206" i="13"/>
  <c r="CW1206" i="13"/>
  <c r="CX1206" i="13"/>
  <c r="CH1207" i="13"/>
  <c r="CO1207" i="13"/>
  <c r="CQ1207" i="13"/>
  <c r="CS1207" i="13"/>
  <c r="CU1207" i="13"/>
  <c r="CW1207" i="13"/>
  <c r="CX1207" i="13"/>
  <c r="CH1208" i="13"/>
  <c r="CO1208" i="13"/>
  <c r="CQ1208" i="13"/>
  <c r="CS1208" i="13"/>
  <c r="CU1208" i="13"/>
  <c r="CW1208" i="13"/>
  <c r="CX1208" i="13"/>
  <c r="CH1209" i="13"/>
  <c r="CO1209" i="13"/>
  <c r="CQ1209" i="13"/>
  <c r="CS1209" i="13"/>
  <c r="CU1209" i="13"/>
  <c r="CW1209" i="13"/>
  <c r="CX1209" i="13"/>
  <c r="CH1210" i="13"/>
  <c r="CO1210" i="13"/>
  <c r="CQ1210" i="13"/>
  <c r="CS1210" i="13"/>
  <c r="CU1210" i="13"/>
  <c r="CW1210" i="13"/>
  <c r="CX1210" i="13"/>
  <c r="CH1211" i="13"/>
  <c r="CO1211" i="13"/>
  <c r="CQ1211" i="13"/>
  <c r="CS1211" i="13"/>
  <c r="CU1211" i="13"/>
  <c r="CW1211" i="13"/>
  <c r="CX1211" i="13"/>
  <c r="CH1212" i="13"/>
  <c r="CO1212" i="13"/>
  <c r="CQ1212" i="13"/>
  <c r="CS1212" i="13"/>
  <c r="CU1212" i="13"/>
  <c r="CW1212" i="13"/>
  <c r="CX1212" i="13"/>
  <c r="CH1213" i="13"/>
  <c r="CO1213" i="13"/>
  <c r="CQ1213" i="13"/>
  <c r="CS1213" i="13"/>
  <c r="CU1213" i="13"/>
  <c r="CW1213" i="13"/>
  <c r="CX1213" i="13"/>
  <c r="CH1214" i="13"/>
  <c r="CO1214" i="13"/>
  <c r="CQ1214" i="13"/>
  <c r="CS1214" i="13"/>
  <c r="CU1214" i="13"/>
  <c r="CW1214" i="13"/>
  <c r="CX1214" i="13"/>
  <c r="CH1215" i="13"/>
  <c r="CO1215" i="13"/>
  <c r="CQ1215" i="13"/>
  <c r="CS1215" i="13"/>
  <c r="CU1215" i="13"/>
  <c r="CW1215" i="13"/>
  <c r="CX1215" i="13"/>
  <c r="CH1216" i="13"/>
  <c r="CO1216" i="13"/>
  <c r="CQ1216" i="13"/>
  <c r="CS1216" i="13"/>
  <c r="CU1216" i="13"/>
  <c r="CW1216" i="13"/>
  <c r="CX1216" i="13"/>
  <c r="CH1217" i="13"/>
  <c r="CO1217" i="13"/>
  <c r="CQ1217" i="13"/>
  <c r="CS1217" i="13"/>
  <c r="CU1217" i="13"/>
  <c r="CW1217" i="13"/>
  <c r="CX1217" i="13"/>
  <c r="CH1218" i="13"/>
  <c r="CO1218" i="13"/>
  <c r="CQ1218" i="13"/>
  <c r="CS1218" i="13"/>
  <c r="CU1218" i="13"/>
  <c r="CW1218" i="13"/>
  <c r="CX1218" i="13"/>
  <c r="CH1219" i="13"/>
  <c r="CO1219" i="13"/>
  <c r="CQ1219" i="13"/>
  <c r="CS1219" i="13"/>
  <c r="CU1219" i="13"/>
  <c r="CW1219" i="13"/>
  <c r="CX1219" i="13"/>
  <c r="CH1220" i="13"/>
  <c r="CO1220" i="13"/>
  <c r="CQ1220" i="13"/>
  <c r="CS1220" i="13"/>
  <c r="CU1220" i="13"/>
  <c r="CW1220" i="13"/>
  <c r="CX1220" i="13"/>
  <c r="CH1221" i="13"/>
  <c r="CO1221" i="13"/>
  <c r="CQ1221" i="13"/>
  <c r="CS1221" i="13"/>
  <c r="CU1221" i="13"/>
  <c r="CW1221" i="13"/>
  <c r="CX1221" i="13"/>
  <c r="CH1222" i="13"/>
  <c r="CO1222" i="13"/>
  <c r="CQ1222" i="13"/>
  <c r="CS1222" i="13"/>
  <c r="CU1222" i="13"/>
  <c r="CW1222" i="13"/>
  <c r="CX1222" i="13"/>
  <c r="CH1223" i="13"/>
  <c r="CO1223" i="13"/>
  <c r="CQ1223" i="13"/>
  <c r="CS1223" i="13"/>
  <c r="CU1223" i="13"/>
  <c r="CW1223" i="13"/>
  <c r="CX1223" i="13"/>
  <c r="CH1224" i="13"/>
  <c r="CO1224" i="13"/>
  <c r="CQ1224" i="13"/>
  <c r="CS1224" i="13"/>
  <c r="CU1224" i="13"/>
  <c r="CW1224" i="13"/>
  <c r="CX1224" i="13"/>
  <c r="CH1225" i="13"/>
  <c r="CO1225" i="13"/>
  <c r="CQ1225" i="13"/>
  <c r="CS1225" i="13"/>
  <c r="CU1225" i="13"/>
  <c r="CW1225" i="13"/>
  <c r="CX1225" i="13"/>
  <c r="CH1226" i="13"/>
  <c r="CO1226" i="13"/>
  <c r="CQ1226" i="13"/>
  <c r="CS1226" i="13"/>
  <c r="CU1226" i="13"/>
  <c r="CW1226" i="13"/>
  <c r="CX1226" i="13"/>
  <c r="CH1227" i="13"/>
  <c r="CO1227" i="13"/>
  <c r="CQ1227" i="13"/>
  <c r="CS1227" i="13"/>
  <c r="CU1227" i="13"/>
  <c r="CW1227" i="13"/>
  <c r="CX1227" i="13"/>
  <c r="CH1228" i="13"/>
  <c r="CO1228" i="13"/>
  <c r="CQ1228" i="13"/>
  <c r="CS1228" i="13"/>
  <c r="CU1228" i="13"/>
  <c r="CW1228" i="13"/>
  <c r="CX1228" i="13"/>
  <c r="CH1229" i="13"/>
  <c r="CO1229" i="13"/>
  <c r="CQ1229" i="13"/>
  <c r="CS1229" i="13"/>
  <c r="CU1229" i="13"/>
  <c r="CW1229" i="13"/>
  <c r="CX1229" i="13"/>
  <c r="CH1230" i="13"/>
  <c r="CO1230" i="13"/>
  <c r="CQ1230" i="13"/>
  <c r="CS1230" i="13"/>
  <c r="CU1230" i="13"/>
  <c r="CW1230" i="13"/>
  <c r="CX1230" i="13"/>
  <c r="CH1231" i="13"/>
  <c r="CO1231" i="13"/>
  <c r="CQ1231" i="13"/>
  <c r="CS1231" i="13"/>
  <c r="CU1231" i="13"/>
  <c r="CW1231" i="13"/>
  <c r="CX1231" i="13"/>
  <c r="CH1232" i="13"/>
  <c r="CO1232" i="13"/>
  <c r="CQ1232" i="13"/>
  <c r="CS1232" i="13"/>
  <c r="CU1232" i="13"/>
  <c r="CW1232" i="13"/>
  <c r="CX1232" i="13"/>
  <c r="CH1233" i="13"/>
  <c r="CO1233" i="13"/>
  <c r="CQ1233" i="13"/>
  <c r="CS1233" i="13"/>
  <c r="CU1233" i="13"/>
  <c r="CW1233" i="13"/>
  <c r="CX1233" i="13"/>
  <c r="CH1234" i="13"/>
  <c r="CO1234" i="13"/>
  <c r="CQ1234" i="13"/>
  <c r="CS1234" i="13"/>
  <c r="CU1234" i="13"/>
  <c r="CW1234" i="13"/>
  <c r="CX1234" i="13"/>
  <c r="CH1235" i="13"/>
  <c r="CO1235" i="13"/>
  <c r="CQ1235" i="13"/>
  <c r="CS1235" i="13"/>
  <c r="CU1235" i="13"/>
  <c r="CW1235" i="13"/>
  <c r="CX1235" i="13"/>
  <c r="CH1236" i="13"/>
  <c r="CO1236" i="13"/>
  <c r="CQ1236" i="13"/>
  <c r="CS1236" i="13"/>
  <c r="CU1236" i="13"/>
  <c r="CW1236" i="13"/>
  <c r="CX1236" i="13"/>
  <c r="CH1237" i="13"/>
  <c r="CO1237" i="13"/>
  <c r="CQ1237" i="13"/>
  <c r="CS1237" i="13"/>
  <c r="CU1237" i="13"/>
  <c r="CW1237" i="13"/>
  <c r="CX1237" i="13"/>
  <c r="CH1238" i="13"/>
  <c r="CO1238" i="13"/>
  <c r="CQ1238" i="13"/>
  <c r="CS1238" i="13"/>
  <c r="CU1238" i="13"/>
  <c r="CW1238" i="13"/>
  <c r="CX1238" i="13"/>
  <c r="CH1239" i="13"/>
  <c r="CO1239" i="13"/>
  <c r="CQ1239" i="13"/>
  <c r="CS1239" i="13"/>
  <c r="CU1239" i="13"/>
  <c r="CW1239" i="13"/>
  <c r="CX1239" i="13"/>
  <c r="CH1240" i="13"/>
  <c r="CO1240" i="13"/>
  <c r="CQ1240" i="13"/>
  <c r="CS1240" i="13"/>
  <c r="CU1240" i="13"/>
  <c r="CW1240" i="13"/>
  <c r="CX1240" i="13"/>
  <c r="CH1241" i="13"/>
  <c r="CO1241" i="13"/>
  <c r="CQ1241" i="13"/>
  <c r="CS1241" i="13"/>
  <c r="CU1241" i="13"/>
  <c r="CW1241" i="13"/>
  <c r="CX1241" i="13"/>
  <c r="CH1242" i="13"/>
  <c r="CO1242" i="13"/>
  <c r="CQ1242" i="13"/>
  <c r="CS1242" i="13"/>
  <c r="CU1242" i="13"/>
  <c r="CW1242" i="13"/>
  <c r="CX1242" i="13"/>
  <c r="CH1243" i="13"/>
  <c r="CO1243" i="13"/>
  <c r="CQ1243" i="13"/>
  <c r="CS1243" i="13"/>
  <c r="CU1243" i="13"/>
  <c r="CW1243" i="13"/>
  <c r="CX1243" i="13"/>
  <c r="CH1244" i="13"/>
  <c r="CO1244" i="13"/>
  <c r="CQ1244" i="13"/>
  <c r="CS1244" i="13"/>
  <c r="CU1244" i="13"/>
  <c r="CW1244" i="13"/>
  <c r="CX1244" i="13"/>
  <c r="CH1245" i="13"/>
  <c r="CO1245" i="13"/>
  <c r="CQ1245" i="13"/>
  <c r="CS1245" i="13"/>
  <c r="CU1245" i="13"/>
  <c r="CW1245" i="13"/>
  <c r="CX1245" i="13"/>
  <c r="CH1246" i="13"/>
  <c r="CO1246" i="13"/>
  <c r="CQ1246" i="13"/>
  <c r="CS1246" i="13"/>
  <c r="CU1246" i="13"/>
  <c r="CW1246" i="13"/>
  <c r="CX1246" i="13"/>
  <c r="CH1247" i="13"/>
  <c r="CO1247" i="13"/>
  <c r="CQ1247" i="13"/>
  <c r="CS1247" i="13"/>
  <c r="CU1247" i="13"/>
  <c r="CW1247" i="13"/>
  <c r="CX1247" i="13"/>
  <c r="CH1248" i="13"/>
  <c r="CO1248" i="13"/>
  <c r="CQ1248" i="13"/>
  <c r="CS1248" i="13"/>
  <c r="CU1248" i="13"/>
  <c r="CW1248" i="13"/>
  <c r="CX1248" i="13"/>
  <c r="CH1249" i="13"/>
  <c r="CO1249" i="13"/>
  <c r="CQ1249" i="13"/>
  <c r="CS1249" i="13"/>
  <c r="CU1249" i="13"/>
  <c r="CW1249" i="13"/>
  <c r="CX1249" i="13"/>
  <c r="CH1250" i="13"/>
  <c r="CO1250" i="13"/>
  <c r="CQ1250" i="13"/>
  <c r="CS1250" i="13"/>
  <c r="CU1250" i="13"/>
  <c r="CW1250" i="13"/>
  <c r="CX1250" i="13"/>
  <c r="CH1251" i="13"/>
  <c r="CO1251" i="13"/>
  <c r="CQ1251" i="13"/>
  <c r="CS1251" i="13"/>
  <c r="CU1251" i="13"/>
  <c r="CW1251" i="13"/>
  <c r="CX1251" i="13"/>
  <c r="CH1252" i="13"/>
  <c r="CO1252" i="13"/>
  <c r="CQ1252" i="13"/>
  <c r="CS1252" i="13"/>
  <c r="CU1252" i="13"/>
  <c r="CW1252" i="13"/>
  <c r="CX1252" i="13"/>
  <c r="CH1253" i="13"/>
  <c r="CO1253" i="13"/>
  <c r="CQ1253" i="13"/>
  <c r="CS1253" i="13"/>
  <c r="CU1253" i="13"/>
  <c r="CW1253" i="13"/>
  <c r="CX1253" i="13"/>
  <c r="CH1254" i="13"/>
  <c r="CO1254" i="13"/>
  <c r="CQ1254" i="13"/>
  <c r="CS1254" i="13"/>
  <c r="CU1254" i="13"/>
  <c r="CW1254" i="13"/>
  <c r="CX1254" i="13"/>
  <c r="CH1255" i="13"/>
  <c r="CO1255" i="13"/>
  <c r="CQ1255" i="13"/>
  <c r="CS1255" i="13"/>
  <c r="CU1255" i="13"/>
  <c r="CW1255" i="13"/>
  <c r="CX1255" i="13"/>
  <c r="CH1256" i="13"/>
  <c r="CO1256" i="13"/>
  <c r="CQ1256" i="13"/>
  <c r="CS1256" i="13"/>
  <c r="CU1256" i="13"/>
  <c r="CW1256" i="13"/>
  <c r="CX1256" i="13"/>
  <c r="CH1257" i="13"/>
  <c r="CO1257" i="13"/>
  <c r="CQ1257" i="13"/>
  <c r="CS1257" i="13"/>
  <c r="CU1257" i="13"/>
  <c r="CW1257" i="13"/>
  <c r="CX1257" i="13"/>
  <c r="CH1258" i="13"/>
  <c r="CO1258" i="13"/>
  <c r="CQ1258" i="13"/>
  <c r="CS1258" i="13"/>
  <c r="CU1258" i="13"/>
  <c r="CW1258" i="13"/>
  <c r="CX1258" i="13"/>
  <c r="CH1259" i="13"/>
  <c r="CO1259" i="13"/>
  <c r="CQ1259" i="13"/>
  <c r="CS1259" i="13"/>
  <c r="CU1259" i="13"/>
  <c r="CW1259" i="13"/>
  <c r="CX1259" i="13"/>
  <c r="CH1260" i="13"/>
  <c r="CO1260" i="13"/>
  <c r="CQ1260" i="13"/>
  <c r="CS1260" i="13"/>
  <c r="CU1260" i="13"/>
  <c r="CW1260" i="13"/>
  <c r="CX1260" i="13"/>
  <c r="CH1261" i="13"/>
  <c r="CO1261" i="13"/>
  <c r="CQ1261" i="13"/>
  <c r="CS1261" i="13"/>
  <c r="CU1261" i="13"/>
  <c r="CW1261" i="13"/>
  <c r="CX1261" i="13"/>
  <c r="CH1262" i="13"/>
  <c r="CO1262" i="13"/>
  <c r="CQ1262" i="13"/>
  <c r="CS1262" i="13"/>
  <c r="CU1262" i="13"/>
  <c r="CW1262" i="13"/>
  <c r="CX1262" i="13"/>
  <c r="CH1263" i="13"/>
  <c r="CO1263" i="13"/>
  <c r="CQ1263" i="13"/>
  <c r="CS1263" i="13"/>
  <c r="CU1263" i="13"/>
  <c r="CW1263" i="13"/>
  <c r="CX1263" i="13"/>
  <c r="CH1264" i="13"/>
  <c r="CO1264" i="13"/>
  <c r="CQ1264" i="13"/>
  <c r="CS1264" i="13"/>
  <c r="CU1264" i="13"/>
  <c r="CW1264" i="13"/>
  <c r="CX1264" i="13"/>
  <c r="CH1265" i="13"/>
  <c r="CO1265" i="13"/>
  <c r="CQ1265" i="13"/>
  <c r="CS1265" i="13"/>
  <c r="CU1265" i="13"/>
  <c r="CW1265" i="13"/>
  <c r="CX1265" i="13"/>
  <c r="CH1266" i="13"/>
  <c r="CO1266" i="13"/>
  <c r="CQ1266" i="13"/>
  <c r="CS1266" i="13"/>
  <c r="CU1266" i="13"/>
  <c r="CW1266" i="13"/>
  <c r="CX1266" i="13"/>
  <c r="CH1267" i="13"/>
  <c r="CO1267" i="13"/>
  <c r="CQ1267" i="13"/>
  <c r="CS1267" i="13"/>
  <c r="CU1267" i="13"/>
  <c r="CW1267" i="13"/>
  <c r="CX1267" i="13"/>
  <c r="CH1268" i="13"/>
  <c r="CO1268" i="13"/>
  <c r="CQ1268" i="13"/>
  <c r="CS1268" i="13"/>
  <c r="CU1268" i="13"/>
  <c r="CW1268" i="13"/>
  <c r="CX1268" i="13"/>
  <c r="CH1269" i="13"/>
  <c r="CO1269" i="13"/>
  <c r="CQ1269" i="13"/>
  <c r="CS1269" i="13"/>
  <c r="CU1269" i="13"/>
  <c r="CW1269" i="13"/>
  <c r="CX1269" i="13"/>
  <c r="CH1270" i="13"/>
  <c r="CO1270" i="13"/>
  <c r="CQ1270" i="13"/>
  <c r="CS1270" i="13"/>
  <c r="CU1270" i="13"/>
  <c r="CW1270" i="13"/>
  <c r="CX1270" i="13"/>
  <c r="CH1271" i="13"/>
  <c r="CO1271" i="13"/>
  <c r="CQ1271" i="13"/>
  <c r="CS1271" i="13"/>
  <c r="CU1271" i="13"/>
  <c r="CW1271" i="13"/>
  <c r="CX1271" i="13"/>
  <c r="CH1272" i="13"/>
  <c r="CO1272" i="13"/>
  <c r="CQ1272" i="13"/>
  <c r="CS1272" i="13"/>
  <c r="CU1272" i="13"/>
  <c r="CW1272" i="13"/>
  <c r="CX1272" i="13"/>
  <c r="CH1273" i="13"/>
  <c r="CO1273" i="13"/>
  <c r="CQ1273" i="13"/>
  <c r="CS1273" i="13"/>
  <c r="CU1273" i="13"/>
  <c r="CW1273" i="13"/>
  <c r="CX1273" i="13"/>
  <c r="CH1274" i="13"/>
  <c r="CO1274" i="13"/>
  <c r="CQ1274" i="13"/>
  <c r="CS1274" i="13"/>
  <c r="CU1274" i="13"/>
  <c r="CW1274" i="13"/>
  <c r="CX1274" i="13"/>
  <c r="CH1275" i="13"/>
  <c r="CO1275" i="13"/>
  <c r="CQ1275" i="13"/>
  <c r="CS1275" i="13"/>
  <c r="CU1275" i="13"/>
  <c r="CW1275" i="13"/>
  <c r="CX1275" i="13"/>
  <c r="CH1276" i="13"/>
  <c r="CO1276" i="13"/>
  <c r="CQ1276" i="13"/>
  <c r="CS1276" i="13"/>
  <c r="CU1276" i="13"/>
  <c r="CW1276" i="13"/>
  <c r="CX1276" i="13"/>
  <c r="CH1277" i="13"/>
  <c r="CO1277" i="13"/>
  <c r="CQ1277" i="13"/>
  <c r="CS1277" i="13"/>
  <c r="CU1277" i="13"/>
  <c r="CW1277" i="13"/>
  <c r="CX1277" i="13"/>
  <c r="CH1278" i="13"/>
  <c r="CO1278" i="13"/>
  <c r="CQ1278" i="13"/>
  <c r="CS1278" i="13"/>
  <c r="CU1278" i="13"/>
  <c r="CW1278" i="13"/>
  <c r="CX1278" i="13"/>
  <c r="CH1279" i="13"/>
  <c r="CO1279" i="13"/>
  <c r="CQ1279" i="13"/>
  <c r="CS1279" i="13"/>
  <c r="CU1279" i="13"/>
  <c r="CW1279" i="13"/>
  <c r="CX1279" i="13"/>
  <c r="CH1280" i="13"/>
  <c r="CO1280" i="13"/>
  <c r="CQ1280" i="13"/>
  <c r="CS1280" i="13"/>
  <c r="CU1280" i="13"/>
  <c r="CW1280" i="13"/>
  <c r="CX1280" i="13"/>
  <c r="CH1281" i="13"/>
  <c r="CO1281" i="13"/>
  <c r="CQ1281" i="13"/>
  <c r="CS1281" i="13"/>
  <c r="CU1281" i="13"/>
  <c r="CW1281" i="13"/>
  <c r="CX1281" i="13"/>
  <c r="CH1282" i="13"/>
  <c r="CO1282" i="13"/>
  <c r="CQ1282" i="13"/>
  <c r="CS1282" i="13"/>
  <c r="CU1282" i="13"/>
  <c r="CW1282" i="13"/>
  <c r="CX1282" i="13"/>
  <c r="CH1283" i="13"/>
  <c r="CO1283" i="13"/>
  <c r="CQ1283" i="13"/>
  <c r="CS1283" i="13"/>
  <c r="CU1283" i="13"/>
  <c r="CW1283" i="13"/>
  <c r="CX1283" i="13"/>
  <c r="CH1284" i="13"/>
  <c r="CO1284" i="13"/>
  <c r="CQ1284" i="13"/>
  <c r="CS1284" i="13"/>
  <c r="CU1284" i="13"/>
  <c r="CW1284" i="13"/>
  <c r="CX1284" i="13"/>
  <c r="CH1285" i="13"/>
  <c r="CO1285" i="13"/>
  <c r="CQ1285" i="13"/>
  <c r="CS1285" i="13"/>
  <c r="CU1285" i="13"/>
  <c r="CW1285" i="13"/>
  <c r="CX1285" i="13"/>
  <c r="CH1286" i="13"/>
  <c r="CO1286" i="13"/>
  <c r="CQ1286" i="13"/>
  <c r="CS1286" i="13"/>
  <c r="CU1286" i="13"/>
  <c r="CW1286" i="13"/>
  <c r="CX1286" i="13"/>
  <c r="CH1287" i="13"/>
  <c r="CO1287" i="13"/>
  <c r="CQ1287" i="13"/>
  <c r="CS1287" i="13"/>
  <c r="CU1287" i="13"/>
  <c r="CW1287" i="13"/>
  <c r="CX1287" i="13"/>
  <c r="CH1288" i="13"/>
  <c r="CO1288" i="13"/>
  <c r="CQ1288" i="13"/>
  <c r="CS1288" i="13"/>
  <c r="CU1288" i="13"/>
  <c r="CW1288" i="13"/>
  <c r="CX1288" i="13"/>
  <c r="CH1289" i="13"/>
  <c r="CO1289" i="13"/>
  <c r="CQ1289" i="13"/>
  <c r="CS1289" i="13"/>
  <c r="CU1289" i="13"/>
  <c r="CW1289" i="13"/>
  <c r="CX1289" i="13"/>
  <c r="CH1290" i="13"/>
  <c r="CO1290" i="13"/>
  <c r="CQ1290" i="13"/>
  <c r="CS1290" i="13"/>
  <c r="CU1290" i="13"/>
  <c r="CW1290" i="13"/>
  <c r="CX1290" i="13"/>
  <c r="CH1291" i="13"/>
  <c r="CO1291" i="13"/>
  <c r="CQ1291" i="13"/>
  <c r="CS1291" i="13"/>
  <c r="CU1291" i="13"/>
  <c r="CW1291" i="13"/>
  <c r="CX1291" i="13"/>
  <c r="CH1292" i="13"/>
  <c r="CO1292" i="13"/>
  <c r="CQ1292" i="13"/>
  <c r="CS1292" i="13"/>
  <c r="CU1292" i="13"/>
  <c r="CW1292" i="13"/>
  <c r="CX1292" i="13"/>
  <c r="CH1293" i="13"/>
  <c r="CO1293" i="13"/>
  <c r="CQ1293" i="13"/>
  <c r="CS1293" i="13"/>
  <c r="CU1293" i="13"/>
  <c r="CW1293" i="13"/>
  <c r="CX1293" i="13"/>
  <c r="CH1294" i="13"/>
  <c r="CO1294" i="13"/>
  <c r="CQ1294" i="13"/>
  <c r="CS1294" i="13"/>
  <c r="CU1294" i="13"/>
  <c r="CW1294" i="13"/>
  <c r="CX1294" i="13"/>
  <c r="CH1295" i="13"/>
  <c r="CO1295" i="13"/>
  <c r="CQ1295" i="13"/>
  <c r="CS1295" i="13"/>
  <c r="CU1295" i="13"/>
  <c r="CW1295" i="13"/>
  <c r="CX1295" i="13"/>
  <c r="CH1296" i="13"/>
  <c r="CO1296" i="13"/>
  <c r="CQ1296" i="13"/>
  <c r="CS1296" i="13"/>
  <c r="CU1296" i="13"/>
  <c r="CW1296" i="13"/>
  <c r="CX1296" i="13"/>
  <c r="CH1297" i="13"/>
  <c r="CO1297" i="13"/>
  <c r="CQ1297" i="13"/>
  <c r="CS1297" i="13"/>
  <c r="CU1297" i="13"/>
  <c r="CW1297" i="13"/>
  <c r="CX1297" i="13"/>
  <c r="CH1298" i="13"/>
  <c r="CO1298" i="13"/>
  <c r="CQ1298" i="13"/>
  <c r="CS1298" i="13"/>
  <c r="CU1298" i="13"/>
  <c r="CW1298" i="13"/>
  <c r="CX1298" i="13"/>
  <c r="CH1299" i="13"/>
  <c r="CO1299" i="13"/>
  <c r="CQ1299" i="13"/>
  <c r="CS1299" i="13"/>
  <c r="CU1299" i="13"/>
  <c r="CW1299" i="13"/>
  <c r="CX1299" i="13"/>
  <c r="CH1300" i="13"/>
  <c r="CO1300" i="13"/>
  <c r="CQ1300" i="13"/>
  <c r="CS1300" i="13"/>
  <c r="CU1300" i="13"/>
  <c r="CW1300" i="13"/>
  <c r="CX1300" i="13"/>
  <c r="CH1301" i="13"/>
  <c r="CO1301" i="13"/>
  <c r="CQ1301" i="13"/>
  <c r="CS1301" i="13"/>
  <c r="CU1301" i="13"/>
  <c r="CW1301" i="13"/>
  <c r="CX1301" i="13"/>
  <c r="CH1302" i="13"/>
  <c r="CO1302" i="13"/>
  <c r="CQ1302" i="13"/>
  <c r="CS1302" i="13"/>
  <c r="CU1302" i="13"/>
  <c r="CW1302" i="13"/>
  <c r="CX1302" i="13"/>
  <c r="CH1303" i="13"/>
  <c r="CO1303" i="13"/>
  <c r="CQ1303" i="13"/>
  <c r="CS1303" i="13"/>
  <c r="CU1303" i="13"/>
  <c r="CW1303" i="13"/>
  <c r="CX1303" i="13"/>
  <c r="CH1304" i="13"/>
  <c r="CO1304" i="13"/>
  <c r="CQ1304" i="13"/>
  <c r="CS1304" i="13"/>
  <c r="CU1304" i="13"/>
  <c r="CW1304" i="13"/>
  <c r="CX1304" i="13"/>
  <c r="CH1305" i="13"/>
  <c r="CO1305" i="13"/>
  <c r="CQ1305" i="13"/>
  <c r="CS1305" i="13"/>
  <c r="CU1305" i="13"/>
  <c r="CW1305" i="13"/>
  <c r="CX1305" i="13"/>
  <c r="CH1306" i="13"/>
  <c r="CO1306" i="13"/>
  <c r="CQ1306" i="13"/>
  <c r="CS1306" i="13"/>
  <c r="CU1306" i="13"/>
  <c r="CW1306" i="13"/>
  <c r="CX1306" i="13"/>
  <c r="CH1307" i="13"/>
  <c r="CO1307" i="13"/>
  <c r="CQ1307" i="13"/>
  <c r="CS1307" i="13"/>
  <c r="CU1307" i="13"/>
  <c r="CW1307" i="13"/>
  <c r="CX1307" i="13"/>
  <c r="CH1308" i="13"/>
  <c r="CO1308" i="13"/>
  <c r="CQ1308" i="13"/>
  <c r="CS1308" i="13"/>
  <c r="CU1308" i="13"/>
  <c r="CW1308" i="13"/>
  <c r="CX1308" i="13"/>
  <c r="CH1309" i="13"/>
  <c r="CO1309" i="13"/>
  <c r="CQ1309" i="13"/>
  <c r="CS1309" i="13"/>
  <c r="CU1309" i="13"/>
  <c r="CW1309" i="13"/>
  <c r="CX1309" i="13"/>
  <c r="CH1310" i="13"/>
  <c r="CO1310" i="13"/>
  <c r="CQ1310" i="13"/>
  <c r="CS1310" i="13"/>
  <c r="CU1310" i="13"/>
  <c r="CW1310" i="13"/>
  <c r="CX1310" i="13"/>
  <c r="CH1311" i="13"/>
  <c r="CO1311" i="13"/>
  <c r="CQ1311" i="13"/>
  <c r="CS1311" i="13"/>
  <c r="CU1311" i="13"/>
  <c r="CW1311" i="13"/>
  <c r="CX1311" i="13"/>
  <c r="CH1312" i="13"/>
  <c r="CO1312" i="13"/>
  <c r="CQ1312" i="13"/>
  <c r="CS1312" i="13"/>
  <c r="CU1312" i="13"/>
  <c r="CW1312" i="13"/>
  <c r="CX1312" i="13"/>
  <c r="CH1313" i="13"/>
  <c r="CO1313" i="13"/>
  <c r="CQ1313" i="13"/>
  <c r="CS1313" i="13"/>
  <c r="CU1313" i="13"/>
  <c r="CW1313" i="13"/>
  <c r="CX1313" i="13"/>
  <c r="CH1314" i="13"/>
  <c r="CO1314" i="13"/>
  <c r="CQ1314" i="13"/>
  <c r="CS1314" i="13"/>
  <c r="CU1314" i="13"/>
  <c r="CW1314" i="13"/>
  <c r="CX1314" i="13"/>
  <c r="CH1315" i="13"/>
  <c r="CO1315" i="13"/>
  <c r="CQ1315" i="13"/>
  <c r="CS1315" i="13"/>
  <c r="CU1315" i="13"/>
  <c r="CW1315" i="13"/>
  <c r="CX1315" i="13"/>
  <c r="CH1316" i="13"/>
  <c r="CO1316" i="13"/>
  <c r="CQ1316" i="13"/>
  <c r="CS1316" i="13"/>
  <c r="CU1316" i="13"/>
  <c r="CW1316" i="13"/>
  <c r="CX1316" i="13"/>
  <c r="CH1317" i="13"/>
  <c r="CO1317" i="13"/>
  <c r="CQ1317" i="13"/>
  <c r="CS1317" i="13"/>
  <c r="CU1317" i="13"/>
  <c r="CW1317" i="13"/>
  <c r="CX1317" i="13"/>
  <c r="CH1318" i="13"/>
  <c r="CO1318" i="13"/>
  <c r="CQ1318" i="13"/>
  <c r="CS1318" i="13"/>
  <c r="CU1318" i="13"/>
  <c r="CW1318" i="13"/>
  <c r="CX1318" i="13"/>
  <c r="CH1319" i="13"/>
  <c r="CO1319" i="13"/>
  <c r="CQ1319" i="13"/>
  <c r="CS1319" i="13"/>
  <c r="CU1319" i="13"/>
  <c r="CW1319" i="13"/>
  <c r="CX1319" i="13"/>
  <c r="CH1320" i="13"/>
  <c r="CO1320" i="13"/>
  <c r="CQ1320" i="13"/>
  <c r="CS1320" i="13"/>
  <c r="CU1320" i="13"/>
  <c r="CW1320" i="13"/>
  <c r="CX1320" i="13"/>
  <c r="CH1321" i="13"/>
  <c r="CO1321" i="13"/>
  <c r="CQ1321" i="13"/>
  <c r="CS1321" i="13"/>
  <c r="CU1321" i="13"/>
  <c r="CW1321" i="13"/>
  <c r="CX1321" i="13"/>
  <c r="CH1322" i="13"/>
  <c r="CO1322" i="13"/>
  <c r="CQ1322" i="13"/>
  <c r="CS1322" i="13"/>
  <c r="CU1322" i="13"/>
  <c r="CW1322" i="13"/>
  <c r="CX1322" i="13"/>
  <c r="CH1323" i="13"/>
  <c r="CO1323" i="13"/>
  <c r="CQ1323" i="13"/>
  <c r="CS1323" i="13"/>
  <c r="CU1323" i="13"/>
  <c r="CW1323" i="13"/>
  <c r="CX1323" i="13"/>
  <c r="CH1324" i="13"/>
  <c r="CO1324" i="13"/>
  <c r="CQ1324" i="13"/>
  <c r="CS1324" i="13"/>
  <c r="CU1324" i="13"/>
  <c r="CW1324" i="13"/>
  <c r="CX1324" i="13"/>
  <c r="CH1325" i="13"/>
  <c r="CO1325" i="13"/>
  <c r="CQ1325" i="13"/>
  <c r="CS1325" i="13"/>
  <c r="CU1325" i="13"/>
  <c r="CW1325" i="13"/>
  <c r="CX1325" i="13"/>
  <c r="CH1326" i="13"/>
  <c r="CO1326" i="13"/>
  <c r="CQ1326" i="13"/>
  <c r="CS1326" i="13"/>
  <c r="CU1326" i="13"/>
  <c r="CW1326" i="13"/>
  <c r="CX1326" i="13"/>
  <c r="CH1327" i="13"/>
  <c r="CO1327" i="13"/>
  <c r="CQ1327" i="13"/>
  <c r="CS1327" i="13"/>
  <c r="CU1327" i="13"/>
  <c r="CW1327" i="13"/>
  <c r="CX1327" i="13"/>
  <c r="CH1328" i="13"/>
  <c r="CO1328" i="13"/>
  <c r="CQ1328" i="13"/>
  <c r="CS1328" i="13"/>
  <c r="CU1328" i="13"/>
  <c r="CW1328" i="13"/>
  <c r="CX1328" i="13"/>
  <c r="CH1329" i="13"/>
  <c r="CO1329" i="13"/>
  <c r="CQ1329" i="13"/>
  <c r="CS1329" i="13"/>
  <c r="CU1329" i="13"/>
  <c r="CW1329" i="13"/>
  <c r="CX1329" i="13"/>
  <c r="CH1330" i="13"/>
  <c r="CO1330" i="13"/>
  <c r="CQ1330" i="13"/>
  <c r="CS1330" i="13"/>
  <c r="CU1330" i="13"/>
  <c r="CW1330" i="13"/>
  <c r="CX1330" i="13"/>
  <c r="CH1331" i="13"/>
  <c r="CO1331" i="13"/>
  <c r="CQ1331" i="13"/>
  <c r="CS1331" i="13"/>
  <c r="CU1331" i="13"/>
  <c r="CW1331" i="13"/>
  <c r="CX1331" i="13"/>
  <c r="CH1332" i="13"/>
  <c r="CO1332" i="13"/>
  <c r="CQ1332" i="13"/>
  <c r="CS1332" i="13"/>
  <c r="CU1332" i="13"/>
  <c r="CW1332" i="13"/>
  <c r="CX1332" i="13"/>
  <c r="CH1333" i="13"/>
  <c r="CO1333" i="13"/>
  <c r="CQ1333" i="13"/>
  <c r="CS1333" i="13"/>
  <c r="CU1333" i="13"/>
  <c r="CW1333" i="13"/>
  <c r="CX1333" i="13"/>
  <c r="CH1334" i="13"/>
  <c r="CO1334" i="13"/>
  <c r="CQ1334" i="13"/>
  <c r="CS1334" i="13"/>
  <c r="CU1334" i="13"/>
  <c r="CW1334" i="13"/>
  <c r="CX1334" i="13"/>
  <c r="CH1335" i="13"/>
  <c r="CO1335" i="13"/>
  <c r="CQ1335" i="13"/>
  <c r="CS1335" i="13"/>
  <c r="CU1335" i="13"/>
  <c r="CW1335" i="13"/>
  <c r="CX1335" i="13"/>
  <c r="CH1336" i="13"/>
  <c r="CO1336" i="13"/>
  <c r="CQ1336" i="13"/>
  <c r="CS1336" i="13"/>
  <c r="CU1336" i="13"/>
  <c r="CW1336" i="13"/>
  <c r="CX1336" i="13"/>
  <c r="CH1337" i="13"/>
  <c r="CO1337" i="13"/>
  <c r="CQ1337" i="13"/>
  <c r="CS1337" i="13"/>
  <c r="CU1337" i="13"/>
  <c r="CW1337" i="13"/>
  <c r="CX1337" i="13"/>
  <c r="CH1338" i="13"/>
  <c r="CO1338" i="13"/>
  <c r="CQ1338" i="13"/>
  <c r="CS1338" i="13"/>
  <c r="CU1338" i="13"/>
  <c r="CW1338" i="13"/>
  <c r="CX1338" i="13"/>
  <c r="CH1339" i="13"/>
  <c r="CO1339" i="13"/>
  <c r="CQ1339" i="13"/>
  <c r="CS1339" i="13"/>
  <c r="CU1339" i="13"/>
  <c r="CW1339" i="13"/>
  <c r="CX1339" i="13"/>
  <c r="CH1340" i="13"/>
  <c r="CO1340" i="13"/>
  <c r="CQ1340" i="13"/>
  <c r="CS1340" i="13"/>
  <c r="CU1340" i="13"/>
  <c r="CW1340" i="13"/>
  <c r="CX1340" i="13"/>
  <c r="CH1341" i="13"/>
  <c r="CO1341" i="13"/>
  <c r="CQ1341" i="13"/>
  <c r="CS1341" i="13"/>
  <c r="CU1341" i="13"/>
  <c r="CW1341" i="13"/>
  <c r="CX1341" i="13"/>
  <c r="CH1342" i="13"/>
  <c r="CO1342" i="13"/>
  <c r="CQ1342" i="13"/>
  <c r="CS1342" i="13"/>
  <c r="CU1342" i="13"/>
  <c r="CW1342" i="13"/>
  <c r="CX1342" i="13"/>
  <c r="CH1343" i="13"/>
  <c r="CO1343" i="13"/>
  <c r="CQ1343" i="13"/>
  <c r="CS1343" i="13"/>
  <c r="CU1343" i="13"/>
  <c r="CW1343" i="13"/>
  <c r="CX1343" i="13"/>
  <c r="CH1344" i="13"/>
  <c r="CO1344" i="13"/>
  <c r="CQ1344" i="13"/>
  <c r="CS1344" i="13"/>
  <c r="CU1344" i="13"/>
  <c r="CW1344" i="13"/>
  <c r="CX1344" i="13"/>
  <c r="CH1345" i="13"/>
  <c r="CO1345" i="13"/>
  <c r="CQ1345" i="13"/>
  <c r="CS1345" i="13"/>
  <c r="CU1345" i="13"/>
  <c r="CW1345" i="13"/>
  <c r="CX1345" i="13"/>
  <c r="CH1346" i="13"/>
  <c r="CO1346" i="13"/>
  <c r="CQ1346" i="13"/>
  <c r="CS1346" i="13"/>
  <c r="CU1346" i="13"/>
  <c r="CW1346" i="13"/>
  <c r="CX1346" i="13"/>
  <c r="CH1347" i="13"/>
  <c r="CO1347" i="13"/>
  <c r="CQ1347" i="13"/>
  <c r="CS1347" i="13"/>
  <c r="CU1347" i="13"/>
  <c r="CW1347" i="13"/>
  <c r="CX1347" i="13"/>
  <c r="CH1348" i="13"/>
  <c r="CO1348" i="13"/>
  <c r="CQ1348" i="13"/>
  <c r="CS1348" i="13"/>
  <c r="CU1348" i="13"/>
  <c r="CW1348" i="13"/>
  <c r="CX1348" i="13"/>
  <c r="CH1349" i="13"/>
  <c r="CO1349" i="13"/>
  <c r="CQ1349" i="13"/>
  <c r="CS1349" i="13"/>
  <c r="CU1349" i="13"/>
  <c r="CW1349" i="13"/>
  <c r="CX1349" i="13"/>
  <c r="CH1350" i="13"/>
  <c r="CO1350" i="13"/>
  <c r="CQ1350" i="13"/>
  <c r="CS1350" i="13"/>
  <c r="CU1350" i="13"/>
  <c r="CW1350" i="13"/>
  <c r="CX1350" i="13"/>
  <c r="CH1351" i="13"/>
  <c r="CO1351" i="13"/>
  <c r="CQ1351" i="13"/>
  <c r="CS1351" i="13"/>
  <c r="CU1351" i="13"/>
  <c r="CW1351" i="13"/>
  <c r="CX1351" i="13"/>
  <c r="CH1352" i="13"/>
  <c r="CO1352" i="13"/>
  <c r="CQ1352" i="13"/>
  <c r="CS1352" i="13"/>
  <c r="CU1352" i="13"/>
  <c r="CW1352" i="13"/>
  <c r="CX1352" i="13"/>
  <c r="CH1353" i="13"/>
  <c r="CO1353" i="13"/>
  <c r="CQ1353" i="13"/>
  <c r="CS1353" i="13"/>
  <c r="CU1353" i="13"/>
  <c r="CW1353" i="13"/>
  <c r="CX1353" i="13"/>
  <c r="CH1354" i="13"/>
  <c r="CO1354" i="13"/>
  <c r="CQ1354" i="13"/>
  <c r="CS1354" i="13"/>
  <c r="CU1354" i="13"/>
  <c r="CW1354" i="13"/>
  <c r="CX1354" i="13"/>
  <c r="CH1355" i="13"/>
  <c r="CO1355" i="13"/>
  <c r="CQ1355" i="13"/>
  <c r="CS1355" i="13"/>
  <c r="CU1355" i="13"/>
  <c r="CW1355" i="13"/>
  <c r="CX1355" i="13"/>
  <c r="CH1356" i="13"/>
  <c r="CO1356" i="13"/>
  <c r="CQ1356" i="13"/>
  <c r="CS1356" i="13"/>
  <c r="CU1356" i="13"/>
  <c r="CW1356" i="13"/>
  <c r="CX1356" i="13"/>
  <c r="CH1357" i="13"/>
  <c r="CO1357" i="13"/>
  <c r="CQ1357" i="13"/>
  <c r="CS1357" i="13"/>
  <c r="CU1357" i="13"/>
  <c r="CW1357" i="13"/>
  <c r="CX1357" i="13"/>
  <c r="CH1358" i="13"/>
  <c r="CO1358" i="13"/>
  <c r="CQ1358" i="13"/>
  <c r="CS1358" i="13"/>
  <c r="CU1358" i="13"/>
  <c r="CW1358" i="13"/>
  <c r="CX1358" i="13"/>
  <c r="CH1359" i="13"/>
  <c r="CO1359" i="13"/>
  <c r="CQ1359" i="13"/>
  <c r="CS1359" i="13"/>
  <c r="CU1359" i="13"/>
  <c r="CW1359" i="13"/>
  <c r="CX1359" i="13"/>
  <c r="CH1360" i="13"/>
  <c r="CO1360" i="13"/>
  <c r="CQ1360" i="13"/>
  <c r="CS1360" i="13"/>
  <c r="CU1360" i="13"/>
  <c r="CW1360" i="13"/>
  <c r="CX1360" i="13"/>
  <c r="CH1361" i="13"/>
  <c r="CO1361" i="13"/>
  <c r="CQ1361" i="13"/>
  <c r="CS1361" i="13"/>
  <c r="CU1361" i="13"/>
  <c r="CW1361" i="13"/>
  <c r="CX1361" i="13"/>
  <c r="CH1362" i="13"/>
  <c r="CO1362" i="13"/>
  <c r="CQ1362" i="13"/>
  <c r="CS1362" i="13"/>
  <c r="CU1362" i="13"/>
  <c r="CW1362" i="13"/>
  <c r="CX1362" i="13"/>
  <c r="CH1363" i="13"/>
  <c r="CO1363" i="13"/>
  <c r="CQ1363" i="13"/>
  <c r="CS1363" i="13"/>
  <c r="CU1363" i="13"/>
  <c r="CW1363" i="13"/>
  <c r="CX1363" i="13"/>
  <c r="CH1364" i="13"/>
  <c r="CO1364" i="13"/>
  <c r="CQ1364" i="13"/>
  <c r="CS1364" i="13"/>
  <c r="CU1364" i="13"/>
  <c r="CW1364" i="13"/>
  <c r="CX1364" i="13"/>
  <c r="CH1365" i="13"/>
  <c r="CO1365" i="13"/>
  <c r="CQ1365" i="13"/>
  <c r="CS1365" i="13"/>
  <c r="CU1365" i="13"/>
  <c r="CW1365" i="13"/>
  <c r="CX1365" i="13"/>
  <c r="CH1366" i="13"/>
  <c r="CO1366" i="13"/>
  <c r="CQ1366" i="13"/>
  <c r="CS1366" i="13"/>
  <c r="CU1366" i="13"/>
  <c r="CW1366" i="13"/>
  <c r="CX1366" i="13"/>
  <c r="CH1367" i="13"/>
  <c r="CO1367" i="13"/>
  <c r="CQ1367" i="13"/>
  <c r="CS1367" i="13"/>
  <c r="CU1367" i="13"/>
  <c r="CW1367" i="13"/>
  <c r="CX1367" i="13"/>
  <c r="CH1368" i="13"/>
  <c r="CO1368" i="13"/>
  <c r="CQ1368" i="13"/>
  <c r="CS1368" i="13"/>
  <c r="CU1368" i="13"/>
  <c r="CW1368" i="13"/>
  <c r="CX1368" i="13"/>
  <c r="CH1369" i="13"/>
  <c r="CO1369" i="13"/>
  <c r="CQ1369" i="13"/>
  <c r="CS1369" i="13"/>
  <c r="CU1369" i="13"/>
  <c r="CW1369" i="13"/>
  <c r="CX1369" i="13"/>
  <c r="CH1370" i="13"/>
  <c r="CO1370" i="13"/>
  <c r="CQ1370" i="13"/>
  <c r="CS1370" i="13"/>
  <c r="CU1370" i="13"/>
  <c r="CW1370" i="13"/>
  <c r="CX1370" i="13"/>
  <c r="CH1371" i="13"/>
  <c r="CO1371" i="13"/>
  <c r="CQ1371" i="13"/>
  <c r="CS1371" i="13"/>
  <c r="CU1371" i="13"/>
  <c r="CW1371" i="13"/>
  <c r="CX1371" i="13"/>
  <c r="CH1372" i="13"/>
  <c r="CO1372" i="13"/>
  <c r="CQ1372" i="13"/>
  <c r="CS1372" i="13"/>
  <c r="CU1372" i="13"/>
  <c r="CW1372" i="13"/>
  <c r="CX1372" i="13"/>
  <c r="CH1373" i="13"/>
  <c r="CO1373" i="13"/>
  <c r="CQ1373" i="13"/>
  <c r="CS1373" i="13"/>
  <c r="CU1373" i="13"/>
  <c r="CW1373" i="13"/>
  <c r="CX1373" i="13"/>
  <c r="CH1374" i="13"/>
  <c r="CO1374" i="13"/>
  <c r="CQ1374" i="13"/>
  <c r="CS1374" i="13"/>
  <c r="CU1374" i="13"/>
  <c r="CW1374" i="13"/>
  <c r="CX1374" i="13"/>
  <c r="CH1375" i="13"/>
  <c r="CO1375" i="13"/>
  <c r="CQ1375" i="13"/>
  <c r="CS1375" i="13"/>
  <c r="CU1375" i="13"/>
  <c r="CW1375" i="13"/>
  <c r="CX1375" i="13"/>
  <c r="CH1376" i="13"/>
  <c r="CO1376" i="13"/>
  <c r="CQ1376" i="13"/>
  <c r="CS1376" i="13"/>
  <c r="CU1376" i="13"/>
  <c r="CW1376" i="13"/>
  <c r="CX1376" i="13"/>
  <c r="CH1377" i="13"/>
  <c r="CO1377" i="13"/>
  <c r="CQ1377" i="13"/>
  <c r="CS1377" i="13"/>
  <c r="CU1377" i="13"/>
  <c r="CW1377" i="13"/>
  <c r="CX1377" i="13"/>
  <c r="CH1378" i="13"/>
  <c r="CO1378" i="13"/>
  <c r="CQ1378" i="13"/>
  <c r="CS1378" i="13"/>
  <c r="CU1378" i="13"/>
  <c r="CW1378" i="13"/>
  <c r="CX1378" i="13"/>
  <c r="CH1379" i="13"/>
  <c r="CO1379" i="13"/>
  <c r="CQ1379" i="13"/>
  <c r="CS1379" i="13"/>
  <c r="CU1379" i="13"/>
  <c r="CW1379" i="13"/>
  <c r="CX1379" i="13"/>
  <c r="CH1380" i="13"/>
  <c r="CO1380" i="13"/>
  <c r="CQ1380" i="13"/>
  <c r="CS1380" i="13"/>
  <c r="CU1380" i="13"/>
  <c r="CW1380" i="13"/>
  <c r="CX1380" i="13"/>
  <c r="CH1381" i="13"/>
  <c r="CO1381" i="13"/>
  <c r="CQ1381" i="13"/>
  <c r="CS1381" i="13"/>
  <c r="CU1381" i="13"/>
  <c r="CW1381" i="13"/>
  <c r="CX1381" i="13"/>
  <c r="CH1382" i="13"/>
  <c r="CO1382" i="13"/>
  <c r="CQ1382" i="13"/>
  <c r="CS1382" i="13"/>
  <c r="CU1382" i="13"/>
  <c r="CW1382" i="13"/>
  <c r="CX1382" i="13"/>
  <c r="CH1383" i="13"/>
  <c r="CO1383" i="13"/>
  <c r="CQ1383" i="13"/>
  <c r="CS1383" i="13"/>
  <c r="CU1383" i="13"/>
  <c r="CW1383" i="13"/>
  <c r="CX1383" i="13"/>
  <c r="CH1384" i="13"/>
  <c r="CO1384" i="13"/>
  <c r="CQ1384" i="13"/>
  <c r="CS1384" i="13"/>
  <c r="CU1384" i="13"/>
  <c r="CW1384" i="13"/>
  <c r="CX1384" i="13"/>
  <c r="CH1385" i="13"/>
  <c r="CO1385" i="13"/>
  <c r="CQ1385" i="13"/>
  <c r="CS1385" i="13"/>
  <c r="CU1385" i="13"/>
  <c r="CW1385" i="13"/>
  <c r="CX1385" i="13"/>
  <c r="CH1386" i="13"/>
  <c r="CO1386" i="13"/>
  <c r="CQ1386" i="13"/>
  <c r="CS1386" i="13"/>
  <c r="CU1386" i="13"/>
  <c r="CW1386" i="13"/>
  <c r="CX1386" i="13"/>
  <c r="CH1387" i="13"/>
  <c r="CO1387" i="13"/>
  <c r="CQ1387" i="13"/>
  <c r="CS1387" i="13"/>
  <c r="CU1387" i="13"/>
  <c r="CW1387" i="13"/>
  <c r="CX1387" i="13"/>
  <c r="CH1388" i="13"/>
  <c r="CO1388" i="13"/>
  <c r="CQ1388" i="13"/>
  <c r="CS1388" i="13"/>
  <c r="CU1388" i="13"/>
  <c r="CW1388" i="13"/>
  <c r="CX1388" i="13"/>
  <c r="CH1389" i="13"/>
  <c r="CO1389" i="13"/>
  <c r="CQ1389" i="13"/>
  <c r="CS1389" i="13"/>
  <c r="CU1389" i="13"/>
  <c r="CW1389" i="13"/>
  <c r="CX1389" i="13"/>
  <c r="CH1390" i="13"/>
  <c r="CO1390" i="13"/>
  <c r="CQ1390" i="13"/>
  <c r="CS1390" i="13"/>
  <c r="CU1390" i="13"/>
  <c r="CW1390" i="13"/>
  <c r="CX1390" i="13"/>
  <c r="CH1391" i="13"/>
  <c r="CO1391" i="13"/>
  <c r="CQ1391" i="13"/>
  <c r="CS1391" i="13"/>
  <c r="CU1391" i="13"/>
  <c r="CW1391" i="13"/>
  <c r="CX1391" i="13"/>
  <c r="CH1392" i="13"/>
  <c r="CO1392" i="13"/>
  <c r="CQ1392" i="13"/>
  <c r="CS1392" i="13"/>
  <c r="CU1392" i="13"/>
  <c r="CW1392" i="13"/>
  <c r="CX1392" i="13"/>
  <c r="CH1393" i="13"/>
  <c r="CO1393" i="13"/>
  <c r="CQ1393" i="13"/>
  <c r="CS1393" i="13"/>
  <c r="CU1393" i="13"/>
  <c r="CW1393" i="13"/>
  <c r="CX1393" i="13"/>
  <c r="CH1394" i="13"/>
  <c r="CO1394" i="13"/>
  <c r="CQ1394" i="13"/>
  <c r="CS1394" i="13"/>
  <c r="CU1394" i="13"/>
  <c r="CW1394" i="13"/>
  <c r="CX1394" i="13"/>
  <c r="CH1395" i="13"/>
  <c r="CO1395" i="13"/>
  <c r="CQ1395" i="13"/>
  <c r="CS1395" i="13"/>
  <c r="CU1395" i="13"/>
  <c r="CW1395" i="13"/>
  <c r="CX1395" i="13"/>
  <c r="CH1396" i="13"/>
  <c r="CO1396" i="13"/>
  <c r="CQ1396" i="13"/>
  <c r="CS1396" i="13"/>
  <c r="CU1396" i="13"/>
  <c r="CW1396" i="13"/>
  <c r="CX1396" i="13"/>
  <c r="CH1397" i="13"/>
  <c r="CO1397" i="13"/>
  <c r="CQ1397" i="13"/>
  <c r="CS1397" i="13"/>
  <c r="CU1397" i="13"/>
  <c r="CW1397" i="13"/>
  <c r="CX1397" i="13"/>
  <c r="CH1398" i="13"/>
  <c r="CO1398" i="13"/>
  <c r="CQ1398" i="13"/>
  <c r="CS1398" i="13"/>
  <c r="CU1398" i="13"/>
  <c r="CW1398" i="13"/>
  <c r="CX1398" i="13"/>
  <c r="CH1399" i="13"/>
  <c r="CO1399" i="13"/>
  <c r="CQ1399" i="13"/>
  <c r="CS1399" i="13"/>
  <c r="CU1399" i="13"/>
  <c r="CW1399" i="13"/>
  <c r="CX1399" i="13"/>
  <c r="CH1400" i="13"/>
  <c r="CO1400" i="13"/>
  <c r="CQ1400" i="13"/>
  <c r="CS1400" i="13"/>
  <c r="CU1400" i="13"/>
  <c r="CW1400" i="13"/>
  <c r="CX1400" i="13"/>
  <c r="CH1401" i="13"/>
  <c r="CO1401" i="13"/>
  <c r="CQ1401" i="13"/>
  <c r="CS1401" i="13"/>
  <c r="CU1401" i="13"/>
  <c r="CW1401" i="13"/>
  <c r="CX1401" i="13"/>
  <c r="CH1402" i="13"/>
  <c r="CO1402" i="13"/>
  <c r="CQ1402" i="13"/>
  <c r="CS1402" i="13"/>
  <c r="CU1402" i="13"/>
  <c r="CW1402" i="13"/>
  <c r="CX1402" i="13"/>
  <c r="CH1403" i="13"/>
  <c r="CO1403" i="13"/>
  <c r="CQ1403" i="13"/>
  <c r="CS1403" i="13"/>
  <c r="CU1403" i="13"/>
  <c r="CW1403" i="13"/>
  <c r="CX1403" i="13"/>
  <c r="CH1404" i="13"/>
  <c r="CO1404" i="13"/>
  <c r="CQ1404" i="13"/>
  <c r="CS1404" i="13"/>
  <c r="CU1404" i="13"/>
  <c r="CW1404" i="13"/>
  <c r="CX1404" i="13"/>
  <c r="CH1405" i="13"/>
  <c r="CO1405" i="13"/>
  <c r="CQ1405" i="13"/>
  <c r="CS1405" i="13"/>
  <c r="CU1405" i="13"/>
  <c r="CW1405" i="13"/>
  <c r="CX1405" i="13"/>
  <c r="CH1406" i="13"/>
  <c r="CO1406" i="13"/>
  <c r="CQ1406" i="13"/>
  <c r="CS1406" i="13"/>
  <c r="CU1406" i="13"/>
  <c r="CW1406" i="13"/>
  <c r="CX1406" i="13"/>
  <c r="CH1407" i="13"/>
  <c r="CO1407" i="13"/>
  <c r="CQ1407" i="13"/>
  <c r="CS1407" i="13"/>
  <c r="CU1407" i="13"/>
  <c r="CW1407" i="13"/>
  <c r="CX1407" i="13"/>
  <c r="CH1408" i="13"/>
  <c r="CO1408" i="13"/>
  <c r="CQ1408" i="13"/>
  <c r="CS1408" i="13"/>
  <c r="CU1408" i="13"/>
  <c r="CW1408" i="13"/>
  <c r="CX1408" i="13"/>
  <c r="CH1409" i="13"/>
  <c r="CO1409" i="13"/>
  <c r="CQ1409" i="13"/>
  <c r="CS1409" i="13"/>
  <c r="CU1409" i="13"/>
  <c r="CW1409" i="13"/>
  <c r="CX1409" i="13"/>
  <c r="CH1410" i="13"/>
  <c r="CO1410" i="13"/>
  <c r="CQ1410" i="13"/>
  <c r="CS1410" i="13"/>
  <c r="CU1410" i="13"/>
  <c r="CW1410" i="13"/>
  <c r="CX1410" i="13"/>
  <c r="CH1411" i="13"/>
  <c r="CO1411" i="13"/>
  <c r="CQ1411" i="13"/>
  <c r="CS1411" i="13"/>
  <c r="CU1411" i="13"/>
  <c r="CW1411" i="13"/>
  <c r="CX1411" i="13"/>
  <c r="CH1412" i="13"/>
  <c r="CO1412" i="13"/>
  <c r="CQ1412" i="13"/>
  <c r="CS1412" i="13"/>
  <c r="CU1412" i="13"/>
  <c r="CW1412" i="13"/>
  <c r="CX1412" i="13"/>
  <c r="CH1413" i="13"/>
  <c r="CO1413" i="13"/>
  <c r="CQ1413" i="13"/>
  <c r="CS1413" i="13"/>
  <c r="CU1413" i="13"/>
  <c r="CW1413" i="13"/>
  <c r="CX1413" i="13"/>
  <c r="CH1414" i="13"/>
  <c r="CO1414" i="13"/>
  <c r="CQ1414" i="13"/>
  <c r="CS1414" i="13"/>
  <c r="CU1414" i="13"/>
  <c r="CW1414" i="13"/>
  <c r="CX1414" i="13"/>
  <c r="CH1415" i="13"/>
  <c r="CO1415" i="13"/>
  <c r="CQ1415" i="13"/>
  <c r="CS1415" i="13"/>
  <c r="CU1415" i="13"/>
  <c r="CW1415" i="13"/>
  <c r="CX1415" i="13"/>
  <c r="CH1416" i="13"/>
  <c r="CO1416" i="13"/>
  <c r="CQ1416" i="13"/>
  <c r="CS1416" i="13"/>
  <c r="CU1416" i="13"/>
  <c r="CW1416" i="13"/>
  <c r="CX1416" i="13"/>
  <c r="CH1417" i="13"/>
  <c r="CO1417" i="13"/>
  <c r="CQ1417" i="13"/>
  <c r="CS1417" i="13"/>
  <c r="CU1417" i="13"/>
  <c r="CW1417" i="13"/>
  <c r="CX1417" i="13"/>
  <c r="CH1418" i="13"/>
  <c r="CO1418" i="13"/>
  <c r="CQ1418" i="13"/>
  <c r="CS1418" i="13"/>
  <c r="CU1418" i="13"/>
  <c r="CW1418" i="13"/>
  <c r="CX1418" i="13"/>
  <c r="CH1419" i="13"/>
  <c r="CO1419" i="13"/>
  <c r="CQ1419" i="13"/>
  <c r="CS1419" i="13"/>
  <c r="CU1419" i="13"/>
  <c r="CW1419" i="13"/>
  <c r="CX1419" i="13"/>
  <c r="CH1420" i="13"/>
  <c r="CO1420" i="13"/>
  <c r="CQ1420" i="13"/>
  <c r="CS1420" i="13"/>
  <c r="CU1420" i="13"/>
  <c r="CW1420" i="13"/>
  <c r="CX1420" i="13"/>
  <c r="CH1421" i="13"/>
  <c r="CO1421" i="13"/>
  <c r="CQ1421" i="13"/>
  <c r="CS1421" i="13"/>
  <c r="CU1421" i="13"/>
  <c r="CW1421" i="13"/>
  <c r="CX1421" i="13"/>
  <c r="CH1422" i="13"/>
  <c r="CO1422" i="13"/>
  <c r="CQ1422" i="13"/>
  <c r="CS1422" i="13"/>
  <c r="CU1422" i="13"/>
  <c r="CW1422" i="13"/>
  <c r="CX1422" i="13"/>
  <c r="CH1423" i="13"/>
  <c r="CO1423" i="13"/>
  <c r="CQ1423" i="13"/>
  <c r="CS1423" i="13"/>
  <c r="CU1423" i="13"/>
  <c r="CW1423" i="13"/>
  <c r="CX1423" i="13"/>
  <c r="CH1424" i="13"/>
  <c r="CO1424" i="13"/>
  <c r="CQ1424" i="13"/>
  <c r="CS1424" i="13"/>
  <c r="CU1424" i="13"/>
  <c r="CW1424" i="13"/>
  <c r="CX1424" i="13"/>
  <c r="CH1425" i="13"/>
  <c r="CO1425" i="13"/>
  <c r="CQ1425" i="13"/>
  <c r="CS1425" i="13"/>
  <c r="CU1425" i="13"/>
  <c r="CW1425" i="13"/>
  <c r="CX1425" i="13"/>
  <c r="CH1426" i="13"/>
  <c r="CO1426" i="13"/>
  <c r="CQ1426" i="13"/>
  <c r="CS1426" i="13"/>
  <c r="CU1426" i="13"/>
  <c r="CW1426" i="13"/>
  <c r="CX1426" i="13"/>
  <c r="CH1427" i="13"/>
  <c r="CO1427" i="13"/>
  <c r="CQ1427" i="13"/>
  <c r="CS1427" i="13"/>
  <c r="CU1427" i="13"/>
  <c r="CW1427" i="13"/>
  <c r="CX1427" i="13"/>
  <c r="CH1428" i="13"/>
  <c r="CO1428" i="13"/>
  <c r="CQ1428" i="13"/>
  <c r="CS1428" i="13"/>
  <c r="CU1428" i="13"/>
  <c r="CW1428" i="13"/>
  <c r="CX1428" i="13"/>
  <c r="CH1429" i="13"/>
  <c r="CO1429" i="13"/>
  <c r="CQ1429" i="13"/>
  <c r="CS1429" i="13"/>
  <c r="CU1429" i="13"/>
  <c r="CW1429" i="13"/>
  <c r="CX1429" i="13"/>
  <c r="CH1430" i="13"/>
  <c r="CO1430" i="13"/>
  <c r="CQ1430" i="13"/>
  <c r="CS1430" i="13"/>
  <c r="CU1430" i="13"/>
  <c r="CW1430" i="13"/>
  <c r="CX1430" i="13"/>
  <c r="CH1431" i="13"/>
  <c r="CO1431" i="13"/>
  <c r="CQ1431" i="13"/>
  <c r="CS1431" i="13"/>
  <c r="CU1431" i="13"/>
  <c r="CW1431" i="13"/>
  <c r="CX1431" i="13"/>
  <c r="CH1432" i="13"/>
  <c r="CO1432" i="13"/>
  <c r="CQ1432" i="13"/>
  <c r="CS1432" i="13"/>
  <c r="CU1432" i="13"/>
  <c r="CW1432" i="13"/>
  <c r="CX1432" i="13"/>
  <c r="CH1433" i="13"/>
  <c r="CO1433" i="13"/>
  <c r="CQ1433" i="13"/>
  <c r="CS1433" i="13"/>
  <c r="CU1433" i="13"/>
  <c r="CW1433" i="13"/>
  <c r="CX1433" i="13"/>
  <c r="CH1434" i="13"/>
  <c r="CO1434" i="13"/>
  <c r="CQ1434" i="13"/>
  <c r="CS1434" i="13"/>
  <c r="CU1434" i="13"/>
  <c r="CW1434" i="13"/>
  <c r="CX1434" i="13"/>
  <c r="CH1435" i="13"/>
  <c r="CO1435" i="13"/>
  <c r="CQ1435" i="13"/>
  <c r="CS1435" i="13"/>
  <c r="CU1435" i="13"/>
  <c r="CW1435" i="13"/>
  <c r="CX1435" i="13"/>
  <c r="CH1436" i="13"/>
  <c r="CO1436" i="13"/>
  <c r="CQ1436" i="13"/>
  <c r="CS1436" i="13"/>
  <c r="CU1436" i="13"/>
  <c r="CW1436" i="13"/>
  <c r="CX1436" i="13"/>
  <c r="CH1437" i="13"/>
  <c r="CO1437" i="13"/>
  <c r="CQ1437" i="13"/>
  <c r="CS1437" i="13"/>
  <c r="CU1437" i="13"/>
  <c r="CW1437" i="13"/>
  <c r="CX1437" i="13"/>
  <c r="CH1438" i="13"/>
  <c r="CO1438" i="13"/>
  <c r="CQ1438" i="13"/>
  <c r="CS1438" i="13"/>
  <c r="CU1438" i="13"/>
  <c r="CW1438" i="13"/>
  <c r="CX1438" i="13"/>
  <c r="CH1439" i="13"/>
  <c r="CO1439" i="13"/>
  <c r="CQ1439" i="13"/>
  <c r="CS1439" i="13"/>
  <c r="CU1439" i="13"/>
  <c r="CW1439" i="13"/>
  <c r="CX1439" i="13"/>
  <c r="CH1440" i="13"/>
  <c r="CO1440" i="13"/>
  <c r="CQ1440" i="13"/>
  <c r="CS1440" i="13"/>
  <c r="CU1440" i="13"/>
  <c r="CW1440" i="13"/>
  <c r="CX1440" i="13"/>
  <c r="CH1441" i="13"/>
  <c r="CO1441" i="13"/>
  <c r="CQ1441" i="13"/>
  <c r="CS1441" i="13"/>
  <c r="CU1441" i="13"/>
  <c r="CW1441" i="13"/>
  <c r="CX1441" i="13"/>
  <c r="CH1442" i="13"/>
  <c r="CO1442" i="13"/>
  <c r="CQ1442" i="13"/>
  <c r="CS1442" i="13"/>
  <c r="CU1442" i="13"/>
  <c r="CW1442" i="13"/>
  <c r="CX1442" i="13"/>
  <c r="CH1443" i="13"/>
  <c r="CO1443" i="13"/>
  <c r="CQ1443" i="13"/>
  <c r="CS1443" i="13"/>
  <c r="CU1443" i="13"/>
  <c r="CW1443" i="13"/>
  <c r="CX1443" i="13"/>
  <c r="CH1444" i="13"/>
  <c r="CO1444" i="13"/>
  <c r="CQ1444" i="13"/>
  <c r="CS1444" i="13"/>
  <c r="CU1444" i="13"/>
  <c r="CW1444" i="13"/>
  <c r="CX1444" i="13"/>
  <c r="CH1445" i="13"/>
  <c r="CO1445" i="13"/>
  <c r="CQ1445" i="13"/>
  <c r="CS1445" i="13"/>
  <c r="CU1445" i="13"/>
  <c r="CW1445" i="13"/>
  <c r="CX1445" i="13"/>
  <c r="CH1446" i="13"/>
  <c r="CO1446" i="13"/>
  <c r="CQ1446" i="13"/>
  <c r="CS1446" i="13"/>
  <c r="CU1446" i="13"/>
  <c r="CW1446" i="13"/>
  <c r="CX1446" i="13"/>
  <c r="CH1447" i="13"/>
  <c r="CO1447" i="13"/>
  <c r="CQ1447" i="13"/>
  <c r="CS1447" i="13"/>
  <c r="CU1447" i="13"/>
  <c r="CW1447" i="13"/>
  <c r="CX1447" i="13"/>
  <c r="CH1448" i="13"/>
  <c r="CO1448" i="13"/>
  <c r="CQ1448" i="13"/>
  <c r="CS1448" i="13"/>
  <c r="CU1448" i="13"/>
  <c r="CW1448" i="13"/>
  <c r="CX1448" i="13"/>
  <c r="CH1449" i="13"/>
  <c r="CO1449" i="13"/>
  <c r="CQ1449" i="13"/>
  <c r="CS1449" i="13"/>
  <c r="CU1449" i="13"/>
  <c r="CW1449" i="13"/>
  <c r="CX1449" i="13"/>
  <c r="CH1450" i="13"/>
  <c r="CO1450" i="13"/>
  <c r="CQ1450" i="13"/>
  <c r="CS1450" i="13"/>
  <c r="CU1450" i="13"/>
  <c r="CW1450" i="13"/>
  <c r="CX1450" i="13"/>
  <c r="CH1451" i="13"/>
  <c r="CO1451" i="13"/>
  <c r="CQ1451" i="13"/>
  <c r="CS1451" i="13"/>
  <c r="CU1451" i="13"/>
  <c r="CW1451" i="13"/>
  <c r="CX1451" i="13"/>
  <c r="CH1452" i="13"/>
  <c r="CO1452" i="13"/>
  <c r="CQ1452" i="13"/>
  <c r="CS1452" i="13"/>
  <c r="CU1452" i="13"/>
  <c r="CW1452" i="13"/>
  <c r="CX1452" i="13"/>
  <c r="CH1453" i="13"/>
  <c r="CO1453" i="13"/>
  <c r="CQ1453" i="13"/>
  <c r="CS1453" i="13"/>
  <c r="CU1453" i="13"/>
  <c r="CW1453" i="13"/>
  <c r="CX1453" i="13"/>
  <c r="CH1454" i="13"/>
  <c r="CO1454" i="13"/>
  <c r="CQ1454" i="13"/>
  <c r="CS1454" i="13"/>
  <c r="CU1454" i="13"/>
  <c r="CW1454" i="13"/>
  <c r="CX1454" i="13"/>
  <c r="CH1455" i="13"/>
  <c r="CO1455" i="13"/>
  <c r="CQ1455" i="13"/>
  <c r="CS1455" i="13"/>
  <c r="CU1455" i="13"/>
  <c r="CW1455" i="13"/>
  <c r="CX1455" i="13"/>
  <c r="CH1456" i="13"/>
  <c r="CO1456" i="13"/>
  <c r="CQ1456" i="13"/>
  <c r="CS1456" i="13"/>
  <c r="CU1456" i="13"/>
  <c r="CW1456" i="13"/>
  <c r="CX1456" i="13"/>
  <c r="CH1457" i="13"/>
  <c r="CO1457" i="13"/>
  <c r="CQ1457" i="13"/>
  <c r="CS1457" i="13"/>
  <c r="CU1457" i="13"/>
  <c r="CW1457" i="13"/>
  <c r="CX1457" i="13"/>
  <c r="CH1458" i="13"/>
  <c r="CO1458" i="13"/>
  <c r="CQ1458" i="13"/>
  <c r="CS1458" i="13"/>
  <c r="CU1458" i="13"/>
  <c r="CW1458" i="13"/>
  <c r="CX1458" i="13"/>
  <c r="CH1459" i="13"/>
  <c r="CO1459" i="13"/>
  <c r="CQ1459" i="13"/>
  <c r="CS1459" i="13"/>
  <c r="CU1459" i="13"/>
  <c r="CW1459" i="13"/>
  <c r="CX1459" i="13"/>
  <c r="CH1460" i="13"/>
  <c r="CO1460" i="13"/>
  <c r="CQ1460" i="13"/>
  <c r="CS1460" i="13"/>
  <c r="CU1460" i="13"/>
  <c r="CW1460" i="13"/>
  <c r="CX1460" i="13"/>
  <c r="CH1461" i="13"/>
  <c r="CO1461" i="13"/>
  <c r="CQ1461" i="13"/>
  <c r="CS1461" i="13"/>
  <c r="CU1461" i="13"/>
  <c r="CW1461" i="13"/>
  <c r="CX1461" i="13"/>
  <c r="CH1462" i="13"/>
  <c r="CO1462" i="13"/>
  <c r="CQ1462" i="13"/>
  <c r="CS1462" i="13"/>
  <c r="CU1462" i="13"/>
  <c r="CW1462" i="13"/>
  <c r="CX1462" i="13"/>
  <c r="CH1463" i="13"/>
  <c r="CO1463" i="13"/>
  <c r="CQ1463" i="13"/>
  <c r="CS1463" i="13"/>
  <c r="CU1463" i="13"/>
  <c r="CW1463" i="13"/>
  <c r="CX1463" i="13"/>
  <c r="CH1464" i="13"/>
  <c r="CO1464" i="13"/>
  <c r="CQ1464" i="13"/>
  <c r="CS1464" i="13"/>
  <c r="CU1464" i="13"/>
  <c r="CW1464" i="13"/>
  <c r="CX1464" i="13"/>
  <c r="CH1465" i="13"/>
  <c r="CO1465" i="13"/>
  <c r="CQ1465" i="13"/>
  <c r="CS1465" i="13"/>
  <c r="CU1465" i="13"/>
  <c r="CW1465" i="13"/>
  <c r="CX1465" i="13"/>
  <c r="CH1466" i="13"/>
  <c r="CO1466" i="13"/>
  <c r="CQ1466" i="13"/>
  <c r="CS1466" i="13"/>
  <c r="CU1466" i="13"/>
  <c r="CW1466" i="13"/>
  <c r="CX1466" i="13"/>
  <c r="CH1467" i="13"/>
  <c r="CO1467" i="13"/>
  <c r="CQ1467" i="13"/>
  <c r="CS1467" i="13"/>
  <c r="CU1467" i="13"/>
  <c r="CW1467" i="13"/>
  <c r="CX1467" i="13"/>
  <c r="CH1468" i="13"/>
  <c r="CO1468" i="13"/>
  <c r="CQ1468" i="13"/>
  <c r="CS1468" i="13"/>
  <c r="CU1468" i="13"/>
  <c r="CW1468" i="13"/>
  <c r="CX1468" i="13"/>
  <c r="CH1469" i="13"/>
  <c r="CO1469" i="13"/>
  <c r="CQ1469" i="13"/>
  <c r="CS1469" i="13"/>
  <c r="CU1469" i="13"/>
  <c r="CW1469" i="13"/>
  <c r="CX1469" i="13"/>
  <c r="CH1470" i="13"/>
  <c r="CO1470" i="13"/>
  <c r="CQ1470" i="13"/>
  <c r="CS1470" i="13"/>
  <c r="CU1470" i="13"/>
  <c r="CW1470" i="13"/>
  <c r="CX1470" i="13"/>
  <c r="CH1471" i="13"/>
  <c r="CO1471" i="13"/>
  <c r="CQ1471" i="13"/>
  <c r="CS1471" i="13"/>
  <c r="CU1471" i="13"/>
  <c r="CW1471" i="13"/>
  <c r="CX1471" i="13"/>
  <c r="CH1472" i="13"/>
  <c r="CO1472" i="13"/>
  <c r="CQ1472" i="13"/>
  <c r="CS1472" i="13"/>
  <c r="CU1472" i="13"/>
  <c r="CW1472" i="13"/>
  <c r="CX1472" i="13"/>
  <c r="CH1473" i="13"/>
  <c r="CO1473" i="13"/>
  <c r="CQ1473" i="13"/>
  <c r="CS1473" i="13"/>
  <c r="CU1473" i="13"/>
  <c r="CW1473" i="13"/>
  <c r="CX1473" i="13"/>
  <c r="CH1474" i="13"/>
  <c r="CO1474" i="13"/>
  <c r="CQ1474" i="13"/>
  <c r="CS1474" i="13"/>
  <c r="CU1474" i="13"/>
  <c r="CW1474" i="13"/>
  <c r="CX1474" i="13"/>
  <c r="CH1475" i="13"/>
  <c r="CO1475" i="13"/>
  <c r="CQ1475" i="13"/>
  <c r="CS1475" i="13"/>
  <c r="CU1475" i="13"/>
  <c r="CW1475" i="13"/>
  <c r="CX1475" i="13"/>
  <c r="CH1476" i="13"/>
  <c r="CO1476" i="13"/>
  <c r="CQ1476" i="13"/>
  <c r="CS1476" i="13"/>
  <c r="CU1476" i="13"/>
  <c r="CW1476" i="13"/>
  <c r="CX1476" i="13"/>
  <c r="CH1477" i="13"/>
  <c r="CO1477" i="13"/>
  <c r="CQ1477" i="13"/>
  <c r="CS1477" i="13"/>
  <c r="CU1477" i="13"/>
  <c r="CW1477" i="13"/>
  <c r="CX1477" i="13"/>
  <c r="CH1478" i="13"/>
  <c r="CO1478" i="13"/>
  <c r="CQ1478" i="13"/>
  <c r="CS1478" i="13"/>
  <c r="CU1478" i="13"/>
  <c r="CW1478" i="13"/>
  <c r="CX1478" i="13"/>
  <c r="CH1479" i="13"/>
  <c r="CO1479" i="13"/>
  <c r="CQ1479" i="13"/>
  <c r="CS1479" i="13"/>
  <c r="CU1479" i="13"/>
  <c r="CW1479" i="13"/>
  <c r="CX1479" i="13"/>
  <c r="CH1480" i="13"/>
  <c r="CO1480" i="13"/>
  <c r="CQ1480" i="13"/>
  <c r="CS1480" i="13"/>
  <c r="CU1480" i="13"/>
  <c r="CW1480" i="13"/>
  <c r="CX1480" i="13"/>
  <c r="CH1481" i="13"/>
  <c r="CO1481" i="13"/>
  <c r="CQ1481" i="13"/>
  <c r="CS1481" i="13"/>
  <c r="CU1481" i="13"/>
  <c r="CW1481" i="13"/>
  <c r="CX1481" i="13"/>
  <c r="CH1482" i="13"/>
  <c r="CO1482" i="13"/>
  <c r="CQ1482" i="13"/>
  <c r="CS1482" i="13"/>
  <c r="CU1482" i="13"/>
  <c r="CW1482" i="13"/>
  <c r="CX1482" i="13"/>
  <c r="CH1483" i="13"/>
  <c r="CO1483" i="13"/>
  <c r="CQ1483" i="13"/>
  <c r="CS1483" i="13"/>
  <c r="CU1483" i="13"/>
  <c r="CW1483" i="13"/>
  <c r="CX1483" i="13"/>
  <c r="CH1484" i="13"/>
  <c r="CO1484" i="13"/>
  <c r="CQ1484" i="13"/>
  <c r="CS1484" i="13"/>
  <c r="CU1484" i="13"/>
  <c r="CW1484" i="13"/>
  <c r="CX1484" i="13"/>
  <c r="CH1485" i="13"/>
  <c r="CO1485" i="13"/>
  <c r="CQ1485" i="13"/>
  <c r="CS1485" i="13"/>
  <c r="CU1485" i="13"/>
  <c r="CW1485" i="13"/>
  <c r="CX1485" i="13"/>
  <c r="CH1486" i="13"/>
  <c r="CO1486" i="13"/>
  <c r="CQ1486" i="13"/>
  <c r="CS1486" i="13"/>
  <c r="CU1486" i="13"/>
  <c r="CW1486" i="13"/>
  <c r="CX1486" i="13"/>
  <c r="CH1487" i="13"/>
  <c r="CO1487" i="13"/>
  <c r="CQ1487" i="13"/>
  <c r="CS1487" i="13"/>
  <c r="CU1487" i="13"/>
  <c r="CW1487" i="13"/>
  <c r="CX1487" i="13"/>
  <c r="CH1488" i="13"/>
  <c r="CO1488" i="13"/>
  <c r="CQ1488" i="13"/>
  <c r="CS1488" i="13"/>
  <c r="CU1488" i="13"/>
  <c r="CW1488" i="13"/>
  <c r="CX1488" i="13"/>
  <c r="CH1489" i="13"/>
  <c r="CO1489" i="13"/>
  <c r="CQ1489" i="13"/>
  <c r="CS1489" i="13"/>
  <c r="CU1489" i="13"/>
  <c r="CW1489" i="13"/>
  <c r="CX1489" i="13"/>
  <c r="CH1490" i="13"/>
  <c r="CO1490" i="13"/>
  <c r="CQ1490" i="13"/>
  <c r="CS1490" i="13"/>
  <c r="CU1490" i="13"/>
  <c r="CW1490" i="13"/>
  <c r="CX1490" i="13"/>
  <c r="CH1491" i="13"/>
  <c r="CO1491" i="13"/>
  <c r="CQ1491" i="13"/>
  <c r="CS1491" i="13"/>
  <c r="CU1491" i="13"/>
  <c r="CW1491" i="13"/>
  <c r="CX1491" i="13"/>
  <c r="CH1492" i="13"/>
  <c r="CO1492" i="13"/>
  <c r="CQ1492" i="13"/>
  <c r="CS1492" i="13"/>
  <c r="CU1492" i="13"/>
  <c r="CW1492" i="13"/>
  <c r="CX1492" i="13"/>
  <c r="CH1493" i="13"/>
  <c r="CO1493" i="13"/>
  <c r="CQ1493" i="13"/>
  <c r="CS1493" i="13"/>
  <c r="CU1493" i="13"/>
  <c r="CW1493" i="13"/>
  <c r="CX1493" i="13"/>
  <c r="CH1494" i="13"/>
  <c r="CO1494" i="13"/>
  <c r="CQ1494" i="13"/>
  <c r="CS1494" i="13"/>
  <c r="CU1494" i="13"/>
  <c r="CW1494" i="13"/>
  <c r="CX1494" i="13"/>
  <c r="CH1495" i="13"/>
  <c r="CO1495" i="13"/>
  <c r="CQ1495" i="13"/>
  <c r="CS1495" i="13"/>
  <c r="CU1495" i="13"/>
  <c r="CW1495" i="13"/>
  <c r="CX1495" i="13"/>
  <c r="CH1496" i="13"/>
  <c r="CO1496" i="13"/>
  <c r="CQ1496" i="13"/>
  <c r="CS1496" i="13"/>
  <c r="CU1496" i="13"/>
  <c r="CW1496" i="13"/>
  <c r="CX1496" i="13"/>
  <c r="CH1497" i="13"/>
  <c r="CO1497" i="13"/>
  <c r="CQ1497" i="13"/>
  <c r="CS1497" i="13"/>
  <c r="CU1497" i="13"/>
  <c r="CW1497" i="13"/>
  <c r="CX1497" i="13"/>
  <c r="CH1498" i="13"/>
  <c r="CO1498" i="13"/>
  <c r="CQ1498" i="13"/>
  <c r="CS1498" i="13"/>
  <c r="CU1498" i="13"/>
  <c r="CW1498" i="13"/>
  <c r="CX1498" i="13"/>
  <c r="CH1499" i="13"/>
  <c r="CO1499" i="13"/>
  <c r="CQ1499" i="13"/>
  <c r="CS1499" i="13"/>
  <c r="CU1499" i="13"/>
  <c r="CW1499" i="13"/>
  <c r="CX1499" i="13"/>
  <c r="CH1500" i="13"/>
  <c r="CO1500" i="13"/>
  <c r="CQ1500" i="13"/>
  <c r="CS1500" i="13"/>
  <c r="CU1500" i="13"/>
  <c r="CW1500" i="13"/>
  <c r="CX1500" i="13"/>
  <c r="CH1501" i="13"/>
  <c r="CO1501" i="13"/>
  <c r="CQ1501" i="13"/>
  <c r="CS1501" i="13"/>
  <c r="CU1501" i="13"/>
  <c r="CW1501" i="13"/>
  <c r="CX1501" i="13"/>
  <c r="CH1502" i="13"/>
  <c r="CO1502" i="13"/>
  <c r="CQ1502" i="13"/>
  <c r="CS1502" i="13"/>
  <c r="CU1502" i="13"/>
  <c r="CW1502" i="13"/>
  <c r="CX1502" i="13"/>
  <c r="CH1503" i="13"/>
  <c r="CO1503" i="13"/>
  <c r="CQ1503" i="13"/>
  <c r="CS1503" i="13"/>
  <c r="CU1503" i="13"/>
  <c r="CW1503" i="13"/>
  <c r="CX1503" i="13"/>
  <c r="CH1504" i="13"/>
  <c r="CO1504" i="13"/>
  <c r="CQ1504" i="13"/>
  <c r="CS1504" i="13"/>
  <c r="CU1504" i="13"/>
  <c r="CW1504" i="13"/>
  <c r="CX1504" i="13"/>
  <c r="CH1505" i="13"/>
  <c r="CO1505" i="13"/>
  <c r="CQ1505" i="13"/>
  <c r="CS1505" i="13"/>
  <c r="CU1505" i="13"/>
  <c r="CW1505" i="13"/>
  <c r="CX1505" i="13"/>
  <c r="CH1506" i="13"/>
  <c r="CO1506" i="13"/>
  <c r="CQ1506" i="13"/>
  <c r="CS1506" i="13"/>
  <c r="CU1506" i="13"/>
  <c r="CW1506" i="13"/>
  <c r="CX1506" i="13"/>
  <c r="CH1507" i="13"/>
  <c r="CO1507" i="13"/>
  <c r="CQ1507" i="13"/>
  <c r="CS1507" i="13"/>
  <c r="CU1507" i="13"/>
  <c r="CW1507" i="13"/>
  <c r="CX1507" i="13"/>
  <c r="CH1508" i="13"/>
  <c r="CO1508" i="13"/>
  <c r="CQ1508" i="13"/>
  <c r="CS1508" i="13"/>
  <c r="CU1508" i="13"/>
  <c r="CW1508" i="13"/>
  <c r="CX1508" i="13"/>
  <c r="CH1509" i="13"/>
  <c r="CO1509" i="13"/>
  <c r="CQ1509" i="13"/>
  <c r="CS1509" i="13"/>
  <c r="CU1509" i="13"/>
  <c r="CW1509" i="13"/>
  <c r="CX1509" i="13"/>
  <c r="CH1510" i="13"/>
  <c r="CO1510" i="13"/>
  <c r="CQ1510" i="13"/>
  <c r="CS1510" i="13"/>
  <c r="CU1510" i="13"/>
  <c r="CW1510" i="13"/>
  <c r="CX1510" i="13"/>
  <c r="CH1511" i="13"/>
  <c r="CO1511" i="13"/>
  <c r="CQ1511" i="13"/>
  <c r="CS1511" i="13"/>
  <c r="CU1511" i="13"/>
  <c r="CW1511" i="13"/>
  <c r="CX1511" i="13"/>
  <c r="CH1512" i="13"/>
  <c r="CO1512" i="13"/>
  <c r="CQ1512" i="13"/>
  <c r="CS1512" i="13"/>
  <c r="CU1512" i="13"/>
  <c r="CW1512" i="13"/>
  <c r="CX1512" i="13"/>
  <c r="CH1513" i="13"/>
  <c r="CO1513" i="13"/>
  <c r="CQ1513" i="13"/>
  <c r="CS1513" i="13"/>
  <c r="CU1513" i="13"/>
  <c r="CW1513" i="13"/>
  <c r="CX1513" i="13"/>
  <c r="CH1514" i="13"/>
  <c r="CO1514" i="13"/>
  <c r="CQ1514" i="13"/>
  <c r="CS1514" i="13"/>
  <c r="CU1514" i="13"/>
  <c r="CW1514" i="13"/>
  <c r="CX1514" i="13"/>
  <c r="CH1515" i="13"/>
  <c r="CO1515" i="13"/>
  <c r="CQ1515" i="13"/>
  <c r="CS1515" i="13"/>
  <c r="CU1515" i="13"/>
  <c r="CW1515" i="13"/>
  <c r="CX1515" i="13"/>
  <c r="CH1516" i="13"/>
  <c r="CO1516" i="13"/>
  <c r="CQ1516" i="13"/>
  <c r="CS1516" i="13"/>
  <c r="CU1516" i="13"/>
  <c r="CW1516" i="13"/>
  <c r="CX1516" i="13"/>
  <c r="CH1517" i="13"/>
  <c r="CO1517" i="13"/>
  <c r="CQ1517" i="13"/>
  <c r="CS1517" i="13"/>
  <c r="CU1517" i="13"/>
  <c r="CW1517" i="13"/>
  <c r="CX1517" i="13"/>
  <c r="CH1518" i="13"/>
  <c r="CO1518" i="13"/>
  <c r="CQ1518" i="13"/>
  <c r="CS1518" i="13"/>
  <c r="CU1518" i="13"/>
  <c r="CW1518" i="13"/>
  <c r="CX1518" i="13"/>
  <c r="CH1519" i="13"/>
  <c r="CO1519" i="13"/>
  <c r="CQ1519" i="13"/>
  <c r="CS1519" i="13"/>
  <c r="CU1519" i="13"/>
  <c r="CW1519" i="13"/>
  <c r="CX1519" i="13"/>
  <c r="CH1520" i="13"/>
  <c r="CO1520" i="13"/>
  <c r="CQ1520" i="13"/>
  <c r="CS1520" i="13"/>
  <c r="CU1520" i="13"/>
  <c r="CW1520" i="13"/>
  <c r="CX1520" i="13"/>
  <c r="CH1521" i="13"/>
  <c r="CO1521" i="13"/>
  <c r="CQ1521" i="13"/>
  <c r="CS1521" i="13"/>
  <c r="CU1521" i="13"/>
  <c r="CW1521" i="13"/>
  <c r="CX1521" i="13"/>
  <c r="CH1522" i="13"/>
  <c r="CO1522" i="13"/>
  <c r="CQ1522" i="13"/>
  <c r="CS1522" i="13"/>
  <c r="CU1522" i="13"/>
  <c r="CW1522" i="13"/>
  <c r="CX1522" i="13"/>
  <c r="CH1523" i="13"/>
  <c r="CO1523" i="13"/>
  <c r="CQ1523" i="13"/>
  <c r="CS1523" i="13"/>
  <c r="CU1523" i="13"/>
  <c r="CW1523" i="13"/>
  <c r="CX1523" i="13"/>
  <c r="CH1524" i="13"/>
  <c r="CO1524" i="13"/>
  <c r="CQ1524" i="13"/>
  <c r="CS1524" i="13"/>
  <c r="CU1524" i="13"/>
  <c r="CW1524" i="13"/>
  <c r="CX1524" i="13"/>
  <c r="CH1525" i="13"/>
  <c r="CO1525" i="13"/>
  <c r="CQ1525" i="13"/>
  <c r="CS1525" i="13"/>
  <c r="CU1525" i="13"/>
  <c r="CW1525" i="13"/>
  <c r="CX1525" i="13"/>
  <c r="CH1526" i="13"/>
  <c r="CO1526" i="13"/>
  <c r="CQ1526" i="13"/>
  <c r="CS1526" i="13"/>
  <c r="CU1526" i="13"/>
  <c r="CW1526" i="13"/>
  <c r="CX1526" i="13"/>
  <c r="CH1527" i="13"/>
  <c r="CO1527" i="13"/>
  <c r="CQ1527" i="13"/>
  <c r="CS1527" i="13"/>
  <c r="CU1527" i="13"/>
  <c r="CW1527" i="13"/>
  <c r="CX1527" i="13"/>
  <c r="CH1528" i="13"/>
  <c r="CO1528" i="13"/>
  <c r="CQ1528" i="13"/>
  <c r="CS1528" i="13"/>
  <c r="CU1528" i="13"/>
  <c r="CW1528" i="13"/>
  <c r="CX1528" i="13"/>
  <c r="CH1529" i="13"/>
  <c r="CO1529" i="13"/>
  <c r="CQ1529" i="13"/>
  <c r="CS1529" i="13"/>
  <c r="CU1529" i="13"/>
  <c r="CW1529" i="13"/>
  <c r="CX1529" i="13"/>
  <c r="CH1530" i="13"/>
  <c r="CO1530" i="13"/>
  <c r="CQ1530" i="13"/>
  <c r="CS1530" i="13"/>
  <c r="CU1530" i="13"/>
  <c r="CW1530" i="13"/>
  <c r="CX1530" i="13"/>
  <c r="CH1531" i="13"/>
  <c r="CO1531" i="13"/>
  <c r="CQ1531" i="13"/>
  <c r="CS1531" i="13"/>
  <c r="CU1531" i="13"/>
  <c r="CW1531" i="13"/>
  <c r="CX1531" i="13"/>
  <c r="CH1532" i="13"/>
  <c r="CO1532" i="13"/>
  <c r="CQ1532" i="13"/>
  <c r="CS1532" i="13"/>
  <c r="CU1532" i="13"/>
  <c r="CW1532" i="13"/>
  <c r="CX1532" i="13"/>
  <c r="CH1533" i="13"/>
  <c r="CO1533" i="13"/>
  <c r="CQ1533" i="13"/>
  <c r="CS1533" i="13"/>
  <c r="CU1533" i="13"/>
  <c r="CW1533" i="13"/>
  <c r="CX1533" i="13"/>
  <c r="CH1534" i="13"/>
  <c r="CO1534" i="13"/>
  <c r="CQ1534" i="13"/>
  <c r="CS1534" i="13"/>
  <c r="CU1534" i="13"/>
  <c r="CW1534" i="13"/>
  <c r="CX1534" i="13"/>
  <c r="CH1535" i="13"/>
  <c r="CO1535" i="13"/>
  <c r="CQ1535" i="13"/>
  <c r="CS1535" i="13"/>
  <c r="CU1535" i="13"/>
  <c r="CW1535" i="13"/>
  <c r="CX1535" i="13"/>
  <c r="CH1536" i="13"/>
  <c r="CO1536" i="13"/>
  <c r="CQ1536" i="13"/>
  <c r="CS1536" i="13"/>
  <c r="CU1536" i="13"/>
  <c r="CW1536" i="13"/>
  <c r="CX1536" i="13"/>
  <c r="CH1537" i="13"/>
  <c r="CO1537" i="13"/>
  <c r="CQ1537" i="13"/>
  <c r="CS1537" i="13"/>
  <c r="CU1537" i="13"/>
  <c r="CW1537" i="13"/>
  <c r="CX1537" i="13"/>
  <c r="CH1538" i="13"/>
  <c r="CO1538" i="13"/>
  <c r="CQ1538" i="13"/>
  <c r="CS1538" i="13"/>
  <c r="CU1538" i="13"/>
  <c r="CW1538" i="13"/>
  <c r="CX1538" i="13"/>
  <c r="CH1539" i="13"/>
  <c r="CO1539" i="13"/>
  <c r="CQ1539" i="13"/>
  <c r="CS1539" i="13"/>
  <c r="CU1539" i="13"/>
  <c r="CW1539" i="13"/>
  <c r="CX1539" i="13"/>
  <c r="CH1540" i="13"/>
  <c r="CO1540" i="13"/>
  <c r="CQ1540" i="13"/>
  <c r="CS1540" i="13"/>
  <c r="CU1540" i="13"/>
  <c r="CW1540" i="13"/>
  <c r="CX1540" i="13"/>
  <c r="CH1541" i="13"/>
  <c r="CO1541" i="13"/>
  <c r="CQ1541" i="13"/>
  <c r="CS1541" i="13"/>
  <c r="CU1541" i="13"/>
  <c r="CW1541" i="13"/>
  <c r="CX1541" i="13"/>
  <c r="CH1542" i="13"/>
  <c r="CO1542" i="13"/>
  <c r="CQ1542" i="13"/>
  <c r="CS1542" i="13"/>
  <c r="CU1542" i="13"/>
  <c r="CW1542" i="13"/>
  <c r="CX1542" i="13"/>
  <c r="CH1543" i="13"/>
  <c r="CO1543" i="13"/>
  <c r="CQ1543" i="13"/>
  <c r="CS1543" i="13"/>
  <c r="CU1543" i="13"/>
  <c r="CW1543" i="13"/>
  <c r="CX1543" i="13"/>
  <c r="CH1544" i="13"/>
  <c r="CO1544" i="13"/>
  <c r="CQ1544" i="13"/>
  <c r="CS1544" i="13"/>
  <c r="CU1544" i="13"/>
  <c r="CW1544" i="13"/>
  <c r="CX1544" i="13"/>
  <c r="CH1545" i="13"/>
  <c r="CO1545" i="13"/>
  <c r="CQ1545" i="13"/>
  <c r="CS1545" i="13"/>
  <c r="CU1545" i="13"/>
  <c r="CW1545" i="13"/>
  <c r="CX1545" i="13"/>
  <c r="CH1546" i="13"/>
  <c r="CO1546" i="13"/>
  <c r="CQ1546" i="13"/>
  <c r="CS1546" i="13"/>
  <c r="CU1546" i="13"/>
  <c r="CW1546" i="13"/>
  <c r="CX1546" i="13"/>
  <c r="CH1547" i="13"/>
  <c r="CO1547" i="13"/>
  <c r="CQ1547" i="13"/>
  <c r="CS1547" i="13"/>
  <c r="CU1547" i="13"/>
  <c r="CW1547" i="13"/>
  <c r="CX1547" i="13"/>
  <c r="CH1548" i="13"/>
  <c r="CO1548" i="13"/>
  <c r="CQ1548" i="13"/>
  <c r="CS1548" i="13"/>
  <c r="CU1548" i="13"/>
  <c r="CW1548" i="13"/>
  <c r="CX1548" i="13"/>
  <c r="CH1549" i="13"/>
  <c r="CO1549" i="13"/>
  <c r="CQ1549" i="13"/>
  <c r="CS1549" i="13"/>
  <c r="CU1549" i="13"/>
  <c r="CW1549" i="13"/>
  <c r="CX1549" i="13"/>
  <c r="CH1550" i="13"/>
  <c r="CO1550" i="13"/>
  <c r="CQ1550" i="13"/>
  <c r="CS1550" i="13"/>
  <c r="CU1550" i="13"/>
  <c r="CW1550" i="13"/>
  <c r="CX1550" i="13"/>
  <c r="CH1551" i="13"/>
  <c r="CO1551" i="13"/>
  <c r="CQ1551" i="13"/>
  <c r="CS1551" i="13"/>
  <c r="CU1551" i="13"/>
  <c r="CW1551" i="13"/>
  <c r="CX1551" i="13"/>
  <c r="CH1552" i="13"/>
  <c r="CO1552" i="13"/>
  <c r="CQ1552" i="13"/>
  <c r="CS1552" i="13"/>
  <c r="CU1552" i="13"/>
  <c r="CW1552" i="13"/>
  <c r="CX1552" i="13"/>
  <c r="CH1553" i="13"/>
  <c r="CO1553" i="13"/>
  <c r="CQ1553" i="13"/>
  <c r="CS1553" i="13"/>
  <c r="CU1553" i="13"/>
  <c r="CW1553" i="13"/>
  <c r="CX1553" i="13"/>
  <c r="CH1554" i="13"/>
  <c r="CO1554" i="13"/>
  <c r="CQ1554" i="13"/>
  <c r="CS1554" i="13"/>
  <c r="CU1554" i="13"/>
  <c r="CW1554" i="13"/>
  <c r="CX1554" i="13"/>
  <c r="CH1555" i="13"/>
  <c r="CO1555" i="13"/>
  <c r="CQ1555" i="13"/>
  <c r="CS1555" i="13"/>
  <c r="CU1555" i="13"/>
  <c r="CW1555" i="13"/>
  <c r="CX1555" i="13"/>
  <c r="CH1556" i="13"/>
  <c r="CO1556" i="13"/>
  <c r="CQ1556" i="13"/>
  <c r="CS1556" i="13"/>
  <c r="CU1556" i="13"/>
  <c r="CW1556" i="13"/>
  <c r="CX1556" i="13"/>
  <c r="CH1557" i="13"/>
  <c r="CO1557" i="13"/>
  <c r="CQ1557" i="13"/>
  <c r="CS1557" i="13"/>
  <c r="CU1557" i="13"/>
  <c r="CW1557" i="13"/>
  <c r="CX1557" i="13"/>
  <c r="CH1558" i="13"/>
  <c r="CO1558" i="13"/>
  <c r="CQ1558" i="13"/>
  <c r="CS1558" i="13"/>
  <c r="CU1558" i="13"/>
  <c r="CW1558" i="13"/>
  <c r="CX1558" i="13"/>
  <c r="CH1559" i="13"/>
  <c r="CO1559" i="13"/>
  <c r="CQ1559" i="13"/>
  <c r="CS1559" i="13"/>
  <c r="CU1559" i="13"/>
  <c r="CW1559" i="13"/>
  <c r="CX1559" i="13"/>
  <c r="CH1560" i="13"/>
  <c r="CO1560" i="13"/>
  <c r="CQ1560" i="13"/>
  <c r="CS1560" i="13"/>
  <c r="CU1560" i="13"/>
  <c r="CW1560" i="13"/>
  <c r="CX1560" i="13"/>
  <c r="CH1561" i="13"/>
  <c r="CO1561" i="13"/>
  <c r="CQ1561" i="13"/>
  <c r="CS1561" i="13"/>
  <c r="CU1561" i="13"/>
  <c r="CW1561" i="13"/>
  <c r="CX1561" i="13"/>
  <c r="CH1562" i="13"/>
  <c r="CO1562" i="13"/>
  <c r="CQ1562" i="13"/>
  <c r="CS1562" i="13"/>
  <c r="CU1562" i="13"/>
  <c r="CW1562" i="13"/>
  <c r="CX1562" i="13"/>
  <c r="CH1563" i="13"/>
  <c r="CO1563" i="13"/>
  <c r="CQ1563" i="13"/>
  <c r="CS1563" i="13"/>
  <c r="CU1563" i="13"/>
  <c r="CW1563" i="13"/>
  <c r="CX1563" i="13"/>
  <c r="CH1564" i="13"/>
  <c r="CO1564" i="13"/>
  <c r="CQ1564" i="13"/>
  <c r="CS1564" i="13"/>
  <c r="CU1564" i="13"/>
  <c r="CW1564" i="13"/>
  <c r="CX1564" i="13"/>
  <c r="CH1565" i="13"/>
  <c r="CO1565" i="13"/>
  <c r="CQ1565" i="13"/>
  <c r="CS1565" i="13"/>
  <c r="CU1565" i="13"/>
  <c r="CW1565" i="13"/>
  <c r="CX1565" i="13"/>
  <c r="CH1566" i="13"/>
  <c r="CO1566" i="13"/>
  <c r="CQ1566" i="13"/>
  <c r="CS1566" i="13"/>
  <c r="CU1566" i="13"/>
  <c r="CW1566" i="13"/>
  <c r="CX1566" i="13"/>
  <c r="CH1567" i="13"/>
  <c r="CO1567" i="13"/>
  <c r="CQ1567" i="13"/>
  <c r="CS1567" i="13"/>
  <c r="CU1567" i="13"/>
  <c r="CW1567" i="13"/>
  <c r="CX1567" i="13"/>
  <c r="CH1568" i="13"/>
  <c r="CO1568" i="13"/>
  <c r="CQ1568" i="13"/>
  <c r="CS1568" i="13"/>
  <c r="CU1568" i="13"/>
  <c r="CW1568" i="13"/>
  <c r="CX1568" i="13"/>
  <c r="CH1569" i="13"/>
  <c r="CO1569" i="13"/>
  <c r="CQ1569" i="13"/>
  <c r="CS1569" i="13"/>
  <c r="CU1569" i="13"/>
  <c r="CW1569" i="13"/>
  <c r="CX1569" i="13"/>
  <c r="CH1570" i="13"/>
  <c r="CO1570" i="13"/>
  <c r="CQ1570" i="13"/>
  <c r="CS1570" i="13"/>
  <c r="CU1570" i="13"/>
  <c r="CW1570" i="13"/>
  <c r="CX1570" i="13"/>
  <c r="CH1571" i="13"/>
  <c r="CO1571" i="13"/>
  <c r="CQ1571" i="13"/>
  <c r="CS1571" i="13"/>
  <c r="CU1571" i="13"/>
  <c r="CW1571" i="13"/>
  <c r="CX1571" i="13"/>
  <c r="CH1572" i="13"/>
  <c r="CO1572" i="13"/>
  <c r="CQ1572" i="13"/>
  <c r="CS1572" i="13"/>
  <c r="CU1572" i="13"/>
  <c r="CW1572" i="13"/>
  <c r="CX1572" i="13"/>
  <c r="CH1573" i="13"/>
  <c r="CO1573" i="13"/>
  <c r="CQ1573" i="13"/>
  <c r="CS1573" i="13"/>
  <c r="CU1573" i="13"/>
  <c r="CW1573" i="13"/>
  <c r="CX1573" i="13"/>
  <c r="CH1574" i="13"/>
  <c r="CO1574" i="13"/>
  <c r="CQ1574" i="13"/>
  <c r="CS1574" i="13"/>
  <c r="CU1574" i="13"/>
  <c r="CW1574" i="13"/>
  <c r="CX1574" i="13"/>
  <c r="CH1575" i="13"/>
  <c r="CO1575" i="13"/>
  <c r="CQ1575" i="13"/>
  <c r="CS1575" i="13"/>
  <c r="CU1575" i="13"/>
  <c r="CW1575" i="13"/>
  <c r="CX1575" i="13"/>
  <c r="CH1576" i="13"/>
  <c r="CO1576" i="13"/>
  <c r="CQ1576" i="13"/>
  <c r="CS1576" i="13"/>
  <c r="CU1576" i="13"/>
  <c r="CW1576" i="13"/>
  <c r="CX1576" i="13"/>
  <c r="CH1577" i="13"/>
  <c r="CO1577" i="13"/>
  <c r="CQ1577" i="13"/>
  <c r="CS1577" i="13"/>
  <c r="CU1577" i="13"/>
  <c r="CW1577" i="13"/>
  <c r="CX1577" i="13"/>
  <c r="CH1578" i="13"/>
  <c r="CO1578" i="13"/>
  <c r="CQ1578" i="13"/>
  <c r="CS1578" i="13"/>
  <c r="CU1578" i="13"/>
  <c r="CW1578" i="13"/>
  <c r="CX1578" i="13"/>
  <c r="CH1579" i="13"/>
  <c r="CO1579" i="13"/>
  <c r="CQ1579" i="13"/>
  <c r="CS1579" i="13"/>
  <c r="CU1579" i="13"/>
  <c r="CW1579" i="13"/>
  <c r="CX1579" i="13"/>
  <c r="CH1580" i="13"/>
  <c r="CO1580" i="13"/>
  <c r="CQ1580" i="13"/>
  <c r="CS1580" i="13"/>
  <c r="CU1580" i="13"/>
  <c r="CW1580" i="13"/>
  <c r="CX1580" i="13"/>
  <c r="CH1581" i="13"/>
  <c r="CO1581" i="13"/>
  <c r="CQ1581" i="13"/>
  <c r="CS1581" i="13"/>
  <c r="CU1581" i="13"/>
  <c r="CW1581" i="13"/>
  <c r="CX1581" i="13"/>
  <c r="CH1582" i="13"/>
  <c r="CO1582" i="13"/>
  <c r="CQ1582" i="13"/>
  <c r="CS1582" i="13"/>
  <c r="CU1582" i="13"/>
  <c r="CW1582" i="13"/>
  <c r="CX1582" i="13"/>
  <c r="CH1583" i="13"/>
  <c r="CO1583" i="13"/>
  <c r="CQ1583" i="13"/>
  <c r="CS1583" i="13"/>
  <c r="CU1583" i="13"/>
  <c r="CW1583" i="13"/>
  <c r="CX1583" i="13"/>
  <c r="CH1584" i="13"/>
  <c r="CO1584" i="13"/>
  <c r="CQ1584" i="13"/>
  <c r="CS1584" i="13"/>
  <c r="CU1584" i="13"/>
  <c r="CW1584" i="13"/>
  <c r="CX1584" i="13"/>
  <c r="CH1585" i="13"/>
  <c r="CO1585" i="13"/>
  <c r="CQ1585" i="13"/>
  <c r="CS1585" i="13"/>
  <c r="CU1585" i="13"/>
  <c r="CW1585" i="13"/>
  <c r="CX1585" i="13"/>
  <c r="CH1586" i="13"/>
  <c r="CO1586" i="13"/>
  <c r="CQ1586" i="13"/>
  <c r="CS1586" i="13"/>
  <c r="CU1586" i="13"/>
  <c r="CW1586" i="13"/>
  <c r="CX1586" i="13"/>
  <c r="CH1587" i="13"/>
  <c r="CO1587" i="13"/>
  <c r="CQ1587" i="13"/>
  <c r="CS1587" i="13"/>
  <c r="CU1587" i="13"/>
  <c r="CW1587" i="13"/>
  <c r="CX1587" i="13"/>
  <c r="CH1588" i="13"/>
  <c r="CO1588" i="13"/>
  <c r="CQ1588" i="13"/>
  <c r="CS1588" i="13"/>
  <c r="CU1588" i="13"/>
  <c r="CW1588" i="13"/>
  <c r="CX1588" i="13"/>
  <c r="CH1589" i="13"/>
  <c r="CO1589" i="13"/>
  <c r="CQ1589" i="13"/>
  <c r="CS1589" i="13"/>
  <c r="CU1589" i="13"/>
  <c r="CW1589" i="13"/>
  <c r="CX1589" i="13"/>
  <c r="CH1590" i="13"/>
  <c r="CO1590" i="13"/>
  <c r="CQ1590" i="13"/>
  <c r="CS1590" i="13"/>
  <c r="CU1590" i="13"/>
  <c r="CW1590" i="13"/>
  <c r="CX1590" i="13"/>
  <c r="CH1591" i="13"/>
  <c r="CO1591" i="13"/>
  <c r="CQ1591" i="13"/>
  <c r="CS1591" i="13"/>
  <c r="CU1591" i="13"/>
  <c r="CW1591" i="13"/>
  <c r="CX1591" i="13"/>
  <c r="CH1592" i="13"/>
  <c r="CO1592" i="13"/>
  <c r="CQ1592" i="13"/>
  <c r="CS1592" i="13"/>
  <c r="CU1592" i="13"/>
  <c r="CW1592" i="13"/>
  <c r="CX1592" i="13"/>
  <c r="CH1593" i="13"/>
  <c r="CO1593" i="13"/>
  <c r="CQ1593" i="13"/>
  <c r="CS1593" i="13"/>
  <c r="CU1593" i="13"/>
  <c r="CW1593" i="13"/>
  <c r="CX1593" i="13"/>
  <c r="CH1594" i="13"/>
  <c r="CO1594" i="13"/>
  <c r="CQ1594" i="13"/>
  <c r="CS1594" i="13"/>
  <c r="CU1594" i="13"/>
  <c r="CW1594" i="13"/>
  <c r="CX1594" i="13"/>
  <c r="CH1595" i="13"/>
  <c r="CO1595" i="13"/>
  <c r="CQ1595" i="13"/>
  <c r="CS1595" i="13"/>
  <c r="CU1595" i="13"/>
  <c r="CW1595" i="13"/>
  <c r="CX1595" i="13"/>
  <c r="CH1596" i="13"/>
  <c r="CO1596" i="13"/>
  <c r="CQ1596" i="13"/>
  <c r="CS1596" i="13"/>
  <c r="CU1596" i="13"/>
  <c r="CW1596" i="13"/>
  <c r="CX1596" i="13"/>
  <c r="CH1597" i="13"/>
  <c r="CO1597" i="13"/>
  <c r="CQ1597" i="13"/>
  <c r="CS1597" i="13"/>
  <c r="CU1597" i="13"/>
  <c r="CW1597" i="13"/>
  <c r="CX1597" i="13"/>
  <c r="CH1598" i="13"/>
  <c r="CO1598" i="13"/>
  <c r="CQ1598" i="13"/>
  <c r="CS1598" i="13"/>
  <c r="CU1598" i="13"/>
  <c r="CW1598" i="13"/>
  <c r="CX1598" i="13"/>
  <c r="CH1599" i="13"/>
  <c r="CO1599" i="13"/>
  <c r="CQ1599" i="13"/>
  <c r="CS1599" i="13"/>
  <c r="CU1599" i="13"/>
  <c r="CW1599" i="13"/>
  <c r="CX1599" i="13"/>
  <c r="CH1600" i="13"/>
  <c r="CO1600" i="13"/>
  <c r="CQ1600" i="13"/>
  <c r="CS1600" i="13"/>
  <c r="CU1600" i="13"/>
  <c r="CW1600" i="13"/>
  <c r="CX1600" i="13"/>
  <c r="CH1601" i="13"/>
  <c r="CO1601" i="13"/>
  <c r="CQ1601" i="13"/>
  <c r="CS1601" i="13"/>
  <c r="CU1601" i="13"/>
  <c r="CW1601" i="13"/>
  <c r="CX1601" i="13"/>
  <c r="CH1602" i="13"/>
  <c r="CO1602" i="13"/>
  <c r="CQ1602" i="13"/>
  <c r="CS1602" i="13"/>
  <c r="CU1602" i="13"/>
  <c r="CW1602" i="13"/>
  <c r="CX1602" i="13"/>
  <c r="CH1603" i="13"/>
  <c r="CO1603" i="13"/>
  <c r="CQ1603" i="13"/>
  <c r="CS1603" i="13"/>
  <c r="CU1603" i="13"/>
  <c r="CW1603" i="13"/>
  <c r="CX1603" i="13"/>
  <c r="CH1604" i="13"/>
  <c r="CO1604" i="13"/>
  <c r="CQ1604" i="13"/>
  <c r="CS1604" i="13"/>
  <c r="CU1604" i="13"/>
  <c r="CW1604" i="13"/>
  <c r="CX1604" i="13"/>
  <c r="CH1605" i="13"/>
  <c r="CO1605" i="13"/>
  <c r="CQ1605" i="13"/>
  <c r="CS1605" i="13"/>
  <c r="CU1605" i="13"/>
  <c r="CW1605" i="13"/>
  <c r="CX1605" i="13"/>
  <c r="CH1606" i="13"/>
  <c r="CO1606" i="13"/>
  <c r="CQ1606" i="13"/>
  <c r="CS1606" i="13"/>
  <c r="CU1606" i="13"/>
  <c r="CW1606" i="13"/>
  <c r="CX1606" i="13"/>
  <c r="CH1607" i="13"/>
  <c r="CO1607" i="13"/>
  <c r="CQ1607" i="13"/>
  <c r="CS1607" i="13"/>
  <c r="CU1607" i="13"/>
  <c r="CW1607" i="13"/>
  <c r="CX1607" i="13"/>
  <c r="CH1608" i="13"/>
  <c r="CO1608" i="13"/>
  <c r="CQ1608" i="13"/>
  <c r="CS1608" i="13"/>
  <c r="CU1608" i="13"/>
  <c r="CW1608" i="13"/>
  <c r="CX1608" i="13"/>
  <c r="CH1609" i="13"/>
  <c r="CO1609" i="13"/>
  <c r="CQ1609" i="13"/>
  <c r="CS1609" i="13"/>
  <c r="CU1609" i="13"/>
  <c r="CW1609" i="13"/>
  <c r="CX1609" i="13"/>
  <c r="CH1610" i="13"/>
  <c r="CO1610" i="13"/>
  <c r="CQ1610" i="13"/>
  <c r="CS1610" i="13"/>
  <c r="CU1610" i="13"/>
  <c r="CW1610" i="13"/>
  <c r="CX1610" i="13"/>
  <c r="CH1611" i="13"/>
  <c r="CO1611" i="13"/>
  <c r="CQ1611" i="13"/>
  <c r="CS1611" i="13"/>
  <c r="CU1611" i="13"/>
  <c r="CW1611" i="13"/>
  <c r="CX1611" i="13"/>
  <c r="CH1612" i="13"/>
  <c r="CO1612" i="13"/>
  <c r="CQ1612" i="13"/>
  <c r="CS1612" i="13"/>
  <c r="CU1612" i="13"/>
  <c r="CW1612" i="13"/>
  <c r="CX1612" i="13"/>
  <c r="CH1613" i="13"/>
  <c r="CO1613" i="13"/>
  <c r="CQ1613" i="13"/>
  <c r="CS1613" i="13"/>
  <c r="CU1613" i="13"/>
  <c r="CW1613" i="13"/>
  <c r="CX1613" i="13"/>
  <c r="CH1614" i="13"/>
  <c r="CO1614" i="13"/>
  <c r="CQ1614" i="13"/>
  <c r="CS1614" i="13"/>
  <c r="CU1614" i="13"/>
  <c r="CW1614" i="13"/>
  <c r="CX1614" i="13"/>
  <c r="CH1615" i="13"/>
  <c r="CO1615" i="13"/>
  <c r="CQ1615" i="13"/>
  <c r="CS1615" i="13"/>
  <c r="CU1615" i="13"/>
  <c r="CW1615" i="13"/>
  <c r="CX1615" i="13"/>
  <c r="CH1616" i="13"/>
  <c r="CO1616" i="13"/>
  <c r="CQ1616" i="13"/>
  <c r="CS1616" i="13"/>
  <c r="CU1616" i="13"/>
  <c r="CW1616" i="13"/>
  <c r="CX1616" i="13"/>
  <c r="CH1617" i="13"/>
  <c r="CO1617" i="13"/>
  <c r="CQ1617" i="13"/>
  <c r="CS1617" i="13"/>
  <c r="CU1617" i="13"/>
  <c r="CW1617" i="13"/>
  <c r="CX1617" i="13"/>
  <c r="CH1618" i="13"/>
  <c r="CO1618" i="13"/>
  <c r="CQ1618" i="13"/>
  <c r="CS1618" i="13"/>
  <c r="CU1618" i="13"/>
  <c r="CW1618" i="13"/>
  <c r="CX1618" i="13"/>
  <c r="CH1619" i="13"/>
  <c r="CO1619" i="13"/>
  <c r="CQ1619" i="13"/>
  <c r="CS1619" i="13"/>
  <c r="CU1619" i="13"/>
  <c r="CW1619" i="13"/>
  <c r="CX1619" i="13"/>
  <c r="CH1620" i="13"/>
  <c r="CO1620" i="13"/>
  <c r="CQ1620" i="13"/>
  <c r="CS1620" i="13"/>
  <c r="CU1620" i="13"/>
  <c r="CW1620" i="13"/>
  <c r="CX1620" i="13"/>
  <c r="CH1621" i="13"/>
  <c r="CO1621" i="13"/>
  <c r="CQ1621" i="13"/>
  <c r="CS1621" i="13"/>
  <c r="CU1621" i="13"/>
  <c r="CW1621" i="13"/>
  <c r="CX1621" i="13"/>
  <c r="CH1622" i="13"/>
  <c r="CO1622" i="13"/>
  <c r="CQ1622" i="13"/>
  <c r="CS1622" i="13"/>
  <c r="CU1622" i="13"/>
  <c r="CW1622" i="13"/>
  <c r="CX1622" i="13"/>
  <c r="CH1623" i="13"/>
  <c r="CO1623" i="13"/>
  <c r="CQ1623" i="13"/>
  <c r="CS1623" i="13"/>
  <c r="CU1623" i="13"/>
  <c r="CW1623" i="13"/>
  <c r="CX1623" i="13"/>
  <c r="CH1624" i="13"/>
  <c r="CO1624" i="13"/>
  <c r="CQ1624" i="13"/>
  <c r="CS1624" i="13"/>
  <c r="CU1624" i="13"/>
  <c r="CW1624" i="13"/>
  <c r="CX1624" i="13"/>
  <c r="CH1625" i="13"/>
  <c r="CO1625" i="13"/>
  <c r="CQ1625" i="13"/>
  <c r="CS1625" i="13"/>
  <c r="CU1625" i="13"/>
  <c r="CW1625" i="13"/>
  <c r="CX1625" i="13"/>
  <c r="CH1626" i="13"/>
  <c r="CO1626" i="13"/>
  <c r="CQ1626" i="13"/>
  <c r="CS1626" i="13"/>
  <c r="CU1626" i="13"/>
  <c r="CW1626" i="13"/>
  <c r="CX1626" i="13"/>
  <c r="CH1627" i="13"/>
  <c r="CO1627" i="13"/>
  <c r="CQ1627" i="13"/>
  <c r="CS1627" i="13"/>
  <c r="CU1627" i="13"/>
  <c r="CW1627" i="13"/>
  <c r="CX1627" i="13"/>
  <c r="CH1628" i="13"/>
  <c r="CO1628" i="13"/>
  <c r="CQ1628" i="13"/>
  <c r="CS1628" i="13"/>
  <c r="CU1628" i="13"/>
  <c r="CW1628" i="13"/>
  <c r="CX1628" i="13"/>
  <c r="CH1629" i="13"/>
  <c r="CO1629" i="13"/>
  <c r="CQ1629" i="13"/>
  <c r="CS1629" i="13"/>
  <c r="CU1629" i="13"/>
  <c r="CW1629" i="13"/>
  <c r="CX1629" i="13"/>
  <c r="CH1630" i="13"/>
  <c r="CO1630" i="13"/>
  <c r="CQ1630" i="13"/>
  <c r="CS1630" i="13"/>
  <c r="CU1630" i="13"/>
  <c r="CW1630" i="13"/>
  <c r="CX1630" i="13"/>
  <c r="CH1631" i="13"/>
  <c r="CO1631" i="13"/>
  <c r="CQ1631" i="13"/>
  <c r="CS1631" i="13"/>
  <c r="CU1631" i="13"/>
  <c r="CW1631" i="13"/>
  <c r="CX1631" i="13"/>
  <c r="CH1632" i="13"/>
  <c r="CO1632" i="13"/>
  <c r="CQ1632" i="13"/>
  <c r="CS1632" i="13"/>
  <c r="CU1632" i="13"/>
  <c r="CW1632" i="13"/>
  <c r="CX1632" i="13"/>
  <c r="CH1633" i="13"/>
  <c r="CO1633" i="13"/>
  <c r="CQ1633" i="13"/>
  <c r="CS1633" i="13"/>
  <c r="CU1633" i="13"/>
  <c r="CW1633" i="13"/>
  <c r="CX1633" i="13"/>
  <c r="CH1634" i="13"/>
  <c r="CO1634" i="13"/>
  <c r="CQ1634" i="13"/>
  <c r="CS1634" i="13"/>
  <c r="CU1634" i="13"/>
  <c r="CW1634" i="13"/>
  <c r="CX1634" i="13"/>
  <c r="CH1635" i="13"/>
  <c r="CO1635" i="13"/>
  <c r="CQ1635" i="13"/>
  <c r="CS1635" i="13"/>
  <c r="CU1635" i="13"/>
  <c r="CW1635" i="13"/>
  <c r="CX1635" i="13"/>
  <c r="CH1636" i="13"/>
  <c r="CO1636" i="13"/>
  <c r="CQ1636" i="13"/>
  <c r="CS1636" i="13"/>
  <c r="CU1636" i="13"/>
  <c r="CW1636" i="13"/>
  <c r="CX1636" i="13"/>
  <c r="CH1637" i="13"/>
  <c r="CO1637" i="13"/>
  <c r="CQ1637" i="13"/>
  <c r="CS1637" i="13"/>
  <c r="CU1637" i="13"/>
  <c r="CW1637" i="13"/>
  <c r="CX1637" i="13"/>
  <c r="CH1638" i="13"/>
  <c r="CO1638" i="13"/>
  <c r="CQ1638" i="13"/>
  <c r="CS1638" i="13"/>
  <c r="CU1638" i="13"/>
  <c r="CW1638" i="13"/>
  <c r="CX1638" i="13"/>
  <c r="CH1639" i="13"/>
  <c r="CO1639" i="13"/>
  <c r="CQ1639" i="13"/>
  <c r="CS1639" i="13"/>
  <c r="CU1639" i="13"/>
  <c r="CW1639" i="13"/>
  <c r="CX1639" i="13"/>
  <c r="CH1640" i="13"/>
  <c r="CO1640" i="13"/>
  <c r="CQ1640" i="13"/>
  <c r="CS1640" i="13"/>
  <c r="CU1640" i="13"/>
  <c r="CW1640" i="13"/>
  <c r="CX1640" i="13"/>
  <c r="CH1641" i="13"/>
  <c r="CO1641" i="13"/>
  <c r="CQ1641" i="13"/>
  <c r="CS1641" i="13"/>
  <c r="CU1641" i="13"/>
  <c r="CW1641" i="13"/>
  <c r="CX1641" i="13"/>
  <c r="CH1642" i="13"/>
  <c r="CO1642" i="13"/>
  <c r="CQ1642" i="13"/>
  <c r="CS1642" i="13"/>
  <c r="CU1642" i="13"/>
  <c r="CW1642" i="13"/>
  <c r="CX1642" i="13"/>
  <c r="CH1643" i="13"/>
  <c r="CO1643" i="13"/>
  <c r="CQ1643" i="13"/>
  <c r="CS1643" i="13"/>
  <c r="CU1643" i="13"/>
  <c r="CW1643" i="13"/>
  <c r="CX1643" i="13"/>
  <c r="CH1644" i="13"/>
  <c r="CO1644" i="13"/>
  <c r="CQ1644" i="13"/>
  <c r="CS1644" i="13"/>
  <c r="CU1644" i="13"/>
  <c r="CW1644" i="13"/>
  <c r="CX1644" i="13"/>
  <c r="CH1645" i="13"/>
  <c r="CO1645" i="13"/>
  <c r="CQ1645" i="13"/>
  <c r="CS1645" i="13"/>
  <c r="CU1645" i="13"/>
  <c r="CW1645" i="13"/>
  <c r="CX1645" i="13"/>
  <c r="CH1646" i="13"/>
  <c r="CO1646" i="13"/>
  <c r="CQ1646" i="13"/>
  <c r="CS1646" i="13"/>
  <c r="CU1646" i="13"/>
  <c r="CW1646" i="13"/>
  <c r="CX1646" i="13"/>
  <c r="CH1647" i="13"/>
  <c r="CO1647" i="13"/>
  <c r="CQ1647" i="13"/>
  <c r="CS1647" i="13"/>
  <c r="CU1647" i="13"/>
  <c r="CW1647" i="13"/>
  <c r="CX1647" i="13"/>
  <c r="CH1648" i="13"/>
  <c r="CO1648" i="13"/>
  <c r="CQ1648" i="13"/>
  <c r="CS1648" i="13"/>
  <c r="CU1648" i="13"/>
  <c r="CW1648" i="13"/>
  <c r="CX1648" i="13"/>
  <c r="CH1649" i="13"/>
  <c r="CO1649" i="13"/>
  <c r="CQ1649" i="13"/>
  <c r="CS1649" i="13"/>
  <c r="CU1649" i="13"/>
  <c r="CW1649" i="13"/>
  <c r="CX1649" i="13"/>
  <c r="CH1650" i="13"/>
  <c r="CO1650" i="13"/>
  <c r="CQ1650" i="13"/>
  <c r="CS1650" i="13"/>
  <c r="CU1650" i="13"/>
  <c r="CW1650" i="13"/>
  <c r="CX1650" i="13"/>
  <c r="CH1651" i="13"/>
  <c r="CO1651" i="13"/>
  <c r="CQ1651" i="13"/>
  <c r="CS1651" i="13"/>
  <c r="CU1651" i="13"/>
  <c r="CW1651" i="13"/>
  <c r="CX1651" i="13"/>
  <c r="CH1652" i="13"/>
  <c r="CO1652" i="13"/>
  <c r="CQ1652" i="13"/>
  <c r="CS1652" i="13"/>
  <c r="CU1652" i="13"/>
  <c r="CW1652" i="13"/>
  <c r="CX1652" i="13"/>
  <c r="CH1653" i="13"/>
  <c r="CO1653" i="13"/>
  <c r="CQ1653" i="13"/>
  <c r="CS1653" i="13"/>
  <c r="CU1653" i="13"/>
  <c r="CW1653" i="13"/>
  <c r="CX1653" i="13"/>
  <c r="CH1654" i="13"/>
  <c r="CO1654" i="13"/>
  <c r="CQ1654" i="13"/>
  <c r="CS1654" i="13"/>
  <c r="CU1654" i="13"/>
  <c r="CW1654" i="13"/>
  <c r="CX1654" i="13"/>
  <c r="CH1655" i="13"/>
  <c r="CO1655" i="13"/>
  <c r="CQ1655" i="13"/>
  <c r="CS1655" i="13"/>
  <c r="CU1655" i="13"/>
  <c r="CW1655" i="13"/>
  <c r="CX1655" i="13"/>
  <c r="CH1656" i="13"/>
  <c r="CO1656" i="13"/>
  <c r="CQ1656" i="13"/>
  <c r="CS1656" i="13"/>
  <c r="CU1656" i="13"/>
  <c r="CW1656" i="13"/>
  <c r="CX1656" i="13"/>
  <c r="CH1657" i="13"/>
  <c r="CO1657" i="13"/>
  <c r="CQ1657" i="13"/>
  <c r="CS1657" i="13"/>
  <c r="CU1657" i="13"/>
  <c r="CW1657" i="13"/>
  <c r="CX1657" i="13"/>
  <c r="CH1658" i="13"/>
  <c r="CO1658" i="13"/>
  <c r="CQ1658" i="13"/>
  <c r="CS1658" i="13"/>
  <c r="CU1658" i="13"/>
  <c r="CW1658" i="13"/>
  <c r="CX1658" i="13"/>
  <c r="CH1659" i="13"/>
  <c r="CO1659" i="13"/>
  <c r="CQ1659" i="13"/>
  <c r="CS1659" i="13"/>
  <c r="CU1659" i="13"/>
  <c r="CW1659" i="13"/>
  <c r="CX1659" i="13"/>
  <c r="CH1660" i="13"/>
  <c r="CO1660" i="13"/>
  <c r="CQ1660" i="13"/>
  <c r="CS1660" i="13"/>
  <c r="CU1660" i="13"/>
  <c r="CW1660" i="13"/>
  <c r="CX1660" i="13"/>
  <c r="CH1661" i="13"/>
  <c r="CO1661" i="13"/>
  <c r="CQ1661" i="13"/>
  <c r="CS1661" i="13"/>
  <c r="CU1661" i="13"/>
  <c r="CW1661" i="13"/>
  <c r="CX1661" i="13"/>
  <c r="CH1662" i="13"/>
  <c r="CO1662" i="13"/>
  <c r="CQ1662" i="13"/>
  <c r="CS1662" i="13"/>
  <c r="CU1662" i="13"/>
  <c r="CW1662" i="13"/>
  <c r="CX1662" i="13"/>
  <c r="CH1663" i="13"/>
  <c r="CO1663" i="13"/>
  <c r="CQ1663" i="13"/>
  <c r="CS1663" i="13"/>
  <c r="CU1663" i="13"/>
  <c r="CW1663" i="13"/>
  <c r="CX1663" i="13"/>
  <c r="CH1664" i="13"/>
  <c r="CO1664" i="13"/>
  <c r="CQ1664" i="13"/>
  <c r="CS1664" i="13"/>
  <c r="CU1664" i="13"/>
  <c r="CW1664" i="13"/>
  <c r="CX1664" i="13"/>
  <c r="CH1665" i="13"/>
  <c r="CO1665" i="13"/>
  <c r="CQ1665" i="13"/>
  <c r="CS1665" i="13"/>
  <c r="CU1665" i="13"/>
  <c r="CW1665" i="13"/>
  <c r="CX1665" i="13"/>
  <c r="CH1666" i="13"/>
  <c r="CO1666" i="13"/>
  <c r="CQ1666" i="13"/>
  <c r="CS1666" i="13"/>
  <c r="CU1666" i="13"/>
  <c r="CW1666" i="13"/>
  <c r="CX1666" i="13"/>
  <c r="CH1667" i="13"/>
  <c r="CO1667" i="13"/>
  <c r="CQ1667" i="13"/>
  <c r="CS1667" i="13"/>
  <c r="CU1667" i="13"/>
  <c r="CW1667" i="13"/>
  <c r="CX1667" i="13"/>
  <c r="CH1668" i="13"/>
  <c r="CO1668" i="13"/>
  <c r="CQ1668" i="13"/>
  <c r="CS1668" i="13"/>
  <c r="CU1668" i="13"/>
  <c r="CW1668" i="13"/>
  <c r="CX1668" i="13"/>
  <c r="CH1669" i="13"/>
  <c r="CO1669" i="13"/>
  <c r="CQ1669" i="13"/>
  <c r="CS1669" i="13"/>
  <c r="CU1669" i="13"/>
  <c r="CW1669" i="13"/>
  <c r="CX1669" i="13"/>
  <c r="CH1670" i="13"/>
  <c r="CO1670" i="13"/>
  <c r="CQ1670" i="13"/>
  <c r="CS1670" i="13"/>
  <c r="CU1670" i="13"/>
  <c r="CW1670" i="13"/>
  <c r="CX1670" i="13"/>
  <c r="CH1671" i="13"/>
  <c r="CO1671" i="13"/>
  <c r="CQ1671" i="13"/>
  <c r="CS1671" i="13"/>
  <c r="CU1671" i="13"/>
  <c r="CW1671" i="13"/>
  <c r="CX1671" i="13"/>
  <c r="CH1672" i="13"/>
  <c r="CO1672" i="13"/>
  <c r="CQ1672" i="13"/>
  <c r="CS1672" i="13"/>
  <c r="CU1672" i="13"/>
  <c r="CW1672" i="13"/>
  <c r="CX1672" i="13"/>
  <c r="CH1673" i="13"/>
  <c r="CO1673" i="13"/>
  <c r="CQ1673" i="13"/>
  <c r="CS1673" i="13"/>
  <c r="CU1673" i="13"/>
  <c r="CW1673" i="13"/>
  <c r="CX1673" i="13"/>
  <c r="CH1674" i="13"/>
  <c r="CO1674" i="13"/>
  <c r="CQ1674" i="13"/>
  <c r="CS1674" i="13"/>
  <c r="CU1674" i="13"/>
  <c r="CW1674" i="13"/>
  <c r="CX1674" i="13"/>
  <c r="CH1675" i="13"/>
  <c r="CO1675" i="13"/>
  <c r="CQ1675" i="13"/>
  <c r="CS1675" i="13"/>
  <c r="CU1675" i="13"/>
  <c r="CW1675" i="13"/>
  <c r="CX1675" i="13"/>
  <c r="CH1676" i="13"/>
  <c r="CO1676" i="13"/>
  <c r="CQ1676" i="13"/>
  <c r="CS1676" i="13"/>
  <c r="CU1676" i="13"/>
  <c r="CW1676" i="13"/>
  <c r="CX1676" i="13"/>
  <c r="CH1677" i="13"/>
  <c r="CO1677" i="13"/>
  <c r="CQ1677" i="13"/>
  <c r="CS1677" i="13"/>
  <c r="CU1677" i="13"/>
  <c r="CW1677" i="13"/>
  <c r="CX1677" i="13"/>
  <c r="CH1678" i="13"/>
  <c r="CO1678" i="13"/>
  <c r="CQ1678" i="13"/>
  <c r="CS1678" i="13"/>
  <c r="CU1678" i="13"/>
  <c r="CW1678" i="13"/>
  <c r="CX1678" i="13"/>
  <c r="CH1679" i="13"/>
  <c r="CO1679" i="13"/>
  <c r="CQ1679" i="13"/>
  <c r="CS1679" i="13"/>
  <c r="CU1679" i="13"/>
  <c r="CW1679" i="13"/>
  <c r="CX1679" i="13"/>
  <c r="CH1680" i="13"/>
  <c r="CO1680" i="13"/>
  <c r="CQ1680" i="13"/>
  <c r="CS1680" i="13"/>
  <c r="CU1680" i="13"/>
  <c r="CW1680" i="13"/>
  <c r="CX1680" i="13"/>
  <c r="CH1681" i="13"/>
  <c r="CO1681" i="13"/>
  <c r="CQ1681" i="13"/>
  <c r="CS1681" i="13"/>
  <c r="CU1681" i="13"/>
  <c r="CW1681" i="13"/>
  <c r="CX1681" i="13"/>
  <c r="CH1682" i="13"/>
  <c r="CO1682" i="13"/>
  <c r="CQ1682" i="13"/>
  <c r="CS1682" i="13"/>
  <c r="CU1682" i="13"/>
  <c r="CW1682" i="13"/>
  <c r="CX1682" i="13"/>
  <c r="CH1683" i="13"/>
  <c r="CO1683" i="13"/>
  <c r="CQ1683" i="13"/>
  <c r="CS1683" i="13"/>
  <c r="CU1683" i="13"/>
  <c r="CW1683" i="13"/>
  <c r="CX1683" i="13"/>
  <c r="CH1684" i="13"/>
  <c r="CO1684" i="13"/>
  <c r="CQ1684" i="13"/>
  <c r="CS1684" i="13"/>
  <c r="CU1684" i="13"/>
  <c r="CW1684" i="13"/>
  <c r="CX1684" i="13"/>
  <c r="CH1685" i="13"/>
  <c r="CO1685" i="13"/>
  <c r="CQ1685" i="13"/>
  <c r="CS1685" i="13"/>
  <c r="CU1685" i="13"/>
  <c r="CW1685" i="13"/>
  <c r="CX1685" i="13"/>
  <c r="CH1686" i="13"/>
  <c r="CO1686" i="13"/>
  <c r="CQ1686" i="13"/>
  <c r="CS1686" i="13"/>
  <c r="CU1686" i="13"/>
  <c r="CW1686" i="13"/>
  <c r="CX1686" i="13"/>
  <c r="CH1687" i="13"/>
  <c r="CO1687" i="13"/>
  <c r="CQ1687" i="13"/>
  <c r="CS1687" i="13"/>
  <c r="CU1687" i="13"/>
  <c r="CW1687" i="13"/>
  <c r="CX1687" i="13"/>
  <c r="CH1688" i="13"/>
  <c r="CO1688" i="13"/>
  <c r="CQ1688" i="13"/>
  <c r="CS1688" i="13"/>
  <c r="CU1688" i="13"/>
  <c r="CW1688" i="13"/>
  <c r="CX1688" i="13"/>
  <c r="CH1689" i="13"/>
  <c r="CO1689" i="13"/>
  <c r="CQ1689" i="13"/>
  <c r="CS1689" i="13"/>
  <c r="CU1689" i="13"/>
  <c r="CW1689" i="13"/>
  <c r="CX1689" i="13"/>
  <c r="CH1690" i="13"/>
  <c r="CO1690" i="13"/>
  <c r="CQ1690" i="13"/>
  <c r="CS1690" i="13"/>
  <c r="CU1690" i="13"/>
  <c r="CW1690" i="13"/>
  <c r="CX1690" i="13"/>
  <c r="CH1691" i="13"/>
  <c r="CO1691" i="13"/>
  <c r="CQ1691" i="13"/>
  <c r="CS1691" i="13"/>
  <c r="CU1691" i="13"/>
  <c r="CW1691" i="13"/>
  <c r="CX1691" i="13"/>
  <c r="CH1692" i="13"/>
  <c r="CO1692" i="13"/>
  <c r="CQ1692" i="13"/>
  <c r="CS1692" i="13"/>
  <c r="CU1692" i="13"/>
  <c r="CW1692" i="13"/>
  <c r="CX1692" i="13"/>
  <c r="CH1693" i="13"/>
  <c r="CO1693" i="13"/>
  <c r="CQ1693" i="13"/>
  <c r="CS1693" i="13"/>
  <c r="CU1693" i="13"/>
  <c r="CW1693" i="13"/>
  <c r="CX1693" i="13"/>
  <c r="CH1694" i="13"/>
  <c r="CO1694" i="13"/>
  <c r="CQ1694" i="13"/>
  <c r="CS1694" i="13"/>
  <c r="CU1694" i="13"/>
  <c r="CW1694" i="13"/>
  <c r="CX1694" i="13"/>
  <c r="CH1695" i="13"/>
  <c r="CO1695" i="13"/>
  <c r="CQ1695" i="13"/>
  <c r="CS1695" i="13"/>
  <c r="CU1695" i="13"/>
  <c r="CW1695" i="13"/>
  <c r="CX1695" i="13"/>
  <c r="CH1696" i="13"/>
  <c r="CO1696" i="13"/>
  <c r="CQ1696" i="13"/>
  <c r="CS1696" i="13"/>
  <c r="CU1696" i="13"/>
  <c r="CW1696" i="13"/>
  <c r="CX1696" i="13"/>
  <c r="CH1697" i="13"/>
  <c r="CO1697" i="13"/>
  <c r="CQ1697" i="13"/>
  <c r="CS1697" i="13"/>
  <c r="CU1697" i="13"/>
  <c r="CW1697" i="13"/>
  <c r="CX1697" i="13"/>
  <c r="CH1698" i="13"/>
  <c r="CO1698" i="13"/>
  <c r="CQ1698" i="13"/>
  <c r="CS1698" i="13"/>
  <c r="CU1698" i="13"/>
  <c r="CW1698" i="13"/>
  <c r="CX1698" i="13"/>
  <c r="CH1699" i="13"/>
  <c r="CO1699" i="13"/>
  <c r="CQ1699" i="13"/>
  <c r="CS1699" i="13"/>
  <c r="CU1699" i="13"/>
  <c r="CW1699" i="13"/>
  <c r="CX1699" i="13"/>
  <c r="CH1700" i="13"/>
  <c r="CO1700" i="13"/>
  <c r="CQ1700" i="13"/>
  <c r="CS1700" i="13"/>
  <c r="CU1700" i="13"/>
  <c r="CW1700" i="13"/>
  <c r="CX1700" i="13"/>
  <c r="CH1701" i="13"/>
  <c r="CO1701" i="13"/>
  <c r="CQ1701" i="13"/>
  <c r="CS1701" i="13"/>
  <c r="CU1701" i="13"/>
  <c r="CW1701" i="13"/>
  <c r="CX1701" i="13"/>
  <c r="CH1702" i="13"/>
  <c r="CO1702" i="13"/>
  <c r="CQ1702" i="13"/>
  <c r="CS1702" i="13"/>
  <c r="CU1702" i="13"/>
  <c r="CW1702" i="13"/>
  <c r="CX1702" i="13"/>
  <c r="CH1703" i="13"/>
  <c r="CO1703" i="13"/>
  <c r="CQ1703" i="13"/>
  <c r="CS1703" i="13"/>
  <c r="CU1703" i="13"/>
  <c r="CW1703" i="13"/>
  <c r="CX1703" i="13"/>
  <c r="CH1704" i="13"/>
  <c r="CO1704" i="13"/>
  <c r="CQ1704" i="13"/>
  <c r="CS1704" i="13"/>
  <c r="CU1704" i="13"/>
  <c r="CW1704" i="13"/>
  <c r="CX1704" i="13"/>
  <c r="CH1705" i="13"/>
  <c r="CO1705" i="13"/>
  <c r="CQ1705" i="13"/>
  <c r="CS1705" i="13"/>
  <c r="CU1705" i="13"/>
  <c r="CW1705" i="13"/>
  <c r="CX1705" i="13"/>
  <c r="CH1706" i="13"/>
  <c r="CO1706" i="13"/>
  <c r="CQ1706" i="13"/>
  <c r="CS1706" i="13"/>
  <c r="CU1706" i="13"/>
  <c r="CW1706" i="13"/>
  <c r="CX1706" i="13"/>
  <c r="CH1707" i="13"/>
  <c r="CO1707" i="13"/>
  <c r="CQ1707" i="13"/>
  <c r="CS1707" i="13"/>
  <c r="CU1707" i="13"/>
  <c r="CW1707" i="13"/>
  <c r="CX1707" i="13"/>
  <c r="CH1708" i="13"/>
  <c r="CO1708" i="13"/>
  <c r="CQ1708" i="13"/>
  <c r="CS1708" i="13"/>
  <c r="CU1708" i="13"/>
  <c r="CW1708" i="13"/>
  <c r="CX1708" i="13"/>
  <c r="CH1709" i="13"/>
  <c r="CO1709" i="13"/>
  <c r="CQ1709" i="13"/>
  <c r="CS1709" i="13"/>
  <c r="CU1709" i="13"/>
  <c r="CW1709" i="13"/>
  <c r="CX1709" i="13"/>
  <c r="CH1710" i="13"/>
  <c r="CO1710" i="13"/>
  <c r="CQ1710" i="13"/>
  <c r="CS1710" i="13"/>
  <c r="CU1710" i="13"/>
  <c r="CW1710" i="13"/>
  <c r="CX1710" i="13"/>
  <c r="CH1711" i="13"/>
  <c r="CO1711" i="13"/>
  <c r="CQ1711" i="13"/>
  <c r="CS1711" i="13"/>
  <c r="CU1711" i="13"/>
  <c r="CW1711" i="13"/>
  <c r="CX1711" i="13"/>
  <c r="CH1712" i="13"/>
  <c r="CO1712" i="13"/>
  <c r="CQ1712" i="13"/>
  <c r="CS1712" i="13"/>
  <c r="CU1712" i="13"/>
  <c r="CW1712" i="13"/>
  <c r="CX1712" i="13"/>
  <c r="CH1713" i="13"/>
  <c r="CO1713" i="13"/>
  <c r="CQ1713" i="13"/>
  <c r="CS1713" i="13"/>
  <c r="CU1713" i="13"/>
  <c r="CW1713" i="13"/>
  <c r="CX1713" i="13"/>
  <c r="CH1714" i="13"/>
  <c r="CO1714" i="13"/>
  <c r="CQ1714" i="13"/>
  <c r="CS1714" i="13"/>
  <c r="CU1714" i="13"/>
  <c r="CW1714" i="13"/>
  <c r="CX1714" i="13"/>
  <c r="CH1715" i="13"/>
  <c r="CO1715" i="13"/>
  <c r="CQ1715" i="13"/>
  <c r="CS1715" i="13"/>
  <c r="CU1715" i="13"/>
  <c r="CW1715" i="13"/>
  <c r="CX1715" i="13"/>
  <c r="CH1716" i="13"/>
  <c r="CO1716" i="13"/>
  <c r="CQ1716" i="13"/>
  <c r="CS1716" i="13"/>
  <c r="CU1716" i="13"/>
  <c r="CW1716" i="13"/>
  <c r="CX1716" i="13"/>
  <c r="CH1717" i="13"/>
  <c r="CO1717" i="13"/>
  <c r="CQ1717" i="13"/>
  <c r="CS1717" i="13"/>
  <c r="CU1717" i="13"/>
  <c r="CW1717" i="13"/>
  <c r="CX1717" i="13"/>
  <c r="CH1718" i="13"/>
  <c r="CO1718" i="13"/>
  <c r="CQ1718" i="13"/>
  <c r="CS1718" i="13"/>
  <c r="CU1718" i="13"/>
  <c r="CW1718" i="13"/>
  <c r="CX1718" i="13"/>
  <c r="CH1719" i="13"/>
  <c r="CO1719" i="13"/>
  <c r="CQ1719" i="13"/>
  <c r="CS1719" i="13"/>
  <c r="CU1719" i="13"/>
  <c r="CW1719" i="13"/>
  <c r="CX1719" i="13"/>
  <c r="CH1720" i="13"/>
  <c r="CO1720" i="13"/>
  <c r="CQ1720" i="13"/>
  <c r="CS1720" i="13"/>
  <c r="CU1720" i="13"/>
  <c r="CW1720" i="13"/>
  <c r="CX1720" i="13"/>
  <c r="CH1721" i="13"/>
  <c r="CO1721" i="13"/>
  <c r="CQ1721" i="13"/>
  <c r="CS1721" i="13"/>
  <c r="CU1721" i="13"/>
  <c r="CW1721" i="13"/>
  <c r="CX1721" i="13"/>
  <c r="CH1722" i="13"/>
  <c r="CO1722" i="13"/>
  <c r="CQ1722" i="13"/>
  <c r="CS1722" i="13"/>
  <c r="CU1722" i="13"/>
  <c r="CW1722" i="13"/>
  <c r="CX1722" i="13"/>
  <c r="CH1723" i="13"/>
  <c r="CO1723" i="13"/>
  <c r="CQ1723" i="13"/>
  <c r="CS1723" i="13"/>
  <c r="CU1723" i="13"/>
  <c r="CW1723" i="13"/>
  <c r="CX1723" i="13"/>
  <c r="CH1724" i="13"/>
  <c r="CO1724" i="13"/>
  <c r="CQ1724" i="13"/>
  <c r="CS1724" i="13"/>
  <c r="CU1724" i="13"/>
  <c r="CW1724" i="13"/>
  <c r="CX1724" i="13"/>
  <c r="CH1725" i="13"/>
  <c r="CO1725" i="13"/>
  <c r="CQ1725" i="13"/>
  <c r="CS1725" i="13"/>
  <c r="CU1725" i="13"/>
  <c r="CW1725" i="13"/>
  <c r="CX1725" i="13"/>
  <c r="CH1726" i="13"/>
  <c r="CO1726" i="13"/>
  <c r="CQ1726" i="13"/>
  <c r="CS1726" i="13"/>
  <c r="CU1726" i="13"/>
  <c r="CW1726" i="13"/>
  <c r="CX1726" i="13"/>
  <c r="CH1727" i="13"/>
  <c r="CO1727" i="13"/>
  <c r="CQ1727" i="13"/>
  <c r="CS1727" i="13"/>
  <c r="CU1727" i="13"/>
  <c r="CW1727" i="13"/>
  <c r="CX1727" i="13"/>
  <c r="CH1728" i="13"/>
  <c r="CO1728" i="13"/>
  <c r="CQ1728" i="13"/>
  <c r="CS1728" i="13"/>
  <c r="CU1728" i="13"/>
  <c r="CW1728" i="13"/>
  <c r="CX1728" i="13"/>
  <c r="CH1729" i="13"/>
  <c r="CO1729" i="13"/>
  <c r="CQ1729" i="13"/>
  <c r="CS1729" i="13"/>
  <c r="CU1729" i="13"/>
  <c r="CW1729" i="13"/>
  <c r="CX1729" i="13"/>
  <c r="CH1730" i="13"/>
  <c r="CO1730" i="13"/>
  <c r="CQ1730" i="13"/>
  <c r="CS1730" i="13"/>
  <c r="CU1730" i="13"/>
  <c r="CW1730" i="13"/>
  <c r="CX1730" i="13"/>
  <c r="CH1731" i="13"/>
  <c r="CO1731" i="13"/>
  <c r="CQ1731" i="13"/>
  <c r="CS1731" i="13"/>
  <c r="CU1731" i="13"/>
  <c r="CW1731" i="13"/>
  <c r="CX1731" i="13"/>
  <c r="CH1732" i="13"/>
  <c r="CO1732" i="13"/>
  <c r="CQ1732" i="13"/>
  <c r="CS1732" i="13"/>
  <c r="CU1732" i="13"/>
  <c r="CW1732" i="13"/>
  <c r="CX1732" i="13"/>
  <c r="CH1733" i="13"/>
  <c r="CO1733" i="13"/>
  <c r="CQ1733" i="13"/>
  <c r="CS1733" i="13"/>
  <c r="CU1733" i="13"/>
  <c r="CW1733" i="13"/>
  <c r="CX1733" i="13"/>
  <c r="CH1734" i="13"/>
  <c r="CO1734" i="13"/>
  <c r="CQ1734" i="13"/>
  <c r="CS1734" i="13"/>
  <c r="CU1734" i="13"/>
  <c r="CW1734" i="13"/>
  <c r="CX1734" i="13"/>
  <c r="CH1735" i="13"/>
  <c r="CO1735" i="13"/>
  <c r="CQ1735" i="13"/>
  <c r="CS1735" i="13"/>
  <c r="CU1735" i="13"/>
  <c r="CW1735" i="13"/>
  <c r="CX1735" i="13"/>
  <c r="CH1736" i="13"/>
  <c r="CO1736" i="13"/>
  <c r="CQ1736" i="13"/>
  <c r="CS1736" i="13"/>
  <c r="CU1736" i="13"/>
  <c r="CW1736" i="13"/>
  <c r="CX1736" i="13"/>
  <c r="CH1737" i="13"/>
  <c r="CO1737" i="13"/>
  <c r="CQ1737" i="13"/>
  <c r="CS1737" i="13"/>
  <c r="CU1737" i="13"/>
  <c r="CW1737" i="13"/>
  <c r="CX1737" i="13"/>
  <c r="CH1738" i="13"/>
  <c r="CO1738" i="13"/>
  <c r="CQ1738" i="13"/>
  <c r="CS1738" i="13"/>
  <c r="CU1738" i="13"/>
  <c r="CW1738" i="13"/>
  <c r="CX1738" i="13"/>
  <c r="CH1739" i="13"/>
  <c r="CO1739" i="13"/>
  <c r="CQ1739" i="13"/>
  <c r="CS1739" i="13"/>
  <c r="CU1739" i="13"/>
  <c r="CW1739" i="13"/>
  <c r="CX1739" i="13"/>
  <c r="CH1740" i="13"/>
  <c r="CO1740" i="13"/>
  <c r="CQ1740" i="13"/>
  <c r="CS1740" i="13"/>
  <c r="CU1740" i="13"/>
  <c r="CW1740" i="13"/>
  <c r="CX1740" i="13"/>
  <c r="CH1741" i="13"/>
  <c r="CO1741" i="13"/>
  <c r="CQ1741" i="13"/>
  <c r="CS1741" i="13"/>
  <c r="CU1741" i="13"/>
  <c r="CW1741" i="13"/>
  <c r="CX1741" i="13"/>
  <c r="CH1742" i="13"/>
  <c r="CO1742" i="13"/>
  <c r="CQ1742" i="13"/>
  <c r="CS1742" i="13"/>
  <c r="CU1742" i="13"/>
  <c r="CW1742" i="13"/>
  <c r="CX1742" i="13"/>
  <c r="CH1743" i="13"/>
  <c r="CO1743" i="13"/>
  <c r="CQ1743" i="13"/>
  <c r="CS1743" i="13"/>
  <c r="CU1743" i="13"/>
  <c r="CW1743" i="13"/>
  <c r="CX1743" i="13"/>
  <c r="CH1744" i="13"/>
  <c r="CO1744" i="13"/>
  <c r="CQ1744" i="13"/>
  <c r="CS1744" i="13"/>
  <c r="CU1744" i="13"/>
  <c r="CW1744" i="13"/>
  <c r="CX1744" i="13"/>
  <c r="CH1745" i="13"/>
  <c r="CO1745" i="13"/>
  <c r="CQ1745" i="13"/>
  <c r="CS1745" i="13"/>
  <c r="CU1745" i="13"/>
  <c r="CW1745" i="13"/>
  <c r="CX1745" i="13"/>
  <c r="CH1746" i="13"/>
  <c r="CO1746" i="13"/>
  <c r="CQ1746" i="13"/>
  <c r="CS1746" i="13"/>
  <c r="CU1746" i="13"/>
  <c r="CW1746" i="13"/>
  <c r="CX1746" i="13"/>
  <c r="CH1747" i="13"/>
  <c r="CO1747" i="13"/>
  <c r="CQ1747" i="13"/>
  <c r="CS1747" i="13"/>
  <c r="CU1747" i="13"/>
  <c r="CW1747" i="13"/>
  <c r="CX1747" i="13"/>
  <c r="CH1748" i="13"/>
  <c r="CO1748" i="13"/>
  <c r="CQ1748" i="13"/>
  <c r="CS1748" i="13"/>
  <c r="CU1748" i="13"/>
  <c r="CW1748" i="13"/>
  <c r="CX1748" i="13"/>
  <c r="CH1749" i="13"/>
  <c r="CO1749" i="13"/>
  <c r="CQ1749" i="13"/>
  <c r="CS1749" i="13"/>
  <c r="CU1749" i="13"/>
  <c r="CW1749" i="13"/>
  <c r="CX1749" i="13"/>
  <c r="CH1750" i="13"/>
  <c r="CO1750" i="13"/>
  <c r="CQ1750" i="13"/>
  <c r="CS1750" i="13"/>
  <c r="CU1750" i="13"/>
  <c r="CW1750" i="13"/>
  <c r="CX1750" i="13"/>
  <c r="CH1751" i="13"/>
  <c r="CO1751" i="13"/>
  <c r="CQ1751" i="13"/>
  <c r="CS1751" i="13"/>
  <c r="CU1751" i="13"/>
  <c r="CW1751" i="13"/>
  <c r="CX1751" i="13"/>
  <c r="CH1752" i="13"/>
  <c r="CO1752" i="13"/>
  <c r="CQ1752" i="13"/>
  <c r="CS1752" i="13"/>
  <c r="CU1752" i="13"/>
  <c r="CW1752" i="13"/>
  <c r="CX1752" i="13"/>
  <c r="CH1753" i="13"/>
  <c r="CO1753" i="13"/>
  <c r="CQ1753" i="13"/>
  <c r="CS1753" i="13"/>
  <c r="CU1753" i="13"/>
  <c r="CW1753" i="13"/>
  <c r="CX1753" i="13"/>
  <c r="CH1754" i="13"/>
  <c r="CO1754" i="13"/>
  <c r="CQ1754" i="13"/>
  <c r="CS1754" i="13"/>
  <c r="CU1754" i="13"/>
  <c r="CW1754" i="13"/>
  <c r="CX1754" i="13"/>
  <c r="CH1755" i="13"/>
  <c r="CO1755" i="13"/>
  <c r="CQ1755" i="13"/>
  <c r="CS1755" i="13"/>
  <c r="CU1755" i="13"/>
  <c r="CW1755" i="13"/>
  <c r="CX1755" i="13"/>
  <c r="CH1756" i="13"/>
  <c r="CO1756" i="13"/>
  <c r="CQ1756" i="13"/>
  <c r="CS1756" i="13"/>
  <c r="CU1756" i="13"/>
  <c r="CW1756" i="13"/>
  <c r="CX1756" i="13"/>
  <c r="CH1757" i="13"/>
  <c r="CO1757" i="13"/>
  <c r="CQ1757" i="13"/>
  <c r="CS1757" i="13"/>
  <c r="CU1757" i="13"/>
  <c r="CW1757" i="13"/>
  <c r="CX1757" i="13"/>
  <c r="CH1758" i="13"/>
  <c r="CO1758" i="13"/>
  <c r="CQ1758" i="13"/>
  <c r="CS1758" i="13"/>
  <c r="CU1758" i="13"/>
  <c r="CW1758" i="13"/>
  <c r="CX1758" i="13"/>
  <c r="CH1759" i="13"/>
  <c r="CO1759" i="13"/>
  <c r="CQ1759" i="13"/>
  <c r="CS1759" i="13"/>
  <c r="CU1759" i="13"/>
  <c r="CW1759" i="13"/>
  <c r="CX1759" i="13"/>
  <c r="CH1760" i="13"/>
  <c r="CO1760" i="13"/>
  <c r="CQ1760" i="13"/>
  <c r="CS1760" i="13"/>
  <c r="CU1760" i="13"/>
  <c r="CW1760" i="13"/>
  <c r="CX1760" i="13"/>
  <c r="CH1761" i="13"/>
  <c r="CO1761" i="13"/>
  <c r="CQ1761" i="13"/>
  <c r="CS1761" i="13"/>
  <c r="CU1761" i="13"/>
  <c r="CW1761" i="13"/>
  <c r="CX1761" i="13"/>
  <c r="CH1762" i="13"/>
  <c r="CO1762" i="13"/>
  <c r="CQ1762" i="13"/>
  <c r="CS1762" i="13"/>
  <c r="CU1762" i="13"/>
  <c r="CW1762" i="13"/>
  <c r="CX1762" i="13"/>
  <c r="CH1763" i="13"/>
  <c r="CO1763" i="13"/>
  <c r="CQ1763" i="13"/>
  <c r="CS1763" i="13"/>
  <c r="CU1763" i="13"/>
  <c r="CW1763" i="13"/>
  <c r="CX1763" i="13"/>
  <c r="CH1764" i="13"/>
  <c r="CO1764" i="13"/>
  <c r="CQ1764" i="13"/>
  <c r="CS1764" i="13"/>
  <c r="CU1764" i="13"/>
  <c r="CW1764" i="13"/>
  <c r="CX1764" i="13"/>
  <c r="CH1765" i="13"/>
  <c r="CO1765" i="13"/>
  <c r="CQ1765" i="13"/>
  <c r="CS1765" i="13"/>
  <c r="CU1765" i="13"/>
  <c r="CW1765" i="13"/>
  <c r="CX1765" i="13"/>
  <c r="CH1766" i="13"/>
  <c r="CO1766" i="13"/>
  <c r="CQ1766" i="13"/>
  <c r="CS1766" i="13"/>
  <c r="CU1766" i="13"/>
  <c r="CW1766" i="13"/>
  <c r="CX1766" i="13"/>
  <c r="CH1767" i="13"/>
  <c r="CO1767" i="13"/>
  <c r="CQ1767" i="13"/>
  <c r="CS1767" i="13"/>
  <c r="CU1767" i="13"/>
  <c r="CW1767" i="13"/>
  <c r="CX1767" i="13"/>
  <c r="CH1768" i="13"/>
  <c r="CO1768" i="13"/>
  <c r="CQ1768" i="13"/>
  <c r="CS1768" i="13"/>
  <c r="CU1768" i="13"/>
  <c r="CW1768" i="13"/>
  <c r="CX1768" i="13"/>
  <c r="CH1769" i="13"/>
  <c r="CO1769" i="13"/>
  <c r="CQ1769" i="13"/>
  <c r="CS1769" i="13"/>
  <c r="CU1769" i="13"/>
  <c r="CW1769" i="13"/>
  <c r="CX1769" i="13"/>
  <c r="CH1770" i="13"/>
  <c r="CO1770" i="13"/>
  <c r="CQ1770" i="13"/>
  <c r="CS1770" i="13"/>
  <c r="CU1770" i="13"/>
  <c r="CW1770" i="13"/>
  <c r="CX1770" i="13"/>
  <c r="CH1771" i="13"/>
  <c r="CO1771" i="13"/>
  <c r="CQ1771" i="13"/>
  <c r="CS1771" i="13"/>
  <c r="CU1771" i="13"/>
  <c r="CW1771" i="13"/>
  <c r="CX1771" i="13"/>
  <c r="CH1772" i="13"/>
  <c r="CO1772" i="13"/>
  <c r="CQ1772" i="13"/>
  <c r="CS1772" i="13"/>
  <c r="CU1772" i="13"/>
  <c r="CW1772" i="13"/>
  <c r="CX1772" i="13"/>
  <c r="CH1773" i="13"/>
  <c r="CO1773" i="13"/>
  <c r="CQ1773" i="13"/>
  <c r="CS1773" i="13"/>
  <c r="CU1773" i="13"/>
  <c r="CW1773" i="13"/>
  <c r="CX1773" i="13"/>
  <c r="CH1774" i="13"/>
  <c r="CO1774" i="13"/>
  <c r="CQ1774" i="13"/>
  <c r="CS1774" i="13"/>
  <c r="CU1774" i="13"/>
  <c r="CW1774" i="13"/>
  <c r="CX1774" i="13"/>
  <c r="CH1775" i="13"/>
  <c r="CO1775" i="13"/>
  <c r="CQ1775" i="13"/>
  <c r="CS1775" i="13"/>
  <c r="CU1775" i="13"/>
  <c r="CW1775" i="13"/>
  <c r="CX1775" i="13"/>
  <c r="CH1776" i="13"/>
  <c r="CO1776" i="13"/>
  <c r="CQ1776" i="13"/>
  <c r="CS1776" i="13"/>
  <c r="CU1776" i="13"/>
  <c r="CW1776" i="13"/>
  <c r="CX1776" i="13"/>
  <c r="CH1777" i="13"/>
  <c r="CO1777" i="13"/>
  <c r="CQ1777" i="13"/>
  <c r="CS1777" i="13"/>
  <c r="CU1777" i="13"/>
  <c r="CW1777" i="13"/>
  <c r="CX1777" i="13"/>
  <c r="CH1778" i="13"/>
  <c r="CO1778" i="13"/>
  <c r="CQ1778" i="13"/>
  <c r="CS1778" i="13"/>
  <c r="CU1778" i="13"/>
  <c r="CW1778" i="13"/>
  <c r="CX1778" i="13"/>
  <c r="CH1779" i="13"/>
  <c r="CO1779" i="13"/>
  <c r="CQ1779" i="13"/>
  <c r="CS1779" i="13"/>
  <c r="CU1779" i="13"/>
  <c r="CW1779" i="13"/>
  <c r="CX1779" i="13"/>
  <c r="CH1780" i="13"/>
  <c r="CO1780" i="13"/>
  <c r="CQ1780" i="13"/>
  <c r="CS1780" i="13"/>
  <c r="CU1780" i="13"/>
  <c r="CW1780" i="13"/>
  <c r="CX1780" i="13"/>
  <c r="CH1781" i="13"/>
  <c r="CO1781" i="13"/>
  <c r="CQ1781" i="13"/>
  <c r="CS1781" i="13"/>
  <c r="CU1781" i="13"/>
  <c r="CW1781" i="13"/>
  <c r="CX1781" i="13"/>
  <c r="CH1782" i="13"/>
  <c r="CO1782" i="13"/>
  <c r="CQ1782" i="13"/>
  <c r="CS1782" i="13"/>
  <c r="CU1782" i="13"/>
  <c r="CW1782" i="13"/>
  <c r="CX1782" i="13"/>
  <c r="CH1783" i="13"/>
  <c r="CO1783" i="13"/>
  <c r="CQ1783" i="13"/>
  <c r="CS1783" i="13"/>
  <c r="CU1783" i="13"/>
  <c r="CW1783" i="13"/>
  <c r="CX1783" i="13"/>
  <c r="CH1784" i="13"/>
  <c r="CO1784" i="13"/>
  <c r="CQ1784" i="13"/>
  <c r="CS1784" i="13"/>
  <c r="CU1784" i="13"/>
  <c r="CW1784" i="13"/>
  <c r="CX1784" i="13"/>
  <c r="CH1785" i="13"/>
  <c r="CO1785" i="13"/>
  <c r="CQ1785" i="13"/>
  <c r="CS1785" i="13"/>
  <c r="CU1785" i="13"/>
  <c r="CW1785" i="13"/>
  <c r="CX1785" i="13"/>
  <c r="CH1786" i="13"/>
  <c r="CO1786" i="13"/>
  <c r="CQ1786" i="13"/>
  <c r="CS1786" i="13"/>
  <c r="CU1786" i="13"/>
  <c r="CW1786" i="13"/>
  <c r="CX1786" i="13"/>
  <c r="CH1787" i="13"/>
  <c r="CO1787" i="13"/>
  <c r="CQ1787" i="13"/>
  <c r="CS1787" i="13"/>
  <c r="CU1787" i="13"/>
  <c r="CW1787" i="13"/>
  <c r="CX1787" i="13"/>
  <c r="CH1788" i="13"/>
  <c r="CO1788" i="13"/>
  <c r="CQ1788" i="13"/>
  <c r="CS1788" i="13"/>
  <c r="CU1788" i="13"/>
  <c r="CW1788" i="13"/>
  <c r="CX1788" i="13"/>
  <c r="CH1789" i="13"/>
  <c r="CO1789" i="13"/>
  <c r="CQ1789" i="13"/>
  <c r="CS1789" i="13"/>
  <c r="CU1789" i="13"/>
  <c r="CW1789" i="13"/>
  <c r="CX1789" i="13"/>
  <c r="CH1790" i="13"/>
  <c r="CO1790" i="13"/>
  <c r="CQ1790" i="13"/>
  <c r="CS1790" i="13"/>
  <c r="CU1790" i="13"/>
  <c r="CW1790" i="13"/>
  <c r="CX1790" i="13"/>
  <c r="CH1791" i="13"/>
  <c r="CO1791" i="13"/>
  <c r="CQ1791" i="13"/>
  <c r="CS1791" i="13"/>
  <c r="CU1791" i="13"/>
  <c r="CW1791" i="13"/>
  <c r="CX1791" i="13"/>
  <c r="CH1792" i="13"/>
  <c r="CO1792" i="13"/>
  <c r="CQ1792" i="13"/>
  <c r="CS1792" i="13"/>
  <c r="CU1792" i="13"/>
  <c r="CW1792" i="13"/>
  <c r="CX1792" i="13"/>
  <c r="CH1793" i="13"/>
  <c r="CO1793" i="13"/>
  <c r="CQ1793" i="13"/>
  <c r="CS1793" i="13"/>
  <c r="CU1793" i="13"/>
  <c r="CW1793" i="13"/>
  <c r="CX1793" i="13"/>
  <c r="CH1794" i="13"/>
  <c r="CO1794" i="13"/>
  <c r="CQ1794" i="13"/>
  <c r="CS1794" i="13"/>
  <c r="CU1794" i="13"/>
  <c r="CW1794" i="13"/>
  <c r="CX1794" i="13"/>
  <c r="CH1795" i="13"/>
  <c r="CO1795" i="13"/>
  <c r="CQ1795" i="13"/>
  <c r="CS1795" i="13"/>
  <c r="CU1795" i="13"/>
  <c r="CW1795" i="13"/>
  <c r="CX1795" i="13"/>
  <c r="CH1796" i="13"/>
  <c r="CO1796" i="13"/>
  <c r="CQ1796" i="13"/>
  <c r="CS1796" i="13"/>
  <c r="CU1796" i="13"/>
  <c r="CW1796" i="13"/>
  <c r="CX1796" i="13"/>
  <c r="CH1797" i="13"/>
  <c r="CO1797" i="13"/>
  <c r="CQ1797" i="13"/>
  <c r="CS1797" i="13"/>
  <c r="CU1797" i="13"/>
  <c r="CW1797" i="13"/>
  <c r="CX1797" i="13"/>
  <c r="CH1798" i="13"/>
  <c r="CO1798" i="13"/>
  <c r="CQ1798" i="13"/>
  <c r="CS1798" i="13"/>
  <c r="CU1798" i="13"/>
  <c r="CW1798" i="13"/>
  <c r="CX1798" i="13"/>
  <c r="CH1799" i="13"/>
  <c r="CO1799" i="13"/>
  <c r="CQ1799" i="13"/>
  <c r="CS1799" i="13"/>
  <c r="CU1799" i="13"/>
  <c r="CW1799" i="13"/>
  <c r="CX1799" i="13"/>
  <c r="CH1800" i="13"/>
  <c r="CO1800" i="13"/>
  <c r="CQ1800" i="13"/>
  <c r="CS1800" i="13"/>
  <c r="CU1800" i="13"/>
  <c r="CW1800" i="13"/>
  <c r="CX1800" i="13"/>
  <c r="CH1801" i="13"/>
  <c r="CO1801" i="13"/>
  <c r="CQ1801" i="13"/>
  <c r="CS1801" i="13"/>
  <c r="CU1801" i="13"/>
  <c r="CW1801" i="13"/>
  <c r="CX1801" i="13"/>
  <c r="CH1802" i="13"/>
  <c r="CO1802" i="13"/>
  <c r="CQ1802" i="13"/>
  <c r="CS1802" i="13"/>
  <c r="CU1802" i="13"/>
  <c r="CW1802" i="13"/>
  <c r="CX1802" i="13"/>
  <c r="CH1803" i="13"/>
  <c r="CO1803" i="13"/>
  <c r="CQ1803" i="13"/>
  <c r="CS1803" i="13"/>
  <c r="CU1803" i="13"/>
  <c r="CW1803" i="13"/>
  <c r="CX1803" i="13"/>
  <c r="CH1804" i="13"/>
  <c r="CO1804" i="13"/>
  <c r="CQ1804" i="13"/>
  <c r="CS1804" i="13"/>
  <c r="CU1804" i="13"/>
  <c r="CW1804" i="13"/>
  <c r="CX1804" i="13"/>
  <c r="CH1805" i="13"/>
  <c r="CO1805" i="13"/>
  <c r="CQ1805" i="13"/>
  <c r="CS1805" i="13"/>
  <c r="CU1805" i="13"/>
  <c r="CW1805" i="13"/>
  <c r="CX1805" i="13"/>
  <c r="CH1806" i="13"/>
  <c r="CO1806" i="13"/>
  <c r="CQ1806" i="13"/>
  <c r="CS1806" i="13"/>
  <c r="CU1806" i="13"/>
  <c r="CW1806" i="13"/>
  <c r="CX1806" i="13"/>
  <c r="CH1807" i="13"/>
  <c r="CO1807" i="13"/>
  <c r="CQ1807" i="13"/>
  <c r="CS1807" i="13"/>
  <c r="CU1807" i="13"/>
  <c r="CW1807" i="13"/>
  <c r="CX1807" i="13"/>
  <c r="CH1808" i="13"/>
  <c r="CO1808" i="13"/>
  <c r="CQ1808" i="13"/>
  <c r="CS1808" i="13"/>
  <c r="CU1808" i="13"/>
  <c r="CW1808" i="13"/>
  <c r="CX1808" i="13"/>
  <c r="CH1809" i="13"/>
  <c r="CO1809" i="13"/>
  <c r="CQ1809" i="13"/>
  <c r="CS1809" i="13"/>
  <c r="CU1809" i="13"/>
  <c r="CW1809" i="13"/>
  <c r="CX1809" i="13"/>
  <c r="CH1810" i="13"/>
  <c r="CO1810" i="13"/>
  <c r="CQ1810" i="13"/>
  <c r="CS1810" i="13"/>
  <c r="CU1810" i="13"/>
  <c r="CW1810" i="13"/>
  <c r="CX1810" i="13"/>
  <c r="CH1811" i="13"/>
  <c r="CO1811" i="13"/>
  <c r="CQ1811" i="13"/>
  <c r="CS1811" i="13"/>
  <c r="CU1811" i="13"/>
  <c r="CW1811" i="13"/>
  <c r="CX1811" i="13"/>
  <c r="CH1812" i="13"/>
  <c r="CO1812" i="13"/>
  <c r="CQ1812" i="13"/>
  <c r="CS1812" i="13"/>
  <c r="CU1812" i="13"/>
  <c r="CW1812" i="13"/>
  <c r="CX1812" i="13"/>
  <c r="CH1813" i="13"/>
  <c r="CO1813" i="13"/>
  <c r="CQ1813" i="13"/>
  <c r="CS1813" i="13"/>
  <c r="CU1813" i="13"/>
  <c r="CW1813" i="13"/>
  <c r="CX1813" i="13"/>
  <c r="CH1814" i="13"/>
  <c r="CO1814" i="13"/>
  <c r="CQ1814" i="13"/>
  <c r="CS1814" i="13"/>
  <c r="CU1814" i="13"/>
  <c r="CW1814" i="13"/>
  <c r="CX1814" i="13"/>
  <c r="CH1815" i="13"/>
  <c r="CO1815" i="13"/>
  <c r="CQ1815" i="13"/>
  <c r="CS1815" i="13"/>
  <c r="CU1815" i="13"/>
  <c r="CW1815" i="13"/>
  <c r="CX1815" i="13"/>
  <c r="CH1816" i="13"/>
  <c r="CO1816" i="13"/>
  <c r="CQ1816" i="13"/>
  <c r="CS1816" i="13"/>
  <c r="CU1816" i="13"/>
  <c r="CW1816" i="13"/>
  <c r="CX1816" i="13"/>
  <c r="CH1817" i="13"/>
  <c r="CO1817" i="13"/>
  <c r="CQ1817" i="13"/>
  <c r="CS1817" i="13"/>
  <c r="CU1817" i="13"/>
  <c r="CW1817" i="13"/>
  <c r="CX1817" i="13"/>
  <c r="CH1818" i="13"/>
  <c r="CO1818" i="13"/>
  <c r="CQ1818" i="13"/>
  <c r="CS1818" i="13"/>
  <c r="CU1818" i="13"/>
  <c r="CW1818" i="13"/>
  <c r="CX1818" i="13"/>
  <c r="CH1819" i="13"/>
  <c r="CO1819" i="13"/>
  <c r="CQ1819" i="13"/>
  <c r="CS1819" i="13"/>
  <c r="CU1819" i="13"/>
  <c r="CW1819" i="13"/>
  <c r="CX1819" i="13"/>
  <c r="CH1820" i="13"/>
  <c r="CO1820" i="13"/>
  <c r="CQ1820" i="13"/>
  <c r="CS1820" i="13"/>
  <c r="CU1820" i="13"/>
  <c r="CW1820" i="13"/>
  <c r="CX1820" i="13"/>
  <c r="CH1821" i="13"/>
  <c r="CO1821" i="13"/>
  <c r="CQ1821" i="13"/>
  <c r="CS1821" i="13"/>
  <c r="CU1821" i="13"/>
  <c r="CW1821" i="13"/>
  <c r="CX1821" i="13"/>
  <c r="CH1822" i="13"/>
  <c r="CO1822" i="13"/>
  <c r="CQ1822" i="13"/>
  <c r="CS1822" i="13"/>
  <c r="CU1822" i="13"/>
  <c r="CW1822" i="13"/>
  <c r="CX1822" i="13"/>
  <c r="CH1823" i="13"/>
  <c r="CO1823" i="13"/>
  <c r="CQ1823" i="13"/>
  <c r="CS1823" i="13"/>
  <c r="CU1823" i="13"/>
  <c r="CW1823" i="13"/>
  <c r="CX1823" i="13"/>
  <c r="CH1824" i="13"/>
  <c r="CO1824" i="13"/>
  <c r="CQ1824" i="13"/>
  <c r="CS1824" i="13"/>
  <c r="CU1824" i="13"/>
  <c r="CW1824" i="13"/>
  <c r="CX1824" i="13"/>
  <c r="CH1825" i="13"/>
  <c r="CO1825" i="13"/>
  <c r="CQ1825" i="13"/>
  <c r="CS1825" i="13"/>
  <c r="CU1825" i="13"/>
  <c r="CW1825" i="13"/>
  <c r="CX1825" i="13"/>
  <c r="CH1826" i="13"/>
  <c r="CO1826" i="13"/>
  <c r="CQ1826" i="13"/>
  <c r="CS1826" i="13"/>
  <c r="CU1826" i="13"/>
  <c r="CW1826" i="13"/>
  <c r="CX1826" i="13"/>
  <c r="CH1827" i="13"/>
  <c r="CO1827" i="13"/>
  <c r="CQ1827" i="13"/>
  <c r="CS1827" i="13"/>
  <c r="CU1827" i="13"/>
  <c r="CW1827" i="13"/>
  <c r="CX1827" i="13"/>
  <c r="CH1828" i="13"/>
  <c r="CO1828" i="13"/>
  <c r="CQ1828" i="13"/>
  <c r="CS1828" i="13"/>
  <c r="CU1828" i="13"/>
  <c r="CW1828" i="13"/>
  <c r="CX1828" i="13"/>
  <c r="CH1829" i="13"/>
  <c r="CO1829" i="13"/>
  <c r="CQ1829" i="13"/>
  <c r="CS1829" i="13"/>
  <c r="CU1829" i="13"/>
  <c r="CW1829" i="13"/>
  <c r="CX1829" i="13"/>
  <c r="CH1830" i="13"/>
  <c r="CO1830" i="13"/>
  <c r="CQ1830" i="13"/>
  <c r="CS1830" i="13"/>
  <c r="CU1830" i="13"/>
  <c r="CW1830" i="13"/>
  <c r="CX1830" i="13"/>
  <c r="CH1831" i="13"/>
  <c r="CO1831" i="13"/>
  <c r="CQ1831" i="13"/>
  <c r="CS1831" i="13"/>
  <c r="CU1831" i="13"/>
  <c r="CW1831" i="13"/>
  <c r="CX1831" i="13"/>
  <c r="CH1832" i="13"/>
  <c r="CO1832" i="13"/>
  <c r="CQ1832" i="13"/>
  <c r="CS1832" i="13"/>
  <c r="CU1832" i="13"/>
  <c r="CW1832" i="13"/>
  <c r="CX1832" i="13"/>
  <c r="CH1833" i="13"/>
  <c r="CO1833" i="13"/>
  <c r="CQ1833" i="13"/>
  <c r="CS1833" i="13"/>
  <c r="CU1833" i="13"/>
  <c r="CW1833" i="13"/>
  <c r="CX1833" i="13"/>
  <c r="CH1834" i="13"/>
  <c r="CO1834" i="13"/>
  <c r="CQ1834" i="13"/>
  <c r="CS1834" i="13"/>
  <c r="CU1834" i="13"/>
  <c r="CW1834" i="13"/>
  <c r="CX1834" i="13"/>
  <c r="CH1835" i="13"/>
  <c r="CO1835" i="13"/>
  <c r="CQ1835" i="13"/>
  <c r="CS1835" i="13"/>
  <c r="CU1835" i="13"/>
  <c r="CW1835" i="13"/>
  <c r="CX1835" i="13"/>
  <c r="CH1836" i="13"/>
  <c r="CO1836" i="13"/>
  <c r="CQ1836" i="13"/>
  <c r="CS1836" i="13"/>
  <c r="CU1836" i="13"/>
  <c r="CW1836" i="13"/>
  <c r="CX1836" i="13"/>
  <c r="CH1837" i="13"/>
  <c r="CO1837" i="13"/>
  <c r="CQ1837" i="13"/>
  <c r="CS1837" i="13"/>
  <c r="CU1837" i="13"/>
  <c r="CW1837" i="13"/>
  <c r="CX1837" i="13"/>
  <c r="CH1838" i="13"/>
  <c r="CO1838" i="13"/>
  <c r="CQ1838" i="13"/>
  <c r="CS1838" i="13"/>
  <c r="CU1838" i="13"/>
  <c r="CW1838" i="13"/>
  <c r="CX1838" i="13"/>
  <c r="CH1839" i="13"/>
  <c r="CO1839" i="13"/>
  <c r="CQ1839" i="13"/>
  <c r="CS1839" i="13"/>
  <c r="CU1839" i="13"/>
  <c r="CW1839" i="13"/>
  <c r="CX1839" i="13"/>
  <c r="CH1840" i="13"/>
  <c r="CO1840" i="13"/>
  <c r="CQ1840" i="13"/>
  <c r="CS1840" i="13"/>
  <c r="CU1840" i="13"/>
  <c r="CW1840" i="13"/>
  <c r="CX1840" i="13"/>
  <c r="CH1841" i="13"/>
  <c r="CO1841" i="13"/>
  <c r="CQ1841" i="13"/>
  <c r="CS1841" i="13"/>
  <c r="CU1841" i="13"/>
  <c r="CW1841" i="13"/>
  <c r="CX1841" i="13"/>
  <c r="CH1842" i="13"/>
  <c r="CO1842" i="13"/>
  <c r="CQ1842" i="13"/>
  <c r="CS1842" i="13"/>
  <c r="CU1842" i="13"/>
  <c r="CW1842" i="13"/>
  <c r="CX1842" i="13"/>
  <c r="CH1843" i="13"/>
  <c r="CO1843" i="13"/>
  <c r="CQ1843" i="13"/>
  <c r="CS1843" i="13"/>
  <c r="CU1843" i="13"/>
  <c r="CW1843" i="13"/>
  <c r="CX1843" i="13"/>
  <c r="CH1844" i="13"/>
  <c r="CO1844" i="13"/>
  <c r="CQ1844" i="13"/>
  <c r="CS1844" i="13"/>
  <c r="CU1844" i="13"/>
  <c r="CW1844" i="13"/>
  <c r="CX1844" i="13"/>
  <c r="CH1845" i="13"/>
  <c r="CO1845" i="13"/>
  <c r="CQ1845" i="13"/>
  <c r="CS1845" i="13"/>
  <c r="CU1845" i="13"/>
  <c r="CW1845" i="13"/>
  <c r="CX1845" i="13"/>
  <c r="CH1846" i="13"/>
  <c r="CO1846" i="13"/>
  <c r="CQ1846" i="13"/>
  <c r="CS1846" i="13"/>
  <c r="CU1846" i="13"/>
  <c r="CW1846" i="13"/>
  <c r="CX1846" i="13"/>
  <c r="CH1847" i="13"/>
  <c r="CO1847" i="13"/>
  <c r="CQ1847" i="13"/>
  <c r="CS1847" i="13"/>
  <c r="CU1847" i="13"/>
  <c r="CW1847" i="13"/>
  <c r="CX1847" i="13"/>
  <c r="CH1848" i="13"/>
  <c r="CO1848" i="13"/>
  <c r="CQ1848" i="13"/>
  <c r="CS1848" i="13"/>
  <c r="CU1848" i="13"/>
  <c r="CW1848" i="13"/>
  <c r="CX1848" i="13"/>
  <c r="CH1849" i="13"/>
  <c r="CO1849" i="13"/>
  <c r="CQ1849" i="13"/>
  <c r="CS1849" i="13"/>
  <c r="CU1849" i="13"/>
  <c r="CW1849" i="13"/>
  <c r="CX1849" i="13"/>
  <c r="CH1850" i="13"/>
  <c r="CO1850" i="13"/>
  <c r="CQ1850" i="13"/>
  <c r="CS1850" i="13"/>
  <c r="CU1850" i="13"/>
  <c r="CW1850" i="13"/>
  <c r="CX1850" i="13"/>
  <c r="CH1851" i="13"/>
  <c r="CO1851" i="13"/>
  <c r="CQ1851" i="13"/>
  <c r="CS1851" i="13"/>
  <c r="CU1851" i="13"/>
  <c r="CW1851" i="13"/>
  <c r="CX1851" i="13"/>
  <c r="CH1852" i="13"/>
  <c r="CO1852" i="13"/>
  <c r="CQ1852" i="13"/>
  <c r="CS1852" i="13"/>
  <c r="CU1852" i="13"/>
  <c r="CW1852" i="13"/>
  <c r="CX1852" i="13"/>
  <c r="CH1853" i="13"/>
  <c r="CO1853" i="13"/>
  <c r="CQ1853" i="13"/>
  <c r="CS1853" i="13"/>
  <c r="CU1853" i="13"/>
  <c r="CW1853" i="13"/>
  <c r="CX1853" i="13"/>
  <c r="CH1854" i="13"/>
  <c r="CO1854" i="13"/>
  <c r="CQ1854" i="13"/>
  <c r="CS1854" i="13"/>
  <c r="CU1854" i="13"/>
  <c r="CW1854" i="13"/>
  <c r="CX1854" i="13"/>
  <c r="CH1855" i="13"/>
  <c r="CO1855" i="13"/>
  <c r="CQ1855" i="13"/>
  <c r="CS1855" i="13"/>
  <c r="CU1855" i="13"/>
  <c r="CW1855" i="13"/>
  <c r="CX1855" i="13"/>
  <c r="CH1856" i="13"/>
  <c r="CO1856" i="13"/>
  <c r="CQ1856" i="13"/>
  <c r="CS1856" i="13"/>
  <c r="CU1856" i="13"/>
  <c r="CW1856" i="13"/>
  <c r="CX1856" i="13"/>
  <c r="CH1857" i="13"/>
  <c r="CO1857" i="13"/>
  <c r="CQ1857" i="13"/>
  <c r="CS1857" i="13"/>
  <c r="CU1857" i="13"/>
  <c r="CW1857" i="13"/>
  <c r="CX1857" i="13"/>
  <c r="CH1858" i="13"/>
  <c r="CO1858" i="13"/>
  <c r="CQ1858" i="13"/>
  <c r="CS1858" i="13"/>
  <c r="CU1858" i="13"/>
  <c r="CW1858" i="13"/>
  <c r="CX1858" i="13"/>
  <c r="CH1859" i="13"/>
  <c r="CO1859" i="13"/>
  <c r="CQ1859" i="13"/>
  <c r="CS1859" i="13"/>
  <c r="CU1859" i="13"/>
  <c r="CW1859" i="13"/>
  <c r="CX1859" i="13"/>
  <c r="CH1860" i="13"/>
  <c r="CO1860" i="13"/>
  <c r="CQ1860" i="13"/>
  <c r="CS1860" i="13"/>
  <c r="CU1860" i="13"/>
  <c r="CW1860" i="13"/>
  <c r="CX1860" i="13"/>
  <c r="CH1861" i="13"/>
  <c r="CO1861" i="13"/>
  <c r="CQ1861" i="13"/>
  <c r="CS1861" i="13"/>
  <c r="CU1861" i="13"/>
  <c r="CW1861" i="13"/>
  <c r="CX1861" i="13"/>
  <c r="CH1862" i="13"/>
  <c r="CO1862" i="13"/>
  <c r="CQ1862" i="13"/>
  <c r="CS1862" i="13"/>
  <c r="CU1862" i="13"/>
  <c r="CW1862" i="13"/>
  <c r="CX1862" i="13"/>
  <c r="CH1863" i="13"/>
  <c r="CO1863" i="13"/>
  <c r="CQ1863" i="13"/>
  <c r="CS1863" i="13"/>
  <c r="CU1863" i="13"/>
  <c r="CW1863" i="13"/>
  <c r="CX1863" i="13"/>
  <c r="CH1864" i="13"/>
  <c r="CO1864" i="13"/>
  <c r="CQ1864" i="13"/>
  <c r="CS1864" i="13"/>
  <c r="CU1864" i="13"/>
  <c r="CW1864" i="13"/>
  <c r="CX1864" i="13"/>
  <c r="CH1865" i="13"/>
  <c r="CO1865" i="13"/>
  <c r="CQ1865" i="13"/>
  <c r="CS1865" i="13"/>
  <c r="CU1865" i="13"/>
  <c r="CW1865" i="13"/>
  <c r="CX1865" i="13"/>
  <c r="CH1866" i="13"/>
  <c r="CO1866" i="13"/>
  <c r="CQ1866" i="13"/>
  <c r="CS1866" i="13"/>
  <c r="CU1866" i="13"/>
  <c r="CW1866" i="13"/>
  <c r="CX1866" i="13"/>
  <c r="CH1867" i="13"/>
  <c r="CO1867" i="13"/>
  <c r="CQ1867" i="13"/>
  <c r="CS1867" i="13"/>
  <c r="CU1867" i="13"/>
  <c r="CW1867" i="13"/>
  <c r="CX1867" i="13"/>
  <c r="CH1868" i="13"/>
  <c r="CO1868" i="13"/>
  <c r="CQ1868" i="13"/>
  <c r="CS1868" i="13"/>
  <c r="CU1868" i="13"/>
  <c r="CW1868" i="13"/>
  <c r="CX1868" i="13"/>
  <c r="CH1869" i="13"/>
  <c r="CO1869" i="13"/>
  <c r="CQ1869" i="13"/>
  <c r="CS1869" i="13"/>
  <c r="CU1869" i="13"/>
  <c r="CW1869" i="13"/>
  <c r="CX1869" i="13"/>
  <c r="CH1870" i="13"/>
  <c r="CO1870" i="13"/>
  <c r="CQ1870" i="13"/>
  <c r="CS1870" i="13"/>
  <c r="CU1870" i="13"/>
  <c r="CW1870" i="13"/>
  <c r="CX1870" i="13"/>
  <c r="CH1871" i="13"/>
  <c r="CO1871" i="13"/>
  <c r="CQ1871" i="13"/>
  <c r="CS1871" i="13"/>
  <c r="CU1871" i="13"/>
  <c r="CW1871" i="13"/>
  <c r="CX1871" i="13"/>
  <c r="CH1872" i="13"/>
  <c r="CO1872" i="13"/>
  <c r="CQ1872" i="13"/>
  <c r="CS1872" i="13"/>
  <c r="CU1872" i="13"/>
  <c r="CW1872" i="13"/>
  <c r="CX1872" i="13"/>
  <c r="CH1873" i="13"/>
  <c r="CO1873" i="13"/>
  <c r="CQ1873" i="13"/>
  <c r="CS1873" i="13"/>
  <c r="CU1873" i="13"/>
  <c r="CW1873" i="13"/>
  <c r="CX1873" i="13"/>
  <c r="CH1874" i="13"/>
  <c r="CO1874" i="13"/>
  <c r="CQ1874" i="13"/>
  <c r="CS1874" i="13"/>
  <c r="CU1874" i="13"/>
  <c r="CW1874" i="13"/>
  <c r="CX1874" i="13"/>
  <c r="CH1875" i="13"/>
  <c r="CO1875" i="13"/>
  <c r="CQ1875" i="13"/>
  <c r="CS1875" i="13"/>
  <c r="CU1875" i="13"/>
  <c r="CW1875" i="13"/>
  <c r="CX1875" i="13"/>
  <c r="CH1876" i="13"/>
  <c r="CO1876" i="13"/>
  <c r="CQ1876" i="13"/>
  <c r="CS1876" i="13"/>
  <c r="CU1876" i="13"/>
  <c r="CW1876" i="13"/>
  <c r="CX1876" i="13"/>
  <c r="CH1877" i="13"/>
  <c r="CO1877" i="13"/>
  <c r="CQ1877" i="13"/>
  <c r="CS1877" i="13"/>
  <c r="CU1877" i="13"/>
  <c r="CW1877" i="13"/>
  <c r="CX1877" i="13"/>
  <c r="CH1878" i="13"/>
  <c r="CO1878" i="13"/>
  <c r="CQ1878" i="13"/>
  <c r="CS1878" i="13"/>
  <c r="CU1878" i="13"/>
  <c r="CW1878" i="13"/>
  <c r="CX1878" i="13"/>
  <c r="CH1879" i="13"/>
  <c r="CO1879" i="13"/>
  <c r="CQ1879" i="13"/>
  <c r="CS1879" i="13"/>
  <c r="CU1879" i="13"/>
  <c r="CW1879" i="13"/>
  <c r="CX1879" i="13"/>
  <c r="CH1880" i="13"/>
  <c r="CO1880" i="13"/>
  <c r="CQ1880" i="13"/>
  <c r="CS1880" i="13"/>
  <c r="CU1880" i="13"/>
  <c r="CW1880" i="13"/>
  <c r="CX1880" i="13"/>
  <c r="CH1881" i="13"/>
  <c r="CO1881" i="13"/>
  <c r="CQ1881" i="13"/>
  <c r="CS1881" i="13"/>
  <c r="CU1881" i="13"/>
  <c r="CW1881" i="13"/>
  <c r="CX1881" i="13"/>
  <c r="CH1882" i="13"/>
  <c r="CO1882" i="13"/>
  <c r="CQ1882" i="13"/>
  <c r="CS1882" i="13"/>
  <c r="CU1882" i="13"/>
  <c r="CW1882" i="13"/>
  <c r="CX1882" i="13"/>
  <c r="CH1883" i="13"/>
  <c r="CO1883" i="13"/>
  <c r="CQ1883" i="13"/>
  <c r="CS1883" i="13"/>
  <c r="CU1883" i="13"/>
  <c r="CW1883" i="13"/>
  <c r="CX1883" i="13"/>
  <c r="CH1884" i="13"/>
  <c r="CO1884" i="13"/>
  <c r="CQ1884" i="13"/>
  <c r="CS1884" i="13"/>
  <c r="CU1884" i="13"/>
  <c r="CW1884" i="13"/>
  <c r="CX1884" i="13"/>
  <c r="CH1885" i="13"/>
  <c r="CO1885" i="13"/>
  <c r="CQ1885" i="13"/>
  <c r="CS1885" i="13"/>
  <c r="CU1885" i="13"/>
  <c r="CW1885" i="13"/>
  <c r="CX1885" i="13"/>
  <c r="CH1886" i="13"/>
  <c r="CO1886" i="13"/>
  <c r="CQ1886" i="13"/>
  <c r="CS1886" i="13"/>
  <c r="CU1886" i="13"/>
  <c r="CW1886" i="13"/>
  <c r="CX1886" i="13"/>
  <c r="CH1887" i="13"/>
  <c r="CO1887" i="13"/>
  <c r="CQ1887" i="13"/>
  <c r="CS1887" i="13"/>
  <c r="CU1887" i="13"/>
  <c r="CW1887" i="13"/>
  <c r="CX1887" i="13"/>
  <c r="CH1888" i="13"/>
  <c r="CO1888" i="13"/>
  <c r="CQ1888" i="13"/>
  <c r="CS1888" i="13"/>
  <c r="CU1888" i="13"/>
  <c r="CW1888" i="13"/>
  <c r="CX1888" i="13"/>
  <c r="CH1889" i="13"/>
  <c r="CO1889" i="13"/>
  <c r="CQ1889" i="13"/>
  <c r="CS1889" i="13"/>
  <c r="CU1889" i="13"/>
  <c r="CW1889" i="13"/>
  <c r="CX1889" i="13"/>
  <c r="CH1890" i="13"/>
  <c r="CO1890" i="13"/>
  <c r="CQ1890" i="13"/>
  <c r="CS1890" i="13"/>
  <c r="CU1890" i="13"/>
  <c r="CW1890" i="13"/>
  <c r="CX1890" i="13"/>
  <c r="CH1891" i="13"/>
  <c r="CO1891" i="13"/>
  <c r="CQ1891" i="13"/>
  <c r="CS1891" i="13"/>
  <c r="CU1891" i="13"/>
  <c r="CW1891" i="13"/>
  <c r="CX1891" i="13"/>
  <c r="CH1892" i="13"/>
  <c r="CO1892" i="13"/>
  <c r="CQ1892" i="13"/>
  <c r="CS1892" i="13"/>
  <c r="CU1892" i="13"/>
  <c r="CW1892" i="13"/>
  <c r="CX1892" i="13"/>
  <c r="CH1893" i="13"/>
  <c r="CO1893" i="13"/>
  <c r="CQ1893" i="13"/>
  <c r="CS1893" i="13"/>
  <c r="CU1893" i="13"/>
  <c r="CW1893" i="13"/>
  <c r="CX1893" i="13"/>
  <c r="CH1894" i="13"/>
  <c r="CO1894" i="13"/>
  <c r="CQ1894" i="13"/>
  <c r="CS1894" i="13"/>
  <c r="CU1894" i="13"/>
  <c r="CW1894" i="13"/>
  <c r="CX1894" i="13"/>
  <c r="CH1895" i="13"/>
  <c r="CO1895" i="13"/>
  <c r="CQ1895" i="13"/>
  <c r="CS1895" i="13"/>
  <c r="CU1895" i="13"/>
  <c r="CW1895" i="13"/>
  <c r="CX1895" i="13"/>
  <c r="CH1896" i="13"/>
  <c r="CO1896" i="13"/>
  <c r="CQ1896" i="13"/>
  <c r="CS1896" i="13"/>
  <c r="CU1896" i="13"/>
  <c r="CW1896" i="13"/>
  <c r="CX1896" i="13"/>
  <c r="CH1897" i="13"/>
  <c r="CO1897" i="13"/>
  <c r="CQ1897" i="13"/>
  <c r="CS1897" i="13"/>
  <c r="CU1897" i="13"/>
  <c r="CW1897" i="13"/>
  <c r="CX1897" i="13"/>
  <c r="CH1898" i="13"/>
  <c r="CO1898" i="13"/>
  <c r="CQ1898" i="13"/>
  <c r="CS1898" i="13"/>
  <c r="CU1898" i="13"/>
  <c r="CW1898" i="13"/>
  <c r="CX1898" i="13"/>
  <c r="CH1899" i="13"/>
  <c r="CO1899" i="13"/>
  <c r="CQ1899" i="13"/>
  <c r="CS1899" i="13"/>
  <c r="CU1899" i="13"/>
  <c r="CW1899" i="13"/>
  <c r="CX1899" i="13"/>
  <c r="CH1900" i="13"/>
  <c r="CO1900" i="13"/>
  <c r="CQ1900" i="13"/>
  <c r="CS1900" i="13"/>
  <c r="CU1900" i="13"/>
  <c r="CW1900" i="13"/>
  <c r="CX1900" i="13"/>
  <c r="CH1901" i="13"/>
  <c r="CO1901" i="13"/>
  <c r="CQ1901" i="13"/>
  <c r="CS1901" i="13"/>
  <c r="CU1901" i="13"/>
  <c r="CW1901" i="13"/>
  <c r="CX1901" i="13"/>
  <c r="CH1902" i="13"/>
  <c r="CO1902" i="13"/>
  <c r="CQ1902" i="13"/>
  <c r="CS1902" i="13"/>
  <c r="CU1902" i="13"/>
  <c r="CW1902" i="13"/>
  <c r="CX1902" i="13"/>
  <c r="CH1903" i="13"/>
  <c r="CO1903" i="13"/>
  <c r="CQ1903" i="13"/>
  <c r="CS1903" i="13"/>
  <c r="CU1903" i="13"/>
  <c r="CW1903" i="13"/>
  <c r="CX1903" i="13"/>
  <c r="CH1904" i="13"/>
  <c r="CO1904" i="13"/>
  <c r="CQ1904" i="13"/>
  <c r="CS1904" i="13"/>
  <c r="CU1904" i="13"/>
  <c r="CW1904" i="13"/>
  <c r="CX1904" i="13"/>
  <c r="CH1905" i="13"/>
  <c r="CO1905" i="13"/>
  <c r="CQ1905" i="13"/>
  <c r="CS1905" i="13"/>
  <c r="CU1905" i="13"/>
  <c r="CW1905" i="13"/>
  <c r="CX1905" i="13"/>
  <c r="CH1906" i="13"/>
  <c r="CO1906" i="13"/>
  <c r="CQ1906" i="13"/>
  <c r="CS1906" i="13"/>
  <c r="CU1906" i="13"/>
  <c r="CW1906" i="13"/>
  <c r="CX1906" i="13"/>
  <c r="CH1907" i="13"/>
  <c r="CO1907" i="13"/>
  <c r="CQ1907" i="13"/>
  <c r="CS1907" i="13"/>
  <c r="CU1907" i="13"/>
  <c r="CW1907" i="13"/>
  <c r="CX1907" i="13"/>
  <c r="CH1908" i="13"/>
  <c r="CO1908" i="13"/>
  <c r="CQ1908" i="13"/>
  <c r="CS1908" i="13"/>
  <c r="CU1908" i="13"/>
  <c r="CW1908" i="13"/>
  <c r="CX1908" i="13"/>
  <c r="CH1909" i="13"/>
  <c r="CO1909" i="13"/>
  <c r="CQ1909" i="13"/>
  <c r="CS1909" i="13"/>
  <c r="CU1909" i="13"/>
  <c r="CW1909" i="13"/>
  <c r="CX1909" i="13"/>
  <c r="CH1910" i="13"/>
  <c r="CO1910" i="13"/>
  <c r="CQ1910" i="13"/>
  <c r="CS1910" i="13"/>
  <c r="CU1910" i="13"/>
  <c r="CW1910" i="13"/>
  <c r="CX1910" i="13"/>
  <c r="CH1911" i="13"/>
  <c r="CO1911" i="13"/>
  <c r="CQ1911" i="13"/>
  <c r="CS1911" i="13"/>
  <c r="CU1911" i="13"/>
  <c r="CW1911" i="13"/>
  <c r="CX1911" i="13"/>
  <c r="CH1912" i="13"/>
  <c r="CO1912" i="13"/>
  <c r="CQ1912" i="13"/>
  <c r="CS1912" i="13"/>
  <c r="CU1912" i="13"/>
  <c r="CW1912" i="13"/>
  <c r="CX1912" i="13"/>
  <c r="CH1913" i="13"/>
  <c r="CO1913" i="13"/>
  <c r="CQ1913" i="13"/>
  <c r="CS1913" i="13"/>
  <c r="CU1913" i="13"/>
  <c r="CW1913" i="13"/>
  <c r="CX1913" i="13"/>
  <c r="CH1914" i="13"/>
  <c r="CO1914" i="13"/>
  <c r="CQ1914" i="13"/>
  <c r="CS1914" i="13"/>
  <c r="CU1914" i="13"/>
  <c r="CW1914" i="13"/>
  <c r="CX1914" i="13"/>
  <c r="CH1915" i="13"/>
  <c r="CO1915" i="13"/>
  <c r="CQ1915" i="13"/>
  <c r="CS1915" i="13"/>
  <c r="CU1915" i="13"/>
  <c r="CW1915" i="13"/>
  <c r="CX1915" i="13"/>
  <c r="CH1916" i="13"/>
  <c r="CO1916" i="13"/>
  <c r="CQ1916" i="13"/>
  <c r="CS1916" i="13"/>
  <c r="CU1916" i="13"/>
  <c r="CW1916" i="13"/>
  <c r="CX1916" i="13"/>
  <c r="CH1917" i="13"/>
  <c r="CO1917" i="13"/>
  <c r="CQ1917" i="13"/>
  <c r="CS1917" i="13"/>
  <c r="CU1917" i="13"/>
  <c r="CW1917" i="13"/>
  <c r="CX1917" i="13"/>
  <c r="CH1918" i="13"/>
  <c r="CO1918" i="13"/>
  <c r="CQ1918" i="13"/>
  <c r="CS1918" i="13"/>
  <c r="CU1918" i="13"/>
  <c r="CW1918" i="13"/>
  <c r="CX1918" i="13"/>
  <c r="CH1919" i="13"/>
  <c r="CO1919" i="13"/>
  <c r="CQ1919" i="13"/>
  <c r="CS1919" i="13"/>
  <c r="CU1919" i="13"/>
  <c r="CW1919" i="13"/>
  <c r="CX1919" i="13"/>
  <c r="CH1920" i="13"/>
  <c r="CO1920" i="13"/>
  <c r="CQ1920" i="13"/>
  <c r="CS1920" i="13"/>
  <c r="CU1920" i="13"/>
  <c r="CW1920" i="13"/>
  <c r="CX1920" i="13"/>
  <c r="CH1921" i="13"/>
  <c r="CO1921" i="13"/>
  <c r="CQ1921" i="13"/>
  <c r="CS1921" i="13"/>
  <c r="CU1921" i="13"/>
  <c r="CW1921" i="13"/>
  <c r="CX1921" i="13"/>
  <c r="CH1922" i="13"/>
  <c r="CO1922" i="13"/>
  <c r="CQ1922" i="13"/>
  <c r="CS1922" i="13"/>
  <c r="CU1922" i="13"/>
  <c r="CW1922" i="13"/>
  <c r="CX1922" i="13"/>
  <c r="CH1923" i="13"/>
  <c r="CO1923" i="13"/>
  <c r="CQ1923" i="13"/>
  <c r="CS1923" i="13"/>
  <c r="CU1923" i="13"/>
  <c r="CW1923" i="13"/>
  <c r="CX1923" i="13"/>
  <c r="CH1924" i="13"/>
  <c r="CO1924" i="13"/>
  <c r="CQ1924" i="13"/>
  <c r="CS1924" i="13"/>
  <c r="CU1924" i="13"/>
  <c r="CW1924" i="13"/>
  <c r="CX1924" i="13"/>
  <c r="CH1925" i="13"/>
  <c r="CO1925" i="13"/>
  <c r="CQ1925" i="13"/>
  <c r="CS1925" i="13"/>
  <c r="CU1925" i="13"/>
  <c r="CW1925" i="13"/>
  <c r="CX1925" i="13"/>
  <c r="CH1926" i="13"/>
  <c r="CO1926" i="13"/>
  <c r="CQ1926" i="13"/>
  <c r="CS1926" i="13"/>
  <c r="CU1926" i="13"/>
  <c r="CW1926" i="13"/>
  <c r="CX1926" i="13"/>
  <c r="CH1927" i="13"/>
  <c r="CO1927" i="13"/>
  <c r="CQ1927" i="13"/>
  <c r="CS1927" i="13"/>
  <c r="CU1927" i="13"/>
  <c r="CW1927" i="13"/>
  <c r="CX1927" i="13"/>
  <c r="CH1928" i="13"/>
  <c r="CO1928" i="13"/>
  <c r="CQ1928" i="13"/>
  <c r="CS1928" i="13"/>
  <c r="CU1928" i="13"/>
  <c r="CW1928" i="13"/>
  <c r="CX1928" i="13"/>
  <c r="CH1929" i="13"/>
  <c r="CO1929" i="13"/>
  <c r="CQ1929" i="13"/>
  <c r="CS1929" i="13"/>
  <c r="CU1929" i="13"/>
  <c r="CW1929" i="13"/>
  <c r="CX1929" i="13"/>
  <c r="CH1930" i="13"/>
  <c r="CO1930" i="13"/>
  <c r="CQ1930" i="13"/>
  <c r="CS1930" i="13"/>
  <c r="CU1930" i="13"/>
  <c r="CW1930" i="13"/>
  <c r="CX1930" i="13"/>
  <c r="CH1931" i="13"/>
  <c r="CO1931" i="13"/>
  <c r="CQ1931" i="13"/>
  <c r="CS1931" i="13"/>
  <c r="CU1931" i="13"/>
  <c r="CW1931" i="13"/>
  <c r="CX1931" i="13"/>
  <c r="CH1932" i="13"/>
  <c r="CO1932" i="13"/>
  <c r="CQ1932" i="13"/>
  <c r="CS1932" i="13"/>
  <c r="CU1932" i="13"/>
  <c r="CW1932" i="13"/>
  <c r="CX1932" i="13"/>
  <c r="CH1933" i="13"/>
  <c r="CO1933" i="13"/>
  <c r="CQ1933" i="13"/>
  <c r="CS1933" i="13"/>
  <c r="CU1933" i="13"/>
  <c r="CW1933" i="13"/>
  <c r="CX1933" i="13"/>
  <c r="CH1934" i="13"/>
  <c r="CO1934" i="13"/>
  <c r="CQ1934" i="13"/>
  <c r="CS1934" i="13"/>
  <c r="CU1934" i="13"/>
  <c r="CW1934" i="13"/>
  <c r="CX1934" i="13"/>
  <c r="CH1935" i="13"/>
  <c r="CO1935" i="13"/>
  <c r="CQ1935" i="13"/>
  <c r="CS1935" i="13"/>
  <c r="CU1935" i="13"/>
  <c r="CW1935" i="13"/>
  <c r="CX1935" i="13"/>
  <c r="CH1936" i="13"/>
  <c r="CO1936" i="13"/>
  <c r="CQ1936" i="13"/>
  <c r="CS1936" i="13"/>
  <c r="CU1936" i="13"/>
  <c r="CW1936" i="13"/>
  <c r="CX1936" i="13"/>
  <c r="CH1937" i="13"/>
  <c r="CO1937" i="13"/>
  <c r="CQ1937" i="13"/>
  <c r="CS1937" i="13"/>
  <c r="CU1937" i="13"/>
  <c r="CW1937" i="13"/>
  <c r="CX1937" i="13"/>
  <c r="CH1938" i="13"/>
  <c r="CO1938" i="13"/>
  <c r="CQ1938" i="13"/>
  <c r="CS1938" i="13"/>
  <c r="CU1938" i="13"/>
  <c r="CW1938" i="13"/>
  <c r="CX1938" i="13"/>
  <c r="CH1939" i="13"/>
  <c r="CO1939" i="13"/>
  <c r="CQ1939" i="13"/>
  <c r="CS1939" i="13"/>
  <c r="CU1939" i="13"/>
  <c r="CW1939" i="13"/>
  <c r="CX1939" i="13"/>
  <c r="CH1940" i="13"/>
  <c r="CO1940" i="13"/>
  <c r="CQ1940" i="13"/>
  <c r="CS1940" i="13"/>
  <c r="CU1940" i="13"/>
  <c r="CW1940" i="13"/>
  <c r="CX1940" i="13"/>
  <c r="CH1941" i="13"/>
  <c r="CO1941" i="13"/>
  <c r="CQ1941" i="13"/>
  <c r="CS1941" i="13"/>
  <c r="CU1941" i="13"/>
  <c r="CW1941" i="13"/>
  <c r="CX1941" i="13"/>
  <c r="CH1942" i="13"/>
  <c r="CO1942" i="13"/>
  <c r="CQ1942" i="13"/>
  <c r="CS1942" i="13"/>
  <c r="CU1942" i="13"/>
  <c r="CW1942" i="13"/>
  <c r="CX1942" i="13"/>
  <c r="CH1943" i="13"/>
  <c r="CO1943" i="13"/>
  <c r="CQ1943" i="13"/>
  <c r="CS1943" i="13"/>
  <c r="CU1943" i="13"/>
  <c r="CW1943" i="13"/>
  <c r="CX1943" i="13"/>
  <c r="CH1944" i="13"/>
  <c r="CO1944" i="13"/>
  <c r="CQ1944" i="13"/>
  <c r="CS1944" i="13"/>
  <c r="CU1944" i="13"/>
  <c r="CW1944" i="13"/>
  <c r="CX1944" i="13"/>
  <c r="CH1945" i="13"/>
  <c r="CO1945" i="13"/>
  <c r="CQ1945" i="13"/>
  <c r="CS1945" i="13"/>
  <c r="CU1945" i="13"/>
  <c r="CW1945" i="13"/>
  <c r="CX1945" i="13"/>
  <c r="CH1946" i="13"/>
  <c r="CO1946" i="13"/>
  <c r="CQ1946" i="13"/>
  <c r="CS1946" i="13"/>
  <c r="CU1946" i="13"/>
  <c r="CW1946" i="13"/>
  <c r="CX1946" i="13"/>
  <c r="CH1947" i="13"/>
  <c r="CO1947" i="13"/>
  <c r="CQ1947" i="13"/>
  <c r="CS1947" i="13"/>
  <c r="CU1947" i="13"/>
  <c r="CW1947" i="13"/>
  <c r="CX1947" i="13"/>
  <c r="CH1948" i="13"/>
  <c r="CO1948" i="13"/>
  <c r="CQ1948" i="13"/>
  <c r="CS1948" i="13"/>
  <c r="CU1948" i="13"/>
  <c r="CW1948" i="13"/>
  <c r="CX1948" i="13"/>
  <c r="CH1949" i="13"/>
  <c r="CO1949" i="13"/>
  <c r="CQ1949" i="13"/>
  <c r="CS1949" i="13"/>
  <c r="CU1949" i="13"/>
  <c r="CW1949" i="13"/>
  <c r="CX1949" i="13"/>
  <c r="CH1950" i="13"/>
  <c r="CO1950" i="13"/>
  <c r="CQ1950" i="13"/>
  <c r="CS1950" i="13"/>
  <c r="CU1950" i="13"/>
  <c r="CW1950" i="13"/>
  <c r="CX1950" i="13"/>
  <c r="CH1951" i="13"/>
  <c r="CO1951" i="13"/>
  <c r="CQ1951" i="13"/>
  <c r="CS1951" i="13"/>
  <c r="CU1951" i="13"/>
  <c r="CW1951" i="13"/>
  <c r="CX1951" i="13"/>
  <c r="CH1952" i="13"/>
  <c r="CO1952" i="13"/>
  <c r="CQ1952" i="13"/>
  <c r="CS1952" i="13"/>
  <c r="CU1952" i="13"/>
  <c r="CW1952" i="13"/>
  <c r="CX1952" i="13"/>
  <c r="CH1953" i="13"/>
  <c r="CO1953" i="13"/>
  <c r="CQ1953" i="13"/>
  <c r="CS1953" i="13"/>
  <c r="CU1953" i="13"/>
  <c r="CW1953" i="13"/>
  <c r="CX1953" i="13"/>
  <c r="CH1954" i="13"/>
  <c r="CO1954" i="13"/>
  <c r="CQ1954" i="13"/>
  <c r="CS1954" i="13"/>
  <c r="CU1954" i="13"/>
  <c r="CW1954" i="13"/>
  <c r="CX1954" i="13"/>
  <c r="CH1955" i="13"/>
  <c r="CO1955" i="13"/>
  <c r="CQ1955" i="13"/>
  <c r="CS1955" i="13"/>
  <c r="CU1955" i="13"/>
  <c r="CW1955" i="13"/>
  <c r="CX1955" i="13"/>
  <c r="CH1956" i="13"/>
  <c r="CO1956" i="13"/>
  <c r="CQ1956" i="13"/>
  <c r="CS1956" i="13"/>
  <c r="CU1956" i="13"/>
  <c r="CW1956" i="13"/>
  <c r="CX1956" i="13"/>
  <c r="CH1957" i="13"/>
  <c r="CO1957" i="13"/>
  <c r="CQ1957" i="13"/>
  <c r="CS1957" i="13"/>
  <c r="CU1957" i="13"/>
  <c r="CW1957" i="13"/>
  <c r="CX1957" i="13"/>
  <c r="CH1958" i="13"/>
  <c r="CO1958" i="13"/>
  <c r="CQ1958" i="13"/>
  <c r="CS1958" i="13"/>
  <c r="CU1958" i="13"/>
  <c r="CW1958" i="13"/>
  <c r="CX1958" i="13"/>
  <c r="CH1959" i="13"/>
  <c r="CO1959" i="13"/>
  <c r="CQ1959" i="13"/>
  <c r="CS1959" i="13"/>
  <c r="CU1959" i="13"/>
  <c r="CW1959" i="13"/>
  <c r="CX1959" i="13"/>
  <c r="CH1960" i="13"/>
  <c r="CO1960" i="13"/>
  <c r="CQ1960" i="13"/>
  <c r="CS1960" i="13"/>
  <c r="CU1960" i="13"/>
  <c r="CW1960" i="13"/>
  <c r="CX1960" i="13"/>
  <c r="CH1961" i="13"/>
  <c r="CO1961" i="13"/>
  <c r="CQ1961" i="13"/>
  <c r="CS1961" i="13"/>
  <c r="CU1961" i="13"/>
  <c r="CW1961" i="13"/>
  <c r="CX1961" i="13"/>
  <c r="CH1962" i="13"/>
  <c r="CO1962" i="13"/>
  <c r="CQ1962" i="13"/>
  <c r="CS1962" i="13"/>
  <c r="CU1962" i="13"/>
  <c r="CW1962" i="13"/>
  <c r="CX1962" i="13"/>
  <c r="CH1963" i="13"/>
  <c r="CO1963" i="13"/>
  <c r="CQ1963" i="13"/>
  <c r="CS1963" i="13"/>
  <c r="CU1963" i="13"/>
  <c r="CW1963" i="13"/>
  <c r="CX1963" i="13"/>
  <c r="CH1964" i="13"/>
  <c r="CO1964" i="13"/>
  <c r="CQ1964" i="13"/>
  <c r="CS1964" i="13"/>
  <c r="CU1964" i="13"/>
  <c r="CW1964" i="13"/>
  <c r="CX1964" i="13"/>
  <c r="CH1965" i="13"/>
  <c r="CO1965" i="13"/>
  <c r="CQ1965" i="13"/>
  <c r="CS1965" i="13"/>
  <c r="CU1965" i="13"/>
  <c r="CW1965" i="13"/>
  <c r="CX1965" i="13"/>
  <c r="CH1966" i="13"/>
  <c r="CO1966" i="13"/>
  <c r="CQ1966" i="13"/>
  <c r="CS1966" i="13"/>
  <c r="CU1966" i="13"/>
  <c r="CW1966" i="13"/>
  <c r="CX1966" i="13"/>
  <c r="CH1967" i="13"/>
  <c r="CO1967" i="13"/>
  <c r="CQ1967" i="13"/>
  <c r="CS1967" i="13"/>
  <c r="CU1967" i="13"/>
  <c r="CW1967" i="13"/>
  <c r="CX1967" i="13"/>
  <c r="CH1968" i="13"/>
  <c r="CO1968" i="13"/>
  <c r="CQ1968" i="13"/>
  <c r="CS1968" i="13"/>
  <c r="CU1968" i="13"/>
  <c r="CW1968" i="13"/>
  <c r="CX1968" i="13"/>
  <c r="CH1969" i="13"/>
  <c r="CO1969" i="13"/>
  <c r="CQ1969" i="13"/>
  <c r="CS1969" i="13"/>
  <c r="CU1969" i="13"/>
  <c r="CW1969" i="13"/>
  <c r="CX1969" i="13"/>
  <c r="CH1970" i="13"/>
  <c r="CO1970" i="13"/>
  <c r="CQ1970" i="13"/>
  <c r="CS1970" i="13"/>
  <c r="CU1970" i="13"/>
  <c r="CW1970" i="13"/>
  <c r="CX1970" i="13"/>
  <c r="CH1971" i="13"/>
  <c r="CO1971" i="13"/>
  <c r="CQ1971" i="13"/>
  <c r="CS1971" i="13"/>
  <c r="CU1971" i="13"/>
  <c r="CW1971" i="13"/>
  <c r="CX1971" i="13"/>
  <c r="CH1972" i="13"/>
  <c r="CO1972" i="13"/>
  <c r="CQ1972" i="13"/>
  <c r="CS1972" i="13"/>
  <c r="CU1972" i="13"/>
  <c r="CW1972" i="13"/>
  <c r="CX1972" i="13"/>
  <c r="CH1973" i="13"/>
  <c r="CO1973" i="13"/>
  <c r="CQ1973" i="13"/>
  <c r="CS1973" i="13"/>
  <c r="CU1973" i="13"/>
  <c r="CW1973" i="13"/>
  <c r="CX1973" i="13"/>
  <c r="CH1974" i="13"/>
  <c r="CO1974" i="13"/>
  <c r="CQ1974" i="13"/>
  <c r="CS1974" i="13"/>
  <c r="CU1974" i="13"/>
  <c r="CW1974" i="13"/>
  <c r="CX1974" i="13"/>
  <c r="CH1975" i="13"/>
  <c r="CO1975" i="13"/>
  <c r="CQ1975" i="13"/>
  <c r="CS1975" i="13"/>
  <c r="CU1975" i="13"/>
  <c r="CW1975" i="13"/>
  <c r="CX1975" i="13"/>
  <c r="CH1976" i="13"/>
  <c r="CO1976" i="13"/>
  <c r="CQ1976" i="13"/>
  <c r="CS1976" i="13"/>
  <c r="CU1976" i="13"/>
  <c r="CW1976" i="13"/>
  <c r="CX1976" i="13"/>
  <c r="CH1977" i="13"/>
  <c r="CO1977" i="13"/>
  <c r="CQ1977" i="13"/>
  <c r="CS1977" i="13"/>
  <c r="CU1977" i="13"/>
  <c r="CW1977" i="13"/>
  <c r="CX1977" i="13"/>
  <c r="CH1978" i="13"/>
  <c r="CO1978" i="13"/>
  <c r="CQ1978" i="13"/>
  <c r="CS1978" i="13"/>
  <c r="CU1978" i="13"/>
  <c r="CW1978" i="13"/>
  <c r="CX1978" i="13"/>
  <c r="CH1979" i="13"/>
  <c r="CO1979" i="13"/>
  <c r="CQ1979" i="13"/>
  <c r="CS1979" i="13"/>
  <c r="CU1979" i="13"/>
  <c r="CW1979" i="13"/>
  <c r="CX1979" i="13"/>
  <c r="CH1980" i="13"/>
  <c r="CO1980" i="13"/>
  <c r="CQ1980" i="13"/>
  <c r="CS1980" i="13"/>
  <c r="CU1980" i="13"/>
  <c r="CW1980" i="13"/>
  <c r="CX1980" i="13"/>
  <c r="CH1981" i="13"/>
  <c r="CO1981" i="13"/>
  <c r="CQ1981" i="13"/>
  <c r="CS1981" i="13"/>
  <c r="CU1981" i="13"/>
  <c r="CW1981" i="13"/>
  <c r="CX1981" i="13"/>
  <c r="CH1982" i="13"/>
  <c r="CO1982" i="13"/>
  <c r="CQ1982" i="13"/>
  <c r="CS1982" i="13"/>
  <c r="CU1982" i="13"/>
  <c r="CW1982" i="13"/>
  <c r="CX1982" i="13"/>
  <c r="CH1983" i="13"/>
  <c r="CO1983" i="13"/>
  <c r="CQ1983" i="13"/>
  <c r="CS1983" i="13"/>
  <c r="CU1983" i="13"/>
  <c r="CW1983" i="13"/>
  <c r="CX1983" i="13"/>
  <c r="CH1984" i="13"/>
  <c r="CO1984" i="13"/>
  <c r="CQ1984" i="13"/>
  <c r="CS1984" i="13"/>
  <c r="CU1984" i="13"/>
  <c r="CW1984" i="13"/>
  <c r="CX1984" i="13"/>
  <c r="CH1985" i="13"/>
  <c r="CO1985" i="13"/>
  <c r="CQ1985" i="13"/>
  <c r="CS1985" i="13"/>
  <c r="CU1985" i="13"/>
  <c r="CW1985" i="13"/>
  <c r="CX1985" i="13"/>
  <c r="CH1986" i="13"/>
  <c r="CO1986" i="13"/>
  <c r="CQ1986" i="13"/>
  <c r="CS1986" i="13"/>
  <c r="CU1986" i="13"/>
  <c r="CW1986" i="13"/>
  <c r="CX1986" i="13"/>
  <c r="CH1987" i="13"/>
  <c r="CO1987" i="13"/>
  <c r="CQ1987" i="13"/>
  <c r="CS1987" i="13"/>
  <c r="CU1987" i="13"/>
  <c r="CW1987" i="13"/>
  <c r="CX1987" i="13"/>
  <c r="CH1988" i="13"/>
  <c r="CO1988" i="13"/>
  <c r="CQ1988" i="13"/>
  <c r="CS1988" i="13"/>
  <c r="CU1988" i="13"/>
  <c r="CW1988" i="13"/>
  <c r="CX1988" i="13"/>
  <c r="CH1989" i="13"/>
  <c r="CO1989" i="13"/>
  <c r="CQ1989" i="13"/>
  <c r="CS1989" i="13"/>
  <c r="CU1989" i="13"/>
  <c r="CW1989" i="13"/>
  <c r="CX1989" i="13"/>
  <c r="CH1990" i="13"/>
  <c r="CO1990" i="13"/>
  <c r="CQ1990" i="13"/>
  <c r="CS1990" i="13"/>
  <c r="CU1990" i="13"/>
  <c r="CW1990" i="13"/>
  <c r="CX1990" i="13"/>
  <c r="CH1991" i="13"/>
  <c r="CO1991" i="13"/>
  <c r="CQ1991" i="13"/>
  <c r="CS1991" i="13"/>
  <c r="CU1991" i="13"/>
  <c r="CW1991" i="13"/>
  <c r="CX1991" i="13"/>
  <c r="CH1992" i="13"/>
  <c r="CO1992" i="13"/>
  <c r="CQ1992" i="13"/>
  <c r="CS1992" i="13"/>
  <c r="CU1992" i="13"/>
  <c r="CW1992" i="13"/>
  <c r="CX1992" i="13"/>
  <c r="CH1993" i="13"/>
  <c r="CO1993" i="13"/>
  <c r="CQ1993" i="13"/>
  <c r="CS1993" i="13"/>
  <c r="CU1993" i="13"/>
  <c r="CW1993" i="13"/>
  <c r="CX1993" i="13"/>
  <c r="CH1994" i="13"/>
  <c r="CO1994" i="13"/>
  <c r="CQ1994" i="13"/>
  <c r="CS1994" i="13"/>
  <c r="CU1994" i="13"/>
  <c r="CW1994" i="13"/>
  <c r="CX1994" i="13"/>
  <c r="CH1995" i="13"/>
  <c r="CO1995" i="13"/>
  <c r="CQ1995" i="13"/>
  <c r="CS1995" i="13"/>
  <c r="CU1995" i="13"/>
  <c r="CW1995" i="13"/>
  <c r="CX1995" i="13"/>
  <c r="CH1996" i="13"/>
  <c r="CO1996" i="13"/>
  <c r="CQ1996" i="13"/>
  <c r="CS1996" i="13"/>
  <c r="CU1996" i="13"/>
  <c r="CW1996" i="13"/>
  <c r="CX1996" i="13"/>
  <c r="CH1997" i="13"/>
  <c r="CO1997" i="13"/>
  <c r="CQ1997" i="13"/>
  <c r="CS1997" i="13"/>
  <c r="CU1997" i="13"/>
  <c r="CW1997" i="13"/>
  <c r="CX1997" i="13"/>
  <c r="CH1998" i="13"/>
  <c r="CO1998" i="13"/>
  <c r="CQ1998" i="13"/>
  <c r="CS1998" i="13"/>
  <c r="CU1998" i="13"/>
  <c r="CW1998" i="13"/>
  <c r="CX1998" i="13"/>
  <c r="CH1999" i="13"/>
  <c r="CO1999" i="13"/>
  <c r="CQ1999" i="13"/>
  <c r="CS1999" i="13"/>
  <c r="CU1999" i="13"/>
  <c r="CW1999" i="13"/>
  <c r="CX1999" i="13"/>
  <c r="CH2000" i="13"/>
  <c r="CO2000" i="13"/>
  <c r="CQ2000" i="13"/>
  <c r="CS2000" i="13"/>
  <c r="CU2000" i="13"/>
  <c r="CW2000" i="13"/>
  <c r="CX2000" i="13"/>
  <c r="CH2001" i="13"/>
  <c r="CO2001" i="13"/>
  <c r="CQ2001" i="13"/>
  <c r="CS2001" i="13"/>
  <c r="CU2001" i="13"/>
  <c r="CW2001" i="13"/>
  <c r="CX2001" i="13"/>
  <c r="CH2002" i="13"/>
  <c r="CO2002" i="13"/>
  <c r="CQ2002" i="13"/>
  <c r="CS2002" i="13"/>
  <c r="CU2002" i="13"/>
  <c r="CW2002" i="13"/>
  <c r="CX2002" i="13"/>
  <c r="CH2003" i="13"/>
  <c r="CO2003" i="13"/>
  <c r="CQ2003" i="13"/>
  <c r="CS2003" i="13"/>
  <c r="CU2003" i="13"/>
  <c r="CW2003" i="13"/>
  <c r="CX2003" i="13"/>
  <c r="CH2004" i="13"/>
  <c r="CO2004" i="13"/>
  <c r="CQ2004" i="13"/>
  <c r="CS2004" i="13"/>
  <c r="CU2004" i="13"/>
  <c r="CW2004" i="13"/>
  <c r="CX2004" i="13"/>
  <c r="CH2005" i="13"/>
  <c r="CO2005" i="13"/>
  <c r="CQ2005" i="13"/>
  <c r="CS2005" i="13"/>
  <c r="CU2005" i="13"/>
  <c r="CW2005" i="13"/>
  <c r="CX2005" i="13"/>
  <c r="CH2006" i="13"/>
  <c r="CO2006" i="13"/>
  <c r="CQ2006" i="13"/>
  <c r="CS2006" i="13"/>
  <c r="CU2006" i="13"/>
  <c r="CW2006" i="13"/>
  <c r="CX2006" i="13"/>
  <c r="CH2007" i="13"/>
  <c r="CO2007" i="13"/>
  <c r="CQ2007" i="13"/>
  <c r="CS2007" i="13"/>
  <c r="CU2007" i="13"/>
  <c r="CW2007" i="13"/>
  <c r="CX2007" i="13"/>
  <c r="CH2008" i="13"/>
  <c r="CO2008" i="13"/>
  <c r="CQ2008" i="13"/>
  <c r="CS2008" i="13"/>
  <c r="CU2008" i="13"/>
  <c r="CW2008" i="13"/>
  <c r="CX2008" i="13"/>
  <c r="CH2009" i="13"/>
  <c r="CO2009" i="13"/>
  <c r="CQ2009" i="13"/>
  <c r="CS2009" i="13"/>
  <c r="CU2009" i="13"/>
  <c r="CW2009" i="13"/>
  <c r="CX2009" i="13"/>
  <c r="CH2010" i="13"/>
  <c r="CO2010" i="13"/>
  <c r="CQ2010" i="13"/>
  <c r="CS2010" i="13"/>
  <c r="CU2010" i="13"/>
  <c r="CW2010" i="13"/>
  <c r="CX2010" i="13"/>
  <c r="CH2011" i="13"/>
  <c r="CO2011" i="13"/>
  <c r="CQ2011" i="13"/>
  <c r="CS2011" i="13"/>
  <c r="CU2011" i="13"/>
  <c r="CW2011" i="13"/>
  <c r="CX2011" i="13"/>
  <c r="CH2012" i="13"/>
  <c r="CO2012" i="13"/>
  <c r="CQ2012" i="13"/>
  <c r="CS2012" i="13"/>
  <c r="CU2012" i="13"/>
  <c r="CW2012" i="13"/>
  <c r="CX2012" i="13"/>
  <c r="CH2013" i="13"/>
  <c r="CO2013" i="13"/>
  <c r="CQ2013" i="13"/>
  <c r="CS2013" i="13"/>
  <c r="CU2013" i="13"/>
  <c r="CW2013" i="13"/>
  <c r="CX2013" i="13"/>
  <c r="CH2014" i="13"/>
  <c r="CO2014" i="13"/>
  <c r="CQ2014" i="13"/>
  <c r="CS2014" i="13"/>
  <c r="CU2014" i="13"/>
  <c r="CW2014" i="13"/>
  <c r="CX2014" i="13"/>
  <c r="CH2015" i="13"/>
  <c r="CO2015" i="13"/>
  <c r="CQ2015" i="13"/>
  <c r="CS2015" i="13"/>
  <c r="CU2015" i="13"/>
  <c r="CW2015" i="13"/>
  <c r="CX2015" i="13"/>
  <c r="CH2016" i="13"/>
  <c r="CO2016" i="13"/>
  <c r="CQ2016" i="13"/>
  <c r="CS2016" i="13"/>
  <c r="CU2016" i="13"/>
  <c r="CW2016" i="13"/>
  <c r="CX2016" i="13"/>
  <c r="CH2017" i="13"/>
  <c r="CO2017" i="13"/>
  <c r="CQ2017" i="13"/>
  <c r="CS2017" i="13"/>
  <c r="CU2017" i="13"/>
  <c r="CW2017" i="13"/>
  <c r="CX2017" i="13"/>
  <c r="CH2018" i="13"/>
  <c r="CO2018" i="13"/>
  <c r="CQ2018" i="13"/>
  <c r="CS2018" i="13"/>
  <c r="CU2018" i="13"/>
  <c r="CW2018" i="13"/>
  <c r="CX2018" i="13"/>
  <c r="CH2019" i="13"/>
  <c r="CO2019" i="13"/>
  <c r="CQ2019" i="13"/>
  <c r="CS2019" i="13"/>
  <c r="CU2019" i="13"/>
  <c r="CW2019" i="13"/>
  <c r="CX2019" i="13"/>
  <c r="CH2020" i="13"/>
  <c r="CO2020" i="13"/>
  <c r="CQ2020" i="13"/>
  <c r="CS2020" i="13"/>
  <c r="CU2020" i="13"/>
  <c r="CW2020" i="13"/>
  <c r="CX2020" i="13"/>
  <c r="CH2021" i="13"/>
  <c r="CO2021" i="13"/>
  <c r="CQ2021" i="13"/>
  <c r="CS2021" i="13"/>
  <c r="CU2021" i="13"/>
  <c r="CW2021" i="13"/>
  <c r="CX2021" i="13"/>
  <c r="CH2022" i="13"/>
  <c r="CO2022" i="13"/>
  <c r="CQ2022" i="13"/>
  <c r="CS2022" i="13"/>
  <c r="CU2022" i="13"/>
  <c r="CW2022" i="13"/>
  <c r="CX2022" i="13"/>
  <c r="CH2023" i="13"/>
  <c r="CO2023" i="13"/>
  <c r="CQ2023" i="13"/>
  <c r="CS2023" i="13"/>
  <c r="CU2023" i="13"/>
  <c r="CW2023" i="13"/>
  <c r="CX2023" i="13"/>
  <c r="CH2024" i="13"/>
  <c r="CO2024" i="13"/>
  <c r="CQ2024" i="13"/>
  <c r="CS2024" i="13"/>
  <c r="CU2024" i="13"/>
  <c r="CW2024" i="13"/>
  <c r="CX2024" i="13"/>
  <c r="CH2025" i="13"/>
  <c r="CO2025" i="13"/>
  <c r="CQ2025" i="13"/>
  <c r="CS2025" i="13"/>
  <c r="CU2025" i="13"/>
  <c r="CW2025" i="13"/>
  <c r="CX2025" i="13"/>
  <c r="CH2026" i="13"/>
  <c r="CO2026" i="13"/>
  <c r="CQ2026" i="13"/>
  <c r="CS2026" i="13"/>
  <c r="CU2026" i="13"/>
  <c r="CW2026" i="13"/>
  <c r="CX2026" i="13"/>
  <c r="CH2027" i="13"/>
  <c r="CO2027" i="13"/>
  <c r="CQ2027" i="13"/>
  <c r="CS2027" i="13"/>
  <c r="CU2027" i="13"/>
  <c r="CW2027" i="13"/>
  <c r="CX2027" i="13"/>
  <c r="CH2028" i="13"/>
  <c r="CO2028" i="13"/>
  <c r="CQ2028" i="13"/>
  <c r="CS2028" i="13"/>
  <c r="CU2028" i="13"/>
  <c r="CW2028" i="13"/>
  <c r="CX2028" i="13"/>
  <c r="CH2029" i="13"/>
  <c r="CO2029" i="13"/>
  <c r="CQ2029" i="13"/>
  <c r="CS2029" i="13"/>
  <c r="CU2029" i="13"/>
  <c r="CW2029" i="13"/>
  <c r="CX2029" i="13"/>
  <c r="CH2030" i="13"/>
  <c r="CO2030" i="13"/>
  <c r="CQ2030" i="13"/>
  <c r="CS2030" i="13"/>
  <c r="CU2030" i="13"/>
  <c r="CW2030" i="13"/>
  <c r="CX2030" i="13"/>
  <c r="CH2031" i="13"/>
  <c r="CO2031" i="13"/>
  <c r="CQ2031" i="13"/>
  <c r="CS2031" i="13"/>
  <c r="CU2031" i="13"/>
  <c r="CW2031" i="13"/>
  <c r="CX2031" i="13"/>
  <c r="CH2032" i="13"/>
  <c r="CO2032" i="13"/>
  <c r="CQ2032" i="13"/>
  <c r="CS2032" i="13"/>
  <c r="CU2032" i="13"/>
  <c r="CW2032" i="13"/>
  <c r="CX2032" i="13"/>
  <c r="CH2033" i="13"/>
  <c r="CO2033" i="13"/>
  <c r="CQ2033" i="13"/>
  <c r="CS2033" i="13"/>
  <c r="CU2033" i="13"/>
  <c r="CW2033" i="13"/>
  <c r="CX2033" i="13"/>
  <c r="CH2034" i="13"/>
  <c r="CO2034" i="13"/>
  <c r="CQ2034" i="13"/>
  <c r="CS2034" i="13"/>
  <c r="CU2034" i="13"/>
  <c r="CW2034" i="13"/>
  <c r="CX2034" i="13"/>
  <c r="CH2035" i="13"/>
  <c r="CO2035" i="13"/>
  <c r="CQ2035" i="13"/>
  <c r="CS2035" i="13"/>
  <c r="CU2035" i="13"/>
  <c r="CW2035" i="13"/>
  <c r="CX2035" i="13"/>
  <c r="CH2036" i="13"/>
  <c r="CO2036" i="13"/>
  <c r="CQ2036" i="13"/>
  <c r="CS2036" i="13"/>
  <c r="CU2036" i="13"/>
  <c r="CW2036" i="13"/>
  <c r="CX2036" i="13"/>
  <c r="CH2037" i="13"/>
  <c r="CO2037" i="13"/>
  <c r="CQ2037" i="13"/>
  <c r="CS2037" i="13"/>
  <c r="CU2037" i="13"/>
  <c r="CW2037" i="13"/>
  <c r="CX2037" i="13"/>
  <c r="CH2038" i="13"/>
  <c r="CO2038" i="13"/>
  <c r="CQ2038" i="13"/>
  <c r="CS2038" i="13"/>
  <c r="CU2038" i="13"/>
  <c r="CW2038" i="13"/>
  <c r="CX2038" i="13"/>
  <c r="CH2039" i="13"/>
  <c r="CO2039" i="13"/>
  <c r="CQ2039" i="13"/>
  <c r="CS2039" i="13"/>
  <c r="CU2039" i="13"/>
  <c r="CW2039" i="13"/>
  <c r="CX2039" i="13"/>
  <c r="CH2040" i="13"/>
  <c r="CO2040" i="13"/>
  <c r="CQ2040" i="13"/>
  <c r="CS2040" i="13"/>
  <c r="CU2040" i="13"/>
  <c r="CW2040" i="13"/>
  <c r="CX2040" i="13"/>
  <c r="CH2041" i="13"/>
  <c r="CO2041" i="13"/>
  <c r="CQ2041" i="13"/>
  <c r="CS2041" i="13"/>
  <c r="CU2041" i="13"/>
  <c r="CW2041" i="13"/>
  <c r="CX2041" i="13"/>
  <c r="CH2042" i="13"/>
  <c r="CO2042" i="13"/>
  <c r="CQ2042" i="13"/>
  <c r="CS2042" i="13"/>
  <c r="CU2042" i="13"/>
  <c r="CW2042" i="13"/>
  <c r="CX2042" i="13"/>
  <c r="CH2043" i="13"/>
  <c r="CO2043" i="13"/>
  <c r="CQ2043" i="13"/>
  <c r="CS2043" i="13"/>
  <c r="CU2043" i="13"/>
  <c r="CW2043" i="13"/>
  <c r="CX2043" i="13"/>
  <c r="CH2044" i="13"/>
  <c r="CO2044" i="13"/>
  <c r="CQ2044" i="13"/>
  <c r="CS2044" i="13"/>
  <c r="CU2044" i="13"/>
  <c r="CW2044" i="13"/>
  <c r="CX2044" i="13"/>
  <c r="CH2045" i="13"/>
  <c r="CO2045" i="13"/>
  <c r="CQ2045" i="13"/>
  <c r="CS2045" i="13"/>
  <c r="CU2045" i="13"/>
  <c r="CW2045" i="13"/>
  <c r="CX2045" i="13"/>
  <c r="CH2046" i="13"/>
  <c r="CO2046" i="13"/>
  <c r="CQ2046" i="13"/>
  <c r="CS2046" i="13"/>
  <c r="CU2046" i="13"/>
  <c r="CW2046" i="13"/>
  <c r="CX2046" i="13"/>
  <c r="CH2047" i="13"/>
  <c r="CO2047" i="13"/>
  <c r="CQ2047" i="13"/>
  <c r="CS2047" i="13"/>
  <c r="CU2047" i="13"/>
  <c r="CW2047" i="13"/>
  <c r="CX2047" i="13"/>
  <c r="CH2048" i="13"/>
  <c r="CO2048" i="13"/>
  <c r="CQ2048" i="13"/>
  <c r="CS2048" i="13"/>
  <c r="CU2048" i="13"/>
  <c r="CW2048" i="13"/>
  <c r="CX2048" i="13"/>
  <c r="CH2049" i="13"/>
  <c r="CO2049" i="13"/>
  <c r="CQ2049" i="13"/>
  <c r="CS2049" i="13"/>
  <c r="CU2049" i="13"/>
  <c r="CW2049" i="13"/>
  <c r="CX2049" i="13"/>
  <c r="CH2050" i="13"/>
  <c r="CO2050" i="13"/>
  <c r="CQ2050" i="13"/>
  <c r="CS2050" i="13"/>
  <c r="CU2050" i="13"/>
  <c r="CW2050" i="13"/>
  <c r="CX2050" i="13"/>
  <c r="CH2051" i="13"/>
  <c r="CO2051" i="13"/>
  <c r="CQ2051" i="13"/>
  <c r="CS2051" i="13"/>
  <c r="CU2051" i="13"/>
  <c r="CW2051" i="13"/>
  <c r="CX2051" i="13"/>
  <c r="CH2052" i="13"/>
  <c r="CO2052" i="13"/>
  <c r="CQ2052" i="13"/>
  <c r="CS2052" i="13"/>
  <c r="CU2052" i="13"/>
  <c r="CW2052" i="13"/>
  <c r="CX2052" i="13"/>
  <c r="CH2053" i="13"/>
  <c r="CO2053" i="13"/>
  <c r="CQ2053" i="13"/>
  <c r="CS2053" i="13"/>
  <c r="CU2053" i="13"/>
  <c r="CW2053" i="13"/>
  <c r="CX2053" i="13"/>
  <c r="CH2054" i="13"/>
  <c r="CO2054" i="13"/>
  <c r="CQ2054" i="13"/>
  <c r="CS2054" i="13"/>
  <c r="CU2054" i="13"/>
  <c r="CW2054" i="13"/>
  <c r="CX2054" i="13"/>
  <c r="CH2055" i="13"/>
  <c r="CO2055" i="13"/>
  <c r="CQ2055" i="13"/>
  <c r="CS2055" i="13"/>
  <c r="CU2055" i="13"/>
  <c r="CW2055" i="13"/>
  <c r="CX2055" i="13"/>
  <c r="CH2056" i="13"/>
  <c r="CO2056" i="13"/>
  <c r="CQ2056" i="13"/>
  <c r="CS2056" i="13"/>
  <c r="CU2056" i="13"/>
  <c r="CW2056" i="13"/>
  <c r="CX2056" i="13"/>
  <c r="CH2057" i="13"/>
  <c r="CO2057" i="13"/>
  <c r="CQ2057" i="13"/>
  <c r="CS2057" i="13"/>
  <c r="CU2057" i="13"/>
  <c r="CW2057" i="13"/>
  <c r="CX2057" i="13"/>
  <c r="CH2058" i="13"/>
  <c r="CO2058" i="13"/>
  <c r="CQ2058" i="13"/>
  <c r="CS2058" i="13"/>
  <c r="CU2058" i="13"/>
  <c r="CW2058" i="13"/>
  <c r="CX2058" i="13"/>
  <c r="CH2059" i="13"/>
  <c r="CO2059" i="13"/>
  <c r="CQ2059" i="13"/>
  <c r="CS2059" i="13"/>
  <c r="CU2059" i="13"/>
  <c r="CW2059" i="13"/>
  <c r="CX2059" i="13"/>
  <c r="CH2060" i="13"/>
  <c r="CO2060" i="13"/>
  <c r="CQ2060" i="13"/>
  <c r="CS2060" i="13"/>
  <c r="CU2060" i="13"/>
  <c r="CW2060" i="13"/>
  <c r="CX2060" i="13"/>
  <c r="CH2061" i="13"/>
  <c r="CO2061" i="13"/>
  <c r="CQ2061" i="13"/>
  <c r="CS2061" i="13"/>
  <c r="CU2061" i="13"/>
  <c r="CW2061" i="13"/>
  <c r="CX2061" i="13"/>
  <c r="CH2062" i="13"/>
  <c r="CO2062" i="13"/>
  <c r="CQ2062" i="13"/>
  <c r="CS2062" i="13"/>
  <c r="CU2062" i="13"/>
  <c r="CW2062" i="13"/>
  <c r="CX2062" i="13"/>
  <c r="CH2063" i="13"/>
  <c r="CO2063" i="13"/>
  <c r="CQ2063" i="13"/>
  <c r="CS2063" i="13"/>
  <c r="CU2063" i="13"/>
  <c r="CW2063" i="13"/>
  <c r="CX2063" i="13"/>
  <c r="CH2064" i="13"/>
  <c r="CO2064" i="13"/>
  <c r="CQ2064" i="13"/>
  <c r="CS2064" i="13"/>
  <c r="CU2064" i="13"/>
  <c r="CW2064" i="13"/>
  <c r="CX2064" i="13"/>
  <c r="CH2065" i="13"/>
  <c r="CO2065" i="13"/>
  <c r="CQ2065" i="13"/>
  <c r="CS2065" i="13"/>
  <c r="CU2065" i="13"/>
  <c r="CW2065" i="13"/>
  <c r="CX2065" i="13"/>
  <c r="CH2066" i="13"/>
  <c r="CO2066" i="13"/>
  <c r="CQ2066" i="13"/>
  <c r="CS2066" i="13"/>
  <c r="CU2066" i="13"/>
  <c r="CW2066" i="13"/>
  <c r="CX2066" i="13"/>
  <c r="CH2067" i="13"/>
  <c r="CO2067" i="13"/>
  <c r="CQ2067" i="13"/>
  <c r="CS2067" i="13"/>
  <c r="CU2067" i="13"/>
  <c r="CW2067" i="13"/>
  <c r="CX2067" i="13"/>
  <c r="CH2068" i="13"/>
  <c r="CO2068" i="13"/>
  <c r="CQ2068" i="13"/>
  <c r="CS2068" i="13"/>
  <c r="CU2068" i="13"/>
  <c r="CW2068" i="13"/>
  <c r="CX2068" i="13"/>
  <c r="CH2069" i="13"/>
  <c r="CO2069" i="13"/>
  <c r="CQ2069" i="13"/>
  <c r="CS2069" i="13"/>
  <c r="CU2069" i="13"/>
  <c r="CW2069" i="13"/>
  <c r="CX2069" i="13"/>
  <c r="CH2070" i="13"/>
  <c r="CO2070" i="13"/>
  <c r="CQ2070" i="13"/>
  <c r="CS2070" i="13"/>
  <c r="CU2070" i="13"/>
  <c r="CW2070" i="13"/>
  <c r="CX2070" i="13"/>
  <c r="CH2071" i="13"/>
  <c r="CO2071" i="13"/>
  <c r="CQ2071" i="13"/>
  <c r="CS2071" i="13"/>
  <c r="CU2071" i="13"/>
  <c r="CW2071" i="13"/>
  <c r="CX2071" i="13"/>
  <c r="CH2072" i="13"/>
  <c r="CO2072" i="13"/>
  <c r="CQ2072" i="13"/>
  <c r="CS2072" i="13"/>
  <c r="CU2072" i="13"/>
  <c r="CW2072" i="13"/>
  <c r="CX2072" i="13"/>
  <c r="CH2073" i="13"/>
  <c r="CO2073" i="13"/>
  <c r="CQ2073" i="13"/>
  <c r="CS2073" i="13"/>
  <c r="CU2073" i="13"/>
  <c r="CW2073" i="13"/>
  <c r="CX2073" i="13"/>
  <c r="CH2074" i="13"/>
  <c r="CO2074" i="13"/>
  <c r="CQ2074" i="13"/>
  <c r="CS2074" i="13"/>
  <c r="CU2074" i="13"/>
  <c r="CW2074" i="13"/>
  <c r="CX2074" i="13"/>
  <c r="CH2075" i="13"/>
  <c r="CO2075" i="13"/>
  <c r="CQ2075" i="13"/>
  <c r="CS2075" i="13"/>
  <c r="CU2075" i="13"/>
  <c r="CW2075" i="13"/>
  <c r="CX2075" i="13"/>
  <c r="CH2076" i="13"/>
  <c r="CO2076" i="13"/>
  <c r="CQ2076" i="13"/>
  <c r="CS2076" i="13"/>
  <c r="CU2076" i="13"/>
  <c r="CW2076" i="13"/>
  <c r="CX2076" i="13"/>
  <c r="CH2077" i="13"/>
  <c r="CO2077" i="13"/>
  <c r="CQ2077" i="13"/>
  <c r="CS2077" i="13"/>
  <c r="CU2077" i="13"/>
  <c r="CW2077" i="13"/>
  <c r="CX2077" i="13"/>
  <c r="CH2078" i="13"/>
  <c r="CO2078" i="13"/>
  <c r="CQ2078" i="13"/>
  <c r="CS2078" i="13"/>
  <c r="CU2078" i="13"/>
  <c r="CW2078" i="13"/>
  <c r="CX2078" i="13"/>
  <c r="CH2079" i="13"/>
  <c r="CO2079" i="13"/>
  <c r="CQ2079" i="13"/>
  <c r="CS2079" i="13"/>
  <c r="CU2079" i="13"/>
  <c r="CW2079" i="13"/>
  <c r="CX2079" i="13"/>
  <c r="CH2080" i="13"/>
  <c r="CO2080" i="13"/>
  <c r="CQ2080" i="13"/>
  <c r="CS2080" i="13"/>
  <c r="CU2080" i="13"/>
  <c r="CW2080" i="13"/>
  <c r="CX2080" i="13"/>
  <c r="CH2081" i="13"/>
  <c r="CO2081" i="13"/>
  <c r="CQ2081" i="13"/>
  <c r="CS2081" i="13"/>
  <c r="CU2081" i="13"/>
  <c r="CW2081" i="13"/>
  <c r="CX2081" i="13"/>
  <c r="CH2082" i="13"/>
  <c r="CO2082" i="13"/>
  <c r="CQ2082" i="13"/>
  <c r="CS2082" i="13"/>
  <c r="CU2082" i="13"/>
  <c r="CW2082" i="13"/>
  <c r="CX2082" i="13"/>
  <c r="CH2083" i="13"/>
  <c r="CO2083" i="13"/>
  <c r="CQ2083" i="13"/>
  <c r="CS2083" i="13"/>
  <c r="CU2083" i="13"/>
  <c r="CW2083" i="13"/>
  <c r="CX2083" i="13"/>
  <c r="CH2084" i="13"/>
  <c r="CO2084" i="13"/>
  <c r="CQ2084" i="13"/>
  <c r="CS2084" i="13"/>
  <c r="CU2084" i="13"/>
  <c r="CW2084" i="13"/>
  <c r="CX2084" i="13"/>
  <c r="CH2085" i="13"/>
  <c r="CO2085" i="13"/>
  <c r="CQ2085" i="13"/>
  <c r="CS2085" i="13"/>
  <c r="CU2085" i="13"/>
  <c r="CW2085" i="13"/>
  <c r="CX2085" i="13"/>
  <c r="CH2086" i="13"/>
  <c r="CO2086" i="13"/>
  <c r="CQ2086" i="13"/>
  <c r="CS2086" i="13"/>
  <c r="CU2086" i="13"/>
  <c r="CW2086" i="13"/>
  <c r="CX2086" i="13"/>
  <c r="CH2087" i="13"/>
  <c r="CO2087" i="13"/>
  <c r="CQ2087" i="13"/>
  <c r="CS2087" i="13"/>
  <c r="CU2087" i="13"/>
  <c r="CW2087" i="13"/>
  <c r="CX2087" i="13"/>
  <c r="CH2088" i="13"/>
  <c r="CO2088" i="13"/>
  <c r="CQ2088" i="13"/>
  <c r="CS2088" i="13"/>
  <c r="CU2088" i="13"/>
  <c r="CW2088" i="13"/>
  <c r="CX2088" i="13"/>
  <c r="CH2089" i="13"/>
  <c r="CO2089" i="13"/>
  <c r="CQ2089" i="13"/>
  <c r="CS2089" i="13"/>
  <c r="CU2089" i="13"/>
  <c r="CW2089" i="13"/>
  <c r="CX2089" i="13"/>
  <c r="CH2090" i="13"/>
  <c r="CO2090" i="13"/>
  <c r="CQ2090" i="13"/>
  <c r="CS2090" i="13"/>
  <c r="CU2090" i="13"/>
  <c r="CW2090" i="13"/>
  <c r="CX2090" i="13"/>
  <c r="CH2091" i="13"/>
  <c r="CO2091" i="13"/>
  <c r="CQ2091" i="13"/>
  <c r="CS2091" i="13"/>
  <c r="CU2091" i="13"/>
  <c r="CW2091" i="13"/>
  <c r="CX2091" i="13"/>
  <c r="CH2092" i="13"/>
  <c r="CO2092" i="13"/>
  <c r="CQ2092" i="13"/>
  <c r="CS2092" i="13"/>
  <c r="CU2092" i="13"/>
  <c r="CW2092" i="13"/>
  <c r="CX2092" i="13"/>
  <c r="CH2093" i="13"/>
  <c r="CO2093" i="13"/>
  <c r="CQ2093" i="13"/>
  <c r="CS2093" i="13"/>
  <c r="CU2093" i="13"/>
  <c r="CW2093" i="13"/>
  <c r="CX2093" i="13"/>
  <c r="CH2094" i="13"/>
  <c r="CO2094" i="13"/>
  <c r="CQ2094" i="13"/>
  <c r="CS2094" i="13"/>
  <c r="CU2094" i="13"/>
  <c r="CW2094" i="13"/>
  <c r="CX2094" i="13"/>
  <c r="CH2095" i="13"/>
  <c r="CO2095" i="13"/>
  <c r="CQ2095" i="13"/>
  <c r="CS2095" i="13"/>
  <c r="CU2095" i="13"/>
  <c r="CW2095" i="13"/>
  <c r="CX2095" i="13"/>
  <c r="CH2096" i="13"/>
  <c r="CO2096" i="13"/>
  <c r="CQ2096" i="13"/>
  <c r="CS2096" i="13"/>
  <c r="CU2096" i="13"/>
  <c r="CW2096" i="13"/>
  <c r="CX2096" i="13"/>
  <c r="CH2097" i="13"/>
  <c r="CO2097" i="13"/>
  <c r="CQ2097" i="13"/>
  <c r="CS2097" i="13"/>
  <c r="CU2097" i="13"/>
  <c r="CW2097" i="13"/>
  <c r="CX2097" i="13"/>
  <c r="CH2098" i="13"/>
  <c r="CO2098" i="13"/>
  <c r="CQ2098" i="13"/>
  <c r="CS2098" i="13"/>
  <c r="CU2098" i="13"/>
  <c r="CW2098" i="13"/>
  <c r="CX2098" i="13"/>
  <c r="CH2099" i="13"/>
  <c r="CO2099" i="13"/>
  <c r="CQ2099" i="13"/>
  <c r="CS2099" i="13"/>
  <c r="CU2099" i="13"/>
  <c r="CW2099" i="13"/>
  <c r="CX2099" i="13"/>
  <c r="CH2100" i="13"/>
  <c r="CO2100" i="13"/>
  <c r="CQ2100" i="13"/>
  <c r="CS2100" i="13"/>
  <c r="CU2100" i="13"/>
  <c r="CW2100" i="13"/>
  <c r="CX2100" i="13"/>
  <c r="CH2101" i="13"/>
  <c r="CO2101" i="13"/>
  <c r="CQ2101" i="13"/>
  <c r="CS2101" i="13"/>
  <c r="CU2101" i="13"/>
  <c r="CW2101" i="13"/>
  <c r="CX2101" i="13"/>
  <c r="CH2102" i="13"/>
  <c r="CO2102" i="13"/>
  <c r="CQ2102" i="13"/>
  <c r="CS2102" i="13"/>
  <c r="CU2102" i="13"/>
  <c r="CW2102" i="13"/>
  <c r="CX2102" i="13"/>
  <c r="CH2103" i="13"/>
  <c r="CO2103" i="13"/>
  <c r="CQ2103" i="13"/>
  <c r="CS2103" i="13"/>
  <c r="CU2103" i="13"/>
  <c r="CW2103" i="13"/>
  <c r="CX2103" i="13"/>
  <c r="CH2104" i="13"/>
  <c r="CO2104" i="13"/>
  <c r="CQ2104" i="13"/>
  <c r="CS2104" i="13"/>
  <c r="CU2104" i="13"/>
  <c r="CW2104" i="13"/>
  <c r="CX2104" i="13"/>
  <c r="CH2105" i="13"/>
  <c r="CO2105" i="13"/>
  <c r="CQ2105" i="13"/>
  <c r="CS2105" i="13"/>
  <c r="CU2105" i="13"/>
  <c r="CW2105" i="13"/>
  <c r="CX2105" i="13"/>
  <c r="CH2106" i="13"/>
  <c r="CO2106" i="13"/>
  <c r="CQ2106" i="13"/>
  <c r="CS2106" i="13"/>
  <c r="CU2106" i="13"/>
  <c r="CW2106" i="13"/>
  <c r="CX2106" i="13"/>
  <c r="CH2107" i="13"/>
  <c r="CO2107" i="13"/>
  <c r="CQ2107" i="13"/>
  <c r="CS2107" i="13"/>
  <c r="CU2107" i="13"/>
  <c r="CW2107" i="13"/>
  <c r="CX2107" i="13"/>
  <c r="CH2108" i="13"/>
  <c r="CO2108" i="13"/>
  <c r="CQ2108" i="13"/>
  <c r="CS2108" i="13"/>
  <c r="CU2108" i="13"/>
  <c r="CW2108" i="13"/>
  <c r="CX2108" i="13"/>
  <c r="CH2109" i="13"/>
  <c r="CO2109" i="13"/>
  <c r="CQ2109" i="13"/>
  <c r="CS2109" i="13"/>
  <c r="CU2109" i="13"/>
  <c r="CW2109" i="13"/>
  <c r="CX2109" i="13"/>
  <c r="CH2110" i="13"/>
  <c r="CO2110" i="13"/>
  <c r="CQ2110" i="13"/>
  <c r="CS2110" i="13"/>
  <c r="CU2110" i="13"/>
  <c r="CW2110" i="13"/>
  <c r="CX2110" i="13"/>
  <c r="CH2111" i="13"/>
  <c r="CO2111" i="13"/>
  <c r="CQ2111" i="13"/>
  <c r="CS2111" i="13"/>
  <c r="CU2111" i="13"/>
  <c r="CW2111" i="13"/>
  <c r="CX2111" i="13"/>
  <c r="CH2112" i="13"/>
  <c r="CO2112" i="13"/>
  <c r="CQ2112" i="13"/>
  <c r="CS2112" i="13"/>
  <c r="CU2112" i="13"/>
  <c r="CW2112" i="13"/>
  <c r="CX2112" i="13"/>
  <c r="CH2113" i="13"/>
  <c r="CO2113" i="13"/>
  <c r="CQ2113" i="13"/>
  <c r="CS2113" i="13"/>
  <c r="CU2113" i="13"/>
  <c r="CW2113" i="13"/>
  <c r="CX2113" i="13"/>
  <c r="CH2114" i="13"/>
  <c r="CO2114" i="13"/>
  <c r="CQ2114" i="13"/>
  <c r="CS2114" i="13"/>
  <c r="CU2114" i="13"/>
  <c r="CW2114" i="13"/>
  <c r="CX2114" i="13"/>
  <c r="CH2115" i="13"/>
  <c r="CO2115" i="13"/>
  <c r="CQ2115" i="13"/>
  <c r="CS2115" i="13"/>
  <c r="CU2115" i="13"/>
  <c r="CW2115" i="13"/>
  <c r="CX2115" i="13"/>
  <c r="CH2116" i="13"/>
  <c r="CO2116" i="13"/>
  <c r="CQ2116" i="13"/>
  <c r="CS2116" i="13"/>
  <c r="CU2116" i="13"/>
  <c r="CW2116" i="13"/>
  <c r="CX2116" i="13"/>
  <c r="CH2117" i="13"/>
  <c r="CO2117" i="13"/>
  <c r="CQ2117" i="13"/>
  <c r="CS2117" i="13"/>
  <c r="CU2117" i="13"/>
  <c r="CW2117" i="13"/>
  <c r="CX2117" i="13"/>
  <c r="CH2118" i="13"/>
  <c r="CO2118" i="13"/>
  <c r="CQ2118" i="13"/>
  <c r="CS2118" i="13"/>
  <c r="CU2118" i="13"/>
  <c r="CW2118" i="13"/>
  <c r="CX2118" i="13"/>
  <c r="CH2119" i="13"/>
  <c r="CO2119" i="13"/>
  <c r="CQ2119" i="13"/>
  <c r="CS2119" i="13"/>
  <c r="CU2119" i="13"/>
  <c r="CW2119" i="13"/>
  <c r="CX2119" i="13"/>
  <c r="CH2120" i="13"/>
  <c r="CO2120" i="13"/>
  <c r="CQ2120" i="13"/>
  <c r="CS2120" i="13"/>
  <c r="CU2120" i="13"/>
  <c r="CW2120" i="13"/>
  <c r="CX2120" i="13"/>
  <c r="CH2121" i="13"/>
  <c r="CO2121" i="13"/>
  <c r="CQ2121" i="13"/>
  <c r="CS2121" i="13"/>
  <c r="CU2121" i="13"/>
  <c r="CW2121" i="13"/>
  <c r="CX2121" i="13"/>
  <c r="CH2122" i="13"/>
  <c r="CO2122" i="13"/>
  <c r="CQ2122" i="13"/>
  <c r="CS2122" i="13"/>
  <c r="CU2122" i="13"/>
  <c r="CW2122" i="13"/>
  <c r="CX2122" i="13"/>
  <c r="CH2123" i="13"/>
  <c r="CO2123" i="13"/>
  <c r="CQ2123" i="13"/>
  <c r="CS2123" i="13"/>
  <c r="CU2123" i="13"/>
  <c r="CW2123" i="13"/>
  <c r="CX2123" i="13"/>
  <c r="CH2124" i="13"/>
  <c r="CO2124" i="13"/>
  <c r="CQ2124" i="13"/>
  <c r="CS2124" i="13"/>
  <c r="CU2124" i="13"/>
  <c r="CW2124" i="13"/>
  <c r="CX2124" i="13"/>
  <c r="CH2125" i="13"/>
  <c r="CO2125" i="13"/>
  <c r="CQ2125" i="13"/>
  <c r="CS2125" i="13"/>
  <c r="CU2125" i="13"/>
  <c r="CW2125" i="13"/>
  <c r="CX2125" i="13"/>
  <c r="CH2126" i="13"/>
  <c r="CO2126" i="13"/>
  <c r="CQ2126" i="13"/>
  <c r="CS2126" i="13"/>
  <c r="CU2126" i="13"/>
  <c r="CW2126" i="13"/>
  <c r="CX2126" i="13"/>
  <c r="CH2127" i="13"/>
  <c r="CO2127" i="13"/>
  <c r="CQ2127" i="13"/>
  <c r="CS2127" i="13"/>
  <c r="CU2127" i="13"/>
  <c r="CW2127" i="13"/>
  <c r="CX2127" i="13"/>
  <c r="CH2128" i="13"/>
  <c r="CO2128" i="13"/>
  <c r="CQ2128" i="13"/>
  <c r="CS2128" i="13"/>
  <c r="CU2128" i="13"/>
  <c r="CW2128" i="13"/>
  <c r="CX2128" i="13"/>
  <c r="CH2129" i="13"/>
  <c r="CO2129" i="13"/>
  <c r="CQ2129" i="13"/>
  <c r="CS2129" i="13"/>
  <c r="CU2129" i="13"/>
  <c r="CW2129" i="13"/>
  <c r="CX2129" i="13"/>
  <c r="CH2130" i="13"/>
  <c r="CO2130" i="13"/>
  <c r="CQ2130" i="13"/>
  <c r="CS2130" i="13"/>
  <c r="CU2130" i="13"/>
  <c r="CW2130" i="13"/>
  <c r="CX2130" i="13"/>
  <c r="CH2131" i="13"/>
  <c r="CO2131" i="13"/>
  <c r="CQ2131" i="13"/>
  <c r="CS2131" i="13"/>
  <c r="CU2131" i="13"/>
  <c r="CW2131" i="13"/>
  <c r="CX2131" i="13"/>
  <c r="CH2132" i="13"/>
  <c r="CO2132" i="13"/>
  <c r="CQ2132" i="13"/>
  <c r="CS2132" i="13"/>
  <c r="CU2132" i="13"/>
  <c r="CW2132" i="13"/>
  <c r="CX2132" i="13"/>
  <c r="CH2133" i="13"/>
  <c r="CO2133" i="13"/>
  <c r="CQ2133" i="13"/>
  <c r="CS2133" i="13"/>
  <c r="CU2133" i="13"/>
  <c r="CW2133" i="13"/>
  <c r="CX2133" i="13"/>
  <c r="CH2134" i="13"/>
  <c r="CO2134" i="13"/>
  <c r="CQ2134" i="13"/>
  <c r="CS2134" i="13"/>
  <c r="CU2134" i="13"/>
  <c r="CW2134" i="13"/>
  <c r="CX2134" i="13"/>
  <c r="CH2135" i="13"/>
  <c r="CO2135" i="13"/>
  <c r="CQ2135" i="13"/>
  <c r="CS2135" i="13"/>
  <c r="CU2135" i="13"/>
  <c r="CW2135" i="13"/>
  <c r="CX2135" i="13"/>
  <c r="CH2136" i="13"/>
  <c r="CO2136" i="13"/>
  <c r="CQ2136" i="13"/>
  <c r="CS2136" i="13"/>
  <c r="CU2136" i="13"/>
  <c r="CW2136" i="13"/>
  <c r="CX2136" i="13"/>
  <c r="CH2137" i="13"/>
  <c r="CO2137" i="13"/>
  <c r="CQ2137" i="13"/>
  <c r="CS2137" i="13"/>
  <c r="CU2137" i="13"/>
  <c r="CW2137" i="13"/>
  <c r="CX2137" i="13"/>
  <c r="CH2138" i="13"/>
  <c r="CO2138" i="13"/>
  <c r="CQ2138" i="13"/>
  <c r="CS2138" i="13"/>
  <c r="CU2138" i="13"/>
  <c r="CW2138" i="13"/>
  <c r="CX2138" i="13"/>
  <c r="CH2139" i="13"/>
  <c r="CO2139" i="13"/>
  <c r="CQ2139" i="13"/>
  <c r="CS2139" i="13"/>
  <c r="CU2139" i="13"/>
  <c r="CW2139" i="13"/>
  <c r="CX2139" i="13"/>
  <c r="CH2140" i="13"/>
  <c r="CO2140" i="13"/>
  <c r="CQ2140" i="13"/>
  <c r="CS2140" i="13"/>
  <c r="CU2140" i="13"/>
  <c r="CW2140" i="13"/>
  <c r="CX2140" i="13"/>
  <c r="CH2141" i="13"/>
  <c r="CO2141" i="13"/>
  <c r="CQ2141" i="13"/>
  <c r="CS2141" i="13"/>
  <c r="CU2141" i="13"/>
  <c r="CW2141" i="13"/>
  <c r="CX2141" i="13"/>
  <c r="CH2142" i="13"/>
  <c r="CO2142" i="13"/>
  <c r="CQ2142" i="13"/>
  <c r="CS2142" i="13"/>
  <c r="CU2142" i="13"/>
  <c r="CW2142" i="13"/>
  <c r="CX2142" i="13"/>
  <c r="CH2143" i="13"/>
  <c r="CO2143" i="13"/>
  <c r="CQ2143" i="13"/>
  <c r="CS2143" i="13"/>
  <c r="CU2143" i="13"/>
  <c r="CW2143" i="13"/>
  <c r="CX2143" i="13"/>
  <c r="CH2144" i="13"/>
  <c r="CO2144" i="13"/>
  <c r="CQ2144" i="13"/>
  <c r="CS2144" i="13"/>
  <c r="CU2144" i="13"/>
  <c r="CW2144" i="13"/>
  <c r="CX2144" i="13"/>
  <c r="CH2145" i="13"/>
  <c r="CO2145" i="13"/>
  <c r="CQ2145" i="13"/>
  <c r="CS2145" i="13"/>
  <c r="CU2145" i="13"/>
  <c r="CW2145" i="13"/>
  <c r="CX2145" i="13"/>
  <c r="CH2146" i="13"/>
  <c r="CO2146" i="13"/>
  <c r="CQ2146" i="13"/>
  <c r="CS2146" i="13"/>
  <c r="CU2146" i="13"/>
  <c r="CW2146" i="13"/>
  <c r="CX2146" i="13"/>
  <c r="CH2147" i="13"/>
  <c r="CO2147" i="13"/>
  <c r="CQ2147" i="13"/>
  <c r="CS2147" i="13"/>
  <c r="CU2147" i="13"/>
  <c r="CW2147" i="13"/>
  <c r="CX2147" i="13"/>
  <c r="CH2148" i="13"/>
  <c r="CO2148" i="13"/>
  <c r="CQ2148" i="13"/>
  <c r="CS2148" i="13"/>
  <c r="CU2148" i="13"/>
  <c r="CW2148" i="13"/>
  <c r="CX2148" i="13"/>
  <c r="CH2149" i="13"/>
  <c r="CO2149" i="13"/>
  <c r="CQ2149" i="13"/>
  <c r="CS2149" i="13"/>
  <c r="CU2149" i="13"/>
  <c r="CW2149" i="13"/>
  <c r="CX2149" i="13"/>
  <c r="CH2150" i="13"/>
  <c r="CO2150" i="13"/>
  <c r="CQ2150" i="13"/>
  <c r="CS2150" i="13"/>
  <c r="CU2150" i="13"/>
  <c r="CW2150" i="13"/>
  <c r="CX2150" i="13"/>
  <c r="CH2151" i="13"/>
  <c r="CO2151" i="13"/>
  <c r="CQ2151" i="13"/>
  <c r="CS2151" i="13"/>
  <c r="CU2151" i="13"/>
  <c r="CW2151" i="13"/>
  <c r="CX2151" i="13"/>
  <c r="CH2152" i="13"/>
  <c r="CO2152" i="13"/>
  <c r="CQ2152" i="13"/>
  <c r="CS2152" i="13"/>
  <c r="CU2152" i="13"/>
  <c r="CW2152" i="13"/>
  <c r="CX2152" i="13"/>
  <c r="CH2153" i="13"/>
  <c r="CO2153" i="13"/>
  <c r="CQ2153" i="13"/>
  <c r="CS2153" i="13"/>
  <c r="CU2153" i="13"/>
  <c r="CW2153" i="13"/>
  <c r="CX2153" i="13"/>
  <c r="CH2154" i="13"/>
  <c r="CO2154" i="13"/>
  <c r="CQ2154" i="13"/>
  <c r="CS2154" i="13"/>
  <c r="CU2154" i="13"/>
  <c r="CW2154" i="13"/>
  <c r="CX2154" i="13"/>
  <c r="CH2155" i="13"/>
  <c r="CO2155" i="13"/>
  <c r="CQ2155" i="13"/>
  <c r="CS2155" i="13"/>
  <c r="CU2155" i="13"/>
  <c r="CW2155" i="13"/>
  <c r="CX2155" i="13"/>
  <c r="CH2156" i="13"/>
  <c r="CO2156" i="13"/>
  <c r="CQ2156" i="13"/>
  <c r="CS2156" i="13"/>
  <c r="CU2156" i="13"/>
  <c r="CW2156" i="13"/>
  <c r="CX2156" i="13"/>
  <c r="CH2157" i="13"/>
  <c r="CO2157" i="13"/>
  <c r="CQ2157" i="13"/>
  <c r="CS2157" i="13"/>
  <c r="CU2157" i="13"/>
  <c r="CW2157" i="13"/>
  <c r="CX2157" i="13"/>
  <c r="CH2158" i="13"/>
  <c r="CO2158" i="13"/>
  <c r="CQ2158" i="13"/>
  <c r="CS2158" i="13"/>
  <c r="CU2158" i="13"/>
  <c r="CW2158" i="13"/>
  <c r="CX2158" i="13"/>
  <c r="CH2159" i="13"/>
  <c r="CO2159" i="13"/>
  <c r="CQ2159" i="13"/>
  <c r="CS2159" i="13"/>
  <c r="CU2159" i="13"/>
  <c r="CW2159" i="13"/>
  <c r="CX2159" i="13"/>
  <c r="CH2160" i="13"/>
  <c r="CO2160" i="13"/>
  <c r="CQ2160" i="13"/>
  <c r="CS2160" i="13"/>
  <c r="CU2160" i="13"/>
  <c r="CW2160" i="13"/>
  <c r="CX2160" i="13"/>
  <c r="CH2161" i="13"/>
  <c r="CO2161" i="13"/>
  <c r="CQ2161" i="13"/>
  <c r="CS2161" i="13"/>
  <c r="CU2161" i="13"/>
  <c r="CW2161" i="13"/>
  <c r="CX2161" i="13"/>
  <c r="CH2162" i="13"/>
  <c r="CO2162" i="13"/>
  <c r="CQ2162" i="13"/>
  <c r="CS2162" i="13"/>
  <c r="CU2162" i="13"/>
  <c r="CW2162" i="13"/>
  <c r="CX2162" i="13"/>
  <c r="CH2163" i="13"/>
  <c r="CO2163" i="13"/>
  <c r="CQ2163" i="13"/>
  <c r="CS2163" i="13"/>
  <c r="CU2163" i="13"/>
  <c r="CW2163" i="13"/>
  <c r="CX2163" i="13"/>
  <c r="CH2164" i="13"/>
  <c r="CO2164" i="13"/>
  <c r="CQ2164" i="13"/>
  <c r="CS2164" i="13"/>
  <c r="CU2164" i="13"/>
  <c r="CW2164" i="13"/>
  <c r="CX2164" i="13"/>
  <c r="CH2165" i="13"/>
  <c r="CO2165" i="13"/>
  <c r="CQ2165" i="13"/>
  <c r="CS2165" i="13"/>
  <c r="CU2165" i="13"/>
  <c r="CW2165" i="13"/>
  <c r="CX2165" i="13"/>
  <c r="CH2166" i="13"/>
  <c r="CO2166" i="13"/>
  <c r="CQ2166" i="13"/>
  <c r="CS2166" i="13"/>
  <c r="CU2166" i="13"/>
  <c r="CW2166" i="13"/>
  <c r="CX2166" i="13"/>
  <c r="CH2167" i="13"/>
  <c r="CO2167" i="13"/>
  <c r="CQ2167" i="13"/>
  <c r="CS2167" i="13"/>
  <c r="CU2167" i="13"/>
  <c r="CW2167" i="13"/>
  <c r="CX2167" i="13"/>
  <c r="CH2168" i="13"/>
  <c r="CO2168" i="13"/>
  <c r="CQ2168" i="13"/>
  <c r="CS2168" i="13"/>
  <c r="CU2168" i="13"/>
  <c r="CW2168" i="13"/>
  <c r="CX2168" i="13"/>
  <c r="CH2169" i="13"/>
  <c r="CO2169" i="13"/>
  <c r="CQ2169" i="13"/>
  <c r="CS2169" i="13"/>
  <c r="CU2169" i="13"/>
  <c r="CW2169" i="13"/>
  <c r="CX2169" i="13"/>
  <c r="CH2170" i="13"/>
  <c r="CO2170" i="13"/>
  <c r="CQ2170" i="13"/>
  <c r="CS2170" i="13"/>
  <c r="CU2170" i="13"/>
  <c r="CW2170" i="13"/>
  <c r="CX2170" i="13"/>
  <c r="CH2171" i="13"/>
  <c r="CO2171" i="13"/>
  <c r="CQ2171" i="13"/>
  <c r="CS2171" i="13"/>
  <c r="CU2171" i="13"/>
  <c r="CW2171" i="13"/>
  <c r="CX2171" i="13"/>
  <c r="CH2172" i="13"/>
  <c r="CO2172" i="13"/>
  <c r="CQ2172" i="13"/>
  <c r="CS2172" i="13"/>
  <c r="CU2172" i="13"/>
  <c r="CW2172" i="13"/>
  <c r="CX2172" i="13"/>
  <c r="CH2173" i="13"/>
  <c r="CO2173" i="13"/>
  <c r="CQ2173" i="13"/>
  <c r="CS2173" i="13"/>
  <c r="CU2173" i="13"/>
  <c r="CW2173" i="13"/>
  <c r="CX2173" i="13"/>
  <c r="CH2174" i="13"/>
  <c r="CO2174" i="13"/>
  <c r="CQ2174" i="13"/>
  <c r="CS2174" i="13"/>
  <c r="CU2174" i="13"/>
  <c r="CW2174" i="13"/>
  <c r="CX2174" i="13"/>
  <c r="CH2175" i="13"/>
  <c r="CO2175" i="13"/>
  <c r="CQ2175" i="13"/>
  <c r="CS2175" i="13"/>
  <c r="CU2175" i="13"/>
  <c r="CW2175" i="13"/>
  <c r="CX2175" i="13"/>
  <c r="CH2176" i="13"/>
  <c r="CO2176" i="13"/>
  <c r="CQ2176" i="13"/>
  <c r="CS2176" i="13"/>
  <c r="CU2176" i="13"/>
  <c r="CW2176" i="13"/>
  <c r="CX2176" i="13"/>
  <c r="CH2177" i="13"/>
  <c r="CO2177" i="13"/>
  <c r="CQ2177" i="13"/>
  <c r="CS2177" i="13"/>
  <c r="CU2177" i="13"/>
  <c r="CW2177" i="13"/>
  <c r="CX2177" i="13"/>
  <c r="CH2178" i="13"/>
  <c r="CO2178" i="13"/>
  <c r="CQ2178" i="13"/>
  <c r="CS2178" i="13"/>
  <c r="CU2178" i="13"/>
  <c r="CW2178" i="13"/>
  <c r="CX2178" i="13"/>
  <c r="CH2179" i="13"/>
  <c r="CO2179" i="13"/>
  <c r="CQ2179" i="13"/>
  <c r="CS2179" i="13"/>
  <c r="CU2179" i="13"/>
  <c r="CW2179" i="13"/>
  <c r="CX2179" i="13"/>
  <c r="CH2180" i="13"/>
  <c r="CO2180" i="13"/>
  <c r="CQ2180" i="13"/>
  <c r="CS2180" i="13"/>
  <c r="CU2180" i="13"/>
  <c r="CW2180" i="13"/>
  <c r="CX2180" i="13"/>
  <c r="CH2181" i="13"/>
  <c r="CO2181" i="13"/>
  <c r="CQ2181" i="13"/>
  <c r="CS2181" i="13"/>
  <c r="CU2181" i="13"/>
  <c r="CW2181" i="13"/>
  <c r="CX2181" i="13"/>
  <c r="CH2182" i="13"/>
  <c r="CO2182" i="13"/>
  <c r="CQ2182" i="13"/>
  <c r="CS2182" i="13"/>
  <c r="CU2182" i="13"/>
  <c r="CW2182" i="13"/>
  <c r="CX2182" i="13"/>
  <c r="CH2183" i="13"/>
  <c r="CO2183" i="13"/>
  <c r="CQ2183" i="13"/>
  <c r="CS2183" i="13"/>
  <c r="CU2183" i="13"/>
  <c r="CW2183" i="13"/>
  <c r="CX2183" i="13"/>
  <c r="CH2184" i="13"/>
  <c r="CO2184" i="13"/>
  <c r="CQ2184" i="13"/>
  <c r="CS2184" i="13"/>
  <c r="CU2184" i="13"/>
  <c r="CW2184" i="13"/>
  <c r="CX2184" i="13"/>
  <c r="CH2185" i="13"/>
  <c r="CO2185" i="13"/>
  <c r="CQ2185" i="13"/>
  <c r="CS2185" i="13"/>
  <c r="CU2185" i="13"/>
  <c r="CW2185" i="13"/>
  <c r="CX2185" i="13"/>
  <c r="CH2186" i="13"/>
  <c r="CO2186" i="13"/>
  <c r="CQ2186" i="13"/>
  <c r="CS2186" i="13"/>
  <c r="CU2186" i="13"/>
  <c r="CW2186" i="13"/>
  <c r="CX2186" i="13"/>
  <c r="CH2187" i="13"/>
  <c r="CO2187" i="13"/>
  <c r="CQ2187" i="13"/>
  <c r="CS2187" i="13"/>
  <c r="CU2187" i="13"/>
  <c r="CW2187" i="13"/>
  <c r="CX2187" i="13"/>
  <c r="CH2188" i="13"/>
  <c r="CO2188" i="13"/>
  <c r="CQ2188" i="13"/>
  <c r="CS2188" i="13"/>
  <c r="CU2188" i="13"/>
  <c r="CW2188" i="13"/>
  <c r="CX2188" i="13"/>
  <c r="CH2189" i="13"/>
  <c r="CO2189" i="13"/>
  <c r="CQ2189" i="13"/>
  <c r="CS2189" i="13"/>
  <c r="CU2189" i="13"/>
  <c r="CW2189" i="13"/>
  <c r="CX2189" i="13"/>
  <c r="CH2190" i="13"/>
  <c r="CO2190" i="13"/>
  <c r="CQ2190" i="13"/>
  <c r="CS2190" i="13"/>
  <c r="CU2190" i="13"/>
  <c r="CW2190" i="13"/>
  <c r="CX2190" i="13"/>
  <c r="CH2191" i="13"/>
  <c r="CO2191" i="13"/>
  <c r="CQ2191" i="13"/>
  <c r="CS2191" i="13"/>
  <c r="CU2191" i="13"/>
  <c r="CW2191" i="13"/>
  <c r="CX2191" i="13"/>
  <c r="CH2192" i="13"/>
  <c r="CO2192" i="13"/>
  <c r="CQ2192" i="13"/>
  <c r="CS2192" i="13"/>
  <c r="CU2192" i="13"/>
  <c r="CW2192" i="13"/>
  <c r="CX2192" i="13"/>
  <c r="CH2193" i="13"/>
  <c r="CO2193" i="13"/>
  <c r="CQ2193" i="13"/>
  <c r="CS2193" i="13"/>
  <c r="CU2193" i="13"/>
  <c r="CW2193" i="13"/>
  <c r="CX2193" i="13"/>
  <c r="CH2194" i="13"/>
  <c r="CO2194" i="13"/>
  <c r="CQ2194" i="13"/>
  <c r="CS2194" i="13"/>
  <c r="CU2194" i="13"/>
  <c r="CW2194" i="13"/>
  <c r="CX2194" i="13"/>
  <c r="CH2195" i="13"/>
  <c r="CO2195" i="13"/>
  <c r="CQ2195" i="13"/>
  <c r="CS2195" i="13"/>
  <c r="CU2195" i="13"/>
  <c r="CW2195" i="13"/>
  <c r="CX2195" i="13"/>
  <c r="CH2196" i="13"/>
  <c r="CO2196" i="13"/>
  <c r="CQ2196" i="13"/>
  <c r="CS2196" i="13"/>
  <c r="CU2196" i="13"/>
  <c r="CW2196" i="13"/>
  <c r="CX2196" i="13"/>
  <c r="CH2197" i="13"/>
  <c r="CO2197" i="13"/>
  <c r="CQ2197" i="13"/>
  <c r="CS2197" i="13"/>
  <c r="CU2197" i="13"/>
  <c r="CW2197" i="13"/>
  <c r="CX2197" i="13"/>
  <c r="CH2198" i="13"/>
  <c r="CO2198" i="13"/>
  <c r="CQ2198" i="13"/>
  <c r="CS2198" i="13"/>
  <c r="CU2198" i="13"/>
  <c r="CW2198" i="13"/>
  <c r="CX2198" i="13"/>
  <c r="CH2199" i="13"/>
  <c r="CO2199" i="13"/>
  <c r="CQ2199" i="13"/>
  <c r="CS2199" i="13"/>
  <c r="CU2199" i="13"/>
  <c r="CW2199" i="13"/>
  <c r="CX2199" i="13"/>
  <c r="CH2200" i="13"/>
  <c r="CO2200" i="13"/>
  <c r="CQ2200" i="13"/>
  <c r="CS2200" i="13"/>
  <c r="CU2200" i="13"/>
  <c r="CW2200" i="13"/>
  <c r="CX2200" i="13"/>
  <c r="CH2201" i="13"/>
  <c r="CO2201" i="13"/>
  <c r="CQ2201" i="13"/>
  <c r="CS2201" i="13"/>
  <c r="CU2201" i="13"/>
  <c r="CW2201" i="13"/>
  <c r="CX2201" i="13"/>
  <c r="CH2202" i="13"/>
  <c r="CO2202" i="13"/>
  <c r="CQ2202" i="13"/>
  <c r="CS2202" i="13"/>
  <c r="CU2202" i="13"/>
  <c r="CW2202" i="13"/>
  <c r="CX2202" i="13"/>
  <c r="CH2203" i="13"/>
  <c r="CO2203" i="13"/>
  <c r="CQ2203" i="13"/>
  <c r="CS2203" i="13"/>
  <c r="CU2203" i="13"/>
  <c r="CW2203" i="13"/>
  <c r="CX2203" i="13"/>
  <c r="CH2204" i="13"/>
  <c r="CO2204" i="13"/>
  <c r="CQ2204" i="13"/>
  <c r="CS2204" i="13"/>
  <c r="CU2204" i="13"/>
  <c r="CW2204" i="13"/>
  <c r="CX2204" i="13"/>
  <c r="CH2205" i="13"/>
  <c r="CO2205" i="13"/>
  <c r="CQ2205" i="13"/>
  <c r="CS2205" i="13"/>
  <c r="CU2205" i="13"/>
  <c r="CW2205" i="13"/>
  <c r="CX2205" i="13"/>
  <c r="CH2206" i="13"/>
  <c r="CO2206" i="13"/>
  <c r="CQ2206" i="13"/>
  <c r="CS2206" i="13"/>
  <c r="CU2206" i="13"/>
  <c r="CW2206" i="13"/>
  <c r="CX2206" i="13"/>
  <c r="CH2207" i="13"/>
  <c r="CO2207" i="13"/>
  <c r="CQ2207" i="13"/>
  <c r="CS2207" i="13"/>
  <c r="CU2207" i="13"/>
  <c r="CW2207" i="13"/>
  <c r="CX2207" i="13"/>
  <c r="CH2208" i="13"/>
  <c r="CO2208" i="13"/>
  <c r="CQ2208" i="13"/>
  <c r="CS2208" i="13"/>
  <c r="CU2208" i="13"/>
  <c r="CW2208" i="13"/>
  <c r="CX2208" i="13"/>
  <c r="CH2209" i="13"/>
  <c r="CO2209" i="13"/>
  <c r="CQ2209" i="13"/>
  <c r="CS2209" i="13"/>
  <c r="CU2209" i="13"/>
  <c r="CW2209" i="13"/>
  <c r="CX2209" i="13"/>
  <c r="CH2210" i="13"/>
  <c r="CO2210" i="13"/>
  <c r="CQ2210" i="13"/>
  <c r="CS2210" i="13"/>
  <c r="CU2210" i="13"/>
  <c r="CW2210" i="13"/>
  <c r="CX2210" i="13"/>
  <c r="CH2211" i="13"/>
  <c r="CO2211" i="13"/>
  <c r="CQ2211" i="13"/>
  <c r="CS2211" i="13"/>
  <c r="CU2211" i="13"/>
  <c r="CW2211" i="13"/>
  <c r="CX2211" i="13"/>
  <c r="CH2212" i="13"/>
  <c r="CO2212" i="13"/>
  <c r="CQ2212" i="13"/>
  <c r="CS2212" i="13"/>
  <c r="CU2212" i="13"/>
  <c r="CW2212" i="13"/>
  <c r="CX2212" i="13"/>
  <c r="CH2213" i="13"/>
  <c r="CO2213" i="13"/>
  <c r="CQ2213" i="13"/>
  <c r="CS2213" i="13"/>
  <c r="CU2213" i="13"/>
  <c r="CW2213" i="13"/>
  <c r="CX2213" i="13"/>
  <c r="CH2214" i="13"/>
  <c r="CO2214" i="13"/>
  <c r="CQ2214" i="13"/>
  <c r="CS2214" i="13"/>
  <c r="CU2214" i="13"/>
  <c r="CW2214" i="13"/>
  <c r="CX2214" i="13"/>
  <c r="CH2215" i="13"/>
  <c r="CO2215" i="13"/>
  <c r="CQ2215" i="13"/>
  <c r="CS2215" i="13"/>
  <c r="CU2215" i="13"/>
  <c r="CW2215" i="13"/>
  <c r="CX2215" i="13"/>
  <c r="CH2216" i="13"/>
  <c r="CO2216" i="13"/>
  <c r="CQ2216" i="13"/>
  <c r="CS2216" i="13"/>
  <c r="CU2216" i="13"/>
  <c r="CW2216" i="13"/>
  <c r="CX2216" i="13"/>
  <c r="CH2217" i="13"/>
  <c r="CO2217" i="13"/>
  <c r="CQ2217" i="13"/>
  <c r="CS2217" i="13"/>
  <c r="CU2217" i="13"/>
  <c r="CW2217" i="13"/>
  <c r="CX2217" i="13"/>
  <c r="CH2218" i="13"/>
  <c r="CO2218" i="13"/>
  <c r="CQ2218" i="13"/>
  <c r="CS2218" i="13"/>
  <c r="CU2218" i="13"/>
  <c r="CW2218" i="13"/>
  <c r="CX2218" i="13"/>
  <c r="CH2219" i="13"/>
  <c r="CO2219" i="13"/>
  <c r="CQ2219" i="13"/>
  <c r="CS2219" i="13"/>
  <c r="CU2219" i="13"/>
  <c r="CW2219" i="13"/>
  <c r="CX2219" i="13"/>
  <c r="CH2220" i="13"/>
  <c r="CO2220" i="13"/>
  <c r="CQ2220" i="13"/>
  <c r="CS2220" i="13"/>
  <c r="CU2220" i="13"/>
  <c r="CW2220" i="13"/>
  <c r="CX2220" i="13"/>
  <c r="CH2221" i="13"/>
  <c r="CO2221" i="13"/>
  <c r="CQ2221" i="13"/>
  <c r="CS2221" i="13"/>
  <c r="CU2221" i="13"/>
  <c r="CW2221" i="13"/>
  <c r="CX2221" i="13"/>
  <c r="CH2222" i="13"/>
  <c r="CO2222" i="13"/>
  <c r="CQ2222" i="13"/>
  <c r="CS2222" i="13"/>
  <c r="CU2222" i="13"/>
  <c r="CW2222" i="13"/>
  <c r="CX2222" i="13"/>
  <c r="CH2223" i="13"/>
  <c r="CO2223" i="13"/>
  <c r="CQ2223" i="13"/>
  <c r="CS2223" i="13"/>
  <c r="CU2223" i="13"/>
  <c r="CW2223" i="13"/>
  <c r="CX2223" i="13"/>
  <c r="CH2224" i="13"/>
  <c r="CO2224" i="13"/>
  <c r="CQ2224" i="13"/>
  <c r="CS2224" i="13"/>
  <c r="CU2224" i="13"/>
  <c r="CW2224" i="13"/>
  <c r="CX2224" i="13"/>
  <c r="CH2225" i="13"/>
  <c r="CO2225" i="13"/>
  <c r="CQ2225" i="13"/>
  <c r="CS2225" i="13"/>
  <c r="CU2225" i="13"/>
  <c r="CW2225" i="13"/>
  <c r="CX2225" i="13"/>
  <c r="CH2226" i="13"/>
  <c r="CO2226" i="13"/>
  <c r="CQ2226" i="13"/>
  <c r="CS2226" i="13"/>
  <c r="CU2226" i="13"/>
  <c r="CW2226" i="13"/>
  <c r="CX2226" i="13"/>
  <c r="CH2227" i="13"/>
  <c r="CO2227" i="13"/>
  <c r="CQ2227" i="13"/>
  <c r="CS2227" i="13"/>
  <c r="CU2227" i="13"/>
  <c r="CW2227" i="13"/>
  <c r="CX2227" i="13"/>
  <c r="CH2228" i="13"/>
  <c r="CO2228" i="13"/>
  <c r="CQ2228" i="13"/>
  <c r="CS2228" i="13"/>
  <c r="CU2228" i="13"/>
  <c r="CW2228" i="13"/>
  <c r="CX2228" i="13"/>
  <c r="CH2229" i="13"/>
  <c r="CO2229" i="13"/>
  <c r="CQ2229" i="13"/>
  <c r="CS2229" i="13"/>
  <c r="CU2229" i="13"/>
  <c r="CW2229" i="13"/>
  <c r="CX2229" i="13"/>
  <c r="CH2230" i="13"/>
  <c r="CO2230" i="13"/>
  <c r="CQ2230" i="13"/>
  <c r="CS2230" i="13"/>
  <c r="CU2230" i="13"/>
  <c r="CW2230" i="13"/>
  <c r="CX2230" i="13"/>
  <c r="CH2231" i="13"/>
  <c r="CO2231" i="13"/>
  <c r="CQ2231" i="13"/>
  <c r="CS2231" i="13"/>
  <c r="CU2231" i="13"/>
  <c r="CW2231" i="13"/>
  <c r="CX2231" i="13"/>
  <c r="CH2232" i="13"/>
  <c r="CO2232" i="13"/>
  <c r="CQ2232" i="13"/>
  <c r="CS2232" i="13"/>
  <c r="CU2232" i="13"/>
  <c r="CW2232" i="13"/>
  <c r="CX2232" i="13"/>
  <c r="CH2233" i="13"/>
  <c r="CO2233" i="13"/>
  <c r="CQ2233" i="13"/>
  <c r="CS2233" i="13"/>
  <c r="CU2233" i="13"/>
  <c r="CW2233" i="13"/>
  <c r="CX2233" i="13"/>
  <c r="CH2234" i="13"/>
  <c r="CO2234" i="13"/>
  <c r="CQ2234" i="13"/>
  <c r="CS2234" i="13"/>
  <c r="CU2234" i="13"/>
  <c r="CW2234" i="13"/>
  <c r="CX2234" i="13"/>
  <c r="CH2235" i="13"/>
  <c r="CO2235" i="13"/>
  <c r="CQ2235" i="13"/>
  <c r="CS2235" i="13"/>
  <c r="CU2235" i="13"/>
  <c r="CW2235" i="13"/>
  <c r="CX2235" i="13"/>
  <c r="CH2236" i="13"/>
  <c r="CO2236" i="13"/>
  <c r="CQ2236" i="13"/>
  <c r="CS2236" i="13"/>
  <c r="CU2236" i="13"/>
  <c r="CW2236" i="13"/>
  <c r="CX2236" i="13"/>
  <c r="CH2237" i="13"/>
  <c r="CO2237" i="13"/>
  <c r="CQ2237" i="13"/>
  <c r="CS2237" i="13"/>
  <c r="CU2237" i="13"/>
  <c r="CW2237" i="13"/>
  <c r="CX2237" i="13"/>
  <c r="CH2238" i="13"/>
  <c r="CO2238" i="13"/>
  <c r="CQ2238" i="13"/>
  <c r="CS2238" i="13"/>
  <c r="CU2238" i="13"/>
  <c r="CW2238" i="13"/>
  <c r="CX2238" i="13"/>
  <c r="CH2239" i="13"/>
  <c r="CO2239" i="13"/>
  <c r="CQ2239" i="13"/>
  <c r="CS2239" i="13"/>
  <c r="CU2239" i="13"/>
  <c r="CW2239" i="13"/>
  <c r="CX2239" i="13"/>
  <c r="CH2240" i="13"/>
  <c r="CO2240" i="13"/>
  <c r="CQ2240" i="13"/>
  <c r="CS2240" i="13"/>
  <c r="CU2240" i="13"/>
  <c r="CW2240" i="13"/>
  <c r="CX2240" i="13"/>
  <c r="CH2241" i="13"/>
  <c r="CO2241" i="13"/>
  <c r="CQ2241" i="13"/>
  <c r="CS2241" i="13"/>
  <c r="CU2241" i="13"/>
  <c r="CW2241" i="13"/>
  <c r="CX2241" i="13"/>
  <c r="CH2242" i="13"/>
  <c r="CO2242" i="13"/>
  <c r="CQ2242" i="13"/>
  <c r="CS2242" i="13"/>
  <c r="CU2242" i="13"/>
  <c r="CW2242" i="13"/>
  <c r="CX2242" i="13"/>
  <c r="CH2243" i="13"/>
  <c r="CO2243" i="13"/>
  <c r="CQ2243" i="13"/>
  <c r="CS2243" i="13"/>
  <c r="CU2243" i="13"/>
  <c r="CW2243" i="13"/>
  <c r="CX2243" i="13"/>
  <c r="CH2244" i="13"/>
  <c r="CO2244" i="13"/>
  <c r="CQ2244" i="13"/>
  <c r="CS2244" i="13"/>
  <c r="CU2244" i="13"/>
  <c r="CW2244" i="13"/>
  <c r="CX2244" i="13"/>
  <c r="CH2245" i="13"/>
  <c r="CO2245" i="13"/>
  <c r="CQ2245" i="13"/>
  <c r="CS2245" i="13"/>
  <c r="CU2245" i="13"/>
  <c r="CW2245" i="13"/>
  <c r="CX2245" i="13"/>
  <c r="CH2246" i="13"/>
  <c r="CO2246" i="13"/>
  <c r="CQ2246" i="13"/>
  <c r="CS2246" i="13"/>
  <c r="CU2246" i="13"/>
  <c r="CW2246" i="13"/>
  <c r="CX2246" i="13"/>
  <c r="CH2247" i="13"/>
  <c r="CO2247" i="13"/>
  <c r="CQ2247" i="13"/>
  <c r="CS2247" i="13"/>
  <c r="CU2247" i="13"/>
  <c r="CW2247" i="13"/>
  <c r="CX2247" i="13"/>
  <c r="CH2248" i="13"/>
  <c r="CO2248" i="13"/>
  <c r="CQ2248" i="13"/>
  <c r="CS2248" i="13"/>
  <c r="CU2248" i="13"/>
  <c r="CW2248" i="13"/>
  <c r="CX2248" i="13"/>
  <c r="CH2249" i="13"/>
  <c r="CO2249" i="13"/>
  <c r="CQ2249" i="13"/>
  <c r="CS2249" i="13"/>
  <c r="CU2249" i="13"/>
  <c r="CW2249" i="13"/>
  <c r="CX2249" i="13"/>
  <c r="CH2250" i="13"/>
  <c r="CO2250" i="13"/>
  <c r="CQ2250" i="13"/>
  <c r="CS2250" i="13"/>
  <c r="CU2250" i="13"/>
  <c r="CW2250" i="13"/>
  <c r="CX2250" i="13"/>
  <c r="CH2251" i="13"/>
  <c r="CO2251" i="13"/>
  <c r="CQ2251" i="13"/>
  <c r="CS2251" i="13"/>
  <c r="CU2251" i="13"/>
  <c r="CW2251" i="13"/>
  <c r="CX2251" i="13"/>
  <c r="CH2252" i="13"/>
  <c r="CO2252" i="13"/>
  <c r="CQ2252" i="13"/>
  <c r="CS2252" i="13"/>
  <c r="CU2252" i="13"/>
  <c r="CW2252" i="13"/>
  <c r="CX2252" i="13"/>
  <c r="CH2253" i="13"/>
  <c r="CO2253" i="13"/>
  <c r="CQ2253" i="13"/>
  <c r="CS2253" i="13"/>
  <c r="CU2253" i="13"/>
  <c r="CW2253" i="13"/>
  <c r="CX2253" i="13"/>
  <c r="CH2254" i="13"/>
  <c r="CO2254" i="13"/>
  <c r="CQ2254" i="13"/>
  <c r="CS2254" i="13"/>
  <c r="CU2254" i="13"/>
  <c r="CW2254" i="13"/>
  <c r="CX2254" i="13"/>
  <c r="CH8" i="13"/>
  <c r="CO8" i="13"/>
  <c r="CQ8" i="13"/>
  <c r="CS8" i="13"/>
  <c r="CU8" i="13"/>
  <c r="CW8" i="13"/>
  <c r="CX8" i="13"/>
  <c r="CH9" i="13"/>
  <c r="CO9" i="13"/>
  <c r="CQ9" i="13"/>
  <c r="CS9" i="13"/>
  <c r="CU9" i="13"/>
  <c r="CW9" i="13"/>
  <c r="CX9" i="13"/>
  <c r="CH10" i="13"/>
  <c r="CO10" i="13"/>
  <c r="CQ10" i="13"/>
  <c r="CS10" i="13"/>
  <c r="CU10" i="13"/>
  <c r="CW10" i="13"/>
  <c r="CX10" i="13"/>
  <c r="CH11" i="13"/>
  <c r="CO11" i="13"/>
  <c r="CQ11" i="13"/>
  <c r="CS11" i="13"/>
  <c r="CU11" i="13"/>
  <c r="CW11" i="13"/>
  <c r="CX11" i="13"/>
  <c r="CH12" i="13"/>
  <c r="CO12" i="13"/>
  <c r="CQ12" i="13"/>
  <c r="CS12" i="13"/>
  <c r="CU12" i="13"/>
  <c r="CW12" i="13"/>
  <c r="CX12" i="13"/>
  <c r="W8" i="13" l="1"/>
  <c r="W9" i="13" s="1"/>
  <c r="CY480" i="13"/>
  <c r="DB480" i="13" s="1"/>
  <c r="CY589" i="13"/>
  <c r="DB589" i="13" s="1"/>
  <c r="CY635" i="13"/>
  <c r="DB635" i="13" s="1"/>
  <c r="CY595" i="13"/>
  <c r="DB595" i="13" s="1"/>
  <c r="AA9" i="13"/>
  <c r="CY306" i="13"/>
  <c r="DB306" i="13" s="1"/>
  <c r="CY1625" i="13"/>
  <c r="DB1625" i="13" s="1"/>
  <c r="CY416" i="13"/>
  <c r="DB416" i="13" s="1"/>
  <c r="CY2155" i="13"/>
  <c r="DB2155" i="13" s="1"/>
  <c r="CY320" i="13"/>
  <c r="DB320" i="13" s="1"/>
  <c r="CY312" i="13"/>
  <c r="DB312" i="13" s="1"/>
  <c r="CY308" i="13"/>
  <c r="DB308" i="13" s="1"/>
  <c r="CY63" i="13"/>
  <c r="DB63" i="13" s="1"/>
  <c r="CY571" i="13"/>
  <c r="DB571" i="13" s="1"/>
  <c r="CY507" i="13"/>
  <c r="DB507" i="13" s="1"/>
  <c r="CY466" i="13"/>
  <c r="DB466" i="13" s="1"/>
  <c r="CY300" i="13"/>
  <c r="DB300" i="13" s="1"/>
  <c r="CY798" i="13"/>
  <c r="DB798" i="13" s="1"/>
  <c r="CY673" i="13"/>
  <c r="DB673" i="13" s="1"/>
  <c r="CY641" i="13"/>
  <c r="DB641" i="13" s="1"/>
  <c r="CY629" i="13"/>
  <c r="DB629" i="13" s="1"/>
  <c r="CY609" i="13"/>
  <c r="DB609" i="13" s="1"/>
  <c r="CY434" i="13"/>
  <c r="DB434" i="13" s="1"/>
  <c r="CY418" i="13"/>
  <c r="DB418" i="13" s="1"/>
  <c r="CY402" i="13"/>
  <c r="DB402" i="13" s="1"/>
  <c r="CY338" i="13"/>
  <c r="DB338" i="13" s="1"/>
  <c r="CY68" i="13"/>
  <c r="DB68" i="13" s="1"/>
  <c r="CY557" i="13"/>
  <c r="DB557" i="13" s="1"/>
  <c r="CY537" i="13"/>
  <c r="DB537" i="13" s="1"/>
  <c r="CY525" i="13"/>
  <c r="DB525" i="13" s="1"/>
  <c r="CY448" i="13"/>
  <c r="DB448" i="13" s="1"/>
  <c r="CY117" i="13"/>
  <c r="DB117" i="13" s="1"/>
  <c r="CY105" i="13"/>
  <c r="DB105" i="13" s="1"/>
  <c r="CY94" i="13"/>
  <c r="DB94" i="13" s="1"/>
  <c r="CY1993" i="13"/>
  <c r="DB1993" i="13" s="1"/>
  <c r="CY1787" i="13"/>
  <c r="DB1787" i="13" s="1"/>
  <c r="CY1711" i="13"/>
  <c r="DB1711" i="13" s="1"/>
  <c r="CY1707" i="13"/>
  <c r="DB1707" i="13" s="1"/>
  <c r="CY1693" i="13"/>
  <c r="DB1693" i="13" s="1"/>
  <c r="CY1689" i="13"/>
  <c r="DB1689" i="13" s="1"/>
  <c r="CY1673" i="13"/>
  <c r="DB1673" i="13" s="1"/>
  <c r="CY376" i="13"/>
  <c r="DB376" i="13" s="1"/>
  <c r="CY352" i="13"/>
  <c r="DB352" i="13" s="1"/>
  <c r="CY154" i="13"/>
  <c r="DB154" i="13" s="1"/>
  <c r="CY2085" i="13"/>
  <c r="DB2085" i="13" s="1"/>
  <c r="CY2069" i="13"/>
  <c r="DB2069" i="13" s="1"/>
  <c r="CY2049" i="13"/>
  <c r="DB2049" i="13" s="1"/>
  <c r="CY2033" i="13"/>
  <c r="DB2033" i="13" s="1"/>
  <c r="CY1937" i="13"/>
  <c r="DB1937" i="13" s="1"/>
  <c r="CY1925" i="13"/>
  <c r="DB1925" i="13" s="1"/>
  <c r="CY1875" i="13"/>
  <c r="DB1875" i="13" s="1"/>
  <c r="CY1833" i="13"/>
  <c r="DB1833" i="13" s="1"/>
  <c r="CY1821" i="13"/>
  <c r="DB1821" i="13" s="1"/>
  <c r="CY1807" i="13"/>
  <c r="DB1807" i="13" s="1"/>
  <c r="CY1729" i="13"/>
  <c r="DB1729" i="13" s="1"/>
  <c r="CY1647" i="13"/>
  <c r="DB1647" i="13" s="1"/>
  <c r="CY1643" i="13"/>
  <c r="DB1643" i="13" s="1"/>
  <c r="CY786" i="13"/>
  <c r="DB786" i="13" s="1"/>
  <c r="CY653" i="13"/>
  <c r="DB653" i="13" s="1"/>
  <c r="CY545" i="13"/>
  <c r="DB545" i="13" s="1"/>
  <c r="CY440" i="13"/>
  <c r="DB440" i="13" s="1"/>
  <c r="CY436" i="13"/>
  <c r="DB436" i="13" s="1"/>
  <c r="CY370" i="13"/>
  <c r="DB370" i="13" s="1"/>
  <c r="CY322" i="13"/>
  <c r="DB322" i="13" s="1"/>
  <c r="CY156" i="13"/>
  <c r="DB156" i="13" s="1"/>
  <c r="CY123" i="13"/>
  <c r="DB123" i="13" s="1"/>
  <c r="CY70" i="13"/>
  <c r="DB70" i="13" s="1"/>
  <c r="CY2009" i="13"/>
  <c r="DB2009" i="13" s="1"/>
  <c r="CY1957" i="13"/>
  <c r="DB1957" i="13" s="1"/>
  <c r="CY1953" i="13"/>
  <c r="DB1953" i="13" s="1"/>
  <c r="CY1905" i="13"/>
  <c r="DB1905" i="13" s="1"/>
  <c r="CY1713" i="13"/>
  <c r="DB1713" i="13" s="1"/>
  <c r="CY1981" i="13"/>
  <c r="DB1981" i="13" s="1"/>
  <c r="CY1769" i="13"/>
  <c r="DB1769" i="13" s="1"/>
  <c r="CY1667" i="13"/>
  <c r="DB1667" i="13" s="1"/>
  <c r="CY659" i="13"/>
  <c r="DB659" i="13" s="1"/>
  <c r="CY513" i="13"/>
  <c r="DB513" i="13" s="1"/>
  <c r="CY384" i="13"/>
  <c r="DB384" i="13" s="1"/>
  <c r="CY378" i="13"/>
  <c r="DB378" i="13" s="1"/>
  <c r="CY344" i="13"/>
  <c r="DB344" i="13" s="1"/>
  <c r="CY340" i="13"/>
  <c r="DB340" i="13" s="1"/>
  <c r="CY1637" i="13"/>
  <c r="DB1637" i="13" s="1"/>
  <c r="CY2105" i="13"/>
  <c r="DB2105" i="13" s="1"/>
  <c r="CY1863" i="13"/>
  <c r="DB1863" i="13" s="1"/>
  <c r="CY1857" i="13"/>
  <c r="DB1857" i="13" s="1"/>
  <c r="CY2252" i="13"/>
  <c r="DB2252" i="13" s="1"/>
  <c r="CY2249" i="13"/>
  <c r="DB2249" i="13" s="1"/>
  <c r="CY2244" i="13"/>
  <c r="DB2244" i="13" s="1"/>
  <c r="CY2240" i="13"/>
  <c r="DB2240" i="13" s="1"/>
  <c r="CY2236" i="13"/>
  <c r="DB2236" i="13" s="1"/>
  <c r="CY2224" i="13"/>
  <c r="DB2224" i="13" s="1"/>
  <c r="CY2216" i="13"/>
  <c r="DB2216" i="13" s="1"/>
  <c r="CY2212" i="13"/>
  <c r="DB2212" i="13" s="1"/>
  <c r="CY1987" i="13"/>
  <c r="DB1987" i="13" s="1"/>
  <c r="CY1685" i="13"/>
  <c r="DB1685" i="13" s="1"/>
  <c r="CY1681" i="13"/>
  <c r="DB1681" i="13" s="1"/>
  <c r="CY1393" i="13"/>
  <c r="DB1393" i="13" s="1"/>
  <c r="CY1389" i="13"/>
  <c r="DB1389" i="13" s="1"/>
  <c r="CY1361" i="13"/>
  <c r="DB1361" i="13" s="1"/>
  <c r="CY1357" i="13"/>
  <c r="DB1357" i="13" s="1"/>
  <c r="CY1329" i="13"/>
  <c r="DB1329" i="13" s="1"/>
  <c r="CY1325" i="13"/>
  <c r="DB1325" i="13" s="1"/>
  <c r="CY665" i="13"/>
  <c r="DB665" i="13" s="1"/>
  <c r="CY621" i="13"/>
  <c r="DB621" i="13" s="1"/>
  <c r="CY577" i="13"/>
  <c r="DB577" i="13" s="1"/>
  <c r="CY531" i="13"/>
  <c r="DB531" i="13" s="1"/>
  <c r="CY472" i="13"/>
  <c r="DB472" i="13" s="1"/>
  <c r="CY468" i="13"/>
  <c r="DB468" i="13" s="1"/>
  <c r="CY408" i="13"/>
  <c r="DB408" i="13" s="1"/>
  <c r="CY404" i="13"/>
  <c r="DB404" i="13" s="1"/>
  <c r="CY258" i="13"/>
  <c r="DB258" i="13" s="1"/>
  <c r="CY2163" i="13"/>
  <c r="DB2163" i="13" s="1"/>
  <c r="CY2153" i="13"/>
  <c r="DB2153" i="13" s="1"/>
  <c r="CY2152" i="13"/>
  <c r="DB2152" i="13" s="1"/>
  <c r="CY2131" i="13"/>
  <c r="DB2131" i="13" s="1"/>
  <c r="CY2113" i="13"/>
  <c r="DB2113" i="13" s="1"/>
  <c r="CY2107" i="13"/>
  <c r="DB2107" i="13" s="1"/>
  <c r="CY2091" i="13"/>
  <c r="DB2091" i="13" s="1"/>
  <c r="CY2089" i="13"/>
  <c r="DB2089" i="13" s="1"/>
  <c r="CY2073" i="13"/>
  <c r="DB2073" i="13" s="1"/>
  <c r="CY2057" i="13"/>
  <c r="DB2057" i="13" s="1"/>
  <c r="CY2051" i="13"/>
  <c r="DB2051" i="13" s="1"/>
  <c r="CY2037" i="13"/>
  <c r="DB2037" i="13" s="1"/>
  <c r="CY2013" i="13"/>
  <c r="DB2013" i="13" s="1"/>
  <c r="CY1783" i="13"/>
  <c r="DB1783" i="13" s="1"/>
  <c r="CY1773" i="13"/>
  <c r="DB1773" i="13" s="1"/>
  <c r="CY1641" i="13"/>
  <c r="DB1641" i="13" s="1"/>
  <c r="CY1457" i="13"/>
  <c r="DB1457" i="13" s="1"/>
  <c r="CY1453" i="13"/>
  <c r="DB1453" i="13" s="1"/>
  <c r="CY1441" i="13"/>
  <c r="DB1441" i="13" s="1"/>
  <c r="CY1437" i="13"/>
  <c r="DB1437" i="13" s="1"/>
  <c r="CY1417" i="13"/>
  <c r="DB1417" i="13" s="1"/>
  <c r="CY1413" i="13"/>
  <c r="DB1413" i="13" s="1"/>
  <c r="CY1377" i="13"/>
  <c r="DB1377" i="13" s="1"/>
  <c r="CY1373" i="13"/>
  <c r="DB1373" i="13" s="1"/>
  <c r="CY1231" i="13"/>
  <c r="DB1231" i="13" s="1"/>
  <c r="CY1223" i="13"/>
  <c r="DB1223" i="13" s="1"/>
  <c r="CY1135" i="13"/>
  <c r="DB1135" i="13" s="1"/>
  <c r="CY1127" i="13"/>
  <c r="DB1127" i="13" s="1"/>
  <c r="CY1011" i="13"/>
  <c r="DB1011" i="13" s="1"/>
  <c r="CY806" i="13"/>
  <c r="DB806" i="13" s="1"/>
  <c r="CY601" i="13"/>
  <c r="DB601" i="13" s="1"/>
  <c r="CY565" i="13"/>
  <c r="DB565" i="13" s="1"/>
  <c r="CY460" i="13"/>
  <c r="DB460" i="13" s="1"/>
  <c r="CY442" i="13"/>
  <c r="DB442" i="13" s="1"/>
  <c r="CY336" i="13"/>
  <c r="DB336" i="13" s="1"/>
  <c r="CY332" i="13"/>
  <c r="DB332" i="13" s="1"/>
  <c r="CY324" i="13"/>
  <c r="DB324" i="13" s="1"/>
  <c r="CY278" i="13"/>
  <c r="DB278" i="13" s="1"/>
  <c r="CY270" i="13"/>
  <c r="DB270" i="13" s="1"/>
  <c r="CY246" i="13"/>
  <c r="DB246" i="13" s="1"/>
  <c r="CY238" i="13"/>
  <c r="DB238" i="13" s="1"/>
  <c r="CY129" i="13"/>
  <c r="DB129" i="13" s="1"/>
  <c r="CY88" i="13"/>
  <c r="DB88" i="13" s="1"/>
  <c r="CY80" i="13"/>
  <c r="DB80" i="13" s="1"/>
  <c r="CY76" i="13"/>
  <c r="DB76" i="13" s="1"/>
  <c r="CY1887" i="13"/>
  <c r="DB1887" i="13" s="1"/>
  <c r="CY498" i="13"/>
  <c r="DB498" i="13" s="1"/>
  <c r="CY400" i="13"/>
  <c r="DB400" i="13" s="1"/>
  <c r="CY396" i="13"/>
  <c r="DB396" i="13" s="1"/>
  <c r="CY388" i="13"/>
  <c r="DB388" i="13" s="1"/>
  <c r="CY304" i="13"/>
  <c r="DB304" i="13" s="1"/>
  <c r="CY264" i="13"/>
  <c r="DB264" i="13" s="1"/>
  <c r="CY2119" i="13"/>
  <c r="DB2119" i="13" s="1"/>
  <c r="CY2098" i="13"/>
  <c r="DB2098" i="13" s="1"/>
  <c r="CY1989" i="13"/>
  <c r="DB1989" i="13" s="1"/>
  <c r="CY1985" i="13"/>
  <c r="DB1985" i="13" s="1"/>
  <c r="CY1963" i="13"/>
  <c r="DB1963" i="13" s="1"/>
  <c r="CY1775" i="13"/>
  <c r="DB1775" i="13" s="1"/>
  <c r="CY1763" i="13"/>
  <c r="DB1763" i="13" s="1"/>
  <c r="CY1751" i="13"/>
  <c r="DB1751" i="13" s="1"/>
  <c r="CY1747" i="13"/>
  <c r="DB1747" i="13" s="1"/>
  <c r="CY661" i="13"/>
  <c r="DB661" i="13" s="1"/>
  <c r="CY533" i="13"/>
  <c r="DB533" i="13" s="1"/>
  <c r="CY432" i="13"/>
  <c r="DB432" i="13" s="1"/>
  <c r="CY428" i="13"/>
  <c r="DB428" i="13" s="1"/>
  <c r="CY420" i="13"/>
  <c r="DB420" i="13" s="1"/>
  <c r="CY410" i="13"/>
  <c r="DB410" i="13" s="1"/>
  <c r="CY148" i="13"/>
  <c r="DB148" i="13" s="1"/>
  <c r="CY57" i="13"/>
  <c r="DB57" i="13" s="1"/>
  <c r="CY2253" i="13"/>
  <c r="DB2253" i="13" s="1"/>
  <c r="CY2245" i="13"/>
  <c r="DB2245" i="13" s="1"/>
  <c r="CY2241" i="13"/>
  <c r="DB2241" i="13" s="1"/>
  <c r="CY2237" i="13"/>
  <c r="DB2237" i="13" s="1"/>
  <c r="CY2233" i="13"/>
  <c r="DB2233" i="13" s="1"/>
  <c r="CY2229" i="13"/>
  <c r="DB2229" i="13" s="1"/>
  <c r="CY2225" i="13"/>
  <c r="DB2225" i="13" s="1"/>
  <c r="CY2221" i="13"/>
  <c r="DB2221" i="13" s="1"/>
  <c r="CY2217" i="13"/>
  <c r="DB2217" i="13" s="1"/>
  <c r="CY2213" i="13"/>
  <c r="DB2213" i="13" s="1"/>
  <c r="CY2209" i="13"/>
  <c r="DB2209" i="13" s="1"/>
  <c r="CY2205" i="13"/>
  <c r="DB2205" i="13" s="1"/>
  <c r="CY2201" i="13"/>
  <c r="DB2201" i="13" s="1"/>
  <c r="CY2167" i="13"/>
  <c r="DB2167" i="13" s="1"/>
  <c r="CY2158" i="13"/>
  <c r="DB2158" i="13" s="1"/>
  <c r="CY2137" i="13"/>
  <c r="DB2137" i="13" s="1"/>
  <c r="CY1941" i="13"/>
  <c r="DB1941" i="13" s="1"/>
  <c r="CY1933" i="13"/>
  <c r="DB1933" i="13" s="1"/>
  <c r="CY1919" i="13"/>
  <c r="DB1919" i="13" s="1"/>
  <c r="CY1901" i="13"/>
  <c r="DB1901" i="13" s="1"/>
  <c r="CY1899" i="13"/>
  <c r="DB1899" i="13" s="1"/>
  <c r="CY1889" i="13"/>
  <c r="DB1889" i="13" s="1"/>
  <c r="CY1877" i="13"/>
  <c r="DB1877" i="13" s="1"/>
  <c r="CY1865" i="13"/>
  <c r="DB1865" i="13" s="1"/>
  <c r="CY1853" i="13"/>
  <c r="DB1853" i="13" s="1"/>
  <c r="CY1851" i="13"/>
  <c r="DB1851" i="13" s="1"/>
  <c r="CY1849" i="13"/>
  <c r="DB1849" i="13" s="1"/>
  <c r="CY1847" i="13"/>
  <c r="DB1847" i="13" s="1"/>
  <c r="CY1829" i="13"/>
  <c r="DB1829" i="13" s="1"/>
  <c r="CY1827" i="13"/>
  <c r="DB1827" i="13" s="1"/>
  <c r="CY1817" i="13"/>
  <c r="DB1817" i="13" s="1"/>
  <c r="CY1815" i="13"/>
  <c r="DB1815" i="13" s="1"/>
  <c r="CY1813" i="13"/>
  <c r="DB1813" i="13" s="1"/>
  <c r="CY1803" i="13"/>
  <c r="DB1803" i="13" s="1"/>
  <c r="CY1793" i="13"/>
  <c r="DB1793" i="13" s="1"/>
  <c r="CY1789" i="13"/>
  <c r="DB1789" i="13" s="1"/>
  <c r="CY1785" i="13"/>
  <c r="DB1785" i="13" s="1"/>
  <c r="CY1737" i="13"/>
  <c r="DB1737" i="13" s="1"/>
  <c r="CY1725" i="13"/>
  <c r="DB1725" i="13" s="1"/>
  <c r="CY1723" i="13"/>
  <c r="DB1723" i="13" s="1"/>
  <c r="CY1705" i="13"/>
  <c r="DB1705" i="13" s="1"/>
  <c r="CY1669" i="13"/>
  <c r="DB1669" i="13" s="1"/>
  <c r="CY1661" i="13"/>
  <c r="DB1661" i="13" s="1"/>
  <c r="CY1649" i="13"/>
  <c r="DB1649" i="13" s="1"/>
  <c r="CY1645" i="13"/>
  <c r="DB1645" i="13" s="1"/>
  <c r="CY597" i="13"/>
  <c r="DB597" i="13" s="1"/>
  <c r="CY500" i="13"/>
  <c r="DB500" i="13" s="1"/>
  <c r="CY492" i="13"/>
  <c r="DB492" i="13" s="1"/>
  <c r="CY474" i="13"/>
  <c r="DB474" i="13" s="1"/>
  <c r="CY386" i="13"/>
  <c r="DB386" i="13" s="1"/>
  <c r="CY372" i="13"/>
  <c r="DB372" i="13" s="1"/>
  <c r="CY368" i="13"/>
  <c r="DB368" i="13" s="1"/>
  <c r="CY364" i="13"/>
  <c r="DB364" i="13" s="1"/>
  <c r="CY356" i="13"/>
  <c r="DB356" i="13" s="1"/>
  <c r="CY346" i="13"/>
  <c r="DB346" i="13" s="1"/>
  <c r="CY142" i="13"/>
  <c r="DB142" i="13" s="1"/>
  <c r="CY157" i="13"/>
  <c r="DB157" i="13" s="1"/>
  <c r="CY125" i="13"/>
  <c r="DB125" i="13" s="1"/>
  <c r="CY2169" i="13"/>
  <c r="DB2169" i="13" s="1"/>
  <c r="CY2159" i="13"/>
  <c r="DB2159" i="13" s="1"/>
  <c r="CY2150" i="13"/>
  <c r="DB2150" i="13" s="1"/>
  <c r="CY2138" i="13"/>
  <c r="DB2138" i="13" s="1"/>
  <c r="CY2122" i="13"/>
  <c r="DB2122" i="13" s="1"/>
  <c r="CY2115" i="13"/>
  <c r="DB2115" i="13" s="1"/>
  <c r="CY2095" i="13"/>
  <c r="DB2095" i="13" s="1"/>
  <c r="CY2093" i="13"/>
  <c r="DB2093" i="13" s="1"/>
  <c r="CY2075" i="13"/>
  <c r="DB2075" i="13" s="1"/>
  <c r="CY2063" i="13"/>
  <c r="DB2063" i="13" s="1"/>
  <c r="CY2019" i="13"/>
  <c r="DB2019" i="13" s="1"/>
  <c r="CY1969" i="13"/>
  <c r="DB1969" i="13" s="1"/>
  <c r="CY1965" i="13"/>
  <c r="DB1965" i="13" s="1"/>
  <c r="CY1929" i="13"/>
  <c r="DB1929" i="13" s="1"/>
  <c r="CY1927" i="13"/>
  <c r="DB1927" i="13" s="1"/>
  <c r="CY1913" i="13"/>
  <c r="DB1913" i="13" s="1"/>
  <c r="CY1907" i="13"/>
  <c r="DB1907" i="13" s="1"/>
  <c r="CY1895" i="13"/>
  <c r="DB1895" i="13" s="1"/>
  <c r="CY1885" i="13"/>
  <c r="DB1885" i="13" s="1"/>
  <c r="CY1873" i="13"/>
  <c r="DB1873" i="13" s="1"/>
  <c r="CY1861" i="13"/>
  <c r="DB1861" i="13" s="1"/>
  <c r="CY1841" i="13"/>
  <c r="DB1841" i="13" s="1"/>
  <c r="CY1835" i="13"/>
  <c r="DB1835" i="13" s="1"/>
  <c r="CY1823" i="13"/>
  <c r="DB1823" i="13" s="1"/>
  <c r="CY1811" i="13"/>
  <c r="DB1811" i="13" s="1"/>
  <c r="CY1809" i="13"/>
  <c r="DB1809" i="13" s="1"/>
  <c r="CY1799" i="13"/>
  <c r="DB1799" i="13" s="1"/>
  <c r="CY1777" i="13"/>
  <c r="DB1777" i="13" s="1"/>
  <c r="CY1757" i="13"/>
  <c r="DB1757" i="13" s="1"/>
  <c r="CY1755" i="13"/>
  <c r="DB1755" i="13" s="1"/>
  <c r="CY1741" i="13"/>
  <c r="DB1741" i="13" s="1"/>
  <c r="CY1731" i="13"/>
  <c r="DB1731" i="13" s="1"/>
  <c r="CY1717" i="13"/>
  <c r="DB1717" i="13" s="1"/>
  <c r="CY1699" i="13"/>
  <c r="DB1699" i="13" s="1"/>
  <c r="CY1687" i="13"/>
  <c r="DB1687" i="13" s="1"/>
  <c r="CY1677" i="13"/>
  <c r="DB1677" i="13" s="1"/>
  <c r="CY1659" i="13"/>
  <c r="DB1659" i="13" s="1"/>
  <c r="CY1653" i="13"/>
  <c r="DB1653" i="13" s="1"/>
  <c r="CY1593" i="13"/>
  <c r="DB1593" i="13" s="1"/>
  <c r="CY1463" i="13"/>
  <c r="DB1463" i="13" s="1"/>
  <c r="CY1431" i="13"/>
  <c r="DB1431" i="13" s="1"/>
  <c r="CY1427" i="13"/>
  <c r="DB1427" i="13" s="1"/>
  <c r="CY1383" i="13"/>
  <c r="DB1383" i="13" s="1"/>
  <c r="CY1351" i="13"/>
  <c r="DB1351" i="13" s="1"/>
  <c r="CY1343" i="13"/>
  <c r="DB1343" i="13" s="1"/>
  <c r="CY1339" i="13"/>
  <c r="DB1339" i="13" s="1"/>
  <c r="CY1253" i="13"/>
  <c r="DB1253" i="13" s="1"/>
  <c r="CY1248" i="13"/>
  <c r="DB1248" i="13" s="1"/>
  <c r="CY1077" i="13"/>
  <c r="DB1077" i="13" s="1"/>
  <c r="CY804" i="13"/>
  <c r="DB804" i="13" s="1"/>
  <c r="CY667" i="13"/>
  <c r="DB667" i="13" s="1"/>
  <c r="CY627" i="13"/>
  <c r="DB627" i="13" s="1"/>
  <c r="CY603" i="13"/>
  <c r="DB603" i="13" s="1"/>
  <c r="CY563" i="13"/>
  <c r="DB563" i="13" s="1"/>
  <c r="CY539" i="13"/>
  <c r="DB539" i="13" s="1"/>
  <c r="CY482" i="13"/>
  <c r="DB482" i="13" s="1"/>
  <c r="CY354" i="13"/>
  <c r="DB354" i="13" s="1"/>
  <c r="CY280" i="13"/>
  <c r="DB280" i="13" s="1"/>
  <c r="CY266" i="13"/>
  <c r="DB266" i="13" s="1"/>
  <c r="CY248" i="13"/>
  <c r="DB248" i="13" s="1"/>
  <c r="CY166" i="13"/>
  <c r="DB166" i="13" s="1"/>
  <c r="CY131" i="13"/>
  <c r="DB131" i="13" s="1"/>
  <c r="CY109" i="13"/>
  <c r="DB109" i="13" s="1"/>
  <c r="CY314" i="13"/>
  <c r="DB314" i="13" s="1"/>
  <c r="CY49" i="13"/>
  <c r="DB49" i="13" s="1"/>
  <c r="CY2177" i="13"/>
  <c r="DB2177" i="13" s="1"/>
  <c r="CY2176" i="13"/>
  <c r="DB2176" i="13" s="1"/>
  <c r="CY2173" i="13"/>
  <c r="DB2173" i="13" s="1"/>
  <c r="CY2161" i="13"/>
  <c r="DB2161" i="13" s="1"/>
  <c r="CY2160" i="13"/>
  <c r="DB2160" i="13" s="1"/>
  <c r="CY2151" i="13"/>
  <c r="DB2151" i="13" s="1"/>
  <c r="CY2129" i="13"/>
  <c r="DB2129" i="13" s="1"/>
  <c r="CY2127" i="13"/>
  <c r="DB2127" i="13" s="1"/>
  <c r="CY2123" i="13"/>
  <c r="DB2123" i="13" s="1"/>
  <c r="CY2097" i="13"/>
  <c r="DB2097" i="13" s="1"/>
  <c r="CY2081" i="13"/>
  <c r="DB2081" i="13" s="1"/>
  <c r="CY2079" i="13"/>
  <c r="DB2079" i="13" s="1"/>
  <c r="CY2077" i="13"/>
  <c r="DB2077" i="13" s="1"/>
  <c r="CY2067" i="13"/>
  <c r="DB2067" i="13" s="1"/>
  <c r="CY2045" i="13"/>
  <c r="DB2045" i="13" s="1"/>
  <c r="CY2043" i="13"/>
  <c r="DB2043" i="13" s="1"/>
  <c r="CY2029" i="13"/>
  <c r="DB2029" i="13" s="1"/>
  <c r="CY2027" i="13"/>
  <c r="DB2027" i="13" s="1"/>
  <c r="CY2023" i="13"/>
  <c r="DB2023" i="13" s="1"/>
  <c r="CY2005" i="13"/>
  <c r="DB2005" i="13" s="1"/>
  <c r="CY2003" i="13"/>
  <c r="DB2003" i="13" s="1"/>
  <c r="CY2001" i="13"/>
  <c r="DB2001" i="13" s="1"/>
  <c r="CY1999" i="13"/>
  <c r="DB1999" i="13" s="1"/>
  <c r="CY1997" i="13"/>
  <c r="DB1997" i="13" s="1"/>
  <c r="CY1977" i="13"/>
  <c r="DB1977" i="13" s="1"/>
  <c r="CY1949" i="13"/>
  <c r="DB1949" i="13" s="1"/>
  <c r="CY1947" i="13"/>
  <c r="DB1947" i="13" s="1"/>
  <c r="CY1931" i="13"/>
  <c r="DB1931" i="13" s="1"/>
  <c r="CY1917" i="13"/>
  <c r="DB1917" i="13" s="1"/>
  <c r="CY1893" i="13"/>
  <c r="DB1893" i="13" s="1"/>
  <c r="CY1881" i="13"/>
  <c r="DB1881" i="13" s="1"/>
  <c r="CY1869" i="13"/>
  <c r="DB1869" i="13" s="1"/>
  <c r="CY1845" i="13"/>
  <c r="DB1845" i="13" s="1"/>
  <c r="CY1801" i="13"/>
  <c r="DB1801" i="13" s="1"/>
  <c r="CY1781" i="13"/>
  <c r="DB1781" i="13" s="1"/>
  <c r="CY1761" i="13"/>
  <c r="DB1761" i="13" s="1"/>
  <c r="CY1749" i="13"/>
  <c r="DB1749" i="13" s="1"/>
  <c r="CY1745" i="13"/>
  <c r="DB1745" i="13" s="1"/>
  <c r="CY1743" i="13"/>
  <c r="DB1743" i="13" s="1"/>
  <c r="CY1701" i="13"/>
  <c r="DB1701" i="13" s="1"/>
  <c r="CY1675" i="13"/>
  <c r="DB1675" i="13" s="1"/>
  <c r="CY1619" i="13"/>
  <c r="DB1619" i="13" s="1"/>
  <c r="CY1517" i="13"/>
  <c r="DB1517" i="13" s="1"/>
  <c r="CY1509" i="13"/>
  <c r="DB1509" i="13" s="1"/>
  <c r="CY788" i="13"/>
  <c r="DB788" i="13" s="1"/>
  <c r="CY675" i="13"/>
  <c r="DB675" i="13" s="1"/>
  <c r="CY633" i="13"/>
  <c r="DB633" i="13" s="1"/>
  <c r="CY611" i="13"/>
  <c r="DB611" i="13" s="1"/>
  <c r="CY569" i="13"/>
  <c r="DB569" i="13" s="1"/>
  <c r="CY547" i="13"/>
  <c r="DB547" i="13" s="1"/>
  <c r="CY282" i="13"/>
  <c r="DB282" i="13" s="1"/>
  <c r="CY272" i="13"/>
  <c r="DB272" i="13" s="1"/>
  <c r="CY250" i="13"/>
  <c r="DB250" i="13" s="1"/>
  <c r="CY240" i="13"/>
  <c r="DB240" i="13" s="1"/>
  <c r="CY150" i="13"/>
  <c r="DB150" i="13" s="1"/>
  <c r="CY146" i="13"/>
  <c r="DB146" i="13" s="1"/>
  <c r="CY107" i="13"/>
  <c r="DB107" i="13" s="1"/>
  <c r="CY96" i="13"/>
  <c r="DB96" i="13" s="1"/>
  <c r="CY92" i="13"/>
  <c r="DB92" i="13" s="1"/>
  <c r="CY78" i="13"/>
  <c r="DB78" i="13" s="1"/>
  <c r="CY1006" i="13"/>
  <c r="DB1006" i="13" s="1"/>
  <c r="CY1003" i="13"/>
  <c r="DB1003" i="13" s="1"/>
  <c r="CY1002" i="13"/>
  <c r="DB1002" i="13" s="1"/>
  <c r="CY995" i="13"/>
  <c r="DB995" i="13" s="1"/>
  <c r="CY945" i="13"/>
  <c r="DB945" i="13" s="1"/>
  <c r="CY923" i="13"/>
  <c r="DB923" i="13" s="1"/>
  <c r="CY915" i="13"/>
  <c r="DB915" i="13" s="1"/>
  <c r="CY853" i="13"/>
  <c r="DB853" i="13" s="1"/>
  <c r="CY835" i="13"/>
  <c r="DB835" i="13" s="1"/>
  <c r="CY827" i="13"/>
  <c r="DB827" i="13" s="1"/>
  <c r="CY796" i="13"/>
  <c r="DB796" i="13" s="1"/>
  <c r="CY777" i="13"/>
  <c r="DB777" i="13" s="1"/>
  <c r="CY669" i="13"/>
  <c r="DB669" i="13" s="1"/>
  <c r="CY663" i="13"/>
  <c r="DB663" i="13" s="1"/>
  <c r="CY657" i="13"/>
  <c r="DB657" i="13" s="1"/>
  <c r="CY639" i="13"/>
  <c r="DB639" i="13" s="1"/>
  <c r="CY619" i="13"/>
  <c r="DB619" i="13" s="1"/>
  <c r="CY605" i="13"/>
  <c r="DB605" i="13" s="1"/>
  <c r="CY599" i="13"/>
  <c r="DB599" i="13" s="1"/>
  <c r="CY593" i="13"/>
  <c r="DB593" i="13" s="1"/>
  <c r="CY575" i="13"/>
  <c r="DB575" i="13" s="1"/>
  <c r="CY555" i="13"/>
  <c r="DB555" i="13" s="1"/>
  <c r="CY541" i="13"/>
  <c r="DB541" i="13" s="1"/>
  <c r="CY535" i="13"/>
  <c r="DB535" i="13" s="1"/>
  <c r="CY529" i="13"/>
  <c r="DB529" i="13" s="1"/>
  <c r="CY511" i="13"/>
  <c r="DB511" i="13" s="1"/>
  <c r="CY490" i="13"/>
  <c r="DB490" i="13" s="1"/>
  <c r="CY476" i="13"/>
  <c r="DB476" i="13" s="1"/>
  <c r="CY470" i="13"/>
  <c r="DB470" i="13" s="1"/>
  <c r="CY464" i="13"/>
  <c r="DB464" i="13" s="1"/>
  <c r="CY446" i="13"/>
  <c r="DB446" i="13" s="1"/>
  <c r="CY288" i="13"/>
  <c r="DB288" i="13" s="1"/>
  <c r="CY274" i="13"/>
  <c r="DB274" i="13" s="1"/>
  <c r="CY256" i="13"/>
  <c r="DB256" i="13" s="1"/>
  <c r="CY242" i="13"/>
  <c r="DB242" i="13" s="1"/>
  <c r="CY194" i="13"/>
  <c r="DB194" i="13" s="1"/>
  <c r="CY133" i="13"/>
  <c r="DB133" i="13" s="1"/>
  <c r="CY115" i="13"/>
  <c r="DB115" i="13" s="1"/>
  <c r="CY2146" i="13"/>
  <c r="DB2146" i="13" s="1"/>
  <c r="CY1497" i="13"/>
  <c r="DB1497" i="13" s="1"/>
  <c r="CY11" i="13"/>
  <c r="DB11" i="13" s="1"/>
  <c r="CY2248" i="13"/>
  <c r="DB2248" i="13" s="1"/>
  <c r="CY2208" i="13"/>
  <c r="DB2208" i="13" s="1"/>
  <c r="CY2204" i="13"/>
  <c r="DB2204" i="13" s="1"/>
  <c r="CY2200" i="13"/>
  <c r="DB2200" i="13" s="1"/>
  <c r="CY2195" i="13"/>
  <c r="DB2195" i="13" s="1"/>
  <c r="CY2191" i="13"/>
  <c r="DB2191" i="13" s="1"/>
  <c r="CY2187" i="13"/>
  <c r="DB2187" i="13" s="1"/>
  <c r="CY2183" i="13"/>
  <c r="DB2183" i="13" s="1"/>
  <c r="CY2179" i="13"/>
  <c r="DB2179" i="13" s="1"/>
  <c r="CY2178" i="13"/>
  <c r="DB2178" i="13" s="1"/>
  <c r="CY2134" i="13"/>
  <c r="DB2134" i="13" s="1"/>
  <c r="CY2125" i="13"/>
  <c r="DB2125" i="13" s="1"/>
  <c r="CY2103" i="13"/>
  <c r="DB2103" i="13" s="1"/>
  <c r="CY2041" i="13"/>
  <c r="DB2041" i="13" s="1"/>
  <c r="CY2039" i="13"/>
  <c r="DB2039" i="13" s="1"/>
  <c r="CY2015" i="13"/>
  <c r="DB2015" i="13" s="1"/>
  <c r="CY1995" i="13"/>
  <c r="DB1995" i="13" s="1"/>
  <c r="CY1983" i="13"/>
  <c r="DB1983" i="13" s="1"/>
  <c r="CY1945" i="13"/>
  <c r="DB1945" i="13" s="1"/>
  <c r="CY1943" i="13"/>
  <c r="DB1943" i="13" s="1"/>
  <c r="CY1897" i="13"/>
  <c r="DB1897" i="13" s="1"/>
  <c r="CY1825" i="13"/>
  <c r="DB1825" i="13" s="1"/>
  <c r="CY1791" i="13"/>
  <c r="DB1791" i="13" s="1"/>
  <c r="CY1753" i="13"/>
  <c r="DB1753" i="13" s="1"/>
  <c r="CY1721" i="13"/>
  <c r="DB1721" i="13" s="1"/>
  <c r="CY1719" i="13"/>
  <c r="DB1719" i="13" s="1"/>
  <c r="CY1703" i="13"/>
  <c r="DB1703" i="13" s="1"/>
  <c r="CY1665" i="13"/>
  <c r="DB1665" i="13" s="1"/>
  <c r="CY1655" i="13"/>
  <c r="DB1655" i="13" s="1"/>
  <c r="CY1623" i="13"/>
  <c r="DB1623" i="13" s="1"/>
  <c r="CY1569" i="13"/>
  <c r="DB1569" i="13" s="1"/>
  <c r="CY1531" i="13"/>
  <c r="DB1531" i="13" s="1"/>
  <c r="CY1523" i="13"/>
  <c r="DB1523" i="13" s="1"/>
  <c r="CY1459" i="13"/>
  <c r="DB1459" i="13" s="1"/>
  <c r="CY1450" i="13"/>
  <c r="DB1450" i="13" s="1"/>
  <c r="CY1410" i="13"/>
  <c r="DB1410" i="13" s="1"/>
  <c r="CY1409" i="13"/>
  <c r="DB1409" i="13" s="1"/>
  <c r="CY1405" i="13"/>
  <c r="DB1405" i="13" s="1"/>
  <c r="CY1402" i="13"/>
  <c r="DB1402" i="13" s="1"/>
  <c r="CY1379" i="13"/>
  <c r="DB1379" i="13" s="1"/>
  <c r="CY1370" i="13"/>
  <c r="DB1370" i="13" s="1"/>
  <c r="CY1245" i="13"/>
  <c r="DB1245" i="13" s="1"/>
  <c r="CY1240" i="13"/>
  <c r="DB1240" i="13" s="1"/>
  <c r="CY1149" i="13"/>
  <c r="DB1149" i="13" s="1"/>
  <c r="CY937" i="13"/>
  <c r="DB937" i="13" s="1"/>
  <c r="CY845" i="13"/>
  <c r="DB845" i="13" s="1"/>
  <c r="CY783" i="13"/>
  <c r="DB783" i="13" s="1"/>
  <c r="CY759" i="13"/>
  <c r="DB759" i="13" s="1"/>
  <c r="CY755" i="13"/>
  <c r="DB755" i="13" s="1"/>
  <c r="CY751" i="13"/>
  <c r="DB751" i="13" s="1"/>
  <c r="CY747" i="13"/>
  <c r="DB747" i="13" s="1"/>
  <c r="CY743" i="13"/>
  <c r="DB743" i="13" s="1"/>
  <c r="CY739" i="13"/>
  <c r="DB739" i="13" s="1"/>
  <c r="CY649" i="13"/>
  <c r="DB649" i="13" s="1"/>
  <c r="CY645" i="13"/>
  <c r="DB645" i="13" s="1"/>
  <c r="CY585" i="13"/>
  <c r="DB585" i="13" s="1"/>
  <c r="CY581" i="13"/>
  <c r="DB581" i="13" s="1"/>
  <c r="CY521" i="13"/>
  <c r="DB521" i="13" s="1"/>
  <c r="CY517" i="13"/>
  <c r="DB517" i="13" s="1"/>
  <c r="CY456" i="13"/>
  <c r="DB456" i="13" s="1"/>
  <c r="CY452" i="13"/>
  <c r="DB452" i="13" s="1"/>
  <c r="CY438" i="13"/>
  <c r="DB438" i="13" s="1"/>
  <c r="CY424" i="13"/>
  <c r="DB424" i="13" s="1"/>
  <c r="CY406" i="13"/>
  <c r="DB406" i="13" s="1"/>
  <c r="CY392" i="13"/>
  <c r="DB392" i="13" s="1"/>
  <c r="CY374" i="13"/>
  <c r="DB374" i="13" s="1"/>
  <c r="CY360" i="13"/>
  <c r="DB360" i="13" s="1"/>
  <c r="CY342" i="13"/>
  <c r="DB342" i="13" s="1"/>
  <c r="CY328" i="13"/>
  <c r="DB328" i="13" s="1"/>
  <c r="CY310" i="13"/>
  <c r="DB310" i="13" s="1"/>
  <c r="CY296" i="13"/>
  <c r="DB296" i="13" s="1"/>
  <c r="CY152" i="13"/>
  <c r="DB152" i="13" s="1"/>
  <c r="CY138" i="13"/>
  <c r="DB138" i="13" s="1"/>
  <c r="CY98" i="13"/>
  <c r="DB98" i="13" s="1"/>
  <c r="CY84" i="13"/>
  <c r="DB84" i="13" s="1"/>
  <c r="CY66" i="13"/>
  <c r="DB66" i="13" s="1"/>
  <c r="CY61" i="13"/>
  <c r="DB61" i="13" s="1"/>
  <c r="CY12" i="13"/>
  <c r="DB12" i="13" s="1"/>
  <c r="CY8" i="13"/>
  <c r="DB8" i="13" s="1"/>
  <c r="CY2232" i="13"/>
  <c r="DB2232" i="13" s="1"/>
  <c r="CY2228" i="13"/>
  <c r="DB2228" i="13" s="1"/>
  <c r="CY2220" i="13"/>
  <c r="DB2220" i="13" s="1"/>
  <c r="CY2165" i="13"/>
  <c r="DB2165" i="13" s="1"/>
  <c r="CY2157" i="13"/>
  <c r="DB2157" i="13" s="1"/>
  <c r="CY2149" i="13"/>
  <c r="DB2149" i="13" s="1"/>
  <c r="CY2141" i="13"/>
  <c r="DB2141" i="13" s="1"/>
  <c r="CY2135" i="13"/>
  <c r="DB2135" i="13" s="1"/>
  <c r="CY2130" i="13"/>
  <c r="DB2130" i="13" s="1"/>
  <c r="CY2110" i="13"/>
  <c r="DB2110" i="13" s="1"/>
  <c r="CY2101" i="13"/>
  <c r="DB2101" i="13" s="1"/>
  <c r="CY2087" i="13"/>
  <c r="DB2087" i="13" s="1"/>
  <c r="CY2055" i="13"/>
  <c r="DB2055" i="13" s="1"/>
  <c r="CY2053" i="13"/>
  <c r="DB2053" i="13" s="1"/>
  <c r="CY2035" i="13"/>
  <c r="DB2035" i="13" s="1"/>
  <c r="CY2025" i="13"/>
  <c r="DB2025" i="13" s="1"/>
  <c r="CY2021" i="13"/>
  <c r="DB2021" i="13" s="1"/>
  <c r="CY2011" i="13"/>
  <c r="DB2011" i="13" s="1"/>
  <c r="CY1967" i="13"/>
  <c r="DB1967" i="13" s="1"/>
  <c r="CY1959" i="13"/>
  <c r="DB1959" i="13" s="1"/>
  <c r="CY1939" i="13"/>
  <c r="DB1939" i="13" s="1"/>
  <c r="CY1911" i="13"/>
  <c r="DB1911" i="13" s="1"/>
  <c r="CY1909" i="13"/>
  <c r="DB1909" i="13" s="1"/>
  <c r="CY1883" i="13"/>
  <c r="DB1883" i="13" s="1"/>
  <c r="CY1871" i="13"/>
  <c r="DB1871" i="13" s="1"/>
  <c r="CY1859" i="13"/>
  <c r="DB1859" i="13" s="1"/>
  <c r="CY1839" i="13"/>
  <c r="DB1839" i="13" s="1"/>
  <c r="CY1837" i="13"/>
  <c r="DB1837" i="13" s="1"/>
  <c r="CY1797" i="13"/>
  <c r="DB1797" i="13" s="1"/>
  <c r="CY1795" i="13"/>
  <c r="DB1795" i="13" s="1"/>
  <c r="CY1767" i="13"/>
  <c r="DB1767" i="13" s="1"/>
  <c r="CY1765" i="13"/>
  <c r="DB1765" i="13" s="1"/>
  <c r="CY1735" i="13"/>
  <c r="DB1735" i="13" s="1"/>
  <c r="CY1733" i="13"/>
  <c r="DB1733" i="13" s="1"/>
  <c r="CY1715" i="13"/>
  <c r="DB1715" i="13" s="1"/>
  <c r="CY1691" i="13"/>
  <c r="DB1691" i="13" s="1"/>
  <c r="CY1633" i="13"/>
  <c r="DB1633" i="13" s="1"/>
  <c r="CY1631" i="13"/>
  <c r="DB1631" i="13" s="1"/>
  <c r="CY1629" i="13"/>
  <c r="DB1629" i="13" s="1"/>
  <c r="CY1627" i="13"/>
  <c r="DB1627" i="13" s="1"/>
  <c r="CY1565" i="13"/>
  <c r="DB1565" i="13" s="1"/>
  <c r="CY1557" i="13"/>
  <c r="DB1557" i="13" s="1"/>
  <c r="CY1545" i="13"/>
  <c r="DB1545" i="13" s="1"/>
  <c r="CY1423" i="13"/>
  <c r="DB1423" i="13" s="1"/>
  <c r="CY1419" i="13"/>
  <c r="DB1419" i="13" s="1"/>
  <c r="CY1335" i="13"/>
  <c r="DB1335" i="13" s="1"/>
  <c r="CY1331" i="13"/>
  <c r="DB1331" i="13" s="1"/>
  <c r="CY1322" i="13"/>
  <c r="DB1322" i="13" s="1"/>
  <c r="CY1321" i="13"/>
  <c r="DB1321" i="13" s="1"/>
  <c r="CY1255" i="13"/>
  <c r="DB1255" i="13" s="1"/>
  <c r="CY1254" i="13"/>
  <c r="DB1254" i="13" s="1"/>
  <c r="CY1213" i="13"/>
  <c r="DB1213" i="13" s="1"/>
  <c r="CY1167" i="13"/>
  <c r="DB1167" i="13" s="1"/>
  <c r="CY1117" i="13"/>
  <c r="DB1117" i="13" s="1"/>
  <c r="CY1095" i="13"/>
  <c r="DB1095" i="13" s="1"/>
  <c r="CY1087" i="13"/>
  <c r="DB1087" i="13" s="1"/>
  <c r="CY1086" i="13"/>
  <c r="DB1086" i="13" s="1"/>
  <c r="CY985" i="13"/>
  <c r="DB985" i="13" s="1"/>
  <c r="CY963" i="13"/>
  <c r="DB963" i="13" s="1"/>
  <c r="CY955" i="13"/>
  <c r="DB955" i="13" s="1"/>
  <c r="CY947" i="13"/>
  <c r="DB947" i="13" s="1"/>
  <c r="CY901" i="13"/>
  <c r="DB901" i="13" s="1"/>
  <c r="CY867" i="13"/>
  <c r="DB867" i="13" s="1"/>
  <c r="CY802" i="13"/>
  <c r="DB802" i="13" s="1"/>
  <c r="CY775" i="13"/>
  <c r="DB775" i="13" s="1"/>
  <c r="CY671" i="13"/>
  <c r="DB671" i="13" s="1"/>
  <c r="CY651" i="13"/>
  <c r="DB651" i="13" s="1"/>
  <c r="CY643" i="13"/>
  <c r="DB643" i="13" s="1"/>
  <c r="CY637" i="13"/>
  <c r="DB637" i="13" s="1"/>
  <c r="CY631" i="13"/>
  <c r="DB631" i="13" s="1"/>
  <c r="CY625" i="13"/>
  <c r="DB625" i="13" s="1"/>
  <c r="CY607" i="13"/>
  <c r="DB607" i="13" s="1"/>
  <c r="CY587" i="13"/>
  <c r="DB587" i="13" s="1"/>
  <c r="CY579" i="13"/>
  <c r="DB579" i="13" s="1"/>
  <c r="CY573" i="13"/>
  <c r="DB573" i="13" s="1"/>
  <c r="CY567" i="13"/>
  <c r="DB567" i="13" s="1"/>
  <c r="CY561" i="13"/>
  <c r="DB561" i="13" s="1"/>
  <c r="CY543" i="13"/>
  <c r="DB543" i="13" s="1"/>
  <c r="CY523" i="13"/>
  <c r="DB523" i="13" s="1"/>
  <c r="CY515" i="13"/>
  <c r="DB515" i="13" s="1"/>
  <c r="CY509" i="13"/>
  <c r="DB509" i="13" s="1"/>
  <c r="CY502" i="13"/>
  <c r="DB502" i="13" s="1"/>
  <c r="CY496" i="13"/>
  <c r="DB496" i="13" s="1"/>
  <c r="CY478" i="13"/>
  <c r="DB478" i="13" s="1"/>
  <c r="CY458" i="13"/>
  <c r="DB458" i="13" s="1"/>
  <c r="CY450" i="13"/>
  <c r="DB450" i="13" s="1"/>
  <c r="CY444" i="13"/>
  <c r="DB444" i="13" s="1"/>
  <c r="CY426" i="13"/>
  <c r="DB426" i="13" s="1"/>
  <c r="CY412" i="13"/>
  <c r="DB412" i="13" s="1"/>
  <c r="CY394" i="13"/>
  <c r="DB394" i="13" s="1"/>
  <c r="CY380" i="13"/>
  <c r="DB380" i="13" s="1"/>
  <c r="CY362" i="13"/>
  <c r="DB362" i="13" s="1"/>
  <c r="CY348" i="13"/>
  <c r="DB348" i="13" s="1"/>
  <c r="CY330" i="13"/>
  <c r="DB330" i="13" s="1"/>
  <c r="CY316" i="13"/>
  <c r="DB316" i="13" s="1"/>
  <c r="CY298" i="13"/>
  <c r="DB298" i="13" s="1"/>
  <c r="CY262" i="13"/>
  <c r="DB262" i="13" s="1"/>
  <c r="CY212" i="13"/>
  <c r="DB212" i="13" s="1"/>
  <c r="CY211" i="13"/>
  <c r="DB211" i="13" s="1"/>
  <c r="CY140" i="13"/>
  <c r="DB140" i="13" s="1"/>
  <c r="CY121" i="13"/>
  <c r="DB121" i="13" s="1"/>
  <c r="CY86" i="13"/>
  <c r="DB86" i="13" s="1"/>
  <c r="CY72" i="13"/>
  <c r="DB72" i="13" s="1"/>
  <c r="CY53" i="13"/>
  <c r="DB53" i="13" s="1"/>
  <c r="CY1709" i="13"/>
  <c r="DB1709" i="13" s="1"/>
  <c r="CY1157" i="13"/>
  <c r="DB1157" i="13" s="1"/>
  <c r="CY1119" i="13"/>
  <c r="DB1119" i="13" s="1"/>
  <c r="CY10" i="13"/>
  <c r="DB10" i="13" s="1"/>
  <c r="CY9" i="13"/>
  <c r="DB9" i="13" s="1"/>
  <c r="CY2250" i="13"/>
  <c r="DB2250" i="13" s="1"/>
  <c r="CY2246" i="13"/>
  <c r="DB2246" i="13" s="1"/>
  <c r="CY2214" i="13"/>
  <c r="DB2214" i="13" s="1"/>
  <c r="CY2210" i="13"/>
  <c r="DB2210" i="13" s="1"/>
  <c r="CY2206" i="13"/>
  <c r="DB2206" i="13" s="1"/>
  <c r="CY2202" i="13"/>
  <c r="DB2202" i="13" s="1"/>
  <c r="CY2197" i="13"/>
  <c r="DB2197" i="13" s="1"/>
  <c r="CY2193" i="13"/>
  <c r="DB2193" i="13" s="1"/>
  <c r="CY2189" i="13"/>
  <c r="DB2189" i="13" s="1"/>
  <c r="CY2185" i="13"/>
  <c r="DB2185" i="13" s="1"/>
  <c r="CY2181" i="13"/>
  <c r="DB2181" i="13" s="1"/>
  <c r="CY2175" i="13"/>
  <c r="DB2175" i="13" s="1"/>
  <c r="CY2147" i="13"/>
  <c r="DB2147" i="13" s="1"/>
  <c r="CY2143" i="13"/>
  <c r="DB2143" i="13" s="1"/>
  <c r="CY2139" i="13"/>
  <c r="DB2139" i="13" s="1"/>
  <c r="CY2121" i="13"/>
  <c r="DB2121" i="13" s="1"/>
  <c r="CY2117" i="13"/>
  <c r="DB2117" i="13" s="1"/>
  <c r="CY2061" i="13"/>
  <c r="DB2061" i="13" s="1"/>
  <c r="CY2059" i="13"/>
  <c r="DB2059" i="13" s="1"/>
  <c r="CY1975" i="13"/>
  <c r="DB1975" i="13" s="1"/>
  <c r="CY1973" i="13"/>
  <c r="DB1973" i="13" s="1"/>
  <c r="CY1971" i="13"/>
  <c r="DB1971" i="13" s="1"/>
  <c r="CY1955" i="13"/>
  <c r="DB1955" i="13" s="1"/>
  <c r="CY1923" i="13"/>
  <c r="DB1923" i="13" s="1"/>
  <c r="CY1921" i="13"/>
  <c r="DB1921" i="13" s="1"/>
  <c r="CY1843" i="13"/>
  <c r="DB1843" i="13" s="1"/>
  <c r="CY1805" i="13"/>
  <c r="DB1805" i="13" s="1"/>
  <c r="CY1771" i="13"/>
  <c r="DB1771" i="13" s="1"/>
  <c r="CY1739" i="13"/>
  <c r="DB1739" i="13" s="1"/>
  <c r="CY1697" i="13"/>
  <c r="DB1697" i="13" s="1"/>
  <c r="CY1695" i="13"/>
  <c r="DB1695" i="13" s="1"/>
  <c r="CY1683" i="13"/>
  <c r="DB1683" i="13" s="1"/>
  <c r="CY1671" i="13"/>
  <c r="DB1671" i="13" s="1"/>
  <c r="CY1663" i="13"/>
  <c r="DB1663" i="13" s="1"/>
  <c r="CY1657" i="13"/>
  <c r="DB1657" i="13" s="1"/>
  <c r="CY1621" i="13"/>
  <c r="DB1621" i="13" s="1"/>
  <c r="CY1579" i="13"/>
  <c r="DB1579" i="13" s="1"/>
  <c r="CY1571" i="13"/>
  <c r="DB1571" i="13" s="1"/>
  <c r="CY1521" i="13"/>
  <c r="DB1521" i="13" s="1"/>
  <c r="CY1496" i="13"/>
  <c r="DB1496" i="13" s="1"/>
  <c r="CY1475" i="13"/>
  <c r="DB1475" i="13" s="1"/>
  <c r="CY1474" i="13"/>
  <c r="DB1474" i="13" s="1"/>
  <c r="CY1469" i="13"/>
  <c r="DB1469" i="13" s="1"/>
  <c r="CY1466" i="13"/>
  <c r="DB1466" i="13" s="1"/>
  <c r="CY1447" i="13"/>
  <c r="DB1447" i="13" s="1"/>
  <c r="CY1443" i="13"/>
  <c r="DB1443" i="13" s="1"/>
  <c r="CY1434" i="13"/>
  <c r="DB1434" i="13" s="1"/>
  <c r="CY1399" i="13"/>
  <c r="DB1399" i="13" s="1"/>
  <c r="CY1395" i="13"/>
  <c r="DB1395" i="13" s="1"/>
  <c r="CY1386" i="13"/>
  <c r="DB1386" i="13" s="1"/>
  <c r="CY1367" i="13"/>
  <c r="DB1367" i="13" s="1"/>
  <c r="CY1363" i="13"/>
  <c r="DB1363" i="13" s="1"/>
  <c r="CY1354" i="13"/>
  <c r="DB1354" i="13" s="1"/>
  <c r="CY1197" i="13"/>
  <c r="DB1197" i="13" s="1"/>
  <c r="CY1180" i="13"/>
  <c r="DB1180" i="13" s="1"/>
  <c r="CY1109" i="13"/>
  <c r="DB1109" i="13" s="1"/>
  <c r="CY1104" i="13"/>
  <c r="DB1104" i="13" s="1"/>
  <c r="CY977" i="13"/>
  <c r="DB977" i="13" s="1"/>
  <c r="CY885" i="13"/>
  <c r="DB885" i="13" s="1"/>
  <c r="CY821" i="13"/>
  <c r="DB821" i="13" s="1"/>
  <c r="CY817" i="13"/>
  <c r="DB817" i="13" s="1"/>
  <c r="CY813" i="13"/>
  <c r="DB813" i="13" s="1"/>
  <c r="CY809" i="13"/>
  <c r="DB809" i="13" s="1"/>
  <c r="CY794" i="13"/>
  <c r="DB794" i="13" s="1"/>
  <c r="CY790" i="13"/>
  <c r="DB790" i="13" s="1"/>
  <c r="CY711" i="13"/>
  <c r="DB711" i="13" s="1"/>
  <c r="CY707" i="13"/>
  <c r="DB707" i="13" s="1"/>
  <c r="CY617" i="13"/>
  <c r="DB617" i="13" s="1"/>
  <c r="CY613" i="13"/>
  <c r="DB613" i="13" s="1"/>
  <c r="CY553" i="13"/>
  <c r="DB553" i="13" s="1"/>
  <c r="CY549" i="13"/>
  <c r="DB549" i="13" s="1"/>
  <c r="CY504" i="13"/>
  <c r="DB504" i="13" s="1"/>
  <c r="CY488" i="13"/>
  <c r="DB488" i="13" s="1"/>
  <c r="CY484" i="13"/>
  <c r="DB484" i="13" s="1"/>
  <c r="CY286" i="13"/>
  <c r="DB286" i="13" s="1"/>
  <c r="CY268" i="13"/>
  <c r="DB268" i="13" s="1"/>
  <c r="CY254" i="13"/>
  <c r="DB254" i="13" s="1"/>
  <c r="CY172" i="13"/>
  <c r="DB172" i="13" s="1"/>
  <c r="CY171" i="13"/>
  <c r="DB171" i="13" s="1"/>
  <c r="CY163" i="13"/>
  <c r="DB163" i="13" s="1"/>
  <c r="CY159" i="13"/>
  <c r="DB159" i="13" s="1"/>
  <c r="CY127" i="13"/>
  <c r="DB127" i="13" s="1"/>
  <c r="CY113" i="13"/>
  <c r="DB113" i="13" s="1"/>
  <c r="CY55" i="13"/>
  <c r="DB55" i="13" s="1"/>
  <c r="CY26" i="13"/>
  <c r="DB26" i="13" s="1"/>
  <c r="CY18" i="13"/>
  <c r="DB18" i="13" s="1"/>
  <c r="CY414" i="13"/>
  <c r="DB414" i="13" s="1"/>
  <c r="CY382" i="13"/>
  <c r="DB382" i="13" s="1"/>
  <c r="CY350" i="13"/>
  <c r="DB350" i="13" s="1"/>
  <c r="CY318" i="13"/>
  <c r="DB318" i="13" s="1"/>
  <c r="CY276" i="13"/>
  <c r="DB276" i="13" s="1"/>
  <c r="CY244" i="13"/>
  <c r="DB244" i="13" s="1"/>
  <c r="CY204" i="13"/>
  <c r="DB204" i="13" s="1"/>
  <c r="CY203" i="13"/>
  <c r="DB203" i="13" s="1"/>
  <c r="CY196" i="13"/>
  <c r="DB196" i="13" s="1"/>
  <c r="CY195" i="13"/>
  <c r="DB195" i="13" s="1"/>
  <c r="CY186" i="13"/>
  <c r="DB186" i="13" s="1"/>
  <c r="CY160" i="13"/>
  <c r="DB160" i="13" s="1"/>
  <c r="CY135" i="13"/>
  <c r="DB135" i="13" s="1"/>
  <c r="CY103" i="13"/>
  <c r="DB103" i="13" s="1"/>
  <c r="CY74" i="13"/>
  <c r="DB74" i="13" s="1"/>
  <c r="CY50" i="13"/>
  <c r="DB50" i="13" s="1"/>
  <c r="CY44" i="13"/>
  <c r="DB44" i="13" s="1"/>
  <c r="CY40" i="13"/>
  <c r="DB40" i="13" s="1"/>
  <c r="CY36" i="13"/>
  <c r="DB36" i="13" s="1"/>
  <c r="CY28" i="13"/>
  <c r="DB28" i="13" s="1"/>
  <c r="CY1639" i="13"/>
  <c r="DB1639" i="13" s="1"/>
  <c r="CY1595" i="13"/>
  <c r="DB1595" i="13" s="1"/>
  <c r="CY1594" i="13"/>
  <c r="DB1594" i="13" s="1"/>
  <c r="CY1585" i="13"/>
  <c r="DB1585" i="13" s="1"/>
  <c r="CY1547" i="13"/>
  <c r="DB1547" i="13" s="1"/>
  <c r="CY1537" i="13"/>
  <c r="DB1537" i="13" s="1"/>
  <c r="CY1507" i="13"/>
  <c r="DB1507" i="13" s="1"/>
  <c r="CY1499" i="13"/>
  <c r="DB1499" i="13" s="1"/>
  <c r="CY1481" i="13"/>
  <c r="DB1481" i="13" s="1"/>
  <c r="CY1465" i="13"/>
  <c r="DB1465" i="13" s="1"/>
  <c r="CY1461" i="13"/>
  <c r="DB1461" i="13" s="1"/>
  <c r="CY1455" i="13"/>
  <c r="DB1455" i="13" s="1"/>
  <c r="CY1449" i="13"/>
  <c r="DB1449" i="13" s="1"/>
  <c r="CY1445" i="13"/>
  <c r="DB1445" i="13" s="1"/>
  <c r="CY1439" i="13"/>
  <c r="DB1439" i="13" s="1"/>
  <c r="CY1433" i="13"/>
  <c r="DB1433" i="13" s="1"/>
  <c r="CY1429" i="13"/>
  <c r="DB1429" i="13" s="1"/>
  <c r="CY1426" i="13"/>
  <c r="DB1426" i="13" s="1"/>
  <c r="CY1415" i="13"/>
  <c r="DB1415" i="13" s="1"/>
  <c r="CY1411" i="13"/>
  <c r="DB1411" i="13" s="1"/>
  <c r="CY1401" i="13"/>
  <c r="DB1401" i="13" s="1"/>
  <c r="CY1397" i="13"/>
  <c r="DB1397" i="13" s="1"/>
  <c r="CY1391" i="13"/>
  <c r="DB1391" i="13" s="1"/>
  <c r="CY1385" i="13"/>
  <c r="DB1385" i="13" s="1"/>
  <c r="CY1381" i="13"/>
  <c r="DB1381" i="13" s="1"/>
  <c r="CY1375" i="13"/>
  <c r="DB1375" i="13" s="1"/>
  <c r="CY1369" i="13"/>
  <c r="DB1369" i="13" s="1"/>
  <c r="CY1365" i="13"/>
  <c r="DB1365" i="13" s="1"/>
  <c r="CY1359" i="13"/>
  <c r="DB1359" i="13" s="1"/>
  <c r="CY1353" i="13"/>
  <c r="DB1353" i="13" s="1"/>
  <c r="CY1349" i="13"/>
  <c r="DB1349" i="13" s="1"/>
  <c r="CY1346" i="13"/>
  <c r="DB1346" i="13" s="1"/>
  <c r="CY1345" i="13"/>
  <c r="DB1345" i="13" s="1"/>
  <c r="CY1341" i="13"/>
  <c r="DB1341" i="13" s="1"/>
  <c r="CY1338" i="13"/>
  <c r="DB1338" i="13" s="1"/>
  <c r="CY1327" i="13"/>
  <c r="DB1327" i="13" s="1"/>
  <c r="CY1324" i="13"/>
  <c r="DB1324" i="13" s="1"/>
  <c r="CY1229" i="13"/>
  <c r="DB1229" i="13" s="1"/>
  <c r="CY1207" i="13"/>
  <c r="DB1207" i="13" s="1"/>
  <c r="CY1193" i="13"/>
  <c r="DB1193" i="13" s="1"/>
  <c r="CY1181" i="13"/>
  <c r="DB1181" i="13" s="1"/>
  <c r="CY1159" i="13"/>
  <c r="DB1159" i="13" s="1"/>
  <c r="CY1151" i="13"/>
  <c r="DB1151" i="13" s="1"/>
  <c r="CY1141" i="13"/>
  <c r="DB1141" i="13" s="1"/>
  <c r="CY1093" i="13"/>
  <c r="DB1093" i="13" s="1"/>
  <c r="CY1041" i="13"/>
  <c r="DB1041" i="13" s="1"/>
  <c r="CY1037" i="13"/>
  <c r="DB1037" i="13" s="1"/>
  <c r="CY1033" i="13"/>
  <c r="DB1033" i="13" s="1"/>
  <c r="CY1029" i="13"/>
  <c r="DB1029" i="13" s="1"/>
  <c r="CY987" i="13"/>
  <c r="DB987" i="13" s="1"/>
  <c r="CY979" i="13"/>
  <c r="DB979" i="13" s="1"/>
  <c r="CY969" i="13"/>
  <c r="DB969" i="13" s="1"/>
  <c r="CY917" i="13"/>
  <c r="DB917" i="13" s="1"/>
  <c r="CY899" i="13"/>
  <c r="DB899" i="13" s="1"/>
  <c r="CY877" i="13"/>
  <c r="DB877" i="13" s="1"/>
  <c r="CY859" i="13"/>
  <c r="DB859" i="13" s="1"/>
  <c r="CY851" i="13"/>
  <c r="DB851" i="13" s="1"/>
  <c r="CY837" i="13"/>
  <c r="DB837" i="13" s="1"/>
  <c r="CY792" i="13"/>
  <c r="DB792" i="13" s="1"/>
  <c r="CY771" i="13"/>
  <c r="DB771" i="13" s="1"/>
  <c r="CY695" i="13"/>
  <c r="DB695" i="13" s="1"/>
  <c r="CY691" i="13"/>
  <c r="DB691" i="13" s="1"/>
  <c r="CY687" i="13"/>
  <c r="DB687" i="13" s="1"/>
  <c r="CY683" i="13"/>
  <c r="DB683" i="13" s="1"/>
  <c r="CY647" i="13"/>
  <c r="DB647" i="13" s="1"/>
  <c r="CY615" i="13"/>
  <c r="DB615" i="13" s="1"/>
  <c r="CY583" i="13"/>
  <c r="DB583" i="13" s="1"/>
  <c r="CY551" i="13"/>
  <c r="DB551" i="13" s="1"/>
  <c r="CY519" i="13"/>
  <c r="DB519" i="13" s="1"/>
  <c r="CY506" i="13"/>
  <c r="DB506" i="13" s="1"/>
  <c r="CY486" i="13"/>
  <c r="DB486" i="13" s="1"/>
  <c r="CY454" i="13"/>
  <c r="DB454" i="13" s="1"/>
  <c r="CY422" i="13"/>
  <c r="DB422" i="13" s="1"/>
  <c r="CY390" i="13"/>
  <c r="DB390" i="13" s="1"/>
  <c r="CY358" i="13"/>
  <c r="DB358" i="13" s="1"/>
  <c r="CY326" i="13"/>
  <c r="DB326" i="13" s="1"/>
  <c r="CY284" i="13"/>
  <c r="DB284" i="13" s="1"/>
  <c r="CY252" i="13"/>
  <c r="DB252" i="13" s="1"/>
  <c r="CY218" i="13"/>
  <c r="DB218" i="13" s="1"/>
  <c r="CY170" i="13"/>
  <c r="DB170" i="13" s="1"/>
  <c r="CY168" i="13"/>
  <c r="DB168" i="13" s="1"/>
  <c r="CY164" i="13"/>
  <c r="DB164" i="13" s="1"/>
  <c r="CY161" i="13"/>
  <c r="DB161" i="13" s="1"/>
  <c r="CY136" i="13"/>
  <c r="DB136" i="13" s="1"/>
  <c r="CY111" i="13"/>
  <c r="DB111" i="13" s="1"/>
  <c r="CY82" i="13"/>
  <c r="DB82" i="13" s="1"/>
  <c r="CY51" i="13"/>
  <c r="DB51" i="13" s="1"/>
  <c r="CY48" i="13"/>
  <c r="DB48" i="13" s="1"/>
  <c r="CY16" i="13"/>
  <c r="DB16" i="13" s="1"/>
  <c r="CY2254" i="13"/>
  <c r="DB2254" i="13" s="1"/>
  <c r="CY2251" i="13"/>
  <c r="DB2251" i="13" s="1"/>
  <c r="CY2247" i="13"/>
  <c r="DB2247" i="13" s="1"/>
  <c r="CY2243" i="13"/>
  <c r="DB2243" i="13" s="1"/>
  <c r="CY2242" i="13"/>
  <c r="DB2242" i="13" s="1"/>
  <c r="CY2239" i="13"/>
  <c r="DB2239" i="13" s="1"/>
  <c r="CY2238" i="13"/>
  <c r="DB2238" i="13" s="1"/>
  <c r="CY2235" i="13"/>
  <c r="DB2235" i="13" s="1"/>
  <c r="CY2234" i="13"/>
  <c r="DB2234" i="13" s="1"/>
  <c r="CY2231" i="13"/>
  <c r="DB2231" i="13" s="1"/>
  <c r="CY2230" i="13"/>
  <c r="DB2230" i="13" s="1"/>
  <c r="CY2227" i="13"/>
  <c r="DB2227" i="13" s="1"/>
  <c r="CY2226" i="13"/>
  <c r="DB2226" i="13" s="1"/>
  <c r="CY2223" i="13"/>
  <c r="DB2223" i="13" s="1"/>
  <c r="CY2222" i="13"/>
  <c r="DB2222" i="13" s="1"/>
  <c r="CY2219" i="13"/>
  <c r="DB2219" i="13" s="1"/>
  <c r="CY2218" i="13"/>
  <c r="DB2218" i="13" s="1"/>
  <c r="CY2215" i="13"/>
  <c r="DB2215" i="13" s="1"/>
  <c r="CY2211" i="13"/>
  <c r="DB2211" i="13" s="1"/>
  <c r="CY2207" i="13"/>
  <c r="DB2207" i="13" s="1"/>
  <c r="CY2203" i="13"/>
  <c r="DB2203" i="13" s="1"/>
  <c r="CY2199" i="13"/>
  <c r="DB2199" i="13" s="1"/>
  <c r="CY2171" i="13"/>
  <c r="DB2171" i="13" s="1"/>
  <c r="CY2162" i="13"/>
  <c r="DB2162" i="13" s="1"/>
  <c r="CY2145" i="13"/>
  <c r="DB2145" i="13" s="1"/>
  <c r="CY2133" i="13"/>
  <c r="DB2133" i="13" s="1"/>
  <c r="CY2114" i="13"/>
  <c r="DB2114" i="13" s="1"/>
  <c r="CY2111" i="13"/>
  <c r="DB2111" i="13" s="1"/>
  <c r="CY2109" i="13"/>
  <c r="DB2109" i="13" s="1"/>
  <c r="CY2099" i="13"/>
  <c r="DB2099" i="13" s="1"/>
  <c r="CY2083" i="13"/>
  <c r="DB2083" i="13" s="1"/>
  <c r="CY2071" i="13"/>
  <c r="DB2071" i="13" s="1"/>
  <c r="CY2065" i="13"/>
  <c r="DB2065" i="13" s="1"/>
  <c r="CY2047" i="13"/>
  <c r="DB2047" i="13" s="1"/>
  <c r="CY2031" i="13"/>
  <c r="DB2031" i="13" s="1"/>
  <c r="CY2017" i="13"/>
  <c r="DB2017" i="13" s="1"/>
  <c r="CY2007" i="13"/>
  <c r="DB2007" i="13" s="1"/>
  <c r="CY1991" i="13"/>
  <c r="DB1991" i="13" s="1"/>
  <c r="CY1979" i="13"/>
  <c r="DB1979" i="13" s="1"/>
  <c r="CY1961" i="13"/>
  <c r="DB1961" i="13" s="1"/>
  <c r="CY1951" i="13"/>
  <c r="DB1951" i="13" s="1"/>
  <c r="CY1935" i="13"/>
  <c r="DB1935" i="13" s="1"/>
  <c r="CY1915" i="13"/>
  <c r="DB1915" i="13" s="1"/>
  <c r="CY1903" i="13"/>
  <c r="DB1903" i="13" s="1"/>
  <c r="CY1891" i="13"/>
  <c r="DB1891" i="13" s="1"/>
  <c r="CY1879" i="13"/>
  <c r="DB1879" i="13" s="1"/>
  <c r="CY1867" i="13"/>
  <c r="DB1867" i="13" s="1"/>
  <c r="CY1855" i="13"/>
  <c r="DB1855" i="13" s="1"/>
  <c r="CY1831" i="13"/>
  <c r="DB1831" i="13" s="1"/>
  <c r="CY1819" i="13"/>
  <c r="DB1819" i="13" s="1"/>
  <c r="CY1779" i="13"/>
  <c r="DB1779" i="13" s="1"/>
  <c r="CY1759" i="13"/>
  <c r="DB1759" i="13" s="1"/>
  <c r="CY1727" i="13"/>
  <c r="DB1727" i="13" s="1"/>
  <c r="CY1679" i="13"/>
  <c r="DB1679" i="13" s="1"/>
  <c r="CY1651" i="13"/>
  <c r="DB1651" i="13" s="1"/>
  <c r="CY1635" i="13"/>
  <c r="DB1635" i="13" s="1"/>
  <c r="CY1587" i="13"/>
  <c r="DB1587" i="13" s="1"/>
  <c r="CY1577" i="13"/>
  <c r="DB1577" i="13" s="1"/>
  <c r="CY1563" i="13"/>
  <c r="DB1563" i="13" s="1"/>
  <c r="CY1555" i="13"/>
  <c r="DB1555" i="13" s="1"/>
  <c r="CY1539" i="13"/>
  <c r="DB1539" i="13" s="1"/>
  <c r="CY1529" i="13"/>
  <c r="DB1529" i="13" s="1"/>
  <c r="CY1515" i="13"/>
  <c r="DB1515" i="13" s="1"/>
  <c r="CY1491" i="13"/>
  <c r="DB1491" i="13" s="1"/>
  <c r="CY1483" i="13"/>
  <c r="DB1483" i="13" s="1"/>
  <c r="CY1482" i="13"/>
  <c r="DB1482" i="13" s="1"/>
  <c r="CY1473" i="13"/>
  <c r="DB1473" i="13" s="1"/>
  <c r="CY1467" i="13"/>
  <c r="DB1467" i="13" s="1"/>
  <c r="CY1458" i="13"/>
  <c r="DB1458" i="13" s="1"/>
  <c r="CY1451" i="13"/>
  <c r="DB1451" i="13" s="1"/>
  <c r="CY1442" i="13"/>
  <c r="DB1442" i="13" s="1"/>
  <c r="CY1435" i="13"/>
  <c r="DB1435" i="13" s="1"/>
  <c r="CY1425" i="13"/>
  <c r="DB1425" i="13" s="1"/>
  <c r="CY1421" i="13"/>
  <c r="DB1421" i="13" s="1"/>
  <c r="CY1418" i="13"/>
  <c r="DB1418" i="13" s="1"/>
  <c r="CY1407" i="13"/>
  <c r="DB1407" i="13" s="1"/>
  <c r="CY1403" i="13"/>
  <c r="DB1403" i="13" s="1"/>
  <c r="CY1394" i="13"/>
  <c r="DB1394" i="13" s="1"/>
  <c r="CY1387" i="13"/>
  <c r="DB1387" i="13" s="1"/>
  <c r="CY1378" i="13"/>
  <c r="DB1378" i="13" s="1"/>
  <c r="CY1371" i="13"/>
  <c r="DB1371" i="13" s="1"/>
  <c r="CY1362" i="13"/>
  <c r="DB1362" i="13" s="1"/>
  <c r="CY1355" i="13"/>
  <c r="DB1355" i="13" s="1"/>
  <c r="CY1256" i="13"/>
  <c r="DB1256" i="13" s="1"/>
  <c r="CY1239" i="13"/>
  <c r="DB1239" i="13" s="1"/>
  <c r="CY1221" i="13"/>
  <c r="DB1221" i="13" s="1"/>
  <c r="CY1199" i="13"/>
  <c r="DB1199" i="13" s="1"/>
  <c r="CY1183" i="13"/>
  <c r="DB1183" i="13" s="1"/>
  <c r="CY1173" i="13"/>
  <c r="DB1173" i="13" s="1"/>
  <c r="CY1125" i="13"/>
  <c r="DB1125" i="13" s="1"/>
  <c r="CY1103" i="13"/>
  <c r="DB1103" i="13" s="1"/>
  <c r="CY1085" i="13"/>
  <c r="DB1085" i="13" s="1"/>
  <c r="CY1080" i="13"/>
  <c r="DB1080" i="13" s="1"/>
  <c r="CY1025" i="13"/>
  <c r="DB1025" i="13" s="1"/>
  <c r="CY1021" i="13"/>
  <c r="DB1021" i="13" s="1"/>
  <c r="CY953" i="13"/>
  <c r="DB953" i="13" s="1"/>
  <c r="CY931" i="13"/>
  <c r="DB931" i="13" s="1"/>
  <c r="CY909" i="13"/>
  <c r="DB909" i="13" s="1"/>
  <c r="CY891" i="13"/>
  <c r="DB891" i="13" s="1"/>
  <c r="CY883" i="13"/>
  <c r="DB883" i="13" s="1"/>
  <c r="CY869" i="13"/>
  <c r="DB869" i="13" s="1"/>
  <c r="CY800" i="13"/>
  <c r="DB800" i="13" s="1"/>
  <c r="CY779" i="13"/>
  <c r="DB779" i="13" s="1"/>
  <c r="CY727" i="13"/>
  <c r="DB727" i="13" s="1"/>
  <c r="CY723" i="13"/>
  <c r="DB723" i="13" s="1"/>
  <c r="CY719" i="13"/>
  <c r="DB719" i="13" s="1"/>
  <c r="CY715" i="13"/>
  <c r="DB715" i="13" s="1"/>
  <c r="CY679" i="13"/>
  <c r="DB679" i="13" s="1"/>
  <c r="CY655" i="13"/>
  <c r="DB655" i="13" s="1"/>
  <c r="CY623" i="13"/>
  <c r="DB623" i="13" s="1"/>
  <c r="CY591" i="13"/>
  <c r="DB591" i="13" s="1"/>
  <c r="CY559" i="13"/>
  <c r="DB559" i="13" s="1"/>
  <c r="CY527" i="13"/>
  <c r="DB527" i="13" s="1"/>
  <c r="CY494" i="13"/>
  <c r="DB494" i="13" s="1"/>
  <c r="CY462" i="13"/>
  <c r="DB462" i="13" s="1"/>
  <c r="CY430" i="13"/>
  <c r="DB430" i="13" s="1"/>
  <c r="CY398" i="13"/>
  <c r="DB398" i="13" s="1"/>
  <c r="CY366" i="13"/>
  <c r="DB366" i="13" s="1"/>
  <c r="CY334" i="13"/>
  <c r="DB334" i="13" s="1"/>
  <c r="CY302" i="13"/>
  <c r="DB302" i="13" s="1"/>
  <c r="CY292" i="13"/>
  <c r="DB292" i="13" s="1"/>
  <c r="CY290" i="13"/>
  <c r="DB290" i="13" s="1"/>
  <c r="CY260" i="13"/>
  <c r="DB260" i="13" s="1"/>
  <c r="CY202" i="13"/>
  <c r="DB202" i="13" s="1"/>
  <c r="CY180" i="13"/>
  <c r="DB180" i="13" s="1"/>
  <c r="CY179" i="13"/>
  <c r="DB179" i="13" s="1"/>
  <c r="CY144" i="13"/>
  <c r="DB144" i="13" s="1"/>
  <c r="CY119" i="13"/>
  <c r="DB119" i="13" s="1"/>
  <c r="CY90" i="13"/>
  <c r="DB90" i="13" s="1"/>
  <c r="CY59" i="13"/>
  <c r="DB59" i="13" s="1"/>
  <c r="CY42" i="13"/>
  <c r="DB42" i="13" s="1"/>
  <c r="CY1347" i="13"/>
  <c r="DB1347" i="13" s="1"/>
  <c r="CY1337" i="13"/>
  <c r="DB1337" i="13" s="1"/>
  <c r="CY1333" i="13"/>
  <c r="DB1333" i="13" s="1"/>
  <c r="CY1330" i="13"/>
  <c r="DB1330" i="13" s="1"/>
  <c r="CY1323" i="13"/>
  <c r="DB1323" i="13" s="1"/>
  <c r="CY1247" i="13"/>
  <c r="DB1247" i="13" s="1"/>
  <c r="CY1246" i="13"/>
  <c r="DB1246" i="13" s="1"/>
  <c r="CY1237" i="13"/>
  <c r="DB1237" i="13" s="1"/>
  <c r="CY1215" i="13"/>
  <c r="DB1215" i="13" s="1"/>
  <c r="CY1205" i="13"/>
  <c r="DB1205" i="13" s="1"/>
  <c r="CY1191" i="13"/>
  <c r="DB1191" i="13" s="1"/>
  <c r="CY1175" i="13"/>
  <c r="DB1175" i="13" s="1"/>
  <c r="CY1165" i="13"/>
  <c r="DB1165" i="13" s="1"/>
  <c r="CY1143" i="13"/>
  <c r="DB1143" i="13" s="1"/>
  <c r="CY1133" i="13"/>
  <c r="DB1133" i="13" s="1"/>
  <c r="CY1111" i="13"/>
  <c r="DB1111" i="13" s="1"/>
  <c r="CY1101" i="13"/>
  <c r="DB1101" i="13" s="1"/>
  <c r="CY1079" i="13"/>
  <c r="DB1079" i="13" s="1"/>
  <c r="CY1078" i="13"/>
  <c r="DB1078" i="13" s="1"/>
  <c r="CY1045" i="13"/>
  <c r="DB1045" i="13" s="1"/>
  <c r="CY1017" i="13"/>
  <c r="DB1017" i="13" s="1"/>
  <c r="CY1013" i="13"/>
  <c r="DB1013" i="13" s="1"/>
  <c r="CY993" i="13"/>
  <c r="DB993" i="13" s="1"/>
  <c r="CY971" i="13"/>
  <c r="DB971" i="13" s="1"/>
  <c r="CY961" i="13"/>
  <c r="DB961" i="13" s="1"/>
  <c r="CY939" i="13"/>
  <c r="DB939" i="13" s="1"/>
  <c r="CY929" i="13"/>
  <c r="DB929" i="13" s="1"/>
  <c r="CY907" i="13"/>
  <c r="DB907" i="13" s="1"/>
  <c r="CY893" i="13"/>
  <c r="DB893" i="13" s="1"/>
  <c r="CY875" i="13"/>
  <c r="DB875" i="13" s="1"/>
  <c r="CY861" i="13"/>
  <c r="DB861" i="13" s="1"/>
  <c r="CY843" i="13"/>
  <c r="DB843" i="13" s="1"/>
  <c r="CY829" i="13"/>
  <c r="DB829" i="13" s="1"/>
  <c r="CY781" i="13"/>
  <c r="DB781" i="13" s="1"/>
  <c r="CY773" i="13"/>
  <c r="DB773" i="13" s="1"/>
  <c r="CY767" i="13"/>
  <c r="DB767" i="13" s="1"/>
  <c r="CY763" i="13"/>
  <c r="DB763" i="13" s="1"/>
  <c r="CY735" i="13"/>
  <c r="DB735" i="13" s="1"/>
  <c r="CY731" i="13"/>
  <c r="DB731" i="13" s="1"/>
  <c r="CY703" i="13"/>
  <c r="DB703" i="13" s="1"/>
  <c r="CY699" i="13"/>
  <c r="DB699" i="13" s="1"/>
  <c r="CY294" i="13"/>
  <c r="DB294" i="13" s="1"/>
  <c r="CY220" i="13"/>
  <c r="DB220" i="13" s="1"/>
  <c r="CY219" i="13"/>
  <c r="DB219" i="13" s="1"/>
  <c r="CY210" i="13"/>
  <c r="DB210" i="13" s="1"/>
  <c r="CY188" i="13"/>
  <c r="DB188" i="13" s="1"/>
  <c r="CY187" i="13"/>
  <c r="DB187" i="13" s="1"/>
  <c r="CY178" i="13"/>
  <c r="DB178" i="13" s="1"/>
  <c r="CY100" i="13"/>
  <c r="DB100" i="13" s="1"/>
  <c r="CY2170" i="13"/>
  <c r="DB2170" i="13" s="1"/>
  <c r="CY2154" i="13"/>
  <c r="DB2154" i="13" s="1"/>
  <c r="CY2106" i="13"/>
  <c r="DB2106" i="13" s="1"/>
  <c r="CY1528" i="13"/>
  <c r="DB1528" i="13" s="1"/>
  <c r="CY2144" i="13"/>
  <c r="DB2144" i="13" s="1"/>
  <c r="CY2136" i="13"/>
  <c r="DB2136" i="13" s="1"/>
  <c r="CY2128" i="13"/>
  <c r="DB2128" i="13" s="1"/>
  <c r="CY2120" i="13"/>
  <c r="DB2120" i="13" s="1"/>
  <c r="CY2112" i="13"/>
  <c r="DB2112" i="13" s="1"/>
  <c r="CY2104" i="13"/>
  <c r="DB2104" i="13" s="1"/>
  <c r="CY2096" i="13"/>
  <c r="DB2096" i="13" s="1"/>
  <c r="CY2090" i="13"/>
  <c r="DB2090" i="13" s="1"/>
  <c r="CY2086" i="13"/>
  <c r="DB2086" i="13" s="1"/>
  <c r="CY2082" i="13"/>
  <c r="DB2082" i="13" s="1"/>
  <c r="CY2078" i="13"/>
  <c r="DB2078" i="13" s="1"/>
  <c r="CY2074" i="13"/>
  <c r="DB2074" i="13" s="1"/>
  <c r="CY2070" i="13"/>
  <c r="DB2070" i="13" s="1"/>
  <c r="CY2066" i="13"/>
  <c r="DB2066" i="13" s="1"/>
  <c r="CY2062" i="13"/>
  <c r="DB2062" i="13" s="1"/>
  <c r="CY2058" i="13"/>
  <c r="DB2058" i="13" s="1"/>
  <c r="CY2054" i="13"/>
  <c r="DB2054" i="13" s="1"/>
  <c r="CY2050" i="13"/>
  <c r="DB2050" i="13" s="1"/>
  <c r="CY2046" i="13"/>
  <c r="DB2046" i="13" s="1"/>
  <c r="CY2042" i="13"/>
  <c r="DB2042" i="13" s="1"/>
  <c r="CY2038" i="13"/>
  <c r="DB2038" i="13" s="1"/>
  <c r="CY2034" i="13"/>
  <c r="DB2034" i="13" s="1"/>
  <c r="CY2030" i="13"/>
  <c r="DB2030" i="13" s="1"/>
  <c r="CY2026" i="13"/>
  <c r="DB2026" i="13" s="1"/>
  <c r="CY2022" i="13"/>
  <c r="DB2022" i="13" s="1"/>
  <c r="CY2018" i="13"/>
  <c r="DB2018" i="13" s="1"/>
  <c r="CY2014" i="13"/>
  <c r="DB2014" i="13" s="1"/>
  <c r="CY2010" i="13"/>
  <c r="DB2010" i="13" s="1"/>
  <c r="CY2006" i="13"/>
  <c r="DB2006" i="13" s="1"/>
  <c r="CY2002" i="13"/>
  <c r="DB2002" i="13" s="1"/>
  <c r="CY1998" i="13"/>
  <c r="DB1998" i="13" s="1"/>
  <c r="CY1994" i="13"/>
  <c r="DB1994" i="13" s="1"/>
  <c r="CY1990" i="13"/>
  <c r="DB1990" i="13" s="1"/>
  <c r="CY1986" i="13"/>
  <c r="DB1986" i="13" s="1"/>
  <c r="CY1982" i="13"/>
  <c r="DB1982" i="13" s="1"/>
  <c r="CY1978" i="13"/>
  <c r="DB1978" i="13" s="1"/>
  <c r="CY1974" i="13"/>
  <c r="DB1974" i="13" s="1"/>
  <c r="CY1970" i="13"/>
  <c r="DB1970" i="13" s="1"/>
  <c r="CY1966" i="13"/>
  <c r="DB1966" i="13" s="1"/>
  <c r="CY1962" i="13"/>
  <c r="DB1962" i="13" s="1"/>
  <c r="CY1958" i="13"/>
  <c r="DB1958" i="13" s="1"/>
  <c r="CY1954" i="13"/>
  <c r="DB1954" i="13" s="1"/>
  <c r="CY1950" i="13"/>
  <c r="DB1950" i="13" s="1"/>
  <c r="CY1946" i="13"/>
  <c r="DB1946" i="13" s="1"/>
  <c r="CY1942" i="13"/>
  <c r="DB1942" i="13" s="1"/>
  <c r="CY1938" i="13"/>
  <c r="DB1938" i="13" s="1"/>
  <c r="CY1934" i="13"/>
  <c r="DB1934" i="13" s="1"/>
  <c r="CY1930" i="13"/>
  <c r="DB1930" i="13" s="1"/>
  <c r="CY1926" i="13"/>
  <c r="DB1926" i="13" s="1"/>
  <c r="CY1922" i="13"/>
  <c r="DB1922" i="13" s="1"/>
  <c r="CY1918" i="13"/>
  <c r="DB1918" i="13" s="1"/>
  <c r="CY1914" i="13"/>
  <c r="DB1914" i="13" s="1"/>
  <c r="CY1910" i="13"/>
  <c r="DB1910" i="13" s="1"/>
  <c r="CY1906" i="13"/>
  <c r="DB1906" i="13" s="1"/>
  <c r="CY1902" i="13"/>
  <c r="DB1902" i="13" s="1"/>
  <c r="CY1898" i="13"/>
  <c r="DB1898" i="13" s="1"/>
  <c r="CY1894" i="13"/>
  <c r="DB1894" i="13" s="1"/>
  <c r="CY1890" i="13"/>
  <c r="DB1890" i="13" s="1"/>
  <c r="CY1886" i="13"/>
  <c r="DB1886" i="13" s="1"/>
  <c r="CY1882" i="13"/>
  <c r="DB1882" i="13" s="1"/>
  <c r="CY1878" i="13"/>
  <c r="DB1878" i="13" s="1"/>
  <c r="CY1874" i="13"/>
  <c r="DB1874" i="13" s="1"/>
  <c r="CY1870" i="13"/>
  <c r="DB1870" i="13" s="1"/>
  <c r="CY1866" i="13"/>
  <c r="DB1866" i="13" s="1"/>
  <c r="CY1862" i="13"/>
  <c r="DB1862" i="13" s="1"/>
  <c r="CY1858" i="13"/>
  <c r="DB1858" i="13" s="1"/>
  <c r="CY1854" i="13"/>
  <c r="DB1854" i="13" s="1"/>
  <c r="CY1850" i="13"/>
  <c r="DB1850" i="13" s="1"/>
  <c r="CY1846" i="13"/>
  <c r="DB1846" i="13" s="1"/>
  <c r="CY1842" i="13"/>
  <c r="DB1842" i="13" s="1"/>
  <c r="CY1838" i="13"/>
  <c r="DB1838" i="13" s="1"/>
  <c r="CY1834" i="13"/>
  <c r="DB1834" i="13" s="1"/>
  <c r="CY1830" i="13"/>
  <c r="DB1830" i="13" s="1"/>
  <c r="CY1826" i="13"/>
  <c r="DB1826" i="13" s="1"/>
  <c r="CY1822" i="13"/>
  <c r="DB1822" i="13" s="1"/>
  <c r="CY1818" i="13"/>
  <c r="DB1818" i="13" s="1"/>
  <c r="CY1814" i="13"/>
  <c r="DB1814" i="13" s="1"/>
  <c r="CY1810" i="13"/>
  <c r="DB1810" i="13" s="1"/>
  <c r="CY1806" i="13"/>
  <c r="DB1806" i="13" s="1"/>
  <c r="CY1802" i="13"/>
  <c r="DB1802" i="13" s="1"/>
  <c r="CY1798" i="13"/>
  <c r="DB1798" i="13" s="1"/>
  <c r="CY1794" i="13"/>
  <c r="DB1794" i="13" s="1"/>
  <c r="CY1790" i="13"/>
  <c r="DB1790" i="13" s="1"/>
  <c r="CY1786" i="13"/>
  <c r="DB1786" i="13" s="1"/>
  <c r="CY1782" i="13"/>
  <c r="DB1782" i="13" s="1"/>
  <c r="CY1778" i="13"/>
  <c r="DB1778" i="13" s="1"/>
  <c r="CY1774" i="13"/>
  <c r="DB1774" i="13" s="1"/>
  <c r="CY1770" i="13"/>
  <c r="DB1770" i="13" s="1"/>
  <c r="CY1766" i="13"/>
  <c r="DB1766" i="13" s="1"/>
  <c r="CY1762" i="13"/>
  <c r="DB1762" i="13" s="1"/>
  <c r="CY1758" i="13"/>
  <c r="DB1758" i="13" s="1"/>
  <c r="CY1754" i="13"/>
  <c r="DB1754" i="13" s="1"/>
  <c r="CY1750" i="13"/>
  <c r="DB1750" i="13" s="1"/>
  <c r="CY1746" i="13"/>
  <c r="DB1746" i="13" s="1"/>
  <c r="CY1742" i="13"/>
  <c r="DB1742" i="13" s="1"/>
  <c r="CY1738" i="13"/>
  <c r="DB1738" i="13" s="1"/>
  <c r="CY1734" i="13"/>
  <c r="DB1734" i="13" s="1"/>
  <c r="CY1730" i="13"/>
  <c r="DB1730" i="13" s="1"/>
  <c r="CY1726" i="13"/>
  <c r="DB1726" i="13" s="1"/>
  <c r="CY1722" i="13"/>
  <c r="DB1722" i="13" s="1"/>
  <c r="CY1718" i="13"/>
  <c r="DB1718" i="13" s="1"/>
  <c r="CY1714" i="13"/>
  <c r="DB1714" i="13" s="1"/>
  <c r="CY1710" i="13"/>
  <c r="DB1710" i="13" s="1"/>
  <c r="CY1706" i="13"/>
  <c r="DB1706" i="13" s="1"/>
  <c r="CY1702" i="13"/>
  <c r="DB1702" i="13" s="1"/>
  <c r="CY1698" i="13"/>
  <c r="DB1698" i="13" s="1"/>
  <c r="CY1694" i="13"/>
  <c r="DB1694" i="13" s="1"/>
  <c r="CY1690" i="13"/>
  <c r="DB1690" i="13" s="1"/>
  <c r="CY1686" i="13"/>
  <c r="DB1686" i="13" s="1"/>
  <c r="CY1682" i="13"/>
  <c r="DB1682" i="13" s="1"/>
  <c r="CY1678" i="13"/>
  <c r="DB1678" i="13" s="1"/>
  <c r="CY1674" i="13"/>
  <c r="DB1674" i="13" s="1"/>
  <c r="CY1670" i="13"/>
  <c r="DB1670" i="13" s="1"/>
  <c r="CY1666" i="13"/>
  <c r="DB1666" i="13" s="1"/>
  <c r="CY1662" i="13"/>
  <c r="DB1662" i="13" s="1"/>
  <c r="CY1658" i="13"/>
  <c r="DB1658" i="13" s="1"/>
  <c r="CY1654" i="13"/>
  <c r="DB1654" i="13" s="1"/>
  <c r="CY1650" i="13"/>
  <c r="DB1650" i="13" s="1"/>
  <c r="CY1646" i="13"/>
  <c r="DB1646" i="13" s="1"/>
  <c r="CY1642" i="13"/>
  <c r="DB1642" i="13" s="1"/>
  <c r="CY1638" i="13"/>
  <c r="DB1638" i="13" s="1"/>
  <c r="CY1634" i="13"/>
  <c r="DB1634" i="13" s="1"/>
  <c r="CY1630" i="13"/>
  <c r="DB1630" i="13" s="1"/>
  <c r="CY1626" i="13"/>
  <c r="DB1626" i="13" s="1"/>
  <c r="CY1622" i="13"/>
  <c r="DB1622" i="13" s="1"/>
  <c r="CY1600" i="13"/>
  <c r="DB1600" i="13" s="1"/>
  <c r="CY1568" i="13"/>
  <c r="DB1568" i="13" s="1"/>
  <c r="CY1536" i="13"/>
  <c r="DB1536" i="13" s="1"/>
  <c r="CY1504" i="13"/>
  <c r="DB1504" i="13" s="1"/>
  <c r="CY2168" i="13"/>
  <c r="DB2168" i="13" s="1"/>
  <c r="CY2166" i="13"/>
  <c r="DB2166" i="13" s="1"/>
  <c r="CY2126" i="13"/>
  <c r="DB2126" i="13" s="1"/>
  <c r="CY2102" i="13"/>
  <c r="DB2102" i="13" s="1"/>
  <c r="CY2094" i="13"/>
  <c r="DB2094" i="13" s="1"/>
  <c r="CY1576" i="13"/>
  <c r="DB1576" i="13" s="1"/>
  <c r="CY1544" i="13"/>
  <c r="DB1544" i="13" s="1"/>
  <c r="CY1512" i="13"/>
  <c r="DB1512" i="13" s="1"/>
  <c r="CY1148" i="13"/>
  <c r="DB1148" i="13" s="1"/>
  <c r="CY976" i="13"/>
  <c r="DB976" i="13" s="1"/>
  <c r="CY1560" i="13"/>
  <c r="DB1560" i="13" s="1"/>
  <c r="CY1116" i="13"/>
  <c r="DB1116" i="13" s="1"/>
  <c r="CY2174" i="13"/>
  <c r="DB2174" i="13" s="1"/>
  <c r="CY2142" i="13"/>
  <c r="DB2142" i="13" s="1"/>
  <c r="CY2118" i="13"/>
  <c r="DB2118" i="13" s="1"/>
  <c r="CY2198" i="13"/>
  <c r="DB2198" i="13" s="1"/>
  <c r="CY2196" i="13"/>
  <c r="DB2196" i="13" s="1"/>
  <c r="CY2194" i="13"/>
  <c r="DB2194" i="13" s="1"/>
  <c r="CY2192" i="13"/>
  <c r="DB2192" i="13" s="1"/>
  <c r="CY2190" i="13"/>
  <c r="DB2190" i="13" s="1"/>
  <c r="CY2188" i="13"/>
  <c r="DB2188" i="13" s="1"/>
  <c r="CY2186" i="13"/>
  <c r="DB2186" i="13" s="1"/>
  <c r="CY2184" i="13"/>
  <c r="DB2184" i="13" s="1"/>
  <c r="CY2182" i="13"/>
  <c r="DB2182" i="13" s="1"/>
  <c r="CY2180" i="13"/>
  <c r="DB2180" i="13" s="1"/>
  <c r="CY2172" i="13"/>
  <c r="DB2172" i="13" s="1"/>
  <c r="CY2164" i="13"/>
  <c r="DB2164" i="13" s="1"/>
  <c r="CY2156" i="13"/>
  <c r="DB2156" i="13" s="1"/>
  <c r="CY2148" i="13"/>
  <c r="DB2148" i="13" s="1"/>
  <c r="CY2140" i="13"/>
  <c r="DB2140" i="13" s="1"/>
  <c r="CY2132" i="13"/>
  <c r="DB2132" i="13" s="1"/>
  <c r="CY2124" i="13"/>
  <c r="DB2124" i="13" s="1"/>
  <c r="CY2116" i="13"/>
  <c r="DB2116" i="13" s="1"/>
  <c r="CY2108" i="13"/>
  <c r="DB2108" i="13" s="1"/>
  <c r="CY2100" i="13"/>
  <c r="DB2100" i="13" s="1"/>
  <c r="CY2092" i="13"/>
  <c r="DB2092" i="13" s="1"/>
  <c r="CY2088" i="13"/>
  <c r="DB2088" i="13" s="1"/>
  <c r="CY2084" i="13"/>
  <c r="DB2084" i="13" s="1"/>
  <c r="CY2080" i="13"/>
  <c r="DB2080" i="13" s="1"/>
  <c r="CY2076" i="13"/>
  <c r="DB2076" i="13" s="1"/>
  <c r="CY2072" i="13"/>
  <c r="DB2072" i="13" s="1"/>
  <c r="CY2068" i="13"/>
  <c r="DB2068" i="13" s="1"/>
  <c r="CY2064" i="13"/>
  <c r="DB2064" i="13" s="1"/>
  <c r="CY2060" i="13"/>
  <c r="DB2060" i="13" s="1"/>
  <c r="CY2056" i="13"/>
  <c r="DB2056" i="13" s="1"/>
  <c r="CY2052" i="13"/>
  <c r="DB2052" i="13" s="1"/>
  <c r="CY2048" i="13"/>
  <c r="DB2048" i="13" s="1"/>
  <c r="CY2044" i="13"/>
  <c r="DB2044" i="13" s="1"/>
  <c r="CY2040" i="13"/>
  <c r="DB2040" i="13" s="1"/>
  <c r="CY2036" i="13"/>
  <c r="DB2036" i="13" s="1"/>
  <c r="CY2032" i="13"/>
  <c r="DB2032" i="13" s="1"/>
  <c r="CY2028" i="13"/>
  <c r="DB2028" i="13" s="1"/>
  <c r="CY2024" i="13"/>
  <c r="DB2024" i="13" s="1"/>
  <c r="CY2020" i="13"/>
  <c r="DB2020" i="13" s="1"/>
  <c r="CY2016" i="13"/>
  <c r="DB2016" i="13" s="1"/>
  <c r="CY2012" i="13"/>
  <c r="DB2012" i="13" s="1"/>
  <c r="CY2008" i="13"/>
  <c r="DB2008" i="13" s="1"/>
  <c r="CY2004" i="13"/>
  <c r="DB2004" i="13" s="1"/>
  <c r="CY2000" i="13"/>
  <c r="DB2000" i="13" s="1"/>
  <c r="CY1996" i="13"/>
  <c r="DB1996" i="13" s="1"/>
  <c r="CY1992" i="13"/>
  <c r="DB1992" i="13" s="1"/>
  <c r="CY1988" i="13"/>
  <c r="DB1988" i="13" s="1"/>
  <c r="CY1984" i="13"/>
  <c r="DB1984" i="13" s="1"/>
  <c r="CY1980" i="13"/>
  <c r="DB1980" i="13" s="1"/>
  <c r="CY1976" i="13"/>
  <c r="DB1976" i="13" s="1"/>
  <c r="CY1972" i="13"/>
  <c r="DB1972" i="13" s="1"/>
  <c r="CY1968" i="13"/>
  <c r="DB1968" i="13" s="1"/>
  <c r="CY1964" i="13"/>
  <c r="DB1964" i="13" s="1"/>
  <c r="CY1960" i="13"/>
  <c r="DB1960" i="13" s="1"/>
  <c r="CY1956" i="13"/>
  <c r="DB1956" i="13" s="1"/>
  <c r="CY1952" i="13"/>
  <c r="DB1952" i="13" s="1"/>
  <c r="CY1948" i="13"/>
  <c r="DB1948" i="13" s="1"/>
  <c r="CY1944" i="13"/>
  <c r="DB1944" i="13" s="1"/>
  <c r="CY1940" i="13"/>
  <c r="DB1940" i="13" s="1"/>
  <c r="CY1936" i="13"/>
  <c r="DB1936" i="13" s="1"/>
  <c r="CY1932" i="13"/>
  <c r="DB1932" i="13" s="1"/>
  <c r="CY1928" i="13"/>
  <c r="DB1928" i="13" s="1"/>
  <c r="CY1924" i="13"/>
  <c r="DB1924" i="13" s="1"/>
  <c r="CY1920" i="13"/>
  <c r="DB1920" i="13" s="1"/>
  <c r="CY1916" i="13"/>
  <c r="DB1916" i="13" s="1"/>
  <c r="CY1912" i="13"/>
  <c r="DB1912" i="13" s="1"/>
  <c r="CY1908" i="13"/>
  <c r="DB1908" i="13" s="1"/>
  <c r="CY1904" i="13"/>
  <c r="DB1904" i="13" s="1"/>
  <c r="CY1900" i="13"/>
  <c r="DB1900" i="13" s="1"/>
  <c r="CY1896" i="13"/>
  <c r="DB1896" i="13" s="1"/>
  <c r="CY1892" i="13"/>
  <c r="DB1892" i="13" s="1"/>
  <c r="CY1888" i="13"/>
  <c r="DB1888" i="13" s="1"/>
  <c r="CY1884" i="13"/>
  <c r="DB1884" i="13" s="1"/>
  <c r="CY1880" i="13"/>
  <c r="DB1880" i="13" s="1"/>
  <c r="CY1876" i="13"/>
  <c r="DB1876" i="13" s="1"/>
  <c r="CY1872" i="13"/>
  <c r="DB1872" i="13" s="1"/>
  <c r="CY1868" i="13"/>
  <c r="DB1868" i="13" s="1"/>
  <c r="CY1864" i="13"/>
  <c r="DB1864" i="13" s="1"/>
  <c r="CY1860" i="13"/>
  <c r="DB1860" i="13" s="1"/>
  <c r="CY1856" i="13"/>
  <c r="DB1856" i="13" s="1"/>
  <c r="CY1852" i="13"/>
  <c r="DB1852" i="13" s="1"/>
  <c r="CY1848" i="13"/>
  <c r="DB1848" i="13" s="1"/>
  <c r="CY1844" i="13"/>
  <c r="DB1844" i="13" s="1"/>
  <c r="CY1840" i="13"/>
  <c r="DB1840" i="13" s="1"/>
  <c r="CY1836" i="13"/>
  <c r="DB1836" i="13" s="1"/>
  <c r="CY1832" i="13"/>
  <c r="DB1832" i="13" s="1"/>
  <c r="CY1828" i="13"/>
  <c r="DB1828" i="13" s="1"/>
  <c r="CY1824" i="13"/>
  <c r="DB1824" i="13" s="1"/>
  <c r="CY1820" i="13"/>
  <c r="DB1820" i="13" s="1"/>
  <c r="CY1816" i="13"/>
  <c r="DB1816" i="13" s="1"/>
  <c r="CY1812" i="13"/>
  <c r="DB1812" i="13" s="1"/>
  <c r="CY1808" i="13"/>
  <c r="DB1808" i="13" s="1"/>
  <c r="CY1804" i="13"/>
  <c r="DB1804" i="13" s="1"/>
  <c r="CY1800" i="13"/>
  <c r="DB1800" i="13" s="1"/>
  <c r="CY1796" i="13"/>
  <c r="DB1796" i="13" s="1"/>
  <c r="CY1792" i="13"/>
  <c r="DB1792" i="13" s="1"/>
  <c r="CY1788" i="13"/>
  <c r="DB1788" i="13" s="1"/>
  <c r="CY1784" i="13"/>
  <c r="DB1784" i="13" s="1"/>
  <c r="CY1780" i="13"/>
  <c r="DB1780" i="13" s="1"/>
  <c r="CY1776" i="13"/>
  <c r="DB1776" i="13" s="1"/>
  <c r="CY1772" i="13"/>
  <c r="DB1772" i="13" s="1"/>
  <c r="CY1768" i="13"/>
  <c r="DB1768" i="13" s="1"/>
  <c r="CY1764" i="13"/>
  <c r="DB1764" i="13" s="1"/>
  <c r="CY1760" i="13"/>
  <c r="DB1760" i="13" s="1"/>
  <c r="CY1756" i="13"/>
  <c r="DB1756" i="13" s="1"/>
  <c r="CY1752" i="13"/>
  <c r="DB1752" i="13" s="1"/>
  <c r="CY1748" i="13"/>
  <c r="DB1748" i="13" s="1"/>
  <c r="CY1744" i="13"/>
  <c r="DB1744" i="13" s="1"/>
  <c r="CY1740" i="13"/>
  <c r="DB1740" i="13" s="1"/>
  <c r="CY1736" i="13"/>
  <c r="DB1736" i="13" s="1"/>
  <c r="CY1732" i="13"/>
  <c r="DB1732" i="13" s="1"/>
  <c r="CY1728" i="13"/>
  <c r="DB1728" i="13" s="1"/>
  <c r="CY1724" i="13"/>
  <c r="DB1724" i="13" s="1"/>
  <c r="CY1720" i="13"/>
  <c r="DB1720" i="13" s="1"/>
  <c r="CY1716" i="13"/>
  <c r="DB1716" i="13" s="1"/>
  <c r="CY1712" i="13"/>
  <c r="DB1712" i="13" s="1"/>
  <c r="CY1708" i="13"/>
  <c r="DB1708" i="13" s="1"/>
  <c r="CY1704" i="13"/>
  <c r="DB1704" i="13" s="1"/>
  <c r="CY1700" i="13"/>
  <c r="DB1700" i="13" s="1"/>
  <c r="CY1696" i="13"/>
  <c r="DB1696" i="13" s="1"/>
  <c r="CY1692" i="13"/>
  <c r="DB1692" i="13" s="1"/>
  <c r="CY1688" i="13"/>
  <c r="DB1688" i="13" s="1"/>
  <c r="CY1684" i="13"/>
  <c r="DB1684" i="13" s="1"/>
  <c r="CY1680" i="13"/>
  <c r="DB1680" i="13" s="1"/>
  <c r="CY1676" i="13"/>
  <c r="DB1676" i="13" s="1"/>
  <c r="CY1672" i="13"/>
  <c r="DB1672" i="13" s="1"/>
  <c r="CY1668" i="13"/>
  <c r="DB1668" i="13" s="1"/>
  <c r="CY1664" i="13"/>
  <c r="DB1664" i="13" s="1"/>
  <c r="CY1660" i="13"/>
  <c r="DB1660" i="13" s="1"/>
  <c r="CY1656" i="13"/>
  <c r="DB1656" i="13" s="1"/>
  <c r="CY1652" i="13"/>
  <c r="DB1652" i="13" s="1"/>
  <c r="CY1648" i="13"/>
  <c r="DB1648" i="13" s="1"/>
  <c r="CY1644" i="13"/>
  <c r="DB1644" i="13" s="1"/>
  <c r="CY1640" i="13"/>
  <c r="DB1640" i="13" s="1"/>
  <c r="CY1636" i="13"/>
  <c r="DB1636" i="13" s="1"/>
  <c r="CY1632" i="13"/>
  <c r="DB1632" i="13" s="1"/>
  <c r="CY1628" i="13"/>
  <c r="DB1628" i="13" s="1"/>
  <c r="CY1624" i="13"/>
  <c r="DB1624" i="13" s="1"/>
  <c r="CY1620" i="13"/>
  <c r="DB1620" i="13" s="1"/>
  <c r="CY1584" i="13"/>
  <c r="DB1584" i="13" s="1"/>
  <c r="CY1552" i="13"/>
  <c r="DB1552" i="13" s="1"/>
  <c r="CY1520" i="13"/>
  <c r="DB1520" i="13" s="1"/>
  <c r="CY1488" i="13"/>
  <c r="DB1488" i="13" s="1"/>
  <c r="CY1212" i="13"/>
  <c r="DB1212" i="13" s="1"/>
  <c r="CY1056" i="13"/>
  <c r="DB1056" i="13" s="1"/>
  <c r="CY1617" i="13"/>
  <c r="DB1617" i="13" s="1"/>
  <c r="CY1615" i="13"/>
  <c r="DB1615" i="13" s="1"/>
  <c r="CY1613" i="13"/>
  <c r="DB1613" i="13" s="1"/>
  <c r="CY1611" i="13"/>
  <c r="DB1611" i="13" s="1"/>
  <c r="CY1609" i="13"/>
  <c r="DB1609" i="13" s="1"/>
  <c r="CY1607" i="13"/>
  <c r="DB1607" i="13" s="1"/>
  <c r="CY1605" i="13"/>
  <c r="DB1605" i="13" s="1"/>
  <c r="CY1603" i="13"/>
  <c r="DB1603" i="13" s="1"/>
  <c r="CY1601" i="13"/>
  <c r="DB1601" i="13" s="1"/>
  <c r="CY1598" i="13"/>
  <c r="DB1598" i="13" s="1"/>
  <c r="CY1592" i="13"/>
  <c r="DB1592" i="13" s="1"/>
  <c r="CY1590" i="13"/>
  <c r="DB1590" i="13" s="1"/>
  <c r="CY1582" i="13"/>
  <c r="DB1582" i="13" s="1"/>
  <c r="CY1574" i="13"/>
  <c r="DB1574" i="13" s="1"/>
  <c r="CY1566" i="13"/>
  <c r="DB1566" i="13" s="1"/>
  <c r="CY1558" i="13"/>
  <c r="DB1558" i="13" s="1"/>
  <c r="CY1550" i="13"/>
  <c r="DB1550" i="13" s="1"/>
  <c r="CY1542" i="13"/>
  <c r="DB1542" i="13" s="1"/>
  <c r="CY1534" i="13"/>
  <c r="DB1534" i="13" s="1"/>
  <c r="CY1526" i="13"/>
  <c r="DB1526" i="13" s="1"/>
  <c r="CY1518" i="13"/>
  <c r="DB1518" i="13" s="1"/>
  <c r="CY1510" i="13"/>
  <c r="DB1510" i="13" s="1"/>
  <c r="CY1505" i="13"/>
  <c r="DB1505" i="13" s="1"/>
  <c r="CY1502" i="13"/>
  <c r="DB1502" i="13" s="1"/>
  <c r="CY1494" i="13"/>
  <c r="DB1494" i="13" s="1"/>
  <c r="CY1489" i="13"/>
  <c r="DB1489" i="13" s="1"/>
  <c r="CY1486" i="13"/>
  <c r="DB1486" i="13" s="1"/>
  <c r="CY1480" i="13"/>
  <c r="DB1480" i="13" s="1"/>
  <c r="CY1472" i="13"/>
  <c r="DB1472" i="13" s="1"/>
  <c r="CY1464" i="13"/>
  <c r="DB1464" i="13" s="1"/>
  <c r="CY1456" i="13"/>
  <c r="DB1456" i="13" s="1"/>
  <c r="CY1448" i="13"/>
  <c r="DB1448" i="13" s="1"/>
  <c r="CY1440" i="13"/>
  <c r="DB1440" i="13" s="1"/>
  <c r="CY1432" i="13"/>
  <c r="DB1432" i="13" s="1"/>
  <c r="CY1424" i="13"/>
  <c r="DB1424" i="13" s="1"/>
  <c r="CY1416" i="13"/>
  <c r="DB1416" i="13" s="1"/>
  <c r="CY1408" i="13"/>
  <c r="DB1408" i="13" s="1"/>
  <c r="CY1400" i="13"/>
  <c r="DB1400" i="13" s="1"/>
  <c r="CY1392" i="13"/>
  <c r="DB1392" i="13" s="1"/>
  <c r="CY1384" i="13"/>
  <c r="DB1384" i="13" s="1"/>
  <c r="CY1376" i="13"/>
  <c r="DB1376" i="13" s="1"/>
  <c r="CY1368" i="13"/>
  <c r="DB1368" i="13" s="1"/>
  <c r="CY1360" i="13"/>
  <c r="DB1360" i="13" s="1"/>
  <c r="CY1352" i="13"/>
  <c r="DB1352" i="13" s="1"/>
  <c r="CY1344" i="13"/>
  <c r="DB1344" i="13" s="1"/>
  <c r="CY1336" i="13"/>
  <c r="DB1336" i="13" s="1"/>
  <c r="CY1328" i="13"/>
  <c r="DB1328" i="13" s="1"/>
  <c r="CY1320" i="13"/>
  <c r="DB1320" i="13" s="1"/>
  <c r="CY1220" i="13"/>
  <c r="DB1220" i="13" s="1"/>
  <c r="CY1188" i="13"/>
  <c r="DB1188" i="13" s="1"/>
  <c r="CY1156" i="13"/>
  <c r="DB1156" i="13" s="1"/>
  <c r="CY1124" i="13"/>
  <c r="DB1124" i="13" s="1"/>
  <c r="CY1092" i="13"/>
  <c r="DB1092" i="13" s="1"/>
  <c r="CY1068" i="13"/>
  <c r="DB1068" i="13" s="1"/>
  <c r="CY1052" i="13"/>
  <c r="DB1052" i="13" s="1"/>
  <c r="CY1040" i="13"/>
  <c r="DB1040" i="13" s="1"/>
  <c r="CY1599" i="13"/>
  <c r="DB1599" i="13" s="1"/>
  <c r="CY1596" i="13"/>
  <c r="DB1596" i="13" s="1"/>
  <c r="CY1591" i="13"/>
  <c r="DB1591" i="13" s="1"/>
  <c r="CY1588" i="13"/>
  <c r="DB1588" i="13" s="1"/>
  <c r="CY1583" i="13"/>
  <c r="DB1583" i="13" s="1"/>
  <c r="CY1580" i="13"/>
  <c r="DB1580" i="13" s="1"/>
  <c r="CY1575" i="13"/>
  <c r="DB1575" i="13" s="1"/>
  <c r="CY1572" i="13"/>
  <c r="DB1572" i="13" s="1"/>
  <c r="CY1564" i="13"/>
  <c r="DB1564" i="13" s="1"/>
  <c r="CY1561" i="13"/>
  <c r="DB1561" i="13" s="1"/>
  <c r="CY1556" i="13"/>
  <c r="DB1556" i="13" s="1"/>
  <c r="CY1553" i="13"/>
  <c r="DB1553" i="13" s="1"/>
  <c r="CY1551" i="13"/>
  <c r="DB1551" i="13" s="1"/>
  <c r="CY1548" i="13"/>
  <c r="DB1548" i="13" s="1"/>
  <c r="CY1543" i="13"/>
  <c r="DB1543" i="13" s="1"/>
  <c r="CY1540" i="13"/>
  <c r="DB1540" i="13" s="1"/>
  <c r="CY1535" i="13"/>
  <c r="DB1535" i="13" s="1"/>
  <c r="CY1532" i="13"/>
  <c r="DB1532" i="13" s="1"/>
  <c r="CY1527" i="13"/>
  <c r="DB1527" i="13" s="1"/>
  <c r="CY1524" i="13"/>
  <c r="DB1524" i="13" s="1"/>
  <c r="CY1516" i="13"/>
  <c r="DB1516" i="13" s="1"/>
  <c r="CY1513" i="13"/>
  <c r="DB1513" i="13" s="1"/>
  <c r="CY1508" i="13"/>
  <c r="DB1508" i="13" s="1"/>
  <c r="CY1503" i="13"/>
  <c r="DB1503" i="13" s="1"/>
  <c r="CY1500" i="13"/>
  <c r="DB1500" i="13" s="1"/>
  <c r="CY1495" i="13"/>
  <c r="DB1495" i="13" s="1"/>
  <c r="CY1492" i="13"/>
  <c r="DB1492" i="13" s="1"/>
  <c r="CY1487" i="13"/>
  <c r="DB1487" i="13" s="1"/>
  <c r="CY1479" i="13"/>
  <c r="DB1479" i="13" s="1"/>
  <c r="CY1478" i="13"/>
  <c r="DB1478" i="13" s="1"/>
  <c r="CY1471" i="13"/>
  <c r="DB1471" i="13" s="1"/>
  <c r="CY1470" i="13"/>
  <c r="DB1470" i="13" s="1"/>
  <c r="CY1462" i="13"/>
  <c r="DB1462" i="13" s="1"/>
  <c r="CY1454" i="13"/>
  <c r="DB1454" i="13" s="1"/>
  <c r="CY1446" i="13"/>
  <c r="DB1446" i="13" s="1"/>
  <c r="CY1438" i="13"/>
  <c r="DB1438" i="13" s="1"/>
  <c r="CY1430" i="13"/>
  <c r="DB1430" i="13" s="1"/>
  <c r="CY1422" i="13"/>
  <c r="DB1422" i="13" s="1"/>
  <c r="CY1414" i="13"/>
  <c r="DB1414" i="13" s="1"/>
  <c r="CY1406" i="13"/>
  <c r="DB1406" i="13" s="1"/>
  <c r="CY1398" i="13"/>
  <c r="DB1398" i="13" s="1"/>
  <c r="CY1390" i="13"/>
  <c r="DB1390" i="13" s="1"/>
  <c r="CY1382" i="13"/>
  <c r="DB1382" i="13" s="1"/>
  <c r="CY1374" i="13"/>
  <c r="DB1374" i="13" s="1"/>
  <c r="CY1366" i="13"/>
  <c r="DB1366" i="13" s="1"/>
  <c r="CY1358" i="13"/>
  <c r="DB1358" i="13" s="1"/>
  <c r="CY1350" i="13"/>
  <c r="DB1350" i="13" s="1"/>
  <c r="CY1342" i="13"/>
  <c r="DB1342" i="13" s="1"/>
  <c r="CY1334" i="13"/>
  <c r="DB1334" i="13" s="1"/>
  <c r="CY1326" i="13"/>
  <c r="DB1326" i="13" s="1"/>
  <c r="CY1228" i="13"/>
  <c r="DB1228" i="13" s="1"/>
  <c r="CY1196" i="13"/>
  <c r="DB1196" i="13" s="1"/>
  <c r="CY1164" i="13"/>
  <c r="DB1164" i="13" s="1"/>
  <c r="CY1132" i="13"/>
  <c r="DB1132" i="13" s="1"/>
  <c r="CY1100" i="13"/>
  <c r="DB1100" i="13" s="1"/>
  <c r="CY1064" i="13"/>
  <c r="DB1064" i="13" s="1"/>
  <c r="CY1048" i="13"/>
  <c r="DB1048" i="13" s="1"/>
  <c r="CY944" i="13"/>
  <c r="DB944" i="13" s="1"/>
  <c r="CY718" i="13"/>
  <c r="DB718" i="13" s="1"/>
  <c r="CY640" i="13"/>
  <c r="DB640" i="13" s="1"/>
  <c r="CY1618" i="13"/>
  <c r="DB1618" i="13" s="1"/>
  <c r="CY1616" i="13"/>
  <c r="DB1616" i="13" s="1"/>
  <c r="CY1614" i="13"/>
  <c r="DB1614" i="13" s="1"/>
  <c r="CY1612" i="13"/>
  <c r="DB1612" i="13" s="1"/>
  <c r="CY1610" i="13"/>
  <c r="DB1610" i="13" s="1"/>
  <c r="CY1608" i="13"/>
  <c r="DB1608" i="13" s="1"/>
  <c r="CY1606" i="13"/>
  <c r="DB1606" i="13" s="1"/>
  <c r="CY1604" i="13"/>
  <c r="DB1604" i="13" s="1"/>
  <c r="CY1602" i="13"/>
  <c r="DB1602" i="13" s="1"/>
  <c r="CY1597" i="13"/>
  <c r="DB1597" i="13" s="1"/>
  <c r="CY1589" i="13"/>
  <c r="DB1589" i="13" s="1"/>
  <c r="CY1586" i="13"/>
  <c r="DB1586" i="13" s="1"/>
  <c r="CY1581" i="13"/>
  <c r="DB1581" i="13" s="1"/>
  <c r="CY1578" i="13"/>
  <c r="DB1578" i="13" s="1"/>
  <c r="CY1573" i="13"/>
  <c r="DB1573" i="13" s="1"/>
  <c r="CY1570" i="13"/>
  <c r="DB1570" i="13" s="1"/>
  <c r="CY1567" i="13"/>
  <c r="DB1567" i="13" s="1"/>
  <c r="CY1562" i="13"/>
  <c r="DB1562" i="13" s="1"/>
  <c r="CY1559" i="13"/>
  <c r="DB1559" i="13" s="1"/>
  <c r="CY1554" i="13"/>
  <c r="DB1554" i="13" s="1"/>
  <c r="CY1549" i="13"/>
  <c r="DB1549" i="13" s="1"/>
  <c r="CY1546" i="13"/>
  <c r="DB1546" i="13" s="1"/>
  <c r="CY1541" i="13"/>
  <c r="DB1541" i="13" s="1"/>
  <c r="CY1538" i="13"/>
  <c r="DB1538" i="13" s="1"/>
  <c r="CY1533" i="13"/>
  <c r="DB1533" i="13" s="1"/>
  <c r="CY1530" i="13"/>
  <c r="DB1530" i="13" s="1"/>
  <c r="CY1525" i="13"/>
  <c r="DB1525" i="13" s="1"/>
  <c r="CY1522" i="13"/>
  <c r="DB1522" i="13" s="1"/>
  <c r="CY1519" i="13"/>
  <c r="DB1519" i="13" s="1"/>
  <c r="CY1514" i="13"/>
  <c r="DB1514" i="13" s="1"/>
  <c r="CY1511" i="13"/>
  <c r="DB1511" i="13" s="1"/>
  <c r="CY1506" i="13"/>
  <c r="DB1506" i="13" s="1"/>
  <c r="CY1501" i="13"/>
  <c r="DB1501" i="13" s="1"/>
  <c r="CY1498" i="13"/>
  <c r="DB1498" i="13" s="1"/>
  <c r="CY1493" i="13"/>
  <c r="DB1493" i="13" s="1"/>
  <c r="CY1490" i="13"/>
  <c r="DB1490" i="13" s="1"/>
  <c r="CY1485" i="13"/>
  <c r="DB1485" i="13" s="1"/>
  <c r="CY1484" i="13"/>
  <c r="DB1484" i="13" s="1"/>
  <c r="CY1477" i="13"/>
  <c r="DB1477" i="13" s="1"/>
  <c r="CY1476" i="13"/>
  <c r="DB1476" i="13" s="1"/>
  <c r="CY1468" i="13"/>
  <c r="DB1468" i="13" s="1"/>
  <c r="CY1460" i="13"/>
  <c r="DB1460" i="13" s="1"/>
  <c r="CY1452" i="13"/>
  <c r="DB1452" i="13" s="1"/>
  <c r="CY1444" i="13"/>
  <c r="DB1444" i="13" s="1"/>
  <c r="CY1436" i="13"/>
  <c r="DB1436" i="13" s="1"/>
  <c r="CY1428" i="13"/>
  <c r="DB1428" i="13" s="1"/>
  <c r="CY1420" i="13"/>
  <c r="DB1420" i="13" s="1"/>
  <c r="CY1412" i="13"/>
  <c r="DB1412" i="13" s="1"/>
  <c r="CY1404" i="13"/>
  <c r="DB1404" i="13" s="1"/>
  <c r="CY1396" i="13"/>
  <c r="DB1396" i="13" s="1"/>
  <c r="CY1388" i="13"/>
  <c r="DB1388" i="13" s="1"/>
  <c r="CY1380" i="13"/>
  <c r="DB1380" i="13" s="1"/>
  <c r="CY1372" i="13"/>
  <c r="DB1372" i="13" s="1"/>
  <c r="CY1364" i="13"/>
  <c r="DB1364" i="13" s="1"/>
  <c r="CY1356" i="13"/>
  <c r="DB1356" i="13" s="1"/>
  <c r="CY1348" i="13"/>
  <c r="DB1348" i="13" s="1"/>
  <c r="CY1340" i="13"/>
  <c r="DB1340" i="13" s="1"/>
  <c r="CY1332" i="13"/>
  <c r="DB1332" i="13" s="1"/>
  <c r="CY1236" i="13"/>
  <c r="DB1236" i="13" s="1"/>
  <c r="CY1204" i="13"/>
  <c r="DB1204" i="13" s="1"/>
  <c r="CY1172" i="13"/>
  <c r="DB1172" i="13" s="1"/>
  <c r="CY1140" i="13"/>
  <c r="DB1140" i="13" s="1"/>
  <c r="CY1108" i="13"/>
  <c r="DB1108" i="13" s="1"/>
  <c r="CY1060" i="13"/>
  <c r="DB1060" i="13" s="1"/>
  <c r="CY816" i="13"/>
  <c r="DB816" i="13" s="1"/>
  <c r="CY1318" i="13"/>
  <c r="DB1318" i="13" s="1"/>
  <c r="CY1316" i="13"/>
  <c r="DB1316" i="13" s="1"/>
  <c r="CY1314" i="13"/>
  <c r="DB1314" i="13" s="1"/>
  <c r="CY1312" i="13"/>
  <c r="DB1312" i="13" s="1"/>
  <c r="CY1310" i="13"/>
  <c r="DB1310" i="13" s="1"/>
  <c r="CY1308" i="13"/>
  <c r="DB1308" i="13" s="1"/>
  <c r="CY1306" i="13"/>
  <c r="DB1306" i="13" s="1"/>
  <c r="CY1302" i="13"/>
  <c r="DB1302" i="13" s="1"/>
  <c r="CY1300" i="13"/>
  <c r="DB1300" i="13" s="1"/>
  <c r="CY1298" i="13"/>
  <c r="DB1298" i="13" s="1"/>
  <c r="CY1296" i="13"/>
  <c r="DB1296" i="13" s="1"/>
  <c r="CY1294" i="13"/>
  <c r="DB1294" i="13" s="1"/>
  <c r="CY1292" i="13"/>
  <c r="DB1292" i="13" s="1"/>
  <c r="CY1290" i="13"/>
  <c r="DB1290" i="13" s="1"/>
  <c r="CY1288" i="13"/>
  <c r="DB1288" i="13" s="1"/>
  <c r="CY1286" i="13"/>
  <c r="DB1286" i="13" s="1"/>
  <c r="CY1284" i="13"/>
  <c r="DB1284" i="13" s="1"/>
  <c r="CY1282" i="13"/>
  <c r="DB1282" i="13" s="1"/>
  <c r="CY1274" i="13"/>
  <c r="DB1274" i="13" s="1"/>
  <c r="CY1272" i="13"/>
  <c r="DB1272" i="13" s="1"/>
  <c r="CY1270" i="13"/>
  <c r="DB1270" i="13" s="1"/>
  <c r="CY1268" i="13"/>
  <c r="DB1268" i="13" s="1"/>
  <c r="CY1266" i="13"/>
  <c r="DB1266" i="13" s="1"/>
  <c r="CY1264" i="13"/>
  <c r="DB1264" i="13" s="1"/>
  <c r="CY1252" i="13"/>
  <c r="DB1252" i="13" s="1"/>
  <c r="CY1244" i="13"/>
  <c r="DB1244" i="13" s="1"/>
  <c r="CY1234" i="13"/>
  <c r="DB1234" i="13" s="1"/>
  <c r="CY1226" i="13"/>
  <c r="DB1226" i="13" s="1"/>
  <c r="CY1218" i="13"/>
  <c r="DB1218" i="13" s="1"/>
  <c r="CY1210" i="13"/>
  <c r="DB1210" i="13" s="1"/>
  <c r="CY1202" i="13"/>
  <c r="DB1202" i="13" s="1"/>
  <c r="CY1194" i="13"/>
  <c r="DB1194" i="13" s="1"/>
  <c r="CY1186" i="13"/>
  <c r="DB1186" i="13" s="1"/>
  <c r="CY1178" i="13"/>
  <c r="DB1178" i="13" s="1"/>
  <c r="CY1170" i="13"/>
  <c r="DB1170" i="13" s="1"/>
  <c r="CY1162" i="13"/>
  <c r="DB1162" i="13" s="1"/>
  <c r="CY1154" i="13"/>
  <c r="DB1154" i="13" s="1"/>
  <c r="CY1146" i="13"/>
  <c r="DB1146" i="13" s="1"/>
  <c r="CY1138" i="13"/>
  <c r="DB1138" i="13" s="1"/>
  <c r="CY1130" i="13"/>
  <c r="DB1130" i="13" s="1"/>
  <c r="CY1122" i="13"/>
  <c r="DB1122" i="13" s="1"/>
  <c r="CY1114" i="13"/>
  <c r="DB1114" i="13" s="1"/>
  <c r="CY1098" i="13"/>
  <c r="DB1098" i="13" s="1"/>
  <c r="CY1090" i="13"/>
  <c r="DB1090" i="13" s="1"/>
  <c r="CY1084" i="13"/>
  <c r="DB1084" i="13" s="1"/>
  <c r="CY1076" i="13"/>
  <c r="DB1076" i="13" s="1"/>
  <c r="CY1016" i="13"/>
  <c r="DB1016" i="13" s="1"/>
  <c r="CY984" i="13"/>
  <c r="DB984" i="13" s="1"/>
  <c r="CY952" i="13"/>
  <c r="DB952" i="13" s="1"/>
  <c r="CY920" i="13"/>
  <c r="DB920" i="13" s="1"/>
  <c r="CY912" i="13"/>
  <c r="DB912" i="13" s="1"/>
  <c r="CY904" i="13"/>
  <c r="DB904" i="13" s="1"/>
  <c r="CY896" i="13"/>
  <c r="DB896" i="13" s="1"/>
  <c r="CY888" i="13"/>
  <c r="DB888" i="13" s="1"/>
  <c r="CY880" i="13"/>
  <c r="DB880" i="13" s="1"/>
  <c r="CY872" i="13"/>
  <c r="DB872" i="13" s="1"/>
  <c r="CY864" i="13"/>
  <c r="DB864" i="13" s="1"/>
  <c r="CY856" i="13"/>
  <c r="DB856" i="13" s="1"/>
  <c r="CY848" i="13"/>
  <c r="DB848" i="13" s="1"/>
  <c r="CY840" i="13"/>
  <c r="DB840" i="13" s="1"/>
  <c r="CY832" i="13"/>
  <c r="DB832" i="13" s="1"/>
  <c r="CY824" i="13"/>
  <c r="DB824" i="13" s="1"/>
  <c r="CY576" i="13"/>
  <c r="DB576" i="13" s="1"/>
  <c r="CY1304" i="13"/>
  <c r="DB1304" i="13" s="1"/>
  <c r="CY1280" i="13"/>
  <c r="DB1280" i="13" s="1"/>
  <c r="CY1278" i="13"/>
  <c r="DB1278" i="13" s="1"/>
  <c r="CY1276" i="13"/>
  <c r="DB1276" i="13" s="1"/>
  <c r="CY1262" i="13"/>
  <c r="DB1262" i="13" s="1"/>
  <c r="CY1260" i="13"/>
  <c r="DB1260" i="13" s="1"/>
  <c r="CY1258" i="13"/>
  <c r="DB1258" i="13" s="1"/>
  <c r="CY1251" i="13"/>
  <c r="DB1251" i="13" s="1"/>
  <c r="CY1250" i="13"/>
  <c r="DB1250" i="13" s="1"/>
  <c r="CY1243" i="13"/>
  <c r="DB1243" i="13" s="1"/>
  <c r="CY1242" i="13"/>
  <c r="DB1242" i="13" s="1"/>
  <c r="CY1235" i="13"/>
  <c r="DB1235" i="13" s="1"/>
  <c r="CY1232" i="13"/>
  <c r="DB1232" i="13" s="1"/>
  <c r="CY1227" i="13"/>
  <c r="DB1227" i="13" s="1"/>
  <c r="CY1224" i="13"/>
  <c r="DB1224" i="13" s="1"/>
  <c r="CY1219" i="13"/>
  <c r="DB1219" i="13" s="1"/>
  <c r="CY1216" i="13"/>
  <c r="DB1216" i="13" s="1"/>
  <c r="CY1211" i="13"/>
  <c r="DB1211" i="13" s="1"/>
  <c r="CY1208" i="13"/>
  <c r="DB1208" i="13" s="1"/>
  <c r="CY1203" i="13"/>
  <c r="DB1203" i="13" s="1"/>
  <c r="CY1200" i="13"/>
  <c r="DB1200" i="13" s="1"/>
  <c r="CY1195" i="13"/>
  <c r="DB1195" i="13" s="1"/>
  <c r="CY1192" i="13"/>
  <c r="DB1192" i="13" s="1"/>
  <c r="CY1189" i="13"/>
  <c r="DB1189" i="13" s="1"/>
  <c r="CY1187" i="13"/>
  <c r="DB1187" i="13" s="1"/>
  <c r="CY1184" i="13"/>
  <c r="DB1184" i="13" s="1"/>
  <c r="CY1179" i="13"/>
  <c r="DB1179" i="13" s="1"/>
  <c r="CY1176" i="13"/>
  <c r="DB1176" i="13" s="1"/>
  <c r="CY1171" i="13"/>
  <c r="DB1171" i="13" s="1"/>
  <c r="CY1168" i="13"/>
  <c r="DB1168" i="13" s="1"/>
  <c r="CY1163" i="13"/>
  <c r="DB1163" i="13" s="1"/>
  <c r="CY1160" i="13"/>
  <c r="DB1160" i="13" s="1"/>
  <c r="CY1155" i="13"/>
  <c r="DB1155" i="13" s="1"/>
  <c r="CY1152" i="13"/>
  <c r="DB1152" i="13" s="1"/>
  <c r="CY1147" i="13"/>
  <c r="DB1147" i="13" s="1"/>
  <c r="CY1144" i="13"/>
  <c r="DB1144" i="13" s="1"/>
  <c r="CY1139" i="13"/>
  <c r="DB1139" i="13" s="1"/>
  <c r="CY1136" i="13"/>
  <c r="DB1136" i="13" s="1"/>
  <c r="CY1131" i="13"/>
  <c r="DB1131" i="13" s="1"/>
  <c r="CY1128" i="13"/>
  <c r="DB1128" i="13" s="1"/>
  <c r="CY1123" i="13"/>
  <c r="DB1123" i="13" s="1"/>
  <c r="CY1120" i="13"/>
  <c r="DB1120" i="13" s="1"/>
  <c r="CY1115" i="13"/>
  <c r="DB1115" i="13" s="1"/>
  <c r="CY1112" i="13"/>
  <c r="DB1112" i="13" s="1"/>
  <c r="CY1107" i="13"/>
  <c r="DB1107" i="13" s="1"/>
  <c r="CY1106" i="13"/>
  <c r="DB1106" i="13" s="1"/>
  <c r="CY1099" i="13"/>
  <c r="DB1099" i="13" s="1"/>
  <c r="CY1096" i="13"/>
  <c r="DB1096" i="13" s="1"/>
  <c r="CY1091" i="13"/>
  <c r="DB1091" i="13" s="1"/>
  <c r="CY1088" i="13"/>
  <c r="DB1088" i="13" s="1"/>
  <c r="CY1083" i="13"/>
  <c r="DB1083" i="13" s="1"/>
  <c r="CY1082" i="13"/>
  <c r="DB1082" i="13" s="1"/>
  <c r="CY1070" i="13"/>
  <c r="DB1070" i="13" s="1"/>
  <c r="CY1066" i="13"/>
  <c r="DB1066" i="13" s="1"/>
  <c r="CY1062" i="13"/>
  <c r="DB1062" i="13" s="1"/>
  <c r="CY1058" i="13"/>
  <c r="DB1058" i="13" s="1"/>
  <c r="CY1054" i="13"/>
  <c r="DB1054" i="13" s="1"/>
  <c r="CY1050" i="13"/>
  <c r="DB1050" i="13" s="1"/>
  <c r="CY1024" i="13"/>
  <c r="DB1024" i="13" s="1"/>
  <c r="CY992" i="13"/>
  <c r="DB992" i="13" s="1"/>
  <c r="CY960" i="13"/>
  <c r="DB960" i="13" s="1"/>
  <c r="CY928" i="13"/>
  <c r="DB928" i="13" s="1"/>
  <c r="CY750" i="13"/>
  <c r="DB750" i="13" s="1"/>
  <c r="CY686" i="13"/>
  <c r="DB686" i="13" s="1"/>
  <c r="CY512" i="13"/>
  <c r="DB512" i="13" s="1"/>
  <c r="CY1319" i="13"/>
  <c r="DB1319" i="13" s="1"/>
  <c r="CY1317" i="13"/>
  <c r="DB1317" i="13" s="1"/>
  <c r="CY1315" i="13"/>
  <c r="DB1315" i="13" s="1"/>
  <c r="CY1313" i="13"/>
  <c r="DB1313" i="13" s="1"/>
  <c r="CY1311" i="13"/>
  <c r="DB1311" i="13" s="1"/>
  <c r="CY1309" i="13"/>
  <c r="DB1309" i="13" s="1"/>
  <c r="CY1307" i="13"/>
  <c r="DB1307" i="13" s="1"/>
  <c r="CY1305" i="13"/>
  <c r="DB1305" i="13" s="1"/>
  <c r="CY1303" i="13"/>
  <c r="DB1303" i="13" s="1"/>
  <c r="CY1301" i="13"/>
  <c r="DB1301" i="13" s="1"/>
  <c r="CY1299" i="13"/>
  <c r="DB1299" i="13" s="1"/>
  <c r="CY1297" i="13"/>
  <c r="DB1297" i="13" s="1"/>
  <c r="CY1295" i="13"/>
  <c r="DB1295" i="13" s="1"/>
  <c r="CY1293" i="13"/>
  <c r="DB1293" i="13" s="1"/>
  <c r="CY1291" i="13"/>
  <c r="DB1291" i="13" s="1"/>
  <c r="CY1289" i="13"/>
  <c r="DB1289" i="13" s="1"/>
  <c r="CY1287" i="13"/>
  <c r="DB1287" i="13" s="1"/>
  <c r="CY1285" i="13"/>
  <c r="DB1285" i="13" s="1"/>
  <c r="CY1283" i="13"/>
  <c r="DB1283" i="13" s="1"/>
  <c r="CY1281" i="13"/>
  <c r="DB1281" i="13" s="1"/>
  <c r="CY1279" i="13"/>
  <c r="DB1279" i="13" s="1"/>
  <c r="CY1277" i="13"/>
  <c r="DB1277" i="13" s="1"/>
  <c r="CY1275" i="13"/>
  <c r="DB1275" i="13" s="1"/>
  <c r="CY1273" i="13"/>
  <c r="DB1273" i="13" s="1"/>
  <c r="CY1271" i="13"/>
  <c r="DB1271" i="13" s="1"/>
  <c r="CY1269" i="13"/>
  <c r="DB1269" i="13" s="1"/>
  <c r="CY1267" i="13"/>
  <c r="DB1267" i="13" s="1"/>
  <c r="CY1265" i="13"/>
  <c r="DB1265" i="13" s="1"/>
  <c r="CY1263" i="13"/>
  <c r="DB1263" i="13" s="1"/>
  <c r="CY1261" i="13"/>
  <c r="DB1261" i="13" s="1"/>
  <c r="CY1259" i="13"/>
  <c r="DB1259" i="13" s="1"/>
  <c r="CY1257" i="13"/>
  <c r="DB1257" i="13" s="1"/>
  <c r="CY1249" i="13"/>
  <c r="DB1249" i="13" s="1"/>
  <c r="CY1241" i="13"/>
  <c r="DB1241" i="13" s="1"/>
  <c r="CY1238" i="13"/>
  <c r="DB1238" i="13" s="1"/>
  <c r="CY1233" i="13"/>
  <c r="DB1233" i="13" s="1"/>
  <c r="CY1230" i="13"/>
  <c r="DB1230" i="13" s="1"/>
  <c r="CY1225" i="13"/>
  <c r="DB1225" i="13" s="1"/>
  <c r="CY1222" i="13"/>
  <c r="DB1222" i="13" s="1"/>
  <c r="CY1217" i="13"/>
  <c r="DB1217" i="13" s="1"/>
  <c r="CY1214" i="13"/>
  <c r="DB1214" i="13" s="1"/>
  <c r="CY1209" i="13"/>
  <c r="DB1209" i="13" s="1"/>
  <c r="CY1206" i="13"/>
  <c r="DB1206" i="13" s="1"/>
  <c r="CY1201" i="13"/>
  <c r="DB1201" i="13" s="1"/>
  <c r="CY1198" i="13"/>
  <c r="DB1198" i="13" s="1"/>
  <c r="CY1190" i="13"/>
  <c r="DB1190" i="13" s="1"/>
  <c r="CY1185" i="13"/>
  <c r="DB1185" i="13" s="1"/>
  <c r="CY1182" i="13"/>
  <c r="DB1182" i="13" s="1"/>
  <c r="CY1177" i="13"/>
  <c r="DB1177" i="13" s="1"/>
  <c r="CY1174" i="13"/>
  <c r="DB1174" i="13" s="1"/>
  <c r="CY1169" i="13"/>
  <c r="DB1169" i="13" s="1"/>
  <c r="CY1166" i="13"/>
  <c r="DB1166" i="13" s="1"/>
  <c r="CY1161" i="13"/>
  <c r="DB1161" i="13" s="1"/>
  <c r="CY1158" i="13"/>
  <c r="DB1158" i="13" s="1"/>
  <c r="CY1153" i="13"/>
  <c r="DB1153" i="13" s="1"/>
  <c r="CY1150" i="13"/>
  <c r="DB1150" i="13" s="1"/>
  <c r="CY1145" i="13"/>
  <c r="DB1145" i="13" s="1"/>
  <c r="CY1142" i="13"/>
  <c r="DB1142" i="13" s="1"/>
  <c r="CY1137" i="13"/>
  <c r="DB1137" i="13" s="1"/>
  <c r="CY1134" i="13"/>
  <c r="DB1134" i="13" s="1"/>
  <c r="CY1129" i="13"/>
  <c r="DB1129" i="13" s="1"/>
  <c r="CY1126" i="13"/>
  <c r="DB1126" i="13" s="1"/>
  <c r="CY1121" i="13"/>
  <c r="DB1121" i="13" s="1"/>
  <c r="CY1118" i="13"/>
  <c r="DB1118" i="13" s="1"/>
  <c r="CY1113" i="13"/>
  <c r="DB1113" i="13" s="1"/>
  <c r="CY1110" i="13"/>
  <c r="DB1110" i="13" s="1"/>
  <c r="CY1105" i="13"/>
  <c r="DB1105" i="13" s="1"/>
  <c r="CY1102" i="13"/>
  <c r="DB1102" i="13" s="1"/>
  <c r="CY1097" i="13"/>
  <c r="DB1097" i="13" s="1"/>
  <c r="CY1094" i="13"/>
  <c r="DB1094" i="13" s="1"/>
  <c r="CY1089" i="13"/>
  <c r="DB1089" i="13" s="1"/>
  <c r="CY1081" i="13"/>
  <c r="DB1081" i="13" s="1"/>
  <c r="CY1074" i="13"/>
  <c r="DB1074" i="13" s="1"/>
  <c r="CY1072" i="13"/>
  <c r="DB1072" i="13" s="1"/>
  <c r="CY1032" i="13"/>
  <c r="DB1032" i="13" s="1"/>
  <c r="CY1000" i="13"/>
  <c r="DB1000" i="13" s="1"/>
  <c r="CY968" i="13"/>
  <c r="DB968" i="13" s="1"/>
  <c r="CY936" i="13"/>
  <c r="DB936" i="13" s="1"/>
  <c r="CY808" i="13"/>
  <c r="DB808" i="13" s="1"/>
  <c r="CY1075" i="13"/>
  <c r="DB1075" i="13" s="1"/>
  <c r="CY1073" i="13"/>
  <c r="DB1073" i="13" s="1"/>
  <c r="CY1071" i="13"/>
  <c r="DB1071" i="13" s="1"/>
  <c r="CY1046" i="13"/>
  <c r="DB1046" i="13" s="1"/>
  <c r="CY1043" i="13"/>
  <c r="DB1043" i="13" s="1"/>
  <c r="CY1038" i="13"/>
  <c r="DB1038" i="13" s="1"/>
  <c r="CY1035" i="13"/>
  <c r="DB1035" i="13" s="1"/>
  <c r="CY1030" i="13"/>
  <c r="DB1030" i="13" s="1"/>
  <c r="CY1027" i="13"/>
  <c r="DB1027" i="13" s="1"/>
  <c r="CY1022" i="13"/>
  <c r="DB1022" i="13" s="1"/>
  <c r="CY1019" i="13"/>
  <c r="DB1019" i="13" s="1"/>
  <c r="CY1014" i="13"/>
  <c r="DB1014" i="13" s="1"/>
  <c r="CY1009" i="13"/>
  <c r="DB1009" i="13" s="1"/>
  <c r="CY1008" i="13"/>
  <c r="DB1008" i="13" s="1"/>
  <c r="CY1001" i="13"/>
  <c r="DB1001" i="13" s="1"/>
  <c r="CY998" i="13"/>
  <c r="DB998" i="13" s="1"/>
  <c r="CY990" i="13"/>
  <c r="DB990" i="13" s="1"/>
  <c r="CY982" i="13"/>
  <c r="DB982" i="13" s="1"/>
  <c r="CY974" i="13"/>
  <c r="DB974" i="13" s="1"/>
  <c r="CY966" i="13"/>
  <c r="DB966" i="13" s="1"/>
  <c r="CY958" i="13"/>
  <c r="DB958" i="13" s="1"/>
  <c r="CY950" i="13"/>
  <c r="DB950" i="13" s="1"/>
  <c r="CY942" i="13"/>
  <c r="DB942" i="13" s="1"/>
  <c r="CY934" i="13"/>
  <c r="DB934" i="13" s="1"/>
  <c r="CY926" i="13"/>
  <c r="DB926" i="13" s="1"/>
  <c r="CY921" i="13"/>
  <c r="DB921" i="13" s="1"/>
  <c r="CY918" i="13"/>
  <c r="DB918" i="13" s="1"/>
  <c r="CY913" i="13"/>
  <c r="DB913" i="13" s="1"/>
  <c r="CY910" i="13"/>
  <c r="DB910" i="13" s="1"/>
  <c r="CY905" i="13"/>
  <c r="DB905" i="13" s="1"/>
  <c r="CY902" i="13"/>
  <c r="DB902" i="13" s="1"/>
  <c r="CY897" i="13"/>
  <c r="DB897" i="13" s="1"/>
  <c r="CY894" i="13"/>
  <c r="DB894" i="13" s="1"/>
  <c r="CY889" i="13"/>
  <c r="DB889" i="13" s="1"/>
  <c r="CY886" i="13"/>
  <c r="DB886" i="13" s="1"/>
  <c r="CY881" i="13"/>
  <c r="DB881" i="13" s="1"/>
  <c r="CY878" i="13"/>
  <c r="DB878" i="13" s="1"/>
  <c r="CY873" i="13"/>
  <c r="DB873" i="13" s="1"/>
  <c r="CY870" i="13"/>
  <c r="DB870" i="13" s="1"/>
  <c r="CY865" i="13"/>
  <c r="DB865" i="13" s="1"/>
  <c r="CY862" i="13"/>
  <c r="DB862" i="13" s="1"/>
  <c r="CY857" i="13"/>
  <c r="DB857" i="13" s="1"/>
  <c r="CY854" i="13"/>
  <c r="DB854" i="13" s="1"/>
  <c r="CY849" i="13"/>
  <c r="DB849" i="13" s="1"/>
  <c r="CY846" i="13"/>
  <c r="DB846" i="13" s="1"/>
  <c r="CY841" i="13"/>
  <c r="DB841" i="13" s="1"/>
  <c r="CY838" i="13"/>
  <c r="DB838" i="13" s="1"/>
  <c r="CY833" i="13"/>
  <c r="DB833" i="13" s="1"/>
  <c r="CY830" i="13"/>
  <c r="DB830" i="13" s="1"/>
  <c r="CY825" i="13"/>
  <c r="DB825" i="13" s="1"/>
  <c r="CY822" i="13"/>
  <c r="DB822" i="13" s="1"/>
  <c r="CY819" i="13"/>
  <c r="DB819" i="13" s="1"/>
  <c r="CY814" i="13"/>
  <c r="DB814" i="13" s="1"/>
  <c r="CY811" i="13"/>
  <c r="DB811" i="13" s="1"/>
  <c r="CY758" i="13"/>
  <c r="DB758" i="13" s="1"/>
  <c r="CY726" i="13"/>
  <c r="DB726" i="13" s="1"/>
  <c r="CY694" i="13"/>
  <c r="DB694" i="13" s="1"/>
  <c r="CY624" i="13"/>
  <c r="DB624" i="13" s="1"/>
  <c r="CY560" i="13"/>
  <c r="DB560" i="13" s="1"/>
  <c r="CY1044" i="13"/>
  <c r="DB1044" i="13" s="1"/>
  <c r="CY1036" i="13"/>
  <c r="DB1036" i="13" s="1"/>
  <c r="CY1028" i="13"/>
  <c r="DB1028" i="13" s="1"/>
  <c r="CY1020" i="13"/>
  <c r="DB1020" i="13" s="1"/>
  <c r="CY1012" i="13"/>
  <c r="DB1012" i="13" s="1"/>
  <c r="CY1007" i="13"/>
  <c r="DB1007" i="13" s="1"/>
  <c r="CY999" i="13"/>
  <c r="DB999" i="13" s="1"/>
  <c r="CY996" i="13"/>
  <c r="DB996" i="13" s="1"/>
  <c r="CY991" i="13"/>
  <c r="DB991" i="13" s="1"/>
  <c r="CY988" i="13"/>
  <c r="DB988" i="13" s="1"/>
  <c r="CY983" i="13"/>
  <c r="DB983" i="13" s="1"/>
  <c r="CY980" i="13"/>
  <c r="DB980" i="13" s="1"/>
  <c r="CY975" i="13"/>
  <c r="DB975" i="13" s="1"/>
  <c r="CY972" i="13"/>
  <c r="DB972" i="13" s="1"/>
  <c r="CY967" i="13"/>
  <c r="DB967" i="13" s="1"/>
  <c r="CY964" i="13"/>
  <c r="DB964" i="13" s="1"/>
  <c r="CY959" i="13"/>
  <c r="DB959" i="13" s="1"/>
  <c r="CY956" i="13"/>
  <c r="DB956" i="13" s="1"/>
  <c r="CY951" i="13"/>
  <c r="DB951" i="13" s="1"/>
  <c r="CY948" i="13"/>
  <c r="DB948" i="13" s="1"/>
  <c r="CY943" i="13"/>
  <c r="DB943" i="13" s="1"/>
  <c r="CY940" i="13"/>
  <c r="DB940" i="13" s="1"/>
  <c r="CY935" i="13"/>
  <c r="DB935" i="13" s="1"/>
  <c r="CY932" i="13"/>
  <c r="DB932" i="13" s="1"/>
  <c r="CY927" i="13"/>
  <c r="DB927" i="13" s="1"/>
  <c r="CY924" i="13"/>
  <c r="DB924" i="13" s="1"/>
  <c r="CY919" i="13"/>
  <c r="DB919" i="13" s="1"/>
  <c r="CY916" i="13"/>
  <c r="DB916" i="13" s="1"/>
  <c r="CY911" i="13"/>
  <c r="DB911" i="13" s="1"/>
  <c r="CY908" i="13"/>
  <c r="DB908" i="13" s="1"/>
  <c r="CY903" i="13"/>
  <c r="DB903" i="13" s="1"/>
  <c r="CY900" i="13"/>
  <c r="DB900" i="13" s="1"/>
  <c r="CY895" i="13"/>
  <c r="DB895" i="13" s="1"/>
  <c r="CY892" i="13"/>
  <c r="DB892" i="13" s="1"/>
  <c r="CY887" i="13"/>
  <c r="DB887" i="13" s="1"/>
  <c r="CY884" i="13"/>
  <c r="DB884" i="13" s="1"/>
  <c r="CY879" i="13"/>
  <c r="DB879" i="13" s="1"/>
  <c r="CY876" i="13"/>
  <c r="DB876" i="13" s="1"/>
  <c r="CY871" i="13"/>
  <c r="DB871" i="13" s="1"/>
  <c r="CY868" i="13"/>
  <c r="DB868" i="13" s="1"/>
  <c r="CY863" i="13"/>
  <c r="DB863" i="13" s="1"/>
  <c r="CY860" i="13"/>
  <c r="DB860" i="13" s="1"/>
  <c r="CY855" i="13"/>
  <c r="DB855" i="13" s="1"/>
  <c r="CY852" i="13"/>
  <c r="DB852" i="13" s="1"/>
  <c r="CY847" i="13"/>
  <c r="DB847" i="13" s="1"/>
  <c r="CY844" i="13"/>
  <c r="DB844" i="13" s="1"/>
  <c r="CY839" i="13"/>
  <c r="DB839" i="13" s="1"/>
  <c r="CY836" i="13"/>
  <c r="DB836" i="13" s="1"/>
  <c r="CY831" i="13"/>
  <c r="DB831" i="13" s="1"/>
  <c r="CY828" i="13"/>
  <c r="DB828" i="13" s="1"/>
  <c r="CY820" i="13"/>
  <c r="DB820" i="13" s="1"/>
  <c r="CY812" i="13"/>
  <c r="DB812" i="13" s="1"/>
  <c r="CY766" i="13"/>
  <c r="DB766" i="13" s="1"/>
  <c r="CY734" i="13"/>
  <c r="DB734" i="13" s="1"/>
  <c r="CY702" i="13"/>
  <c r="DB702" i="13" s="1"/>
  <c r="CY608" i="13"/>
  <c r="DB608" i="13" s="1"/>
  <c r="CY544" i="13"/>
  <c r="DB544" i="13" s="1"/>
  <c r="CY445" i="13"/>
  <c r="DB445" i="13" s="1"/>
  <c r="CY1069" i="13"/>
  <c r="DB1069" i="13" s="1"/>
  <c r="CY1067" i="13"/>
  <c r="DB1067" i="13" s="1"/>
  <c r="CY1065" i="13"/>
  <c r="DB1065" i="13" s="1"/>
  <c r="CY1063" i="13"/>
  <c r="DB1063" i="13" s="1"/>
  <c r="CY1061" i="13"/>
  <c r="DB1061" i="13" s="1"/>
  <c r="CY1059" i="13"/>
  <c r="DB1059" i="13" s="1"/>
  <c r="CY1057" i="13"/>
  <c r="DB1057" i="13" s="1"/>
  <c r="CY1055" i="13"/>
  <c r="DB1055" i="13" s="1"/>
  <c r="CY1053" i="13"/>
  <c r="DB1053" i="13" s="1"/>
  <c r="CY1051" i="13"/>
  <c r="DB1051" i="13" s="1"/>
  <c r="CY1049" i="13"/>
  <c r="DB1049" i="13" s="1"/>
  <c r="CY1047" i="13"/>
  <c r="DB1047" i="13" s="1"/>
  <c r="CY1042" i="13"/>
  <c r="DB1042" i="13" s="1"/>
  <c r="CY1039" i="13"/>
  <c r="DB1039" i="13" s="1"/>
  <c r="CY1034" i="13"/>
  <c r="DB1034" i="13" s="1"/>
  <c r="CY1031" i="13"/>
  <c r="DB1031" i="13" s="1"/>
  <c r="CY1026" i="13"/>
  <c r="DB1026" i="13" s="1"/>
  <c r="CY1023" i="13"/>
  <c r="DB1023" i="13" s="1"/>
  <c r="CY1018" i="13"/>
  <c r="DB1018" i="13" s="1"/>
  <c r="CY1015" i="13"/>
  <c r="DB1015" i="13" s="1"/>
  <c r="CY1010" i="13"/>
  <c r="DB1010" i="13" s="1"/>
  <c r="CY1005" i="13"/>
  <c r="DB1005" i="13" s="1"/>
  <c r="CY1004" i="13"/>
  <c r="DB1004" i="13" s="1"/>
  <c r="CY997" i="13"/>
  <c r="DB997" i="13" s="1"/>
  <c r="CY994" i="13"/>
  <c r="DB994" i="13" s="1"/>
  <c r="CY989" i="13"/>
  <c r="DB989" i="13" s="1"/>
  <c r="CY986" i="13"/>
  <c r="DB986" i="13" s="1"/>
  <c r="CY981" i="13"/>
  <c r="DB981" i="13" s="1"/>
  <c r="CY978" i="13"/>
  <c r="DB978" i="13" s="1"/>
  <c r="CY973" i="13"/>
  <c r="DB973" i="13" s="1"/>
  <c r="CY970" i="13"/>
  <c r="DB970" i="13" s="1"/>
  <c r="CY965" i="13"/>
  <c r="DB965" i="13" s="1"/>
  <c r="CY962" i="13"/>
  <c r="DB962" i="13" s="1"/>
  <c r="CY957" i="13"/>
  <c r="DB957" i="13" s="1"/>
  <c r="CY954" i="13"/>
  <c r="DB954" i="13" s="1"/>
  <c r="CY949" i="13"/>
  <c r="DB949" i="13" s="1"/>
  <c r="CY946" i="13"/>
  <c r="DB946" i="13" s="1"/>
  <c r="CY941" i="13"/>
  <c r="DB941" i="13" s="1"/>
  <c r="CY938" i="13"/>
  <c r="DB938" i="13" s="1"/>
  <c r="CY933" i="13"/>
  <c r="DB933" i="13" s="1"/>
  <c r="CY930" i="13"/>
  <c r="DB930" i="13" s="1"/>
  <c r="CY925" i="13"/>
  <c r="DB925" i="13" s="1"/>
  <c r="CY922" i="13"/>
  <c r="DB922" i="13" s="1"/>
  <c r="CY914" i="13"/>
  <c r="DB914" i="13" s="1"/>
  <c r="CY906" i="13"/>
  <c r="DB906" i="13" s="1"/>
  <c r="CY898" i="13"/>
  <c r="DB898" i="13" s="1"/>
  <c r="CY890" i="13"/>
  <c r="DB890" i="13" s="1"/>
  <c r="CY882" i="13"/>
  <c r="DB882" i="13" s="1"/>
  <c r="CY874" i="13"/>
  <c r="DB874" i="13" s="1"/>
  <c r="CY866" i="13"/>
  <c r="DB866" i="13" s="1"/>
  <c r="CY858" i="13"/>
  <c r="DB858" i="13" s="1"/>
  <c r="CY850" i="13"/>
  <c r="DB850" i="13" s="1"/>
  <c r="CY842" i="13"/>
  <c r="DB842" i="13" s="1"/>
  <c r="CY834" i="13"/>
  <c r="DB834" i="13" s="1"/>
  <c r="CY826" i="13"/>
  <c r="DB826" i="13" s="1"/>
  <c r="CY823" i="13"/>
  <c r="DB823" i="13" s="1"/>
  <c r="CY818" i="13"/>
  <c r="DB818" i="13" s="1"/>
  <c r="CY815" i="13"/>
  <c r="DB815" i="13" s="1"/>
  <c r="CY810" i="13"/>
  <c r="DB810" i="13" s="1"/>
  <c r="CY807" i="13"/>
  <c r="DB807" i="13" s="1"/>
  <c r="CY742" i="13"/>
  <c r="DB742" i="13" s="1"/>
  <c r="CY710" i="13"/>
  <c r="DB710" i="13" s="1"/>
  <c r="CY678" i="13"/>
  <c r="DB678" i="13" s="1"/>
  <c r="CY656" i="13"/>
  <c r="DB656" i="13" s="1"/>
  <c r="CY592" i="13"/>
  <c r="DB592" i="13" s="1"/>
  <c r="CY528" i="13"/>
  <c r="DB528" i="13" s="1"/>
  <c r="CY381" i="13"/>
  <c r="DB381" i="13" s="1"/>
  <c r="CY769" i="13"/>
  <c r="DB769" i="13" s="1"/>
  <c r="CY764" i="13"/>
  <c r="DB764" i="13" s="1"/>
  <c r="CY761" i="13"/>
  <c r="DB761" i="13" s="1"/>
  <c r="CY756" i="13"/>
  <c r="DB756" i="13" s="1"/>
  <c r="CY753" i="13"/>
  <c r="DB753" i="13" s="1"/>
  <c r="CY748" i="13"/>
  <c r="DB748" i="13" s="1"/>
  <c r="CY745" i="13"/>
  <c r="DB745" i="13" s="1"/>
  <c r="CY740" i="13"/>
  <c r="DB740" i="13" s="1"/>
  <c r="CY737" i="13"/>
  <c r="DB737" i="13" s="1"/>
  <c r="CY732" i="13"/>
  <c r="DB732" i="13" s="1"/>
  <c r="CY729" i="13"/>
  <c r="DB729" i="13" s="1"/>
  <c r="CY724" i="13"/>
  <c r="DB724" i="13" s="1"/>
  <c r="CY721" i="13"/>
  <c r="DB721" i="13" s="1"/>
  <c r="CY716" i="13"/>
  <c r="DB716" i="13" s="1"/>
  <c r="CY713" i="13"/>
  <c r="DB713" i="13" s="1"/>
  <c r="CY708" i="13"/>
  <c r="DB708" i="13" s="1"/>
  <c r="CY705" i="13"/>
  <c r="DB705" i="13" s="1"/>
  <c r="CY700" i="13"/>
  <c r="DB700" i="13" s="1"/>
  <c r="CY697" i="13"/>
  <c r="DB697" i="13" s="1"/>
  <c r="CY692" i="13"/>
  <c r="DB692" i="13" s="1"/>
  <c r="CY689" i="13"/>
  <c r="DB689" i="13" s="1"/>
  <c r="CY684" i="13"/>
  <c r="DB684" i="13" s="1"/>
  <c r="CY681" i="13"/>
  <c r="DB681" i="13" s="1"/>
  <c r="CY660" i="13"/>
  <c r="DB660" i="13" s="1"/>
  <c r="CY644" i="13"/>
  <c r="DB644" i="13" s="1"/>
  <c r="CY628" i="13"/>
  <c r="DB628" i="13" s="1"/>
  <c r="CY612" i="13"/>
  <c r="DB612" i="13" s="1"/>
  <c r="CY596" i="13"/>
  <c r="DB596" i="13" s="1"/>
  <c r="CY580" i="13"/>
  <c r="DB580" i="13" s="1"/>
  <c r="CY564" i="13"/>
  <c r="DB564" i="13" s="1"/>
  <c r="CY548" i="13"/>
  <c r="DB548" i="13" s="1"/>
  <c r="CY532" i="13"/>
  <c r="DB532" i="13" s="1"/>
  <c r="CY516" i="13"/>
  <c r="DB516" i="13" s="1"/>
  <c r="CY493" i="13"/>
  <c r="DB493" i="13" s="1"/>
  <c r="CY429" i="13"/>
  <c r="DB429" i="13" s="1"/>
  <c r="CY365" i="13"/>
  <c r="DB365" i="13" s="1"/>
  <c r="CY353" i="13"/>
  <c r="DB353" i="13" s="1"/>
  <c r="CY805" i="13"/>
  <c r="DB805" i="13" s="1"/>
  <c r="CY803" i="13"/>
  <c r="DB803" i="13" s="1"/>
  <c r="CY801" i="13"/>
  <c r="DB801" i="13" s="1"/>
  <c r="CY799" i="13"/>
  <c r="DB799" i="13" s="1"/>
  <c r="CY797" i="13"/>
  <c r="DB797" i="13" s="1"/>
  <c r="CY795" i="13"/>
  <c r="DB795" i="13" s="1"/>
  <c r="CY793" i="13"/>
  <c r="DB793" i="13" s="1"/>
  <c r="CY791" i="13"/>
  <c r="DB791" i="13" s="1"/>
  <c r="CY789" i="13"/>
  <c r="DB789" i="13" s="1"/>
  <c r="CY787" i="13"/>
  <c r="DB787" i="13" s="1"/>
  <c r="CY785" i="13"/>
  <c r="DB785" i="13" s="1"/>
  <c r="CY762" i="13"/>
  <c r="DB762" i="13" s="1"/>
  <c r="CY754" i="13"/>
  <c r="DB754" i="13" s="1"/>
  <c r="CY746" i="13"/>
  <c r="DB746" i="13" s="1"/>
  <c r="CY738" i="13"/>
  <c r="DB738" i="13" s="1"/>
  <c r="CY730" i="13"/>
  <c r="DB730" i="13" s="1"/>
  <c r="CY722" i="13"/>
  <c r="DB722" i="13" s="1"/>
  <c r="CY714" i="13"/>
  <c r="DB714" i="13" s="1"/>
  <c r="CY706" i="13"/>
  <c r="DB706" i="13" s="1"/>
  <c r="CY698" i="13"/>
  <c r="DB698" i="13" s="1"/>
  <c r="CY690" i="13"/>
  <c r="DB690" i="13" s="1"/>
  <c r="CY682" i="13"/>
  <c r="DB682" i="13" s="1"/>
  <c r="CY676" i="13"/>
  <c r="DB676" i="13" s="1"/>
  <c r="CY674" i="13"/>
  <c r="DB674" i="13" s="1"/>
  <c r="CY672" i="13"/>
  <c r="DB672" i="13" s="1"/>
  <c r="CY670" i="13"/>
  <c r="DB670" i="13" s="1"/>
  <c r="CY668" i="13"/>
  <c r="DB668" i="13" s="1"/>
  <c r="CY664" i="13"/>
  <c r="DB664" i="13" s="1"/>
  <c r="CY648" i="13"/>
  <c r="DB648" i="13" s="1"/>
  <c r="CY632" i="13"/>
  <c r="DB632" i="13" s="1"/>
  <c r="CY616" i="13"/>
  <c r="DB616" i="13" s="1"/>
  <c r="CY600" i="13"/>
  <c r="DB600" i="13" s="1"/>
  <c r="CY584" i="13"/>
  <c r="DB584" i="13" s="1"/>
  <c r="CY568" i="13"/>
  <c r="DB568" i="13" s="1"/>
  <c r="CY552" i="13"/>
  <c r="DB552" i="13" s="1"/>
  <c r="CY536" i="13"/>
  <c r="DB536" i="13" s="1"/>
  <c r="CY520" i="13"/>
  <c r="DB520" i="13" s="1"/>
  <c r="CY477" i="13"/>
  <c r="DB477" i="13" s="1"/>
  <c r="CY413" i="13"/>
  <c r="DB413" i="13" s="1"/>
  <c r="CY784" i="13"/>
  <c r="DB784" i="13" s="1"/>
  <c r="CY782" i="13"/>
  <c r="DB782" i="13" s="1"/>
  <c r="CY780" i="13"/>
  <c r="DB780" i="13" s="1"/>
  <c r="CY778" i="13"/>
  <c r="DB778" i="13" s="1"/>
  <c r="CY776" i="13"/>
  <c r="DB776" i="13" s="1"/>
  <c r="CY774" i="13"/>
  <c r="DB774" i="13" s="1"/>
  <c r="CY772" i="13"/>
  <c r="DB772" i="13" s="1"/>
  <c r="CY770" i="13"/>
  <c r="DB770" i="13" s="1"/>
  <c r="CY768" i="13"/>
  <c r="DB768" i="13" s="1"/>
  <c r="CY765" i="13"/>
  <c r="DB765" i="13" s="1"/>
  <c r="CY760" i="13"/>
  <c r="DB760" i="13" s="1"/>
  <c r="CY757" i="13"/>
  <c r="DB757" i="13" s="1"/>
  <c r="CY752" i="13"/>
  <c r="DB752" i="13" s="1"/>
  <c r="CY749" i="13"/>
  <c r="DB749" i="13" s="1"/>
  <c r="CY744" i="13"/>
  <c r="DB744" i="13" s="1"/>
  <c r="CY741" i="13"/>
  <c r="DB741" i="13" s="1"/>
  <c r="CY736" i="13"/>
  <c r="DB736" i="13" s="1"/>
  <c r="CY733" i="13"/>
  <c r="DB733" i="13" s="1"/>
  <c r="CY728" i="13"/>
  <c r="DB728" i="13" s="1"/>
  <c r="CY725" i="13"/>
  <c r="DB725" i="13" s="1"/>
  <c r="CY720" i="13"/>
  <c r="DB720" i="13" s="1"/>
  <c r="CY717" i="13"/>
  <c r="DB717" i="13" s="1"/>
  <c r="CY712" i="13"/>
  <c r="DB712" i="13" s="1"/>
  <c r="CY709" i="13"/>
  <c r="DB709" i="13" s="1"/>
  <c r="CY704" i="13"/>
  <c r="DB704" i="13" s="1"/>
  <c r="CY701" i="13"/>
  <c r="DB701" i="13" s="1"/>
  <c r="CY696" i="13"/>
  <c r="DB696" i="13" s="1"/>
  <c r="CY693" i="13"/>
  <c r="DB693" i="13" s="1"/>
  <c r="CY688" i="13"/>
  <c r="DB688" i="13" s="1"/>
  <c r="CY685" i="13"/>
  <c r="DB685" i="13" s="1"/>
  <c r="CY680" i="13"/>
  <c r="DB680" i="13" s="1"/>
  <c r="CY677" i="13"/>
  <c r="DB677" i="13" s="1"/>
  <c r="CY652" i="13"/>
  <c r="DB652" i="13" s="1"/>
  <c r="CY636" i="13"/>
  <c r="DB636" i="13" s="1"/>
  <c r="CY620" i="13"/>
  <c r="DB620" i="13" s="1"/>
  <c r="CY604" i="13"/>
  <c r="DB604" i="13" s="1"/>
  <c r="CY588" i="13"/>
  <c r="DB588" i="13" s="1"/>
  <c r="CY572" i="13"/>
  <c r="DB572" i="13" s="1"/>
  <c r="CY556" i="13"/>
  <c r="DB556" i="13" s="1"/>
  <c r="CY540" i="13"/>
  <c r="DB540" i="13" s="1"/>
  <c r="CY524" i="13"/>
  <c r="DB524" i="13" s="1"/>
  <c r="CY508" i="13"/>
  <c r="DB508" i="13" s="1"/>
  <c r="CY461" i="13"/>
  <c r="DB461" i="13" s="1"/>
  <c r="CY397" i="13"/>
  <c r="DB397" i="13" s="1"/>
  <c r="CY497" i="13"/>
  <c r="DB497" i="13" s="1"/>
  <c r="CY481" i="13"/>
  <c r="DB481" i="13" s="1"/>
  <c r="CY465" i="13"/>
  <c r="DB465" i="13" s="1"/>
  <c r="CY449" i="13"/>
  <c r="DB449" i="13" s="1"/>
  <c r="CY433" i="13"/>
  <c r="DB433" i="13" s="1"/>
  <c r="CY417" i="13"/>
  <c r="DB417" i="13" s="1"/>
  <c r="CY401" i="13"/>
  <c r="DB401" i="13" s="1"/>
  <c r="CY385" i="13"/>
  <c r="DB385" i="13" s="1"/>
  <c r="CY369" i="13"/>
  <c r="DB369" i="13" s="1"/>
  <c r="CY337" i="13"/>
  <c r="DB337" i="13" s="1"/>
  <c r="CY666" i="13"/>
  <c r="DB666" i="13" s="1"/>
  <c r="CY662" i="13"/>
  <c r="DB662" i="13" s="1"/>
  <c r="CY658" i="13"/>
  <c r="DB658" i="13" s="1"/>
  <c r="CY654" i="13"/>
  <c r="DB654" i="13" s="1"/>
  <c r="CY650" i="13"/>
  <c r="DB650" i="13" s="1"/>
  <c r="CY646" i="13"/>
  <c r="DB646" i="13" s="1"/>
  <c r="CY642" i="13"/>
  <c r="DB642" i="13" s="1"/>
  <c r="CY638" i="13"/>
  <c r="DB638" i="13" s="1"/>
  <c r="CY634" i="13"/>
  <c r="DB634" i="13" s="1"/>
  <c r="CY630" i="13"/>
  <c r="DB630" i="13" s="1"/>
  <c r="CY626" i="13"/>
  <c r="DB626" i="13" s="1"/>
  <c r="CY622" i="13"/>
  <c r="DB622" i="13" s="1"/>
  <c r="CY618" i="13"/>
  <c r="DB618" i="13" s="1"/>
  <c r="CY614" i="13"/>
  <c r="DB614" i="13" s="1"/>
  <c r="CY610" i="13"/>
  <c r="DB610" i="13" s="1"/>
  <c r="CY606" i="13"/>
  <c r="DB606" i="13" s="1"/>
  <c r="CY602" i="13"/>
  <c r="DB602" i="13" s="1"/>
  <c r="CY598" i="13"/>
  <c r="DB598" i="13" s="1"/>
  <c r="CY594" i="13"/>
  <c r="DB594" i="13" s="1"/>
  <c r="CY590" i="13"/>
  <c r="DB590" i="13" s="1"/>
  <c r="CY586" i="13"/>
  <c r="DB586" i="13" s="1"/>
  <c r="CY582" i="13"/>
  <c r="DB582" i="13" s="1"/>
  <c r="CY578" i="13"/>
  <c r="DB578" i="13" s="1"/>
  <c r="CY574" i="13"/>
  <c r="DB574" i="13" s="1"/>
  <c r="CY570" i="13"/>
  <c r="DB570" i="13" s="1"/>
  <c r="CY566" i="13"/>
  <c r="DB566" i="13" s="1"/>
  <c r="CY562" i="13"/>
  <c r="DB562" i="13" s="1"/>
  <c r="CY558" i="13"/>
  <c r="DB558" i="13" s="1"/>
  <c r="CY554" i="13"/>
  <c r="DB554" i="13" s="1"/>
  <c r="CY550" i="13"/>
  <c r="DB550" i="13" s="1"/>
  <c r="CY546" i="13"/>
  <c r="DB546" i="13" s="1"/>
  <c r="CY542" i="13"/>
  <c r="DB542" i="13" s="1"/>
  <c r="CY538" i="13"/>
  <c r="DB538" i="13" s="1"/>
  <c r="CY534" i="13"/>
  <c r="DB534" i="13" s="1"/>
  <c r="CY530" i="13"/>
  <c r="DB530" i="13" s="1"/>
  <c r="CY526" i="13"/>
  <c r="DB526" i="13" s="1"/>
  <c r="CY522" i="13"/>
  <c r="DB522" i="13" s="1"/>
  <c r="CY518" i="13"/>
  <c r="DB518" i="13" s="1"/>
  <c r="CY514" i="13"/>
  <c r="DB514" i="13" s="1"/>
  <c r="CY510" i="13"/>
  <c r="DB510" i="13" s="1"/>
  <c r="CY501" i="13"/>
  <c r="DB501" i="13" s="1"/>
  <c r="CY485" i="13"/>
  <c r="DB485" i="13" s="1"/>
  <c r="CY469" i="13"/>
  <c r="DB469" i="13" s="1"/>
  <c r="CY453" i="13"/>
  <c r="DB453" i="13" s="1"/>
  <c r="CY437" i="13"/>
  <c r="DB437" i="13" s="1"/>
  <c r="CY421" i="13"/>
  <c r="DB421" i="13" s="1"/>
  <c r="CY405" i="13"/>
  <c r="DB405" i="13" s="1"/>
  <c r="CY389" i="13"/>
  <c r="DB389" i="13" s="1"/>
  <c r="CY373" i="13"/>
  <c r="DB373" i="13" s="1"/>
  <c r="CY321" i="13"/>
  <c r="DB321" i="13" s="1"/>
  <c r="CY489" i="13"/>
  <c r="DB489" i="13" s="1"/>
  <c r="CY473" i="13"/>
  <c r="DB473" i="13" s="1"/>
  <c r="CY457" i="13"/>
  <c r="DB457" i="13" s="1"/>
  <c r="CY441" i="13"/>
  <c r="DB441" i="13" s="1"/>
  <c r="CY425" i="13"/>
  <c r="DB425" i="13" s="1"/>
  <c r="CY409" i="13"/>
  <c r="DB409" i="13" s="1"/>
  <c r="CY393" i="13"/>
  <c r="DB393" i="13" s="1"/>
  <c r="CY377" i="13"/>
  <c r="DB377" i="13" s="1"/>
  <c r="CY363" i="13"/>
  <c r="DB363" i="13" s="1"/>
  <c r="CY305" i="13"/>
  <c r="DB305" i="13" s="1"/>
  <c r="CY505" i="13"/>
  <c r="DB505" i="13" s="1"/>
  <c r="CY503" i="13"/>
  <c r="DB503" i="13" s="1"/>
  <c r="CY357" i="13"/>
  <c r="DB357" i="13" s="1"/>
  <c r="CY341" i="13"/>
  <c r="DB341" i="13" s="1"/>
  <c r="CY325" i="13"/>
  <c r="DB325" i="13" s="1"/>
  <c r="CY309" i="13"/>
  <c r="DB309" i="13" s="1"/>
  <c r="CY499" i="13"/>
  <c r="DB499" i="13" s="1"/>
  <c r="CY495" i="13"/>
  <c r="DB495" i="13" s="1"/>
  <c r="CY491" i="13"/>
  <c r="DB491" i="13" s="1"/>
  <c r="CY487" i="13"/>
  <c r="DB487" i="13" s="1"/>
  <c r="CY483" i="13"/>
  <c r="DB483" i="13" s="1"/>
  <c r="CY479" i="13"/>
  <c r="DB479" i="13" s="1"/>
  <c r="CY475" i="13"/>
  <c r="DB475" i="13" s="1"/>
  <c r="CY471" i="13"/>
  <c r="DB471" i="13" s="1"/>
  <c r="CY467" i="13"/>
  <c r="DB467" i="13" s="1"/>
  <c r="CY463" i="13"/>
  <c r="DB463" i="13" s="1"/>
  <c r="CY459" i="13"/>
  <c r="DB459" i="13" s="1"/>
  <c r="CY455" i="13"/>
  <c r="DB455" i="13" s="1"/>
  <c r="CY451" i="13"/>
  <c r="DB451" i="13" s="1"/>
  <c r="CY447" i="13"/>
  <c r="DB447" i="13" s="1"/>
  <c r="CY443" i="13"/>
  <c r="DB443" i="13" s="1"/>
  <c r="CY439" i="13"/>
  <c r="DB439" i="13" s="1"/>
  <c r="CY435" i="13"/>
  <c r="DB435" i="13" s="1"/>
  <c r="CY431" i="13"/>
  <c r="DB431" i="13" s="1"/>
  <c r="CY427" i="13"/>
  <c r="DB427" i="13" s="1"/>
  <c r="CY423" i="13"/>
  <c r="DB423" i="13" s="1"/>
  <c r="CY419" i="13"/>
  <c r="DB419" i="13" s="1"/>
  <c r="CY415" i="13"/>
  <c r="DB415" i="13" s="1"/>
  <c r="CY411" i="13"/>
  <c r="DB411" i="13" s="1"/>
  <c r="CY407" i="13"/>
  <c r="DB407" i="13" s="1"/>
  <c r="CY403" i="13"/>
  <c r="DB403" i="13" s="1"/>
  <c r="CY399" i="13"/>
  <c r="DB399" i="13" s="1"/>
  <c r="CY395" i="13"/>
  <c r="DB395" i="13" s="1"/>
  <c r="CY391" i="13"/>
  <c r="DB391" i="13" s="1"/>
  <c r="CY387" i="13"/>
  <c r="DB387" i="13" s="1"/>
  <c r="CY383" i="13"/>
  <c r="DB383" i="13" s="1"/>
  <c r="CY379" i="13"/>
  <c r="DB379" i="13" s="1"/>
  <c r="CY375" i="13"/>
  <c r="DB375" i="13" s="1"/>
  <c r="CY371" i="13"/>
  <c r="DB371" i="13" s="1"/>
  <c r="CY367" i="13"/>
  <c r="DB367" i="13" s="1"/>
  <c r="CY359" i="13"/>
  <c r="DB359" i="13" s="1"/>
  <c r="CY345" i="13"/>
  <c r="DB345" i="13" s="1"/>
  <c r="CY329" i="13"/>
  <c r="DB329" i="13" s="1"/>
  <c r="CY313" i="13"/>
  <c r="DB313" i="13" s="1"/>
  <c r="CY297" i="13"/>
  <c r="DB297" i="13" s="1"/>
  <c r="CY349" i="13"/>
  <c r="DB349" i="13" s="1"/>
  <c r="CY333" i="13"/>
  <c r="DB333" i="13" s="1"/>
  <c r="CY317" i="13"/>
  <c r="DB317" i="13" s="1"/>
  <c r="CY301" i="13"/>
  <c r="DB301" i="13" s="1"/>
  <c r="CY355" i="13"/>
  <c r="DB355" i="13" s="1"/>
  <c r="CY351" i="13"/>
  <c r="DB351" i="13" s="1"/>
  <c r="CY347" i="13"/>
  <c r="DB347" i="13" s="1"/>
  <c r="CY343" i="13"/>
  <c r="DB343" i="13" s="1"/>
  <c r="CY339" i="13"/>
  <c r="DB339" i="13" s="1"/>
  <c r="CY335" i="13"/>
  <c r="DB335" i="13" s="1"/>
  <c r="CY331" i="13"/>
  <c r="DB331" i="13" s="1"/>
  <c r="CY327" i="13"/>
  <c r="DB327" i="13" s="1"/>
  <c r="CY323" i="13"/>
  <c r="DB323" i="13" s="1"/>
  <c r="CY319" i="13"/>
  <c r="DB319" i="13" s="1"/>
  <c r="CY315" i="13"/>
  <c r="DB315" i="13" s="1"/>
  <c r="CY311" i="13"/>
  <c r="DB311" i="13" s="1"/>
  <c r="CY307" i="13"/>
  <c r="DB307" i="13" s="1"/>
  <c r="CY303" i="13"/>
  <c r="DB303" i="13" s="1"/>
  <c r="CY299" i="13"/>
  <c r="DB299" i="13" s="1"/>
  <c r="CY361" i="13"/>
  <c r="DB361" i="13" s="1"/>
  <c r="CY289" i="13"/>
  <c r="DB289" i="13" s="1"/>
  <c r="CY285" i="13"/>
  <c r="DB285" i="13" s="1"/>
  <c r="CY281" i="13"/>
  <c r="DB281" i="13" s="1"/>
  <c r="CY277" i="13"/>
  <c r="DB277" i="13" s="1"/>
  <c r="CY273" i="13"/>
  <c r="DB273" i="13" s="1"/>
  <c r="CY269" i="13"/>
  <c r="DB269" i="13" s="1"/>
  <c r="CY265" i="13"/>
  <c r="DB265" i="13" s="1"/>
  <c r="CY261" i="13"/>
  <c r="DB261" i="13" s="1"/>
  <c r="CY257" i="13"/>
  <c r="DB257" i="13" s="1"/>
  <c r="CY253" i="13"/>
  <c r="DB253" i="13" s="1"/>
  <c r="CY249" i="13"/>
  <c r="DB249" i="13" s="1"/>
  <c r="CY245" i="13"/>
  <c r="DB245" i="13" s="1"/>
  <c r="CY241" i="13"/>
  <c r="DB241" i="13" s="1"/>
  <c r="CY237" i="13"/>
  <c r="DB237" i="13" s="1"/>
  <c r="CY162" i="13"/>
  <c r="DB162" i="13" s="1"/>
  <c r="CY295" i="13"/>
  <c r="DB295" i="13" s="1"/>
  <c r="CY293" i="13"/>
  <c r="DB293" i="13" s="1"/>
  <c r="CY291" i="13"/>
  <c r="DB291" i="13" s="1"/>
  <c r="CY236" i="13"/>
  <c r="DB236" i="13" s="1"/>
  <c r="CY287" i="13"/>
  <c r="DB287" i="13" s="1"/>
  <c r="CY283" i="13"/>
  <c r="DB283" i="13" s="1"/>
  <c r="CY279" i="13"/>
  <c r="DB279" i="13" s="1"/>
  <c r="CY275" i="13"/>
  <c r="DB275" i="13" s="1"/>
  <c r="CY271" i="13"/>
  <c r="DB271" i="13" s="1"/>
  <c r="CY267" i="13"/>
  <c r="DB267" i="13" s="1"/>
  <c r="CY263" i="13"/>
  <c r="DB263" i="13" s="1"/>
  <c r="CY259" i="13"/>
  <c r="DB259" i="13" s="1"/>
  <c r="CY255" i="13"/>
  <c r="DB255" i="13" s="1"/>
  <c r="CY251" i="13"/>
  <c r="DB251" i="13" s="1"/>
  <c r="CY247" i="13"/>
  <c r="DB247" i="13" s="1"/>
  <c r="CY243" i="13"/>
  <c r="DB243" i="13" s="1"/>
  <c r="CY239" i="13"/>
  <c r="DB239" i="13" s="1"/>
  <c r="CY217" i="13"/>
  <c r="DB217" i="13" s="1"/>
  <c r="CY209" i="13"/>
  <c r="DB209" i="13" s="1"/>
  <c r="CY201" i="13"/>
  <c r="DB201" i="13" s="1"/>
  <c r="CY193" i="13"/>
  <c r="DB193" i="13" s="1"/>
  <c r="CY185" i="13"/>
  <c r="DB185" i="13" s="1"/>
  <c r="CY177" i="13"/>
  <c r="DB177" i="13" s="1"/>
  <c r="CY169" i="13"/>
  <c r="DB169" i="13" s="1"/>
  <c r="CY158" i="13"/>
  <c r="DB158" i="13" s="1"/>
  <c r="CY235" i="13"/>
  <c r="DB235" i="13" s="1"/>
  <c r="CY233" i="13"/>
  <c r="DB233" i="13" s="1"/>
  <c r="CY231" i="13"/>
  <c r="DB231" i="13" s="1"/>
  <c r="CY229" i="13"/>
  <c r="DB229" i="13" s="1"/>
  <c r="CY227" i="13"/>
  <c r="DB227" i="13" s="1"/>
  <c r="CY225" i="13"/>
  <c r="DB225" i="13" s="1"/>
  <c r="CY223" i="13"/>
  <c r="DB223" i="13" s="1"/>
  <c r="CY216" i="13"/>
  <c r="DB216" i="13" s="1"/>
  <c r="CY215" i="13"/>
  <c r="DB215" i="13" s="1"/>
  <c r="CY208" i="13"/>
  <c r="DB208" i="13" s="1"/>
  <c r="CY207" i="13"/>
  <c r="DB207" i="13" s="1"/>
  <c r="CY200" i="13"/>
  <c r="DB200" i="13" s="1"/>
  <c r="CY199" i="13"/>
  <c r="DB199" i="13" s="1"/>
  <c r="CY192" i="13"/>
  <c r="DB192" i="13" s="1"/>
  <c r="CY191" i="13"/>
  <c r="DB191" i="13" s="1"/>
  <c r="CY184" i="13"/>
  <c r="DB184" i="13" s="1"/>
  <c r="CY183" i="13"/>
  <c r="DB183" i="13" s="1"/>
  <c r="CY176" i="13"/>
  <c r="DB176" i="13" s="1"/>
  <c r="CY175" i="13"/>
  <c r="DB175" i="13" s="1"/>
  <c r="CY167" i="13"/>
  <c r="DB167" i="13" s="1"/>
  <c r="CY234" i="13"/>
  <c r="DB234" i="13" s="1"/>
  <c r="CY232" i="13"/>
  <c r="DB232" i="13" s="1"/>
  <c r="CY230" i="13"/>
  <c r="DB230" i="13" s="1"/>
  <c r="CY228" i="13"/>
  <c r="DB228" i="13" s="1"/>
  <c r="CY226" i="13"/>
  <c r="DB226" i="13" s="1"/>
  <c r="CY224" i="13"/>
  <c r="DB224" i="13" s="1"/>
  <c r="CY222" i="13"/>
  <c r="DB222" i="13" s="1"/>
  <c r="CY221" i="13"/>
  <c r="DB221" i="13" s="1"/>
  <c r="CY214" i="13"/>
  <c r="DB214" i="13" s="1"/>
  <c r="CY213" i="13"/>
  <c r="DB213" i="13" s="1"/>
  <c r="CY206" i="13"/>
  <c r="DB206" i="13" s="1"/>
  <c r="CY205" i="13"/>
  <c r="DB205" i="13" s="1"/>
  <c r="CY198" i="13"/>
  <c r="DB198" i="13" s="1"/>
  <c r="CY197" i="13"/>
  <c r="DB197" i="13" s="1"/>
  <c r="CY190" i="13"/>
  <c r="DB190" i="13" s="1"/>
  <c r="CY189" i="13"/>
  <c r="DB189" i="13" s="1"/>
  <c r="CY182" i="13"/>
  <c r="DB182" i="13" s="1"/>
  <c r="CY181" i="13"/>
  <c r="DB181" i="13" s="1"/>
  <c r="CY174" i="13"/>
  <c r="DB174" i="13" s="1"/>
  <c r="CY173" i="13"/>
  <c r="DB173" i="13" s="1"/>
  <c r="CY165" i="13"/>
  <c r="DB165" i="13" s="1"/>
  <c r="CY155" i="13"/>
  <c r="DB155" i="13" s="1"/>
  <c r="CY151" i="13"/>
  <c r="DB151" i="13" s="1"/>
  <c r="CY147" i="13"/>
  <c r="DB147" i="13" s="1"/>
  <c r="CY143" i="13"/>
  <c r="DB143" i="13" s="1"/>
  <c r="CY139" i="13"/>
  <c r="DB139" i="13" s="1"/>
  <c r="CY153" i="13"/>
  <c r="DB153" i="13" s="1"/>
  <c r="CY149" i="13"/>
  <c r="DB149" i="13" s="1"/>
  <c r="CY145" i="13"/>
  <c r="DB145" i="13" s="1"/>
  <c r="CY141" i="13"/>
  <c r="DB141" i="13" s="1"/>
  <c r="CY137" i="13"/>
  <c r="DB137" i="13" s="1"/>
  <c r="CY132" i="13"/>
  <c r="DB132" i="13" s="1"/>
  <c r="CY128" i="13"/>
  <c r="DB128" i="13" s="1"/>
  <c r="CY124" i="13"/>
  <c r="DB124" i="13" s="1"/>
  <c r="CY120" i="13"/>
  <c r="DB120" i="13" s="1"/>
  <c r="CY116" i="13"/>
  <c r="DB116" i="13" s="1"/>
  <c r="CY112" i="13"/>
  <c r="DB112" i="13" s="1"/>
  <c r="CY108" i="13"/>
  <c r="DB108" i="13" s="1"/>
  <c r="CY104" i="13"/>
  <c r="DB104" i="13" s="1"/>
  <c r="CY101" i="13"/>
  <c r="DB101" i="13" s="1"/>
  <c r="CY99" i="13"/>
  <c r="DB99" i="13" s="1"/>
  <c r="CY134" i="13"/>
  <c r="DB134" i="13" s="1"/>
  <c r="CY130" i="13"/>
  <c r="DB130" i="13" s="1"/>
  <c r="CY126" i="13"/>
  <c r="DB126" i="13" s="1"/>
  <c r="CY122" i="13"/>
  <c r="DB122" i="13" s="1"/>
  <c r="CY118" i="13"/>
  <c r="DB118" i="13" s="1"/>
  <c r="CY114" i="13"/>
  <c r="DB114" i="13" s="1"/>
  <c r="CY110" i="13"/>
  <c r="DB110" i="13" s="1"/>
  <c r="CY106" i="13"/>
  <c r="DB106" i="13" s="1"/>
  <c r="CY102" i="13"/>
  <c r="DB102" i="13" s="1"/>
  <c r="CY54" i="13"/>
  <c r="DB54" i="13" s="1"/>
  <c r="CY97" i="13"/>
  <c r="DB97" i="13" s="1"/>
  <c r="CY93" i="13"/>
  <c r="DB93" i="13" s="1"/>
  <c r="CY89" i="13"/>
  <c r="DB89" i="13" s="1"/>
  <c r="CY85" i="13"/>
  <c r="DB85" i="13" s="1"/>
  <c r="CY81" i="13"/>
  <c r="DB81" i="13" s="1"/>
  <c r="CY77" i="13"/>
  <c r="DB77" i="13" s="1"/>
  <c r="CY73" i="13"/>
  <c r="DB73" i="13" s="1"/>
  <c r="CY69" i="13"/>
  <c r="DB69" i="13" s="1"/>
  <c r="CY65" i="13"/>
  <c r="DB65" i="13" s="1"/>
  <c r="CY58" i="13"/>
  <c r="DB58" i="13" s="1"/>
  <c r="CY95" i="13"/>
  <c r="DB95" i="13" s="1"/>
  <c r="CY91" i="13"/>
  <c r="DB91" i="13" s="1"/>
  <c r="CY87" i="13"/>
  <c r="DB87" i="13" s="1"/>
  <c r="CY83" i="13"/>
  <c r="DB83" i="13" s="1"/>
  <c r="CY79" i="13"/>
  <c r="DB79" i="13" s="1"/>
  <c r="CY75" i="13"/>
  <c r="DB75" i="13" s="1"/>
  <c r="CY71" i="13"/>
  <c r="DB71" i="13" s="1"/>
  <c r="CY67" i="13"/>
  <c r="DB67" i="13" s="1"/>
  <c r="CY64" i="13"/>
  <c r="DB64" i="13" s="1"/>
  <c r="CY39" i="13"/>
  <c r="DB39" i="13" s="1"/>
  <c r="CY62" i="13"/>
  <c r="DB62" i="13" s="1"/>
  <c r="CY60" i="13"/>
  <c r="DB60" i="13" s="1"/>
  <c r="CY56" i="13"/>
  <c r="DB56" i="13" s="1"/>
  <c r="CY52" i="13"/>
  <c r="DB52" i="13" s="1"/>
  <c r="CY47" i="13"/>
  <c r="DB47" i="13" s="1"/>
  <c r="CY45" i="13"/>
  <c r="DB45" i="13" s="1"/>
  <c r="CY37" i="13"/>
  <c r="DB37" i="13" s="1"/>
  <c r="CY35" i="13"/>
  <c r="DB35" i="13" s="1"/>
  <c r="CY17" i="13"/>
  <c r="DB17" i="13" s="1"/>
  <c r="CY46" i="13"/>
  <c r="DB46" i="13" s="1"/>
  <c r="CY43" i="13"/>
  <c r="DB43" i="13" s="1"/>
  <c r="CY31" i="13"/>
  <c r="DB31" i="13" s="1"/>
  <c r="CY23" i="13"/>
  <c r="DB23" i="13" s="1"/>
  <c r="CY41" i="13"/>
  <c r="DB41" i="13" s="1"/>
  <c r="CY38" i="13"/>
  <c r="DB38" i="13" s="1"/>
  <c r="CY29" i="13"/>
  <c r="DB29" i="13" s="1"/>
  <c r="CY15" i="13"/>
  <c r="DB15" i="13" s="1"/>
  <c r="CY32" i="13"/>
  <c r="DB32" i="13" s="1"/>
  <c r="CY27" i="13"/>
  <c r="DB27" i="13" s="1"/>
  <c r="CY24" i="13"/>
  <c r="DB24" i="13" s="1"/>
  <c r="CY21" i="13"/>
  <c r="DB21" i="13" s="1"/>
  <c r="CY14" i="13"/>
  <c r="DB14" i="13" s="1"/>
  <c r="CY34" i="13"/>
  <c r="DB34" i="13" s="1"/>
  <c r="CY33" i="13"/>
  <c r="DB33" i="13" s="1"/>
  <c r="CY30" i="13"/>
  <c r="DB30" i="13" s="1"/>
  <c r="CY25" i="13"/>
  <c r="DB25" i="13" s="1"/>
  <c r="CY22" i="13"/>
  <c r="DB22" i="13" s="1"/>
  <c r="CY20" i="13"/>
  <c r="DB20" i="13" s="1"/>
  <c r="CY19" i="13"/>
  <c r="DB19" i="13" s="1"/>
  <c r="CY13" i="13"/>
  <c r="DB13" i="13" s="1"/>
  <c r="CH7" i="13"/>
  <c r="CO7" i="13"/>
  <c r="CQ7" i="13"/>
  <c r="CS7" i="13"/>
  <c r="CU7" i="13"/>
  <c r="CW7" i="13"/>
  <c r="CX7" i="13"/>
  <c r="CK4" i="13"/>
  <c r="CJ5" i="13" s="1"/>
  <c r="J6" i="13"/>
  <c r="J7" i="13" s="1"/>
  <c r="J8" i="13" s="1"/>
  <c r="J9" i="13" s="1"/>
  <c r="E6" i="13"/>
  <c r="C7" i="13"/>
  <c r="C8" i="13" s="1"/>
  <c r="C9" i="13" s="1"/>
  <c r="C10" i="13" s="1"/>
  <c r="C11" i="13" s="1"/>
  <c r="A7" i="13"/>
  <c r="K5" i="13"/>
  <c r="M5" i="13" s="1"/>
  <c r="F5" i="13"/>
  <c r="H5" i="13" s="1"/>
  <c r="E7" i="13" l="1"/>
  <c r="E8" i="13" s="1"/>
  <c r="E9" i="13" s="1"/>
  <c r="E10" i="13" s="1"/>
  <c r="W10" i="13"/>
  <c r="AA10" i="13"/>
  <c r="A8" i="13"/>
  <c r="J10" i="13"/>
  <c r="C12" i="13"/>
  <c r="C13" i="13" s="1"/>
  <c r="C14" i="13" s="1"/>
  <c r="C15" i="13" s="1"/>
  <c r="C16" i="13" s="1"/>
  <c r="C17" i="13" s="1"/>
  <c r="C18" i="13" s="1"/>
  <c r="C19" i="13" s="1"/>
  <c r="C20" i="13" s="1"/>
  <c r="C21" i="13" s="1"/>
  <c r="C22" i="13" s="1"/>
  <c r="C23" i="13" s="1"/>
  <c r="C24" i="13" s="1"/>
  <c r="C25" i="13" s="1"/>
  <c r="K7" i="13"/>
  <c r="M7" i="13" s="1"/>
  <c r="CK5" i="13"/>
  <c r="CY7" i="13"/>
  <c r="DB7" i="13" s="1"/>
  <c r="I5" i="3"/>
  <c r="K6" i="13"/>
  <c r="M6" i="13" s="1"/>
  <c r="F6" i="13"/>
  <c r="H6" i="13" s="1"/>
  <c r="D1253" i="17"/>
  <c r="E1253" i="17"/>
  <c r="F1253" i="17"/>
  <c r="I1253" i="17"/>
  <c r="J1253" i="17"/>
  <c r="K1253" i="17"/>
  <c r="N1253" i="17"/>
  <c r="O1253" i="17"/>
  <c r="P1253" i="17"/>
  <c r="S1253" i="17"/>
  <c r="T1253" i="17"/>
  <c r="V1253" i="17"/>
  <c r="W1253" i="17"/>
  <c r="D1254" i="17"/>
  <c r="E1254" i="17"/>
  <c r="F1254" i="17"/>
  <c r="I1254" i="17"/>
  <c r="J1254" i="17"/>
  <c r="K1254" i="17"/>
  <c r="N1254" i="17"/>
  <c r="O1254" i="17"/>
  <c r="P1254" i="17"/>
  <c r="S1254" i="17"/>
  <c r="T1254" i="17"/>
  <c r="V1254" i="17"/>
  <c r="W1254" i="17"/>
  <c r="D1255" i="17"/>
  <c r="E1255" i="17"/>
  <c r="F1255" i="17"/>
  <c r="I1255" i="17"/>
  <c r="J1255" i="17"/>
  <c r="K1255" i="17"/>
  <c r="N1255" i="17"/>
  <c r="O1255" i="17"/>
  <c r="P1255" i="17"/>
  <c r="S1255" i="17"/>
  <c r="T1255" i="17"/>
  <c r="V1255" i="17"/>
  <c r="W1255" i="17"/>
  <c r="D1256" i="17"/>
  <c r="E1256" i="17"/>
  <c r="F1256" i="17"/>
  <c r="I1256" i="17"/>
  <c r="J1256" i="17"/>
  <c r="K1256" i="17"/>
  <c r="N1256" i="17"/>
  <c r="O1256" i="17"/>
  <c r="P1256" i="17"/>
  <c r="S1256" i="17"/>
  <c r="T1256" i="17"/>
  <c r="V1256" i="17"/>
  <c r="W1256" i="17"/>
  <c r="D1257" i="17"/>
  <c r="E1257" i="17"/>
  <c r="F1257" i="17"/>
  <c r="I1257" i="17"/>
  <c r="J1257" i="17"/>
  <c r="K1257" i="17"/>
  <c r="N1257" i="17"/>
  <c r="O1257" i="17"/>
  <c r="P1257" i="17"/>
  <c r="S1257" i="17"/>
  <c r="T1257" i="17"/>
  <c r="V1257" i="17"/>
  <c r="W1257" i="17"/>
  <c r="D1258" i="17"/>
  <c r="E1258" i="17"/>
  <c r="F1258" i="17"/>
  <c r="I1258" i="17"/>
  <c r="J1258" i="17"/>
  <c r="K1258" i="17"/>
  <c r="N1258" i="17"/>
  <c r="O1258" i="17"/>
  <c r="P1258" i="17"/>
  <c r="S1258" i="17"/>
  <c r="T1258" i="17"/>
  <c r="V1258" i="17"/>
  <c r="W1258" i="17"/>
  <c r="D1259" i="17"/>
  <c r="E1259" i="17"/>
  <c r="F1259" i="17"/>
  <c r="I1259" i="17"/>
  <c r="J1259" i="17"/>
  <c r="K1259" i="17"/>
  <c r="N1259" i="17"/>
  <c r="O1259" i="17"/>
  <c r="P1259" i="17"/>
  <c r="S1259" i="17"/>
  <c r="T1259" i="17"/>
  <c r="V1259" i="17"/>
  <c r="W1259" i="17"/>
  <c r="D1260" i="17"/>
  <c r="E1260" i="17"/>
  <c r="F1260" i="17"/>
  <c r="I1260" i="17"/>
  <c r="J1260" i="17"/>
  <c r="K1260" i="17"/>
  <c r="N1260" i="17"/>
  <c r="O1260" i="17"/>
  <c r="P1260" i="17"/>
  <c r="S1260" i="17"/>
  <c r="T1260" i="17"/>
  <c r="V1260" i="17"/>
  <c r="W1260" i="17"/>
  <c r="D1261" i="17"/>
  <c r="E1261" i="17"/>
  <c r="F1261" i="17"/>
  <c r="I1261" i="17"/>
  <c r="J1261" i="17"/>
  <c r="K1261" i="17"/>
  <c r="N1261" i="17"/>
  <c r="O1261" i="17"/>
  <c r="P1261" i="17"/>
  <c r="S1261" i="17"/>
  <c r="T1261" i="17"/>
  <c r="V1261" i="17"/>
  <c r="W1261" i="17"/>
  <c r="D1262" i="17"/>
  <c r="E1262" i="17"/>
  <c r="F1262" i="17"/>
  <c r="I1262" i="17"/>
  <c r="J1262" i="17"/>
  <c r="K1262" i="17"/>
  <c r="N1262" i="17"/>
  <c r="O1262" i="17"/>
  <c r="P1262" i="17"/>
  <c r="S1262" i="17"/>
  <c r="T1262" i="17"/>
  <c r="V1262" i="17"/>
  <c r="W1262" i="17"/>
  <c r="D1263" i="17"/>
  <c r="E1263" i="17"/>
  <c r="F1263" i="17"/>
  <c r="I1263" i="17"/>
  <c r="J1263" i="17"/>
  <c r="K1263" i="17"/>
  <c r="N1263" i="17"/>
  <c r="O1263" i="17"/>
  <c r="P1263" i="17"/>
  <c r="S1263" i="17"/>
  <c r="T1263" i="17"/>
  <c r="V1263" i="17"/>
  <c r="W1263" i="17"/>
  <c r="D1264" i="17"/>
  <c r="E1264" i="17"/>
  <c r="F1264" i="17"/>
  <c r="I1264" i="17"/>
  <c r="J1264" i="17"/>
  <c r="K1264" i="17"/>
  <c r="N1264" i="17"/>
  <c r="O1264" i="17"/>
  <c r="P1264" i="17"/>
  <c r="S1264" i="17"/>
  <c r="T1264" i="17"/>
  <c r="V1264" i="17"/>
  <c r="W1264" i="17"/>
  <c r="D1265" i="17"/>
  <c r="E1265" i="17"/>
  <c r="F1265" i="17"/>
  <c r="I1265" i="17"/>
  <c r="J1265" i="17"/>
  <c r="K1265" i="17"/>
  <c r="N1265" i="17"/>
  <c r="O1265" i="17"/>
  <c r="P1265" i="17"/>
  <c r="S1265" i="17"/>
  <c r="T1265" i="17"/>
  <c r="V1265" i="17"/>
  <c r="W1265" i="17"/>
  <c r="D1266" i="17"/>
  <c r="E1266" i="17"/>
  <c r="F1266" i="17"/>
  <c r="I1266" i="17"/>
  <c r="J1266" i="17"/>
  <c r="K1266" i="17"/>
  <c r="N1266" i="17"/>
  <c r="O1266" i="17"/>
  <c r="P1266" i="17"/>
  <c r="S1266" i="17"/>
  <c r="T1266" i="17"/>
  <c r="V1266" i="17"/>
  <c r="W1266" i="17"/>
  <c r="D1267" i="17"/>
  <c r="E1267" i="17"/>
  <c r="F1267" i="17"/>
  <c r="I1267" i="17"/>
  <c r="J1267" i="17"/>
  <c r="K1267" i="17"/>
  <c r="N1267" i="17"/>
  <c r="O1267" i="17"/>
  <c r="P1267" i="17"/>
  <c r="S1267" i="17"/>
  <c r="T1267" i="17"/>
  <c r="V1267" i="17"/>
  <c r="W1267" i="17"/>
  <c r="D1268" i="17"/>
  <c r="E1268" i="17"/>
  <c r="F1268" i="17"/>
  <c r="I1268" i="17"/>
  <c r="J1268" i="17"/>
  <c r="K1268" i="17"/>
  <c r="N1268" i="17"/>
  <c r="O1268" i="17"/>
  <c r="P1268" i="17"/>
  <c r="S1268" i="17"/>
  <c r="T1268" i="17"/>
  <c r="V1268" i="17"/>
  <c r="W1268" i="17"/>
  <c r="D1269" i="17"/>
  <c r="E1269" i="17"/>
  <c r="F1269" i="17"/>
  <c r="I1269" i="17"/>
  <c r="J1269" i="17"/>
  <c r="K1269" i="17"/>
  <c r="N1269" i="17"/>
  <c r="O1269" i="17"/>
  <c r="P1269" i="17"/>
  <c r="S1269" i="17"/>
  <c r="T1269" i="17"/>
  <c r="V1269" i="17"/>
  <c r="W1269" i="17"/>
  <c r="D1270" i="17"/>
  <c r="E1270" i="17"/>
  <c r="F1270" i="17"/>
  <c r="I1270" i="17"/>
  <c r="J1270" i="17"/>
  <c r="K1270" i="17"/>
  <c r="N1270" i="17"/>
  <c r="O1270" i="17"/>
  <c r="P1270" i="17"/>
  <c r="S1270" i="17"/>
  <c r="T1270" i="17"/>
  <c r="V1270" i="17"/>
  <c r="W1270" i="17"/>
  <c r="D1271" i="17"/>
  <c r="E1271" i="17"/>
  <c r="F1271" i="17"/>
  <c r="I1271" i="17"/>
  <c r="J1271" i="17"/>
  <c r="K1271" i="17"/>
  <c r="N1271" i="17"/>
  <c r="O1271" i="17"/>
  <c r="P1271" i="17"/>
  <c r="S1271" i="17"/>
  <c r="T1271" i="17"/>
  <c r="V1271" i="17"/>
  <c r="W1271" i="17"/>
  <c r="D1272" i="17"/>
  <c r="E1272" i="17"/>
  <c r="F1272" i="17"/>
  <c r="I1272" i="17"/>
  <c r="J1272" i="17"/>
  <c r="K1272" i="17"/>
  <c r="N1272" i="17"/>
  <c r="O1272" i="17"/>
  <c r="P1272" i="17"/>
  <c r="S1272" i="17"/>
  <c r="T1272" i="17"/>
  <c r="V1272" i="17"/>
  <c r="W1272" i="17"/>
  <c r="D1273" i="17"/>
  <c r="E1273" i="17"/>
  <c r="F1273" i="17"/>
  <c r="I1273" i="17"/>
  <c r="J1273" i="17"/>
  <c r="K1273" i="17"/>
  <c r="N1273" i="17"/>
  <c r="O1273" i="17"/>
  <c r="P1273" i="17"/>
  <c r="S1273" i="17"/>
  <c r="T1273" i="17"/>
  <c r="V1273" i="17"/>
  <c r="W1273" i="17"/>
  <c r="D1274" i="17"/>
  <c r="E1274" i="17"/>
  <c r="F1274" i="17"/>
  <c r="I1274" i="17"/>
  <c r="J1274" i="17"/>
  <c r="K1274" i="17"/>
  <c r="N1274" i="17"/>
  <c r="O1274" i="17"/>
  <c r="P1274" i="17"/>
  <c r="S1274" i="17"/>
  <c r="T1274" i="17"/>
  <c r="V1274" i="17"/>
  <c r="W1274" i="17"/>
  <c r="D1275" i="17"/>
  <c r="E1275" i="17"/>
  <c r="F1275" i="17"/>
  <c r="I1275" i="17"/>
  <c r="J1275" i="17"/>
  <c r="K1275" i="17"/>
  <c r="N1275" i="17"/>
  <c r="O1275" i="17"/>
  <c r="P1275" i="17"/>
  <c r="S1275" i="17"/>
  <c r="T1275" i="17"/>
  <c r="V1275" i="17"/>
  <c r="W1275" i="17"/>
  <c r="D1276" i="17"/>
  <c r="E1276" i="17"/>
  <c r="F1276" i="17"/>
  <c r="I1276" i="17"/>
  <c r="J1276" i="17"/>
  <c r="K1276" i="17"/>
  <c r="N1276" i="17"/>
  <c r="O1276" i="17"/>
  <c r="P1276" i="17"/>
  <c r="S1276" i="17"/>
  <c r="T1276" i="17"/>
  <c r="V1276" i="17"/>
  <c r="W1276" i="17"/>
  <c r="D1277" i="17"/>
  <c r="E1277" i="17"/>
  <c r="F1277" i="17"/>
  <c r="I1277" i="17"/>
  <c r="J1277" i="17"/>
  <c r="K1277" i="17"/>
  <c r="N1277" i="17"/>
  <c r="O1277" i="17"/>
  <c r="P1277" i="17"/>
  <c r="S1277" i="17"/>
  <c r="T1277" i="17"/>
  <c r="V1277" i="17"/>
  <c r="W1277" i="17"/>
  <c r="D1278" i="17"/>
  <c r="E1278" i="17"/>
  <c r="F1278" i="17"/>
  <c r="I1278" i="17"/>
  <c r="J1278" i="17"/>
  <c r="K1278" i="17"/>
  <c r="N1278" i="17"/>
  <c r="O1278" i="17"/>
  <c r="P1278" i="17"/>
  <c r="S1278" i="17"/>
  <c r="T1278" i="17"/>
  <c r="V1278" i="17"/>
  <c r="W1278" i="17"/>
  <c r="D1279" i="17"/>
  <c r="E1279" i="17"/>
  <c r="F1279" i="17"/>
  <c r="I1279" i="17"/>
  <c r="J1279" i="17"/>
  <c r="K1279" i="17"/>
  <c r="N1279" i="17"/>
  <c r="O1279" i="17"/>
  <c r="P1279" i="17"/>
  <c r="S1279" i="17"/>
  <c r="T1279" i="17"/>
  <c r="V1279" i="17"/>
  <c r="W1279" i="17"/>
  <c r="D1280" i="17"/>
  <c r="E1280" i="17"/>
  <c r="F1280" i="17"/>
  <c r="I1280" i="17"/>
  <c r="J1280" i="17"/>
  <c r="K1280" i="17"/>
  <c r="N1280" i="17"/>
  <c r="O1280" i="17"/>
  <c r="P1280" i="17"/>
  <c r="S1280" i="17"/>
  <c r="T1280" i="17"/>
  <c r="V1280" i="17"/>
  <c r="W1280" i="17"/>
  <c r="D1281" i="17"/>
  <c r="E1281" i="17"/>
  <c r="F1281" i="17"/>
  <c r="I1281" i="17"/>
  <c r="J1281" i="17"/>
  <c r="K1281" i="17"/>
  <c r="N1281" i="17"/>
  <c r="O1281" i="17"/>
  <c r="P1281" i="17"/>
  <c r="S1281" i="17"/>
  <c r="T1281" i="17"/>
  <c r="V1281" i="17"/>
  <c r="W1281" i="17"/>
  <c r="D1282" i="17"/>
  <c r="E1282" i="17"/>
  <c r="F1282" i="17"/>
  <c r="I1282" i="17"/>
  <c r="J1282" i="17"/>
  <c r="K1282" i="17"/>
  <c r="N1282" i="17"/>
  <c r="O1282" i="17"/>
  <c r="P1282" i="17"/>
  <c r="S1282" i="17"/>
  <c r="T1282" i="17"/>
  <c r="V1282" i="17"/>
  <c r="W1282" i="17"/>
  <c r="D1283" i="17"/>
  <c r="E1283" i="17"/>
  <c r="F1283" i="17"/>
  <c r="I1283" i="17"/>
  <c r="J1283" i="17"/>
  <c r="K1283" i="17"/>
  <c r="N1283" i="17"/>
  <c r="O1283" i="17"/>
  <c r="P1283" i="17"/>
  <c r="S1283" i="17"/>
  <c r="T1283" i="17"/>
  <c r="V1283" i="17"/>
  <c r="W1283" i="17"/>
  <c r="D1284" i="17"/>
  <c r="E1284" i="17"/>
  <c r="F1284" i="17"/>
  <c r="I1284" i="17"/>
  <c r="J1284" i="17"/>
  <c r="K1284" i="17"/>
  <c r="N1284" i="17"/>
  <c r="O1284" i="17"/>
  <c r="P1284" i="17"/>
  <c r="S1284" i="17"/>
  <c r="T1284" i="17"/>
  <c r="V1284" i="17"/>
  <c r="W1284" i="17"/>
  <c r="D1285" i="17"/>
  <c r="E1285" i="17"/>
  <c r="F1285" i="17"/>
  <c r="I1285" i="17"/>
  <c r="J1285" i="17"/>
  <c r="K1285" i="17"/>
  <c r="N1285" i="17"/>
  <c r="O1285" i="17"/>
  <c r="P1285" i="17"/>
  <c r="S1285" i="17"/>
  <c r="T1285" i="17"/>
  <c r="V1285" i="17"/>
  <c r="W1285" i="17"/>
  <c r="D1286" i="17"/>
  <c r="E1286" i="17"/>
  <c r="F1286" i="17"/>
  <c r="I1286" i="17"/>
  <c r="J1286" i="17"/>
  <c r="K1286" i="17"/>
  <c r="N1286" i="17"/>
  <c r="O1286" i="17"/>
  <c r="P1286" i="17"/>
  <c r="S1286" i="17"/>
  <c r="T1286" i="17"/>
  <c r="V1286" i="17"/>
  <c r="W1286" i="17"/>
  <c r="D1287" i="17"/>
  <c r="E1287" i="17"/>
  <c r="F1287" i="17"/>
  <c r="I1287" i="17"/>
  <c r="J1287" i="17"/>
  <c r="K1287" i="17"/>
  <c r="N1287" i="17"/>
  <c r="O1287" i="17"/>
  <c r="P1287" i="17"/>
  <c r="S1287" i="17"/>
  <c r="T1287" i="17"/>
  <c r="V1287" i="17"/>
  <c r="W1287" i="17"/>
  <c r="D1288" i="17"/>
  <c r="E1288" i="17"/>
  <c r="F1288" i="17"/>
  <c r="I1288" i="17"/>
  <c r="J1288" i="17"/>
  <c r="K1288" i="17"/>
  <c r="N1288" i="17"/>
  <c r="O1288" i="17"/>
  <c r="P1288" i="17"/>
  <c r="S1288" i="17"/>
  <c r="T1288" i="17"/>
  <c r="V1288" i="17"/>
  <c r="W1288" i="17"/>
  <c r="D1289" i="17"/>
  <c r="E1289" i="17"/>
  <c r="F1289" i="17"/>
  <c r="I1289" i="17"/>
  <c r="J1289" i="17"/>
  <c r="K1289" i="17"/>
  <c r="N1289" i="17"/>
  <c r="O1289" i="17"/>
  <c r="P1289" i="17"/>
  <c r="S1289" i="17"/>
  <c r="T1289" i="17"/>
  <c r="V1289" i="17"/>
  <c r="W1289" i="17"/>
  <c r="D1290" i="17"/>
  <c r="E1290" i="17"/>
  <c r="F1290" i="17"/>
  <c r="I1290" i="17"/>
  <c r="J1290" i="17"/>
  <c r="K1290" i="17"/>
  <c r="N1290" i="17"/>
  <c r="O1290" i="17"/>
  <c r="P1290" i="17"/>
  <c r="S1290" i="17"/>
  <c r="T1290" i="17"/>
  <c r="V1290" i="17"/>
  <c r="W1290" i="17"/>
  <c r="D1291" i="17"/>
  <c r="E1291" i="17"/>
  <c r="F1291" i="17"/>
  <c r="I1291" i="17"/>
  <c r="J1291" i="17"/>
  <c r="K1291" i="17"/>
  <c r="N1291" i="17"/>
  <c r="O1291" i="17"/>
  <c r="P1291" i="17"/>
  <c r="S1291" i="17"/>
  <c r="T1291" i="17"/>
  <c r="V1291" i="17"/>
  <c r="W1291" i="17"/>
  <c r="D1292" i="17"/>
  <c r="E1292" i="17"/>
  <c r="F1292" i="17"/>
  <c r="I1292" i="17"/>
  <c r="J1292" i="17"/>
  <c r="K1292" i="17"/>
  <c r="N1292" i="17"/>
  <c r="O1292" i="17"/>
  <c r="P1292" i="17"/>
  <c r="S1292" i="17"/>
  <c r="T1292" i="17"/>
  <c r="V1292" i="17"/>
  <c r="W1292" i="17"/>
  <c r="D1293" i="17"/>
  <c r="E1293" i="17"/>
  <c r="F1293" i="17"/>
  <c r="I1293" i="17"/>
  <c r="J1293" i="17"/>
  <c r="K1293" i="17"/>
  <c r="N1293" i="17"/>
  <c r="O1293" i="17"/>
  <c r="P1293" i="17"/>
  <c r="S1293" i="17"/>
  <c r="T1293" i="17"/>
  <c r="V1293" i="17"/>
  <c r="W1293" i="17"/>
  <c r="D1294" i="17"/>
  <c r="E1294" i="17"/>
  <c r="F1294" i="17"/>
  <c r="I1294" i="17"/>
  <c r="J1294" i="17"/>
  <c r="K1294" i="17"/>
  <c r="N1294" i="17"/>
  <c r="O1294" i="17"/>
  <c r="P1294" i="17"/>
  <c r="S1294" i="17"/>
  <c r="T1294" i="17"/>
  <c r="V1294" i="17"/>
  <c r="W1294" i="17"/>
  <c r="D1295" i="17"/>
  <c r="E1295" i="17"/>
  <c r="F1295" i="17"/>
  <c r="I1295" i="17"/>
  <c r="J1295" i="17"/>
  <c r="K1295" i="17"/>
  <c r="N1295" i="17"/>
  <c r="O1295" i="17"/>
  <c r="P1295" i="17"/>
  <c r="S1295" i="17"/>
  <c r="T1295" i="17"/>
  <c r="V1295" i="17"/>
  <c r="W1295" i="17"/>
  <c r="D1296" i="17"/>
  <c r="E1296" i="17"/>
  <c r="F1296" i="17"/>
  <c r="I1296" i="17"/>
  <c r="J1296" i="17"/>
  <c r="K1296" i="17"/>
  <c r="N1296" i="17"/>
  <c r="O1296" i="17"/>
  <c r="P1296" i="17"/>
  <c r="S1296" i="17"/>
  <c r="T1296" i="17"/>
  <c r="V1296" i="17"/>
  <c r="W1296" i="17"/>
  <c r="D1297" i="17"/>
  <c r="E1297" i="17"/>
  <c r="F1297" i="17"/>
  <c r="I1297" i="17"/>
  <c r="J1297" i="17"/>
  <c r="K1297" i="17"/>
  <c r="N1297" i="17"/>
  <c r="O1297" i="17"/>
  <c r="P1297" i="17"/>
  <c r="S1297" i="17"/>
  <c r="T1297" i="17"/>
  <c r="V1297" i="17"/>
  <c r="W1297" i="17"/>
  <c r="D1298" i="17"/>
  <c r="E1298" i="17"/>
  <c r="F1298" i="17"/>
  <c r="I1298" i="17"/>
  <c r="J1298" i="17"/>
  <c r="K1298" i="17"/>
  <c r="N1298" i="17"/>
  <c r="O1298" i="17"/>
  <c r="P1298" i="17"/>
  <c r="S1298" i="17"/>
  <c r="T1298" i="17"/>
  <c r="V1298" i="17"/>
  <c r="W1298" i="17"/>
  <c r="D1299" i="17"/>
  <c r="E1299" i="17"/>
  <c r="F1299" i="17"/>
  <c r="I1299" i="17"/>
  <c r="J1299" i="17"/>
  <c r="K1299" i="17"/>
  <c r="N1299" i="17"/>
  <c r="O1299" i="17"/>
  <c r="P1299" i="17"/>
  <c r="S1299" i="17"/>
  <c r="T1299" i="17"/>
  <c r="V1299" i="17"/>
  <c r="W1299" i="17"/>
  <c r="D1300" i="17"/>
  <c r="E1300" i="17"/>
  <c r="F1300" i="17"/>
  <c r="I1300" i="17"/>
  <c r="J1300" i="17"/>
  <c r="K1300" i="17"/>
  <c r="N1300" i="17"/>
  <c r="O1300" i="17"/>
  <c r="P1300" i="17"/>
  <c r="S1300" i="17"/>
  <c r="T1300" i="17"/>
  <c r="V1300" i="17"/>
  <c r="W1300" i="17"/>
  <c r="D1301" i="17"/>
  <c r="E1301" i="17"/>
  <c r="F1301" i="17"/>
  <c r="I1301" i="17"/>
  <c r="J1301" i="17"/>
  <c r="K1301" i="17"/>
  <c r="N1301" i="17"/>
  <c r="O1301" i="17"/>
  <c r="P1301" i="17"/>
  <c r="S1301" i="17"/>
  <c r="T1301" i="17"/>
  <c r="V1301" i="17"/>
  <c r="W1301" i="17"/>
  <c r="D1302" i="17"/>
  <c r="E1302" i="17"/>
  <c r="F1302" i="17"/>
  <c r="I1302" i="17"/>
  <c r="J1302" i="17"/>
  <c r="K1302" i="17"/>
  <c r="N1302" i="17"/>
  <c r="O1302" i="17"/>
  <c r="P1302" i="17"/>
  <c r="S1302" i="17"/>
  <c r="T1302" i="17"/>
  <c r="V1302" i="17"/>
  <c r="W1302" i="17"/>
  <c r="D1303" i="17"/>
  <c r="E1303" i="17"/>
  <c r="F1303" i="17"/>
  <c r="I1303" i="17"/>
  <c r="J1303" i="17"/>
  <c r="K1303" i="17"/>
  <c r="N1303" i="17"/>
  <c r="O1303" i="17"/>
  <c r="P1303" i="17"/>
  <c r="S1303" i="17"/>
  <c r="T1303" i="17"/>
  <c r="V1303" i="17"/>
  <c r="W1303" i="17"/>
  <c r="D1304" i="17"/>
  <c r="E1304" i="17"/>
  <c r="F1304" i="17"/>
  <c r="I1304" i="17"/>
  <c r="J1304" i="17"/>
  <c r="K1304" i="17"/>
  <c r="N1304" i="17"/>
  <c r="O1304" i="17"/>
  <c r="P1304" i="17"/>
  <c r="S1304" i="17"/>
  <c r="T1304" i="17"/>
  <c r="V1304" i="17"/>
  <c r="W1304" i="17"/>
  <c r="D1305" i="17"/>
  <c r="E1305" i="17"/>
  <c r="F1305" i="17"/>
  <c r="I1305" i="17"/>
  <c r="J1305" i="17"/>
  <c r="K1305" i="17"/>
  <c r="N1305" i="17"/>
  <c r="O1305" i="17"/>
  <c r="P1305" i="17"/>
  <c r="S1305" i="17"/>
  <c r="T1305" i="17"/>
  <c r="V1305" i="17"/>
  <c r="W1305" i="17"/>
  <c r="D1306" i="17"/>
  <c r="E1306" i="17"/>
  <c r="F1306" i="17"/>
  <c r="I1306" i="17"/>
  <c r="J1306" i="17"/>
  <c r="K1306" i="17"/>
  <c r="N1306" i="17"/>
  <c r="O1306" i="17"/>
  <c r="P1306" i="17"/>
  <c r="S1306" i="17"/>
  <c r="T1306" i="17"/>
  <c r="V1306" i="17"/>
  <c r="W1306" i="17"/>
  <c r="D1307" i="17"/>
  <c r="E1307" i="17"/>
  <c r="F1307" i="17"/>
  <c r="I1307" i="17"/>
  <c r="J1307" i="17"/>
  <c r="K1307" i="17"/>
  <c r="N1307" i="17"/>
  <c r="O1307" i="17"/>
  <c r="P1307" i="17"/>
  <c r="S1307" i="17"/>
  <c r="T1307" i="17"/>
  <c r="V1307" i="17"/>
  <c r="W1307" i="17"/>
  <c r="D1308" i="17"/>
  <c r="E1308" i="17"/>
  <c r="F1308" i="17"/>
  <c r="I1308" i="17"/>
  <c r="J1308" i="17"/>
  <c r="K1308" i="17"/>
  <c r="N1308" i="17"/>
  <c r="O1308" i="17"/>
  <c r="P1308" i="17"/>
  <c r="S1308" i="17"/>
  <c r="T1308" i="17"/>
  <c r="V1308" i="17"/>
  <c r="W1308" i="17"/>
  <c r="D1309" i="17"/>
  <c r="E1309" i="17"/>
  <c r="F1309" i="17"/>
  <c r="I1309" i="17"/>
  <c r="J1309" i="17"/>
  <c r="K1309" i="17"/>
  <c r="N1309" i="17"/>
  <c r="O1309" i="17"/>
  <c r="P1309" i="17"/>
  <c r="S1309" i="17"/>
  <c r="T1309" i="17"/>
  <c r="V1309" i="17"/>
  <c r="W1309" i="17"/>
  <c r="D1310" i="17"/>
  <c r="E1310" i="17"/>
  <c r="F1310" i="17"/>
  <c r="I1310" i="17"/>
  <c r="J1310" i="17"/>
  <c r="K1310" i="17"/>
  <c r="N1310" i="17"/>
  <c r="O1310" i="17"/>
  <c r="P1310" i="17"/>
  <c r="S1310" i="17"/>
  <c r="T1310" i="17"/>
  <c r="V1310" i="17"/>
  <c r="W1310" i="17"/>
  <c r="D1311" i="17"/>
  <c r="E1311" i="17"/>
  <c r="F1311" i="17"/>
  <c r="I1311" i="17"/>
  <c r="X1311" i="17" s="1"/>
  <c r="AA1311" i="17" s="1"/>
  <c r="J1311" i="17"/>
  <c r="K1311" i="17"/>
  <c r="N1311" i="17"/>
  <c r="O1311" i="17"/>
  <c r="P1311" i="17"/>
  <c r="S1311" i="17"/>
  <c r="T1311" i="17"/>
  <c r="V1311" i="17"/>
  <c r="W1311" i="17"/>
  <c r="D1312" i="17"/>
  <c r="E1312" i="17"/>
  <c r="F1312" i="17"/>
  <c r="I1312" i="17"/>
  <c r="J1312" i="17"/>
  <c r="K1312" i="17"/>
  <c r="N1312" i="17"/>
  <c r="O1312" i="17"/>
  <c r="P1312" i="17"/>
  <c r="S1312" i="17"/>
  <c r="T1312" i="17"/>
  <c r="V1312" i="17"/>
  <c r="W1312" i="17"/>
  <c r="D1313" i="17"/>
  <c r="E1313" i="17"/>
  <c r="F1313" i="17"/>
  <c r="I1313" i="17"/>
  <c r="J1313" i="17"/>
  <c r="K1313" i="17"/>
  <c r="N1313" i="17"/>
  <c r="O1313" i="17"/>
  <c r="P1313" i="17"/>
  <c r="S1313" i="17"/>
  <c r="T1313" i="17"/>
  <c r="V1313" i="17"/>
  <c r="W1313" i="17"/>
  <c r="D1314" i="17"/>
  <c r="E1314" i="17"/>
  <c r="F1314" i="17"/>
  <c r="I1314" i="17"/>
  <c r="J1314" i="17"/>
  <c r="K1314" i="17"/>
  <c r="N1314" i="17"/>
  <c r="O1314" i="17"/>
  <c r="P1314" i="17"/>
  <c r="S1314" i="17"/>
  <c r="T1314" i="17"/>
  <c r="V1314" i="17"/>
  <c r="W1314" i="17"/>
  <c r="D1315" i="17"/>
  <c r="E1315" i="17"/>
  <c r="F1315" i="17"/>
  <c r="I1315" i="17"/>
  <c r="J1315" i="17"/>
  <c r="K1315" i="17"/>
  <c r="N1315" i="17"/>
  <c r="O1315" i="17"/>
  <c r="P1315" i="17"/>
  <c r="S1315" i="17"/>
  <c r="T1315" i="17"/>
  <c r="V1315" i="17"/>
  <c r="W1315" i="17"/>
  <c r="D1316" i="17"/>
  <c r="E1316" i="17"/>
  <c r="F1316" i="17"/>
  <c r="I1316" i="17"/>
  <c r="J1316" i="17"/>
  <c r="K1316" i="17"/>
  <c r="N1316" i="17"/>
  <c r="O1316" i="17"/>
  <c r="P1316" i="17"/>
  <c r="S1316" i="17"/>
  <c r="T1316" i="17"/>
  <c r="V1316" i="17"/>
  <c r="W1316" i="17"/>
  <c r="D1317" i="17"/>
  <c r="E1317" i="17"/>
  <c r="F1317" i="17"/>
  <c r="I1317" i="17"/>
  <c r="J1317" i="17"/>
  <c r="K1317" i="17"/>
  <c r="N1317" i="17"/>
  <c r="O1317" i="17"/>
  <c r="P1317" i="17"/>
  <c r="S1317" i="17"/>
  <c r="T1317" i="17"/>
  <c r="V1317" i="17"/>
  <c r="W1317" i="17"/>
  <c r="D1318" i="17"/>
  <c r="E1318" i="17"/>
  <c r="F1318" i="17"/>
  <c r="I1318" i="17"/>
  <c r="J1318" i="17"/>
  <c r="K1318" i="17"/>
  <c r="N1318" i="17"/>
  <c r="O1318" i="17"/>
  <c r="P1318" i="17"/>
  <c r="S1318" i="17"/>
  <c r="T1318" i="17"/>
  <c r="V1318" i="17"/>
  <c r="W1318" i="17"/>
  <c r="D1319" i="17"/>
  <c r="E1319" i="17"/>
  <c r="F1319" i="17"/>
  <c r="I1319" i="17"/>
  <c r="J1319" i="17"/>
  <c r="K1319" i="17"/>
  <c r="N1319" i="17"/>
  <c r="O1319" i="17"/>
  <c r="P1319" i="17"/>
  <c r="S1319" i="17"/>
  <c r="T1319" i="17"/>
  <c r="V1319" i="17"/>
  <c r="W1319" i="17"/>
  <c r="D1320" i="17"/>
  <c r="E1320" i="17"/>
  <c r="F1320" i="17"/>
  <c r="I1320" i="17"/>
  <c r="J1320" i="17"/>
  <c r="K1320" i="17"/>
  <c r="N1320" i="17"/>
  <c r="O1320" i="17"/>
  <c r="P1320" i="17"/>
  <c r="S1320" i="17"/>
  <c r="T1320" i="17"/>
  <c r="V1320" i="17"/>
  <c r="W1320" i="17"/>
  <c r="D1321" i="17"/>
  <c r="E1321" i="17"/>
  <c r="F1321" i="17"/>
  <c r="I1321" i="17"/>
  <c r="J1321" i="17"/>
  <c r="K1321" i="17"/>
  <c r="N1321" i="17"/>
  <c r="O1321" i="17"/>
  <c r="P1321" i="17"/>
  <c r="S1321" i="17"/>
  <c r="T1321" i="17"/>
  <c r="V1321" i="17"/>
  <c r="W1321" i="17"/>
  <c r="D1322" i="17"/>
  <c r="E1322" i="17"/>
  <c r="F1322" i="17"/>
  <c r="I1322" i="17"/>
  <c r="J1322" i="17"/>
  <c r="K1322" i="17"/>
  <c r="N1322" i="17"/>
  <c r="O1322" i="17"/>
  <c r="P1322" i="17"/>
  <c r="S1322" i="17"/>
  <c r="T1322" i="17"/>
  <c r="V1322" i="17"/>
  <c r="W1322" i="17"/>
  <c r="D1323" i="17"/>
  <c r="E1323" i="17"/>
  <c r="F1323" i="17"/>
  <c r="I1323" i="17"/>
  <c r="J1323" i="17"/>
  <c r="K1323" i="17"/>
  <c r="N1323" i="17"/>
  <c r="O1323" i="17"/>
  <c r="P1323" i="17"/>
  <c r="S1323" i="17"/>
  <c r="T1323" i="17"/>
  <c r="V1323" i="17"/>
  <c r="W1323" i="17"/>
  <c r="D1324" i="17"/>
  <c r="E1324" i="17"/>
  <c r="F1324" i="17"/>
  <c r="I1324" i="17"/>
  <c r="J1324" i="17"/>
  <c r="K1324" i="17"/>
  <c r="N1324" i="17"/>
  <c r="O1324" i="17"/>
  <c r="P1324" i="17"/>
  <c r="S1324" i="17"/>
  <c r="T1324" i="17"/>
  <c r="V1324" i="17"/>
  <c r="W1324" i="17"/>
  <c r="D1325" i="17"/>
  <c r="E1325" i="17"/>
  <c r="F1325" i="17"/>
  <c r="I1325" i="17"/>
  <c r="J1325" i="17"/>
  <c r="K1325" i="17"/>
  <c r="N1325" i="17"/>
  <c r="O1325" i="17"/>
  <c r="P1325" i="17"/>
  <c r="S1325" i="17"/>
  <c r="T1325" i="17"/>
  <c r="V1325" i="17"/>
  <c r="W1325" i="17"/>
  <c r="D1326" i="17"/>
  <c r="E1326" i="17"/>
  <c r="F1326" i="17"/>
  <c r="I1326" i="17"/>
  <c r="J1326" i="17"/>
  <c r="K1326" i="17"/>
  <c r="N1326" i="17"/>
  <c r="O1326" i="17"/>
  <c r="P1326" i="17"/>
  <c r="S1326" i="17"/>
  <c r="T1326" i="17"/>
  <c r="V1326" i="17"/>
  <c r="W1326" i="17"/>
  <c r="D1327" i="17"/>
  <c r="E1327" i="17"/>
  <c r="F1327" i="17"/>
  <c r="I1327" i="17"/>
  <c r="J1327" i="17"/>
  <c r="K1327" i="17"/>
  <c r="N1327" i="17"/>
  <c r="O1327" i="17"/>
  <c r="P1327" i="17"/>
  <c r="S1327" i="17"/>
  <c r="T1327" i="17"/>
  <c r="V1327" i="17"/>
  <c r="W1327" i="17"/>
  <c r="D1328" i="17"/>
  <c r="E1328" i="17"/>
  <c r="F1328" i="17"/>
  <c r="I1328" i="17"/>
  <c r="J1328" i="17"/>
  <c r="K1328" i="17"/>
  <c r="N1328" i="17"/>
  <c r="O1328" i="17"/>
  <c r="P1328" i="17"/>
  <c r="S1328" i="17"/>
  <c r="T1328" i="17"/>
  <c r="V1328" i="17"/>
  <c r="W1328" i="17"/>
  <c r="D1329" i="17"/>
  <c r="E1329" i="17"/>
  <c r="F1329" i="17"/>
  <c r="I1329" i="17"/>
  <c r="J1329" i="17"/>
  <c r="K1329" i="17"/>
  <c r="N1329" i="17"/>
  <c r="O1329" i="17"/>
  <c r="P1329" i="17"/>
  <c r="S1329" i="17"/>
  <c r="T1329" i="17"/>
  <c r="V1329" i="17"/>
  <c r="W1329" i="17"/>
  <c r="D1330" i="17"/>
  <c r="E1330" i="17"/>
  <c r="F1330" i="17"/>
  <c r="I1330" i="17"/>
  <c r="J1330" i="17"/>
  <c r="K1330" i="17"/>
  <c r="N1330" i="17"/>
  <c r="O1330" i="17"/>
  <c r="P1330" i="17"/>
  <c r="S1330" i="17"/>
  <c r="T1330" i="17"/>
  <c r="V1330" i="17"/>
  <c r="W1330" i="17"/>
  <c r="D1331" i="17"/>
  <c r="E1331" i="17"/>
  <c r="F1331" i="17"/>
  <c r="I1331" i="17"/>
  <c r="J1331" i="17"/>
  <c r="K1331" i="17"/>
  <c r="N1331" i="17"/>
  <c r="O1331" i="17"/>
  <c r="P1331" i="17"/>
  <c r="S1331" i="17"/>
  <c r="T1331" i="17"/>
  <c r="V1331" i="17"/>
  <c r="W1331" i="17"/>
  <c r="D1332" i="17"/>
  <c r="E1332" i="17"/>
  <c r="F1332" i="17"/>
  <c r="I1332" i="17"/>
  <c r="J1332" i="17"/>
  <c r="K1332" i="17"/>
  <c r="N1332" i="17"/>
  <c r="O1332" i="17"/>
  <c r="P1332" i="17"/>
  <c r="S1332" i="17"/>
  <c r="T1332" i="17"/>
  <c r="V1332" i="17"/>
  <c r="W1332" i="17"/>
  <c r="D1333" i="17"/>
  <c r="E1333" i="17"/>
  <c r="F1333" i="17"/>
  <c r="I1333" i="17"/>
  <c r="J1333" i="17"/>
  <c r="K1333" i="17"/>
  <c r="N1333" i="17"/>
  <c r="O1333" i="17"/>
  <c r="P1333" i="17"/>
  <c r="S1333" i="17"/>
  <c r="T1333" i="17"/>
  <c r="V1333" i="17"/>
  <c r="W1333" i="17"/>
  <c r="D1334" i="17"/>
  <c r="E1334" i="17"/>
  <c r="F1334" i="17"/>
  <c r="I1334" i="17"/>
  <c r="J1334" i="17"/>
  <c r="K1334" i="17"/>
  <c r="N1334" i="17"/>
  <c r="O1334" i="17"/>
  <c r="P1334" i="17"/>
  <c r="S1334" i="17"/>
  <c r="T1334" i="17"/>
  <c r="V1334" i="17"/>
  <c r="W1334" i="17"/>
  <c r="D1335" i="17"/>
  <c r="E1335" i="17"/>
  <c r="F1335" i="17"/>
  <c r="I1335" i="17"/>
  <c r="J1335" i="17"/>
  <c r="K1335" i="17"/>
  <c r="N1335" i="17"/>
  <c r="O1335" i="17"/>
  <c r="P1335" i="17"/>
  <c r="S1335" i="17"/>
  <c r="T1335" i="17"/>
  <c r="V1335" i="17"/>
  <c r="W1335" i="17"/>
  <c r="D1336" i="17"/>
  <c r="E1336" i="17"/>
  <c r="F1336" i="17"/>
  <c r="I1336" i="17"/>
  <c r="J1336" i="17"/>
  <c r="K1336" i="17"/>
  <c r="N1336" i="17"/>
  <c r="O1336" i="17"/>
  <c r="P1336" i="17"/>
  <c r="S1336" i="17"/>
  <c r="T1336" i="17"/>
  <c r="V1336" i="17"/>
  <c r="W1336" i="17"/>
  <c r="D1337" i="17"/>
  <c r="E1337" i="17"/>
  <c r="F1337" i="17"/>
  <c r="I1337" i="17"/>
  <c r="J1337" i="17"/>
  <c r="K1337" i="17"/>
  <c r="N1337" i="17"/>
  <c r="O1337" i="17"/>
  <c r="P1337" i="17"/>
  <c r="S1337" i="17"/>
  <c r="T1337" i="17"/>
  <c r="V1337" i="17"/>
  <c r="W1337" i="17"/>
  <c r="D1338" i="17"/>
  <c r="E1338" i="17"/>
  <c r="F1338" i="17"/>
  <c r="I1338" i="17"/>
  <c r="J1338" i="17"/>
  <c r="K1338" i="17"/>
  <c r="N1338" i="17"/>
  <c r="O1338" i="17"/>
  <c r="P1338" i="17"/>
  <c r="S1338" i="17"/>
  <c r="T1338" i="17"/>
  <c r="V1338" i="17"/>
  <c r="W1338" i="17"/>
  <c r="D1339" i="17"/>
  <c r="E1339" i="17"/>
  <c r="F1339" i="17"/>
  <c r="I1339" i="17"/>
  <c r="J1339" i="17"/>
  <c r="K1339" i="17"/>
  <c r="N1339" i="17"/>
  <c r="O1339" i="17"/>
  <c r="P1339" i="17"/>
  <c r="S1339" i="17"/>
  <c r="T1339" i="17"/>
  <c r="V1339" i="17"/>
  <c r="W1339" i="17"/>
  <c r="D1340" i="17"/>
  <c r="E1340" i="17"/>
  <c r="F1340" i="17"/>
  <c r="I1340" i="17"/>
  <c r="J1340" i="17"/>
  <c r="K1340" i="17"/>
  <c r="N1340" i="17"/>
  <c r="O1340" i="17"/>
  <c r="P1340" i="17"/>
  <c r="S1340" i="17"/>
  <c r="T1340" i="17"/>
  <c r="V1340" i="17"/>
  <c r="W1340" i="17"/>
  <c r="D1341" i="17"/>
  <c r="E1341" i="17"/>
  <c r="F1341" i="17"/>
  <c r="I1341" i="17"/>
  <c r="J1341" i="17"/>
  <c r="K1341" i="17"/>
  <c r="N1341" i="17"/>
  <c r="O1341" i="17"/>
  <c r="P1341" i="17"/>
  <c r="S1341" i="17"/>
  <c r="T1341" i="17"/>
  <c r="V1341" i="17"/>
  <c r="W1341" i="17"/>
  <c r="D1342" i="17"/>
  <c r="E1342" i="17"/>
  <c r="F1342" i="17"/>
  <c r="I1342" i="17"/>
  <c r="J1342" i="17"/>
  <c r="K1342" i="17"/>
  <c r="N1342" i="17"/>
  <c r="O1342" i="17"/>
  <c r="P1342" i="17"/>
  <c r="S1342" i="17"/>
  <c r="T1342" i="17"/>
  <c r="V1342" i="17"/>
  <c r="W1342" i="17"/>
  <c r="D1343" i="17"/>
  <c r="E1343" i="17"/>
  <c r="F1343" i="17"/>
  <c r="I1343" i="17"/>
  <c r="X1343" i="17" s="1"/>
  <c r="AA1343" i="17" s="1"/>
  <c r="J1343" i="17"/>
  <c r="K1343" i="17"/>
  <c r="N1343" i="17"/>
  <c r="O1343" i="17"/>
  <c r="P1343" i="17"/>
  <c r="S1343" i="17"/>
  <c r="T1343" i="17"/>
  <c r="V1343" i="17"/>
  <c r="W1343" i="17"/>
  <c r="D1344" i="17"/>
  <c r="E1344" i="17"/>
  <c r="F1344" i="17"/>
  <c r="I1344" i="17"/>
  <c r="J1344" i="17"/>
  <c r="K1344" i="17"/>
  <c r="N1344" i="17"/>
  <c r="O1344" i="17"/>
  <c r="P1344" i="17"/>
  <c r="S1344" i="17"/>
  <c r="T1344" i="17"/>
  <c r="V1344" i="17"/>
  <c r="W1344" i="17"/>
  <c r="D1345" i="17"/>
  <c r="E1345" i="17"/>
  <c r="F1345" i="17"/>
  <c r="I1345" i="17"/>
  <c r="J1345" i="17"/>
  <c r="K1345" i="17"/>
  <c r="N1345" i="17"/>
  <c r="O1345" i="17"/>
  <c r="P1345" i="17"/>
  <c r="S1345" i="17"/>
  <c r="T1345" i="17"/>
  <c r="V1345" i="17"/>
  <c r="W1345" i="17"/>
  <c r="D1346" i="17"/>
  <c r="E1346" i="17"/>
  <c r="F1346" i="17"/>
  <c r="I1346" i="17"/>
  <c r="J1346" i="17"/>
  <c r="K1346" i="17"/>
  <c r="N1346" i="17"/>
  <c r="O1346" i="17"/>
  <c r="P1346" i="17"/>
  <c r="S1346" i="17"/>
  <c r="T1346" i="17"/>
  <c r="V1346" i="17"/>
  <c r="W1346" i="17"/>
  <c r="D1347" i="17"/>
  <c r="E1347" i="17"/>
  <c r="F1347" i="17"/>
  <c r="I1347" i="17"/>
  <c r="J1347" i="17"/>
  <c r="K1347" i="17"/>
  <c r="N1347" i="17"/>
  <c r="O1347" i="17"/>
  <c r="P1347" i="17"/>
  <c r="S1347" i="17"/>
  <c r="T1347" i="17"/>
  <c r="V1347" i="17"/>
  <c r="W1347" i="17"/>
  <c r="D1348" i="17"/>
  <c r="E1348" i="17"/>
  <c r="F1348" i="17"/>
  <c r="I1348" i="17"/>
  <c r="J1348" i="17"/>
  <c r="K1348" i="17"/>
  <c r="N1348" i="17"/>
  <c r="O1348" i="17"/>
  <c r="P1348" i="17"/>
  <c r="S1348" i="17"/>
  <c r="T1348" i="17"/>
  <c r="V1348" i="17"/>
  <c r="W1348" i="17"/>
  <c r="D1349" i="17"/>
  <c r="E1349" i="17"/>
  <c r="F1349" i="17"/>
  <c r="I1349" i="17"/>
  <c r="J1349" i="17"/>
  <c r="K1349" i="17"/>
  <c r="N1349" i="17"/>
  <c r="O1349" i="17"/>
  <c r="P1349" i="17"/>
  <c r="S1349" i="17"/>
  <c r="T1349" i="17"/>
  <c r="V1349" i="17"/>
  <c r="W1349" i="17"/>
  <c r="D1350" i="17"/>
  <c r="E1350" i="17"/>
  <c r="F1350" i="17"/>
  <c r="I1350" i="17"/>
  <c r="J1350" i="17"/>
  <c r="K1350" i="17"/>
  <c r="N1350" i="17"/>
  <c r="O1350" i="17"/>
  <c r="P1350" i="17"/>
  <c r="S1350" i="17"/>
  <c r="T1350" i="17"/>
  <c r="V1350" i="17"/>
  <c r="W1350" i="17"/>
  <c r="D1351" i="17"/>
  <c r="E1351" i="17"/>
  <c r="F1351" i="17"/>
  <c r="I1351" i="17"/>
  <c r="J1351" i="17"/>
  <c r="K1351" i="17"/>
  <c r="N1351" i="17"/>
  <c r="O1351" i="17"/>
  <c r="P1351" i="17"/>
  <c r="S1351" i="17"/>
  <c r="T1351" i="17"/>
  <c r="V1351" i="17"/>
  <c r="W1351" i="17"/>
  <c r="D1352" i="17"/>
  <c r="E1352" i="17"/>
  <c r="F1352" i="17"/>
  <c r="I1352" i="17"/>
  <c r="J1352" i="17"/>
  <c r="K1352" i="17"/>
  <c r="N1352" i="17"/>
  <c r="O1352" i="17"/>
  <c r="P1352" i="17"/>
  <c r="S1352" i="17"/>
  <c r="T1352" i="17"/>
  <c r="V1352" i="17"/>
  <c r="W1352" i="17"/>
  <c r="D1353" i="17"/>
  <c r="E1353" i="17"/>
  <c r="F1353" i="17"/>
  <c r="I1353" i="17"/>
  <c r="J1353" i="17"/>
  <c r="K1353" i="17"/>
  <c r="N1353" i="17"/>
  <c r="O1353" i="17"/>
  <c r="P1353" i="17"/>
  <c r="S1353" i="17"/>
  <c r="T1353" i="17"/>
  <c r="V1353" i="17"/>
  <c r="W1353" i="17"/>
  <c r="D1354" i="17"/>
  <c r="E1354" i="17"/>
  <c r="F1354" i="17"/>
  <c r="I1354" i="17"/>
  <c r="J1354" i="17"/>
  <c r="K1354" i="17"/>
  <c r="N1354" i="17"/>
  <c r="O1354" i="17"/>
  <c r="P1354" i="17"/>
  <c r="S1354" i="17"/>
  <c r="T1354" i="17"/>
  <c r="V1354" i="17"/>
  <c r="W1354" i="17"/>
  <c r="D1355" i="17"/>
  <c r="E1355" i="17"/>
  <c r="F1355" i="17"/>
  <c r="I1355" i="17"/>
  <c r="J1355" i="17"/>
  <c r="K1355" i="17"/>
  <c r="N1355" i="17"/>
  <c r="O1355" i="17"/>
  <c r="P1355" i="17"/>
  <c r="S1355" i="17"/>
  <c r="T1355" i="17"/>
  <c r="V1355" i="17"/>
  <c r="W1355" i="17"/>
  <c r="D1356" i="17"/>
  <c r="E1356" i="17"/>
  <c r="F1356" i="17"/>
  <c r="I1356" i="17"/>
  <c r="J1356" i="17"/>
  <c r="K1356" i="17"/>
  <c r="N1356" i="17"/>
  <c r="O1356" i="17"/>
  <c r="P1356" i="17"/>
  <c r="S1356" i="17"/>
  <c r="T1356" i="17"/>
  <c r="V1356" i="17"/>
  <c r="W1356" i="17"/>
  <c r="D1357" i="17"/>
  <c r="E1357" i="17"/>
  <c r="F1357" i="17"/>
  <c r="I1357" i="17"/>
  <c r="J1357" i="17"/>
  <c r="K1357" i="17"/>
  <c r="N1357" i="17"/>
  <c r="O1357" i="17"/>
  <c r="P1357" i="17"/>
  <c r="S1357" i="17"/>
  <c r="T1357" i="17"/>
  <c r="V1357" i="17"/>
  <c r="W1357" i="17"/>
  <c r="D1358" i="17"/>
  <c r="E1358" i="17"/>
  <c r="F1358" i="17"/>
  <c r="I1358" i="17"/>
  <c r="J1358" i="17"/>
  <c r="K1358" i="17"/>
  <c r="N1358" i="17"/>
  <c r="O1358" i="17"/>
  <c r="P1358" i="17"/>
  <c r="S1358" i="17"/>
  <c r="T1358" i="17"/>
  <c r="V1358" i="17"/>
  <c r="W1358" i="17"/>
  <c r="D1359" i="17"/>
  <c r="E1359" i="17"/>
  <c r="F1359" i="17"/>
  <c r="I1359" i="17"/>
  <c r="J1359" i="17"/>
  <c r="K1359" i="17"/>
  <c r="N1359" i="17"/>
  <c r="O1359" i="17"/>
  <c r="P1359" i="17"/>
  <c r="S1359" i="17"/>
  <c r="T1359" i="17"/>
  <c r="V1359" i="17"/>
  <c r="W1359" i="17"/>
  <c r="D1360" i="17"/>
  <c r="E1360" i="17"/>
  <c r="F1360" i="17"/>
  <c r="I1360" i="17"/>
  <c r="J1360" i="17"/>
  <c r="K1360" i="17"/>
  <c r="N1360" i="17"/>
  <c r="O1360" i="17"/>
  <c r="P1360" i="17"/>
  <c r="S1360" i="17"/>
  <c r="T1360" i="17"/>
  <c r="V1360" i="17"/>
  <c r="W1360" i="17"/>
  <c r="D1361" i="17"/>
  <c r="E1361" i="17"/>
  <c r="F1361" i="17"/>
  <c r="I1361" i="17"/>
  <c r="J1361" i="17"/>
  <c r="K1361" i="17"/>
  <c r="N1361" i="17"/>
  <c r="O1361" i="17"/>
  <c r="P1361" i="17"/>
  <c r="S1361" i="17"/>
  <c r="T1361" i="17"/>
  <c r="V1361" i="17"/>
  <c r="W1361" i="17"/>
  <c r="D1362" i="17"/>
  <c r="E1362" i="17"/>
  <c r="F1362" i="17"/>
  <c r="I1362" i="17"/>
  <c r="J1362" i="17"/>
  <c r="K1362" i="17"/>
  <c r="N1362" i="17"/>
  <c r="O1362" i="17"/>
  <c r="P1362" i="17"/>
  <c r="S1362" i="17"/>
  <c r="T1362" i="17"/>
  <c r="V1362" i="17"/>
  <c r="W1362" i="17"/>
  <c r="D1363" i="17"/>
  <c r="E1363" i="17"/>
  <c r="F1363" i="17"/>
  <c r="I1363" i="17"/>
  <c r="J1363" i="17"/>
  <c r="K1363" i="17"/>
  <c r="N1363" i="17"/>
  <c r="O1363" i="17"/>
  <c r="P1363" i="17"/>
  <c r="S1363" i="17"/>
  <c r="T1363" i="17"/>
  <c r="V1363" i="17"/>
  <c r="W1363" i="17"/>
  <c r="D1364" i="17"/>
  <c r="E1364" i="17"/>
  <c r="F1364" i="17"/>
  <c r="I1364" i="17"/>
  <c r="J1364" i="17"/>
  <c r="K1364" i="17"/>
  <c r="N1364" i="17"/>
  <c r="O1364" i="17"/>
  <c r="P1364" i="17"/>
  <c r="S1364" i="17"/>
  <c r="T1364" i="17"/>
  <c r="V1364" i="17"/>
  <c r="W1364" i="17"/>
  <c r="D1365" i="17"/>
  <c r="E1365" i="17"/>
  <c r="F1365" i="17"/>
  <c r="I1365" i="17"/>
  <c r="J1365" i="17"/>
  <c r="K1365" i="17"/>
  <c r="N1365" i="17"/>
  <c r="O1365" i="17"/>
  <c r="P1365" i="17"/>
  <c r="S1365" i="17"/>
  <c r="T1365" i="17"/>
  <c r="V1365" i="17"/>
  <c r="W1365" i="17"/>
  <c r="D1366" i="17"/>
  <c r="E1366" i="17"/>
  <c r="F1366" i="17"/>
  <c r="I1366" i="17"/>
  <c r="J1366" i="17"/>
  <c r="K1366" i="17"/>
  <c r="N1366" i="17"/>
  <c r="O1366" i="17"/>
  <c r="P1366" i="17"/>
  <c r="S1366" i="17"/>
  <c r="T1366" i="17"/>
  <c r="V1366" i="17"/>
  <c r="W1366" i="17"/>
  <c r="D1367" i="17"/>
  <c r="E1367" i="17"/>
  <c r="F1367" i="17"/>
  <c r="I1367" i="17"/>
  <c r="J1367" i="17"/>
  <c r="K1367" i="17"/>
  <c r="N1367" i="17"/>
  <c r="O1367" i="17"/>
  <c r="P1367" i="17"/>
  <c r="S1367" i="17"/>
  <c r="T1367" i="17"/>
  <c r="V1367" i="17"/>
  <c r="W1367" i="17"/>
  <c r="D1368" i="17"/>
  <c r="E1368" i="17"/>
  <c r="F1368" i="17"/>
  <c r="I1368" i="17"/>
  <c r="J1368" i="17"/>
  <c r="K1368" i="17"/>
  <c r="N1368" i="17"/>
  <c r="O1368" i="17"/>
  <c r="P1368" i="17"/>
  <c r="S1368" i="17"/>
  <c r="T1368" i="17"/>
  <c r="V1368" i="17"/>
  <c r="W1368" i="17"/>
  <c r="D1369" i="17"/>
  <c r="E1369" i="17"/>
  <c r="F1369" i="17"/>
  <c r="I1369" i="17"/>
  <c r="J1369" i="17"/>
  <c r="K1369" i="17"/>
  <c r="N1369" i="17"/>
  <c r="O1369" i="17"/>
  <c r="P1369" i="17"/>
  <c r="S1369" i="17"/>
  <c r="T1369" i="17"/>
  <c r="V1369" i="17"/>
  <c r="W1369" i="17"/>
  <c r="D1370" i="17"/>
  <c r="E1370" i="17"/>
  <c r="F1370" i="17"/>
  <c r="I1370" i="17"/>
  <c r="J1370" i="17"/>
  <c r="K1370" i="17"/>
  <c r="N1370" i="17"/>
  <c r="O1370" i="17"/>
  <c r="P1370" i="17"/>
  <c r="S1370" i="17"/>
  <c r="T1370" i="17"/>
  <c r="V1370" i="17"/>
  <c r="W1370" i="17"/>
  <c r="D1371" i="17"/>
  <c r="E1371" i="17"/>
  <c r="F1371" i="17"/>
  <c r="I1371" i="17"/>
  <c r="J1371" i="17"/>
  <c r="K1371" i="17"/>
  <c r="N1371" i="17"/>
  <c r="O1371" i="17"/>
  <c r="P1371" i="17"/>
  <c r="S1371" i="17"/>
  <c r="T1371" i="17"/>
  <c r="V1371" i="17"/>
  <c r="W1371" i="17"/>
  <c r="D1372" i="17"/>
  <c r="E1372" i="17"/>
  <c r="F1372" i="17"/>
  <c r="I1372" i="17"/>
  <c r="J1372" i="17"/>
  <c r="K1372" i="17"/>
  <c r="N1372" i="17"/>
  <c r="O1372" i="17"/>
  <c r="P1372" i="17"/>
  <c r="S1372" i="17"/>
  <c r="T1372" i="17"/>
  <c r="V1372" i="17"/>
  <c r="W1372" i="17"/>
  <c r="D1373" i="17"/>
  <c r="E1373" i="17"/>
  <c r="F1373" i="17"/>
  <c r="I1373" i="17"/>
  <c r="J1373" i="17"/>
  <c r="K1373" i="17"/>
  <c r="N1373" i="17"/>
  <c r="O1373" i="17"/>
  <c r="P1373" i="17"/>
  <c r="S1373" i="17"/>
  <c r="T1373" i="17"/>
  <c r="V1373" i="17"/>
  <c r="W1373" i="17"/>
  <c r="D1374" i="17"/>
  <c r="E1374" i="17"/>
  <c r="F1374" i="17"/>
  <c r="I1374" i="17"/>
  <c r="J1374" i="17"/>
  <c r="K1374" i="17"/>
  <c r="N1374" i="17"/>
  <c r="O1374" i="17"/>
  <c r="P1374" i="17"/>
  <c r="S1374" i="17"/>
  <c r="T1374" i="17"/>
  <c r="V1374" i="17"/>
  <c r="W1374" i="17"/>
  <c r="D1375" i="17"/>
  <c r="E1375" i="17"/>
  <c r="F1375" i="17"/>
  <c r="I1375" i="17"/>
  <c r="J1375" i="17"/>
  <c r="K1375" i="17"/>
  <c r="N1375" i="17"/>
  <c r="O1375" i="17"/>
  <c r="P1375" i="17"/>
  <c r="S1375" i="17"/>
  <c r="T1375" i="17"/>
  <c r="V1375" i="17"/>
  <c r="W1375" i="17"/>
  <c r="D1376" i="17"/>
  <c r="E1376" i="17"/>
  <c r="F1376" i="17"/>
  <c r="I1376" i="17"/>
  <c r="J1376" i="17"/>
  <c r="K1376" i="17"/>
  <c r="N1376" i="17"/>
  <c r="O1376" i="17"/>
  <c r="P1376" i="17"/>
  <c r="S1376" i="17"/>
  <c r="T1376" i="17"/>
  <c r="V1376" i="17"/>
  <c r="W1376" i="17"/>
  <c r="D1377" i="17"/>
  <c r="E1377" i="17"/>
  <c r="F1377" i="17"/>
  <c r="I1377" i="17"/>
  <c r="J1377" i="17"/>
  <c r="K1377" i="17"/>
  <c r="N1377" i="17"/>
  <c r="O1377" i="17"/>
  <c r="P1377" i="17"/>
  <c r="S1377" i="17"/>
  <c r="T1377" i="17"/>
  <c r="V1377" i="17"/>
  <c r="W1377" i="17"/>
  <c r="D1378" i="17"/>
  <c r="E1378" i="17"/>
  <c r="F1378" i="17"/>
  <c r="I1378" i="17"/>
  <c r="J1378" i="17"/>
  <c r="K1378" i="17"/>
  <c r="N1378" i="17"/>
  <c r="O1378" i="17"/>
  <c r="P1378" i="17"/>
  <c r="S1378" i="17"/>
  <c r="T1378" i="17"/>
  <c r="V1378" i="17"/>
  <c r="W1378" i="17"/>
  <c r="D1379" i="17"/>
  <c r="E1379" i="17"/>
  <c r="F1379" i="17"/>
  <c r="I1379" i="17"/>
  <c r="J1379" i="17"/>
  <c r="K1379" i="17"/>
  <c r="N1379" i="17"/>
  <c r="O1379" i="17"/>
  <c r="P1379" i="17"/>
  <c r="S1379" i="17"/>
  <c r="T1379" i="17"/>
  <c r="V1379" i="17"/>
  <c r="W1379" i="17"/>
  <c r="D1380" i="17"/>
  <c r="E1380" i="17"/>
  <c r="F1380" i="17"/>
  <c r="I1380" i="17"/>
  <c r="J1380" i="17"/>
  <c r="K1380" i="17"/>
  <c r="N1380" i="17"/>
  <c r="O1380" i="17"/>
  <c r="P1380" i="17"/>
  <c r="S1380" i="17"/>
  <c r="T1380" i="17"/>
  <c r="V1380" i="17"/>
  <c r="W1380" i="17"/>
  <c r="D1381" i="17"/>
  <c r="E1381" i="17"/>
  <c r="F1381" i="17"/>
  <c r="I1381" i="17"/>
  <c r="J1381" i="17"/>
  <c r="K1381" i="17"/>
  <c r="N1381" i="17"/>
  <c r="O1381" i="17"/>
  <c r="P1381" i="17"/>
  <c r="S1381" i="17"/>
  <c r="T1381" i="17"/>
  <c r="V1381" i="17"/>
  <c r="W1381" i="17"/>
  <c r="D1382" i="17"/>
  <c r="E1382" i="17"/>
  <c r="F1382" i="17"/>
  <c r="I1382" i="17"/>
  <c r="J1382" i="17"/>
  <c r="K1382" i="17"/>
  <c r="N1382" i="17"/>
  <c r="O1382" i="17"/>
  <c r="P1382" i="17"/>
  <c r="S1382" i="17"/>
  <c r="T1382" i="17"/>
  <c r="V1382" i="17"/>
  <c r="W1382" i="17"/>
  <c r="D1383" i="17"/>
  <c r="E1383" i="17"/>
  <c r="F1383" i="17"/>
  <c r="I1383" i="17"/>
  <c r="J1383" i="17"/>
  <c r="K1383" i="17"/>
  <c r="N1383" i="17"/>
  <c r="O1383" i="17"/>
  <c r="P1383" i="17"/>
  <c r="S1383" i="17"/>
  <c r="T1383" i="17"/>
  <c r="V1383" i="17"/>
  <c r="W1383" i="17"/>
  <c r="D1384" i="17"/>
  <c r="E1384" i="17"/>
  <c r="F1384" i="17"/>
  <c r="I1384" i="17"/>
  <c r="J1384" i="17"/>
  <c r="K1384" i="17"/>
  <c r="N1384" i="17"/>
  <c r="O1384" i="17"/>
  <c r="P1384" i="17"/>
  <c r="S1384" i="17"/>
  <c r="T1384" i="17"/>
  <c r="V1384" i="17"/>
  <c r="W1384" i="17"/>
  <c r="D1385" i="17"/>
  <c r="E1385" i="17"/>
  <c r="F1385" i="17"/>
  <c r="I1385" i="17"/>
  <c r="J1385" i="17"/>
  <c r="K1385" i="17"/>
  <c r="N1385" i="17"/>
  <c r="O1385" i="17"/>
  <c r="P1385" i="17"/>
  <c r="S1385" i="17"/>
  <c r="T1385" i="17"/>
  <c r="V1385" i="17"/>
  <c r="W1385" i="17"/>
  <c r="D1386" i="17"/>
  <c r="E1386" i="17"/>
  <c r="F1386" i="17"/>
  <c r="I1386" i="17"/>
  <c r="J1386" i="17"/>
  <c r="K1386" i="17"/>
  <c r="N1386" i="17"/>
  <c r="O1386" i="17"/>
  <c r="P1386" i="17"/>
  <c r="S1386" i="17"/>
  <c r="T1386" i="17"/>
  <c r="V1386" i="17"/>
  <c r="W1386" i="17"/>
  <c r="D1387" i="17"/>
  <c r="E1387" i="17"/>
  <c r="F1387" i="17"/>
  <c r="I1387" i="17"/>
  <c r="J1387" i="17"/>
  <c r="K1387" i="17"/>
  <c r="N1387" i="17"/>
  <c r="O1387" i="17"/>
  <c r="P1387" i="17"/>
  <c r="S1387" i="17"/>
  <c r="T1387" i="17"/>
  <c r="V1387" i="17"/>
  <c r="W1387" i="17"/>
  <c r="D1388" i="17"/>
  <c r="E1388" i="17"/>
  <c r="F1388" i="17"/>
  <c r="I1388" i="17"/>
  <c r="J1388" i="17"/>
  <c r="K1388" i="17"/>
  <c r="N1388" i="17"/>
  <c r="O1388" i="17"/>
  <c r="P1388" i="17"/>
  <c r="S1388" i="17"/>
  <c r="T1388" i="17"/>
  <c r="V1388" i="17"/>
  <c r="W1388" i="17"/>
  <c r="D1389" i="17"/>
  <c r="E1389" i="17"/>
  <c r="F1389" i="17"/>
  <c r="I1389" i="17"/>
  <c r="J1389" i="17"/>
  <c r="K1389" i="17"/>
  <c r="N1389" i="17"/>
  <c r="O1389" i="17"/>
  <c r="P1389" i="17"/>
  <c r="S1389" i="17"/>
  <c r="T1389" i="17"/>
  <c r="V1389" i="17"/>
  <c r="W1389" i="17"/>
  <c r="D1390" i="17"/>
  <c r="E1390" i="17"/>
  <c r="F1390" i="17"/>
  <c r="I1390" i="17"/>
  <c r="J1390" i="17"/>
  <c r="K1390" i="17"/>
  <c r="N1390" i="17"/>
  <c r="O1390" i="17"/>
  <c r="P1390" i="17"/>
  <c r="S1390" i="17"/>
  <c r="T1390" i="17"/>
  <c r="V1390" i="17"/>
  <c r="W1390" i="17"/>
  <c r="D1391" i="17"/>
  <c r="E1391" i="17"/>
  <c r="F1391" i="17"/>
  <c r="I1391" i="17"/>
  <c r="J1391" i="17"/>
  <c r="K1391" i="17"/>
  <c r="N1391" i="17"/>
  <c r="O1391" i="17"/>
  <c r="P1391" i="17"/>
  <c r="S1391" i="17"/>
  <c r="T1391" i="17"/>
  <c r="V1391" i="17"/>
  <c r="W1391" i="17"/>
  <c r="D1392" i="17"/>
  <c r="E1392" i="17"/>
  <c r="F1392" i="17"/>
  <c r="I1392" i="17"/>
  <c r="J1392" i="17"/>
  <c r="K1392" i="17"/>
  <c r="N1392" i="17"/>
  <c r="O1392" i="17"/>
  <c r="P1392" i="17"/>
  <c r="S1392" i="17"/>
  <c r="T1392" i="17"/>
  <c r="V1392" i="17"/>
  <c r="W1392" i="17"/>
  <c r="D1393" i="17"/>
  <c r="E1393" i="17"/>
  <c r="F1393" i="17"/>
  <c r="I1393" i="17"/>
  <c r="J1393" i="17"/>
  <c r="K1393" i="17"/>
  <c r="N1393" i="17"/>
  <c r="O1393" i="17"/>
  <c r="P1393" i="17"/>
  <c r="S1393" i="17"/>
  <c r="T1393" i="17"/>
  <c r="V1393" i="17"/>
  <c r="W1393" i="17"/>
  <c r="D1394" i="17"/>
  <c r="E1394" i="17"/>
  <c r="F1394" i="17"/>
  <c r="I1394" i="17"/>
  <c r="J1394" i="17"/>
  <c r="K1394" i="17"/>
  <c r="N1394" i="17"/>
  <c r="O1394" i="17"/>
  <c r="P1394" i="17"/>
  <c r="S1394" i="17"/>
  <c r="T1394" i="17"/>
  <c r="V1394" i="17"/>
  <c r="W1394" i="17"/>
  <c r="D1395" i="17"/>
  <c r="E1395" i="17"/>
  <c r="F1395" i="17"/>
  <c r="I1395" i="17"/>
  <c r="J1395" i="17"/>
  <c r="K1395" i="17"/>
  <c r="N1395" i="17"/>
  <c r="O1395" i="17"/>
  <c r="P1395" i="17"/>
  <c r="S1395" i="17"/>
  <c r="T1395" i="17"/>
  <c r="V1395" i="17"/>
  <c r="W1395" i="17"/>
  <c r="D1396" i="17"/>
  <c r="E1396" i="17"/>
  <c r="F1396" i="17"/>
  <c r="I1396" i="17"/>
  <c r="J1396" i="17"/>
  <c r="K1396" i="17"/>
  <c r="N1396" i="17"/>
  <c r="O1396" i="17"/>
  <c r="P1396" i="17"/>
  <c r="S1396" i="17"/>
  <c r="T1396" i="17"/>
  <c r="V1396" i="17"/>
  <c r="W1396" i="17"/>
  <c r="D1397" i="17"/>
  <c r="E1397" i="17"/>
  <c r="F1397" i="17"/>
  <c r="I1397" i="17"/>
  <c r="J1397" i="17"/>
  <c r="K1397" i="17"/>
  <c r="N1397" i="17"/>
  <c r="O1397" i="17"/>
  <c r="P1397" i="17"/>
  <c r="S1397" i="17"/>
  <c r="T1397" i="17"/>
  <c r="V1397" i="17"/>
  <c r="W1397" i="17"/>
  <c r="D1398" i="17"/>
  <c r="E1398" i="17"/>
  <c r="F1398" i="17"/>
  <c r="I1398" i="17"/>
  <c r="J1398" i="17"/>
  <c r="K1398" i="17"/>
  <c r="N1398" i="17"/>
  <c r="O1398" i="17"/>
  <c r="P1398" i="17"/>
  <c r="S1398" i="17"/>
  <c r="T1398" i="17"/>
  <c r="V1398" i="17"/>
  <c r="W1398" i="17"/>
  <c r="D1399" i="17"/>
  <c r="E1399" i="17"/>
  <c r="F1399" i="17"/>
  <c r="I1399" i="17"/>
  <c r="J1399" i="17"/>
  <c r="K1399" i="17"/>
  <c r="N1399" i="17"/>
  <c r="O1399" i="17"/>
  <c r="P1399" i="17"/>
  <c r="S1399" i="17"/>
  <c r="T1399" i="17"/>
  <c r="V1399" i="17"/>
  <c r="W1399" i="17"/>
  <c r="D1400" i="17"/>
  <c r="E1400" i="17"/>
  <c r="F1400" i="17"/>
  <c r="I1400" i="17"/>
  <c r="J1400" i="17"/>
  <c r="K1400" i="17"/>
  <c r="N1400" i="17"/>
  <c r="O1400" i="17"/>
  <c r="P1400" i="17"/>
  <c r="S1400" i="17"/>
  <c r="T1400" i="17"/>
  <c r="V1400" i="17"/>
  <c r="W1400" i="17"/>
  <c r="D1401" i="17"/>
  <c r="E1401" i="17"/>
  <c r="F1401" i="17"/>
  <c r="I1401" i="17"/>
  <c r="J1401" i="17"/>
  <c r="K1401" i="17"/>
  <c r="N1401" i="17"/>
  <c r="O1401" i="17"/>
  <c r="P1401" i="17"/>
  <c r="S1401" i="17"/>
  <c r="T1401" i="17"/>
  <c r="V1401" i="17"/>
  <c r="W1401" i="17"/>
  <c r="D1402" i="17"/>
  <c r="E1402" i="17"/>
  <c r="F1402" i="17"/>
  <c r="I1402" i="17"/>
  <c r="J1402" i="17"/>
  <c r="K1402" i="17"/>
  <c r="N1402" i="17"/>
  <c r="O1402" i="17"/>
  <c r="P1402" i="17"/>
  <c r="S1402" i="17"/>
  <c r="T1402" i="17"/>
  <c r="V1402" i="17"/>
  <c r="W1402" i="17"/>
  <c r="D1403" i="17"/>
  <c r="E1403" i="17"/>
  <c r="F1403" i="17"/>
  <c r="I1403" i="17"/>
  <c r="J1403" i="17"/>
  <c r="K1403" i="17"/>
  <c r="N1403" i="17"/>
  <c r="O1403" i="17"/>
  <c r="P1403" i="17"/>
  <c r="S1403" i="17"/>
  <c r="T1403" i="17"/>
  <c r="V1403" i="17"/>
  <c r="W1403" i="17"/>
  <c r="D1404" i="17"/>
  <c r="E1404" i="17"/>
  <c r="F1404" i="17"/>
  <c r="I1404" i="17"/>
  <c r="J1404" i="17"/>
  <c r="K1404" i="17"/>
  <c r="N1404" i="17"/>
  <c r="O1404" i="17"/>
  <c r="P1404" i="17"/>
  <c r="S1404" i="17"/>
  <c r="T1404" i="17"/>
  <c r="V1404" i="17"/>
  <c r="W1404" i="17"/>
  <c r="D1405" i="17"/>
  <c r="E1405" i="17"/>
  <c r="F1405" i="17"/>
  <c r="I1405" i="17"/>
  <c r="J1405" i="17"/>
  <c r="K1405" i="17"/>
  <c r="N1405" i="17"/>
  <c r="O1405" i="17"/>
  <c r="P1405" i="17"/>
  <c r="S1405" i="17"/>
  <c r="T1405" i="17"/>
  <c r="V1405" i="17"/>
  <c r="W1405" i="17"/>
  <c r="D1406" i="17"/>
  <c r="E1406" i="17"/>
  <c r="F1406" i="17"/>
  <c r="I1406" i="17"/>
  <c r="J1406" i="17"/>
  <c r="K1406" i="17"/>
  <c r="N1406" i="17"/>
  <c r="O1406" i="17"/>
  <c r="P1406" i="17"/>
  <c r="S1406" i="17"/>
  <c r="T1406" i="17"/>
  <c r="V1406" i="17"/>
  <c r="W1406" i="17"/>
  <c r="D1407" i="17"/>
  <c r="E1407" i="17"/>
  <c r="F1407" i="17"/>
  <c r="I1407" i="17"/>
  <c r="J1407" i="17"/>
  <c r="K1407" i="17"/>
  <c r="N1407" i="17"/>
  <c r="O1407" i="17"/>
  <c r="P1407" i="17"/>
  <c r="S1407" i="17"/>
  <c r="T1407" i="17"/>
  <c r="V1407" i="17"/>
  <c r="W1407" i="17"/>
  <c r="D1408" i="17"/>
  <c r="E1408" i="17"/>
  <c r="F1408" i="17"/>
  <c r="I1408" i="17"/>
  <c r="J1408" i="17"/>
  <c r="K1408" i="17"/>
  <c r="N1408" i="17"/>
  <c r="O1408" i="17"/>
  <c r="P1408" i="17"/>
  <c r="S1408" i="17"/>
  <c r="T1408" i="17"/>
  <c r="V1408" i="17"/>
  <c r="W1408" i="17"/>
  <c r="D1409" i="17"/>
  <c r="E1409" i="17"/>
  <c r="F1409" i="17"/>
  <c r="I1409" i="17"/>
  <c r="J1409" i="17"/>
  <c r="K1409" i="17"/>
  <c r="N1409" i="17"/>
  <c r="O1409" i="17"/>
  <c r="P1409" i="17"/>
  <c r="S1409" i="17"/>
  <c r="T1409" i="17"/>
  <c r="V1409" i="17"/>
  <c r="W1409" i="17"/>
  <c r="D1410" i="17"/>
  <c r="E1410" i="17"/>
  <c r="F1410" i="17"/>
  <c r="I1410" i="17"/>
  <c r="J1410" i="17"/>
  <c r="K1410" i="17"/>
  <c r="N1410" i="17"/>
  <c r="O1410" i="17"/>
  <c r="P1410" i="17"/>
  <c r="S1410" i="17"/>
  <c r="T1410" i="17"/>
  <c r="V1410" i="17"/>
  <c r="W1410" i="17"/>
  <c r="D1411" i="17"/>
  <c r="E1411" i="17"/>
  <c r="F1411" i="17"/>
  <c r="I1411" i="17"/>
  <c r="J1411" i="17"/>
  <c r="K1411" i="17"/>
  <c r="N1411" i="17"/>
  <c r="O1411" i="17"/>
  <c r="P1411" i="17"/>
  <c r="S1411" i="17"/>
  <c r="T1411" i="17"/>
  <c r="V1411" i="17"/>
  <c r="W1411" i="17"/>
  <c r="D1412" i="17"/>
  <c r="E1412" i="17"/>
  <c r="F1412" i="17"/>
  <c r="I1412" i="17"/>
  <c r="J1412" i="17"/>
  <c r="K1412" i="17"/>
  <c r="N1412" i="17"/>
  <c r="O1412" i="17"/>
  <c r="P1412" i="17"/>
  <c r="S1412" i="17"/>
  <c r="T1412" i="17"/>
  <c r="V1412" i="17"/>
  <c r="W1412" i="17"/>
  <c r="D1413" i="17"/>
  <c r="E1413" i="17"/>
  <c r="F1413" i="17"/>
  <c r="I1413" i="17"/>
  <c r="J1413" i="17"/>
  <c r="K1413" i="17"/>
  <c r="N1413" i="17"/>
  <c r="O1413" i="17"/>
  <c r="P1413" i="17"/>
  <c r="S1413" i="17"/>
  <c r="T1413" i="17"/>
  <c r="V1413" i="17"/>
  <c r="W1413" i="17"/>
  <c r="D1414" i="17"/>
  <c r="E1414" i="17"/>
  <c r="F1414" i="17"/>
  <c r="I1414" i="17"/>
  <c r="J1414" i="17"/>
  <c r="K1414" i="17"/>
  <c r="N1414" i="17"/>
  <c r="O1414" i="17"/>
  <c r="P1414" i="17"/>
  <c r="S1414" i="17"/>
  <c r="T1414" i="17"/>
  <c r="V1414" i="17"/>
  <c r="W1414" i="17"/>
  <c r="D1415" i="17"/>
  <c r="E1415" i="17"/>
  <c r="F1415" i="17"/>
  <c r="I1415" i="17"/>
  <c r="J1415" i="17"/>
  <c r="K1415" i="17"/>
  <c r="N1415" i="17"/>
  <c r="O1415" i="17"/>
  <c r="P1415" i="17"/>
  <c r="S1415" i="17"/>
  <c r="T1415" i="17"/>
  <c r="V1415" i="17"/>
  <c r="W1415" i="17"/>
  <c r="D1416" i="17"/>
  <c r="E1416" i="17"/>
  <c r="F1416" i="17"/>
  <c r="I1416" i="17"/>
  <c r="J1416" i="17"/>
  <c r="K1416" i="17"/>
  <c r="N1416" i="17"/>
  <c r="O1416" i="17"/>
  <c r="P1416" i="17"/>
  <c r="S1416" i="17"/>
  <c r="T1416" i="17"/>
  <c r="V1416" i="17"/>
  <c r="W1416" i="17"/>
  <c r="D1417" i="17"/>
  <c r="E1417" i="17"/>
  <c r="F1417" i="17"/>
  <c r="I1417" i="17"/>
  <c r="J1417" i="17"/>
  <c r="K1417" i="17"/>
  <c r="N1417" i="17"/>
  <c r="O1417" i="17"/>
  <c r="P1417" i="17"/>
  <c r="S1417" i="17"/>
  <c r="T1417" i="17"/>
  <c r="V1417" i="17"/>
  <c r="W1417" i="17"/>
  <c r="D1418" i="17"/>
  <c r="E1418" i="17"/>
  <c r="F1418" i="17"/>
  <c r="I1418" i="17"/>
  <c r="J1418" i="17"/>
  <c r="K1418" i="17"/>
  <c r="N1418" i="17"/>
  <c r="O1418" i="17"/>
  <c r="P1418" i="17"/>
  <c r="S1418" i="17"/>
  <c r="T1418" i="17"/>
  <c r="V1418" i="17"/>
  <c r="W1418" i="17"/>
  <c r="D1419" i="17"/>
  <c r="E1419" i="17"/>
  <c r="F1419" i="17"/>
  <c r="I1419" i="17"/>
  <c r="J1419" i="17"/>
  <c r="K1419" i="17"/>
  <c r="N1419" i="17"/>
  <c r="O1419" i="17"/>
  <c r="P1419" i="17"/>
  <c r="S1419" i="17"/>
  <c r="T1419" i="17"/>
  <c r="V1419" i="17"/>
  <c r="W1419" i="17"/>
  <c r="D1420" i="17"/>
  <c r="E1420" i="17"/>
  <c r="F1420" i="17"/>
  <c r="I1420" i="17"/>
  <c r="J1420" i="17"/>
  <c r="K1420" i="17"/>
  <c r="N1420" i="17"/>
  <c r="O1420" i="17"/>
  <c r="P1420" i="17"/>
  <c r="S1420" i="17"/>
  <c r="T1420" i="17"/>
  <c r="V1420" i="17"/>
  <c r="W1420" i="17"/>
  <c r="D1421" i="17"/>
  <c r="E1421" i="17"/>
  <c r="F1421" i="17"/>
  <c r="I1421" i="17"/>
  <c r="J1421" i="17"/>
  <c r="K1421" i="17"/>
  <c r="N1421" i="17"/>
  <c r="O1421" i="17"/>
  <c r="P1421" i="17"/>
  <c r="S1421" i="17"/>
  <c r="T1421" i="17"/>
  <c r="V1421" i="17"/>
  <c r="W1421" i="17"/>
  <c r="D1422" i="17"/>
  <c r="E1422" i="17"/>
  <c r="F1422" i="17"/>
  <c r="I1422" i="17"/>
  <c r="J1422" i="17"/>
  <c r="K1422" i="17"/>
  <c r="N1422" i="17"/>
  <c r="O1422" i="17"/>
  <c r="P1422" i="17"/>
  <c r="S1422" i="17"/>
  <c r="T1422" i="17"/>
  <c r="V1422" i="17"/>
  <c r="W1422" i="17"/>
  <c r="D1423" i="17"/>
  <c r="E1423" i="17"/>
  <c r="F1423" i="17"/>
  <c r="I1423" i="17"/>
  <c r="J1423" i="17"/>
  <c r="K1423" i="17"/>
  <c r="N1423" i="17"/>
  <c r="O1423" i="17"/>
  <c r="P1423" i="17"/>
  <c r="S1423" i="17"/>
  <c r="T1423" i="17"/>
  <c r="V1423" i="17"/>
  <c r="W1423" i="17"/>
  <c r="D1424" i="17"/>
  <c r="E1424" i="17"/>
  <c r="F1424" i="17"/>
  <c r="I1424" i="17"/>
  <c r="J1424" i="17"/>
  <c r="K1424" i="17"/>
  <c r="N1424" i="17"/>
  <c r="O1424" i="17"/>
  <c r="P1424" i="17"/>
  <c r="S1424" i="17"/>
  <c r="T1424" i="17"/>
  <c r="V1424" i="17"/>
  <c r="W1424" i="17"/>
  <c r="D1425" i="17"/>
  <c r="E1425" i="17"/>
  <c r="F1425" i="17"/>
  <c r="I1425" i="17"/>
  <c r="J1425" i="17"/>
  <c r="K1425" i="17"/>
  <c r="N1425" i="17"/>
  <c r="O1425" i="17"/>
  <c r="P1425" i="17"/>
  <c r="S1425" i="17"/>
  <c r="T1425" i="17"/>
  <c r="V1425" i="17"/>
  <c r="W1425" i="17"/>
  <c r="D1426" i="17"/>
  <c r="E1426" i="17"/>
  <c r="F1426" i="17"/>
  <c r="I1426" i="17"/>
  <c r="J1426" i="17"/>
  <c r="K1426" i="17"/>
  <c r="N1426" i="17"/>
  <c r="O1426" i="17"/>
  <c r="P1426" i="17"/>
  <c r="S1426" i="17"/>
  <c r="T1426" i="17"/>
  <c r="V1426" i="17"/>
  <c r="W1426" i="17"/>
  <c r="D1427" i="17"/>
  <c r="E1427" i="17"/>
  <c r="F1427" i="17"/>
  <c r="I1427" i="17"/>
  <c r="J1427" i="17"/>
  <c r="K1427" i="17"/>
  <c r="N1427" i="17"/>
  <c r="O1427" i="17"/>
  <c r="P1427" i="17"/>
  <c r="S1427" i="17"/>
  <c r="T1427" i="17"/>
  <c r="V1427" i="17"/>
  <c r="W1427" i="17"/>
  <c r="D1428" i="17"/>
  <c r="E1428" i="17"/>
  <c r="F1428" i="17"/>
  <c r="I1428" i="17"/>
  <c r="J1428" i="17"/>
  <c r="K1428" i="17"/>
  <c r="N1428" i="17"/>
  <c r="O1428" i="17"/>
  <c r="P1428" i="17"/>
  <c r="S1428" i="17"/>
  <c r="T1428" i="17"/>
  <c r="V1428" i="17"/>
  <c r="W1428" i="17"/>
  <c r="D1429" i="17"/>
  <c r="E1429" i="17"/>
  <c r="F1429" i="17"/>
  <c r="I1429" i="17"/>
  <c r="J1429" i="17"/>
  <c r="K1429" i="17"/>
  <c r="N1429" i="17"/>
  <c r="O1429" i="17"/>
  <c r="P1429" i="17"/>
  <c r="S1429" i="17"/>
  <c r="T1429" i="17"/>
  <c r="V1429" i="17"/>
  <c r="W1429" i="17"/>
  <c r="D1430" i="17"/>
  <c r="E1430" i="17"/>
  <c r="F1430" i="17"/>
  <c r="I1430" i="17"/>
  <c r="J1430" i="17"/>
  <c r="K1430" i="17"/>
  <c r="N1430" i="17"/>
  <c r="O1430" i="17"/>
  <c r="P1430" i="17"/>
  <c r="S1430" i="17"/>
  <c r="T1430" i="17"/>
  <c r="V1430" i="17"/>
  <c r="W1430" i="17"/>
  <c r="D1431" i="17"/>
  <c r="E1431" i="17"/>
  <c r="F1431" i="17"/>
  <c r="I1431" i="17"/>
  <c r="J1431" i="17"/>
  <c r="K1431" i="17"/>
  <c r="N1431" i="17"/>
  <c r="O1431" i="17"/>
  <c r="P1431" i="17"/>
  <c r="S1431" i="17"/>
  <c r="T1431" i="17"/>
  <c r="V1431" i="17"/>
  <c r="W1431" i="17"/>
  <c r="D1432" i="17"/>
  <c r="E1432" i="17"/>
  <c r="F1432" i="17"/>
  <c r="I1432" i="17"/>
  <c r="J1432" i="17"/>
  <c r="K1432" i="17"/>
  <c r="N1432" i="17"/>
  <c r="O1432" i="17"/>
  <c r="P1432" i="17"/>
  <c r="S1432" i="17"/>
  <c r="T1432" i="17"/>
  <c r="V1432" i="17"/>
  <c r="W1432" i="17"/>
  <c r="D1433" i="17"/>
  <c r="E1433" i="17"/>
  <c r="F1433" i="17"/>
  <c r="I1433" i="17"/>
  <c r="J1433" i="17"/>
  <c r="K1433" i="17"/>
  <c r="N1433" i="17"/>
  <c r="O1433" i="17"/>
  <c r="P1433" i="17"/>
  <c r="S1433" i="17"/>
  <c r="T1433" i="17"/>
  <c r="V1433" i="17"/>
  <c r="W1433" i="17"/>
  <c r="D1434" i="17"/>
  <c r="E1434" i="17"/>
  <c r="F1434" i="17"/>
  <c r="I1434" i="17"/>
  <c r="J1434" i="17"/>
  <c r="K1434" i="17"/>
  <c r="N1434" i="17"/>
  <c r="O1434" i="17"/>
  <c r="P1434" i="17"/>
  <c r="S1434" i="17"/>
  <c r="T1434" i="17"/>
  <c r="V1434" i="17"/>
  <c r="W1434" i="17"/>
  <c r="D1435" i="17"/>
  <c r="E1435" i="17"/>
  <c r="F1435" i="17"/>
  <c r="I1435" i="17"/>
  <c r="J1435" i="17"/>
  <c r="K1435" i="17"/>
  <c r="N1435" i="17"/>
  <c r="O1435" i="17"/>
  <c r="P1435" i="17"/>
  <c r="S1435" i="17"/>
  <c r="T1435" i="17"/>
  <c r="V1435" i="17"/>
  <c r="W1435" i="17"/>
  <c r="D1436" i="17"/>
  <c r="E1436" i="17"/>
  <c r="F1436" i="17"/>
  <c r="I1436" i="17"/>
  <c r="J1436" i="17"/>
  <c r="K1436" i="17"/>
  <c r="N1436" i="17"/>
  <c r="O1436" i="17"/>
  <c r="P1436" i="17"/>
  <c r="S1436" i="17"/>
  <c r="T1436" i="17"/>
  <c r="V1436" i="17"/>
  <c r="W1436" i="17"/>
  <c r="D1437" i="17"/>
  <c r="E1437" i="17"/>
  <c r="F1437" i="17"/>
  <c r="I1437" i="17"/>
  <c r="J1437" i="17"/>
  <c r="K1437" i="17"/>
  <c r="N1437" i="17"/>
  <c r="O1437" i="17"/>
  <c r="P1437" i="17"/>
  <c r="S1437" i="17"/>
  <c r="T1437" i="17"/>
  <c r="V1437" i="17"/>
  <c r="W1437" i="17"/>
  <c r="D1438" i="17"/>
  <c r="E1438" i="17"/>
  <c r="F1438" i="17"/>
  <c r="I1438" i="17"/>
  <c r="J1438" i="17"/>
  <c r="K1438" i="17"/>
  <c r="N1438" i="17"/>
  <c r="O1438" i="17"/>
  <c r="P1438" i="17"/>
  <c r="S1438" i="17"/>
  <c r="T1438" i="17"/>
  <c r="V1438" i="17"/>
  <c r="W1438" i="17"/>
  <c r="D1439" i="17"/>
  <c r="E1439" i="17"/>
  <c r="F1439" i="17"/>
  <c r="I1439" i="17"/>
  <c r="J1439" i="17"/>
  <c r="K1439" i="17"/>
  <c r="N1439" i="17"/>
  <c r="O1439" i="17"/>
  <c r="P1439" i="17"/>
  <c r="S1439" i="17"/>
  <c r="T1439" i="17"/>
  <c r="V1439" i="17"/>
  <c r="W1439" i="17"/>
  <c r="D1440" i="17"/>
  <c r="E1440" i="17"/>
  <c r="F1440" i="17"/>
  <c r="I1440" i="17"/>
  <c r="J1440" i="17"/>
  <c r="K1440" i="17"/>
  <c r="N1440" i="17"/>
  <c r="O1440" i="17"/>
  <c r="P1440" i="17"/>
  <c r="S1440" i="17"/>
  <c r="T1440" i="17"/>
  <c r="V1440" i="17"/>
  <c r="W1440" i="17"/>
  <c r="D1441" i="17"/>
  <c r="E1441" i="17"/>
  <c r="F1441" i="17"/>
  <c r="I1441" i="17"/>
  <c r="J1441" i="17"/>
  <c r="K1441" i="17"/>
  <c r="N1441" i="17"/>
  <c r="O1441" i="17"/>
  <c r="P1441" i="17"/>
  <c r="S1441" i="17"/>
  <c r="T1441" i="17"/>
  <c r="V1441" i="17"/>
  <c r="W1441" i="17"/>
  <c r="D1442" i="17"/>
  <c r="E1442" i="17"/>
  <c r="F1442" i="17"/>
  <c r="I1442" i="17"/>
  <c r="J1442" i="17"/>
  <c r="K1442" i="17"/>
  <c r="N1442" i="17"/>
  <c r="O1442" i="17"/>
  <c r="P1442" i="17"/>
  <c r="S1442" i="17"/>
  <c r="T1442" i="17"/>
  <c r="V1442" i="17"/>
  <c r="W1442" i="17"/>
  <c r="D1443" i="17"/>
  <c r="E1443" i="17"/>
  <c r="F1443" i="17"/>
  <c r="I1443" i="17"/>
  <c r="J1443" i="17"/>
  <c r="K1443" i="17"/>
  <c r="N1443" i="17"/>
  <c r="O1443" i="17"/>
  <c r="P1443" i="17"/>
  <c r="S1443" i="17"/>
  <c r="T1443" i="17"/>
  <c r="V1443" i="17"/>
  <c r="W1443" i="17"/>
  <c r="D1444" i="17"/>
  <c r="E1444" i="17"/>
  <c r="F1444" i="17"/>
  <c r="I1444" i="17"/>
  <c r="J1444" i="17"/>
  <c r="K1444" i="17"/>
  <c r="N1444" i="17"/>
  <c r="O1444" i="17"/>
  <c r="P1444" i="17"/>
  <c r="S1444" i="17"/>
  <c r="T1444" i="17"/>
  <c r="V1444" i="17"/>
  <c r="W1444" i="17"/>
  <c r="D1445" i="17"/>
  <c r="E1445" i="17"/>
  <c r="F1445" i="17"/>
  <c r="I1445" i="17"/>
  <c r="J1445" i="17"/>
  <c r="K1445" i="17"/>
  <c r="N1445" i="17"/>
  <c r="O1445" i="17"/>
  <c r="P1445" i="17"/>
  <c r="S1445" i="17"/>
  <c r="T1445" i="17"/>
  <c r="V1445" i="17"/>
  <c r="W1445" i="17"/>
  <c r="D1446" i="17"/>
  <c r="E1446" i="17"/>
  <c r="F1446" i="17"/>
  <c r="I1446" i="17"/>
  <c r="J1446" i="17"/>
  <c r="K1446" i="17"/>
  <c r="N1446" i="17"/>
  <c r="O1446" i="17"/>
  <c r="P1446" i="17"/>
  <c r="S1446" i="17"/>
  <c r="T1446" i="17"/>
  <c r="V1446" i="17"/>
  <c r="W1446" i="17"/>
  <c r="D1447" i="17"/>
  <c r="E1447" i="17"/>
  <c r="F1447" i="17"/>
  <c r="I1447" i="17"/>
  <c r="J1447" i="17"/>
  <c r="K1447" i="17"/>
  <c r="N1447" i="17"/>
  <c r="O1447" i="17"/>
  <c r="P1447" i="17"/>
  <c r="S1447" i="17"/>
  <c r="T1447" i="17"/>
  <c r="V1447" i="17"/>
  <c r="W1447" i="17"/>
  <c r="D1448" i="17"/>
  <c r="E1448" i="17"/>
  <c r="F1448" i="17"/>
  <c r="I1448" i="17"/>
  <c r="J1448" i="17"/>
  <c r="K1448" i="17"/>
  <c r="N1448" i="17"/>
  <c r="O1448" i="17"/>
  <c r="P1448" i="17"/>
  <c r="S1448" i="17"/>
  <c r="T1448" i="17"/>
  <c r="V1448" i="17"/>
  <c r="W1448" i="17"/>
  <c r="D1449" i="17"/>
  <c r="E1449" i="17"/>
  <c r="F1449" i="17"/>
  <c r="I1449" i="17"/>
  <c r="J1449" i="17"/>
  <c r="K1449" i="17"/>
  <c r="N1449" i="17"/>
  <c r="O1449" i="17"/>
  <c r="P1449" i="17"/>
  <c r="S1449" i="17"/>
  <c r="T1449" i="17"/>
  <c r="V1449" i="17"/>
  <c r="W1449" i="17"/>
  <c r="D1450" i="17"/>
  <c r="E1450" i="17"/>
  <c r="F1450" i="17"/>
  <c r="I1450" i="17"/>
  <c r="J1450" i="17"/>
  <c r="K1450" i="17"/>
  <c r="N1450" i="17"/>
  <c r="O1450" i="17"/>
  <c r="P1450" i="17"/>
  <c r="S1450" i="17"/>
  <c r="T1450" i="17"/>
  <c r="V1450" i="17"/>
  <c r="W1450" i="17"/>
  <c r="D1451" i="17"/>
  <c r="E1451" i="17"/>
  <c r="F1451" i="17"/>
  <c r="I1451" i="17"/>
  <c r="J1451" i="17"/>
  <c r="K1451" i="17"/>
  <c r="N1451" i="17"/>
  <c r="O1451" i="17"/>
  <c r="P1451" i="17"/>
  <c r="S1451" i="17"/>
  <c r="T1451" i="17"/>
  <c r="V1451" i="17"/>
  <c r="W1451" i="17"/>
  <c r="D1452" i="17"/>
  <c r="E1452" i="17"/>
  <c r="F1452" i="17"/>
  <c r="I1452" i="17"/>
  <c r="J1452" i="17"/>
  <c r="K1452" i="17"/>
  <c r="N1452" i="17"/>
  <c r="O1452" i="17"/>
  <c r="P1452" i="17"/>
  <c r="S1452" i="17"/>
  <c r="T1452" i="17"/>
  <c r="V1452" i="17"/>
  <c r="W1452" i="17"/>
  <c r="D1453" i="17"/>
  <c r="E1453" i="17"/>
  <c r="F1453" i="17"/>
  <c r="I1453" i="17"/>
  <c r="J1453" i="17"/>
  <c r="K1453" i="17"/>
  <c r="N1453" i="17"/>
  <c r="O1453" i="17"/>
  <c r="P1453" i="17"/>
  <c r="S1453" i="17"/>
  <c r="T1453" i="17"/>
  <c r="V1453" i="17"/>
  <c r="W1453" i="17"/>
  <c r="D1454" i="17"/>
  <c r="E1454" i="17"/>
  <c r="F1454" i="17"/>
  <c r="I1454" i="17"/>
  <c r="J1454" i="17"/>
  <c r="K1454" i="17"/>
  <c r="N1454" i="17"/>
  <c r="O1454" i="17"/>
  <c r="P1454" i="17"/>
  <c r="S1454" i="17"/>
  <c r="T1454" i="17"/>
  <c r="V1454" i="17"/>
  <c r="W1454" i="17"/>
  <c r="D1455" i="17"/>
  <c r="E1455" i="17"/>
  <c r="F1455" i="17"/>
  <c r="I1455" i="17"/>
  <c r="J1455" i="17"/>
  <c r="K1455" i="17"/>
  <c r="N1455" i="17"/>
  <c r="O1455" i="17"/>
  <c r="P1455" i="17"/>
  <c r="S1455" i="17"/>
  <c r="T1455" i="17"/>
  <c r="V1455" i="17"/>
  <c r="W1455" i="17"/>
  <c r="D1456" i="17"/>
  <c r="E1456" i="17"/>
  <c r="F1456" i="17"/>
  <c r="I1456" i="17"/>
  <c r="J1456" i="17"/>
  <c r="K1456" i="17"/>
  <c r="N1456" i="17"/>
  <c r="O1456" i="17"/>
  <c r="P1456" i="17"/>
  <c r="S1456" i="17"/>
  <c r="T1456" i="17"/>
  <c r="V1456" i="17"/>
  <c r="W1456" i="17"/>
  <c r="D1457" i="17"/>
  <c r="E1457" i="17"/>
  <c r="F1457" i="17"/>
  <c r="I1457" i="17"/>
  <c r="J1457" i="17"/>
  <c r="K1457" i="17"/>
  <c r="N1457" i="17"/>
  <c r="O1457" i="17"/>
  <c r="P1457" i="17"/>
  <c r="S1457" i="17"/>
  <c r="T1457" i="17"/>
  <c r="V1457" i="17"/>
  <c r="W1457" i="17"/>
  <c r="D1458" i="17"/>
  <c r="E1458" i="17"/>
  <c r="F1458" i="17"/>
  <c r="I1458" i="17"/>
  <c r="J1458" i="17"/>
  <c r="K1458" i="17"/>
  <c r="N1458" i="17"/>
  <c r="O1458" i="17"/>
  <c r="P1458" i="17"/>
  <c r="S1458" i="17"/>
  <c r="T1458" i="17"/>
  <c r="V1458" i="17"/>
  <c r="W1458" i="17"/>
  <c r="D1459" i="17"/>
  <c r="E1459" i="17"/>
  <c r="F1459" i="17"/>
  <c r="I1459" i="17"/>
  <c r="J1459" i="17"/>
  <c r="K1459" i="17"/>
  <c r="N1459" i="17"/>
  <c r="O1459" i="17"/>
  <c r="P1459" i="17"/>
  <c r="S1459" i="17"/>
  <c r="T1459" i="17"/>
  <c r="V1459" i="17"/>
  <c r="W1459" i="17"/>
  <c r="D1460" i="17"/>
  <c r="E1460" i="17"/>
  <c r="F1460" i="17"/>
  <c r="I1460" i="17"/>
  <c r="J1460" i="17"/>
  <c r="K1460" i="17"/>
  <c r="N1460" i="17"/>
  <c r="O1460" i="17"/>
  <c r="P1460" i="17"/>
  <c r="S1460" i="17"/>
  <c r="T1460" i="17"/>
  <c r="V1460" i="17"/>
  <c r="W1460" i="17"/>
  <c r="D1461" i="17"/>
  <c r="E1461" i="17"/>
  <c r="F1461" i="17"/>
  <c r="I1461" i="17"/>
  <c r="J1461" i="17"/>
  <c r="K1461" i="17"/>
  <c r="N1461" i="17"/>
  <c r="O1461" i="17"/>
  <c r="P1461" i="17"/>
  <c r="S1461" i="17"/>
  <c r="T1461" i="17"/>
  <c r="V1461" i="17"/>
  <c r="W1461" i="17"/>
  <c r="D1462" i="17"/>
  <c r="E1462" i="17"/>
  <c r="F1462" i="17"/>
  <c r="I1462" i="17"/>
  <c r="J1462" i="17"/>
  <c r="K1462" i="17"/>
  <c r="N1462" i="17"/>
  <c r="O1462" i="17"/>
  <c r="P1462" i="17"/>
  <c r="S1462" i="17"/>
  <c r="T1462" i="17"/>
  <c r="V1462" i="17"/>
  <c r="W1462" i="17"/>
  <c r="D1463" i="17"/>
  <c r="E1463" i="17"/>
  <c r="F1463" i="17"/>
  <c r="I1463" i="17"/>
  <c r="J1463" i="17"/>
  <c r="K1463" i="17"/>
  <c r="N1463" i="17"/>
  <c r="O1463" i="17"/>
  <c r="P1463" i="17"/>
  <c r="S1463" i="17"/>
  <c r="T1463" i="17"/>
  <c r="V1463" i="17"/>
  <c r="W1463" i="17"/>
  <c r="D1464" i="17"/>
  <c r="E1464" i="17"/>
  <c r="F1464" i="17"/>
  <c r="I1464" i="17"/>
  <c r="J1464" i="17"/>
  <c r="K1464" i="17"/>
  <c r="N1464" i="17"/>
  <c r="O1464" i="17"/>
  <c r="P1464" i="17"/>
  <c r="S1464" i="17"/>
  <c r="T1464" i="17"/>
  <c r="V1464" i="17"/>
  <c r="W1464" i="17"/>
  <c r="D1465" i="17"/>
  <c r="E1465" i="17"/>
  <c r="F1465" i="17"/>
  <c r="I1465" i="17"/>
  <c r="J1465" i="17"/>
  <c r="K1465" i="17"/>
  <c r="N1465" i="17"/>
  <c r="O1465" i="17"/>
  <c r="P1465" i="17"/>
  <c r="S1465" i="17"/>
  <c r="T1465" i="17"/>
  <c r="V1465" i="17"/>
  <c r="W1465" i="17"/>
  <c r="D1466" i="17"/>
  <c r="E1466" i="17"/>
  <c r="F1466" i="17"/>
  <c r="I1466" i="17"/>
  <c r="J1466" i="17"/>
  <c r="K1466" i="17"/>
  <c r="N1466" i="17"/>
  <c r="O1466" i="17"/>
  <c r="P1466" i="17"/>
  <c r="S1466" i="17"/>
  <c r="T1466" i="17"/>
  <c r="V1466" i="17"/>
  <c r="W1466" i="17"/>
  <c r="D1467" i="17"/>
  <c r="E1467" i="17"/>
  <c r="F1467" i="17"/>
  <c r="I1467" i="17"/>
  <c r="J1467" i="17"/>
  <c r="K1467" i="17"/>
  <c r="N1467" i="17"/>
  <c r="O1467" i="17"/>
  <c r="P1467" i="17"/>
  <c r="S1467" i="17"/>
  <c r="T1467" i="17"/>
  <c r="V1467" i="17"/>
  <c r="W1467" i="17"/>
  <c r="D1468" i="17"/>
  <c r="E1468" i="17"/>
  <c r="F1468" i="17"/>
  <c r="I1468" i="17"/>
  <c r="J1468" i="17"/>
  <c r="K1468" i="17"/>
  <c r="N1468" i="17"/>
  <c r="O1468" i="17"/>
  <c r="P1468" i="17"/>
  <c r="S1468" i="17"/>
  <c r="T1468" i="17"/>
  <c r="V1468" i="17"/>
  <c r="W1468" i="17"/>
  <c r="D1469" i="17"/>
  <c r="E1469" i="17"/>
  <c r="F1469" i="17"/>
  <c r="I1469" i="17"/>
  <c r="J1469" i="17"/>
  <c r="K1469" i="17"/>
  <c r="N1469" i="17"/>
  <c r="O1469" i="17"/>
  <c r="P1469" i="17"/>
  <c r="S1469" i="17"/>
  <c r="T1469" i="17"/>
  <c r="V1469" i="17"/>
  <c r="W1469" i="17"/>
  <c r="D1470" i="17"/>
  <c r="E1470" i="17"/>
  <c r="F1470" i="17"/>
  <c r="I1470" i="17"/>
  <c r="J1470" i="17"/>
  <c r="K1470" i="17"/>
  <c r="N1470" i="17"/>
  <c r="O1470" i="17"/>
  <c r="P1470" i="17"/>
  <c r="S1470" i="17"/>
  <c r="T1470" i="17"/>
  <c r="V1470" i="17"/>
  <c r="W1470" i="17"/>
  <c r="D1471" i="17"/>
  <c r="E1471" i="17"/>
  <c r="F1471" i="17"/>
  <c r="I1471" i="17"/>
  <c r="J1471" i="17"/>
  <c r="K1471" i="17"/>
  <c r="N1471" i="17"/>
  <c r="O1471" i="17"/>
  <c r="P1471" i="17"/>
  <c r="S1471" i="17"/>
  <c r="T1471" i="17"/>
  <c r="V1471" i="17"/>
  <c r="W1471" i="17"/>
  <c r="D1472" i="17"/>
  <c r="E1472" i="17"/>
  <c r="F1472" i="17"/>
  <c r="I1472" i="17"/>
  <c r="J1472" i="17"/>
  <c r="K1472" i="17"/>
  <c r="N1472" i="17"/>
  <c r="O1472" i="17"/>
  <c r="P1472" i="17"/>
  <c r="S1472" i="17"/>
  <c r="T1472" i="17"/>
  <c r="V1472" i="17"/>
  <c r="W1472" i="17"/>
  <c r="D1473" i="17"/>
  <c r="E1473" i="17"/>
  <c r="F1473" i="17"/>
  <c r="I1473" i="17"/>
  <c r="J1473" i="17"/>
  <c r="K1473" i="17"/>
  <c r="N1473" i="17"/>
  <c r="O1473" i="17"/>
  <c r="P1473" i="17"/>
  <c r="S1473" i="17"/>
  <c r="T1473" i="17"/>
  <c r="V1473" i="17"/>
  <c r="W1473" i="17"/>
  <c r="D1474" i="17"/>
  <c r="E1474" i="17"/>
  <c r="F1474" i="17"/>
  <c r="I1474" i="17"/>
  <c r="J1474" i="17"/>
  <c r="K1474" i="17"/>
  <c r="N1474" i="17"/>
  <c r="O1474" i="17"/>
  <c r="P1474" i="17"/>
  <c r="S1474" i="17"/>
  <c r="T1474" i="17"/>
  <c r="V1474" i="17"/>
  <c r="W1474" i="17"/>
  <c r="D1475" i="17"/>
  <c r="E1475" i="17"/>
  <c r="F1475" i="17"/>
  <c r="I1475" i="17"/>
  <c r="J1475" i="17"/>
  <c r="K1475" i="17"/>
  <c r="N1475" i="17"/>
  <c r="O1475" i="17"/>
  <c r="P1475" i="17"/>
  <c r="S1475" i="17"/>
  <c r="T1475" i="17"/>
  <c r="V1475" i="17"/>
  <c r="W1475" i="17"/>
  <c r="D1476" i="17"/>
  <c r="E1476" i="17"/>
  <c r="F1476" i="17"/>
  <c r="I1476" i="17"/>
  <c r="J1476" i="17"/>
  <c r="K1476" i="17"/>
  <c r="N1476" i="17"/>
  <c r="O1476" i="17"/>
  <c r="P1476" i="17"/>
  <c r="S1476" i="17"/>
  <c r="T1476" i="17"/>
  <c r="V1476" i="17"/>
  <c r="W1476" i="17"/>
  <c r="D1477" i="17"/>
  <c r="E1477" i="17"/>
  <c r="F1477" i="17"/>
  <c r="I1477" i="17"/>
  <c r="J1477" i="17"/>
  <c r="K1477" i="17"/>
  <c r="N1477" i="17"/>
  <c r="O1477" i="17"/>
  <c r="P1477" i="17"/>
  <c r="S1477" i="17"/>
  <c r="T1477" i="17"/>
  <c r="V1477" i="17"/>
  <c r="W1477" i="17"/>
  <c r="D1478" i="17"/>
  <c r="E1478" i="17"/>
  <c r="F1478" i="17"/>
  <c r="I1478" i="17"/>
  <c r="J1478" i="17"/>
  <c r="K1478" i="17"/>
  <c r="N1478" i="17"/>
  <c r="O1478" i="17"/>
  <c r="P1478" i="17"/>
  <c r="S1478" i="17"/>
  <c r="T1478" i="17"/>
  <c r="V1478" i="17"/>
  <c r="W1478" i="17"/>
  <c r="D1479" i="17"/>
  <c r="E1479" i="17"/>
  <c r="F1479" i="17"/>
  <c r="I1479" i="17"/>
  <c r="J1479" i="17"/>
  <c r="K1479" i="17"/>
  <c r="N1479" i="17"/>
  <c r="O1479" i="17"/>
  <c r="P1479" i="17"/>
  <c r="S1479" i="17"/>
  <c r="T1479" i="17"/>
  <c r="V1479" i="17"/>
  <c r="W1479" i="17"/>
  <c r="D1480" i="17"/>
  <c r="E1480" i="17"/>
  <c r="F1480" i="17"/>
  <c r="I1480" i="17"/>
  <c r="J1480" i="17"/>
  <c r="K1480" i="17"/>
  <c r="N1480" i="17"/>
  <c r="O1480" i="17"/>
  <c r="P1480" i="17"/>
  <c r="S1480" i="17"/>
  <c r="T1480" i="17"/>
  <c r="V1480" i="17"/>
  <c r="W1480" i="17"/>
  <c r="D1481" i="17"/>
  <c r="E1481" i="17"/>
  <c r="F1481" i="17"/>
  <c r="I1481" i="17"/>
  <c r="J1481" i="17"/>
  <c r="K1481" i="17"/>
  <c r="N1481" i="17"/>
  <c r="O1481" i="17"/>
  <c r="P1481" i="17"/>
  <c r="S1481" i="17"/>
  <c r="T1481" i="17"/>
  <c r="V1481" i="17"/>
  <c r="W1481" i="17"/>
  <c r="D1482" i="17"/>
  <c r="E1482" i="17"/>
  <c r="F1482" i="17"/>
  <c r="I1482" i="17"/>
  <c r="J1482" i="17"/>
  <c r="K1482" i="17"/>
  <c r="N1482" i="17"/>
  <c r="O1482" i="17"/>
  <c r="P1482" i="17"/>
  <c r="S1482" i="17"/>
  <c r="T1482" i="17"/>
  <c r="V1482" i="17"/>
  <c r="W1482" i="17"/>
  <c r="D1483" i="17"/>
  <c r="E1483" i="17"/>
  <c r="F1483" i="17"/>
  <c r="I1483" i="17"/>
  <c r="J1483" i="17"/>
  <c r="K1483" i="17"/>
  <c r="N1483" i="17"/>
  <c r="O1483" i="17"/>
  <c r="P1483" i="17"/>
  <c r="S1483" i="17"/>
  <c r="T1483" i="17"/>
  <c r="V1483" i="17"/>
  <c r="W1483" i="17"/>
  <c r="D1484" i="17"/>
  <c r="E1484" i="17"/>
  <c r="F1484" i="17"/>
  <c r="I1484" i="17"/>
  <c r="J1484" i="17"/>
  <c r="K1484" i="17"/>
  <c r="N1484" i="17"/>
  <c r="O1484" i="17"/>
  <c r="P1484" i="17"/>
  <c r="S1484" i="17"/>
  <c r="T1484" i="17"/>
  <c r="V1484" i="17"/>
  <c r="W1484" i="17"/>
  <c r="D1485" i="17"/>
  <c r="E1485" i="17"/>
  <c r="F1485" i="17"/>
  <c r="I1485" i="17"/>
  <c r="J1485" i="17"/>
  <c r="K1485" i="17"/>
  <c r="N1485" i="17"/>
  <c r="O1485" i="17"/>
  <c r="P1485" i="17"/>
  <c r="S1485" i="17"/>
  <c r="T1485" i="17"/>
  <c r="V1485" i="17"/>
  <c r="W1485" i="17"/>
  <c r="D1486" i="17"/>
  <c r="E1486" i="17"/>
  <c r="F1486" i="17"/>
  <c r="I1486" i="17"/>
  <c r="J1486" i="17"/>
  <c r="K1486" i="17"/>
  <c r="N1486" i="17"/>
  <c r="O1486" i="17"/>
  <c r="P1486" i="17"/>
  <c r="S1486" i="17"/>
  <c r="T1486" i="17"/>
  <c r="V1486" i="17"/>
  <c r="W1486" i="17"/>
  <c r="D1487" i="17"/>
  <c r="E1487" i="17"/>
  <c r="F1487" i="17"/>
  <c r="I1487" i="17"/>
  <c r="J1487" i="17"/>
  <c r="K1487" i="17"/>
  <c r="N1487" i="17"/>
  <c r="O1487" i="17"/>
  <c r="P1487" i="17"/>
  <c r="S1487" i="17"/>
  <c r="T1487" i="17"/>
  <c r="V1487" i="17"/>
  <c r="W1487" i="17"/>
  <c r="D1488" i="17"/>
  <c r="E1488" i="17"/>
  <c r="F1488" i="17"/>
  <c r="I1488" i="17"/>
  <c r="J1488" i="17"/>
  <c r="K1488" i="17"/>
  <c r="N1488" i="17"/>
  <c r="O1488" i="17"/>
  <c r="P1488" i="17"/>
  <c r="S1488" i="17"/>
  <c r="T1488" i="17"/>
  <c r="V1488" i="17"/>
  <c r="W1488" i="17"/>
  <c r="D1489" i="17"/>
  <c r="E1489" i="17"/>
  <c r="F1489" i="17"/>
  <c r="I1489" i="17"/>
  <c r="J1489" i="17"/>
  <c r="K1489" i="17"/>
  <c r="N1489" i="17"/>
  <c r="O1489" i="17"/>
  <c r="P1489" i="17"/>
  <c r="S1489" i="17"/>
  <c r="T1489" i="17"/>
  <c r="V1489" i="17"/>
  <c r="W1489" i="17"/>
  <c r="D1490" i="17"/>
  <c r="E1490" i="17"/>
  <c r="F1490" i="17"/>
  <c r="I1490" i="17"/>
  <c r="J1490" i="17"/>
  <c r="K1490" i="17"/>
  <c r="N1490" i="17"/>
  <c r="O1490" i="17"/>
  <c r="P1490" i="17"/>
  <c r="S1490" i="17"/>
  <c r="T1490" i="17"/>
  <c r="V1490" i="17"/>
  <c r="W1490" i="17"/>
  <c r="D1491" i="17"/>
  <c r="E1491" i="17"/>
  <c r="F1491" i="17"/>
  <c r="I1491" i="17"/>
  <c r="J1491" i="17"/>
  <c r="K1491" i="17"/>
  <c r="N1491" i="17"/>
  <c r="O1491" i="17"/>
  <c r="P1491" i="17"/>
  <c r="S1491" i="17"/>
  <c r="T1491" i="17"/>
  <c r="V1491" i="17"/>
  <c r="W1491" i="17"/>
  <c r="D1492" i="17"/>
  <c r="E1492" i="17"/>
  <c r="F1492" i="17"/>
  <c r="I1492" i="17"/>
  <c r="J1492" i="17"/>
  <c r="K1492" i="17"/>
  <c r="N1492" i="17"/>
  <c r="O1492" i="17"/>
  <c r="P1492" i="17"/>
  <c r="S1492" i="17"/>
  <c r="T1492" i="17"/>
  <c r="V1492" i="17"/>
  <c r="W1492" i="17"/>
  <c r="D1493" i="17"/>
  <c r="E1493" i="17"/>
  <c r="F1493" i="17"/>
  <c r="I1493" i="17"/>
  <c r="J1493" i="17"/>
  <c r="K1493" i="17"/>
  <c r="N1493" i="17"/>
  <c r="O1493" i="17"/>
  <c r="P1493" i="17"/>
  <c r="S1493" i="17"/>
  <c r="T1493" i="17"/>
  <c r="V1493" i="17"/>
  <c r="W1493" i="17"/>
  <c r="D1494" i="17"/>
  <c r="E1494" i="17"/>
  <c r="F1494" i="17"/>
  <c r="I1494" i="17"/>
  <c r="J1494" i="17"/>
  <c r="K1494" i="17"/>
  <c r="N1494" i="17"/>
  <c r="O1494" i="17"/>
  <c r="P1494" i="17"/>
  <c r="S1494" i="17"/>
  <c r="T1494" i="17"/>
  <c r="V1494" i="17"/>
  <c r="W1494" i="17"/>
  <c r="D1495" i="17"/>
  <c r="E1495" i="17"/>
  <c r="F1495" i="17"/>
  <c r="I1495" i="17"/>
  <c r="J1495" i="17"/>
  <c r="K1495" i="17"/>
  <c r="N1495" i="17"/>
  <c r="O1495" i="17"/>
  <c r="P1495" i="17"/>
  <c r="S1495" i="17"/>
  <c r="T1495" i="17"/>
  <c r="V1495" i="17"/>
  <c r="W1495" i="17"/>
  <c r="D1496" i="17"/>
  <c r="E1496" i="17"/>
  <c r="F1496" i="17"/>
  <c r="I1496" i="17"/>
  <c r="J1496" i="17"/>
  <c r="K1496" i="17"/>
  <c r="N1496" i="17"/>
  <c r="O1496" i="17"/>
  <c r="P1496" i="17"/>
  <c r="S1496" i="17"/>
  <c r="T1496" i="17"/>
  <c r="V1496" i="17"/>
  <c r="W1496" i="17"/>
  <c r="D1497" i="17"/>
  <c r="E1497" i="17"/>
  <c r="F1497" i="17"/>
  <c r="I1497" i="17"/>
  <c r="J1497" i="17"/>
  <c r="K1497" i="17"/>
  <c r="N1497" i="17"/>
  <c r="O1497" i="17"/>
  <c r="P1497" i="17"/>
  <c r="S1497" i="17"/>
  <c r="T1497" i="17"/>
  <c r="V1497" i="17"/>
  <c r="W1497" i="17"/>
  <c r="D1498" i="17"/>
  <c r="E1498" i="17"/>
  <c r="F1498" i="17"/>
  <c r="I1498" i="17"/>
  <c r="J1498" i="17"/>
  <c r="K1498" i="17"/>
  <c r="N1498" i="17"/>
  <c r="O1498" i="17"/>
  <c r="P1498" i="17"/>
  <c r="S1498" i="17"/>
  <c r="T1498" i="17"/>
  <c r="V1498" i="17"/>
  <c r="W1498" i="17"/>
  <c r="D1499" i="17"/>
  <c r="E1499" i="17"/>
  <c r="F1499" i="17"/>
  <c r="I1499" i="17"/>
  <c r="J1499" i="17"/>
  <c r="K1499" i="17"/>
  <c r="N1499" i="17"/>
  <c r="O1499" i="17"/>
  <c r="P1499" i="17"/>
  <c r="S1499" i="17"/>
  <c r="T1499" i="17"/>
  <c r="V1499" i="17"/>
  <c r="W1499" i="17"/>
  <c r="D1500" i="17"/>
  <c r="E1500" i="17"/>
  <c r="F1500" i="17"/>
  <c r="I1500" i="17"/>
  <c r="J1500" i="17"/>
  <c r="K1500" i="17"/>
  <c r="N1500" i="17"/>
  <c r="O1500" i="17"/>
  <c r="P1500" i="17"/>
  <c r="S1500" i="17"/>
  <c r="T1500" i="17"/>
  <c r="V1500" i="17"/>
  <c r="W1500" i="17"/>
  <c r="D1501" i="17"/>
  <c r="E1501" i="17"/>
  <c r="F1501" i="17"/>
  <c r="I1501" i="17"/>
  <c r="J1501" i="17"/>
  <c r="K1501" i="17"/>
  <c r="N1501" i="17"/>
  <c r="O1501" i="17"/>
  <c r="P1501" i="17"/>
  <c r="S1501" i="17"/>
  <c r="T1501" i="17"/>
  <c r="V1501" i="17"/>
  <c r="W1501" i="17"/>
  <c r="D1502" i="17"/>
  <c r="E1502" i="17"/>
  <c r="F1502" i="17"/>
  <c r="I1502" i="17"/>
  <c r="J1502" i="17"/>
  <c r="K1502" i="17"/>
  <c r="N1502" i="17"/>
  <c r="O1502" i="17"/>
  <c r="P1502" i="17"/>
  <c r="S1502" i="17"/>
  <c r="T1502" i="17"/>
  <c r="V1502" i="17"/>
  <c r="W1502" i="17"/>
  <c r="D1503" i="17"/>
  <c r="E1503" i="17"/>
  <c r="F1503" i="17"/>
  <c r="I1503" i="17"/>
  <c r="J1503" i="17"/>
  <c r="K1503" i="17"/>
  <c r="N1503" i="17"/>
  <c r="O1503" i="17"/>
  <c r="P1503" i="17"/>
  <c r="S1503" i="17"/>
  <c r="T1503" i="17"/>
  <c r="V1503" i="17"/>
  <c r="W1503" i="17"/>
  <c r="D1504" i="17"/>
  <c r="E1504" i="17"/>
  <c r="F1504" i="17"/>
  <c r="I1504" i="17"/>
  <c r="J1504" i="17"/>
  <c r="K1504" i="17"/>
  <c r="N1504" i="17"/>
  <c r="O1504" i="17"/>
  <c r="P1504" i="17"/>
  <c r="S1504" i="17"/>
  <c r="T1504" i="17"/>
  <c r="V1504" i="17"/>
  <c r="W1504" i="17"/>
  <c r="D1505" i="17"/>
  <c r="E1505" i="17"/>
  <c r="F1505" i="17"/>
  <c r="I1505" i="17"/>
  <c r="J1505" i="17"/>
  <c r="K1505" i="17"/>
  <c r="N1505" i="17"/>
  <c r="O1505" i="17"/>
  <c r="P1505" i="17"/>
  <c r="S1505" i="17"/>
  <c r="T1505" i="17"/>
  <c r="V1505" i="17"/>
  <c r="W1505" i="17"/>
  <c r="D1506" i="17"/>
  <c r="E1506" i="17"/>
  <c r="F1506" i="17"/>
  <c r="I1506" i="17"/>
  <c r="J1506" i="17"/>
  <c r="K1506" i="17"/>
  <c r="N1506" i="17"/>
  <c r="O1506" i="17"/>
  <c r="P1506" i="17"/>
  <c r="S1506" i="17"/>
  <c r="T1506" i="17"/>
  <c r="V1506" i="17"/>
  <c r="W1506" i="17"/>
  <c r="D1507" i="17"/>
  <c r="E1507" i="17"/>
  <c r="F1507" i="17"/>
  <c r="I1507" i="17"/>
  <c r="J1507" i="17"/>
  <c r="K1507" i="17"/>
  <c r="N1507" i="17"/>
  <c r="O1507" i="17"/>
  <c r="P1507" i="17"/>
  <c r="S1507" i="17"/>
  <c r="T1507" i="17"/>
  <c r="V1507" i="17"/>
  <c r="W1507" i="17"/>
  <c r="D1508" i="17"/>
  <c r="E1508" i="17"/>
  <c r="F1508" i="17"/>
  <c r="I1508" i="17"/>
  <c r="J1508" i="17"/>
  <c r="K1508" i="17"/>
  <c r="N1508" i="17"/>
  <c r="O1508" i="17"/>
  <c r="P1508" i="17"/>
  <c r="S1508" i="17"/>
  <c r="T1508" i="17"/>
  <c r="V1508" i="17"/>
  <c r="W1508" i="17"/>
  <c r="D1509" i="17"/>
  <c r="E1509" i="17"/>
  <c r="F1509" i="17"/>
  <c r="I1509" i="17"/>
  <c r="J1509" i="17"/>
  <c r="K1509" i="17"/>
  <c r="N1509" i="17"/>
  <c r="O1509" i="17"/>
  <c r="P1509" i="17"/>
  <c r="S1509" i="17"/>
  <c r="T1509" i="17"/>
  <c r="V1509" i="17"/>
  <c r="W1509" i="17"/>
  <c r="D1510" i="17"/>
  <c r="E1510" i="17"/>
  <c r="F1510" i="17"/>
  <c r="I1510" i="17"/>
  <c r="J1510" i="17"/>
  <c r="K1510" i="17"/>
  <c r="N1510" i="17"/>
  <c r="O1510" i="17"/>
  <c r="P1510" i="17"/>
  <c r="S1510" i="17"/>
  <c r="T1510" i="17"/>
  <c r="V1510" i="17"/>
  <c r="W1510" i="17"/>
  <c r="D1511" i="17"/>
  <c r="E1511" i="17"/>
  <c r="F1511" i="17"/>
  <c r="I1511" i="17"/>
  <c r="J1511" i="17"/>
  <c r="K1511" i="17"/>
  <c r="N1511" i="17"/>
  <c r="O1511" i="17"/>
  <c r="P1511" i="17"/>
  <c r="S1511" i="17"/>
  <c r="T1511" i="17"/>
  <c r="V1511" i="17"/>
  <c r="W1511" i="17"/>
  <c r="D1512" i="17"/>
  <c r="E1512" i="17"/>
  <c r="F1512" i="17"/>
  <c r="I1512" i="17"/>
  <c r="J1512" i="17"/>
  <c r="K1512" i="17"/>
  <c r="N1512" i="17"/>
  <c r="O1512" i="17"/>
  <c r="P1512" i="17"/>
  <c r="S1512" i="17"/>
  <c r="T1512" i="17"/>
  <c r="V1512" i="17"/>
  <c r="W1512" i="17"/>
  <c r="D1513" i="17"/>
  <c r="E1513" i="17"/>
  <c r="F1513" i="17"/>
  <c r="I1513" i="17"/>
  <c r="J1513" i="17"/>
  <c r="K1513" i="17"/>
  <c r="N1513" i="17"/>
  <c r="O1513" i="17"/>
  <c r="P1513" i="17"/>
  <c r="S1513" i="17"/>
  <c r="T1513" i="17"/>
  <c r="V1513" i="17"/>
  <c r="W1513" i="17"/>
  <c r="D1514" i="17"/>
  <c r="E1514" i="17"/>
  <c r="F1514" i="17"/>
  <c r="I1514" i="17"/>
  <c r="J1514" i="17"/>
  <c r="K1514" i="17"/>
  <c r="N1514" i="17"/>
  <c r="O1514" i="17"/>
  <c r="P1514" i="17"/>
  <c r="S1514" i="17"/>
  <c r="T1514" i="17"/>
  <c r="V1514" i="17"/>
  <c r="W1514" i="17"/>
  <c r="D1515" i="17"/>
  <c r="E1515" i="17"/>
  <c r="F1515" i="17"/>
  <c r="I1515" i="17"/>
  <c r="J1515" i="17"/>
  <c r="K1515" i="17"/>
  <c r="N1515" i="17"/>
  <c r="O1515" i="17"/>
  <c r="P1515" i="17"/>
  <c r="S1515" i="17"/>
  <c r="T1515" i="17"/>
  <c r="V1515" i="17"/>
  <c r="W1515" i="17"/>
  <c r="D1516" i="17"/>
  <c r="E1516" i="17"/>
  <c r="F1516" i="17"/>
  <c r="I1516" i="17"/>
  <c r="J1516" i="17"/>
  <c r="K1516" i="17"/>
  <c r="N1516" i="17"/>
  <c r="O1516" i="17"/>
  <c r="P1516" i="17"/>
  <c r="S1516" i="17"/>
  <c r="T1516" i="17"/>
  <c r="V1516" i="17"/>
  <c r="W1516" i="17"/>
  <c r="D1517" i="17"/>
  <c r="E1517" i="17"/>
  <c r="F1517" i="17"/>
  <c r="I1517" i="17"/>
  <c r="J1517" i="17"/>
  <c r="K1517" i="17"/>
  <c r="N1517" i="17"/>
  <c r="O1517" i="17"/>
  <c r="P1517" i="17"/>
  <c r="S1517" i="17"/>
  <c r="T1517" i="17"/>
  <c r="V1517" i="17"/>
  <c r="W1517" i="17"/>
  <c r="D1518" i="17"/>
  <c r="E1518" i="17"/>
  <c r="F1518" i="17"/>
  <c r="I1518" i="17"/>
  <c r="J1518" i="17"/>
  <c r="K1518" i="17"/>
  <c r="N1518" i="17"/>
  <c r="O1518" i="17"/>
  <c r="P1518" i="17"/>
  <c r="S1518" i="17"/>
  <c r="T1518" i="17"/>
  <c r="V1518" i="17"/>
  <c r="W1518" i="17"/>
  <c r="D1519" i="17"/>
  <c r="E1519" i="17"/>
  <c r="F1519" i="17"/>
  <c r="I1519" i="17"/>
  <c r="J1519" i="17"/>
  <c r="K1519" i="17"/>
  <c r="N1519" i="17"/>
  <c r="O1519" i="17"/>
  <c r="P1519" i="17"/>
  <c r="S1519" i="17"/>
  <c r="T1519" i="17"/>
  <c r="V1519" i="17"/>
  <c r="W1519" i="17"/>
  <c r="D1520" i="17"/>
  <c r="E1520" i="17"/>
  <c r="F1520" i="17"/>
  <c r="I1520" i="17"/>
  <c r="J1520" i="17"/>
  <c r="K1520" i="17"/>
  <c r="N1520" i="17"/>
  <c r="O1520" i="17"/>
  <c r="P1520" i="17"/>
  <c r="S1520" i="17"/>
  <c r="T1520" i="17"/>
  <c r="V1520" i="17"/>
  <c r="W1520" i="17"/>
  <c r="D1521" i="17"/>
  <c r="E1521" i="17"/>
  <c r="F1521" i="17"/>
  <c r="I1521" i="17"/>
  <c r="J1521" i="17"/>
  <c r="K1521" i="17"/>
  <c r="N1521" i="17"/>
  <c r="O1521" i="17"/>
  <c r="P1521" i="17"/>
  <c r="S1521" i="17"/>
  <c r="T1521" i="17"/>
  <c r="V1521" i="17"/>
  <c r="W1521" i="17"/>
  <c r="D1522" i="17"/>
  <c r="E1522" i="17"/>
  <c r="F1522" i="17"/>
  <c r="I1522" i="17"/>
  <c r="J1522" i="17"/>
  <c r="K1522" i="17"/>
  <c r="N1522" i="17"/>
  <c r="O1522" i="17"/>
  <c r="P1522" i="17"/>
  <c r="S1522" i="17"/>
  <c r="T1522" i="17"/>
  <c r="V1522" i="17"/>
  <c r="W1522" i="17"/>
  <c r="D1523" i="17"/>
  <c r="E1523" i="17"/>
  <c r="F1523" i="17"/>
  <c r="I1523" i="17"/>
  <c r="J1523" i="17"/>
  <c r="K1523" i="17"/>
  <c r="N1523" i="17"/>
  <c r="O1523" i="17"/>
  <c r="P1523" i="17"/>
  <c r="S1523" i="17"/>
  <c r="T1523" i="17"/>
  <c r="V1523" i="17"/>
  <c r="W1523" i="17"/>
  <c r="D1524" i="17"/>
  <c r="E1524" i="17"/>
  <c r="F1524" i="17"/>
  <c r="I1524" i="17"/>
  <c r="J1524" i="17"/>
  <c r="K1524" i="17"/>
  <c r="N1524" i="17"/>
  <c r="O1524" i="17"/>
  <c r="P1524" i="17"/>
  <c r="S1524" i="17"/>
  <c r="T1524" i="17"/>
  <c r="V1524" i="17"/>
  <c r="W1524" i="17"/>
  <c r="D1525" i="17"/>
  <c r="E1525" i="17"/>
  <c r="F1525" i="17"/>
  <c r="I1525" i="17"/>
  <c r="J1525" i="17"/>
  <c r="K1525" i="17"/>
  <c r="N1525" i="17"/>
  <c r="O1525" i="17"/>
  <c r="P1525" i="17"/>
  <c r="S1525" i="17"/>
  <c r="T1525" i="17"/>
  <c r="V1525" i="17"/>
  <c r="W1525" i="17"/>
  <c r="D1526" i="17"/>
  <c r="E1526" i="17"/>
  <c r="F1526" i="17"/>
  <c r="I1526" i="17"/>
  <c r="J1526" i="17"/>
  <c r="K1526" i="17"/>
  <c r="N1526" i="17"/>
  <c r="O1526" i="17"/>
  <c r="P1526" i="17"/>
  <c r="S1526" i="17"/>
  <c r="T1526" i="17"/>
  <c r="V1526" i="17"/>
  <c r="W1526" i="17"/>
  <c r="D1527" i="17"/>
  <c r="E1527" i="17"/>
  <c r="F1527" i="17"/>
  <c r="I1527" i="17"/>
  <c r="J1527" i="17"/>
  <c r="K1527" i="17"/>
  <c r="N1527" i="17"/>
  <c r="O1527" i="17"/>
  <c r="P1527" i="17"/>
  <c r="S1527" i="17"/>
  <c r="T1527" i="17"/>
  <c r="V1527" i="17"/>
  <c r="W1527" i="17"/>
  <c r="D1528" i="17"/>
  <c r="E1528" i="17"/>
  <c r="F1528" i="17"/>
  <c r="I1528" i="17"/>
  <c r="J1528" i="17"/>
  <c r="K1528" i="17"/>
  <c r="N1528" i="17"/>
  <c r="O1528" i="17"/>
  <c r="P1528" i="17"/>
  <c r="S1528" i="17"/>
  <c r="T1528" i="17"/>
  <c r="V1528" i="17"/>
  <c r="W1528" i="17"/>
  <c r="D1529" i="17"/>
  <c r="E1529" i="17"/>
  <c r="F1529" i="17"/>
  <c r="I1529" i="17"/>
  <c r="J1529" i="17"/>
  <c r="K1529" i="17"/>
  <c r="N1529" i="17"/>
  <c r="O1529" i="17"/>
  <c r="P1529" i="17"/>
  <c r="S1529" i="17"/>
  <c r="T1529" i="17"/>
  <c r="V1529" i="17"/>
  <c r="W1529" i="17"/>
  <c r="D1530" i="17"/>
  <c r="E1530" i="17"/>
  <c r="F1530" i="17"/>
  <c r="I1530" i="17"/>
  <c r="J1530" i="17"/>
  <c r="K1530" i="17"/>
  <c r="N1530" i="17"/>
  <c r="O1530" i="17"/>
  <c r="P1530" i="17"/>
  <c r="S1530" i="17"/>
  <c r="T1530" i="17"/>
  <c r="V1530" i="17"/>
  <c r="W1530" i="17"/>
  <c r="D1531" i="17"/>
  <c r="E1531" i="17"/>
  <c r="F1531" i="17"/>
  <c r="I1531" i="17"/>
  <c r="J1531" i="17"/>
  <c r="K1531" i="17"/>
  <c r="N1531" i="17"/>
  <c r="O1531" i="17"/>
  <c r="P1531" i="17"/>
  <c r="S1531" i="17"/>
  <c r="T1531" i="17"/>
  <c r="V1531" i="17"/>
  <c r="W1531" i="17"/>
  <c r="D1532" i="17"/>
  <c r="E1532" i="17"/>
  <c r="F1532" i="17"/>
  <c r="I1532" i="17"/>
  <c r="J1532" i="17"/>
  <c r="K1532" i="17"/>
  <c r="N1532" i="17"/>
  <c r="O1532" i="17"/>
  <c r="P1532" i="17"/>
  <c r="S1532" i="17"/>
  <c r="T1532" i="17"/>
  <c r="V1532" i="17"/>
  <c r="W1532" i="17"/>
  <c r="D1533" i="17"/>
  <c r="E1533" i="17"/>
  <c r="F1533" i="17"/>
  <c r="I1533" i="17"/>
  <c r="J1533" i="17"/>
  <c r="K1533" i="17"/>
  <c r="N1533" i="17"/>
  <c r="O1533" i="17"/>
  <c r="P1533" i="17"/>
  <c r="S1533" i="17"/>
  <c r="T1533" i="17"/>
  <c r="V1533" i="17"/>
  <c r="W1533" i="17"/>
  <c r="D1534" i="17"/>
  <c r="E1534" i="17"/>
  <c r="F1534" i="17"/>
  <c r="I1534" i="17"/>
  <c r="J1534" i="17"/>
  <c r="K1534" i="17"/>
  <c r="N1534" i="17"/>
  <c r="O1534" i="17"/>
  <c r="P1534" i="17"/>
  <c r="S1534" i="17"/>
  <c r="T1534" i="17"/>
  <c r="V1534" i="17"/>
  <c r="W1534" i="17"/>
  <c r="D1535" i="17"/>
  <c r="E1535" i="17"/>
  <c r="F1535" i="17"/>
  <c r="I1535" i="17"/>
  <c r="J1535" i="17"/>
  <c r="K1535" i="17"/>
  <c r="N1535" i="17"/>
  <c r="O1535" i="17"/>
  <c r="P1535" i="17"/>
  <c r="S1535" i="17"/>
  <c r="T1535" i="17"/>
  <c r="V1535" i="17"/>
  <c r="W1535" i="17"/>
  <c r="D1536" i="17"/>
  <c r="E1536" i="17"/>
  <c r="F1536" i="17"/>
  <c r="I1536" i="17"/>
  <c r="J1536" i="17"/>
  <c r="K1536" i="17"/>
  <c r="N1536" i="17"/>
  <c r="O1536" i="17"/>
  <c r="P1536" i="17"/>
  <c r="S1536" i="17"/>
  <c r="T1536" i="17"/>
  <c r="V1536" i="17"/>
  <c r="W1536" i="17"/>
  <c r="D1537" i="17"/>
  <c r="E1537" i="17"/>
  <c r="F1537" i="17"/>
  <c r="I1537" i="17"/>
  <c r="J1537" i="17"/>
  <c r="K1537" i="17"/>
  <c r="N1537" i="17"/>
  <c r="O1537" i="17"/>
  <c r="P1537" i="17"/>
  <c r="S1537" i="17"/>
  <c r="T1537" i="17"/>
  <c r="V1537" i="17"/>
  <c r="W1537" i="17"/>
  <c r="D1538" i="17"/>
  <c r="E1538" i="17"/>
  <c r="F1538" i="17"/>
  <c r="I1538" i="17"/>
  <c r="J1538" i="17"/>
  <c r="K1538" i="17"/>
  <c r="N1538" i="17"/>
  <c r="O1538" i="17"/>
  <c r="P1538" i="17"/>
  <c r="S1538" i="17"/>
  <c r="T1538" i="17"/>
  <c r="V1538" i="17"/>
  <c r="W1538" i="17"/>
  <c r="D1539" i="17"/>
  <c r="E1539" i="17"/>
  <c r="F1539" i="17"/>
  <c r="I1539" i="17"/>
  <c r="J1539" i="17"/>
  <c r="K1539" i="17"/>
  <c r="N1539" i="17"/>
  <c r="O1539" i="17"/>
  <c r="P1539" i="17"/>
  <c r="S1539" i="17"/>
  <c r="T1539" i="17"/>
  <c r="V1539" i="17"/>
  <c r="W1539" i="17"/>
  <c r="D1540" i="17"/>
  <c r="E1540" i="17"/>
  <c r="F1540" i="17"/>
  <c r="I1540" i="17"/>
  <c r="J1540" i="17"/>
  <c r="K1540" i="17"/>
  <c r="N1540" i="17"/>
  <c r="O1540" i="17"/>
  <c r="P1540" i="17"/>
  <c r="S1540" i="17"/>
  <c r="T1540" i="17"/>
  <c r="V1540" i="17"/>
  <c r="W1540" i="17"/>
  <c r="D1541" i="17"/>
  <c r="E1541" i="17"/>
  <c r="F1541" i="17"/>
  <c r="I1541" i="17"/>
  <c r="J1541" i="17"/>
  <c r="K1541" i="17"/>
  <c r="N1541" i="17"/>
  <c r="O1541" i="17"/>
  <c r="P1541" i="17"/>
  <c r="S1541" i="17"/>
  <c r="T1541" i="17"/>
  <c r="V1541" i="17"/>
  <c r="W1541" i="17"/>
  <c r="D1542" i="17"/>
  <c r="E1542" i="17"/>
  <c r="F1542" i="17"/>
  <c r="I1542" i="17"/>
  <c r="J1542" i="17"/>
  <c r="K1542" i="17"/>
  <c r="N1542" i="17"/>
  <c r="O1542" i="17"/>
  <c r="P1542" i="17"/>
  <c r="S1542" i="17"/>
  <c r="T1542" i="17"/>
  <c r="V1542" i="17"/>
  <c r="W1542" i="17"/>
  <c r="D1543" i="17"/>
  <c r="E1543" i="17"/>
  <c r="F1543" i="17"/>
  <c r="I1543" i="17"/>
  <c r="J1543" i="17"/>
  <c r="K1543" i="17"/>
  <c r="N1543" i="17"/>
  <c r="O1543" i="17"/>
  <c r="P1543" i="17"/>
  <c r="S1543" i="17"/>
  <c r="T1543" i="17"/>
  <c r="V1543" i="17"/>
  <c r="W1543" i="17"/>
  <c r="D1544" i="17"/>
  <c r="E1544" i="17"/>
  <c r="F1544" i="17"/>
  <c r="I1544" i="17"/>
  <c r="J1544" i="17"/>
  <c r="K1544" i="17"/>
  <c r="N1544" i="17"/>
  <c r="O1544" i="17"/>
  <c r="P1544" i="17"/>
  <c r="S1544" i="17"/>
  <c r="T1544" i="17"/>
  <c r="V1544" i="17"/>
  <c r="W1544" i="17"/>
  <c r="D1545" i="17"/>
  <c r="E1545" i="17"/>
  <c r="F1545" i="17"/>
  <c r="I1545" i="17"/>
  <c r="J1545" i="17"/>
  <c r="K1545" i="17"/>
  <c r="N1545" i="17"/>
  <c r="O1545" i="17"/>
  <c r="P1545" i="17"/>
  <c r="S1545" i="17"/>
  <c r="T1545" i="17"/>
  <c r="V1545" i="17"/>
  <c r="W1545" i="17"/>
  <c r="D1546" i="17"/>
  <c r="E1546" i="17"/>
  <c r="F1546" i="17"/>
  <c r="I1546" i="17"/>
  <c r="J1546" i="17"/>
  <c r="K1546" i="17"/>
  <c r="N1546" i="17"/>
  <c r="O1546" i="17"/>
  <c r="P1546" i="17"/>
  <c r="S1546" i="17"/>
  <c r="T1546" i="17"/>
  <c r="V1546" i="17"/>
  <c r="W1546" i="17"/>
  <c r="D1547" i="17"/>
  <c r="E1547" i="17"/>
  <c r="F1547" i="17"/>
  <c r="I1547" i="17"/>
  <c r="J1547" i="17"/>
  <c r="K1547" i="17"/>
  <c r="N1547" i="17"/>
  <c r="O1547" i="17"/>
  <c r="P1547" i="17"/>
  <c r="S1547" i="17"/>
  <c r="T1547" i="17"/>
  <c r="V1547" i="17"/>
  <c r="W1547" i="17"/>
  <c r="D1548" i="17"/>
  <c r="E1548" i="17"/>
  <c r="F1548" i="17"/>
  <c r="I1548" i="17"/>
  <c r="J1548" i="17"/>
  <c r="K1548" i="17"/>
  <c r="N1548" i="17"/>
  <c r="O1548" i="17"/>
  <c r="P1548" i="17"/>
  <c r="S1548" i="17"/>
  <c r="T1548" i="17"/>
  <c r="V1548" i="17"/>
  <c r="W1548" i="17"/>
  <c r="D1549" i="17"/>
  <c r="E1549" i="17"/>
  <c r="F1549" i="17"/>
  <c r="I1549" i="17"/>
  <c r="J1549" i="17"/>
  <c r="K1549" i="17"/>
  <c r="N1549" i="17"/>
  <c r="O1549" i="17"/>
  <c r="P1549" i="17"/>
  <c r="S1549" i="17"/>
  <c r="T1549" i="17"/>
  <c r="V1549" i="17"/>
  <c r="W1549" i="17"/>
  <c r="D1550" i="17"/>
  <c r="E1550" i="17"/>
  <c r="F1550" i="17"/>
  <c r="I1550" i="17"/>
  <c r="J1550" i="17"/>
  <c r="K1550" i="17"/>
  <c r="N1550" i="17"/>
  <c r="O1550" i="17"/>
  <c r="P1550" i="17"/>
  <c r="S1550" i="17"/>
  <c r="T1550" i="17"/>
  <c r="V1550" i="17"/>
  <c r="W1550" i="17"/>
  <c r="D1551" i="17"/>
  <c r="E1551" i="17"/>
  <c r="F1551" i="17"/>
  <c r="I1551" i="17"/>
  <c r="J1551" i="17"/>
  <c r="K1551" i="17"/>
  <c r="N1551" i="17"/>
  <c r="O1551" i="17"/>
  <c r="P1551" i="17"/>
  <c r="S1551" i="17"/>
  <c r="T1551" i="17"/>
  <c r="V1551" i="17"/>
  <c r="W1551" i="17"/>
  <c r="D1552" i="17"/>
  <c r="E1552" i="17"/>
  <c r="F1552" i="17"/>
  <c r="I1552" i="17"/>
  <c r="J1552" i="17"/>
  <c r="K1552" i="17"/>
  <c r="N1552" i="17"/>
  <c r="O1552" i="17"/>
  <c r="P1552" i="17"/>
  <c r="S1552" i="17"/>
  <c r="T1552" i="17"/>
  <c r="V1552" i="17"/>
  <c r="W1552" i="17"/>
  <c r="D1553" i="17"/>
  <c r="E1553" i="17"/>
  <c r="F1553" i="17"/>
  <c r="I1553" i="17"/>
  <c r="J1553" i="17"/>
  <c r="K1553" i="17"/>
  <c r="N1553" i="17"/>
  <c r="O1553" i="17"/>
  <c r="P1553" i="17"/>
  <c r="S1553" i="17"/>
  <c r="T1553" i="17"/>
  <c r="V1553" i="17"/>
  <c r="W1553" i="17"/>
  <c r="D1554" i="17"/>
  <c r="E1554" i="17"/>
  <c r="F1554" i="17"/>
  <c r="I1554" i="17"/>
  <c r="J1554" i="17"/>
  <c r="K1554" i="17"/>
  <c r="N1554" i="17"/>
  <c r="O1554" i="17"/>
  <c r="P1554" i="17"/>
  <c r="S1554" i="17"/>
  <c r="T1554" i="17"/>
  <c r="V1554" i="17"/>
  <c r="W1554" i="17"/>
  <c r="D1555" i="17"/>
  <c r="E1555" i="17"/>
  <c r="F1555" i="17"/>
  <c r="I1555" i="17"/>
  <c r="J1555" i="17"/>
  <c r="K1555" i="17"/>
  <c r="N1555" i="17"/>
  <c r="O1555" i="17"/>
  <c r="P1555" i="17"/>
  <c r="S1555" i="17"/>
  <c r="T1555" i="17"/>
  <c r="V1555" i="17"/>
  <c r="W1555" i="17"/>
  <c r="D1556" i="17"/>
  <c r="E1556" i="17"/>
  <c r="F1556" i="17"/>
  <c r="I1556" i="17"/>
  <c r="J1556" i="17"/>
  <c r="K1556" i="17"/>
  <c r="N1556" i="17"/>
  <c r="O1556" i="17"/>
  <c r="P1556" i="17"/>
  <c r="S1556" i="17"/>
  <c r="T1556" i="17"/>
  <c r="V1556" i="17"/>
  <c r="W1556" i="17"/>
  <c r="D1557" i="17"/>
  <c r="E1557" i="17"/>
  <c r="F1557" i="17"/>
  <c r="I1557" i="17"/>
  <c r="J1557" i="17"/>
  <c r="K1557" i="17"/>
  <c r="N1557" i="17"/>
  <c r="O1557" i="17"/>
  <c r="P1557" i="17"/>
  <c r="S1557" i="17"/>
  <c r="T1557" i="17"/>
  <c r="V1557" i="17"/>
  <c r="W1557" i="17"/>
  <c r="D1558" i="17"/>
  <c r="E1558" i="17"/>
  <c r="F1558" i="17"/>
  <c r="I1558" i="17"/>
  <c r="J1558" i="17"/>
  <c r="K1558" i="17"/>
  <c r="N1558" i="17"/>
  <c r="O1558" i="17"/>
  <c r="P1558" i="17"/>
  <c r="S1558" i="17"/>
  <c r="T1558" i="17"/>
  <c r="V1558" i="17"/>
  <c r="W1558" i="17"/>
  <c r="D1559" i="17"/>
  <c r="E1559" i="17"/>
  <c r="F1559" i="17"/>
  <c r="I1559" i="17"/>
  <c r="J1559" i="17"/>
  <c r="K1559" i="17"/>
  <c r="N1559" i="17"/>
  <c r="O1559" i="17"/>
  <c r="P1559" i="17"/>
  <c r="S1559" i="17"/>
  <c r="T1559" i="17"/>
  <c r="V1559" i="17"/>
  <c r="W1559" i="17"/>
  <c r="D1560" i="17"/>
  <c r="E1560" i="17"/>
  <c r="F1560" i="17"/>
  <c r="I1560" i="17"/>
  <c r="J1560" i="17"/>
  <c r="K1560" i="17"/>
  <c r="N1560" i="17"/>
  <c r="O1560" i="17"/>
  <c r="P1560" i="17"/>
  <c r="S1560" i="17"/>
  <c r="T1560" i="17"/>
  <c r="V1560" i="17"/>
  <c r="W1560" i="17"/>
  <c r="D1561" i="17"/>
  <c r="E1561" i="17"/>
  <c r="F1561" i="17"/>
  <c r="I1561" i="17"/>
  <c r="J1561" i="17"/>
  <c r="K1561" i="17"/>
  <c r="N1561" i="17"/>
  <c r="O1561" i="17"/>
  <c r="P1561" i="17"/>
  <c r="S1561" i="17"/>
  <c r="T1561" i="17"/>
  <c r="V1561" i="17"/>
  <c r="W1561" i="17"/>
  <c r="D1562" i="17"/>
  <c r="E1562" i="17"/>
  <c r="F1562" i="17"/>
  <c r="I1562" i="17"/>
  <c r="J1562" i="17"/>
  <c r="K1562" i="17"/>
  <c r="N1562" i="17"/>
  <c r="O1562" i="17"/>
  <c r="P1562" i="17"/>
  <c r="S1562" i="17"/>
  <c r="T1562" i="17"/>
  <c r="V1562" i="17"/>
  <c r="W1562" i="17"/>
  <c r="D1563" i="17"/>
  <c r="E1563" i="17"/>
  <c r="F1563" i="17"/>
  <c r="I1563" i="17"/>
  <c r="J1563" i="17"/>
  <c r="K1563" i="17"/>
  <c r="N1563" i="17"/>
  <c r="O1563" i="17"/>
  <c r="P1563" i="17"/>
  <c r="S1563" i="17"/>
  <c r="T1563" i="17"/>
  <c r="V1563" i="17"/>
  <c r="W1563" i="17"/>
  <c r="D1564" i="17"/>
  <c r="E1564" i="17"/>
  <c r="F1564" i="17"/>
  <c r="I1564" i="17"/>
  <c r="J1564" i="17"/>
  <c r="K1564" i="17"/>
  <c r="N1564" i="17"/>
  <c r="O1564" i="17"/>
  <c r="P1564" i="17"/>
  <c r="S1564" i="17"/>
  <c r="T1564" i="17"/>
  <c r="V1564" i="17"/>
  <c r="W1564" i="17"/>
  <c r="D1565" i="17"/>
  <c r="E1565" i="17"/>
  <c r="F1565" i="17"/>
  <c r="I1565" i="17"/>
  <c r="J1565" i="17"/>
  <c r="K1565" i="17"/>
  <c r="N1565" i="17"/>
  <c r="O1565" i="17"/>
  <c r="P1565" i="17"/>
  <c r="S1565" i="17"/>
  <c r="T1565" i="17"/>
  <c r="V1565" i="17"/>
  <c r="W1565" i="17"/>
  <c r="D1566" i="17"/>
  <c r="E1566" i="17"/>
  <c r="F1566" i="17"/>
  <c r="I1566" i="17"/>
  <c r="J1566" i="17"/>
  <c r="K1566" i="17"/>
  <c r="N1566" i="17"/>
  <c r="O1566" i="17"/>
  <c r="P1566" i="17"/>
  <c r="S1566" i="17"/>
  <c r="T1566" i="17"/>
  <c r="V1566" i="17"/>
  <c r="W1566" i="17"/>
  <c r="D1567" i="17"/>
  <c r="E1567" i="17"/>
  <c r="F1567" i="17"/>
  <c r="I1567" i="17"/>
  <c r="J1567" i="17"/>
  <c r="K1567" i="17"/>
  <c r="N1567" i="17"/>
  <c r="O1567" i="17"/>
  <c r="P1567" i="17"/>
  <c r="S1567" i="17"/>
  <c r="T1567" i="17"/>
  <c r="V1567" i="17"/>
  <c r="W1567" i="17"/>
  <c r="D1568" i="17"/>
  <c r="E1568" i="17"/>
  <c r="F1568" i="17"/>
  <c r="I1568" i="17"/>
  <c r="J1568" i="17"/>
  <c r="K1568" i="17"/>
  <c r="N1568" i="17"/>
  <c r="O1568" i="17"/>
  <c r="P1568" i="17"/>
  <c r="S1568" i="17"/>
  <c r="T1568" i="17"/>
  <c r="V1568" i="17"/>
  <c r="W1568" i="17"/>
  <c r="D1569" i="17"/>
  <c r="E1569" i="17"/>
  <c r="F1569" i="17"/>
  <c r="I1569" i="17"/>
  <c r="J1569" i="17"/>
  <c r="K1569" i="17"/>
  <c r="N1569" i="17"/>
  <c r="O1569" i="17"/>
  <c r="P1569" i="17"/>
  <c r="S1569" i="17"/>
  <c r="T1569" i="17"/>
  <c r="V1569" i="17"/>
  <c r="W1569" i="17"/>
  <c r="D1570" i="17"/>
  <c r="E1570" i="17"/>
  <c r="F1570" i="17"/>
  <c r="I1570" i="17"/>
  <c r="J1570" i="17"/>
  <c r="K1570" i="17"/>
  <c r="N1570" i="17"/>
  <c r="O1570" i="17"/>
  <c r="P1570" i="17"/>
  <c r="S1570" i="17"/>
  <c r="T1570" i="17"/>
  <c r="V1570" i="17"/>
  <c r="W1570" i="17"/>
  <c r="D1571" i="17"/>
  <c r="E1571" i="17"/>
  <c r="F1571" i="17"/>
  <c r="I1571" i="17"/>
  <c r="J1571" i="17"/>
  <c r="K1571" i="17"/>
  <c r="N1571" i="17"/>
  <c r="O1571" i="17"/>
  <c r="P1571" i="17"/>
  <c r="S1571" i="17"/>
  <c r="T1571" i="17"/>
  <c r="V1571" i="17"/>
  <c r="W1571" i="17"/>
  <c r="D1572" i="17"/>
  <c r="E1572" i="17"/>
  <c r="F1572" i="17"/>
  <c r="I1572" i="17"/>
  <c r="J1572" i="17"/>
  <c r="K1572" i="17"/>
  <c r="N1572" i="17"/>
  <c r="O1572" i="17"/>
  <c r="P1572" i="17"/>
  <c r="S1572" i="17"/>
  <c r="T1572" i="17"/>
  <c r="V1572" i="17"/>
  <c r="W1572" i="17"/>
  <c r="D1573" i="17"/>
  <c r="E1573" i="17"/>
  <c r="F1573" i="17"/>
  <c r="I1573" i="17"/>
  <c r="J1573" i="17"/>
  <c r="K1573" i="17"/>
  <c r="N1573" i="17"/>
  <c r="O1573" i="17"/>
  <c r="P1573" i="17"/>
  <c r="S1573" i="17"/>
  <c r="T1573" i="17"/>
  <c r="V1573" i="17"/>
  <c r="W1573" i="17"/>
  <c r="D1574" i="17"/>
  <c r="E1574" i="17"/>
  <c r="F1574" i="17"/>
  <c r="I1574" i="17"/>
  <c r="J1574" i="17"/>
  <c r="K1574" i="17"/>
  <c r="N1574" i="17"/>
  <c r="O1574" i="17"/>
  <c r="P1574" i="17"/>
  <c r="S1574" i="17"/>
  <c r="T1574" i="17"/>
  <c r="V1574" i="17"/>
  <c r="W1574" i="17"/>
  <c r="D1575" i="17"/>
  <c r="E1575" i="17"/>
  <c r="F1575" i="17"/>
  <c r="I1575" i="17"/>
  <c r="J1575" i="17"/>
  <c r="K1575" i="17"/>
  <c r="N1575" i="17"/>
  <c r="O1575" i="17"/>
  <c r="P1575" i="17"/>
  <c r="S1575" i="17"/>
  <c r="T1575" i="17"/>
  <c r="V1575" i="17"/>
  <c r="W1575" i="17"/>
  <c r="D1576" i="17"/>
  <c r="E1576" i="17"/>
  <c r="F1576" i="17"/>
  <c r="I1576" i="17"/>
  <c r="J1576" i="17"/>
  <c r="K1576" i="17"/>
  <c r="N1576" i="17"/>
  <c r="O1576" i="17"/>
  <c r="P1576" i="17"/>
  <c r="S1576" i="17"/>
  <c r="T1576" i="17"/>
  <c r="V1576" i="17"/>
  <c r="W1576" i="17"/>
  <c r="D1577" i="17"/>
  <c r="E1577" i="17"/>
  <c r="F1577" i="17"/>
  <c r="I1577" i="17"/>
  <c r="J1577" i="17"/>
  <c r="K1577" i="17"/>
  <c r="N1577" i="17"/>
  <c r="O1577" i="17"/>
  <c r="P1577" i="17"/>
  <c r="S1577" i="17"/>
  <c r="T1577" i="17"/>
  <c r="V1577" i="17"/>
  <c r="W1577" i="17"/>
  <c r="D1578" i="17"/>
  <c r="E1578" i="17"/>
  <c r="F1578" i="17"/>
  <c r="I1578" i="17"/>
  <c r="J1578" i="17"/>
  <c r="K1578" i="17"/>
  <c r="N1578" i="17"/>
  <c r="O1578" i="17"/>
  <c r="P1578" i="17"/>
  <c r="S1578" i="17"/>
  <c r="T1578" i="17"/>
  <c r="V1578" i="17"/>
  <c r="W1578" i="17"/>
  <c r="D1579" i="17"/>
  <c r="E1579" i="17"/>
  <c r="F1579" i="17"/>
  <c r="I1579" i="17"/>
  <c r="J1579" i="17"/>
  <c r="K1579" i="17"/>
  <c r="N1579" i="17"/>
  <c r="O1579" i="17"/>
  <c r="P1579" i="17"/>
  <c r="S1579" i="17"/>
  <c r="T1579" i="17"/>
  <c r="V1579" i="17"/>
  <c r="W1579" i="17"/>
  <c r="D1580" i="17"/>
  <c r="E1580" i="17"/>
  <c r="F1580" i="17"/>
  <c r="I1580" i="17"/>
  <c r="J1580" i="17"/>
  <c r="K1580" i="17"/>
  <c r="N1580" i="17"/>
  <c r="O1580" i="17"/>
  <c r="P1580" i="17"/>
  <c r="S1580" i="17"/>
  <c r="T1580" i="17"/>
  <c r="V1580" i="17"/>
  <c r="W1580" i="17"/>
  <c r="D1581" i="17"/>
  <c r="E1581" i="17"/>
  <c r="F1581" i="17"/>
  <c r="I1581" i="17"/>
  <c r="J1581" i="17"/>
  <c r="K1581" i="17"/>
  <c r="N1581" i="17"/>
  <c r="O1581" i="17"/>
  <c r="P1581" i="17"/>
  <c r="S1581" i="17"/>
  <c r="T1581" i="17"/>
  <c r="V1581" i="17"/>
  <c r="W1581" i="17"/>
  <c r="D1582" i="17"/>
  <c r="E1582" i="17"/>
  <c r="F1582" i="17"/>
  <c r="I1582" i="17"/>
  <c r="J1582" i="17"/>
  <c r="K1582" i="17"/>
  <c r="N1582" i="17"/>
  <c r="O1582" i="17"/>
  <c r="P1582" i="17"/>
  <c r="S1582" i="17"/>
  <c r="T1582" i="17"/>
  <c r="V1582" i="17"/>
  <c r="W1582" i="17"/>
  <c r="D1583" i="17"/>
  <c r="E1583" i="17"/>
  <c r="F1583" i="17"/>
  <c r="I1583" i="17"/>
  <c r="J1583" i="17"/>
  <c r="K1583" i="17"/>
  <c r="N1583" i="17"/>
  <c r="O1583" i="17"/>
  <c r="P1583" i="17"/>
  <c r="S1583" i="17"/>
  <c r="T1583" i="17"/>
  <c r="V1583" i="17"/>
  <c r="W1583" i="17"/>
  <c r="D1584" i="17"/>
  <c r="E1584" i="17"/>
  <c r="F1584" i="17"/>
  <c r="I1584" i="17"/>
  <c r="J1584" i="17"/>
  <c r="K1584" i="17"/>
  <c r="N1584" i="17"/>
  <c r="O1584" i="17"/>
  <c r="P1584" i="17"/>
  <c r="S1584" i="17"/>
  <c r="T1584" i="17"/>
  <c r="V1584" i="17"/>
  <c r="W1584" i="17"/>
  <c r="D1585" i="17"/>
  <c r="E1585" i="17"/>
  <c r="F1585" i="17"/>
  <c r="I1585" i="17"/>
  <c r="J1585" i="17"/>
  <c r="K1585" i="17"/>
  <c r="N1585" i="17"/>
  <c r="O1585" i="17"/>
  <c r="P1585" i="17"/>
  <c r="S1585" i="17"/>
  <c r="T1585" i="17"/>
  <c r="V1585" i="17"/>
  <c r="W1585" i="17"/>
  <c r="D1586" i="17"/>
  <c r="E1586" i="17"/>
  <c r="F1586" i="17"/>
  <c r="I1586" i="17"/>
  <c r="J1586" i="17"/>
  <c r="K1586" i="17"/>
  <c r="N1586" i="17"/>
  <c r="O1586" i="17"/>
  <c r="P1586" i="17"/>
  <c r="S1586" i="17"/>
  <c r="T1586" i="17"/>
  <c r="V1586" i="17"/>
  <c r="W1586" i="17"/>
  <c r="D1587" i="17"/>
  <c r="E1587" i="17"/>
  <c r="F1587" i="17"/>
  <c r="I1587" i="17"/>
  <c r="J1587" i="17"/>
  <c r="K1587" i="17"/>
  <c r="N1587" i="17"/>
  <c r="O1587" i="17"/>
  <c r="P1587" i="17"/>
  <c r="S1587" i="17"/>
  <c r="T1587" i="17"/>
  <c r="V1587" i="17"/>
  <c r="W1587" i="17"/>
  <c r="D1588" i="17"/>
  <c r="E1588" i="17"/>
  <c r="F1588" i="17"/>
  <c r="I1588" i="17"/>
  <c r="J1588" i="17"/>
  <c r="K1588" i="17"/>
  <c r="N1588" i="17"/>
  <c r="O1588" i="17"/>
  <c r="P1588" i="17"/>
  <c r="S1588" i="17"/>
  <c r="T1588" i="17"/>
  <c r="V1588" i="17"/>
  <c r="W1588" i="17"/>
  <c r="D1589" i="17"/>
  <c r="E1589" i="17"/>
  <c r="F1589" i="17"/>
  <c r="I1589" i="17"/>
  <c r="J1589" i="17"/>
  <c r="K1589" i="17"/>
  <c r="N1589" i="17"/>
  <c r="O1589" i="17"/>
  <c r="P1589" i="17"/>
  <c r="S1589" i="17"/>
  <c r="T1589" i="17"/>
  <c r="V1589" i="17"/>
  <c r="W1589" i="17"/>
  <c r="D1590" i="17"/>
  <c r="E1590" i="17"/>
  <c r="F1590" i="17"/>
  <c r="I1590" i="17"/>
  <c r="J1590" i="17"/>
  <c r="K1590" i="17"/>
  <c r="N1590" i="17"/>
  <c r="O1590" i="17"/>
  <c r="P1590" i="17"/>
  <c r="S1590" i="17"/>
  <c r="T1590" i="17"/>
  <c r="V1590" i="17"/>
  <c r="W1590" i="17"/>
  <c r="D1591" i="17"/>
  <c r="E1591" i="17"/>
  <c r="F1591" i="17"/>
  <c r="I1591" i="17"/>
  <c r="J1591" i="17"/>
  <c r="K1591" i="17"/>
  <c r="N1591" i="17"/>
  <c r="O1591" i="17"/>
  <c r="P1591" i="17"/>
  <c r="S1591" i="17"/>
  <c r="T1591" i="17"/>
  <c r="V1591" i="17"/>
  <c r="W1591" i="17"/>
  <c r="D1592" i="17"/>
  <c r="E1592" i="17"/>
  <c r="F1592" i="17"/>
  <c r="I1592" i="17"/>
  <c r="J1592" i="17"/>
  <c r="K1592" i="17"/>
  <c r="N1592" i="17"/>
  <c r="O1592" i="17"/>
  <c r="P1592" i="17"/>
  <c r="S1592" i="17"/>
  <c r="T1592" i="17"/>
  <c r="V1592" i="17"/>
  <c r="W1592" i="17"/>
  <c r="D1593" i="17"/>
  <c r="E1593" i="17"/>
  <c r="F1593" i="17"/>
  <c r="I1593" i="17"/>
  <c r="J1593" i="17"/>
  <c r="K1593" i="17"/>
  <c r="N1593" i="17"/>
  <c r="O1593" i="17"/>
  <c r="P1593" i="17"/>
  <c r="S1593" i="17"/>
  <c r="T1593" i="17"/>
  <c r="V1593" i="17"/>
  <c r="W1593" i="17"/>
  <c r="D1594" i="17"/>
  <c r="E1594" i="17"/>
  <c r="F1594" i="17"/>
  <c r="I1594" i="17"/>
  <c r="J1594" i="17"/>
  <c r="K1594" i="17"/>
  <c r="N1594" i="17"/>
  <c r="O1594" i="17"/>
  <c r="P1594" i="17"/>
  <c r="S1594" i="17"/>
  <c r="T1594" i="17"/>
  <c r="V1594" i="17"/>
  <c r="W1594" i="17"/>
  <c r="D1595" i="17"/>
  <c r="E1595" i="17"/>
  <c r="F1595" i="17"/>
  <c r="I1595" i="17"/>
  <c r="J1595" i="17"/>
  <c r="K1595" i="17"/>
  <c r="N1595" i="17"/>
  <c r="O1595" i="17"/>
  <c r="P1595" i="17"/>
  <c r="S1595" i="17"/>
  <c r="T1595" i="17"/>
  <c r="V1595" i="17"/>
  <c r="W1595" i="17"/>
  <c r="D1596" i="17"/>
  <c r="E1596" i="17"/>
  <c r="F1596" i="17"/>
  <c r="I1596" i="17"/>
  <c r="J1596" i="17"/>
  <c r="K1596" i="17"/>
  <c r="N1596" i="17"/>
  <c r="O1596" i="17"/>
  <c r="P1596" i="17"/>
  <c r="S1596" i="17"/>
  <c r="T1596" i="17"/>
  <c r="V1596" i="17"/>
  <c r="W1596" i="17"/>
  <c r="D1597" i="17"/>
  <c r="E1597" i="17"/>
  <c r="F1597" i="17"/>
  <c r="I1597" i="17"/>
  <c r="J1597" i="17"/>
  <c r="K1597" i="17"/>
  <c r="N1597" i="17"/>
  <c r="O1597" i="17"/>
  <c r="P1597" i="17"/>
  <c r="S1597" i="17"/>
  <c r="T1597" i="17"/>
  <c r="V1597" i="17"/>
  <c r="W1597" i="17"/>
  <c r="D1598" i="17"/>
  <c r="E1598" i="17"/>
  <c r="F1598" i="17"/>
  <c r="I1598" i="17"/>
  <c r="J1598" i="17"/>
  <c r="K1598" i="17"/>
  <c r="N1598" i="17"/>
  <c r="O1598" i="17"/>
  <c r="P1598" i="17"/>
  <c r="S1598" i="17"/>
  <c r="T1598" i="17"/>
  <c r="V1598" i="17"/>
  <c r="W1598" i="17"/>
  <c r="D1599" i="17"/>
  <c r="E1599" i="17"/>
  <c r="F1599" i="17"/>
  <c r="I1599" i="17"/>
  <c r="J1599" i="17"/>
  <c r="K1599" i="17"/>
  <c r="N1599" i="17"/>
  <c r="O1599" i="17"/>
  <c r="P1599" i="17"/>
  <c r="S1599" i="17"/>
  <c r="T1599" i="17"/>
  <c r="V1599" i="17"/>
  <c r="W1599" i="17"/>
  <c r="D1600" i="17"/>
  <c r="E1600" i="17"/>
  <c r="F1600" i="17"/>
  <c r="I1600" i="17"/>
  <c r="J1600" i="17"/>
  <c r="K1600" i="17"/>
  <c r="N1600" i="17"/>
  <c r="O1600" i="17"/>
  <c r="P1600" i="17"/>
  <c r="S1600" i="17"/>
  <c r="T1600" i="17"/>
  <c r="V1600" i="17"/>
  <c r="W1600" i="17"/>
  <c r="D1601" i="17"/>
  <c r="E1601" i="17"/>
  <c r="F1601" i="17"/>
  <c r="I1601" i="17"/>
  <c r="J1601" i="17"/>
  <c r="K1601" i="17"/>
  <c r="N1601" i="17"/>
  <c r="O1601" i="17"/>
  <c r="P1601" i="17"/>
  <c r="S1601" i="17"/>
  <c r="T1601" i="17"/>
  <c r="V1601" i="17"/>
  <c r="W1601" i="17"/>
  <c r="D1602" i="17"/>
  <c r="E1602" i="17"/>
  <c r="F1602" i="17"/>
  <c r="I1602" i="17"/>
  <c r="J1602" i="17"/>
  <c r="K1602" i="17"/>
  <c r="N1602" i="17"/>
  <c r="O1602" i="17"/>
  <c r="P1602" i="17"/>
  <c r="S1602" i="17"/>
  <c r="T1602" i="17"/>
  <c r="V1602" i="17"/>
  <c r="W1602" i="17"/>
  <c r="D1603" i="17"/>
  <c r="E1603" i="17"/>
  <c r="F1603" i="17"/>
  <c r="I1603" i="17"/>
  <c r="J1603" i="17"/>
  <c r="K1603" i="17"/>
  <c r="N1603" i="17"/>
  <c r="O1603" i="17"/>
  <c r="P1603" i="17"/>
  <c r="S1603" i="17"/>
  <c r="T1603" i="17"/>
  <c r="V1603" i="17"/>
  <c r="W1603" i="17"/>
  <c r="D1604" i="17"/>
  <c r="E1604" i="17"/>
  <c r="F1604" i="17"/>
  <c r="I1604" i="17"/>
  <c r="J1604" i="17"/>
  <c r="K1604" i="17"/>
  <c r="N1604" i="17"/>
  <c r="O1604" i="17"/>
  <c r="P1604" i="17"/>
  <c r="S1604" i="17"/>
  <c r="T1604" i="17"/>
  <c r="V1604" i="17"/>
  <c r="W1604" i="17"/>
  <c r="D1605" i="17"/>
  <c r="E1605" i="17"/>
  <c r="F1605" i="17"/>
  <c r="I1605" i="17"/>
  <c r="J1605" i="17"/>
  <c r="K1605" i="17"/>
  <c r="N1605" i="17"/>
  <c r="O1605" i="17"/>
  <c r="P1605" i="17"/>
  <c r="S1605" i="17"/>
  <c r="T1605" i="17"/>
  <c r="V1605" i="17"/>
  <c r="W1605" i="17"/>
  <c r="D1606" i="17"/>
  <c r="E1606" i="17"/>
  <c r="F1606" i="17"/>
  <c r="I1606" i="17"/>
  <c r="J1606" i="17"/>
  <c r="K1606" i="17"/>
  <c r="N1606" i="17"/>
  <c r="O1606" i="17"/>
  <c r="P1606" i="17"/>
  <c r="S1606" i="17"/>
  <c r="T1606" i="17"/>
  <c r="V1606" i="17"/>
  <c r="W1606" i="17"/>
  <c r="D1607" i="17"/>
  <c r="E1607" i="17"/>
  <c r="F1607" i="17"/>
  <c r="I1607" i="17"/>
  <c r="J1607" i="17"/>
  <c r="K1607" i="17"/>
  <c r="N1607" i="17"/>
  <c r="O1607" i="17"/>
  <c r="P1607" i="17"/>
  <c r="S1607" i="17"/>
  <c r="T1607" i="17"/>
  <c r="V1607" i="17"/>
  <c r="W1607" i="17"/>
  <c r="D1608" i="17"/>
  <c r="E1608" i="17"/>
  <c r="F1608" i="17"/>
  <c r="I1608" i="17"/>
  <c r="J1608" i="17"/>
  <c r="K1608" i="17"/>
  <c r="N1608" i="17"/>
  <c r="O1608" i="17"/>
  <c r="P1608" i="17"/>
  <c r="S1608" i="17"/>
  <c r="T1608" i="17"/>
  <c r="V1608" i="17"/>
  <c r="W1608" i="17"/>
  <c r="D1609" i="17"/>
  <c r="E1609" i="17"/>
  <c r="F1609" i="17"/>
  <c r="I1609" i="17"/>
  <c r="J1609" i="17"/>
  <c r="K1609" i="17"/>
  <c r="N1609" i="17"/>
  <c r="O1609" i="17"/>
  <c r="P1609" i="17"/>
  <c r="S1609" i="17"/>
  <c r="T1609" i="17"/>
  <c r="V1609" i="17"/>
  <c r="W1609" i="17"/>
  <c r="D1610" i="17"/>
  <c r="E1610" i="17"/>
  <c r="F1610" i="17"/>
  <c r="I1610" i="17"/>
  <c r="J1610" i="17"/>
  <c r="K1610" i="17"/>
  <c r="N1610" i="17"/>
  <c r="O1610" i="17"/>
  <c r="P1610" i="17"/>
  <c r="S1610" i="17"/>
  <c r="T1610" i="17"/>
  <c r="V1610" i="17"/>
  <c r="W1610" i="17"/>
  <c r="D1611" i="17"/>
  <c r="E1611" i="17"/>
  <c r="F1611" i="17"/>
  <c r="I1611" i="17"/>
  <c r="J1611" i="17"/>
  <c r="K1611" i="17"/>
  <c r="N1611" i="17"/>
  <c r="O1611" i="17"/>
  <c r="P1611" i="17"/>
  <c r="S1611" i="17"/>
  <c r="T1611" i="17"/>
  <c r="V1611" i="17"/>
  <c r="W1611" i="17"/>
  <c r="D1612" i="17"/>
  <c r="E1612" i="17"/>
  <c r="F1612" i="17"/>
  <c r="I1612" i="17"/>
  <c r="J1612" i="17"/>
  <c r="K1612" i="17"/>
  <c r="N1612" i="17"/>
  <c r="O1612" i="17"/>
  <c r="P1612" i="17"/>
  <c r="S1612" i="17"/>
  <c r="T1612" i="17"/>
  <c r="V1612" i="17"/>
  <c r="W1612" i="17"/>
  <c r="D1613" i="17"/>
  <c r="E1613" i="17"/>
  <c r="F1613" i="17"/>
  <c r="I1613" i="17"/>
  <c r="J1613" i="17"/>
  <c r="K1613" i="17"/>
  <c r="N1613" i="17"/>
  <c r="O1613" i="17"/>
  <c r="P1613" i="17"/>
  <c r="S1613" i="17"/>
  <c r="T1613" i="17"/>
  <c r="V1613" i="17"/>
  <c r="W1613" i="17"/>
  <c r="D1614" i="17"/>
  <c r="E1614" i="17"/>
  <c r="F1614" i="17"/>
  <c r="I1614" i="17"/>
  <c r="J1614" i="17"/>
  <c r="K1614" i="17"/>
  <c r="N1614" i="17"/>
  <c r="O1614" i="17"/>
  <c r="P1614" i="17"/>
  <c r="S1614" i="17"/>
  <c r="T1614" i="17"/>
  <c r="V1614" i="17"/>
  <c r="W1614" i="17"/>
  <c r="D1615" i="17"/>
  <c r="E1615" i="17"/>
  <c r="F1615" i="17"/>
  <c r="I1615" i="17"/>
  <c r="J1615" i="17"/>
  <c r="K1615" i="17"/>
  <c r="N1615" i="17"/>
  <c r="O1615" i="17"/>
  <c r="P1615" i="17"/>
  <c r="S1615" i="17"/>
  <c r="T1615" i="17"/>
  <c r="V1615" i="17"/>
  <c r="W1615" i="17"/>
  <c r="D1616" i="17"/>
  <c r="E1616" i="17"/>
  <c r="F1616" i="17"/>
  <c r="I1616" i="17"/>
  <c r="J1616" i="17"/>
  <c r="K1616" i="17"/>
  <c r="N1616" i="17"/>
  <c r="O1616" i="17"/>
  <c r="P1616" i="17"/>
  <c r="S1616" i="17"/>
  <c r="T1616" i="17"/>
  <c r="V1616" i="17"/>
  <c r="W1616" i="17"/>
  <c r="D1617" i="17"/>
  <c r="E1617" i="17"/>
  <c r="F1617" i="17"/>
  <c r="I1617" i="17"/>
  <c r="J1617" i="17"/>
  <c r="K1617" i="17"/>
  <c r="N1617" i="17"/>
  <c r="O1617" i="17"/>
  <c r="P1617" i="17"/>
  <c r="S1617" i="17"/>
  <c r="T1617" i="17"/>
  <c r="V1617" i="17"/>
  <c r="W1617" i="17"/>
  <c r="D1618" i="17"/>
  <c r="E1618" i="17"/>
  <c r="F1618" i="17"/>
  <c r="I1618" i="17"/>
  <c r="J1618" i="17"/>
  <c r="K1618" i="17"/>
  <c r="N1618" i="17"/>
  <c r="O1618" i="17"/>
  <c r="P1618" i="17"/>
  <c r="S1618" i="17"/>
  <c r="T1618" i="17"/>
  <c r="V1618" i="17"/>
  <c r="W1618" i="17"/>
  <c r="D1619" i="17"/>
  <c r="E1619" i="17"/>
  <c r="F1619" i="17"/>
  <c r="I1619" i="17"/>
  <c r="J1619" i="17"/>
  <c r="K1619" i="17"/>
  <c r="N1619" i="17"/>
  <c r="O1619" i="17"/>
  <c r="P1619" i="17"/>
  <c r="S1619" i="17"/>
  <c r="T1619" i="17"/>
  <c r="V1619" i="17"/>
  <c r="W1619" i="17"/>
  <c r="D1620" i="17"/>
  <c r="E1620" i="17"/>
  <c r="F1620" i="17"/>
  <c r="I1620" i="17"/>
  <c r="J1620" i="17"/>
  <c r="K1620" i="17"/>
  <c r="N1620" i="17"/>
  <c r="O1620" i="17"/>
  <c r="P1620" i="17"/>
  <c r="S1620" i="17"/>
  <c r="T1620" i="17"/>
  <c r="V1620" i="17"/>
  <c r="W1620" i="17"/>
  <c r="D1621" i="17"/>
  <c r="E1621" i="17"/>
  <c r="F1621" i="17"/>
  <c r="I1621" i="17"/>
  <c r="J1621" i="17"/>
  <c r="K1621" i="17"/>
  <c r="N1621" i="17"/>
  <c r="O1621" i="17"/>
  <c r="P1621" i="17"/>
  <c r="S1621" i="17"/>
  <c r="T1621" i="17"/>
  <c r="V1621" i="17"/>
  <c r="W1621" i="17"/>
  <c r="D1622" i="17"/>
  <c r="E1622" i="17"/>
  <c r="F1622" i="17"/>
  <c r="I1622" i="17"/>
  <c r="J1622" i="17"/>
  <c r="K1622" i="17"/>
  <c r="N1622" i="17"/>
  <c r="O1622" i="17"/>
  <c r="P1622" i="17"/>
  <c r="S1622" i="17"/>
  <c r="T1622" i="17"/>
  <c r="V1622" i="17"/>
  <c r="W1622" i="17"/>
  <c r="D1623" i="17"/>
  <c r="E1623" i="17"/>
  <c r="F1623" i="17"/>
  <c r="I1623" i="17"/>
  <c r="J1623" i="17"/>
  <c r="K1623" i="17"/>
  <c r="N1623" i="17"/>
  <c r="O1623" i="17"/>
  <c r="P1623" i="17"/>
  <c r="S1623" i="17"/>
  <c r="T1623" i="17"/>
  <c r="V1623" i="17"/>
  <c r="W1623" i="17"/>
  <c r="D1624" i="17"/>
  <c r="E1624" i="17"/>
  <c r="F1624" i="17"/>
  <c r="I1624" i="17"/>
  <c r="J1624" i="17"/>
  <c r="K1624" i="17"/>
  <c r="N1624" i="17"/>
  <c r="O1624" i="17"/>
  <c r="P1624" i="17"/>
  <c r="S1624" i="17"/>
  <c r="T1624" i="17"/>
  <c r="V1624" i="17"/>
  <c r="W1624" i="17"/>
  <c r="D1625" i="17"/>
  <c r="E1625" i="17"/>
  <c r="F1625" i="17"/>
  <c r="I1625" i="17"/>
  <c r="J1625" i="17"/>
  <c r="K1625" i="17"/>
  <c r="N1625" i="17"/>
  <c r="O1625" i="17"/>
  <c r="P1625" i="17"/>
  <c r="S1625" i="17"/>
  <c r="T1625" i="17"/>
  <c r="V1625" i="17"/>
  <c r="W1625" i="17"/>
  <c r="D1626" i="17"/>
  <c r="E1626" i="17"/>
  <c r="F1626" i="17"/>
  <c r="I1626" i="17"/>
  <c r="J1626" i="17"/>
  <c r="K1626" i="17"/>
  <c r="N1626" i="17"/>
  <c r="O1626" i="17"/>
  <c r="P1626" i="17"/>
  <c r="S1626" i="17"/>
  <c r="T1626" i="17"/>
  <c r="V1626" i="17"/>
  <c r="W1626" i="17"/>
  <c r="D1627" i="17"/>
  <c r="E1627" i="17"/>
  <c r="F1627" i="17"/>
  <c r="I1627" i="17"/>
  <c r="J1627" i="17"/>
  <c r="K1627" i="17"/>
  <c r="N1627" i="17"/>
  <c r="O1627" i="17"/>
  <c r="P1627" i="17"/>
  <c r="S1627" i="17"/>
  <c r="T1627" i="17"/>
  <c r="V1627" i="17"/>
  <c r="W1627" i="17"/>
  <c r="D1628" i="17"/>
  <c r="E1628" i="17"/>
  <c r="F1628" i="17"/>
  <c r="I1628" i="17"/>
  <c r="J1628" i="17"/>
  <c r="K1628" i="17"/>
  <c r="N1628" i="17"/>
  <c r="O1628" i="17"/>
  <c r="P1628" i="17"/>
  <c r="S1628" i="17"/>
  <c r="T1628" i="17"/>
  <c r="V1628" i="17"/>
  <c r="W1628" i="17"/>
  <c r="D1629" i="17"/>
  <c r="E1629" i="17"/>
  <c r="F1629" i="17"/>
  <c r="I1629" i="17"/>
  <c r="J1629" i="17"/>
  <c r="K1629" i="17"/>
  <c r="N1629" i="17"/>
  <c r="O1629" i="17"/>
  <c r="P1629" i="17"/>
  <c r="S1629" i="17"/>
  <c r="T1629" i="17"/>
  <c r="V1629" i="17"/>
  <c r="W1629" i="17"/>
  <c r="D1630" i="17"/>
  <c r="E1630" i="17"/>
  <c r="F1630" i="17"/>
  <c r="I1630" i="17"/>
  <c r="J1630" i="17"/>
  <c r="K1630" i="17"/>
  <c r="N1630" i="17"/>
  <c r="O1630" i="17"/>
  <c r="P1630" i="17"/>
  <c r="S1630" i="17"/>
  <c r="T1630" i="17"/>
  <c r="V1630" i="17"/>
  <c r="W1630" i="17"/>
  <c r="D1631" i="17"/>
  <c r="E1631" i="17"/>
  <c r="F1631" i="17"/>
  <c r="I1631" i="17"/>
  <c r="J1631" i="17"/>
  <c r="K1631" i="17"/>
  <c r="N1631" i="17"/>
  <c r="O1631" i="17"/>
  <c r="P1631" i="17"/>
  <c r="S1631" i="17"/>
  <c r="T1631" i="17"/>
  <c r="V1631" i="17"/>
  <c r="W1631" i="17"/>
  <c r="D1632" i="17"/>
  <c r="E1632" i="17"/>
  <c r="F1632" i="17"/>
  <c r="I1632" i="17"/>
  <c r="J1632" i="17"/>
  <c r="K1632" i="17"/>
  <c r="N1632" i="17"/>
  <c r="O1632" i="17"/>
  <c r="P1632" i="17"/>
  <c r="S1632" i="17"/>
  <c r="T1632" i="17"/>
  <c r="V1632" i="17"/>
  <c r="W1632" i="17"/>
  <c r="D1633" i="17"/>
  <c r="E1633" i="17"/>
  <c r="F1633" i="17"/>
  <c r="I1633" i="17"/>
  <c r="J1633" i="17"/>
  <c r="K1633" i="17"/>
  <c r="N1633" i="17"/>
  <c r="O1633" i="17"/>
  <c r="P1633" i="17"/>
  <c r="S1633" i="17"/>
  <c r="T1633" i="17"/>
  <c r="V1633" i="17"/>
  <c r="W1633" i="17"/>
  <c r="D1634" i="17"/>
  <c r="E1634" i="17"/>
  <c r="F1634" i="17"/>
  <c r="I1634" i="17"/>
  <c r="J1634" i="17"/>
  <c r="K1634" i="17"/>
  <c r="N1634" i="17"/>
  <c r="O1634" i="17"/>
  <c r="P1634" i="17"/>
  <c r="S1634" i="17"/>
  <c r="T1634" i="17"/>
  <c r="V1634" i="17"/>
  <c r="W1634" i="17"/>
  <c r="D1635" i="17"/>
  <c r="E1635" i="17"/>
  <c r="F1635" i="17"/>
  <c r="I1635" i="17"/>
  <c r="J1635" i="17"/>
  <c r="K1635" i="17"/>
  <c r="N1635" i="17"/>
  <c r="O1635" i="17"/>
  <c r="P1635" i="17"/>
  <c r="S1635" i="17"/>
  <c r="T1635" i="17"/>
  <c r="V1635" i="17"/>
  <c r="W1635" i="17"/>
  <c r="D1636" i="17"/>
  <c r="E1636" i="17"/>
  <c r="F1636" i="17"/>
  <c r="I1636" i="17"/>
  <c r="J1636" i="17"/>
  <c r="K1636" i="17"/>
  <c r="N1636" i="17"/>
  <c r="O1636" i="17"/>
  <c r="P1636" i="17"/>
  <c r="S1636" i="17"/>
  <c r="T1636" i="17"/>
  <c r="V1636" i="17"/>
  <c r="W1636" i="17"/>
  <c r="D1637" i="17"/>
  <c r="E1637" i="17"/>
  <c r="F1637" i="17"/>
  <c r="I1637" i="17"/>
  <c r="J1637" i="17"/>
  <c r="K1637" i="17"/>
  <c r="N1637" i="17"/>
  <c r="O1637" i="17"/>
  <c r="P1637" i="17"/>
  <c r="S1637" i="17"/>
  <c r="T1637" i="17"/>
  <c r="V1637" i="17"/>
  <c r="W1637" i="17"/>
  <c r="D1638" i="17"/>
  <c r="E1638" i="17"/>
  <c r="F1638" i="17"/>
  <c r="I1638" i="17"/>
  <c r="J1638" i="17"/>
  <c r="K1638" i="17"/>
  <c r="N1638" i="17"/>
  <c r="O1638" i="17"/>
  <c r="P1638" i="17"/>
  <c r="S1638" i="17"/>
  <c r="T1638" i="17"/>
  <c r="V1638" i="17"/>
  <c r="W1638" i="17"/>
  <c r="D1639" i="17"/>
  <c r="E1639" i="17"/>
  <c r="F1639" i="17"/>
  <c r="I1639" i="17"/>
  <c r="J1639" i="17"/>
  <c r="K1639" i="17"/>
  <c r="N1639" i="17"/>
  <c r="O1639" i="17"/>
  <c r="P1639" i="17"/>
  <c r="S1639" i="17"/>
  <c r="T1639" i="17"/>
  <c r="V1639" i="17"/>
  <c r="W1639" i="17"/>
  <c r="D1640" i="17"/>
  <c r="E1640" i="17"/>
  <c r="F1640" i="17"/>
  <c r="I1640" i="17"/>
  <c r="J1640" i="17"/>
  <c r="K1640" i="17"/>
  <c r="N1640" i="17"/>
  <c r="O1640" i="17"/>
  <c r="P1640" i="17"/>
  <c r="S1640" i="17"/>
  <c r="T1640" i="17"/>
  <c r="V1640" i="17"/>
  <c r="W1640" i="17"/>
  <c r="D1641" i="17"/>
  <c r="E1641" i="17"/>
  <c r="F1641" i="17"/>
  <c r="I1641" i="17"/>
  <c r="J1641" i="17"/>
  <c r="K1641" i="17"/>
  <c r="N1641" i="17"/>
  <c r="O1641" i="17"/>
  <c r="P1641" i="17"/>
  <c r="S1641" i="17"/>
  <c r="T1641" i="17"/>
  <c r="V1641" i="17"/>
  <c r="W1641" i="17"/>
  <c r="D1642" i="17"/>
  <c r="E1642" i="17"/>
  <c r="F1642" i="17"/>
  <c r="I1642" i="17"/>
  <c r="J1642" i="17"/>
  <c r="K1642" i="17"/>
  <c r="N1642" i="17"/>
  <c r="O1642" i="17"/>
  <c r="P1642" i="17"/>
  <c r="S1642" i="17"/>
  <c r="T1642" i="17"/>
  <c r="V1642" i="17"/>
  <c r="W1642" i="17"/>
  <c r="D1643" i="17"/>
  <c r="E1643" i="17"/>
  <c r="F1643" i="17"/>
  <c r="I1643" i="17"/>
  <c r="J1643" i="17"/>
  <c r="K1643" i="17"/>
  <c r="N1643" i="17"/>
  <c r="O1643" i="17"/>
  <c r="P1643" i="17"/>
  <c r="S1643" i="17"/>
  <c r="T1643" i="17"/>
  <c r="V1643" i="17"/>
  <c r="W1643" i="17"/>
  <c r="D1644" i="17"/>
  <c r="E1644" i="17"/>
  <c r="F1644" i="17"/>
  <c r="I1644" i="17"/>
  <c r="J1644" i="17"/>
  <c r="K1644" i="17"/>
  <c r="N1644" i="17"/>
  <c r="O1644" i="17"/>
  <c r="P1644" i="17"/>
  <c r="S1644" i="17"/>
  <c r="T1644" i="17"/>
  <c r="V1644" i="17"/>
  <c r="W1644" i="17"/>
  <c r="D1645" i="17"/>
  <c r="E1645" i="17"/>
  <c r="F1645" i="17"/>
  <c r="I1645" i="17"/>
  <c r="J1645" i="17"/>
  <c r="K1645" i="17"/>
  <c r="N1645" i="17"/>
  <c r="O1645" i="17"/>
  <c r="P1645" i="17"/>
  <c r="S1645" i="17"/>
  <c r="T1645" i="17"/>
  <c r="V1645" i="17"/>
  <c r="W1645" i="17"/>
  <c r="D1646" i="17"/>
  <c r="E1646" i="17"/>
  <c r="F1646" i="17"/>
  <c r="I1646" i="17"/>
  <c r="J1646" i="17"/>
  <c r="K1646" i="17"/>
  <c r="N1646" i="17"/>
  <c r="O1646" i="17"/>
  <c r="P1646" i="17"/>
  <c r="S1646" i="17"/>
  <c r="T1646" i="17"/>
  <c r="V1646" i="17"/>
  <c r="W1646" i="17"/>
  <c r="D1647" i="17"/>
  <c r="E1647" i="17"/>
  <c r="F1647" i="17"/>
  <c r="I1647" i="17"/>
  <c r="J1647" i="17"/>
  <c r="K1647" i="17"/>
  <c r="N1647" i="17"/>
  <c r="O1647" i="17"/>
  <c r="P1647" i="17"/>
  <c r="S1647" i="17"/>
  <c r="T1647" i="17"/>
  <c r="V1647" i="17"/>
  <c r="W1647" i="17"/>
  <c r="D1648" i="17"/>
  <c r="E1648" i="17"/>
  <c r="F1648" i="17"/>
  <c r="I1648" i="17"/>
  <c r="J1648" i="17"/>
  <c r="K1648" i="17"/>
  <c r="N1648" i="17"/>
  <c r="O1648" i="17"/>
  <c r="P1648" i="17"/>
  <c r="S1648" i="17"/>
  <c r="T1648" i="17"/>
  <c r="V1648" i="17"/>
  <c r="W1648" i="17"/>
  <c r="D1649" i="17"/>
  <c r="E1649" i="17"/>
  <c r="F1649" i="17"/>
  <c r="I1649" i="17"/>
  <c r="J1649" i="17"/>
  <c r="K1649" i="17"/>
  <c r="N1649" i="17"/>
  <c r="O1649" i="17"/>
  <c r="P1649" i="17"/>
  <c r="S1649" i="17"/>
  <c r="T1649" i="17"/>
  <c r="V1649" i="17"/>
  <c r="W1649" i="17"/>
  <c r="D1650" i="17"/>
  <c r="E1650" i="17"/>
  <c r="F1650" i="17"/>
  <c r="I1650" i="17"/>
  <c r="J1650" i="17"/>
  <c r="K1650" i="17"/>
  <c r="N1650" i="17"/>
  <c r="O1650" i="17"/>
  <c r="P1650" i="17"/>
  <c r="S1650" i="17"/>
  <c r="T1650" i="17"/>
  <c r="V1650" i="17"/>
  <c r="W1650" i="17"/>
  <c r="D1651" i="17"/>
  <c r="E1651" i="17"/>
  <c r="F1651" i="17"/>
  <c r="I1651" i="17"/>
  <c r="J1651" i="17"/>
  <c r="K1651" i="17"/>
  <c r="N1651" i="17"/>
  <c r="O1651" i="17"/>
  <c r="P1651" i="17"/>
  <c r="S1651" i="17"/>
  <c r="T1651" i="17"/>
  <c r="V1651" i="17"/>
  <c r="W1651" i="17"/>
  <c r="D1652" i="17"/>
  <c r="E1652" i="17"/>
  <c r="F1652" i="17"/>
  <c r="I1652" i="17"/>
  <c r="J1652" i="17"/>
  <c r="K1652" i="17"/>
  <c r="N1652" i="17"/>
  <c r="O1652" i="17"/>
  <c r="P1652" i="17"/>
  <c r="S1652" i="17"/>
  <c r="T1652" i="17"/>
  <c r="V1652" i="17"/>
  <c r="W1652" i="17"/>
  <c r="D1653" i="17"/>
  <c r="E1653" i="17"/>
  <c r="F1653" i="17"/>
  <c r="I1653" i="17"/>
  <c r="J1653" i="17"/>
  <c r="K1653" i="17"/>
  <c r="N1653" i="17"/>
  <c r="O1653" i="17"/>
  <c r="P1653" i="17"/>
  <c r="S1653" i="17"/>
  <c r="T1653" i="17"/>
  <c r="V1653" i="17"/>
  <c r="W1653" i="17"/>
  <c r="D1654" i="17"/>
  <c r="E1654" i="17"/>
  <c r="F1654" i="17"/>
  <c r="I1654" i="17"/>
  <c r="J1654" i="17"/>
  <c r="K1654" i="17"/>
  <c r="N1654" i="17"/>
  <c r="O1654" i="17"/>
  <c r="P1654" i="17"/>
  <c r="S1654" i="17"/>
  <c r="T1654" i="17"/>
  <c r="V1654" i="17"/>
  <c r="W1654" i="17"/>
  <c r="D1655" i="17"/>
  <c r="E1655" i="17"/>
  <c r="F1655" i="17"/>
  <c r="I1655" i="17"/>
  <c r="J1655" i="17"/>
  <c r="K1655" i="17"/>
  <c r="N1655" i="17"/>
  <c r="O1655" i="17"/>
  <c r="P1655" i="17"/>
  <c r="S1655" i="17"/>
  <c r="T1655" i="17"/>
  <c r="V1655" i="17"/>
  <c r="W1655" i="17"/>
  <c r="D1656" i="17"/>
  <c r="E1656" i="17"/>
  <c r="F1656" i="17"/>
  <c r="I1656" i="17"/>
  <c r="J1656" i="17"/>
  <c r="K1656" i="17"/>
  <c r="N1656" i="17"/>
  <c r="O1656" i="17"/>
  <c r="P1656" i="17"/>
  <c r="S1656" i="17"/>
  <c r="T1656" i="17"/>
  <c r="V1656" i="17"/>
  <c r="W1656" i="17"/>
  <c r="D1657" i="17"/>
  <c r="E1657" i="17"/>
  <c r="F1657" i="17"/>
  <c r="I1657" i="17"/>
  <c r="J1657" i="17"/>
  <c r="K1657" i="17"/>
  <c r="N1657" i="17"/>
  <c r="O1657" i="17"/>
  <c r="P1657" i="17"/>
  <c r="S1657" i="17"/>
  <c r="T1657" i="17"/>
  <c r="V1657" i="17"/>
  <c r="W1657" i="17"/>
  <c r="D1658" i="17"/>
  <c r="E1658" i="17"/>
  <c r="F1658" i="17"/>
  <c r="I1658" i="17"/>
  <c r="J1658" i="17"/>
  <c r="K1658" i="17"/>
  <c r="N1658" i="17"/>
  <c r="O1658" i="17"/>
  <c r="P1658" i="17"/>
  <c r="S1658" i="17"/>
  <c r="T1658" i="17"/>
  <c r="V1658" i="17"/>
  <c r="W1658" i="17"/>
  <c r="D1659" i="17"/>
  <c r="E1659" i="17"/>
  <c r="F1659" i="17"/>
  <c r="I1659" i="17"/>
  <c r="J1659" i="17"/>
  <c r="K1659" i="17"/>
  <c r="N1659" i="17"/>
  <c r="O1659" i="17"/>
  <c r="P1659" i="17"/>
  <c r="S1659" i="17"/>
  <c r="T1659" i="17"/>
  <c r="V1659" i="17"/>
  <c r="W1659" i="17"/>
  <c r="D1660" i="17"/>
  <c r="E1660" i="17"/>
  <c r="F1660" i="17"/>
  <c r="I1660" i="17"/>
  <c r="J1660" i="17"/>
  <c r="K1660" i="17"/>
  <c r="N1660" i="17"/>
  <c r="O1660" i="17"/>
  <c r="P1660" i="17"/>
  <c r="S1660" i="17"/>
  <c r="T1660" i="17"/>
  <c r="V1660" i="17"/>
  <c r="W1660" i="17"/>
  <c r="D1661" i="17"/>
  <c r="E1661" i="17"/>
  <c r="F1661" i="17"/>
  <c r="I1661" i="17"/>
  <c r="J1661" i="17"/>
  <c r="K1661" i="17"/>
  <c r="N1661" i="17"/>
  <c r="O1661" i="17"/>
  <c r="P1661" i="17"/>
  <c r="S1661" i="17"/>
  <c r="T1661" i="17"/>
  <c r="V1661" i="17"/>
  <c r="W1661" i="17"/>
  <c r="D1662" i="17"/>
  <c r="E1662" i="17"/>
  <c r="F1662" i="17"/>
  <c r="I1662" i="17"/>
  <c r="J1662" i="17"/>
  <c r="K1662" i="17"/>
  <c r="N1662" i="17"/>
  <c r="O1662" i="17"/>
  <c r="P1662" i="17"/>
  <c r="S1662" i="17"/>
  <c r="T1662" i="17"/>
  <c r="V1662" i="17"/>
  <c r="W1662" i="17"/>
  <c r="D1663" i="17"/>
  <c r="E1663" i="17"/>
  <c r="F1663" i="17"/>
  <c r="I1663" i="17"/>
  <c r="J1663" i="17"/>
  <c r="K1663" i="17"/>
  <c r="N1663" i="17"/>
  <c r="O1663" i="17"/>
  <c r="P1663" i="17"/>
  <c r="S1663" i="17"/>
  <c r="T1663" i="17"/>
  <c r="V1663" i="17"/>
  <c r="W1663" i="17"/>
  <c r="D1664" i="17"/>
  <c r="E1664" i="17"/>
  <c r="F1664" i="17"/>
  <c r="I1664" i="17"/>
  <c r="J1664" i="17"/>
  <c r="K1664" i="17"/>
  <c r="N1664" i="17"/>
  <c r="O1664" i="17"/>
  <c r="P1664" i="17"/>
  <c r="S1664" i="17"/>
  <c r="T1664" i="17"/>
  <c r="V1664" i="17"/>
  <c r="W1664" i="17"/>
  <c r="D1665" i="17"/>
  <c r="E1665" i="17"/>
  <c r="F1665" i="17"/>
  <c r="I1665" i="17"/>
  <c r="J1665" i="17"/>
  <c r="K1665" i="17"/>
  <c r="N1665" i="17"/>
  <c r="O1665" i="17"/>
  <c r="P1665" i="17"/>
  <c r="S1665" i="17"/>
  <c r="T1665" i="17"/>
  <c r="V1665" i="17"/>
  <c r="W1665" i="17"/>
  <c r="D1666" i="17"/>
  <c r="E1666" i="17"/>
  <c r="F1666" i="17"/>
  <c r="I1666" i="17"/>
  <c r="J1666" i="17"/>
  <c r="K1666" i="17"/>
  <c r="N1666" i="17"/>
  <c r="O1666" i="17"/>
  <c r="P1666" i="17"/>
  <c r="S1666" i="17"/>
  <c r="T1666" i="17"/>
  <c r="V1666" i="17"/>
  <c r="W1666" i="17"/>
  <c r="D1667" i="17"/>
  <c r="E1667" i="17"/>
  <c r="F1667" i="17"/>
  <c r="I1667" i="17"/>
  <c r="J1667" i="17"/>
  <c r="K1667" i="17"/>
  <c r="N1667" i="17"/>
  <c r="O1667" i="17"/>
  <c r="P1667" i="17"/>
  <c r="S1667" i="17"/>
  <c r="T1667" i="17"/>
  <c r="V1667" i="17"/>
  <c r="W1667" i="17"/>
  <c r="D1668" i="17"/>
  <c r="E1668" i="17"/>
  <c r="F1668" i="17"/>
  <c r="I1668" i="17"/>
  <c r="J1668" i="17"/>
  <c r="K1668" i="17"/>
  <c r="N1668" i="17"/>
  <c r="O1668" i="17"/>
  <c r="P1668" i="17"/>
  <c r="S1668" i="17"/>
  <c r="T1668" i="17"/>
  <c r="V1668" i="17"/>
  <c r="W1668" i="17"/>
  <c r="D1669" i="17"/>
  <c r="E1669" i="17"/>
  <c r="F1669" i="17"/>
  <c r="I1669" i="17"/>
  <c r="J1669" i="17"/>
  <c r="K1669" i="17"/>
  <c r="N1669" i="17"/>
  <c r="O1669" i="17"/>
  <c r="P1669" i="17"/>
  <c r="S1669" i="17"/>
  <c r="T1669" i="17"/>
  <c r="V1669" i="17"/>
  <c r="W1669" i="17"/>
  <c r="D1670" i="17"/>
  <c r="E1670" i="17"/>
  <c r="F1670" i="17"/>
  <c r="I1670" i="17"/>
  <c r="J1670" i="17"/>
  <c r="K1670" i="17"/>
  <c r="N1670" i="17"/>
  <c r="O1670" i="17"/>
  <c r="P1670" i="17"/>
  <c r="S1670" i="17"/>
  <c r="T1670" i="17"/>
  <c r="V1670" i="17"/>
  <c r="W1670" i="17"/>
  <c r="D1671" i="17"/>
  <c r="E1671" i="17"/>
  <c r="F1671" i="17"/>
  <c r="I1671" i="17"/>
  <c r="J1671" i="17"/>
  <c r="K1671" i="17"/>
  <c r="N1671" i="17"/>
  <c r="O1671" i="17"/>
  <c r="P1671" i="17"/>
  <c r="S1671" i="17"/>
  <c r="T1671" i="17"/>
  <c r="V1671" i="17"/>
  <c r="W1671" i="17"/>
  <c r="D1672" i="17"/>
  <c r="E1672" i="17"/>
  <c r="F1672" i="17"/>
  <c r="I1672" i="17"/>
  <c r="J1672" i="17"/>
  <c r="K1672" i="17"/>
  <c r="N1672" i="17"/>
  <c r="O1672" i="17"/>
  <c r="P1672" i="17"/>
  <c r="S1672" i="17"/>
  <c r="T1672" i="17"/>
  <c r="V1672" i="17"/>
  <c r="W1672" i="17"/>
  <c r="D1673" i="17"/>
  <c r="E1673" i="17"/>
  <c r="F1673" i="17"/>
  <c r="I1673" i="17"/>
  <c r="J1673" i="17"/>
  <c r="K1673" i="17"/>
  <c r="N1673" i="17"/>
  <c r="O1673" i="17"/>
  <c r="P1673" i="17"/>
  <c r="S1673" i="17"/>
  <c r="T1673" i="17"/>
  <c r="V1673" i="17"/>
  <c r="W1673" i="17"/>
  <c r="D1674" i="17"/>
  <c r="E1674" i="17"/>
  <c r="F1674" i="17"/>
  <c r="I1674" i="17"/>
  <c r="J1674" i="17"/>
  <c r="K1674" i="17"/>
  <c r="N1674" i="17"/>
  <c r="O1674" i="17"/>
  <c r="P1674" i="17"/>
  <c r="S1674" i="17"/>
  <c r="T1674" i="17"/>
  <c r="V1674" i="17"/>
  <c r="W1674" i="17"/>
  <c r="D1675" i="17"/>
  <c r="E1675" i="17"/>
  <c r="F1675" i="17"/>
  <c r="I1675" i="17"/>
  <c r="J1675" i="17"/>
  <c r="K1675" i="17"/>
  <c r="N1675" i="17"/>
  <c r="O1675" i="17"/>
  <c r="P1675" i="17"/>
  <c r="S1675" i="17"/>
  <c r="T1675" i="17"/>
  <c r="V1675" i="17"/>
  <c r="W1675" i="17"/>
  <c r="D1676" i="17"/>
  <c r="E1676" i="17"/>
  <c r="F1676" i="17"/>
  <c r="I1676" i="17"/>
  <c r="J1676" i="17"/>
  <c r="K1676" i="17"/>
  <c r="N1676" i="17"/>
  <c r="O1676" i="17"/>
  <c r="P1676" i="17"/>
  <c r="S1676" i="17"/>
  <c r="T1676" i="17"/>
  <c r="V1676" i="17"/>
  <c r="W1676" i="17"/>
  <c r="D1677" i="17"/>
  <c r="E1677" i="17"/>
  <c r="F1677" i="17"/>
  <c r="I1677" i="17"/>
  <c r="J1677" i="17"/>
  <c r="K1677" i="17"/>
  <c r="N1677" i="17"/>
  <c r="O1677" i="17"/>
  <c r="P1677" i="17"/>
  <c r="S1677" i="17"/>
  <c r="T1677" i="17"/>
  <c r="V1677" i="17"/>
  <c r="W1677" i="17"/>
  <c r="D1678" i="17"/>
  <c r="E1678" i="17"/>
  <c r="F1678" i="17"/>
  <c r="I1678" i="17"/>
  <c r="J1678" i="17"/>
  <c r="K1678" i="17"/>
  <c r="N1678" i="17"/>
  <c r="O1678" i="17"/>
  <c r="P1678" i="17"/>
  <c r="S1678" i="17"/>
  <c r="T1678" i="17"/>
  <c r="V1678" i="17"/>
  <c r="W1678" i="17"/>
  <c r="D1679" i="17"/>
  <c r="E1679" i="17"/>
  <c r="F1679" i="17"/>
  <c r="I1679" i="17"/>
  <c r="J1679" i="17"/>
  <c r="K1679" i="17"/>
  <c r="N1679" i="17"/>
  <c r="O1679" i="17"/>
  <c r="P1679" i="17"/>
  <c r="S1679" i="17"/>
  <c r="T1679" i="17"/>
  <c r="V1679" i="17"/>
  <c r="W1679" i="17"/>
  <c r="D1680" i="17"/>
  <c r="E1680" i="17"/>
  <c r="F1680" i="17"/>
  <c r="I1680" i="17"/>
  <c r="J1680" i="17"/>
  <c r="K1680" i="17"/>
  <c r="N1680" i="17"/>
  <c r="O1680" i="17"/>
  <c r="P1680" i="17"/>
  <c r="S1680" i="17"/>
  <c r="T1680" i="17"/>
  <c r="V1680" i="17"/>
  <c r="W1680" i="17"/>
  <c r="D1681" i="17"/>
  <c r="E1681" i="17"/>
  <c r="F1681" i="17"/>
  <c r="I1681" i="17"/>
  <c r="J1681" i="17"/>
  <c r="K1681" i="17"/>
  <c r="N1681" i="17"/>
  <c r="O1681" i="17"/>
  <c r="P1681" i="17"/>
  <c r="S1681" i="17"/>
  <c r="T1681" i="17"/>
  <c r="V1681" i="17"/>
  <c r="W1681" i="17"/>
  <c r="D1682" i="17"/>
  <c r="E1682" i="17"/>
  <c r="F1682" i="17"/>
  <c r="I1682" i="17"/>
  <c r="J1682" i="17"/>
  <c r="K1682" i="17"/>
  <c r="N1682" i="17"/>
  <c r="O1682" i="17"/>
  <c r="P1682" i="17"/>
  <c r="S1682" i="17"/>
  <c r="T1682" i="17"/>
  <c r="V1682" i="17"/>
  <c r="W1682" i="17"/>
  <c r="D1683" i="17"/>
  <c r="E1683" i="17"/>
  <c r="F1683" i="17"/>
  <c r="I1683" i="17"/>
  <c r="J1683" i="17"/>
  <c r="K1683" i="17"/>
  <c r="N1683" i="17"/>
  <c r="O1683" i="17"/>
  <c r="P1683" i="17"/>
  <c r="S1683" i="17"/>
  <c r="T1683" i="17"/>
  <c r="V1683" i="17"/>
  <c r="W1683" i="17"/>
  <c r="D1684" i="17"/>
  <c r="E1684" i="17"/>
  <c r="F1684" i="17"/>
  <c r="I1684" i="17"/>
  <c r="J1684" i="17"/>
  <c r="K1684" i="17"/>
  <c r="N1684" i="17"/>
  <c r="O1684" i="17"/>
  <c r="P1684" i="17"/>
  <c r="S1684" i="17"/>
  <c r="T1684" i="17"/>
  <c r="V1684" i="17"/>
  <c r="W1684" i="17"/>
  <c r="D1685" i="17"/>
  <c r="E1685" i="17"/>
  <c r="F1685" i="17"/>
  <c r="I1685" i="17"/>
  <c r="J1685" i="17"/>
  <c r="K1685" i="17"/>
  <c r="N1685" i="17"/>
  <c r="O1685" i="17"/>
  <c r="P1685" i="17"/>
  <c r="S1685" i="17"/>
  <c r="T1685" i="17"/>
  <c r="V1685" i="17"/>
  <c r="W1685" i="17"/>
  <c r="D1686" i="17"/>
  <c r="E1686" i="17"/>
  <c r="F1686" i="17"/>
  <c r="I1686" i="17"/>
  <c r="J1686" i="17"/>
  <c r="K1686" i="17"/>
  <c r="N1686" i="17"/>
  <c r="O1686" i="17"/>
  <c r="P1686" i="17"/>
  <c r="S1686" i="17"/>
  <c r="T1686" i="17"/>
  <c r="V1686" i="17"/>
  <c r="W1686" i="17"/>
  <c r="D1687" i="17"/>
  <c r="E1687" i="17"/>
  <c r="F1687" i="17"/>
  <c r="I1687" i="17"/>
  <c r="J1687" i="17"/>
  <c r="K1687" i="17"/>
  <c r="N1687" i="17"/>
  <c r="O1687" i="17"/>
  <c r="P1687" i="17"/>
  <c r="S1687" i="17"/>
  <c r="T1687" i="17"/>
  <c r="V1687" i="17"/>
  <c r="W1687" i="17"/>
  <c r="D1688" i="17"/>
  <c r="E1688" i="17"/>
  <c r="F1688" i="17"/>
  <c r="I1688" i="17"/>
  <c r="J1688" i="17"/>
  <c r="K1688" i="17"/>
  <c r="N1688" i="17"/>
  <c r="O1688" i="17"/>
  <c r="P1688" i="17"/>
  <c r="S1688" i="17"/>
  <c r="T1688" i="17"/>
  <c r="V1688" i="17"/>
  <c r="W1688" i="17"/>
  <c r="D1689" i="17"/>
  <c r="E1689" i="17"/>
  <c r="F1689" i="17"/>
  <c r="I1689" i="17"/>
  <c r="J1689" i="17"/>
  <c r="K1689" i="17"/>
  <c r="N1689" i="17"/>
  <c r="O1689" i="17"/>
  <c r="P1689" i="17"/>
  <c r="S1689" i="17"/>
  <c r="T1689" i="17"/>
  <c r="V1689" i="17"/>
  <c r="W1689" i="17"/>
  <c r="D1690" i="17"/>
  <c r="E1690" i="17"/>
  <c r="F1690" i="17"/>
  <c r="I1690" i="17"/>
  <c r="J1690" i="17"/>
  <c r="K1690" i="17"/>
  <c r="N1690" i="17"/>
  <c r="O1690" i="17"/>
  <c r="P1690" i="17"/>
  <c r="S1690" i="17"/>
  <c r="T1690" i="17"/>
  <c r="V1690" i="17"/>
  <c r="W1690" i="17"/>
  <c r="D1691" i="17"/>
  <c r="E1691" i="17"/>
  <c r="F1691" i="17"/>
  <c r="I1691" i="17"/>
  <c r="J1691" i="17"/>
  <c r="K1691" i="17"/>
  <c r="N1691" i="17"/>
  <c r="O1691" i="17"/>
  <c r="P1691" i="17"/>
  <c r="S1691" i="17"/>
  <c r="T1691" i="17"/>
  <c r="V1691" i="17"/>
  <c r="W1691" i="17"/>
  <c r="D1692" i="17"/>
  <c r="E1692" i="17"/>
  <c r="F1692" i="17"/>
  <c r="I1692" i="17"/>
  <c r="J1692" i="17"/>
  <c r="K1692" i="17"/>
  <c r="N1692" i="17"/>
  <c r="O1692" i="17"/>
  <c r="P1692" i="17"/>
  <c r="S1692" i="17"/>
  <c r="T1692" i="17"/>
  <c r="V1692" i="17"/>
  <c r="W1692" i="17"/>
  <c r="D1693" i="17"/>
  <c r="E1693" i="17"/>
  <c r="F1693" i="17"/>
  <c r="I1693" i="17"/>
  <c r="J1693" i="17"/>
  <c r="K1693" i="17"/>
  <c r="N1693" i="17"/>
  <c r="O1693" i="17"/>
  <c r="P1693" i="17"/>
  <c r="S1693" i="17"/>
  <c r="T1693" i="17"/>
  <c r="V1693" i="17"/>
  <c r="W1693" i="17"/>
  <c r="D1694" i="17"/>
  <c r="E1694" i="17"/>
  <c r="F1694" i="17"/>
  <c r="I1694" i="17"/>
  <c r="J1694" i="17"/>
  <c r="K1694" i="17"/>
  <c r="N1694" i="17"/>
  <c r="O1694" i="17"/>
  <c r="P1694" i="17"/>
  <c r="S1694" i="17"/>
  <c r="T1694" i="17"/>
  <c r="V1694" i="17"/>
  <c r="W1694" i="17"/>
  <c r="D1695" i="17"/>
  <c r="E1695" i="17"/>
  <c r="F1695" i="17"/>
  <c r="I1695" i="17"/>
  <c r="J1695" i="17"/>
  <c r="K1695" i="17"/>
  <c r="N1695" i="17"/>
  <c r="O1695" i="17"/>
  <c r="P1695" i="17"/>
  <c r="S1695" i="17"/>
  <c r="T1695" i="17"/>
  <c r="V1695" i="17"/>
  <c r="W1695" i="17"/>
  <c r="D1696" i="17"/>
  <c r="E1696" i="17"/>
  <c r="F1696" i="17"/>
  <c r="I1696" i="17"/>
  <c r="J1696" i="17"/>
  <c r="K1696" i="17"/>
  <c r="N1696" i="17"/>
  <c r="O1696" i="17"/>
  <c r="P1696" i="17"/>
  <c r="S1696" i="17"/>
  <c r="T1696" i="17"/>
  <c r="V1696" i="17"/>
  <c r="W1696" i="17"/>
  <c r="D1697" i="17"/>
  <c r="E1697" i="17"/>
  <c r="F1697" i="17"/>
  <c r="I1697" i="17"/>
  <c r="J1697" i="17"/>
  <c r="K1697" i="17"/>
  <c r="N1697" i="17"/>
  <c r="O1697" i="17"/>
  <c r="P1697" i="17"/>
  <c r="S1697" i="17"/>
  <c r="T1697" i="17"/>
  <c r="V1697" i="17"/>
  <c r="W1697" i="17"/>
  <c r="D1698" i="17"/>
  <c r="E1698" i="17"/>
  <c r="F1698" i="17"/>
  <c r="I1698" i="17"/>
  <c r="J1698" i="17"/>
  <c r="K1698" i="17"/>
  <c r="N1698" i="17"/>
  <c r="O1698" i="17"/>
  <c r="P1698" i="17"/>
  <c r="S1698" i="17"/>
  <c r="T1698" i="17"/>
  <c r="V1698" i="17"/>
  <c r="W1698" i="17"/>
  <c r="D1699" i="17"/>
  <c r="E1699" i="17"/>
  <c r="F1699" i="17"/>
  <c r="I1699" i="17"/>
  <c r="J1699" i="17"/>
  <c r="K1699" i="17"/>
  <c r="N1699" i="17"/>
  <c r="O1699" i="17"/>
  <c r="P1699" i="17"/>
  <c r="S1699" i="17"/>
  <c r="T1699" i="17"/>
  <c r="V1699" i="17"/>
  <c r="W1699" i="17"/>
  <c r="D1700" i="17"/>
  <c r="E1700" i="17"/>
  <c r="F1700" i="17"/>
  <c r="I1700" i="17"/>
  <c r="J1700" i="17"/>
  <c r="K1700" i="17"/>
  <c r="N1700" i="17"/>
  <c r="O1700" i="17"/>
  <c r="P1700" i="17"/>
  <c r="S1700" i="17"/>
  <c r="T1700" i="17"/>
  <c r="V1700" i="17"/>
  <c r="W1700" i="17"/>
  <c r="D1701" i="17"/>
  <c r="E1701" i="17"/>
  <c r="F1701" i="17"/>
  <c r="I1701" i="17"/>
  <c r="J1701" i="17"/>
  <c r="K1701" i="17"/>
  <c r="N1701" i="17"/>
  <c r="O1701" i="17"/>
  <c r="P1701" i="17"/>
  <c r="S1701" i="17"/>
  <c r="T1701" i="17"/>
  <c r="V1701" i="17"/>
  <c r="W1701" i="17"/>
  <c r="D1702" i="17"/>
  <c r="E1702" i="17"/>
  <c r="F1702" i="17"/>
  <c r="I1702" i="17"/>
  <c r="J1702" i="17"/>
  <c r="K1702" i="17"/>
  <c r="N1702" i="17"/>
  <c r="O1702" i="17"/>
  <c r="P1702" i="17"/>
  <c r="S1702" i="17"/>
  <c r="T1702" i="17"/>
  <c r="V1702" i="17"/>
  <c r="W1702" i="17"/>
  <c r="D1703" i="17"/>
  <c r="E1703" i="17"/>
  <c r="F1703" i="17"/>
  <c r="I1703" i="17"/>
  <c r="J1703" i="17"/>
  <c r="K1703" i="17"/>
  <c r="N1703" i="17"/>
  <c r="O1703" i="17"/>
  <c r="P1703" i="17"/>
  <c r="S1703" i="17"/>
  <c r="T1703" i="17"/>
  <c r="V1703" i="17"/>
  <c r="W1703" i="17"/>
  <c r="D1704" i="17"/>
  <c r="E1704" i="17"/>
  <c r="F1704" i="17"/>
  <c r="I1704" i="17"/>
  <c r="J1704" i="17"/>
  <c r="K1704" i="17"/>
  <c r="N1704" i="17"/>
  <c r="O1704" i="17"/>
  <c r="P1704" i="17"/>
  <c r="S1704" i="17"/>
  <c r="T1704" i="17"/>
  <c r="V1704" i="17"/>
  <c r="W1704" i="17"/>
  <c r="D1705" i="17"/>
  <c r="E1705" i="17"/>
  <c r="F1705" i="17"/>
  <c r="I1705" i="17"/>
  <c r="J1705" i="17"/>
  <c r="K1705" i="17"/>
  <c r="N1705" i="17"/>
  <c r="O1705" i="17"/>
  <c r="P1705" i="17"/>
  <c r="S1705" i="17"/>
  <c r="T1705" i="17"/>
  <c r="V1705" i="17"/>
  <c r="W1705" i="17"/>
  <c r="D1706" i="17"/>
  <c r="E1706" i="17"/>
  <c r="F1706" i="17"/>
  <c r="I1706" i="17"/>
  <c r="J1706" i="17"/>
  <c r="K1706" i="17"/>
  <c r="N1706" i="17"/>
  <c r="O1706" i="17"/>
  <c r="P1706" i="17"/>
  <c r="S1706" i="17"/>
  <c r="T1706" i="17"/>
  <c r="V1706" i="17"/>
  <c r="W1706" i="17"/>
  <c r="D1707" i="17"/>
  <c r="E1707" i="17"/>
  <c r="F1707" i="17"/>
  <c r="I1707" i="17"/>
  <c r="J1707" i="17"/>
  <c r="K1707" i="17"/>
  <c r="N1707" i="17"/>
  <c r="O1707" i="17"/>
  <c r="P1707" i="17"/>
  <c r="S1707" i="17"/>
  <c r="T1707" i="17"/>
  <c r="V1707" i="17"/>
  <c r="W1707" i="17"/>
  <c r="D1708" i="17"/>
  <c r="E1708" i="17"/>
  <c r="F1708" i="17"/>
  <c r="I1708" i="17"/>
  <c r="J1708" i="17"/>
  <c r="K1708" i="17"/>
  <c r="N1708" i="17"/>
  <c r="O1708" i="17"/>
  <c r="P1708" i="17"/>
  <c r="S1708" i="17"/>
  <c r="T1708" i="17"/>
  <c r="V1708" i="17"/>
  <c r="W1708" i="17"/>
  <c r="D1709" i="17"/>
  <c r="E1709" i="17"/>
  <c r="F1709" i="17"/>
  <c r="I1709" i="17"/>
  <c r="J1709" i="17"/>
  <c r="K1709" i="17"/>
  <c r="N1709" i="17"/>
  <c r="O1709" i="17"/>
  <c r="P1709" i="17"/>
  <c r="S1709" i="17"/>
  <c r="T1709" i="17"/>
  <c r="V1709" i="17"/>
  <c r="W1709" i="17"/>
  <c r="D1710" i="17"/>
  <c r="E1710" i="17"/>
  <c r="F1710" i="17"/>
  <c r="I1710" i="17"/>
  <c r="J1710" i="17"/>
  <c r="K1710" i="17"/>
  <c r="N1710" i="17"/>
  <c r="O1710" i="17"/>
  <c r="P1710" i="17"/>
  <c r="S1710" i="17"/>
  <c r="T1710" i="17"/>
  <c r="V1710" i="17"/>
  <c r="W1710" i="17"/>
  <c r="D1711" i="17"/>
  <c r="E1711" i="17"/>
  <c r="F1711" i="17"/>
  <c r="I1711" i="17"/>
  <c r="J1711" i="17"/>
  <c r="K1711" i="17"/>
  <c r="N1711" i="17"/>
  <c r="O1711" i="17"/>
  <c r="P1711" i="17"/>
  <c r="S1711" i="17"/>
  <c r="T1711" i="17"/>
  <c r="V1711" i="17"/>
  <c r="W1711" i="17"/>
  <c r="D1712" i="17"/>
  <c r="E1712" i="17"/>
  <c r="F1712" i="17"/>
  <c r="I1712" i="17"/>
  <c r="J1712" i="17"/>
  <c r="K1712" i="17"/>
  <c r="N1712" i="17"/>
  <c r="O1712" i="17"/>
  <c r="P1712" i="17"/>
  <c r="S1712" i="17"/>
  <c r="T1712" i="17"/>
  <c r="V1712" i="17"/>
  <c r="W1712" i="17"/>
  <c r="D1713" i="17"/>
  <c r="E1713" i="17"/>
  <c r="F1713" i="17"/>
  <c r="I1713" i="17"/>
  <c r="J1713" i="17"/>
  <c r="K1713" i="17"/>
  <c r="N1713" i="17"/>
  <c r="O1713" i="17"/>
  <c r="P1713" i="17"/>
  <c r="S1713" i="17"/>
  <c r="T1713" i="17"/>
  <c r="V1713" i="17"/>
  <c r="W1713" i="17"/>
  <c r="D1714" i="17"/>
  <c r="E1714" i="17"/>
  <c r="F1714" i="17"/>
  <c r="I1714" i="17"/>
  <c r="J1714" i="17"/>
  <c r="K1714" i="17"/>
  <c r="N1714" i="17"/>
  <c r="O1714" i="17"/>
  <c r="P1714" i="17"/>
  <c r="S1714" i="17"/>
  <c r="T1714" i="17"/>
  <c r="V1714" i="17"/>
  <c r="W1714" i="17"/>
  <c r="D1715" i="17"/>
  <c r="E1715" i="17"/>
  <c r="F1715" i="17"/>
  <c r="I1715" i="17"/>
  <c r="J1715" i="17"/>
  <c r="K1715" i="17"/>
  <c r="N1715" i="17"/>
  <c r="O1715" i="17"/>
  <c r="P1715" i="17"/>
  <c r="S1715" i="17"/>
  <c r="T1715" i="17"/>
  <c r="V1715" i="17"/>
  <c r="W1715" i="17"/>
  <c r="D1716" i="17"/>
  <c r="E1716" i="17"/>
  <c r="F1716" i="17"/>
  <c r="I1716" i="17"/>
  <c r="J1716" i="17"/>
  <c r="K1716" i="17"/>
  <c r="N1716" i="17"/>
  <c r="O1716" i="17"/>
  <c r="P1716" i="17"/>
  <c r="S1716" i="17"/>
  <c r="T1716" i="17"/>
  <c r="V1716" i="17"/>
  <c r="W1716" i="17"/>
  <c r="D1717" i="17"/>
  <c r="E1717" i="17"/>
  <c r="F1717" i="17"/>
  <c r="I1717" i="17"/>
  <c r="J1717" i="17"/>
  <c r="K1717" i="17"/>
  <c r="N1717" i="17"/>
  <c r="O1717" i="17"/>
  <c r="P1717" i="17"/>
  <c r="S1717" i="17"/>
  <c r="T1717" i="17"/>
  <c r="V1717" i="17"/>
  <c r="W1717" i="17"/>
  <c r="D1718" i="17"/>
  <c r="E1718" i="17"/>
  <c r="F1718" i="17"/>
  <c r="I1718" i="17"/>
  <c r="J1718" i="17"/>
  <c r="K1718" i="17"/>
  <c r="N1718" i="17"/>
  <c r="O1718" i="17"/>
  <c r="P1718" i="17"/>
  <c r="S1718" i="17"/>
  <c r="T1718" i="17"/>
  <c r="V1718" i="17"/>
  <c r="W1718" i="17"/>
  <c r="D1719" i="17"/>
  <c r="E1719" i="17"/>
  <c r="F1719" i="17"/>
  <c r="I1719" i="17"/>
  <c r="J1719" i="17"/>
  <c r="K1719" i="17"/>
  <c r="N1719" i="17"/>
  <c r="O1719" i="17"/>
  <c r="P1719" i="17"/>
  <c r="S1719" i="17"/>
  <c r="T1719" i="17"/>
  <c r="V1719" i="17"/>
  <c r="W1719" i="17"/>
  <c r="D1720" i="17"/>
  <c r="E1720" i="17"/>
  <c r="F1720" i="17"/>
  <c r="I1720" i="17"/>
  <c r="J1720" i="17"/>
  <c r="K1720" i="17"/>
  <c r="N1720" i="17"/>
  <c r="O1720" i="17"/>
  <c r="P1720" i="17"/>
  <c r="S1720" i="17"/>
  <c r="T1720" i="17"/>
  <c r="V1720" i="17"/>
  <c r="W1720" i="17"/>
  <c r="D1721" i="17"/>
  <c r="E1721" i="17"/>
  <c r="F1721" i="17"/>
  <c r="I1721" i="17"/>
  <c r="J1721" i="17"/>
  <c r="K1721" i="17"/>
  <c r="N1721" i="17"/>
  <c r="O1721" i="17"/>
  <c r="P1721" i="17"/>
  <c r="S1721" i="17"/>
  <c r="T1721" i="17"/>
  <c r="V1721" i="17"/>
  <c r="W1721" i="17"/>
  <c r="D1722" i="17"/>
  <c r="E1722" i="17"/>
  <c r="F1722" i="17"/>
  <c r="I1722" i="17"/>
  <c r="J1722" i="17"/>
  <c r="K1722" i="17"/>
  <c r="N1722" i="17"/>
  <c r="O1722" i="17"/>
  <c r="P1722" i="17"/>
  <c r="S1722" i="17"/>
  <c r="T1722" i="17"/>
  <c r="V1722" i="17"/>
  <c r="W1722" i="17"/>
  <c r="D1723" i="17"/>
  <c r="E1723" i="17"/>
  <c r="F1723" i="17"/>
  <c r="I1723" i="17"/>
  <c r="J1723" i="17"/>
  <c r="K1723" i="17"/>
  <c r="N1723" i="17"/>
  <c r="O1723" i="17"/>
  <c r="P1723" i="17"/>
  <c r="S1723" i="17"/>
  <c r="T1723" i="17"/>
  <c r="V1723" i="17"/>
  <c r="W1723" i="17"/>
  <c r="D1724" i="17"/>
  <c r="E1724" i="17"/>
  <c r="F1724" i="17"/>
  <c r="I1724" i="17"/>
  <c r="J1724" i="17"/>
  <c r="K1724" i="17"/>
  <c r="N1724" i="17"/>
  <c r="O1724" i="17"/>
  <c r="P1724" i="17"/>
  <c r="S1724" i="17"/>
  <c r="T1724" i="17"/>
  <c r="V1724" i="17"/>
  <c r="W1724" i="17"/>
  <c r="D1725" i="17"/>
  <c r="E1725" i="17"/>
  <c r="F1725" i="17"/>
  <c r="I1725" i="17"/>
  <c r="J1725" i="17"/>
  <c r="K1725" i="17"/>
  <c r="N1725" i="17"/>
  <c r="O1725" i="17"/>
  <c r="P1725" i="17"/>
  <c r="S1725" i="17"/>
  <c r="T1725" i="17"/>
  <c r="V1725" i="17"/>
  <c r="W1725" i="17"/>
  <c r="D1726" i="17"/>
  <c r="E1726" i="17"/>
  <c r="F1726" i="17"/>
  <c r="I1726" i="17"/>
  <c r="J1726" i="17"/>
  <c r="K1726" i="17"/>
  <c r="N1726" i="17"/>
  <c r="O1726" i="17"/>
  <c r="P1726" i="17"/>
  <c r="S1726" i="17"/>
  <c r="T1726" i="17"/>
  <c r="V1726" i="17"/>
  <c r="W1726" i="17"/>
  <c r="D1727" i="17"/>
  <c r="E1727" i="17"/>
  <c r="F1727" i="17"/>
  <c r="I1727" i="17"/>
  <c r="J1727" i="17"/>
  <c r="K1727" i="17"/>
  <c r="N1727" i="17"/>
  <c r="O1727" i="17"/>
  <c r="P1727" i="17"/>
  <c r="S1727" i="17"/>
  <c r="T1727" i="17"/>
  <c r="V1727" i="17"/>
  <c r="W1727" i="17"/>
  <c r="D1728" i="17"/>
  <c r="E1728" i="17"/>
  <c r="F1728" i="17"/>
  <c r="I1728" i="17"/>
  <c r="J1728" i="17"/>
  <c r="K1728" i="17"/>
  <c r="N1728" i="17"/>
  <c r="O1728" i="17"/>
  <c r="P1728" i="17"/>
  <c r="S1728" i="17"/>
  <c r="T1728" i="17"/>
  <c r="V1728" i="17"/>
  <c r="W1728" i="17"/>
  <c r="D1729" i="17"/>
  <c r="E1729" i="17"/>
  <c r="F1729" i="17"/>
  <c r="I1729" i="17"/>
  <c r="J1729" i="17"/>
  <c r="K1729" i="17"/>
  <c r="N1729" i="17"/>
  <c r="O1729" i="17"/>
  <c r="P1729" i="17"/>
  <c r="S1729" i="17"/>
  <c r="T1729" i="17"/>
  <c r="V1729" i="17"/>
  <c r="W1729" i="17"/>
  <c r="D1730" i="17"/>
  <c r="E1730" i="17"/>
  <c r="F1730" i="17"/>
  <c r="I1730" i="17"/>
  <c r="J1730" i="17"/>
  <c r="K1730" i="17"/>
  <c r="N1730" i="17"/>
  <c r="O1730" i="17"/>
  <c r="P1730" i="17"/>
  <c r="S1730" i="17"/>
  <c r="T1730" i="17"/>
  <c r="V1730" i="17"/>
  <c r="W1730" i="17"/>
  <c r="D1731" i="17"/>
  <c r="E1731" i="17"/>
  <c r="F1731" i="17"/>
  <c r="I1731" i="17"/>
  <c r="J1731" i="17"/>
  <c r="K1731" i="17"/>
  <c r="N1731" i="17"/>
  <c r="O1731" i="17"/>
  <c r="P1731" i="17"/>
  <c r="S1731" i="17"/>
  <c r="T1731" i="17"/>
  <c r="V1731" i="17"/>
  <c r="W1731" i="17"/>
  <c r="D1732" i="17"/>
  <c r="E1732" i="17"/>
  <c r="F1732" i="17"/>
  <c r="I1732" i="17"/>
  <c r="J1732" i="17"/>
  <c r="K1732" i="17"/>
  <c r="N1732" i="17"/>
  <c r="O1732" i="17"/>
  <c r="P1732" i="17"/>
  <c r="S1732" i="17"/>
  <c r="T1732" i="17"/>
  <c r="V1732" i="17"/>
  <c r="W1732" i="17"/>
  <c r="D1733" i="17"/>
  <c r="E1733" i="17"/>
  <c r="F1733" i="17"/>
  <c r="I1733" i="17"/>
  <c r="J1733" i="17"/>
  <c r="K1733" i="17"/>
  <c r="N1733" i="17"/>
  <c r="O1733" i="17"/>
  <c r="P1733" i="17"/>
  <c r="S1733" i="17"/>
  <c r="T1733" i="17"/>
  <c r="V1733" i="17"/>
  <c r="W1733" i="17"/>
  <c r="D1734" i="17"/>
  <c r="E1734" i="17"/>
  <c r="F1734" i="17"/>
  <c r="I1734" i="17"/>
  <c r="J1734" i="17"/>
  <c r="K1734" i="17"/>
  <c r="N1734" i="17"/>
  <c r="O1734" i="17"/>
  <c r="P1734" i="17"/>
  <c r="S1734" i="17"/>
  <c r="T1734" i="17"/>
  <c r="V1734" i="17"/>
  <c r="W1734" i="17"/>
  <c r="D1735" i="17"/>
  <c r="E1735" i="17"/>
  <c r="F1735" i="17"/>
  <c r="I1735" i="17"/>
  <c r="J1735" i="17"/>
  <c r="K1735" i="17"/>
  <c r="N1735" i="17"/>
  <c r="O1735" i="17"/>
  <c r="P1735" i="17"/>
  <c r="S1735" i="17"/>
  <c r="T1735" i="17"/>
  <c r="V1735" i="17"/>
  <c r="W1735" i="17"/>
  <c r="D1736" i="17"/>
  <c r="E1736" i="17"/>
  <c r="F1736" i="17"/>
  <c r="I1736" i="17"/>
  <c r="J1736" i="17"/>
  <c r="K1736" i="17"/>
  <c r="N1736" i="17"/>
  <c r="O1736" i="17"/>
  <c r="P1736" i="17"/>
  <c r="S1736" i="17"/>
  <c r="T1736" i="17"/>
  <c r="V1736" i="17"/>
  <c r="W1736" i="17"/>
  <c r="D1737" i="17"/>
  <c r="E1737" i="17"/>
  <c r="F1737" i="17"/>
  <c r="I1737" i="17"/>
  <c r="J1737" i="17"/>
  <c r="K1737" i="17"/>
  <c r="N1737" i="17"/>
  <c r="O1737" i="17"/>
  <c r="P1737" i="17"/>
  <c r="S1737" i="17"/>
  <c r="T1737" i="17"/>
  <c r="V1737" i="17"/>
  <c r="W1737" i="17"/>
  <c r="D1738" i="17"/>
  <c r="E1738" i="17"/>
  <c r="F1738" i="17"/>
  <c r="I1738" i="17"/>
  <c r="J1738" i="17"/>
  <c r="K1738" i="17"/>
  <c r="N1738" i="17"/>
  <c r="O1738" i="17"/>
  <c r="P1738" i="17"/>
  <c r="S1738" i="17"/>
  <c r="T1738" i="17"/>
  <c r="V1738" i="17"/>
  <c r="W1738" i="17"/>
  <c r="D1739" i="17"/>
  <c r="E1739" i="17"/>
  <c r="F1739" i="17"/>
  <c r="I1739" i="17"/>
  <c r="J1739" i="17"/>
  <c r="K1739" i="17"/>
  <c r="N1739" i="17"/>
  <c r="O1739" i="17"/>
  <c r="P1739" i="17"/>
  <c r="S1739" i="17"/>
  <c r="T1739" i="17"/>
  <c r="V1739" i="17"/>
  <c r="W1739" i="17"/>
  <c r="D1740" i="17"/>
  <c r="E1740" i="17"/>
  <c r="F1740" i="17"/>
  <c r="I1740" i="17"/>
  <c r="J1740" i="17"/>
  <c r="K1740" i="17"/>
  <c r="N1740" i="17"/>
  <c r="O1740" i="17"/>
  <c r="P1740" i="17"/>
  <c r="S1740" i="17"/>
  <c r="T1740" i="17"/>
  <c r="V1740" i="17"/>
  <c r="W1740" i="17"/>
  <c r="D1741" i="17"/>
  <c r="E1741" i="17"/>
  <c r="F1741" i="17"/>
  <c r="I1741" i="17"/>
  <c r="J1741" i="17"/>
  <c r="K1741" i="17"/>
  <c r="N1741" i="17"/>
  <c r="O1741" i="17"/>
  <c r="P1741" i="17"/>
  <c r="S1741" i="17"/>
  <c r="T1741" i="17"/>
  <c r="V1741" i="17"/>
  <c r="W1741" i="17"/>
  <c r="D1742" i="17"/>
  <c r="E1742" i="17"/>
  <c r="F1742" i="17"/>
  <c r="I1742" i="17"/>
  <c r="J1742" i="17"/>
  <c r="K1742" i="17"/>
  <c r="N1742" i="17"/>
  <c r="O1742" i="17"/>
  <c r="P1742" i="17"/>
  <c r="S1742" i="17"/>
  <c r="T1742" i="17"/>
  <c r="V1742" i="17"/>
  <c r="W1742" i="17"/>
  <c r="D1743" i="17"/>
  <c r="E1743" i="17"/>
  <c r="F1743" i="17"/>
  <c r="I1743" i="17"/>
  <c r="J1743" i="17"/>
  <c r="K1743" i="17"/>
  <c r="N1743" i="17"/>
  <c r="O1743" i="17"/>
  <c r="P1743" i="17"/>
  <c r="S1743" i="17"/>
  <c r="T1743" i="17"/>
  <c r="V1743" i="17"/>
  <c r="W1743" i="17"/>
  <c r="D1744" i="17"/>
  <c r="E1744" i="17"/>
  <c r="F1744" i="17"/>
  <c r="I1744" i="17"/>
  <c r="J1744" i="17"/>
  <c r="K1744" i="17"/>
  <c r="N1744" i="17"/>
  <c r="O1744" i="17"/>
  <c r="P1744" i="17"/>
  <c r="S1744" i="17"/>
  <c r="T1744" i="17"/>
  <c r="V1744" i="17"/>
  <c r="W1744" i="17"/>
  <c r="D1745" i="17"/>
  <c r="E1745" i="17"/>
  <c r="F1745" i="17"/>
  <c r="I1745" i="17"/>
  <c r="J1745" i="17"/>
  <c r="K1745" i="17"/>
  <c r="N1745" i="17"/>
  <c r="O1745" i="17"/>
  <c r="P1745" i="17"/>
  <c r="S1745" i="17"/>
  <c r="T1745" i="17"/>
  <c r="V1745" i="17"/>
  <c r="W1745" i="17"/>
  <c r="D1746" i="17"/>
  <c r="E1746" i="17"/>
  <c r="F1746" i="17"/>
  <c r="I1746" i="17"/>
  <c r="J1746" i="17"/>
  <c r="K1746" i="17"/>
  <c r="N1746" i="17"/>
  <c r="O1746" i="17"/>
  <c r="P1746" i="17"/>
  <c r="S1746" i="17"/>
  <c r="T1746" i="17"/>
  <c r="V1746" i="17"/>
  <c r="W1746" i="17"/>
  <c r="D1747" i="17"/>
  <c r="E1747" i="17"/>
  <c r="F1747" i="17"/>
  <c r="I1747" i="17"/>
  <c r="J1747" i="17"/>
  <c r="K1747" i="17"/>
  <c r="N1747" i="17"/>
  <c r="O1747" i="17"/>
  <c r="P1747" i="17"/>
  <c r="S1747" i="17"/>
  <c r="T1747" i="17"/>
  <c r="V1747" i="17"/>
  <c r="W1747" i="17"/>
  <c r="D1748" i="17"/>
  <c r="E1748" i="17"/>
  <c r="F1748" i="17"/>
  <c r="I1748" i="17"/>
  <c r="J1748" i="17"/>
  <c r="K1748" i="17"/>
  <c r="N1748" i="17"/>
  <c r="O1748" i="17"/>
  <c r="P1748" i="17"/>
  <c r="S1748" i="17"/>
  <c r="T1748" i="17"/>
  <c r="V1748" i="17"/>
  <c r="W1748" i="17"/>
  <c r="D1749" i="17"/>
  <c r="E1749" i="17"/>
  <c r="F1749" i="17"/>
  <c r="I1749" i="17"/>
  <c r="J1749" i="17"/>
  <c r="K1749" i="17"/>
  <c r="N1749" i="17"/>
  <c r="O1749" i="17"/>
  <c r="P1749" i="17"/>
  <c r="S1749" i="17"/>
  <c r="T1749" i="17"/>
  <c r="V1749" i="17"/>
  <c r="W1749" i="17"/>
  <c r="D1750" i="17"/>
  <c r="E1750" i="17"/>
  <c r="F1750" i="17"/>
  <c r="I1750" i="17"/>
  <c r="J1750" i="17"/>
  <c r="K1750" i="17"/>
  <c r="N1750" i="17"/>
  <c r="O1750" i="17"/>
  <c r="P1750" i="17"/>
  <c r="S1750" i="17"/>
  <c r="T1750" i="17"/>
  <c r="V1750" i="17"/>
  <c r="W1750" i="17"/>
  <c r="D1751" i="17"/>
  <c r="E1751" i="17"/>
  <c r="F1751" i="17"/>
  <c r="I1751" i="17"/>
  <c r="J1751" i="17"/>
  <c r="K1751" i="17"/>
  <c r="N1751" i="17"/>
  <c r="O1751" i="17"/>
  <c r="P1751" i="17"/>
  <c r="S1751" i="17"/>
  <c r="T1751" i="17"/>
  <c r="V1751" i="17"/>
  <c r="W1751" i="17"/>
  <c r="D1752" i="17"/>
  <c r="E1752" i="17"/>
  <c r="F1752" i="17"/>
  <c r="I1752" i="17"/>
  <c r="J1752" i="17"/>
  <c r="K1752" i="17"/>
  <c r="N1752" i="17"/>
  <c r="O1752" i="17"/>
  <c r="P1752" i="17"/>
  <c r="S1752" i="17"/>
  <c r="T1752" i="17"/>
  <c r="V1752" i="17"/>
  <c r="W1752" i="17"/>
  <c r="D1753" i="17"/>
  <c r="E1753" i="17"/>
  <c r="F1753" i="17"/>
  <c r="I1753" i="17"/>
  <c r="J1753" i="17"/>
  <c r="K1753" i="17"/>
  <c r="N1753" i="17"/>
  <c r="O1753" i="17"/>
  <c r="P1753" i="17"/>
  <c r="S1753" i="17"/>
  <c r="T1753" i="17"/>
  <c r="V1753" i="17"/>
  <c r="W1753" i="17"/>
  <c r="D1754" i="17"/>
  <c r="E1754" i="17"/>
  <c r="F1754" i="17"/>
  <c r="I1754" i="17"/>
  <c r="J1754" i="17"/>
  <c r="K1754" i="17"/>
  <c r="N1754" i="17"/>
  <c r="O1754" i="17"/>
  <c r="P1754" i="17"/>
  <c r="S1754" i="17"/>
  <c r="T1754" i="17"/>
  <c r="V1754" i="17"/>
  <c r="W1754" i="17"/>
  <c r="D1755" i="17"/>
  <c r="E1755" i="17"/>
  <c r="F1755" i="17"/>
  <c r="I1755" i="17"/>
  <c r="J1755" i="17"/>
  <c r="K1755" i="17"/>
  <c r="N1755" i="17"/>
  <c r="O1755" i="17"/>
  <c r="P1755" i="17"/>
  <c r="S1755" i="17"/>
  <c r="T1755" i="17"/>
  <c r="V1755" i="17"/>
  <c r="W1755" i="17"/>
  <c r="D1756" i="17"/>
  <c r="E1756" i="17"/>
  <c r="F1756" i="17"/>
  <c r="I1756" i="17"/>
  <c r="J1756" i="17"/>
  <c r="K1756" i="17"/>
  <c r="N1756" i="17"/>
  <c r="O1756" i="17"/>
  <c r="P1756" i="17"/>
  <c r="S1756" i="17"/>
  <c r="T1756" i="17"/>
  <c r="V1756" i="17"/>
  <c r="W1756" i="17"/>
  <c r="D1757" i="17"/>
  <c r="E1757" i="17"/>
  <c r="F1757" i="17"/>
  <c r="I1757" i="17"/>
  <c r="J1757" i="17"/>
  <c r="K1757" i="17"/>
  <c r="N1757" i="17"/>
  <c r="O1757" i="17"/>
  <c r="P1757" i="17"/>
  <c r="S1757" i="17"/>
  <c r="T1757" i="17"/>
  <c r="V1757" i="17"/>
  <c r="W1757" i="17"/>
  <c r="D1758" i="17"/>
  <c r="E1758" i="17"/>
  <c r="F1758" i="17"/>
  <c r="I1758" i="17"/>
  <c r="J1758" i="17"/>
  <c r="K1758" i="17"/>
  <c r="N1758" i="17"/>
  <c r="O1758" i="17"/>
  <c r="P1758" i="17"/>
  <c r="S1758" i="17"/>
  <c r="T1758" i="17"/>
  <c r="V1758" i="17"/>
  <c r="W1758" i="17"/>
  <c r="D1759" i="17"/>
  <c r="E1759" i="17"/>
  <c r="F1759" i="17"/>
  <c r="I1759" i="17"/>
  <c r="J1759" i="17"/>
  <c r="K1759" i="17"/>
  <c r="N1759" i="17"/>
  <c r="O1759" i="17"/>
  <c r="P1759" i="17"/>
  <c r="S1759" i="17"/>
  <c r="T1759" i="17"/>
  <c r="V1759" i="17"/>
  <c r="W1759" i="17"/>
  <c r="D1760" i="17"/>
  <c r="E1760" i="17"/>
  <c r="F1760" i="17"/>
  <c r="I1760" i="17"/>
  <c r="J1760" i="17"/>
  <c r="K1760" i="17"/>
  <c r="N1760" i="17"/>
  <c r="O1760" i="17"/>
  <c r="P1760" i="17"/>
  <c r="S1760" i="17"/>
  <c r="T1760" i="17"/>
  <c r="V1760" i="17"/>
  <c r="W1760" i="17"/>
  <c r="D1761" i="17"/>
  <c r="E1761" i="17"/>
  <c r="F1761" i="17"/>
  <c r="I1761" i="17"/>
  <c r="J1761" i="17"/>
  <c r="K1761" i="17"/>
  <c r="N1761" i="17"/>
  <c r="O1761" i="17"/>
  <c r="P1761" i="17"/>
  <c r="S1761" i="17"/>
  <c r="T1761" i="17"/>
  <c r="V1761" i="17"/>
  <c r="W1761" i="17"/>
  <c r="D1762" i="17"/>
  <c r="E1762" i="17"/>
  <c r="F1762" i="17"/>
  <c r="I1762" i="17"/>
  <c r="J1762" i="17"/>
  <c r="K1762" i="17"/>
  <c r="N1762" i="17"/>
  <c r="O1762" i="17"/>
  <c r="P1762" i="17"/>
  <c r="S1762" i="17"/>
  <c r="T1762" i="17"/>
  <c r="V1762" i="17"/>
  <c r="W1762" i="17"/>
  <c r="D1763" i="17"/>
  <c r="E1763" i="17"/>
  <c r="F1763" i="17"/>
  <c r="I1763" i="17"/>
  <c r="J1763" i="17"/>
  <c r="K1763" i="17"/>
  <c r="N1763" i="17"/>
  <c r="O1763" i="17"/>
  <c r="P1763" i="17"/>
  <c r="S1763" i="17"/>
  <c r="T1763" i="17"/>
  <c r="V1763" i="17"/>
  <c r="W1763" i="17"/>
  <c r="D1764" i="17"/>
  <c r="E1764" i="17"/>
  <c r="F1764" i="17"/>
  <c r="I1764" i="17"/>
  <c r="J1764" i="17"/>
  <c r="K1764" i="17"/>
  <c r="N1764" i="17"/>
  <c r="O1764" i="17"/>
  <c r="P1764" i="17"/>
  <c r="S1764" i="17"/>
  <c r="T1764" i="17"/>
  <c r="V1764" i="17"/>
  <c r="W1764" i="17"/>
  <c r="D1765" i="17"/>
  <c r="E1765" i="17"/>
  <c r="F1765" i="17"/>
  <c r="I1765" i="17"/>
  <c r="J1765" i="17"/>
  <c r="K1765" i="17"/>
  <c r="N1765" i="17"/>
  <c r="O1765" i="17"/>
  <c r="P1765" i="17"/>
  <c r="S1765" i="17"/>
  <c r="T1765" i="17"/>
  <c r="V1765" i="17"/>
  <c r="W1765" i="17"/>
  <c r="D1766" i="17"/>
  <c r="E1766" i="17"/>
  <c r="F1766" i="17"/>
  <c r="I1766" i="17"/>
  <c r="J1766" i="17"/>
  <c r="K1766" i="17"/>
  <c r="N1766" i="17"/>
  <c r="O1766" i="17"/>
  <c r="P1766" i="17"/>
  <c r="S1766" i="17"/>
  <c r="T1766" i="17"/>
  <c r="V1766" i="17"/>
  <c r="W1766" i="17"/>
  <c r="D1767" i="17"/>
  <c r="E1767" i="17"/>
  <c r="F1767" i="17"/>
  <c r="I1767" i="17"/>
  <c r="J1767" i="17"/>
  <c r="K1767" i="17"/>
  <c r="N1767" i="17"/>
  <c r="O1767" i="17"/>
  <c r="P1767" i="17"/>
  <c r="S1767" i="17"/>
  <c r="T1767" i="17"/>
  <c r="V1767" i="17"/>
  <c r="W1767" i="17"/>
  <c r="D1768" i="17"/>
  <c r="E1768" i="17"/>
  <c r="F1768" i="17"/>
  <c r="I1768" i="17"/>
  <c r="J1768" i="17"/>
  <c r="K1768" i="17"/>
  <c r="N1768" i="17"/>
  <c r="O1768" i="17"/>
  <c r="P1768" i="17"/>
  <c r="S1768" i="17"/>
  <c r="T1768" i="17"/>
  <c r="V1768" i="17"/>
  <c r="W1768" i="17"/>
  <c r="D1769" i="17"/>
  <c r="E1769" i="17"/>
  <c r="F1769" i="17"/>
  <c r="I1769" i="17"/>
  <c r="J1769" i="17"/>
  <c r="K1769" i="17"/>
  <c r="N1769" i="17"/>
  <c r="O1769" i="17"/>
  <c r="P1769" i="17"/>
  <c r="S1769" i="17"/>
  <c r="T1769" i="17"/>
  <c r="V1769" i="17"/>
  <c r="W1769" i="17"/>
  <c r="D1770" i="17"/>
  <c r="E1770" i="17"/>
  <c r="F1770" i="17"/>
  <c r="I1770" i="17"/>
  <c r="J1770" i="17"/>
  <c r="K1770" i="17"/>
  <c r="N1770" i="17"/>
  <c r="O1770" i="17"/>
  <c r="P1770" i="17"/>
  <c r="S1770" i="17"/>
  <c r="T1770" i="17"/>
  <c r="V1770" i="17"/>
  <c r="W1770" i="17"/>
  <c r="D1771" i="17"/>
  <c r="E1771" i="17"/>
  <c r="F1771" i="17"/>
  <c r="I1771" i="17"/>
  <c r="J1771" i="17"/>
  <c r="K1771" i="17"/>
  <c r="N1771" i="17"/>
  <c r="O1771" i="17"/>
  <c r="P1771" i="17"/>
  <c r="S1771" i="17"/>
  <c r="T1771" i="17"/>
  <c r="V1771" i="17"/>
  <c r="W1771" i="17"/>
  <c r="D1772" i="17"/>
  <c r="E1772" i="17"/>
  <c r="F1772" i="17"/>
  <c r="I1772" i="17"/>
  <c r="J1772" i="17"/>
  <c r="K1772" i="17"/>
  <c r="N1772" i="17"/>
  <c r="O1772" i="17"/>
  <c r="P1772" i="17"/>
  <c r="S1772" i="17"/>
  <c r="T1772" i="17"/>
  <c r="V1772" i="17"/>
  <c r="W1772" i="17"/>
  <c r="D1773" i="17"/>
  <c r="E1773" i="17"/>
  <c r="F1773" i="17"/>
  <c r="I1773" i="17"/>
  <c r="J1773" i="17"/>
  <c r="K1773" i="17"/>
  <c r="N1773" i="17"/>
  <c r="O1773" i="17"/>
  <c r="P1773" i="17"/>
  <c r="S1773" i="17"/>
  <c r="T1773" i="17"/>
  <c r="V1773" i="17"/>
  <c r="W1773" i="17"/>
  <c r="D1774" i="17"/>
  <c r="E1774" i="17"/>
  <c r="F1774" i="17"/>
  <c r="I1774" i="17"/>
  <c r="J1774" i="17"/>
  <c r="K1774" i="17"/>
  <c r="N1774" i="17"/>
  <c r="O1774" i="17"/>
  <c r="P1774" i="17"/>
  <c r="S1774" i="17"/>
  <c r="T1774" i="17"/>
  <c r="V1774" i="17"/>
  <c r="W1774" i="17"/>
  <c r="D1775" i="17"/>
  <c r="E1775" i="17"/>
  <c r="F1775" i="17"/>
  <c r="I1775" i="17"/>
  <c r="J1775" i="17"/>
  <c r="K1775" i="17"/>
  <c r="N1775" i="17"/>
  <c r="O1775" i="17"/>
  <c r="P1775" i="17"/>
  <c r="S1775" i="17"/>
  <c r="T1775" i="17"/>
  <c r="V1775" i="17"/>
  <c r="W1775" i="17"/>
  <c r="D1776" i="17"/>
  <c r="E1776" i="17"/>
  <c r="F1776" i="17"/>
  <c r="I1776" i="17"/>
  <c r="J1776" i="17"/>
  <c r="K1776" i="17"/>
  <c r="N1776" i="17"/>
  <c r="O1776" i="17"/>
  <c r="P1776" i="17"/>
  <c r="S1776" i="17"/>
  <c r="T1776" i="17"/>
  <c r="V1776" i="17"/>
  <c r="W1776" i="17"/>
  <c r="D1777" i="17"/>
  <c r="E1777" i="17"/>
  <c r="F1777" i="17"/>
  <c r="I1777" i="17"/>
  <c r="J1777" i="17"/>
  <c r="K1777" i="17"/>
  <c r="N1777" i="17"/>
  <c r="O1777" i="17"/>
  <c r="P1777" i="17"/>
  <c r="S1777" i="17"/>
  <c r="T1777" i="17"/>
  <c r="V1777" i="17"/>
  <c r="W1777" i="17"/>
  <c r="D1778" i="17"/>
  <c r="E1778" i="17"/>
  <c r="F1778" i="17"/>
  <c r="I1778" i="17"/>
  <c r="J1778" i="17"/>
  <c r="K1778" i="17"/>
  <c r="N1778" i="17"/>
  <c r="O1778" i="17"/>
  <c r="P1778" i="17"/>
  <c r="S1778" i="17"/>
  <c r="T1778" i="17"/>
  <c r="V1778" i="17"/>
  <c r="W1778" i="17"/>
  <c r="D1779" i="17"/>
  <c r="E1779" i="17"/>
  <c r="F1779" i="17"/>
  <c r="I1779" i="17"/>
  <c r="J1779" i="17"/>
  <c r="K1779" i="17"/>
  <c r="N1779" i="17"/>
  <c r="O1779" i="17"/>
  <c r="P1779" i="17"/>
  <c r="S1779" i="17"/>
  <c r="T1779" i="17"/>
  <c r="V1779" i="17"/>
  <c r="W1779" i="17"/>
  <c r="D1780" i="17"/>
  <c r="E1780" i="17"/>
  <c r="F1780" i="17"/>
  <c r="I1780" i="17"/>
  <c r="J1780" i="17"/>
  <c r="K1780" i="17"/>
  <c r="N1780" i="17"/>
  <c r="O1780" i="17"/>
  <c r="P1780" i="17"/>
  <c r="S1780" i="17"/>
  <c r="T1780" i="17"/>
  <c r="V1780" i="17"/>
  <c r="W1780" i="17"/>
  <c r="D1781" i="17"/>
  <c r="E1781" i="17"/>
  <c r="F1781" i="17"/>
  <c r="I1781" i="17"/>
  <c r="J1781" i="17"/>
  <c r="K1781" i="17"/>
  <c r="N1781" i="17"/>
  <c r="O1781" i="17"/>
  <c r="P1781" i="17"/>
  <c r="S1781" i="17"/>
  <c r="T1781" i="17"/>
  <c r="V1781" i="17"/>
  <c r="W1781" i="17"/>
  <c r="D1782" i="17"/>
  <c r="E1782" i="17"/>
  <c r="F1782" i="17"/>
  <c r="I1782" i="17"/>
  <c r="J1782" i="17"/>
  <c r="K1782" i="17"/>
  <c r="N1782" i="17"/>
  <c r="O1782" i="17"/>
  <c r="P1782" i="17"/>
  <c r="S1782" i="17"/>
  <c r="T1782" i="17"/>
  <c r="V1782" i="17"/>
  <c r="W1782" i="17"/>
  <c r="D1783" i="17"/>
  <c r="E1783" i="17"/>
  <c r="F1783" i="17"/>
  <c r="I1783" i="17"/>
  <c r="J1783" i="17"/>
  <c r="K1783" i="17"/>
  <c r="N1783" i="17"/>
  <c r="O1783" i="17"/>
  <c r="P1783" i="17"/>
  <c r="S1783" i="17"/>
  <c r="T1783" i="17"/>
  <c r="V1783" i="17"/>
  <c r="W1783" i="17"/>
  <c r="D1784" i="17"/>
  <c r="E1784" i="17"/>
  <c r="F1784" i="17"/>
  <c r="I1784" i="17"/>
  <c r="J1784" i="17"/>
  <c r="K1784" i="17"/>
  <c r="N1784" i="17"/>
  <c r="O1784" i="17"/>
  <c r="P1784" i="17"/>
  <c r="S1784" i="17"/>
  <c r="T1784" i="17"/>
  <c r="V1784" i="17"/>
  <c r="W1784" i="17"/>
  <c r="D1785" i="17"/>
  <c r="E1785" i="17"/>
  <c r="F1785" i="17"/>
  <c r="I1785" i="17"/>
  <c r="J1785" i="17"/>
  <c r="K1785" i="17"/>
  <c r="N1785" i="17"/>
  <c r="O1785" i="17"/>
  <c r="P1785" i="17"/>
  <c r="S1785" i="17"/>
  <c r="T1785" i="17"/>
  <c r="V1785" i="17"/>
  <c r="W1785" i="17"/>
  <c r="D1786" i="17"/>
  <c r="E1786" i="17"/>
  <c r="F1786" i="17"/>
  <c r="I1786" i="17"/>
  <c r="J1786" i="17"/>
  <c r="K1786" i="17"/>
  <c r="N1786" i="17"/>
  <c r="O1786" i="17"/>
  <c r="P1786" i="17"/>
  <c r="S1786" i="17"/>
  <c r="T1786" i="17"/>
  <c r="V1786" i="17"/>
  <c r="W1786" i="17"/>
  <c r="D1787" i="17"/>
  <c r="E1787" i="17"/>
  <c r="F1787" i="17"/>
  <c r="I1787" i="17"/>
  <c r="J1787" i="17"/>
  <c r="K1787" i="17"/>
  <c r="N1787" i="17"/>
  <c r="O1787" i="17"/>
  <c r="P1787" i="17"/>
  <c r="S1787" i="17"/>
  <c r="T1787" i="17"/>
  <c r="V1787" i="17"/>
  <c r="W1787" i="17"/>
  <c r="D1788" i="17"/>
  <c r="E1788" i="17"/>
  <c r="F1788" i="17"/>
  <c r="I1788" i="17"/>
  <c r="J1788" i="17"/>
  <c r="K1788" i="17"/>
  <c r="N1788" i="17"/>
  <c r="O1788" i="17"/>
  <c r="P1788" i="17"/>
  <c r="S1788" i="17"/>
  <c r="T1788" i="17"/>
  <c r="V1788" i="17"/>
  <c r="W1788" i="17"/>
  <c r="D1789" i="17"/>
  <c r="E1789" i="17"/>
  <c r="F1789" i="17"/>
  <c r="I1789" i="17"/>
  <c r="J1789" i="17"/>
  <c r="K1789" i="17"/>
  <c r="N1789" i="17"/>
  <c r="O1789" i="17"/>
  <c r="P1789" i="17"/>
  <c r="S1789" i="17"/>
  <c r="T1789" i="17"/>
  <c r="V1789" i="17"/>
  <c r="W1789" i="17"/>
  <c r="D1790" i="17"/>
  <c r="E1790" i="17"/>
  <c r="F1790" i="17"/>
  <c r="I1790" i="17"/>
  <c r="J1790" i="17"/>
  <c r="K1790" i="17"/>
  <c r="N1790" i="17"/>
  <c r="O1790" i="17"/>
  <c r="P1790" i="17"/>
  <c r="S1790" i="17"/>
  <c r="T1790" i="17"/>
  <c r="V1790" i="17"/>
  <c r="W1790" i="17"/>
  <c r="D1791" i="17"/>
  <c r="E1791" i="17"/>
  <c r="F1791" i="17"/>
  <c r="I1791" i="17"/>
  <c r="J1791" i="17"/>
  <c r="K1791" i="17"/>
  <c r="N1791" i="17"/>
  <c r="O1791" i="17"/>
  <c r="P1791" i="17"/>
  <c r="S1791" i="17"/>
  <c r="T1791" i="17"/>
  <c r="V1791" i="17"/>
  <c r="W1791" i="17"/>
  <c r="D1792" i="17"/>
  <c r="E1792" i="17"/>
  <c r="F1792" i="17"/>
  <c r="I1792" i="17"/>
  <c r="J1792" i="17"/>
  <c r="K1792" i="17"/>
  <c r="N1792" i="17"/>
  <c r="O1792" i="17"/>
  <c r="P1792" i="17"/>
  <c r="S1792" i="17"/>
  <c r="T1792" i="17"/>
  <c r="V1792" i="17"/>
  <c r="W1792" i="17"/>
  <c r="D1793" i="17"/>
  <c r="E1793" i="17"/>
  <c r="F1793" i="17"/>
  <c r="I1793" i="17"/>
  <c r="J1793" i="17"/>
  <c r="K1793" i="17"/>
  <c r="N1793" i="17"/>
  <c r="O1793" i="17"/>
  <c r="P1793" i="17"/>
  <c r="S1793" i="17"/>
  <c r="T1793" i="17"/>
  <c r="V1793" i="17"/>
  <c r="W1793" i="17"/>
  <c r="D1794" i="17"/>
  <c r="E1794" i="17"/>
  <c r="F1794" i="17"/>
  <c r="I1794" i="17"/>
  <c r="J1794" i="17"/>
  <c r="K1794" i="17"/>
  <c r="N1794" i="17"/>
  <c r="O1794" i="17"/>
  <c r="P1794" i="17"/>
  <c r="S1794" i="17"/>
  <c r="T1794" i="17"/>
  <c r="V1794" i="17"/>
  <c r="W1794" i="17"/>
  <c r="D1795" i="17"/>
  <c r="E1795" i="17"/>
  <c r="F1795" i="17"/>
  <c r="I1795" i="17"/>
  <c r="J1795" i="17"/>
  <c r="K1795" i="17"/>
  <c r="N1795" i="17"/>
  <c r="O1795" i="17"/>
  <c r="P1795" i="17"/>
  <c r="S1795" i="17"/>
  <c r="T1795" i="17"/>
  <c r="V1795" i="17"/>
  <c r="W1795" i="17"/>
  <c r="D1796" i="17"/>
  <c r="E1796" i="17"/>
  <c r="F1796" i="17"/>
  <c r="I1796" i="17"/>
  <c r="J1796" i="17"/>
  <c r="K1796" i="17"/>
  <c r="N1796" i="17"/>
  <c r="O1796" i="17"/>
  <c r="P1796" i="17"/>
  <c r="S1796" i="17"/>
  <c r="T1796" i="17"/>
  <c r="V1796" i="17"/>
  <c r="W1796" i="17"/>
  <c r="D1797" i="17"/>
  <c r="E1797" i="17"/>
  <c r="F1797" i="17"/>
  <c r="I1797" i="17"/>
  <c r="J1797" i="17"/>
  <c r="K1797" i="17"/>
  <c r="N1797" i="17"/>
  <c r="O1797" i="17"/>
  <c r="P1797" i="17"/>
  <c r="S1797" i="17"/>
  <c r="T1797" i="17"/>
  <c r="V1797" i="17"/>
  <c r="W1797" i="17"/>
  <c r="D1798" i="17"/>
  <c r="E1798" i="17"/>
  <c r="F1798" i="17"/>
  <c r="I1798" i="17"/>
  <c r="J1798" i="17"/>
  <c r="K1798" i="17"/>
  <c r="N1798" i="17"/>
  <c r="O1798" i="17"/>
  <c r="P1798" i="17"/>
  <c r="S1798" i="17"/>
  <c r="T1798" i="17"/>
  <c r="V1798" i="17"/>
  <c r="W1798" i="17"/>
  <c r="D1799" i="17"/>
  <c r="E1799" i="17"/>
  <c r="F1799" i="17"/>
  <c r="I1799" i="17"/>
  <c r="J1799" i="17"/>
  <c r="K1799" i="17"/>
  <c r="N1799" i="17"/>
  <c r="O1799" i="17"/>
  <c r="P1799" i="17"/>
  <c r="S1799" i="17"/>
  <c r="T1799" i="17"/>
  <c r="V1799" i="17"/>
  <c r="W1799" i="17"/>
  <c r="D1800" i="17"/>
  <c r="E1800" i="17"/>
  <c r="F1800" i="17"/>
  <c r="I1800" i="17"/>
  <c r="J1800" i="17"/>
  <c r="K1800" i="17"/>
  <c r="N1800" i="17"/>
  <c r="O1800" i="17"/>
  <c r="P1800" i="17"/>
  <c r="S1800" i="17"/>
  <c r="T1800" i="17"/>
  <c r="V1800" i="17"/>
  <c r="W1800" i="17"/>
  <c r="D1801" i="17"/>
  <c r="E1801" i="17"/>
  <c r="F1801" i="17"/>
  <c r="I1801" i="17"/>
  <c r="J1801" i="17"/>
  <c r="K1801" i="17"/>
  <c r="N1801" i="17"/>
  <c r="O1801" i="17"/>
  <c r="P1801" i="17"/>
  <c r="S1801" i="17"/>
  <c r="T1801" i="17"/>
  <c r="V1801" i="17"/>
  <c r="W1801" i="17"/>
  <c r="D1802" i="17"/>
  <c r="E1802" i="17"/>
  <c r="F1802" i="17"/>
  <c r="I1802" i="17"/>
  <c r="J1802" i="17"/>
  <c r="K1802" i="17"/>
  <c r="N1802" i="17"/>
  <c r="O1802" i="17"/>
  <c r="P1802" i="17"/>
  <c r="S1802" i="17"/>
  <c r="T1802" i="17"/>
  <c r="V1802" i="17"/>
  <c r="W1802" i="17"/>
  <c r="D1803" i="17"/>
  <c r="E1803" i="17"/>
  <c r="F1803" i="17"/>
  <c r="I1803" i="17"/>
  <c r="J1803" i="17"/>
  <c r="K1803" i="17"/>
  <c r="N1803" i="17"/>
  <c r="O1803" i="17"/>
  <c r="P1803" i="17"/>
  <c r="S1803" i="17"/>
  <c r="T1803" i="17"/>
  <c r="V1803" i="17"/>
  <c r="W1803" i="17"/>
  <c r="D1804" i="17"/>
  <c r="E1804" i="17"/>
  <c r="F1804" i="17"/>
  <c r="I1804" i="17"/>
  <c r="J1804" i="17"/>
  <c r="K1804" i="17"/>
  <c r="N1804" i="17"/>
  <c r="O1804" i="17"/>
  <c r="P1804" i="17"/>
  <c r="S1804" i="17"/>
  <c r="T1804" i="17"/>
  <c r="V1804" i="17"/>
  <c r="W1804" i="17"/>
  <c r="D1805" i="17"/>
  <c r="E1805" i="17"/>
  <c r="F1805" i="17"/>
  <c r="I1805" i="17"/>
  <c r="J1805" i="17"/>
  <c r="K1805" i="17"/>
  <c r="N1805" i="17"/>
  <c r="O1805" i="17"/>
  <c r="P1805" i="17"/>
  <c r="S1805" i="17"/>
  <c r="T1805" i="17"/>
  <c r="V1805" i="17"/>
  <c r="W1805" i="17"/>
  <c r="D1806" i="17"/>
  <c r="E1806" i="17"/>
  <c r="F1806" i="17"/>
  <c r="I1806" i="17"/>
  <c r="J1806" i="17"/>
  <c r="K1806" i="17"/>
  <c r="N1806" i="17"/>
  <c r="O1806" i="17"/>
  <c r="P1806" i="17"/>
  <c r="S1806" i="17"/>
  <c r="T1806" i="17"/>
  <c r="V1806" i="17"/>
  <c r="W1806" i="17"/>
  <c r="D1807" i="17"/>
  <c r="E1807" i="17"/>
  <c r="F1807" i="17"/>
  <c r="I1807" i="17"/>
  <c r="J1807" i="17"/>
  <c r="K1807" i="17"/>
  <c r="N1807" i="17"/>
  <c r="O1807" i="17"/>
  <c r="P1807" i="17"/>
  <c r="S1807" i="17"/>
  <c r="T1807" i="17"/>
  <c r="V1807" i="17"/>
  <c r="W1807" i="17"/>
  <c r="D1808" i="17"/>
  <c r="E1808" i="17"/>
  <c r="F1808" i="17"/>
  <c r="I1808" i="17"/>
  <c r="J1808" i="17"/>
  <c r="K1808" i="17"/>
  <c r="N1808" i="17"/>
  <c r="O1808" i="17"/>
  <c r="P1808" i="17"/>
  <c r="S1808" i="17"/>
  <c r="T1808" i="17"/>
  <c r="V1808" i="17"/>
  <c r="W1808" i="17"/>
  <c r="D1809" i="17"/>
  <c r="E1809" i="17"/>
  <c r="F1809" i="17"/>
  <c r="I1809" i="17"/>
  <c r="J1809" i="17"/>
  <c r="K1809" i="17"/>
  <c r="N1809" i="17"/>
  <c r="O1809" i="17"/>
  <c r="P1809" i="17"/>
  <c r="S1809" i="17"/>
  <c r="T1809" i="17"/>
  <c r="V1809" i="17"/>
  <c r="W1809" i="17"/>
  <c r="D1810" i="17"/>
  <c r="E1810" i="17"/>
  <c r="F1810" i="17"/>
  <c r="I1810" i="17"/>
  <c r="J1810" i="17"/>
  <c r="K1810" i="17"/>
  <c r="N1810" i="17"/>
  <c r="O1810" i="17"/>
  <c r="P1810" i="17"/>
  <c r="S1810" i="17"/>
  <c r="T1810" i="17"/>
  <c r="V1810" i="17"/>
  <c r="W1810" i="17"/>
  <c r="D1811" i="17"/>
  <c r="E1811" i="17"/>
  <c r="F1811" i="17"/>
  <c r="I1811" i="17"/>
  <c r="J1811" i="17"/>
  <c r="K1811" i="17"/>
  <c r="N1811" i="17"/>
  <c r="O1811" i="17"/>
  <c r="P1811" i="17"/>
  <c r="S1811" i="17"/>
  <c r="T1811" i="17"/>
  <c r="V1811" i="17"/>
  <c r="W1811" i="17"/>
  <c r="D1812" i="17"/>
  <c r="E1812" i="17"/>
  <c r="F1812" i="17"/>
  <c r="I1812" i="17"/>
  <c r="J1812" i="17"/>
  <c r="K1812" i="17"/>
  <c r="N1812" i="17"/>
  <c r="O1812" i="17"/>
  <c r="P1812" i="17"/>
  <c r="S1812" i="17"/>
  <c r="T1812" i="17"/>
  <c r="V1812" i="17"/>
  <c r="W1812" i="17"/>
  <c r="D1813" i="17"/>
  <c r="E1813" i="17"/>
  <c r="F1813" i="17"/>
  <c r="I1813" i="17"/>
  <c r="J1813" i="17"/>
  <c r="K1813" i="17"/>
  <c r="N1813" i="17"/>
  <c r="O1813" i="17"/>
  <c r="P1813" i="17"/>
  <c r="S1813" i="17"/>
  <c r="T1813" i="17"/>
  <c r="V1813" i="17"/>
  <c r="W1813" i="17"/>
  <c r="D1814" i="17"/>
  <c r="E1814" i="17"/>
  <c r="F1814" i="17"/>
  <c r="I1814" i="17"/>
  <c r="J1814" i="17"/>
  <c r="K1814" i="17"/>
  <c r="N1814" i="17"/>
  <c r="O1814" i="17"/>
  <c r="P1814" i="17"/>
  <c r="S1814" i="17"/>
  <c r="T1814" i="17"/>
  <c r="V1814" i="17"/>
  <c r="W1814" i="17"/>
  <c r="D1815" i="17"/>
  <c r="E1815" i="17"/>
  <c r="F1815" i="17"/>
  <c r="I1815" i="17"/>
  <c r="J1815" i="17"/>
  <c r="K1815" i="17"/>
  <c r="N1815" i="17"/>
  <c r="O1815" i="17"/>
  <c r="P1815" i="17"/>
  <c r="S1815" i="17"/>
  <c r="T1815" i="17"/>
  <c r="V1815" i="17"/>
  <c r="W1815" i="17"/>
  <c r="D1816" i="17"/>
  <c r="E1816" i="17"/>
  <c r="F1816" i="17"/>
  <c r="I1816" i="17"/>
  <c r="J1816" i="17"/>
  <c r="K1816" i="17"/>
  <c r="N1816" i="17"/>
  <c r="O1816" i="17"/>
  <c r="P1816" i="17"/>
  <c r="S1816" i="17"/>
  <c r="T1816" i="17"/>
  <c r="V1816" i="17"/>
  <c r="W1816" i="17"/>
  <c r="D1817" i="17"/>
  <c r="E1817" i="17"/>
  <c r="F1817" i="17"/>
  <c r="I1817" i="17"/>
  <c r="J1817" i="17"/>
  <c r="K1817" i="17"/>
  <c r="N1817" i="17"/>
  <c r="O1817" i="17"/>
  <c r="P1817" i="17"/>
  <c r="S1817" i="17"/>
  <c r="T1817" i="17"/>
  <c r="V1817" i="17"/>
  <c r="W1817" i="17"/>
  <c r="D1818" i="17"/>
  <c r="E1818" i="17"/>
  <c r="F1818" i="17"/>
  <c r="I1818" i="17"/>
  <c r="J1818" i="17"/>
  <c r="K1818" i="17"/>
  <c r="N1818" i="17"/>
  <c r="O1818" i="17"/>
  <c r="P1818" i="17"/>
  <c r="S1818" i="17"/>
  <c r="T1818" i="17"/>
  <c r="V1818" i="17"/>
  <c r="W1818" i="17"/>
  <c r="D1819" i="17"/>
  <c r="E1819" i="17"/>
  <c r="F1819" i="17"/>
  <c r="I1819" i="17"/>
  <c r="J1819" i="17"/>
  <c r="K1819" i="17"/>
  <c r="N1819" i="17"/>
  <c r="O1819" i="17"/>
  <c r="P1819" i="17"/>
  <c r="S1819" i="17"/>
  <c r="T1819" i="17"/>
  <c r="V1819" i="17"/>
  <c r="W1819" i="17"/>
  <c r="D1820" i="17"/>
  <c r="E1820" i="17"/>
  <c r="F1820" i="17"/>
  <c r="I1820" i="17"/>
  <c r="J1820" i="17"/>
  <c r="K1820" i="17"/>
  <c r="N1820" i="17"/>
  <c r="O1820" i="17"/>
  <c r="P1820" i="17"/>
  <c r="S1820" i="17"/>
  <c r="T1820" i="17"/>
  <c r="V1820" i="17"/>
  <c r="W1820" i="17"/>
  <c r="D1821" i="17"/>
  <c r="E1821" i="17"/>
  <c r="F1821" i="17"/>
  <c r="I1821" i="17"/>
  <c r="J1821" i="17"/>
  <c r="K1821" i="17"/>
  <c r="N1821" i="17"/>
  <c r="O1821" i="17"/>
  <c r="P1821" i="17"/>
  <c r="S1821" i="17"/>
  <c r="T1821" i="17"/>
  <c r="V1821" i="17"/>
  <c r="W1821" i="17"/>
  <c r="D1822" i="17"/>
  <c r="E1822" i="17"/>
  <c r="F1822" i="17"/>
  <c r="I1822" i="17"/>
  <c r="J1822" i="17"/>
  <c r="K1822" i="17"/>
  <c r="N1822" i="17"/>
  <c r="O1822" i="17"/>
  <c r="P1822" i="17"/>
  <c r="S1822" i="17"/>
  <c r="T1822" i="17"/>
  <c r="V1822" i="17"/>
  <c r="W1822" i="17"/>
  <c r="D1823" i="17"/>
  <c r="E1823" i="17"/>
  <c r="F1823" i="17"/>
  <c r="I1823" i="17"/>
  <c r="J1823" i="17"/>
  <c r="K1823" i="17"/>
  <c r="N1823" i="17"/>
  <c r="O1823" i="17"/>
  <c r="P1823" i="17"/>
  <c r="S1823" i="17"/>
  <c r="T1823" i="17"/>
  <c r="V1823" i="17"/>
  <c r="W1823" i="17"/>
  <c r="D1824" i="17"/>
  <c r="E1824" i="17"/>
  <c r="F1824" i="17"/>
  <c r="I1824" i="17"/>
  <c r="J1824" i="17"/>
  <c r="K1824" i="17"/>
  <c r="N1824" i="17"/>
  <c r="O1824" i="17"/>
  <c r="P1824" i="17"/>
  <c r="S1824" i="17"/>
  <c r="T1824" i="17"/>
  <c r="V1824" i="17"/>
  <c r="W1824" i="17"/>
  <c r="D1825" i="17"/>
  <c r="E1825" i="17"/>
  <c r="F1825" i="17"/>
  <c r="I1825" i="17"/>
  <c r="J1825" i="17"/>
  <c r="K1825" i="17"/>
  <c r="N1825" i="17"/>
  <c r="O1825" i="17"/>
  <c r="P1825" i="17"/>
  <c r="S1825" i="17"/>
  <c r="T1825" i="17"/>
  <c r="V1825" i="17"/>
  <c r="W1825" i="17"/>
  <c r="D1826" i="17"/>
  <c r="E1826" i="17"/>
  <c r="F1826" i="17"/>
  <c r="I1826" i="17"/>
  <c r="J1826" i="17"/>
  <c r="K1826" i="17"/>
  <c r="N1826" i="17"/>
  <c r="O1826" i="17"/>
  <c r="P1826" i="17"/>
  <c r="S1826" i="17"/>
  <c r="T1826" i="17"/>
  <c r="V1826" i="17"/>
  <c r="W1826" i="17"/>
  <c r="D1827" i="17"/>
  <c r="E1827" i="17"/>
  <c r="F1827" i="17"/>
  <c r="I1827" i="17"/>
  <c r="J1827" i="17"/>
  <c r="K1827" i="17"/>
  <c r="N1827" i="17"/>
  <c r="O1827" i="17"/>
  <c r="P1827" i="17"/>
  <c r="S1827" i="17"/>
  <c r="T1827" i="17"/>
  <c r="V1827" i="17"/>
  <c r="W1827" i="17"/>
  <c r="D1828" i="17"/>
  <c r="E1828" i="17"/>
  <c r="F1828" i="17"/>
  <c r="I1828" i="17"/>
  <c r="J1828" i="17"/>
  <c r="K1828" i="17"/>
  <c r="N1828" i="17"/>
  <c r="O1828" i="17"/>
  <c r="P1828" i="17"/>
  <c r="S1828" i="17"/>
  <c r="T1828" i="17"/>
  <c r="V1828" i="17"/>
  <c r="W1828" i="17"/>
  <c r="D1829" i="17"/>
  <c r="E1829" i="17"/>
  <c r="F1829" i="17"/>
  <c r="I1829" i="17"/>
  <c r="J1829" i="17"/>
  <c r="K1829" i="17"/>
  <c r="N1829" i="17"/>
  <c r="O1829" i="17"/>
  <c r="P1829" i="17"/>
  <c r="S1829" i="17"/>
  <c r="T1829" i="17"/>
  <c r="V1829" i="17"/>
  <c r="W1829" i="17"/>
  <c r="D1830" i="17"/>
  <c r="E1830" i="17"/>
  <c r="F1830" i="17"/>
  <c r="I1830" i="17"/>
  <c r="J1830" i="17"/>
  <c r="K1830" i="17"/>
  <c r="N1830" i="17"/>
  <c r="O1830" i="17"/>
  <c r="P1830" i="17"/>
  <c r="S1830" i="17"/>
  <c r="T1830" i="17"/>
  <c r="V1830" i="17"/>
  <c r="W1830" i="17"/>
  <c r="D1831" i="17"/>
  <c r="E1831" i="17"/>
  <c r="F1831" i="17"/>
  <c r="I1831" i="17"/>
  <c r="J1831" i="17"/>
  <c r="K1831" i="17"/>
  <c r="N1831" i="17"/>
  <c r="O1831" i="17"/>
  <c r="P1831" i="17"/>
  <c r="S1831" i="17"/>
  <c r="T1831" i="17"/>
  <c r="V1831" i="17"/>
  <c r="W1831" i="17"/>
  <c r="D1832" i="17"/>
  <c r="E1832" i="17"/>
  <c r="F1832" i="17"/>
  <c r="I1832" i="17"/>
  <c r="J1832" i="17"/>
  <c r="K1832" i="17"/>
  <c r="N1832" i="17"/>
  <c r="O1832" i="17"/>
  <c r="P1832" i="17"/>
  <c r="S1832" i="17"/>
  <c r="T1832" i="17"/>
  <c r="V1832" i="17"/>
  <c r="W1832" i="17"/>
  <c r="D1833" i="17"/>
  <c r="E1833" i="17"/>
  <c r="F1833" i="17"/>
  <c r="I1833" i="17"/>
  <c r="J1833" i="17"/>
  <c r="K1833" i="17"/>
  <c r="N1833" i="17"/>
  <c r="O1833" i="17"/>
  <c r="P1833" i="17"/>
  <c r="S1833" i="17"/>
  <c r="T1833" i="17"/>
  <c r="V1833" i="17"/>
  <c r="W1833" i="17"/>
  <c r="D1834" i="17"/>
  <c r="E1834" i="17"/>
  <c r="F1834" i="17"/>
  <c r="I1834" i="17"/>
  <c r="J1834" i="17"/>
  <c r="K1834" i="17"/>
  <c r="N1834" i="17"/>
  <c r="O1834" i="17"/>
  <c r="P1834" i="17"/>
  <c r="S1834" i="17"/>
  <c r="T1834" i="17"/>
  <c r="V1834" i="17"/>
  <c r="W1834" i="17"/>
  <c r="D1835" i="17"/>
  <c r="E1835" i="17"/>
  <c r="F1835" i="17"/>
  <c r="I1835" i="17"/>
  <c r="J1835" i="17"/>
  <c r="K1835" i="17"/>
  <c r="N1835" i="17"/>
  <c r="O1835" i="17"/>
  <c r="P1835" i="17"/>
  <c r="S1835" i="17"/>
  <c r="T1835" i="17"/>
  <c r="V1835" i="17"/>
  <c r="W1835" i="17"/>
  <c r="D1836" i="17"/>
  <c r="E1836" i="17"/>
  <c r="F1836" i="17"/>
  <c r="I1836" i="17"/>
  <c r="J1836" i="17"/>
  <c r="K1836" i="17"/>
  <c r="N1836" i="17"/>
  <c r="O1836" i="17"/>
  <c r="P1836" i="17"/>
  <c r="S1836" i="17"/>
  <c r="T1836" i="17"/>
  <c r="V1836" i="17"/>
  <c r="W1836" i="17"/>
  <c r="D1837" i="17"/>
  <c r="E1837" i="17"/>
  <c r="F1837" i="17"/>
  <c r="I1837" i="17"/>
  <c r="J1837" i="17"/>
  <c r="K1837" i="17"/>
  <c r="N1837" i="17"/>
  <c r="O1837" i="17"/>
  <c r="P1837" i="17"/>
  <c r="S1837" i="17"/>
  <c r="T1837" i="17"/>
  <c r="V1837" i="17"/>
  <c r="W1837" i="17"/>
  <c r="D1838" i="17"/>
  <c r="E1838" i="17"/>
  <c r="F1838" i="17"/>
  <c r="I1838" i="17"/>
  <c r="J1838" i="17"/>
  <c r="K1838" i="17"/>
  <c r="N1838" i="17"/>
  <c r="O1838" i="17"/>
  <c r="P1838" i="17"/>
  <c r="S1838" i="17"/>
  <c r="T1838" i="17"/>
  <c r="V1838" i="17"/>
  <c r="W1838" i="17"/>
  <c r="D1839" i="17"/>
  <c r="E1839" i="17"/>
  <c r="F1839" i="17"/>
  <c r="I1839" i="17"/>
  <c r="J1839" i="17"/>
  <c r="K1839" i="17"/>
  <c r="N1839" i="17"/>
  <c r="O1839" i="17"/>
  <c r="P1839" i="17"/>
  <c r="S1839" i="17"/>
  <c r="T1839" i="17"/>
  <c r="V1839" i="17"/>
  <c r="W1839" i="17"/>
  <c r="D1840" i="17"/>
  <c r="E1840" i="17"/>
  <c r="F1840" i="17"/>
  <c r="I1840" i="17"/>
  <c r="J1840" i="17"/>
  <c r="K1840" i="17"/>
  <c r="N1840" i="17"/>
  <c r="O1840" i="17"/>
  <c r="P1840" i="17"/>
  <c r="S1840" i="17"/>
  <c r="T1840" i="17"/>
  <c r="V1840" i="17"/>
  <c r="W1840" i="17"/>
  <c r="D1841" i="17"/>
  <c r="E1841" i="17"/>
  <c r="F1841" i="17"/>
  <c r="I1841" i="17"/>
  <c r="J1841" i="17"/>
  <c r="K1841" i="17"/>
  <c r="N1841" i="17"/>
  <c r="O1841" i="17"/>
  <c r="P1841" i="17"/>
  <c r="S1841" i="17"/>
  <c r="T1841" i="17"/>
  <c r="V1841" i="17"/>
  <c r="W1841" i="17"/>
  <c r="D1842" i="17"/>
  <c r="E1842" i="17"/>
  <c r="F1842" i="17"/>
  <c r="I1842" i="17"/>
  <c r="J1842" i="17"/>
  <c r="K1842" i="17"/>
  <c r="N1842" i="17"/>
  <c r="O1842" i="17"/>
  <c r="P1842" i="17"/>
  <c r="S1842" i="17"/>
  <c r="T1842" i="17"/>
  <c r="V1842" i="17"/>
  <c r="W1842" i="17"/>
  <c r="D1843" i="17"/>
  <c r="E1843" i="17"/>
  <c r="F1843" i="17"/>
  <c r="I1843" i="17"/>
  <c r="J1843" i="17"/>
  <c r="K1843" i="17"/>
  <c r="N1843" i="17"/>
  <c r="O1843" i="17"/>
  <c r="P1843" i="17"/>
  <c r="S1843" i="17"/>
  <c r="T1843" i="17"/>
  <c r="V1843" i="17"/>
  <c r="W1843" i="17"/>
  <c r="D1844" i="17"/>
  <c r="E1844" i="17"/>
  <c r="F1844" i="17"/>
  <c r="I1844" i="17"/>
  <c r="J1844" i="17"/>
  <c r="K1844" i="17"/>
  <c r="N1844" i="17"/>
  <c r="O1844" i="17"/>
  <c r="P1844" i="17"/>
  <c r="S1844" i="17"/>
  <c r="T1844" i="17"/>
  <c r="V1844" i="17"/>
  <c r="W1844" i="17"/>
  <c r="D1845" i="17"/>
  <c r="E1845" i="17"/>
  <c r="F1845" i="17"/>
  <c r="I1845" i="17"/>
  <c r="J1845" i="17"/>
  <c r="K1845" i="17"/>
  <c r="N1845" i="17"/>
  <c r="O1845" i="17"/>
  <c r="P1845" i="17"/>
  <c r="S1845" i="17"/>
  <c r="T1845" i="17"/>
  <c r="V1845" i="17"/>
  <c r="W1845" i="17"/>
  <c r="D1846" i="17"/>
  <c r="E1846" i="17"/>
  <c r="F1846" i="17"/>
  <c r="I1846" i="17"/>
  <c r="J1846" i="17"/>
  <c r="K1846" i="17"/>
  <c r="N1846" i="17"/>
  <c r="O1846" i="17"/>
  <c r="P1846" i="17"/>
  <c r="S1846" i="17"/>
  <c r="T1846" i="17"/>
  <c r="V1846" i="17"/>
  <c r="W1846" i="17"/>
  <c r="D1847" i="17"/>
  <c r="E1847" i="17"/>
  <c r="F1847" i="17"/>
  <c r="I1847" i="17"/>
  <c r="J1847" i="17"/>
  <c r="K1847" i="17"/>
  <c r="N1847" i="17"/>
  <c r="O1847" i="17"/>
  <c r="P1847" i="17"/>
  <c r="S1847" i="17"/>
  <c r="T1847" i="17"/>
  <c r="V1847" i="17"/>
  <c r="W1847" i="17"/>
  <c r="D1848" i="17"/>
  <c r="E1848" i="17"/>
  <c r="F1848" i="17"/>
  <c r="I1848" i="17"/>
  <c r="J1848" i="17"/>
  <c r="K1848" i="17"/>
  <c r="N1848" i="17"/>
  <c r="O1848" i="17"/>
  <c r="P1848" i="17"/>
  <c r="S1848" i="17"/>
  <c r="T1848" i="17"/>
  <c r="V1848" i="17"/>
  <c r="W1848" i="17"/>
  <c r="D1849" i="17"/>
  <c r="E1849" i="17"/>
  <c r="F1849" i="17"/>
  <c r="I1849" i="17"/>
  <c r="J1849" i="17"/>
  <c r="K1849" i="17"/>
  <c r="N1849" i="17"/>
  <c r="O1849" i="17"/>
  <c r="P1849" i="17"/>
  <c r="S1849" i="17"/>
  <c r="T1849" i="17"/>
  <c r="V1849" i="17"/>
  <c r="W1849" i="17"/>
  <c r="D1850" i="17"/>
  <c r="E1850" i="17"/>
  <c r="F1850" i="17"/>
  <c r="I1850" i="17"/>
  <c r="J1850" i="17"/>
  <c r="K1850" i="17"/>
  <c r="N1850" i="17"/>
  <c r="O1850" i="17"/>
  <c r="P1850" i="17"/>
  <c r="S1850" i="17"/>
  <c r="T1850" i="17"/>
  <c r="V1850" i="17"/>
  <c r="W1850" i="17"/>
  <c r="D1851" i="17"/>
  <c r="E1851" i="17"/>
  <c r="F1851" i="17"/>
  <c r="I1851" i="17"/>
  <c r="J1851" i="17"/>
  <c r="K1851" i="17"/>
  <c r="N1851" i="17"/>
  <c r="O1851" i="17"/>
  <c r="P1851" i="17"/>
  <c r="S1851" i="17"/>
  <c r="T1851" i="17"/>
  <c r="V1851" i="17"/>
  <c r="W1851" i="17"/>
  <c r="D1852" i="17"/>
  <c r="E1852" i="17"/>
  <c r="F1852" i="17"/>
  <c r="I1852" i="17"/>
  <c r="J1852" i="17"/>
  <c r="K1852" i="17"/>
  <c r="N1852" i="17"/>
  <c r="O1852" i="17"/>
  <c r="P1852" i="17"/>
  <c r="S1852" i="17"/>
  <c r="T1852" i="17"/>
  <c r="V1852" i="17"/>
  <c r="W1852" i="17"/>
  <c r="D1853" i="17"/>
  <c r="E1853" i="17"/>
  <c r="F1853" i="17"/>
  <c r="I1853" i="17"/>
  <c r="J1853" i="17"/>
  <c r="K1853" i="17"/>
  <c r="N1853" i="17"/>
  <c r="O1853" i="17"/>
  <c r="P1853" i="17"/>
  <c r="S1853" i="17"/>
  <c r="T1853" i="17"/>
  <c r="V1853" i="17"/>
  <c r="W1853" i="17"/>
  <c r="D1854" i="17"/>
  <c r="E1854" i="17"/>
  <c r="F1854" i="17"/>
  <c r="I1854" i="17"/>
  <c r="J1854" i="17"/>
  <c r="K1854" i="17"/>
  <c r="N1854" i="17"/>
  <c r="O1854" i="17"/>
  <c r="P1854" i="17"/>
  <c r="S1854" i="17"/>
  <c r="T1854" i="17"/>
  <c r="V1854" i="17"/>
  <c r="W1854" i="17"/>
  <c r="D1855" i="17"/>
  <c r="E1855" i="17"/>
  <c r="F1855" i="17"/>
  <c r="I1855" i="17"/>
  <c r="J1855" i="17"/>
  <c r="K1855" i="17"/>
  <c r="N1855" i="17"/>
  <c r="O1855" i="17"/>
  <c r="P1855" i="17"/>
  <c r="S1855" i="17"/>
  <c r="T1855" i="17"/>
  <c r="V1855" i="17"/>
  <c r="W1855" i="17"/>
  <c r="D1856" i="17"/>
  <c r="E1856" i="17"/>
  <c r="F1856" i="17"/>
  <c r="I1856" i="17"/>
  <c r="J1856" i="17"/>
  <c r="K1856" i="17"/>
  <c r="N1856" i="17"/>
  <c r="O1856" i="17"/>
  <c r="P1856" i="17"/>
  <c r="S1856" i="17"/>
  <c r="T1856" i="17"/>
  <c r="V1856" i="17"/>
  <c r="W1856" i="17"/>
  <c r="D1857" i="17"/>
  <c r="E1857" i="17"/>
  <c r="F1857" i="17"/>
  <c r="I1857" i="17"/>
  <c r="J1857" i="17"/>
  <c r="K1857" i="17"/>
  <c r="N1857" i="17"/>
  <c r="O1857" i="17"/>
  <c r="P1857" i="17"/>
  <c r="S1857" i="17"/>
  <c r="T1857" i="17"/>
  <c r="V1857" i="17"/>
  <c r="W1857" i="17"/>
  <c r="D1858" i="17"/>
  <c r="E1858" i="17"/>
  <c r="F1858" i="17"/>
  <c r="I1858" i="17"/>
  <c r="J1858" i="17"/>
  <c r="K1858" i="17"/>
  <c r="N1858" i="17"/>
  <c r="O1858" i="17"/>
  <c r="P1858" i="17"/>
  <c r="S1858" i="17"/>
  <c r="T1858" i="17"/>
  <c r="V1858" i="17"/>
  <c r="W1858" i="17"/>
  <c r="D1859" i="17"/>
  <c r="E1859" i="17"/>
  <c r="F1859" i="17"/>
  <c r="I1859" i="17"/>
  <c r="J1859" i="17"/>
  <c r="K1859" i="17"/>
  <c r="N1859" i="17"/>
  <c r="O1859" i="17"/>
  <c r="P1859" i="17"/>
  <c r="S1859" i="17"/>
  <c r="T1859" i="17"/>
  <c r="V1859" i="17"/>
  <c r="W1859" i="17"/>
  <c r="D1860" i="17"/>
  <c r="E1860" i="17"/>
  <c r="F1860" i="17"/>
  <c r="I1860" i="17"/>
  <c r="J1860" i="17"/>
  <c r="K1860" i="17"/>
  <c r="N1860" i="17"/>
  <c r="O1860" i="17"/>
  <c r="P1860" i="17"/>
  <c r="S1860" i="17"/>
  <c r="T1860" i="17"/>
  <c r="V1860" i="17"/>
  <c r="W1860" i="17"/>
  <c r="D1861" i="17"/>
  <c r="E1861" i="17"/>
  <c r="F1861" i="17"/>
  <c r="I1861" i="17"/>
  <c r="J1861" i="17"/>
  <c r="K1861" i="17"/>
  <c r="N1861" i="17"/>
  <c r="O1861" i="17"/>
  <c r="P1861" i="17"/>
  <c r="S1861" i="17"/>
  <c r="T1861" i="17"/>
  <c r="V1861" i="17"/>
  <c r="W1861" i="17"/>
  <c r="D1862" i="17"/>
  <c r="E1862" i="17"/>
  <c r="F1862" i="17"/>
  <c r="I1862" i="17"/>
  <c r="J1862" i="17"/>
  <c r="K1862" i="17"/>
  <c r="N1862" i="17"/>
  <c r="O1862" i="17"/>
  <c r="P1862" i="17"/>
  <c r="S1862" i="17"/>
  <c r="T1862" i="17"/>
  <c r="V1862" i="17"/>
  <c r="W1862" i="17"/>
  <c r="D1863" i="17"/>
  <c r="E1863" i="17"/>
  <c r="F1863" i="17"/>
  <c r="I1863" i="17"/>
  <c r="J1863" i="17"/>
  <c r="K1863" i="17"/>
  <c r="N1863" i="17"/>
  <c r="O1863" i="17"/>
  <c r="P1863" i="17"/>
  <c r="S1863" i="17"/>
  <c r="T1863" i="17"/>
  <c r="V1863" i="17"/>
  <c r="W1863" i="17"/>
  <c r="D1864" i="17"/>
  <c r="E1864" i="17"/>
  <c r="F1864" i="17"/>
  <c r="I1864" i="17"/>
  <c r="J1864" i="17"/>
  <c r="K1864" i="17"/>
  <c r="N1864" i="17"/>
  <c r="O1864" i="17"/>
  <c r="P1864" i="17"/>
  <c r="S1864" i="17"/>
  <c r="T1864" i="17"/>
  <c r="V1864" i="17"/>
  <c r="W1864" i="17"/>
  <c r="D1865" i="17"/>
  <c r="E1865" i="17"/>
  <c r="F1865" i="17"/>
  <c r="I1865" i="17"/>
  <c r="J1865" i="17"/>
  <c r="K1865" i="17"/>
  <c r="N1865" i="17"/>
  <c r="O1865" i="17"/>
  <c r="P1865" i="17"/>
  <c r="S1865" i="17"/>
  <c r="T1865" i="17"/>
  <c r="V1865" i="17"/>
  <c r="W1865" i="17"/>
  <c r="D1866" i="17"/>
  <c r="E1866" i="17"/>
  <c r="F1866" i="17"/>
  <c r="I1866" i="17"/>
  <c r="J1866" i="17"/>
  <c r="K1866" i="17"/>
  <c r="N1866" i="17"/>
  <c r="O1866" i="17"/>
  <c r="P1866" i="17"/>
  <c r="S1866" i="17"/>
  <c r="T1866" i="17"/>
  <c r="V1866" i="17"/>
  <c r="W1866" i="17"/>
  <c r="D1867" i="17"/>
  <c r="E1867" i="17"/>
  <c r="F1867" i="17"/>
  <c r="I1867" i="17"/>
  <c r="J1867" i="17"/>
  <c r="K1867" i="17"/>
  <c r="N1867" i="17"/>
  <c r="O1867" i="17"/>
  <c r="P1867" i="17"/>
  <c r="S1867" i="17"/>
  <c r="T1867" i="17"/>
  <c r="V1867" i="17"/>
  <c r="W1867" i="17"/>
  <c r="D1868" i="17"/>
  <c r="E1868" i="17"/>
  <c r="F1868" i="17"/>
  <c r="I1868" i="17"/>
  <c r="J1868" i="17"/>
  <c r="K1868" i="17"/>
  <c r="N1868" i="17"/>
  <c r="O1868" i="17"/>
  <c r="P1868" i="17"/>
  <c r="S1868" i="17"/>
  <c r="T1868" i="17"/>
  <c r="V1868" i="17"/>
  <c r="W1868" i="17"/>
  <c r="D1869" i="17"/>
  <c r="E1869" i="17"/>
  <c r="F1869" i="17"/>
  <c r="I1869" i="17"/>
  <c r="J1869" i="17"/>
  <c r="K1869" i="17"/>
  <c r="N1869" i="17"/>
  <c r="O1869" i="17"/>
  <c r="P1869" i="17"/>
  <c r="S1869" i="17"/>
  <c r="T1869" i="17"/>
  <c r="V1869" i="17"/>
  <c r="W1869" i="17"/>
  <c r="D1870" i="17"/>
  <c r="E1870" i="17"/>
  <c r="F1870" i="17"/>
  <c r="I1870" i="17"/>
  <c r="J1870" i="17"/>
  <c r="K1870" i="17"/>
  <c r="N1870" i="17"/>
  <c r="O1870" i="17"/>
  <c r="P1870" i="17"/>
  <c r="S1870" i="17"/>
  <c r="T1870" i="17"/>
  <c r="V1870" i="17"/>
  <c r="W1870" i="17"/>
  <c r="D1871" i="17"/>
  <c r="E1871" i="17"/>
  <c r="F1871" i="17"/>
  <c r="I1871" i="17"/>
  <c r="J1871" i="17"/>
  <c r="K1871" i="17"/>
  <c r="N1871" i="17"/>
  <c r="O1871" i="17"/>
  <c r="P1871" i="17"/>
  <c r="S1871" i="17"/>
  <c r="T1871" i="17"/>
  <c r="V1871" i="17"/>
  <c r="W1871" i="17"/>
  <c r="D1872" i="17"/>
  <c r="E1872" i="17"/>
  <c r="F1872" i="17"/>
  <c r="I1872" i="17"/>
  <c r="J1872" i="17"/>
  <c r="K1872" i="17"/>
  <c r="N1872" i="17"/>
  <c r="O1872" i="17"/>
  <c r="P1872" i="17"/>
  <c r="S1872" i="17"/>
  <c r="T1872" i="17"/>
  <c r="V1872" i="17"/>
  <c r="W1872" i="17"/>
  <c r="D1873" i="17"/>
  <c r="E1873" i="17"/>
  <c r="F1873" i="17"/>
  <c r="I1873" i="17"/>
  <c r="J1873" i="17"/>
  <c r="K1873" i="17"/>
  <c r="N1873" i="17"/>
  <c r="O1873" i="17"/>
  <c r="P1873" i="17"/>
  <c r="S1873" i="17"/>
  <c r="T1873" i="17"/>
  <c r="V1873" i="17"/>
  <c r="W1873" i="17"/>
  <c r="D1874" i="17"/>
  <c r="E1874" i="17"/>
  <c r="F1874" i="17"/>
  <c r="I1874" i="17"/>
  <c r="J1874" i="17"/>
  <c r="K1874" i="17"/>
  <c r="N1874" i="17"/>
  <c r="O1874" i="17"/>
  <c r="P1874" i="17"/>
  <c r="S1874" i="17"/>
  <c r="T1874" i="17"/>
  <c r="V1874" i="17"/>
  <c r="W1874" i="17"/>
  <c r="D1875" i="17"/>
  <c r="E1875" i="17"/>
  <c r="F1875" i="17"/>
  <c r="I1875" i="17"/>
  <c r="J1875" i="17"/>
  <c r="K1875" i="17"/>
  <c r="N1875" i="17"/>
  <c r="O1875" i="17"/>
  <c r="P1875" i="17"/>
  <c r="S1875" i="17"/>
  <c r="T1875" i="17"/>
  <c r="V1875" i="17"/>
  <c r="W1875" i="17"/>
  <c r="D1876" i="17"/>
  <c r="E1876" i="17"/>
  <c r="F1876" i="17"/>
  <c r="I1876" i="17"/>
  <c r="J1876" i="17"/>
  <c r="K1876" i="17"/>
  <c r="N1876" i="17"/>
  <c r="O1876" i="17"/>
  <c r="P1876" i="17"/>
  <c r="S1876" i="17"/>
  <c r="T1876" i="17"/>
  <c r="V1876" i="17"/>
  <c r="W1876" i="17"/>
  <c r="D1877" i="17"/>
  <c r="E1877" i="17"/>
  <c r="F1877" i="17"/>
  <c r="I1877" i="17"/>
  <c r="J1877" i="17"/>
  <c r="K1877" i="17"/>
  <c r="N1877" i="17"/>
  <c r="O1877" i="17"/>
  <c r="P1877" i="17"/>
  <c r="S1877" i="17"/>
  <c r="T1877" i="17"/>
  <c r="V1877" i="17"/>
  <c r="W1877" i="17"/>
  <c r="D1878" i="17"/>
  <c r="E1878" i="17"/>
  <c r="F1878" i="17"/>
  <c r="I1878" i="17"/>
  <c r="J1878" i="17"/>
  <c r="K1878" i="17"/>
  <c r="N1878" i="17"/>
  <c r="O1878" i="17"/>
  <c r="P1878" i="17"/>
  <c r="S1878" i="17"/>
  <c r="T1878" i="17"/>
  <c r="V1878" i="17"/>
  <c r="W1878" i="17"/>
  <c r="D1879" i="17"/>
  <c r="E1879" i="17"/>
  <c r="F1879" i="17"/>
  <c r="I1879" i="17"/>
  <c r="J1879" i="17"/>
  <c r="K1879" i="17"/>
  <c r="N1879" i="17"/>
  <c r="O1879" i="17"/>
  <c r="P1879" i="17"/>
  <c r="S1879" i="17"/>
  <c r="T1879" i="17"/>
  <c r="V1879" i="17"/>
  <c r="W1879" i="17"/>
  <c r="D1880" i="17"/>
  <c r="E1880" i="17"/>
  <c r="F1880" i="17"/>
  <c r="I1880" i="17"/>
  <c r="J1880" i="17"/>
  <c r="K1880" i="17"/>
  <c r="N1880" i="17"/>
  <c r="O1880" i="17"/>
  <c r="P1880" i="17"/>
  <c r="S1880" i="17"/>
  <c r="T1880" i="17"/>
  <c r="V1880" i="17"/>
  <c r="W1880" i="17"/>
  <c r="D1881" i="17"/>
  <c r="E1881" i="17"/>
  <c r="F1881" i="17"/>
  <c r="I1881" i="17"/>
  <c r="J1881" i="17"/>
  <c r="K1881" i="17"/>
  <c r="N1881" i="17"/>
  <c r="O1881" i="17"/>
  <c r="P1881" i="17"/>
  <c r="S1881" i="17"/>
  <c r="T1881" i="17"/>
  <c r="V1881" i="17"/>
  <c r="W1881" i="17"/>
  <c r="D1882" i="17"/>
  <c r="E1882" i="17"/>
  <c r="F1882" i="17"/>
  <c r="I1882" i="17"/>
  <c r="J1882" i="17"/>
  <c r="K1882" i="17"/>
  <c r="N1882" i="17"/>
  <c r="O1882" i="17"/>
  <c r="P1882" i="17"/>
  <c r="S1882" i="17"/>
  <c r="T1882" i="17"/>
  <c r="V1882" i="17"/>
  <c r="W1882" i="17"/>
  <c r="D1883" i="17"/>
  <c r="E1883" i="17"/>
  <c r="F1883" i="17"/>
  <c r="I1883" i="17"/>
  <c r="J1883" i="17"/>
  <c r="K1883" i="17"/>
  <c r="N1883" i="17"/>
  <c r="O1883" i="17"/>
  <c r="P1883" i="17"/>
  <c r="S1883" i="17"/>
  <c r="T1883" i="17"/>
  <c r="V1883" i="17"/>
  <c r="W1883" i="17"/>
  <c r="D1884" i="17"/>
  <c r="E1884" i="17"/>
  <c r="F1884" i="17"/>
  <c r="I1884" i="17"/>
  <c r="J1884" i="17"/>
  <c r="K1884" i="17"/>
  <c r="N1884" i="17"/>
  <c r="O1884" i="17"/>
  <c r="P1884" i="17"/>
  <c r="S1884" i="17"/>
  <c r="T1884" i="17"/>
  <c r="V1884" i="17"/>
  <c r="W1884" i="17"/>
  <c r="D1885" i="17"/>
  <c r="E1885" i="17"/>
  <c r="F1885" i="17"/>
  <c r="I1885" i="17"/>
  <c r="J1885" i="17"/>
  <c r="K1885" i="17"/>
  <c r="N1885" i="17"/>
  <c r="O1885" i="17"/>
  <c r="P1885" i="17"/>
  <c r="S1885" i="17"/>
  <c r="T1885" i="17"/>
  <c r="V1885" i="17"/>
  <c r="W1885" i="17"/>
  <c r="D1886" i="17"/>
  <c r="E1886" i="17"/>
  <c r="F1886" i="17"/>
  <c r="I1886" i="17"/>
  <c r="J1886" i="17"/>
  <c r="K1886" i="17"/>
  <c r="N1886" i="17"/>
  <c r="O1886" i="17"/>
  <c r="P1886" i="17"/>
  <c r="S1886" i="17"/>
  <c r="T1886" i="17"/>
  <c r="V1886" i="17"/>
  <c r="W1886" i="17"/>
  <c r="D1887" i="17"/>
  <c r="E1887" i="17"/>
  <c r="F1887" i="17"/>
  <c r="I1887" i="17"/>
  <c r="J1887" i="17"/>
  <c r="K1887" i="17"/>
  <c r="N1887" i="17"/>
  <c r="O1887" i="17"/>
  <c r="P1887" i="17"/>
  <c r="S1887" i="17"/>
  <c r="T1887" i="17"/>
  <c r="V1887" i="17"/>
  <c r="W1887" i="17"/>
  <c r="D1888" i="17"/>
  <c r="E1888" i="17"/>
  <c r="F1888" i="17"/>
  <c r="I1888" i="17"/>
  <c r="J1888" i="17"/>
  <c r="K1888" i="17"/>
  <c r="N1888" i="17"/>
  <c r="O1888" i="17"/>
  <c r="P1888" i="17"/>
  <c r="S1888" i="17"/>
  <c r="T1888" i="17"/>
  <c r="V1888" i="17"/>
  <c r="W1888" i="17"/>
  <c r="D1889" i="17"/>
  <c r="E1889" i="17"/>
  <c r="F1889" i="17"/>
  <c r="I1889" i="17"/>
  <c r="J1889" i="17"/>
  <c r="K1889" i="17"/>
  <c r="N1889" i="17"/>
  <c r="O1889" i="17"/>
  <c r="P1889" i="17"/>
  <c r="S1889" i="17"/>
  <c r="T1889" i="17"/>
  <c r="V1889" i="17"/>
  <c r="W1889" i="17"/>
  <c r="D1890" i="17"/>
  <c r="E1890" i="17"/>
  <c r="F1890" i="17"/>
  <c r="I1890" i="17"/>
  <c r="J1890" i="17"/>
  <c r="K1890" i="17"/>
  <c r="N1890" i="17"/>
  <c r="O1890" i="17"/>
  <c r="P1890" i="17"/>
  <c r="S1890" i="17"/>
  <c r="T1890" i="17"/>
  <c r="V1890" i="17"/>
  <c r="W1890" i="17"/>
  <c r="D1891" i="17"/>
  <c r="E1891" i="17"/>
  <c r="F1891" i="17"/>
  <c r="I1891" i="17"/>
  <c r="J1891" i="17"/>
  <c r="K1891" i="17"/>
  <c r="N1891" i="17"/>
  <c r="O1891" i="17"/>
  <c r="P1891" i="17"/>
  <c r="S1891" i="17"/>
  <c r="T1891" i="17"/>
  <c r="V1891" i="17"/>
  <c r="W1891" i="17"/>
  <c r="D1892" i="17"/>
  <c r="E1892" i="17"/>
  <c r="F1892" i="17"/>
  <c r="I1892" i="17"/>
  <c r="J1892" i="17"/>
  <c r="K1892" i="17"/>
  <c r="N1892" i="17"/>
  <c r="O1892" i="17"/>
  <c r="P1892" i="17"/>
  <c r="S1892" i="17"/>
  <c r="T1892" i="17"/>
  <c r="V1892" i="17"/>
  <c r="W1892" i="17"/>
  <c r="D1893" i="17"/>
  <c r="E1893" i="17"/>
  <c r="F1893" i="17"/>
  <c r="I1893" i="17"/>
  <c r="J1893" i="17"/>
  <c r="K1893" i="17"/>
  <c r="N1893" i="17"/>
  <c r="O1893" i="17"/>
  <c r="P1893" i="17"/>
  <c r="S1893" i="17"/>
  <c r="T1893" i="17"/>
  <c r="V1893" i="17"/>
  <c r="W1893" i="17"/>
  <c r="D1894" i="17"/>
  <c r="E1894" i="17"/>
  <c r="F1894" i="17"/>
  <c r="I1894" i="17"/>
  <c r="J1894" i="17"/>
  <c r="K1894" i="17"/>
  <c r="N1894" i="17"/>
  <c r="O1894" i="17"/>
  <c r="P1894" i="17"/>
  <c r="S1894" i="17"/>
  <c r="T1894" i="17"/>
  <c r="V1894" i="17"/>
  <c r="W1894" i="17"/>
  <c r="D1895" i="17"/>
  <c r="E1895" i="17"/>
  <c r="F1895" i="17"/>
  <c r="I1895" i="17"/>
  <c r="J1895" i="17"/>
  <c r="K1895" i="17"/>
  <c r="N1895" i="17"/>
  <c r="O1895" i="17"/>
  <c r="P1895" i="17"/>
  <c r="S1895" i="17"/>
  <c r="T1895" i="17"/>
  <c r="V1895" i="17"/>
  <c r="W1895" i="17"/>
  <c r="D1896" i="17"/>
  <c r="E1896" i="17"/>
  <c r="F1896" i="17"/>
  <c r="I1896" i="17"/>
  <c r="J1896" i="17"/>
  <c r="K1896" i="17"/>
  <c r="N1896" i="17"/>
  <c r="O1896" i="17"/>
  <c r="P1896" i="17"/>
  <c r="S1896" i="17"/>
  <c r="T1896" i="17"/>
  <c r="V1896" i="17"/>
  <c r="W1896" i="17"/>
  <c r="D1897" i="17"/>
  <c r="E1897" i="17"/>
  <c r="F1897" i="17"/>
  <c r="I1897" i="17"/>
  <c r="J1897" i="17"/>
  <c r="K1897" i="17"/>
  <c r="N1897" i="17"/>
  <c r="O1897" i="17"/>
  <c r="P1897" i="17"/>
  <c r="S1897" i="17"/>
  <c r="T1897" i="17"/>
  <c r="V1897" i="17"/>
  <c r="W1897" i="17"/>
  <c r="D1898" i="17"/>
  <c r="E1898" i="17"/>
  <c r="F1898" i="17"/>
  <c r="I1898" i="17"/>
  <c r="J1898" i="17"/>
  <c r="K1898" i="17"/>
  <c r="N1898" i="17"/>
  <c r="O1898" i="17"/>
  <c r="P1898" i="17"/>
  <c r="S1898" i="17"/>
  <c r="T1898" i="17"/>
  <c r="V1898" i="17"/>
  <c r="W1898" i="17"/>
  <c r="D1899" i="17"/>
  <c r="E1899" i="17"/>
  <c r="F1899" i="17"/>
  <c r="I1899" i="17"/>
  <c r="J1899" i="17"/>
  <c r="K1899" i="17"/>
  <c r="N1899" i="17"/>
  <c r="O1899" i="17"/>
  <c r="P1899" i="17"/>
  <c r="S1899" i="17"/>
  <c r="T1899" i="17"/>
  <c r="V1899" i="17"/>
  <c r="W1899" i="17"/>
  <c r="D1900" i="17"/>
  <c r="E1900" i="17"/>
  <c r="F1900" i="17"/>
  <c r="I1900" i="17"/>
  <c r="J1900" i="17"/>
  <c r="K1900" i="17"/>
  <c r="N1900" i="17"/>
  <c r="O1900" i="17"/>
  <c r="P1900" i="17"/>
  <c r="S1900" i="17"/>
  <c r="T1900" i="17"/>
  <c r="V1900" i="17"/>
  <c r="W1900" i="17"/>
  <c r="D1901" i="17"/>
  <c r="E1901" i="17"/>
  <c r="F1901" i="17"/>
  <c r="I1901" i="17"/>
  <c r="J1901" i="17"/>
  <c r="K1901" i="17"/>
  <c r="N1901" i="17"/>
  <c r="O1901" i="17"/>
  <c r="P1901" i="17"/>
  <c r="S1901" i="17"/>
  <c r="T1901" i="17"/>
  <c r="V1901" i="17"/>
  <c r="W1901" i="17"/>
  <c r="D1902" i="17"/>
  <c r="E1902" i="17"/>
  <c r="F1902" i="17"/>
  <c r="I1902" i="17"/>
  <c r="J1902" i="17"/>
  <c r="K1902" i="17"/>
  <c r="N1902" i="17"/>
  <c r="O1902" i="17"/>
  <c r="P1902" i="17"/>
  <c r="S1902" i="17"/>
  <c r="T1902" i="17"/>
  <c r="V1902" i="17"/>
  <c r="W1902" i="17"/>
  <c r="D1903" i="17"/>
  <c r="E1903" i="17"/>
  <c r="F1903" i="17"/>
  <c r="I1903" i="17"/>
  <c r="J1903" i="17"/>
  <c r="K1903" i="17"/>
  <c r="N1903" i="17"/>
  <c r="O1903" i="17"/>
  <c r="P1903" i="17"/>
  <c r="S1903" i="17"/>
  <c r="T1903" i="17"/>
  <c r="V1903" i="17"/>
  <c r="W1903" i="17"/>
  <c r="D1904" i="17"/>
  <c r="E1904" i="17"/>
  <c r="F1904" i="17"/>
  <c r="I1904" i="17"/>
  <c r="J1904" i="17"/>
  <c r="K1904" i="17"/>
  <c r="N1904" i="17"/>
  <c r="O1904" i="17"/>
  <c r="P1904" i="17"/>
  <c r="S1904" i="17"/>
  <c r="T1904" i="17"/>
  <c r="V1904" i="17"/>
  <c r="W1904" i="17"/>
  <c r="D1905" i="17"/>
  <c r="E1905" i="17"/>
  <c r="F1905" i="17"/>
  <c r="I1905" i="17"/>
  <c r="J1905" i="17"/>
  <c r="K1905" i="17"/>
  <c r="N1905" i="17"/>
  <c r="O1905" i="17"/>
  <c r="P1905" i="17"/>
  <c r="S1905" i="17"/>
  <c r="T1905" i="17"/>
  <c r="V1905" i="17"/>
  <c r="W1905" i="17"/>
  <c r="D1906" i="17"/>
  <c r="E1906" i="17"/>
  <c r="F1906" i="17"/>
  <c r="I1906" i="17"/>
  <c r="J1906" i="17"/>
  <c r="K1906" i="17"/>
  <c r="N1906" i="17"/>
  <c r="O1906" i="17"/>
  <c r="P1906" i="17"/>
  <c r="S1906" i="17"/>
  <c r="T1906" i="17"/>
  <c r="V1906" i="17"/>
  <c r="W1906" i="17"/>
  <c r="D1907" i="17"/>
  <c r="E1907" i="17"/>
  <c r="F1907" i="17"/>
  <c r="I1907" i="17"/>
  <c r="J1907" i="17"/>
  <c r="K1907" i="17"/>
  <c r="N1907" i="17"/>
  <c r="O1907" i="17"/>
  <c r="P1907" i="17"/>
  <c r="S1907" i="17"/>
  <c r="T1907" i="17"/>
  <c r="V1907" i="17"/>
  <c r="W1907" i="17"/>
  <c r="D1908" i="17"/>
  <c r="E1908" i="17"/>
  <c r="F1908" i="17"/>
  <c r="I1908" i="17"/>
  <c r="J1908" i="17"/>
  <c r="K1908" i="17"/>
  <c r="N1908" i="17"/>
  <c r="O1908" i="17"/>
  <c r="P1908" i="17"/>
  <c r="S1908" i="17"/>
  <c r="T1908" i="17"/>
  <c r="V1908" i="17"/>
  <c r="W1908" i="17"/>
  <c r="D1909" i="17"/>
  <c r="E1909" i="17"/>
  <c r="F1909" i="17"/>
  <c r="I1909" i="17"/>
  <c r="J1909" i="17"/>
  <c r="K1909" i="17"/>
  <c r="N1909" i="17"/>
  <c r="O1909" i="17"/>
  <c r="P1909" i="17"/>
  <c r="S1909" i="17"/>
  <c r="T1909" i="17"/>
  <c r="V1909" i="17"/>
  <c r="W1909" i="17"/>
  <c r="D1910" i="17"/>
  <c r="E1910" i="17"/>
  <c r="F1910" i="17"/>
  <c r="I1910" i="17"/>
  <c r="J1910" i="17"/>
  <c r="K1910" i="17"/>
  <c r="N1910" i="17"/>
  <c r="O1910" i="17"/>
  <c r="P1910" i="17"/>
  <c r="S1910" i="17"/>
  <c r="T1910" i="17"/>
  <c r="V1910" i="17"/>
  <c r="W1910" i="17"/>
  <c r="D1911" i="17"/>
  <c r="E1911" i="17"/>
  <c r="F1911" i="17"/>
  <c r="I1911" i="17"/>
  <c r="J1911" i="17"/>
  <c r="K1911" i="17"/>
  <c r="N1911" i="17"/>
  <c r="O1911" i="17"/>
  <c r="P1911" i="17"/>
  <c r="S1911" i="17"/>
  <c r="T1911" i="17"/>
  <c r="V1911" i="17"/>
  <c r="W1911" i="17"/>
  <c r="D1912" i="17"/>
  <c r="E1912" i="17"/>
  <c r="F1912" i="17"/>
  <c r="I1912" i="17"/>
  <c r="J1912" i="17"/>
  <c r="K1912" i="17"/>
  <c r="N1912" i="17"/>
  <c r="O1912" i="17"/>
  <c r="P1912" i="17"/>
  <c r="S1912" i="17"/>
  <c r="T1912" i="17"/>
  <c r="V1912" i="17"/>
  <c r="W1912" i="17"/>
  <c r="D1913" i="17"/>
  <c r="E1913" i="17"/>
  <c r="F1913" i="17"/>
  <c r="I1913" i="17"/>
  <c r="J1913" i="17"/>
  <c r="K1913" i="17"/>
  <c r="N1913" i="17"/>
  <c r="O1913" i="17"/>
  <c r="P1913" i="17"/>
  <c r="S1913" i="17"/>
  <c r="T1913" i="17"/>
  <c r="V1913" i="17"/>
  <c r="W1913" i="17"/>
  <c r="D1914" i="17"/>
  <c r="E1914" i="17"/>
  <c r="F1914" i="17"/>
  <c r="I1914" i="17"/>
  <c r="J1914" i="17"/>
  <c r="K1914" i="17"/>
  <c r="N1914" i="17"/>
  <c r="O1914" i="17"/>
  <c r="P1914" i="17"/>
  <c r="S1914" i="17"/>
  <c r="T1914" i="17"/>
  <c r="V1914" i="17"/>
  <c r="W1914" i="17"/>
  <c r="D1915" i="17"/>
  <c r="E1915" i="17"/>
  <c r="F1915" i="17"/>
  <c r="I1915" i="17"/>
  <c r="J1915" i="17"/>
  <c r="K1915" i="17"/>
  <c r="N1915" i="17"/>
  <c r="O1915" i="17"/>
  <c r="P1915" i="17"/>
  <c r="S1915" i="17"/>
  <c r="T1915" i="17"/>
  <c r="V1915" i="17"/>
  <c r="W1915" i="17"/>
  <c r="D1916" i="17"/>
  <c r="E1916" i="17"/>
  <c r="F1916" i="17"/>
  <c r="I1916" i="17"/>
  <c r="J1916" i="17"/>
  <c r="K1916" i="17"/>
  <c r="N1916" i="17"/>
  <c r="O1916" i="17"/>
  <c r="P1916" i="17"/>
  <c r="S1916" i="17"/>
  <c r="T1916" i="17"/>
  <c r="V1916" i="17"/>
  <c r="W1916" i="17"/>
  <c r="D1917" i="17"/>
  <c r="E1917" i="17"/>
  <c r="F1917" i="17"/>
  <c r="I1917" i="17"/>
  <c r="J1917" i="17"/>
  <c r="K1917" i="17"/>
  <c r="N1917" i="17"/>
  <c r="O1917" i="17"/>
  <c r="P1917" i="17"/>
  <c r="S1917" i="17"/>
  <c r="T1917" i="17"/>
  <c r="V1917" i="17"/>
  <c r="W1917" i="17"/>
  <c r="D1918" i="17"/>
  <c r="E1918" i="17"/>
  <c r="F1918" i="17"/>
  <c r="I1918" i="17"/>
  <c r="J1918" i="17"/>
  <c r="K1918" i="17"/>
  <c r="N1918" i="17"/>
  <c r="O1918" i="17"/>
  <c r="P1918" i="17"/>
  <c r="S1918" i="17"/>
  <c r="T1918" i="17"/>
  <c r="V1918" i="17"/>
  <c r="W1918" i="17"/>
  <c r="D1919" i="17"/>
  <c r="E1919" i="17"/>
  <c r="F1919" i="17"/>
  <c r="I1919" i="17"/>
  <c r="J1919" i="17"/>
  <c r="K1919" i="17"/>
  <c r="N1919" i="17"/>
  <c r="O1919" i="17"/>
  <c r="P1919" i="17"/>
  <c r="S1919" i="17"/>
  <c r="T1919" i="17"/>
  <c r="V1919" i="17"/>
  <c r="W1919" i="17"/>
  <c r="D1920" i="17"/>
  <c r="E1920" i="17"/>
  <c r="F1920" i="17"/>
  <c r="I1920" i="17"/>
  <c r="J1920" i="17"/>
  <c r="K1920" i="17"/>
  <c r="N1920" i="17"/>
  <c r="O1920" i="17"/>
  <c r="P1920" i="17"/>
  <c r="S1920" i="17"/>
  <c r="T1920" i="17"/>
  <c r="V1920" i="17"/>
  <c r="W1920" i="17"/>
  <c r="D1921" i="17"/>
  <c r="E1921" i="17"/>
  <c r="F1921" i="17"/>
  <c r="I1921" i="17"/>
  <c r="J1921" i="17"/>
  <c r="K1921" i="17"/>
  <c r="N1921" i="17"/>
  <c r="O1921" i="17"/>
  <c r="P1921" i="17"/>
  <c r="S1921" i="17"/>
  <c r="T1921" i="17"/>
  <c r="V1921" i="17"/>
  <c r="W1921" i="17"/>
  <c r="D1922" i="17"/>
  <c r="E1922" i="17"/>
  <c r="F1922" i="17"/>
  <c r="I1922" i="17"/>
  <c r="J1922" i="17"/>
  <c r="K1922" i="17"/>
  <c r="N1922" i="17"/>
  <c r="O1922" i="17"/>
  <c r="P1922" i="17"/>
  <c r="S1922" i="17"/>
  <c r="T1922" i="17"/>
  <c r="V1922" i="17"/>
  <c r="W1922" i="17"/>
  <c r="D1923" i="17"/>
  <c r="E1923" i="17"/>
  <c r="F1923" i="17"/>
  <c r="I1923" i="17"/>
  <c r="J1923" i="17"/>
  <c r="K1923" i="17"/>
  <c r="N1923" i="17"/>
  <c r="O1923" i="17"/>
  <c r="P1923" i="17"/>
  <c r="S1923" i="17"/>
  <c r="T1923" i="17"/>
  <c r="V1923" i="17"/>
  <c r="W1923" i="17"/>
  <c r="D1924" i="17"/>
  <c r="E1924" i="17"/>
  <c r="F1924" i="17"/>
  <c r="I1924" i="17"/>
  <c r="J1924" i="17"/>
  <c r="K1924" i="17"/>
  <c r="N1924" i="17"/>
  <c r="O1924" i="17"/>
  <c r="P1924" i="17"/>
  <c r="S1924" i="17"/>
  <c r="T1924" i="17"/>
  <c r="V1924" i="17"/>
  <c r="W1924" i="17"/>
  <c r="D1925" i="17"/>
  <c r="E1925" i="17"/>
  <c r="F1925" i="17"/>
  <c r="I1925" i="17"/>
  <c r="J1925" i="17"/>
  <c r="K1925" i="17"/>
  <c r="N1925" i="17"/>
  <c r="O1925" i="17"/>
  <c r="P1925" i="17"/>
  <c r="S1925" i="17"/>
  <c r="T1925" i="17"/>
  <c r="V1925" i="17"/>
  <c r="W1925" i="17"/>
  <c r="D1926" i="17"/>
  <c r="E1926" i="17"/>
  <c r="F1926" i="17"/>
  <c r="I1926" i="17"/>
  <c r="J1926" i="17"/>
  <c r="K1926" i="17"/>
  <c r="N1926" i="17"/>
  <c r="O1926" i="17"/>
  <c r="P1926" i="17"/>
  <c r="S1926" i="17"/>
  <c r="T1926" i="17"/>
  <c r="V1926" i="17"/>
  <c r="W1926" i="17"/>
  <c r="D1927" i="17"/>
  <c r="E1927" i="17"/>
  <c r="F1927" i="17"/>
  <c r="I1927" i="17"/>
  <c r="J1927" i="17"/>
  <c r="K1927" i="17"/>
  <c r="N1927" i="17"/>
  <c r="O1927" i="17"/>
  <c r="P1927" i="17"/>
  <c r="S1927" i="17"/>
  <c r="T1927" i="17"/>
  <c r="V1927" i="17"/>
  <c r="W1927" i="17"/>
  <c r="D1928" i="17"/>
  <c r="E1928" i="17"/>
  <c r="F1928" i="17"/>
  <c r="I1928" i="17"/>
  <c r="J1928" i="17"/>
  <c r="K1928" i="17"/>
  <c r="N1928" i="17"/>
  <c r="O1928" i="17"/>
  <c r="P1928" i="17"/>
  <c r="S1928" i="17"/>
  <c r="T1928" i="17"/>
  <c r="V1928" i="17"/>
  <c r="W1928" i="17"/>
  <c r="D1929" i="17"/>
  <c r="E1929" i="17"/>
  <c r="F1929" i="17"/>
  <c r="I1929" i="17"/>
  <c r="J1929" i="17"/>
  <c r="K1929" i="17"/>
  <c r="N1929" i="17"/>
  <c r="O1929" i="17"/>
  <c r="P1929" i="17"/>
  <c r="S1929" i="17"/>
  <c r="T1929" i="17"/>
  <c r="V1929" i="17"/>
  <c r="W1929" i="17"/>
  <c r="D1930" i="17"/>
  <c r="E1930" i="17"/>
  <c r="F1930" i="17"/>
  <c r="I1930" i="17"/>
  <c r="J1930" i="17"/>
  <c r="K1930" i="17"/>
  <c r="N1930" i="17"/>
  <c r="O1930" i="17"/>
  <c r="P1930" i="17"/>
  <c r="S1930" i="17"/>
  <c r="T1930" i="17"/>
  <c r="V1930" i="17"/>
  <c r="W1930" i="17"/>
  <c r="D1931" i="17"/>
  <c r="E1931" i="17"/>
  <c r="F1931" i="17"/>
  <c r="I1931" i="17"/>
  <c r="J1931" i="17"/>
  <c r="K1931" i="17"/>
  <c r="N1931" i="17"/>
  <c r="O1931" i="17"/>
  <c r="P1931" i="17"/>
  <c r="S1931" i="17"/>
  <c r="T1931" i="17"/>
  <c r="V1931" i="17"/>
  <c r="W1931" i="17"/>
  <c r="D1932" i="17"/>
  <c r="E1932" i="17"/>
  <c r="F1932" i="17"/>
  <c r="I1932" i="17"/>
  <c r="J1932" i="17"/>
  <c r="K1932" i="17"/>
  <c r="N1932" i="17"/>
  <c r="O1932" i="17"/>
  <c r="P1932" i="17"/>
  <c r="S1932" i="17"/>
  <c r="T1932" i="17"/>
  <c r="V1932" i="17"/>
  <c r="W1932" i="17"/>
  <c r="D1933" i="17"/>
  <c r="E1933" i="17"/>
  <c r="F1933" i="17"/>
  <c r="I1933" i="17"/>
  <c r="J1933" i="17"/>
  <c r="K1933" i="17"/>
  <c r="N1933" i="17"/>
  <c r="O1933" i="17"/>
  <c r="P1933" i="17"/>
  <c r="S1933" i="17"/>
  <c r="T1933" i="17"/>
  <c r="V1933" i="17"/>
  <c r="W1933" i="17"/>
  <c r="D1934" i="17"/>
  <c r="E1934" i="17"/>
  <c r="F1934" i="17"/>
  <c r="I1934" i="17"/>
  <c r="J1934" i="17"/>
  <c r="K1934" i="17"/>
  <c r="N1934" i="17"/>
  <c r="O1934" i="17"/>
  <c r="P1934" i="17"/>
  <c r="S1934" i="17"/>
  <c r="T1934" i="17"/>
  <c r="V1934" i="17"/>
  <c r="W1934" i="17"/>
  <c r="D1935" i="17"/>
  <c r="E1935" i="17"/>
  <c r="F1935" i="17"/>
  <c r="I1935" i="17"/>
  <c r="J1935" i="17"/>
  <c r="K1935" i="17"/>
  <c r="N1935" i="17"/>
  <c r="O1935" i="17"/>
  <c r="P1935" i="17"/>
  <c r="S1935" i="17"/>
  <c r="T1935" i="17"/>
  <c r="V1935" i="17"/>
  <c r="W1935" i="17"/>
  <c r="D1936" i="17"/>
  <c r="E1936" i="17"/>
  <c r="F1936" i="17"/>
  <c r="I1936" i="17"/>
  <c r="J1936" i="17"/>
  <c r="K1936" i="17"/>
  <c r="N1936" i="17"/>
  <c r="O1936" i="17"/>
  <c r="P1936" i="17"/>
  <c r="S1936" i="17"/>
  <c r="T1936" i="17"/>
  <c r="V1936" i="17"/>
  <c r="W1936" i="17"/>
  <c r="D1937" i="17"/>
  <c r="E1937" i="17"/>
  <c r="F1937" i="17"/>
  <c r="I1937" i="17"/>
  <c r="J1937" i="17"/>
  <c r="K1937" i="17"/>
  <c r="N1937" i="17"/>
  <c r="O1937" i="17"/>
  <c r="P1937" i="17"/>
  <c r="S1937" i="17"/>
  <c r="T1937" i="17"/>
  <c r="V1937" i="17"/>
  <c r="W1937" i="17"/>
  <c r="D1938" i="17"/>
  <c r="E1938" i="17"/>
  <c r="F1938" i="17"/>
  <c r="I1938" i="17"/>
  <c r="J1938" i="17"/>
  <c r="K1938" i="17"/>
  <c r="N1938" i="17"/>
  <c r="O1938" i="17"/>
  <c r="P1938" i="17"/>
  <c r="S1938" i="17"/>
  <c r="T1938" i="17"/>
  <c r="V1938" i="17"/>
  <c r="W1938" i="17"/>
  <c r="D1939" i="17"/>
  <c r="E1939" i="17"/>
  <c r="F1939" i="17"/>
  <c r="I1939" i="17"/>
  <c r="J1939" i="17"/>
  <c r="K1939" i="17"/>
  <c r="N1939" i="17"/>
  <c r="O1939" i="17"/>
  <c r="P1939" i="17"/>
  <c r="S1939" i="17"/>
  <c r="T1939" i="17"/>
  <c r="V1939" i="17"/>
  <c r="W1939" i="17"/>
  <c r="D1940" i="17"/>
  <c r="E1940" i="17"/>
  <c r="F1940" i="17"/>
  <c r="I1940" i="17"/>
  <c r="J1940" i="17"/>
  <c r="K1940" i="17"/>
  <c r="N1940" i="17"/>
  <c r="O1940" i="17"/>
  <c r="P1940" i="17"/>
  <c r="S1940" i="17"/>
  <c r="T1940" i="17"/>
  <c r="V1940" i="17"/>
  <c r="W1940" i="17"/>
  <c r="D1941" i="17"/>
  <c r="E1941" i="17"/>
  <c r="F1941" i="17"/>
  <c r="I1941" i="17"/>
  <c r="J1941" i="17"/>
  <c r="K1941" i="17"/>
  <c r="N1941" i="17"/>
  <c r="O1941" i="17"/>
  <c r="P1941" i="17"/>
  <c r="S1941" i="17"/>
  <c r="T1941" i="17"/>
  <c r="V1941" i="17"/>
  <c r="W1941" i="17"/>
  <c r="D1942" i="17"/>
  <c r="E1942" i="17"/>
  <c r="F1942" i="17"/>
  <c r="I1942" i="17"/>
  <c r="J1942" i="17"/>
  <c r="K1942" i="17"/>
  <c r="N1942" i="17"/>
  <c r="O1942" i="17"/>
  <c r="P1942" i="17"/>
  <c r="S1942" i="17"/>
  <c r="T1942" i="17"/>
  <c r="V1942" i="17"/>
  <c r="W1942" i="17"/>
  <c r="D1943" i="17"/>
  <c r="E1943" i="17"/>
  <c r="F1943" i="17"/>
  <c r="I1943" i="17"/>
  <c r="J1943" i="17"/>
  <c r="K1943" i="17"/>
  <c r="N1943" i="17"/>
  <c r="O1943" i="17"/>
  <c r="P1943" i="17"/>
  <c r="S1943" i="17"/>
  <c r="T1943" i="17"/>
  <c r="V1943" i="17"/>
  <c r="W1943" i="17"/>
  <c r="D1944" i="17"/>
  <c r="E1944" i="17"/>
  <c r="F1944" i="17"/>
  <c r="I1944" i="17"/>
  <c r="J1944" i="17"/>
  <c r="K1944" i="17"/>
  <c r="N1944" i="17"/>
  <c r="O1944" i="17"/>
  <c r="P1944" i="17"/>
  <c r="S1944" i="17"/>
  <c r="T1944" i="17"/>
  <c r="V1944" i="17"/>
  <c r="W1944" i="17"/>
  <c r="D1945" i="17"/>
  <c r="E1945" i="17"/>
  <c r="F1945" i="17"/>
  <c r="I1945" i="17"/>
  <c r="J1945" i="17"/>
  <c r="K1945" i="17"/>
  <c r="N1945" i="17"/>
  <c r="O1945" i="17"/>
  <c r="P1945" i="17"/>
  <c r="S1945" i="17"/>
  <c r="T1945" i="17"/>
  <c r="V1945" i="17"/>
  <c r="W1945" i="17"/>
  <c r="D1946" i="17"/>
  <c r="E1946" i="17"/>
  <c r="F1946" i="17"/>
  <c r="I1946" i="17"/>
  <c r="J1946" i="17"/>
  <c r="K1946" i="17"/>
  <c r="N1946" i="17"/>
  <c r="O1946" i="17"/>
  <c r="P1946" i="17"/>
  <c r="S1946" i="17"/>
  <c r="T1946" i="17"/>
  <c r="V1946" i="17"/>
  <c r="W1946" i="17"/>
  <c r="D1947" i="17"/>
  <c r="E1947" i="17"/>
  <c r="F1947" i="17"/>
  <c r="I1947" i="17"/>
  <c r="J1947" i="17"/>
  <c r="K1947" i="17"/>
  <c r="N1947" i="17"/>
  <c r="O1947" i="17"/>
  <c r="P1947" i="17"/>
  <c r="S1947" i="17"/>
  <c r="T1947" i="17"/>
  <c r="V1947" i="17"/>
  <c r="W1947" i="17"/>
  <c r="D1948" i="17"/>
  <c r="E1948" i="17"/>
  <c r="F1948" i="17"/>
  <c r="I1948" i="17"/>
  <c r="J1948" i="17"/>
  <c r="K1948" i="17"/>
  <c r="N1948" i="17"/>
  <c r="O1948" i="17"/>
  <c r="P1948" i="17"/>
  <c r="S1948" i="17"/>
  <c r="T1948" i="17"/>
  <c r="V1948" i="17"/>
  <c r="W1948" i="17"/>
  <c r="D1949" i="17"/>
  <c r="E1949" i="17"/>
  <c r="F1949" i="17"/>
  <c r="I1949" i="17"/>
  <c r="J1949" i="17"/>
  <c r="K1949" i="17"/>
  <c r="N1949" i="17"/>
  <c r="O1949" i="17"/>
  <c r="P1949" i="17"/>
  <c r="S1949" i="17"/>
  <c r="T1949" i="17"/>
  <c r="V1949" i="17"/>
  <c r="W1949" i="17"/>
  <c r="D1950" i="17"/>
  <c r="E1950" i="17"/>
  <c r="F1950" i="17"/>
  <c r="I1950" i="17"/>
  <c r="J1950" i="17"/>
  <c r="K1950" i="17"/>
  <c r="N1950" i="17"/>
  <c r="O1950" i="17"/>
  <c r="P1950" i="17"/>
  <c r="S1950" i="17"/>
  <c r="T1950" i="17"/>
  <c r="V1950" i="17"/>
  <c r="W1950" i="17"/>
  <c r="D1951" i="17"/>
  <c r="E1951" i="17"/>
  <c r="F1951" i="17"/>
  <c r="I1951" i="17"/>
  <c r="J1951" i="17"/>
  <c r="K1951" i="17"/>
  <c r="N1951" i="17"/>
  <c r="O1951" i="17"/>
  <c r="P1951" i="17"/>
  <c r="S1951" i="17"/>
  <c r="T1951" i="17"/>
  <c r="V1951" i="17"/>
  <c r="W1951" i="17"/>
  <c r="D1952" i="17"/>
  <c r="E1952" i="17"/>
  <c r="F1952" i="17"/>
  <c r="I1952" i="17"/>
  <c r="J1952" i="17"/>
  <c r="K1952" i="17"/>
  <c r="N1952" i="17"/>
  <c r="O1952" i="17"/>
  <c r="P1952" i="17"/>
  <c r="S1952" i="17"/>
  <c r="T1952" i="17"/>
  <c r="V1952" i="17"/>
  <c r="W1952" i="17"/>
  <c r="D1953" i="17"/>
  <c r="E1953" i="17"/>
  <c r="F1953" i="17"/>
  <c r="I1953" i="17"/>
  <c r="J1953" i="17"/>
  <c r="K1953" i="17"/>
  <c r="N1953" i="17"/>
  <c r="O1953" i="17"/>
  <c r="P1953" i="17"/>
  <c r="S1953" i="17"/>
  <c r="T1953" i="17"/>
  <c r="V1953" i="17"/>
  <c r="W1953" i="17"/>
  <c r="D1954" i="17"/>
  <c r="E1954" i="17"/>
  <c r="F1954" i="17"/>
  <c r="I1954" i="17"/>
  <c r="J1954" i="17"/>
  <c r="K1954" i="17"/>
  <c r="N1954" i="17"/>
  <c r="O1954" i="17"/>
  <c r="P1954" i="17"/>
  <c r="S1954" i="17"/>
  <c r="T1954" i="17"/>
  <c r="V1954" i="17"/>
  <c r="W1954" i="17"/>
  <c r="D1955" i="17"/>
  <c r="E1955" i="17"/>
  <c r="F1955" i="17"/>
  <c r="I1955" i="17"/>
  <c r="J1955" i="17"/>
  <c r="K1955" i="17"/>
  <c r="N1955" i="17"/>
  <c r="O1955" i="17"/>
  <c r="P1955" i="17"/>
  <c r="S1955" i="17"/>
  <c r="T1955" i="17"/>
  <c r="V1955" i="17"/>
  <c r="W1955" i="17"/>
  <c r="D1956" i="17"/>
  <c r="E1956" i="17"/>
  <c r="F1956" i="17"/>
  <c r="I1956" i="17"/>
  <c r="J1956" i="17"/>
  <c r="K1956" i="17"/>
  <c r="N1956" i="17"/>
  <c r="O1956" i="17"/>
  <c r="P1956" i="17"/>
  <c r="S1956" i="17"/>
  <c r="T1956" i="17"/>
  <c r="V1956" i="17"/>
  <c r="W1956" i="17"/>
  <c r="D1957" i="17"/>
  <c r="E1957" i="17"/>
  <c r="F1957" i="17"/>
  <c r="I1957" i="17"/>
  <c r="J1957" i="17"/>
  <c r="K1957" i="17"/>
  <c r="N1957" i="17"/>
  <c r="O1957" i="17"/>
  <c r="P1957" i="17"/>
  <c r="S1957" i="17"/>
  <c r="T1957" i="17"/>
  <c r="V1957" i="17"/>
  <c r="W1957" i="17"/>
  <c r="D1958" i="17"/>
  <c r="E1958" i="17"/>
  <c r="F1958" i="17"/>
  <c r="I1958" i="17"/>
  <c r="J1958" i="17"/>
  <c r="K1958" i="17"/>
  <c r="N1958" i="17"/>
  <c r="O1958" i="17"/>
  <c r="P1958" i="17"/>
  <c r="S1958" i="17"/>
  <c r="T1958" i="17"/>
  <c r="V1958" i="17"/>
  <c r="W1958" i="17"/>
  <c r="D1959" i="17"/>
  <c r="E1959" i="17"/>
  <c r="F1959" i="17"/>
  <c r="I1959" i="17"/>
  <c r="J1959" i="17"/>
  <c r="K1959" i="17"/>
  <c r="N1959" i="17"/>
  <c r="O1959" i="17"/>
  <c r="P1959" i="17"/>
  <c r="S1959" i="17"/>
  <c r="T1959" i="17"/>
  <c r="V1959" i="17"/>
  <c r="W1959" i="17"/>
  <c r="D1960" i="17"/>
  <c r="E1960" i="17"/>
  <c r="F1960" i="17"/>
  <c r="I1960" i="17"/>
  <c r="J1960" i="17"/>
  <c r="K1960" i="17"/>
  <c r="N1960" i="17"/>
  <c r="O1960" i="17"/>
  <c r="P1960" i="17"/>
  <c r="S1960" i="17"/>
  <c r="T1960" i="17"/>
  <c r="V1960" i="17"/>
  <c r="W1960" i="17"/>
  <c r="D1961" i="17"/>
  <c r="E1961" i="17"/>
  <c r="F1961" i="17"/>
  <c r="I1961" i="17"/>
  <c r="J1961" i="17"/>
  <c r="K1961" i="17"/>
  <c r="N1961" i="17"/>
  <c r="O1961" i="17"/>
  <c r="P1961" i="17"/>
  <c r="S1961" i="17"/>
  <c r="T1961" i="17"/>
  <c r="V1961" i="17"/>
  <c r="W1961" i="17"/>
  <c r="D1962" i="17"/>
  <c r="E1962" i="17"/>
  <c r="F1962" i="17"/>
  <c r="I1962" i="17"/>
  <c r="J1962" i="17"/>
  <c r="K1962" i="17"/>
  <c r="N1962" i="17"/>
  <c r="O1962" i="17"/>
  <c r="P1962" i="17"/>
  <c r="S1962" i="17"/>
  <c r="T1962" i="17"/>
  <c r="V1962" i="17"/>
  <c r="W1962" i="17"/>
  <c r="D1963" i="17"/>
  <c r="E1963" i="17"/>
  <c r="F1963" i="17"/>
  <c r="I1963" i="17"/>
  <c r="J1963" i="17"/>
  <c r="K1963" i="17"/>
  <c r="N1963" i="17"/>
  <c r="O1963" i="17"/>
  <c r="P1963" i="17"/>
  <c r="S1963" i="17"/>
  <c r="T1963" i="17"/>
  <c r="V1963" i="17"/>
  <c r="W1963" i="17"/>
  <c r="D1964" i="17"/>
  <c r="E1964" i="17"/>
  <c r="F1964" i="17"/>
  <c r="I1964" i="17"/>
  <c r="J1964" i="17"/>
  <c r="K1964" i="17"/>
  <c r="N1964" i="17"/>
  <c r="O1964" i="17"/>
  <c r="P1964" i="17"/>
  <c r="S1964" i="17"/>
  <c r="T1964" i="17"/>
  <c r="V1964" i="17"/>
  <c r="W1964" i="17"/>
  <c r="D1965" i="17"/>
  <c r="E1965" i="17"/>
  <c r="F1965" i="17"/>
  <c r="I1965" i="17"/>
  <c r="J1965" i="17"/>
  <c r="K1965" i="17"/>
  <c r="N1965" i="17"/>
  <c r="O1965" i="17"/>
  <c r="P1965" i="17"/>
  <c r="S1965" i="17"/>
  <c r="T1965" i="17"/>
  <c r="V1965" i="17"/>
  <c r="W1965" i="17"/>
  <c r="D1966" i="17"/>
  <c r="E1966" i="17"/>
  <c r="F1966" i="17"/>
  <c r="I1966" i="17"/>
  <c r="J1966" i="17"/>
  <c r="K1966" i="17"/>
  <c r="N1966" i="17"/>
  <c r="O1966" i="17"/>
  <c r="P1966" i="17"/>
  <c r="S1966" i="17"/>
  <c r="T1966" i="17"/>
  <c r="V1966" i="17"/>
  <c r="W1966" i="17"/>
  <c r="D1967" i="17"/>
  <c r="E1967" i="17"/>
  <c r="F1967" i="17"/>
  <c r="I1967" i="17"/>
  <c r="J1967" i="17"/>
  <c r="K1967" i="17"/>
  <c r="N1967" i="17"/>
  <c r="O1967" i="17"/>
  <c r="P1967" i="17"/>
  <c r="S1967" i="17"/>
  <c r="T1967" i="17"/>
  <c r="V1967" i="17"/>
  <c r="W1967" i="17"/>
  <c r="D1968" i="17"/>
  <c r="E1968" i="17"/>
  <c r="F1968" i="17"/>
  <c r="I1968" i="17"/>
  <c r="J1968" i="17"/>
  <c r="K1968" i="17"/>
  <c r="N1968" i="17"/>
  <c r="O1968" i="17"/>
  <c r="P1968" i="17"/>
  <c r="S1968" i="17"/>
  <c r="T1968" i="17"/>
  <c r="V1968" i="17"/>
  <c r="W1968" i="17"/>
  <c r="D1969" i="17"/>
  <c r="E1969" i="17"/>
  <c r="F1969" i="17"/>
  <c r="I1969" i="17"/>
  <c r="J1969" i="17"/>
  <c r="K1969" i="17"/>
  <c r="N1969" i="17"/>
  <c r="O1969" i="17"/>
  <c r="P1969" i="17"/>
  <c r="S1969" i="17"/>
  <c r="T1969" i="17"/>
  <c r="V1969" i="17"/>
  <c r="W1969" i="17"/>
  <c r="D1970" i="17"/>
  <c r="E1970" i="17"/>
  <c r="F1970" i="17"/>
  <c r="I1970" i="17"/>
  <c r="J1970" i="17"/>
  <c r="K1970" i="17"/>
  <c r="N1970" i="17"/>
  <c r="O1970" i="17"/>
  <c r="P1970" i="17"/>
  <c r="S1970" i="17"/>
  <c r="T1970" i="17"/>
  <c r="V1970" i="17"/>
  <c r="W1970" i="17"/>
  <c r="D1971" i="17"/>
  <c r="E1971" i="17"/>
  <c r="F1971" i="17"/>
  <c r="I1971" i="17"/>
  <c r="J1971" i="17"/>
  <c r="K1971" i="17"/>
  <c r="N1971" i="17"/>
  <c r="O1971" i="17"/>
  <c r="P1971" i="17"/>
  <c r="S1971" i="17"/>
  <c r="T1971" i="17"/>
  <c r="V1971" i="17"/>
  <c r="W1971" i="17"/>
  <c r="D1972" i="17"/>
  <c r="E1972" i="17"/>
  <c r="F1972" i="17"/>
  <c r="I1972" i="17"/>
  <c r="J1972" i="17"/>
  <c r="K1972" i="17"/>
  <c r="N1972" i="17"/>
  <c r="O1972" i="17"/>
  <c r="P1972" i="17"/>
  <c r="S1972" i="17"/>
  <c r="T1972" i="17"/>
  <c r="V1972" i="17"/>
  <c r="W1972" i="17"/>
  <c r="D1973" i="17"/>
  <c r="E1973" i="17"/>
  <c r="F1973" i="17"/>
  <c r="I1973" i="17"/>
  <c r="J1973" i="17"/>
  <c r="K1973" i="17"/>
  <c r="N1973" i="17"/>
  <c r="O1973" i="17"/>
  <c r="P1973" i="17"/>
  <c r="S1973" i="17"/>
  <c r="T1973" i="17"/>
  <c r="V1973" i="17"/>
  <c r="W1973" i="17"/>
  <c r="D1974" i="17"/>
  <c r="E1974" i="17"/>
  <c r="F1974" i="17"/>
  <c r="I1974" i="17"/>
  <c r="J1974" i="17"/>
  <c r="K1974" i="17"/>
  <c r="N1974" i="17"/>
  <c r="O1974" i="17"/>
  <c r="P1974" i="17"/>
  <c r="S1974" i="17"/>
  <c r="T1974" i="17"/>
  <c r="V1974" i="17"/>
  <c r="W1974" i="17"/>
  <c r="D1975" i="17"/>
  <c r="E1975" i="17"/>
  <c r="F1975" i="17"/>
  <c r="I1975" i="17"/>
  <c r="J1975" i="17"/>
  <c r="K1975" i="17"/>
  <c r="N1975" i="17"/>
  <c r="O1975" i="17"/>
  <c r="P1975" i="17"/>
  <c r="S1975" i="17"/>
  <c r="T1975" i="17"/>
  <c r="V1975" i="17"/>
  <c r="W1975" i="17"/>
  <c r="D1976" i="17"/>
  <c r="E1976" i="17"/>
  <c r="F1976" i="17"/>
  <c r="I1976" i="17"/>
  <c r="J1976" i="17"/>
  <c r="K1976" i="17"/>
  <c r="N1976" i="17"/>
  <c r="O1976" i="17"/>
  <c r="P1976" i="17"/>
  <c r="S1976" i="17"/>
  <c r="T1976" i="17"/>
  <c r="V1976" i="17"/>
  <c r="W1976" i="17"/>
  <c r="D1977" i="17"/>
  <c r="E1977" i="17"/>
  <c r="F1977" i="17"/>
  <c r="I1977" i="17"/>
  <c r="J1977" i="17"/>
  <c r="K1977" i="17"/>
  <c r="N1977" i="17"/>
  <c r="O1977" i="17"/>
  <c r="P1977" i="17"/>
  <c r="S1977" i="17"/>
  <c r="T1977" i="17"/>
  <c r="V1977" i="17"/>
  <c r="W1977" i="17"/>
  <c r="D1978" i="17"/>
  <c r="E1978" i="17"/>
  <c r="F1978" i="17"/>
  <c r="I1978" i="17"/>
  <c r="J1978" i="17"/>
  <c r="K1978" i="17"/>
  <c r="N1978" i="17"/>
  <c r="O1978" i="17"/>
  <c r="P1978" i="17"/>
  <c r="S1978" i="17"/>
  <c r="T1978" i="17"/>
  <c r="V1978" i="17"/>
  <c r="W1978" i="17"/>
  <c r="D1979" i="17"/>
  <c r="E1979" i="17"/>
  <c r="F1979" i="17"/>
  <c r="I1979" i="17"/>
  <c r="J1979" i="17"/>
  <c r="K1979" i="17"/>
  <c r="N1979" i="17"/>
  <c r="O1979" i="17"/>
  <c r="P1979" i="17"/>
  <c r="S1979" i="17"/>
  <c r="T1979" i="17"/>
  <c r="V1979" i="17"/>
  <c r="W1979" i="17"/>
  <c r="D1980" i="17"/>
  <c r="E1980" i="17"/>
  <c r="F1980" i="17"/>
  <c r="I1980" i="17"/>
  <c r="J1980" i="17"/>
  <c r="K1980" i="17"/>
  <c r="N1980" i="17"/>
  <c r="O1980" i="17"/>
  <c r="P1980" i="17"/>
  <c r="S1980" i="17"/>
  <c r="T1980" i="17"/>
  <c r="V1980" i="17"/>
  <c r="W1980" i="17"/>
  <c r="D1981" i="17"/>
  <c r="E1981" i="17"/>
  <c r="F1981" i="17"/>
  <c r="I1981" i="17"/>
  <c r="J1981" i="17"/>
  <c r="K1981" i="17"/>
  <c r="N1981" i="17"/>
  <c r="O1981" i="17"/>
  <c r="P1981" i="17"/>
  <c r="S1981" i="17"/>
  <c r="T1981" i="17"/>
  <c r="V1981" i="17"/>
  <c r="W1981" i="17"/>
  <c r="D1982" i="17"/>
  <c r="E1982" i="17"/>
  <c r="F1982" i="17"/>
  <c r="I1982" i="17"/>
  <c r="J1982" i="17"/>
  <c r="K1982" i="17"/>
  <c r="N1982" i="17"/>
  <c r="O1982" i="17"/>
  <c r="P1982" i="17"/>
  <c r="S1982" i="17"/>
  <c r="T1982" i="17"/>
  <c r="V1982" i="17"/>
  <c r="W1982" i="17"/>
  <c r="D1983" i="17"/>
  <c r="E1983" i="17"/>
  <c r="F1983" i="17"/>
  <c r="I1983" i="17"/>
  <c r="J1983" i="17"/>
  <c r="K1983" i="17"/>
  <c r="N1983" i="17"/>
  <c r="O1983" i="17"/>
  <c r="P1983" i="17"/>
  <c r="S1983" i="17"/>
  <c r="T1983" i="17"/>
  <c r="V1983" i="17"/>
  <c r="W1983" i="17"/>
  <c r="D1984" i="17"/>
  <c r="E1984" i="17"/>
  <c r="F1984" i="17"/>
  <c r="I1984" i="17"/>
  <c r="J1984" i="17"/>
  <c r="K1984" i="17"/>
  <c r="N1984" i="17"/>
  <c r="O1984" i="17"/>
  <c r="P1984" i="17"/>
  <c r="S1984" i="17"/>
  <c r="T1984" i="17"/>
  <c r="V1984" i="17"/>
  <c r="W1984" i="17"/>
  <c r="D1985" i="17"/>
  <c r="E1985" i="17"/>
  <c r="F1985" i="17"/>
  <c r="I1985" i="17"/>
  <c r="J1985" i="17"/>
  <c r="K1985" i="17"/>
  <c r="N1985" i="17"/>
  <c r="O1985" i="17"/>
  <c r="P1985" i="17"/>
  <c r="S1985" i="17"/>
  <c r="T1985" i="17"/>
  <c r="V1985" i="17"/>
  <c r="W1985" i="17"/>
  <c r="D1986" i="17"/>
  <c r="E1986" i="17"/>
  <c r="F1986" i="17"/>
  <c r="I1986" i="17"/>
  <c r="J1986" i="17"/>
  <c r="K1986" i="17"/>
  <c r="N1986" i="17"/>
  <c r="O1986" i="17"/>
  <c r="P1986" i="17"/>
  <c r="S1986" i="17"/>
  <c r="T1986" i="17"/>
  <c r="V1986" i="17"/>
  <c r="W1986" i="17"/>
  <c r="D1987" i="17"/>
  <c r="E1987" i="17"/>
  <c r="F1987" i="17"/>
  <c r="I1987" i="17"/>
  <c r="J1987" i="17"/>
  <c r="K1987" i="17"/>
  <c r="N1987" i="17"/>
  <c r="O1987" i="17"/>
  <c r="P1987" i="17"/>
  <c r="S1987" i="17"/>
  <c r="T1987" i="17"/>
  <c r="V1987" i="17"/>
  <c r="W1987" i="17"/>
  <c r="D1988" i="17"/>
  <c r="E1988" i="17"/>
  <c r="F1988" i="17"/>
  <c r="I1988" i="17"/>
  <c r="J1988" i="17"/>
  <c r="K1988" i="17"/>
  <c r="N1988" i="17"/>
  <c r="O1988" i="17"/>
  <c r="P1988" i="17"/>
  <c r="S1988" i="17"/>
  <c r="T1988" i="17"/>
  <c r="V1988" i="17"/>
  <c r="W1988" i="17"/>
  <c r="D1989" i="17"/>
  <c r="E1989" i="17"/>
  <c r="F1989" i="17"/>
  <c r="I1989" i="17"/>
  <c r="J1989" i="17"/>
  <c r="K1989" i="17"/>
  <c r="N1989" i="17"/>
  <c r="O1989" i="17"/>
  <c r="P1989" i="17"/>
  <c r="S1989" i="17"/>
  <c r="T1989" i="17"/>
  <c r="V1989" i="17"/>
  <c r="W1989" i="17"/>
  <c r="D1990" i="17"/>
  <c r="E1990" i="17"/>
  <c r="F1990" i="17"/>
  <c r="I1990" i="17"/>
  <c r="J1990" i="17"/>
  <c r="K1990" i="17"/>
  <c r="N1990" i="17"/>
  <c r="O1990" i="17"/>
  <c r="P1990" i="17"/>
  <c r="S1990" i="17"/>
  <c r="T1990" i="17"/>
  <c r="V1990" i="17"/>
  <c r="W1990" i="17"/>
  <c r="D1991" i="17"/>
  <c r="E1991" i="17"/>
  <c r="F1991" i="17"/>
  <c r="I1991" i="17"/>
  <c r="J1991" i="17"/>
  <c r="K1991" i="17"/>
  <c r="N1991" i="17"/>
  <c r="O1991" i="17"/>
  <c r="P1991" i="17"/>
  <c r="S1991" i="17"/>
  <c r="T1991" i="17"/>
  <c r="V1991" i="17"/>
  <c r="W1991" i="17"/>
  <c r="D1992" i="17"/>
  <c r="E1992" i="17"/>
  <c r="F1992" i="17"/>
  <c r="I1992" i="17"/>
  <c r="J1992" i="17"/>
  <c r="K1992" i="17"/>
  <c r="N1992" i="17"/>
  <c r="O1992" i="17"/>
  <c r="P1992" i="17"/>
  <c r="S1992" i="17"/>
  <c r="T1992" i="17"/>
  <c r="V1992" i="17"/>
  <c r="W1992" i="17"/>
  <c r="D1993" i="17"/>
  <c r="E1993" i="17"/>
  <c r="F1993" i="17"/>
  <c r="I1993" i="17"/>
  <c r="J1993" i="17"/>
  <c r="K1993" i="17"/>
  <c r="N1993" i="17"/>
  <c r="O1993" i="17"/>
  <c r="P1993" i="17"/>
  <c r="S1993" i="17"/>
  <c r="T1993" i="17"/>
  <c r="V1993" i="17"/>
  <c r="W1993" i="17"/>
  <c r="D1994" i="17"/>
  <c r="E1994" i="17"/>
  <c r="F1994" i="17"/>
  <c r="I1994" i="17"/>
  <c r="J1994" i="17"/>
  <c r="K1994" i="17"/>
  <c r="N1994" i="17"/>
  <c r="O1994" i="17"/>
  <c r="P1994" i="17"/>
  <c r="S1994" i="17"/>
  <c r="T1994" i="17"/>
  <c r="V1994" i="17"/>
  <c r="W1994" i="17"/>
  <c r="D1995" i="17"/>
  <c r="E1995" i="17"/>
  <c r="F1995" i="17"/>
  <c r="I1995" i="17"/>
  <c r="J1995" i="17"/>
  <c r="K1995" i="17"/>
  <c r="N1995" i="17"/>
  <c r="O1995" i="17"/>
  <c r="P1995" i="17"/>
  <c r="S1995" i="17"/>
  <c r="T1995" i="17"/>
  <c r="V1995" i="17"/>
  <c r="W1995" i="17"/>
  <c r="D1996" i="17"/>
  <c r="E1996" i="17"/>
  <c r="F1996" i="17"/>
  <c r="I1996" i="17"/>
  <c r="J1996" i="17"/>
  <c r="K1996" i="17"/>
  <c r="N1996" i="17"/>
  <c r="O1996" i="17"/>
  <c r="P1996" i="17"/>
  <c r="S1996" i="17"/>
  <c r="T1996" i="17"/>
  <c r="V1996" i="17"/>
  <c r="W1996" i="17"/>
  <c r="D1997" i="17"/>
  <c r="E1997" i="17"/>
  <c r="F1997" i="17"/>
  <c r="I1997" i="17"/>
  <c r="J1997" i="17"/>
  <c r="K1997" i="17"/>
  <c r="N1997" i="17"/>
  <c r="O1997" i="17"/>
  <c r="P1997" i="17"/>
  <c r="S1997" i="17"/>
  <c r="T1997" i="17"/>
  <c r="V1997" i="17"/>
  <c r="W1997" i="17"/>
  <c r="D1998" i="17"/>
  <c r="E1998" i="17"/>
  <c r="F1998" i="17"/>
  <c r="I1998" i="17"/>
  <c r="J1998" i="17"/>
  <c r="K1998" i="17"/>
  <c r="N1998" i="17"/>
  <c r="O1998" i="17"/>
  <c r="P1998" i="17"/>
  <c r="S1998" i="17"/>
  <c r="T1998" i="17"/>
  <c r="V1998" i="17"/>
  <c r="W1998" i="17"/>
  <c r="D1999" i="17"/>
  <c r="E1999" i="17"/>
  <c r="F1999" i="17"/>
  <c r="I1999" i="17"/>
  <c r="J1999" i="17"/>
  <c r="K1999" i="17"/>
  <c r="N1999" i="17"/>
  <c r="O1999" i="17"/>
  <c r="P1999" i="17"/>
  <c r="S1999" i="17"/>
  <c r="T1999" i="17"/>
  <c r="V1999" i="17"/>
  <c r="W1999" i="17"/>
  <c r="D2000" i="17"/>
  <c r="E2000" i="17"/>
  <c r="F2000" i="17"/>
  <c r="I2000" i="17"/>
  <c r="J2000" i="17"/>
  <c r="K2000" i="17"/>
  <c r="N2000" i="17"/>
  <c r="O2000" i="17"/>
  <c r="P2000" i="17"/>
  <c r="S2000" i="17"/>
  <c r="T2000" i="17"/>
  <c r="V2000" i="17"/>
  <c r="W2000" i="17"/>
  <c r="D2001" i="17"/>
  <c r="E2001" i="17"/>
  <c r="F2001" i="17"/>
  <c r="I2001" i="17"/>
  <c r="J2001" i="17"/>
  <c r="K2001" i="17"/>
  <c r="N2001" i="17"/>
  <c r="O2001" i="17"/>
  <c r="P2001" i="17"/>
  <c r="S2001" i="17"/>
  <c r="T2001" i="17"/>
  <c r="V2001" i="17"/>
  <c r="W2001" i="17"/>
  <c r="D2002" i="17"/>
  <c r="E2002" i="17"/>
  <c r="F2002" i="17"/>
  <c r="I2002" i="17"/>
  <c r="J2002" i="17"/>
  <c r="K2002" i="17"/>
  <c r="N2002" i="17"/>
  <c r="O2002" i="17"/>
  <c r="P2002" i="17"/>
  <c r="S2002" i="17"/>
  <c r="T2002" i="17"/>
  <c r="V2002" i="17"/>
  <c r="W2002" i="17"/>
  <c r="D2003" i="17"/>
  <c r="E2003" i="17"/>
  <c r="F2003" i="17"/>
  <c r="I2003" i="17"/>
  <c r="J2003" i="17"/>
  <c r="K2003" i="17"/>
  <c r="N2003" i="17"/>
  <c r="O2003" i="17"/>
  <c r="P2003" i="17"/>
  <c r="S2003" i="17"/>
  <c r="T2003" i="17"/>
  <c r="V2003" i="17"/>
  <c r="W2003" i="17"/>
  <c r="D2004" i="17"/>
  <c r="E2004" i="17"/>
  <c r="F2004" i="17"/>
  <c r="I2004" i="17"/>
  <c r="J2004" i="17"/>
  <c r="K2004" i="17"/>
  <c r="N2004" i="17"/>
  <c r="O2004" i="17"/>
  <c r="P2004" i="17"/>
  <c r="S2004" i="17"/>
  <c r="T2004" i="17"/>
  <c r="V2004" i="17"/>
  <c r="W2004" i="17"/>
  <c r="D2005" i="17"/>
  <c r="E2005" i="17"/>
  <c r="F2005" i="17"/>
  <c r="I2005" i="17"/>
  <c r="J2005" i="17"/>
  <c r="K2005" i="17"/>
  <c r="N2005" i="17"/>
  <c r="O2005" i="17"/>
  <c r="P2005" i="17"/>
  <c r="S2005" i="17"/>
  <c r="T2005" i="17"/>
  <c r="V2005" i="17"/>
  <c r="W2005" i="17"/>
  <c r="D2006" i="17"/>
  <c r="E2006" i="17"/>
  <c r="F2006" i="17"/>
  <c r="I2006" i="17"/>
  <c r="J2006" i="17"/>
  <c r="K2006" i="17"/>
  <c r="N2006" i="17"/>
  <c r="O2006" i="17"/>
  <c r="P2006" i="17"/>
  <c r="S2006" i="17"/>
  <c r="T2006" i="17"/>
  <c r="V2006" i="17"/>
  <c r="W2006" i="17"/>
  <c r="D2007" i="17"/>
  <c r="E2007" i="17"/>
  <c r="F2007" i="17"/>
  <c r="I2007" i="17"/>
  <c r="J2007" i="17"/>
  <c r="K2007" i="17"/>
  <c r="N2007" i="17"/>
  <c r="O2007" i="17"/>
  <c r="P2007" i="17"/>
  <c r="S2007" i="17"/>
  <c r="T2007" i="17"/>
  <c r="V2007" i="17"/>
  <c r="W2007" i="17"/>
  <c r="D2008" i="17"/>
  <c r="E2008" i="17"/>
  <c r="F2008" i="17"/>
  <c r="I2008" i="17"/>
  <c r="J2008" i="17"/>
  <c r="K2008" i="17"/>
  <c r="N2008" i="17"/>
  <c r="O2008" i="17"/>
  <c r="P2008" i="17"/>
  <c r="S2008" i="17"/>
  <c r="T2008" i="17"/>
  <c r="V2008" i="17"/>
  <c r="W2008" i="17"/>
  <c r="D2009" i="17"/>
  <c r="E2009" i="17"/>
  <c r="F2009" i="17"/>
  <c r="I2009" i="17"/>
  <c r="J2009" i="17"/>
  <c r="K2009" i="17"/>
  <c r="N2009" i="17"/>
  <c r="O2009" i="17"/>
  <c r="P2009" i="17"/>
  <c r="S2009" i="17"/>
  <c r="T2009" i="17"/>
  <c r="V2009" i="17"/>
  <c r="W2009" i="17"/>
  <c r="D2010" i="17"/>
  <c r="E2010" i="17"/>
  <c r="F2010" i="17"/>
  <c r="I2010" i="17"/>
  <c r="J2010" i="17"/>
  <c r="K2010" i="17"/>
  <c r="N2010" i="17"/>
  <c r="O2010" i="17"/>
  <c r="P2010" i="17"/>
  <c r="S2010" i="17"/>
  <c r="T2010" i="17"/>
  <c r="V2010" i="17"/>
  <c r="W2010" i="17"/>
  <c r="D2011" i="17"/>
  <c r="E2011" i="17"/>
  <c r="F2011" i="17"/>
  <c r="I2011" i="17"/>
  <c r="J2011" i="17"/>
  <c r="K2011" i="17"/>
  <c r="N2011" i="17"/>
  <c r="O2011" i="17"/>
  <c r="P2011" i="17"/>
  <c r="S2011" i="17"/>
  <c r="T2011" i="17"/>
  <c r="V2011" i="17"/>
  <c r="W2011" i="17"/>
  <c r="D2012" i="17"/>
  <c r="E2012" i="17"/>
  <c r="F2012" i="17"/>
  <c r="I2012" i="17"/>
  <c r="J2012" i="17"/>
  <c r="K2012" i="17"/>
  <c r="N2012" i="17"/>
  <c r="O2012" i="17"/>
  <c r="P2012" i="17"/>
  <c r="S2012" i="17"/>
  <c r="T2012" i="17"/>
  <c r="V2012" i="17"/>
  <c r="W2012" i="17"/>
  <c r="D2013" i="17"/>
  <c r="E2013" i="17"/>
  <c r="F2013" i="17"/>
  <c r="I2013" i="17"/>
  <c r="J2013" i="17"/>
  <c r="K2013" i="17"/>
  <c r="N2013" i="17"/>
  <c r="O2013" i="17"/>
  <c r="P2013" i="17"/>
  <c r="S2013" i="17"/>
  <c r="T2013" i="17"/>
  <c r="V2013" i="17"/>
  <c r="W2013" i="17"/>
  <c r="D2014" i="17"/>
  <c r="E2014" i="17"/>
  <c r="F2014" i="17"/>
  <c r="I2014" i="17"/>
  <c r="J2014" i="17"/>
  <c r="K2014" i="17"/>
  <c r="N2014" i="17"/>
  <c r="O2014" i="17"/>
  <c r="P2014" i="17"/>
  <c r="S2014" i="17"/>
  <c r="T2014" i="17"/>
  <c r="V2014" i="17"/>
  <c r="W2014" i="17"/>
  <c r="D2015" i="17"/>
  <c r="E2015" i="17"/>
  <c r="F2015" i="17"/>
  <c r="I2015" i="17"/>
  <c r="J2015" i="17"/>
  <c r="K2015" i="17"/>
  <c r="N2015" i="17"/>
  <c r="O2015" i="17"/>
  <c r="P2015" i="17"/>
  <c r="S2015" i="17"/>
  <c r="T2015" i="17"/>
  <c r="V2015" i="17"/>
  <c r="W2015" i="17"/>
  <c r="D2016" i="17"/>
  <c r="E2016" i="17"/>
  <c r="F2016" i="17"/>
  <c r="I2016" i="17"/>
  <c r="J2016" i="17"/>
  <c r="K2016" i="17"/>
  <c r="N2016" i="17"/>
  <c r="O2016" i="17"/>
  <c r="P2016" i="17"/>
  <c r="S2016" i="17"/>
  <c r="T2016" i="17"/>
  <c r="V2016" i="17"/>
  <c r="W2016" i="17"/>
  <c r="D2017" i="17"/>
  <c r="E2017" i="17"/>
  <c r="F2017" i="17"/>
  <c r="I2017" i="17"/>
  <c r="J2017" i="17"/>
  <c r="K2017" i="17"/>
  <c r="N2017" i="17"/>
  <c r="O2017" i="17"/>
  <c r="P2017" i="17"/>
  <c r="S2017" i="17"/>
  <c r="T2017" i="17"/>
  <c r="V2017" i="17"/>
  <c r="W2017" i="17"/>
  <c r="D2018" i="17"/>
  <c r="E2018" i="17"/>
  <c r="F2018" i="17"/>
  <c r="I2018" i="17"/>
  <c r="J2018" i="17"/>
  <c r="K2018" i="17"/>
  <c r="N2018" i="17"/>
  <c r="O2018" i="17"/>
  <c r="P2018" i="17"/>
  <c r="S2018" i="17"/>
  <c r="T2018" i="17"/>
  <c r="V2018" i="17"/>
  <c r="W2018" i="17"/>
  <c r="D2019" i="17"/>
  <c r="E2019" i="17"/>
  <c r="F2019" i="17"/>
  <c r="I2019" i="17"/>
  <c r="J2019" i="17"/>
  <c r="K2019" i="17"/>
  <c r="N2019" i="17"/>
  <c r="O2019" i="17"/>
  <c r="P2019" i="17"/>
  <c r="S2019" i="17"/>
  <c r="T2019" i="17"/>
  <c r="V2019" i="17"/>
  <c r="W2019" i="17"/>
  <c r="D2020" i="17"/>
  <c r="E2020" i="17"/>
  <c r="F2020" i="17"/>
  <c r="I2020" i="17"/>
  <c r="J2020" i="17"/>
  <c r="K2020" i="17"/>
  <c r="N2020" i="17"/>
  <c r="O2020" i="17"/>
  <c r="P2020" i="17"/>
  <c r="S2020" i="17"/>
  <c r="T2020" i="17"/>
  <c r="V2020" i="17"/>
  <c r="W2020" i="17"/>
  <c r="D2021" i="17"/>
  <c r="E2021" i="17"/>
  <c r="F2021" i="17"/>
  <c r="I2021" i="17"/>
  <c r="J2021" i="17"/>
  <c r="K2021" i="17"/>
  <c r="N2021" i="17"/>
  <c r="O2021" i="17"/>
  <c r="P2021" i="17"/>
  <c r="S2021" i="17"/>
  <c r="T2021" i="17"/>
  <c r="V2021" i="17"/>
  <c r="W2021" i="17"/>
  <c r="D2022" i="17"/>
  <c r="E2022" i="17"/>
  <c r="F2022" i="17"/>
  <c r="I2022" i="17"/>
  <c r="J2022" i="17"/>
  <c r="K2022" i="17"/>
  <c r="N2022" i="17"/>
  <c r="O2022" i="17"/>
  <c r="P2022" i="17"/>
  <c r="S2022" i="17"/>
  <c r="T2022" i="17"/>
  <c r="V2022" i="17"/>
  <c r="W2022" i="17"/>
  <c r="D2023" i="17"/>
  <c r="E2023" i="17"/>
  <c r="F2023" i="17"/>
  <c r="I2023" i="17"/>
  <c r="J2023" i="17"/>
  <c r="K2023" i="17"/>
  <c r="N2023" i="17"/>
  <c r="O2023" i="17"/>
  <c r="P2023" i="17"/>
  <c r="S2023" i="17"/>
  <c r="T2023" i="17"/>
  <c r="V2023" i="17"/>
  <c r="W2023" i="17"/>
  <c r="D2024" i="17"/>
  <c r="E2024" i="17"/>
  <c r="F2024" i="17"/>
  <c r="I2024" i="17"/>
  <c r="J2024" i="17"/>
  <c r="K2024" i="17"/>
  <c r="N2024" i="17"/>
  <c r="O2024" i="17"/>
  <c r="P2024" i="17"/>
  <c r="S2024" i="17"/>
  <c r="T2024" i="17"/>
  <c r="V2024" i="17"/>
  <c r="W2024" i="17"/>
  <c r="D2025" i="17"/>
  <c r="E2025" i="17"/>
  <c r="F2025" i="17"/>
  <c r="I2025" i="17"/>
  <c r="J2025" i="17"/>
  <c r="K2025" i="17"/>
  <c r="N2025" i="17"/>
  <c r="O2025" i="17"/>
  <c r="P2025" i="17"/>
  <c r="S2025" i="17"/>
  <c r="T2025" i="17"/>
  <c r="V2025" i="17"/>
  <c r="W2025" i="17"/>
  <c r="D2026" i="17"/>
  <c r="E2026" i="17"/>
  <c r="F2026" i="17"/>
  <c r="I2026" i="17"/>
  <c r="J2026" i="17"/>
  <c r="K2026" i="17"/>
  <c r="N2026" i="17"/>
  <c r="O2026" i="17"/>
  <c r="P2026" i="17"/>
  <c r="S2026" i="17"/>
  <c r="T2026" i="17"/>
  <c r="V2026" i="17"/>
  <c r="W2026" i="17"/>
  <c r="D2027" i="17"/>
  <c r="E2027" i="17"/>
  <c r="F2027" i="17"/>
  <c r="I2027" i="17"/>
  <c r="J2027" i="17"/>
  <c r="K2027" i="17"/>
  <c r="N2027" i="17"/>
  <c r="O2027" i="17"/>
  <c r="P2027" i="17"/>
  <c r="S2027" i="17"/>
  <c r="T2027" i="17"/>
  <c r="V2027" i="17"/>
  <c r="W2027" i="17"/>
  <c r="D2028" i="17"/>
  <c r="E2028" i="17"/>
  <c r="F2028" i="17"/>
  <c r="I2028" i="17"/>
  <c r="J2028" i="17"/>
  <c r="K2028" i="17"/>
  <c r="N2028" i="17"/>
  <c r="O2028" i="17"/>
  <c r="P2028" i="17"/>
  <c r="S2028" i="17"/>
  <c r="T2028" i="17"/>
  <c r="V2028" i="17"/>
  <c r="W2028" i="17"/>
  <c r="D2029" i="17"/>
  <c r="E2029" i="17"/>
  <c r="F2029" i="17"/>
  <c r="I2029" i="17"/>
  <c r="J2029" i="17"/>
  <c r="K2029" i="17"/>
  <c r="N2029" i="17"/>
  <c r="O2029" i="17"/>
  <c r="P2029" i="17"/>
  <c r="S2029" i="17"/>
  <c r="T2029" i="17"/>
  <c r="V2029" i="17"/>
  <c r="W2029" i="17"/>
  <c r="D2030" i="17"/>
  <c r="E2030" i="17"/>
  <c r="F2030" i="17"/>
  <c r="I2030" i="17"/>
  <c r="J2030" i="17"/>
  <c r="K2030" i="17"/>
  <c r="N2030" i="17"/>
  <c r="O2030" i="17"/>
  <c r="P2030" i="17"/>
  <c r="S2030" i="17"/>
  <c r="T2030" i="17"/>
  <c r="V2030" i="17"/>
  <c r="W2030" i="17"/>
  <c r="D2031" i="17"/>
  <c r="E2031" i="17"/>
  <c r="F2031" i="17"/>
  <c r="I2031" i="17"/>
  <c r="J2031" i="17"/>
  <c r="K2031" i="17"/>
  <c r="N2031" i="17"/>
  <c r="O2031" i="17"/>
  <c r="P2031" i="17"/>
  <c r="S2031" i="17"/>
  <c r="T2031" i="17"/>
  <c r="V2031" i="17"/>
  <c r="W2031" i="17"/>
  <c r="D2032" i="17"/>
  <c r="E2032" i="17"/>
  <c r="F2032" i="17"/>
  <c r="I2032" i="17"/>
  <c r="J2032" i="17"/>
  <c r="K2032" i="17"/>
  <c r="N2032" i="17"/>
  <c r="O2032" i="17"/>
  <c r="P2032" i="17"/>
  <c r="S2032" i="17"/>
  <c r="T2032" i="17"/>
  <c r="V2032" i="17"/>
  <c r="W2032" i="17"/>
  <c r="D2033" i="17"/>
  <c r="E2033" i="17"/>
  <c r="F2033" i="17"/>
  <c r="I2033" i="17"/>
  <c r="J2033" i="17"/>
  <c r="K2033" i="17"/>
  <c r="N2033" i="17"/>
  <c r="O2033" i="17"/>
  <c r="P2033" i="17"/>
  <c r="S2033" i="17"/>
  <c r="T2033" i="17"/>
  <c r="V2033" i="17"/>
  <c r="W2033" i="17"/>
  <c r="D2034" i="17"/>
  <c r="E2034" i="17"/>
  <c r="F2034" i="17"/>
  <c r="I2034" i="17"/>
  <c r="J2034" i="17"/>
  <c r="K2034" i="17"/>
  <c r="N2034" i="17"/>
  <c r="O2034" i="17"/>
  <c r="P2034" i="17"/>
  <c r="S2034" i="17"/>
  <c r="T2034" i="17"/>
  <c r="V2034" i="17"/>
  <c r="W2034" i="17"/>
  <c r="D2035" i="17"/>
  <c r="E2035" i="17"/>
  <c r="F2035" i="17"/>
  <c r="I2035" i="17"/>
  <c r="J2035" i="17"/>
  <c r="K2035" i="17"/>
  <c r="N2035" i="17"/>
  <c r="O2035" i="17"/>
  <c r="P2035" i="17"/>
  <c r="S2035" i="17"/>
  <c r="T2035" i="17"/>
  <c r="V2035" i="17"/>
  <c r="W2035" i="17"/>
  <c r="D2036" i="17"/>
  <c r="E2036" i="17"/>
  <c r="F2036" i="17"/>
  <c r="I2036" i="17"/>
  <c r="J2036" i="17"/>
  <c r="K2036" i="17"/>
  <c r="N2036" i="17"/>
  <c r="O2036" i="17"/>
  <c r="P2036" i="17"/>
  <c r="S2036" i="17"/>
  <c r="T2036" i="17"/>
  <c r="V2036" i="17"/>
  <c r="W2036" i="17"/>
  <c r="D2037" i="17"/>
  <c r="E2037" i="17"/>
  <c r="F2037" i="17"/>
  <c r="I2037" i="17"/>
  <c r="J2037" i="17"/>
  <c r="K2037" i="17"/>
  <c r="N2037" i="17"/>
  <c r="O2037" i="17"/>
  <c r="P2037" i="17"/>
  <c r="S2037" i="17"/>
  <c r="T2037" i="17"/>
  <c r="V2037" i="17"/>
  <c r="W2037" i="17"/>
  <c r="D2038" i="17"/>
  <c r="E2038" i="17"/>
  <c r="F2038" i="17"/>
  <c r="I2038" i="17"/>
  <c r="J2038" i="17"/>
  <c r="K2038" i="17"/>
  <c r="N2038" i="17"/>
  <c r="O2038" i="17"/>
  <c r="P2038" i="17"/>
  <c r="S2038" i="17"/>
  <c r="T2038" i="17"/>
  <c r="V2038" i="17"/>
  <c r="W2038" i="17"/>
  <c r="D2039" i="17"/>
  <c r="E2039" i="17"/>
  <c r="F2039" i="17"/>
  <c r="I2039" i="17"/>
  <c r="J2039" i="17"/>
  <c r="K2039" i="17"/>
  <c r="N2039" i="17"/>
  <c r="O2039" i="17"/>
  <c r="P2039" i="17"/>
  <c r="S2039" i="17"/>
  <c r="T2039" i="17"/>
  <c r="V2039" i="17"/>
  <c r="W2039" i="17"/>
  <c r="D2040" i="17"/>
  <c r="E2040" i="17"/>
  <c r="F2040" i="17"/>
  <c r="I2040" i="17"/>
  <c r="J2040" i="17"/>
  <c r="K2040" i="17"/>
  <c r="N2040" i="17"/>
  <c r="O2040" i="17"/>
  <c r="P2040" i="17"/>
  <c r="S2040" i="17"/>
  <c r="T2040" i="17"/>
  <c r="V2040" i="17"/>
  <c r="W2040" i="17"/>
  <c r="D2041" i="17"/>
  <c r="E2041" i="17"/>
  <c r="F2041" i="17"/>
  <c r="I2041" i="17"/>
  <c r="J2041" i="17"/>
  <c r="K2041" i="17"/>
  <c r="N2041" i="17"/>
  <c r="O2041" i="17"/>
  <c r="P2041" i="17"/>
  <c r="S2041" i="17"/>
  <c r="T2041" i="17"/>
  <c r="V2041" i="17"/>
  <c r="W2041" i="17"/>
  <c r="D2042" i="17"/>
  <c r="E2042" i="17"/>
  <c r="F2042" i="17"/>
  <c r="I2042" i="17"/>
  <c r="J2042" i="17"/>
  <c r="K2042" i="17"/>
  <c r="N2042" i="17"/>
  <c r="O2042" i="17"/>
  <c r="P2042" i="17"/>
  <c r="S2042" i="17"/>
  <c r="T2042" i="17"/>
  <c r="V2042" i="17"/>
  <c r="W2042" i="17"/>
  <c r="D2043" i="17"/>
  <c r="E2043" i="17"/>
  <c r="F2043" i="17"/>
  <c r="I2043" i="17"/>
  <c r="J2043" i="17"/>
  <c r="K2043" i="17"/>
  <c r="N2043" i="17"/>
  <c r="O2043" i="17"/>
  <c r="P2043" i="17"/>
  <c r="S2043" i="17"/>
  <c r="T2043" i="17"/>
  <c r="V2043" i="17"/>
  <c r="W2043" i="17"/>
  <c r="D2044" i="17"/>
  <c r="E2044" i="17"/>
  <c r="F2044" i="17"/>
  <c r="I2044" i="17"/>
  <c r="J2044" i="17"/>
  <c r="K2044" i="17"/>
  <c r="N2044" i="17"/>
  <c r="O2044" i="17"/>
  <c r="P2044" i="17"/>
  <c r="S2044" i="17"/>
  <c r="T2044" i="17"/>
  <c r="V2044" i="17"/>
  <c r="W2044" i="17"/>
  <c r="D2045" i="17"/>
  <c r="E2045" i="17"/>
  <c r="F2045" i="17"/>
  <c r="I2045" i="17"/>
  <c r="J2045" i="17"/>
  <c r="K2045" i="17"/>
  <c r="N2045" i="17"/>
  <c r="O2045" i="17"/>
  <c r="P2045" i="17"/>
  <c r="S2045" i="17"/>
  <c r="T2045" i="17"/>
  <c r="V2045" i="17"/>
  <c r="W2045" i="17"/>
  <c r="D2046" i="17"/>
  <c r="E2046" i="17"/>
  <c r="F2046" i="17"/>
  <c r="I2046" i="17"/>
  <c r="J2046" i="17"/>
  <c r="K2046" i="17"/>
  <c r="N2046" i="17"/>
  <c r="O2046" i="17"/>
  <c r="P2046" i="17"/>
  <c r="S2046" i="17"/>
  <c r="T2046" i="17"/>
  <c r="V2046" i="17"/>
  <c r="W2046" i="17"/>
  <c r="D2047" i="17"/>
  <c r="E2047" i="17"/>
  <c r="F2047" i="17"/>
  <c r="I2047" i="17"/>
  <c r="J2047" i="17"/>
  <c r="K2047" i="17"/>
  <c r="N2047" i="17"/>
  <c r="O2047" i="17"/>
  <c r="P2047" i="17"/>
  <c r="S2047" i="17"/>
  <c r="T2047" i="17"/>
  <c r="V2047" i="17"/>
  <c r="W2047" i="17"/>
  <c r="D2048" i="17"/>
  <c r="E2048" i="17"/>
  <c r="F2048" i="17"/>
  <c r="I2048" i="17"/>
  <c r="J2048" i="17"/>
  <c r="K2048" i="17"/>
  <c r="N2048" i="17"/>
  <c r="O2048" i="17"/>
  <c r="P2048" i="17"/>
  <c r="S2048" i="17"/>
  <c r="T2048" i="17"/>
  <c r="V2048" i="17"/>
  <c r="W2048" i="17"/>
  <c r="D2049" i="17"/>
  <c r="E2049" i="17"/>
  <c r="F2049" i="17"/>
  <c r="I2049" i="17"/>
  <c r="J2049" i="17"/>
  <c r="K2049" i="17"/>
  <c r="N2049" i="17"/>
  <c r="O2049" i="17"/>
  <c r="P2049" i="17"/>
  <c r="S2049" i="17"/>
  <c r="T2049" i="17"/>
  <c r="V2049" i="17"/>
  <c r="W2049" i="17"/>
  <c r="D2050" i="17"/>
  <c r="E2050" i="17"/>
  <c r="F2050" i="17"/>
  <c r="I2050" i="17"/>
  <c r="J2050" i="17"/>
  <c r="K2050" i="17"/>
  <c r="N2050" i="17"/>
  <c r="O2050" i="17"/>
  <c r="P2050" i="17"/>
  <c r="S2050" i="17"/>
  <c r="T2050" i="17"/>
  <c r="V2050" i="17"/>
  <c r="W2050" i="17"/>
  <c r="D2051" i="17"/>
  <c r="E2051" i="17"/>
  <c r="F2051" i="17"/>
  <c r="I2051" i="17"/>
  <c r="J2051" i="17"/>
  <c r="K2051" i="17"/>
  <c r="N2051" i="17"/>
  <c r="O2051" i="17"/>
  <c r="P2051" i="17"/>
  <c r="S2051" i="17"/>
  <c r="T2051" i="17"/>
  <c r="V2051" i="17"/>
  <c r="W2051" i="17"/>
  <c r="D2052" i="17"/>
  <c r="E2052" i="17"/>
  <c r="F2052" i="17"/>
  <c r="I2052" i="17"/>
  <c r="J2052" i="17"/>
  <c r="K2052" i="17"/>
  <c r="N2052" i="17"/>
  <c r="O2052" i="17"/>
  <c r="P2052" i="17"/>
  <c r="S2052" i="17"/>
  <c r="T2052" i="17"/>
  <c r="V2052" i="17"/>
  <c r="W2052" i="17"/>
  <c r="D2053" i="17"/>
  <c r="E2053" i="17"/>
  <c r="F2053" i="17"/>
  <c r="I2053" i="17"/>
  <c r="J2053" i="17"/>
  <c r="K2053" i="17"/>
  <c r="N2053" i="17"/>
  <c r="O2053" i="17"/>
  <c r="P2053" i="17"/>
  <c r="S2053" i="17"/>
  <c r="T2053" i="17"/>
  <c r="V2053" i="17"/>
  <c r="W2053" i="17"/>
  <c r="D2054" i="17"/>
  <c r="E2054" i="17"/>
  <c r="F2054" i="17"/>
  <c r="I2054" i="17"/>
  <c r="J2054" i="17"/>
  <c r="K2054" i="17"/>
  <c r="N2054" i="17"/>
  <c r="O2054" i="17"/>
  <c r="P2054" i="17"/>
  <c r="S2054" i="17"/>
  <c r="T2054" i="17"/>
  <c r="V2054" i="17"/>
  <c r="W2054" i="17"/>
  <c r="D2055" i="17"/>
  <c r="E2055" i="17"/>
  <c r="F2055" i="17"/>
  <c r="I2055" i="17"/>
  <c r="J2055" i="17"/>
  <c r="K2055" i="17"/>
  <c r="N2055" i="17"/>
  <c r="O2055" i="17"/>
  <c r="P2055" i="17"/>
  <c r="S2055" i="17"/>
  <c r="T2055" i="17"/>
  <c r="V2055" i="17"/>
  <c r="W2055" i="17"/>
  <c r="D2056" i="17"/>
  <c r="E2056" i="17"/>
  <c r="F2056" i="17"/>
  <c r="I2056" i="17"/>
  <c r="J2056" i="17"/>
  <c r="K2056" i="17"/>
  <c r="N2056" i="17"/>
  <c r="O2056" i="17"/>
  <c r="P2056" i="17"/>
  <c r="S2056" i="17"/>
  <c r="T2056" i="17"/>
  <c r="V2056" i="17"/>
  <c r="W2056" i="17"/>
  <c r="D2057" i="17"/>
  <c r="E2057" i="17"/>
  <c r="F2057" i="17"/>
  <c r="I2057" i="17"/>
  <c r="J2057" i="17"/>
  <c r="K2057" i="17"/>
  <c r="N2057" i="17"/>
  <c r="O2057" i="17"/>
  <c r="P2057" i="17"/>
  <c r="S2057" i="17"/>
  <c r="T2057" i="17"/>
  <c r="V2057" i="17"/>
  <c r="W2057" i="17"/>
  <c r="D2058" i="17"/>
  <c r="E2058" i="17"/>
  <c r="F2058" i="17"/>
  <c r="I2058" i="17"/>
  <c r="J2058" i="17"/>
  <c r="K2058" i="17"/>
  <c r="N2058" i="17"/>
  <c r="O2058" i="17"/>
  <c r="P2058" i="17"/>
  <c r="S2058" i="17"/>
  <c r="T2058" i="17"/>
  <c r="V2058" i="17"/>
  <c r="W2058" i="17"/>
  <c r="D2059" i="17"/>
  <c r="E2059" i="17"/>
  <c r="F2059" i="17"/>
  <c r="I2059" i="17"/>
  <c r="J2059" i="17"/>
  <c r="K2059" i="17"/>
  <c r="N2059" i="17"/>
  <c r="O2059" i="17"/>
  <c r="P2059" i="17"/>
  <c r="S2059" i="17"/>
  <c r="T2059" i="17"/>
  <c r="V2059" i="17"/>
  <c r="W2059" i="17"/>
  <c r="D2060" i="17"/>
  <c r="E2060" i="17"/>
  <c r="F2060" i="17"/>
  <c r="I2060" i="17"/>
  <c r="J2060" i="17"/>
  <c r="K2060" i="17"/>
  <c r="N2060" i="17"/>
  <c r="O2060" i="17"/>
  <c r="P2060" i="17"/>
  <c r="S2060" i="17"/>
  <c r="T2060" i="17"/>
  <c r="V2060" i="17"/>
  <c r="W2060" i="17"/>
  <c r="D2061" i="17"/>
  <c r="E2061" i="17"/>
  <c r="F2061" i="17"/>
  <c r="I2061" i="17"/>
  <c r="J2061" i="17"/>
  <c r="K2061" i="17"/>
  <c r="N2061" i="17"/>
  <c r="O2061" i="17"/>
  <c r="P2061" i="17"/>
  <c r="S2061" i="17"/>
  <c r="T2061" i="17"/>
  <c r="V2061" i="17"/>
  <c r="W2061" i="17"/>
  <c r="D2062" i="17"/>
  <c r="E2062" i="17"/>
  <c r="F2062" i="17"/>
  <c r="I2062" i="17"/>
  <c r="J2062" i="17"/>
  <c r="K2062" i="17"/>
  <c r="N2062" i="17"/>
  <c r="O2062" i="17"/>
  <c r="P2062" i="17"/>
  <c r="S2062" i="17"/>
  <c r="T2062" i="17"/>
  <c r="V2062" i="17"/>
  <c r="W2062" i="17"/>
  <c r="D2063" i="17"/>
  <c r="E2063" i="17"/>
  <c r="F2063" i="17"/>
  <c r="I2063" i="17"/>
  <c r="J2063" i="17"/>
  <c r="K2063" i="17"/>
  <c r="N2063" i="17"/>
  <c r="O2063" i="17"/>
  <c r="P2063" i="17"/>
  <c r="S2063" i="17"/>
  <c r="T2063" i="17"/>
  <c r="V2063" i="17"/>
  <c r="W2063" i="17"/>
  <c r="D2064" i="17"/>
  <c r="E2064" i="17"/>
  <c r="F2064" i="17"/>
  <c r="I2064" i="17"/>
  <c r="J2064" i="17"/>
  <c r="K2064" i="17"/>
  <c r="N2064" i="17"/>
  <c r="O2064" i="17"/>
  <c r="P2064" i="17"/>
  <c r="S2064" i="17"/>
  <c r="T2064" i="17"/>
  <c r="V2064" i="17"/>
  <c r="W2064" i="17"/>
  <c r="D2065" i="17"/>
  <c r="E2065" i="17"/>
  <c r="F2065" i="17"/>
  <c r="I2065" i="17"/>
  <c r="J2065" i="17"/>
  <c r="K2065" i="17"/>
  <c r="N2065" i="17"/>
  <c r="O2065" i="17"/>
  <c r="P2065" i="17"/>
  <c r="S2065" i="17"/>
  <c r="T2065" i="17"/>
  <c r="V2065" i="17"/>
  <c r="W2065" i="17"/>
  <c r="D2066" i="17"/>
  <c r="E2066" i="17"/>
  <c r="F2066" i="17"/>
  <c r="I2066" i="17"/>
  <c r="J2066" i="17"/>
  <c r="K2066" i="17"/>
  <c r="N2066" i="17"/>
  <c r="O2066" i="17"/>
  <c r="P2066" i="17"/>
  <c r="S2066" i="17"/>
  <c r="T2066" i="17"/>
  <c r="V2066" i="17"/>
  <c r="W2066" i="17"/>
  <c r="D2067" i="17"/>
  <c r="E2067" i="17"/>
  <c r="F2067" i="17"/>
  <c r="I2067" i="17"/>
  <c r="J2067" i="17"/>
  <c r="K2067" i="17"/>
  <c r="N2067" i="17"/>
  <c r="O2067" i="17"/>
  <c r="P2067" i="17"/>
  <c r="S2067" i="17"/>
  <c r="T2067" i="17"/>
  <c r="V2067" i="17"/>
  <c r="W2067" i="17"/>
  <c r="D2068" i="17"/>
  <c r="E2068" i="17"/>
  <c r="F2068" i="17"/>
  <c r="I2068" i="17"/>
  <c r="J2068" i="17"/>
  <c r="K2068" i="17"/>
  <c r="N2068" i="17"/>
  <c r="O2068" i="17"/>
  <c r="P2068" i="17"/>
  <c r="S2068" i="17"/>
  <c r="T2068" i="17"/>
  <c r="V2068" i="17"/>
  <c r="W2068" i="17"/>
  <c r="D2069" i="17"/>
  <c r="E2069" i="17"/>
  <c r="F2069" i="17"/>
  <c r="I2069" i="17"/>
  <c r="J2069" i="17"/>
  <c r="K2069" i="17"/>
  <c r="N2069" i="17"/>
  <c r="O2069" i="17"/>
  <c r="P2069" i="17"/>
  <c r="S2069" i="17"/>
  <c r="T2069" i="17"/>
  <c r="V2069" i="17"/>
  <c r="W2069" i="17"/>
  <c r="D2070" i="17"/>
  <c r="E2070" i="17"/>
  <c r="F2070" i="17"/>
  <c r="I2070" i="17"/>
  <c r="J2070" i="17"/>
  <c r="K2070" i="17"/>
  <c r="N2070" i="17"/>
  <c r="O2070" i="17"/>
  <c r="P2070" i="17"/>
  <c r="S2070" i="17"/>
  <c r="T2070" i="17"/>
  <c r="V2070" i="17"/>
  <c r="W2070" i="17"/>
  <c r="D2071" i="17"/>
  <c r="E2071" i="17"/>
  <c r="F2071" i="17"/>
  <c r="I2071" i="17"/>
  <c r="J2071" i="17"/>
  <c r="K2071" i="17"/>
  <c r="N2071" i="17"/>
  <c r="O2071" i="17"/>
  <c r="P2071" i="17"/>
  <c r="S2071" i="17"/>
  <c r="T2071" i="17"/>
  <c r="V2071" i="17"/>
  <c r="W2071" i="17"/>
  <c r="D2072" i="17"/>
  <c r="E2072" i="17"/>
  <c r="F2072" i="17"/>
  <c r="I2072" i="17"/>
  <c r="J2072" i="17"/>
  <c r="K2072" i="17"/>
  <c r="N2072" i="17"/>
  <c r="O2072" i="17"/>
  <c r="P2072" i="17"/>
  <c r="S2072" i="17"/>
  <c r="T2072" i="17"/>
  <c r="V2072" i="17"/>
  <c r="W2072" i="17"/>
  <c r="D2073" i="17"/>
  <c r="E2073" i="17"/>
  <c r="F2073" i="17"/>
  <c r="I2073" i="17"/>
  <c r="J2073" i="17"/>
  <c r="K2073" i="17"/>
  <c r="N2073" i="17"/>
  <c r="O2073" i="17"/>
  <c r="P2073" i="17"/>
  <c r="S2073" i="17"/>
  <c r="T2073" i="17"/>
  <c r="V2073" i="17"/>
  <c r="W2073" i="17"/>
  <c r="D2074" i="17"/>
  <c r="E2074" i="17"/>
  <c r="F2074" i="17"/>
  <c r="I2074" i="17"/>
  <c r="J2074" i="17"/>
  <c r="K2074" i="17"/>
  <c r="N2074" i="17"/>
  <c r="O2074" i="17"/>
  <c r="P2074" i="17"/>
  <c r="S2074" i="17"/>
  <c r="T2074" i="17"/>
  <c r="V2074" i="17"/>
  <c r="W2074" i="17"/>
  <c r="D2075" i="17"/>
  <c r="E2075" i="17"/>
  <c r="F2075" i="17"/>
  <c r="I2075" i="17"/>
  <c r="J2075" i="17"/>
  <c r="K2075" i="17"/>
  <c r="N2075" i="17"/>
  <c r="O2075" i="17"/>
  <c r="P2075" i="17"/>
  <c r="S2075" i="17"/>
  <c r="T2075" i="17"/>
  <c r="V2075" i="17"/>
  <c r="W2075" i="17"/>
  <c r="D2076" i="17"/>
  <c r="E2076" i="17"/>
  <c r="F2076" i="17"/>
  <c r="I2076" i="17"/>
  <c r="J2076" i="17"/>
  <c r="K2076" i="17"/>
  <c r="N2076" i="17"/>
  <c r="O2076" i="17"/>
  <c r="P2076" i="17"/>
  <c r="S2076" i="17"/>
  <c r="T2076" i="17"/>
  <c r="V2076" i="17"/>
  <c r="W2076" i="17"/>
  <c r="D2077" i="17"/>
  <c r="E2077" i="17"/>
  <c r="F2077" i="17"/>
  <c r="I2077" i="17"/>
  <c r="J2077" i="17"/>
  <c r="K2077" i="17"/>
  <c r="N2077" i="17"/>
  <c r="O2077" i="17"/>
  <c r="P2077" i="17"/>
  <c r="S2077" i="17"/>
  <c r="T2077" i="17"/>
  <c r="V2077" i="17"/>
  <c r="W2077" i="17"/>
  <c r="D2078" i="17"/>
  <c r="E2078" i="17"/>
  <c r="F2078" i="17"/>
  <c r="I2078" i="17"/>
  <c r="J2078" i="17"/>
  <c r="K2078" i="17"/>
  <c r="N2078" i="17"/>
  <c r="O2078" i="17"/>
  <c r="P2078" i="17"/>
  <c r="S2078" i="17"/>
  <c r="T2078" i="17"/>
  <c r="V2078" i="17"/>
  <c r="W2078" i="17"/>
  <c r="D2079" i="17"/>
  <c r="E2079" i="17"/>
  <c r="F2079" i="17"/>
  <c r="I2079" i="17"/>
  <c r="J2079" i="17"/>
  <c r="K2079" i="17"/>
  <c r="N2079" i="17"/>
  <c r="O2079" i="17"/>
  <c r="P2079" i="17"/>
  <c r="S2079" i="17"/>
  <c r="T2079" i="17"/>
  <c r="V2079" i="17"/>
  <c r="W2079" i="17"/>
  <c r="D2080" i="17"/>
  <c r="E2080" i="17"/>
  <c r="F2080" i="17"/>
  <c r="I2080" i="17"/>
  <c r="J2080" i="17"/>
  <c r="K2080" i="17"/>
  <c r="N2080" i="17"/>
  <c r="O2080" i="17"/>
  <c r="P2080" i="17"/>
  <c r="S2080" i="17"/>
  <c r="T2080" i="17"/>
  <c r="V2080" i="17"/>
  <c r="W2080" i="17"/>
  <c r="D2081" i="17"/>
  <c r="E2081" i="17"/>
  <c r="F2081" i="17"/>
  <c r="I2081" i="17"/>
  <c r="J2081" i="17"/>
  <c r="K2081" i="17"/>
  <c r="N2081" i="17"/>
  <c r="O2081" i="17"/>
  <c r="P2081" i="17"/>
  <c r="S2081" i="17"/>
  <c r="T2081" i="17"/>
  <c r="V2081" i="17"/>
  <c r="W2081" i="17"/>
  <c r="D2082" i="17"/>
  <c r="E2082" i="17"/>
  <c r="F2082" i="17"/>
  <c r="I2082" i="17"/>
  <c r="J2082" i="17"/>
  <c r="K2082" i="17"/>
  <c r="N2082" i="17"/>
  <c r="O2082" i="17"/>
  <c r="P2082" i="17"/>
  <c r="S2082" i="17"/>
  <c r="T2082" i="17"/>
  <c r="V2082" i="17"/>
  <c r="W2082" i="17"/>
  <c r="D2083" i="17"/>
  <c r="E2083" i="17"/>
  <c r="F2083" i="17"/>
  <c r="I2083" i="17"/>
  <c r="J2083" i="17"/>
  <c r="K2083" i="17"/>
  <c r="N2083" i="17"/>
  <c r="O2083" i="17"/>
  <c r="P2083" i="17"/>
  <c r="S2083" i="17"/>
  <c r="T2083" i="17"/>
  <c r="V2083" i="17"/>
  <c r="W2083" i="17"/>
  <c r="D2084" i="17"/>
  <c r="E2084" i="17"/>
  <c r="F2084" i="17"/>
  <c r="I2084" i="17"/>
  <c r="J2084" i="17"/>
  <c r="K2084" i="17"/>
  <c r="N2084" i="17"/>
  <c r="O2084" i="17"/>
  <c r="P2084" i="17"/>
  <c r="S2084" i="17"/>
  <c r="T2084" i="17"/>
  <c r="V2084" i="17"/>
  <c r="W2084" i="17"/>
  <c r="D2085" i="17"/>
  <c r="E2085" i="17"/>
  <c r="F2085" i="17"/>
  <c r="I2085" i="17"/>
  <c r="J2085" i="17"/>
  <c r="K2085" i="17"/>
  <c r="N2085" i="17"/>
  <c r="O2085" i="17"/>
  <c r="P2085" i="17"/>
  <c r="S2085" i="17"/>
  <c r="T2085" i="17"/>
  <c r="V2085" i="17"/>
  <c r="W2085" i="17"/>
  <c r="D2086" i="17"/>
  <c r="E2086" i="17"/>
  <c r="F2086" i="17"/>
  <c r="I2086" i="17"/>
  <c r="J2086" i="17"/>
  <c r="K2086" i="17"/>
  <c r="N2086" i="17"/>
  <c r="O2086" i="17"/>
  <c r="P2086" i="17"/>
  <c r="S2086" i="17"/>
  <c r="T2086" i="17"/>
  <c r="V2086" i="17"/>
  <c r="W2086" i="17"/>
  <c r="D2087" i="17"/>
  <c r="E2087" i="17"/>
  <c r="F2087" i="17"/>
  <c r="I2087" i="17"/>
  <c r="J2087" i="17"/>
  <c r="K2087" i="17"/>
  <c r="N2087" i="17"/>
  <c r="O2087" i="17"/>
  <c r="P2087" i="17"/>
  <c r="S2087" i="17"/>
  <c r="T2087" i="17"/>
  <c r="V2087" i="17"/>
  <c r="W2087" i="17"/>
  <c r="D2088" i="17"/>
  <c r="E2088" i="17"/>
  <c r="F2088" i="17"/>
  <c r="I2088" i="17"/>
  <c r="J2088" i="17"/>
  <c r="K2088" i="17"/>
  <c r="N2088" i="17"/>
  <c r="O2088" i="17"/>
  <c r="P2088" i="17"/>
  <c r="S2088" i="17"/>
  <c r="T2088" i="17"/>
  <c r="V2088" i="17"/>
  <c r="W2088" i="17"/>
  <c r="D2089" i="17"/>
  <c r="E2089" i="17"/>
  <c r="F2089" i="17"/>
  <c r="I2089" i="17"/>
  <c r="J2089" i="17"/>
  <c r="K2089" i="17"/>
  <c r="N2089" i="17"/>
  <c r="O2089" i="17"/>
  <c r="P2089" i="17"/>
  <c r="S2089" i="17"/>
  <c r="T2089" i="17"/>
  <c r="V2089" i="17"/>
  <c r="W2089" i="17"/>
  <c r="D2090" i="17"/>
  <c r="E2090" i="17"/>
  <c r="F2090" i="17"/>
  <c r="I2090" i="17"/>
  <c r="J2090" i="17"/>
  <c r="K2090" i="17"/>
  <c r="N2090" i="17"/>
  <c r="O2090" i="17"/>
  <c r="P2090" i="17"/>
  <c r="S2090" i="17"/>
  <c r="T2090" i="17"/>
  <c r="V2090" i="17"/>
  <c r="W2090" i="17"/>
  <c r="D2091" i="17"/>
  <c r="E2091" i="17"/>
  <c r="F2091" i="17"/>
  <c r="I2091" i="17"/>
  <c r="J2091" i="17"/>
  <c r="K2091" i="17"/>
  <c r="N2091" i="17"/>
  <c r="O2091" i="17"/>
  <c r="P2091" i="17"/>
  <c r="S2091" i="17"/>
  <c r="T2091" i="17"/>
  <c r="V2091" i="17"/>
  <c r="W2091" i="17"/>
  <c r="D2092" i="17"/>
  <c r="E2092" i="17"/>
  <c r="F2092" i="17"/>
  <c r="I2092" i="17"/>
  <c r="J2092" i="17"/>
  <c r="K2092" i="17"/>
  <c r="N2092" i="17"/>
  <c r="O2092" i="17"/>
  <c r="P2092" i="17"/>
  <c r="S2092" i="17"/>
  <c r="T2092" i="17"/>
  <c r="V2092" i="17"/>
  <c r="W2092" i="17"/>
  <c r="D2093" i="17"/>
  <c r="E2093" i="17"/>
  <c r="F2093" i="17"/>
  <c r="I2093" i="17"/>
  <c r="J2093" i="17"/>
  <c r="K2093" i="17"/>
  <c r="N2093" i="17"/>
  <c r="O2093" i="17"/>
  <c r="P2093" i="17"/>
  <c r="S2093" i="17"/>
  <c r="T2093" i="17"/>
  <c r="V2093" i="17"/>
  <c r="W2093" i="17"/>
  <c r="D2094" i="17"/>
  <c r="E2094" i="17"/>
  <c r="F2094" i="17"/>
  <c r="I2094" i="17"/>
  <c r="J2094" i="17"/>
  <c r="K2094" i="17"/>
  <c r="N2094" i="17"/>
  <c r="O2094" i="17"/>
  <c r="P2094" i="17"/>
  <c r="S2094" i="17"/>
  <c r="T2094" i="17"/>
  <c r="V2094" i="17"/>
  <c r="W2094" i="17"/>
  <c r="D2095" i="17"/>
  <c r="E2095" i="17"/>
  <c r="F2095" i="17"/>
  <c r="I2095" i="17"/>
  <c r="J2095" i="17"/>
  <c r="K2095" i="17"/>
  <c r="N2095" i="17"/>
  <c r="O2095" i="17"/>
  <c r="P2095" i="17"/>
  <c r="S2095" i="17"/>
  <c r="T2095" i="17"/>
  <c r="V2095" i="17"/>
  <c r="W2095" i="17"/>
  <c r="D2096" i="17"/>
  <c r="E2096" i="17"/>
  <c r="F2096" i="17"/>
  <c r="I2096" i="17"/>
  <c r="J2096" i="17"/>
  <c r="K2096" i="17"/>
  <c r="N2096" i="17"/>
  <c r="O2096" i="17"/>
  <c r="P2096" i="17"/>
  <c r="S2096" i="17"/>
  <c r="T2096" i="17"/>
  <c r="V2096" i="17"/>
  <c r="W2096" i="17"/>
  <c r="D2097" i="17"/>
  <c r="E2097" i="17"/>
  <c r="F2097" i="17"/>
  <c r="I2097" i="17"/>
  <c r="J2097" i="17"/>
  <c r="K2097" i="17"/>
  <c r="N2097" i="17"/>
  <c r="O2097" i="17"/>
  <c r="P2097" i="17"/>
  <c r="S2097" i="17"/>
  <c r="T2097" i="17"/>
  <c r="V2097" i="17"/>
  <c r="W2097" i="17"/>
  <c r="D2098" i="17"/>
  <c r="E2098" i="17"/>
  <c r="F2098" i="17"/>
  <c r="I2098" i="17"/>
  <c r="J2098" i="17"/>
  <c r="K2098" i="17"/>
  <c r="N2098" i="17"/>
  <c r="O2098" i="17"/>
  <c r="P2098" i="17"/>
  <c r="S2098" i="17"/>
  <c r="T2098" i="17"/>
  <c r="V2098" i="17"/>
  <c r="W2098" i="17"/>
  <c r="D2099" i="17"/>
  <c r="E2099" i="17"/>
  <c r="F2099" i="17"/>
  <c r="I2099" i="17"/>
  <c r="J2099" i="17"/>
  <c r="K2099" i="17"/>
  <c r="N2099" i="17"/>
  <c r="O2099" i="17"/>
  <c r="P2099" i="17"/>
  <c r="S2099" i="17"/>
  <c r="T2099" i="17"/>
  <c r="V2099" i="17"/>
  <c r="W2099" i="17"/>
  <c r="D2100" i="17"/>
  <c r="E2100" i="17"/>
  <c r="F2100" i="17"/>
  <c r="I2100" i="17"/>
  <c r="J2100" i="17"/>
  <c r="K2100" i="17"/>
  <c r="N2100" i="17"/>
  <c r="O2100" i="17"/>
  <c r="P2100" i="17"/>
  <c r="S2100" i="17"/>
  <c r="T2100" i="17"/>
  <c r="V2100" i="17"/>
  <c r="W2100" i="17"/>
  <c r="D2101" i="17"/>
  <c r="E2101" i="17"/>
  <c r="F2101" i="17"/>
  <c r="I2101" i="17"/>
  <c r="J2101" i="17"/>
  <c r="K2101" i="17"/>
  <c r="N2101" i="17"/>
  <c r="O2101" i="17"/>
  <c r="P2101" i="17"/>
  <c r="S2101" i="17"/>
  <c r="T2101" i="17"/>
  <c r="V2101" i="17"/>
  <c r="W2101" i="17"/>
  <c r="D2102" i="17"/>
  <c r="E2102" i="17"/>
  <c r="F2102" i="17"/>
  <c r="I2102" i="17"/>
  <c r="J2102" i="17"/>
  <c r="K2102" i="17"/>
  <c r="N2102" i="17"/>
  <c r="O2102" i="17"/>
  <c r="P2102" i="17"/>
  <c r="S2102" i="17"/>
  <c r="T2102" i="17"/>
  <c r="V2102" i="17"/>
  <c r="W2102" i="17"/>
  <c r="D2103" i="17"/>
  <c r="E2103" i="17"/>
  <c r="F2103" i="17"/>
  <c r="I2103" i="17"/>
  <c r="J2103" i="17"/>
  <c r="K2103" i="17"/>
  <c r="N2103" i="17"/>
  <c r="O2103" i="17"/>
  <c r="P2103" i="17"/>
  <c r="S2103" i="17"/>
  <c r="T2103" i="17"/>
  <c r="V2103" i="17"/>
  <c r="W2103" i="17"/>
  <c r="D2104" i="17"/>
  <c r="E2104" i="17"/>
  <c r="F2104" i="17"/>
  <c r="I2104" i="17"/>
  <c r="J2104" i="17"/>
  <c r="K2104" i="17"/>
  <c r="N2104" i="17"/>
  <c r="O2104" i="17"/>
  <c r="P2104" i="17"/>
  <c r="S2104" i="17"/>
  <c r="T2104" i="17"/>
  <c r="V2104" i="17"/>
  <c r="W2104" i="17"/>
  <c r="D2105" i="17"/>
  <c r="E2105" i="17"/>
  <c r="F2105" i="17"/>
  <c r="I2105" i="17"/>
  <c r="J2105" i="17"/>
  <c r="K2105" i="17"/>
  <c r="N2105" i="17"/>
  <c r="O2105" i="17"/>
  <c r="P2105" i="17"/>
  <c r="S2105" i="17"/>
  <c r="T2105" i="17"/>
  <c r="V2105" i="17"/>
  <c r="W2105" i="17"/>
  <c r="D2106" i="17"/>
  <c r="E2106" i="17"/>
  <c r="F2106" i="17"/>
  <c r="I2106" i="17"/>
  <c r="J2106" i="17"/>
  <c r="K2106" i="17"/>
  <c r="N2106" i="17"/>
  <c r="O2106" i="17"/>
  <c r="P2106" i="17"/>
  <c r="S2106" i="17"/>
  <c r="T2106" i="17"/>
  <c r="V2106" i="17"/>
  <c r="W2106" i="17"/>
  <c r="D2107" i="17"/>
  <c r="E2107" i="17"/>
  <c r="F2107" i="17"/>
  <c r="I2107" i="17"/>
  <c r="J2107" i="17"/>
  <c r="K2107" i="17"/>
  <c r="N2107" i="17"/>
  <c r="O2107" i="17"/>
  <c r="P2107" i="17"/>
  <c r="S2107" i="17"/>
  <c r="T2107" i="17"/>
  <c r="V2107" i="17"/>
  <c r="W2107" i="17"/>
  <c r="D2108" i="17"/>
  <c r="E2108" i="17"/>
  <c r="F2108" i="17"/>
  <c r="I2108" i="17"/>
  <c r="J2108" i="17"/>
  <c r="K2108" i="17"/>
  <c r="N2108" i="17"/>
  <c r="O2108" i="17"/>
  <c r="P2108" i="17"/>
  <c r="S2108" i="17"/>
  <c r="T2108" i="17"/>
  <c r="V2108" i="17"/>
  <c r="W2108" i="17"/>
  <c r="D2109" i="17"/>
  <c r="E2109" i="17"/>
  <c r="F2109" i="17"/>
  <c r="I2109" i="17"/>
  <c r="J2109" i="17"/>
  <c r="K2109" i="17"/>
  <c r="N2109" i="17"/>
  <c r="O2109" i="17"/>
  <c r="P2109" i="17"/>
  <c r="S2109" i="17"/>
  <c r="T2109" i="17"/>
  <c r="V2109" i="17"/>
  <c r="W2109" i="17"/>
  <c r="D2110" i="17"/>
  <c r="E2110" i="17"/>
  <c r="F2110" i="17"/>
  <c r="I2110" i="17"/>
  <c r="J2110" i="17"/>
  <c r="K2110" i="17"/>
  <c r="N2110" i="17"/>
  <c r="O2110" i="17"/>
  <c r="P2110" i="17"/>
  <c r="S2110" i="17"/>
  <c r="T2110" i="17"/>
  <c r="V2110" i="17"/>
  <c r="W2110" i="17"/>
  <c r="D2111" i="17"/>
  <c r="E2111" i="17"/>
  <c r="F2111" i="17"/>
  <c r="I2111" i="17"/>
  <c r="J2111" i="17"/>
  <c r="K2111" i="17"/>
  <c r="N2111" i="17"/>
  <c r="O2111" i="17"/>
  <c r="P2111" i="17"/>
  <c r="S2111" i="17"/>
  <c r="T2111" i="17"/>
  <c r="V2111" i="17"/>
  <c r="W2111" i="17"/>
  <c r="D2112" i="17"/>
  <c r="E2112" i="17"/>
  <c r="F2112" i="17"/>
  <c r="I2112" i="17"/>
  <c r="J2112" i="17"/>
  <c r="K2112" i="17"/>
  <c r="N2112" i="17"/>
  <c r="O2112" i="17"/>
  <c r="P2112" i="17"/>
  <c r="S2112" i="17"/>
  <c r="T2112" i="17"/>
  <c r="V2112" i="17"/>
  <c r="W2112" i="17"/>
  <c r="D2113" i="17"/>
  <c r="E2113" i="17"/>
  <c r="F2113" i="17"/>
  <c r="I2113" i="17"/>
  <c r="J2113" i="17"/>
  <c r="K2113" i="17"/>
  <c r="N2113" i="17"/>
  <c r="O2113" i="17"/>
  <c r="P2113" i="17"/>
  <c r="S2113" i="17"/>
  <c r="T2113" i="17"/>
  <c r="V2113" i="17"/>
  <c r="W2113" i="17"/>
  <c r="D2114" i="17"/>
  <c r="E2114" i="17"/>
  <c r="F2114" i="17"/>
  <c r="I2114" i="17"/>
  <c r="J2114" i="17"/>
  <c r="K2114" i="17"/>
  <c r="N2114" i="17"/>
  <c r="O2114" i="17"/>
  <c r="P2114" i="17"/>
  <c r="S2114" i="17"/>
  <c r="T2114" i="17"/>
  <c r="V2114" i="17"/>
  <c r="W2114" i="17"/>
  <c r="D2115" i="17"/>
  <c r="E2115" i="17"/>
  <c r="F2115" i="17"/>
  <c r="I2115" i="17"/>
  <c r="J2115" i="17"/>
  <c r="K2115" i="17"/>
  <c r="N2115" i="17"/>
  <c r="O2115" i="17"/>
  <c r="P2115" i="17"/>
  <c r="S2115" i="17"/>
  <c r="T2115" i="17"/>
  <c r="V2115" i="17"/>
  <c r="W2115" i="17"/>
  <c r="D2116" i="17"/>
  <c r="E2116" i="17"/>
  <c r="F2116" i="17"/>
  <c r="I2116" i="17"/>
  <c r="J2116" i="17"/>
  <c r="K2116" i="17"/>
  <c r="N2116" i="17"/>
  <c r="O2116" i="17"/>
  <c r="P2116" i="17"/>
  <c r="S2116" i="17"/>
  <c r="T2116" i="17"/>
  <c r="V2116" i="17"/>
  <c r="W2116" i="17"/>
  <c r="D2117" i="17"/>
  <c r="E2117" i="17"/>
  <c r="F2117" i="17"/>
  <c r="I2117" i="17"/>
  <c r="J2117" i="17"/>
  <c r="K2117" i="17"/>
  <c r="N2117" i="17"/>
  <c r="O2117" i="17"/>
  <c r="P2117" i="17"/>
  <c r="S2117" i="17"/>
  <c r="T2117" i="17"/>
  <c r="V2117" i="17"/>
  <c r="W2117" i="17"/>
  <c r="D2118" i="17"/>
  <c r="E2118" i="17"/>
  <c r="F2118" i="17"/>
  <c r="I2118" i="17"/>
  <c r="J2118" i="17"/>
  <c r="K2118" i="17"/>
  <c r="N2118" i="17"/>
  <c r="O2118" i="17"/>
  <c r="P2118" i="17"/>
  <c r="S2118" i="17"/>
  <c r="T2118" i="17"/>
  <c r="V2118" i="17"/>
  <c r="W2118" i="17"/>
  <c r="D2119" i="17"/>
  <c r="E2119" i="17"/>
  <c r="F2119" i="17"/>
  <c r="I2119" i="17"/>
  <c r="J2119" i="17"/>
  <c r="K2119" i="17"/>
  <c r="N2119" i="17"/>
  <c r="O2119" i="17"/>
  <c r="P2119" i="17"/>
  <c r="S2119" i="17"/>
  <c r="T2119" i="17"/>
  <c r="V2119" i="17"/>
  <c r="W2119" i="17"/>
  <c r="D2120" i="17"/>
  <c r="E2120" i="17"/>
  <c r="F2120" i="17"/>
  <c r="I2120" i="17"/>
  <c r="J2120" i="17"/>
  <c r="K2120" i="17"/>
  <c r="N2120" i="17"/>
  <c r="O2120" i="17"/>
  <c r="P2120" i="17"/>
  <c r="S2120" i="17"/>
  <c r="T2120" i="17"/>
  <c r="V2120" i="17"/>
  <c r="W2120" i="17"/>
  <c r="D2121" i="17"/>
  <c r="E2121" i="17"/>
  <c r="F2121" i="17"/>
  <c r="I2121" i="17"/>
  <c r="J2121" i="17"/>
  <c r="K2121" i="17"/>
  <c r="N2121" i="17"/>
  <c r="O2121" i="17"/>
  <c r="P2121" i="17"/>
  <c r="S2121" i="17"/>
  <c r="T2121" i="17"/>
  <c r="V2121" i="17"/>
  <c r="W2121" i="17"/>
  <c r="D2122" i="17"/>
  <c r="E2122" i="17"/>
  <c r="F2122" i="17"/>
  <c r="I2122" i="17"/>
  <c r="J2122" i="17"/>
  <c r="K2122" i="17"/>
  <c r="N2122" i="17"/>
  <c r="O2122" i="17"/>
  <c r="P2122" i="17"/>
  <c r="S2122" i="17"/>
  <c r="T2122" i="17"/>
  <c r="V2122" i="17"/>
  <c r="W2122" i="17"/>
  <c r="D2123" i="17"/>
  <c r="E2123" i="17"/>
  <c r="F2123" i="17"/>
  <c r="I2123" i="17"/>
  <c r="J2123" i="17"/>
  <c r="K2123" i="17"/>
  <c r="N2123" i="17"/>
  <c r="O2123" i="17"/>
  <c r="P2123" i="17"/>
  <c r="S2123" i="17"/>
  <c r="T2123" i="17"/>
  <c r="V2123" i="17"/>
  <c r="W2123" i="17"/>
  <c r="D2124" i="17"/>
  <c r="E2124" i="17"/>
  <c r="F2124" i="17"/>
  <c r="I2124" i="17"/>
  <c r="J2124" i="17"/>
  <c r="K2124" i="17"/>
  <c r="N2124" i="17"/>
  <c r="O2124" i="17"/>
  <c r="P2124" i="17"/>
  <c r="S2124" i="17"/>
  <c r="T2124" i="17"/>
  <c r="V2124" i="17"/>
  <c r="W2124" i="17"/>
  <c r="D2125" i="17"/>
  <c r="E2125" i="17"/>
  <c r="F2125" i="17"/>
  <c r="I2125" i="17"/>
  <c r="J2125" i="17"/>
  <c r="K2125" i="17"/>
  <c r="N2125" i="17"/>
  <c r="O2125" i="17"/>
  <c r="P2125" i="17"/>
  <c r="S2125" i="17"/>
  <c r="T2125" i="17"/>
  <c r="V2125" i="17"/>
  <c r="W2125" i="17"/>
  <c r="D2126" i="17"/>
  <c r="E2126" i="17"/>
  <c r="F2126" i="17"/>
  <c r="I2126" i="17"/>
  <c r="J2126" i="17"/>
  <c r="K2126" i="17"/>
  <c r="N2126" i="17"/>
  <c r="O2126" i="17"/>
  <c r="P2126" i="17"/>
  <c r="S2126" i="17"/>
  <c r="T2126" i="17"/>
  <c r="V2126" i="17"/>
  <c r="W2126" i="17"/>
  <c r="D2127" i="17"/>
  <c r="E2127" i="17"/>
  <c r="F2127" i="17"/>
  <c r="I2127" i="17"/>
  <c r="J2127" i="17"/>
  <c r="K2127" i="17"/>
  <c r="N2127" i="17"/>
  <c r="O2127" i="17"/>
  <c r="P2127" i="17"/>
  <c r="S2127" i="17"/>
  <c r="T2127" i="17"/>
  <c r="V2127" i="17"/>
  <c r="W2127" i="17"/>
  <c r="D2128" i="17"/>
  <c r="E2128" i="17"/>
  <c r="F2128" i="17"/>
  <c r="I2128" i="17"/>
  <c r="J2128" i="17"/>
  <c r="K2128" i="17"/>
  <c r="N2128" i="17"/>
  <c r="O2128" i="17"/>
  <c r="P2128" i="17"/>
  <c r="S2128" i="17"/>
  <c r="T2128" i="17"/>
  <c r="V2128" i="17"/>
  <c r="W2128" i="17"/>
  <c r="D2129" i="17"/>
  <c r="E2129" i="17"/>
  <c r="F2129" i="17"/>
  <c r="I2129" i="17"/>
  <c r="J2129" i="17"/>
  <c r="K2129" i="17"/>
  <c r="N2129" i="17"/>
  <c r="O2129" i="17"/>
  <c r="P2129" i="17"/>
  <c r="S2129" i="17"/>
  <c r="T2129" i="17"/>
  <c r="V2129" i="17"/>
  <c r="W2129" i="17"/>
  <c r="D2130" i="17"/>
  <c r="E2130" i="17"/>
  <c r="F2130" i="17"/>
  <c r="I2130" i="17"/>
  <c r="J2130" i="17"/>
  <c r="K2130" i="17"/>
  <c r="N2130" i="17"/>
  <c r="O2130" i="17"/>
  <c r="P2130" i="17"/>
  <c r="S2130" i="17"/>
  <c r="T2130" i="17"/>
  <c r="V2130" i="17"/>
  <c r="W2130" i="17"/>
  <c r="D2131" i="17"/>
  <c r="E2131" i="17"/>
  <c r="F2131" i="17"/>
  <c r="I2131" i="17"/>
  <c r="J2131" i="17"/>
  <c r="K2131" i="17"/>
  <c r="N2131" i="17"/>
  <c r="O2131" i="17"/>
  <c r="P2131" i="17"/>
  <c r="S2131" i="17"/>
  <c r="T2131" i="17"/>
  <c r="V2131" i="17"/>
  <c r="W2131" i="17"/>
  <c r="D2132" i="17"/>
  <c r="E2132" i="17"/>
  <c r="F2132" i="17"/>
  <c r="I2132" i="17"/>
  <c r="J2132" i="17"/>
  <c r="K2132" i="17"/>
  <c r="N2132" i="17"/>
  <c r="O2132" i="17"/>
  <c r="P2132" i="17"/>
  <c r="S2132" i="17"/>
  <c r="T2132" i="17"/>
  <c r="V2132" i="17"/>
  <c r="W2132" i="17"/>
  <c r="D2133" i="17"/>
  <c r="E2133" i="17"/>
  <c r="F2133" i="17"/>
  <c r="I2133" i="17"/>
  <c r="J2133" i="17"/>
  <c r="K2133" i="17"/>
  <c r="N2133" i="17"/>
  <c r="O2133" i="17"/>
  <c r="P2133" i="17"/>
  <c r="S2133" i="17"/>
  <c r="T2133" i="17"/>
  <c r="V2133" i="17"/>
  <c r="W2133" i="17"/>
  <c r="D2134" i="17"/>
  <c r="E2134" i="17"/>
  <c r="F2134" i="17"/>
  <c r="I2134" i="17"/>
  <c r="J2134" i="17"/>
  <c r="K2134" i="17"/>
  <c r="N2134" i="17"/>
  <c r="O2134" i="17"/>
  <c r="P2134" i="17"/>
  <c r="S2134" i="17"/>
  <c r="T2134" i="17"/>
  <c r="V2134" i="17"/>
  <c r="W2134" i="17"/>
  <c r="D2135" i="17"/>
  <c r="E2135" i="17"/>
  <c r="F2135" i="17"/>
  <c r="I2135" i="17"/>
  <c r="J2135" i="17"/>
  <c r="K2135" i="17"/>
  <c r="N2135" i="17"/>
  <c r="O2135" i="17"/>
  <c r="P2135" i="17"/>
  <c r="S2135" i="17"/>
  <c r="T2135" i="17"/>
  <c r="V2135" i="17"/>
  <c r="W2135" i="17"/>
  <c r="D2136" i="17"/>
  <c r="E2136" i="17"/>
  <c r="F2136" i="17"/>
  <c r="I2136" i="17"/>
  <c r="J2136" i="17"/>
  <c r="K2136" i="17"/>
  <c r="N2136" i="17"/>
  <c r="O2136" i="17"/>
  <c r="P2136" i="17"/>
  <c r="S2136" i="17"/>
  <c r="T2136" i="17"/>
  <c r="V2136" i="17"/>
  <c r="W2136" i="17"/>
  <c r="D2137" i="17"/>
  <c r="E2137" i="17"/>
  <c r="F2137" i="17"/>
  <c r="I2137" i="17"/>
  <c r="J2137" i="17"/>
  <c r="K2137" i="17"/>
  <c r="N2137" i="17"/>
  <c r="O2137" i="17"/>
  <c r="P2137" i="17"/>
  <c r="S2137" i="17"/>
  <c r="T2137" i="17"/>
  <c r="V2137" i="17"/>
  <c r="W2137" i="17"/>
  <c r="D2138" i="17"/>
  <c r="E2138" i="17"/>
  <c r="F2138" i="17"/>
  <c r="I2138" i="17"/>
  <c r="J2138" i="17"/>
  <c r="K2138" i="17"/>
  <c r="N2138" i="17"/>
  <c r="O2138" i="17"/>
  <c r="P2138" i="17"/>
  <c r="S2138" i="17"/>
  <c r="T2138" i="17"/>
  <c r="V2138" i="17"/>
  <c r="W2138" i="17"/>
  <c r="D2139" i="17"/>
  <c r="E2139" i="17"/>
  <c r="F2139" i="17"/>
  <c r="I2139" i="17"/>
  <c r="J2139" i="17"/>
  <c r="K2139" i="17"/>
  <c r="N2139" i="17"/>
  <c r="O2139" i="17"/>
  <c r="P2139" i="17"/>
  <c r="S2139" i="17"/>
  <c r="T2139" i="17"/>
  <c r="V2139" i="17"/>
  <c r="W2139" i="17"/>
  <c r="D2140" i="17"/>
  <c r="E2140" i="17"/>
  <c r="F2140" i="17"/>
  <c r="I2140" i="17"/>
  <c r="J2140" i="17"/>
  <c r="K2140" i="17"/>
  <c r="N2140" i="17"/>
  <c r="O2140" i="17"/>
  <c r="P2140" i="17"/>
  <c r="S2140" i="17"/>
  <c r="T2140" i="17"/>
  <c r="V2140" i="17"/>
  <c r="W2140" i="17"/>
  <c r="D2141" i="17"/>
  <c r="E2141" i="17"/>
  <c r="F2141" i="17"/>
  <c r="I2141" i="17"/>
  <c r="J2141" i="17"/>
  <c r="K2141" i="17"/>
  <c r="N2141" i="17"/>
  <c r="O2141" i="17"/>
  <c r="P2141" i="17"/>
  <c r="S2141" i="17"/>
  <c r="T2141" i="17"/>
  <c r="V2141" i="17"/>
  <c r="W2141" i="17"/>
  <c r="D2142" i="17"/>
  <c r="E2142" i="17"/>
  <c r="F2142" i="17"/>
  <c r="I2142" i="17"/>
  <c r="J2142" i="17"/>
  <c r="K2142" i="17"/>
  <c r="N2142" i="17"/>
  <c r="O2142" i="17"/>
  <c r="P2142" i="17"/>
  <c r="S2142" i="17"/>
  <c r="T2142" i="17"/>
  <c r="V2142" i="17"/>
  <c r="W2142" i="17"/>
  <c r="D2143" i="17"/>
  <c r="E2143" i="17"/>
  <c r="F2143" i="17"/>
  <c r="I2143" i="17"/>
  <c r="J2143" i="17"/>
  <c r="K2143" i="17"/>
  <c r="N2143" i="17"/>
  <c r="O2143" i="17"/>
  <c r="P2143" i="17"/>
  <c r="S2143" i="17"/>
  <c r="T2143" i="17"/>
  <c r="V2143" i="17"/>
  <c r="W2143" i="17"/>
  <c r="D2144" i="17"/>
  <c r="E2144" i="17"/>
  <c r="F2144" i="17"/>
  <c r="I2144" i="17"/>
  <c r="J2144" i="17"/>
  <c r="K2144" i="17"/>
  <c r="N2144" i="17"/>
  <c r="O2144" i="17"/>
  <c r="P2144" i="17"/>
  <c r="S2144" i="17"/>
  <c r="T2144" i="17"/>
  <c r="V2144" i="17"/>
  <c r="W2144" i="17"/>
  <c r="D2145" i="17"/>
  <c r="E2145" i="17"/>
  <c r="F2145" i="17"/>
  <c r="I2145" i="17"/>
  <c r="J2145" i="17"/>
  <c r="K2145" i="17"/>
  <c r="N2145" i="17"/>
  <c r="O2145" i="17"/>
  <c r="P2145" i="17"/>
  <c r="S2145" i="17"/>
  <c r="T2145" i="17"/>
  <c r="V2145" i="17"/>
  <c r="W2145" i="17"/>
  <c r="D2146" i="17"/>
  <c r="E2146" i="17"/>
  <c r="F2146" i="17"/>
  <c r="I2146" i="17"/>
  <c r="J2146" i="17"/>
  <c r="K2146" i="17"/>
  <c r="N2146" i="17"/>
  <c r="O2146" i="17"/>
  <c r="P2146" i="17"/>
  <c r="S2146" i="17"/>
  <c r="T2146" i="17"/>
  <c r="V2146" i="17"/>
  <c r="W2146" i="17"/>
  <c r="D2147" i="17"/>
  <c r="E2147" i="17"/>
  <c r="F2147" i="17"/>
  <c r="I2147" i="17"/>
  <c r="J2147" i="17"/>
  <c r="K2147" i="17"/>
  <c r="N2147" i="17"/>
  <c r="O2147" i="17"/>
  <c r="P2147" i="17"/>
  <c r="S2147" i="17"/>
  <c r="T2147" i="17"/>
  <c r="V2147" i="17"/>
  <c r="W2147" i="17"/>
  <c r="D2148" i="17"/>
  <c r="E2148" i="17"/>
  <c r="F2148" i="17"/>
  <c r="I2148" i="17"/>
  <c r="J2148" i="17"/>
  <c r="K2148" i="17"/>
  <c r="N2148" i="17"/>
  <c r="O2148" i="17"/>
  <c r="P2148" i="17"/>
  <c r="S2148" i="17"/>
  <c r="T2148" i="17"/>
  <c r="V2148" i="17"/>
  <c r="W2148" i="17"/>
  <c r="D2149" i="17"/>
  <c r="E2149" i="17"/>
  <c r="F2149" i="17"/>
  <c r="I2149" i="17"/>
  <c r="J2149" i="17"/>
  <c r="K2149" i="17"/>
  <c r="N2149" i="17"/>
  <c r="O2149" i="17"/>
  <c r="P2149" i="17"/>
  <c r="S2149" i="17"/>
  <c r="T2149" i="17"/>
  <c r="V2149" i="17"/>
  <c r="W2149" i="17"/>
  <c r="D2150" i="17"/>
  <c r="E2150" i="17"/>
  <c r="F2150" i="17"/>
  <c r="I2150" i="17"/>
  <c r="J2150" i="17"/>
  <c r="K2150" i="17"/>
  <c r="N2150" i="17"/>
  <c r="O2150" i="17"/>
  <c r="P2150" i="17"/>
  <c r="S2150" i="17"/>
  <c r="T2150" i="17"/>
  <c r="V2150" i="17"/>
  <c r="W2150" i="17"/>
  <c r="D2151" i="17"/>
  <c r="E2151" i="17"/>
  <c r="F2151" i="17"/>
  <c r="I2151" i="17"/>
  <c r="J2151" i="17"/>
  <c r="K2151" i="17"/>
  <c r="N2151" i="17"/>
  <c r="O2151" i="17"/>
  <c r="P2151" i="17"/>
  <c r="S2151" i="17"/>
  <c r="T2151" i="17"/>
  <c r="V2151" i="17"/>
  <c r="W2151" i="17"/>
  <c r="D2152" i="17"/>
  <c r="E2152" i="17"/>
  <c r="F2152" i="17"/>
  <c r="I2152" i="17"/>
  <c r="J2152" i="17"/>
  <c r="K2152" i="17"/>
  <c r="N2152" i="17"/>
  <c r="O2152" i="17"/>
  <c r="P2152" i="17"/>
  <c r="S2152" i="17"/>
  <c r="T2152" i="17"/>
  <c r="V2152" i="17"/>
  <c r="W2152" i="17"/>
  <c r="D2153" i="17"/>
  <c r="E2153" i="17"/>
  <c r="F2153" i="17"/>
  <c r="I2153" i="17"/>
  <c r="J2153" i="17"/>
  <c r="K2153" i="17"/>
  <c r="N2153" i="17"/>
  <c r="O2153" i="17"/>
  <c r="P2153" i="17"/>
  <c r="S2153" i="17"/>
  <c r="T2153" i="17"/>
  <c r="V2153" i="17"/>
  <c r="W2153" i="17"/>
  <c r="D2154" i="17"/>
  <c r="E2154" i="17"/>
  <c r="F2154" i="17"/>
  <c r="I2154" i="17"/>
  <c r="J2154" i="17"/>
  <c r="K2154" i="17"/>
  <c r="N2154" i="17"/>
  <c r="O2154" i="17"/>
  <c r="P2154" i="17"/>
  <c r="S2154" i="17"/>
  <c r="T2154" i="17"/>
  <c r="V2154" i="17"/>
  <c r="W2154" i="17"/>
  <c r="D2155" i="17"/>
  <c r="E2155" i="17"/>
  <c r="F2155" i="17"/>
  <c r="I2155" i="17"/>
  <c r="J2155" i="17"/>
  <c r="K2155" i="17"/>
  <c r="N2155" i="17"/>
  <c r="O2155" i="17"/>
  <c r="P2155" i="17"/>
  <c r="S2155" i="17"/>
  <c r="T2155" i="17"/>
  <c r="V2155" i="17"/>
  <c r="W2155" i="17"/>
  <c r="D2156" i="17"/>
  <c r="E2156" i="17"/>
  <c r="F2156" i="17"/>
  <c r="I2156" i="17"/>
  <c r="J2156" i="17"/>
  <c r="K2156" i="17"/>
  <c r="N2156" i="17"/>
  <c r="O2156" i="17"/>
  <c r="P2156" i="17"/>
  <c r="S2156" i="17"/>
  <c r="T2156" i="17"/>
  <c r="V2156" i="17"/>
  <c r="W2156" i="17"/>
  <c r="D2157" i="17"/>
  <c r="E2157" i="17"/>
  <c r="F2157" i="17"/>
  <c r="I2157" i="17"/>
  <c r="J2157" i="17"/>
  <c r="K2157" i="17"/>
  <c r="N2157" i="17"/>
  <c r="O2157" i="17"/>
  <c r="P2157" i="17"/>
  <c r="S2157" i="17"/>
  <c r="T2157" i="17"/>
  <c r="V2157" i="17"/>
  <c r="W2157" i="17"/>
  <c r="D2158" i="17"/>
  <c r="E2158" i="17"/>
  <c r="F2158" i="17"/>
  <c r="I2158" i="17"/>
  <c r="J2158" i="17"/>
  <c r="K2158" i="17"/>
  <c r="N2158" i="17"/>
  <c r="O2158" i="17"/>
  <c r="P2158" i="17"/>
  <c r="S2158" i="17"/>
  <c r="T2158" i="17"/>
  <c r="V2158" i="17"/>
  <c r="W2158" i="17"/>
  <c r="D2159" i="17"/>
  <c r="E2159" i="17"/>
  <c r="F2159" i="17"/>
  <c r="I2159" i="17"/>
  <c r="J2159" i="17"/>
  <c r="K2159" i="17"/>
  <c r="N2159" i="17"/>
  <c r="O2159" i="17"/>
  <c r="P2159" i="17"/>
  <c r="S2159" i="17"/>
  <c r="T2159" i="17"/>
  <c r="V2159" i="17"/>
  <c r="W2159" i="17"/>
  <c r="D2160" i="17"/>
  <c r="E2160" i="17"/>
  <c r="F2160" i="17"/>
  <c r="I2160" i="17"/>
  <c r="J2160" i="17"/>
  <c r="K2160" i="17"/>
  <c r="N2160" i="17"/>
  <c r="O2160" i="17"/>
  <c r="P2160" i="17"/>
  <c r="S2160" i="17"/>
  <c r="T2160" i="17"/>
  <c r="V2160" i="17"/>
  <c r="W2160" i="17"/>
  <c r="D2161" i="17"/>
  <c r="E2161" i="17"/>
  <c r="F2161" i="17"/>
  <c r="I2161" i="17"/>
  <c r="J2161" i="17"/>
  <c r="K2161" i="17"/>
  <c r="N2161" i="17"/>
  <c r="O2161" i="17"/>
  <c r="P2161" i="17"/>
  <c r="S2161" i="17"/>
  <c r="T2161" i="17"/>
  <c r="V2161" i="17"/>
  <c r="W2161" i="17"/>
  <c r="D2162" i="17"/>
  <c r="E2162" i="17"/>
  <c r="F2162" i="17"/>
  <c r="I2162" i="17"/>
  <c r="J2162" i="17"/>
  <c r="K2162" i="17"/>
  <c r="N2162" i="17"/>
  <c r="O2162" i="17"/>
  <c r="P2162" i="17"/>
  <c r="S2162" i="17"/>
  <c r="T2162" i="17"/>
  <c r="V2162" i="17"/>
  <c r="W2162" i="17"/>
  <c r="D2163" i="17"/>
  <c r="E2163" i="17"/>
  <c r="F2163" i="17"/>
  <c r="I2163" i="17"/>
  <c r="J2163" i="17"/>
  <c r="K2163" i="17"/>
  <c r="N2163" i="17"/>
  <c r="O2163" i="17"/>
  <c r="P2163" i="17"/>
  <c r="S2163" i="17"/>
  <c r="T2163" i="17"/>
  <c r="V2163" i="17"/>
  <c r="W2163" i="17"/>
  <c r="D2164" i="17"/>
  <c r="E2164" i="17"/>
  <c r="F2164" i="17"/>
  <c r="I2164" i="17"/>
  <c r="J2164" i="17"/>
  <c r="K2164" i="17"/>
  <c r="N2164" i="17"/>
  <c r="O2164" i="17"/>
  <c r="P2164" i="17"/>
  <c r="S2164" i="17"/>
  <c r="T2164" i="17"/>
  <c r="V2164" i="17"/>
  <c r="W2164" i="17"/>
  <c r="D2165" i="17"/>
  <c r="E2165" i="17"/>
  <c r="F2165" i="17"/>
  <c r="I2165" i="17"/>
  <c r="J2165" i="17"/>
  <c r="K2165" i="17"/>
  <c r="N2165" i="17"/>
  <c r="O2165" i="17"/>
  <c r="P2165" i="17"/>
  <c r="S2165" i="17"/>
  <c r="T2165" i="17"/>
  <c r="V2165" i="17"/>
  <c r="W2165" i="17"/>
  <c r="D2166" i="17"/>
  <c r="E2166" i="17"/>
  <c r="F2166" i="17"/>
  <c r="I2166" i="17"/>
  <c r="J2166" i="17"/>
  <c r="K2166" i="17"/>
  <c r="N2166" i="17"/>
  <c r="O2166" i="17"/>
  <c r="P2166" i="17"/>
  <c r="S2166" i="17"/>
  <c r="T2166" i="17"/>
  <c r="V2166" i="17"/>
  <c r="W2166" i="17"/>
  <c r="D2167" i="17"/>
  <c r="E2167" i="17"/>
  <c r="F2167" i="17"/>
  <c r="I2167" i="17"/>
  <c r="J2167" i="17"/>
  <c r="K2167" i="17"/>
  <c r="N2167" i="17"/>
  <c r="O2167" i="17"/>
  <c r="P2167" i="17"/>
  <c r="S2167" i="17"/>
  <c r="T2167" i="17"/>
  <c r="V2167" i="17"/>
  <c r="W2167" i="17"/>
  <c r="D2168" i="17"/>
  <c r="E2168" i="17"/>
  <c r="F2168" i="17"/>
  <c r="I2168" i="17"/>
  <c r="J2168" i="17"/>
  <c r="K2168" i="17"/>
  <c r="N2168" i="17"/>
  <c r="O2168" i="17"/>
  <c r="P2168" i="17"/>
  <c r="S2168" i="17"/>
  <c r="T2168" i="17"/>
  <c r="V2168" i="17"/>
  <c r="W2168" i="17"/>
  <c r="D2169" i="17"/>
  <c r="E2169" i="17"/>
  <c r="F2169" i="17"/>
  <c r="I2169" i="17"/>
  <c r="J2169" i="17"/>
  <c r="K2169" i="17"/>
  <c r="N2169" i="17"/>
  <c r="O2169" i="17"/>
  <c r="P2169" i="17"/>
  <c r="S2169" i="17"/>
  <c r="T2169" i="17"/>
  <c r="V2169" i="17"/>
  <c r="W2169" i="17"/>
  <c r="D2170" i="17"/>
  <c r="E2170" i="17"/>
  <c r="F2170" i="17"/>
  <c r="I2170" i="17"/>
  <c r="J2170" i="17"/>
  <c r="K2170" i="17"/>
  <c r="N2170" i="17"/>
  <c r="O2170" i="17"/>
  <c r="P2170" i="17"/>
  <c r="S2170" i="17"/>
  <c r="T2170" i="17"/>
  <c r="V2170" i="17"/>
  <c r="W2170" i="17"/>
  <c r="D2171" i="17"/>
  <c r="E2171" i="17"/>
  <c r="F2171" i="17"/>
  <c r="I2171" i="17"/>
  <c r="J2171" i="17"/>
  <c r="K2171" i="17"/>
  <c r="N2171" i="17"/>
  <c r="O2171" i="17"/>
  <c r="P2171" i="17"/>
  <c r="S2171" i="17"/>
  <c r="T2171" i="17"/>
  <c r="V2171" i="17"/>
  <c r="W2171" i="17"/>
  <c r="D2172" i="17"/>
  <c r="E2172" i="17"/>
  <c r="F2172" i="17"/>
  <c r="I2172" i="17"/>
  <c r="J2172" i="17"/>
  <c r="K2172" i="17"/>
  <c r="N2172" i="17"/>
  <c r="O2172" i="17"/>
  <c r="P2172" i="17"/>
  <c r="S2172" i="17"/>
  <c r="T2172" i="17"/>
  <c r="V2172" i="17"/>
  <c r="W2172" i="17"/>
  <c r="D2173" i="17"/>
  <c r="E2173" i="17"/>
  <c r="F2173" i="17"/>
  <c r="I2173" i="17"/>
  <c r="J2173" i="17"/>
  <c r="K2173" i="17"/>
  <c r="N2173" i="17"/>
  <c r="O2173" i="17"/>
  <c r="P2173" i="17"/>
  <c r="S2173" i="17"/>
  <c r="T2173" i="17"/>
  <c r="V2173" i="17"/>
  <c r="W2173" i="17"/>
  <c r="D2174" i="17"/>
  <c r="E2174" i="17"/>
  <c r="F2174" i="17"/>
  <c r="I2174" i="17"/>
  <c r="J2174" i="17"/>
  <c r="K2174" i="17"/>
  <c r="N2174" i="17"/>
  <c r="O2174" i="17"/>
  <c r="P2174" i="17"/>
  <c r="S2174" i="17"/>
  <c r="T2174" i="17"/>
  <c r="V2174" i="17"/>
  <c r="W2174" i="17"/>
  <c r="D2175" i="17"/>
  <c r="E2175" i="17"/>
  <c r="F2175" i="17"/>
  <c r="I2175" i="17"/>
  <c r="J2175" i="17"/>
  <c r="K2175" i="17"/>
  <c r="N2175" i="17"/>
  <c r="O2175" i="17"/>
  <c r="P2175" i="17"/>
  <c r="S2175" i="17"/>
  <c r="T2175" i="17"/>
  <c r="V2175" i="17"/>
  <c r="W2175" i="17"/>
  <c r="D2176" i="17"/>
  <c r="E2176" i="17"/>
  <c r="F2176" i="17"/>
  <c r="I2176" i="17"/>
  <c r="J2176" i="17"/>
  <c r="K2176" i="17"/>
  <c r="N2176" i="17"/>
  <c r="O2176" i="17"/>
  <c r="P2176" i="17"/>
  <c r="S2176" i="17"/>
  <c r="T2176" i="17"/>
  <c r="V2176" i="17"/>
  <c r="W2176" i="17"/>
  <c r="D2177" i="17"/>
  <c r="E2177" i="17"/>
  <c r="F2177" i="17"/>
  <c r="I2177" i="17"/>
  <c r="J2177" i="17"/>
  <c r="K2177" i="17"/>
  <c r="N2177" i="17"/>
  <c r="O2177" i="17"/>
  <c r="P2177" i="17"/>
  <c r="S2177" i="17"/>
  <c r="T2177" i="17"/>
  <c r="V2177" i="17"/>
  <c r="W2177" i="17"/>
  <c r="D2178" i="17"/>
  <c r="E2178" i="17"/>
  <c r="F2178" i="17"/>
  <c r="I2178" i="17"/>
  <c r="J2178" i="17"/>
  <c r="K2178" i="17"/>
  <c r="N2178" i="17"/>
  <c r="O2178" i="17"/>
  <c r="P2178" i="17"/>
  <c r="S2178" i="17"/>
  <c r="T2178" i="17"/>
  <c r="V2178" i="17"/>
  <c r="W2178" i="17"/>
  <c r="D2179" i="17"/>
  <c r="E2179" i="17"/>
  <c r="F2179" i="17"/>
  <c r="I2179" i="17"/>
  <c r="J2179" i="17"/>
  <c r="K2179" i="17"/>
  <c r="N2179" i="17"/>
  <c r="O2179" i="17"/>
  <c r="P2179" i="17"/>
  <c r="S2179" i="17"/>
  <c r="T2179" i="17"/>
  <c r="V2179" i="17"/>
  <c r="W2179" i="17"/>
  <c r="D2180" i="17"/>
  <c r="E2180" i="17"/>
  <c r="F2180" i="17"/>
  <c r="I2180" i="17"/>
  <c r="J2180" i="17"/>
  <c r="K2180" i="17"/>
  <c r="N2180" i="17"/>
  <c r="O2180" i="17"/>
  <c r="P2180" i="17"/>
  <c r="S2180" i="17"/>
  <c r="T2180" i="17"/>
  <c r="V2180" i="17"/>
  <c r="W2180" i="17"/>
  <c r="D2181" i="17"/>
  <c r="E2181" i="17"/>
  <c r="F2181" i="17"/>
  <c r="I2181" i="17"/>
  <c r="J2181" i="17"/>
  <c r="K2181" i="17"/>
  <c r="N2181" i="17"/>
  <c r="O2181" i="17"/>
  <c r="P2181" i="17"/>
  <c r="S2181" i="17"/>
  <c r="T2181" i="17"/>
  <c r="V2181" i="17"/>
  <c r="W2181" i="17"/>
  <c r="D2182" i="17"/>
  <c r="E2182" i="17"/>
  <c r="F2182" i="17"/>
  <c r="I2182" i="17"/>
  <c r="J2182" i="17"/>
  <c r="K2182" i="17"/>
  <c r="N2182" i="17"/>
  <c r="O2182" i="17"/>
  <c r="P2182" i="17"/>
  <c r="S2182" i="17"/>
  <c r="T2182" i="17"/>
  <c r="V2182" i="17"/>
  <c r="W2182" i="17"/>
  <c r="D2183" i="17"/>
  <c r="E2183" i="17"/>
  <c r="F2183" i="17"/>
  <c r="I2183" i="17"/>
  <c r="J2183" i="17"/>
  <c r="K2183" i="17"/>
  <c r="N2183" i="17"/>
  <c r="O2183" i="17"/>
  <c r="P2183" i="17"/>
  <c r="S2183" i="17"/>
  <c r="T2183" i="17"/>
  <c r="V2183" i="17"/>
  <c r="W2183" i="17"/>
  <c r="D2184" i="17"/>
  <c r="E2184" i="17"/>
  <c r="F2184" i="17"/>
  <c r="I2184" i="17"/>
  <c r="J2184" i="17"/>
  <c r="K2184" i="17"/>
  <c r="N2184" i="17"/>
  <c r="O2184" i="17"/>
  <c r="P2184" i="17"/>
  <c r="S2184" i="17"/>
  <c r="T2184" i="17"/>
  <c r="V2184" i="17"/>
  <c r="W2184" i="17"/>
  <c r="D2185" i="17"/>
  <c r="E2185" i="17"/>
  <c r="F2185" i="17"/>
  <c r="I2185" i="17"/>
  <c r="J2185" i="17"/>
  <c r="K2185" i="17"/>
  <c r="N2185" i="17"/>
  <c r="O2185" i="17"/>
  <c r="P2185" i="17"/>
  <c r="S2185" i="17"/>
  <c r="T2185" i="17"/>
  <c r="V2185" i="17"/>
  <c r="W2185" i="17"/>
  <c r="D2186" i="17"/>
  <c r="E2186" i="17"/>
  <c r="F2186" i="17"/>
  <c r="I2186" i="17"/>
  <c r="J2186" i="17"/>
  <c r="K2186" i="17"/>
  <c r="N2186" i="17"/>
  <c r="O2186" i="17"/>
  <c r="P2186" i="17"/>
  <c r="S2186" i="17"/>
  <c r="T2186" i="17"/>
  <c r="V2186" i="17"/>
  <c r="W2186" i="17"/>
  <c r="D2187" i="17"/>
  <c r="E2187" i="17"/>
  <c r="F2187" i="17"/>
  <c r="I2187" i="17"/>
  <c r="J2187" i="17"/>
  <c r="K2187" i="17"/>
  <c r="N2187" i="17"/>
  <c r="O2187" i="17"/>
  <c r="P2187" i="17"/>
  <c r="S2187" i="17"/>
  <c r="T2187" i="17"/>
  <c r="V2187" i="17"/>
  <c r="W2187" i="17"/>
  <c r="D2188" i="17"/>
  <c r="E2188" i="17"/>
  <c r="F2188" i="17"/>
  <c r="I2188" i="17"/>
  <c r="J2188" i="17"/>
  <c r="K2188" i="17"/>
  <c r="N2188" i="17"/>
  <c r="O2188" i="17"/>
  <c r="P2188" i="17"/>
  <c r="S2188" i="17"/>
  <c r="T2188" i="17"/>
  <c r="V2188" i="17"/>
  <c r="W2188" i="17"/>
  <c r="D2189" i="17"/>
  <c r="E2189" i="17"/>
  <c r="F2189" i="17"/>
  <c r="I2189" i="17"/>
  <c r="J2189" i="17"/>
  <c r="K2189" i="17"/>
  <c r="N2189" i="17"/>
  <c r="O2189" i="17"/>
  <c r="P2189" i="17"/>
  <c r="S2189" i="17"/>
  <c r="T2189" i="17"/>
  <c r="V2189" i="17"/>
  <c r="W2189" i="17"/>
  <c r="D2190" i="17"/>
  <c r="E2190" i="17"/>
  <c r="F2190" i="17"/>
  <c r="I2190" i="17"/>
  <c r="J2190" i="17"/>
  <c r="K2190" i="17"/>
  <c r="N2190" i="17"/>
  <c r="O2190" i="17"/>
  <c r="P2190" i="17"/>
  <c r="S2190" i="17"/>
  <c r="T2190" i="17"/>
  <c r="V2190" i="17"/>
  <c r="W2190" i="17"/>
  <c r="D2191" i="17"/>
  <c r="E2191" i="17"/>
  <c r="F2191" i="17"/>
  <c r="I2191" i="17"/>
  <c r="J2191" i="17"/>
  <c r="K2191" i="17"/>
  <c r="N2191" i="17"/>
  <c r="O2191" i="17"/>
  <c r="P2191" i="17"/>
  <c r="S2191" i="17"/>
  <c r="T2191" i="17"/>
  <c r="V2191" i="17"/>
  <c r="W2191" i="17"/>
  <c r="D2192" i="17"/>
  <c r="E2192" i="17"/>
  <c r="F2192" i="17"/>
  <c r="I2192" i="17"/>
  <c r="J2192" i="17"/>
  <c r="K2192" i="17"/>
  <c r="N2192" i="17"/>
  <c r="O2192" i="17"/>
  <c r="P2192" i="17"/>
  <c r="S2192" i="17"/>
  <c r="T2192" i="17"/>
  <c r="V2192" i="17"/>
  <c r="W2192" i="17"/>
  <c r="D2193" i="17"/>
  <c r="E2193" i="17"/>
  <c r="F2193" i="17"/>
  <c r="I2193" i="17"/>
  <c r="J2193" i="17"/>
  <c r="K2193" i="17"/>
  <c r="N2193" i="17"/>
  <c r="O2193" i="17"/>
  <c r="P2193" i="17"/>
  <c r="S2193" i="17"/>
  <c r="T2193" i="17"/>
  <c r="V2193" i="17"/>
  <c r="W2193" i="17"/>
  <c r="D2194" i="17"/>
  <c r="E2194" i="17"/>
  <c r="F2194" i="17"/>
  <c r="I2194" i="17"/>
  <c r="J2194" i="17"/>
  <c r="K2194" i="17"/>
  <c r="N2194" i="17"/>
  <c r="O2194" i="17"/>
  <c r="P2194" i="17"/>
  <c r="S2194" i="17"/>
  <c r="T2194" i="17"/>
  <c r="V2194" i="17"/>
  <c r="W2194" i="17"/>
  <c r="D2195" i="17"/>
  <c r="E2195" i="17"/>
  <c r="F2195" i="17"/>
  <c r="I2195" i="17"/>
  <c r="J2195" i="17"/>
  <c r="K2195" i="17"/>
  <c r="N2195" i="17"/>
  <c r="O2195" i="17"/>
  <c r="P2195" i="17"/>
  <c r="S2195" i="17"/>
  <c r="T2195" i="17"/>
  <c r="V2195" i="17"/>
  <c r="W2195" i="17"/>
  <c r="D2196" i="17"/>
  <c r="E2196" i="17"/>
  <c r="F2196" i="17"/>
  <c r="I2196" i="17"/>
  <c r="J2196" i="17"/>
  <c r="K2196" i="17"/>
  <c r="N2196" i="17"/>
  <c r="O2196" i="17"/>
  <c r="P2196" i="17"/>
  <c r="S2196" i="17"/>
  <c r="T2196" i="17"/>
  <c r="V2196" i="17"/>
  <c r="W2196" i="17"/>
  <c r="D2197" i="17"/>
  <c r="E2197" i="17"/>
  <c r="F2197" i="17"/>
  <c r="I2197" i="17"/>
  <c r="J2197" i="17"/>
  <c r="K2197" i="17"/>
  <c r="N2197" i="17"/>
  <c r="O2197" i="17"/>
  <c r="P2197" i="17"/>
  <c r="S2197" i="17"/>
  <c r="T2197" i="17"/>
  <c r="V2197" i="17"/>
  <c r="W2197" i="17"/>
  <c r="D2198" i="17"/>
  <c r="E2198" i="17"/>
  <c r="F2198" i="17"/>
  <c r="I2198" i="17"/>
  <c r="J2198" i="17"/>
  <c r="K2198" i="17"/>
  <c r="N2198" i="17"/>
  <c r="O2198" i="17"/>
  <c r="P2198" i="17"/>
  <c r="S2198" i="17"/>
  <c r="T2198" i="17"/>
  <c r="V2198" i="17"/>
  <c r="W2198" i="17"/>
  <c r="D2199" i="17"/>
  <c r="E2199" i="17"/>
  <c r="F2199" i="17"/>
  <c r="I2199" i="17"/>
  <c r="J2199" i="17"/>
  <c r="K2199" i="17"/>
  <c r="N2199" i="17"/>
  <c r="O2199" i="17"/>
  <c r="P2199" i="17"/>
  <c r="S2199" i="17"/>
  <c r="T2199" i="17"/>
  <c r="V2199" i="17"/>
  <c r="W2199" i="17"/>
  <c r="D2200" i="17"/>
  <c r="E2200" i="17"/>
  <c r="F2200" i="17"/>
  <c r="I2200" i="17"/>
  <c r="J2200" i="17"/>
  <c r="K2200" i="17"/>
  <c r="N2200" i="17"/>
  <c r="O2200" i="17"/>
  <c r="P2200" i="17"/>
  <c r="S2200" i="17"/>
  <c r="T2200" i="17"/>
  <c r="V2200" i="17"/>
  <c r="W2200" i="17"/>
  <c r="D2201" i="17"/>
  <c r="E2201" i="17"/>
  <c r="F2201" i="17"/>
  <c r="I2201" i="17"/>
  <c r="J2201" i="17"/>
  <c r="K2201" i="17"/>
  <c r="N2201" i="17"/>
  <c r="O2201" i="17"/>
  <c r="P2201" i="17"/>
  <c r="S2201" i="17"/>
  <c r="T2201" i="17"/>
  <c r="V2201" i="17"/>
  <c r="W2201" i="17"/>
  <c r="D2202" i="17"/>
  <c r="E2202" i="17"/>
  <c r="F2202" i="17"/>
  <c r="I2202" i="17"/>
  <c r="J2202" i="17"/>
  <c r="K2202" i="17"/>
  <c r="N2202" i="17"/>
  <c r="O2202" i="17"/>
  <c r="P2202" i="17"/>
  <c r="S2202" i="17"/>
  <c r="T2202" i="17"/>
  <c r="V2202" i="17"/>
  <c r="W2202" i="17"/>
  <c r="D2203" i="17"/>
  <c r="E2203" i="17"/>
  <c r="F2203" i="17"/>
  <c r="I2203" i="17"/>
  <c r="J2203" i="17"/>
  <c r="K2203" i="17"/>
  <c r="N2203" i="17"/>
  <c r="O2203" i="17"/>
  <c r="P2203" i="17"/>
  <c r="S2203" i="17"/>
  <c r="T2203" i="17"/>
  <c r="V2203" i="17"/>
  <c r="W2203" i="17"/>
  <c r="D2204" i="17"/>
  <c r="E2204" i="17"/>
  <c r="F2204" i="17"/>
  <c r="I2204" i="17"/>
  <c r="J2204" i="17"/>
  <c r="K2204" i="17"/>
  <c r="N2204" i="17"/>
  <c r="O2204" i="17"/>
  <c r="P2204" i="17"/>
  <c r="S2204" i="17"/>
  <c r="T2204" i="17"/>
  <c r="V2204" i="17"/>
  <c r="W2204" i="17"/>
  <c r="D2205" i="17"/>
  <c r="E2205" i="17"/>
  <c r="F2205" i="17"/>
  <c r="I2205" i="17"/>
  <c r="J2205" i="17"/>
  <c r="K2205" i="17"/>
  <c r="N2205" i="17"/>
  <c r="O2205" i="17"/>
  <c r="P2205" i="17"/>
  <c r="S2205" i="17"/>
  <c r="T2205" i="17"/>
  <c r="V2205" i="17"/>
  <c r="W2205" i="17"/>
  <c r="D2206" i="17"/>
  <c r="E2206" i="17"/>
  <c r="F2206" i="17"/>
  <c r="I2206" i="17"/>
  <c r="J2206" i="17"/>
  <c r="K2206" i="17"/>
  <c r="N2206" i="17"/>
  <c r="O2206" i="17"/>
  <c r="P2206" i="17"/>
  <c r="S2206" i="17"/>
  <c r="T2206" i="17"/>
  <c r="V2206" i="17"/>
  <c r="W2206" i="17"/>
  <c r="D2207" i="17"/>
  <c r="E2207" i="17"/>
  <c r="F2207" i="17"/>
  <c r="I2207" i="17"/>
  <c r="J2207" i="17"/>
  <c r="K2207" i="17"/>
  <c r="N2207" i="17"/>
  <c r="O2207" i="17"/>
  <c r="P2207" i="17"/>
  <c r="S2207" i="17"/>
  <c r="T2207" i="17"/>
  <c r="V2207" i="17"/>
  <c r="W2207" i="17"/>
  <c r="D2208" i="17"/>
  <c r="E2208" i="17"/>
  <c r="F2208" i="17"/>
  <c r="I2208" i="17"/>
  <c r="J2208" i="17"/>
  <c r="K2208" i="17"/>
  <c r="N2208" i="17"/>
  <c r="O2208" i="17"/>
  <c r="P2208" i="17"/>
  <c r="S2208" i="17"/>
  <c r="T2208" i="17"/>
  <c r="V2208" i="17"/>
  <c r="W2208" i="17"/>
  <c r="D2209" i="17"/>
  <c r="E2209" i="17"/>
  <c r="F2209" i="17"/>
  <c r="I2209" i="17"/>
  <c r="J2209" i="17"/>
  <c r="K2209" i="17"/>
  <c r="N2209" i="17"/>
  <c r="O2209" i="17"/>
  <c r="P2209" i="17"/>
  <c r="S2209" i="17"/>
  <c r="T2209" i="17"/>
  <c r="V2209" i="17"/>
  <c r="W2209" i="17"/>
  <c r="D2210" i="17"/>
  <c r="E2210" i="17"/>
  <c r="F2210" i="17"/>
  <c r="I2210" i="17"/>
  <c r="J2210" i="17"/>
  <c r="K2210" i="17"/>
  <c r="N2210" i="17"/>
  <c r="O2210" i="17"/>
  <c r="P2210" i="17"/>
  <c r="S2210" i="17"/>
  <c r="T2210" i="17"/>
  <c r="V2210" i="17"/>
  <c r="W2210" i="17"/>
  <c r="D2211" i="17"/>
  <c r="E2211" i="17"/>
  <c r="F2211" i="17"/>
  <c r="I2211" i="17"/>
  <c r="J2211" i="17"/>
  <c r="K2211" i="17"/>
  <c r="N2211" i="17"/>
  <c r="O2211" i="17"/>
  <c r="P2211" i="17"/>
  <c r="S2211" i="17"/>
  <c r="T2211" i="17"/>
  <c r="V2211" i="17"/>
  <c r="W2211" i="17"/>
  <c r="D2212" i="17"/>
  <c r="E2212" i="17"/>
  <c r="F2212" i="17"/>
  <c r="I2212" i="17"/>
  <c r="J2212" i="17"/>
  <c r="K2212" i="17"/>
  <c r="N2212" i="17"/>
  <c r="O2212" i="17"/>
  <c r="P2212" i="17"/>
  <c r="S2212" i="17"/>
  <c r="T2212" i="17"/>
  <c r="V2212" i="17"/>
  <c r="W2212" i="17"/>
  <c r="D2213" i="17"/>
  <c r="E2213" i="17"/>
  <c r="F2213" i="17"/>
  <c r="I2213" i="17"/>
  <c r="J2213" i="17"/>
  <c r="K2213" i="17"/>
  <c r="N2213" i="17"/>
  <c r="O2213" i="17"/>
  <c r="P2213" i="17"/>
  <c r="S2213" i="17"/>
  <c r="T2213" i="17"/>
  <c r="V2213" i="17"/>
  <c r="W2213" i="17"/>
  <c r="D2214" i="17"/>
  <c r="E2214" i="17"/>
  <c r="F2214" i="17"/>
  <c r="I2214" i="17"/>
  <c r="J2214" i="17"/>
  <c r="K2214" i="17"/>
  <c r="N2214" i="17"/>
  <c r="O2214" i="17"/>
  <c r="P2214" i="17"/>
  <c r="S2214" i="17"/>
  <c r="T2214" i="17"/>
  <c r="V2214" i="17"/>
  <c r="W2214" i="17"/>
  <c r="D2215" i="17"/>
  <c r="E2215" i="17"/>
  <c r="F2215" i="17"/>
  <c r="I2215" i="17"/>
  <c r="J2215" i="17"/>
  <c r="K2215" i="17"/>
  <c r="N2215" i="17"/>
  <c r="O2215" i="17"/>
  <c r="P2215" i="17"/>
  <c r="S2215" i="17"/>
  <c r="T2215" i="17"/>
  <c r="V2215" i="17"/>
  <c r="W2215" i="17"/>
  <c r="D2216" i="17"/>
  <c r="E2216" i="17"/>
  <c r="F2216" i="17"/>
  <c r="I2216" i="17"/>
  <c r="J2216" i="17"/>
  <c r="K2216" i="17"/>
  <c r="N2216" i="17"/>
  <c r="O2216" i="17"/>
  <c r="P2216" i="17"/>
  <c r="S2216" i="17"/>
  <c r="T2216" i="17"/>
  <c r="V2216" i="17"/>
  <c r="W2216" i="17"/>
  <c r="D2217" i="17"/>
  <c r="E2217" i="17"/>
  <c r="F2217" i="17"/>
  <c r="I2217" i="17"/>
  <c r="J2217" i="17"/>
  <c r="K2217" i="17"/>
  <c r="N2217" i="17"/>
  <c r="O2217" i="17"/>
  <c r="P2217" i="17"/>
  <c r="S2217" i="17"/>
  <c r="T2217" i="17"/>
  <c r="V2217" i="17"/>
  <c r="W2217" i="17"/>
  <c r="D2218" i="17"/>
  <c r="E2218" i="17"/>
  <c r="F2218" i="17"/>
  <c r="I2218" i="17"/>
  <c r="J2218" i="17"/>
  <c r="K2218" i="17"/>
  <c r="N2218" i="17"/>
  <c r="O2218" i="17"/>
  <c r="P2218" i="17"/>
  <c r="S2218" i="17"/>
  <c r="T2218" i="17"/>
  <c r="V2218" i="17"/>
  <c r="W2218" i="17"/>
  <c r="D2219" i="17"/>
  <c r="E2219" i="17"/>
  <c r="F2219" i="17"/>
  <c r="I2219" i="17"/>
  <c r="J2219" i="17"/>
  <c r="K2219" i="17"/>
  <c r="N2219" i="17"/>
  <c r="O2219" i="17"/>
  <c r="P2219" i="17"/>
  <c r="S2219" i="17"/>
  <c r="T2219" i="17"/>
  <c r="V2219" i="17"/>
  <c r="W2219" i="17"/>
  <c r="D2220" i="17"/>
  <c r="E2220" i="17"/>
  <c r="F2220" i="17"/>
  <c r="I2220" i="17"/>
  <c r="J2220" i="17"/>
  <c r="K2220" i="17"/>
  <c r="N2220" i="17"/>
  <c r="O2220" i="17"/>
  <c r="P2220" i="17"/>
  <c r="S2220" i="17"/>
  <c r="T2220" i="17"/>
  <c r="V2220" i="17"/>
  <c r="W2220" i="17"/>
  <c r="D2221" i="17"/>
  <c r="E2221" i="17"/>
  <c r="F2221" i="17"/>
  <c r="I2221" i="17"/>
  <c r="J2221" i="17"/>
  <c r="K2221" i="17"/>
  <c r="N2221" i="17"/>
  <c r="O2221" i="17"/>
  <c r="P2221" i="17"/>
  <c r="S2221" i="17"/>
  <c r="T2221" i="17"/>
  <c r="V2221" i="17"/>
  <c r="W2221" i="17"/>
  <c r="D2222" i="17"/>
  <c r="E2222" i="17"/>
  <c r="F2222" i="17"/>
  <c r="I2222" i="17"/>
  <c r="J2222" i="17"/>
  <c r="K2222" i="17"/>
  <c r="N2222" i="17"/>
  <c r="O2222" i="17"/>
  <c r="P2222" i="17"/>
  <c r="S2222" i="17"/>
  <c r="T2222" i="17"/>
  <c r="V2222" i="17"/>
  <c r="W2222" i="17"/>
  <c r="D2223" i="17"/>
  <c r="E2223" i="17"/>
  <c r="F2223" i="17"/>
  <c r="I2223" i="17"/>
  <c r="J2223" i="17"/>
  <c r="K2223" i="17"/>
  <c r="N2223" i="17"/>
  <c r="O2223" i="17"/>
  <c r="P2223" i="17"/>
  <c r="S2223" i="17"/>
  <c r="T2223" i="17"/>
  <c r="V2223" i="17"/>
  <c r="W2223" i="17"/>
  <c r="D2224" i="17"/>
  <c r="E2224" i="17"/>
  <c r="F2224" i="17"/>
  <c r="I2224" i="17"/>
  <c r="J2224" i="17"/>
  <c r="K2224" i="17"/>
  <c r="N2224" i="17"/>
  <c r="O2224" i="17"/>
  <c r="P2224" i="17"/>
  <c r="S2224" i="17"/>
  <c r="T2224" i="17"/>
  <c r="V2224" i="17"/>
  <c r="W2224" i="17"/>
  <c r="D2225" i="17"/>
  <c r="E2225" i="17"/>
  <c r="F2225" i="17"/>
  <c r="I2225" i="17"/>
  <c r="J2225" i="17"/>
  <c r="K2225" i="17"/>
  <c r="N2225" i="17"/>
  <c r="O2225" i="17"/>
  <c r="P2225" i="17"/>
  <c r="S2225" i="17"/>
  <c r="T2225" i="17"/>
  <c r="V2225" i="17"/>
  <c r="W2225" i="17"/>
  <c r="D2226" i="17"/>
  <c r="E2226" i="17"/>
  <c r="F2226" i="17"/>
  <c r="I2226" i="17"/>
  <c r="J2226" i="17"/>
  <c r="K2226" i="17"/>
  <c r="N2226" i="17"/>
  <c r="O2226" i="17"/>
  <c r="P2226" i="17"/>
  <c r="S2226" i="17"/>
  <c r="T2226" i="17"/>
  <c r="V2226" i="17"/>
  <c r="W2226" i="17"/>
  <c r="D2227" i="17"/>
  <c r="E2227" i="17"/>
  <c r="F2227" i="17"/>
  <c r="I2227" i="17"/>
  <c r="J2227" i="17"/>
  <c r="K2227" i="17"/>
  <c r="N2227" i="17"/>
  <c r="O2227" i="17"/>
  <c r="P2227" i="17"/>
  <c r="S2227" i="17"/>
  <c r="T2227" i="17"/>
  <c r="V2227" i="17"/>
  <c r="W2227" i="17"/>
  <c r="D2228" i="17"/>
  <c r="E2228" i="17"/>
  <c r="F2228" i="17"/>
  <c r="I2228" i="17"/>
  <c r="J2228" i="17"/>
  <c r="K2228" i="17"/>
  <c r="N2228" i="17"/>
  <c r="O2228" i="17"/>
  <c r="P2228" i="17"/>
  <c r="S2228" i="17"/>
  <c r="T2228" i="17"/>
  <c r="V2228" i="17"/>
  <c r="W2228" i="17"/>
  <c r="D2229" i="17"/>
  <c r="E2229" i="17"/>
  <c r="F2229" i="17"/>
  <c r="I2229" i="17"/>
  <c r="J2229" i="17"/>
  <c r="K2229" i="17"/>
  <c r="N2229" i="17"/>
  <c r="O2229" i="17"/>
  <c r="P2229" i="17"/>
  <c r="S2229" i="17"/>
  <c r="T2229" i="17"/>
  <c r="V2229" i="17"/>
  <c r="W2229" i="17"/>
  <c r="D2230" i="17"/>
  <c r="E2230" i="17"/>
  <c r="F2230" i="17"/>
  <c r="I2230" i="17"/>
  <c r="J2230" i="17"/>
  <c r="K2230" i="17"/>
  <c r="N2230" i="17"/>
  <c r="O2230" i="17"/>
  <c r="P2230" i="17"/>
  <c r="S2230" i="17"/>
  <c r="T2230" i="17"/>
  <c r="V2230" i="17"/>
  <c r="W2230" i="17"/>
  <c r="D2231" i="17"/>
  <c r="E2231" i="17"/>
  <c r="F2231" i="17"/>
  <c r="I2231" i="17"/>
  <c r="J2231" i="17"/>
  <c r="K2231" i="17"/>
  <c r="N2231" i="17"/>
  <c r="O2231" i="17"/>
  <c r="P2231" i="17"/>
  <c r="S2231" i="17"/>
  <c r="T2231" i="17"/>
  <c r="V2231" i="17"/>
  <c r="W2231" i="17"/>
  <c r="D2232" i="17"/>
  <c r="E2232" i="17"/>
  <c r="F2232" i="17"/>
  <c r="I2232" i="17"/>
  <c r="J2232" i="17"/>
  <c r="K2232" i="17"/>
  <c r="N2232" i="17"/>
  <c r="O2232" i="17"/>
  <c r="P2232" i="17"/>
  <c r="S2232" i="17"/>
  <c r="T2232" i="17"/>
  <c r="V2232" i="17"/>
  <c r="W2232" i="17"/>
  <c r="D2233" i="17"/>
  <c r="E2233" i="17"/>
  <c r="F2233" i="17"/>
  <c r="I2233" i="17"/>
  <c r="J2233" i="17"/>
  <c r="K2233" i="17"/>
  <c r="N2233" i="17"/>
  <c r="O2233" i="17"/>
  <c r="P2233" i="17"/>
  <c r="S2233" i="17"/>
  <c r="T2233" i="17"/>
  <c r="V2233" i="17"/>
  <c r="W2233" i="17"/>
  <c r="D2234" i="17"/>
  <c r="E2234" i="17"/>
  <c r="F2234" i="17"/>
  <c r="I2234" i="17"/>
  <c r="J2234" i="17"/>
  <c r="K2234" i="17"/>
  <c r="N2234" i="17"/>
  <c r="O2234" i="17"/>
  <c r="P2234" i="17"/>
  <c r="S2234" i="17"/>
  <c r="T2234" i="17"/>
  <c r="V2234" i="17"/>
  <c r="W2234" i="17"/>
  <c r="D2235" i="17"/>
  <c r="E2235" i="17"/>
  <c r="F2235" i="17"/>
  <c r="I2235" i="17"/>
  <c r="J2235" i="17"/>
  <c r="K2235" i="17"/>
  <c r="N2235" i="17"/>
  <c r="O2235" i="17"/>
  <c r="P2235" i="17"/>
  <c r="S2235" i="17"/>
  <c r="T2235" i="17"/>
  <c r="V2235" i="17"/>
  <c r="W2235" i="17"/>
  <c r="D2236" i="17"/>
  <c r="E2236" i="17"/>
  <c r="F2236" i="17"/>
  <c r="I2236" i="17"/>
  <c r="J2236" i="17"/>
  <c r="K2236" i="17"/>
  <c r="N2236" i="17"/>
  <c r="O2236" i="17"/>
  <c r="P2236" i="17"/>
  <c r="S2236" i="17"/>
  <c r="T2236" i="17"/>
  <c r="V2236" i="17"/>
  <c r="W2236" i="17"/>
  <c r="D2237" i="17"/>
  <c r="E2237" i="17"/>
  <c r="F2237" i="17"/>
  <c r="I2237" i="17"/>
  <c r="J2237" i="17"/>
  <c r="K2237" i="17"/>
  <c r="N2237" i="17"/>
  <c r="O2237" i="17"/>
  <c r="P2237" i="17"/>
  <c r="S2237" i="17"/>
  <c r="T2237" i="17"/>
  <c r="V2237" i="17"/>
  <c r="W2237" i="17"/>
  <c r="D2238" i="17"/>
  <c r="E2238" i="17"/>
  <c r="F2238" i="17"/>
  <c r="I2238" i="17"/>
  <c r="J2238" i="17"/>
  <c r="K2238" i="17"/>
  <c r="N2238" i="17"/>
  <c r="O2238" i="17"/>
  <c r="P2238" i="17"/>
  <c r="S2238" i="17"/>
  <c r="T2238" i="17"/>
  <c r="V2238" i="17"/>
  <c r="W2238" i="17"/>
  <c r="D2239" i="17"/>
  <c r="E2239" i="17"/>
  <c r="F2239" i="17"/>
  <c r="I2239" i="17"/>
  <c r="J2239" i="17"/>
  <c r="K2239" i="17"/>
  <c r="N2239" i="17"/>
  <c r="O2239" i="17"/>
  <c r="P2239" i="17"/>
  <c r="S2239" i="17"/>
  <c r="T2239" i="17"/>
  <c r="V2239" i="17"/>
  <c r="W2239" i="17"/>
  <c r="D2240" i="17"/>
  <c r="E2240" i="17"/>
  <c r="F2240" i="17"/>
  <c r="I2240" i="17"/>
  <c r="J2240" i="17"/>
  <c r="K2240" i="17"/>
  <c r="N2240" i="17"/>
  <c r="O2240" i="17"/>
  <c r="P2240" i="17"/>
  <c r="S2240" i="17"/>
  <c r="T2240" i="17"/>
  <c r="V2240" i="17"/>
  <c r="W2240" i="17"/>
  <c r="D2241" i="17"/>
  <c r="E2241" i="17"/>
  <c r="F2241" i="17"/>
  <c r="I2241" i="17"/>
  <c r="J2241" i="17"/>
  <c r="K2241" i="17"/>
  <c r="N2241" i="17"/>
  <c r="O2241" i="17"/>
  <c r="P2241" i="17"/>
  <c r="S2241" i="17"/>
  <c r="T2241" i="17"/>
  <c r="V2241" i="17"/>
  <c r="W2241" i="17"/>
  <c r="D2242" i="17"/>
  <c r="E2242" i="17"/>
  <c r="F2242" i="17"/>
  <c r="I2242" i="17"/>
  <c r="J2242" i="17"/>
  <c r="K2242" i="17"/>
  <c r="N2242" i="17"/>
  <c r="O2242" i="17"/>
  <c r="P2242" i="17"/>
  <c r="S2242" i="17"/>
  <c r="T2242" i="17"/>
  <c r="V2242" i="17"/>
  <c r="W2242" i="17"/>
  <c r="D2243" i="17"/>
  <c r="E2243" i="17"/>
  <c r="F2243" i="17"/>
  <c r="I2243" i="17"/>
  <c r="J2243" i="17"/>
  <c r="K2243" i="17"/>
  <c r="N2243" i="17"/>
  <c r="O2243" i="17"/>
  <c r="P2243" i="17"/>
  <c r="S2243" i="17"/>
  <c r="T2243" i="17"/>
  <c r="V2243" i="17"/>
  <c r="W2243" i="17"/>
  <c r="D2244" i="17"/>
  <c r="E2244" i="17"/>
  <c r="F2244" i="17"/>
  <c r="I2244" i="17"/>
  <c r="J2244" i="17"/>
  <c r="K2244" i="17"/>
  <c r="N2244" i="17"/>
  <c r="O2244" i="17"/>
  <c r="P2244" i="17"/>
  <c r="S2244" i="17"/>
  <c r="T2244" i="17"/>
  <c r="V2244" i="17"/>
  <c r="W2244" i="17"/>
  <c r="D2245" i="17"/>
  <c r="E2245" i="17"/>
  <c r="F2245" i="17"/>
  <c r="I2245" i="17"/>
  <c r="J2245" i="17"/>
  <c r="K2245" i="17"/>
  <c r="N2245" i="17"/>
  <c r="O2245" i="17"/>
  <c r="P2245" i="17"/>
  <c r="S2245" i="17"/>
  <c r="T2245" i="17"/>
  <c r="V2245" i="17"/>
  <c r="W2245" i="17"/>
  <c r="D2246" i="17"/>
  <c r="E2246" i="17"/>
  <c r="F2246" i="17"/>
  <c r="I2246" i="17"/>
  <c r="J2246" i="17"/>
  <c r="K2246" i="17"/>
  <c r="N2246" i="17"/>
  <c r="O2246" i="17"/>
  <c r="P2246" i="17"/>
  <c r="S2246" i="17"/>
  <c r="T2246" i="17"/>
  <c r="V2246" i="17"/>
  <c r="W2246" i="17"/>
  <c r="D2247" i="17"/>
  <c r="E2247" i="17"/>
  <c r="F2247" i="17"/>
  <c r="I2247" i="17"/>
  <c r="J2247" i="17"/>
  <c r="K2247" i="17"/>
  <c r="N2247" i="17"/>
  <c r="O2247" i="17"/>
  <c r="P2247" i="17"/>
  <c r="S2247" i="17"/>
  <c r="T2247" i="17"/>
  <c r="V2247" i="17"/>
  <c r="W2247" i="17"/>
  <c r="D2248" i="17"/>
  <c r="E2248" i="17"/>
  <c r="F2248" i="17"/>
  <c r="I2248" i="17"/>
  <c r="J2248" i="17"/>
  <c r="K2248" i="17"/>
  <c r="N2248" i="17"/>
  <c r="O2248" i="17"/>
  <c r="P2248" i="17"/>
  <c r="S2248" i="17"/>
  <c r="T2248" i="17"/>
  <c r="V2248" i="17"/>
  <c r="W2248" i="17"/>
  <c r="D2249" i="17"/>
  <c r="E2249" i="17"/>
  <c r="F2249" i="17"/>
  <c r="I2249" i="17"/>
  <c r="J2249" i="17"/>
  <c r="K2249" i="17"/>
  <c r="N2249" i="17"/>
  <c r="O2249" i="17"/>
  <c r="P2249" i="17"/>
  <c r="S2249" i="17"/>
  <c r="T2249" i="17"/>
  <c r="V2249" i="17"/>
  <c r="W2249" i="17"/>
  <c r="D2250" i="17"/>
  <c r="E2250" i="17"/>
  <c r="F2250" i="17"/>
  <c r="I2250" i="17"/>
  <c r="J2250" i="17"/>
  <c r="K2250" i="17"/>
  <c r="N2250" i="17"/>
  <c r="O2250" i="17"/>
  <c r="P2250" i="17"/>
  <c r="S2250" i="17"/>
  <c r="T2250" i="17"/>
  <c r="V2250" i="17"/>
  <c r="W2250" i="17"/>
  <c r="D2251" i="17"/>
  <c r="E2251" i="17"/>
  <c r="F2251" i="17"/>
  <c r="I2251" i="17"/>
  <c r="J2251" i="17"/>
  <c r="K2251" i="17"/>
  <c r="N2251" i="17"/>
  <c r="O2251" i="17"/>
  <c r="P2251" i="17"/>
  <c r="S2251" i="17"/>
  <c r="T2251" i="17"/>
  <c r="V2251" i="17"/>
  <c r="W2251" i="17"/>
  <c r="D2252" i="17"/>
  <c r="E2252" i="17"/>
  <c r="F2252" i="17"/>
  <c r="I2252" i="17"/>
  <c r="J2252" i="17"/>
  <c r="K2252" i="17"/>
  <c r="N2252" i="17"/>
  <c r="O2252" i="17"/>
  <c r="P2252" i="17"/>
  <c r="S2252" i="17"/>
  <c r="T2252" i="17"/>
  <c r="V2252" i="17"/>
  <c r="W2252" i="17"/>
  <c r="D2253" i="17"/>
  <c r="E2253" i="17"/>
  <c r="F2253" i="17"/>
  <c r="I2253" i="17"/>
  <c r="J2253" i="17"/>
  <c r="K2253" i="17"/>
  <c r="N2253" i="17"/>
  <c r="O2253" i="17"/>
  <c r="P2253" i="17"/>
  <c r="S2253" i="17"/>
  <c r="T2253" i="17"/>
  <c r="V2253" i="17"/>
  <c r="W2253" i="17"/>
  <c r="D19" i="17"/>
  <c r="E19" i="17"/>
  <c r="F19" i="17"/>
  <c r="I19" i="17"/>
  <c r="J19" i="17"/>
  <c r="K19" i="17"/>
  <c r="N19" i="17"/>
  <c r="O19" i="17"/>
  <c r="P19" i="17"/>
  <c r="S19" i="17"/>
  <c r="T19" i="17"/>
  <c r="D20" i="17"/>
  <c r="E20" i="17"/>
  <c r="F20" i="17"/>
  <c r="I20" i="17"/>
  <c r="J20" i="17"/>
  <c r="K20" i="17"/>
  <c r="N20" i="17"/>
  <c r="O20" i="17"/>
  <c r="P20" i="17"/>
  <c r="S20" i="17"/>
  <c r="T20" i="17"/>
  <c r="D21" i="17"/>
  <c r="E21" i="17"/>
  <c r="F21" i="17"/>
  <c r="I21" i="17"/>
  <c r="J21" i="17"/>
  <c r="K21" i="17"/>
  <c r="N21" i="17"/>
  <c r="O21" i="17"/>
  <c r="P21" i="17"/>
  <c r="S21" i="17"/>
  <c r="T21" i="17"/>
  <c r="D22" i="17"/>
  <c r="E22" i="17"/>
  <c r="F22" i="17"/>
  <c r="I22" i="17"/>
  <c r="J22" i="17"/>
  <c r="K22" i="17"/>
  <c r="N22" i="17"/>
  <c r="O22" i="17"/>
  <c r="P22" i="17"/>
  <c r="S22" i="17"/>
  <c r="T22" i="17"/>
  <c r="D23" i="17"/>
  <c r="E23" i="17"/>
  <c r="F23" i="17"/>
  <c r="I23" i="17"/>
  <c r="J23" i="17"/>
  <c r="K23" i="17"/>
  <c r="N23" i="17"/>
  <c r="O23" i="17"/>
  <c r="P23" i="17"/>
  <c r="S23" i="17"/>
  <c r="T23" i="17"/>
  <c r="D24" i="17"/>
  <c r="E24" i="17"/>
  <c r="F24" i="17"/>
  <c r="I24" i="17"/>
  <c r="J24" i="17"/>
  <c r="K24" i="17"/>
  <c r="N24" i="17"/>
  <c r="O24" i="17"/>
  <c r="P24" i="17"/>
  <c r="S24" i="17"/>
  <c r="T24" i="17"/>
  <c r="D25" i="17"/>
  <c r="E25" i="17"/>
  <c r="F25" i="17"/>
  <c r="I25" i="17"/>
  <c r="J25" i="17"/>
  <c r="K25" i="17"/>
  <c r="N25" i="17"/>
  <c r="O25" i="17"/>
  <c r="P25" i="17"/>
  <c r="S25" i="17"/>
  <c r="T25" i="17"/>
  <c r="D26" i="17"/>
  <c r="E26" i="17"/>
  <c r="F26" i="17"/>
  <c r="I26" i="17"/>
  <c r="J26" i="17"/>
  <c r="K26" i="17"/>
  <c r="N26" i="17"/>
  <c r="O26" i="17"/>
  <c r="P26" i="17"/>
  <c r="S26" i="17"/>
  <c r="T26" i="17"/>
  <c r="D27" i="17"/>
  <c r="E27" i="17"/>
  <c r="F27" i="17"/>
  <c r="I27" i="17"/>
  <c r="J27" i="17"/>
  <c r="K27" i="17"/>
  <c r="N27" i="17"/>
  <c r="O27" i="17"/>
  <c r="P27" i="17"/>
  <c r="S27" i="17"/>
  <c r="T27" i="17"/>
  <c r="D28" i="17"/>
  <c r="E28" i="17"/>
  <c r="F28" i="17"/>
  <c r="I28" i="17"/>
  <c r="J28" i="17"/>
  <c r="K28" i="17"/>
  <c r="N28" i="17"/>
  <c r="O28" i="17"/>
  <c r="P28" i="17"/>
  <c r="S28" i="17"/>
  <c r="T28" i="17"/>
  <c r="D29" i="17"/>
  <c r="E29" i="17"/>
  <c r="F29" i="17"/>
  <c r="I29" i="17"/>
  <c r="J29" i="17"/>
  <c r="K29" i="17"/>
  <c r="N29" i="17"/>
  <c r="O29" i="17"/>
  <c r="P29" i="17"/>
  <c r="S29" i="17"/>
  <c r="T29" i="17"/>
  <c r="D30" i="17"/>
  <c r="E30" i="17"/>
  <c r="F30" i="17"/>
  <c r="I30" i="17"/>
  <c r="J30" i="17"/>
  <c r="K30" i="17"/>
  <c r="N30" i="17"/>
  <c r="O30" i="17"/>
  <c r="P30" i="17"/>
  <c r="S30" i="17"/>
  <c r="T30" i="17"/>
  <c r="D31" i="17"/>
  <c r="E31" i="17"/>
  <c r="F31" i="17"/>
  <c r="I31" i="17"/>
  <c r="J31" i="17"/>
  <c r="K31" i="17"/>
  <c r="N31" i="17"/>
  <c r="O31" i="17"/>
  <c r="P31" i="17"/>
  <c r="S31" i="17"/>
  <c r="T31" i="17"/>
  <c r="D32" i="17"/>
  <c r="E32" i="17"/>
  <c r="F32" i="17"/>
  <c r="I32" i="17"/>
  <c r="J32" i="17"/>
  <c r="K32" i="17"/>
  <c r="N32" i="17"/>
  <c r="O32" i="17"/>
  <c r="P32" i="17"/>
  <c r="S32" i="17"/>
  <c r="T32" i="17"/>
  <c r="D33" i="17"/>
  <c r="E33" i="17"/>
  <c r="F33" i="17"/>
  <c r="I33" i="17"/>
  <c r="J33" i="17"/>
  <c r="K33" i="17"/>
  <c r="N33" i="17"/>
  <c r="O33" i="17"/>
  <c r="P33" i="17"/>
  <c r="S33" i="17"/>
  <c r="T33" i="17"/>
  <c r="D34" i="17"/>
  <c r="E34" i="17"/>
  <c r="F34" i="17"/>
  <c r="I34" i="17"/>
  <c r="J34" i="17"/>
  <c r="K34" i="17"/>
  <c r="N34" i="17"/>
  <c r="O34" i="17"/>
  <c r="P34" i="17"/>
  <c r="S34" i="17"/>
  <c r="T34" i="17"/>
  <c r="D35" i="17"/>
  <c r="E35" i="17"/>
  <c r="F35" i="17"/>
  <c r="I35" i="17"/>
  <c r="J35" i="17"/>
  <c r="K35" i="17"/>
  <c r="N35" i="17"/>
  <c r="O35" i="17"/>
  <c r="P35" i="17"/>
  <c r="S35" i="17"/>
  <c r="T35" i="17"/>
  <c r="D36" i="17"/>
  <c r="E36" i="17"/>
  <c r="F36" i="17"/>
  <c r="I36" i="17"/>
  <c r="J36" i="17"/>
  <c r="K36" i="17"/>
  <c r="N36" i="17"/>
  <c r="O36" i="17"/>
  <c r="P36" i="17"/>
  <c r="S36" i="17"/>
  <c r="T36" i="17"/>
  <c r="D37" i="17"/>
  <c r="E37" i="17"/>
  <c r="F37" i="17"/>
  <c r="I37" i="17"/>
  <c r="J37" i="17"/>
  <c r="K37" i="17"/>
  <c r="N37" i="17"/>
  <c r="O37" i="17"/>
  <c r="P37" i="17"/>
  <c r="S37" i="17"/>
  <c r="T37" i="17"/>
  <c r="D38" i="17"/>
  <c r="E38" i="17"/>
  <c r="F38" i="17"/>
  <c r="I38" i="17"/>
  <c r="J38" i="17"/>
  <c r="K38" i="17"/>
  <c r="N38" i="17"/>
  <c r="O38" i="17"/>
  <c r="P38" i="17"/>
  <c r="S38" i="17"/>
  <c r="T38" i="17"/>
  <c r="D39" i="17"/>
  <c r="E39" i="17"/>
  <c r="F39" i="17"/>
  <c r="I39" i="17"/>
  <c r="J39" i="17"/>
  <c r="K39" i="17"/>
  <c r="N39" i="17"/>
  <c r="O39" i="17"/>
  <c r="P39" i="17"/>
  <c r="S39" i="17"/>
  <c r="T39" i="17"/>
  <c r="D40" i="17"/>
  <c r="E40" i="17"/>
  <c r="F40" i="17"/>
  <c r="I40" i="17"/>
  <c r="J40" i="17"/>
  <c r="K40" i="17"/>
  <c r="N40" i="17"/>
  <c r="O40" i="17"/>
  <c r="P40" i="17"/>
  <c r="S40" i="17"/>
  <c r="T40" i="17"/>
  <c r="D41" i="17"/>
  <c r="E41" i="17"/>
  <c r="F41" i="17"/>
  <c r="I41" i="17"/>
  <c r="J41" i="17"/>
  <c r="K41" i="17"/>
  <c r="N41" i="17"/>
  <c r="O41" i="17"/>
  <c r="P41" i="17"/>
  <c r="S41" i="17"/>
  <c r="T41" i="17"/>
  <c r="D42" i="17"/>
  <c r="E42" i="17"/>
  <c r="F42" i="17"/>
  <c r="I42" i="17"/>
  <c r="J42" i="17"/>
  <c r="K42" i="17"/>
  <c r="N42" i="17"/>
  <c r="O42" i="17"/>
  <c r="P42" i="17"/>
  <c r="S42" i="17"/>
  <c r="T42" i="17"/>
  <c r="D43" i="17"/>
  <c r="E43" i="17"/>
  <c r="F43" i="17"/>
  <c r="I43" i="17"/>
  <c r="J43" i="17"/>
  <c r="K43" i="17"/>
  <c r="N43" i="17"/>
  <c r="O43" i="17"/>
  <c r="P43" i="17"/>
  <c r="S43" i="17"/>
  <c r="T43" i="17"/>
  <c r="D44" i="17"/>
  <c r="E44" i="17"/>
  <c r="F44" i="17"/>
  <c r="I44" i="17"/>
  <c r="J44" i="17"/>
  <c r="K44" i="17"/>
  <c r="N44" i="17"/>
  <c r="O44" i="17"/>
  <c r="P44" i="17"/>
  <c r="S44" i="17"/>
  <c r="T44" i="17"/>
  <c r="D45" i="17"/>
  <c r="E45" i="17"/>
  <c r="F45" i="17"/>
  <c r="I45" i="17"/>
  <c r="J45" i="17"/>
  <c r="K45" i="17"/>
  <c r="N45" i="17"/>
  <c r="O45" i="17"/>
  <c r="P45" i="17"/>
  <c r="S45" i="17"/>
  <c r="T45" i="17"/>
  <c r="D46" i="17"/>
  <c r="E46" i="17"/>
  <c r="F46" i="17"/>
  <c r="I46" i="17"/>
  <c r="J46" i="17"/>
  <c r="K46" i="17"/>
  <c r="N46" i="17"/>
  <c r="O46" i="17"/>
  <c r="P46" i="17"/>
  <c r="S46" i="17"/>
  <c r="T46" i="17"/>
  <c r="D47" i="17"/>
  <c r="E47" i="17"/>
  <c r="F47" i="17"/>
  <c r="I47" i="17"/>
  <c r="J47" i="17"/>
  <c r="K47" i="17"/>
  <c r="N47" i="17"/>
  <c r="O47" i="17"/>
  <c r="P47" i="17"/>
  <c r="S47" i="17"/>
  <c r="T47" i="17"/>
  <c r="D48" i="17"/>
  <c r="E48" i="17"/>
  <c r="F48" i="17"/>
  <c r="I48" i="17"/>
  <c r="J48" i="17"/>
  <c r="K48" i="17"/>
  <c r="N48" i="17"/>
  <c r="O48" i="17"/>
  <c r="P48" i="17"/>
  <c r="S48" i="17"/>
  <c r="T48" i="17"/>
  <c r="D49" i="17"/>
  <c r="E49" i="17"/>
  <c r="F49" i="17"/>
  <c r="I49" i="17"/>
  <c r="J49" i="17"/>
  <c r="K49" i="17"/>
  <c r="N49" i="17"/>
  <c r="O49" i="17"/>
  <c r="P49" i="17"/>
  <c r="S49" i="17"/>
  <c r="T49" i="17"/>
  <c r="D50" i="17"/>
  <c r="E50" i="17"/>
  <c r="F50" i="17"/>
  <c r="I50" i="17"/>
  <c r="J50" i="17"/>
  <c r="K50" i="17"/>
  <c r="N50" i="17"/>
  <c r="O50" i="17"/>
  <c r="P50" i="17"/>
  <c r="S50" i="17"/>
  <c r="T50" i="17"/>
  <c r="D51" i="17"/>
  <c r="E51" i="17"/>
  <c r="F51" i="17"/>
  <c r="I51" i="17"/>
  <c r="J51" i="17"/>
  <c r="K51" i="17"/>
  <c r="N51" i="17"/>
  <c r="O51" i="17"/>
  <c r="P51" i="17"/>
  <c r="S51" i="17"/>
  <c r="T51" i="17"/>
  <c r="D52" i="17"/>
  <c r="E52" i="17"/>
  <c r="F52" i="17"/>
  <c r="I52" i="17"/>
  <c r="J52" i="17"/>
  <c r="K52" i="17"/>
  <c r="N52" i="17"/>
  <c r="O52" i="17"/>
  <c r="P52" i="17"/>
  <c r="S52" i="17"/>
  <c r="T52" i="17"/>
  <c r="D53" i="17"/>
  <c r="E53" i="17"/>
  <c r="F53" i="17"/>
  <c r="I53" i="17"/>
  <c r="J53" i="17"/>
  <c r="K53" i="17"/>
  <c r="N53" i="17"/>
  <c r="O53" i="17"/>
  <c r="P53" i="17"/>
  <c r="S53" i="17"/>
  <c r="T53" i="17"/>
  <c r="D54" i="17"/>
  <c r="E54" i="17"/>
  <c r="F54" i="17"/>
  <c r="I54" i="17"/>
  <c r="J54" i="17"/>
  <c r="K54" i="17"/>
  <c r="N54" i="17"/>
  <c r="O54" i="17"/>
  <c r="P54" i="17"/>
  <c r="S54" i="17"/>
  <c r="T54" i="17"/>
  <c r="D55" i="17"/>
  <c r="E55" i="17"/>
  <c r="F55" i="17"/>
  <c r="I55" i="17"/>
  <c r="J55" i="17"/>
  <c r="K55" i="17"/>
  <c r="N55" i="17"/>
  <c r="O55" i="17"/>
  <c r="P55" i="17"/>
  <c r="S55" i="17"/>
  <c r="T55" i="17"/>
  <c r="D56" i="17"/>
  <c r="E56" i="17"/>
  <c r="F56" i="17"/>
  <c r="I56" i="17"/>
  <c r="J56" i="17"/>
  <c r="K56" i="17"/>
  <c r="N56" i="17"/>
  <c r="O56" i="17"/>
  <c r="P56" i="17"/>
  <c r="S56" i="17"/>
  <c r="T56" i="17"/>
  <c r="D57" i="17"/>
  <c r="E57" i="17"/>
  <c r="F57" i="17"/>
  <c r="I57" i="17"/>
  <c r="J57" i="17"/>
  <c r="K57" i="17"/>
  <c r="N57" i="17"/>
  <c r="O57" i="17"/>
  <c r="P57" i="17"/>
  <c r="S57" i="17"/>
  <c r="T57" i="17"/>
  <c r="D58" i="17"/>
  <c r="E58" i="17"/>
  <c r="F58" i="17"/>
  <c r="I58" i="17"/>
  <c r="J58" i="17"/>
  <c r="K58" i="17"/>
  <c r="N58" i="17"/>
  <c r="O58" i="17"/>
  <c r="P58" i="17"/>
  <c r="S58" i="17"/>
  <c r="T58" i="17"/>
  <c r="D59" i="17"/>
  <c r="E59" i="17"/>
  <c r="F59" i="17"/>
  <c r="I59" i="17"/>
  <c r="J59" i="17"/>
  <c r="K59" i="17"/>
  <c r="N59" i="17"/>
  <c r="O59" i="17"/>
  <c r="P59" i="17"/>
  <c r="S59" i="17"/>
  <c r="T59" i="17"/>
  <c r="D60" i="17"/>
  <c r="E60" i="17"/>
  <c r="F60" i="17"/>
  <c r="I60" i="17"/>
  <c r="J60" i="17"/>
  <c r="K60" i="17"/>
  <c r="N60" i="17"/>
  <c r="O60" i="17"/>
  <c r="P60" i="17"/>
  <c r="S60" i="17"/>
  <c r="T60" i="17"/>
  <c r="D61" i="17"/>
  <c r="E61" i="17"/>
  <c r="F61" i="17"/>
  <c r="I61" i="17"/>
  <c r="J61" i="17"/>
  <c r="K61" i="17"/>
  <c r="N61" i="17"/>
  <c r="O61" i="17"/>
  <c r="P61" i="17"/>
  <c r="S61" i="17"/>
  <c r="T61" i="17"/>
  <c r="D62" i="17"/>
  <c r="E62" i="17"/>
  <c r="F62" i="17"/>
  <c r="I62" i="17"/>
  <c r="J62" i="17"/>
  <c r="K62" i="17"/>
  <c r="N62" i="17"/>
  <c r="O62" i="17"/>
  <c r="P62" i="17"/>
  <c r="S62" i="17"/>
  <c r="T62" i="17"/>
  <c r="D63" i="17"/>
  <c r="E63" i="17"/>
  <c r="F63" i="17"/>
  <c r="I63" i="17"/>
  <c r="J63" i="17"/>
  <c r="K63" i="17"/>
  <c r="N63" i="17"/>
  <c r="O63" i="17"/>
  <c r="P63" i="17"/>
  <c r="S63" i="17"/>
  <c r="T63" i="17"/>
  <c r="D64" i="17"/>
  <c r="E64" i="17"/>
  <c r="F64" i="17"/>
  <c r="I64" i="17"/>
  <c r="J64" i="17"/>
  <c r="K64" i="17"/>
  <c r="N64" i="17"/>
  <c r="O64" i="17"/>
  <c r="P64" i="17"/>
  <c r="S64" i="17"/>
  <c r="T64" i="17"/>
  <c r="D65" i="17"/>
  <c r="E65" i="17"/>
  <c r="F65" i="17"/>
  <c r="I65" i="17"/>
  <c r="J65" i="17"/>
  <c r="K65" i="17"/>
  <c r="N65" i="17"/>
  <c r="O65" i="17"/>
  <c r="P65" i="17"/>
  <c r="S65" i="17"/>
  <c r="T65" i="17"/>
  <c r="D66" i="17"/>
  <c r="E66" i="17"/>
  <c r="F66" i="17"/>
  <c r="I66" i="17"/>
  <c r="J66" i="17"/>
  <c r="K66" i="17"/>
  <c r="N66" i="17"/>
  <c r="O66" i="17"/>
  <c r="P66" i="17"/>
  <c r="S66" i="17"/>
  <c r="T66" i="17"/>
  <c r="D67" i="17"/>
  <c r="E67" i="17"/>
  <c r="F67" i="17"/>
  <c r="I67" i="17"/>
  <c r="J67" i="17"/>
  <c r="K67" i="17"/>
  <c r="N67" i="17"/>
  <c r="O67" i="17"/>
  <c r="P67" i="17"/>
  <c r="S67" i="17"/>
  <c r="T67" i="17"/>
  <c r="D68" i="17"/>
  <c r="E68" i="17"/>
  <c r="F68" i="17"/>
  <c r="I68" i="17"/>
  <c r="J68" i="17"/>
  <c r="K68" i="17"/>
  <c r="N68" i="17"/>
  <c r="O68" i="17"/>
  <c r="P68" i="17"/>
  <c r="S68" i="17"/>
  <c r="T68" i="17"/>
  <c r="D69" i="17"/>
  <c r="E69" i="17"/>
  <c r="F69" i="17"/>
  <c r="I69" i="17"/>
  <c r="J69" i="17"/>
  <c r="K69" i="17"/>
  <c r="N69" i="17"/>
  <c r="O69" i="17"/>
  <c r="P69" i="17"/>
  <c r="S69" i="17"/>
  <c r="T69" i="17"/>
  <c r="D70" i="17"/>
  <c r="E70" i="17"/>
  <c r="F70" i="17"/>
  <c r="I70" i="17"/>
  <c r="J70" i="17"/>
  <c r="K70" i="17"/>
  <c r="N70" i="17"/>
  <c r="O70" i="17"/>
  <c r="P70" i="17"/>
  <c r="S70" i="17"/>
  <c r="T70" i="17"/>
  <c r="D71" i="17"/>
  <c r="E71" i="17"/>
  <c r="F71" i="17"/>
  <c r="I71" i="17"/>
  <c r="J71" i="17"/>
  <c r="K71" i="17"/>
  <c r="N71" i="17"/>
  <c r="O71" i="17"/>
  <c r="P71" i="17"/>
  <c r="S71" i="17"/>
  <c r="T71" i="17"/>
  <c r="D72" i="17"/>
  <c r="E72" i="17"/>
  <c r="F72" i="17"/>
  <c r="I72" i="17"/>
  <c r="J72" i="17"/>
  <c r="K72" i="17"/>
  <c r="N72" i="17"/>
  <c r="O72" i="17"/>
  <c r="P72" i="17"/>
  <c r="S72" i="17"/>
  <c r="T72" i="17"/>
  <c r="D73" i="17"/>
  <c r="E73" i="17"/>
  <c r="F73" i="17"/>
  <c r="I73" i="17"/>
  <c r="J73" i="17"/>
  <c r="K73" i="17"/>
  <c r="N73" i="17"/>
  <c r="O73" i="17"/>
  <c r="P73" i="17"/>
  <c r="S73" i="17"/>
  <c r="T73" i="17"/>
  <c r="D74" i="17"/>
  <c r="E74" i="17"/>
  <c r="F74" i="17"/>
  <c r="I74" i="17"/>
  <c r="J74" i="17"/>
  <c r="K74" i="17"/>
  <c r="N74" i="17"/>
  <c r="O74" i="17"/>
  <c r="P74" i="17"/>
  <c r="S74" i="17"/>
  <c r="T74" i="17"/>
  <c r="D75" i="17"/>
  <c r="E75" i="17"/>
  <c r="F75" i="17"/>
  <c r="I75" i="17"/>
  <c r="J75" i="17"/>
  <c r="K75" i="17"/>
  <c r="N75" i="17"/>
  <c r="O75" i="17"/>
  <c r="P75" i="17"/>
  <c r="S75" i="17"/>
  <c r="T75" i="17"/>
  <c r="D76" i="17"/>
  <c r="E76" i="17"/>
  <c r="F76" i="17"/>
  <c r="I76" i="17"/>
  <c r="J76" i="17"/>
  <c r="K76" i="17"/>
  <c r="N76" i="17"/>
  <c r="O76" i="17"/>
  <c r="P76" i="17"/>
  <c r="S76" i="17"/>
  <c r="T76" i="17"/>
  <c r="D77" i="17"/>
  <c r="E77" i="17"/>
  <c r="F77" i="17"/>
  <c r="I77" i="17"/>
  <c r="J77" i="17"/>
  <c r="K77" i="17"/>
  <c r="N77" i="17"/>
  <c r="O77" i="17"/>
  <c r="P77" i="17"/>
  <c r="S77" i="17"/>
  <c r="T77" i="17"/>
  <c r="D78" i="17"/>
  <c r="E78" i="17"/>
  <c r="F78" i="17"/>
  <c r="I78" i="17"/>
  <c r="J78" i="17"/>
  <c r="K78" i="17"/>
  <c r="N78" i="17"/>
  <c r="O78" i="17"/>
  <c r="P78" i="17"/>
  <c r="S78" i="17"/>
  <c r="T78" i="17"/>
  <c r="D79" i="17"/>
  <c r="E79" i="17"/>
  <c r="F79" i="17"/>
  <c r="I79" i="17"/>
  <c r="J79" i="17"/>
  <c r="K79" i="17"/>
  <c r="N79" i="17"/>
  <c r="O79" i="17"/>
  <c r="P79" i="17"/>
  <c r="S79" i="17"/>
  <c r="T79" i="17"/>
  <c r="D80" i="17"/>
  <c r="E80" i="17"/>
  <c r="F80" i="17"/>
  <c r="I80" i="17"/>
  <c r="J80" i="17"/>
  <c r="K80" i="17"/>
  <c r="N80" i="17"/>
  <c r="O80" i="17"/>
  <c r="P80" i="17"/>
  <c r="S80" i="17"/>
  <c r="T80" i="17"/>
  <c r="D81" i="17"/>
  <c r="E81" i="17"/>
  <c r="F81" i="17"/>
  <c r="I81" i="17"/>
  <c r="J81" i="17"/>
  <c r="K81" i="17"/>
  <c r="N81" i="17"/>
  <c r="O81" i="17"/>
  <c r="P81" i="17"/>
  <c r="S81" i="17"/>
  <c r="T81" i="17"/>
  <c r="D82" i="17"/>
  <c r="E82" i="17"/>
  <c r="F82" i="17"/>
  <c r="I82" i="17"/>
  <c r="J82" i="17"/>
  <c r="K82" i="17"/>
  <c r="N82" i="17"/>
  <c r="O82" i="17"/>
  <c r="P82" i="17"/>
  <c r="S82" i="17"/>
  <c r="T82" i="17"/>
  <c r="D83" i="17"/>
  <c r="E83" i="17"/>
  <c r="F83" i="17"/>
  <c r="I83" i="17"/>
  <c r="J83" i="17"/>
  <c r="K83" i="17"/>
  <c r="N83" i="17"/>
  <c r="O83" i="17"/>
  <c r="P83" i="17"/>
  <c r="S83" i="17"/>
  <c r="T83" i="17"/>
  <c r="D84" i="17"/>
  <c r="E84" i="17"/>
  <c r="F84" i="17"/>
  <c r="I84" i="17"/>
  <c r="J84" i="17"/>
  <c r="K84" i="17"/>
  <c r="N84" i="17"/>
  <c r="O84" i="17"/>
  <c r="P84" i="17"/>
  <c r="S84" i="17"/>
  <c r="T84" i="17"/>
  <c r="D85" i="17"/>
  <c r="E85" i="17"/>
  <c r="F85" i="17"/>
  <c r="I85" i="17"/>
  <c r="J85" i="17"/>
  <c r="K85" i="17"/>
  <c r="N85" i="17"/>
  <c r="O85" i="17"/>
  <c r="P85" i="17"/>
  <c r="S85" i="17"/>
  <c r="T85" i="17"/>
  <c r="D86" i="17"/>
  <c r="E86" i="17"/>
  <c r="F86" i="17"/>
  <c r="I86" i="17"/>
  <c r="J86" i="17"/>
  <c r="K86" i="17"/>
  <c r="N86" i="17"/>
  <c r="O86" i="17"/>
  <c r="P86" i="17"/>
  <c r="S86" i="17"/>
  <c r="T86" i="17"/>
  <c r="D87" i="17"/>
  <c r="E87" i="17"/>
  <c r="F87" i="17"/>
  <c r="I87" i="17"/>
  <c r="J87" i="17"/>
  <c r="K87" i="17"/>
  <c r="N87" i="17"/>
  <c r="O87" i="17"/>
  <c r="P87" i="17"/>
  <c r="S87" i="17"/>
  <c r="T87" i="17"/>
  <c r="D88" i="17"/>
  <c r="E88" i="17"/>
  <c r="F88" i="17"/>
  <c r="I88" i="17"/>
  <c r="J88" i="17"/>
  <c r="K88" i="17"/>
  <c r="N88" i="17"/>
  <c r="O88" i="17"/>
  <c r="P88" i="17"/>
  <c r="S88" i="17"/>
  <c r="T88" i="17"/>
  <c r="D89" i="17"/>
  <c r="E89" i="17"/>
  <c r="F89" i="17"/>
  <c r="I89" i="17"/>
  <c r="J89" i="17"/>
  <c r="K89" i="17"/>
  <c r="N89" i="17"/>
  <c r="O89" i="17"/>
  <c r="P89" i="17"/>
  <c r="S89" i="17"/>
  <c r="T89" i="17"/>
  <c r="D90" i="17"/>
  <c r="E90" i="17"/>
  <c r="F90" i="17"/>
  <c r="I90" i="17"/>
  <c r="J90" i="17"/>
  <c r="K90" i="17"/>
  <c r="N90" i="17"/>
  <c r="O90" i="17"/>
  <c r="P90" i="17"/>
  <c r="S90" i="17"/>
  <c r="T90" i="17"/>
  <c r="D91" i="17"/>
  <c r="E91" i="17"/>
  <c r="F91" i="17"/>
  <c r="I91" i="17"/>
  <c r="J91" i="17"/>
  <c r="K91" i="17"/>
  <c r="N91" i="17"/>
  <c r="O91" i="17"/>
  <c r="P91" i="17"/>
  <c r="S91" i="17"/>
  <c r="T91" i="17"/>
  <c r="D92" i="17"/>
  <c r="E92" i="17"/>
  <c r="F92" i="17"/>
  <c r="I92" i="17"/>
  <c r="J92" i="17"/>
  <c r="K92" i="17"/>
  <c r="N92" i="17"/>
  <c r="O92" i="17"/>
  <c r="P92" i="17"/>
  <c r="S92" i="17"/>
  <c r="T92" i="17"/>
  <c r="D93" i="17"/>
  <c r="E93" i="17"/>
  <c r="F93" i="17"/>
  <c r="I93" i="17"/>
  <c r="J93" i="17"/>
  <c r="K93" i="17"/>
  <c r="N93" i="17"/>
  <c r="O93" i="17"/>
  <c r="P93" i="17"/>
  <c r="S93" i="17"/>
  <c r="T93" i="17"/>
  <c r="D94" i="17"/>
  <c r="E94" i="17"/>
  <c r="F94" i="17"/>
  <c r="I94" i="17"/>
  <c r="J94" i="17"/>
  <c r="K94" i="17"/>
  <c r="N94" i="17"/>
  <c r="O94" i="17"/>
  <c r="P94" i="17"/>
  <c r="S94" i="17"/>
  <c r="T94" i="17"/>
  <c r="D95" i="17"/>
  <c r="E95" i="17"/>
  <c r="F95" i="17"/>
  <c r="I95" i="17"/>
  <c r="J95" i="17"/>
  <c r="K95" i="17"/>
  <c r="N95" i="17"/>
  <c r="O95" i="17"/>
  <c r="P95" i="17"/>
  <c r="S95" i="17"/>
  <c r="T95" i="17"/>
  <c r="D96" i="17"/>
  <c r="E96" i="17"/>
  <c r="F96" i="17"/>
  <c r="I96" i="17"/>
  <c r="J96" i="17"/>
  <c r="K96" i="17"/>
  <c r="N96" i="17"/>
  <c r="O96" i="17"/>
  <c r="P96" i="17"/>
  <c r="S96" i="17"/>
  <c r="T96" i="17"/>
  <c r="D97" i="17"/>
  <c r="E97" i="17"/>
  <c r="F97" i="17"/>
  <c r="I97" i="17"/>
  <c r="J97" i="17"/>
  <c r="K97" i="17"/>
  <c r="N97" i="17"/>
  <c r="O97" i="17"/>
  <c r="P97" i="17"/>
  <c r="S97" i="17"/>
  <c r="T97" i="17"/>
  <c r="D98" i="17"/>
  <c r="E98" i="17"/>
  <c r="F98" i="17"/>
  <c r="I98" i="17"/>
  <c r="J98" i="17"/>
  <c r="K98" i="17"/>
  <c r="N98" i="17"/>
  <c r="O98" i="17"/>
  <c r="P98" i="17"/>
  <c r="S98" i="17"/>
  <c r="T98" i="17"/>
  <c r="D99" i="17"/>
  <c r="E99" i="17"/>
  <c r="F99" i="17"/>
  <c r="I99" i="17"/>
  <c r="J99" i="17"/>
  <c r="K99" i="17"/>
  <c r="N99" i="17"/>
  <c r="O99" i="17"/>
  <c r="P99" i="17"/>
  <c r="S99" i="17"/>
  <c r="T99" i="17"/>
  <c r="D100" i="17"/>
  <c r="E100" i="17"/>
  <c r="F100" i="17"/>
  <c r="I100" i="17"/>
  <c r="J100" i="17"/>
  <c r="K100" i="17"/>
  <c r="N100" i="17"/>
  <c r="O100" i="17"/>
  <c r="P100" i="17"/>
  <c r="S100" i="17"/>
  <c r="T100" i="17"/>
  <c r="D101" i="17"/>
  <c r="E101" i="17"/>
  <c r="F101" i="17"/>
  <c r="I101" i="17"/>
  <c r="J101" i="17"/>
  <c r="K101" i="17"/>
  <c r="N101" i="17"/>
  <c r="O101" i="17"/>
  <c r="P101" i="17"/>
  <c r="S101" i="17"/>
  <c r="T101" i="17"/>
  <c r="D102" i="17"/>
  <c r="E102" i="17"/>
  <c r="F102" i="17"/>
  <c r="I102" i="17"/>
  <c r="J102" i="17"/>
  <c r="K102" i="17"/>
  <c r="N102" i="17"/>
  <c r="O102" i="17"/>
  <c r="P102" i="17"/>
  <c r="S102" i="17"/>
  <c r="T102" i="17"/>
  <c r="D103" i="17"/>
  <c r="E103" i="17"/>
  <c r="F103" i="17"/>
  <c r="I103" i="17"/>
  <c r="J103" i="17"/>
  <c r="K103" i="17"/>
  <c r="N103" i="17"/>
  <c r="O103" i="17"/>
  <c r="P103" i="17"/>
  <c r="S103" i="17"/>
  <c r="T103" i="17"/>
  <c r="D104" i="17"/>
  <c r="E104" i="17"/>
  <c r="F104" i="17"/>
  <c r="I104" i="17"/>
  <c r="J104" i="17"/>
  <c r="K104" i="17"/>
  <c r="N104" i="17"/>
  <c r="O104" i="17"/>
  <c r="P104" i="17"/>
  <c r="S104" i="17"/>
  <c r="T104" i="17"/>
  <c r="D105" i="17"/>
  <c r="E105" i="17"/>
  <c r="F105" i="17"/>
  <c r="I105" i="17"/>
  <c r="J105" i="17"/>
  <c r="K105" i="17"/>
  <c r="N105" i="17"/>
  <c r="O105" i="17"/>
  <c r="P105" i="17"/>
  <c r="S105" i="17"/>
  <c r="T105" i="17"/>
  <c r="D106" i="17"/>
  <c r="E106" i="17"/>
  <c r="F106" i="17"/>
  <c r="I106" i="17"/>
  <c r="J106" i="17"/>
  <c r="K106" i="17"/>
  <c r="N106" i="17"/>
  <c r="O106" i="17"/>
  <c r="P106" i="17"/>
  <c r="S106" i="17"/>
  <c r="T106" i="17"/>
  <c r="D107" i="17"/>
  <c r="E107" i="17"/>
  <c r="F107" i="17"/>
  <c r="I107" i="17"/>
  <c r="J107" i="17"/>
  <c r="K107" i="17"/>
  <c r="N107" i="17"/>
  <c r="O107" i="17"/>
  <c r="P107" i="17"/>
  <c r="S107" i="17"/>
  <c r="T107" i="17"/>
  <c r="D108" i="17"/>
  <c r="E108" i="17"/>
  <c r="F108" i="17"/>
  <c r="I108" i="17"/>
  <c r="J108" i="17"/>
  <c r="K108" i="17"/>
  <c r="N108" i="17"/>
  <c r="O108" i="17"/>
  <c r="P108" i="17"/>
  <c r="S108" i="17"/>
  <c r="T108" i="17"/>
  <c r="D109" i="17"/>
  <c r="E109" i="17"/>
  <c r="F109" i="17"/>
  <c r="I109" i="17"/>
  <c r="J109" i="17"/>
  <c r="K109" i="17"/>
  <c r="N109" i="17"/>
  <c r="O109" i="17"/>
  <c r="P109" i="17"/>
  <c r="S109" i="17"/>
  <c r="T109" i="17"/>
  <c r="D110" i="17"/>
  <c r="E110" i="17"/>
  <c r="F110" i="17"/>
  <c r="I110" i="17"/>
  <c r="J110" i="17"/>
  <c r="K110" i="17"/>
  <c r="N110" i="17"/>
  <c r="O110" i="17"/>
  <c r="P110" i="17"/>
  <c r="S110" i="17"/>
  <c r="T110" i="17"/>
  <c r="D111" i="17"/>
  <c r="E111" i="17"/>
  <c r="F111" i="17"/>
  <c r="I111" i="17"/>
  <c r="J111" i="17"/>
  <c r="K111" i="17"/>
  <c r="N111" i="17"/>
  <c r="O111" i="17"/>
  <c r="P111" i="17"/>
  <c r="S111" i="17"/>
  <c r="T111" i="17"/>
  <c r="D112" i="17"/>
  <c r="E112" i="17"/>
  <c r="F112" i="17"/>
  <c r="I112" i="17"/>
  <c r="J112" i="17"/>
  <c r="K112" i="17"/>
  <c r="N112" i="17"/>
  <c r="O112" i="17"/>
  <c r="P112" i="17"/>
  <c r="S112" i="17"/>
  <c r="T112" i="17"/>
  <c r="D113" i="17"/>
  <c r="E113" i="17"/>
  <c r="F113" i="17"/>
  <c r="I113" i="17"/>
  <c r="J113" i="17"/>
  <c r="K113" i="17"/>
  <c r="N113" i="17"/>
  <c r="O113" i="17"/>
  <c r="P113" i="17"/>
  <c r="S113" i="17"/>
  <c r="T113" i="17"/>
  <c r="D114" i="17"/>
  <c r="E114" i="17"/>
  <c r="F114" i="17"/>
  <c r="I114" i="17"/>
  <c r="J114" i="17"/>
  <c r="K114" i="17"/>
  <c r="N114" i="17"/>
  <c r="O114" i="17"/>
  <c r="P114" i="17"/>
  <c r="S114" i="17"/>
  <c r="T114" i="17"/>
  <c r="D115" i="17"/>
  <c r="E115" i="17"/>
  <c r="F115" i="17"/>
  <c r="I115" i="17"/>
  <c r="J115" i="17"/>
  <c r="K115" i="17"/>
  <c r="N115" i="17"/>
  <c r="O115" i="17"/>
  <c r="P115" i="17"/>
  <c r="S115" i="17"/>
  <c r="T115" i="17"/>
  <c r="D116" i="17"/>
  <c r="E116" i="17"/>
  <c r="F116" i="17"/>
  <c r="I116" i="17"/>
  <c r="J116" i="17"/>
  <c r="K116" i="17"/>
  <c r="N116" i="17"/>
  <c r="O116" i="17"/>
  <c r="P116" i="17"/>
  <c r="S116" i="17"/>
  <c r="T116" i="17"/>
  <c r="D117" i="17"/>
  <c r="E117" i="17"/>
  <c r="F117" i="17"/>
  <c r="I117" i="17"/>
  <c r="J117" i="17"/>
  <c r="K117" i="17"/>
  <c r="N117" i="17"/>
  <c r="O117" i="17"/>
  <c r="P117" i="17"/>
  <c r="S117" i="17"/>
  <c r="T117" i="17"/>
  <c r="D118" i="17"/>
  <c r="E118" i="17"/>
  <c r="F118" i="17"/>
  <c r="I118" i="17"/>
  <c r="J118" i="17"/>
  <c r="K118" i="17"/>
  <c r="N118" i="17"/>
  <c r="O118" i="17"/>
  <c r="P118" i="17"/>
  <c r="S118" i="17"/>
  <c r="T118" i="17"/>
  <c r="D119" i="17"/>
  <c r="E119" i="17"/>
  <c r="F119" i="17"/>
  <c r="I119" i="17"/>
  <c r="J119" i="17"/>
  <c r="K119" i="17"/>
  <c r="N119" i="17"/>
  <c r="O119" i="17"/>
  <c r="P119" i="17"/>
  <c r="S119" i="17"/>
  <c r="T119" i="17"/>
  <c r="D120" i="17"/>
  <c r="E120" i="17"/>
  <c r="F120" i="17"/>
  <c r="I120" i="17"/>
  <c r="J120" i="17"/>
  <c r="K120" i="17"/>
  <c r="N120" i="17"/>
  <c r="O120" i="17"/>
  <c r="P120" i="17"/>
  <c r="S120" i="17"/>
  <c r="T120" i="17"/>
  <c r="D121" i="17"/>
  <c r="E121" i="17"/>
  <c r="F121" i="17"/>
  <c r="I121" i="17"/>
  <c r="J121" i="17"/>
  <c r="K121" i="17"/>
  <c r="N121" i="17"/>
  <c r="O121" i="17"/>
  <c r="P121" i="17"/>
  <c r="S121" i="17"/>
  <c r="T121" i="17"/>
  <c r="D122" i="17"/>
  <c r="E122" i="17"/>
  <c r="F122" i="17"/>
  <c r="I122" i="17"/>
  <c r="J122" i="17"/>
  <c r="K122" i="17"/>
  <c r="N122" i="17"/>
  <c r="O122" i="17"/>
  <c r="P122" i="17"/>
  <c r="S122" i="17"/>
  <c r="T122" i="17"/>
  <c r="D123" i="17"/>
  <c r="E123" i="17"/>
  <c r="F123" i="17"/>
  <c r="I123" i="17"/>
  <c r="J123" i="17"/>
  <c r="K123" i="17"/>
  <c r="N123" i="17"/>
  <c r="O123" i="17"/>
  <c r="P123" i="17"/>
  <c r="S123" i="17"/>
  <c r="T123" i="17"/>
  <c r="D124" i="17"/>
  <c r="E124" i="17"/>
  <c r="F124" i="17"/>
  <c r="I124" i="17"/>
  <c r="J124" i="17"/>
  <c r="K124" i="17"/>
  <c r="N124" i="17"/>
  <c r="O124" i="17"/>
  <c r="P124" i="17"/>
  <c r="S124" i="17"/>
  <c r="T124" i="17"/>
  <c r="D125" i="17"/>
  <c r="E125" i="17"/>
  <c r="F125" i="17"/>
  <c r="I125" i="17"/>
  <c r="J125" i="17"/>
  <c r="K125" i="17"/>
  <c r="N125" i="17"/>
  <c r="O125" i="17"/>
  <c r="P125" i="17"/>
  <c r="S125" i="17"/>
  <c r="T125" i="17"/>
  <c r="D126" i="17"/>
  <c r="E126" i="17"/>
  <c r="F126" i="17"/>
  <c r="I126" i="17"/>
  <c r="J126" i="17"/>
  <c r="K126" i="17"/>
  <c r="N126" i="17"/>
  <c r="O126" i="17"/>
  <c r="P126" i="17"/>
  <c r="S126" i="17"/>
  <c r="T126" i="17"/>
  <c r="D127" i="17"/>
  <c r="E127" i="17"/>
  <c r="F127" i="17"/>
  <c r="I127" i="17"/>
  <c r="J127" i="17"/>
  <c r="K127" i="17"/>
  <c r="N127" i="17"/>
  <c r="O127" i="17"/>
  <c r="P127" i="17"/>
  <c r="S127" i="17"/>
  <c r="T127" i="17"/>
  <c r="D128" i="17"/>
  <c r="E128" i="17"/>
  <c r="F128" i="17"/>
  <c r="I128" i="17"/>
  <c r="J128" i="17"/>
  <c r="K128" i="17"/>
  <c r="N128" i="17"/>
  <c r="O128" i="17"/>
  <c r="P128" i="17"/>
  <c r="S128" i="17"/>
  <c r="T128" i="17"/>
  <c r="D129" i="17"/>
  <c r="E129" i="17"/>
  <c r="F129" i="17"/>
  <c r="I129" i="17"/>
  <c r="J129" i="17"/>
  <c r="K129" i="17"/>
  <c r="N129" i="17"/>
  <c r="O129" i="17"/>
  <c r="P129" i="17"/>
  <c r="S129" i="17"/>
  <c r="T129" i="17"/>
  <c r="D130" i="17"/>
  <c r="E130" i="17"/>
  <c r="F130" i="17"/>
  <c r="I130" i="17"/>
  <c r="J130" i="17"/>
  <c r="K130" i="17"/>
  <c r="N130" i="17"/>
  <c r="O130" i="17"/>
  <c r="P130" i="17"/>
  <c r="S130" i="17"/>
  <c r="T130" i="17"/>
  <c r="D131" i="17"/>
  <c r="E131" i="17"/>
  <c r="F131" i="17"/>
  <c r="I131" i="17"/>
  <c r="J131" i="17"/>
  <c r="K131" i="17"/>
  <c r="N131" i="17"/>
  <c r="O131" i="17"/>
  <c r="P131" i="17"/>
  <c r="S131" i="17"/>
  <c r="T131" i="17"/>
  <c r="D132" i="17"/>
  <c r="E132" i="17"/>
  <c r="F132" i="17"/>
  <c r="I132" i="17"/>
  <c r="J132" i="17"/>
  <c r="K132" i="17"/>
  <c r="N132" i="17"/>
  <c r="O132" i="17"/>
  <c r="P132" i="17"/>
  <c r="S132" i="17"/>
  <c r="T132" i="17"/>
  <c r="D133" i="17"/>
  <c r="E133" i="17"/>
  <c r="F133" i="17"/>
  <c r="I133" i="17"/>
  <c r="J133" i="17"/>
  <c r="K133" i="17"/>
  <c r="N133" i="17"/>
  <c r="O133" i="17"/>
  <c r="P133" i="17"/>
  <c r="S133" i="17"/>
  <c r="T133" i="17"/>
  <c r="D134" i="17"/>
  <c r="E134" i="17"/>
  <c r="F134" i="17"/>
  <c r="I134" i="17"/>
  <c r="J134" i="17"/>
  <c r="K134" i="17"/>
  <c r="N134" i="17"/>
  <c r="O134" i="17"/>
  <c r="P134" i="17"/>
  <c r="S134" i="17"/>
  <c r="T134" i="17"/>
  <c r="D135" i="17"/>
  <c r="E135" i="17"/>
  <c r="F135" i="17"/>
  <c r="I135" i="17"/>
  <c r="J135" i="17"/>
  <c r="K135" i="17"/>
  <c r="N135" i="17"/>
  <c r="O135" i="17"/>
  <c r="P135" i="17"/>
  <c r="S135" i="17"/>
  <c r="T135" i="17"/>
  <c r="D136" i="17"/>
  <c r="E136" i="17"/>
  <c r="F136" i="17"/>
  <c r="I136" i="17"/>
  <c r="J136" i="17"/>
  <c r="K136" i="17"/>
  <c r="N136" i="17"/>
  <c r="O136" i="17"/>
  <c r="P136" i="17"/>
  <c r="S136" i="17"/>
  <c r="T136" i="17"/>
  <c r="D137" i="17"/>
  <c r="E137" i="17"/>
  <c r="F137" i="17"/>
  <c r="I137" i="17"/>
  <c r="J137" i="17"/>
  <c r="K137" i="17"/>
  <c r="N137" i="17"/>
  <c r="O137" i="17"/>
  <c r="P137" i="17"/>
  <c r="S137" i="17"/>
  <c r="T137" i="17"/>
  <c r="D138" i="17"/>
  <c r="E138" i="17"/>
  <c r="F138" i="17"/>
  <c r="I138" i="17"/>
  <c r="J138" i="17"/>
  <c r="K138" i="17"/>
  <c r="N138" i="17"/>
  <c r="O138" i="17"/>
  <c r="P138" i="17"/>
  <c r="S138" i="17"/>
  <c r="T138" i="17"/>
  <c r="D139" i="17"/>
  <c r="E139" i="17"/>
  <c r="F139" i="17"/>
  <c r="I139" i="17"/>
  <c r="J139" i="17"/>
  <c r="K139" i="17"/>
  <c r="N139" i="17"/>
  <c r="O139" i="17"/>
  <c r="P139" i="17"/>
  <c r="S139" i="17"/>
  <c r="T139" i="17"/>
  <c r="D140" i="17"/>
  <c r="E140" i="17"/>
  <c r="F140" i="17"/>
  <c r="I140" i="17"/>
  <c r="J140" i="17"/>
  <c r="K140" i="17"/>
  <c r="N140" i="17"/>
  <c r="O140" i="17"/>
  <c r="P140" i="17"/>
  <c r="S140" i="17"/>
  <c r="T140" i="17"/>
  <c r="D141" i="17"/>
  <c r="E141" i="17"/>
  <c r="F141" i="17"/>
  <c r="I141" i="17"/>
  <c r="J141" i="17"/>
  <c r="K141" i="17"/>
  <c r="N141" i="17"/>
  <c r="O141" i="17"/>
  <c r="P141" i="17"/>
  <c r="S141" i="17"/>
  <c r="T141" i="17"/>
  <c r="D142" i="17"/>
  <c r="E142" i="17"/>
  <c r="F142" i="17"/>
  <c r="I142" i="17"/>
  <c r="J142" i="17"/>
  <c r="K142" i="17"/>
  <c r="N142" i="17"/>
  <c r="O142" i="17"/>
  <c r="P142" i="17"/>
  <c r="S142" i="17"/>
  <c r="T142" i="17"/>
  <c r="D143" i="17"/>
  <c r="E143" i="17"/>
  <c r="F143" i="17"/>
  <c r="I143" i="17"/>
  <c r="J143" i="17"/>
  <c r="K143" i="17"/>
  <c r="N143" i="17"/>
  <c r="O143" i="17"/>
  <c r="P143" i="17"/>
  <c r="S143" i="17"/>
  <c r="T143" i="17"/>
  <c r="D144" i="17"/>
  <c r="E144" i="17"/>
  <c r="F144" i="17"/>
  <c r="I144" i="17"/>
  <c r="J144" i="17"/>
  <c r="K144" i="17"/>
  <c r="N144" i="17"/>
  <c r="O144" i="17"/>
  <c r="P144" i="17"/>
  <c r="S144" i="17"/>
  <c r="T144" i="17"/>
  <c r="D145" i="17"/>
  <c r="E145" i="17"/>
  <c r="F145" i="17"/>
  <c r="I145" i="17"/>
  <c r="J145" i="17"/>
  <c r="K145" i="17"/>
  <c r="N145" i="17"/>
  <c r="O145" i="17"/>
  <c r="P145" i="17"/>
  <c r="S145" i="17"/>
  <c r="T145" i="17"/>
  <c r="D146" i="17"/>
  <c r="E146" i="17"/>
  <c r="F146" i="17"/>
  <c r="I146" i="17"/>
  <c r="J146" i="17"/>
  <c r="K146" i="17"/>
  <c r="N146" i="17"/>
  <c r="O146" i="17"/>
  <c r="P146" i="17"/>
  <c r="S146" i="17"/>
  <c r="T146" i="17"/>
  <c r="D147" i="17"/>
  <c r="E147" i="17"/>
  <c r="F147" i="17"/>
  <c r="I147" i="17"/>
  <c r="J147" i="17"/>
  <c r="K147" i="17"/>
  <c r="N147" i="17"/>
  <c r="O147" i="17"/>
  <c r="P147" i="17"/>
  <c r="S147" i="17"/>
  <c r="T147" i="17"/>
  <c r="D148" i="17"/>
  <c r="E148" i="17"/>
  <c r="F148" i="17"/>
  <c r="I148" i="17"/>
  <c r="J148" i="17"/>
  <c r="K148" i="17"/>
  <c r="N148" i="17"/>
  <c r="O148" i="17"/>
  <c r="P148" i="17"/>
  <c r="S148" i="17"/>
  <c r="T148" i="17"/>
  <c r="D149" i="17"/>
  <c r="E149" i="17"/>
  <c r="F149" i="17"/>
  <c r="I149" i="17"/>
  <c r="J149" i="17"/>
  <c r="K149" i="17"/>
  <c r="N149" i="17"/>
  <c r="O149" i="17"/>
  <c r="P149" i="17"/>
  <c r="S149" i="17"/>
  <c r="T149" i="17"/>
  <c r="D150" i="17"/>
  <c r="E150" i="17"/>
  <c r="F150" i="17"/>
  <c r="I150" i="17"/>
  <c r="J150" i="17"/>
  <c r="K150" i="17"/>
  <c r="N150" i="17"/>
  <c r="O150" i="17"/>
  <c r="P150" i="17"/>
  <c r="S150" i="17"/>
  <c r="T150" i="17"/>
  <c r="D151" i="17"/>
  <c r="E151" i="17"/>
  <c r="F151" i="17"/>
  <c r="I151" i="17"/>
  <c r="J151" i="17"/>
  <c r="K151" i="17"/>
  <c r="N151" i="17"/>
  <c r="O151" i="17"/>
  <c r="P151" i="17"/>
  <c r="S151" i="17"/>
  <c r="T151" i="17"/>
  <c r="D152" i="17"/>
  <c r="E152" i="17"/>
  <c r="F152" i="17"/>
  <c r="I152" i="17"/>
  <c r="J152" i="17"/>
  <c r="K152" i="17"/>
  <c r="N152" i="17"/>
  <c r="O152" i="17"/>
  <c r="P152" i="17"/>
  <c r="S152" i="17"/>
  <c r="T152" i="17"/>
  <c r="D153" i="17"/>
  <c r="E153" i="17"/>
  <c r="F153" i="17"/>
  <c r="I153" i="17"/>
  <c r="J153" i="17"/>
  <c r="K153" i="17"/>
  <c r="N153" i="17"/>
  <c r="O153" i="17"/>
  <c r="P153" i="17"/>
  <c r="S153" i="17"/>
  <c r="T153" i="17"/>
  <c r="D154" i="17"/>
  <c r="E154" i="17"/>
  <c r="F154" i="17"/>
  <c r="I154" i="17"/>
  <c r="J154" i="17"/>
  <c r="K154" i="17"/>
  <c r="N154" i="17"/>
  <c r="O154" i="17"/>
  <c r="P154" i="17"/>
  <c r="S154" i="17"/>
  <c r="T154" i="17"/>
  <c r="D155" i="17"/>
  <c r="E155" i="17"/>
  <c r="F155" i="17"/>
  <c r="I155" i="17"/>
  <c r="J155" i="17"/>
  <c r="K155" i="17"/>
  <c r="N155" i="17"/>
  <c r="O155" i="17"/>
  <c r="P155" i="17"/>
  <c r="S155" i="17"/>
  <c r="T155" i="17"/>
  <c r="D156" i="17"/>
  <c r="E156" i="17"/>
  <c r="F156" i="17"/>
  <c r="I156" i="17"/>
  <c r="J156" i="17"/>
  <c r="K156" i="17"/>
  <c r="N156" i="17"/>
  <c r="O156" i="17"/>
  <c r="P156" i="17"/>
  <c r="S156" i="17"/>
  <c r="T156" i="17"/>
  <c r="D157" i="17"/>
  <c r="E157" i="17"/>
  <c r="F157" i="17"/>
  <c r="I157" i="17"/>
  <c r="J157" i="17"/>
  <c r="K157" i="17"/>
  <c r="N157" i="17"/>
  <c r="O157" i="17"/>
  <c r="P157" i="17"/>
  <c r="S157" i="17"/>
  <c r="T157" i="17"/>
  <c r="D158" i="17"/>
  <c r="E158" i="17"/>
  <c r="F158" i="17"/>
  <c r="I158" i="17"/>
  <c r="J158" i="17"/>
  <c r="K158" i="17"/>
  <c r="N158" i="17"/>
  <c r="O158" i="17"/>
  <c r="P158" i="17"/>
  <c r="S158" i="17"/>
  <c r="T158" i="17"/>
  <c r="D159" i="17"/>
  <c r="E159" i="17"/>
  <c r="F159" i="17"/>
  <c r="I159" i="17"/>
  <c r="J159" i="17"/>
  <c r="K159" i="17"/>
  <c r="N159" i="17"/>
  <c r="O159" i="17"/>
  <c r="P159" i="17"/>
  <c r="S159" i="17"/>
  <c r="T159" i="17"/>
  <c r="D160" i="17"/>
  <c r="E160" i="17"/>
  <c r="F160" i="17"/>
  <c r="I160" i="17"/>
  <c r="J160" i="17"/>
  <c r="K160" i="17"/>
  <c r="N160" i="17"/>
  <c r="O160" i="17"/>
  <c r="P160" i="17"/>
  <c r="S160" i="17"/>
  <c r="T160" i="17"/>
  <c r="D161" i="17"/>
  <c r="E161" i="17"/>
  <c r="F161" i="17"/>
  <c r="I161" i="17"/>
  <c r="J161" i="17"/>
  <c r="K161" i="17"/>
  <c r="N161" i="17"/>
  <c r="O161" i="17"/>
  <c r="P161" i="17"/>
  <c r="S161" i="17"/>
  <c r="T161" i="17"/>
  <c r="D162" i="17"/>
  <c r="E162" i="17"/>
  <c r="F162" i="17"/>
  <c r="I162" i="17"/>
  <c r="J162" i="17"/>
  <c r="K162" i="17"/>
  <c r="N162" i="17"/>
  <c r="O162" i="17"/>
  <c r="P162" i="17"/>
  <c r="S162" i="17"/>
  <c r="T162" i="17"/>
  <c r="D163" i="17"/>
  <c r="E163" i="17"/>
  <c r="F163" i="17"/>
  <c r="I163" i="17"/>
  <c r="J163" i="17"/>
  <c r="K163" i="17"/>
  <c r="N163" i="17"/>
  <c r="O163" i="17"/>
  <c r="P163" i="17"/>
  <c r="S163" i="17"/>
  <c r="T163" i="17"/>
  <c r="D164" i="17"/>
  <c r="E164" i="17"/>
  <c r="F164" i="17"/>
  <c r="I164" i="17"/>
  <c r="J164" i="17"/>
  <c r="K164" i="17"/>
  <c r="N164" i="17"/>
  <c r="O164" i="17"/>
  <c r="P164" i="17"/>
  <c r="S164" i="17"/>
  <c r="T164" i="17"/>
  <c r="D165" i="17"/>
  <c r="E165" i="17"/>
  <c r="F165" i="17"/>
  <c r="I165" i="17"/>
  <c r="J165" i="17"/>
  <c r="K165" i="17"/>
  <c r="N165" i="17"/>
  <c r="O165" i="17"/>
  <c r="P165" i="17"/>
  <c r="S165" i="17"/>
  <c r="T165" i="17"/>
  <c r="D166" i="17"/>
  <c r="E166" i="17"/>
  <c r="F166" i="17"/>
  <c r="I166" i="17"/>
  <c r="J166" i="17"/>
  <c r="K166" i="17"/>
  <c r="N166" i="17"/>
  <c r="O166" i="17"/>
  <c r="P166" i="17"/>
  <c r="S166" i="17"/>
  <c r="T166" i="17"/>
  <c r="D167" i="17"/>
  <c r="E167" i="17"/>
  <c r="F167" i="17"/>
  <c r="I167" i="17"/>
  <c r="J167" i="17"/>
  <c r="K167" i="17"/>
  <c r="N167" i="17"/>
  <c r="O167" i="17"/>
  <c r="P167" i="17"/>
  <c r="S167" i="17"/>
  <c r="T167" i="17"/>
  <c r="D168" i="17"/>
  <c r="E168" i="17"/>
  <c r="F168" i="17"/>
  <c r="I168" i="17"/>
  <c r="J168" i="17"/>
  <c r="K168" i="17"/>
  <c r="N168" i="17"/>
  <c r="O168" i="17"/>
  <c r="P168" i="17"/>
  <c r="S168" i="17"/>
  <c r="T168" i="17"/>
  <c r="D169" i="17"/>
  <c r="E169" i="17"/>
  <c r="F169" i="17"/>
  <c r="I169" i="17"/>
  <c r="J169" i="17"/>
  <c r="K169" i="17"/>
  <c r="N169" i="17"/>
  <c r="O169" i="17"/>
  <c r="P169" i="17"/>
  <c r="S169" i="17"/>
  <c r="T169" i="17"/>
  <c r="D170" i="17"/>
  <c r="E170" i="17"/>
  <c r="F170" i="17"/>
  <c r="I170" i="17"/>
  <c r="J170" i="17"/>
  <c r="K170" i="17"/>
  <c r="N170" i="17"/>
  <c r="O170" i="17"/>
  <c r="P170" i="17"/>
  <c r="S170" i="17"/>
  <c r="T170" i="17"/>
  <c r="D171" i="17"/>
  <c r="E171" i="17"/>
  <c r="F171" i="17"/>
  <c r="I171" i="17"/>
  <c r="J171" i="17"/>
  <c r="K171" i="17"/>
  <c r="N171" i="17"/>
  <c r="O171" i="17"/>
  <c r="P171" i="17"/>
  <c r="S171" i="17"/>
  <c r="T171" i="17"/>
  <c r="D172" i="17"/>
  <c r="E172" i="17"/>
  <c r="F172" i="17"/>
  <c r="I172" i="17"/>
  <c r="J172" i="17"/>
  <c r="K172" i="17"/>
  <c r="N172" i="17"/>
  <c r="O172" i="17"/>
  <c r="P172" i="17"/>
  <c r="S172" i="17"/>
  <c r="T172" i="17"/>
  <c r="D173" i="17"/>
  <c r="E173" i="17"/>
  <c r="F173" i="17"/>
  <c r="I173" i="17"/>
  <c r="J173" i="17"/>
  <c r="K173" i="17"/>
  <c r="N173" i="17"/>
  <c r="O173" i="17"/>
  <c r="P173" i="17"/>
  <c r="S173" i="17"/>
  <c r="T173" i="17"/>
  <c r="D174" i="17"/>
  <c r="E174" i="17"/>
  <c r="F174" i="17"/>
  <c r="I174" i="17"/>
  <c r="J174" i="17"/>
  <c r="K174" i="17"/>
  <c r="N174" i="17"/>
  <c r="O174" i="17"/>
  <c r="P174" i="17"/>
  <c r="S174" i="17"/>
  <c r="T174" i="17"/>
  <c r="D175" i="17"/>
  <c r="E175" i="17"/>
  <c r="F175" i="17"/>
  <c r="I175" i="17"/>
  <c r="J175" i="17"/>
  <c r="K175" i="17"/>
  <c r="N175" i="17"/>
  <c r="O175" i="17"/>
  <c r="P175" i="17"/>
  <c r="S175" i="17"/>
  <c r="T175" i="17"/>
  <c r="D176" i="17"/>
  <c r="E176" i="17"/>
  <c r="F176" i="17"/>
  <c r="I176" i="17"/>
  <c r="J176" i="17"/>
  <c r="K176" i="17"/>
  <c r="N176" i="17"/>
  <c r="O176" i="17"/>
  <c r="P176" i="17"/>
  <c r="S176" i="17"/>
  <c r="T176" i="17"/>
  <c r="D177" i="17"/>
  <c r="E177" i="17"/>
  <c r="F177" i="17"/>
  <c r="I177" i="17"/>
  <c r="J177" i="17"/>
  <c r="K177" i="17"/>
  <c r="N177" i="17"/>
  <c r="O177" i="17"/>
  <c r="P177" i="17"/>
  <c r="S177" i="17"/>
  <c r="T177" i="17"/>
  <c r="D178" i="17"/>
  <c r="E178" i="17"/>
  <c r="F178" i="17"/>
  <c r="I178" i="17"/>
  <c r="J178" i="17"/>
  <c r="K178" i="17"/>
  <c r="N178" i="17"/>
  <c r="O178" i="17"/>
  <c r="P178" i="17"/>
  <c r="S178" i="17"/>
  <c r="T178" i="17"/>
  <c r="D179" i="17"/>
  <c r="E179" i="17"/>
  <c r="F179" i="17"/>
  <c r="I179" i="17"/>
  <c r="J179" i="17"/>
  <c r="K179" i="17"/>
  <c r="N179" i="17"/>
  <c r="O179" i="17"/>
  <c r="P179" i="17"/>
  <c r="S179" i="17"/>
  <c r="T179" i="17"/>
  <c r="D180" i="17"/>
  <c r="E180" i="17"/>
  <c r="F180" i="17"/>
  <c r="I180" i="17"/>
  <c r="J180" i="17"/>
  <c r="K180" i="17"/>
  <c r="N180" i="17"/>
  <c r="O180" i="17"/>
  <c r="P180" i="17"/>
  <c r="S180" i="17"/>
  <c r="T180" i="17"/>
  <c r="D181" i="17"/>
  <c r="E181" i="17"/>
  <c r="F181" i="17"/>
  <c r="I181" i="17"/>
  <c r="J181" i="17"/>
  <c r="K181" i="17"/>
  <c r="N181" i="17"/>
  <c r="O181" i="17"/>
  <c r="P181" i="17"/>
  <c r="S181" i="17"/>
  <c r="T181" i="17"/>
  <c r="D182" i="17"/>
  <c r="E182" i="17"/>
  <c r="F182" i="17"/>
  <c r="I182" i="17"/>
  <c r="J182" i="17"/>
  <c r="K182" i="17"/>
  <c r="N182" i="17"/>
  <c r="O182" i="17"/>
  <c r="P182" i="17"/>
  <c r="S182" i="17"/>
  <c r="T182" i="17"/>
  <c r="D183" i="17"/>
  <c r="E183" i="17"/>
  <c r="F183" i="17"/>
  <c r="I183" i="17"/>
  <c r="J183" i="17"/>
  <c r="K183" i="17"/>
  <c r="N183" i="17"/>
  <c r="O183" i="17"/>
  <c r="P183" i="17"/>
  <c r="S183" i="17"/>
  <c r="T183" i="17"/>
  <c r="D184" i="17"/>
  <c r="E184" i="17"/>
  <c r="F184" i="17"/>
  <c r="I184" i="17"/>
  <c r="J184" i="17"/>
  <c r="K184" i="17"/>
  <c r="N184" i="17"/>
  <c r="O184" i="17"/>
  <c r="P184" i="17"/>
  <c r="S184" i="17"/>
  <c r="T184" i="17"/>
  <c r="D185" i="17"/>
  <c r="E185" i="17"/>
  <c r="F185" i="17"/>
  <c r="I185" i="17"/>
  <c r="J185" i="17"/>
  <c r="K185" i="17"/>
  <c r="N185" i="17"/>
  <c r="O185" i="17"/>
  <c r="P185" i="17"/>
  <c r="S185" i="17"/>
  <c r="T185" i="17"/>
  <c r="D186" i="17"/>
  <c r="E186" i="17"/>
  <c r="F186" i="17"/>
  <c r="I186" i="17"/>
  <c r="J186" i="17"/>
  <c r="K186" i="17"/>
  <c r="N186" i="17"/>
  <c r="O186" i="17"/>
  <c r="P186" i="17"/>
  <c r="S186" i="17"/>
  <c r="T186" i="17"/>
  <c r="D187" i="17"/>
  <c r="E187" i="17"/>
  <c r="F187" i="17"/>
  <c r="I187" i="17"/>
  <c r="J187" i="17"/>
  <c r="K187" i="17"/>
  <c r="N187" i="17"/>
  <c r="O187" i="17"/>
  <c r="P187" i="17"/>
  <c r="S187" i="17"/>
  <c r="T187" i="17"/>
  <c r="D188" i="17"/>
  <c r="E188" i="17"/>
  <c r="F188" i="17"/>
  <c r="I188" i="17"/>
  <c r="J188" i="17"/>
  <c r="K188" i="17"/>
  <c r="N188" i="17"/>
  <c r="O188" i="17"/>
  <c r="P188" i="17"/>
  <c r="S188" i="17"/>
  <c r="T188" i="17"/>
  <c r="D189" i="17"/>
  <c r="E189" i="17"/>
  <c r="F189" i="17"/>
  <c r="I189" i="17"/>
  <c r="J189" i="17"/>
  <c r="K189" i="17"/>
  <c r="N189" i="17"/>
  <c r="O189" i="17"/>
  <c r="P189" i="17"/>
  <c r="S189" i="17"/>
  <c r="T189" i="17"/>
  <c r="D190" i="17"/>
  <c r="E190" i="17"/>
  <c r="F190" i="17"/>
  <c r="I190" i="17"/>
  <c r="J190" i="17"/>
  <c r="K190" i="17"/>
  <c r="N190" i="17"/>
  <c r="O190" i="17"/>
  <c r="P190" i="17"/>
  <c r="S190" i="17"/>
  <c r="T190" i="17"/>
  <c r="D191" i="17"/>
  <c r="E191" i="17"/>
  <c r="F191" i="17"/>
  <c r="I191" i="17"/>
  <c r="J191" i="17"/>
  <c r="K191" i="17"/>
  <c r="N191" i="17"/>
  <c r="O191" i="17"/>
  <c r="P191" i="17"/>
  <c r="S191" i="17"/>
  <c r="T191" i="17"/>
  <c r="D192" i="17"/>
  <c r="E192" i="17"/>
  <c r="F192" i="17"/>
  <c r="I192" i="17"/>
  <c r="J192" i="17"/>
  <c r="K192" i="17"/>
  <c r="N192" i="17"/>
  <c r="O192" i="17"/>
  <c r="P192" i="17"/>
  <c r="S192" i="17"/>
  <c r="T192" i="17"/>
  <c r="D193" i="17"/>
  <c r="E193" i="17"/>
  <c r="F193" i="17"/>
  <c r="I193" i="17"/>
  <c r="J193" i="17"/>
  <c r="K193" i="17"/>
  <c r="N193" i="17"/>
  <c r="O193" i="17"/>
  <c r="P193" i="17"/>
  <c r="S193" i="17"/>
  <c r="T193" i="17"/>
  <c r="D194" i="17"/>
  <c r="E194" i="17"/>
  <c r="F194" i="17"/>
  <c r="I194" i="17"/>
  <c r="J194" i="17"/>
  <c r="K194" i="17"/>
  <c r="N194" i="17"/>
  <c r="O194" i="17"/>
  <c r="P194" i="17"/>
  <c r="S194" i="17"/>
  <c r="T194" i="17"/>
  <c r="D195" i="17"/>
  <c r="E195" i="17"/>
  <c r="F195" i="17"/>
  <c r="I195" i="17"/>
  <c r="J195" i="17"/>
  <c r="K195" i="17"/>
  <c r="N195" i="17"/>
  <c r="O195" i="17"/>
  <c r="P195" i="17"/>
  <c r="S195" i="17"/>
  <c r="T195" i="17"/>
  <c r="D196" i="17"/>
  <c r="E196" i="17"/>
  <c r="F196" i="17"/>
  <c r="I196" i="17"/>
  <c r="J196" i="17"/>
  <c r="K196" i="17"/>
  <c r="N196" i="17"/>
  <c r="O196" i="17"/>
  <c r="P196" i="17"/>
  <c r="S196" i="17"/>
  <c r="T196" i="17"/>
  <c r="D197" i="17"/>
  <c r="E197" i="17"/>
  <c r="F197" i="17"/>
  <c r="I197" i="17"/>
  <c r="J197" i="17"/>
  <c r="K197" i="17"/>
  <c r="N197" i="17"/>
  <c r="O197" i="17"/>
  <c r="P197" i="17"/>
  <c r="S197" i="17"/>
  <c r="T197" i="17"/>
  <c r="D198" i="17"/>
  <c r="E198" i="17"/>
  <c r="F198" i="17"/>
  <c r="I198" i="17"/>
  <c r="J198" i="17"/>
  <c r="K198" i="17"/>
  <c r="N198" i="17"/>
  <c r="O198" i="17"/>
  <c r="P198" i="17"/>
  <c r="S198" i="17"/>
  <c r="T198" i="17"/>
  <c r="D199" i="17"/>
  <c r="E199" i="17"/>
  <c r="F199" i="17"/>
  <c r="I199" i="17"/>
  <c r="J199" i="17"/>
  <c r="K199" i="17"/>
  <c r="N199" i="17"/>
  <c r="O199" i="17"/>
  <c r="P199" i="17"/>
  <c r="S199" i="17"/>
  <c r="T199" i="17"/>
  <c r="D200" i="17"/>
  <c r="E200" i="17"/>
  <c r="F200" i="17"/>
  <c r="I200" i="17"/>
  <c r="J200" i="17"/>
  <c r="K200" i="17"/>
  <c r="N200" i="17"/>
  <c r="O200" i="17"/>
  <c r="P200" i="17"/>
  <c r="S200" i="17"/>
  <c r="T200" i="17"/>
  <c r="D201" i="17"/>
  <c r="E201" i="17"/>
  <c r="F201" i="17"/>
  <c r="I201" i="17"/>
  <c r="J201" i="17"/>
  <c r="K201" i="17"/>
  <c r="N201" i="17"/>
  <c r="O201" i="17"/>
  <c r="P201" i="17"/>
  <c r="S201" i="17"/>
  <c r="T201" i="17"/>
  <c r="D202" i="17"/>
  <c r="E202" i="17"/>
  <c r="F202" i="17"/>
  <c r="I202" i="17"/>
  <c r="J202" i="17"/>
  <c r="K202" i="17"/>
  <c r="N202" i="17"/>
  <c r="O202" i="17"/>
  <c r="P202" i="17"/>
  <c r="S202" i="17"/>
  <c r="T202" i="17"/>
  <c r="D203" i="17"/>
  <c r="E203" i="17"/>
  <c r="F203" i="17"/>
  <c r="I203" i="17"/>
  <c r="J203" i="17"/>
  <c r="K203" i="17"/>
  <c r="N203" i="17"/>
  <c r="O203" i="17"/>
  <c r="P203" i="17"/>
  <c r="S203" i="17"/>
  <c r="T203" i="17"/>
  <c r="D204" i="17"/>
  <c r="E204" i="17"/>
  <c r="F204" i="17"/>
  <c r="I204" i="17"/>
  <c r="J204" i="17"/>
  <c r="K204" i="17"/>
  <c r="N204" i="17"/>
  <c r="O204" i="17"/>
  <c r="P204" i="17"/>
  <c r="S204" i="17"/>
  <c r="T204" i="17"/>
  <c r="D205" i="17"/>
  <c r="E205" i="17"/>
  <c r="F205" i="17"/>
  <c r="I205" i="17"/>
  <c r="J205" i="17"/>
  <c r="K205" i="17"/>
  <c r="N205" i="17"/>
  <c r="O205" i="17"/>
  <c r="P205" i="17"/>
  <c r="S205" i="17"/>
  <c r="T205" i="17"/>
  <c r="D206" i="17"/>
  <c r="E206" i="17"/>
  <c r="F206" i="17"/>
  <c r="I206" i="17"/>
  <c r="J206" i="17"/>
  <c r="K206" i="17"/>
  <c r="N206" i="17"/>
  <c r="O206" i="17"/>
  <c r="P206" i="17"/>
  <c r="S206" i="17"/>
  <c r="T206" i="17"/>
  <c r="D207" i="17"/>
  <c r="E207" i="17"/>
  <c r="F207" i="17"/>
  <c r="I207" i="17"/>
  <c r="J207" i="17"/>
  <c r="K207" i="17"/>
  <c r="N207" i="17"/>
  <c r="O207" i="17"/>
  <c r="P207" i="17"/>
  <c r="S207" i="17"/>
  <c r="T207" i="17"/>
  <c r="D208" i="17"/>
  <c r="E208" i="17"/>
  <c r="F208" i="17"/>
  <c r="I208" i="17"/>
  <c r="J208" i="17"/>
  <c r="K208" i="17"/>
  <c r="N208" i="17"/>
  <c r="O208" i="17"/>
  <c r="P208" i="17"/>
  <c r="S208" i="17"/>
  <c r="T208" i="17"/>
  <c r="D209" i="17"/>
  <c r="E209" i="17"/>
  <c r="F209" i="17"/>
  <c r="I209" i="17"/>
  <c r="J209" i="17"/>
  <c r="K209" i="17"/>
  <c r="N209" i="17"/>
  <c r="O209" i="17"/>
  <c r="P209" i="17"/>
  <c r="S209" i="17"/>
  <c r="T209" i="17"/>
  <c r="D210" i="17"/>
  <c r="E210" i="17"/>
  <c r="F210" i="17"/>
  <c r="I210" i="17"/>
  <c r="J210" i="17"/>
  <c r="K210" i="17"/>
  <c r="N210" i="17"/>
  <c r="O210" i="17"/>
  <c r="P210" i="17"/>
  <c r="S210" i="17"/>
  <c r="T210" i="17"/>
  <c r="D211" i="17"/>
  <c r="E211" i="17"/>
  <c r="F211" i="17"/>
  <c r="I211" i="17"/>
  <c r="J211" i="17"/>
  <c r="K211" i="17"/>
  <c r="N211" i="17"/>
  <c r="O211" i="17"/>
  <c r="P211" i="17"/>
  <c r="S211" i="17"/>
  <c r="T211" i="17"/>
  <c r="D212" i="17"/>
  <c r="E212" i="17"/>
  <c r="F212" i="17"/>
  <c r="I212" i="17"/>
  <c r="J212" i="17"/>
  <c r="K212" i="17"/>
  <c r="N212" i="17"/>
  <c r="O212" i="17"/>
  <c r="P212" i="17"/>
  <c r="S212" i="17"/>
  <c r="T212" i="17"/>
  <c r="D213" i="17"/>
  <c r="E213" i="17"/>
  <c r="F213" i="17"/>
  <c r="I213" i="17"/>
  <c r="J213" i="17"/>
  <c r="K213" i="17"/>
  <c r="N213" i="17"/>
  <c r="O213" i="17"/>
  <c r="P213" i="17"/>
  <c r="S213" i="17"/>
  <c r="T213" i="17"/>
  <c r="D214" i="17"/>
  <c r="E214" i="17"/>
  <c r="F214" i="17"/>
  <c r="I214" i="17"/>
  <c r="J214" i="17"/>
  <c r="K214" i="17"/>
  <c r="N214" i="17"/>
  <c r="O214" i="17"/>
  <c r="P214" i="17"/>
  <c r="S214" i="17"/>
  <c r="T214" i="17"/>
  <c r="D215" i="17"/>
  <c r="E215" i="17"/>
  <c r="F215" i="17"/>
  <c r="I215" i="17"/>
  <c r="J215" i="17"/>
  <c r="K215" i="17"/>
  <c r="N215" i="17"/>
  <c r="O215" i="17"/>
  <c r="P215" i="17"/>
  <c r="S215" i="17"/>
  <c r="T215" i="17"/>
  <c r="D216" i="17"/>
  <c r="E216" i="17"/>
  <c r="F216" i="17"/>
  <c r="I216" i="17"/>
  <c r="J216" i="17"/>
  <c r="K216" i="17"/>
  <c r="N216" i="17"/>
  <c r="O216" i="17"/>
  <c r="P216" i="17"/>
  <c r="S216" i="17"/>
  <c r="T216" i="17"/>
  <c r="D217" i="17"/>
  <c r="E217" i="17"/>
  <c r="F217" i="17"/>
  <c r="I217" i="17"/>
  <c r="J217" i="17"/>
  <c r="K217" i="17"/>
  <c r="N217" i="17"/>
  <c r="O217" i="17"/>
  <c r="P217" i="17"/>
  <c r="S217" i="17"/>
  <c r="T217" i="17"/>
  <c r="D218" i="17"/>
  <c r="E218" i="17"/>
  <c r="F218" i="17"/>
  <c r="I218" i="17"/>
  <c r="J218" i="17"/>
  <c r="K218" i="17"/>
  <c r="N218" i="17"/>
  <c r="O218" i="17"/>
  <c r="P218" i="17"/>
  <c r="S218" i="17"/>
  <c r="T218" i="17"/>
  <c r="D219" i="17"/>
  <c r="E219" i="17"/>
  <c r="F219" i="17"/>
  <c r="I219" i="17"/>
  <c r="J219" i="17"/>
  <c r="K219" i="17"/>
  <c r="N219" i="17"/>
  <c r="O219" i="17"/>
  <c r="P219" i="17"/>
  <c r="S219" i="17"/>
  <c r="T219" i="17"/>
  <c r="D220" i="17"/>
  <c r="E220" i="17"/>
  <c r="F220" i="17"/>
  <c r="I220" i="17"/>
  <c r="J220" i="17"/>
  <c r="K220" i="17"/>
  <c r="N220" i="17"/>
  <c r="O220" i="17"/>
  <c r="P220" i="17"/>
  <c r="S220" i="17"/>
  <c r="T220" i="17"/>
  <c r="D221" i="17"/>
  <c r="E221" i="17"/>
  <c r="F221" i="17"/>
  <c r="I221" i="17"/>
  <c r="J221" i="17"/>
  <c r="K221" i="17"/>
  <c r="N221" i="17"/>
  <c r="O221" i="17"/>
  <c r="P221" i="17"/>
  <c r="S221" i="17"/>
  <c r="T221" i="17"/>
  <c r="D222" i="17"/>
  <c r="E222" i="17"/>
  <c r="F222" i="17"/>
  <c r="I222" i="17"/>
  <c r="J222" i="17"/>
  <c r="K222" i="17"/>
  <c r="N222" i="17"/>
  <c r="O222" i="17"/>
  <c r="P222" i="17"/>
  <c r="S222" i="17"/>
  <c r="T222" i="17"/>
  <c r="D223" i="17"/>
  <c r="E223" i="17"/>
  <c r="F223" i="17"/>
  <c r="I223" i="17"/>
  <c r="J223" i="17"/>
  <c r="K223" i="17"/>
  <c r="N223" i="17"/>
  <c r="O223" i="17"/>
  <c r="P223" i="17"/>
  <c r="S223" i="17"/>
  <c r="T223" i="17"/>
  <c r="D224" i="17"/>
  <c r="E224" i="17"/>
  <c r="F224" i="17"/>
  <c r="I224" i="17"/>
  <c r="J224" i="17"/>
  <c r="K224" i="17"/>
  <c r="N224" i="17"/>
  <c r="O224" i="17"/>
  <c r="P224" i="17"/>
  <c r="S224" i="17"/>
  <c r="T224" i="17"/>
  <c r="D225" i="17"/>
  <c r="E225" i="17"/>
  <c r="F225" i="17"/>
  <c r="I225" i="17"/>
  <c r="J225" i="17"/>
  <c r="K225" i="17"/>
  <c r="N225" i="17"/>
  <c r="O225" i="17"/>
  <c r="P225" i="17"/>
  <c r="S225" i="17"/>
  <c r="T225" i="17"/>
  <c r="D226" i="17"/>
  <c r="E226" i="17"/>
  <c r="F226" i="17"/>
  <c r="I226" i="17"/>
  <c r="J226" i="17"/>
  <c r="K226" i="17"/>
  <c r="N226" i="17"/>
  <c r="O226" i="17"/>
  <c r="P226" i="17"/>
  <c r="S226" i="17"/>
  <c r="T226" i="17"/>
  <c r="D227" i="17"/>
  <c r="E227" i="17"/>
  <c r="F227" i="17"/>
  <c r="I227" i="17"/>
  <c r="J227" i="17"/>
  <c r="K227" i="17"/>
  <c r="N227" i="17"/>
  <c r="O227" i="17"/>
  <c r="P227" i="17"/>
  <c r="S227" i="17"/>
  <c r="T227" i="17"/>
  <c r="D228" i="17"/>
  <c r="E228" i="17"/>
  <c r="F228" i="17"/>
  <c r="I228" i="17"/>
  <c r="J228" i="17"/>
  <c r="K228" i="17"/>
  <c r="N228" i="17"/>
  <c r="O228" i="17"/>
  <c r="P228" i="17"/>
  <c r="S228" i="17"/>
  <c r="T228" i="17"/>
  <c r="D229" i="17"/>
  <c r="E229" i="17"/>
  <c r="F229" i="17"/>
  <c r="I229" i="17"/>
  <c r="J229" i="17"/>
  <c r="K229" i="17"/>
  <c r="N229" i="17"/>
  <c r="O229" i="17"/>
  <c r="P229" i="17"/>
  <c r="S229" i="17"/>
  <c r="T229" i="17"/>
  <c r="D230" i="17"/>
  <c r="E230" i="17"/>
  <c r="F230" i="17"/>
  <c r="I230" i="17"/>
  <c r="J230" i="17"/>
  <c r="K230" i="17"/>
  <c r="N230" i="17"/>
  <c r="O230" i="17"/>
  <c r="P230" i="17"/>
  <c r="S230" i="17"/>
  <c r="T230" i="17"/>
  <c r="D231" i="17"/>
  <c r="E231" i="17"/>
  <c r="F231" i="17"/>
  <c r="I231" i="17"/>
  <c r="J231" i="17"/>
  <c r="K231" i="17"/>
  <c r="N231" i="17"/>
  <c r="O231" i="17"/>
  <c r="P231" i="17"/>
  <c r="S231" i="17"/>
  <c r="T231" i="17"/>
  <c r="D232" i="17"/>
  <c r="E232" i="17"/>
  <c r="F232" i="17"/>
  <c r="I232" i="17"/>
  <c r="J232" i="17"/>
  <c r="K232" i="17"/>
  <c r="N232" i="17"/>
  <c r="O232" i="17"/>
  <c r="P232" i="17"/>
  <c r="S232" i="17"/>
  <c r="T232" i="17"/>
  <c r="D233" i="17"/>
  <c r="E233" i="17"/>
  <c r="F233" i="17"/>
  <c r="I233" i="17"/>
  <c r="J233" i="17"/>
  <c r="K233" i="17"/>
  <c r="N233" i="17"/>
  <c r="O233" i="17"/>
  <c r="P233" i="17"/>
  <c r="S233" i="17"/>
  <c r="T233" i="17"/>
  <c r="D234" i="17"/>
  <c r="E234" i="17"/>
  <c r="F234" i="17"/>
  <c r="I234" i="17"/>
  <c r="J234" i="17"/>
  <c r="K234" i="17"/>
  <c r="N234" i="17"/>
  <c r="O234" i="17"/>
  <c r="P234" i="17"/>
  <c r="S234" i="17"/>
  <c r="T234" i="17"/>
  <c r="D235" i="17"/>
  <c r="E235" i="17"/>
  <c r="F235" i="17"/>
  <c r="I235" i="17"/>
  <c r="J235" i="17"/>
  <c r="K235" i="17"/>
  <c r="N235" i="17"/>
  <c r="O235" i="17"/>
  <c r="P235" i="17"/>
  <c r="S235" i="17"/>
  <c r="T235" i="17"/>
  <c r="D236" i="17"/>
  <c r="E236" i="17"/>
  <c r="F236" i="17"/>
  <c r="I236" i="17"/>
  <c r="J236" i="17"/>
  <c r="K236" i="17"/>
  <c r="N236" i="17"/>
  <c r="O236" i="17"/>
  <c r="P236" i="17"/>
  <c r="S236" i="17"/>
  <c r="T236" i="17"/>
  <c r="D237" i="17"/>
  <c r="E237" i="17"/>
  <c r="F237" i="17"/>
  <c r="I237" i="17"/>
  <c r="J237" i="17"/>
  <c r="K237" i="17"/>
  <c r="N237" i="17"/>
  <c r="O237" i="17"/>
  <c r="P237" i="17"/>
  <c r="S237" i="17"/>
  <c r="T237" i="17"/>
  <c r="D238" i="17"/>
  <c r="E238" i="17"/>
  <c r="F238" i="17"/>
  <c r="I238" i="17"/>
  <c r="J238" i="17"/>
  <c r="K238" i="17"/>
  <c r="N238" i="17"/>
  <c r="O238" i="17"/>
  <c r="P238" i="17"/>
  <c r="S238" i="17"/>
  <c r="T238" i="17"/>
  <c r="D239" i="17"/>
  <c r="E239" i="17"/>
  <c r="F239" i="17"/>
  <c r="I239" i="17"/>
  <c r="J239" i="17"/>
  <c r="K239" i="17"/>
  <c r="N239" i="17"/>
  <c r="O239" i="17"/>
  <c r="P239" i="17"/>
  <c r="S239" i="17"/>
  <c r="T239" i="17"/>
  <c r="D240" i="17"/>
  <c r="E240" i="17"/>
  <c r="F240" i="17"/>
  <c r="I240" i="17"/>
  <c r="J240" i="17"/>
  <c r="K240" i="17"/>
  <c r="N240" i="17"/>
  <c r="O240" i="17"/>
  <c r="P240" i="17"/>
  <c r="S240" i="17"/>
  <c r="T240" i="17"/>
  <c r="D241" i="17"/>
  <c r="E241" i="17"/>
  <c r="F241" i="17"/>
  <c r="I241" i="17"/>
  <c r="J241" i="17"/>
  <c r="K241" i="17"/>
  <c r="N241" i="17"/>
  <c r="O241" i="17"/>
  <c r="P241" i="17"/>
  <c r="S241" i="17"/>
  <c r="T241" i="17"/>
  <c r="D242" i="17"/>
  <c r="E242" i="17"/>
  <c r="F242" i="17"/>
  <c r="I242" i="17"/>
  <c r="J242" i="17"/>
  <c r="K242" i="17"/>
  <c r="N242" i="17"/>
  <c r="O242" i="17"/>
  <c r="P242" i="17"/>
  <c r="S242" i="17"/>
  <c r="T242" i="17"/>
  <c r="D243" i="17"/>
  <c r="E243" i="17"/>
  <c r="F243" i="17"/>
  <c r="I243" i="17"/>
  <c r="J243" i="17"/>
  <c r="K243" i="17"/>
  <c r="N243" i="17"/>
  <c r="O243" i="17"/>
  <c r="P243" i="17"/>
  <c r="S243" i="17"/>
  <c r="T243" i="17"/>
  <c r="D244" i="17"/>
  <c r="E244" i="17"/>
  <c r="F244" i="17"/>
  <c r="I244" i="17"/>
  <c r="J244" i="17"/>
  <c r="K244" i="17"/>
  <c r="N244" i="17"/>
  <c r="O244" i="17"/>
  <c r="P244" i="17"/>
  <c r="S244" i="17"/>
  <c r="T244" i="17"/>
  <c r="D245" i="17"/>
  <c r="E245" i="17"/>
  <c r="F245" i="17"/>
  <c r="I245" i="17"/>
  <c r="J245" i="17"/>
  <c r="K245" i="17"/>
  <c r="N245" i="17"/>
  <c r="O245" i="17"/>
  <c r="P245" i="17"/>
  <c r="S245" i="17"/>
  <c r="T245" i="17"/>
  <c r="D246" i="17"/>
  <c r="E246" i="17"/>
  <c r="F246" i="17"/>
  <c r="I246" i="17"/>
  <c r="J246" i="17"/>
  <c r="K246" i="17"/>
  <c r="N246" i="17"/>
  <c r="O246" i="17"/>
  <c r="P246" i="17"/>
  <c r="S246" i="17"/>
  <c r="T246" i="17"/>
  <c r="D247" i="17"/>
  <c r="E247" i="17"/>
  <c r="F247" i="17"/>
  <c r="I247" i="17"/>
  <c r="J247" i="17"/>
  <c r="K247" i="17"/>
  <c r="N247" i="17"/>
  <c r="O247" i="17"/>
  <c r="P247" i="17"/>
  <c r="S247" i="17"/>
  <c r="T247" i="17"/>
  <c r="D248" i="17"/>
  <c r="E248" i="17"/>
  <c r="F248" i="17"/>
  <c r="I248" i="17"/>
  <c r="J248" i="17"/>
  <c r="K248" i="17"/>
  <c r="N248" i="17"/>
  <c r="O248" i="17"/>
  <c r="P248" i="17"/>
  <c r="S248" i="17"/>
  <c r="T248" i="17"/>
  <c r="D249" i="17"/>
  <c r="E249" i="17"/>
  <c r="F249" i="17"/>
  <c r="I249" i="17"/>
  <c r="J249" i="17"/>
  <c r="K249" i="17"/>
  <c r="N249" i="17"/>
  <c r="O249" i="17"/>
  <c r="P249" i="17"/>
  <c r="S249" i="17"/>
  <c r="T249" i="17"/>
  <c r="D250" i="17"/>
  <c r="E250" i="17"/>
  <c r="F250" i="17"/>
  <c r="I250" i="17"/>
  <c r="J250" i="17"/>
  <c r="K250" i="17"/>
  <c r="N250" i="17"/>
  <c r="O250" i="17"/>
  <c r="P250" i="17"/>
  <c r="S250" i="17"/>
  <c r="T250" i="17"/>
  <c r="D251" i="17"/>
  <c r="E251" i="17"/>
  <c r="F251" i="17"/>
  <c r="I251" i="17"/>
  <c r="J251" i="17"/>
  <c r="K251" i="17"/>
  <c r="N251" i="17"/>
  <c r="O251" i="17"/>
  <c r="P251" i="17"/>
  <c r="S251" i="17"/>
  <c r="T251" i="17"/>
  <c r="D252" i="17"/>
  <c r="E252" i="17"/>
  <c r="F252" i="17"/>
  <c r="I252" i="17"/>
  <c r="J252" i="17"/>
  <c r="K252" i="17"/>
  <c r="N252" i="17"/>
  <c r="O252" i="17"/>
  <c r="P252" i="17"/>
  <c r="S252" i="17"/>
  <c r="T252" i="17"/>
  <c r="D253" i="17"/>
  <c r="E253" i="17"/>
  <c r="F253" i="17"/>
  <c r="I253" i="17"/>
  <c r="J253" i="17"/>
  <c r="K253" i="17"/>
  <c r="N253" i="17"/>
  <c r="O253" i="17"/>
  <c r="P253" i="17"/>
  <c r="S253" i="17"/>
  <c r="T253" i="17"/>
  <c r="D254" i="17"/>
  <c r="E254" i="17"/>
  <c r="F254" i="17"/>
  <c r="I254" i="17"/>
  <c r="J254" i="17"/>
  <c r="K254" i="17"/>
  <c r="N254" i="17"/>
  <c r="O254" i="17"/>
  <c r="P254" i="17"/>
  <c r="S254" i="17"/>
  <c r="T254" i="17"/>
  <c r="D255" i="17"/>
  <c r="E255" i="17"/>
  <c r="F255" i="17"/>
  <c r="I255" i="17"/>
  <c r="J255" i="17"/>
  <c r="K255" i="17"/>
  <c r="N255" i="17"/>
  <c r="O255" i="17"/>
  <c r="P255" i="17"/>
  <c r="S255" i="17"/>
  <c r="T255" i="17"/>
  <c r="D256" i="17"/>
  <c r="E256" i="17"/>
  <c r="F256" i="17"/>
  <c r="I256" i="17"/>
  <c r="J256" i="17"/>
  <c r="K256" i="17"/>
  <c r="N256" i="17"/>
  <c r="O256" i="17"/>
  <c r="P256" i="17"/>
  <c r="S256" i="17"/>
  <c r="T256" i="17"/>
  <c r="D257" i="17"/>
  <c r="E257" i="17"/>
  <c r="F257" i="17"/>
  <c r="I257" i="17"/>
  <c r="J257" i="17"/>
  <c r="K257" i="17"/>
  <c r="N257" i="17"/>
  <c r="O257" i="17"/>
  <c r="P257" i="17"/>
  <c r="S257" i="17"/>
  <c r="T257" i="17"/>
  <c r="D258" i="17"/>
  <c r="E258" i="17"/>
  <c r="F258" i="17"/>
  <c r="I258" i="17"/>
  <c r="J258" i="17"/>
  <c r="K258" i="17"/>
  <c r="N258" i="17"/>
  <c r="O258" i="17"/>
  <c r="P258" i="17"/>
  <c r="S258" i="17"/>
  <c r="T258" i="17"/>
  <c r="D259" i="17"/>
  <c r="E259" i="17"/>
  <c r="F259" i="17"/>
  <c r="I259" i="17"/>
  <c r="J259" i="17"/>
  <c r="K259" i="17"/>
  <c r="N259" i="17"/>
  <c r="O259" i="17"/>
  <c r="P259" i="17"/>
  <c r="S259" i="17"/>
  <c r="T259" i="17"/>
  <c r="D260" i="17"/>
  <c r="E260" i="17"/>
  <c r="F260" i="17"/>
  <c r="I260" i="17"/>
  <c r="J260" i="17"/>
  <c r="K260" i="17"/>
  <c r="N260" i="17"/>
  <c r="O260" i="17"/>
  <c r="P260" i="17"/>
  <c r="S260" i="17"/>
  <c r="T260" i="17"/>
  <c r="D261" i="17"/>
  <c r="E261" i="17"/>
  <c r="F261" i="17"/>
  <c r="I261" i="17"/>
  <c r="J261" i="17"/>
  <c r="K261" i="17"/>
  <c r="N261" i="17"/>
  <c r="O261" i="17"/>
  <c r="P261" i="17"/>
  <c r="S261" i="17"/>
  <c r="T261" i="17"/>
  <c r="D262" i="17"/>
  <c r="E262" i="17"/>
  <c r="F262" i="17"/>
  <c r="I262" i="17"/>
  <c r="J262" i="17"/>
  <c r="K262" i="17"/>
  <c r="N262" i="17"/>
  <c r="O262" i="17"/>
  <c r="P262" i="17"/>
  <c r="S262" i="17"/>
  <c r="T262" i="17"/>
  <c r="D263" i="17"/>
  <c r="E263" i="17"/>
  <c r="F263" i="17"/>
  <c r="I263" i="17"/>
  <c r="J263" i="17"/>
  <c r="K263" i="17"/>
  <c r="N263" i="17"/>
  <c r="O263" i="17"/>
  <c r="P263" i="17"/>
  <c r="S263" i="17"/>
  <c r="T263" i="17"/>
  <c r="D264" i="17"/>
  <c r="E264" i="17"/>
  <c r="F264" i="17"/>
  <c r="I264" i="17"/>
  <c r="J264" i="17"/>
  <c r="K264" i="17"/>
  <c r="N264" i="17"/>
  <c r="O264" i="17"/>
  <c r="P264" i="17"/>
  <c r="S264" i="17"/>
  <c r="T264" i="17"/>
  <c r="D265" i="17"/>
  <c r="E265" i="17"/>
  <c r="F265" i="17"/>
  <c r="I265" i="17"/>
  <c r="J265" i="17"/>
  <c r="K265" i="17"/>
  <c r="N265" i="17"/>
  <c r="O265" i="17"/>
  <c r="P265" i="17"/>
  <c r="S265" i="17"/>
  <c r="T265" i="17"/>
  <c r="D266" i="17"/>
  <c r="E266" i="17"/>
  <c r="F266" i="17"/>
  <c r="I266" i="17"/>
  <c r="J266" i="17"/>
  <c r="K266" i="17"/>
  <c r="N266" i="17"/>
  <c r="O266" i="17"/>
  <c r="P266" i="17"/>
  <c r="S266" i="17"/>
  <c r="T266" i="17"/>
  <c r="D267" i="17"/>
  <c r="E267" i="17"/>
  <c r="F267" i="17"/>
  <c r="I267" i="17"/>
  <c r="J267" i="17"/>
  <c r="K267" i="17"/>
  <c r="N267" i="17"/>
  <c r="O267" i="17"/>
  <c r="P267" i="17"/>
  <c r="S267" i="17"/>
  <c r="T267" i="17"/>
  <c r="D268" i="17"/>
  <c r="E268" i="17"/>
  <c r="F268" i="17"/>
  <c r="I268" i="17"/>
  <c r="J268" i="17"/>
  <c r="K268" i="17"/>
  <c r="N268" i="17"/>
  <c r="O268" i="17"/>
  <c r="P268" i="17"/>
  <c r="S268" i="17"/>
  <c r="T268" i="17"/>
  <c r="D269" i="17"/>
  <c r="E269" i="17"/>
  <c r="F269" i="17"/>
  <c r="I269" i="17"/>
  <c r="J269" i="17"/>
  <c r="K269" i="17"/>
  <c r="N269" i="17"/>
  <c r="O269" i="17"/>
  <c r="P269" i="17"/>
  <c r="S269" i="17"/>
  <c r="T269" i="17"/>
  <c r="D270" i="17"/>
  <c r="E270" i="17"/>
  <c r="F270" i="17"/>
  <c r="I270" i="17"/>
  <c r="J270" i="17"/>
  <c r="K270" i="17"/>
  <c r="N270" i="17"/>
  <c r="O270" i="17"/>
  <c r="P270" i="17"/>
  <c r="S270" i="17"/>
  <c r="T270" i="17"/>
  <c r="D271" i="17"/>
  <c r="E271" i="17"/>
  <c r="F271" i="17"/>
  <c r="I271" i="17"/>
  <c r="J271" i="17"/>
  <c r="K271" i="17"/>
  <c r="N271" i="17"/>
  <c r="O271" i="17"/>
  <c r="P271" i="17"/>
  <c r="S271" i="17"/>
  <c r="T271" i="17"/>
  <c r="D272" i="17"/>
  <c r="E272" i="17"/>
  <c r="F272" i="17"/>
  <c r="I272" i="17"/>
  <c r="J272" i="17"/>
  <c r="K272" i="17"/>
  <c r="N272" i="17"/>
  <c r="O272" i="17"/>
  <c r="P272" i="17"/>
  <c r="S272" i="17"/>
  <c r="T272" i="17"/>
  <c r="D273" i="17"/>
  <c r="E273" i="17"/>
  <c r="F273" i="17"/>
  <c r="I273" i="17"/>
  <c r="J273" i="17"/>
  <c r="K273" i="17"/>
  <c r="N273" i="17"/>
  <c r="O273" i="17"/>
  <c r="P273" i="17"/>
  <c r="S273" i="17"/>
  <c r="T273" i="17"/>
  <c r="D274" i="17"/>
  <c r="E274" i="17"/>
  <c r="F274" i="17"/>
  <c r="I274" i="17"/>
  <c r="J274" i="17"/>
  <c r="K274" i="17"/>
  <c r="N274" i="17"/>
  <c r="O274" i="17"/>
  <c r="P274" i="17"/>
  <c r="S274" i="17"/>
  <c r="T274" i="17"/>
  <c r="D275" i="17"/>
  <c r="E275" i="17"/>
  <c r="F275" i="17"/>
  <c r="I275" i="17"/>
  <c r="J275" i="17"/>
  <c r="K275" i="17"/>
  <c r="N275" i="17"/>
  <c r="O275" i="17"/>
  <c r="P275" i="17"/>
  <c r="S275" i="17"/>
  <c r="T275" i="17"/>
  <c r="D276" i="17"/>
  <c r="E276" i="17"/>
  <c r="F276" i="17"/>
  <c r="I276" i="17"/>
  <c r="J276" i="17"/>
  <c r="K276" i="17"/>
  <c r="N276" i="17"/>
  <c r="O276" i="17"/>
  <c r="P276" i="17"/>
  <c r="S276" i="17"/>
  <c r="T276" i="17"/>
  <c r="D277" i="17"/>
  <c r="E277" i="17"/>
  <c r="F277" i="17"/>
  <c r="I277" i="17"/>
  <c r="J277" i="17"/>
  <c r="K277" i="17"/>
  <c r="N277" i="17"/>
  <c r="O277" i="17"/>
  <c r="P277" i="17"/>
  <c r="S277" i="17"/>
  <c r="T277" i="17"/>
  <c r="D278" i="17"/>
  <c r="E278" i="17"/>
  <c r="F278" i="17"/>
  <c r="I278" i="17"/>
  <c r="J278" i="17"/>
  <c r="K278" i="17"/>
  <c r="N278" i="17"/>
  <c r="O278" i="17"/>
  <c r="P278" i="17"/>
  <c r="S278" i="17"/>
  <c r="T278" i="17"/>
  <c r="D279" i="17"/>
  <c r="E279" i="17"/>
  <c r="F279" i="17"/>
  <c r="I279" i="17"/>
  <c r="J279" i="17"/>
  <c r="K279" i="17"/>
  <c r="N279" i="17"/>
  <c r="O279" i="17"/>
  <c r="P279" i="17"/>
  <c r="S279" i="17"/>
  <c r="T279" i="17"/>
  <c r="D280" i="17"/>
  <c r="E280" i="17"/>
  <c r="F280" i="17"/>
  <c r="I280" i="17"/>
  <c r="J280" i="17"/>
  <c r="K280" i="17"/>
  <c r="N280" i="17"/>
  <c r="O280" i="17"/>
  <c r="P280" i="17"/>
  <c r="S280" i="17"/>
  <c r="T280" i="17"/>
  <c r="D281" i="17"/>
  <c r="E281" i="17"/>
  <c r="F281" i="17"/>
  <c r="I281" i="17"/>
  <c r="J281" i="17"/>
  <c r="K281" i="17"/>
  <c r="N281" i="17"/>
  <c r="O281" i="17"/>
  <c r="P281" i="17"/>
  <c r="S281" i="17"/>
  <c r="T281" i="17"/>
  <c r="D282" i="17"/>
  <c r="E282" i="17"/>
  <c r="F282" i="17"/>
  <c r="I282" i="17"/>
  <c r="J282" i="17"/>
  <c r="K282" i="17"/>
  <c r="N282" i="17"/>
  <c r="O282" i="17"/>
  <c r="P282" i="17"/>
  <c r="S282" i="17"/>
  <c r="T282" i="17"/>
  <c r="D283" i="17"/>
  <c r="E283" i="17"/>
  <c r="F283" i="17"/>
  <c r="I283" i="17"/>
  <c r="J283" i="17"/>
  <c r="K283" i="17"/>
  <c r="N283" i="17"/>
  <c r="O283" i="17"/>
  <c r="P283" i="17"/>
  <c r="S283" i="17"/>
  <c r="T283" i="17"/>
  <c r="D284" i="17"/>
  <c r="E284" i="17"/>
  <c r="F284" i="17"/>
  <c r="I284" i="17"/>
  <c r="J284" i="17"/>
  <c r="K284" i="17"/>
  <c r="N284" i="17"/>
  <c r="O284" i="17"/>
  <c r="P284" i="17"/>
  <c r="S284" i="17"/>
  <c r="T284" i="17"/>
  <c r="D285" i="17"/>
  <c r="E285" i="17"/>
  <c r="F285" i="17"/>
  <c r="I285" i="17"/>
  <c r="J285" i="17"/>
  <c r="K285" i="17"/>
  <c r="N285" i="17"/>
  <c r="O285" i="17"/>
  <c r="P285" i="17"/>
  <c r="S285" i="17"/>
  <c r="T285" i="17"/>
  <c r="D286" i="17"/>
  <c r="E286" i="17"/>
  <c r="F286" i="17"/>
  <c r="I286" i="17"/>
  <c r="J286" i="17"/>
  <c r="K286" i="17"/>
  <c r="N286" i="17"/>
  <c r="O286" i="17"/>
  <c r="P286" i="17"/>
  <c r="S286" i="17"/>
  <c r="T286" i="17"/>
  <c r="D287" i="17"/>
  <c r="E287" i="17"/>
  <c r="F287" i="17"/>
  <c r="I287" i="17"/>
  <c r="J287" i="17"/>
  <c r="K287" i="17"/>
  <c r="N287" i="17"/>
  <c r="O287" i="17"/>
  <c r="P287" i="17"/>
  <c r="S287" i="17"/>
  <c r="T287" i="17"/>
  <c r="D288" i="17"/>
  <c r="E288" i="17"/>
  <c r="F288" i="17"/>
  <c r="I288" i="17"/>
  <c r="J288" i="17"/>
  <c r="K288" i="17"/>
  <c r="N288" i="17"/>
  <c r="O288" i="17"/>
  <c r="P288" i="17"/>
  <c r="S288" i="17"/>
  <c r="T288" i="17"/>
  <c r="D289" i="17"/>
  <c r="E289" i="17"/>
  <c r="F289" i="17"/>
  <c r="I289" i="17"/>
  <c r="J289" i="17"/>
  <c r="K289" i="17"/>
  <c r="N289" i="17"/>
  <c r="O289" i="17"/>
  <c r="P289" i="17"/>
  <c r="S289" i="17"/>
  <c r="T289" i="17"/>
  <c r="D290" i="17"/>
  <c r="E290" i="17"/>
  <c r="F290" i="17"/>
  <c r="I290" i="17"/>
  <c r="J290" i="17"/>
  <c r="K290" i="17"/>
  <c r="N290" i="17"/>
  <c r="O290" i="17"/>
  <c r="P290" i="17"/>
  <c r="S290" i="17"/>
  <c r="T290" i="17"/>
  <c r="D291" i="17"/>
  <c r="E291" i="17"/>
  <c r="F291" i="17"/>
  <c r="I291" i="17"/>
  <c r="J291" i="17"/>
  <c r="K291" i="17"/>
  <c r="N291" i="17"/>
  <c r="O291" i="17"/>
  <c r="P291" i="17"/>
  <c r="S291" i="17"/>
  <c r="T291" i="17"/>
  <c r="D292" i="17"/>
  <c r="E292" i="17"/>
  <c r="F292" i="17"/>
  <c r="I292" i="17"/>
  <c r="J292" i="17"/>
  <c r="K292" i="17"/>
  <c r="N292" i="17"/>
  <c r="O292" i="17"/>
  <c r="P292" i="17"/>
  <c r="S292" i="17"/>
  <c r="T292" i="17"/>
  <c r="D293" i="17"/>
  <c r="E293" i="17"/>
  <c r="F293" i="17"/>
  <c r="I293" i="17"/>
  <c r="J293" i="17"/>
  <c r="K293" i="17"/>
  <c r="N293" i="17"/>
  <c r="O293" i="17"/>
  <c r="P293" i="17"/>
  <c r="S293" i="17"/>
  <c r="T293" i="17"/>
  <c r="D294" i="17"/>
  <c r="E294" i="17"/>
  <c r="F294" i="17"/>
  <c r="I294" i="17"/>
  <c r="J294" i="17"/>
  <c r="K294" i="17"/>
  <c r="N294" i="17"/>
  <c r="O294" i="17"/>
  <c r="P294" i="17"/>
  <c r="S294" i="17"/>
  <c r="T294" i="17"/>
  <c r="D295" i="17"/>
  <c r="E295" i="17"/>
  <c r="F295" i="17"/>
  <c r="I295" i="17"/>
  <c r="J295" i="17"/>
  <c r="K295" i="17"/>
  <c r="N295" i="17"/>
  <c r="O295" i="17"/>
  <c r="P295" i="17"/>
  <c r="S295" i="17"/>
  <c r="T295" i="17"/>
  <c r="D296" i="17"/>
  <c r="E296" i="17"/>
  <c r="F296" i="17"/>
  <c r="I296" i="17"/>
  <c r="J296" i="17"/>
  <c r="K296" i="17"/>
  <c r="N296" i="17"/>
  <c r="O296" i="17"/>
  <c r="P296" i="17"/>
  <c r="S296" i="17"/>
  <c r="T296" i="17"/>
  <c r="D297" i="17"/>
  <c r="E297" i="17"/>
  <c r="F297" i="17"/>
  <c r="I297" i="17"/>
  <c r="J297" i="17"/>
  <c r="K297" i="17"/>
  <c r="N297" i="17"/>
  <c r="O297" i="17"/>
  <c r="P297" i="17"/>
  <c r="S297" i="17"/>
  <c r="T297" i="17"/>
  <c r="D298" i="17"/>
  <c r="E298" i="17"/>
  <c r="F298" i="17"/>
  <c r="I298" i="17"/>
  <c r="J298" i="17"/>
  <c r="K298" i="17"/>
  <c r="N298" i="17"/>
  <c r="O298" i="17"/>
  <c r="P298" i="17"/>
  <c r="S298" i="17"/>
  <c r="T298" i="17"/>
  <c r="D299" i="17"/>
  <c r="E299" i="17"/>
  <c r="F299" i="17"/>
  <c r="I299" i="17"/>
  <c r="J299" i="17"/>
  <c r="K299" i="17"/>
  <c r="N299" i="17"/>
  <c r="O299" i="17"/>
  <c r="P299" i="17"/>
  <c r="S299" i="17"/>
  <c r="T299" i="17"/>
  <c r="D300" i="17"/>
  <c r="E300" i="17"/>
  <c r="F300" i="17"/>
  <c r="I300" i="17"/>
  <c r="J300" i="17"/>
  <c r="K300" i="17"/>
  <c r="N300" i="17"/>
  <c r="O300" i="17"/>
  <c r="P300" i="17"/>
  <c r="S300" i="17"/>
  <c r="T300" i="17"/>
  <c r="D301" i="17"/>
  <c r="E301" i="17"/>
  <c r="F301" i="17"/>
  <c r="I301" i="17"/>
  <c r="J301" i="17"/>
  <c r="K301" i="17"/>
  <c r="N301" i="17"/>
  <c r="O301" i="17"/>
  <c r="P301" i="17"/>
  <c r="S301" i="17"/>
  <c r="T301" i="17"/>
  <c r="D302" i="17"/>
  <c r="E302" i="17"/>
  <c r="F302" i="17"/>
  <c r="I302" i="17"/>
  <c r="J302" i="17"/>
  <c r="K302" i="17"/>
  <c r="N302" i="17"/>
  <c r="O302" i="17"/>
  <c r="P302" i="17"/>
  <c r="S302" i="17"/>
  <c r="T302" i="17"/>
  <c r="D303" i="17"/>
  <c r="E303" i="17"/>
  <c r="F303" i="17"/>
  <c r="I303" i="17"/>
  <c r="J303" i="17"/>
  <c r="K303" i="17"/>
  <c r="N303" i="17"/>
  <c r="O303" i="17"/>
  <c r="P303" i="17"/>
  <c r="S303" i="17"/>
  <c r="T303" i="17"/>
  <c r="D304" i="17"/>
  <c r="E304" i="17"/>
  <c r="F304" i="17"/>
  <c r="I304" i="17"/>
  <c r="J304" i="17"/>
  <c r="K304" i="17"/>
  <c r="N304" i="17"/>
  <c r="O304" i="17"/>
  <c r="P304" i="17"/>
  <c r="S304" i="17"/>
  <c r="T304" i="17"/>
  <c r="D305" i="17"/>
  <c r="E305" i="17"/>
  <c r="F305" i="17"/>
  <c r="I305" i="17"/>
  <c r="J305" i="17"/>
  <c r="K305" i="17"/>
  <c r="N305" i="17"/>
  <c r="O305" i="17"/>
  <c r="P305" i="17"/>
  <c r="S305" i="17"/>
  <c r="T305" i="17"/>
  <c r="D306" i="17"/>
  <c r="E306" i="17"/>
  <c r="F306" i="17"/>
  <c r="I306" i="17"/>
  <c r="J306" i="17"/>
  <c r="K306" i="17"/>
  <c r="N306" i="17"/>
  <c r="O306" i="17"/>
  <c r="P306" i="17"/>
  <c r="S306" i="17"/>
  <c r="T306" i="17"/>
  <c r="D307" i="17"/>
  <c r="E307" i="17"/>
  <c r="F307" i="17"/>
  <c r="I307" i="17"/>
  <c r="J307" i="17"/>
  <c r="K307" i="17"/>
  <c r="N307" i="17"/>
  <c r="O307" i="17"/>
  <c r="P307" i="17"/>
  <c r="S307" i="17"/>
  <c r="T307" i="17"/>
  <c r="D308" i="17"/>
  <c r="E308" i="17"/>
  <c r="F308" i="17"/>
  <c r="I308" i="17"/>
  <c r="J308" i="17"/>
  <c r="K308" i="17"/>
  <c r="N308" i="17"/>
  <c r="O308" i="17"/>
  <c r="P308" i="17"/>
  <c r="S308" i="17"/>
  <c r="T308" i="17"/>
  <c r="D309" i="17"/>
  <c r="E309" i="17"/>
  <c r="F309" i="17"/>
  <c r="I309" i="17"/>
  <c r="J309" i="17"/>
  <c r="K309" i="17"/>
  <c r="N309" i="17"/>
  <c r="O309" i="17"/>
  <c r="P309" i="17"/>
  <c r="S309" i="17"/>
  <c r="T309" i="17"/>
  <c r="D310" i="17"/>
  <c r="E310" i="17"/>
  <c r="F310" i="17"/>
  <c r="I310" i="17"/>
  <c r="J310" i="17"/>
  <c r="K310" i="17"/>
  <c r="N310" i="17"/>
  <c r="O310" i="17"/>
  <c r="P310" i="17"/>
  <c r="S310" i="17"/>
  <c r="T310" i="17"/>
  <c r="D311" i="17"/>
  <c r="E311" i="17"/>
  <c r="F311" i="17"/>
  <c r="I311" i="17"/>
  <c r="J311" i="17"/>
  <c r="K311" i="17"/>
  <c r="N311" i="17"/>
  <c r="O311" i="17"/>
  <c r="P311" i="17"/>
  <c r="S311" i="17"/>
  <c r="T311" i="17"/>
  <c r="D312" i="17"/>
  <c r="E312" i="17"/>
  <c r="F312" i="17"/>
  <c r="I312" i="17"/>
  <c r="J312" i="17"/>
  <c r="K312" i="17"/>
  <c r="N312" i="17"/>
  <c r="O312" i="17"/>
  <c r="P312" i="17"/>
  <c r="S312" i="17"/>
  <c r="T312" i="17"/>
  <c r="D313" i="17"/>
  <c r="E313" i="17"/>
  <c r="F313" i="17"/>
  <c r="I313" i="17"/>
  <c r="J313" i="17"/>
  <c r="K313" i="17"/>
  <c r="N313" i="17"/>
  <c r="O313" i="17"/>
  <c r="P313" i="17"/>
  <c r="S313" i="17"/>
  <c r="T313" i="17"/>
  <c r="D314" i="17"/>
  <c r="E314" i="17"/>
  <c r="F314" i="17"/>
  <c r="I314" i="17"/>
  <c r="J314" i="17"/>
  <c r="K314" i="17"/>
  <c r="N314" i="17"/>
  <c r="O314" i="17"/>
  <c r="P314" i="17"/>
  <c r="S314" i="17"/>
  <c r="T314" i="17"/>
  <c r="D315" i="17"/>
  <c r="E315" i="17"/>
  <c r="F315" i="17"/>
  <c r="I315" i="17"/>
  <c r="J315" i="17"/>
  <c r="K315" i="17"/>
  <c r="N315" i="17"/>
  <c r="O315" i="17"/>
  <c r="P315" i="17"/>
  <c r="S315" i="17"/>
  <c r="T315" i="17"/>
  <c r="D316" i="17"/>
  <c r="E316" i="17"/>
  <c r="F316" i="17"/>
  <c r="I316" i="17"/>
  <c r="J316" i="17"/>
  <c r="K316" i="17"/>
  <c r="N316" i="17"/>
  <c r="O316" i="17"/>
  <c r="P316" i="17"/>
  <c r="S316" i="17"/>
  <c r="T316" i="17"/>
  <c r="D317" i="17"/>
  <c r="E317" i="17"/>
  <c r="F317" i="17"/>
  <c r="I317" i="17"/>
  <c r="J317" i="17"/>
  <c r="K317" i="17"/>
  <c r="N317" i="17"/>
  <c r="O317" i="17"/>
  <c r="P317" i="17"/>
  <c r="S317" i="17"/>
  <c r="T317" i="17"/>
  <c r="D318" i="17"/>
  <c r="E318" i="17"/>
  <c r="F318" i="17"/>
  <c r="I318" i="17"/>
  <c r="J318" i="17"/>
  <c r="K318" i="17"/>
  <c r="N318" i="17"/>
  <c r="O318" i="17"/>
  <c r="P318" i="17"/>
  <c r="S318" i="17"/>
  <c r="T318" i="17"/>
  <c r="D319" i="17"/>
  <c r="E319" i="17"/>
  <c r="F319" i="17"/>
  <c r="I319" i="17"/>
  <c r="J319" i="17"/>
  <c r="K319" i="17"/>
  <c r="N319" i="17"/>
  <c r="O319" i="17"/>
  <c r="P319" i="17"/>
  <c r="S319" i="17"/>
  <c r="T319" i="17"/>
  <c r="D320" i="17"/>
  <c r="E320" i="17"/>
  <c r="F320" i="17"/>
  <c r="I320" i="17"/>
  <c r="J320" i="17"/>
  <c r="K320" i="17"/>
  <c r="N320" i="17"/>
  <c r="O320" i="17"/>
  <c r="P320" i="17"/>
  <c r="S320" i="17"/>
  <c r="T320" i="17"/>
  <c r="D321" i="17"/>
  <c r="E321" i="17"/>
  <c r="F321" i="17"/>
  <c r="I321" i="17"/>
  <c r="J321" i="17"/>
  <c r="K321" i="17"/>
  <c r="N321" i="17"/>
  <c r="O321" i="17"/>
  <c r="P321" i="17"/>
  <c r="S321" i="17"/>
  <c r="T321" i="17"/>
  <c r="D322" i="17"/>
  <c r="E322" i="17"/>
  <c r="F322" i="17"/>
  <c r="I322" i="17"/>
  <c r="J322" i="17"/>
  <c r="K322" i="17"/>
  <c r="N322" i="17"/>
  <c r="O322" i="17"/>
  <c r="P322" i="17"/>
  <c r="S322" i="17"/>
  <c r="T322" i="17"/>
  <c r="D323" i="17"/>
  <c r="E323" i="17"/>
  <c r="F323" i="17"/>
  <c r="I323" i="17"/>
  <c r="J323" i="17"/>
  <c r="K323" i="17"/>
  <c r="N323" i="17"/>
  <c r="O323" i="17"/>
  <c r="P323" i="17"/>
  <c r="S323" i="17"/>
  <c r="T323" i="17"/>
  <c r="D324" i="17"/>
  <c r="E324" i="17"/>
  <c r="F324" i="17"/>
  <c r="I324" i="17"/>
  <c r="J324" i="17"/>
  <c r="K324" i="17"/>
  <c r="N324" i="17"/>
  <c r="O324" i="17"/>
  <c r="P324" i="17"/>
  <c r="S324" i="17"/>
  <c r="T324" i="17"/>
  <c r="D325" i="17"/>
  <c r="E325" i="17"/>
  <c r="F325" i="17"/>
  <c r="I325" i="17"/>
  <c r="J325" i="17"/>
  <c r="K325" i="17"/>
  <c r="N325" i="17"/>
  <c r="O325" i="17"/>
  <c r="P325" i="17"/>
  <c r="S325" i="17"/>
  <c r="T325" i="17"/>
  <c r="D326" i="17"/>
  <c r="E326" i="17"/>
  <c r="F326" i="17"/>
  <c r="I326" i="17"/>
  <c r="J326" i="17"/>
  <c r="K326" i="17"/>
  <c r="N326" i="17"/>
  <c r="O326" i="17"/>
  <c r="P326" i="17"/>
  <c r="S326" i="17"/>
  <c r="T326" i="17"/>
  <c r="D327" i="17"/>
  <c r="E327" i="17"/>
  <c r="F327" i="17"/>
  <c r="I327" i="17"/>
  <c r="J327" i="17"/>
  <c r="K327" i="17"/>
  <c r="N327" i="17"/>
  <c r="O327" i="17"/>
  <c r="P327" i="17"/>
  <c r="S327" i="17"/>
  <c r="T327" i="17"/>
  <c r="D328" i="17"/>
  <c r="E328" i="17"/>
  <c r="F328" i="17"/>
  <c r="I328" i="17"/>
  <c r="J328" i="17"/>
  <c r="K328" i="17"/>
  <c r="N328" i="17"/>
  <c r="O328" i="17"/>
  <c r="P328" i="17"/>
  <c r="S328" i="17"/>
  <c r="T328" i="17"/>
  <c r="D329" i="17"/>
  <c r="E329" i="17"/>
  <c r="F329" i="17"/>
  <c r="I329" i="17"/>
  <c r="J329" i="17"/>
  <c r="K329" i="17"/>
  <c r="N329" i="17"/>
  <c r="O329" i="17"/>
  <c r="P329" i="17"/>
  <c r="S329" i="17"/>
  <c r="T329" i="17"/>
  <c r="D330" i="17"/>
  <c r="E330" i="17"/>
  <c r="F330" i="17"/>
  <c r="I330" i="17"/>
  <c r="J330" i="17"/>
  <c r="K330" i="17"/>
  <c r="N330" i="17"/>
  <c r="O330" i="17"/>
  <c r="P330" i="17"/>
  <c r="S330" i="17"/>
  <c r="T330" i="17"/>
  <c r="D331" i="17"/>
  <c r="E331" i="17"/>
  <c r="F331" i="17"/>
  <c r="I331" i="17"/>
  <c r="J331" i="17"/>
  <c r="K331" i="17"/>
  <c r="N331" i="17"/>
  <c r="O331" i="17"/>
  <c r="P331" i="17"/>
  <c r="S331" i="17"/>
  <c r="T331" i="17"/>
  <c r="D332" i="17"/>
  <c r="E332" i="17"/>
  <c r="F332" i="17"/>
  <c r="I332" i="17"/>
  <c r="J332" i="17"/>
  <c r="K332" i="17"/>
  <c r="N332" i="17"/>
  <c r="O332" i="17"/>
  <c r="P332" i="17"/>
  <c r="S332" i="17"/>
  <c r="T332" i="17"/>
  <c r="D333" i="17"/>
  <c r="E333" i="17"/>
  <c r="F333" i="17"/>
  <c r="I333" i="17"/>
  <c r="J333" i="17"/>
  <c r="K333" i="17"/>
  <c r="N333" i="17"/>
  <c r="O333" i="17"/>
  <c r="P333" i="17"/>
  <c r="S333" i="17"/>
  <c r="T333" i="17"/>
  <c r="D334" i="17"/>
  <c r="E334" i="17"/>
  <c r="F334" i="17"/>
  <c r="I334" i="17"/>
  <c r="J334" i="17"/>
  <c r="K334" i="17"/>
  <c r="N334" i="17"/>
  <c r="O334" i="17"/>
  <c r="P334" i="17"/>
  <c r="S334" i="17"/>
  <c r="T334" i="17"/>
  <c r="D335" i="17"/>
  <c r="E335" i="17"/>
  <c r="F335" i="17"/>
  <c r="I335" i="17"/>
  <c r="J335" i="17"/>
  <c r="K335" i="17"/>
  <c r="N335" i="17"/>
  <c r="O335" i="17"/>
  <c r="P335" i="17"/>
  <c r="S335" i="17"/>
  <c r="T335" i="17"/>
  <c r="D336" i="17"/>
  <c r="E336" i="17"/>
  <c r="F336" i="17"/>
  <c r="I336" i="17"/>
  <c r="J336" i="17"/>
  <c r="K336" i="17"/>
  <c r="N336" i="17"/>
  <c r="O336" i="17"/>
  <c r="P336" i="17"/>
  <c r="S336" i="17"/>
  <c r="T336" i="17"/>
  <c r="D337" i="17"/>
  <c r="E337" i="17"/>
  <c r="F337" i="17"/>
  <c r="I337" i="17"/>
  <c r="J337" i="17"/>
  <c r="K337" i="17"/>
  <c r="N337" i="17"/>
  <c r="O337" i="17"/>
  <c r="P337" i="17"/>
  <c r="S337" i="17"/>
  <c r="T337" i="17"/>
  <c r="D338" i="17"/>
  <c r="E338" i="17"/>
  <c r="F338" i="17"/>
  <c r="I338" i="17"/>
  <c r="J338" i="17"/>
  <c r="K338" i="17"/>
  <c r="N338" i="17"/>
  <c r="O338" i="17"/>
  <c r="P338" i="17"/>
  <c r="S338" i="17"/>
  <c r="T338" i="17"/>
  <c r="D339" i="17"/>
  <c r="E339" i="17"/>
  <c r="F339" i="17"/>
  <c r="I339" i="17"/>
  <c r="J339" i="17"/>
  <c r="K339" i="17"/>
  <c r="N339" i="17"/>
  <c r="O339" i="17"/>
  <c r="P339" i="17"/>
  <c r="S339" i="17"/>
  <c r="T339" i="17"/>
  <c r="D340" i="17"/>
  <c r="E340" i="17"/>
  <c r="F340" i="17"/>
  <c r="I340" i="17"/>
  <c r="J340" i="17"/>
  <c r="K340" i="17"/>
  <c r="N340" i="17"/>
  <c r="O340" i="17"/>
  <c r="P340" i="17"/>
  <c r="S340" i="17"/>
  <c r="T340" i="17"/>
  <c r="D341" i="17"/>
  <c r="E341" i="17"/>
  <c r="F341" i="17"/>
  <c r="I341" i="17"/>
  <c r="J341" i="17"/>
  <c r="K341" i="17"/>
  <c r="N341" i="17"/>
  <c r="O341" i="17"/>
  <c r="P341" i="17"/>
  <c r="S341" i="17"/>
  <c r="T341" i="17"/>
  <c r="D342" i="17"/>
  <c r="E342" i="17"/>
  <c r="F342" i="17"/>
  <c r="I342" i="17"/>
  <c r="J342" i="17"/>
  <c r="K342" i="17"/>
  <c r="N342" i="17"/>
  <c r="O342" i="17"/>
  <c r="P342" i="17"/>
  <c r="S342" i="17"/>
  <c r="T342" i="17"/>
  <c r="D343" i="17"/>
  <c r="E343" i="17"/>
  <c r="F343" i="17"/>
  <c r="I343" i="17"/>
  <c r="J343" i="17"/>
  <c r="K343" i="17"/>
  <c r="N343" i="17"/>
  <c r="O343" i="17"/>
  <c r="P343" i="17"/>
  <c r="S343" i="17"/>
  <c r="T343" i="17"/>
  <c r="D344" i="17"/>
  <c r="E344" i="17"/>
  <c r="F344" i="17"/>
  <c r="I344" i="17"/>
  <c r="J344" i="17"/>
  <c r="K344" i="17"/>
  <c r="N344" i="17"/>
  <c r="O344" i="17"/>
  <c r="P344" i="17"/>
  <c r="S344" i="17"/>
  <c r="T344" i="17"/>
  <c r="D345" i="17"/>
  <c r="E345" i="17"/>
  <c r="F345" i="17"/>
  <c r="I345" i="17"/>
  <c r="J345" i="17"/>
  <c r="K345" i="17"/>
  <c r="N345" i="17"/>
  <c r="O345" i="17"/>
  <c r="P345" i="17"/>
  <c r="S345" i="17"/>
  <c r="T345" i="17"/>
  <c r="D346" i="17"/>
  <c r="E346" i="17"/>
  <c r="F346" i="17"/>
  <c r="I346" i="17"/>
  <c r="J346" i="17"/>
  <c r="K346" i="17"/>
  <c r="N346" i="17"/>
  <c r="O346" i="17"/>
  <c r="P346" i="17"/>
  <c r="S346" i="17"/>
  <c r="T346" i="17"/>
  <c r="D347" i="17"/>
  <c r="E347" i="17"/>
  <c r="F347" i="17"/>
  <c r="I347" i="17"/>
  <c r="J347" i="17"/>
  <c r="K347" i="17"/>
  <c r="N347" i="17"/>
  <c r="O347" i="17"/>
  <c r="P347" i="17"/>
  <c r="S347" i="17"/>
  <c r="T347" i="17"/>
  <c r="D348" i="17"/>
  <c r="E348" i="17"/>
  <c r="F348" i="17"/>
  <c r="I348" i="17"/>
  <c r="J348" i="17"/>
  <c r="K348" i="17"/>
  <c r="N348" i="17"/>
  <c r="O348" i="17"/>
  <c r="P348" i="17"/>
  <c r="S348" i="17"/>
  <c r="T348" i="17"/>
  <c r="D349" i="17"/>
  <c r="E349" i="17"/>
  <c r="F349" i="17"/>
  <c r="I349" i="17"/>
  <c r="J349" i="17"/>
  <c r="K349" i="17"/>
  <c r="N349" i="17"/>
  <c r="O349" i="17"/>
  <c r="P349" i="17"/>
  <c r="S349" i="17"/>
  <c r="T349" i="17"/>
  <c r="D350" i="17"/>
  <c r="E350" i="17"/>
  <c r="F350" i="17"/>
  <c r="I350" i="17"/>
  <c r="J350" i="17"/>
  <c r="K350" i="17"/>
  <c r="N350" i="17"/>
  <c r="O350" i="17"/>
  <c r="P350" i="17"/>
  <c r="S350" i="17"/>
  <c r="T350" i="17"/>
  <c r="D351" i="17"/>
  <c r="E351" i="17"/>
  <c r="F351" i="17"/>
  <c r="I351" i="17"/>
  <c r="J351" i="17"/>
  <c r="K351" i="17"/>
  <c r="N351" i="17"/>
  <c r="O351" i="17"/>
  <c r="P351" i="17"/>
  <c r="S351" i="17"/>
  <c r="T351" i="17"/>
  <c r="D352" i="17"/>
  <c r="E352" i="17"/>
  <c r="F352" i="17"/>
  <c r="I352" i="17"/>
  <c r="J352" i="17"/>
  <c r="K352" i="17"/>
  <c r="N352" i="17"/>
  <c r="O352" i="17"/>
  <c r="P352" i="17"/>
  <c r="S352" i="17"/>
  <c r="T352" i="17"/>
  <c r="D353" i="17"/>
  <c r="E353" i="17"/>
  <c r="F353" i="17"/>
  <c r="I353" i="17"/>
  <c r="J353" i="17"/>
  <c r="K353" i="17"/>
  <c r="N353" i="17"/>
  <c r="O353" i="17"/>
  <c r="P353" i="17"/>
  <c r="S353" i="17"/>
  <c r="T353" i="17"/>
  <c r="D354" i="17"/>
  <c r="E354" i="17"/>
  <c r="F354" i="17"/>
  <c r="I354" i="17"/>
  <c r="J354" i="17"/>
  <c r="K354" i="17"/>
  <c r="N354" i="17"/>
  <c r="O354" i="17"/>
  <c r="P354" i="17"/>
  <c r="S354" i="17"/>
  <c r="T354" i="17"/>
  <c r="D355" i="17"/>
  <c r="E355" i="17"/>
  <c r="F355" i="17"/>
  <c r="I355" i="17"/>
  <c r="J355" i="17"/>
  <c r="K355" i="17"/>
  <c r="N355" i="17"/>
  <c r="O355" i="17"/>
  <c r="P355" i="17"/>
  <c r="S355" i="17"/>
  <c r="T355" i="17"/>
  <c r="D356" i="17"/>
  <c r="E356" i="17"/>
  <c r="F356" i="17"/>
  <c r="I356" i="17"/>
  <c r="J356" i="17"/>
  <c r="K356" i="17"/>
  <c r="N356" i="17"/>
  <c r="O356" i="17"/>
  <c r="P356" i="17"/>
  <c r="S356" i="17"/>
  <c r="T356" i="17"/>
  <c r="D357" i="17"/>
  <c r="E357" i="17"/>
  <c r="F357" i="17"/>
  <c r="I357" i="17"/>
  <c r="J357" i="17"/>
  <c r="K357" i="17"/>
  <c r="N357" i="17"/>
  <c r="O357" i="17"/>
  <c r="P357" i="17"/>
  <c r="S357" i="17"/>
  <c r="T357" i="17"/>
  <c r="D358" i="17"/>
  <c r="E358" i="17"/>
  <c r="F358" i="17"/>
  <c r="I358" i="17"/>
  <c r="J358" i="17"/>
  <c r="K358" i="17"/>
  <c r="N358" i="17"/>
  <c r="O358" i="17"/>
  <c r="P358" i="17"/>
  <c r="S358" i="17"/>
  <c r="T358" i="17"/>
  <c r="D359" i="17"/>
  <c r="E359" i="17"/>
  <c r="F359" i="17"/>
  <c r="I359" i="17"/>
  <c r="J359" i="17"/>
  <c r="K359" i="17"/>
  <c r="N359" i="17"/>
  <c r="O359" i="17"/>
  <c r="P359" i="17"/>
  <c r="S359" i="17"/>
  <c r="T359" i="17"/>
  <c r="D360" i="17"/>
  <c r="E360" i="17"/>
  <c r="F360" i="17"/>
  <c r="I360" i="17"/>
  <c r="J360" i="17"/>
  <c r="K360" i="17"/>
  <c r="N360" i="17"/>
  <c r="O360" i="17"/>
  <c r="P360" i="17"/>
  <c r="S360" i="17"/>
  <c r="T360" i="17"/>
  <c r="D361" i="17"/>
  <c r="E361" i="17"/>
  <c r="F361" i="17"/>
  <c r="I361" i="17"/>
  <c r="J361" i="17"/>
  <c r="K361" i="17"/>
  <c r="N361" i="17"/>
  <c r="O361" i="17"/>
  <c r="P361" i="17"/>
  <c r="S361" i="17"/>
  <c r="T361" i="17"/>
  <c r="D362" i="17"/>
  <c r="E362" i="17"/>
  <c r="F362" i="17"/>
  <c r="I362" i="17"/>
  <c r="J362" i="17"/>
  <c r="K362" i="17"/>
  <c r="N362" i="17"/>
  <c r="O362" i="17"/>
  <c r="P362" i="17"/>
  <c r="S362" i="17"/>
  <c r="T362" i="17"/>
  <c r="D363" i="17"/>
  <c r="E363" i="17"/>
  <c r="F363" i="17"/>
  <c r="I363" i="17"/>
  <c r="J363" i="17"/>
  <c r="K363" i="17"/>
  <c r="N363" i="17"/>
  <c r="O363" i="17"/>
  <c r="P363" i="17"/>
  <c r="S363" i="17"/>
  <c r="T363" i="17"/>
  <c r="D364" i="17"/>
  <c r="E364" i="17"/>
  <c r="F364" i="17"/>
  <c r="I364" i="17"/>
  <c r="J364" i="17"/>
  <c r="K364" i="17"/>
  <c r="N364" i="17"/>
  <c r="O364" i="17"/>
  <c r="P364" i="17"/>
  <c r="S364" i="17"/>
  <c r="T364" i="17"/>
  <c r="D365" i="17"/>
  <c r="E365" i="17"/>
  <c r="F365" i="17"/>
  <c r="I365" i="17"/>
  <c r="J365" i="17"/>
  <c r="K365" i="17"/>
  <c r="N365" i="17"/>
  <c r="O365" i="17"/>
  <c r="P365" i="17"/>
  <c r="S365" i="17"/>
  <c r="T365" i="17"/>
  <c r="D366" i="17"/>
  <c r="E366" i="17"/>
  <c r="F366" i="17"/>
  <c r="I366" i="17"/>
  <c r="J366" i="17"/>
  <c r="K366" i="17"/>
  <c r="N366" i="17"/>
  <c r="O366" i="17"/>
  <c r="P366" i="17"/>
  <c r="S366" i="17"/>
  <c r="T366" i="17"/>
  <c r="D367" i="17"/>
  <c r="E367" i="17"/>
  <c r="F367" i="17"/>
  <c r="I367" i="17"/>
  <c r="J367" i="17"/>
  <c r="K367" i="17"/>
  <c r="N367" i="17"/>
  <c r="O367" i="17"/>
  <c r="P367" i="17"/>
  <c r="S367" i="17"/>
  <c r="T367" i="17"/>
  <c r="D368" i="17"/>
  <c r="E368" i="17"/>
  <c r="F368" i="17"/>
  <c r="I368" i="17"/>
  <c r="J368" i="17"/>
  <c r="K368" i="17"/>
  <c r="N368" i="17"/>
  <c r="O368" i="17"/>
  <c r="P368" i="17"/>
  <c r="S368" i="17"/>
  <c r="T368" i="17"/>
  <c r="D369" i="17"/>
  <c r="E369" i="17"/>
  <c r="F369" i="17"/>
  <c r="I369" i="17"/>
  <c r="J369" i="17"/>
  <c r="K369" i="17"/>
  <c r="N369" i="17"/>
  <c r="O369" i="17"/>
  <c r="P369" i="17"/>
  <c r="S369" i="17"/>
  <c r="T369" i="17"/>
  <c r="D370" i="17"/>
  <c r="E370" i="17"/>
  <c r="F370" i="17"/>
  <c r="I370" i="17"/>
  <c r="J370" i="17"/>
  <c r="K370" i="17"/>
  <c r="N370" i="17"/>
  <c r="O370" i="17"/>
  <c r="P370" i="17"/>
  <c r="S370" i="17"/>
  <c r="T370" i="17"/>
  <c r="D371" i="17"/>
  <c r="E371" i="17"/>
  <c r="F371" i="17"/>
  <c r="I371" i="17"/>
  <c r="J371" i="17"/>
  <c r="K371" i="17"/>
  <c r="N371" i="17"/>
  <c r="O371" i="17"/>
  <c r="P371" i="17"/>
  <c r="S371" i="17"/>
  <c r="T371" i="17"/>
  <c r="D372" i="17"/>
  <c r="E372" i="17"/>
  <c r="F372" i="17"/>
  <c r="I372" i="17"/>
  <c r="J372" i="17"/>
  <c r="K372" i="17"/>
  <c r="N372" i="17"/>
  <c r="O372" i="17"/>
  <c r="P372" i="17"/>
  <c r="S372" i="17"/>
  <c r="T372" i="17"/>
  <c r="D373" i="17"/>
  <c r="E373" i="17"/>
  <c r="F373" i="17"/>
  <c r="I373" i="17"/>
  <c r="J373" i="17"/>
  <c r="K373" i="17"/>
  <c r="N373" i="17"/>
  <c r="O373" i="17"/>
  <c r="P373" i="17"/>
  <c r="S373" i="17"/>
  <c r="T373" i="17"/>
  <c r="D374" i="17"/>
  <c r="E374" i="17"/>
  <c r="F374" i="17"/>
  <c r="I374" i="17"/>
  <c r="J374" i="17"/>
  <c r="K374" i="17"/>
  <c r="N374" i="17"/>
  <c r="O374" i="17"/>
  <c r="P374" i="17"/>
  <c r="S374" i="17"/>
  <c r="T374" i="17"/>
  <c r="D375" i="17"/>
  <c r="E375" i="17"/>
  <c r="F375" i="17"/>
  <c r="I375" i="17"/>
  <c r="J375" i="17"/>
  <c r="K375" i="17"/>
  <c r="N375" i="17"/>
  <c r="O375" i="17"/>
  <c r="P375" i="17"/>
  <c r="S375" i="17"/>
  <c r="T375" i="17"/>
  <c r="D376" i="17"/>
  <c r="E376" i="17"/>
  <c r="F376" i="17"/>
  <c r="I376" i="17"/>
  <c r="J376" i="17"/>
  <c r="K376" i="17"/>
  <c r="N376" i="17"/>
  <c r="O376" i="17"/>
  <c r="P376" i="17"/>
  <c r="S376" i="17"/>
  <c r="T376" i="17"/>
  <c r="D377" i="17"/>
  <c r="E377" i="17"/>
  <c r="F377" i="17"/>
  <c r="I377" i="17"/>
  <c r="J377" i="17"/>
  <c r="K377" i="17"/>
  <c r="N377" i="17"/>
  <c r="O377" i="17"/>
  <c r="P377" i="17"/>
  <c r="S377" i="17"/>
  <c r="T377" i="17"/>
  <c r="D378" i="17"/>
  <c r="E378" i="17"/>
  <c r="F378" i="17"/>
  <c r="I378" i="17"/>
  <c r="J378" i="17"/>
  <c r="K378" i="17"/>
  <c r="N378" i="17"/>
  <c r="O378" i="17"/>
  <c r="P378" i="17"/>
  <c r="S378" i="17"/>
  <c r="T378" i="17"/>
  <c r="D379" i="17"/>
  <c r="E379" i="17"/>
  <c r="F379" i="17"/>
  <c r="I379" i="17"/>
  <c r="J379" i="17"/>
  <c r="K379" i="17"/>
  <c r="N379" i="17"/>
  <c r="O379" i="17"/>
  <c r="P379" i="17"/>
  <c r="S379" i="17"/>
  <c r="T379" i="17"/>
  <c r="D380" i="17"/>
  <c r="E380" i="17"/>
  <c r="F380" i="17"/>
  <c r="I380" i="17"/>
  <c r="J380" i="17"/>
  <c r="K380" i="17"/>
  <c r="N380" i="17"/>
  <c r="O380" i="17"/>
  <c r="P380" i="17"/>
  <c r="S380" i="17"/>
  <c r="T380" i="17"/>
  <c r="D381" i="17"/>
  <c r="E381" i="17"/>
  <c r="F381" i="17"/>
  <c r="I381" i="17"/>
  <c r="J381" i="17"/>
  <c r="K381" i="17"/>
  <c r="N381" i="17"/>
  <c r="O381" i="17"/>
  <c r="P381" i="17"/>
  <c r="S381" i="17"/>
  <c r="T381" i="17"/>
  <c r="D382" i="17"/>
  <c r="E382" i="17"/>
  <c r="F382" i="17"/>
  <c r="I382" i="17"/>
  <c r="J382" i="17"/>
  <c r="K382" i="17"/>
  <c r="N382" i="17"/>
  <c r="O382" i="17"/>
  <c r="P382" i="17"/>
  <c r="S382" i="17"/>
  <c r="T382" i="17"/>
  <c r="D383" i="17"/>
  <c r="E383" i="17"/>
  <c r="F383" i="17"/>
  <c r="I383" i="17"/>
  <c r="J383" i="17"/>
  <c r="K383" i="17"/>
  <c r="N383" i="17"/>
  <c r="O383" i="17"/>
  <c r="P383" i="17"/>
  <c r="S383" i="17"/>
  <c r="T383" i="17"/>
  <c r="D384" i="17"/>
  <c r="E384" i="17"/>
  <c r="F384" i="17"/>
  <c r="I384" i="17"/>
  <c r="J384" i="17"/>
  <c r="K384" i="17"/>
  <c r="N384" i="17"/>
  <c r="O384" i="17"/>
  <c r="P384" i="17"/>
  <c r="S384" i="17"/>
  <c r="T384" i="17"/>
  <c r="D385" i="17"/>
  <c r="E385" i="17"/>
  <c r="F385" i="17"/>
  <c r="I385" i="17"/>
  <c r="J385" i="17"/>
  <c r="K385" i="17"/>
  <c r="N385" i="17"/>
  <c r="O385" i="17"/>
  <c r="P385" i="17"/>
  <c r="S385" i="17"/>
  <c r="T385" i="17"/>
  <c r="D386" i="17"/>
  <c r="E386" i="17"/>
  <c r="F386" i="17"/>
  <c r="I386" i="17"/>
  <c r="J386" i="17"/>
  <c r="K386" i="17"/>
  <c r="N386" i="17"/>
  <c r="O386" i="17"/>
  <c r="P386" i="17"/>
  <c r="S386" i="17"/>
  <c r="T386" i="17"/>
  <c r="D387" i="17"/>
  <c r="E387" i="17"/>
  <c r="F387" i="17"/>
  <c r="I387" i="17"/>
  <c r="J387" i="17"/>
  <c r="K387" i="17"/>
  <c r="N387" i="17"/>
  <c r="O387" i="17"/>
  <c r="P387" i="17"/>
  <c r="S387" i="17"/>
  <c r="T387" i="17"/>
  <c r="D388" i="17"/>
  <c r="E388" i="17"/>
  <c r="F388" i="17"/>
  <c r="I388" i="17"/>
  <c r="J388" i="17"/>
  <c r="K388" i="17"/>
  <c r="N388" i="17"/>
  <c r="O388" i="17"/>
  <c r="P388" i="17"/>
  <c r="S388" i="17"/>
  <c r="T388" i="17"/>
  <c r="D389" i="17"/>
  <c r="E389" i="17"/>
  <c r="F389" i="17"/>
  <c r="I389" i="17"/>
  <c r="J389" i="17"/>
  <c r="K389" i="17"/>
  <c r="N389" i="17"/>
  <c r="O389" i="17"/>
  <c r="P389" i="17"/>
  <c r="S389" i="17"/>
  <c r="T389" i="17"/>
  <c r="D390" i="17"/>
  <c r="E390" i="17"/>
  <c r="F390" i="17"/>
  <c r="I390" i="17"/>
  <c r="J390" i="17"/>
  <c r="K390" i="17"/>
  <c r="N390" i="17"/>
  <c r="O390" i="17"/>
  <c r="P390" i="17"/>
  <c r="S390" i="17"/>
  <c r="T390" i="17"/>
  <c r="D391" i="17"/>
  <c r="E391" i="17"/>
  <c r="F391" i="17"/>
  <c r="I391" i="17"/>
  <c r="J391" i="17"/>
  <c r="K391" i="17"/>
  <c r="N391" i="17"/>
  <c r="O391" i="17"/>
  <c r="P391" i="17"/>
  <c r="S391" i="17"/>
  <c r="T391" i="17"/>
  <c r="D392" i="17"/>
  <c r="E392" i="17"/>
  <c r="F392" i="17"/>
  <c r="I392" i="17"/>
  <c r="J392" i="17"/>
  <c r="K392" i="17"/>
  <c r="N392" i="17"/>
  <c r="O392" i="17"/>
  <c r="P392" i="17"/>
  <c r="S392" i="17"/>
  <c r="T392" i="17"/>
  <c r="D393" i="17"/>
  <c r="E393" i="17"/>
  <c r="F393" i="17"/>
  <c r="I393" i="17"/>
  <c r="J393" i="17"/>
  <c r="K393" i="17"/>
  <c r="N393" i="17"/>
  <c r="O393" i="17"/>
  <c r="P393" i="17"/>
  <c r="S393" i="17"/>
  <c r="T393" i="17"/>
  <c r="D394" i="17"/>
  <c r="E394" i="17"/>
  <c r="F394" i="17"/>
  <c r="I394" i="17"/>
  <c r="J394" i="17"/>
  <c r="K394" i="17"/>
  <c r="N394" i="17"/>
  <c r="O394" i="17"/>
  <c r="P394" i="17"/>
  <c r="S394" i="17"/>
  <c r="T394" i="17"/>
  <c r="D395" i="17"/>
  <c r="E395" i="17"/>
  <c r="F395" i="17"/>
  <c r="I395" i="17"/>
  <c r="J395" i="17"/>
  <c r="K395" i="17"/>
  <c r="N395" i="17"/>
  <c r="O395" i="17"/>
  <c r="P395" i="17"/>
  <c r="S395" i="17"/>
  <c r="T395" i="17"/>
  <c r="D396" i="17"/>
  <c r="E396" i="17"/>
  <c r="F396" i="17"/>
  <c r="I396" i="17"/>
  <c r="J396" i="17"/>
  <c r="K396" i="17"/>
  <c r="N396" i="17"/>
  <c r="O396" i="17"/>
  <c r="P396" i="17"/>
  <c r="S396" i="17"/>
  <c r="T396" i="17"/>
  <c r="D397" i="17"/>
  <c r="E397" i="17"/>
  <c r="F397" i="17"/>
  <c r="I397" i="17"/>
  <c r="J397" i="17"/>
  <c r="K397" i="17"/>
  <c r="N397" i="17"/>
  <c r="O397" i="17"/>
  <c r="P397" i="17"/>
  <c r="S397" i="17"/>
  <c r="T397" i="17"/>
  <c r="D398" i="17"/>
  <c r="E398" i="17"/>
  <c r="F398" i="17"/>
  <c r="I398" i="17"/>
  <c r="J398" i="17"/>
  <c r="K398" i="17"/>
  <c r="N398" i="17"/>
  <c r="O398" i="17"/>
  <c r="P398" i="17"/>
  <c r="S398" i="17"/>
  <c r="T398" i="17"/>
  <c r="D399" i="17"/>
  <c r="E399" i="17"/>
  <c r="F399" i="17"/>
  <c r="I399" i="17"/>
  <c r="J399" i="17"/>
  <c r="K399" i="17"/>
  <c r="N399" i="17"/>
  <c r="O399" i="17"/>
  <c r="P399" i="17"/>
  <c r="S399" i="17"/>
  <c r="T399" i="17"/>
  <c r="D400" i="17"/>
  <c r="E400" i="17"/>
  <c r="F400" i="17"/>
  <c r="I400" i="17"/>
  <c r="J400" i="17"/>
  <c r="K400" i="17"/>
  <c r="N400" i="17"/>
  <c r="O400" i="17"/>
  <c r="P400" i="17"/>
  <c r="S400" i="17"/>
  <c r="T400" i="17"/>
  <c r="D401" i="17"/>
  <c r="E401" i="17"/>
  <c r="F401" i="17"/>
  <c r="I401" i="17"/>
  <c r="J401" i="17"/>
  <c r="K401" i="17"/>
  <c r="N401" i="17"/>
  <c r="O401" i="17"/>
  <c r="P401" i="17"/>
  <c r="S401" i="17"/>
  <c r="T401" i="17"/>
  <c r="D402" i="17"/>
  <c r="E402" i="17"/>
  <c r="F402" i="17"/>
  <c r="I402" i="17"/>
  <c r="J402" i="17"/>
  <c r="K402" i="17"/>
  <c r="N402" i="17"/>
  <c r="O402" i="17"/>
  <c r="P402" i="17"/>
  <c r="S402" i="17"/>
  <c r="T402" i="17"/>
  <c r="D403" i="17"/>
  <c r="E403" i="17"/>
  <c r="F403" i="17"/>
  <c r="I403" i="17"/>
  <c r="J403" i="17"/>
  <c r="K403" i="17"/>
  <c r="N403" i="17"/>
  <c r="O403" i="17"/>
  <c r="P403" i="17"/>
  <c r="S403" i="17"/>
  <c r="T403" i="17"/>
  <c r="D404" i="17"/>
  <c r="E404" i="17"/>
  <c r="F404" i="17"/>
  <c r="I404" i="17"/>
  <c r="J404" i="17"/>
  <c r="K404" i="17"/>
  <c r="N404" i="17"/>
  <c r="O404" i="17"/>
  <c r="P404" i="17"/>
  <c r="S404" i="17"/>
  <c r="T404" i="17"/>
  <c r="D405" i="17"/>
  <c r="E405" i="17"/>
  <c r="F405" i="17"/>
  <c r="I405" i="17"/>
  <c r="J405" i="17"/>
  <c r="K405" i="17"/>
  <c r="N405" i="17"/>
  <c r="O405" i="17"/>
  <c r="P405" i="17"/>
  <c r="S405" i="17"/>
  <c r="T405" i="17"/>
  <c r="D406" i="17"/>
  <c r="E406" i="17"/>
  <c r="F406" i="17"/>
  <c r="I406" i="17"/>
  <c r="J406" i="17"/>
  <c r="K406" i="17"/>
  <c r="N406" i="17"/>
  <c r="O406" i="17"/>
  <c r="P406" i="17"/>
  <c r="S406" i="17"/>
  <c r="T406" i="17"/>
  <c r="D407" i="17"/>
  <c r="E407" i="17"/>
  <c r="F407" i="17"/>
  <c r="I407" i="17"/>
  <c r="J407" i="17"/>
  <c r="K407" i="17"/>
  <c r="N407" i="17"/>
  <c r="O407" i="17"/>
  <c r="P407" i="17"/>
  <c r="S407" i="17"/>
  <c r="T407" i="17"/>
  <c r="D408" i="17"/>
  <c r="E408" i="17"/>
  <c r="F408" i="17"/>
  <c r="I408" i="17"/>
  <c r="J408" i="17"/>
  <c r="K408" i="17"/>
  <c r="N408" i="17"/>
  <c r="O408" i="17"/>
  <c r="P408" i="17"/>
  <c r="S408" i="17"/>
  <c r="T408" i="17"/>
  <c r="D409" i="17"/>
  <c r="E409" i="17"/>
  <c r="F409" i="17"/>
  <c r="I409" i="17"/>
  <c r="J409" i="17"/>
  <c r="K409" i="17"/>
  <c r="N409" i="17"/>
  <c r="O409" i="17"/>
  <c r="P409" i="17"/>
  <c r="S409" i="17"/>
  <c r="T409" i="17"/>
  <c r="D410" i="17"/>
  <c r="E410" i="17"/>
  <c r="F410" i="17"/>
  <c r="I410" i="17"/>
  <c r="J410" i="17"/>
  <c r="K410" i="17"/>
  <c r="N410" i="17"/>
  <c r="O410" i="17"/>
  <c r="P410" i="17"/>
  <c r="S410" i="17"/>
  <c r="T410" i="17"/>
  <c r="D411" i="17"/>
  <c r="E411" i="17"/>
  <c r="F411" i="17"/>
  <c r="I411" i="17"/>
  <c r="J411" i="17"/>
  <c r="K411" i="17"/>
  <c r="N411" i="17"/>
  <c r="O411" i="17"/>
  <c r="P411" i="17"/>
  <c r="S411" i="17"/>
  <c r="T411" i="17"/>
  <c r="D412" i="17"/>
  <c r="E412" i="17"/>
  <c r="F412" i="17"/>
  <c r="I412" i="17"/>
  <c r="J412" i="17"/>
  <c r="K412" i="17"/>
  <c r="N412" i="17"/>
  <c r="O412" i="17"/>
  <c r="P412" i="17"/>
  <c r="S412" i="17"/>
  <c r="T412" i="17"/>
  <c r="D413" i="17"/>
  <c r="E413" i="17"/>
  <c r="F413" i="17"/>
  <c r="I413" i="17"/>
  <c r="J413" i="17"/>
  <c r="K413" i="17"/>
  <c r="N413" i="17"/>
  <c r="O413" i="17"/>
  <c r="P413" i="17"/>
  <c r="S413" i="17"/>
  <c r="T413" i="17"/>
  <c r="D414" i="17"/>
  <c r="E414" i="17"/>
  <c r="F414" i="17"/>
  <c r="I414" i="17"/>
  <c r="J414" i="17"/>
  <c r="K414" i="17"/>
  <c r="N414" i="17"/>
  <c r="O414" i="17"/>
  <c r="P414" i="17"/>
  <c r="S414" i="17"/>
  <c r="T414" i="17"/>
  <c r="D415" i="17"/>
  <c r="E415" i="17"/>
  <c r="F415" i="17"/>
  <c r="I415" i="17"/>
  <c r="J415" i="17"/>
  <c r="K415" i="17"/>
  <c r="N415" i="17"/>
  <c r="O415" i="17"/>
  <c r="P415" i="17"/>
  <c r="S415" i="17"/>
  <c r="T415" i="17"/>
  <c r="D416" i="17"/>
  <c r="E416" i="17"/>
  <c r="F416" i="17"/>
  <c r="I416" i="17"/>
  <c r="J416" i="17"/>
  <c r="K416" i="17"/>
  <c r="N416" i="17"/>
  <c r="O416" i="17"/>
  <c r="P416" i="17"/>
  <c r="S416" i="17"/>
  <c r="T416" i="17"/>
  <c r="D417" i="17"/>
  <c r="E417" i="17"/>
  <c r="F417" i="17"/>
  <c r="I417" i="17"/>
  <c r="J417" i="17"/>
  <c r="K417" i="17"/>
  <c r="N417" i="17"/>
  <c r="O417" i="17"/>
  <c r="P417" i="17"/>
  <c r="S417" i="17"/>
  <c r="T417" i="17"/>
  <c r="D418" i="17"/>
  <c r="E418" i="17"/>
  <c r="F418" i="17"/>
  <c r="I418" i="17"/>
  <c r="J418" i="17"/>
  <c r="K418" i="17"/>
  <c r="N418" i="17"/>
  <c r="O418" i="17"/>
  <c r="P418" i="17"/>
  <c r="S418" i="17"/>
  <c r="T418" i="17"/>
  <c r="D419" i="17"/>
  <c r="E419" i="17"/>
  <c r="F419" i="17"/>
  <c r="I419" i="17"/>
  <c r="J419" i="17"/>
  <c r="K419" i="17"/>
  <c r="N419" i="17"/>
  <c r="O419" i="17"/>
  <c r="P419" i="17"/>
  <c r="S419" i="17"/>
  <c r="T419" i="17"/>
  <c r="D420" i="17"/>
  <c r="E420" i="17"/>
  <c r="F420" i="17"/>
  <c r="I420" i="17"/>
  <c r="J420" i="17"/>
  <c r="K420" i="17"/>
  <c r="N420" i="17"/>
  <c r="O420" i="17"/>
  <c r="P420" i="17"/>
  <c r="S420" i="17"/>
  <c r="T420" i="17"/>
  <c r="D421" i="17"/>
  <c r="E421" i="17"/>
  <c r="F421" i="17"/>
  <c r="I421" i="17"/>
  <c r="J421" i="17"/>
  <c r="K421" i="17"/>
  <c r="N421" i="17"/>
  <c r="O421" i="17"/>
  <c r="P421" i="17"/>
  <c r="S421" i="17"/>
  <c r="T421" i="17"/>
  <c r="D422" i="17"/>
  <c r="E422" i="17"/>
  <c r="F422" i="17"/>
  <c r="I422" i="17"/>
  <c r="J422" i="17"/>
  <c r="K422" i="17"/>
  <c r="N422" i="17"/>
  <c r="O422" i="17"/>
  <c r="P422" i="17"/>
  <c r="S422" i="17"/>
  <c r="T422" i="17"/>
  <c r="D423" i="17"/>
  <c r="E423" i="17"/>
  <c r="F423" i="17"/>
  <c r="I423" i="17"/>
  <c r="J423" i="17"/>
  <c r="K423" i="17"/>
  <c r="N423" i="17"/>
  <c r="O423" i="17"/>
  <c r="P423" i="17"/>
  <c r="S423" i="17"/>
  <c r="T423" i="17"/>
  <c r="D424" i="17"/>
  <c r="E424" i="17"/>
  <c r="F424" i="17"/>
  <c r="I424" i="17"/>
  <c r="J424" i="17"/>
  <c r="K424" i="17"/>
  <c r="N424" i="17"/>
  <c r="O424" i="17"/>
  <c r="P424" i="17"/>
  <c r="S424" i="17"/>
  <c r="T424" i="17"/>
  <c r="D425" i="17"/>
  <c r="E425" i="17"/>
  <c r="F425" i="17"/>
  <c r="I425" i="17"/>
  <c r="J425" i="17"/>
  <c r="K425" i="17"/>
  <c r="N425" i="17"/>
  <c r="O425" i="17"/>
  <c r="P425" i="17"/>
  <c r="S425" i="17"/>
  <c r="T425" i="17"/>
  <c r="D426" i="17"/>
  <c r="E426" i="17"/>
  <c r="F426" i="17"/>
  <c r="I426" i="17"/>
  <c r="J426" i="17"/>
  <c r="K426" i="17"/>
  <c r="N426" i="17"/>
  <c r="O426" i="17"/>
  <c r="P426" i="17"/>
  <c r="S426" i="17"/>
  <c r="T426" i="17"/>
  <c r="D427" i="17"/>
  <c r="E427" i="17"/>
  <c r="F427" i="17"/>
  <c r="I427" i="17"/>
  <c r="J427" i="17"/>
  <c r="K427" i="17"/>
  <c r="N427" i="17"/>
  <c r="O427" i="17"/>
  <c r="P427" i="17"/>
  <c r="S427" i="17"/>
  <c r="T427" i="17"/>
  <c r="D428" i="17"/>
  <c r="E428" i="17"/>
  <c r="F428" i="17"/>
  <c r="I428" i="17"/>
  <c r="J428" i="17"/>
  <c r="K428" i="17"/>
  <c r="N428" i="17"/>
  <c r="O428" i="17"/>
  <c r="P428" i="17"/>
  <c r="S428" i="17"/>
  <c r="T428" i="17"/>
  <c r="D429" i="17"/>
  <c r="E429" i="17"/>
  <c r="F429" i="17"/>
  <c r="I429" i="17"/>
  <c r="J429" i="17"/>
  <c r="K429" i="17"/>
  <c r="N429" i="17"/>
  <c r="O429" i="17"/>
  <c r="P429" i="17"/>
  <c r="S429" i="17"/>
  <c r="T429" i="17"/>
  <c r="D430" i="17"/>
  <c r="E430" i="17"/>
  <c r="F430" i="17"/>
  <c r="I430" i="17"/>
  <c r="J430" i="17"/>
  <c r="K430" i="17"/>
  <c r="N430" i="17"/>
  <c r="O430" i="17"/>
  <c r="P430" i="17"/>
  <c r="S430" i="17"/>
  <c r="T430" i="17"/>
  <c r="D431" i="17"/>
  <c r="E431" i="17"/>
  <c r="F431" i="17"/>
  <c r="I431" i="17"/>
  <c r="J431" i="17"/>
  <c r="K431" i="17"/>
  <c r="N431" i="17"/>
  <c r="O431" i="17"/>
  <c r="P431" i="17"/>
  <c r="S431" i="17"/>
  <c r="T431" i="17"/>
  <c r="D432" i="17"/>
  <c r="E432" i="17"/>
  <c r="F432" i="17"/>
  <c r="I432" i="17"/>
  <c r="J432" i="17"/>
  <c r="K432" i="17"/>
  <c r="N432" i="17"/>
  <c r="O432" i="17"/>
  <c r="P432" i="17"/>
  <c r="S432" i="17"/>
  <c r="T432" i="17"/>
  <c r="D433" i="17"/>
  <c r="E433" i="17"/>
  <c r="F433" i="17"/>
  <c r="I433" i="17"/>
  <c r="J433" i="17"/>
  <c r="K433" i="17"/>
  <c r="N433" i="17"/>
  <c r="O433" i="17"/>
  <c r="P433" i="17"/>
  <c r="S433" i="17"/>
  <c r="T433" i="17"/>
  <c r="D434" i="17"/>
  <c r="E434" i="17"/>
  <c r="F434" i="17"/>
  <c r="I434" i="17"/>
  <c r="J434" i="17"/>
  <c r="K434" i="17"/>
  <c r="N434" i="17"/>
  <c r="O434" i="17"/>
  <c r="P434" i="17"/>
  <c r="S434" i="17"/>
  <c r="T434" i="17"/>
  <c r="D435" i="17"/>
  <c r="E435" i="17"/>
  <c r="F435" i="17"/>
  <c r="I435" i="17"/>
  <c r="J435" i="17"/>
  <c r="K435" i="17"/>
  <c r="N435" i="17"/>
  <c r="O435" i="17"/>
  <c r="P435" i="17"/>
  <c r="S435" i="17"/>
  <c r="T435" i="17"/>
  <c r="D436" i="17"/>
  <c r="E436" i="17"/>
  <c r="F436" i="17"/>
  <c r="I436" i="17"/>
  <c r="J436" i="17"/>
  <c r="K436" i="17"/>
  <c r="N436" i="17"/>
  <c r="O436" i="17"/>
  <c r="P436" i="17"/>
  <c r="S436" i="17"/>
  <c r="T436" i="17"/>
  <c r="D437" i="17"/>
  <c r="E437" i="17"/>
  <c r="F437" i="17"/>
  <c r="I437" i="17"/>
  <c r="J437" i="17"/>
  <c r="K437" i="17"/>
  <c r="N437" i="17"/>
  <c r="O437" i="17"/>
  <c r="P437" i="17"/>
  <c r="S437" i="17"/>
  <c r="T437" i="17"/>
  <c r="D438" i="17"/>
  <c r="E438" i="17"/>
  <c r="F438" i="17"/>
  <c r="I438" i="17"/>
  <c r="J438" i="17"/>
  <c r="K438" i="17"/>
  <c r="N438" i="17"/>
  <c r="O438" i="17"/>
  <c r="P438" i="17"/>
  <c r="S438" i="17"/>
  <c r="T438" i="17"/>
  <c r="D439" i="17"/>
  <c r="E439" i="17"/>
  <c r="F439" i="17"/>
  <c r="I439" i="17"/>
  <c r="J439" i="17"/>
  <c r="K439" i="17"/>
  <c r="N439" i="17"/>
  <c r="O439" i="17"/>
  <c r="P439" i="17"/>
  <c r="S439" i="17"/>
  <c r="T439" i="17"/>
  <c r="D440" i="17"/>
  <c r="E440" i="17"/>
  <c r="F440" i="17"/>
  <c r="I440" i="17"/>
  <c r="J440" i="17"/>
  <c r="K440" i="17"/>
  <c r="N440" i="17"/>
  <c r="O440" i="17"/>
  <c r="P440" i="17"/>
  <c r="S440" i="17"/>
  <c r="T440" i="17"/>
  <c r="D441" i="17"/>
  <c r="E441" i="17"/>
  <c r="F441" i="17"/>
  <c r="I441" i="17"/>
  <c r="J441" i="17"/>
  <c r="K441" i="17"/>
  <c r="N441" i="17"/>
  <c r="O441" i="17"/>
  <c r="P441" i="17"/>
  <c r="S441" i="17"/>
  <c r="T441" i="17"/>
  <c r="D442" i="17"/>
  <c r="E442" i="17"/>
  <c r="F442" i="17"/>
  <c r="I442" i="17"/>
  <c r="J442" i="17"/>
  <c r="K442" i="17"/>
  <c r="N442" i="17"/>
  <c r="O442" i="17"/>
  <c r="P442" i="17"/>
  <c r="S442" i="17"/>
  <c r="T442" i="17"/>
  <c r="D443" i="17"/>
  <c r="E443" i="17"/>
  <c r="F443" i="17"/>
  <c r="I443" i="17"/>
  <c r="J443" i="17"/>
  <c r="K443" i="17"/>
  <c r="N443" i="17"/>
  <c r="O443" i="17"/>
  <c r="P443" i="17"/>
  <c r="S443" i="17"/>
  <c r="T443" i="17"/>
  <c r="D444" i="17"/>
  <c r="E444" i="17"/>
  <c r="F444" i="17"/>
  <c r="I444" i="17"/>
  <c r="J444" i="17"/>
  <c r="K444" i="17"/>
  <c r="N444" i="17"/>
  <c r="O444" i="17"/>
  <c r="P444" i="17"/>
  <c r="S444" i="17"/>
  <c r="T444" i="17"/>
  <c r="D445" i="17"/>
  <c r="E445" i="17"/>
  <c r="F445" i="17"/>
  <c r="I445" i="17"/>
  <c r="J445" i="17"/>
  <c r="K445" i="17"/>
  <c r="N445" i="17"/>
  <c r="O445" i="17"/>
  <c r="P445" i="17"/>
  <c r="S445" i="17"/>
  <c r="T445" i="17"/>
  <c r="D446" i="17"/>
  <c r="E446" i="17"/>
  <c r="F446" i="17"/>
  <c r="I446" i="17"/>
  <c r="J446" i="17"/>
  <c r="K446" i="17"/>
  <c r="N446" i="17"/>
  <c r="O446" i="17"/>
  <c r="P446" i="17"/>
  <c r="S446" i="17"/>
  <c r="T446" i="17"/>
  <c r="D447" i="17"/>
  <c r="E447" i="17"/>
  <c r="F447" i="17"/>
  <c r="I447" i="17"/>
  <c r="J447" i="17"/>
  <c r="K447" i="17"/>
  <c r="N447" i="17"/>
  <c r="O447" i="17"/>
  <c r="P447" i="17"/>
  <c r="S447" i="17"/>
  <c r="T447" i="17"/>
  <c r="D448" i="17"/>
  <c r="E448" i="17"/>
  <c r="F448" i="17"/>
  <c r="I448" i="17"/>
  <c r="J448" i="17"/>
  <c r="K448" i="17"/>
  <c r="N448" i="17"/>
  <c r="O448" i="17"/>
  <c r="P448" i="17"/>
  <c r="S448" i="17"/>
  <c r="T448" i="17"/>
  <c r="D449" i="17"/>
  <c r="E449" i="17"/>
  <c r="F449" i="17"/>
  <c r="I449" i="17"/>
  <c r="J449" i="17"/>
  <c r="K449" i="17"/>
  <c r="N449" i="17"/>
  <c r="O449" i="17"/>
  <c r="P449" i="17"/>
  <c r="S449" i="17"/>
  <c r="T449" i="17"/>
  <c r="D450" i="17"/>
  <c r="E450" i="17"/>
  <c r="F450" i="17"/>
  <c r="I450" i="17"/>
  <c r="J450" i="17"/>
  <c r="K450" i="17"/>
  <c r="N450" i="17"/>
  <c r="O450" i="17"/>
  <c r="P450" i="17"/>
  <c r="S450" i="17"/>
  <c r="T450" i="17"/>
  <c r="D451" i="17"/>
  <c r="E451" i="17"/>
  <c r="F451" i="17"/>
  <c r="I451" i="17"/>
  <c r="J451" i="17"/>
  <c r="K451" i="17"/>
  <c r="N451" i="17"/>
  <c r="O451" i="17"/>
  <c r="P451" i="17"/>
  <c r="S451" i="17"/>
  <c r="T451" i="17"/>
  <c r="D452" i="17"/>
  <c r="E452" i="17"/>
  <c r="F452" i="17"/>
  <c r="I452" i="17"/>
  <c r="J452" i="17"/>
  <c r="K452" i="17"/>
  <c r="N452" i="17"/>
  <c r="O452" i="17"/>
  <c r="P452" i="17"/>
  <c r="S452" i="17"/>
  <c r="T452" i="17"/>
  <c r="D453" i="17"/>
  <c r="E453" i="17"/>
  <c r="F453" i="17"/>
  <c r="I453" i="17"/>
  <c r="J453" i="17"/>
  <c r="K453" i="17"/>
  <c r="N453" i="17"/>
  <c r="O453" i="17"/>
  <c r="P453" i="17"/>
  <c r="S453" i="17"/>
  <c r="T453" i="17"/>
  <c r="D454" i="17"/>
  <c r="E454" i="17"/>
  <c r="F454" i="17"/>
  <c r="I454" i="17"/>
  <c r="J454" i="17"/>
  <c r="K454" i="17"/>
  <c r="N454" i="17"/>
  <c r="O454" i="17"/>
  <c r="P454" i="17"/>
  <c r="S454" i="17"/>
  <c r="T454" i="17"/>
  <c r="D455" i="17"/>
  <c r="E455" i="17"/>
  <c r="F455" i="17"/>
  <c r="I455" i="17"/>
  <c r="J455" i="17"/>
  <c r="K455" i="17"/>
  <c r="N455" i="17"/>
  <c r="O455" i="17"/>
  <c r="P455" i="17"/>
  <c r="S455" i="17"/>
  <c r="T455" i="17"/>
  <c r="D456" i="17"/>
  <c r="E456" i="17"/>
  <c r="F456" i="17"/>
  <c r="I456" i="17"/>
  <c r="J456" i="17"/>
  <c r="K456" i="17"/>
  <c r="N456" i="17"/>
  <c r="O456" i="17"/>
  <c r="P456" i="17"/>
  <c r="S456" i="17"/>
  <c r="T456" i="17"/>
  <c r="D457" i="17"/>
  <c r="E457" i="17"/>
  <c r="F457" i="17"/>
  <c r="I457" i="17"/>
  <c r="J457" i="17"/>
  <c r="K457" i="17"/>
  <c r="N457" i="17"/>
  <c r="O457" i="17"/>
  <c r="P457" i="17"/>
  <c r="S457" i="17"/>
  <c r="T457" i="17"/>
  <c r="D458" i="17"/>
  <c r="E458" i="17"/>
  <c r="F458" i="17"/>
  <c r="I458" i="17"/>
  <c r="J458" i="17"/>
  <c r="K458" i="17"/>
  <c r="N458" i="17"/>
  <c r="O458" i="17"/>
  <c r="P458" i="17"/>
  <c r="S458" i="17"/>
  <c r="T458" i="17"/>
  <c r="D459" i="17"/>
  <c r="E459" i="17"/>
  <c r="F459" i="17"/>
  <c r="I459" i="17"/>
  <c r="J459" i="17"/>
  <c r="K459" i="17"/>
  <c r="N459" i="17"/>
  <c r="O459" i="17"/>
  <c r="P459" i="17"/>
  <c r="S459" i="17"/>
  <c r="T459" i="17"/>
  <c r="D460" i="17"/>
  <c r="E460" i="17"/>
  <c r="F460" i="17"/>
  <c r="I460" i="17"/>
  <c r="J460" i="17"/>
  <c r="K460" i="17"/>
  <c r="N460" i="17"/>
  <c r="O460" i="17"/>
  <c r="P460" i="17"/>
  <c r="S460" i="17"/>
  <c r="T460" i="17"/>
  <c r="D461" i="17"/>
  <c r="E461" i="17"/>
  <c r="F461" i="17"/>
  <c r="I461" i="17"/>
  <c r="J461" i="17"/>
  <c r="K461" i="17"/>
  <c r="N461" i="17"/>
  <c r="O461" i="17"/>
  <c r="P461" i="17"/>
  <c r="S461" i="17"/>
  <c r="T461" i="17"/>
  <c r="D462" i="17"/>
  <c r="E462" i="17"/>
  <c r="F462" i="17"/>
  <c r="I462" i="17"/>
  <c r="J462" i="17"/>
  <c r="K462" i="17"/>
  <c r="N462" i="17"/>
  <c r="O462" i="17"/>
  <c r="P462" i="17"/>
  <c r="S462" i="17"/>
  <c r="T462" i="17"/>
  <c r="D463" i="17"/>
  <c r="E463" i="17"/>
  <c r="F463" i="17"/>
  <c r="I463" i="17"/>
  <c r="J463" i="17"/>
  <c r="K463" i="17"/>
  <c r="N463" i="17"/>
  <c r="O463" i="17"/>
  <c r="P463" i="17"/>
  <c r="S463" i="17"/>
  <c r="T463" i="17"/>
  <c r="D464" i="17"/>
  <c r="E464" i="17"/>
  <c r="F464" i="17"/>
  <c r="I464" i="17"/>
  <c r="J464" i="17"/>
  <c r="K464" i="17"/>
  <c r="N464" i="17"/>
  <c r="O464" i="17"/>
  <c r="P464" i="17"/>
  <c r="S464" i="17"/>
  <c r="T464" i="17"/>
  <c r="D465" i="17"/>
  <c r="E465" i="17"/>
  <c r="F465" i="17"/>
  <c r="I465" i="17"/>
  <c r="J465" i="17"/>
  <c r="K465" i="17"/>
  <c r="N465" i="17"/>
  <c r="O465" i="17"/>
  <c r="P465" i="17"/>
  <c r="S465" i="17"/>
  <c r="T465" i="17"/>
  <c r="D466" i="17"/>
  <c r="E466" i="17"/>
  <c r="F466" i="17"/>
  <c r="I466" i="17"/>
  <c r="J466" i="17"/>
  <c r="K466" i="17"/>
  <c r="N466" i="17"/>
  <c r="O466" i="17"/>
  <c r="P466" i="17"/>
  <c r="S466" i="17"/>
  <c r="T466" i="17"/>
  <c r="D467" i="17"/>
  <c r="E467" i="17"/>
  <c r="F467" i="17"/>
  <c r="I467" i="17"/>
  <c r="J467" i="17"/>
  <c r="K467" i="17"/>
  <c r="N467" i="17"/>
  <c r="O467" i="17"/>
  <c r="P467" i="17"/>
  <c r="S467" i="17"/>
  <c r="T467" i="17"/>
  <c r="D468" i="17"/>
  <c r="E468" i="17"/>
  <c r="F468" i="17"/>
  <c r="I468" i="17"/>
  <c r="J468" i="17"/>
  <c r="K468" i="17"/>
  <c r="N468" i="17"/>
  <c r="O468" i="17"/>
  <c r="P468" i="17"/>
  <c r="S468" i="17"/>
  <c r="T468" i="17"/>
  <c r="D469" i="17"/>
  <c r="E469" i="17"/>
  <c r="F469" i="17"/>
  <c r="I469" i="17"/>
  <c r="J469" i="17"/>
  <c r="K469" i="17"/>
  <c r="N469" i="17"/>
  <c r="O469" i="17"/>
  <c r="P469" i="17"/>
  <c r="S469" i="17"/>
  <c r="T469" i="17"/>
  <c r="D470" i="17"/>
  <c r="E470" i="17"/>
  <c r="F470" i="17"/>
  <c r="I470" i="17"/>
  <c r="J470" i="17"/>
  <c r="K470" i="17"/>
  <c r="N470" i="17"/>
  <c r="O470" i="17"/>
  <c r="P470" i="17"/>
  <c r="S470" i="17"/>
  <c r="T470" i="17"/>
  <c r="D471" i="17"/>
  <c r="E471" i="17"/>
  <c r="F471" i="17"/>
  <c r="I471" i="17"/>
  <c r="J471" i="17"/>
  <c r="K471" i="17"/>
  <c r="N471" i="17"/>
  <c r="O471" i="17"/>
  <c r="P471" i="17"/>
  <c r="S471" i="17"/>
  <c r="T471" i="17"/>
  <c r="D472" i="17"/>
  <c r="E472" i="17"/>
  <c r="F472" i="17"/>
  <c r="I472" i="17"/>
  <c r="J472" i="17"/>
  <c r="K472" i="17"/>
  <c r="N472" i="17"/>
  <c r="O472" i="17"/>
  <c r="P472" i="17"/>
  <c r="S472" i="17"/>
  <c r="T472" i="17"/>
  <c r="D473" i="17"/>
  <c r="E473" i="17"/>
  <c r="F473" i="17"/>
  <c r="I473" i="17"/>
  <c r="J473" i="17"/>
  <c r="K473" i="17"/>
  <c r="N473" i="17"/>
  <c r="O473" i="17"/>
  <c r="P473" i="17"/>
  <c r="S473" i="17"/>
  <c r="T473" i="17"/>
  <c r="D474" i="17"/>
  <c r="E474" i="17"/>
  <c r="F474" i="17"/>
  <c r="I474" i="17"/>
  <c r="J474" i="17"/>
  <c r="K474" i="17"/>
  <c r="N474" i="17"/>
  <c r="O474" i="17"/>
  <c r="P474" i="17"/>
  <c r="S474" i="17"/>
  <c r="T474" i="17"/>
  <c r="D475" i="17"/>
  <c r="E475" i="17"/>
  <c r="F475" i="17"/>
  <c r="I475" i="17"/>
  <c r="J475" i="17"/>
  <c r="K475" i="17"/>
  <c r="N475" i="17"/>
  <c r="O475" i="17"/>
  <c r="P475" i="17"/>
  <c r="S475" i="17"/>
  <c r="T475" i="17"/>
  <c r="D476" i="17"/>
  <c r="E476" i="17"/>
  <c r="F476" i="17"/>
  <c r="I476" i="17"/>
  <c r="J476" i="17"/>
  <c r="K476" i="17"/>
  <c r="N476" i="17"/>
  <c r="O476" i="17"/>
  <c r="P476" i="17"/>
  <c r="S476" i="17"/>
  <c r="T476" i="17"/>
  <c r="D477" i="17"/>
  <c r="E477" i="17"/>
  <c r="F477" i="17"/>
  <c r="I477" i="17"/>
  <c r="J477" i="17"/>
  <c r="K477" i="17"/>
  <c r="N477" i="17"/>
  <c r="O477" i="17"/>
  <c r="P477" i="17"/>
  <c r="S477" i="17"/>
  <c r="T477" i="17"/>
  <c r="D478" i="17"/>
  <c r="E478" i="17"/>
  <c r="F478" i="17"/>
  <c r="I478" i="17"/>
  <c r="J478" i="17"/>
  <c r="K478" i="17"/>
  <c r="N478" i="17"/>
  <c r="O478" i="17"/>
  <c r="P478" i="17"/>
  <c r="S478" i="17"/>
  <c r="T478" i="17"/>
  <c r="D479" i="17"/>
  <c r="E479" i="17"/>
  <c r="F479" i="17"/>
  <c r="I479" i="17"/>
  <c r="J479" i="17"/>
  <c r="K479" i="17"/>
  <c r="N479" i="17"/>
  <c r="O479" i="17"/>
  <c r="P479" i="17"/>
  <c r="S479" i="17"/>
  <c r="T479" i="17"/>
  <c r="D480" i="17"/>
  <c r="E480" i="17"/>
  <c r="F480" i="17"/>
  <c r="I480" i="17"/>
  <c r="J480" i="17"/>
  <c r="K480" i="17"/>
  <c r="N480" i="17"/>
  <c r="O480" i="17"/>
  <c r="P480" i="17"/>
  <c r="S480" i="17"/>
  <c r="T480" i="17"/>
  <c r="D481" i="17"/>
  <c r="E481" i="17"/>
  <c r="F481" i="17"/>
  <c r="I481" i="17"/>
  <c r="J481" i="17"/>
  <c r="K481" i="17"/>
  <c r="N481" i="17"/>
  <c r="O481" i="17"/>
  <c r="P481" i="17"/>
  <c r="S481" i="17"/>
  <c r="T481" i="17"/>
  <c r="D482" i="17"/>
  <c r="E482" i="17"/>
  <c r="F482" i="17"/>
  <c r="I482" i="17"/>
  <c r="J482" i="17"/>
  <c r="K482" i="17"/>
  <c r="N482" i="17"/>
  <c r="O482" i="17"/>
  <c r="P482" i="17"/>
  <c r="S482" i="17"/>
  <c r="T482" i="17"/>
  <c r="D483" i="17"/>
  <c r="E483" i="17"/>
  <c r="F483" i="17"/>
  <c r="I483" i="17"/>
  <c r="J483" i="17"/>
  <c r="K483" i="17"/>
  <c r="N483" i="17"/>
  <c r="O483" i="17"/>
  <c r="P483" i="17"/>
  <c r="S483" i="17"/>
  <c r="T483" i="17"/>
  <c r="D484" i="17"/>
  <c r="E484" i="17"/>
  <c r="F484" i="17"/>
  <c r="I484" i="17"/>
  <c r="J484" i="17"/>
  <c r="K484" i="17"/>
  <c r="N484" i="17"/>
  <c r="O484" i="17"/>
  <c r="P484" i="17"/>
  <c r="S484" i="17"/>
  <c r="T484" i="17"/>
  <c r="D485" i="17"/>
  <c r="E485" i="17"/>
  <c r="F485" i="17"/>
  <c r="I485" i="17"/>
  <c r="J485" i="17"/>
  <c r="K485" i="17"/>
  <c r="N485" i="17"/>
  <c r="O485" i="17"/>
  <c r="P485" i="17"/>
  <c r="S485" i="17"/>
  <c r="T485" i="17"/>
  <c r="D486" i="17"/>
  <c r="E486" i="17"/>
  <c r="F486" i="17"/>
  <c r="I486" i="17"/>
  <c r="J486" i="17"/>
  <c r="K486" i="17"/>
  <c r="N486" i="17"/>
  <c r="O486" i="17"/>
  <c r="P486" i="17"/>
  <c r="S486" i="17"/>
  <c r="T486" i="17"/>
  <c r="D487" i="17"/>
  <c r="E487" i="17"/>
  <c r="F487" i="17"/>
  <c r="I487" i="17"/>
  <c r="J487" i="17"/>
  <c r="K487" i="17"/>
  <c r="N487" i="17"/>
  <c r="O487" i="17"/>
  <c r="P487" i="17"/>
  <c r="S487" i="17"/>
  <c r="T487" i="17"/>
  <c r="D488" i="17"/>
  <c r="E488" i="17"/>
  <c r="F488" i="17"/>
  <c r="I488" i="17"/>
  <c r="J488" i="17"/>
  <c r="K488" i="17"/>
  <c r="N488" i="17"/>
  <c r="O488" i="17"/>
  <c r="P488" i="17"/>
  <c r="S488" i="17"/>
  <c r="T488" i="17"/>
  <c r="D489" i="17"/>
  <c r="E489" i="17"/>
  <c r="F489" i="17"/>
  <c r="I489" i="17"/>
  <c r="J489" i="17"/>
  <c r="K489" i="17"/>
  <c r="N489" i="17"/>
  <c r="O489" i="17"/>
  <c r="P489" i="17"/>
  <c r="S489" i="17"/>
  <c r="T489" i="17"/>
  <c r="D490" i="17"/>
  <c r="E490" i="17"/>
  <c r="F490" i="17"/>
  <c r="I490" i="17"/>
  <c r="J490" i="17"/>
  <c r="K490" i="17"/>
  <c r="N490" i="17"/>
  <c r="O490" i="17"/>
  <c r="P490" i="17"/>
  <c r="S490" i="17"/>
  <c r="T490" i="17"/>
  <c r="D491" i="17"/>
  <c r="E491" i="17"/>
  <c r="F491" i="17"/>
  <c r="I491" i="17"/>
  <c r="J491" i="17"/>
  <c r="K491" i="17"/>
  <c r="N491" i="17"/>
  <c r="O491" i="17"/>
  <c r="P491" i="17"/>
  <c r="S491" i="17"/>
  <c r="T491" i="17"/>
  <c r="D492" i="17"/>
  <c r="E492" i="17"/>
  <c r="F492" i="17"/>
  <c r="I492" i="17"/>
  <c r="J492" i="17"/>
  <c r="K492" i="17"/>
  <c r="N492" i="17"/>
  <c r="O492" i="17"/>
  <c r="P492" i="17"/>
  <c r="S492" i="17"/>
  <c r="T492" i="17"/>
  <c r="D493" i="17"/>
  <c r="E493" i="17"/>
  <c r="F493" i="17"/>
  <c r="I493" i="17"/>
  <c r="J493" i="17"/>
  <c r="K493" i="17"/>
  <c r="N493" i="17"/>
  <c r="O493" i="17"/>
  <c r="P493" i="17"/>
  <c r="S493" i="17"/>
  <c r="T493" i="17"/>
  <c r="D494" i="17"/>
  <c r="E494" i="17"/>
  <c r="F494" i="17"/>
  <c r="I494" i="17"/>
  <c r="J494" i="17"/>
  <c r="K494" i="17"/>
  <c r="N494" i="17"/>
  <c r="O494" i="17"/>
  <c r="P494" i="17"/>
  <c r="S494" i="17"/>
  <c r="T494" i="17"/>
  <c r="D495" i="17"/>
  <c r="E495" i="17"/>
  <c r="F495" i="17"/>
  <c r="I495" i="17"/>
  <c r="J495" i="17"/>
  <c r="K495" i="17"/>
  <c r="N495" i="17"/>
  <c r="O495" i="17"/>
  <c r="P495" i="17"/>
  <c r="S495" i="17"/>
  <c r="T495" i="17"/>
  <c r="D496" i="17"/>
  <c r="E496" i="17"/>
  <c r="F496" i="17"/>
  <c r="I496" i="17"/>
  <c r="J496" i="17"/>
  <c r="K496" i="17"/>
  <c r="N496" i="17"/>
  <c r="O496" i="17"/>
  <c r="P496" i="17"/>
  <c r="S496" i="17"/>
  <c r="T496" i="17"/>
  <c r="D497" i="17"/>
  <c r="E497" i="17"/>
  <c r="F497" i="17"/>
  <c r="I497" i="17"/>
  <c r="J497" i="17"/>
  <c r="K497" i="17"/>
  <c r="N497" i="17"/>
  <c r="O497" i="17"/>
  <c r="P497" i="17"/>
  <c r="S497" i="17"/>
  <c r="T497" i="17"/>
  <c r="D498" i="17"/>
  <c r="E498" i="17"/>
  <c r="F498" i="17"/>
  <c r="I498" i="17"/>
  <c r="J498" i="17"/>
  <c r="K498" i="17"/>
  <c r="N498" i="17"/>
  <c r="O498" i="17"/>
  <c r="P498" i="17"/>
  <c r="S498" i="17"/>
  <c r="T498" i="17"/>
  <c r="D499" i="17"/>
  <c r="E499" i="17"/>
  <c r="F499" i="17"/>
  <c r="I499" i="17"/>
  <c r="J499" i="17"/>
  <c r="K499" i="17"/>
  <c r="N499" i="17"/>
  <c r="O499" i="17"/>
  <c r="P499" i="17"/>
  <c r="S499" i="17"/>
  <c r="T499" i="17"/>
  <c r="D500" i="17"/>
  <c r="E500" i="17"/>
  <c r="F500" i="17"/>
  <c r="I500" i="17"/>
  <c r="J500" i="17"/>
  <c r="K500" i="17"/>
  <c r="N500" i="17"/>
  <c r="O500" i="17"/>
  <c r="P500" i="17"/>
  <c r="S500" i="17"/>
  <c r="T500" i="17"/>
  <c r="D501" i="17"/>
  <c r="E501" i="17"/>
  <c r="F501" i="17"/>
  <c r="I501" i="17"/>
  <c r="J501" i="17"/>
  <c r="K501" i="17"/>
  <c r="N501" i="17"/>
  <c r="O501" i="17"/>
  <c r="P501" i="17"/>
  <c r="S501" i="17"/>
  <c r="T501" i="17"/>
  <c r="D502" i="17"/>
  <c r="E502" i="17"/>
  <c r="F502" i="17"/>
  <c r="I502" i="17"/>
  <c r="J502" i="17"/>
  <c r="K502" i="17"/>
  <c r="N502" i="17"/>
  <c r="O502" i="17"/>
  <c r="P502" i="17"/>
  <c r="S502" i="17"/>
  <c r="T502" i="17"/>
  <c r="D503" i="17"/>
  <c r="E503" i="17"/>
  <c r="F503" i="17"/>
  <c r="I503" i="17"/>
  <c r="J503" i="17"/>
  <c r="K503" i="17"/>
  <c r="N503" i="17"/>
  <c r="O503" i="17"/>
  <c r="P503" i="17"/>
  <c r="S503" i="17"/>
  <c r="T503" i="17"/>
  <c r="D504" i="17"/>
  <c r="E504" i="17"/>
  <c r="F504" i="17"/>
  <c r="I504" i="17"/>
  <c r="J504" i="17"/>
  <c r="K504" i="17"/>
  <c r="N504" i="17"/>
  <c r="O504" i="17"/>
  <c r="P504" i="17"/>
  <c r="S504" i="17"/>
  <c r="T504" i="17"/>
  <c r="D505" i="17"/>
  <c r="E505" i="17"/>
  <c r="F505" i="17"/>
  <c r="I505" i="17"/>
  <c r="J505" i="17"/>
  <c r="K505" i="17"/>
  <c r="N505" i="17"/>
  <c r="O505" i="17"/>
  <c r="P505" i="17"/>
  <c r="S505" i="17"/>
  <c r="T505" i="17"/>
  <c r="D506" i="17"/>
  <c r="E506" i="17"/>
  <c r="F506" i="17"/>
  <c r="I506" i="17"/>
  <c r="J506" i="17"/>
  <c r="K506" i="17"/>
  <c r="N506" i="17"/>
  <c r="O506" i="17"/>
  <c r="P506" i="17"/>
  <c r="S506" i="17"/>
  <c r="T506" i="17"/>
  <c r="D507" i="17"/>
  <c r="E507" i="17"/>
  <c r="F507" i="17"/>
  <c r="I507" i="17"/>
  <c r="J507" i="17"/>
  <c r="K507" i="17"/>
  <c r="N507" i="17"/>
  <c r="O507" i="17"/>
  <c r="P507" i="17"/>
  <c r="S507" i="17"/>
  <c r="T507" i="17"/>
  <c r="D508" i="17"/>
  <c r="E508" i="17"/>
  <c r="F508" i="17"/>
  <c r="I508" i="17"/>
  <c r="J508" i="17"/>
  <c r="K508" i="17"/>
  <c r="N508" i="17"/>
  <c r="O508" i="17"/>
  <c r="P508" i="17"/>
  <c r="S508" i="17"/>
  <c r="T508" i="17"/>
  <c r="D509" i="17"/>
  <c r="E509" i="17"/>
  <c r="F509" i="17"/>
  <c r="I509" i="17"/>
  <c r="J509" i="17"/>
  <c r="K509" i="17"/>
  <c r="N509" i="17"/>
  <c r="O509" i="17"/>
  <c r="P509" i="17"/>
  <c r="S509" i="17"/>
  <c r="T509" i="17"/>
  <c r="D510" i="17"/>
  <c r="E510" i="17"/>
  <c r="F510" i="17"/>
  <c r="I510" i="17"/>
  <c r="J510" i="17"/>
  <c r="K510" i="17"/>
  <c r="N510" i="17"/>
  <c r="O510" i="17"/>
  <c r="P510" i="17"/>
  <c r="S510" i="17"/>
  <c r="T510" i="17"/>
  <c r="D511" i="17"/>
  <c r="E511" i="17"/>
  <c r="F511" i="17"/>
  <c r="I511" i="17"/>
  <c r="J511" i="17"/>
  <c r="K511" i="17"/>
  <c r="N511" i="17"/>
  <c r="O511" i="17"/>
  <c r="P511" i="17"/>
  <c r="S511" i="17"/>
  <c r="T511" i="17"/>
  <c r="D512" i="17"/>
  <c r="E512" i="17"/>
  <c r="F512" i="17"/>
  <c r="I512" i="17"/>
  <c r="J512" i="17"/>
  <c r="K512" i="17"/>
  <c r="N512" i="17"/>
  <c r="O512" i="17"/>
  <c r="P512" i="17"/>
  <c r="S512" i="17"/>
  <c r="T512" i="17"/>
  <c r="D513" i="17"/>
  <c r="E513" i="17"/>
  <c r="F513" i="17"/>
  <c r="I513" i="17"/>
  <c r="J513" i="17"/>
  <c r="K513" i="17"/>
  <c r="N513" i="17"/>
  <c r="O513" i="17"/>
  <c r="P513" i="17"/>
  <c r="S513" i="17"/>
  <c r="T513" i="17"/>
  <c r="D514" i="17"/>
  <c r="E514" i="17"/>
  <c r="F514" i="17"/>
  <c r="I514" i="17"/>
  <c r="J514" i="17"/>
  <c r="K514" i="17"/>
  <c r="N514" i="17"/>
  <c r="O514" i="17"/>
  <c r="P514" i="17"/>
  <c r="S514" i="17"/>
  <c r="T514" i="17"/>
  <c r="D515" i="17"/>
  <c r="E515" i="17"/>
  <c r="F515" i="17"/>
  <c r="I515" i="17"/>
  <c r="J515" i="17"/>
  <c r="K515" i="17"/>
  <c r="N515" i="17"/>
  <c r="O515" i="17"/>
  <c r="P515" i="17"/>
  <c r="S515" i="17"/>
  <c r="T515" i="17"/>
  <c r="D516" i="17"/>
  <c r="E516" i="17"/>
  <c r="F516" i="17"/>
  <c r="I516" i="17"/>
  <c r="J516" i="17"/>
  <c r="K516" i="17"/>
  <c r="N516" i="17"/>
  <c r="O516" i="17"/>
  <c r="P516" i="17"/>
  <c r="S516" i="17"/>
  <c r="T516" i="17"/>
  <c r="D517" i="17"/>
  <c r="E517" i="17"/>
  <c r="F517" i="17"/>
  <c r="I517" i="17"/>
  <c r="J517" i="17"/>
  <c r="K517" i="17"/>
  <c r="N517" i="17"/>
  <c r="O517" i="17"/>
  <c r="P517" i="17"/>
  <c r="S517" i="17"/>
  <c r="T517" i="17"/>
  <c r="D518" i="17"/>
  <c r="E518" i="17"/>
  <c r="F518" i="17"/>
  <c r="I518" i="17"/>
  <c r="J518" i="17"/>
  <c r="K518" i="17"/>
  <c r="N518" i="17"/>
  <c r="O518" i="17"/>
  <c r="P518" i="17"/>
  <c r="S518" i="17"/>
  <c r="T518" i="17"/>
  <c r="D519" i="17"/>
  <c r="E519" i="17"/>
  <c r="F519" i="17"/>
  <c r="I519" i="17"/>
  <c r="J519" i="17"/>
  <c r="K519" i="17"/>
  <c r="N519" i="17"/>
  <c r="O519" i="17"/>
  <c r="P519" i="17"/>
  <c r="S519" i="17"/>
  <c r="T519" i="17"/>
  <c r="D520" i="17"/>
  <c r="E520" i="17"/>
  <c r="F520" i="17"/>
  <c r="I520" i="17"/>
  <c r="J520" i="17"/>
  <c r="K520" i="17"/>
  <c r="N520" i="17"/>
  <c r="O520" i="17"/>
  <c r="P520" i="17"/>
  <c r="S520" i="17"/>
  <c r="T520" i="17"/>
  <c r="D521" i="17"/>
  <c r="E521" i="17"/>
  <c r="F521" i="17"/>
  <c r="I521" i="17"/>
  <c r="J521" i="17"/>
  <c r="K521" i="17"/>
  <c r="N521" i="17"/>
  <c r="O521" i="17"/>
  <c r="P521" i="17"/>
  <c r="S521" i="17"/>
  <c r="T521" i="17"/>
  <c r="D522" i="17"/>
  <c r="E522" i="17"/>
  <c r="F522" i="17"/>
  <c r="I522" i="17"/>
  <c r="J522" i="17"/>
  <c r="K522" i="17"/>
  <c r="N522" i="17"/>
  <c r="O522" i="17"/>
  <c r="P522" i="17"/>
  <c r="S522" i="17"/>
  <c r="T522" i="17"/>
  <c r="D523" i="17"/>
  <c r="E523" i="17"/>
  <c r="F523" i="17"/>
  <c r="I523" i="17"/>
  <c r="J523" i="17"/>
  <c r="K523" i="17"/>
  <c r="N523" i="17"/>
  <c r="O523" i="17"/>
  <c r="P523" i="17"/>
  <c r="S523" i="17"/>
  <c r="T523" i="17"/>
  <c r="D524" i="17"/>
  <c r="E524" i="17"/>
  <c r="F524" i="17"/>
  <c r="I524" i="17"/>
  <c r="J524" i="17"/>
  <c r="K524" i="17"/>
  <c r="N524" i="17"/>
  <c r="O524" i="17"/>
  <c r="P524" i="17"/>
  <c r="S524" i="17"/>
  <c r="T524" i="17"/>
  <c r="D525" i="17"/>
  <c r="E525" i="17"/>
  <c r="F525" i="17"/>
  <c r="I525" i="17"/>
  <c r="J525" i="17"/>
  <c r="K525" i="17"/>
  <c r="N525" i="17"/>
  <c r="O525" i="17"/>
  <c r="P525" i="17"/>
  <c r="S525" i="17"/>
  <c r="T525" i="17"/>
  <c r="D526" i="17"/>
  <c r="E526" i="17"/>
  <c r="F526" i="17"/>
  <c r="I526" i="17"/>
  <c r="J526" i="17"/>
  <c r="K526" i="17"/>
  <c r="N526" i="17"/>
  <c r="O526" i="17"/>
  <c r="P526" i="17"/>
  <c r="S526" i="17"/>
  <c r="T526" i="17"/>
  <c r="D527" i="17"/>
  <c r="E527" i="17"/>
  <c r="F527" i="17"/>
  <c r="I527" i="17"/>
  <c r="J527" i="17"/>
  <c r="K527" i="17"/>
  <c r="N527" i="17"/>
  <c r="O527" i="17"/>
  <c r="P527" i="17"/>
  <c r="S527" i="17"/>
  <c r="T527" i="17"/>
  <c r="D528" i="17"/>
  <c r="E528" i="17"/>
  <c r="F528" i="17"/>
  <c r="I528" i="17"/>
  <c r="J528" i="17"/>
  <c r="K528" i="17"/>
  <c r="N528" i="17"/>
  <c r="O528" i="17"/>
  <c r="P528" i="17"/>
  <c r="S528" i="17"/>
  <c r="T528" i="17"/>
  <c r="D529" i="17"/>
  <c r="E529" i="17"/>
  <c r="F529" i="17"/>
  <c r="I529" i="17"/>
  <c r="J529" i="17"/>
  <c r="K529" i="17"/>
  <c r="N529" i="17"/>
  <c r="O529" i="17"/>
  <c r="P529" i="17"/>
  <c r="S529" i="17"/>
  <c r="T529" i="17"/>
  <c r="D530" i="17"/>
  <c r="E530" i="17"/>
  <c r="F530" i="17"/>
  <c r="I530" i="17"/>
  <c r="J530" i="17"/>
  <c r="K530" i="17"/>
  <c r="N530" i="17"/>
  <c r="O530" i="17"/>
  <c r="P530" i="17"/>
  <c r="S530" i="17"/>
  <c r="T530" i="17"/>
  <c r="D531" i="17"/>
  <c r="E531" i="17"/>
  <c r="F531" i="17"/>
  <c r="I531" i="17"/>
  <c r="J531" i="17"/>
  <c r="K531" i="17"/>
  <c r="N531" i="17"/>
  <c r="O531" i="17"/>
  <c r="P531" i="17"/>
  <c r="S531" i="17"/>
  <c r="T531" i="17"/>
  <c r="D532" i="17"/>
  <c r="E532" i="17"/>
  <c r="F532" i="17"/>
  <c r="I532" i="17"/>
  <c r="J532" i="17"/>
  <c r="K532" i="17"/>
  <c r="N532" i="17"/>
  <c r="O532" i="17"/>
  <c r="P532" i="17"/>
  <c r="S532" i="17"/>
  <c r="T532" i="17"/>
  <c r="D533" i="17"/>
  <c r="E533" i="17"/>
  <c r="F533" i="17"/>
  <c r="I533" i="17"/>
  <c r="J533" i="17"/>
  <c r="K533" i="17"/>
  <c r="N533" i="17"/>
  <c r="O533" i="17"/>
  <c r="P533" i="17"/>
  <c r="S533" i="17"/>
  <c r="T533" i="17"/>
  <c r="D534" i="17"/>
  <c r="E534" i="17"/>
  <c r="F534" i="17"/>
  <c r="I534" i="17"/>
  <c r="J534" i="17"/>
  <c r="K534" i="17"/>
  <c r="N534" i="17"/>
  <c r="O534" i="17"/>
  <c r="P534" i="17"/>
  <c r="S534" i="17"/>
  <c r="T534" i="17"/>
  <c r="D535" i="17"/>
  <c r="E535" i="17"/>
  <c r="F535" i="17"/>
  <c r="I535" i="17"/>
  <c r="J535" i="17"/>
  <c r="K535" i="17"/>
  <c r="N535" i="17"/>
  <c r="O535" i="17"/>
  <c r="P535" i="17"/>
  <c r="S535" i="17"/>
  <c r="T535" i="17"/>
  <c r="D536" i="17"/>
  <c r="E536" i="17"/>
  <c r="F536" i="17"/>
  <c r="I536" i="17"/>
  <c r="J536" i="17"/>
  <c r="K536" i="17"/>
  <c r="N536" i="17"/>
  <c r="O536" i="17"/>
  <c r="P536" i="17"/>
  <c r="S536" i="17"/>
  <c r="T536" i="17"/>
  <c r="D537" i="17"/>
  <c r="E537" i="17"/>
  <c r="F537" i="17"/>
  <c r="I537" i="17"/>
  <c r="J537" i="17"/>
  <c r="K537" i="17"/>
  <c r="N537" i="17"/>
  <c r="O537" i="17"/>
  <c r="P537" i="17"/>
  <c r="S537" i="17"/>
  <c r="T537" i="17"/>
  <c r="D538" i="17"/>
  <c r="E538" i="17"/>
  <c r="F538" i="17"/>
  <c r="I538" i="17"/>
  <c r="J538" i="17"/>
  <c r="K538" i="17"/>
  <c r="N538" i="17"/>
  <c r="O538" i="17"/>
  <c r="P538" i="17"/>
  <c r="S538" i="17"/>
  <c r="T538" i="17"/>
  <c r="D539" i="17"/>
  <c r="E539" i="17"/>
  <c r="F539" i="17"/>
  <c r="I539" i="17"/>
  <c r="J539" i="17"/>
  <c r="K539" i="17"/>
  <c r="N539" i="17"/>
  <c r="O539" i="17"/>
  <c r="P539" i="17"/>
  <c r="S539" i="17"/>
  <c r="T539" i="17"/>
  <c r="D540" i="17"/>
  <c r="E540" i="17"/>
  <c r="F540" i="17"/>
  <c r="I540" i="17"/>
  <c r="J540" i="17"/>
  <c r="K540" i="17"/>
  <c r="N540" i="17"/>
  <c r="O540" i="17"/>
  <c r="P540" i="17"/>
  <c r="S540" i="17"/>
  <c r="T540" i="17"/>
  <c r="D541" i="17"/>
  <c r="E541" i="17"/>
  <c r="F541" i="17"/>
  <c r="I541" i="17"/>
  <c r="J541" i="17"/>
  <c r="K541" i="17"/>
  <c r="N541" i="17"/>
  <c r="O541" i="17"/>
  <c r="P541" i="17"/>
  <c r="S541" i="17"/>
  <c r="T541" i="17"/>
  <c r="D542" i="17"/>
  <c r="E542" i="17"/>
  <c r="F542" i="17"/>
  <c r="I542" i="17"/>
  <c r="J542" i="17"/>
  <c r="K542" i="17"/>
  <c r="N542" i="17"/>
  <c r="O542" i="17"/>
  <c r="P542" i="17"/>
  <c r="S542" i="17"/>
  <c r="T542" i="17"/>
  <c r="D543" i="17"/>
  <c r="E543" i="17"/>
  <c r="F543" i="17"/>
  <c r="I543" i="17"/>
  <c r="J543" i="17"/>
  <c r="K543" i="17"/>
  <c r="N543" i="17"/>
  <c r="O543" i="17"/>
  <c r="P543" i="17"/>
  <c r="S543" i="17"/>
  <c r="T543" i="17"/>
  <c r="D544" i="17"/>
  <c r="E544" i="17"/>
  <c r="F544" i="17"/>
  <c r="I544" i="17"/>
  <c r="J544" i="17"/>
  <c r="K544" i="17"/>
  <c r="N544" i="17"/>
  <c r="O544" i="17"/>
  <c r="P544" i="17"/>
  <c r="S544" i="17"/>
  <c r="T544" i="17"/>
  <c r="D545" i="17"/>
  <c r="E545" i="17"/>
  <c r="F545" i="17"/>
  <c r="I545" i="17"/>
  <c r="J545" i="17"/>
  <c r="K545" i="17"/>
  <c r="N545" i="17"/>
  <c r="O545" i="17"/>
  <c r="P545" i="17"/>
  <c r="S545" i="17"/>
  <c r="T545" i="17"/>
  <c r="D546" i="17"/>
  <c r="E546" i="17"/>
  <c r="F546" i="17"/>
  <c r="I546" i="17"/>
  <c r="J546" i="17"/>
  <c r="K546" i="17"/>
  <c r="N546" i="17"/>
  <c r="O546" i="17"/>
  <c r="P546" i="17"/>
  <c r="S546" i="17"/>
  <c r="T546" i="17"/>
  <c r="D547" i="17"/>
  <c r="E547" i="17"/>
  <c r="F547" i="17"/>
  <c r="I547" i="17"/>
  <c r="J547" i="17"/>
  <c r="K547" i="17"/>
  <c r="N547" i="17"/>
  <c r="O547" i="17"/>
  <c r="P547" i="17"/>
  <c r="S547" i="17"/>
  <c r="T547" i="17"/>
  <c r="D548" i="17"/>
  <c r="E548" i="17"/>
  <c r="F548" i="17"/>
  <c r="I548" i="17"/>
  <c r="J548" i="17"/>
  <c r="K548" i="17"/>
  <c r="N548" i="17"/>
  <c r="O548" i="17"/>
  <c r="P548" i="17"/>
  <c r="S548" i="17"/>
  <c r="T548" i="17"/>
  <c r="D549" i="17"/>
  <c r="E549" i="17"/>
  <c r="F549" i="17"/>
  <c r="I549" i="17"/>
  <c r="J549" i="17"/>
  <c r="K549" i="17"/>
  <c r="N549" i="17"/>
  <c r="O549" i="17"/>
  <c r="P549" i="17"/>
  <c r="S549" i="17"/>
  <c r="T549" i="17"/>
  <c r="D550" i="17"/>
  <c r="E550" i="17"/>
  <c r="F550" i="17"/>
  <c r="I550" i="17"/>
  <c r="J550" i="17"/>
  <c r="K550" i="17"/>
  <c r="N550" i="17"/>
  <c r="O550" i="17"/>
  <c r="P550" i="17"/>
  <c r="S550" i="17"/>
  <c r="T550" i="17"/>
  <c r="D551" i="17"/>
  <c r="E551" i="17"/>
  <c r="F551" i="17"/>
  <c r="I551" i="17"/>
  <c r="J551" i="17"/>
  <c r="K551" i="17"/>
  <c r="N551" i="17"/>
  <c r="O551" i="17"/>
  <c r="P551" i="17"/>
  <c r="S551" i="17"/>
  <c r="T551" i="17"/>
  <c r="D552" i="17"/>
  <c r="E552" i="17"/>
  <c r="F552" i="17"/>
  <c r="I552" i="17"/>
  <c r="J552" i="17"/>
  <c r="K552" i="17"/>
  <c r="N552" i="17"/>
  <c r="O552" i="17"/>
  <c r="P552" i="17"/>
  <c r="S552" i="17"/>
  <c r="T552" i="17"/>
  <c r="D553" i="17"/>
  <c r="E553" i="17"/>
  <c r="F553" i="17"/>
  <c r="I553" i="17"/>
  <c r="J553" i="17"/>
  <c r="K553" i="17"/>
  <c r="N553" i="17"/>
  <c r="O553" i="17"/>
  <c r="P553" i="17"/>
  <c r="S553" i="17"/>
  <c r="T553" i="17"/>
  <c r="D554" i="17"/>
  <c r="E554" i="17"/>
  <c r="F554" i="17"/>
  <c r="I554" i="17"/>
  <c r="J554" i="17"/>
  <c r="K554" i="17"/>
  <c r="N554" i="17"/>
  <c r="O554" i="17"/>
  <c r="P554" i="17"/>
  <c r="S554" i="17"/>
  <c r="T554" i="17"/>
  <c r="D555" i="17"/>
  <c r="E555" i="17"/>
  <c r="F555" i="17"/>
  <c r="I555" i="17"/>
  <c r="J555" i="17"/>
  <c r="K555" i="17"/>
  <c r="N555" i="17"/>
  <c r="O555" i="17"/>
  <c r="P555" i="17"/>
  <c r="S555" i="17"/>
  <c r="T555" i="17"/>
  <c r="D556" i="17"/>
  <c r="E556" i="17"/>
  <c r="F556" i="17"/>
  <c r="I556" i="17"/>
  <c r="J556" i="17"/>
  <c r="K556" i="17"/>
  <c r="N556" i="17"/>
  <c r="O556" i="17"/>
  <c r="P556" i="17"/>
  <c r="S556" i="17"/>
  <c r="T556" i="17"/>
  <c r="D557" i="17"/>
  <c r="E557" i="17"/>
  <c r="F557" i="17"/>
  <c r="I557" i="17"/>
  <c r="J557" i="17"/>
  <c r="K557" i="17"/>
  <c r="N557" i="17"/>
  <c r="O557" i="17"/>
  <c r="P557" i="17"/>
  <c r="S557" i="17"/>
  <c r="T557" i="17"/>
  <c r="D558" i="17"/>
  <c r="E558" i="17"/>
  <c r="F558" i="17"/>
  <c r="I558" i="17"/>
  <c r="J558" i="17"/>
  <c r="K558" i="17"/>
  <c r="N558" i="17"/>
  <c r="O558" i="17"/>
  <c r="P558" i="17"/>
  <c r="S558" i="17"/>
  <c r="T558" i="17"/>
  <c r="D559" i="17"/>
  <c r="E559" i="17"/>
  <c r="F559" i="17"/>
  <c r="I559" i="17"/>
  <c r="J559" i="17"/>
  <c r="K559" i="17"/>
  <c r="N559" i="17"/>
  <c r="O559" i="17"/>
  <c r="P559" i="17"/>
  <c r="S559" i="17"/>
  <c r="T559" i="17"/>
  <c r="D560" i="17"/>
  <c r="E560" i="17"/>
  <c r="F560" i="17"/>
  <c r="I560" i="17"/>
  <c r="J560" i="17"/>
  <c r="K560" i="17"/>
  <c r="N560" i="17"/>
  <c r="O560" i="17"/>
  <c r="P560" i="17"/>
  <c r="S560" i="17"/>
  <c r="T560" i="17"/>
  <c r="D561" i="17"/>
  <c r="E561" i="17"/>
  <c r="F561" i="17"/>
  <c r="I561" i="17"/>
  <c r="J561" i="17"/>
  <c r="K561" i="17"/>
  <c r="N561" i="17"/>
  <c r="O561" i="17"/>
  <c r="P561" i="17"/>
  <c r="S561" i="17"/>
  <c r="T561" i="17"/>
  <c r="D562" i="17"/>
  <c r="E562" i="17"/>
  <c r="F562" i="17"/>
  <c r="I562" i="17"/>
  <c r="J562" i="17"/>
  <c r="K562" i="17"/>
  <c r="N562" i="17"/>
  <c r="O562" i="17"/>
  <c r="P562" i="17"/>
  <c r="S562" i="17"/>
  <c r="T562" i="17"/>
  <c r="D563" i="17"/>
  <c r="E563" i="17"/>
  <c r="F563" i="17"/>
  <c r="I563" i="17"/>
  <c r="J563" i="17"/>
  <c r="K563" i="17"/>
  <c r="N563" i="17"/>
  <c r="O563" i="17"/>
  <c r="P563" i="17"/>
  <c r="S563" i="17"/>
  <c r="T563" i="17"/>
  <c r="D564" i="17"/>
  <c r="E564" i="17"/>
  <c r="F564" i="17"/>
  <c r="I564" i="17"/>
  <c r="J564" i="17"/>
  <c r="K564" i="17"/>
  <c r="N564" i="17"/>
  <c r="O564" i="17"/>
  <c r="P564" i="17"/>
  <c r="S564" i="17"/>
  <c r="T564" i="17"/>
  <c r="D565" i="17"/>
  <c r="E565" i="17"/>
  <c r="F565" i="17"/>
  <c r="I565" i="17"/>
  <c r="J565" i="17"/>
  <c r="K565" i="17"/>
  <c r="N565" i="17"/>
  <c r="O565" i="17"/>
  <c r="P565" i="17"/>
  <c r="S565" i="17"/>
  <c r="T565" i="17"/>
  <c r="D566" i="17"/>
  <c r="E566" i="17"/>
  <c r="F566" i="17"/>
  <c r="I566" i="17"/>
  <c r="J566" i="17"/>
  <c r="K566" i="17"/>
  <c r="N566" i="17"/>
  <c r="O566" i="17"/>
  <c r="P566" i="17"/>
  <c r="S566" i="17"/>
  <c r="T566" i="17"/>
  <c r="D567" i="17"/>
  <c r="E567" i="17"/>
  <c r="F567" i="17"/>
  <c r="I567" i="17"/>
  <c r="J567" i="17"/>
  <c r="K567" i="17"/>
  <c r="N567" i="17"/>
  <c r="O567" i="17"/>
  <c r="P567" i="17"/>
  <c r="S567" i="17"/>
  <c r="T567" i="17"/>
  <c r="D568" i="17"/>
  <c r="E568" i="17"/>
  <c r="F568" i="17"/>
  <c r="I568" i="17"/>
  <c r="J568" i="17"/>
  <c r="K568" i="17"/>
  <c r="N568" i="17"/>
  <c r="O568" i="17"/>
  <c r="P568" i="17"/>
  <c r="S568" i="17"/>
  <c r="T568" i="17"/>
  <c r="D569" i="17"/>
  <c r="E569" i="17"/>
  <c r="F569" i="17"/>
  <c r="I569" i="17"/>
  <c r="J569" i="17"/>
  <c r="K569" i="17"/>
  <c r="N569" i="17"/>
  <c r="O569" i="17"/>
  <c r="P569" i="17"/>
  <c r="S569" i="17"/>
  <c r="T569" i="17"/>
  <c r="D570" i="17"/>
  <c r="E570" i="17"/>
  <c r="F570" i="17"/>
  <c r="I570" i="17"/>
  <c r="J570" i="17"/>
  <c r="K570" i="17"/>
  <c r="N570" i="17"/>
  <c r="O570" i="17"/>
  <c r="P570" i="17"/>
  <c r="S570" i="17"/>
  <c r="T570" i="17"/>
  <c r="D571" i="17"/>
  <c r="E571" i="17"/>
  <c r="F571" i="17"/>
  <c r="I571" i="17"/>
  <c r="J571" i="17"/>
  <c r="K571" i="17"/>
  <c r="N571" i="17"/>
  <c r="O571" i="17"/>
  <c r="P571" i="17"/>
  <c r="S571" i="17"/>
  <c r="T571" i="17"/>
  <c r="D572" i="17"/>
  <c r="E572" i="17"/>
  <c r="F572" i="17"/>
  <c r="I572" i="17"/>
  <c r="J572" i="17"/>
  <c r="K572" i="17"/>
  <c r="N572" i="17"/>
  <c r="O572" i="17"/>
  <c r="P572" i="17"/>
  <c r="S572" i="17"/>
  <c r="T572" i="17"/>
  <c r="D573" i="17"/>
  <c r="E573" i="17"/>
  <c r="F573" i="17"/>
  <c r="I573" i="17"/>
  <c r="J573" i="17"/>
  <c r="K573" i="17"/>
  <c r="N573" i="17"/>
  <c r="O573" i="17"/>
  <c r="P573" i="17"/>
  <c r="S573" i="17"/>
  <c r="T573" i="17"/>
  <c r="D574" i="17"/>
  <c r="E574" i="17"/>
  <c r="F574" i="17"/>
  <c r="I574" i="17"/>
  <c r="J574" i="17"/>
  <c r="K574" i="17"/>
  <c r="N574" i="17"/>
  <c r="O574" i="17"/>
  <c r="P574" i="17"/>
  <c r="S574" i="17"/>
  <c r="T574" i="17"/>
  <c r="D575" i="17"/>
  <c r="E575" i="17"/>
  <c r="F575" i="17"/>
  <c r="I575" i="17"/>
  <c r="J575" i="17"/>
  <c r="K575" i="17"/>
  <c r="N575" i="17"/>
  <c r="O575" i="17"/>
  <c r="P575" i="17"/>
  <c r="S575" i="17"/>
  <c r="T575" i="17"/>
  <c r="D576" i="17"/>
  <c r="E576" i="17"/>
  <c r="F576" i="17"/>
  <c r="I576" i="17"/>
  <c r="J576" i="17"/>
  <c r="K576" i="17"/>
  <c r="N576" i="17"/>
  <c r="O576" i="17"/>
  <c r="P576" i="17"/>
  <c r="S576" i="17"/>
  <c r="T576" i="17"/>
  <c r="D577" i="17"/>
  <c r="E577" i="17"/>
  <c r="F577" i="17"/>
  <c r="I577" i="17"/>
  <c r="J577" i="17"/>
  <c r="K577" i="17"/>
  <c r="N577" i="17"/>
  <c r="O577" i="17"/>
  <c r="P577" i="17"/>
  <c r="S577" i="17"/>
  <c r="T577" i="17"/>
  <c r="D578" i="17"/>
  <c r="E578" i="17"/>
  <c r="F578" i="17"/>
  <c r="I578" i="17"/>
  <c r="J578" i="17"/>
  <c r="K578" i="17"/>
  <c r="N578" i="17"/>
  <c r="O578" i="17"/>
  <c r="P578" i="17"/>
  <c r="S578" i="17"/>
  <c r="T578" i="17"/>
  <c r="D579" i="17"/>
  <c r="E579" i="17"/>
  <c r="F579" i="17"/>
  <c r="I579" i="17"/>
  <c r="J579" i="17"/>
  <c r="K579" i="17"/>
  <c r="N579" i="17"/>
  <c r="O579" i="17"/>
  <c r="P579" i="17"/>
  <c r="S579" i="17"/>
  <c r="T579" i="17"/>
  <c r="D580" i="17"/>
  <c r="E580" i="17"/>
  <c r="F580" i="17"/>
  <c r="I580" i="17"/>
  <c r="J580" i="17"/>
  <c r="K580" i="17"/>
  <c r="N580" i="17"/>
  <c r="O580" i="17"/>
  <c r="P580" i="17"/>
  <c r="S580" i="17"/>
  <c r="T580" i="17"/>
  <c r="D581" i="17"/>
  <c r="E581" i="17"/>
  <c r="F581" i="17"/>
  <c r="I581" i="17"/>
  <c r="J581" i="17"/>
  <c r="K581" i="17"/>
  <c r="N581" i="17"/>
  <c r="O581" i="17"/>
  <c r="P581" i="17"/>
  <c r="S581" i="17"/>
  <c r="T581" i="17"/>
  <c r="D582" i="17"/>
  <c r="E582" i="17"/>
  <c r="F582" i="17"/>
  <c r="I582" i="17"/>
  <c r="J582" i="17"/>
  <c r="K582" i="17"/>
  <c r="N582" i="17"/>
  <c r="O582" i="17"/>
  <c r="P582" i="17"/>
  <c r="S582" i="17"/>
  <c r="T582" i="17"/>
  <c r="D583" i="17"/>
  <c r="E583" i="17"/>
  <c r="F583" i="17"/>
  <c r="I583" i="17"/>
  <c r="J583" i="17"/>
  <c r="K583" i="17"/>
  <c r="N583" i="17"/>
  <c r="O583" i="17"/>
  <c r="P583" i="17"/>
  <c r="S583" i="17"/>
  <c r="T583" i="17"/>
  <c r="D584" i="17"/>
  <c r="E584" i="17"/>
  <c r="F584" i="17"/>
  <c r="I584" i="17"/>
  <c r="J584" i="17"/>
  <c r="K584" i="17"/>
  <c r="N584" i="17"/>
  <c r="O584" i="17"/>
  <c r="P584" i="17"/>
  <c r="S584" i="17"/>
  <c r="T584" i="17"/>
  <c r="D585" i="17"/>
  <c r="E585" i="17"/>
  <c r="F585" i="17"/>
  <c r="I585" i="17"/>
  <c r="J585" i="17"/>
  <c r="K585" i="17"/>
  <c r="N585" i="17"/>
  <c r="O585" i="17"/>
  <c r="P585" i="17"/>
  <c r="S585" i="17"/>
  <c r="T585" i="17"/>
  <c r="D586" i="17"/>
  <c r="E586" i="17"/>
  <c r="F586" i="17"/>
  <c r="I586" i="17"/>
  <c r="J586" i="17"/>
  <c r="K586" i="17"/>
  <c r="N586" i="17"/>
  <c r="O586" i="17"/>
  <c r="P586" i="17"/>
  <c r="S586" i="17"/>
  <c r="T586" i="17"/>
  <c r="D587" i="17"/>
  <c r="E587" i="17"/>
  <c r="F587" i="17"/>
  <c r="I587" i="17"/>
  <c r="J587" i="17"/>
  <c r="K587" i="17"/>
  <c r="N587" i="17"/>
  <c r="O587" i="17"/>
  <c r="P587" i="17"/>
  <c r="S587" i="17"/>
  <c r="T587" i="17"/>
  <c r="D588" i="17"/>
  <c r="E588" i="17"/>
  <c r="F588" i="17"/>
  <c r="I588" i="17"/>
  <c r="J588" i="17"/>
  <c r="K588" i="17"/>
  <c r="N588" i="17"/>
  <c r="O588" i="17"/>
  <c r="P588" i="17"/>
  <c r="S588" i="17"/>
  <c r="T588" i="17"/>
  <c r="D589" i="17"/>
  <c r="E589" i="17"/>
  <c r="F589" i="17"/>
  <c r="I589" i="17"/>
  <c r="J589" i="17"/>
  <c r="K589" i="17"/>
  <c r="N589" i="17"/>
  <c r="O589" i="17"/>
  <c r="P589" i="17"/>
  <c r="S589" i="17"/>
  <c r="T589" i="17"/>
  <c r="D590" i="17"/>
  <c r="E590" i="17"/>
  <c r="F590" i="17"/>
  <c r="I590" i="17"/>
  <c r="J590" i="17"/>
  <c r="K590" i="17"/>
  <c r="N590" i="17"/>
  <c r="O590" i="17"/>
  <c r="P590" i="17"/>
  <c r="S590" i="17"/>
  <c r="T590" i="17"/>
  <c r="D591" i="17"/>
  <c r="E591" i="17"/>
  <c r="F591" i="17"/>
  <c r="I591" i="17"/>
  <c r="J591" i="17"/>
  <c r="K591" i="17"/>
  <c r="N591" i="17"/>
  <c r="O591" i="17"/>
  <c r="P591" i="17"/>
  <c r="S591" i="17"/>
  <c r="T591" i="17"/>
  <c r="D592" i="17"/>
  <c r="E592" i="17"/>
  <c r="F592" i="17"/>
  <c r="I592" i="17"/>
  <c r="J592" i="17"/>
  <c r="K592" i="17"/>
  <c r="N592" i="17"/>
  <c r="O592" i="17"/>
  <c r="P592" i="17"/>
  <c r="S592" i="17"/>
  <c r="T592" i="17"/>
  <c r="D593" i="17"/>
  <c r="E593" i="17"/>
  <c r="F593" i="17"/>
  <c r="I593" i="17"/>
  <c r="J593" i="17"/>
  <c r="K593" i="17"/>
  <c r="N593" i="17"/>
  <c r="O593" i="17"/>
  <c r="P593" i="17"/>
  <c r="S593" i="17"/>
  <c r="T593" i="17"/>
  <c r="D594" i="17"/>
  <c r="E594" i="17"/>
  <c r="F594" i="17"/>
  <c r="I594" i="17"/>
  <c r="J594" i="17"/>
  <c r="K594" i="17"/>
  <c r="N594" i="17"/>
  <c r="O594" i="17"/>
  <c r="P594" i="17"/>
  <c r="S594" i="17"/>
  <c r="T594" i="17"/>
  <c r="D595" i="17"/>
  <c r="E595" i="17"/>
  <c r="F595" i="17"/>
  <c r="I595" i="17"/>
  <c r="J595" i="17"/>
  <c r="K595" i="17"/>
  <c r="N595" i="17"/>
  <c r="O595" i="17"/>
  <c r="P595" i="17"/>
  <c r="S595" i="17"/>
  <c r="T595" i="17"/>
  <c r="D596" i="17"/>
  <c r="E596" i="17"/>
  <c r="F596" i="17"/>
  <c r="I596" i="17"/>
  <c r="J596" i="17"/>
  <c r="K596" i="17"/>
  <c r="N596" i="17"/>
  <c r="O596" i="17"/>
  <c r="P596" i="17"/>
  <c r="S596" i="17"/>
  <c r="T596" i="17"/>
  <c r="D597" i="17"/>
  <c r="E597" i="17"/>
  <c r="F597" i="17"/>
  <c r="I597" i="17"/>
  <c r="J597" i="17"/>
  <c r="K597" i="17"/>
  <c r="N597" i="17"/>
  <c r="O597" i="17"/>
  <c r="P597" i="17"/>
  <c r="S597" i="17"/>
  <c r="T597" i="17"/>
  <c r="D598" i="17"/>
  <c r="E598" i="17"/>
  <c r="F598" i="17"/>
  <c r="I598" i="17"/>
  <c r="J598" i="17"/>
  <c r="K598" i="17"/>
  <c r="N598" i="17"/>
  <c r="O598" i="17"/>
  <c r="P598" i="17"/>
  <c r="S598" i="17"/>
  <c r="T598" i="17"/>
  <c r="D599" i="17"/>
  <c r="E599" i="17"/>
  <c r="F599" i="17"/>
  <c r="I599" i="17"/>
  <c r="J599" i="17"/>
  <c r="K599" i="17"/>
  <c r="N599" i="17"/>
  <c r="O599" i="17"/>
  <c r="P599" i="17"/>
  <c r="S599" i="17"/>
  <c r="T599" i="17"/>
  <c r="D600" i="17"/>
  <c r="E600" i="17"/>
  <c r="F600" i="17"/>
  <c r="I600" i="17"/>
  <c r="J600" i="17"/>
  <c r="K600" i="17"/>
  <c r="N600" i="17"/>
  <c r="O600" i="17"/>
  <c r="P600" i="17"/>
  <c r="S600" i="17"/>
  <c r="T600" i="17"/>
  <c r="D601" i="17"/>
  <c r="E601" i="17"/>
  <c r="F601" i="17"/>
  <c r="I601" i="17"/>
  <c r="J601" i="17"/>
  <c r="K601" i="17"/>
  <c r="N601" i="17"/>
  <c r="O601" i="17"/>
  <c r="P601" i="17"/>
  <c r="S601" i="17"/>
  <c r="T601" i="17"/>
  <c r="D602" i="17"/>
  <c r="E602" i="17"/>
  <c r="F602" i="17"/>
  <c r="I602" i="17"/>
  <c r="J602" i="17"/>
  <c r="K602" i="17"/>
  <c r="N602" i="17"/>
  <c r="O602" i="17"/>
  <c r="P602" i="17"/>
  <c r="S602" i="17"/>
  <c r="T602" i="17"/>
  <c r="D603" i="17"/>
  <c r="E603" i="17"/>
  <c r="F603" i="17"/>
  <c r="I603" i="17"/>
  <c r="J603" i="17"/>
  <c r="K603" i="17"/>
  <c r="N603" i="17"/>
  <c r="O603" i="17"/>
  <c r="P603" i="17"/>
  <c r="S603" i="17"/>
  <c r="T603" i="17"/>
  <c r="D604" i="17"/>
  <c r="E604" i="17"/>
  <c r="F604" i="17"/>
  <c r="I604" i="17"/>
  <c r="J604" i="17"/>
  <c r="K604" i="17"/>
  <c r="N604" i="17"/>
  <c r="O604" i="17"/>
  <c r="P604" i="17"/>
  <c r="S604" i="17"/>
  <c r="T604" i="17"/>
  <c r="D605" i="17"/>
  <c r="E605" i="17"/>
  <c r="F605" i="17"/>
  <c r="I605" i="17"/>
  <c r="J605" i="17"/>
  <c r="K605" i="17"/>
  <c r="N605" i="17"/>
  <c r="O605" i="17"/>
  <c r="P605" i="17"/>
  <c r="S605" i="17"/>
  <c r="T605" i="17"/>
  <c r="D606" i="17"/>
  <c r="E606" i="17"/>
  <c r="F606" i="17"/>
  <c r="I606" i="17"/>
  <c r="J606" i="17"/>
  <c r="K606" i="17"/>
  <c r="N606" i="17"/>
  <c r="O606" i="17"/>
  <c r="P606" i="17"/>
  <c r="S606" i="17"/>
  <c r="T606" i="17"/>
  <c r="D607" i="17"/>
  <c r="E607" i="17"/>
  <c r="F607" i="17"/>
  <c r="I607" i="17"/>
  <c r="J607" i="17"/>
  <c r="K607" i="17"/>
  <c r="N607" i="17"/>
  <c r="O607" i="17"/>
  <c r="P607" i="17"/>
  <c r="S607" i="17"/>
  <c r="T607" i="17"/>
  <c r="D608" i="17"/>
  <c r="E608" i="17"/>
  <c r="F608" i="17"/>
  <c r="I608" i="17"/>
  <c r="J608" i="17"/>
  <c r="K608" i="17"/>
  <c r="N608" i="17"/>
  <c r="O608" i="17"/>
  <c r="P608" i="17"/>
  <c r="S608" i="17"/>
  <c r="T608" i="17"/>
  <c r="D609" i="17"/>
  <c r="E609" i="17"/>
  <c r="F609" i="17"/>
  <c r="I609" i="17"/>
  <c r="J609" i="17"/>
  <c r="K609" i="17"/>
  <c r="N609" i="17"/>
  <c r="O609" i="17"/>
  <c r="P609" i="17"/>
  <c r="S609" i="17"/>
  <c r="T609" i="17"/>
  <c r="D610" i="17"/>
  <c r="E610" i="17"/>
  <c r="F610" i="17"/>
  <c r="I610" i="17"/>
  <c r="J610" i="17"/>
  <c r="K610" i="17"/>
  <c r="N610" i="17"/>
  <c r="O610" i="17"/>
  <c r="P610" i="17"/>
  <c r="S610" i="17"/>
  <c r="T610" i="17"/>
  <c r="D611" i="17"/>
  <c r="E611" i="17"/>
  <c r="F611" i="17"/>
  <c r="I611" i="17"/>
  <c r="J611" i="17"/>
  <c r="K611" i="17"/>
  <c r="N611" i="17"/>
  <c r="O611" i="17"/>
  <c r="P611" i="17"/>
  <c r="S611" i="17"/>
  <c r="T611" i="17"/>
  <c r="D612" i="17"/>
  <c r="E612" i="17"/>
  <c r="F612" i="17"/>
  <c r="I612" i="17"/>
  <c r="J612" i="17"/>
  <c r="K612" i="17"/>
  <c r="N612" i="17"/>
  <c r="O612" i="17"/>
  <c r="P612" i="17"/>
  <c r="S612" i="17"/>
  <c r="T612" i="17"/>
  <c r="D613" i="17"/>
  <c r="E613" i="17"/>
  <c r="F613" i="17"/>
  <c r="I613" i="17"/>
  <c r="J613" i="17"/>
  <c r="K613" i="17"/>
  <c r="N613" i="17"/>
  <c r="O613" i="17"/>
  <c r="P613" i="17"/>
  <c r="S613" i="17"/>
  <c r="T613" i="17"/>
  <c r="D614" i="17"/>
  <c r="E614" i="17"/>
  <c r="F614" i="17"/>
  <c r="I614" i="17"/>
  <c r="J614" i="17"/>
  <c r="K614" i="17"/>
  <c r="N614" i="17"/>
  <c r="O614" i="17"/>
  <c r="P614" i="17"/>
  <c r="S614" i="17"/>
  <c r="T614" i="17"/>
  <c r="D615" i="17"/>
  <c r="E615" i="17"/>
  <c r="F615" i="17"/>
  <c r="I615" i="17"/>
  <c r="J615" i="17"/>
  <c r="K615" i="17"/>
  <c r="N615" i="17"/>
  <c r="O615" i="17"/>
  <c r="P615" i="17"/>
  <c r="S615" i="17"/>
  <c r="T615" i="17"/>
  <c r="D616" i="17"/>
  <c r="E616" i="17"/>
  <c r="F616" i="17"/>
  <c r="I616" i="17"/>
  <c r="J616" i="17"/>
  <c r="K616" i="17"/>
  <c r="N616" i="17"/>
  <c r="O616" i="17"/>
  <c r="P616" i="17"/>
  <c r="S616" i="17"/>
  <c r="T616" i="17"/>
  <c r="D617" i="17"/>
  <c r="E617" i="17"/>
  <c r="F617" i="17"/>
  <c r="I617" i="17"/>
  <c r="J617" i="17"/>
  <c r="K617" i="17"/>
  <c r="N617" i="17"/>
  <c r="O617" i="17"/>
  <c r="P617" i="17"/>
  <c r="S617" i="17"/>
  <c r="T617" i="17"/>
  <c r="D618" i="17"/>
  <c r="E618" i="17"/>
  <c r="F618" i="17"/>
  <c r="I618" i="17"/>
  <c r="J618" i="17"/>
  <c r="K618" i="17"/>
  <c r="N618" i="17"/>
  <c r="O618" i="17"/>
  <c r="P618" i="17"/>
  <c r="S618" i="17"/>
  <c r="T618" i="17"/>
  <c r="D619" i="17"/>
  <c r="E619" i="17"/>
  <c r="F619" i="17"/>
  <c r="I619" i="17"/>
  <c r="J619" i="17"/>
  <c r="K619" i="17"/>
  <c r="N619" i="17"/>
  <c r="O619" i="17"/>
  <c r="P619" i="17"/>
  <c r="S619" i="17"/>
  <c r="T619" i="17"/>
  <c r="D620" i="17"/>
  <c r="E620" i="17"/>
  <c r="F620" i="17"/>
  <c r="I620" i="17"/>
  <c r="J620" i="17"/>
  <c r="K620" i="17"/>
  <c r="N620" i="17"/>
  <c r="O620" i="17"/>
  <c r="P620" i="17"/>
  <c r="S620" i="17"/>
  <c r="T620" i="17"/>
  <c r="D621" i="17"/>
  <c r="E621" i="17"/>
  <c r="F621" i="17"/>
  <c r="I621" i="17"/>
  <c r="J621" i="17"/>
  <c r="K621" i="17"/>
  <c r="N621" i="17"/>
  <c r="O621" i="17"/>
  <c r="P621" i="17"/>
  <c r="S621" i="17"/>
  <c r="T621" i="17"/>
  <c r="D622" i="17"/>
  <c r="E622" i="17"/>
  <c r="F622" i="17"/>
  <c r="I622" i="17"/>
  <c r="J622" i="17"/>
  <c r="K622" i="17"/>
  <c r="N622" i="17"/>
  <c r="O622" i="17"/>
  <c r="P622" i="17"/>
  <c r="S622" i="17"/>
  <c r="T622" i="17"/>
  <c r="D623" i="17"/>
  <c r="E623" i="17"/>
  <c r="F623" i="17"/>
  <c r="I623" i="17"/>
  <c r="J623" i="17"/>
  <c r="K623" i="17"/>
  <c r="N623" i="17"/>
  <c r="O623" i="17"/>
  <c r="P623" i="17"/>
  <c r="S623" i="17"/>
  <c r="T623" i="17"/>
  <c r="D624" i="17"/>
  <c r="E624" i="17"/>
  <c r="F624" i="17"/>
  <c r="I624" i="17"/>
  <c r="J624" i="17"/>
  <c r="K624" i="17"/>
  <c r="N624" i="17"/>
  <c r="O624" i="17"/>
  <c r="P624" i="17"/>
  <c r="S624" i="17"/>
  <c r="T624" i="17"/>
  <c r="D625" i="17"/>
  <c r="E625" i="17"/>
  <c r="F625" i="17"/>
  <c r="I625" i="17"/>
  <c r="J625" i="17"/>
  <c r="K625" i="17"/>
  <c r="N625" i="17"/>
  <c r="O625" i="17"/>
  <c r="P625" i="17"/>
  <c r="S625" i="17"/>
  <c r="T625" i="17"/>
  <c r="D626" i="17"/>
  <c r="E626" i="17"/>
  <c r="F626" i="17"/>
  <c r="I626" i="17"/>
  <c r="J626" i="17"/>
  <c r="K626" i="17"/>
  <c r="N626" i="17"/>
  <c r="O626" i="17"/>
  <c r="P626" i="17"/>
  <c r="S626" i="17"/>
  <c r="T626" i="17"/>
  <c r="D627" i="17"/>
  <c r="E627" i="17"/>
  <c r="F627" i="17"/>
  <c r="I627" i="17"/>
  <c r="J627" i="17"/>
  <c r="K627" i="17"/>
  <c r="N627" i="17"/>
  <c r="O627" i="17"/>
  <c r="P627" i="17"/>
  <c r="S627" i="17"/>
  <c r="T627" i="17"/>
  <c r="D628" i="17"/>
  <c r="E628" i="17"/>
  <c r="F628" i="17"/>
  <c r="I628" i="17"/>
  <c r="J628" i="17"/>
  <c r="K628" i="17"/>
  <c r="N628" i="17"/>
  <c r="O628" i="17"/>
  <c r="P628" i="17"/>
  <c r="S628" i="17"/>
  <c r="T628" i="17"/>
  <c r="D629" i="17"/>
  <c r="E629" i="17"/>
  <c r="F629" i="17"/>
  <c r="I629" i="17"/>
  <c r="J629" i="17"/>
  <c r="K629" i="17"/>
  <c r="N629" i="17"/>
  <c r="O629" i="17"/>
  <c r="P629" i="17"/>
  <c r="S629" i="17"/>
  <c r="T629" i="17"/>
  <c r="D630" i="17"/>
  <c r="E630" i="17"/>
  <c r="F630" i="17"/>
  <c r="I630" i="17"/>
  <c r="J630" i="17"/>
  <c r="K630" i="17"/>
  <c r="N630" i="17"/>
  <c r="O630" i="17"/>
  <c r="P630" i="17"/>
  <c r="S630" i="17"/>
  <c r="T630" i="17"/>
  <c r="D631" i="17"/>
  <c r="E631" i="17"/>
  <c r="F631" i="17"/>
  <c r="I631" i="17"/>
  <c r="J631" i="17"/>
  <c r="K631" i="17"/>
  <c r="N631" i="17"/>
  <c r="O631" i="17"/>
  <c r="P631" i="17"/>
  <c r="S631" i="17"/>
  <c r="T631" i="17"/>
  <c r="D632" i="17"/>
  <c r="E632" i="17"/>
  <c r="F632" i="17"/>
  <c r="I632" i="17"/>
  <c r="J632" i="17"/>
  <c r="K632" i="17"/>
  <c r="N632" i="17"/>
  <c r="O632" i="17"/>
  <c r="P632" i="17"/>
  <c r="S632" i="17"/>
  <c r="T632" i="17"/>
  <c r="D633" i="17"/>
  <c r="E633" i="17"/>
  <c r="F633" i="17"/>
  <c r="I633" i="17"/>
  <c r="J633" i="17"/>
  <c r="K633" i="17"/>
  <c r="N633" i="17"/>
  <c r="O633" i="17"/>
  <c r="P633" i="17"/>
  <c r="S633" i="17"/>
  <c r="T633" i="17"/>
  <c r="D634" i="17"/>
  <c r="E634" i="17"/>
  <c r="F634" i="17"/>
  <c r="I634" i="17"/>
  <c r="J634" i="17"/>
  <c r="K634" i="17"/>
  <c r="N634" i="17"/>
  <c r="O634" i="17"/>
  <c r="P634" i="17"/>
  <c r="S634" i="17"/>
  <c r="T634" i="17"/>
  <c r="D635" i="17"/>
  <c r="E635" i="17"/>
  <c r="F635" i="17"/>
  <c r="I635" i="17"/>
  <c r="J635" i="17"/>
  <c r="K635" i="17"/>
  <c r="N635" i="17"/>
  <c r="O635" i="17"/>
  <c r="P635" i="17"/>
  <c r="S635" i="17"/>
  <c r="T635" i="17"/>
  <c r="D636" i="17"/>
  <c r="E636" i="17"/>
  <c r="F636" i="17"/>
  <c r="I636" i="17"/>
  <c r="J636" i="17"/>
  <c r="K636" i="17"/>
  <c r="N636" i="17"/>
  <c r="O636" i="17"/>
  <c r="P636" i="17"/>
  <c r="S636" i="17"/>
  <c r="T636" i="17"/>
  <c r="D637" i="17"/>
  <c r="E637" i="17"/>
  <c r="F637" i="17"/>
  <c r="I637" i="17"/>
  <c r="J637" i="17"/>
  <c r="K637" i="17"/>
  <c r="N637" i="17"/>
  <c r="O637" i="17"/>
  <c r="P637" i="17"/>
  <c r="S637" i="17"/>
  <c r="T637" i="17"/>
  <c r="D638" i="17"/>
  <c r="E638" i="17"/>
  <c r="F638" i="17"/>
  <c r="I638" i="17"/>
  <c r="J638" i="17"/>
  <c r="K638" i="17"/>
  <c r="N638" i="17"/>
  <c r="O638" i="17"/>
  <c r="P638" i="17"/>
  <c r="S638" i="17"/>
  <c r="T638" i="17"/>
  <c r="D639" i="17"/>
  <c r="E639" i="17"/>
  <c r="F639" i="17"/>
  <c r="I639" i="17"/>
  <c r="J639" i="17"/>
  <c r="K639" i="17"/>
  <c r="N639" i="17"/>
  <c r="O639" i="17"/>
  <c r="P639" i="17"/>
  <c r="S639" i="17"/>
  <c r="T639" i="17"/>
  <c r="D640" i="17"/>
  <c r="E640" i="17"/>
  <c r="F640" i="17"/>
  <c r="I640" i="17"/>
  <c r="J640" i="17"/>
  <c r="K640" i="17"/>
  <c r="N640" i="17"/>
  <c r="O640" i="17"/>
  <c r="P640" i="17"/>
  <c r="S640" i="17"/>
  <c r="T640" i="17"/>
  <c r="D641" i="17"/>
  <c r="E641" i="17"/>
  <c r="F641" i="17"/>
  <c r="I641" i="17"/>
  <c r="J641" i="17"/>
  <c r="K641" i="17"/>
  <c r="N641" i="17"/>
  <c r="O641" i="17"/>
  <c r="P641" i="17"/>
  <c r="S641" i="17"/>
  <c r="T641" i="17"/>
  <c r="D642" i="17"/>
  <c r="E642" i="17"/>
  <c r="F642" i="17"/>
  <c r="I642" i="17"/>
  <c r="J642" i="17"/>
  <c r="K642" i="17"/>
  <c r="N642" i="17"/>
  <c r="O642" i="17"/>
  <c r="P642" i="17"/>
  <c r="S642" i="17"/>
  <c r="T642" i="17"/>
  <c r="D643" i="17"/>
  <c r="E643" i="17"/>
  <c r="F643" i="17"/>
  <c r="I643" i="17"/>
  <c r="J643" i="17"/>
  <c r="K643" i="17"/>
  <c r="N643" i="17"/>
  <c r="O643" i="17"/>
  <c r="P643" i="17"/>
  <c r="S643" i="17"/>
  <c r="T643" i="17"/>
  <c r="D644" i="17"/>
  <c r="E644" i="17"/>
  <c r="F644" i="17"/>
  <c r="I644" i="17"/>
  <c r="J644" i="17"/>
  <c r="K644" i="17"/>
  <c r="N644" i="17"/>
  <c r="O644" i="17"/>
  <c r="P644" i="17"/>
  <c r="S644" i="17"/>
  <c r="T644" i="17"/>
  <c r="D645" i="17"/>
  <c r="E645" i="17"/>
  <c r="F645" i="17"/>
  <c r="I645" i="17"/>
  <c r="J645" i="17"/>
  <c r="K645" i="17"/>
  <c r="N645" i="17"/>
  <c r="O645" i="17"/>
  <c r="P645" i="17"/>
  <c r="S645" i="17"/>
  <c r="T645" i="17"/>
  <c r="D646" i="17"/>
  <c r="E646" i="17"/>
  <c r="F646" i="17"/>
  <c r="I646" i="17"/>
  <c r="J646" i="17"/>
  <c r="K646" i="17"/>
  <c r="N646" i="17"/>
  <c r="O646" i="17"/>
  <c r="P646" i="17"/>
  <c r="S646" i="17"/>
  <c r="T646" i="17"/>
  <c r="D647" i="17"/>
  <c r="E647" i="17"/>
  <c r="F647" i="17"/>
  <c r="I647" i="17"/>
  <c r="J647" i="17"/>
  <c r="K647" i="17"/>
  <c r="N647" i="17"/>
  <c r="O647" i="17"/>
  <c r="P647" i="17"/>
  <c r="S647" i="17"/>
  <c r="T647" i="17"/>
  <c r="D648" i="17"/>
  <c r="E648" i="17"/>
  <c r="F648" i="17"/>
  <c r="I648" i="17"/>
  <c r="J648" i="17"/>
  <c r="K648" i="17"/>
  <c r="N648" i="17"/>
  <c r="O648" i="17"/>
  <c r="P648" i="17"/>
  <c r="S648" i="17"/>
  <c r="T648" i="17"/>
  <c r="D649" i="17"/>
  <c r="E649" i="17"/>
  <c r="F649" i="17"/>
  <c r="I649" i="17"/>
  <c r="J649" i="17"/>
  <c r="K649" i="17"/>
  <c r="N649" i="17"/>
  <c r="O649" i="17"/>
  <c r="P649" i="17"/>
  <c r="S649" i="17"/>
  <c r="T649" i="17"/>
  <c r="D650" i="17"/>
  <c r="E650" i="17"/>
  <c r="F650" i="17"/>
  <c r="I650" i="17"/>
  <c r="J650" i="17"/>
  <c r="K650" i="17"/>
  <c r="N650" i="17"/>
  <c r="O650" i="17"/>
  <c r="P650" i="17"/>
  <c r="S650" i="17"/>
  <c r="T650" i="17"/>
  <c r="D651" i="17"/>
  <c r="E651" i="17"/>
  <c r="F651" i="17"/>
  <c r="I651" i="17"/>
  <c r="J651" i="17"/>
  <c r="K651" i="17"/>
  <c r="N651" i="17"/>
  <c r="O651" i="17"/>
  <c r="P651" i="17"/>
  <c r="S651" i="17"/>
  <c r="T651" i="17"/>
  <c r="D652" i="17"/>
  <c r="E652" i="17"/>
  <c r="F652" i="17"/>
  <c r="I652" i="17"/>
  <c r="J652" i="17"/>
  <c r="K652" i="17"/>
  <c r="N652" i="17"/>
  <c r="O652" i="17"/>
  <c r="P652" i="17"/>
  <c r="S652" i="17"/>
  <c r="T652" i="17"/>
  <c r="D653" i="17"/>
  <c r="E653" i="17"/>
  <c r="F653" i="17"/>
  <c r="I653" i="17"/>
  <c r="J653" i="17"/>
  <c r="K653" i="17"/>
  <c r="N653" i="17"/>
  <c r="O653" i="17"/>
  <c r="P653" i="17"/>
  <c r="S653" i="17"/>
  <c r="T653" i="17"/>
  <c r="D654" i="17"/>
  <c r="E654" i="17"/>
  <c r="F654" i="17"/>
  <c r="I654" i="17"/>
  <c r="J654" i="17"/>
  <c r="K654" i="17"/>
  <c r="N654" i="17"/>
  <c r="O654" i="17"/>
  <c r="P654" i="17"/>
  <c r="S654" i="17"/>
  <c r="T654" i="17"/>
  <c r="D655" i="17"/>
  <c r="E655" i="17"/>
  <c r="F655" i="17"/>
  <c r="I655" i="17"/>
  <c r="J655" i="17"/>
  <c r="K655" i="17"/>
  <c r="N655" i="17"/>
  <c r="O655" i="17"/>
  <c r="P655" i="17"/>
  <c r="S655" i="17"/>
  <c r="T655" i="17"/>
  <c r="D656" i="17"/>
  <c r="E656" i="17"/>
  <c r="F656" i="17"/>
  <c r="I656" i="17"/>
  <c r="J656" i="17"/>
  <c r="K656" i="17"/>
  <c r="N656" i="17"/>
  <c r="O656" i="17"/>
  <c r="P656" i="17"/>
  <c r="S656" i="17"/>
  <c r="T656" i="17"/>
  <c r="D657" i="17"/>
  <c r="E657" i="17"/>
  <c r="F657" i="17"/>
  <c r="I657" i="17"/>
  <c r="J657" i="17"/>
  <c r="K657" i="17"/>
  <c r="N657" i="17"/>
  <c r="O657" i="17"/>
  <c r="P657" i="17"/>
  <c r="S657" i="17"/>
  <c r="T657" i="17"/>
  <c r="D658" i="17"/>
  <c r="E658" i="17"/>
  <c r="F658" i="17"/>
  <c r="I658" i="17"/>
  <c r="J658" i="17"/>
  <c r="K658" i="17"/>
  <c r="N658" i="17"/>
  <c r="O658" i="17"/>
  <c r="P658" i="17"/>
  <c r="S658" i="17"/>
  <c r="T658" i="17"/>
  <c r="D659" i="17"/>
  <c r="E659" i="17"/>
  <c r="F659" i="17"/>
  <c r="I659" i="17"/>
  <c r="J659" i="17"/>
  <c r="K659" i="17"/>
  <c r="N659" i="17"/>
  <c r="O659" i="17"/>
  <c r="P659" i="17"/>
  <c r="S659" i="17"/>
  <c r="T659" i="17"/>
  <c r="D660" i="17"/>
  <c r="E660" i="17"/>
  <c r="F660" i="17"/>
  <c r="I660" i="17"/>
  <c r="J660" i="17"/>
  <c r="K660" i="17"/>
  <c r="N660" i="17"/>
  <c r="O660" i="17"/>
  <c r="P660" i="17"/>
  <c r="S660" i="17"/>
  <c r="T660" i="17"/>
  <c r="D661" i="17"/>
  <c r="E661" i="17"/>
  <c r="F661" i="17"/>
  <c r="I661" i="17"/>
  <c r="J661" i="17"/>
  <c r="K661" i="17"/>
  <c r="N661" i="17"/>
  <c r="O661" i="17"/>
  <c r="P661" i="17"/>
  <c r="S661" i="17"/>
  <c r="T661" i="17"/>
  <c r="D662" i="17"/>
  <c r="E662" i="17"/>
  <c r="F662" i="17"/>
  <c r="I662" i="17"/>
  <c r="J662" i="17"/>
  <c r="K662" i="17"/>
  <c r="N662" i="17"/>
  <c r="O662" i="17"/>
  <c r="P662" i="17"/>
  <c r="S662" i="17"/>
  <c r="T662" i="17"/>
  <c r="D663" i="17"/>
  <c r="E663" i="17"/>
  <c r="F663" i="17"/>
  <c r="I663" i="17"/>
  <c r="J663" i="17"/>
  <c r="K663" i="17"/>
  <c r="N663" i="17"/>
  <c r="O663" i="17"/>
  <c r="P663" i="17"/>
  <c r="S663" i="17"/>
  <c r="T663" i="17"/>
  <c r="D664" i="17"/>
  <c r="E664" i="17"/>
  <c r="F664" i="17"/>
  <c r="I664" i="17"/>
  <c r="J664" i="17"/>
  <c r="K664" i="17"/>
  <c r="N664" i="17"/>
  <c r="O664" i="17"/>
  <c r="P664" i="17"/>
  <c r="S664" i="17"/>
  <c r="T664" i="17"/>
  <c r="D665" i="17"/>
  <c r="E665" i="17"/>
  <c r="F665" i="17"/>
  <c r="I665" i="17"/>
  <c r="J665" i="17"/>
  <c r="K665" i="17"/>
  <c r="N665" i="17"/>
  <c r="O665" i="17"/>
  <c r="P665" i="17"/>
  <c r="S665" i="17"/>
  <c r="T665" i="17"/>
  <c r="D666" i="17"/>
  <c r="E666" i="17"/>
  <c r="F666" i="17"/>
  <c r="I666" i="17"/>
  <c r="J666" i="17"/>
  <c r="K666" i="17"/>
  <c r="N666" i="17"/>
  <c r="O666" i="17"/>
  <c r="P666" i="17"/>
  <c r="S666" i="17"/>
  <c r="T666" i="17"/>
  <c r="D667" i="17"/>
  <c r="E667" i="17"/>
  <c r="F667" i="17"/>
  <c r="I667" i="17"/>
  <c r="J667" i="17"/>
  <c r="K667" i="17"/>
  <c r="N667" i="17"/>
  <c r="O667" i="17"/>
  <c r="P667" i="17"/>
  <c r="S667" i="17"/>
  <c r="T667" i="17"/>
  <c r="D668" i="17"/>
  <c r="E668" i="17"/>
  <c r="F668" i="17"/>
  <c r="I668" i="17"/>
  <c r="J668" i="17"/>
  <c r="K668" i="17"/>
  <c r="N668" i="17"/>
  <c r="O668" i="17"/>
  <c r="P668" i="17"/>
  <c r="S668" i="17"/>
  <c r="T668" i="17"/>
  <c r="D669" i="17"/>
  <c r="E669" i="17"/>
  <c r="F669" i="17"/>
  <c r="I669" i="17"/>
  <c r="J669" i="17"/>
  <c r="K669" i="17"/>
  <c r="N669" i="17"/>
  <c r="O669" i="17"/>
  <c r="P669" i="17"/>
  <c r="S669" i="17"/>
  <c r="T669" i="17"/>
  <c r="D670" i="17"/>
  <c r="E670" i="17"/>
  <c r="F670" i="17"/>
  <c r="I670" i="17"/>
  <c r="J670" i="17"/>
  <c r="K670" i="17"/>
  <c r="N670" i="17"/>
  <c r="O670" i="17"/>
  <c r="P670" i="17"/>
  <c r="S670" i="17"/>
  <c r="T670" i="17"/>
  <c r="D671" i="17"/>
  <c r="E671" i="17"/>
  <c r="F671" i="17"/>
  <c r="I671" i="17"/>
  <c r="J671" i="17"/>
  <c r="K671" i="17"/>
  <c r="N671" i="17"/>
  <c r="O671" i="17"/>
  <c r="P671" i="17"/>
  <c r="S671" i="17"/>
  <c r="T671" i="17"/>
  <c r="D672" i="17"/>
  <c r="E672" i="17"/>
  <c r="F672" i="17"/>
  <c r="I672" i="17"/>
  <c r="J672" i="17"/>
  <c r="K672" i="17"/>
  <c r="N672" i="17"/>
  <c r="O672" i="17"/>
  <c r="P672" i="17"/>
  <c r="S672" i="17"/>
  <c r="T672" i="17"/>
  <c r="D673" i="17"/>
  <c r="E673" i="17"/>
  <c r="F673" i="17"/>
  <c r="I673" i="17"/>
  <c r="J673" i="17"/>
  <c r="K673" i="17"/>
  <c r="N673" i="17"/>
  <c r="O673" i="17"/>
  <c r="P673" i="17"/>
  <c r="S673" i="17"/>
  <c r="T673" i="17"/>
  <c r="D674" i="17"/>
  <c r="E674" i="17"/>
  <c r="F674" i="17"/>
  <c r="I674" i="17"/>
  <c r="J674" i="17"/>
  <c r="K674" i="17"/>
  <c r="N674" i="17"/>
  <c r="O674" i="17"/>
  <c r="P674" i="17"/>
  <c r="S674" i="17"/>
  <c r="T674" i="17"/>
  <c r="D675" i="17"/>
  <c r="E675" i="17"/>
  <c r="F675" i="17"/>
  <c r="I675" i="17"/>
  <c r="J675" i="17"/>
  <c r="K675" i="17"/>
  <c r="N675" i="17"/>
  <c r="O675" i="17"/>
  <c r="P675" i="17"/>
  <c r="S675" i="17"/>
  <c r="T675" i="17"/>
  <c r="D676" i="17"/>
  <c r="E676" i="17"/>
  <c r="F676" i="17"/>
  <c r="I676" i="17"/>
  <c r="J676" i="17"/>
  <c r="K676" i="17"/>
  <c r="N676" i="17"/>
  <c r="O676" i="17"/>
  <c r="P676" i="17"/>
  <c r="S676" i="17"/>
  <c r="T676" i="17"/>
  <c r="D677" i="17"/>
  <c r="E677" i="17"/>
  <c r="F677" i="17"/>
  <c r="I677" i="17"/>
  <c r="J677" i="17"/>
  <c r="K677" i="17"/>
  <c r="N677" i="17"/>
  <c r="O677" i="17"/>
  <c r="P677" i="17"/>
  <c r="S677" i="17"/>
  <c r="T677" i="17"/>
  <c r="D678" i="17"/>
  <c r="E678" i="17"/>
  <c r="F678" i="17"/>
  <c r="I678" i="17"/>
  <c r="J678" i="17"/>
  <c r="K678" i="17"/>
  <c r="N678" i="17"/>
  <c r="O678" i="17"/>
  <c r="P678" i="17"/>
  <c r="S678" i="17"/>
  <c r="T678" i="17"/>
  <c r="D679" i="17"/>
  <c r="E679" i="17"/>
  <c r="F679" i="17"/>
  <c r="I679" i="17"/>
  <c r="J679" i="17"/>
  <c r="K679" i="17"/>
  <c r="N679" i="17"/>
  <c r="O679" i="17"/>
  <c r="P679" i="17"/>
  <c r="S679" i="17"/>
  <c r="T679" i="17"/>
  <c r="D680" i="17"/>
  <c r="E680" i="17"/>
  <c r="F680" i="17"/>
  <c r="I680" i="17"/>
  <c r="J680" i="17"/>
  <c r="K680" i="17"/>
  <c r="N680" i="17"/>
  <c r="O680" i="17"/>
  <c r="P680" i="17"/>
  <c r="S680" i="17"/>
  <c r="T680" i="17"/>
  <c r="D681" i="17"/>
  <c r="E681" i="17"/>
  <c r="F681" i="17"/>
  <c r="I681" i="17"/>
  <c r="J681" i="17"/>
  <c r="K681" i="17"/>
  <c r="N681" i="17"/>
  <c r="O681" i="17"/>
  <c r="P681" i="17"/>
  <c r="S681" i="17"/>
  <c r="T681" i="17"/>
  <c r="D682" i="17"/>
  <c r="E682" i="17"/>
  <c r="F682" i="17"/>
  <c r="I682" i="17"/>
  <c r="J682" i="17"/>
  <c r="K682" i="17"/>
  <c r="N682" i="17"/>
  <c r="O682" i="17"/>
  <c r="P682" i="17"/>
  <c r="S682" i="17"/>
  <c r="T682" i="17"/>
  <c r="D683" i="17"/>
  <c r="E683" i="17"/>
  <c r="F683" i="17"/>
  <c r="I683" i="17"/>
  <c r="J683" i="17"/>
  <c r="K683" i="17"/>
  <c r="N683" i="17"/>
  <c r="O683" i="17"/>
  <c r="P683" i="17"/>
  <c r="S683" i="17"/>
  <c r="T683" i="17"/>
  <c r="D684" i="17"/>
  <c r="E684" i="17"/>
  <c r="F684" i="17"/>
  <c r="I684" i="17"/>
  <c r="J684" i="17"/>
  <c r="K684" i="17"/>
  <c r="N684" i="17"/>
  <c r="O684" i="17"/>
  <c r="P684" i="17"/>
  <c r="S684" i="17"/>
  <c r="T684" i="17"/>
  <c r="D685" i="17"/>
  <c r="E685" i="17"/>
  <c r="F685" i="17"/>
  <c r="I685" i="17"/>
  <c r="J685" i="17"/>
  <c r="K685" i="17"/>
  <c r="N685" i="17"/>
  <c r="O685" i="17"/>
  <c r="P685" i="17"/>
  <c r="S685" i="17"/>
  <c r="T685" i="17"/>
  <c r="D686" i="17"/>
  <c r="E686" i="17"/>
  <c r="F686" i="17"/>
  <c r="I686" i="17"/>
  <c r="J686" i="17"/>
  <c r="K686" i="17"/>
  <c r="N686" i="17"/>
  <c r="O686" i="17"/>
  <c r="P686" i="17"/>
  <c r="S686" i="17"/>
  <c r="T686" i="17"/>
  <c r="D687" i="17"/>
  <c r="E687" i="17"/>
  <c r="F687" i="17"/>
  <c r="I687" i="17"/>
  <c r="J687" i="17"/>
  <c r="K687" i="17"/>
  <c r="N687" i="17"/>
  <c r="O687" i="17"/>
  <c r="P687" i="17"/>
  <c r="S687" i="17"/>
  <c r="T687" i="17"/>
  <c r="D688" i="17"/>
  <c r="E688" i="17"/>
  <c r="F688" i="17"/>
  <c r="I688" i="17"/>
  <c r="J688" i="17"/>
  <c r="K688" i="17"/>
  <c r="N688" i="17"/>
  <c r="O688" i="17"/>
  <c r="P688" i="17"/>
  <c r="S688" i="17"/>
  <c r="T688" i="17"/>
  <c r="D689" i="17"/>
  <c r="E689" i="17"/>
  <c r="F689" i="17"/>
  <c r="I689" i="17"/>
  <c r="J689" i="17"/>
  <c r="K689" i="17"/>
  <c r="N689" i="17"/>
  <c r="O689" i="17"/>
  <c r="P689" i="17"/>
  <c r="S689" i="17"/>
  <c r="T689" i="17"/>
  <c r="D690" i="17"/>
  <c r="E690" i="17"/>
  <c r="F690" i="17"/>
  <c r="I690" i="17"/>
  <c r="J690" i="17"/>
  <c r="K690" i="17"/>
  <c r="N690" i="17"/>
  <c r="O690" i="17"/>
  <c r="P690" i="17"/>
  <c r="S690" i="17"/>
  <c r="T690" i="17"/>
  <c r="D691" i="17"/>
  <c r="E691" i="17"/>
  <c r="F691" i="17"/>
  <c r="I691" i="17"/>
  <c r="J691" i="17"/>
  <c r="K691" i="17"/>
  <c r="N691" i="17"/>
  <c r="O691" i="17"/>
  <c r="P691" i="17"/>
  <c r="S691" i="17"/>
  <c r="T691" i="17"/>
  <c r="D692" i="17"/>
  <c r="E692" i="17"/>
  <c r="F692" i="17"/>
  <c r="I692" i="17"/>
  <c r="J692" i="17"/>
  <c r="K692" i="17"/>
  <c r="N692" i="17"/>
  <c r="O692" i="17"/>
  <c r="P692" i="17"/>
  <c r="S692" i="17"/>
  <c r="T692" i="17"/>
  <c r="D693" i="17"/>
  <c r="E693" i="17"/>
  <c r="F693" i="17"/>
  <c r="I693" i="17"/>
  <c r="J693" i="17"/>
  <c r="K693" i="17"/>
  <c r="N693" i="17"/>
  <c r="O693" i="17"/>
  <c r="P693" i="17"/>
  <c r="S693" i="17"/>
  <c r="T693" i="17"/>
  <c r="D694" i="17"/>
  <c r="E694" i="17"/>
  <c r="F694" i="17"/>
  <c r="I694" i="17"/>
  <c r="J694" i="17"/>
  <c r="K694" i="17"/>
  <c r="N694" i="17"/>
  <c r="O694" i="17"/>
  <c r="P694" i="17"/>
  <c r="S694" i="17"/>
  <c r="T694" i="17"/>
  <c r="D695" i="17"/>
  <c r="E695" i="17"/>
  <c r="F695" i="17"/>
  <c r="I695" i="17"/>
  <c r="J695" i="17"/>
  <c r="K695" i="17"/>
  <c r="N695" i="17"/>
  <c r="O695" i="17"/>
  <c r="P695" i="17"/>
  <c r="S695" i="17"/>
  <c r="T695" i="17"/>
  <c r="D696" i="17"/>
  <c r="E696" i="17"/>
  <c r="F696" i="17"/>
  <c r="I696" i="17"/>
  <c r="J696" i="17"/>
  <c r="K696" i="17"/>
  <c r="N696" i="17"/>
  <c r="O696" i="17"/>
  <c r="P696" i="17"/>
  <c r="S696" i="17"/>
  <c r="T696" i="17"/>
  <c r="D697" i="17"/>
  <c r="E697" i="17"/>
  <c r="F697" i="17"/>
  <c r="I697" i="17"/>
  <c r="J697" i="17"/>
  <c r="K697" i="17"/>
  <c r="N697" i="17"/>
  <c r="O697" i="17"/>
  <c r="P697" i="17"/>
  <c r="S697" i="17"/>
  <c r="T697" i="17"/>
  <c r="D698" i="17"/>
  <c r="E698" i="17"/>
  <c r="F698" i="17"/>
  <c r="I698" i="17"/>
  <c r="J698" i="17"/>
  <c r="K698" i="17"/>
  <c r="N698" i="17"/>
  <c r="O698" i="17"/>
  <c r="P698" i="17"/>
  <c r="S698" i="17"/>
  <c r="T698" i="17"/>
  <c r="D699" i="17"/>
  <c r="E699" i="17"/>
  <c r="F699" i="17"/>
  <c r="I699" i="17"/>
  <c r="J699" i="17"/>
  <c r="K699" i="17"/>
  <c r="N699" i="17"/>
  <c r="O699" i="17"/>
  <c r="P699" i="17"/>
  <c r="S699" i="17"/>
  <c r="T699" i="17"/>
  <c r="D700" i="17"/>
  <c r="E700" i="17"/>
  <c r="F700" i="17"/>
  <c r="I700" i="17"/>
  <c r="J700" i="17"/>
  <c r="K700" i="17"/>
  <c r="N700" i="17"/>
  <c r="O700" i="17"/>
  <c r="P700" i="17"/>
  <c r="S700" i="17"/>
  <c r="T700" i="17"/>
  <c r="D701" i="17"/>
  <c r="E701" i="17"/>
  <c r="F701" i="17"/>
  <c r="I701" i="17"/>
  <c r="J701" i="17"/>
  <c r="K701" i="17"/>
  <c r="N701" i="17"/>
  <c r="O701" i="17"/>
  <c r="P701" i="17"/>
  <c r="S701" i="17"/>
  <c r="T701" i="17"/>
  <c r="D702" i="17"/>
  <c r="E702" i="17"/>
  <c r="F702" i="17"/>
  <c r="I702" i="17"/>
  <c r="J702" i="17"/>
  <c r="K702" i="17"/>
  <c r="N702" i="17"/>
  <c r="O702" i="17"/>
  <c r="P702" i="17"/>
  <c r="S702" i="17"/>
  <c r="T702" i="17"/>
  <c r="D703" i="17"/>
  <c r="E703" i="17"/>
  <c r="F703" i="17"/>
  <c r="I703" i="17"/>
  <c r="J703" i="17"/>
  <c r="K703" i="17"/>
  <c r="N703" i="17"/>
  <c r="O703" i="17"/>
  <c r="P703" i="17"/>
  <c r="S703" i="17"/>
  <c r="T703" i="17"/>
  <c r="D704" i="17"/>
  <c r="E704" i="17"/>
  <c r="F704" i="17"/>
  <c r="I704" i="17"/>
  <c r="J704" i="17"/>
  <c r="K704" i="17"/>
  <c r="N704" i="17"/>
  <c r="O704" i="17"/>
  <c r="P704" i="17"/>
  <c r="S704" i="17"/>
  <c r="T704" i="17"/>
  <c r="D705" i="17"/>
  <c r="E705" i="17"/>
  <c r="F705" i="17"/>
  <c r="I705" i="17"/>
  <c r="J705" i="17"/>
  <c r="K705" i="17"/>
  <c r="N705" i="17"/>
  <c r="O705" i="17"/>
  <c r="P705" i="17"/>
  <c r="S705" i="17"/>
  <c r="T705" i="17"/>
  <c r="D706" i="17"/>
  <c r="E706" i="17"/>
  <c r="F706" i="17"/>
  <c r="I706" i="17"/>
  <c r="J706" i="17"/>
  <c r="K706" i="17"/>
  <c r="N706" i="17"/>
  <c r="O706" i="17"/>
  <c r="P706" i="17"/>
  <c r="S706" i="17"/>
  <c r="T706" i="17"/>
  <c r="D707" i="17"/>
  <c r="E707" i="17"/>
  <c r="F707" i="17"/>
  <c r="I707" i="17"/>
  <c r="J707" i="17"/>
  <c r="K707" i="17"/>
  <c r="N707" i="17"/>
  <c r="O707" i="17"/>
  <c r="P707" i="17"/>
  <c r="S707" i="17"/>
  <c r="T707" i="17"/>
  <c r="D708" i="17"/>
  <c r="E708" i="17"/>
  <c r="F708" i="17"/>
  <c r="I708" i="17"/>
  <c r="J708" i="17"/>
  <c r="K708" i="17"/>
  <c r="N708" i="17"/>
  <c r="O708" i="17"/>
  <c r="P708" i="17"/>
  <c r="S708" i="17"/>
  <c r="T708" i="17"/>
  <c r="D709" i="17"/>
  <c r="E709" i="17"/>
  <c r="F709" i="17"/>
  <c r="I709" i="17"/>
  <c r="J709" i="17"/>
  <c r="K709" i="17"/>
  <c r="N709" i="17"/>
  <c r="O709" i="17"/>
  <c r="P709" i="17"/>
  <c r="S709" i="17"/>
  <c r="T709" i="17"/>
  <c r="D710" i="17"/>
  <c r="E710" i="17"/>
  <c r="F710" i="17"/>
  <c r="I710" i="17"/>
  <c r="J710" i="17"/>
  <c r="K710" i="17"/>
  <c r="N710" i="17"/>
  <c r="O710" i="17"/>
  <c r="P710" i="17"/>
  <c r="S710" i="17"/>
  <c r="T710" i="17"/>
  <c r="D711" i="17"/>
  <c r="E711" i="17"/>
  <c r="F711" i="17"/>
  <c r="I711" i="17"/>
  <c r="J711" i="17"/>
  <c r="K711" i="17"/>
  <c r="N711" i="17"/>
  <c r="O711" i="17"/>
  <c r="P711" i="17"/>
  <c r="S711" i="17"/>
  <c r="T711" i="17"/>
  <c r="D712" i="17"/>
  <c r="E712" i="17"/>
  <c r="F712" i="17"/>
  <c r="I712" i="17"/>
  <c r="J712" i="17"/>
  <c r="K712" i="17"/>
  <c r="N712" i="17"/>
  <c r="O712" i="17"/>
  <c r="P712" i="17"/>
  <c r="S712" i="17"/>
  <c r="T712" i="17"/>
  <c r="D713" i="17"/>
  <c r="E713" i="17"/>
  <c r="F713" i="17"/>
  <c r="I713" i="17"/>
  <c r="J713" i="17"/>
  <c r="K713" i="17"/>
  <c r="N713" i="17"/>
  <c r="O713" i="17"/>
  <c r="P713" i="17"/>
  <c r="S713" i="17"/>
  <c r="T713" i="17"/>
  <c r="D714" i="17"/>
  <c r="E714" i="17"/>
  <c r="F714" i="17"/>
  <c r="I714" i="17"/>
  <c r="J714" i="17"/>
  <c r="K714" i="17"/>
  <c r="N714" i="17"/>
  <c r="O714" i="17"/>
  <c r="P714" i="17"/>
  <c r="S714" i="17"/>
  <c r="T714" i="17"/>
  <c r="D715" i="17"/>
  <c r="E715" i="17"/>
  <c r="F715" i="17"/>
  <c r="I715" i="17"/>
  <c r="J715" i="17"/>
  <c r="K715" i="17"/>
  <c r="N715" i="17"/>
  <c r="O715" i="17"/>
  <c r="P715" i="17"/>
  <c r="S715" i="17"/>
  <c r="T715" i="17"/>
  <c r="D716" i="17"/>
  <c r="E716" i="17"/>
  <c r="F716" i="17"/>
  <c r="I716" i="17"/>
  <c r="J716" i="17"/>
  <c r="K716" i="17"/>
  <c r="N716" i="17"/>
  <c r="O716" i="17"/>
  <c r="P716" i="17"/>
  <c r="S716" i="17"/>
  <c r="T716" i="17"/>
  <c r="D717" i="17"/>
  <c r="E717" i="17"/>
  <c r="F717" i="17"/>
  <c r="I717" i="17"/>
  <c r="J717" i="17"/>
  <c r="K717" i="17"/>
  <c r="N717" i="17"/>
  <c r="O717" i="17"/>
  <c r="P717" i="17"/>
  <c r="S717" i="17"/>
  <c r="T717" i="17"/>
  <c r="D718" i="17"/>
  <c r="E718" i="17"/>
  <c r="F718" i="17"/>
  <c r="I718" i="17"/>
  <c r="J718" i="17"/>
  <c r="K718" i="17"/>
  <c r="N718" i="17"/>
  <c r="O718" i="17"/>
  <c r="P718" i="17"/>
  <c r="S718" i="17"/>
  <c r="T718" i="17"/>
  <c r="D719" i="17"/>
  <c r="E719" i="17"/>
  <c r="F719" i="17"/>
  <c r="I719" i="17"/>
  <c r="J719" i="17"/>
  <c r="K719" i="17"/>
  <c r="N719" i="17"/>
  <c r="O719" i="17"/>
  <c r="P719" i="17"/>
  <c r="S719" i="17"/>
  <c r="T719" i="17"/>
  <c r="D720" i="17"/>
  <c r="E720" i="17"/>
  <c r="F720" i="17"/>
  <c r="I720" i="17"/>
  <c r="J720" i="17"/>
  <c r="K720" i="17"/>
  <c r="N720" i="17"/>
  <c r="O720" i="17"/>
  <c r="P720" i="17"/>
  <c r="S720" i="17"/>
  <c r="T720" i="17"/>
  <c r="D721" i="17"/>
  <c r="E721" i="17"/>
  <c r="F721" i="17"/>
  <c r="I721" i="17"/>
  <c r="J721" i="17"/>
  <c r="K721" i="17"/>
  <c r="N721" i="17"/>
  <c r="O721" i="17"/>
  <c r="P721" i="17"/>
  <c r="S721" i="17"/>
  <c r="T721" i="17"/>
  <c r="D722" i="17"/>
  <c r="E722" i="17"/>
  <c r="F722" i="17"/>
  <c r="I722" i="17"/>
  <c r="J722" i="17"/>
  <c r="K722" i="17"/>
  <c r="N722" i="17"/>
  <c r="O722" i="17"/>
  <c r="P722" i="17"/>
  <c r="S722" i="17"/>
  <c r="T722" i="17"/>
  <c r="D723" i="17"/>
  <c r="E723" i="17"/>
  <c r="F723" i="17"/>
  <c r="I723" i="17"/>
  <c r="J723" i="17"/>
  <c r="K723" i="17"/>
  <c r="N723" i="17"/>
  <c r="O723" i="17"/>
  <c r="P723" i="17"/>
  <c r="S723" i="17"/>
  <c r="T723" i="17"/>
  <c r="D724" i="17"/>
  <c r="E724" i="17"/>
  <c r="F724" i="17"/>
  <c r="I724" i="17"/>
  <c r="J724" i="17"/>
  <c r="K724" i="17"/>
  <c r="N724" i="17"/>
  <c r="O724" i="17"/>
  <c r="P724" i="17"/>
  <c r="S724" i="17"/>
  <c r="T724" i="17"/>
  <c r="D725" i="17"/>
  <c r="E725" i="17"/>
  <c r="F725" i="17"/>
  <c r="I725" i="17"/>
  <c r="J725" i="17"/>
  <c r="K725" i="17"/>
  <c r="N725" i="17"/>
  <c r="O725" i="17"/>
  <c r="P725" i="17"/>
  <c r="S725" i="17"/>
  <c r="T725" i="17"/>
  <c r="D726" i="17"/>
  <c r="E726" i="17"/>
  <c r="F726" i="17"/>
  <c r="I726" i="17"/>
  <c r="J726" i="17"/>
  <c r="K726" i="17"/>
  <c r="N726" i="17"/>
  <c r="O726" i="17"/>
  <c r="P726" i="17"/>
  <c r="S726" i="17"/>
  <c r="T726" i="17"/>
  <c r="D727" i="17"/>
  <c r="E727" i="17"/>
  <c r="F727" i="17"/>
  <c r="I727" i="17"/>
  <c r="J727" i="17"/>
  <c r="K727" i="17"/>
  <c r="N727" i="17"/>
  <c r="O727" i="17"/>
  <c r="P727" i="17"/>
  <c r="S727" i="17"/>
  <c r="T727" i="17"/>
  <c r="D728" i="17"/>
  <c r="E728" i="17"/>
  <c r="F728" i="17"/>
  <c r="I728" i="17"/>
  <c r="J728" i="17"/>
  <c r="K728" i="17"/>
  <c r="N728" i="17"/>
  <c r="O728" i="17"/>
  <c r="P728" i="17"/>
  <c r="S728" i="17"/>
  <c r="T728" i="17"/>
  <c r="D729" i="17"/>
  <c r="E729" i="17"/>
  <c r="F729" i="17"/>
  <c r="I729" i="17"/>
  <c r="J729" i="17"/>
  <c r="K729" i="17"/>
  <c r="N729" i="17"/>
  <c r="O729" i="17"/>
  <c r="P729" i="17"/>
  <c r="S729" i="17"/>
  <c r="T729" i="17"/>
  <c r="D730" i="17"/>
  <c r="E730" i="17"/>
  <c r="F730" i="17"/>
  <c r="I730" i="17"/>
  <c r="J730" i="17"/>
  <c r="K730" i="17"/>
  <c r="N730" i="17"/>
  <c r="O730" i="17"/>
  <c r="P730" i="17"/>
  <c r="S730" i="17"/>
  <c r="T730" i="17"/>
  <c r="D731" i="17"/>
  <c r="E731" i="17"/>
  <c r="F731" i="17"/>
  <c r="I731" i="17"/>
  <c r="J731" i="17"/>
  <c r="K731" i="17"/>
  <c r="N731" i="17"/>
  <c r="O731" i="17"/>
  <c r="P731" i="17"/>
  <c r="S731" i="17"/>
  <c r="T731" i="17"/>
  <c r="D732" i="17"/>
  <c r="E732" i="17"/>
  <c r="F732" i="17"/>
  <c r="I732" i="17"/>
  <c r="J732" i="17"/>
  <c r="K732" i="17"/>
  <c r="N732" i="17"/>
  <c r="O732" i="17"/>
  <c r="P732" i="17"/>
  <c r="S732" i="17"/>
  <c r="T732" i="17"/>
  <c r="D733" i="17"/>
  <c r="E733" i="17"/>
  <c r="F733" i="17"/>
  <c r="I733" i="17"/>
  <c r="J733" i="17"/>
  <c r="K733" i="17"/>
  <c r="N733" i="17"/>
  <c r="O733" i="17"/>
  <c r="P733" i="17"/>
  <c r="S733" i="17"/>
  <c r="T733" i="17"/>
  <c r="D734" i="17"/>
  <c r="E734" i="17"/>
  <c r="F734" i="17"/>
  <c r="I734" i="17"/>
  <c r="J734" i="17"/>
  <c r="K734" i="17"/>
  <c r="N734" i="17"/>
  <c r="O734" i="17"/>
  <c r="P734" i="17"/>
  <c r="S734" i="17"/>
  <c r="T734" i="17"/>
  <c r="D735" i="17"/>
  <c r="E735" i="17"/>
  <c r="F735" i="17"/>
  <c r="I735" i="17"/>
  <c r="J735" i="17"/>
  <c r="K735" i="17"/>
  <c r="N735" i="17"/>
  <c r="O735" i="17"/>
  <c r="P735" i="17"/>
  <c r="S735" i="17"/>
  <c r="T735" i="17"/>
  <c r="D736" i="17"/>
  <c r="E736" i="17"/>
  <c r="F736" i="17"/>
  <c r="I736" i="17"/>
  <c r="J736" i="17"/>
  <c r="K736" i="17"/>
  <c r="N736" i="17"/>
  <c r="O736" i="17"/>
  <c r="P736" i="17"/>
  <c r="S736" i="17"/>
  <c r="T736" i="17"/>
  <c r="D737" i="17"/>
  <c r="E737" i="17"/>
  <c r="F737" i="17"/>
  <c r="I737" i="17"/>
  <c r="J737" i="17"/>
  <c r="K737" i="17"/>
  <c r="N737" i="17"/>
  <c r="O737" i="17"/>
  <c r="P737" i="17"/>
  <c r="S737" i="17"/>
  <c r="T737" i="17"/>
  <c r="D738" i="17"/>
  <c r="E738" i="17"/>
  <c r="F738" i="17"/>
  <c r="I738" i="17"/>
  <c r="J738" i="17"/>
  <c r="K738" i="17"/>
  <c r="N738" i="17"/>
  <c r="O738" i="17"/>
  <c r="P738" i="17"/>
  <c r="S738" i="17"/>
  <c r="T738" i="17"/>
  <c r="D739" i="17"/>
  <c r="E739" i="17"/>
  <c r="F739" i="17"/>
  <c r="I739" i="17"/>
  <c r="J739" i="17"/>
  <c r="K739" i="17"/>
  <c r="N739" i="17"/>
  <c r="O739" i="17"/>
  <c r="P739" i="17"/>
  <c r="S739" i="17"/>
  <c r="T739" i="17"/>
  <c r="D740" i="17"/>
  <c r="E740" i="17"/>
  <c r="F740" i="17"/>
  <c r="I740" i="17"/>
  <c r="J740" i="17"/>
  <c r="K740" i="17"/>
  <c r="N740" i="17"/>
  <c r="O740" i="17"/>
  <c r="P740" i="17"/>
  <c r="S740" i="17"/>
  <c r="T740" i="17"/>
  <c r="D741" i="17"/>
  <c r="E741" i="17"/>
  <c r="F741" i="17"/>
  <c r="I741" i="17"/>
  <c r="J741" i="17"/>
  <c r="K741" i="17"/>
  <c r="N741" i="17"/>
  <c r="O741" i="17"/>
  <c r="P741" i="17"/>
  <c r="S741" i="17"/>
  <c r="T741" i="17"/>
  <c r="D742" i="17"/>
  <c r="E742" i="17"/>
  <c r="F742" i="17"/>
  <c r="I742" i="17"/>
  <c r="J742" i="17"/>
  <c r="K742" i="17"/>
  <c r="N742" i="17"/>
  <c r="O742" i="17"/>
  <c r="P742" i="17"/>
  <c r="S742" i="17"/>
  <c r="T742" i="17"/>
  <c r="D743" i="17"/>
  <c r="E743" i="17"/>
  <c r="F743" i="17"/>
  <c r="I743" i="17"/>
  <c r="J743" i="17"/>
  <c r="K743" i="17"/>
  <c r="N743" i="17"/>
  <c r="O743" i="17"/>
  <c r="P743" i="17"/>
  <c r="S743" i="17"/>
  <c r="T743" i="17"/>
  <c r="D744" i="17"/>
  <c r="E744" i="17"/>
  <c r="F744" i="17"/>
  <c r="I744" i="17"/>
  <c r="J744" i="17"/>
  <c r="K744" i="17"/>
  <c r="N744" i="17"/>
  <c r="O744" i="17"/>
  <c r="P744" i="17"/>
  <c r="S744" i="17"/>
  <c r="T744" i="17"/>
  <c r="D745" i="17"/>
  <c r="E745" i="17"/>
  <c r="F745" i="17"/>
  <c r="I745" i="17"/>
  <c r="J745" i="17"/>
  <c r="K745" i="17"/>
  <c r="N745" i="17"/>
  <c r="O745" i="17"/>
  <c r="P745" i="17"/>
  <c r="S745" i="17"/>
  <c r="T745" i="17"/>
  <c r="D746" i="17"/>
  <c r="E746" i="17"/>
  <c r="F746" i="17"/>
  <c r="I746" i="17"/>
  <c r="J746" i="17"/>
  <c r="K746" i="17"/>
  <c r="N746" i="17"/>
  <c r="O746" i="17"/>
  <c r="P746" i="17"/>
  <c r="S746" i="17"/>
  <c r="T746" i="17"/>
  <c r="D747" i="17"/>
  <c r="E747" i="17"/>
  <c r="F747" i="17"/>
  <c r="I747" i="17"/>
  <c r="J747" i="17"/>
  <c r="K747" i="17"/>
  <c r="N747" i="17"/>
  <c r="O747" i="17"/>
  <c r="P747" i="17"/>
  <c r="S747" i="17"/>
  <c r="T747" i="17"/>
  <c r="D748" i="17"/>
  <c r="E748" i="17"/>
  <c r="F748" i="17"/>
  <c r="I748" i="17"/>
  <c r="J748" i="17"/>
  <c r="K748" i="17"/>
  <c r="N748" i="17"/>
  <c r="O748" i="17"/>
  <c r="P748" i="17"/>
  <c r="S748" i="17"/>
  <c r="T748" i="17"/>
  <c r="D749" i="17"/>
  <c r="E749" i="17"/>
  <c r="F749" i="17"/>
  <c r="I749" i="17"/>
  <c r="J749" i="17"/>
  <c r="K749" i="17"/>
  <c r="N749" i="17"/>
  <c r="O749" i="17"/>
  <c r="P749" i="17"/>
  <c r="S749" i="17"/>
  <c r="T749" i="17"/>
  <c r="D750" i="17"/>
  <c r="E750" i="17"/>
  <c r="F750" i="17"/>
  <c r="I750" i="17"/>
  <c r="J750" i="17"/>
  <c r="K750" i="17"/>
  <c r="N750" i="17"/>
  <c r="O750" i="17"/>
  <c r="P750" i="17"/>
  <c r="S750" i="17"/>
  <c r="T750" i="17"/>
  <c r="D751" i="17"/>
  <c r="E751" i="17"/>
  <c r="F751" i="17"/>
  <c r="I751" i="17"/>
  <c r="J751" i="17"/>
  <c r="K751" i="17"/>
  <c r="N751" i="17"/>
  <c r="O751" i="17"/>
  <c r="P751" i="17"/>
  <c r="S751" i="17"/>
  <c r="T751" i="17"/>
  <c r="D752" i="17"/>
  <c r="E752" i="17"/>
  <c r="F752" i="17"/>
  <c r="I752" i="17"/>
  <c r="J752" i="17"/>
  <c r="K752" i="17"/>
  <c r="N752" i="17"/>
  <c r="O752" i="17"/>
  <c r="P752" i="17"/>
  <c r="S752" i="17"/>
  <c r="T752" i="17"/>
  <c r="D753" i="17"/>
  <c r="E753" i="17"/>
  <c r="F753" i="17"/>
  <c r="I753" i="17"/>
  <c r="J753" i="17"/>
  <c r="K753" i="17"/>
  <c r="N753" i="17"/>
  <c r="O753" i="17"/>
  <c r="P753" i="17"/>
  <c r="S753" i="17"/>
  <c r="T753" i="17"/>
  <c r="D754" i="17"/>
  <c r="E754" i="17"/>
  <c r="F754" i="17"/>
  <c r="I754" i="17"/>
  <c r="J754" i="17"/>
  <c r="K754" i="17"/>
  <c r="N754" i="17"/>
  <c r="O754" i="17"/>
  <c r="P754" i="17"/>
  <c r="S754" i="17"/>
  <c r="T754" i="17"/>
  <c r="D755" i="17"/>
  <c r="E755" i="17"/>
  <c r="F755" i="17"/>
  <c r="I755" i="17"/>
  <c r="J755" i="17"/>
  <c r="K755" i="17"/>
  <c r="N755" i="17"/>
  <c r="O755" i="17"/>
  <c r="P755" i="17"/>
  <c r="S755" i="17"/>
  <c r="T755" i="17"/>
  <c r="D756" i="17"/>
  <c r="E756" i="17"/>
  <c r="F756" i="17"/>
  <c r="I756" i="17"/>
  <c r="J756" i="17"/>
  <c r="K756" i="17"/>
  <c r="N756" i="17"/>
  <c r="O756" i="17"/>
  <c r="P756" i="17"/>
  <c r="S756" i="17"/>
  <c r="T756" i="17"/>
  <c r="D757" i="17"/>
  <c r="E757" i="17"/>
  <c r="F757" i="17"/>
  <c r="I757" i="17"/>
  <c r="J757" i="17"/>
  <c r="K757" i="17"/>
  <c r="N757" i="17"/>
  <c r="O757" i="17"/>
  <c r="P757" i="17"/>
  <c r="S757" i="17"/>
  <c r="T757" i="17"/>
  <c r="D758" i="17"/>
  <c r="E758" i="17"/>
  <c r="F758" i="17"/>
  <c r="I758" i="17"/>
  <c r="J758" i="17"/>
  <c r="K758" i="17"/>
  <c r="N758" i="17"/>
  <c r="O758" i="17"/>
  <c r="P758" i="17"/>
  <c r="S758" i="17"/>
  <c r="T758" i="17"/>
  <c r="D759" i="17"/>
  <c r="E759" i="17"/>
  <c r="F759" i="17"/>
  <c r="I759" i="17"/>
  <c r="J759" i="17"/>
  <c r="K759" i="17"/>
  <c r="N759" i="17"/>
  <c r="O759" i="17"/>
  <c r="P759" i="17"/>
  <c r="S759" i="17"/>
  <c r="T759" i="17"/>
  <c r="D760" i="17"/>
  <c r="E760" i="17"/>
  <c r="F760" i="17"/>
  <c r="I760" i="17"/>
  <c r="J760" i="17"/>
  <c r="K760" i="17"/>
  <c r="N760" i="17"/>
  <c r="O760" i="17"/>
  <c r="P760" i="17"/>
  <c r="S760" i="17"/>
  <c r="T760" i="17"/>
  <c r="D761" i="17"/>
  <c r="E761" i="17"/>
  <c r="F761" i="17"/>
  <c r="I761" i="17"/>
  <c r="J761" i="17"/>
  <c r="K761" i="17"/>
  <c r="N761" i="17"/>
  <c r="O761" i="17"/>
  <c r="P761" i="17"/>
  <c r="S761" i="17"/>
  <c r="T761" i="17"/>
  <c r="D762" i="17"/>
  <c r="E762" i="17"/>
  <c r="F762" i="17"/>
  <c r="I762" i="17"/>
  <c r="J762" i="17"/>
  <c r="K762" i="17"/>
  <c r="N762" i="17"/>
  <c r="O762" i="17"/>
  <c r="P762" i="17"/>
  <c r="S762" i="17"/>
  <c r="T762" i="17"/>
  <c r="D763" i="17"/>
  <c r="E763" i="17"/>
  <c r="F763" i="17"/>
  <c r="I763" i="17"/>
  <c r="J763" i="17"/>
  <c r="K763" i="17"/>
  <c r="N763" i="17"/>
  <c r="O763" i="17"/>
  <c r="P763" i="17"/>
  <c r="S763" i="17"/>
  <c r="T763" i="17"/>
  <c r="D764" i="17"/>
  <c r="E764" i="17"/>
  <c r="F764" i="17"/>
  <c r="I764" i="17"/>
  <c r="J764" i="17"/>
  <c r="K764" i="17"/>
  <c r="N764" i="17"/>
  <c r="O764" i="17"/>
  <c r="P764" i="17"/>
  <c r="S764" i="17"/>
  <c r="T764" i="17"/>
  <c r="D765" i="17"/>
  <c r="E765" i="17"/>
  <c r="F765" i="17"/>
  <c r="I765" i="17"/>
  <c r="J765" i="17"/>
  <c r="K765" i="17"/>
  <c r="N765" i="17"/>
  <c r="O765" i="17"/>
  <c r="P765" i="17"/>
  <c r="S765" i="17"/>
  <c r="T765" i="17"/>
  <c r="D766" i="17"/>
  <c r="E766" i="17"/>
  <c r="F766" i="17"/>
  <c r="I766" i="17"/>
  <c r="J766" i="17"/>
  <c r="K766" i="17"/>
  <c r="N766" i="17"/>
  <c r="O766" i="17"/>
  <c r="P766" i="17"/>
  <c r="S766" i="17"/>
  <c r="T766" i="17"/>
  <c r="D767" i="17"/>
  <c r="E767" i="17"/>
  <c r="F767" i="17"/>
  <c r="I767" i="17"/>
  <c r="J767" i="17"/>
  <c r="K767" i="17"/>
  <c r="N767" i="17"/>
  <c r="O767" i="17"/>
  <c r="P767" i="17"/>
  <c r="S767" i="17"/>
  <c r="T767" i="17"/>
  <c r="D768" i="17"/>
  <c r="E768" i="17"/>
  <c r="F768" i="17"/>
  <c r="I768" i="17"/>
  <c r="J768" i="17"/>
  <c r="K768" i="17"/>
  <c r="N768" i="17"/>
  <c r="O768" i="17"/>
  <c r="P768" i="17"/>
  <c r="S768" i="17"/>
  <c r="T768" i="17"/>
  <c r="D769" i="17"/>
  <c r="E769" i="17"/>
  <c r="F769" i="17"/>
  <c r="I769" i="17"/>
  <c r="J769" i="17"/>
  <c r="K769" i="17"/>
  <c r="N769" i="17"/>
  <c r="O769" i="17"/>
  <c r="P769" i="17"/>
  <c r="S769" i="17"/>
  <c r="T769" i="17"/>
  <c r="D770" i="17"/>
  <c r="E770" i="17"/>
  <c r="F770" i="17"/>
  <c r="I770" i="17"/>
  <c r="J770" i="17"/>
  <c r="K770" i="17"/>
  <c r="N770" i="17"/>
  <c r="O770" i="17"/>
  <c r="P770" i="17"/>
  <c r="S770" i="17"/>
  <c r="T770" i="17"/>
  <c r="D771" i="17"/>
  <c r="E771" i="17"/>
  <c r="F771" i="17"/>
  <c r="I771" i="17"/>
  <c r="J771" i="17"/>
  <c r="K771" i="17"/>
  <c r="N771" i="17"/>
  <c r="O771" i="17"/>
  <c r="P771" i="17"/>
  <c r="S771" i="17"/>
  <c r="T771" i="17"/>
  <c r="D772" i="17"/>
  <c r="E772" i="17"/>
  <c r="F772" i="17"/>
  <c r="I772" i="17"/>
  <c r="J772" i="17"/>
  <c r="K772" i="17"/>
  <c r="N772" i="17"/>
  <c r="O772" i="17"/>
  <c r="P772" i="17"/>
  <c r="S772" i="17"/>
  <c r="T772" i="17"/>
  <c r="D773" i="17"/>
  <c r="E773" i="17"/>
  <c r="F773" i="17"/>
  <c r="I773" i="17"/>
  <c r="J773" i="17"/>
  <c r="K773" i="17"/>
  <c r="N773" i="17"/>
  <c r="O773" i="17"/>
  <c r="P773" i="17"/>
  <c r="S773" i="17"/>
  <c r="T773" i="17"/>
  <c r="D774" i="17"/>
  <c r="E774" i="17"/>
  <c r="F774" i="17"/>
  <c r="I774" i="17"/>
  <c r="J774" i="17"/>
  <c r="K774" i="17"/>
  <c r="N774" i="17"/>
  <c r="O774" i="17"/>
  <c r="P774" i="17"/>
  <c r="S774" i="17"/>
  <c r="T774" i="17"/>
  <c r="D775" i="17"/>
  <c r="E775" i="17"/>
  <c r="F775" i="17"/>
  <c r="I775" i="17"/>
  <c r="J775" i="17"/>
  <c r="K775" i="17"/>
  <c r="N775" i="17"/>
  <c r="O775" i="17"/>
  <c r="P775" i="17"/>
  <c r="S775" i="17"/>
  <c r="T775" i="17"/>
  <c r="D776" i="17"/>
  <c r="E776" i="17"/>
  <c r="F776" i="17"/>
  <c r="I776" i="17"/>
  <c r="J776" i="17"/>
  <c r="K776" i="17"/>
  <c r="N776" i="17"/>
  <c r="O776" i="17"/>
  <c r="P776" i="17"/>
  <c r="S776" i="17"/>
  <c r="T776" i="17"/>
  <c r="D777" i="17"/>
  <c r="E777" i="17"/>
  <c r="F777" i="17"/>
  <c r="I777" i="17"/>
  <c r="J777" i="17"/>
  <c r="K777" i="17"/>
  <c r="N777" i="17"/>
  <c r="O777" i="17"/>
  <c r="P777" i="17"/>
  <c r="S777" i="17"/>
  <c r="T777" i="17"/>
  <c r="D778" i="17"/>
  <c r="E778" i="17"/>
  <c r="F778" i="17"/>
  <c r="I778" i="17"/>
  <c r="J778" i="17"/>
  <c r="K778" i="17"/>
  <c r="N778" i="17"/>
  <c r="O778" i="17"/>
  <c r="P778" i="17"/>
  <c r="S778" i="17"/>
  <c r="T778" i="17"/>
  <c r="D779" i="17"/>
  <c r="E779" i="17"/>
  <c r="F779" i="17"/>
  <c r="I779" i="17"/>
  <c r="J779" i="17"/>
  <c r="K779" i="17"/>
  <c r="N779" i="17"/>
  <c r="O779" i="17"/>
  <c r="P779" i="17"/>
  <c r="S779" i="17"/>
  <c r="T779" i="17"/>
  <c r="D780" i="17"/>
  <c r="E780" i="17"/>
  <c r="F780" i="17"/>
  <c r="I780" i="17"/>
  <c r="J780" i="17"/>
  <c r="K780" i="17"/>
  <c r="N780" i="17"/>
  <c r="O780" i="17"/>
  <c r="P780" i="17"/>
  <c r="S780" i="17"/>
  <c r="T780" i="17"/>
  <c r="D781" i="17"/>
  <c r="E781" i="17"/>
  <c r="F781" i="17"/>
  <c r="I781" i="17"/>
  <c r="J781" i="17"/>
  <c r="K781" i="17"/>
  <c r="N781" i="17"/>
  <c r="O781" i="17"/>
  <c r="P781" i="17"/>
  <c r="S781" i="17"/>
  <c r="T781" i="17"/>
  <c r="D782" i="17"/>
  <c r="E782" i="17"/>
  <c r="F782" i="17"/>
  <c r="I782" i="17"/>
  <c r="J782" i="17"/>
  <c r="K782" i="17"/>
  <c r="N782" i="17"/>
  <c r="O782" i="17"/>
  <c r="P782" i="17"/>
  <c r="S782" i="17"/>
  <c r="T782" i="17"/>
  <c r="D783" i="17"/>
  <c r="E783" i="17"/>
  <c r="F783" i="17"/>
  <c r="I783" i="17"/>
  <c r="J783" i="17"/>
  <c r="K783" i="17"/>
  <c r="N783" i="17"/>
  <c r="O783" i="17"/>
  <c r="P783" i="17"/>
  <c r="S783" i="17"/>
  <c r="T783" i="17"/>
  <c r="D784" i="17"/>
  <c r="E784" i="17"/>
  <c r="F784" i="17"/>
  <c r="I784" i="17"/>
  <c r="J784" i="17"/>
  <c r="K784" i="17"/>
  <c r="N784" i="17"/>
  <c r="O784" i="17"/>
  <c r="P784" i="17"/>
  <c r="S784" i="17"/>
  <c r="T784" i="17"/>
  <c r="D785" i="17"/>
  <c r="E785" i="17"/>
  <c r="F785" i="17"/>
  <c r="I785" i="17"/>
  <c r="J785" i="17"/>
  <c r="K785" i="17"/>
  <c r="N785" i="17"/>
  <c r="O785" i="17"/>
  <c r="P785" i="17"/>
  <c r="S785" i="17"/>
  <c r="T785" i="17"/>
  <c r="D786" i="17"/>
  <c r="E786" i="17"/>
  <c r="F786" i="17"/>
  <c r="I786" i="17"/>
  <c r="J786" i="17"/>
  <c r="K786" i="17"/>
  <c r="N786" i="17"/>
  <c r="O786" i="17"/>
  <c r="P786" i="17"/>
  <c r="S786" i="17"/>
  <c r="T786" i="17"/>
  <c r="D787" i="17"/>
  <c r="E787" i="17"/>
  <c r="F787" i="17"/>
  <c r="I787" i="17"/>
  <c r="J787" i="17"/>
  <c r="K787" i="17"/>
  <c r="N787" i="17"/>
  <c r="O787" i="17"/>
  <c r="P787" i="17"/>
  <c r="S787" i="17"/>
  <c r="T787" i="17"/>
  <c r="D788" i="17"/>
  <c r="E788" i="17"/>
  <c r="F788" i="17"/>
  <c r="I788" i="17"/>
  <c r="J788" i="17"/>
  <c r="K788" i="17"/>
  <c r="N788" i="17"/>
  <c r="O788" i="17"/>
  <c r="P788" i="17"/>
  <c r="S788" i="17"/>
  <c r="T788" i="17"/>
  <c r="D789" i="17"/>
  <c r="E789" i="17"/>
  <c r="F789" i="17"/>
  <c r="I789" i="17"/>
  <c r="J789" i="17"/>
  <c r="K789" i="17"/>
  <c r="N789" i="17"/>
  <c r="O789" i="17"/>
  <c r="P789" i="17"/>
  <c r="S789" i="17"/>
  <c r="T789" i="17"/>
  <c r="D790" i="17"/>
  <c r="E790" i="17"/>
  <c r="F790" i="17"/>
  <c r="I790" i="17"/>
  <c r="J790" i="17"/>
  <c r="K790" i="17"/>
  <c r="N790" i="17"/>
  <c r="O790" i="17"/>
  <c r="P790" i="17"/>
  <c r="S790" i="17"/>
  <c r="T790" i="17"/>
  <c r="D791" i="17"/>
  <c r="E791" i="17"/>
  <c r="F791" i="17"/>
  <c r="I791" i="17"/>
  <c r="J791" i="17"/>
  <c r="K791" i="17"/>
  <c r="N791" i="17"/>
  <c r="O791" i="17"/>
  <c r="P791" i="17"/>
  <c r="S791" i="17"/>
  <c r="T791" i="17"/>
  <c r="D792" i="17"/>
  <c r="E792" i="17"/>
  <c r="F792" i="17"/>
  <c r="I792" i="17"/>
  <c r="J792" i="17"/>
  <c r="K792" i="17"/>
  <c r="N792" i="17"/>
  <c r="O792" i="17"/>
  <c r="P792" i="17"/>
  <c r="S792" i="17"/>
  <c r="T792" i="17"/>
  <c r="D793" i="17"/>
  <c r="E793" i="17"/>
  <c r="F793" i="17"/>
  <c r="I793" i="17"/>
  <c r="J793" i="17"/>
  <c r="K793" i="17"/>
  <c r="N793" i="17"/>
  <c r="O793" i="17"/>
  <c r="P793" i="17"/>
  <c r="S793" i="17"/>
  <c r="T793" i="17"/>
  <c r="D794" i="17"/>
  <c r="E794" i="17"/>
  <c r="F794" i="17"/>
  <c r="I794" i="17"/>
  <c r="J794" i="17"/>
  <c r="K794" i="17"/>
  <c r="N794" i="17"/>
  <c r="O794" i="17"/>
  <c r="P794" i="17"/>
  <c r="S794" i="17"/>
  <c r="T794" i="17"/>
  <c r="D795" i="17"/>
  <c r="E795" i="17"/>
  <c r="F795" i="17"/>
  <c r="I795" i="17"/>
  <c r="J795" i="17"/>
  <c r="K795" i="17"/>
  <c r="N795" i="17"/>
  <c r="O795" i="17"/>
  <c r="P795" i="17"/>
  <c r="S795" i="17"/>
  <c r="T795" i="17"/>
  <c r="D796" i="17"/>
  <c r="E796" i="17"/>
  <c r="F796" i="17"/>
  <c r="I796" i="17"/>
  <c r="J796" i="17"/>
  <c r="K796" i="17"/>
  <c r="N796" i="17"/>
  <c r="O796" i="17"/>
  <c r="P796" i="17"/>
  <c r="S796" i="17"/>
  <c r="T796" i="17"/>
  <c r="D797" i="17"/>
  <c r="E797" i="17"/>
  <c r="F797" i="17"/>
  <c r="I797" i="17"/>
  <c r="J797" i="17"/>
  <c r="K797" i="17"/>
  <c r="N797" i="17"/>
  <c r="O797" i="17"/>
  <c r="P797" i="17"/>
  <c r="S797" i="17"/>
  <c r="T797" i="17"/>
  <c r="D798" i="17"/>
  <c r="E798" i="17"/>
  <c r="F798" i="17"/>
  <c r="I798" i="17"/>
  <c r="J798" i="17"/>
  <c r="K798" i="17"/>
  <c r="N798" i="17"/>
  <c r="O798" i="17"/>
  <c r="P798" i="17"/>
  <c r="S798" i="17"/>
  <c r="T798" i="17"/>
  <c r="D799" i="17"/>
  <c r="E799" i="17"/>
  <c r="F799" i="17"/>
  <c r="I799" i="17"/>
  <c r="J799" i="17"/>
  <c r="K799" i="17"/>
  <c r="N799" i="17"/>
  <c r="O799" i="17"/>
  <c r="P799" i="17"/>
  <c r="S799" i="17"/>
  <c r="T799" i="17"/>
  <c r="D800" i="17"/>
  <c r="E800" i="17"/>
  <c r="F800" i="17"/>
  <c r="I800" i="17"/>
  <c r="J800" i="17"/>
  <c r="K800" i="17"/>
  <c r="N800" i="17"/>
  <c r="O800" i="17"/>
  <c r="P800" i="17"/>
  <c r="S800" i="17"/>
  <c r="T800" i="17"/>
  <c r="D801" i="17"/>
  <c r="E801" i="17"/>
  <c r="F801" i="17"/>
  <c r="I801" i="17"/>
  <c r="J801" i="17"/>
  <c r="K801" i="17"/>
  <c r="N801" i="17"/>
  <c r="O801" i="17"/>
  <c r="P801" i="17"/>
  <c r="S801" i="17"/>
  <c r="T801" i="17"/>
  <c r="D802" i="17"/>
  <c r="E802" i="17"/>
  <c r="F802" i="17"/>
  <c r="I802" i="17"/>
  <c r="J802" i="17"/>
  <c r="K802" i="17"/>
  <c r="N802" i="17"/>
  <c r="O802" i="17"/>
  <c r="P802" i="17"/>
  <c r="S802" i="17"/>
  <c r="T802" i="17"/>
  <c r="D803" i="17"/>
  <c r="E803" i="17"/>
  <c r="F803" i="17"/>
  <c r="I803" i="17"/>
  <c r="J803" i="17"/>
  <c r="K803" i="17"/>
  <c r="N803" i="17"/>
  <c r="O803" i="17"/>
  <c r="P803" i="17"/>
  <c r="S803" i="17"/>
  <c r="T803" i="17"/>
  <c r="D804" i="17"/>
  <c r="E804" i="17"/>
  <c r="F804" i="17"/>
  <c r="I804" i="17"/>
  <c r="J804" i="17"/>
  <c r="K804" i="17"/>
  <c r="N804" i="17"/>
  <c r="O804" i="17"/>
  <c r="P804" i="17"/>
  <c r="S804" i="17"/>
  <c r="T804" i="17"/>
  <c r="D805" i="17"/>
  <c r="E805" i="17"/>
  <c r="F805" i="17"/>
  <c r="I805" i="17"/>
  <c r="J805" i="17"/>
  <c r="K805" i="17"/>
  <c r="N805" i="17"/>
  <c r="O805" i="17"/>
  <c r="P805" i="17"/>
  <c r="S805" i="17"/>
  <c r="T805" i="17"/>
  <c r="D806" i="17"/>
  <c r="E806" i="17"/>
  <c r="F806" i="17"/>
  <c r="I806" i="17"/>
  <c r="J806" i="17"/>
  <c r="K806" i="17"/>
  <c r="N806" i="17"/>
  <c r="O806" i="17"/>
  <c r="P806" i="17"/>
  <c r="S806" i="17"/>
  <c r="T806" i="17"/>
  <c r="D807" i="17"/>
  <c r="E807" i="17"/>
  <c r="F807" i="17"/>
  <c r="I807" i="17"/>
  <c r="J807" i="17"/>
  <c r="K807" i="17"/>
  <c r="N807" i="17"/>
  <c r="O807" i="17"/>
  <c r="P807" i="17"/>
  <c r="S807" i="17"/>
  <c r="T807" i="17"/>
  <c r="D808" i="17"/>
  <c r="E808" i="17"/>
  <c r="F808" i="17"/>
  <c r="I808" i="17"/>
  <c r="J808" i="17"/>
  <c r="K808" i="17"/>
  <c r="N808" i="17"/>
  <c r="O808" i="17"/>
  <c r="P808" i="17"/>
  <c r="S808" i="17"/>
  <c r="T808" i="17"/>
  <c r="D809" i="17"/>
  <c r="E809" i="17"/>
  <c r="F809" i="17"/>
  <c r="I809" i="17"/>
  <c r="J809" i="17"/>
  <c r="K809" i="17"/>
  <c r="N809" i="17"/>
  <c r="O809" i="17"/>
  <c r="P809" i="17"/>
  <c r="S809" i="17"/>
  <c r="T809" i="17"/>
  <c r="D810" i="17"/>
  <c r="E810" i="17"/>
  <c r="F810" i="17"/>
  <c r="I810" i="17"/>
  <c r="J810" i="17"/>
  <c r="K810" i="17"/>
  <c r="N810" i="17"/>
  <c r="O810" i="17"/>
  <c r="P810" i="17"/>
  <c r="S810" i="17"/>
  <c r="T810" i="17"/>
  <c r="D811" i="17"/>
  <c r="E811" i="17"/>
  <c r="F811" i="17"/>
  <c r="I811" i="17"/>
  <c r="J811" i="17"/>
  <c r="K811" i="17"/>
  <c r="N811" i="17"/>
  <c r="O811" i="17"/>
  <c r="P811" i="17"/>
  <c r="S811" i="17"/>
  <c r="T811" i="17"/>
  <c r="D812" i="17"/>
  <c r="E812" i="17"/>
  <c r="F812" i="17"/>
  <c r="I812" i="17"/>
  <c r="J812" i="17"/>
  <c r="K812" i="17"/>
  <c r="N812" i="17"/>
  <c r="O812" i="17"/>
  <c r="P812" i="17"/>
  <c r="S812" i="17"/>
  <c r="T812" i="17"/>
  <c r="D813" i="17"/>
  <c r="E813" i="17"/>
  <c r="F813" i="17"/>
  <c r="I813" i="17"/>
  <c r="J813" i="17"/>
  <c r="K813" i="17"/>
  <c r="N813" i="17"/>
  <c r="O813" i="17"/>
  <c r="P813" i="17"/>
  <c r="S813" i="17"/>
  <c r="T813" i="17"/>
  <c r="D814" i="17"/>
  <c r="E814" i="17"/>
  <c r="F814" i="17"/>
  <c r="I814" i="17"/>
  <c r="J814" i="17"/>
  <c r="K814" i="17"/>
  <c r="N814" i="17"/>
  <c r="O814" i="17"/>
  <c r="P814" i="17"/>
  <c r="S814" i="17"/>
  <c r="T814" i="17"/>
  <c r="D815" i="17"/>
  <c r="E815" i="17"/>
  <c r="F815" i="17"/>
  <c r="I815" i="17"/>
  <c r="J815" i="17"/>
  <c r="K815" i="17"/>
  <c r="N815" i="17"/>
  <c r="O815" i="17"/>
  <c r="P815" i="17"/>
  <c r="S815" i="17"/>
  <c r="T815" i="17"/>
  <c r="D816" i="17"/>
  <c r="E816" i="17"/>
  <c r="F816" i="17"/>
  <c r="I816" i="17"/>
  <c r="J816" i="17"/>
  <c r="K816" i="17"/>
  <c r="N816" i="17"/>
  <c r="O816" i="17"/>
  <c r="P816" i="17"/>
  <c r="S816" i="17"/>
  <c r="T816" i="17"/>
  <c r="D817" i="17"/>
  <c r="E817" i="17"/>
  <c r="F817" i="17"/>
  <c r="I817" i="17"/>
  <c r="J817" i="17"/>
  <c r="K817" i="17"/>
  <c r="N817" i="17"/>
  <c r="O817" i="17"/>
  <c r="P817" i="17"/>
  <c r="S817" i="17"/>
  <c r="T817" i="17"/>
  <c r="D818" i="17"/>
  <c r="E818" i="17"/>
  <c r="F818" i="17"/>
  <c r="I818" i="17"/>
  <c r="J818" i="17"/>
  <c r="K818" i="17"/>
  <c r="N818" i="17"/>
  <c r="O818" i="17"/>
  <c r="P818" i="17"/>
  <c r="S818" i="17"/>
  <c r="T818" i="17"/>
  <c r="D819" i="17"/>
  <c r="E819" i="17"/>
  <c r="F819" i="17"/>
  <c r="I819" i="17"/>
  <c r="J819" i="17"/>
  <c r="K819" i="17"/>
  <c r="N819" i="17"/>
  <c r="O819" i="17"/>
  <c r="P819" i="17"/>
  <c r="S819" i="17"/>
  <c r="T819" i="17"/>
  <c r="D820" i="17"/>
  <c r="E820" i="17"/>
  <c r="F820" i="17"/>
  <c r="I820" i="17"/>
  <c r="J820" i="17"/>
  <c r="K820" i="17"/>
  <c r="N820" i="17"/>
  <c r="O820" i="17"/>
  <c r="P820" i="17"/>
  <c r="S820" i="17"/>
  <c r="T820" i="17"/>
  <c r="D821" i="17"/>
  <c r="E821" i="17"/>
  <c r="F821" i="17"/>
  <c r="I821" i="17"/>
  <c r="J821" i="17"/>
  <c r="K821" i="17"/>
  <c r="N821" i="17"/>
  <c r="O821" i="17"/>
  <c r="P821" i="17"/>
  <c r="S821" i="17"/>
  <c r="T821" i="17"/>
  <c r="D822" i="17"/>
  <c r="E822" i="17"/>
  <c r="F822" i="17"/>
  <c r="I822" i="17"/>
  <c r="J822" i="17"/>
  <c r="K822" i="17"/>
  <c r="N822" i="17"/>
  <c r="O822" i="17"/>
  <c r="P822" i="17"/>
  <c r="S822" i="17"/>
  <c r="T822" i="17"/>
  <c r="D823" i="17"/>
  <c r="E823" i="17"/>
  <c r="F823" i="17"/>
  <c r="I823" i="17"/>
  <c r="J823" i="17"/>
  <c r="K823" i="17"/>
  <c r="N823" i="17"/>
  <c r="O823" i="17"/>
  <c r="P823" i="17"/>
  <c r="S823" i="17"/>
  <c r="T823" i="17"/>
  <c r="D824" i="17"/>
  <c r="E824" i="17"/>
  <c r="F824" i="17"/>
  <c r="I824" i="17"/>
  <c r="J824" i="17"/>
  <c r="K824" i="17"/>
  <c r="N824" i="17"/>
  <c r="O824" i="17"/>
  <c r="P824" i="17"/>
  <c r="S824" i="17"/>
  <c r="T824" i="17"/>
  <c r="D825" i="17"/>
  <c r="E825" i="17"/>
  <c r="F825" i="17"/>
  <c r="I825" i="17"/>
  <c r="J825" i="17"/>
  <c r="K825" i="17"/>
  <c r="N825" i="17"/>
  <c r="O825" i="17"/>
  <c r="P825" i="17"/>
  <c r="S825" i="17"/>
  <c r="T825" i="17"/>
  <c r="D826" i="17"/>
  <c r="E826" i="17"/>
  <c r="F826" i="17"/>
  <c r="I826" i="17"/>
  <c r="J826" i="17"/>
  <c r="K826" i="17"/>
  <c r="N826" i="17"/>
  <c r="O826" i="17"/>
  <c r="P826" i="17"/>
  <c r="S826" i="17"/>
  <c r="T826" i="17"/>
  <c r="D827" i="17"/>
  <c r="E827" i="17"/>
  <c r="F827" i="17"/>
  <c r="I827" i="17"/>
  <c r="J827" i="17"/>
  <c r="K827" i="17"/>
  <c r="N827" i="17"/>
  <c r="O827" i="17"/>
  <c r="P827" i="17"/>
  <c r="S827" i="17"/>
  <c r="T827" i="17"/>
  <c r="D828" i="17"/>
  <c r="E828" i="17"/>
  <c r="F828" i="17"/>
  <c r="I828" i="17"/>
  <c r="J828" i="17"/>
  <c r="K828" i="17"/>
  <c r="N828" i="17"/>
  <c r="O828" i="17"/>
  <c r="P828" i="17"/>
  <c r="S828" i="17"/>
  <c r="T828" i="17"/>
  <c r="D829" i="17"/>
  <c r="E829" i="17"/>
  <c r="F829" i="17"/>
  <c r="I829" i="17"/>
  <c r="J829" i="17"/>
  <c r="K829" i="17"/>
  <c r="N829" i="17"/>
  <c r="O829" i="17"/>
  <c r="P829" i="17"/>
  <c r="S829" i="17"/>
  <c r="T829" i="17"/>
  <c r="D830" i="17"/>
  <c r="E830" i="17"/>
  <c r="F830" i="17"/>
  <c r="I830" i="17"/>
  <c r="J830" i="17"/>
  <c r="K830" i="17"/>
  <c r="N830" i="17"/>
  <c r="O830" i="17"/>
  <c r="P830" i="17"/>
  <c r="S830" i="17"/>
  <c r="T830" i="17"/>
  <c r="D831" i="17"/>
  <c r="E831" i="17"/>
  <c r="F831" i="17"/>
  <c r="I831" i="17"/>
  <c r="J831" i="17"/>
  <c r="K831" i="17"/>
  <c r="N831" i="17"/>
  <c r="O831" i="17"/>
  <c r="P831" i="17"/>
  <c r="S831" i="17"/>
  <c r="T831" i="17"/>
  <c r="D832" i="17"/>
  <c r="E832" i="17"/>
  <c r="F832" i="17"/>
  <c r="I832" i="17"/>
  <c r="J832" i="17"/>
  <c r="K832" i="17"/>
  <c r="N832" i="17"/>
  <c r="O832" i="17"/>
  <c r="P832" i="17"/>
  <c r="S832" i="17"/>
  <c r="T832" i="17"/>
  <c r="D833" i="17"/>
  <c r="E833" i="17"/>
  <c r="F833" i="17"/>
  <c r="I833" i="17"/>
  <c r="J833" i="17"/>
  <c r="K833" i="17"/>
  <c r="N833" i="17"/>
  <c r="O833" i="17"/>
  <c r="P833" i="17"/>
  <c r="S833" i="17"/>
  <c r="T833" i="17"/>
  <c r="D834" i="17"/>
  <c r="E834" i="17"/>
  <c r="F834" i="17"/>
  <c r="I834" i="17"/>
  <c r="J834" i="17"/>
  <c r="K834" i="17"/>
  <c r="N834" i="17"/>
  <c r="O834" i="17"/>
  <c r="P834" i="17"/>
  <c r="S834" i="17"/>
  <c r="T834" i="17"/>
  <c r="D835" i="17"/>
  <c r="E835" i="17"/>
  <c r="F835" i="17"/>
  <c r="I835" i="17"/>
  <c r="J835" i="17"/>
  <c r="K835" i="17"/>
  <c r="N835" i="17"/>
  <c r="O835" i="17"/>
  <c r="P835" i="17"/>
  <c r="S835" i="17"/>
  <c r="T835" i="17"/>
  <c r="D836" i="17"/>
  <c r="E836" i="17"/>
  <c r="F836" i="17"/>
  <c r="I836" i="17"/>
  <c r="J836" i="17"/>
  <c r="K836" i="17"/>
  <c r="N836" i="17"/>
  <c r="O836" i="17"/>
  <c r="P836" i="17"/>
  <c r="S836" i="17"/>
  <c r="T836" i="17"/>
  <c r="D837" i="17"/>
  <c r="E837" i="17"/>
  <c r="F837" i="17"/>
  <c r="I837" i="17"/>
  <c r="J837" i="17"/>
  <c r="K837" i="17"/>
  <c r="N837" i="17"/>
  <c r="O837" i="17"/>
  <c r="P837" i="17"/>
  <c r="S837" i="17"/>
  <c r="T837" i="17"/>
  <c r="D838" i="17"/>
  <c r="E838" i="17"/>
  <c r="F838" i="17"/>
  <c r="I838" i="17"/>
  <c r="J838" i="17"/>
  <c r="K838" i="17"/>
  <c r="N838" i="17"/>
  <c r="O838" i="17"/>
  <c r="P838" i="17"/>
  <c r="S838" i="17"/>
  <c r="T838" i="17"/>
  <c r="D839" i="17"/>
  <c r="E839" i="17"/>
  <c r="F839" i="17"/>
  <c r="I839" i="17"/>
  <c r="J839" i="17"/>
  <c r="K839" i="17"/>
  <c r="N839" i="17"/>
  <c r="O839" i="17"/>
  <c r="P839" i="17"/>
  <c r="S839" i="17"/>
  <c r="T839" i="17"/>
  <c r="D840" i="17"/>
  <c r="E840" i="17"/>
  <c r="F840" i="17"/>
  <c r="I840" i="17"/>
  <c r="J840" i="17"/>
  <c r="K840" i="17"/>
  <c r="N840" i="17"/>
  <c r="O840" i="17"/>
  <c r="P840" i="17"/>
  <c r="S840" i="17"/>
  <c r="T840" i="17"/>
  <c r="D841" i="17"/>
  <c r="E841" i="17"/>
  <c r="F841" i="17"/>
  <c r="I841" i="17"/>
  <c r="J841" i="17"/>
  <c r="K841" i="17"/>
  <c r="N841" i="17"/>
  <c r="O841" i="17"/>
  <c r="P841" i="17"/>
  <c r="S841" i="17"/>
  <c r="T841" i="17"/>
  <c r="D842" i="17"/>
  <c r="E842" i="17"/>
  <c r="F842" i="17"/>
  <c r="I842" i="17"/>
  <c r="J842" i="17"/>
  <c r="K842" i="17"/>
  <c r="N842" i="17"/>
  <c r="O842" i="17"/>
  <c r="P842" i="17"/>
  <c r="S842" i="17"/>
  <c r="T842" i="17"/>
  <c r="D843" i="17"/>
  <c r="E843" i="17"/>
  <c r="F843" i="17"/>
  <c r="I843" i="17"/>
  <c r="J843" i="17"/>
  <c r="K843" i="17"/>
  <c r="N843" i="17"/>
  <c r="O843" i="17"/>
  <c r="P843" i="17"/>
  <c r="S843" i="17"/>
  <c r="T843" i="17"/>
  <c r="D844" i="17"/>
  <c r="E844" i="17"/>
  <c r="F844" i="17"/>
  <c r="I844" i="17"/>
  <c r="J844" i="17"/>
  <c r="K844" i="17"/>
  <c r="N844" i="17"/>
  <c r="O844" i="17"/>
  <c r="P844" i="17"/>
  <c r="S844" i="17"/>
  <c r="T844" i="17"/>
  <c r="D845" i="17"/>
  <c r="E845" i="17"/>
  <c r="F845" i="17"/>
  <c r="I845" i="17"/>
  <c r="J845" i="17"/>
  <c r="K845" i="17"/>
  <c r="N845" i="17"/>
  <c r="O845" i="17"/>
  <c r="P845" i="17"/>
  <c r="S845" i="17"/>
  <c r="T845" i="17"/>
  <c r="D846" i="17"/>
  <c r="E846" i="17"/>
  <c r="F846" i="17"/>
  <c r="I846" i="17"/>
  <c r="J846" i="17"/>
  <c r="K846" i="17"/>
  <c r="N846" i="17"/>
  <c r="O846" i="17"/>
  <c r="P846" i="17"/>
  <c r="S846" i="17"/>
  <c r="T846" i="17"/>
  <c r="D847" i="17"/>
  <c r="E847" i="17"/>
  <c r="F847" i="17"/>
  <c r="I847" i="17"/>
  <c r="J847" i="17"/>
  <c r="K847" i="17"/>
  <c r="N847" i="17"/>
  <c r="O847" i="17"/>
  <c r="P847" i="17"/>
  <c r="S847" i="17"/>
  <c r="T847" i="17"/>
  <c r="D848" i="17"/>
  <c r="E848" i="17"/>
  <c r="F848" i="17"/>
  <c r="I848" i="17"/>
  <c r="J848" i="17"/>
  <c r="K848" i="17"/>
  <c r="N848" i="17"/>
  <c r="O848" i="17"/>
  <c r="P848" i="17"/>
  <c r="S848" i="17"/>
  <c r="T848" i="17"/>
  <c r="D849" i="17"/>
  <c r="E849" i="17"/>
  <c r="F849" i="17"/>
  <c r="I849" i="17"/>
  <c r="J849" i="17"/>
  <c r="K849" i="17"/>
  <c r="N849" i="17"/>
  <c r="O849" i="17"/>
  <c r="P849" i="17"/>
  <c r="S849" i="17"/>
  <c r="T849" i="17"/>
  <c r="D850" i="17"/>
  <c r="E850" i="17"/>
  <c r="F850" i="17"/>
  <c r="I850" i="17"/>
  <c r="J850" i="17"/>
  <c r="K850" i="17"/>
  <c r="N850" i="17"/>
  <c r="O850" i="17"/>
  <c r="P850" i="17"/>
  <c r="S850" i="17"/>
  <c r="T850" i="17"/>
  <c r="D851" i="17"/>
  <c r="E851" i="17"/>
  <c r="F851" i="17"/>
  <c r="I851" i="17"/>
  <c r="J851" i="17"/>
  <c r="K851" i="17"/>
  <c r="N851" i="17"/>
  <c r="O851" i="17"/>
  <c r="P851" i="17"/>
  <c r="S851" i="17"/>
  <c r="T851" i="17"/>
  <c r="D852" i="17"/>
  <c r="E852" i="17"/>
  <c r="F852" i="17"/>
  <c r="I852" i="17"/>
  <c r="J852" i="17"/>
  <c r="K852" i="17"/>
  <c r="N852" i="17"/>
  <c r="O852" i="17"/>
  <c r="P852" i="17"/>
  <c r="S852" i="17"/>
  <c r="T852" i="17"/>
  <c r="D853" i="17"/>
  <c r="E853" i="17"/>
  <c r="F853" i="17"/>
  <c r="I853" i="17"/>
  <c r="J853" i="17"/>
  <c r="K853" i="17"/>
  <c r="N853" i="17"/>
  <c r="O853" i="17"/>
  <c r="P853" i="17"/>
  <c r="S853" i="17"/>
  <c r="T853" i="17"/>
  <c r="D854" i="17"/>
  <c r="E854" i="17"/>
  <c r="F854" i="17"/>
  <c r="I854" i="17"/>
  <c r="J854" i="17"/>
  <c r="K854" i="17"/>
  <c r="N854" i="17"/>
  <c r="O854" i="17"/>
  <c r="P854" i="17"/>
  <c r="S854" i="17"/>
  <c r="T854" i="17"/>
  <c r="D855" i="17"/>
  <c r="E855" i="17"/>
  <c r="F855" i="17"/>
  <c r="I855" i="17"/>
  <c r="J855" i="17"/>
  <c r="K855" i="17"/>
  <c r="N855" i="17"/>
  <c r="O855" i="17"/>
  <c r="P855" i="17"/>
  <c r="S855" i="17"/>
  <c r="T855" i="17"/>
  <c r="D856" i="17"/>
  <c r="E856" i="17"/>
  <c r="F856" i="17"/>
  <c r="I856" i="17"/>
  <c r="J856" i="17"/>
  <c r="K856" i="17"/>
  <c r="N856" i="17"/>
  <c r="O856" i="17"/>
  <c r="P856" i="17"/>
  <c r="S856" i="17"/>
  <c r="T856" i="17"/>
  <c r="D857" i="17"/>
  <c r="E857" i="17"/>
  <c r="F857" i="17"/>
  <c r="I857" i="17"/>
  <c r="J857" i="17"/>
  <c r="K857" i="17"/>
  <c r="N857" i="17"/>
  <c r="O857" i="17"/>
  <c r="P857" i="17"/>
  <c r="S857" i="17"/>
  <c r="T857" i="17"/>
  <c r="D858" i="17"/>
  <c r="E858" i="17"/>
  <c r="F858" i="17"/>
  <c r="I858" i="17"/>
  <c r="J858" i="17"/>
  <c r="K858" i="17"/>
  <c r="N858" i="17"/>
  <c r="O858" i="17"/>
  <c r="P858" i="17"/>
  <c r="S858" i="17"/>
  <c r="T858" i="17"/>
  <c r="D859" i="17"/>
  <c r="E859" i="17"/>
  <c r="F859" i="17"/>
  <c r="I859" i="17"/>
  <c r="J859" i="17"/>
  <c r="K859" i="17"/>
  <c r="N859" i="17"/>
  <c r="O859" i="17"/>
  <c r="P859" i="17"/>
  <c r="S859" i="17"/>
  <c r="T859" i="17"/>
  <c r="D860" i="17"/>
  <c r="E860" i="17"/>
  <c r="F860" i="17"/>
  <c r="I860" i="17"/>
  <c r="J860" i="17"/>
  <c r="K860" i="17"/>
  <c r="N860" i="17"/>
  <c r="O860" i="17"/>
  <c r="P860" i="17"/>
  <c r="S860" i="17"/>
  <c r="T860" i="17"/>
  <c r="D861" i="17"/>
  <c r="E861" i="17"/>
  <c r="F861" i="17"/>
  <c r="I861" i="17"/>
  <c r="J861" i="17"/>
  <c r="K861" i="17"/>
  <c r="N861" i="17"/>
  <c r="O861" i="17"/>
  <c r="P861" i="17"/>
  <c r="S861" i="17"/>
  <c r="T861" i="17"/>
  <c r="D862" i="17"/>
  <c r="E862" i="17"/>
  <c r="F862" i="17"/>
  <c r="I862" i="17"/>
  <c r="J862" i="17"/>
  <c r="K862" i="17"/>
  <c r="N862" i="17"/>
  <c r="O862" i="17"/>
  <c r="P862" i="17"/>
  <c r="S862" i="17"/>
  <c r="T862" i="17"/>
  <c r="D863" i="17"/>
  <c r="E863" i="17"/>
  <c r="F863" i="17"/>
  <c r="I863" i="17"/>
  <c r="J863" i="17"/>
  <c r="K863" i="17"/>
  <c r="N863" i="17"/>
  <c r="O863" i="17"/>
  <c r="P863" i="17"/>
  <c r="S863" i="17"/>
  <c r="T863" i="17"/>
  <c r="D864" i="17"/>
  <c r="E864" i="17"/>
  <c r="F864" i="17"/>
  <c r="I864" i="17"/>
  <c r="J864" i="17"/>
  <c r="K864" i="17"/>
  <c r="N864" i="17"/>
  <c r="O864" i="17"/>
  <c r="P864" i="17"/>
  <c r="S864" i="17"/>
  <c r="T864" i="17"/>
  <c r="D865" i="17"/>
  <c r="E865" i="17"/>
  <c r="F865" i="17"/>
  <c r="I865" i="17"/>
  <c r="J865" i="17"/>
  <c r="K865" i="17"/>
  <c r="N865" i="17"/>
  <c r="O865" i="17"/>
  <c r="P865" i="17"/>
  <c r="S865" i="17"/>
  <c r="T865" i="17"/>
  <c r="D866" i="17"/>
  <c r="E866" i="17"/>
  <c r="F866" i="17"/>
  <c r="I866" i="17"/>
  <c r="J866" i="17"/>
  <c r="K866" i="17"/>
  <c r="N866" i="17"/>
  <c r="O866" i="17"/>
  <c r="P866" i="17"/>
  <c r="S866" i="17"/>
  <c r="T866" i="17"/>
  <c r="D867" i="17"/>
  <c r="E867" i="17"/>
  <c r="F867" i="17"/>
  <c r="I867" i="17"/>
  <c r="J867" i="17"/>
  <c r="K867" i="17"/>
  <c r="N867" i="17"/>
  <c r="O867" i="17"/>
  <c r="P867" i="17"/>
  <c r="S867" i="17"/>
  <c r="T867" i="17"/>
  <c r="D868" i="17"/>
  <c r="E868" i="17"/>
  <c r="F868" i="17"/>
  <c r="I868" i="17"/>
  <c r="J868" i="17"/>
  <c r="K868" i="17"/>
  <c r="N868" i="17"/>
  <c r="O868" i="17"/>
  <c r="P868" i="17"/>
  <c r="S868" i="17"/>
  <c r="T868" i="17"/>
  <c r="D869" i="17"/>
  <c r="E869" i="17"/>
  <c r="F869" i="17"/>
  <c r="I869" i="17"/>
  <c r="J869" i="17"/>
  <c r="K869" i="17"/>
  <c r="N869" i="17"/>
  <c r="O869" i="17"/>
  <c r="P869" i="17"/>
  <c r="S869" i="17"/>
  <c r="T869" i="17"/>
  <c r="D870" i="17"/>
  <c r="E870" i="17"/>
  <c r="F870" i="17"/>
  <c r="I870" i="17"/>
  <c r="J870" i="17"/>
  <c r="K870" i="17"/>
  <c r="N870" i="17"/>
  <c r="O870" i="17"/>
  <c r="P870" i="17"/>
  <c r="S870" i="17"/>
  <c r="T870" i="17"/>
  <c r="D871" i="17"/>
  <c r="E871" i="17"/>
  <c r="F871" i="17"/>
  <c r="I871" i="17"/>
  <c r="J871" i="17"/>
  <c r="K871" i="17"/>
  <c r="N871" i="17"/>
  <c r="O871" i="17"/>
  <c r="P871" i="17"/>
  <c r="S871" i="17"/>
  <c r="T871" i="17"/>
  <c r="D872" i="17"/>
  <c r="E872" i="17"/>
  <c r="F872" i="17"/>
  <c r="I872" i="17"/>
  <c r="J872" i="17"/>
  <c r="K872" i="17"/>
  <c r="N872" i="17"/>
  <c r="O872" i="17"/>
  <c r="P872" i="17"/>
  <c r="S872" i="17"/>
  <c r="T872" i="17"/>
  <c r="D873" i="17"/>
  <c r="E873" i="17"/>
  <c r="F873" i="17"/>
  <c r="I873" i="17"/>
  <c r="J873" i="17"/>
  <c r="K873" i="17"/>
  <c r="N873" i="17"/>
  <c r="O873" i="17"/>
  <c r="P873" i="17"/>
  <c r="S873" i="17"/>
  <c r="T873" i="17"/>
  <c r="D874" i="17"/>
  <c r="E874" i="17"/>
  <c r="F874" i="17"/>
  <c r="I874" i="17"/>
  <c r="J874" i="17"/>
  <c r="K874" i="17"/>
  <c r="N874" i="17"/>
  <c r="O874" i="17"/>
  <c r="P874" i="17"/>
  <c r="S874" i="17"/>
  <c r="T874" i="17"/>
  <c r="D875" i="17"/>
  <c r="E875" i="17"/>
  <c r="F875" i="17"/>
  <c r="I875" i="17"/>
  <c r="J875" i="17"/>
  <c r="K875" i="17"/>
  <c r="N875" i="17"/>
  <c r="O875" i="17"/>
  <c r="P875" i="17"/>
  <c r="S875" i="17"/>
  <c r="T875" i="17"/>
  <c r="D876" i="17"/>
  <c r="E876" i="17"/>
  <c r="F876" i="17"/>
  <c r="I876" i="17"/>
  <c r="J876" i="17"/>
  <c r="K876" i="17"/>
  <c r="N876" i="17"/>
  <c r="O876" i="17"/>
  <c r="P876" i="17"/>
  <c r="S876" i="17"/>
  <c r="T876" i="17"/>
  <c r="D877" i="17"/>
  <c r="E877" i="17"/>
  <c r="F877" i="17"/>
  <c r="I877" i="17"/>
  <c r="J877" i="17"/>
  <c r="K877" i="17"/>
  <c r="N877" i="17"/>
  <c r="O877" i="17"/>
  <c r="P877" i="17"/>
  <c r="S877" i="17"/>
  <c r="T877" i="17"/>
  <c r="D878" i="17"/>
  <c r="E878" i="17"/>
  <c r="F878" i="17"/>
  <c r="I878" i="17"/>
  <c r="J878" i="17"/>
  <c r="K878" i="17"/>
  <c r="N878" i="17"/>
  <c r="O878" i="17"/>
  <c r="P878" i="17"/>
  <c r="S878" i="17"/>
  <c r="T878" i="17"/>
  <c r="D879" i="17"/>
  <c r="E879" i="17"/>
  <c r="F879" i="17"/>
  <c r="I879" i="17"/>
  <c r="J879" i="17"/>
  <c r="K879" i="17"/>
  <c r="N879" i="17"/>
  <c r="O879" i="17"/>
  <c r="P879" i="17"/>
  <c r="S879" i="17"/>
  <c r="T879" i="17"/>
  <c r="D880" i="17"/>
  <c r="E880" i="17"/>
  <c r="F880" i="17"/>
  <c r="I880" i="17"/>
  <c r="J880" i="17"/>
  <c r="K880" i="17"/>
  <c r="N880" i="17"/>
  <c r="O880" i="17"/>
  <c r="P880" i="17"/>
  <c r="S880" i="17"/>
  <c r="T880" i="17"/>
  <c r="D881" i="17"/>
  <c r="E881" i="17"/>
  <c r="F881" i="17"/>
  <c r="I881" i="17"/>
  <c r="J881" i="17"/>
  <c r="K881" i="17"/>
  <c r="N881" i="17"/>
  <c r="O881" i="17"/>
  <c r="P881" i="17"/>
  <c r="S881" i="17"/>
  <c r="T881" i="17"/>
  <c r="D882" i="17"/>
  <c r="E882" i="17"/>
  <c r="F882" i="17"/>
  <c r="I882" i="17"/>
  <c r="J882" i="17"/>
  <c r="K882" i="17"/>
  <c r="N882" i="17"/>
  <c r="O882" i="17"/>
  <c r="P882" i="17"/>
  <c r="S882" i="17"/>
  <c r="T882" i="17"/>
  <c r="D883" i="17"/>
  <c r="E883" i="17"/>
  <c r="F883" i="17"/>
  <c r="I883" i="17"/>
  <c r="J883" i="17"/>
  <c r="K883" i="17"/>
  <c r="N883" i="17"/>
  <c r="O883" i="17"/>
  <c r="P883" i="17"/>
  <c r="S883" i="17"/>
  <c r="T883" i="17"/>
  <c r="D884" i="17"/>
  <c r="E884" i="17"/>
  <c r="F884" i="17"/>
  <c r="I884" i="17"/>
  <c r="J884" i="17"/>
  <c r="K884" i="17"/>
  <c r="N884" i="17"/>
  <c r="O884" i="17"/>
  <c r="P884" i="17"/>
  <c r="S884" i="17"/>
  <c r="T884" i="17"/>
  <c r="D885" i="17"/>
  <c r="E885" i="17"/>
  <c r="F885" i="17"/>
  <c r="I885" i="17"/>
  <c r="J885" i="17"/>
  <c r="K885" i="17"/>
  <c r="N885" i="17"/>
  <c r="O885" i="17"/>
  <c r="P885" i="17"/>
  <c r="S885" i="17"/>
  <c r="T885" i="17"/>
  <c r="D886" i="17"/>
  <c r="E886" i="17"/>
  <c r="F886" i="17"/>
  <c r="I886" i="17"/>
  <c r="J886" i="17"/>
  <c r="K886" i="17"/>
  <c r="N886" i="17"/>
  <c r="O886" i="17"/>
  <c r="P886" i="17"/>
  <c r="S886" i="17"/>
  <c r="T886" i="17"/>
  <c r="D887" i="17"/>
  <c r="E887" i="17"/>
  <c r="F887" i="17"/>
  <c r="I887" i="17"/>
  <c r="J887" i="17"/>
  <c r="K887" i="17"/>
  <c r="N887" i="17"/>
  <c r="O887" i="17"/>
  <c r="P887" i="17"/>
  <c r="S887" i="17"/>
  <c r="T887" i="17"/>
  <c r="D888" i="17"/>
  <c r="E888" i="17"/>
  <c r="F888" i="17"/>
  <c r="I888" i="17"/>
  <c r="J888" i="17"/>
  <c r="K888" i="17"/>
  <c r="N888" i="17"/>
  <c r="O888" i="17"/>
  <c r="P888" i="17"/>
  <c r="S888" i="17"/>
  <c r="T888" i="17"/>
  <c r="D889" i="17"/>
  <c r="E889" i="17"/>
  <c r="F889" i="17"/>
  <c r="I889" i="17"/>
  <c r="J889" i="17"/>
  <c r="K889" i="17"/>
  <c r="N889" i="17"/>
  <c r="O889" i="17"/>
  <c r="P889" i="17"/>
  <c r="S889" i="17"/>
  <c r="T889" i="17"/>
  <c r="D890" i="17"/>
  <c r="E890" i="17"/>
  <c r="F890" i="17"/>
  <c r="I890" i="17"/>
  <c r="J890" i="17"/>
  <c r="K890" i="17"/>
  <c r="N890" i="17"/>
  <c r="O890" i="17"/>
  <c r="P890" i="17"/>
  <c r="S890" i="17"/>
  <c r="T890" i="17"/>
  <c r="D891" i="17"/>
  <c r="E891" i="17"/>
  <c r="F891" i="17"/>
  <c r="I891" i="17"/>
  <c r="J891" i="17"/>
  <c r="K891" i="17"/>
  <c r="N891" i="17"/>
  <c r="O891" i="17"/>
  <c r="P891" i="17"/>
  <c r="S891" i="17"/>
  <c r="T891" i="17"/>
  <c r="D892" i="17"/>
  <c r="E892" i="17"/>
  <c r="F892" i="17"/>
  <c r="I892" i="17"/>
  <c r="J892" i="17"/>
  <c r="K892" i="17"/>
  <c r="N892" i="17"/>
  <c r="O892" i="17"/>
  <c r="P892" i="17"/>
  <c r="S892" i="17"/>
  <c r="T892" i="17"/>
  <c r="D893" i="17"/>
  <c r="E893" i="17"/>
  <c r="F893" i="17"/>
  <c r="I893" i="17"/>
  <c r="J893" i="17"/>
  <c r="K893" i="17"/>
  <c r="N893" i="17"/>
  <c r="O893" i="17"/>
  <c r="P893" i="17"/>
  <c r="S893" i="17"/>
  <c r="T893" i="17"/>
  <c r="D894" i="17"/>
  <c r="E894" i="17"/>
  <c r="F894" i="17"/>
  <c r="I894" i="17"/>
  <c r="J894" i="17"/>
  <c r="K894" i="17"/>
  <c r="N894" i="17"/>
  <c r="O894" i="17"/>
  <c r="P894" i="17"/>
  <c r="S894" i="17"/>
  <c r="T894" i="17"/>
  <c r="D895" i="17"/>
  <c r="E895" i="17"/>
  <c r="F895" i="17"/>
  <c r="I895" i="17"/>
  <c r="J895" i="17"/>
  <c r="K895" i="17"/>
  <c r="N895" i="17"/>
  <c r="O895" i="17"/>
  <c r="P895" i="17"/>
  <c r="S895" i="17"/>
  <c r="T895" i="17"/>
  <c r="D896" i="17"/>
  <c r="E896" i="17"/>
  <c r="F896" i="17"/>
  <c r="I896" i="17"/>
  <c r="J896" i="17"/>
  <c r="K896" i="17"/>
  <c r="N896" i="17"/>
  <c r="O896" i="17"/>
  <c r="P896" i="17"/>
  <c r="S896" i="17"/>
  <c r="T896" i="17"/>
  <c r="D897" i="17"/>
  <c r="E897" i="17"/>
  <c r="F897" i="17"/>
  <c r="I897" i="17"/>
  <c r="J897" i="17"/>
  <c r="K897" i="17"/>
  <c r="N897" i="17"/>
  <c r="O897" i="17"/>
  <c r="P897" i="17"/>
  <c r="S897" i="17"/>
  <c r="T897" i="17"/>
  <c r="D898" i="17"/>
  <c r="E898" i="17"/>
  <c r="F898" i="17"/>
  <c r="I898" i="17"/>
  <c r="J898" i="17"/>
  <c r="K898" i="17"/>
  <c r="N898" i="17"/>
  <c r="O898" i="17"/>
  <c r="P898" i="17"/>
  <c r="S898" i="17"/>
  <c r="T898" i="17"/>
  <c r="D899" i="17"/>
  <c r="E899" i="17"/>
  <c r="F899" i="17"/>
  <c r="I899" i="17"/>
  <c r="J899" i="17"/>
  <c r="K899" i="17"/>
  <c r="N899" i="17"/>
  <c r="O899" i="17"/>
  <c r="P899" i="17"/>
  <c r="S899" i="17"/>
  <c r="T899" i="17"/>
  <c r="D900" i="17"/>
  <c r="E900" i="17"/>
  <c r="F900" i="17"/>
  <c r="I900" i="17"/>
  <c r="J900" i="17"/>
  <c r="K900" i="17"/>
  <c r="N900" i="17"/>
  <c r="O900" i="17"/>
  <c r="P900" i="17"/>
  <c r="S900" i="17"/>
  <c r="T900" i="17"/>
  <c r="D901" i="17"/>
  <c r="E901" i="17"/>
  <c r="F901" i="17"/>
  <c r="I901" i="17"/>
  <c r="J901" i="17"/>
  <c r="K901" i="17"/>
  <c r="N901" i="17"/>
  <c r="O901" i="17"/>
  <c r="P901" i="17"/>
  <c r="S901" i="17"/>
  <c r="T901" i="17"/>
  <c r="D902" i="17"/>
  <c r="E902" i="17"/>
  <c r="F902" i="17"/>
  <c r="I902" i="17"/>
  <c r="J902" i="17"/>
  <c r="K902" i="17"/>
  <c r="N902" i="17"/>
  <c r="O902" i="17"/>
  <c r="P902" i="17"/>
  <c r="S902" i="17"/>
  <c r="T902" i="17"/>
  <c r="D903" i="17"/>
  <c r="E903" i="17"/>
  <c r="F903" i="17"/>
  <c r="I903" i="17"/>
  <c r="J903" i="17"/>
  <c r="K903" i="17"/>
  <c r="N903" i="17"/>
  <c r="O903" i="17"/>
  <c r="P903" i="17"/>
  <c r="S903" i="17"/>
  <c r="T903" i="17"/>
  <c r="D904" i="17"/>
  <c r="E904" i="17"/>
  <c r="F904" i="17"/>
  <c r="I904" i="17"/>
  <c r="J904" i="17"/>
  <c r="K904" i="17"/>
  <c r="N904" i="17"/>
  <c r="O904" i="17"/>
  <c r="P904" i="17"/>
  <c r="S904" i="17"/>
  <c r="T904" i="17"/>
  <c r="D905" i="17"/>
  <c r="E905" i="17"/>
  <c r="F905" i="17"/>
  <c r="I905" i="17"/>
  <c r="J905" i="17"/>
  <c r="K905" i="17"/>
  <c r="N905" i="17"/>
  <c r="O905" i="17"/>
  <c r="P905" i="17"/>
  <c r="S905" i="17"/>
  <c r="T905" i="17"/>
  <c r="D906" i="17"/>
  <c r="E906" i="17"/>
  <c r="F906" i="17"/>
  <c r="I906" i="17"/>
  <c r="J906" i="17"/>
  <c r="K906" i="17"/>
  <c r="N906" i="17"/>
  <c r="O906" i="17"/>
  <c r="P906" i="17"/>
  <c r="S906" i="17"/>
  <c r="T906" i="17"/>
  <c r="D907" i="17"/>
  <c r="E907" i="17"/>
  <c r="F907" i="17"/>
  <c r="I907" i="17"/>
  <c r="J907" i="17"/>
  <c r="K907" i="17"/>
  <c r="N907" i="17"/>
  <c r="O907" i="17"/>
  <c r="P907" i="17"/>
  <c r="S907" i="17"/>
  <c r="T907" i="17"/>
  <c r="D908" i="17"/>
  <c r="E908" i="17"/>
  <c r="F908" i="17"/>
  <c r="I908" i="17"/>
  <c r="J908" i="17"/>
  <c r="K908" i="17"/>
  <c r="N908" i="17"/>
  <c r="O908" i="17"/>
  <c r="P908" i="17"/>
  <c r="S908" i="17"/>
  <c r="T908" i="17"/>
  <c r="D909" i="17"/>
  <c r="E909" i="17"/>
  <c r="F909" i="17"/>
  <c r="I909" i="17"/>
  <c r="J909" i="17"/>
  <c r="K909" i="17"/>
  <c r="N909" i="17"/>
  <c r="O909" i="17"/>
  <c r="P909" i="17"/>
  <c r="S909" i="17"/>
  <c r="T909" i="17"/>
  <c r="D910" i="17"/>
  <c r="E910" i="17"/>
  <c r="F910" i="17"/>
  <c r="I910" i="17"/>
  <c r="J910" i="17"/>
  <c r="K910" i="17"/>
  <c r="N910" i="17"/>
  <c r="O910" i="17"/>
  <c r="P910" i="17"/>
  <c r="S910" i="17"/>
  <c r="T910" i="17"/>
  <c r="D911" i="17"/>
  <c r="E911" i="17"/>
  <c r="F911" i="17"/>
  <c r="I911" i="17"/>
  <c r="J911" i="17"/>
  <c r="K911" i="17"/>
  <c r="N911" i="17"/>
  <c r="O911" i="17"/>
  <c r="P911" i="17"/>
  <c r="S911" i="17"/>
  <c r="T911" i="17"/>
  <c r="D912" i="17"/>
  <c r="E912" i="17"/>
  <c r="F912" i="17"/>
  <c r="I912" i="17"/>
  <c r="J912" i="17"/>
  <c r="K912" i="17"/>
  <c r="N912" i="17"/>
  <c r="O912" i="17"/>
  <c r="P912" i="17"/>
  <c r="S912" i="17"/>
  <c r="T912" i="17"/>
  <c r="D913" i="17"/>
  <c r="E913" i="17"/>
  <c r="F913" i="17"/>
  <c r="I913" i="17"/>
  <c r="J913" i="17"/>
  <c r="K913" i="17"/>
  <c r="N913" i="17"/>
  <c r="O913" i="17"/>
  <c r="P913" i="17"/>
  <c r="S913" i="17"/>
  <c r="T913" i="17"/>
  <c r="D914" i="17"/>
  <c r="E914" i="17"/>
  <c r="F914" i="17"/>
  <c r="I914" i="17"/>
  <c r="J914" i="17"/>
  <c r="K914" i="17"/>
  <c r="N914" i="17"/>
  <c r="O914" i="17"/>
  <c r="P914" i="17"/>
  <c r="S914" i="17"/>
  <c r="T914" i="17"/>
  <c r="D915" i="17"/>
  <c r="E915" i="17"/>
  <c r="F915" i="17"/>
  <c r="I915" i="17"/>
  <c r="J915" i="17"/>
  <c r="K915" i="17"/>
  <c r="N915" i="17"/>
  <c r="O915" i="17"/>
  <c r="P915" i="17"/>
  <c r="S915" i="17"/>
  <c r="T915" i="17"/>
  <c r="D916" i="17"/>
  <c r="E916" i="17"/>
  <c r="F916" i="17"/>
  <c r="I916" i="17"/>
  <c r="J916" i="17"/>
  <c r="K916" i="17"/>
  <c r="N916" i="17"/>
  <c r="O916" i="17"/>
  <c r="P916" i="17"/>
  <c r="S916" i="17"/>
  <c r="T916" i="17"/>
  <c r="D917" i="17"/>
  <c r="E917" i="17"/>
  <c r="F917" i="17"/>
  <c r="I917" i="17"/>
  <c r="J917" i="17"/>
  <c r="K917" i="17"/>
  <c r="N917" i="17"/>
  <c r="O917" i="17"/>
  <c r="P917" i="17"/>
  <c r="S917" i="17"/>
  <c r="T917" i="17"/>
  <c r="D918" i="17"/>
  <c r="E918" i="17"/>
  <c r="F918" i="17"/>
  <c r="I918" i="17"/>
  <c r="J918" i="17"/>
  <c r="K918" i="17"/>
  <c r="N918" i="17"/>
  <c r="O918" i="17"/>
  <c r="P918" i="17"/>
  <c r="S918" i="17"/>
  <c r="T918" i="17"/>
  <c r="D919" i="17"/>
  <c r="E919" i="17"/>
  <c r="F919" i="17"/>
  <c r="I919" i="17"/>
  <c r="J919" i="17"/>
  <c r="K919" i="17"/>
  <c r="N919" i="17"/>
  <c r="O919" i="17"/>
  <c r="P919" i="17"/>
  <c r="S919" i="17"/>
  <c r="T919" i="17"/>
  <c r="D920" i="17"/>
  <c r="E920" i="17"/>
  <c r="F920" i="17"/>
  <c r="I920" i="17"/>
  <c r="J920" i="17"/>
  <c r="K920" i="17"/>
  <c r="N920" i="17"/>
  <c r="O920" i="17"/>
  <c r="P920" i="17"/>
  <c r="S920" i="17"/>
  <c r="T920" i="17"/>
  <c r="D921" i="17"/>
  <c r="E921" i="17"/>
  <c r="F921" i="17"/>
  <c r="I921" i="17"/>
  <c r="J921" i="17"/>
  <c r="K921" i="17"/>
  <c r="N921" i="17"/>
  <c r="O921" i="17"/>
  <c r="P921" i="17"/>
  <c r="S921" i="17"/>
  <c r="T921" i="17"/>
  <c r="D922" i="17"/>
  <c r="E922" i="17"/>
  <c r="F922" i="17"/>
  <c r="I922" i="17"/>
  <c r="J922" i="17"/>
  <c r="K922" i="17"/>
  <c r="N922" i="17"/>
  <c r="O922" i="17"/>
  <c r="P922" i="17"/>
  <c r="S922" i="17"/>
  <c r="T922" i="17"/>
  <c r="D923" i="17"/>
  <c r="E923" i="17"/>
  <c r="F923" i="17"/>
  <c r="I923" i="17"/>
  <c r="J923" i="17"/>
  <c r="K923" i="17"/>
  <c r="N923" i="17"/>
  <c r="O923" i="17"/>
  <c r="P923" i="17"/>
  <c r="S923" i="17"/>
  <c r="T923" i="17"/>
  <c r="D924" i="17"/>
  <c r="E924" i="17"/>
  <c r="F924" i="17"/>
  <c r="I924" i="17"/>
  <c r="J924" i="17"/>
  <c r="K924" i="17"/>
  <c r="N924" i="17"/>
  <c r="O924" i="17"/>
  <c r="P924" i="17"/>
  <c r="S924" i="17"/>
  <c r="T924" i="17"/>
  <c r="D925" i="17"/>
  <c r="E925" i="17"/>
  <c r="F925" i="17"/>
  <c r="I925" i="17"/>
  <c r="J925" i="17"/>
  <c r="K925" i="17"/>
  <c r="N925" i="17"/>
  <c r="O925" i="17"/>
  <c r="P925" i="17"/>
  <c r="S925" i="17"/>
  <c r="T925" i="17"/>
  <c r="D926" i="17"/>
  <c r="E926" i="17"/>
  <c r="F926" i="17"/>
  <c r="I926" i="17"/>
  <c r="J926" i="17"/>
  <c r="K926" i="17"/>
  <c r="N926" i="17"/>
  <c r="O926" i="17"/>
  <c r="P926" i="17"/>
  <c r="S926" i="17"/>
  <c r="T926" i="17"/>
  <c r="D927" i="17"/>
  <c r="E927" i="17"/>
  <c r="F927" i="17"/>
  <c r="I927" i="17"/>
  <c r="J927" i="17"/>
  <c r="K927" i="17"/>
  <c r="N927" i="17"/>
  <c r="O927" i="17"/>
  <c r="P927" i="17"/>
  <c r="S927" i="17"/>
  <c r="T927" i="17"/>
  <c r="D928" i="17"/>
  <c r="E928" i="17"/>
  <c r="F928" i="17"/>
  <c r="I928" i="17"/>
  <c r="J928" i="17"/>
  <c r="K928" i="17"/>
  <c r="N928" i="17"/>
  <c r="O928" i="17"/>
  <c r="P928" i="17"/>
  <c r="S928" i="17"/>
  <c r="T928" i="17"/>
  <c r="D929" i="17"/>
  <c r="E929" i="17"/>
  <c r="F929" i="17"/>
  <c r="I929" i="17"/>
  <c r="J929" i="17"/>
  <c r="K929" i="17"/>
  <c r="N929" i="17"/>
  <c r="O929" i="17"/>
  <c r="P929" i="17"/>
  <c r="S929" i="17"/>
  <c r="T929" i="17"/>
  <c r="D930" i="17"/>
  <c r="E930" i="17"/>
  <c r="F930" i="17"/>
  <c r="I930" i="17"/>
  <c r="J930" i="17"/>
  <c r="K930" i="17"/>
  <c r="N930" i="17"/>
  <c r="O930" i="17"/>
  <c r="P930" i="17"/>
  <c r="S930" i="17"/>
  <c r="T930" i="17"/>
  <c r="D931" i="17"/>
  <c r="E931" i="17"/>
  <c r="F931" i="17"/>
  <c r="I931" i="17"/>
  <c r="J931" i="17"/>
  <c r="K931" i="17"/>
  <c r="N931" i="17"/>
  <c r="O931" i="17"/>
  <c r="P931" i="17"/>
  <c r="S931" i="17"/>
  <c r="T931" i="17"/>
  <c r="D932" i="17"/>
  <c r="E932" i="17"/>
  <c r="F932" i="17"/>
  <c r="I932" i="17"/>
  <c r="J932" i="17"/>
  <c r="K932" i="17"/>
  <c r="N932" i="17"/>
  <c r="O932" i="17"/>
  <c r="P932" i="17"/>
  <c r="S932" i="17"/>
  <c r="T932" i="17"/>
  <c r="D933" i="17"/>
  <c r="E933" i="17"/>
  <c r="F933" i="17"/>
  <c r="I933" i="17"/>
  <c r="J933" i="17"/>
  <c r="K933" i="17"/>
  <c r="N933" i="17"/>
  <c r="O933" i="17"/>
  <c r="P933" i="17"/>
  <c r="S933" i="17"/>
  <c r="T933" i="17"/>
  <c r="D934" i="17"/>
  <c r="E934" i="17"/>
  <c r="F934" i="17"/>
  <c r="I934" i="17"/>
  <c r="J934" i="17"/>
  <c r="K934" i="17"/>
  <c r="N934" i="17"/>
  <c r="O934" i="17"/>
  <c r="P934" i="17"/>
  <c r="S934" i="17"/>
  <c r="T934" i="17"/>
  <c r="D935" i="17"/>
  <c r="E935" i="17"/>
  <c r="F935" i="17"/>
  <c r="I935" i="17"/>
  <c r="J935" i="17"/>
  <c r="K935" i="17"/>
  <c r="N935" i="17"/>
  <c r="O935" i="17"/>
  <c r="P935" i="17"/>
  <c r="S935" i="17"/>
  <c r="T935" i="17"/>
  <c r="D936" i="17"/>
  <c r="E936" i="17"/>
  <c r="F936" i="17"/>
  <c r="I936" i="17"/>
  <c r="J936" i="17"/>
  <c r="K936" i="17"/>
  <c r="N936" i="17"/>
  <c r="O936" i="17"/>
  <c r="P936" i="17"/>
  <c r="S936" i="17"/>
  <c r="T936" i="17"/>
  <c r="D937" i="17"/>
  <c r="E937" i="17"/>
  <c r="F937" i="17"/>
  <c r="I937" i="17"/>
  <c r="J937" i="17"/>
  <c r="K937" i="17"/>
  <c r="N937" i="17"/>
  <c r="O937" i="17"/>
  <c r="P937" i="17"/>
  <c r="S937" i="17"/>
  <c r="T937" i="17"/>
  <c r="D938" i="17"/>
  <c r="E938" i="17"/>
  <c r="F938" i="17"/>
  <c r="I938" i="17"/>
  <c r="J938" i="17"/>
  <c r="K938" i="17"/>
  <c r="N938" i="17"/>
  <c r="O938" i="17"/>
  <c r="P938" i="17"/>
  <c r="S938" i="17"/>
  <c r="T938" i="17"/>
  <c r="D939" i="17"/>
  <c r="E939" i="17"/>
  <c r="F939" i="17"/>
  <c r="I939" i="17"/>
  <c r="J939" i="17"/>
  <c r="K939" i="17"/>
  <c r="N939" i="17"/>
  <c r="O939" i="17"/>
  <c r="P939" i="17"/>
  <c r="S939" i="17"/>
  <c r="T939" i="17"/>
  <c r="D940" i="17"/>
  <c r="E940" i="17"/>
  <c r="F940" i="17"/>
  <c r="I940" i="17"/>
  <c r="J940" i="17"/>
  <c r="K940" i="17"/>
  <c r="N940" i="17"/>
  <c r="O940" i="17"/>
  <c r="P940" i="17"/>
  <c r="S940" i="17"/>
  <c r="T940" i="17"/>
  <c r="D941" i="17"/>
  <c r="E941" i="17"/>
  <c r="F941" i="17"/>
  <c r="I941" i="17"/>
  <c r="J941" i="17"/>
  <c r="K941" i="17"/>
  <c r="N941" i="17"/>
  <c r="O941" i="17"/>
  <c r="P941" i="17"/>
  <c r="S941" i="17"/>
  <c r="T941" i="17"/>
  <c r="D942" i="17"/>
  <c r="E942" i="17"/>
  <c r="F942" i="17"/>
  <c r="I942" i="17"/>
  <c r="J942" i="17"/>
  <c r="K942" i="17"/>
  <c r="N942" i="17"/>
  <c r="O942" i="17"/>
  <c r="P942" i="17"/>
  <c r="S942" i="17"/>
  <c r="T942" i="17"/>
  <c r="D943" i="17"/>
  <c r="E943" i="17"/>
  <c r="F943" i="17"/>
  <c r="I943" i="17"/>
  <c r="J943" i="17"/>
  <c r="K943" i="17"/>
  <c r="N943" i="17"/>
  <c r="O943" i="17"/>
  <c r="P943" i="17"/>
  <c r="S943" i="17"/>
  <c r="T943" i="17"/>
  <c r="D944" i="17"/>
  <c r="E944" i="17"/>
  <c r="F944" i="17"/>
  <c r="I944" i="17"/>
  <c r="J944" i="17"/>
  <c r="K944" i="17"/>
  <c r="N944" i="17"/>
  <c r="O944" i="17"/>
  <c r="P944" i="17"/>
  <c r="S944" i="17"/>
  <c r="T944" i="17"/>
  <c r="D945" i="17"/>
  <c r="E945" i="17"/>
  <c r="F945" i="17"/>
  <c r="I945" i="17"/>
  <c r="J945" i="17"/>
  <c r="K945" i="17"/>
  <c r="N945" i="17"/>
  <c r="O945" i="17"/>
  <c r="P945" i="17"/>
  <c r="S945" i="17"/>
  <c r="T945" i="17"/>
  <c r="D946" i="17"/>
  <c r="E946" i="17"/>
  <c r="F946" i="17"/>
  <c r="I946" i="17"/>
  <c r="J946" i="17"/>
  <c r="K946" i="17"/>
  <c r="N946" i="17"/>
  <c r="O946" i="17"/>
  <c r="P946" i="17"/>
  <c r="S946" i="17"/>
  <c r="T946" i="17"/>
  <c r="D947" i="17"/>
  <c r="E947" i="17"/>
  <c r="F947" i="17"/>
  <c r="I947" i="17"/>
  <c r="J947" i="17"/>
  <c r="K947" i="17"/>
  <c r="N947" i="17"/>
  <c r="O947" i="17"/>
  <c r="P947" i="17"/>
  <c r="S947" i="17"/>
  <c r="T947" i="17"/>
  <c r="D948" i="17"/>
  <c r="E948" i="17"/>
  <c r="F948" i="17"/>
  <c r="I948" i="17"/>
  <c r="J948" i="17"/>
  <c r="K948" i="17"/>
  <c r="N948" i="17"/>
  <c r="O948" i="17"/>
  <c r="P948" i="17"/>
  <c r="S948" i="17"/>
  <c r="T948" i="17"/>
  <c r="D949" i="17"/>
  <c r="E949" i="17"/>
  <c r="F949" i="17"/>
  <c r="I949" i="17"/>
  <c r="J949" i="17"/>
  <c r="K949" i="17"/>
  <c r="N949" i="17"/>
  <c r="O949" i="17"/>
  <c r="P949" i="17"/>
  <c r="S949" i="17"/>
  <c r="T949" i="17"/>
  <c r="D950" i="17"/>
  <c r="E950" i="17"/>
  <c r="F950" i="17"/>
  <c r="I950" i="17"/>
  <c r="J950" i="17"/>
  <c r="K950" i="17"/>
  <c r="N950" i="17"/>
  <c r="O950" i="17"/>
  <c r="P950" i="17"/>
  <c r="S950" i="17"/>
  <c r="T950" i="17"/>
  <c r="D951" i="17"/>
  <c r="E951" i="17"/>
  <c r="F951" i="17"/>
  <c r="I951" i="17"/>
  <c r="J951" i="17"/>
  <c r="K951" i="17"/>
  <c r="N951" i="17"/>
  <c r="O951" i="17"/>
  <c r="P951" i="17"/>
  <c r="S951" i="17"/>
  <c r="T951" i="17"/>
  <c r="D952" i="17"/>
  <c r="E952" i="17"/>
  <c r="F952" i="17"/>
  <c r="I952" i="17"/>
  <c r="J952" i="17"/>
  <c r="K952" i="17"/>
  <c r="N952" i="17"/>
  <c r="O952" i="17"/>
  <c r="P952" i="17"/>
  <c r="S952" i="17"/>
  <c r="T952" i="17"/>
  <c r="D953" i="17"/>
  <c r="E953" i="17"/>
  <c r="F953" i="17"/>
  <c r="I953" i="17"/>
  <c r="J953" i="17"/>
  <c r="K953" i="17"/>
  <c r="N953" i="17"/>
  <c r="O953" i="17"/>
  <c r="P953" i="17"/>
  <c r="S953" i="17"/>
  <c r="T953" i="17"/>
  <c r="D954" i="17"/>
  <c r="E954" i="17"/>
  <c r="F954" i="17"/>
  <c r="I954" i="17"/>
  <c r="J954" i="17"/>
  <c r="K954" i="17"/>
  <c r="N954" i="17"/>
  <c r="O954" i="17"/>
  <c r="P954" i="17"/>
  <c r="S954" i="17"/>
  <c r="T954" i="17"/>
  <c r="D955" i="17"/>
  <c r="E955" i="17"/>
  <c r="F955" i="17"/>
  <c r="I955" i="17"/>
  <c r="J955" i="17"/>
  <c r="K955" i="17"/>
  <c r="N955" i="17"/>
  <c r="O955" i="17"/>
  <c r="P955" i="17"/>
  <c r="S955" i="17"/>
  <c r="T955" i="17"/>
  <c r="D956" i="17"/>
  <c r="E956" i="17"/>
  <c r="F956" i="17"/>
  <c r="I956" i="17"/>
  <c r="J956" i="17"/>
  <c r="K956" i="17"/>
  <c r="N956" i="17"/>
  <c r="O956" i="17"/>
  <c r="P956" i="17"/>
  <c r="S956" i="17"/>
  <c r="T956" i="17"/>
  <c r="D957" i="17"/>
  <c r="E957" i="17"/>
  <c r="F957" i="17"/>
  <c r="I957" i="17"/>
  <c r="J957" i="17"/>
  <c r="K957" i="17"/>
  <c r="N957" i="17"/>
  <c r="O957" i="17"/>
  <c r="P957" i="17"/>
  <c r="S957" i="17"/>
  <c r="T957" i="17"/>
  <c r="D958" i="17"/>
  <c r="E958" i="17"/>
  <c r="F958" i="17"/>
  <c r="I958" i="17"/>
  <c r="J958" i="17"/>
  <c r="K958" i="17"/>
  <c r="N958" i="17"/>
  <c r="O958" i="17"/>
  <c r="P958" i="17"/>
  <c r="S958" i="17"/>
  <c r="T958" i="17"/>
  <c r="D959" i="17"/>
  <c r="E959" i="17"/>
  <c r="F959" i="17"/>
  <c r="I959" i="17"/>
  <c r="J959" i="17"/>
  <c r="K959" i="17"/>
  <c r="N959" i="17"/>
  <c r="O959" i="17"/>
  <c r="P959" i="17"/>
  <c r="S959" i="17"/>
  <c r="T959" i="17"/>
  <c r="D960" i="17"/>
  <c r="E960" i="17"/>
  <c r="F960" i="17"/>
  <c r="I960" i="17"/>
  <c r="J960" i="17"/>
  <c r="K960" i="17"/>
  <c r="N960" i="17"/>
  <c r="O960" i="17"/>
  <c r="P960" i="17"/>
  <c r="S960" i="17"/>
  <c r="T960" i="17"/>
  <c r="D961" i="17"/>
  <c r="E961" i="17"/>
  <c r="F961" i="17"/>
  <c r="I961" i="17"/>
  <c r="J961" i="17"/>
  <c r="K961" i="17"/>
  <c r="N961" i="17"/>
  <c r="O961" i="17"/>
  <c r="P961" i="17"/>
  <c r="S961" i="17"/>
  <c r="T961" i="17"/>
  <c r="D962" i="17"/>
  <c r="E962" i="17"/>
  <c r="F962" i="17"/>
  <c r="I962" i="17"/>
  <c r="J962" i="17"/>
  <c r="K962" i="17"/>
  <c r="N962" i="17"/>
  <c r="O962" i="17"/>
  <c r="P962" i="17"/>
  <c r="S962" i="17"/>
  <c r="T962" i="17"/>
  <c r="D963" i="17"/>
  <c r="E963" i="17"/>
  <c r="F963" i="17"/>
  <c r="I963" i="17"/>
  <c r="J963" i="17"/>
  <c r="K963" i="17"/>
  <c r="N963" i="17"/>
  <c r="O963" i="17"/>
  <c r="P963" i="17"/>
  <c r="S963" i="17"/>
  <c r="T963" i="17"/>
  <c r="D964" i="17"/>
  <c r="E964" i="17"/>
  <c r="F964" i="17"/>
  <c r="I964" i="17"/>
  <c r="J964" i="17"/>
  <c r="K964" i="17"/>
  <c r="N964" i="17"/>
  <c r="O964" i="17"/>
  <c r="P964" i="17"/>
  <c r="S964" i="17"/>
  <c r="T964" i="17"/>
  <c r="D965" i="17"/>
  <c r="E965" i="17"/>
  <c r="F965" i="17"/>
  <c r="I965" i="17"/>
  <c r="J965" i="17"/>
  <c r="K965" i="17"/>
  <c r="N965" i="17"/>
  <c r="O965" i="17"/>
  <c r="P965" i="17"/>
  <c r="S965" i="17"/>
  <c r="T965" i="17"/>
  <c r="D966" i="17"/>
  <c r="E966" i="17"/>
  <c r="F966" i="17"/>
  <c r="I966" i="17"/>
  <c r="J966" i="17"/>
  <c r="K966" i="17"/>
  <c r="N966" i="17"/>
  <c r="O966" i="17"/>
  <c r="P966" i="17"/>
  <c r="S966" i="17"/>
  <c r="T966" i="17"/>
  <c r="D967" i="17"/>
  <c r="E967" i="17"/>
  <c r="F967" i="17"/>
  <c r="I967" i="17"/>
  <c r="J967" i="17"/>
  <c r="K967" i="17"/>
  <c r="N967" i="17"/>
  <c r="O967" i="17"/>
  <c r="P967" i="17"/>
  <c r="S967" i="17"/>
  <c r="T967" i="17"/>
  <c r="D968" i="17"/>
  <c r="E968" i="17"/>
  <c r="F968" i="17"/>
  <c r="I968" i="17"/>
  <c r="J968" i="17"/>
  <c r="K968" i="17"/>
  <c r="N968" i="17"/>
  <c r="O968" i="17"/>
  <c r="P968" i="17"/>
  <c r="S968" i="17"/>
  <c r="T968" i="17"/>
  <c r="D969" i="17"/>
  <c r="E969" i="17"/>
  <c r="F969" i="17"/>
  <c r="I969" i="17"/>
  <c r="J969" i="17"/>
  <c r="K969" i="17"/>
  <c r="N969" i="17"/>
  <c r="O969" i="17"/>
  <c r="P969" i="17"/>
  <c r="S969" i="17"/>
  <c r="T969" i="17"/>
  <c r="D970" i="17"/>
  <c r="E970" i="17"/>
  <c r="F970" i="17"/>
  <c r="I970" i="17"/>
  <c r="J970" i="17"/>
  <c r="K970" i="17"/>
  <c r="N970" i="17"/>
  <c r="O970" i="17"/>
  <c r="P970" i="17"/>
  <c r="S970" i="17"/>
  <c r="T970" i="17"/>
  <c r="D971" i="17"/>
  <c r="E971" i="17"/>
  <c r="F971" i="17"/>
  <c r="I971" i="17"/>
  <c r="J971" i="17"/>
  <c r="K971" i="17"/>
  <c r="N971" i="17"/>
  <c r="O971" i="17"/>
  <c r="P971" i="17"/>
  <c r="S971" i="17"/>
  <c r="T971" i="17"/>
  <c r="D972" i="17"/>
  <c r="E972" i="17"/>
  <c r="F972" i="17"/>
  <c r="I972" i="17"/>
  <c r="J972" i="17"/>
  <c r="K972" i="17"/>
  <c r="N972" i="17"/>
  <c r="O972" i="17"/>
  <c r="P972" i="17"/>
  <c r="S972" i="17"/>
  <c r="T972" i="17"/>
  <c r="D973" i="17"/>
  <c r="E973" i="17"/>
  <c r="F973" i="17"/>
  <c r="I973" i="17"/>
  <c r="J973" i="17"/>
  <c r="K973" i="17"/>
  <c r="N973" i="17"/>
  <c r="O973" i="17"/>
  <c r="P973" i="17"/>
  <c r="S973" i="17"/>
  <c r="T973" i="17"/>
  <c r="D974" i="17"/>
  <c r="E974" i="17"/>
  <c r="F974" i="17"/>
  <c r="I974" i="17"/>
  <c r="J974" i="17"/>
  <c r="K974" i="17"/>
  <c r="N974" i="17"/>
  <c r="O974" i="17"/>
  <c r="P974" i="17"/>
  <c r="S974" i="17"/>
  <c r="T974" i="17"/>
  <c r="D975" i="17"/>
  <c r="E975" i="17"/>
  <c r="F975" i="17"/>
  <c r="I975" i="17"/>
  <c r="J975" i="17"/>
  <c r="K975" i="17"/>
  <c r="N975" i="17"/>
  <c r="O975" i="17"/>
  <c r="P975" i="17"/>
  <c r="S975" i="17"/>
  <c r="T975" i="17"/>
  <c r="D976" i="17"/>
  <c r="E976" i="17"/>
  <c r="F976" i="17"/>
  <c r="I976" i="17"/>
  <c r="J976" i="17"/>
  <c r="K976" i="17"/>
  <c r="N976" i="17"/>
  <c r="O976" i="17"/>
  <c r="P976" i="17"/>
  <c r="S976" i="17"/>
  <c r="T976" i="17"/>
  <c r="D977" i="17"/>
  <c r="E977" i="17"/>
  <c r="F977" i="17"/>
  <c r="I977" i="17"/>
  <c r="J977" i="17"/>
  <c r="K977" i="17"/>
  <c r="N977" i="17"/>
  <c r="O977" i="17"/>
  <c r="P977" i="17"/>
  <c r="S977" i="17"/>
  <c r="T977" i="17"/>
  <c r="D978" i="17"/>
  <c r="E978" i="17"/>
  <c r="F978" i="17"/>
  <c r="I978" i="17"/>
  <c r="J978" i="17"/>
  <c r="K978" i="17"/>
  <c r="N978" i="17"/>
  <c r="O978" i="17"/>
  <c r="P978" i="17"/>
  <c r="S978" i="17"/>
  <c r="T978" i="17"/>
  <c r="D979" i="17"/>
  <c r="E979" i="17"/>
  <c r="F979" i="17"/>
  <c r="I979" i="17"/>
  <c r="J979" i="17"/>
  <c r="K979" i="17"/>
  <c r="N979" i="17"/>
  <c r="O979" i="17"/>
  <c r="P979" i="17"/>
  <c r="S979" i="17"/>
  <c r="T979" i="17"/>
  <c r="D980" i="17"/>
  <c r="E980" i="17"/>
  <c r="F980" i="17"/>
  <c r="I980" i="17"/>
  <c r="J980" i="17"/>
  <c r="K980" i="17"/>
  <c r="N980" i="17"/>
  <c r="O980" i="17"/>
  <c r="P980" i="17"/>
  <c r="S980" i="17"/>
  <c r="T980" i="17"/>
  <c r="D981" i="17"/>
  <c r="E981" i="17"/>
  <c r="F981" i="17"/>
  <c r="I981" i="17"/>
  <c r="J981" i="17"/>
  <c r="K981" i="17"/>
  <c r="N981" i="17"/>
  <c r="O981" i="17"/>
  <c r="P981" i="17"/>
  <c r="S981" i="17"/>
  <c r="T981" i="17"/>
  <c r="D982" i="17"/>
  <c r="E982" i="17"/>
  <c r="F982" i="17"/>
  <c r="I982" i="17"/>
  <c r="J982" i="17"/>
  <c r="K982" i="17"/>
  <c r="N982" i="17"/>
  <c r="O982" i="17"/>
  <c r="P982" i="17"/>
  <c r="S982" i="17"/>
  <c r="T982" i="17"/>
  <c r="D983" i="17"/>
  <c r="E983" i="17"/>
  <c r="F983" i="17"/>
  <c r="I983" i="17"/>
  <c r="J983" i="17"/>
  <c r="K983" i="17"/>
  <c r="N983" i="17"/>
  <c r="O983" i="17"/>
  <c r="P983" i="17"/>
  <c r="S983" i="17"/>
  <c r="T983" i="17"/>
  <c r="D984" i="17"/>
  <c r="E984" i="17"/>
  <c r="F984" i="17"/>
  <c r="I984" i="17"/>
  <c r="J984" i="17"/>
  <c r="K984" i="17"/>
  <c r="N984" i="17"/>
  <c r="O984" i="17"/>
  <c r="P984" i="17"/>
  <c r="S984" i="17"/>
  <c r="T984" i="17"/>
  <c r="D985" i="17"/>
  <c r="E985" i="17"/>
  <c r="F985" i="17"/>
  <c r="I985" i="17"/>
  <c r="J985" i="17"/>
  <c r="K985" i="17"/>
  <c r="N985" i="17"/>
  <c r="O985" i="17"/>
  <c r="P985" i="17"/>
  <c r="S985" i="17"/>
  <c r="T985" i="17"/>
  <c r="D986" i="17"/>
  <c r="E986" i="17"/>
  <c r="F986" i="17"/>
  <c r="I986" i="17"/>
  <c r="J986" i="17"/>
  <c r="K986" i="17"/>
  <c r="N986" i="17"/>
  <c r="O986" i="17"/>
  <c r="P986" i="17"/>
  <c r="S986" i="17"/>
  <c r="T986" i="17"/>
  <c r="D987" i="17"/>
  <c r="E987" i="17"/>
  <c r="F987" i="17"/>
  <c r="I987" i="17"/>
  <c r="J987" i="17"/>
  <c r="K987" i="17"/>
  <c r="N987" i="17"/>
  <c r="O987" i="17"/>
  <c r="P987" i="17"/>
  <c r="S987" i="17"/>
  <c r="T987" i="17"/>
  <c r="D988" i="17"/>
  <c r="E988" i="17"/>
  <c r="F988" i="17"/>
  <c r="I988" i="17"/>
  <c r="J988" i="17"/>
  <c r="K988" i="17"/>
  <c r="N988" i="17"/>
  <c r="O988" i="17"/>
  <c r="P988" i="17"/>
  <c r="S988" i="17"/>
  <c r="T988" i="17"/>
  <c r="D989" i="17"/>
  <c r="E989" i="17"/>
  <c r="F989" i="17"/>
  <c r="I989" i="17"/>
  <c r="J989" i="17"/>
  <c r="K989" i="17"/>
  <c r="N989" i="17"/>
  <c r="O989" i="17"/>
  <c r="P989" i="17"/>
  <c r="S989" i="17"/>
  <c r="T989" i="17"/>
  <c r="D990" i="17"/>
  <c r="E990" i="17"/>
  <c r="F990" i="17"/>
  <c r="I990" i="17"/>
  <c r="J990" i="17"/>
  <c r="K990" i="17"/>
  <c r="N990" i="17"/>
  <c r="O990" i="17"/>
  <c r="P990" i="17"/>
  <c r="S990" i="17"/>
  <c r="T990" i="17"/>
  <c r="D991" i="17"/>
  <c r="E991" i="17"/>
  <c r="F991" i="17"/>
  <c r="I991" i="17"/>
  <c r="J991" i="17"/>
  <c r="K991" i="17"/>
  <c r="N991" i="17"/>
  <c r="O991" i="17"/>
  <c r="P991" i="17"/>
  <c r="S991" i="17"/>
  <c r="T991" i="17"/>
  <c r="D992" i="17"/>
  <c r="E992" i="17"/>
  <c r="F992" i="17"/>
  <c r="I992" i="17"/>
  <c r="J992" i="17"/>
  <c r="K992" i="17"/>
  <c r="N992" i="17"/>
  <c r="O992" i="17"/>
  <c r="P992" i="17"/>
  <c r="S992" i="17"/>
  <c r="T992" i="17"/>
  <c r="D993" i="17"/>
  <c r="E993" i="17"/>
  <c r="F993" i="17"/>
  <c r="I993" i="17"/>
  <c r="J993" i="17"/>
  <c r="K993" i="17"/>
  <c r="N993" i="17"/>
  <c r="O993" i="17"/>
  <c r="P993" i="17"/>
  <c r="S993" i="17"/>
  <c r="T993" i="17"/>
  <c r="D994" i="17"/>
  <c r="E994" i="17"/>
  <c r="F994" i="17"/>
  <c r="I994" i="17"/>
  <c r="J994" i="17"/>
  <c r="K994" i="17"/>
  <c r="N994" i="17"/>
  <c r="O994" i="17"/>
  <c r="P994" i="17"/>
  <c r="S994" i="17"/>
  <c r="T994" i="17"/>
  <c r="D995" i="17"/>
  <c r="E995" i="17"/>
  <c r="F995" i="17"/>
  <c r="I995" i="17"/>
  <c r="J995" i="17"/>
  <c r="K995" i="17"/>
  <c r="N995" i="17"/>
  <c r="O995" i="17"/>
  <c r="P995" i="17"/>
  <c r="S995" i="17"/>
  <c r="T995" i="17"/>
  <c r="D996" i="17"/>
  <c r="E996" i="17"/>
  <c r="F996" i="17"/>
  <c r="I996" i="17"/>
  <c r="J996" i="17"/>
  <c r="K996" i="17"/>
  <c r="N996" i="17"/>
  <c r="O996" i="17"/>
  <c r="P996" i="17"/>
  <c r="S996" i="17"/>
  <c r="T996" i="17"/>
  <c r="D997" i="17"/>
  <c r="E997" i="17"/>
  <c r="F997" i="17"/>
  <c r="I997" i="17"/>
  <c r="J997" i="17"/>
  <c r="K997" i="17"/>
  <c r="N997" i="17"/>
  <c r="O997" i="17"/>
  <c r="P997" i="17"/>
  <c r="S997" i="17"/>
  <c r="T997" i="17"/>
  <c r="D998" i="17"/>
  <c r="E998" i="17"/>
  <c r="F998" i="17"/>
  <c r="I998" i="17"/>
  <c r="J998" i="17"/>
  <c r="K998" i="17"/>
  <c r="N998" i="17"/>
  <c r="O998" i="17"/>
  <c r="P998" i="17"/>
  <c r="S998" i="17"/>
  <c r="T998" i="17"/>
  <c r="D999" i="17"/>
  <c r="E999" i="17"/>
  <c r="F999" i="17"/>
  <c r="I999" i="17"/>
  <c r="J999" i="17"/>
  <c r="K999" i="17"/>
  <c r="N999" i="17"/>
  <c r="O999" i="17"/>
  <c r="P999" i="17"/>
  <c r="S999" i="17"/>
  <c r="T999" i="17"/>
  <c r="D1000" i="17"/>
  <c r="E1000" i="17"/>
  <c r="F1000" i="17"/>
  <c r="I1000" i="17"/>
  <c r="J1000" i="17"/>
  <c r="K1000" i="17"/>
  <c r="N1000" i="17"/>
  <c r="O1000" i="17"/>
  <c r="P1000" i="17"/>
  <c r="S1000" i="17"/>
  <c r="T1000" i="17"/>
  <c r="D1001" i="17"/>
  <c r="E1001" i="17"/>
  <c r="F1001" i="17"/>
  <c r="I1001" i="17"/>
  <c r="J1001" i="17"/>
  <c r="K1001" i="17"/>
  <c r="N1001" i="17"/>
  <c r="O1001" i="17"/>
  <c r="P1001" i="17"/>
  <c r="S1001" i="17"/>
  <c r="T1001" i="17"/>
  <c r="D1002" i="17"/>
  <c r="E1002" i="17"/>
  <c r="F1002" i="17"/>
  <c r="I1002" i="17"/>
  <c r="J1002" i="17"/>
  <c r="K1002" i="17"/>
  <c r="N1002" i="17"/>
  <c r="O1002" i="17"/>
  <c r="P1002" i="17"/>
  <c r="S1002" i="17"/>
  <c r="T1002" i="17"/>
  <c r="D1003" i="17"/>
  <c r="E1003" i="17"/>
  <c r="F1003" i="17"/>
  <c r="I1003" i="17"/>
  <c r="J1003" i="17"/>
  <c r="K1003" i="17"/>
  <c r="N1003" i="17"/>
  <c r="O1003" i="17"/>
  <c r="P1003" i="17"/>
  <c r="S1003" i="17"/>
  <c r="T1003" i="17"/>
  <c r="D1004" i="17"/>
  <c r="E1004" i="17"/>
  <c r="F1004" i="17"/>
  <c r="I1004" i="17"/>
  <c r="J1004" i="17"/>
  <c r="K1004" i="17"/>
  <c r="N1004" i="17"/>
  <c r="O1004" i="17"/>
  <c r="P1004" i="17"/>
  <c r="S1004" i="17"/>
  <c r="T1004" i="17"/>
  <c r="D1005" i="17"/>
  <c r="E1005" i="17"/>
  <c r="F1005" i="17"/>
  <c r="I1005" i="17"/>
  <c r="J1005" i="17"/>
  <c r="K1005" i="17"/>
  <c r="N1005" i="17"/>
  <c r="O1005" i="17"/>
  <c r="P1005" i="17"/>
  <c r="S1005" i="17"/>
  <c r="T1005" i="17"/>
  <c r="D1006" i="17"/>
  <c r="E1006" i="17"/>
  <c r="F1006" i="17"/>
  <c r="I1006" i="17"/>
  <c r="J1006" i="17"/>
  <c r="K1006" i="17"/>
  <c r="N1006" i="17"/>
  <c r="O1006" i="17"/>
  <c r="P1006" i="17"/>
  <c r="S1006" i="17"/>
  <c r="T1006" i="17"/>
  <c r="D1007" i="17"/>
  <c r="E1007" i="17"/>
  <c r="F1007" i="17"/>
  <c r="I1007" i="17"/>
  <c r="J1007" i="17"/>
  <c r="K1007" i="17"/>
  <c r="N1007" i="17"/>
  <c r="O1007" i="17"/>
  <c r="P1007" i="17"/>
  <c r="S1007" i="17"/>
  <c r="T1007" i="17"/>
  <c r="D1008" i="17"/>
  <c r="E1008" i="17"/>
  <c r="F1008" i="17"/>
  <c r="I1008" i="17"/>
  <c r="J1008" i="17"/>
  <c r="K1008" i="17"/>
  <c r="N1008" i="17"/>
  <c r="O1008" i="17"/>
  <c r="P1008" i="17"/>
  <c r="S1008" i="17"/>
  <c r="T1008" i="17"/>
  <c r="D1009" i="17"/>
  <c r="E1009" i="17"/>
  <c r="F1009" i="17"/>
  <c r="I1009" i="17"/>
  <c r="J1009" i="17"/>
  <c r="K1009" i="17"/>
  <c r="N1009" i="17"/>
  <c r="O1009" i="17"/>
  <c r="P1009" i="17"/>
  <c r="S1009" i="17"/>
  <c r="T1009" i="17"/>
  <c r="D1010" i="17"/>
  <c r="E1010" i="17"/>
  <c r="F1010" i="17"/>
  <c r="I1010" i="17"/>
  <c r="J1010" i="17"/>
  <c r="K1010" i="17"/>
  <c r="N1010" i="17"/>
  <c r="O1010" i="17"/>
  <c r="P1010" i="17"/>
  <c r="S1010" i="17"/>
  <c r="T1010" i="17"/>
  <c r="D1011" i="17"/>
  <c r="E1011" i="17"/>
  <c r="F1011" i="17"/>
  <c r="I1011" i="17"/>
  <c r="J1011" i="17"/>
  <c r="K1011" i="17"/>
  <c r="N1011" i="17"/>
  <c r="O1011" i="17"/>
  <c r="P1011" i="17"/>
  <c r="S1011" i="17"/>
  <c r="T1011" i="17"/>
  <c r="D1012" i="17"/>
  <c r="E1012" i="17"/>
  <c r="F1012" i="17"/>
  <c r="I1012" i="17"/>
  <c r="J1012" i="17"/>
  <c r="K1012" i="17"/>
  <c r="N1012" i="17"/>
  <c r="O1012" i="17"/>
  <c r="P1012" i="17"/>
  <c r="S1012" i="17"/>
  <c r="T1012" i="17"/>
  <c r="D1013" i="17"/>
  <c r="E1013" i="17"/>
  <c r="F1013" i="17"/>
  <c r="I1013" i="17"/>
  <c r="J1013" i="17"/>
  <c r="K1013" i="17"/>
  <c r="N1013" i="17"/>
  <c r="O1013" i="17"/>
  <c r="P1013" i="17"/>
  <c r="S1013" i="17"/>
  <c r="T1013" i="17"/>
  <c r="D1014" i="17"/>
  <c r="E1014" i="17"/>
  <c r="F1014" i="17"/>
  <c r="I1014" i="17"/>
  <c r="J1014" i="17"/>
  <c r="K1014" i="17"/>
  <c r="N1014" i="17"/>
  <c r="O1014" i="17"/>
  <c r="P1014" i="17"/>
  <c r="S1014" i="17"/>
  <c r="T1014" i="17"/>
  <c r="D1015" i="17"/>
  <c r="E1015" i="17"/>
  <c r="F1015" i="17"/>
  <c r="I1015" i="17"/>
  <c r="J1015" i="17"/>
  <c r="K1015" i="17"/>
  <c r="N1015" i="17"/>
  <c r="O1015" i="17"/>
  <c r="P1015" i="17"/>
  <c r="S1015" i="17"/>
  <c r="T1015" i="17"/>
  <c r="D1016" i="17"/>
  <c r="E1016" i="17"/>
  <c r="F1016" i="17"/>
  <c r="I1016" i="17"/>
  <c r="J1016" i="17"/>
  <c r="K1016" i="17"/>
  <c r="N1016" i="17"/>
  <c r="O1016" i="17"/>
  <c r="P1016" i="17"/>
  <c r="S1016" i="17"/>
  <c r="T1016" i="17"/>
  <c r="D1017" i="17"/>
  <c r="E1017" i="17"/>
  <c r="F1017" i="17"/>
  <c r="I1017" i="17"/>
  <c r="J1017" i="17"/>
  <c r="K1017" i="17"/>
  <c r="N1017" i="17"/>
  <c r="O1017" i="17"/>
  <c r="P1017" i="17"/>
  <c r="S1017" i="17"/>
  <c r="T1017" i="17"/>
  <c r="D1018" i="17"/>
  <c r="E1018" i="17"/>
  <c r="F1018" i="17"/>
  <c r="I1018" i="17"/>
  <c r="J1018" i="17"/>
  <c r="K1018" i="17"/>
  <c r="N1018" i="17"/>
  <c r="O1018" i="17"/>
  <c r="P1018" i="17"/>
  <c r="S1018" i="17"/>
  <c r="T1018" i="17"/>
  <c r="D1019" i="17"/>
  <c r="E1019" i="17"/>
  <c r="F1019" i="17"/>
  <c r="I1019" i="17"/>
  <c r="J1019" i="17"/>
  <c r="K1019" i="17"/>
  <c r="N1019" i="17"/>
  <c r="O1019" i="17"/>
  <c r="P1019" i="17"/>
  <c r="S1019" i="17"/>
  <c r="T1019" i="17"/>
  <c r="D1020" i="17"/>
  <c r="E1020" i="17"/>
  <c r="F1020" i="17"/>
  <c r="I1020" i="17"/>
  <c r="J1020" i="17"/>
  <c r="K1020" i="17"/>
  <c r="N1020" i="17"/>
  <c r="O1020" i="17"/>
  <c r="P1020" i="17"/>
  <c r="S1020" i="17"/>
  <c r="T1020" i="17"/>
  <c r="D1021" i="17"/>
  <c r="E1021" i="17"/>
  <c r="F1021" i="17"/>
  <c r="I1021" i="17"/>
  <c r="J1021" i="17"/>
  <c r="K1021" i="17"/>
  <c r="N1021" i="17"/>
  <c r="O1021" i="17"/>
  <c r="P1021" i="17"/>
  <c r="S1021" i="17"/>
  <c r="T1021" i="17"/>
  <c r="D1022" i="17"/>
  <c r="E1022" i="17"/>
  <c r="F1022" i="17"/>
  <c r="I1022" i="17"/>
  <c r="J1022" i="17"/>
  <c r="K1022" i="17"/>
  <c r="N1022" i="17"/>
  <c r="O1022" i="17"/>
  <c r="P1022" i="17"/>
  <c r="S1022" i="17"/>
  <c r="T1022" i="17"/>
  <c r="D1023" i="17"/>
  <c r="E1023" i="17"/>
  <c r="F1023" i="17"/>
  <c r="I1023" i="17"/>
  <c r="J1023" i="17"/>
  <c r="K1023" i="17"/>
  <c r="N1023" i="17"/>
  <c r="O1023" i="17"/>
  <c r="P1023" i="17"/>
  <c r="S1023" i="17"/>
  <c r="T1023" i="17"/>
  <c r="D1024" i="17"/>
  <c r="E1024" i="17"/>
  <c r="F1024" i="17"/>
  <c r="I1024" i="17"/>
  <c r="J1024" i="17"/>
  <c r="K1024" i="17"/>
  <c r="N1024" i="17"/>
  <c r="O1024" i="17"/>
  <c r="P1024" i="17"/>
  <c r="S1024" i="17"/>
  <c r="T1024" i="17"/>
  <c r="D1025" i="17"/>
  <c r="E1025" i="17"/>
  <c r="F1025" i="17"/>
  <c r="I1025" i="17"/>
  <c r="J1025" i="17"/>
  <c r="K1025" i="17"/>
  <c r="N1025" i="17"/>
  <c r="O1025" i="17"/>
  <c r="P1025" i="17"/>
  <c r="S1025" i="17"/>
  <c r="T1025" i="17"/>
  <c r="D1026" i="17"/>
  <c r="E1026" i="17"/>
  <c r="F1026" i="17"/>
  <c r="I1026" i="17"/>
  <c r="J1026" i="17"/>
  <c r="K1026" i="17"/>
  <c r="N1026" i="17"/>
  <c r="O1026" i="17"/>
  <c r="P1026" i="17"/>
  <c r="S1026" i="17"/>
  <c r="T1026" i="17"/>
  <c r="D1027" i="17"/>
  <c r="E1027" i="17"/>
  <c r="F1027" i="17"/>
  <c r="I1027" i="17"/>
  <c r="J1027" i="17"/>
  <c r="K1027" i="17"/>
  <c r="N1027" i="17"/>
  <c r="O1027" i="17"/>
  <c r="P1027" i="17"/>
  <c r="S1027" i="17"/>
  <c r="T1027" i="17"/>
  <c r="D1028" i="17"/>
  <c r="E1028" i="17"/>
  <c r="F1028" i="17"/>
  <c r="I1028" i="17"/>
  <c r="J1028" i="17"/>
  <c r="K1028" i="17"/>
  <c r="N1028" i="17"/>
  <c r="O1028" i="17"/>
  <c r="P1028" i="17"/>
  <c r="S1028" i="17"/>
  <c r="T1028" i="17"/>
  <c r="D1029" i="17"/>
  <c r="E1029" i="17"/>
  <c r="F1029" i="17"/>
  <c r="I1029" i="17"/>
  <c r="J1029" i="17"/>
  <c r="K1029" i="17"/>
  <c r="N1029" i="17"/>
  <c r="O1029" i="17"/>
  <c r="P1029" i="17"/>
  <c r="S1029" i="17"/>
  <c r="T1029" i="17"/>
  <c r="D1030" i="17"/>
  <c r="E1030" i="17"/>
  <c r="F1030" i="17"/>
  <c r="I1030" i="17"/>
  <c r="J1030" i="17"/>
  <c r="K1030" i="17"/>
  <c r="N1030" i="17"/>
  <c r="O1030" i="17"/>
  <c r="P1030" i="17"/>
  <c r="S1030" i="17"/>
  <c r="T1030" i="17"/>
  <c r="D1031" i="17"/>
  <c r="E1031" i="17"/>
  <c r="F1031" i="17"/>
  <c r="I1031" i="17"/>
  <c r="J1031" i="17"/>
  <c r="K1031" i="17"/>
  <c r="N1031" i="17"/>
  <c r="O1031" i="17"/>
  <c r="P1031" i="17"/>
  <c r="S1031" i="17"/>
  <c r="T1031" i="17"/>
  <c r="D1032" i="17"/>
  <c r="E1032" i="17"/>
  <c r="F1032" i="17"/>
  <c r="I1032" i="17"/>
  <c r="J1032" i="17"/>
  <c r="K1032" i="17"/>
  <c r="N1032" i="17"/>
  <c r="O1032" i="17"/>
  <c r="P1032" i="17"/>
  <c r="S1032" i="17"/>
  <c r="T1032" i="17"/>
  <c r="D1033" i="17"/>
  <c r="E1033" i="17"/>
  <c r="F1033" i="17"/>
  <c r="I1033" i="17"/>
  <c r="J1033" i="17"/>
  <c r="K1033" i="17"/>
  <c r="N1033" i="17"/>
  <c r="O1033" i="17"/>
  <c r="P1033" i="17"/>
  <c r="S1033" i="17"/>
  <c r="T1033" i="17"/>
  <c r="D1034" i="17"/>
  <c r="E1034" i="17"/>
  <c r="F1034" i="17"/>
  <c r="I1034" i="17"/>
  <c r="J1034" i="17"/>
  <c r="K1034" i="17"/>
  <c r="N1034" i="17"/>
  <c r="O1034" i="17"/>
  <c r="P1034" i="17"/>
  <c r="S1034" i="17"/>
  <c r="T1034" i="17"/>
  <c r="D1035" i="17"/>
  <c r="E1035" i="17"/>
  <c r="F1035" i="17"/>
  <c r="I1035" i="17"/>
  <c r="J1035" i="17"/>
  <c r="K1035" i="17"/>
  <c r="N1035" i="17"/>
  <c r="O1035" i="17"/>
  <c r="P1035" i="17"/>
  <c r="S1035" i="17"/>
  <c r="T1035" i="17"/>
  <c r="D1036" i="17"/>
  <c r="E1036" i="17"/>
  <c r="F1036" i="17"/>
  <c r="I1036" i="17"/>
  <c r="J1036" i="17"/>
  <c r="K1036" i="17"/>
  <c r="N1036" i="17"/>
  <c r="O1036" i="17"/>
  <c r="P1036" i="17"/>
  <c r="S1036" i="17"/>
  <c r="T1036" i="17"/>
  <c r="D1037" i="17"/>
  <c r="E1037" i="17"/>
  <c r="F1037" i="17"/>
  <c r="I1037" i="17"/>
  <c r="J1037" i="17"/>
  <c r="K1037" i="17"/>
  <c r="N1037" i="17"/>
  <c r="O1037" i="17"/>
  <c r="P1037" i="17"/>
  <c r="S1037" i="17"/>
  <c r="T1037" i="17"/>
  <c r="D1038" i="17"/>
  <c r="E1038" i="17"/>
  <c r="F1038" i="17"/>
  <c r="I1038" i="17"/>
  <c r="J1038" i="17"/>
  <c r="K1038" i="17"/>
  <c r="N1038" i="17"/>
  <c r="O1038" i="17"/>
  <c r="P1038" i="17"/>
  <c r="S1038" i="17"/>
  <c r="T1038" i="17"/>
  <c r="D1039" i="17"/>
  <c r="E1039" i="17"/>
  <c r="F1039" i="17"/>
  <c r="I1039" i="17"/>
  <c r="J1039" i="17"/>
  <c r="K1039" i="17"/>
  <c r="N1039" i="17"/>
  <c r="O1039" i="17"/>
  <c r="P1039" i="17"/>
  <c r="S1039" i="17"/>
  <c r="T1039" i="17"/>
  <c r="D1040" i="17"/>
  <c r="E1040" i="17"/>
  <c r="F1040" i="17"/>
  <c r="I1040" i="17"/>
  <c r="J1040" i="17"/>
  <c r="K1040" i="17"/>
  <c r="N1040" i="17"/>
  <c r="O1040" i="17"/>
  <c r="P1040" i="17"/>
  <c r="S1040" i="17"/>
  <c r="T1040" i="17"/>
  <c r="D1041" i="17"/>
  <c r="E1041" i="17"/>
  <c r="F1041" i="17"/>
  <c r="I1041" i="17"/>
  <c r="J1041" i="17"/>
  <c r="K1041" i="17"/>
  <c r="N1041" i="17"/>
  <c r="O1041" i="17"/>
  <c r="P1041" i="17"/>
  <c r="S1041" i="17"/>
  <c r="T1041" i="17"/>
  <c r="D1042" i="17"/>
  <c r="E1042" i="17"/>
  <c r="F1042" i="17"/>
  <c r="I1042" i="17"/>
  <c r="J1042" i="17"/>
  <c r="K1042" i="17"/>
  <c r="N1042" i="17"/>
  <c r="O1042" i="17"/>
  <c r="P1042" i="17"/>
  <c r="S1042" i="17"/>
  <c r="T1042" i="17"/>
  <c r="D1043" i="17"/>
  <c r="E1043" i="17"/>
  <c r="F1043" i="17"/>
  <c r="I1043" i="17"/>
  <c r="J1043" i="17"/>
  <c r="K1043" i="17"/>
  <c r="N1043" i="17"/>
  <c r="O1043" i="17"/>
  <c r="P1043" i="17"/>
  <c r="S1043" i="17"/>
  <c r="T1043" i="17"/>
  <c r="D1044" i="17"/>
  <c r="E1044" i="17"/>
  <c r="F1044" i="17"/>
  <c r="I1044" i="17"/>
  <c r="J1044" i="17"/>
  <c r="K1044" i="17"/>
  <c r="N1044" i="17"/>
  <c r="O1044" i="17"/>
  <c r="P1044" i="17"/>
  <c r="S1044" i="17"/>
  <c r="T1044" i="17"/>
  <c r="D1045" i="17"/>
  <c r="E1045" i="17"/>
  <c r="F1045" i="17"/>
  <c r="I1045" i="17"/>
  <c r="J1045" i="17"/>
  <c r="K1045" i="17"/>
  <c r="N1045" i="17"/>
  <c r="O1045" i="17"/>
  <c r="P1045" i="17"/>
  <c r="S1045" i="17"/>
  <c r="T1045" i="17"/>
  <c r="D1046" i="17"/>
  <c r="E1046" i="17"/>
  <c r="F1046" i="17"/>
  <c r="I1046" i="17"/>
  <c r="J1046" i="17"/>
  <c r="K1046" i="17"/>
  <c r="N1046" i="17"/>
  <c r="O1046" i="17"/>
  <c r="P1046" i="17"/>
  <c r="S1046" i="17"/>
  <c r="T1046" i="17"/>
  <c r="D1047" i="17"/>
  <c r="E1047" i="17"/>
  <c r="F1047" i="17"/>
  <c r="I1047" i="17"/>
  <c r="J1047" i="17"/>
  <c r="K1047" i="17"/>
  <c r="N1047" i="17"/>
  <c r="O1047" i="17"/>
  <c r="P1047" i="17"/>
  <c r="S1047" i="17"/>
  <c r="T1047" i="17"/>
  <c r="D1048" i="17"/>
  <c r="E1048" i="17"/>
  <c r="F1048" i="17"/>
  <c r="I1048" i="17"/>
  <c r="J1048" i="17"/>
  <c r="K1048" i="17"/>
  <c r="N1048" i="17"/>
  <c r="O1048" i="17"/>
  <c r="P1048" i="17"/>
  <c r="S1048" i="17"/>
  <c r="T1048" i="17"/>
  <c r="D1049" i="17"/>
  <c r="E1049" i="17"/>
  <c r="F1049" i="17"/>
  <c r="I1049" i="17"/>
  <c r="J1049" i="17"/>
  <c r="K1049" i="17"/>
  <c r="N1049" i="17"/>
  <c r="O1049" i="17"/>
  <c r="P1049" i="17"/>
  <c r="S1049" i="17"/>
  <c r="T1049" i="17"/>
  <c r="D1050" i="17"/>
  <c r="E1050" i="17"/>
  <c r="F1050" i="17"/>
  <c r="I1050" i="17"/>
  <c r="J1050" i="17"/>
  <c r="K1050" i="17"/>
  <c r="N1050" i="17"/>
  <c r="O1050" i="17"/>
  <c r="P1050" i="17"/>
  <c r="S1050" i="17"/>
  <c r="T1050" i="17"/>
  <c r="D1051" i="17"/>
  <c r="E1051" i="17"/>
  <c r="F1051" i="17"/>
  <c r="I1051" i="17"/>
  <c r="J1051" i="17"/>
  <c r="K1051" i="17"/>
  <c r="N1051" i="17"/>
  <c r="O1051" i="17"/>
  <c r="P1051" i="17"/>
  <c r="S1051" i="17"/>
  <c r="T1051" i="17"/>
  <c r="D1052" i="17"/>
  <c r="E1052" i="17"/>
  <c r="F1052" i="17"/>
  <c r="I1052" i="17"/>
  <c r="J1052" i="17"/>
  <c r="K1052" i="17"/>
  <c r="N1052" i="17"/>
  <c r="O1052" i="17"/>
  <c r="P1052" i="17"/>
  <c r="S1052" i="17"/>
  <c r="T1052" i="17"/>
  <c r="D1053" i="17"/>
  <c r="E1053" i="17"/>
  <c r="F1053" i="17"/>
  <c r="I1053" i="17"/>
  <c r="J1053" i="17"/>
  <c r="K1053" i="17"/>
  <c r="N1053" i="17"/>
  <c r="O1053" i="17"/>
  <c r="P1053" i="17"/>
  <c r="S1053" i="17"/>
  <c r="T1053" i="17"/>
  <c r="D1054" i="17"/>
  <c r="E1054" i="17"/>
  <c r="F1054" i="17"/>
  <c r="I1054" i="17"/>
  <c r="J1054" i="17"/>
  <c r="K1054" i="17"/>
  <c r="N1054" i="17"/>
  <c r="O1054" i="17"/>
  <c r="P1054" i="17"/>
  <c r="S1054" i="17"/>
  <c r="T1054" i="17"/>
  <c r="D1055" i="17"/>
  <c r="E1055" i="17"/>
  <c r="F1055" i="17"/>
  <c r="I1055" i="17"/>
  <c r="J1055" i="17"/>
  <c r="K1055" i="17"/>
  <c r="N1055" i="17"/>
  <c r="O1055" i="17"/>
  <c r="P1055" i="17"/>
  <c r="S1055" i="17"/>
  <c r="T1055" i="17"/>
  <c r="D1056" i="17"/>
  <c r="E1056" i="17"/>
  <c r="F1056" i="17"/>
  <c r="I1056" i="17"/>
  <c r="J1056" i="17"/>
  <c r="K1056" i="17"/>
  <c r="N1056" i="17"/>
  <c r="O1056" i="17"/>
  <c r="P1056" i="17"/>
  <c r="S1056" i="17"/>
  <c r="T1056" i="17"/>
  <c r="D1057" i="17"/>
  <c r="E1057" i="17"/>
  <c r="F1057" i="17"/>
  <c r="I1057" i="17"/>
  <c r="J1057" i="17"/>
  <c r="K1057" i="17"/>
  <c r="N1057" i="17"/>
  <c r="O1057" i="17"/>
  <c r="P1057" i="17"/>
  <c r="S1057" i="17"/>
  <c r="T1057" i="17"/>
  <c r="D1058" i="17"/>
  <c r="E1058" i="17"/>
  <c r="F1058" i="17"/>
  <c r="I1058" i="17"/>
  <c r="J1058" i="17"/>
  <c r="K1058" i="17"/>
  <c r="N1058" i="17"/>
  <c r="O1058" i="17"/>
  <c r="P1058" i="17"/>
  <c r="S1058" i="17"/>
  <c r="T1058" i="17"/>
  <c r="D1059" i="17"/>
  <c r="E1059" i="17"/>
  <c r="F1059" i="17"/>
  <c r="I1059" i="17"/>
  <c r="J1059" i="17"/>
  <c r="K1059" i="17"/>
  <c r="N1059" i="17"/>
  <c r="O1059" i="17"/>
  <c r="P1059" i="17"/>
  <c r="S1059" i="17"/>
  <c r="T1059" i="17"/>
  <c r="D1060" i="17"/>
  <c r="E1060" i="17"/>
  <c r="F1060" i="17"/>
  <c r="I1060" i="17"/>
  <c r="J1060" i="17"/>
  <c r="K1060" i="17"/>
  <c r="N1060" i="17"/>
  <c r="O1060" i="17"/>
  <c r="P1060" i="17"/>
  <c r="S1060" i="17"/>
  <c r="T1060" i="17"/>
  <c r="D1061" i="17"/>
  <c r="E1061" i="17"/>
  <c r="F1061" i="17"/>
  <c r="I1061" i="17"/>
  <c r="J1061" i="17"/>
  <c r="K1061" i="17"/>
  <c r="N1061" i="17"/>
  <c r="O1061" i="17"/>
  <c r="P1061" i="17"/>
  <c r="S1061" i="17"/>
  <c r="T1061" i="17"/>
  <c r="D1062" i="17"/>
  <c r="E1062" i="17"/>
  <c r="F1062" i="17"/>
  <c r="I1062" i="17"/>
  <c r="J1062" i="17"/>
  <c r="K1062" i="17"/>
  <c r="N1062" i="17"/>
  <c r="O1062" i="17"/>
  <c r="P1062" i="17"/>
  <c r="S1062" i="17"/>
  <c r="T1062" i="17"/>
  <c r="D1063" i="17"/>
  <c r="E1063" i="17"/>
  <c r="F1063" i="17"/>
  <c r="I1063" i="17"/>
  <c r="J1063" i="17"/>
  <c r="K1063" i="17"/>
  <c r="N1063" i="17"/>
  <c r="O1063" i="17"/>
  <c r="P1063" i="17"/>
  <c r="S1063" i="17"/>
  <c r="T1063" i="17"/>
  <c r="D1064" i="17"/>
  <c r="E1064" i="17"/>
  <c r="F1064" i="17"/>
  <c r="I1064" i="17"/>
  <c r="J1064" i="17"/>
  <c r="K1064" i="17"/>
  <c r="N1064" i="17"/>
  <c r="O1064" i="17"/>
  <c r="P1064" i="17"/>
  <c r="S1064" i="17"/>
  <c r="T1064" i="17"/>
  <c r="D1065" i="17"/>
  <c r="E1065" i="17"/>
  <c r="F1065" i="17"/>
  <c r="I1065" i="17"/>
  <c r="J1065" i="17"/>
  <c r="K1065" i="17"/>
  <c r="N1065" i="17"/>
  <c r="O1065" i="17"/>
  <c r="P1065" i="17"/>
  <c r="S1065" i="17"/>
  <c r="T1065" i="17"/>
  <c r="D1066" i="17"/>
  <c r="E1066" i="17"/>
  <c r="F1066" i="17"/>
  <c r="I1066" i="17"/>
  <c r="J1066" i="17"/>
  <c r="K1066" i="17"/>
  <c r="N1066" i="17"/>
  <c r="O1066" i="17"/>
  <c r="P1066" i="17"/>
  <c r="S1066" i="17"/>
  <c r="T1066" i="17"/>
  <c r="D1067" i="17"/>
  <c r="E1067" i="17"/>
  <c r="F1067" i="17"/>
  <c r="I1067" i="17"/>
  <c r="J1067" i="17"/>
  <c r="K1067" i="17"/>
  <c r="N1067" i="17"/>
  <c r="O1067" i="17"/>
  <c r="P1067" i="17"/>
  <c r="S1067" i="17"/>
  <c r="T1067" i="17"/>
  <c r="D1068" i="17"/>
  <c r="E1068" i="17"/>
  <c r="F1068" i="17"/>
  <c r="I1068" i="17"/>
  <c r="J1068" i="17"/>
  <c r="K1068" i="17"/>
  <c r="N1068" i="17"/>
  <c r="O1068" i="17"/>
  <c r="P1068" i="17"/>
  <c r="S1068" i="17"/>
  <c r="T1068" i="17"/>
  <c r="D1069" i="17"/>
  <c r="E1069" i="17"/>
  <c r="F1069" i="17"/>
  <c r="I1069" i="17"/>
  <c r="J1069" i="17"/>
  <c r="K1069" i="17"/>
  <c r="N1069" i="17"/>
  <c r="O1069" i="17"/>
  <c r="P1069" i="17"/>
  <c r="S1069" i="17"/>
  <c r="T1069" i="17"/>
  <c r="D1070" i="17"/>
  <c r="E1070" i="17"/>
  <c r="F1070" i="17"/>
  <c r="I1070" i="17"/>
  <c r="J1070" i="17"/>
  <c r="K1070" i="17"/>
  <c r="N1070" i="17"/>
  <c r="O1070" i="17"/>
  <c r="P1070" i="17"/>
  <c r="S1070" i="17"/>
  <c r="T1070" i="17"/>
  <c r="D1071" i="17"/>
  <c r="E1071" i="17"/>
  <c r="F1071" i="17"/>
  <c r="I1071" i="17"/>
  <c r="J1071" i="17"/>
  <c r="K1071" i="17"/>
  <c r="N1071" i="17"/>
  <c r="O1071" i="17"/>
  <c r="P1071" i="17"/>
  <c r="S1071" i="17"/>
  <c r="T1071" i="17"/>
  <c r="D1072" i="17"/>
  <c r="E1072" i="17"/>
  <c r="F1072" i="17"/>
  <c r="I1072" i="17"/>
  <c r="J1072" i="17"/>
  <c r="K1072" i="17"/>
  <c r="N1072" i="17"/>
  <c r="O1072" i="17"/>
  <c r="P1072" i="17"/>
  <c r="S1072" i="17"/>
  <c r="T1072" i="17"/>
  <c r="D1073" i="17"/>
  <c r="E1073" i="17"/>
  <c r="F1073" i="17"/>
  <c r="I1073" i="17"/>
  <c r="J1073" i="17"/>
  <c r="K1073" i="17"/>
  <c r="N1073" i="17"/>
  <c r="O1073" i="17"/>
  <c r="P1073" i="17"/>
  <c r="S1073" i="17"/>
  <c r="T1073" i="17"/>
  <c r="D1074" i="17"/>
  <c r="E1074" i="17"/>
  <c r="F1074" i="17"/>
  <c r="I1074" i="17"/>
  <c r="J1074" i="17"/>
  <c r="K1074" i="17"/>
  <c r="N1074" i="17"/>
  <c r="O1074" i="17"/>
  <c r="P1074" i="17"/>
  <c r="S1074" i="17"/>
  <c r="T1074" i="17"/>
  <c r="D1075" i="17"/>
  <c r="E1075" i="17"/>
  <c r="F1075" i="17"/>
  <c r="I1075" i="17"/>
  <c r="J1075" i="17"/>
  <c r="K1075" i="17"/>
  <c r="N1075" i="17"/>
  <c r="O1075" i="17"/>
  <c r="P1075" i="17"/>
  <c r="S1075" i="17"/>
  <c r="T1075" i="17"/>
  <c r="D1076" i="17"/>
  <c r="E1076" i="17"/>
  <c r="F1076" i="17"/>
  <c r="I1076" i="17"/>
  <c r="J1076" i="17"/>
  <c r="K1076" i="17"/>
  <c r="N1076" i="17"/>
  <c r="O1076" i="17"/>
  <c r="P1076" i="17"/>
  <c r="S1076" i="17"/>
  <c r="T1076" i="17"/>
  <c r="D1077" i="17"/>
  <c r="E1077" i="17"/>
  <c r="F1077" i="17"/>
  <c r="I1077" i="17"/>
  <c r="J1077" i="17"/>
  <c r="K1077" i="17"/>
  <c r="N1077" i="17"/>
  <c r="O1077" i="17"/>
  <c r="P1077" i="17"/>
  <c r="S1077" i="17"/>
  <c r="T1077" i="17"/>
  <c r="D1078" i="17"/>
  <c r="E1078" i="17"/>
  <c r="F1078" i="17"/>
  <c r="I1078" i="17"/>
  <c r="J1078" i="17"/>
  <c r="K1078" i="17"/>
  <c r="N1078" i="17"/>
  <c r="O1078" i="17"/>
  <c r="P1078" i="17"/>
  <c r="S1078" i="17"/>
  <c r="T1078" i="17"/>
  <c r="D1079" i="17"/>
  <c r="E1079" i="17"/>
  <c r="F1079" i="17"/>
  <c r="I1079" i="17"/>
  <c r="J1079" i="17"/>
  <c r="K1079" i="17"/>
  <c r="N1079" i="17"/>
  <c r="O1079" i="17"/>
  <c r="P1079" i="17"/>
  <c r="S1079" i="17"/>
  <c r="T1079" i="17"/>
  <c r="D1080" i="17"/>
  <c r="E1080" i="17"/>
  <c r="F1080" i="17"/>
  <c r="I1080" i="17"/>
  <c r="J1080" i="17"/>
  <c r="K1080" i="17"/>
  <c r="N1080" i="17"/>
  <c r="O1080" i="17"/>
  <c r="P1080" i="17"/>
  <c r="S1080" i="17"/>
  <c r="T1080" i="17"/>
  <c r="D1081" i="17"/>
  <c r="E1081" i="17"/>
  <c r="F1081" i="17"/>
  <c r="I1081" i="17"/>
  <c r="J1081" i="17"/>
  <c r="K1081" i="17"/>
  <c r="N1081" i="17"/>
  <c r="O1081" i="17"/>
  <c r="P1081" i="17"/>
  <c r="S1081" i="17"/>
  <c r="T1081" i="17"/>
  <c r="D1082" i="17"/>
  <c r="E1082" i="17"/>
  <c r="F1082" i="17"/>
  <c r="I1082" i="17"/>
  <c r="J1082" i="17"/>
  <c r="K1082" i="17"/>
  <c r="N1082" i="17"/>
  <c r="O1082" i="17"/>
  <c r="P1082" i="17"/>
  <c r="S1082" i="17"/>
  <c r="T1082" i="17"/>
  <c r="D1083" i="17"/>
  <c r="E1083" i="17"/>
  <c r="F1083" i="17"/>
  <c r="I1083" i="17"/>
  <c r="J1083" i="17"/>
  <c r="K1083" i="17"/>
  <c r="N1083" i="17"/>
  <c r="O1083" i="17"/>
  <c r="P1083" i="17"/>
  <c r="S1083" i="17"/>
  <c r="T1083" i="17"/>
  <c r="D1084" i="17"/>
  <c r="E1084" i="17"/>
  <c r="F1084" i="17"/>
  <c r="I1084" i="17"/>
  <c r="J1084" i="17"/>
  <c r="K1084" i="17"/>
  <c r="N1084" i="17"/>
  <c r="O1084" i="17"/>
  <c r="P1084" i="17"/>
  <c r="S1084" i="17"/>
  <c r="T1084" i="17"/>
  <c r="D1085" i="17"/>
  <c r="E1085" i="17"/>
  <c r="F1085" i="17"/>
  <c r="I1085" i="17"/>
  <c r="J1085" i="17"/>
  <c r="K1085" i="17"/>
  <c r="N1085" i="17"/>
  <c r="O1085" i="17"/>
  <c r="P1085" i="17"/>
  <c r="S1085" i="17"/>
  <c r="T1085" i="17"/>
  <c r="D1086" i="17"/>
  <c r="E1086" i="17"/>
  <c r="F1086" i="17"/>
  <c r="I1086" i="17"/>
  <c r="J1086" i="17"/>
  <c r="K1086" i="17"/>
  <c r="N1086" i="17"/>
  <c r="O1086" i="17"/>
  <c r="P1086" i="17"/>
  <c r="S1086" i="17"/>
  <c r="T1086" i="17"/>
  <c r="D1087" i="17"/>
  <c r="E1087" i="17"/>
  <c r="F1087" i="17"/>
  <c r="I1087" i="17"/>
  <c r="J1087" i="17"/>
  <c r="K1087" i="17"/>
  <c r="N1087" i="17"/>
  <c r="O1087" i="17"/>
  <c r="P1087" i="17"/>
  <c r="S1087" i="17"/>
  <c r="T1087" i="17"/>
  <c r="D1088" i="17"/>
  <c r="E1088" i="17"/>
  <c r="F1088" i="17"/>
  <c r="I1088" i="17"/>
  <c r="J1088" i="17"/>
  <c r="K1088" i="17"/>
  <c r="N1088" i="17"/>
  <c r="O1088" i="17"/>
  <c r="P1088" i="17"/>
  <c r="S1088" i="17"/>
  <c r="T1088" i="17"/>
  <c r="D1089" i="17"/>
  <c r="E1089" i="17"/>
  <c r="F1089" i="17"/>
  <c r="I1089" i="17"/>
  <c r="J1089" i="17"/>
  <c r="K1089" i="17"/>
  <c r="N1089" i="17"/>
  <c r="O1089" i="17"/>
  <c r="P1089" i="17"/>
  <c r="S1089" i="17"/>
  <c r="T1089" i="17"/>
  <c r="D1090" i="17"/>
  <c r="E1090" i="17"/>
  <c r="F1090" i="17"/>
  <c r="I1090" i="17"/>
  <c r="J1090" i="17"/>
  <c r="K1090" i="17"/>
  <c r="N1090" i="17"/>
  <c r="O1090" i="17"/>
  <c r="P1090" i="17"/>
  <c r="S1090" i="17"/>
  <c r="T1090" i="17"/>
  <c r="D1091" i="17"/>
  <c r="E1091" i="17"/>
  <c r="F1091" i="17"/>
  <c r="I1091" i="17"/>
  <c r="J1091" i="17"/>
  <c r="K1091" i="17"/>
  <c r="N1091" i="17"/>
  <c r="O1091" i="17"/>
  <c r="P1091" i="17"/>
  <c r="S1091" i="17"/>
  <c r="T1091" i="17"/>
  <c r="D1092" i="17"/>
  <c r="E1092" i="17"/>
  <c r="F1092" i="17"/>
  <c r="I1092" i="17"/>
  <c r="J1092" i="17"/>
  <c r="K1092" i="17"/>
  <c r="N1092" i="17"/>
  <c r="O1092" i="17"/>
  <c r="P1092" i="17"/>
  <c r="S1092" i="17"/>
  <c r="T1092" i="17"/>
  <c r="D1093" i="17"/>
  <c r="E1093" i="17"/>
  <c r="F1093" i="17"/>
  <c r="I1093" i="17"/>
  <c r="J1093" i="17"/>
  <c r="K1093" i="17"/>
  <c r="N1093" i="17"/>
  <c r="O1093" i="17"/>
  <c r="P1093" i="17"/>
  <c r="S1093" i="17"/>
  <c r="T1093" i="17"/>
  <c r="D1094" i="17"/>
  <c r="E1094" i="17"/>
  <c r="F1094" i="17"/>
  <c r="I1094" i="17"/>
  <c r="J1094" i="17"/>
  <c r="K1094" i="17"/>
  <c r="N1094" i="17"/>
  <c r="O1094" i="17"/>
  <c r="P1094" i="17"/>
  <c r="S1094" i="17"/>
  <c r="T1094" i="17"/>
  <c r="D1095" i="17"/>
  <c r="E1095" i="17"/>
  <c r="F1095" i="17"/>
  <c r="I1095" i="17"/>
  <c r="J1095" i="17"/>
  <c r="K1095" i="17"/>
  <c r="N1095" i="17"/>
  <c r="O1095" i="17"/>
  <c r="P1095" i="17"/>
  <c r="S1095" i="17"/>
  <c r="T1095" i="17"/>
  <c r="D1096" i="17"/>
  <c r="E1096" i="17"/>
  <c r="F1096" i="17"/>
  <c r="I1096" i="17"/>
  <c r="J1096" i="17"/>
  <c r="K1096" i="17"/>
  <c r="N1096" i="17"/>
  <c r="O1096" i="17"/>
  <c r="P1096" i="17"/>
  <c r="S1096" i="17"/>
  <c r="T1096" i="17"/>
  <c r="D1097" i="17"/>
  <c r="E1097" i="17"/>
  <c r="F1097" i="17"/>
  <c r="I1097" i="17"/>
  <c r="J1097" i="17"/>
  <c r="K1097" i="17"/>
  <c r="N1097" i="17"/>
  <c r="O1097" i="17"/>
  <c r="P1097" i="17"/>
  <c r="S1097" i="17"/>
  <c r="T1097" i="17"/>
  <c r="D1098" i="17"/>
  <c r="E1098" i="17"/>
  <c r="F1098" i="17"/>
  <c r="I1098" i="17"/>
  <c r="J1098" i="17"/>
  <c r="K1098" i="17"/>
  <c r="N1098" i="17"/>
  <c r="O1098" i="17"/>
  <c r="P1098" i="17"/>
  <c r="S1098" i="17"/>
  <c r="T1098" i="17"/>
  <c r="D1099" i="17"/>
  <c r="E1099" i="17"/>
  <c r="F1099" i="17"/>
  <c r="I1099" i="17"/>
  <c r="J1099" i="17"/>
  <c r="K1099" i="17"/>
  <c r="N1099" i="17"/>
  <c r="O1099" i="17"/>
  <c r="P1099" i="17"/>
  <c r="S1099" i="17"/>
  <c r="T1099" i="17"/>
  <c r="D1100" i="17"/>
  <c r="E1100" i="17"/>
  <c r="F1100" i="17"/>
  <c r="I1100" i="17"/>
  <c r="J1100" i="17"/>
  <c r="K1100" i="17"/>
  <c r="N1100" i="17"/>
  <c r="O1100" i="17"/>
  <c r="P1100" i="17"/>
  <c r="S1100" i="17"/>
  <c r="T1100" i="17"/>
  <c r="D1101" i="17"/>
  <c r="E1101" i="17"/>
  <c r="F1101" i="17"/>
  <c r="I1101" i="17"/>
  <c r="J1101" i="17"/>
  <c r="K1101" i="17"/>
  <c r="N1101" i="17"/>
  <c r="O1101" i="17"/>
  <c r="P1101" i="17"/>
  <c r="S1101" i="17"/>
  <c r="T1101" i="17"/>
  <c r="D1102" i="17"/>
  <c r="E1102" i="17"/>
  <c r="F1102" i="17"/>
  <c r="I1102" i="17"/>
  <c r="J1102" i="17"/>
  <c r="K1102" i="17"/>
  <c r="N1102" i="17"/>
  <c r="O1102" i="17"/>
  <c r="P1102" i="17"/>
  <c r="S1102" i="17"/>
  <c r="T1102" i="17"/>
  <c r="D1103" i="17"/>
  <c r="E1103" i="17"/>
  <c r="F1103" i="17"/>
  <c r="I1103" i="17"/>
  <c r="J1103" i="17"/>
  <c r="K1103" i="17"/>
  <c r="N1103" i="17"/>
  <c r="O1103" i="17"/>
  <c r="P1103" i="17"/>
  <c r="S1103" i="17"/>
  <c r="T1103" i="17"/>
  <c r="D1104" i="17"/>
  <c r="E1104" i="17"/>
  <c r="F1104" i="17"/>
  <c r="I1104" i="17"/>
  <c r="J1104" i="17"/>
  <c r="K1104" i="17"/>
  <c r="N1104" i="17"/>
  <c r="O1104" i="17"/>
  <c r="P1104" i="17"/>
  <c r="S1104" i="17"/>
  <c r="T1104" i="17"/>
  <c r="D1105" i="17"/>
  <c r="E1105" i="17"/>
  <c r="F1105" i="17"/>
  <c r="I1105" i="17"/>
  <c r="J1105" i="17"/>
  <c r="K1105" i="17"/>
  <c r="N1105" i="17"/>
  <c r="O1105" i="17"/>
  <c r="P1105" i="17"/>
  <c r="S1105" i="17"/>
  <c r="T1105" i="17"/>
  <c r="D1106" i="17"/>
  <c r="E1106" i="17"/>
  <c r="F1106" i="17"/>
  <c r="I1106" i="17"/>
  <c r="J1106" i="17"/>
  <c r="K1106" i="17"/>
  <c r="N1106" i="17"/>
  <c r="O1106" i="17"/>
  <c r="P1106" i="17"/>
  <c r="S1106" i="17"/>
  <c r="T1106" i="17"/>
  <c r="D1107" i="17"/>
  <c r="E1107" i="17"/>
  <c r="F1107" i="17"/>
  <c r="I1107" i="17"/>
  <c r="J1107" i="17"/>
  <c r="K1107" i="17"/>
  <c r="N1107" i="17"/>
  <c r="O1107" i="17"/>
  <c r="P1107" i="17"/>
  <c r="S1107" i="17"/>
  <c r="T1107" i="17"/>
  <c r="D1108" i="17"/>
  <c r="E1108" i="17"/>
  <c r="F1108" i="17"/>
  <c r="I1108" i="17"/>
  <c r="J1108" i="17"/>
  <c r="K1108" i="17"/>
  <c r="N1108" i="17"/>
  <c r="O1108" i="17"/>
  <c r="P1108" i="17"/>
  <c r="S1108" i="17"/>
  <c r="T1108" i="17"/>
  <c r="D1109" i="17"/>
  <c r="E1109" i="17"/>
  <c r="F1109" i="17"/>
  <c r="I1109" i="17"/>
  <c r="J1109" i="17"/>
  <c r="K1109" i="17"/>
  <c r="N1109" i="17"/>
  <c r="O1109" i="17"/>
  <c r="P1109" i="17"/>
  <c r="S1109" i="17"/>
  <c r="T1109" i="17"/>
  <c r="D1110" i="17"/>
  <c r="E1110" i="17"/>
  <c r="F1110" i="17"/>
  <c r="I1110" i="17"/>
  <c r="J1110" i="17"/>
  <c r="K1110" i="17"/>
  <c r="N1110" i="17"/>
  <c r="O1110" i="17"/>
  <c r="P1110" i="17"/>
  <c r="S1110" i="17"/>
  <c r="T1110" i="17"/>
  <c r="D1111" i="17"/>
  <c r="E1111" i="17"/>
  <c r="F1111" i="17"/>
  <c r="I1111" i="17"/>
  <c r="J1111" i="17"/>
  <c r="K1111" i="17"/>
  <c r="N1111" i="17"/>
  <c r="O1111" i="17"/>
  <c r="P1111" i="17"/>
  <c r="S1111" i="17"/>
  <c r="T1111" i="17"/>
  <c r="D1112" i="17"/>
  <c r="E1112" i="17"/>
  <c r="F1112" i="17"/>
  <c r="I1112" i="17"/>
  <c r="J1112" i="17"/>
  <c r="K1112" i="17"/>
  <c r="N1112" i="17"/>
  <c r="O1112" i="17"/>
  <c r="P1112" i="17"/>
  <c r="S1112" i="17"/>
  <c r="T1112" i="17"/>
  <c r="D1113" i="17"/>
  <c r="E1113" i="17"/>
  <c r="F1113" i="17"/>
  <c r="I1113" i="17"/>
  <c r="J1113" i="17"/>
  <c r="K1113" i="17"/>
  <c r="N1113" i="17"/>
  <c r="O1113" i="17"/>
  <c r="P1113" i="17"/>
  <c r="S1113" i="17"/>
  <c r="T1113" i="17"/>
  <c r="D1114" i="17"/>
  <c r="E1114" i="17"/>
  <c r="F1114" i="17"/>
  <c r="I1114" i="17"/>
  <c r="J1114" i="17"/>
  <c r="K1114" i="17"/>
  <c r="N1114" i="17"/>
  <c r="O1114" i="17"/>
  <c r="P1114" i="17"/>
  <c r="S1114" i="17"/>
  <c r="T1114" i="17"/>
  <c r="D1115" i="17"/>
  <c r="E1115" i="17"/>
  <c r="F1115" i="17"/>
  <c r="I1115" i="17"/>
  <c r="J1115" i="17"/>
  <c r="K1115" i="17"/>
  <c r="N1115" i="17"/>
  <c r="O1115" i="17"/>
  <c r="P1115" i="17"/>
  <c r="S1115" i="17"/>
  <c r="T1115" i="17"/>
  <c r="D1116" i="17"/>
  <c r="E1116" i="17"/>
  <c r="F1116" i="17"/>
  <c r="I1116" i="17"/>
  <c r="J1116" i="17"/>
  <c r="K1116" i="17"/>
  <c r="N1116" i="17"/>
  <c r="O1116" i="17"/>
  <c r="P1116" i="17"/>
  <c r="S1116" i="17"/>
  <c r="T1116" i="17"/>
  <c r="D1117" i="17"/>
  <c r="E1117" i="17"/>
  <c r="F1117" i="17"/>
  <c r="I1117" i="17"/>
  <c r="J1117" i="17"/>
  <c r="K1117" i="17"/>
  <c r="N1117" i="17"/>
  <c r="O1117" i="17"/>
  <c r="P1117" i="17"/>
  <c r="S1117" i="17"/>
  <c r="T1117" i="17"/>
  <c r="D1118" i="17"/>
  <c r="E1118" i="17"/>
  <c r="F1118" i="17"/>
  <c r="I1118" i="17"/>
  <c r="J1118" i="17"/>
  <c r="K1118" i="17"/>
  <c r="N1118" i="17"/>
  <c r="O1118" i="17"/>
  <c r="P1118" i="17"/>
  <c r="S1118" i="17"/>
  <c r="T1118" i="17"/>
  <c r="D1119" i="17"/>
  <c r="E1119" i="17"/>
  <c r="F1119" i="17"/>
  <c r="I1119" i="17"/>
  <c r="J1119" i="17"/>
  <c r="K1119" i="17"/>
  <c r="N1119" i="17"/>
  <c r="O1119" i="17"/>
  <c r="P1119" i="17"/>
  <c r="S1119" i="17"/>
  <c r="T1119" i="17"/>
  <c r="D1120" i="17"/>
  <c r="E1120" i="17"/>
  <c r="F1120" i="17"/>
  <c r="I1120" i="17"/>
  <c r="J1120" i="17"/>
  <c r="K1120" i="17"/>
  <c r="N1120" i="17"/>
  <c r="O1120" i="17"/>
  <c r="P1120" i="17"/>
  <c r="S1120" i="17"/>
  <c r="T1120" i="17"/>
  <c r="D1121" i="17"/>
  <c r="E1121" i="17"/>
  <c r="F1121" i="17"/>
  <c r="I1121" i="17"/>
  <c r="J1121" i="17"/>
  <c r="K1121" i="17"/>
  <c r="N1121" i="17"/>
  <c r="O1121" i="17"/>
  <c r="P1121" i="17"/>
  <c r="S1121" i="17"/>
  <c r="T1121" i="17"/>
  <c r="D1122" i="17"/>
  <c r="E1122" i="17"/>
  <c r="F1122" i="17"/>
  <c r="I1122" i="17"/>
  <c r="J1122" i="17"/>
  <c r="K1122" i="17"/>
  <c r="N1122" i="17"/>
  <c r="O1122" i="17"/>
  <c r="P1122" i="17"/>
  <c r="S1122" i="17"/>
  <c r="T1122" i="17"/>
  <c r="D1123" i="17"/>
  <c r="E1123" i="17"/>
  <c r="F1123" i="17"/>
  <c r="I1123" i="17"/>
  <c r="J1123" i="17"/>
  <c r="K1123" i="17"/>
  <c r="N1123" i="17"/>
  <c r="O1123" i="17"/>
  <c r="P1123" i="17"/>
  <c r="S1123" i="17"/>
  <c r="T1123" i="17"/>
  <c r="D1124" i="17"/>
  <c r="E1124" i="17"/>
  <c r="F1124" i="17"/>
  <c r="I1124" i="17"/>
  <c r="J1124" i="17"/>
  <c r="K1124" i="17"/>
  <c r="N1124" i="17"/>
  <c r="O1124" i="17"/>
  <c r="P1124" i="17"/>
  <c r="S1124" i="17"/>
  <c r="T1124" i="17"/>
  <c r="D1125" i="17"/>
  <c r="E1125" i="17"/>
  <c r="F1125" i="17"/>
  <c r="I1125" i="17"/>
  <c r="J1125" i="17"/>
  <c r="K1125" i="17"/>
  <c r="N1125" i="17"/>
  <c r="O1125" i="17"/>
  <c r="P1125" i="17"/>
  <c r="S1125" i="17"/>
  <c r="T1125" i="17"/>
  <c r="D1126" i="17"/>
  <c r="E1126" i="17"/>
  <c r="F1126" i="17"/>
  <c r="I1126" i="17"/>
  <c r="J1126" i="17"/>
  <c r="K1126" i="17"/>
  <c r="N1126" i="17"/>
  <c r="O1126" i="17"/>
  <c r="P1126" i="17"/>
  <c r="S1126" i="17"/>
  <c r="T1126" i="17"/>
  <c r="D1127" i="17"/>
  <c r="E1127" i="17"/>
  <c r="F1127" i="17"/>
  <c r="I1127" i="17"/>
  <c r="J1127" i="17"/>
  <c r="K1127" i="17"/>
  <c r="N1127" i="17"/>
  <c r="O1127" i="17"/>
  <c r="P1127" i="17"/>
  <c r="S1127" i="17"/>
  <c r="T1127" i="17"/>
  <c r="D1128" i="17"/>
  <c r="E1128" i="17"/>
  <c r="F1128" i="17"/>
  <c r="I1128" i="17"/>
  <c r="J1128" i="17"/>
  <c r="K1128" i="17"/>
  <c r="N1128" i="17"/>
  <c r="O1128" i="17"/>
  <c r="P1128" i="17"/>
  <c r="S1128" i="17"/>
  <c r="T1128" i="17"/>
  <c r="D1129" i="17"/>
  <c r="E1129" i="17"/>
  <c r="F1129" i="17"/>
  <c r="I1129" i="17"/>
  <c r="J1129" i="17"/>
  <c r="K1129" i="17"/>
  <c r="N1129" i="17"/>
  <c r="O1129" i="17"/>
  <c r="P1129" i="17"/>
  <c r="S1129" i="17"/>
  <c r="T1129" i="17"/>
  <c r="D1130" i="17"/>
  <c r="E1130" i="17"/>
  <c r="F1130" i="17"/>
  <c r="I1130" i="17"/>
  <c r="J1130" i="17"/>
  <c r="K1130" i="17"/>
  <c r="N1130" i="17"/>
  <c r="O1130" i="17"/>
  <c r="P1130" i="17"/>
  <c r="S1130" i="17"/>
  <c r="T1130" i="17"/>
  <c r="D1131" i="17"/>
  <c r="E1131" i="17"/>
  <c r="F1131" i="17"/>
  <c r="I1131" i="17"/>
  <c r="J1131" i="17"/>
  <c r="K1131" i="17"/>
  <c r="N1131" i="17"/>
  <c r="O1131" i="17"/>
  <c r="P1131" i="17"/>
  <c r="S1131" i="17"/>
  <c r="T1131" i="17"/>
  <c r="D1132" i="17"/>
  <c r="E1132" i="17"/>
  <c r="F1132" i="17"/>
  <c r="I1132" i="17"/>
  <c r="J1132" i="17"/>
  <c r="K1132" i="17"/>
  <c r="N1132" i="17"/>
  <c r="O1132" i="17"/>
  <c r="P1132" i="17"/>
  <c r="S1132" i="17"/>
  <c r="T1132" i="17"/>
  <c r="D1133" i="17"/>
  <c r="E1133" i="17"/>
  <c r="F1133" i="17"/>
  <c r="I1133" i="17"/>
  <c r="J1133" i="17"/>
  <c r="K1133" i="17"/>
  <c r="N1133" i="17"/>
  <c r="O1133" i="17"/>
  <c r="P1133" i="17"/>
  <c r="S1133" i="17"/>
  <c r="T1133" i="17"/>
  <c r="D1134" i="17"/>
  <c r="E1134" i="17"/>
  <c r="F1134" i="17"/>
  <c r="I1134" i="17"/>
  <c r="J1134" i="17"/>
  <c r="K1134" i="17"/>
  <c r="N1134" i="17"/>
  <c r="O1134" i="17"/>
  <c r="P1134" i="17"/>
  <c r="S1134" i="17"/>
  <c r="T1134" i="17"/>
  <c r="D1135" i="17"/>
  <c r="E1135" i="17"/>
  <c r="F1135" i="17"/>
  <c r="I1135" i="17"/>
  <c r="J1135" i="17"/>
  <c r="K1135" i="17"/>
  <c r="N1135" i="17"/>
  <c r="O1135" i="17"/>
  <c r="P1135" i="17"/>
  <c r="S1135" i="17"/>
  <c r="T1135" i="17"/>
  <c r="D1136" i="17"/>
  <c r="E1136" i="17"/>
  <c r="F1136" i="17"/>
  <c r="I1136" i="17"/>
  <c r="J1136" i="17"/>
  <c r="K1136" i="17"/>
  <c r="N1136" i="17"/>
  <c r="O1136" i="17"/>
  <c r="P1136" i="17"/>
  <c r="S1136" i="17"/>
  <c r="T1136" i="17"/>
  <c r="D1137" i="17"/>
  <c r="E1137" i="17"/>
  <c r="F1137" i="17"/>
  <c r="I1137" i="17"/>
  <c r="J1137" i="17"/>
  <c r="K1137" i="17"/>
  <c r="N1137" i="17"/>
  <c r="O1137" i="17"/>
  <c r="P1137" i="17"/>
  <c r="S1137" i="17"/>
  <c r="T1137" i="17"/>
  <c r="D1138" i="17"/>
  <c r="E1138" i="17"/>
  <c r="F1138" i="17"/>
  <c r="I1138" i="17"/>
  <c r="J1138" i="17"/>
  <c r="K1138" i="17"/>
  <c r="N1138" i="17"/>
  <c r="O1138" i="17"/>
  <c r="P1138" i="17"/>
  <c r="S1138" i="17"/>
  <c r="T1138" i="17"/>
  <c r="D1139" i="17"/>
  <c r="E1139" i="17"/>
  <c r="F1139" i="17"/>
  <c r="I1139" i="17"/>
  <c r="J1139" i="17"/>
  <c r="K1139" i="17"/>
  <c r="N1139" i="17"/>
  <c r="O1139" i="17"/>
  <c r="P1139" i="17"/>
  <c r="S1139" i="17"/>
  <c r="T1139" i="17"/>
  <c r="D1140" i="17"/>
  <c r="E1140" i="17"/>
  <c r="F1140" i="17"/>
  <c r="I1140" i="17"/>
  <c r="J1140" i="17"/>
  <c r="K1140" i="17"/>
  <c r="N1140" i="17"/>
  <c r="O1140" i="17"/>
  <c r="P1140" i="17"/>
  <c r="S1140" i="17"/>
  <c r="T1140" i="17"/>
  <c r="D1141" i="17"/>
  <c r="E1141" i="17"/>
  <c r="F1141" i="17"/>
  <c r="I1141" i="17"/>
  <c r="J1141" i="17"/>
  <c r="K1141" i="17"/>
  <c r="N1141" i="17"/>
  <c r="O1141" i="17"/>
  <c r="P1141" i="17"/>
  <c r="S1141" i="17"/>
  <c r="T1141" i="17"/>
  <c r="D1142" i="17"/>
  <c r="E1142" i="17"/>
  <c r="F1142" i="17"/>
  <c r="I1142" i="17"/>
  <c r="J1142" i="17"/>
  <c r="K1142" i="17"/>
  <c r="N1142" i="17"/>
  <c r="O1142" i="17"/>
  <c r="P1142" i="17"/>
  <c r="S1142" i="17"/>
  <c r="T1142" i="17"/>
  <c r="D1143" i="17"/>
  <c r="E1143" i="17"/>
  <c r="F1143" i="17"/>
  <c r="I1143" i="17"/>
  <c r="J1143" i="17"/>
  <c r="K1143" i="17"/>
  <c r="N1143" i="17"/>
  <c r="O1143" i="17"/>
  <c r="P1143" i="17"/>
  <c r="S1143" i="17"/>
  <c r="T1143" i="17"/>
  <c r="D1144" i="17"/>
  <c r="E1144" i="17"/>
  <c r="F1144" i="17"/>
  <c r="I1144" i="17"/>
  <c r="J1144" i="17"/>
  <c r="K1144" i="17"/>
  <c r="N1144" i="17"/>
  <c r="O1144" i="17"/>
  <c r="P1144" i="17"/>
  <c r="S1144" i="17"/>
  <c r="T1144" i="17"/>
  <c r="D1145" i="17"/>
  <c r="E1145" i="17"/>
  <c r="F1145" i="17"/>
  <c r="I1145" i="17"/>
  <c r="J1145" i="17"/>
  <c r="K1145" i="17"/>
  <c r="N1145" i="17"/>
  <c r="O1145" i="17"/>
  <c r="P1145" i="17"/>
  <c r="S1145" i="17"/>
  <c r="T1145" i="17"/>
  <c r="D1146" i="17"/>
  <c r="E1146" i="17"/>
  <c r="F1146" i="17"/>
  <c r="I1146" i="17"/>
  <c r="J1146" i="17"/>
  <c r="K1146" i="17"/>
  <c r="N1146" i="17"/>
  <c r="O1146" i="17"/>
  <c r="P1146" i="17"/>
  <c r="S1146" i="17"/>
  <c r="T1146" i="17"/>
  <c r="D1147" i="17"/>
  <c r="E1147" i="17"/>
  <c r="F1147" i="17"/>
  <c r="I1147" i="17"/>
  <c r="J1147" i="17"/>
  <c r="K1147" i="17"/>
  <c r="N1147" i="17"/>
  <c r="O1147" i="17"/>
  <c r="P1147" i="17"/>
  <c r="S1147" i="17"/>
  <c r="T1147" i="17"/>
  <c r="D1148" i="17"/>
  <c r="E1148" i="17"/>
  <c r="F1148" i="17"/>
  <c r="I1148" i="17"/>
  <c r="J1148" i="17"/>
  <c r="K1148" i="17"/>
  <c r="N1148" i="17"/>
  <c r="O1148" i="17"/>
  <c r="P1148" i="17"/>
  <c r="S1148" i="17"/>
  <c r="T1148" i="17"/>
  <c r="D1149" i="17"/>
  <c r="E1149" i="17"/>
  <c r="F1149" i="17"/>
  <c r="I1149" i="17"/>
  <c r="J1149" i="17"/>
  <c r="K1149" i="17"/>
  <c r="N1149" i="17"/>
  <c r="O1149" i="17"/>
  <c r="P1149" i="17"/>
  <c r="S1149" i="17"/>
  <c r="T1149" i="17"/>
  <c r="D1150" i="17"/>
  <c r="E1150" i="17"/>
  <c r="F1150" i="17"/>
  <c r="I1150" i="17"/>
  <c r="J1150" i="17"/>
  <c r="K1150" i="17"/>
  <c r="N1150" i="17"/>
  <c r="O1150" i="17"/>
  <c r="P1150" i="17"/>
  <c r="S1150" i="17"/>
  <c r="T1150" i="17"/>
  <c r="D1151" i="17"/>
  <c r="E1151" i="17"/>
  <c r="F1151" i="17"/>
  <c r="I1151" i="17"/>
  <c r="J1151" i="17"/>
  <c r="K1151" i="17"/>
  <c r="N1151" i="17"/>
  <c r="O1151" i="17"/>
  <c r="P1151" i="17"/>
  <c r="S1151" i="17"/>
  <c r="T1151" i="17"/>
  <c r="D1152" i="17"/>
  <c r="E1152" i="17"/>
  <c r="F1152" i="17"/>
  <c r="I1152" i="17"/>
  <c r="J1152" i="17"/>
  <c r="K1152" i="17"/>
  <c r="N1152" i="17"/>
  <c r="O1152" i="17"/>
  <c r="P1152" i="17"/>
  <c r="S1152" i="17"/>
  <c r="T1152" i="17"/>
  <c r="D1153" i="17"/>
  <c r="E1153" i="17"/>
  <c r="F1153" i="17"/>
  <c r="I1153" i="17"/>
  <c r="J1153" i="17"/>
  <c r="K1153" i="17"/>
  <c r="N1153" i="17"/>
  <c r="O1153" i="17"/>
  <c r="P1153" i="17"/>
  <c r="S1153" i="17"/>
  <c r="T1153" i="17"/>
  <c r="D1154" i="17"/>
  <c r="E1154" i="17"/>
  <c r="F1154" i="17"/>
  <c r="I1154" i="17"/>
  <c r="J1154" i="17"/>
  <c r="K1154" i="17"/>
  <c r="N1154" i="17"/>
  <c r="O1154" i="17"/>
  <c r="P1154" i="17"/>
  <c r="S1154" i="17"/>
  <c r="T1154" i="17"/>
  <c r="D1155" i="17"/>
  <c r="E1155" i="17"/>
  <c r="F1155" i="17"/>
  <c r="I1155" i="17"/>
  <c r="J1155" i="17"/>
  <c r="K1155" i="17"/>
  <c r="N1155" i="17"/>
  <c r="O1155" i="17"/>
  <c r="P1155" i="17"/>
  <c r="S1155" i="17"/>
  <c r="T1155" i="17"/>
  <c r="D1156" i="17"/>
  <c r="E1156" i="17"/>
  <c r="F1156" i="17"/>
  <c r="I1156" i="17"/>
  <c r="J1156" i="17"/>
  <c r="K1156" i="17"/>
  <c r="N1156" i="17"/>
  <c r="O1156" i="17"/>
  <c r="P1156" i="17"/>
  <c r="S1156" i="17"/>
  <c r="T1156" i="17"/>
  <c r="D1157" i="17"/>
  <c r="E1157" i="17"/>
  <c r="F1157" i="17"/>
  <c r="I1157" i="17"/>
  <c r="J1157" i="17"/>
  <c r="K1157" i="17"/>
  <c r="N1157" i="17"/>
  <c r="O1157" i="17"/>
  <c r="P1157" i="17"/>
  <c r="S1157" i="17"/>
  <c r="T1157" i="17"/>
  <c r="D1158" i="17"/>
  <c r="E1158" i="17"/>
  <c r="F1158" i="17"/>
  <c r="I1158" i="17"/>
  <c r="J1158" i="17"/>
  <c r="K1158" i="17"/>
  <c r="N1158" i="17"/>
  <c r="O1158" i="17"/>
  <c r="P1158" i="17"/>
  <c r="S1158" i="17"/>
  <c r="T1158" i="17"/>
  <c r="D1159" i="17"/>
  <c r="E1159" i="17"/>
  <c r="F1159" i="17"/>
  <c r="I1159" i="17"/>
  <c r="J1159" i="17"/>
  <c r="K1159" i="17"/>
  <c r="N1159" i="17"/>
  <c r="O1159" i="17"/>
  <c r="P1159" i="17"/>
  <c r="S1159" i="17"/>
  <c r="T1159" i="17"/>
  <c r="D1160" i="17"/>
  <c r="E1160" i="17"/>
  <c r="F1160" i="17"/>
  <c r="I1160" i="17"/>
  <c r="J1160" i="17"/>
  <c r="K1160" i="17"/>
  <c r="N1160" i="17"/>
  <c r="O1160" i="17"/>
  <c r="P1160" i="17"/>
  <c r="S1160" i="17"/>
  <c r="T1160" i="17"/>
  <c r="D1161" i="17"/>
  <c r="E1161" i="17"/>
  <c r="F1161" i="17"/>
  <c r="I1161" i="17"/>
  <c r="J1161" i="17"/>
  <c r="K1161" i="17"/>
  <c r="N1161" i="17"/>
  <c r="O1161" i="17"/>
  <c r="P1161" i="17"/>
  <c r="S1161" i="17"/>
  <c r="T1161" i="17"/>
  <c r="D1162" i="17"/>
  <c r="E1162" i="17"/>
  <c r="F1162" i="17"/>
  <c r="I1162" i="17"/>
  <c r="J1162" i="17"/>
  <c r="K1162" i="17"/>
  <c r="N1162" i="17"/>
  <c r="O1162" i="17"/>
  <c r="P1162" i="17"/>
  <c r="S1162" i="17"/>
  <c r="T1162" i="17"/>
  <c r="D1163" i="17"/>
  <c r="E1163" i="17"/>
  <c r="F1163" i="17"/>
  <c r="I1163" i="17"/>
  <c r="J1163" i="17"/>
  <c r="K1163" i="17"/>
  <c r="N1163" i="17"/>
  <c r="O1163" i="17"/>
  <c r="P1163" i="17"/>
  <c r="S1163" i="17"/>
  <c r="T1163" i="17"/>
  <c r="D1164" i="17"/>
  <c r="E1164" i="17"/>
  <c r="F1164" i="17"/>
  <c r="I1164" i="17"/>
  <c r="J1164" i="17"/>
  <c r="K1164" i="17"/>
  <c r="N1164" i="17"/>
  <c r="O1164" i="17"/>
  <c r="P1164" i="17"/>
  <c r="S1164" i="17"/>
  <c r="T1164" i="17"/>
  <c r="D1165" i="17"/>
  <c r="E1165" i="17"/>
  <c r="F1165" i="17"/>
  <c r="I1165" i="17"/>
  <c r="J1165" i="17"/>
  <c r="K1165" i="17"/>
  <c r="N1165" i="17"/>
  <c r="O1165" i="17"/>
  <c r="P1165" i="17"/>
  <c r="S1165" i="17"/>
  <c r="T1165" i="17"/>
  <c r="D1166" i="17"/>
  <c r="E1166" i="17"/>
  <c r="F1166" i="17"/>
  <c r="I1166" i="17"/>
  <c r="J1166" i="17"/>
  <c r="K1166" i="17"/>
  <c r="N1166" i="17"/>
  <c r="O1166" i="17"/>
  <c r="P1166" i="17"/>
  <c r="S1166" i="17"/>
  <c r="T1166" i="17"/>
  <c r="D1167" i="17"/>
  <c r="E1167" i="17"/>
  <c r="F1167" i="17"/>
  <c r="I1167" i="17"/>
  <c r="J1167" i="17"/>
  <c r="K1167" i="17"/>
  <c r="N1167" i="17"/>
  <c r="O1167" i="17"/>
  <c r="P1167" i="17"/>
  <c r="S1167" i="17"/>
  <c r="T1167" i="17"/>
  <c r="D1168" i="17"/>
  <c r="E1168" i="17"/>
  <c r="F1168" i="17"/>
  <c r="I1168" i="17"/>
  <c r="J1168" i="17"/>
  <c r="K1168" i="17"/>
  <c r="N1168" i="17"/>
  <c r="O1168" i="17"/>
  <c r="P1168" i="17"/>
  <c r="S1168" i="17"/>
  <c r="T1168" i="17"/>
  <c r="D1169" i="17"/>
  <c r="E1169" i="17"/>
  <c r="F1169" i="17"/>
  <c r="I1169" i="17"/>
  <c r="J1169" i="17"/>
  <c r="K1169" i="17"/>
  <c r="N1169" i="17"/>
  <c r="O1169" i="17"/>
  <c r="P1169" i="17"/>
  <c r="S1169" i="17"/>
  <c r="T1169" i="17"/>
  <c r="D1170" i="17"/>
  <c r="E1170" i="17"/>
  <c r="F1170" i="17"/>
  <c r="I1170" i="17"/>
  <c r="J1170" i="17"/>
  <c r="K1170" i="17"/>
  <c r="N1170" i="17"/>
  <c r="O1170" i="17"/>
  <c r="P1170" i="17"/>
  <c r="S1170" i="17"/>
  <c r="T1170" i="17"/>
  <c r="D1171" i="17"/>
  <c r="E1171" i="17"/>
  <c r="F1171" i="17"/>
  <c r="I1171" i="17"/>
  <c r="J1171" i="17"/>
  <c r="K1171" i="17"/>
  <c r="N1171" i="17"/>
  <c r="O1171" i="17"/>
  <c r="P1171" i="17"/>
  <c r="S1171" i="17"/>
  <c r="T1171" i="17"/>
  <c r="D1172" i="17"/>
  <c r="E1172" i="17"/>
  <c r="F1172" i="17"/>
  <c r="I1172" i="17"/>
  <c r="J1172" i="17"/>
  <c r="K1172" i="17"/>
  <c r="N1172" i="17"/>
  <c r="O1172" i="17"/>
  <c r="P1172" i="17"/>
  <c r="S1172" i="17"/>
  <c r="T1172" i="17"/>
  <c r="D1173" i="17"/>
  <c r="E1173" i="17"/>
  <c r="F1173" i="17"/>
  <c r="I1173" i="17"/>
  <c r="J1173" i="17"/>
  <c r="K1173" i="17"/>
  <c r="N1173" i="17"/>
  <c r="O1173" i="17"/>
  <c r="P1173" i="17"/>
  <c r="S1173" i="17"/>
  <c r="T1173" i="17"/>
  <c r="D1174" i="17"/>
  <c r="E1174" i="17"/>
  <c r="F1174" i="17"/>
  <c r="I1174" i="17"/>
  <c r="J1174" i="17"/>
  <c r="K1174" i="17"/>
  <c r="N1174" i="17"/>
  <c r="O1174" i="17"/>
  <c r="P1174" i="17"/>
  <c r="S1174" i="17"/>
  <c r="T1174" i="17"/>
  <c r="D1175" i="17"/>
  <c r="E1175" i="17"/>
  <c r="F1175" i="17"/>
  <c r="I1175" i="17"/>
  <c r="J1175" i="17"/>
  <c r="K1175" i="17"/>
  <c r="N1175" i="17"/>
  <c r="O1175" i="17"/>
  <c r="P1175" i="17"/>
  <c r="S1175" i="17"/>
  <c r="T1175" i="17"/>
  <c r="D1176" i="17"/>
  <c r="E1176" i="17"/>
  <c r="F1176" i="17"/>
  <c r="I1176" i="17"/>
  <c r="J1176" i="17"/>
  <c r="K1176" i="17"/>
  <c r="N1176" i="17"/>
  <c r="O1176" i="17"/>
  <c r="P1176" i="17"/>
  <c r="S1176" i="17"/>
  <c r="T1176" i="17"/>
  <c r="D1177" i="17"/>
  <c r="E1177" i="17"/>
  <c r="F1177" i="17"/>
  <c r="I1177" i="17"/>
  <c r="J1177" i="17"/>
  <c r="K1177" i="17"/>
  <c r="N1177" i="17"/>
  <c r="O1177" i="17"/>
  <c r="P1177" i="17"/>
  <c r="S1177" i="17"/>
  <c r="T1177" i="17"/>
  <c r="D1178" i="17"/>
  <c r="E1178" i="17"/>
  <c r="F1178" i="17"/>
  <c r="I1178" i="17"/>
  <c r="J1178" i="17"/>
  <c r="K1178" i="17"/>
  <c r="N1178" i="17"/>
  <c r="O1178" i="17"/>
  <c r="P1178" i="17"/>
  <c r="S1178" i="17"/>
  <c r="T1178" i="17"/>
  <c r="D1179" i="17"/>
  <c r="E1179" i="17"/>
  <c r="F1179" i="17"/>
  <c r="I1179" i="17"/>
  <c r="J1179" i="17"/>
  <c r="K1179" i="17"/>
  <c r="N1179" i="17"/>
  <c r="O1179" i="17"/>
  <c r="P1179" i="17"/>
  <c r="S1179" i="17"/>
  <c r="T1179" i="17"/>
  <c r="D1180" i="17"/>
  <c r="E1180" i="17"/>
  <c r="F1180" i="17"/>
  <c r="I1180" i="17"/>
  <c r="J1180" i="17"/>
  <c r="K1180" i="17"/>
  <c r="N1180" i="17"/>
  <c r="O1180" i="17"/>
  <c r="P1180" i="17"/>
  <c r="S1180" i="17"/>
  <c r="T1180" i="17"/>
  <c r="D1181" i="17"/>
  <c r="E1181" i="17"/>
  <c r="F1181" i="17"/>
  <c r="I1181" i="17"/>
  <c r="J1181" i="17"/>
  <c r="K1181" i="17"/>
  <c r="N1181" i="17"/>
  <c r="O1181" i="17"/>
  <c r="P1181" i="17"/>
  <c r="S1181" i="17"/>
  <c r="T1181" i="17"/>
  <c r="D1182" i="17"/>
  <c r="E1182" i="17"/>
  <c r="F1182" i="17"/>
  <c r="I1182" i="17"/>
  <c r="J1182" i="17"/>
  <c r="K1182" i="17"/>
  <c r="N1182" i="17"/>
  <c r="O1182" i="17"/>
  <c r="P1182" i="17"/>
  <c r="S1182" i="17"/>
  <c r="T1182" i="17"/>
  <c r="D1183" i="17"/>
  <c r="E1183" i="17"/>
  <c r="F1183" i="17"/>
  <c r="I1183" i="17"/>
  <c r="J1183" i="17"/>
  <c r="K1183" i="17"/>
  <c r="N1183" i="17"/>
  <c r="O1183" i="17"/>
  <c r="P1183" i="17"/>
  <c r="S1183" i="17"/>
  <c r="T1183" i="17"/>
  <c r="D1184" i="17"/>
  <c r="E1184" i="17"/>
  <c r="F1184" i="17"/>
  <c r="I1184" i="17"/>
  <c r="J1184" i="17"/>
  <c r="K1184" i="17"/>
  <c r="N1184" i="17"/>
  <c r="O1184" i="17"/>
  <c r="P1184" i="17"/>
  <c r="S1184" i="17"/>
  <c r="T1184" i="17"/>
  <c r="D1185" i="17"/>
  <c r="E1185" i="17"/>
  <c r="F1185" i="17"/>
  <c r="I1185" i="17"/>
  <c r="J1185" i="17"/>
  <c r="K1185" i="17"/>
  <c r="N1185" i="17"/>
  <c r="O1185" i="17"/>
  <c r="P1185" i="17"/>
  <c r="S1185" i="17"/>
  <c r="T1185" i="17"/>
  <c r="D1186" i="17"/>
  <c r="E1186" i="17"/>
  <c r="F1186" i="17"/>
  <c r="I1186" i="17"/>
  <c r="J1186" i="17"/>
  <c r="K1186" i="17"/>
  <c r="N1186" i="17"/>
  <c r="O1186" i="17"/>
  <c r="P1186" i="17"/>
  <c r="S1186" i="17"/>
  <c r="T1186" i="17"/>
  <c r="D1187" i="17"/>
  <c r="E1187" i="17"/>
  <c r="F1187" i="17"/>
  <c r="I1187" i="17"/>
  <c r="J1187" i="17"/>
  <c r="K1187" i="17"/>
  <c r="N1187" i="17"/>
  <c r="O1187" i="17"/>
  <c r="P1187" i="17"/>
  <c r="S1187" i="17"/>
  <c r="T1187" i="17"/>
  <c r="D1188" i="17"/>
  <c r="E1188" i="17"/>
  <c r="F1188" i="17"/>
  <c r="I1188" i="17"/>
  <c r="J1188" i="17"/>
  <c r="K1188" i="17"/>
  <c r="N1188" i="17"/>
  <c r="O1188" i="17"/>
  <c r="P1188" i="17"/>
  <c r="S1188" i="17"/>
  <c r="T1188" i="17"/>
  <c r="D1189" i="17"/>
  <c r="E1189" i="17"/>
  <c r="F1189" i="17"/>
  <c r="I1189" i="17"/>
  <c r="J1189" i="17"/>
  <c r="K1189" i="17"/>
  <c r="N1189" i="17"/>
  <c r="O1189" i="17"/>
  <c r="P1189" i="17"/>
  <c r="S1189" i="17"/>
  <c r="T1189" i="17"/>
  <c r="D1190" i="17"/>
  <c r="E1190" i="17"/>
  <c r="F1190" i="17"/>
  <c r="I1190" i="17"/>
  <c r="J1190" i="17"/>
  <c r="K1190" i="17"/>
  <c r="N1190" i="17"/>
  <c r="O1190" i="17"/>
  <c r="P1190" i="17"/>
  <c r="S1190" i="17"/>
  <c r="T1190" i="17"/>
  <c r="D1191" i="17"/>
  <c r="E1191" i="17"/>
  <c r="F1191" i="17"/>
  <c r="I1191" i="17"/>
  <c r="J1191" i="17"/>
  <c r="K1191" i="17"/>
  <c r="N1191" i="17"/>
  <c r="O1191" i="17"/>
  <c r="P1191" i="17"/>
  <c r="S1191" i="17"/>
  <c r="T1191" i="17"/>
  <c r="D1192" i="17"/>
  <c r="E1192" i="17"/>
  <c r="F1192" i="17"/>
  <c r="I1192" i="17"/>
  <c r="J1192" i="17"/>
  <c r="K1192" i="17"/>
  <c r="N1192" i="17"/>
  <c r="O1192" i="17"/>
  <c r="P1192" i="17"/>
  <c r="S1192" i="17"/>
  <c r="T1192" i="17"/>
  <c r="D1193" i="17"/>
  <c r="E1193" i="17"/>
  <c r="F1193" i="17"/>
  <c r="I1193" i="17"/>
  <c r="J1193" i="17"/>
  <c r="K1193" i="17"/>
  <c r="N1193" i="17"/>
  <c r="O1193" i="17"/>
  <c r="P1193" i="17"/>
  <c r="S1193" i="17"/>
  <c r="T1193" i="17"/>
  <c r="D1194" i="17"/>
  <c r="E1194" i="17"/>
  <c r="F1194" i="17"/>
  <c r="I1194" i="17"/>
  <c r="J1194" i="17"/>
  <c r="K1194" i="17"/>
  <c r="N1194" i="17"/>
  <c r="O1194" i="17"/>
  <c r="P1194" i="17"/>
  <c r="S1194" i="17"/>
  <c r="T1194" i="17"/>
  <c r="D1195" i="17"/>
  <c r="E1195" i="17"/>
  <c r="F1195" i="17"/>
  <c r="I1195" i="17"/>
  <c r="J1195" i="17"/>
  <c r="K1195" i="17"/>
  <c r="N1195" i="17"/>
  <c r="O1195" i="17"/>
  <c r="P1195" i="17"/>
  <c r="S1195" i="17"/>
  <c r="T1195" i="17"/>
  <c r="D1196" i="17"/>
  <c r="E1196" i="17"/>
  <c r="F1196" i="17"/>
  <c r="I1196" i="17"/>
  <c r="J1196" i="17"/>
  <c r="K1196" i="17"/>
  <c r="N1196" i="17"/>
  <c r="O1196" i="17"/>
  <c r="P1196" i="17"/>
  <c r="S1196" i="17"/>
  <c r="T1196" i="17"/>
  <c r="D1197" i="17"/>
  <c r="E1197" i="17"/>
  <c r="F1197" i="17"/>
  <c r="I1197" i="17"/>
  <c r="J1197" i="17"/>
  <c r="K1197" i="17"/>
  <c r="N1197" i="17"/>
  <c r="O1197" i="17"/>
  <c r="P1197" i="17"/>
  <c r="S1197" i="17"/>
  <c r="T1197" i="17"/>
  <c r="D1198" i="17"/>
  <c r="E1198" i="17"/>
  <c r="F1198" i="17"/>
  <c r="I1198" i="17"/>
  <c r="J1198" i="17"/>
  <c r="K1198" i="17"/>
  <c r="N1198" i="17"/>
  <c r="O1198" i="17"/>
  <c r="P1198" i="17"/>
  <c r="S1198" i="17"/>
  <c r="T1198" i="17"/>
  <c r="D1199" i="17"/>
  <c r="E1199" i="17"/>
  <c r="F1199" i="17"/>
  <c r="I1199" i="17"/>
  <c r="J1199" i="17"/>
  <c r="K1199" i="17"/>
  <c r="N1199" i="17"/>
  <c r="O1199" i="17"/>
  <c r="P1199" i="17"/>
  <c r="S1199" i="17"/>
  <c r="T1199" i="17"/>
  <c r="D1200" i="17"/>
  <c r="E1200" i="17"/>
  <c r="F1200" i="17"/>
  <c r="I1200" i="17"/>
  <c r="J1200" i="17"/>
  <c r="K1200" i="17"/>
  <c r="N1200" i="17"/>
  <c r="O1200" i="17"/>
  <c r="P1200" i="17"/>
  <c r="S1200" i="17"/>
  <c r="T1200" i="17"/>
  <c r="D1201" i="17"/>
  <c r="E1201" i="17"/>
  <c r="F1201" i="17"/>
  <c r="I1201" i="17"/>
  <c r="J1201" i="17"/>
  <c r="K1201" i="17"/>
  <c r="N1201" i="17"/>
  <c r="O1201" i="17"/>
  <c r="P1201" i="17"/>
  <c r="S1201" i="17"/>
  <c r="T1201" i="17"/>
  <c r="D1202" i="17"/>
  <c r="E1202" i="17"/>
  <c r="F1202" i="17"/>
  <c r="I1202" i="17"/>
  <c r="J1202" i="17"/>
  <c r="K1202" i="17"/>
  <c r="N1202" i="17"/>
  <c r="O1202" i="17"/>
  <c r="P1202" i="17"/>
  <c r="S1202" i="17"/>
  <c r="T1202" i="17"/>
  <c r="D1203" i="17"/>
  <c r="E1203" i="17"/>
  <c r="F1203" i="17"/>
  <c r="I1203" i="17"/>
  <c r="J1203" i="17"/>
  <c r="K1203" i="17"/>
  <c r="N1203" i="17"/>
  <c r="O1203" i="17"/>
  <c r="P1203" i="17"/>
  <c r="S1203" i="17"/>
  <c r="T1203" i="17"/>
  <c r="D1204" i="17"/>
  <c r="E1204" i="17"/>
  <c r="F1204" i="17"/>
  <c r="I1204" i="17"/>
  <c r="J1204" i="17"/>
  <c r="K1204" i="17"/>
  <c r="N1204" i="17"/>
  <c r="O1204" i="17"/>
  <c r="P1204" i="17"/>
  <c r="S1204" i="17"/>
  <c r="T1204" i="17"/>
  <c r="D1205" i="17"/>
  <c r="E1205" i="17"/>
  <c r="F1205" i="17"/>
  <c r="I1205" i="17"/>
  <c r="J1205" i="17"/>
  <c r="K1205" i="17"/>
  <c r="N1205" i="17"/>
  <c r="O1205" i="17"/>
  <c r="P1205" i="17"/>
  <c r="S1205" i="17"/>
  <c r="T1205" i="17"/>
  <c r="D1206" i="17"/>
  <c r="E1206" i="17"/>
  <c r="F1206" i="17"/>
  <c r="I1206" i="17"/>
  <c r="J1206" i="17"/>
  <c r="K1206" i="17"/>
  <c r="N1206" i="17"/>
  <c r="O1206" i="17"/>
  <c r="P1206" i="17"/>
  <c r="S1206" i="17"/>
  <c r="T1206" i="17"/>
  <c r="D1207" i="17"/>
  <c r="E1207" i="17"/>
  <c r="F1207" i="17"/>
  <c r="I1207" i="17"/>
  <c r="J1207" i="17"/>
  <c r="K1207" i="17"/>
  <c r="N1207" i="17"/>
  <c r="O1207" i="17"/>
  <c r="P1207" i="17"/>
  <c r="S1207" i="17"/>
  <c r="T1207" i="17"/>
  <c r="D1208" i="17"/>
  <c r="E1208" i="17"/>
  <c r="F1208" i="17"/>
  <c r="I1208" i="17"/>
  <c r="J1208" i="17"/>
  <c r="K1208" i="17"/>
  <c r="N1208" i="17"/>
  <c r="O1208" i="17"/>
  <c r="P1208" i="17"/>
  <c r="S1208" i="17"/>
  <c r="T1208" i="17"/>
  <c r="D1209" i="17"/>
  <c r="E1209" i="17"/>
  <c r="F1209" i="17"/>
  <c r="I1209" i="17"/>
  <c r="J1209" i="17"/>
  <c r="K1209" i="17"/>
  <c r="N1209" i="17"/>
  <c r="O1209" i="17"/>
  <c r="P1209" i="17"/>
  <c r="S1209" i="17"/>
  <c r="T1209" i="17"/>
  <c r="D1210" i="17"/>
  <c r="E1210" i="17"/>
  <c r="F1210" i="17"/>
  <c r="I1210" i="17"/>
  <c r="J1210" i="17"/>
  <c r="K1210" i="17"/>
  <c r="N1210" i="17"/>
  <c r="O1210" i="17"/>
  <c r="P1210" i="17"/>
  <c r="S1210" i="17"/>
  <c r="T1210" i="17"/>
  <c r="D1211" i="17"/>
  <c r="E1211" i="17"/>
  <c r="F1211" i="17"/>
  <c r="I1211" i="17"/>
  <c r="J1211" i="17"/>
  <c r="K1211" i="17"/>
  <c r="N1211" i="17"/>
  <c r="O1211" i="17"/>
  <c r="P1211" i="17"/>
  <c r="S1211" i="17"/>
  <c r="T1211" i="17"/>
  <c r="D1212" i="17"/>
  <c r="E1212" i="17"/>
  <c r="F1212" i="17"/>
  <c r="I1212" i="17"/>
  <c r="J1212" i="17"/>
  <c r="K1212" i="17"/>
  <c r="N1212" i="17"/>
  <c r="O1212" i="17"/>
  <c r="P1212" i="17"/>
  <c r="S1212" i="17"/>
  <c r="T1212" i="17"/>
  <c r="D1213" i="17"/>
  <c r="E1213" i="17"/>
  <c r="F1213" i="17"/>
  <c r="I1213" i="17"/>
  <c r="J1213" i="17"/>
  <c r="K1213" i="17"/>
  <c r="N1213" i="17"/>
  <c r="O1213" i="17"/>
  <c r="P1213" i="17"/>
  <c r="S1213" i="17"/>
  <c r="T1213" i="17"/>
  <c r="D1214" i="17"/>
  <c r="E1214" i="17"/>
  <c r="F1214" i="17"/>
  <c r="I1214" i="17"/>
  <c r="J1214" i="17"/>
  <c r="K1214" i="17"/>
  <c r="N1214" i="17"/>
  <c r="O1214" i="17"/>
  <c r="P1214" i="17"/>
  <c r="S1214" i="17"/>
  <c r="T1214" i="17"/>
  <c r="D1215" i="17"/>
  <c r="E1215" i="17"/>
  <c r="F1215" i="17"/>
  <c r="I1215" i="17"/>
  <c r="J1215" i="17"/>
  <c r="K1215" i="17"/>
  <c r="N1215" i="17"/>
  <c r="O1215" i="17"/>
  <c r="P1215" i="17"/>
  <c r="S1215" i="17"/>
  <c r="T1215" i="17"/>
  <c r="D1216" i="17"/>
  <c r="E1216" i="17"/>
  <c r="F1216" i="17"/>
  <c r="I1216" i="17"/>
  <c r="J1216" i="17"/>
  <c r="K1216" i="17"/>
  <c r="N1216" i="17"/>
  <c r="O1216" i="17"/>
  <c r="P1216" i="17"/>
  <c r="S1216" i="17"/>
  <c r="T1216" i="17"/>
  <c r="D1217" i="17"/>
  <c r="E1217" i="17"/>
  <c r="F1217" i="17"/>
  <c r="I1217" i="17"/>
  <c r="J1217" i="17"/>
  <c r="K1217" i="17"/>
  <c r="N1217" i="17"/>
  <c r="O1217" i="17"/>
  <c r="P1217" i="17"/>
  <c r="S1217" i="17"/>
  <c r="T1217" i="17"/>
  <c r="D1218" i="17"/>
  <c r="E1218" i="17"/>
  <c r="F1218" i="17"/>
  <c r="I1218" i="17"/>
  <c r="J1218" i="17"/>
  <c r="K1218" i="17"/>
  <c r="N1218" i="17"/>
  <c r="O1218" i="17"/>
  <c r="P1218" i="17"/>
  <c r="S1218" i="17"/>
  <c r="T1218" i="17"/>
  <c r="D1219" i="17"/>
  <c r="E1219" i="17"/>
  <c r="F1219" i="17"/>
  <c r="I1219" i="17"/>
  <c r="J1219" i="17"/>
  <c r="K1219" i="17"/>
  <c r="N1219" i="17"/>
  <c r="O1219" i="17"/>
  <c r="P1219" i="17"/>
  <c r="S1219" i="17"/>
  <c r="T1219" i="17"/>
  <c r="D1220" i="17"/>
  <c r="E1220" i="17"/>
  <c r="F1220" i="17"/>
  <c r="I1220" i="17"/>
  <c r="J1220" i="17"/>
  <c r="K1220" i="17"/>
  <c r="N1220" i="17"/>
  <c r="O1220" i="17"/>
  <c r="P1220" i="17"/>
  <c r="S1220" i="17"/>
  <c r="T1220" i="17"/>
  <c r="D1221" i="17"/>
  <c r="E1221" i="17"/>
  <c r="F1221" i="17"/>
  <c r="I1221" i="17"/>
  <c r="J1221" i="17"/>
  <c r="K1221" i="17"/>
  <c r="N1221" i="17"/>
  <c r="O1221" i="17"/>
  <c r="P1221" i="17"/>
  <c r="S1221" i="17"/>
  <c r="T1221" i="17"/>
  <c r="D1222" i="17"/>
  <c r="E1222" i="17"/>
  <c r="F1222" i="17"/>
  <c r="I1222" i="17"/>
  <c r="J1222" i="17"/>
  <c r="K1222" i="17"/>
  <c r="N1222" i="17"/>
  <c r="O1222" i="17"/>
  <c r="P1222" i="17"/>
  <c r="S1222" i="17"/>
  <c r="T1222" i="17"/>
  <c r="D1223" i="17"/>
  <c r="E1223" i="17"/>
  <c r="F1223" i="17"/>
  <c r="I1223" i="17"/>
  <c r="J1223" i="17"/>
  <c r="K1223" i="17"/>
  <c r="N1223" i="17"/>
  <c r="O1223" i="17"/>
  <c r="P1223" i="17"/>
  <c r="S1223" i="17"/>
  <c r="T1223" i="17"/>
  <c r="D1224" i="17"/>
  <c r="E1224" i="17"/>
  <c r="F1224" i="17"/>
  <c r="I1224" i="17"/>
  <c r="J1224" i="17"/>
  <c r="K1224" i="17"/>
  <c r="N1224" i="17"/>
  <c r="O1224" i="17"/>
  <c r="P1224" i="17"/>
  <c r="S1224" i="17"/>
  <c r="T1224" i="17"/>
  <c r="D1225" i="17"/>
  <c r="E1225" i="17"/>
  <c r="F1225" i="17"/>
  <c r="I1225" i="17"/>
  <c r="J1225" i="17"/>
  <c r="K1225" i="17"/>
  <c r="N1225" i="17"/>
  <c r="O1225" i="17"/>
  <c r="P1225" i="17"/>
  <c r="S1225" i="17"/>
  <c r="T1225" i="17"/>
  <c r="D1226" i="17"/>
  <c r="E1226" i="17"/>
  <c r="F1226" i="17"/>
  <c r="I1226" i="17"/>
  <c r="J1226" i="17"/>
  <c r="K1226" i="17"/>
  <c r="N1226" i="17"/>
  <c r="O1226" i="17"/>
  <c r="P1226" i="17"/>
  <c r="S1226" i="17"/>
  <c r="T1226" i="17"/>
  <c r="D1227" i="17"/>
  <c r="E1227" i="17"/>
  <c r="F1227" i="17"/>
  <c r="I1227" i="17"/>
  <c r="J1227" i="17"/>
  <c r="K1227" i="17"/>
  <c r="N1227" i="17"/>
  <c r="O1227" i="17"/>
  <c r="P1227" i="17"/>
  <c r="S1227" i="17"/>
  <c r="T1227" i="17"/>
  <c r="D1228" i="17"/>
  <c r="E1228" i="17"/>
  <c r="F1228" i="17"/>
  <c r="I1228" i="17"/>
  <c r="J1228" i="17"/>
  <c r="K1228" i="17"/>
  <c r="N1228" i="17"/>
  <c r="O1228" i="17"/>
  <c r="P1228" i="17"/>
  <c r="S1228" i="17"/>
  <c r="T1228" i="17"/>
  <c r="D1229" i="17"/>
  <c r="E1229" i="17"/>
  <c r="F1229" i="17"/>
  <c r="I1229" i="17"/>
  <c r="J1229" i="17"/>
  <c r="K1229" i="17"/>
  <c r="N1229" i="17"/>
  <c r="O1229" i="17"/>
  <c r="P1229" i="17"/>
  <c r="S1229" i="17"/>
  <c r="T1229" i="17"/>
  <c r="D1230" i="17"/>
  <c r="E1230" i="17"/>
  <c r="F1230" i="17"/>
  <c r="I1230" i="17"/>
  <c r="J1230" i="17"/>
  <c r="K1230" i="17"/>
  <c r="N1230" i="17"/>
  <c r="O1230" i="17"/>
  <c r="P1230" i="17"/>
  <c r="S1230" i="17"/>
  <c r="T1230" i="17"/>
  <c r="D1231" i="17"/>
  <c r="E1231" i="17"/>
  <c r="F1231" i="17"/>
  <c r="I1231" i="17"/>
  <c r="J1231" i="17"/>
  <c r="K1231" i="17"/>
  <c r="N1231" i="17"/>
  <c r="O1231" i="17"/>
  <c r="P1231" i="17"/>
  <c r="S1231" i="17"/>
  <c r="T1231" i="17"/>
  <c r="D1232" i="17"/>
  <c r="E1232" i="17"/>
  <c r="F1232" i="17"/>
  <c r="I1232" i="17"/>
  <c r="J1232" i="17"/>
  <c r="K1232" i="17"/>
  <c r="N1232" i="17"/>
  <c r="O1232" i="17"/>
  <c r="P1232" i="17"/>
  <c r="S1232" i="17"/>
  <c r="T1232" i="17"/>
  <c r="D1233" i="17"/>
  <c r="E1233" i="17"/>
  <c r="F1233" i="17"/>
  <c r="I1233" i="17"/>
  <c r="J1233" i="17"/>
  <c r="K1233" i="17"/>
  <c r="N1233" i="17"/>
  <c r="O1233" i="17"/>
  <c r="P1233" i="17"/>
  <c r="S1233" i="17"/>
  <c r="T1233" i="17"/>
  <c r="D1234" i="17"/>
  <c r="E1234" i="17"/>
  <c r="F1234" i="17"/>
  <c r="I1234" i="17"/>
  <c r="J1234" i="17"/>
  <c r="K1234" i="17"/>
  <c r="N1234" i="17"/>
  <c r="O1234" i="17"/>
  <c r="P1234" i="17"/>
  <c r="S1234" i="17"/>
  <c r="T1234" i="17"/>
  <c r="D1235" i="17"/>
  <c r="E1235" i="17"/>
  <c r="F1235" i="17"/>
  <c r="I1235" i="17"/>
  <c r="J1235" i="17"/>
  <c r="K1235" i="17"/>
  <c r="N1235" i="17"/>
  <c r="O1235" i="17"/>
  <c r="P1235" i="17"/>
  <c r="S1235" i="17"/>
  <c r="T1235" i="17"/>
  <c r="D1236" i="17"/>
  <c r="E1236" i="17"/>
  <c r="F1236" i="17"/>
  <c r="I1236" i="17"/>
  <c r="J1236" i="17"/>
  <c r="K1236" i="17"/>
  <c r="N1236" i="17"/>
  <c r="O1236" i="17"/>
  <c r="P1236" i="17"/>
  <c r="S1236" i="17"/>
  <c r="T1236" i="17"/>
  <c r="D1237" i="17"/>
  <c r="E1237" i="17"/>
  <c r="F1237" i="17"/>
  <c r="I1237" i="17"/>
  <c r="J1237" i="17"/>
  <c r="K1237" i="17"/>
  <c r="N1237" i="17"/>
  <c r="O1237" i="17"/>
  <c r="P1237" i="17"/>
  <c r="S1237" i="17"/>
  <c r="T1237" i="17"/>
  <c r="D1238" i="17"/>
  <c r="E1238" i="17"/>
  <c r="F1238" i="17"/>
  <c r="I1238" i="17"/>
  <c r="J1238" i="17"/>
  <c r="K1238" i="17"/>
  <c r="N1238" i="17"/>
  <c r="O1238" i="17"/>
  <c r="P1238" i="17"/>
  <c r="S1238" i="17"/>
  <c r="T1238" i="17"/>
  <c r="D1239" i="17"/>
  <c r="E1239" i="17"/>
  <c r="F1239" i="17"/>
  <c r="I1239" i="17"/>
  <c r="J1239" i="17"/>
  <c r="K1239" i="17"/>
  <c r="N1239" i="17"/>
  <c r="O1239" i="17"/>
  <c r="P1239" i="17"/>
  <c r="S1239" i="17"/>
  <c r="T1239" i="17"/>
  <c r="D1240" i="17"/>
  <c r="E1240" i="17"/>
  <c r="F1240" i="17"/>
  <c r="I1240" i="17"/>
  <c r="J1240" i="17"/>
  <c r="K1240" i="17"/>
  <c r="N1240" i="17"/>
  <c r="O1240" i="17"/>
  <c r="P1240" i="17"/>
  <c r="S1240" i="17"/>
  <c r="T1240" i="17"/>
  <c r="D1241" i="17"/>
  <c r="E1241" i="17"/>
  <c r="F1241" i="17"/>
  <c r="I1241" i="17"/>
  <c r="J1241" i="17"/>
  <c r="K1241" i="17"/>
  <c r="N1241" i="17"/>
  <c r="O1241" i="17"/>
  <c r="P1241" i="17"/>
  <c r="S1241" i="17"/>
  <c r="T1241" i="17"/>
  <c r="D1242" i="17"/>
  <c r="E1242" i="17"/>
  <c r="F1242" i="17"/>
  <c r="I1242" i="17"/>
  <c r="J1242" i="17"/>
  <c r="K1242" i="17"/>
  <c r="N1242" i="17"/>
  <c r="O1242" i="17"/>
  <c r="P1242" i="17"/>
  <c r="S1242" i="17"/>
  <c r="T1242" i="17"/>
  <c r="D1243" i="17"/>
  <c r="E1243" i="17"/>
  <c r="F1243" i="17"/>
  <c r="I1243" i="17"/>
  <c r="J1243" i="17"/>
  <c r="K1243" i="17"/>
  <c r="N1243" i="17"/>
  <c r="O1243" i="17"/>
  <c r="P1243" i="17"/>
  <c r="S1243" i="17"/>
  <c r="T1243" i="17"/>
  <c r="D1244" i="17"/>
  <c r="E1244" i="17"/>
  <c r="F1244" i="17"/>
  <c r="I1244" i="17"/>
  <c r="J1244" i="17"/>
  <c r="K1244" i="17"/>
  <c r="N1244" i="17"/>
  <c r="O1244" i="17"/>
  <c r="P1244" i="17"/>
  <c r="S1244" i="17"/>
  <c r="T1244" i="17"/>
  <c r="D1245" i="17"/>
  <c r="E1245" i="17"/>
  <c r="F1245" i="17"/>
  <c r="I1245" i="17"/>
  <c r="J1245" i="17"/>
  <c r="K1245" i="17"/>
  <c r="N1245" i="17"/>
  <c r="O1245" i="17"/>
  <c r="P1245" i="17"/>
  <c r="S1245" i="17"/>
  <c r="T1245" i="17"/>
  <c r="D1246" i="17"/>
  <c r="E1246" i="17"/>
  <c r="F1246" i="17"/>
  <c r="I1246" i="17"/>
  <c r="J1246" i="17"/>
  <c r="K1246" i="17"/>
  <c r="N1246" i="17"/>
  <c r="O1246" i="17"/>
  <c r="P1246" i="17"/>
  <c r="S1246" i="17"/>
  <c r="T1246" i="17"/>
  <c r="D1247" i="17"/>
  <c r="E1247" i="17"/>
  <c r="F1247" i="17"/>
  <c r="I1247" i="17"/>
  <c r="J1247" i="17"/>
  <c r="K1247" i="17"/>
  <c r="N1247" i="17"/>
  <c r="O1247" i="17"/>
  <c r="P1247" i="17"/>
  <c r="S1247" i="17"/>
  <c r="T1247" i="17"/>
  <c r="D1248" i="17"/>
  <c r="E1248" i="17"/>
  <c r="F1248" i="17"/>
  <c r="I1248" i="17"/>
  <c r="J1248" i="17"/>
  <c r="K1248" i="17"/>
  <c r="N1248" i="17"/>
  <c r="O1248" i="17"/>
  <c r="P1248" i="17"/>
  <c r="S1248" i="17"/>
  <c r="T1248" i="17"/>
  <c r="D1249" i="17"/>
  <c r="E1249" i="17"/>
  <c r="F1249" i="17"/>
  <c r="I1249" i="17"/>
  <c r="J1249" i="17"/>
  <c r="K1249" i="17"/>
  <c r="N1249" i="17"/>
  <c r="O1249" i="17"/>
  <c r="P1249" i="17"/>
  <c r="S1249" i="17"/>
  <c r="T1249" i="17"/>
  <c r="D1250" i="17"/>
  <c r="E1250" i="17"/>
  <c r="F1250" i="17"/>
  <c r="I1250" i="17"/>
  <c r="J1250" i="17"/>
  <c r="K1250" i="17"/>
  <c r="N1250" i="17"/>
  <c r="O1250" i="17"/>
  <c r="P1250" i="17"/>
  <c r="S1250" i="17"/>
  <c r="T1250" i="17"/>
  <c r="D1251" i="17"/>
  <c r="E1251" i="17"/>
  <c r="F1251" i="17"/>
  <c r="I1251" i="17"/>
  <c r="J1251" i="17"/>
  <c r="K1251" i="17"/>
  <c r="N1251" i="17"/>
  <c r="O1251" i="17"/>
  <c r="P1251" i="17"/>
  <c r="S1251" i="17"/>
  <c r="T1251" i="17"/>
  <c r="D1252" i="17"/>
  <c r="E1252" i="17"/>
  <c r="F1252" i="17"/>
  <c r="I1252" i="17"/>
  <c r="J1252" i="17"/>
  <c r="K1252" i="17"/>
  <c r="N1252" i="17"/>
  <c r="O1252" i="17"/>
  <c r="P1252" i="17"/>
  <c r="S1252" i="17"/>
  <c r="T1252" i="17"/>
  <c r="F7" i="13" l="1"/>
  <c r="H7" i="13" s="1"/>
  <c r="F8" i="13"/>
  <c r="H8" i="13" s="1"/>
  <c r="X2062" i="17"/>
  <c r="AA2062" i="17" s="1"/>
  <c r="X2022" i="17"/>
  <c r="AA2022" i="17" s="1"/>
  <c r="X1998" i="17"/>
  <c r="AA1998" i="17" s="1"/>
  <c r="X1930" i="17"/>
  <c r="AA1930" i="17" s="1"/>
  <c r="X1516" i="17"/>
  <c r="AA1516" i="17" s="1"/>
  <c r="X1806" i="17"/>
  <c r="AA1806" i="17" s="1"/>
  <c r="X2038" i="17"/>
  <c r="AA2038" i="17" s="1"/>
  <c r="X2017" i="17"/>
  <c r="AA2017" i="17" s="1"/>
  <c r="X2050" i="17"/>
  <c r="AA2050" i="17" s="1"/>
  <c r="X2046" i="17"/>
  <c r="AA2046" i="17" s="1"/>
  <c r="X2025" i="17"/>
  <c r="AA2025" i="17" s="1"/>
  <c r="X2018" i="17"/>
  <c r="AA2018" i="17" s="1"/>
  <c r="X2009" i="17"/>
  <c r="AA2009" i="17" s="1"/>
  <c r="X1982" i="17"/>
  <c r="AA1982" i="17" s="1"/>
  <c r="X1978" i="17"/>
  <c r="AA1978" i="17" s="1"/>
  <c r="X1970" i="17"/>
  <c r="AA1970" i="17" s="1"/>
  <c r="X1610" i="17"/>
  <c r="AA1610" i="17" s="1"/>
  <c r="X1595" i="17"/>
  <c r="AA1595" i="17" s="1"/>
  <c r="X2176" i="17"/>
  <c r="AA2176" i="17" s="1"/>
  <c r="X2116" i="17"/>
  <c r="AA2116" i="17" s="1"/>
  <c r="X1644" i="17"/>
  <c r="AA1644" i="17" s="1"/>
  <c r="X1385" i="17"/>
  <c r="AA1385" i="17" s="1"/>
  <c r="X2247" i="17"/>
  <c r="AA2247" i="17" s="1"/>
  <c r="X2164" i="17"/>
  <c r="AA2164" i="17" s="1"/>
  <c r="X2160" i="17"/>
  <c r="AA2160" i="17" s="1"/>
  <c r="X2152" i="17"/>
  <c r="AA2152" i="17" s="1"/>
  <c r="X2148" i="17"/>
  <c r="AA2148" i="17" s="1"/>
  <c r="X2033" i="17"/>
  <c r="AA2033" i="17" s="1"/>
  <c r="X2014" i="17"/>
  <c r="AA2014" i="17" s="1"/>
  <c r="X1866" i="17"/>
  <c r="AA1866" i="17" s="1"/>
  <c r="X1706" i="17"/>
  <c r="AA1706" i="17" s="1"/>
  <c r="X1532" i="17"/>
  <c r="AA1532" i="17" s="1"/>
  <c r="X1468" i="17"/>
  <c r="AA1468" i="17" s="1"/>
  <c r="X2252" i="17"/>
  <c r="AA2252" i="17" s="1"/>
  <c r="X2236" i="17"/>
  <c r="AA2236" i="17" s="1"/>
  <c r="X2208" i="17"/>
  <c r="AA2208" i="17" s="1"/>
  <c r="X2200" i="17"/>
  <c r="AA2200" i="17" s="1"/>
  <c r="X2196" i="17"/>
  <c r="AA2196" i="17" s="1"/>
  <c r="X2188" i="17"/>
  <c r="AA2188" i="17" s="1"/>
  <c r="X2096" i="17"/>
  <c r="AA2096" i="17" s="1"/>
  <c r="X2084" i="17"/>
  <c r="AA2084" i="17" s="1"/>
  <c r="X2066" i="17"/>
  <c r="AA2066" i="17" s="1"/>
  <c r="X2001" i="17"/>
  <c r="AA2001" i="17" s="1"/>
  <c r="X1997" i="17"/>
  <c r="AA1997" i="17" s="1"/>
  <c r="X1894" i="17"/>
  <c r="AA1894" i="17" s="1"/>
  <c r="X1730" i="17"/>
  <c r="AA1730" i="17" s="1"/>
  <c r="X1714" i="17"/>
  <c r="AA1714" i="17" s="1"/>
  <c r="X1690" i="17"/>
  <c r="AA1690" i="17" s="1"/>
  <c r="X1682" i="17"/>
  <c r="AA1682" i="17" s="1"/>
  <c r="X1607" i="17"/>
  <c r="AA1607" i="17" s="1"/>
  <c r="X1572" i="17"/>
  <c r="AA1572" i="17" s="1"/>
  <c r="X1548" i="17"/>
  <c r="AA1548" i="17" s="1"/>
  <c r="X1452" i="17"/>
  <c r="AA1452" i="17" s="1"/>
  <c r="X1436" i="17"/>
  <c r="AA1436" i="17" s="1"/>
  <c r="X1428" i="17"/>
  <c r="AA1428" i="17" s="1"/>
  <c r="X1353" i="17"/>
  <c r="AA1353" i="17" s="1"/>
  <c r="X1838" i="17"/>
  <c r="AA1838" i="17" s="1"/>
  <c r="X2239" i="17"/>
  <c r="AA2239" i="17" s="1"/>
  <c r="X2231" i="17"/>
  <c r="AA2231" i="17" s="1"/>
  <c r="X2144" i="17"/>
  <c r="AA2144" i="17" s="1"/>
  <c r="X2136" i="17"/>
  <c r="AA2136" i="17" s="1"/>
  <c r="X2132" i="17"/>
  <c r="AA2132" i="17" s="1"/>
  <c r="X2120" i="17"/>
  <c r="AA2120" i="17" s="1"/>
  <c r="X2054" i="17"/>
  <c r="AA2054" i="17" s="1"/>
  <c r="X1962" i="17"/>
  <c r="AA1962" i="17" s="1"/>
  <c r="X1950" i="17"/>
  <c r="AA1950" i="17" s="1"/>
  <c r="X1938" i="17"/>
  <c r="AA1938" i="17" s="1"/>
  <c r="X1850" i="17"/>
  <c r="AA1850" i="17" s="1"/>
  <c r="X1628" i="17"/>
  <c r="AA1628" i="17" s="1"/>
  <c r="X1500" i="17"/>
  <c r="AA1500" i="17" s="1"/>
  <c r="X1484" i="17"/>
  <c r="AA1484" i="17" s="1"/>
  <c r="X1417" i="17"/>
  <c r="AA1417" i="17" s="1"/>
  <c r="X1407" i="17"/>
  <c r="AA1407" i="17" s="1"/>
  <c r="X1327" i="17"/>
  <c r="AA1327" i="17" s="1"/>
  <c r="X1822" i="17"/>
  <c r="AA1822" i="17" s="1"/>
  <c r="X1818" i="17"/>
  <c r="AA1818" i="17" s="1"/>
  <c r="X2244" i="17"/>
  <c r="AA2244" i="17" s="1"/>
  <c r="X2240" i="17"/>
  <c r="AA2240" i="17" s="1"/>
  <c r="X2228" i="17"/>
  <c r="AA2228" i="17" s="1"/>
  <c r="X2224" i="17"/>
  <c r="AA2224" i="17" s="1"/>
  <c r="X2216" i="17"/>
  <c r="AA2216" i="17" s="1"/>
  <c r="X2212" i="17"/>
  <c r="AA2212" i="17" s="1"/>
  <c r="X2030" i="17"/>
  <c r="AA2030" i="17" s="1"/>
  <c r="X2029" i="17"/>
  <c r="AA2029" i="17" s="1"/>
  <c r="X2013" i="17"/>
  <c r="AA2013" i="17" s="1"/>
  <c r="X2006" i="17"/>
  <c r="AA2006" i="17" s="1"/>
  <c r="X2002" i="17"/>
  <c r="AA2002" i="17" s="1"/>
  <c r="X1886" i="17"/>
  <c r="AA1886" i="17" s="1"/>
  <c r="X1874" i="17"/>
  <c r="AA1874" i="17" s="1"/>
  <c r="X1762" i="17"/>
  <c r="AA1762" i="17" s="1"/>
  <c r="X1698" i="17"/>
  <c r="AA1698" i="17" s="1"/>
  <c r="X1668" i="17"/>
  <c r="AA1668" i="17" s="1"/>
  <c r="X1656" i="17"/>
  <c r="AA1656" i="17" s="1"/>
  <c r="X1578" i="17"/>
  <c r="AA1578" i="17" s="1"/>
  <c r="X1420" i="17"/>
  <c r="AA1420" i="17" s="1"/>
  <c r="X2243" i="17"/>
  <c r="AA2243" i="17" s="1"/>
  <c r="X2227" i="17"/>
  <c r="AA2227" i="17" s="1"/>
  <c r="X2204" i="17"/>
  <c r="AA2204" i="17" s="1"/>
  <c r="X2168" i="17"/>
  <c r="AA2168" i="17" s="1"/>
  <c r="X2140" i="17"/>
  <c r="AA2140" i="17" s="1"/>
  <c r="X2100" i="17"/>
  <c r="AA2100" i="17" s="1"/>
  <c r="X2070" i="17"/>
  <c r="AA2070" i="17" s="1"/>
  <c r="X2034" i="17"/>
  <c r="AA2034" i="17" s="1"/>
  <c r="X1986" i="17"/>
  <c r="AA1986" i="17" s="1"/>
  <c r="X1958" i="17"/>
  <c r="AA1958" i="17" s="1"/>
  <c r="X1918" i="17"/>
  <c r="AA1918" i="17" s="1"/>
  <c r="X1898" i="17"/>
  <c r="AA1898" i="17" s="1"/>
  <c r="X1854" i="17"/>
  <c r="AA1854" i="17" s="1"/>
  <c r="X1834" i="17"/>
  <c r="AA1834" i="17" s="1"/>
  <c r="X1720" i="17"/>
  <c r="AA1720" i="17" s="1"/>
  <c r="X1492" i="17"/>
  <c r="AA1492" i="17" s="1"/>
  <c r="X2248" i="17"/>
  <c r="AA2248" i="17" s="1"/>
  <c r="X2232" i="17"/>
  <c r="AA2232" i="17" s="1"/>
  <c r="X2220" i="17"/>
  <c r="AA2220" i="17" s="1"/>
  <c r="X2192" i="17"/>
  <c r="AA2192" i="17" s="1"/>
  <c r="X2184" i="17"/>
  <c r="AA2184" i="17" s="1"/>
  <c r="X2180" i="17"/>
  <c r="AA2180" i="17" s="1"/>
  <c r="X2156" i="17"/>
  <c r="AA2156" i="17" s="1"/>
  <c r="X2128" i="17"/>
  <c r="AA2128" i="17" s="1"/>
  <c r="X2124" i="17"/>
  <c r="AA2124" i="17" s="1"/>
  <c r="X2104" i="17"/>
  <c r="AA2104" i="17" s="1"/>
  <c r="X2078" i="17"/>
  <c r="AA2078" i="17" s="1"/>
  <c r="X2037" i="17"/>
  <c r="AA2037" i="17" s="1"/>
  <c r="X2021" i="17"/>
  <c r="AA2021" i="17" s="1"/>
  <c r="X2005" i="17"/>
  <c r="AA2005" i="17" s="1"/>
  <c r="X1946" i="17"/>
  <c r="AA1946" i="17" s="1"/>
  <c r="X1652" i="17"/>
  <c r="AA1652" i="17" s="1"/>
  <c r="X1540" i="17"/>
  <c r="AA1540" i="17" s="1"/>
  <c r="X1476" i="17"/>
  <c r="AA1476" i="17" s="1"/>
  <c r="X1401" i="17"/>
  <c r="AA1401" i="17" s="1"/>
  <c r="X2251" i="17"/>
  <c r="AA2251" i="17" s="1"/>
  <c r="X2235" i="17"/>
  <c r="AA2235" i="17" s="1"/>
  <c r="X2172" i="17"/>
  <c r="AA2172" i="17" s="1"/>
  <c r="X2112" i="17"/>
  <c r="AA2112" i="17" s="1"/>
  <c r="X2081" i="17"/>
  <c r="AA2081" i="17" s="1"/>
  <c r="X2026" i="17"/>
  <c r="AA2026" i="17" s="1"/>
  <c r="X2010" i="17"/>
  <c r="AA2010" i="17" s="1"/>
  <c r="X1994" i="17"/>
  <c r="AA1994" i="17" s="1"/>
  <c r="X1966" i="17"/>
  <c r="AA1966" i="17" s="1"/>
  <c r="X1926" i="17"/>
  <c r="AA1926" i="17" s="1"/>
  <c r="X1906" i="17"/>
  <c r="AA1906" i="17" s="1"/>
  <c r="X1862" i="17"/>
  <c r="AA1862" i="17" s="1"/>
  <c r="X1790" i="17"/>
  <c r="AA1790" i="17" s="1"/>
  <c r="X1702" i="17"/>
  <c r="AA1702" i="17" s="1"/>
  <c r="B5" i="13"/>
  <c r="R5" i="13" s="1"/>
  <c r="W11" i="13"/>
  <c r="K8" i="13"/>
  <c r="M8" i="13" s="1"/>
  <c r="AA11" i="13"/>
  <c r="A9" i="13"/>
  <c r="A10" i="13" s="1"/>
  <c r="A11" i="13" s="1"/>
  <c r="C26" i="13"/>
  <c r="E11" i="13"/>
  <c r="J11" i="13"/>
  <c r="CK6" i="13"/>
  <c r="CJ6" i="13"/>
  <c r="X2217" i="17"/>
  <c r="AA2217" i="17" s="1"/>
  <c r="X2185" i="17"/>
  <c r="AA2185" i="17" s="1"/>
  <c r="X2153" i="17"/>
  <c r="AA2153" i="17" s="1"/>
  <c r="X2129" i="17"/>
  <c r="AA2129" i="17" s="1"/>
  <c r="X2113" i="17"/>
  <c r="AA2113" i="17" s="1"/>
  <c r="X2110" i="17"/>
  <c r="AA2110" i="17" s="1"/>
  <c r="X2089" i="17"/>
  <c r="AA2089" i="17" s="1"/>
  <c r="X2085" i="17"/>
  <c r="AA2085" i="17" s="1"/>
  <c r="X2069" i="17"/>
  <c r="AA2069" i="17" s="1"/>
  <c r="X2042" i="17"/>
  <c r="AA2042" i="17" s="1"/>
  <c r="X1954" i="17"/>
  <c r="AA1954" i="17" s="1"/>
  <c r="X1915" i="17"/>
  <c r="AA1915" i="17" s="1"/>
  <c r="X1907" i="17"/>
  <c r="AA1907" i="17" s="1"/>
  <c r="X1902" i="17"/>
  <c r="AA1902" i="17" s="1"/>
  <c r="X1829" i="17"/>
  <c r="AA1829" i="17" s="1"/>
  <c r="X1825" i="17"/>
  <c r="AA1825" i="17" s="1"/>
  <c r="X1815" i="17"/>
  <c r="AA1815" i="17" s="1"/>
  <c r="X1798" i="17"/>
  <c r="AA1798" i="17" s="1"/>
  <c r="X1796" i="17"/>
  <c r="AA1796" i="17" s="1"/>
  <c r="X1792" i="17"/>
  <c r="AA1792" i="17" s="1"/>
  <c r="X1716" i="17"/>
  <c r="AA1716" i="17" s="1"/>
  <c r="X1704" i="17"/>
  <c r="AA1704" i="17" s="1"/>
  <c r="X1684" i="17"/>
  <c r="AA1684" i="17" s="1"/>
  <c r="X1660" i="17"/>
  <c r="AA1660" i="17" s="1"/>
  <c r="X1618" i="17"/>
  <c r="AA1618" i="17" s="1"/>
  <c r="X1602" i="17"/>
  <c r="AA1602" i="17" s="1"/>
  <c r="X1587" i="17"/>
  <c r="AA1587" i="17" s="1"/>
  <c r="X1576" i="17"/>
  <c r="AA1576" i="17" s="1"/>
  <c r="X1546" i="17"/>
  <c r="AA1546" i="17" s="1"/>
  <c r="X1506" i="17"/>
  <c r="AA1506" i="17" s="1"/>
  <c r="X1482" i="17"/>
  <c r="AA1482" i="17" s="1"/>
  <c r="X1442" i="17"/>
  <c r="AA1442" i="17" s="1"/>
  <c r="X1415" i="17"/>
  <c r="AA1415" i="17" s="1"/>
  <c r="X1364" i="17"/>
  <c r="AA1364" i="17" s="1"/>
  <c r="X1313" i="17"/>
  <c r="AA1313" i="17" s="1"/>
  <c r="X2193" i="17"/>
  <c r="AA2193" i="17" s="1"/>
  <c r="X2161" i="17"/>
  <c r="AA2161" i="17" s="1"/>
  <c r="X2092" i="17"/>
  <c r="AA2092" i="17" s="1"/>
  <c r="X2058" i="17"/>
  <c r="AA2058" i="17" s="1"/>
  <c r="X2045" i="17"/>
  <c r="AA2045" i="17" s="1"/>
  <c r="X2041" i="17"/>
  <c r="AA2041" i="17" s="1"/>
  <c r="X1971" i="17"/>
  <c r="AA1971" i="17" s="1"/>
  <c r="X1947" i="17"/>
  <c r="AA1947" i="17" s="1"/>
  <c r="X1910" i="17"/>
  <c r="AA1910" i="17" s="1"/>
  <c r="X1890" i="17"/>
  <c r="AA1890" i="17" s="1"/>
  <c r="X1882" i="17"/>
  <c r="AA1882" i="17" s="1"/>
  <c r="X1842" i="17"/>
  <c r="AA1842" i="17" s="1"/>
  <c r="X1835" i="17"/>
  <c r="AA1835" i="17" s="1"/>
  <c r="X1832" i="17"/>
  <c r="AA1832" i="17" s="1"/>
  <c r="X1830" i="17"/>
  <c r="AA1830" i="17" s="1"/>
  <c r="X1828" i="17"/>
  <c r="AA1828" i="17" s="1"/>
  <c r="X1810" i="17"/>
  <c r="AA1810" i="17" s="1"/>
  <c r="X1754" i="17"/>
  <c r="AA1754" i="17" s="1"/>
  <c r="X1752" i="17"/>
  <c r="AA1752" i="17" s="1"/>
  <c r="X1746" i="17"/>
  <c r="AA1746" i="17" s="1"/>
  <c r="X1708" i="17"/>
  <c r="AA1708" i="17" s="1"/>
  <c r="X1696" i="17"/>
  <c r="AA1696" i="17" s="1"/>
  <c r="X1694" i="17"/>
  <c r="AA1694" i="17" s="1"/>
  <c r="X1676" i="17"/>
  <c r="AA1676" i="17" s="1"/>
  <c r="X1672" i="17"/>
  <c r="AA1672" i="17" s="1"/>
  <c r="X1640" i="17"/>
  <c r="AA1640" i="17" s="1"/>
  <c r="X1636" i="17"/>
  <c r="AA1636" i="17" s="1"/>
  <c r="X1619" i="17"/>
  <c r="AA1619" i="17" s="1"/>
  <c r="X1603" i="17"/>
  <c r="AA1603" i="17" s="1"/>
  <c r="X1588" i="17"/>
  <c r="AA1588" i="17" s="1"/>
  <c r="X1564" i="17"/>
  <c r="AA1564" i="17" s="1"/>
  <c r="X1562" i="17"/>
  <c r="AA1562" i="17" s="1"/>
  <c r="X1554" i="17"/>
  <c r="AA1554" i="17" s="1"/>
  <c r="X1530" i="17"/>
  <c r="AA1530" i="17" s="1"/>
  <c r="X1524" i="17"/>
  <c r="AA1524" i="17" s="1"/>
  <c r="X1490" i="17"/>
  <c r="AA1490" i="17" s="1"/>
  <c r="X1466" i="17"/>
  <c r="AA1466" i="17" s="1"/>
  <c r="X1460" i="17"/>
  <c r="AA1460" i="17" s="1"/>
  <c r="X1426" i="17"/>
  <c r="AA1426" i="17" s="1"/>
  <c r="X1404" i="17"/>
  <c r="AA1404" i="17" s="1"/>
  <c r="X1377" i="17"/>
  <c r="AA1377" i="17" s="1"/>
  <c r="X1375" i="17"/>
  <c r="AA1375" i="17" s="1"/>
  <c r="X1369" i="17"/>
  <c r="AA1369" i="17" s="1"/>
  <c r="X1337" i="17"/>
  <c r="AA1337" i="17" s="1"/>
  <c r="X1335" i="17"/>
  <c r="AA1335" i="17" s="1"/>
  <c r="X2201" i="17"/>
  <c r="AA2201" i="17" s="1"/>
  <c r="X2169" i="17"/>
  <c r="AA2169" i="17" s="1"/>
  <c r="X2137" i="17"/>
  <c r="AA2137" i="17" s="1"/>
  <c r="X2121" i="17"/>
  <c r="AA2121" i="17" s="1"/>
  <c r="X2108" i="17"/>
  <c r="AA2108" i="17" s="1"/>
  <c r="X2074" i="17"/>
  <c r="AA2074" i="17" s="1"/>
  <c r="X2061" i="17"/>
  <c r="AA2061" i="17" s="1"/>
  <c r="X2057" i="17"/>
  <c r="AA2057" i="17" s="1"/>
  <c r="X1974" i="17"/>
  <c r="AA1974" i="17" s="1"/>
  <c r="X1939" i="17"/>
  <c r="AA1939" i="17" s="1"/>
  <c r="X1934" i="17"/>
  <c r="AA1934" i="17" s="1"/>
  <c r="X1883" i="17"/>
  <c r="AA1883" i="17" s="1"/>
  <c r="X1875" i="17"/>
  <c r="AA1875" i="17" s="1"/>
  <c r="X1870" i="17"/>
  <c r="AA1870" i="17" s="1"/>
  <c r="X1841" i="17"/>
  <c r="AA1841" i="17" s="1"/>
  <c r="X1831" i="17"/>
  <c r="AA1831" i="17" s="1"/>
  <c r="X1813" i="17"/>
  <c r="AA1813" i="17" s="1"/>
  <c r="X1809" i="17"/>
  <c r="AA1809" i="17" s="1"/>
  <c r="X1770" i="17"/>
  <c r="AA1770" i="17" s="1"/>
  <c r="X1722" i="17"/>
  <c r="AA1722" i="17" s="1"/>
  <c r="X1718" i="17"/>
  <c r="AA1718" i="17" s="1"/>
  <c r="X1700" i="17"/>
  <c r="AA1700" i="17" s="1"/>
  <c r="X1688" i="17"/>
  <c r="AA1688" i="17" s="1"/>
  <c r="X1686" i="17"/>
  <c r="AA1686" i="17" s="1"/>
  <c r="X1664" i="17"/>
  <c r="AA1664" i="17" s="1"/>
  <c r="X1648" i="17"/>
  <c r="AA1648" i="17" s="1"/>
  <c r="X1624" i="17"/>
  <c r="AA1624" i="17" s="1"/>
  <c r="X1620" i="17"/>
  <c r="AA1620" i="17" s="1"/>
  <c r="X1591" i="17"/>
  <c r="AA1591" i="17" s="1"/>
  <c r="X1583" i="17"/>
  <c r="AA1583" i="17" s="1"/>
  <c r="X1579" i="17"/>
  <c r="AA1579" i="17" s="1"/>
  <c r="X1538" i="17"/>
  <c r="AA1538" i="17" s="1"/>
  <c r="X1514" i="17"/>
  <c r="AA1514" i="17" s="1"/>
  <c r="X1508" i="17"/>
  <c r="AA1508" i="17" s="1"/>
  <c r="X1474" i="17"/>
  <c r="AA1474" i="17" s="1"/>
  <c r="X1450" i="17"/>
  <c r="AA1450" i="17" s="1"/>
  <c r="X1444" i="17"/>
  <c r="AA1444" i="17" s="1"/>
  <c r="X1409" i="17"/>
  <c r="AA1409" i="17" s="1"/>
  <c r="X1393" i="17"/>
  <c r="AA1393" i="17" s="1"/>
  <c r="X1345" i="17"/>
  <c r="AA1345" i="17" s="1"/>
  <c r="X1321" i="17"/>
  <c r="AA1321" i="17" s="1"/>
  <c r="X1319" i="17"/>
  <c r="AA1319" i="17" s="1"/>
  <c r="X2209" i="17"/>
  <c r="AA2209" i="17" s="1"/>
  <c r="X2177" i="17"/>
  <c r="AA2177" i="17" s="1"/>
  <c r="X2145" i="17"/>
  <c r="AA2145" i="17" s="1"/>
  <c r="X2097" i="17"/>
  <c r="AA2097" i="17" s="1"/>
  <c r="X2094" i="17"/>
  <c r="AA2094" i="17" s="1"/>
  <c r="X2086" i="17"/>
  <c r="AA2086" i="17" s="1"/>
  <c r="X2077" i="17"/>
  <c r="AA2077" i="17" s="1"/>
  <c r="X2073" i="17"/>
  <c r="AA2073" i="17" s="1"/>
  <c r="X2053" i="17"/>
  <c r="AA2053" i="17" s="1"/>
  <c r="X1990" i="17"/>
  <c r="AA1990" i="17" s="1"/>
  <c r="X1955" i="17"/>
  <c r="AA1955" i="17" s="1"/>
  <c r="X1942" i="17"/>
  <c r="AA1942" i="17" s="1"/>
  <c r="X1922" i="17"/>
  <c r="AA1922" i="17" s="1"/>
  <c r="X1914" i="17"/>
  <c r="AA1914" i="17" s="1"/>
  <c r="X1878" i="17"/>
  <c r="AA1878" i="17" s="1"/>
  <c r="X1858" i="17"/>
  <c r="AA1858" i="17" s="1"/>
  <c r="X1851" i="17"/>
  <c r="AA1851" i="17" s="1"/>
  <c r="X1846" i="17"/>
  <c r="AA1846" i="17" s="1"/>
  <c r="X1844" i="17"/>
  <c r="AA1844" i="17" s="1"/>
  <c r="X1826" i="17"/>
  <c r="AA1826" i="17" s="1"/>
  <c r="X1819" i="17"/>
  <c r="AA1819" i="17" s="1"/>
  <c r="X1816" i="17"/>
  <c r="AA1816" i="17" s="1"/>
  <c r="X1814" i="17"/>
  <c r="AA1814" i="17" s="1"/>
  <c r="X1812" i="17"/>
  <c r="AA1812" i="17" s="1"/>
  <c r="X1789" i="17"/>
  <c r="AA1789" i="17" s="1"/>
  <c r="X1786" i="17"/>
  <c r="AA1786" i="17" s="1"/>
  <c r="X1782" i="17"/>
  <c r="AA1782" i="17" s="1"/>
  <c r="X1778" i="17"/>
  <c r="AA1778" i="17" s="1"/>
  <c r="X1774" i="17"/>
  <c r="AA1774" i="17" s="1"/>
  <c r="X1738" i="17"/>
  <c r="AA1738" i="17" s="1"/>
  <c r="X1712" i="17"/>
  <c r="AA1712" i="17" s="1"/>
  <c r="X1710" i="17"/>
  <c r="AA1710" i="17" s="1"/>
  <c r="X1692" i="17"/>
  <c r="AA1692" i="17" s="1"/>
  <c r="X1680" i="17"/>
  <c r="AA1680" i="17" s="1"/>
  <c r="X1678" i="17"/>
  <c r="AA1678" i="17" s="1"/>
  <c r="X1632" i="17"/>
  <c r="AA1632" i="17" s="1"/>
  <c r="X1615" i="17"/>
  <c r="AA1615" i="17" s="1"/>
  <c r="X1611" i="17"/>
  <c r="AA1611" i="17" s="1"/>
  <c r="X1599" i="17"/>
  <c r="AA1599" i="17" s="1"/>
  <c r="X1594" i="17"/>
  <c r="AA1594" i="17" s="1"/>
  <c r="X1586" i="17"/>
  <c r="AA1586" i="17" s="1"/>
  <c r="X1570" i="17"/>
  <c r="AA1570" i="17" s="1"/>
  <c r="X1568" i="17"/>
  <c r="AA1568" i="17" s="1"/>
  <c r="X1560" i="17"/>
  <c r="AA1560" i="17" s="1"/>
  <c r="X1556" i="17"/>
  <c r="AA1556" i="17" s="1"/>
  <c r="X1522" i="17"/>
  <c r="AA1522" i="17" s="1"/>
  <c r="X1498" i="17"/>
  <c r="AA1498" i="17" s="1"/>
  <c r="X1458" i="17"/>
  <c r="AA1458" i="17" s="1"/>
  <c r="X1434" i="17"/>
  <c r="AA1434" i="17" s="1"/>
  <c r="X1412" i="17"/>
  <c r="AA1412" i="17" s="1"/>
  <c r="X1397" i="17"/>
  <c r="AA1397" i="17" s="1"/>
  <c r="X1361" i="17"/>
  <c r="AA1361" i="17" s="1"/>
  <c r="X1329" i="17"/>
  <c r="AA1329" i="17" s="1"/>
  <c r="X1766" i="17"/>
  <c r="AA1766" i="17" s="1"/>
  <c r="X1744" i="17"/>
  <c r="AA1744" i="17" s="1"/>
  <c r="X1733" i="17"/>
  <c r="AA1733" i="17" s="1"/>
  <c r="X1653" i="17"/>
  <c r="AA1653" i="17" s="1"/>
  <c r="X1637" i="17"/>
  <c r="AA1637" i="17" s="1"/>
  <c r="X1596" i="17"/>
  <c r="AA1596" i="17" s="1"/>
  <c r="X1559" i="17"/>
  <c r="AA1559" i="17" s="1"/>
  <c r="X1389" i="17"/>
  <c r="AA1389" i="17" s="1"/>
  <c r="X1367" i="17"/>
  <c r="AA1367" i="17" s="1"/>
  <c r="X1923" i="17"/>
  <c r="AA1923" i="17" s="1"/>
  <c r="X1891" i="17"/>
  <c r="AA1891" i="17" s="1"/>
  <c r="X1859" i="17"/>
  <c r="AA1859" i="17" s="1"/>
  <c r="X1843" i="17"/>
  <c r="AA1843" i="17" s="1"/>
  <c r="X1840" i="17"/>
  <c r="AA1840" i="17" s="1"/>
  <c r="X1837" i="17"/>
  <c r="AA1837" i="17" s="1"/>
  <c r="X1827" i="17"/>
  <c r="AA1827" i="17" s="1"/>
  <c r="X1824" i="17"/>
  <c r="AA1824" i="17" s="1"/>
  <c r="X1821" i="17"/>
  <c r="AA1821" i="17" s="1"/>
  <c r="X1811" i="17"/>
  <c r="AA1811" i="17" s="1"/>
  <c r="X1808" i="17"/>
  <c r="AA1808" i="17" s="1"/>
  <c r="X1805" i="17"/>
  <c r="AA1805" i="17" s="1"/>
  <c r="X1802" i="17"/>
  <c r="AA1802" i="17" s="1"/>
  <c r="X1801" i="17"/>
  <c r="AA1801" i="17" s="1"/>
  <c r="X1788" i="17"/>
  <c r="AA1788" i="17" s="1"/>
  <c r="X1784" i="17"/>
  <c r="AA1784" i="17" s="1"/>
  <c r="X1780" i="17"/>
  <c r="AA1780" i="17" s="1"/>
  <c r="X1776" i="17"/>
  <c r="AA1776" i="17" s="1"/>
  <c r="X1758" i="17"/>
  <c r="AA1758" i="17" s="1"/>
  <c r="X1736" i="17"/>
  <c r="AA1736" i="17" s="1"/>
  <c r="X1661" i="17"/>
  <c r="AA1661" i="17" s="1"/>
  <c r="X1604" i="17"/>
  <c r="AA1604" i="17" s="1"/>
  <c r="X1536" i="17"/>
  <c r="AA1536" i="17" s="1"/>
  <c r="X1504" i="17"/>
  <c r="AA1504" i="17" s="1"/>
  <c r="X1472" i="17"/>
  <c r="AA1472" i="17" s="1"/>
  <c r="X1440" i="17"/>
  <c r="AA1440" i="17" s="1"/>
  <c r="X1380" i="17"/>
  <c r="AA1380" i="17" s="1"/>
  <c r="X1359" i="17"/>
  <c r="AA1359" i="17" s="1"/>
  <c r="X1348" i="17"/>
  <c r="AA1348" i="17" s="1"/>
  <c r="X2105" i="17"/>
  <c r="AA2105" i="17" s="1"/>
  <c r="X2102" i="17"/>
  <c r="AA2102" i="17" s="1"/>
  <c r="X2065" i="17"/>
  <c r="AA2065" i="17" s="1"/>
  <c r="X2049" i="17"/>
  <c r="AA2049" i="17" s="1"/>
  <c r="X1963" i="17"/>
  <c r="AA1963" i="17" s="1"/>
  <c r="X1931" i="17"/>
  <c r="AA1931" i="17" s="1"/>
  <c r="X1899" i="17"/>
  <c r="AA1899" i="17" s="1"/>
  <c r="X1867" i="17"/>
  <c r="AA1867" i="17" s="1"/>
  <c r="X1839" i="17"/>
  <c r="AA1839" i="17" s="1"/>
  <c r="X1836" i="17"/>
  <c r="AA1836" i="17" s="1"/>
  <c r="X1833" i="17"/>
  <c r="AA1833" i="17" s="1"/>
  <c r="X1823" i="17"/>
  <c r="AA1823" i="17" s="1"/>
  <c r="X1820" i="17"/>
  <c r="AA1820" i="17" s="1"/>
  <c r="X1817" i="17"/>
  <c r="AA1817" i="17" s="1"/>
  <c r="X1807" i="17"/>
  <c r="AA1807" i="17" s="1"/>
  <c r="X1804" i="17"/>
  <c r="AA1804" i="17" s="1"/>
  <c r="X1800" i="17"/>
  <c r="AA1800" i="17" s="1"/>
  <c r="X1797" i="17"/>
  <c r="AA1797" i="17" s="1"/>
  <c r="X1794" i="17"/>
  <c r="AA1794" i="17" s="1"/>
  <c r="X1793" i="17"/>
  <c r="AA1793" i="17" s="1"/>
  <c r="X1749" i="17"/>
  <c r="AA1749" i="17" s="1"/>
  <c r="X1728" i="17"/>
  <c r="AA1728" i="17" s="1"/>
  <c r="X1669" i="17"/>
  <c r="AA1669" i="17" s="1"/>
  <c r="X1645" i="17"/>
  <c r="AA1645" i="17" s="1"/>
  <c r="X1629" i="17"/>
  <c r="AA1629" i="17" s="1"/>
  <c r="X1612" i="17"/>
  <c r="AA1612" i="17" s="1"/>
  <c r="X1580" i="17"/>
  <c r="AA1580" i="17" s="1"/>
  <c r="X1383" i="17"/>
  <c r="AA1383" i="17" s="1"/>
  <c r="X1351" i="17"/>
  <c r="AA1351" i="17" s="1"/>
  <c r="X1317" i="17"/>
  <c r="AA1317" i="17" s="1"/>
  <c r="X2222" i="17"/>
  <c r="AA2222" i="17" s="1"/>
  <c r="X2214" i="17"/>
  <c r="AA2214" i="17" s="1"/>
  <c r="X2206" i="17"/>
  <c r="AA2206" i="17" s="1"/>
  <c r="X2198" i="17"/>
  <c r="AA2198" i="17" s="1"/>
  <c r="X2190" i="17"/>
  <c r="AA2190" i="17" s="1"/>
  <c r="X2182" i="17"/>
  <c r="AA2182" i="17" s="1"/>
  <c r="X2174" i="17"/>
  <c r="AA2174" i="17" s="1"/>
  <c r="X2166" i="17"/>
  <c r="AA2166" i="17" s="1"/>
  <c r="X2158" i="17"/>
  <c r="AA2158" i="17" s="1"/>
  <c r="X2150" i="17"/>
  <c r="AA2150" i="17" s="1"/>
  <c r="X2142" i="17"/>
  <c r="AA2142" i="17" s="1"/>
  <c r="X2134" i="17"/>
  <c r="AA2134" i="17" s="1"/>
  <c r="X2126" i="17"/>
  <c r="AA2126" i="17" s="1"/>
  <c r="X2118" i="17"/>
  <c r="AA2118" i="17" s="1"/>
  <c r="X2064" i="17"/>
  <c r="AA2064" i="17" s="1"/>
  <c r="X2048" i="17"/>
  <c r="AA2048" i="17" s="1"/>
  <c r="X2043" i="17"/>
  <c r="AA2043" i="17" s="1"/>
  <c r="X2036" i="17"/>
  <c r="AA2036" i="17" s="1"/>
  <c r="X2028" i="17"/>
  <c r="AA2028" i="17" s="1"/>
  <c r="X2250" i="17"/>
  <c r="AA2250" i="17" s="1"/>
  <c r="X2246" i="17"/>
  <c r="AA2246" i="17" s="1"/>
  <c r="X2242" i="17"/>
  <c r="AA2242" i="17" s="1"/>
  <c r="X2238" i="17"/>
  <c r="AA2238" i="17" s="1"/>
  <c r="X2234" i="17"/>
  <c r="AA2234" i="17" s="1"/>
  <c r="X2230" i="17"/>
  <c r="AA2230" i="17" s="1"/>
  <c r="X2226" i="17"/>
  <c r="AA2226" i="17" s="1"/>
  <c r="X2219" i="17"/>
  <c r="AA2219" i="17" s="1"/>
  <c r="X2211" i="17"/>
  <c r="AA2211" i="17" s="1"/>
  <c r="X2203" i="17"/>
  <c r="AA2203" i="17" s="1"/>
  <c r="X2195" i="17"/>
  <c r="AA2195" i="17" s="1"/>
  <c r="X2187" i="17"/>
  <c r="AA2187" i="17" s="1"/>
  <c r="X2179" i="17"/>
  <c r="AA2179" i="17" s="1"/>
  <c r="X2171" i="17"/>
  <c r="AA2171" i="17" s="1"/>
  <c r="X2163" i="17"/>
  <c r="AA2163" i="17" s="1"/>
  <c r="X2155" i="17"/>
  <c r="AA2155" i="17" s="1"/>
  <c r="X2147" i="17"/>
  <c r="AA2147" i="17" s="1"/>
  <c r="X2139" i="17"/>
  <c r="AA2139" i="17" s="1"/>
  <c r="X2131" i="17"/>
  <c r="AA2131" i="17" s="1"/>
  <c r="X2123" i="17"/>
  <c r="AA2123" i="17" s="1"/>
  <c r="X2115" i="17"/>
  <c r="AA2115" i="17" s="1"/>
  <c r="X2107" i="17"/>
  <c r="AA2107" i="17" s="1"/>
  <c r="X2099" i="17"/>
  <c r="AA2099" i="17" s="1"/>
  <c r="X2090" i="17"/>
  <c r="AA2090" i="17" s="1"/>
  <c r="X2076" i="17"/>
  <c r="AA2076" i="17" s="1"/>
  <c r="X2060" i="17"/>
  <c r="AA2060" i="17" s="1"/>
  <c r="X2044" i="17"/>
  <c r="AA2044" i="17" s="1"/>
  <c r="X2039" i="17"/>
  <c r="AA2039" i="17" s="1"/>
  <c r="X2031" i="17"/>
  <c r="AA2031" i="17" s="1"/>
  <c r="X2221" i="17"/>
  <c r="AA2221" i="17" s="1"/>
  <c r="X2218" i="17"/>
  <c r="AA2218" i="17" s="1"/>
  <c r="X2213" i="17"/>
  <c r="AA2213" i="17" s="1"/>
  <c r="X2210" i="17"/>
  <c r="AA2210" i="17" s="1"/>
  <c r="X2205" i="17"/>
  <c r="AA2205" i="17" s="1"/>
  <c r="X2202" i="17"/>
  <c r="AA2202" i="17" s="1"/>
  <c r="X2197" i="17"/>
  <c r="AA2197" i="17" s="1"/>
  <c r="X2194" i="17"/>
  <c r="AA2194" i="17" s="1"/>
  <c r="X2189" i="17"/>
  <c r="AA2189" i="17" s="1"/>
  <c r="X2186" i="17"/>
  <c r="AA2186" i="17" s="1"/>
  <c r="X2181" i="17"/>
  <c r="AA2181" i="17" s="1"/>
  <c r="X2178" i="17"/>
  <c r="AA2178" i="17" s="1"/>
  <c r="X2173" i="17"/>
  <c r="AA2173" i="17" s="1"/>
  <c r="X2170" i="17"/>
  <c r="AA2170" i="17" s="1"/>
  <c r="X2165" i="17"/>
  <c r="AA2165" i="17" s="1"/>
  <c r="X2162" i="17"/>
  <c r="AA2162" i="17" s="1"/>
  <c r="X2157" i="17"/>
  <c r="AA2157" i="17" s="1"/>
  <c r="X2154" i="17"/>
  <c r="AA2154" i="17" s="1"/>
  <c r="X2149" i="17"/>
  <c r="AA2149" i="17" s="1"/>
  <c r="X2146" i="17"/>
  <c r="AA2146" i="17" s="1"/>
  <c r="X2141" i="17"/>
  <c r="AA2141" i="17" s="1"/>
  <c r="X2138" i="17"/>
  <c r="AA2138" i="17" s="1"/>
  <c r="X2133" i="17"/>
  <c r="AA2133" i="17" s="1"/>
  <c r="X2130" i="17"/>
  <c r="AA2130" i="17" s="1"/>
  <c r="X2125" i="17"/>
  <c r="AA2125" i="17" s="1"/>
  <c r="X2122" i="17"/>
  <c r="AA2122" i="17" s="1"/>
  <c r="X2117" i="17"/>
  <c r="AA2117" i="17" s="1"/>
  <c r="X2114" i="17"/>
  <c r="AA2114" i="17" s="1"/>
  <c r="X2109" i="17"/>
  <c r="AA2109" i="17" s="1"/>
  <c r="X2106" i="17"/>
  <c r="AA2106" i="17" s="1"/>
  <c r="X2101" i="17"/>
  <c r="AA2101" i="17" s="1"/>
  <c r="X2098" i="17"/>
  <c r="AA2098" i="17" s="1"/>
  <c r="X2093" i="17"/>
  <c r="AA2093" i="17" s="1"/>
  <c r="X2088" i="17"/>
  <c r="AA2088" i="17" s="1"/>
  <c r="X2082" i="17"/>
  <c r="AA2082" i="17" s="1"/>
  <c r="X2072" i="17"/>
  <c r="AA2072" i="17" s="1"/>
  <c r="X2056" i="17"/>
  <c r="AA2056" i="17" s="1"/>
  <c r="X2040" i="17"/>
  <c r="AA2040" i="17" s="1"/>
  <c r="X2032" i="17"/>
  <c r="AA2032" i="17" s="1"/>
  <c r="X2253" i="17"/>
  <c r="AA2253" i="17" s="1"/>
  <c r="X2249" i="17"/>
  <c r="AA2249" i="17" s="1"/>
  <c r="X2245" i="17"/>
  <c r="AA2245" i="17" s="1"/>
  <c r="X2241" i="17"/>
  <c r="AA2241" i="17" s="1"/>
  <c r="X2237" i="17"/>
  <c r="AA2237" i="17" s="1"/>
  <c r="X2233" i="17"/>
  <c r="AA2233" i="17" s="1"/>
  <c r="X2229" i="17"/>
  <c r="AA2229" i="17" s="1"/>
  <c r="X2225" i="17"/>
  <c r="AA2225" i="17" s="1"/>
  <c r="X2223" i="17"/>
  <c r="AA2223" i="17" s="1"/>
  <c r="X2215" i="17"/>
  <c r="AA2215" i="17" s="1"/>
  <c r="X2207" i="17"/>
  <c r="AA2207" i="17" s="1"/>
  <c r="X2199" i="17"/>
  <c r="AA2199" i="17" s="1"/>
  <c r="X2191" i="17"/>
  <c r="AA2191" i="17" s="1"/>
  <c r="X2183" i="17"/>
  <c r="AA2183" i="17" s="1"/>
  <c r="X2175" i="17"/>
  <c r="AA2175" i="17" s="1"/>
  <c r="X2167" i="17"/>
  <c r="AA2167" i="17" s="1"/>
  <c r="X2159" i="17"/>
  <c r="AA2159" i="17" s="1"/>
  <c r="X2151" i="17"/>
  <c r="AA2151" i="17" s="1"/>
  <c r="X2143" i="17"/>
  <c r="AA2143" i="17" s="1"/>
  <c r="X2135" i="17"/>
  <c r="AA2135" i="17" s="1"/>
  <c r="X2127" i="17"/>
  <c r="AA2127" i="17" s="1"/>
  <c r="X2119" i="17"/>
  <c r="AA2119" i="17" s="1"/>
  <c r="X2111" i="17"/>
  <c r="AA2111" i="17" s="1"/>
  <c r="X2103" i="17"/>
  <c r="AA2103" i="17" s="1"/>
  <c r="X2095" i="17"/>
  <c r="AA2095" i="17" s="1"/>
  <c r="X2080" i="17"/>
  <c r="AA2080" i="17" s="1"/>
  <c r="X2068" i="17"/>
  <c r="AA2068" i="17" s="1"/>
  <c r="X2063" i="17"/>
  <c r="AA2063" i="17" s="1"/>
  <c r="X2052" i="17"/>
  <c r="AA2052" i="17" s="1"/>
  <c r="X2047" i="17"/>
  <c r="AA2047" i="17" s="1"/>
  <c r="X2035" i="17"/>
  <c r="AA2035" i="17" s="1"/>
  <c r="X2087" i="17"/>
  <c r="AA2087" i="17" s="1"/>
  <c r="X2079" i="17"/>
  <c r="AA2079" i="17" s="1"/>
  <c r="X1988" i="17"/>
  <c r="AA1988" i="17" s="1"/>
  <c r="X1987" i="17"/>
  <c r="AA1987" i="17" s="1"/>
  <c r="X1980" i="17"/>
  <c r="AA1980" i="17" s="1"/>
  <c r="X1979" i="17"/>
  <c r="AA1979" i="17" s="1"/>
  <c r="X1972" i="17"/>
  <c r="AA1972" i="17" s="1"/>
  <c r="X1967" i="17"/>
  <c r="AA1967" i="17" s="1"/>
  <c r="X1964" i="17"/>
  <c r="AA1964" i="17" s="1"/>
  <c r="X1959" i="17"/>
  <c r="AA1959" i="17" s="1"/>
  <c r="X1956" i="17"/>
  <c r="AA1956" i="17" s="1"/>
  <c r="X1951" i="17"/>
  <c r="AA1951" i="17" s="1"/>
  <c r="X1948" i="17"/>
  <c r="AA1948" i="17" s="1"/>
  <c r="X1943" i="17"/>
  <c r="AA1943" i="17" s="1"/>
  <c r="X1940" i="17"/>
  <c r="AA1940" i="17" s="1"/>
  <c r="X1935" i="17"/>
  <c r="AA1935" i="17" s="1"/>
  <c r="X1932" i="17"/>
  <c r="AA1932" i="17" s="1"/>
  <c r="X1927" i="17"/>
  <c r="AA1927" i="17" s="1"/>
  <c r="X1924" i="17"/>
  <c r="AA1924" i="17" s="1"/>
  <c r="X1919" i="17"/>
  <c r="AA1919" i="17" s="1"/>
  <c r="X1916" i="17"/>
  <c r="AA1916" i="17" s="1"/>
  <c r="X1911" i="17"/>
  <c r="AA1911" i="17" s="1"/>
  <c r="X1908" i="17"/>
  <c r="AA1908" i="17" s="1"/>
  <c r="X1903" i="17"/>
  <c r="AA1903" i="17" s="1"/>
  <c r="X1900" i="17"/>
  <c r="AA1900" i="17" s="1"/>
  <c r="X1895" i="17"/>
  <c r="AA1895" i="17" s="1"/>
  <c r="X1892" i="17"/>
  <c r="AA1892" i="17" s="1"/>
  <c r="X1887" i="17"/>
  <c r="AA1887" i="17" s="1"/>
  <c r="X1884" i="17"/>
  <c r="AA1884" i="17" s="1"/>
  <c r="X1879" i="17"/>
  <c r="AA1879" i="17" s="1"/>
  <c r="X1876" i="17"/>
  <c r="AA1876" i="17" s="1"/>
  <c r="X1871" i="17"/>
  <c r="AA1871" i="17" s="1"/>
  <c r="X1868" i="17"/>
  <c r="AA1868" i="17" s="1"/>
  <c r="X1863" i="17"/>
  <c r="AA1863" i="17" s="1"/>
  <c r="X1860" i="17"/>
  <c r="AA1860" i="17" s="1"/>
  <c r="X1855" i="17"/>
  <c r="AA1855" i="17" s="1"/>
  <c r="X1852" i="17"/>
  <c r="AA1852" i="17" s="1"/>
  <c r="X1847" i="17"/>
  <c r="AA1847" i="17" s="1"/>
  <c r="X2075" i="17"/>
  <c r="AA2075" i="17" s="1"/>
  <c r="X2071" i="17"/>
  <c r="AA2071" i="17" s="1"/>
  <c r="X2067" i="17"/>
  <c r="AA2067" i="17" s="1"/>
  <c r="X2059" i="17"/>
  <c r="AA2059" i="17" s="1"/>
  <c r="X2055" i="17"/>
  <c r="AA2055" i="17" s="1"/>
  <c r="X2051" i="17"/>
  <c r="AA2051" i="17" s="1"/>
  <c r="X1993" i="17"/>
  <c r="AA1993" i="17" s="1"/>
  <c r="X1985" i="17"/>
  <c r="AA1985" i="17" s="1"/>
  <c r="X1977" i="17"/>
  <c r="AA1977" i="17" s="1"/>
  <c r="X1969" i="17"/>
  <c r="AA1969" i="17" s="1"/>
  <c r="X1961" i="17"/>
  <c r="AA1961" i="17" s="1"/>
  <c r="X1953" i="17"/>
  <c r="AA1953" i="17" s="1"/>
  <c r="X1945" i="17"/>
  <c r="AA1945" i="17" s="1"/>
  <c r="X1937" i="17"/>
  <c r="AA1937" i="17" s="1"/>
  <c r="X1929" i="17"/>
  <c r="AA1929" i="17" s="1"/>
  <c r="X1921" i="17"/>
  <c r="AA1921" i="17" s="1"/>
  <c r="X1913" i="17"/>
  <c r="AA1913" i="17" s="1"/>
  <c r="X1905" i="17"/>
  <c r="AA1905" i="17" s="1"/>
  <c r="X1897" i="17"/>
  <c r="AA1897" i="17" s="1"/>
  <c r="X1889" i="17"/>
  <c r="AA1889" i="17" s="1"/>
  <c r="X1881" i="17"/>
  <c r="AA1881" i="17" s="1"/>
  <c r="X1873" i="17"/>
  <c r="AA1873" i="17" s="1"/>
  <c r="X1865" i="17"/>
  <c r="AA1865" i="17" s="1"/>
  <c r="X1857" i="17"/>
  <c r="AA1857" i="17" s="1"/>
  <c r="X1849" i="17"/>
  <c r="AA1849" i="17" s="1"/>
  <c r="X2091" i="17"/>
  <c r="AA2091" i="17" s="1"/>
  <c r="X2083" i="17"/>
  <c r="AA2083" i="17" s="1"/>
  <c r="X1992" i="17"/>
  <c r="AA1992" i="17" s="1"/>
  <c r="X1991" i="17"/>
  <c r="AA1991" i="17" s="1"/>
  <c r="X1984" i="17"/>
  <c r="AA1984" i="17" s="1"/>
  <c r="X1983" i="17"/>
  <c r="AA1983" i="17" s="1"/>
  <c r="X1976" i="17"/>
  <c r="AA1976" i="17" s="1"/>
  <c r="X1975" i="17"/>
  <c r="AA1975" i="17" s="1"/>
  <c r="X1968" i="17"/>
  <c r="AA1968" i="17" s="1"/>
  <c r="X1960" i="17"/>
  <c r="AA1960" i="17" s="1"/>
  <c r="X1952" i="17"/>
  <c r="AA1952" i="17" s="1"/>
  <c r="X1944" i="17"/>
  <c r="AA1944" i="17" s="1"/>
  <c r="X1936" i="17"/>
  <c r="AA1936" i="17" s="1"/>
  <c r="X1928" i="17"/>
  <c r="AA1928" i="17" s="1"/>
  <c r="X1920" i="17"/>
  <c r="AA1920" i="17" s="1"/>
  <c r="X1912" i="17"/>
  <c r="AA1912" i="17" s="1"/>
  <c r="X1904" i="17"/>
  <c r="AA1904" i="17" s="1"/>
  <c r="X1896" i="17"/>
  <c r="AA1896" i="17" s="1"/>
  <c r="X1888" i="17"/>
  <c r="AA1888" i="17" s="1"/>
  <c r="X1880" i="17"/>
  <c r="AA1880" i="17" s="1"/>
  <c r="X1872" i="17"/>
  <c r="AA1872" i="17" s="1"/>
  <c r="X1864" i="17"/>
  <c r="AA1864" i="17" s="1"/>
  <c r="X1856" i="17"/>
  <c r="AA1856" i="17" s="1"/>
  <c r="X1848" i="17"/>
  <c r="AA1848" i="17" s="1"/>
  <c r="X2027" i="17"/>
  <c r="AA2027" i="17" s="1"/>
  <c r="X2024" i="17"/>
  <c r="AA2024" i="17" s="1"/>
  <c r="X2023" i="17"/>
  <c r="AA2023" i="17" s="1"/>
  <c r="X2020" i="17"/>
  <c r="AA2020" i="17" s="1"/>
  <c r="X2019" i="17"/>
  <c r="AA2019" i="17" s="1"/>
  <c r="X2016" i="17"/>
  <c r="AA2016" i="17" s="1"/>
  <c r="X2015" i="17"/>
  <c r="AA2015" i="17" s="1"/>
  <c r="X2012" i="17"/>
  <c r="AA2012" i="17" s="1"/>
  <c r="X2011" i="17"/>
  <c r="AA2011" i="17" s="1"/>
  <c r="X2008" i="17"/>
  <c r="AA2008" i="17" s="1"/>
  <c r="X2007" i="17"/>
  <c r="AA2007" i="17" s="1"/>
  <c r="X2004" i="17"/>
  <c r="AA2004" i="17" s="1"/>
  <c r="X2003" i="17"/>
  <c r="AA2003" i="17" s="1"/>
  <c r="X2000" i="17"/>
  <c r="AA2000" i="17" s="1"/>
  <c r="X1999" i="17"/>
  <c r="AA1999" i="17" s="1"/>
  <c r="X1996" i="17"/>
  <c r="AA1996" i="17" s="1"/>
  <c r="X1995" i="17"/>
  <c r="AA1995" i="17" s="1"/>
  <c r="X1989" i="17"/>
  <c r="AA1989" i="17" s="1"/>
  <c r="X1981" i="17"/>
  <c r="AA1981" i="17" s="1"/>
  <c r="X1973" i="17"/>
  <c r="AA1973" i="17" s="1"/>
  <c r="X1965" i="17"/>
  <c r="AA1965" i="17" s="1"/>
  <c r="X1957" i="17"/>
  <c r="AA1957" i="17" s="1"/>
  <c r="X1949" i="17"/>
  <c r="AA1949" i="17" s="1"/>
  <c r="X1941" i="17"/>
  <c r="AA1941" i="17" s="1"/>
  <c r="X1933" i="17"/>
  <c r="AA1933" i="17" s="1"/>
  <c r="X1925" i="17"/>
  <c r="AA1925" i="17" s="1"/>
  <c r="X1917" i="17"/>
  <c r="AA1917" i="17" s="1"/>
  <c r="X1909" i="17"/>
  <c r="AA1909" i="17" s="1"/>
  <c r="X1901" i="17"/>
  <c r="AA1901" i="17" s="1"/>
  <c r="X1893" i="17"/>
  <c r="AA1893" i="17" s="1"/>
  <c r="X1885" i="17"/>
  <c r="AA1885" i="17" s="1"/>
  <c r="X1877" i="17"/>
  <c r="AA1877" i="17" s="1"/>
  <c r="X1869" i="17"/>
  <c r="AA1869" i="17" s="1"/>
  <c r="X1861" i="17"/>
  <c r="AA1861" i="17" s="1"/>
  <c r="X1853" i="17"/>
  <c r="AA1853" i="17" s="1"/>
  <c r="X1845" i="17"/>
  <c r="AA1845" i="17" s="1"/>
  <c r="X1768" i="17"/>
  <c r="AA1768" i="17" s="1"/>
  <c r="X1760" i="17"/>
  <c r="AA1760" i="17" s="1"/>
  <c r="X1717" i="17"/>
  <c r="AA1717" i="17" s="1"/>
  <c r="X1709" i="17"/>
  <c r="AA1709" i="17" s="1"/>
  <c r="X1803" i="17"/>
  <c r="AA1803" i="17" s="1"/>
  <c r="X1795" i="17"/>
  <c r="AA1795" i="17" s="1"/>
  <c r="X1787" i="17"/>
  <c r="AA1787" i="17" s="1"/>
  <c r="X1785" i="17"/>
  <c r="AA1785" i="17" s="1"/>
  <c r="X1783" i="17"/>
  <c r="AA1783" i="17" s="1"/>
  <c r="X1781" i="17"/>
  <c r="AA1781" i="17" s="1"/>
  <c r="X1779" i="17"/>
  <c r="AA1779" i="17" s="1"/>
  <c r="X1777" i="17"/>
  <c r="AA1777" i="17" s="1"/>
  <c r="X1775" i="17"/>
  <c r="AA1775" i="17" s="1"/>
  <c r="X1773" i="17"/>
  <c r="AA1773" i="17" s="1"/>
  <c r="X1767" i="17"/>
  <c r="AA1767" i="17" s="1"/>
  <c r="X1765" i="17"/>
  <c r="AA1765" i="17" s="1"/>
  <c r="X1759" i="17"/>
  <c r="AA1759" i="17" s="1"/>
  <c r="X1757" i="17"/>
  <c r="AA1757" i="17" s="1"/>
  <c r="X1751" i="17"/>
  <c r="AA1751" i="17" s="1"/>
  <c r="X1748" i="17"/>
  <c r="AA1748" i="17" s="1"/>
  <c r="X1745" i="17"/>
  <c r="AA1745" i="17" s="1"/>
  <c r="X1742" i="17"/>
  <c r="AA1742" i="17" s="1"/>
  <c r="X1735" i="17"/>
  <c r="AA1735" i="17" s="1"/>
  <c r="X1732" i="17"/>
  <c r="AA1732" i="17" s="1"/>
  <c r="X1729" i="17"/>
  <c r="AA1729" i="17" s="1"/>
  <c r="X1726" i="17"/>
  <c r="AA1726" i="17" s="1"/>
  <c r="X1719" i="17"/>
  <c r="AA1719" i="17" s="1"/>
  <c r="X1711" i="17"/>
  <c r="AA1711" i="17" s="1"/>
  <c r="X1772" i="17"/>
  <c r="AA1772" i="17" s="1"/>
  <c r="X1764" i="17"/>
  <c r="AA1764" i="17" s="1"/>
  <c r="X1756" i="17"/>
  <c r="AA1756" i="17" s="1"/>
  <c r="X1741" i="17"/>
  <c r="AA1741" i="17" s="1"/>
  <c r="X1725" i="17"/>
  <c r="AA1725" i="17" s="1"/>
  <c r="X1713" i="17"/>
  <c r="AA1713" i="17" s="1"/>
  <c r="X1799" i="17"/>
  <c r="AA1799" i="17" s="1"/>
  <c r="X1791" i="17"/>
  <c r="AA1791" i="17" s="1"/>
  <c r="X1771" i="17"/>
  <c r="AA1771" i="17" s="1"/>
  <c r="X1769" i="17"/>
  <c r="AA1769" i="17" s="1"/>
  <c r="X1763" i="17"/>
  <c r="AA1763" i="17" s="1"/>
  <c r="X1761" i="17"/>
  <c r="AA1761" i="17" s="1"/>
  <c r="X1755" i="17"/>
  <c r="AA1755" i="17" s="1"/>
  <c r="X1753" i="17"/>
  <c r="AA1753" i="17" s="1"/>
  <c r="X1750" i="17"/>
  <c r="AA1750" i="17" s="1"/>
  <c r="X1743" i="17"/>
  <c r="AA1743" i="17" s="1"/>
  <c r="X1740" i="17"/>
  <c r="AA1740" i="17" s="1"/>
  <c r="X1737" i="17"/>
  <c r="AA1737" i="17" s="1"/>
  <c r="X1734" i="17"/>
  <c r="AA1734" i="17" s="1"/>
  <c r="X1727" i="17"/>
  <c r="AA1727" i="17" s="1"/>
  <c r="X1724" i="17"/>
  <c r="AA1724" i="17" s="1"/>
  <c r="X1721" i="17"/>
  <c r="AA1721" i="17" s="1"/>
  <c r="X1715" i="17"/>
  <c r="AA1715" i="17" s="1"/>
  <c r="X1673" i="17"/>
  <c r="AA1673" i="17" s="1"/>
  <c r="X1665" i="17"/>
  <c r="AA1665" i="17" s="1"/>
  <c r="X1657" i="17"/>
  <c r="AA1657" i="17" s="1"/>
  <c r="X1649" i="17"/>
  <c r="AA1649" i="17" s="1"/>
  <c r="X1641" i="17"/>
  <c r="AA1641" i="17" s="1"/>
  <c r="X1633" i="17"/>
  <c r="AA1633" i="17" s="1"/>
  <c r="X1625" i="17"/>
  <c r="AA1625" i="17" s="1"/>
  <c r="X1616" i="17"/>
  <c r="AA1616" i="17" s="1"/>
  <c r="X1598" i="17"/>
  <c r="AA1598" i="17" s="1"/>
  <c r="X1584" i="17"/>
  <c r="AA1584" i="17" s="1"/>
  <c r="X1575" i="17"/>
  <c r="AA1575" i="17" s="1"/>
  <c r="X1519" i="17"/>
  <c r="AA1519" i="17" s="1"/>
  <c r="X1465" i="17"/>
  <c r="AA1465" i="17" s="1"/>
  <c r="X1430" i="17"/>
  <c r="AA1430" i="17" s="1"/>
  <c r="X1427" i="17"/>
  <c r="AA1427" i="17" s="1"/>
  <c r="X1707" i="17"/>
  <c r="AA1707" i="17" s="1"/>
  <c r="X1705" i="17"/>
  <c r="AA1705" i="17" s="1"/>
  <c r="X1703" i="17"/>
  <c r="AA1703" i="17" s="1"/>
  <c r="X1701" i="17"/>
  <c r="AA1701" i="17" s="1"/>
  <c r="X1699" i="17"/>
  <c r="AA1699" i="17" s="1"/>
  <c r="X1697" i="17"/>
  <c r="AA1697" i="17" s="1"/>
  <c r="X1695" i="17"/>
  <c r="AA1695" i="17" s="1"/>
  <c r="X1693" i="17"/>
  <c r="AA1693" i="17" s="1"/>
  <c r="X1691" i="17"/>
  <c r="AA1691" i="17" s="1"/>
  <c r="X1689" i="17"/>
  <c r="AA1689" i="17" s="1"/>
  <c r="X1687" i="17"/>
  <c r="AA1687" i="17" s="1"/>
  <c r="X1685" i="17"/>
  <c r="AA1685" i="17" s="1"/>
  <c r="X1683" i="17"/>
  <c r="AA1683" i="17" s="1"/>
  <c r="X1681" i="17"/>
  <c r="AA1681" i="17" s="1"/>
  <c r="X1679" i="17"/>
  <c r="AA1679" i="17" s="1"/>
  <c r="X1677" i="17"/>
  <c r="AA1677" i="17" s="1"/>
  <c r="X1675" i="17"/>
  <c r="AA1675" i="17" s="1"/>
  <c r="X1670" i="17"/>
  <c r="AA1670" i="17" s="1"/>
  <c r="X1667" i="17"/>
  <c r="AA1667" i="17" s="1"/>
  <c r="X1662" i="17"/>
  <c r="AA1662" i="17" s="1"/>
  <c r="X1659" i="17"/>
  <c r="AA1659" i="17" s="1"/>
  <c r="X1654" i="17"/>
  <c r="AA1654" i="17" s="1"/>
  <c r="X1651" i="17"/>
  <c r="AA1651" i="17" s="1"/>
  <c r="X1646" i="17"/>
  <c r="AA1646" i="17" s="1"/>
  <c r="X1643" i="17"/>
  <c r="AA1643" i="17" s="1"/>
  <c r="X1638" i="17"/>
  <c r="AA1638" i="17" s="1"/>
  <c r="X1635" i="17"/>
  <c r="AA1635" i="17" s="1"/>
  <c r="X1630" i="17"/>
  <c r="AA1630" i="17" s="1"/>
  <c r="X1627" i="17"/>
  <c r="AA1627" i="17" s="1"/>
  <c r="X1622" i="17"/>
  <c r="AA1622" i="17" s="1"/>
  <c r="X1608" i="17"/>
  <c r="AA1608" i="17" s="1"/>
  <c r="X1590" i="17"/>
  <c r="AA1590" i="17" s="1"/>
  <c r="X1526" i="17"/>
  <c r="AA1526" i="17" s="1"/>
  <c r="X1523" i="17"/>
  <c r="AA1523" i="17" s="1"/>
  <c r="X1487" i="17"/>
  <c r="AA1487" i="17" s="1"/>
  <c r="X1433" i="17"/>
  <c r="AA1433" i="17" s="1"/>
  <c r="X1614" i="17"/>
  <c r="AA1614" i="17" s="1"/>
  <c r="X1600" i="17"/>
  <c r="AA1600" i="17" s="1"/>
  <c r="X1582" i="17"/>
  <c r="AA1582" i="17" s="1"/>
  <c r="X1529" i="17"/>
  <c r="AA1529" i="17" s="1"/>
  <c r="X1494" i="17"/>
  <c r="AA1494" i="17" s="1"/>
  <c r="X1491" i="17"/>
  <c r="AA1491" i="17" s="1"/>
  <c r="X1455" i="17"/>
  <c r="AA1455" i="17" s="1"/>
  <c r="X1747" i="17"/>
  <c r="AA1747" i="17" s="1"/>
  <c r="X1739" i="17"/>
  <c r="AA1739" i="17" s="1"/>
  <c r="X1731" i="17"/>
  <c r="AA1731" i="17" s="1"/>
  <c r="X1723" i="17"/>
  <c r="AA1723" i="17" s="1"/>
  <c r="X1674" i="17"/>
  <c r="AA1674" i="17" s="1"/>
  <c r="X1671" i="17"/>
  <c r="AA1671" i="17" s="1"/>
  <c r="X1666" i="17"/>
  <c r="AA1666" i="17" s="1"/>
  <c r="X1663" i="17"/>
  <c r="AA1663" i="17" s="1"/>
  <c r="X1658" i="17"/>
  <c r="AA1658" i="17" s="1"/>
  <c r="X1655" i="17"/>
  <c r="AA1655" i="17" s="1"/>
  <c r="X1650" i="17"/>
  <c r="AA1650" i="17" s="1"/>
  <c r="X1647" i="17"/>
  <c r="AA1647" i="17" s="1"/>
  <c r="X1642" i="17"/>
  <c r="AA1642" i="17" s="1"/>
  <c r="X1639" i="17"/>
  <c r="AA1639" i="17" s="1"/>
  <c r="X1634" i="17"/>
  <c r="AA1634" i="17" s="1"/>
  <c r="X1631" i="17"/>
  <c r="AA1631" i="17" s="1"/>
  <c r="X1626" i="17"/>
  <c r="AA1626" i="17" s="1"/>
  <c r="X1623" i="17"/>
  <c r="AA1623" i="17" s="1"/>
  <c r="X1606" i="17"/>
  <c r="AA1606" i="17" s="1"/>
  <c r="X1592" i="17"/>
  <c r="AA1592" i="17" s="1"/>
  <c r="X1567" i="17"/>
  <c r="AA1567" i="17" s="1"/>
  <c r="X1551" i="17"/>
  <c r="AA1551" i="17" s="1"/>
  <c r="X1497" i="17"/>
  <c r="AA1497" i="17" s="1"/>
  <c r="X1462" i="17"/>
  <c r="AA1462" i="17" s="1"/>
  <c r="X1459" i="17"/>
  <c r="AA1459" i="17" s="1"/>
  <c r="X1423" i="17"/>
  <c r="AA1423" i="17" s="1"/>
  <c r="X1416" i="17"/>
  <c r="AA1416" i="17" s="1"/>
  <c r="X1408" i="17"/>
  <c r="AA1408" i="17" s="1"/>
  <c r="X1400" i="17"/>
  <c r="AA1400" i="17" s="1"/>
  <c r="X1332" i="17"/>
  <c r="AA1332" i="17" s="1"/>
  <c r="X1296" i="17"/>
  <c r="AA1296" i="17" s="1"/>
  <c r="X1275" i="17"/>
  <c r="AA1275" i="17" s="1"/>
  <c r="X1621" i="17"/>
  <c r="AA1621" i="17" s="1"/>
  <c r="X1613" i="17"/>
  <c r="AA1613" i="17" s="1"/>
  <c r="X1605" i="17"/>
  <c r="AA1605" i="17" s="1"/>
  <c r="X1597" i="17"/>
  <c r="AA1597" i="17" s="1"/>
  <c r="X1589" i="17"/>
  <c r="AA1589" i="17" s="1"/>
  <c r="X1581" i="17"/>
  <c r="AA1581" i="17" s="1"/>
  <c r="X1574" i="17"/>
  <c r="AA1574" i="17" s="1"/>
  <c r="X1566" i="17"/>
  <c r="AA1566" i="17" s="1"/>
  <c r="X1558" i="17"/>
  <c r="AA1558" i="17" s="1"/>
  <c r="X1553" i="17"/>
  <c r="AA1553" i="17" s="1"/>
  <c r="X1552" i="17"/>
  <c r="AA1552" i="17" s="1"/>
  <c r="X1544" i="17"/>
  <c r="AA1544" i="17" s="1"/>
  <c r="X1537" i="17"/>
  <c r="AA1537" i="17" s="1"/>
  <c r="X1534" i="17"/>
  <c r="AA1534" i="17" s="1"/>
  <c r="X1531" i="17"/>
  <c r="AA1531" i="17" s="1"/>
  <c r="X1527" i="17"/>
  <c r="AA1527" i="17" s="1"/>
  <c r="X1512" i="17"/>
  <c r="AA1512" i="17" s="1"/>
  <c r="X1505" i="17"/>
  <c r="AA1505" i="17" s="1"/>
  <c r="X1502" i="17"/>
  <c r="AA1502" i="17" s="1"/>
  <c r="X1499" i="17"/>
  <c r="AA1499" i="17" s="1"/>
  <c r="X1495" i="17"/>
  <c r="AA1495" i="17" s="1"/>
  <c r="X1480" i="17"/>
  <c r="AA1480" i="17" s="1"/>
  <c r="X1473" i="17"/>
  <c r="AA1473" i="17" s="1"/>
  <c r="X1470" i="17"/>
  <c r="AA1470" i="17" s="1"/>
  <c r="X1467" i="17"/>
  <c r="AA1467" i="17" s="1"/>
  <c r="X1463" i="17"/>
  <c r="AA1463" i="17" s="1"/>
  <c r="X1448" i="17"/>
  <c r="AA1448" i="17" s="1"/>
  <c r="X1441" i="17"/>
  <c r="AA1441" i="17" s="1"/>
  <c r="X1438" i="17"/>
  <c r="AA1438" i="17" s="1"/>
  <c r="X1435" i="17"/>
  <c r="AA1435" i="17" s="1"/>
  <c r="X1431" i="17"/>
  <c r="AA1431" i="17" s="1"/>
  <c r="X1418" i="17"/>
  <c r="AA1418" i="17" s="1"/>
  <c r="X1410" i="17"/>
  <c r="AA1410" i="17" s="1"/>
  <c r="X1402" i="17"/>
  <c r="AA1402" i="17" s="1"/>
  <c r="X1392" i="17"/>
  <c r="AA1392" i="17" s="1"/>
  <c r="X1339" i="17"/>
  <c r="AA1339" i="17" s="1"/>
  <c r="X1336" i="17"/>
  <c r="AA1336" i="17" s="1"/>
  <c r="X1280" i="17"/>
  <c r="AA1280" i="17" s="1"/>
  <c r="X1259" i="17"/>
  <c r="AA1259" i="17" s="1"/>
  <c r="X1577" i="17"/>
  <c r="AA1577" i="17" s="1"/>
  <c r="X1569" i="17"/>
  <c r="AA1569" i="17" s="1"/>
  <c r="X1561" i="17"/>
  <c r="AA1561" i="17" s="1"/>
  <c r="X1555" i="17"/>
  <c r="AA1555" i="17" s="1"/>
  <c r="X1545" i="17"/>
  <c r="AA1545" i="17" s="1"/>
  <c r="X1542" i="17"/>
  <c r="AA1542" i="17" s="1"/>
  <c r="X1539" i="17"/>
  <c r="AA1539" i="17" s="1"/>
  <c r="X1535" i="17"/>
  <c r="AA1535" i="17" s="1"/>
  <c r="X1520" i="17"/>
  <c r="AA1520" i="17" s="1"/>
  <c r="X1513" i="17"/>
  <c r="AA1513" i="17" s="1"/>
  <c r="X1510" i="17"/>
  <c r="AA1510" i="17" s="1"/>
  <c r="X1507" i="17"/>
  <c r="AA1507" i="17" s="1"/>
  <c r="X1503" i="17"/>
  <c r="AA1503" i="17" s="1"/>
  <c r="X1488" i="17"/>
  <c r="AA1488" i="17" s="1"/>
  <c r="X1481" i="17"/>
  <c r="AA1481" i="17" s="1"/>
  <c r="X1478" i="17"/>
  <c r="AA1478" i="17" s="1"/>
  <c r="X1475" i="17"/>
  <c r="AA1475" i="17" s="1"/>
  <c r="X1471" i="17"/>
  <c r="AA1471" i="17" s="1"/>
  <c r="X1456" i="17"/>
  <c r="AA1456" i="17" s="1"/>
  <c r="X1449" i="17"/>
  <c r="AA1449" i="17" s="1"/>
  <c r="X1446" i="17"/>
  <c r="AA1446" i="17" s="1"/>
  <c r="X1443" i="17"/>
  <c r="AA1443" i="17" s="1"/>
  <c r="X1439" i="17"/>
  <c r="AA1439" i="17" s="1"/>
  <c r="X1424" i="17"/>
  <c r="AA1424" i="17" s="1"/>
  <c r="X1394" i="17"/>
  <c r="AA1394" i="17" s="1"/>
  <c r="X1342" i="17"/>
  <c r="AA1342" i="17" s="1"/>
  <c r="X1307" i="17"/>
  <c r="AA1307" i="17" s="1"/>
  <c r="X1264" i="17"/>
  <c r="AA1264" i="17" s="1"/>
  <c r="X1617" i="17"/>
  <c r="AA1617" i="17" s="1"/>
  <c r="X1609" i="17"/>
  <c r="AA1609" i="17" s="1"/>
  <c r="X1601" i="17"/>
  <c r="AA1601" i="17" s="1"/>
  <c r="X1593" i="17"/>
  <c r="AA1593" i="17" s="1"/>
  <c r="X1585" i="17"/>
  <c r="AA1585" i="17" s="1"/>
  <c r="X1573" i="17"/>
  <c r="AA1573" i="17" s="1"/>
  <c r="X1571" i="17"/>
  <c r="AA1571" i="17" s="1"/>
  <c r="X1565" i="17"/>
  <c r="AA1565" i="17" s="1"/>
  <c r="X1563" i="17"/>
  <c r="AA1563" i="17" s="1"/>
  <c r="X1550" i="17"/>
  <c r="AA1550" i="17" s="1"/>
  <c r="X1547" i="17"/>
  <c r="AA1547" i="17" s="1"/>
  <c r="X1543" i="17"/>
  <c r="AA1543" i="17" s="1"/>
  <c r="X1528" i="17"/>
  <c r="AA1528" i="17" s="1"/>
  <c r="X1521" i="17"/>
  <c r="AA1521" i="17" s="1"/>
  <c r="X1518" i="17"/>
  <c r="AA1518" i="17" s="1"/>
  <c r="X1515" i="17"/>
  <c r="AA1515" i="17" s="1"/>
  <c r="X1511" i="17"/>
  <c r="AA1511" i="17" s="1"/>
  <c r="X1496" i="17"/>
  <c r="AA1496" i="17" s="1"/>
  <c r="X1489" i="17"/>
  <c r="AA1489" i="17" s="1"/>
  <c r="X1486" i="17"/>
  <c r="AA1486" i="17" s="1"/>
  <c r="X1483" i="17"/>
  <c r="AA1483" i="17" s="1"/>
  <c r="X1479" i="17"/>
  <c r="AA1479" i="17" s="1"/>
  <c r="X1464" i="17"/>
  <c r="AA1464" i="17" s="1"/>
  <c r="X1457" i="17"/>
  <c r="AA1457" i="17" s="1"/>
  <c r="X1454" i="17"/>
  <c r="AA1454" i="17" s="1"/>
  <c r="X1451" i="17"/>
  <c r="AA1451" i="17" s="1"/>
  <c r="X1447" i="17"/>
  <c r="AA1447" i="17" s="1"/>
  <c r="X1432" i="17"/>
  <c r="AA1432" i="17" s="1"/>
  <c r="X1425" i="17"/>
  <c r="AA1425" i="17" s="1"/>
  <c r="X1421" i="17"/>
  <c r="AA1421" i="17" s="1"/>
  <c r="X1413" i="17"/>
  <c r="AA1413" i="17" s="1"/>
  <c r="X1405" i="17"/>
  <c r="AA1405" i="17" s="1"/>
  <c r="X1386" i="17"/>
  <c r="AA1386" i="17" s="1"/>
  <c r="X1310" i="17"/>
  <c r="AA1310" i="17" s="1"/>
  <c r="X1291" i="17"/>
  <c r="AA1291" i="17" s="1"/>
  <c r="X1399" i="17"/>
  <c r="AA1399" i="17" s="1"/>
  <c r="X1391" i="17"/>
  <c r="AA1391" i="17" s="1"/>
  <c r="X1382" i="17"/>
  <c r="AA1382" i="17" s="1"/>
  <c r="X1379" i="17"/>
  <c r="AA1379" i="17" s="1"/>
  <c r="X1376" i="17"/>
  <c r="AA1376" i="17" s="1"/>
  <c r="X1373" i="17"/>
  <c r="AA1373" i="17" s="1"/>
  <c r="X1366" i="17"/>
  <c r="AA1366" i="17" s="1"/>
  <c r="X1363" i="17"/>
  <c r="AA1363" i="17" s="1"/>
  <c r="X1360" i="17"/>
  <c r="AA1360" i="17" s="1"/>
  <c r="X1357" i="17"/>
  <c r="AA1357" i="17" s="1"/>
  <c r="X1350" i="17"/>
  <c r="AA1350" i="17" s="1"/>
  <c r="X1347" i="17"/>
  <c r="AA1347" i="17" s="1"/>
  <c r="X1344" i="17"/>
  <c r="AA1344" i="17" s="1"/>
  <c r="X1340" i="17"/>
  <c r="AA1340" i="17" s="1"/>
  <c r="X1325" i="17"/>
  <c r="AA1325" i="17" s="1"/>
  <c r="X1318" i="17"/>
  <c r="AA1318" i="17" s="1"/>
  <c r="X1315" i="17"/>
  <c r="AA1315" i="17" s="1"/>
  <c r="X1312" i="17"/>
  <c r="AA1312" i="17" s="1"/>
  <c r="X1308" i="17"/>
  <c r="AA1308" i="17" s="1"/>
  <c r="X1303" i="17"/>
  <c r="AA1303" i="17" s="1"/>
  <c r="X1292" i="17"/>
  <c r="AA1292" i="17" s="1"/>
  <c r="X1287" i="17"/>
  <c r="AA1287" i="17" s="1"/>
  <c r="X1276" i="17"/>
  <c r="AA1276" i="17" s="1"/>
  <c r="X1271" i="17"/>
  <c r="AA1271" i="17" s="1"/>
  <c r="X1260" i="17"/>
  <c r="AA1260" i="17" s="1"/>
  <c r="X1255" i="17"/>
  <c r="AA1255" i="17" s="1"/>
  <c r="X1557" i="17"/>
  <c r="AA1557" i="17" s="1"/>
  <c r="X1549" i="17"/>
  <c r="AA1549" i="17" s="1"/>
  <c r="X1541" i="17"/>
  <c r="AA1541" i="17" s="1"/>
  <c r="X1533" i="17"/>
  <c r="AA1533" i="17" s="1"/>
  <c r="X1525" i="17"/>
  <c r="AA1525" i="17" s="1"/>
  <c r="X1517" i="17"/>
  <c r="AA1517" i="17" s="1"/>
  <c r="X1509" i="17"/>
  <c r="AA1509" i="17" s="1"/>
  <c r="X1501" i="17"/>
  <c r="AA1501" i="17" s="1"/>
  <c r="X1493" i="17"/>
  <c r="AA1493" i="17" s="1"/>
  <c r="X1485" i="17"/>
  <c r="AA1485" i="17" s="1"/>
  <c r="X1477" i="17"/>
  <c r="AA1477" i="17" s="1"/>
  <c r="X1469" i="17"/>
  <c r="AA1469" i="17" s="1"/>
  <c r="X1461" i="17"/>
  <c r="AA1461" i="17" s="1"/>
  <c r="X1453" i="17"/>
  <c r="AA1453" i="17" s="1"/>
  <c r="X1445" i="17"/>
  <c r="AA1445" i="17" s="1"/>
  <c r="X1437" i="17"/>
  <c r="AA1437" i="17" s="1"/>
  <c r="X1429" i="17"/>
  <c r="AA1429" i="17" s="1"/>
  <c r="X1419" i="17"/>
  <c r="AA1419" i="17" s="1"/>
  <c r="X1411" i="17"/>
  <c r="AA1411" i="17" s="1"/>
  <c r="X1403" i="17"/>
  <c r="AA1403" i="17" s="1"/>
  <c r="X1398" i="17"/>
  <c r="AA1398" i="17" s="1"/>
  <c r="X1396" i="17"/>
  <c r="AA1396" i="17" s="1"/>
  <c r="X1390" i="17"/>
  <c r="AA1390" i="17" s="1"/>
  <c r="X1388" i="17"/>
  <c r="AA1388" i="17" s="1"/>
  <c r="X1372" i="17"/>
  <c r="AA1372" i="17" s="1"/>
  <c r="X1356" i="17"/>
  <c r="AA1356" i="17" s="1"/>
  <c r="X1333" i="17"/>
  <c r="AA1333" i="17" s="1"/>
  <c r="X1326" i="17"/>
  <c r="AA1326" i="17" s="1"/>
  <c r="X1323" i="17"/>
  <c r="AA1323" i="17" s="1"/>
  <c r="X1320" i="17"/>
  <c r="AA1320" i="17" s="1"/>
  <c r="X1316" i="17"/>
  <c r="AA1316" i="17" s="1"/>
  <c r="X1304" i="17"/>
  <c r="AA1304" i="17" s="1"/>
  <c r="X1299" i="17"/>
  <c r="AA1299" i="17" s="1"/>
  <c r="X1288" i="17"/>
  <c r="AA1288" i="17" s="1"/>
  <c r="X1283" i="17"/>
  <c r="AA1283" i="17" s="1"/>
  <c r="X1272" i="17"/>
  <c r="AA1272" i="17" s="1"/>
  <c r="X1267" i="17"/>
  <c r="AA1267" i="17" s="1"/>
  <c r="X1256" i="17"/>
  <c r="AA1256" i="17" s="1"/>
  <c r="X1422" i="17"/>
  <c r="AA1422" i="17" s="1"/>
  <c r="X1414" i="17"/>
  <c r="AA1414" i="17" s="1"/>
  <c r="X1406" i="17"/>
  <c r="AA1406" i="17" s="1"/>
  <c r="X1395" i="17"/>
  <c r="AA1395" i="17" s="1"/>
  <c r="X1387" i="17"/>
  <c r="AA1387" i="17" s="1"/>
  <c r="X1384" i="17"/>
  <c r="AA1384" i="17" s="1"/>
  <c r="X1381" i="17"/>
  <c r="AA1381" i="17" s="1"/>
  <c r="X1374" i="17"/>
  <c r="AA1374" i="17" s="1"/>
  <c r="X1371" i="17"/>
  <c r="AA1371" i="17" s="1"/>
  <c r="X1368" i="17"/>
  <c r="AA1368" i="17" s="1"/>
  <c r="X1365" i="17"/>
  <c r="AA1365" i="17" s="1"/>
  <c r="X1358" i="17"/>
  <c r="AA1358" i="17" s="1"/>
  <c r="X1355" i="17"/>
  <c r="AA1355" i="17" s="1"/>
  <c r="X1352" i="17"/>
  <c r="AA1352" i="17" s="1"/>
  <c r="X1349" i="17"/>
  <c r="AA1349" i="17" s="1"/>
  <c r="X1341" i="17"/>
  <c r="AA1341" i="17" s="1"/>
  <c r="X1334" i="17"/>
  <c r="AA1334" i="17" s="1"/>
  <c r="X1331" i="17"/>
  <c r="AA1331" i="17" s="1"/>
  <c r="X1328" i="17"/>
  <c r="AA1328" i="17" s="1"/>
  <c r="X1324" i="17"/>
  <c r="AA1324" i="17" s="1"/>
  <c r="X1309" i="17"/>
  <c r="AA1309" i="17" s="1"/>
  <c r="X1300" i="17"/>
  <c r="AA1300" i="17" s="1"/>
  <c r="X1295" i="17"/>
  <c r="AA1295" i="17" s="1"/>
  <c r="X1284" i="17"/>
  <c r="AA1284" i="17" s="1"/>
  <c r="X1279" i="17"/>
  <c r="AA1279" i="17" s="1"/>
  <c r="X1268" i="17"/>
  <c r="AA1268" i="17" s="1"/>
  <c r="X1263" i="17"/>
  <c r="AA1263" i="17" s="1"/>
  <c r="X1306" i="17"/>
  <c r="AA1306" i="17" s="1"/>
  <c r="X1305" i="17"/>
  <c r="AA1305" i="17" s="1"/>
  <c r="X1302" i="17"/>
  <c r="AA1302" i="17" s="1"/>
  <c r="X1301" i="17"/>
  <c r="AA1301" i="17" s="1"/>
  <c r="X1298" i="17"/>
  <c r="AA1298" i="17" s="1"/>
  <c r="X1297" i="17"/>
  <c r="AA1297" i="17" s="1"/>
  <c r="X1294" i="17"/>
  <c r="AA1294" i="17" s="1"/>
  <c r="X1293" i="17"/>
  <c r="AA1293" i="17" s="1"/>
  <c r="X1290" i="17"/>
  <c r="AA1290" i="17" s="1"/>
  <c r="X1289" i="17"/>
  <c r="AA1289" i="17" s="1"/>
  <c r="X1286" i="17"/>
  <c r="AA1286" i="17" s="1"/>
  <c r="X1285" i="17"/>
  <c r="AA1285" i="17" s="1"/>
  <c r="X1282" i="17"/>
  <c r="AA1282" i="17" s="1"/>
  <c r="X1281" i="17"/>
  <c r="AA1281" i="17" s="1"/>
  <c r="X1278" i="17"/>
  <c r="AA1278" i="17" s="1"/>
  <c r="X1277" i="17"/>
  <c r="AA1277" i="17" s="1"/>
  <c r="X1274" i="17"/>
  <c r="AA1274" i="17" s="1"/>
  <c r="X1273" i="17"/>
  <c r="AA1273" i="17" s="1"/>
  <c r="X1270" i="17"/>
  <c r="AA1270" i="17" s="1"/>
  <c r="X1269" i="17"/>
  <c r="AA1269" i="17" s="1"/>
  <c r="X1266" i="17"/>
  <c r="AA1266" i="17" s="1"/>
  <c r="X1265" i="17"/>
  <c r="AA1265" i="17" s="1"/>
  <c r="X1262" i="17"/>
  <c r="AA1262" i="17" s="1"/>
  <c r="X1261" i="17"/>
  <c r="AA1261" i="17" s="1"/>
  <c r="X1258" i="17"/>
  <c r="AA1258" i="17" s="1"/>
  <c r="X1257" i="17"/>
  <c r="AA1257" i="17" s="1"/>
  <c r="X1254" i="17"/>
  <c r="AA1254" i="17" s="1"/>
  <c r="X1253" i="17"/>
  <c r="AA1253" i="17" s="1"/>
  <c r="X1378" i="17"/>
  <c r="AA1378" i="17" s="1"/>
  <c r="X1370" i="17"/>
  <c r="AA1370" i="17" s="1"/>
  <c r="X1362" i="17"/>
  <c r="AA1362" i="17" s="1"/>
  <c r="X1354" i="17"/>
  <c r="AA1354" i="17" s="1"/>
  <c r="X1346" i="17"/>
  <c r="AA1346" i="17" s="1"/>
  <c r="X1338" i="17"/>
  <c r="AA1338" i="17" s="1"/>
  <c r="X1330" i="17"/>
  <c r="AA1330" i="17" s="1"/>
  <c r="X1322" i="17"/>
  <c r="AA1322" i="17" s="1"/>
  <c r="X1314" i="17"/>
  <c r="AA1314" i="17" s="1"/>
  <c r="O5" i="13" l="1"/>
  <c r="X5" i="13"/>
  <c r="AB5" i="13"/>
  <c r="AC5" i="13" s="1"/>
  <c r="AD5" i="13" s="1"/>
  <c r="G5" i="13"/>
  <c r="W12" i="13"/>
  <c r="AA12" i="13"/>
  <c r="K9" i="13"/>
  <c r="M9" i="13" s="1"/>
  <c r="F9" i="13"/>
  <c r="H9" i="13" s="1"/>
  <c r="C27" i="13"/>
  <c r="J12" i="13"/>
  <c r="E12" i="13"/>
  <c r="CJ7" i="13"/>
  <c r="CK7" i="13"/>
  <c r="W13" i="13" l="1"/>
  <c r="AA13" i="13"/>
  <c r="F10" i="13"/>
  <c r="H10" i="13" s="1"/>
  <c r="K10" i="13"/>
  <c r="M10" i="13" s="1"/>
  <c r="J13" i="13"/>
  <c r="CK8" i="13"/>
  <c r="CJ8" i="13"/>
  <c r="E13" i="13"/>
  <c r="C28" i="13"/>
  <c r="W14" i="13" l="1"/>
  <c r="AA14" i="13"/>
  <c r="A12" i="13"/>
  <c r="A13" i="13" s="1"/>
  <c r="K11" i="13"/>
  <c r="M11" i="13" s="1"/>
  <c r="F11" i="13"/>
  <c r="H11" i="13" s="1"/>
  <c r="J14" i="13"/>
  <c r="CJ9" i="13"/>
  <c r="CK9" i="13"/>
  <c r="E14" i="13"/>
  <c r="C29" i="13"/>
  <c r="E3" i="11"/>
  <c r="E51" i="11"/>
  <c r="E52" i="11"/>
  <c r="E53" i="11"/>
  <c r="H6" i="3"/>
  <c r="E5" i="3"/>
  <c r="D6" i="3"/>
  <c r="D7" i="3" s="1"/>
  <c r="D8" i="3" s="1"/>
  <c r="B6" i="3" l="1"/>
  <c r="E6" i="3" s="1"/>
  <c r="H7" i="3"/>
  <c r="W15" i="13"/>
  <c r="AA15" i="13"/>
  <c r="F12" i="13"/>
  <c r="H12" i="13" s="1"/>
  <c r="K12" i="13"/>
  <c r="M12" i="13" s="1"/>
  <c r="J15" i="13"/>
  <c r="CJ10" i="13"/>
  <c r="CK10" i="13"/>
  <c r="E15" i="13"/>
  <c r="E16" i="13" s="1"/>
  <c r="C30" i="13"/>
  <c r="D9" i="3"/>
  <c r="D10" i="3" s="1"/>
  <c r="D11" i="3" s="1"/>
  <c r="D12" i="3" s="1"/>
  <c r="D13" i="3" s="1"/>
  <c r="D14" i="3" s="1"/>
  <c r="D15" i="3" s="1"/>
  <c r="CH6" i="13"/>
  <c r="CH5" i="13"/>
  <c r="B7" i="3" l="1"/>
  <c r="E7" i="3" s="1"/>
  <c r="H8" i="3"/>
  <c r="W16" i="13"/>
  <c r="Q5" i="13"/>
  <c r="L5" i="13"/>
  <c r="AA16" i="13"/>
  <c r="A14" i="13"/>
  <c r="A15" i="13" s="1"/>
  <c r="A16" i="13" s="1"/>
  <c r="K13" i="13"/>
  <c r="M13" i="13" s="1"/>
  <c r="F13" i="13"/>
  <c r="H13" i="13" s="1"/>
  <c r="J16" i="13"/>
  <c r="CJ11" i="13"/>
  <c r="CK11" i="13"/>
  <c r="C31" i="13"/>
  <c r="D16" i="3"/>
  <c r="CX5" i="13"/>
  <c r="CO6" i="13"/>
  <c r="CQ6" i="13"/>
  <c r="CS6" i="13"/>
  <c r="CU6" i="13"/>
  <c r="CW6" i="13"/>
  <c r="CU5" i="13"/>
  <c r="CX6" i="13"/>
  <c r="CW5" i="13"/>
  <c r="CS5" i="13"/>
  <c r="CQ5" i="13"/>
  <c r="CO5" i="13"/>
  <c r="A17" i="13" l="1"/>
  <c r="B8" i="3"/>
  <c r="E8" i="3" s="1"/>
  <c r="B9" i="3" s="1"/>
  <c r="E9" i="3" s="1"/>
  <c r="H9" i="3"/>
  <c r="W17" i="13"/>
  <c r="P5" i="13"/>
  <c r="AA17" i="13"/>
  <c r="K14" i="13"/>
  <c r="M14" i="13" s="1"/>
  <c r="F14" i="13"/>
  <c r="H14" i="13" s="1"/>
  <c r="J17" i="13"/>
  <c r="CK12" i="13"/>
  <c r="CJ12" i="13"/>
  <c r="E17" i="13"/>
  <c r="C32" i="13"/>
  <c r="D17" i="3"/>
  <c r="CY5" i="13"/>
  <c r="CY6" i="13"/>
  <c r="S4" i="17"/>
  <c r="D4" i="17"/>
  <c r="E4" i="17"/>
  <c r="F4" i="17"/>
  <c r="I4" i="17"/>
  <c r="J4" i="17"/>
  <c r="K4" i="17"/>
  <c r="N4" i="17"/>
  <c r="O4" i="17"/>
  <c r="P4" i="17"/>
  <c r="T4" i="17"/>
  <c r="D5" i="17"/>
  <c r="E5" i="17"/>
  <c r="F5" i="17"/>
  <c r="I5" i="17"/>
  <c r="J5" i="17"/>
  <c r="K5" i="17"/>
  <c r="N5" i="17"/>
  <c r="O5" i="17"/>
  <c r="P5" i="17"/>
  <c r="S5" i="17"/>
  <c r="T5" i="17"/>
  <c r="D6" i="17"/>
  <c r="E6" i="17"/>
  <c r="F6" i="17"/>
  <c r="I6" i="17"/>
  <c r="J6" i="17"/>
  <c r="K6" i="17"/>
  <c r="N6" i="17"/>
  <c r="O6" i="17"/>
  <c r="P6" i="17"/>
  <c r="S6" i="17"/>
  <c r="T6" i="17"/>
  <c r="D7" i="17"/>
  <c r="E7" i="17"/>
  <c r="F7" i="17"/>
  <c r="I7" i="17"/>
  <c r="J7" i="17"/>
  <c r="K7" i="17"/>
  <c r="N7" i="17"/>
  <c r="O7" i="17"/>
  <c r="P7" i="17"/>
  <c r="S7" i="17"/>
  <c r="T7" i="17"/>
  <c r="D8" i="17"/>
  <c r="E8" i="17"/>
  <c r="F8" i="17"/>
  <c r="I8" i="17"/>
  <c r="J8" i="17"/>
  <c r="K8" i="17"/>
  <c r="N8" i="17"/>
  <c r="O8" i="17"/>
  <c r="P8" i="17"/>
  <c r="S8" i="17"/>
  <c r="T8" i="17"/>
  <c r="D9" i="17"/>
  <c r="E9" i="17"/>
  <c r="F9" i="17"/>
  <c r="I9" i="17"/>
  <c r="J9" i="17"/>
  <c r="K9" i="17"/>
  <c r="N9" i="17"/>
  <c r="O9" i="17"/>
  <c r="P9" i="17"/>
  <c r="S9" i="17"/>
  <c r="T9" i="17"/>
  <c r="D10" i="17"/>
  <c r="E10" i="17"/>
  <c r="F10" i="17"/>
  <c r="I10" i="17"/>
  <c r="J10" i="17"/>
  <c r="K10" i="17"/>
  <c r="N10" i="17"/>
  <c r="O10" i="17"/>
  <c r="P10" i="17"/>
  <c r="S10" i="17"/>
  <c r="T10" i="17"/>
  <c r="D12" i="17"/>
  <c r="E12" i="17"/>
  <c r="F12" i="17"/>
  <c r="I12" i="17"/>
  <c r="J12" i="17"/>
  <c r="K12" i="17"/>
  <c r="N12" i="17"/>
  <c r="O12" i="17"/>
  <c r="P12" i="17"/>
  <c r="S12" i="17"/>
  <c r="T12" i="17"/>
  <c r="D13" i="17"/>
  <c r="E13" i="17"/>
  <c r="F13" i="17"/>
  <c r="I13" i="17"/>
  <c r="J13" i="17"/>
  <c r="K13" i="17"/>
  <c r="N13" i="17"/>
  <c r="O13" i="17"/>
  <c r="P13" i="17"/>
  <c r="S13" i="17"/>
  <c r="T13" i="17"/>
  <c r="D14" i="17"/>
  <c r="E14" i="17"/>
  <c r="F14" i="17"/>
  <c r="I14" i="17"/>
  <c r="J14" i="17"/>
  <c r="K14" i="17"/>
  <c r="N14" i="17"/>
  <c r="O14" i="17"/>
  <c r="P14" i="17"/>
  <c r="S14" i="17"/>
  <c r="T14" i="17"/>
  <c r="A18" i="13" l="1"/>
  <c r="A19" i="13" s="1"/>
  <c r="A20" i="13" s="1"/>
  <c r="B10" i="3"/>
  <c r="E10" i="3" s="1"/>
  <c r="H10" i="3"/>
  <c r="W18" i="13"/>
  <c r="AA18" i="13"/>
  <c r="F15" i="13"/>
  <c r="H15" i="13" s="1"/>
  <c r="K15" i="13"/>
  <c r="M15" i="13" s="1"/>
  <c r="J18" i="13"/>
  <c r="CK13" i="13"/>
  <c r="CJ13" i="13"/>
  <c r="E18" i="13"/>
  <c r="C33" i="13"/>
  <c r="D18" i="3"/>
  <c r="K15" i="17"/>
  <c r="K16" i="17"/>
  <c r="K17" i="17"/>
  <c r="K18" i="17"/>
  <c r="F15" i="17"/>
  <c r="F16" i="17"/>
  <c r="F17" i="17"/>
  <c r="F18" i="17"/>
  <c r="D15" i="17"/>
  <c r="E15" i="17"/>
  <c r="I15" i="17"/>
  <c r="J15" i="17"/>
  <c r="N15" i="17"/>
  <c r="O15" i="17"/>
  <c r="P15" i="17"/>
  <c r="S15" i="17"/>
  <c r="T15" i="17"/>
  <c r="V15" i="17"/>
  <c r="W15" i="17"/>
  <c r="D16" i="17"/>
  <c r="E16" i="17"/>
  <c r="I16" i="17"/>
  <c r="J16" i="17"/>
  <c r="N16" i="17"/>
  <c r="O16" i="17"/>
  <c r="P16" i="17"/>
  <c r="S16" i="17"/>
  <c r="T16" i="17"/>
  <c r="V16" i="17"/>
  <c r="W16" i="17"/>
  <c r="D17" i="17"/>
  <c r="E17" i="17"/>
  <c r="I17" i="17"/>
  <c r="J17" i="17"/>
  <c r="N17" i="17"/>
  <c r="O17" i="17"/>
  <c r="P17" i="17"/>
  <c r="S17" i="17"/>
  <c r="T17" i="17"/>
  <c r="V17" i="17"/>
  <c r="W17" i="17"/>
  <c r="D18" i="17"/>
  <c r="E18" i="17"/>
  <c r="I18" i="17"/>
  <c r="J18" i="17"/>
  <c r="N18" i="17"/>
  <c r="O18" i="17"/>
  <c r="P18" i="17"/>
  <c r="S18" i="17"/>
  <c r="T18" i="17"/>
  <c r="V18" i="17"/>
  <c r="W18" i="17"/>
  <c r="V19" i="17"/>
  <c r="W19" i="17"/>
  <c r="V20" i="17"/>
  <c r="W20" i="17"/>
  <c r="V21" i="17"/>
  <c r="W21" i="17"/>
  <c r="V22" i="17"/>
  <c r="W22" i="17"/>
  <c r="V23" i="17"/>
  <c r="W23" i="17"/>
  <c r="V24" i="17"/>
  <c r="W24" i="17"/>
  <c r="V25" i="17"/>
  <c r="W25" i="17"/>
  <c r="V26" i="17"/>
  <c r="W26" i="17"/>
  <c r="V27" i="17"/>
  <c r="W27" i="17"/>
  <c r="V28" i="17"/>
  <c r="W28" i="17"/>
  <c r="V29" i="17"/>
  <c r="W29" i="17"/>
  <c r="V30" i="17"/>
  <c r="W30" i="17"/>
  <c r="V31" i="17"/>
  <c r="W31" i="17"/>
  <c r="V32" i="17"/>
  <c r="W32" i="17"/>
  <c r="V33" i="17"/>
  <c r="X33" i="17" s="1"/>
  <c r="AA33" i="17" s="1"/>
  <c r="W33" i="17"/>
  <c r="V34" i="17"/>
  <c r="W34" i="17"/>
  <c r="V35" i="17"/>
  <c r="W35" i="17"/>
  <c r="V36" i="17"/>
  <c r="W36" i="17"/>
  <c r="V37" i="17"/>
  <c r="W37" i="17"/>
  <c r="V38" i="17"/>
  <c r="W38" i="17"/>
  <c r="V39" i="17"/>
  <c r="W39" i="17"/>
  <c r="V40" i="17"/>
  <c r="W40" i="17"/>
  <c r="V41" i="17"/>
  <c r="X41" i="17" s="1"/>
  <c r="AA41" i="17" s="1"/>
  <c r="W41" i="17"/>
  <c r="V42" i="17"/>
  <c r="W42" i="17"/>
  <c r="V43" i="17"/>
  <c r="W43" i="17"/>
  <c r="V44" i="17"/>
  <c r="W44" i="17"/>
  <c r="V45" i="17"/>
  <c r="X45" i="17" s="1"/>
  <c r="AA45" i="17" s="1"/>
  <c r="W45" i="17"/>
  <c r="V46" i="17"/>
  <c r="W46" i="17"/>
  <c r="V47" i="17"/>
  <c r="W47" i="17"/>
  <c r="V48" i="17"/>
  <c r="W48" i="17"/>
  <c r="V49" i="17"/>
  <c r="W49" i="17"/>
  <c r="V50" i="17"/>
  <c r="W50" i="17"/>
  <c r="V51" i="17"/>
  <c r="W51" i="17"/>
  <c r="V52" i="17"/>
  <c r="W52" i="17"/>
  <c r="V53" i="17"/>
  <c r="W53" i="17"/>
  <c r="V54" i="17"/>
  <c r="W54" i="17"/>
  <c r="V55" i="17"/>
  <c r="W55" i="17"/>
  <c r="V56" i="17"/>
  <c r="W56" i="17"/>
  <c r="V57" i="17"/>
  <c r="W57" i="17"/>
  <c r="X57" i="17" s="1"/>
  <c r="AA57" i="17" s="1"/>
  <c r="V58" i="17"/>
  <c r="W58" i="17"/>
  <c r="V59" i="17"/>
  <c r="W59" i="17"/>
  <c r="V60" i="17"/>
  <c r="W60" i="17"/>
  <c r="V61" i="17"/>
  <c r="W61" i="17"/>
  <c r="V62" i="17"/>
  <c r="W62" i="17"/>
  <c r="V63" i="17"/>
  <c r="W63" i="17"/>
  <c r="V64" i="17"/>
  <c r="W64" i="17"/>
  <c r="V65" i="17"/>
  <c r="W65" i="17"/>
  <c r="V66" i="17"/>
  <c r="W66" i="17"/>
  <c r="V67" i="17"/>
  <c r="W67" i="17"/>
  <c r="V68" i="17"/>
  <c r="W68" i="17"/>
  <c r="V69" i="17"/>
  <c r="W69" i="17"/>
  <c r="V70" i="17"/>
  <c r="W70" i="17"/>
  <c r="V71" i="17"/>
  <c r="W71" i="17"/>
  <c r="V72" i="17"/>
  <c r="W72" i="17"/>
  <c r="V73" i="17"/>
  <c r="W73" i="17"/>
  <c r="V74" i="17"/>
  <c r="W74" i="17"/>
  <c r="V75" i="17"/>
  <c r="W75" i="17"/>
  <c r="V76" i="17"/>
  <c r="W76" i="17"/>
  <c r="V77" i="17"/>
  <c r="W77" i="17"/>
  <c r="V78" i="17"/>
  <c r="W78" i="17"/>
  <c r="V79" i="17"/>
  <c r="W79" i="17"/>
  <c r="V80" i="17"/>
  <c r="W80" i="17"/>
  <c r="V81" i="17"/>
  <c r="W81" i="17"/>
  <c r="V82" i="17"/>
  <c r="W82" i="17"/>
  <c r="V83" i="17"/>
  <c r="W83" i="17"/>
  <c r="V84" i="17"/>
  <c r="W84" i="17"/>
  <c r="V85" i="17"/>
  <c r="W85" i="17"/>
  <c r="V86" i="17"/>
  <c r="W86" i="17"/>
  <c r="V87" i="17"/>
  <c r="W87" i="17"/>
  <c r="V88" i="17"/>
  <c r="W88" i="17"/>
  <c r="V89" i="17"/>
  <c r="W89" i="17"/>
  <c r="X89" i="17" s="1"/>
  <c r="AA89" i="17" s="1"/>
  <c r="V90" i="17"/>
  <c r="W90" i="17"/>
  <c r="V91" i="17"/>
  <c r="W91" i="17"/>
  <c r="V92" i="17"/>
  <c r="W92" i="17"/>
  <c r="V93" i="17"/>
  <c r="W93" i="17"/>
  <c r="V94" i="17"/>
  <c r="W94" i="17"/>
  <c r="V95" i="17"/>
  <c r="W95" i="17"/>
  <c r="V96" i="17"/>
  <c r="W96" i="17"/>
  <c r="V97" i="17"/>
  <c r="W97" i="17"/>
  <c r="V98" i="17"/>
  <c r="W98" i="17"/>
  <c r="V99" i="17"/>
  <c r="W99" i="17"/>
  <c r="V100" i="17"/>
  <c r="W100" i="17"/>
  <c r="V101" i="17"/>
  <c r="W101" i="17"/>
  <c r="V102" i="17"/>
  <c r="W102" i="17"/>
  <c r="V103" i="17"/>
  <c r="W103" i="17"/>
  <c r="V104" i="17"/>
  <c r="W104" i="17"/>
  <c r="V105" i="17"/>
  <c r="W105" i="17"/>
  <c r="V106" i="17"/>
  <c r="W106" i="17"/>
  <c r="V107" i="17"/>
  <c r="W107" i="17"/>
  <c r="V108" i="17"/>
  <c r="W108" i="17"/>
  <c r="V109" i="17"/>
  <c r="W109" i="17"/>
  <c r="V110" i="17"/>
  <c r="W110" i="17"/>
  <c r="V111" i="17"/>
  <c r="W111" i="17"/>
  <c r="V112" i="17"/>
  <c r="W112" i="17"/>
  <c r="V113" i="17"/>
  <c r="W113" i="17"/>
  <c r="X113" i="17" s="1"/>
  <c r="AA113" i="17" s="1"/>
  <c r="V114" i="17"/>
  <c r="W114" i="17"/>
  <c r="V115" i="17"/>
  <c r="W115" i="17"/>
  <c r="V116" i="17"/>
  <c r="W116" i="17"/>
  <c r="V117" i="17"/>
  <c r="W117" i="17"/>
  <c r="V118" i="17"/>
  <c r="W118" i="17"/>
  <c r="V119" i="17"/>
  <c r="W119" i="17"/>
  <c r="V120" i="17"/>
  <c r="W120" i="17"/>
  <c r="V121" i="17"/>
  <c r="W121" i="17"/>
  <c r="V122" i="17"/>
  <c r="W122" i="17"/>
  <c r="V123" i="17"/>
  <c r="W123" i="17"/>
  <c r="V124" i="17"/>
  <c r="W124" i="17"/>
  <c r="V125" i="17"/>
  <c r="W125" i="17"/>
  <c r="V126" i="17"/>
  <c r="W126" i="17"/>
  <c r="V127" i="17"/>
  <c r="W127" i="17"/>
  <c r="V128" i="17"/>
  <c r="W128" i="17"/>
  <c r="V129" i="17"/>
  <c r="W129" i="17"/>
  <c r="V130" i="17"/>
  <c r="W130" i="17"/>
  <c r="V131" i="17"/>
  <c r="W131" i="17"/>
  <c r="V132" i="17"/>
  <c r="W132" i="17"/>
  <c r="V133" i="17"/>
  <c r="W133" i="17"/>
  <c r="V134" i="17"/>
  <c r="W134" i="17"/>
  <c r="V135" i="17"/>
  <c r="W135" i="17"/>
  <c r="V136" i="17"/>
  <c r="W136" i="17"/>
  <c r="V137" i="17"/>
  <c r="X137" i="17" s="1"/>
  <c r="AA137" i="17" s="1"/>
  <c r="W137" i="17"/>
  <c r="V138" i="17"/>
  <c r="W138" i="17"/>
  <c r="V139" i="17"/>
  <c r="W139" i="17"/>
  <c r="V140" i="17"/>
  <c r="W140" i="17"/>
  <c r="V141" i="17"/>
  <c r="W141" i="17"/>
  <c r="V142" i="17"/>
  <c r="W142" i="17"/>
  <c r="V143" i="17"/>
  <c r="W143" i="17"/>
  <c r="V144" i="17"/>
  <c r="W144" i="17"/>
  <c r="V145" i="17"/>
  <c r="W145" i="17"/>
  <c r="V146" i="17"/>
  <c r="W146" i="17"/>
  <c r="V147" i="17"/>
  <c r="W147" i="17"/>
  <c r="V148" i="17"/>
  <c r="W148" i="17"/>
  <c r="V149" i="17"/>
  <c r="W149" i="17"/>
  <c r="V150" i="17"/>
  <c r="W150" i="17"/>
  <c r="V151" i="17"/>
  <c r="W151" i="17"/>
  <c r="V152" i="17"/>
  <c r="W152" i="17"/>
  <c r="V153" i="17"/>
  <c r="W153" i="17"/>
  <c r="V154" i="17"/>
  <c r="W154" i="17"/>
  <c r="V155" i="17"/>
  <c r="X155" i="17" s="1"/>
  <c r="AA155" i="17" s="1"/>
  <c r="W155" i="17"/>
  <c r="V156" i="17"/>
  <c r="W156" i="17"/>
  <c r="V157" i="17"/>
  <c r="X157" i="17" s="1"/>
  <c r="AA157" i="17" s="1"/>
  <c r="W157" i="17"/>
  <c r="V158" i="17"/>
  <c r="W158" i="17"/>
  <c r="V159" i="17"/>
  <c r="X159" i="17" s="1"/>
  <c r="AA159" i="17" s="1"/>
  <c r="W159" i="17"/>
  <c r="V160" i="17"/>
  <c r="W160" i="17"/>
  <c r="V161" i="17"/>
  <c r="W161" i="17"/>
  <c r="V162" i="17"/>
  <c r="W162" i="17"/>
  <c r="V163" i="17"/>
  <c r="W163" i="17"/>
  <c r="V164" i="17"/>
  <c r="W164" i="17"/>
  <c r="V165" i="17"/>
  <c r="W165" i="17"/>
  <c r="V166" i="17"/>
  <c r="W166" i="17"/>
  <c r="V167" i="17"/>
  <c r="X167" i="17" s="1"/>
  <c r="AA167" i="17" s="1"/>
  <c r="W167" i="17"/>
  <c r="V168" i="17"/>
  <c r="W168" i="17"/>
  <c r="V169" i="17"/>
  <c r="W169" i="17"/>
  <c r="V170" i="17"/>
  <c r="W170" i="17"/>
  <c r="V171" i="17"/>
  <c r="X171" i="17" s="1"/>
  <c r="AA171" i="17" s="1"/>
  <c r="W171" i="17"/>
  <c r="V172" i="17"/>
  <c r="W172" i="17"/>
  <c r="V173" i="17"/>
  <c r="X173" i="17" s="1"/>
  <c r="AA173" i="17" s="1"/>
  <c r="W173" i="17"/>
  <c r="V174" i="17"/>
  <c r="W174" i="17"/>
  <c r="V175" i="17"/>
  <c r="X175" i="17" s="1"/>
  <c r="AA175" i="17" s="1"/>
  <c r="W175" i="17"/>
  <c r="V176" i="17"/>
  <c r="W176" i="17"/>
  <c r="V177" i="17"/>
  <c r="W177" i="17"/>
  <c r="X177" i="17" s="1"/>
  <c r="AA177" i="17" s="1"/>
  <c r="V178" i="17"/>
  <c r="W178" i="17"/>
  <c r="V179" i="17"/>
  <c r="W179" i="17"/>
  <c r="V180" i="17"/>
  <c r="W180" i="17"/>
  <c r="V181" i="17"/>
  <c r="W181" i="17"/>
  <c r="V182" i="17"/>
  <c r="W182" i="17"/>
  <c r="V183" i="17"/>
  <c r="W183" i="17"/>
  <c r="V184" i="17"/>
  <c r="W184" i="17"/>
  <c r="V185" i="17"/>
  <c r="W185" i="17"/>
  <c r="V186" i="17"/>
  <c r="W186" i="17"/>
  <c r="V187" i="17"/>
  <c r="W187" i="17"/>
  <c r="V188" i="17"/>
  <c r="W188" i="17"/>
  <c r="V189" i="17"/>
  <c r="W189" i="17"/>
  <c r="V190" i="17"/>
  <c r="W190" i="17"/>
  <c r="V191" i="17"/>
  <c r="W191" i="17"/>
  <c r="V192" i="17"/>
  <c r="W192" i="17"/>
  <c r="V193" i="17"/>
  <c r="W193" i="17"/>
  <c r="V194" i="17"/>
  <c r="W194" i="17"/>
  <c r="V195" i="17"/>
  <c r="W195" i="17"/>
  <c r="V196" i="17"/>
  <c r="W196" i="17"/>
  <c r="V197" i="17"/>
  <c r="W197" i="17"/>
  <c r="V198" i="17"/>
  <c r="W198" i="17"/>
  <c r="V199" i="17"/>
  <c r="W199" i="17"/>
  <c r="X199" i="17" s="1"/>
  <c r="AA199" i="17" s="1"/>
  <c r="V200" i="17"/>
  <c r="W200" i="17"/>
  <c r="V201" i="17"/>
  <c r="W201" i="17"/>
  <c r="V202" i="17"/>
  <c r="W202" i="17"/>
  <c r="V203" i="17"/>
  <c r="W203" i="17"/>
  <c r="V204" i="17"/>
  <c r="W204" i="17"/>
  <c r="V205" i="17"/>
  <c r="W205" i="17"/>
  <c r="V206" i="17"/>
  <c r="W206" i="17"/>
  <c r="V207" i="17"/>
  <c r="W207" i="17"/>
  <c r="V208" i="17"/>
  <c r="W208" i="17"/>
  <c r="V209" i="17"/>
  <c r="W209" i="17"/>
  <c r="V210" i="17"/>
  <c r="W210" i="17"/>
  <c r="V211" i="17"/>
  <c r="W211" i="17"/>
  <c r="V212" i="17"/>
  <c r="W212" i="17"/>
  <c r="V213" i="17"/>
  <c r="W213" i="17"/>
  <c r="V214" i="17"/>
  <c r="W214" i="17"/>
  <c r="V215" i="17"/>
  <c r="W215" i="17"/>
  <c r="V216" i="17"/>
  <c r="W216" i="17"/>
  <c r="V217" i="17"/>
  <c r="W217" i="17"/>
  <c r="V218" i="17"/>
  <c r="W218" i="17"/>
  <c r="V219" i="17"/>
  <c r="W219" i="17"/>
  <c r="X219" i="17" s="1"/>
  <c r="AA219" i="17" s="1"/>
  <c r="V220" i="17"/>
  <c r="W220" i="17"/>
  <c r="V221" i="17"/>
  <c r="W221" i="17"/>
  <c r="V222" i="17"/>
  <c r="W222" i="17"/>
  <c r="V223" i="17"/>
  <c r="W223" i="17"/>
  <c r="V224" i="17"/>
  <c r="W224" i="17"/>
  <c r="V225" i="17"/>
  <c r="W225" i="17"/>
  <c r="V226" i="17"/>
  <c r="W226" i="17"/>
  <c r="V227" i="17"/>
  <c r="X227" i="17" s="1"/>
  <c r="AA227" i="17" s="1"/>
  <c r="W227" i="17"/>
  <c r="V228" i="17"/>
  <c r="W228" i="17"/>
  <c r="V229" i="17"/>
  <c r="W229" i="17"/>
  <c r="V230" i="17"/>
  <c r="W230" i="17"/>
  <c r="V231" i="17"/>
  <c r="W231" i="17"/>
  <c r="V232" i="17"/>
  <c r="W232" i="17"/>
  <c r="V233" i="17"/>
  <c r="X233" i="17" s="1"/>
  <c r="AA233" i="17" s="1"/>
  <c r="W233" i="17"/>
  <c r="V234" i="17"/>
  <c r="W234" i="17"/>
  <c r="V235" i="17"/>
  <c r="W235" i="17"/>
  <c r="V236" i="17"/>
  <c r="W236" i="17"/>
  <c r="V237" i="17"/>
  <c r="W237" i="17"/>
  <c r="V238" i="17"/>
  <c r="W238" i="17"/>
  <c r="V239" i="17"/>
  <c r="W239" i="17"/>
  <c r="V240" i="17"/>
  <c r="W240" i="17"/>
  <c r="V241" i="17"/>
  <c r="X241" i="17" s="1"/>
  <c r="AA241" i="17" s="1"/>
  <c r="W241" i="17"/>
  <c r="V242" i="17"/>
  <c r="W242" i="17"/>
  <c r="V243" i="17"/>
  <c r="W243" i="17"/>
  <c r="X243" i="17" s="1"/>
  <c r="AA243" i="17" s="1"/>
  <c r="V244" i="17"/>
  <c r="W244" i="17"/>
  <c r="V245" i="17"/>
  <c r="W245" i="17"/>
  <c r="V246" i="17"/>
  <c r="W246" i="17"/>
  <c r="V247" i="17"/>
  <c r="W247" i="17"/>
  <c r="V248" i="17"/>
  <c r="W248" i="17"/>
  <c r="V249" i="17"/>
  <c r="W249" i="17"/>
  <c r="V250" i="17"/>
  <c r="W250" i="17"/>
  <c r="V251" i="17"/>
  <c r="W251" i="17"/>
  <c r="X251" i="17" s="1"/>
  <c r="AA251" i="17" s="1"/>
  <c r="V252" i="17"/>
  <c r="W252" i="17"/>
  <c r="V253" i="17"/>
  <c r="W253" i="17"/>
  <c r="V254" i="17"/>
  <c r="W254" i="17"/>
  <c r="V255" i="17"/>
  <c r="W255" i="17"/>
  <c r="V256" i="17"/>
  <c r="W256" i="17"/>
  <c r="V257" i="17"/>
  <c r="W257" i="17"/>
  <c r="V258" i="17"/>
  <c r="W258" i="17"/>
  <c r="V259" i="17"/>
  <c r="X259" i="17" s="1"/>
  <c r="AA259" i="17" s="1"/>
  <c r="W259" i="17"/>
  <c r="V260" i="17"/>
  <c r="W260" i="17"/>
  <c r="V261" i="17"/>
  <c r="W261" i="17"/>
  <c r="V262" i="17"/>
  <c r="W262" i="17"/>
  <c r="V263" i="17"/>
  <c r="W263" i="17"/>
  <c r="V264" i="17"/>
  <c r="W264" i="17"/>
  <c r="V265" i="17"/>
  <c r="X265" i="17" s="1"/>
  <c r="AA265" i="17" s="1"/>
  <c r="W265" i="17"/>
  <c r="V266" i="17"/>
  <c r="W266" i="17"/>
  <c r="V267" i="17"/>
  <c r="W267" i="17"/>
  <c r="V268" i="17"/>
  <c r="W268" i="17"/>
  <c r="V269" i="17"/>
  <c r="W269" i="17"/>
  <c r="V270" i="17"/>
  <c r="W270" i="17"/>
  <c r="V271" i="17"/>
  <c r="W271" i="17"/>
  <c r="V272" i="17"/>
  <c r="W272" i="17"/>
  <c r="V273" i="17"/>
  <c r="X273" i="17" s="1"/>
  <c r="AA273" i="17" s="1"/>
  <c r="W273" i="17"/>
  <c r="V274" i="17"/>
  <c r="W274" i="17"/>
  <c r="X275" i="17"/>
  <c r="AA275" i="17" s="1"/>
  <c r="V275" i="17"/>
  <c r="W275" i="17"/>
  <c r="V276" i="17"/>
  <c r="W276" i="17"/>
  <c r="V277" i="17"/>
  <c r="W277" i="17"/>
  <c r="V278" i="17"/>
  <c r="W278" i="17"/>
  <c r="V279" i="17"/>
  <c r="W279" i="17"/>
  <c r="V280" i="17"/>
  <c r="W280" i="17"/>
  <c r="V281" i="17"/>
  <c r="W281" i="17"/>
  <c r="V282" i="17"/>
  <c r="W282" i="17"/>
  <c r="V283" i="17"/>
  <c r="W283" i="17"/>
  <c r="X283" i="17" s="1"/>
  <c r="AA283" i="17" s="1"/>
  <c r="V284" i="17"/>
  <c r="W284" i="17"/>
  <c r="V285" i="17"/>
  <c r="W285" i="17"/>
  <c r="V286" i="17"/>
  <c r="W286" i="17"/>
  <c r="V287" i="17"/>
  <c r="W287" i="17"/>
  <c r="V288" i="17"/>
  <c r="W288" i="17"/>
  <c r="V289" i="17"/>
  <c r="W289" i="17"/>
  <c r="V290" i="17"/>
  <c r="W290" i="17"/>
  <c r="V291" i="17"/>
  <c r="X291" i="17" s="1"/>
  <c r="AA291" i="17" s="1"/>
  <c r="W291" i="17"/>
  <c r="V292" i="17"/>
  <c r="W292" i="17"/>
  <c r="V293" i="17"/>
  <c r="W293" i="17"/>
  <c r="V294" i="17"/>
  <c r="W294" i="17"/>
  <c r="V295" i="17"/>
  <c r="W295" i="17"/>
  <c r="V296" i="17"/>
  <c r="W296" i="17"/>
  <c r="V297" i="17"/>
  <c r="X297" i="17" s="1"/>
  <c r="AA297" i="17" s="1"/>
  <c r="W297" i="17"/>
  <c r="V298" i="17"/>
  <c r="W298" i="17"/>
  <c r="V299" i="17"/>
  <c r="W299" i="17"/>
  <c r="V300" i="17"/>
  <c r="W300" i="17"/>
  <c r="V301" i="17"/>
  <c r="W301" i="17"/>
  <c r="V302" i="17"/>
  <c r="W302" i="17"/>
  <c r="V303" i="17"/>
  <c r="W303" i="17"/>
  <c r="V304" i="17"/>
  <c r="W304" i="17"/>
  <c r="V305" i="17"/>
  <c r="X305" i="17" s="1"/>
  <c r="AA305" i="17" s="1"/>
  <c r="W305" i="17"/>
  <c r="V306" i="17"/>
  <c r="W306" i="17"/>
  <c r="V307" i="17"/>
  <c r="X307" i="17" s="1"/>
  <c r="AA307" i="17" s="1"/>
  <c r="W307" i="17"/>
  <c r="V308" i="17"/>
  <c r="W308" i="17"/>
  <c r="V309" i="17"/>
  <c r="W309" i="17"/>
  <c r="V310" i="17"/>
  <c r="W310" i="17"/>
  <c r="V311" i="17"/>
  <c r="X311" i="17" s="1"/>
  <c r="AA311" i="17" s="1"/>
  <c r="W311" i="17"/>
  <c r="V312" i="17"/>
  <c r="W312" i="17"/>
  <c r="V313" i="17"/>
  <c r="W313" i="17"/>
  <c r="V314" i="17"/>
  <c r="W314" i="17"/>
  <c r="V315" i="17"/>
  <c r="W315" i="17"/>
  <c r="V316" i="17"/>
  <c r="W316" i="17"/>
  <c r="V317" i="17"/>
  <c r="W317" i="17"/>
  <c r="V318" i="17"/>
  <c r="W318" i="17"/>
  <c r="V319" i="17"/>
  <c r="W319" i="17"/>
  <c r="V320" i="17"/>
  <c r="W320" i="17"/>
  <c r="V321" i="17"/>
  <c r="W321" i="17"/>
  <c r="V322" i="17"/>
  <c r="W322" i="17"/>
  <c r="V323" i="17"/>
  <c r="X323" i="17" s="1"/>
  <c r="AA323" i="17" s="1"/>
  <c r="W323" i="17"/>
  <c r="V324" i="17"/>
  <c r="W324" i="17"/>
  <c r="V325" i="17"/>
  <c r="W325" i="17"/>
  <c r="V326" i="17"/>
  <c r="W326" i="17"/>
  <c r="V327" i="17"/>
  <c r="W327" i="17"/>
  <c r="X327" i="17"/>
  <c r="AA327" i="17" s="1"/>
  <c r="V328" i="17"/>
  <c r="W328" i="17"/>
  <c r="V329" i="17"/>
  <c r="W329" i="17"/>
  <c r="V330" i="17"/>
  <c r="W330" i="17"/>
  <c r="V331" i="17"/>
  <c r="W331" i="17"/>
  <c r="V332" i="17"/>
  <c r="W332" i="17"/>
  <c r="V333" i="17"/>
  <c r="W333" i="17"/>
  <c r="V334" i="17"/>
  <c r="W334" i="17"/>
  <c r="V335" i="17"/>
  <c r="W335" i="17"/>
  <c r="V336" i="17"/>
  <c r="W336" i="17"/>
  <c r="V337" i="17"/>
  <c r="W337" i="17"/>
  <c r="V338" i="17"/>
  <c r="W338" i="17"/>
  <c r="V339" i="17"/>
  <c r="W339" i="17"/>
  <c r="V340" i="17"/>
  <c r="W340" i="17"/>
  <c r="V341" i="17"/>
  <c r="W341" i="17"/>
  <c r="V342" i="17"/>
  <c r="W342" i="17"/>
  <c r="V343" i="17"/>
  <c r="W343" i="17"/>
  <c r="X343" i="17" s="1"/>
  <c r="AA343" i="17" s="1"/>
  <c r="V344" i="17"/>
  <c r="W344" i="17"/>
  <c r="V345" i="17"/>
  <c r="W345" i="17"/>
  <c r="V346" i="17"/>
  <c r="W346" i="17"/>
  <c r="V347" i="17"/>
  <c r="W347" i="17"/>
  <c r="V348" i="17"/>
  <c r="W348" i="17"/>
  <c r="V349" i="17"/>
  <c r="W349" i="17"/>
  <c r="V350" i="17"/>
  <c r="W350" i="17"/>
  <c r="V351" i="17"/>
  <c r="W351" i="17"/>
  <c r="V352" i="17"/>
  <c r="W352" i="17"/>
  <c r="V353" i="17"/>
  <c r="W353" i="17"/>
  <c r="V354" i="17"/>
  <c r="W354" i="17"/>
  <c r="V355" i="17"/>
  <c r="W355" i="17"/>
  <c r="X355" i="17" s="1"/>
  <c r="AA355" i="17" s="1"/>
  <c r="V356" i="17"/>
  <c r="W356" i="17"/>
  <c r="V357" i="17"/>
  <c r="W357" i="17"/>
  <c r="V358" i="17"/>
  <c r="W358" i="17"/>
  <c r="V359" i="17"/>
  <c r="W359" i="17"/>
  <c r="V360" i="17"/>
  <c r="W360" i="17"/>
  <c r="V361" i="17"/>
  <c r="W361" i="17"/>
  <c r="V362" i="17"/>
  <c r="W362" i="17"/>
  <c r="V363" i="17"/>
  <c r="W363" i="17"/>
  <c r="V364" i="17"/>
  <c r="W364" i="17"/>
  <c r="V365" i="17"/>
  <c r="W365" i="17"/>
  <c r="V366" i="17"/>
  <c r="W366" i="17"/>
  <c r="V367" i="17"/>
  <c r="W367" i="17"/>
  <c r="V368" i="17"/>
  <c r="W368" i="17"/>
  <c r="V369" i="17"/>
  <c r="W369" i="17"/>
  <c r="V370" i="17"/>
  <c r="W370" i="17"/>
  <c r="V371" i="17"/>
  <c r="W371" i="17"/>
  <c r="V372" i="17"/>
  <c r="W372" i="17"/>
  <c r="V373" i="17"/>
  <c r="W373" i="17"/>
  <c r="V374" i="17"/>
  <c r="W374" i="17"/>
  <c r="V375" i="17"/>
  <c r="W375" i="17"/>
  <c r="V376" i="17"/>
  <c r="W376" i="17"/>
  <c r="V377" i="17"/>
  <c r="W377" i="17"/>
  <c r="V378" i="17"/>
  <c r="W378" i="17"/>
  <c r="V379" i="17"/>
  <c r="X379" i="17" s="1"/>
  <c r="AA379" i="17" s="1"/>
  <c r="W379" i="17"/>
  <c r="V380" i="17"/>
  <c r="W380" i="17"/>
  <c r="V381" i="17"/>
  <c r="W381" i="17"/>
  <c r="V382" i="17"/>
  <c r="X382" i="17" s="1"/>
  <c r="AA382" i="17" s="1"/>
  <c r="W382" i="17"/>
  <c r="V383" i="17"/>
  <c r="W383" i="17"/>
  <c r="V384" i="17"/>
  <c r="W384" i="17"/>
  <c r="V385" i="17"/>
  <c r="W385" i="17"/>
  <c r="V386" i="17"/>
  <c r="X386" i="17" s="1"/>
  <c r="AA386" i="17" s="1"/>
  <c r="W386" i="17"/>
  <c r="V387" i="17"/>
  <c r="W387" i="17"/>
  <c r="V388" i="17"/>
  <c r="W388" i="17"/>
  <c r="V389" i="17"/>
  <c r="W389" i="17"/>
  <c r="V390" i="17"/>
  <c r="W390" i="17"/>
  <c r="V391" i="17"/>
  <c r="W391" i="17"/>
  <c r="V392" i="17"/>
  <c r="W392" i="17"/>
  <c r="V393" i="17"/>
  <c r="W393" i="17"/>
  <c r="V394" i="17"/>
  <c r="W394" i="17"/>
  <c r="V395" i="17"/>
  <c r="X395" i="17" s="1"/>
  <c r="AA395" i="17" s="1"/>
  <c r="W395" i="17"/>
  <c r="V396" i="17"/>
  <c r="W396" i="17"/>
  <c r="V397" i="17"/>
  <c r="W397" i="17"/>
  <c r="V398" i="17"/>
  <c r="W398" i="17"/>
  <c r="X398" i="17"/>
  <c r="AA398" i="17" s="1"/>
  <c r="V399" i="17"/>
  <c r="W399" i="17"/>
  <c r="V400" i="17"/>
  <c r="W400" i="17"/>
  <c r="V401" i="17"/>
  <c r="W401" i="17"/>
  <c r="V402" i="17"/>
  <c r="W402" i="17"/>
  <c r="V403" i="17"/>
  <c r="W403" i="17"/>
  <c r="V404" i="17"/>
  <c r="W404" i="17"/>
  <c r="V405" i="17"/>
  <c r="W405" i="17"/>
  <c r="V406" i="17"/>
  <c r="W406" i="17"/>
  <c r="V407" i="17"/>
  <c r="W407" i="17"/>
  <c r="V408" i="17"/>
  <c r="W408" i="17"/>
  <c r="V409" i="17"/>
  <c r="W409" i="17"/>
  <c r="V410" i="17"/>
  <c r="W410" i="17"/>
  <c r="V411" i="17"/>
  <c r="W411" i="17"/>
  <c r="V412" i="17"/>
  <c r="W412" i="17"/>
  <c r="V413" i="17"/>
  <c r="W413" i="17"/>
  <c r="V414" i="17"/>
  <c r="W414" i="17"/>
  <c r="X414" i="17" s="1"/>
  <c r="AA414" i="17" s="1"/>
  <c r="V415" i="17"/>
  <c r="W415" i="17"/>
  <c r="V416" i="17"/>
  <c r="W416" i="17"/>
  <c r="V417" i="17"/>
  <c r="W417" i="17"/>
  <c r="V418" i="17"/>
  <c r="W418" i="17"/>
  <c r="V419" i="17"/>
  <c r="W419" i="17"/>
  <c r="V420" i="17"/>
  <c r="W420" i="17"/>
  <c r="V421" i="17"/>
  <c r="W421" i="17"/>
  <c r="V422" i="17"/>
  <c r="W422" i="17"/>
  <c r="V423" i="17"/>
  <c r="W423" i="17"/>
  <c r="V424" i="17"/>
  <c r="W424" i="17"/>
  <c r="V425" i="17"/>
  <c r="W425" i="17"/>
  <c r="V426" i="17"/>
  <c r="W426" i="17"/>
  <c r="V427" i="17"/>
  <c r="W427" i="17"/>
  <c r="V428" i="17"/>
  <c r="W428" i="17"/>
  <c r="V429" i="17"/>
  <c r="W429" i="17"/>
  <c r="V430" i="17"/>
  <c r="W430" i="17"/>
  <c r="V431" i="17"/>
  <c r="W431" i="17"/>
  <c r="V432" i="17"/>
  <c r="W432" i="17"/>
  <c r="V433" i="17"/>
  <c r="W433" i="17"/>
  <c r="V434" i="17"/>
  <c r="W434" i="17"/>
  <c r="V435" i="17"/>
  <c r="W435" i="17"/>
  <c r="V436" i="17"/>
  <c r="W436" i="17"/>
  <c r="V437" i="17"/>
  <c r="W437" i="17"/>
  <c r="V438" i="17"/>
  <c r="W438" i="17"/>
  <c r="V439" i="17"/>
  <c r="W439" i="17"/>
  <c r="V440" i="17"/>
  <c r="W440" i="17"/>
  <c r="V441" i="17"/>
  <c r="W441" i="17"/>
  <c r="V442" i="17"/>
  <c r="W442" i="17"/>
  <c r="V443" i="17"/>
  <c r="W443" i="17"/>
  <c r="V444" i="17"/>
  <c r="W444" i="17"/>
  <c r="V445" i="17"/>
  <c r="W445" i="17"/>
  <c r="V446" i="17"/>
  <c r="W446" i="17"/>
  <c r="V447" i="17"/>
  <c r="W447" i="17"/>
  <c r="V448" i="17"/>
  <c r="W448" i="17"/>
  <c r="V449" i="17"/>
  <c r="W449" i="17"/>
  <c r="V450" i="17"/>
  <c r="W450" i="17"/>
  <c r="V451" i="17"/>
  <c r="W451" i="17"/>
  <c r="V452" i="17"/>
  <c r="W452" i="17"/>
  <c r="V453" i="17"/>
  <c r="W453" i="17"/>
  <c r="V454" i="17"/>
  <c r="W454" i="17"/>
  <c r="V455" i="17"/>
  <c r="W455" i="17"/>
  <c r="V456" i="17"/>
  <c r="W456" i="17"/>
  <c r="V457" i="17"/>
  <c r="W457" i="17"/>
  <c r="V458" i="17"/>
  <c r="W458" i="17"/>
  <c r="V459" i="17"/>
  <c r="W459" i="17"/>
  <c r="X459" i="17" s="1"/>
  <c r="AA459" i="17" s="1"/>
  <c r="V460" i="17"/>
  <c r="W460" i="17"/>
  <c r="V461" i="17"/>
  <c r="W461" i="17"/>
  <c r="V462" i="17"/>
  <c r="W462" i="17"/>
  <c r="X462" i="17" s="1"/>
  <c r="AA462" i="17" s="1"/>
  <c r="V463" i="17"/>
  <c r="W463" i="17"/>
  <c r="V464" i="17"/>
  <c r="W464" i="17"/>
  <c r="V465" i="17"/>
  <c r="W465" i="17"/>
  <c r="V466" i="17"/>
  <c r="W466" i="17"/>
  <c r="V467" i="17"/>
  <c r="W467" i="17"/>
  <c r="V468" i="17"/>
  <c r="W468" i="17"/>
  <c r="V469" i="17"/>
  <c r="W469" i="17"/>
  <c r="V470" i="17"/>
  <c r="W470" i="17"/>
  <c r="V471" i="17"/>
  <c r="W471" i="17"/>
  <c r="V472" i="17"/>
  <c r="W472" i="17"/>
  <c r="V473" i="17"/>
  <c r="W473" i="17"/>
  <c r="V474" i="17"/>
  <c r="W474" i="17"/>
  <c r="V475" i="17"/>
  <c r="W475" i="17"/>
  <c r="X475" i="17" s="1"/>
  <c r="AA475" i="17" s="1"/>
  <c r="V476" i="17"/>
  <c r="W476" i="17"/>
  <c r="V477" i="17"/>
  <c r="W477" i="17"/>
  <c r="V478" i="17"/>
  <c r="W478" i="17"/>
  <c r="X478" i="17" s="1"/>
  <c r="AA478" i="17" s="1"/>
  <c r="V479" i="17"/>
  <c r="W479" i="17"/>
  <c r="V480" i="17"/>
  <c r="W480" i="17"/>
  <c r="V481" i="17"/>
  <c r="W481" i="17"/>
  <c r="V482" i="17"/>
  <c r="W482" i="17"/>
  <c r="V483" i="17"/>
  <c r="W483" i="17"/>
  <c r="V484" i="17"/>
  <c r="W484" i="17"/>
  <c r="V485" i="17"/>
  <c r="W485" i="17"/>
  <c r="V486" i="17"/>
  <c r="W486" i="17"/>
  <c r="V487" i="17"/>
  <c r="W487" i="17"/>
  <c r="V488" i="17"/>
  <c r="W488" i="17"/>
  <c r="V489" i="17"/>
  <c r="W489" i="17"/>
  <c r="V490" i="17"/>
  <c r="W490" i="17"/>
  <c r="V491" i="17"/>
  <c r="W491" i="17"/>
  <c r="V492" i="17"/>
  <c r="W492" i="17"/>
  <c r="V493" i="17"/>
  <c r="W493" i="17"/>
  <c r="V494" i="17"/>
  <c r="W494" i="17"/>
  <c r="V495" i="17"/>
  <c r="W495" i="17"/>
  <c r="V496" i="17"/>
  <c r="W496" i="17"/>
  <c r="V497" i="17"/>
  <c r="W497" i="17"/>
  <c r="V498" i="17"/>
  <c r="W498" i="17"/>
  <c r="V499" i="17"/>
  <c r="W499" i="17"/>
  <c r="V500" i="17"/>
  <c r="W500" i="17"/>
  <c r="V501" i="17"/>
  <c r="W501" i="17"/>
  <c r="V502" i="17"/>
  <c r="W502" i="17"/>
  <c r="V503" i="17"/>
  <c r="W503" i="17"/>
  <c r="V504" i="17"/>
  <c r="W504" i="17"/>
  <c r="V505" i="17"/>
  <c r="W505" i="17"/>
  <c r="V506" i="17"/>
  <c r="W506" i="17"/>
  <c r="V507" i="17"/>
  <c r="W507" i="17"/>
  <c r="V508" i="17"/>
  <c r="W508" i="17"/>
  <c r="V509" i="17"/>
  <c r="W509" i="17"/>
  <c r="V510" i="17"/>
  <c r="X510" i="17" s="1"/>
  <c r="AA510" i="17" s="1"/>
  <c r="W510" i="17"/>
  <c r="V511" i="17"/>
  <c r="W511" i="17"/>
  <c r="V512" i="17"/>
  <c r="W512" i="17"/>
  <c r="V513" i="17"/>
  <c r="W513" i="17"/>
  <c r="V514" i="17"/>
  <c r="W514" i="17"/>
  <c r="V515" i="17"/>
  <c r="W515" i="17"/>
  <c r="V516" i="17"/>
  <c r="W516" i="17"/>
  <c r="V517" i="17"/>
  <c r="W517" i="17"/>
  <c r="V518" i="17"/>
  <c r="W518" i="17"/>
  <c r="V519" i="17"/>
  <c r="W519" i="17"/>
  <c r="V520" i="17"/>
  <c r="W520" i="17"/>
  <c r="V521" i="17"/>
  <c r="W521" i="17"/>
  <c r="V522" i="17"/>
  <c r="W522" i="17"/>
  <c r="V523" i="17"/>
  <c r="W523" i="17"/>
  <c r="V524" i="17"/>
  <c r="W524" i="17"/>
  <c r="V525" i="17"/>
  <c r="W525" i="17"/>
  <c r="V526" i="17"/>
  <c r="W526" i="17"/>
  <c r="V527" i="17"/>
  <c r="W527" i="17"/>
  <c r="V528" i="17"/>
  <c r="W528" i="17"/>
  <c r="V529" i="17"/>
  <c r="W529" i="17"/>
  <c r="V530" i="17"/>
  <c r="W530" i="17"/>
  <c r="V531" i="17"/>
  <c r="X531" i="17" s="1"/>
  <c r="AA531" i="17" s="1"/>
  <c r="W531" i="17"/>
  <c r="V532" i="17"/>
  <c r="W532" i="17"/>
  <c r="V533" i="17"/>
  <c r="W533" i="17"/>
  <c r="V534" i="17"/>
  <c r="X534" i="17" s="1"/>
  <c r="AA534" i="17" s="1"/>
  <c r="W534" i="17"/>
  <c r="V535" i="17"/>
  <c r="W535" i="17"/>
  <c r="V536" i="17"/>
  <c r="X536" i="17" s="1"/>
  <c r="AA536" i="17" s="1"/>
  <c r="W536" i="17"/>
  <c r="V537" i="17"/>
  <c r="W537" i="17"/>
  <c r="V538" i="17"/>
  <c r="X538" i="17" s="1"/>
  <c r="AA538" i="17" s="1"/>
  <c r="W538" i="17"/>
  <c r="V539" i="17"/>
  <c r="W539" i="17"/>
  <c r="V540" i="17"/>
  <c r="X540" i="17" s="1"/>
  <c r="AA540" i="17" s="1"/>
  <c r="W540" i="17"/>
  <c r="V541" i="17"/>
  <c r="W541" i="17"/>
  <c r="V542" i="17"/>
  <c r="X542" i="17" s="1"/>
  <c r="AA542" i="17" s="1"/>
  <c r="W542" i="17"/>
  <c r="V543" i="17"/>
  <c r="W543" i="17"/>
  <c r="V544" i="17"/>
  <c r="X544" i="17" s="1"/>
  <c r="AA544" i="17" s="1"/>
  <c r="W544" i="17"/>
  <c r="V545" i="17"/>
  <c r="W545" i="17"/>
  <c r="V546" i="17"/>
  <c r="X546" i="17" s="1"/>
  <c r="AA546" i="17" s="1"/>
  <c r="W546" i="17"/>
  <c r="V547" i="17"/>
  <c r="W547" i="17"/>
  <c r="V548" i="17"/>
  <c r="X548" i="17" s="1"/>
  <c r="AA548" i="17" s="1"/>
  <c r="W548" i="17"/>
  <c r="V549" i="17"/>
  <c r="W549" i="17"/>
  <c r="V550" i="17"/>
  <c r="W550" i="17"/>
  <c r="V551" i="17"/>
  <c r="W551" i="17"/>
  <c r="V552" i="17"/>
  <c r="X552" i="17" s="1"/>
  <c r="AA552" i="17" s="1"/>
  <c r="W552" i="17"/>
  <c r="V553" i="17"/>
  <c r="W553" i="17"/>
  <c r="V554" i="17"/>
  <c r="W554" i="17"/>
  <c r="V555" i="17"/>
  <c r="W555" i="17"/>
  <c r="V556" i="17"/>
  <c r="W556" i="17"/>
  <c r="V557" i="17"/>
  <c r="W557" i="17"/>
  <c r="V558" i="17"/>
  <c r="W558" i="17"/>
  <c r="V559" i="17"/>
  <c r="W559" i="17"/>
  <c r="V560" i="17"/>
  <c r="W560" i="17"/>
  <c r="V561" i="17"/>
  <c r="W561" i="17"/>
  <c r="V562" i="17"/>
  <c r="X562" i="17" s="1"/>
  <c r="AA562" i="17" s="1"/>
  <c r="W562" i="17"/>
  <c r="V563" i="17"/>
  <c r="W563" i="17"/>
  <c r="V564" i="17"/>
  <c r="X564" i="17" s="1"/>
  <c r="AA564" i="17" s="1"/>
  <c r="W564" i="17"/>
  <c r="V565" i="17"/>
  <c r="W565" i="17"/>
  <c r="V566" i="17"/>
  <c r="X566" i="17" s="1"/>
  <c r="AA566" i="17" s="1"/>
  <c r="W566" i="17"/>
  <c r="V567" i="17"/>
  <c r="W567" i="17"/>
  <c r="V568" i="17"/>
  <c r="X568" i="17" s="1"/>
  <c r="AA568" i="17" s="1"/>
  <c r="W568" i="17"/>
  <c r="V569" i="17"/>
  <c r="W569" i="17"/>
  <c r="V570" i="17"/>
  <c r="X570" i="17" s="1"/>
  <c r="AA570" i="17" s="1"/>
  <c r="W570" i="17"/>
  <c r="V571" i="17"/>
  <c r="W571" i="17"/>
  <c r="V572" i="17"/>
  <c r="X572" i="17" s="1"/>
  <c r="AA572" i="17" s="1"/>
  <c r="W572" i="17"/>
  <c r="V573" i="17"/>
  <c r="W573" i="17"/>
  <c r="V574" i="17"/>
  <c r="X574" i="17" s="1"/>
  <c r="AA574" i="17" s="1"/>
  <c r="W574" i="17"/>
  <c r="V575" i="17"/>
  <c r="W575" i="17"/>
  <c r="V576" i="17"/>
  <c r="X576" i="17" s="1"/>
  <c r="AA576" i="17" s="1"/>
  <c r="W576" i="17"/>
  <c r="V577" i="17"/>
  <c r="W577" i="17"/>
  <c r="V578" i="17"/>
  <c r="X578" i="17" s="1"/>
  <c r="AA578" i="17" s="1"/>
  <c r="W578" i="17"/>
  <c r="V579" i="17"/>
  <c r="W579" i="17"/>
  <c r="V580" i="17"/>
  <c r="X580" i="17" s="1"/>
  <c r="AA580" i="17" s="1"/>
  <c r="W580" i="17"/>
  <c r="V581" i="17"/>
  <c r="W581" i="17"/>
  <c r="V582" i="17"/>
  <c r="W582" i="17"/>
  <c r="V583" i="17"/>
  <c r="W583" i="17"/>
  <c r="V584" i="17"/>
  <c r="W584" i="17"/>
  <c r="V585" i="17"/>
  <c r="W585" i="17"/>
  <c r="V586" i="17"/>
  <c r="W586" i="17"/>
  <c r="V587" i="17"/>
  <c r="W587" i="17"/>
  <c r="V588" i="17"/>
  <c r="W588" i="17"/>
  <c r="V589" i="17"/>
  <c r="W589" i="17"/>
  <c r="V590" i="17"/>
  <c r="W590" i="17"/>
  <c r="V591" i="17"/>
  <c r="W591" i="17"/>
  <c r="V592" i="17"/>
  <c r="X592" i="17" s="1"/>
  <c r="AA592" i="17" s="1"/>
  <c r="W592" i="17"/>
  <c r="V593" i="17"/>
  <c r="W593" i="17"/>
  <c r="V594" i="17"/>
  <c r="X594" i="17" s="1"/>
  <c r="AA594" i="17" s="1"/>
  <c r="W594" i="17"/>
  <c r="V595" i="17"/>
  <c r="W595" i="17"/>
  <c r="V596" i="17"/>
  <c r="W596" i="17"/>
  <c r="V597" i="17"/>
  <c r="W597" i="17"/>
  <c r="V598" i="17"/>
  <c r="X598" i="17" s="1"/>
  <c r="AA598" i="17" s="1"/>
  <c r="W598" i="17"/>
  <c r="V599" i="17"/>
  <c r="W599" i="17"/>
  <c r="V600" i="17"/>
  <c r="X600" i="17" s="1"/>
  <c r="AA600" i="17" s="1"/>
  <c r="W600" i="17"/>
  <c r="V601" i="17"/>
  <c r="W601" i="17"/>
  <c r="V602" i="17"/>
  <c r="X602" i="17" s="1"/>
  <c r="AA602" i="17" s="1"/>
  <c r="W602" i="17"/>
  <c r="V603" i="17"/>
  <c r="W603" i="17"/>
  <c r="V604" i="17"/>
  <c r="X604" i="17" s="1"/>
  <c r="AA604" i="17" s="1"/>
  <c r="W604" i="17"/>
  <c r="V605" i="17"/>
  <c r="W605" i="17"/>
  <c r="V606" i="17"/>
  <c r="X606" i="17" s="1"/>
  <c r="AA606" i="17" s="1"/>
  <c r="W606" i="17"/>
  <c r="V607" i="17"/>
  <c r="W607" i="17"/>
  <c r="V608" i="17"/>
  <c r="X608" i="17" s="1"/>
  <c r="AA608" i="17" s="1"/>
  <c r="W608" i="17"/>
  <c r="V609" i="17"/>
  <c r="W609" i="17"/>
  <c r="V610" i="17"/>
  <c r="X610" i="17" s="1"/>
  <c r="AA610" i="17" s="1"/>
  <c r="W610" i="17"/>
  <c r="V611" i="17"/>
  <c r="W611" i="17"/>
  <c r="V612" i="17"/>
  <c r="X612" i="17" s="1"/>
  <c r="AA612" i="17" s="1"/>
  <c r="W612" i="17"/>
  <c r="V613" i="17"/>
  <c r="W613" i="17"/>
  <c r="V614" i="17"/>
  <c r="W614" i="17"/>
  <c r="V615" i="17"/>
  <c r="W615" i="17"/>
  <c r="V616" i="17"/>
  <c r="X616" i="17" s="1"/>
  <c r="AA616" i="17" s="1"/>
  <c r="W616" i="17"/>
  <c r="V617" i="17"/>
  <c r="W617" i="17"/>
  <c r="V618" i="17"/>
  <c r="W618" i="17"/>
  <c r="V619" i="17"/>
  <c r="W619" i="17"/>
  <c r="V620" i="17"/>
  <c r="W620" i="17"/>
  <c r="V621" i="17"/>
  <c r="W621" i="17"/>
  <c r="V622" i="17"/>
  <c r="W622" i="17"/>
  <c r="V623" i="17"/>
  <c r="W623" i="17"/>
  <c r="V624" i="17"/>
  <c r="W624" i="17"/>
  <c r="V625" i="17"/>
  <c r="W625" i="17"/>
  <c r="V626" i="17"/>
  <c r="X626" i="17" s="1"/>
  <c r="AA626" i="17" s="1"/>
  <c r="W626" i="17"/>
  <c r="V627" i="17"/>
  <c r="W627" i="17"/>
  <c r="V628" i="17"/>
  <c r="X628" i="17" s="1"/>
  <c r="AA628" i="17" s="1"/>
  <c r="W628" i="17"/>
  <c r="V629" i="17"/>
  <c r="W629" i="17"/>
  <c r="V630" i="17"/>
  <c r="X630" i="17" s="1"/>
  <c r="AA630" i="17" s="1"/>
  <c r="W630" i="17"/>
  <c r="V631" i="17"/>
  <c r="W631" i="17"/>
  <c r="V632" i="17"/>
  <c r="X632" i="17" s="1"/>
  <c r="AA632" i="17" s="1"/>
  <c r="W632" i="17"/>
  <c r="V633" i="17"/>
  <c r="W633" i="17"/>
  <c r="V634" i="17"/>
  <c r="X634" i="17" s="1"/>
  <c r="AA634" i="17" s="1"/>
  <c r="W634" i="17"/>
  <c r="V635" i="17"/>
  <c r="W635" i="17"/>
  <c r="V636" i="17"/>
  <c r="X636" i="17" s="1"/>
  <c r="AA636" i="17" s="1"/>
  <c r="W636" i="17"/>
  <c r="V637" i="17"/>
  <c r="W637" i="17"/>
  <c r="V638" i="17"/>
  <c r="X638" i="17" s="1"/>
  <c r="AA638" i="17" s="1"/>
  <c r="W638" i="17"/>
  <c r="V639" i="17"/>
  <c r="W639" i="17"/>
  <c r="V640" i="17"/>
  <c r="X640" i="17" s="1"/>
  <c r="AA640" i="17" s="1"/>
  <c r="W640" i="17"/>
  <c r="V641" i="17"/>
  <c r="W641" i="17"/>
  <c r="V642" i="17"/>
  <c r="X642" i="17" s="1"/>
  <c r="AA642" i="17" s="1"/>
  <c r="W642" i="17"/>
  <c r="V643" i="17"/>
  <c r="W643" i="17"/>
  <c r="V644" i="17"/>
  <c r="X644" i="17" s="1"/>
  <c r="AA644" i="17" s="1"/>
  <c r="W644" i="17"/>
  <c r="V645" i="17"/>
  <c r="W645" i="17"/>
  <c r="V646" i="17"/>
  <c r="W646" i="17"/>
  <c r="V647" i="17"/>
  <c r="W647" i="17"/>
  <c r="V648" i="17"/>
  <c r="W648" i="17"/>
  <c r="V649" i="17"/>
  <c r="W649" i="17"/>
  <c r="V650" i="17"/>
  <c r="W650" i="17"/>
  <c r="V651" i="17"/>
  <c r="W651" i="17"/>
  <c r="V652" i="17"/>
  <c r="W652" i="17"/>
  <c r="V653" i="17"/>
  <c r="W653" i="17"/>
  <c r="V654" i="17"/>
  <c r="W654" i="17"/>
  <c r="V655" i="17"/>
  <c r="W655" i="17"/>
  <c r="V656" i="17"/>
  <c r="X656" i="17" s="1"/>
  <c r="AA656" i="17" s="1"/>
  <c r="W656" i="17"/>
  <c r="V657" i="17"/>
  <c r="W657" i="17"/>
  <c r="V658" i="17"/>
  <c r="X658" i="17" s="1"/>
  <c r="AA658" i="17" s="1"/>
  <c r="W658" i="17"/>
  <c r="V659" i="17"/>
  <c r="W659" i="17"/>
  <c r="V660" i="17"/>
  <c r="W660" i="17"/>
  <c r="V661" i="17"/>
  <c r="W661" i="17"/>
  <c r="V662" i="17"/>
  <c r="X662" i="17" s="1"/>
  <c r="AA662" i="17" s="1"/>
  <c r="W662" i="17"/>
  <c r="V663" i="17"/>
  <c r="W663" i="17"/>
  <c r="V664" i="17"/>
  <c r="X664" i="17" s="1"/>
  <c r="AA664" i="17" s="1"/>
  <c r="W664" i="17"/>
  <c r="V665" i="17"/>
  <c r="W665" i="17"/>
  <c r="V666" i="17"/>
  <c r="X666" i="17" s="1"/>
  <c r="AA666" i="17" s="1"/>
  <c r="W666" i="17"/>
  <c r="V667" i="17"/>
  <c r="W667" i="17"/>
  <c r="V668" i="17"/>
  <c r="X668" i="17" s="1"/>
  <c r="AA668" i="17" s="1"/>
  <c r="W668" i="17"/>
  <c r="V669" i="17"/>
  <c r="W669" i="17"/>
  <c r="V670" i="17"/>
  <c r="X670" i="17" s="1"/>
  <c r="AA670" i="17" s="1"/>
  <c r="W670" i="17"/>
  <c r="V671" i="17"/>
  <c r="W671" i="17"/>
  <c r="V672" i="17"/>
  <c r="X672" i="17" s="1"/>
  <c r="AA672" i="17" s="1"/>
  <c r="W672" i="17"/>
  <c r="V673" i="17"/>
  <c r="W673" i="17"/>
  <c r="V674" i="17"/>
  <c r="X674" i="17" s="1"/>
  <c r="AA674" i="17" s="1"/>
  <c r="W674" i="17"/>
  <c r="V675" i="17"/>
  <c r="W675" i="17"/>
  <c r="V676" i="17"/>
  <c r="X676" i="17" s="1"/>
  <c r="AA676" i="17" s="1"/>
  <c r="W676" i="17"/>
  <c r="V677" i="17"/>
  <c r="W677" i="17"/>
  <c r="V678" i="17"/>
  <c r="W678" i="17"/>
  <c r="V679" i="17"/>
  <c r="W679" i="17"/>
  <c r="V680" i="17"/>
  <c r="X680" i="17" s="1"/>
  <c r="AA680" i="17" s="1"/>
  <c r="W680" i="17"/>
  <c r="V681" i="17"/>
  <c r="W681" i="17"/>
  <c r="V682" i="17"/>
  <c r="W682" i="17"/>
  <c r="V683" i="17"/>
  <c r="W683" i="17"/>
  <c r="V684" i="17"/>
  <c r="W684" i="17"/>
  <c r="V685" i="17"/>
  <c r="W685" i="17"/>
  <c r="V686" i="17"/>
  <c r="W686" i="17"/>
  <c r="V687" i="17"/>
  <c r="W687" i="17"/>
  <c r="V688" i="17"/>
  <c r="W688" i="17"/>
  <c r="V689" i="17"/>
  <c r="W689" i="17"/>
  <c r="V690" i="17"/>
  <c r="X690" i="17" s="1"/>
  <c r="AA690" i="17" s="1"/>
  <c r="W690" i="17"/>
  <c r="V691" i="17"/>
  <c r="W691" i="17"/>
  <c r="V692" i="17"/>
  <c r="X692" i="17" s="1"/>
  <c r="AA692" i="17" s="1"/>
  <c r="W692" i="17"/>
  <c r="V693" i="17"/>
  <c r="W693" i="17"/>
  <c r="V694" i="17"/>
  <c r="X694" i="17" s="1"/>
  <c r="AA694" i="17" s="1"/>
  <c r="W694" i="17"/>
  <c r="V695" i="17"/>
  <c r="W695" i="17"/>
  <c r="V696" i="17"/>
  <c r="X696" i="17" s="1"/>
  <c r="AA696" i="17" s="1"/>
  <c r="W696" i="17"/>
  <c r="V697" i="17"/>
  <c r="W697" i="17"/>
  <c r="V698" i="17"/>
  <c r="W698" i="17"/>
  <c r="V699" i="17"/>
  <c r="W699" i="17"/>
  <c r="V700" i="17"/>
  <c r="X700" i="17" s="1"/>
  <c r="AA700" i="17" s="1"/>
  <c r="W700" i="17"/>
  <c r="V701" i="17"/>
  <c r="W701" i="17"/>
  <c r="V702" i="17"/>
  <c r="W702" i="17"/>
  <c r="V703" i="17"/>
  <c r="W703" i="17"/>
  <c r="V704" i="17"/>
  <c r="X704" i="17" s="1"/>
  <c r="AA704" i="17" s="1"/>
  <c r="W704" i="17"/>
  <c r="V705" i="17"/>
  <c r="W705" i="17"/>
  <c r="V706" i="17"/>
  <c r="W706" i="17"/>
  <c r="V707" i="17"/>
  <c r="W707" i="17"/>
  <c r="V708" i="17"/>
  <c r="X708" i="17" s="1"/>
  <c r="AA708" i="17" s="1"/>
  <c r="W708" i="17"/>
  <c r="V709" i="17"/>
  <c r="W709" i="17"/>
  <c r="V710" i="17"/>
  <c r="W710" i="17"/>
  <c r="V711" i="17"/>
  <c r="W711" i="17"/>
  <c r="V712" i="17"/>
  <c r="W712" i="17"/>
  <c r="V713" i="17"/>
  <c r="W713" i="17"/>
  <c r="V714" i="17"/>
  <c r="W714" i="17"/>
  <c r="V715" i="17"/>
  <c r="W715" i="17"/>
  <c r="V716" i="17"/>
  <c r="W716" i="17"/>
  <c r="V717" i="17"/>
  <c r="W717" i="17"/>
  <c r="V718" i="17"/>
  <c r="W718" i="17"/>
  <c r="V719" i="17"/>
  <c r="W719" i="17"/>
  <c r="V720" i="17"/>
  <c r="W720" i="17"/>
  <c r="V721" i="17"/>
  <c r="W721" i="17"/>
  <c r="V722" i="17"/>
  <c r="W722" i="17"/>
  <c r="V723" i="17"/>
  <c r="W723" i="17"/>
  <c r="V724" i="17"/>
  <c r="W724" i="17"/>
  <c r="V725" i="17"/>
  <c r="W725" i="17"/>
  <c r="V726" i="17"/>
  <c r="W726" i="17"/>
  <c r="V727" i="17"/>
  <c r="W727" i="17"/>
  <c r="V728" i="17"/>
  <c r="W728" i="17"/>
  <c r="V729" i="17"/>
  <c r="W729" i="17"/>
  <c r="V730" i="17"/>
  <c r="W730" i="17"/>
  <c r="V731" i="17"/>
  <c r="W731" i="17"/>
  <c r="V732" i="17"/>
  <c r="W732" i="17"/>
  <c r="V733" i="17"/>
  <c r="W733" i="17"/>
  <c r="V734" i="17"/>
  <c r="W734" i="17"/>
  <c r="V735" i="17"/>
  <c r="W735" i="17"/>
  <c r="V736" i="17"/>
  <c r="W736" i="17"/>
  <c r="V737" i="17"/>
  <c r="W737" i="17"/>
  <c r="V738" i="17"/>
  <c r="W738" i="17"/>
  <c r="V739" i="17"/>
  <c r="W739" i="17"/>
  <c r="V740" i="17"/>
  <c r="W740" i="17"/>
  <c r="V741" i="17"/>
  <c r="W741" i="17"/>
  <c r="V742" i="17"/>
  <c r="W742" i="17"/>
  <c r="V743" i="17"/>
  <c r="W743" i="17"/>
  <c r="V744" i="17"/>
  <c r="W744" i="17"/>
  <c r="V745" i="17"/>
  <c r="W745" i="17"/>
  <c r="V746" i="17"/>
  <c r="W746" i="17"/>
  <c r="V747" i="17"/>
  <c r="W747" i="17"/>
  <c r="V748" i="17"/>
  <c r="W748" i="17"/>
  <c r="V749" i="17"/>
  <c r="W749" i="17"/>
  <c r="V750" i="17"/>
  <c r="W750" i="17"/>
  <c r="V751" i="17"/>
  <c r="W751" i="17"/>
  <c r="V752" i="17"/>
  <c r="W752" i="17"/>
  <c r="V753" i="17"/>
  <c r="W753" i="17"/>
  <c r="V754" i="17"/>
  <c r="W754" i="17"/>
  <c r="V755" i="17"/>
  <c r="W755" i="17"/>
  <c r="V756" i="17"/>
  <c r="W756" i="17"/>
  <c r="V757" i="17"/>
  <c r="W757" i="17"/>
  <c r="V758" i="17"/>
  <c r="W758" i="17"/>
  <c r="V759" i="17"/>
  <c r="W759" i="17"/>
  <c r="V760" i="17"/>
  <c r="W760" i="17"/>
  <c r="V761" i="17"/>
  <c r="W761" i="17"/>
  <c r="V762" i="17"/>
  <c r="W762" i="17"/>
  <c r="V763" i="17"/>
  <c r="W763" i="17"/>
  <c r="V764" i="17"/>
  <c r="W764" i="17"/>
  <c r="V765" i="17"/>
  <c r="W765" i="17"/>
  <c r="V766" i="17"/>
  <c r="W766" i="17"/>
  <c r="V767" i="17"/>
  <c r="W767" i="17"/>
  <c r="V768" i="17"/>
  <c r="W768" i="17"/>
  <c r="V769" i="17"/>
  <c r="W769" i="17"/>
  <c r="V770" i="17"/>
  <c r="W770" i="17"/>
  <c r="V771" i="17"/>
  <c r="W771" i="17"/>
  <c r="V772" i="17"/>
  <c r="W772" i="17"/>
  <c r="V773" i="17"/>
  <c r="W773" i="17"/>
  <c r="V774" i="17"/>
  <c r="W774" i="17"/>
  <c r="V775" i="17"/>
  <c r="W775" i="17"/>
  <c r="V776" i="17"/>
  <c r="W776" i="17"/>
  <c r="V777" i="17"/>
  <c r="W777" i="17"/>
  <c r="V778" i="17"/>
  <c r="W778" i="17"/>
  <c r="V779" i="17"/>
  <c r="W779" i="17"/>
  <c r="V780" i="17"/>
  <c r="W780" i="17"/>
  <c r="V781" i="17"/>
  <c r="W781" i="17"/>
  <c r="V782" i="17"/>
  <c r="W782" i="17"/>
  <c r="V783" i="17"/>
  <c r="W783" i="17"/>
  <c r="V784" i="17"/>
  <c r="W784" i="17"/>
  <c r="V785" i="17"/>
  <c r="W785" i="17"/>
  <c r="V786" i="17"/>
  <c r="W786" i="17"/>
  <c r="V787" i="17"/>
  <c r="W787" i="17"/>
  <c r="V788" i="17"/>
  <c r="X788" i="17" s="1"/>
  <c r="AA788" i="17" s="1"/>
  <c r="W788" i="17"/>
  <c r="V789" i="17"/>
  <c r="X789" i="17" s="1"/>
  <c r="AA789" i="17" s="1"/>
  <c r="W789" i="17"/>
  <c r="V790" i="17"/>
  <c r="W790" i="17"/>
  <c r="V791" i="17"/>
  <c r="W791" i="17"/>
  <c r="V792" i="17"/>
  <c r="W792" i="17"/>
  <c r="V793" i="17"/>
  <c r="W793" i="17"/>
  <c r="V794" i="17"/>
  <c r="W794" i="17"/>
  <c r="V795" i="17"/>
  <c r="W795" i="17"/>
  <c r="V796" i="17"/>
  <c r="X796" i="17" s="1"/>
  <c r="AA796" i="17" s="1"/>
  <c r="W796" i="17"/>
  <c r="V797" i="17"/>
  <c r="X797" i="17" s="1"/>
  <c r="AA797" i="17" s="1"/>
  <c r="W797" i="17"/>
  <c r="V798" i="17"/>
  <c r="W798" i="17"/>
  <c r="V799" i="17"/>
  <c r="W799" i="17"/>
  <c r="V800" i="17"/>
  <c r="W800" i="17"/>
  <c r="V801" i="17"/>
  <c r="W801" i="17"/>
  <c r="V802" i="17"/>
  <c r="W802" i="17"/>
  <c r="V803" i="17"/>
  <c r="W803" i="17"/>
  <c r="V804" i="17"/>
  <c r="W804" i="17"/>
  <c r="V805" i="17"/>
  <c r="X805" i="17" s="1"/>
  <c r="AA805" i="17" s="1"/>
  <c r="W805" i="17"/>
  <c r="V806" i="17"/>
  <c r="W806" i="17"/>
  <c r="V807" i="17"/>
  <c r="W807" i="17"/>
  <c r="V808" i="17"/>
  <c r="W808" i="17"/>
  <c r="V809" i="17"/>
  <c r="W809" i="17"/>
  <c r="V810" i="17"/>
  <c r="W810" i="17"/>
  <c r="V811" i="17"/>
  <c r="W811" i="17"/>
  <c r="V812" i="17"/>
  <c r="X812" i="17" s="1"/>
  <c r="AA812" i="17" s="1"/>
  <c r="W812" i="17"/>
  <c r="V813" i="17"/>
  <c r="W813" i="17"/>
  <c r="X813" i="17"/>
  <c r="AA813" i="17" s="1"/>
  <c r="V814" i="17"/>
  <c r="W814" i="17"/>
  <c r="V815" i="17"/>
  <c r="W815" i="17"/>
  <c r="V816" i="17"/>
  <c r="W816" i="17"/>
  <c r="V817" i="17"/>
  <c r="W817" i="17"/>
  <c r="X817" i="17" s="1"/>
  <c r="AA817" i="17" s="1"/>
  <c r="V818" i="17"/>
  <c r="W818" i="17"/>
  <c r="V819" i="17"/>
  <c r="W819" i="17"/>
  <c r="V820" i="17"/>
  <c r="W820" i="17"/>
  <c r="V821" i="17"/>
  <c r="W821" i="17"/>
  <c r="V822" i="17"/>
  <c r="W822" i="17"/>
  <c r="V823" i="17"/>
  <c r="W823" i="17"/>
  <c r="V824" i="17"/>
  <c r="W824" i="17"/>
  <c r="V825" i="17"/>
  <c r="W825" i="17"/>
  <c r="V826" i="17"/>
  <c r="W826" i="17"/>
  <c r="V827" i="17"/>
  <c r="W827" i="17"/>
  <c r="V828" i="17"/>
  <c r="W828" i="17"/>
  <c r="V829" i="17"/>
  <c r="W829" i="17"/>
  <c r="V830" i="17"/>
  <c r="W830" i="17"/>
  <c r="V831" i="17"/>
  <c r="W831" i="17"/>
  <c r="V832" i="17"/>
  <c r="W832" i="17"/>
  <c r="V833" i="17"/>
  <c r="W833" i="17"/>
  <c r="V834" i="17"/>
  <c r="W834" i="17"/>
  <c r="V835" i="17"/>
  <c r="W835" i="17"/>
  <c r="V836" i="17"/>
  <c r="W836" i="17"/>
  <c r="V837" i="17"/>
  <c r="W837" i="17"/>
  <c r="V838" i="17"/>
  <c r="W838" i="17"/>
  <c r="V839" i="17"/>
  <c r="W839" i="17"/>
  <c r="V840" i="17"/>
  <c r="W840" i="17"/>
  <c r="V841" i="17"/>
  <c r="W841" i="17"/>
  <c r="X841" i="17" s="1"/>
  <c r="AA841" i="17" s="1"/>
  <c r="V842" i="17"/>
  <c r="W842" i="17"/>
  <c r="V843" i="17"/>
  <c r="W843" i="17"/>
  <c r="V844" i="17"/>
  <c r="W844" i="17"/>
  <c r="X844" i="17" s="1"/>
  <c r="AA844" i="17" s="1"/>
  <c r="V845" i="17"/>
  <c r="W845" i="17"/>
  <c r="V846" i="17"/>
  <c r="W846" i="17"/>
  <c r="V847" i="17"/>
  <c r="W847" i="17"/>
  <c r="V848" i="17"/>
  <c r="W848" i="17"/>
  <c r="V849" i="17"/>
  <c r="W849" i="17"/>
  <c r="V850" i="17"/>
  <c r="W850" i="17"/>
  <c r="V851" i="17"/>
  <c r="W851" i="17"/>
  <c r="V852" i="17"/>
  <c r="W852" i="17"/>
  <c r="X852" i="17" s="1"/>
  <c r="AA852" i="17" s="1"/>
  <c r="V853" i="17"/>
  <c r="W853" i="17"/>
  <c r="V854" i="17"/>
  <c r="W854" i="17"/>
  <c r="V855" i="17"/>
  <c r="W855" i="17"/>
  <c r="V856" i="17"/>
  <c r="W856" i="17"/>
  <c r="V857" i="17"/>
  <c r="W857" i="17"/>
  <c r="X857" i="17" s="1"/>
  <c r="AA857" i="17" s="1"/>
  <c r="V858" i="17"/>
  <c r="W858" i="17"/>
  <c r="V859" i="17"/>
  <c r="W859" i="17"/>
  <c r="V860" i="17"/>
  <c r="W860" i="17"/>
  <c r="V861" i="17"/>
  <c r="W861" i="17"/>
  <c r="X861" i="17" s="1"/>
  <c r="AA861" i="17" s="1"/>
  <c r="V862" i="17"/>
  <c r="W862" i="17"/>
  <c r="V863" i="17"/>
  <c r="W863" i="17"/>
  <c r="V864" i="17"/>
  <c r="W864" i="17"/>
  <c r="V865" i="17"/>
  <c r="W865" i="17"/>
  <c r="X865" i="17" s="1"/>
  <c r="AA865" i="17" s="1"/>
  <c r="V866" i="17"/>
  <c r="W866" i="17"/>
  <c r="V867" i="17"/>
  <c r="W867" i="17"/>
  <c r="V868" i="17"/>
  <c r="W868" i="17"/>
  <c r="V869" i="17"/>
  <c r="W869" i="17"/>
  <c r="V870" i="17"/>
  <c r="W870" i="17"/>
  <c r="V871" i="17"/>
  <c r="W871" i="17"/>
  <c r="V872" i="17"/>
  <c r="W872" i="17"/>
  <c r="V873" i="17"/>
  <c r="W873" i="17"/>
  <c r="V874" i="17"/>
  <c r="W874" i="17"/>
  <c r="V875" i="17"/>
  <c r="W875" i="17"/>
  <c r="V876" i="17"/>
  <c r="W876" i="17"/>
  <c r="V877" i="17"/>
  <c r="W877" i="17"/>
  <c r="V878" i="17"/>
  <c r="W878" i="17"/>
  <c r="V879" i="17"/>
  <c r="W879" i="17"/>
  <c r="V880" i="17"/>
  <c r="W880" i="17"/>
  <c r="V881" i="17"/>
  <c r="W881" i="17"/>
  <c r="X881" i="17" s="1"/>
  <c r="AA881" i="17" s="1"/>
  <c r="V882" i="17"/>
  <c r="W882" i="17"/>
  <c r="V883" i="17"/>
  <c r="W883" i="17"/>
  <c r="V884" i="17"/>
  <c r="W884" i="17"/>
  <c r="V885" i="17"/>
  <c r="W885" i="17"/>
  <c r="V886" i="17"/>
  <c r="W886" i="17"/>
  <c r="V887" i="17"/>
  <c r="W887" i="17"/>
  <c r="V888" i="17"/>
  <c r="W888" i="17"/>
  <c r="V889" i="17"/>
  <c r="W889" i="17"/>
  <c r="V890" i="17"/>
  <c r="W890" i="17"/>
  <c r="V891" i="17"/>
  <c r="X891" i="17" s="1"/>
  <c r="AA891" i="17" s="1"/>
  <c r="W891" i="17"/>
  <c r="V892" i="17"/>
  <c r="W892" i="17"/>
  <c r="V893" i="17"/>
  <c r="W893" i="17"/>
  <c r="V894" i="17"/>
  <c r="W894" i="17"/>
  <c r="V895" i="17"/>
  <c r="W895" i="17"/>
  <c r="V896" i="17"/>
  <c r="W896" i="17"/>
  <c r="V897" i="17"/>
  <c r="W897" i="17"/>
  <c r="V898" i="17"/>
  <c r="W898" i="17"/>
  <c r="V899" i="17"/>
  <c r="W899" i="17"/>
  <c r="V900" i="17"/>
  <c r="W900" i="17"/>
  <c r="V901" i="17"/>
  <c r="W901" i="17"/>
  <c r="V902" i="17"/>
  <c r="W902" i="17"/>
  <c r="V903" i="17"/>
  <c r="W903" i="17"/>
  <c r="V904" i="17"/>
  <c r="X904" i="17" s="1"/>
  <c r="AA904" i="17" s="1"/>
  <c r="W904" i="17"/>
  <c r="V905" i="17"/>
  <c r="X905" i="17" s="1"/>
  <c r="AA905" i="17" s="1"/>
  <c r="W905" i="17"/>
  <c r="V906" i="17"/>
  <c r="W906" i="17"/>
  <c r="V907" i="17"/>
  <c r="W907" i="17"/>
  <c r="V908" i="17"/>
  <c r="W908" i="17"/>
  <c r="V909" i="17"/>
  <c r="X909" i="17" s="1"/>
  <c r="AA909" i="17" s="1"/>
  <c r="W909" i="17"/>
  <c r="V910" i="17"/>
  <c r="W910" i="17"/>
  <c r="V911" i="17"/>
  <c r="W911" i="17"/>
  <c r="V912" i="17"/>
  <c r="X912" i="17" s="1"/>
  <c r="AA912" i="17" s="1"/>
  <c r="W912" i="17"/>
  <c r="V913" i="17"/>
  <c r="W913" i="17"/>
  <c r="V914" i="17"/>
  <c r="W914" i="17"/>
  <c r="V915" i="17"/>
  <c r="W915" i="17"/>
  <c r="V916" i="17"/>
  <c r="W916" i="17"/>
  <c r="V917" i="17"/>
  <c r="W917" i="17"/>
  <c r="V918" i="17"/>
  <c r="W918" i="17"/>
  <c r="V919" i="17"/>
  <c r="W919" i="17"/>
  <c r="V920" i="17"/>
  <c r="W920" i="17"/>
  <c r="V921" i="17"/>
  <c r="X921" i="17" s="1"/>
  <c r="AA921" i="17" s="1"/>
  <c r="W921" i="17"/>
  <c r="V922" i="17"/>
  <c r="W922" i="17"/>
  <c r="V923" i="17"/>
  <c r="W923" i="17"/>
  <c r="V924" i="17"/>
  <c r="W924" i="17"/>
  <c r="V925" i="17"/>
  <c r="W925" i="17"/>
  <c r="V926" i="17"/>
  <c r="W926" i="17"/>
  <c r="V927" i="17"/>
  <c r="W927" i="17"/>
  <c r="V928" i="17"/>
  <c r="W928" i="17"/>
  <c r="V929" i="17"/>
  <c r="W929" i="17"/>
  <c r="V930" i="17"/>
  <c r="W930" i="17"/>
  <c r="X931" i="17"/>
  <c r="AA931" i="17" s="1"/>
  <c r="V931" i="17"/>
  <c r="W931" i="17"/>
  <c r="V932" i="17"/>
  <c r="W932" i="17"/>
  <c r="V933" i="17"/>
  <c r="W933" i="17"/>
  <c r="X933" i="17" s="1"/>
  <c r="AA933" i="17" s="1"/>
  <c r="V934" i="17"/>
  <c r="W934" i="17"/>
  <c r="V935" i="17"/>
  <c r="W935" i="17"/>
  <c r="V936" i="17"/>
  <c r="W936" i="17"/>
  <c r="V937" i="17"/>
  <c r="W937" i="17"/>
  <c r="X937" i="17" s="1"/>
  <c r="AA937" i="17" s="1"/>
  <c r="V938" i="17"/>
  <c r="W938" i="17"/>
  <c r="V939" i="17"/>
  <c r="W939" i="17"/>
  <c r="X939" i="17" s="1"/>
  <c r="AA939" i="17" s="1"/>
  <c r="V940" i="17"/>
  <c r="W940" i="17"/>
  <c r="V941" i="17"/>
  <c r="W941" i="17"/>
  <c r="X941" i="17" s="1"/>
  <c r="AA941" i="17" s="1"/>
  <c r="V942" i="17"/>
  <c r="W942" i="17"/>
  <c r="V943" i="17"/>
  <c r="W943" i="17"/>
  <c r="V944" i="17"/>
  <c r="W944" i="17"/>
  <c r="X944" i="17" s="1"/>
  <c r="AA944" i="17" s="1"/>
  <c r="V945" i="17"/>
  <c r="W945" i="17"/>
  <c r="V946" i="17"/>
  <c r="W946" i="17"/>
  <c r="V947" i="17"/>
  <c r="W947" i="17"/>
  <c r="V948" i="17"/>
  <c r="W948" i="17"/>
  <c r="V949" i="17"/>
  <c r="W949" i="17"/>
  <c r="X949" i="17" s="1"/>
  <c r="AA949" i="17" s="1"/>
  <c r="V950" i="17"/>
  <c r="W950" i="17"/>
  <c r="V951" i="17"/>
  <c r="W951" i="17"/>
  <c r="V952" i="17"/>
  <c r="W952" i="17"/>
  <c r="X952" i="17" s="1"/>
  <c r="AA952" i="17" s="1"/>
  <c r="V953" i="17"/>
  <c r="W953" i="17"/>
  <c r="V954" i="17"/>
  <c r="W954" i="17"/>
  <c r="V955" i="17"/>
  <c r="W955" i="17"/>
  <c r="V956" i="17"/>
  <c r="W956" i="17"/>
  <c r="V957" i="17"/>
  <c r="W957" i="17"/>
  <c r="V958" i="17"/>
  <c r="W958" i="17"/>
  <c r="V959" i="17"/>
  <c r="W959" i="17"/>
  <c r="V960" i="17"/>
  <c r="X960" i="17" s="1"/>
  <c r="AA960" i="17" s="1"/>
  <c r="W960" i="17"/>
  <c r="V961" i="17"/>
  <c r="W961" i="17"/>
  <c r="V962" i="17"/>
  <c r="W962" i="17"/>
  <c r="V963" i="17"/>
  <c r="X963" i="17" s="1"/>
  <c r="AA963" i="17" s="1"/>
  <c r="W963" i="17"/>
  <c r="V964" i="17"/>
  <c r="W964" i="17"/>
  <c r="V965" i="17"/>
  <c r="W965" i="17"/>
  <c r="V966" i="17"/>
  <c r="W966" i="17"/>
  <c r="V967" i="17"/>
  <c r="W967" i="17"/>
  <c r="V968" i="17"/>
  <c r="W968" i="17"/>
  <c r="V969" i="17"/>
  <c r="W969" i="17"/>
  <c r="V970" i="17"/>
  <c r="W970" i="17"/>
  <c r="V971" i="17"/>
  <c r="W971" i="17"/>
  <c r="X971" i="17" s="1"/>
  <c r="AA971" i="17" s="1"/>
  <c r="V972" i="17"/>
  <c r="W972" i="17"/>
  <c r="V973" i="17"/>
  <c r="W973" i="17"/>
  <c r="X973" i="17" s="1"/>
  <c r="AA973" i="17" s="1"/>
  <c r="V974" i="17"/>
  <c r="W974" i="17"/>
  <c r="V975" i="17"/>
  <c r="W975" i="17"/>
  <c r="V976" i="17"/>
  <c r="W976" i="17"/>
  <c r="V977" i="17"/>
  <c r="W977" i="17"/>
  <c r="V978" i="17"/>
  <c r="W978" i="17"/>
  <c r="V979" i="17"/>
  <c r="W979" i="17"/>
  <c r="X979" i="17" s="1"/>
  <c r="AA979" i="17" s="1"/>
  <c r="V980" i="17"/>
  <c r="W980" i="17"/>
  <c r="V981" i="17"/>
  <c r="W981" i="17"/>
  <c r="V982" i="17"/>
  <c r="W982" i="17"/>
  <c r="V983" i="17"/>
  <c r="W983" i="17"/>
  <c r="V984" i="17"/>
  <c r="W984" i="17"/>
  <c r="V985" i="17"/>
  <c r="W985" i="17"/>
  <c r="V986" i="17"/>
  <c r="W986" i="17"/>
  <c r="V987" i="17"/>
  <c r="W987" i="17"/>
  <c r="V988" i="17"/>
  <c r="W988" i="17"/>
  <c r="V989" i="17"/>
  <c r="W989" i="17"/>
  <c r="V990" i="17"/>
  <c r="W990" i="17"/>
  <c r="V991" i="17"/>
  <c r="W991" i="17"/>
  <c r="V992" i="17"/>
  <c r="W992" i="17"/>
  <c r="V993" i="17"/>
  <c r="W993" i="17"/>
  <c r="V994" i="17"/>
  <c r="W994" i="17"/>
  <c r="V995" i="17"/>
  <c r="W995" i="17"/>
  <c r="V996" i="17"/>
  <c r="W996" i="17"/>
  <c r="V997" i="17"/>
  <c r="W997" i="17"/>
  <c r="V998" i="17"/>
  <c r="W998" i="17"/>
  <c r="V999" i="17"/>
  <c r="W999" i="17"/>
  <c r="V1000" i="17"/>
  <c r="W1000" i="17"/>
  <c r="V1001" i="17"/>
  <c r="W1001" i="17"/>
  <c r="V1002" i="17"/>
  <c r="W1002" i="17"/>
  <c r="V1003" i="17"/>
  <c r="W1003" i="17"/>
  <c r="V1004" i="17"/>
  <c r="W1004" i="17"/>
  <c r="V1005" i="17"/>
  <c r="W1005" i="17"/>
  <c r="V1006" i="17"/>
  <c r="W1006" i="17"/>
  <c r="V1007" i="17"/>
  <c r="W1007" i="17"/>
  <c r="V1008" i="17"/>
  <c r="W1008" i="17"/>
  <c r="V1009" i="17"/>
  <c r="W1009" i="17"/>
  <c r="V1010" i="17"/>
  <c r="W1010" i="17"/>
  <c r="V1011" i="17"/>
  <c r="W1011" i="17"/>
  <c r="V1012" i="17"/>
  <c r="W1012" i="17"/>
  <c r="V1013" i="17"/>
  <c r="W1013" i="17"/>
  <c r="V1014" i="17"/>
  <c r="W1014" i="17"/>
  <c r="V1015" i="17"/>
  <c r="W1015" i="17"/>
  <c r="V1016" i="17"/>
  <c r="W1016" i="17"/>
  <c r="X1016" i="17" s="1"/>
  <c r="AA1016" i="17" s="1"/>
  <c r="V1017" i="17"/>
  <c r="W1017" i="17"/>
  <c r="V1018" i="17"/>
  <c r="W1018" i="17"/>
  <c r="V1019" i="17"/>
  <c r="W1019" i="17"/>
  <c r="V1020" i="17"/>
  <c r="W1020" i="17"/>
  <c r="V1021" i="17"/>
  <c r="W1021" i="17"/>
  <c r="V1022" i="17"/>
  <c r="W1022" i="17"/>
  <c r="V1023" i="17"/>
  <c r="W1023" i="17"/>
  <c r="V1024" i="17"/>
  <c r="W1024" i="17"/>
  <c r="V1025" i="17"/>
  <c r="W1025" i="17"/>
  <c r="V1026" i="17"/>
  <c r="W1026" i="17"/>
  <c r="V1027" i="17"/>
  <c r="W1027" i="17"/>
  <c r="V1028" i="17"/>
  <c r="W1028" i="17"/>
  <c r="V1029" i="17"/>
  <c r="W1029" i="17"/>
  <c r="V1030" i="17"/>
  <c r="W1030" i="17"/>
  <c r="V1031" i="17"/>
  <c r="W1031" i="17"/>
  <c r="V1032" i="17"/>
  <c r="W1032" i="17"/>
  <c r="V1033" i="17"/>
  <c r="W1033" i="17"/>
  <c r="V1034" i="17"/>
  <c r="W1034" i="17"/>
  <c r="V1035" i="17"/>
  <c r="W1035" i="17"/>
  <c r="V1036" i="17"/>
  <c r="W1036" i="17"/>
  <c r="V1037" i="17"/>
  <c r="W1037" i="17"/>
  <c r="V1038" i="17"/>
  <c r="W1038" i="17"/>
  <c r="V1039" i="17"/>
  <c r="W1039" i="17"/>
  <c r="V1040" i="17"/>
  <c r="W1040" i="17"/>
  <c r="V1041" i="17"/>
  <c r="W1041" i="17"/>
  <c r="V1042" i="17"/>
  <c r="W1042" i="17"/>
  <c r="V1043" i="17"/>
  <c r="W1043" i="17"/>
  <c r="V1044" i="17"/>
  <c r="W1044" i="17"/>
  <c r="V1045" i="17"/>
  <c r="W1045" i="17"/>
  <c r="V1046" i="17"/>
  <c r="W1046" i="17"/>
  <c r="V1047" i="17"/>
  <c r="W1047" i="17"/>
  <c r="V1048" i="17"/>
  <c r="X1048" i="17" s="1"/>
  <c r="AA1048" i="17" s="1"/>
  <c r="W1048" i="17"/>
  <c r="V1049" i="17"/>
  <c r="W1049" i="17"/>
  <c r="V1050" i="17"/>
  <c r="W1050" i="17"/>
  <c r="V1051" i="17"/>
  <c r="W1051" i="17"/>
  <c r="V1052" i="17"/>
  <c r="W1052" i="17"/>
  <c r="V1053" i="17"/>
  <c r="W1053" i="17"/>
  <c r="V1054" i="17"/>
  <c r="W1054" i="17"/>
  <c r="V1055" i="17"/>
  <c r="W1055" i="17"/>
  <c r="V1056" i="17"/>
  <c r="X1056" i="17" s="1"/>
  <c r="AA1056" i="17" s="1"/>
  <c r="W1056" i="17"/>
  <c r="V1057" i="17"/>
  <c r="W1057" i="17"/>
  <c r="V1058" i="17"/>
  <c r="W1058" i="17"/>
  <c r="V1059" i="17"/>
  <c r="W1059" i="17"/>
  <c r="V1060" i="17"/>
  <c r="X1060" i="17" s="1"/>
  <c r="AA1060" i="17" s="1"/>
  <c r="W1060" i="17"/>
  <c r="V1061" i="17"/>
  <c r="W1061" i="17"/>
  <c r="V1062" i="17"/>
  <c r="W1062" i="17"/>
  <c r="V1063" i="17"/>
  <c r="W1063" i="17"/>
  <c r="V1064" i="17"/>
  <c r="W1064" i="17"/>
  <c r="V1065" i="17"/>
  <c r="W1065" i="17"/>
  <c r="V1066" i="17"/>
  <c r="W1066" i="17"/>
  <c r="V1067" i="17"/>
  <c r="X1067" i="17" s="1"/>
  <c r="AA1067" i="17" s="1"/>
  <c r="W1067" i="17"/>
  <c r="V1068" i="17"/>
  <c r="X1068" i="17" s="1"/>
  <c r="AA1068" i="17" s="1"/>
  <c r="W1068" i="17"/>
  <c r="V1069" i="17"/>
  <c r="W1069" i="17"/>
  <c r="V1070" i="17"/>
  <c r="W1070" i="17"/>
  <c r="V1071" i="17"/>
  <c r="W1071" i="17"/>
  <c r="V1072" i="17"/>
  <c r="W1072" i="17"/>
  <c r="V1073" i="17"/>
  <c r="W1073" i="17"/>
  <c r="V1074" i="17"/>
  <c r="W1074" i="17"/>
  <c r="V1075" i="17"/>
  <c r="W1075" i="17"/>
  <c r="V1076" i="17"/>
  <c r="W1076" i="17"/>
  <c r="V1077" i="17"/>
  <c r="W1077" i="17"/>
  <c r="V1078" i="17"/>
  <c r="W1078" i="17"/>
  <c r="V1079" i="17"/>
  <c r="W1079" i="17"/>
  <c r="V1080" i="17"/>
  <c r="W1080" i="17"/>
  <c r="V1081" i="17"/>
  <c r="W1081" i="17"/>
  <c r="V1082" i="17"/>
  <c r="W1082" i="17"/>
  <c r="V1083" i="17"/>
  <c r="W1083" i="17"/>
  <c r="V1084" i="17"/>
  <c r="W1084" i="17"/>
  <c r="V1085" i="17"/>
  <c r="W1085" i="17"/>
  <c r="V1086" i="17"/>
  <c r="W1086" i="17"/>
  <c r="V1087" i="17"/>
  <c r="W1087" i="17"/>
  <c r="V1088" i="17"/>
  <c r="W1088" i="17"/>
  <c r="V1089" i="17"/>
  <c r="W1089" i="17"/>
  <c r="V1090" i="17"/>
  <c r="W1090" i="17"/>
  <c r="V1091" i="17"/>
  <c r="W1091" i="17"/>
  <c r="V1092" i="17"/>
  <c r="W1092" i="17"/>
  <c r="V1093" i="17"/>
  <c r="X1093" i="17" s="1"/>
  <c r="AA1093" i="17" s="1"/>
  <c r="W1093" i="17"/>
  <c r="V1094" i="17"/>
  <c r="W1094" i="17"/>
  <c r="V1095" i="17"/>
  <c r="W1095" i="17"/>
  <c r="V1096" i="17"/>
  <c r="W1096" i="17"/>
  <c r="V1097" i="17"/>
  <c r="X1097" i="17" s="1"/>
  <c r="AA1097" i="17" s="1"/>
  <c r="W1097" i="17"/>
  <c r="V1098" i="17"/>
  <c r="X1098" i="17" s="1"/>
  <c r="AA1098" i="17" s="1"/>
  <c r="W1098" i="17"/>
  <c r="V1099" i="17"/>
  <c r="W1099" i="17"/>
  <c r="V1100" i="17"/>
  <c r="W1100" i="17"/>
  <c r="V1101" i="17"/>
  <c r="W1101" i="17"/>
  <c r="V1102" i="17"/>
  <c r="X1102" i="17" s="1"/>
  <c r="AA1102" i="17" s="1"/>
  <c r="W1102" i="17"/>
  <c r="V1103" i="17"/>
  <c r="W1103" i="17"/>
  <c r="V1104" i="17"/>
  <c r="W1104" i="17"/>
  <c r="V1105" i="17"/>
  <c r="X1105" i="17" s="1"/>
  <c r="AA1105" i="17" s="1"/>
  <c r="W1105" i="17"/>
  <c r="V1106" i="17"/>
  <c r="X1106" i="17" s="1"/>
  <c r="AA1106" i="17" s="1"/>
  <c r="W1106" i="17"/>
  <c r="V1107" i="17"/>
  <c r="X1107" i="17" s="1"/>
  <c r="AA1107" i="17" s="1"/>
  <c r="W1107" i="17"/>
  <c r="V1108" i="17"/>
  <c r="X1108" i="17" s="1"/>
  <c r="AA1108" i="17" s="1"/>
  <c r="W1108" i="17"/>
  <c r="V1109" i="17"/>
  <c r="X1109" i="17" s="1"/>
  <c r="AA1109" i="17" s="1"/>
  <c r="W1109" i="17"/>
  <c r="V1110" i="17"/>
  <c r="W1110" i="17"/>
  <c r="X1110" i="17"/>
  <c r="AA1110" i="17" s="1"/>
  <c r="V1111" i="17"/>
  <c r="W1111" i="17"/>
  <c r="V1112" i="17"/>
  <c r="W1112" i="17"/>
  <c r="V1113" i="17"/>
  <c r="W1113" i="17"/>
  <c r="V1114" i="17"/>
  <c r="W1114" i="17"/>
  <c r="V1115" i="17"/>
  <c r="W1115" i="17"/>
  <c r="V1116" i="17"/>
  <c r="W1116" i="17"/>
  <c r="V1117" i="17"/>
  <c r="W1117" i="17"/>
  <c r="V1118" i="17"/>
  <c r="W1118" i="17"/>
  <c r="V1119" i="17"/>
  <c r="W1119" i="17"/>
  <c r="V1120" i="17"/>
  <c r="W1120" i="17"/>
  <c r="V1121" i="17"/>
  <c r="W1121" i="17"/>
  <c r="V1122" i="17"/>
  <c r="W1122" i="17"/>
  <c r="V1123" i="17"/>
  <c r="W1123" i="17"/>
  <c r="V1124" i="17"/>
  <c r="W1124" i="17"/>
  <c r="V1125" i="17"/>
  <c r="W1125" i="17"/>
  <c r="V1126" i="17"/>
  <c r="W1126" i="17"/>
  <c r="V1127" i="17"/>
  <c r="W1127" i="17"/>
  <c r="V1128" i="17"/>
  <c r="W1128" i="17"/>
  <c r="V1129" i="17"/>
  <c r="W1129" i="17"/>
  <c r="V1130" i="17"/>
  <c r="W1130" i="17"/>
  <c r="V1131" i="17"/>
  <c r="W1131" i="17"/>
  <c r="V1132" i="17"/>
  <c r="W1132" i="17"/>
  <c r="V1133" i="17"/>
  <c r="W1133" i="17"/>
  <c r="V1134" i="17"/>
  <c r="W1134" i="17"/>
  <c r="V1135" i="17"/>
  <c r="W1135" i="17"/>
  <c r="V1136" i="17"/>
  <c r="W1136" i="17"/>
  <c r="V1137" i="17"/>
  <c r="W1137" i="17"/>
  <c r="V1138" i="17"/>
  <c r="W1138" i="17"/>
  <c r="V1139" i="17"/>
  <c r="W1139" i="17"/>
  <c r="V1140" i="17"/>
  <c r="W1140" i="17"/>
  <c r="V1141" i="17"/>
  <c r="W1141" i="17"/>
  <c r="V1142" i="17"/>
  <c r="W1142" i="17"/>
  <c r="V1143" i="17"/>
  <c r="W1143" i="17"/>
  <c r="X1143" i="17" s="1"/>
  <c r="AA1143" i="17" s="1"/>
  <c r="V1144" i="17"/>
  <c r="W1144" i="17"/>
  <c r="V1145" i="17"/>
  <c r="W1145" i="17"/>
  <c r="V1146" i="17"/>
  <c r="W1146" i="17"/>
  <c r="V1147" i="17"/>
  <c r="W1147" i="17"/>
  <c r="V1148" i="17"/>
  <c r="W1148" i="17"/>
  <c r="V1149" i="17"/>
  <c r="W1149" i="17"/>
  <c r="V1150" i="17"/>
  <c r="W1150" i="17"/>
  <c r="V1151" i="17"/>
  <c r="W1151" i="17"/>
  <c r="V1152" i="17"/>
  <c r="W1152" i="17"/>
  <c r="V1153" i="17"/>
  <c r="W1153" i="17"/>
  <c r="V1154" i="17"/>
  <c r="W1154" i="17"/>
  <c r="V1155" i="17"/>
  <c r="W1155" i="17"/>
  <c r="V1156" i="17"/>
  <c r="W1156" i="17"/>
  <c r="V1157" i="17"/>
  <c r="W1157" i="17"/>
  <c r="V1158" i="17"/>
  <c r="W1158" i="17"/>
  <c r="V1159" i="17"/>
  <c r="W1159" i="17"/>
  <c r="V1160" i="17"/>
  <c r="W1160" i="17"/>
  <c r="V1161" i="17"/>
  <c r="W1161" i="17"/>
  <c r="V1162" i="17"/>
  <c r="W1162" i="17"/>
  <c r="V1163" i="17"/>
  <c r="W1163" i="17"/>
  <c r="V1164" i="17"/>
  <c r="W1164" i="17"/>
  <c r="V1165" i="17"/>
  <c r="W1165" i="17"/>
  <c r="V1166" i="17"/>
  <c r="W1166" i="17"/>
  <c r="V1167" i="17"/>
  <c r="W1167" i="17"/>
  <c r="V1168" i="17"/>
  <c r="W1168" i="17"/>
  <c r="V1169" i="17"/>
  <c r="W1169" i="17"/>
  <c r="X1169" i="17" s="1"/>
  <c r="AA1169" i="17" s="1"/>
  <c r="V1170" i="17"/>
  <c r="W1170" i="17"/>
  <c r="V1171" i="17"/>
  <c r="W1171" i="17"/>
  <c r="V1172" i="17"/>
  <c r="W1172" i="17"/>
  <c r="V1173" i="17"/>
  <c r="W1173" i="17"/>
  <c r="V1174" i="17"/>
  <c r="W1174" i="17"/>
  <c r="V1175" i="17"/>
  <c r="W1175" i="17"/>
  <c r="V1176" i="17"/>
  <c r="W1176" i="17"/>
  <c r="V1177" i="17"/>
  <c r="W1177" i="17"/>
  <c r="V1178" i="17"/>
  <c r="W1178" i="17"/>
  <c r="V1179" i="17"/>
  <c r="X1179" i="17" s="1"/>
  <c r="AA1179" i="17" s="1"/>
  <c r="W1179" i="17"/>
  <c r="V1180" i="17"/>
  <c r="W1180" i="17"/>
  <c r="V1181" i="17"/>
  <c r="X1181" i="17" s="1"/>
  <c r="AA1181" i="17" s="1"/>
  <c r="W1181" i="17"/>
  <c r="V1182" i="17"/>
  <c r="W1182" i="17"/>
  <c r="V1183" i="17"/>
  <c r="W1183" i="17"/>
  <c r="V1184" i="17"/>
  <c r="W1184" i="17"/>
  <c r="V1185" i="17"/>
  <c r="X1185" i="17" s="1"/>
  <c r="AA1185" i="17" s="1"/>
  <c r="W1185" i="17"/>
  <c r="V1186" i="17"/>
  <c r="W1186" i="17"/>
  <c r="V1187" i="17"/>
  <c r="X1187" i="17" s="1"/>
  <c r="AA1187" i="17" s="1"/>
  <c r="W1187" i="17"/>
  <c r="V1188" i="17"/>
  <c r="X1188" i="17" s="1"/>
  <c r="AA1188" i="17" s="1"/>
  <c r="W1188" i="17"/>
  <c r="V1189" i="17"/>
  <c r="W1189" i="17"/>
  <c r="V1190" i="17"/>
  <c r="W1190" i="17"/>
  <c r="V1191" i="17"/>
  <c r="X1191" i="17" s="1"/>
  <c r="AA1191" i="17" s="1"/>
  <c r="W1191" i="17"/>
  <c r="V1192" i="17"/>
  <c r="W1192" i="17"/>
  <c r="V1193" i="17"/>
  <c r="X1193" i="17" s="1"/>
  <c r="AA1193" i="17" s="1"/>
  <c r="W1193" i="17"/>
  <c r="V1194" i="17"/>
  <c r="W1194" i="17"/>
  <c r="V1195" i="17"/>
  <c r="X1195" i="17" s="1"/>
  <c r="AA1195" i="17" s="1"/>
  <c r="W1195" i="17"/>
  <c r="V1196" i="17"/>
  <c r="W1196" i="17"/>
  <c r="V1197" i="17"/>
  <c r="X1197" i="17" s="1"/>
  <c r="AA1197" i="17" s="1"/>
  <c r="W1197" i="17"/>
  <c r="V1198" i="17"/>
  <c r="W1198" i="17"/>
  <c r="V1199" i="17"/>
  <c r="X1199" i="17" s="1"/>
  <c r="AA1199" i="17" s="1"/>
  <c r="W1199" i="17"/>
  <c r="V1200" i="17"/>
  <c r="W1200" i="17"/>
  <c r="V1201" i="17"/>
  <c r="X1201" i="17" s="1"/>
  <c r="AA1201" i="17" s="1"/>
  <c r="W1201" i="17"/>
  <c r="V1202" i="17"/>
  <c r="W1202" i="17"/>
  <c r="V1203" i="17"/>
  <c r="X1203" i="17" s="1"/>
  <c r="AA1203" i="17" s="1"/>
  <c r="W1203" i="17"/>
  <c r="V1204" i="17"/>
  <c r="W1204" i="17"/>
  <c r="V1205" i="17"/>
  <c r="X1205" i="17" s="1"/>
  <c r="AA1205" i="17" s="1"/>
  <c r="W1205" i="17"/>
  <c r="V1206" i="17"/>
  <c r="W1206" i="17"/>
  <c r="V1207" i="17"/>
  <c r="W1207" i="17"/>
  <c r="V1208" i="17"/>
  <c r="W1208" i="17"/>
  <c r="V1209" i="17"/>
  <c r="W1209" i="17"/>
  <c r="V1210" i="17"/>
  <c r="W1210" i="17"/>
  <c r="V1211" i="17"/>
  <c r="X1211" i="17" s="1"/>
  <c r="AA1211" i="17" s="1"/>
  <c r="W1211" i="17"/>
  <c r="V1212" i="17"/>
  <c r="W1212" i="17"/>
  <c r="V1213" i="17"/>
  <c r="X1213" i="17" s="1"/>
  <c r="AA1213" i="17" s="1"/>
  <c r="W1213" i="17"/>
  <c r="V1214" i="17"/>
  <c r="W1214" i="17"/>
  <c r="V1215" i="17"/>
  <c r="X1215" i="17" s="1"/>
  <c r="AA1215" i="17" s="1"/>
  <c r="W1215" i="17"/>
  <c r="V1216" i="17"/>
  <c r="W1216" i="17"/>
  <c r="V1217" i="17"/>
  <c r="W1217" i="17"/>
  <c r="V1218" i="17"/>
  <c r="X1218" i="17" s="1"/>
  <c r="AA1218" i="17" s="1"/>
  <c r="W1218" i="17"/>
  <c r="V1219" i="17"/>
  <c r="W1219" i="17"/>
  <c r="V1220" i="17"/>
  <c r="W1220" i="17"/>
  <c r="V1221" i="17"/>
  <c r="W1221" i="17"/>
  <c r="V1222" i="17"/>
  <c r="W1222" i="17"/>
  <c r="V1223" i="17"/>
  <c r="X1223" i="17" s="1"/>
  <c r="AA1223" i="17" s="1"/>
  <c r="W1223" i="17"/>
  <c r="V1224" i="17"/>
  <c r="W1224" i="17"/>
  <c r="V1225" i="17"/>
  <c r="X1225" i="17" s="1"/>
  <c r="AA1225" i="17" s="1"/>
  <c r="W1225" i="17"/>
  <c r="V1226" i="17"/>
  <c r="W1226" i="17"/>
  <c r="V1227" i="17"/>
  <c r="X1227" i="17" s="1"/>
  <c r="AA1227" i="17" s="1"/>
  <c r="W1227" i="17"/>
  <c r="V1228" i="17"/>
  <c r="W1228" i="17"/>
  <c r="V1229" i="17"/>
  <c r="X1229" i="17" s="1"/>
  <c r="AA1229" i="17" s="1"/>
  <c r="W1229" i="17"/>
  <c r="V1230" i="17"/>
  <c r="W1230" i="17"/>
  <c r="V1231" i="17"/>
  <c r="W1231" i="17"/>
  <c r="X1231" i="17" s="1"/>
  <c r="AA1231" i="17" s="1"/>
  <c r="V1232" i="17"/>
  <c r="W1232" i="17"/>
  <c r="V1233" i="17"/>
  <c r="W1233" i="17"/>
  <c r="X1233" i="17" s="1"/>
  <c r="AA1233" i="17" s="1"/>
  <c r="V1234" i="17"/>
  <c r="W1234" i="17"/>
  <c r="X1234" i="17" s="1"/>
  <c r="AA1234" i="17" s="1"/>
  <c r="V1235" i="17"/>
  <c r="W1235" i="17"/>
  <c r="V1236" i="17"/>
  <c r="W1236" i="17"/>
  <c r="V1237" i="17"/>
  <c r="W1237" i="17"/>
  <c r="V1238" i="17"/>
  <c r="W1238" i="17"/>
  <c r="V1239" i="17"/>
  <c r="W1239" i="17"/>
  <c r="V1240" i="17"/>
  <c r="W1240" i="17"/>
  <c r="V1241" i="17"/>
  <c r="W1241" i="17"/>
  <c r="V1242" i="17"/>
  <c r="W1242" i="17"/>
  <c r="V1243" i="17"/>
  <c r="W1243" i="17"/>
  <c r="X1243" i="17" s="1"/>
  <c r="AA1243" i="17" s="1"/>
  <c r="V1244" i="17"/>
  <c r="W1244" i="17"/>
  <c r="V1245" i="17"/>
  <c r="W1245" i="17"/>
  <c r="X1245" i="17" s="1"/>
  <c r="AA1245" i="17" s="1"/>
  <c r="V1246" i="17"/>
  <c r="W1246" i="17"/>
  <c r="V1247" i="17"/>
  <c r="X1247" i="17" s="1"/>
  <c r="AA1247" i="17" s="1"/>
  <c r="W1247" i="17"/>
  <c r="V1248" i="17"/>
  <c r="W1248" i="17"/>
  <c r="V1249" i="17"/>
  <c r="W1249" i="17"/>
  <c r="X1249" i="17" s="1"/>
  <c r="AA1249" i="17" s="1"/>
  <c r="V1250" i="17"/>
  <c r="W1250" i="17"/>
  <c r="V1251" i="17"/>
  <c r="W1251" i="17"/>
  <c r="X1251" i="17" s="1"/>
  <c r="AA1251" i="17" s="1"/>
  <c r="V1252" i="17"/>
  <c r="W1252" i="17"/>
  <c r="V6" i="17"/>
  <c r="W6" i="17"/>
  <c r="V7" i="17"/>
  <c r="W7" i="17"/>
  <c r="V8" i="17"/>
  <c r="W8" i="17"/>
  <c r="V9" i="17"/>
  <c r="W9" i="17"/>
  <c r="V10" i="17"/>
  <c r="W10" i="17"/>
  <c r="V11" i="17"/>
  <c r="W11" i="17"/>
  <c r="V12" i="17"/>
  <c r="W12" i="17"/>
  <c r="V13" i="17"/>
  <c r="W13" i="17"/>
  <c r="V14" i="17"/>
  <c r="W14" i="17"/>
  <c r="V4" i="17"/>
  <c r="V5" i="17"/>
  <c r="W5" i="17"/>
  <c r="W4" i="17"/>
  <c r="DB6" i="13"/>
  <c r="X14" i="17" l="1"/>
  <c r="X12" i="17"/>
  <c r="X1240" i="17"/>
  <c r="AA1240" i="17" s="1"/>
  <c r="X1217" i="17"/>
  <c r="AA1217" i="17" s="1"/>
  <c r="X1162" i="17"/>
  <c r="AA1162" i="17" s="1"/>
  <c r="X1154" i="17"/>
  <c r="AA1154" i="17" s="1"/>
  <c r="X1150" i="17"/>
  <c r="AA1150" i="17" s="1"/>
  <c r="X1146" i="17"/>
  <c r="AA1146" i="17" s="1"/>
  <c r="X1132" i="17"/>
  <c r="AA1132" i="17" s="1"/>
  <c r="X1003" i="17"/>
  <c r="AA1003" i="17" s="1"/>
  <c r="X948" i="17"/>
  <c r="AA948" i="17" s="1"/>
  <c r="X928" i="17"/>
  <c r="AA928" i="17" s="1"/>
  <c r="X884" i="17"/>
  <c r="AA884" i="17" s="1"/>
  <c r="X869" i="17"/>
  <c r="AA869" i="17" s="1"/>
  <c r="X849" i="17"/>
  <c r="AA849" i="17" s="1"/>
  <c r="X837" i="17"/>
  <c r="AA837" i="17" s="1"/>
  <c r="X833" i="17"/>
  <c r="AA833" i="17" s="1"/>
  <c r="X821" i="17"/>
  <c r="AA821" i="17" s="1"/>
  <c r="X801" i="17"/>
  <c r="AA801" i="17" s="1"/>
  <c r="X781" i="17"/>
  <c r="AA781" i="17" s="1"/>
  <c r="X523" i="17"/>
  <c r="AA523" i="17" s="1"/>
  <c r="X506" i="17"/>
  <c r="AA506" i="17" s="1"/>
  <c r="X498" i="17"/>
  <c r="AA498" i="17" s="1"/>
  <c r="X494" i="17"/>
  <c r="AA494" i="17" s="1"/>
  <c r="X486" i="17"/>
  <c r="AA486" i="17" s="1"/>
  <c r="X458" i="17"/>
  <c r="AA458" i="17" s="1"/>
  <c r="X454" i="17"/>
  <c r="AA454" i="17" s="1"/>
  <c r="X450" i="17"/>
  <c r="AA450" i="17" s="1"/>
  <c r="X442" i="17"/>
  <c r="AA442" i="17" s="1"/>
  <c r="X438" i="17"/>
  <c r="AA438" i="17" s="1"/>
  <c r="X430" i="17"/>
  <c r="AA430" i="17" s="1"/>
  <c r="X426" i="17"/>
  <c r="AA426" i="17" s="1"/>
  <c r="X422" i="17"/>
  <c r="AA422" i="17" s="1"/>
  <c r="X351" i="17"/>
  <c r="AA351" i="17" s="1"/>
  <c r="X339" i="17"/>
  <c r="AA339" i="17" s="1"/>
  <c r="X335" i="17"/>
  <c r="AA335" i="17" s="1"/>
  <c r="X315" i="17"/>
  <c r="AA315" i="17" s="1"/>
  <c r="X299" i="17"/>
  <c r="AA299" i="17" s="1"/>
  <c r="X257" i="17"/>
  <c r="AA257" i="17" s="1"/>
  <c r="X249" i="17"/>
  <c r="AA249" i="17" s="1"/>
  <c r="X235" i="17"/>
  <c r="AA235" i="17" s="1"/>
  <c r="X192" i="17"/>
  <c r="AA192" i="17" s="1"/>
  <c r="X133" i="17"/>
  <c r="AA133" i="17" s="1"/>
  <c r="X129" i="17"/>
  <c r="AA129" i="17" s="1"/>
  <c r="X121" i="17"/>
  <c r="AA121" i="17" s="1"/>
  <c r="X93" i="17"/>
  <c r="AA93" i="17" s="1"/>
  <c r="X86" i="17"/>
  <c r="AA86" i="17" s="1"/>
  <c r="X29" i="17"/>
  <c r="AA29" i="17" s="1"/>
  <c r="X21" i="17"/>
  <c r="AA21" i="17" s="1"/>
  <c r="X1246" i="17"/>
  <c r="AA1246" i="17" s="1"/>
  <c r="X1241" i="17"/>
  <c r="AA1241" i="17" s="1"/>
  <c r="X1237" i="17"/>
  <c r="AA1237" i="17" s="1"/>
  <c r="X1141" i="17"/>
  <c r="AA1141" i="17" s="1"/>
  <c r="X1133" i="17"/>
  <c r="AA1133" i="17" s="1"/>
  <c r="X1131" i="17"/>
  <c r="AA1131" i="17" s="1"/>
  <c r="X1085" i="17"/>
  <c r="AA1085" i="17" s="1"/>
  <c r="X1077" i="17"/>
  <c r="AA1077" i="17" s="1"/>
  <c r="X1069" i="17"/>
  <c r="AA1069" i="17" s="1"/>
  <c r="X1044" i="17"/>
  <c r="AA1044" i="17" s="1"/>
  <c r="X1036" i="17"/>
  <c r="AA1036" i="17" s="1"/>
  <c r="X1028" i="17"/>
  <c r="AA1028" i="17" s="1"/>
  <c r="X1024" i="17"/>
  <c r="AA1024" i="17" s="1"/>
  <c r="X1012" i="17"/>
  <c r="AA1012" i="17" s="1"/>
  <c r="X1004" i="17"/>
  <c r="AA1004" i="17" s="1"/>
  <c r="X957" i="17"/>
  <c r="AA957" i="17" s="1"/>
  <c r="X925" i="17"/>
  <c r="AA925" i="17" s="1"/>
  <c r="X917" i="17"/>
  <c r="AA917" i="17" s="1"/>
  <c r="X913" i="17"/>
  <c r="AA913" i="17" s="1"/>
  <c r="X889" i="17"/>
  <c r="AA889" i="17" s="1"/>
  <c r="X880" i="17"/>
  <c r="AA880" i="17" s="1"/>
  <c r="X876" i="17"/>
  <c r="AA876" i="17" s="1"/>
  <c r="X848" i="17"/>
  <c r="AA848" i="17" s="1"/>
  <c r="X836" i="17"/>
  <c r="AA836" i="17" s="1"/>
  <c r="X832" i="17"/>
  <c r="AA832" i="17" s="1"/>
  <c r="X828" i="17"/>
  <c r="AA828" i="17" s="1"/>
  <c r="X760" i="17"/>
  <c r="AA760" i="17" s="1"/>
  <c r="X724" i="17"/>
  <c r="AA724" i="17" s="1"/>
  <c r="X526" i="17"/>
  <c r="AA526" i="17" s="1"/>
  <c r="X507" i="17"/>
  <c r="AA507" i="17" s="1"/>
  <c r="X483" i="17"/>
  <c r="AA483" i="17" s="1"/>
  <c r="X451" i="17"/>
  <c r="AA451" i="17" s="1"/>
  <c r="X435" i="17"/>
  <c r="AA435" i="17" s="1"/>
  <c r="X427" i="17"/>
  <c r="AA427" i="17" s="1"/>
  <c r="X352" i="17"/>
  <c r="AA352" i="17" s="1"/>
  <c r="X328" i="17"/>
  <c r="AA328" i="17" s="1"/>
  <c r="X289" i="17"/>
  <c r="AA289" i="17" s="1"/>
  <c r="X281" i="17"/>
  <c r="AA281" i="17" s="1"/>
  <c r="X267" i="17"/>
  <c r="AA267" i="17" s="1"/>
  <c r="X225" i="17"/>
  <c r="AA225" i="17" s="1"/>
  <c r="X211" i="17"/>
  <c r="AA211" i="17" s="1"/>
  <c r="X195" i="17"/>
  <c r="AA195" i="17" s="1"/>
  <c r="X191" i="17"/>
  <c r="AA191" i="17" s="1"/>
  <c r="X161" i="17"/>
  <c r="AA161" i="17" s="1"/>
  <c r="X141" i="17"/>
  <c r="AA141" i="17" s="1"/>
  <c r="X85" i="17"/>
  <c r="AA85" i="17" s="1"/>
  <c r="X77" i="17"/>
  <c r="AA77" i="17" s="1"/>
  <c r="X61" i="17"/>
  <c r="AA61" i="17" s="1"/>
  <c r="B11" i="3"/>
  <c r="E11" i="3" s="1"/>
  <c r="H11" i="3"/>
  <c r="W19" i="13"/>
  <c r="AA19" i="13"/>
  <c r="K16" i="13"/>
  <c r="M16" i="13" s="1"/>
  <c r="F16" i="13"/>
  <c r="H16" i="13" s="1"/>
  <c r="J19" i="13"/>
  <c r="CJ14" i="13"/>
  <c r="CK14" i="13"/>
  <c r="E19" i="13"/>
  <c r="C34" i="13"/>
  <c r="X11" i="17"/>
  <c r="AA11" i="17" s="1"/>
  <c r="X1226" i="17"/>
  <c r="AA1226" i="17" s="1"/>
  <c r="X1221" i="17"/>
  <c r="AA1221" i="17" s="1"/>
  <c r="X1219" i="17"/>
  <c r="AA1219" i="17" s="1"/>
  <c r="X1204" i="17"/>
  <c r="AA1204" i="17" s="1"/>
  <c r="X1202" i="17"/>
  <c r="AA1202" i="17" s="1"/>
  <c r="X1196" i="17"/>
  <c r="AA1196" i="17" s="1"/>
  <c r="X1194" i="17"/>
  <c r="AA1194" i="17" s="1"/>
  <c r="X1189" i="17"/>
  <c r="AA1189" i="17" s="1"/>
  <c r="X1180" i="17"/>
  <c r="AA1180" i="17" s="1"/>
  <c r="X1167" i="17"/>
  <c r="AA1167" i="17" s="1"/>
  <c r="X1165" i="17"/>
  <c r="AA1165" i="17" s="1"/>
  <c r="X1163" i="17"/>
  <c r="AA1163" i="17" s="1"/>
  <c r="X1161" i="17"/>
  <c r="AA1161" i="17" s="1"/>
  <c r="X1159" i="17"/>
  <c r="AA1159" i="17" s="1"/>
  <c r="X1157" i="17"/>
  <c r="AA1157" i="17" s="1"/>
  <c r="X1155" i="17"/>
  <c r="AA1155" i="17" s="1"/>
  <c r="X1153" i="17"/>
  <c r="AA1153" i="17" s="1"/>
  <c r="X1151" i="17"/>
  <c r="AA1151" i="17" s="1"/>
  <c r="X1149" i="17"/>
  <c r="AA1149" i="17" s="1"/>
  <c r="X1147" i="17"/>
  <c r="AA1147" i="17" s="1"/>
  <c r="X1145" i="17"/>
  <c r="AA1145" i="17" s="1"/>
  <c r="X953" i="17"/>
  <c r="AA953" i="17" s="1"/>
  <c r="X105" i="17"/>
  <c r="AA105" i="17" s="1"/>
  <c r="X13" i="17"/>
  <c r="AA13" i="17" s="1"/>
  <c r="X1239" i="17"/>
  <c r="AA1239" i="17" s="1"/>
  <c r="X1209" i="17"/>
  <c r="AA1209" i="17" s="1"/>
  <c r="X1207" i="17"/>
  <c r="AA1207" i="17" s="1"/>
  <c r="X1183" i="17"/>
  <c r="AA1183" i="17" s="1"/>
  <c r="X1174" i="17"/>
  <c r="AA1174" i="17" s="1"/>
  <c r="X1170" i="17"/>
  <c r="AA1170" i="17" s="1"/>
  <c r="X183" i="17"/>
  <c r="AA183" i="17" s="1"/>
  <c r="X151" i="17"/>
  <c r="AA151" i="17" s="1"/>
  <c r="X1235" i="17"/>
  <c r="AA1235" i="17" s="1"/>
  <c r="X1214" i="17"/>
  <c r="AA1214" i="17" s="1"/>
  <c r="X1210" i="17"/>
  <c r="AA1210" i="17" s="1"/>
  <c r="X1206" i="17"/>
  <c r="AA1206" i="17" s="1"/>
  <c r="X1182" i="17"/>
  <c r="AA1182" i="17" s="1"/>
  <c r="X1177" i="17"/>
  <c r="AA1177" i="17" s="1"/>
  <c r="X1175" i="17"/>
  <c r="AA1175" i="17" s="1"/>
  <c r="X1173" i="17"/>
  <c r="AA1173" i="17" s="1"/>
  <c r="X1171" i="17"/>
  <c r="AA1171" i="17" s="1"/>
  <c r="X1140" i="17"/>
  <c r="AA1140" i="17" s="1"/>
  <c r="X1139" i="17"/>
  <c r="AA1139" i="17" s="1"/>
  <c r="X1137" i="17"/>
  <c r="AA1137" i="17" s="1"/>
  <c r="X1135" i="17"/>
  <c r="AA1135" i="17" s="1"/>
  <c r="X1126" i="17"/>
  <c r="AA1126" i="17" s="1"/>
  <c r="X1122" i="17"/>
  <c r="AA1122" i="17" s="1"/>
  <c r="X1116" i="17"/>
  <c r="AA1116" i="17" s="1"/>
  <c r="X1114" i="17"/>
  <c r="AA1114" i="17" s="1"/>
  <c r="X1089" i="17"/>
  <c r="AA1089" i="17" s="1"/>
  <c r="X1081" i="17"/>
  <c r="AA1081" i="17" s="1"/>
  <c r="X1073" i="17"/>
  <c r="AA1073" i="17" s="1"/>
  <c r="X1052" i="17"/>
  <c r="AA1052" i="17" s="1"/>
  <c r="X1040" i="17"/>
  <c r="AA1040" i="17" s="1"/>
  <c r="X1032" i="17"/>
  <c r="AA1032" i="17" s="1"/>
  <c r="X1002" i="17"/>
  <c r="AA1002" i="17" s="1"/>
  <c r="X998" i="17"/>
  <c r="AA998" i="17" s="1"/>
  <c r="X994" i="17"/>
  <c r="AA994" i="17" s="1"/>
  <c r="X990" i="17"/>
  <c r="AA990" i="17" s="1"/>
  <c r="X961" i="17"/>
  <c r="AA961" i="17" s="1"/>
  <c r="X929" i="17"/>
  <c r="AA929" i="17" s="1"/>
  <c r="X920" i="17"/>
  <c r="AA920" i="17" s="1"/>
  <c r="X901" i="17"/>
  <c r="AA901" i="17" s="1"/>
  <c r="X899" i="17"/>
  <c r="AA899" i="17" s="1"/>
  <c r="X897" i="17"/>
  <c r="AA897" i="17" s="1"/>
  <c r="X893" i="17"/>
  <c r="AA893" i="17" s="1"/>
  <c r="X868" i="17"/>
  <c r="AA868" i="17" s="1"/>
  <c r="X853" i="17"/>
  <c r="AA853" i="17" s="1"/>
  <c r="X845" i="17"/>
  <c r="AA845" i="17" s="1"/>
  <c r="X809" i="17"/>
  <c r="AA809" i="17" s="1"/>
  <c r="X804" i="17"/>
  <c r="AA804" i="17" s="1"/>
  <c r="X779" i="17"/>
  <c r="AA779" i="17" s="1"/>
  <c r="X530" i="17"/>
  <c r="AA530" i="17" s="1"/>
  <c r="X522" i="17"/>
  <c r="AA522" i="17" s="1"/>
  <c r="X518" i="17"/>
  <c r="AA518" i="17" s="1"/>
  <c r="X467" i="17"/>
  <c r="AA467" i="17" s="1"/>
  <c r="X443" i="17"/>
  <c r="AA443" i="17" s="1"/>
  <c r="X419" i="17"/>
  <c r="AA419" i="17" s="1"/>
  <c r="X410" i="17"/>
  <c r="AA410" i="17" s="1"/>
  <c r="X406" i="17"/>
  <c r="AA406" i="17" s="1"/>
  <c r="X402" i="17"/>
  <c r="AA402" i="17" s="1"/>
  <c r="X303" i="17"/>
  <c r="AA303" i="17" s="1"/>
  <c r="X301" i="17"/>
  <c r="AA301" i="17" s="1"/>
  <c r="X287" i="17"/>
  <c r="AA287" i="17" s="1"/>
  <c r="X285" i="17"/>
  <c r="AA285" i="17" s="1"/>
  <c r="X271" i="17"/>
  <c r="AA271" i="17" s="1"/>
  <c r="X269" i="17"/>
  <c r="AA269" i="17" s="1"/>
  <c r="X255" i="17"/>
  <c r="AA255" i="17" s="1"/>
  <c r="X253" i="17"/>
  <c r="AA253" i="17" s="1"/>
  <c r="X239" i="17"/>
  <c r="AA239" i="17" s="1"/>
  <c r="X237" i="17"/>
  <c r="AA237" i="17" s="1"/>
  <c r="X223" i="17"/>
  <c r="AA223" i="17" s="1"/>
  <c r="X221" i="17"/>
  <c r="AA221" i="17" s="1"/>
  <c r="X215" i="17"/>
  <c r="AA215" i="17" s="1"/>
  <c r="X181" i="17"/>
  <c r="AA181" i="17" s="1"/>
  <c r="X179" i="17"/>
  <c r="AA179" i="17" s="1"/>
  <c r="X169" i="17"/>
  <c r="AA169" i="17" s="1"/>
  <c r="X149" i="17"/>
  <c r="AA149" i="17" s="1"/>
  <c r="X147" i="17"/>
  <c r="AA147" i="17" s="1"/>
  <c r="X145" i="17"/>
  <c r="AA145" i="17" s="1"/>
  <c r="X125" i="17"/>
  <c r="AA125" i="17" s="1"/>
  <c r="X101" i="17"/>
  <c r="AA101" i="17" s="1"/>
  <c r="X97" i="17"/>
  <c r="AA97" i="17" s="1"/>
  <c r="X81" i="17"/>
  <c r="AA81" i="17" s="1"/>
  <c r="X53" i="17"/>
  <c r="AA53" i="17" s="1"/>
  <c r="X49" i="17"/>
  <c r="AA49" i="17" s="1"/>
  <c r="X30" i="17"/>
  <c r="AA30" i="17" s="1"/>
  <c r="X25" i="17"/>
  <c r="AA25" i="17" s="1"/>
  <c r="X1134" i="17"/>
  <c r="AA1134" i="17" s="1"/>
  <c r="X1129" i="17"/>
  <c r="AA1129" i="17" s="1"/>
  <c r="X1127" i="17"/>
  <c r="AA1127" i="17" s="1"/>
  <c r="X1125" i="17"/>
  <c r="AA1125" i="17" s="1"/>
  <c r="X1123" i="17"/>
  <c r="AA1123" i="17" s="1"/>
  <c r="X1121" i="17"/>
  <c r="AA1121" i="17" s="1"/>
  <c r="X1119" i="17"/>
  <c r="AA1119" i="17" s="1"/>
  <c r="X1117" i="17"/>
  <c r="AA1117" i="17" s="1"/>
  <c r="X1115" i="17"/>
  <c r="AA1115" i="17" s="1"/>
  <c r="X1113" i="17"/>
  <c r="AA1113" i="17" s="1"/>
  <c r="X1101" i="17"/>
  <c r="AA1101" i="17" s="1"/>
  <c r="X1092" i="17"/>
  <c r="AA1092" i="17" s="1"/>
  <c r="X1090" i="17"/>
  <c r="AA1090" i="17" s="1"/>
  <c r="X1084" i="17"/>
  <c r="AA1084" i="17" s="1"/>
  <c r="X1082" i="17"/>
  <c r="AA1082" i="17" s="1"/>
  <c r="X1078" i="17"/>
  <c r="AA1078" i="17" s="1"/>
  <c r="X1076" i="17"/>
  <c r="AA1076" i="17" s="1"/>
  <c r="X1074" i="17"/>
  <c r="AA1074" i="17" s="1"/>
  <c r="X1064" i="17"/>
  <c r="AA1064" i="17" s="1"/>
  <c r="X1020" i="17"/>
  <c r="AA1020" i="17" s="1"/>
  <c r="X1008" i="17"/>
  <c r="AA1008" i="17" s="1"/>
  <c r="X995" i="17"/>
  <c r="AA995" i="17" s="1"/>
  <c r="X987" i="17"/>
  <c r="AA987" i="17" s="1"/>
  <c r="X965" i="17"/>
  <c r="AA965" i="17" s="1"/>
  <c r="X945" i="17"/>
  <c r="AA945" i="17" s="1"/>
  <c r="X936" i="17"/>
  <c r="AA936" i="17" s="1"/>
  <c r="X916" i="17"/>
  <c r="AA916" i="17" s="1"/>
  <c r="X892" i="17"/>
  <c r="AA892" i="17" s="1"/>
  <c r="X885" i="17"/>
  <c r="AA885" i="17" s="1"/>
  <c r="X877" i="17"/>
  <c r="AA877" i="17" s="1"/>
  <c r="X873" i="17"/>
  <c r="AA873" i="17" s="1"/>
  <c r="X864" i="17"/>
  <c r="AA864" i="17" s="1"/>
  <c r="X860" i="17"/>
  <c r="AA860" i="17" s="1"/>
  <c r="X829" i="17"/>
  <c r="AA829" i="17" s="1"/>
  <c r="X825" i="17"/>
  <c r="AA825" i="17" s="1"/>
  <c r="X820" i="17"/>
  <c r="AA820" i="17" s="1"/>
  <c r="X793" i="17"/>
  <c r="AA793" i="17" s="1"/>
  <c r="X785" i="17"/>
  <c r="AA785" i="17" s="1"/>
  <c r="X780" i="17"/>
  <c r="AA780" i="17" s="1"/>
  <c r="X776" i="17"/>
  <c r="AA776" i="17" s="1"/>
  <c r="X772" i="17"/>
  <c r="AA772" i="17" s="1"/>
  <c r="X768" i="17"/>
  <c r="AA768" i="17" s="1"/>
  <c r="X764" i="17"/>
  <c r="AA764" i="17" s="1"/>
  <c r="X744" i="17"/>
  <c r="AA744" i="17" s="1"/>
  <c r="X740" i="17"/>
  <c r="AA740" i="17" s="1"/>
  <c r="X736" i="17"/>
  <c r="AA736" i="17" s="1"/>
  <c r="X732" i="17"/>
  <c r="AA732" i="17" s="1"/>
  <c r="X728" i="17"/>
  <c r="AA728" i="17" s="1"/>
  <c r="X720" i="17"/>
  <c r="AA720" i="17" s="1"/>
  <c r="X660" i="17"/>
  <c r="AA660" i="17" s="1"/>
  <c r="X596" i="17"/>
  <c r="AA596" i="17" s="1"/>
  <c r="X532" i="17"/>
  <c r="AA532" i="17" s="1"/>
  <c r="X515" i="17"/>
  <c r="AA515" i="17" s="1"/>
  <c r="X499" i="17"/>
  <c r="AA499" i="17" s="1"/>
  <c r="X482" i="17"/>
  <c r="AA482" i="17" s="1"/>
  <c r="X474" i="17"/>
  <c r="AA474" i="17" s="1"/>
  <c r="X470" i="17"/>
  <c r="AA470" i="17" s="1"/>
  <c r="X466" i="17"/>
  <c r="AA466" i="17" s="1"/>
  <c r="X411" i="17"/>
  <c r="AA411" i="17" s="1"/>
  <c r="X387" i="17"/>
  <c r="AA387" i="17" s="1"/>
  <c r="X378" i="17"/>
  <c r="AA378" i="17" s="1"/>
  <c r="X295" i="17"/>
  <c r="AA295" i="17" s="1"/>
  <c r="X293" i="17"/>
  <c r="AA293" i="17" s="1"/>
  <c r="X279" i="17"/>
  <c r="AA279" i="17" s="1"/>
  <c r="X277" i="17"/>
  <c r="AA277" i="17" s="1"/>
  <c r="X263" i="17"/>
  <c r="AA263" i="17" s="1"/>
  <c r="X261" i="17"/>
  <c r="AA261" i="17" s="1"/>
  <c r="X247" i="17"/>
  <c r="AA247" i="17" s="1"/>
  <c r="X245" i="17"/>
  <c r="AA245" i="17" s="1"/>
  <c r="X231" i="17"/>
  <c r="AA231" i="17" s="1"/>
  <c r="X229" i="17"/>
  <c r="AA229" i="17" s="1"/>
  <c r="X207" i="17"/>
  <c r="AA207" i="17" s="1"/>
  <c r="X203" i="17"/>
  <c r="AA203" i="17" s="1"/>
  <c r="X187" i="17"/>
  <c r="AA187" i="17" s="1"/>
  <c r="X165" i="17"/>
  <c r="AA165" i="17" s="1"/>
  <c r="X163" i="17"/>
  <c r="AA163" i="17" s="1"/>
  <c r="X153" i="17"/>
  <c r="AA153" i="17" s="1"/>
  <c r="X117" i="17"/>
  <c r="AA117" i="17" s="1"/>
  <c r="X109" i="17"/>
  <c r="AA109" i="17" s="1"/>
  <c r="X73" i="17"/>
  <c r="AA73" i="17" s="1"/>
  <c r="X69" i="17"/>
  <c r="AA69" i="17" s="1"/>
  <c r="X65" i="17"/>
  <c r="AA65" i="17" s="1"/>
  <c r="X54" i="17"/>
  <c r="AA54" i="17" s="1"/>
  <c r="X1198" i="17"/>
  <c r="AA1198" i="17" s="1"/>
  <c r="X1186" i="17"/>
  <c r="AA1186" i="17" s="1"/>
  <c r="X1166" i="17"/>
  <c r="AA1166" i="17" s="1"/>
  <c r="X1158" i="17"/>
  <c r="AA1158" i="17" s="1"/>
  <c r="X1138" i="17"/>
  <c r="AA1138" i="17" s="1"/>
  <c r="X1118" i="17"/>
  <c r="AA1118" i="17" s="1"/>
  <c r="X1100" i="17"/>
  <c r="AA1100" i="17" s="1"/>
  <c r="X932" i="17"/>
  <c r="AA932" i="17" s="1"/>
  <c r="X1238" i="17"/>
  <c r="AA1238" i="17" s="1"/>
  <c r="X1242" i="17"/>
  <c r="AA1242" i="17" s="1"/>
  <c r="X1230" i="17"/>
  <c r="AA1230" i="17" s="1"/>
  <c r="X1222" i="17"/>
  <c r="AA1222" i="17" s="1"/>
  <c r="X1190" i="17"/>
  <c r="AA1190" i="17" s="1"/>
  <c r="X1178" i="17"/>
  <c r="AA1178" i="17" s="1"/>
  <c r="X1142" i="17"/>
  <c r="AA1142" i="17" s="1"/>
  <c r="X1130" i="17"/>
  <c r="AA1130" i="17" s="1"/>
  <c r="X1250" i="17"/>
  <c r="AA1250" i="17" s="1"/>
  <c r="X1070" i="17"/>
  <c r="AA1070" i="17" s="1"/>
  <c r="X940" i="17"/>
  <c r="AA940" i="17" s="1"/>
  <c r="X924" i="17"/>
  <c r="AA924" i="17" s="1"/>
  <c r="X900" i="17"/>
  <c r="AA900" i="17" s="1"/>
  <c r="X872" i="17"/>
  <c r="AA872" i="17" s="1"/>
  <c r="X840" i="17"/>
  <c r="AA840" i="17" s="1"/>
  <c r="X816" i="17"/>
  <c r="AA816" i="17" s="1"/>
  <c r="X800" i="17"/>
  <c r="AA800" i="17" s="1"/>
  <c r="X784" i="17"/>
  <c r="AA784" i="17" s="1"/>
  <c r="X756" i="17"/>
  <c r="AA756" i="17" s="1"/>
  <c r="X748" i="17"/>
  <c r="AA748" i="17" s="1"/>
  <c r="X688" i="17"/>
  <c r="AA688" i="17" s="1"/>
  <c r="X686" i="17"/>
  <c r="AA686" i="17" s="1"/>
  <c r="X684" i="17"/>
  <c r="AA684" i="17" s="1"/>
  <c r="X682" i="17"/>
  <c r="AA682" i="17" s="1"/>
  <c r="X678" i="17"/>
  <c r="AA678" i="17" s="1"/>
  <c r="X624" i="17"/>
  <c r="AA624" i="17" s="1"/>
  <c r="X622" i="17"/>
  <c r="AA622" i="17" s="1"/>
  <c r="X620" i="17"/>
  <c r="AA620" i="17" s="1"/>
  <c r="X618" i="17"/>
  <c r="AA618" i="17" s="1"/>
  <c r="X614" i="17"/>
  <c r="AA614" i="17" s="1"/>
  <c r="X560" i="17"/>
  <c r="AA560" i="17" s="1"/>
  <c r="X558" i="17"/>
  <c r="AA558" i="17" s="1"/>
  <c r="X556" i="17"/>
  <c r="AA556" i="17" s="1"/>
  <c r="X554" i="17"/>
  <c r="AA554" i="17" s="1"/>
  <c r="X550" i="17"/>
  <c r="AA550" i="17" s="1"/>
  <c r="X502" i="17"/>
  <c r="AA502" i="17" s="1"/>
  <c r="X491" i="17"/>
  <c r="AA491" i="17" s="1"/>
  <c r="X446" i="17"/>
  <c r="AA446" i="17" s="1"/>
  <c r="X418" i="17"/>
  <c r="AA418" i="17" s="1"/>
  <c r="X403" i="17"/>
  <c r="AA403" i="17" s="1"/>
  <c r="X394" i="17"/>
  <c r="AA394" i="17" s="1"/>
  <c r="X390" i="17"/>
  <c r="AA390" i="17" s="1"/>
  <c r="X359" i="17"/>
  <c r="AA359" i="17" s="1"/>
  <c r="X331" i="17"/>
  <c r="AA331" i="17" s="1"/>
  <c r="X216" i="17"/>
  <c r="AA216" i="17" s="1"/>
  <c r="X986" i="17"/>
  <c r="AA986" i="17" s="1"/>
  <c r="X956" i="17"/>
  <c r="AA956" i="17" s="1"/>
  <c r="X908" i="17"/>
  <c r="AA908" i="17" s="1"/>
  <c r="X896" i="17"/>
  <c r="AA896" i="17" s="1"/>
  <c r="X888" i="17"/>
  <c r="AA888" i="17" s="1"/>
  <c r="X856" i="17"/>
  <c r="AA856" i="17" s="1"/>
  <c r="X824" i="17"/>
  <c r="AA824" i="17" s="1"/>
  <c r="X808" i="17"/>
  <c r="AA808" i="17" s="1"/>
  <c r="X792" i="17"/>
  <c r="AA792" i="17" s="1"/>
  <c r="X716" i="17"/>
  <c r="AA716" i="17" s="1"/>
  <c r="X712" i="17"/>
  <c r="AA712" i="17" s="1"/>
  <c r="X654" i="17"/>
  <c r="AA654" i="17" s="1"/>
  <c r="X652" i="17"/>
  <c r="AA652" i="17" s="1"/>
  <c r="X650" i="17"/>
  <c r="AA650" i="17" s="1"/>
  <c r="X648" i="17"/>
  <c r="AA648" i="17" s="1"/>
  <c r="X646" i="17"/>
  <c r="AA646" i="17" s="1"/>
  <c r="X590" i="17"/>
  <c r="AA590" i="17" s="1"/>
  <c r="X588" i="17"/>
  <c r="AA588" i="17" s="1"/>
  <c r="X586" i="17"/>
  <c r="AA586" i="17" s="1"/>
  <c r="X584" i="17"/>
  <c r="AA584" i="17" s="1"/>
  <c r="X582" i="17"/>
  <c r="AA582" i="17" s="1"/>
  <c r="X514" i="17"/>
  <c r="AA514" i="17" s="1"/>
  <c r="X490" i="17"/>
  <c r="AA490" i="17" s="1"/>
  <c r="X434" i="17"/>
  <c r="AA434" i="17" s="1"/>
  <c r="X374" i="17"/>
  <c r="AA374" i="17" s="1"/>
  <c r="X370" i="17"/>
  <c r="AA370" i="17" s="1"/>
  <c r="X347" i="17"/>
  <c r="AA347" i="17" s="1"/>
  <c r="X319" i="17"/>
  <c r="AA319" i="17" s="1"/>
  <c r="X37" i="17"/>
  <c r="AA37" i="17" s="1"/>
  <c r="X16" i="17"/>
  <c r="X15" i="17"/>
  <c r="X18" i="17"/>
  <c r="AA18" i="17" s="1"/>
  <c r="X17" i="17"/>
  <c r="AA17" i="17" s="1"/>
  <c r="D19" i="3"/>
  <c r="X1232" i="17"/>
  <c r="AA1232" i="17" s="1"/>
  <c r="X1224" i="17"/>
  <c r="AA1224" i="17" s="1"/>
  <c r="X1172" i="17"/>
  <c r="AA1172" i="17" s="1"/>
  <c r="X1164" i="17"/>
  <c r="AA1164" i="17" s="1"/>
  <c r="X1156" i="17"/>
  <c r="AA1156" i="17" s="1"/>
  <c r="X1148" i="17"/>
  <c r="AA1148" i="17" s="1"/>
  <c r="X1124" i="17"/>
  <c r="AA1124" i="17" s="1"/>
  <c r="X1088" i="17"/>
  <c r="AA1088" i="17" s="1"/>
  <c r="X1072" i="17"/>
  <c r="AA1072" i="17" s="1"/>
  <c r="X336" i="17"/>
  <c r="AA336" i="17" s="1"/>
  <c r="X1252" i="17"/>
  <c r="AA1252" i="17" s="1"/>
  <c r="X1244" i="17"/>
  <c r="AA1244" i="17" s="1"/>
  <c r="X1236" i="17"/>
  <c r="AA1236" i="17" s="1"/>
  <c r="X1216" i="17"/>
  <c r="AA1216" i="17" s="1"/>
  <c r="X1208" i="17"/>
  <c r="AA1208" i="17" s="1"/>
  <c r="X1200" i="17"/>
  <c r="AA1200" i="17" s="1"/>
  <c r="X1192" i="17"/>
  <c r="AA1192" i="17" s="1"/>
  <c r="X1184" i="17"/>
  <c r="AA1184" i="17" s="1"/>
  <c r="X1176" i="17"/>
  <c r="AA1176" i="17" s="1"/>
  <c r="X1152" i="17"/>
  <c r="AA1152" i="17" s="1"/>
  <c r="X1144" i="17"/>
  <c r="AA1144" i="17" s="1"/>
  <c r="X1136" i="17"/>
  <c r="AA1136" i="17" s="1"/>
  <c r="X1128" i="17"/>
  <c r="AA1128" i="17" s="1"/>
  <c r="X1120" i="17"/>
  <c r="AA1120" i="17" s="1"/>
  <c r="X976" i="17"/>
  <c r="AA976" i="17" s="1"/>
  <c r="X200" i="17"/>
  <c r="AA200" i="17" s="1"/>
  <c r="X108" i="17"/>
  <c r="AA108" i="17" s="1"/>
  <c r="X1248" i="17"/>
  <c r="AA1248" i="17" s="1"/>
  <c r="X1228" i="17"/>
  <c r="AA1228" i="17" s="1"/>
  <c r="X1220" i="17"/>
  <c r="AA1220" i="17" s="1"/>
  <c r="X1212" i="17"/>
  <c r="AA1212" i="17" s="1"/>
  <c r="X1168" i="17"/>
  <c r="AA1168" i="17" s="1"/>
  <c r="X1160" i="17"/>
  <c r="AA1160" i="17" s="1"/>
  <c r="X1112" i="17"/>
  <c r="AA1112" i="17" s="1"/>
  <c r="X1104" i="17"/>
  <c r="AA1104" i="17" s="1"/>
  <c r="X1096" i="17"/>
  <c r="AA1096" i="17" s="1"/>
  <c r="X1080" i="17"/>
  <c r="AA1080" i="17" s="1"/>
  <c r="X752" i="17"/>
  <c r="AA752" i="17" s="1"/>
  <c r="X344" i="17"/>
  <c r="AA344" i="17" s="1"/>
  <c r="X320" i="17"/>
  <c r="AA320" i="17" s="1"/>
  <c r="X208" i="17"/>
  <c r="AA208" i="17" s="1"/>
  <c r="X184" i="17"/>
  <c r="AA184" i="17" s="1"/>
  <c r="X1066" i="17"/>
  <c r="AA1066" i="17" s="1"/>
  <c r="X1062" i="17"/>
  <c r="AA1062" i="17" s="1"/>
  <c r="X1058" i="17"/>
  <c r="AA1058" i="17" s="1"/>
  <c r="X1054" i="17"/>
  <c r="AA1054" i="17" s="1"/>
  <c r="X1050" i="17"/>
  <c r="AA1050" i="17" s="1"/>
  <c r="X1046" i="17"/>
  <c r="AA1046" i="17" s="1"/>
  <c r="X1042" i="17"/>
  <c r="AA1042" i="17" s="1"/>
  <c r="X1038" i="17"/>
  <c r="AA1038" i="17" s="1"/>
  <c r="X1034" i="17"/>
  <c r="AA1034" i="17" s="1"/>
  <c r="X1030" i="17"/>
  <c r="AA1030" i="17" s="1"/>
  <c r="X1026" i="17"/>
  <c r="AA1026" i="17" s="1"/>
  <c r="X1022" i="17"/>
  <c r="AA1022" i="17" s="1"/>
  <c r="X1018" i="17"/>
  <c r="AA1018" i="17" s="1"/>
  <c r="X1014" i="17"/>
  <c r="AA1014" i="17" s="1"/>
  <c r="X1010" i="17"/>
  <c r="AA1010" i="17" s="1"/>
  <c r="X1006" i="17"/>
  <c r="AA1006" i="17" s="1"/>
  <c r="X118" i="17"/>
  <c r="AA118" i="17" s="1"/>
  <c r="X94" i="17"/>
  <c r="AA94" i="17" s="1"/>
  <c r="X62" i="17"/>
  <c r="AA62" i="17" s="1"/>
  <c r="X38" i="17"/>
  <c r="AA38" i="17" s="1"/>
  <c r="X1086" i="17"/>
  <c r="AA1086" i="17" s="1"/>
  <c r="X102" i="17"/>
  <c r="AA102" i="17" s="1"/>
  <c r="X70" i="17"/>
  <c r="AA70" i="17" s="1"/>
  <c r="X46" i="17"/>
  <c r="AA46" i="17" s="1"/>
  <c r="X1094" i="17"/>
  <c r="AA1094" i="17" s="1"/>
  <c r="X982" i="17"/>
  <c r="AA982" i="17" s="1"/>
  <c r="X110" i="17"/>
  <c r="AA110" i="17" s="1"/>
  <c r="X78" i="17"/>
  <c r="AA78" i="17" s="1"/>
  <c r="X22" i="17"/>
  <c r="AA22" i="17" s="1"/>
  <c r="X8" i="17"/>
  <c r="AA8" i="17" s="1"/>
  <c r="AA12" i="17"/>
  <c r="X10" i="17"/>
  <c r="AA10" i="17" s="1"/>
  <c r="X9" i="17"/>
  <c r="AA9" i="17" s="1"/>
  <c r="X7" i="17"/>
  <c r="AA7" i="17" s="1"/>
  <c r="X6" i="17"/>
  <c r="AA6" i="17" s="1"/>
  <c r="X1065" i="17"/>
  <c r="AA1065" i="17" s="1"/>
  <c r="X1063" i="17"/>
  <c r="AA1063" i="17" s="1"/>
  <c r="X1061" i="17"/>
  <c r="AA1061" i="17" s="1"/>
  <c r="X1059" i="17"/>
  <c r="AA1059" i="17" s="1"/>
  <c r="X1057" i="17"/>
  <c r="AA1057" i="17" s="1"/>
  <c r="X1055" i="17"/>
  <c r="AA1055" i="17" s="1"/>
  <c r="X1053" i="17"/>
  <c r="AA1053" i="17" s="1"/>
  <c r="X1051" i="17"/>
  <c r="AA1051" i="17" s="1"/>
  <c r="X1049" i="17"/>
  <c r="AA1049" i="17" s="1"/>
  <c r="X1047" i="17"/>
  <c r="AA1047" i="17" s="1"/>
  <c r="X1045" i="17"/>
  <c r="AA1045" i="17" s="1"/>
  <c r="X1043" i="17"/>
  <c r="AA1043" i="17" s="1"/>
  <c r="X1041" i="17"/>
  <c r="AA1041" i="17" s="1"/>
  <c r="X1039" i="17"/>
  <c r="AA1039" i="17" s="1"/>
  <c r="X1037" i="17"/>
  <c r="AA1037" i="17" s="1"/>
  <c r="X1035" i="17"/>
  <c r="AA1035" i="17" s="1"/>
  <c r="X1033" i="17"/>
  <c r="AA1033" i="17" s="1"/>
  <c r="X1031" i="17"/>
  <c r="AA1031" i="17" s="1"/>
  <c r="X1029" i="17"/>
  <c r="AA1029" i="17" s="1"/>
  <c r="X1027" i="17"/>
  <c r="AA1027" i="17" s="1"/>
  <c r="X1025" i="17"/>
  <c r="AA1025" i="17" s="1"/>
  <c r="X1023" i="17"/>
  <c r="AA1023" i="17" s="1"/>
  <c r="X1021" i="17"/>
  <c r="AA1021" i="17" s="1"/>
  <c r="X1019" i="17"/>
  <c r="AA1019" i="17" s="1"/>
  <c r="X1017" i="17"/>
  <c r="AA1017" i="17" s="1"/>
  <c r="X1015" i="17"/>
  <c r="AA1015" i="17" s="1"/>
  <c r="X1013" i="17"/>
  <c r="AA1013" i="17" s="1"/>
  <c r="X1011" i="17"/>
  <c r="AA1011" i="17" s="1"/>
  <c r="X1009" i="17"/>
  <c r="AA1009" i="17" s="1"/>
  <c r="X1007" i="17"/>
  <c r="AA1007" i="17" s="1"/>
  <c r="X1005" i="17"/>
  <c r="AA1005" i="17" s="1"/>
  <c r="X755" i="17"/>
  <c r="AA755" i="17" s="1"/>
  <c r="X723" i="17"/>
  <c r="AA723" i="17" s="1"/>
  <c r="X691" i="17"/>
  <c r="AA691" i="17" s="1"/>
  <c r="X683" i="17"/>
  <c r="AA683" i="17" s="1"/>
  <c r="X675" i="17"/>
  <c r="AA675" i="17" s="1"/>
  <c r="X667" i="17"/>
  <c r="AA667" i="17" s="1"/>
  <c r="X659" i="17"/>
  <c r="AA659" i="17" s="1"/>
  <c r="X651" i="17"/>
  <c r="AA651" i="17" s="1"/>
  <c r="X643" i="17"/>
  <c r="AA643" i="17" s="1"/>
  <c r="X635" i="17"/>
  <c r="AA635" i="17" s="1"/>
  <c r="X627" i="17"/>
  <c r="AA627" i="17" s="1"/>
  <c r="X619" i="17"/>
  <c r="AA619" i="17" s="1"/>
  <c r="X611" i="17"/>
  <c r="AA611" i="17" s="1"/>
  <c r="X603" i="17"/>
  <c r="AA603" i="17" s="1"/>
  <c r="X595" i="17"/>
  <c r="AA595" i="17" s="1"/>
  <c r="X587" i="17"/>
  <c r="AA587" i="17" s="1"/>
  <c r="X579" i="17"/>
  <c r="AA579" i="17" s="1"/>
  <c r="X571" i="17"/>
  <c r="AA571" i="17" s="1"/>
  <c r="X563" i="17"/>
  <c r="AA563" i="17" s="1"/>
  <c r="X555" i="17"/>
  <c r="AA555" i="17" s="1"/>
  <c r="X547" i="17"/>
  <c r="AA547" i="17" s="1"/>
  <c r="X539" i="17"/>
  <c r="AA539" i="17" s="1"/>
  <c r="X369" i="17"/>
  <c r="AA369" i="17" s="1"/>
  <c r="X1099" i="17"/>
  <c r="AA1099" i="17" s="1"/>
  <c r="X1091" i="17"/>
  <c r="AA1091" i="17" s="1"/>
  <c r="X1083" i="17"/>
  <c r="AA1083" i="17" s="1"/>
  <c r="X1001" i="17"/>
  <c r="AA1001" i="17" s="1"/>
  <c r="X977" i="17"/>
  <c r="AA977" i="17" s="1"/>
  <c r="X970" i="17"/>
  <c r="AA970" i="17" s="1"/>
  <c r="X964" i="17"/>
  <c r="AA964" i="17" s="1"/>
  <c r="X947" i="17"/>
  <c r="AA947" i="17" s="1"/>
  <c r="X907" i="17"/>
  <c r="AA907" i="17" s="1"/>
  <c r="X867" i="17"/>
  <c r="AA867" i="17" s="1"/>
  <c r="X859" i="17"/>
  <c r="AA859" i="17" s="1"/>
  <c r="X851" i="17"/>
  <c r="AA851" i="17" s="1"/>
  <c r="X843" i="17"/>
  <c r="AA843" i="17" s="1"/>
  <c r="X835" i="17"/>
  <c r="AA835" i="17" s="1"/>
  <c r="X827" i="17"/>
  <c r="AA827" i="17" s="1"/>
  <c r="X787" i="17"/>
  <c r="AA787" i="17" s="1"/>
  <c r="X715" i="17"/>
  <c r="AA715" i="17" s="1"/>
  <c r="X44" i="17"/>
  <c r="AA44" i="17" s="1"/>
  <c r="AA15" i="17"/>
  <c r="X1111" i="17"/>
  <c r="AA1111" i="17" s="1"/>
  <c r="X1103" i="17"/>
  <c r="AA1103" i="17" s="1"/>
  <c r="X1095" i="17"/>
  <c r="AA1095" i="17" s="1"/>
  <c r="X1087" i="17"/>
  <c r="AA1087" i="17" s="1"/>
  <c r="X1079" i="17"/>
  <c r="AA1079" i="17" s="1"/>
  <c r="X1071" i="17"/>
  <c r="AA1071" i="17" s="1"/>
  <c r="X1000" i="17"/>
  <c r="AA1000" i="17" s="1"/>
  <c r="X997" i="17"/>
  <c r="AA997" i="17" s="1"/>
  <c r="X992" i="17"/>
  <c r="AA992" i="17" s="1"/>
  <c r="X989" i="17"/>
  <c r="AA989" i="17" s="1"/>
  <c r="X984" i="17"/>
  <c r="AA984" i="17" s="1"/>
  <c r="X981" i="17"/>
  <c r="AA981" i="17" s="1"/>
  <c r="X978" i="17"/>
  <c r="AA978" i="17" s="1"/>
  <c r="X975" i="17"/>
  <c r="AA975" i="17" s="1"/>
  <c r="X972" i="17"/>
  <c r="AA972" i="17" s="1"/>
  <c r="X969" i="17"/>
  <c r="AA969" i="17" s="1"/>
  <c r="X962" i="17"/>
  <c r="AA962" i="17" s="1"/>
  <c r="X959" i="17"/>
  <c r="AA959" i="17" s="1"/>
  <c r="X951" i="17"/>
  <c r="AA951" i="17" s="1"/>
  <c r="X943" i="17"/>
  <c r="AA943" i="17" s="1"/>
  <c r="X935" i="17"/>
  <c r="AA935" i="17" s="1"/>
  <c r="X927" i="17"/>
  <c r="AA927" i="17" s="1"/>
  <c r="X919" i="17"/>
  <c r="AA919" i="17" s="1"/>
  <c r="X911" i="17"/>
  <c r="AA911" i="17" s="1"/>
  <c r="X903" i="17"/>
  <c r="AA903" i="17" s="1"/>
  <c r="X895" i="17"/>
  <c r="AA895" i="17" s="1"/>
  <c r="X887" i="17"/>
  <c r="AA887" i="17" s="1"/>
  <c r="X879" i="17"/>
  <c r="AA879" i="17" s="1"/>
  <c r="X871" i="17"/>
  <c r="AA871" i="17" s="1"/>
  <c r="X863" i="17"/>
  <c r="AA863" i="17" s="1"/>
  <c r="X855" i="17"/>
  <c r="AA855" i="17" s="1"/>
  <c r="X847" i="17"/>
  <c r="AA847" i="17" s="1"/>
  <c r="X839" i="17"/>
  <c r="AA839" i="17" s="1"/>
  <c r="X831" i="17"/>
  <c r="AA831" i="17" s="1"/>
  <c r="X823" i="17"/>
  <c r="AA823" i="17" s="1"/>
  <c r="X815" i="17"/>
  <c r="AA815" i="17" s="1"/>
  <c r="X807" i="17"/>
  <c r="AA807" i="17" s="1"/>
  <c r="X799" i="17"/>
  <c r="AA799" i="17" s="1"/>
  <c r="X791" i="17"/>
  <c r="AA791" i="17" s="1"/>
  <c r="X783" i="17"/>
  <c r="AA783" i="17" s="1"/>
  <c r="X763" i="17"/>
  <c r="AA763" i="17" s="1"/>
  <c r="X731" i="17"/>
  <c r="AA731" i="17" s="1"/>
  <c r="X699" i="17"/>
  <c r="AA699" i="17" s="1"/>
  <c r="X1075" i="17"/>
  <c r="AA1075" i="17" s="1"/>
  <c r="X996" i="17"/>
  <c r="AA996" i="17" s="1"/>
  <c r="X993" i="17"/>
  <c r="AA993" i="17" s="1"/>
  <c r="X988" i="17"/>
  <c r="AA988" i="17" s="1"/>
  <c r="X985" i="17"/>
  <c r="AA985" i="17" s="1"/>
  <c r="X980" i="17"/>
  <c r="AA980" i="17" s="1"/>
  <c r="X967" i="17"/>
  <c r="AA967" i="17" s="1"/>
  <c r="X955" i="17"/>
  <c r="AA955" i="17" s="1"/>
  <c r="X923" i="17"/>
  <c r="AA923" i="17" s="1"/>
  <c r="X915" i="17"/>
  <c r="AA915" i="17" s="1"/>
  <c r="X883" i="17"/>
  <c r="AA883" i="17" s="1"/>
  <c r="X875" i="17"/>
  <c r="AA875" i="17" s="1"/>
  <c r="X819" i="17"/>
  <c r="AA819" i="17" s="1"/>
  <c r="X811" i="17"/>
  <c r="AA811" i="17" s="1"/>
  <c r="X803" i="17"/>
  <c r="AA803" i="17" s="1"/>
  <c r="X795" i="17"/>
  <c r="AA795" i="17" s="1"/>
  <c r="X747" i="17"/>
  <c r="AA747" i="17" s="1"/>
  <c r="X111" i="17"/>
  <c r="AA111" i="17" s="1"/>
  <c r="X79" i="17"/>
  <c r="AA79" i="17" s="1"/>
  <c r="X76" i="17"/>
  <c r="AA76" i="17" s="1"/>
  <c r="X47" i="17"/>
  <c r="AA47" i="17" s="1"/>
  <c r="X999" i="17"/>
  <c r="AA999" i="17" s="1"/>
  <c r="X991" i="17"/>
  <c r="AA991" i="17" s="1"/>
  <c r="X983" i="17"/>
  <c r="AA983" i="17" s="1"/>
  <c r="X968" i="17"/>
  <c r="AA968" i="17" s="1"/>
  <c r="X771" i="17"/>
  <c r="AA771" i="17" s="1"/>
  <c r="X739" i="17"/>
  <c r="AA739" i="17" s="1"/>
  <c r="X707" i="17"/>
  <c r="AA707" i="17" s="1"/>
  <c r="X778" i="17"/>
  <c r="AA778" i="17" s="1"/>
  <c r="X777" i="17"/>
  <c r="AA777" i="17" s="1"/>
  <c r="X770" i="17"/>
  <c r="AA770" i="17" s="1"/>
  <c r="X769" i="17"/>
  <c r="AA769" i="17" s="1"/>
  <c r="X762" i="17"/>
  <c r="AA762" i="17" s="1"/>
  <c r="X761" i="17"/>
  <c r="AA761" i="17" s="1"/>
  <c r="X754" i="17"/>
  <c r="AA754" i="17" s="1"/>
  <c r="X753" i="17"/>
  <c r="AA753" i="17" s="1"/>
  <c r="X746" i="17"/>
  <c r="AA746" i="17" s="1"/>
  <c r="X745" i="17"/>
  <c r="AA745" i="17" s="1"/>
  <c r="X738" i="17"/>
  <c r="AA738" i="17" s="1"/>
  <c r="X737" i="17"/>
  <c r="AA737" i="17" s="1"/>
  <c r="X730" i="17"/>
  <c r="AA730" i="17" s="1"/>
  <c r="X729" i="17"/>
  <c r="AA729" i="17" s="1"/>
  <c r="X722" i="17"/>
  <c r="AA722" i="17" s="1"/>
  <c r="X721" i="17"/>
  <c r="AA721" i="17" s="1"/>
  <c r="X714" i="17"/>
  <c r="AA714" i="17" s="1"/>
  <c r="X713" i="17"/>
  <c r="AA713" i="17" s="1"/>
  <c r="X706" i="17"/>
  <c r="AA706" i="17" s="1"/>
  <c r="X705" i="17"/>
  <c r="AA705" i="17" s="1"/>
  <c r="X698" i="17"/>
  <c r="AA698" i="17" s="1"/>
  <c r="X697" i="17"/>
  <c r="AA697" i="17" s="1"/>
  <c r="X693" i="17"/>
  <c r="AA693" i="17" s="1"/>
  <c r="X685" i="17"/>
  <c r="AA685" i="17" s="1"/>
  <c r="X677" i="17"/>
  <c r="AA677" i="17" s="1"/>
  <c r="X669" i="17"/>
  <c r="AA669" i="17" s="1"/>
  <c r="X661" i="17"/>
  <c r="AA661" i="17" s="1"/>
  <c r="X653" i="17"/>
  <c r="AA653" i="17" s="1"/>
  <c r="X645" i="17"/>
  <c r="AA645" i="17" s="1"/>
  <c r="X637" i="17"/>
  <c r="AA637" i="17" s="1"/>
  <c r="X629" i="17"/>
  <c r="AA629" i="17" s="1"/>
  <c r="X621" i="17"/>
  <c r="AA621" i="17" s="1"/>
  <c r="X613" i="17"/>
  <c r="AA613" i="17" s="1"/>
  <c r="X605" i="17"/>
  <c r="AA605" i="17" s="1"/>
  <c r="X597" i="17"/>
  <c r="AA597" i="17" s="1"/>
  <c r="X589" i="17"/>
  <c r="AA589" i="17" s="1"/>
  <c r="X581" i="17"/>
  <c r="AA581" i="17" s="1"/>
  <c r="X573" i="17"/>
  <c r="AA573" i="17" s="1"/>
  <c r="X565" i="17"/>
  <c r="AA565" i="17" s="1"/>
  <c r="X557" i="17"/>
  <c r="AA557" i="17" s="1"/>
  <c r="X549" i="17"/>
  <c r="AA549" i="17" s="1"/>
  <c r="X541" i="17"/>
  <c r="AA541" i="17" s="1"/>
  <c r="X533" i="17"/>
  <c r="AA533" i="17" s="1"/>
  <c r="X361" i="17"/>
  <c r="AA361" i="17" s="1"/>
  <c r="X358" i="17"/>
  <c r="AA358" i="17" s="1"/>
  <c r="X329" i="17"/>
  <c r="AA329" i="17" s="1"/>
  <c r="X326" i="17"/>
  <c r="AA326" i="17" s="1"/>
  <c r="X974" i="17"/>
  <c r="AA974" i="17" s="1"/>
  <c r="X966" i="17"/>
  <c r="AA966" i="17" s="1"/>
  <c r="X958" i="17"/>
  <c r="AA958" i="17" s="1"/>
  <c r="X954" i="17"/>
  <c r="AA954" i="17" s="1"/>
  <c r="X950" i="17"/>
  <c r="AA950" i="17" s="1"/>
  <c r="X946" i="17"/>
  <c r="AA946" i="17" s="1"/>
  <c r="X942" i="17"/>
  <c r="AA942" i="17" s="1"/>
  <c r="X938" i="17"/>
  <c r="AA938" i="17" s="1"/>
  <c r="X934" i="17"/>
  <c r="AA934" i="17" s="1"/>
  <c r="X930" i="17"/>
  <c r="AA930" i="17" s="1"/>
  <c r="X926" i="17"/>
  <c r="AA926" i="17" s="1"/>
  <c r="X922" i="17"/>
  <c r="AA922" i="17" s="1"/>
  <c r="X918" i="17"/>
  <c r="AA918" i="17" s="1"/>
  <c r="X914" i="17"/>
  <c r="AA914" i="17" s="1"/>
  <c r="X910" i="17"/>
  <c r="AA910" i="17" s="1"/>
  <c r="X906" i="17"/>
  <c r="AA906" i="17" s="1"/>
  <c r="X902" i="17"/>
  <c r="AA902" i="17" s="1"/>
  <c r="X898" i="17"/>
  <c r="AA898" i="17" s="1"/>
  <c r="X894" i="17"/>
  <c r="AA894" i="17" s="1"/>
  <c r="X890" i="17"/>
  <c r="AA890" i="17" s="1"/>
  <c r="X886" i="17"/>
  <c r="AA886" i="17" s="1"/>
  <c r="X882" i="17"/>
  <c r="AA882" i="17" s="1"/>
  <c r="X878" i="17"/>
  <c r="AA878" i="17" s="1"/>
  <c r="X874" i="17"/>
  <c r="AA874" i="17" s="1"/>
  <c r="X870" i="17"/>
  <c r="AA870" i="17" s="1"/>
  <c r="X866" i="17"/>
  <c r="AA866" i="17" s="1"/>
  <c r="X862" i="17"/>
  <c r="AA862" i="17" s="1"/>
  <c r="X858" i="17"/>
  <c r="AA858" i="17" s="1"/>
  <c r="X854" i="17"/>
  <c r="AA854" i="17" s="1"/>
  <c r="X850" i="17"/>
  <c r="AA850" i="17" s="1"/>
  <c r="X846" i="17"/>
  <c r="AA846" i="17" s="1"/>
  <c r="X842" i="17"/>
  <c r="AA842" i="17" s="1"/>
  <c r="X838" i="17"/>
  <c r="AA838" i="17" s="1"/>
  <c r="X834" i="17"/>
  <c r="AA834" i="17" s="1"/>
  <c r="X830" i="17"/>
  <c r="AA830" i="17" s="1"/>
  <c r="X826" i="17"/>
  <c r="AA826" i="17" s="1"/>
  <c r="X822" i="17"/>
  <c r="AA822" i="17" s="1"/>
  <c r="X818" i="17"/>
  <c r="AA818" i="17" s="1"/>
  <c r="X814" i="17"/>
  <c r="AA814" i="17" s="1"/>
  <c r="X810" i="17"/>
  <c r="AA810" i="17" s="1"/>
  <c r="X806" i="17"/>
  <c r="AA806" i="17" s="1"/>
  <c r="X802" i="17"/>
  <c r="AA802" i="17" s="1"/>
  <c r="X798" i="17"/>
  <c r="AA798" i="17" s="1"/>
  <c r="X794" i="17"/>
  <c r="AA794" i="17" s="1"/>
  <c r="X790" i="17"/>
  <c r="AA790" i="17" s="1"/>
  <c r="X786" i="17"/>
  <c r="AA786" i="17" s="1"/>
  <c r="X782" i="17"/>
  <c r="AA782" i="17" s="1"/>
  <c r="X775" i="17"/>
  <c r="AA775" i="17" s="1"/>
  <c r="X767" i="17"/>
  <c r="AA767" i="17" s="1"/>
  <c r="X759" i="17"/>
  <c r="AA759" i="17" s="1"/>
  <c r="X751" i="17"/>
  <c r="AA751" i="17" s="1"/>
  <c r="X743" i="17"/>
  <c r="AA743" i="17" s="1"/>
  <c r="X735" i="17"/>
  <c r="AA735" i="17" s="1"/>
  <c r="X727" i="17"/>
  <c r="AA727" i="17" s="1"/>
  <c r="X719" i="17"/>
  <c r="AA719" i="17" s="1"/>
  <c r="X711" i="17"/>
  <c r="AA711" i="17" s="1"/>
  <c r="X703" i="17"/>
  <c r="AA703" i="17" s="1"/>
  <c r="X695" i="17"/>
  <c r="AA695" i="17" s="1"/>
  <c r="X687" i="17"/>
  <c r="AA687" i="17" s="1"/>
  <c r="X679" i="17"/>
  <c r="AA679" i="17" s="1"/>
  <c r="X671" i="17"/>
  <c r="AA671" i="17" s="1"/>
  <c r="X663" i="17"/>
  <c r="AA663" i="17" s="1"/>
  <c r="X655" i="17"/>
  <c r="AA655" i="17" s="1"/>
  <c r="X647" i="17"/>
  <c r="AA647" i="17" s="1"/>
  <c r="X639" i="17"/>
  <c r="AA639" i="17" s="1"/>
  <c r="X631" i="17"/>
  <c r="AA631" i="17" s="1"/>
  <c r="X623" i="17"/>
  <c r="AA623" i="17" s="1"/>
  <c r="X615" i="17"/>
  <c r="AA615" i="17" s="1"/>
  <c r="X607" i="17"/>
  <c r="AA607" i="17" s="1"/>
  <c r="X599" i="17"/>
  <c r="AA599" i="17" s="1"/>
  <c r="X591" i="17"/>
  <c r="AA591" i="17" s="1"/>
  <c r="X583" i="17"/>
  <c r="AA583" i="17" s="1"/>
  <c r="X575" i="17"/>
  <c r="AA575" i="17" s="1"/>
  <c r="X567" i="17"/>
  <c r="AA567" i="17" s="1"/>
  <c r="X559" i="17"/>
  <c r="AA559" i="17" s="1"/>
  <c r="X551" i="17"/>
  <c r="AA551" i="17" s="1"/>
  <c r="X543" i="17"/>
  <c r="AA543" i="17" s="1"/>
  <c r="X535" i="17"/>
  <c r="AA535" i="17" s="1"/>
  <c r="X774" i="17"/>
  <c r="AA774" i="17" s="1"/>
  <c r="X773" i="17"/>
  <c r="AA773" i="17" s="1"/>
  <c r="X766" i="17"/>
  <c r="AA766" i="17" s="1"/>
  <c r="X765" i="17"/>
  <c r="AA765" i="17" s="1"/>
  <c r="X758" i="17"/>
  <c r="AA758" i="17" s="1"/>
  <c r="X757" i="17"/>
  <c r="AA757" i="17" s="1"/>
  <c r="X750" i="17"/>
  <c r="AA750" i="17" s="1"/>
  <c r="X749" i="17"/>
  <c r="AA749" i="17" s="1"/>
  <c r="X742" i="17"/>
  <c r="AA742" i="17" s="1"/>
  <c r="X741" i="17"/>
  <c r="AA741" i="17" s="1"/>
  <c r="X734" i="17"/>
  <c r="AA734" i="17" s="1"/>
  <c r="X733" i="17"/>
  <c r="AA733" i="17" s="1"/>
  <c r="X726" i="17"/>
  <c r="AA726" i="17" s="1"/>
  <c r="X725" i="17"/>
  <c r="AA725" i="17" s="1"/>
  <c r="X718" i="17"/>
  <c r="AA718" i="17" s="1"/>
  <c r="X717" i="17"/>
  <c r="AA717" i="17" s="1"/>
  <c r="X710" i="17"/>
  <c r="AA710" i="17" s="1"/>
  <c r="X709" i="17"/>
  <c r="AA709" i="17" s="1"/>
  <c r="X702" i="17"/>
  <c r="AA702" i="17" s="1"/>
  <c r="X701" i="17"/>
  <c r="AA701" i="17" s="1"/>
  <c r="X689" i="17"/>
  <c r="AA689" i="17" s="1"/>
  <c r="X681" i="17"/>
  <c r="AA681" i="17" s="1"/>
  <c r="X673" i="17"/>
  <c r="AA673" i="17" s="1"/>
  <c r="X665" i="17"/>
  <c r="AA665" i="17" s="1"/>
  <c r="X657" i="17"/>
  <c r="AA657" i="17" s="1"/>
  <c r="X649" i="17"/>
  <c r="AA649" i="17" s="1"/>
  <c r="X641" i="17"/>
  <c r="AA641" i="17" s="1"/>
  <c r="X633" i="17"/>
  <c r="AA633" i="17" s="1"/>
  <c r="X625" i="17"/>
  <c r="AA625" i="17" s="1"/>
  <c r="X617" i="17"/>
  <c r="AA617" i="17" s="1"/>
  <c r="X609" i="17"/>
  <c r="AA609" i="17" s="1"/>
  <c r="X601" i="17"/>
  <c r="AA601" i="17" s="1"/>
  <c r="X593" i="17"/>
  <c r="AA593" i="17" s="1"/>
  <c r="X585" i="17"/>
  <c r="AA585" i="17" s="1"/>
  <c r="X577" i="17"/>
  <c r="AA577" i="17" s="1"/>
  <c r="X569" i="17"/>
  <c r="AA569" i="17" s="1"/>
  <c r="X561" i="17"/>
  <c r="AA561" i="17" s="1"/>
  <c r="X553" i="17"/>
  <c r="AA553" i="17" s="1"/>
  <c r="X545" i="17"/>
  <c r="AA545" i="17" s="1"/>
  <c r="X537" i="17"/>
  <c r="AA537" i="17" s="1"/>
  <c r="X528" i="17"/>
  <c r="AA528" i="17" s="1"/>
  <c r="X525" i="17"/>
  <c r="AA525" i="17" s="1"/>
  <c r="X520" i="17"/>
  <c r="AA520" i="17" s="1"/>
  <c r="X517" i="17"/>
  <c r="AA517" i="17" s="1"/>
  <c r="X512" i="17"/>
  <c r="AA512" i="17" s="1"/>
  <c r="X509" i="17"/>
  <c r="AA509" i="17" s="1"/>
  <c r="X504" i="17"/>
  <c r="AA504" i="17" s="1"/>
  <c r="X501" i="17"/>
  <c r="AA501" i="17" s="1"/>
  <c r="X496" i="17"/>
  <c r="AA496" i="17" s="1"/>
  <c r="X493" i="17"/>
  <c r="AA493" i="17" s="1"/>
  <c r="X488" i="17"/>
  <c r="AA488" i="17" s="1"/>
  <c r="X485" i="17"/>
  <c r="AA485" i="17" s="1"/>
  <c r="X480" i="17"/>
  <c r="AA480" i="17" s="1"/>
  <c r="X477" i="17"/>
  <c r="AA477" i="17" s="1"/>
  <c r="X472" i="17"/>
  <c r="AA472" i="17" s="1"/>
  <c r="X469" i="17"/>
  <c r="AA469" i="17" s="1"/>
  <c r="X464" i="17"/>
  <c r="AA464" i="17" s="1"/>
  <c r="X461" i="17"/>
  <c r="AA461" i="17" s="1"/>
  <c r="X456" i="17"/>
  <c r="AA456" i="17" s="1"/>
  <c r="X453" i="17"/>
  <c r="AA453" i="17" s="1"/>
  <c r="X448" i="17"/>
  <c r="AA448" i="17" s="1"/>
  <c r="X445" i="17"/>
  <c r="AA445" i="17" s="1"/>
  <c r="X440" i="17"/>
  <c r="AA440" i="17" s="1"/>
  <c r="X437" i="17"/>
  <c r="AA437" i="17" s="1"/>
  <c r="X432" i="17"/>
  <c r="AA432" i="17" s="1"/>
  <c r="X429" i="17"/>
  <c r="AA429" i="17" s="1"/>
  <c r="X424" i="17"/>
  <c r="AA424" i="17" s="1"/>
  <c r="X421" i="17"/>
  <c r="AA421" i="17" s="1"/>
  <c r="X416" i="17"/>
  <c r="AA416" i="17" s="1"/>
  <c r="X413" i="17"/>
  <c r="AA413" i="17" s="1"/>
  <c r="X408" i="17"/>
  <c r="AA408" i="17" s="1"/>
  <c r="X405" i="17"/>
  <c r="AA405" i="17" s="1"/>
  <c r="X400" i="17"/>
  <c r="AA400" i="17" s="1"/>
  <c r="X397" i="17"/>
  <c r="AA397" i="17" s="1"/>
  <c r="X392" i="17"/>
  <c r="AA392" i="17" s="1"/>
  <c r="X389" i="17"/>
  <c r="AA389" i="17" s="1"/>
  <c r="X384" i="17"/>
  <c r="AA384" i="17" s="1"/>
  <c r="X381" i="17"/>
  <c r="AA381" i="17" s="1"/>
  <c r="X376" i="17"/>
  <c r="AA376" i="17" s="1"/>
  <c r="X373" i="17"/>
  <c r="AA373" i="17" s="1"/>
  <c r="X363" i="17"/>
  <c r="AA363" i="17" s="1"/>
  <c r="X337" i="17"/>
  <c r="AA337" i="17" s="1"/>
  <c r="X334" i="17"/>
  <c r="AA334" i="17" s="1"/>
  <c r="X304" i="17"/>
  <c r="AA304" i="17" s="1"/>
  <c r="X300" i="17"/>
  <c r="AA300" i="17" s="1"/>
  <c r="X296" i="17"/>
  <c r="AA296" i="17" s="1"/>
  <c r="X292" i="17"/>
  <c r="AA292" i="17" s="1"/>
  <c r="X288" i="17"/>
  <c r="AA288" i="17" s="1"/>
  <c r="X284" i="17"/>
  <c r="AA284" i="17" s="1"/>
  <c r="X280" i="17"/>
  <c r="AA280" i="17" s="1"/>
  <c r="X276" i="17"/>
  <c r="AA276" i="17" s="1"/>
  <c r="X272" i="17"/>
  <c r="AA272" i="17" s="1"/>
  <c r="X268" i="17"/>
  <c r="AA268" i="17" s="1"/>
  <c r="X264" i="17"/>
  <c r="AA264" i="17" s="1"/>
  <c r="X260" i="17"/>
  <c r="AA260" i="17" s="1"/>
  <c r="X256" i="17"/>
  <c r="AA256" i="17" s="1"/>
  <c r="X252" i="17"/>
  <c r="AA252" i="17" s="1"/>
  <c r="X248" i="17"/>
  <c r="AA248" i="17" s="1"/>
  <c r="X244" i="17"/>
  <c r="AA244" i="17" s="1"/>
  <c r="X240" i="17"/>
  <c r="AA240" i="17" s="1"/>
  <c r="X236" i="17"/>
  <c r="AA236" i="17" s="1"/>
  <c r="X232" i="17"/>
  <c r="AA232" i="17" s="1"/>
  <c r="X228" i="17"/>
  <c r="AA228" i="17" s="1"/>
  <c r="X224" i="17"/>
  <c r="AA224" i="17" s="1"/>
  <c r="X220" i="17"/>
  <c r="AA220" i="17" s="1"/>
  <c r="X527" i="17"/>
  <c r="AA527" i="17" s="1"/>
  <c r="X519" i="17"/>
  <c r="AA519" i="17" s="1"/>
  <c r="X511" i="17"/>
  <c r="AA511" i="17" s="1"/>
  <c r="X503" i="17"/>
  <c r="AA503" i="17" s="1"/>
  <c r="X495" i="17"/>
  <c r="AA495" i="17" s="1"/>
  <c r="X487" i="17"/>
  <c r="AA487" i="17" s="1"/>
  <c r="X479" i="17"/>
  <c r="AA479" i="17" s="1"/>
  <c r="X471" i="17"/>
  <c r="AA471" i="17" s="1"/>
  <c r="X463" i="17"/>
  <c r="AA463" i="17" s="1"/>
  <c r="X455" i="17"/>
  <c r="AA455" i="17" s="1"/>
  <c r="X447" i="17"/>
  <c r="AA447" i="17" s="1"/>
  <c r="X439" i="17"/>
  <c r="AA439" i="17" s="1"/>
  <c r="X431" i="17"/>
  <c r="AA431" i="17" s="1"/>
  <c r="X423" i="17"/>
  <c r="AA423" i="17" s="1"/>
  <c r="X415" i="17"/>
  <c r="AA415" i="17" s="1"/>
  <c r="X407" i="17"/>
  <c r="AA407" i="17" s="1"/>
  <c r="X399" i="17"/>
  <c r="AA399" i="17" s="1"/>
  <c r="X391" i="17"/>
  <c r="AA391" i="17" s="1"/>
  <c r="X383" i="17"/>
  <c r="AA383" i="17" s="1"/>
  <c r="X375" i="17"/>
  <c r="AA375" i="17" s="1"/>
  <c r="X371" i="17"/>
  <c r="AA371" i="17" s="1"/>
  <c r="X365" i="17"/>
  <c r="AA365" i="17" s="1"/>
  <c r="X345" i="17"/>
  <c r="AA345" i="17" s="1"/>
  <c r="X342" i="17"/>
  <c r="AA342" i="17" s="1"/>
  <c r="X313" i="17"/>
  <c r="AA313" i="17" s="1"/>
  <c r="X310" i="17"/>
  <c r="AA310" i="17" s="1"/>
  <c r="X529" i="17"/>
  <c r="AA529" i="17" s="1"/>
  <c r="X524" i="17"/>
  <c r="AA524" i="17" s="1"/>
  <c r="X521" i="17"/>
  <c r="AA521" i="17" s="1"/>
  <c r="X516" i="17"/>
  <c r="AA516" i="17" s="1"/>
  <c r="X513" i="17"/>
  <c r="AA513" i="17" s="1"/>
  <c r="X508" i="17"/>
  <c r="AA508" i="17" s="1"/>
  <c r="X505" i="17"/>
  <c r="AA505" i="17" s="1"/>
  <c r="X500" i="17"/>
  <c r="AA500" i="17" s="1"/>
  <c r="X497" i="17"/>
  <c r="AA497" i="17" s="1"/>
  <c r="X492" i="17"/>
  <c r="AA492" i="17" s="1"/>
  <c r="X489" i="17"/>
  <c r="AA489" i="17" s="1"/>
  <c r="X484" i="17"/>
  <c r="AA484" i="17" s="1"/>
  <c r="X481" i="17"/>
  <c r="AA481" i="17" s="1"/>
  <c r="X476" i="17"/>
  <c r="AA476" i="17" s="1"/>
  <c r="X473" i="17"/>
  <c r="AA473" i="17" s="1"/>
  <c r="X468" i="17"/>
  <c r="AA468" i="17" s="1"/>
  <c r="X465" i="17"/>
  <c r="AA465" i="17" s="1"/>
  <c r="X460" i="17"/>
  <c r="AA460" i="17" s="1"/>
  <c r="X457" i="17"/>
  <c r="AA457" i="17" s="1"/>
  <c r="X452" i="17"/>
  <c r="AA452" i="17" s="1"/>
  <c r="X449" i="17"/>
  <c r="AA449" i="17" s="1"/>
  <c r="X444" i="17"/>
  <c r="AA444" i="17" s="1"/>
  <c r="X441" i="17"/>
  <c r="AA441" i="17" s="1"/>
  <c r="X436" i="17"/>
  <c r="AA436" i="17" s="1"/>
  <c r="X433" i="17"/>
  <c r="AA433" i="17" s="1"/>
  <c r="X428" i="17"/>
  <c r="AA428" i="17" s="1"/>
  <c r="X425" i="17"/>
  <c r="AA425" i="17" s="1"/>
  <c r="X420" i="17"/>
  <c r="AA420" i="17" s="1"/>
  <c r="X417" i="17"/>
  <c r="AA417" i="17" s="1"/>
  <c r="X412" i="17"/>
  <c r="AA412" i="17" s="1"/>
  <c r="X409" i="17"/>
  <c r="AA409" i="17" s="1"/>
  <c r="X404" i="17"/>
  <c r="AA404" i="17" s="1"/>
  <c r="X401" i="17"/>
  <c r="AA401" i="17" s="1"/>
  <c r="X396" i="17"/>
  <c r="AA396" i="17" s="1"/>
  <c r="X393" i="17"/>
  <c r="AA393" i="17" s="1"/>
  <c r="X388" i="17"/>
  <c r="AA388" i="17" s="1"/>
  <c r="X385" i="17"/>
  <c r="AA385" i="17" s="1"/>
  <c r="X380" i="17"/>
  <c r="AA380" i="17" s="1"/>
  <c r="X377" i="17"/>
  <c r="AA377" i="17" s="1"/>
  <c r="X372" i="17"/>
  <c r="AA372" i="17" s="1"/>
  <c r="X367" i="17"/>
  <c r="AA367" i="17" s="1"/>
  <c r="X353" i="17"/>
  <c r="AA353" i="17" s="1"/>
  <c r="X350" i="17"/>
  <c r="AA350" i="17" s="1"/>
  <c r="X321" i="17"/>
  <c r="AA321" i="17" s="1"/>
  <c r="X318" i="17"/>
  <c r="AA318" i="17" s="1"/>
  <c r="X368" i="17"/>
  <c r="AA368" i="17" s="1"/>
  <c r="X366" i="17"/>
  <c r="AA366" i="17" s="1"/>
  <c r="X364" i="17"/>
  <c r="AA364" i="17" s="1"/>
  <c r="X362" i="17"/>
  <c r="AA362" i="17" s="1"/>
  <c r="X360" i="17"/>
  <c r="AA360" i="17" s="1"/>
  <c r="X312" i="17"/>
  <c r="AA312" i="17" s="1"/>
  <c r="X357" i="17"/>
  <c r="AA357" i="17" s="1"/>
  <c r="X354" i="17"/>
  <c r="AA354" i="17" s="1"/>
  <c r="X349" i="17"/>
  <c r="AA349" i="17" s="1"/>
  <c r="X346" i="17"/>
  <c r="AA346" i="17" s="1"/>
  <c r="X341" i="17"/>
  <c r="AA341" i="17" s="1"/>
  <c r="X338" i="17"/>
  <c r="AA338" i="17" s="1"/>
  <c r="X333" i="17"/>
  <c r="AA333" i="17" s="1"/>
  <c r="X330" i="17"/>
  <c r="AA330" i="17" s="1"/>
  <c r="X325" i="17"/>
  <c r="AA325" i="17" s="1"/>
  <c r="X322" i="17"/>
  <c r="AA322" i="17" s="1"/>
  <c r="X317" i="17"/>
  <c r="AA317" i="17" s="1"/>
  <c r="X314" i="17"/>
  <c r="AA314" i="17" s="1"/>
  <c r="X309" i="17"/>
  <c r="AA309" i="17" s="1"/>
  <c r="X306" i="17"/>
  <c r="AA306" i="17" s="1"/>
  <c r="X302" i="17"/>
  <c r="AA302" i="17" s="1"/>
  <c r="X298" i="17"/>
  <c r="AA298" i="17" s="1"/>
  <c r="X294" i="17"/>
  <c r="AA294" i="17" s="1"/>
  <c r="X290" i="17"/>
  <c r="AA290" i="17" s="1"/>
  <c r="X286" i="17"/>
  <c r="AA286" i="17" s="1"/>
  <c r="X282" i="17"/>
  <c r="AA282" i="17" s="1"/>
  <c r="X278" i="17"/>
  <c r="AA278" i="17" s="1"/>
  <c r="X274" i="17"/>
  <c r="AA274" i="17" s="1"/>
  <c r="X270" i="17"/>
  <c r="AA270" i="17" s="1"/>
  <c r="X266" i="17"/>
  <c r="AA266" i="17" s="1"/>
  <c r="X262" i="17"/>
  <c r="AA262" i="17" s="1"/>
  <c r="X258" i="17"/>
  <c r="AA258" i="17" s="1"/>
  <c r="X254" i="17"/>
  <c r="AA254" i="17" s="1"/>
  <c r="X250" i="17"/>
  <c r="AA250" i="17" s="1"/>
  <c r="X246" i="17"/>
  <c r="AA246" i="17" s="1"/>
  <c r="X242" i="17"/>
  <c r="AA242" i="17" s="1"/>
  <c r="X238" i="17"/>
  <c r="AA238" i="17" s="1"/>
  <c r="X234" i="17"/>
  <c r="AA234" i="17" s="1"/>
  <c r="X230" i="17"/>
  <c r="AA230" i="17" s="1"/>
  <c r="X226" i="17"/>
  <c r="AA226" i="17" s="1"/>
  <c r="X222" i="17"/>
  <c r="AA222" i="17" s="1"/>
  <c r="X218" i="17"/>
  <c r="AA218" i="17" s="1"/>
  <c r="X213" i="17"/>
  <c r="AA213" i="17" s="1"/>
  <c r="X210" i="17"/>
  <c r="AA210" i="17" s="1"/>
  <c r="X205" i="17"/>
  <c r="AA205" i="17" s="1"/>
  <c r="X202" i="17"/>
  <c r="AA202" i="17" s="1"/>
  <c r="X197" i="17"/>
  <c r="AA197" i="17" s="1"/>
  <c r="X194" i="17"/>
  <c r="AA194" i="17" s="1"/>
  <c r="X189" i="17"/>
  <c r="AA189" i="17" s="1"/>
  <c r="X186" i="17"/>
  <c r="AA186" i="17" s="1"/>
  <c r="X143" i="17"/>
  <c r="AA143" i="17" s="1"/>
  <c r="X140" i="17"/>
  <c r="AA140" i="17" s="1"/>
  <c r="X356" i="17"/>
  <c r="AA356" i="17" s="1"/>
  <c r="X348" i="17"/>
  <c r="AA348" i="17" s="1"/>
  <c r="X340" i="17"/>
  <c r="AA340" i="17" s="1"/>
  <c r="X332" i="17"/>
  <c r="AA332" i="17" s="1"/>
  <c r="X324" i="17"/>
  <c r="AA324" i="17" s="1"/>
  <c r="X316" i="17"/>
  <c r="AA316" i="17" s="1"/>
  <c r="X308" i="17"/>
  <c r="AA308" i="17" s="1"/>
  <c r="X212" i="17"/>
  <c r="AA212" i="17" s="1"/>
  <c r="X204" i="17"/>
  <c r="AA204" i="17" s="1"/>
  <c r="X196" i="17"/>
  <c r="AA196" i="17" s="1"/>
  <c r="X188" i="17"/>
  <c r="AA188" i="17" s="1"/>
  <c r="X119" i="17"/>
  <c r="AA119" i="17" s="1"/>
  <c r="X116" i="17"/>
  <c r="AA116" i="17" s="1"/>
  <c r="X87" i="17"/>
  <c r="AA87" i="17" s="1"/>
  <c r="X84" i="17"/>
  <c r="AA84" i="17" s="1"/>
  <c r="X55" i="17"/>
  <c r="AA55" i="17" s="1"/>
  <c r="X52" i="17"/>
  <c r="AA52" i="17" s="1"/>
  <c r="X23" i="17"/>
  <c r="AA23" i="17" s="1"/>
  <c r="X20" i="17"/>
  <c r="AA20" i="17" s="1"/>
  <c r="X217" i="17"/>
  <c r="AA217" i="17" s="1"/>
  <c r="X214" i="17"/>
  <c r="AA214" i="17" s="1"/>
  <c r="X209" i="17"/>
  <c r="AA209" i="17" s="1"/>
  <c r="X206" i="17"/>
  <c r="AA206" i="17" s="1"/>
  <c r="X201" i="17"/>
  <c r="AA201" i="17" s="1"/>
  <c r="X198" i="17"/>
  <c r="AA198" i="17" s="1"/>
  <c r="X193" i="17"/>
  <c r="AA193" i="17" s="1"/>
  <c r="X190" i="17"/>
  <c r="AA190" i="17" s="1"/>
  <c r="X185" i="17"/>
  <c r="AA185" i="17" s="1"/>
  <c r="X127" i="17"/>
  <c r="AA127" i="17" s="1"/>
  <c r="X124" i="17"/>
  <c r="AA124" i="17" s="1"/>
  <c r="X95" i="17"/>
  <c r="AA95" i="17" s="1"/>
  <c r="X92" i="17"/>
  <c r="AA92" i="17" s="1"/>
  <c r="X63" i="17"/>
  <c r="AA63" i="17" s="1"/>
  <c r="X60" i="17"/>
  <c r="AA60" i="17" s="1"/>
  <c r="X31" i="17"/>
  <c r="AA31" i="17" s="1"/>
  <c r="X28" i="17"/>
  <c r="AA28" i="17" s="1"/>
  <c r="X135" i="17"/>
  <c r="AA135" i="17" s="1"/>
  <c r="X132" i="17"/>
  <c r="AA132" i="17" s="1"/>
  <c r="X103" i="17"/>
  <c r="AA103" i="17" s="1"/>
  <c r="X100" i="17"/>
  <c r="AA100" i="17" s="1"/>
  <c r="X71" i="17"/>
  <c r="AA71" i="17" s="1"/>
  <c r="X68" i="17"/>
  <c r="AA68" i="17" s="1"/>
  <c r="X39" i="17"/>
  <c r="AA39" i="17" s="1"/>
  <c r="X36" i="17"/>
  <c r="AA36" i="17" s="1"/>
  <c r="X142" i="17"/>
  <c r="AA142" i="17" s="1"/>
  <c r="X134" i="17"/>
  <c r="AA134" i="17" s="1"/>
  <c r="X126" i="17"/>
  <c r="AA126" i="17" s="1"/>
  <c r="X182" i="17"/>
  <c r="AA182" i="17" s="1"/>
  <c r="X180" i="17"/>
  <c r="AA180" i="17" s="1"/>
  <c r="X178" i="17"/>
  <c r="AA178" i="17" s="1"/>
  <c r="X176" i="17"/>
  <c r="AA176" i="17" s="1"/>
  <c r="X174" i="17"/>
  <c r="AA174" i="17" s="1"/>
  <c r="X172" i="17"/>
  <c r="AA172" i="17" s="1"/>
  <c r="X170" i="17"/>
  <c r="AA170" i="17" s="1"/>
  <c r="X168" i="17"/>
  <c r="AA168" i="17" s="1"/>
  <c r="X166" i="17"/>
  <c r="AA166" i="17" s="1"/>
  <c r="X164" i="17"/>
  <c r="AA164" i="17" s="1"/>
  <c r="X162" i="17"/>
  <c r="AA162" i="17" s="1"/>
  <c r="X160" i="17"/>
  <c r="AA160" i="17" s="1"/>
  <c r="X158" i="17"/>
  <c r="AA158" i="17" s="1"/>
  <c r="X156" i="17"/>
  <c r="AA156" i="17" s="1"/>
  <c r="X154" i="17"/>
  <c r="AA154" i="17" s="1"/>
  <c r="X152" i="17"/>
  <c r="AA152" i="17" s="1"/>
  <c r="X150" i="17"/>
  <c r="AA150" i="17" s="1"/>
  <c r="X148" i="17"/>
  <c r="AA148" i="17" s="1"/>
  <c r="X146" i="17"/>
  <c r="AA146" i="17" s="1"/>
  <c r="X144" i="17"/>
  <c r="AA144" i="17" s="1"/>
  <c r="X139" i="17"/>
  <c r="AA139" i="17" s="1"/>
  <c r="X136" i="17"/>
  <c r="AA136" i="17" s="1"/>
  <c r="X131" i="17"/>
  <c r="AA131" i="17" s="1"/>
  <c r="X128" i="17"/>
  <c r="AA128" i="17" s="1"/>
  <c r="X123" i="17"/>
  <c r="AA123" i="17" s="1"/>
  <c r="X120" i="17"/>
  <c r="AA120" i="17" s="1"/>
  <c r="X115" i="17"/>
  <c r="AA115" i="17" s="1"/>
  <c r="X112" i="17"/>
  <c r="AA112" i="17" s="1"/>
  <c r="X107" i="17"/>
  <c r="AA107" i="17" s="1"/>
  <c r="X104" i="17"/>
  <c r="AA104" i="17" s="1"/>
  <c r="X99" i="17"/>
  <c r="AA99" i="17" s="1"/>
  <c r="X96" i="17"/>
  <c r="AA96" i="17" s="1"/>
  <c r="X91" i="17"/>
  <c r="AA91" i="17" s="1"/>
  <c r="X88" i="17"/>
  <c r="AA88" i="17" s="1"/>
  <c r="X83" i="17"/>
  <c r="AA83" i="17" s="1"/>
  <c r="X80" i="17"/>
  <c r="AA80" i="17" s="1"/>
  <c r="X75" i="17"/>
  <c r="AA75" i="17" s="1"/>
  <c r="X72" i="17"/>
  <c r="AA72" i="17" s="1"/>
  <c r="X67" i="17"/>
  <c r="AA67" i="17" s="1"/>
  <c r="X64" i="17"/>
  <c r="AA64" i="17" s="1"/>
  <c r="X59" i="17"/>
  <c r="AA59" i="17" s="1"/>
  <c r="X56" i="17"/>
  <c r="AA56" i="17" s="1"/>
  <c r="X51" i="17"/>
  <c r="AA51" i="17" s="1"/>
  <c r="X48" i="17"/>
  <c r="AA48" i="17" s="1"/>
  <c r="X43" i="17"/>
  <c r="AA43" i="17" s="1"/>
  <c r="X40" i="17"/>
  <c r="AA40" i="17" s="1"/>
  <c r="X35" i="17"/>
  <c r="AA35" i="17" s="1"/>
  <c r="X32" i="17"/>
  <c r="AA32" i="17" s="1"/>
  <c r="X27" i="17"/>
  <c r="AA27" i="17" s="1"/>
  <c r="X24" i="17"/>
  <c r="AA24" i="17" s="1"/>
  <c r="X19" i="17"/>
  <c r="AA19" i="17" s="1"/>
  <c r="AA16" i="17"/>
  <c r="X138" i="17"/>
  <c r="AA138" i="17" s="1"/>
  <c r="X130" i="17"/>
  <c r="AA130" i="17" s="1"/>
  <c r="X122" i="17"/>
  <c r="AA122" i="17" s="1"/>
  <c r="X114" i="17"/>
  <c r="AA114" i="17" s="1"/>
  <c r="X106" i="17"/>
  <c r="AA106" i="17" s="1"/>
  <c r="X98" i="17"/>
  <c r="AA98" i="17" s="1"/>
  <c r="X90" i="17"/>
  <c r="AA90" i="17" s="1"/>
  <c r="X82" i="17"/>
  <c r="AA82" i="17" s="1"/>
  <c r="X74" i="17"/>
  <c r="AA74" i="17" s="1"/>
  <c r="X66" i="17"/>
  <c r="AA66" i="17" s="1"/>
  <c r="X58" i="17"/>
  <c r="AA58" i="17" s="1"/>
  <c r="X50" i="17"/>
  <c r="AA50" i="17" s="1"/>
  <c r="X42" i="17"/>
  <c r="AA42" i="17" s="1"/>
  <c r="X34" i="17"/>
  <c r="AA34" i="17" s="1"/>
  <c r="X26" i="17"/>
  <c r="AA26" i="17" s="1"/>
  <c r="AA14" i="17"/>
  <c r="X5" i="17"/>
  <c r="AA5" i="17" s="1"/>
  <c r="X4" i="17"/>
  <c r="AA4" i="17" s="1"/>
  <c r="B12" i="3" l="1"/>
  <c r="E12" i="3" s="1"/>
  <c r="H12" i="3"/>
  <c r="W20" i="13"/>
  <c r="AA20" i="13"/>
  <c r="K17" i="13"/>
  <c r="M17" i="13" s="1"/>
  <c r="F17" i="13"/>
  <c r="H17" i="13" s="1"/>
  <c r="J20" i="13"/>
  <c r="CK15" i="13"/>
  <c r="CJ15" i="13"/>
  <c r="E20" i="13"/>
  <c r="C35" i="13"/>
  <c r="D20" i="3"/>
  <c r="B13" i="3" l="1"/>
  <c r="E13" i="3" s="1"/>
  <c r="H13" i="3"/>
  <c r="W21" i="13"/>
  <c r="AA21" i="13"/>
  <c r="K18" i="13"/>
  <c r="M18" i="13" s="1"/>
  <c r="F18" i="13"/>
  <c r="H18" i="13" s="1"/>
  <c r="J21" i="13"/>
  <c r="CJ16" i="13"/>
  <c r="CK16" i="13"/>
  <c r="E21" i="13"/>
  <c r="C36" i="13"/>
  <c r="D21" i="3"/>
  <c r="DB5" i="13"/>
  <c r="B14" i="3" l="1"/>
  <c r="E14" i="3" s="1"/>
  <c r="H14" i="3"/>
  <c r="W22" i="13"/>
  <c r="AA22" i="13"/>
  <c r="F19" i="13"/>
  <c r="H19" i="13" s="1"/>
  <c r="K19" i="13"/>
  <c r="M19" i="13" s="1"/>
  <c r="J22" i="13"/>
  <c r="CJ17" i="13"/>
  <c r="CK17" i="13"/>
  <c r="E22" i="13"/>
  <c r="C37" i="13"/>
  <c r="D22" i="3"/>
  <c r="B15" i="3" l="1"/>
  <c r="E15" i="3" s="1"/>
  <c r="H15" i="3"/>
  <c r="W23" i="13"/>
  <c r="AA23" i="13"/>
  <c r="A21" i="13"/>
  <c r="K20" i="13"/>
  <c r="M20" i="13" s="1"/>
  <c r="F20" i="13"/>
  <c r="H20" i="13" s="1"/>
  <c r="J23" i="13"/>
  <c r="CJ18" i="13"/>
  <c r="CK18" i="13"/>
  <c r="E23" i="13"/>
  <c r="C38" i="13"/>
  <c r="D23" i="3"/>
  <c r="M69" i="11"/>
  <c r="L69" i="11"/>
  <c r="K69" i="11"/>
  <c r="M68" i="11"/>
  <c r="L68" i="11"/>
  <c r="K68" i="11"/>
  <c r="M67" i="11"/>
  <c r="L67" i="11"/>
  <c r="K67" i="11"/>
  <c r="M66" i="11"/>
  <c r="L66" i="11"/>
  <c r="K66" i="11"/>
  <c r="M65" i="11"/>
  <c r="L65" i="11"/>
  <c r="K65" i="11"/>
  <c r="M64" i="11"/>
  <c r="L64" i="11"/>
  <c r="K64" i="11"/>
  <c r="M63" i="11"/>
  <c r="L63" i="11"/>
  <c r="K63" i="11"/>
  <c r="M62" i="11"/>
  <c r="L62" i="11"/>
  <c r="K62" i="11"/>
  <c r="M61" i="11"/>
  <c r="L61" i="11"/>
  <c r="K61" i="11"/>
  <c r="M60" i="11"/>
  <c r="L60" i="11"/>
  <c r="K60" i="11"/>
  <c r="M59" i="11"/>
  <c r="L59" i="11"/>
  <c r="K59" i="11"/>
  <c r="M58" i="11"/>
  <c r="L58" i="11"/>
  <c r="K58" i="11"/>
  <c r="M57" i="11"/>
  <c r="L57" i="11"/>
  <c r="K57" i="11"/>
  <c r="M56" i="11"/>
  <c r="L56" i="11"/>
  <c r="K56" i="11"/>
  <c r="M55" i="11"/>
  <c r="L55" i="11"/>
  <c r="K55" i="11"/>
  <c r="M54" i="11"/>
  <c r="L54" i="11"/>
  <c r="K54" i="11"/>
  <c r="M53" i="11"/>
  <c r="L53" i="11"/>
  <c r="K53" i="11"/>
  <c r="M52" i="11"/>
  <c r="L52" i="11"/>
  <c r="K52" i="11"/>
  <c r="M51" i="11"/>
  <c r="L51" i="11"/>
  <c r="K51" i="11"/>
  <c r="G69" i="11"/>
  <c r="F69" i="11"/>
  <c r="E69" i="11"/>
  <c r="G68" i="11"/>
  <c r="F68" i="11"/>
  <c r="E68" i="11"/>
  <c r="G67" i="11"/>
  <c r="F67" i="11"/>
  <c r="E67" i="11"/>
  <c r="G66" i="11"/>
  <c r="F66" i="11"/>
  <c r="E66" i="11"/>
  <c r="G65" i="11"/>
  <c r="F65" i="11"/>
  <c r="E65" i="11"/>
  <c r="G64" i="11"/>
  <c r="F64" i="11"/>
  <c r="E64" i="11"/>
  <c r="G63" i="11"/>
  <c r="F63" i="11"/>
  <c r="E63" i="11"/>
  <c r="G62" i="11"/>
  <c r="F62" i="11"/>
  <c r="E62" i="11"/>
  <c r="G61" i="11"/>
  <c r="F61" i="11"/>
  <c r="E61" i="11"/>
  <c r="G60" i="11"/>
  <c r="F60" i="11"/>
  <c r="E60" i="11"/>
  <c r="G59" i="11"/>
  <c r="F59" i="11"/>
  <c r="E59" i="11"/>
  <c r="G58" i="11"/>
  <c r="F58" i="11"/>
  <c r="E58" i="11"/>
  <c r="G57" i="11"/>
  <c r="F57" i="11"/>
  <c r="E57" i="11"/>
  <c r="G56" i="11"/>
  <c r="F56" i="11"/>
  <c r="E56" i="11"/>
  <c r="G55" i="11"/>
  <c r="F55" i="11"/>
  <c r="E55" i="11"/>
  <c r="G54" i="11"/>
  <c r="F54" i="11"/>
  <c r="E54" i="11"/>
  <c r="G52" i="11"/>
  <c r="F52" i="11"/>
  <c r="G53" i="11"/>
  <c r="F53" i="11"/>
  <c r="G51" i="11"/>
  <c r="F51" i="11"/>
  <c r="B16" i="3" l="1"/>
  <c r="E16" i="3" s="1"/>
  <c r="H16" i="3"/>
  <c r="W24" i="13"/>
  <c r="AA24" i="13"/>
  <c r="A22" i="13"/>
  <c r="F21" i="13"/>
  <c r="H21" i="13" s="1"/>
  <c r="K21" i="13"/>
  <c r="M21" i="13" s="1"/>
  <c r="J24" i="13"/>
  <c r="CJ19" i="13"/>
  <c r="CK19" i="13"/>
  <c r="E24" i="13"/>
  <c r="C39" i="13"/>
  <c r="D24" i="3"/>
  <c r="E72" i="11"/>
  <c r="L72" i="11"/>
  <c r="K33" i="11" s="1"/>
  <c r="M72" i="11"/>
  <c r="K36" i="11" s="1"/>
  <c r="F72" i="11"/>
  <c r="G72" i="11"/>
  <c r="K72" i="11"/>
  <c r="B17" i="3" l="1"/>
  <c r="E17" i="3" s="1"/>
  <c r="H17" i="3"/>
  <c r="W25" i="13"/>
  <c r="AA25" i="13"/>
  <c r="A23" i="13"/>
  <c r="K22" i="13"/>
  <c r="M22" i="13" s="1"/>
  <c r="F22" i="13"/>
  <c r="H22" i="13" s="1"/>
  <c r="J25" i="13"/>
  <c r="CK20" i="13"/>
  <c r="CJ20" i="13"/>
  <c r="E25" i="13"/>
  <c r="C40" i="13"/>
  <c r="E16" i="11"/>
  <c r="D25" i="3"/>
  <c r="E30" i="11"/>
  <c r="G25" i="11"/>
  <c r="G30" i="11" s="1"/>
  <c r="E33" i="11"/>
  <c r="F16" i="11"/>
  <c r="K30" i="11"/>
  <c r="I25" i="11"/>
  <c r="M36" i="11" s="1"/>
  <c r="K37" i="11" s="1"/>
  <c r="E36" i="11"/>
  <c r="G16" i="11"/>
  <c r="B18" i="3" l="1"/>
  <c r="E18" i="3" s="1"/>
  <c r="H18" i="3"/>
  <c r="W26" i="13"/>
  <c r="AA26" i="13"/>
  <c r="A24" i="13"/>
  <c r="K23" i="13"/>
  <c r="M23" i="13" s="1"/>
  <c r="F23" i="13"/>
  <c r="H23" i="13" s="1"/>
  <c r="J26" i="13"/>
  <c r="CJ21" i="13"/>
  <c r="CK21" i="13"/>
  <c r="E26" i="13"/>
  <c r="C41" i="13"/>
  <c r="D26" i="3"/>
  <c r="E31" i="11"/>
  <c r="G33" i="11"/>
  <c r="E34" i="11" s="1"/>
  <c r="M33" i="11"/>
  <c r="K34" i="11" s="1"/>
  <c r="M30" i="11"/>
  <c r="K31" i="11" s="1"/>
  <c r="G36" i="11"/>
  <c r="E37" i="11" s="1"/>
  <c r="H24" i="11"/>
  <c r="E18" i="11" s="1"/>
  <c r="B19" i="3" l="1"/>
  <c r="E19" i="3" s="1"/>
  <c r="H19" i="3"/>
  <c r="W27" i="13"/>
  <c r="AA27" i="13"/>
  <c r="A25" i="13"/>
  <c r="K24" i="13"/>
  <c r="M24" i="13" s="1"/>
  <c r="F24" i="13"/>
  <c r="H24" i="13" s="1"/>
  <c r="J27" i="13"/>
  <c r="CK22" i="13"/>
  <c r="CJ22" i="13"/>
  <c r="E27" i="13"/>
  <c r="C42" i="13"/>
  <c r="G18" i="11"/>
  <c r="D27" i="3"/>
  <c r="G13" i="11"/>
  <c r="G12" i="11" s="1"/>
  <c r="B20" i="3" l="1"/>
  <c r="E20" i="3" s="1"/>
  <c r="H20" i="3"/>
  <c r="W28" i="13"/>
  <c r="AA28" i="13"/>
  <c r="A26" i="13"/>
  <c r="F25" i="13"/>
  <c r="H25" i="13" s="1"/>
  <c r="K25" i="13"/>
  <c r="M25" i="13" s="1"/>
  <c r="J28" i="13"/>
  <c r="CJ23" i="13"/>
  <c r="CK23" i="13"/>
  <c r="E28" i="13"/>
  <c r="C43" i="13"/>
  <c r="D28" i="3"/>
  <c r="E13" i="11"/>
  <c r="E14" i="11" s="1"/>
  <c r="B21" i="3" l="1"/>
  <c r="E21" i="3" s="1"/>
  <c r="H21" i="3"/>
  <c r="W29" i="13"/>
  <c r="AA29" i="13"/>
  <c r="A27" i="13"/>
  <c r="F26" i="13"/>
  <c r="H26" i="13" s="1"/>
  <c r="K26" i="13"/>
  <c r="M26" i="13" s="1"/>
  <c r="J29" i="13"/>
  <c r="CK24" i="13"/>
  <c r="CJ24" i="13"/>
  <c r="E29" i="13"/>
  <c r="C44" i="13"/>
  <c r="D29" i="3"/>
  <c r="E12" i="11"/>
  <c r="E19" i="11" s="1"/>
  <c r="G14" i="11"/>
  <c r="B22" i="3" l="1"/>
  <c r="E22" i="3" s="1"/>
  <c r="H22" i="3"/>
  <c r="W30" i="13"/>
  <c r="AA30" i="13"/>
  <c r="A28" i="13"/>
  <c r="K27" i="13"/>
  <c r="M27" i="13" s="1"/>
  <c r="F27" i="13"/>
  <c r="H27" i="13" s="1"/>
  <c r="J30" i="13"/>
  <c r="CJ25" i="13"/>
  <c r="CK25" i="13"/>
  <c r="E30" i="13"/>
  <c r="C45" i="13"/>
  <c r="D30" i="3"/>
  <c r="I26" i="11"/>
  <c r="G26" i="11"/>
  <c r="B23" i="3" l="1"/>
  <c r="E23" i="3" s="1"/>
  <c r="H23" i="3"/>
  <c r="W31" i="13"/>
  <c r="AA31" i="13"/>
  <c r="A29" i="13"/>
  <c r="F28" i="13"/>
  <c r="H28" i="13" s="1"/>
  <c r="K28" i="13"/>
  <c r="M28" i="13" s="1"/>
  <c r="J31" i="13"/>
  <c r="CK26" i="13"/>
  <c r="CJ26" i="13"/>
  <c r="E31" i="13"/>
  <c r="C46" i="13"/>
  <c r="D31" i="3"/>
  <c r="B24" i="3" l="1"/>
  <c r="E24" i="3" s="1"/>
  <c r="H24" i="3"/>
  <c r="W32" i="13"/>
  <c r="AA32" i="13"/>
  <c r="A30" i="13"/>
  <c r="F29" i="13"/>
  <c r="H29" i="13" s="1"/>
  <c r="K29" i="13"/>
  <c r="M29" i="13" s="1"/>
  <c r="J32" i="13"/>
  <c r="CK27" i="13"/>
  <c r="CJ27" i="13"/>
  <c r="E32" i="13"/>
  <c r="C47" i="13"/>
  <c r="D32" i="3"/>
  <c r="B25" i="3" l="1"/>
  <c r="E25" i="3" s="1"/>
  <c r="H25" i="3"/>
  <c r="W33" i="13"/>
  <c r="AA33" i="13"/>
  <c r="A31" i="13"/>
  <c r="K30" i="13"/>
  <c r="M30" i="13" s="1"/>
  <c r="F30" i="13"/>
  <c r="H30" i="13" s="1"/>
  <c r="J33" i="13"/>
  <c r="CJ28" i="13"/>
  <c r="CK28" i="13"/>
  <c r="E33" i="13"/>
  <c r="C48" i="13"/>
  <c r="D33" i="3"/>
  <c r="B26" i="3" l="1"/>
  <c r="E26" i="3" s="1"/>
  <c r="H26" i="3"/>
  <c r="W34" i="13"/>
  <c r="AA34" i="13"/>
  <c r="A32" i="13"/>
  <c r="K31" i="13"/>
  <c r="M31" i="13" s="1"/>
  <c r="F31" i="13"/>
  <c r="H31" i="13" s="1"/>
  <c r="J34" i="13"/>
  <c r="CJ29" i="13"/>
  <c r="CK29" i="13"/>
  <c r="E34" i="13"/>
  <c r="C49" i="13"/>
  <c r="D34" i="3"/>
  <c r="B27" i="3" l="1"/>
  <c r="E27" i="3" s="1"/>
  <c r="H27" i="3"/>
  <c r="W35" i="13"/>
  <c r="AA35" i="13"/>
  <c r="A33" i="13"/>
  <c r="K32" i="13"/>
  <c r="M32" i="13" s="1"/>
  <c r="F32" i="13"/>
  <c r="H32" i="13" s="1"/>
  <c r="J35" i="13"/>
  <c r="CK30" i="13"/>
  <c r="CJ30" i="13"/>
  <c r="E35" i="13"/>
  <c r="C50" i="13"/>
  <c r="D35" i="3"/>
  <c r="B28" i="3" l="1"/>
  <c r="E28" i="3" s="1"/>
  <c r="H28" i="3"/>
  <c r="W36" i="13"/>
  <c r="AA36" i="13"/>
  <c r="A34" i="13"/>
  <c r="K33" i="13"/>
  <c r="M33" i="13" s="1"/>
  <c r="F33" i="13"/>
  <c r="H33" i="13" s="1"/>
  <c r="J36" i="13"/>
  <c r="CJ31" i="13"/>
  <c r="CK31" i="13"/>
  <c r="E36" i="13"/>
  <c r="C51" i="13"/>
  <c r="D36" i="3"/>
  <c r="B29" i="3" l="1"/>
  <c r="E29" i="3" s="1"/>
  <c r="H29" i="3"/>
  <c r="W37" i="13"/>
  <c r="AA37" i="13"/>
  <c r="A35" i="13"/>
  <c r="F34" i="13"/>
  <c r="H34" i="13" s="1"/>
  <c r="K34" i="13"/>
  <c r="M34" i="13" s="1"/>
  <c r="J37" i="13"/>
  <c r="CJ32" i="13"/>
  <c r="CK32" i="13"/>
  <c r="E37" i="13"/>
  <c r="C52" i="13"/>
  <c r="D37" i="3"/>
  <c r="B30" i="3" l="1"/>
  <c r="E30" i="3" s="1"/>
  <c r="H30" i="3"/>
  <c r="W38" i="13"/>
  <c r="AA38" i="13"/>
  <c r="A36" i="13"/>
  <c r="K35" i="13"/>
  <c r="M35" i="13" s="1"/>
  <c r="F35" i="13"/>
  <c r="H35" i="13" s="1"/>
  <c r="J38" i="13"/>
  <c r="CJ33" i="13"/>
  <c r="CK33" i="13"/>
  <c r="E38" i="13"/>
  <c r="C53" i="13"/>
  <c r="D38" i="3"/>
  <c r="B31" i="3" l="1"/>
  <c r="E31" i="3" s="1"/>
  <c r="H31" i="3"/>
  <c r="W39" i="13"/>
  <c r="AA39" i="13"/>
  <c r="A37" i="13"/>
  <c r="F36" i="13"/>
  <c r="H36" i="13" s="1"/>
  <c r="K36" i="13"/>
  <c r="M36" i="13" s="1"/>
  <c r="J39" i="13"/>
  <c r="CK34" i="13"/>
  <c r="CJ34" i="13"/>
  <c r="E39" i="13"/>
  <c r="C54" i="13"/>
  <c r="D39" i="3"/>
  <c r="B32" i="3" l="1"/>
  <c r="E32" i="3" s="1"/>
  <c r="H32" i="3"/>
  <c r="W40" i="13"/>
  <c r="AA40" i="13"/>
  <c r="A38" i="13"/>
  <c r="F37" i="13"/>
  <c r="H37" i="13" s="1"/>
  <c r="K37" i="13"/>
  <c r="M37" i="13" s="1"/>
  <c r="J40" i="13"/>
  <c r="CK35" i="13"/>
  <c r="CJ35" i="13"/>
  <c r="E40" i="13"/>
  <c r="C55" i="13"/>
  <c r="D40" i="3"/>
  <c r="B33" i="3" l="1"/>
  <c r="E33" i="3" s="1"/>
  <c r="H33" i="3"/>
  <c r="W41" i="13"/>
  <c r="AA41" i="13"/>
  <c r="A39" i="13"/>
  <c r="K38" i="13"/>
  <c r="M38" i="13" s="1"/>
  <c r="F38" i="13"/>
  <c r="H38" i="13" s="1"/>
  <c r="J41" i="13"/>
  <c r="CK36" i="13"/>
  <c r="CJ36" i="13"/>
  <c r="E41" i="13"/>
  <c r="C56" i="13"/>
  <c r="D41" i="3"/>
  <c r="B34" i="3" l="1"/>
  <c r="E34" i="3" s="1"/>
  <c r="H34" i="3"/>
  <c r="W42" i="13"/>
  <c r="AA42" i="13"/>
  <c r="A40" i="13"/>
  <c r="K39" i="13"/>
  <c r="M39" i="13" s="1"/>
  <c r="F39" i="13"/>
  <c r="H39" i="13" s="1"/>
  <c r="J42" i="13"/>
  <c r="CJ37" i="13"/>
  <c r="CK37" i="13"/>
  <c r="E42" i="13"/>
  <c r="C57" i="13"/>
  <c r="D42" i="3"/>
  <c r="B35" i="3" l="1"/>
  <c r="E35" i="3" s="1"/>
  <c r="H35" i="3"/>
  <c r="W43" i="13"/>
  <c r="AA43" i="13"/>
  <c r="A41" i="13"/>
  <c r="F40" i="13"/>
  <c r="H40" i="13" s="1"/>
  <c r="K40" i="13"/>
  <c r="M40" i="13" s="1"/>
  <c r="J43" i="13"/>
  <c r="CK38" i="13"/>
  <c r="CJ38" i="13"/>
  <c r="E43" i="13"/>
  <c r="C58" i="13"/>
  <c r="D43" i="3"/>
  <c r="B36" i="3" l="1"/>
  <c r="E36" i="3" s="1"/>
  <c r="H36" i="3"/>
  <c r="W44" i="13"/>
  <c r="AA44" i="13"/>
  <c r="A42" i="13"/>
  <c r="F41" i="13"/>
  <c r="H41" i="13" s="1"/>
  <c r="K41" i="13"/>
  <c r="M41" i="13" s="1"/>
  <c r="J44" i="13"/>
  <c r="CK39" i="13"/>
  <c r="CJ39" i="13"/>
  <c r="E44" i="13"/>
  <c r="C59" i="13"/>
  <c r="D44" i="3"/>
  <c r="B37" i="3" l="1"/>
  <c r="E37" i="3" s="1"/>
  <c r="H37" i="3"/>
  <c r="W45" i="13"/>
  <c r="AA45" i="13"/>
  <c r="A43" i="13"/>
  <c r="F42" i="13"/>
  <c r="H42" i="13" s="1"/>
  <c r="K42" i="13"/>
  <c r="M42" i="13" s="1"/>
  <c r="J45" i="13"/>
  <c r="CJ40" i="13"/>
  <c r="CK40" i="13"/>
  <c r="E45" i="13"/>
  <c r="C60" i="13"/>
  <c r="D45" i="3"/>
  <c r="B38" i="3" l="1"/>
  <c r="E38" i="3" s="1"/>
  <c r="H38" i="3"/>
  <c r="W46" i="13"/>
  <c r="AA46" i="13"/>
  <c r="A44" i="13"/>
  <c r="K43" i="13"/>
  <c r="M43" i="13" s="1"/>
  <c r="F43" i="13"/>
  <c r="H43" i="13" s="1"/>
  <c r="J46" i="13"/>
  <c r="CK41" i="13"/>
  <c r="CJ41" i="13"/>
  <c r="E46" i="13"/>
  <c r="C61" i="13"/>
  <c r="D46" i="3"/>
  <c r="B39" i="3" l="1"/>
  <c r="E39" i="3" s="1"/>
  <c r="H39" i="3"/>
  <c r="W47" i="13"/>
  <c r="AA47" i="13"/>
  <c r="A45" i="13"/>
  <c r="K44" i="13"/>
  <c r="M44" i="13" s="1"/>
  <c r="F44" i="13"/>
  <c r="H44" i="13" s="1"/>
  <c r="J47" i="13"/>
  <c r="CJ42" i="13"/>
  <c r="CK42" i="13"/>
  <c r="E47" i="13"/>
  <c r="C62" i="13"/>
  <c r="D47" i="3"/>
  <c r="B40" i="3" l="1"/>
  <c r="E40" i="3" s="1"/>
  <c r="H40" i="3"/>
  <c r="W48" i="13"/>
  <c r="AA48" i="13"/>
  <c r="A46" i="13"/>
  <c r="K45" i="13"/>
  <c r="M45" i="13" s="1"/>
  <c r="F45" i="13"/>
  <c r="H45" i="13" s="1"/>
  <c r="J48" i="13"/>
  <c r="CK43" i="13"/>
  <c r="CJ43" i="13"/>
  <c r="E48" i="13"/>
  <c r="C63" i="13"/>
  <c r="D48" i="3"/>
  <c r="B41" i="3" l="1"/>
  <c r="E41" i="3" s="1"/>
  <c r="H41" i="3"/>
  <c r="W49" i="13"/>
  <c r="AA49" i="13"/>
  <c r="A47" i="13"/>
  <c r="F46" i="13"/>
  <c r="H46" i="13" s="1"/>
  <c r="K46" i="13"/>
  <c r="M46" i="13" s="1"/>
  <c r="J49" i="13"/>
  <c r="CK44" i="13"/>
  <c r="CJ44" i="13"/>
  <c r="E49" i="13"/>
  <c r="C64" i="13"/>
  <c r="D49" i="3"/>
  <c r="B42" i="3" l="1"/>
  <c r="E42" i="3" s="1"/>
  <c r="H42" i="3"/>
  <c r="W50" i="13"/>
  <c r="AA50" i="13"/>
  <c r="A48" i="13"/>
  <c r="F47" i="13"/>
  <c r="H47" i="13" s="1"/>
  <c r="K47" i="13"/>
  <c r="M47" i="13" s="1"/>
  <c r="J50" i="13"/>
  <c r="CJ45" i="13"/>
  <c r="CK45" i="13"/>
  <c r="E50" i="13"/>
  <c r="C65" i="13"/>
  <c r="D50" i="3"/>
  <c r="B43" i="3" l="1"/>
  <c r="E43" i="3" s="1"/>
  <c r="H43" i="3"/>
  <c r="W51" i="13"/>
  <c r="AA51" i="13"/>
  <c r="A49" i="13"/>
  <c r="K48" i="13"/>
  <c r="M48" i="13" s="1"/>
  <c r="F48" i="13"/>
  <c r="H48" i="13" s="1"/>
  <c r="J51" i="13"/>
  <c r="CK46" i="13"/>
  <c r="CJ46" i="13"/>
  <c r="E51" i="13"/>
  <c r="C66" i="13"/>
  <c r="D51" i="3"/>
  <c r="B44" i="3" l="1"/>
  <c r="E44" i="3" s="1"/>
  <c r="H44" i="3"/>
  <c r="W52" i="13"/>
  <c r="AA52" i="13"/>
  <c r="A50" i="13"/>
  <c r="K49" i="13"/>
  <c r="M49" i="13" s="1"/>
  <c r="F49" i="13"/>
  <c r="H49" i="13" s="1"/>
  <c r="J52" i="13"/>
  <c r="CK47" i="13"/>
  <c r="CJ47" i="13"/>
  <c r="E52" i="13"/>
  <c r="C67" i="13"/>
  <c r="D52" i="3"/>
  <c r="B45" i="3" l="1"/>
  <c r="E45" i="3" s="1"/>
  <c r="H45" i="3"/>
  <c r="W53" i="13"/>
  <c r="AA53" i="13"/>
  <c r="A51" i="13"/>
  <c r="K50" i="13"/>
  <c r="M50" i="13" s="1"/>
  <c r="F50" i="13"/>
  <c r="H50" i="13" s="1"/>
  <c r="J53" i="13"/>
  <c r="CJ48" i="13"/>
  <c r="CK48" i="13"/>
  <c r="E53" i="13"/>
  <c r="C68" i="13"/>
  <c r="D53" i="3"/>
  <c r="B46" i="3" l="1"/>
  <c r="E46" i="3" s="1"/>
  <c r="H46" i="3"/>
  <c r="W54" i="13"/>
  <c r="AA54" i="13"/>
  <c r="A52" i="13"/>
  <c r="K51" i="13"/>
  <c r="M51" i="13" s="1"/>
  <c r="F51" i="13"/>
  <c r="H51" i="13" s="1"/>
  <c r="J54" i="13"/>
  <c r="CK49" i="13"/>
  <c r="CJ49" i="13"/>
  <c r="E54" i="13"/>
  <c r="C69" i="13"/>
  <c r="D54" i="3"/>
  <c r="B47" i="3" l="1"/>
  <c r="E47" i="3" s="1"/>
  <c r="H47" i="3"/>
  <c r="W55" i="13"/>
  <c r="AA55" i="13"/>
  <c r="A53" i="13"/>
  <c r="K52" i="13"/>
  <c r="M52" i="13" s="1"/>
  <c r="F52" i="13"/>
  <c r="H52" i="13" s="1"/>
  <c r="J55" i="13"/>
  <c r="CJ50" i="13"/>
  <c r="CK50" i="13"/>
  <c r="E55" i="13"/>
  <c r="C70" i="13"/>
  <c r="D55" i="3"/>
  <c r="B48" i="3" l="1"/>
  <c r="E48" i="3" s="1"/>
  <c r="H48" i="3"/>
  <c r="W56" i="13"/>
  <c r="AA56" i="13"/>
  <c r="A54" i="13"/>
  <c r="K53" i="13"/>
  <c r="M53" i="13" s="1"/>
  <c r="F53" i="13"/>
  <c r="H53" i="13" s="1"/>
  <c r="J56" i="13"/>
  <c r="CJ51" i="13"/>
  <c r="CK51" i="13"/>
  <c r="E56" i="13"/>
  <c r="C71" i="13"/>
  <c r="D56" i="3"/>
  <c r="B49" i="3" l="1"/>
  <c r="E49" i="3" s="1"/>
  <c r="H49" i="3"/>
  <c r="W57" i="13"/>
  <c r="AA57" i="13"/>
  <c r="A55" i="13"/>
  <c r="K54" i="13"/>
  <c r="M54" i="13" s="1"/>
  <c r="F54" i="13"/>
  <c r="H54" i="13" s="1"/>
  <c r="J57" i="13"/>
  <c r="CJ52" i="13"/>
  <c r="CK52" i="13"/>
  <c r="E57" i="13"/>
  <c r="C72" i="13"/>
  <c r="D57" i="3"/>
  <c r="B50" i="3" l="1"/>
  <c r="E50" i="3" s="1"/>
  <c r="H50" i="3"/>
  <c r="W58" i="13"/>
  <c r="AA58" i="13"/>
  <c r="A56" i="13"/>
  <c r="K55" i="13"/>
  <c r="M55" i="13" s="1"/>
  <c r="F55" i="13"/>
  <c r="H55" i="13" s="1"/>
  <c r="J58" i="13"/>
  <c r="CJ53" i="13"/>
  <c r="CK53" i="13"/>
  <c r="E58" i="13"/>
  <c r="C73" i="13"/>
  <c r="D58" i="3"/>
  <c r="B51" i="3" l="1"/>
  <c r="E51" i="3" s="1"/>
  <c r="H51" i="3"/>
  <c r="W59" i="13"/>
  <c r="AA59" i="13"/>
  <c r="A57" i="13"/>
  <c r="K56" i="13"/>
  <c r="M56" i="13" s="1"/>
  <c r="F56" i="13"/>
  <c r="H56" i="13" s="1"/>
  <c r="J59" i="13"/>
  <c r="CJ54" i="13"/>
  <c r="CK54" i="13"/>
  <c r="E59" i="13"/>
  <c r="C74" i="13"/>
  <c r="D59" i="3"/>
  <c r="B52" i="3" l="1"/>
  <c r="E52" i="3" s="1"/>
  <c r="H52" i="3"/>
  <c r="W60" i="13"/>
  <c r="AA60" i="13"/>
  <c r="A58" i="13"/>
  <c r="F57" i="13"/>
  <c r="H57" i="13" s="1"/>
  <c r="K57" i="13"/>
  <c r="M57" i="13" s="1"/>
  <c r="J60" i="13"/>
  <c r="CK55" i="13"/>
  <c r="CJ55" i="13"/>
  <c r="E60" i="13"/>
  <c r="C75" i="13"/>
  <c r="D60" i="3"/>
  <c r="B53" i="3" l="1"/>
  <c r="E53" i="3" s="1"/>
  <c r="H53" i="3"/>
  <c r="W61" i="13"/>
  <c r="AA61" i="13"/>
  <c r="A59" i="13"/>
  <c r="F58" i="13"/>
  <c r="H58" i="13" s="1"/>
  <c r="K58" i="13"/>
  <c r="M58" i="13" s="1"/>
  <c r="J61" i="13"/>
  <c r="CK56" i="13"/>
  <c r="CJ56" i="13"/>
  <c r="E61" i="13"/>
  <c r="C76" i="13"/>
  <c r="D61" i="3"/>
  <c r="B54" i="3" l="1"/>
  <c r="E54" i="3" s="1"/>
  <c r="H54" i="3"/>
  <c r="W62" i="13"/>
  <c r="AA62" i="13"/>
  <c r="A60" i="13"/>
  <c r="F59" i="13"/>
  <c r="H59" i="13" s="1"/>
  <c r="K59" i="13"/>
  <c r="M59" i="13" s="1"/>
  <c r="J62" i="13"/>
  <c r="CJ57" i="13"/>
  <c r="CK57" i="13"/>
  <c r="E62" i="13"/>
  <c r="C77" i="13"/>
  <c r="D62" i="3"/>
  <c r="B55" i="3" l="1"/>
  <c r="E55" i="3" s="1"/>
  <c r="H55" i="3"/>
  <c r="W63" i="13"/>
  <c r="AA63" i="13"/>
  <c r="A61" i="13"/>
  <c r="K60" i="13"/>
  <c r="M60" i="13" s="1"/>
  <c r="F60" i="13"/>
  <c r="H60" i="13" s="1"/>
  <c r="J63" i="13"/>
  <c r="CJ58" i="13"/>
  <c r="CK58" i="13"/>
  <c r="E63" i="13"/>
  <c r="C78" i="13"/>
  <c r="D63" i="3"/>
  <c r="B56" i="3" l="1"/>
  <c r="E56" i="3" s="1"/>
  <c r="H56" i="3"/>
  <c r="W64" i="13"/>
  <c r="AA64" i="13"/>
  <c r="A62" i="13"/>
  <c r="K61" i="13"/>
  <c r="M61" i="13" s="1"/>
  <c r="F61" i="13"/>
  <c r="H61" i="13" s="1"/>
  <c r="J64" i="13"/>
  <c r="CK59" i="13"/>
  <c r="CJ59" i="13"/>
  <c r="E64" i="13"/>
  <c r="C79" i="13"/>
  <c r="D64" i="3"/>
  <c r="B57" i="3" l="1"/>
  <c r="E57" i="3" s="1"/>
  <c r="H57" i="3"/>
  <c r="W65" i="13"/>
  <c r="AA65" i="13"/>
  <c r="A63" i="13"/>
  <c r="K62" i="13"/>
  <c r="M62" i="13" s="1"/>
  <c r="F62" i="13"/>
  <c r="H62" i="13" s="1"/>
  <c r="J65" i="13"/>
  <c r="CK60" i="13"/>
  <c r="CJ60" i="13"/>
  <c r="E65" i="13"/>
  <c r="C80" i="13"/>
  <c r="D65" i="3"/>
  <c r="B58" i="3" l="1"/>
  <c r="E58" i="3" s="1"/>
  <c r="H58" i="3"/>
  <c r="W66" i="13"/>
  <c r="AA66" i="13"/>
  <c r="A64" i="13"/>
  <c r="F63" i="13"/>
  <c r="H63" i="13" s="1"/>
  <c r="K63" i="13"/>
  <c r="M63" i="13" s="1"/>
  <c r="J66" i="13"/>
  <c r="CK61" i="13"/>
  <c r="CJ61" i="13"/>
  <c r="E66" i="13"/>
  <c r="C81" i="13"/>
  <c r="D66" i="3"/>
  <c r="B59" i="3" l="1"/>
  <c r="E59" i="3" s="1"/>
  <c r="H59" i="3"/>
  <c r="W67" i="13"/>
  <c r="AA67" i="13"/>
  <c r="A65" i="13"/>
  <c r="K64" i="13"/>
  <c r="M64" i="13" s="1"/>
  <c r="F64" i="13"/>
  <c r="H64" i="13" s="1"/>
  <c r="J67" i="13"/>
  <c r="CJ62" i="13"/>
  <c r="CK62" i="13"/>
  <c r="E67" i="13"/>
  <c r="C82" i="13"/>
  <c r="D67" i="3"/>
  <c r="B60" i="3" l="1"/>
  <c r="E60" i="3" s="1"/>
  <c r="H60" i="3"/>
  <c r="W68" i="13"/>
  <c r="AA68" i="13"/>
  <c r="A66" i="13"/>
  <c r="F65" i="13"/>
  <c r="H65" i="13" s="1"/>
  <c r="K65" i="13"/>
  <c r="M65" i="13" s="1"/>
  <c r="J68" i="13"/>
  <c r="CK63" i="13"/>
  <c r="CJ63" i="13"/>
  <c r="E68" i="13"/>
  <c r="C83" i="13"/>
  <c r="D68" i="3"/>
  <c r="B61" i="3" l="1"/>
  <c r="E61" i="3" s="1"/>
  <c r="H61" i="3"/>
  <c r="W69" i="13"/>
  <c r="AA69" i="13"/>
  <c r="A67" i="13"/>
  <c r="K66" i="13"/>
  <c r="M66" i="13" s="1"/>
  <c r="F66" i="13"/>
  <c r="H66" i="13" s="1"/>
  <c r="J69" i="13"/>
  <c r="CJ64" i="13"/>
  <c r="CK64" i="13"/>
  <c r="E69" i="13"/>
  <c r="C84" i="13"/>
  <c r="D69" i="3"/>
  <c r="B62" i="3" l="1"/>
  <c r="E62" i="3" s="1"/>
  <c r="H62" i="3"/>
  <c r="W70" i="13"/>
  <c r="AA70" i="13"/>
  <c r="A68" i="13"/>
  <c r="K67" i="13"/>
  <c r="M67" i="13" s="1"/>
  <c r="F67" i="13"/>
  <c r="H67" i="13" s="1"/>
  <c r="J70" i="13"/>
  <c r="CJ65" i="13"/>
  <c r="CK65" i="13"/>
  <c r="E70" i="13"/>
  <c r="C85" i="13"/>
  <c r="D70" i="3"/>
  <c r="B63" i="3" l="1"/>
  <c r="E63" i="3" s="1"/>
  <c r="H63" i="3"/>
  <c r="W71" i="13"/>
  <c r="AA71" i="13"/>
  <c r="A69" i="13"/>
  <c r="K68" i="13"/>
  <c r="M68" i="13" s="1"/>
  <c r="F68" i="13"/>
  <c r="H68" i="13" s="1"/>
  <c r="J71" i="13"/>
  <c r="CK66" i="13"/>
  <c r="CJ66" i="13"/>
  <c r="E71" i="13"/>
  <c r="C86" i="13"/>
  <c r="D71" i="3"/>
  <c r="B64" i="3" l="1"/>
  <c r="E64" i="3" s="1"/>
  <c r="H64" i="3"/>
  <c r="W72" i="13"/>
  <c r="AA72" i="13"/>
  <c r="A70" i="13"/>
  <c r="F69" i="13"/>
  <c r="H69" i="13" s="1"/>
  <c r="K69" i="13"/>
  <c r="M69" i="13" s="1"/>
  <c r="J72" i="13"/>
  <c r="CK67" i="13"/>
  <c r="CJ67" i="13"/>
  <c r="E72" i="13"/>
  <c r="C87" i="13"/>
  <c r="D72" i="3"/>
  <c r="B65" i="3" l="1"/>
  <c r="E65" i="3" s="1"/>
  <c r="H65" i="3"/>
  <c r="W73" i="13"/>
  <c r="AA73" i="13"/>
  <c r="A71" i="13"/>
  <c r="K70" i="13"/>
  <c r="M70" i="13" s="1"/>
  <c r="F70" i="13"/>
  <c r="H70" i="13" s="1"/>
  <c r="J73" i="13"/>
  <c r="CK68" i="13"/>
  <c r="CJ68" i="13"/>
  <c r="E73" i="13"/>
  <c r="C88" i="13"/>
  <c r="D73" i="3"/>
  <c r="B66" i="3" l="1"/>
  <c r="E66" i="3" s="1"/>
  <c r="H66" i="3"/>
  <c r="W74" i="13"/>
  <c r="AA74" i="13"/>
  <c r="A72" i="13"/>
  <c r="F71" i="13"/>
  <c r="H71" i="13" s="1"/>
  <c r="K71" i="13"/>
  <c r="M71" i="13" s="1"/>
  <c r="J74" i="13"/>
  <c r="CJ69" i="13"/>
  <c r="CK69" i="13"/>
  <c r="E74" i="13"/>
  <c r="C89" i="13"/>
  <c r="D74" i="3"/>
  <c r="B67" i="3" l="1"/>
  <c r="E67" i="3" s="1"/>
  <c r="H67" i="3"/>
  <c r="W75" i="13"/>
  <c r="AA75" i="13"/>
  <c r="A73" i="13"/>
  <c r="F72" i="13"/>
  <c r="H72" i="13" s="1"/>
  <c r="K72" i="13"/>
  <c r="M72" i="13" s="1"/>
  <c r="J75" i="13"/>
  <c r="CK70" i="13"/>
  <c r="CJ70" i="13"/>
  <c r="E75" i="13"/>
  <c r="C90" i="13"/>
  <c r="D75" i="3"/>
  <c r="B68" i="3" l="1"/>
  <c r="E68" i="3" s="1"/>
  <c r="H68" i="3"/>
  <c r="W76" i="13"/>
  <c r="AA76" i="13"/>
  <c r="A74" i="13"/>
  <c r="K73" i="13"/>
  <c r="M73" i="13" s="1"/>
  <c r="F73" i="13"/>
  <c r="H73" i="13" s="1"/>
  <c r="J76" i="13"/>
  <c r="CK71" i="13"/>
  <c r="CJ71" i="13"/>
  <c r="E76" i="13"/>
  <c r="C91" i="13"/>
  <c r="D76" i="3"/>
  <c r="B69" i="3" l="1"/>
  <c r="E69" i="3" s="1"/>
  <c r="H69" i="3"/>
  <c r="W77" i="13"/>
  <c r="AA77" i="13"/>
  <c r="A75" i="13"/>
  <c r="F74" i="13"/>
  <c r="H74" i="13" s="1"/>
  <c r="K74" i="13"/>
  <c r="M74" i="13" s="1"/>
  <c r="J77" i="13"/>
  <c r="CK72" i="13"/>
  <c r="CJ72" i="13"/>
  <c r="E77" i="13"/>
  <c r="C92" i="13"/>
  <c r="D77" i="3"/>
  <c r="B70" i="3" l="1"/>
  <c r="E70" i="3" s="1"/>
  <c r="H70" i="3"/>
  <c r="W78" i="13"/>
  <c r="AA78" i="13"/>
  <c r="A76" i="13"/>
  <c r="K75" i="13"/>
  <c r="M75" i="13" s="1"/>
  <c r="F75" i="13"/>
  <c r="H75" i="13" s="1"/>
  <c r="J78" i="13"/>
  <c r="CK73" i="13"/>
  <c r="CJ73" i="13"/>
  <c r="E78" i="13"/>
  <c r="C93" i="13"/>
  <c r="D78" i="3"/>
  <c r="B71" i="3" l="1"/>
  <c r="E71" i="3" s="1"/>
  <c r="H71" i="3"/>
  <c r="W79" i="13"/>
  <c r="AA79" i="13"/>
  <c r="A77" i="13"/>
  <c r="K76" i="13"/>
  <c r="M76" i="13" s="1"/>
  <c r="F76" i="13"/>
  <c r="H76" i="13" s="1"/>
  <c r="J79" i="13"/>
  <c r="CK74" i="13"/>
  <c r="CJ74" i="13"/>
  <c r="E79" i="13"/>
  <c r="C94" i="13"/>
  <c r="D79" i="3"/>
  <c r="B72" i="3" l="1"/>
  <c r="E72" i="3" s="1"/>
  <c r="H72" i="3"/>
  <c r="W80" i="13"/>
  <c r="AA80" i="13"/>
  <c r="A78" i="13"/>
  <c r="K77" i="13"/>
  <c r="M77" i="13" s="1"/>
  <c r="F77" i="13"/>
  <c r="H77" i="13" s="1"/>
  <c r="J80" i="13"/>
  <c r="CK75" i="13"/>
  <c r="CJ75" i="13"/>
  <c r="E80" i="13"/>
  <c r="C95" i="13"/>
  <c r="D80" i="3"/>
  <c r="B73" i="3" l="1"/>
  <c r="E73" i="3" s="1"/>
  <c r="H73" i="3"/>
  <c r="W81" i="13"/>
  <c r="AA81" i="13"/>
  <c r="A79" i="13"/>
  <c r="K78" i="13"/>
  <c r="M78" i="13" s="1"/>
  <c r="F78" i="13"/>
  <c r="H78" i="13" s="1"/>
  <c r="J81" i="13"/>
  <c r="CJ76" i="13"/>
  <c r="CK76" i="13"/>
  <c r="E81" i="13"/>
  <c r="C96" i="13"/>
  <c r="D81" i="3"/>
  <c r="B74" i="3" l="1"/>
  <c r="E74" i="3" s="1"/>
  <c r="H74" i="3"/>
  <c r="W82" i="13"/>
  <c r="AA82" i="13"/>
  <c r="A80" i="13"/>
  <c r="K79" i="13"/>
  <c r="M79" i="13" s="1"/>
  <c r="F79" i="13"/>
  <c r="H79" i="13" s="1"/>
  <c r="J82" i="13"/>
  <c r="CK77" i="13"/>
  <c r="CJ77" i="13"/>
  <c r="E82" i="13"/>
  <c r="C97" i="13"/>
  <c r="D82" i="3"/>
  <c r="B75" i="3" l="1"/>
  <c r="E75" i="3" s="1"/>
  <c r="H75" i="3"/>
  <c r="W83" i="13"/>
  <c r="AA83" i="13"/>
  <c r="A81" i="13"/>
  <c r="K80" i="13"/>
  <c r="M80" i="13" s="1"/>
  <c r="F80" i="13"/>
  <c r="H80" i="13" s="1"/>
  <c r="J83" i="13"/>
  <c r="CK78" i="13"/>
  <c r="CJ78" i="13"/>
  <c r="E83" i="13"/>
  <c r="C98" i="13"/>
  <c r="D83" i="3"/>
  <c r="B76" i="3" l="1"/>
  <c r="E76" i="3" s="1"/>
  <c r="H76" i="3"/>
  <c r="W84" i="13"/>
  <c r="AA84" i="13"/>
  <c r="A82" i="13"/>
  <c r="K81" i="13"/>
  <c r="M81" i="13" s="1"/>
  <c r="F81" i="13"/>
  <c r="H81" i="13" s="1"/>
  <c r="J84" i="13"/>
  <c r="CK79" i="13"/>
  <c r="CJ79" i="13"/>
  <c r="E84" i="13"/>
  <c r="C99" i="13"/>
  <c r="D84" i="3"/>
  <c r="B77" i="3" l="1"/>
  <c r="E77" i="3" s="1"/>
  <c r="H77" i="3"/>
  <c r="W85" i="13"/>
  <c r="AA85" i="13"/>
  <c r="A83" i="13"/>
  <c r="K82" i="13"/>
  <c r="M82" i="13" s="1"/>
  <c r="F82" i="13"/>
  <c r="H82" i="13" s="1"/>
  <c r="J85" i="13"/>
  <c r="CJ80" i="13"/>
  <c r="CK80" i="13"/>
  <c r="E85" i="13"/>
  <c r="C100" i="13"/>
  <c r="D85" i="3"/>
  <c r="B78" i="3" l="1"/>
  <c r="E78" i="3" s="1"/>
  <c r="H78" i="3"/>
  <c r="W86" i="13"/>
  <c r="AA86" i="13"/>
  <c r="A84" i="13"/>
  <c r="F83" i="13"/>
  <c r="H83" i="13" s="1"/>
  <c r="K83" i="13"/>
  <c r="M83" i="13" s="1"/>
  <c r="J86" i="13"/>
  <c r="CJ81" i="13"/>
  <c r="CK81" i="13"/>
  <c r="E86" i="13"/>
  <c r="C101" i="13"/>
  <c r="D86" i="3"/>
  <c r="B79" i="3" l="1"/>
  <c r="E79" i="3" s="1"/>
  <c r="H79" i="3"/>
  <c r="W87" i="13"/>
  <c r="AA87" i="13"/>
  <c r="A85" i="13"/>
  <c r="F84" i="13"/>
  <c r="H84" i="13" s="1"/>
  <c r="K84" i="13"/>
  <c r="M84" i="13" s="1"/>
  <c r="J87" i="13"/>
  <c r="CJ82" i="13"/>
  <c r="CK82" i="13"/>
  <c r="E87" i="13"/>
  <c r="C102" i="13"/>
  <c r="D87" i="3"/>
  <c r="B80" i="3" l="1"/>
  <c r="E80" i="3" s="1"/>
  <c r="H80" i="3"/>
  <c r="W88" i="13"/>
  <c r="AA88" i="13"/>
  <c r="A86" i="13"/>
  <c r="K85" i="13"/>
  <c r="M85" i="13" s="1"/>
  <c r="F85" i="13"/>
  <c r="H85" i="13" s="1"/>
  <c r="J88" i="13"/>
  <c r="CK83" i="13"/>
  <c r="CJ83" i="13"/>
  <c r="E88" i="13"/>
  <c r="C103" i="13"/>
  <c r="D88" i="3"/>
  <c r="B81" i="3" l="1"/>
  <c r="E81" i="3" s="1"/>
  <c r="H81" i="3"/>
  <c r="W89" i="13"/>
  <c r="AA89" i="13"/>
  <c r="A87" i="13"/>
  <c r="K86" i="13"/>
  <c r="M86" i="13" s="1"/>
  <c r="F86" i="13"/>
  <c r="H86" i="13" s="1"/>
  <c r="J89" i="13"/>
  <c r="CJ84" i="13"/>
  <c r="CK84" i="13"/>
  <c r="E89" i="13"/>
  <c r="C104" i="13"/>
  <c r="D89" i="3"/>
  <c r="B82" i="3" l="1"/>
  <c r="E82" i="3" s="1"/>
  <c r="H82" i="3"/>
  <c r="W90" i="13"/>
  <c r="AA90" i="13"/>
  <c r="A88" i="13"/>
  <c r="K87" i="13"/>
  <c r="M87" i="13" s="1"/>
  <c r="F87" i="13"/>
  <c r="H87" i="13" s="1"/>
  <c r="J90" i="13"/>
  <c r="CJ85" i="13"/>
  <c r="CK85" i="13"/>
  <c r="E90" i="13"/>
  <c r="C105" i="13"/>
  <c r="D90" i="3"/>
  <c r="B83" i="3" l="1"/>
  <c r="E83" i="3" s="1"/>
  <c r="H83" i="3"/>
  <c r="W91" i="13"/>
  <c r="AA91" i="13"/>
  <c r="A89" i="13"/>
  <c r="F88" i="13"/>
  <c r="H88" i="13" s="1"/>
  <c r="K88" i="13"/>
  <c r="M88" i="13" s="1"/>
  <c r="J91" i="13"/>
  <c r="CJ86" i="13"/>
  <c r="CK86" i="13"/>
  <c r="E91" i="13"/>
  <c r="C106" i="13"/>
  <c r="D91" i="3"/>
  <c r="B84" i="3" l="1"/>
  <c r="E84" i="3" s="1"/>
  <c r="H84" i="3"/>
  <c r="W92" i="13"/>
  <c r="AA92" i="13"/>
  <c r="A90" i="13"/>
  <c r="K89" i="13"/>
  <c r="M89" i="13" s="1"/>
  <c r="F89" i="13"/>
  <c r="H89" i="13" s="1"/>
  <c r="J92" i="13"/>
  <c r="CJ87" i="13"/>
  <c r="CK87" i="13"/>
  <c r="E92" i="13"/>
  <c r="C107" i="13"/>
  <c r="D92" i="3"/>
  <c r="B85" i="3" l="1"/>
  <c r="E85" i="3" s="1"/>
  <c r="H85" i="3"/>
  <c r="W93" i="13"/>
  <c r="AA93" i="13"/>
  <c r="A91" i="13"/>
  <c r="F90" i="13"/>
  <c r="H90" i="13" s="1"/>
  <c r="K90" i="13"/>
  <c r="M90" i="13" s="1"/>
  <c r="J93" i="13"/>
  <c r="CK88" i="13"/>
  <c r="CJ88" i="13"/>
  <c r="E93" i="13"/>
  <c r="C108" i="13"/>
  <c r="D93" i="3"/>
  <c r="B86" i="3" l="1"/>
  <c r="E86" i="3" s="1"/>
  <c r="H86" i="3"/>
  <c r="W94" i="13"/>
  <c r="AA94" i="13"/>
  <c r="A92" i="13"/>
  <c r="F91" i="13"/>
  <c r="H91" i="13" s="1"/>
  <c r="K91" i="13"/>
  <c r="M91" i="13" s="1"/>
  <c r="J94" i="13"/>
  <c r="CK89" i="13"/>
  <c r="CJ89" i="13"/>
  <c r="E94" i="13"/>
  <c r="C109" i="13"/>
  <c r="D94" i="3"/>
  <c r="B87" i="3" l="1"/>
  <c r="E87" i="3" s="1"/>
  <c r="H87" i="3"/>
  <c r="W95" i="13"/>
  <c r="AA95" i="13"/>
  <c r="A93" i="13"/>
  <c r="K92" i="13"/>
  <c r="M92" i="13" s="1"/>
  <c r="F92" i="13"/>
  <c r="H92" i="13" s="1"/>
  <c r="J95" i="13"/>
  <c r="CK90" i="13"/>
  <c r="CJ90" i="13"/>
  <c r="E95" i="13"/>
  <c r="C110" i="13"/>
  <c r="D95" i="3"/>
  <c r="B88" i="3" l="1"/>
  <c r="E88" i="3" s="1"/>
  <c r="H88" i="3"/>
  <c r="W96" i="13"/>
  <c r="AA96" i="13"/>
  <c r="A94" i="13"/>
  <c r="K93" i="13"/>
  <c r="M93" i="13" s="1"/>
  <c r="F93" i="13"/>
  <c r="H93" i="13" s="1"/>
  <c r="J96" i="13"/>
  <c r="CJ91" i="13"/>
  <c r="CK91" i="13"/>
  <c r="E96" i="13"/>
  <c r="C111" i="13"/>
  <c r="D96" i="3"/>
  <c r="B89" i="3" l="1"/>
  <c r="E89" i="3" s="1"/>
  <c r="H89" i="3"/>
  <c r="W97" i="13"/>
  <c r="AA97" i="13"/>
  <c r="A95" i="13"/>
  <c r="K94" i="13"/>
  <c r="M94" i="13" s="1"/>
  <c r="F94" i="13"/>
  <c r="H94" i="13" s="1"/>
  <c r="J97" i="13"/>
  <c r="CJ92" i="13"/>
  <c r="CK92" i="13"/>
  <c r="E97" i="13"/>
  <c r="C112" i="13"/>
  <c r="D97" i="3"/>
  <c r="B90" i="3" l="1"/>
  <c r="E90" i="3" s="1"/>
  <c r="H90" i="3"/>
  <c r="W98" i="13"/>
  <c r="AA98" i="13"/>
  <c r="A96" i="13"/>
  <c r="K95" i="13"/>
  <c r="M95" i="13" s="1"/>
  <c r="F95" i="13"/>
  <c r="H95" i="13" s="1"/>
  <c r="J98" i="13"/>
  <c r="CJ93" i="13"/>
  <c r="CK93" i="13"/>
  <c r="E98" i="13"/>
  <c r="C113" i="13"/>
  <c r="D98" i="3"/>
  <c r="B91" i="3" l="1"/>
  <c r="E91" i="3" s="1"/>
  <c r="H91" i="3"/>
  <c r="W99" i="13"/>
  <c r="AA99" i="13"/>
  <c r="A97" i="13"/>
  <c r="F96" i="13"/>
  <c r="H96" i="13" s="1"/>
  <c r="K96" i="13"/>
  <c r="M96" i="13" s="1"/>
  <c r="J99" i="13"/>
  <c r="CK94" i="13"/>
  <c r="CJ94" i="13"/>
  <c r="E99" i="13"/>
  <c r="C114" i="13"/>
  <c r="D99" i="3"/>
  <c r="B92" i="3" l="1"/>
  <c r="E92" i="3" s="1"/>
  <c r="H92" i="3"/>
  <c r="W100" i="13"/>
  <c r="AA100" i="13"/>
  <c r="A98" i="13"/>
  <c r="K97" i="13"/>
  <c r="M97" i="13" s="1"/>
  <c r="F97" i="13"/>
  <c r="H97" i="13" s="1"/>
  <c r="J100" i="13"/>
  <c r="CJ95" i="13"/>
  <c r="CK95" i="13"/>
  <c r="E100" i="13"/>
  <c r="C115" i="13"/>
  <c r="D100" i="3"/>
  <c r="B93" i="3" l="1"/>
  <c r="E93" i="3" s="1"/>
  <c r="H93" i="3"/>
  <c r="W101" i="13"/>
  <c r="AA101" i="13"/>
  <c r="A99" i="13"/>
  <c r="K98" i="13"/>
  <c r="M98" i="13" s="1"/>
  <c r="F98" i="13"/>
  <c r="H98" i="13" s="1"/>
  <c r="J101" i="13"/>
  <c r="CJ96" i="13"/>
  <c r="CK96" i="13"/>
  <c r="E101" i="13"/>
  <c r="C116" i="13"/>
  <c r="D101" i="3"/>
  <c r="B94" i="3" l="1"/>
  <c r="E94" i="3" s="1"/>
  <c r="H94" i="3"/>
  <c r="W102" i="13"/>
  <c r="AA102" i="13"/>
  <c r="A100" i="13"/>
  <c r="F99" i="13"/>
  <c r="H99" i="13" s="1"/>
  <c r="K99" i="13"/>
  <c r="M99" i="13" s="1"/>
  <c r="J102" i="13"/>
  <c r="CJ97" i="13"/>
  <c r="CK97" i="13"/>
  <c r="E102" i="13"/>
  <c r="C117" i="13"/>
  <c r="D102" i="3"/>
  <c r="B95" i="3" l="1"/>
  <c r="E95" i="3" s="1"/>
  <c r="H95" i="3"/>
  <c r="W103" i="13"/>
  <c r="AA103" i="13"/>
  <c r="A101" i="13"/>
  <c r="F100" i="13"/>
  <c r="H100" i="13" s="1"/>
  <c r="K100" i="13"/>
  <c r="M100" i="13" s="1"/>
  <c r="J103" i="13"/>
  <c r="CK98" i="13"/>
  <c r="CJ98" i="13"/>
  <c r="E103" i="13"/>
  <c r="C118" i="13"/>
  <c r="D103" i="3"/>
  <c r="B96" i="3" l="1"/>
  <c r="E96" i="3" s="1"/>
  <c r="H96" i="3"/>
  <c r="W104" i="13"/>
  <c r="AA104" i="13"/>
  <c r="A102" i="13"/>
  <c r="F101" i="13"/>
  <c r="H101" i="13" s="1"/>
  <c r="K101" i="13"/>
  <c r="M101" i="13" s="1"/>
  <c r="J104" i="13"/>
  <c r="CK99" i="13"/>
  <c r="CJ99" i="13"/>
  <c r="E104" i="13"/>
  <c r="C119" i="13"/>
  <c r="D104" i="3"/>
  <c r="B97" i="3" l="1"/>
  <c r="E97" i="3" s="1"/>
  <c r="H97" i="3"/>
  <c r="W105" i="13"/>
  <c r="AA105" i="13"/>
  <c r="A103" i="13"/>
  <c r="K102" i="13"/>
  <c r="M102" i="13" s="1"/>
  <c r="F102" i="13"/>
  <c r="H102" i="13" s="1"/>
  <c r="J105" i="13"/>
  <c r="CK100" i="13"/>
  <c r="CJ100" i="13"/>
  <c r="E105" i="13"/>
  <c r="C120" i="13"/>
  <c r="D105" i="3"/>
  <c r="B98" i="3" l="1"/>
  <c r="E98" i="3" s="1"/>
  <c r="H98" i="3"/>
  <c r="W106" i="13"/>
  <c r="AA106" i="13"/>
  <c r="A104" i="13"/>
  <c r="F103" i="13"/>
  <c r="H103" i="13" s="1"/>
  <c r="K103" i="13"/>
  <c r="M103" i="13" s="1"/>
  <c r="J106" i="13"/>
  <c r="CK101" i="13"/>
  <c r="CJ101" i="13"/>
  <c r="E106" i="13"/>
  <c r="C121" i="13"/>
  <c r="D106" i="3"/>
  <c r="B99" i="3" l="1"/>
  <c r="E99" i="3" s="1"/>
  <c r="H99" i="3"/>
  <c r="W107" i="13"/>
  <c r="AA107" i="13"/>
  <c r="A105" i="13"/>
  <c r="F104" i="13"/>
  <c r="H104" i="13" s="1"/>
  <c r="K104" i="13"/>
  <c r="M104" i="13" s="1"/>
  <c r="J107" i="13"/>
  <c r="CK102" i="13"/>
  <c r="CJ102" i="13"/>
  <c r="E107" i="13"/>
  <c r="C122" i="13"/>
  <c r="D107" i="3"/>
  <c r="B100" i="3" l="1"/>
  <c r="E100" i="3" s="1"/>
  <c r="H100" i="3"/>
  <c r="W108" i="13"/>
  <c r="AA108" i="13"/>
  <c r="A106" i="13"/>
  <c r="F105" i="13"/>
  <c r="H105" i="13" s="1"/>
  <c r="K105" i="13"/>
  <c r="M105" i="13" s="1"/>
  <c r="J108" i="13"/>
  <c r="CK103" i="13"/>
  <c r="CJ103" i="13"/>
  <c r="E108" i="13"/>
  <c r="C123" i="13"/>
  <c r="D108" i="3"/>
  <c r="B101" i="3" l="1"/>
  <c r="E101" i="3" s="1"/>
  <c r="H101" i="3"/>
  <c r="W109" i="13"/>
  <c r="AA109" i="13"/>
  <c r="A107" i="13"/>
  <c r="F106" i="13"/>
  <c r="H106" i="13" s="1"/>
  <c r="K106" i="13"/>
  <c r="M106" i="13" s="1"/>
  <c r="J109" i="13"/>
  <c r="CJ104" i="13"/>
  <c r="CK104" i="13"/>
  <c r="E109" i="13"/>
  <c r="C124" i="13"/>
  <c r="D109" i="3"/>
  <c r="B102" i="3" l="1"/>
  <c r="E102" i="3" s="1"/>
  <c r="H102" i="3"/>
  <c r="W110" i="13"/>
  <c r="AA110" i="13"/>
  <c r="A108" i="13"/>
  <c r="K107" i="13"/>
  <c r="M107" i="13" s="1"/>
  <c r="F107" i="13"/>
  <c r="H107" i="13" s="1"/>
  <c r="J110" i="13"/>
  <c r="CK105" i="13"/>
  <c r="CJ105" i="13"/>
  <c r="E110" i="13"/>
  <c r="C125" i="13"/>
  <c r="D110" i="3"/>
  <c r="B103" i="3" l="1"/>
  <c r="E103" i="3" s="1"/>
  <c r="H103" i="3"/>
  <c r="W111" i="13"/>
  <c r="AA111" i="13"/>
  <c r="A109" i="13"/>
  <c r="K108" i="13"/>
  <c r="M108" i="13" s="1"/>
  <c r="F108" i="13"/>
  <c r="H108" i="13" s="1"/>
  <c r="J111" i="13"/>
  <c r="CK106" i="13"/>
  <c r="CJ106" i="13"/>
  <c r="E111" i="13"/>
  <c r="C126" i="13"/>
  <c r="D111" i="3"/>
  <c r="B104" i="3" l="1"/>
  <c r="E104" i="3" s="1"/>
  <c r="H104" i="3"/>
  <c r="W112" i="13"/>
  <c r="AA112" i="13"/>
  <c r="A110" i="13"/>
  <c r="K109" i="13"/>
  <c r="M109" i="13" s="1"/>
  <c r="F109" i="13"/>
  <c r="H109" i="13" s="1"/>
  <c r="J112" i="13"/>
  <c r="CK107" i="13"/>
  <c r="CJ107" i="13"/>
  <c r="E112" i="13"/>
  <c r="C127" i="13"/>
  <c r="D112" i="3"/>
  <c r="B105" i="3" l="1"/>
  <c r="E105" i="3" s="1"/>
  <c r="H105" i="3"/>
  <c r="W113" i="13"/>
  <c r="AA113" i="13"/>
  <c r="A111" i="13"/>
  <c r="K110" i="13"/>
  <c r="M110" i="13" s="1"/>
  <c r="F110" i="13"/>
  <c r="H110" i="13" s="1"/>
  <c r="J113" i="13"/>
  <c r="CK108" i="13"/>
  <c r="CJ108" i="13"/>
  <c r="E113" i="13"/>
  <c r="C128" i="13"/>
  <c r="D113" i="3"/>
  <c r="B106" i="3" l="1"/>
  <c r="E106" i="3" s="1"/>
  <c r="H106" i="3"/>
  <c r="W114" i="13"/>
  <c r="AA114" i="13"/>
  <c r="A112" i="13"/>
  <c r="K111" i="13"/>
  <c r="M111" i="13" s="1"/>
  <c r="F111" i="13"/>
  <c r="H111" i="13" s="1"/>
  <c r="J114" i="13"/>
  <c r="CK109" i="13"/>
  <c r="CJ109" i="13"/>
  <c r="E114" i="13"/>
  <c r="C129" i="13"/>
  <c r="D114" i="3"/>
  <c r="B107" i="3" l="1"/>
  <c r="E107" i="3" s="1"/>
  <c r="H107" i="3"/>
  <c r="W115" i="13"/>
  <c r="AA115" i="13"/>
  <c r="A113" i="13"/>
  <c r="K112" i="13"/>
  <c r="M112" i="13" s="1"/>
  <c r="F112" i="13"/>
  <c r="H112" i="13" s="1"/>
  <c r="J115" i="13"/>
  <c r="CK110" i="13"/>
  <c r="CJ110" i="13"/>
  <c r="E115" i="13"/>
  <c r="C130" i="13"/>
  <c r="D115" i="3"/>
  <c r="B108" i="3" l="1"/>
  <c r="E108" i="3" s="1"/>
  <c r="H108" i="3"/>
  <c r="W116" i="13"/>
  <c r="AA116" i="13"/>
  <c r="A114" i="13"/>
  <c r="F113" i="13"/>
  <c r="H113" i="13" s="1"/>
  <c r="K113" i="13"/>
  <c r="M113" i="13" s="1"/>
  <c r="J116" i="13"/>
  <c r="CK111" i="13"/>
  <c r="CJ111" i="13"/>
  <c r="E116" i="13"/>
  <c r="C131" i="13"/>
  <c r="D116" i="3"/>
  <c r="B109" i="3" l="1"/>
  <c r="E109" i="3" s="1"/>
  <c r="H109" i="3"/>
  <c r="W117" i="13"/>
  <c r="AA117" i="13"/>
  <c r="A115" i="13"/>
  <c r="K114" i="13"/>
  <c r="M114" i="13" s="1"/>
  <c r="F114" i="13"/>
  <c r="H114" i="13" s="1"/>
  <c r="J117" i="13"/>
  <c r="CK112" i="13"/>
  <c r="CJ112" i="13"/>
  <c r="E117" i="13"/>
  <c r="C132" i="13"/>
  <c r="D117" i="3"/>
  <c r="B110" i="3" l="1"/>
  <c r="E110" i="3" s="1"/>
  <c r="H110" i="3"/>
  <c r="W118" i="13"/>
  <c r="AA118" i="13"/>
  <c r="A116" i="13"/>
  <c r="K115" i="13"/>
  <c r="M115" i="13" s="1"/>
  <c r="F115" i="13"/>
  <c r="H115" i="13" s="1"/>
  <c r="J118" i="13"/>
  <c r="CK113" i="13"/>
  <c r="CJ113" i="13"/>
  <c r="E118" i="13"/>
  <c r="C133" i="13"/>
  <c r="D118" i="3"/>
  <c r="B111" i="3" l="1"/>
  <c r="E111" i="3" s="1"/>
  <c r="H111" i="3"/>
  <c r="W119" i="13"/>
  <c r="AA119" i="13"/>
  <c r="A117" i="13"/>
  <c r="F116" i="13"/>
  <c r="H116" i="13" s="1"/>
  <c r="K116" i="13"/>
  <c r="M116" i="13" s="1"/>
  <c r="J119" i="13"/>
  <c r="CK114" i="13"/>
  <c r="CJ114" i="13"/>
  <c r="E119" i="13"/>
  <c r="C134" i="13"/>
  <c r="D119" i="3"/>
  <c r="B112" i="3" l="1"/>
  <c r="E112" i="3" s="1"/>
  <c r="H112" i="3"/>
  <c r="W120" i="13"/>
  <c r="AA120" i="13"/>
  <c r="A118" i="13"/>
  <c r="K117" i="13"/>
  <c r="M117" i="13" s="1"/>
  <c r="F117" i="13"/>
  <c r="H117" i="13" s="1"/>
  <c r="J120" i="13"/>
  <c r="CJ115" i="13"/>
  <c r="CK115" i="13"/>
  <c r="E120" i="13"/>
  <c r="C135" i="13"/>
  <c r="D120" i="3"/>
  <c r="B113" i="3" l="1"/>
  <c r="E113" i="3" s="1"/>
  <c r="H113" i="3"/>
  <c r="W121" i="13"/>
  <c r="AA121" i="13"/>
  <c r="A119" i="13"/>
  <c r="K118" i="13"/>
  <c r="M118" i="13" s="1"/>
  <c r="F118" i="13"/>
  <c r="H118" i="13" s="1"/>
  <c r="J121" i="13"/>
  <c r="CJ116" i="13"/>
  <c r="CK116" i="13"/>
  <c r="E121" i="13"/>
  <c r="C136" i="13"/>
  <c r="D121" i="3"/>
  <c r="B114" i="3" l="1"/>
  <c r="E114" i="3" s="1"/>
  <c r="H114" i="3"/>
  <c r="W122" i="13"/>
  <c r="AA122" i="13"/>
  <c r="A120" i="13"/>
  <c r="F119" i="13"/>
  <c r="H119" i="13" s="1"/>
  <c r="K119" i="13"/>
  <c r="M119" i="13" s="1"/>
  <c r="J122" i="13"/>
  <c r="CJ117" i="13"/>
  <c r="CK117" i="13"/>
  <c r="E122" i="13"/>
  <c r="C137" i="13"/>
  <c r="D122" i="3"/>
  <c r="B115" i="3" l="1"/>
  <c r="E115" i="3" s="1"/>
  <c r="H115" i="3"/>
  <c r="W123" i="13"/>
  <c r="AA123" i="13"/>
  <c r="A121" i="13"/>
  <c r="K120" i="13"/>
  <c r="M120" i="13" s="1"/>
  <c r="F120" i="13"/>
  <c r="H120" i="13" s="1"/>
  <c r="J123" i="13"/>
  <c r="CK118" i="13"/>
  <c r="CJ118" i="13"/>
  <c r="E123" i="13"/>
  <c r="C138" i="13"/>
  <c r="D123" i="3"/>
  <c r="B116" i="3" l="1"/>
  <c r="E116" i="3" s="1"/>
  <c r="H116" i="3"/>
  <c r="W124" i="13"/>
  <c r="AA124" i="13"/>
  <c r="A122" i="13"/>
  <c r="K121" i="13"/>
  <c r="M121" i="13" s="1"/>
  <c r="F121" i="13"/>
  <c r="H121" i="13" s="1"/>
  <c r="J124" i="13"/>
  <c r="CJ119" i="13"/>
  <c r="CK119" i="13"/>
  <c r="E124" i="13"/>
  <c r="C139" i="13"/>
  <c r="D124" i="3"/>
  <c r="B117" i="3" l="1"/>
  <c r="E117" i="3" s="1"/>
  <c r="H117" i="3"/>
  <c r="W125" i="13"/>
  <c r="AA125" i="13"/>
  <c r="A123" i="13"/>
  <c r="K122" i="13"/>
  <c r="M122" i="13" s="1"/>
  <c r="F122" i="13"/>
  <c r="H122" i="13" s="1"/>
  <c r="J125" i="13"/>
  <c r="CJ120" i="13"/>
  <c r="CK120" i="13"/>
  <c r="E125" i="13"/>
  <c r="C140" i="13"/>
  <c r="D125" i="3"/>
  <c r="B118" i="3" l="1"/>
  <c r="E118" i="3" s="1"/>
  <c r="H118" i="3"/>
  <c r="W126" i="13"/>
  <c r="AA126" i="13"/>
  <c r="A124" i="13"/>
  <c r="F123" i="13"/>
  <c r="H123" i="13" s="1"/>
  <c r="K123" i="13"/>
  <c r="M123" i="13" s="1"/>
  <c r="J126" i="13"/>
  <c r="CJ121" i="13"/>
  <c r="CK121" i="13"/>
  <c r="E126" i="13"/>
  <c r="C141" i="13"/>
  <c r="D126" i="3"/>
  <c r="B119" i="3" l="1"/>
  <c r="E119" i="3" s="1"/>
  <c r="H119" i="3"/>
  <c r="W127" i="13"/>
  <c r="AA127" i="13"/>
  <c r="A125" i="13"/>
  <c r="K124" i="13"/>
  <c r="M124" i="13" s="1"/>
  <c r="F124" i="13"/>
  <c r="H124" i="13" s="1"/>
  <c r="J127" i="13"/>
  <c r="CJ122" i="13"/>
  <c r="CK122" i="13"/>
  <c r="E127" i="13"/>
  <c r="C142" i="13"/>
  <c r="D127" i="3"/>
  <c r="B120" i="3" l="1"/>
  <c r="E120" i="3" s="1"/>
  <c r="H120" i="3"/>
  <c r="W128" i="13"/>
  <c r="AA128" i="13"/>
  <c r="A126" i="13"/>
  <c r="K125" i="13"/>
  <c r="M125" i="13" s="1"/>
  <c r="F125" i="13"/>
  <c r="H125" i="13" s="1"/>
  <c r="J128" i="13"/>
  <c r="CK123" i="13"/>
  <c r="CJ123" i="13"/>
  <c r="E128" i="13"/>
  <c r="C143" i="13"/>
  <c r="D128" i="3"/>
  <c r="B121" i="3" l="1"/>
  <c r="E121" i="3" s="1"/>
  <c r="H121" i="3"/>
  <c r="W129" i="13"/>
  <c r="AA129" i="13"/>
  <c r="A127" i="13"/>
  <c r="F126" i="13"/>
  <c r="H126" i="13" s="1"/>
  <c r="K126" i="13"/>
  <c r="M126" i="13" s="1"/>
  <c r="J129" i="13"/>
  <c r="CK124" i="13"/>
  <c r="CJ124" i="13"/>
  <c r="E129" i="13"/>
  <c r="C144" i="13"/>
  <c r="D129" i="3"/>
  <c r="B122" i="3" l="1"/>
  <c r="E122" i="3" s="1"/>
  <c r="H122" i="3"/>
  <c r="W130" i="13"/>
  <c r="AA130" i="13"/>
  <c r="A128" i="13"/>
  <c r="K127" i="13"/>
  <c r="M127" i="13" s="1"/>
  <c r="F127" i="13"/>
  <c r="H127" i="13" s="1"/>
  <c r="J130" i="13"/>
  <c r="CK125" i="13"/>
  <c r="CJ125" i="13"/>
  <c r="E130" i="13"/>
  <c r="C145" i="13"/>
  <c r="D130" i="3"/>
  <c r="B123" i="3" l="1"/>
  <c r="E123" i="3" s="1"/>
  <c r="H123" i="3"/>
  <c r="W131" i="13"/>
  <c r="AA131" i="13"/>
  <c r="A129" i="13"/>
  <c r="F128" i="13"/>
  <c r="H128" i="13" s="1"/>
  <c r="K128" i="13"/>
  <c r="M128" i="13" s="1"/>
  <c r="J131" i="13"/>
  <c r="CK126" i="13"/>
  <c r="CJ126" i="13"/>
  <c r="E131" i="13"/>
  <c r="C146" i="13"/>
  <c r="D131" i="3"/>
  <c r="B124" i="3" l="1"/>
  <c r="E124" i="3" s="1"/>
  <c r="H124" i="3"/>
  <c r="W132" i="13"/>
  <c r="AA132" i="13"/>
  <c r="A130" i="13"/>
  <c r="K129" i="13"/>
  <c r="M129" i="13" s="1"/>
  <c r="F129" i="13"/>
  <c r="H129" i="13" s="1"/>
  <c r="J132" i="13"/>
  <c r="CK127" i="13"/>
  <c r="CJ127" i="13"/>
  <c r="E132" i="13"/>
  <c r="C147" i="13"/>
  <c r="D132" i="3"/>
  <c r="B125" i="3" l="1"/>
  <c r="E125" i="3" s="1"/>
  <c r="H125" i="3"/>
  <c r="W133" i="13"/>
  <c r="AA133" i="13"/>
  <c r="A131" i="13"/>
  <c r="F130" i="13"/>
  <c r="H130" i="13" s="1"/>
  <c r="K130" i="13"/>
  <c r="M130" i="13" s="1"/>
  <c r="J133" i="13"/>
  <c r="CJ128" i="13"/>
  <c r="CK128" i="13"/>
  <c r="E133" i="13"/>
  <c r="C148" i="13"/>
  <c r="D133" i="3"/>
  <c r="B126" i="3" l="1"/>
  <c r="E126" i="3" s="1"/>
  <c r="H126" i="3"/>
  <c r="W134" i="13"/>
  <c r="AA134" i="13"/>
  <c r="A132" i="13"/>
  <c r="F131" i="13"/>
  <c r="H131" i="13" s="1"/>
  <c r="K131" i="13"/>
  <c r="M131" i="13" s="1"/>
  <c r="J134" i="13"/>
  <c r="CJ129" i="13"/>
  <c r="CK129" i="13"/>
  <c r="E134" i="13"/>
  <c r="C149" i="13"/>
  <c r="D134" i="3"/>
  <c r="B127" i="3" l="1"/>
  <c r="E127" i="3" s="1"/>
  <c r="H127" i="3"/>
  <c r="W135" i="13"/>
  <c r="AA135" i="13"/>
  <c r="A133" i="13"/>
  <c r="F132" i="13"/>
  <c r="H132" i="13" s="1"/>
  <c r="K132" i="13"/>
  <c r="M132" i="13" s="1"/>
  <c r="J135" i="13"/>
  <c r="CJ130" i="13"/>
  <c r="CK130" i="13"/>
  <c r="E135" i="13"/>
  <c r="C150" i="13"/>
  <c r="D135" i="3"/>
  <c r="B128" i="3" l="1"/>
  <c r="E128" i="3" s="1"/>
  <c r="H128" i="3"/>
  <c r="W136" i="13"/>
  <c r="AA136" i="13"/>
  <c r="A134" i="13"/>
  <c r="K133" i="13"/>
  <c r="M133" i="13" s="1"/>
  <c r="F133" i="13"/>
  <c r="H133" i="13" s="1"/>
  <c r="J136" i="13"/>
  <c r="CK131" i="13"/>
  <c r="CJ131" i="13"/>
  <c r="E136" i="13"/>
  <c r="C151" i="13"/>
  <c r="D136" i="3"/>
  <c r="B129" i="3" l="1"/>
  <c r="E129" i="3" s="1"/>
  <c r="H129" i="3"/>
  <c r="W137" i="13"/>
  <c r="AA137" i="13"/>
  <c r="A135" i="13"/>
  <c r="F134" i="13"/>
  <c r="H134" i="13" s="1"/>
  <c r="K134" i="13"/>
  <c r="M134" i="13" s="1"/>
  <c r="J137" i="13"/>
  <c r="CJ132" i="13"/>
  <c r="CK132" i="13"/>
  <c r="E137" i="13"/>
  <c r="C152" i="13"/>
  <c r="D137" i="3"/>
  <c r="B130" i="3" l="1"/>
  <c r="E130" i="3" s="1"/>
  <c r="H130" i="3"/>
  <c r="W138" i="13"/>
  <c r="AA138" i="13"/>
  <c r="A136" i="13"/>
  <c r="F135" i="13"/>
  <c r="H135" i="13" s="1"/>
  <c r="K135" i="13"/>
  <c r="M135" i="13" s="1"/>
  <c r="J138" i="13"/>
  <c r="CK133" i="13"/>
  <c r="CJ133" i="13"/>
  <c r="E138" i="13"/>
  <c r="C153" i="13"/>
  <c r="D138" i="3"/>
  <c r="B131" i="3" l="1"/>
  <c r="E131" i="3" s="1"/>
  <c r="H131" i="3"/>
  <c r="W139" i="13"/>
  <c r="AA139" i="13"/>
  <c r="A137" i="13"/>
  <c r="F136" i="13"/>
  <c r="H136" i="13" s="1"/>
  <c r="K136" i="13"/>
  <c r="M136" i="13" s="1"/>
  <c r="J139" i="13"/>
  <c r="CJ134" i="13"/>
  <c r="CK134" i="13"/>
  <c r="E139" i="13"/>
  <c r="C154" i="13"/>
  <c r="D139" i="3"/>
  <c r="B132" i="3" l="1"/>
  <c r="E132" i="3" s="1"/>
  <c r="H132" i="3"/>
  <c r="W140" i="13"/>
  <c r="AA140" i="13"/>
  <c r="A138" i="13"/>
  <c r="F137" i="13"/>
  <c r="H137" i="13" s="1"/>
  <c r="K137" i="13"/>
  <c r="M137" i="13" s="1"/>
  <c r="J140" i="13"/>
  <c r="CJ135" i="13"/>
  <c r="CK135" i="13"/>
  <c r="E140" i="13"/>
  <c r="C155" i="13"/>
  <c r="D140" i="3"/>
  <c r="B133" i="3" l="1"/>
  <c r="E133" i="3" s="1"/>
  <c r="H133" i="3"/>
  <c r="W141" i="13"/>
  <c r="AA141" i="13"/>
  <c r="A139" i="13"/>
  <c r="K138" i="13"/>
  <c r="M138" i="13" s="1"/>
  <c r="F138" i="13"/>
  <c r="H138" i="13" s="1"/>
  <c r="J141" i="13"/>
  <c r="CK136" i="13"/>
  <c r="CJ136" i="13"/>
  <c r="E141" i="13"/>
  <c r="C156" i="13"/>
  <c r="D141" i="3"/>
  <c r="B134" i="3" l="1"/>
  <c r="E134" i="3" s="1"/>
  <c r="H134" i="3"/>
  <c r="W142" i="13"/>
  <c r="AA142" i="13"/>
  <c r="A140" i="13"/>
  <c r="F139" i="13"/>
  <c r="H139" i="13" s="1"/>
  <c r="K139" i="13"/>
  <c r="M139" i="13" s="1"/>
  <c r="J142" i="13"/>
  <c r="CJ137" i="13"/>
  <c r="CK137" i="13"/>
  <c r="E142" i="13"/>
  <c r="C157" i="13"/>
  <c r="D142" i="3"/>
  <c r="B135" i="3" l="1"/>
  <c r="E135" i="3" s="1"/>
  <c r="H135" i="3"/>
  <c r="W143" i="13"/>
  <c r="AA143" i="13"/>
  <c r="A141" i="13"/>
  <c r="F140" i="13"/>
  <c r="H140" i="13" s="1"/>
  <c r="K140" i="13"/>
  <c r="M140" i="13" s="1"/>
  <c r="J143" i="13"/>
  <c r="CJ138" i="13"/>
  <c r="CK138" i="13"/>
  <c r="E143" i="13"/>
  <c r="C158" i="13"/>
  <c r="D143" i="3"/>
  <c r="B136" i="3" l="1"/>
  <c r="E136" i="3" s="1"/>
  <c r="H136" i="3"/>
  <c r="W144" i="13"/>
  <c r="AA144" i="13"/>
  <c r="A142" i="13"/>
  <c r="F141" i="13"/>
  <c r="H141" i="13" s="1"/>
  <c r="K141" i="13"/>
  <c r="M141" i="13" s="1"/>
  <c r="J144" i="13"/>
  <c r="CJ139" i="13"/>
  <c r="CK139" i="13"/>
  <c r="E144" i="13"/>
  <c r="C159" i="13"/>
  <c r="D144" i="3"/>
  <c r="B137" i="3" l="1"/>
  <c r="E137" i="3" s="1"/>
  <c r="H137" i="3"/>
  <c r="W145" i="13"/>
  <c r="AA145" i="13"/>
  <c r="A143" i="13"/>
  <c r="K142" i="13"/>
  <c r="M142" i="13" s="1"/>
  <c r="F142" i="13"/>
  <c r="H142" i="13" s="1"/>
  <c r="J145" i="13"/>
  <c r="CJ140" i="13"/>
  <c r="CK140" i="13"/>
  <c r="E145" i="13"/>
  <c r="C160" i="13"/>
  <c r="D145" i="3"/>
  <c r="B138" i="3" l="1"/>
  <c r="E138" i="3" s="1"/>
  <c r="H138" i="3"/>
  <c r="W146" i="13"/>
  <c r="AA146" i="13"/>
  <c r="A144" i="13"/>
  <c r="F143" i="13"/>
  <c r="H143" i="13" s="1"/>
  <c r="K143" i="13"/>
  <c r="M143" i="13" s="1"/>
  <c r="J146" i="13"/>
  <c r="CJ141" i="13"/>
  <c r="CK141" i="13"/>
  <c r="E146" i="13"/>
  <c r="C161" i="13"/>
  <c r="D146" i="3"/>
  <c r="B139" i="3" l="1"/>
  <c r="E139" i="3" s="1"/>
  <c r="H139" i="3"/>
  <c r="W147" i="13"/>
  <c r="AA147" i="13"/>
  <c r="A145" i="13"/>
  <c r="K144" i="13"/>
  <c r="M144" i="13" s="1"/>
  <c r="F144" i="13"/>
  <c r="H144" i="13" s="1"/>
  <c r="J147" i="13"/>
  <c r="CK142" i="13"/>
  <c r="CJ142" i="13"/>
  <c r="E147" i="13"/>
  <c r="C162" i="13"/>
  <c r="D147" i="3"/>
  <c r="B140" i="3" l="1"/>
  <c r="E140" i="3" s="1"/>
  <c r="H140" i="3"/>
  <c r="W148" i="13"/>
  <c r="AA148" i="13"/>
  <c r="A146" i="13"/>
  <c r="K145" i="13"/>
  <c r="M145" i="13" s="1"/>
  <c r="F145" i="13"/>
  <c r="H145" i="13" s="1"/>
  <c r="J148" i="13"/>
  <c r="CK143" i="13"/>
  <c r="CJ143" i="13"/>
  <c r="E148" i="13"/>
  <c r="C163" i="13"/>
  <c r="D148" i="3"/>
  <c r="B141" i="3" l="1"/>
  <c r="E141" i="3" s="1"/>
  <c r="H141" i="3"/>
  <c r="W149" i="13"/>
  <c r="AA149" i="13"/>
  <c r="A147" i="13"/>
  <c r="F146" i="13"/>
  <c r="H146" i="13" s="1"/>
  <c r="K146" i="13"/>
  <c r="M146" i="13" s="1"/>
  <c r="J149" i="13"/>
  <c r="CJ144" i="13"/>
  <c r="CK144" i="13"/>
  <c r="E149" i="13"/>
  <c r="C164" i="13"/>
  <c r="D149" i="3"/>
  <c r="B142" i="3" l="1"/>
  <c r="E142" i="3" s="1"/>
  <c r="H142" i="3"/>
  <c r="W150" i="13"/>
  <c r="AA150" i="13"/>
  <c r="A148" i="13"/>
  <c r="F147" i="13"/>
  <c r="H147" i="13" s="1"/>
  <c r="K147" i="13"/>
  <c r="M147" i="13" s="1"/>
  <c r="J150" i="13"/>
  <c r="CJ145" i="13"/>
  <c r="CK145" i="13"/>
  <c r="E150" i="13"/>
  <c r="C165" i="13"/>
  <c r="D150" i="3"/>
  <c r="B143" i="3" l="1"/>
  <c r="E143" i="3" s="1"/>
  <c r="H143" i="3"/>
  <c r="W151" i="13"/>
  <c r="AA151" i="13"/>
  <c r="A149" i="13"/>
  <c r="K148" i="13"/>
  <c r="M148" i="13" s="1"/>
  <c r="F148" i="13"/>
  <c r="H148" i="13" s="1"/>
  <c r="J151" i="13"/>
  <c r="CK146" i="13"/>
  <c r="CJ146" i="13"/>
  <c r="E151" i="13"/>
  <c r="C166" i="13"/>
  <c r="D151" i="3"/>
  <c r="B144" i="3" l="1"/>
  <c r="E144" i="3" s="1"/>
  <c r="H144" i="3"/>
  <c r="W152" i="13"/>
  <c r="AA152" i="13"/>
  <c r="A150" i="13"/>
  <c r="F149" i="13"/>
  <c r="H149" i="13" s="1"/>
  <c r="K149" i="13"/>
  <c r="M149" i="13" s="1"/>
  <c r="J152" i="13"/>
  <c r="CJ147" i="13"/>
  <c r="CK147" i="13"/>
  <c r="E152" i="13"/>
  <c r="C167" i="13"/>
  <c r="D152" i="3"/>
  <c r="B145" i="3" l="1"/>
  <c r="E145" i="3" s="1"/>
  <c r="H145" i="3"/>
  <c r="W153" i="13"/>
  <c r="AA153" i="13"/>
  <c r="A151" i="13"/>
  <c r="K150" i="13"/>
  <c r="M150" i="13" s="1"/>
  <c r="F150" i="13"/>
  <c r="H150" i="13" s="1"/>
  <c r="J153" i="13"/>
  <c r="CK148" i="13"/>
  <c r="CJ148" i="13"/>
  <c r="E153" i="13"/>
  <c r="C168" i="13"/>
  <c r="D153" i="3"/>
  <c r="B146" i="3" l="1"/>
  <c r="E146" i="3" s="1"/>
  <c r="H146" i="3"/>
  <c r="W154" i="13"/>
  <c r="AA154" i="13"/>
  <c r="A152" i="13"/>
  <c r="F151" i="13"/>
  <c r="H151" i="13" s="1"/>
  <c r="K151" i="13"/>
  <c r="M151" i="13" s="1"/>
  <c r="J154" i="13"/>
  <c r="CJ149" i="13"/>
  <c r="CK149" i="13"/>
  <c r="E154" i="13"/>
  <c r="C169" i="13"/>
  <c r="D154" i="3"/>
  <c r="B147" i="3" l="1"/>
  <c r="E147" i="3" s="1"/>
  <c r="H147" i="3"/>
  <c r="W155" i="13"/>
  <c r="AA155" i="13"/>
  <c r="A153" i="13"/>
  <c r="K152" i="13"/>
  <c r="M152" i="13" s="1"/>
  <c r="F152" i="13"/>
  <c r="H152" i="13" s="1"/>
  <c r="J155" i="13"/>
  <c r="CK150" i="13"/>
  <c r="CJ150" i="13"/>
  <c r="E155" i="13"/>
  <c r="C170" i="13"/>
  <c r="D155" i="3"/>
  <c r="B148" i="3" l="1"/>
  <c r="E148" i="3" s="1"/>
  <c r="H148" i="3"/>
  <c r="W156" i="13"/>
  <c r="AA156" i="13"/>
  <c r="A154" i="13"/>
  <c r="K153" i="13"/>
  <c r="M153" i="13" s="1"/>
  <c r="F153" i="13"/>
  <c r="H153" i="13" s="1"/>
  <c r="J156" i="13"/>
  <c r="CK151" i="13"/>
  <c r="CJ151" i="13"/>
  <c r="E156" i="13"/>
  <c r="C171" i="13"/>
  <c r="D156" i="3"/>
  <c r="B149" i="3" l="1"/>
  <c r="E149" i="3" s="1"/>
  <c r="H149" i="3"/>
  <c r="W157" i="13"/>
  <c r="AA157" i="13"/>
  <c r="A155" i="13"/>
  <c r="K154" i="13"/>
  <c r="M154" i="13" s="1"/>
  <c r="F154" i="13"/>
  <c r="H154" i="13" s="1"/>
  <c r="J157" i="13"/>
  <c r="CJ152" i="13"/>
  <c r="CK152" i="13"/>
  <c r="E157" i="13"/>
  <c r="C172" i="13"/>
  <c r="D157" i="3"/>
  <c r="B150" i="3" l="1"/>
  <c r="E150" i="3" s="1"/>
  <c r="H150" i="3"/>
  <c r="W158" i="13"/>
  <c r="AA158" i="13"/>
  <c r="A156" i="13"/>
  <c r="F155" i="13"/>
  <c r="H155" i="13" s="1"/>
  <c r="K155" i="13"/>
  <c r="M155" i="13" s="1"/>
  <c r="J158" i="13"/>
  <c r="CK153" i="13"/>
  <c r="CJ153" i="13"/>
  <c r="E158" i="13"/>
  <c r="C173" i="13"/>
  <c r="D158" i="3"/>
  <c r="B151" i="3" l="1"/>
  <c r="E151" i="3" s="1"/>
  <c r="H151" i="3"/>
  <c r="W159" i="13"/>
  <c r="AA159" i="13"/>
  <c r="A157" i="13"/>
  <c r="K156" i="13"/>
  <c r="M156" i="13" s="1"/>
  <c r="F156" i="13"/>
  <c r="H156" i="13" s="1"/>
  <c r="J159" i="13"/>
  <c r="CK154" i="13"/>
  <c r="CJ154" i="13"/>
  <c r="E159" i="13"/>
  <c r="C174" i="13"/>
  <c r="D159" i="3"/>
  <c r="B152" i="3" l="1"/>
  <c r="E152" i="3" s="1"/>
  <c r="H152" i="3"/>
  <c r="W160" i="13"/>
  <c r="AA160" i="13"/>
  <c r="A158" i="13"/>
  <c r="F157" i="13"/>
  <c r="H157" i="13" s="1"/>
  <c r="K157" i="13"/>
  <c r="M157" i="13" s="1"/>
  <c r="J160" i="13"/>
  <c r="CJ155" i="13"/>
  <c r="CK155" i="13"/>
  <c r="E160" i="13"/>
  <c r="C175" i="13"/>
  <c r="D160" i="3"/>
  <c r="B153" i="3" l="1"/>
  <c r="E153" i="3" s="1"/>
  <c r="H153" i="3"/>
  <c r="W161" i="13"/>
  <c r="AA161" i="13"/>
  <c r="A159" i="13"/>
  <c r="K158" i="13"/>
  <c r="M158" i="13" s="1"/>
  <c r="F158" i="13"/>
  <c r="H158" i="13" s="1"/>
  <c r="J161" i="13"/>
  <c r="CK156" i="13"/>
  <c r="CJ156" i="13"/>
  <c r="E161" i="13"/>
  <c r="C176" i="13"/>
  <c r="D161" i="3"/>
  <c r="B154" i="3" l="1"/>
  <c r="E154" i="3" s="1"/>
  <c r="H154" i="3"/>
  <c r="W162" i="13"/>
  <c r="AA162" i="13"/>
  <c r="A160" i="13"/>
  <c r="F159" i="13"/>
  <c r="H159" i="13" s="1"/>
  <c r="K159" i="13"/>
  <c r="M159" i="13" s="1"/>
  <c r="J162" i="13"/>
  <c r="CJ157" i="13"/>
  <c r="CK157" i="13"/>
  <c r="E162" i="13"/>
  <c r="C177" i="13"/>
  <c r="D162" i="3"/>
  <c r="B155" i="3" l="1"/>
  <c r="E155" i="3" s="1"/>
  <c r="H155" i="3"/>
  <c r="W163" i="13"/>
  <c r="AA163" i="13"/>
  <c r="A161" i="13"/>
  <c r="K160" i="13"/>
  <c r="M160" i="13" s="1"/>
  <c r="F160" i="13"/>
  <c r="H160" i="13" s="1"/>
  <c r="J163" i="13"/>
  <c r="CJ158" i="13"/>
  <c r="CK158" i="13"/>
  <c r="E163" i="13"/>
  <c r="C178" i="13"/>
  <c r="D163" i="3"/>
  <c r="B156" i="3" l="1"/>
  <c r="E156" i="3" s="1"/>
  <c r="H156" i="3"/>
  <c r="W164" i="13"/>
  <c r="AA164" i="13"/>
  <c r="A162" i="13"/>
  <c r="K161" i="13"/>
  <c r="M161" i="13" s="1"/>
  <c r="F161" i="13"/>
  <c r="H161" i="13" s="1"/>
  <c r="J164" i="13"/>
  <c r="CJ159" i="13"/>
  <c r="CK159" i="13"/>
  <c r="E164" i="13"/>
  <c r="C179" i="13"/>
  <c r="D164" i="3"/>
  <c r="B157" i="3" l="1"/>
  <c r="E157" i="3" s="1"/>
  <c r="H157" i="3"/>
  <c r="W165" i="13"/>
  <c r="AA165" i="13"/>
  <c r="A163" i="13"/>
  <c r="K162" i="13"/>
  <c r="M162" i="13" s="1"/>
  <c r="F162" i="13"/>
  <c r="H162" i="13" s="1"/>
  <c r="J165" i="13"/>
  <c r="CJ160" i="13"/>
  <c r="CK160" i="13"/>
  <c r="E165" i="13"/>
  <c r="C180" i="13"/>
  <c r="D165" i="3"/>
  <c r="B158" i="3" l="1"/>
  <c r="E158" i="3" s="1"/>
  <c r="H158" i="3"/>
  <c r="W166" i="13"/>
  <c r="AA166" i="13"/>
  <c r="A164" i="13"/>
  <c r="F163" i="13"/>
  <c r="H163" i="13" s="1"/>
  <c r="K163" i="13"/>
  <c r="M163" i="13" s="1"/>
  <c r="J166" i="13"/>
  <c r="CK161" i="13"/>
  <c r="CJ161" i="13"/>
  <c r="E166" i="13"/>
  <c r="C181" i="13"/>
  <c r="D166" i="3"/>
  <c r="B159" i="3" l="1"/>
  <c r="E159" i="3" s="1"/>
  <c r="H159" i="3"/>
  <c r="W167" i="13"/>
  <c r="AA167" i="13"/>
  <c r="A165" i="13"/>
  <c r="K164" i="13"/>
  <c r="M164" i="13" s="1"/>
  <c r="F164" i="13"/>
  <c r="H164" i="13" s="1"/>
  <c r="J167" i="13"/>
  <c r="CJ162" i="13"/>
  <c r="CK162" i="13"/>
  <c r="E167" i="13"/>
  <c r="C182" i="13"/>
  <c r="D167" i="3"/>
  <c r="B160" i="3" l="1"/>
  <c r="E160" i="3" s="1"/>
  <c r="H160" i="3"/>
  <c r="W168" i="13"/>
  <c r="AA168" i="13"/>
  <c r="A166" i="13"/>
  <c r="K165" i="13"/>
  <c r="M165" i="13" s="1"/>
  <c r="F165" i="13"/>
  <c r="H165" i="13" s="1"/>
  <c r="J168" i="13"/>
  <c r="CJ163" i="13"/>
  <c r="CK163" i="13"/>
  <c r="E168" i="13"/>
  <c r="C183" i="13"/>
  <c r="D168" i="3"/>
  <c r="B161" i="3" l="1"/>
  <c r="E161" i="3" s="1"/>
  <c r="H161" i="3"/>
  <c r="W169" i="13"/>
  <c r="AA169" i="13"/>
  <c r="A167" i="13"/>
  <c r="K166" i="13"/>
  <c r="M166" i="13" s="1"/>
  <c r="F166" i="13"/>
  <c r="H166" i="13" s="1"/>
  <c r="J169" i="13"/>
  <c r="CK164" i="13"/>
  <c r="CJ164" i="13"/>
  <c r="E169" i="13"/>
  <c r="C184" i="13"/>
  <c r="D169" i="3"/>
  <c r="B162" i="3" l="1"/>
  <c r="E162" i="3" s="1"/>
  <c r="H162" i="3"/>
  <c r="W170" i="13"/>
  <c r="AA170" i="13"/>
  <c r="A168" i="13"/>
  <c r="K167" i="13"/>
  <c r="M167" i="13" s="1"/>
  <c r="F167" i="13"/>
  <c r="H167" i="13" s="1"/>
  <c r="J170" i="13"/>
  <c r="CJ165" i="13"/>
  <c r="CK165" i="13"/>
  <c r="E170" i="13"/>
  <c r="C185" i="13"/>
  <c r="D170" i="3"/>
  <c r="B163" i="3" l="1"/>
  <c r="E163" i="3" s="1"/>
  <c r="H163" i="3"/>
  <c r="W171" i="13"/>
  <c r="AA171" i="13"/>
  <c r="A169" i="13"/>
  <c r="F168" i="13"/>
  <c r="H168" i="13" s="1"/>
  <c r="K168" i="13"/>
  <c r="M168" i="13" s="1"/>
  <c r="J171" i="13"/>
  <c r="CK166" i="13"/>
  <c r="CJ166" i="13"/>
  <c r="E171" i="13"/>
  <c r="C186" i="13"/>
  <c r="D171" i="3"/>
  <c r="B164" i="3" l="1"/>
  <c r="E164" i="3" s="1"/>
  <c r="H164" i="3"/>
  <c r="W172" i="13"/>
  <c r="AA172" i="13"/>
  <c r="A170" i="13"/>
  <c r="K169" i="13"/>
  <c r="M169" i="13" s="1"/>
  <c r="F169" i="13"/>
  <c r="H169" i="13" s="1"/>
  <c r="J172" i="13"/>
  <c r="CJ167" i="13"/>
  <c r="CK167" i="13"/>
  <c r="E172" i="13"/>
  <c r="C187" i="13"/>
  <c r="D172" i="3"/>
  <c r="B165" i="3" l="1"/>
  <c r="E165" i="3" s="1"/>
  <c r="H165" i="3"/>
  <c r="W173" i="13"/>
  <c r="AA173" i="13"/>
  <c r="A171" i="13"/>
  <c r="K170" i="13"/>
  <c r="M170" i="13" s="1"/>
  <c r="F170" i="13"/>
  <c r="H170" i="13" s="1"/>
  <c r="J173" i="13"/>
  <c r="CJ168" i="13"/>
  <c r="CK168" i="13"/>
  <c r="E173" i="13"/>
  <c r="C188" i="13"/>
  <c r="D173" i="3"/>
  <c r="B166" i="3" l="1"/>
  <c r="E166" i="3" s="1"/>
  <c r="H166" i="3"/>
  <c r="W174" i="13"/>
  <c r="AA174" i="13"/>
  <c r="A172" i="13"/>
  <c r="K171" i="13"/>
  <c r="M171" i="13" s="1"/>
  <c r="F171" i="13"/>
  <c r="H171" i="13" s="1"/>
  <c r="J174" i="13"/>
  <c r="CJ169" i="13"/>
  <c r="CK169" i="13"/>
  <c r="E174" i="13"/>
  <c r="C189" i="13"/>
  <c r="D174" i="3"/>
  <c r="B167" i="3" l="1"/>
  <c r="E167" i="3" s="1"/>
  <c r="H167" i="3"/>
  <c r="W175" i="13"/>
  <c r="AA175" i="13"/>
  <c r="A173" i="13"/>
  <c r="F172" i="13"/>
  <c r="H172" i="13" s="1"/>
  <c r="K172" i="13"/>
  <c r="M172" i="13" s="1"/>
  <c r="J175" i="13"/>
  <c r="CJ170" i="13"/>
  <c r="CK170" i="13"/>
  <c r="E175" i="13"/>
  <c r="C190" i="13"/>
  <c r="D175" i="3"/>
  <c r="B168" i="3" l="1"/>
  <c r="E168" i="3" s="1"/>
  <c r="H168" i="3"/>
  <c r="W176" i="13"/>
  <c r="AA176" i="13"/>
  <c r="A174" i="13"/>
  <c r="K173" i="13"/>
  <c r="M173" i="13" s="1"/>
  <c r="F173" i="13"/>
  <c r="H173" i="13" s="1"/>
  <c r="J176" i="13"/>
  <c r="CJ171" i="13"/>
  <c r="CK171" i="13"/>
  <c r="E176" i="13"/>
  <c r="C191" i="13"/>
  <c r="D176" i="3"/>
  <c r="B169" i="3" l="1"/>
  <c r="E169" i="3" s="1"/>
  <c r="H169" i="3"/>
  <c r="W177" i="13"/>
  <c r="AA177" i="13"/>
  <c r="A175" i="13"/>
  <c r="K174" i="13"/>
  <c r="M174" i="13" s="1"/>
  <c r="F174" i="13"/>
  <c r="H174" i="13" s="1"/>
  <c r="J177" i="13"/>
  <c r="CJ172" i="13"/>
  <c r="CK172" i="13"/>
  <c r="E177" i="13"/>
  <c r="C192" i="13"/>
  <c r="D177" i="3"/>
  <c r="B170" i="3" l="1"/>
  <c r="E170" i="3" s="1"/>
  <c r="H170" i="3"/>
  <c r="W178" i="13"/>
  <c r="AA178" i="13"/>
  <c r="A176" i="13"/>
  <c r="F175" i="13"/>
  <c r="H175" i="13" s="1"/>
  <c r="K175" i="13"/>
  <c r="M175" i="13" s="1"/>
  <c r="J178" i="13"/>
  <c r="CJ173" i="13"/>
  <c r="CK173" i="13"/>
  <c r="E178" i="13"/>
  <c r="C193" i="13"/>
  <c r="D178" i="3"/>
  <c r="B171" i="3" l="1"/>
  <c r="E171" i="3" s="1"/>
  <c r="H171" i="3"/>
  <c r="W179" i="13"/>
  <c r="AA179" i="13"/>
  <c r="A177" i="13"/>
  <c r="K176" i="13"/>
  <c r="M176" i="13" s="1"/>
  <c r="F176" i="13"/>
  <c r="H176" i="13" s="1"/>
  <c r="J179" i="13"/>
  <c r="CK174" i="13"/>
  <c r="CJ174" i="13"/>
  <c r="E179" i="13"/>
  <c r="C194" i="13"/>
  <c r="D179" i="3"/>
  <c r="B172" i="3" l="1"/>
  <c r="E172" i="3" s="1"/>
  <c r="H172" i="3"/>
  <c r="W180" i="13"/>
  <c r="AA180" i="13"/>
  <c r="A178" i="13"/>
  <c r="K177" i="13"/>
  <c r="M177" i="13" s="1"/>
  <c r="F177" i="13"/>
  <c r="H177" i="13" s="1"/>
  <c r="J180" i="13"/>
  <c r="CJ175" i="13"/>
  <c r="CK175" i="13"/>
  <c r="E180" i="13"/>
  <c r="C195" i="13"/>
  <c r="D180" i="3"/>
  <c r="B173" i="3" l="1"/>
  <c r="E173" i="3" s="1"/>
  <c r="H173" i="3"/>
  <c r="W181" i="13"/>
  <c r="AA181" i="13"/>
  <c r="A179" i="13"/>
  <c r="K178" i="13"/>
  <c r="M178" i="13" s="1"/>
  <c r="F178" i="13"/>
  <c r="H178" i="13" s="1"/>
  <c r="J181" i="13"/>
  <c r="CK176" i="13"/>
  <c r="CJ176" i="13"/>
  <c r="E181" i="13"/>
  <c r="C196" i="13"/>
  <c r="D181" i="3"/>
  <c r="B174" i="3" l="1"/>
  <c r="E174" i="3" s="1"/>
  <c r="H174" i="3"/>
  <c r="W182" i="13"/>
  <c r="AA182" i="13"/>
  <c r="A180" i="13"/>
  <c r="K179" i="13"/>
  <c r="M179" i="13" s="1"/>
  <c r="F179" i="13"/>
  <c r="H179" i="13" s="1"/>
  <c r="J182" i="13"/>
  <c r="CK177" i="13"/>
  <c r="CJ177" i="13"/>
  <c r="E182" i="13"/>
  <c r="C197" i="13"/>
  <c r="D182" i="3"/>
  <c r="B175" i="3" l="1"/>
  <c r="E175" i="3" s="1"/>
  <c r="H175" i="3"/>
  <c r="W183" i="13"/>
  <c r="AA183" i="13"/>
  <c r="A181" i="13"/>
  <c r="K180" i="13"/>
  <c r="M180" i="13" s="1"/>
  <c r="F180" i="13"/>
  <c r="H180" i="13" s="1"/>
  <c r="J183" i="13"/>
  <c r="CK178" i="13"/>
  <c r="CJ178" i="13"/>
  <c r="E183" i="13"/>
  <c r="C198" i="13"/>
  <c r="D183" i="3"/>
  <c r="B176" i="3" l="1"/>
  <c r="E176" i="3" s="1"/>
  <c r="H176" i="3"/>
  <c r="W184" i="13"/>
  <c r="AA184" i="13"/>
  <c r="A182" i="13"/>
  <c r="K181" i="13"/>
  <c r="M181" i="13" s="1"/>
  <c r="F181" i="13"/>
  <c r="H181" i="13" s="1"/>
  <c r="J184" i="13"/>
  <c r="CJ179" i="13"/>
  <c r="CK179" i="13"/>
  <c r="E184" i="13"/>
  <c r="C199" i="13"/>
  <c r="D184" i="3"/>
  <c r="B177" i="3" l="1"/>
  <c r="E177" i="3" s="1"/>
  <c r="H177" i="3"/>
  <c r="W185" i="13"/>
  <c r="AA185" i="13"/>
  <c r="A183" i="13"/>
  <c r="K182" i="13"/>
  <c r="M182" i="13" s="1"/>
  <c r="F182" i="13"/>
  <c r="H182" i="13" s="1"/>
  <c r="J185" i="13"/>
  <c r="CJ180" i="13"/>
  <c r="CK180" i="13"/>
  <c r="E185" i="13"/>
  <c r="C200" i="13"/>
  <c r="D185" i="3"/>
  <c r="B178" i="3" l="1"/>
  <c r="E178" i="3" s="1"/>
  <c r="H178" i="3"/>
  <c r="W186" i="13"/>
  <c r="AA186" i="13"/>
  <c r="A184" i="13"/>
  <c r="F183" i="13"/>
  <c r="H183" i="13" s="1"/>
  <c r="K183" i="13"/>
  <c r="M183" i="13" s="1"/>
  <c r="J186" i="13"/>
  <c r="CJ181" i="13"/>
  <c r="CK181" i="13"/>
  <c r="E186" i="13"/>
  <c r="C201" i="13"/>
  <c r="D186" i="3"/>
  <c r="B179" i="3" l="1"/>
  <c r="E179" i="3" s="1"/>
  <c r="H179" i="3"/>
  <c r="W187" i="13"/>
  <c r="AA187" i="13"/>
  <c r="A185" i="13"/>
  <c r="F184" i="13"/>
  <c r="H184" i="13" s="1"/>
  <c r="K184" i="13"/>
  <c r="M184" i="13" s="1"/>
  <c r="J187" i="13"/>
  <c r="CJ182" i="13"/>
  <c r="CK182" i="13"/>
  <c r="E187" i="13"/>
  <c r="C202" i="13"/>
  <c r="D187" i="3"/>
  <c r="B180" i="3" l="1"/>
  <c r="E180" i="3" s="1"/>
  <c r="H180" i="3"/>
  <c r="W188" i="13"/>
  <c r="AA188" i="13"/>
  <c r="A186" i="13"/>
  <c r="F185" i="13"/>
  <c r="H185" i="13" s="1"/>
  <c r="K185" i="13"/>
  <c r="M185" i="13" s="1"/>
  <c r="J188" i="13"/>
  <c r="CJ183" i="13"/>
  <c r="CK183" i="13"/>
  <c r="E188" i="13"/>
  <c r="C203" i="13"/>
  <c r="D188" i="3"/>
  <c r="B181" i="3" l="1"/>
  <c r="E181" i="3" s="1"/>
  <c r="H181" i="3"/>
  <c r="W189" i="13"/>
  <c r="AA189" i="13"/>
  <c r="A187" i="13"/>
  <c r="K186" i="13"/>
  <c r="M186" i="13" s="1"/>
  <c r="F186" i="13"/>
  <c r="H186" i="13" s="1"/>
  <c r="J189" i="13"/>
  <c r="CK184" i="13"/>
  <c r="CJ184" i="13"/>
  <c r="E189" i="13"/>
  <c r="C204" i="13"/>
  <c r="D189" i="3"/>
  <c r="B182" i="3" l="1"/>
  <c r="E182" i="3" s="1"/>
  <c r="H182" i="3"/>
  <c r="W190" i="13"/>
  <c r="AA190" i="13"/>
  <c r="A188" i="13"/>
  <c r="K187" i="13"/>
  <c r="M187" i="13" s="1"/>
  <c r="F187" i="13"/>
  <c r="H187" i="13" s="1"/>
  <c r="J190" i="13"/>
  <c r="CJ185" i="13"/>
  <c r="CK185" i="13"/>
  <c r="E190" i="13"/>
  <c r="C205" i="13"/>
  <c r="D190" i="3"/>
  <c r="B183" i="3" l="1"/>
  <c r="E183" i="3" s="1"/>
  <c r="H183" i="3"/>
  <c r="W191" i="13"/>
  <c r="AA191" i="13"/>
  <c r="A189" i="13"/>
  <c r="K188" i="13"/>
  <c r="M188" i="13" s="1"/>
  <c r="F188" i="13"/>
  <c r="H188" i="13" s="1"/>
  <c r="J191" i="13"/>
  <c r="CK186" i="13"/>
  <c r="CJ186" i="13"/>
  <c r="E191" i="13"/>
  <c r="C206" i="13"/>
  <c r="D191" i="3"/>
  <c r="B184" i="3" l="1"/>
  <c r="E184" i="3" s="1"/>
  <c r="H184" i="3"/>
  <c r="W192" i="13"/>
  <c r="AA192" i="13"/>
  <c r="A190" i="13"/>
  <c r="K189" i="13"/>
  <c r="M189" i="13" s="1"/>
  <c r="F189" i="13"/>
  <c r="H189" i="13" s="1"/>
  <c r="J192" i="13"/>
  <c r="CJ187" i="13"/>
  <c r="CK187" i="13"/>
  <c r="E192" i="13"/>
  <c r="C207" i="13"/>
  <c r="D192" i="3"/>
  <c r="B185" i="3" l="1"/>
  <c r="E185" i="3" s="1"/>
  <c r="H185" i="3"/>
  <c r="W193" i="13"/>
  <c r="AA193" i="13"/>
  <c r="A191" i="13"/>
  <c r="F190" i="13"/>
  <c r="H190" i="13" s="1"/>
  <c r="K190" i="13"/>
  <c r="M190" i="13" s="1"/>
  <c r="J193" i="13"/>
  <c r="CJ188" i="13"/>
  <c r="CK188" i="13"/>
  <c r="E193" i="13"/>
  <c r="C208" i="13"/>
  <c r="D193" i="3"/>
  <c r="B186" i="3" l="1"/>
  <c r="E186" i="3" s="1"/>
  <c r="H186" i="3"/>
  <c r="W194" i="13"/>
  <c r="AA194" i="13"/>
  <c r="A192" i="13"/>
  <c r="K191" i="13"/>
  <c r="M191" i="13" s="1"/>
  <c r="F191" i="13"/>
  <c r="H191" i="13" s="1"/>
  <c r="J194" i="13"/>
  <c r="CJ189" i="13"/>
  <c r="CK189" i="13"/>
  <c r="E194" i="13"/>
  <c r="C209" i="13"/>
  <c r="D194" i="3"/>
  <c r="B187" i="3" l="1"/>
  <c r="E187" i="3" s="1"/>
  <c r="H187" i="3"/>
  <c r="W195" i="13"/>
  <c r="AA195" i="13"/>
  <c r="A193" i="13"/>
  <c r="F192" i="13"/>
  <c r="H192" i="13" s="1"/>
  <c r="K192" i="13"/>
  <c r="M192" i="13" s="1"/>
  <c r="J195" i="13"/>
  <c r="CJ190" i="13"/>
  <c r="CK190" i="13"/>
  <c r="E195" i="13"/>
  <c r="C210" i="13"/>
  <c r="D195" i="3"/>
  <c r="B188" i="3" l="1"/>
  <c r="E188" i="3" s="1"/>
  <c r="H188" i="3"/>
  <c r="W196" i="13"/>
  <c r="AA196" i="13"/>
  <c r="A194" i="13"/>
  <c r="F193" i="13"/>
  <c r="H193" i="13" s="1"/>
  <c r="K193" i="13"/>
  <c r="M193" i="13" s="1"/>
  <c r="J196" i="13"/>
  <c r="CJ191" i="13"/>
  <c r="CK191" i="13"/>
  <c r="E196" i="13"/>
  <c r="C211" i="13"/>
  <c r="D196" i="3"/>
  <c r="B189" i="3" l="1"/>
  <c r="E189" i="3" s="1"/>
  <c r="H189" i="3"/>
  <c r="W197" i="13"/>
  <c r="AA197" i="13"/>
  <c r="A195" i="13"/>
  <c r="K194" i="13"/>
  <c r="M194" i="13" s="1"/>
  <c r="F194" i="13"/>
  <c r="H194" i="13" s="1"/>
  <c r="J197" i="13"/>
  <c r="CK192" i="13"/>
  <c r="CJ192" i="13"/>
  <c r="E197" i="13"/>
  <c r="C212" i="13"/>
  <c r="D197" i="3"/>
  <c r="B190" i="3" l="1"/>
  <c r="E190" i="3" s="1"/>
  <c r="H190" i="3"/>
  <c r="W198" i="13"/>
  <c r="AA198" i="13"/>
  <c r="A196" i="13"/>
  <c r="K195" i="13"/>
  <c r="M195" i="13" s="1"/>
  <c r="F195" i="13"/>
  <c r="H195" i="13" s="1"/>
  <c r="J198" i="13"/>
  <c r="CJ193" i="13"/>
  <c r="CK193" i="13"/>
  <c r="E198" i="13"/>
  <c r="C213" i="13"/>
  <c r="D198" i="3"/>
  <c r="B191" i="3" l="1"/>
  <c r="E191" i="3" s="1"/>
  <c r="H191" i="3"/>
  <c r="W199" i="13"/>
  <c r="AA199" i="13"/>
  <c r="A197" i="13"/>
  <c r="K196" i="13"/>
  <c r="M196" i="13" s="1"/>
  <c r="F196" i="13"/>
  <c r="H196" i="13" s="1"/>
  <c r="J199" i="13"/>
  <c r="CK194" i="13"/>
  <c r="CJ194" i="13"/>
  <c r="E199" i="13"/>
  <c r="C214" i="13"/>
  <c r="D199" i="3"/>
  <c r="B192" i="3" l="1"/>
  <c r="E192" i="3" s="1"/>
  <c r="H192" i="3"/>
  <c r="W200" i="13"/>
  <c r="AA200" i="13"/>
  <c r="A198" i="13"/>
  <c r="K197" i="13"/>
  <c r="M197" i="13" s="1"/>
  <c r="F197" i="13"/>
  <c r="H197" i="13" s="1"/>
  <c r="J200" i="13"/>
  <c r="CJ195" i="13"/>
  <c r="CK195" i="13"/>
  <c r="E200" i="13"/>
  <c r="C215" i="13"/>
  <c r="D200" i="3"/>
  <c r="B193" i="3" l="1"/>
  <c r="E193" i="3" s="1"/>
  <c r="H193" i="3"/>
  <c r="W201" i="13"/>
  <c r="AA201" i="13"/>
  <c r="A199" i="13"/>
  <c r="F198" i="13"/>
  <c r="H198" i="13" s="1"/>
  <c r="K198" i="13"/>
  <c r="M198" i="13" s="1"/>
  <c r="J201" i="13"/>
  <c r="CJ196" i="13"/>
  <c r="CK196" i="13"/>
  <c r="E201" i="13"/>
  <c r="C216" i="13"/>
  <c r="D201" i="3"/>
  <c r="B194" i="3" l="1"/>
  <c r="E194" i="3" s="1"/>
  <c r="H194" i="3"/>
  <c r="W202" i="13"/>
  <c r="AA202" i="13"/>
  <c r="A200" i="13"/>
  <c r="K199" i="13"/>
  <c r="M199" i="13" s="1"/>
  <c r="F199" i="13"/>
  <c r="H199" i="13" s="1"/>
  <c r="J202" i="13"/>
  <c r="CJ197" i="13"/>
  <c r="CK197" i="13"/>
  <c r="E202" i="13"/>
  <c r="C217" i="13"/>
  <c r="D202" i="3"/>
  <c r="B195" i="3" l="1"/>
  <c r="E195" i="3" s="1"/>
  <c r="H195" i="3"/>
  <c r="W203" i="13"/>
  <c r="AA203" i="13"/>
  <c r="A201" i="13"/>
  <c r="K200" i="13"/>
  <c r="M200" i="13" s="1"/>
  <c r="F200" i="13"/>
  <c r="H200" i="13" s="1"/>
  <c r="J203" i="13"/>
  <c r="CK198" i="13"/>
  <c r="CJ198" i="13"/>
  <c r="E203" i="13"/>
  <c r="C218" i="13"/>
  <c r="D203" i="3"/>
  <c r="B196" i="3" l="1"/>
  <c r="E196" i="3" s="1"/>
  <c r="H196" i="3"/>
  <c r="W204" i="13"/>
  <c r="AA204" i="13"/>
  <c r="A202" i="13"/>
  <c r="K201" i="13"/>
  <c r="M201" i="13" s="1"/>
  <c r="F201" i="13"/>
  <c r="H201" i="13" s="1"/>
  <c r="J204" i="13"/>
  <c r="CK199" i="13"/>
  <c r="CJ199" i="13"/>
  <c r="E204" i="13"/>
  <c r="C219" i="13"/>
  <c r="D204" i="3"/>
  <c r="B197" i="3" l="1"/>
  <c r="E197" i="3" s="1"/>
  <c r="H197" i="3"/>
  <c r="W205" i="13"/>
  <c r="AA205" i="13"/>
  <c r="A203" i="13"/>
  <c r="F202" i="13"/>
  <c r="H202" i="13" s="1"/>
  <c r="K202" i="13"/>
  <c r="M202" i="13" s="1"/>
  <c r="J205" i="13"/>
  <c r="CK200" i="13"/>
  <c r="CJ200" i="13"/>
  <c r="E205" i="13"/>
  <c r="C220" i="13"/>
  <c r="D205" i="3"/>
  <c r="B198" i="3" l="1"/>
  <c r="E198" i="3" s="1"/>
  <c r="H198" i="3"/>
  <c r="W206" i="13"/>
  <c r="AA206" i="13"/>
  <c r="A204" i="13"/>
  <c r="F203" i="13"/>
  <c r="H203" i="13" s="1"/>
  <c r="K203" i="13"/>
  <c r="M203" i="13" s="1"/>
  <c r="J206" i="13"/>
  <c r="CK201" i="13"/>
  <c r="CJ201" i="13"/>
  <c r="E206" i="13"/>
  <c r="C221" i="13"/>
  <c r="D206" i="3"/>
  <c r="B199" i="3" l="1"/>
  <c r="E199" i="3" s="1"/>
  <c r="H199" i="3"/>
  <c r="W207" i="13"/>
  <c r="AA207" i="13"/>
  <c r="A205" i="13"/>
  <c r="F204" i="13"/>
  <c r="H204" i="13" s="1"/>
  <c r="K204" i="13"/>
  <c r="M204" i="13" s="1"/>
  <c r="J207" i="13"/>
  <c r="CK202" i="13"/>
  <c r="CJ202" i="13"/>
  <c r="E207" i="13"/>
  <c r="C222" i="13"/>
  <c r="D207" i="3"/>
  <c r="B200" i="3" l="1"/>
  <c r="E200" i="3" s="1"/>
  <c r="H200" i="3"/>
  <c r="W208" i="13"/>
  <c r="AA208" i="13"/>
  <c r="A206" i="13"/>
  <c r="K205" i="13"/>
  <c r="M205" i="13" s="1"/>
  <c r="F205" i="13"/>
  <c r="H205" i="13" s="1"/>
  <c r="J208" i="13"/>
  <c r="CJ203" i="13"/>
  <c r="CK203" i="13"/>
  <c r="E208" i="13"/>
  <c r="C223" i="13"/>
  <c r="D208" i="3"/>
  <c r="B201" i="3" l="1"/>
  <c r="E201" i="3" s="1"/>
  <c r="H201" i="3"/>
  <c r="W209" i="13"/>
  <c r="AA209" i="13"/>
  <c r="A207" i="13"/>
  <c r="F206" i="13"/>
  <c r="H206" i="13" s="1"/>
  <c r="K206" i="13"/>
  <c r="M206" i="13" s="1"/>
  <c r="J209" i="13"/>
  <c r="CJ204" i="13"/>
  <c r="CK204" i="13"/>
  <c r="E209" i="13"/>
  <c r="C224" i="13"/>
  <c r="D209" i="3"/>
  <c r="B202" i="3" l="1"/>
  <c r="E202" i="3" s="1"/>
  <c r="H202" i="3"/>
  <c r="W210" i="13"/>
  <c r="AA210" i="13"/>
  <c r="A208" i="13"/>
  <c r="K207" i="13"/>
  <c r="M207" i="13" s="1"/>
  <c r="F207" i="13"/>
  <c r="H207" i="13" s="1"/>
  <c r="J210" i="13"/>
  <c r="CJ205" i="13"/>
  <c r="CK205" i="13"/>
  <c r="E210" i="13"/>
  <c r="C225" i="13"/>
  <c r="D210" i="3"/>
  <c r="B203" i="3" l="1"/>
  <c r="E203" i="3" s="1"/>
  <c r="H203" i="3"/>
  <c r="W211" i="13"/>
  <c r="AA211" i="13"/>
  <c r="A209" i="13"/>
  <c r="K208" i="13"/>
  <c r="M208" i="13" s="1"/>
  <c r="F208" i="13"/>
  <c r="H208" i="13" s="1"/>
  <c r="J211" i="13"/>
  <c r="CK206" i="13"/>
  <c r="CJ206" i="13"/>
  <c r="E211" i="13"/>
  <c r="C226" i="13"/>
  <c r="D211" i="3"/>
  <c r="B204" i="3" l="1"/>
  <c r="E204" i="3" s="1"/>
  <c r="H204" i="3"/>
  <c r="W212" i="13"/>
  <c r="AA212" i="13"/>
  <c r="A210" i="13"/>
  <c r="F209" i="13"/>
  <c r="H209" i="13" s="1"/>
  <c r="K209" i="13"/>
  <c r="M209" i="13" s="1"/>
  <c r="J212" i="13"/>
  <c r="CJ207" i="13"/>
  <c r="CK207" i="13"/>
  <c r="E212" i="13"/>
  <c r="C227" i="13"/>
  <c r="D212" i="3"/>
  <c r="B205" i="3" l="1"/>
  <c r="E205" i="3" s="1"/>
  <c r="H205" i="3"/>
  <c r="W213" i="13"/>
  <c r="AA213" i="13"/>
  <c r="A211" i="13"/>
  <c r="F210" i="13"/>
  <c r="H210" i="13" s="1"/>
  <c r="K210" i="13"/>
  <c r="M210" i="13" s="1"/>
  <c r="J213" i="13"/>
  <c r="CJ208" i="13"/>
  <c r="CK208" i="13"/>
  <c r="E213" i="13"/>
  <c r="C228" i="13"/>
  <c r="D213" i="3"/>
  <c r="B206" i="3" l="1"/>
  <c r="E206" i="3" s="1"/>
  <c r="H206" i="3"/>
  <c r="W214" i="13"/>
  <c r="AA214" i="13"/>
  <c r="A212" i="13"/>
  <c r="F211" i="13"/>
  <c r="H211" i="13" s="1"/>
  <c r="K211" i="13"/>
  <c r="M211" i="13" s="1"/>
  <c r="J214" i="13"/>
  <c r="CJ209" i="13"/>
  <c r="CK209" i="13"/>
  <c r="E214" i="13"/>
  <c r="C229" i="13"/>
  <c r="D214" i="3"/>
  <c r="B207" i="3" l="1"/>
  <c r="E207" i="3" s="1"/>
  <c r="H207" i="3"/>
  <c r="W215" i="13"/>
  <c r="AA215" i="13"/>
  <c r="A213" i="13"/>
  <c r="F212" i="13"/>
  <c r="H212" i="13" s="1"/>
  <c r="K212" i="13"/>
  <c r="M212" i="13" s="1"/>
  <c r="J215" i="13"/>
  <c r="CJ210" i="13"/>
  <c r="CK210" i="13"/>
  <c r="E215" i="13"/>
  <c r="C230" i="13"/>
  <c r="D215" i="3"/>
  <c r="B208" i="3" l="1"/>
  <c r="E208" i="3" s="1"/>
  <c r="H208" i="3"/>
  <c r="W216" i="13"/>
  <c r="AA216" i="13"/>
  <c r="A214" i="13"/>
  <c r="F213" i="13"/>
  <c r="H213" i="13" s="1"/>
  <c r="K213" i="13"/>
  <c r="M213" i="13" s="1"/>
  <c r="J216" i="13"/>
  <c r="CJ211" i="13"/>
  <c r="CK211" i="13"/>
  <c r="E216" i="13"/>
  <c r="C231" i="13"/>
  <c r="D216" i="3"/>
  <c r="B209" i="3" l="1"/>
  <c r="E209" i="3" s="1"/>
  <c r="H209" i="3"/>
  <c r="W217" i="13"/>
  <c r="AA217" i="13"/>
  <c r="A215" i="13"/>
  <c r="F214" i="13"/>
  <c r="H214" i="13" s="1"/>
  <c r="K214" i="13"/>
  <c r="M214" i="13" s="1"/>
  <c r="J217" i="13"/>
  <c r="CJ212" i="13"/>
  <c r="CK212" i="13"/>
  <c r="E217" i="13"/>
  <c r="C232" i="13"/>
  <c r="D217" i="3"/>
  <c r="B210" i="3" l="1"/>
  <c r="E210" i="3" s="1"/>
  <c r="H210" i="3"/>
  <c r="W218" i="13"/>
  <c r="AA218" i="13"/>
  <c r="A216" i="13"/>
  <c r="F215" i="13"/>
  <c r="H215" i="13" s="1"/>
  <c r="K215" i="13"/>
  <c r="M215" i="13" s="1"/>
  <c r="J218" i="13"/>
  <c r="CJ213" i="13"/>
  <c r="CK213" i="13"/>
  <c r="E218" i="13"/>
  <c r="C233" i="13"/>
  <c r="D218" i="3"/>
  <c r="B211" i="3" l="1"/>
  <c r="E211" i="3" s="1"/>
  <c r="H211" i="3"/>
  <c r="W219" i="13"/>
  <c r="AA219" i="13"/>
  <c r="A217" i="13"/>
  <c r="F216" i="13"/>
  <c r="H216" i="13" s="1"/>
  <c r="K216" i="13"/>
  <c r="M216" i="13" s="1"/>
  <c r="J219" i="13"/>
  <c r="CK214" i="13"/>
  <c r="CJ214" i="13"/>
  <c r="E219" i="13"/>
  <c r="C234" i="13"/>
  <c r="D219" i="3"/>
  <c r="B212" i="3" l="1"/>
  <c r="E212" i="3" s="1"/>
  <c r="H212" i="3"/>
  <c r="W220" i="13"/>
  <c r="AA220" i="13"/>
  <c r="A218" i="13"/>
  <c r="F217" i="13"/>
  <c r="H217" i="13" s="1"/>
  <c r="K217" i="13"/>
  <c r="M217" i="13" s="1"/>
  <c r="J220" i="13"/>
  <c r="CJ215" i="13"/>
  <c r="CK215" i="13"/>
  <c r="E220" i="13"/>
  <c r="C235" i="13"/>
  <c r="D220" i="3"/>
  <c r="B213" i="3" l="1"/>
  <c r="E213" i="3" s="1"/>
  <c r="H213" i="3"/>
  <c r="W221" i="13"/>
  <c r="AA221" i="13"/>
  <c r="A219" i="13"/>
  <c r="K218" i="13"/>
  <c r="M218" i="13" s="1"/>
  <c r="F218" i="13"/>
  <c r="H218" i="13" s="1"/>
  <c r="J221" i="13"/>
  <c r="CK216" i="13"/>
  <c r="CJ216" i="13"/>
  <c r="E221" i="13"/>
  <c r="C236" i="13"/>
  <c r="D221" i="3"/>
  <c r="B214" i="3" l="1"/>
  <c r="E214" i="3" s="1"/>
  <c r="H214" i="3"/>
  <c r="W222" i="13"/>
  <c r="AA222" i="13"/>
  <c r="A220" i="13"/>
  <c r="K219" i="13"/>
  <c r="M219" i="13" s="1"/>
  <c r="F219" i="13"/>
  <c r="H219" i="13" s="1"/>
  <c r="J222" i="13"/>
  <c r="CJ217" i="13"/>
  <c r="CK217" i="13"/>
  <c r="E222" i="13"/>
  <c r="C237" i="13"/>
  <c r="D222" i="3"/>
  <c r="B215" i="3" l="1"/>
  <c r="E215" i="3" s="1"/>
  <c r="H215" i="3"/>
  <c r="W223" i="13"/>
  <c r="AA223" i="13"/>
  <c r="A221" i="13"/>
  <c r="F220" i="13"/>
  <c r="H220" i="13" s="1"/>
  <c r="K220" i="13"/>
  <c r="M220" i="13" s="1"/>
  <c r="J223" i="13"/>
  <c r="CJ218" i="13"/>
  <c r="CK218" i="13"/>
  <c r="E223" i="13"/>
  <c r="C238" i="13"/>
  <c r="D223" i="3"/>
  <c r="B216" i="3" l="1"/>
  <c r="E216" i="3" s="1"/>
  <c r="H216" i="3"/>
  <c r="W224" i="13"/>
  <c r="AA224" i="13"/>
  <c r="A222" i="13"/>
  <c r="F221" i="13"/>
  <c r="H221" i="13" s="1"/>
  <c r="K221" i="13"/>
  <c r="M221" i="13" s="1"/>
  <c r="J224" i="13"/>
  <c r="CJ219" i="13"/>
  <c r="CK219" i="13"/>
  <c r="E224" i="13"/>
  <c r="C239" i="13"/>
  <c r="D224" i="3"/>
  <c r="B217" i="3" l="1"/>
  <c r="E217" i="3" s="1"/>
  <c r="H217" i="3"/>
  <c r="W225" i="13"/>
  <c r="AA225" i="13"/>
  <c r="A223" i="13"/>
  <c r="K222" i="13"/>
  <c r="M222" i="13" s="1"/>
  <c r="F222" i="13"/>
  <c r="H222" i="13" s="1"/>
  <c r="J225" i="13"/>
  <c r="CJ220" i="13"/>
  <c r="CK220" i="13"/>
  <c r="E225" i="13"/>
  <c r="C240" i="13"/>
  <c r="D225" i="3"/>
  <c r="B218" i="3" l="1"/>
  <c r="E218" i="3" s="1"/>
  <c r="H218" i="3"/>
  <c r="W226" i="13"/>
  <c r="AA226" i="13"/>
  <c r="A224" i="13"/>
  <c r="F223" i="13"/>
  <c r="H223" i="13" s="1"/>
  <c r="K223" i="13"/>
  <c r="M223" i="13" s="1"/>
  <c r="J226" i="13"/>
  <c r="CJ221" i="13"/>
  <c r="CK221" i="13"/>
  <c r="E226" i="13"/>
  <c r="C241" i="13"/>
  <c r="D226" i="3"/>
  <c r="B219" i="3" l="1"/>
  <c r="E219" i="3" s="1"/>
  <c r="H219" i="3"/>
  <c r="W227" i="13"/>
  <c r="AA227" i="13"/>
  <c r="A225" i="13"/>
  <c r="F224" i="13"/>
  <c r="H224" i="13" s="1"/>
  <c r="K224" i="13"/>
  <c r="M224" i="13" s="1"/>
  <c r="J227" i="13"/>
  <c r="CJ222" i="13"/>
  <c r="CK222" i="13"/>
  <c r="E227" i="13"/>
  <c r="C242" i="13"/>
  <c r="D227" i="3"/>
  <c r="B220" i="3" l="1"/>
  <c r="E220" i="3" s="1"/>
  <c r="H220" i="3"/>
  <c r="W228" i="13"/>
  <c r="AA228" i="13"/>
  <c r="A226" i="13"/>
  <c r="K225" i="13"/>
  <c r="M225" i="13" s="1"/>
  <c r="F225" i="13"/>
  <c r="H225" i="13" s="1"/>
  <c r="J228" i="13"/>
  <c r="CK223" i="13"/>
  <c r="CJ223" i="13"/>
  <c r="E228" i="13"/>
  <c r="C243" i="13"/>
  <c r="D228" i="3"/>
  <c r="B221" i="3" l="1"/>
  <c r="E221" i="3" s="1"/>
  <c r="H221" i="3"/>
  <c r="W229" i="13"/>
  <c r="AA229" i="13"/>
  <c r="A227" i="13"/>
  <c r="K226" i="13"/>
  <c r="M226" i="13" s="1"/>
  <c r="F226" i="13"/>
  <c r="H226" i="13" s="1"/>
  <c r="J229" i="13"/>
  <c r="CK224" i="13"/>
  <c r="CJ224" i="13"/>
  <c r="E229" i="13"/>
  <c r="C244" i="13"/>
  <c r="D229" i="3"/>
  <c r="B222" i="3" l="1"/>
  <c r="E222" i="3" s="1"/>
  <c r="H222" i="3"/>
  <c r="W230" i="13"/>
  <c r="AA230" i="13"/>
  <c r="A228" i="13"/>
  <c r="F227" i="13"/>
  <c r="H227" i="13" s="1"/>
  <c r="K227" i="13"/>
  <c r="M227" i="13" s="1"/>
  <c r="J230" i="13"/>
  <c r="CJ225" i="13"/>
  <c r="CK225" i="13"/>
  <c r="E230" i="13"/>
  <c r="C245" i="13"/>
  <c r="D230" i="3"/>
  <c r="B223" i="3" l="1"/>
  <c r="E223" i="3" s="1"/>
  <c r="H223" i="3"/>
  <c r="W231" i="13"/>
  <c r="AA231" i="13"/>
  <c r="A229" i="13"/>
  <c r="F228" i="13"/>
  <c r="H228" i="13" s="1"/>
  <c r="K228" i="13"/>
  <c r="M228" i="13" s="1"/>
  <c r="J231" i="13"/>
  <c r="CJ226" i="13"/>
  <c r="CK226" i="13"/>
  <c r="E231" i="13"/>
  <c r="C246" i="13"/>
  <c r="D231" i="3"/>
  <c r="B224" i="3" l="1"/>
  <c r="E224" i="3" s="1"/>
  <c r="H224" i="3"/>
  <c r="W232" i="13"/>
  <c r="AA232" i="13"/>
  <c r="A230" i="13"/>
  <c r="K229" i="13"/>
  <c r="M229" i="13" s="1"/>
  <c r="F229" i="13"/>
  <c r="H229" i="13" s="1"/>
  <c r="J232" i="13"/>
  <c r="CJ227" i="13"/>
  <c r="CK227" i="13"/>
  <c r="E232" i="13"/>
  <c r="C247" i="13"/>
  <c r="D232" i="3"/>
  <c r="B225" i="3" l="1"/>
  <c r="E225" i="3" s="1"/>
  <c r="H225" i="3"/>
  <c r="W233" i="13"/>
  <c r="AA233" i="13"/>
  <c r="A231" i="13"/>
  <c r="K230" i="13"/>
  <c r="M230" i="13" s="1"/>
  <c r="F230" i="13"/>
  <c r="H230" i="13" s="1"/>
  <c r="J233" i="13"/>
  <c r="CJ228" i="13"/>
  <c r="CK228" i="13"/>
  <c r="E233" i="13"/>
  <c r="C248" i="13"/>
  <c r="D233" i="3"/>
  <c r="B226" i="3" l="1"/>
  <c r="E226" i="3" s="1"/>
  <c r="H226" i="3"/>
  <c r="W234" i="13"/>
  <c r="AA234" i="13"/>
  <c r="A232" i="13"/>
  <c r="F231" i="13"/>
  <c r="H231" i="13" s="1"/>
  <c r="K231" i="13"/>
  <c r="M231" i="13" s="1"/>
  <c r="J234" i="13"/>
  <c r="CJ229" i="13"/>
  <c r="CK229" i="13"/>
  <c r="E234" i="13"/>
  <c r="C249" i="13"/>
  <c r="D234" i="3"/>
  <c r="B227" i="3" l="1"/>
  <c r="E227" i="3" s="1"/>
  <c r="H227" i="3"/>
  <c r="W235" i="13"/>
  <c r="AA235" i="13"/>
  <c r="A233" i="13"/>
  <c r="K232" i="13"/>
  <c r="M232" i="13" s="1"/>
  <c r="F232" i="13"/>
  <c r="H232" i="13" s="1"/>
  <c r="J235" i="13"/>
  <c r="CJ230" i="13"/>
  <c r="CK230" i="13"/>
  <c r="E235" i="13"/>
  <c r="C250" i="13"/>
  <c r="D235" i="3"/>
  <c r="B228" i="3" l="1"/>
  <c r="E228" i="3" s="1"/>
  <c r="H228" i="3"/>
  <c r="W236" i="13"/>
  <c r="AA236" i="13"/>
  <c r="A234" i="13"/>
  <c r="F233" i="13"/>
  <c r="H233" i="13" s="1"/>
  <c r="K233" i="13"/>
  <c r="M233" i="13" s="1"/>
  <c r="J236" i="13"/>
  <c r="CK231" i="13"/>
  <c r="CJ231" i="13"/>
  <c r="E236" i="13"/>
  <c r="C251" i="13"/>
  <c r="D236" i="3"/>
  <c r="B229" i="3" l="1"/>
  <c r="E229" i="3" s="1"/>
  <c r="H229" i="3"/>
  <c r="W237" i="13"/>
  <c r="AA237" i="13"/>
  <c r="A235" i="13"/>
  <c r="K234" i="13"/>
  <c r="M234" i="13" s="1"/>
  <c r="F234" i="13"/>
  <c r="H234" i="13" s="1"/>
  <c r="J237" i="13"/>
  <c r="CJ232" i="13"/>
  <c r="CK232" i="13"/>
  <c r="E237" i="13"/>
  <c r="C252" i="13"/>
  <c r="D237" i="3"/>
  <c r="B230" i="3" l="1"/>
  <c r="E230" i="3" s="1"/>
  <c r="H230" i="3"/>
  <c r="W238" i="13"/>
  <c r="AA238" i="13"/>
  <c r="A236" i="13"/>
  <c r="K235" i="13"/>
  <c r="M235" i="13" s="1"/>
  <c r="F235" i="13"/>
  <c r="H235" i="13" s="1"/>
  <c r="J238" i="13"/>
  <c r="CJ233" i="13"/>
  <c r="CK233" i="13"/>
  <c r="E238" i="13"/>
  <c r="C253" i="13"/>
  <c r="D238" i="3"/>
  <c r="B231" i="3" l="1"/>
  <c r="E231" i="3" s="1"/>
  <c r="H231" i="3"/>
  <c r="W239" i="13"/>
  <c r="AA239" i="13"/>
  <c r="A237" i="13"/>
  <c r="F236" i="13"/>
  <c r="H236" i="13" s="1"/>
  <c r="K236" i="13"/>
  <c r="M236" i="13" s="1"/>
  <c r="J239" i="13"/>
  <c r="CJ234" i="13"/>
  <c r="CK234" i="13"/>
  <c r="E239" i="13"/>
  <c r="C254" i="13"/>
  <c r="D239" i="3"/>
  <c r="B232" i="3" l="1"/>
  <c r="E232" i="3" s="1"/>
  <c r="H232" i="3"/>
  <c r="W240" i="13"/>
  <c r="AA240" i="13"/>
  <c r="A238" i="13"/>
  <c r="K237" i="13"/>
  <c r="M237" i="13" s="1"/>
  <c r="F237" i="13"/>
  <c r="H237" i="13" s="1"/>
  <c r="J240" i="13"/>
  <c r="CJ235" i="13"/>
  <c r="CK235" i="13"/>
  <c r="E240" i="13"/>
  <c r="C255" i="13"/>
  <c r="D240" i="3"/>
  <c r="B233" i="3" l="1"/>
  <c r="E233" i="3" s="1"/>
  <c r="H233" i="3"/>
  <c r="W241" i="13"/>
  <c r="AA241" i="13"/>
  <c r="A239" i="13"/>
  <c r="F238" i="13"/>
  <c r="H238" i="13" s="1"/>
  <c r="K238" i="13"/>
  <c r="M238" i="13" s="1"/>
  <c r="J241" i="13"/>
  <c r="CK236" i="13"/>
  <c r="CJ236" i="13"/>
  <c r="E241" i="13"/>
  <c r="C256" i="13"/>
  <c r="D241" i="3"/>
  <c r="B234" i="3" l="1"/>
  <c r="E234" i="3" s="1"/>
  <c r="H234" i="3"/>
  <c r="W242" i="13"/>
  <c r="AA242" i="13"/>
  <c r="A240" i="13"/>
  <c r="K239" i="13"/>
  <c r="M239" i="13" s="1"/>
  <c r="F239" i="13"/>
  <c r="H239" i="13" s="1"/>
  <c r="J242" i="13"/>
  <c r="CJ237" i="13"/>
  <c r="CK237" i="13"/>
  <c r="E242" i="13"/>
  <c r="C257" i="13"/>
  <c r="D242" i="3"/>
  <c r="B235" i="3" l="1"/>
  <c r="E235" i="3" s="1"/>
  <c r="H235" i="3"/>
  <c r="W243" i="13"/>
  <c r="AA243" i="13"/>
  <c r="A241" i="13"/>
  <c r="K240" i="13"/>
  <c r="M240" i="13" s="1"/>
  <c r="F240" i="13"/>
  <c r="H240" i="13" s="1"/>
  <c r="J243" i="13"/>
  <c r="CJ238" i="13"/>
  <c r="CK238" i="13"/>
  <c r="E243" i="13"/>
  <c r="C258" i="13"/>
  <c r="D243" i="3"/>
  <c r="B236" i="3" l="1"/>
  <c r="E236" i="3" s="1"/>
  <c r="H236" i="3"/>
  <c r="W244" i="13"/>
  <c r="AA244" i="13"/>
  <c r="A242" i="13"/>
  <c r="F241" i="13"/>
  <c r="H241" i="13" s="1"/>
  <c r="K241" i="13"/>
  <c r="M241" i="13" s="1"/>
  <c r="J244" i="13"/>
  <c r="CJ239" i="13"/>
  <c r="CK239" i="13"/>
  <c r="E244" i="13"/>
  <c r="C259" i="13"/>
  <c r="D244" i="3"/>
  <c r="B237" i="3" l="1"/>
  <c r="E237" i="3" s="1"/>
  <c r="H237" i="3"/>
  <c r="W245" i="13"/>
  <c r="AA245" i="13"/>
  <c r="A243" i="13"/>
  <c r="F242" i="13"/>
  <c r="H242" i="13" s="1"/>
  <c r="K242" i="13"/>
  <c r="M242" i="13" s="1"/>
  <c r="J245" i="13"/>
  <c r="CK240" i="13"/>
  <c r="CJ240" i="13"/>
  <c r="E245" i="13"/>
  <c r="C260" i="13"/>
  <c r="D245" i="3"/>
  <c r="B238" i="3" l="1"/>
  <c r="E238" i="3" s="1"/>
  <c r="H238" i="3"/>
  <c r="W246" i="13"/>
  <c r="AA246" i="13"/>
  <c r="A244" i="13"/>
  <c r="K243" i="13"/>
  <c r="M243" i="13" s="1"/>
  <c r="F243" i="13"/>
  <c r="H243" i="13" s="1"/>
  <c r="J246" i="13"/>
  <c r="CJ241" i="13"/>
  <c r="CK241" i="13"/>
  <c r="E246" i="13"/>
  <c r="C261" i="13"/>
  <c r="D246" i="3"/>
  <c r="B239" i="3" l="1"/>
  <c r="E239" i="3" s="1"/>
  <c r="H239" i="3"/>
  <c r="W247" i="13"/>
  <c r="AA247" i="13"/>
  <c r="A245" i="13"/>
  <c r="K244" i="13"/>
  <c r="M244" i="13" s="1"/>
  <c r="F244" i="13"/>
  <c r="H244" i="13" s="1"/>
  <c r="J247" i="13"/>
  <c r="CJ242" i="13"/>
  <c r="CK242" i="13"/>
  <c r="E247" i="13"/>
  <c r="C262" i="13"/>
  <c r="D247" i="3"/>
  <c r="B240" i="3" l="1"/>
  <c r="E240" i="3" s="1"/>
  <c r="H240" i="3"/>
  <c r="W248" i="13"/>
  <c r="AA248" i="13"/>
  <c r="A246" i="13"/>
  <c r="K245" i="13"/>
  <c r="M245" i="13" s="1"/>
  <c r="F245" i="13"/>
  <c r="H245" i="13" s="1"/>
  <c r="J248" i="13"/>
  <c r="CJ243" i="13"/>
  <c r="CK243" i="13"/>
  <c r="E248" i="13"/>
  <c r="C263" i="13"/>
  <c r="D248" i="3"/>
  <c r="B241" i="3" l="1"/>
  <c r="E241" i="3" s="1"/>
  <c r="H241" i="3"/>
  <c r="W249" i="13"/>
  <c r="AA249" i="13"/>
  <c r="A247" i="13"/>
  <c r="K246" i="13"/>
  <c r="M246" i="13" s="1"/>
  <c r="F246" i="13"/>
  <c r="H246" i="13" s="1"/>
  <c r="J249" i="13"/>
  <c r="CJ244" i="13"/>
  <c r="CK244" i="13"/>
  <c r="E249" i="13"/>
  <c r="C264" i="13"/>
  <c r="D249" i="3"/>
  <c r="B242" i="3" l="1"/>
  <c r="E242" i="3" s="1"/>
  <c r="H242" i="3"/>
  <c r="W250" i="13"/>
  <c r="AA250" i="13"/>
  <c r="A248" i="13"/>
  <c r="K247" i="13"/>
  <c r="M247" i="13" s="1"/>
  <c r="F247" i="13"/>
  <c r="H247" i="13" s="1"/>
  <c r="J250" i="13"/>
  <c r="CJ245" i="13"/>
  <c r="CK245" i="13"/>
  <c r="E250" i="13"/>
  <c r="C265" i="13"/>
  <c r="D250" i="3"/>
  <c r="B243" i="3" l="1"/>
  <c r="E243" i="3" s="1"/>
  <c r="H243" i="3"/>
  <c r="W251" i="13"/>
  <c r="AA251" i="13"/>
  <c r="A249" i="13"/>
  <c r="K248" i="13"/>
  <c r="M248" i="13" s="1"/>
  <c r="F248" i="13"/>
  <c r="H248" i="13" s="1"/>
  <c r="J251" i="13"/>
  <c r="CJ246" i="13"/>
  <c r="CK246" i="13"/>
  <c r="E251" i="13"/>
  <c r="C266" i="13"/>
  <c r="D251" i="3"/>
  <c r="B244" i="3" l="1"/>
  <c r="E244" i="3" s="1"/>
  <c r="H244" i="3"/>
  <c r="W252" i="13"/>
  <c r="AA252" i="13"/>
  <c r="A250" i="13"/>
  <c r="K249" i="13"/>
  <c r="M249" i="13" s="1"/>
  <c r="F249" i="13"/>
  <c r="H249" i="13" s="1"/>
  <c r="J252" i="13"/>
  <c r="CK247" i="13"/>
  <c r="CJ247" i="13"/>
  <c r="E252" i="13"/>
  <c r="C267" i="13"/>
  <c r="D252" i="3"/>
  <c r="B245" i="3" l="1"/>
  <c r="E245" i="3" s="1"/>
  <c r="H245" i="3"/>
  <c r="W253" i="13"/>
  <c r="AA253" i="13"/>
  <c r="A251" i="13"/>
  <c r="K250" i="13"/>
  <c r="M250" i="13" s="1"/>
  <c r="F250" i="13"/>
  <c r="H250" i="13" s="1"/>
  <c r="J253" i="13"/>
  <c r="CK248" i="13"/>
  <c r="CJ248" i="13"/>
  <c r="E253" i="13"/>
  <c r="C268" i="13"/>
  <c r="D253" i="3"/>
  <c r="B246" i="3" l="1"/>
  <c r="E246" i="3" s="1"/>
  <c r="H246" i="3"/>
  <c r="W254" i="13"/>
  <c r="AA254" i="13"/>
  <c r="A252" i="13"/>
  <c r="K251" i="13"/>
  <c r="M251" i="13" s="1"/>
  <c r="F251" i="13"/>
  <c r="H251" i="13" s="1"/>
  <c r="J254" i="13"/>
  <c r="CK249" i="13"/>
  <c r="CJ249" i="13"/>
  <c r="E254" i="13"/>
  <c r="C269" i="13"/>
  <c r="D254" i="3"/>
  <c r="B247" i="3" l="1"/>
  <c r="E247" i="3" s="1"/>
  <c r="H247" i="3"/>
  <c r="W255" i="13"/>
  <c r="AA255" i="13"/>
  <c r="A253" i="13"/>
  <c r="K252" i="13"/>
  <c r="M252" i="13" s="1"/>
  <c r="F252" i="13"/>
  <c r="H252" i="13" s="1"/>
  <c r="J255" i="13"/>
  <c r="CJ250" i="13"/>
  <c r="CK250" i="13"/>
  <c r="E255" i="13"/>
  <c r="C270" i="13"/>
  <c r="D255" i="3"/>
  <c r="B248" i="3" l="1"/>
  <c r="E248" i="3" s="1"/>
  <c r="H248" i="3"/>
  <c r="W256" i="13"/>
  <c r="AA256" i="13"/>
  <c r="A254" i="13"/>
  <c r="K253" i="13"/>
  <c r="M253" i="13" s="1"/>
  <c r="F253" i="13"/>
  <c r="H253" i="13" s="1"/>
  <c r="J256" i="13"/>
  <c r="CK251" i="13"/>
  <c r="CJ251" i="13"/>
  <c r="E256" i="13"/>
  <c r="C271" i="13"/>
  <c r="D256" i="3"/>
  <c r="B249" i="3" l="1"/>
  <c r="E249" i="3" s="1"/>
  <c r="H249" i="3"/>
  <c r="W257" i="13"/>
  <c r="AA257" i="13"/>
  <c r="A255" i="13"/>
  <c r="K254" i="13"/>
  <c r="M254" i="13" s="1"/>
  <c r="F254" i="13"/>
  <c r="H254" i="13" s="1"/>
  <c r="J257" i="13"/>
  <c r="CJ252" i="13"/>
  <c r="CK252" i="13"/>
  <c r="E257" i="13"/>
  <c r="C272" i="13"/>
  <c r="D257" i="3"/>
  <c r="B250" i="3" l="1"/>
  <c r="E250" i="3" s="1"/>
  <c r="H250" i="3"/>
  <c r="W258" i="13"/>
  <c r="AA258" i="13"/>
  <c r="A256" i="13"/>
  <c r="K255" i="13"/>
  <c r="M255" i="13" s="1"/>
  <c r="F255" i="13"/>
  <c r="H255" i="13" s="1"/>
  <c r="J258" i="13"/>
  <c r="CK253" i="13"/>
  <c r="CJ253" i="13"/>
  <c r="E258" i="13"/>
  <c r="C273" i="13"/>
  <c r="D258" i="3"/>
  <c r="B251" i="3" l="1"/>
  <c r="E251" i="3" s="1"/>
  <c r="H251" i="3"/>
  <c r="W259" i="13"/>
  <c r="AA259" i="13"/>
  <c r="A257" i="13"/>
  <c r="K256" i="13"/>
  <c r="M256" i="13" s="1"/>
  <c r="F256" i="13"/>
  <c r="H256" i="13" s="1"/>
  <c r="J259" i="13"/>
  <c r="CJ254" i="13"/>
  <c r="CK254" i="13"/>
  <c r="E259" i="13"/>
  <c r="C274" i="13"/>
  <c r="D259" i="3"/>
  <c r="B252" i="3" l="1"/>
  <c r="E252" i="3" s="1"/>
  <c r="H252" i="3"/>
  <c r="W260" i="13"/>
  <c r="AA260" i="13"/>
  <c r="A258" i="13"/>
  <c r="F257" i="13"/>
  <c r="H257" i="13" s="1"/>
  <c r="K257" i="13"/>
  <c r="M257" i="13" s="1"/>
  <c r="J260" i="13"/>
  <c r="CJ255" i="13"/>
  <c r="CK255" i="13"/>
  <c r="E260" i="13"/>
  <c r="C275" i="13"/>
  <c r="D260" i="3"/>
  <c r="B253" i="3" l="1"/>
  <c r="E253" i="3" s="1"/>
  <c r="H253" i="3"/>
  <c r="W261" i="13"/>
  <c r="AA261" i="13"/>
  <c r="A259" i="13"/>
  <c r="K258" i="13"/>
  <c r="M258" i="13" s="1"/>
  <c r="F258" i="13"/>
  <c r="H258" i="13" s="1"/>
  <c r="J261" i="13"/>
  <c r="CK256" i="13"/>
  <c r="CJ256" i="13"/>
  <c r="E261" i="13"/>
  <c r="C276" i="13"/>
  <c r="D261" i="3"/>
  <c r="B254" i="3" l="1"/>
  <c r="E254" i="3" s="1"/>
  <c r="H254" i="3"/>
  <c r="W262" i="13"/>
  <c r="AA262" i="13"/>
  <c r="A260" i="13"/>
  <c r="F259" i="13"/>
  <c r="H259" i="13" s="1"/>
  <c r="K259" i="13"/>
  <c r="M259" i="13" s="1"/>
  <c r="J262" i="13"/>
  <c r="CK257" i="13"/>
  <c r="CJ257" i="13"/>
  <c r="E262" i="13"/>
  <c r="C277" i="13"/>
  <c r="D262" i="3"/>
  <c r="B255" i="3" l="1"/>
  <c r="E255" i="3" s="1"/>
  <c r="H255" i="3"/>
  <c r="W263" i="13"/>
  <c r="AA263" i="13"/>
  <c r="A261" i="13"/>
  <c r="K260" i="13"/>
  <c r="M260" i="13" s="1"/>
  <c r="F260" i="13"/>
  <c r="H260" i="13" s="1"/>
  <c r="J263" i="13"/>
  <c r="CJ258" i="13"/>
  <c r="CK258" i="13"/>
  <c r="E263" i="13"/>
  <c r="C278" i="13"/>
  <c r="D263" i="3"/>
  <c r="B256" i="3" l="1"/>
  <c r="E256" i="3" s="1"/>
  <c r="H256" i="3"/>
  <c r="W264" i="13"/>
  <c r="AA264" i="13"/>
  <c r="A262" i="13"/>
  <c r="F261" i="13"/>
  <c r="H261" i="13" s="1"/>
  <c r="K261" i="13"/>
  <c r="M261" i="13" s="1"/>
  <c r="J264" i="13"/>
  <c r="CJ259" i="13"/>
  <c r="CK259" i="13"/>
  <c r="E264" i="13"/>
  <c r="C279" i="13"/>
  <c r="D264" i="3"/>
  <c r="B257" i="3" l="1"/>
  <c r="E257" i="3" s="1"/>
  <c r="H257" i="3"/>
  <c r="W265" i="13"/>
  <c r="AA265" i="13"/>
  <c r="A263" i="13"/>
  <c r="K262" i="13"/>
  <c r="M262" i="13" s="1"/>
  <c r="F262" i="13"/>
  <c r="H262" i="13" s="1"/>
  <c r="J265" i="13"/>
  <c r="CJ260" i="13"/>
  <c r="CK260" i="13"/>
  <c r="E265" i="13"/>
  <c r="C280" i="13"/>
  <c r="D265" i="3"/>
  <c r="B258" i="3" l="1"/>
  <c r="E258" i="3" s="1"/>
  <c r="H258" i="3"/>
  <c r="W266" i="13"/>
  <c r="AA266" i="13"/>
  <c r="A264" i="13"/>
  <c r="K263" i="13"/>
  <c r="M263" i="13" s="1"/>
  <c r="F263" i="13"/>
  <c r="H263" i="13" s="1"/>
  <c r="J266" i="13"/>
  <c r="CK261" i="13"/>
  <c r="CJ261" i="13"/>
  <c r="E266" i="13"/>
  <c r="C281" i="13"/>
  <c r="D266" i="3"/>
  <c r="B259" i="3" l="1"/>
  <c r="E259" i="3" s="1"/>
  <c r="H259" i="3"/>
  <c r="W267" i="13"/>
  <c r="AA267" i="13"/>
  <c r="A265" i="13"/>
  <c r="K264" i="13"/>
  <c r="M264" i="13" s="1"/>
  <c r="F264" i="13"/>
  <c r="H264" i="13" s="1"/>
  <c r="J267" i="13"/>
  <c r="CK262" i="13"/>
  <c r="CJ262" i="13"/>
  <c r="E267" i="13"/>
  <c r="C282" i="13"/>
  <c r="D267" i="3"/>
  <c r="B260" i="3" l="1"/>
  <c r="E260" i="3" s="1"/>
  <c r="H260" i="3"/>
  <c r="W268" i="13"/>
  <c r="AA268" i="13"/>
  <c r="A266" i="13"/>
  <c r="K265" i="13"/>
  <c r="M265" i="13" s="1"/>
  <c r="F265" i="13"/>
  <c r="H265" i="13" s="1"/>
  <c r="J268" i="13"/>
  <c r="CJ263" i="13"/>
  <c r="CK263" i="13"/>
  <c r="E268" i="13"/>
  <c r="C283" i="13"/>
  <c r="D268" i="3"/>
  <c r="B261" i="3" l="1"/>
  <c r="E261" i="3" s="1"/>
  <c r="H261" i="3"/>
  <c r="W269" i="13"/>
  <c r="AA269" i="13"/>
  <c r="A267" i="13"/>
  <c r="K266" i="13"/>
  <c r="M266" i="13" s="1"/>
  <c r="F266" i="13"/>
  <c r="H266" i="13" s="1"/>
  <c r="J269" i="13"/>
  <c r="CK264" i="13"/>
  <c r="CJ264" i="13"/>
  <c r="E269" i="13"/>
  <c r="C284" i="13"/>
  <c r="D269" i="3"/>
  <c r="B262" i="3" l="1"/>
  <c r="E262" i="3" s="1"/>
  <c r="H262" i="3"/>
  <c r="W270" i="13"/>
  <c r="AA270" i="13"/>
  <c r="A268" i="13"/>
  <c r="F267" i="13"/>
  <c r="H267" i="13" s="1"/>
  <c r="K267" i="13"/>
  <c r="M267" i="13" s="1"/>
  <c r="J270" i="13"/>
  <c r="CK265" i="13"/>
  <c r="CJ265" i="13"/>
  <c r="E270" i="13"/>
  <c r="C285" i="13"/>
  <c r="D270" i="3"/>
  <c r="B263" i="3" l="1"/>
  <c r="E263" i="3" s="1"/>
  <c r="H263" i="3"/>
  <c r="W271" i="13"/>
  <c r="AA271" i="13"/>
  <c r="A269" i="13"/>
  <c r="K268" i="13"/>
  <c r="M268" i="13" s="1"/>
  <c r="F268" i="13"/>
  <c r="H268" i="13" s="1"/>
  <c r="J271" i="13"/>
  <c r="CJ266" i="13"/>
  <c r="CK266" i="13"/>
  <c r="E271" i="13"/>
  <c r="C286" i="13"/>
  <c r="D271" i="3"/>
  <c r="B264" i="3" l="1"/>
  <c r="E264" i="3" s="1"/>
  <c r="H264" i="3"/>
  <c r="W272" i="13"/>
  <c r="AA272" i="13"/>
  <c r="A270" i="13"/>
  <c r="K269" i="13"/>
  <c r="M269" i="13" s="1"/>
  <c r="F269" i="13"/>
  <c r="H269" i="13" s="1"/>
  <c r="J272" i="13"/>
  <c r="CK267" i="13"/>
  <c r="CJ267" i="13"/>
  <c r="E272" i="13"/>
  <c r="C287" i="13"/>
  <c r="D272" i="3"/>
  <c r="B265" i="3" l="1"/>
  <c r="E265" i="3" s="1"/>
  <c r="H265" i="3"/>
  <c r="W273" i="13"/>
  <c r="AA273" i="13"/>
  <c r="A271" i="13"/>
  <c r="K270" i="13"/>
  <c r="M270" i="13" s="1"/>
  <c r="F270" i="13"/>
  <c r="H270" i="13" s="1"/>
  <c r="J273" i="13"/>
  <c r="CJ268" i="13"/>
  <c r="CK268" i="13"/>
  <c r="E273" i="13"/>
  <c r="C288" i="13"/>
  <c r="D273" i="3"/>
  <c r="B266" i="3" l="1"/>
  <c r="E266" i="3" s="1"/>
  <c r="H266" i="3"/>
  <c r="W274" i="13"/>
  <c r="AA274" i="13"/>
  <c r="A272" i="13"/>
  <c r="K271" i="13"/>
  <c r="M271" i="13" s="1"/>
  <c r="F271" i="13"/>
  <c r="H271" i="13" s="1"/>
  <c r="J274" i="13"/>
  <c r="CK269" i="13"/>
  <c r="CJ269" i="13"/>
  <c r="E274" i="13"/>
  <c r="C289" i="13"/>
  <c r="D274" i="3"/>
  <c r="B267" i="3" l="1"/>
  <c r="E267" i="3" s="1"/>
  <c r="H267" i="3"/>
  <c r="W275" i="13"/>
  <c r="AA275" i="13"/>
  <c r="A273" i="13"/>
  <c r="K272" i="13"/>
  <c r="M272" i="13" s="1"/>
  <c r="F272" i="13"/>
  <c r="H272" i="13" s="1"/>
  <c r="J275" i="13"/>
  <c r="CJ270" i="13"/>
  <c r="CK270" i="13"/>
  <c r="E275" i="13"/>
  <c r="C290" i="13"/>
  <c r="D275" i="3"/>
  <c r="B268" i="3" l="1"/>
  <c r="E268" i="3" s="1"/>
  <c r="H268" i="3"/>
  <c r="W276" i="13"/>
  <c r="AA276" i="13"/>
  <c r="A274" i="13"/>
  <c r="K273" i="13"/>
  <c r="M273" i="13" s="1"/>
  <c r="F273" i="13"/>
  <c r="H273" i="13" s="1"/>
  <c r="J276" i="13"/>
  <c r="CJ271" i="13"/>
  <c r="CK271" i="13"/>
  <c r="E276" i="13"/>
  <c r="C291" i="13"/>
  <c r="D276" i="3"/>
  <c r="B269" i="3" l="1"/>
  <c r="E269" i="3" s="1"/>
  <c r="H269" i="3"/>
  <c r="W277" i="13"/>
  <c r="AA277" i="13"/>
  <c r="A275" i="13"/>
  <c r="K274" i="13"/>
  <c r="M274" i="13" s="1"/>
  <c r="F274" i="13"/>
  <c r="H274" i="13" s="1"/>
  <c r="J277" i="13"/>
  <c r="CJ272" i="13"/>
  <c r="CK272" i="13"/>
  <c r="E277" i="13"/>
  <c r="C292" i="13"/>
  <c r="D277" i="3"/>
  <c r="B270" i="3" l="1"/>
  <c r="E270" i="3" s="1"/>
  <c r="H270" i="3"/>
  <c r="W278" i="13"/>
  <c r="AA278" i="13"/>
  <c r="A276" i="13"/>
  <c r="K275" i="13"/>
  <c r="M275" i="13" s="1"/>
  <c r="F275" i="13"/>
  <c r="H275" i="13" s="1"/>
  <c r="J278" i="13"/>
  <c r="CK273" i="13"/>
  <c r="CJ273" i="13"/>
  <c r="E278" i="13"/>
  <c r="C293" i="13"/>
  <c r="D278" i="3"/>
  <c r="B271" i="3" l="1"/>
  <c r="E271" i="3" s="1"/>
  <c r="H271" i="3"/>
  <c r="W279" i="13"/>
  <c r="AA279" i="13"/>
  <c r="A277" i="13"/>
  <c r="K276" i="13"/>
  <c r="M276" i="13" s="1"/>
  <c r="F276" i="13"/>
  <c r="H276" i="13" s="1"/>
  <c r="J279" i="13"/>
  <c r="CJ274" i="13"/>
  <c r="CK274" i="13"/>
  <c r="E279" i="13"/>
  <c r="C294" i="13"/>
  <c r="D279" i="3"/>
  <c r="B272" i="3" l="1"/>
  <c r="E272" i="3" s="1"/>
  <c r="H272" i="3"/>
  <c r="W280" i="13"/>
  <c r="AA280" i="13"/>
  <c r="A278" i="13"/>
  <c r="F277" i="13"/>
  <c r="H277" i="13" s="1"/>
  <c r="K277" i="13"/>
  <c r="M277" i="13" s="1"/>
  <c r="J280" i="13"/>
  <c r="CK275" i="13"/>
  <c r="CJ275" i="13"/>
  <c r="E280" i="13"/>
  <c r="C295" i="13"/>
  <c r="D280" i="3"/>
  <c r="B273" i="3" l="1"/>
  <c r="E273" i="3" s="1"/>
  <c r="H273" i="3"/>
  <c r="W281" i="13"/>
  <c r="AA281" i="13"/>
  <c r="A279" i="13"/>
  <c r="K278" i="13"/>
  <c r="M278" i="13" s="1"/>
  <c r="F278" i="13"/>
  <c r="H278" i="13" s="1"/>
  <c r="J281" i="13"/>
  <c r="CK276" i="13"/>
  <c r="CJ276" i="13"/>
  <c r="E281" i="13"/>
  <c r="C296" i="13"/>
  <c r="D281" i="3"/>
  <c r="B274" i="3" l="1"/>
  <c r="E274" i="3" s="1"/>
  <c r="H274" i="3"/>
  <c r="W282" i="13"/>
  <c r="AA282" i="13"/>
  <c r="A280" i="13"/>
  <c r="F279" i="13"/>
  <c r="H279" i="13" s="1"/>
  <c r="K279" i="13"/>
  <c r="M279" i="13" s="1"/>
  <c r="J282" i="13"/>
  <c r="CK277" i="13"/>
  <c r="CJ277" i="13"/>
  <c r="E282" i="13"/>
  <c r="C297" i="13"/>
  <c r="D282" i="3"/>
  <c r="B275" i="3" l="1"/>
  <c r="E275" i="3" s="1"/>
  <c r="H275" i="3"/>
  <c r="W283" i="13"/>
  <c r="AA283" i="13"/>
  <c r="A281" i="13"/>
  <c r="K280" i="13"/>
  <c r="M280" i="13" s="1"/>
  <c r="F280" i="13"/>
  <c r="H280" i="13" s="1"/>
  <c r="J283" i="13"/>
  <c r="CJ278" i="13"/>
  <c r="CK278" i="13"/>
  <c r="E283" i="13"/>
  <c r="C298" i="13"/>
  <c r="D283" i="3"/>
  <c r="B276" i="3" l="1"/>
  <c r="E276" i="3" s="1"/>
  <c r="H276" i="3"/>
  <c r="W284" i="13"/>
  <c r="AA284" i="13"/>
  <c r="A282" i="13"/>
  <c r="F281" i="13"/>
  <c r="H281" i="13" s="1"/>
  <c r="K281" i="13"/>
  <c r="M281" i="13" s="1"/>
  <c r="J284" i="13"/>
  <c r="CK279" i="13"/>
  <c r="CJ279" i="13"/>
  <c r="E284" i="13"/>
  <c r="C299" i="13"/>
  <c r="D284" i="3"/>
  <c r="B277" i="3" l="1"/>
  <c r="E277" i="3" s="1"/>
  <c r="H277" i="3"/>
  <c r="W285" i="13"/>
  <c r="AA285" i="13"/>
  <c r="A283" i="13"/>
  <c r="K282" i="13"/>
  <c r="M282" i="13" s="1"/>
  <c r="F282" i="13"/>
  <c r="H282" i="13" s="1"/>
  <c r="J285" i="13"/>
  <c r="CK280" i="13"/>
  <c r="CJ280" i="13"/>
  <c r="E285" i="13"/>
  <c r="C300" i="13"/>
  <c r="D285" i="3"/>
  <c r="B278" i="3" l="1"/>
  <c r="E278" i="3" s="1"/>
  <c r="H278" i="3"/>
  <c r="W286" i="13"/>
  <c r="AA286" i="13"/>
  <c r="A284" i="13"/>
  <c r="F283" i="13"/>
  <c r="H283" i="13" s="1"/>
  <c r="K283" i="13"/>
  <c r="M283" i="13" s="1"/>
  <c r="J286" i="13"/>
  <c r="CK281" i="13"/>
  <c r="CJ281" i="13"/>
  <c r="E286" i="13"/>
  <c r="C301" i="13"/>
  <c r="D286" i="3"/>
  <c r="B279" i="3" l="1"/>
  <c r="E279" i="3" s="1"/>
  <c r="H279" i="3"/>
  <c r="W287" i="13"/>
  <c r="AA287" i="13"/>
  <c r="A285" i="13"/>
  <c r="K284" i="13"/>
  <c r="M284" i="13" s="1"/>
  <c r="F284" i="13"/>
  <c r="H284" i="13" s="1"/>
  <c r="J287" i="13"/>
  <c r="CJ282" i="13"/>
  <c r="CK282" i="13"/>
  <c r="E287" i="13"/>
  <c r="C302" i="13"/>
  <c r="D287" i="3"/>
  <c r="B280" i="3" l="1"/>
  <c r="E280" i="3" s="1"/>
  <c r="H280" i="3"/>
  <c r="W288" i="13"/>
  <c r="AA288" i="13"/>
  <c r="A286" i="13"/>
  <c r="F285" i="13"/>
  <c r="H285" i="13" s="1"/>
  <c r="K285" i="13"/>
  <c r="M285" i="13" s="1"/>
  <c r="J288" i="13"/>
  <c r="CK283" i="13"/>
  <c r="CJ283" i="13"/>
  <c r="E288" i="13"/>
  <c r="C303" i="13"/>
  <c r="D288" i="3"/>
  <c r="B281" i="3" l="1"/>
  <c r="E281" i="3" s="1"/>
  <c r="H281" i="3"/>
  <c r="W289" i="13"/>
  <c r="AA289" i="13"/>
  <c r="A287" i="13"/>
  <c r="K286" i="13"/>
  <c r="M286" i="13" s="1"/>
  <c r="F286" i="13"/>
  <c r="H286" i="13" s="1"/>
  <c r="J289" i="13"/>
  <c r="CK284" i="13"/>
  <c r="CJ284" i="13"/>
  <c r="E289" i="13"/>
  <c r="C304" i="13"/>
  <c r="D289" i="3"/>
  <c r="B282" i="3" l="1"/>
  <c r="E282" i="3" s="1"/>
  <c r="H282" i="3"/>
  <c r="W290" i="13"/>
  <c r="AA290" i="13"/>
  <c r="A288" i="13"/>
  <c r="F287" i="13"/>
  <c r="H287" i="13" s="1"/>
  <c r="K287" i="13"/>
  <c r="M287" i="13" s="1"/>
  <c r="J290" i="13"/>
  <c r="CK285" i="13"/>
  <c r="CJ285" i="13"/>
  <c r="E290" i="13"/>
  <c r="C305" i="13"/>
  <c r="D290" i="3"/>
  <c r="B283" i="3" l="1"/>
  <c r="E283" i="3" s="1"/>
  <c r="H283" i="3"/>
  <c r="W291" i="13"/>
  <c r="AA291" i="13"/>
  <c r="A289" i="13"/>
  <c r="K288" i="13"/>
  <c r="M288" i="13" s="1"/>
  <c r="F288" i="13"/>
  <c r="H288" i="13" s="1"/>
  <c r="J291" i="13"/>
  <c r="CJ286" i="13"/>
  <c r="CK286" i="13"/>
  <c r="E291" i="13"/>
  <c r="C306" i="13"/>
  <c r="D291" i="3"/>
  <c r="B284" i="3" l="1"/>
  <c r="E284" i="3" s="1"/>
  <c r="H284" i="3"/>
  <c r="W292" i="13"/>
  <c r="AA292" i="13"/>
  <c r="A290" i="13"/>
  <c r="F289" i="13"/>
  <c r="H289" i="13" s="1"/>
  <c r="K289" i="13"/>
  <c r="M289" i="13" s="1"/>
  <c r="J292" i="13"/>
  <c r="CK287" i="13"/>
  <c r="CJ287" i="13"/>
  <c r="E292" i="13"/>
  <c r="C307" i="13"/>
  <c r="D292" i="3"/>
  <c r="B285" i="3" l="1"/>
  <c r="E285" i="3" s="1"/>
  <c r="H285" i="3"/>
  <c r="W293" i="13"/>
  <c r="AA293" i="13"/>
  <c r="A291" i="13"/>
  <c r="F290" i="13"/>
  <c r="H290" i="13" s="1"/>
  <c r="K290" i="13"/>
  <c r="M290" i="13" s="1"/>
  <c r="J293" i="13"/>
  <c r="CJ288" i="13"/>
  <c r="CK288" i="13"/>
  <c r="E293" i="13"/>
  <c r="C308" i="13"/>
  <c r="D293" i="3"/>
  <c r="B286" i="3" l="1"/>
  <c r="E286" i="3" s="1"/>
  <c r="H286" i="3"/>
  <c r="W294" i="13"/>
  <c r="AA294" i="13"/>
  <c r="A292" i="13"/>
  <c r="K291" i="13"/>
  <c r="M291" i="13" s="1"/>
  <c r="F291" i="13"/>
  <c r="H291" i="13" s="1"/>
  <c r="J294" i="13"/>
  <c r="CJ289" i="13"/>
  <c r="CK289" i="13"/>
  <c r="E294" i="13"/>
  <c r="C309" i="13"/>
  <c r="D294" i="3"/>
  <c r="B287" i="3" l="1"/>
  <c r="E287" i="3" s="1"/>
  <c r="H287" i="3"/>
  <c r="W295" i="13"/>
  <c r="AA295" i="13"/>
  <c r="A293" i="13"/>
  <c r="K292" i="13"/>
  <c r="M292" i="13" s="1"/>
  <c r="F292" i="13"/>
  <c r="H292" i="13" s="1"/>
  <c r="J295" i="13"/>
  <c r="CJ290" i="13"/>
  <c r="CK290" i="13"/>
  <c r="E295" i="13"/>
  <c r="C310" i="13"/>
  <c r="D295" i="3"/>
  <c r="B288" i="3" l="1"/>
  <c r="E288" i="3" s="1"/>
  <c r="H288" i="3"/>
  <c r="W296" i="13"/>
  <c r="AA296" i="13"/>
  <c r="A294" i="13"/>
  <c r="F293" i="13"/>
  <c r="H293" i="13" s="1"/>
  <c r="K293" i="13"/>
  <c r="M293" i="13" s="1"/>
  <c r="J296" i="13"/>
  <c r="CJ291" i="13"/>
  <c r="CK291" i="13"/>
  <c r="E296" i="13"/>
  <c r="C311" i="13"/>
  <c r="D296" i="3"/>
  <c r="B289" i="3" l="1"/>
  <c r="E289" i="3" s="1"/>
  <c r="H289" i="3"/>
  <c r="W297" i="13"/>
  <c r="AA297" i="13"/>
  <c r="A295" i="13"/>
  <c r="K294" i="13"/>
  <c r="M294" i="13" s="1"/>
  <c r="F294" i="13"/>
  <c r="H294" i="13" s="1"/>
  <c r="J297" i="13"/>
  <c r="CJ292" i="13"/>
  <c r="CK292" i="13"/>
  <c r="E297" i="13"/>
  <c r="C312" i="13"/>
  <c r="D297" i="3"/>
  <c r="B290" i="3" l="1"/>
  <c r="E290" i="3" s="1"/>
  <c r="H290" i="3"/>
  <c r="W298" i="13"/>
  <c r="AA298" i="13"/>
  <c r="A296" i="13"/>
  <c r="K295" i="13"/>
  <c r="M295" i="13" s="1"/>
  <c r="F295" i="13"/>
  <c r="H295" i="13" s="1"/>
  <c r="J298" i="13"/>
  <c r="CK293" i="13"/>
  <c r="CJ293" i="13"/>
  <c r="E298" i="13"/>
  <c r="C313" i="13"/>
  <c r="D298" i="3"/>
  <c r="B291" i="3" l="1"/>
  <c r="E291" i="3" s="1"/>
  <c r="H291" i="3"/>
  <c r="W299" i="13"/>
  <c r="AA299" i="13"/>
  <c r="A297" i="13"/>
  <c r="K296" i="13"/>
  <c r="M296" i="13" s="1"/>
  <c r="F296" i="13"/>
  <c r="H296" i="13" s="1"/>
  <c r="J299" i="13"/>
  <c r="CJ294" i="13"/>
  <c r="CK294" i="13"/>
  <c r="E299" i="13"/>
  <c r="C314" i="13"/>
  <c r="D299" i="3"/>
  <c r="B292" i="3" l="1"/>
  <c r="E292" i="3" s="1"/>
  <c r="H292" i="3"/>
  <c r="W300" i="13"/>
  <c r="AA300" i="13"/>
  <c r="A298" i="13"/>
  <c r="K297" i="13"/>
  <c r="M297" i="13" s="1"/>
  <c r="F297" i="13"/>
  <c r="H297" i="13" s="1"/>
  <c r="J300" i="13"/>
  <c r="CJ295" i="13"/>
  <c r="CK295" i="13"/>
  <c r="E300" i="13"/>
  <c r="C315" i="13"/>
  <c r="D300" i="3"/>
  <c r="B293" i="3" l="1"/>
  <c r="E293" i="3" s="1"/>
  <c r="H293" i="3"/>
  <c r="W301" i="13"/>
  <c r="AA301" i="13"/>
  <c r="A299" i="13"/>
  <c r="F298" i="13"/>
  <c r="H298" i="13" s="1"/>
  <c r="K298" i="13"/>
  <c r="M298" i="13" s="1"/>
  <c r="J301" i="13"/>
  <c r="CK296" i="13"/>
  <c r="CJ296" i="13"/>
  <c r="E301" i="13"/>
  <c r="C316" i="13"/>
  <c r="D301" i="3"/>
  <c r="B294" i="3" l="1"/>
  <c r="E294" i="3" s="1"/>
  <c r="H294" i="3"/>
  <c r="W302" i="13"/>
  <c r="AA302" i="13"/>
  <c r="A300" i="13"/>
  <c r="K299" i="13"/>
  <c r="M299" i="13" s="1"/>
  <c r="F299" i="13"/>
  <c r="H299" i="13" s="1"/>
  <c r="J302" i="13"/>
  <c r="CK297" i="13"/>
  <c r="CJ297" i="13"/>
  <c r="E302" i="13"/>
  <c r="C317" i="13"/>
  <c r="D302" i="3"/>
  <c r="B295" i="3" l="1"/>
  <c r="E295" i="3" s="1"/>
  <c r="H295" i="3"/>
  <c r="W303" i="13"/>
  <c r="AA303" i="13"/>
  <c r="A301" i="13"/>
  <c r="F300" i="13"/>
  <c r="H300" i="13" s="1"/>
  <c r="K300" i="13"/>
  <c r="M300" i="13" s="1"/>
  <c r="J303" i="13"/>
  <c r="CJ298" i="13"/>
  <c r="CK298" i="13"/>
  <c r="E303" i="13"/>
  <c r="C318" i="13"/>
  <c r="D303" i="3"/>
  <c r="B296" i="3" l="1"/>
  <c r="E296" i="3" s="1"/>
  <c r="H296" i="3"/>
  <c r="W304" i="13"/>
  <c r="AA304" i="13"/>
  <c r="A302" i="13"/>
  <c r="F301" i="13"/>
  <c r="H301" i="13" s="1"/>
  <c r="K301" i="13"/>
  <c r="M301" i="13" s="1"/>
  <c r="J304" i="13"/>
  <c r="CJ299" i="13"/>
  <c r="CK299" i="13"/>
  <c r="E304" i="13"/>
  <c r="C319" i="13"/>
  <c r="D304" i="3"/>
  <c r="B297" i="3" l="1"/>
  <c r="E297" i="3" s="1"/>
  <c r="H297" i="3"/>
  <c r="W305" i="13"/>
  <c r="AA305" i="13"/>
  <c r="A303" i="13"/>
  <c r="K302" i="13"/>
  <c r="M302" i="13" s="1"/>
  <c r="F302" i="13"/>
  <c r="H302" i="13" s="1"/>
  <c r="J305" i="13"/>
  <c r="CK300" i="13"/>
  <c r="CJ300" i="13"/>
  <c r="E305" i="13"/>
  <c r="C320" i="13"/>
  <c r="D305" i="3"/>
  <c r="B298" i="3" l="1"/>
  <c r="E298" i="3" s="1"/>
  <c r="H298" i="3"/>
  <c r="W306" i="13"/>
  <c r="AA306" i="13"/>
  <c r="A304" i="13"/>
  <c r="K303" i="13"/>
  <c r="M303" i="13" s="1"/>
  <c r="F303" i="13"/>
  <c r="H303" i="13" s="1"/>
  <c r="J306" i="13"/>
  <c r="CJ301" i="13"/>
  <c r="CK301" i="13"/>
  <c r="E306" i="13"/>
  <c r="C321" i="13"/>
  <c r="D306" i="3"/>
  <c r="B299" i="3" l="1"/>
  <c r="E299" i="3" s="1"/>
  <c r="H299" i="3"/>
  <c r="W307" i="13"/>
  <c r="AA307" i="13"/>
  <c r="A305" i="13"/>
  <c r="K304" i="13"/>
  <c r="M304" i="13" s="1"/>
  <c r="F304" i="13"/>
  <c r="H304" i="13" s="1"/>
  <c r="J307" i="13"/>
  <c r="CJ302" i="13"/>
  <c r="CK302" i="13"/>
  <c r="E307" i="13"/>
  <c r="C322" i="13"/>
  <c r="D307" i="3"/>
  <c r="B300" i="3" l="1"/>
  <c r="E300" i="3" s="1"/>
  <c r="H300" i="3"/>
  <c r="W308" i="13"/>
  <c r="AA308" i="13"/>
  <c r="A306" i="13"/>
  <c r="F305" i="13"/>
  <c r="H305" i="13" s="1"/>
  <c r="K305" i="13"/>
  <c r="M305" i="13" s="1"/>
  <c r="J308" i="13"/>
  <c r="CJ303" i="13"/>
  <c r="CK303" i="13"/>
  <c r="E308" i="13"/>
  <c r="C323" i="13"/>
  <c r="D308" i="3"/>
  <c r="B301" i="3" l="1"/>
  <c r="E301" i="3" s="1"/>
  <c r="H301" i="3"/>
  <c r="W309" i="13"/>
  <c r="AA309" i="13"/>
  <c r="A307" i="13"/>
  <c r="K306" i="13"/>
  <c r="M306" i="13" s="1"/>
  <c r="F306" i="13"/>
  <c r="H306" i="13" s="1"/>
  <c r="J309" i="13"/>
  <c r="CJ304" i="13"/>
  <c r="CK304" i="13"/>
  <c r="E309" i="13"/>
  <c r="C324" i="13"/>
  <c r="D309" i="3"/>
  <c r="B302" i="3" l="1"/>
  <c r="E302" i="3" s="1"/>
  <c r="H302" i="3"/>
  <c r="W310" i="13"/>
  <c r="AA310" i="13"/>
  <c r="A308" i="13"/>
  <c r="K307" i="13"/>
  <c r="M307" i="13" s="1"/>
  <c r="F307" i="13"/>
  <c r="H307" i="13" s="1"/>
  <c r="J310" i="13"/>
  <c r="CJ305" i="13"/>
  <c r="CK305" i="13"/>
  <c r="E310" i="13"/>
  <c r="C325" i="13"/>
  <c r="D310" i="3"/>
  <c r="B303" i="3" l="1"/>
  <c r="E303" i="3" s="1"/>
  <c r="H303" i="3"/>
  <c r="W311" i="13"/>
  <c r="AA311" i="13"/>
  <c r="A309" i="13"/>
  <c r="K308" i="13"/>
  <c r="M308" i="13" s="1"/>
  <c r="F308" i="13"/>
  <c r="H308" i="13" s="1"/>
  <c r="J311" i="13"/>
  <c r="CK306" i="13"/>
  <c r="CJ306" i="13"/>
  <c r="E311" i="13"/>
  <c r="C326" i="13"/>
  <c r="D311" i="3"/>
  <c r="B304" i="3" l="1"/>
  <c r="E304" i="3" s="1"/>
  <c r="H304" i="3"/>
  <c r="W312" i="13"/>
  <c r="AA312" i="13"/>
  <c r="A310" i="13"/>
  <c r="F309" i="13"/>
  <c r="H309" i="13" s="1"/>
  <c r="K309" i="13"/>
  <c r="M309" i="13" s="1"/>
  <c r="J312" i="13"/>
  <c r="CJ307" i="13"/>
  <c r="CK307" i="13"/>
  <c r="E312" i="13"/>
  <c r="C327" i="13"/>
  <c r="D312" i="3"/>
  <c r="B305" i="3" l="1"/>
  <c r="E305" i="3" s="1"/>
  <c r="H305" i="3"/>
  <c r="W313" i="13"/>
  <c r="AA313" i="13"/>
  <c r="A311" i="13"/>
  <c r="K310" i="13"/>
  <c r="M310" i="13" s="1"/>
  <c r="F310" i="13"/>
  <c r="H310" i="13" s="1"/>
  <c r="J313" i="13"/>
  <c r="CK308" i="13"/>
  <c r="CJ308" i="13"/>
  <c r="E313" i="13"/>
  <c r="C328" i="13"/>
  <c r="D313" i="3"/>
  <c r="B306" i="3" l="1"/>
  <c r="E306" i="3" s="1"/>
  <c r="H306" i="3"/>
  <c r="W314" i="13"/>
  <c r="AA314" i="13"/>
  <c r="A312" i="13"/>
  <c r="K311" i="13"/>
  <c r="M311" i="13" s="1"/>
  <c r="F311" i="13"/>
  <c r="H311" i="13" s="1"/>
  <c r="J314" i="13"/>
  <c r="CK309" i="13"/>
  <c r="CJ309" i="13"/>
  <c r="E314" i="13"/>
  <c r="C329" i="13"/>
  <c r="D314" i="3"/>
  <c r="B307" i="3" l="1"/>
  <c r="E307" i="3" s="1"/>
  <c r="H307" i="3"/>
  <c r="W315" i="13"/>
  <c r="AA315" i="13"/>
  <c r="A313" i="13"/>
  <c r="K312" i="13"/>
  <c r="M312" i="13" s="1"/>
  <c r="F312" i="13"/>
  <c r="H312" i="13" s="1"/>
  <c r="J315" i="13"/>
  <c r="CK310" i="13"/>
  <c r="CJ310" i="13"/>
  <c r="E315" i="13"/>
  <c r="C330" i="13"/>
  <c r="D315" i="3"/>
  <c r="B308" i="3" l="1"/>
  <c r="E308" i="3" s="1"/>
  <c r="H308" i="3"/>
  <c r="W316" i="13"/>
  <c r="AA316" i="13"/>
  <c r="A314" i="13"/>
  <c r="K313" i="13"/>
  <c r="M313" i="13" s="1"/>
  <c r="F313" i="13"/>
  <c r="H313" i="13" s="1"/>
  <c r="J316" i="13"/>
  <c r="CK311" i="13"/>
  <c r="CJ311" i="13"/>
  <c r="E316" i="13"/>
  <c r="C331" i="13"/>
  <c r="D316" i="3"/>
  <c r="B309" i="3" l="1"/>
  <c r="E309" i="3" s="1"/>
  <c r="H309" i="3"/>
  <c r="W317" i="13"/>
  <c r="AA317" i="13"/>
  <c r="A315" i="13"/>
  <c r="F314" i="13"/>
  <c r="H314" i="13" s="1"/>
  <c r="K314" i="13"/>
  <c r="M314" i="13" s="1"/>
  <c r="J317" i="13"/>
  <c r="CJ312" i="13"/>
  <c r="CK312" i="13"/>
  <c r="E317" i="13"/>
  <c r="C332" i="13"/>
  <c r="D317" i="3"/>
  <c r="B310" i="3" l="1"/>
  <c r="E310" i="3" s="1"/>
  <c r="H310" i="3"/>
  <c r="W318" i="13"/>
  <c r="AA318" i="13"/>
  <c r="A316" i="13"/>
  <c r="K315" i="13"/>
  <c r="M315" i="13" s="1"/>
  <c r="F315" i="13"/>
  <c r="H315" i="13" s="1"/>
  <c r="J318" i="13"/>
  <c r="CJ313" i="13"/>
  <c r="CK313" i="13"/>
  <c r="E318" i="13"/>
  <c r="C333" i="13"/>
  <c r="D318" i="3"/>
  <c r="B311" i="3" l="1"/>
  <c r="E311" i="3" s="1"/>
  <c r="H311" i="3"/>
  <c r="W319" i="13"/>
  <c r="AA319" i="13"/>
  <c r="A317" i="13"/>
  <c r="K316" i="13"/>
  <c r="M316" i="13" s="1"/>
  <c r="F316" i="13"/>
  <c r="H316" i="13" s="1"/>
  <c r="J319" i="13"/>
  <c r="CK314" i="13"/>
  <c r="CJ314" i="13"/>
  <c r="E319" i="13"/>
  <c r="C334" i="13"/>
  <c r="D319" i="3"/>
  <c r="B312" i="3" l="1"/>
  <c r="E312" i="3" s="1"/>
  <c r="H312" i="3"/>
  <c r="W320" i="13"/>
  <c r="AA320" i="13"/>
  <c r="A318" i="13"/>
  <c r="K317" i="13"/>
  <c r="M317" i="13" s="1"/>
  <c r="F317" i="13"/>
  <c r="H317" i="13" s="1"/>
  <c r="J320" i="13"/>
  <c r="CJ315" i="13"/>
  <c r="CK315" i="13"/>
  <c r="E320" i="13"/>
  <c r="C335" i="13"/>
  <c r="D320" i="3"/>
  <c r="B313" i="3" l="1"/>
  <c r="E313" i="3" s="1"/>
  <c r="H313" i="3"/>
  <c r="W321" i="13"/>
  <c r="AA321" i="13"/>
  <c r="A319" i="13"/>
  <c r="K318" i="13"/>
  <c r="M318" i="13" s="1"/>
  <c r="F318" i="13"/>
  <c r="H318" i="13" s="1"/>
  <c r="J321" i="13"/>
  <c r="CJ316" i="13"/>
  <c r="CK316" i="13"/>
  <c r="E321" i="13"/>
  <c r="C336" i="13"/>
  <c r="D321" i="3"/>
  <c r="B314" i="3" l="1"/>
  <c r="E314" i="3" s="1"/>
  <c r="H314" i="3"/>
  <c r="W322" i="13"/>
  <c r="AA322" i="13"/>
  <c r="A320" i="13"/>
  <c r="K319" i="13"/>
  <c r="M319" i="13" s="1"/>
  <c r="F319" i="13"/>
  <c r="H319" i="13" s="1"/>
  <c r="J322" i="13"/>
  <c r="CJ317" i="13"/>
  <c r="CK317" i="13"/>
  <c r="E322" i="13"/>
  <c r="C337" i="13"/>
  <c r="D322" i="3"/>
  <c r="B315" i="3" l="1"/>
  <c r="E315" i="3" s="1"/>
  <c r="H315" i="3"/>
  <c r="W323" i="13"/>
  <c r="AA323" i="13"/>
  <c r="A321" i="13"/>
  <c r="K320" i="13"/>
  <c r="M320" i="13" s="1"/>
  <c r="F320" i="13"/>
  <c r="H320" i="13" s="1"/>
  <c r="J323" i="13"/>
  <c r="CK318" i="13"/>
  <c r="CJ318" i="13"/>
  <c r="E323" i="13"/>
  <c r="C338" i="13"/>
  <c r="D323" i="3"/>
  <c r="B316" i="3" l="1"/>
  <c r="E316" i="3" s="1"/>
  <c r="H316" i="3"/>
  <c r="W324" i="13"/>
  <c r="AA324" i="13"/>
  <c r="A322" i="13"/>
  <c r="K321" i="13"/>
  <c r="M321" i="13" s="1"/>
  <c r="F321" i="13"/>
  <c r="H321" i="13" s="1"/>
  <c r="J324" i="13"/>
  <c r="CJ319" i="13"/>
  <c r="CK319" i="13"/>
  <c r="E324" i="13"/>
  <c r="C339" i="13"/>
  <c r="D324" i="3"/>
  <c r="B317" i="3" l="1"/>
  <c r="E317" i="3" s="1"/>
  <c r="H317" i="3"/>
  <c r="W325" i="13"/>
  <c r="AA325" i="13"/>
  <c r="A323" i="13"/>
  <c r="K322" i="13"/>
  <c r="M322" i="13" s="1"/>
  <c r="F322" i="13"/>
  <c r="H322" i="13" s="1"/>
  <c r="J325" i="13"/>
  <c r="CK320" i="13"/>
  <c r="CJ320" i="13"/>
  <c r="E325" i="13"/>
  <c r="C340" i="13"/>
  <c r="D325" i="3"/>
  <c r="B318" i="3" l="1"/>
  <c r="E318" i="3" s="1"/>
  <c r="H318" i="3"/>
  <c r="W326" i="13"/>
  <c r="AA326" i="13"/>
  <c r="A324" i="13"/>
  <c r="K323" i="13"/>
  <c r="M323" i="13" s="1"/>
  <c r="F323" i="13"/>
  <c r="H323" i="13" s="1"/>
  <c r="J326" i="13"/>
  <c r="CJ321" i="13"/>
  <c r="CK321" i="13"/>
  <c r="E326" i="13"/>
  <c r="C341" i="13"/>
  <c r="D326" i="3"/>
  <c r="B319" i="3" l="1"/>
  <c r="E319" i="3" s="1"/>
  <c r="H319" i="3"/>
  <c r="W327" i="13"/>
  <c r="AA327" i="13"/>
  <c r="A325" i="13"/>
  <c r="K324" i="13"/>
  <c r="M324" i="13" s="1"/>
  <c r="F324" i="13"/>
  <c r="H324" i="13" s="1"/>
  <c r="J327" i="13"/>
  <c r="CK322" i="13"/>
  <c r="CJ322" i="13"/>
  <c r="E327" i="13"/>
  <c r="C342" i="13"/>
  <c r="D327" i="3"/>
  <c r="B320" i="3" l="1"/>
  <c r="E320" i="3" s="1"/>
  <c r="H320" i="3"/>
  <c r="W328" i="13"/>
  <c r="AA328" i="13"/>
  <c r="A326" i="13"/>
  <c r="F325" i="13"/>
  <c r="H325" i="13" s="1"/>
  <c r="K325" i="13"/>
  <c r="M325" i="13" s="1"/>
  <c r="J328" i="13"/>
  <c r="CK323" i="13"/>
  <c r="CJ323" i="13"/>
  <c r="E328" i="13"/>
  <c r="C343" i="13"/>
  <c r="D328" i="3"/>
  <c r="B321" i="3" l="1"/>
  <c r="E321" i="3" s="1"/>
  <c r="H321" i="3"/>
  <c r="W329" i="13"/>
  <c r="AA329" i="13"/>
  <c r="A327" i="13"/>
  <c r="K326" i="13"/>
  <c r="M326" i="13" s="1"/>
  <c r="F326" i="13"/>
  <c r="H326" i="13" s="1"/>
  <c r="J329" i="13"/>
  <c r="CJ324" i="13"/>
  <c r="CK324" i="13"/>
  <c r="E329" i="13"/>
  <c r="C344" i="13"/>
  <c r="D329" i="3"/>
  <c r="B322" i="3" l="1"/>
  <c r="E322" i="3" s="1"/>
  <c r="H322" i="3"/>
  <c r="W330" i="13"/>
  <c r="AA330" i="13"/>
  <c r="A328" i="13"/>
  <c r="K327" i="13"/>
  <c r="M327" i="13" s="1"/>
  <c r="F327" i="13"/>
  <c r="H327" i="13" s="1"/>
  <c r="J330" i="13"/>
  <c r="CJ325" i="13"/>
  <c r="CK325" i="13"/>
  <c r="E330" i="13"/>
  <c r="C345" i="13"/>
  <c r="D330" i="3"/>
  <c r="B323" i="3" l="1"/>
  <c r="E323" i="3" s="1"/>
  <c r="H323" i="3"/>
  <c r="W331" i="13"/>
  <c r="AA331" i="13"/>
  <c r="A329" i="13"/>
  <c r="K328" i="13"/>
  <c r="M328" i="13" s="1"/>
  <c r="F328" i="13"/>
  <c r="H328" i="13" s="1"/>
  <c r="J331" i="13"/>
  <c r="CK326" i="13"/>
  <c r="CJ326" i="13"/>
  <c r="E331" i="13"/>
  <c r="C346" i="13"/>
  <c r="D331" i="3"/>
  <c r="B324" i="3" l="1"/>
  <c r="E324" i="3" s="1"/>
  <c r="H324" i="3"/>
  <c r="W332" i="13"/>
  <c r="AA332" i="13"/>
  <c r="A330" i="13"/>
  <c r="K329" i="13"/>
  <c r="M329" i="13" s="1"/>
  <c r="F329" i="13"/>
  <c r="H329" i="13" s="1"/>
  <c r="J332" i="13"/>
  <c r="CJ327" i="13"/>
  <c r="CK327" i="13"/>
  <c r="E332" i="13"/>
  <c r="C347" i="13"/>
  <c r="D332" i="3"/>
  <c r="B325" i="3" l="1"/>
  <c r="E325" i="3" s="1"/>
  <c r="H325" i="3"/>
  <c r="W333" i="13"/>
  <c r="AA333" i="13"/>
  <c r="A331" i="13"/>
  <c r="K330" i="13"/>
  <c r="M330" i="13" s="1"/>
  <c r="F330" i="13"/>
  <c r="H330" i="13" s="1"/>
  <c r="J333" i="13"/>
  <c r="CK328" i="13"/>
  <c r="CJ328" i="13"/>
  <c r="E333" i="13"/>
  <c r="C348" i="13"/>
  <c r="D333" i="3"/>
  <c r="B326" i="3" l="1"/>
  <c r="E326" i="3" s="1"/>
  <c r="H326" i="3"/>
  <c r="W334" i="13"/>
  <c r="AA334" i="13"/>
  <c r="A332" i="13"/>
  <c r="K331" i="13"/>
  <c r="M331" i="13" s="1"/>
  <c r="F331" i="13"/>
  <c r="H331" i="13" s="1"/>
  <c r="J334" i="13"/>
  <c r="CJ329" i="13"/>
  <c r="CK329" i="13"/>
  <c r="E334" i="13"/>
  <c r="C349" i="13"/>
  <c r="D334" i="3"/>
  <c r="B327" i="3" l="1"/>
  <c r="E327" i="3" s="1"/>
  <c r="H327" i="3"/>
  <c r="W335" i="13"/>
  <c r="AA335" i="13"/>
  <c r="A333" i="13"/>
  <c r="K332" i="13"/>
  <c r="M332" i="13" s="1"/>
  <c r="F332" i="13"/>
  <c r="H332" i="13" s="1"/>
  <c r="J335" i="13"/>
  <c r="CK330" i="13"/>
  <c r="CJ330" i="13"/>
  <c r="E335" i="13"/>
  <c r="C350" i="13"/>
  <c r="D335" i="3"/>
  <c r="B328" i="3" l="1"/>
  <c r="E328" i="3" s="1"/>
  <c r="H328" i="3"/>
  <c r="W336" i="13"/>
  <c r="AA336" i="13"/>
  <c r="A334" i="13"/>
  <c r="F333" i="13"/>
  <c r="H333" i="13" s="1"/>
  <c r="K333" i="13"/>
  <c r="M333" i="13" s="1"/>
  <c r="J336" i="13"/>
  <c r="CK331" i="13"/>
  <c r="CJ331" i="13"/>
  <c r="E336" i="13"/>
  <c r="C351" i="13"/>
  <c r="D336" i="3"/>
  <c r="B329" i="3" l="1"/>
  <c r="E329" i="3" s="1"/>
  <c r="H329" i="3"/>
  <c r="W337" i="13"/>
  <c r="AA337" i="13"/>
  <c r="A335" i="13"/>
  <c r="K334" i="13"/>
  <c r="M334" i="13" s="1"/>
  <c r="F334" i="13"/>
  <c r="H334" i="13" s="1"/>
  <c r="J337" i="13"/>
  <c r="CJ332" i="13"/>
  <c r="CK332" i="13"/>
  <c r="E337" i="13"/>
  <c r="C352" i="13"/>
  <c r="D337" i="3"/>
  <c r="B330" i="3" l="1"/>
  <c r="E330" i="3" s="1"/>
  <c r="H330" i="3"/>
  <c r="W338" i="13"/>
  <c r="AA338" i="13"/>
  <c r="A336" i="13"/>
  <c r="F335" i="13"/>
  <c r="H335" i="13" s="1"/>
  <c r="K335" i="13"/>
  <c r="M335" i="13" s="1"/>
  <c r="J338" i="13"/>
  <c r="CJ333" i="13"/>
  <c r="CK333" i="13"/>
  <c r="E338" i="13"/>
  <c r="C353" i="13"/>
  <c r="D338" i="3"/>
  <c r="B331" i="3" l="1"/>
  <c r="E331" i="3" s="1"/>
  <c r="H331" i="3"/>
  <c r="W339" i="13"/>
  <c r="AA339" i="13"/>
  <c r="A337" i="13"/>
  <c r="F336" i="13"/>
  <c r="H336" i="13" s="1"/>
  <c r="K336" i="13"/>
  <c r="M336" i="13" s="1"/>
  <c r="J339" i="13"/>
  <c r="CK334" i="13"/>
  <c r="CJ334" i="13"/>
  <c r="E339" i="13"/>
  <c r="C354" i="13"/>
  <c r="D339" i="3"/>
  <c r="B332" i="3" l="1"/>
  <c r="E332" i="3" s="1"/>
  <c r="H332" i="3"/>
  <c r="W340" i="13"/>
  <c r="AA340" i="13"/>
  <c r="A338" i="13"/>
  <c r="K337" i="13"/>
  <c r="M337" i="13" s="1"/>
  <c r="F337" i="13"/>
  <c r="H337" i="13" s="1"/>
  <c r="J340" i="13"/>
  <c r="CK335" i="13"/>
  <c r="CJ335" i="13"/>
  <c r="E340" i="13"/>
  <c r="C355" i="13"/>
  <c r="D340" i="3"/>
  <c r="B333" i="3" l="1"/>
  <c r="E333" i="3" s="1"/>
  <c r="H333" i="3"/>
  <c r="W341" i="13"/>
  <c r="AA341" i="13"/>
  <c r="A339" i="13"/>
  <c r="K338" i="13"/>
  <c r="M338" i="13" s="1"/>
  <c r="F338" i="13"/>
  <c r="H338" i="13" s="1"/>
  <c r="J341" i="13"/>
  <c r="CK336" i="13"/>
  <c r="CJ336" i="13"/>
  <c r="E341" i="13"/>
  <c r="C356" i="13"/>
  <c r="D341" i="3"/>
  <c r="B334" i="3" l="1"/>
  <c r="E334" i="3" s="1"/>
  <c r="H334" i="3"/>
  <c r="W342" i="13"/>
  <c r="AA342" i="13"/>
  <c r="A340" i="13"/>
  <c r="F339" i="13"/>
  <c r="H339" i="13" s="1"/>
  <c r="K339" i="13"/>
  <c r="M339" i="13" s="1"/>
  <c r="J342" i="13"/>
  <c r="CK337" i="13"/>
  <c r="CJ337" i="13"/>
  <c r="E342" i="13"/>
  <c r="C357" i="13"/>
  <c r="D342" i="3"/>
  <c r="B335" i="3" l="1"/>
  <c r="E335" i="3" s="1"/>
  <c r="H335" i="3"/>
  <c r="W343" i="13"/>
  <c r="AA343" i="13"/>
  <c r="A341" i="13"/>
  <c r="K340" i="13"/>
  <c r="M340" i="13" s="1"/>
  <c r="F340" i="13"/>
  <c r="H340" i="13" s="1"/>
  <c r="J343" i="13"/>
  <c r="CJ338" i="13"/>
  <c r="CK338" i="13"/>
  <c r="E343" i="13"/>
  <c r="C358" i="13"/>
  <c r="D343" i="3"/>
  <c r="B336" i="3" l="1"/>
  <c r="E336" i="3" s="1"/>
  <c r="H336" i="3"/>
  <c r="W344" i="13"/>
  <c r="AA344" i="13"/>
  <c r="A342" i="13"/>
  <c r="K341" i="13"/>
  <c r="M341" i="13" s="1"/>
  <c r="F341" i="13"/>
  <c r="H341" i="13" s="1"/>
  <c r="J344" i="13"/>
  <c r="CJ339" i="13"/>
  <c r="CK339" i="13"/>
  <c r="E344" i="13"/>
  <c r="C359" i="13"/>
  <c r="D344" i="3"/>
  <c r="B337" i="3" l="1"/>
  <c r="E337" i="3" s="1"/>
  <c r="H337" i="3"/>
  <c r="W345" i="13"/>
  <c r="AA345" i="13"/>
  <c r="A343" i="13"/>
  <c r="K342" i="13"/>
  <c r="M342" i="13" s="1"/>
  <c r="F342" i="13"/>
  <c r="H342" i="13" s="1"/>
  <c r="J345" i="13"/>
  <c r="CK340" i="13"/>
  <c r="CJ340" i="13"/>
  <c r="E345" i="13"/>
  <c r="C360" i="13"/>
  <c r="D345" i="3"/>
  <c r="B338" i="3" l="1"/>
  <c r="E338" i="3" s="1"/>
  <c r="H338" i="3"/>
  <c r="W346" i="13"/>
  <c r="AA346" i="13"/>
  <c r="A344" i="13"/>
  <c r="F343" i="13"/>
  <c r="H343" i="13" s="1"/>
  <c r="K343" i="13"/>
  <c r="M343" i="13" s="1"/>
  <c r="J346" i="13"/>
  <c r="CK341" i="13"/>
  <c r="CJ341" i="13"/>
  <c r="E346" i="13"/>
  <c r="C361" i="13"/>
  <c r="D346" i="3"/>
  <c r="B339" i="3" l="1"/>
  <c r="E339" i="3" s="1"/>
  <c r="H339" i="3"/>
  <c r="W347" i="13"/>
  <c r="AA347" i="13"/>
  <c r="A345" i="13"/>
  <c r="K344" i="13"/>
  <c r="M344" i="13" s="1"/>
  <c r="F344" i="13"/>
  <c r="H344" i="13" s="1"/>
  <c r="J347" i="13"/>
  <c r="CJ342" i="13"/>
  <c r="CK342" i="13"/>
  <c r="E347" i="13"/>
  <c r="C362" i="13"/>
  <c r="D347" i="3"/>
  <c r="B340" i="3" l="1"/>
  <c r="E340" i="3" s="1"/>
  <c r="H340" i="3"/>
  <c r="W348" i="13"/>
  <c r="AA348" i="13"/>
  <c r="A346" i="13"/>
  <c r="F345" i="13"/>
  <c r="H345" i="13" s="1"/>
  <c r="K345" i="13"/>
  <c r="M345" i="13" s="1"/>
  <c r="J348" i="13"/>
  <c r="CK343" i="13"/>
  <c r="CJ343" i="13"/>
  <c r="E348" i="13"/>
  <c r="C363" i="13"/>
  <c r="D348" i="3"/>
  <c r="B341" i="3" l="1"/>
  <c r="E341" i="3" s="1"/>
  <c r="H341" i="3"/>
  <c r="W349" i="13"/>
  <c r="AA349" i="13"/>
  <c r="A347" i="13"/>
  <c r="F346" i="13"/>
  <c r="H346" i="13" s="1"/>
  <c r="K346" i="13"/>
  <c r="M346" i="13" s="1"/>
  <c r="J349" i="13"/>
  <c r="CK344" i="13"/>
  <c r="CJ344" i="13"/>
  <c r="E349" i="13"/>
  <c r="C364" i="13"/>
  <c r="D349" i="3"/>
  <c r="B342" i="3" l="1"/>
  <c r="E342" i="3" s="1"/>
  <c r="H342" i="3"/>
  <c r="W350" i="13"/>
  <c r="AA350" i="13"/>
  <c r="A348" i="13"/>
  <c r="F347" i="13"/>
  <c r="H347" i="13" s="1"/>
  <c r="K347" i="13"/>
  <c r="M347" i="13" s="1"/>
  <c r="J350" i="13"/>
  <c r="CJ345" i="13"/>
  <c r="CK345" i="13"/>
  <c r="E350" i="13"/>
  <c r="C365" i="13"/>
  <c r="D350" i="3"/>
  <c r="B343" i="3" l="1"/>
  <c r="E343" i="3" s="1"/>
  <c r="H343" i="3"/>
  <c r="W351" i="13"/>
  <c r="AA351" i="13"/>
  <c r="A349" i="13"/>
  <c r="K348" i="13"/>
  <c r="M348" i="13" s="1"/>
  <c r="F348" i="13"/>
  <c r="H348" i="13" s="1"/>
  <c r="J351" i="13"/>
  <c r="CK346" i="13"/>
  <c r="CJ346" i="13"/>
  <c r="E351" i="13"/>
  <c r="C366" i="13"/>
  <c r="D351" i="3"/>
  <c r="B344" i="3" l="1"/>
  <c r="E344" i="3" s="1"/>
  <c r="H344" i="3"/>
  <c r="W352" i="13"/>
  <c r="AA352" i="13"/>
  <c r="A350" i="13"/>
  <c r="F349" i="13"/>
  <c r="H349" i="13" s="1"/>
  <c r="K349" i="13"/>
  <c r="M349" i="13" s="1"/>
  <c r="J352" i="13"/>
  <c r="CJ347" i="13"/>
  <c r="CK347" i="13"/>
  <c r="E352" i="13"/>
  <c r="C367" i="13"/>
  <c r="D352" i="3"/>
  <c r="B345" i="3" l="1"/>
  <c r="E345" i="3" s="1"/>
  <c r="H345" i="3"/>
  <c r="W353" i="13"/>
  <c r="AA353" i="13"/>
  <c r="A351" i="13"/>
  <c r="K350" i="13"/>
  <c r="M350" i="13" s="1"/>
  <c r="F350" i="13"/>
  <c r="H350" i="13" s="1"/>
  <c r="J353" i="13"/>
  <c r="CK348" i="13"/>
  <c r="CJ348" i="13"/>
  <c r="E353" i="13"/>
  <c r="C368" i="13"/>
  <c r="D353" i="3"/>
  <c r="B346" i="3" l="1"/>
  <c r="E346" i="3" s="1"/>
  <c r="H346" i="3"/>
  <c r="W354" i="13"/>
  <c r="AA354" i="13"/>
  <c r="A352" i="13"/>
  <c r="K351" i="13"/>
  <c r="M351" i="13" s="1"/>
  <c r="F351" i="13"/>
  <c r="H351" i="13" s="1"/>
  <c r="J354" i="13"/>
  <c r="CK349" i="13"/>
  <c r="CJ349" i="13"/>
  <c r="E354" i="13"/>
  <c r="C369" i="13"/>
  <c r="D354" i="3"/>
  <c r="B347" i="3" l="1"/>
  <c r="E347" i="3" s="1"/>
  <c r="H347" i="3"/>
  <c r="W355" i="13"/>
  <c r="AA355" i="13"/>
  <c r="A353" i="13"/>
  <c r="F352" i="13"/>
  <c r="H352" i="13" s="1"/>
  <c r="K352" i="13"/>
  <c r="M352" i="13" s="1"/>
  <c r="J355" i="13"/>
  <c r="CK350" i="13"/>
  <c r="CJ350" i="13"/>
  <c r="E355" i="13"/>
  <c r="C370" i="13"/>
  <c r="D355" i="3"/>
  <c r="B348" i="3" l="1"/>
  <c r="E348" i="3" s="1"/>
  <c r="H348" i="3"/>
  <c r="W356" i="13"/>
  <c r="AA356" i="13"/>
  <c r="A354" i="13"/>
  <c r="F353" i="13"/>
  <c r="H353" i="13" s="1"/>
  <c r="K353" i="13"/>
  <c r="M353" i="13" s="1"/>
  <c r="J356" i="13"/>
  <c r="CK351" i="13"/>
  <c r="CJ351" i="13"/>
  <c r="E356" i="13"/>
  <c r="C371" i="13"/>
  <c r="D356" i="3"/>
  <c r="B349" i="3" l="1"/>
  <c r="E349" i="3" s="1"/>
  <c r="H349" i="3"/>
  <c r="W357" i="13"/>
  <c r="AA357" i="13"/>
  <c r="A355" i="13"/>
  <c r="K354" i="13"/>
  <c r="M354" i="13" s="1"/>
  <c r="F354" i="13"/>
  <c r="H354" i="13" s="1"/>
  <c r="J357" i="13"/>
  <c r="CJ352" i="13"/>
  <c r="CK352" i="13"/>
  <c r="E357" i="13"/>
  <c r="C372" i="13"/>
  <c r="D357" i="3"/>
  <c r="B350" i="3" l="1"/>
  <c r="E350" i="3" s="1"/>
  <c r="H350" i="3"/>
  <c r="W358" i="13"/>
  <c r="AA358" i="13"/>
  <c r="A356" i="13"/>
  <c r="K355" i="13"/>
  <c r="M355" i="13" s="1"/>
  <c r="F355" i="13"/>
  <c r="H355" i="13" s="1"/>
  <c r="J358" i="13"/>
  <c r="CK353" i="13"/>
  <c r="CJ353" i="13"/>
  <c r="E358" i="13"/>
  <c r="C373" i="13"/>
  <c r="D358" i="3"/>
  <c r="B351" i="3" l="1"/>
  <c r="E351" i="3" s="1"/>
  <c r="H351" i="3"/>
  <c r="W359" i="13"/>
  <c r="AA359" i="13"/>
  <c r="A357" i="13"/>
  <c r="K356" i="13"/>
  <c r="M356" i="13" s="1"/>
  <c r="F356" i="13"/>
  <c r="H356" i="13" s="1"/>
  <c r="J359" i="13"/>
  <c r="CJ354" i="13"/>
  <c r="CK354" i="13"/>
  <c r="E359" i="13"/>
  <c r="C374" i="13"/>
  <c r="D359" i="3"/>
  <c r="B352" i="3" l="1"/>
  <c r="E352" i="3" s="1"/>
  <c r="H352" i="3"/>
  <c r="W360" i="13"/>
  <c r="AA360" i="13"/>
  <c r="A358" i="13"/>
  <c r="K357" i="13"/>
  <c r="M357" i="13" s="1"/>
  <c r="F357" i="13"/>
  <c r="H357" i="13" s="1"/>
  <c r="J360" i="13"/>
  <c r="CJ355" i="13"/>
  <c r="CK355" i="13"/>
  <c r="E360" i="13"/>
  <c r="C375" i="13"/>
  <c r="D360" i="3"/>
  <c r="B353" i="3" l="1"/>
  <c r="E353" i="3" s="1"/>
  <c r="H353" i="3"/>
  <c r="W361" i="13"/>
  <c r="AA361" i="13"/>
  <c r="A359" i="13"/>
  <c r="K358" i="13"/>
  <c r="M358" i="13" s="1"/>
  <c r="F358" i="13"/>
  <c r="H358" i="13" s="1"/>
  <c r="J361" i="13"/>
  <c r="CK356" i="13"/>
  <c r="CJ356" i="13"/>
  <c r="E361" i="13"/>
  <c r="C376" i="13"/>
  <c r="D361" i="3"/>
  <c r="B354" i="3" l="1"/>
  <c r="E354" i="3" s="1"/>
  <c r="H354" i="3"/>
  <c r="W362" i="13"/>
  <c r="AA362" i="13"/>
  <c r="A360" i="13"/>
  <c r="K359" i="13"/>
  <c r="M359" i="13" s="1"/>
  <c r="F359" i="13"/>
  <c r="H359" i="13" s="1"/>
  <c r="J362" i="13"/>
  <c r="CJ357" i="13"/>
  <c r="CK357" i="13"/>
  <c r="E362" i="13"/>
  <c r="C377" i="13"/>
  <c r="D362" i="3"/>
  <c r="B355" i="3" l="1"/>
  <c r="E355" i="3" s="1"/>
  <c r="H355" i="3"/>
  <c r="W363" i="13"/>
  <c r="AA363" i="13"/>
  <c r="A361" i="13"/>
  <c r="K360" i="13"/>
  <c r="M360" i="13" s="1"/>
  <c r="F360" i="13"/>
  <c r="H360" i="13" s="1"/>
  <c r="J363" i="13"/>
  <c r="CK358" i="13"/>
  <c r="CJ358" i="13"/>
  <c r="E363" i="13"/>
  <c r="C378" i="13"/>
  <c r="D363" i="3"/>
  <c r="B356" i="3" l="1"/>
  <c r="E356" i="3" s="1"/>
  <c r="H356" i="3"/>
  <c r="W364" i="13"/>
  <c r="AA364" i="13"/>
  <c r="A362" i="13"/>
  <c r="F361" i="13"/>
  <c r="H361" i="13" s="1"/>
  <c r="K361" i="13"/>
  <c r="M361" i="13" s="1"/>
  <c r="J364" i="13"/>
  <c r="CJ359" i="13"/>
  <c r="CK359" i="13"/>
  <c r="E364" i="13"/>
  <c r="C379" i="13"/>
  <c r="D364" i="3"/>
  <c r="B357" i="3" l="1"/>
  <c r="E357" i="3" s="1"/>
  <c r="H357" i="3"/>
  <c r="W365" i="13"/>
  <c r="AA365" i="13"/>
  <c r="A363" i="13"/>
  <c r="K362" i="13"/>
  <c r="M362" i="13" s="1"/>
  <c r="F362" i="13"/>
  <c r="H362" i="13" s="1"/>
  <c r="J365" i="13"/>
  <c r="CK360" i="13"/>
  <c r="CJ360" i="13"/>
  <c r="E365" i="13"/>
  <c r="C380" i="13"/>
  <c r="D365" i="3"/>
  <c r="B358" i="3" l="1"/>
  <c r="E358" i="3" s="1"/>
  <c r="H358" i="3"/>
  <c r="W366" i="13"/>
  <c r="AA366" i="13"/>
  <c r="A364" i="13"/>
  <c r="K363" i="13"/>
  <c r="M363" i="13" s="1"/>
  <c r="F363" i="13"/>
  <c r="H363" i="13" s="1"/>
  <c r="J366" i="13"/>
  <c r="CJ361" i="13"/>
  <c r="CK361" i="13"/>
  <c r="E366" i="13"/>
  <c r="C381" i="13"/>
  <c r="D366" i="3"/>
  <c r="B359" i="3" l="1"/>
  <c r="E359" i="3" s="1"/>
  <c r="H359" i="3"/>
  <c r="W367" i="13"/>
  <c r="AA367" i="13"/>
  <c r="A365" i="13"/>
  <c r="K364" i="13"/>
  <c r="M364" i="13" s="1"/>
  <c r="F364" i="13"/>
  <c r="H364" i="13" s="1"/>
  <c r="J367" i="13"/>
  <c r="CK362" i="13"/>
  <c r="CJ362" i="13"/>
  <c r="E367" i="13"/>
  <c r="C382" i="13"/>
  <c r="D367" i="3"/>
  <c r="B360" i="3" l="1"/>
  <c r="E360" i="3" s="1"/>
  <c r="H360" i="3"/>
  <c r="W368" i="13"/>
  <c r="AA368" i="13"/>
  <c r="A366" i="13"/>
  <c r="K365" i="13"/>
  <c r="M365" i="13" s="1"/>
  <c r="F365" i="13"/>
  <c r="H365" i="13" s="1"/>
  <c r="J368" i="13"/>
  <c r="CJ363" i="13"/>
  <c r="CK363" i="13"/>
  <c r="E368" i="13"/>
  <c r="C383" i="13"/>
  <c r="D368" i="3"/>
  <c r="B361" i="3" l="1"/>
  <c r="E361" i="3" s="1"/>
  <c r="H361" i="3"/>
  <c r="W369" i="13"/>
  <c r="AA369" i="13"/>
  <c r="A367" i="13"/>
  <c r="F366" i="13"/>
  <c r="H366" i="13" s="1"/>
  <c r="K366" i="13"/>
  <c r="M366" i="13" s="1"/>
  <c r="J369" i="13"/>
  <c r="CK364" i="13"/>
  <c r="CJ364" i="13"/>
  <c r="E369" i="13"/>
  <c r="C384" i="13"/>
  <c r="D369" i="3"/>
  <c r="B362" i="3" l="1"/>
  <c r="E362" i="3" s="1"/>
  <c r="H362" i="3"/>
  <c r="W370" i="13"/>
  <c r="AA370" i="13"/>
  <c r="A368" i="13"/>
  <c r="F367" i="13"/>
  <c r="H367" i="13" s="1"/>
  <c r="K367" i="13"/>
  <c r="M367" i="13" s="1"/>
  <c r="J370" i="13"/>
  <c r="CK365" i="13"/>
  <c r="CJ365" i="13"/>
  <c r="E370" i="13"/>
  <c r="C385" i="13"/>
  <c r="D370" i="3"/>
  <c r="B363" i="3" l="1"/>
  <c r="E363" i="3" s="1"/>
  <c r="H363" i="3"/>
  <c r="W371" i="13"/>
  <c r="AA371" i="13"/>
  <c r="A369" i="13"/>
  <c r="K368" i="13"/>
  <c r="M368" i="13" s="1"/>
  <c r="F368" i="13"/>
  <c r="H368" i="13" s="1"/>
  <c r="J371" i="13"/>
  <c r="CK366" i="13"/>
  <c r="CJ366" i="13"/>
  <c r="E371" i="13"/>
  <c r="C386" i="13"/>
  <c r="D371" i="3"/>
  <c r="B364" i="3" l="1"/>
  <c r="E364" i="3" s="1"/>
  <c r="H364" i="3"/>
  <c r="W372" i="13"/>
  <c r="AA372" i="13"/>
  <c r="A370" i="13"/>
  <c r="K369" i="13"/>
  <c r="M369" i="13" s="1"/>
  <c r="F369" i="13"/>
  <c r="H369" i="13" s="1"/>
  <c r="J372" i="13"/>
  <c r="CK367" i="13"/>
  <c r="CJ367" i="13"/>
  <c r="E372" i="13"/>
  <c r="C387" i="13"/>
  <c r="D372" i="3"/>
  <c r="B365" i="3" l="1"/>
  <c r="E365" i="3" s="1"/>
  <c r="H365" i="3"/>
  <c r="W373" i="13"/>
  <c r="AA373" i="13"/>
  <c r="A371" i="13"/>
  <c r="K370" i="13"/>
  <c r="M370" i="13" s="1"/>
  <c r="F370" i="13"/>
  <c r="H370" i="13" s="1"/>
  <c r="J373" i="13"/>
  <c r="CK368" i="13"/>
  <c r="CJ368" i="13"/>
  <c r="E373" i="13"/>
  <c r="C388" i="13"/>
  <c r="D373" i="3"/>
  <c r="B366" i="3" l="1"/>
  <c r="E366" i="3" s="1"/>
  <c r="H366" i="3"/>
  <c r="W374" i="13"/>
  <c r="AA374" i="13"/>
  <c r="A372" i="13"/>
  <c r="K371" i="13"/>
  <c r="M371" i="13" s="1"/>
  <c r="F371" i="13"/>
  <c r="H371" i="13" s="1"/>
  <c r="J374" i="13"/>
  <c r="CK369" i="13"/>
  <c r="CJ369" i="13"/>
  <c r="E374" i="13"/>
  <c r="C389" i="13"/>
  <c r="D374" i="3"/>
  <c r="B367" i="3" l="1"/>
  <c r="E367" i="3" s="1"/>
  <c r="H367" i="3"/>
  <c r="W375" i="13"/>
  <c r="AA375" i="13"/>
  <c r="A373" i="13"/>
  <c r="F372" i="13"/>
  <c r="H372" i="13" s="1"/>
  <c r="K372" i="13"/>
  <c r="M372" i="13" s="1"/>
  <c r="J375" i="13"/>
  <c r="CK370" i="13"/>
  <c r="CJ370" i="13"/>
  <c r="E375" i="13"/>
  <c r="C390" i="13"/>
  <c r="D375" i="3"/>
  <c r="B368" i="3" l="1"/>
  <c r="E368" i="3" s="1"/>
  <c r="H368" i="3"/>
  <c r="W376" i="13"/>
  <c r="AA376" i="13"/>
  <c r="A374" i="13"/>
  <c r="K373" i="13"/>
  <c r="M373" i="13" s="1"/>
  <c r="F373" i="13"/>
  <c r="H373" i="13" s="1"/>
  <c r="J376" i="13"/>
  <c r="CJ371" i="13"/>
  <c r="CK371" i="13"/>
  <c r="E376" i="13"/>
  <c r="C391" i="13"/>
  <c r="D376" i="3"/>
  <c r="B369" i="3" l="1"/>
  <c r="E369" i="3" s="1"/>
  <c r="H369" i="3"/>
  <c r="W377" i="13"/>
  <c r="AA377" i="13"/>
  <c r="A375" i="13"/>
  <c r="F374" i="13"/>
  <c r="H374" i="13" s="1"/>
  <c r="K374" i="13"/>
  <c r="M374" i="13" s="1"/>
  <c r="J377" i="13"/>
  <c r="CK372" i="13"/>
  <c r="CJ372" i="13"/>
  <c r="E377" i="13"/>
  <c r="C392" i="13"/>
  <c r="D377" i="3"/>
  <c r="B370" i="3" l="1"/>
  <c r="E370" i="3" s="1"/>
  <c r="H370" i="3"/>
  <c r="W378" i="13"/>
  <c r="AA378" i="13"/>
  <c r="A376" i="13"/>
  <c r="K375" i="13"/>
  <c r="M375" i="13" s="1"/>
  <c r="F375" i="13"/>
  <c r="H375" i="13" s="1"/>
  <c r="J378" i="13"/>
  <c r="CJ373" i="13"/>
  <c r="CK373" i="13"/>
  <c r="E378" i="13"/>
  <c r="C393" i="13"/>
  <c r="D378" i="3"/>
  <c r="B371" i="3" l="1"/>
  <c r="E371" i="3" s="1"/>
  <c r="H371" i="3"/>
  <c r="W379" i="13"/>
  <c r="AA379" i="13"/>
  <c r="A377" i="13"/>
  <c r="K376" i="13"/>
  <c r="M376" i="13" s="1"/>
  <c r="F376" i="13"/>
  <c r="H376" i="13" s="1"/>
  <c r="J379" i="13"/>
  <c r="CK374" i="13"/>
  <c r="CJ374" i="13"/>
  <c r="E379" i="13"/>
  <c r="C394" i="13"/>
  <c r="D379" i="3"/>
  <c r="B372" i="3" l="1"/>
  <c r="E372" i="3" s="1"/>
  <c r="H372" i="3"/>
  <c r="W380" i="13"/>
  <c r="AA380" i="13"/>
  <c r="A378" i="13"/>
  <c r="F377" i="13"/>
  <c r="H377" i="13" s="1"/>
  <c r="K377" i="13"/>
  <c r="M377" i="13" s="1"/>
  <c r="J380" i="13"/>
  <c r="CK375" i="13"/>
  <c r="CJ375" i="13"/>
  <c r="E380" i="13"/>
  <c r="C395" i="13"/>
  <c r="D380" i="3"/>
  <c r="B373" i="3" l="1"/>
  <c r="E373" i="3" s="1"/>
  <c r="H373" i="3"/>
  <c r="W381" i="13"/>
  <c r="AA381" i="13"/>
  <c r="A379" i="13"/>
  <c r="K378" i="13"/>
  <c r="M378" i="13" s="1"/>
  <c r="F378" i="13"/>
  <c r="H378" i="13" s="1"/>
  <c r="J381" i="13"/>
  <c r="CJ376" i="13"/>
  <c r="CK376" i="13"/>
  <c r="E381" i="13"/>
  <c r="C396" i="13"/>
  <c r="D381" i="3"/>
  <c r="B374" i="3" l="1"/>
  <c r="E374" i="3" s="1"/>
  <c r="H374" i="3"/>
  <c r="W382" i="13"/>
  <c r="AA382" i="13"/>
  <c r="A380" i="13"/>
  <c r="K379" i="13"/>
  <c r="M379" i="13" s="1"/>
  <c r="F379" i="13"/>
  <c r="H379" i="13" s="1"/>
  <c r="J382" i="13"/>
  <c r="CK377" i="13"/>
  <c r="CJ377" i="13"/>
  <c r="E382" i="13"/>
  <c r="C397" i="13"/>
  <c r="D382" i="3"/>
  <c r="B375" i="3" l="1"/>
  <c r="E375" i="3" s="1"/>
  <c r="H375" i="3"/>
  <c r="W383" i="13"/>
  <c r="AA383" i="13"/>
  <c r="A381" i="13"/>
  <c r="F380" i="13"/>
  <c r="H380" i="13" s="1"/>
  <c r="K380" i="13"/>
  <c r="M380" i="13" s="1"/>
  <c r="J383" i="13"/>
  <c r="CK378" i="13"/>
  <c r="CJ378" i="13"/>
  <c r="E383" i="13"/>
  <c r="C398" i="13"/>
  <c r="D383" i="3"/>
  <c r="B376" i="3" l="1"/>
  <c r="E376" i="3" s="1"/>
  <c r="H376" i="3"/>
  <c r="W384" i="13"/>
  <c r="AA384" i="13"/>
  <c r="A382" i="13"/>
  <c r="K381" i="13"/>
  <c r="M381" i="13" s="1"/>
  <c r="F381" i="13"/>
  <c r="H381" i="13" s="1"/>
  <c r="J384" i="13"/>
  <c r="CJ379" i="13"/>
  <c r="CK379" i="13"/>
  <c r="E384" i="13"/>
  <c r="C399" i="13"/>
  <c r="D384" i="3"/>
  <c r="B377" i="3" l="1"/>
  <c r="E377" i="3" s="1"/>
  <c r="H377" i="3"/>
  <c r="W385" i="13"/>
  <c r="AA385" i="13"/>
  <c r="A383" i="13"/>
  <c r="K382" i="13"/>
  <c r="M382" i="13" s="1"/>
  <c r="F382" i="13"/>
  <c r="H382" i="13" s="1"/>
  <c r="J385" i="13"/>
  <c r="CK380" i="13"/>
  <c r="CJ380" i="13"/>
  <c r="E385" i="13"/>
  <c r="C400" i="13"/>
  <c r="D385" i="3"/>
  <c r="B378" i="3" l="1"/>
  <c r="E378" i="3" s="1"/>
  <c r="H378" i="3"/>
  <c r="W386" i="13"/>
  <c r="AA386" i="13"/>
  <c r="A384" i="13"/>
  <c r="K383" i="13"/>
  <c r="M383" i="13" s="1"/>
  <c r="F383" i="13"/>
  <c r="H383" i="13" s="1"/>
  <c r="J386" i="13"/>
  <c r="CJ381" i="13"/>
  <c r="CK381" i="13"/>
  <c r="E386" i="13"/>
  <c r="C401" i="13"/>
  <c r="D386" i="3"/>
  <c r="B379" i="3" l="1"/>
  <c r="E379" i="3" s="1"/>
  <c r="H379" i="3"/>
  <c r="W387" i="13"/>
  <c r="AA387" i="13"/>
  <c r="A385" i="13"/>
  <c r="F384" i="13"/>
  <c r="H384" i="13" s="1"/>
  <c r="K384" i="13"/>
  <c r="M384" i="13" s="1"/>
  <c r="J387" i="13"/>
  <c r="CJ382" i="13"/>
  <c r="CK382" i="13"/>
  <c r="E387" i="13"/>
  <c r="C402" i="13"/>
  <c r="D387" i="3"/>
  <c r="B380" i="3" l="1"/>
  <c r="E380" i="3" s="1"/>
  <c r="H380" i="3"/>
  <c r="W388" i="13"/>
  <c r="AA388" i="13"/>
  <c r="A386" i="13"/>
  <c r="F385" i="13"/>
  <c r="H385" i="13" s="1"/>
  <c r="K385" i="13"/>
  <c r="M385" i="13" s="1"/>
  <c r="J388" i="13"/>
  <c r="CJ383" i="13"/>
  <c r="CK383" i="13"/>
  <c r="E388" i="13"/>
  <c r="C403" i="13"/>
  <c r="D388" i="3"/>
  <c r="B381" i="3" l="1"/>
  <c r="E381" i="3" s="1"/>
  <c r="H381" i="3"/>
  <c r="W389" i="13"/>
  <c r="AA389" i="13"/>
  <c r="A387" i="13"/>
  <c r="K386" i="13"/>
  <c r="M386" i="13" s="1"/>
  <c r="F386" i="13"/>
  <c r="H386" i="13" s="1"/>
  <c r="J389" i="13"/>
  <c r="CK384" i="13"/>
  <c r="CJ384" i="13"/>
  <c r="E389" i="13"/>
  <c r="C404" i="13"/>
  <c r="D389" i="3"/>
  <c r="B382" i="3" l="1"/>
  <c r="E382" i="3" s="1"/>
  <c r="H382" i="3"/>
  <c r="W390" i="13"/>
  <c r="AA390" i="13"/>
  <c r="A388" i="13"/>
  <c r="K387" i="13"/>
  <c r="M387" i="13" s="1"/>
  <c r="F387" i="13"/>
  <c r="H387" i="13" s="1"/>
  <c r="J390" i="13"/>
  <c r="CK385" i="13"/>
  <c r="CJ385" i="13"/>
  <c r="E390" i="13"/>
  <c r="C405" i="13"/>
  <c r="D390" i="3"/>
  <c r="B383" i="3" l="1"/>
  <c r="E383" i="3" s="1"/>
  <c r="H383" i="3"/>
  <c r="W391" i="13"/>
  <c r="AA391" i="13"/>
  <c r="A389" i="13"/>
  <c r="K388" i="13"/>
  <c r="M388" i="13" s="1"/>
  <c r="F388" i="13"/>
  <c r="H388" i="13" s="1"/>
  <c r="J391" i="13"/>
  <c r="CJ386" i="13"/>
  <c r="CK386" i="13"/>
  <c r="E391" i="13"/>
  <c r="C406" i="13"/>
  <c r="D391" i="3"/>
  <c r="B384" i="3" l="1"/>
  <c r="E384" i="3" s="1"/>
  <c r="H384" i="3"/>
  <c r="W392" i="13"/>
  <c r="AA392" i="13"/>
  <c r="A390" i="13"/>
  <c r="F389" i="13"/>
  <c r="H389" i="13" s="1"/>
  <c r="K389" i="13"/>
  <c r="M389" i="13" s="1"/>
  <c r="J392" i="13"/>
  <c r="CJ387" i="13"/>
  <c r="CK387" i="13"/>
  <c r="E392" i="13"/>
  <c r="C407" i="13"/>
  <c r="D392" i="3"/>
  <c r="B385" i="3" l="1"/>
  <c r="E385" i="3" s="1"/>
  <c r="H385" i="3"/>
  <c r="W393" i="13"/>
  <c r="AA393" i="13"/>
  <c r="A391" i="13"/>
  <c r="K390" i="13"/>
  <c r="M390" i="13" s="1"/>
  <c r="F390" i="13"/>
  <c r="H390" i="13" s="1"/>
  <c r="J393" i="13"/>
  <c r="CK388" i="13"/>
  <c r="CJ388" i="13"/>
  <c r="E393" i="13"/>
  <c r="C408" i="13"/>
  <c r="D393" i="3"/>
  <c r="B386" i="3" l="1"/>
  <c r="E386" i="3" s="1"/>
  <c r="H386" i="3"/>
  <c r="W394" i="13"/>
  <c r="AA394" i="13"/>
  <c r="A392" i="13"/>
  <c r="F391" i="13"/>
  <c r="H391" i="13" s="1"/>
  <c r="K391" i="13"/>
  <c r="M391" i="13" s="1"/>
  <c r="J394" i="13"/>
  <c r="CJ389" i="13"/>
  <c r="CK389" i="13"/>
  <c r="E394" i="13"/>
  <c r="C409" i="13"/>
  <c r="D394" i="3"/>
  <c r="B387" i="3" l="1"/>
  <c r="E387" i="3" s="1"/>
  <c r="H387" i="3"/>
  <c r="W395" i="13"/>
  <c r="AA395" i="13"/>
  <c r="A393" i="13"/>
  <c r="F392" i="13"/>
  <c r="H392" i="13" s="1"/>
  <c r="K392" i="13"/>
  <c r="M392" i="13" s="1"/>
  <c r="J395" i="13"/>
  <c r="CJ390" i="13"/>
  <c r="CK390" i="13"/>
  <c r="E395" i="13"/>
  <c r="C410" i="13"/>
  <c r="D395" i="3"/>
  <c r="B388" i="3" l="1"/>
  <c r="E388" i="3" s="1"/>
  <c r="H388" i="3"/>
  <c r="W396" i="13"/>
  <c r="AA396" i="13"/>
  <c r="A394" i="13"/>
  <c r="K393" i="13"/>
  <c r="M393" i="13" s="1"/>
  <c r="F393" i="13"/>
  <c r="H393" i="13" s="1"/>
  <c r="J396" i="13"/>
  <c r="CJ391" i="13"/>
  <c r="CK391" i="13"/>
  <c r="E396" i="13"/>
  <c r="C411" i="13"/>
  <c r="D396" i="3"/>
  <c r="B389" i="3" l="1"/>
  <c r="E389" i="3" s="1"/>
  <c r="H389" i="3"/>
  <c r="W397" i="13"/>
  <c r="AA397" i="13"/>
  <c r="A395" i="13"/>
  <c r="K394" i="13"/>
  <c r="M394" i="13" s="1"/>
  <c r="F394" i="13"/>
  <c r="H394" i="13" s="1"/>
  <c r="J397" i="13"/>
  <c r="CK392" i="13"/>
  <c r="CJ392" i="13"/>
  <c r="E397" i="13"/>
  <c r="C412" i="13"/>
  <c r="D397" i="3"/>
  <c r="B390" i="3" l="1"/>
  <c r="E390" i="3" s="1"/>
  <c r="H390" i="3"/>
  <c r="W398" i="13"/>
  <c r="AA398" i="13"/>
  <c r="A396" i="13"/>
  <c r="K395" i="13"/>
  <c r="M395" i="13" s="1"/>
  <c r="F395" i="13"/>
  <c r="H395" i="13" s="1"/>
  <c r="J398" i="13"/>
  <c r="CK393" i="13"/>
  <c r="CJ393" i="13"/>
  <c r="E398" i="13"/>
  <c r="C413" i="13"/>
  <c r="D398" i="3"/>
  <c r="B391" i="3" l="1"/>
  <c r="E391" i="3" s="1"/>
  <c r="H391" i="3"/>
  <c r="W399" i="13"/>
  <c r="AA399" i="13"/>
  <c r="A397" i="13"/>
  <c r="F396" i="13"/>
  <c r="H396" i="13" s="1"/>
  <c r="K396" i="13"/>
  <c r="M396" i="13" s="1"/>
  <c r="J399" i="13"/>
  <c r="CJ394" i="13"/>
  <c r="CK394" i="13"/>
  <c r="E399" i="13"/>
  <c r="C414" i="13"/>
  <c r="D399" i="3"/>
  <c r="B392" i="3" l="1"/>
  <c r="E392" i="3" s="1"/>
  <c r="H392" i="3"/>
  <c r="W400" i="13"/>
  <c r="AA400" i="13"/>
  <c r="A398" i="13"/>
  <c r="K397" i="13"/>
  <c r="M397" i="13" s="1"/>
  <c r="F397" i="13"/>
  <c r="H397" i="13" s="1"/>
  <c r="J400" i="13"/>
  <c r="CJ395" i="13"/>
  <c r="CK395" i="13"/>
  <c r="E400" i="13"/>
  <c r="C415" i="13"/>
  <c r="D400" i="3"/>
  <c r="B393" i="3" l="1"/>
  <c r="E393" i="3" s="1"/>
  <c r="H393" i="3"/>
  <c r="W401" i="13"/>
  <c r="AA401" i="13"/>
  <c r="A399" i="13"/>
  <c r="K398" i="13"/>
  <c r="M398" i="13" s="1"/>
  <c r="F398" i="13"/>
  <c r="H398" i="13" s="1"/>
  <c r="J401" i="13"/>
  <c r="CJ396" i="13"/>
  <c r="CK396" i="13"/>
  <c r="E401" i="13"/>
  <c r="C416" i="13"/>
  <c r="D401" i="3"/>
  <c r="B394" i="3" l="1"/>
  <c r="E394" i="3" s="1"/>
  <c r="H394" i="3"/>
  <c r="W402" i="13"/>
  <c r="AA402" i="13"/>
  <c r="A400" i="13"/>
  <c r="F399" i="13"/>
  <c r="H399" i="13" s="1"/>
  <c r="K399" i="13"/>
  <c r="M399" i="13" s="1"/>
  <c r="J402" i="13"/>
  <c r="CJ397" i="13"/>
  <c r="CK397" i="13"/>
  <c r="E402" i="13"/>
  <c r="C417" i="13"/>
  <c r="D402" i="3"/>
  <c r="B395" i="3" l="1"/>
  <c r="E395" i="3" s="1"/>
  <c r="H395" i="3"/>
  <c r="W403" i="13"/>
  <c r="AA403" i="13"/>
  <c r="A401" i="13"/>
  <c r="F400" i="13"/>
  <c r="H400" i="13" s="1"/>
  <c r="K400" i="13"/>
  <c r="M400" i="13" s="1"/>
  <c r="J403" i="13"/>
  <c r="CK398" i="13"/>
  <c r="CJ398" i="13"/>
  <c r="E403" i="13"/>
  <c r="C418" i="13"/>
  <c r="D403" i="3"/>
  <c r="B396" i="3" l="1"/>
  <c r="E396" i="3" s="1"/>
  <c r="H396" i="3"/>
  <c r="W404" i="13"/>
  <c r="AA404" i="13"/>
  <c r="A402" i="13"/>
  <c r="K401" i="13"/>
  <c r="M401" i="13" s="1"/>
  <c r="F401" i="13"/>
  <c r="H401" i="13" s="1"/>
  <c r="J404" i="13"/>
  <c r="CK399" i="13"/>
  <c r="CJ399" i="13"/>
  <c r="E404" i="13"/>
  <c r="C419" i="13"/>
  <c r="D404" i="3"/>
  <c r="B397" i="3" l="1"/>
  <c r="E397" i="3" s="1"/>
  <c r="H397" i="3"/>
  <c r="W405" i="13"/>
  <c r="AA405" i="13"/>
  <c r="A403" i="13"/>
  <c r="K402" i="13"/>
  <c r="M402" i="13" s="1"/>
  <c r="F402" i="13"/>
  <c r="H402" i="13" s="1"/>
  <c r="J405" i="13"/>
  <c r="CJ400" i="13"/>
  <c r="CK400" i="13"/>
  <c r="E405" i="13"/>
  <c r="C420" i="13"/>
  <c r="D405" i="3"/>
  <c r="B398" i="3" l="1"/>
  <c r="E398" i="3" s="1"/>
  <c r="H398" i="3"/>
  <c r="W406" i="13"/>
  <c r="AA406" i="13"/>
  <c r="A404" i="13"/>
  <c r="F403" i="13"/>
  <c r="H403" i="13" s="1"/>
  <c r="K403" i="13"/>
  <c r="M403" i="13" s="1"/>
  <c r="J406" i="13"/>
  <c r="CK401" i="13"/>
  <c r="CJ401" i="13"/>
  <c r="E406" i="13"/>
  <c r="C421" i="13"/>
  <c r="D406" i="3"/>
  <c r="B399" i="3" l="1"/>
  <c r="E399" i="3" s="1"/>
  <c r="H399" i="3"/>
  <c r="W407" i="13"/>
  <c r="AA407" i="13"/>
  <c r="A405" i="13"/>
  <c r="K404" i="13"/>
  <c r="M404" i="13" s="1"/>
  <c r="F404" i="13"/>
  <c r="H404" i="13" s="1"/>
  <c r="J407" i="13"/>
  <c r="CJ402" i="13"/>
  <c r="CK402" i="13"/>
  <c r="E407" i="13"/>
  <c r="C422" i="13"/>
  <c r="D407" i="3"/>
  <c r="B400" i="3" l="1"/>
  <c r="E400" i="3" s="1"/>
  <c r="H400" i="3"/>
  <c r="W408" i="13"/>
  <c r="AA408" i="13"/>
  <c r="A406" i="13"/>
  <c r="K405" i="13"/>
  <c r="M405" i="13" s="1"/>
  <c r="F405" i="13"/>
  <c r="H405" i="13" s="1"/>
  <c r="J408" i="13"/>
  <c r="CJ403" i="13"/>
  <c r="CK403" i="13"/>
  <c r="E408" i="13"/>
  <c r="C423" i="13"/>
  <c r="D408" i="3"/>
  <c r="B401" i="3" l="1"/>
  <c r="E401" i="3" s="1"/>
  <c r="H401" i="3"/>
  <c r="W409" i="13"/>
  <c r="AA409" i="13"/>
  <c r="A407" i="13"/>
  <c r="K406" i="13"/>
  <c r="M406" i="13" s="1"/>
  <c r="F406" i="13"/>
  <c r="H406" i="13" s="1"/>
  <c r="J409" i="13"/>
  <c r="CK404" i="13"/>
  <c r="CJ404" i="13"/>
  <c r="E409" i="13"/>
  <c r="C424" i="13"/>
  <c r="D409" i="3"/>
  <c r="B402" i="3" l="1"/>
  <c r="E402" i="3" s="1"/>
  <c r="H402" i="3"/>
  <c r="W410" i="13"/>
  <c r="AA410" i="13"/>
  <c r="A408" i="13"/>
  <c r="F407" i="13"/>
  <c r="H407" i="13" s="1"/>
  <c r="K407" i="13"/>
  <c r="M407" i="13" s="1"/>
  <c r="J410" i="13"/>
  <c r="CJ405" i="13"/>
  <c r="CK405" i="13"/>
  <c r="E410" i="13"/>
  <c r="C425" i="13"/>
  <c r="D410" i="3"/>
  <c r="B403" i="3" l="1"/>
  <c r="E403" i="3" s="1"/>
  <c r="H403" i="3"/>
  <c r="W411" i="13"/>
  <c r="AA411" i="13"/>
  <c r="A409" i="13"/>
  <c r="K408" i="13"/>
  <c r="M408" i="13" s="1"/>
  <c r="F408" i="13"/>
  <c r="H408" i="13" s="1"/>
  <c r="J411" i="13"/>
  <c r="CK406" i="13"/>
  <c r="CJ406" i="13"/>
  <c r="E411" i="13"/>
  <c r="C426" i="13"/>
  <c r="D411" i="3"/>
  <c r="B404" i="3" l="1"/>
  <c r="E404" i="3" s="1"/>
  <c r="H404" i="3"/>
  <c r="W412" i="13"/>
  <c r="AA412" i="13"/>
  <c r="A410" i="13"/>
  <c r="F409" i="13"/>
  <c r="H409" i="13" s="1"/>
  <c r="K409" i="13"/>
  <c r="M409" i="13" s="1"/>
  <c r="J412" i="13"/>
  <c r="CJ407" i="13"/>
  <c r="CK407" i="13"/>
  <c r="E412" i="13"/>
  <c r="C427" i="13"/>
  <c r="D412" i="3"/>
  <c r="B405" i="3" l="1"/>
  <c r="E405" i="3" s="1"/>
  <c r="H405" i="3"/>
  <c r="W413" i="13"/>
  <c r="AA413" i="13"/>
  <c r="A411" i="13"/>
  <c r="K410" i="13"/>
  <c r="M410" i="13" s="1"/>
  <c r="F410" i="13"/>
  <c r="H410" i="13" s="1"/>
  <c r="J413" i="13"/>
  <c r="CK408" i="13"/>
  <c r="CJ408" i="13"/>
  <c r="E413" i="13"/>
  <c r="C428" i="13"/>
  <c r="D413" i="3"/>
  <c r="B406" i="3" l="1"/>
  <c r="E406" i="3" s="1"/>
  <c r="H406" i="3"/>
  <c r="W414" i="13"/>
  <c r="AA414" i="13"/>
  <c r="A412" i="13"/>
  <c r="F411" i="13"/>
  <c r="H411" i="13" s="1"/>
  <c r="K411" i="13"/>
  <c r="M411" i="13" s="1"/>
  <c r="J414" i="13"/>
  <c r="CK409" i="13"/>
  <c r="CJ409" i="13"/>
  <c r="E414" i="13"/>
  <c r="C429" i="13"/>
  <c r="D414" i="3"/>
  <c r="B407" i="3" l="1"/>
  <c r="E407" i="3" s="1"/>
  <c r="H407" i="3"/>
  <c r="W415" i="13"/>
  <c r="AA415" i="13"/>
  <c r="A413" i="13"/>
  <c r="K412" i="13"/>
  <c r="M412" i="13" s="1"/>
  <c r="F412" i="13"/>
  <c r="H412" i="13" s="1"/>
  <c r="J415" i="13"/>
  <c r="CJ410" i="13"/>
  <c r="CK410" i="13"/>
  <c r="E415" i="13"/>
  <c r="C430" i="13"/>
  <c r="D415" i="3"/>
  <c r="B408" i="3" l="1"/>
  <c r="E408" i="3" s="1"/>
  <c r="H408" i="3"/>
  <c r="W416" i="13"/>
  <c r="AA416" i="13"/>
  <c r="A414" i="13"/>
  <c r="K413" i="13"/>
  <c r="M413" i="13" s="1"/>
  <c r="F413" i="13"/>
  <c r="H413" i="13" s="1"/>
  <c r="J416" i="13"/>
  <c r="CK411" i="13"/>
  <c r="CJ411" i="13"/>
  <c r="E416" i="13"/>
  <c r="C431" i="13"/>
  <c r="D416" i="3"/>
  <c r="B409" i="3" l="1"/>
  <c r="E409" i="3" s="1"/>
  <c r="H409" i="3"/>
  <c r="W417" i="13"/>
  <c r="AA417" i="13"/>
  <c r="A415" i="13"/>
  <c r="K414" i="13"/>
  <c r="M414" i="13" s="1"/>
  <c r="F414" i="13"/>
  <c r="H414" i="13" s="1"/>
  <c r="J417" i="13"/>
  <c r="CK412" i="13"/>
  <c r="CJ412" i="13"/>
  <c r="E417" i="13"/>
  <c r="C432" i="13"/>
  <c r="D417" i="3"/>
  <c r="B410" i="3" l="1"/>
  <c r="E410" i="3" s="1"/>
  <c r="H410" i="3"/>
  <c r="W418" i="13"/>
  <c r="AA418" i="13"/>
  <c r="A416" i="13"/>
  <c r="K415" i="13"/>
  <c r="M415" i="13" s="1"/>
  <c r="F415" i="13"/>
  <c r="H415" i="13" s="1"/>
  <c r="J418" i="13"/>
  <c r="CJ413" i="13"/>
  <c r="CK413" i="13"/>
  <c r="E418" i="13"/>
  <c r="C433" i="13"/>
  <c r="D418" i="3"/>
  <c r="B411" i="3" l="1"/>
  <c r="E411" i="3" s="1"/>
  <c r="H411" i="3"/>
  <c r="W419" i="13"/>
  <c r="AA419" i="13"/>
  <c r="A417" i="13"/>
  <c r="K416" i="13"/>
  <c r="M416" i="13" s="1"/>
  <c r="F416" i="13"/>
  <c r="H416" i="13" s="1"/>
  <c r="J419" i="13"/>
  <c r="CK414" i="13"/>
  <c r="CJ414" i="13"/>
  <c r="E419" i="13"/>
  <c r="C434" i="13"/>
  <c r="D419" i="3"/>
  <c r="B412" i="3" l="1"/>
  <c r="E412" i="3" s="1"/>
  <c r="H412" i="3"/>
  <c r="W420" i="13"/>
  <c r="AA420" i="13"/>
  <c r="A418" i="13"/>
  <c r="K417" i="13"/>
  <c r="M417" i="13" s="1"/>
  <c r="F417" i="13"/>
  <c r="H417" i="13" s="1"/>
  <c r="J420" i="13"/>
  <c r="CK415" i="13"/>
  <c r="CJ415" i="13"/>
  <c r="E420" i="13"/>
  <c r="C435" i="13"/>
  <c r="D420" i="3"/>
  <c r="B413" i="3" l="1"/>
  <c r="E413" i="3" s="1"/>
  <c r="H413" i="3"/>
  <c r="W421" i="13"/>
  <c r="AA421" i="13"/>
  <c r="A419" i="13"/>
  <c r="K418" i="13"/>
  <c r="M418" i="13" s="1"/>
  <c r="F418" i="13"/>
  <c r="H418" i="13" s="1"/>
  <c r="J421" i="13"/>
  <c r="CJ416" i="13"/>
  <c r="CK416" i="13"/>
  <c r="E421" i="13"/>
  <c r="C436" i="13"/>
  <c r="D421" i="3"/>
  <c r="B414" i="3" l="1"/>
  <c r="E414" i="3" s="1"/>
  <c r="H414" i="3"/>
  <c r="W422" i="13"/>
  <c r="AA422" i="13"/>
  <c r="A420" i="13"/>
  <c r="F419" i="13"/>
  <c r="H419" i="13" s="1"/>
  <c r="K419" i="13"/>
  <c r="M419" i="13" s="1"/>
  <c r="J422" i="13"/>
  <c r="CK417" i="13"/>
  <c r="CJ417" i="13"/>
  <c r="E422" i="13"/>
  <c r="C437" i="13"/>
  <c r="D422" i="3"/>
  <c r="B415" i="3" l="1"/>
  <c r="E415" i="3" s="1"/>
  <c r="H415" i="3"/>
  <c r="W423" i="13"/>
  <c r="AA423" i="13"/>
  <c r="A421" i="13"/>
  <c r="K420" i="13"/>
  <c r="M420" i="13" s="1"/>
  <c r="F420" i="13"/>
  <c r="H420" i="13" s="1"/>
  <c r="J423" i="13"/>
  <c r="CK418" i="13"/>
  <c r="CJ418" i="13"/>
  <c r="E423" i="13"/>
  <c r="C438" i="13"/>
  <c r="D423" i="3"/>
  <c r="B416" i="3" l="1"/>
  <c r="E416" i="3" s="1"/>
  <c r="H416" i="3"/>
  <c r="W424" i="13"/>
  <c r="AA424" i="13"/>
  <c r="A422" i="13"/>
  <c r="K421" i="13"/>
  <c r="M421" i="13" s="1"/>
  <c r="F421" i="13"/>
  <c r="H421" i="13" s="1"/>
  <c r="J424" i="13"/>
  <c r="CK419" i="13"/>
  <c r="CJ419" i="13"/>
  <c r="E424" i="13"/>
  <c r="C439" i="13"/>
  <c r="D424" i="3"/>
  <c r="B417" i="3" l="1"/>
  <c r="E417" i="3" s="1"/>
  <c r="H417" i="3"/>
  <c r="W425" i="13"/>
  <c r="AA425" i="13"/>
  <c r="A423" i="13"/>
  <c r="K422" i="13"/>
  <c r="M422" i="13" s="1"/>
  <c r="F422" i="13"/>
  <c r="H422" i="13" s="1"/>
  <c r="J425" i="13"/>
  <c r="CJ420" i="13"/>
  <c r="CK420" i="13"/>
  <c r="E425" i="13"/>
  <c r="C440" i="13"/>
  <c r="D425" i="3"/>
  <c r="B418" i="3" l="1"/>
  <c r="E418" i="3" s="1"/>
  <c r="H418" i="3"/>
  <c r="W426" i="13"/>
  <c r="AA426" i="13"/>
  <c r="A424" i="13"/>
  <c r="F423" i="13"/>
  <c r="H423" i="13" s="1"/>
  <c r="K423" i="13"/>
  <c r="M423" i="13" s="1"/>
  <c r="J426" i="13"/>
  <c r="CJ421" i="13"/>
  <c r="CK421" i="13"/>
  <c r="E426" i="13"/>
  <c r="C441" i="13"/>
  <c r="D426" i="3"/>
  <c r="B419" i="3" l="1"/>
  <c r="E419" i="3" s="1"/>
  <c r="H419" i="3"/>
  <c r="W427" i="13"/>
  <c r="AA427" i="13"/>
  <c r="A425" i="13"/>
  <c r="K424" i="13"/>
  <c r="M424" i="13" s="1"/>
  <c r="F424" i="13"/>
  <c r="H424" i="13" s="1"/>
  <c r="J427" i="13"/>
  <c r="CK422" i="13"/>
  <c r="CJ422" i="13"/>
  <c r="E427" i="13"/>
  <c r="C442" i="13"/>
  <c r="D427" i="3"/>
  <c r="B420" i="3" l="1"/>
  <c r="E420" i="3" s="1"/>
  <c r="H420" i="3"/>
  <c r="W428" i="13"/>
  <c r="AA428" i="13"/>
  <c r="A426" i="13"/>
  <c r="K425" i="13"/>
  <c r="M425" i="13" s="1"/>
  <c r="F425" i="13"/>
  <c r="H425" i="13" s="1"/>
  <c r="J428" i="13"/>
  <c r="CJ423" i="13"/>
  <c r="CK423" i="13"/>
  <c r="E428" i="13"/>
  <c r="C443" i="13"/>
  <c r="D428" i="3"/>
  <c r="B421" i="3" l="1"/>
  <c r="E421" i="3" s="1"/>
  <c r="H421" i="3"/>
  <c r="W429" i="13"/>
  <c r="AA429" i="13"/>
  <c r="A427" i="13"/>
  <c r="K426" i="13"/>
  <c r="M426" i="13" s="1"/>
  <c r="F426" i="13"/>
  <c r="H426" i="13" s="1"/>
  <c r="J429" i="13"/>
  <c r="CK424" i="13"/>
  <c r="CJ424" i="13"/>
  <c r="E429" i="13"/>
  <c r="C444" i="13"/>
  <c r="D429" i="3"/>
  <c r="B422" i="3" l="1"/>
  <c r="E422" i="3" s="1"/>
  <c r="H422" i="3"/>
  <c r="W430" i="13"/>
  <c r="AA430" i="13"/>
  <c r="A428" i="13"/>
  <c r="F427" i="13"/>
  <c r="H427" i="13" s="1"/>
  <c r="K427" i="13"/>
  <c r="M427" i="13" s="1"/>
  <c r="J430" i="13"/>
  <c r="CK425" i="13"/>
  <c r="CJ425" i="13"/>
  <c r="E430" i="13"/>
  <c r="C445" i="13"/>
  <c r="D430" i="3"/>
  <c r="B423" i="3" l="1"/>
  <c r="E423" i="3" s="1"/>
  <c r="H423" i="3"/>
  <c r="W431" i="13"/>
  <c r="AA431" i="13"/>
  <c r="A429" i="13"/>
  <c r="F428" i="13"/>
  <c r="H428" i="13" s="1"/>
  <c r="K428" i="13"/>
  <c r="M428" i="13" s="1"/>
  <c r="J431" i="13"/>
  <c r="CJ426" i="13"/>
  <c r="CK426" i="13"/>
  <c r="E431" i="13"/>
  <c r="C446" i="13"/>
  <c r="D431" i="3"/>
  <c r="B424" i="3" l="1"/>
  <c r="E424" i="3" s="1"/>
  <c r="H424" i="3"/>
  <c r="W432" i="13"/>
  <c r="AA432" i="13"/>
  <c r="A430" i="13"/>
  <c r="K429" i="13"/>
  <c r="M429" i="13" s="1"/>
  <c r="F429" i="13"/>
  <c r="H429" i="13" s="1"/>
  <c r="J432" i="13"/>
  <c r="CJ427" i="13"/>
  <c r="CK427" i="13"/>
  <c r="E432" i="13"/>
  <c r="C447" i="13"/>
  <c r="D432" i="3"/>
  <c r="B425" i="3" l="1"/>
  <c r="E425" i="3" s="1"/>
  <c r="H425" i="3"/>
  <c r="W433" i="13"/>
  <c r="AA433" i="13"/>
  <c r="A431" i="13"/>
  <c r="K430" i="13"/>
  <c r="M430" i="13" s="1"/>
  <c r="F430" i="13"/>
  <c r="H430" i="13" s="1"/>
  <c r="J433" i="13"/>
  <c r="CK428" i="13"/>
  <c r="CJ428" i="13"/>
  <c r="E433" i="13"/>
  <c r="C448" i="13"/>
  <c r="D433" i="3"/>
  <c r="B426" i="3" l="1"/>
  <c r="E426" i="3" s="1"/>
  <c r="H426" i="3"/>
  <c r="W434" i="13"/>
  <c r="AA434" i="13"/>
  <c r="A432" i="13"/>
  <c r="F431" i="13"/>
  <c r="H431" i="13" s="1"/>
  <c r="K431" i="13"/>
  <c r="M431" i="13" s="1"/>
  <c r="J434" i="13"/>
  <c r="CK429" i="13"/>
  <c r="CJ429" i="13"/>
  <c r="E434" i="13"/>
  <c r="C449" i="13"/>
  <c r="D434" i="3"/>
  <c r="B427" i="3" l="1"/>
  <c r="E427" i="3" s="1"/>
  <c r="H427" i="3"/>
  <c r="W435" i="13"/>
  <c r="AA435" i="13"/>
  <c r="A433" i="13"/>
  <c r="K432" i="13"/>
  <c r="M432" i="13" s="1"/>
  <c r="F432" i="13"/>
  <c r="H432" i="13" s="1"/>
  <c r="J435" i="13"/>
  <c r="CK430" i="13"/>
  <c r="CJ430" i="13"/>
  <c r="E435" i="13"/>
  <c r="C450" i="13"/>
  <c r="D435" i="3"/>
  <c r="B428" i="3" l="1"/>
  <c r="E428" i="3" s="1"/>
  <c r="H428" i="3"/>
  <c r="W436" i="13"/>
  <c r="AA436" i="13"/>
  <c r="A434" i="13"/>
  <c r="F433" i="13"/>
  <c r="H433" i="13" s="1"/>
  <c r="K433" i="13"/>
  <c r="M433" i="13" s="1"/>
  <c r="J436" i="13"/>
  <c r="CJ431" i="13"/>
  <c r="CK431" i="13"/>
  <c r="E436" i="13"/>
  <c r="C451" i="13"/>
  <c r="D436" i="3"/>
  <c r="B429" i="3" l="1"/>
  <c r="E429" i="3" s="1"/>
  <c r="H429" i="3"/>
  <c r="W437" i="13"/>
  <c r="AA437" i="13"/>
  <c r="A435" i="13"/>
  <c r="K434" i="13"/>
  <c r="M434" i="13" s="1"/>
  <c r="F434" i="13"/>
  <c r="H434" i="13" s="1"/>
  <c r="J437" i="13"/>
  <c r="CK432" i="13"/>
  <c r="CJ432" i="13"/>
  <c r="E437" i="13"/>
  <c r="C452" i="13"/>
  <c r="D437" i="3"/>
  <c r="B430" i="3" l="1"/>
  <c r="E430" i="3" s="1"/>
  <c r="H430" i="3"/>
  <c r="W438" i="13"/>
  <c r="AA438" i="13"/>
  <c r="A436" i="13"/>
  <c r="F435" i="13"/>
  <c r="H435" i="13" s="1"/>
  <c r="K435" i="13"/>
  <c r="M435" i="13" s="1"/>
  <c r="J438" i="13"/>
  <c r="CJ433" i="13"/>
  <c r="CK433" i="13"/>
  <c r="E438" i="13"/>
  <c r="C453" i="13"/>
  <c r="D438" i="3"/>
  <c r="B431" i="3" l="1"/>
  <c r="E431" i="3" s="1"/>
  <c r="H431" i="3"/>
  <c r="W439" i="13"/>
  <c r="AA439" i="13"/>
  <c r="A437" i="13"/>
  <c r="F436" i="13"/>
  <c r="H436" i="13" s="1"/>
  <c r="K436" i="13"/>
  <c r="M436" i="13" s="1"/>
  <c r="J439" i="13"/>
  <c r="CK434" i="13"/>
  <c r="CJ434" i="13"/>
  <c r="E439" i="13"/>
  <c r="C454" i="13"/>
  <c r="D439" i="3"/>
  <c r="B432" i="3" l="1"/>
  <c r="E432" i="3" s="1"/>
  <c r="H432" i="3"/>
  <c r="W440" i="13"/>
  <c r="AA440" i="13"/>
  <c r="A438" i="13"/>
  <c r="K437" i="13"/>
  <c r="M437" i="13" s="1"/>
  <c r="F437" i="13"/>
  <c r="H437" i="13" s="1"/>
  <c r="J440" i="13"/>
  <c r="CJ435" i="13"/>
  <c r="CK435" i="13"/>
  <c r="E440" i="13"/>
  <c r="C455" i="13"/>
  <c r="D440" i="3"/>
  <c r="B433" i="3" l="1"/>
  <c r="E433" i="3" s="1"/>
  <c r="H433" i="3"/>
  <c r="W441" i="13"/>
  <c r="AA441" i="13"/>
  <c r="A439" i="13"/>
  <c r="K438" i="13"/>
  <c r="M438" i="13" s="1"/>
  <c r="F438" i="13"/>
  <c r="H438" i="13" s="1"/>
  <c r="J441" i="13"/>
  <c r="CK436" i="13"/>
  <c r="CJ436" i="13"/>
  <c r="E441" i="13"/>
  <c r="C456" i="13"/>
  <c r="D441" i="3"/>
  <c r="B434" i="3" l="1"/>
  <c r="E434" i="3" s="1"/>
  <c r="H434" i="3"/>
  <c r="W442" i="13"/>
  <c r="AA442" i="13"/>
  <c r="A440" i="13"/>
  <c r="F439" i="13"/>
  <c r="H439" i="13" s="1"/>
  <c r="K439" i="13"/>
  <c r="M439" i="13" s="1"/>
  <c r="J442" i="13"/>
  <c r="CJ437" i="13"/>
  <c r="CK437" i="13"/>
  <c r="E442" i="13"/>
  <c r="C457" i="13"/>
  <c r="D442" i="3"/>
  <c r="B435" i="3" l="1"/>
  <c r="E435" i="3" s="1"/>
  <c r="H435" i="3"/>
  <c r="W443" i="13"/>
  <c r="AA443" i="13"/>
  <c r="A441" i="13"/>
  <c r="K440" i="13"/>
  <c r="M440" i="13" s="1"/>
  <c r="F440" i="13"/>
  <c r="H440" i="13" s="1"/>
  <c r="J443" i="13"/>
  <c r="CK438" i="13"/>
  <c r="CJ438" i="13"/>
  <c r="E443" i="13"/>
  <c r="C458" i="13"/>
  <c r="D443" i="3"/>
  <c r="B436" i="3" l="1"/>
  <c r="E436" i="3" s="1"/>
  <c r="H436" i="3"/>
  <c r="W444" i="13"/>
  <c r="AA444" i="13"/>
  <c r="A442" i="13"/>
  <c r="K441" i="13"/>
  <c r="M441" i="13" s="1"/>
  <c r="F441" i="13"/>
  <c r="H441" i="13" s="1"/>
  <c r="J444" i="13"/>
  <c r="CJ439" i="13"/>
  <c r="CK439" i="13"/>
  <c r="E444" i="13"/>
  <c r="C459" i="13"/>
  <c r="D444" i="3"/>
  <c r="B437" i="3" l="1"/>
  <c r="E437" i="3" s="1"/>
  <c r="H437" i="3"/>
  <c r="W445" i="13"/>
  <c r="AA445" i="13"/>
  <c r="A443" i="13"/>
  <c r="K442" i="13"/>
  <c r="M442" i="13" s="1"/>
  <c r="F442" i="13"/>
  <c r="H442" i="13" s="1"/>
  <c r="J445" i="13"/>
  <c r="CJ440" i="13"/>
  <c r="CK440" i="13"/>
  <c r="E445" i="13"/>
  <c r="C460" i="13"/>
  <c r="D445" i="3"/>
  <c r="B438" i="3" l="1"/>
  <c r="E438" i="3" s="1"/>
  <c r="H438" i="3"/>
  <c r="W446" i="13"/>
  <c r="AA446" i="13"/>
  <c r="A444" i="13"/>
  <c r="K443" i="13"/>
  <c r="M443" i="13" s="1"/>
  <c r="F443" i="13"/>
  <c r="H443" i="13" s="1"/>
  <c r="J446" i="13"/>
  <c r="CK441" i="13"/>
  <c r="CJ441" i="13"/>
  <c r="E446" i="13"/>
  <c r="C461" i="13"/>
  <c r="D446" i="3"/>
  <c r="B439" i="3" l="1"/>
  <c r="E439" i="3" s="1"/>
  <c r="H439" i="3"/>
  <c r="W447" i="13"/>
  <c r="AA447" i="13"/>
  <c r="A445" i="13"/>
  <c r="K444" i="13"/>
  <c r="M444" i="13" s="1"/>
  <c r="F444" i="13"/>
  <c r="H444" i="13" s="1"/>
  <c r="J447" i="13"/>
  <c r="CJ442" i="13"/>
  <c r="CK442" i="13"/>
  <c r="E447" i="13"/>
  <c r="C462" i="13"/>
  <c r="D447" i="3"/>
  <c r="B440" i="3" l="1"/>
  <c r="E440" i="3" s="1"/>
  <c r="H440" i="3"/>
  <c r="W448" i="13"/>
  <c r="AA448" i="13"/>
  <c r="A446" i="13"/>
  <c r="K445" i="13"/>
  <c r="M445" i="13" s="1"/>
  <c r="F445" i="13"/>
  <c r="H445" i="13" s="1"/>
  <c r="J448" i="13"/>
  <c r="CK443" i="13"/>
  <c r="CJ443" i="13"/>
  <c r="E448" i="13"/>
  <c r="C463" i="13"/>
  <c r="D448" i="3"/>
  <c r="B441" i="3" l="1"/>
  <c r="E441" i="3" s="1"/>
  <c r="H441" i="3"/>
  <c r="W449" i="13"/>
  <c r="AA449" i="13"/>
  <c r="A447" i="13"/>
  <c r="K446" i="13"/>
  <c r="M446" i="13" s="1"/>
  <c r="F446" i="13"/>
  <c r="H446" i="13" s="1"/>
  <c r="J449" i="13"/>
  <c r="CJ444" i="13"/>
  <c r="CK444" i="13"/>
  <c r="E449" i="13"/>
  <c r="C464" i="13"/>
  <c r="D449" i="3"/>
  <c r="B442" i="3" l="1"/>
  <c r="E442" i="3" s="1"/>
  <c r="H442" i="3"/>
  <c r="W450" i="13"/>
  <c r="AA450" i="13"/>
  <c r="A448" i="13"/>
  <c r="K447" i="13"/>
  <c r="M447" i="13" s="1"/>
  <c r="F447" i="13"/>
  <c r="H447" i="13" s="1"/>
  <c r="J450" i="13"/>
  <c r="CJ445" i="13"/>
  <c r="CK445" i="13"/>
  <c r="E450" i="13"/>
  <c r="C465" i="13"/>
  <c r="D450" i="3"/>
  <c r="B443" i="3" l="1"/>
  <c r="E443" i="3" s="1"/>
  <c r="H443" i="3"/>
  <c r="W451" i="13"/>
  <c r="AA451" i="13"/>
  <c r="A449" i="13"/>
  <c r="K448" i="13"/>
  <c r="M448" i="13" s="1"/>
  <c r="F448" i="13"/>
  <c r="H448" i="13" s="1"/>
  <c r="J451" i="13"/>
  <c r="CJ446" i="13"/>
  <c r="CK446" i="13"/>
  <c r="E451" i="13"/>
  <c r="C466" i="13"/>
  <c r="D451" i="3"/>
  <c r="B444" i="3" l="1"/>
  <c r="E444" i="3" s="1"/>
  <c r="H444" i="3"/>
  <c r="W452" i="13"/>
  <c r="AA452" i="13"/>
  <c r="A450" i="13"/>
  <c r="F449" i="13"/>
  <c r="H449" i="13" s="1"/>
  <c r="K449" i="13"/>
  <c r="M449" i="13" s="1"/>
  <c r="J452" i="13"/>
  <c r="CK447" i="13"/>
  <c r="CJ447" i="13"/>
  <c r="E452" i="13"/>
  <c r="C467" i="13"/>
  <c r="D452" i="3"/>
  <c r="B445" i="3" l="1"/>
  <c r="E445" i="3" s="1"/>
  <c r="H445" i="3"/>
  <c r="W453" i="13"/>
  <c r="AA453" i="13"/>
  <c r="A451" i="13"/>
  <c r="F450" i="13"/>
  <c r="H450" i="13" s="1"/>
  <c r="K450" i="13"/>
  <c r="M450" i="13" s="1"/>
  <c r="J453" i="13"/>
  <c r="CJ448" i="13"/>
  <c r="CK448" i="13"/>
  <c r="E453" i="13"/>
  <c r="C468" i="13"/>
  <c r="D453" i="3"/>
  <c r="B446" i="3" l="1"/>
  <c r="E446" i="3" s="1"/>
  <c r="H446" i="3"/>
  <c r="W454" i="13"/>
  <c r="AA454" i="13"/>
  <c r="A452" i="13"/>
  <c r="K451" i="13"/>
  <c r="M451" i="13" s="1"/>
  <c r="F451" i="13"/>
  <c r="H451" i="13" s="1"/>
  <c r="J454" i="13"/>
  <c r="CJ449" i="13"/>
  <c r="CK449" i="13"/>
  <c r="E454" i="13"/>
  <c r="C469" i="13"/>
  <c r="D454" i="3"/>
  <c r="B447" i="3" l="1"/>
  <c r="E447" i="3" s="1"/>
  <c r="H447" i="3"/>
  <c r="W455" i="13"/>
  <c r="AA455" i="13"/>
  <c r="A453" i="13"/>
  <c r="K452" i="13"/>
  <c r="M452" i="13" s="1"/>
  <c r="F452" i="13"/>
  <c r="H452" i="13" s="1"/>
  <c r="J455" i="13"/>
  <c r="CJ450" i="13"/>
  <c r="CK450" i="13"/>
  <c r="E455" i="13"/>
  <c r="C470" i="13"/>
  <c r="D455" i="3"/>
  <c r="B448" i="3" l="1"/>
  <c r="E448" i="3" s="1"/>
  <c r="H448" i="3"/>
  <c r="W456" i="13"/>
  <c r="AA456" i="13"/>
  <c r="A454" i="13"/>
  <c r="K453" i="13"/>
  <c r="M453" i="13" s="1"/>
  <c r="F453" i="13"/>
  <c r="H453" i="13" s="1"/>
  <c r="J456" i="13"/>
  <c r="CK451" i="13"/>
  <c r="CJ451" i="13"/>
  <c r="E456" i="13"/>
  <c r="C471" i="13"/>
  <c r="D456" i="3"/>
  <c r="B449" i="3" l="1"/>
  <c r="E449" i="3" s="1"/>
  <c r="H449" i="3"/>
  <c r="W457" i="13"/>
  <c r="AA457" i="13"/>
  <c r="A455" i="13"/>
  <c r="K454" i="13"/>
  <c r="M454" i="13" s="1"/>
  <c r="F454" i="13"/>
  <c r="H454" i="13" s="1"/>
  <c r="J457" i="13"/>
  <c r="CK452" i="13"/>
  <c r="CJ452" i="13"/>
  <c r="E457" i="13"/>
  <c r="C472" i="13"/>
  <c r="D457" i="3"/>
  <c r="B450" i="3" l="1"/>
  <c r="E450" i="3" s="1"/>
  <c r="H450" i="3"/>
  <c r="W458" i="13"/>
  <c r="AA458" i="13"/>
  <c r="A456" i="13"/>
  <c r="K455" i="13"/>
  <c r="M455" i="13" s="1"/>
  <c r="F455" i="13"/>
  <c r="H455" i="13" s="1"/>
  <c r="J458" i="13"/>
  <c r="CJ453" i="13"/>
  <c r="CK453" i="13"/>
  <c r="E458" i="13"/>
  <c r="C473" i="13"/>
  <c r="D458" i="3"/>
  <c r="B451" i="3" l="1"/>
  <c r="E451" i="3" s="1"/>
  <c r="H451" i="3"/>
  <c r="W459" i="13"/>
  <c r="AA459" i="13"/>
  <c r="A457" i="13"/>
  <c r="K456" i="13"/>
  <c r="M456" i="13" s="1"/>
  <c r="F456" i="13"/>
  <c r="H456" i="13" s="1"/>
  <c r="J459" i="13"/>
  <c r="CJ454" i="13"/>
  <c r="CK454" i="13"/>
  <c r="E459" i="13"/>
  <c r="C474" i="13"/>
  <c r="D459" i="3"/>
  <c r="B452" i="3" l="1"/>
  <c r="E452" i="3" s="1"/>
  <c r="H452" i="3"/>
  <c r="W460" i="13"/>
  <c r="AA460" i="13"/>
  <c r="A458" i="13"/>
  <c r="K457" i="13"/>
  <c r="M457" i="13" s="1"/>
  <c r="F457" i="13"/>
  <c r="H457" i="13" s="1"/>
  <c r="J460" i="13"/>
  <c r="CJ455" i="13"/>
  <c r="CK455" i="13"/>
  <c r="E460" i="13"/>
  <c r="C475" i="13"/>
  <c r="D460" i="3"/>
  <c r="B453" i="3" l="1"/>
  <c r="E453" i="3" s="1"/>
  <c r="H453" i="3"/>
  <c r="W461" i="13"/>
  <c r="AA461" i="13"/>
  <c r="A459" i="13"/>
  <c r="K458" i="13"/>
  <c r="M458" i="13" s="1"/>
  <c r="F458" i="13"/>
  <c r="H458" i="13" s="1"/>
  <c r="J461" i="13"/>
  <c r="CJ456" i="13"/>
  <c r="CK456" i="13"/>
  <c r="E461" i="13"/>
  <c r="C476" i="13"/>
  <c r="D461" i="3"/>
  <c r="B454" i="3" l="1"/>
  <c r="E454" i="3" s="1"/>
  <c r="H454" i="3"/>
  <c r="W462" i="13"/>
  <c r="AA462" i="13"/>
  <c r="A460" i="13"/>
  <c r="F459" i="13"/>
  <c r="H459" i="13" s="1"/>
  <c r="K459" i="13"/>
  <c r="M459" i="13" s="1"/>
  <c r="J462" i="13"/>
  <c r="CJ457" i="13"/>
  <c r="CK457" i="13"/>
  <c r="E462" i="13"/>
  <c r="C477" i="13"/>
  <c r="D462" i="3"/>
  <c r="B455" i="3" l="1"/>
  <c r="E455" i="3" s="1"/>
  <c r="H455" i="3"/>
  <c r="W463" i="13"/>
  <c r="AA463" i="13"/>
  <c r="A461" i="13"/>
  <c r="K460" i="13"/>
  <c r="M460" i="13" s="1"/>
  <c r="F460" i="13"/>
  <c r="H460" i="13" s="1"/>
  <c r="J463" i="13"/>
  <c r="CJ458" i="13"/>
  <c r="CK458" i="13"/>
  <c r="E463" i="13"/>
  <c r="C478" i="13"/>
  <c r="D463" i="3"/>
  <c r="B456" i="3" l="1"/>
  <c r="E456" i="3" s="1"/>
  <c r="H456" i="3"/>
  <c r="W464" i="13"/>
  <c r="AA464" i="13"/>
  <c r="A462" i="13"/>
  <c r="F461" i="13"/>
  <c r="H461" i="13" s="1"/>
  <c r="K461" i="13"/>
  <c r="M461" i="13" s="1"/>
  <c r="J464" i="13"/>
  <c r="CJ459" i="13"/>
  <c r="CK459" i="13"/>
  <c r="E464" i="13"/>
  <c r="C479" i="13"/>
  <c r="D464" i="3"/>
  <c r="B457" i="3" l="1"/>
  <c r="E457" i="3" s="1"/>
  <c r="H457" i="3"/>
  <c r="W465" i="13"/>
  <c r="AA465" i="13"/>
  <c r="A463" i="13"/>
  <c r="K462" i="13"/>
  <c r="M462" i="13" s="1"/>
  <c r="F462" i="13"/>
  <c r="H462" i="13" s="1"/>
  <c r="J465" i="13"/>
  <c r="CJ460" i="13"/>
  <c r="CK460" i="13"/>
  <c r="E465" i="13"/>
  <c r="C480" i="13"/>
  <c r="D465" i="3"/>
  <c r="B458" i="3" l="1"/>
  <c r="E458" i="3" s="1"/>
  <c r="H458" i="3"/>
  <c r="W466" i="13"/>
  <c r="AA466" i="13"/>
  <c r="A464" i="13"/>
  <c r="F463" i="13"/>
  <c r="H463" i="13" s="1"/>
  <c r="K463" i="13"/>
  <c r="M463" i="13" s="1"/>
  <c r="J466" i="13"/>
  <c r="CJ461" i="13"/>
  <c r="CK461" i="13"/>
  <c r="E466" i="13"/>
  <c r="C481" i="13"/>
  <c r="D466" i="3"/>
  <c r="B459" i="3" l="1"/>
  <c r="E459" i="3" s="1"/>
  <c r="H459" i="3"/>
  <c r="W467" i="13"/>
  <c r="AA467" i="13"/>
  <c r="A465" i="13"/>
  <c r="K464" i="13"/>
  <c r="M464" i="13" s="1"/>
  <c r="F464" i="13"/>
  <c r="H464" i="13" s="1"/>
  <c r="J467" i="13"/>
  <c r="CK462" i="13"/>
  <c r="CJ462" i="13"/>
  <c r="E467" i="13"/>
  <c r="C482" i="13"/>
  <c r="D467" i="3"/>
  <c r="B460" i="3" l="1"/>
  <c r="E460" i="3" s="1"/>
  <c r="H460" i="3"/>
  <c r="W468" i="13"/>
  <c r="AA468" i="13"/>
  <c r="A466" i="13"/>
  <c r="F465" i="13"/>
  <c r="H465" i="13" s="1"/>
  <c r="K465" i="13"/>
  <c r="M465" i="13" s="1"/>
  <c r="J468" i="13"/>
  <c r="CJ463" i="13"/>
  <c r="CK463" i="13"/>
  <c r="E468" i="13"/>
  <c r="C483" i="13"/>
  <c r="D468" i="3"/>
  <c r="B461" i="3" l="1"/>
  <c r="E461" i="3" s="1"/>
  <c r="H461" i="3"/>
  <c r="W469" i="13"/>
  <c r="AA469" i="13"/>
  <c r="A467" i="13"/>
  <c r="K466" i="13"/>
  <c r="M466" i="13" s="1"/>
  <c r="F466" i="13"/>
  <c r="H466" i="13" s="1"/>
  <c r="J469" i="13"/>
  <c r="CJ464" i="13"/>
  <c r="CK464" i="13"/>
  <c r="E469" i="13"/>
  <c r="C484" i="13"/>
  <c r="D469" i="3"/>
  <c r="B462" i="3" l="1"/>
  <c r="E462" i="3" s="1"/>
  <c r="H462" i="3"/>
  <c r="W470" i="13"/>
  <c r="AA470" i="13"/>
  <c r="A468" i="13"/>
  <c r="F467" i="13"/>
  <c r="H467" i="13" s="1"/>
  <c r="K467" i="13"/>
  <c r="M467" i="13" s="1"/>
  <c r="J470" i="13"/>
  <c r="CJ465" i="13"/>
  <c r="CK465" i="13"/>
  <c r="E470" i="13"/>
  <c r="C485" i="13"/>
  <c r="D470" i="3"/>
  <c r="B463" i="3" l="1"/>
  <c r="E463" i="3" s="1"/>
  <c r="H463" i="3"/>
  <c r="W471" i="13"/>
  <c r="AA471" i="13"/>
  <c r="A469" i="13"/>
  <c r="K468" i="13"/>
  <c r="M468" i="13" s="1"/>
  <c r="F468" i="13"/>
  <c r="H468" i="13" s="1"/>
  <c r="J471" i="13"/>
  <c r="CK466" i="13"/>
  <c r="CJ466" i="13"/>
  <c r="E471" i="13"/>
  <c r="C486" i="13"/>
  <c r="D471" i="3"/>
  <c r="B464" i="3" l="1"/>
  <c r="E464" i="3" s="1"/>
  <c r="H464" i="3"/>
  <c r="W472" i="13"/>
  <c r="AA472" i="13"/>
  <c r="A470" i="13"/>
  <c r="F469" i="13"/>
  <c r="H469" i="13" s="1"/>
  <c r="K469" i="13"/>
  <c r="M469" i="13" s="1"/>
  <c r="J472" i="13"/>
  <c r="CK467" i="13"/>
  <c r="CJ467" i="13"/>
  <c r="E472" i="13"/>
  <c r="C487" i="13"/>
  <c r="D472" i="3"/>
  <c r="B465" i="3" l="1"/>
  <c r="E465" i="3" s="1"/>
  <c r="H465" i="3"/>
  <c r="W473" i="13"/>
  <c r="AA473" i="13"/>
  <c r="A471" i="13"/>
  <c r="K470" i="13"/>
  <c r="M470" i="13" s="1"/>
  <c r="F470" i="13"/>
  <c r="H470" i="13" s="1"/>
  <c r="J473" i="13"/>
  <c r="CJ468" i="13"/>
  <c r="CK468" i="13"/>
  <c r="E473" i="13"/>
  <c r="C488" i="13"/>
  <c r="D473" i="3"/>
  <c r="B466" i="3" l="1"/>
  <c r="E466" i="3" s="1"/>
  <c r="H466" i="3"/>
  <c r="W474" i="13"/>
  <c r="AA474" i="13"/>
  <c r="A472" i="13"/>
  <c r="F471" i="13"/>
  <c r="H471" i="13" s="1"/>
  <c r="K471" i="13"/>
  <c r="M471" i="13" s="1"/>
  <c r="J474" i="13"/>
  <c r="CJ469" i="13"/>
  <c r="CK469" i="13"/>
  <c r="E474" i="13"/>
  <c r="C489" i="13"/>
  <c r="D474" i="3"/>
  <c r="B467" i="3" l="1"/>
  <c r="E467" i="3" s="1"/>
  <c r="H467" i="3"/>
  <c r="W475" i="13"/>
  <c r="AA475" i="13"/>
  <c r="A473" i="13"/>
  <c r="K472" i="13"/>
  <c r="M472" i="13" s="1"/>
  <c r="F472" i="13"/>
  <c r="H472" i="13" s="1"/>
  <c r="J475" i="13"/>
  <c r="CJ470" i="13"/>
  <c r="CK470" i="13"/>
  <c r="E475" i="13"/>
  <c r="C490" i="13"/>
  <c r="D475" i="3"/>
  <c r="B468" i="3" l="1"/>
  <c r="E468" i="3" s="1"/>
  <c r="H468" i="3"/>
  <c r="W476" i="13"/>
  <c r="AA476" i="13"/>
  <c r="A474" i="13"/>
  <c r="K473" i="13"/>
  <c r="M473" i="13" s="1"/>
  <c r="F473" i="13"/>
  <c r="H473" i="13" s="1"/>
  <c r="J476" i="13"/>
  <c r="CK471" i="13"/>
  <c r="CJ471" i="13"/>
  <c r="E476" i="13"/>
  <c r="C491" i="13"/>
  <c r="D476" i="3"/>
  <c r="B469" i="3" l="1"/>
  <c r="E469" i="3" s="1"/>
  <c r="H469" i="3"/>
  <c r="W477" i="13"/>
  <c r="AA477" i="13"/>
  <c r="A475" i="13"/>
  <c r="F474" i="13"/>
  <c r="H474" i="13" s="1"/>
  <c r="K474" i="13"/>
  <c r="M474" i="13" s="1"/>
  <c r="J477" i="13"/>
  <c r="CJ472" i="13"/>
  <c r="CK472" i="13"/>
  <c r="E477" i="13"/>
  <c r="C492" i="13"/>
  <c r="D477" i="3"/>
  <c r="B470" i="3" l="1"/>
  <c r="E470" i="3" s="1"/>
  <c r="H470" i="3"/>
  <c r="W478" i="13"/>
  <c r="AA478" i="13"/>
  <c r="A476" i="13"/>
  <c r="F475" i="13"/>
  <c r="H475" i="13" s="1"/>
  <c r="K475" i="13"/>
  <c r="M475" i="13" s="1"/>
  <c r="J478" i="13"/>
  <c r="CJ473" i="13"/>
  <c r="CK473" i="13"/>
  <c r="E478" i="13"/>
  <c r="C493" i="13"/>
  <c r="D478" i="3"/>
  <c r="B471" i="3" l="1"/>
  <c r="E471" i="3" s="1"/>
  <c r="H471" i="3"/>
  <c r="W479" i="13"/>
  <c r="AA479" i="13"/>
  <c r="A477" i="13"/>
  <c r="K476" i="13"/>
  <c r="M476" i="13" s="1"/>
  <c r="F476" i="13"/>
  <c r="H476" i="13" s="1"/>
  <c r="J479" i="13"/>
  <c r="CK474" i="13"/>
  <c r="CJ474" i="13"/>
  <c r="E479" i="13"/>
  <c r="C494" i="13"/>
  <c r="D479" i="3"/>
  <c r="B472" i="3" l="1"/>
  <c r="E472" i="3" s="1"/>
  <c r="H472" i="3"/>
  <c r="W480" i="13"/>
  <c r="AA480" i="13"/>
  <c r="A478" i="13"/>
  <c r="K477" i="13"/>
  <c r="M477" i="13" s="1"/>
  <c r="F477" i="13"/>
  <c r="H477" i="13" s="1"/>
  <c r="J480" i="13"/>
  <c r="CJ475" i="13"/>
  <c r="CK475" i="13"/>
  <c r="E480" i="13"/>
  <c r="C495" i="13"/>
  <c r="D480" i="3"/>
  <c r="B473" i="3" l="1"/>
  <c r="E473" i="3" s="1"/>
  <c r="H473" i="3"/>
  <c r="W481" i="13"/>
  <c r="AA481" i="13"/>
  <c r="A479" i="13"/>
  <c r="K478" i="13"/>
  <c r="M478" i="13" s="1"/>
  <c r="F478" i="13"/>
  <c r="H478" i="13" s="1"/>
  <c r="J481" i="13"/>
  <c r="CJ476" i="13"/>
  <c r="CK476" i="13"/>
  <c r="E481" i="13"/>
  <c r="C496" i="13"/>
  <c r="D481" i="3"/>
  <c r="B474" i="3" l="1"/>
  <c r="E474" i="3" s="1"/>
  <c r="H474" i="3"/>
  <c r="W482" i="13"/>
  <c r="AA482" i="13"/>
  <c r="A480" i="13"/>
  <c r="F479" i="13"/>
  <c r="H479" i="13" s="1"/>
  <c r="K479" i="13"/>
  <c r="M479" i="13" s="1"/>
  <c r="J482" i="13"/>
  <c r="CJ477" i="13"/>
  <c r="CK477" i="13"/>
  <c r="E482" i="13"/>
  <c r="C497" i="13"/>
  <c r="D482" i="3"/>
  <c r="B475" i="3" l="1"/>
  <c r="E475" i="3" s="1"/>
  <c r="H475" i="3"/>
  <c r="W483" i="13"/>
  <c r="AA483" i="13"/>
  <c r="A481" i="13"/>
  <c r="F480" i="13"/>
  <c r="H480" i="13" s="1"/>
  <c r="K480" i="13"/>
  <c r="M480" i="13" s="1"/>
  <c r="J483" i="13"/>
  <c r="CK478" i="13"/>
  <c r="CJ478" i="13"/>
  <c r="E483" i="13"/>
  <c r="C498" i="13"/>
  <c r="D483" i="3"/>
  <c r="B476" i="3" l="1"/>
  <c r="E476" i="3" s="1"/>
  <c r="H476" i="3"/>
  <c r="W484" i="13"/>
  <c r="AA484" i="13"/>
  <c r="A482" i="13"/>
  <c r="F481" i="13"/>
  <c r="H481" i="13" s="1"/>
  <c r="K481" i="13"/>
  <c r="M481" i="13" s="1"/>
  <c r="J484" i="13"/>
  <c r="CK479" i="13"/>
  <c r="CJ479" i="13"/>
  <c r="E484" i="13"/>
  <c r="C499" i="13"/>
  <c r="D484" i="3"/>
  <c r="B477" i="3" l="1"/>
  <c r="E477" i="3" s="1"/>
  <c r="H477" i="3"/>
  <c r="W485" i="13"/>
  <c r="AA485" i="13"/>
  <c r="A483" i="13"/>
  <c r="K482" i="13"/>
  <c r="M482" i="13" s="1"/>
  <c r="F482" i="13"/>
  <c r="H482" i="13" s="1"/>
  <c r="J485" i="13"/>
  <c r="CJ480" i="13"/>
  <c r="CK480" i="13"/>
  <c r="E485" i="13"/>
  <c r="C500" i="13"/>
  <c r="D485" i="3"/>
  <c r="B478" i="3" l="1"/>
  <c r="E478" i="3" s="1"/>
  <c r="H478" i="3"/>
  <c r="W486" i="13"/>
  <c r="AA486" i="13"/>
  <c r="A484" i="13"/>
  <c r="F483" i="13"/>
  <c r="H483" i="13" s="1"/>
  <c r="K483" i="13"/>
  <c r="M483" i="13" s="1"/>
  <c r="J486" i="13"/>
  <c r="CJ481" i="13"/>
  <c r="CK481" i="13"/>
  <c r="E486" i="13"/>
  <c r="C501" i="13"/>
  <c r="D486" i="3"/>
  <c r="B479" i="3" l="1"/>
  <c r="E479" i="3" s="1"/>
  <c r="H479" i="3"/>
  <c r="W487" i="13"/>
  <c r="AA487" i="13"/>
  <c r="A485" i="13"/>
  <c r="K484" i="13"/>
  <c r="M484" i="13" s="1"/>
  <c r="F484" i="13"/>
  <c r="H484" i="13" s="1"/>
  <c r="J487" i="13"/>
  <c r="CK482" i="13"/>
  <c r="CJ482" i="13"/>
  <c r="E487" i="13"/>
  <c r="C502" i="13"/>
  <c r="D487" i="3"/>
  <c r="B480" i="3" l="1"/>
  <c r="E480" i="3" s="1"/>
  <c r="H480" i="3"/>
  <c r="W488" i="13"/>
  <c r="AA488" i="13"/>
  <c r="A486" i="13"/>
  <c r="F485" i="13"/>
  <c r="H485" i="13" s="1"/>
  <c r="K485" i="13"/>
  <c r="M485" i="13" s="1"/>
  <c r="J488" i="13"/>
  <c r="CJ483" i="13"/>
  <c r="CK483" i="13"/>
  <c r="E488" i="13"/>
  <c r="C503" i="13"/>
  <c r="D488" i="3"/>
  <c r="B481" i="3" l="1"/>
  <c r="E481" i="3" s="1"/>
  <c r="H481" i="3"/>
  <c r="W489" i="13"/>
  <c r="AA489" i="13"/>
  <c r="A487" i="13"/>
  <c r="F486" i="13"/>
  <c r="H486" i="13" s="1"/>
  <c r="K486" i="13"/>
  <c r="M486" i="13" s="1"/>
  <c r="J489" i="13"/>
  <c r="CK484" i="13"/>
  <c r="CJ484" i="13"/>
  <c r="E489" i="13"/>
  <c r="C504" i="13"/>
  <c r="D489" i="3"/>
  <c r="B482" i="3" l="1"/>
  <c r="E482" i="3" s="1"/>
  <c r="H482" i="3"/>
  <c r="W490" i="13"/>
  <c r="AA490" i="13"/>
  <c r="A488" i="13"/>
  <c r="K487" i="13"/>
  <c r="M487" i="13" s="1"/>
  <c r="F487" i="13"/>
  <c r="H487" i="13" s="1"/>
  <c r="J490" i="13"/>
  <c r="CJ485" i="13"/>
  <c r="CK485" i="13"/>
  <c r="E490" i="13"/>
  <c r="C505" i="13"/>
  <c r="D490" i="3"/>
  <c r="B483" i="3" l="1"/>
  <c r="E483" i="3" s="1"/>
  <c r="H483" i="3"/>
  <c r="W491" i="13"/>
  <c r="AA491" i="13"/>
  <c r="A489" i="13"/>
  <c r="K488" i="13"/>
  <c r="M488" i="13" s="1"/>
  <c r="F488" i="13"/>
  <c r="H488" i="13" s="1"/>
  <c r="J491" i="13"/>
  <c r="CK486" i="13"/>
  <c r="CJ486" i="13"/>
  <c r="E491" i="13"/>
  <c r="C506" i="13"/>
  <c r="D491" i="3"/>
  <c r="B484" i="3" l="1"/>
  <c r="E484" i="3" s="1"/>
  <c r="H484" i="3"/>
  <c r="W492" i="13"/>
  <c r="AA492" i="13"/>
  <c r="A490" i="13"/>
  <c r="K489" i="13"/>
  <c r="M489" i="13" s="1"/>
  <c r="F489" i="13"/>
  <c r="H489" i="13" s="1"/>
  <c r="J492" i="13"/>
  <c r="CK487" i="13"/>
  <c r="CJ487" i="13"/>
  <c r="E492" i="13"/>
  <c r="C507" i="13"/>
  <c r="D492" i="3"/>
  <c r="B485" i="3" l="1"/>
  <c r="E485" i="3" s="1"/>
  <c r="H485" i="3"/>
  <c r="W493" i="13"/>
  <c r="AA493" i="13"/>
  <c r="A491" i="13"/>
  <c r="K490" i="13"/>
  <c r="M490" i="13" s="1"/>
  <c r="F490" i="13"/>
  <c r="H490" i="13" s="1"/>
  <c r="J493" i="13"/>
  <c r="CJ488" i="13"/>
  <c r="CK488" i="13"/>
  <c r="E493" i="13"/>
  <c r="C508" i="13"/>
  <c r="D493" i="3"/>
  <c r="B486" i="3" l="1"/>
  <c r="E486" i="3" s="1"/>
  <c r="H486" i="3"/>
  <c r="W494" i="13"/>
  <c r="AA494" i="13"/>
  <c r="A492" i="13"/>
  <c r="F491" i="13"/>
  <c r="H491" i="13" s="1"/>
  <c r="K491" i="13"/>
  <c r="M491" i="13" s="1"/>
  <c r="J494" i="13"/>
  <c r="CJ489" i="13"/>
  <c r="CK489" i="13"/>
  <c r="E494" i="13"/>
  <c r="C509" i="13"/>
  <c r="D494" i="3"/>
  <c r="B487" i="3" l="1"/>
  <c r="E487" i="3" s="1"/>
  <c r="H487" i="3"/>
  <c r="W495" i="13"/>
  <c r="AA495" i="13"/>
  <c r="A493" i="13"/>
  <c r="K492" i="13"/>
  <c r="M492" i="13" s="1"/>
  <c r="F492" i="13"/>
  <c r="H492" i="13" s="1"/>
  <c r="J495" i="13"/>
  <c r="CK490" i="13"/>
  <c r="CJ490" i="13"/>
  <c r="E495" i="13"/>
  <c r="C510" i="13"/>
  <c r="D495" i="3"/>
  <c r="B488" i="3" l="1"/>
  <c r="E488" i="3" s="1"/>
  <c r="H488" i="3"/>
  <c r="W496" i="13"/>
  <c r="AA496" i="13"/>
  <c r="A494" i="13"/>
  <c r="F493" i="13"/>
  <c r="H493" i="13" s="1"/>
  <c r="K493" i="13"/>
  <c r="M493" i="13" s="1"/>
  <c r="J496" i="13"/>
  <c r="CJ491" i="13"/>
  <c r="CK491" i="13"/>
  <c r="E496" i="13"/>
  <c r="C511" i="13"/>
  <c r="D496" i="3"/>
  <c r="B489" i="3" l="1"/>
  <c r="E489" i="3" s="1"/>
  <c r="H489" i="3"/>
  <c r="W497" i="13"/>
  <c r="AA497" i="13"/>
  <c r="A495" i="13"/>
  <c r="K494" i="13"/>
  <c r="M494" i="13" s="1"/>
  <c r="F494" i="13"/>
  <c r="H494" i="13" s="1"/>
  <c r="J497" i="13"/>
  <c r="CJ492" i="13"/>
  <c r="CK492" i="13"/>
  <c r="E497" i="13"/>
  <c r="C512" i="13"/>
  <c r="D497" i="3"/>
  <c r="B490" i="3" l="1"/>
  <c r="E490" i="3" s="1"/>
  <c r="H490" i="3"/>
  <c r="W498" i="13"/>
  <c r="AA498" i="13"/>
  <c r="A496" i="13"/>
  <c r="F495" i="13"/>
  <c r="H495" i="13" s="1"/>
  <c r="K495" i="13"/>
  <c r="M495" i="13" s="1"/>
  <c r="J498" i="13"/>
  <c r="CK493" i="13"/>
  <c r="CJ493" i="13"/>
  <c r="E498" i="13"/>
  <c r="C513" i="13"/>
  <c r="D498" i="3"/>
  <c r="B491" i="3" l="1"/>
  <c r="E491" i="3" s="1"/>
  <c r="H491" i="3"/>
  <c r="W499" i="13"/>
  <c r="AA499" i="13"/>
  <c r="A497" i="13"/>
  <c r="K496" i="13"/>
  <c r="M496" i="13" s="1"/>
  <c r="F496" i="13"/>
  <c r="H496" i="13" s="1"/>
  <c r="J499" i="13"/>
  <c r="CJ494" i="13"/>
  <c r="CK494" i="13"/>
  <c r="E499" i="13"/>
  <c r="C514" i="13"/>
  <c r="D499" i="3"/>
  <c r="B492" i="3" l="1"/>
  <c r="E492" i="3" s="1"/>
  <c r="H492" i="3"/>
  <c r="W500" i="13"/>
  <c r="AA500" i="13"/>
  <c r="A498" i="13"/>
  <c r="F497" i="13"/>
  <c r="H497" i="13" s="1"/>
  <c r="K497" i="13"/>
  <c r="M497" i="13" s="1"/>
  <c r="J500" i="13"/>
  <c r="CJ495" i="13"/>
  <c r="CK495" i="13"/>
  <c r="E500" i="13"/>
  <c r="C515" i="13"/>
  <c r="D500" i="3"/>
  <c r="B493" i="3" l="1"/>
  <c r="E493" i="3" s="1"/>
  <c r="H493" i="3"/>
  <c r="W501" i="13"/>
  <c r="AA501" i="13"/>
  <c r="A499" i="13"/>
  <c r="K498" i="13"/>
  <c r="M498" i="13" s="1"/>
  <c r="F498" i="13"/>
  <c r="H498" i="13" s="1"/>
  <c r="J501" i="13"/>
  <c r="CK496" i="13"/>
  <c r="CJ496" i="13"/>
  <c r="E501" i="13"/>
  <c r="C516" i="13"/>
  <c r="D501" i="3"/>
  <c r="B494" i="3" l="1"/>
  <c r="E494" i="3" s="1"/>
  <c r="H494" i="3"/>
  <c r="W502" i="13"/>
  <c r="AA502" i="13"/>
  <c r="A500" i="13"/>
  <c r="F499" i="13"/>
  <c r="H499" i="13" s="1"/>
  <c r="K499" i="13"/>
  <c r="M499" i="13" s="1"/>
  <c r="J502" i="13"/>
  <c r="CK497" i="13"/>
  <c r="CJ497" i="13"/>
  <c r="E502" i="13"/>
  <c r="C517" i="13"/>
  <c r="D502" i="3"/>
  <c r="B495" i="3" l="1"/>
  <c r="E495" i="3" s="1"/>
  <c r="H495" i="3"/>
  <c r="W503" i="13"/>
  <c r="AA503" i="13"/>
  <c r="A501" i="13"/>
  <c r="K500" i="13"/>
  <c r="M500" i="13" s="1"/>
  <c r="F500" i="13"/>
  <c r="H500" i="13" s="1"/>
  <c r="J503" i="13"/>
  <c r="CK498" i="13"/>
  <c r="CJ498" i="13"/>
  <c r="E503" i="13"/>
  <c r="C518" i="13"/>
  <c r="D503" i="3"/>
  <c r="B496" i="3" l="1"/>
  <c r="E496" i="3" s="1"/>
  <c r="H496" i="3"/>
  <c r="W504" i="13"/>
  <c r="AA504" i="13"/>
  <c r="A502" i="13"/>
  <c r="K501" i="13"/>
  <c r="M501" i="13" s="1"/>
  <c r="F501" i="13"/>
  <c r="H501" i="13" s="1"/>
  <c r="J504" i="13"/>
  <c r="CK499" i="13"/>
  <c r="CJ499" i="13"/>
  <c r="E504" i="13"/>
  <c r="C519" i="13"/>
  <c r="D504" i="3"/>
  <c r="B497" i="3" l="1"/>
  <c r="E497" i="3" s="1"/>
  <c r="H497" i="3"/>
  <c r="W505" i="13"/>
  <c r="AA505" i="13"/>
  <c r="A503" i="13"/>
  <c r="K502" i="13"/>
  <c r="M502" i="13" s="1"/>
  <c r="F502" i="13"/>
  <c r="H502" i="13" s="1"/>
  <c r="J505" i="13"/>
  <c r="CK500" i="13"/>
  <c r="CJ500" i="13"/>
  <c r="E505" i="13"/>
  <c r="C520" i="13"/>
  <c r="D505" i="3"/>
  <c r="B498" i="3" l="1"/>
  <c r="E498" i="3" s="1"/>
  <c r="H498" i="3"/>
  <c r="W506" i="13"/>
  <c r="AA506" i="13"/>
  <c r="A504" i="13"/>
  <c r="F503" i="13"/>
  <c r="H503" i="13" s="1"/>
  <c r="K503" i="13"/>
  <c r="M503" i="13" s="1"/>
  <c r="J506" i="13"/>
  <c r="CK501" i="13"/>
  <c r="CJ501" i="13"/>
  <c r="E506" i="13"/>
  <c r="C521" i="13"/>
  <c r="D506" i="3"/>
  <c r="B499" i="3" l="1"/>
  <c r="E499" i="3" s="1"/>
  <c r="H499" i="3"/>
  <c r="W507" i="13"/>
  <c r="AA507" i="13"/>
  <c r="A505" i="13"/>
  <c r="F504" i="13"/>
  <c r="H504" i="13" s="1"/>
  <c r="K504" i="13"/>
  <c r="M504" i="13" s="1"/>
  <c r="J507" i="13"/>
  <c r="CK502" i="13"/>
  <c r="CJ502" i="13"/>
  <c r="E507" i="13"/>
  <c r="C522" i="13"/>
  <c r="D507" i="3"/>
  <c r="B500" i="3" l="1"/>
  <c r="E500" i="3" s="1"/>
  <c r="H500" i="3"/>
  <c r="W508" i="13"/>
  <c r="AA508" i="13"/>
  <c r="A506" i="13"/>
  <c r="F505" i="13"/>
  <c r="H505" i="13" s="1"/>
  <c r="K505" i="13"/>
  <c r="M505" i="13" s="1"/>
  <c r="J508" i="13"/>
  <c r="CJ503" i="13"/>
  <c r="CK503" i="13"/>
  <c r="E508" i="13"/>
  <c r="C523" i="13"/>
  <c r="D508" i="3"/>
  <c r="B501" i="3" l="1"/>
  <c r="E501" i="3" s="1"/>
  <c r="H501" i="3"/>
  <c r="W509" i="13"/>
  <c r="AA509" i="13"/>
  <c r="A507" i="13"/>
  <c r="F506" i="13"/>
  <c r="H506" i="13" s="1"/>
  <c r="K506" i="13"/>
  <c r="M506" i="13" s="1"/>
  <c r="J509" i="13"/>
  <c r="CJ504" i="13"/>
  <c r="CK504" i="13"/>
  <c r="E509" i="13"/>
  <c r="C524" i="13"/>
  <c r="D509" i="3"/>
  <c r="B502" i="3" l="1"/>
  <c r="E502" i="3" s="1"/>
  <c r="H502" i="3"/>
  <c r="W510" i="13"/>
  <c r="AA510" i="13"/>
  <c r="A508" i="13"/>
  <c r="F507" i="13"/>
  <c r="H507" i="13" s="1"/>
  <c r="K507" i="13"/>
  <c r="M507" i="13" s="1"/>
  <c r="J510" i="13"/>
  <c r="CJ505" i="13"/>
  <c r="CK505" i="13"/>
  <c r="E510" i="13"/>
  <c r="C525" i="13"/>
  <c r="D510" i="3"/>
  <c r="B503" i="3" l="1"/>
  <c r="E503" i="3" s="1"/>
  <c r="H503" i="3"/>
  <c r="W511" i="13"/>
  <c r="AA511" i="13"/>
  <c r="A509" i="13"/>
  <c r="F508" i="13"/>
  <c r="H508" i="13" s="1"/>
  <c r="K508" i="13"/>
  <c r="M508" i="13" s="1"/>
  <c r="J511" i="13"/>
  <c r="CJ506" i="13"/>
  <c r="CK506" i="13"/>
  <c r="E511" i="13"/>
  <c r="C526" i="13"/>
  <c r="D511" i="3"/>
  <c r="B504" i="3" l="1"/>
  <c r="E504" i="3" s="1"/>
  <c r="H504" i="3"/>
  <c r="W512" i="13"/>
  <c r="AA512" i="13"/>
  <c r="A510" i="13"/>
  <c r="K509" i="13"/>
  <c r="M509" i="13" s="1"/>
  <c r="F509" i="13"/>
  <c r="H509" i="13" s="1"/>
  <c r="J512" i="13"/>
  <c r="CJ507" i="13"/>
  <c r="CK507" i="13"/>
  <c r="E512" i="13"/>
  <c r="C527" i="13"/>
  <c r="D512" i="3"/>
  <c r="B505" i="3" l="1"/>
  <c r="E505" i="3" s="1"/>
  <c r="H505" i="3"/>
  <c r="W513" i="13"/>
  <c r="AA513" i="13"/>
  <c r="A511" i="13"/>
  <c r="F510" i="13"/>
  <c r="H510" i="13" s="1"/>
  <c r="K510" i="13"/>
  <c r="M510" i="13" s="1"/>
  <c r="J513" i="13"/>
  <c r="CK508" i="13"/>
  <c r="CJ508" i="13"/>
  <c r="E513" i="13"/>
  <c r="C528" i="13"/>
  <c r="D513" i="3"/>
  <c r="B506" i="3" l="1"/>
  <c r="E506" i="3" s="1"/>
  <c r="H506" i="3"/>
  <c r="W514" i="13"/>
  <c r="AA514" i="13"/>
  <c r="A512" i="13"/>
  <c r="K511" i="13"/>
  <c r="M511" i="13" s="1"/>
  <c r="F511" i="13"/>
  <c r="H511" i="13" s="1"/>
  <c r="J514" i="13"/>
  <c r="CK509" i="13"/>
  <c r="CJ509" i="13"/>
  <c r="E514" i="13"/>
  <c r="C529" i="13"/>
  <c r="D514" i="3"/>
  <c r="B507" i="3" l="1"/>
  <c r="E507" i="3" s="1"/>
  <c r="H507" i="3"/>
  <c r="W515" i="13"/>
  <c r="AA515" i="13"/>
  <c r="A513" i="13"/>
  <c r="F512" i="13"/>
  <c r="H512" i="13" s="1"/>
  <c r="K512" i="13"/>
  <c r="M512" i="13" s="1"/>
  <c r="J515" i="13"/>
  <c r="CJ510" i="13"/>
  <c r="CK510" i="13"/>
  <c r="E515" i="13"/>
  <c r="C530" i="13"/>
  <c r="D515" i="3"/>
  <c r="B508" i="3" l="1"/>
  <c r="E508" i="3" s="1"/>
  <c r="H508" i="3"/>
  <c r="W516" i="13"/>
  <c r="AA516" i="13"/>
  <c r="A514" i="13"/>
  <c r="K513" i="13"/>
  <c r="M513" i="13" s="1"/>
  <c r="F513" i="13"/>
  <c r="H513" i="13" s="1"/>
  <c r="J516" i="13"/>
  <c r="CK511" i="13"/>
  <c r="CJ511" i="13"/>
  <c r="E516" i="13"/>
  <c r="C531" i="13"/>
  <c r="D516" i="3"/>
  <c r="B509" i="3" l="1"/>
  <c r="E509" i="3" s="1"/>
  <c r="H509" i="3"/>
  <c r="W517" i="13"/>
  <c r="AA517" i="13"/>
  <c r="A515" i="13"/>
  <c r="K514" i="13"/>
  <c r="M514" i="13" s="1"/>
  <c r="F514" i="13"/>
  <c r="H514" i="13" s="1"/>
  <c r="J517" i="13"/>
  <c r="CK512" i="13"/>
  <c r="CJ512" i="13"/>
  <c r="E517" i="13"/>
  <c r="C532" i="13"/>
  <c r="D517" i="3"/>
  <c r="B510" i="3" l="1"/>
  <c r="E510" i="3" s="1"/>
  <c r="H510" i="3"/>
  <c r="W518" i="13"/>
  <c r="AA518" i="13"/>
  <c r="A516" i="13"/>
  <c r="F515" i="13"/>
  <c r="H515" i="13" s="1"/>
  <c r="K515" i="13"/>
  <c r="M515" i="13" s="1"/>
  <c r="J518" i="13"/>
  <c r="CJ513" i="13"/>
  <c r="CK513" i="13"/>
  <c r="E518" i="13"/>
  <c r="C533" i="13"/>
  <c r="D518" i="3"/>
  <c r="B511" i="3" l="1"/>
  <c r="E511" i="3" s="1"/>
  <c r="H511" i="3"/>
  <c r="W519" i="13"/>
  <c r="AA519" i="13"/>
  <c r="A517" i="13"/>
  <c r="K516" i="13"/>
  <c r="M516" i="13" s="1"/>
  <c r="F516" i="13"/>
  <c r="H516" i="13" s="1"/>
  <c r="J519" i="13"/>
  <c r="CJ514" i="13"/>
  <c r="CK514" i="13"/>
  <c r="E519" i="13"/>
  <c r="C534" i="13"/>
  <c r="D519" i="3"/>
  <c r="B512" i="3" l="1"/>
  <c r="E512" i="3" s="1"/>
  <c r="H512" i="3"/>
  <c r="W520" i="13"/>
  <c r="AA520" i="13"/>
  <c r="A518" i="13"/>
  <c r="K517" i="13"/>
  <c r="M517" i="13" s="1"/>
  <c r="F517" i="13"/>
  <c r="H517" i="13" s="1"/>
  <c r="J520" i="13"/>
  <c r="CJ515" i="13"/>
  <c r="CK515" i="13"/>
  <c r="E520" i="13"/>
  <c r="C535" i="13"/>
  <c r="D520" i="3"/>
  <c r="B513" i="3" l="1"/>
  <c r="E513" i="3" s="1"/>
  <c r="H513" i="3"/>
  <c r="W521" i="13"/>
  <c r="AA521" i="13"/>
  <c r="A519" i="13"/>
  <c r="K518" i="13"/>
  <c r="M518" i="13" s="1"/>
  <c r="F518" i="13"/>
  <c r="H518" i="13" s="1"/>
  <c r="J521" i="13"/>
  <c r="CJ516" i="13"/>
  <c r="CK516" i="13"/>
  <c r="E521" i="13"/>
  <c r="C536" i="13"/>
  <c r="D521" i="3"/>
  <c r="B514" i="3" l="1"/>
  <c r="E514" i="3" s="1"/>
  <c r="H514" i="3"/>
  <c r="W522" i="13"/>
  <c r="AA522" i="13"/>
  <c r="A520" i="13"/>
  <c r="F519" i="13"/>
  <c r="H519" i="13" s="1"/>
  <c r="K519" i="13"/>
  <c r="M519" i="13" s="1"/>
  <c r="J522" i="13"/>
  <c r="CK517" i="13"/>
  <c r="CJ517" i="13"/>
  <c r="E522" i="13"/>
  <c r="C537" i="13"/>
  <c r="D522" i="3"/>
  <c r="B515" i="3" l="1"/>
  <c r="E515" i="3" s="1"/>
  <c r="H515" i="3"/>
  <c r="W523" i="13"/>
  <c r="AA523" i="13"/>
  <c r="A521" i="13"/>
  <c r="F520" i="13"/>
  <c r="H520" i="13" s="1"/>
  <c r="K520" i="13"/>
  <c r="M520" i="13" s="1"/>
  <c r="J523" i="13"/>
  <c r="CK518" i="13"/>
  <c r="CJ518" i="13"/>
  <c r="E523" i="13"/>
  <c r="C538" i="13"/>
  <c r="D523" i="3"/>
  <c r="B516" i="3" l="1"/>
  <c r="E516" i="3" s="1"/>
  <c r="H516" i="3"/>
  <c r="W524" i="13"/>
  <c r="AA524" i="13"/>
  <c r="A522" i="13"/>
  <c r="K521" i="13"/>
  <c r="M521" i="13" s="1"/>
  <c r="F521" i="13"/>
  <c r="H521" i="13" s="1"/>
  <c r="J524" i="13"/>
  <c r="CK519" i="13"/>
  <c r="CJ519" i="13"/>
  <c r="E524" i="13"/>
  <c r="C539" i="13"/>
  <c r="D524" i="3"/>
  <c r="B517" i="3" l="1"/>
  <c r="E517" i="3" s="1"/>
  <c r="H517" i="3"/>
  <c r="W525" i="13"/>
  <c r="AA525" i="13"/>
  <c r="A523" i="13"/>
  <c r="K522" i="13"/>
  <c r="M522" i="13" s="1"/>
  <c r="F522" i="13"/>
  <c r="H522" i="13" s="1"/>
  <c r="J525" i="13"/>
  <c r="CK520" i="13"/>
  <c r="CJ520" i="13"/>
  <c r="E525" i="13"/>
  <c r="C540" i="13"/>
  <c r="D525" i="3"/>
  <c r="B518" i="3" l="1"/>
  <c r="E518" i="3" s="1"/>
  <c r="H518" i="3"/>
  <c r="W526" i="13"/>
  <c r="AA526" i="13"/>
  <c r="A524" i="13"/>
  <c r="K523" i="13"/>
  <c r="M523" i="13" s="1"/>
  <c r="F523" i="13"/>
  <c r="H523" i="13" s="1"/>
  <c r="J526" i="13"/>
  <c r="CK521" i="13"/>
  <c r="CJ521" i="13"/>
  <c r="E526" i="13"/>
  <c r="C541" i="13"/>
  <c r="D526" i="3"/>
  <c r="B519" i="3" l="1"/>
  <c r="E519" i="3" s="1"/>
  <c r="H519" i="3"/>
  <c r="W527" i="13"/>
  <c r="AA527" i="13"/>
  <c r="A525" i="13"/>
  <c r="F524" i="13"/>
  <c r="H524" i="13" s="1"/>
  <c r="K524" i="13"/>
  <c r="M524" i="13" s="1"/>
  <c r="J527" i="13"/>
  <c r="CJ522" i="13"/>
  <c r="CK522" i="13"/>
  <c r="E527" i="13"/>
  <c r="C542" i="13"/>
  <c r="D527" i="3"/>
  <c r="B520" i="3" l="1"/>
  <c r="E520" i="3" s="1"/>
  <c r="H520" i="3"/>
  <c r="W528" i="13"/>
  <c r="AA528" i="13"/>
  <c r="A526" i="13"/>
  <c r="K525" i="13"/>
  <c r="M525" i="13" s="1"/>
  <c r="F525" i="13"/>
  <c r="H525" i="13" s="1"/>
  <c r="J528" i="13"/>
  <c r="CJ523" i="13"/>
  <c r="CK523" i="13"/>
  <c r="E528" i="13"/>
  <c r="C543" i="13"/>
  <c r="D528" i="3"/>
  <c r="B521" i="3" l="1"/>
  <c r="E521" i="3" s="1"/>
  <c r="H521" i="3"/>
  <c r="W529" i="13"/>
  <c r="AA529" i="13"/>
  <c r="A527" i="13"/>
  <c r="K526" i="13"/>
  <c r="M526" i="13" s="1"/>
  <c r="F526" i="13"/>
  <c r="H526" i="13" s="1"/>
  <c r="J529" i="13"/>
  <c r="CJ524" i="13"/>
  <c r="CK524" i="13"/>
  <c r="E529" i="13"/>
  <c r="C544" i="13"/>
  <c r="D529" i="3"/>
  <c r="B522" i="3" l="1"/>
  <c r="E522" i="3" s="1"/>
  <c r="H522" i="3"/>
  <c r="W530" i="13"/>
  <c r="AA530" i="13"/>
  <c r="A528" i="13"/>
  <c r="K527" i="13"/>
  <c r="M527" i="13" s="1"/>
  <c r="F527" i="13"/>
  <c r="H527" i="13" s="1"/>
  <c r="J530" i="13"/>
  <c r="CK525" i="13"/>
  <c r="CJ525" i="13"/>
  <c r="E530" i="13"/>
  <c r="C545" i="13"/>
  <c r="D530" i="3"/>
  <c r="B523" i="3" l="1"/>
  <c r="E523" i="3" s="1"/>
  <c r="H523" i="3"/>
  <c r="W531" i="13"/>
  <c r="AA531" i="13"/>
  <c r="A529" i="13"/>
  <c r="K528" i="13"/>
  <c r="M528" i="13" s="1"/>
  <c r="F528" i="13"/>
  <c r="H528" i="13" s="1"/>
  <c r="J531" i="13"/>
  <c r="CJ526" i="13"/>
  <c r="CK526" i="13"/>
  <c r="E531" i="13"/>
  <c r="C546" i="13"/>
  <c r="D531" i="3"/>
  <c r="B524" i="3" l="1"/>
  <c r="E524" i="3" s="1"/>
  <c r="H524" i="3"/>
  <c r="W532" i="13"/>
  <c r="AA532" i="13"/>
  <c r="A530" i="13"/>
  <c r="F529" i="13"/>
  <c r="H529" i="13" s="1"/>
  <c r="K529" i="13"/>
  <c r="M529" i="13" s="1"/>
  <c r="J532" i="13"/>
  <c r="CK527" i="13"/>
  <c r="CJ527" i="13"/>
  <c r="E532" i="13"/>
  <c r="C547" i="13"/>
  <c r="D532" i="3"/>
  <c r="B525" i="3" l="1"/>
  <c r="E525" i="3" s="1"/>
  <c r="H525" i="3"/>
  <c r="W533" i="13"/>
  <c r="AA533" i="13"/>
  <c r="A531" i="13"/>
  <c r="F530" i="13"/>
  <c r="H530" i="13" s="1"/>
  <c r="K530" i="13"/>
  <c r="M530" i="13" s="1"/>
  <c r="J533" i="13"/>
  <c r="CJ528" i="13"/>
  <c r="CK528" i="13"/>
  <c r="E533" i="13"/>
  <c r="C548" i="13"/>
  <c r="D533" i="3"/>
  <c r="B526" i="3" l="1"/>
  <c r="E526" i="3" s="1"/>
  <c r="H526" i="3"/>
  <c r="W534" i="13"/>
  <c r="AA534" i="13"/>
  <c r="A532" i="13"/>
  <c r="K531" i="13"/>
  <c r="M531" i="13" s="1"/>
  <c r="F531" i="13"/>
  <c r="H531" i="13" s="1"/>
  <c r="J534" i="13"/>
  <c r="CK529" i="13"/>
  <c r="CJ529" i="13"/>
  <c r="E534" i="13"/>
  <c r="C549" i="13"/>
  <c r="D534" i="3"/>
  <c r="B527" i="3" l="1"/>
  <c r="E527" i="3" s="1"/>
  <c r="H527" i="3"/>
  <c r="W535" i="13"/>
  <c r="AA535" i="13"/>
  <c r="A533" i="13"/>
  <c r="K532" i="13"/>
  <c r="M532" i="13" s="1"/>
  <c r="F532" i="13"/>
  <c r="H532" i="13" s="1"/>
  <c r="J535" i="13"/>
  <c r="CK530" i="13"/>
  <c r="CJ530" i="13"/>
  <c r="E535" i="13"/>
  <c r="C550" i="13"/>
  <c r="D535" i="3"/>
  <c r="B528" i="3" l="1"/>
  <c r="E528" i="3" s="1"/>
  <c r="H528" i="3"/>
  <c r="W536" i="13"/>
  <c r="AA536" i="13"/>
  <c r="A534" i="13"/>
  <c r="K533" i="13"/>
  <c r="M533" i="13" s="1"/>
  <c r="F533" i="13"/>
  <c r="H533" i="13" s="1"/>
  <c r="J536" i="13"/>
  <c r="CK531" i="13"/>
  <c r="CJ531" i="13"/>
  <c r="E536" i="13"/>
  <c r="C551" i="13"/>
  <c r="D536" i="3"/>
  <c r="B529" i="3" l="1"/>
  <c r="E529" i="3" s="1"/>
  <c r="H529" i="3"/>
  <c r="W537" i="13"/>
  <c r="AA537" i="13"/>
  <c r="A535" i="13"/>
  <c r="F534" i="13"/>
  <c r="H534" i="13" s="1"/>
  <c r="K534" i="13"/>
  <c r="M534" i="13" s="1"/>
  <c r="J537" i="13"/>
  <c r="CK532" i="13"/>
  <c r="CJ532" i="13"/>
  <c r="E537" i="13"/>
  <c r="C552" i="13"/>
  <c r="D537" i="3"/>
  <c r="B530" i="3" l="1"/>
  <c r="E530" i="3" s="1"/>
  <c r="H530" i="3"/>
  <c r="W538" i="13"/>
  <c r="AA538" i="13"/>
  <c r="A536" i="13"/>
  <c r="K535" i="13"/>
  <c r="M535" i="13" s="1"/>
  <c r="F535" i="13"/>
  <c r="H535" i="13" s="1"/>
  <c r="J538" i="13"/>
  <c r="CK533" i="13"/>
  <c r="CJ533" i="13"/>
  <c r="E538" i="13"/>
  <c r="C553" i="13"/>
  <c r="D538" i="3"/>
  <c r="B531" i="3" l="1"/>
  <c r="E531" i="3" s="1"/>
  <c r="H531" i="3"/>
  <c r="W539" i="13"/>
  <c r="AA539" i="13"/>
  <c r="A537" i="13"/>
  <c r="K536" i="13"/>
  <c r="M536" i="13" s="1"/>
  <c r="F536" i="13"/>
  <c r="H536" i="13" s="1"/>
  <c r="J539" i="13"/>
  <c r="CJ534" i="13"/>
  <c r="CK534" i="13"/>
  <c r="E539" i="13"/>
  <c r="C554" i="13"/>
  <c r="D539" i="3"/>
  <c r="B532" i="3" l="1"/>
  <c r="E532" i="3" s="1"/>
  <c r="H532" i="3"/>
  <c r="W540" i="13"/>
  <c r="AA540" i="13"/>
  <c r="A538" i="13"/>
  <c r="K537" i="13"/>
  <c r="M537" i="13" s="1"/>
  <c r="F537" i="13"/>
  <c r="H537" i="13" s="1"/>
  <c r="J540" i="13"/>
  <c r="CK535" i="13"/>
  <c r="CJ535" i="13"/>
  <c r="E540" i="13"/>
  <c r="C555" i="13"/>
  <c r="D540" i="3"/>
  <c r="B533" i="3" l="1"/>
  <c r="E533" i="3" s="1"/>
  <c r="H533" i="3"/>
  <c r="W541" i="13"/>
  <c r="AA541" i="13"/>
  <c r="A539" i="13"/>
  <c r="K538" i="13"/>
  <c r="M538" i="13" s="1"/>
  <c r="F538" i="13"/>
  <c r="H538" i="13" s="1"/>
  <c r="J541" i="13"/>
  <c r="CK536" i="13"/>
  <c r="CJ536" i="13"/>
  <c r="E541" i="13"/>
  <c r="C556" i="13"/>
  <c r="D541" i="3"/>
  <c r="B534" i="3" l="1"/>
  <c r="E534" i="3" s="1"/>
  <c r="H534" i="3"/>
  <c r="W542" i="13"/>
  <c r="AA542" i="13"/>
  <c r="A540" i="13"/>
  <c r="K539" i="13"/>
  <c r="M539" i="13" s="1"/>
  <c r="F539" i="13"/>
  <c r="H539" i="13" s="1"/>
  <c r="J542" i="13"/>
  <c r="CJ537" i="13"/>
  <c r="CK537" i="13"/>
  <c r="E542" i="13"/>
  <c r="C557" i="13"/>
  <c r="D542" i="3"/>
  <c r="B535" i="3" l="1"/>
  <c r="E535" i="3" s="1"/>
  <c r="H535" i="3"/>
  <c r="W543" i="13"/>
  <c r="AA543" i="13"/>
  <c r="A541" i="13"/>
  <c r="K540" i="13"/>
  <c r="M540" i="13" s="1"/>
  <c r="F540" i="13"/>
  <c r="H540" i="13" s="1"/>
  <c r="J543" i="13"/>
  <c r="CJ538" i="13"/>
  <c r="CK538" i="13"/>
  <c r="E543" i="13"/>
  <c r="C558" i="13"/>
  <c r="D543" i="3"/>
  <c r="B536" i="3" l="1"/>
  <c r="E536" i="3" s="1"/>
  <c r="H536" i="3"/>
  <c r="W544" i="13"/>
  <c r="AA544" i="13"/>
  <c r="A542" i="13"/>
  <c r="F541" i="13"/>
  <c r="H541" i="13" s="1"/>
  <c r="K541" i="13"/>
  <c r="M541" i="13" s="1"/>
  <c r="J544" i="13"/>
  <c r="CK539" i="13"/>
  <c r="CJ539" i="13"/>
  <c r="E544" i="13"/>
  <c r="C559" i="13"/>
  <c r="D544" i="3"/>
  <c r="B537" i="3" l="1"/>
  <c r="E537" i="3" s="1"/>
  <c r="H537" i="3"/>
  <c r="W545" i="13"/>
  <c r="AA545" i="13"/>
  <c r="A543" i="13"/>
  <c r="K542" i="13"/>
  <c r="M542" i="13" s="1"/>
  <c r="F542" i="13"/>
  <c r="H542" i="13" s="1"/>
  <c r="J545" i="13"/>
  <c r="CK540" i="13"/>
  <c r="CJ540" i="13"/>
  <c r="E545" i="13"/>
  <c r="C560" i="13"/>
  <c r="D545" i="3"/>
  <c r="B538" i="3" l="1"/>
  <c r="E538" i="3" s="1"/>
  <c r="H538" i="3"/>
  <c r="W546" i="13"/>
  <c r="AA546" i="13"/>
  <c r="A544" i="13"/>
  <c r="K543" i="13"/>
  <c r="M543" i="13" s="1"/>
  <c r="F543" i="13"/>
  <c r="H543" i="13" s="1"/>
  <c r="J546" i="13"/>
  <c r="CK541" i="13"/>
  <c r="CJ541" i="13"/>
  <c r="E546" i="13"/>
  <c r="C561" i="13"/>
  <c r="D546" i="3"/>
  <c r="B539" i="3" l="1"/>
  <c r="E539" i="3" s="1"/>
  <c r="H539" i="3"/>
  <c r="W547" i="13"/>
  <c r="AA547" i="13"/>
  <c r="A545" i="13"/>
  <c r="K544" i="13"/>
  <c r="M544" i="13" s="1"/>
  <c r="F544" i="13"/>
  <c r="H544" i="13" s="1"/>
  <c r="J547" i="13"/>
  <c r="CJ542" i="13"/>
  <c r="CK542" i="13"/>
  <c r="E547" i="13"/>
  <c r="C562" i="13"/>
  <c r="D547" i="3"/>
  <c r="B540" i="3" l="1"/>
  <c r="E540" i="3" s="1"/>
  <c r="H540" i="3"/>
  <c r="W548" i="13"/>
  <c r="AA548" i="13"/>
  <c r="A546" i="13"/>
  <c r="K545" i="13"/>
  <c r="M545" i="13" s="1"/>
  <c r="F545" i="13"/>
  <c r="H545" i="13" s="1"/>
  <c r="J548" i="13"/>
  <c r="CK543" i="13"/>
  <c r="CJ543" i="13"/>
  <c r="E548" i="13"/>
  <c r="C563" i="13"/>
  <c r="D548" i="3"/>
  <c r="B541" i="3" l="1"/>
  <c r="E541" i="3" s="1"/>
  <c r="H541" i="3"/>
  <c r="W549" i="13"/>
  <c r="AA549" i="13"/>
  <c r="A547" i="13"/>
  <c r="K546" i="13"/>
  <c r="M546" i="13" s="1"/>
  <c r="F546" i="13"/>
  <c r="H546" i="13" s="1"/>
  <c r="J549" i="13"/>
  <c r="CK544" i="13"/>
  <c r="CJ544" i="13"/>
  <c r="E549" i="13"/>
  <c r="C564" i="13"/>
  <c r="D549" i="3"/>
  <c r="B542" i="3" l="1"/>
  <c r="E542" i="3" s="1"/>
  <c r="H542" i="3"/>
  <c r="W550" i="13"/>
  <c r="AA550" i="13"/>
  <c r="A548" i="13"/>
  <c r="K547" i="13"/>
  <c r="M547" i="13" s="1"/>
  <c r="F547" i="13"/>
  <c r="H547" i="13" s="1"/>
  <c r="J550" i="13"/>
  <c r="CK545" i="13"/>
  <c r="CJ545" i="13"/>
  <c r="E550" i="13"/>
  <c r="C565" i="13"/>
  <c r="D550" i="3"/>
  <c r="B543" i="3" l="1"/>
  <c r="E543" i="3" s="1"/>
  <c r="H543" i="3"/>
  <c r="W551" i="13"/>
  <c r="AA551" i="13"/>
  <c r="A549" i="13"/>
  <c r="K548" i="13"/>
  <c r="M548" i="13" s="1"/>
  <c r="F548" i="13"/>
  <c r="H548" i="13" s="1"/>
  <c r="J551" i="13"/>
  <c r="CK546" i="13"/>
  <c r="CJ546" i="13"/>
  <c r="E551" i="13"/>
  <c r="C566" i="13"/>
  <c r="D551" i="3"/>
  <c r="B544" i="3" l="1"/>
  <c r="E544" i="3" s="1"/>
  <c r="H544" i="3"/>
  <c r="W552" i="13"/>
  <c r="AA552" i="13"/>
  <c r="A550" i="13"/>
  <c r="K549" i="13"/>
  <c r="M549" i="13" s="1"/>
  <c r="F549" i="13"/>
  <c r="H549" i="13" s="1"/>
  <c r="J552" i="13"/>
  <c r="CK547" i="13"/>
  <c r="CJ547" i="13"/>
  <c r="E552" i="13"/>
  <c r="C567" i="13"/>
  <c r="D552" i="3"/>
  <c r="B545" i="3" l="1"/>
  <c r="E545" i="3" s="1"/>
  <c r="H545" i="3"/>
  <c r="W553" i="13"/>
  <c r="AA553" i="13"/>
  <c r="A551" i="13"/>
  <c r="F550" i="13"/>
  <c r="H550" i="13" s="1"/>
  <c r="K550" i="13"/>
  <c r="M550" i="13" s="1"/>
  <c r="J553" i="13"/>
  <c r="CK548" i="13"/>
  <c r="CJ548" i="13"/>
  <c r="E553" i="13"/>
  <c r="C568" i="13"/>
  <c r="D553" i="3"/>
  <c r="B546" i="3" l="1"/>
  <c r="E546" i="3" s="1"/>
  <c r="H546" i="3"/>
  <c r="W554" i="13"/>
  <c r="AA554" i="13"/>
  <c r="A552" i="13"/>
  <c r="K551" i="13"/>
  <c r="M551" i="13" s="1"/>
  <c r="F551" i="13"/>
  <c r="H551" i="13" s="1"/>
  <c r="J554" i="13"/>
  <c r="CJ549" i="13"/>
  <c r="CK549" i="13"/>
  <c r="E554" i="13"/>
  <c r="C569" i="13"/>
  <c r="D554" i="3"/>
  <c r="B547" i="3" l="1"/>
  <c r="E547" i="3" s="1"/>
  <c r="H547" i="3"/>
  <c r="W555" i="13"/>
  <c r="AA555" i="13"/>
  <c r="A553" i="13"/>
  <c r="K552" i="13"/>
  <c r="M552" i="13" s="1"/>
  <c r="F552" i="13"/>
  <c r="H552" i="13" s="1"/>
  <c r="J555" i="13"/>
  <c r="CJ550" i="13"/>
  <c r="CK550" i="13"/>
  <c r="E555" i="13"/>
  <c r="C570" i="13"/>
  <c r="D555" i="3"/>
  <c r="B548" i="3" l="1"/>
  <c r="E548" i="3" s="1"/>
  <c r="H548" i="3"/>
  <c r="W556" i="13"/>
  <c r="AA556" i="13"/>
  <c r="A554" i="13"/>
  <c r="K553" i="13"/>
  <c r="M553" i="13" s="1"/>
  <c r="F553" i="13"/>
  <c r="H553" i="13" s="1"/>
  <c r="J556" i="13"/>
  <c r="CK551" i="13"/>
  <c r="CJ551" i="13"/>
  <c r="E556" i="13"/>
  <c r="C571" i="13"/>
  <c r="D556" i="3"/>
  <c r="B549" i="3" l="1"/>
  <c r="E549" i="3" s="1"/>
  <c r="H549" i="3"/>
  <c r="W557" i="13"/>
  <c r="AA557" i="13"/>
  <c r="A555" i="13"/>
  <c r="K554" i="13"/>
  <c r="M554" i="13" s="1"/>
  <c r="F554" i="13"/>
  <c r="H554" i="13" s="1"/>
  <c r="J557" i="13"/>
  <c r="CK552" i="13"/>
  <c r="CJ552" i="13"/>
  <c r="E557" i="13"/>
  <c r="C572" i="13"/>
  <c r="D557" i="3"/>
  <c r="B550" i="3" l="1"/>
  <c r="E550" i="3" s="1"/>
  <c r="H550" i="3"/>
  <c r="W558" i="13"/>
  <c r="AA558" i="13"/>
  <c r="A556" i="13"/>
  <c r="K555" i="13"/>
  <c r="M555" i="13" s="1"/>
  <c r="F555" i="13"/>
  <c r="H555" i="13" s="1"/>
  <c r="J558" i="13"/>
  <c r="CK553" i="13"/>
  <c r="CJ553" i="13"/>
  <c r="E558" i="13"/>
  <c r="C573" i="13"/>
  <c r="D558" i="3"/>
  <c r="B551" i="3" l="1"/>
  <c r="E551" i="3" s="1"/>
  <c r="H551" i="3"/>
  <c r="W559" i="13"/>
  <c r="AA559" i="13"/>
  <c r="A557" i="13"/>
  <c r="K556" i="13"/>
  <c r="M556" i="13" s="1"/>
  <c r="F556" i="13"/>
  <c r="H556" i="13" s="1"/>
  <c r="J559" i="13"/>
  <c r="CK554" i="13"/>
  <c r="CJ554" i="13"/>
  <c r="E559" i="13"/>
  <c r="C574" i="13"/>
  <c r="D559" i="3"/>
  <c r="B552" i="3" l="1"/>
  <c r="E552" i="3" s="1"/>
  <c r="H552" i="3"/>
  <c r="W560" i="13"/>
  <c r="AA560" i="13"/>
  <c r="A558" i="13"/>
  <c r="K557" i="13"/>
  <c r="M557" i="13" s="1"/>
  <c r="F557" i="13"/>
  <c r="H557" i="13" s="1"/>
  <c r="J560" i="13"/>
  <c r="CK555" i="13"/>
  <c r="CJ555" i="13"/>
  <c r="E560" i="13"/>
  <c r="C575" i="13"/>
  <c r="D560" i="3"/>
  <c r="B553" i="3" l="1"/>
  <c r="E553" i="3" s="1"/>
  <c r="H553" i="3"/>
  <c r="W561" i="13"/>
  <c r="AA561" i="13"/>
  <c r="A559" i="13"/>
  <c r="F558" i="13"/>
  <c r="H558" i="13" s="1"/>
  <c r="K558" i="13"/>
  <c r="M558" i="13" s="1"/>
  <c r="J561" i="13"/>
  <c r="CK556" i="13"/>
  <c r="CJ556" i="13"/>
  <c r="E561" i="13"/>
  <c r="C576" i="13"/>
  <c r="D561" i="3"/>
  <c r="B554" i="3" l="1"/>
  <c r="E554" i="3" s="1"/>
  <c r="H554" i="3"/>
  <c r="W562" i="13"/>
  <c r="AA562" i="13"/>
  <c r="A560" i="13"/>
  <c r="F559" i="13"/>
  <c r="H559" i="13" s="1"/>
  <c r="K559" i="13"/>
  <c r="M559" i="13" s="1"/>
  <c r="J562" i="13"/>
  <c r="CK557" i="13"/>
  <c r="CJ557" i="13"/>
  <c r="E562" i="13"/>
  <c r="C577" i="13"/>
  <c r="D562" i="3"/>
  <c r="B555" i="3" l="1"/>
  <c r="E555" i="3" s="1"/>
  <c r="H555" i="3"/>
  <c r="W563" i="13"/>
  <c r="AA563" i="13"/>
  <c r="A561" i="13"/>
  <c r="K560" i="13"/>
  <c r="M560" i="13" s="1"/>
  <c r="F560" i="13"/>
  <c r="H560" i="13" s="1"/>
  <c r="J563" i="13"/>
  <c r="CK558" i="13"/>
  <c r="CJ558" i="13"/>
  <c r="E563" i="13"/>
  <c r="C578" i="13"/>
  <c r="D563" i="3"/>
  <c r="B556" i="3" l="1"/>
  <c r="E556" i="3" s="1"/>
  <c r="H556" i="3"/>
  <c r="W564" i="13"/>
  <c r="AA564" i="13"/>
  <c r="A562" i="13"/>
  <c r="F561" i="13"/>
  <c r="H561" i="13" s="1"/>
  <c r="K561" i="13"/>
  <c r="M561" i="13" s="1"/>
  <c r="J564" i="13"/>
  <c r="CK559" i="13"/>
  <c r="CJ559" i="13"/>
  <c r="E564" i="13"/>
  <c r="C579" i="13"/>
  <c r="D564" i="3"/>
  <c r="B557" i="3" l="1"/>
  <c r="E557" i="3" s="1"/>
  <c r="H557" i="3"/>
  <c r="W565" i="13"/>
  <c r="AA565" i="13"/>
  <c r="A563" i="13"/>
  <c r="K562" i="13"/>
  <c r="M562" i="13" s="1"/>
  <c r="F562" i="13"/>
  <c r="H562" i="13" s="1"/>
  <c r="J565" i="13"/>
  <c r="CJ560" i="13"/>
  <c r="CK560" i="13"/>
  <c r="E565" i="13"/>
  <c r="C580" i="13"/>
  <c r="D565" i="3"/>
  <c r="B558" i="3" l="1"/>
  <c r="E558" i="3" s="1"/>
  <c r="H558" i="3"/>
  <c r="W566" i="13"/>
  <c r="AA566" i="13"/>
  <c r="A564" i="13"/>
  <c r="K563" i="13"/>
  <c r="M563" i="13" s="1"/>
  <c r="F563" i="13"/>
  <c r="H563" i="13" s="1"/>
  <c r="J566" i="13"/>
  <c r="CK561" i="13"/>
  <c r="CJ561" i="13"/>
  <c r="E566" i="13"/>
  <c r="C581" i="13"/>
  <c r="D566" i="3"/>
  <c r="B559" i="3" l="1"/>
  <c r="E559" i="3" s="1"/>
  <c r="H559" i="3"/>
  <c r="W567" i="13"/>
  <c r="AA567" i="13"/>
  <c r="A565" i="13"/>
  <c r="K564" i="13"/>
  <c r="M564" i="13" s="1"/>
  <c r="F564" i="13"/>
  <c r="H564" i="13" s="1"/>
  <c r="J567" i="13"/>
  <c r="CK562" i="13"/>
  <c r="CJ562" i="13"/>
  <c r="E567" i="13"/>
  <c r="C582" i="13"/>
  <c r="D567" i="3"/>
  <c r="B560" i="3" l="1"/>
  <c r="E560" i="3" s="1"/>
  <c r="H560" i="3"/>
  <c r="W568" i="13"/>
  <c r="AA568" i="13"/>
  <c r="A566" i="13"/>
  <c r="K565" i="13"/>
  <c r="M565" i="13" s="1"/>
  <c r="F565" i="13"/>
  <c r="H565" i="13" s="1"/>
  <c r="J568" i="13"/>
  <c r="CK563" i="13"/>
  <c r="CJ563" i="13"/>
  <c r="E568" i="13"/>
  <c r="C583" i="13"/>
  <c r="D568" i="3"/>
  <c r="B561" i="3" l="1"/>
  <c r="E561" i="3" s="1"/>
  <c r="H561" i="3"/>
  <c r="W569" i="13"/>
  <c r="AA569" i="13"/>
  <c r="A567" i="13"/>
  <c r="F566" i="13"/>
  <c r="H566" i="13" s="1"/>
  <c r="K566" i="13"/>
  <c r="M566" i="13" s="1"/>
  <c r="J569" i="13"/>
  <c r="CK564" i="13"/>
  <c r="CJ564" i="13"/>
  <c r="E569" i="13"/>
  <c r="C584" i="13"/>
  <c r="D569" i="3"/>
  <c r="B562" i="3" l="1"/>
  <c r="E562" i="3" s="1"/>
  <c r="H562" i="3"/>
  <c r="W570" i="13"/>
  <c r="AA570" i="13"/>
  <c r="A568" i="13"/>
  <c r="K567" i="13"/>
  <c r="M567" i="13" s="1"/>
  <c r="F567" i="13"/>
  <c r="H567" i="13" s="1"/>
  <c r="J570" i="13"/>
  <c r="CK565" i="13"/>
  <c r="CJ565" i="13"/>
  <c r="E570" i="13"/>
  <c r="C585" i="13"/>
  <c r="D570" i="3"/>
  <c r="B563" i="3" l="1"/>
  <c r="E563" i="3" s="1"/>
  <c r="H563" i="3"/>
  <c r="W571" i="13"/>
  <c r="AA571" i="13"/>
  <c r="A569" i="13"/>
  <c r="F568" i="13"/>
  <c r="H568" i="13" s="1"/>
  <c r="K568" i="13"/>
  <c r="M568" i="13" s="1"/>
  <c r="J571" i="13"/>
  <c r="CJ566" i="13"/>
  <c r="CK566" i="13"/>
  <c r="E571" i="13"/>
  <c r="C586" i="13"/>
  <c r="D571" i="3"/>
  <c r="B564" i="3" l="1"/>
  <c r="E564" i="3" s="1"/>
  <c r="H564" i="3"/>
  <c r="W572" i="13"/>
  <c r="AA572" i="13"/>
  <c r="A570" i="13"/>
  <c r="K569" i="13"/>
  <c r="M569" i="13" s="1"/>
  <c r="F569" i="13"/>
  <c r="H569" i="13" s="1"/>
  <c r="J572" i="13"/>
  <c r="CJ567" i="13"/>
  <c r="CK567" i="13"/>
  <c r="E572" i="13"/>
  <c r="C587" i="13"/>
  <c r="D572" i="3"/>
  <c r="B565" i="3" l="1"/>
  <c r="E565" i="3" s="1"/>
  <c r="H565" i="3"/>
  <c r="W573" i="13"/>
  <c r="AA573" i="13"/>
  <c r="A571" i="13"/>
  <c r="K570" i="13"/>
  <c r="M570" i="13" s="1"/>
  <c r="F570" i="13"/>
  <c r="H570" i="13" s="1"/>
  <c r="J573" i="13"/>
  <c r="CK568" i="13"/>
  <c r="CJ568" i="13"/>
  <c r="E573" i="13"/>
  <c r="C588" i="13"/>
  <c r="D573" i="3"/>
  <c r="B566" i="3" l="1"/>
  <c r="E566" i="3" s="1"/>
  <c r="H566" i="3"/>
  <c r="W574" i="13"/>
  <c r="AA574" i="13"/>
  <c r="A572" i="13"/>
  <c r="F571" i="13"/>
  <c r="H571" i="13" s="1"/>
  <c r="K571" i="13"/>
  <c r="M571" i="13" s="1"/>
  <c r="J574" i="13"/>
  <c r="CK569" i="13"/>
  <c r="CJ569" i="13"/>
  <c r="E574" i="13"/>
  <c r="C589" i="13"/>
  <c r="D574" i="3"/>
  <c r="B567" i="3" l="1"/>
  <c r="E567" i="3" s="1"/>
  <c r="H567" i="3"/>
  <c r="W575" i="13"/>
  <c r="AA575" i="13"/>
  <c r="A573" i="13"/>
  <c r="F572" i="13"/>
  <c r="H572" i="13" s="1"/>
  <c r="K572" i="13"/>
  <c r="M572" i="13" s="1"/>
  <c r="J575" i="13"/>
  <c r="CK570" i="13"/>
  <c r="CJ570" i="13"/>
  <c r="E575" i="13"/>
  <c r="C590" i="13"/>
  <c r="D575" i="3"/>
  <c r="B568" i="3" l="1"/>
  <c r="E568" i="3" s="1"/>
  <c r="H568" i="3"/>
  <c r="W576" i="13"/>
  <c r="AA576" i="13"/>
  <c r="A574" i="13"/>
  <c r="F573" i="13"/>
  <c r="H573" i="13" s="1"/>
  <c r="K573" i="13"/>
  <c r="M573" i="13" s="1"/>
  <c r="J576" i="13"/>
  <c r="CJ571" i="13"/>
  <c r="CK571" i="13"/>
  <c r="E576" i="13"/>
  <c r="C591" i="13"/>
  <c r="D576" i="3"/>
  <c r="B569" i="3" l="1"/>
  <c r="E569" i="3" s="1"/>
  <c r="H569" i="3"/>
  <c r="W577" i="13"/>
  <c r="AA577" i="13"/>
  <c r="A575" i="13"/>
  <c r="K574" i="13"/>
  <c r="M574" i="13" s="1"/>
  <c r="F574" i="13"/>
  <c r="H574" i="13" s="1"/>
  <c r="J577" i="13"/>
  <c r="CK572" i="13"/>
  <c r="CJ572" i="13"/>
  <c r="E577" i="13"/>
  <c r="C592" i="13"/>
  <c r="D577" i="3"/>
  <c r="B570" i="3" l="1"/>
  <c r="E570" i="3" s="1"/>
  <c r="H570" i="3"/>
  <c r="W578" i="13"/>
  <c r="AA578" i="13"/>
  <c r="A576" i="13"/>
  <c r="F575" i="13"/>
  <c r="H575" i="13" s="1"/>
  <c r="K575" i="13"/>
  <c r="M575" i="13" s="1"/>
  <c r="J578" i="13"/>
  <c r="CJ573" i="13"/>
  <c r="CK573" i="13"/>
  <c r="E578" i="13"/>
  <c r="C593" i="13"/>
  <c r="D578" i="3"/>
  <c r="B571" i="3" l="1"/>
  <c r="E571" i="3" s="1"/>
  <c r="H571" i="3"/>
  <c r="W579" i="13"/>
  <c r="AA579" i="13"/>
  <c r="A577" i="13"/>
  <c r="F576" i="13"/>
  <c r="H576" i="13" s="1"/>
  <c r="K576" i="13"/>
  <c r="M576" i="13" s="1"/>
  <c r="J579" i="13"/>
  <c r="CJ574" i="13"/>
  <c r="CK574" i="13"/>
  <c r="E579" i="13"/>
  <c r="C594" i="13"/>
  <c r="D579" i="3"/>
  <c r="B572" i="3" l="1"/>
  <c r="E572" i="3" s="1"/>
  <c r="H572" i="3"/>
  <c r="W580" i="13"/>
  <c r="AA580" i="13"/>
  <c r="A578" i="13"/>
  <c r="F577" i="13"/>
  <c r="H577" i="13" s="1"/>
  <c r="K577" i="13"/>
  <c r="M577" i="13" s="1"/>
  <c r="J580" i="13"/>
  <c r="CK575" i="13"/>
  <c r="CJ575" i="13"/>
  <c r="E580" i="13"/>
  <c r="C595" i="13"/>
  <c r="D580" i="3"/>
  <c r="B573" i="3" l="1"/>
  <c r="E573" i="3" s="1"/>
  <c r="H573" i="3"/>
  <c r="W581" i="13"/>
  <c r="AA581" i="13"/>
  <c r="A579" i="13"/>
  <c r="F578" i="13"/>
  <c r="H578" i="13" s="1"/>
  <c r="K578" i="13"/>
  <c r="M578" i="13" s="1"/>
  <c r="J581" i="13"/>
  <c r="CJ576" i="13"/>
  <c r="CK576" i="13"/>
  <c r="E581" i="13"/>
  <c r="C596" i="13"/>
  <c r="D581" i="3"/>
  <c r="B574" i="3" l="1"/>
  <c r="E574" i="3" s="1"/>
  <c r="H574" i="3"/>
  <c r="W582" i="13"/>
  <c r="AA582" i="13"/>
  <c r="A580" i="13"/>
  <c r="K579" i="13"/>
  <c r="M579" i="13" s="1"/>
  <c r="F579" i="13"/>
  <c r="H579" i="13" s="1"/>
  <c r="J582" i="13"/>
  <c r="CJ577" i="13"/>
  <c r="CK577" i="13"/>
  <c r="E582" i="13"/>
  <c r="C597" i="13"/>
  <c r="D582" i="3"/>
  <c r="B575" i="3" l="1"/>
  <c r="E575" i="3" s="1"/>
  <c r="H575" i="3"/>
  <c r="W583" i="13"/>
  <c r="AA583" i="13"/>
  <c r="A581" i="13"/>
  <c r="F580" i="13"/>
  <c r="H580" i="13" s="1"/>
  <c r="K580" i="13"/>
  <c r="M580" i="13" s="1"/>
  <c r="J583" i="13"/>
  <c r="CJ578" i="13"/>
  <c r="CK578" i="13"/>
  <c r="E583" i="13"/>
  <c r="C598" i="13"/>
  <c r="D583" i="3"/>
  <c r="B576" i="3" l="1"/>
  <c r="E576" i="3" s="1"/>
  <c r="H576" i="3"/>
  <c r="W584" i="13"/>
  <c r="AA584" i="13"/>
  <c r="A582" i="13"/>
  <c r="K581" i="13"/>
  <c r="M581" i="13" s="1"/>
  <c r="F581" i="13"/>
  <c r="H581" i="13" s="1"/>
  <c r="J584" i="13"/>
  <c r="CK579" i="13"/>
  <c r="CJ579" i="13"/>
  <c r="E584" i="13"/>
  <c r="C599" i="13"/>
  <c r="D584" i="3"/>
  <c r="B577" i="3" l="1"/>
  <c r="E577" i="3" s="1"/>
  <c r="H577" i="3"/>
  <c r="W585" i="13"/>
  <c r="AA585" i="13"/>
  <c r="A583" i="13"/>
  <c r="K582" i="13"/>
  <c r="M582" i="13" s="1"/>
  <c r="F582" i="13"/>
  <c r="H582" i="13" s="1"/>
  <c r="J585" i="13"/>
  <c r="CK580" i="13"/>
  <c r="CJ580" i="13"/>
  <c r="E585" i="13"/>
  <c r="C600" i="13"/>
  <c r="D585" i="3"/>
  <c r="B578" i="3" l="1"/>
  <c r="E578" i="3" s="1"/>
  <c r="H578" i="3"/>
  <c r="W586" i="13"/>
  <c r="AA586" i="13"/>
  <c r="A584" i="13"/>
  <c r="K583" i="13"/>
  <c r="M583" i="13" s="1"/>
  <c r="F583" i="13"/>
  <c r="H583" i="13" s="1"/>
  <c r="J586" i="13"/>
  <c r="CJ581" i="13"/>
  <c r="CK581" i="13"/>
  <c r="E586" i="13"/>
  <c r="C601" i="13"/>
  <c r="D586" i="3"/>
  <c r="B579" i="3" l="1"/>
  <c r="E579" i="3" s="1"/>
  <c r="H579" i="3"/>
  <c r="W587" i="13"/>
  <c r="AA587" i="13"/>
  <c r="A585" i="13"/>
  <c r="K584" i="13"/>
  <c r="M584" i="13" s="1"/>
  <c r="F584" i="13"/>
  <c r="H584" i="13" s="1"/>
  <c r="J587" i="13"/>
  <c r="CJ582" i="13"/>
  <c r="CK582" i="13"/>
  <c r="E587" i="13"/>
  <c r="C602" i="13"/>
  <c r="D587" i="3"/>
  <c r="B580" i="3" l="1"/>
  <c r="E580" i="3" s="1"/>
  <c r="H580" i="3"/>
  <c r="W588" i="13"/>
  <c r="AA588" i="13"/>
  <c r="A586" i="13"/>
  <c r="F585" i="13"/>
  <c r="H585" i="13" s="1"/>
  <c r="K585" i="13"/>
  <c r="M585" i="13" s="1"/>
  <c r="J588" i="13"/>
  <c r="CK583" i="13"/>
  <c r="CJ583" i="13"/>
  <c r="E588" i="13"/>
  <c r="C603" i="13"/>
  <c r="D588" i="3"/>
  <c r="B581" i="3" l="1"/>
  <c r="E581" i="3" s="1"/>
  <c r="H581" i="3"/>
  <c r="W589" i="13"/>
  <c r="AA589" i="13"/>
  <c r="A587" i="13"/>
  <c r="F586" i="13"/>
  <c r="H586" i="13" s="1"/>
  <c r="K586" i="13"/>
  <c r="M586" i="13" s="1"/>
  <c r="J589" i="13"/>
  <c r="CJ584" i="13"/>
  <c r="CK584" i="13"/>
  <c r="E589" i="13"/>
  <c r="C604" i="13"/>
  <c r="D589" i="3"/>
  <c r="B582" i="3" l="1"/>
  <c r="E582" i="3" s="1"/>
  <c r="H582" i="3"/>
  <c r="W590" i="13"/>
  <c r="AA590" i="13"/>
  <c r="A588" i="13"/>
  <c r="F587" i="13"/>
  <c r="H587" i="13" s="1"/>
  <c r="K587" i="13"/>
  <c r="M587" i="13" s="1"/>
  <c r="J590" i="13"/>
  <c r="CJ585" i="13"/>
  <c r="CK585" i="13"/>
  <c r="E590" i="13"/>
  <c r="C605" i="13"/>
  <c r="D590" i="3"/>
  <c r="B583" i="3" l="1"/>
  <c r="E583" i="3" s="1"/>
  <c r="H583" i="3"/>
  <c r="W591" i="13"/>
  <c r="AA591" i="13"/>
  <c r="A589" i="13"/>
  <c r="K588" i="13"/>
  <c r="M588" i="13" s="1"/>
  <c r="F588" i="13"/>
  <c r="H588" i="13" s="1"/>
  <c r="J591" i="13"/>
  <c r="CK586" i="13"/>
  <c r="CJ586" i="13"/>
  <c r="E591" i="13"/>
  <c r="C606" i="13"/>
  <c r="D591" i="3"/>
  <c r="B584" i="3" l="1"/>
  <c r="E584" i="3" s="1"/>
  <c r="H584" i="3"/>
  <c r="W592" i="13"/>
  <c r="AA592" i="13"/>
  <c r="A590" i="13"/>
  <c r="K589" i="13"/>
  <c r="M589" i="13" s="1"/>
  <c r="F589" i="13"/>
  <c r="H589" i="13" s="1"/>
  <c r="J592" i="13"/>
  <c r="CK587" i="13"/>
  <c r="CJ587" i="13"/>
  <c r="E592" i="13"/>
  <c r="C607" i="13"/>
  <c r="D592" i="3"/>
  <c r="B585" i="3" l="1"/>
  <c r="E585" i="3" s="1"/>
  <c r="H585" i="3"/>
  <c r="W593" i="13"/>
  <c r="AA593" i="13"/>
  <c r="A591" i="13"/>
  <c r="F590" i="13"/>
  <c r="H590" i="13" s="1"/>
  <c r="K590" i="13"/>
  <c r="M590" i="13" s="1"/>
  <c r="J593" i="13"/>
  <c r="CJ588" i="13"/>
  <c r="CK588" i="13"/>
  <c r="E593" i="13"/>
  <c r="C608" i="13"/>
  <c r="D593" i="3"/>
  <c r="B586" i="3" l="1"/>
  <c r="E586" i="3" s="1"/>
  <c r="H586" i="3"/>
  <c r="W594" i="13"/>
  <c r="AA594" i="13"/>
  <c r="A592" i="13"/>
  <c r="K591" i="13"/>
  <c r="M591" i="13" s="1"/>
  <c r="F591" i="13"/>
  <c r="H591" i="13" s="1"/>
  <c r="J594" i="13"/>
  <c r="CJ589" i="13"/>
  <c r="CK589" i="13"/>
  <c r="E594" i="13"/>
  <c r="C609" i="13"/>
  <c r="D594" i="3"/>
  <c r="B587" i="3" l="1"/>
  <c r="E587" i="3" s="1"/>
  <c r="H587" i="3"/>
  <c r="W595" i="13"/>
  <c r="AA595" i="13"/>
  <c r="A593" i="13"/>
  <c r="F592" i="13"/>
  <c r="H592" i="13" s="1"/>
  <c r="K592" i="13"/>
  <c r="M592" i="13" s="1"/>
  <c r="J595" i="13"/>
  <c r="CK590" i="13"/>
  <c r="CJ590" i="13"/>
  <c r="E595" i="13"/>
  <c r="C610" i="13"/>
  <c r="D595" i="3"/>
  <c r="B588" i="3" l="1"/>
  <c r="E588" i="3" s="1"/>
  <c r="H588" i="3"/>
  <c r="W596" i="13"/>
  <c r="AA596" i="13"/>
  <c r="A594" i="13"/>
  <c r="F593" i="13"/>
  <c r="H593" i="13" s="1"/>
  <c r="K593" i="13"/>
  <c r="M593" i="13" s="1"/>
  <c r="J596" i="13"/>
  <c r="CK591" i="13"/>
  <c r="CJ591" i="13"/>
  <c r="E596" i="13"/>
  <c r="C611" i="13"/>
  <c r="D596" i="3"/>
  <c r="B589" i="3" l="1"/>
  <c r="E589" i="3" s="1"/>
  <c r="H589" i="3"/>
  <c r="W597" i="13"/>
  <c r="AA597" i="13"/>
  <c r="A595" i="13"/>
  <c r="F594" i="13"/>
  <c r="H594" i="13" s="1"/>
  <c r="K594" i="13"/>
  <c r="M594" i="13" s="1"/>
  <c r="J597" i="13"/>
  <c r="CJ592" i="13"/>
  <c r="CK592" i="13"/>
  <c r="E597" i="13"/>
  <c r="C612" i="13"/>
  <c r="D597" i="3"/>
  <c r="B590" i="3" l="1"/>
  <c r="E590" i="3" s="1"/>
  <c r="H590" i="3"/>
  <c r="W598" i="13"/>
  <c r="AA598" i="13"/>
  <c r="A596" i="13"/>
  <c r="K595" i="13"/>
  <c r="M595" i="13" s="1"/>
  <c r="F595" i="13"/>
  <c r="H595" i="13" s="1"/>
  <c r="J598" i="13"/>
  <c r="CJ593" i="13"/>
  <c r="CK593" i="13"/>
  <c r="E598" i="13"/>
  <c r="C613" i="13"/>
  <c r="D598" i="3"/>
  <c r="B591" i="3" l="1"/>
  <c r="E591" i="3" s="1"/>
  <c r="H591" i="3"/>
  <c r="W599" i="13"/>
  <c r="AA599" i="13"/>
  <c r="A597" i="13"/>
  <c r="F596" i="13"/>
  <c r="H596" i="13" s="1"/>
  <c r="K596" i="13"/>
  <c r="M596" i="13" s="1"/>
  <c r="J599" i="13"/>
  <c r="CK594" i="13"/>
  <c r="CJ594" i="13"/>
  <c r="E599" i="13"/>
  <c r="C614" i="13"/>
  <c r="D599" i="3"/>
  <c r="B592" i="3" l="1"/>
  <c r="E592" i="3" s="1"/>
  <c r="H592" i="3"/>
  <c r="W600" i="13"/>
  <c r="AA600" i="13"/>
  <c r="A598" i="13"/>
  <c r="K597" i="13"/>
  <c r="M597" i="13" s="1"/>
  <c r="F597" i="13"/>
  <c r="H597" i="13" s="1"/>
  <c r="J600" i="13"/>
  <c r="CK595" i="13"/>
  <c r="CJ595" i="13"/>
  <c r="E600" i="13"/>
  <c r="C615" i="13"/>
  <c r="D600" i="3"/>
  <c r="B593" i="3" l="1"/>
  <c r="E593" i="3" s="1"/>
  <c r="H593" i="3"/>
  <c r="W601" i="13"/>
  <c r="AA601" i="13"/>
  <c r="A599" i="13"/>
  <c r="F598" i="13"/>
  <c r="H598" i="13" s="1"/>
  <c r="K598" i="13"/>
  <c r="M598" i="13" s="1"/>
  <c r="J601" i="13"/>
  <c r="CK596" i="13"/>
  <c r="CJ596" i="13"/>
  <c r="E601" i="13"/>
  <c r="C616" i="13"/>
  <c r="D601" i="3"/>
  <c r="B594" i="3" l="1"/>
  <c r="E594" i="3" s="1"/>
  <c r="H594" i="3"/>
  <c r="W602" i="13"/>
  <c r="AA602" i="13"/>
  <c r="A600" i="13"/>
  <c r="K599" i="13"/>
  <c r="M599" i="13" s="1"/>
  <c r="F599" i="13"/>
  <c r="H599" i="13" s="1"/>
  <c r="J602" i="13"/>
  <c r="CK597" i="13"/>
  <c r="CJ597" i="13"/>
  <c r="E602" i="13"/>
  <c r="C617" i="13"/>
  <c r="D602" i="3"/>
  <c r="B595" i="3" l="1"/>
  <c r="E595" i="3" s="1"/>
  <c r="H595" i="3"/>
  <c r="W603" i="13"/>
  <c r="AA603" i="13"/>
  <c r="A601" i="13"/>
  <c r="F600" i="13"/>
  <c r="H600" i="13" s="1"/>
  <c r="K600" i="13"/>
  <c r="M600" i="13" s="1"/>
  <c r="J603" i="13"/>
  <c r="CK598" i="13"/>
  <c r="CJ598" i="13"/>
  <c r="E603" i="13"/>
  <c r="C618" i="13"/>
  <c r="D603" i="3"/>
  <c r="B596" i="3" l="1"/>
  <c r="E596" i="3" s="1"/>
  <c r="H596" i="3"/>
  <c r="W604" i="13"/>
  <c r="AA604" i="13"/>
  <c r="A602" i="13"/>
  <c r="K601" i="13"/>
  <c r="M601" i="13" s="1"/>
  <c r="F601" i="13"/>
  <c r="H601" i="13" s="1"/>
  <c r="J604" i="13"/>
  <c r="CK599" i="13"/>
  <c r="CJ599" i="13"/>
  <c r="E604" i="13"/>
  <c r="C619" i="13"/>
  <c r="D604" i="3"/>
  <c r="B597" i="3" l="1"/>
  <c r="E597" i="3" s="1"/>
  <c r="H597" i="3"/>
  <c r="W605" i="13"/>
  <c r="AA605" i="13"/>
  <c r="A603" i="13"/>
  <c r="K602" i="13"/>
  <c r="M602" i="13" s="1"/>
  <c r="F602" i="13"/>
  <c r="H602" i="13" s="1"/>
  <c r="J605" i="13"/>
  <c r="CJ600" i="13"/>
  <c r="CK600" i="13"/>
  <c r="E605" i="13"/>
  <c r="C620" i="13"/>
  <c r="D605" i="3"/>
  <c r="B598" i="3" l="1"/>
  <c r="E598" i="3" s="1"/>
  <c r="H598" i="3"/>
  <c r="W606" i="13"/>
  <c r="AA606" i="13"/>
  <c r="A604" i="13"/>
  <c r="K603" i="13"/>
  <c r="M603" i="13" s="1"/>
  <c r="F603" i="13"/>
  <c r="H603" i="13" s="1"/>
  <c r="J606" i="13"/>
  <c r="CK601" i="13"/>
  <c r="CJ601" i="13"/>
  <c r="E606" i="13"/>
  <c r="C621" i="13"/>
  <c r="D606" i="3"/>
  <c r="B599" i="3" l="1"/>
  <c r="E599" i="3" s="1"/>
  <c r="H599" i="3"/>
  <c r="W607" i="13"/>
  <c r="AA607" i="13"/>
  <c r="A605" i="13"/>
  <c r="K604" i="13"/>
  <c r="M604" i="13" s="1"/>
  <c r="F604" i="13"/>
  <c r="H604" i="13" s="1"/>
  <c r="J607" i="13"/>
  <c r="CJ602" i="13"/>
  <c r="CK602" i="13"/>
  <c r="E607" i="13"/>
  <c r="C622" i="13"/>
  <c r="D607" i="3"/>
  <c r="B600" i="3" l="1"/>
  <c r="E600" i="3" s="1"/>
  <c r="H600" i="3"/>
  <c r="W608" i="13"/>
  <c r="AA608" i="13"/>
  <c r="A606" i="13"/>
  <c r="F605" i="13"/>
  <c r="H605" i="13" s="1"/>
  <c r="K605" i="13"/>
  <c r="M605" i="13" s="1"/>
  <c r="J608" i="13"/>
  <c r="CK603" i="13"/>
  <c r="CJ603" i="13"/>
  <c r="E608" i="13"/>
  <c r="C623" i="13"/>
  <c r="D608" i="3"/>
  <c r="B601" i="3" l="1"/>
  <c r="E601" i="3" s="1"/>
  <c r="H601" i="3"/>
  <c r="W609" i="13"/>
  <c r="AA609" i="13"/>
  <c r="A607" i="13"/>
  <c r="F606" i="13"/>
  <c r="H606" i="13" s="1"/>
  <c r="K606" i="13"/>
  <c r="M606" i="13" s="1"/>
  <c r="J609" i="13"/>
  <c r="CK604" i="13"/>
  <c r="CJ604" i="13"/>
  <c r="E609" i="13"/>
  <c r="C624" i="13"/>
  <c r="D609" i="3"/>
  <c r="B602" i="3" l="1"/>
  <c r="E602" i="3" s="1"/>
  <c r="H602" i="3"/>
  <c r="W610" i="13"/>
  <c r="AA610" i="13"/>
  <c r="A608" i="13"/>
  <c r="K607" i="13"/>
  <c r="M607" i="13" s="1"/>
  <c r="F607" i="13"/>
  <c r="H607" i="13" s="1"/>
  <c r="J610" i="13"/>
  <c r="CK605" i="13"/>
  <c r="CJ605" i="13"/>
  <c r="E610" i="13"/>
  <c r="C625" i="13"/>
  <c r="D610" i="3"/>
  <c r="B603" i="3" l="1"/>
  <c r="E603" i="3" s="1"/>
  <c r="H603" i="3"/>
  <c r="W611" i="13"/>
  <c r="AA611" i="13"/>
  <c r="A609" i="13"/>
  <c r="K608" i="13"/>
  <c r="M608" i="13" s="1"/>
  <c r="F608" i="13"/>
  <c r="H608" i="13" s="1"/>
  <c r="J611" i="13"/>
  <c r="CK606" i="13"/>
  <c r="CJ606" i="13"/>
  <c r="E611" i="13"/>
  <c r="C626" i="13"/>
  <c r="D611" i="3"/>
  <c r="B604" i="3" l="1"/>
  <c r="E604" i="3" s="1"/>
  <c r="H604" i="3"/>
  <c r="W612" i="13"/>
  <c r="AA612" i="13"/>
  <c r="A610" i="13"/>
  <c r="K609" i="13"/>
  <c r="M609" i="13" s="1"/>
  <c r="F609" i="13"/>
  <c r="H609" i="13" s="1"/>
  <c r="J612" i="13"/>
  <c r="CK607" i="13"/>
  <c r="CJ607" i="13"/>
  <c r="E612" i="13"/>
  <c r="C627" i="13"/>
  <c r="D612" i="3"/>
  <c r="B605" i="3" l="1"/>
  <c r="E605" i="3" s="1"/>
  <c r="H605" i="3"/>
  <c r="W613" i="13"/>
  <c r="AA613" i="13"/>
  <c r="A611" i="13"/>
  <c r="K610" i="13"/>
  <c r="M610" i="13" s="1"/>
  <c r="F610" i="13"/>
  <c r="H610" i="13" s="1"/>
  <c r="J613" i="13"/>
  <c r="CJ608" i="13"/>
  <c r="CK608" i="13"/>
  <c r="E613" i="13"/>
  <c r="C628" i="13"/>
  <c r="D613" i="3"/>
  <c r="B606" i="3" l="1"/>
  <c r="E606" i="3" s="1"/>
  <c r="H606" i="3"/>
  <c r="W614" i="13"/>
  <c r="AA614" i="13"/>
  <c r="A612" i="13"/>
  <c r="K611" i="13"/>
  <c r="M611" i="13" s="1"/>
  <c r="F611" i="13"/>
  <c r="H611" i="13" s="1"/>
  <c r="J614" i="13"/>
  <c r="CK609" i="13"/>
  <c r="CJ609" i="13"/>
  <c r="E614" i="13"/>
  <c r="C629" i="13"/>
  <c r="D614" i="3"/>
  <c r="B607" i="3" l="1"/>
  <c r="E607" i="3" s="1"/>
  <c r="H607" i="3"/>
  <c r="W615" i="13"/>
  <c r="AA615" i="13"/>
  <c r="A613" i="13"/>
  <c r="K612" i="13"/>
  <c r="M612" i="13" s="1"/>
  <c r="F612" i="13"/>
  <c r="H612" i="13" s="1"/>
  <c r="J615" i="13"/>
  <c r="CJ610" i="13"/>
  <c r="CK610" i="13"/>
  <c r="E615" i="13"/>
  <c r="C630" i="13"/>
  <c r="D615" i="3"/>
  <c r="B608" i="3" l="1"/>
  <c r="E608" i="3" s="1"/>
  <c r="H608" i="3"/>
  <c r="W616" i="13"/>
  <c r="AA616" i="13"/>
  <c r="A614" i="13"/>
  <c r="K613" i="13"/>
  <c r="M613" i="13" s="1"/>
  <c r="F613" i="13"/>
  <c r="H613" i="13" s="1"/>
  <c r="J616" i="13"/>
  <c r="CJ611" i="13"/>
  <c r="CK611" i="13"/>
  <c r="E616" i="13"/>
  <c r="C631" i="13"/>
  <c r="D616" i="3"/>
  <c r="B609" i="3" l="1"/>
  <c r="E609" i="3" s="1"/>
  <c r="H609" i="3"/>
  <c r="W617" i="13"/>
  <c r="AA617" i="13"/>
  <c r="A615" i="13"/>
  <c r="F614" i="13"/>
  <c r="H614" i="13" s="1"/>
  <c r="K614" i="13"/>
  <c r="M614" i="13" s="1"/>
  <c r="J617" i="13"/>
  <c r="CK612" i="13"/>
  <c r="CJ612" i="13"/>
  <c r="E617" i="13"/>
  <c r="C632" i="13"/>
  <c r="D617" i="3"/>
  <c r="B610" i="3" l="1"/>
  <c r="E610" i="3" s="1"/>
  <c r="H610" i="3"/>
  <c r="W618" i="13"/>
  <c r="AA618" i="13"/>
  <c r="A616" i="13"/>
  <c r="K615" i="13"/>
  <c r="M615" i="13" s="1"/>
  <c r="F615" i="13"/>
  <c r="H615" i="13" s="1"/>
  <c r="J618" i="13"/>
  <c r="CJ613" i="13"/>
  <c r="CK613" i="13"/>
  <c r="E618" i="13"/>
  <c r="C633" i="13"/>
  <c r="D618" i="3"/>
  <c r="B611" i="3" l="1"/>
  <c r="E611" i="3" s="1"/>
  <c r="H611" i="3"/>
  <c r="W619" i="13"/>
  <c r="AA619" i="13"/>
  <c r="A617" i="13"/>
  <c r="K616" i="13"/>
  <c r="M616" i="13" s="1"/>
  <c r="F616" i="13"/>
  <c r="H616" i="13" s="1"/>
  <c r="J619" i="13"/>
  <c r="CJ614" i="13"/>
  <c r="CK614" i="13"/>
  <c r="E619" i="13"/>
  <c r="C634" i="13"/>
  <c r="D619" i="3"/>
  <c r="B612" i="3" l="1"/>
  <c r="E612" i="3" s="1"/>
  <c r="H612" i="3"/>
  <c r="W620" i="13"/>
  <c r="AA620" i="13"/>
  <c r="A618" i="13"/>
  <c r="K617" i="13"/>
  <c r="M617" i="13" s="1"/>
  <c r="F617" i="13"/>
  <c r="H617" i="13" s="1"/>
  <c r="J620" i="13"/>
  <c r="CK615" i="13"/>
  <c r="CJ615" i="13"/>
  <c r="E620" i="13"/>
  <c r="C635" i="13"/>
  <c r="D620" i="3"/>
  <c r="B613" i="3" l="1"/>
  <c r="E613" i="3" s="1"/>
  <c r="H613" i="3"/>
  <c r="W621" i="13"/>
  <c r="AA621" i="13"/>
  <c r="A619" i="13"/>
  <c r="K618" i="13"/>
  <c r="M618" i="13" s="1"/>
  <c r="F618" i="13"/>
  <c r="H618" i="13" s="1"/>
  <c r="J621" i="13"/>
  <c r="CJ616" i="13"/>
  <c r="CK616" i="13"/>
  <c r="E621" i="13"/>
  <c r="C636" i="13"/>
  <c r="D621" i="3"/>
  <c r="B614" i="3" l="1"/>
  <c r="E614" i="3" s="1"/>
  <c r="H614" i="3"/>
  <c r="W622" i="13"/>
  <c r="AA622" i="13"/>
  <c r="A620" i="13"/>
  <c r="K619" i="13"/>
  <c r="M619" i="13" s="1"/>
  <c r="F619" i="13"/>
  <c r="H619" i="13" s="1"/>
  <c r="J622" i="13"/>
  <c r="CK617" i="13"/>
  <c r="CJ617" i="13"/>
  <c r="E622" i="13"/>
  <c r="C637" i="13"/>
  <c r="D622" i="3"/>
  <c r="B615" i="3" l="1"/>
  <c r="E615" i="3" s="1"/>
  <c r="H615" i="3"/>
  <c r="W623" i="13"/>
  <c r="AA623" i="13"/>
  <c r="A621" i="13"/>
  <c r="K620" i="13"/>
  <c r="M620" i="13" s="1"/>
  <c r="F620" i="13"/>
  <c r="H620" i="13" s="1"/>
  <c r="J623" i="13"/>
  <c r="CJ618" i="13"/>
  <c r="CK618" i="13"/>
  <c r="E623" i="13"/>
  <c r="C638" i="13"/>
  <c r="D623" i="3"/>
  <c r="B616" i="3" l="1"/>
  <c r="E616" i="3" s="1"/>
  <c r="H616" i="3"/>
  <c r="W624" i="13"/>
  <c r="AA624" i="13"/>
  <c r="A622" i="13"/>
  <c r="F621" i="13"/>
  <c r="H621" i="13" s="1"/>
  <c r="K621" i="13"/>
  <c r="M621" i="13" s="1"/>
  <c r="J624" i="13"/>
  <c r="CK619" i="13"/>
  <c r="CJ619" i="13"/>
  <c r="E624" i="13"/>
  <c r="C639" i="13"/>
  <c r="D624" i="3"/>
  <c r="B617" i="3" l="1"/>
  <c r="E617" i="3" s="1"/>
  <c r="H617" i="3"/>
  <c r="W625" i="13"/>
  <c r="AA625" i="13"/>
  <c r="A623" i="13"/>
  <c r="F622" i="13"/>
  <c r="H622" i="13" s="1"/>
  <c r="K622" i="13"/>
  <c r="M622" i="13" s="1"/>
  <c r="J625" i="13"/>
  <c r="CK620" i="13"/>
  <c r="CJ620" i="13"/>
  <c r="E625" i="13"/>
  <c r="C640" i="13"/>
  <c r="D625" i="3"/>
  <c r="B618" i="3" l="1"/>
  <c r="E618" i="3" s="1"/>
  <c r="H618" i="3"/>
  <c r="W626" i="13"/>
  <c r="AA626" i="13"/>
  <c r="A624" i="13"/>
  <c r="K623" i="13"/>
  <c r="M623" i="13" s="1"/>
  <c r="F623" i="13"/>
  <c r="H623" i="13" s="1"/>
  <c r="J626" i="13"/>
  <c r="CJ621" i="13"/>
  <c r="CK621" i="13"/>
  <c r="E626" i="13"/>
  <c r="C641" i="13"/>
  <c r="D626" i="3"/>
  <c r="B619" i="3" l="1"/>
  <c r="E619" i="3" s="1"/>
  <c r="H619" i="3"/>
  <c r="W627" i="13"/>
  <c r="AA627" i="13"/>
  <c r="A625" i="13"/>
  <c r="F624" i="13"/>
  <c r="H624" i="13" s="1"/>
  <c r="K624" i="13"/>
  <c r="M624" i="13" s="1"/>
  <c r="J627" i="13"/>
  <c r="CJ622" i="13"/>
  <c r="CK622" i="13"/>
  <c r="E627" i="13"/>
  <c r="C642" i="13"/>
  <c r="D627" i="3"/>
  <c r="B620" i="3" l="1"/>
  <c r="E620" i="3" s="1"/>
  <c r="H620" i="3"/>
  <c r="W628" i="13"/>
  <c r="AA628" i="13"/>
  <c r="A626" i="13"/>
  <c r="K625" i="13"/>
  <c r="M625" i="13" s="1"/>
  <c r="F625" i="13"/>
  <c r="H625" i="13" s="1"/>
  <c r="J628" i="13"/>
  <c r="CK623" i="13"/>
  <c r="CJ623" i="13"/>
  <c r="E628" i="13"/>
  <c r="C643" i="13"/>
  <c r="D628" i="3"/>
  <c r="B621" i="3" l="1"/>
  <c r="E621" i="3" s="1"/>
  <c r="H621" i="3"/>
  <c r="W629" i="13"/>
  <c r="AA629" i="13"/>
  <c r="A627" i="13"/>
  <c r="K626" i="13"/>
  <c r="M626" i="13" s="1"/>
  <c r="F626" i="13"/>
  <c r="H626" i="13" s="1"/>
  <c r="J629" i="13"/>
  <c r="CJ624" i="13"/>
  <c r="CK624" i="13"/>
  <c r="E629" i="13"/>
  <c r="C644" i="13"/>
  <c r="D629" i="3"/>
  <c r="B622" i="3" l="1"/>
  <c r="E622" i="3" s="1"/>
  <c r="H622" i="3"/>
  <c r="W630" i="13"/>
  <c r="AA630" i="13"/>
  <c r="A628" i="13"/>
  <c r="K627" i="13"/>
  <c r="M627" i="13" s="1"/>
  <c r="F627" i="13"/>
  <c r="H627" i="13" s="1"/>
  <c r="J630" i="13"/>
  <c r="CK625" i="13"/>
  <c r="CJ625" i="13"/>
  <c r="E630" i="13"/>
  <c r="C645" i="13"/>
  <c r="D630" i="3"/>
  <c r="B623" i="3" l="1"/>
  <c r="E623" i="3" s="1"/>
  <c r="H623" i="3"/>
  <c r="W631" i="13"/>
  <c r="AA631" i="13"/>
  <c r="A629" i="13"/>
  <c r="K628" i="13"/>
  <c r="M628" i="13" s="1"/>
  <c r="F628" i="13"/>
  <c r="H628" i="13" s="1"/>
  <c r="J631" i="13"/>
  <c r="CK626" i="13"/>
  <c r="CJ626" i="13"/>
  <c r="E631" i="13"/>
  <c r="C646" i="13"/>
  <c r="D631" i="3"/>
  <c r="B624" i="3" l="1"/>
  <c r="E624" i="3" s="1"/>
  <c r="H624" i="3"/>
  <c r="W632" i="13"/>
  <c r="AA632" i="13"/>
  <c r="A630" i="13"/>
  <c r="K629" i="13"/>
  <c r="M629" i="13" s="1"/>
  <c r="F629" i="13"/>
  <c r="H629" i="13" s="1"/>
  <c r="J632" i="13"/>
  <c r="CK627" i="13"/>
  <c r="CJ627" i="13"/>
  <c r="E632" i="13"/>
  <c r="C647" i="13"/>
  <c r="D632" i="3"/>
  <c r="B625" i="3" l="1"/>
  <c r="E625" i="3" s="1"/>
  <c r="H625" i="3"/>
  <c r="W633" i="13"/>
  <c r="AA633" i="13"/>
  <c r="A631" i="13"/>
  <c r="F630" i="13"/>
  <c r="H630" i="13" s="1"/>
  <c r="K630" i="13"/>
  <c r="M630" i="13" s="1"/>
  <c r="J633" i="13"/>
  <c r="CK628" i="13"/>
  <c r="CJ628" i="13"/>
  <c r="E633" i="13"/>
  <c r="C648" i="13"/>
  <c r="D633" i="3"/>
  <c r="B626" i="3" l="1"/>
  <c r="E626" i="3" s="1"/>
  <c r="H626" i="3"/>
  <c r="W634" i="13"/>
  <c r="AA634" i="13"/>
  <c r="A632" i="13"/>
  <c r="K631" i="13"/>
  <c r="M631" i="13" s="1"/>
  <c r="F631" i="13"/>
  <c r="H631" i="13" s="1"/>
  <c r="J634" i="13"/>
  <c r="CK629" i="13"/>
  <c r="CJ629" i="13"/>
  <c r="E634" i="13"/>
  <c r="C649" i="13"/>
  <c r="D634" i="3"/>
  <c r="B627" i="3" l="1"/>
  <c r="E627" i="3" s="1"/>
  <c r="H627" i="3"/>
  <c r="W635" i="13"/>
  <c r="AA635" i="13"/>
  <c r="A633" i="13"/>
  <c r="K632" i="13"/>
  <c r="M632" i="13" s="1"/>
  <c r="F632" i="13"/>
  <c r="H632" i="13" s="1"/>
  <c r="J635" i="13"/>
  <c r="CK630" i="13"/>
  <c r="CJ630" i="13"/>
  <c r="E635" i="13"/>
  <c r="C650" i="13"/>
  <c r="D635" i="3"/>
  <c r="B628" i="3" l="1"/>
  <c r="E628" i="3" s="1"/>
  <c r="H628" i="3"/>
  <c r="W636" i="13"/>
  <c r="AA636" i="13"/>
  <c r="A634" i="13"/>
  <c r="K633" i="13"/>
  <c r="M633" i="13" s="1"/>
  <c r="F633" i="13"/>
  <c r="H633" i="13" s="1"/>
  <c r="J636" i="13"/>
  <c r="CK631" i="13"/>
  <c r="CJ631" i="13"/>
  <c r="E636" i="13"/>
  <c r="C651" i="13"/>
  <c r="D636" i="3"/>
  <c r="B629" i="3" l="1"/>
  <c r="E629" i="3" s="1"/>
  <c r="H629" i="3"/>
  <c r="W637" i="13"/>
  <c r="AA637" i="13"/>
  <c r="A635" i="13"/>
  <c r="K634" i="13"/>
  <c r="M634" i="13" s="1"/>
  <c r="F634" i="13"/>
  <c r="H634" i="13" s="1"/>
  <c r="J637" i="13"/>
  <c r="CJ632" i="13"/>
  <c r="CK632" i="13"/>
  <c r="E637" i="13"/>
  <c r="C652" i="13"/>
  <c r="D637" i="3"/>
  <c r="B630" i="3" l="1"/>
  <c r="E630" i="3" s="1"/>
  <c r="H630" i="3"/>
  <c r="W638" i="13"/>
  <c r="AA638" i="13"/>
  <c r="A636" i="13"/>
  <c r="K635" i="13"/>
  <c r="M635" i="13" s="1"/>
  <c r="F635" i="13"/>
  <c r="H635" i="13" s="1"/>
  <c r="J638" i="13"/>
  <c r="CK633" i="13"/>
  <c r="CJ633" i="13"/>
  <c r="E638" i="13"/>
  <c r="C653" i="13"/>
  <c r="D638" i="3"/>
  <c r="B631" i="3" l="1"/>
  <c r="E631" i="3" s="1"/>
  <c r="H631" i="3"/>
  <c r="W639" i="13"/>
  <c r="AA639" i="13"/>
  <c r="A637" i="13"/>
  <c r="K636" i="13"/>
  <c r="M636" i="13" s="1"/>
  <c r="F636" i="13"/>
  <c r="H636" i="13" s="1"/>
  <c r="J639" i="13"/>
  <c r="CK634" i="13"/>
  <c r="CJ634" i="13"/>
  <c r="E639" i="13"/>
  <c r="C654" i="13"/>
  <c r="D639" i="3"/>
  <c r="B632" i="3" l="1"/>
  <c r="E632" i="3" s="1"/>
  <c r="H632" i="3"/>
  <c r="W640" i="13"/>
  <c r="AA640" i="13"/>
  <c r="A638" i="13"/>
  <c r="K637" i="13"/>
  <c r="M637" i="13" s="1"/>
  <c r="F637" i="13"/>
  <c r="H637" i="13" s="1"/>
  <c r="J640" i="13"/>
  <c r="CK635" i="13"/>
  <c r="CJ635" i="13"/>
  <c r="E640" i="13"/>
  <c r="C655" i="13"/>
  <c r="D640" i="3"/>
  <c r="B633" i="3" l="1"/>
  <c r="E633" i="3" s="1"/>
  <c r="H633" i="3"/>
  <c r="W641" i="13"/>
  <c r="AA641" i="13"/>
  <c r="A639" i="13"/>
  <c r="F638" i="13"/>
  <c r="H638" i="13" s="1"/>
  <c r="K638" i="13"/>
  <c r="M638" i="13" s="1"/>
  <c r="J641" i="13"/>
  <c r="CK636" i="13"/>
  <c r="CJ636" i="13"/>
  <c r="E641" i="13"/>
  <c r="C656" i="13"/>
  <c r="D641" i="3"/>
  <c r="B634" i="3" l="1"/>
  <c r="E634" i="3" s="1"/>
  <c r="H634" i="3"/>
  <c r="W642" i="13"/>
  <c r="AA642" i="13"/>
  <c r="A640" i="13"/>
  <c r="K639" i="13"/>
  <c r="M639" i="13" s="1"/>
  <c r="F639" i="13"/>
  <c r="H639" i="13" s="1"/>
  <c r="J642" i="13"/>
  <c r="CJ637" i="13"/>
  <c r="CK637" i="13"/>
  <c r="E642" i="13"/>
  <c r="C657" i="13"/>
  <c r="D642" i="3"/>
  <c r="B635" i="3" l="1"/>
  <c r="E635" i="3" s="1"/>
  <c r="H635" i="3"/>
  <c r="W643" i="13"/>
  <c r="AA643" i="13"/>
  <c r="A641" i="13"/>
  <c r="F640" i="13"/>
  <c r="H640" i="13" s="1"/>
  <c r="K640" i="13"/>
  <c r="M640" i="13" s="1"/>
  <c r="J643" i="13"/>
  <c r="CK638" i="13"/>
  <c r="CJ638" i="13"/>
  <c r="E643" i="13"/>
  <c r="C658" i="13"/>
  <c r="D643" i="3"/>
  <c r="B636" i="3" l="1"/>
  <c r="E636" i="3" s="1"/>
  <c r="H636" i="3"/>
  <c r="W644" i="13"/>
  <c r="AA644" i="13"/>
  <c r="A642" i="13"/>
  <c r="K641" i="13"/>
  <c r="M641" i="13" s="1"/>
  <c r="F641" i="13"/>
  <c r="H641" i="13" s="1"/>
  <c r="J644" i="13"/>
  <c r="CK639" i="13"/>
  <c r="CJ639" i="13"/>
  <c r="E644" i="13"/>
  <c r="C659" i="13"/>
  <c r="D644" i="3"/>
  <c r="B637" i="3" l="1"/>
  <c r="E637" i="3" s="1"/>
  <c r="H637" i="3"/>
  <c r="W645" i="13"/>
  <c r="AA645" i="13"/>
  <c r="A643" i="13"/>
  <c r="K642" i="13"/>
  <c r="M642" i="13" s="1"/>
  <c r="F642" i="13"/>
  <c r="H642" i="13" s="1"/>
  <c r="J645" i="13"/>
  <c r="CJ640" i="13"/>
  <c r="CK640" i="13"/>
  <c r="E645" i="13"/>
  <c r="C660" i="13"/>
  <c r="D645" i="3"/>
  <c r="B638" i="3" l="1"/>
  <c r="E638" i="3" s="1"/>
  <c r="H638" i="3"/>
  <c r="W646" i="13"/>
  <c r="AA646" i="13"/>
  <c r="A644" i="13"/>
  <c r="K643" i="13"/>
  <c r="M643" i="13" s="1"/>
  <c r="F643" i="13"/>
  <c r="H643" i="13" s="1"/>
  <c r="J646" i="13"/>
  <c r="CK641" i="13"/>
  <c r="CJ641" i="13"/>
  <c r="E646" i="13"/>
  <c r="C661" i="13"/>
  <c r="D646" i="3"/>
  <c r="B639" i="3" l="1"/>
  <c r="E639" i="3" s="1"/>
  <c r="H639" i="3"/>
  <c r="W647" i="13"/>
  <c r="AA647" i="13"/>
  <c r="A645" i="13"/>
  <c r="K644" i="13"/>
  <c r="M644" i="13" s="1"/>
  <c r="F644" i="13"/>
  <c r="H644" i="13" s="1"/>
  <c r="J647" i="13"/>
  <c r="CJ642" i="13"/>
  <c r="CK642" i="13"/>
  <c r="E647" i="13"/>
  <c r="C662" i="13"/>
  <c r="D647" i="3"/>
  <c r="B640" i="3" l="1"/>
  <c r="E640" i="3" s="1"/>
  <c r="H640" i="3"/>
  <c r="W648" i="13"/>
  <c r="AA648" i="13"/>
  <c r="A646" i="13"/>
  <c r="K645" i="13"/>
  <c r="M645" i="13" s="1"/>
  <c r="F645" i="13"/>
  <c r="H645" i="13" s="1"/>
  <c r="J648" i="13"/>
  <c r="CK643" i="13"/>
  <c r="CJ643" i="13"/>
  <c r="E648" i="13"/>
  <c r="C663" i="13"/>
  <c r="D648" i="3"/>
  <c r="B641" i="3" l="1"/>
  <c r="E641" i="3" s="1"/>
  <c r="H641" i="3"/>
  <c r="W649" i="13"/>
  <c r="AA649" i="13"/>
  <c r="A647" i="13"/>
  <c r="F646" i="13"/>
  <c r="H646" i="13" s="1"/>
  <c r="K646" i="13"/>
  <c r="M646" i="13" s="1"/>
  <c r="J649" i="13"/>
  <c r="CK644" i="13"/>
  <c r="CJ644" i="13"/>
  <c r="E649" i="13"/>
  <c r="C664" i="13"/>
  <c r="D649" i="3"/>
  <c r="B642" i="3" l="1"/>
  <c r="E642" i="3" s="1"/>
  <c r="H642" i="3"/>
  <c r="W650" i="13"/>
  <c r="AA650" i="13"/>
  <c r="A648" i="13"/>
  <c r="K647" i="13"/>
  <c r="M647" i="13" s="1"/>
  <c r="F647" i="13"/>
  <c r="H647" i="13" s="1"/>
  <c r="J650" i="13"/>
  <c r="CK645" i="13"/>
  <c r="CJ645" i="13"/>
  <c r="E650" i="13"/>
  <c r="C665" i="13"/>
  <c r="D650" i="3"/>
  <c r="B643" i="3" l="1"/>
  <c r="E643" i="3" s="1"/>
  <c r="H643" i="3"/>
  <c r="W651" i="13"/>
  <c r="AA651" i="13"/>
  <c r="A649" i="13"/>
  <c r="K648" i="13"/>
  <c r="M648" i="13" s="1"/>
  <c r="F648" i="13"/>
  <c r="H648" i="13" s="1"/>
  <c r="J651" i="13"/>
  <c r="CK646" i="13"/>
  <c r="CJ646" i="13"/>
  <c r="E651" i="13"/>
  <c r="C666" i="13"/>
  <c r="D651" i="3"/>
  <c r="B644" i="3" l="1"/>
  <c r="E644" i="3" s="1"/>
  <c r="H644" i="3"/>
  <c r="W652" i="13"/>
  <c r="AA652" i="13"/>
  <c r="A650" i="13"/>
  <c r="K649" i="13"/>
  <c r="M649" i="13" s="1"/>
  <c r="F649" i="13"/>
  <c r="H649" i="13" s="1"/>
  <c r="J652" i="13"/>
  <c r="CK647" i="13"/>
  <c r="CJ647" i="13"/>
  <c r="E652" i="13"/>
  <c r="C667" i="13"/>
  <c r="D652" i="3"/>
  <c r="B645" i="3" l="1"/>
  <c r="E645" i="3" s="1"/>
  <c r="H645" i="3"/>
  <c r="W653" i="13"/>
  <c r="AA653" i="13"/>
  <c r="A651" i="13"/>
  <c r="K650" i="13"/>
  <c r="M650" i="13" s="1"/>
  <c r="F650" i="13"/>
  <c r="H650" i="13" s="1"/>
  <c r="J653" i="13"/>
  <c r="CJ648" i="13"/>
  <c r="CK648" i="13"/>
  <c r="E653" i="13"/>
  <c r="C668" i="13"/>
  <c r="D653" i="3"/>
  <c r="B646" i="3" l="1"/>
  <c r="E646" i="3" s="1"/>
  <c r="H646" i="3"/>
  <c r="W654" i="13"/>
  <c r="AA654" i="13"/>
  <c r="A652" i="13"/>
  <c r="F651" i="13"/>
  <c r="H651" i="13" s="1"/>
  <c r="K651" i="13"/>
  <c r="M651" i="13" s="1"/>
  <c r="J654" i="13"/>
  <c r="CK649" i="13"/>
  <c r="CJ649" i="13"/>
  <c r="E654" i="13"/>
  <c r="C669" i="13"/>
  <c r="D654" i="3"/>
  <c r="B647" i="3" l="1"/>
  <c r="E647" i="3" s="1"/>
  <c r="H647" i="3"/>
  <c r="W655" i="13"/>
  <c r="AA655" i="13"/>
  <c r="A653" i="13"/>
  <c r="F652" i="13"/>
  <c r="H652" i="13" s="1"/>
  <c r="K652" i="13"/>
  <c r="M652" i="13" s="1"/>
  <c r="J655" i="13"/>
  <c r="CK650" i="13"/>
  <c r="CJ650" i="13"/>
  <c r="E655" i="13"/>
  <c r="C670" i="13"/>
  <c r="D655" i="3"/>
  <c r="B648" i="3" l="1"/>
  <c r="E648" i="3" s="1"/>
  <c r="H648" i="3"/>
  <c r="W656" i="13"/>
  <c r="AA656" i="13"/>
  <c r="A654" i="13"/>
  <c r="K653" i="13"/>
  <c r="M653" i="13" s="1"/>
  <c r="F653" i="13"/>
  <c r="H653" i="13" s="1"/>
  <c r="J656" i="13"/>
  <c r="CK651" i="13"/>
  <c r="CJ651" i="13"/>
  <c r="E656" i="13"/>
  <c r="C671" i="13"/>
  <c r="D656" i="3"/>
  <c r="B649" i="3" l="1"/>
  <c r="E649" i="3" s="1"/>
  <c r="H649" i="3"/>
  <c r="W657" i="13"/>
  <c r="AA657" i="13"/>
  <c r="A655" i="13"/>
  <c r="F654" i="13"/>
  <c r="H654" i="13" s="1"/>
  <c r="K654" i="13"/>
  <c r="M654" i="13" s="1"/>
  <c r="J657" i="13"/>
  <c r="CK652" i="13"/>
  <c r="CJ652" i="13"/>
  <c r="E657" i="13"/>
  <c r="C672" i="13"/>
  <c r="D657" i="3"/>
  <c r="B650" i="3" l="1"/>
  <c r="E650" i="3" s="1"/>
  <c r="H650" i="3"/>
  <c r="W658" i="13"/>
  <c r="AA658" i="13"/>
  <c r="A656" i="13"/>
  <c r="K655" i="13"/>
  <c r="M655" i="13" s="1"/>
  <c r="F655" i="13"/>
  <c r="H655" i="13" s="1"/>
  <c r="J658" i="13"/>
  <c r="CK653" i="13"/>
  <c r="CJ653" i="13"/>
  <c r="E658" i="13"/>
  <c r="C673" i="13"/>
  <c r="D658" i="3"/>
  <c r="B651" i="3" l="1"/>
  <c r="E651" i="3" s="1"/>
  <c r="H651" i="3"/>
  <c r="W659" i="13"/>
  <c r="AA659" i="13"/>
  <c r="A657" i="13"/>
  <c r="F656" i="13"/>
  <c r="H656" i="13" s="1"/>
  <c r="K656" i="13"/>
  <c r="M656" i="13" s="1"/>
  <c r="J659" i="13"/>
  <c r="CK654" i="13"/>
  <c r="CJ654" i="13"/>
  <c r="E659" i="13"/>
  <c r="C674" i="13"/>
  <c r="D659" i="3"/>
  <c r="B652" i="3" l="1"/>
  <c r="E652" i="3" s="1"/>
  <c r="H652" i="3"/>
  <c r="W660" i="13"/>
  <c r="AA660" i="13"/>
  <c r="A658" i="13"/>
  <c r="K657" i="13"/>
  <c r="M657" i="13" s="1"/>
  <c r="F657" i="13"/>
  <c r="H657" i="13" s="1"/>
  <c r="J660" i="13"/>
  <c r="CK655" i="13"/>
  <c r="CJ655" i="13"/>
  <c r="E660" i="13"/>
  <c r="C675" i="13"/>
  <c r="D660" i="3"/>
  <c r="B653" i="3" l="1"/>
  <c r="E653" i="3" s="1"/>
  <c r="H653" i="3"/>
  <c r="W661" i="13"/>
  <c r="AA661" i="13"/>
  <c r="A659" i="13"/>
  <c r="K658" i="13"/>
  <c r="M658" i="13" s="1"/>
  <c r="F658" i="13"/>
  <c r="H658" i="13" s="1"/>
  <c r="J661" i="13"/>
  <c r="CJ656" i="13"/>
  <c r="CK656" i="13"/>
  <c r="E661" i="13"/>
  <c r="C676" i="13"/>
  <c r="D661" i="3"/>
  <c r="B654" i="3" l="1"/>
  <c r="E654" i="3" s="1"/>
  <c r="H654" i="3"/>
  <c r="W662" i="13"/>
  <c r="AA662" i="13"/>
  <c r="A660" i="13"/>
  <c r="F659" i="13"/>
  <c r="H659" i="13" s="1"/>
  <c r="K659" i="13"/>
  <c r="M659" i="13" s="1"/>
  <c r="J662" i="13"/>
  <c r="CK657" i="13"/>
  <c r="CJ657" i="13"/>
  <c r="E662" i="13"/>
  <c r="C677" i="13"/>
  <c r="D662" i="3"/>
  <c r="B655" i="3" l="1"/>
  <c r="E655" i="3" s="1"/>
  <c r="H655" i="3"/>
  <c r="W663" i="13"/>
  <c r="AA663" i="13"/>
  <c r="A661" i="13"/>
  <c r="F660" i="13"/>
  <c r="H660" i="13" s="1"/>
  <c r="K660" i="13"/>
  <c r="M660" i="13" s="1"/>
  <c r="J663" i="13"/>
  <c r="CK658" i="13"/>
  <c r="CJ658" i="13"/>
  <c r="E663" i="13"/>
  <c r="C678" i="13"/>
  <c r="D663" i="3"/>
  <c r="B656" i="3" l="1"/>
  <c r="E656" i="3" s="1"/>
  <c r="H656" i="3"/>
  <c r="W664" i="13"/>
  <c r="AA664" i="13"/>
  <c r="A662" i="13"/>
  <c r="K661" i="13"/>
  <c r="M661" i="13" s="1"/>
  <c r="F661" i="13"/>
  <c r="H661" i="13" s="1"/>
  <c r="J664" i="13"/>
  <c r="CJ659" i="13"/>
  <c r="CK659" i="13"/>
  <c r="E664" i="13"/>
  <c r="C679" i="13"/>
  <c r="D664" i="3"/>
  <c r="B657" i="3" l="1"/>
  <c r="E657" i="3" s="1"/>
  <c r="H657" i="3"/>
  <c r="W665" i="13"/>
  <c r="AA665" i="13"/>
  <c r="A663" i="13"/>
  <c r="K662" i="13"/>
  <c r="M662" i="13" s="1"/>
  <c r="F662" i="13"/>
  <c r="H662" i="13" s="1"/>
  <c r="J665" i="13"/>
  <c r="CJ660" i="13"/>
  <c r="CK660" i="13"/>
  <c r="E665" i="13"/>
  <c r="C680" i="13"/>
  <c r="D665" i="3"/>
  <c r="B658" i="3" l="1"/>
  <c r="E658" i="3" s="1"/>
  <c r="H658" i="3"/>
  <c r="W666" i="13"/>
  <c r="AA666" i="13"/>
  <c r="A664" i="13"/>
  <c r="K663" i="13"/>
  <c r="M663" i="13" s="1"/>
  <c r="F663" i="13"/>
  <c r="H663" i="13" s="1"/>
  <c r="J666" i="13"/>
  <c r="CK661" i="13"/>
  <c r="CJ661" i="13"/>
  <c r="E666" i="13"/>
  <c r="C681" i="13"/>
  <c r="D666" i="3"/>
  <c r="B659" i="3" l="1"/>
  <c r="E659" i="3" s="1"/>
  <c r="H659" i="3"/>
  <c r="W667" i="13"/>
  <c r="AA667" i="13"/>
  <c r="A665" i="13"/>
  <c r="F664" i="13"/>
  <c r="H664" i="13" s="1"/>
  <c r="K664" i="13"/>
  <c r="M664" i="13" s="1"/>
  <c r="J667" i="13"/>
  <c r="CK662" i="13"/>
  <c r="CJ662" i="13"/>
  <c r="E667" i="13"/>
  <c r="C682" i="13"/>
  <c r="D667" i="3"/>
  <c r="B660" i="3" l="1"/>
  <c r="E660" i="3" s="1"/>
  <c r="H660" i="3"/>
  <c r="W668" i="13"/>
  <c r="AA668" i="13"/>
  <c r="A666" i="13"/>
  <c r="K665" i="13"/>
  <c r="M665" i="13" s="1"/>
  <c r="F665" i="13"/>
  <c r="H665" i="13" s="1"/>
  <c r="J668" i="13"/>
  <c r="CK663" i="13"/>
  <c r="CJ663" i="13"/>
  <c r="E668" i="13"/>
  <c r="C683" i="13"/>
  <c r="D668" i="3"/>
  <c r="B661" i="3" l="1"/>
  <c r="E661" i="3" s="1"/>
  <c r="H661" i="3"/>
  <c r="W669" i="13"/>
  <c r="AA669" i="13"/>
  <c r="A667" i="13"/>
  <c r="K666" i="13"/>
  <c r="M666" i="13" s="1"/>
  <c r="F666" i="13"/>
  <c r="H666" i="13" s="1"/>
  <c r="J669" i="13"/>
  <c r="CJ664" i="13"/>
  <c r="CK664" i="13"/>
  <c r="E669" i="13"/>
  <c r="C684" i="13"/>
  <c r="D669" i="3"/>
  <c r="B662" i="3" l="1"/>
  <c r="E662" i="3" s="1"/>
  <c r="H662" i="3"/>
  <c r="W670" i="13"/>
  <c r="AA670" i="13"/>
  <c r="A668" i="13"/>
  <c r="K667" i="13"/>
  <c r="M667" i="13" s="1"/>
  <c r="F667" i="13"/>
  <c r="H667" i="13" s="1"/>
  <c r="J670" i="13"/>
  <c r="CK665" i="13"/>
  <c r="CJ665" i="13"/>
  <c r="E670" i="13"/>
  <c r="C685" i="13"/>
  <c r="D670" i="3"/>
  <c r="B663" i="3" l="1"/>
  <c r="E663" i="3" s="1"/>
  <c r="H663" i="3"/>
  <c r="W671" i="13"/>
  <c r="AA671" i="13"/>
  <c r="A669" i="13"/>
  <c r="K668" i="13"/>
  <c r="M668" i="13" s="1"/>
  <c r="F668" i="13"/>
  <c r="H668" i="13" s="1"/>
  <c r="J671" i="13"/>
  <c r="CK666" i="13"/>
  <c r="CJ666" i="13"/>
  <c r="E671" i="13"/>
  <c r="C686" i="13"/>
  <c r="D671" i="3"/>
  <c r="B664" i="3" l="1"/>
  <c r="E664" i="3" s="1"/>
  <c r="H664" i="3"/>
  <c r="W672" i="13"/>
  <c r="AA672" i="13"/>
  <c r="A670" i="13"/>
  <c r="F669" i="13"/>
  <c r="H669" i="13" s="1"/>
  <c r="K669" i="13"/>
  <c r="M669" i="13" s="1"/>
  <c r="J672" i="13"/>
  <c r="CJ667" i="13"/>
  <c r="CK667" i="13"/>
  <c r="E672" i="13"/>
  <c r="C687" i="13"/>
  <c r="D672" i="3"/>
  <c r="B665" i="3" l="1"/>
  <c r="E665" i="3" s="1"/>
  <c r="H665" i="3"/>
  <c r="W673" i="13"/>
  <c r="AA673" i="13"/>
  <c r="A671" i="13"/>
  <c r="F670" i="13"/>
  <c r="H670" i="13" s="1"/>
  <c r="K670" i="13"/>
  <c r="M670" i="13" s="1"/>
  <c r="J673" i="13"/>
  <c r="CJ668" i="13"/>
  <c r="CK668" i="13"/>
  <c r="E673" i="13"/>
  <c r="C688" i="13"/>
  <c r="D673" i="3"/>
  <c r="B666" i="3" l="1"/>
  <c r="E666" i="3" s="1"/>
  <c r="H666" i="3"/>
  <c r="W674" i="13"/>
  <c r="AA674" i="13"/>
  <c r="A672" i="13"/>
  <c r="K671" i="13"/>
  <c r="M671" i="13" s="1"/>
  <c r="F671" i="13"/>
  <c r="H671" i="13" s="1"/>
  <c r="J674" i="13"/>
  <c r="CJ669" i="13"/>
  <c r="CK669" i="13"/>
  <c r="E674" i="13"/>
  <c r="C689" i="13"/>
  <c r="D674" i="3"/>
  <c r="B667" i="3" l="1"/>
  <c r="E667" i="3" s="1"/>
  <c r="H667" i="3"/>
  <c r="W675" i="13"/>
  <c r="AA675" i="13"/>
  <c r="A673" i="13"/>
  <c r="K672" i="13"/>
  <c r="M672" i="13" s="1"/>
  <c r="F672" i="13"/>
  <c r="H672" i="13" s="1"/>
  <c r="J675" i="13"/>
  <c r="CJ670" i="13"/>
  <c r="CK670" i="13"/>
  <c r="E675" i="13"/>
  <c r="C690" i="13"/>
  <c r="D675" i="3"/>
  <c r="B668" i="3" l="1"/>
  <c r="E668" i="3" s="1"/>
  <c r="H668" i="3"/>
  <c r="W676" i="13"/>
  <c r="AA676" i="13"/>
  <c r="A674" i="13"/>
  <c r="F673" i="13"/>
  <c r="H673" i="13" s="1"/>
  <c r="K673" i="13"/>
  <c r="M673" i="13" s="1"/>
  <c r="J676" i="13"/>
  <c r="CK671" i="13"/>
  <c r="CJ671" i="13"/>
  <c r="E676" i="13"/>
  <c r="C691" i="13"/>
  <c r="D676" i="3"/>
  <c r="B669" i="3" l="1"/>
  <c r="E669" i="3" s="1"/>
  <c r="H669" i="3"/>
  <c r="W677" i="13"/>
  <c r="AA677" i="13"/>
  <c r="A675" i="13"/>
  <c r="K674" i="13"/>
  <c r="M674" i="13" s="1"/>
  <c r="F674" i="13"/>
  <c r="H674" i="13" s="1"/>
  <c r="J677" i="13"/>
  <c r="CK672" i="13"/>
  <c r="CJ672" i="13"/>
  <c r="E677" i="13"/>
  <c r="C692" i="13"/>
  <c r="D677" i="3"/>
  <c r="B670" i="3" l="1"/>
  <c r="E670" i="3" s="1"/>
  <c r="H670" i="3"/>
  <c r="W678" i="13"/>
  <c r="AA678" i="13"/>
  <c r="A676" i="13"/>
  <c r="K675" i="13"/>
  <c r="M675" i="13" s="1"/>
  <c r="F675" i="13"/>
  <c r="H675" i="13" s="1"/>
  <c r="J678" i="13"/>
  <c r="CK673" i="13"/>
  <c r="CJ673" i="13"/>
  <c r="E678" i="13"/>
  <c r="C693" i="13"/>
  <c r="D678" i="3"/>
  <c r="B671" i="3" l="1"/>
  <c r="E671" i="3" s="1"/>
  <c r="H671" i="3"/>
  <c r="W679" i="13"/>
  <c r="AA679" i="13"/>
  <c r="A677" i="13"/>
  <c r="K676" i="13"/>
  <c r="M676" i="13" s="1"/>
  <c r="F676" i="13"/>
  <c r="H676" i="13" s="1"/>
  <c r="J679" i="13"/>
  <c r="CK674" i="13"/>
  <c r="CJ674" i="13"/>
  <c r="E679" i="13"/>
  <c r="C694" i="13"/>
  <c r="D679" i="3"/>
  <c r="B672" i="3" l="1"/>
  <c r="E672" i="3" s="1"/>
  <c r="H672" i="3"/>
  <c r="W680" i="13"/>
  <c r="AA680" i="13"/>
  <c r="A678" i="13"/>
  <c r="F677" i="13"/>
  <c r="H677" i="13" s="1"/>
  <c r="K677" i="13"/>
  <c r="M677" i="13" s="1"/>
  <c r="J680" i="13"/>
  <c r="CK675" i="13"/>
  <c r="CJ675" i="13"/>
  <c r="E680" i="13"/>
  <c r="C695" i="13"/>
  <c r="D680" i="3"/>
  <c r="B673" i="3" l="1"/>
  <c r="E673" i="3" s="1"/>
  <c r="H673" i="3"/>
  <c r="W681" i="13"/>
  <c r="AA681" i="13"/>
  <c r="A679" i="13"/>
  <c r="F678" i="13"/>
  <c r="H678" i="13" s="1"/>
  <c r="K678" i="13"/>
  <c r="M678" i="13" s="1"/>
  <c r="J681" i="13"/>
  <c r="CK676" i="13"/>
  <c r="CJ676" i="13"/>
  <c r="E681" i="13"/>
  <c r="C696" i="13"/>
  <c r="D681" i="3"/>
  <c r="B674" i="3" l="1"/>
  <c r="E674" i="3" s="1"/>
  <c r="H674" i="3"/>
  <c r="W682" i="13"/>
  <c r="AA682" i="13"/>
  <c r="A680" i="13"/>
  <c r="F679" i="13"/>
  <c r="H679" i="13" s="1"/>
  <c r="K679" i="13"/>
  <c r="M679" i="13" s="1"/>
  <c r="J682" i="13"/>
  <c r="CJ677" i="13"/>
  <c r="CK677" i="13"/>
  <c r="E682" i="13"/>
  <c r="C697" i="13"/>
  <c r="D682" i="3"/>
  <c r="B675" i="3" l="1"/>
  <c r="E675" i="3" s="1"/>
  <c r="H675" i="3"/>
  <c r="W683" i="13"/>
  <c r="AA683" i="13"/>
  <c r="A681" i="13"/>
  <c r="K680" i="13"/>
  <c r="M680" i="13" s="1"/>
  <c r="F680" i="13"/>
  <c r="H680" i="13" s="1"/>
  <c r="J683" i="13"/>
  <c r="CK678" i="13"/>
  <c r="CJ678" i="13"/>
  <c r="E683" i="13"/>
  <c r="C698" i="13"/>
  <c r="D683" i="3"/>
  <c r="B676" i="3" l="1"/>
  <c r="E676" i="3" s="1"/>
  <c r="H676" i="3"/>
  <c r="W684" i="13"/>
  <c r="AA684" i="13"/>
  <c r="A682" i="13"/>
  <c r="K681" i="13"/>
  <c r="M681" i="13" s="1"/>
  <c r="F681" i="13"/>
  <c r="H681" i="13" s="1"/>
  <c r="J684" i="13"/>
  <c r="CJ679" i="13"/>
  <c r="CK679" i="13"/>
  <c r="E684" i="13"/>
  <c r="C699" i="13"/>
  <c r="D684" i="3"/>
  <c r="B677" i="3" l="1"/>
  <c r="E677" i="3" s="1"/>
  <c r="H677" i="3"/>
  <c r="W685" i="13"/>
  <c r="AA685" i="13"/>
  <c r="A683" i="13"/>
  <c r="K682" i="13"/>
  <c r="M682" i="13" s="1"/>
  <c r="F682" i="13"/>
  <c r="H682" i="13" s="1"/>
  <c r="J685" i="13"/>
  <c r="CJ680" i="13"/>
  <c r="CK680" i="13"/>
  <c r="E685" i="13"/>
  <c r="C700" i="13"/>
  <c r="D685" i="3"/>
  <c r="B678" i="3" l="1"/>
  <c r="E678" i="3" s="1"/>
  <c r="H678" i="3"/>
  <c r="W686" i="13"/>
  <c r="AA686" i="13"/>
  <c r="A684" i="13"/>
  <c r="F683" i="13"/>
  <c r="H683" i="13" s="1"/>
  <c r="K683" i="13"/>
  <c r="M683" i="13" s="1"/>
  <c r="J686" i="13"/>
  <c r="CJ681" i="13"/>
  <c r="CK681" i="13"/>
  <c r="E686" i="13"/>
  <c r="C701" i="13"/>
  <c r="D686" i="3"/>
  <c r="B679" i="3" l="1"/>
  <c r="E679" i="3" s="1"/>
  <c r="H679" i="3"/>
  <c r="W687" i="13"/>
  <c r="AA687" i="13"/>
  <c r="A685" i="13"/>
  <c r="K684" i="13"/>
  <c r="M684" i="13" s="1"/>
  <c r="F684" i="13"/>
  <c r="H684" i="13" s="1"/>
  <c r="J687" i="13"/>
  <c r="CJ682" i="13"/>
  <c r="CK682" i="13"/>
  <c r="E687" i="13"/>
  <c r="C702" i="13"/>
  <c r="D687" i="3"/>
  <c r="B680" i="3" l="1"/>
  <c r="E680" i="3" s="1"/>
  <c r="H680" i="3"/>
  <c r="W688" i="13"/>
  <c r="AA688" i="13"/>
  <c r="A686" i="13"/>
  <c r="F685" i="13"/>
  <c r="H685" i="13" s="1"/>
  <c r="K685" i="13"/>
  <c r="M685" i="13" s="1"/>
  <c r="J688" i="13"/>
  <c r="CJ683" i="13"/>
  <c r="CK683" i="13"/>
  <c r="E688" i="13"/>
  <c r="C703" i="13"/>
  <c r="D688" i="3"/>
  <c r="B681" i="3" l="1"/>
  <c r="E681" i="3" s="1"/>
  <c r="H681" i="3"/>
  <c r="W689" i="13"/>
  <c r="AA689" i="13"/>
  <c r="A687" i="13"/>
  <c r="K686" i="13"/>
  <c r="M686" i="13" s="1"/>
  <c r="F686" i="13"/>
  <c r="H686" i="13" s="1"/>
  <c r="J689" i="13"/>
  <c r="CJ684" i="13"/>
  <c r="CK684" i="13"/>
  <c r="E689" i="13"/>
  <c r="C704" i="13"/>
  <c r="D689" i="3"/>
  <c r="B682" i="3" l="1"/>
  <c r="E682" i="3" s="1"/>
  <c r="H682" i="3"/>
  <c r="W690" i="13"/>
  <c r="AA690" i="13"/>
  <c r="A688" i="13"/>
  <c r="F687" i="13"/>
  <c r="H687" i="13" s="1"/>
  <c r="K687" i="13"/>
  <c r="M687" i="13" s="1"/>
  <c r="J690" i="13"/>
  <c r="CJ685" i="13"/>
  <c r="CK685" i="13"/>
  <c r="E690" i="13"/>
  <c r="C705" i="13"/>
  <c r="D690" i="3"/>
  <c r="B683" i="3" l="1"/>
  <c r="E683" i="3" s="1"/>
  <c r="H683" i="3"/>
  <c r="W691" i="13"/>
  <c r="AA691" i="13"/>
  <c r="A689" i="13"/>
  <c r="K688" i="13"/>
  <c r="M688" i="13" s="1"/>
  <c r="F688" i="13"/>
  <c r="H688" i="13" s="1"/>
  <c r="J691" i="13"/>
  <c r="CJ686" i="13"/>
  <c r="CK686" i="13"/>
  <c r="E691" i="13"/>
  <c r="C706" i="13"/>
  <c r="D691" i="3"/>
  <c r="B684" i="3" l="1"/>
  <c r="E684" i="3" s="1"/>
  <c r="H684" i="3"/>
  <c r="W692" i="13"/>
  <c r="AA692" i="13"/>
  <c r="A690" i="13"/>
  <c r="K689" i="13"/>
  <c r="M689" i="13" s="1"/>
  <c r="F689" i="13"/>
  <c r="H689" i="13" s="1"/>
  <c r="J692" i="13"/>
  <c r="CJ687" i="13"/>
  <c r="CK687" i="13"/>
  <c r="E692" i="13"/>
  <c r="C707" i="13"/>
  <c r="D692" i="3"/>
  <c r="B685" i="3" l="1"/>
  <c r="E685" i="3" s="1"/>
  <c r="H685" i="3"/>
  <c r="W693" i="13"/>
  <c r="AA693" i="13"/>
  <c r="A691" i="13"/>
  <c r="K690" i="13"/>
  <c r="M690" i="13" s="1"/>
  <c r="F690" i="13"/>
  <c r="H690" i="13" s="1"/>
  <c r="J693" i="13"/>
  <c r="CJ688" i="13"/>
  <c r="CK688" i="13"/>
  <c r="E693" i="13"/>
  <c r="C708" i="13"/>
  <c r="D693" i="3"/>
  <c r="B686" i="3" l="1"/>
  <c r="E686" i="3" s="1"/>
  <c r="H686" i="3"/>
  <c r="W694" i="13"/>
  <c r="AA694" i="13"/>
  <c r="A692" i="13"/>
  <c r="F691" i="13"/>
  <c r="H691" i="13" s="1"/>
  <c r="K691" i="13"/>
  <c r="M691" i="13" s="1"/>
  <c r="J694" i="13"/>
  <c r="CJ689" i="13"/>
  <c r="CK689" i="13"/>
  <c r="E694" i="13"/>
  <c r="C709" i="13"/>
  <c r="D694" i="3"/>
  <c r="B687" i="3" l="1"/>
  <c r="E687" i="3" s="1"/>
  <c r="H687" i="3"/>
  <c r="W695" i="13"/>
  <c r="AA695" i="13"/>
  <c r="A693" i="13"/>
  <c r="K692" i="13"/>
  <c r="M692" i="13" s="1"/>
  <c r="F692" i="13"/>
  <c r="H692" i="13" s="1"/>
  <c r="J695" i="13"/>
  <c r="CJ690" i="13"/>
  <c r="CK690" i="13"/>
  <c r="E695" i="13"/>
  <c r="C710" i="13"/>
  <c r="D695" i="3"/>
  <c r="B688" i="3" l="1"/>
  <c r="E688" i="3" s="1"/>
  <c r="H688" i="3"/>
  <c r="W696" i="13"/>
  <c r="AA696" i="13"/>
  <c r="A694" i="13"/>
  <c r="K693" i="13"/>
  <c r="M693" i="13" s="1"/>
  <c r="F693" i="13"/>
  <c r="H693" i="13" s="1"/>
  <c r="J696" i="13"/>
  <c r="CJ691" i="13"/>
  <c r="CK691" i="13"/>
  <c r="E696" i="13"/>
  <c r="C711" i="13"/>
  <c r="D696" i="3"/>
  <c r="B689" i="3" l="1"/>
  <c r="E689" i="3" s="1"/>
  <c r="H689" i="3"/>
  <c r="W697" i="13"/>
  <c r="AA697" i="13"/>
  <c r="A695" i="13"/>
  <c r="F694" i="13"/>
  <c r="H694" i="13" s="1"/>
  <c r="K694" i="13"/>
  <c r="M694" i="13" s="1"/>
  <c r="J697" i="13"/>
  <c r="CJ692" i="13"/>
  <c r="CK692" i="13"/>
  <c r="E697" i="13"/>
  <c r="C712" i="13"/>
  <c r="D697" i="3"/>
  <c r="B690" i="3" l="1"/>
  <c r="E690" i="3" s="1"/>
  <c r="H690" i="3"/>
  <c r="W698" i="13"/>
  <c r="AA698" i="13"/>
  <c r="A696" i="13"/>
  <c r="K695" i="13"/>
  <c r="M695" i="13" s="1"/>
  <c r="F695" i="13"/>
  <c r="H695" i="13" s="1"/>
  <c r="J698" i="13"/>
  <c r="CJ693" i="13"/>
  <c r="CK693" i="13"/>
  <c r="E698" i="13"/>
  <c r="C713" i="13"/>
  <c r="D698" i="3"/>
  <c r="B691" i="3" l="1"/>
  <c r="E691" i="3" s="1"/>
  <c r="H691" i="3"/>
  <c r="W699" i="13"/>
  <c r="AA699" i="13"/>
  <c r="A697" i="13"/>
  <c r="K696" i="13"/>
  <c r="M696" i="13" s="1"/>
  <c r="F696" i="13"/>
  <c r="H696" i="13" s="1"/>
  <c r="J699" i="13"/>
  <c r="CJ694" i="13"/>
  <c r="CK694" i="13"/>
  <c r="E699" i="13"/>
  <c r="C714" i="13"/>
  <c r="D699" i="3"/>
  <c r="B692" i="3" l="1"/>
  <c r="E692" i="3" s="1"/>
  <c r="H692" i="3"/>
  <c r="W700" i="13"/>
  <c r="AA700" i="13"/>
  <c r="A698" i="13"/>
  <c r="F697" i="13"/>
  <c r="H697" i="13" s="1"/>
  <c r="K697" i="13"/>
  <c r="M697" i="13" s="1"/>
  <c r="J700" i="13"/>
  <c r="CK695" i="13"/>
  <c r="CJ695" i="13"/>
  <c r="E700" i="13"/>
  <c r="C715" i="13"/>
  <c r="D700" i="3"/>
  <c r="B693" i="3" l="1"/>
  <c r="E693" i="3" s="1"/>
  <c r="H693" i="3"/>
  <c r="W701" i="13"/>
  <c r="AA701" i="13"/>
  <c r="A699" i="13"/>
  <c r="K698" i="13"/>
  <c r="M698" i="13" s="1"/>
  <c r="F698" i="13"/>
  <c r="H698" i="13" s="1"/>
  <c r="J701" i="13"/>
  <c r="CJ696" i="13"/>
  <c r="CK696" i="13"/>
  <c r="E701" i="13"/>
  <c r="C716" i="13"/>
  <c r="D701" i="3"/>
  <c r="B694" i="3" l="1"/>
  <c r="E694" i="3" s="1"/>
  <c r="H694" i="3"/>
  <c r="W702" i="13"/>
  <c r="AA702" i="13"/>
  <c r="A700" i="13"/>
  <c r="F699" i="13"/>
  <c r="H699" i="13" s="1"/>
  <c r="K699" i="13"/>
  <c r="M699" i="13" s="1"/>
  <c r="J702" i="13"/>
  <c r="CJ697" i="13"/>
  <c r="CK697" i="13"/>
  <c r="E702" i="13"/>
  <c r="C717" i="13"/>
  <c r="D702" i="3"/>
  <c r="B695" i="3" l="1"/>
  <c r="E695" i="3" s="1"/>
  <c r="H695" i="3"/>
  <c r="W703" i="13"/>
  <c r="AA703" i="13"/>
  <c r="A701" i="13"/>
  <c r="F700" i="13"/>
  <c r="H700" i="13" s="1"/>
  <c r="K700" i="13"/>
  <c r="M700" i="13" s="1"/>
  <c r="J703" i="13"/>
  <c r="CJ698" i="13"/>
  <c r="CK698" i="13"/>
  <c r="E703" i="13"/>
  <c r="C718" i="13"/>
  <c r="D703" i="3"/>
  <c r="B696" i="3" l="1"/>
  <c r="E696" i="3" s="1"/>
  <c r="H696" i="3"/>
  <c r="W704" i="13"/>
  <c r="AA704" i="13"/>
  <c r="A702" i="13"/>
  <c r="F701" i="13"/>
  <c r="H701" i="13" s="1"/>
  <c r="K701" i="13"/>
  <c r="M701" i="13" s="1"/>
  <c r="J704" i="13"/>
  <c r="CJ699" i="13"/>
  <c r="CK699" i="13"/>
  <c r="E704" i="13"/>
  <c r="C719" i="13"/>
  <c r="D704" i="3"/>
  <c r="B697" i="3" l="1"/>
  <c r="E697" i="3" s="1"/>
  <c r="H697" i="3"/>
  <c r="W705" i="13"/>
  <c r="AA705" i="13"/>
  <c r="A703" i="13"/>
  <c r="F702" i="13"/>
  <c r="H702" i="13" s="1"/>
  <c r="K702" i="13"/>
  <c r="M702" i="13" s="1"/>
  <c r="J705" i="13"/>
  <c r="CJ700" i="13"/>
  <c r="CK700" i="13"/>
  <c r="E705" i="13"/>
  <c r="C720" i="13"/>
  <c r="D705" i="3"/>
  <c r="B698" i="3" l="1"/>
  <c r="E698" i="3" s="1"/>
  <c r="H698" i="3"/>
  <c r="W706" i="13"/>
  <c r="AA706" i="13"/>
  <c r="A704" i="13"/>
  <c r="K703" i="13"/>
  <c r="M703" i="13" s="1"/>
  <c r="F703" i="13"/>
  <c r="H703" i="13" s="1"/>
  <c r="J706" i="13"/>
  <c r="CK701" i="13"/>
  <c r="CJ701" i="13"/>
  <c r="E706" i="13"/>
  <c r="C721" i="13"/>
  <c r="D706" i="3"/>
  <c r="B699" i="3" l="1"/>
  <c r="E699" i="3" s="1"/>
  <c r="H699" i="3"/>
  <c r="W707" i="13"/>
  <c r="AA707" i="13"/>
  <c r="A705" i="13"/>
  <c r="F704" i="13"/>
  <c r="H704" i="13" s="1"/>
  <c r="K704" i="13"/>
  <c r="M704" i="13" s="1"/>
  <c r="J707" i="13"/>
  <c r="CJ702" i="13"/>
  <c r="CK702" i="13"/>
  <c r="E707" i="13"/>
  <c r="C722" i="13"/>
  <c r="D707" i="3"/>
  <c r="B700" i="3" l="1"/>
  <c r="E700" i="3" s="1"/>
  <c r="H700" i="3"/>
  <c r="W708" i="13"/>
  <c r="AA708" i="13"/>
  <c r="A706" i="13"/>
  <c r="F705" i="13"/>
  <c r="H705" i="13" s="1"/>
  <c r="K705" i="13"/>
  <c r="M705" i="13" s="1"/>
  <c r="J708" i="13"/>
  <c r="CJ703" i="13"/>
  <c r="CK703" i="13"/>
  <c r="E708" i="13"/>
  <c r="C723" i="13"/>
  <c r="D708" i="3"/>
  <c r="B701" i="3" l="1"/>
  <c r="E701" i="3" s="1"/>
  <c r="H701" i="3"/>
  <c r="W709" i="13"/>
  <c r="AA709" i="13"/>
  <c r="A707" i="13"/>
  <c r="K706" i="13"/>
  <c r="M706" i="13" s="1"/>
  <c r="F706" i="13"/>
  <c r="H706" i="13" s="1"/>
  <c r="J709" i="13"/>
  <c r="CJ704" i="13"/>
  <c r="CK704" i="13"/>
  <c r="E709" i="13"/>
  <c r="C724" i="13"/>
  <c r="D709" i="3"/>
  <c r="B702" i="3" l="1"/>
  <c r="E702" i="3" s="1"/>
  <c r="H702" i="3"/>
  <c r="W710" i="13"/>
  <c r="AA710" i="13"/>
  <c r="A708" i="13"/>
  <c r="K707" i="13"/>
  <c r="M707" i="13" s="1"/>
  <c r="F707" i="13"/>
  <c r="H707" i="13" s="1"/>
  <c r="J710" i="13"/>
  <c r="CK705" i="13"/>
  <c r="CJ705" i="13"/>
  <c r="E710" i="13"/>
  <c r="C725" i="13"/>
  <c r="D710" i="3"/>
  <c r="B703" i="3" l="1"/>
  <c r="E703" i="3" s="1"/>
  <c r="H703" i="3"/>
  <c r="W711" i="13"/>
  <c r="AA711" i="13"/>
  <c r="A709" i="13"/>
  <c r="F708" i="13"/>
  <c r="H708" i="13" s="1"/>
  <c r="K708" i="13"/>
  <c r="M708" i="13" s="1"/>
  <c r="J711" i="13"/>
  <c r="CJ706" i="13"/>
  <c r="CK706" i="13"/>
  <c r="E711" i="13"/>
  <c r="C726" i="13"/>
  <c r="D711" i="3"/>
  <c r="B704" i="3" l="1"/>
  <c r="E704" i="3" s="1"/>
  <c r="H704" i="3"/>
  <c r="W712" i="13"/>
  <c r="AA712" i="13"/>
  <c r="A710" i="13"/>
  <c r="K709" i="13"/>
  <c r="M709" i="13" s="1"/>
  <c r="F709" i="13"/>
  <c r="H709" i="13" s="1"/>
  <c r="J712" i="13"/>
  <c r="CK707" i="13"/>
  <c r="CJ707" i="13"/>
  <c r="E712" i="13"/>
  <c r="C727" i="13"/>
  <c r="D712" i="3"/>
  <c r="B705" i="3" l="1"/>
  <c r="E705" i="3" s="1"/>
  <c r="H705" i="3"/>
  <c r="W713" i="13"/>
  <c r="AA713" i="13"/>
  <c r="A711" i="13"/>
  <c r="K710" i="13"/>
  <c r="M710" i="13" s="1"/>
  <c r="F710" i="13"/>
  <c r="H710" i="13" s="1"/>
  <c r="J713" i="13"/>
  <c r="CJ708" i="13"/>
  <c r="CK708" i="13"/>
  <c r="E713" i="13"/>
  <c r="C728" i="13"/>
  <c r="D713" i="3"/>
  <c r="B706" i="3" l="1"/>
  <c r="E706" i="3" s="1"/>
  <c r="H706" i="3"/>
  <c r="W714" i="13"/>
  <c r="AA714" i="13"/>
  <c r="A712" i="13"/>
  <c r="K711" i="13"/>
  <c r="M711" i="13" s="1"/>
  <c r="F711" i="13"/>
  <c r="H711" i="13" s="1"/>
  <c r="J714" i="13"/>
  <c r="CK709" i="13"/>
  <c r="CJ709" i="13"/>
  <c r="E714" i="13"/>
  <c r="C729" i="13"/>
  <c r="D714" i="3"/>
  <c r="B707" i="3" l="1"/>
  <c r="E707" i="3" s="1"/>
  <c r="H707" i="3"/>
  <c r="W715" i="13"/>
  <c r="AA715" i="13"/>
  <c r="A713" i="13"/>
  <c r="K712" i="13"/>
  <c r="M712" i="13" s="1"/>
  <c r="F712" i="13"/>
  <c r="H712" i="13" s="1"/>
  <c r="J715" i="13"/>
  <c r="CJ710" i="13"/>
  <c r="CK710" i="13"/>
  <c r="E715" i="13"/>
  <c r="C730" i="13"/>
  <c r="D715" i="3"/>
  <c r="B708" i="3" l="1"/>
  <c r="E708" i="3" s="1"/>
  <c r="H708" i="3"/>
  <c r="W716" i="13"/>
  <c r="AA716" i="13"/>
  <c r="A714" i="13"/>
  <c r="F713" i="13"/>
  <c r="H713" i="13" s="1"/>
  <c r="K713" i="13"/>
  <c r="M713" i="13" s="1"/>
  <c r="J716" i="13"/>
  <c r="CK711" i="13"/>
  <c r="CJ711" i="13"/>
  <c r="E716" i="13"/>
  <c r="C731" i="13"/>
  <c r="D716" i="3"/>
  <c r="B709" i="3" l="1"/>
  <c r="E709" i="3" s="1"/>
  <c r="H709" i="3"/>
  <c r="W717" i="13"/>
  <c r="AA717" i="13"/>
  <c r="A715" i="13"/>
  <c r="K714" i="13"/>
  <c r="M714" i="13" s="1"/>
  <c r="F714" i="13"/>
  <c r="H714" i="13" s="1"/>
  <c r="J717" i="13"/>
  <c r="CJ712" i="13"/>
  <c r="CK712" i="13"/>
  <c r="E717" i="13"/>
  <c r="C732" i="13"/>
  <c r="D717" i="3"/>
  <c r="B710" i="3" l="1"/>
  <c r="E710" i="3" s="1"/>
  <c r="H710" i="3"/>
  <c r="W718" i="13"/>
  <c r="AA718" i="13"/>
  <c r="A716" i="13"/>
  <c r="F715" i="13"/>
  <c r="H715" i="13" s="1"/>
  <c r="K715" i="13"/>
  <c r="M715" i="13" s="1"/>
  <c r="J718" i="13"/>
  <c r="CJ713" i="13"/>
  <c r="CK713" i="13"/>
  <c r="E718" i="13"/>
  <c r="C733" i="13"/>
  <c r="D718" i="3"/>
  <c r="B711" i="3" l="1"/>
  <c r="E711" i="3" s="1"/>
  <c r="H711" i="3"/>
  <c r="W719" i="13"/>
  <c r="AA719" i="13"/>
  <c r="A717" i="13"/>
  <c r="K716" i="13"/>
  <c r="M716" i="13" s="1"/>
  <c r="F716" i="13"/>
  <c r="H716" i="13" s="1"/>
  <c r="J719" i="13"/>
  <c r="CJ714" i="13"/>
  <c r="CK714" i="13"/>
  <c r="E719" i="13"/>
  <c r="C734" i="13"/>
  <c r="D719" i="3"/>
  <c r="B712" i="3" l="1"/>
  <c r="E712" i="3" s="1"/>
  <c r="H712" i="3"/>
  <c r="W720" i="13"/>
  <c r="AA720" i="13"/>
  <c r="A718" i="13"/>
  <c r="F717" i="13"/>
  <c r="H717" i="13" s="1"/>
  <c r="K717" i="13"/>
  <c r="M717" i="13" s="1"/>
  <c r="J720" i="13"/>
  <c r="CJ715" i="13"/>
  <c r="CK715" i="13"/>
  <c r="E720" i="13"/>
  <c r="C735" i="13"/>
  <c r="D720" i="3"/>
  <c r="B713" i="3" l="1"/>
  <c r="E713" i="3" s="1"/>
  <c r="H713" i="3"/>
  <c r="W721" i="13"/>
  <c r="AA721" i="13"/>
  <c r="A719" i="13"/>
  <c r="F718" i="13"/>
  <c r="H718" i="13" s="1"/>
  <c r="K718" i="13"/>
  <c r="M718" i="13" s="1"/>
  <c r="J721" i="13"/>
  <c r="CJ716" i="13"/>
  <c r="CK716" i="13"/>
  <c r="E721" i="13"/>
  <c r="C736" i="13"/>
  <c r="D721" i="3"/>
  <c r="B714" i="3" l="1"/>
  <c r="E714" i="3" s="1"/>
  <c r="H714" i="3"/>
  <c r="W722" i="13"/>
  <c r="AA722" i="13"/>
  <c r="A720" i="13"/>
  <c r="F719" i="13"/>
  <c r="H719" i="13" s="1"/>
  <c r="K719" i="13"/>
  <c r="M719" i="13" s="1"/>
  <c r="J722" i="13"/>
  <c r="CJ717" i="13"/>
  <c r="CK717" i="13"/>
  <c r="E722" i="13"/>
  <c r="C737" i="13"/>
  <c r="D722" i="3"/>
  <c r="B715" i="3" l="1"/>
  <c r="E715" i="3" s="1"/>
  <c r="H715" i="3"/>
  <c r="W723" i="13"/>
  <c r="AA723" i="13"/>
  <c r="A721" i="13"/>
  <c r="F720" i="13"/>
  <c r="H720" i="13" s="1"/>
  <c r="K720" i="13"/>
  <c r="M720" i="13" s="1"/>
  <c r="J723" i="13"/>
  <c r="CJ718" i="13"/>
  <c r="CK718" i="13"/>
  <c r="E723" i="13"/>
  <c r="C738" i="13"/>
  <c r="D723" i="3"/>
  <c r="B716" i="3" l="1"/>
  <c r="E716" i="3" s="1"/>
  <c r="H716" i="3"/>
  <c r="W724" i="13"/>
  <c r="AA724" i="13"/>
  <c r="A722" i="13"/>
  <c r="K721" i="13"/>
  <c r="M721" i="13" s="1"/>
  <c r="F721" i="13"/>
  <c r="H721" i="13" s="1"/>
  <c r="J724" i="13"/>
  <c r="CJ719" i="13"/>
  <c r="CK719" i="13"/>
  <c r="E724" i="13"/>
  <c r="C739" i="13"/>
  <c r="D724" i="3"/>
  <c r="B717" i="3" l="1"/>
  <c r="E717" i="3" s="1"/>
  <c r="H717" i="3"/>
  <c r="W725" i="13"/>
  <c r="AA725" i="13"/>
  <c r="A723" i="13"/>
  <c r="F722" i="13"/>
  <c r="H722" i="13" s="1"/>
  <c r="K722" i="13"/>
  <c r="M722" i="13" s="1"/>
  <c r="J725" i="13"/>
  <c r="CJ720" i="13"/>
  <c r="CK720" i="13"/>
  <c r="E725" i="13"/>
  <c r="C740" i="13"/>
  <c r="D725" i="3"/>
  <c r="B718" i="3" l="1"/>
  <c r="E718" i="3" s="1"/>
  <c r="H718" i="3"/>
  <c r="W726" i="13"/>
  <c r="AA726" i="13"/>
  <c r="A724" i="13"/>
  <c r="K723" i="13"/>
  <c r="M723" i="13" s="1"/>
  <c r="F723" i="13"/>
  <c r="H723" i="13" s="1"/>
  <c r="J726" i="13"/>
  <c r="CK721" i="13"/>
  <c r="CJ721" i="13"/>
  <c r="E726" i="13"/>
  <c r="C741" i="13"/>
  <c r="D726" i="3"/>
  <c r="B719" i="3" l="1"/>
  <c r="E719" i="3" s="1"/>
  <c r="H719" i="3"/>
  <c r="W727" i="13"/>
  <c r="AA727" i="13"/>
  <c r="A725" i="13"/>
  <c r="K724" i="13"/>
  <c r="M724" i="13" s="1"/>
  <c r="F724" i="13"/>
  <c r="H724" i="13" s="1"/>
  <c r="J727" i="13"/>
  <c r="CJ722" i="13"/>
  <c r="CK722" i="13"/>
  <c r="E727" i="13"/>
  <c r="C742" i="13"/>
  <c r="D727" i="3"/>
  <c r="B720" i="3" l="1"/>
  <c r="E720" i="3" s="1"/>
  <c r="H720" i="3"/>
  <c r="W728" i="13"/>
  <c r="AA728" i="13"/>
  <c r="A726" i="13"/>
  <c r="K725" i="13"/>
  <c r="M725" i="13" s="1"/>
  <c r="F725" i="13"/>
  <c r="H725" i="13" s="1"/>
  <c r="J728" i="13"/>
  <c r="CK723" i="13"/>
  <c r="CJ723" i="13"/>
  <c r="E728" i="13"/>
  <c r="C743" i="13"/>
  <c r="D728" i="3"/>
  <c r="B721" i="3" l="1"/>
  <c r="E721" i="3" s="1"/>
  <c r="H721" i="3"/>
  <c r="W729" i="13"/>
  <c r="AA729" i="13"/>
  <c r="A727" i="13"/>
  <c r="F726" i="13"/>
  <c r="H726" i="13" s="1"/>
  <c r="K726" i="13"/>
  <c r="M726" i="13" s="1"/>
  <c r="J729" i="13"/>
  <c r="CJ724" i="13"/>
  <c r="CK724" i="13"/>
  <c r="E729" i="13"/>
  <c r="C744" i="13"/>
  <c r="D729" i="3"/>
  <c r="B722" i="3" l="1"/>
  <c r="E722" i="3" s="1"/>
  <c r="H722" i="3"/>
  <c r="W730" i="13"/>
  <c r="AA730" i="13"/>
  <c r="A728" i="13"/>
  <c r="K727" i="13"/>
  <c r="M727" i="13" s="1"/>
  <c r="F727" i="13"/>
  <c r="H727" i="13" s="1"/>
  <c r="J730" i="13"/>
  <c r="CJ725" i="13"/>
  <c r="CK725" i="13"/>
  <c r="E730" i="13"/>
  <c r="C745" i="13"/>
  <c r="D730" i="3"/>
  <c r="B723" i="3" l="1"/>
  <c r="E723" i="3" s="1"/>
  <c r="H723" i="3"/>
  <c r="W731" i="13"/>
  <c r="AA731" i="13"/>
  <c r="A729" i="13"/>
  <c r="K728" i="13"/>
  <c r="M728" i="13" s="1"/>
  <c r="F728" i="13"/>
  <c r="H728" i="13" s="1"/>
  <c r="J731" i="13"/>
  <c r="CJ726" i="13"/>
  <c r="CK726" i="13"/>
  <c r="E731" i="13"/>
  <c r="C746" i="13"/>
  <c r="D731" i="3"/>
  <c r="B724" i="3" l="1"/>
  <c r="E724" i="3" s="1"/>
  <c r="H724" i="3"/>
  <c r="W732" i="13"/>
  <c r="AA732" i="13"/>
  <c r="A730" i="13"/>
  <c r="K729" i="13"/>
  <c r="M729" i="13" s="1"/>
  <c r="F729" i="13"/>
  <c r="H729" i="13" s="1"/>
  <c r="J732" i="13"/>
  <c r="CJ727" i="13"/>
  <c r="CK727" i="13"/>
  <c r="E732" i="13"/>
  <c r="C747" i="13"/>
  <c r="D732" i="3"/>
  <c r="B725" i="3" l="1"/>
  <c r="E725" i="3" s="1"/>
  <c r="H725" i="3"/>
  <c r="W733" i="13"/>
  <c r="AA733" i="13"/>
  <c r="A731" i="13"/>
  <c r="K730" i="13"/>
  <c r="M730" i="13" s="1"/>
  <c r="F730" i="13"/>
  <c r="H730" i="13" s="1"/>
  <c r="J733" i="13"/>
  <c r="CJ728" i="13"/>
  <c r="CK728" i="13"/>
  <c r="E733" i="13"/>
  <c r="C748" i="13"/>
  <c r="D733" i="3"/>
  <c r="B726" i="3" l="1"/>
  <c r="E726" i="3" s="1"/>
  <c r="H726" i="3"/>
  <c r="W734" i="13"/>
  <c r="AA734" i="13"/>
  <c r="A732" i="13"/>
  <c r="K731" i="13"/>
  <c r="M731" i="13" s="1"/>
  <c r="F731" i="13"/>
  <c r="H731" i="13" s="1"/>
  <c r="J734" i="13"/>
  <c r="CJ729" i="13"/>
  <c r="CK729" i="13"/>
  <c r="E734" i="13"/>
  <c r="C749" i="13"/>
  <c r="D734" i="3"/>
  <c r="B727" i="3" l="1"/>
  <c r="E727" i="3" s="1"/>
  <c r="H727" i="3"/>
  <c r="W735" i="13"/>
  <c r="AA735" i="13"/>
  <c r="A733" i="13"/>
  <c r="F732" i="13"/>
  <c r="H732" i="13" s="1"/>
  <c r="K732" i="13"/>
  <c r="M732" i="13" s="1"/>
  <c r="J735" i="13"/>
  <c r="CK730" i="13"/>
  <c r="CJ730" i="13"/>
  <c r="E735" i="13"/>
  <c r="C750" i="13"/>
  <c r="D735" i="3"/>
  <c r="B728" i="3" l="1"/>
  <c r="E728" i="3" s="1"/>
  <c r="H728" i="3"/>
  <c r="W736" i="13"/>
  <c r="AA736" i="13"/>
  <c r="A734" i="13"/>
  <c r="K733" i="13"/>
  <c r="M733" i="13" s="1"/>
  <c r="F733" i="13"/>
  <c r="H733" i="13" s="1"/>
  <c r="J736" i="13"/>
  <c r="CJ731" i="13"/>
  <c r="CK731" i="13"/>
  <c r="E736" i="13"/>
  <c r="C751" i="13"/>
  <c r="D736" i="3"/>
  <c r="B729" i="3" l="1"/>
  <c r="E729" i="3" s="1"/>
  <c r="H729" i="3"/>
  <c r="W737" i="13"/>
  <c r="AA737" i="13"/>
  <c r="A735" i="13"/>
  <c r="F734" i="13"/>
  <c r="H734" i="13" s="1"/>
  <c r="K734" i="13"/>
  <c r="M734" i="13" s="1"/>
  <c r="J737" i="13"/>
  <c r="CJ732" i="13"/>
  <c r="CK732" i="13"/>
  <c r="E737" i="13"/>
  <c r="C752" i="13"/>
  <c r="D737" i="3"/>
  <c r="B730" i="3" l="1"/>
  <c r="E730" i="3" s="1"/>
  <c r="H730" i="3"/>
  <c r="W738" i="13"/>
  <c r="AA738" i="13"/>
  <c r="A736" i="13"/>
  <c r="K735" i="13"/>
  <c r="M735" i="13" s="1"/>
  <c r="F735" i="13"/>
  <c r="H735" i="13" s="1"/>
  <c r="J738" i="13"/>
  <c r="CJ733" i="13"/>
  <c r="CK733" i="13"/>
  <c r="E738" i="13"/>
  <c r="C753" i="13"/>
  <c r="D738" i="3"/>
  <c r="B731" i="3" l="1"/>
  <c r="E731" i="3" s="1"/>
  <c r="H731" i="3"/>
  <c r="W739" i="13"/>
  <c r="AA739" i="13"/>
  <c r="A737" i="13"/>
  <c r="F736" i="13"/>
  <c r="H736" i="13" s="1"/>
  <c r="K736" i="13"/>
  <c r="M736" i="13" s="1"/>
  <c r="J739" i="13"/>
  <c r="CJ734" i="13"/>
  <c r="CK734" i="13"/>
  <c r="E739" i="13"/>
  <c r="C754" i="13"/>
  <c r="D739" i="3"/>
  <c r="B732" i="3" l="1"/>
  <c r="E732" i="3" s="1"/>
  <c r="H732" i="3"/>
  <c r="W740" i="13"/>
  <c r="AA740" i="13"/>
  <c r="A738" i="13"/>
  <c r="K737" i="13"/>
  <c r="M737" i="13" s="1"/>
  <c r="F737" i="13"/>
  <c r="H737" i="13" s="1"/>
  <c r="J740" i="13"/>
  <c r="CJ735" i="13"/>
  <c r="CK735" i="13"/>
  <c r="E740" i="13"/>
  <c r="C755" i="13"/>
  <c r="D740" i="3"/>
  <c r="B733" i="3" l="1"/>
  <c r="E733" i="3" s="1"/>
  <c r="H733" i="3"/>
  <c r="W741" i="13"/>
  <c r="AA741" i="13"/>
  <c r="A739" i="13"/>
  <c r="K738" i="13"/>
  <c r="M738" i="13" s="1"/>
  <c r="F738" i="13"/>
  <c r="H738" i="13" s="1"/>
  <c r="J741" i="13"/>
  <c r="CJ736" i="13"/>
  <c r="CK736" i="13"/>
  <c r="E741" i="13"/>
  <c r="C756" i="13"/>
  <c r="D741" i="3"/>
  <c r="B734" i="3" l="1"/>
  <c r="E734" i="3" s="1"/>
  <c r="H734" i="3"/>
  <c r="W742" i="13"/>
  <c r="AA742" i="13"/>
  <c r="A740" i="13"/>
  <c r="K739" i="13"/>
  <c r="M739" i="13" s="1"/>
  <c r="F739" i="13"/>
  <c r="H739" i="13" s="1"/>
  <c r="J742" i="13"/>
  <c r="CJ737" i="13"/>
  <c r="CK737" i="13"/>
  <c r="E742" i="13"/>
  <c r="C757" i="13"/>
  <c r="D742" i="3"/>
  <c r="B735" i="3" l="1"/>
  <c r="E735" i="3" s="1"/>
  <c r="H735" i="3"/>
  <c r="W743" i="13"/>
  <c r="AA743" i="13"/>
  <c r="A741" i="13"/>
  <c r="F740" i="13"/>
  <c r="H740" i="13" s="1"/>
  <c r="K740" i="13"/>
  <c r="M740" i="13" s="1"/>
  <c r="J743" i="13"/>
  <c r="CJ738" i="13"/>
  <c r="CK738" i="13"/>
  <c r="E743" i="13"/>
  <c r="C758" i="13"/>
  <c r="D743" i="3"/>
  <c r="B736" i="3" l="1"/>
  <c r="E736" i="3" s="1"/>
  <c r="H736" i="3"/>
  <c r="W744" i="13"/>
  <c r="AA744" i="13"/>
  <c r="A742" i="13"/>
  <c r="K741" i="13"/>
  <c r="M741" i="13" s="1"/>
  <c r="F741" i="13"/>
  <c r="H741" i="13" s="1"/>
  <c r="J744" i="13"/>
  <c r="CK739" i="13"/>
  <c r="CJ739" i="13"/>
  <c r="E744" i="13"/>
  <c r="C759" i="13"/>
  <c r="D744" i="3"/>
  <c r="B737" i="3" l="1"/>
  <c r="E737" i="3" s="1"/>
  <c r="H737" i="3"/>
  <c r="W745" i="13"/>
  <c r="AA745" i="13"/>
  <c r="A743" i="13"/>
  <c r="K742" i="13"/>
  <c r="M742" i="13" s="1"/>
  <c r="F742" i="13"/>
  <c r="H742" i="13" s="1"/>
  <c r="J745" i="13"/>
  <c r="CJ740" i="13"/>
  <c r="CK740" i="13"/>
  <c r="E745" i="13"/>
  <c r="C760" i="13"/>
  <c r="D745" i="3"/>
  <c r="B738" i="3" l="1"/>
  <c r="E738" i="3" s="1"/>
  <c r="H738" i="3"/>
  <c r="W746" i="13"/>
  <c r="AA746" i="13"/>
  <c r="A744" i="13"/>
  <c r="K743" i="13"/>
  <c r="M743" i="13" s="1"/>
  <c r="F743" i="13"/>
  <c r="H743" i="13" s="1"/>
  <c r="J746" i="13"/>
  <c r="CJ741" i="13"/>
  <c r="CK741" i="13"/>
  <c r="E746" i="13"/>
  <c r="C761" i="13"/>
  <c r="D746" i="3"/>
  <c r="B739" i="3" l="1"/>
  <c r="E739" i="3" s="1"/>
  <c r="H739" i="3"/>
  <c r="W747" i="13"/>
  <c r="AA747" i="13"/>
  <c r="A745" i="13"/>
  <c r="F744" i="13"/>
  <c r="H744" i="13" s="1"/>
  <c r="K744" i="13"/>
  <c r="M744" i="13" s="1"/>
  <c r="J747" i="13"/>
  <c r="CJ742" i="13"/>
  <c r="CK742" i="13"/>
  <c r="E747" i="13"/>
  <c r="C762" i="13"/>
  <c r="D747" i="3"/>
  <c r="B740" i="3" l="1"/>
  <c r="E740" i="3" s="1"/>
  <c r="H740" i="3"/>
  <c r="W748" i="13"/>
  <c r="AA748" i="13"/>
  <c r="A746" i="13"/>
  <c r="K745" i="13"/>
  <c r="M745" i="13" s="1"/>
  <c r="F745" i="13"/>
  <c r="H745" i="13" s="1"/>
  <c r="J748" i="13"/>
  <c r="CK743" i="13"/>
  <c r="CJ743" i="13"/>
  <c r="E748" i="13"/>
  <c r="C763" i="13"/>
  <c r="D748" i="3"/>
  <c r="B741" i="3" l="1"/>
  <c r="E741" i="3" s="1"/>
  <c r="H741" i="3"/>
  <c r="W749" i="13"/>
  <c r="AA749" i="13"/>
  <c r="A747" i="13"/>
  <c r="F746" i="13"/>
  <c r="H746" i="13" s="1"/>
  <c r="K746" i="13"/>
  <c r="M746" i="13" s="1"/>
  <c r="J749" i="13"/>
  <c r="CJ744" i="13"/>
  <c r="CK744" i="13"/>
  <c r="E749" i="13"/>
  <c r="C764" i="13"/>
  <c r="D749" i="3"/>
  <c r="B742" i="3" l="1"/>
  <c r="E742" i="3" s="1"/>
  <c r="H742" i="3"/>
  <c r="W750" i="13"/>
  <c r="AA750" i="13"/>
  <c r="A748" i="13"/>
  <c r="K747" i="13"/>
  <c r="M747" i="13" s="1"/>
  <c r="F747" i="13"/>
  <c r="H747" i="13" s="1"/>
  <c r="J750" i="13"/>
  <c r="CK745" i="13"/>
  <c r="CJ745" i="13"/>
  <c r="E750" i="13"/>
  <c r="C765" i="13"/>
  <c r="D750" i="3"/>
  <c r="B743" i="3" l="1"/>
  <c r="E743" i="3" s="1"/>
  <c r="H743" i="3"/>
  <c r="W751" i="13"/>
  <c r="AA751" i="13"/>
  <c r="A749" i="13"/>
  <c r="K748" i="13"/>
  <c r="M748" i="13" s="1"/>
  <c r="F748" i="13"/>
  <c r="H748" i="13" s="1"/>
  <c r="J751" i="13"/>
  <c r="CJ746" i="13"/>
  <c r="CK746" i="13"/>
  <c r="E751" i="13"/>
  <c r="C766" i="13"/>
  <c r="D751" i="3"/>
  <c r="B744" i="3" l="1"/>
  <c r="E744" i="3" s="1"/>
  <c r="H744" i="3"/>
  <c r="W752" i="13"/>
  <c r="AA752" i="13"/>
  <c r="A750" i="13"/>
  <c r="F749" i="13"/>
  <c r="H749" i="13" s="1"/>
  <c r="K749" i="13"/>
  <c r="M749" i="13" s="1"/>
  <c r="J752" i="13"/>
  <c r="CK747" i="13"/>
  <c r="CJ747" i="13"/>
  <c r="E752" i="13"/>
  <c r="C767" i="13"/>
  <c r="D752" i="3"/>
  <c r="B745" i="3" l="1"/>
  <c r="E745" i="3" s="1"/>
  <c r="H745" i="3"/>
  <c r="W753" i="13"/>
  <c r="AA753" i="13"/>
  <c r="A751" i="13"/>
  <c r="K750" i="13"/>
  <c r="M750" i="13" s="1"/>
  <c r="F750" i="13"/>
  <c r="H750" i="13" s="1"/>
  <c r="J753" i="13"/>
  <c r="CJ748" i="13"/>
  <c r="CK748" i="13"/>
  <c r="E753" i="13"/>
  <c r="C768" i="13"/>
  <c r="D753" i="3"/>
  <c r="B746" i="3" l="1"/>
  <c r="E746" i="3" s="1"/>
  <c r="H746" i="3"/>
  <c r="W754" i="13"/>
  <c r="AA754" i="13"/>
  <c r="A752" i="13"/>
  <c r="K751" i="13"/>
  <c r="M751" i="13" s="1"/>
  <c r="F751" i="13"/>
  <c r="H751" i="13" s="1"/>
  <c r="J754" i="13"/>
  <c r="CK749" i="13"/>
  <c r="CJ749" i="13"/>
  <c r="E754" i="13"/>
  <c r="C769" i="13"/>
  <c r="D754" i="3"/>
  <c r="B747" i="3" l="1"/>
  <c r="E747" i="3" s="1"/>
  <c r="H747" i="3"/>
  <c r="W755" i="13"/>
  <c r="AA755" i="13"/>
  <c r="A753" i="13"/>
  <c r="K752" i="13"/>
  <c r="M752" i="13" s="1"/>
  <c r="F752" i="13"/>
  <c r="H752" i="13" s="1"/>
  <c r="J755" i="13"/>
  <c r="CJ750" i="13"/>
  <c r="CK750" i="13"/>
  <c r="E755" i="13"/>
  <c r="C770" i="13"/>
  <c r="D755" i="3"/>
  <c r="B748" i="3" l="1"/>
  <c r="E748" i="3" s="1"/>
  <c r="H748" i="3"/>
  <c r="W756" i="13"/>
  <c r="AA756" i="13"/>
  <c r="A754" i="13"/>
  <c r="K753" i="13"/>
  <c r="M753" i="13" s="1"/>
  <c r="F753" i="13"/>
  <c r="H753" i="13" s="1"/>
  <c r="J756" i="13"/>
  <c r="CJ751" i="13"/>
  <c r="CK751" i="13"/>
  <c r="E756" i="13"/>
  <c r="C771" i="13"/>
  <c r="D756" i="3"/>
  <c r="B749" i="3" l="1"/>
  <c r="E749" i="3" s="1"/>
  <c r="H749" i="3"/>
  <c r="W757" i="13"/>
  <c r="AA757" i="13"/>
  <c r="A755" i="13"/>
  <c r="F754" i="13"/>
  <c r="H754" i="13" s="1"/>
  <c r="K754" i="13"/>
  <c r="M754" i="13" s="1"/>
  <c r="J757" i="13"/>
  <c r="CJ752" i="13"/>
  <c r="CK752" i="13"/>
  <c r="E757" i="13"/>
  <c r="C772" i="13"/>
  <c r="D757" i="3"/>
  <c r="B750" i="3" l="1"/>
  <c r="E750" i="3" s="1"/>
  <c r="H750" i="3"/>
  <c r="W758" i="13"/>
  <c r="AA758" i="13"/>
  <c r="A756" i="13"/>
  <c r="K755" i="13"/>
  <c r="M755" i="13" s="1"/>
  <c r="F755" i="13"/>
  <c r="H755" i="13" s="1"/>
  <c r="J758" i="13"/>
  <c r="CJ753" i="13"/>
  <c r="CK753" i="13"/>
  <c r="E758" i="13"/>
  <c r="C773" i="13"/>
  <c r="D758" i="3"/>
  <c r="B751" i="3" l="1"/>
  <c r="E751" i="3" s="1"/>
  <c r="H751" i="3"/>
  <c r="W759" i="13"/>
  <c r="AA759" i="13"/>
  <c r="A757" i="13"/>
  <c r="F756" i="13"/>
  <c r="H756" i="13" s="1"/>
  <c r="K756" i="13"/>
  <c r="M756" i="13" s="1"/>
  <c r="J759" i="13"/>
  <c r="CJ754" i="13"/>
  <c r="CK754" i="13"/>
  <c r="E759" i="13"/>
  <c r="C774" i="13"/>
  <c r="D759" i="3"/>
  <c r="B752" i="3" l="1"/>
  <c r="E752" i="3" s="1"/>
  <c r="H752" i="3"/>
  <c r="W760" i="13"/>
  <c r="AA760" i="13"/>
  <c r="A758" i="13"/>
  <c r="K757" i="13"/>
  <c r="M757" i="13" s="1"/>
  <c r="F757" i="13"/>
  <c r="H757" i="13" s="1"/>
  <c r="J760" i="13"/>
  <c r="CJ755" i="13"/>
  <c r="CK755" i="13"/>
  <c r="E760" i="13"/>
  <c r="C775" i="13"/>
  <c r="D760" i="3"/>
  <c r="B753" i="3" l="1"/>
  <c r="E753" i="3" s="1"/>
  <c r="H753" i="3"/>
  <c r="W761" i="13"/>
  <c r="AA761" i="13"/>
  <c r="A759" i="13"/>
  <c r="F758" i="13"/>
  <c r="H758" i="13" s="1"/>
  <c r="K758" i="13"/>
  <c r="M758" i="13" s="1"/>
  <c r="J761" i="13"/>
  <c r="CK756" i="13"/>
  <c r="CJ756" i="13"/>
  <c r="E761" i="13"/>
  <c r="C776" i="13"/>
  <c r="D761" i="3"/>
  <c r="B754" i="3" l="1"/>
  <c r="E754" i="3" s="1"/>
  <c r="H754" i="3"/>
  <c r="W762" i="13"/>
  <c r="AA762" i="13"/>
  <c r="A760" i="13"/>
  <c r="K759" i="13"/>
  <c r="M759" i="13" s="1"/>
  <c r="F759" i="13"/>
  <c r="H759" i="13" s="1"/>
  <c r="J762" i="13"/>
  <c r="CJ757" i="13"/>
  <c r="CK757" i="13"/>
  <c r="E762" i="13"/>
  <c r="C777" i="13"/>
  <c r="D762" i="3"/>
  <c r="B755" i="3" l="1"/>
  <c r="E755" i="3" s="1"/>
  <c r="H755" i="3"/>
  <c r="W763" i="13"/>
  <c r="AA763" i="13"/>
  <c r="A761" i="13"/>
  <c r="K760" i="13"/>
  <c r="M760" i="13" s="1"/>
  <c r="F760" i="13"/>
  <c r="H760" i="13" s="1"/>
  <c r="J763" i="13"/>
  <c r="CJ758" i="13"/>
  <c r="CK758" i="13"/>
  <c r="E763" i="13"/>
  <c r="C778" i="13"/>
  <c r="D763" i="3"/>
  <c r="B756" i="3" l="1"/>
  <c r="E756" i="3" s="1"/>
  <c r="H756" i="3"/>
  <c r="W764" i="13"/>
  <c r="AA764" i="13"/>
  <c r="A762" i="13"/>
  <c r="F761" i="13"/>
  <c r="H761" i="13" s="1"/>
  <c r="K761" i="13"/>
  <c r="M761" i="13" s="1"/>
  <c r="J764" i="13"/>
  <c r="CJ759" i="13"/>
  <c r="CK759" i="13"/>
  <c r="E764" i="13"/>
  <c r="C779" i="13"/>
  <c r="D764" i="3"/>
  <c r="B757" i="3" l="1"/>
  <c r="E757" i="3" s="1"/>
  <c r="H757" i="3"/>
  <c r="W765" i="13"/>
  <c r="AA765" i="13"/>
  <c r="A763" i="13"/>
  <c r="K762" i="13"/>
  <c r="M762" i="13" s="1"/>
  <c r="F762" i="13"/>
  <c r="H762" i="13" s="1"/>
  <c r="J765" i="13"/>
  <c r="CJ760" i="13"/>
  <c r="CK760" i="13"/>
  <c r="E765" i="13"/>
  <c r="C780" i="13"/>
  <c r="D765" i="3"/>
  <c r="B758" i="3" l="1"/>
  <c r="E758" i="3" s="1"/>
  <c r="H758" i="3"/>
  <c r="W766" i="13"/>
  <c r="AA766" i="13"/>
  <c r="A764" i="13"/>
  <c r="K763" i="13"/>
  <c r="M763" i="13" s="1"/>
  <c r="F763" i="13"/>
  <c r="H763" i="13" s="1"/>
  <c r="J766" i="13"/>
  <c r="CJ761" i="13"/>
  <c r="CK761" i="13"/>
  <c r="E766" i="13"/>
  <c r="C781" i="13"/>
  <c r="D766" i="3"/>
  <c r="B759" i="3" l="1"/>
  <c r="E759" i="3" s="1"/>
  <c r="H759" i="3"/>
  <c r="W767" i="13"/>
  <c r="AA767" i="13"/>
  <c r="A765" i="13"/>
  <c r="K764" i="13"/>
  <c r="M764" i="13" s="1"/>
  <c r="F764" i="13"/>
  <c r="H764" i="13" s="1"/>
  <c r="J767" i="13"/>
  <c r="CJ762" i="13"/>
  <c r="CK762" i="13"/>
  <c r="E767" i="13"/>
  <c r="C782" i="13"/>
  <c r="D767" i="3"/>
  <c r="B760" i="3" l="1"/>
  <c r="E760" i="3" s="1"/>
  <c r="H760" i="3"/>
  <c r="W768" i="13"/>
  <c r="AA768" i="13"/>
  <c r="A766" i="13"/>
  <c r="F765" i="13"/>
  <c r="H765" i="13" s="1"/>
  <c r="K765" i="13"/>
  <c r="M765" i="13" s="1"/>
  <c r="J768" i="13"/>
  <c r="CJ763" i="13"/>
  <c r="CK763" i="13"/>
  <c r="E768" i="13"/>
  <c r="C783" i="13"/>
  <c r="D768" i="3"/>
  <c r="B761" i="3" l="1"/>
  <c r="E761" i="3" s="1"/>
  <c r="H761" i="3"/>
  <c r="W769" i="13"/>
  <c r="AA769" i="13"/>
  <c r="A767" i="13"/>
  <c r="F766" i="13"/>
  <c r="H766" i="13" s="1"/>
  <c r="K766" i="13"/>
  <c r="M766" i="13" s="1"/>
  <c r="J769" i="13"/>
  <c r="CJ764" i="13"/>
  <c r="CK764" i="13"/>
  <c r="E769" i="13"/>
  <c r="C784" i="13"/>
  <c r="D769" i="3"/>
  <c r="B762" i="3" l="1"/>
  <c r="E762" i="3" s="1"/>
  <c r="H762" i="3"/>
  <c r="W770" i="13"/>
  <c r="AA770" i="13"/>
  <c r="A768" i="13"/>
  <c r="K767" i="13"/>
  <c r="M767" i="13" s="1"/>
  <c r="F767" i="13"/>
  <c r="H767" i="13" s="1"/>
  <c r="J770" i="13"/>
  <c r="CJ765" i="13"/>
  <c r="CK765" i="13"/>
  <c r="E770" i="13"/>
  <c r="C785" i="13"/>
  <c r="D770" i="3"/>
  <c r="B763" i="3" l="1"/>
  <c r="E763" i="3" s="1"/>
  <c r="H763" i="3"/>
  <c r="W771" i="13"/>
  <c r="AA771" i="13"/>
  <c r="A769" i="13"/>
  <c r="K768" i="13"/>
  <c r="M768" i="13" s="1"/>
  <c r="F768" i="13"/>
  <c r="H768" i="13" s="1"/>
  <c r="J771" i="13"/>
  <c r="CJ766" i="13"/>
  <c r="CK766" i="13"/>
  <c r="E771" i="13"/>
  <c r="C786" i="13"/>
  <c r="D771" i="3"/>
  <c r="B764" i="3" l="1"/>
  <c r="E764" i="3" s="1"/>
  <c r="H764" i="3"/>
  <c r="W772" i="13"/>
  <c r="AA772" i="13"/>
  <c r="A770" i="13"/>
  <c r="F769" i="13"/>
  <c r="H769" i="13" s="1"/>
  <c r="K769" i="13"/>
  <c r="M769" i="13" s="1"/>
  <c r="J772" i="13"/>
  <c r="CJ767" i="13"/>
  <c r="CK767" i="13"/>
  <c r="E772" i="13"/>
  <c r="C787" i="13"/>
  <c r="D772" i="3"/>
  <c r="B765" i="3" l="1"/>
  <c r="E765" i="3" s="1"/>
  <c r="H765" i="3"/>
  <c r="W773" i="13"/>
  <c r="AA773" i="13"/>
  <c r="A771" i="13"/>
  <c r="F770" i="13"/>
  <c r="H770" i="13" s="1"/>
  <c r="K770" i="13"/>
  <c r="M770" i="13" s="1"/>
  <c r="J773" i="13"/>
  <c r="CJ768" i="13"/>
  <c r="CK768" i="13"/>
  <c r="E773" i="13"/>
  <c r="C788" i="13"/>
  <c r="D773" i="3"/>
  <c r="B766" i="3" l="1"/>
  <c r="E766" i="3" s="1"/>
  <c r="H766" i="3"/>
  <c r="W774" i="13"/>
  <c r="AA774" i="13"/>
  <c r="A772" i="13"/>
  <c r="K771" i="13"/>
  <c r="M771" i="13" s="1"/>
  <c r="F771" i="13"/>
  <c r="H771" i="13" s="1"/>
  <c r="J774" i="13"/>
  <c r="CJ769" i="13"/>
  <c r="CK769" i="13"/>
  <c r="E774" i="13"/>
  <c r="C789" i="13"/>
  <c r="D774" i="3"/>
  <c r="B767" i="3" l="1"/>
  <c r="E767" i="3" s="1"/>
  <c r="H767" i="3"/>
  <c r="W775" i="13"/>
  <c r="AA775" i="13"/>
  <c r="A773" i="13"/>
  <c r="K772" i="13"/>
  <c r="M772" i="13" s="1"/>
  <c r="F772" i="13"/>
  <c r="H772" i="13" s="1"/>
  <c r="J775" i="13"/>
  <c r="CJ770" i="13"/>
  <c r="CK770" i="13"/>
  <c r="E775" i="13"/>
  <c r="C790" i="13"/>
  <c r="D775" i="3"/>
  <c r="B768" i="3" l="1"/>
  <c r="E768" i="3" s="1"/>
  <c r="H768" i="3"/>
  <c r="W776" i="13"/>
  <c r="AA776" i="13"/>
  <c r="A774" i="13"/>
  <c r="K773" i="13"/>
  <c r="M773" i="13" s="1"/>
  <c r="F773" i="13"/>
  <c r="H773" i="13" s="1"/>
  <c r="J776" i="13"/>
  <c r="CJ771" i="13"/>
  <c r="CK771" i="13"/>
  <c r="E776" i="13"/>
  <c r="C791" i="13"/>
  <c r="D776" i="3"/>
  <c r="B769" i="3" l="1"/>
  <c r="E769" i="3" s="1"/>
  <c r="H769" i="3"/>
  <c r="W777" i="13"/>
  <c r="AA777" i="13"/>
  <c r="A775" i="13"/>
  <c r="K774" i="13"/>
  <c r="M774" i="13" s="1"/>
  <c r="F774" i="13"/>
  <c r="H774" i="13" s="1"/>
  <c r="J777" i="13"/>
  <c r="CJ772" i="13"/>
  <c r="CK772" i="13"/>
  <c r="E777" i="13"/>
  <c r="C792" i="13"/>
  <c r="D777" i="3"/>
  <c r="B770" i="3" l="1"/>
  <c r="E770" i="3" s="1"/>
  <c r="H770" i="3"/>
  <c r="W778" i="13"/>
  <c r="AA778" i="13"/>
  <c r="A776" i="13"/>
  <c r="K775" i="13"/>
  <c r="M775" i="13" s="1"/>
  <c r="F775" i="13"/>
  <c r="H775" i="13" s="1"/>
  <c r="J778" i="13"/>
  <c r="CJ773" i="13"/>
  <c r="CK773" i="13"/>
  <c r="E778" i="13"/>
  <c r="C793" i="13"/>
  <c r="D778" i="3"/>
  <c r="B771" i="3" l="1"/>
  <c r="E771" i="3" s="1"/>
  <c r="H771" i="3"/>
  <c r="W779" i="13"/>
  <c r="AA779" i="13"/>
  <c r="A777" i="13"/>
  <c r="K776" i="13"/>
  <c r="M776" i="13" s="1"/>
  <c r="F776" i="13"/>
  <c r="H776" i="13" s="1"/>
  <c r="J779" i="13"/>
  <c r="CJ774" i="13"/>
  <c r="CK774" i="13"/>
  <c r="E779" i="13"/>
  <c r="C794" i="13"/>
  <c r="D779" i="3"/>
  <c r="B772" i="3" l="1"/>
  <c r="E772" i="3" s="1"/>
  <c r="H772" i="3"/>
  <c r="W780" i="13"/>
  <c r="AA780" i="13"/>
  <c r="A778" i="13"/>
  <c r="F777" i="13"/>
  <c r="H777" i="13" s="1"/>
  <c r="K777" i="13"/>
  <c r="M777" i="13" s="1"/>
  <c r="J780" i="13"/>
  <c r="CJ775" i="13"/>
  <c r="CK775" i="13"/>
  <c r="E780" i="13"/>
  <c r="C795" i="13"/>
  <c r="D780" i="3"/>
  <c r="B773" i="3" l="1"/>
  <c r="E773" i="3" s="1"/>
  <c r="H773" i="3"/>
  <c r="W781" i="13"/>
  <c r="AA781" i="13"/>
  <c r="A779" i="13"/>
  <c r="F778" i="13"/>
  <c r="H778" i="13" s="1"/>
  <c r="K778" i="13"/>
  <c r="M778" i="13" s="1"/>
  <c r="J781" i="13"/>
  <c r="CJ776" i="13"/>
  <c r="CK776" i="13"/>
  <c r="E781" i="13"/>
  <c r="C796" i="13"/>
  <c r="D781" i="3"/>
  <c r="B774" i="3" l="1"/>
  <c r="E774" i="3" s="1"/>
  <c r="H774" i="3"/>
  <c r="W782" i="13"/>
  <c r="AA782" i="13"/>
  <c r="A780" i="13"/>
  <c r="K779" i="13"/>
  <c r="M779" i="13" s="1"/>
  <c r="F779" i="13"/>
  <c r="H779" i="13" s="1"/>
  <c r="J782" i="13"/>
  <c r="CK777" i="13"/>
  <c r="CJ777" i="13"/>
  <c r="E782" i="13"/>
  <c r="C797" i="13"/>
  <c r="D782" i="3"/>
  <c r="B775" i="3" l="1"/>
  <c r="E775" i="3" s="1"/>
  <c r="H775" i="3"/>
  <c r="W783" i="13"/>
  <c r="AA783" i="13"/>
  <c r="A781" i="13"/>
  <c r="F780" i="13"/>
  <c r="H780" i="13" s="1"/>
  <c r="K780" i="13"/>
  <c r="M780" i="13" s="1"/>
  <c r="J783" i="13"/>
  <c r="CJ778" i="13"/>
  <c r="CK778" i="13"/>
  <c r="E783" i="13"/>
  <c r="C798" i="13"/>
  <c r="D783" i="3"/>
  <c r="B776" i="3" l="1"/>
  <c r="E776" i="3" s="1"/>
  <c r="H776" i="3"/>
  <c r="W784" i="13"/>
  <c r="AA784" i="13"/>
  <c r="A782" i="13"/>
  <c r="K781" i="13"/>
  <c r="M781" i="13" s="1"/>
  <c r="F781" i="13"/>
  <c r="H781" i="13" s="1"/>
  <c r="J784" i="13"/>
  <c r="CK779" i="13"/>
  <c r="CJ779" i="13"/>
  <c r="E784" i="13"/>
  <c r="C799" i="13"/>
  <c r="D784" i="3"/>
  <c r="B777" i="3" l="1"/>
  <c r="E777" i="3" s="1"/>
  <c r="H777" i="3"/>
  <c r="W785" i="13"/>
  <c r="AA785" i="13"/>
  <c r="A783" i="13"/>
  <c r="F782" i="13"/>
  <c r="H782" i="13" s="1"/>
  <c r="K782" i="13"/>
  <c r="M782" i="13" s="1"/>
  <c r="J785" i="13"/>
  <c r="CJ780" i="13"/>
  <c r="CK780" i="13"/>
  <c r="E785" i="13"/>
  <c r="C800" i="13"/>
  <c r="D785" i="3"/>
  <c r="B778" i="3" l="1"/>
  <c r="E778" i="3" s="1"/>
  <c r="H778" i="3"/>
  <c r="W786" i="13"/>
  <c r="AA786" i="13"/>
  <c r="A784" i="13"/>
  <c r="F783" i="13"/>
  <c r="H783" i="13" s="1"/>
  <c r="K783" i="13"/>
  <c r="M783" i="13" s="1"/>
  <c r="J786" i="13"/>
  <c r="CJ781" i="13"/>
  <c r="CK781" i="13"/>
  <c r="E786" i="13"/>
  <c r="C801" i="13"/>
  <c r="D786" i="3"/>
  <c r="B779" i="3" l="1"/>
  <c r="E779" i="3" s="1"/>
  <c r="H779" i="3"/>
  <c r="W787" i="13"/>
  <c r="AA787" i="13"/>
  <c r="A785" i="13"/>
  <c r="K784" i="13"/>
  <c r="M784" i="13" s="1"/>
  <c r="F784" i="13"/>
  <c r="H784" i="13" s="1"/>
  <c r="J787" i="13"/>
  <c r="CJ782" i="13"/>
  <c r="CK782" i="13"/>
  <c r="E787" i="13"/>
  <c r="C802" i="13"/>
  <c r="D787" i="3"/>
  <c r="B780" i="3" l="1"/>
  <c r="E780" i="3" s="1"/>
  <c r="H780" i="3"/>
  <c r="W788" i="13"/>
  <c r="AA788" i="13"/>
  <c r="A786" i="13"/>
  <c r="F785" i="13"/>
  <c r="H785" i="13" s="1"/>
  <c r="K785" i="13"/>
  <c r="M785" i="13" s="1"/>
  <c r="J788" i="13"/>
  <c r="CJ783" i="13"/>
  <c r="CK783" i="13"/>
  <c r="E788" i="13"/>
  <c r="C803" i="13"/>
  <c r="D788" i="3"/>
  <c r="B781" i="3" l="1"/>
  <c r="E781" i="3" s="1"/>
  <c r="H781" i="3"/>
  <c r="W789" i="13"/>
  <c r="AA789" i="13"/>
  <c r="A787" i="13"/>
  <c r="K786" i="13"/>
  <c r="M786" i="13" s="1"/>
  <c r="F786" i="13"/>
  <c r="H786" i="13" s="1"/>
  <c r="J789" i="13"/>
  <c r="CJ784" i="13"/>
  <c r="CK784" i="13"/>
  <c r="E789" i="13"/>
  <c r="C804" i="13"/>
  <c r="D789" i="3"/>
  <c r="B782" i="3" l="1"/>
  <c r="E782" i="3" s="1"/>
  <c r="H782" i="3"/>
  <c r="W790" i="13"/>
  <c r="AA790" i="13"/>
  <c r="A788" i="13"/>
  <c r="K787" i="13"/>
  <c r="M787" i="13" s="1"/>
  <c r="F787" i="13"/>
  <c r="H787" i="13" s="1"/>
  <c r="J790" i="13"/>
  <c r="CJ785" i="13"/>
  <c r="CK785" i="13"/>
  <c r="E790" i="13"/>
  <c r="C805" i="13"/>
  <c r="D790" i="3"/>
  <c r="B783" i="3" l="1"/>
  <c r="E783" i="3" s="1"/>
  <c r="H783" i="3"/>
  <c r="W791" i="13"/>
  <c r="AA791" i="13"/>
  <c r="A789" i="13"/>
  <c r="K788" i="13"/>
  <c r="M788" i="13" s="1"/>
  <c r="F788" i="13"/>
  <c r="H788" i="13" s="1"/>
  <c r="J791" i="13"/>
  <c r="CJ786" i="13"/>
  <c r="CK786" i="13"/>
  <c r="E791" i="13"/>
  <c r="C806" i="13"/>
  <c r="D791" i="3"/>
  <c r="B784" i="3" l="1"/>
  <c r="E784" i="3" s="1"/>
  <c r="H784" i="3"/>
  <c r="W792" i="13"/>
  <c r="AA792" i="13"/>
  <c r="A790" i="13"/>
  <c r="K789" i="13"/>
  <c r="M789" i="13" s="1"/>
  <c r="F789" i="13"/>
  <c r="H789" i="13" s="1"/>
  <c r="J792" i="13"/>
  <c r="CJ787" i="13"/>
  <c r="CK787" i="13"/>
  <c r="E792" i="13"/>
  <c r="C807" i="13"/>
  <c r="D792" i="3"/>
  <c r="B785" i="3" l="1"/>
  <c r="E785" i="3" s="1"/>
  <c r="H785" i="3"/>
  <c r="W793" i="13"/>
  <c r="AA793" i="13"/>
  <c r="A791" i="13"/>
  <c r="F790" i="13"/>
  <c r="H790" i="13" s="1"/>
  <c r="K790" i="13"/>
  <c r="M790" i="13" s="1"/>
  <c r="J793" i="13"/>
  <c r="CJ788" i="13"/>
  <c r="CK788" i="13"/>
  <c r="E793" i="13"/>
  <c r="C808" i="13"/>
  <c r="D793" i="3"/>
  <c r="B786" i="3" l="1"/>
  <c r="E786" i="3" s="1"/>
  <c r="H786" i="3"/>
  <c r="W794" i="13"/>
  <c r="AA794" i="13"/>
  <c r="A792" i="13"/>
  <c r="K791" i="13"/>
  <c r="M791" i="13" s="1"/>
  <c r="F791" i="13"/>
  <c r="H791" i="13" s="1"/>
  <c r="J794" i="13"/>
  <c r="CJ789" i="13"/>
  <c r="CK789" i="13"/>
  <c r="E794" i="13"/>
  <c r="C809" i="13"/>
  <c r="D794" i="3"/>
  <c r="B787" i="3" l="1"/>
  <c r="E787" i="3" s="1"/>
  <c r="H787" i="3"/>
  <c r="W795" i="13"/>
  <c r="AA795" i="13"/>
  <c r="A793" i="13"/>
  <c r="K792" i="13"/>
  <c r="M792" i="13" s="1"/>
  <c r="F792" i="13"/>
  <c r="H792" i="13" s="1"/>
  <c r="J795" i="13"/>
  <c r="CJ790" i="13"/>
  <c r="CK790" i="13"/>
  <c r="E795" i="13"/>
  <c r="C810" i="13"/>
  <c r="D795" i="3"/>
  <c r="B788" i="3" l="1"/>
  <c r="E788" i="3" s="1"/>
  <c r="H788" i="3"/>
  <c r="W796" i="13"/>
  <c r="AA796" i="13"/>
  <c r="A794" i="13"/>
  <c r="K793" i="13"/>
  <c r="M793" i="13" s="1"/>
  <c r="F793" i="13"/>
  <c r="H793" i="13" s="1"/>
  <c r="J796" i="13"/>
  <c r="CJ791" i="13"/>
  <c r="CK791" i="13"/>
  <c r="E796" i="13"/>
  <c r="C811" i="13"/>
  <c r="D796" i="3"/>
  <c r="B789" i="3" l="1"/>
  <c r="E789" i="3" s="1"/>
  <c r="H789" i="3"/>
  <c r="W797" i="13"/>
  <c r="AA797" i="13"/>
  <c r="A795" i="13"/>
  <c r="K794" i="13"/>
  <c r="M794" i="13" s="1"/>
  <c r="F794" i="13"/>
  <c r="H794" i="13" s="1"/>
  <c r="J797" i="13"/>
  <c r="CJ792" i="13"/>
  <c r="CK792" i="13"/>
  <c r="E797" i="13"/>
  <c r="C812" i="13"/>
  <c r="D797" i="3"/>
  <c r="B790" i="3" l="1"/>
  <c r="E790" i="3" s="1"/>
  <c r="H790" i="3"/>
  <c r="W798" i="13"/>
  <c r="AA798" i="13"/>
  <c r="A796" i="13"/>
  <c r="K795" i="13"/>
  <c r="M795" i="13" s="1"/>
  <c r="F795" i="13"/>
  <c r="H795" i="13" s="1"/>
  <c r="J798" i="13"/>
  <c r="CJ793" i="13"/>
  <c r="CK793" i="13"/>
  <c r="E798" i="13"/>
  <c r="C813" i="13"/>
  <c r="D798" i="3"/>
  <c r="B791" i="3" l="1"/>
  <c r="E791" i="3" s="1"/>
  <c r="H791" i="3"/>
  <c r="W799" i="13"/>
  <c r="AA799" i="13"/>
  <c r="A797" i="13"/>
  <c r="K796" i="13"/>
  <c r="M796" i="13" s="1"/>
  <c r="F796" i="13"/>
  <c r="H796" i="13" s="1"/>
  <c r="J799" i="13"/>
  <c r="CJ794" i="13"/>
  <c r="CK794" i="13"/>
  <c r="E799" i="13"/>
  <c r="C814" i="13"/>
  <c r="D799" i="3"/>
  <c r="B792" i="3" l="1"/>
  <c r="E792" i="3" s="1"/>
  <c r="H792" i="3"/>
  <c r="W800" i="13"/>
  <c r="AA800" i="13"/>
  <c r="A798" i="13"/>
  <c r="K797" i="13"/>
  <c r="M797" i="13" s="1"/>
  <c r="F797" i="13"/>
  <c r="H797" i="13" s="1"/>
  <c r="J800" i="13"/>
  <c r="CJ795" i="13"/>
  <c r="CK795" i="13"/>
  <c r="E800" i="13"/>
  <c r="C815" i="13"/>
  <c r="D800" i="3"/>
  <c r="B793" i="3" l="1"/>
  <c r="E793" i="3" s="1"/>
  <c r="H793" i="3"/>
  <c r="W801" i="13"/>
  <c r="AA801" i="13"/>
  <c r="A799" i="13"/>
  <c r="K798" i="13"/>
  <c r="M798" i="13" s="1"/>
  <c r="F798" i="13"/>
  <c r="H798" i="13" s="1"/>
  <c r="J801" i="13"/>
  <c r="CJ796" i="13"/>
  <c r="CK796" i="13"/>
  <c r="E801" i="13"/>
  <c r="C816" i="13"/>
  <c r="D801" i="3"/>
  <c r="B794" i="3" l="1"/>
  <c r="E794" i="3" s="1"/>
  <c r="H794" i="3"/>
  <c r="W802" i="13"/>
  <c r="AA802" i="13"/>
  <c r="A800" i="13"/>
  <c r="F799" i="13"/>
  <c r="H799" i="13" s="1"/>
  <c r="K799" i="13"/>
  <c r="M799" i="13" s="1"/>
  <c r="J802" i="13"/>
  <c r="CJ797" i="13"/>
  <c r="CK797" i="13"/>
  <c r="E802" i="13"/>
  <c r="C817" i="13"/>
  <c r="D802" i="3"/>
  <c r="B795" i="3" l="1"/>
  <c r="E795" i="3" s="1"/>
  <c r="H795" i="3"/>
  <c r="W803" i="13"/>
  <c r="AA803" i="13"/>
  <c r="A801" i="13"/>
  <c r="K800" i="13"/>
  <c r="M800" i="13" s="1"/>
  <c r="F800" i="13"/>
  <c r="H800" i="13" s="1"/>
  <c r="J803" i="13"/>
  <c r="CK798" i="13"/>
  <c r="CJ798" i="13"/>
  <c r="E803" i="13"/>
  <c r="C818" i="13"/>
  <c r="D803" i="3"/>
  <c r="B796" i="3" l="1"/>
  <c r="E796" i="3" s="1"/>
  <c r="H796" i="3"/>
  <c r="W804" i="13"/>
  <c r="AA804" i="13"/>
  <c r="A802" i="13"/>
  <c r="F801" i="13"/>
  <c r="H801" i="13" s="1"/>
  <c r="K801" i="13"/>
  <c r="M801" i="13" s="1"/>
  <c r="J804" i="13"/>
  <c r="CJ799" i="13"/>
  <c r="CK799" i="13"/>
  <c r="E804" i="13"/>
  <c r="C819" i="13"/>
  <c r="D804" i="3"/>
  <c r="B797" i="3" l="1"/>
  <c r="E797" i="3" s="1"/>
  <c r="H797" i="3"/>
  <c r="W805" i="13"/>
  <c r="AA805" i="13"/>
  <c r="A803" i="13"/>
  <c r="K802" i="13"/>
  <c r="M802" i="13" s="1"/>
  <c r="F802" i="13"/>
  <c r="H802" i="13" s="1"/>
  <c r="J805" i="13"/>
  <c r="CJ800" i="13"/>
  <c r="CK800" i="13"/>
  <c r="E805" i="13"/>
  <c r="C820" i="13"/>
  <c r="D805" i="3"/>
  <c r="B798" i="3" l="1"/>
  <c r="E798" i="3" s="1"/>
  <c r="H798" i="3"/>
  <c r="W806" i="13"/>
  <c r="AA806" i="13"/>
  <c r="A804" i="13"/>
  <c r="F803" i="13"/>
  <c r="H803" i="13" s="1"/>
  <c r="K803" i="13"/>
  <c r="M803" i="13" s="1"/>
  <c r="J806" i="13"/>
  <c r="CK801" i="13"/>
  <c r="CJ801" i="13"/>
  <c r="E806" i="13"/>
  <c r="C821" i="13"/>
  <c r="D806" i="3"/>
  <c r="B799" i="3" l="1"/>
  <c r="E799" i="3" s="1"/>
  <c r="H799" i="3"/>
  <c r="W807" i="13"/>
  <c r="AA807" i="13"/>
  <c r="A805" i="13"/>
  <c r="K804" i="13"/>
  <c r="M804" i="13" s="1"/>
  <c r="F804" i="13"/>
  <c r="H804" i="13" s="1"/>
  <c r="J807" i="13"/>
  <c r="CJ802" i="13"/>
  <c r="CK802" i="13"/>
  <c r="E807" i="13"/>
  <c r="C822" i="13"/>
  <c r="D807" i="3"/>
  <c r="B800" i="3" l="1"/>
  <c r="E800" i="3" s="1"/>
  <c r="H800" i="3"/>
  <c r="W808" i="13"/>
  <c r="AA808" i="13"/>
  <c r="A806" i="13"/>
  <c r="K805" i="13"/>
  <c r="M805" i="13" s="1"/>
  <c r="F805" i="13"/>
  <c r="H805" i="13" s="1"/>
  <c r="J808" i="13"/>
  <c r="CJ803" i="13"/>
  <c r="CK803" i="13"/>
  <c r="E808" i="13"/>
  <c r="C823" i="13"/>
  <c r="D808" i="3"/>
  <c r="B801" i="3" l="1"/>
  <c r="E801" i="3" s="1"/>
  <c r="H801" i="3"/>
  <c r="W809" i="13"/>
  <c r="AA809" i="13"/>
  <c r="A807" i="13"/>
  <c r="K806" i="13"/>
  <c r="M806" i="13" s="1"/>
  <c r="F806" i="13"/>
  <c r="H806" i="13" s="1"/>
  <c r="J809" i="13"/>
  <c r="CJ804" i="13"/>
  <c r="CK804" i="13"/>
  <c r="E809" i="13"/>
  <c r="C824" i="13"/>
  <c r="D809" i="3"/>
  <c r="B802" i="3" l="1"/>
  <c r="E802" i="3" s="1"/>
  <c r="H802" i="3"/>
  <c r="W810" i="13"/>
  <c r="AA810" i="13"/>
  <c r="A808" i="13"/>
  <c r="F807" i="13"/>
  <c r="H807" i="13" s="1"/>
  <c r="K807" i="13"/>
  <c r="M807" i="13" s="1"/>
  <c r="J810" i="13"/>
  <c r="CK805" i="13"/>
  <c r="CJ805" i="13"/>
  <c r="E810" i="13"/>
  <c r="C825" i="13"/>
  <c r="D810" i="3"/>
  <c r="B803" i="3" l="1"/>
  <c r="E803" i="3" s="1"/>
  <c r="H803" i="3"/>
  <c r="W811" i="13"/>
  <c r="AA811" i="13"/>
  <c r="A809" i="13"/>
  <c r="F808" i="13"/>
  <c r="H808" i="13" s="1"/>
  <c r="K808" i="13"/>
  <c r="M808" i="13" s="1"/>
  <c r="J811" i="13"/>
  <c r="CJ806" i="13"/>
  <c r="CK806" i="13"/>
  <c r="E811" i="13"/>
  <c r="C826" i="13"/>
  <c r="D811" i="3"/>
  <c r="B804" i="3" l="1"/>
  <c r="E804" i="3" s="1"/>
  <c r="H804" i="3"/>
  <c r="W812" i="13"/>
  <c r="AA812" i="13"/>
  <c r="A810" i="13"/>
  <c r="K809" i="13"/>
  <c r="M809" i="13" s="1"/>
  <c r="F809" i="13"/>
  <c r="H809" i="13" s="1"/>
  <c r="J812" i="13"/>
  <c r="CK807" i="13"/>
  <c r="CJ807" i="13"/>
  <c r="E812" i="13"/>
  <c r="C827" i="13"/>
  <c r="D812" i="3"/>
  <c r="B805" i="3" l="1"/>
  <c r="E805" i="3" s="1"/>
  <c r="H805" i="3"/>
  <c r="W813" i="13"/>
  <c r="AA813" i="13"/>
  <c r="A811" i="13"/>
  <c r="K810" i="13"/>
  <c r="M810" i="13" s="1"/>
  <c r="F810" i="13"/>
  <c r="H810" i="13" s="1"/>
  <c r="J813" i="13"/>
  <c r="CJ808" i="13"/>
  <c r="CK808" i="13"/>
  <c r="E813" i="13"/>
  <c r="C828" i="13"/>
  <c r="D813" i="3"/>
  <c r="B806" i="3" l="1"/>
  <c r="E806" i="3" s="1"/>
  <c r="H806" i="3"/>
  <c r="W814" i="13"/>
  <c r="AA814" i="13"/>
  <c r="A812" i="13"/>
  <c r="K811" i="13"/>
  <c r="M811" i="13" s="1"/>
  <c r="F811" i="13"/>
  <c r="H811" i="13" s="1"/>
  <c r="J814" i="13"/>
  <c r="CK809" i="13"/>
  <c r="CJ809" i="13"/>
  <c r="E814" i="13"/>
  <c r="C829" i="13"/>
  <c r="D814" i="3"/>
  <c r="B807" i="3" l="1"/>
  <c r="E807" i="3" s="1"/>
  <c r="H807" i="3"/>
  <c r="W815" i="13"/>
  <c r="AA815" i="13"/>
  <c r="A813" i="13"/>
  <c r="F812" i="13"/>
  <c r="H812" i="13" s="1"/>
  <c r="K812" i="13"/>
  <c r="M812" i="13" s="1"/>
  <c r="J815" i="13"/>
  <c r="CJ810" i="13"/>
  <c r="CK810" i="13"/>
  <c r="E815" i="13"/>
  <c r="C830" i="13"/>
  <c r="D815" i="3"/>
  <c r="B808" i="3" l="1"/>
  <c r="E808" i="3" s="1"/>
  <c r="H808" i="3"/>
  <c r="W816" i="13"/>
  <c r="AA816" i="13"/>
  <c r="A814" i="13"/>
  <c r="K813" i="13"/>
  <c r="M813" i="13" s="1"/>
  <c r="F813" i="13"/>
  <c r="H813" i="13" s="1"/>
  <c r="J816" i="13"/>
  <c r="CJ811" i="13"/>
  <c r="CK811" i="13"/>
  <c r="E816" i="13"/>
  <c r="C831" i="13"/>
  <c r="D816" i="3"/>
  <c r="B809" i="3" l="1"/>
  <c r="E809" i="3" s="1"/>
  <c r="H809" i="3"/>
  <c r="W817" i="13"/>
  <c r="AA817" i="13"/>
  <c r="A815" i="13"/>
  <c r="K814" i="13"/>
  <c r="M814" i="13" s="1"/>
  <c r="F814" i="13"/>
  <c r="H814" i="13" s="1"/>
  <c r="J817" i="13"/>
  <c r="CJ812" i="13"/>
  <c r="CK812" i="13"/>
  <c r="E817" i="13"/>
  <c r="C832" i="13"/>
  <c r="D817" i="3"/>
  <c r="B810" i="3" l="1"/>
  <c r="E810" i="3" s="1"/>
  <c r="H810" i="3"/>
  <c r="W818" i="13"/>
  <c r="AA818" i="13"/>
  <c r="A816" i="13"/>
  <c r="F815" i="13"/>
  <c r="H815" i="13" s="1"/>
  <c r="K815" i="13"/>
  <c r="M815" i="13" s="1"/>
  <c r="J818" i="13"/>
  <c r="CJ813" i="13"/>
  <c r="CK813" i="13"/>
  <c r="E818" i="13"/>
  <c r="C833" i="13"/>
  <c r="D818" i="3"/>
  <c r="B811" i="3" l="1"/>
  <c r="E811" i="3" s="1"/>
  <c r="H811" i="3"/>
  <c r="W819" i="13"/>
  <c r="AA819" i="13"/>
  <c r="A817" i="13"/>
  <c r="F816" i="13"/>
  <c r="H816" i="13" s="1"/>
  <c r="K816" i="13"/>
  <c r="M816" i="13" s="1"/>
  <c r="J819" i="13"/>
  <c r="CJ814" i="13"/>
  <c r="CK814" i="13"/>
  <c r="E819" i="13"/>
  <c r="C834" i="13"/>
  <c r="D819" i="3"/>
  <c r="B812" i="3" l="1"/>
  <c r="E812" i="3" s="1"/>
  <c r="H812" i="3"/>
  <c r="W820" i="13"/>
  <c r="AA820" i="13"/>
  <c r="A818" i="13"/>
  <c r="F817" i="13"/>
  <c r="H817" i="13" s="1"/>
  <c r="K817" i="13"/>
  <c r="M817" i="13" s="1"/>
  <c r="J820" i="13"/>
  <c r="CJ815" i="13"/>
  <c r="CK815" i="13"/>
  <c r="E820" i="13"/>
  <c r="C835" i="13"/>
  <c r="D820" i="3"/>
  <c r="B813" i="3" l="1"/>
  <c r="E813" i="3" s="1"/>
  <c r="H813" i="3"/>
  <c r="W821" i="13"/>
  <c r="AA821" i="13"/>
  <c r="A819" i="13"/>
  <c r="K818" i="13"/>
  <c r="M818" i="13" s="1"/>
  <c r="F818" i="13"/>
  <c r="H818" i="13" s="1"/>
  <c r="J821" i="13"/>
  <c r="CJ816" i="13"/>
  <c r="CK816" i="13"/>
  <c r="E821" i="13"/>
  <c r="C836" i="13"/>
  <c r="D821" i="3"/>
  <c r="B814" i="3" l="1"/>
  <c r="E814" i="3" s="1"/>
  <c r="H814" i="3"/>
  <c r="W822" i="13"/>
  <c r="AA822" i="13"/>
  <c r="A820" i="13"/>
  <c r="F819" i="13"/>
  <c r="H819" i="13" s="1"/>
  <c r="K819" i="13"/>
  <c r="M819" i="13" s="1"/>
  <c r="J822" i="13"/>
  <c r="CJ817" i="13"/>
  <c r="CK817" i="13"/>
  <c r="E822" i="13"/>
  <c r="C837" i="13"/>
  <c r="D822" i="3"/>
  <c r="B815" i="3" l="1"/>
  <c r="E815" i="3" s="1"/>
  <c r="H815" i="3"/>
  <c r="W823" i="13"/>
  <c r="AA823" i="13"/>
  <c r="A821" i="13"/>
  <c r="K820" i="13"/>
  <c r="M820" i="13" s="1"/>
  <c r="F820" i="13"/>
  <c r="H820" i="13" s="1"/>
  <c r="J823" i="13"/>
  <c r="CJ818" i="13"/>
  <c r="CK818" i="13"/>
  <c r="E823" i="13"/>
  <c r="C838" i="13"/>
  <c r="D823" i="3"/>
  <c r="B816" i="3" l="1"/>
  <c r="E816" i="3" s="1"/>
  <c r="H816" i="3"/>
  <c r="W824" i="13"/>
  <c r="AA824" i="13"/>
  <c r="A822" i="13"/>
  <c r="F821" i="13"/>
  <c r="H821" i="13" s="1"/>
  <c r="K821" i="13"/>
  <c r="M821" i="13" s="1"/>
  <c r="J824" i="13"/>
  <c r="CJ819" i="13"/>
  <c r="CK819" i="13"/>
  <c r="E824" i="13"/>
  <c r="C839" i="13"/>
  <c r="D824" i="3"/>
  <c r="B817" i="3" l="1"/>
  <c r="E817" i="3" s="1"/>
  <c r="H817" i="3"/>
  <c r="W825" i="13"/>
  <c r="AA825" i="13"/>
  <c r="A823" i="13"/>
  <c r="K822" i="13"/>
  <c r="M822" i="13" s="1"/>
  <c r="F822" i="13"/>
  <c r="H822" i="13" s="1"/>
  <c r="J825" i="13"/>
  <c r="CJ820" i="13"/>
  <c r="CK820" i="13"/>
  <c r="E825" i="13"/>
  <c r="C840" i="13"/>
  <c r="D825" i="3"/>
  <c r="B818" i="3" l="1"/>
  <c r="E818" i="3" s="1"/>
  <c r="H818" i="3"/>
  <c r="W826" i="13"/>
  <c r="AA826" i="13"/>
  <c r="A824" i="13"/>
  <c r="F823" i="13"/>
  <c r="H823" i="13" s="1"/>
  <c r="K823" i="13"/>
  <c r="M823" i="13" s="1"/>
  <c r="J826" i="13"/>
  <c r="CJ821" i="13"/>
  <c r="CK821" i="13"/>
  <c r="E826" i="13"/>
  <c r="C841" i="13"/>
  <c r="D826" i="3"/>
  <c r="B819" i="3" l="1"/>
  <c r="E819" i="3" s="1"/>
  <c r="H819" i="3"/>
  <c r="W827" i="13"/>
  <c r="AA827" i="13"/>
  <c r="A825" i="13"/>
  <c r="K824" i="13"/>
  <c r="M824" i="13" s="1"/>
  <c r="F824" i="13"/>
  <c r="H824" i="13" s="1"/>
  <c r="J827" i="13"/>
  <c r="CJ822" i="13"/>
  <c r="CK822" i="13"/>
  <c r="E827" i="13"/>
  <c r="C842" i="13"/>
  <c r="D827" i="3"/>
  <c r="B820" i="3" l="1"/>
  <c r="E820" i="3" s="1"/>
  <c r="H820" i="3"/>
  <c r="W828" i="13"/>
  <c r="AA828" i="13"/>
  <c r="A826" i="13"/>
  <c r="F825" i="13"/>
  <c r="H825" i="13" s="1"/>
  <c r="K825" i="13"/>
  <c r="M825" i="13" s="1"/>
  <c r="J828" i="13"/>
  <c r="CJ823" i="13"/>
  <c r="CK823" i="13"/>
  <c r="E828" i="13"/>
  <c r="C843" i="13"/>
  <c r="D828" i="3"/>
  <c r="B821" i="3" l="1"/>
  <c r="E821" i="3" s="1"/>
  <c r="H821" i="3"/>
  <c r="W829" i="13"/>
  <c r="AA829" i="13"/>
  <c r="A827" i="13"/>
  <c r="K826" i="13"/>
  <c r="M826" i="13" s="1"/>
  <c r="F826" i="13"/>
  <c r="H826" i="13" s="1"/>
  <c r="J829" i="13"/>
  <c r="CJ824" i="13"/>
  <c r="CK824" i="13"/>
  <c r="E829" i="13"/>
  <c r="C844" i="13"/>
  <c r="D829" i="3"/>
  <c r="B822" i="3" l="1"/>
  <c r="E822" i="3" s="1"/>
  <c r="H822" i="3"/>
  <c r="W830" i="13"/>
  <c r="AA830" i="13"/>
  <c r="A828" i="13"/>
  <c r="K827" i="13"/>
  <c r="M827" i="13" s="1"/>
  <c r="F827" i="13"/>
  <c r="H827" i="13" s="1"/>
  <c r="J830" i="13"/>
  <c r="CJ825" i="13"/>
  <c r="CK825" i="13"/>
  <c r="E830" i="13"/>
  <c r="C845" i="13"/>
  <c r="D830" i="3"/>
  <c r="B823" i="3" l="1"/>
  <c r="E823" i="3" s="1"/>
  <c r="H823" i="3"/>
  <c r="W831" i="13"/>
  <c r="AA831" i="13"/>
  <c r="A829" i="13"/>
  <c r="F828" i="13"/>
  <c r="H828" i="13" s="1"/>
  <c r="K828" i="13"/>
  <c r="M828" i="13" s="1"/>
  <c r="J831" i="13"/>
  <c r="CJ826" i="13"/>
  <c r="CK826" i="13"/>
  <c r="E831" i="13"/>
  <c r="C846" i="13"/>
  <c r="D831" i="3"/>
  <c r="B824" i="3" l="1"/>
  <c r="E824" i="3" s="1"/>
  <c r="H824" i="3"/>
  <c r="W832" i="13"/>
  <c r="AA832" i="13"/>
  <c r="A830" i="13"/>
  <c r="F829" i="13"/>
  <c r="H829" i="13" s="1"/>
  <c r="K829" i="13"/>
  <c r="M829" i="13" s="1"/>
  <c r="J832" i="13"/>
  <c r="CK827" i="13"/>
  <c r="CJ827" i="13"/>
  <c r="E832" i="13"/>
  <c r="C847" i="13"/>
  <c r="D832" i="3"/>
  <c r="B825" i="3" l="1"/>
  <c r="E825" i="3" s="1"/>
  <c r="H825" i="3"/>
  <c r="W833" i="13"/>
  <c r="AA833" i="13"/>
  <c r="A831" i="13"/>
  <c r="K830" i="13"/>
  <c r="M830" i="13" s="1"/>
  <c r="F830" i="13"/>
  <c r="H830" i="13" s="1"/>
  <c r="J833" i="13"/>
  <c r="CJ828" i="13"/>
  <c r="CK828" i="13"/>
  <c r="E833" i="13"/>
  <c r="C848" i="13"/>
  <c r="D833" i="3"/>
  <c r="B826" i="3" l="1"/>
  <c r="E826" i="3" s="1"/>
  <c r="H826" i="3"/>
  <c r="W834" i="13"/>
  <c r="AA834" i="13"/>
  <c r="A832" i="13"/>
  <c r="F831" i="13"/>
  <c r="H831" i="13" s="1"/>
  <c r="K831" i="13"/>
  <c r="M831" i="13" s="1"/>
  <c r="J834" i="13"/>
  <c r="CJ829" i="13"/>
  <c r="CK829" i="13"/>
  <c r="E834" i="13"/>
  <c r="C849" i="13"/>
  <c r="D834" i="3"/>
  <c r="B827" i="3" l="1"/>
  <c r="E827" i="3" s="1"/>
  <c r="H827" i="3"/>
  <c r="W835" i="13"/>
  <c r="AA835" i="13"/>
  <c r="A833" i="13"/>
  <c r="K832" i="13"/>
  <c r="M832" i="13" s="1"/>
  <c r="F832" i="13"/>
  <c r="H832" i="13" s="1"/>
  <c r="J835" i="13"/>
  <c r="CJ830" i="13"/>
  <c r="CK830" i="13"/>
  <c r="E835" i="13"/>
  <c r="C850" i="13"/>
  <c r="D835" i="3"/>
  <c r="B828" i="3" l="1"/>
  <c r="E828" i="3" s="1"/>
  <c r="H828" i="3"/>
  <c r="W836" i="13"/>
  <c r="AA836" i="13"/>
  <c r="A834" i="13"/>
  <c r="K833" i="13"/>
  <c r="M833" i="13" s="1"/>
  <c r="F833" i="13"/>
  <c r="H833" i="13" s="1"/>
  <c r="J836" i="13"/>
  <c r="CK831" i="13"/>
  <c r="CJ831" i="13"/>
  <c r="E836" i="13"/>
  <c r="C851" i="13"/>
  <c r="D836" i="3"/>
  <c r="B829" i="3" l="1"/>
  <c r="E829" i="3" s="1"/>
  <c r="H829" i="3"/>
  <c r="W837" i="13"/>
  <c r="AA837" i="13"/>
  <c r="A835" i="13"/>
  <c r="F834" i="13"/>
  <c r="H834" i="13" s="1"/>
  <c r="K834" i="13"/>
  <c r="M834" i="13" s="1"/>
  <c r="J837" i="13"/>
  <c r="CJ832" i="13"/>
  <c r="CK832" i="13"/>
  <c r="E837" i="13"/>
  <c r="C852" i="13"/>
  <c r="D837" i="3"/>
  <c r="B830" i="3" l="1"/>
  <c r="E830" i="3" s="1"/>
  <c r="H830" i="3"/>
  <c r="W838" i="13"/>
  <c r="AA838" i="13"/>
  <c r="A836" i="13"/>
  <c r="K835" i="13"/>
  <c r="M835" i="13" s="1"/>
  <c r="F835" i="13"/>
  <c r="H835" i="13" s="1"/>
  <c r="J838" i="13"/>
  <c r="CJ833" i="13"/>
  <c r="CK833" i="13"/>
  <c r="E838" i="13"/>
  <c r="C853" i="13"/>
  <c r="D838" i="3"/>
  <c r="B831" i="3" l="1"/>
  <c r="E831" i="3" s="1"/>
  <c r="H831" i="3"/>
  <c r="W839" i="13"/>
  <c r="AA839" i="13"/>
  <c r="A837" i="13"/>
  <c r="K836" i="13"/>
  <c r="M836" i="13" s="1"/>
  <c r="F836" i="13"/>
  <c r="H836" i="13" s="1"/>
  <c r="J839" i="13"/>
  <c r="CJ834" i="13"/>
  <c r="CK834" i="13"/>
  <c r="E839" i="13"/>
  <c r="C854" i="13"/>
  <c r="D839" i="3"/>
  <c r="B832" i="3" l="1"/>
  <c r="E832" i="3" s="1"/>
  <c r="H832" i="3"/>
  <c r="W840" i="13"/>
  <c r="AA840" i="13"/>
  <c r="A838" i="13"/>
  <c r="K837" i="13"/>
  <c r="M837" i="13" s="1"/>
  <c r="F837" i="13"/>
  <c r="H837" i="13" s="1"/>
  <c r="J840" i="13"/>
  <c r="CJ835" i="13"/>
  <c r="CK835" i="13"/>
  <c r="E840" i="13"/>
  <c r="C855" i="13"/>
  <c r="D840" i="3"/>
  <c r="B833" i="3" l="1"/>
  <c r="E833" i="3" s="1"/>
  <c r="H833" i="3"/>
  <c r="W841" i="13"/>
  <c r="AA841" i="13"/>
  <c r="A839" i="13"/>
  <c r="K838" i="13"/>
  <c r="M838" i="13" s="1"/>
  <c r="F838" i="13"/>
  <c r="H838" i="13" s="1"/>
  <c r="J841" i="13"/>
  <c r="CJ836" i="13"/>
  <c r="CK836" i="13"/>
  <c r="E841" i="13"/>
  <c r="C856" i="13"/>
  <c r="D841" i="3"/>
  <c r="B834" i="3" l="1"/>
  <c r="E834" i="3" s="1"/>
  <c r="H834" i="3"/>
  <c r="W842" i="13"/>
  <c r="AA842" i="13"/>
  <c r="A840" i="13"/>
  <c r="K839" i="13"/>
  <c r="M839" i="13" s="1"/>
  <c r="F839" i="13"/>
  <c r="H839" i="13" s="1"/>
  <c r="J842" i="13"/>
  <c r="CJ837" i="13"/>
  <c r="CK837" i="13"/>
  <c r="E842" i="13"/>
  <c r="C857" i="13"/>
  <c r="D842" i="3"/>
  <c r="B835" i="3" l="1"/>
  <c r="E835" i="3" s="1"/>
  <c r="H835" i="3"/>
  <c r="W843" i="13"/>
  <c r="AA843" i="13"/>
  <c r="A841" i="13"/>
  <c r="K840" i="13"/>
  <c r="M840" i="13" s="1"/>
  <c r="F840" i="13"/>
  <c r="H840" i="13" s="1"/>
  <c r="J843" i="13"/>
  <c r="CJ838" i="13"/>
  <c r="CK838" i="13"/>
  <c r="E843" i="13"/>
  <c r="C858" i="13"/>
  <c r="D843" i="3"/>
  <c r="B836" i="3" l="1"/>
  <c r="E836" i="3" s="1"/>
  <c r="H836" i="3"/>
  <c r="W844" i="13"/>
  <c r="AA844" i="13"/>
  <c r="A842" i="13"/>
  <c r="F841" i="13"/>
  <c r="H841" i="13" s="1"/>
  <c r="K841" i="13"/>
  <c r="M841" i="13" s="1"/>
  <c r="J844" i="13"/>
  <c r="CJ839" i="13"/>
  <c r="CK839" i="13"/>
  <c r="E844" i="13"/>
  <c r="C859" i="13"/>
  <c r="D844" i="3"/>
  <c r="B837" i="3" l="1"/>
  <c r="E837" i="3" s="1"/>
  <c r="H837" i="3"/>
  <c r="W845" i="13"/>
  <c r="AA845" i="13"/>
  <c r="A843" i="13"/>
  <c r="K842" i="13"/>
  <c r="M842" i="13" s="1"/>
  <c r="F842" i="13"/>
  <c r="H842" i="13" s="1"/>
  <c r="J845" i="13"/>
  <c r="CJ840" i="13"/>
  <c r="CK840" i="13"/>
  <c r="E845" i="13"/>
  <c r="C860" i="13"/>
  <c r="D845" i="3"/>
  <c r="B838" i="3" l="1"/>
  <c r="E838" i="3" s="1"/>
  <c r="H838" i="3"/>
  <c r="W846" i="13"/>
  <c r="AA846" i="13"/>
  <c r="A844" i="13"/>
  <c r="F843" i="13"/>
  <c r="H843" i="13" s="1"/>
  <c r="K843" i="13"/>
  <c r="M843" i="13" s="1"/>
  <c r="J846" i="13"/>
  <c r="CJ841" i="13"/>
  <c r="CK841" i="13"/>
  <c r="E846" i="13"/>
  <c r="C861" i="13"/>
  <c r="D846" i="3"/>
  <c r="B839" i="3" l="1"/>
  <c r="E839" i="3" s="1"/>
  <c r="H839" i="3"/>
  <c r="W847" i="13"/>
  <c r="AA847" i="13"/>
  <c r="A845" i="13"/>
  <c r="K844" i="13"/>
  <c r="M844" i="13" s="1"/>
  <c r="F844" i="13"/>
  <c r="H844" i="13" s="1"/>
  <c r="J847" i="13"/>
  <c r="CJ842" i="13"/>
  <c r="CK842" i="13"/>
  <c r="E847" i="13"/>
  <c r="C862" i="13"/>
  <c r="D847" i="3"/>
  <c r="B840" i="3" l="1"/>
  <c r="E840" i="3" s="1"/>
  <c r="H840" i="3"/>
  <c r="W848" i="13"/>
  <c r="AA848" i="13"/>
  <c r="A846" i="13"/>
  <c r="K845" i="13"/>
  <c r="M845" i="13" s="1"/>
  <c r="F845" i="13"/>
  <c r="H845" i="13" s="1"/>
  <c r="J848" i="13"/>
  <c r="CJ843" i="13"/>
  <c r="CK843" i="13"/>
  <c r="E848" i="13"/>
  <c r="C863" i="13"/>
  <c r="D848" i="3"/>
  <c r="B841" i="3" l="1"/>
  <c r="E841" i="3" s="1"/>
  <c r="H841" i="3"/>
  <c r="W849" i="13"/>
  <c r="AA849" i="13"/>
  <c r="A847" i="13"/>
  <c r="K846" i="13"/>
  <c r="M846" i="13" s="1"/>
  <c r="F846" i="13"/>
  <c r="H846" i="13" s="1"/>
  <c r="J849" i="13"/>
  <c r="CJ844" i="13"/>
  <c r="CK844" i="13"/>
  <c r="E849" i="13"/>
  <c r="C864" i="13"/>
  <c r="D849" i="3"/>
  <c r="B842" i="3" l="1"/>
  <c r="E842" i="3" s="1"/>
  <c r="H842" i="3"/>
  <c r="W850" i="13"/>
  <c r="AA850" i="13"/>
  <c r="A848" i="13"/>
  <c r="K847" i="13"/>
  <c r="M847" i="13" s="1"/>
  <c r="F847" i="13"/>
  <c r="H847" i="13" s="1"/>
  <c r="J850" i="13"/>
  <c r="CJ845" i="13"/>
  <c r="CK845" i="13"/>
  <c r="E850" i="13"/>
  <c r="C865" i="13"/>
  <c r="D850" i="3"/>
  <c r="B843" i="3" l="1"/>
  <c r="E843" i="3" s="1"/>
  <c r="H843" i="3"/>
  <c r="W851" i="13"/>
  <c r="AA851" i="13"/>
  <c r="A849" i="13"/>
  <c r="F848" i="13"/>
  <c r="H848" i="13" s="1"/>
  <c r="K848" i="13"/>
  <c r="M848" i="13" s="1"/>
  <c r="J851" i="13"/>
  <c r="CJ846" i="13"/>
  <c r="CK846" i="13"/>
  <c r="E851" i="13"/>
  <c r="C866" i="13"/>
  <c r="D851" i="3"/>
  <c r="B844" i="3" l="1"/>
  <c r="E844" i="3" s="1"/>
  <c r="H844" i="3"/>
  <c r="W852" i="13"/>
  <c r="AA852" i="13"/>
  <c r="A850" i="13"/>
  <c r="K849" i="13"/>
  <c r="M849" i="13" s="1"/>
  <c r="F849" i="13"/>
  <c r="H849" i="13" s="1"/>
  <c r="J852" i="13"/>
  <c r="CK847" i="13"/>
  <c r="CJ847" i="13"/>
  <c r="E852" i="13"/>
  <c r="C867" i="13"/>
  <c r="D852" i="3"/>
  <c r="B845" i="3" l="1"/>
  <c r="E845" i="3" s="1"/>
  <c r="H845" i="3"/>
  <c r="W853" i="13"/>
  <c r="AA853" i="13"/>
  <c r="A851" i="13"/>
  <c r="K850" i="13"/>
  <c r="M850" i="13" s="1"/>
  <c r="F850" i="13"/>
  <c r="H850" i="13" s="1"/>
  <c r="J853" i="13"/>
  <c r="CK848" i="13"/>
  <c r="CJ848" i="13"/>
  <c r="E853" i="13"/>
  <c r="C868" i="13"/>
  <c r="D853" i="3"/>
  <c r="B846" i="3" l="1"/>
  <c r="E846" i="3" s="1"/>
  <c r="H846" i="3"/>
  <c r="W854" i="13"/>
  <c r="AA854" i="13"/>
  <c r="A852" i="13"/>
  <c r="K851" i="13"/>
  <c r="M851" i="13" s="1"/>
  <c r="F851" i="13"/>
  <c r="H851" i="13" s="1"/>
  <c r="J854" i="13"/>
  <c r="CJ849" i="13"/>
  <c r="CK849" i="13"/>
  <c r="E854" i="13"/>
  <c r="C869" i="13"/>
  <c r="D854" i="3"/>
  <c r="B847" i="3" l="1"/>
  <c r="E847" i="3" s="1"/>
  <c r="H847" i="3"/>
  <c r="W855" i="13"/>
  <c r="AA855" i="13"/>
  <c r="A853" i="13"/>
  <c r="K852" i="13"/>
  <c r="M852" i="13" s="1"/>
  <c r="F852" i="13"/>
  <c r="H852" i="13" s="1"/>
  <c r="J855" i="13"/>
  <c r="CJ850" i="13"/>
  <c r="CK850" i="13"/>
  <c r="E855" i="13"/>
  <c r="C870" i="13"/>
  <c r="D855" i="3"/>
  <c r="B848" i="3" l="1"/>
  <c r="E848" i="3" s="1"/>
  <c r="H848" i="3"/>
  <c r="W856" i="13"/>
  <c r="AA856" i="13"/>
  <c r="A854" i="13"/>
  <c r="K853" i="13"/>
  <c r="M853" i="13" s="1"/>
  <c r="F853" i="13"/>
  <c r="H853" i="13" s="1"/>
  <c r="J856" i="13"/>
  <c r="CJ851" i="13"/>
  <c r="CK851" i="13"/>
  <c r="E856" i="13"/>
  <c r="C871" i="13"/>
  <c r="D856" i="3"/>
  <c r="B849" i="3" l="1"/>
  <c r="E849" i="3" s="1"/>
  <c r="H849" i="3"/>
  <c r="W857" i="13"/>
  <c r="AA857" i="13"/>
  <c r="A855" i="13"/>
  <c r="K854" i="13"/>
  <c r="M854" i="13" s="1"/>
  <c r="F854" i="13"/>
  <c r="H854" i="13" s="1"/>
  <c r="J857" i="13"/>
  <c r="CJ852" i="13"/>
  <c r="CK852" i="13"/>
  <c r="E857" i="13"/>
  <c r="C872" i="13"/>
  <c r="D857" i="3"/>
  <c r="B850" i="3" l="1"/>
  <c r="E850" i="3" s="1"/>
  <c r="H850" i="3"/>
  <c r="W858" i="13"/>
  <c r="AA858" i="13"/>
  <c r="A856" i="13"/>
  <c r="F855" i="13"/>
  <c r="H855" i="13" s="1"/>
  <c r="K855" i="13"/>
  <c r="M855" i="13" s="1"/>
  <c r="J858" i="13"/>
  <c r="CK853" i="13"/>
  <c r="CJ853" i="13"/>
  <c r="E858" i="13"/>
  <c r="C873" i="13"/>
  <c r="D858" i="3"/>
  <c r="B851" i="3" l="1"/>
  <c r="E851" i="3" s="1"/>
  <c r="H851" i="3"/>
  <c r="W859" i="13"/>
  <c r="AA859" i="13"/>
  <c r="A857" i="13"/>
  <c r="K856" i="13"/>
  <c r="M856" i="13" s="1"/>
  <c r="F856" i="13"/>
  <c r="H856" i="13" s="1"/>
  <c r="J859" i="13"/>
  <c r="CK854" i="13"/>
  <c r="CJ854" i="13"/>
  <c r="E859" i="13"/>
  <c r="C874" i="13"/>
  <c r="D859" i="3"/>
  <c r="B852" i="3" l="1"/>
  <c r="E852" i="3" s="1"/>
  <c r="H852" i="3"/>
  <c r="W860" i="13"/>
  <c r="AA860" i="13"/>
  <c r="A858" i="13"/>
  <c r="F857" i="13"/>
  <c r="H857" i="13" s="1"/>
  <c r="K857" i="13"/>
  <c r="M857" i="13" s="1"/>
  <c r="J860" i="13"/>
  <c r="CJ855" i="13"/>
  <c r="CK855" i="13"/>
  <c r="E860" i="13"/>
  <c r="C875" i="13"/>
  <c r="D860" i="3"/>
  <c r="B853" i="3" l="1"/>
  <c r="E853" i="3" s="1"/>
  <c r="H853" i="3"/>
  <c r="W861" i="13"/>
  <c r="AA861" i="13"/>
  <c r="A859" i="13"/>
  <c r="K858" i="13"/>
  <c r="M858" i="13" s="1"/>
  <c r="F858" i="13"/>
  <c r="H858" i="13" s="1"/>
  <c r="J861" i="13"/>
  <c r="CJ856" i="13"/>
  <c r="CK856" i="13"/>
  <c r="E861" i="13"/>
  <c r="C876" i="13"/>
  <c r="D861" i="3"/>
  <c r="B854" i="3" l="1"/>
  <c r="E854" i="3" s="1"/>
  <c r="H854" i="3"/>
  <c r="W862" i="13"/>
  <c r="AA862" i="13"/>
  <c r="A860" i="13"/>
  <c r="F859" i="13"/>
  <c r="H859" i="13" s="1"/>
  <c r="K859" i="13"/>
  <c r="M859" i="13" s="1"/>
  <c r="J862" i="13"/>
  <c r="CJ857" i="13"/>
  <c r="CK857" i="13"/>
  <c r="E862" i="13"/>
  <c r="C877" i="13"/>
  <c r="D862" i="3"/>
  <c r="B855" i="3" l="1"/>
  <c r="E855" i="3" s="1"/>
  <c r="H855" i="3"/>
  <c r="W863" i="13"/>
  <c r="AA863" i="13"/>
  <c r="A861" i="13"/>
  <c r="F860" i="13"/>
  <c r="H860" i="13" s="1"/>
  <c r="K860" i="13"/>
  <c r="M860" i="13" s="1"/>
  <c r="J863" i="13"/>
  <c r="CJ858" i="13"/>
  <c r="CK858" i="13"/>
  <c r="E863" i="13"/>
  <c r="C878" i="13"/>
  <c r="D863" i="3"/>
  <c r="B856" i="3" l="1"/>
  <c r="E856" i="3" s="1"/>
  <c r="H856" i="3"/>
  <c r="W864" i="13"/>
  <c r="AA864" i="13"/>
  <c r="A862" i="13"/>
  <c r="K861" i="13"/>
  <c r="M861" i="13" s="1"/>
  <c r="F861" i="13"/>
  <c r="H861" i="13" s="1"/>
  <c r="J864" i="13"/>
  <c r="CJ859" i="13"/>
  <c r="CK859" i="13"/>
  <c r="E864" i="13"/>
  <c r="C879" i="13"/>
  <c r="D864" i="3"/>
  <c r="B857" i="3" l="1"/>
  <c r="E857" i="3" s="1"/>
  <c r="H857" i="3"/>
  <c r="W865" i="13"/>
  <c r="AA865" i="13"/>
  <c r="A863" i="13"/>
  <c r="K862" i="13"/>
  <c r="M862" i="13" s="1"/>
  <c r="F862" i="13"/>
  <c r="H862" i="13" s="1"/>
  <c r="J865" i="13"/>
  <c r="CK860" i="13"/>
  <c r="CJ860" i="13"/>
  <c r="E865" i="13"/>
  <c r="C880" i="13"/>
  <c r="D865" i="3"/>
  <c r="B858" i="3" l="1"/>
  <c r="E858" i="3" s="1"/>
  <c r="H858" i="3"/>
  <c r="W866" i="13"/>
  <c r="AA866" i="13"/>
  <c r="A864" i="13"/>
  <c r="K863" i="13"/>
  <c r="M863" i="13" s="1"/>
  <c r="F863" i="13"/>
  <c r="H863" i="13" s="1"/>
  <c r="J866" i="13"/>
  <c r="CK861" i="13"/>
  <c r="CJ861" i="13"/>
  <c r="E866" i="13"/>
  <c r="C881" i="13"/>
  <c r="D866" i="3"/>
  <c r="B859" i="3" l="1"/>
  <c r="E859" i="3" s="1"/>
  <c r="H859" i="3"/>
  <c r="W867" i="13"/>
  <c r="AA867" i="13"/>
  <c r="A865" i="13"/>
  <c r="F864" i="13"/>
  <c r="H864" i="13" s="1"/>
  <c r="K864" i="13"/>
  <c r="M864" i="13" s="1"/>
  <c r="J867" i="13"/>
  <c r="CK862" i="13"/>
  <c r="CJ862" i="13"/>
  <c r="E867" i="13"/>
  <c r="C882" i="13"/>
  <c r="D867" i="3"/>
  <c r="B860" i="3" l="1"/>
  <c r="E860" i="3" s="1"/>
  <c r="H860" i="3"/>
  <c r="W868" i="13"/>
  <c r="AA868" i="13"/>
  <c r="A866" i="13"/>
  <c r="K865" i="13"/>
  <c r="M865" i="13" s="1"/>
  <c r="F865" i="13"/>
  <c r="H865" i="13" s="1"/>
  <c r="J868" i="13"/>
  <c r="CJ863" i="13"/>
  <c r="CK863" i="13"/>
  <c r="E868" i="13"/>
  <c r="C883" i="13"/>
  <c r="D868" i="3"/>
  <c r="B861" i="3" l="1"/>
  <c r="E861" i="3" s="1"/>
  <c r="H861" i="3"/>
  <c r="W869" i="13"/>
  <c r="AA869" i="13"/>
  <c r="A867" i="13"/>
  <c r="K866" i="13"/>
  <c r="M866" i="13" s="1"/>
  <c r="F866" i="13"/>
  <c r="H866" i="13" s="1"/>
  <c r="J869" i="13"/>
  <c r="CJ864" i="13"/>
  <c r="CK864" i="13"/>
  <c r="E869" i="13"/>
  <c r="C884" i="13"/>
  <c r="D869" i="3"/>
  <c r="B862" i="3" l="1"/>
  <c r="E862" i="3" s="1"/>
  <c r="H862" i="3"/>
  <c r="W870" i="13"/>
  <c r="AA870" i="13"/>
  <c r="A868" i="13"/>
  <c r="K867" i="13"/>
  <c r="M867" i="13" s="1"/>
  <c r="F867" i="13"/>
  <c r="H867" i="13" s="1"/>
  <c r="J870" i="13"/>
  <c r="CK865" i="13"/>
  <c r="CJ865" i="13"/>
  <c r="E870" i="13"/>
  <c r="C885" i="13"/>
  <c r="D870" i="3"/>
  <c r="B863" i="3" l="1"/>
  <c r="E863" i="3" s="1"/>
  <c r="H863" i="3"/>
  <c r="W871" i="13"/>
  <c r="AA871" i="13"/>
  <c r="A869" i="13"/>
  <c r="F868" i="13"/>
  <c r="H868" i="13" s="1"/>
  <c r="K868" i="13"/>
  <c r="M868" i="13" s="1"/>
  <c r="J871" i="13"/>
  <c r="CJ866" i="13"/>
  <c r="CK866" i="13"/>
  <c r="E871" i="13"/>
  <c r="C886" i="13"/>
  <c r="D871" i="3"/>
  <c r="B864" i="3" l="1"/>
  <c r="E864" i="3" s="1"/>
  <c r="H864" i="3"/>
  <c r="W872" i="13"/>
  <c r="AA872" i="13"/>
  <c r="A870" i="13"/>
  <c r="F869" i="13"/>
  <c r="H869" i="13" s="1"/>
  <c r="K869" i="13"/>
  <c r="M869" i="13" s="1"/>
  <c r="J872" i="13"/>
  <c r="CJ867" i="13"/>
  <c r="CK867" i="13"/>
  <c r="E872" i="13"/>
  <c r="C887" i="13"/>
  <c r="D872" i="3"/>
  <c r="B865" i="3" l="1"/>
  <c r="E865" i="3" s="1"/>
  <c r="H865" i="3"/>
  <c r="W873" i="13"/>
  <c r="AA873" i="13"/>
  <c r="A871" i="13"/>
  <c r="K870" i="13"/>
  <c r="M870" i="13" s="1"/>
  <c r="F870" i="13"/>
  <c r="H870" i="13" s="1"/>
  <c r="J873" i="13"/>
  <c r="CJ868" i="13"/>
  <c r="CK868" i="13"/>
  <c r="E873" i="13"/>
  <c r="C888" i="13"/>
  <c r="D873" i="3"/>
  <c r="B866" i="3" l="1"/>
  <c r="E866" i="3" s="1"/>
  <c r="H866" i="3"/>
  <c r="W874" i="13"/>
  <c r="AA874" i="13"/>
  <c r="A872" i="13"/>
  <c r="F871" i="13"/>
  <c r="H871" i="13" s="1"/>
  <c r="K871" i="13"/>
  <c r="M871" i="13" s="1"/>
  <c r="J874" i="13"/>
  <c r="CK869" i="13"/>
  <c r="CJ869" i="13"/>
  <c r="E874" i="13"/>
  <c r="C889" i="13"/>
  <c r="D874" i="3"/>
  <c r="B867" i="3" l="1"/>
  <c r="E867" i="3" s="1"/>
  <c r="H867" i="3"/>
  <c r="W875" i="13"/>
  <c r="AA875" i="13"/>
  <c r="A873" i="13"/>
  <c r="F872" i="13"/>
  <c r="H872" i="13" s="1"/>
  <c r="K872" i="13"/>
  <c r="M872" i="13" s="1"/>
  <c r="J875" i="13"/>
  <c r="CJ870" i="13"/>
  <c r="CK870" i="13"/>
  <c r="E875" i="13"/>
  <c r="C890" i="13"/>
  <c r="D875" i="3"/>
  <c r="B868" i="3" l="1"/>
  <c r="E868" i="3" s="1"/>
  <c r="H868" i="3"/>
  <c r="W876" i="13"/>
  <c r="AA876" i="13"/>
  <c r="A874" i="13"/>
  <c r="F873" i="13"/>
  <c r="H873" i="13" s="1"/>
  <c r="K873" i="13"/>
  <c r="M873" i="13" s="1"/>
  <c r="J876" i="13"/>
  <c r="CJ871" i="13"/>
  <c r="CK871" i="13"/>
  <c r="E876" i="13"/>
  <c r="C891" i="13"/>
  <c r="D876" i="3"/>
  <c r="B869" i="3" l="1"/>
  <c r="E869" i="3" s="1"/>
  <c r="H869" i="3"/>
  <c r="W877" i="13"/>
  <c r="AA877" i="13"/>
  <c r="A875" i="13"/>
  <c r="F874" i="13"/>
  <c r="H874" i="13" s="1"/>
  <c r="K874" i="13"/>
  <c r="M874" i="13" s="1"/>
  <c r="J877" i="13"/>
  <c r="CJ872" i="13"/>
  <c r="CK872" i="13"/>
  <c r="E877" i="13"/>
  <c r="C892" i="13"/>
  <c r="D877" i="3"/>
  <c r="B870" i="3" l="1"/>
  <c r="E870" i="3" s="1"/>
  <c r="H870" i="3"/>
  <c r="W878" i="13"/>
  <c r="AA878" i="13"/>
  <c r="A876" i="13"/>
  <c r="K875" i="13"/>
  <c r="M875" i="13" s="1"/>
  <c r="F875" i="13"/>
  <c r="H875" i="13" s="1"/>
  <c r="J878" i="13"/>
  <c r="CJ873" i="13"/>
  <c r="CK873" i="13"/>
  <c r="E878" i="13"/>
  <c r="C893" i="13"/>
  <c r="D878" i="3"/>
  <c r="B871" i="3" l="1"/>
  <c r="E871" i="3" s="1"/>
  <c r="H871" i="3"/>
  <c r="W879" i="13"/>
  <c r="AA879" i="13"/>
  <c r="A877" i="13"/>
  <c r="K876" i="13"/>
  <c r="M876" i="13" s="1"/>
  <c r="F876" i="13"/>
  <c r="H876" i="13" s="1"/>
  <c r="J879" i="13"/>
  <c r="CJ874" i="13"/>
  <c r="CK874" i="13"/>
  <c r="E879" i="13"/>
  <c r="C894" i="13"/>
  <c r="D879" i="3"/>
  <c r="B872" i="3" l="1"/>
  <c r="E872" i="3" s="1"/>
  <c r="H872" i="3"/>
  <c r="W880" i="13"/>
  <c r="AA880" i="13"/>
  <c r="A878" i="13"/>
  <c r="K877" i="13"/>
  <c r="M877" i="13" s="1"/>
  <c r="F877" i="13"/>
  <c r="H877" i="13" s="1"/>
  <c r="J880" i="13"/>
  <c r="CK875" i="13"/>
  <c r="CJ875" i="13"/>
  <c r="E880" i="13"/>
  <c r="C895" i="13"/>
  <c r="D880" i="3"/>
  <c r="B873" i="3" l="1"/>
  <c r="E873" i="3" s="1"/>
  <c r="H873" i="3"/>
  <c r="W881" i="13"/>
  <c r="AA881" i="13"/>
  <c r="A879" i="13"/>
  <c r="F878" i="13"/>
  <c r="H878" i="13" s="1"/>
  <c r="K878" i="13"/>
  <c r="M878" i="13" s="1"/>
  <c r="J881" i="13"/>
  <c r="CJ876" i="13"/>
  <c r="CK876" i="13"/>
  <c r="E881" i="13"/>
  <c r="C896" i="13"/>
  <c r="D881" i="3"/>
  <c r="B874" i="3" l="1"/>
  <c r="E874" i="3" s="1"/>
  <c r="H874" i="3"/>
  <c r="W882" i="13"/>
  <c r="AA882" i="13"/>
  <c r="A880" i="13"/>
  <c r="F879" i="13"/>
  <c r="H879" i="13" s="1"/>
  <c r="K879" i="13"/>
  <c r="M879" i="13" s="1"/>
  <c r="J882" i="13"/>
  <c r="CJ877" i="13"/>
  <c r="CK877" i="13"/>
  <c r="E882" i="13"/>
  <c r="C897" i="13"/>
  <c r="D882" i="3"/>
  <c r="B875" i="3" l="1"/>
  <c r="E875" i="3" s="1"/>
  <c r="H875" i="3"/>
  <c r="W883" i="13"/>
  <c r="AA883" i="13"/>
  <c r="A881" i="13"/>
  <c r="K880" i="13"/>
  <c r="M880" i="13" s="1"/>
  <c r="F880" i="13"/>
  <c r="H880" i="13" s="1"/>
  <c r="J883" i="13"/>
  <c r="CJ878" i="13"/>
  <c r="CK878" i="13"/>
  <c r="E883" i="13"/>
  <c r="C898" i="13"/>
  <c r="D883" i="3"/>
  <c r="B876" i="3" l="1"/>
  <c r="E876" i="3" s="1"/>
  <c r="H876" i="3"/>
  <c r="W884" i="13"/>
  <c r="AA884" i="13"/>
  <c r="A882" i="13"/>
  <c r="F881" i="13"/>
  <c r="H881" i="13" s="1"/>
  <c r="K881" i="13"/>
  <c r="M881" i="13" s="1"/>
  <c r="J884" i="13"/>
  <c r="CK879" i="13"/>
  <c r="CJ879" i="13"/>
  <c r="E884" i="13"/>
  <c r="C899" i="13"/>
  <c r="D884" i="3"/>
  <c r="B877" i="3" l="1"/>
  <c r="E877" i="3" s="1"/>
  <c r="H877" i="3"/>
  <c r="W885" i="13"/>
  <c r="AA885" i="13"/>
  <c r="A883" i="13"/>
  <c r="F882" i="13"/>
  <c r="H882" i="13" s="1"/>
  <c r="K882" i="13"/>
  <c r="M882" i="13" s="1"/>
  <c r="J885" i="13"/>
  <c r="CJ880" i="13"/>
  <c r="CK880" i="13"/>
  <c r="E885" i="13"/>
  <c r="C900" i="13"/>
  <c r="D885" i="3"/>
  <c r="B878" i="3" l="1"/>
  <c r="E878" i="3" s="1"/>
  <c r="H878" i="3"/>
  <c r="W886" i="13"/>
  <c r="AA886" i="13"/>
  <c r="A884" i="13"/>
  <c r="F883" i="13"/>
  <c r="H883" i="13" s="1"/>
  <c r="K883" i="13"/>
  <c r="M883" i="13" s="1"/>
  <c r="J886" i="13"/>
  <c r="CK881" i="13"/>
  <c r="CJ881" i="13"/>
  <c r="E886" i="13"/>
  <c r="C901" i="13"/>
  <c r="D886" i="3"/>
  <c r="B879" i="3" l="1"/>
  <c r="E879" i="3" s="1"/>
  <c r="H879" i="3"/>
  <c r="W887" i="13"/>
  <c r="AA887" i="13"/>
  <c r="A885" i="13"/>
  <c r="K884" i="13"/>
  <c r="M884" i="13" s="1"/>
  <c r="F884" i="13"/>
  <c r="H884" i="13" s="1"/>
  <c r="J887" i="13"/>
  <c r="CJ882" i="13"/>
  <c r="CK882" i="13"/>
  <c r="E887" i="13"/>
  <c r="C902" i="13"/>
  <c r="D887" i="3"/>
  <c r="B880" i="3" l="1"/>
  <c r="E880" i="3" s="1"/>
  <c r="H880" i="3"/>
  <c r="W888" i="13"/>
  <c r="AA888" i="13"/>
  <c r="A886" i="13"/>
  <c r="K885" i="13"/>
  <c r="M885" i="13" s="1"/>
  <c r="F885" i="13"/>
  <c r="H885" i="13" s="1"/>
  <c r="J888" i="13"/>
  <c r="CJ883" i="13"/>
  <c r="CK883" i="13"/>
  <c r="E888" i="13"/>
  <c r="C903" i="13"/>
  <c r="D888" i="3"/>
  <c r="B881" i="3" l="1"/>
  <c r="E881" i="3" s="1"/>
  <c r="H881" i="3"/>
  <c r="W889" i="13"/>
  <c r="AA889" i="13"/>
  <c r="A887" i="13"/>
  <c r="K886" i="13"/>
  <c r="M886" i="13" s="1"/>
  <c r="F886" i="13"/>
  <c r="H886" i="13" s="1"/>
  <c r="J889" i="13"/>
  <c r="CK884" i="13"/>
  <c r="CJ884" i="13"/>
  <c r="E889" i="13"/>
  <c r="C904" i="13"/>
  <c r="D889" i="3"/>
  <c r="B882" i="3" l="1"/>
  <c r="E882" i="3" s="1"/>
  <c r="H882" i="3"/>
  <c r="W890" i="13"/>
  <c r="AA890" i="13"/>
  <c r="A888" i="13"/>
  <c r="K887" i="13"/>
  <c r="M887" i="13" s="1"/>
  <c r="F887" i="13"/>
  <c r="H887" i="13" s="1"/>
  <c r="J890" i="13"/>
  <c r="CK885" i="13"/>
  <c r="CJ885" i="13"/>
  <c r="E890" i="13"/>
  <c r="C905" i="13"/>
  <c r="D890" i="3"/>
  <c r="B883" i="3" l="1"/>
  <c r="E883" i="3" s="1"/>
  <c r="H883" i="3"/>
  <c r="W891" i="13"/>
  <c r="AA891" i="13"/>
  <c r="A889" i="13"/>
  <c r="K888" i="13"/>
  <c r="M888" i="13" s="1"/>
  <c r="F888" i="13"/>
  <c r="H888" i="13" s="1"/>
  <c r="J891" i="13"/>
  <c r="CK886" i="13"/>
  <c r="CJ886" i="13"/>
  <c r="E891" i="13"/>
  <c r="C906" i="13"/>
  <c r="D891" i="3"/>
  <c r="B884" i="3" l="1"/>
  <c r="E884" i="3" s="1"/>
  <c r="H884" i="3"/>
  <c r="W892" i="13"/>
  <c r="AA892" i="13"/>
  <c r="A890" i="13"/>
  <c r="K889" i="13"/>
  <c r="M889" i="13" s="1"/>
  <c r="F889" i="13"/>
  <c r="H889" i="13" s="1"/>
  <c r="J892" i="13"/>
  <c r="CJ887" i="13"/>
  <c r="CK887" i="13"/>
  <c r="E892" i="13"/>
  <c r="C907" i="13"/>
  <c r="D892" i="3"/>
  <c r="B885" i="3" l="1"/>
  <c r="E885" i="3" s="1"/>
  <c r="H885" i="3"/>
  <c r="W893" i="13"/>
  <c r="AA893" i="13"/>
  <c r="A891" i="13"/>
  <c r="K890" i="13"/>
  <c r="M890" i="13" s="1"/>
  <c r="F890" i="13"/>
  <c r="H890" i="13" s="1"/>
  <c r="J893" i="13"/>
  <c r="CJ888" i="13"/>
  <c r="CK888" i="13"/>
  <c r="E893" i="13"/>
  <c r="C908" i="13"/>
  <c r="D893" i="3"/>
  <c r="B886" i="3" l="1"/>
  <c r="E886" i="3" s="1"/>
  <c r="H886" i="3"/>
  <c r="W894" i="13"/>
  <c r="AA894" i="13"/>
  <c r="A892" i="13"/>
  <c r="K891" i="13"/>
  <c r="M891" i="13" s="1"/>
  <c r="F891" i="13"/>
  <c r="H891" i="13" s="1"/>
  <c r="J894" i="13"/>
  <c r="CJ889" i="13"/>
  <c r="CK889" i="13"/>
  <c r="E894" i="13"/>
  <c r="C909" i="13"/>
  <c r="D894" i="3"/>
  <c r="B887" i="3" l="1"/>
  <c r="E887" i="3" s="1"/>
  <c r="H887" i="3"/>
  <c r="W895" i="13"/>
  <c r="AA895" i="13"/>
  <c r="A893" i="13"/>
  <c r="K892" i="13"/>
  <c r="M892" i="13" s="1"/>
  <c r="F892" i="13"/>
  <c r="H892" i="13" s="1"/>
  <c r="J895" i="13"/>
  <c r="CK890" i="13"/>
  <c r="CJ890" i="13"/>
  <c r="E895" i="13"/>
  <c r="C910" i="13"/>
  <c r="D895" i="3"/>
  <c r="B888" i="3" l="1"/>
  <c r="E888" i="3" s="1"/>
  <c r="H888" i="3"/>
  <c r="W896" i="13"/>
  <c r="AA896" i="13"/>
  <c r="A894" i="13"/>
  <c r="K893" i="13"/>
  <c r="M893" i="13" s="1"/>
  <c r="F893" i="13"/>
  <c r="H893" i="13" s="1"/>
  <c r="J896" i="13"/>
  <c r="CJ891" i="13"/>
  <c r="CK891" i="13"/>
  <c r="E896" i="13"/>
  <c r="C911" i="13"/>
  <c r="D896" i="3"/>
  <c r="B889" i="3" l="1"/>
  <c r="E889" i="3" s="1"/>
  <c r="H889" i="3"/>
  <c r="W897" i="13"/>
  <c r="AA897" i="13"/>
  <c r="A895" i="13"/>
  <c r="K894" i="13"/>
  <c r="M894" i="13" s="1"/>
  <c r="F894" i="13"/>
  <c r="H894" i="13" s="1"/>
  <c r="J897" i="13"/>
  <c r="CK892" i="13"/>
  <c r="CJ892" i="13"/>
  <c r="E897" i="13"/>
  <c r="C912" i="13"/>
  <c r="D897" i="3"/>
  <c r="B890" i="3" l="1"/>
  <c r="E890" i="3" s="1"/>
  <c r="H890" i="3"/>
  <c r="W898" i="13"/>
  <c r="AA898" i="13"/>
  <c r="A896" i="13"/>
  <c r="F895" i="13"/>
  <c r="H895" i="13" s="1"/>
  <c r="K895" i="13"/>
  <c r="M895" i="13" s="1"/>
  <c r="J898" i="13"/>
  <c r="CK893" i="13"/>
  <c r="CJ893" i="13"/>
  <c r="E898" i="13"/>
  <c r="C913" i="13"/>
  <c r="D898" i="3"/>
  <c r="B891" i="3" l="1"/>
  <c r="E891" i="3" s="1"/>
  <c r="H891" i="3"/>
  <c r="W899" i="13"/>
  <c r="AA899" i="13"/>
  <c r="A897" i="13"/>
  <c r="F896" i="13"/>
  <c r="H896" i="13" s="1"/>
  <c r="K896" i="13"/>
  <c r="M896" i="13" s="1"/>
  <c r="J899" i="13"/>
  <c r="CK894" i="13"/>
  <c r="CJ894" i="13"/>
  <c r="E899" i="13"/>
  <c r="C914" i="13"/>
  <c r="D899" i="3"/>
  <c r="B892" i="3" l="1"/>
  <c r="E892" i="3" s="1"/>
  <c r="H892" i="3"/>
  <c r="W900" i="13"/>
  <c r="AA900" i="13"/>
  <c r="A898" i="13"/>
  <c r="F897" i="13"/>
  <c r="H897" i="13" s="1"/>
  <c r="K897" i="13"/>
  <c r="M897" i="13" s="1"/>
  <c r="J900" i="13"/>
  <c r="CJ895" i="13"/>
  <c r="CK895" i="13"/>
  <c r="E900" i="13"/>
  <c r="C915" i="13"/>
  <c r="D900" i="3"/>
  <c r="B893" i="3" l="1"/>
  <c r="E893" i="3" s="1"/>
  <c r="H893" i="3"/>
  <c r="W901" i="13"/>
  <c r="AA901" i="13"/>
  <c r="A899" i="13"/>
  <c r="F898" i="13"/>
  <c r="H898" i="13" s="1"/>
  <c r="K898" i="13"/>
  <c r="M898" i="13" s="1"/>
  <c r="J901" i="13"/>
  <c r="CJ896" i="13"/>
  <c r="CK896" i="13"/>
  <c r="E901" i="13"/>
  <c r="C916" i="13"/>
  <c r="D901" i="3"/>
  <c r="B894" i="3" l="1"/>
  <c r="E894" i="3" s="1"/>
  <c r="H894" i="3"/>
  <c r="W902" i="13"/>
  <c r="AA902" i="13"/>
  <c r="A900" i="13"/>
  <c r="K899" i="13"/>
  <c r="M899" i="13" s="1"/>
  <c r="F899" i="13"/>
  <c r="H899" i="13" s="1"/>
  <c r="J902" i="13"/>
  <c r="CJ897" i="13"/>
  <c r="CK897" i="13"/>
  <c r="E902" i="13"/>
  <c r="C917" i="13"/>
  <c r="D902" i="3"/>
  <c r="B895" i="3" l="1"/>
  <c r="E895" i="3" s="1"/>
  <c r="H895" i="3"/>
  <c r="W903" i="13"/>
  <c r="AA903" i="13"/>
  <c r="A901" i="13"/>
  <c r="K900" i="13"/>
  <c r="M900" i="13" s="1"/>
  <c r="F900" i="13"/>
  <c r="H900" i="13" s="1"/>
  <c r="J903" i="13"/>
  <c r="CJ898" i="13"/>
  <c r="CK898" i="13"/>
  <c r="E903" i="13"/>
  <c r="C918" i="13"/>
  <c r="D903" i="3"/>
  <c r="B896" i="3" l="1"/>
  <c r="E896" i="3" s="1"/>
  <c r="H896" i="3"/>
  <c r="W904" i="13"/>
  <c r="AA904" i="13"/>
  <c r="A902" i="13"/>
  <c r="F901" i="13"/>
  <c r="H901" i="13" s="1"/>
  <c r="K901" i="13"/>
  <c r="M901" i="13" s="1"/>
  <c r="J904" i="13"/>
  <c r="CK899" i="13"/>
  <c r="CJ899" i="13"/>
  <c r="E904" i="13"/>
  <c r="C919" i="13"/>
  <c r="D904" i="3"/>
  <c r="B897" i="3" l="1"/>
  <c r="E897" i="3" s="1"/>
  <c r="H897" i="3"/>
  <c r="W905" i="13"/>
  <c r="AA905" i="13"/>
  <c r="A903" i="13"/>
  <c r="K902" i="13"/>
  <c r="M902" i="13" s="1"/>
  <c r="F902" i="13"/>
  <c r="H902" i="13" s="1"/>
  <c r="J905" i="13"/>
  <c r="CJ900" i="13"/>
  <c r="CK900" i="13"/>
  <c r="E905" i="13"/>
  <c r="C920" i="13"/>
  <c r="D905" i="3"/>
  <c r="B898" i="3" l="1"/>
  <c r="E898" i="3" s="1"/>
  <c r="H898" i="3"/>
  <c r="W906" i="13"/>
  <c r="AA906" i="13"/>
  <c r="A904" i="13"/>
  <c r="K903" i="13"/>
  <c r="M903" i="13" s="1"/>
  <c r="F903" i="13"/>
  <c r="H903" i="13" s="1"/>
  <c r="J906" i="13"/>
  <c r="CJ901" i="13"/>
  <c r="CK901" i="13"/>
  <c r="E906" i="13"/>
  <c r="C921" i="13"/>
  <c r="D906" i="3"/>
  <c r="B899" i="3" l="1"/>
  <c r="E899" i="3" s="1"/>
  <c r="H899" i="3"/>
  <c r="W907" i="13"/>
  <c r="AA907" i="13"/>
  <c r="A905" i="13"/>
  <c r="K904" i="13"/>
  <c r="M904" i="13" s="1"/>
  <c r="F904" i="13"/>
  <c r="H904" i="13" s="1"/>
  <c r="J907" i="13"/>
  <c r="CJ902" i="13"/>
  <c r="CK902" i="13"/>
  <c r="E907" i="13"/>
  <c r="C922" i="13"/>
  <c r="D907" i="3"/>
  <c r="B900" i="3" l="1"/>
  <c r="E900" i="3" s="1"/>
  <c r="H900" i="3"/>
  <c r="W908" i="13"/>
  <c r="AA908" i="13"/>
  <c r="A906" i="13"/>
  <c r="K905" i="13"/>
  <c r="M905" i="13" s="1"/>
  <c r="F905" i="13"/>
  <c r="H905" i="13" s="1"/>
  <c r="J908" i="13"/>
  <c r="CJ903" i="13"/>
  <c r="CK903" i="13"/>
  <c r="E908" i="13"/>
  <c r="C923" i="13"/>
  <c r="D908" i="3"/>
  <c r="B901" i="3" l="1"/>
  <c r="E901" i="3" s="1"/>
  <c r="H901" i="3"/>
  <c r="W909" i="13"/>
  <c r="AA909" i="13"/>
  <c r="A907" i="13"/>
  <c r="K906" i="13"/>
  <c r="M906" i="13" s="1"/>
  <c r="F906" i="13"/>
  <c r="H906" i="13" s="1"/>
  <c r="J909" i="13"/>
  <c r="CK904" i="13"/>
  <c r="CJ904" i="13"/>
  <c r="E909" i="13"/>
  <c r="C924" i="13"/>
  <c r="D909" i="3"/>
  <c r="B902" i="3" l="1"/>
  <c r="E902" i="3" s="1"/>
  <c r="H902" i="3"/>
  <c r="W910" i="13"/>
  <c r="AA910" i="13"/>
  <c r="A908" i="13"/>
  <c r="K907" i="13"/>
  <c r="M907" i="13" s="1"/>
  <c r="F907" i="13"/>
  <c r="H907" i="13" s="1"/>
  <c r="J910" i="13"/>
  <c r="CK905" i="13"/>
  <c r="CJ905" i="13"/>
  <c r="E910" i="13"/>
  <c r="C925" i="13"/>
  <c r="D910" i="3"/>
  <c r="B903" i="3" l="1"/>
  <c r="E903" i="3" s="1"/>
  <c r="H903" i="3"/>
  <c r="W911" i="13"/>
  <c r="AA911" i="13"/>
  <c r="A909" i="13"/>
  <c r="K908" i="13"/>
  <c r="M908" i="13" s="1"/>
  <c r="F908" i="13"/>
  <c r="H908" i="13" s="1"/>
  <c r="J911" i="13"/>
  <c r="CJ906" i="13"/>
  <c r="CK906" i="13"/>
  <c r="E911" i="13"/>
  <c r="C926" i="13"/>
  <c r="D911" i="3"/>
  <c r="B904" i="3" l="1"/>
  <c r="E904" i="3" s="1"/>
  <c r="H904" i="3"/>
  <c r="W912" i="13"/>
  <c r="AA912" i="13"/>
  <c r="A910" i="13"/>
  <c r="K909" i="13"/>
  <c r="M909" i="13" s="1"/>
  <c r="F909" i="13"/>
  <c r="H909" i="13" s="1"/>
  <c r="J912" i="13"/>
  <c r="CK907" i="13"/>
  <c r="CJ907" i="13"/>
  <c r="E912" i="13"/>
  <c r="C927" i="13"/>
  <c r="D912" i="3"/>
  <c r="B905" i="3" l="1"/>
  <c r="E905" i="3" s="1"/>
  <c r="H905" i="3"/>
  <c r="W913" i="13"/>
  <c r="AA913" i="13"/>
  <c r="A911" i="13"/>
  <c r="K910" i="13"/>
  <c r="M910" i="13" s="1"/>
  <c r="F910" i="13"/>
  <c r="H910" i="13" s="1"/>
  <c r="J913" i="13"/>
  <c r="CK908" i="13"/>
  <c r="CJ908" i="13"/>
  <c r="E913" i="13"/>
  <c r="C928" i="13"/>
  <c r="D913" i="3"/>
  <c r="B906" i="3" l="1"/>
  <c r="E906" i="3" s="1"/>
  <c r="H906" i="3"/>
  <c r="W914" i="13"/>
  <c r="AA914" i="13"/>
  <c r="A912" i="13"/>
  <c r="K911" i="13"/>
  <c r="M911" i="13" s="1"/>
  <c r="F911" i="13"/>
  <c r="H911" i="13" s="1"/>
  <c r="J914" i="13"/>
  <c r="CJ909" i="13"/>
  <c r="CK909" i="13"/>
  <c r="E914" i="13"/>
  <c r="C929" i="13"/>
  <c r="D914" i="3"/>
  <c r="B907" i="3" l="1"/>
  <c r="E907" i="3" s="1"/>
  <c r="H907" i="3"/>
  <c r="W915" i="13"/>
  <c r="AA915" i="13"/>
  <c r="A913" i="13"/>
  <c r="K912" i="13"/>
  <c r="M912" i="13" s="1"/>
  <c r="F912" i="13"/>
  <c r="H912" i="13" s="1"/>
  <c r="J915" i="13"/>
  <c r="CJ910" i="13"/>
  <c r="CK910" i="13"/>
  <c r="E915" i="13"/>
  <c r="C930" i="13"/>
  <c r="D915" i="3"/>
  <c r="B908" i="3" l="1"/>
  <c r="E908" i="3" s="1"/>
  <c r="H908" i="3"/>
  <c r="W916" i="13"/>
  <c r="AA916" i="13"/>
  <c r="A914" i="13"/>
  <c r="K913" i="13"/>
  <c r="M913" i="13" s="1"/>
  <c r="F913" i="13"/>
  <c r="H913" i="13" s="1"/>
  <c r="J916" i="13"/>
  <c r="CK911" i="13"/>
  <c r="CJ911" i="13"/>
  <c r="E916" i="13"/>
  <c r="C931" i="13"/>
  <c r="D916" i="3"/>
  <c r="B909" i="3" l="1"/>
  <c r="E909" i="3" s="1"/>
  <c r="H909" i="3"/>
  <c r="W917" i="13"/>
  <c r="AA917" i="13"/>
  <c r="A915" i="13"/>
  <c r="F914" i="13"/>
  <c r="H914" i="13" s="1"/>
  <c r="K914" i="13"/>
  <c r="M914" i="13" s="1"/>
  <c r="J917" i="13"/>
  <c r="CK912" i="13"/>
  <c r="CJ912" i="13"/>
  <c r="E917" i="13"/>
  <c r="C932" i="13"/>
  <c r="D917" i="3"/>
  <c r="B910" i="3" l="1"/>
  <c r="E910" i="3" s="1"/>
  <c r="H910" i="3"/>
  <c r="W918" i="13"/>
  <c r="AA918" i="13"/>
  <c r="A916" i="13"/>
  <c r="K915" i="13"/>
  <c r="M915" i="13" s="1"/>
  <c r="F915" i="13"/>
  <c r="H915" i="13" s="1"/>
  <c r="J918" i="13"/>
  <c r="CK913" i="13"/>
  <c r="CJ913" i="13"/>
  <c r="E918" i="13"/>
  <c r="C933" i="13"/>
  <c r="D918" i="3"/>
  <c r="B911" i="3" l="1"/>
  <c r="E911" i="3" s="1"/>
  <c r="H911" i="3"/>
  <c r="W919" i="13"/>
  <c r="AA919" i="13"/>
  <c r="A917" i="13"/>
  <c r="K916" i="13"/>
  <c r="M916" i="13" s="1"/>
  <c r="F916" i="13"/>
  <c r="H916" i="13" s="1"/>
  <c r="J919" i="13"/>
  <c r="CJ914" i="13"/>
  <c r="CK914" i="13"/>
  <c r="E919" i="13"/>
  <c r="C934" i="13"/>
  <c r="D919" i="3"/>
  <c r="B912" i="3" l="1"/>
  <c r="E912" i="3" s="1"/>
  <c r="H912" i="3"/>
  <c r="W920" i="13"/>
  <c r="AA920" i="13"/>
  <c r="A918" i="13"/>
  <c r="F917" i="13"/>
  <c r="H917" i="13" s="1"/>
  <c r="K917" i="13"/>
  <c r="M917" i="13" s="1"/>
  <c r="J920" i="13"/>
  <c r="CJ915" i="13"/>
  <c r="CK915" i="13"/>
  <c r="E920" i="13"/>
  <c r="C935" i="13"/>
  <c r="D920" i="3"/>
  <c r="B913" i="3" l="1"/>
  <c r="E913" i="3" s="1"/>
  <c r="H913" i="3"/>
  <c r="W921" i="13"/>
  <c r="AA921" i="13"/>
  <c r="A919" i="13"/>
  <c r="K918" i="13"/>
  <c r="M918" i="13" s="1"/>
  <c r="F918" i="13"/>
  <c r="H918" i="13" s="1"/>
  <c r="J921" i="13"/>
  <c r="CK916" i="13"/>
  <c r="CJ916" i="13"/>
  <c r="E921" i="13"/>
  <c r="C936" i="13"/>
  <c r="D921" i="3"/>
  <c r="B914" i="3" l="1"/>
  <c r="E914" i="3" s="1"/>
  <c r="H914" i="3"/>
  <c r="W922" i="13"/>
  <c r="AA922" i="13"/>
  <c r="A920" i="13"/>
  <c r="K919" i="13"/>
  <c r="M919" i="13" s="1"/>
  <c r="F919" i="13"/>
  <c r="H919" i="13" s="1"/>
  <c r="J922" i="13"/>
  <c r="CK917" i="13"/>
  <c r="CJ917" i="13"/>
  <c r="E922" i="13"/>
  <c r="C937" i="13"/>
  <c r="D922" i="3"/>
  <c r="B915" i="3" l="1"/>
  <c r="E915" i="3" s="1"/>
  <c r="H915" i="3"/>
  <c r="W923" i="13"/>
  <c r="AA923" i="13"/>
  <c r="A921" i="13"/>
  <c r="K920" i="13"/>
  <c r="M920" i="13" s="1"/>
  <c r="F920" i="13"/>
  <c r="H920" i="13" s="1"/>
  <c r="J923" i="13"/>
  <c r="CJ918" i="13"/>
  <c r="CK918" i="13"/>
  <c r="E923" i="13"/>
  <c r="C938" i="13"/>
  <c r="D923" i="3"/>
  <c r="B916" i="3" l="1"/>
  <c r="E916" i="3" s="1"/>
  <c r="H916" i="3"/>
  <c r="W924" i="13"/>
  <c r="AA924" i="13"/>
  <c r="A922" i="13"/>
  <c r="K921" i="13"/>
  <c r="M921" i="13" s="1"/>
  <c r="F921" i="13"/>
  <c r="H921" i="13" s="1"/>
  <c r="J924" i="13"/>
  <c r="CK919" i="13"/>
  <c r="CJ919" i="13"/>
  <c r="E924" i="13"/>
  <c r="C939" i="13"/>
  <c r="D924" i="3"/>
  <c r="B917" i="3" l="1"/>
  <c r="E917" i="3" s="1"/>
  <c r="H917" i="3"/>
  <c r="W925" i="13"/>
  <c r="AA925" i="13"/>
  <c r="A923" i="13"/>
  <c r="K922" i="13"/>
  <c r="M922" i="13" s="1"/>
  <c r="F922" i="13"/>
  <c r="H922" i="13" s="1"/>
  <c r="J925" i="13"/>
  <c r="CJ920" i="13"/>
  <c r="CK920" i="13"/>
  <c r="E925" i="13"/>
  <c r="C940" i="13"/>
  <c r="D925" i="3"/>
  <c r="B918" i="3" l="1"/>
  <c r="E918" i="3" s="1"/>
  <c r="H918" i="3"/>
  <c r="W926" i="13"/>
  <c r="AA926" i="13"/>
  <c r="A924" i="13"/>
  <c r="F923" i="13"/>
  <c r="H923" i="13" s="1"/>
  <c r="K923" i="13"/>
  <c r="M923" i="13" s="1"/>
  <c r="J926" i="13"/>
  <c r="CK921" i="13"/>
  <c r="CJ921" i="13"/>
  <c r="E926" i="13"/>
  <c r="C941" i="13"/>
  <c r="D926" i="3"/>
  <c r="B919" i="3" l="1"/>
  <c r="E919" i="3" s="1"/>
  <c r="H919" i="3"/>
  <c r="W927" i="13"/>
  <c r="AA927" i="13"/>
  <c r="A925" i="13"/>
  <c r="F924" i="13"/>
  <c r="H924" i="13" s="1"/>
  <c r="K924" i="13"/>
  <c r="M924" i="13" s="1"/>
  <c r="J927" i="13"/>
  <c r="CJ922" i="13"/>
  <c r="CK922" i="13"/>
  <c r="E927" i="13"/>
  <c r="C942" i="13"/>
  <c r="D927" i="3"/>
  <c r="B920" i="3" l="1"/>
  <c r="E920" i="3" s="1"/>
  <c r="H920" i="3"/>
  <c r="W928" i="13"/>
  <c r="AA928" i="13"/>
  <c r="A926" i="13"/>
  <c r="F925" i="13"/>
  <c r="H925" i="13" s="1"/>
  <c r="K925" i="13"/>
  <c r="M925" i="13" s="1"/>
  <c r="J928" i="13"/>
  <c r="CK923" i="13"/>
  <c r="CJ923" i="13"/>
  <c r="E928" i="13"/>
  <c r="C943" i="13"/>
  <c r="D928" i="3"/>
  <c r="B921" i="3" l="1"/>
  <c r="E921" i="3" s="1"/>
  <c r="H921" i="3"/>
  <c r="W929" i="13"/>
  <c r="AA929" i="13"/>
  <c r="A927" i="13"/>
  <c r="F926" i="13"/>
  <c r="H926" i="13" s="1"/>
  <c r="K926" i="13"/>
  <c r="M926" i="13" s="1"/>
  <c r="J929" i="13"/>
  <c r="CJ924" i="13"/>
  <c r="CK924" i="13"/>
  <c r="E929" i="13"/>
  <c r="C944" i="13"/>
  <c r="D929" i="3"/>
  <c r="B922" i="3" l="1"/>
  <c r="E922" i="3" s="1"/>
  <c r="H922" i="3"/>
  <c r="W930" i="13"/>
  <c r="AA930" i="13"/>
  <c r="A928" i="13"/>
  <c r="K927" i="13"/>
  <c r="M927" i="13" s="1"/>
  <c r="F927" i="13"/>
  <c r="H927" i="13" s="1"/>
  <c r="J930" i="13"/>
  <c r="CK925" i="13"/>
  <c r="CJ925" i="13"/>
  <c r="E930" i="13"/>
  <c r="C945" i="13"/>
  <c r="D930" i="3"/>
  <c r="B923" i="3" l="1"/>
  <c r="E923" i="3" s="1"/>
  <c r="H923" i="3"/>
  <c r="W931" i="13"/>
  <c r="AA931" i="13"/>
  <c r="A929" i="13"/>
  <c r="K928" i="13"/>
  <c r="M928" i="13" s="1"/>
  <c r="F928" i="13"/>
  <c r="H928" i="13" s="1"/>
  <c r="J931" i="13"/>
  <c r="CK926" i="13"/>
  <c r="CJ926" i="13"/>
  <c r="E931" i="13"/>
  <c r="C946" i="13"/>
  <c r="D931" i="3"/>
  <c r="B924" i="3" l="1"/>
  <c r="E924" i="3" s="1"/>
  <c r="H924" i="3"/>
  <c r="W932" i="13"/>
  <c r="AA932" i="13"/>
  <c r="A930" i="13"/>
  <c r="F929" i="13"/>
  <c r="H929" i="13" s="1"/>
  <c r="K929" i="13"/>
  <c r="M929" i="13" s="1"/>
  <c r="J932" i="13"/>
  <c r="CJ927" i="13"/>
  <c r="CK927" i="13"/>
  <c r="E932" i="13"/>
  <c r="C947" i="13"/>
  <c r="D932" i="3"/>
  <c r="B925" i="3" l="1"/>
  <c r="E925" i="3" s="1"/>
  <c r="H925" i="3"/>
  <c r="W933" i="13"/>
  <c r="AA933" i="13"/>
  <c r="A931" i="13"/>
  <c r="K930" i="13"/>
  <c r="M930" i="13" s="1"/>
  <c r="F930" i="13"/>
  <c r="H930" i="13" s="1"/>
  <c r="J933" i="13"/>
  <c r="CK928" i="13"/>
  <c r="CJ928" i="13"/>
  <c r="E933" i="13"/>
  <c r="C948" i="13"/>
  <c r="D933" i="3"/>
  <c r="B926" i="3" l="1"/>
  <c r="E926" i="3" s="1"/>
  <c r="H926" i="3"/>
  <c r="W934" i="13"/>
  <c r="AA934" i="13"/>
  <c r="A932" i="13"/>
  <c r="F931" i="13"/>
  <c r="H931" i="13" s="1"/>
  <c r="K931" i="13"/>
  <c r="M931" i="13" s="1"/>
  <c r="J934" i="13"/>
  <c r="CJ929" i="13"/>
  <c r="CK929" i="13"/>
  <c r="E934" i="13"/>
  <c r="C949" i="13"/>
  <c r="D934" i="3"/>
  <c r="B927" i="3" l="1"/>
  <c r="E927" i="3" s="1"/>
  <c r="H927" i="3"/>
  <c r="W935" i="13"/>
  <c r="AA935" i="13"/>
  <c r="A933" i="13"/>
  <c r="K932" i="13"/>
  <c r="M932" i="13" s="1"/>
  <c r="F932" i="13"/>
  <c r="H932" i="13" s="1"/>
  <c r="J935" i="13"/>
  <c r="CK930" i="13"/>
  <c r="CJ930" i="13"/>
  <c r="E935" i="13"/>
  <c r="C950" i="13"/>
  <c r="D935" i="3"/>
  <c r="B928" i="3" l="1"/>
  <c r="E928" i="3" s="1"/>
  <c r="H928" i="3"/>
  <c r="W936" i="13"/>
  <c r="AA936" i="13"/>
  <c r="A934" i="13"/>
  <c r="F933" i="13"/>
  <c r="H933" i="13" s="1"/>
  <c r="K933" i="13"/>
  <c r="M933" i="13" s="1"/>
  <c r="J936" i="13"/>
  <c r="CK931" i="13"/>
  <c r="CJ931" i="13"/>
  <c r="E936" i="13"/>
  <c r="C951" i="13"/>
  <c r="D936" i="3"/>
  <c r="B929" i="3" l="1"/>
  <c r="E929" i="3" s="1"/>
  <c r="H929" i="3"/>
  <c r="W937" i="13"/>
  <c r="AA937" i="13"/>
  <c r="A935" i="13"/>
  <c r="K934" i="13"/>
  <c r="M934" i="13" s="1"/>
  <c r="F934" i="13"/>
  <c r="H934" i="13" s="1"/>
  <c r="J937" i="13"/>
  <c r="CJ932" i="13"/>
  <c r="CK932" i="13"/>
  <c r="E937" i="13"/>
  <c r="C952" i="13"/>
  <c r="D937" i="3"/>
  <c r="B930" i="3" l="1"/>
  <c r="E930" i="3" s="1"/>
  <c r="H930" i="3"/>
  <c r="W938" i="13"/>
  <c r="AA938" i="13"/>
  <c r="A936" i="13"/>
  <c r="F935" i="13"/>
  <c r="H935" i="13" s="1"/>
  <c r="K935" i="13"/>
  <c r="M935" i="13" s="1"/>
  <c r="J938" i="13"/>
  <c r="CJ933" i="13"/>
  <c r="CK933" i="13"/>
  <c r="E938" i="13"/>
  <c r="C953" i="13"/>
  <c r="D938" i="3"/>
  <c r="B931" i="3" l="1"/>
  <c r="E931" i="3" s="1"/>
  <c r="H931" i="3"/>
  <c r="W939" i="13"/>
  <c r="AA939" i="13"/>
  <c r="A937" i="13"/>
  <c r="F936" i="13"/>
  <c r="H936" i="13" s="1"/>
  <c r="K936" i="13"/>
  <c r="M936" i="13" s="1"/>
  <c r="J939" i="13"/>
  <c r="CJ934" i="13"/>
  <c r="CK934" i="13"/>
  <c r="E939" i="13"/>
  <c r="C954" i="13"/>
  <c r="D939" i="3"/>
  <c r="B932" i="3" l="1"/>
  <c r="E932" i="3" s="1"/>
  <c r="H932" i="3"/>
  <c r="W940" i="13"/>
  <c r="AA940" i="13"/>
  <c r="A938" i="13"/>
  <c r="K937" i="13"/>
  <c r="M937" i="13" s="1"/>
  <c r="F937" i="13"/>
  <c r="H937" i="13" s="1"/>
  <c r="J940" i="13"/>
  <c r="CJ935" i="13"/>
  <c r="CK935" i="13"/>
  <c r="E940" i="13"/>
  <c r="C955" i="13"/>
  <c r="D940" i="3"/>
  <c r="B933" i="3" l="1"/>
  <c r="E933" i="3" s="1"/>
  <c r="H933" i="3"/>
  <c r="W941" i="13"/>
  <c r="AA941" i="13"/>
  <c r="A939" i="13"/>
  <c r="K938" i="13"/>
  <c r="M938" i="13" s="1"/>
  <c r="F938" i="13"/>
  <c r="H938" i="13" s="1"/>
  <c r="J941" i="13"/>
  <c r="CJ936" i="13"/>
  <c r="CK936" i="13"/>
  <c r="E941" i="13"/>
  <c r="C956" i="13"/>
  <c r="D941" i="3"/>
  <c r="B934" i="3" l="1"/>
  <c r="E934" i="3" s="1"/>
  <c r="H934" i="3"/>
  <c r="W942" i="13"/>
  <c r="AA942" i="13"/>
  <c r="A940" i="13"/>
  <c r="K939" i="13"/>
  <c r="M939" i="13" s="1"/>
  <c r="F939" i="13"/>
  <c r="H939" i="13" s="1"/>
  <c r="J942" i="13"/>
  <c r="CJ937" i="13"/>
  <c r="CK937" i="13"/>
  <c r="E942" i="13"/>
  <c r="C957" i="13"/>
  <c r="D942" i="3"/>
  <c r="B935" i="3" l="1"/>
  <c r="E935" i="3" s="1"/>
  <c r="H935" i="3"/>
  <c r="W943" i="13"/>
  <c r="AA943" i="13"/>
  <c r="A941" i="13"/>
  <c r="K940" i="13"/>
  <c r="M940" i="13" s="1"/>
  <c r="F940" i="13"/>
  <c r="H940" i="13" s="1"/>
  <c r="J943" i="13"/>
  <c r="CJ938" i="13"/>
  <c r="CK938" i="13"/>
  <c r="E943" i="13"/>
  <c r="C958" i="13"/>
  <c r="D943" i="3"/>
  <c r="B936" i="3" l="1"/>
  <c r="E936" i="3" s="1"/>
  <c r="H936" i="3"/>
  <c r="W944" i="13"/>
  <c r="AA944" i="13"/>
  <c r="A942" i="13"/>
  <c r="K941" i="13"/>
  <c r="M941" i="13" s="1"/>
  <c r="F941" i="13"/>
  <c r="H941" i="13" s="1"/>
  <c r="J944" i="13"/>
  <c r="CK939" i="13"/>
  <c r="CJ939" i="13"/>
  <c r="E944" i="13"/>
  <c r="C959" i="13"/>
  <c r="D944" i="3"/>
  <c r="B937" i="3" l="1"/>
  <c r="E937" i="3" s="1"/>
  <c r="H937" i="3"/>
  <c r="W945" i="13"/>
  <c r="AA945" i="13"/>
  <c r="A943" i="13"/>
  <c r="F942" i="13"/>
  <c r="H942" i="13" s="1"/>
  <c r="K942" i="13"/>
  <c r="M942" i="13" s="1"/>
  <c r="J945" i="13"/>
  <c r="CJ940" i="13"/>
  <c r="CK940" i="13"/>
  <c r="E945" i="13"/>
  <c r="C960" i="13"/>
  <c r="D945" i="3"/>
  <c r="B938" i="3" l="1"/>
  <c r="E938" i="3" s="1"/>
  <c r="H938" i="3"/>
  <c r="W946" i="13"/>
  <c r="AA946" i="13"/>
  <c r="A944" i="13"/>
  <c r="K943" i="13"/>
  <c r="M943" i="13" s="1"/>
  <c r="F943" i="13"/>
  <c r="H943" i="13" s="1"/>
  <c r="J946" i="13"/>
  <c r="CK941" i="13"/>
  <c r="CJ941" i="13"/>
  <c r="E946" i="13"/>
  <c r="C961" i="13"/>
  <c r="D946" i="3"/>
  <c r="B939" i="3" l="1"/>
  <c r="E939" i="3" s="1"/>
  <c r="H939" i="3"/>
  <c r="W947" i="13"/>
  <c r="AA947" i="13"/>
  <c r="A945" i="13"/>
  <c r="K944" i="13"/>
  <c r="M944" i="13" s="1"/>
  <c r="F944" i="13"/>
  <c r="H944" i="13" s="1"/>
  <c r="J947" i="13"/>
  <c r="CJ942" i="13"/>
  <c r="CK942" i="13"/>
  <c r="E947" i="13"/>
  <c r="C962" i="13"/>
  <c r="D947" i="3"/>
  <c r="B940" i="3" l="1"/>
  <c r="E940" i="3" s="1"/>
  <c r="H940" i="3"/>
  <c r="W948" i="13"/>
  <c r="AA948" i="13"/>
  <c r="A946" i="13"/>
  <c r="F945" i="13"/>
  <c r="H945" i="13" s="1"/>
  <c r="K945" i="13"/>
  <c r="M945" i="13" s="1"/>
  <c r="J948" i="13"/>
  <c r="CJ943" i="13"/>
  <c r="CK943" i="13"/>
  <c r="E948" i="13"/>
  <c r="C963" i="13"/>
  <c r="D948" i="3"/>
  <c r="B941" i="3" l="1"/>
  <c r="E941" i="3" s="1"/>
  <c r="H941" i="3"/>
  <c r="W949" i="13"/>
  <c r="AA949" i="13"/>
  <c r="A947" i="13"/>
  <c r="K946" i="13"/>
  <c r="M946" i="13" s="1"/>
  <c r="F946" i="13"/>
  <c r="H946" i="13" s="1"/>
  <c r="J949" i="13"/>
  <c r="CJ944" i="13"/>
  <c r="CK944" i="13"/>
  <c r="E949" i="13"/>
  <c r="C964" i="13"/>
  <c r="D949" i="3"/>
  <c r="B942" i="3" l="1"/>
  <c r="E942" i="3" s="1"/>
  <c r="H942" i="3"/>
  <c r="W950" i="13"/>
  <c r="AA950" i="13"/>
  <c r="A948" i="13"/>
  <c r="F947" i="13"/>
  <c r="H947" i="13" s="1"/>
  <c r="K947" i="13"/>
  <c r="M947" i="13" s="1"/>
  <c r="J950" i="13"/>
  <c r="CJ945" i="13"/>
  <c r="CK945" i="13"/>
  <c r="E950" i="13"/>
  <c r="C965" i="13"/>
  <c r="D950" i="3"/>
  <c r="B943" i="3" l="1"/>
  <c r="E943" i="3" s="1"/>
  <c r="H943" i="3"/>
  <c r="W951" i="13"/>
  <c r="AA951" i="13"/>
  <c r="A949" i="13"/>
  <c r="K948" i="13"/>
  <c r="M948" i="13" s="1"/>
  <c r="F948" i="13"/>
  <c r="H948" i="13" s="1"/>
  <c r="J951" i="13"/>
  <c r="CJ946" i="13"/>
  <c r="CK946" i="13"/>
  <c r="E951" i="13"/>
  <c r="C966" i="13"/>
  <c r="D951" i="3"/>
  <c r="B944" i="3" l="1"/>
  <c r="E944" i="3" s="1"/>
  <c r="H944" i="3"/>
  <c r="W952" i="13"/>
  <c r="AA952" i="13"/>
  <c r="A950" i="13"/>
  <c r="F949" i="13"/>
  <c r="H949" i="13" s="1"/>
  <c r="K949" i="13"/>
  <c r="M949" i="13" s="1"/>
  <c r="J952" i="13"/>
  <c r="CK947" i="13"/>
  <c r="CJ947" i="13"/>
  <c r="E952" i="13"/>
  <c r="C967" i="13"/>
  <c r="D952" i="3"/>
  <c r="B945" i="3" l="1"/>
  <c r="E945" i="3" s="1"/>
  <c r="H945" i="3"/>
  <c r="W953" i="13"/>
  <c r="AA953" i="13"/>
  <c r="A951" i="13"/>
  <c r="F950" i="13"/>
  <c r="H950" i="13" s="1"/>
  <c r="K950" i="13"/>
  <c r="M950" i="13" s="1"/>
  <c r="J953" i="13"/>
  <c r="CK948" i="13"/>
  <c r="CJ948" i="13"/>
  <c r="E953" i="13"/>
  <c r="C968" i="13"/>
  <c r="D953" i="3"/>
  <c r="B946" i="3" l="1"/>
  <c r="E946" i="3" s="1"/>
  <c r="H946" i="3"/>
  <c r="W954" i="13"/>
  <c r="AA954" i="13"/>
  <c r="A952" i="13"/>
  <c r="K951" i="13"/>
  <c r="M951" i="13" s="1"/>
  <c r="F951" i="13"/>
  <c r="H951" i="13" s="1"/>
  <c r="J954" i="13"/>
  <c r="CK949" i="13"/>
  <c r="CJ949" i="13"/>
  <c r="E954" i="13"/>
  <c r="C969" i="13"/>
  <c r="D954" i="3"/>
  <c r="B947" i="3" l="1"/>
  <c r="E947" i="3" s="1"/>
  <c r="H947" i="3"/>
  <c r="W955" i="13"/>
  <c r="AA955" i="13"/>
  <c r="A953" i="13"/>
  <c r="F952" i="13"/>
  <c r="H952" i="13" s="1"/>
  <c r="K952" i="13"/>
  <c r="M952" i="13" s="1"/>
  <c r="J955" i="13"/>
  <c r="CJ950" i="13"/>
  <c r="CK950" i="13"/>
  <c r="E955" i="13"/>
  <c r="C970" i="13"/>
  <c r="D955" i="3"/>
  <c r="B948" i="3" l="1"/>
  <c r="E948" i="3" s="1"/>
  <c r="H948" i="3"/>
  <c r="W956" i="13"/>
  <c r="AA956" i="13"/>
  <c r="A954" i="13"/>
  <c r="F953" i="13"/>
  <c r="H953" i="13" s="1"/>
  <c r="K953" i="13"/>
  <c r="M953" i="13" s="1"/>
  <c r="J956" i="13"/>
  <c r="CJ951" i="13"/>
  <c r="CK951" i="13"/>
  <c r="E956" i="13"/>
  <c r="C971" i="13"/>
  <c r="D956" i="3"/>
  <c r="B949" i="3" l="1"/>
  <c r="E949" i="3" s="1"/>
  <c r="H949" i="3"/>
  <c r="W957" i="13"/>
  <c r="AA957" i="13"/>
  <c r="A955" i="13"/>
  <c r="K954" i="13"/>
  <c r="M954" i="13" s="1"/>
  <c r="F954" i="13"/>
  <c r="H954" i="13" s="1"/>
  <c r="J957" i="13"/>
  <c r="CK952" i="13"/>
  <c r="CJ952" i="13"/>
  <c r="E957" i="13"/>
  <c r="C972" i="13"/>
  <c r="D957" i="3"/>
  <c r="B950" i="3" l="1"/>
  <c r="E950" i="3" s="1"/>
  <c r="H950" i="3"/>
  <c r="W958" i="13"/>
  <c r="AA958" i="13"/>
  <c r="A956" i="13"/>
  <c r="K955" i="13"/>
  <c r="M955" i="13" s="1"/>
  <c r="F955" i="13"/>
  <c r="H955" i="13" s="1"/>
  <c r="J958" i="13"/>
  <c r="CK953" i="13"/>
  <c r="CJ953" i="13"/>
  <c r="E958" i="13"/>
  <c r="C973" i="13"/>
  <c r="D958" i="3"/>
  <c r="B951" i="3" l="1"/>
  <c r="E951" i="3" s="1"/>
  <c r="H951" i="3"/>
  <c r="W959" i="13"/>
  <c r="AA959" i="13"/>
  <c r="A957" i="13"/>
  <c r="K956" i="13"/>
  <c r="M956" i="13" s="1"/>
  <c r="F956" i="13"/>
  <c r="H956" i="13" s="1"/>
  <c r="J959" i="13"/>
  <c r="CJ954" i="13"/>
  <c r="CK954" i="13"/>
  <c r="E959" i="13"/>
  <c r="C974" i="13"/>
  <c r="D959" i="3"/>
  <c r="B952" i="3" l="1"/>
  <c r="E952" i="3" s="1"/>
  <c r="H952" i="3"/>
  <c r="W960" i="13"/>
  <c r="AA960" i="13"/>
  <c r="A958" i="13"/>
  <c r="K957" i="13"/>
  <c r="M957" i="13" s="1"/>
  <c r="F957" i="13"/>
  <c r="H957" i="13" s="1"/>
  <c r="J960" i="13"/>
  <c r="CJ955" i="13"/>
  <c r="CK955" i="13"/>
  <c r="E960" i="13"/>
  <c r="C975" i="13"/>
  <c r="D960" i="3"/>
  <c r="B953" i="3" l="1"/>
  <c r="E953" i="3" s="1"/>
  <c r="H953" i="3"/>
  <c r="W961" i="13"/>
  <c r="AA961" i="13"/>
  <c r="A959" i="13"/>
  <c r="K958" i="13"/>
  <c r="M958" i="13" s="1"/>
  <c r="F958" i="13"/>
  <c r="H958" i="13" s="1"/>
  <c r="J961" i="13"/>
  <c r="CJ956" i="13"/>
  <c r="CK956" i="13"/>
  <c r="E961" i="13"/>
  <c r="C976" i="13"/>
  <c r="D961" i="3"/>
  <c r="B954" i="3" l="1"/>
  <c r="E954" i="3" s="1"/>
  <c r="H954" i="3"/>
  <c r="W962" i="13"/>
  <c r="AA962" i="13"/>
  <c r="A960" i="13"/>
  <c r="F959" i="13"/>
  <c r="H959" i="13" s="1"/>
  <c r="K959" i="13"/>
  <c r="M959" i="13" s="1"/>
  <c r="J962" i="13"/>
  <c r="CJ957" i="13"/>
  <c r="CK957" i="13"/>
  <c r="E962" i="13"/>
  <c r="C977" i="13"/>
  <c r="D962" i="3"/>
  <c r="B955" i="3" l="1"/>
  <c r="E955" i="3" s="1"/>
  <c r="H955" i="3"/>
  <c r="W963" i="13"/>
  <c r="AA963" i="13"/>
  <c r="A961" i="13"/>
  <c r="F960" i="13"/>
  <c r="H960" i="13" s="1"/>
  <c r="K960" i="13"/>
  <c r="M960" i="13" s="1"/>
  <c r="J963" i="13"/>
  <c r="CK958" i="13"/>
  <c r="CJ958" i="13"/>
  <c r="E963" i="13"/>
  <c r="C978" i="13"/>
  <c r="D963" i="3"/>
  <c r="B956" i="3" l="1"/>
  <c r="E956" i="3" s="1"/>
  <c r="H956" i="3"/>
  <c r="W964" i="13"/>
  <c r="AA964" i="13"/>
  <c r="A962" i="13"/>
  <c r="F961" i="13"/>
  <c r="H961" i="13" s="1"/>
  <c r="K961" i="13"/>
  <c r="M961" i="13" s="1"/>
  <c r="J964" i="13"/>
  <c r="CK959" i="13"/>
  <c r="CJ959" i="13"/>
  <c r="E964" i="13"/>
  <c r="C979" i="13"/>
  <c r="D964" i="3"/>
  <c r="B957" i="3" l="1"/>
  <c r="E957" i="3" s="1"/>
  <c r="H957" i="3"/>
  <c r="W965" i="13"/>
  <c r="AA965" i="13"/>
  <c r="A963" i="13"/>
  <c r="F962" i="13"/>
  <c r="H962" i="13" s="1"/>
  <c r="K962" i="13"/>
  <c r="M962" i="13" s="1"/>
  <c r="J965" i="13"/>
  <c r="CJ960" i="13"/>
  <c r="CK960" i="13"/>
  <c r="E965" i="13"/>
  <c r="C980" i="13"/>
  <c r="D965" i="3"/>
  <c r="B958" i="3" l="1"/>
  <c r="E958" i="3" s="1"/>
  <c r="H958" i="3"/>
  <c r="W966" i="13"/>
  <c r="AA966" i="13"/>
  <c r="A964" i="13"/>
  <c r="F963" i="13"/>
  <c r="H963" i="13" s="1"/>
  <c r="K963" i="13"/>
  <c r="M963" i="13" s="1"/>
  <c r="J966" i="13"/>
  <c r="CJ961" i="13"/>
  <c r="CK961" i="13"/>
  <c r="E966" i="13"/>
  <c r="C981" i="13"/>
  <c r="D966" i="3"/>
  <c r="B959" i="3" l="1"/>
  <c r="E959" i="3" s="1"/>
  <c r="H959" i="3"/>
  <c r="W967" i="13"/>
  <c r="AA967" i="13"/>
  <c r="A965" i="13"/>
  <c r="K964" i="13"/>
  <c r="M964" i="13" s="1"/>
  <c r="F964" i="13"/>
  <c r="H964" i="13" s="1"/>
  <c r="J967" i="13"/>
  <c r="CJ962" i="13"/>
  <c r="CK962" i="13"/>
  <c r="E967" i="13"/>
  <c r="C982" i="13"/>
  <c r="D967" i="3"/>
  <c r="B960" i="3" l="1"/>
  <c r="E960" i="3" s="1"/>
  <c r="H960" i="3"/>
  <c r="W968" i="13"/>
  <c r="AA968" i="13"/>
  <c r="A966" i="13"/>
  <c r="K965" i="13"/>
  <c r="M965" i="13" s="1"/>
  <c r="F965" i="13"/>
  <c r="H965" i="13" s="1"/>
  <c r="J968" i="13"/>
  <c r="CK963" i="13"/>
  <c r="CJ963" i="13"/>
  <c r="E968" i="13"/>
  <c r="C983" i="13"/>
  <c r="D968" i="3"/>
  <c r="B961" i="3" l="1"/>
  <c r="E961" i="3" s="1"/>
  <c r="H961" i="3"/>
  <c r="W969" i="13"/>
  <c r="AA969" i="13"/>
  <c r="A967" i="13"/>
  <c r="F966" i="13"/>
  <c r="H966" i="13" s="1"/>
  <c r="K966" i="13"/>
  <c r="M966" i="13" s="1"/>
  <c r="J969" i="13"/>
  <c r="CJ964" i="13"/>
  <c r="CK964" i="13"/>
  <c r="E969" i="13"/>
  <c r="C984" i="13"/>
  <c r="D969" i="3"/>
  <c r="B962" i="3" l="1"/>
  <c r="E962" i="3" s="1"/>
  <c r="H962" i="3"/>
  <c r="W970" i="13"/>
  <c r="AA970" i="13"/>
  <c r="A968" i="13"/>
  <c r="K967" i="13"/>
  <c r="M967" i="13" s="1"/>
  <c r="F967" i="13"/>
  <c r="H967" i="13" s="1"/>
  <c r="J970" i="13"/>
  <c r="CJ965" i="13"/>
  <c r="CK965" i="13"/>
  <c r="E970" i="13"/>
  <c r="C985" i="13"/>
  <c r="D970" i="3"/>
  <c r="B963" i="3" l="1"/>
  <c r="E963" i="3" s="1"/>
  <c r="H963" i="3"/>
  <c r="W971" i="13"/>
  <c r="AA971" i="13"/>
  <c r="A969" i="13"/>
  <c r="F968" i="13"/>
  <c r="H968" i="13" s="1"/>
  <c r="K968" i="13"/>
  <c r="M968" i="13" s="1"/>
  <c r="J971" i="13"/>
  <c r="CK966" i="13"/>
  <c r="CJ966" i="13"/>
  <c r="E971" i="13"/>
  <c r="C986" i="13"/>
  <c r="D971" i="3"/>
  <c r="B964" i="3" l="1"/>
  <c r="E964" i="3" s="1"/>
  <c r="H964" i="3"/>
  <c r="W972" i="13"/>
  <c r="AA972" i="13"/>
  <c r="A970" i="13"/>
  <c r="K969" i="13"/>
  <c r="M969" i="13" s="1"/>
  <c r="F969" i="13"/>
  <c r="H969" i="13" s="1"/>
  <c r="J972" i="13"/>
  <c r="CK967" i="13"/>
  <c r="CJ967" i="13"/>
  <c r="E972" i="13"/>
  <c r="C987" i="13"/>
  <c r="D972" i="3"/>
  <c r="B965" i="3" l="1"/>
  <c r="E965" i="3" s="1"/>
  <c r="H965" i="3"/>
  <c r="W973" i="13"/>
  <c r="AA973" i="13"/>
  <c r="A971" i="13"/>
  <c r="F970" i="13"/>
  <c r="H970" i="13" s="1"/>
  <c r="K970" i="13"/>
  <c r="M970" i="13" s="1"/>
  <c r="J973" i="13"/>
  <c r="CJ968" i="13"/>
  <c r="CK968" i="13"/>
  <c r="E973" i="13"/>
  <c r="C988" i="13"/>
  <c r="D973" i="3"/>
  <c r="B966" i="3" l="1"/>
  <c r="E966" i="3" s="1"/>
  <c r="H966" i="3"/>
  <c r="W974" i="13"/>
  <c r="AA974" i="13"/>
  <c r="A972" i="13"/>
  <c r="K971" i="13"/>
  <c r="M971" i="13" s="1"/>
  <c r="F971" i="13"/>
  <c r="H971" i="13" s="1"/>
  <c r="J974" i="13"/>
  <c r="CK969" i="13"/>
  <c r="CJ969" i="13"/>
  <c r="E974" i="13"/>
  <c r="C989" i="13"/>
  <c r="D974" i="3"/>
  <c r="B967" i="3" l="1"/>
  <c r="E967" i="3" s="1"/>
  <c r="H967" i="3"/>
  <c r="W975" i="13"/>
  <c r="AA975" i="13"/>
  <c r="A973" i="13"/>
  <c r="F972" i="13"/>
  <c r="H972" i="13" s="1"/>
  <c r="K972" i="13"/>
  <c r="M972" i="13" s="1"/>
  <c r="J975" i="13"/>
  <c r="CK970" i="13"/>
  <c r="CJ970" i="13"/>
  <c r="E975" i="13"/>
  <c r="C990" i="13"/>
  <c r="D975" i="3"/>
  <c r="B968" i="3" l="1"/>
  <c r="E968" i="3" s="1"/>
  <c r="H968" i="3"/>
  <c r="W976" i="13"/>
  <c r="AA976" i="13"/>
  <c r="A974" i="13"/>
  <c r="F973" i="13"/>
  <c r="H973" i="13" s="1"/>
  <c r="K973" i="13"/>
  <c r="M973" i="13" s="1"/>
  <c r="J976" i="13"/>
  <c r="CK971" i="13"/>
  <c r="CJ971" i="13"/>
  <c r="E976" i="13"/>
  <c r="C991" i="13"/>
  <c r="D976" i="3"/>
  <c r="B969" i="3" l="1"/>
  <c r="E969" i="3" s="1"/>
  <c r="H969" i="3"/>
  <c r="W977" i="13"/>
  <c r="AA977" i="13"/>
  <c r="A975" i="13"/>
  <c r="K974" i="13"/>
  <c r="M974" i="13" s="1"/>
  <c r="F974" i="13"/>
  <c r="H974" i="13" s="1"/>
  <c r="J977" i="13"/>
  <c r="CJ972" i="13"/>
  <c r="CK972" i="13"/>
  <c r="E977" i="13"/>
  <c r="C992" i="13"/>
  <c r="D977" i="3"/>
  <c r="B970" i="3" l="1"/>
  <c r="E970" i="3" s="1"/>
  <c r="H970" i="3"/>
  <c r="W978" i="13"/>
  <c r="AA978" i="13"/>
  <c r="A976" i="13"/>
  <c r="K975" i="13"/>
  <c r="M975" i="13" s="1"/>
  <c r="F975" i="13"/>
  <c r="H975" i="13" s="1"/>
  <c r="J978" i="13"/>
  <c r="CJ973" i="13"/>
  <c r="CK973" i="13"/>
  <c r="E978" i="13"/>
  <c r="C993" i="13"/>
  <c r="D978" i="3"/>
  <c r="B971" i="3" l="1"/>
  <c r="E971" i="3" s="1"/>
  <c r="H971" i="3"/>
  <c r="W979" i="13"/>
  <c r="AA979" i="13"/>
  <c r="A977" i="13"/>
  <c r="K976" i="13"/>
  <c r="M976" i="13" s="1"/>
  <c r="F976" i="13"/>
  <c r="H976" i="13" s="1"/>
  <c r="J979" i="13"/>
  <c r="CJ974" i="13"/>
  <c r="CK974" i="13"/>
  <c r="E979" i="13"/>
  <c r="C994" i="13"/>
  <c r="D979" i="3"/>
  <c r="B972" i="3" l="1"/>
  <c r="E972" i="3" s="1"/>
  <c r="H972" i="3"/>
  <c r="W980" i="13"/>
  <c r="AA980" i="13"/>
  <c r="A978" i="13"/>
  <c r="F977" i="13"/>
  <c r="H977" i="13" s="1"/>
  <c r="K977" i="13"/>
  <c r="M977" i="13" s="1"/>
  <c r="J980" i="13"/>
  <c r="CJ975" i="13"/>
  <c r="CK975" i="13"/>
  <c r="E980" i="13"/>
  <c r="C995" i="13"/>
  <c r="D980" i="3"/>
  <c r="B973" i="3" l="1"/>
  <c r="E973" i="3" s="1"/>
  <c r="H973" i="3"/>
  <c r="W981" i="13"/>
  <c r="AA981" i="13"/>
  <c r="A979" i="13"/>
  <c r="K978" i="13"/>
  <c r="M978" i="13" s="1"/>
  <c r="F978" i="13"/>
  <c r="H978" i="13" s="1"/>
  <c r="J981" i="13"/>
  <c r="CK976" i="13"/>
  <c r="CJ976" i="13"/>
  <c r="E981" i="13"/>
  <c r="C996" i="13"/>
  <c r="D981" i="3"/>
  <c r="B974" i="3" l="1"/>
  <c r="E974" i="3" s="1"/>
  <c r="H974" i="3"/>
  <c r="W982" i="13"/>
  <c r="AA982" i="13"/>
  <c r="A980" i="13"/>
  <c r="K979" i="13"/>
  <c r="M979" i="13" s="1"/>
  <c r="F979" i="13"/>
  <c r="H979" i="13" s="1"/>
  <c r="J982" i="13"/>
  <c r="CJ977" i="13"/>
  <c r="CK977" i="13"/>
  <c r="E982" i="13"/>
  <c r="C997" i="13"/>
  <c r="D982" i="3"/>
  <c r="B975" i="3" l="1"/>
  <c r="E975" i="3" s="1"/>
  <c r="H975" i="3"/>
  <c r="W983" i="13"/>
  <c r="AA983" i="13"/>
  <c r="A981" i="13"/>
  <c r="F980" i="13"/>
  <c r="H980" i="13" s="1"/>
  <c r="K980" i="13"/>
  <c r="M980" i="13" s="1"/>
  <c r="J983" i="13"/>
  <c r="CJ978" i="13"/>
  <c r="CK978" i="13"/>
  <c r="E983" i="13"/>
  <c r="C998" i="13"/>
  <c r="D983" i="3"/>
  <c r="B976" i="3" l="1"/>
  <c r="E976" i="3" s="1"/>
  <c r="H976" i="3"/>
  <c r="W984" i="13"/>
  <c r="AA984" i="13"/>
  <c r="A982" i="13"/>
  <c r="F981" i="13"/>
  <c r="H981" i="13" s="1"/>
  <c r="K981" i="13"/>
  <c r="M981" i="13" s="1"/>
  <c r="J984" i="13"/>
  <c r="CK979" i="13"/>
  <c r="CJ979" i="13"/>
  <c r="E984" i="13"/>
  <c r="C999" i="13"/>
  <c r="D984" i="3"/>
  <c r="B977" i="3" l="1"/>
  <c r="E977" i="3" s="1"/>
  <c r="H977" i="3"/>
  <c r="W985" i="13"/>
  <c r="AA985" i="13"/>
  <c r="A983" i="13"/>
  <c r="K982" i="13"/>
  <c r="M982" i="13" s="1"/>
  <c r="F982" i="13"/>
  <c r="H982" i="13" s="1"/>
  <c r="J985" i="13"/>
  <c r="CK980" i="13"/>
  <c r="CJ980" i="13"/>
  <c r="E985" i="13"/>
  <c r="C1000" i="13"/>
  <c r="D985" i="3"/>
  <c r="B978" i="3" l="1"/>
  <c r="E978" i="3" s="1"/>
  <c r="H978" i="3"/>
  <c r="W986" i="13"/>
  <c r="AA986" i="13"/>
  <c r="A984" i="13"/>
  <c r="K983" i="13"/>
  <c r="M983" i="13" s="1"/>
  <c r="F983" i="13"/>
  <c r="H983" i="13" s="1"/>
  <c r="J986" i="13"/>
  <c r="CK981" i="13"/>
  <c r="CJ981" i="13"/>
  <c r="E986" i="13"/>
  <c r="C1001" i="13"/>
  <c r="D986" i="3"/>
  <c r="B979" i="3" l="1"/>
  <c r="E979" i="3" s="1"/>
  <c r="H979" i="3"/>
  <c r="W987" i="13"/>
  <c r="AA987" i="13"/>
  <c r="A985" i="13"/>
  <c r="K984" i="13"/>
  <c r="M984" i="13" s="1"/>
  <c r="F984" i="13"/>
  <c r="H984" i="13" s="1"/>
  <c r="J987" i="13"/>
  <c r="CJ982" i="13"/>
  <c r="CK982" i="13"/>
  <c r="E987" i="13"/>
  <c r="C1002" i="13"/>
  <c r="D987" i="3"/>
  <c r="B980" i="3" l="1"/>
  <c r="E980" i="3" s="1"/>
  <c r="H980" i="3"/>
  <c r="W988" i="13"/>
  <c r="AA988" i="13"/>
  <c r="A986" i="13"/>
  <c r="F985" i="13"/>
  <c r="H985" i="13" s="1"/>
  <c r="K985" i="13"/>
  <c r="M985" i="13" s="1"/>
  <c r="J988" i="13"/>
  <c r="CK983" i="13"/>
  <c r="CJ983" i="13"/>
  <c r="E988" i="13"/>
  <c r="C1003" i="13"/>
  <c r="D988" i="3"/>
  <c r="B981" i="3" l="1"/>
  <c r="E981" i="3" s="1"/>
  <c r="H981" i="3"/>
  <c r="W989" i="13"/>
  <c r="AA989" i="13"/>
  <c r="A987" i="13"/>
  <c r="K986" i="13"/>
  <c r="M986" i="13" s="1"/>
  <c r="F986" i="13"/>
  <c r="H986" i="13" s="1"/>
  <c r="J989" i="13"/>
  <c r="CJ984" i="13"/>
  <c r="CK984" i="13"/>
  <c r="E989" i="13"/>
  <c r="C1004" i="13"/>
  <c r="D989" i="3"/>
  <c r="B982" i="3" l="1"/>
  <c r="E982" i="3" s="1"/>
  <c r="H982" i="3"/>
  <c r="W990" i="13"/>
  <c r="AA990" i="13"/>
  <c r="A988" i="13"/>
  <c r="K987" i="13"/>
  <c r="M987" i="13" s="1"/>
  <c r="F987" i="13"/>
  <c r="H987" i="13" s="1"/>
  <c r="J990" i="13"/>
  <c r="CJ985" i="13"/>
  <c r="CK985" i="13"/>
  <c r="E990" i="13"/>
  <c r="C1005" i="13"/>
  <c r="D990" i="3"/>
  <c r="B983" i="3" l="1"/>
  <c r="E983" i="3" s="1"/>
  <c r="H983" i="3"/>
  <c r="W991" i="13"/>
  <c r="AA991" i="13"/>
  <c r="A989" i="13"/>
  <c r="K988" i="13"/>
  <c r="M988" i="13" s="1"/>
  <c r="F988" i="13"/>
  <c r="H988" i="13" s="1"/>
  <c r="J991" i="13"/>
  <c r="CJ986" i="13"/>
  <c r="CK986" i="13"/>
  <c r="E991" i="13"/>
  <c r="C1006" i="13"/>
  <c r="D991" i="3"/>
  <c r="B984" i="3" l="1"/>
  <c r="E984" i="3" s="1"/>
  <c r="H984" i="3"/>
  <c r="W992" i="13"/>
  <c r="AA992" i="13"/>
  <c r="A990" i="13"/>
  <c r="F989" i="13"/>
  <c r="H989" i="13" s="1"/>
  <c r="K989" i="13"/>
  <c r="M989" i="13" s="1"/>
  <c r="J992" i="13"/>
  <c r="CJ987" i="13"/>
  <c r="CK987" i="13"/>
  <c r="E992" i="13"/>
  <c r="C1007" i="13"/>
  <c r="D992" i="3"/>
  <c r="B985" i="3" l="1"/>
  <c r="E985" i="3" s="1"/>
  <c r="H985" i="3"/>
  <c r="W993" i="13"/>
  <c r="AA993" i="13"/>
  <c r="A991" i="13"/>
  <c r="K990" i="13"/>
  <c r="M990" i="13" s="1"/>
  <c r="F990" i="13"/>
  <c r="H990" i="13" s="1"/>
  <c r="J993" i="13"/>
  <c r="CJ988" i="13"/>
  <c r="CK988" i="13"/>
  <c r="E993" i="13"/>
  <c r="C1008" i="13"/>
  <c r="D993" i="3"/>
  <c r="B986" i="3" l="1"/>
  <c r="E986" i="3" s="1"/>
  <c r="H986" i="3"/>
  <c r="W994" i="13"/>
  <c r="AA994" i="13"/>
  <c r="A992" i="13"/>
  <c r="K991" i="13"/>
  <c r="M991" i="13" s="1"/>
  <c r="F991" i="13"/>
  <c r="H991" i="13" s="1"/>
  <c r="J994" i="13"/>
  <c r="CJ989" i="13"/>
  <c r="CK989" i="13"/>
  <c r="E994" i="13"/>
  <c r="C1009" i="13"/>
  <c r="D994" i="3"/>
  <c r="B987" i="3" l="1"/>
  <c r="E987" i="3" s="1"/>
  <c r="H987" i="3"/>
  <c r="W995" i="13"/>
  <c r="AA995" i="13"/>
  <c r="A993" i="13"/>
  <c r="K992" i="13"/>
  <c r="M992" i="13" s="1"/>
  <c r="F992" i="13"/>
  <c r="H992" i="13" s="1"/>
  <c r="J995" i="13"/>
  <c r="CJ990" i="13"/>
  <c r="CK990" i="13"/>
  <c r="E995" i="13"/>
  <c r="C1010" i="13"/>
  <c r="D995" i="3"/>
  <c r="B988" i="3" l="1"/>
  <c r="E988" i="3" s="1"/>
  <c r="H988" i="3"/>
  <c r="W996" i="13"/>
  <c r="AA996" i="13"/>
  <c r="A994" i="13"/>
  <c r="F993" i="13"/>
  <c r="H993" i="13" s="1"/>
  <c r="K993" i="13"/>
  <c r="M993" i="13" s="1"/>
  <c r="J996" i="13"/>
  <c r="CJ991" i="13"/>
  <c r="CK991" i="13"/>
  <c r="E996" i="13"/>
  <c r="C1011" i="13"/>
  <c r="D996" i="3"/>
  <c r="B989" i="3" l="1"/>
  <c r="E989" i="3" s="1"/>
  <c r="H989" i="3"/>
  <c r="W997" i="13"/>
  <c r="AA997" i="13"/>
  <c r="A995" i="13"/>
  <c r="F994" i="13"/>
  <c r="H994" i="13" s="1"/>
  <c r="K994" i="13"/>
  <c r="M994" i="13" s="1"/>
  <c r="J997" i="13"/>
  <c r="CJ992" i="13"/>
  <c r="CK992" i="13"/>
  <c r="E997" i="13"/>
  <c r="C1012" i="13"/>
  <c r="D997" i="3"/>
  <c r="B990" i="3" l="1"/>
  <c r="E990" i="3" s="1"/>
  <c r="H990" i="3"/>
  <c r="W998" i="13"/>
  <c r="AA998" i="13"/>
  <c r="A996" i="13"/>
  <c r="K995" i="13"/>
  <c r="M995" i="13" s="1"/>
  <c r="F995" i="13"/>
  <c r="H995" i="13" s="1"/>
  <c r="J998" i="13"/>
  <c r="CJ993" i="13"/>
  <c r="CK993" i="13"/>
  <c r="E998" i="13"/>
  <c r="C1013" i="13"/>
  <c r="D998" i="3"/>
  <c r="B991" i="3" l="1"/>
  <c r="E991" i="3" s="1"/>
  <c r="H991" i="3"/>
  <c r="W999" i="13"/>
  <c r="AA999" i="13"/>
  <c r="A997" i="13"/>
  <c r="K996" i="13"/>
  <c r="M996" i="13" s="1"/>
  <c r="F996" i="13"/>
  <c r="H996" i="13" s="1"/>
  <c r="J999" i="13"/>
  <c r="CK994" i="13"/>
  <c r="CJ994" i="13"/>
  <c r="E999" i="13"/>
  <c r="C1014" i="13"/>
  <c r="D999" i="3"/>
  <c r="B992" i="3" l="1"/>
  <c r="E992" i="3" s="1"/>
  <c r="H992" i="3"/>
  <c r="W1000" i="13"/>
  <c r="AA1000" i="13"/>
  <c r="A998" i="13"/>
  <c r="K997" i="13"/>
  <c r="M997" i="13" s="1"/>
  <c r="F997" i="13"/>
  <c r="H997" i="13" s="1"/>
  <c r="J1000" i="13"/>
  <c r="CJ995" i="13"/>
  <c r="CK995" i="13"/>
  <c r="E1000" i="13"/>
  <c r="C1015" i="13"/>
  <c r="D1000" i="3"/>
  <c r="B993" i="3" l="1"/>
  <c r="E993" i="3" s="1"/>
  <c r="H993" i="3"/>
  <c r="W1001" i="13"/>
  <c r="AA1001" i="13"/>
  <c r="A999" i="13"/>
  <c r="F998" i="13"/>
  <c r="H998" i="13" s="1"/>
  <c r="K998" i="13"/>
  <c r="M998" i="13" s="1"/>
  <c r="J1001" i="13"/>
  <c r="CJ996" i="13"/>
  <c r="CK996" i="13"/>
  <c r="E1001" i="13"/>
  <c r="C1016" i="13"/>
  <c r="D1001" i="3"/>
  <c r="B994" i="3" l="1"/>
  <c r="E994" i="3" s="1"/>
  <c r="H994" i="3"/>
  <c r="W1002" i="13"/>
  <c r="AA1002" i="13"/>
  <c r="A1000" i="13"/>
  <c r="F999" i="13"/>
  <c r="H999" i="13" s="1"/>
  <c r="K999" i="13"/>
  <c r="M999" i="13" s="1"/>
  <c r="J1002" i="13"/>
  <c r="CK997" i="13"/>
  <c r="CJ997" i="13"/>
  <c r="E1002" i="13"/>
  <c r="C1017" i="13"/>
  <c r="D1002" i="3"/>
  <c r="B995" i="3" l="1"/>
  <c r="E995" i="3" s="1"/>
  <c r="H995" i="3"/>
  <c r="W1003" i="13"/>
  <c r="AA1003" i="13"/>
  <c r="A1001" i="13"/>
  <c r="K1000" i="13"/>
  <c r="M1000" i="13" s="1"/>
  <c r="F1000" i="13"/>
  <c r="H1000" i="13" s="1"/>
  <c r="J1003" i="13"/>
  <c r="CJ998" i="13"/>
  <c r="CK998" i="13"/>
  <c r="E1003" i="13"/>
  <c r="C1018" i="13"/>
  <c r="D1003" i="3"/>
  <c r="B996" i="3" l="1"/>
  <c r="E996" i="3" s="1"/>
  <c r="H996" i="3"/>
  <c r="W1004" i="13"/>
  <c r="AA1004" i="13"/>
  <c r="A1002" i="13"/>
  <c r="F1001" i="13"/>
  <c r="H1001" i="13" s="1"/>
  <c r="K1001" i="13"/>
  <c r="M1001" i="13" s="1"/>
  <c r="J1004" i="13"/>
  <c r="CJ999" i="13"/>
  <c r="CK999" i="13"/>
  <c r="E1004" i="13"/>
  <c r="C1019" i="13"/>
  <c r="D1004" i="3"/>
  <c r="B997" i="3" l="1"/>
  <c r="E997" i="3" s="1"/>
  <c r="H997" i="3"/>
  <c r="W1005" i="13"/>
  <c r="AA1005" i="13"/>
  <c r="A1003" i="13"/>
  <c r="K1002" i="13"/>
  <c r="M1002" i="13" s="1"/>
  <c r="F1002" i="13"/>
  <c r="H1002" i="13" s="1"/>
  <c r="J1005" i="13"/>
  <c r="CK1000" i="13"/>
  <c r="CJ1000" i="13"/>
  <c r="E1005" i="13"/>
  <c r="C1020" i="13"/>
  <c r="D1005" i="3"/>
  <c r="B998" i="3" l="1"/>
  <c r="E998" i="3" s="1"/>
  <c r="H998" i="3"/>
  <c r="W1006" i="13"/>
  <c r="AA1006" i="13"/>
  <c r="A1004" i="13"/>
  <c r="K1003" i="13"/>
  <c r="M1003" i="13" s="1"/>
  <c r="F1003" i="13"/>
  <c r="H1003" i="13" s="1"/>
  <c r="J1006" i="13"/>
  <c r="CK1001" i="13"/>
  <c r="CJ1001" i="13"/>
  <c r="E1006" i="13"/>
  <c r="C1021" i="13"/>
  <c r="D1006" i="3"/>
  <c r="B999" i="3" l="1"/>
  <c r="E999" i="3" s="1"/>
  <c r="H999" i="3"/>
  <c r="W1007" i="13"/>
  <c r="AA1007" i="13"/>
  <c r="A1005" i="13"/>
  <c r="F1004" i="13"/>
  <c r="H1004" i="13" s="1"/>
  <c r="K1004" i="13"/>
  <c r="M1004" i="13" s="1"/>
  <c r="J1007" i="13"/>
  <c r="CJ1002" i="13"/>
  <c r="CK1002" i="13"/>
  <c r="E1007" i="13"/>
  <c r="C1022" i="13"/>
  <c r="D1007" i="3"/>
  <c r="B1000" i="3" l="1"/>
  <c r="E1000" i="3" s="1"/>
  <c r="H1000" i="3"/>
  <c r="W1008" i="13"/>
  <c r="AA1008" i="13"/>
  <c r="A1006" i="13"/>
  <c r="F1005" i="13"/>
  <c r="H1005" i="13" s="1"/>
  <c r="K1005" i="13"/>
  <c r="M1005" i="13" s="1"/>
  <c r="J1008" i="13"/>
  <c r="CJ1003" i="13"/>
  <c r="CK1003" i="13"/>
  <c r="E1008" i="13"/>
  <c r="C1023" i="13"/>
  <c r="D1008" i="3"/>
  <c r="B1001" i="3" l="1"/>
  <c r="E1001" i="3" s="1"/>
  <c r="H1001" i="3"/>
  <c r="W1009" i="13"/>
  <c r="AA1009" i="13"/>
  <c r="A1007" i="13"/>
  <c r="K1006" i="13"/>
  <c r="M1006" i="13" s="1"/>
  <c r="F1006" i="13"/>
  <c r="H1006" i="13" s="1"/>
  <c r="J1009" i="13"/>
  <c r="CK1004" i="13"/>
  <c r="CJ1004" i="13"/>
  <c r="E1009" i="13"/>
  <c r="C1024" i="13"/>
  <c r="D1009" i="3"/>
  <c r="B1002" i="3" l="1"/>
  <c r="E1002" i="3" s="1"/>
  <c r="H1002" i="3"/>
  <c r="W1010" i="13"/>
  <c r="AA1010" i="13"/>
  <c r="A1008" i="13"/>
  <c r="K1007" i="13"/>
  <c r="M1007" i="13" s="1"/>
  <c r="F1007" i="13"/>
  <c r="H1007" i="13" s="1"/>
  <c r="J1010" i="13"/>
  <c r="CK1005" i="13"/>
  <c r="CJ1005" i="13"/>
  <c r="E1010" i="13"/>
  <c r="C1025" i="13"/>
  <c r="D1010" i="3"/>
  <c r="B1003" i="3" l="1"/>
  <c r="E1003" i="3" s="1"/>
  <c r="H1003" i="3"/>
  <c r="W1011" i="13"/>
  <c r="AA1011" i="13"/>
  <c r="A1009" i="13"/>
  <c r="F1008" i="13"/>
  <c r="H1008" i="13" s="1"/>
  <c r="K1008" i="13"/>
  <c r="M1008" i="13" s="1"/>
  <c r="J1011" i="13"/>
  <c r="CJ1006" i="13"/>
  <c r="CK1006" i="13"/>
  <c r="E1011" i="13"/>
  <c r="C1026" i="13"/>
  <c r="D1011" i="3"/>
  <c r="B1004" i="3" l="1"/>
  <c r="E1004" i="3" s="1"/>
  <c r="H1004" i="3"/>
  <c r="W1012" i="13"/>
  <c r="AA1012" i="13"/>
  <c r="A1010" i="13"/>
  <c r="F1009" i="13"/>
  <c r="H1009" i="13" s="1"/>
  <c r="K1009" i="13"/>
  <c r="M1009" i="13" s="1"/>
  <c r="J1012" i="13"/>
  <c r="CJ1007" i="13"/>
  <c r="CK1007" i="13"/>
  <c r="E1012" i="13"/>
  <c r="C1027" i="13"/>
  <c r="D1012" i="3"/>
  <c r="B1005" i="3" l="1"/>
  <c r="E1005" i="3" s="1"/>
  <c r="H1005" i="3"/>
  <c r="W1013" i="13"/>
  <c r="AA1013" i="13"/>
  <c r="A1011" i="13"/>
  <c r="F1010" i="13"/>
  <c r="H1010" i="13" s="1"/>
  <c r="K1010" i="13"/>
  <c r="M1010" i="13" s="1"/>
  <c r="J1013" i="13"/>
  <c r="CJ1008" i="13"/>
  <c r="CK1008" i="13"/>
  <c r="E1013" i="13"/>
  <c r="C1028" i="13"/>
  <c r="D1013" i="3"/>
  <c r="B1006" i="3" l="1"/>
  <c r="E1006" i="3" s="1"/>
  <c r="H1006" i="3"/>
  <c r="W1014" i="13"/>
  <c r="AA1014" i="13"/>
  <c r="A1012" i="13"/>
  <c r="F1011" i="13"/>
  <c r="H1011" i="13" s="1"/>
  <c r="K1011" i="13"/>
  <c r="M1011" i="13" s="1"/>
  <c r="J1014" i="13"/>
  <c r="CK1009" i="13"/>
  <c r="CJ1009" i="13"/>
  <c r="E1014" i="13"/>
  <c r="C1029" i="13"/>
  <c r="D1014" i="3"/>
  <c r="B1007" i="3" l="1"/>
  <c r="E1007" i="3" s="1"/>
  <c r="H1007" i="3"/>
  <c r="W1015" i="13"/>
  <c r="AA1015" i="13"/>
  <c r="A1013" i="13"/>
  <c r="F1012" i="13"/>
  <c r="H1012" i="13" s="1"/>
  <c r="K1012" i="13"/>
  <c r="M1012" i="13" s="1"/>
  <c r="J1015" i="13"/>
  <c r="CJ1010" i="13"/>
  <c r="CK1010" i="13"/>
  <c r="E1015" i="13"/>
  <c r="C1030" i="13"/>
  <c r="D1015" i="3"/>
  <c r="B1008" i="3" l="1"/>
  <c r="E1008" i="3" s="1"/>
  <c r="H1008" i="3"/>
  <c r="W1016" i="13"/>
  <c r="AA1016" i="13"/>
  <c r="A1014" i="13"/>
  <c r="F1013" i="13"/>
  <c r="H1013" i="13" s="1"/>
  <c r="K1013" i="13"/>
  <c r="M1013" i="13" s="1"/>
  <c r="J1016" i="13"/>
  <c r="CJ1011" i="13"/>
  <c r="CK1011" i="13"/>
  <c r="E1016" i="13"/>
  <c r="C1031" i="13"/>
  <c r="D1016" i="3"/>
  <c r="B1009" i="3" l="1"/>
  <c r="E1009" i="3" s="1"/>
  <c r="H1009" i="3"/>
  <c r="W1017" i="13"/>
  <c r="AA1017" i="13"/>
  <c r="A1015" i="13"/>
  <c r="F1014" i="13"/>
  <c r="H1014" i="13" s="1"/>
  <c r="K1014" i="13"/>
  <c r="M1014" i="13" s="1"/>
  <c r="J1017" i="13"/>
  <c r="CJ1012" i="13"/>
  <c r="CK1012" i="13"/>
  <c r="E1017" i="13"/>
  <c r="C1032" i="13"/>
  <c r="D1017" i="3"/>
  <c r="B1010" i="3" l="1"/>
  <c r="E1010" i="3" s="1"/>
  <c r="H1010" i="3"/>
  <c r="W1018" i="13"/>
  <c r="AA1018" i="13"/>
  <c r="A1016" i="13"/>
  <c r="F1015" i="13"/>
  <c r="H1015" i="13" s="1"/>
  <c r="K1015" i="13"/>
  <c r="M1015" i="13" s="1"/>
  <c r="J1018" i="13"/>
  <c r="CJ1013" i="13"/>
  <c r="CK1013" i="13"/>
  <c r="E1018" i="13"/>
  <c r="C1033" i="13"/>
  <c r="D1018" i="3"/>
  <c r="B1011" i="3" l="1"/>
  <c r="E1011" i="3" s="1"/>
  <c r="H1011" i="3"/>
  <c r="W1019" i="13"/>
  <c r="AA1019" i="13"/>
  <c r="A1017" i="13"/>
  <c r="K1016" i="13"/>
  <c r="M1016" i="13" s="1"/>
  <c r="F1016" i="13"/>
  <c r="H1016" i="13" s="1"/>
  <c r="J1019" i="13"/>
  <c r="CJ1014" i="13"/>
  <c r="CK1014" i="13"/>
  <c r="E1019" i="13"/>
  <c r="C1034" i="13"/>
  <c r="D1019" i="3"/>
  <c r="B1012" i="3" l="1"/>
  <c r="E1012" i="3" s="1"/>
  <c r="H1012" i="3"/>
  <c r="W1020" i="13"/>
  <c r="AA1020" i="13"/>
  <c r="A1018" i="13"/>
  <c r="F1017" i="13"/>
  <c r="H1017" i="13" s="1"/>
  <c r="K1017" i="13"/>
  <c r="M1017" i="13" s="1"/>
  <c r="J1020" i="13"/>
  <c r="CJ1015" i="13"/>
  <c r="CK1015" i="13"/>
  <c r="E1020" i="13"/>
  <c r="C1035" i="13"/>
  <c r="D1020" i="3"/>
  <c r="B1013" i="3" l="1"/>
  <c r="E1013" i="3" s="1"/>
  <c r="H1013" i="3"/>
  <c r="W1021" i="13"/>
  <c r="AA1021" i="13"/>
  <c r="A1019" i="13"/>
  <c r="F1018" i="13"/>
  <c r="H1018" i="13" s="1"/>
  <c r="K1018" i="13"/>
  <c r="M1018" i="13" s="1"/>
  <c r="J1021" i="13"/>
  <c r="CJ1016" i="13"/>
  <c r="CK1016" i="13"/>
  <c r="E1021" i="13"/>
  <c r="C1036" i="13"/>
  <c r="D1021" i="3"/>
  <c r="B1014" i="3" l="1"/>
  <c r="E1014" i="3" s="1"/>
  <c r="H1014" i="3"/>
  <c r="W1022" i="13"/>
  <c r="AA1022" i="13"/>
  <c r="A1020" i="13"/>
  <c r="K1019" i="13"/>
  <c r="M1019" i="13" s="1"/>
  <c r="F1019" i="13"/>
  <c r="H1019" i="13" s="1"/>
  <c r="J1022" i="13"/>
  <c r="CJ1017" i="13"/>
  <c r="CK1017" i="13"/>
  <c r="E1022" i="13"/>
  <c r="C1037" i="13"/>
  <c r="D1022" i="3"/>
  <c r="B1015" i="3" l="1"/>
  <c r="E1015" i="3" s="1"/>
  <c r="H1015" i="3"/>
  <c r="W1023" i="13"/>
  <c r="AA1023" i="13"/>
  <c r="A1021" i="13"/>
  <c r="F1020" i="13"/>
  <c r="H1020" i="13" s="1"/>
  <c r="K1020" i="13"/>
  <c r="M1020" i="13" s="1"/>
  <c r="J1023" i="13"/>
  <c r="CJ1018" i="13"/>
  <c r="CK1018" i="13"/>
  <c r="E1023" i="13"/>
  <c r="C1038" i="13"/>
  <c r="D1023" i="3"/>
  <c r="B1016" i="3" l="1"/>
  <c r="E1016" i="3" s="1"/>
  <c r="H1016" i="3"/>
  <c r="W1024" i="13"/>
  <c r="AA1024" i="13"/>
  <c r="A1022" i="13"/>
  <c r="F1021" i="13"/>
  <c r="H1021" i="13" s="1"/>
  <c r="K1021" i="13"/>
  <c r="M1021" i="13" s="1"/>
  <c r="J1024" i="13"/>
  <c r="CK1019" i="13"/>
  <c r="CJ1019" i="13"/>
  <c r="E1024" i="13"/>
  <c r="C1039" i="13"/>
  <c r="D1024" i="3"/>
  <c r="B1017" i="3" l="1"/>
  <c r="E1017" i="3" s="1"/>
  <c r="H1017" i="3"/>
  <c r="W1025" i="13"/>
  <c r="AA1025" i="13"/>
  <c r="A1023" i="13"/>
  <c r="K1022" i="13"/>
  <c r="M1022" i="13" s="1"/>
  <c r="F1022" i="13"/>
  <c r="H1022" i="13" s="1"/>
  <c r="J1025" i="13"/>
  <c r="CK1020" i="13"/>
  <c r="CJ1020" i="13"/>
  <c r="E1025" i="13"/>
  <c r="C1040" i="13"/>
  <c r="D1025" i="3"/>
  <c r="B1018" i="3" l="1"/>
  <c r="E1018" i="3" s="1"/>
  <c r="H1018" i="3"/>
  <c r="W1026" i="13"/>
  <c r="AA1026" i="13"/>
  <c r="A1024" i="13"/>
  <c r="K1023" i="13"/>
  <c r="M1023" i="13" s="1"/>
  <c r="F1023" i="13"/>
  <c r="H1023" i="13" s="1"/>
  <c r="J1026" i="13"/>
  <c r="CJ1021" i="13"/>
  <c r="CK1021" i="13"/>
  <c r="E1026" i="13"/>
  <c r="C1041" i="13"/>
  <c r="D1026" i="3"/>
  <c r="B1019" i="3" l="1"/>
  <c r="E1019" i="3" s="1"/>
  <c r="H1019" i="3"/>
  <c r="W1027" i="13"/>
  <c r="AA1027" i="13"/>
  <c r="A1025" i="13"/>
  <c r="K1024" i="13"/>
  <c r="M1024" i="13" s="1"/>
  <c r="F1024" i="13"/>
  <c r="H1024" i="13" s="1"/>
  <c r="J1027" i="13"/>
  <c r="CJ1022" i="13"/>
  <c r="CK1022" i="13"/>
  <c r="E1027" i="13"/>
  <c r="C1042" i="13"/>
  <c r="D1027" i="3"/>
  <c r="B1020" i="3" l="1"/>
  <c r="E1020" i="3" s="1"/>
  <c r="H1020" i="3"/>
  <c r="W1028" i="13"/>
  <c r="AA1028" i="13"/>
  <c r="A1026" i="13"/>
  <c r="K1025" i="13"/>
  <c r="M1025" i="13" s="1"/>
  <c r="F1025" i="13"/>
  <c r="H1025" i="13" s="1"/>
  <c r="J1028" i="13"/>
  <c r="CJ1023" i="13"/>
  <c r="CK1023" i="13"/>
  <c r="E1028" i="13"/>
  <c r="C1043" i="13"/>
  <c r="D1028" i="3"/>
  <c r="B1021" i="3" l="1"/>
  <c r="E1021" i="3" s="1"/>
  <c r="H1021" i="3"/>
  <c r="W1029" i="13"/>
  <c r="AA1029" i="13"/>
  <c r="A1027" i="13"/>
  <c r="F1026" i="13"/>
  <c r="H1026" i="13" s="1"/>
  <c r="K1026" i="13"/>
  <c r="M1026" i="13" s="1"/>
  <c r="J1029" i="13"/>
  <c r="CJ1024" i="13"/>
  <c r="CK1024" i="13"/>
  <c r="E1029" i="13"/>
  <c r="C1044" i="13"/>
  <c r="D1029" i="3"/>
  <c r="B1022" i="3" l="1"/>
  <c r="E1022" i="3" s="1"/>
  <c r="H1022" i="3"/>
  <c r="W1030" i="13"/>
  <c r="AA1030" i="13"/>
  <c r="A1028" i="13"/>
  <c r="F1027" i="13"/>
  <c r="H1027" i="13" s="1"/>
  <c r="K1027" i="13"/>
  <c r="M1027" i="13" s="1"/>
  <c r="J1030" i="13"/>
  <c r="CK1025" i="13"/>
  <c r="CJ1025" i="13"/>
  <c r="E1030" i="13"/>
  <c r="C1045" i="13"/>
  <c r="D1030" i="3"/>
  <c r="B1023" i="3" l="1"/>
  <c r="E1023" i="3" s="1"/>
  <c r="H1023" i="3"/>
  <c r="W1031" i="13"/>
  <c r="AA1031" i="13"/>
  <c r="A1029" i="13"/>
  <c r="K1028" i="13"/>
  <c r="M1028" i="13" s="1"/>
  <c r="F1028" i="13"/>
  <c r="H1028" i="13" s="1"/>
  <c r="J1031" i="13"/>
  <c r="CK1026" i="13"/>
  <c r="CJ1026" i="13"/>
  <c r="E1031" i="13"/>
  <c r="C1046" i="13"/>
  <c r="D1031" i="3"/>
  <c r="B1024" i="3" l="1"/>
  <c r="E1024" i="3" s="1"/>
  <c r="H1024" i="3"/>
  <c r="W1032" i="13"/>
  <c r="AA1032" i="13"/>
  <c r="A1030" i="13"/>
  <c r="K1029" i="13"/>
  <c r="M1029" i="13" s="1"/>
  <c r="F1029" i="13"/>
  <c r="H1029" i="13" s="1"/>
  <c r="J1032" i="13"/>
  <c r="CJ1027" i="13"/>
  <c r="CK1027" i="13"/>
  <c r="E1032" i="13"/>
  <c r="C1047" i="13"/>
  <c r="D1032" i="3"/>
  <c r="B1025" i="3" l="1"/>
  <c r="E1025" i="3" s="1"/>
  <c r="H1025" i="3"/>
  <c r="W1033" i="13"/>
  <c r="AA1033" i="13"/>
  <c r="A1031" i="13"/>
  <c r="K1030" i="13"/>
  <c r="M1030" i="13" s="1"/>
  <c r="F1030" i="13"/>
  <c r="H1030" i="13" s="1"/>
  <c r="J1033" i="13"/>
  <c r="CJ1028" i="13"/>
  <c r="CK1028" i="13"/>
  <c r="E1033" i="13"/>
  <c r="C1048" i="13"/>
  <c r="D1033" i="3"/>
  <c r="B1026" i="3" l="1"/>
  <c r="E1026" i="3" s="1"/>
  <c r="H1026" i="3"/>
  <c r="W1034" i="13"/>
  <c r="AA1034" i="13"/>
  <c r="A1032" i="13"/>
  <c r="K1031" i="13"/>
  <c r="M1031" i="13" s="1"/>
  <c r="F1031" i="13"/>
  <c r="H1031" i="13" s="1"/>
  <c r="J1034" i="13"/>
  <c r="CK1029" i="13"/>
  <c r="CJ1029" i="13"/>
  <c r="E1034" i="13"/>
  <c r="C1049" i="13"/>
  <c r="D1034" i="3"/>
  <c r="B1027" i="3" l="1"/>
  <c r="E1027" i="3" s="1"/>
  <c r="H1027" i="3"/>
  <c r="W1035" i="13"/>
  <c r="AA1035" i="13"/>
  <c r="A1033" i="13"/>
  <c r="F1032" i="13"/>
  <c r="H1032" i="13" s="1"/>
  <c r="K1032" i="13"/>
  <c r="M1032" i="13" s="1"/>
  <c r="J1035" i="13"/>
  <c r="CJ1030" i="13"/>
  <c r="CK1030" i="13"/>
  <c r="E1035" i="13"/>
  <c r="C1050" i="13"/>
  <c r="D1035" i="3"/>
  <c r="B1028" i="3" l="1"/>
  <c r="E1028" i="3" s="1"/>
  <c r="H1028" i="3"/>
  <c r="W1036" i="13"/>
  <c r="AA1036" i="13"/>
  <c r="A1034" i="13"/>
  <c r="F1033" i="13"/>
  <c r="H1033" i="13" s="1"/>
  <c r="K1033" i="13"/>
  <c r="M1033" i="13" s="1"/>
  <c r="J1036" i="13"/>
  <c r="CK1031" i="13"/>
  <c r="CJ1031" i="13"/>
  <c r="E1036" i="13"/>
  <c r="C1051" i="13"/>
  <c r="D1036" i="3"/>
  <c r="B1029" i="3" l="1"/>
  <c r="E1029" i="3" s="1"/>
  <c r="H1029" i="3"/>
  <c r="W1037" i="13"/>
  <c r="AA1037" i="13"/>
  <c r="A1035" i="13"/>
  <c r="K1034" i="13"/>
  <c r="M1034" i="13" s="1"/>
  <c r="F1034" i="13"/>
  <c r="H1034" i="13" s="1"/>
  <c r="J1037" i="13"/>
  <c r="CJ1032" i="13"/>
  <c r="CK1032" i="13"/>
  <c r="E1037" i="13"/>
  <c r="C1052" i="13"/>
  <c r="D1037" i="3"/>
  <c r="B1030" i="3" l="1"/>
  <c r="E1030" i="3" s="1"/>
  <c r="H1030" i="3"/>
  <c r="W1038" i="13"/>
  <c r="AA1038" i="13"/>
  <c r="A1036" i="13"/>
  <c r="F1035" i="13"/>
  <c r="H1035" i="13" s="1"/>
  <c r="K1035" i="13"/>
  <c r="M1035" i="13" s="1"/>
  <c r="J1038" i="13"/>
  <c r="CK1033" i="13"/>
  <c r="CJ1033" i="13"/>
  <c r="E1038" i="13"/>
  <c r="C1053" i="13"/>
  <c r="D1038" i="3"/>
  <c r="B1031" i="3" l="1"/>
  <c r="E1031" i="3" s="1"/>
  <c r="H1031" i="3"/>
  <c r="W1039" i="13"/>
  <c r="AA1039" i="13"/>
  <c r="A1037" i="13"/>
  <c r="K1036" i="13"/>
  <c r="M1036" i="13" s="1"/>
  <c r="F1036" i="13"/>
  <c r="H1036" i="13" s="1"/>
  <c r="J1039" i="13"/>
  <c r="CJ1034" i="13"/>
  <c r="CK1034" i="13"/>
  <c r="E1039" i="13"/>
  <c r="C1054" i="13"/>
  <c r="D1039" i="3"/>
  <c r="B1032" i="3" l="1"/>
  <c r="E1032" i="3" s="1"/>
  <c r="H1032" i="3"/>
  <c r="W1040" i="13"/>
  <c r="AA1040" i="13"/>
  <c r="A1038" i="13"/>
  <c r="F1037" i="13"/>
  <c r="H1037" i="13" s="1"/>
  <c r="K1037" i="13"/>
  <c r="M1037" i="13" s="1"/>
  <c r="J1040" i="13"/>
  <c r="CK1035" i="13"/>
  <c r="CJ1035" i="13"/>
  <c r="E1040" i="13"/>
  <c r="C1055" i="13"/>
  <c r="D1040" i="3"/>
  <c r="B1033" i="3" l="1"/>
  <c r="E1033" i="3" s="1"/>
  <c r="H1033" i="3"/>
  <c r="W1041" i="13"/>
  <c r="AA1041" i="13"/>
  <c r="A1039" i="13"/>
  <c r="K1038" i="13"/>
  <c r="M1038" i="13" s="1"/>
  <c r="F1038" i="13"/>
  <c r="H1038" i="13" s="1"/>
  <c r="J1041" i="13"/>
  <c r="CJ1036" i="13"/>
  <c r="CK1036" i="13"/>
  <c r="E1041" i="13"/>
  <c r="C1056" i="13"/>
  <c r="D1041" i="3"/>
  <c r="B1034" i="3" l="1"/>
  <c r="E1034" i="3" s="1"/>
  <c r="H1034" i="3"/>
  <c r="W1042" i="13"/>
  <c r="AA1042" i="13"/>
  <c r="A1040" i="13"/>
  <c r="K1039" i="13"/>
  <c r="M1039" i="13" s="1"/>
  <c r="F1039" i="13"/>
  <c r="H1039" i="13" s="1"/>
  <c r="J1042" i="13"/>
  <c r="CJ1037" i="13"/>
  <c r="CK1037" i="13"/>
  <c r="E1042" i="13"/>
  <c r="C1057" i="13"/>
  <c r="D1042" i="3"/>
  <c r="B1035" i="3" l="1"/>
  <c r="E1035" i="3" s="1"/>
  <c r="H1035" i="3"/>
  <c r="W1043" i="13"/>
  <c r="AA1043" i="13"/>
  <c r="A1041" i="13"/>
  <c r="K1040" i="13"/>
  <c r="M1040" i="13" s="1"/>
  <c r="F1040" i="13"/>
  <c r="H1040" i="13" s="1"/>
  <c r="J1043" i="13"/>
  <c r="CJ1038" i="13"/>
  <c r="CK1038" i="13"/>
  <c r="E1043" i="13"/>
  <c r="C1058" i="13"/>
  <c r="D1043" i="3"/>
  <c r="B1036" i="3" l="1"/>
  <c r="E1036" i="3" s="1"/>
  <c r="H1036" i="3"/>
  <c r="W1044" i="13"/>
  <c r="AA1044" i="13"/>
  <c r="A1042" i="13"/>
  <c r="F1041" i="13"/>
  <c r="H1041" i="13" s="1"/>
  <c r="K1041" i="13"/>
  <c r="M1041" i="13" s="1"/>
  <c r="J1044" i="13"/>
  <c r="CJ1039" i="13"/>
  <c r="CK1039" i="13"/>
  <c r="E1044" i="13"/>
  <c r="C1059" i="13"/>
  <c r="D1044" i="3"/>
  <c r="B1037" i="3" l="1"/>
  <c r="E1037" i="3" s="1"/>
  <c r="H1037" i="3"/>
  <c r="W1045" i="13"/>
  <c r="AA1045" i="13"/>
  <c r="A1043" i="13"/>
  <c r="F1042" i="13"/>
  <c r="H1042" i="13" s="1"/>
  <c r="K1042" i="13"/>
  <c r="M1042" i="13" s="1"/>
  <c r="J1045" i="13"/>
  <c r="CJ1040" i="13"/>
  <c r="CK1040" i="13"/>
  <c r="E1045" i="13"/>
  <c r="C1060" i="13"/>
  <c r="D1045" i="3"/>
  <c r="B1038" i="3" l="1"/>
  <c r="E1038" i="3" s="1"/>
  <c r="H1038" i="3"/>
  <c r="W1046" i="13"/>
  <c r="AA1046" i="13"/>
  <c r="A1044" i="13"/>
  <c r="K1043" i="13"/>
  <c r="M1043" i="13" s="1"/>
  <c r="F1043" i="13"/>
  <c r="H1043" i="13" s="1"/>
  <c r="J1046" i="13"/>
  <c r="CK1041" i="13"/>
  <c r="CJ1041" i="13"/>
  <c r="E1046" i="13"/>
  <c r="C1061" i="13"/>
  <c r="D1046" i="3"/>
  <c r="B1039" i="3" l="1"/>
  <c r="E1039" i="3" s="1"/>
  <c r="H1039" i="3"/>
  <c r="W1047" i="13"/>
  <c r="AA1047" i="13"/>
  <c r="A1045" i="13"/>
  <c r="K1044" i="13"/>
  <c r="M1044" i="13" s="1"/>
  <c r="F1044" i="13"/>
  <c r="H1044" i="13" s="1"/>
  <c r="J1047" i="13"/>
  <c r="CJ1042" i="13"/>
  <c r="CK1042" i="13"/>
  <c r="E1047" i="13"/>
  <c r="C1062" i="13"/>
  <c r="D1047" i="3"/>
  <c r="B1040" i="3" l="1"/>
  <c r="E1040" i="3" s="1"/>
  <c r="H1040" i="3"/>
  <c r="W1048" i="13"/>
  <c r="AA1048" i="13"/>
  <c r="A1046" i="13"/>
  <c r="K1045" i="13"/>
  <c r="M1045" i="13" s="1"/>
  <c r="F1045" i="13"/>
  <c r="H1045" i="13" s="1"/>
  <c r="J1048" i="13"/>
  <c r="CK1043" i="13"/>
  <c r="CJ1043" i="13"/>
  <c r="E1048" i="13"/>
  <c r="C1063" i="13"/>
  <c r="D1048" i="3"/>
  <c r="B1041" i="3" l="1"/>
  <c r="E1041" i="3" s="1"/>
  <c r="H1041" i="3"/>
  <c r="W1049" i="13"/>
  <c r="AA1049" i="13"/>
  <c r="A1047" i="13"/>
  <c r="K1046" i="13"/>
  <c r="M1046" i="13" s="1"/>
  <c r="F1046" i="13"/>
  <c r="H1046" i="13" s="1"/>
  <c r="J1049" i="13"/>
  <c r="CJ1044" i="13"/>
  <c r="CK1044" i="13"/>
  <c r="E1049" i="13"/>
  <c r="C1064" i="13"/>
  <c r="D1049" i="3"/>
  <c r="B1042" i="3" l="1"/>
  <c r="E1042" i="3" s="1"/>
  <c r="H1042" i="3"/>
  <c r="W1050" i="13"/>
  <c r="AA1050" i="13"/>
  <c r="A1048" i="13"/>
  <c r="F1047" i="13"/>
  <c r="H1047" i="13" s="1"/>
  <c r="K1047" i="13"/>
  <c r="M1047" i="13" s="1"/>
  <c r="J1050" i="13"/>
  <c r="CJ1045" i="13"/>
  <c r="CK1045" i="13"/>
  <c r="E1050" i="13"/>
  <c r="C1065" i="13"/>
  <c r="D1050" i="3"/>
  <c r="B1043" i="3" l="1"/>
  <c r="E1043" i="3" s="1"/>
  <c r="H1043" i="3"/>
  <c r="W1051" i="13"/>
  <c r="AA1051" i="13"/>
  <c r="A1049" i="13"/>
  <c r="K1048" i="13"/>
  <c r="M1048" i="13" s="1"/>
  <c r="F1048" i="13"/>
  <c r="H1048" i="13" s="1"/>
  <c r="J1051" i="13"/>
  <c r="CJ1046" i="13"/>
  <c r="CK1046" i="13"/>
  <c r="E1051" i="13"/>
  <c r="C1066" i="13"/>
  <c r="D1051" i="3"/>
  <c r="B1044" i="3" l="1"/>
  <c r="E1044" i="3" s="1"/>
  <c r="H1044" i="3"/>
  <c r="W1052" i="13"/>
  <c r="AA1052" i="13"/>
  <c r="A1050" i="13"/>
  <c r="K1049" i="13"/>
  <c r="M1049" i="13" s="1"/>
  <c r="F1049" i="13"/>
  <c r="H1049" i="13" s="1"/>
  <c r="J1052" i="13"/>
  <c r="CJ1047" i="13"/>
  <c r="CK1047" i="13"/>
  <c r="E1052" i="13"/>
  <c r="C1067" i="13"/>
  <c r="D1052" i="3"/>
  <c r="B1045" i="3" l="1"/>
  <c r="E1045" i="3" s="1"/>
  <c r="H1045" i="3"/>
  <c r="W1053" i="13"/>
  <c r="AA1053" i="13"/>
  <c r="A1051" i="13"/>
  <c r="K1050" i="13"/>
  <c r="M1050" i="13" s="1"/>
  <c r="F1050" i="13"/>
  <c r="H1050" i="13" s="1"/>
  <c r="J1053" i="13"/>
  <c r="CK1048" i="13"/>
  <c r="CJ1048" i="13"/>
  <c r="E1053" i="13"/>
  <c r="C1068" i="13"/>
  <c r="D1053" i="3"/>
  <c r="B1046" i="3" l="1"/>
  <c r="E1046" i="3" s="1"/>
  <c r="H1046" i="3"/>
  <c r="W1054" i="13"/>
  <c r="AA1054" i="13"/>
  <c r="A1052" i="13"/>
  <c r="F1051" i="13"/>
  <c r="H1051" i="13" s="1"/>
  <c r="K1051" i="13"/>
  <c r="M1051" i="13" s="1"/>
  <c r="J1054" i="13"/>
  <c r="CJ1049" i="13"/>
  <c r="CK1049" i="13"/>
  <c r="E1054" i="13"/>
  <c r="C1069" i="13"/>
  <c r="D1054" i="3"/>
  <c r="B1047" i="3" l="1"/>
  <c r="E1047" i="3" s="1"/>
  <c r="H1047" i="3"/>
  <c r="W1055" i="13"/>
  <c r="AA1055" i="13"/>
  <c r="A1053" i="13"/>
  <c r="K1052" i="13"/>
  <c r="M1052" i="13" s="1"/>
  <c r="F1052" i="13"/>
  <c r="H1052" i="13" s="1"/>
  <c r="J1055" i="13"/>
  <c r="CJ1050" i="13"/>
  <c r="CK1050" i="13"/>
  <c r="E1055" i="13"/>
  <c r="C1070" i="13"/>
  <c r="D1055" i="3"/>
  <c r="B1048" i="3" l="1"/>
  <c r="E1048" i="3" s="1"/>
  <c r="H1048" i="3"/>
  <c r="W1056" i="13"/>
  <c r="AA1056" i="13"/>
  <c r="A1054" i="13"/>
  <c r="F1053" i="13"/>
  <c r="H1053" i="13" s="1"/>
  <c r="K1053" i="13"/>
  <c r="M1053" i="13" s="1"/>
  <c r="J1056" i="13"/>
  <c r="CK1051" i="13"/>
  <c r="CJ1051" i="13"/>
  <c r="E1056" i="13"/>
  <c r="C1071" i="13"/>
  <c r="D1056" i="3"/>
  <c r="B1049" i="3" l="1"/>
  <c r="E1049" i="3" s="1"/>
  <c r="H1049" i="3"/>
  <c r="W1057" i="13"/>
  <c r="AA1057" i="13"/>
  <c r="A1055" i="13"/>
  <c r="K1054" i="13"/>
  <c r="M1054" i="13" s="1"/>
  <c r="F1054" i="13"/>
  <c r="H1054" i="13" s="1"/>
  <c r="J1057" i="13"/>
  <c r="CK1052" i="13"/>
  <c r="CJ1052" i="13"/>
  <c r="E1057" i="13"/>
  <c r="C1072" i="13"/>
  <c r="D1057" i="3"/>
  <c r="B1050" i="3" l="1"/>
  <c r="E1050" i="3" s="1"/>
  <c r="H1050" i="3"/>
  <c r="W1058" i="13"/>
  <c r="AA1058" i="13"/>
  <c r="A1056" i="13"/>
  <c r="F1055" i="13"/>
  <c r="H1055" i="13" s="1"/>
  <c r="K1055" i="13"/>
  <c r="M1055" i="13" s="1"/>
  <c r="J1058" i="13"/>
  <c r="CJ1053" i="13"/>
  <c r="CK1053" i="13"/>
  <c r="E1058" i="13"/>
  <c r="C1073" i="13"/>
  <c r="D1058" i="3"/>
  <c r="B1051" i="3" l="1"/>
  <c r="E1051" i="3" s="1"/>
  <c r="H1051" i="3"/>
  <c r="W1059" i="13"/>
  <c r="AA1059" i="13"/>
  <c r="A1057" i="13"/>
  <c r="F1056" i="13"/>
  <c r="H1056" i="13" s="1"/>
  <c r="K1056" i="13"/>
  <c r="M1056" i="13" s="1"/>
  <c r="J1059" i="13"/>
  <c r="CJ1054" i="13"/>
  <c r="CK1054" i="13"/>
  <c r="E1059" i="13"/>
  <c r="C1074" i="13"/>
  <c r="D1059" i="3"/>
  <c r="B1052" i="3" l="1"/>
  <c r="E1052" i="3" s="1"/>
  <c r="H1052" i="3"/>
  <c r="W1060" i="13"/>
  <c r="AA1060" i="13"/>
  <c r="A1058" i="13"/>
  <c r="K1057" i="13"/>
  <c r="M1057" i="13" s="1"/>
  <c r="F1057" i="13"/>
  <c r="H1057" i="13" s="1"/>
  <c r="J1060" i="13"/>
  <c r="CK1055" i="13"/>
  <c r="CJ1055" i="13"/>
  <c r="E1060" i="13"/>
  <c r="C1075" i="13"/>
  <c r="D1060" i="3"/>
  <c r="B1053" i="3" l="1"/>
  <c r="E1053" i="3" s="1"/>
  <c r="H1053" i="3"/>
  <c r="W1061" i="13"/>
  <c r="AA1061" i="13"/>
  <c r="A1059" i="13"/>
  <c r="F1058" i="13"/>
  <c r="H1058" i="13" s="1"/>
  <c r="K1058" i="13"/>
  <c r="M1058" i="13" s="1"/>
  <c r="J1061" i="13"/>
  <c r="CJ1056" i="13"/>
  <c r="CK1056" i="13"/>
  <c r="E1061" i="13"/>
  <c r="C1076" i="13"/>
  <c r="D1061" i="3"/>
  <c r="B1054" i="3" l="1"/>
  <c r="E1054" i="3" s="1"/>
  <c r="H1054" i="3"/>
  <c r="W1062" i="13"/>
  <c r="AA1062" i="13"/>
  <c r="A1060" i="13"/>
  <c r="K1059" i="13"/>
  <c r="M1059" i="13" s="1"/>
  <c r="F1059" i="13"/>
  <c r="H1059" i="13" s="1"/>
  <c r="J1062" i="13"/>
  <c r="CJ1057" i="13"/>
  <c r="CK1057" i="13"/>
  <c r="E1062" i="13"/>
  <c r="C1077" i="13"/>
  <c r="D1062" i="3"/>
  <c r="B1055" i="3" l="1"/>
  <c r="E1055" i="3" s="1"/>
  <c r="H1055" i="3"/>
  <c r="W1063" i="13"/>
  <c r="AA1063" i="13"/>
  <c r="A1061" i="13"/>
  <c r="F1060" i="13"/>
  <c r="H1060" i="13" s="1"/>
  <c r="K1060" i="13"/>
  <c r="M1060" i="13" s="1"/>
  <c r="J1063" i="13"/>
  <c r="CJ1058" i="13"/>
  <c r="CK1058" i="13"/>
  <c r="E1063" i="13"/>
  <c r="C1078" i="13"/>
  <c r="D1063" i="3"/>
  <c r="B1056" i="3" l="1"/>
  <c r="E1056" i="3" s="1"/>
  <c r="H1056" i="3"/>
  <c r="W1064" i="13"/>
  <c r="AA1064" i="13"/>
  <c r="A1062" i="13"/>
  <c r="F1061" i="13"/>
  <c r="H1061" i="13" s="1"/>
  <c r="K1061" i="13"/>
  <c r="M1061" i="13" s="1"/>
  <c r="J1064" i="13"/>
  <c r="CJ1059" i="13"/>
  <c r="CK1059" i="13"/>
  <c r="E1064" i="13"/>
  <c r="C1079" i="13"/>
  <c r="D1064" i="3"/>
  <c r="B1057" i="3" l="1"/>
  <c r="E1057" i="3" s="1"/>
  <c r="H1057" i="3"/>
  <c r="W1065" i="13"/>
  <c r="AA1065" i="13"/>
  <c r="A1063" i="13"/>
  <c r="F1062" i="13"/>
  <c r="H1062" i="13" s="1"/>
  <c r="K1062" i="13"/>
  <c r="M1062" i="13" s="1"/>
  <c r="J1065" i="13"/>
  <c r="CK1060" i="13"/>
  <c r="CJ1060" i="13"/>
  <c r="E1065" i="13"/>
  <c r="C1080" i="13"/>
  <c r="D1065" i="3"/>
  <c r="B1058" i="3" l="1"/>
  <c r="E1058" i="3" s="1"/>
  <c r="H1058" i="3"/>
  <c r="W1066" i="13"/>
  <c r="AA1066" i="13"/>
  <c r="A1064" i="13"/>
  <c r="K1063" i="13"/>
  <c r="M1063" i="13" s="1"/>
  <c r="F1063" i="13"/>
  <c r="H1063" i="13" s="1"/>
  <c r="J1066" i="13"/>
  <c r="CK1061" i="13"/>
  <c r="CJ1061" i="13"/>
  <c r="E1066" i="13"/>
  <c r="C1081" i="13"/>
  <c r="D1066" i="3"/>
  <c r="B1059" i="3" l="1"/>
  <c r="E1059" i="3" s="1"/>
  <c r="H1059" i="3"/>
  <c r="W1067" i="13"/>
  <c r="AA1067" i="13"/>
  <c r="A1065" i="13"/>
  <c r="K1064" i="13"/>
  <c r="M1064" i="13" s="1"/>
  <c r="F1064" i="13"/>
  <c r="H1064" i="13" s="1"/>
  <c r="J1067" i="13"/>
  <c r="CJ1062" i="13"/>
  <c r="CK1062" i="13"/>
  <c r="E1067" i="13"/>
  <c r="C1082" i="13"/>
  <c r="D1067" i="3"/>
  <c r="B1060" i="3" l="1"/>
  <c r="E1060" i="3" s="1"/>
  <c r="H1060" i="3"/>
  <c r="W1068" i="13"/>
  <c r="AA1068" i="13"/>
  <c r="A1066" i="13"/>
  <c r="K1065" i="13"/>
  <c r="M1065" i="13" s="1"/>
  <c r="F1065" i="13"/>
  <c r="H1065" i="13" s="1"/>
  <c r="J1068" i="13"/>
  <c r="CK1063" i="13"/>
  <c r="CJ1063" i="13"/>
  <c r="E1068" i="13"/>
  <c r="C1083" i="13"/>
  <c r="D1068" i="3"/>
  <c r="B1061" i="3" l="1"/>
  <c r="E1061" i="3" s="1"/>
  <c r="H1061" i="3"/>
  <c r="W1069" i="13"/>
  <c r="AA1069" i="13"/>
  <c r="A1067" i="13"/>
  <c r="K1066" i="13"/>
  <c r="M1066" i="13" s="1"/>
  <c r="F1066" i="13"/>
  <c r="H1066" i="13" s="1"/>
  <c r="J1069" i="13"/>
  <c r="CJ1064" i="13"/>
  <c r="CK1064" i="13"/>
  <c r="E1069" i="13"/>
  <c r="C1084" i="13"/>
  <c r="D1069" i="3"/>
  <c r="B1062" i="3" l="1"/>
  <c r="E1062" i="3" s="1"/>
  <c r="H1062" i="3"/>
  <c r="W1070" i="13"/>
  <c r="AA1070" i="13"/>
  <c r="A1068" i="13"/>
  <c r="K1067" i="13"/>
  <c r="M1067" i="13" s="1"/>
  <c r="F1067" i="13"/>
  <c r="H1067" i="13" s="1"/>
  <c r="J1070" i="13"/>
  <c r="CJ1065" i="13"/>
  <c r="CK1065" i="13"/>
  <c r="E1070" i="13"/>
  <c r="C1085" i="13"/>
  <c r="D1070" i="3"/>
  <c r="B1063" i="3" l="1"/>
  <c r="E1063" i="3" s="1"/>
  <c r="H1063" i="3"/>
  <c r="W1071" i="13"/>
  <c r="AA1071" i="13"/>
  <c r="A1069" i="13"/>
  <c r="K1068" i="13"/>
  <c r="M1068" i="13" s="1"/>
  <c r="F1068" i="13"/>
  <c r="H1068" i="13" s="1"/>
  <c r="J1071" i="13"/>
  <c r="CJ1066" i="13"/>
  <c r="CK1066" i="13"/>
  <c r="E1071" i="13"/>
  <c r="C1086" i="13"/>
  <c r="D1071" i="3"/>
  <c r="B1064" i="3" l="1"/>
  <c r="E1064" i="3" s="1"/>
  <c r="H1064" i="3"/>
  <c r="W1072" i="13"/>
  <c r="AA1072" i="13"/>
  <c r="A1070" i="13"/>
  <c r="K1069" i="13"/>
  <c r="M1069" i="13" s="1"/>
  <c r="F1069" i="13"/>
  <c r="H1069" i="13" s="1"/>
  <c r="J1072" i="13"/>
  <c r="CK1067" i="13"/>
  <c r="CJ1067" i="13"/>
  <c r="E1072" i="13"/>
  <c r="C1087" i="13"/>
  <c r="D1072" i="3"/>
  <c r="B1065" i="3" l="1"/>
  <c r="E1065" i="3" s="1"/>
  <c r="H1065" i="3"/>
  <c r="W1073" i="13"/>
  <c r="AA1073" i="13"/>
  <c r="A1071" i="13"/>
  <c r="K1070" i="13"/>
  <c r="M1070" i="13" s="1"/>
  <c r="F1070" i="13"/>
  <c r="H1070" i="13" s="1"/>
  <c r="J1073" i="13"/>
  <c r="CK1068" i="13"/>
  <c r="CJ1068" i="13"/>
  <c r="E1073" i="13"/>
  <c r="C1088" i="13"/>
  <c r="D1073" i="3"/>
  <c r="B1066" i="3" l="1"/>
  <c r="E1066" i="3" s="1"/>
  <c r="H1066" i="3"/>
  <c r="W1074" i="13"/>
  <c r="AA1074" i="13"/>
  <c r="A1072" i="13"/>
  <c r="F1071" i="13"/>
  <c r="H1071" i="13" s="1"/>
  <c r="K1071" i="13"/>
  <c r="M1071" i="13" s="1"/>
  <c r="J1074" i="13"/>
  <c r="CK1069" i="13"/>
  <c r="CJ1069" i="13"/>
  <c r="E1074" i="13"/>
  <c r="C1089" i="13"/>
  <c r="D1074" i="3"/>
  <c r="B1067" i="3" l="1"/>
  <c r="E1067" i="3" s="1"/>
  <c r="H1067" i="3"/>
  <c r="W1075" i="13"/>
  <c r="AA1075" i="13"/>
  <c r="A1073" i="13"/>
  <c r="K1072" i="13"/>
  <c r="M1072" i="13" s="1"/>
  <c r="F1072" i="13"/>
  <c r="H1072" i="13" s="1"/>
  <c r="J1075" i="13"/>
  <c r="CK1070" i="13"/>
  <c r="CJ1070" i="13"/>
  <c r="E1075" i="13"/>
  <c r="C1090" i="13"/>
  <c r="D1075" i="3"/>
  <c r="B1068" i="3" l="1"/>
  <c r="E1068" i="3" s="1"/>
  <c r="H1068" i="3"/>
  <c r="W1076" i="13"/>
  <c r="AA1076" i="13"/>
  <c r="A1074" i="13"/>
  <c r="K1073" i="13"/>
  <c r="M1073" i="13" s="1"/>
  <c r="F1073" i="13"/>
  <c r="H1073" i="13" s="1"/>
  <c r="J1076" i="13"/>
  <c r="CK1071" i="13"/>
  <c r="CJ1071" i="13"/>
  <c r="E1076" i="13"/>
  <c r="C1091" i="13"/>
  <c r="D1076" i="3"/>
  <c r="B1069" i="3" l="1"/>
  <c r="E1069" i="3" s="1"/>
  <c r="H1069" i="3"/>
  <c r="W1077" i="13"/>
  <c r="AA1077" i="13"/>
  <c r="A1075" i="13"/>
  <c r="F1074" i="13"/>
  <c r="H1074" i="13" s="1"/>
  <c r="K1074" i="13"/>
  <c r="M1074" i="13" s="1"/>
  <c r="J1077" i="13"/>
  <c r="CJ1072" i="13"/>
  <c r="CK1072" i="13"/>
  <c r="E1077" i="13"/>
  <c r="C1092" i="13"/>
  <c r="D1077" i="3"/>
  <c r="B1070" i="3" l="1"/>
  <c r="E1070" i="3" s="1"/>
  <c r="H1070" i="3"/>
  <c r="W1078" i="13"/>
  <c r="AA1078" i="13"/>
  <c r="A1076" i="13"/>
  <c r="K1075" i="13"/>
  <c r="M1075" i="13" s="1"/>
  <c r="F1075" i="13"/>
  <c r="H1075" i="13" s="1"/>
  <c r="J1078" i="13"/>
  <c r="CK1073" i="13"/>
  <c r="CJ1073" i="13"/>
  <c r="E1078" i="13"/>
  <c r="C1093" i="13"/>
  <c r="D1078" i="3"/>
  <c r="B1071" i="3" l="1"/>
  <c r="E1071" i="3" s="1"/>
  <c r="H1071" i="3"/>
  <c r="W1079" i="13"/>
  <c r="AA1079" i="13"/>
  <c r="A1077" i="13"/>
  <c r="K1076" i="13"/>
  <c r="M1076" i="13" s="1"/>
  <c r="F1076" i="13"/>
  <c r="H1076" i="13" s="1"/>
  <c r="J1079" i="13"/>
  <c r="CK1074" i="13"/>
  <c r="CJ1074" i="13"/>
  <c r="E1079" i="13"/>
  <c r="C1094" i="13"/>
  <c r="D1079" i="3"/>
  <c r="B1072" i="3" l="1"/>
  <c r="E1072" i="3" s="1"/>
  <c r="H1072" i="3"/>
  <c r="W1080" i="13"/>
  <c r="AA1080" i="13"/>
  <c r="A1078" i="13"/>
  <c r="F1077" i="13"/>
  <c r="H1077" i="13" s="1"/>
  <c r="K1077" i="13"/>
  <c r="M1077" i="13" s="1"/>
  <c r="J1080" i="13"/>
  <c r="CK1075" i="13"/>
  <c r="CJ1075" i="13"/>
  <c r="E1080" i="13"/>
  <c r="C1095" i="13"/>
  <c r="D1080" i="3"/>
  <c r="B1073" i="3" l="1"/>
  <c r="E1073" i="3" s="1"/>
  <c r="H1073" i="3"/>
  <c r="W1081" i="13"/>
  <c r="AA1081" i="13"/>
  <c r="A1079" i="13"/>
  <c r="K1078" i="13"/>
  <c r="M1078" i="13" s="1"/>
  <c r="F1078" i="13"/>
  <c r="H1078" i="13" s="1"/>
  <c r="J1081" i="13"/>
  <c r="CJ1076" i="13"/>
  <c r="CK1076" i="13"/>
  <c r="E1081" i="13"/>
  <c r="C1096" i="13"/>
  <c r="D1081" i="3"/>
  <c r="B1074" i="3" l="1"/>
  <c r="E1074" i="3" s="1"/>
  <c r="H1074" i="3"/>
  <c r="W1082" i="13"/>
  <c r="AA1082" i="13"/>
  <c r="A1080" i="13"/>
  <c r="F1079" i="13"/>
  <c r="H1079" i="13" s="1"/>
  <c r="K1079" i="13"/>
  <c r="M1079" i="13" s="1"/>
  <c r="J1082" i="13"/>
  <c r="CK1077" i="13"/>
  <c r="CJ1077" i="13"/>
  <c r="E1082" i="13"/>
  <c r="C1097" i="13"/>
  <c r="D1082" i="3"/>
  <c r="B1075" i="3" l="1"/>
  <c r="E1075" i="3" s="1"/>
  <c r="H1075" i="3"/>
  <c r="W1083" i="13"/>
  <c r="AA1083" i="13"/>
  <c r="A1081" i="13"/>
  <c r="K1080" i="13"/>
  <c r="M1080" i="13" s="1"/>
  <c r="F1080" i="13"/>
  <c r="H1080" i="13" s="1"/>
  <c r="J1083" i="13"/>
  <c r="CK1078" i="13"/>
  <c r="CJ1078" i="13"/>
  <c r="E1083" i="13"/>
  <c r="C1098" i="13"/>
  <c r="D1083" i="3"/>
  <c r="B1076" i="3" l="1"/>
  <c r="E1076" i="3" s="1"/>
  <c r="H1076" i="3"/>
  <c r="W1084" i="13"/>
  <c r="AA1084" i="13"/>
  <c r="A1082" i="13"/>
  <c r="K1081" i="13"/>
  <c r="M1081" i="13" s="1"/>
  <c r="F1081" i="13"/>
  <c r="H1081" i="13" s="1"/>
  <c r="J1084" i="13"/>
  <c r="CJ1079" i="13"/>
  <c r="CK1079" i="13"/>
  <c r="E1084" i="13"/>
  <c r="C1099" i="13"/>
  <c r="D1084" i="3"/>
  <c r="B1077" i="3" l="1"/>
  <c r="E1077" i="3" s="1"/>
  <c r="H1077" i="3"/>
  <c r="W1085" i="13"/>
  <c r="AA1085" i="13"/>
  <c r="A1083" i="13"/>
  <c r="K1082" i="13"/>
  <c r="M1082" i="13" s="1"/>
  <c r="F1082" i="13"/>
  <c r="H1082" i="13" s="1"/>
  <c r="J1085" i="13"/>
  <c r="CK1080" i="13"/>
  <c r="CJ1080" i="13"/>
  <c r="E1085" i="13"/>
  <c r="C1100" i="13"/>
  <c r="D1085" i="3"/>
  <c r="B1078" i="3" l="1"/>
  <c r="E1078" i="3" s="1"/>
  <c r="H1078" i="3"/>
  <c r="W1086" i="13"/>
  <c r="AA1086" i="13"/>
  <c r="A1084" i="13"/>
  <c r="K1083" i="13"/>
  <c r="M1083" i="13" s="1"/>
  <c r="F1083" i="13"/>
  <c r="H1083" i="13" s="1"/>
  <c r="J1086" i="13"/>
  <c r="CJ1081" i="13"/>
  <c r="CK1081" i="13"/>
  <c r="E1086" i="13"/>
  <c r="C1101" i="13"/>
  <c r="D1086" i="3"/>
  <c r="B1079" i="3" l="1"/>
  <c r="E1079" i="3" s="1"/>
  <c r="H1079" i="3"/>
  <c r="W1087" i="13"/>
  <c r="AA1087" i="13"/>
  <c r="A1085" i="13"/>
  <c r="F1084" i="13"/>
  <c r="H1084" i="13" s="1"/>
  <c r="K1084" i="13"/>
  <c r="M1084" i="13" s="1"/>
  <c r="J1087" i="13"/>
  <c r="CJ1082" i="13"/>
  <c r="CK1082" i="13"/>
  <c r="E1087" i="13"/>
  <c r="C1102" i="13"/>
  <c r="D1087" i="3"/>
  <c r="B1080" i="3" l="1"/>
  <c r="E1080" i="3" s="1"/>
  <c r="H1080" i="3"/>
  <c r="W1088" i="13"/>
  <c r="AA1088" i="13"/>
  <c r="A1086" i="13"/>
  <c r="K1085" i="13"/>
  <c r="M1085" i="13" s="1"/>
  <c r="F1085" i="13"/>
  <c r="H1085" i="13" s="1"/>
  <c r="J1088" i="13"/>
  <c r="CJ1083" i="13"/>
  <c r="CK1083" i="13"/>
  <c r="E1088" i="13"/>
  <c r="C1103" i="13"/>
  <c r="D1088" i="3"/>
  <c r="B1081" i="3" l="1"/>
  <c r="E1081" i="3" s="1"/>
  <c r="H1081" i="3"/>
  <c r="W1089" i="13"/>
  <c r="AA1089" i="13"/>
  <c r="A1087" i="13"/>
  <c r="K1086" i="13"/>
  <c r="M1086" i="13" s="1"/>
  <c r="F1086" i="13"/>
  <c r="H1086" i="13" s="1"/>
  <c r="J1089" i="13"/>
  <c r="CJ1084" i="13"/>
  <c r="CK1084" i="13"/>
  <c r="E1089" i="13"/>
  <c r="C1104" i="13"/>
  <c r="D1089" i="3"/>
  <c r="B1082" i="3" l="1"/>
  <c r="E1082" i="3" s="1"/>
  <c r="H1082" i="3"/>
  <c r="W1090" i="13"/>
  <c r="AA1090" i="13"/>
  <c r="A1088" i="13"/>
  <c r="K1087" i="13"/>
  <c r="M1087" i="13" s="1"/>
  <c r="F1087" i="13"/>
  <c r="H1087" i="13" s="1"/>
  <c r="J1090" i="13"/>
  <c r="CK1085" i="13"/>
  <c r="CJ1085" i="13"/>
  <c r="E1090" i="13"/>
  <c r="C1105" i="13"/>
  <c r="D1090" i="3"/>
  <c r="B1083" i="3" l="1"/>
  <c r="E1083" i="3" s="1"/>
  <c r="H1083" i="3"/>
  <c r="W1091" i="13"/>
  <c r="AA1091" i="13"/>
  <c r="A1089" i="13"/>
  <c r="K1088" i="13"/>
  <c r="M1088" i="13" s="1"/>
  <c r="F1088" i="13"/>
  <c r="H1088" i="13" s="1"/>
  <c r="J1091" i="13"/>
  <c r="CJ1086" i="13"/>
  <c r="CK1086" i="13"/>
  <c r="E1091" i="13"/>
  <c r="C1106" i="13"/>
  <c r="D1091" i="3"/>
  <c r="B1084" i="3" l="1"/>
  <c r="E1084" i="3" s="1"/>
  <c r="H1084" i="3"/>
  <c r="W1092" i="13"/>
  <c r="AA1092" i="13"/>
  <c r="A1090" i="13"/>
  <c r="K1089" i="13"/>
  <c r="M1089" i="13" s="1"/>
  <c r="F1089" i="13"/>
  <c r="H1089" i="13" s="1"/>
  <c r="J1092" i="13"/>
  <c r="CK1087" i="13"/>
  <c r="CJ1087" i="13"/>
  <c r="E1092" i="13"/>
  <c r="C1107" i="13"/>
  <c r="D1092" i="3"/>
  <c r="B1085" i="3" l="1"/>
  <c r="E1085" i="3" s="1"/>
  <c r="H1085" i="3"/>
  <c r="W1093" i="13"/>
  <c r="AA1093" i="13"/>
  <c r="A1091" i="13"/>
  <c r="K1090" i="13"/>
  <c r="M1090" i="13" s="1"/>
  <c r="F1090" i="13"/>
  <c r="H1090" i="13" s="1"/>
  <c r="J1093" i="13"/>
  <c r="CK1088" i="13"/>
  <c r="CJ1088" i="13"/>
  <c r="E1093" i="13"/>
  <c r="C1108" i="13"/>
  <c r="D1093" i="3"/>
  <c r="B1086" i="3" l="1"/>
  <c r="E1086" i="3" s="1"/>
  <c r="H1086" i="3"/>
  <c r="W1094" i="13"/>
  <c r="AA1094" i="13"/>
  <c r="A1092" i="13"/>
  <c r="F1091" i="13"/>
  <c r="H1091" i="13" s="1"/>
  <c r="K1091" i="13"/>
  <c r="M1091" i="13" s="1"/>
  <c r="J1094" i="13"/>
  <c r="CK1089" i="13"/>
  <c r="CJ1089" i="13"/>
  <c r="E1094" i="13"/>
  <c r="C1109" i="13"/>
  <c r="D1094" i="3"/>
  <c r="B1087" i="3" l="1"/>
  <c r="E1087" i="3" s="1"/>
  <c r="H1087" i="3"/>
  <c r="W1095" i="13"/>
  <c r="AA1095" i="13"/>
  <c r="A1093" i="13"/>
  <c r="K1092" i="13"/>
  <c r="M1092" i="13" s="1"/>
  <c r="F1092" i="13"/>
  <c r="H1092" i="13" s="1"/>
  <c r="J1095" i="13"/>
  <c r="CK1090" i="13"/>
  <c r="CJ1090" i="13"/>
  <c r="E1095" i="13"/>
  <c r="C1110" i="13"/>
  <c r="D1095" i="3"/>
  <c r="B1088" i="3" l="1"/>
  <c r="E1088" i="3" s="1"/>
  <c r="H1088" i="3"/>
  <c r="W1096" i="13"/>
  <c r="AA1096" i="13"/>
  <c r="A1094" i="13"/>
  <c r="K1093" i="13"/>
  <c r="M1093" i="13" s="1"/>
  <c r="F1093" i="13"/>
  <c r="H1093" i="13" s="1"/>
  <c r="J1096" i="13"/>
  <c r="CK1091" i="13"/>
  <c r="CJ1091" i="13"/>
  <c r="E1096" i="13"/>
  <c r="C1111" i="13"/>
  <c r="D1096" i="3"/>
  <c r="B1089" i="3" l="1"/>
  <c r="E1089" i="3" s="1"/>
  <c r="H1089" i="3"/>
  <c r="W1097" i="13"/>
  <c r="AA1097" i="13"/>
  <c r="A1095" i="13"/>
  <c r="K1094" i="13"/>
  <c r="M1094" i="13" s="1"/>
  <c r="F1094" i="13"/>
  <c r="H1094" i="13" s="1"/>
  <c r="J1097" i="13"/>
  <c r="CK1092" i="13"/>
  <c r="CJ1092" i="13"/>
  <c r="E1097" i="13"/>
  <c r="C1112" i="13"/>
  <c r="D1097" i="3"/>
  <c r="B1090" i="3" l="1"/>
  <c r="E1090" i="3" s="1"/>
  <c r="H1090" i="3"/>
  <c r="W1098" i="13"/>
  <c r="AA1098" i="13"/>
  <c r="A1096" i="13"/>
  <c r="F1095" i="13"/>
  <c r="H1095" i="13" s="1"/>
  <c r="K1095" i="13"/>
  <c r="M1095" i="13" s="1"/>
  <c r="J1098" i="13"/>
  <c r="CK1093" i="13"/>
  <c r="CJ1093" i="13"/>
  <c r="E1098" i="13"/>
  <c r="C1113" i="13"/>
  <c r="D1098" i="3"/>
  <c r="B1091" i="3" l="1"/>
  <c r="E1091" i="3" s="1"/>
  <c r="H1091" i="3"/>
  <c r="W1099" i="13"/>
  <c r="AA1099" i="13"/>
  <c r="A1097" i="13"/>
  <c r="K1096" i="13"/>
  <c r="M1096" i="13" s="1"/>
  <c r="F1096" i="13"/>
  <c r="H1096" i="13" s="1"/>
  <c r="J1099" i="13"/>
  <c r="CJ1094" i="13"/>
  <c r="CK1094" i="13"/>
  <c r="E1099" i="13"/>
  <c r="C1114" i="13"/>
  <c r="D1099" i="3"/>
  <c r="B1092" i="3" l="1"/>
  <c r="E1092" i="3" s="1"/>
  <c r="H1092" i="3"/>
  <c r="W1100" i="13"/>
  <c r="AA1100" i="13"/>
  <c r="A1098" i="13"/>
  <c r="K1097" i="13"/>
  <c r="M1097" i="13" s="1"/>
  <c r="F1097" i="13"/>
  <c r="H1097" i="13" s="1"/>
  <c r="J1100" i="13"/>
  <c r="CJ1095" i="13"/>
  <c r="CK1095" i="13"/>
  <c r="E1100" i="13"/>
  <c r="C1115" i="13"/>
  <c r="D1100" i="3"/>
  <c r="B1093" i="3" l="1"/>
  <c r="E1093" i="3" s="1"/>
  <c r="H1093" i="3"/>
  <c r="W1101" i="13"/>
  <c r="AA1101" i="13"/>
  <c r="A1099" i="13"/>
  <c r="K1098" i="13"/>
  <c r="M1098" i="13" s="1"/>
  <c r="F1098" i="13"/>
  <c r="H1098" i="13" s="1"/>
  <c r="J1101" i="13"/>
  <c r="CJ1096" i="13"/>
  <c r="CK1096" i="13"/>
  <c r="E1101" i="13"/>
  <c r="C1116" i="13"/>
  <c r="D1101" i="3"/>
  <c r="B1094" i="3" l="1"/>
  <c r="E1094" i="3" s="1"/>
  <c r="H1094" i="3"/>
  <c r="W1102" i="13"/>
  <c r="AA1102" i="13"/>
  <c r="A1100" i="13"/>
  <c r="K1099" i="13"/>
  <c r="M1099" i="13" s="1"/>
  <c r="F1099" i="13"/>
  <c r="H1099" i="13" s="1"/>
  <c r="J1102" i="13"/>
  <c r="CK1097" i="13"/>
  <c r="CJ1097" i="13"/>
  <c r="E1102" i="13"/>
  <c r="C1117" i="13"/>
  <c r="D1102" i="3"/>
  <c r="B1095" i="3" l="1"/>
  <c r="E1095" i="3" s="1"/>
  <c r="H1095" i="3"/>
  <c r="W1103" i="13"/>
  <c r="AA1103" i="13"/>
  <c r="A1101" i="13"/>
  <c r="K1100" i="13"/>
  <c r="M1100" i="13" s="1"/>
  <c r="F1100" i="13"/>
  <c r="H1100" i="13" s="1"/>
  <c r="J1103" i="13"/>
  <c r="CK1098" i="13"/>
  <c r="CJ1098" i="13"/>
  <c r="E1103" i="13"/>
  <c r="C1118" i="13"/>
  <c r="D1103" i="3"/>
  <c r="B1096" i="3" l="1"/>
  <c r="E1096" i="3" s="1"/>
  <c r="H1096" i="3"/>
  <c r="W1104" i="13"/>
  <c r="AA1104" i="13"/>
  <c r="A1102" i="13"/>
  <c r="K1101" i="13"/>
  <c r="M1101" i="13" s="1"/>
  <c r="F1101" i="13"/>
  <c r="H1101" i="13" s="1"/>
  <c r="J1104" i="13"/>
  <c r="CJ1099" i="13"/>
  <c r="CK1099" i="13"/>
  <c r="E1104" i="13"/>
  <c r="C1119" i="13"/>
  <c r="D1104" i="3"/>
  <c r="B1097" i="3" l="1"/>
  <c r="E1097" i="3" s="1"/>
  <c r="H1097" i="3"/>
  <c r="W1105" i="13"/>
  <c r="AA1105" i="13"/>
  <c r="A1103" i="13"/>
  <c r="F1102" i="13"/>
  <c r="H1102" i="13" s="1"/>
  <c r="K1102" i="13"/>
  <c r="M1102" i="13" s="1"/>
  <c r="J1105" i="13"/>
  <c r="CJ1100" i="13"/>
  <c r="CK1100" i="13"/>
  <c r="E1105" i="13"/>
  <c r="C1120" i="13"/>
  <c r="D1105" i="3"/>
  <c r="B1098" i="3" l="1"/>
  <c r="E1098" i="3" s="1"/>
  <c r="H1098" i="3"/>
  <c r="W1106" i="13"/>
  <c r="AA1106" i="13"/>
  <c r="A1104" i="13"/>
  <c r="F1103" i="13"/>
  <c r="H1103" i="13" s="1"/>
  <c r="K1103" i="13"/>
  <c r="M1103" i="13" s="1"/>
  <c r="J1106" i="13"/>
  <c r="CK1101" i="13"/>
  <c r="CJ1101" i="13"/>
  <c r="E1106" i="13"/>
  <c r="C1121" i="13"/>
  <c r="D1106" i="3"/>
  <c r="B1099" i="3" l="1"/>
  <c r="E1099" i="3" s="1"/>
  <c r="H1099" i="3"/>
  <c r="W1107" i="13"/>
  <c r="AA1107" i="13"/>
  <c r="A1105" i="13"/>
  <c r="F1104" i="13"/>
  <c r="H1104" i="13" s="1"/>
  <c r="K1104" i="13"/>
  <c r="M1104" i="13" s="1"/>
  <c r="J1107" i="13"/>
  <c r="CK1102" i="13"/>
  <c r="CJ1102" i="13"/>
  <c r="E1107" i="13"/>
  <c r="C1122" i="13"/>
  <c r="D1107" i="3"/>
  <c r="B1100" i="3" l="1"/>
  <c r="E1100" i="3" s="1"/>
  <c r="H1100" i="3"/>
  <c r="W1108" i="13"/>
  <c r="AA1108" i="13"/>
  <c r="A1106" i="13"/>
  <c r="F1105" i="13"/>
  <c r="H1105" i="13" s="1"/>
  <c r="K1105" i="13"/>
  <c r="M1105" i="13" s="1"/>
  <c r="J1108" i="13"/>
  <c r="CJ1103" i="13"/>
  <c r="CK1103" i="13"/>
  <c r="E1108" i="13"/>
  <c r="C1123" i="13"/>
  <c r="D1108" i="3"/>
  <c r="B1101" i="3" l="1"/>
  <c r="E1101" i="3" s="1"/>
  <c r="H1101" i="3"/>
  <c r="W1109" i="13"/>
  <c r="AA1109" i="13"/>
  <c r="A1107" i="13"/>
  <c r="F1106" i="13"/>
  <c r="H1106" i="13" s="1"/>
  <c r="K1106" i="13"/>
  <c r="M1106" i="13" s="1"/>
  <c r="J1109" i="13"/>
  <c r="CJ1104" i="13"/>
  <c r="CK1104" i="13"/>
  <c r="E1109" i="13"/>
  <c r="C1124" i="13"/>
  <c r="D1109" i="3"/>
  <c r="B1102" i="3" l="1"/>
  <c r="E1102" i="3" s="1"/>
  <c r="H1102" i="3"/>
  <c r="W1110" i="13"/>
  <c r="AA1110" i="13"/>
  <c r="A1108" i="13"/>
  <c r="F1107" i="13"/>
  <c r="H1107" i="13" s="1"/>
  <c r="K1107" i="13"/>
  <c r="M1107" i="13" s="1"/>
  <c r="J1110" i="13"/>
  <c r="CK1105" i="13"/>
  <c r="CJ1105" i="13"/>
  <c r="E1110" i="13"/>
  <c r="C1125" i="13"/>
  <c r="D1110" i="3"/>
  <c r="B1103" i="3" l="1"/>
  <c r="E1103" i="3" s="1"/>
  <c r="H1103" i="3"/>
  <c r="W1111" i="13"/>
  <c r="AA1111" i="13"/>
  <c r="A1109" i="13"/>
  <c r="K1108" i="13"/>
  <c r="M1108" i="13" s="1"/>
  <c r="F1108" i="13"/>
  <c r="H1108" i="13" s="1"/>
  <c r="J1111" i="13"/>
  <c r="CK1106" i="13"/>
  <c r="CJ1106" i="13"/>
  <c r="E1111" i="13"/>
  <c r="C1126" i="13"/>
  <c r="D1111" i="3"/>
  <c r="B1104" i="3" l="1"/>
  <c r="E1104" i="3" s="1"/>
  <c r="H1104" i="3"/>
  <c r="W1112" i="13"/>
  <c r="AA1112" i="13"/>
  <c r="A1110" i="13"/>
  <c r="K1109" i="13"/>
  <c r="M1109" i="13" s="1"/>
  <c r="F1109" i="13"/>
  <c r="H1109" i="13" s="1"/>
  <c r="J1112" i="13"/>
  <c r="CJ1107" i="13"/>
  <c r="CK1107" i="13"/>
  <c r="E1112" i="13"/>
  <c r="C1127" i="13"/>
  <c r="D1112" i="3"/>
  <c r="B1105" i="3" l="1"/>
  <c r="E1105" i="3" s="1"/>
  <c r="H1105" i="3"/>
  <c r="W1113" i="13"/>
  <c r="AA1113" i="13"/>
  <c r="A1111" i="13"/>
  <c r="F1110" i="13"/>
  <c r="H1110" i="13" s="1"/>
  <c r="K1110" i="13"/>
  <c r="M1110" i="13" s="1"/>
  <c r="J1113" i="13"/>
  <c r="CJ1108" i="13"/>
  <c r="CK1108" i="13"/>
  <c r="E1113" i="13"/>
  <c r="C1128" i="13"/>
  <c r="D1113" i="3"/>
  <c r="B1106" i="3" l="1"/>
  <c r="E1106" i="3" s="1"/>
  <c r="H1106" i="3"/>
  <c r="W1114" i="13"/>
  <c r="AA1114" i="13"/>
  <c r="A1112" i="13"/>
  <c r="F1111" i="13"/>
  <c r="H1111" i="13" s="1"/>
  <c r="K1111" i="13"/>
  <c r="M1111" i="13" s="1"/>
  <c r="J1114" i="13"/>
  <c r="CK1109" i="13"/>
  <c r="CJ1109" i="13"/>
  <c r="E1114" i="13"/>
  <c r="C1129" i="13"/>
  <c r="D1114" i="3"/>
  <c r="B1107" i="3" l="1"/>
  <c r="E1107" i="3" s="1"/>
  <c r="H1107" i="3"/>
  <c r="W1115" i="13"/>
  <c r="AA1115" i="13"/>
  <c r="A1113" i="13"/>
  <c r="K1112" i="13"/>
  <c r="M1112" i="13" s="1"/>
  <c r="F1112" i="13"/>
  <c r="H1112" i="13" s="1"/>
  <c r="J1115" i="13"/>
  <c r="CJ1110" i="13"/>
  <c r="CK1110" i="13"/>
  <c r="E1115" i="13"/>
  <c r="C1130" i="13"/>
  <c r="D1115" i="3"/>
  <c r="B1108" i="3" l="1"/>
  <c r="E1108" i="3" s="1"/>
  <c r="H1108" i="3"/>
  <c r="W1116" i="13"/>
  <c r="AA1116" i="13"/>
  <c r="A1114" i="13"/>
  <c r="K1113" i="13"/>
  <c r="M1113" i="13" s="1"/>
  <c r="F1113" i="13"/>
  <c r="H1113" i="13" s="1"/>
  <c r="J1116" i="13"/>
  <c r="CK1111" i="13"/>
  <c r="CJ1111" i="13"/>
  <c r="E1116" i="13"/>
  <c r="C1131" i="13"/>
  <c r="D1116" i="3"/>
  <c r="B1109" i="3" l="1"/>
  <c r="E1109" i="3" s="1"/>
  <c r="H1109" i="3"/>
  <c r="W1117" i="13"/>
  <c r="AA1117" i="13"/>
  <c r="A1115" i="13"/>
  <c r="K1114" i="13"/>
  <c r="M1114" i="13" s="1"/>
  <c r="F1114" i="13"/>
  <c r="H1114" i="13" s="1"/>
  <c r="J1117" i="13"/>
  <c r="CJ1112" i="13"/>
  <c r="CK1112" i="13"/>
  <c r="E1117" i="13"/>
  <c r="C1132" i="13"/>
  <c r="D1117" i="3"/>
  <c r="B1110" i="3" l="1"/>
  <c r="E1110" i="3" s="1"/>
  <c r="H1110" i="3"/>
  <c r="W1118" i="13"/>
  <c r="AA1118" i="13"/>
  <c r="A1116" i="13"/>
  <c r="K1115" i="13"/>
  <c r="M1115" i="13" s="1"/>
  <c r="F1115" i="13"/>
  <c r="H1115" i="13" s="1"/>
  <c r="J1118" i="13"/>
  <c r="CJ1113" i="13"/>
  <c r="CK1113" i="13"/>
  <c r="E1118" i="13"/>
  <c r="C1133" i="13"/>
  <c r="D1118" i="3"/>
  <c r="B1111" i="3" l="1"/>
  <c r="E1111" i="3" s="1"/>
  <c r="H1111" i="3"/>
  <c r="W1119" i="13"/>
  <c r="AA1119" i="13"/>
  <c r="A1117" i="13"/>
  <c r="K1116" i="13"/>
  <c r="M1116" i="13" s="1"/>
  <c r="F1116" i="13"/>
  <c r="H1116" i="13" s="1"/>
  <c r="J1119" i="13"/>
  <c r="CK1114" i="13"/>
  <c r="CJ1114" i="13"/>
  <c r="E1119" i="13"/>
  <c r="C1134" i="13"/>
  <c r="D1119" i="3"/>
  <c r="B1112" i="3" l="1"/>
  <c r="E1112" i="3" s="1"/>
  <c r="H1112" i="3"/>
  <c r="W1120" i="13"/>
  <c r="AA1120" i="13"/>
  <c r="A1118" i="13"/>
  <c r="K1117" i="13"/>
  <c r="M1117" i="13" s="1"/>
  <c r="F1117" i="13"/>
  <c r="H1117" i="13" s="1"/>
  <c r="J1120" i="13"/>
  <c r="CK1115" i="13"/>
  <c r="CJ1115" i="13"/>
  <c r="E1120" i="13"/>
  <c r="C1135" i="13"/>
  <c r="D1120" i="3"/>
  <c r="B1113" i="3" l="1"/>
  <c r="E1113" i="3" s="1"/>
  <c r="H1113" i="3"/>
  <c r="W1121" i="13"/>
  <c r="AA1121" i="13"/>
  <c r="A1119" i="13"/>
  <c r="F1118" i="13"/>
  <c r="H1118" i="13" s="1"/>
  <c r="K1118" i="13"/>
  <c r="M1118" i="13" s="1"/>
  <c r="J1121" i="13"/>
  <c r="CJ1116" i="13"/>
  <c r="CK1116" i="13"/>
  <c r="E1121" i="13"/>
  <c r="C1136" i="13"/>
  <c r="D1121" i="3"/>
  <c r="B1114" i="3" l="1"/>
  <c r="E1114" i="3" s="1"/>
  <c r="H1114" i="3"/>
  <c r="W1122" i="13"/>
  <c r="AA1122" i="13"/>
  <c r="A1120" i="13"/>
  <c r="F1119" i="13"/>
  <c r="H1119" i="13" s="1"/>
  <c r="K1119" i="13"/>
  <c r="M1119" i="13" s="1"/>
  <c r="J1122" i="13"/>
  <c r="CJ1117" i="13"/>
  <c r="CK1117" i="13"/>
  <c r="E1122" i="13"/>
  <c r="C1137" i="13"/>
  <c r="D1122" i="3"/>
  <c r="B1115" i="3" l="1"/>
  <c r="E1115" i="3" s="1"/>
  <c r="H1115" i="3"/>
  <c r="W1123" i="13"/>
  <c r="AA1123" i="13"/>
  <c r="A1121" i="13"/>
  <c r="K1120" i="13"/>
  <c r="M1120" i="13" s="1"/>
  <c r="F1120" i="13"/>
  <c r="H1120" i="13" s="1"/>
  <c r="J1123" i="13"/>
  <c r="CJ1118" i="13"/>
  <c r="CK1118" i="13"/>
  <c r="E1123" i="13"/>
  <c r="C1138" i="13"/>
  <c r="D1123" i="3"/>
  <c r="B1116" i="3" l="1"/>
  <c r="E1116" i="3" s="1"/>
  <c r="H1116" i="3"/>
  <c r="W1124" i="13"/>
  <c r="AA1124" i="13"/>
  <c r="A1122" i="13"/>
  <c r="F1121" i="13"/>
  <c r="H1121" i="13" s="1"/>
  <c r="K1121" i="13"/>
  <c r="M1121" i="13" s="1"/>
  <c r="J1124" i="13"/>
  <c r="CJ1119" i="13"/>
  <c r="CK1119" i="13"/>
  <c r="E1124" i="13"/>
  <c r="C1139" i="13"/>
  <c r="D1124" i="3"/>
  <c r="B1117" i="3" l="1"/>
  <c r="E1117" i="3" s="1"/>
  <c r="H1117" i="3"/>
  <c r="W1125" i="13"/>
  <c r="AA1125" i="13"/>
  <c r="A1123" i="13"/>
  <c r="K1122" i="13"/>
  <c r="M1122" i="13" s="1"/>
  <c r="F1122" i="13"/>
  <c r="H1122" i="13" s="1"/>
  <c r="J1125" i="13"/>
  <c r="CK1120" i="13"/>
  <c r="CJ1120" i="13"/>
  <c r="E1125" i="13"/>
  <c r="C1140" i="13"/>
  <c r="D1125" i="3"/>
  <c r="B1118" i="3" l="1"/>
  <c r="E1118" i="3" s="1"/>
  <c r="H1118" i="3"/>
  <c r="W1126" i="13"/>
  <c r="AA1126" i="13"/>
  <c r="A1124" i="13"/>
  <c r="F1123" i="13"/>
  <c r="H1123" i="13" s="1"/>
  <c r="K1123" i="13"/>
  <c r="M1123" i="13" s="1"/>
  <c r="J1126" i="13"/>
  <c r="CK1121" i="13"/>
  <c r="CJ1121" i="13"/>
  <c r="E1126" i="13"/>
  <c r="C1141" i="13"/>
  <c r="D1126" i="3"/>
  <c r="B1119" i="3" l="1"/>
  <c r="E1119" i="3" s="1"/>
  <c r="H1119" i="3"/>
  <c r="W1127" i="13"/>
  <c r="AA1127" i="13"/>
  <c r="A1125" i="13"/>
  <c r="K1124" i="13"/>
  <c r="M1124" i="13" s="1"/>
  <c r="F1124" i="13"/>
  <c r="H1124" i="13" s="1"/>
  <c r="J1127" i="13"/>
  <c r="CJ1122" i="13"/>
  <c r="CK1122" i="13"/>
  <c r="E1127" i="13"/>
  <c r="C1142" i="13"/>
  <c r="D1127" i="3"/>
  <c r="B1120" i="3" l="1"/>
  <c r="E1120" i="3" s="1"/>
  <c r="H1120" i="3"/>
  <c r="W1128" i="13"/>
  <c r="AA1128" i="13"/>
  <c r="A1126" i="13"/>
  <c r="F1125" i="13"/>
  <c r="H1125" i="13" s="1"/>
  <c r="K1125" i="13"/>
  <c r="M1125" i="13" s="1"/>
  <c r="J1128" i="13"/>
  <c r="CK1123" i="13"/>
  <c r="CJ1123" i="13"/>
  <c r="E1128" i="13"/>
  <c r="C1143" i="13"/>
  <c r="D1128" i="3"/>
  <c r="B1121" i="3" l="1"/>
  <c r="E1121" i="3" s="1"/>
  <c r="H1121" i="3"/>
  <c r="W1129" i="13"/>
  <c r="AA1129" i="13"/>
  <c r="A1127" i="13"/>
  <c r="K1126" i="13"/>
  <c r="M1126" i="13" s="1"/>
  <c r="F1126" i="13"/>
  <c r="H1126" i="13" s="1"/>
  <c r="J1129" i="13"/>
  <c r="CJ1124" i="13"/>
  <c r="CK1124" i="13"/>
  <c r="E1129" i="13"/>
  <c r="C1144" i="13"/>
  <c r="D1129" i="3"/>
  <c r="B1122" i="3" l="1"/>
  <c r="E1122" i="3" s="1"/>
  <c r="H1122" i="3"/>
  <c r="W1130" i="13"/>
  <c r="AA1130" i="13"/>
  <c r="A1128" i="13"/>
  <c r="K1127" i="13"/>
  <c r="M1127" i="13" s="1"/>
  <c r="F1127" i="13"/>
  <c r="H1127" i="13" s="1"/>
  <c r="J1130" i="13"/>
  <c r="CJ1125" i="13"/>
  <c r="CK1125" i="13"/>
  <c r="E1130" i="13"/>
  <c r="C1145" i="13"/>
  <c r="D1130" i="3"/>
  <c r="B1123" i="3" l="1"/>
  <c r="E1123" i="3" s="1"/>
  <c r="H1123" i="3"/>
  <c r="W1131" i="13"/>
  <c r="AA1131" i="13"/>
  <c r="A1129" i="13"/>
  <c r="F1128" i="13"/>
  <c r="H1128" i="13" s="1"/>
  <c r="K1128" i="13"/>
  <c r="M1128" i="13" s="1"/>
  <c r="J1131" i="13"/>
  <c r="CK1126" i="13"/>
  <c r="CJ1126" i="13"/>
  <c r="E1131" i="13"/>
  <c r="C1146" i="13"/>
  <c r="D1131" i="3"/>
  <c r="B1124" i="3" l="1"/>
  <c r="E1124" i="3" s="1"/>
  <c r="H1124" i="3"/>
  <c r="W1132" i="13"/>
  <c r="AA1132" i="13"/>
  <c r="A1130" i="13"/>
  <c r="K1129" i="13"/>
  <c r="M1129" i="13" s="1"/>
  <c r="F1129" i="13"/>
  <c r="H1129" i="13" s="1"/>
  <c r="J1132" i="13"/>
  <c r="CK1127" i="13"/>
  <c r="CJ1127" i="13"/>
  <c r="E1132" i="13"/>
  <c r="C1147" i="13"/>
  <c r="D1132" i="3"/>
  <c r="B1125" i="3" l="1"/>
  <c r="E1125" i="3" s="1"/>
  <c r="H1125" i="3"/>
  <c r="W1133" i="13"/>
  <c r="AA1133" i="13"/>
  <c r="A1131" i="13"/>
  <c r="F1130" i="13"/>
  <c r="H1130" i="13" s="1"/>
  <c r="K1130" i="13"/>
  <c r="M1130" i="13" s="1"/>
  <c r="J1133" i="13"/>
  <c r="CK1128" i="13"/>
  <c r="CJ1128" i="13"/>
  <c r="E1133" i="13"/>
  <c r="C1148" i="13"/>
  <c r="D1133" i="3"/>
  <c r="B1126" i="3" l="1"/>
  <c r="E1126" i="3" s="1"/>
  <c r="H1126" i="3"/>
  <c r="W1134" i="13"/>
  <c r="AA1134" i="13"/>
  <c r="A1132" i="13"/>
  <c r="K1131" i="13"/>
  <c r="M1131" i="13" s="1"/>
  <c r="F1131" i="13"/>
  <c r="H1131" i="13" s="1"/>
  <c r="J1134" i="13"/>
  <c r="CK1129" i="13"/>
  <c r="CJ1129" i="13"/>
  <c r="E1134" i="13"/>
  <c r="C1149" i="13"/>
  <c r="D1134" i="3"/>
  <c r="B1127" i="3" l="1"/>
  <c r="E1127" i="3" s="1"/>
  <c r="H1127" i="3"/>
  <c r="W1135" i="13"/>
  <c r="AA1135" i="13"/>
  <c r="A1133" i="13"/>
  <c r="K1132" i="13"/>
  <c r="M1132" i="13" s="1"/>
  <c r="F1132" i="13"/>
  <c r="H1132" i="13" s="1"/>
  <c r="J1135" i="13"/>
  <c r="CJ1130" i="13"/>
  <c r="CK1130" i="13"/>
  <c r="E1135" i="13"/>
  <c r="C1150" i="13"/>
  <c r="D1135" i="3"/>
  <c r="B1128" i="3" l="1"/>
  <c r="E1128" i="3" s="1"/>
  <c r="H1128" i="3"/>
  <c r="W1136" i="13"/>
  <c r="AA1136" i="13"/>
  <c r="A1134" i="13"/>
  <c r="K1133" i="13"/>
  <c r="M1133" i="13" s="1"/>
  <c r="F1133" i="13"/>
  <c r="H1133" i="13" s="1"/>
  <c r="J1136" i="13"/>
  <c r="CJ1131" i="13"/>
  <c r="CK1131" i="13"/>
  <c r="E1136" i="13"/>
  <c r="C1151" i="13"/>
  <c r="D1136" i="3"/>
  <c r="B1129" i="3" l="1"/>
  <c r="E1129" i="3" s="1"/>
  <c r="H1129" i="3"/>
  <c r="W1137" i="13"/>
  <c r="AA1137" i="13"/>
  <c r="A1135" i="13"/>
  <c r="K1134" i="13"/>
  <c r="M1134" i="13" s="1"/>
  <c r="F1134" i="13"/>
  <c r="H1134" i="13" s="1"/>
  <c r="J1137" i="13"/>
  <c r="CJ1132" i="13"/>
  <c r="CK1132" i="13"/>
  <c r="E1137" i="13"/>
  <c r="C1152" i="13"/>
  <c r="D1137" i="3"/>
  <c r="B1130" i="3" l="1"/>
  <c r="E1130" i="3" s="1"/>
  <c r="H1130" i="3"/>
  <c r="W1138" i="13"/>
  <c r="AA1138" i="13"/>
  <c r="A1136" i="13"/>
  <c r="K1135" i="13"/>
  <c r="M1135" i="13" s="1"/>
  <c r="F1135" i="13"/>
  <c r="H1135" i="13" s="1"/>
  <c r="J1138" i="13"/>
  <c r="CJ1133" i="13"/>
  <c r="CK1133" i="13"/>
  <c r="E1138" i="13"/>
  <c r="C1153" i="13"/>
  <c r="D1138" i="3"/>
  <c r="B1131" i="3" l="1"/>
  <c r="E1131" i="3" s="1"/>
  <c r="H1131" i="3"/>
  <c r="W1139" i="13"/>
  <c r="AA1139" i="13"/>
  <c r="A1137" i="13"/>
  <c r="F1136" i="13"/>
  <c r="H1136" i="13" s="1"/>
  <c r="K1136" i="13"/>
  <c r="M1136" i="13" s="1"/>
  <c r="J1139" i="13"/>
  <c r="CJ1134" i="13"/>
  <c r="CK1134" i="13"/>
  <c r="E1139" i="13"/>
  <c r="C1154" i="13"/>
  <c r="D1139" i="3"/>
  <c r="B1132" i="3" l="1"/>
  <c r="E1132" i="3" s="1"/>
  <c r="H1132" i="3"/>
  <c r="W1140" i="13"/>
  <c r="AA1140" i="13"/>
  <c r="A1138" i="13"/>
  <c r="K1137" i="13"/>
  <c r="M1137" i="13" s="1"/>
  <c r="F1137" i="13"/>
  <c r="H1137" i="13" s="1"/>
  <c r="J1140" i="13"/>
  <c r="CJ1135" i="13"/>
  <c r="CK1135" i="13"/>
  <c r="E1140" i="13"/>
  <c r="C1155" i="13"/>
  <c r="D1140" i="3"/>
  <c r="B1133" i="3" l="1"/>
  <c r="E1133" i="3" s="1"/>
  <c r="H1133" i="3"/>
  <c r="W1141" i="13"/>
  <c r="AA1141" i="13"/>
  <c r="A1139" i="13"/>
  <c r="K1138" i="13"/>
  <c r="M1138" i="13" s="1"/>
  <c r="F1138" i="13"/>
  <c r="H1138" i="13" s="1"/>
  <c r="J1141" i="13"/>
  <c r="CK1136" i="13"/>
  <c r="CJ1136" i="13"/>
  <c r="E1141" i="13"/>
  <c r="C1156" i="13"/>
  <c r="D1141" i="3"/>
  <c r="B1134" i="3" l="1"/>
  <c r="E1134" i="3" s="1"/>
  <c r="H1134" i="3"/>
  <c r="W1142" i="13"/>
  <c r="AA1142" i="13"/>
  <c r="A1140" i="13"/>
  <c r="F1139" i="13"/>
  <c r="H1139" i="13" s="1"/>
  <c r="K1139" i="13"/>
  <c r="M1139" i="13" s="1"/>
  <c r="J1142" i="13"/>
  <c r="CK1137" i="13"/>
  <c r="CJ1137" i="13"/>
  <c r="E1142" i="13"/>
  <c r="C1157" i="13"/>
  <c r="D1142" i="3"/>
  <c r="B1135" i="3" l="1"/>
  <c r="E1135" i="3" s="1"/>
  <c r="H1135" i="3"/>
  <c r="W1143" i="13"/>
  <c r="AA1143" i="13"/>
  <c r="A1141" i="13"/>
  <c r="K1140" i="13"/>
  <c r="M1140" i="13" s="1"/>
  <c r="F1140" i="13"/>
  <c r="H1140" i="13" s="1"/>
  <c r="J1143" i="13"/>
  <c r="CJ1138" i="13"/>
  <c r="CK1138" i="13"/>
  <c r="E1143" i="13"/>
  <c r="C1158" i="13"/>
  <c r="D1143" i="3"/>
  <c r="B1136" i="3" l="1"/>
  <c r="E1136" i="3" s="1"/>
  <c r="H1136" i="3"/>
  <c r="W1144" i="13"/>
  <c r="AA1144" i="13"/>
  <c r="A1142" i="13"/>
  <c r="F1141" i="13"/>
  <c r="H1141" i="13" s="1"/>
  <c r="K1141" i="13"/>
  <c r="M1141" i="13" s="1"/>
  <c r="J1144" i="13"/>
  <c r="CJ1139" i="13"/>
  <c r="CK1139" i="13"/>
  <c r="E1144" i="13"/>
  <c r="C1159" i="13"/>
  <c r="D1144" i="3"/>
  <c r="B1137" i="3" l="1"/>
  <c r="E1137" i="3" s="1"/>
  <c r="H1137" i="3"/>
  <c r="W1145" i="13"/>
  <c r="AA1145" i="13"/>
  <c r="A1143" i="13"/>
  <c r="K1142" i="13"/>
  <c r="M1142" i="13" s="1"/>
  <c r="F1142" i="13"/>
  <c r="H1142" i="13" s="1"/>
  <c r="J1145" i="13"/>
  <c r="CK1140" i="13"/>
  <c r="CJ1140" i="13"/>
  <c r="E1145" i="13"/>
  <c r="C1160" i="13"/>
  <c r="D1145" i="3"/>
  <c r="B1138" i="3" l="1"/>
  <c r="E1138" i="3" s="1"/>
  <c r="H1138" i="3"/>
  <c r="W1146" i="13"/>
  <c r="AA1146" i="13"/>
  <c r="A1144" i="13"/>
  <c r="K1143" i="13"/>
  <c r="M1143" i="13" s="1"/>
  <c r="F1143" i="13"/>
  <c r="H1143" i="13" s="1"/>
  <c r="J1146" i="13"/>
  <c r="CK1141" i="13"/>
  <c r="CJ1141" i="13"/>
  <c r="E1146" i="13"/>
  <c r="C1161" i="13"/>
  <c r="D1146" i="3"/>
  <c r="B1139" i="3" l="1"/>
  <c r="E1139" i="3" s="1"/>
  <c r="H1139" i="3"/>
  <c r="W1147" i="13"/>
  <c r="AA1147" i="13"/>
  <c r="A1145" i="13"/>
  <c r="K1144" i="13"/>
  <c r="M1144" i="13" s="1"/>
  <c r="F1144" i="13"/>
  <c r="H1144" i="13" s="1"/>
  <c r="J1147" i="13"/>
  <c r="CJ1142" i="13"/>
  <c r="CK1142" i="13"/>
  <c r="E1147" i="13"/>
  <c r="C1162" i="13"/>
  <c r="D1147" i="3"/>
  <c r="B1140" i="3" l="1"/>
  <c r="E1140" i="3" s="1"/>
  <c r="H1140" i="3"/>
  <c r="W1148" i="13"/>
  <c r="AA1148" i="13"/>
  <c r="A1146" i="13"/>
  <c r="K1145" i="13"/>
  <c r="M1145" i="13" s="1"/>
  <c r="F1145" i="13"/>
  <c r="H1145" i="13" s="1"/>
  <c r="J1148" i="13"/>
  <c r="CJ1143" i="13"/>
  <c r="CK1143" i="13"/>
  <c r="E1148" i="13"/>
  <c r="C1163" i="13"/>
  <c r="D1148" i="3"/>
  <c r="B1141" i="3" l="1"/>
  <c r="E1141" i="3" s="1"/>
  <c r="H1141" i="3"/>
  <c r="W1149" i="13"/>
  <c r="AA1149" i="13"/>
  <c r="A1147" i="13"/>
  <c r="K1146" i="13"/>
  <c r="M1146" i="13" s="1"/>
  <c r="F1146" i="13"/>
  <c r="H1146" i="13" s="1"/>
  <c r="J1149" i="13"/>
  <c r="CJ1144" i="13"/>
  <c r="CK1144" i="13"/>
  <c r="E1149" i="13"/>
  <c r="C1164" i="13"/>
  <c r="D1149" i="3"/>
  <c r="B1142" i="3" l="1"/>
  <c r="E1142" i="3" s="1"/>
  <c r="H1142" i="3"/>
  <c r="W1150" i="13"/>
  <c r="AA1150" i="13"/>
  <c r="A1148" i="13"/>
  <c r="K1147" i="13"/>
  <c r="M1147" i="13" s="1"/>
  <c r="F1147" i="13"/>
  <c r="H1147" i="13" s="1"/>
  <c r="J1150" i="13"/>
  <c r="CJ1145" i="13"/>
  <c r="CK1145" i="13"/>
  <c r="E1150" i="13"/>
  <c r="C1165" i="13"/>
  <c r="D1150" i="3"/>
  <c r="B1143" i="3" l="1"/>
  <c r="E1143" i="3" s="1"/>
  <c r="H1143" i="3"/>
  <c r="W1151" i="13"/>
  <c r="AA1151" i="13"/>
  <c r="A1149" i="13"/>
  <c r="K1148" i="13"/>
  <c r="M1148" i="13" s="1"/>
  <c r="F1148" i="13"/>
  <c r="H1148" i="13" s="1"/>
  <c r="J1151" i="13"/>
  <c r="CJ1146" i="13"/>
  <c r="CK1146" i="13"/>
  <c r="E1151" i="13"/>
  <c r="C1166" i="13"/>
  <c r="D1151" i="3"/>
  <c r="B1144" i="3" l="1"/>
  <c r="E1144" i="3" s="1"/>
  <c r="H1144" i="3"/>
  <c r="W1152" i="13"/>
  <c r="AA1152" i="13"/>
  <c r="A1150" i="13"/>
  <c r="F1149" i="13"/>
  <c r="H1149" i="13" s="1"/>
  <c r="K1149" i="13"/>
  <c r="M1149" i="13" s="1"/>
  <c r="J1152" i="13"/>
  <c r="CJ1147" i="13"/>
  <c r="CK1147" i="13"/>
  <c r="E1152" i="13"/>
  <c r="C1167" i="13"/>
  <c r="D1152" i="3"/>
  <c r="B1145" i="3" l="1"/>
  <c r="E1145" i="3" s="1"/>
  <c r="H1145" i="3"/>
  <c r="W1153" i="13"/>
  <c r="AA1153" i="13"/>
  <c r="A1151" i="13"/>
  <c r="F1150" i="13"/>
  <c r="H1150" i="13" s="1"/>
  <c r="K1150" i="13"/>
  <c r="M1150" i="13" s="1"/>
  <c r="J1153" i="13"/>
  <c r="CK1148" i="13"/>
  <c r="CJ1148" i="13"/>
  <c r="E1153" i="13"/>
  <c r="C1168" i="13"/>
  <c r="D1153" i="3"/>
  <c r="B1146" i="3" l="1"/>
  <c r="E1146" i="3" s="1"/>
  <c r="H1146" i="3"/>
  <c r="W1154" i="13"/>
  <c r="AA1154" i="13"/>
  <c r="A1152" i="13"/>
  <c r="F1151" i="13"/>
  <c r="H1151" i="13" s="1"/>
  <c r="K1151" i="13"/>
  <c r="M1151" i="13" s="1"/>
  <c r="J1154" i="13"/>
  <c r="CJ1149" i="13"/>
  <c r="CK1149" i="13"/>
  <c r="E1154" i="13"/>
  <c r="C1169" i="13"/>
  <c r="D1154" i="3"/>
  <c r="B1147" i="3" l="1"/>
  <c r="E1147" i="3" s="1"/>
  <c r="H1147" i="3"/>
  <c r="W1155" i="13"/>
  <c r="AA1155" i="13"/>
  <c r="A1153" i="13"/>
  <c r="F1152" i="13"/>
  <c r="H1152" i="13" s="1"/>
  <c r="K1152" i="13"/>
  <c r="M1152" i="13" s="1"/>
  <c r="J1155" i="13"/>
  <c r="CJ1150" i="13"/>
  <c r="CK1150" i="13"/>
  <c r="E1155" i="13"/>
  <c r="C1170" i="13"/>
  <c r="D1155" i="3"/>
  <c r="B1148" i="3" l="1"/>
  <c r="E1148" i="3" s="1"/>
  <c r="H1148" i="3"/>
  <c r="W1156" i="13"/>
  <c r="AA1156" i="13"/>
  <c r="A1154" i="13"/>
  <c r="F1153" i="13"/>
  <c r="H1153" i="13" s="1"/>
  <c r="K1153" i="13"/>
  <c r="M1153" i="13" s="1"/>
  <c r="J1156" i="13"/>
  <c r="CJ1151" i="13"/>
  <c r="CK1151" i="13"/>
  <c r="E1156" i="13"/>
  <c r="C1171" i="13"/>
  <c r="D1156" i="3"/>
  <c r="B1149" i="3" l="1"/>
  <c r="E1149" i="3" s="1"/>
  <c r="H1149" i="3"/>
  <c r="W1157" i="13"/>
  <c r="AA1157" i="13"/>
  <c r="A1155" i="13"/>
  <c r="K1154" i="13"/>
  <c r="M1154" i="13" s="1"/>
  <c r="F1154" i="13"/>
  <c r="H1154" i="13" s="1"/>
  <c r="J1157" i="13"/>
  <c r="CK1152" i="13"/>
  <c r="CJ1152" i="13"/>
  <c r="E1157" i="13"/>
  <c r="C1172" i="13"/>
  <c r="D1157" i="3"/>
  <c r="B1150" i="3" l="1"/>
  <c r="E1150" i="3" s="1"/>
  <c r="H1150" i="3"/>
  <c r="W1158" i="13"/>
  <c r="AA1158" i="13"/>
  <c r="A1156" i="13"/>
  <c r="F1155" i="13"/>
  <c r="H1155" i="13" s="1"/>
  <c r="K1155" i="13"/>
  <c r="M1155" i="13" s="1"/>
  <c r="J1158" i="13"/>
  <c r="CK1153" i="13"/>
  <c r="CJ1153" i="13"/>
  <c r="E1158" i="13"/>
  <c r="C1173" i="13"/>
  <c r="D1158" i="3"/>
  <c r="B1151" i="3" l="1"/>
  <c r="E1151" i="3" s="1"/>
  <c r="H1151" i="3"/>
  <c r="W1159" i="13"/>
  <c r="AA1159" i="13"/>
  <c r="A1157" i="13"/>
  <c r="F1156" i="13"/>
  <c r="H1156" i="13" s="1"/>
  <c r="K1156" i="13"/>
  <c r="M1156" i="13" s="1"/>
  <c r="J1159" i="13"/>
  <c r="CJ1154" i="13"/>
  <c r="CK1154" i="13"/>
  <c r="E1159" i="13"/>
  <c r="C1174" i="13"/>
  <c r="D1159" i="3"/>
  <c r="B1152" i="3" l="1"/>
  <c r="E1152" i="3" s="1"/>
  <c r="H1152" i="3"/>
  <c r="W1160" i="13"/>
  <c r="AA1160" i="13"/>
  <c r="A1158" i="13"/>
  <c r="F1157" i="13"/>
  <c r="H1157" i="13" s="1"/>
  <c r="K1157" i="13"/>
  <c r="M1157" i="13" s="1"/>
  <c r="J1160" i="13"/>
  <c r="CJ1155" i="13"/>
  <c r="CK1155" i="13"/>
  <c r="E1160" i="13"/>
  <c r="C1175" i="13"/>
  <c r="D1160" i="3"/>
  <c r="B1153" i="3" l="1"/>
  <c r="E1153" i="3" s="1"/>
  <c r="H1153" i="3"/>
  <c r="W1161" i="13"/>
  <c r="AA1161" i="13"/>
  <c r="A1159" i="13"/>
  <c r="F1158" i="13"/>
  <c r="H1158" i="13" s="1"/>
  <c r="K1158" i="13"/>
  <c r="M1158" i="13" s="1"/>
  <c r="J1161" i="13"/>
  <c r="CJ1156" i="13"/>
  <c r="CK1156" i="13"/>
  <c r="E1161" i="13"/>
  <c r="C1176" i="13"/>
  <c r="D1161" i="3"/>
  <c r="B1154" i="3" l="1"/>
  <c r="E1154" i="3" s="1"/>
  <c r="H1154" i="3"/>
  <c r="W1162" i="13"/>
  <c r="AA1162" i="13"/>
  <c r="A1160" i="13"/>
  <c r="K1159" i="13"/>
  <c r="M1159" i="13" s="1"/>
  <c r="F1159" i="13"/>
  <c r="H1159" i="13" s="1"/>
  <c r="J1162" i="13"/>
  <c r="CJ1157" i="13"/>
  <c r="CK1157" i="13"/>
  <c r="E1162" i="13"/>
  <c r="C1177" i="13"/>
  <c r="D1162" i="3"/>
  <c r="B1155" i="3" l="1"/>
  <c r="E1155" i="3" s="1"/>
  <c r="H1155" i="3"/>
  <c r="W1163" i="13"/>
  <c r="AA1163" i="13"/>
  <c r="A1161" i="13"/>
  <c r="F1160" i="13"/>
  <c r="H1160" i="13" s="1"/>
  <c r="K1160" i="13"/>
  <c r="M1160" i="13" s="1"/>
  <c r="J1163" i="13"/>
  <c r="CK1158" i="13"/>
  <c r="CJ1158" i="13"/>
  <c r="E1163" i="13"/>
  <c r="C1178" i="13"/>
  <c r="D1163" i="3"/>
  <c r="B1156" i="3" l="1"/>
  <c r="E1156" i="3" s="1"/>
  <c r="H1156" i="3"/>
  <c r="W1164" i="13"/>
  <c r="AA1164" i="13"/>
  <c r="A1162" i="13"/>
  <c r="F1161" i="13"/>
  <c r="H1161" i="13" s="1"/>
  <c r="K1161" i="13"/>
  <c r="M1161" i="13" s="1"/>
  <c r="J1164" i="13"/>
  <c r="CJ1159" i="13"/>
  <c r="CK1159" i="13"/>
  <c r="E1164" i="13"/>
  <c r="C1179" i="13"/>
  <c r="D1164" i="3"/>
  <c r="B1157" i="3" l="1"/>
  <c r="E1157" i="3" s="1"/>
  <c r="H1157" i="3"/>
  <c r="W1165" i="13"/>
  <c r="AA1165" i="13"/>
  <c r="A1163" i="13"/>
  <c r="K1162" i="13"/>
  <c r="M1162" i="13" s="1"/>
  <c r="F1162" i="13"/>
  <c r="H1162" i="13" s="1"/>
  <c r="J1165" i="13"/>
  <c r="CJ1160" i="13"/>
  <c r="CK1160" i="13"/>
  <c r="E1165" i="13"/>
  <c r="C1180" i="13"/>
  <c r="D1165" i="3"/>
  <c r="B1158" i="3" l="1"/>
  <c r="E1158" i="3" s="1"/>
  <c r="H1158" i="3"/>
  <c r="W1166" i="13"/>
  <c r="AA1166" i="13"/>
  <c r="A1164" i="13"/>
  <c r="K1163" i="13"/>
  <c r="M1163" i="13" s="1"/>
  <c r="F1163" i="13"/>
  <c r="H1163" i="13" s="1"/>
  <c r="J1166" i="13"/>
  <c r="CJ1161" i="13"/>
  <c r="CK1161" i="13"/>
  <c r="E1166" i="13"/>
  <c r="C1181" i="13"/>
  <c r="D1166" i="3"/>
  <c r="B1159" i="3" l="1"/>
  <c r="E1159" i="3" s="1"/>
  <c r="H1159" i="3"/>
  <c r="W1167" i="13"/>
  <c r="AA1167" i="13"/>
  <c r="A1165" i="13"/>
  <c r="K1164" i="13"/>
  <c r="M1164" i="13" s="1"/>
  <c r="F1164" i="13"/>
  <c r="H1164" i="13" s="1"/>
  <c r="J1167" i="13"/>
  <c r="CJ1162" i="13"/>
  <c r="CK1162" i="13"/>
  <c r="E1167" i="13"/>
  <c r="C1182" i="13"/>
  <c r="D1167" i="3"/>
  <c r="B1160" i="3" l="1"/>
  <c r="E1160" i="3" s="1"/>
  <c r="H1160" i="3"/>
  <c r="W1168" i="13"/>
  <c r="AA1168" i="13"/>
  <c r="A1166" i="13"/>
  <c r="F1165" i="13"/>
  <c r="H1165" i="13" s="1"/>
  <c r="K1165" i="13"/>
  <c r="M1165" i="13" s="1"/>
  <c r="J1168" i="13"/>
  <c r="CJ1163" i="13"/>
  <c r="CK1163" i="13"/>
  <c r="E1168" i="13"/>
  <c r="C1183" i="13"/>
  <c r="D1168" i="3"/>
  <c r="B1161" i="3" l="1"/>
  <c r="E1161" i="3" s="1"/>
  <c r="H1161" i="3"/>
  <c r="W1169" i="13"/>
  <c r="AA1169" i="13"/>
  <c r="A1167" i="13"/>
  <c r="K1166" i="13"/>
  <c r="M1166" i="13" s="1"/>
  <c r="F1166" i="13"/>
  <c r="H1166" i="13" s="1"/>
  <c r="J1169" i="13"/>
  <c r="CJ1164" i="13"/>
  <c r="CK1164" i="13"/>
  <c r="E1169" i="13"/>
  <c r="C1184" i="13"/>
  <c r="D1169" i="3"/>
  <c r="B1162" i="3" l="1"/>
  <c r="E1162" i="3" s="1"/>
  <c r="H1162" i="3"/>
  <c r="W1170" i="13"/>
  <c r="AA1170" i="13"/>
  <c r="A1168" i="13"/>
  <c r="K1167" i="13"/>
  <c r="M1167" i="13" s="1"/>
  <c r="F1167" i="13"/>
  <c r="H1167" i="13" s="1"/>
  <c r="J1170" i="13"/>
  <c r="CJ1165" i="13"/>
  <c r="CK1165" i="13"/>
  <c r="E1170" i="13"/>
  <c r="C1185" i="13"/>
  <c r="D1170" i="3"/>
  <c r="B1163" i="3" l="1"/>
  <c r="E1163" i="3" s="1"/>
  <c r="H1163" i="3"/>
  <c r="W1171" i="13"/>
  <c r="AA1171" i="13"/>
  <c r="A1169" i="13"/>
  <c r="K1168" i="13"/>
  <c r="M1168" i="13" s="1"/>
  <c r="F1168" i="13"/>
  <c r="H1168" i="13" s="1"/>
  <c r="J1171" i="13"/>
  <c r="CJ1166" i="13"/>
  <c r="CK1166" i="13"/>
  <c r="E1171" i="13"/>
  <c r="C1186" i="13"/>
  <c r="D1171" i="3"/>
  <c r="B1164" i="3" l="1"/>
  <c r="E1164" i="3" s="1"/>
  <c r="H1164" i="3"/>
  <c r="W1172" i="13"/>
  <c r="AA1172" i="13"/>
  <c r="A1170" i="13"/>
  <c r="F1169" i="13"/>
  <c r="H1169" i="13" s="1"/>
  <c r="K1169" i="13"/>
  <c r="M1169" i="13" s="1"/>
  <c r="J1172" i="13"/>
  <c r="CJ1167" i="13"/>
  <c r="CK1167" i="13"/>
  <c r="E1172" i="13"/>
  <c r="C1187" i="13"/>
  <c r="D1172" i="3"/>
  <c r="B1165" i="3" l="1"/>
  <c r="E1165" i="3" s="1"/>
  <c r="H1165" i="3"/>
  <c r="W1173" i="13"/>
  <c r="AA1173" i="13"/>
  <c r="A1171" i="13"/>
  <c r="K1170" i="13"/>
  <c r="M1170" i="13" s="1"/>
  <c r="F1170" i="13"/>
  <c r="H1170" i="13" s="1"/>
  <c r="J1173" i="13"/>
  <c r="CJ1168" i="13"/>
  <c r="CK1168" i="13"/>
  <c r="E1173" i="13"/>
  <c r="C1188" i="13"/>
  <c r="D1173" i="3"/>
  <c r="B1166" i="3" l="1"/>
  <c r="E1166" i="3" s="1"/>
  <c r="H1166" i="3"/>
  <c r="W1174" i="13"/>
  <c r="AA1174" i="13"/>
  <c r="A1172" i="13"/>
  <c r="K1171" i="13"/>
  <c r="M1171" i="13" s="1"/>
  <c r="F1171" i="13"/>
  <c r="H1171" i="13" s="1"/>
  <c r="J1174" i="13"/>
  <c r="CK1169" i="13"/>
  <c r="CJ1169" i="13"/>
  <c r="E1174" i="13"/>
  <c r="C1189" i="13"/>
  <c r="D1174" i="3"/>
  <c r="B1167" i="3" l="1"/>
  <c r="E1167" i="3" s="1"/>
  <c r="H1167" i="3"/>
  <c r="W1175" i="13"/>
  <c r="AA1175" i="13"/>
  <c r="A1173" i="13"/>
  <c r="K1172" i="13"/>
  <c r="M1172" i="13" s="1"/>
  <c r="F1172" i="13"/>
  <c r="H1172" i="13" s="1"/>
  <c r="J1175" i="13"/>
  <c r="CJ1170" i="13"/>
  <c r="CK1170" i="13"/>
  <c r="E1175" i="13"/>
  <c r="C1190" i="13"/>
  <c r="D1175" i="3"/>
  <c r="B1168" i="3" l="1"/>
  <c r="E1168" i="3" s="1"/>
  <c r="H1168" i="3"/>
  <c r="W1176" i="13"/>
  <c r="AA1176" i="13"/>
  <c r="A1174" i="13"/>
  <c r="F1173" i="13"/>
  <c r="H1173" i="13" s="1"/>
  <c r="K1173" i="13"/>
  <c r="M1173" i="13" s="1"/>
  <c r="J1176" i="13"/>
  <c r="CK1171" i="13"/>
  <c r="CJ1171" i="13"/>
  <c r="E1176" i="13"/>
  <c r="C1191" i="13"/>
  <c r="D1176" i="3"/>
  <c r="B1169" i="3" l="1"/>
  <c r="E1169" i="3" s="1"/>
  <c r="H1169" i="3"/>
  <c r="W1177" i="13"/>
  <c r="AA1177" i="13"/>
  <c r="A1175" i="13"/>
  <c r="K1174" i="13"/>
  <c r="M1174" i="13" s="1"/>
  <c r="F1174" i="13"/>
  <c r="H1174" i="13" s="1"/>
  <c r="J1177" i="13"/>
  <c r="CJ1172" i="13"/>
  <c r="CK1172" i="13"/>
  <c r="E1177" i="13"/>
  <c r="C1192" i="13"/>
  <c r="D1177" i="3"/>
  <c r="B1170" i="3" l="1"/>
  <c r="E1170" i="3" s="1"/>
  <c r="H1170" i="3"/>
  <c r="W1178" i="13"/>
  <c r="AA1178" i="13"/>
  <c r="A1176" i="13"/>
  <c r="K1175" i="13"/>
  <c r="M1175" i="13" s="1"/>
  <c r="F1175" i="13"/>
  <c r="H1175" i="13" s="1"/>
  <c r="J1178" i="13"/>
  <c r="CK1173" i="13"/>
  <c r="CJ1173" i="13"/>
  <c r="E1178" i="13"/>
  <c r="C1193" i="13"/>
  <c r="D1178" i="3"/>
  <c r="B1171" i="3" l="1"/>
  <c r="E1171" i="3" s="1"/>
  <c r="H1171" i="3"/>
  <c r="W1179" i="13"/>
  <c r="AA1179" i="13"/>
  <c r="A1177" i="13"/>
  <c r="F1176" i="13"/>
  <c r="H1176" i="13" s="1"/>
  <c r="K1176" i="13"/>
  <c r="M1176" i="13" s="1"/>
  <c r="J1179" i="13"/>
  <c r="CJ1174" i="13"/>
  <c r="CK1174" i="13"/>
  <c r="E1179" i="13"/>
  <c r="C1194" i="13"/>
  <c r="D1179" i="3"/>
  <c r="B1172" i="3" l="1"/>
  <c r="E1172" i="3" s="1"/>
  <c r="H1172" i="3"/>
  <c r="W1180" i="13"/>
  <c r="AA1180" i="13"/>
  <c r="A1178" i="13"/>
  <c r="K1177" i="13"/>
  <c r="M1177" i="13" s="1"/>
  <c r="F1177" i="13"/>
  <c r="H1177" i="13" s="1"/>
  <c r="J1180" i="13"/>
  <c r="CJ1175" i="13"/>
  <c r="CK1175" i="13"/>
  <c r="E1180" i="13"/>
  <c r="C1195" i="13"/>
  <c r="D1180" i="3"/>
  <c r="B1173" i="3" l="1"/>
  <c r="E1173" i="3" s="1"/>
  <c r="H1173" i="3"/>
  <c r="W1181" i="13"/>
  <c r="AA1181" i="13"/>
  <c r="A1179" i="13"/>
  <c r="F1178" i="13"/>
  <c r="H1178" i="13" s="1"/>
  <c r="K1178" i="13"/>
  <c r="M1178" i="13" s="1"/>
  <c r="J1181" i="13"/>
  <c r="CJ1176" i="13"/>
  <c r="CK1176" i="13"/>
  <c r="E1181" i="13"/>
  <c r="C1196" i="13"/>
  <c r="D1181" i="3"/>
  <c r="B1174" i="3" l="1"/>
  <c r="E1174" i="3" s="1"/>
  <c r="H1174" i="3"/>
  <c r="W1182" i="13"/>
  <c r="AA1182" i="13"/>
  <c r="A1180" i="13"/>
  <c r="K1179" i="13"/>
  <c r="M1179" i="13" s="1"/>
  <c r="F1179" i="13"/>
  <c r="H1179" i="13" s="1"/>
  <c r="J1182" i="13"/>
  <c r="CJ1177" i="13"/>
  <c r="CK1177" i="13"/>
  <c r="E1182" i="13"/>
  <c r="C1197" i="13"/>
  <c r="D1182" i="3"/>
  <c r="B1175" i="3" l="1"/>
  <c r="E1175" i="3" s="1"/>
  <c r="H1175" i="3"/>
  <c r="W1183" i="13"/>
  <c r="AA1183" i="13"/>
  <c r="A1181" i="13"/>
  <c r="K1180" i="13"/>
  <c r="M1180" i="13" s="1"/>
  <c r="F1180" i="13"/>
  <c r="H1180" i="13" s="1"/>
  <c r="J1183" i="13"/>
  <c r="CJ1178" i="13"/>
  <c r="CK1178" i="13"/>
  <c r="E1183" i="13"/>
  <c r="C1198" i="13"/>
  <c r="D1183" i="3"/>
  <c r="B1176" i="3" l="1"/>
  <c r="E1176" i="3" s="1"/>
  <c r="H1176" i="3"/>
  <c r="W1184" i="13"/>
  <c r="AA1184" i="13"/>
  <c r="A1182" i="13"/>
  <c r="F1181" i="13"/>
  <c r="H1181" i="13" s="1"/>
  <c r="K1181" i="13"/>
  <c r="M1181" i="13" s="1"/>
  <c r="J1184" i="13"/>
  <c r="CK1179" i="13"/>
  <c r="CJ1179" i="13"/>
  <c r="E1184" i="13"/>
  <c r="C1199" i="13"/>
  <c r="D1184" i="3"/>
  <c r="B1177" i="3" l="1"/>
  <c r="E1177" i="3" s="1"/>
  <c r="H1177" i="3"/>
  <c r="W1185" i="13"/>
  <c r="AA1185" i="13"/>
  <c r="A1183" i="13"/>
  <c r="F1182" i="13"/>
  <c r="H1182" i="13" s="1"/>
  <c r="K1182" i="13"/>
  <c r="M1182" i="13" s="1"/>
  <c r="J1185" i="13"/>
  <c r="CK1180" i="13"/>
  <c r="CJ1180" i="13"/>
  <c r="E1185" i="13"/>
  <c r="C1200" i="13"/>
  <c r="D1185" i="3"/>
  <c r="B1178" i="3" l="1"/>
  <c r="E1178" i="3" s="1"/>
  <c r="H1178" i="3"/>
  <c r="W1186" i="13"/>
  <c r="AA1186" i="13"/>
  <c r="A1184" i="13"/>
  <c r="K1183" i="13"/>
  <c r="M1183" i="13" s="1"/>
  <c r="F1183" i="13"/>
  <c r="H1183" i="13" s="1"/>
  <c r="J1186" i="13"/>
  <c r="CK1181" i="13"/>
  <c r="CJ1181" i="13"/>
  <c r="E1186" i="13"/>
  <c r="C1201" i="13"/>
  <c r="D1186" i="3"/>
  <c r="B1179" i="3" l="1"/>
  <c r="E1179" i="3" s="1"/>
  <c r="H1179" i="3"/>
  <c r="W1187" i="13"/>
  <c r="AA1187" i="13"/>
  <c r="A1185" i="13"/>
  <c r="K1184" i="13"/>
  <c r="M1184" i="13" s="1"/>
  <c r="F1184" i="13"/>
  <c r="H1184" i="13" s="1"/>
  <c r="J1187" i="13"/>
  <c r="CJ1182" i="13"/>
  <c r="CK1182" i="13"/>
  <c r="E1187" i="13"/>
  <c r="C1202" i="13"/>
  <c r="D1187" i="3"/>
  <c r="B1180" i="3" l="1"/>
  <c r="E1180" i="3" s="1"/>
  <c r="H1180" i="3"/>
  <c r="W1188" i="13"/>
  <c r="AA1188" i="13"/>
  <c r="A1186" i="13"/>
  <c r="F1185" i="13"/>
  <c r="H1185" i="13" s="1"/>
  <c r="K1185" i="13"/>
  <c r="M1185" i="13" s="1"/>
  <c r="J1188" i="13"/>
  <c r="CJ1183" i="13"/>
  <c r="CK1183" i="13"/>
  <c r="E1188" i="13"/>
  <c r="C1203" i="13"/>
  <c r="D1188" i="3"/>
  <c r="B1181" i="3" l="1"/>
  <c r="E1181" i="3" s="1"/>
  <c r="H1181" i="3"/>
  <c r="W1189" i="13"/>
  <c r="AA1189" i="13"/>
  <c r="A1187" i="13"/>
  <c r="K1186" i="13"/>
  <c r="M1186" i="13" s="1"/>
  <c r="F1186" i="13"/>
  <c r="H1186" i="13" s="1"/>
  <c r="J1189" i="13"/>
  <c r="CJ1184" i="13"/>
  <c r="CK1184" i="13"/>
  <c r="E1189" i="13"/>
  <c r="C1204" i="13"/>
  <c r="D1189" i="3"/>
  <c r="B1182" i="3" l="1"/>
  <c r="E1182" i="3" s="1"/>
  <c r="H1182" i="3"/>
  <c r="W1190" i="13"/>
  <c r="AA1190" i="13"/>
  <c r="A1188" i="13"/>
  <c r="K1187" i="13"/>
  <c r="M1187" i="13" s="1"/>
  <c r="F1187" i="13"/>
  <c r="H1187" i="13" s="1"/>
  <c r="J1190" i="13"/>
  <c r="CJ1185" i="13"/>
  <c r="CK1185" i="13"/>
  <c r="E1190" i="13"/>
  <c r="C1205" i="13"/>
  <c r="D1190" i="3"/>
  <c r="B1183" i="3" l="1"/>
  <c r="E1183" i="3" s="1"/>
  <c r="H1183" i="3"/>
  <c r="W1191" i="13"/>
  <c r="AA1191" i="13"/>
  <c r="A1189" i="13"/>
  <c r="K1188" i="13"/>
  <c r="M1188" i="13" s="1"/>
  <c r="F1188" i="13"/>
  <c r="H1188" i="13" s="1"/>
  <c r="J1191" i="13"/>
  <c r="CJ1186" i="13"/>
  <c r="CK1186" i="13"/>
  <c r="E1191" i="13"/>
  <c r="C1206" i="13"/>
  <c r="D1191" i="3"/>
  <c r="B1184" i="3" l="1"/>
  <c r="E1184" i="3" s="1"/>
  <c r="H1184" i="3"/>
  <c r="W1192" i="13"/>
  <c r="AA1192" i="13"/>
  <c r="A1190" i="13"/>
  <c r="F1189" i="13"/>
  <c r="H1189" i="13" s="1"/>
  <c r="K1189" i="13"/>
  <c r="M1189" i="13" s="1"/>
  <c r="J1192" i="13"/>
  <c r="CK1187" i="13"/>
  <c r="CJ1187" i="13"/>
  <c r="E1192" i="13"/>
  <c r="C1207" i="13"/>
  <c r="D1192" i="3"/>
  <c r="B1185" i="3" l="1"/>
  <c r="E1185" i="3" s="1"/>
  <c r="H1185" i="3"/>
  <c r="W1193" i="13"/>
  <c r="AA1193" i="13"/>
  <c r="A1191" i="13"/>
  <c r="K1190" i="13"/>
  <c r="M1190" i="13" s="1"/>
  <c r="F1190" i="13"/>
  <c r="H1190" i="13" s="1"/>
  <c r="J1193" i="13"/>
  <c r="CK1188" i="13"/>
  <c r="CJ1188" i="13"/>
  <c r="E1193" i="13"/>
  <c r="C1208" i="13"/>
  <c r="D1193" i="3"/>
  <c r="B1186" i="3" l="1"/>
  <c r="E1186" i="3" s="1"/>
  <c r="H1186" i="3"/>
  <c r="W1194" i="13"/>
  <c r="AA1194" i="13"/>
  <c r="A1192" i="13"/>
  <c r="F1191" i="13"/>
  <c r="H1191" i="13" s="1"/>
  <c r="K1191" i="13"/>
  <c r="M1191" i="13" s="1"/>
  <c r="J1194" i="13"/>
  <c r="CK1189" i="13"/>
  <c r="CJ1189" i="13"/>
  <c r="E1194" i="13"/>
  <c r="C1209" i="13"/>
  <c r="D1194" i="3"/>
  <c r="B1187" i="3" l="1"/>
  <c r="E1187" i="3" s="1"/>
  <c r="H1187" i="3"/>
  <c r="W1195" i="13"/>
  <c r="AA1195" i="13"/>
  <c r="A1193" i="13"/>
  <c r="F1192" i="13"/>
  <c r="H1192" i="13" s="1"/>
  <c r="K1192" i="13"/>
  <c r="M1192" i="13" s="1"/>
  <c r="J1195" i="13"/>
  <c r="CJ1190" i="13"/>
  <c r="CK1190" i="13"/>
  <c r="E1195" i="13"/>
  <c r="C1210" i="13"/>
  <c r="D1195" i="3"/>
  <c r="B1188" i="3" l="1"/>
  <c r="E1188" i="3" s="1"/>
  <c r="H1188" i="3"/>
  <c r="W1196" i="13"/>
  <c r="AA1196" i="13"/>
  <c r="A1194" i="13"/>
  <c r="F1193" i="13"/>
  <c r="H1193" i="13" s="1"/>
  <c r="K1193" i="13"/>
  <c r="M1193" i="13" s="1"/>
  <c r="J1196" i="13"/>
  <c r="CJ1191" i="13"/>
  <c r="CK1191" i="13"/>
  <c r="E1196" i="13"/>
  <c r="C1211" i="13"/>
  <c r="D1196" i="3"/>
  <c r="B1189" i="3" l="1"/>
  <c r="E1189" i="3" s="1"/>
  <c r="H1189" i="3"/>
  <c r="W1197" i="13"/>
  <c r="AA1197" i="13"/>
  <c r="A1195" i="13"/>
  <c r="F1194" i="13"/>
  <c r="H1194" i="13" s="1"/>
  <c r="K1194" i="13"/>
  <c r="M1194" i="13" s="1"/>
  <c r="J1197" i="13"/>
  <c r="CK1192" i="13"/>
  <c r="CJ1192" i="13"/>
  <c r="E1197" i="13"/>
  <c r="C1212" i="13"/>
  <c r="D1197" i="3"/>
  <c r="B1190" i="3" l="1"/>
  <c r="E1190" i="3" s="1"/>
  <c r="H1190" i="3"/>
  <c r="W1198" i="13"/>
  <c r="AA1198" i="13"/>
  <c r="A1196" i="13"/>
  <c r="K1195" i="13"/>
  <c r="M1195" i="13" s="1"/>
  <c r="F1195" i="13"/>
  <c r="H1195" i="13" s="1"/>
  <c r="J1198" i="13"/>
  <c r="CK1193" i="13"/>
  <c r="CJ1193" i="13"/>
  <c r="E1198" i="13"/>
  <c r="C1213" i="13"/>
  <c r="D1198" i="3"/>
  <c r="B1191" i="3" l="1"/>
  <c r="E1191" i="3" s="1"/>
  <c r="H1191" i="3"/>
  <c r="W1199" i="13"/>
  <c r="AA1199" i="13"/>
  <c r="A1197" i="13"/>
  <c r="F1196" i="13"/>
  <c r="H1196" i="13" s="1"/>
  <c r="K1196" i="13"/>
  <c r="M1196" i="13" s="1"/>
  <c r="J1199" i="13"/>
  <c r="CJ1194" i="13"/>
  <c r="CK1194" i="13"/>
  <c r="E1199" i="13"/>
  <c r="C1214" i="13"/>
  <c r="D1199" i="3"/>
  <c r="B1192" i="3" l="1"/>
  <c r="E1192" i="3" s="1"/>
  <c r="H1192" i="3"/>
  <c r="W1200" i="13"/>
  <c r="AA1200" i="13"/>
  <c r="A1198" i="13"/>
  <c r="K1197" i="13"/>
  <c r="M1197" i="13" s="1"/>
  <c r="F1197" i="13"/>
  <c r="H1197" i="13" s="1"/>
  <c r="J1200" i="13"/>
  <c r="CJ1195" i="13"/>
  <c r="CK1195" i="13"/>
  <c r="E1200" i="13"/>
  <c r="C1215" i="13"/>
  <c r="D1200" i="3"/>
  <c r="B1193" i="3" l="1"/>
  <c r="E1193" i="3" s="1"/>
  <c r="H1193" i="3"/>
  <c r="W1201" i="13"/>
  <c r="AA1201" i="13"/>
  <c r="A1199" i="13"/>
  <c r="F1198" i="13"/>
  <c r="H1198" i="13" s="1"/>
  <c r="K1198" i="13"/>
  <c r="M1198" i="13" s="1"/>
  <c r="J1201" i="13"/>
  <c r="CK1196" i="13"/>
  <c r="CJ1196" i="13"/>
  <c r="E1201" i="13"/>
  <c r="C1216" i="13"/>
  <c r="D1201" i="3"/>
  <c r="B1194" i="3" l="1"/>
  <c r="E1194" i="3" s="1"/>
  <c r="H1194" i="3"/>
  <c r="W1202" i="13"/>
  <c r="AA1202" i="13"/>
  <c r="A1200" i="13"/>
  <c r="K1199" i="13"/>
  <c r="M1199" i="13" s="1"/>
  <c r="F1199" i="13"/>
  <c r="H1199" i="13" s="1"/>
  <c r="J1202" i="13"/>
  <c r="CJ1197" i="13"/>
  <c r="CK1197" i="13"/>
  <c r="E1202" i="13"/>
  <c r="C1217" i="13"/>
  <c r="D1202" i="3"/>
  <c r="B1195" i="3" l="1"/>
  <c r="E1195" i="3" s="1"/>
  <c r="H1195" i="3"/>
  <c r="W1203" i="13"/>
  <c r="AA1203" i="13"/>
  <c r="A1201" i="13"/>
  <c r="F1200" i="13"/>
  <c r="H1200" i="13" s="1"/>
  <c r="K1200" i="13"/>
  <c r="M1200" i="13" s="1"/>
  <c r="J1203" i="13"/>
  <c r="CJ1198" i="13"/>
  <c r="CK1198" i="13"/>
  <c r="E1203" i="13"/>
  <c r="C1218" i="13"/>
  <c r="D1203" i="3"/>
  <c r="B1196" i="3" l="1"/>
  <c r="E1196" i="3" s="1"/>
  <c r="H1196" i="3"/>
  <c r="W1204" i="13"/>
  <c r="AA1204" i="13"/>
  <c r="A1202" i="13"/>
  <c r="K1201" i="13"/>
  <c r="M1201" i="13" s="1"/>
  <c r="F1201" i="13"/>
  <c r="H1201" i="13" s="1"/>
  <c r="J1204" i="13"/>
  <c r="CK1199" i="13"/>
  <c r="CJ1199" i="13"/>
  <c r="E1204" i="13"/>
  <c r="C1219" i="13"/>
  <c r="D1204" i="3"/>
  <c r="B1197" i="3" l="1"/>
  <c r="E1197" i="3" s="1"/>
  <c r="H1197" i="3"/>
  <c r="W1205" i="13"/>
  <c r="AA1205" i="13"/>
  <c r="A1203" i="13"/>
  <c r="K1202" i="13"/>
  <c r="M1202" i="13" s="1"/>
  <c r="F1202" i="13"/>
  <c r="H1202" i="13" s="1"/>
  <c r="J1205" i="13"/>
  <c r="CJ1200" i="13"/>
  <c r="CK1200" i="13"/>
  <c r="E1205" i="13"/>
  <c r="C1220" i="13"/>
  <c r="D1205" i="3"/>
  <c r="B1198" i="3" l="1"/>
  <c r="E1198" i="3" s="1"/>
  <c r="H1198" i="3"/>
  <c r="W1206" i="13"/>
  <c r="AA1206" i="13"/>
  <c r="A1204" i="13"/>
  <c r="K1203" i="13"/>
  <c r="M1203" i="13" s="1"/>
  <c r="F1203" i="13"/>
  <c r="H1203" i="13" s="1"/>
  <c r="J1206" i="13"/>
  <c r="CJ1201" i="13"/>
  <c r="CK1201" i="13"/>
  <c r="E1206" i="13"/>
  <c r="C1221" i="13"/>
  <c r="D1206" i="3"/>
  <c r="B1199" i="3" l="1"/>
  <c r="E1199" i="3" s="1"/>
  <c r="H1199" i="3"/>
  <c r="W1207" i="13"/>
  <c r="AA1207" i="13"/>
  <c r="A1205" i="13"/>
  <c r="F1204" i="13"/>
  <c r="H1204" i="13" s="1"/>
  <c r="K1204" i="13"/>
  <c r="M1204" i="13" s="1"/>
  <c r="J1207" i="13"/>
  <c r="CK1202" i="13"/>
  <c r="CJ1202" i="13"/>
  <c r="E1207" i="13"/>
  <c r="C1222" i="13"/>
  <c r="D1207" i="3"/>
  <c r="B1200" i="3" l="1"/>
  <c r="E1200" i="3" s="1"/>
  <c r="H1200" i="3"/>
  <c r="W1208" i="13"/>
  <c r="AA1208" i="13"/>
  <c r="A1206" i="13"/>
  <c r="F1205" i="13"/>
  <c r="H1205" i="13" s="1"/>
  <c r="K1205" i="13"/>
  <c r="M1205" i="13" s="1"/>
  <c r="J1208" i="13"/>
  <c r="CJ1203" i="13"/>
  <c r="CK1203" i="13"/>
  <c r="E1208" i="13"/>
  <c r="C1223" i="13"/>
  <c r="D1208" i="3"/>
  <c r="B1201" i="3" l="1"/>
  <c r="E1201" i="3" s="1"/>
  <c r="H1201" i="3"/>
  <c r="W1209" i="13"/>
  <c r="AA1209" i="13"/>
  <c r="A1207" i="13"/>
  <c r="F1206" i="13"/>
  <c r="H1206" i="13" s="1"/>
  <c r="K1206" i="13"/>
  <c r="M1206" i="13" s="1"/>
  <c r="J1209" i="13"/>
  <c r="CJ1204" i="13"/>
  <c r="CK1204" i="13"/>
  <c r="E1209" i="13"/>
  <c r="C1224" i="13"/>
  <c r="D1209" i="3"/>
  <c r="B1202" i="3" l="1"/>
  <c r="E1202" i="3" s="1"/>
  <c r="H1202" i="3"/>
  <c r="W1210" i="13"/>
  <c r="AA1210" i="13"/>
  <c r="A1208" i="13"/>
  <c r="K1207" i="13"/>
  <c r="M1207" i="13" s="1"/>
  <c r="F1207" i="13"/>
  <c r="H1207" i="13" s="1"/>
  <c r="J1210" i="13"/>
  <c r="CJ1205" i="13"/>
  <c r="CK1205" i="13"/>
  <c r="E1210" i="13"/>
  <c r="C1225" i="13"/>
  <c r="D1210" i="3"/>
  <c r="B1203" i="3" l="1"/>
  <c r="E1203" i="3" s="1"/>
  <c r="H1203" i="3"/>
  <c r="W1211" i="13"/>
  <c r="AA1211" i="13"/>
  <c r="A1209" i="13"/>
  <c r="K1208" i="13"/>
  <c r="M1208" i="13" s="1"/>
  <c r="F1208" i="13"/>
  <c r="H1208" i="13" s="1"/>
  <c r="J1211" i="13"/>
  <c r="CJ1206" i="13"/>
  <c r="CK1206" i="13"/>
  <c r="E1211" i="13"/>
  <c r="C1226" i="13"/>
  <c r="D1211" i="3"/>
  <c r="B1204" i="3" l="1"/>
  <c r="E1204" i="3" s="1"/>
  <c r="H1204" i="3"/>
  <c r="W1212" i="13"/>
  <c r="AA1212" i="13"/>
  <c r="A1210" i="13"/>
  <c r="K1209" i="13"/>
  <c r="M1209" i="13" s="1"/>
  <c r="F1209" i="13"/>
  <c r="H1209" i="13" s="1"/>
  <c r="J1212" i="13"/>
  <c r="CJ1207" i="13"/>
  <c r="CK1207" i="13"/>
  <c r="E1212" i="13"/>
  <c r="C1227" i="13"/>
  <c r="D1212" i="3"/>
  <c r="B1205" i="3" l="1"/>
  <c r="E1205" i="3" s="1"/>
  <c r="H1205" i="3"/>
  <c r="W1213" i="13"/>
  <c r="AA1213" i="13"/>
  <c r="A1211" i="13"/>
  <c r="K1210" i="13"/>
  <c r="M1210" i="13" s="1"/>
  <c r="F1210" i="13"/>
  <c r="H1210" i="13" s="1"/>
  <c r="J1213" i="13"/>
  <c r="CJ1208" i="13"/>
  <c r="CK1208" i="13"/>
  <c r="E1213" i="13"/>
  <c r="C1228" i="13"/>
  <c r="D1213" i="3"/>
  <c r="B1206" i="3" l="1"/>
  <c r="E1206" i="3" s="1"/>
  <c r="H1206" i="3"/>
  <c r="W1214" i="13"/>
  <c r="AA1214" i="13"/>
  <c r="A1212" i="13"/>
  <c r="K1211" i="13"/>
  <c r="M1211" i="13" s="1"/>
  <c r="F1211" i="13"/>
  <c r="H1211" i="13" s="1"/>
  <c r="J1214" i="13"/>
  <c r="CK1209" i="13"/>
  <c r="CJ1209" i="13"/>
  <c r="E1214" i="13"/>
  <c r="C1229" i="13"/>
  <c r="D1214" i="3"/>
  <c r="B1207" i="3" l="1"/>
  <c r="E1207" i="3" s="1"/>
  <c r="H1207" i="3"/>
  <c r="W1215" i="13"/>
  <c r="AA1215" i="13"/>
  <c r="A1213" i="13"/>
  <c r="K1212" i="13"/>
  <c r="M1212" i="13" s="1"/>
  <c r="F1212" i="13"/>
  <c r="H1212" i="13" s="1"/>
  <c r="J1215" i="13"/>
  <c r="CJ1210" i="13"/>
  <c r="CK1210" i="13"/>
  <c r="E1215" i="13"/>
  <c r="C1230" i="13"/>
  <c r="D1215" i="3"/>
  <c r="B1208" i="3" l="1"/>
  <c r="E1208" i="3" s="1"/>
  <c r="H1208" i="3"/>
  <c r="W1216" i="13"/>
  <c r="AA1216" i="13"/>
  <c r="A1214" i="13"/>
  <c r="F1213" i="13"/>
  <c r="H1213" i="13" s="1"/>
  <c r="K1213" i="13"/>
  <c r="M1213" i="13" s="1"/>
  <c r="J1216" i="13"/>
  <c r="CJ1211" i="13"/>
  <c r="CK1211" i="13"/>
  <c r="E1216" i="13"/>
  <c r="C1231" i="13"/>
  <c r="D1216" i="3"/>
  <c r="B1209" i="3" l="1"/>
  <c r="E1209" i="3" s="1"/>
  <c r="H1209" i="3"/>
  <c r="W1217" i="13"/>
  <c r="AA1217" i="13"/>
  <c r="A1215" i="13"/>
  <c r="F1214" i="13"/>
  <c r="H1214" i="13" s="1"/>
  <c r="K1214" i="13"/>
  <c r="M1214" i="13" s="1"/>
  <c r="J1217" i="13"/>
  <c r="CJ1212" i="13"/>
  <c r="CK1212" i="13"/>
  <c r="E1217" i="13"/>
  <c r="C1232" i="13"/>
  <c r="D1217" i="3"/>
  <c r="B1210" i="3" l="1"/>
  <c r="E1210" i="3" s="1"/>
  <c r="H1210" i="3"/>
  <c r="W1218" i="13"/>
  <c r="AA1218" i="13"/>
  <c r="A1216" i="13"/>
  <c r="F1215" i="13"/>
  <c r="H1215" i="13" s="1"/>
  <c r="K1215" i="13"/>
  <c r="M1215" i="13" s="1"/>
  <c r="J1218" i="13"/>
  <c r="CJ1213" i="13"/>
  <c r="CK1213" i="13"/>
  <c r="E1218" i="13"/>
  <c r="C1233" i="13"/>
  <c r="D1218" i="3"/>
  <c r="B1211" i="3" l="1"/>
  <c r="E1211" i="3" s="1"/>
  <c r="H1211" i="3"/>
  <c r="W1219" i="13"/>
  <c r="AA1219" i="13"/>
  <c r="A1217" i="13"/>
  <c r="K1216" i="13"/>
  <c r="M1216" i="13" s="1"/>
  <c r="F1216" i="13"/>
  <c r="H1216" i="13" s="1"/>
  <c r="J1219" i="13"/>
  <c r="CK1214" i="13"/>
  <c r="CJ1214" i="13"/>
  <c r="E1219" i="13"/>
  <c r="C1234" i="13"/>
  <c r="D1219" i="3"/>
  <c r="B1212" i="3" l="1"/>
  <c r="E1212" i="3" s="1"/>
  <c r="H1212" i="3"/>
  <c r="W1220" i="13"/>
  <c r="AA1220" i="13"/>
  <c r="A1218" i="13"/>
  <c r="K1217" i="13"/>
  <c r="M1217" i="13" s="1"/>
  <c r="F1217" i="13"/>
  <c r="H1217" i="13" s="1"/>
  <c r="J1220" i="13"/>
  <c r="CJ1215" i="13"/>
  <c r="CK1215" i="13"/>
  <c r="E1220" i="13"/>
  <c r="C1235" i="13"/>
  <c r="D1220" i="3"/>
  <c r="B1213" i="3" l="1"/>
  <c r="E1213" i="3" s="1"/>
  <c r="H1213" i="3"/>
  <c r="W1221" i="13"/>
  <c r="AA1221" i="13"/>
  <c r="A1219" i="13"/>
  <c r="K1218" i="13"/>
  <c r="M1218" i="13" s="1"/>
  <c r="F1218" i="13"/>
  <c r="H1218" i="13" s="1"/>
  <c r="J1221" i="13"/>
  <c r="CJ1216" i="13"/>
  <c r="CK1216" i="13"/>
  <c r="E1221" i="13"/>
  <c r="C1236" i="13"/>
  <c r="D1221" i="3"/>
  <c r="B1214" i="3" l="1"/>
  <c r="E1214" i="3" s="1"/>
  <c r="H1214" i="3"/>
  <c r="W1222" i="13"/>
  <c r="AA1222" i="13"/>
  <c r="A1220" i="13"/>
  <c r="F1219" i="13"/>
  <c r="H1219" i="13" s="1"/>
  <c r="K1219" i="13"/>
  <c r="M1219" i="13" s="1"/>
  <c r="J1222" i="13"/>
  <c r="CK1217" i="13"/>
  <c r="CJ1217" i="13"/>
  <c r="E1222" i="13"/>
  <c r="C1237" i="13"/>
  <c r="D1222" i="3"/>
  <c r="B1215" i="3" l="1"/>
  <c r="E1215" i="3" s="1"/>
  <c r="H1215" i="3"/>
  <c r="W1223" i="13"/>
  <c r="AA1223" i="13"/>
  <c r="A1221" i="13"/>
  <c r="F1220" i="13"/>
  <c r="H1220" i="13" s="1"/>
  <c r="K1220" i="13"/>
  <c r="M1220" i="13" s="1"/>
  <c r="J1223" i="13"/>
  <c r="CJ1218" i="13"/>
  <c r="CK1218" i="13"/>
  <c r="E1223" i="13"/>
  <c r="C1238" i="13"/>
  <c r="D1223" i="3"/>
  <c r="B1216" i="3" l="1"/>
  <c r="E1216" i="3" s="1"/>
  <c r="H1216" i="3"/>
  <c r="W1224" i="13"/>
  <c r="AA1224" i="13"/>
  <c r="A1222" i="13"/>
  <c r="K1221" i="13"/>
  <c r="M1221" i="13" s="1"/>
  <c r="F1221" i="13"/>
  <c r="H1221" i="13" s="1"/>
  <c r="J1224" i="13"/>
  <c r="CJ1219" i="13"/>
  <c r="CK1219" i="13"/>
  <c r="E1224" i="13"/>
  <c r="C1239" i="13"/>
  <c r="D1224" i="3"/>
  <c r="B1217" i="3" l="1"/>
  <c r="E1217" i="3" s="1"/>
  <c r="H1217" i="3"/>
  <c r="W1225" i="13"/>
  <c r="AA1225" i="13"/>
  <c r="A1223" i="13"/>
  <c r="F1222" i="13"/>
  <c r="H1222" i="13" s="1"/>
  <c r="K1222" i="13"/>
  <c r="M1222" i="13" s="1"/>
  <c r="J1225" i="13"/>
  <c r="CJ1220" i="13"/>
  <c r="CK1220" i="13"/>
  <c r="E1225" i="13"/>
  <c r="C1240" i="13"/>
  <c r="D1225" i="3"/>
  <c r="B1218" i="3" l="1"/>
  <c r="E1218" i="3" s="1"/>
  <c r="H1218" i="3"/>
  <c r="W1226" i="13"/>
  <c r="AA1226" i="13"/>
  <c r="A1224" i="13"/>
  <c r="F1223" i="13"/>
  <c r="H1223" i="13" s="1"/>
  <c r="K1223" i="13"/>
  <c r="M1223" i="13" s="1"/>
  <c r="J1226" i="13"/>
  <c r="CJ1221" i="13"/>
  <c r="CK1221" i="13"/>
  <c r="E1226" i="13"/>
  <c r="C1241" i="13"/>
  <c r="D1226" i="3"/>
  <c r="B1219" i="3" l="1"/>
  <c r="E1219" i="3" s="1"/>
  <c r="H1219" i="3"/>
  <c r="W1227" i="13"/>
  <c r="AA1227" i="13"/>
  <c r="A1225" i="13"/>
  <c r="F1224" i="13"/>
  <c r="H1224" i="13" s="1"/>
  <c r="K1224" i="13"/>
  <c r="M1224" i="13" s="1"/>
  <c r="J1227" i="13"/>
  <c r="CK1222" i="13"/>
  <c r="CJ1222" i="13"/>
  <c r="E1227" i="13"/>
  <c r="C1242" i="13"/>
  <c r="D1227" i="3"/>
  <c r="B1220" i="3" l="1"/>
  <c r="E1220" i="3" s="1"/>
  <c r="H1220" i="3"/>
  <c r="W1228" i="13"/>
  <c r="AA1228" i="13"/>
  <c r="A1226" i="13"/>
  <c r="K1225" i="13"/>
  <c r="M1225" i="13" s="1"/>
  <c r="F1225" i="13"/>
  <c r="H1225" i="13" s="1"/>
  <c r="J1228" i="13"/>
  <c r="CJ1223" i="13"/>
  <c r="CK1223" i="13"/>
  <c r="E1228" i="13"/>
  <c r="C1243" i="13"/>
  <c r="D1228" i="3"/>
  <c r="B1221" i="3" l="1"/>
  <c r="E1221" i="3" s="1"/>
  <c r="H1221" i="3"/>
  <c r="W1229" i="13"/>
  <c r="AA1229" i="13"/>
  <c r="A1227" i="13"/>
  <c r="F1226" i="13"/>
  <c r="H1226" i="13" s="1"/>
  <c r="K1226" i="13"/>
  <c r="M1226" i="13" s="1"/>
  <c r="J1229" i="13"/>
  <c r="CK1224" i="13"/>
  <c r="CJ1224" i="13"/>
  <c r="E1229" i="13"/>
  <c r="C1244" i="13"/>
  <c r="D1229" i="3"/>
  <c r="B1222" i="3" l="1"/>
  <c r="E1222" i="3" s="1"/>
  <c r="H1222" i="3"/>
  <c r="W1230" i="13"/>
  <c r="AA1230" i="13"/>
  <c r="A1228" i="13"/>
  <c r="F1227" i="13"/>
  <c r="H1227" i="13" s="1"/>
  <c r="K1227" i="13"/>
  <c r="M1227" i="13" s="1"/>
  <c r="J1230" i="13"/>
  <c r="CJ1225" i="13"/>
  <c r="CK1225" i="13"/>
  <c r="E1230" i="13"/>
  <c r="C1245" i="13"/>
  <c r="D1230" i="3"/>
  <c r="B1223" i="3" l="1"/>
  <c r="E1223" i="3" s="1"/>
  <c r="H1223" i="3"/>
  <c r="W1231" i="13"/>
  <c r="AA1231" i="13"/>
  <c r="A1229" i="13"/>
  <c r="K1228" i="13"/>
  <c r="M1228" i="13" s="1"/>
  <c r="F1228" i="13"/>
  <c r="H1228" i="13" s="1"/>
  <c r="J1231" i="13"/>
  <c r="CK1226" i="13"/>
  <c r="CJ1226" i="13"/>
  <c r="E1231" i="13"/>
  <c r="C1246" i="13"/>
  <c r="D1231" i="3"/>
  <c r="B1224" i="3" l="1"/>
  <c r="E1224" i="3" s="1"/>
  <c r="H1224" i="3"/>
  <c r="W1232" i="13"/>
  <c r="AA1232" i="13"/>
  <c r="A1230" i="13"/>
  <c r="F1229" i="13"/>
  <c r="H1229" i="13" s="1"/>
  <c r="K1229" i="13"/>
  <c r="M1229" i="13" s="1"/>
  <c r="J1232" i="13"/>
  <c r="CJ1227" i="13"/>
  <c r="CK1227" i="13"/>
  <c r="E1232" i="13"/>
  <c r="C1247" i="13"/>
  <c r="D1232" i="3"/>
  <c r="B1225" i="3" l="1"/>
  <c r="E1225" i="3" s="1"/>
  <c r="H1225" i="3"/>
  <c r="W1233" i="13"/>
  <c r="AA1233" i="13"/>
  <c r="A1231" i="13"/>
  <c r="K1230" i="13"/>
  <c r="M1230" i="13" s="1"/>
  <c r="F1230" i="13"/>
  <c r="H1230" i="13" s="1"/>
  <c r="J1233" i="13"/>
  <c r="CK1228" i="13"/>
  <c r="CJ1228" i="13"/>
  <c r="E1233" i="13"/>
  <c r="C1248" i="13"/>
  <c r="D1233" i="3"/>
  <c r="B1226" i="3" l="1"/>
  <c r="E1226" i="3" s="1"/>
  <c r="H1226" i="3"/>
  <c r="W1234" i="13"/>
  <c r="AA1234" i="13"/>
  <c r="A1232" i="13"/>
  <c r="K1231" i="13"/>
  <c r="M1231" i="13" s="1"/>
  <c r="F1231" i="13"/>
  <c r="H1231" i="13" s="1"/>
  <c r="J1234" i="13"/>
  <c r="CJ1229" i="13"/>
  <c r="CK1229" i="13"/>
  <c r="E1234" i="13"/>
  <c r="C1249" i="13"/>
  <c r="D1234" i="3"/>
  <c r="B1227" i="3" l="1"/>
  <c r="E1227" i="3" s="1"/>
  <c r="H1227" i="3"/>
  <c r="W1235" i="13"/>
  <c r="AA1235" i="13"/>
  <c r="A1233" i="13"/>
  <c r="K1232" i="13"/>
  <c r="M1232" i="13" s="1"/>
  <c r="F1232" i="13"/>
  <c r="H1232" i="13" s="1"/>
  <c r="J1235" i="13"/>
  <c r="CJ1230" i="13"/>
  <c r="CK1230" i="13"/>
  <c r="E1235" i="13"/>
  <c r="C1250" i="13"/>
  <c r="D1235" i="3"/>
  <c r="B1228" i="3" l="1"/>
  <c r="E1228" i="3" s="1"/>
  <c r="H1228" i="3"/>
  <c r="W1236" i="13"/>
  <c r="AA1236" i="13"/>
  <c r="A1234" i="13"/>
  <c r="F1233" i="13"/>
  <c r="H1233" i="13" s="1"/>
  <c r="K1233" i="13"/>
  <c r="M1233" i="13" s="1"/>
  <c r="J1236" i="13"/>
  <c r="CJ1231" i="13"/>
  <c r="CK1231" i="13"/>
  <c r="E1236" i="13"/>
  <c r="C1251" i="13"/>
  <c r="D1236" i="3"/>
  <c r="B1229" i="3" l="1"/>
  <c r="E1229" i="3" s="1"/>
  <c r="H1229" i="3"/>
  <c r="W1237" i="13"/>
  <c r="AA1237" i="13"/>
  <c r="A1235" i="13"/>
  <c r="K1234" i="13"/>
  <c r="M1234" i="13" s="1"/>
  <c r="F1234" i="13"/>
  <c r="H1234" i="13" s="1"/>
  <c r="J1237" i="13"/>
  <c r="CJ1232" i="13"/>
  <c r="CK1232" i="13"/>
  <c r="E1237" i="13"/>
  <c r="C1252" i="13"/>
  <c r="D1237" i="3"/>
  <c r="B1230" i="3" l="1"/>
  <c r="E1230" i="3" s="1"/>
  <c r="H1230" i="3"/>
  <c r="W1238" i="13"/>
  <c r="AA1238" i="13"/>
  <c r="A1236" i="13"/>
  <c r="K1235" i="13"/>
  <c r="M1235" i="13" s="1"/>
  <c r="F1235" i="13"/>
  <c r="H1235" i="13" s="1"/>
  <c r="J1238" i="13"/>
  <c r="CK1233" i="13"/>
  <c r="CJ1233" i="13"/>
  <c r="E1238" i="13"/>
  <c r="C1253" i="13"/>
  <c r="D1238" i="3"/>
  <c r="B1231" i="3" l="1"/>
  <c r="E1231" i="3" s="1"/>
  <c r="H1231" i="3"/>
  <c r="W1239" i="13"/>
  <c r="AA1239" i="13"/>
  <c r="A1237" i="13"/>
  <c r="F1236" i="13"/>
  <c r="H1236" i="13" s="1"/>
  <c r="K1236" i="13"/>
  <c r="M1236" i="13" s="1"/>
  <c r="J1239" i="13"/>
  <c r="CK1234" i="13"/>
  <c r="CJ1234" i="13"/>
  <c r="E1239" i="13"/>
  <c r="C1254" i="13"/>
  <c r="D1239" i="3"/>
  <c r="B1232" i="3" l="1"/>
  <c r="E1232" i="3" s="1"/>
  <c r="H1232" i="3"/>
  <c r="W1240" i="13"/>
  <c r="AA1240" i="13"/>
  <c r="A1238" i="13"/>
  <c r="K1237" i="13"/>
  <c r="M1237" i="13" s="1"/>
  <c r="F1237" i="13"/>
  <c r="H1237" i="13" s="1"/>
  <c r="J1240" i="13"/>
  <c r="CJ1235" i="13"/>
  <c r="CK1235" i="13"/>
  <c r="E1240" i="13"/>
  <c r="C1255" i="13"/>
  <c r="D1240" i="3"/>
  <c r="B1233" i="3" l="1"/>
  <c r="E1233" i="3" s="1"/>
  <c r="H1233" i="3"/>
  <c r="W1241" i="13"/>
  <c r="AA1241" i="13"/>
  <c r="A1239" i="13"/>
  <c r="K1238" i="13"/>
  <c r="M1238" i="13" s="1"/>
  <c r="F1238" i="13"/>
  <c r="H1238" i="13" s="1"/>
  <c r="J1241" i="13"/>
  <c r="CJ1236" i="13"/>
  <c r="CK1236" i="13"/>
  <c r="E1241" i="13"/>
  <c r="C1256" i="13"/>
  <c r="D1241" i="3"/>
  <c r="B1234" i="3" l="1"/>
  <c r="E1234" i="3" s="1"/>
  <c r="H1234" i="3"/>
  <c r="W1242" i="13"/>
  <c r="AA1242" i="13"/>
  <c r="A1240" i="13"/>
  <c r="F1239" i="13"/>
  <c r="H1239" i="13" s="1"/>
  <c r="K1239" i="13"/>
  <c r="M1239" i="13" s="1"/>
  <c r="J1242" i="13"/>
  <c r="CK1237" i="13"/>
  <c r="CJ1237" i="13"/>
  <c r="E1242" i="13"/>
  <c r="C1257" i="13"/>
  <c r="D1242" i="3"/>
  <c r="B1235" i="3" l="1"/>
  <c r="E1235" i="3" s="1"/>
  <c r="H1235" i="3"/>
  <c r="W1243" i="13"/>
  <c r="AA1243" i="13"/>
  <c r="A1241" i="13"/>
  <c r="F1240" i="13"/>
  <c r="H1240" i="13" s="1"/>
  <c r="K1240" i="13"/>
  <c r="M1240" i="13" s="1"/>
  <c r="J1243" i="13"/>
  <c r="CK1238" i="13"/>
  <c r="CJ1238" i="13"/>
  <c r="E1243" i="13"/>
  <c r="C1258" i="13"/>
  <c r="D1243" i="3"/>
  <c r="B1236" i="3" l="1"/>
  <c r="E1236" i="3" s="1"/>
  <c r="H1236" i="3"/>
  <c r="W1244" i="13"/>
  <c r="AA1244" i="13"/>
  <c r="A1242" i="13"/>
  <c r="K1241" i="13"/>
  <c r="M1241" i="13" s="1"/>
  <c r="F1241" i="13"/>
  <c r="H1241" i="13" s="1"/>
  <c r="J1244" i="13"/>
  <c r="CK1239" i="13"/>
  <c r="CJ1239" i="13"/>
  <c r="E1244" i="13"/>
  <c r="C1259" i="13"/>
  <c r="D1244" i="3"/>
  <c r="B1237" i="3" l="1"/>
  <c r="E1237" i="3" s="1"/>
  <c r="H1237" i="3"/>
  <c r="W1245" i="13"/>
  <c r="AA1245" i="13"/>
  <c r="A1243" i="13"/>
  <c r="K1242" i="13"/>
  <c r="M1242" i="13" s="1"/>
  <c r="F1242" i="13"/>
  <c r="H1242" i="13" s="1"/>
  <c r="J1245" i="13"/>
  <c r="CJ1240" i="13"/>
  <c r="CK1240" i="13"/>
  <c r="E1245" i="13"/>
  <c r="C1260" i="13"/>
  <c r="D1245" i="3"/>
  <c r="B1238" i="3" l="1"/>
  <c r="E1238" i="3" s="1"/>
  <c r="H1238" i="3"/>
  <c r="W1246" i="13"/>
  <c r="AA1246" i="13"/>
  <c r="A1244" i="13"/>
  <c r="K1243" i="13"/>
  <c r="M1243" i="13" s="1"/>
  <c r="F1243" i="13"/>
  <c r="H1243" i="13" s="1"/>
  <c r="J1246" i="13"/>
  <c r="CJ1241" i="13"/>
  <c r="CK1241" i="13"/>
  <c r="E1246" i="13"/>
  <c r="C1261" i="13"/>
  <c r="D1246" i="3"/>
  <c r="B1239" i="3" l="1"/>
  <c r="E1239" i="3" s="1"/>
  <c r="H1239" i="3"/>
  <c r="W1247" i="13"/>
  <c r="AA1247" i="13"/>
  <c r="A1245" i="13"/>
  <c r="K1244" i="13"/>
  <c r="M1244" i="13" s="1"/>
  <c r="F1244" i="13"/>
  <c r="H1244" i="13" s="1"/>
  <c r="J1247" i="13"/>
  <c r="CK1242" i="13"/>
  <c r="CJ1242" i="13"/>
  <c r="E1247" i="13"/>
  <c r="C1262" i="13"/>
  <c r="D1247" i="3"/>
  <c r="B1240" i="3" l="1"/>
  <c r="E1240" i="3" s="1"/>
  <c r="H1240" i="3"/>
  <c r="W1248" i="13"/>
  <c r="AA1248" i="13"/>
  <c r="A1246" i="13"/>
  <c r="K1245" i="13"/>
  <c r="M1245" i="13" s="1"/>
  <c r="F1245" i="13"/>
  <c r="H1245" i="13" s="1"/>
  <c r="J1248" i="13"/>
  <c r="CK1243" i="13"/>
  <c r="CJ1243" i="13"/>
  <c r="E1248" i="13"/>
  <c r="C1263" i="13"/>
  <c r="D1248" i="3"/>
  <c r="B1241" i="3" l="1"/>
  <c r="E1241" i="3" s="1"/>
  <c r="H1241" i="3"/>
  <c r="W1249" i="13"/>
  <c r="AA1249" i="13"/>
  <c r="A1247" i="13"/>
  <c r="K1246" i="13"/>
  <c r="M1246" i="13" s="1"/>
  <c r="F1246" i="13"/>
  <c r="H1246" i="13" s="1"/>
  <c r="J1249" i="13"/>
  <c r="CJ1244" i="13"/>
  <c r="CK1244" i="13"/>
  <c r="E1249" i="13"/>
  <c r="C1264" i="13"/>
  <c r="D1249" i="3"/>
  <c r="B1242" i="3" l="1"/>
  <c r="E1242" i="3" s="1"/>
  <c r="H1242" i="3"/>
  <c r="W1250" i="13"/>
  <c r="AA1250" i="13"/>
  <c r="A1248" i="13"/>
  <c r="K1247" i="13"/>
  <c r="M1247" i="13" s="1"/>
  <c r="F1247" i="13"/>
  <c r="H1247" i="13" s="1"/>
  <c r="J1250" i="13"/>
  <c r="CJ1245" i="13"/>
  <c r="CK1245" i="13"/>
  <c r="E1250" i="13"/>
  <c r="C1265" i="13"/>
  <c r="D1250" i="3"/>
  <c r="B1243" i="3" l="1"/>
  <c r="E1243" i="3" s="1"/>
  <c r="H1243" i="3"/>
  <c r="W1251" i="13"/>
  <c r="AA1251" i="13"/>
  <c r="A1249" i="13"/>
  <c r="K1248" i="13"/>
  <c r="M1248" i="13" s="1"/>
  <c r="F1248" i="13"/>
  <c r="H1248" i="13" s="1"/>
  <c r="J1251" i="13"/>
  <c r="CJ1246" i="13"/>
  <c r="CK1246" i="13"/>
  <c r="E1251" i="13"/>
  <c r="C1266" i="13"/>
  <c r="D1251" i="3"/>
  <c r="B1244" i="3" l="1"/>
  <c r="E1244" i="3" s="1"/>
  <c r="H1244" i="3"/>
  <c r="W1252" i="13"/>
  <c r="AA1252" i="13"/>
  <c r="A1250" i="13"/>
  <c r="F1249" i="13"/>
  <c r="H1249" i="13" s="1"/>
  <c r="K1249" i="13"/>
  <c r="M1249" i="13" s="1"/>
  <c r="J1252" i="13"/>
  <c r="CJ1247" i="13"/>
  <c r="CK1247" i="13"/>
  <c r="E1252" i="13"/>
  <c r="C1267" i="13"/>
  <c r="D1252" i="3"/>
  <c r="B1245" i="3" l="1"/>
  <c r="E1245" i="3" s="1"/>
  <c r="H1245" i="3"/>
  <c r="W1253" i="13"/>
  <c r="AA1253" i="13"/>
  <c r="A1251" i="13"/>
  <c r="K1250" i="13"/>
  <c r="M1250" i="13" s="1"/>
  <c r="F1250" i="13"/>
  <c r="H1250" i="13" s="1"/>
  <c r="J1253" i="13"/>
  <c r="CJ1248" i="13"/>
  <c r="CK1248" i="13"/>
  <c r="E1253" i="13"/>
  <c r="C1268" i="13"/>
  <c r="D1253" i="3"/>
  <c r="B1246" i="3" l="1"/>
  <c r="E1246" i="3" s="1"/>
  <c r="H1246" i="3"/>
  <c r="W1254" i="13"/>
  <c r="AA1254" i="13"/>
  <c r="A1252" i="13"/>
  <c r="K1251" i="13"/>
  <c r="M1251" i="13" s="1"/>
  <c r="F1251" i="13"/>
  <c r="H1251" i="13" s="1"/>
  <c r="J1254" i="13"/>
  <c r="CK1249" i="13"/>
  <c r="CJ1249" i="13"/>
  <c r="E1254" i="13"/>
  <c r="C1269" i="13"/>
  <c r="D1254" i="3"/>
  <c r="B1247" i="3" l="1"/>
  <c r="E1247" i="3" s="1"/>
  <c r="H1247" i="3"/>
  <c r="W1255" i="13"/>
  <c r="AA1255" i="13"/>
  <c r="A1253" i="13"/>
  <c r="K1252" i="13"/>
  <c r="M1252" i="13" s="1"/>
  <c r="F1252" i="13"/>
  <c r="H1252" i="13" s="1"/>
  <c r="J1255" i="13"/>
  <c r="CJ1250" i="13"/>
  <c r="CK1250" i="13"/>
  <c r="E1255" i="13"/>
  <c r="C1270" i="13"/>
  <c r="D1255" i="3"/>
  <c r="B1248" i="3" l="1"/>
  <c r="E1248" i="3" s="1"/>
  <c r="H1248" i="3"/>
  <c r="W1256" i="13"/>
  <c r="AA1256" i="13"/>
  <c r="A1254" i="13"/>
  <c r="K1253" i="13"/>
  <c r="M1253" i="13" s="1"/>
  <c r="F1253" i="13"/>
  <c r="H1253" i="13" s="1"/>
  <c r="J1256" i="13"/>
  <c r="CK1251" i="13"/>
  <c r="CJ1251" i="13"/>
  <c r="E1256" i="13"/>
  <c r="C1271" i="13"/>
  <c r="D1256" i="3"/>
  <c r="B1249" i="3" l="1"/>
  <c r="E1249" i="3" s="1"/>
  <c r="H1249" i="3"/>
  <c r="W1257" i="13"/>
  <c r="AA1257" i="13"/>
  <c r="A1255" i="13"/>
  <c r="K1254" i="13"/>
  <c r="M1254" i="13" s="1"/>
  <c r="F1254" i="13"/>
  <c r="H1254" i="13" s="1"/>
  <c r="J1257" i="13"/>
  <c r="CJ1252" i="13"/>
  <c r="CK1252" i="13"/>
  <c r="E1257" i="13"/>
  <c r="C1272" i="13"/>
  <c r="D1257" i="3"/>
  <c r="B1250" i="3" l="1"/>
  <c r="E1250" i="3" s="1"/>
  <c r="H1250" i="3"/>
  <c r="W1258" i="13"/>
  <c r="AA1258" i="13"/>
  <c r="A1256" i="13"/>
  <c r="F1255" i="13"/>
  <c r="H1255" i="13" s="1"/>
  <c r="K1255" i="13"/>
  <c r="M1255" i="13" s="1"/>
  <c r="J1258" i="13"/>
  <c r="CJ1253" i="13"/>
  <c r="CK1253" i="13"/>
  <c r="E1258" i="13"/>
  <c r="C1273" i="13"/>
  <c r="D1258" i="3"/>
  <c r="B1251" i="3" l="1"/>
  <c r="E1251" i="3" s="1"/>
  <c r="H1251" i="3"/>
  <c r="W1259" i="13"/>
  <c r="AA1259" i="13"/>
  <c r="A1257" i="13"/>
  <c r="K1256" i="13"/>
  <c r="M1256" i="13" s="1"/>
  <c r="F1256" i="13"/>
  <c r="H1256" i="13" s="1"/>
  <c r="J1259" i="13"/>
  <c r="CJ1254" i="13"/>
  <c r="CK1254" i="13"/>
  <c r="E1259" i="13"/>
  <c r="C1274" i="13"/>
  <c r="D1259" i="3"/>
  <c r="B1252" i="3" l="1"/>
  <c r="E1252" i="3" s="1"/>
  <c r="H1252" i="3"/>
  <c r="W1260" i="13"/>
  <c r="AA1260" i="13"/>
  <c r="A1258" i="13"/>
  <c r="F1257" i="13"/>
  <c r="H1257" i="13" s="1"/>
  <c r="K1257" i="13"/>
  <c r="M1257" i="13" s="1"/>
  <c r="J1260" i="13"/>
  <c r="CJ1255" i="13"/>
  <c r="CK1255" i="13"/>
  <c r="E1260" i="13"/>
  <c r="C1275" i="13"/>
  <c r="D1260" i="3"/>
  <c r="B1253" i="3" l="1"/>
  <c r="E1253" i="3" s="1"/>
  <c r="H1253" i="3"/>
  <c r="W1261" i="13"/>
  <c r="AA1261" i="13"/>
  <c r="A1259" i="13"/>
  <c r="F1258" i="13"/>
  <c r="H1258" i="13" s="1"/>
  <c r="K1258" i="13"/>
  <c r="M1258" i="13" s="1"/>
  <c r="J1261" i="13"/>
  <c r="CJ1256" i="13"/>
  <c r="CK1256" i="13"/>
  <c r="E1261" i="13"/>
  <c r="C1276" i="13"/>
  <c r="D1261" i="3"/>
  <c r="B1254" i="3" l="1"/>
  <c r="E1254" i="3" s="1"/>
  <c r="H1254" i="3"/>
  <c r="W1262" i="13"/>
  <c r="AA1262" i="13"/>
  <c r="A1260" i="13"/>
  <c r="K1259" i="13"/>
  <c r="M1259" i="13" s="1"/>
  <c r="F1259" i="13"/>
  <c r="H1259" i="13" s="1"/>
  <c r="J1262" i="13"/>
  <c r="CJ1257" i="13"/>
  <c r="CK1257" i="13"/>
  <c r="E1262" i="13"/>
  <c r="C1277" i="13"/>
  <c r="D1262" i="3"/>
  <c r="B1255" i="3" l="1"/>
  <c r="E1255" i="3" s="1"/>
  <c r="H1255" i="3"/>
  <c r="W1263" i="13"/>
  <c r="AA1263" i="13"/>
  <c r="A1261" i="13"/>
  <c r="F1260" i="13"/>
  <c r="H1260" i="13" s="1"/>
  <c r="K1260" i="13"/>
  <c r="M1260" i="13" s="1"/>
  <c r="J1263" i="13"/>
  <c r="CJ1258" i="13"/>
  <c r="CK1258" i="13"/>
  <c r="E1263" i="13"/>
  <c r="C1278" i="13"/>
  <c r="D1263" i="3"/>
  <c r="B1256" i="3" l="1"/>
  <c r="E1256" i="3" s="1"/>
  <c r="H1256" i="3"/>
  <c r="W1264" i="13"/>
  <c r="AA1264" i="13"/>
  <c r="A1262" i="13"/>
  <c r="F1261" i="13"/>
  <c r="H1261" i="13" s="1"/>
  <c r="K1261" i="13"/>
  <c r="M1261" i="13" s="1"/>
  <c r="J1264" i="13"/>
  <c r="CJ1259" i="13"/>
  <c r="CK1259" i="13"/>
  <c r="E1264" i="13"/>
  <c r="C1279" i="13"/>
  <c r="D1264" i="3"/>
  <c r="B1257" i="3" l="1"/>
  <c r="E1257" i="3" s="1"/>
  <c r="H1257" i="3"/>
  <c r="W1265" i="13"/>
  <c r="AA1265" i="13"/>
  <c r="A1263" i="13"/>
  <c r="K1262" i="13"/>
  <c r="M1262" i="13" s="1"/>
  <c r="F1262" i="13"/>
  <c r="H1262" i="13" s="1"/>
  <c r="J1265" i="13"/>
  <c r="CJ1260" i="13"/>
  <c r="CK1260" i="13"/>
  <c r="E1265" i="13"/>
  <c r="C1280" i="13"/>
  <c r="D1265" i="3"/>
  <c r="B1258" i="3" l="1"/>
  <c r="E1258" i="3" s="1"/>
  <c r="H1258" i="3"/>
  <c r="W1266" i="13"/>
  <c r="AA1266" i="13"/>
  <c r="A1264" i="13"/>
  <c r="K1263" i="13"/>
  <c r="M1263" i="13" s="1"/>
  <c r="F1263" i="13"/>
  <c r="H1263" i="13" s="1"/>
  <c r="J1266" i="13"/>
  <c r="CK1261" i="13"/>
  <c r="CJ1261" i="13"/>
  <c r="E1266" i="13"/>
  <c r="C1281" i="13"/>
  <c r="D1266" i="3"/>
  <c r="B1259" i="3" l="1"/>
  <c r="E1259" i="3" s="1"/>
  <c r="H1259" i="3"/>
  <c r="W1267" i="13"/>
  <c r="AA1267" i="13"/>
  <c r="A1265" i="13"/>
  <c r="F1264" i="13"/>
  <c r="H1264" i="13" s="1"/>
  <c r="K1264" i="13"/>
  <c r="M1264" i="13" s="1"/>
  <c r="J1267" i="13"/>
  <c r="CJ1262" i="13"/>
  <c r="CK1262" i="13"/>
  <c r="E1267" i="13"/>
  <c r="C1282" i="13"/>
  <c r="D1267" i="3"/>
  <c r="B1260" i="3" l="1"/>
  <c r="E1260" i="3" s="1"/>
  <c r="H1260" i="3"/>
  <c r="W1268" i="13"/>
  <c r="AA1268" i="13"/>
  <c r="A1266" i="13"/>
  <c r="F1265" i="13"/>
  <c r="H1265" i="13" s="1"/>
  <c r="K1265" i="13"/>
  <c r="M1265" i="13" s="1"/>
  <c r="J1268" i="13"/>
  <c r="CJ1263" i="13"/>
  <c r="CK1263" i="13"/>
  <c r="E1268" i="13"/>
  <c r="C1283" i="13"/>
  <c r="D1268" i="3"/>
  <c r="B1261" i="3" l="1"/>
  <c r="E1261" i="3" s="1"/>
  <c r="H1261" i="3"/>
  <c r="W1269" i="13"/>
  <c r="AA1269" i="13"/>
  <c r="A1267" i="13"/>
  <c r="K1266" i="13"/>
  <c r="M1266" i="13" s="1"/>
  <c r="F1266" i="13"/>
  <c r="H1266" i="13" s="1"/>
  <c r="J1269" i="13"/>
  <c r="CJ1264" i="13"/>
  <c r="CK1264" i="13"/>
  <c r="E1269" i="13"/>
  <c r="C1284" i="13"/>
  <c r="D1269" i="3"/>
  <c r="B1262" i="3" l="1"/>
  <c r="E1262" i="3" s="1"/>
  <c r="H1262" i="3"/>
  <c r="W1270" i="13"/>
  <c r="AA1270" i="13"/>
  <c r="A1268" i="13"/>
  <c r="K1267" i="13"/>
  <c r="M1267" i="13" s="1"/>
  <c r="F1267" i="13"/>
  <c r="H1267" i="13" s="1"/>
  <c r="J1270" i="13"/>
  <c r="CK1265" i="13"/>
  <c r="CJ1265" i="13"/>
  <c r="E1270" i="13"/>
  <c r="C1285" i="13"/>
  <c r="D1270" i="3"/>
  <c r="B1263" i="3" l="1"/>
  <c r="E1263" i="3" s="1"/>
  <c r="H1263" i="3"/>
  <c r="W1271" i="13"/>
  <c r="AA1271" i="13"/>
  <c r="A1269" i="13"/>
  <c r="F1268" i="13"/>
  <c r="H1268" i="13" s="1"/>
  <c r="K1268" i="13"/>
  <c r="M1268" i="13" s="1"/>
  <c r="J1271" i="13"/>
  <c r="CJ1266" i="13"/>
  <c r="CK1266" i="13"/>
  <c r="E1271" i="13"/>
  <c r="C1286" i="13"/>
  <c r="D1271" i="3"/>
  <c r="B1264" i="3" l="1"/>
  <c r="E1264" i="3" s="1"/>
  <c r="H1264" i="3"/>
  <c r="W1272" i="13"/>
  <c r="AA1272" i="13"/>
  <c r="A1270" i="13"/>
  <c r="F1269" i="13"/>
  <c r="H1269" i="13" s="1"/>
  <c r="K1269" i="13"/>
  <c r="M1269" i="13" s="1"/>
  <c r="J1272" i="13"/>
  <c r="CK1267" i="13"/>
  <c r="CJ1267" i="13"/>
  <c r="E1272" i="13"/>
  <c r="C1287" i="13"/>
  <c r="D1272" i="3"/>
  <c r="B1265" i="3" l="1"/>
  <c r="E1265" i="3" s="1"/>
  <c r="H1265" i="3"/>
  <c r="W1273" i="13"/>
  <c r="AA1273" i="13"/>
  <c r="A1271" i="13"/>
  <c r="K1270" i="13"/>
  <c r="M1270" i="13" s="1"/>
  <c r="F1270" i="13"/>
  <c r="H1270" i="13" s="1"/>
  <c r="J1273" i="13"/>
  <c r="CJ1268" i="13"/>
  <c r="CK1268" i="13"/>
  <c r="E1273" i="13"/>
  <c r="C1288" i="13"/>
  <c r="D1273" i="3"/>
  <c r="B1266" i="3" l="1"/>
  <c r="E1266" i="3" s="1"/>
  <c r="H1266" i="3"/>
  <c r="W1274" i="13"/>
  <c r="AA1274" i="13"/>
  <c r="A1272" i="13"/>
  <c r="K1271" i="13"/>
  <c r="M1271" i="13" s="1"/>
  <c r="F1271" i="13"/>
  <c r="H1271" i="13" s="1"/>
  <c r="J1274" i="13"/>
  <c r="CK1269" i="13"/>
  <c r="CJ1269" i="13"/>
  <c r="E1274" i="13"/>
  <c r="C1289" i="13"/>
  <c r="D1274" i="3"/>
  <c r="B1267" i="3" l="1"/>
  <c r="E1267" i="3" s="1"/>
  <c r="H1267" i="3"/>
  <c r="W1275" i="13"/>
  <c r="AA1275" i="13"/>
  <c r="A1273" i="13"/>
  <c r="K1272" i="13"/>
  <c r="M1272" i="13" s="1"/>
  <c r="F1272" i="13"/>
  <c r="H1272" i="13" s="1"/>
  <c r="J1275" i="13"/>
  <c r="CK1270" i="13"/>
  <c r="CJ1270" i="13"/>
  <c r="E1275" i="13"/>
  <c r="C1290" i="13"/>
  <c r="D1275" i="3"/>
  <c r="B1268" i="3" l="1"/>
  <c r="E1268" i="3" s="1"/>
  <c r="H1268" i="3"/>
  <c r="W1276" i="13"/>
  <c r="AA1276" i="13"/>
  <c r="A1274" i="13"/>
  <c r="F1273" i="13"/>
  <c r="H1273" i="13" s="1"/>
  <c r="K1273" i="13"/>
  <c r="M1273" i="13" s="1"/>
  <c r="J1276" i="13"/>
  <c r="CK1271" i="13"/>
  <c r="CJ1271" i="13"/>
  <c r="E1276" i="13"/>
  <c r="C1291" i="13"/>
  <c r="D1276" i="3"/>
  <c r="B1269" i="3" l="1"/>
  <c r="E1269" i="3" s="1"/>
  <c r="H1269" i="3"/>
  <c r="W1277" i="13"/>
  <c r="AA1277" i="13"/>
  <c r="A1275" i="13"/>
  <c r="K1274" i="13"/>
  <c r="M1274" i="13" s="1"/>
  <c r="F1274" i="13"/>
  <c r="H1274" i="13" s="1"/>
  <c r="J1277" i="13"/>
  <c r="CJ1272" i="13"/>
  <c r="CK1272" i="13"/>
  <c r="E1277" i="13"/>
  <c r="C1292" i="13"/>
  <c r="D1277" i="3"/>
  <c r="B1270" i="3" l="1"/>
  <c r="E1270" i="3" s="1"/>
  <c r="H1270" i="3"/>
  <c r="W1278" i="13"/>
  <c r="AA1278" i="13"/>
  <c r="A1276" i="13"/>
  <c r="F1275" i="13"/>
  <c r="H1275" i="13" s="1"/>
  <c r="K1275" i="13"/>
  <c r="M1275" i="13" s="1"/>
  <c r="J1278" i="13"/>
  <c r="CK1273" i="13"/>
  <c r="CJ1273" i="13"/>
  <c r="E1278" i="13"/>
  <c r="C1293" i="13"/>
  <c r="D1278" i="3"/>
  <c r="B1271" i="3" l="1"/>
  <c r="E1271" i="3" s="1"/>
  <c r="H1271" i="3"/>
  <c r="W1279" i="13"/>
  <c r="AA1279" i="13"/>
  <c r="A1277" i="13"/>
  <c r="K1276" i="13"/>
  <c r="M1276" i="13" s="1"/>
  <c r="F1276" i="13"/>
  <c r="H1276" i="13" s="1"/>
  <c r="J1279" i="13"/>
  <c r="CK1274" i="13"/>
  <c r="CJ1274" i="13"/>
  <c r="E1279" i="13"/>
  <c r="C1294" i="13"/>
  <c r="D1279" i="3"/>
  <c r="B1272" i="3" l="1"/>
  <c r="E1272" i="3" s="1"/>
  <c r="H1272" i="3"/>
  <c r="W1280" i="13"/>
  <c r="AA1280" i="13"/>
  <c r="A1278" i="13"/>
  <c r="F1277" i="13"/>
  <c r="H1277" i="13" s="1"/>
  <c r="K1277" i="13"/>
  <c r="M1277" i="13" s="1"/>
  <c r="J1280" i="13"/>
  <c r="CK1275" i="13"/>
  <c r="CJ1275" i="13"/>
  <c r="E1280" i="13"/>
  <c r="C1295" i="13"/>
  <c r="D1280" i="3"/>
  <c r="B1273" i="3" l="1"/>
  <c r="E1273" i="3" s="1"/>
  <c r="H1273" i="3"/>
  <c r="W1281" i="13"/>
  <c r="AA1281" i="13"/>
  <c r="A1279" i="13"/>
  <c r="K1278" i="13"/>
  <c r="M1278" i="13" s="1"/>
  <c r="F1278" i="13"/>
  <c r="H1278" i="13" s="1"/>
  <c r="J1281" i="13"/>
  <c r="CJ1276" i="13"/>
  <c r="CK1276" i="13"/>
  <c r="E1281" i="13"/>
  <c r="C1296" i="13"/>
  <c r="D1281" i="3"/>
  <c r="B1274" i="3" l="1"/>
  <c r="E1274" i="3" s="1"/>
  <c r="H1274" i="3"/>
  <c r="W1282" i="13"/>
  <c r="AA1282" i="13"/>
  <c r="A1280" i="13"/>
  <c r="K1279" i="13"/>
  <c r="M1279" i="13" s="1"/>
  <c r="F1279" i="13"/>
  <c r="H1279" i="13" s="1"/>
  <c r="J1282" i="13"/>
  <c r="CJ1277" i="13"/>
  <c r="CK1277" i="13"/>
  <c r="E1282" i="13"/>
  <c r="C1297" i="13"/>
  <c r="D1282" i="3"/>
  <c r="B1275" i="3" l="1"/>
  <c r="E1275" i="3" s="1"/>
  <c r="H1275" i="3"/>
  <c r="W1283" i="13"/>
  <c r="AA1283" i="13"/>
  <c r="A1281" i="13"/>
  <c r="F1280" i="13"/>
  <c r="H1280" i="13" s="1"/>
  <c r="K1280" i="13"/>
  <c r="M1280" i="13" s="1"/>
  <c r="J1283" i="13"/>
  <c r="CJ1278" i="13"/>
  <c r="CK1278" i="13"/>
  <c r="E1283" i="13"/>
  <c r="C1298" i="13"/>
  <c r="D1283" i="3"/>
  <c r="B1276" i="3" l="1"/>
  <c r="E1276" i="3" s="1"/>
  <c r="H1276" i="3"/>
  <c r="W1284" i="13"/>
  <c r="AA1284" i="13"/>
  <c r="A1282" i="13"/>
  <c r="K1281" i="13"/>
  <c r="M1281" i="13" s="1"/>
  <c r="F1281" i="13"/>
  <c r="H1281" i="13" s="1"/>
  <c r="J1284" i="13"/>
  <c r="CJ1279" i="13"/>
  <c r="CK1279" i="13"/>
  <c r="E1284" i="13"/>
  <c r="C1299" i="13"/>
  <c r="D1284" i="3"/>
  <c r="B1277" i="3" l="1"/>
  <c r="E1277" i="3" s="1"/>
  <c r="H1277" i="3"/>
  <c r="W1285" i="13"/>
  <c r="AA1285" i="13"/>
  <c r="A1283" i="13"/>
  <c r="K1282" i="13"/>
  <c r="M1282" i="13" s="1"/>
  <c r="F1282" i="13"/>
  <c r="H1282" i="13" s="1"/>
  <c r="J1285" i="13"/>
  <c r="CJ1280" i="13"/>
  <c r="CK1280" i="13"/>
  <c r="E1285" i="13"/>
  <c r="C1300" i="13"/>
  <c r="D1285" i="3"/>
  <c r="B1278" i="3" l="1"/>
  <c r="E1278" i="3" s="1"/>
  <c r="H1278" i="3"/>
  <c r="W1286" i="13"/>
  <c r="AA1286" i="13"/>
  <c r="A1284" i="13"/>
  <c r="K1283" i="13"/>
  <c r="M1283" i="13" s="1"/>
  <c r="F1283" i="13"/>
  <c r="H1283" i="13" s="1"/>
  <c r="J1286" i="13"/>
  <c r="CJ1281" i="13"/>
  <c r="CK1281" i="13"/>
  <c r="E1286" i="13"/>
  <c r="C1301" i="13"/>
  <c r="D1286" i="3"/>
  <c r="B1279" i="3" l="1"/>
  <c r="E1279" i="3" s="1"/>
  <c r="H1279" i="3"/>
  <c r="W1287" i="13"/>
  <c r="AA1287" i="13"/>
  <c r="A1285" i="13"/>
  <c r="K1284" i="13"/>
  <c r="M1284" i="13" s="1"/>
  <c r="F1284" i="13"/>
  <c r="H1284" i="13" s="1"/>
  <c r="J1287" i="13"/>
  <c r="CJ1282" i="13"/>
  <c r="CK1282" i="13"/>
  <c r="E1287" i="13"/>
  <c r="C1302" i="13"/>
  <c r="D1287" i="3"/>
  <c r="B1280" i="3" l="1"/>
  <c r="E1280" i="3" s="1"/>
  <c r="H1280" i="3"/>
  <c r="W1288" i="13"/>
  <c r="AA1288" i="13"/>
  <c r="A1286" i="13"/>
  <c r="K1285" i="13"/>
  <c r="M1285" i="13" s="1"/>
  <c r="F1285" i="13"/>
  <c r="H1285" i="13" s="1"/>
  <c r="J1288" i="13"/>
  <c r="CK1283" i="13"/>
  <c r="CJ1283" i="13"/>
  <c r="E1288" i="13"/>
  <c r="C1303" i="13"/>
  <c r="D1288" i="3"/>
  <c r="B1281" i="3" l="1"/>
  <c r="E1281" i="3" s="1"/>
  <c r="H1281" i="3"/>
  <c r="W1289" i="13"/>
  <c r="AA1289" i="13"/>
  <c r="A1287" i="13"/>
  <c r="F1286" i="13"/>
  <c r="H1286" i="13" s="1"/>
  <c r="K1286" i="13"/>
  <c r="M1286" i="13" s="1"/>
  <c r="J1289" i="13"/>
  <c r="CJ1284" i="13"/>
  <c r="CK1284" i="13"/>
  <c r="E1289" i="13"/>
  <c r="C1304" i="13"/>
  <c r="D1289" i="3"/>
  <c r="B1282" i="3" l="1"/>
  <c r="E1282" i="3" s="1"/>
  <c r="H1282" i="3"/>
  <c r="W1290" i="13"/>
  <c r="AA1290" i="13"/>
  <c r="A1288" i="13"/>
  <c r="F1287" i="13"/>
  <c r="H1287" i="13" s="1"/>
  <c r="K1287" i="13"/>
  <c r="M1287" i="13" s="1"/>
  <c r="J1290" i="13"/>
  <c r="CK1285" i="13"/>
  <c r="CJ1285" i="13"/>
  <c r="E1290" i="13"/>
  <c r="C1305" i="13"/>
  <c r="D1290" i="3"/>
  <c r="B1283" i="3" l="1"/>
  <c r="E1283" i="3" s="1"/>
  <c r="H1283" i="3"/>
  <c r="W1291" i="13"/>
  <c r="AA1291" i="13"/>
  <c r="A1289" i="13"/>
  <c r="K1288" i="13"/>
  <c r="M1288" i="13" s="1"/>
  <c r="F1288" i="13"/>
  <c r="H1288" i="13" s="1"/>
  <c r="J1291" i="13"/>
  <c r="CJ1286" i="13"/>
  <c r="CK1286" i="13"/>
  <c r="E1291" i="13"/>
  <c r="C1306" i="13"/>
  <c r="D1291" i="3"/>
  <c r="B1284" i="3" l="1"/>
  <c r="E1284" i="3" s="1"/>
  <c r="H1284" i="3"/>
  <c r="W1292" i="13"/>
  <c r="AA1292" i="13"/>
  <c r="A1290" i="13"/>
  <c r="F1289" i="13"/>
  <c r="H1289" i="13" s="1"/>
  <c r="K1289" i="13"/>
  <c r="M1289" i="13" s="1"/>
  <c r="J1292" i="13"/>
  <c r="CJ1287" i="13"/>
  <c r="CK1287" i="13"/>
  <c r="E1292" i="13"/>
  <c r="C1307" i="13"/>
  <c r="D1292" i="3"/>
  <c r="B1285" i="3" l="1"/>
  <c r="E1285" i="3" s="1"/>
  <c r="H1285" i="3"/>
  <c r="W1293" i="13"/>
  <c r="AA1293" i="13"/>
  <c r="A1291" i="13"/>
  <c r="F1290" i="13"/>
  <c r="H1290" i="13" s="1"/>
  <c r="K1290" i="13"/>
  <c r="M1290" i="13" s="1"/>
  <c r="J1293" i="13"/>
  <c r="CJ1288" i="13"/>
  <c r="CK1288" i="13"/>
  <c r="E1293" i="13"/>
  <c r="C1308" i="13"/>
  <c r="D1293" i="3"/>
  <c r="B1286" i="3" l="1"/>
  <c r="E1286" i="3" s="1"/>
  <c r="H1286" i="3"/>
  <c r="W1294" i="13"/>
  <c r="AA1294" i="13"/>
  <c r="A1292" i="13"/>
  <c r="K1291" i="13"/>
  <c r="M1291" i="13" s="1"/>
  <c r="F1291" i="13"/>
  <c r="H1291" i="13" s="1"/>
  <c r="J1294" i="13"/>
  <c r="CJ1289" i="13"/>
  <c r="CK1289" i="13"/>
  <c r="E1294" i="13"/>
  <c r="C1309" i="13"/>
  <c r="D1294" i="3"/>
  <c r="B1287" i="3" l="1"/>
  <c r="E1287" i="3" s="1"/>
  <c r="H1287" i="3"/>
  <c r="W1295" i="13"/>
  <c r="AA1295" i="13"/>
  <c r="A1293" i="13"/>
  <c r="F1292" i="13"/>
  <c r="H1292" i="13" s="1"/>
  <c r="K1292" i="13"/>
  <c r="M1292" i="13" s="1"/>
  <c r="J1295" i="13"/>
  <c r="CJ1290" i="13"/>
  <c r="CK1290" i="13"/>
  <c r="E1295" i="13"/>
  <c r="C1310" i="13"/>
  <c r="D1295" i="3"/>
  <c r="B1288" i="3" l="1"/>
  <c r="E1288" i="3" s="1"/>
  <c r="H1288" i="3"/>
  <c r="W1296" i="13"/>
  <c r="AA1296" i="13"/>
  <c r="A1294" i="13"/>
  <c r="F1293" i="13"/>
  <c r="H1293" i="13" s="1"/>
  <c r="K1293" i="13"/>
  <c r="M1293" i="13" s="1"/>
  <c r="J1296" i="13"/>
  <c r="CJ1291" i="13"/>
  <c r="CK1291" i="13"/>
  <c r="E1296" i="13"/>
  <c r="C1311" i="13"/>
  <c r="D1296" i="3"/>
  <c r="B1289" i="3" l="1"/>
  <c r="E1289" i="3" s="1"/>
  <c r="H1289" i="3"/>
  <c r="W1297" i="13"/>
  <c r="AA1297" i="13"/>
  <c r="A1295" i="13"/>
  <c r="K1294" i="13"/>
  <c r="M1294" i="13" s="1"/>
  <c r="F1294" i="13"/>
  <c r="H1294" i="13" s="1"/>
  <c r="J1297" i="13"/>
  <c r="CJ1292" i="13"/>
  <c r="CK1292" i="13"/>
  <c r="E1297" i="13"/>
  <c r="C1312" i="13"/>
  <c r="D1297" i="3"/>
  <c r="B1290" i="3" l="1"/>
  <c r="E1290" i="3" s="1"/>
  <c r="H1290" i="3"/>
  <c r="W1298" i="13"/>
  <c r="AA1298" i="13"/>
  <c r="A1296" i="13"/>
  <c r="F1295" i="13"/>
  <c r="H1295" i="13" s="1"/>
  <c r="K1295" i="13"/>
  <c r="M1295" i="13" s="1"/>
  <c r="J1298" i="13"/>
  <c r="CJ1293" i="13"/>
  <c r="CK1293" i="13"/>
  <c r="E1298" i="13"/>
  <c r="C1313" i="13"/>
  <c r="D1298" i="3"/>
  <c r="B1291" i="3" l="1"/>
  <c r="E1291" i="3" s="1"/>
  <c r="H1291" i="3"/>
  <c r="W1299" i="13"/>
  <c r="AA1299" i="13"/>
  <c r="A1297" i="13"/>
  <c r="K1296" i="13"/>
  <c r="M1296" i="13" s="1"/>
  <c r="F1296" i="13"/>
  <c r="H1296" i="13" s="1"/>
  <c r="J1299" i="13"/>
  <c r="CJ1294" i="13"/>
  <c r="CK1294" i="13"/>
  <c r="E1299" i="13"/>
  <c r="C1314" i="13"/>
  <c r="D1299" i="3"/>
  <c r="B1292" i="3" l="1"/>
  <c r="E1292" i="3" s="1"/>
  <c r="H1292" i="3"/>
  <c r="W1300" i="13"/>
  <c r="AA1300" i="13"/>
  <c r="A1298" i="13"/>
  <c r="F1297" i="13"/>
  <c r="H1297" i="13" s="1"/>
  <c r="K1297" i="13"/>
  <c r="M1297" i="13" s="1"/>
  <c r="J1300" i="13"/>
  <c r="CK1295" i="13"/>
  <c r="CJ1295" i="13"/>
  <c r="E1300" i="13"/>
  <c r="C1315" i="13"/>
  <c r="D1300" i="3"/>
  <c r="B1293" i="3" l="1"/>
  <c r="E1293" i="3" s="1"/>
  <c r="H1293" i="3"/>
  <c r="W1301" i="13"/>
  <c r="AA1301" i="13"/>
  <c r="A1299" i="13"/>
  <c r="F1298" i="13"/>
  <c r="H1298" i="13" s="1"/>
  <c r="K1298" i="13"/>
  <c r="M1298" i="13" s="1"/>
  <c r="J1301" i="13"/>
  <c r="CJ1296" i="13"/>
  <c r="CK1296" i="13"/>
  <c r="E1301" i="13"/>
  <c r="C1316" i="13"/>
  <c r="D1301" i="3"/>
  <c r="B1294" i="3" l="1"/>
  <c r="E1294" i="3" s="1"/>
  <c r="H1294" i="3"/>
  <c r="W1302" i="13"/>
  <c r="AA1302" i="13"/>
  <c r="A1300" i="13"/>
  <c r="F1299" i="13"/>
  <c r="H1299" i="13" s="1"/>
  <c r="K1299" i="13"/>
  <c r="M1299" i="13" s="1"/>
  <c r="J1302" i="13"/>
  <c r="CJ1297" i="13"/>
  <c r="CK1297" i="13"/>
  <c r="E1302" i="13"/>
  <c r="C1317" i="13"/>
  <c r="D1302" i="3"/>
  <c r="B1295" i="3" l="1"/>
  <c r="E1295" i="3" s="1"/>
  <c r="H1295" i="3"/>
  <c r="W1303" i="13"/>
  <c r="AA1303" i="13"/>
  <c r="A1301" i="13"/>
  <c r="K1300" i="13"/>
  <c r="M1300" i="13" s="1"/>
  <c r="F1300" i="13"/>
  <c r="H1300" i="13" s="1"/>
  <c r="J1303" i="13"/>
  <c r="CJ1298" i="13"/>
  <c r="CK1298" i="13"/>
  <c r="E1303" i="13"/>
  <c r="C1318" i="13"/>
  <c r="D1303" i="3"/>
  <c r="B1296" i="3" l="1"/>
  <c r="E1296" i="3" s="1"/>
  <c r="H1296" i="3"/>
  <c r="W1304" i="13"/>
  <c r="AA1304" i="13"/>
  <c r="A1302" i="13"/>
  <c r="F1301" i="13"/>
  <c r="H1301" i="13" s="1"/>
  <c r="K1301" i="13"/>
  <c r="M1301" i="13" s="1"/>
  <c r="J1304" i="13"/>
  <c r="CK1299" i="13"/>
  <c r="CJ1299" i="13"/>
  <c r="E1304" i="13"/>
  <c r="C1319" i="13"/>
  <c r="D1304" i="3"/>
  <c r="B1297" i="3" l="1"/>
  <c r="E1297" i="3" s="1"/>
  <c r="H1297" i="3"/>
  <c r="W1305" i="13"/>
  <c r="AA1305" i="13"/>
  <c r="A1303" i="13"/>
  <c r="K1302" i="13"/>
  <c r="M1302" i="13" s="1"/>
  <c r="F1302" i="13"/>
  <c r="H1302" i="13" s="1"/>
  <c r="J1305" i="13"/>
  <c r="CJ1300" i="13"/>
  <c r="CK1300" i="13"/>
  <c r="E1305" i="13"/>
  <c r="C1320" i="13"/>
  <c r="D1305" i="3"/>
  <c r="B1298" i="3" l="1"/>
  <c r="E1298" i="3" s="1"/>
  <c r="H1298" i="3"/>
  <c r="W1306" i="13"/>
  <c r="AA1306" i="13"/>
  <c r="A1304" i="13"/>
  <c r="K1303" i="13"/>
  <c r="M1303" i="13" s="1"/>
  <c r="F1303" i="13"/>
  <c r="H1303" i="13" s="1"/>
  <c r="J1306" i="13"/>
  <c r="CJ1301" i="13"/>
  <c r="CK1301" i="13"/>
  <c r="E1306" i="13"/>
  <c r="C1321" i="13"/>
  <c r="D1306" i="3"/>
  <c r="B1299" i="3" l="1"/>
  <c r="E1299" i="3" s="1"/>
  <c r="H1299" i="3"/>
  <c r="W1307" i="13"/>
  <c r="AA1307" i="13"/>
  <c r="A1305" i="13"/>
  <c r="K1304" i="13"/>
  <c r="M1304" i="13" s="1"/>
  <c r="F1304" i="13"/>
  <c r="H1304" i="13" s="1"/>
  <c r="J1307" i="13"/>
  <c r="CJ1302" i="13"/>
  <c r="CK1302" i="13"/>
  <c r="E1307" i="13"/>
  <c r="C1322" i="13"/>
  <c r="D1307" i="3"/>
  <c r="B1300" i="3" l="1"/>
  <c r="E1300" i="3" s="1"/>
  <c r="H1300" i="3"/>
  <c r="W1308" i="13"/>
  <c r="AA1308" i="13"/>
  <c r="A1306" i="13"/>
  <c r="K1305" i="13"/>
  <c r="M1305" i="13" s="1"/>
  <c r="F1305" i="13"/>
  <c r="H1305" i="13" s="1"/>
  <c r="J1308" i="13"/>
  <c r="CK1303" i="13"/>
  <c r="CJ1303" i="13"/>
  <c r="E1308" i="13"/>
  <c r="C1323" i="13"/>
  <c r="D1308" i="3"/>
  <c r="B1301" i="3" l="1"/>
  <c r="E1301" i="3" s="1"/>
  <c r="H1301" i="3"/>
  <c r="W1309" i="13"/>
  <c r="AA1309" i="13"/>
  <c r="A1307" i="13"/>
  <c r="K1306" i="13"/>
  <c r="M1306" i="13" s="1"/>
  <c r="F1306" i="13"/>
  <c r="H1306" i="13" s="1"/>
  <c r="J1309" i="13"/>
  <c r="CJ1304" i="13"/>
  <c r="CK1304" i="13"/>
  <c r="E1309" i="13"/>
  <c r="C1324" i="13"/>
  <c r="D1309" i="3"/>
  <c r="B1302" i="3" l="1"/>
  <c r="E1302" i="3" s="1"/>
  <c r="H1302" i="3"/>
  <c r="W1310" i="13"/>
  <c r="AA1310" i="13"/>
  <c r="A1308" i="13"/>
  <c r="K1307" i="13"/>
  <c r="M1307" i="13" s="1"/>
  <c r="F1307" i="13"/>
  <c r="H1307" i="13" s="1"/>
  <c r="J1310" i="13"/>
  <c r="CK1305" i="13"/>
  <c r="CJ1305" i="13"/>
  <c r="E1310" i="13"/>
  <c r="C1325" i="13"/>
  <c r="D1310" i="3"/>
  <c r="B1303" i="3" l="1"/>
  <c r="E1303" i="3" s="1"/>
  <c r="H1303" i="3"/>
  <c r="W1311" i="13"/>
  <c r="AA1311" i="13"/>
  <c r="A1309" i="13"/>
  <c r="F1308" i="13"/>
  <c r="H1308" i="13" s="1"/>
  <c r="K1308" i="13"/>
  <c r="M1308" i="13" s="1"/>
  <c r="J1311" i="13"/>
  <c r="CK1306" i="13"/>
  <c r="CJ1306" i="13"/>
  <c r="E1311" i="13"/>
  <c r="C1326" i="13"/>
  <c r="D1311" i="3"/>
  <c r="B1304" i="3" l="1"/>
  <c r="E1304" i="3" s="1"/>
  <c r="H1304" i="3"/>
  <c r="W1312" i="13"/>
  <c r="AA1312" i="13"/>
  <c r="A1310" i="13"/>
  <c r="K1309" i="13"/>
  <c r="M1309" i="13" s="1"/>
  <c r="F1309" i="13"/>
  <c r="H1309" i="13" s="1"/>
  <c r="J1312" i="13"/>
  <c r="CK1307" i="13"/>
  <c r="CJ1307" i="13"/>
  <c r="E1312" i="13"/>
  <c r="C1327" i="13"/>
  <c r="D1312" i="3"/>
  <c r="B1305" i="3" l="1"/>
  <c r="E1305" i="3" s="1"/>
  <c r="H1305" i="3"/>
  <c r="W1313" i="13"/>
  <c r="AA1313" i="13"/>
  <c r="A1311" i="13"/>
  <c r="K1310" i="13"/>
  <c r="M1310" i="13" s="1"/>
  <c r="F1310" i="13"/>
  <c r="H1310" i="13" s="1"/>
  <c r="J1313" i="13"/>
  <c r="CJ1308" i="13"/>
  <c r="CK1308" i="13"/>
  <c r="E1313" i="13"/>
  <c r="C1328" i="13"/>
  <c r="D1313" i="3"/>
  <c r="B1306" i="3" l="1"/>
  <c r="E1306" i="3" s="1"/>
  <c r="H1306" i="3"/>
  <c r="W1314" i="13"/>
  <c r="AA1314" i="13"/>
  <c r="A1312" i="13"/>
  <c r="K1311" i="13"/>
  <c r="M1311" i="13" s="1"/>
  <c r="F1311" i="13"/>
  <c r="H1311" i="13" s="1"/>
  <c r="J1314" i="13"/>
  <c r="CK1309" i="13"/>
  <c r="CJ1309" i="13"/>
  <c r="E1314" i="13"/>
  <c r="C1329" i="13"/>
  <c r="D1314" i="3"/>
  <c r="B1307" i="3" l="1"/>
  <c r="E1307" i="3" s="1"/>
  <c r="H1307" i="3"/>
  <c r="W1315" i="13"/>
  <c r="AA1315" i="13"/>
  <c r="A1313" i="13"/>
  <c r="K1312" i="13"/>
  <c r="M1312" i="13" s="1"/>
  <c r="F1312" i="13"/>
  <c r="H1312" i="13" s="1"/>
  <c r="J1315" i="13"/>
  <c r="CK1310" i="13"/>
  <c r="CJ1310" i="13"/>
  <c r="E1315" i="13"/>
  <c r="C1330" i="13"/>
  <c r="D1315" i="3"/>
  <c r="B1308" i="3" l="1"/>
  <c r="E1308" i="3" s="1"/>
  <c r="H1308" i="3"/>
  <c r="W1316" i="13"/>
  <c r="AA1316" i="13"/>
  <c r="A1314" i="13"/>
  <c r="K1313" i="13"/>
  <c r="M1313" i="13" s="1"/>
  <c r="F1313" i="13"/>
  <c r="H1313" i="13" s="1"/>
  <c r="J1316" i="13"/>
  <c r="CK1311" i="13"/>
  <c r="CJ1311" i="13"/>
  <c r="E1316" i="13"/>
  <c r="C1331" i="13"/>
  <c r="D1316" i="3"/>
  <c r="B1309" i="3" l="1"/>
  <c r="E1309" i="3" s="1"/>
  <c r="H1309" i="3"/>
  <c r="W1317" i="13"/>
  <c r="AA1317" i="13"/>
  <c r="A1315" i="13"/>
  <c r="K1314" i="13"/>
  <c r="M1314" i="13" s="1"/>
  <c r="F1314" i="13"/>
  <c r="H1314" i="13" s="1"/>
  <c r="J1317" i="13"/>
  <c r="CJ1312" i="13"/>
  <c r="CK1312" i="13"/>
  <c r="E1317" i="13"/>
  <c r="C1332" i="13"/>
  <c r="D1317" i="3"/>
  <c r="B1310" i="3" l="1"/>
  <c r="E1310" i="3" s="1"/>
  <c r="H1310" i="3"/>
  <c r="W1318" i="13"/>
  <c r="AA1318" i="13"/>
  <c r="A1316" i="13"/>
  <c r="K1315" i="13"/>
  <c r="M1315" i="13" s="1"/>
  <c r="F1315" i="13"/>
  <c r="H1315" i="13" s="1"/>
  <c r="J1318" i="13"/>
  <c r="CJ1313" i="13"/>
  <c r="CK1313" i="13"/>
  <c r="E1318" i="13"/>
  <c r="C1333" i="13"/>
  <c r="D1318" i="3"/>
  <c r="B1311" i="3" l="1"/>
  <c r="E1311" i="3" s="1"/>
  <c r="H1311" i="3"/>
  <c r="W1319" i="13"/>
  <c r="AA1319" i="13"/>
  <c r="A1317" i="13"/>
  <c r="K1316" i="13"/>
  <c r="M1316" i="13" s="1"/>
  <c r="F1316" i="13"/>
  <c r="H1316" i="13" s="1"/>
  <c r="J1319" i="13"/>
  <c r="CJ1314" i="13"/>
  <c r="CK1314" i="13"/>
  <c r="E1319" i="13"/>
  <c r="C1334" i="13"/>
  <c r="D1319" i="3"/>
  <c r="B1312" i="3" l="1"/>
  <c r="E1312" i="3" s="1"/>
  <c r="H1312" i="3"/>
  <c r="W1320" i="13"/>
  <c r="AA1320" i="13"/>
  <c r="A1318" i="13"/>
  <c r="F1317" i="13"/>
  <c r="H1317" i="13" s="1"/>
  <c r="K1317" i="13"/>
  <c r="M1317" i="13" s="1"/>
  <c r="J1320" i="13"/>
  <c r="CJ1315" i="13"/>
  <c r="CK1315" i="13"/>
  <c r="E1320" i="13"/>
  <c r="C1335" i="13"/>
  <c r="D1320" i="3"/>
  <c r="B1313" i="3" l="1"/>
  <c r="E1313" i="3" s="1"/>
  <c r="H1313" i="3"/>
  <c r="W1321" i="13"/>
  <c r="AA1321" i="13"/>
  <c r="A1319" i="13"/>
  <c r="K1318" i="13"/>
  <c r="M1318" i="13" s="1"/>
  <c r="F1318" i="13"/>
  <c r="H1318" i="13" s="1"/>
  <c r="J1321" i="13"/>
  <c r="CK1316" i="13"/>
  <c r="CJ1316" i="13"/>
  <c r="E1321" i="13"/>
  <c r="C1336" i="13"/>
  <c r="D1321" i="3"/>
  <c r="B1314" i="3" l="1"/>
  <c r="E1314" i="3" s="1"/>
  <c r="H1314" i="3"/>
  <c r="W1322" i="13"/>
  <c r="AA1322" i="13"/>
  <c r="A1320" i="13"/>
  <c r="F1319" i="13"/>
  <c r="H1319" i="13" s="1"/>
  <c r="K1319" i="13"/>
  <c r="M1319" i="13" s="1"/>
  <c r="J1322" i="13"/>
  <c r="CK1317" i="13"/>
  <c r="CJ1317" i="13"/>
  <c r="E1322" i="13"/>
  <c r="C1337" i="13"/>
  <c r="D1322" i="3"/>
  <c r="B1315" i="3" l="1"/>
  <c r="E1315" i="3" s="1"/>
  <c r="H1315" i="3"/>
  <c r="W1323" i="13"/>
  <c r="AA1323" i="13"/>
  <c r="A1321" i="13"/>
  <c r="F1320" i="13"/>
  <c r="H1320" i="13" s="1"/>
  <c r="K1320" i="13"/>
  <c r="M1320" i="13" s="1"/>
  <c r="J1323" i="13"/>
  <c r="CK1318" i="13"/>
  <c r="CJ1318" i="13"/>
  <c r="E1323" i="13"/>
  <c r="C1338" i="13"/>
  <c r="D1323" i="3"/>
  <c r="B1316" i="3" l="1"/>
  <c r="E1316" i="3" s="1"/>
  <c r="H1316" i="3"/>
  <c r="W1324" i="13"/>
  <c r="AA1324" i="13"/>
  <c r="A1322" i="13"/>
  <c r="K1321" i="13"/>
  <c r="M1321" i="13" s="1"/>
  <c r="F1321" i="13"/>
  <c r="H1321" i="13" s="1"/>
  <c r="J1324" i="13"/>
  <c r="CJ1319" i="13"/>
  <c r="CK1319" i="13"/>
  <c r="E1324" i="13"/>
  <c r="C1339" i="13"/>
  <c r="D1324" i="3"/>
  <c r="B1317" i="3" l="1"/>
  <c r="E1317" i="3" s="1"/>
  <c r="H1317" i="3"/>
  <c r="W1325" i="13"/>
  <c r="AA1325" i="13"/>
  <c r="A1323" i="13"/>
  <c r="K1322" i="13"/>
  <c r="M1322" i="13" s="1"/>
  <c r="F1322" i="13"/>
  <c r="H1322" i="13" s="1"/>
  <c r="J1325" i="13"/>
  <c r="CJ1320" i="13"/>
  <c r="CK1320" i="13"/>
  <c r="E1325" i="13"/>
  <c r="C1340" i="13"/>
  <c r="D1325" i="3"/>
  <c r="B1318" i="3" l="1"/>
  <c r="E1318" i="3" s="1"/>
  <c r="H1318" i="3"/>
  <c r="W1326" i="13"/>
  <c r="AA1326" i="13"/>
  <c r="A1324" i="13"/>
  <c r="K1323" i="13"/>
  <c r="M1323" i="13" s="1"/>
  <c r="F1323" i="13"/>
  <c r="H1323" i="13" s="1"/>
  <c r="J1326" i="13"/>
  <c r="CJ1321" i="13"/>
  <c r="CK1321" i="13"/>
  <c r="E1326" i="13"/>
  <c r="C1341" i="13"/>
  <c r="D1326" i="3"/>
  <c r="B1319" i="3" l="1"/>
  <c r="E1319" i="3" s="1"/>
  <c r="H1319" i="3"/>
  <c r="W1327" i="13"/>
  <c r="AA1327" i="13"/>
  <c r="A1325" i="13"/>
  <c r="K1324" i="13"/>
  <c r="M1324" i="13" s="1"/>
  <c r="F1324" i="13"/>
  <c r="H1324" i="13" s="1"/>
  <c r="J1327" i="13"/>
  <c r="CK1322" i="13"/>
  <c r="CJ1322" i="13"/>
  <c r="E1327" i="13"/>
  <c r="C1342" i="13"/>
  <c r="D1327" i="3"/>
  <c r="B1320" i="3" l="1"/>
  <c r="E1320" i="3" s="1"/>
  <c r="H1320" i="3"/>
  <c r="W1328" i="13"/>
  <c r="AA1328" i="13"/>
  <c r="A1326" i="13"/>
  <c r="K1325" i="13"/>
  <c r="M1325" i="13" s="1"/>
  <c r="F1325" i="13"/>
  <c r="H1325" i="13" s="1"/>
  <c r="J1328" i="13"/>
  <c r="CK1323" i="13"/>
  <c r="CJ1323" i="13"/>
  <c r="E1328" i="13"/>
  <c r="C1343" i="13"/>
  <c r="D1328" i="3"/>
  <c r="B1321" i="3" l="1"/>
  <c r="E1321" i="3" s="1"/>
  <c r="H1321" i="3"/>
  <c r="W1329" i="13"/>
  <c r="AA1329" i="13"/>
  <c r="A1327" i="13"/>
  <c r="F1326" i="13"/>
  <c r="H1326" i="13" s="1"/>
  <c r="K1326" i="13"/>
  <c r="M1326" i="13" s="1"/>
  <c r="J1329" i="13"/>
  <c r="CJ1324" i="13"/>
  <c r="CK1324" i="13"/>
  <c r="E1329" i="13"/>
  <c r="C1344" i="13"/>
  <c r="D1329" i="3"/>
  <c r="B1322" i="3" l="1"/>
  <c r="E1322" i="3" s="1"/>
  <c r="H1322" i="3"/>
  <c r="W1330" i="13"/>
  <c r="AA1330" i="13"/>
  <c r="A1328" i="13"/>
  <c r="F1327" i="13"/>
  <c r="H1327" i="13" s="1"/>
  <c r="K1327" i="13"/>
  <c r="M1327" i="13" s="1"/>
  <c r="J1330" i="13"/>
  <c r="CJ1325" i="13"/>
  <c r="CK1325" i="13"/>
  <c r="E1330" i="13"/>
  <c r="C1345" i="13"/>
  <c r="D1330" i="3"/>
  <c r="B1323" i="3" l="1"/>
  <c r="E1323" i="3" s="1"/>
  <c r="H1323" i="3"/>
  <c r="W1331" i="13"/>
  <c r="AA1331" i="13"/>
  <c r="A1329" i="13"/>
  <c r="K1328" i="13"/>
  <c r="M1328" i="13" s="1"/>
  <c r="F1328" i="13"/>
  <c r="H1328" i="13" s="1"/>
  <c r="J1331" i="13"/>
  <c r="CK1326" i="13"/>
  <c r="CJ1326" i="13"/>
  <c r="E1331" i="13"/>
  <c r="C1346" i="13"/>
  <c r="D1331" i="3"/>
  <c r="B1324" i="3" l="1"/>
  <c r="E1324" i="3" s="1"/>
  <c r="H1324" i="3"/>
  <c r="W1332" i="13"/>
  <c r="AA1332" i="13"/>
  <c r="A1330" i="13"/>
  <c r="K1329" i="13"/>
  <c r="M1329" i="13" s="1"/>
  <c r="F1329" i="13"/>
  <c r="H1329" i="13" s="1"/>
  <c r="J1332" i="13"/>
  <c r="CJ1327" i="13"/>
  <c r="CK1327" i="13"/>
  <c r="E1332" i="13"/>
  <c r="C1347" i="13"/>
  <c r="D1332" i="3"/>
  <c r="B1325" i="3" l="1"/>
  <c r="E1325" i="3" s="1"/>
  <c r="H1325" i="3"/>
  <c r="W1333" i="13"/>
  <c r="AA1333" i="13"/>
  <c r="A1331" i="13"/>
  <c r="K1330" i="13"/>
  <c r="M1330" i="13" s="1"/>
  <c r="F1330" i="13"/>
  <c r="H1330" i="13" s="1"/>
  <c r="J1333" i="13"/>
  <c r="CK1328" i="13"/>
  <c r="CJ1328" i="13"/>
  <c r="E1333" i="13"/>
  <c r="C1348" i="13"/>
  <c r="D1333" i="3"/>
  <c r="B1326" i="3" l="1"/>
  <c r="E1326" i="3" s="1"/>
  <c r="H1326" i="3"/>
  <c r="W1334" i="13"/>
  <c r="AA1334" i="13"/>
  <c r="A1332" i="13"/>
  <c r="K1331" i="13"/>
  <c r="M1331" i="13" s="1"/>
  <c r="F1331" i="13"/>
  <c r="H1331" i="13" s="1"/>
  <c r="J1334" i="13"/>
  <c r="CK1329" i="13"/>
  <c r="CJ1329" i="13"/>
  <c r="E1334" i="13"/>
  <c r="C1349" i="13"/>
  <c r="D1334" i="3"/>
  <c r="B1327" i="3" l="1"/>
  <c r="E1327" i="3" s="1"/>
  <c r="H1327" i="3"/>
  <c r="W1335" i="13"/>
  <c r="AA1335" i="13"/>
  <c r="A1333" i="13"/>
  <c r="K1332" i="13"/>
  <c r="M1332" i="13" s="1"/>
  <c r="F1332" i="13"/>
  <c r="H1332" i="13" s="1"/>
  <c r="J1335" i="13"/>
  <c r="CJ1330" i="13"/>
  <c r="CK1330" i="13"/>
  <c r="E1335" i="13"/>
  <c r="C1350" i="13"/>
  <c r="D1335" i="3"/>
  <c r="B1328" i="3" l="1"/>
  <c r="E1328" i="3" s="1"/>
  <c r="H1328" i="3"/>
  <c r="W1336" i="13"/>
  <c r="AA1336" i="13"/>
  <c r="A1334" i="13"/>
  <c r="K1333" i="13"/>
  <c r="M1333" i="13" s="1"/>
  <c r="F1333" i="13"/>
  <c r="H1333" i="13" s="1"/>
  <c r="J1336" i="13"/>
  <c r="CJ1331" i="13"/>
  <c r="CK1331" i="13"/>
  <c r="E1336" i="13"/>
  <c r="C1351" i="13"/>
  <c r="D1336" i="3"/>
  <c r="B1329" i="3" l="1"/>
  <c r="E1329" i="3" s="1"/>
  <c r="H1329" i="3"/>
  <c r="W1337" i="13"/>
  <c r="AA1337" i="13"/>
  <c r="A1335" i="13"/>
  <c r="F1334" i="13"/>
  <c r="H1334" i="13" s="1"/>
  <c r="K1334" i="13"/>
  <c r="M1334" i="13" s="1"/>
  <c r="J1337" i="13"/>
  <c r="CK1332" i="13"/>
  <c r="CJ1332" i="13"/>
  <c r="E1337" i="13"/>
  <c r="C1352" i="13"/>
  <c r="D1337" i="3"/>
  <c r="B1330" i="3" l="1"/>
  <c r="E1330" i="3" s="1"/>
  <c r="H1330" i="3"/>
  <c r="W1338" i="13"/>
  <c r="AA1338" i="13"/>
  <c r="A1336" i="13"/>
  <c r="K1335" i="13"/>
  <c r="M1335" i="13" s="1"/>
  <c r="F1335" i="13"/>
  <c r="H1335" i="13" s="1"/>
  <c r="J1338" i="13"/>
  <c r="CK1333" i="13"/>
  <c r="CJ1333" i="13"/>
  <c r="E1338" i="13"/>
  <c r="C1353" i="13"/>
  <c r="D1338" i="3"/>
  <c r="B1331" i="3" l="1"/>
  <c r="E1331" i="3" s="1"/>
  <c r="H1331" i="3"/>
  <c r="W1339" i="13"/>
  <c r="AA1339" i="13"/>
  <c r="A1337" i="13"/>
  <c r="K1336" i="13"/>
  <c r="M1336" i="13" s="1"/>
  <c r="F1336" i="13"/>
  <c r="H1336" i="13" s="1"/>
  <c r="J1339" i="13"/>
  <c r="CJ1334" i="13"/>
  <c r="CK1334" i="13"/>
  <c r="E1339" i="13"/>
  <c r="C1354" i="13"/>
  <c r="D1339" i="3"/>
  <c r="B1332" i="3" l="1"/>
  <c r="E1332" i="3" s="1"/>
  <c r="H1332" i="3"/>
  <c r="W1340" i="13"/>
  <c r="AA1340" i="13"/>
  <c r="A1338" i="13"/>
  <c r="K1337" i="13"/>
  <c r="M1337" i="13" s="1"/>
  <c r="F1337" i="13"/>
  <c r="H1337" i="13" s="1"/>
  <c r="J1340" i="13"/>
  <c r="CK1335" i="13"/>
  <c r="CJ1335" i="13"/>
  <c r="E1340" i="13"/>
  <c r="C1355" i="13"/>
  <c r="D1340" i="3"/>
  <c r="B1333" i="3" l="1"/>
  <c r="E1333" i="3" s="1"/>
  <c r="H1333" i="3"/>
  <c r="W1341" i="13"/>
  <c r="AA1341" i="13"/>
  <c r="A1339" i="13"/>
  <c r="K1338" i="13"/>
  <c r="M1338" i="13" s="1"/>
  <c r="F1338" i="13"/>
  <c r="H1338" i="13" s="1"/>
  <c r="J1341" i="13"/>
  <c r="CJ1336" i="13"/>
  <c r="CK1336" i="13"/>
  <c r="E1341" i="13"/>
  <c r="C1356" i="13"/>
  <c r="D1341" i="3"/>
  <c r="B1334" i="3" l="1"/>
  <c r="E1334" i="3" s="1"/>
  <c r="H1334" i="3"/>
  <c r="W1342" i="13"/>
  <c r="AA1342" i="13"/>
  <c r="A1340" i="13"/>
  <c r="F1339" i="13"/>
  <c r="H1339" i="13" s="1"/>
  <c r="K1339" i="13"/>
  <c r="M1339" i="13" s="1"/>
  <c r="J1342" i="13"/>
  <c r="CK1337" i="13"/>
  <c r="CJ1337" i="13"/>
  <c r="E1342" i="13"/>
  <c r="C1357" i="13"/>
  <c r="D1342" i="3"/>
  <c r="B1335" i="3" l="1"/>
  <c r="E1335" i="3" s="1"/>
  <c r="H1335" i="3"/>
  <c r="W1343" i="13"/>
  <c r="AA1343" i="13"/>
  <c r="A1341" i="13"/>
  <c r="K1340" i="13"/>
  <c r="M1340" i="13" s="1"/>
  <c r="F1340" i="13"/>
  <c r="H1340" i="13" s="1"/>
  <c r="J1343" i="13"/>
  <c r="CK1338" i="13"/>
  <c r="CJ1338" i="13"/>
  <c r="E1343" i="13"/>
  <c r="C1358" i="13"/>
  <c r="D1343" i="3"/>
  <c r="B1336" i="3" l="1"/>
  <c r="E1336" i="3" s="1"/>
  <c r="H1336" i="3"/>
  <c r="W1344" i="13"/>
  <c r="AA1344" i="13"/>
  <c r="A1342" i="13"/>
  <c r="K1341" i="13"/>
  <c r="M1341" i="13" s="1"/>
  <c r="F1341" i="13"/>
  <c r="H1341" i="13" s="1"/>
  <c r="J1344" i="13"/>
  <c r="CK1339" i="13"/>
  <c r="CJ1339" i="13"/>
  <c r="E1344" i="13"/>
  <c r="C1359" i="13"/>
  <c r="D1344" i="3"/>
  <c r="B1337" i="3" l="1"/>
  <c r="E1337" i="3" s="1"/>
  <c r="H1337" i="3"/>
  <c r="W1345" i="13"/>
  <c r="AA1345" i="13"/>
  <c r="A1343" i="13"/>
  <c r="F1342" i="13"/>
  <c r="H1342" i="13" s="1"/>
  <c r="K1342" i="13"/>
  <c r="M1342" i="13" s="1"/>
  <c r="J1345" i="13"/>
  <c r="CJ1340" i="13"/>
  <c r="CK1340" i="13"/>
  <c r="E1345" i="13"/>
  <c r="C1360" i="13"/>
  <c r="D1345" i="3"/>
  <c r="B1338" i="3" l="1"/>
  <c r="E1338" i="3" s="1"/>
  <c r="H1338" i="3"/>
  <c r="W1346" i="13"/>
  <c r="AA1346" i="13"/>
  <c r="A1344" i="13"/>
  <c r="K1343" i="13"/>
  <c r="M1343" i="13" s="1"/>
  <c r="F1343" i="13"/>
  <c r="H1343" i="13" s="1"/>
  <c r="J1346" i="13"/>
  <c r="CK1341" i="13"/>
  <c r="CJ1341" i="13"/>
  <c r="E1346" i="13"/>
  <c r="C1361" i="13"/>
  <c r="D1346" i="3"/>
  <c r="B1339" i="3" l="1"/>
  <c r="E1339" i="3" s="1"/>
  <c r="H1339" i="3"/>
  <c r="W1347" i="13"/>
  <c r="AA1347" i="13"/>
  <c r="A1345" i="13"/>
  <c r="K1344" i="13"/>
  <c r="M1344" i="13" s="1"/>
  <c r="F1344" i="13"/>
  <c r="H1344" i="13" s="1"/>
  <c r="J1347" i="13"/>
  <c r="CJ1342" i="13"/>
  <c r="CK1342" i="13"/>
  <c r="E1347" i="13"/>
  <c r="C1362" i="13"/>
  <c r="D1347" i="3"/>
  <c r="B1340" i="3" l="1"/>
  <c r="E1340" i="3" s="1"/>
  <c r="H1340" i="3"/>
  <c r="W1348" i="13"/>
  <c r="AA1348" i="13"/>
  <c r="A1346" i="13"/>
  <c r="F1345" i="13"/>
  <c r="H1345" i="13" s="1"/>
  <c r="K1345" i="13"/>
  <c r="M1345" i="13" s="1"/>
  <c r="J1348" i="13"/>
  <c r="CK1343" i="13"/>
  <c r="CJ1343" i="13"/>
  <c r="E1348" i="13"/>
  <c r="C1363" i="13"/>
  <c r="D1348" i="3"/>
  <c r="B1341" i="3" l="1"/>
  <c r="E1341" i="3" s="1"/>
  <c r="H1341" i="3"/>
  <c r="W1349" i="13"/>
  <c r="AA1349" i="13"/>
  <c r="A1347" i="13"/>
  <c r="K1346" i="13"/>
  <c r="M1346" i="13" s="1"/>
  <c r="F1346" i="13"/>
  <c r="H1346" i="13" s="1"/>
  <c r="J1349" i="13"/>
  <c r="CJ1344" i="13"/>
  <c r="CK1344" i="13"/>
  <c r="E1349" i="13"/>
  <c r="C1364" i="13"/>
  <c r="D1349" i="3"/>
  <c r="B1342" i="3" l="1"/>
  <c r="E1342" i="3" s="1"/>
  <c r="H1342" i="3"/>
  <c r="W1350" i="13"/>
  <c r="AA1350" i="13"/>
  <c r="A1348" i="13"/>
  <c r="F1347" i="13"/>
  <c r="H1347" i="13" s="1"/>
  <c r="K1347" i="13"/>
  <c r="M1347" i="13" s="1"/>
  <c r="J1350" i="13"/>
  <c r="CK1345" i="13"/>
  <c r="CJ1345" i="13"/>
  <c r="E1350" i="13"/>
  <c r="C1365" i="13"/>
  <c r="D1350" i="3"/>
  <c r="B1343" i="3" l="1"/>
  <c r="E1343" i="3" s="1"/>
  <c r="H1343" i="3"/>
  <c r="W1351" i="13"/>
  <c r="AA1351" i="13"/>
  <c r="A1349" i="13"/>
  <c r="K1348" i="13"/>
  <c r="M1348" i="13" s="1"/>
  <c r="F1348" i="13"/>
  <c r="H1348" i="13" s="1"/>
  <c r="J1351" i="13"/>
  <c r="CJ1346" i="13"/>
  <c r="CK1346" i="13"/>
  <c r="E1351" i="13"/>
  <c r="C1366" i="13"/>
  <c r="D1351" i="3"/>
  <c r="B1344" i="3" l="1"/>
  <c r="E1344" i="3" s="1"/>
  <c r="H1344" i="3"/>
  <c r="W1352" i="13"/>
  <c r="AA1352" i="13"/>
  <c r="A1350" i="13"/>
  <c r="F1349" i="13"/>
  <c r="H1349" i="13" s="1"/>
  <c r="K1349" i="13"/>
  <c r="M1349" i="13" s="1"/>
  <c r="J1352" i="13"/>
  <c r="CJ1347" i="13"/>
  <c r="CK1347" i="13"/>
  <c r="E1352" i="13"/>
  <c r="C1367" i="13"/>
  <c r="D1352" i="3"/>
  <c r="B1345" i="3" l="1"/>
  <c r="E1345" i="3" s="1"/>
  <c r="H1345" i="3"/>
  <c r="W1353" i="13"/>
  <c r="AA1353" i="13"/>
  <c r="A1351" i="13"/>
  <c r="F1350" i="13"/>
  <c r="H1350" i="13" s="1"/>
  <c r="K1350" i="13"/>
  <c r="M1350" i="13" s="1"/>
  <c r="J1353" i="13"/>
  <c r="CK1348" i="13"/>
  <c r="CJ1348" i="13"/>
  <c r="E1353" i="13"/>
  <c r="C1368" i="13"/>
  <c r="D1353" i="3"/>
  <c r="B1346" i="3" l="1"/>
  <c r="E1346" i="3" s="1"/>
  <c r="H1346" i="3"/>
  <c r="W1354" i="13"/>
  <c r="AA1354" i="13"/>
  <c r="A1352" i="13"/>
  <c r="K1351" i="13"/>
  <c r="M1351" i="13" s="1"/>
  <c r="F1351" i="13"/>
  <c r="H1351" i="13" s="1"/>
  <c r="J1354" i="13"/>
  <c r="CJ1349" i="13"/>
  <c r="CK1349" i="13"/>
  <c r="E1354" i="13"/>
  <c r="C1369" i="13"/>
  <c r="D1354" i="3"/>
  <c r="B1347" i="3" l="1"/>
  <c r="E1347" i="3" s="1"/>
  <c r="H1347" i="3"/>
  <c r="W1355" i="13"/>
  <c r="AA1355" i="13"/>
  <c r="A1353" i="13"/>
  <c r="K1352" i="13"/>
  <c r="M1352" i="13" s="1"/>
  <c r="F1352" i="13"/>
  <c r="H1352" i="13" s="1"/>
  <c r="J1355" i="13"/>
  <c r="CJ1350" i="13"/>
  <c r="CK1350" i="13"/>
  <c r="E1355" i="13"/>
  <c r="C1370" i="13"/>
  <c r="D1355" i="3"/>
  <c r="B1348" i="3" l="1"/>
  <c r="E1348" i="3" s="1"/>
  <c r="H1348" i="3"/>
  <c r="W1356" i="13"/>
  <c r="AA1356" i="13"/>
  <c r="A1354" i="13"/>
  <c r="F1353" i="13"/>
  <c r="H1353" i="13" s="1"/>
  <c r="K1353" i="13"/>
  <c r="M1353" i="13" s="1"/>
  <c r="J1356" i="13"/>
  <c r="CK1351" i="13"/>
  <c r="CJ1351" i="13"/>
  <c r="E1356" i="13"/>
  <c r="C1371" i="13"/>
  <c r="D1356" i="3"/>
  <c r="B1349" i="3" l="1"/>
  <c r="E1349" i="3" s="1"/>
  <c r="H1349" i="3"/>
  <c r="W1357" i="13"/>
  <c r="AA1357" i="13"/>
  <c r="A1355" i="13"/>
  <c r="F1354" i="13"/>
  <c r="H1354" i="13" s="1"/>
  <c r="K1354" i="13"/>
  <c r="M1354" i="13" s="1"/>
  <c r="J1357" i="13"/>
  <c r="CK1352" i="13"/>
  <c r="CJ1352" i="13"/>
  <c r="E1357" i="13"/>
  <c r="C1372" i="13"/>
  <c r="D1357" i="3"/>
  <c r="B1350" i="3" l="1"/>
  <c r="E1350" i="3" s="1"/>
  <c r="H1350" i="3"/>
  <c r="W1358" i="13"/>
  <c r="AA1358" i="13"/>
  <c r="A1356" i="13"/>
  <c r="K1355" i="13"/>
  <c r="M1355" i="13" s="1"/>
  <c r="F1355" i="13"/>
  <c r="H1355" i="13" s="1"/>
  <c r="J1358" i="13"/>
  <c r="CK1353" i="13"/>
  <c r="CJ1353" i="13"/>
  <c r="E1358" i="13"/>
  <c r="C1373" i="13"/>
  <c r="D1358" i="3"/>
  <c r="B1351" i="3" l="1"/>
  <c r="E1351" i="3" s="1"/>
  <c r="H1351" i="3"/>
  <c r="W1359" i="13"/>
  <c r="AA1359" i="13"/>
  <c r="A1357" i="13"/>
  <c r="K1356" i="13"/>
  <c r="M1356" i="13" s="1"/>
  <c r="F1356" i="13"/>
  <c r="H1356" i="13" s="1"/>
  <c r="J1359" i="13"/>
  <c r="CJ1354" i="13"/>
  <c r="CK1354" i="13"/>
  <c r="E1359" i="13"/>
  <c r="C1374" i="13"/>
  <c r="D1359" i="3"/>
  <c r="B1352" i="3" l="1"/>
  <c r="E1352" i="3" s="1"/>
  <c r="H1352" i="3"/>
  <c r="W1360" i="13"/>
  <c r="AA1360" i="13"/>
  <c r="A1358" i="13"/>
  <c r="F1357" i="13"/>
  <c r="H1357" i="13" s="1"/>
  <c r="K1357" i="13"/>
  <c r="M1357" i="13" s="1"/>
  <c r="J1360" i="13"/>
  <c r="CJ1355" i="13"/>
  <c r="CK1355" i="13"/>
  <c r="E1360" i="13"/>
  <c r="C1375" i="13"/>
  <c r="D1360" i="3"/>
  <c r="B1353" i="3" l="1"/>
  <c r="E1353" i="3" s="1"/>
  <c r="H1353" i="3"/>
  <c r="W1361" i="13"/>
  <c r="AA1361" i="13"/>
  <c r="A1359" i="13"/>
  <c r="F1358" i="13"/>
  <c r="H1358" i="13" s="1"/>
  <c r="K1358" i="13"/>
  <c r="M1358" i="13" s="1"/>
  <c r="J1361" i="13"/>
  <c r="CK1356" i="13"/>
  <c r="CJ1356" i="13"/>
  <c r="E1361" i="13"/>
  <c r="C1376" i="13"/>
  <c r="D1361" i="3"/>
  <c r="B1354" i="3" l="1"/>
  <c r="E1354" i="3" s="1"/>
  <c r="H1354" i="3"/>
  <c r="W1362" i="13"/>
  <c r="AA1362" i="13"/>
  <c r="A1360" i="13"/>
  <c r="F1359" i="13"/>
  <c r="H1359" i="13" s="1"/>
  <c r="K1359" i="13"/>
  <c r="M1359" i="13" s="1"/>
  <c r="J1362" i="13"/>
  <c r="CJ1357" i="13"/>
  <c r="CK1357" i="13"/>
  <c r="E1362" i="13"/>
  <c r="C1377" i="13"/>
  <c r="D1362" i="3"/>
  <c r="B1355" i="3" l="1"/>
  <c r="E1355" i="3" s="1"/>
  <c r="H1355" i="3"/>
  <c r="W1363" i="13"/>
  <c r="AA1363" i="13"/>
  <c r="A1361" i="13"/>
  <c r="K1360" i="13"/>
  <c r="M1360" i="13" s="1"/>
  <c r="F1360" i="13"/>
  <c r="H1360" i="13" s="1"/>
  <c r="J1363" i="13"/>
  <c r="CJ1358" i="13"/>
  <c r="CK1358" i="13"/>
  <c r="E1363" i="13"/>
  <c r="C1378" i="13"/>
  <c r="D1363" i="3"/>
  <c r="B1356" i="3" l="1"/>
  <c r="E1356" i="3" s="1"/>
  <c r="H1356" i="3"/>
  <c r="W1364" i="13"/>
  <c r="AA1364" i="13"/>
  <c r="A1362" i="13"/>
  <c r="F1361" i="13"/>
  <c r="H1361" i="13" s="1"/>
  <c r="K1361" i="13"/>
  <c r="M1361" i="13" s="1"/>
  <c r="J1364" i="13"/>
  <c r="CK1359" i="13"/>
  <c r="CJ1359" i="13"/>
  <c r="E1364" i="13"/>
  <c r="C1379" i="13"/>
  <c r="D1364" i="3"/>
  <c r="B1357" i="3" l="1"/>
  <c r="E1357" i="3" s="1"/>
  <c r="H1357" i="3"/>
  <c r="W1365" i="13"/>
  <c r="AA1365" i="13"/>
  <c r="A1363" i="13"/>
  <c r="K1362" i="13"/>
  <c r="M1362" i="13" s="1"/>
  <c r="F1362" i="13"/>
  <c r="H1362" i="13" s="1"/>
  <c r="J1365" i="13"/>
  <c r="CK1360" i="13"/>
  <c r="CJ1360" i="13"/>
  <c r="E1365" i="13"/>
  <c r="C1380" i="13"/>
  <c r="D1365" i="3"/>
  <c r="B1358" i="3" l="1"/>
  <c r="E1358" i="3" s="1"/>
  <c r="H1358" i="3"/>
  <c r="W1366" i="13"/>
  <c r="AA1366" i="13"/>
  <c r="A1364" i="13"/>
  <c r="K1363" i="13"/>
  <c r="M1363" i="13" s="1"/>
  <c r="F1363" i="13"/>
  <c r="H1363" i="13" s="1"/>
  <c r="J1366" i="13"/>
  <c r="CK1361" i="13"/>
  <c r="CJ1361" i="13"/>
  <c r="E1366" i="13"/>
  <c r="C1381" i="13"/>
  <c r="D1366" i="3"/>
  <c r="B1359" i="3" l="1"/>
  <c r="E1359" i="3" s="1"/>
  <c r="H1359" i="3"/>
  <c r="W1367" i="13"/>
  <c r="AA1367" i="13"/>
  <c r="A1365" i="13"/>
  <c r="F1364" i="13"/>
  <c r="H1364" i="13" s="1"/>
  <c r="K1364" i="13"/>
  <c r="M1364" i="13" s="1"/>
  <c r="J1367" i="13"/>
  <c r="CJ1362" i="13"/>
  <c r="CK1362" i="13"/>
  <c r="E1367" i="13"/>
  <c r="C1382" i="13"/>
  <c r="D1367" i="3"/>
  <c r="B1360" i="3" l="1"/>
  <c r="E1360" i="3" s="1"/>
  <c r="H1360" i="3"/>
  <c r="W1368" i="13"/>
  <c r="AA1368" i="13"/>
  <c r="A1366" i="13"/>
  <c r="K1365" i="13"/>
  <c r="M1365" i="13" s="1"/>
  <c r="F1365" i="13"/>
  <c r="H1365" i="13" s="1"/>
  <c r="J1368" i="13"/>
  <c r="CK1363" i="13"/>
  <c r="CJ1363" i="13"/>
  <c r="E1368" i="13"/>
  <c r="C1383" i="13"/>
  <c r="D1368" i="3"/>
  <c r="B1361" i="3" l="1"/>
  <c r="E1361" i="3" s="1"/>
  <c r="H1361" i="3"/>
  <c r="W1369" i="13"/>
  <c r="AA1369" i="13"/>
  <c r="A1367" i="13"/>
  <c r="K1366" i="13"/>
  <c r="M1366" i="13" s="1"/>
  <c r="F1366" i="13"/>
  <c r="H1366" i="13" s="1"/>
  <c r="J1369" i="13"/>
  <c r="CK1364" i="13"/>
  <c r="CJ1364" i="13"/>
  <c r="E1369" i="13"/>
  <c r="C1384" i="13"/>
  <c r="D1369" i="3"/>
  <c r="B1362" i="3" l="1"/>
  <c r="E1362" i="3" s="1"/>
  <c r="H1362" i="3"/>
  <c r="W1370" i="13"/>
  <c r="AA1370" i="13"/>
  <c r="A1368" i="13"/>
  <c r="F1367" i="13"/>
  <c r="H1367" i="13" s="1"/>
  <c r="K1367" i="13"/>
  <c r="M1367" i="13" s="1"/>
  <c r="J1370" i="13"/>
  <c r="CK1365" i="13"/>
  <c r="CJ1365" i="13"/>
  <c r="E1370" i="13"/>
  <c r="C1385" i="13"/>
  <c r="D1370" i="3"/>
  <c r="B1363" i="3" l="1"/>
  <c r="E1363" i="3" s="1"/>
  <c r="H1363" i="3"/>
  <c r="W1371" i="13"/>
  <c r="AA1371" i="13"/>
  <c r="A1369" i="13"/>
  <c r="K1368" i="13"/>
  <c r="M1368" i="13" s="1"/>
  <c r="F1368" i="13"/>
  <c r="H1368" i="13" s="1"/>
  <c r="J1371" i="13"/>
  <c r="CJ1366" i="13"/>
  <c r="CK1366" i="13"/>
  <c r="E1371" i="13"/>
  <c r="C1386" i="13"/>
  <c r="D1371" i="3"/>
  <c r="B1364" i="3" l="1"/>
  <c r="E1364" i="3" s="1"/>
  <c r="H1364" i="3"/>
  <c r="W1372" i="13"/>
  <c r="AA1372" i="13"/>
  <c r="A1370" i="13"/>
  <c r="K1369" i="13"/>
  <c r="M1369" i="13" s="1"/>
  <c r="F1369" i="13"/>
  <c r="H1369" i="13" s="1"/>
  <c r="J1372" i="13"/>
  <c r="CJ1367" i="13"/>
  <c r="CK1367" i="13"/>
  <c r="E1372" i="13"/>
  <c r="C1387" i="13"/>
  <c r="D1372" i="3"/>
  <c r="B1365" i="3" l="1"/>
  <c r="E1365" i="3" s="1"/>
  <c r="H1365" i="3"/>
  <c r="W1373" i="13"/>
  <c r="AA1373" i="13"/>
  <c r="A1371" i="13"/>
  <c r="F1370" i="13"/>
  <c r="H1370" i="13" s="1"/>
  <c r="K1370" i="13"/>
  <c r="M1370" i="13" s="1"/>
  <c r="J1373" i="13"/>
  <c r="CJ1368" i="13"/>
  <c r="CK1368" i="13"/>
  <c r="E1373" i="13"/>
  <c r="C1388" i="13"/>
  <c r="D1373" i="3"/>
  <c r="B1366" i="3" l="1"/>
  <c r="E1366" i="3" s="1"/>
  <c r="H1366" i="3"/>
  <c r="W1374" i="13"/>
  <c r="AA1374" i="13"/>
  <c r="A1372" i="13"/>
  <c r="K1371" i="13"/>
  <c r="M1371" i="13" s="1"/>
  <c r="F1371" i="13"/>
  <c r="H1371" i="13" s="1"/>
  <c r="J1374" i="13"/>
  <c r="CK1369" i="13"/>
  <c r="CJ1369" i="13"/>
  <c r="E1374" i="13"/>
  <c r="C1389" i="13"/>
  <c r="D1374" i="3"/>
  <c r="B1367" i="3" l="1"/>
  <c r="E1367" i="3" s="1"/>
  <c r="H1367" i="3"/>
  <c r="W1375" i="13"/>
  <c r="AA1375" i="13"/>
  <c r="A1373" i="13"/>
  <c r="K1372" i="13"/>
  <c r="M1372" i="13" s="1"/>
  <c r="F1372" i="13"/>
  <c r="H1372" i="13" s="1"/>
  <c r="J1375" i="13"/>
  <c r="CJ1370" i="13"/>
  <c r="CK1370" i="13"/>
  <c r="E1375" i="13"/>
  <c r="C1390" i="13"/>
  <c r="D1375" i="3"/>
  <c r="B1368" i="3" l="1"/>
  <c r="E1368" i="3" s="1"/>
  <c r="H1368" i="3"/>
  <c r="W1376" i="13"/>
  <c r="AA1376" i="13"/>
  <c r="A1374" i="13"/>
  <c r="K1373" i="13"/>
  <c r="M1373" i="13" s="1"/>
  <c r="F1373" i="13"/>
  <c r="H1373" i="13" s="1"/>
  <c r="J1376" i="13"/>
  <c r="CK1371" i="13"/>
  <c r="CJ1371" i="13"/>
  <c r="E1376" i="13"/>
  <c r="C1391" i="13"/>
  <c r="D1376" i="3"/>
  <c r="B1369" i="3" l="1"/>
  <c r="E1369" i="3" s="1"/>
  <c r="H1369" i="3"/>
  <c r="W1377" i="13"/>
  <c r="AA1377" i="13"/>
  <c r="A1375" i="13"/>
  <c r="K1374" i="13"/>
  <c r="M1374" i="13" s="1"/>
  <c r="F1374" i="13"/>
  <c r="H1374" i="13" s="1"/>
  <c r="J1377" i="13"/>
  <c r="CJ1372" i="13"/>
  <c r="CK1372" i="13"/>
  <c r="E1377" i="13"/>
  <c r="C1392" i="13"/>
  <c r="D1377" i="3"/>
  <c r="B1370" i="3" l="1"/>
  <c r="E1370" i="3" s="1"/>
  <c r="H1370" i="3"/>
  <c r="W1378" i="13"/>
  <c r="AA1378" i="13"/>
  <c r="A1376" i="13"/>
  <c r="K1375" i="13"/>
  <c r="M1375" i="13" s="1"/>
  <c r="F1375" i="13"/>
  <c r="H1375" i="13" s="1"/>
  <c r="J1378" i="13"/>
  <c r="CK1373" i="13"/>
  <c r="CJ1373" i="13"/>
  <c r="E1378" i="13"/>
  <c r="C1393" i="13"/>
  <c r="D1378" i="3"/>
  <c r="B1371" i="3" l="1"/>
  <c r="E1371" i="3" s="1"/>
  <c r="H1371" i="3"/>
  <c r="W1379" i="13"/>
  <c r="AA1379" i="13"/>
  <c r="A1377" i="13"/>
  <c r="K1376" i="13"/>
  <c r="M1376" i="13" s="1"/>
  <c r="F1376" i="13"/>
  <c r="H1376" i="13" s="1"/>
  <c r="J1379" i="13"/>
  <c r="CK1374" i="13"/>
  <c r="CJ1374" i="13"/>
  <c r="E1379" i="13"/>
  <c r="C1394" i="13"/>
  <c r="D1379" i="3"/>
  <c r="B1372" i="3" l="1"/>
  <c r="E1372" i="3" s="1"/>
  <c r="H1372" i="3"/>
  <c r="W1380" i="13"/>
  <c r="AA1380" i="13"/>
  <c r="A1378" i="13"/>
  <c r="K1377" i="13"/>
  <c r="M1377" i="13" s="1"/>
  <c r="F1377" i="13"/>
  <c r="H1377" i="13" s="1"/>
  <c r="J1380" i="13"/>
  <c r="CK1375" i="13"/>
  <c r="CJ1375" i="13"/>
  <c r="E1380" i="13"/>
  <c r="C1395" i="13"/>
  <c r="D1380" i="3"/>
  <c r="B1373" i="3" l="1"/>
  <c r="E1373" i="3" s="1"/>
  <c r="H1373" i="3"/>
  <c r="W1381" i="13"/>
  <c r="AA1381" i="13"/>
  <c r="A1379" i="13"/>
  <c r="F1378" i="13"/>
  <c r="H1378" i="13" s="1"/>
  <c r="K1378" i="13"/>
  <c r="M1378" i="13" s="1"/>
  <c r="J1381" i="13"/>
  <c r="CJ1376" i="13"/>
  <c r="CK1376" i="13"/>
  <c r="E1381" i="13"/>
  <c r="C1396" i="13"/>
  <c r="D1381" i="3"/>
  <c r="B1374" i="3" l="1"/>
  <c r="E1374" i="3" s="1"/>
  <c r="H1374" i="3"/>
  <c r="W1382" i="13"/>
  <c r="AA1382" i="13"/>
  <c r="A1380" i="13"/>
  <c r="F1379" i="13"/>
  <c r="H1379" i="13" s="1"/>
  <c r="K1379" i="13"/>
  <c r="M1379" i="13" s="1"/>
  <c r="J1382" i="13"/>
  <c r="CJ1377" i="13"/>
  <c r="CK1377" i="13"/>
  <c r="E1382" i="13"/>
  <c r="C1397" i="13"/>
  <c r="D1382" i="3"/>
  <c r="B1375" i="3" l="1"/>
  <c r="E1375" i="3" s="1"/>
  <c r="H1375" i="3"/>
  <c r="W1383" i="13"/>
  <c r="AA1383" i="13"/>
  <c r="A1381" i="13"/>
  <c r="K1380" i="13"/>
  <c r="M1380" i="13" s="1"/>
  <c r="F1380" i="13"/>
  <c r="H1380" i="13" s="1"/>
  <c r="J1383" i="13"/>
  <c r="CJ1378" i="13"/>
  <c r="CK1378" i="13"/>
  <c r="E1383" i="13"/>
  <c r="C1398" i="13"/>
  <c r="D1383" i="3"/>
  <c r="B1376" i="3" l="1"/>
  <c r="E1376" i="3" s="1"/>
  <c r="H1376" i="3"/>
  <c r="W1384" i="13"/>
  <c r="AA1384" i="13"/>
  <c r="A1382" i="13"/>
  <c r="K1381" i="13"/>
  <c r="M1381" i="13" s="1"/>
  <c r="F1381" i="13"/>
  <c r="H1381" i="13" s="1"/>
  <c r="J1384" i="13"/>
  <c r="CJ1379" i="13"/>
  <c r="CK1379" i="13"/>
  <c r="E1384" i="13"/>
  <c r="C1399" i="13"/>
  <c r="D1384" i="3"/>
  <c r="B1377" i="3" l="1"/>
  <c r="E1377" i="3" s="1"/>
  <c r="H1377" i="3"/>
  <c r="W1385" i="13"/>
  <c r="AA1385" i="13"/>
  <c r="A1383" i="13"/>
  <c r="F1382" i="13"/>
  <c r="H1382" i="13" s="1"/>
  <c r="K1382" i="13"/>
  <c r="M1382" i="13" s="1"/>
  <c r="J1385" i="13"/>
  <c r="CK1380" i="13"/>
  <c r="CJ1380" i="13"/>
  <c r="E1385" i="13"/>
  <c r="C1400" i="13"/>
  <c r="D1385" i="3"/>
  <c r="B1378" i="3" l="1"/>
  <c r="E1378" i="3" s="1"/>
  <c r="H1378" i="3"/>
  <c r="W1386" i="13"/>
  <c r="AA1386" i="13"/>
  <c r="A1384" i="13"/>
  <c r="K1383" i="13"/>
  <c r="M1383" i="13" s="1"/>
  <c r="F1383" i="13"/>
  <c r="H1383" i="13" s="1"/>
  <c r="J1386" i="13"/>
  <c r="CJ1381" i="13"/>
  <c r="CK1381" i="13"/>
  <c r="E1386" i="13"/>
  <c r="C1401" i="13"/>
  <c r="D1386" i="3"/>
  <c r="B1379" i="3" l="1"/>
  <c r="E1379" i="3" s="1"/>
  <c r="H1379" i="3"/>
  <c r="W1387" i="13"/>
  <c r="AA1387" i="13"/>
  <c r="A1385" i="13"/>
  <c r="K1384" i="13"/>
  <c r="M1384" i="13" s="1"/>
  <c r="F1384" i="13"/>
  <c r="H1384" i="13" s="1"/>
  <c r="J1387" i="13"/>
  <c r="CJ1382" i="13"/>
  <c r="CK1382" i="13"/>
  <c r="E1387" i="13"/>
  <c r="C1402" i="13"/>
  <c r="D1387" i="3"/>
  <c r="B1380" i="3" l="1"/>
  <c r="E1380" i="3" s="1"/>
  <c r="H1380" i="3"/>
  <c r="W1388" i="13"/>
  <c r="AA1388" i="13"/>
  <c r="A1386" i="13"/>
  <c r="F1385" i="13"/>
  <c r="H1385" i="13" s="1"/>
  <c r="K1385" i="13"/>
  <c r="M1385" i="13" s="1"/>
  <c r="J1388" i="13"/>
  <c r="CJ1383" i="13"/>
  <c r="CK1383" i="13"/>
  <c r="E1388" i="13"/>
  <c r="C1403" i="13"/>
  <c r="D1388" i="3"/>
  <c r="B1381" i="3" l="1"/>
  <c r="E1381" i="3" s="1"/>
  <c r="H1381" i="3"/>
  <c r="W1389" i="13"/>
  <c r="AA1389" i="13"/>
  <c r="A1387" i="13"/>
  <c r="K1386" i="13"/>
  <c r="M1386" i="13" s="1"/>
  <c r="F1386" i="13"/>
  <c r="H1386" i="13" s="1"/>
  <c r="J1389" i="13"/>
  <c r="CJ1384" i="13"/>
  <c r="CK1384" i="13"/>
  <c r="E1389" i="13"/>
  <c r="C1404" i="13"/>
  <c r="D1389" i="3"/>
  <c r="B1382" i="3" l="1"/>
  <c r="E1382" i="3" s="1"/>
  <c r="H1382" i="3"/>
  <c r="W1390" i="13"/>
  <c r="AA1390" i="13"/>
  <c r="A1388" i="13"/>
  <c r="K1387" i="13"/>
  <c r="M1387" i="13" s="1"/>
  <c r="F1387" i="13"/>
  <c r="H1387" i="13" s="1"/>
  <c r="J1390" i="13"/>
  <c r="CK1385" i="13"/>
  <c r="CJ1385" i="13"/>
  <c r="E1390" i="13"/>
  <c r="C1405" i="13"/>
  <c r="D1390" i="3"/>
  <c r="B1383" i="3" l="1"/>
  <c r="E1383" i="3" s="1"/>
  <c r="H1383" i="3"/>
  <c r="W1391" i="13"/>
  <c r="AA1391" i="13"/>
  <c r="A1389" i="13"/>
  <c r="K1388" i="13"/>
  <c r="M1388" i="13" s="1"/>
  <c r="F1388" i="13"/>
  <c r="H1388" i="13" s="1"/>
  <c r="J1391" i="13"/>
  <c r="CK1386" i="13"/>
  <c r="CJ1386" i="13"/>
  <c r="E1391" i="13"/>
  <c r="C1406" i="13"/>
  <c r="D1391" i="3"/>
  <c r="B1384" i="3" l="1"/>
  <c r="E1384" i="3" s="1"/>
  <c r="H1384" i="3"/>
  <c r="W1392" i="13"/>
  <c r="AA1392" i="13"/>
  <c r="A1390" i="13"/>
  <c r="F1389" i="13"/>
  <c r="H1389" i="13" s="1"/>
  <c r="K1389" i="13"/>
  <c r="M1389" i="13" s="1"/>
  <c r="J1392" i="13"/>
  <c r="CK1387" i="13"/>
  <c r="CJ1387" i="13"/>
  <c r="E1392" i="13"/>
  <c r="C1407" i="13"/>
  <c r="D1392" i="3"/>
  <c r="B1385" i="3" l="1"/>
  <c r="E1385" i="3" s="1"/>
  <c r="H1385" i="3"/>
  <c r="W1393" i="13"/>
  <c r="AA1393" i="13"/>
  <c r="A1391" i="13"/>
  <c r="K1390" i="13"/>
  <c r="M1390" i="13" s="1"/>
  <c r="F1390" i="13"/>
  <c r="H1390" i="13" s="1"/>
  <c r="J1393" i="13"/>
  <c r="CJ1388" i="13"/>
  <c r="CK1388" i="13"/>
  <c r="E1393" i="13"/>
  <c r="C1408" i="13"/>
  <c r="D1393" i="3"/>
  <c r="B1386" i="3" l="1"/>
  <c r="E1386" i="3" s="1"/>
  <c r="H1386" i="3"/>
  <c r="W1394" i="13"/>
  <c r="AA1394" i="13"/>
  <c r="A1392" i="13"/>
  <c r="F1391" i="13"/>
  <c r="H1391" i="13" s="1"/>
  <c r="K1391" i="13"/>
  <c r="M1391" i="13" s="1"/>
  <c r="J1394" i="13"/>
  <c r="CK1389" i="13"/>
  <c r="CJ1389" i="13"/>
  <c r="E1394" i="13"/>
  <c r="C1409" i="13"/>
  <c r="D1394" i="3"/>
  <c r="B1387" i="3" l="1"/>
  <c r="E1387" i="3" s="1"/>
  <c r="H1387" i="3"/>
  <c r="W1395" i="13"/>
  <c r="AA1395" i="13"/>
  <c r="A1393" i="13"/>
  <c r="F1392" i="13"/>
  <c r="H1392" i="13" s="1"/>
  <c r="K1392" i="13"/>
  <c r="M1392" i="13" s="1"/>
  <c r="J1395" i="13"/>
  <c r="CJ1390" i="13"/>
  <c r="CK1390" i="13"/>
  <c r="E1395" i="13"/>
  <c r="C1410" i="13"/>
  <c r="D1395" i="3"/>
  <c r="B1388" i="3" l="1"/>
  <c r="E1388" i="3" s="1"/>
  <c r="H1388" i="3"/>
  <c r="W1396" i="13"/>
  <c r="AA1396" i="13"/>
  <c r="A1394" i="13"/>
  <c r="K1393" i="13"/>
  <c r="M1393" i="13" s="1"/>
  <c r="F1393" i="13"/>
  <c r="H1393" i="13" s="1"/>
  <c r="J1396" i="13"/>
  <c r="CK1391" i="13"/>
  <c r="CJ1391" i="13"/>
  <c r="E1396" i="13"/>
  <c r="C1411" i="13"/>
  <c r="D1396" i="3"/>
  <c r="B1389" i="3" l="1"/>
  <c r="E1389" i="3" s="1"/>
  <c r="H1389" i="3"/>
  <c r="W1397" i="13"/>
  <c r="AA1397" i="13"/>
  <c r="A1395" i="13"/>
  <c r="F1394" i="13"/>
  <c r="H1394" i="13" s="1"/>
  <c r="K1394" i="13"/>
  <c r="M1394" i="13" s="1"/>
  <c r="J1397" i="13"/>
  <c r="CJ1392" i="13"/>
  <c r="CK1392" i="13"/>
  <c r="E1397" i="13"/>
  <c r="C1412" i="13"/>
  <c r="D1397" i="3"/>
  <c r="B1390" i="3" l="1"/>
  <c r="E1390" i="3" s="1"/>
  <c r="H1390" i="3"/>
  <c r="W1398" i="13"/>
  <c r="AA1398" i="13"/>
  <c r="A1396" i="13"/>
  <c r="F1395" i="13"/>
  <c r="H1395" i="13" s="1"/>
  <c r="K1395" i="13"/>
  <c r="M1395" i="13" s="1"/>
  <c r="J1398" i="13"/>
  <c r="CK1393" i="13"/>
  <c r="CJ1393" i="13"/>
  <c r="E1398" i="13"/>
  <c r="C1413" i="13"/>
  <c r="D1398" i="3"/>
  <c r="B1391" i="3" l="1"/>
  <c r="E1391" i="3" s="1"/>
  <c r="H1391" i="3"/>
  <c r="W1399" i="13"/>
  <c r="AA1399" i="13"/>
  <c r="A1397" i="13"/>
  <c r="K1396" i="13"/>
  <c r="M1396" i="13" s="1"/>
  <c r="F1396" i="13"/>
  <c r="H1396" i="13" s="1"/>
  <c r="J1399" i="13"/>
  <c r="CJ1394" i="13"/>
  <c r="CK1394" i="13"/>
  <c r="E1399" i="13"/>
  <c r="C1414" i="13"/>
  <c r="D1399" i="3"/>
  <c r="B1392" i="3" l="1"/>
  <c r="E1392" i="3" s="1"/>
  <c r="H1392" i="3"/>
  <c r="W1400" i="13"/>
  <c r="AA1400" i="13"/>
  <c r="A1398" i="13"/>
  <c r="F1397" i="13"/>
  <c r="H1397" i="13" s="1"/>
  <c r="K1397" i="13"/>
  <c r="M1397" i="13" s="1"/>
  <c r="J1400" i="13"/>
  <c r="CK1395" i="13"/>
  <c r="CJ1395" i="13"/>
  <c r="E1400" i="13"/>
  <c r="C1415" i="13"/>
  <c r="D1400" i="3"/>
  <c r="B1393" i="3" l="1"/>
  <c r="E1393" i="3" s="1"/>
  <c r="H1393" i="3"/>
  <c r="W1401" i="13"/>
  <c r="AA1401" i="13"/>
  <c r="A1399" i="13"/>
  <c r="F1398" i="13"/>
  <c r="H1398" i="13" s="1"/>
  <c r="K1398" i="13"/>
  <c r="M1398" i="13" s="1"/>
  <c r="J1401" i="13"/>
  <c r="CJ1396" i="13"/>
  <c r="CK1396" i="13"/>
  <c r="E1401" i="13"/>
  <c r="C1416" i="13"/>
  <c r="D1401" i="3"/>
  <c r="B1394" i="3" l="1"/>
  <c r="E1394" i="3" s="1"/>
  <c r="H1394" i="3"/>
  <c r="W1402" i="13"/>
  <c r="AA1402" i="13"/>
  <c r="A1400" i="13"/>
  <c r="K1399" i="13"/>
  <c r="M1399" i="13" s="1"/>
  <c r="F1399" i="13"/>
  <c r="H1399" i="13" s="1"/>
  <c r="J1402" i="13"/>
  <c r="CK1397" i="13"/>
  <c r="CJ1397" i="13"/>
  <c r="E1402" i="13"/>
  <c r="C1417" i="13"/>
  <c r="D1402" i="3"/>
  <c r="B1395" i="3" l="1"/>
  <c r="E1395" i="3" s="1"/>
  <c r="H1395" i="3"/>
  <c r="W1403" i="13"/>
  <c r="AA1403" i="13"/>
  <c r="A1401" i="13"/>
  <c r="F1400" i="13"/>
  <c r="H1400" i="13" s="1"/>
  <c r="K1400" i="13"/>
  <c r="M1400" i="13" s="1"/>
  <c r="J1403" i="13"/>
  <c r="CK1398" i="13"/>
  <c r="CJ1398" i="13"/>
  <c r="E1403" i="13"/>
  <c r="C1418" i="13"/>
  <c r="D1403" i="3"/>
  <c r="B1396" i="3" l="1"/>
  <c r="E1396" i="3" s="1"/>
  <c r="H1396" i="3"/>
  <c r="W1404" i="13"/>
  <c r="AA1404" i="13"/>
  <c r="A1402" i="13"/>
  <c r="F1401" i="13"/>
  <c r="H1401" i="13" s="1"/>
  <c r="K1401" i="13"/>
  <c r="M1401" i="13" s="1"/>
  <c r="J1404" i="13"/>
  <c r="CK1399" i="13"/>
  <c r="CJ1399" i="13"/>
  <c r="E1404" i="13"/>
  <c r="C1419" i="13"/>
  <c r="D1404" i="3"/>
  <c r="B1397" i="3" l="1"/>
  <c r="E1397" i="3" s="1"/>
  <c r="H1397" i="3"/>
  <c r="W1405" i="13"/>
  <c r="AA1405" i="13"/>
  <c r="A1403" i="13"/>
  <c r="F1402" i="13"/>
  <c r="H1402" i="13" s="1"/>
  <c r="K1402" i="13"/>
  <c r="M1402" i="13" s="1"/>
  <c r="J1405" i="13"/>
  <c r="CJ1400" i="13"/>
  <c r="CK1400" i="13"/>
  <c r="E1405" i="13"/>
  <c r="C1420" i="13"/>
  <c r="D1405" i="3"/>
  <c r="B1398" i="3" l="1"/>
  <c r="E1398" i="3" s="1"/>
  <c r="H1398" i="3"/>
  <c r="W1406" i="13"/>
  <c r="AA1406" i="13"/>
  <c r="A1404" i="13"/>
  <c r="K1403" i="13"/>
  <c r="M1403" i="13" s="1"/>
  <c r="F1403" i="13"/>
  <c r="H1403" i="13" s="1"/>
  <c r="J1406" i="13"/>
  <c r="CK1401" i="13"/>
  <c r="CJ1401" i="13"/>
  <c r="E1406" i="13"/>
  <c r="C1421" i="13"/>
  <c r="D1406" i="3"/>
  <c r="B1399" i="3" l="1"/>
  <c r="E1399" i="3" s="1"/>
  <c r="H1399" i="3"/>
  <c r="W1407" i="13"/>
  <c r="AA1407" i="13"/>
  <c r="A1405" i="13"/>
  <c r="F1404" i="13"/>
  <c r="H1404" i="13" s="1"/>
  <c r="K1404" i="13"/>
  <c r="M1404" i="13" s="1"/>
  <c r="J1407" i="13"/>
  <c r="CJ1402" i="13"/>
  <c r="CK1402" i="13"/>
  <c r="E1407" i="13"/>
  <c r="C1422" i="13"/>
  <c r="D1407" i="3"/>
  <c r="B1400" i="3" l="1"/>
  <c r="E1400" i="3" s="1"/>
  <c r="H1400" i="3"/>
  <c r="W1408" i="13"/>
  <c r="AA1408" i="13"/>
  <c r="A1406" i="13"/>
  <c r="F1405" i="13"/>
  <c r="H1405" i="13" s="1"/>
  <c r="K1405" i="13"/>
  <c r="M1405" i="13" s="1"/>
  <c r="J1408" i="13"/>
  <c r="CJ1403" i="13"/>
  <c r="CK1403" i="13"/>
  <c r="E1408" i="13"/>
  <c r="C1423" i="13"/>
  <c r="D1408" i="3"/>
  <c r="B1401" i="3" l="1"/>
  <c r="E1401" i="3" s="1"/>
  <c r="H1401" i="3"/>
  <c r="W1409" i="13"/>
  <c r="AA1409" i="13"/>
  <c r="A1407" i="13"/>
  <c r="K1406" i="13"/>
  <c r="M1406" i="13" s="1"/>
  <c r="F1406" i="13"/>
  <c r="H1406" i="13" s="1"/>
  <c r="J1409" i="13"/>
  <c r="CJ1404" i="13"/>
  <c r="CK1404" i="13"/>
  <c r="E1409" i="13"/>
  <c r="C1424" i="13"/>
  <c r="D1409" i="3"/>
  <c r="B1402" i="3" l="1"/>
  <c r="E1402" i="3" s="1"/>
  <c r="H1402" i="3"/>
  <c r="W1410" i="13"/>
  <c r="AA1410" i="13"/>
  <c r="A1408" i="13"/>
  <c r="F1407" i="13"/>
  <c r="H1407" i="13" s="1"/>
  <c r="K1407" i="13"/>
  <c r="M1407" i="13" s="1"/>
  <c r="J1410" i="13"/>
  <c r="CK1405" i="13"/>
  <c r="CJ1405" i="13"/>
  <c r="E1410" i="13"/>
  <c r="C1425" i="13"/>
  <c r="D1410" i="3"/>
  <c r="B1403" i="3" l="1"/>
  <c r="E1403" i="3" s="1"/>
  <c r="H1403" i="3"/>
  <c r="W1411" i="13"/>
  <c r="AA1411" i="13"/>
  <c r="A1409" i="13"/>
  <c r="F1408" i="13"/>
  <c r="H1408" i="13" s="1"/>
  <c r="K1408" i="13"/>
  <c r="M1408" i="13" s="1"/>
  <c r="J1411" i="13"/>
  <c r="CK1406" i="13"/>
  <c r="CJ1406" i="13"/>
  <c r="E1411" i="13"/>
  <c r="C1426" i="13"/>
  <c r="D1411" i="3"/>
  <c r="B1404" i="3" l="1"/>
  <c r="E1404" i="3" s="1"/>
  <c r="H1404" i="3"/>
  <c r="W1412" i="13"/>
  <c r="AA1412" i="13"/>
  <c r="A1410" i="13"/>
  <c r="F1409" i="13"/>
  <c r="H1409" i="13" s="1"/>
  <c r="K1409" i="13"/>
  <c r="M1409" i="13" s="1"/>
  <c r="J1412" i="13"/>
  <c r="CJ1407" i="13"/>
  <c r="CK1407" i="13"/>
  <c r="E1412" i="13"/>
  <c r="C1427" i="13"/>
  <c r="D1412" i="3"/>
  <c r="B1405" i="3" l="1"/>
  <c r="E1405" i="3" s="1"/>
  <c r="H1405" i="3"/>
  <c r="W1413" i="13"/>
  <c r="AA1413" i="13"/>
  <c r="A1411" i="13"/>
  <c r="K1410" i="13"/>
  <c r="M1410" i="13" s="1"/>
  <c r="F1410" i="13"/>
  <c r="H1410" i="13" s="1"/>
  <c r="J1413" i="13"/>
  <c r="CJ1408" i="13"/>
  <c r="CK1408" i="13"/>
  <c r="E1413" i="13"/>
  <c r="C1428" i="13"/>
  <c r="D1413" i="3"/>
  <c r="B1406" i="3" l="1"/>
  <c r="E1406" i="3" s="1"/>
  <c r="H1406" i="3"/>
  <c r="W1414" i="13"/>
  <c r="AA1414" i="13"/>
  <c r="A1412" i="13"/>
  <c r="F1411" i="13"/>
  <c r="H1411" i="13" s="1"/>
  <c r="K1411" i="13"/>
  <c r="M1411" i="13" s="1"/>
  <c r="J1414" i="13"/>
  <c r="CJ1409" i="13"/>
  <c r="CK1409" i="13"/>
  <c r="E1414" i="13"/>
  <c r="C1429" i="13"/>
  <c r="D1414" i="3"/>
  <c r="B1407" i="3" l="1"/>
  <c r="E1407" i="3" s="1"/>
  <c r="H1407" i="3"/>
  <c r="W1415" i="13"/>
  <c r="AA1415" i="13"/>
  <c r="A1413" i="13"/>
  <c r="F1412" i="13"/>
  <c r="H1412" i="13" s="1"/>
  <c r="K1412" i="13"/>
  <c r="M1412" i="13" s="1"/>
  <c r="J1415" i="13"/>
  <c r="CJ1410" i="13"/>
  <c r="CK1410" i="13"/>
  <c r="E1415" i="13"/>
  <c r="C1430" i="13"/>
  <c r="D1415" i="3"/>
  <c r="B1408" i="3" l="1"/>
  <c r="E1408" i="3" s="1"/>
  <c r="H1408" i="3"/>
  <c r="W1416" i="13"/>
  <c r="AA1416" i="13"/>
  <c r="A1414" i="13"/>
  <c r="K1413" i="13"/>
  <c r="M1413" i="13" s="1"/>
  <c r="F1413" i="13"/>
  <c r="H1413" i="13" s="1"/>
  <c r="J1416" i="13"/>
  <c r="CK1411" i="13"/>
  <c r="CJ1411" i="13"/>
  <c r="E1416" i="13"/>
  <c r="C1431" i="13"/>
  <c r="D1416" i="3"/>
  <c r="B1409" i="3" l="1"/>
  <c r="E1409" i="3" s="1"/>
  <c r="H1409" i="3"/>
  <c r="W1417" i="13"/>
  <c r="AA1417" i="13"/>
  <c r="A1415" i="13"/>
  <c r="K1414" i="13"/>
  <c r="M1414" i="13" s="1"/>
  <c r="F1414" i="13"/>
  <c r="H1414" i="13" s="1"/>
  <c r="J1417" i="13"/>
  <c r="CJ1412" i="13"/>
  <c r="CK1412" i="13"/>
  <c r="E1417" i="13"/>
  <c r="C1432" i="13"/>
  <c r="D1417" i="3"/>
  <c r="B1410" i="3" l="1"/>
  <c r="E1410" i="3" s="1"/>
  <c r="H1410" i="3"/>
  <c r="W1418" i="13"/>
  <c r="AA1418" i="13"/>
  <c r="A1416" i="13"/>
  <c r="F1415" i="13"/>
  <c r="H1415" i="13" s="1"/>
  <c r="K1415" i="13"/>
  <c r="M1415" i="13" s="1"/>
  <c r="J1418" i="13"/>
  <c r="CJ1413" i="13"/>
  <c r="CK1413" i="13"/>
  <c r="E1418" i="13"/>
  <c r="C1433" i="13"/>
  <c r="D1418" i="3"/>
  <c r="B1411" i="3" l="1"/>
  <c r="E1411" i="3" s="1"/>
  <c r="H1411" i="3"/>
  <c r="W1419" i="13"/>
  <c r="AA1419" i="13"/>
  <c r="A1417" i="13"/>
  <c r="K1416" i="13"/>
  <c r="M1416" i="13" s="1"/>
  <c r="F1416" i="13"/>
  <c r="H1416" i="13" s="1"/>
  <c r="J1419" i="13"/>
  <c r="CK1414" i="13"/>
  <c r="CJ1414" i="13"/>
  <c r="E1419" i="13"/>
  <c r="C1434" i="13"/>
  <c r="D1419" i="3"/>
  <c r="B1412" i="3" l="1"/>
  <c r="E1412" i="3" s="1"/>
  <c r="H1412" i="3"/>
  <c r="W1420" i="13"/>
  <c r="AA1420" i="13"/>
  <c r="A1418" i="13"/>
  <c r="F1417" i="13"/>
  <c r="H1417" i="13" s="1"/>
  <c r="K1417" i="13"/>
  <c r="M1417" i="13" s="1"/>
  <c r="J1420" i="13"/>
  <c r="CK1415" i="13"/>
  <c r="CJ1415" i="13"/>
  <c r="E1420" i="13"/>
  <c r="C1435" i="13"/>
  <c r="D1420" i="3"/>
  <c r="B1413" i="3" l="1"/>
  <c r="E1413" i="3" s="1"/>
  <c r="H1413" i="3"/>
  <c r="W1421" i="13"/>
  <c r="AA1421" i="13"/>
  <c r="A1419" i="13"/>
  <c r="K1418" i="13"/>
  <c r="M1418" i="13" s="1"/>
  <c r="F1418" i="13"/>
  <c r="H1418" i="13" s="1"/>
  <c r="J1421" i="13"/>
  <c r="CJ1416" i="13"/>
  <c r="CK1416" i="13"/>
  <c r="E1421" i="13"/>
  <c r="C1436" i="13"/>
  <c r="D1421" i="3"/>
  <c r="B1414" i="3" l="1"/>
  <c r="E1414" i="3" s="1"/>
  <c r="H1414" i="3"/>
  <c r="W1422" i="13"/>
  <c r="AA1422" i="13"/>
  <c r="A1420" i="13"/>
  <c r="K1419" i="13"/>
  <c r="M1419" i="13" s="1"/>
  <c r="F1419" i="13"/>
  <c r="H1419" i="13" s="1"/>
  <c r="J1422" i="13"/>
  <c r="CK1417" i="13"/>
  <c r="CJ1417" i="13"/>
  <c r="E1422" i="13"/>
  <c r="C1437" i="13"/>
  <c r="D1422" i="3"/>
  <c r="B1415" i="3" l="1"/>
  <c r="E1415" i="3" s="1"/>
  <c r="H1415" i="3"/>
  <c r="W1423" i="13"/>
  <c r="AA1423" i="13"/>
  <c r="A1421" i="13"/>
  <c r="F1420" i="13"/>
  <c r="H1420" i="13" s="1"/>
  <c r="K1420" i="13"/>
  <c r="M1420" i="13" s="1"/>
  <c r="J1423" i="13"/>
  <c r="CK1418" i="13"/>
  <c r="CJ1418" i="13"/>
  <c r="E1423" i="13"/>
  <c r="C1438" i="13"/>
  <c r="D1423" i="3"/>
  <c r="B1416" i="3" l="1"/>
  <c r="E1416" i="3" s="1"/>
  <c r="H1416" i="3"/>
  <c r="W1424" i="13"/>
  <c r="AA1424" i="13"/>
  <c r="A1422" i="13"/>
  <c r="F1421" i="13"/>
  <c r="H1421" i="13" s="1"/>
  <c r="K1421" i="13"/>
  <c r="M1421" i="13" s="1"/>
  <c r="J1424" i="13"/>
  <c r="CK1419" i="13"/>
  <c r="CJ1419" i="13"/>
  <c r="E1424" i="13"/>
  <c r="C1439" i="13"/>
  <c r="D1424" i="3"/>
  <c r="B1417" i="3" l="1"/>
  <c r="E1417" i="3" s="1"/>
  <c r="H1417" i="3"/>
  <c r="W1425" i="13"/>
  <c r="AA1425" i="13"/>
  <c r="A1423" i="13"/>
  <c r="F1422" i="13"/>
  <c r="H1422" i="13" s="1"/>
  <c r="K1422" i="13"/>
  <c r="M1422" i="13" s="1"/>
  <c r="J1425" i="13"/>
  <c r="CJ1420" i="13"/>
  <c r="CK1420" i="13"/>
  <c r="E1425" i="13"/>
  <c r="C1440" i="13"/>
  <c r="D1425" i="3"/>
  <c r="B1418" i="3" l="1"/>
  <c r="E1418" i="3" s="1"/>
  <c r="H1418" i="3"/>
  <c r="W1426" i="13"/>
  <c r="AA1426" i="13"/>
  <c r="A1424" i="13"/>
  <c r="K1423" i="13"/>
  <c r="M1423" i="13" s="1"/>
  <c r="F1423" i="13"/>
  <c r="H1423" i="13" s="1"/>
  <c r="J1426" i="13"/>
  <c r="CJ1421" i="13"/>
  <c r="CK1421" i="13"/>
  <c r="E1426" i="13"/>
  <c r="C1441" i="13"/>
  <c r="D1426" i="3"/>
  <c r="B1419" i="3" l="1"/>
  <c r="E1419" i="3" s="1"/>
  <c r="H1419" i="3"/>
  <c r="W1427" i="13"/>
  <c r="AA1427" i="13"/>
  <c r="A1425" i="13"/>
  <c r="K1424" i="13"/>
  <c r="M1424" i="13" s="1"/>
  <c r="F1424" i="13"/>
  <c r="H1424" i="13" s="1"/>
  <c r="J1427" i="13"/>
  <c r="CJ1422" i="13"/>
  <c r="CK1422" i="13"/>
  <c r="E1427" i="13"/>
  <c r="C1442" i="13"/>
  <c r="D1427" i="3"/>
  <c r="B1420" i="3" l="1"/>
  <c r="E1420" i="3" s="1"/>
  <c r="H1420" i="3"/>
  <c r="W1428" i="13"/>
  <c r="AA1428" i="13"/>
  <c r="A1426" i="13"/>
  <c r="F1425" i="13"/>
  <c r="H1425" i="13" s="1"/>
  <c r="K1425" i="13"/>
  <c r="M1425" i="13" s="1"/>
  <c r="J1428" i="13"/>
  <c r="CK1423" i="13"/>
  <c r="CJ1423" i="13"/>
  <c r="E1428" i="13"/>
  <c r="C1443" i="13"/>
  <c r="D1428" i="3"/>
  <c r="B1421" i="3" l="1"/>
  <c r="E1421" i="3" s="1"/>
  <c r="H1421" i="3"/>
  <c r="W1429" i="13"/>
  <c r="AA1429" i="13"/>
  <c r="A1427" i="13"/>
  <c r="K1426" i="13"/>
  <c r="M1426" i="13" s="1"/>
  <c r="F1426" i="13"/>
  <c r="H1426" i="13" s="1"/>
  <c r="J1429" i="13"/>
  <c r="CJ1424" i="13"/>
  <c r="CK1424" i="13"/>
  <c r="E1429" i="13"/>
  <c r="C1444" i="13"/>
  <c r="D1429" i="3"/>
  <c r="B1422" i="3" l="1"/>
  <c r="E1422" i="3" s="1"/>
  <c r="H1422" i="3"/>
  <c r="W1430" i="13"/>
  <c r="AA1430" i="13"/>
  <c r="A1428" i="13"/>
  <c r="F1427" i="13"/>
  <c r="H1427" i="13" s="1"/>
  <c r="K1427" i="13"/>
  <c r="M1427" i="13" s="1"/>
  <c r="J1430" i="13"/>
  <c r="CJ1425" i="13"/>
  <c r="CK1425" i="13"/>
  <c r="E1430" i="13"/>
  <c r="C1445" i="13"/>
  <c r="D1430" i="3"/>
  <c r="B1423" i="3" l="1"/>
  <c r="E1423" i="3" s="1"/>
  <c r="H1423" i="3"/>
  <c r="W1431" i="13"/>
  <c r="AA1431" i="13"/>
  <c r="A1429" i="13"/>
  <c r="F1428" i="13"/>
  <c r="H1428" i="13" s="1"/>
  <c r="K1428" i="13"/>
  <c r="M1428" i="13" s="1"/>
  <c r="J1431" i="13"/>
  <c r="CJ1426" i="13"/>
  <c r="CK1426" i="13"/>
  <c r="E1431" i="13"/>
  <c r="C1446" i="13"/>
  <c r="D1431" i="3"/>
  <c r="B1424" i="3" l="1"/>
  <c r="E1424" i="3" s="1"/>
  <c r="H1424" i="3"/>
  <c r="W1432" i="13"/>
  <c r="AA1432" i="13"/>
  <c r="A1430" i="13"/>
  <c r="F1429" i="13"/>
  <c r="H1429" i="13" s="1"/>
  <c r="K1429" i="13"/>
  <c r="M1429" i="13" s="1"/>
  <c r="J1432" i="13"/>
  <c r="CK1427" i="13"/>
  <c r="CJ1427" i="13"/>
  <c r="E1432" i="13"/>
  <c r="C1447" i="13"/>
  <c r="D1432" i="3"/>
  <c r="B1425" i="3" l="1"/>
  <c r="E1425" i="3" s="1"/>
  <c r="H1425" i="3"/>
  <c r="W1433" i="13"/>
  <c r="AA1433" i="13"/>
  <c r="A1431" i="13"/>
  <c r="K1430" i="13"/>
  <c r="M1430" i="13" s="1"/>
  <c r="F1430" i="13"/>
  <c r="H1430" i="13" s="1"/>
  <c r="J1433" i="13"/>
  <c r="CJ1428" i="13"/>
  <c r="CK1428" i="13"/>
  <c r="E1433" i="13"/>
  <c r="C1448" i="13"/>
  <c r="D1433" i="3"/>
  <c r="B1426" i="3" l="1"/>
  <c r="E1426" i="3" s="1"/>
  <c r="H1426" i="3"/>
  <c r="W1434" i="13"/>
  <c r="AA1434" i="13"/>
  <c r="A1432" i="13"/>
  <c r="F1431" i="13"/>
  <c r="H1431" i="13" s="1"/>
  <c r="K1431" i="13"/>
  <c r="M1431" i="13" s="1"/>
  <c r="J1434" i="13"/>
  <c r="CJ1429" i="13"/>
  <c r="CK1429" i="13"/>
  <c r="E1434" i="13"/>
  <c r="C1449" i="13"/>
  <c r="D1434" i="3"/>
  <c r="B1427" i="3" l="1"/>
  <c r="E1427" i="3" s="1"/>
  <c r="H1427" i="3"/>
  <c r="W1435" i="13"/>
  <c r="AA1435" i="13"/>
  <c r="A1433" i="13"/>
  <c r="K1432" i="13"/>
  <c r="M1432" i="13" s="1"/>
  <c r="F1432" i="13"/>
  <c r="H1432" i="13" s="1"/>
  <c r="J1435" i="13"/>
  <c r="CJ1430" i="13"/>
  <c r="CK1430" i="13"/>
  <c r="E1435" i="13"/>
  <c r="C1450" i="13"/>
  <c r="D1435" i="3"/>
  <c r="B1428" i="3" l="1"/>
  <c r="E1428" i="3" s="1"/>
  <c r="H1428" i="3"/>
  <c r="W1436" i="13"/>
  <c r="AA1436" i="13"/>
  <c r="A1434" i="13"/>
  <c r="K1433" i="13"/>
  <c r="M1433" i="13" s="1"/>
  <c r="F1433" i="13"/>
  <c r="H1433" i="13" s="1"/>
  <c r="J1436" i="13"/>
  <c r="CJ1431" i="13"/>
  <c r="CK1431" i="13"/>
  <c r="E1436" i="13"/>
  <c r="C1451" i="13"/>
  <c r="D1436" i="3"/>
  <c r="B1429" i="3" l="1"/>
  <c r="E1429" i="3" s="1"/>
  <c r="H1429" i="3"/>
  <c r="W1437" i="13"/>
  <c r="AA1437" i="13"/>
  <c r="A1435" i="13"/>
  <c r="F1434" i="13"/>
  <c r="H1434" i="13" s="1"/>
  <c r="K1434" i="13"/>
  <c r="M1434" i="13" s="1"/>
  <c r="J1437" i="13"/>
  <c r="CJ1432" i="13"/>
  <c r="CK1432" i="13"/>
  <c r="E1437" i="13"/>
  <c r="C1452" i="13"/>
  <c r="D1437" i="3"/>
  <c r="B1430" i="3" l="1"/>
  <c r="E1430" i="3" s="1"/>
  <c r="H1430" i="3"/>
  <c r="W1438" i="13"/>
  <c r="AA1438" i="13"/>
  <c r="A1436" i="13"/>
  <c r="F1435" i="13"/>
  <c r="H1435" i="13" s="1"/>
  <c r="K1435" i="13"/>
  <c r="M1435" i="13" s="1"/>
  <c r="J1438" i="13"/>
  <c r="CJ1433" i="13"/>
  <c r="CK1433" i="13"/>
  <c r="E1438" i="13"/>
  <c r="C1453" i="13"/>
  <c r="D1438" i="3"/>
  <c r="B1431" i="3" l="1"/>
  <c r="E1431" i="3" s="1"/>
  <c r="H1431" i="3"/>
  <c r="W1439" i="13"/>
  <c r="AA1439" i="13"/>
  <c r="A1437" i="13"/>
  <c r="F1436" i="13"/>
  <c r="H1436" i="13" s="1"/>
  <c r="K1436" i="13"/>
  <c r="M1436" i="13" s="1"/>
  <c r="J1439" i="13"/>
  <c r="CJ1434" i="13"/>
  <c r="CK1434" i="13"/>
  <c r="E1439" i="13"/>
  <c r="C1454" i="13"/>
  <c r="D1439" i="3"/>
  <c r="B1432" i="3" l="1"/>
  <c r="E1432" i="3" s="1"/>
  <c r="H1432" i="3"/>
  <c r="W1440" i="13"/>
  <c r="AA1440" i="13"/>
  <c r="A1438" i="13"/>
  <c r="F1437" i="13"/>
  <c r="H1437" i="13" s="1"/>
  <c r="K1437" i="13"/>
  <c r="M1437" i="13" s="1"/>
  <c r="J1440" i="13"/>
  <c r="CJ1435" i="13"/>
  <c r="CK1435" i="13"/>
  <c r="E1440" i="13"/>
  <c r="C1455" i="13"/>
  <c r="D1440" i="3"/>
  <c r="B1433" i="3" l="1"/>
  <c r="E1433" i="3" s="1"/>
  <c r="H1433" i="3"/>
  <c r="W1441" i="13"/>
  <c r="AA1441" i="13"/>
  <c r="A1439" i="13"/>
  <c r="K1438" i="13"/>
  <c r="M1438" i="13" s="1"/>
  <c r="F1438" i="13"/>
  <c r="H1438" i="13" s="1"/>
  <c r="J1441" i="13"/>
  <c r="CJ1436" i="13"/>
  <c r="CK1436" i="13"/>
  <c r="E1441" i="13"/>
  <c r="C1456" i="13"/>
  <c r="D1441" i="3"/>
  <c r="B1434" i="3" l="1"/>
  <c r="E1434" i="3" s="1"/>
  <c r="H1434" i="3"/>
  <c r="W1442" i="13"/>
  <c r="AA1442" i="13"/>
  <c r="A1440" i="13"/>
  <c r="F1439" i="13"/>
  <c r="H1439" i="13" s="1"/>
  <c r="K1439" i="13"/>
  <c r="M1439" i="13" s="1"/>
  <c r="J1442" i="13"/>
  <c r="CJ1437" i="13"/>
  <c r="CK1437" i="13"/>
  <c r="E1442" i="13"/>
  <c r="C1457" i="13"/>
  <c r="D1442" i="3"/>
  <c r="B1435" i="3" l="1"/>
  <c r="E1435" i="3" s="1"/>
  <c r="H1435" i="3"/>
  <c r="W1443" i="13"/>
  <c r="AA1443" i="13"/>
  <c r="A1441" i="13"/>
  <c r="F1440" i="13"/>
  <c r="H1440" i="13" s="1"/>
  <c r="K1440" i="13"/>
  <c r="M1440" i="13" s="1"/>
  <c r="J1443" i="13"/>
  <c r="CK1438" i="13"/>
  <c r="CJ1438" i="13"/>
  <c r="E1443" i="13"/>
  <c r="C1458" i="13"/>
  <c r="D1443" i="3"/>
  <c r="B1436" i="3" l="1"/>
  <c r="E1436" i="3" s="1"/>
  <c r="H1436" i="3"/>
  <c r="W1444" i="13"/>
  <c r="AA1444" i="13"/>
  <c r="A1442" i="13"/>
  <c r="F1441" i="13"/>
  <c r="H1441" i="13" s="1"/>
  <c r="K1441" i="13"/>
  <c r="M1441" i="13" s="1"/>
  <c r="J1444" i="13"/>
  <c r="CK1439" i="13"/>
  <c r="CJ1439" i="13"/>
  <c r="E1444" i="13"/>
  <c r="C1459" i="13"/>
  <c r="D1444" i="3"/>
  <c r="B1437" i="3" l="1"/>
  <c r="E1437" i="3" s="1"/>
  <c r="H1437" i="3"/>
  <c r="W1445" i="13"/>
  <c r="AA1445" i="13"/>
  <c r="A1443" i="13"/>
  <c r="K1442" i="13"/>
  <c r="M1442" i="13" s="1"/>
  <c r="F1442" i="13"/>
  <c r="H1442" i="13" s="1"/>
  <c r="J1445" i="13"/>
  <c r="CJ1440" i="13"/>
  <c r="CK1440" i="13"/>
  <c r="E1445" i="13"/>
  <c r="C1460" i="13"/>
  <c r="D1445" i="3"/>
  <c r="B1438" i="3" l="1"/>
  <c r="E1438" i="3" s="1"/>
  <c r="H1438" i="3"/>
  <c r="W1446" i="13"/>
  <c r="AA1446" i="13"/>
  <c r="A1444" i="13"/>
  <c r="F1443" i="13"/>
  <c r="H1443" i="13" s="1"/>
  <c r="K1443" i="13"/>
  <c r="M1443" i="13" s="1"/>
  <c r="J1446" i="13"/>
  <c r="CJ1441" i="13"/>
  <c r="CK1441" i="13"/>
  <c r="E1446" i="13"/>
  <c r="C1461" i="13"/>
  <c r="D1446" i="3"/>
  <c r="B1439" i="3" l="1"/>
  <c r="E1439" i="3" s="1"/>
  <c r="H1439" i="3"/>
  <c r="W1447" i="13"/>
  <c r="AA1447" i="13"/>
  <c r="A1445" i="13"/>
  <c r="K1444" i="13"/>
  <c r="M1444" i="13" s="1"/>
  <c r="F1444" i="13"/>
  <c r="H1444" i="13" s="1"/>
  <c r="J1447" i="13"/>
  <c r="CK1442" i="13"/>
  <c r="CJ1442" i="13"/>
  <c r="E1447" i="13"/>
  <c r="C1462" i="13"/>
  <c r="D1447" i="3"/>
  <c r="B1440" i="3" l="1"/>
  <c r="E1440" i="3" s="1"/>
  <c r="H1440" i="3"/>
  <c r="W1448" i="13"/>
  <c r="AA1448" i="13"/>
  <c r="A1446" i="13"/>
  <c r="F1445" i="13"/>
  <c r="H1445" i="13" s="1"/>
  <c r="K1445" i="13"/>
  <c r="M1445" i="13" s="1"/>
  <c r="J1448" i="13"/>
  <c r="CK1443" i="13"/>
  <c r="CJ1443" i="13"/>
  <c r="E1448" i="13"/>
  <c r="C1463" i="13"/>
  <c r="D1448" i="3"/>
  <c r="B1441" i="3" l="1"/>
  <c r="E1441" i="3" s="1"/>
  <c r="H1441" i="3"/>
  <c r="W1449" i="13"/>
  <c r="AA1449" i="13"/>
  <c r="A1447" i="13"/>
  <c r="K1446" i="13"/>
  <c r="M1446" i="13" s="1"/>
  <c r="F1446" i="13"/>
  <c r="H1446" i="13" s="1"/>
  <c r="J1449" i="13"/>
  <c r="CJ1444" i="13"/>
  <c r="CK1444" i="13"/>
  <c r="E1449" i="13"/>
  <c r="C1464" i="13"/>
  <c r="D1449" i="3"/>
  <c r="B1442" i="3" l="1"/>
  <c r="E1442" i="3" s="1"/>
  <c r="H1442" i="3"/>
  <c r="W1450" i="13"/>
  <c r="AA1450" i="13"/>
  <c r="A1448" i="13"/>
  <c r="K1447" i="13"/>
  <c r="M1447" i="13" s="1"/>
  <c r="F1447" i="13"/>
  <c r="H1447" i="13" s="1"/>
  <c r="J1450" i="13"/>
  <c r="CJ1445" i="13"/>
  <c r="CK1445" i="13"/>
  <c r="E1450" i="13"/>
  <c r="C1465" i="13"/>
  <c r="D1450" i="3"/>
  <c r="B1443" i="3" l="1"/>
  <c r="E1443" i="3" s="1"/>
  <c r="H1443" i="3"/>
  <c r="W1451" i="13"/>
  <c r="AA1451" i="13"/>
  <c r="A1449" i="13"/>
  <c r="F1448" i="13"/>
  <c r="H1448" i="13" s="1"/>
  <c r="K1448" i="13"/>
  <c r="M1448" i="13" s="1"/>
  <c r="J1451" i="13"/>
  <c r="CK1446" i="13"/>
  <c r="CJ1446" i="13"/>
  <c r="E1451" i="13"/>
  <c r="C1466" i="13"/>
  <c r="D1451" i="3"/>
  <c r="B1444" i="3" l="1"/>
  <c r="E1444" i="3" s="1"/>
  <c r="H1444" i="3"/>
  <c r="W1452" i="13"/>
  <c r="AA1452" i="13"/>
  <c r="A1450" i="13"/>
  <c r="K1449" i="13"/>
  <c r="M1449" i="13" s="1"/>
  <c r="F1449" i="13"/>
  <c r="H1449" i="13" s="1"/>
  <c r="J1452" i="13"/>
  <c r="CK1447" i="13"/>
  <c r="CJ1447" i="13"/>
  <c r="E1452" i="13"/>
  <c r="C1467" i="13"/>
  <c r="D1452" i="3"/>
  <c r="B1445" i="3" l="1"/>
  <c r="E1445" i="3" s="1"/>
  <c r="H1445" i="3"/>
  <c r="W1453" i="13"/>
  <c r="AA1453" i="13"/>
  <c r="A1451" i="13"/>
  <c r="K1450" i="13"/>
  <c r="M1450" i="13" s="1"/>
  <c r="F1450" i="13"/>
  <c r="H1450" i="13" s="1"/>
  <c r="J1453" i="13"/>
  <c r="CJ1448" i="13"/>
  <c r="CK1448" i="13"/>
  <c r="E1453" i="13"/>
  <c r="C1468" i="13"/>
  <c r="D1453" i="3"/>
  <c r="B1446" i="3" l="1"/>
  <c r="E1446" i="3" s="1"/>
  <c r="H1446" i="3"/>
  <c r="W1454" i="13"/>
  <c r="AA1454" i="13"/>
  <c r="A1452" i="13"/>
  <c r="K1451" i="13"/>
  <c r="M1451" i="13" s="1"/>
  <c r="F1451" i="13"/>
  <c r="H1451" i="13" s="1"/>
  <c r="J1454" i="13"/>
  <c r="CJ1449" i="13"/>
  <c r="CK1449" i="13"/>
  <c r="E1454" i="13"/>
  <c r="C1469" i="13"/>
  <c r="D1454" i="3"/>
  <c r="B1447" i="3" l="1"/>
  <c r="E1447" i="3" s="1"/>
  <c r="H1447" i="3"/>
  <c r="W1455" i="13"/>
  <c r="AA1455" i="13"/>
  <c r="A1453" i="13"/>
  <c r="K1452" i="13"/>
  <c r="M1452" i="13" s="1"/>
  <c r="F1452" i="13"/>
  <c r="H1452" i="13" s="1"/>
  <c r="J1455" i="13"/>
  <c r="CJ1450" i="13"/>
  <c r="CK1450" i="13"/>
  <c r="E1455" i="13"/>
  <c r="C1470" i="13"/>
  <c r="D1455" i="3"/>
  <c r="B1448" i="3" l="1"/>
  <c r="E1448" i="3" s="1"/>
  <c r="H1448" i="3"/>
  <c r="W1456" i="13"/>
  <c r="AA1456" i="13"/>
  <c r="A1454" i="13"/>
  <c r="K1453" i="13"/>
  <c r="M1453" i="13" s="1"/>
  <c r="F1453" i="13"/>
  <c r="H1453" i="13" s="1"/>
  <c r="J1456" i="13"/>
  <c r="CK1451" i="13"/>
  <c r="CJ1451" i="13"/>
  <c r="E1456" i="13"/>
  <c r="C1471" i="13"/>
  <c r="D1456" i="3"/>
  <c r="B1449" i="3" l="1"/>
  <c r="E1449" i="3" s="1"/>
  <c r="H1449" i="3"/>
  <c r="W1457" i="13"/>
  <c r="AA1457" i="13"/>
  <c r="A1455" i="13"/>
  <c r="F1454" i="13"/>
  <c r="H1454" i="13" s="1"/>
  <c r="K1454" i="13"/>
  <c r="M1454" i="13" s="1"/>
  <c r="J1457" i="13"/>
  <c r="CJ1452" i="13"/>
  <c r="CK1452" i="13"/>
  <c r="E1457" i="13"/>
  <c r="C1472" i="13"/>
  <c r="D1457" i="3"/>
  <c r="B1450" i="3" l="1"/>
  <c r="E1450" i="3" s="1"/>
  <c r="H1450" i="3"/>
  <c r="W1458" i="13"/>
  <c r="AA1458" i="13"/>
  <c r="A1456" i="13"/>
  <c r="K1455" i="13"/>
  <c r="M1455" i="13" s="1"/>
  <c r="F1455" i="13"/>
  <c r="H1455" i="13" s="1"/>
  <c r="J1458" i="13"/>
  <c r="CK1453" i="13"/>
  <c r="CJ1453" i="13"/>
  <c r="E1458" i="13"/>
  <c r="C1473" i="13"/>
  <c r="D1458" i="3"/>
  <c r="B1451" i="3" l="1"/>
  <c r="E1451" i="3" s="1"/>
  <c r="H1451" i="3"/>
  <c r="W1459" i="13"/>
  <c r="AA1459" i="13"/>
  <c r="A1457" i="13"/>
  <c r="K1456" i="13"/>
  <c r="M1456" i="13" s="1"/>
  <c r="F1456" i="13"/>
  <c r="H1456" i="13" s="1"/>
  <c r="J1459" i="13"/>
  <c r="CJ1454" i="13"/>
  <c r="CK1454" i="13"/>
  <c r="E1459" i="13"/>
  <c r="C1474" i="13"/>
  <c r="D1459" i="3"/>
  <c r="B1452" i="3" l="1"/>
  <c r="E1452" i="3" s="1"/>
  <c r="H1452" i="3"/>
  <c r="W1460" i="13"/>
  <c r="AA1460" i="13"/>
  <c r="A1458" i="13"/>
  <c r="F1457" i="13"/>
  <c r="H1457" i="13" s="1"/>
  <c r="K1457" i="13"/>
  <c r="M1457" i="13" s="1"/>
  <c r="J1460" i="13"/>
  <c r="CJ1455" i="13"/>
  <c r="CK1455" i="13"/>
  <c r="E1460" i="13"/>
  <c r="C1475" i="13"/>
  <c r="D1460" i="3"/>
  <c r="B1453" i="3" l="1"/>
  <c r="E1453" i="3" s="1"/>
  <c r="H1453" i="3"/>
  <c r="W1461" i="13"/>
  <c r="AA1461" i="13"/>
  <c r="A1459" i="13"/>
  <c r="K1458" i="13"/>
  <c r="M1458" i="13" s="1"/>
  <c r="F1458" i="13"/>
  <c r="H1458" i="13" s="1"/>
  <c r="J1461" i="13"/>
  <c r="CJ1456" i="13"/>
  <c r="CK1456" i="13"/>
  <c r="E1461" i="13"/>
  <c r="C1476" i="13"/>
  <c r="D1461" i="3"/>
  <c r="B1454" i="3" l="1"/>
  <c r="E1454" i="3" s="1"/>
  <c r="H1454" i="3"/>
  <c r="W1462" i="13"/>
  <c r="AA1462" i="13"/>
  <c r="A1460" i="13"/>
  <c r="K1459" i="13"/>
  <c r="M1459" i="13" s="1"/>
  <c r="F1459" i="13"/>
  <c r="H1459" i="13" s="1"/>
  <c r="J1462" i="13"/>
  <c r="CJ1457" i="13"/>
  <c r="CK1457" i="13"/>
  <c r="E1462" i="13"/>
  <c r="C1477" i="13"/>
  <c r="D1462" i="3"/>
  <c r="B1455" i="3" l="1"/>
  <c r="E1455" i="3" s="1"/>
  <c r="H1455" i="3"/>
  <c r="W1463" i="13"/>
  <c r="AA1463" i="13"/>
  <c r="A1461" i="13"/>
  <c r="K1460" i="13"/>
  <c r="M1460" i="13" s="1"/>
  <c r="F1460" i="13"/>
  <c r="H1460" i="13" s="1"/>
  <c r="J1463" i="13"/>
  <c r="CK1458" i="13"/>
  <c r="CJ1458" i="13"/>
  <c r="E1463" i="13"/>
  <c r="C1478" i="13"/>
  <c r="D1463" i="3"/>
  <c r="B1456" i="3" l="1"/>
  <c r="E1456" i="3" s="1"/>
  <c r="H1456" i="3"/>
  <c r="W1464" i="13"/>
  <c r="AA1464" i="13"/>
  <c r="A1462" i="13"/>
  <c r="K1461" i="13"/>
  <c r="M1461" i="13" s="1"/>
  <c r="F1461" i="13"/>
  <c r="H1461" i="13" s="1"/>
  <c r="J1464" i="13"/>
  <c r="CK1459" i="13"/>
  <c r="CJ1459" i="13"/>
  <c r="E1464" i="13"/>
  <c r="C1479" i="13"/>
  <c r="D1464" i="3"/>
  <c r="B1457" i="3" l="1"/>
  <c r="E1457" i="3" s="1"/>
  <c r="H1457" i="3"/>
  <c r="W1465" i="13"/>
  <c r="AA1465" i="13"/>
  <c r="A1463" i="13"/>
  <c r="K1462" i="13"/>
  <c r="M1462" i="13" s="1"/>
  <c r="F1462" i="13"/>
  <c r="H1462" i="13" s="1"/>
  <c r="J1465" i="13"/>
  <c r="CJ1460" i="13"/>
  <c r="CK1460" i="13"/>
  <c r="E1465" i="13"/>
  <c r="C1480" i="13"/>
  <c r="D1465" i="3"/>
  <c r="B1458" i="3" l="1"/>
  <c r="E1458" i="3" s="1"/>
  <c r="H1458" i="3"/>
  <c r="W1466" i="13"/>
  <c r="AA1466" i="13"/>
  <c r="A1464" i="13"/>
  <c r="K1463" i="13"/>
  <c r="M1463" i="13" s="1"/>
  <c r="F1463" i="13"/>
  <c r="H1463" i="13" s="1"/>
  <c r="J1466" i="13"/>
  <c r="CK1461" i="13"/>
  <c r="CJ1461" i="13"/>
  <c r="E1466" i="13"/>
  <c r="C1481" i="13"/>
  <c r="D1466" i="3"/>
  <c r="B1459" i="3" l="1"/>
  <c r="E1459" i="3" s="1"/>
  <c r="H1459" i="3"/>
  <c r="W1467" i="13"/>
  <c r="AA1467" i="13"/>
  <c r="A1465" i="13"/>
  <c r="K1464" i="13"/>
  <c r="M1464" i="13" s="1"/>
  <c r="F1464" i="13"/>
  <c r="H1464" i="13" s="1"/>
  <c r="J1467" i="13"/>
  <c r="CK1462" i="13"/>
  <c r="CJ1462" i="13"/>
  <c r="E1467" i="13"/>
  <c r="C1482" i="13"/>
  <c r="D1467" i="3"/>
  <c r="B1460" i="3" l="1"/>
  <c r="E1460" i="3" s="1"/>
  <c r="H1460" i="3"/>
  <c r="W1468" i="13"/>
  <c r="AA1468" i="13"/>
  <c r="A1466" i="13"/>
  <c r="F1465" i="13"/>
  <c r="H1465" i="13" s="1"/>
  <c r="K1465" i="13"/>
  <c r="M1465" i="13" s="1"/>
  <c r="J1468" i="13"/>
  <c r="CK1463" i="13"/>
  <c r="CJ1463" i="13"/>
  <c r="E1468" i="13"/>
  <c r="C1483" i="13"/>
  <c r="D1468" i="3"/>
  <c r="B1461" i="3" l="1"/>
  <c r="E1461" i="3" s="1"/>
  <c r="H1461" i="3"/>
  <c r="W1469" i="13"/>
  <c r="AA1469" i="13"/>
  <c r="A1467" i="13"/>
  <c r="K1466" i="13"/>
  <c r="M1466" i="13" s="1"/>
  <c r="F1466" i="13"/>
  <c r="H1466" i="13" s="1"/>
  <c r="J1469" i="13"/>
  <c r="CJ1464" i="13"/>
  <c r="CK1464" i="13"/>
  <c r="E1469" i="13"/>
  <c r="C1484" i="13"/>
  <c r="D1469" i="3"/>
  <c r="B1462" i="3" l="1"/>
  <c r="E1462" i="3" s="1"/>
  <c r="H1462" i="3"/>
  <c r="W1470" i="13"/>
  <c r="AA1470" i="13"/>
  <c r="A1468" i="13"/>
  <c r="K1467" i="13"/>
  <c r="M1467" i="13" s="1"/>
  <c r="F1467" i="13"/>
  <c r="H1467" i="13" s="1"/>
  <c r="J1470" i="13"/>
  <c r="CK1465" i="13"/>
  <c r="CJ1465" i="13"/>
  <c r="E1470" i="13"/>
  <c r="C1485" i="13"/>
  <c r="D1470" i="3"/>
  <c r="B1463" i="3" l="1"/>
  <c r="E1463" i="3" s="1"/>
  <c r="H1463" i="3"/>
  <c r="W1471" i="13"/>
  <c r="AA1471" i="13"/>
  <c r="A1469" i="13"/>
  <c r="K1468" i="13"/>
  <c r="M1468" i="13" s="1"/>
  <c r="F1468" i="13"/>
  <c r="H1468" i="13" s="1"/>
  <c r="J1471" i="13"/>
  <c r="CK1466" i="13"/>
  <c r="CJ1466" i="13"/>
  <c r="E1471" i="13"/>
  <c r="C1486" i="13"/>
  <c r="D1471" i="3"/>
  <c r="B1464" i="3" l="1"/>
  <c r="E1464" i="3" s="1"/>
  <c r="H1464" i="3"/>
  <c r="W1472" i="13"/>
  <c r="AA1472" i="13"/>
  <c r="A1470" i="13"/>
  <c r="K1469" i="13"/>
  <c r="M1469" i="13" s="1"/>
  <c r="F1469" i="13"/>
  <c r="H1469" i="13" s="1"/>
  <c r="J1472" i="13"/>
  <c r="CJ1467" i="13"/>
  <c r="CK1467" i="13"/>
  <c r="E1472" i="13"/>
  <c r="C1487" i="13"/>
  <c r="D1472" i="3"/>
  <c r="B1465" i="3" l="1"/>
  <c r="E1465" i="3" s="1"/>
  <c r="H1465" i="3"/>
  <c r="W1473" i="13"/>
  <c r="AA1473" i="13"/>
  <c r="A1471" i="13"/>
  <c r="F1470" i="13"/>
  <c r="H1470" i="13" s="1"/>
  <c r="K1470" i="13"/>
  <c r="M1470" i="13" s="1"/>
  <c r="J1473" i="13"/>
  <c r="CJ1468" i="13"/>
  <c r="CK1468" i="13"/>
  <c r="E1473" i="13"/>
  <c r="C1488" i="13"/>
  <c r="D1473" i="3"/>
  <c r="B1466" i="3" l="1"/>
  <c r="E1466" i="3" s="1"/>
  <c r="H1466" i="3"/>
  <c r="W1474" i="13"/>
  <c r="AA1474" i="13"/>
  <c r="A1472" i="13"/>
  <c r="F1471" i="13"/>
  <c r="H1471" i="13" s="1"/>
  <c r="K1471" i="13"/>
  <c r="M1471" i="13" s="1"/>
  <c r="J1474" i="13"/>
  <c r="CK1469" i="13"/>
  <c r="CJ1469" i="13"/>
  <c r="E1474" i="13"/>
  <c r="C1489" i="13"/>
  <c r="D1474" i="3"/>
  <c r="B1467" i="3" l="1"/>
  <c r="E1467" i="3" s="1"/>
  <c r="H1467" i="3"/>
  <c r="W1475" i="13"/>
  <c r="AA1475" i="13"/>
  <c r="A1473" i="13"/>
  <c r="K1472" i="13"/>
  <c r="M1472" i="13" s="1"/>
  <c r="F1472" i="13"/>
  <c r="H1472" i="13" s="1"/>
  <c r="J1475" i="13"/>
  <c r="CK1470" i="13"/>
  <c r="CJ1470" i="13"/>
  <c r="E1475" i="13"/>
  <c r="C1490" i="13"/>
  <c r="D1475" i="3"/>
  <c r="B1468" i="3" l="1"/>
  <c r="E1468" i="3" s="1"/>
  <c r="H1468" i="3"/>
  <c r="W1476" i="13"/>
  <c r="AA1476" i="13"/>
  <c r="A1474" i="13"/>
  <c r="K1473" i="13"/>
  <c r="M1473" i="13" s="1"/>
  <c r="F1473" i="13"/>
  <c r="H1473" i="13" s="1"/>
  <c r="J1476" i="13"/>
  <c r="CJ1471" i="13"/>
  <c r="CK1471" i="13"/>
  <c r="E1476" i="13"/>
  <c r="C1491" i="13"/>
  <c r="D1476" i="3"/>
  <c r="B1469" i="3" l="1"/>
  <c r="E1469" i="3" s="1"/>
  <c r="H1469" i="3"/>
  <c r="W1477" i="13"/>
  <c r="AA1477" i="13"/>
  <c r="A1475" i="13"/>
  <c r="K1474" i="13"/>
  <c r="M1474" i="13" s="1"/>
  <c r="F1474" i="13"/>
  <c r="H1474" i="13" s="1"/>
  <c r="J1477" i="13"/>
  <c r="CJ1472" i="13"/>
  <c r="CK1472" i="13"/>
  <c r="E1477" i="13"/>
  <c r="C1492" i="13"/>
  <c r="D1477" i="3"/>
  <c r="B1470" i="3" l="1"/>
  <c r="E1470" i="3" s="1"/>
  <c r="H1470" i="3"/>
  <c r="W1478" i="13"/>
  <c r="AA1478" i="13"/>
  <c r="A1476" i="13"/>
  <c r="F1475" i="13"/>
  <c r="H1475" i="13" s="1"/>
  <c r="K1475" i="13"/>
  <c r="M1475" i="13" s="1"/>
  <c r="J1478" i="13"/>
  <c r="CK1473" i="13"/>
  <c r="CJ1473" i="13"/>
  <c r="E1478" i="13"/>
  <c r="C1493" i="13"/>
  <c r="D1478" i="3"/>
  <c r="B1471" i="3" l="1"/>
  <c r="E1471" i="3" s="1"/>
  <c r="H1471" i="3"/>
  <c r="W1479" i="13"/>
  <c r="AA1479" i="13"/>
  <c r="A1477" i="13"/>
  <c r="F1476" i="13"/>
  <c r="H1476" i="13" s="1"/>
  <c r="K1476" i="13"/>
  <c r="M1476" i="13" s="1"/>
  <c r="J1479" i="13"/>
  <c r="CJ1474" i="13"/>
  <c r="CK1474" i="13"/>
  <c r="E1479" i="13"/>
  <c r="C1494" i="13"/>
  <c r="D1479" i="3"/>
  <c r="B1472" i="3" l="1"/>
  <c r="E1472" i="3" s="1"/>
  <c r="H1472" i="3"/>
  <c r="W1480" i="13"/>
  <c r="AA1480" i="13"/>
  <c r="A1478" i="13"/>
  <c r="K1477" i="13"/>
  <c r="M1477" i="13" s="1"/>
  <c r="F1477" i="13"/>
  <c r="H1477" i="13" s="1"/>
  <c r="J1480" i="13"/>
  <c r="CJ1475" i="13"/>
  <c r="CK1475" i="13"/>
  <c r="E1480" i="13"/>
  <c r="C1495" i="13"/>
  <c r="D1480" i="3"/>
  <c r="B1473" i="3" l="1"/>
  <c r="E1473" i="3" s="1"/>
  <c r="H1473" i="3"/>
  <c r="W1481" i="13"/>
  <c r="AA1481" i="13"/>
  <c r="A1479" i="13"/>
  <c r="F1478" i="13"/>
  <c r="H1478" i="13" s="1"/>
  <c r="K1478" i="13"/>
  <c r="M1478" i="13" s="1"/>
  <c r="J1481" i="13"/>
  <c r="CJ1476" i="13"/>
  <c r="CK1476" i="13"/>
  <c r="E1481" i="13"/>
  <c r="C1496" i="13"/>
  <c r="D1481" i="3"/>
  <c r="B1474" i="3" l="1"/>
  <c r="E1474" i="3" s="1"/>
  <c r="H1474" i="3"/>
  <c r="W1482" i="13"/>
  <c r="AA1482" i="13"/>
  <c r="A1480" i="13"/>
  <c r="F1479" i="13"/>
  <c r="H1479" i="13" s="1"/>
  <c r="K1479" i="13"/>
  <c r="M1479" i="13" s="1"/>
  <c r="J1482" i="13"/>
  <c r="CJ1477" i="13"/>
  <c r="CK1477" i="13"/>
  <c r="E1482" i="13"/>
  <c r="C1497" i="13"/>
  <c r="D1482" i="3"/>
  <c r="B1475" i="3" l="1"/>
  <c r="E1475" i="3" s="1"/>
  <c r="H1475" i="3"/>
  <c r="W1483" i="13"/>
  <c r="AA1483" i="13"/>
  <c r="A1481" i="13"/>
  <c r="K1480" i="13"/>
  <c r="M1480" i="13" s="1"/>
  <c r="F1480" i="13"/>
  <c r="H1480" i="13" s="1"/>
  <c r="J1483" i="13"/>
  <c r="CJ1478" i="13"/>
  <c r="CK1478" i="13"/>
  <c r="E1483" i="13"/>
  <c r="C1498" i="13"/>
  <c r="D1483" i="3"/>
  <c r="B1476" i="3" l="1"/>
  <c r="E1476" i="3" s="1"/>
  <c r="H1476" i="3"/>
  <c r="W1484" i="13"/>
  <c r="AA1484" i="13"/>
  <c r="A1482" i="13"/>
  <c r="K1481" i="13"/>
  <c r="M1481" i="13" s="1"/>
  <c r="F1481" i="13"/>
  <c r="H1481" i="13" s="1"/>
  <c r="J1484" i="13"/>
  <c r="CJ1479" i="13"/>
  <c r="CK1479" i="13"/>
  <c r="E1484" i="13"/>
  <c r="C1499" i="13"/>
  <c r="D1484" i="3"/>
  <c r="B1477" i="3" l="1"/>
  <c r="E1477" i="3" s="1"/>
  <c r="H1477" i="3"/>
  <c r="W1485" i="13"/>
  <c r="AA1485" i="13"/>
  <c r="A1483" i="13"/>
  <c r="K1482" i="13"/>
  <c r="M1482" i="13" s="1"/>
  <c r="F1482" i="13"/>
  <c r="H1482" i="13" s="1"/>
  <c r="J1485" i="13"/>
  <c r="CJ1480" i="13"/>
  <c r="CK1480" i="13"/>
  <c r="E1485" i="13"/>
  <c r="C1500" i="13"/>
  <c r="D1485" i="3"/>
  <c r="B1478" i="3" l="1"/>
  <c r="E1478" i="3" s="1"/>
  <c r="H1478" i="3"/>
  <c r="W1486" i="13"/>
  <c r="AA1486" i="13"/>
  <c r="A1484" i="13"/>
  <c r="F1483" i="13"/>
  <c r="H1483" i="13" s="1"/>
  <c r="K1483" i="13"/>
  <c r="M1483" i="13" s="1"/>
  <c r="J1486" i="13"/>
  <c r="CJ1481" i="13"/>
  <c r="CK1481" i="13"/>
  <c r="E1486" i="13"/>
  <c r="C1501" i="13"/>
  <c r="D1486" i="3"/>
  <c r="B1479" i="3" l="1"/>
  <c r="E1479" i="3" s="1"/>
  <c r="H1479" i="3"/>
  <c r="W1487" i="13"/>
  <c r="AA1487" i="13"/>
  <c r="A1485" i="13"/>
  <c r="K1484" i="13"/>
  <c r="M1484" i="13" s="1"/>
  <c r="F1484" i="13"/>
  <c r="H1484" i="13" s="1"/>
  <c r="J1487" i="13"/>
  <c r="CJ1482" i="13"/>
  <c r="CK1482" i="13"/>
  <c r="E1487" i="13"/>
  <c r="C1502" i="13"/>
  <c r="D1487" i="3"/>
  <c r="B1480" i="3" l="1"/>
  <c r="E1480" i="3" s="1"/>
  <c r="H1480" i="3"/>
  <c r="W1488" i="13"/>
  <c r="AA1488" i="13"/>
  <c r="A1486" i="13"/>
  <c r="K1485" i="13"/>
  <c r="M1485" i="13" s="1"/>
  <c r="F1485" i="13"/>
  <c r="H1485" i="13" s="1"/>
  <c r="J1488" i="13"/>
  <c r="CK1483" i="13"/>
  <c r="CJ1483" i="13"/>
  <c r="E1488" i="13"/>
  <c r="C1503" i="13"/>
  <c r="D1488" i="3"/>
  <c r="B1481" i="3" l="1"/>
  <c r="E1481" i="3" s="1"/>
  <c r="H1481" i="3"/>
  <c r="W1489" i="13"/>
  <c r="AA1489" i="13"/>
  <c r="A1487" i="13"/>
  <c r="F1486" i="13"/>
  <c r="H1486" i="13" s="1"/>
  <c r="K1486" i="13"/>
  <c r="M1486" i="13" s="1"/>
  <c r="J1489" i="13"/>
  <c r="CK1484" i="13"/>
  <c r="CJ1484" i="13"/>
  <c r="E1489" i="13"/>
  <c r="C1504" i="13"/>
  <c r="D1489" i="3"/>
  <c r="B1482" i="3" l="1"/>
  <c r="E1482" i="3" s="1"/>
  <c r="H1482" i="3"/>
  <c r="W1490" i="13"/>
  <c r="AA1490" i="13"/>
  <c r="A1488" i="13"/>
  <c r="F1487" i="13"/>
  <c r="H1487" i="13" s="1"/>
  <c r="K1487" i="13"/>
  <c r="M1487" i="13" s="1"/>
  <c r="J1490" i="13"/>
  <c r="CJ1485" i="13"/>
  <c r="CK1485" i="13"/>
  <c r="E1490" i="13"/>
  <c r="C1505" i="13"/>
  <c r="D1490" i="3"/>
  <c r="B1483" i="3" l="1"/>
  <c r="E1483" i="3" s="1"/>
  <c r="H1483" i="3"/>
  <c r="W1491" i="13"/>
  <c r="AA1491" i="13"/>
  <c r="A1489" i="13"/>
  <c r="F1488" i="13"/>
  <c r="H1488" i="13" s="1"/>
  <c r="K1488" i="13"/>
  <c r="M1488" i="13" s="1"/>
  <c r="J1491" i="13"/>
  <c r="CJ1486" i="13"/>
  <c r="CK1486" i="13"/>
  <c r="E1491" i="13"/>
  <c r="C1506" i="13"/>
  <c r="D1491" i="3"/>
  <c r="B1484" i="3" l="1"/>
  <c r="E1484" i="3" s="1"/>
  <c r="H1484" i="3"/>
  <c r="W1492" i="13"/>
  <c r="AA1492" i="13"/>
  <c r="A1490" i="13"/>
  <c r="K1489" i="13"/>
  <c r="M1489" i="13" s="1"/>
  <c r="F1489" i="13"/>
  <c r="H1489" i="13" s="1"/>
  <c r="J1492" i="13"/>
  <c r="CJ1487" i="13"/>
  <c r="CK1487" i="13"/>
  <c r="E1492" i="13"/>
  <c r="C1507" i="13"/>
  <c r="D1492" i="3"/>
  <c r="B1485" i="3" l="1"/>
  <c r="E1485" i="3" s="1"/>
  <c r="H1485" i="3"/>
  <c r="W1493" i="13"/>
  <c r="AA1493" i="13"/>
  <c r="A1491" i="13"/>
  <c r="F1490" i="13"/>
  <c r="H1490" i="13" s="1"/>
  <c r="K1490" i="13"/>
  <c r="M1490" i="13" s="1"/>
  <c r="J1493" i="13"/>
  <c r="CK1488" i="13"/>
  <c r="CJ1488" i="13"/>
  <c r="E1493" i="13"/>
  <c r="C1508" i="13"/>
  <c r="D1493" i="3"/>
  <c r="B1486" i="3" l="1"/>
  <c r="E1486" i="3" s="1"/>
  <c r="H1486" i="3"/>
  <c r="W1494" i="13"/>
  <c r="AA1494" i="13"/>
  <c r="A1492" i="13"/>
  <c r="K1491" i="13"/>
  <c r="M1491" i="13" s="1"/>
  <c r="F1491" i="13"/>
  <c r="H1491" i="13" s="1"/>
  <c r="J1494" i="13"/>
  <c r="CK1489" i="13"/>
  <c r="CJ1489" i="13"/>
  <c r="E1494" i="13"/>
  <c r="C1509" i="13"/>
  <c r="D1494" i="3"/>
  <c r="B1487" i="3" l="1"/>
  <c r="E1487" i="3" s="1"/>
  <c r="H1487" i="3"/>
  <c r="W1495" i="13"/>
  <c r="AA1495" i="13"/>
  <c r="A1493" i="13"/>
  <c r="K1492" i="13"/>
  <c r="M1492" i="13" s="1"/>
  <c r="F1492" i="13"/>
  <c r="H1492" i="13" s="1"/>
  <c r="J1495" i="13"/>
  <c r="CJ1490" i="13"/>
  <c r="CK1490" i="13"/>
  <c r="E1495" i="13"/>
  <c r="C1510" i="13"/>
  <c r="D1495" i="3"/>
  <c r="B1488" i="3" l="1"/>
  <c r="E1488" i="3" s="1"/>
  <c r="H1488" i="3"/>
  <c r="W1496" i="13"/>
  <c r="AA1496" i="13"/>
  <c r="A1494" i="13"/>
  <c r="F1493" i="13"/>
  <c r="H1493" i="13" s="1"/>
  <c r="K1493" i="13"/>
  <c r="M1493" i="13" s="1"/>
  <c r="J1496" i="13"/>
  <c r="CJ1491" i="13"/>
  <c r="CK1491" i="13"/>
  <c r="E1496" i="13"/>
  <c r="C1511" i="13"/>
  <c r="D1496" i="3"/>
  <c r="B1489" i="3" l="1"/>
  <c r="E1489" i="3" s="1"/>
  <c r="H1489" i="3"/>
  <c r="W1497" i="13"/>
  <c r="AA1497" i="13"/>
  <c r="A1495" i="13"/>
  <c r="K1494" i="13"/>
  <c r="M1494" i="13" s="1"/>
  <c r="F1494" i="13"/>
  <c r="H1494" i="13" s="1"/>
  <c r="J1497" i="13"/>
  <c r="CJ1492" i="13"/>
  <c r="CK1492" i="13"/>
  <c r="E1497" i="13"/>
  <c r="C1512" i="13"/>
  <c r="D1497" i="3"/>
  <c r="B1490" i="3" l="1"/>
  <c r="E1490" i="3" s="1"/>
  <c r="H1490" i="3"/>
  <c r="W1498" i="13"/>
  <c r="AA1498" i="13"/>
  <c r="A1496" i="13"/>
  <c r="F1495" i="13"/>
  <c r="H1495" i="13" s="1"/>
  <c r="K1495" i="13"/>
  <c r="M1495" i="13" s="1"/>
  <c r="J1498" i="13"/>
  <c r="CJ1493" i="13"/>
  <c r="CK1493" i="13"/>
  <c r="E1498" i="13"/>
  <c r="C1513" i="13"/>
  <c r="D1498" i="3"/>
  <c r="B1491" i="3" l="1"/>
  <c r="E1491" i="3" s="1"/>
  <c r="H1491" i="3"/>
  <c r="W1499" i="13"/>
  <c r="AA1499" i="13"/>
  <c r="A1497" i="13"/>
  <c r="K1496" i="13"/>
  <c r="M1496" i="13" s="1"/>
  <c r="F1496" i="13"/>
  <c r="H1496" i="13" s="1"/>
  <c r="J1499" i="13"/>
  <c r="CJ1494" i="13"/>
  <c r="CK1494" i="13"/>
  <c r="E1499" i="13"/>
  <c r="C1514" i="13"/>
  <c r="D1499" i="3"/>
  <c r="B1492" i="3" l="1"/>
  <c r="E1492" i="3" s="1"/>
  <c r="H1492" i="3"/>
  <c r="W1500" i="13"/>
  <c r="AA1500" i="13"/>
  <c r="A1498" i="13"/>
  <c r="K1497" i="13"/>
  <c r="M1497" i="13" s="1"/>
  <c r="F1497" i="13"/>
  <c r="H1497" i="13" s="1"/>
  <c r="J1500" i="13"/>
  <c r="CK1495" i="13"/>
  <c r="CJ1495" i="13"/>
  <c r="E1500" i="13"/>
  <c r="C1515" i="13"/>
  <c r="D1500" i="3"/>
  <c r="B1493" i="3" l="1"/>
  <c r="E1493" i="3" s="1"/>
  <c r="H1493" i="3"/>
  <c r="W1501" i="13"/>
  <c r="AA1501" i="13"/>
  <c r="A1499" i="13"/>
  <c r="K1498" i="13"/>
  <c r="M1498" i="13" s="1"/>
  <c r="F1498" i="13"/>
  <c r="H1498" i="13" s="1"/>
  <c r="J1501" i="13"/>
  <c r="CJ1496" i="13"/>
  <c r="CK1496" i="13"/>
  <c r="E1501" i="13"/>
  <c r="C1516" i="13"/>
  <c r="D1501" i="3"/>
  <c r="B1494" i="3" l="1"/>
  <c r="E1494" i="3" s="1"/>
  <c r="H1494" i="3"/>
  <c r="W1502" i="13"/>
  <c r="AA1502" i="13"/>
  <c r="A1500" i="13"/>
  <c r="K1499" i="13"/>
  <c r="M1499" i="13" s="1"/>
  <c r="F1499" i="13"/>
  <c r="H1499" i="13" s="1"/>
  <c r="J1502" i="13"/>
  <c r="CK1497" i="13"/>
  <c r="CJ1497" i="13"/>
  <c r="E1502" i="13"/>
  <c r="C1517" i="13"/>
  <c r="D1502" i="3"/>
  <c r="B1495" i="3" l="1"/>
  <c r="E1495" i="3" s="1"/>
  <c r="H1495" i="3"/>
  <c r="W1503" i="13"/>
  <c r="AA1503" i="13"/>
  <c r="A1501" i="13"/>
  <c r="K1500" i="13"/>
  <c r="M1500" i="13" s="1"/>
  <c r="F1500" i="13"/>
  <c r="H1500" i="13" s="1"/>
  <c r="J1503" i="13"/>
  <c r="CJ1498" i="13"/>
  <c r="CK1498" i="13"/>
  <c r="E1503" i="13"/>
  <c r="C1518" i="13"/>
  <c r="D1503" i="3"/>
  <c r="B1496" i="3" l="1"/>
  <c r="E1496" i="3" s="1"/>
  <c r="H1496" i="3"/>
  <c r="W1504" i="13"/>
  <c r="AA1504" i="13"/>
  <c r="A1502" i="13"/>
  <c r="F1501" i="13"/>
  <c r="H1501" i="13" s="1"/>
  <c r="K1501" i="13"/>
  <c r="M1501" i="13" s="1"/>
  <c r="J1504" i="13"/>
  <c r="CK1499" i="13"/>
  <c r="CJ1499" i="13"/>
  <c r="E1504" i="13"/>
  <c r="C1519" i="13"/>
  <c r="D1504" i="3"/>
  <c r="B1497" i="3" l="1"/>
  <c r="E1497" i="3" s="1"/>
  <c r="H1497" i="3"/>
  <c r="W1505" i="13"/>
  <c r="AA1505" i="13"/>
  <c r="A1503" i="13"/>
  <c r="K1502" i="13"/>
  <c r="M1502" i="13" s="1"/>
  <c r="F1502" i="13"/>
  <c r="H1502" i="13" s="1"/>
  <c r="J1505" i="13"/>
  <c r="CK1500" i="13"/>
  <c r="CJ1500" i="13"/>
  <c r="E1505" i="13"/>
  <c r="C1520" i="13"/>
  <c r="D1505" i="3"/>
  <c r="B1498" i="3" l="1"/>
  <c r="E1498" i="3" s="1"/>
  <c r="H1498" i="3"/>
  <c r="W1506" i="13"/>
  <c r="AA1506" i="13"/>
  <c r="A1504" i="13"/>
  <c r="F1503" i="13"/>
  <c r="H1503" i="13" s="1"/>
  <c r="K1503" i="13"/>
  <c r="M1503" i="13" s="1"/>
  <c r="J1506" i="13"/>
  <c r="CK1501" i="13"/>
  <c r="CJ1501" i="13"/>
  <c r="E1506" i="13"/>
  <c r="C1521" i="13"/>
  <c r="D1506" i="3"/>
  <c r="B1499" i="3" l="1"/>
  <c r="E1499" i="3" s="1"/>
  <c r="H1499" i="3"/>
  <c r="W1507" i="13"/>
  <c r="AA1507" i="13"/>
  <c r="A1505" i="13"/>
  <c r="K1504" i="13"/>
  <c r="M1504" i="13" s="1"/>
  <c r="F1504" i="13"/>
  <c r="H1504" i="13" s="1"/>
  <c r="J1507" i="13"/>
  <c r="CJ1502" i="13"/>
  <c r="CK1502" i="13"/>
  <c r="E1507" i="13"/>
  <c r="C1522" i="13"/>
  <c r="D1507" i="3"/>
  <c r="B1500" i="3" l="1"/>
  <c r="E1500" i="3" s="1"/>
  <c r="H1500" i="3"/>
  <c r="W1508" i="13"/>
  <c r="AA1508" i="13"/>
  <c r="A1506" i="13"/>
  <c r="F1505" i="13"/>
  <c r="H1505" i="13" s="1"/>
  <c r="K1505" i="13"/>
  <c r="M1505" i="13" s="1"/>
  <c r="J1508" i="13"/>
  <c r="CK1503" i="13"/>
  <c r="CJ1503" i="13"/>
  <c r="E1508" i="13"/>
  <c r="C1523" i="13"/>
  <c r="D1508" i="3"/>
  <c r="B1501" i="3" l="1"/>
  <c r="E1501" i="3" s="1"/>
  <c r="H1501" i="3"/>
  <c r="W1509" i="13"/>
  <c r="AA1509" i="13"/>
  <c r="A1507" i="13"/>
  <c r="K1506" i="13"/>
  <c r="M1506" i="13" s="1"/>
  <c r="F1506" i="13"/>
  <c r="H1506" i="13" s="1"/>
  <c r="J1509" i="13"/>
  <c r="CK1504" i="13"/>
  <c r="CJ1504" i="13"/>
  <c r="E1509" i="13"/>
  <c r="C1524" i="13"/>
  <c r="D1509" i="3"/>
  <c r="B1502" i="3" l="1"/>
  <c r="E1502" i="3" s="1"/>
  <c r="H1502" i="3"/>
  <c r="W1510" i="13"/>
  <c r="AA1510" i="13"/>
  <c r="A1508" i="13"/>
  <c r="F1507" i="13"/>
  <c r="H1507" i="13" s="1"/>
  <c r="K1507" i="13"/>
  <c r="M1507" i="13" s="1"/>
  <c r="J1510" i="13"/>
  <c r="CK1505" i="13"/>
  <c r="CJ1505" i="13"/>
  <c r="E1510" i="13"/>
  <c r="C1525" i="13"/>
  <c r="D1510" i="3"/>
  <c r="B1503" i="3" l="1"/>
  <c r="E1503" i="3" s="1"/>
  <c r="H1503" i="3"/>
  <c r="W1511" i="13"/>
  <c r="AA1511" i="13"/>
  <c r="A1509" i="13"/>
  <c r="K1508" i="13"/>
  <c r="M1508" i="13" s="1"/>
  <c r="F1508" i="13"/>
  <c r="H1508" i="13" s="1"/>
  <c r="J1511" i="13"/>
  <c r="CJ1506" i="13"/>
  <c r="CK1506" i="13"/>
  <c r="E1511" i="13"/>
  <c r="C1526" i="13"/>
  <c r="D1511" i="3"/>
  <c r="B1504" i="3" l="1"/>
  <c r="E1504" i="3" s="1"/>
  <c r="H1504" i="3"/>
  <c r="W1512" i="13"/>
  <c r="AA1512" i="13"/>
  <c r="A1510" i="13"/>
  <c r="F1509" i="13"/>
  <c r="H1509" i="13" s="1"/>
  <c r="K1509" i="13"/>
  <c r="M1509" i="13" s="1"/>
  <c r="J1512" i="13"/>
  <c r="CK1507" i="13"/>
  <c r="CJ1507" i="13"/>
  <c r="E1512" i="13"/>
  <c r="C1527" i="13"/>
  <c r="D1512" i="3"/>
  <c r="B1505" i="3" l="1"/>
  <c r="E1505" i="3" s="1"/>
  <c r="H1505" i="3"/>
  <c r="W1513" i="13"/>
  <c r="AA1513" i="13"/>
  <c r="A1511" i="13"/>
  <c r="F1510" i="13"/>
  <c r="H1510" i="13" s="1"/>
  <c r="K1510" i="13"/>
  <c r="M1510" i="13" s="1"/>
  <c r="J1513" i="13"/>
  <c r="CK1508" i="13"/>
  <c r="CJ1508" i="13"/>
  <c r="E1513" i="13"/>
  <c r="C1528" i="13"/>
  <c r="D1513" i="3"/>
  <c r="B1506" i="3" l="1"/>
  <c r="E1506" i="3" s="1"/>
  <c r="H1506" i="3"/>
  <c r="W1514" i="13"/>
  <c r="AA1514" i="13"/>
  <c r="A1512" i="13"/>
  <c r="F1511" i="13"/>
  <c r="H1511" i="13" s="1"/>
  <c r="K1511" i="13"/>
  <c r="M1511" i="13" s="1"/>
  <c r="J1514" i="13"/>
  <c r="CK1509" i="13"/>
  <c r="CJ1509" i="13"/>
  <c r="E1514" i="13"/>
  <c r="C1529" i="13"/>
  <c r="D1514" i="3"/>
  <c r="B1507" i="3" l="1"/>
  <c r="E1507" i="3" s="1"/>
  <c r="H1507" i="3"/>
  <c r="W1515" i="13"/>
  <c r="AA1515" i="13"/>
  <c r="A1513" i="13"/>
  <c r="K1512" i="13"/>
  <c r="M1512" i="13" s="1"/>
  <c r="F1512" i="13"/>
  <c r="H1512" i="13" s="1"/>
  <c r="J1515" i="13"/>
  <c r="CJ1510" i="13"/>
  <c r="CK1510" i="13"/>
  <c r="E1515" i="13"/>
  <c r="C1530" i="13"/>
  <c r="D1515" i="3"/>
  <c r="B1508" i="3" l="1"/>
  <c r="E1508" i="3" s="1"/>
  <c r="H1508" i="3"/>
  <c r="W1516" i="13"/>
  <c r="AA1516" i="13"/>
  <c r="A1514" i="13"/>
  <c r="K1513" i="13"/>
  <c r="M1513" i="13" s="1"/>
  <c r="F1513" i="13"/>
  <c r="H1513" i="13" s="1"/>
  <c r="J1516" i="13"/>
  <c r="CJ1511" i="13"/>
  <c r="CK1511" i="13"/>
  <c r="E1516" i="13"/>
  <c r="C1531" i="13"/>
  <c r="D1516" i="3"/>
  <c r="B1509" i="3" l="1"/>
  <c r="E1509" i="3" s="1"/>
  <c r="H1509" i="3"/>
  <c r="W1517" i="13"/>
  <c r="AA1517" i="13"/>
  <c r="A1515" i="13"/>
  <c r="F1514" i="13"/>
  <c r="H1514" i="13" s="1"/>
  <c r="K1514" i="13"/>
  <c r="M1514" i="13" s="1"/>
  <c r="J1517" i="13"/>
  <c r="CK1512" i="13"/>
  <c r="CJ1512" i="13"/>
  <c r="E1517" i="13"/>
  <c r="C1532" i="13"/>
  <c r="D1517" i="3"/>
  <c r="B1510" i="3" l="1"/>
  <c r="E1510" i="3" s="1"/>
  <c r="H1510" i="3"/>
  <c r="W1518" i="13"/>
  <c r="AA1518" i="13"/>
  <c r="A1516" i="13"/>
  <c r="K1515" i="13"/>
  <c r="M1515" i="13" s="1"/>
  <c r="F1515" i="13"/>
  <c r="H1515" i="13" s="1"/>
  <c r="J1518" i="13"/>
  <c r="CJ1513" i="13"/>
  <c r="CK1513" i="13"/>
  <c r="E1518" i="13"/>
  <c r="C1533" i="13"/>
  <c r="D1518" i="3"/>
  <c r="B1511" i="3" l="1"/>
  <c r="E1511" i="3" s="1"/>
  <c r="H1511" i="3"/>
  <c r="W1519" i="13"/>
  <c r="AA1519" i="13"/>
  <c r="A1517" i="13"/>
  <c r="K1516" i="13"/>
  <c r="M1516" i="13" s="1"/>
  <c r="F1516" i="13"/>
  <c r="H1516" i="13" s="1"/>
  <c r="J1519" i="13"/>
  <c r="CJ1514" i="13"/>
  <c r="CK1514" i="13"/>
  <c r="E1519" i="13"/>
  <c r="C1534" i="13"/>
  <c r="D1519" i="3"/>
  <c r="B1512" i="3" l="1"/>
  <c r="E1512" i="3" s="1"/>
  <c r="H1512" i="3"/>
  <c r="W1520" i="13"/>
  <c r="AA1520" i="13"/>
  <c r="A1518" i="13"/>
  <c r="F1517" i="13"/>
  <c r="H1517" i="13" s="1"/>
  <c r="K1517" i="13"/>
  <c r="M1517" i="13" s="1"/>
  <c r="J1520" i="13"/>
  <c r="CK1515" i="13"/>
  <c r="CJ1515" i="13"/>
  <c r="E1520" i="13"/>
  <c r="C1535" i="13"/>
  <c r="D1520" i="3"/>
  <c r="B1513" i="3" l="1"/>
  <c r="E1513" i="3" s="1"/>
  <c r="H1513" i="3"/>
  <c r="W1521" i="13"/>
  <c r="AA1521" i="13"/>
  <c r="A1519" i="13"/>
  <c r="K1518" i="13"/>
  <c r="M1518" i="13" s="1"/>
  <c r="F1518" i="13"/>
  <c r="H1518" i="13" s="1"/>
  <c r="J1521" i="13"/>
  <c r="CK1516" i="13"/>
  <c r="CJ1516" i="13"/>
  <c r="E1521" i="13"/>
  <c r="C1536" i="13"/>
  <c r="D1521" i="3"/>
  <c r="B1514" i="3" l="1"/>
  <c r="E1514" i="3" s="1"/>
  <c r="H1514" i="3"/>
  <c r="W1522" i="13"/>
  <c r="AA1522" i="13"/>
  <c r="A1520" i="13"/>
  <c r="F1519" i="13"/>
  <c r="H1519" i="13" s="1"/>
  <c r="K1519" i="13"/>
  <c r="M1519" i="13" s="1"/>
  <c r="J1522" i="13"/>
  <c r="CK1517" i="13"/>
  <c r="CJ1517" i="13"/>
  <c r="E1522" i="13"/>
  <c r="C1537" i="13"/>
  <c r="D1522" i="3"/>
  <c r="B1515" i="3" l="1"/>
  <c r="E1515" i="3" s="1"/>
  <c r="H1515" i="3"/>
  <c r="W1523" i="13"/>
  <c r="AA1523" i="13"/>
  <c r="A1521" i="13"/>
  <c r="K1520" i="13"/>
  <c r="M1520" i="13" s="1"/>
  <c r="F1520" i="13"/>
  <c r="H1520" i="13" s="1"/>
  <c r="J1523" i="13"/>
  <c r="CJ1518" i="13"/>
  <c r="CK1518" i="13"/>
  <c r="E1523" i="13"/>
  <c r="C1538" i="13"/>
  <c r="D1523" i="3"/>
  <c r="B1516" i="3" l="1"/>
  <c r="E1516" i="3" s="1"/>
  <c r="H1516" i="3"/>
  <c r="W1524" i="13"/>
  <c r="AA1524" i="13"/>
  <c r="A1522" i="13"/>
  <c r="F1521" i="13"/>
  <c r="H1521" i="13" s="1"/>
  <c r="K1521" i="13"/>
  <c r="M1521" i="13" s="1"/>
  <c r="J1524" i="13"/>
  <c r="CJ1519" i="13"/>
  <c r="CK1519" i="13"/>
  <c r="E1524" i="13"/>
  <c r="C1539" i="13"/>
  <c r="D1524" i="3"/>
  <c r="B1517" i="3" l="1"/>
  <c r="E1517" i="3" s="1"/>
  <c r="H1517" i="3"/>
  <c r="W1525" i="13"/>
  <c r="AA1525" i="13"/>
  <c r="A1523" i="13"/>
  <c r="K1522" i="13"/>
  <c r="M1522" i="13" s="1"/>
  <c r="F1522" i="13"/>
  <c r="H1522" i="13" s="1"/>
  <c r="J1525" i="13"/>
  <c r="CJ1520" i="13"/>
  <c r="CK1520" i="13"/>
  <c r="E1525" i="13"/>
  <c r="C1540" i="13"/>
  <c r="D1525" i="3"/>
  <c r="B1518" i="3" l="1"/>
  <c r="E1518" i="3" s="1"/>
  <c r="H1518" i="3"/>
  <c r="W1526" i="13"/>
  <c r="AA1526" i="13"/>
  <c r="A1524" i="13"/>
  <c r="K1523" i="13"/>
  <c r="M1523" i="13" s="1"/>
  <c r="F1523" i="13"/>
  <c r="H1523" i="13" s="1"/>
  <c r="J1526" i="13"/>
  <c r="CJ1521" i="13"/>
  <c r="CK1521" i="13"/>
  <c r="E1526" i="13"/>
  <c r="C1541" i="13"/>
  <c r="D1526" i="3"/>
  <c r="B1519" i="3" l="1"/>
  <c r="E1519" i="3" s="1"/>
  <c r="H1519" i="3"/>
  <c r="W1527" i="13"/>
  <c r="AA1527" i="13"/>
  <c r="A1525" i="13"/>
  <c r="K1524" i="13"/>
  <c r="M1524" i="13" s="1"/>
  <c r="F1524" i="13"/>
  <c r="H1524" i="13" s="1"/>
  <c r="J1527" i="13"/>
  <c r="CJ1522" i="13"/>
  <c r="CK1522" i="13"/>
  <c r="E1527" i="13"/>
  <c r="C1542" i="13"/>
  <c r="D1527" i="3"/>
  <c r="B1520" i="3" l="1"/>
  <c r="E1520" i="3" s="1"/>
  <c r="H1520" i="3"/>
  <c r="W1528" i="13"/>
  <c r="AA1528" i="13"/>
  <c r="A1526" i="13"/>
  <c r="F1525" i="13"/>
  <c r="H1525" i="13" s="1"/>
  <c r="K1525" i="13"/>
  <c r="M1525" i="13" s="1"/>
  <c r="J1528" i="13"/>
  <c r="CJ1523" i="13"/>
  <c r="CK1523" i="13"/>
  <c r="E1528" i="13"/>
  <c r="C1543" i="13"/>
  <c r="D1528" i="3"/>
  <c r="B1521" i="3" l="1"/>
  <c r="E1521" i="3" s="1"/>
  <c r="H1521" i="3"/>
  <c r="W1529" i="13"/>
  <c r="AA1529" i="13"/>
  <c r="A1527" i="13"/>
  <c r="K1526" i="13"/>
  <c r="M1526" i="13" s="1"/>
  <c r="F1526" i="13"/>
  <c r="H1526" i="13" s="1"/>
  <c r="J1529" i="13"/>
  <c r="CJ1524" i="13"/>
  <c r="CK1524" i="13"/>
  <c r="E1529" i="13"/>
  <c r="C1544" i="13"/>
  <c r="D1529" i="3"/>
  <c r="B1522" i="3" l="1"/>
  <c r="E1522" i="3" s="1"/>
  <c r="H1522" i="3"/>
  <c r="W1530" i="13"/>
  <c r="AA1530" i="13"/>
  <c r="A1528" i="13"/>
  <c r="F1527" i="13"/>
  <c r="H1527" i="13" s="1"/>
  <c r="K1527" i="13"/>
  <c r="M1527" i="13" s="1"/>
  <c r="J1530" i="13"/>
  <c r="CK1525" i="13"/>
  <c r="CJ1525" i="13"/>
  <c r="E1530" i="13"/>
  <c r="C1545" i="13"/>
  <c r="D1530" i="3"/>
  <c r="B1523" i="3" l="1"/>
  <c r="E1523" i="3" s="1"/>
  <c r="H1523" i="3"/>
  <c r="W1531" i="13"/>
  <c r="AA1531" i="13"/>
  <c r="A1529" i="13"/>
  <c r="K1528" i="13"/>
  <c r="M1528" i="13" s="1"/>
  <c r="F1528" i="13"/>
  <c r="H1528" i="13" s="1"/>
  <c r="J1531" i="13"/>
  <c r="CK1526" i="13"/>
  <c r="CJ1526" i="13"/>
  <c r="E1531" i="13"/>
  <c r="C1546" i="13"/>
  <c r="D1531" i="3"/>
  <c r="B1524" i="3" l="1"/>
  <c r="E1524" i="3" s="1"/>
  <c r="H1524" i="3"/>
  <c r="W1532" i="13"/>
  <c r="AA1532" i="13"/>
  <c r="A1530" i="13"/>
  <c r="K1529" i="13"/>
  <c r="M1529" i="13" s="1"/>
  <c r="F1529" i="13"/>
  <c r="H1529" i="13" s="1"/>
  <c r="J1532" i="13"/>
  <c r="CJ1527" i="13"/>
  <c r="CK1527" i="13"/>
  <c r="E1532" i="13"/>
  <c r="C1547" i="13"/>
  <c r="D1532" i="3"/>
  <c r="B1525" i="3" l="1"/>
  <c r="E1525" i="3" s="1"/>
  <c r="H1525" i="3"/>
  <c r="W1533" i="13"/>
  <c r="AA1533" i="13"/>
  <c r="A1531" i="13"/>
  <c r="F1530" i="13"/>
  <c r="H1530" i="13" s="1"/>
  <c r="K1530" i="13"/>
  <c r="M1530" i="13" s="1"/>
  <c r="J1533" i="13"/>
  <c r="CK1528" i="13"/>
  <c r="CJ1528" i="13"/>
  <c r="E1533" i="13"/>
  <c r="C1548" i="13"/>
  <c r="D1533" i="3"/>
  <c r="B1526" i="3" l="1"/>
  <c r="E1526" i="3" s="1"/>
  <c r="H1526" i="3"/>
  <c r="W1534" i="13"/>
  <c r="AA1534" i="13"/>
  <c r="A1532" i="13"/>
  <c r="K1531" i="13"/>
  <c r="M1531" i="13" s="1"/>
  <c r="F1531" i="13"/>
  <c r="H1531" i="13" s="1"/>
  <c r="J1534" i="13"/>
  <c r="CJ1529" i="13"/>
  <c r="CK1529" i="13"/>
  <c r="E1534" i="13"/>
  <c r="C1549" i="13"/>
  <c r="D1534" i="3"/>
  <c r="B1527" i="3" l="1"/>
  <c r="E1527" i="3" s="1"/>
  <c r="H1527" i="3"/>
  <c r="W1535" i="13"/>
  <c r="AA1535" i="13"/>
  <c r="A1533" i="13"/>
  <c r="K1532" i="13"/>
  <c r="M1532" i="13" s="1"/>
  <c r="F1532" i="13"/>
  <c r="H1532" i="13" s="1"/>
  <c r="J1535" i="13"/>
  <c r="CJ1530" i="13"/>
  <c r="CK1530" i="13"/>
  <c r="E1535" i="13"/>
  <c r="C1550" i="13"/>
  <c r="D1535" i="3"/>
  <c r="B1528" i="3" l="1"/>
  <c r="E1528" i="3" s="1"/>
  <c r="H1528" i="3"/>
  <c r="W1536" i="13"/>
  <c r="AA1536" i="13"/>
  <c r="A1534" i="13"/>
  <c r="F1533" i="13"/>
  <c r="H1533" i="13" s="1"/>
  <c r="K1533" i="13"/>
  <c r="M1533" i="13" s="1"/>
  <c r="J1536" i="13"/>
  <c r="CJ1531" i="13"/>
  <c r="CK1531" i="13"/>
  <c r="E1536" i="13"/>
  <c r="C1551" i="13"/>
  <c r="D1536" i="3"/>
  <c r="B1529" i="3" l="1"/>
  <c r="E1529" i="3" s="1"/>
  <c r="H1529" i="3"/>
  <c r="W1537" i="13"/>
  <c r="AA1537" i="13"/>
  <c r="A1535" i="13"/>
  <c r="K1534" i="13"/>
  <c r="M1534" i="13" s="1"/>
  <c r="F1534" i="13"/>
  <c r="H1534" i="13" s="1"/>
  <c r="J1537" i="13"/>
  <c r="CK1532" i="13"/>
  <c r="CJ1532" i="13"/>
  <c r="E1537" i="13"/>
  <c r="C1552" i="13"/>
  <c r="D1537" i="3"/>
  <c r="B1530" i="3" l="1"/>
  <c r="E1530" i="3" s="1"/>
  <c r="H1530" i="3"/>
  <c r="W1538" i="13"/>
  <c r="AA1538" i="13"/>
  <c r="A1536" i="13"/>
  <c r="K1535" i="13"/>
  <c r="M1535" i="13" s="1"/>
  <c r="F1535" i="13"/>
  <c r="H1535" i="13" s="1"/>
  <c r="J1538" i="13"/>
  <c r="CJ1533" i="13"/>
  <c r="CK1533" i="13"/>
  <c r="E1538" i="13"/>
  <c r="C1553" i="13"/>
  <c r="D1538" i="3"/>
  <c r="B1531" i="3" l="1"/>
  <c r="E1531" i="3" s="1"/>
  <c r="H1531" i="3"/>
  <c r="W1539" i="13"/>
  <c r="AA1539" i="13"/>
  <c r="A1537" i="13"/>
  <c r="K1536" i="13"/>
  <c r="M1536" i="13" s="1"/>
  <c r="F1536" i="13"/>
  <c r="H1536" i="13" s="1"/>
  <c r="J1539" i="13"/>
  <c r="CJ1534" i="13"/>
  <c r="CK1534" i="13"/>
  <c r="E1539" i="13"/>
  <c r="C1554" i="13"/>
  <c r="D1539" i="3"/>
  <c r="B1532" i="3" l="1"/>
  <c r="E1532" i="3" s="1"/>
  <c r="H1532" i="3"/>
  <c r="W1540" i="13"/>
  <c r="AA1540" i="13"/>
  <c r="A1538" i="13"/>
  <c r="F1537" i="13"/>
  <c r="H1537" i="13" s="1"/>
  <c r="K1537" i="13"/>
  <c r="M1537" i="13" s="1"/>
  <c r="J1540" i="13"/>
  <c r="CJ1535" i="13"/>
  <c r="CK1535" i="13"/>
  <c r="E1540" i="13"/>
  <c r="C1555" i="13"/>
  <c r="D1540" i="3"/>
  <c r="B1533" i="3" l="1"/>
  <c r="E1533" i="3" s="1"/>
  <c r="H1533" i="3"/>
  <c r="W1541" i="13"/>
  <c r="AA1541" i="13"/>
  <c r="A1539" i="13"/>
  <c r="F1538" i="13"/>
  <c r="H1538" i="13" s="1"/>
  <c r="K1538" i="13"/>
  <c r="M1538" i="13" s="1"/>
  <c r="J1541" i="13"/>
  <c r="CK1536" i="13"/>
  <c r="CJ1536" i="13"/>
  <c r="E1541" i="13"/>
  <c r="C1556" i="13"/>
  <c r="D1541" i="3"/>
  <c r="B1534" i="3" l="1"/>
  <c r="E1534" i="3" s="1"/>
  <c r="H1534" i="3"/>
  <c r="W1542" i="13"/>
  <c r="AA1542" i="13"/>
  <c r="A1540" i="13"/>
  <c r="K1539" i="13"/>
  <c r="M1539" i="13" s="1"/>
  <c r="F1539" i="13"/>
  <c r="H1539" i="13" s="1"/>
  <c r="J1542" i="13"/>
  <c r="CK1537" i="13"/>
  <c r="CJ1537" i="13"/>
  <c r="E1542" i="13"/>
  <c r="C1557" i="13"/>
  <c r="D1542" i="3"/>
  <c r="B1535" i="3" l="1"/>
  <c r="E1535" i="3" s="1"/>
  <c r="H1535" i="3"/>
  <c r="W1543" i="13"/>
  <c r="AA1543" i="13"/>
  <c r="A1541" i="13"/>
  <c r="K1540" i="13"/>
  <c r="M1540" i="13" s="1"/>
  <c r="F1540" i="13"/>
  <c r="H1540" i="13" s="1"/>
  <c r="J1543" i="13"/>
  <c r="CJ1538" i="13"/>
  <c r="CK1538" i="13"/>
  <c r="E1543" i="13"/>
  <c r="C1558" i="13"/>
  <c r="D1543" i="3"/>
  <c r="B1536" i="3" l="1"/>
  <c r="E1536" i="3" s="1"/>
  <c r="H1536" i="3"/>
  <c r="W1544" i="13"/>
  <c r="AA1544" i="13"/>
  <c r="A1542" i="13"/>
  <c r="F1541" i="13"/>
  <c r="H1541" i="13" s="1"/>
  <c r="K1541" i="13"/>
  <c r="M1541" i="13" s="1"/>
  <c r="J1544" i="13"/>
  <c r="CK1539" i="13"/>
  <c r="CJ1539" i="13"/>
  <c r="E1544" i="13"/>
  <c r="C1559" i="13"/>
  <c r="D1544" i="3"/>
  <c r="B1537" i="3" l="1"/>
  <c r="E1537" i="3" s="1"/>
  <c r="H1537" i="3"/>
  <c r="W1545" i="13"/>
  <c r="AA1545" i="13"/>
  <c r="A1543" i="13"/>
  <c r="K1542" i="13"/>
  <c r="M1542" i="13" s="1"/>
  <c r="F1542" i="13"/>
  <c r="H1542" i="13" s="1"/>
  <c r="J1545" i="13"/>
  <c r="CK1540" i="13"/>
  <c r="CJ1540" i="13"/>
  <c r="E1545" i="13"/>
  <c r="C1560" i="13"/>
  <c r="D1545" i="3"/>
  <c r="B1538" i="3" l="1"/>
  <c r="E1538" i="3" s="1"/>
  <c r="H1538" i="3"/>
  <c r="W1546" i="13"/>
  <c r="AA1546" i="13"/>
  <c r="A1544" i="13"/>
  <c r="K1543" i="13"/>
  <c r="M1543" i="13" s="1"/>
  <c r="F1543" i="13"/>
  <c r="H1543" i="13" s="1"/>
  <c r="J1546" i="13"/>
  <c r="CK1541" i="13"/>
  <c r="CJ1541" i="13"/>
  <c r="E1546" i="13"/>
  <c r="C1561" i="13"/>
  <c r="D1546" i="3"/>
  <c r="B1539" i="3" l="1"/>
  <c r="E1539" i="3" s="1"/>
  <c r="H1539" i="3"/>
  <c r="W1547" i="13"/>
  <c r="AA1547" i="13"/>
  <c r="A1545" i="13"/>
  <c r="K1544" i="13"/>
  <c r="M1544" i="13" s="1"/>
  <c r="F1544" i="13"/>
  <c r="H1544" i="13" s="1"/>
  <c r="J1547" i="13"/>
  <c r="CJ1542" i="13"/>
  <c r="CK1542" i="13"/>
  <c r="E1547" i="13"/>
  <c r="C1562" i="13"/>
  <c r="D1547" i="3"/>
  <c r="B1540" i="3" l="1"/>
  <c r="E1540" i="3" s="1"/>
  <c r="H1540" i="3"/>
  <c r="W1548" i="13"/>
  <c r="AA1548" i="13"/>
  <c r="A1546" i="13"/>
  <c r="F1545" i="13"/>
  <c r="H1545" i="13" s="1"/>
  <c r="K1545" i="13"/>
  <c r="M1545" i="13" s="1"/>
  <c r="J1548" i="13"/>
  <c r="CJ1543" i="13"/>
  <c r="CK1543" i="13"/>
  <c r="E1548" i="13"/>
  <c r="C1563" i="13"/>
  <c r="D1548" i="3"/>
  <c r="B1541" i="3" l="1"/>
  <c r="E1541" i="3" s="1"/>
  <c r="H1541" i="3"/>
  <c r="W1549" i="13"/>
  <c r="AA1549" i="13"/>
  <c r="A1547" i="13"/>
  <c r="K1546" i="13"/>
  <c r="M1546" i="13" s="1"/>
  <c r="F1546" i="13"/>
  <c r="H1546" i="13" s="1"/>
  <c r="J1549" i="13"/>
  <c r="CK1544" i="13"/>
  <c r="CJ1544" i="13"/>
  <c r="E1549" i="13"/>
  <c r="C1564" i="13"/>
  <c r="D1549" i="3"/>
  <c r="B1542" i="3" l="1"/>
  <c r="E1542" i="3" s="1"/>
  <c r="H1542" i="3"/>
  <c r="W1550" i="13"/>
  <c r="AA1550" i="13"/>
  <c r="A1548" i="13"/>
  <c r="K1547" i="13"/>
  <c r="M1547" i="13" s="1"/>
  <c r="F1547" i="13"/>
  <c r="H1547" i="13" s="1"/>
  <c r="J1550" i="13"/>
  <c r="CK1545" i="13"/>
  <c r="CJ1545" i="13"/>
  <c r="E1550" i="13"/>
  <c r="C1565" i="13"/>
  <c r="D1550" i="3"/>
  <c r="B1543" i="3" l="1"/>
  <c r="E1543" i="3" s="1"/>
  <c r="H1543" i="3"/>
  <c r="W1551" i="13"/>
  <c r="AA1551" i="13"/>
  <c r="A1549" i="13"/>
  <c r="K1548" i="13"/>
  <c r="M1548" i="13" s="1"/>
  <c r="F1548" i="13"/>
  <c r="H1548" i="13" s="1"/>
  <c r="J1551" i="13"/>
  <c r="CJ1546" i="13"/>
  <c r="CK1546" i="13"/>
  <c r="E1551" i="13"/>
  <c r="C1566" i="13"/>
  <c r="D1551" i="3"/>
  <c r="B1544" i="3" l="1"/>
  <c r="E1544" i="3" s="1"/>
  <c r="H1544" i="3"/>
  <c r="W1552" i="13"/>
  <c r="AA1552" i="13"/>
  <c r="A1550" i="13"/>
  <c r="K1549" i="13"/>
  <c r="M1549" i="13" s="1"/>
  <c r="F1549" i="13"/>
  <c r="H1549" i="13" s="1"/>
  <c r="J1552" i="13"/>
  <c r="CK1547" i="13"/>
  <c r="CJ1547" i="13"/>
  <c r="E1552" i="13"/>
  <c r="C1567" i="13"/>
  <c r="D1552" i="3"/>
  <c r="B1545" i="3" l="1"/>
  <c r="E1545" i="3" s="1"/>
  <c r="H1545" i="3"/>
  <c r="W1553" i="13"/>
  <c r="AA1553" i="13"/>
  <c r="A1551" i="13"/>
  <c r="F1550" i="13"/>
  <c r="H1550" i="13" s="1"/>
  <c r="K1550" i="13"/>
  <c r="M1550" i="13" s="1"/>
  <c r="J1553" i="13"/>
  <c r="CK1548" i="13"/>
  <c r="CJ1548" i="13"/>
  <c r="E1553" i="13"/>
  <c r="C1568" i="13"/>
  <c r="D1553" i="3"/>
  <c r="B1546" i="3" l="1"/>
  <c r="E1546" i="3" s="1"/>
  <c r="H1546" i="3"/>
  <c r="W1554" i="13"/>
  <c r="AA1554" i="13"/>
  <c r="A1552" i="13"/>
  <c r="K1551" i="13"/>
  <c r="M1551" i="13" s="1"/>
  <c r="F1551" i="13"/>
  <c r="H1551" i="13" s="1"/>
  <c r="J1554" i="13"/>
  <c r="CK1549" i="13"/>
  <c r="CJ1549" i="13"/>
  <c r="E1554" i="13"/>
  <c r="C1569" i="13"/>
  <c r="D1554" i="3"/>
  <c r="B1547" i="3" l="1"/>
  <c r="E1547" i="3" s="1"/>
  <c r="H1547" i="3"/>
  <c r="W1555" i="13"/>
  <c r="AA1555" i="13"/>
  <c r="A1553" i="13"/>
  <c r="K1552" i="13"/>
  <c r="M1552" i="13" s="1"/>
  <c r="F1552" i="13"/>
  <c r="H1552" i="13" s="1"/>
  <c r="J1555" i="13"/>
  <c r="CJ1550" i="13"/>
  <c r="CK1550" i="13"/>
  <c r="E1555" i="13"/>
  <c r="C1570" i="13"/>
  <c r="D1555" i="3"/>
  <c r="B1548" i="3" l="1"/>
  <c r="E1548" i="3" s="1"/>
  <c r="H1548" i="3"/>
  <c r="W1556" i="13"/>
  <c r="AA1556" i="13"/>
  <c r="A1554" i="13"/>
  <c r="F1553" i="13"/>
  <c r="H1553" i="13" s="1"/>
  <c r="K1553" i="13"/>
  <c r="M1553" i="13" s="1"/>
  <c r="J1556" i="13"/>
  <c r="CK1551" i="13"/>
  <c r="CJ1551" i="13"/>
  <c r="E1556" i="13"/>
  <c r="C1571" i="13"/>
  <c r="D1556" i="3"/>
  <c r="B1549" i="3" l="1"/>
  <c r="E1549" i="3" s="1"/>
  <c r="H1549" i="3"/>
  <c r="W1557" i="13"/>
  <c r="AA1557" i="13"/>
  <c r="A1555" i="13"/>
  <c r="K1554" i="13"/>
  <c r="M1554" i="13" s="1"/>
  <c r="F1554" i="13"/>
  <c r="H1554" i="13" s="1"/>
  <c r="J1557" i="13"/>
  <c r="CK1552" i="13"/>
  <c r="CJ1552" i="13"/>
  <c r="E1557" i="13"/>
  <c r="C1572" i="13"/>
  <c r="D1557" i="3"/>
  <c r="B1550" i="3" l="1"/>
  <c r="E1550" i="3" s="1"/>
  <c r="H1550" i="3"/>
  <c r="W1558" i="13"/>
  <c r="AA1558" i="13"/>
  <c r="A1556" i="13"/>
  <c r="F1555" i="13"/>
  <c r="H1555" i="13" s="1"/>
  <c r="K1555" i="13"/>
  <c r="M1555" i="13" s="1"/>
  <c r="J1558" i="13"/>
  <c r="CJ1553" i="13"/>
  <c r="CK1553" i="13"/>
  <c r="E1558" i="13"/>
  <c r="C1573" i="13"/>
  <c r="D1558" i="3"/>
  <c r="B1551" i="3" l="1"/>
  <c r="E1551" i="3" s="1"/>
  <c r="H1551" i="3"/>
  <c r="W1559" i="13"/>
  <c r="AA1559" i="13"/>
  <c r="A1557" i="13"/>
  <c r="K1556" i="13"/>
  <c r="M1556" i="13" s="1"/>
  <c r="F1556" i="13"/>
  <c r="H1556" i="13" s="1"/>
  <c r="J1559" i="13"/>
  <c r="CJ1554" i="13"/>
  <c r="CK1554" i="13"/>
  <c r="E1559" i="13"/>
  <c r="C1574" i="13"/>
  <c r="D1559" i="3"/>
  <c r="B1552" i="3" l="1"/>
  <c r="E1552" i="3" s="1"/>
  <c r="H1552" i="3"/>
  <c r="W1560" i="13"/>
  <c r="AA1560" i="13"/>
  <c r="A1558" i="13"/>
  <c r="F1557" i="13"/>
  <c r="H1557" i="13" s="1"/>
  <c r="K1557" i="13"/>
  <c r="M1557" i="13" s="1"/>
  <c r="J1560" i="13"/>
  <c r="CJ1555" i="13"/>
  <c r="CK1555" i="13"/>
  <c r="E1560" i="13"/>
  <c r="C1575" i="13"/>
  <c r="D1560" i="3"/>
  <c r="B1553" i="3" l="1"/>
  <c r="E1553" i="3" s="1"/>
  <c r="H1553" i="3"/>
  <c r="W1561" i="13"/>
  <c r="AA1561" i="13"/>
  <c r="A1559" i="13"/>
  <c r="K1558" i="13"/>
  <c r="M1558" i="13" s="1"/>
  <c r="F1558" i="13"/>
  <c r="H1558" i="13" s="1"/>
  <c r="J1561" i="13"/>
  <c r="CJ1556" i="13"/>
  <c r="CK1556" i="13"/>
  <c r="E1561" i="13"/>
  <c r="C1576" i="13"/>
  <c r="D1561" i="3"/>
  <c r="B1554" i="3" l="1"/>
  <c r="E1554" i="3" s="1"/>
  <c r="H1554" i="3"/>
  <c r="W1562" i="13"/>
  <c r="AA1562" i="13"/>
  <c r="A1560" i="13"/>
  <c r="F1559" i="13"/>
  <c r="H1559" i="13" s="1"/>
  <c r="K1559" i="13"/>
  <c r="M1559" i="13" s="1"/>
  <c r="J1562" i="13"/>
  <c r="CK1557" i="13"/>
  <c r="CJ1557" i="13"/>
  <c r="E1562" i="13"/>
  <c r="C1577" i="13"/>
  <c r="D1562" i="3"/>
  <c r="B1555" i="3" l="1"/>
  <c r="E1555" i="3" s="1"/>
  <c r="H1555" i="3"/>
  <c r="W1563" i="13"/>
  <c r="AA1563" i="13"/>
  <c r="A1561" i="13"/>
  <c r="K1560" i="13"/>
  <c r="M1560" i="13" s="1"/>
  <c r="F1560" i="13"/>
  <c r="H1560" i="13" s="1"/>
  <c r="J1563" i="13"/>
  <c r="CJ1558" i="13"/>
  <c r="CK1558" i="13"/>
  <c r="E1563" i="13"/>
  <c r="C1578" i="13"/>
  <c r="D1563" i="3"/>
  <c r="B1556" i="3" l="1"/>
  <c r="E1556" i="3" s="1"/>
  <c r="H1556" i="3"/>
  <c r="W1564" i="13"/>
  <c r="AA1564" i="13"/>
  <c r="A1562" i="13"/>
  <c r="K1561" i="13"/>
  <c r="M1561" i="13" s="1"/>
  <c r="F1561" i="13"/>
  <c r="H1561" i="13" s="1"/>
  <c r="J1564" i="13"/>
  <c r="CJ1559" i="13"/>
  <c r="CK1559" i="13"/>
  <c r="E1564" i="13"/>
  <c r="C1579" i="13"/>
  <c r="D1564" i="3"/>
  <c r="B1557" i="3" l="1"/>
  <c r="E1557" i="3" s="1"/>
  <c r="H1557" i="3"/>
  <c r="W1565" i="13"/>
  <c r="AA1565" i="13"/>
  <c r="A1563" i="13"/>
  <c r="K1562" i="13"/>
  <c r="M1562" i="13" s="1"/>
  <c r="F1562" i="13"/>
  <c r="H1562" i="13" s="1"/>
  <c r="J1565" i="13"/>
  <c r="CK1560" i="13"/>
  <c r="CJ1560" i="13"/>
  <c r="E1565" i="13"/>
  <c r="C1580" i="13"/>
  <c r="D1565" i="3"/>
  <c r="B1558" i="3" l="1"/>
  <c r="E1558" i="3" s="1"/>
  <c r="H1558" i="3"/>
  <c r="W1566" i="13"/>
  <c r="AA1566" i="13"/>
  <c r="A1564" i="13"/>
  <c r="F1563" i="13"/>
  <c r="H1563" i="13" s="1"/>
  <c r="K1563" i="13"/>
  <c r="M1563" i="13" s="1"/>
  <c r="J1566" i="13"/>
  <c r="CK1561" i="13"/>
  <c r="CJ1561" i="13"/>
  <c r="E1566" i="13"/>
  <c r="C1581" i="13"/>
  <c r="D1566" i="3"/>
  <c r="B1559" i="3" l="1"/>
  <c r="E1559" i="3" s="1"/>
  <c r="H1559" i="3"/>
  <c r="W1567" i="13"/>
  <c r="AA1567" i="13"/>
  <c r="A1565" i="13"/>
  <c r="K1564" i="13"/>
  <c r="M1564" i="13" s="1"/>
  <c r="F1564" i="13"/>
  <c r="H1564" i="13" s="1"/>
  <c r="J1567" i="13"/>
  <c r="CJ1562" i="13"/>
  <c r="CK1562" i="13"/>
  <c r="E1567" i="13"/>
  <c r="C1582" i="13"/>
  <c r="D1567" i="3"/>
  <c r="B1560" i="3" l="1"/>
  <c r="E1560" i="3" s="1"/>
  <c r="H1560" i="3"/>
  <c r="W1568" i="13"/>
  <c r="AA1568" i="13"/>
  <c r="A1566" i="13"/>
  <c r="K1565" i="13"/>
  <c r="M1565" i="13" s="1"/>
  <c r="F1565" i="13"/>
  <c r="H1565" i="13" s="1"/>
  <c r="J1568" i="13"/>
  <c r="CK1563" i="13"/>
  <c r="CJ1563" i="13"/>
  <c r="E1568" i="13"/>
  <c r="C1583" i="13"/>
  <c r="D1568" i="3"/>
  <c r="B1561" i="3" l="1"/>
  <c r="E1561" i="3" s="1"/>
  <c r="H1561" i="3"/>
  <c r="W1569" i="13"/>
  <c r="AA1569" i="13"/>
  <c r="A1567" i="13"/>
  <c r="F1566" i="13"/>
  <c r="H1566" i="13" s="1"/>
  <c r="K1566" i="13"/>
  <c r="M1566" i="13" s="1"/>
  <c r="J1569" i="13"/>
  <c r="CK1564" i="13"/>
  <c r="CJ1564" i="13"/>
  <c r="E1569" i="13"/>
  <c r="C1584" i="13"/>
  <c r="D1569" i="3"/>
  <c r="B1562" i="3" l="1"/>
  <c r="E1562" i="3" s="1"/>
  <c r="H1562" i="3"/>
  <c r="W1570" i="13"/>
  <c r="AA1570" i="13"/>
  <c r="A1568" i="13"/>
  <c r="K1567" i="13"/>
  <c r="M1567" i="13" s="1"/>
  <c r="F1567" i="13"/>
  <c r="H1567" i="13" s="1"/>
  <c r="J1570" i="13"/>
  <c r="CK1565" i="13"/>
  <c r="CJ1565" i="13"/>
  <c r="E1570" i="13"/>
  <c r="C1585" i="13"/>
  <c r="D1570" i="3"/>
  <c r="B1563" i="3" l="1"/>
  <c r="E1563" i="3" s="1"/>
  <c r="H1563" i="3"/>
  <c r="W1571" i="13"/>
  <c r="AA1571" i="13"/>
  <c r="A1569" i="13"/>
  <c r="K1568" i="13"/>
  <c r="M1568" i="13" s="1"/>
  <c r="F1568" i="13"/>
  <c r="H1568" i="13" s="1"/>
  <c r="J1571" i="13"/>
  <c r="CJ1566" i="13"/>
  <c r="CK1566" i="13"/>
  <c r="E1571" i="13"/>
  <c r="C1586" i="13"/>
  <c r="D1571" i="3"/>
  <c r="B1564" i="3" l="1"/>
  <c r="E1564" i="3" s="1"/>
  <c r="H1564" i="3"/>
  <c r="W1572" i="13"/>
  <c r="AA1572" i="13"/>
  <c r="A1570" i="13"/>
  <c r="K1569" i="13"/>
  <c r="M1569" i="13" s="1"/>
  <c r="F1569" i="13"/>
  <c r="H1569" i="13" s="1"/>
  <c r="J1572" i="13"/>
  <c r="CK1567" i="13"/>
  <c r="CJ1567" i="13"/>
  <c r="E1572" i="13"/>
  <c r="C1587" i="13"/>
  <c r="D1572" i="3"/>
  <c r="B1565" i="3" l="1"/>
  <c r="E1565" i="3" s="1"/>
  <c r="H1565" i="3"/>
  <c r="W1573" i="13"/>
  <c r="AA1573" i="13"/>
  <c r="A1571" i="13"/>
  <c r="K1570" i="13"/>
  <c r="M1570" i="13" s="1"/>
  <c r="F1570" i="13"/>
  <c r="H1570" i="13" s="1"/>
  <c r="J1573" i="13"/>
  <c r="CJ1568" i="13"/>
  <c r="CK1568" i="13"/>
  <c r="E1573" i="13"/>
  <c r="C1588" i="13"/>
  <c r="D1573" i="3"/>
  <c r="B1566" i="3" l="1"/>
  <c r="E1566" i="3" s="1"/>
  <c r="H1566" i="3"/>
  <c r="W1574" i="13"/>
  <c r="AA1574" i="13"/>
  <c r="A1572" i="13"/>
  <c r="K1571" i="13"/>
  <c r="M1571" i="13" s="1"/>
  <c r="F1571" i="13"/>
  <c r="H1571" i="13" s="1"/>
  <c r="J1574" i="13"/>
  <c r="CK1569" i="13"/>
  <c r="CJ1569" i="13"/>
  <c r="E1574" i="13"/>
  <c r="C1589" i="13"/>
  <c r="D1574" i="3"/>
  <c r="B1567" i="3" l="1"/>
  <c r="E1567" i="3" s="1"/>
  <c r="H1567" i="3"/>
  <c r="W1575" i="13"/>
  <c r="AA1575" i="13"/>
  <c r="A1573" i="13"/>
  <c r="F1572" i="13"/>
  <c r="H1572" i="13" s="1"/>
  <c r="K1572" i="13"/>
  <c r="M1572" i="13" s="1"/>
  <c r="J1575" i="13"/>
  <c r="CJ1570" i="13"/>
  <c r="CK1570" i="13"/>
  <c r="E1575" i="13"/>
  <c r="C1590" i="13"/>
  <c r="D1575" i="3"/>
  <c r="B1568" i="3" l="1"/>
  <c r="E1568" i="3" s="1"/>
  <c r="H1568" i="3"/>
  <c r="W1576" i="13"/>
  <c r="AA1576" i="13"/>
  <c r="A1574" i="13"/>
  <c r="K1573" i="13"/>
  <c r="M1573" i="13" s="1"/>
  <c r="F1573" i="13"/>
  <c r="H1573" i="13" s="1"/>
  <c r="J1576" i="13"/>
  <c r="CJ1571" i="13"/>
  <c r="CK1571" i="13"/>
  <c r="E1576" i="13"/>
  <c r="C1591" i="13"/>
  <c r="D1576" i="3"/>
  <c r="B1569" i="3" l="1"/>
  <c r="E1569" i="3" s="1"/>
  <c r="H1569" i="3"/>
  <c r="W1577" i="13"/>
  <c r="AA1577" i="13"/>
  <c r="A1575" i="13"/>
  <c r="F1574" i="13"/>
  <c r="H1574" i="13" s="1"/>
  <c r="K1574" i="13"/>
  <c r="M1574" i="13" s="1"/>
  <c r="J1577" i="13"/>
  <c r="CK1572" i="13"/>
  <c r="CJ1572" i="13"/>
  <c r="E1577" i="13"/>
  <c r="C1592" i="13"/>
  <c r="D1577" i="3"/>
  <c r="B1570" i="3" l="1"/>
  <c r="E1570" i="3" s="1"/>
  <c r="H1570" i="3"/>
  <c r="W1578" i="13"/>
  <c r="AA1578" i="13"/>
  <c r="A1576" i="13"/>
  <c r="F1575" i="13"/>
  <c r="H1575" i="13" s="1"/>
  <c r="K1575" i="13"/>
  <c r="M1575" i="13" s="1"/>
  <c r="J1578" i="13"/>
  <c r="CK1573" i="13"/>
  <c r="CJ1573" i="13"/>
  <c r="E1578" i="13"/>
  <c r="C1593" i="13"/>
  <c r="D1578" i="3"/>
  <c r="B1571" i="3" l="1"/>
  <c r="E1571" i="3" s="1"/>
  <c r="H1571" i="3"/>
  <c r="W1579" i="13"/>
  <c r="AA1579" i="13"/>
  <c r="A1577" i="13"/>
  <c r="K1576" i="13"/>
  <c r="M1576" i="13" s="1"/>
  <c r="F1576" i="13"/>
  <c r="H1576" i="13" s="1"/>
  <c r="J1579" i="13"/>
  <c r="CJ1574" i="13"/>
  <c r="CK1574" i="13"/>
  <c r="E1579" i="13"/>
  <c r="C1594" i="13"/>
  <c r="D1579" i="3"/>
  <c r="B1572" i="3" l="1"/>
  <c r="E1572" i="3" s="1"/>
  <c r="H1572" i="3"/>
  <c r="W1580" i="13"/>
  <c r="AA1580" i="13"/>
  <c r="A1578" i="13"/>
  <c r="K1577" i="13"/>
  <c r="M1577" i="13" s="1"/>
  <c r="F1577" i="13"/>
  <c r="H1577" i="13" s="1"/>
  <c r="J1580" i="13"/>
  <c r="CK1575" i="13"/>
  <c r="CJ1575" i="13"/>
  <c r="E1580" i="13"/>
  <c r="C1595" i="13"/>
  <c r="D1580" i="3"/>
  <c r="B1573" i="3" l="1"/>
  <c r="E1573" i="3" s="1"/>
  <c r="H1573" i="3"/>
  <c r="W1581" i="13"/>
  <c r="AA1581" i="13"/>
  <c r="A1579" i="13"/>
  <c r="F1578" i="13"/>
  <c r="H1578" i="13" s="1"/>
  <c r="K1578" i="13"/>
  <c r="M1578" i="13" s="1"/>
  <c r="J1581" i="13"/>
  <c r="CJ1576" i="13"/>
  <c r="CK1576" i="13"/>
  <c r="E1581" i="13"/>
  <c r="C1596" i="13"/>
  <c r="D1581" i="3"/>
  <c r="B1574" i="3" l="1"/>
  <c r="E1574" i="3" s="1"/>
  <c r="H1574" i="3"/>
  <c r="W1582" i="13"/>
  <c r="AA1582" i="13"/>
  <c r="A1580" i="13"/>
  <c r="F1579" i="13"/>
  <c r="H1579" i="13" s="1"/>
  <c r="K1579" i="13"/>
  <c r="M1579" i="13" s="1"/>
  <c r="J1582" i="13"/>
  <c r="CK1577" i="13"/>
  <c r="CJ1577" i="13"/>
  <c r="E1582" i="13"/>
  <c r="C1597" i="13"/>
  <c r="D1582" i="3"/>
  <c r="B1575" i="3" l="1"/>
  <c r="E1575" i="3" s="1"/>
  <c r="H1575" i="3"/>
  <c r="W1583" i="13"/>
  <c r="AA1583" i="13"/>
  <c r="A1581" i="13"/>
  <c r="F1580" i="13"/>
  <c r="H1580" i="13" s="1"/>
  <c r="K1580" i="13"/>
  <c r="M1580" i="13" s="1"/>
  <c r="J1583" i="13"/>
  <c r="CJ1578" i="13"/>
  <c r="CK1578" i="13"/>
  <c r="E1583" i="13"/>
  <c r="C1598" i="13"/>
  <c r="D1583" i="3"/>
  <c r="B1576" i="3" l="1"/>
  <c r="E1576" i="3" s="1"/>
  <c r="H1576" i="3"/>
  <c r="W1584" i="13"/>
  <c r="AA1584" i="13"/>
  <c r="A1582" i="13"/>
  <c r="K1581" i="13"/>
  <c r="M1581" i="13" s="1"/>
  <c r="F1581" i="13"/>
  <c r="H1581" i="13" s="1"/>
  <c r="J1584" i="13"/>
  <c r="CK1579" i="13"/>
  <c r="CJ1579" i="13"/>
  <c r="E1584" i="13"/>
  <c r="C1599" i="13"/>
  <c r="D1584" i="3"/>
  <c r="B1577" i="3" l="1"/>
  <c r="E1577" i="3" s="1"/>
  <c r="H1577" i="3"/>
  <c r="W1585" i="13"/>
  <c r="AA1585" i="13"/>
  <c r="A1583" i="13"/>
  <c r="K1582" i="13"/>
  <c r="M1582" i="13" s="1"/>
  <c r="F1582" i="13"/>
  <c r="H1582" i="13" s="1"/>
  <c r="J1585" i="13"/>
  <c r="CK1580" i="13"/>
  <c r="CJ1580" i="13"/>
  <c r="E1585" i="13"/>
  <c r="C1600" i="13"/>
  <c r="D1585" i="3"/>
  <c r="B1578" i="3" l="1"/>
  <c r="E1578" i="3" s="1"/>
  <c r="H1578" i="3"/>
  <c r="W1586" i="13"/>
  <c r="AA1586" i="13"/>
  <c r="A1584" i="13"/>
  <c r="K1583" i="13"/>
  <c r="M1583" i="13" s="1"/>
  <c r="F1583" i="13"/>
  <c r="H1583" i="13" s="1"/>
  <c r="J1586" i="13"/>
  <c r="CK1581" i="13"/>
  <c r="CJ1581" i="13"/>
  <c r="E1586" i="13"/>
  <c r="C1601" i="13"/>
  <c r="D1586" i="3"/>
  <c r="B1579" i="3" l="1"/>
  <c r="E1579" i="3" s="1"/>
  <c r="H1579" i="3"/>
  <c r="W1587" i="13"/>
  <c r="AA1587" i="13"/>
  <c r="A1585" i="13"/>
  <c r="K1584" i="13"/>
  <c r="M1584" i="13" s="1"/>
  <c r="F1584" i="13"/>
  <c r="H1584" i="13" s="1"/>
  <c r="J1587" i="13"/>
  <c r="CJ1582" i="13"/>
  <c r="CK1582" i="13"/>
  <c r="E1587" i="13"/>
  <c r="C1602" i="13"/>
  <c r="D1587" i="3"/>
  <c r="B1580" i="3" l="1"/>
  <c r="E1580" i="3" s="1"/>
  <c r="H1580" i="3"/>
  <c r="W1588" i="13"/>
  <c r="AA1588" i="13"/>
  <c r="A1586" i="13"/>
  <c r="F1585" i="13"/>
  <c r="H1585" i="13" s="1"/>
  <c r="K1585" i="13"/>
  <c r="M1585" i="13" s="1"/>
  <c r="J1588" i="13"/>
  <c r="CK1583" i="13"/>
  <c r="CJ1583" i="13"/>
  <c r="E1588" i="13"/>
  <c r="C1603" i="13"/>
  <c r="D1588" i="3"/>
  <c r="B1581" i="3" l="1"/>
  <c r="E1581" i="3" s="1"/>
  <c r="H1581" i="3"/>
  <c r="W1589" i="13"/>
  <c r="AA1589" i="13"/>
  <c r="A1587" i="13"/>
  <c r="K1586" i="13"/>
  <c r="M1586" i="13" s="1"/>
  <c r="F1586" i="13"/>
  <c r="H1586" i="13" s="1"/>
  <c r="J1589" i="13"/>
  <c r="CK1584" i="13"/>
  <c r="CJ1584" i="13"/>
  <c r="E1589" i="13"/>
  <c r="C1604" i="13"/>
  <c r="D1589" i="3"/>
  <c r="B1582" i="3" l="1"/>
  <c r="E1582" i="3" s="1"/>
  <c r="H1582" i="3"/>
  <c r="W1590" i="13"/>
  <c r="AA1590" i="13"/>
  <c r="A1588" i="13"/>
  <c r="K1587" i="13"/>
  <c r="M1587" i="13" s="1"/>
  <c r="F1587" i="13"/>
  <c r="H1587" i="13" s="1"/>
  <c r="J1590" i="13"/>
  <c r="CK1585" i="13"/>
  <c r="CJ1585" i="13"/>
  <c r="E1590" i="13"/>
  <c r="C1605" i="13"/>
  <c r="D1590" i="3"/>
  <c r="B1583" i="3" l="1"/>
  <c r="E1583" i="3" s="1"/>
  <c r="H1583" i="3"/>
  <c r="W1591" i="13"/>
  <c r="AA1591" i="13"/>
  <c r="A1589" i="13"/>
  <c r="F1588" i="13"/>
  <c r="H1588" i="13" s="1"/>
  <c r="K1588" i="13"/>
  <c r="M1588" i="13" s="1"/>
  <c r="J1591" i="13"/>
  <c r="CJ1586" i="13"/>
  <c r="CK1586" i="13"/>
  <c r="E1591" i="13"/>
  <c r="C1606" i="13"/>
  <c r="D1591" i="3"/>
  <c r="B1584" i="3" l="1"/>
  <c r="E1584" i="3" s="1"/>
  <c r="H1584" i="3"/>
  <c r="W1592" i="13"/>
  <c r="AA1592" i="13"/>
  <c r="A1590" i="13"/>
  <c r="K1589" i="13"/>
  <c r="M1589" i="13" s="1"/>
  <c r="F1589" i="13"/>
  <c r="H1589" i="13" s="1"/>
  <c r="J1592" i="13"/>
  <c r="CK1587" i="13"/>
  <c r="CJ1587" i="13"/>
  <c r="E1592" i="13"/>
  <c r="C1607" i="13"/>
  <c r="D1592" i="3"/>
  <c r="B1585" i="3" l="1"/>
  <c r="E1585" i="3" s="1"/>
  <c r="H1585" i="3"/>
  <c r="W1593" i="13"/>
  <c r="AA1593" i="13"/>
  <c r="A1591" i="13"/>
  <c r="F1590" i="13"/>
  <c r="H1590" i="13" s="1"/>
  <c r="K1590" i="13"/>
  <c r="M1590" i="13" s="1"/>
  <c r="J1593" i="13"/>
  <c r="CK1588" i="13"/>
  <c r="CJ1588" i="13"/>
  <c r="E1593" i="13"/>
  <c r="C1608" i="13"/>
  <c r="D1593" i="3"/>
  <c r="B1586" i="3" l="1"/>
  <c r="E1586" i="3" s="1"/>
  <c r="H1586" i="3"/>
  <c r="W1594" i="13"/>
  <c r="AA1594" i="13"/>
  <c r="A1592" i="13"/>
  <c r="F1591" i="13"/>
  <c r="H1591" i="13" s="1"/>
  <c r="K1591" i="13"/>
  <c r="M1591" i="13" s="1"/>
  <c r="J1594" i="13"/>
  <c r="CJ1589" i="13"/>
  <c r="CK1589" i="13"/>
  <c r="E1594" i="13"/>
  <c r="C1609" i="13"/>
  <c r="D1594" i="3"/>
  <c r="B1587" i="3" l="1"/>
  <c r="E1587" i="3" s="1"/>
  <c r="H1587" i="3"/>
  <c r="W1595" i="13"/>
  <c r="AA1595" i="13"/>
  <c r="A1593" i="13"/>
  <c r="F1592" i="13"/>
  <c r="H1592" i="13" s="1"/>
  <c r="K1592" i="13"/>
  <c r="M1592" i="13" s="1"/>
  <c r="J1595" i="13"/>
  <c r="CK1590" i="13"/>
  <c r="CJ1590" i="13"/>
  <c r="E1595" i="13"/>
  <c r="C1610" i="13"/>
  <c r="D1595" i="3"/>
  <c r="B1588" i="3" l="1"/>
  <c r="E1588" i="3" s="1"/>
  <c r="H1588" i="3"/>
  <c r="W1596" i="13"/>
  <c r="AA1596" i="13"/>
  <c r="A1594" i="13"/>
  <c r="F1593" i="13"/>
  <c r="H1593" i="13" s="1"/>
  <c r="K1593" i="13"/>
  <c r="M1593" i="13" s="1"/>
  <c r="J1596" i="13"/>
  <c r="CJ1591" i="13"/>
  <c r="CK1591" i="13"/>
  <c r="E1596" i="13"/>
  <c r="C1611" i="13"/>
  <c r="D1596" i="3"/>
  <c r="B1589" i="3" l="1"/>
  <c r="E1589" i="3" s="1"/>
  <c r="H1589" i="3"/>
  <c r="W1597" i="13"/>
  <c r="AA1597" i="13"/>
  <c r="A1595" i="13"/>
  <c r="K1594" i="13"/>
  <c r="M1594" i="13" s="1"/>
  <c r="F1594" i="13"/>
  <c r="H1594" i="13" s="1"/>
  <c r="J1597" i="13"/>
  <c r="CJ1592" i="13"/>
  <c r="CK1592" i="13"/>
  <c r="E1597" i="13"/>
  <c r="C1612" i="13"/>
  <c r="D1597" i="3"/>
  <c r="B1590" i="3" l="1"/>
  <c r="E1590" i="3" s="1"/>
  <c r="H1590" i="3"/>
  <c r="W1598" i="13"/>
  <c r="AA1598" i="13"/>
  <c r="A1596" i="13"/>
  <c r="F1595" i="13"/>
  <c r="H1595" i="13" s="1"/>
  <c r="K1595" i="13"/>
  <c r="M1595" i="13" s="1"/>
  <c r="J1598" i="13"/>
  <c r="CK1593" i="13"/>
  <c r="CJ1593" i="13"/>
  <c r="E1598" i="13"/>
  <c r="C1613" i="13"/>
  <c r="D1598" i="3"/>
  <c r="B1591" i="3" l="1"/>
  <c r="E1591" i="3" s="1"/>
  <c r="H1591" i="3"/>
  <c r="W1599" i="13"/>
  <c r="AA1599" i="13"/>
  <c r="A1597" i="13"/>
  <c r="K1596" i="13"/>
  <c r="M1596" i="13" s="1"/>
  <c r="F1596" i="13"/>
  <c r="H1596" i="13" s="1"/>
  <c r="J1599" i="13"/>
  <c r="CJ1594" i="13"/>
  <c r="CK1594" i="13"/>
  <c r="E1599" i="13"/>
  <c r="C1614" i="13"/>
  <c r="D1599" i="3"/>
  <c r="B1592" i="3" l="1"/>
  <c r="E1592" i="3" s="1"/>
  <c r="H1592" i="3"/>
  <c r="W1600" i="13"/>
  <c r="AA1600" i="13"/>
  <c r="A1598" i="13"/>
  <c r="F1597" i="13"/>
  <c r="H1597" i="13" s="1"/>
  <c r="K1597" i="13"/>
  <c r="M1597" i="13" s="1"/>
  <c r="J1600" i="13"/>
  <c r="CK1595" i="13"/>
  <c r="CJ1595" i="13"/>
  <c r="E1600" i="13"/>
  <c r="C1615" i="13"/>
  <c r="D1600" i="3"/>
  <c r="B1593" i="3" l="1"/>
  <c r="E1593" i="3" s="1"/>
  <c r="H1593" i="3"/>
  <c r="W1601" i="13"/>
  <c r="AA1601" i="13"/>
  <c r="A1599" i="13"/>
  <c r="F1598" i="13"/>
  <c r="H1598" i="13" s="1"/>
  <c r="K1598" i="13"/>
  <c r="M1598" i="13" s="1"/>
  <c r="J1601" i="13"/>
  <c r="CK1596" i="13"/>
  <c r="CJ1596" i="13"/>
  <c r="E1601" i="13"/>
  <c r="C1616" i="13"/>
  <c r="D1601" i="3"/>
  <c r="B1594" i="3" l="1"/>
  <c r="E1594" i="3" s="1"/>
  <c r="H1594" i="3"/>
  <c r="W1602" i="13"/>
  <c r="AA1602" i="13"/>
  <c r="A1600" i="13"/>
  <c r="F1599" i="13"/>
  <c r="H1599" i="13" s="1"/>
  <c r="K1599" i="13"/>
  <c r="M1599" i="13" s="1"/>
  <c r="J1602" i="13"/>
  <c r="CJ1597" i="13"/>
  <c r="CK1597" i="13"/>
  <c r="E1602" i="13"/>
  <c r="C1617" i="13"/>
  <c r="D1602" i="3"/>
  <c r="B1595" i="3" l="1"/>
  <c r="E1595" i="3" s="1"/>
  <c r="H1595" i="3"/>
  <c r="W1603" i="13"/>
  <c r="AA1603" i="13"/>
  <c r="A1601" i="13"/>
  <c r="F1600" i="13"/>
  <c r="H1600" i="13" s="1"/>
  <c r="K1600" i="13"/>
  <c r="M1600" i="13" s="1"/>
  <c r="J1603" i="13"/>
  <c r="CJ1598" i="13"/>
  <c r="CK1598" i="13"/>
  <c r="E1603" i="13"/>
  <c r="C1618" i="13"/>
  <c r="D1603" i="3"/>
  <c r="B1596" i="3" l="1"/>
  <c r="E1596" i="3" s="1"/>
  <c r="H1596" i="3"/>
  <c r="W1604" i="13"/>
  <c r="AA1604" i="13"/>
  <c r="A1602" i="13"/>
  <c r="F1601" i="13"/>
  <c r="H1601" i="13" s="1"/>
  <c r="K1601" i="13"/>
  <c r="M1601" i="13" s="1"/>
  <c r="J1604" i="13"/>
  <c r="CJ1599" i="13"/>
  <c r="CK1599" i="13"/>
  <c r="E1604" i="13"/>
  <c r="C1619" i="13"/>
  <c r="D1604" i="3"/>
  <c r="B1597" i="3" l="1"/>
  <c r="E1597" i="3" s="1"/>
  <c r="H1597" i="3"/>
  <c r="W1605" i="13"/>
  <c r="AA1605" i="13"/>
  <c r="A1603" i="13"/>
  <c r="F1602" i="13"/>
  <c r="H1602" i="13" s="1"/>
  <c r="K1602" i="13"/>
  <c r="M1602" i="13" s="1"/>
  <c r="J1605" i="13"/>
  <c r="CJ1600" i="13"/>
  <c r="CK1600" i="13"/>
  <c r="E1605" i="13"/>
  <c r="C1620" i="13"/>
  <c r="D1605" i="3"/>
  <c r="B1598" i="3" l="1"/>
  <c r="E1598" i="3" s="1"/>
  <c r="H1598" i="3"/>
  <c r="W1606" i="13"/>
  <c r="AA1606" i="13"/>
  <c r="A1604" i="13"/>
  <c r="K1603" i="13"/>
  <c r="M1603" i="13" s="1"/>
  <c r="F1603" i="13"/>
  <c r="H1603" i="13" s="1"/>
  <c r="J1606" i="13"/>
  <c r="CJ1601" i="13"/>
  <c r="CK1601" i="13"/>
  <c r="E1606" i="13"/>
  <c r="C1621" i="13"/>
  <c r="D1606" i="3"/>
  <c r="B1599" i="3" l="1"/>
  <c r="E1599" i="3" s="1"/>
  <c r="H1599" i="3"/>
  <c r="W1607" i="13"/>
  <c r="AA1607" i="13"/>
  <c r="A1605" i="13"/>
  <c r="K1604" i="13"/>
  <c r="M1604" i="13" s="1"/>
  <c r="F1604" i="13"/>
  <c r="H1604" i="13" s="1"/>
  <c r="J1607" i="13"/>
  <c r="CJ1602" i="13"/>
  <c r="CK1602" i="13"/>
  <c r="E1607" i="13"/>
  <c r="C1622" i="13"/>
  <c r="D1607" i="3"/>
  <c r="B1600" i="3" l="1"/>
  <c r="E1600" i="3" s="1"/>
  <c r="H1600" i="3"/>
  <c r="W1608" i="13"/>
  <c r="AA1608" i="13"/>
  <c r="A1606" i="13"/>
  <c r="F1605" i="13"/>
  <c r="H1605" i="13" s="1"/>
  <c r="K1605" i="13"/>
  <c r="M1605" i="13" s="1"/>
  <c r="J1608" i="13"/>
  <c r="CK1603" i="13"/>
  <c r="CJ1603" i="13"/>
  <c r="E1608" i="13"/>
  <c r="C1623" i="13"/>
  <c r="D1608" i="3"/>
  <c r="B1601" i="3" l="1"/>
  <c r="E1601" i="3" s="1"/>
  <c r="H1601" i="3"/>
  <c r="W1609" i="13"/>
  <c r="AA1609" i="13"/>
  <c r="A1607" i="13"/>
  <c r="K1606" i="13"/>
  <c r="M1606" i="13" s="1"/>
  <c r="F1606" i="13"/>
  <c r="H1606" i="13" s="1"/>
  <c r="J1609" i="13"/>
  <c r="CK1604" i="13"/>
  <c r="CJ1604" i="13"/>
  <c r="E1609" i="13"/>
  <c r="C1624" i="13"/>
  <c r="D1609" i="3"/>
  <c r="B1602" i="3" l="1"/>
  <c r="E1602" i="3" s="1"/>
  <c r="H1602" i="3"/>
  <c r="W1610" i="13"/>
  <c r="AA1610" i="13"/>
  <c r="A1608" i="13"/>
  <c r="F1607" i="13"/>
  <c r="H1607" i="13" s="1"/>
  <c r="K1607" i="13"/>
  <c r="M1607" i="13" s="1"/>
  <c r="J1610" i="13"/>
  <c r="CK1605" i="13"/>
  <c r="CJ1605" i="13"/>
  <c r="E1610" i="13"/>
  <c r="C1625" i="13"/>
  <c r="D1610" i="3"/>
  <c r="B1603" i="3" l="1"/>
  <c r="E1603" i="3" s="1"/>
  <c r="H1603" i="3"/>
  <c r="W1611" i="13"/>
  <c r="AA1611" i="13"/>
  <c r="A1609" i="13"/>
  <c r="K1608" i="13"/>
  <c r="M1608" i="13" s="1"/>
  <c r="F1608" i="13"/>
  <c r="H1608" i="13" s="1"/>
  <c r="J1611" i="13"/>
  <c r="CJ1606" i="13"/>
  <c r="CK1606" i="13"/>
  <c r="E1611" i="13"/>
  <c r="C1626" i="13"/>
  <c r="D1611" i="3"/>
  <c r="B1604" i="3" l="1"/>
  <c r="E1604" i="3" s="1"/>
  <c r="H1604" i="3"/>
  <c r="W1612" i="13"/>
  <c r="AA1612" i="13"/>
  <c r="A1610" i="13"/>
  <c r="K1609" i="13"/>
  <c r="M1609" i="13" s="1"/>
  <c r="F1609" i="13"/>
  <c r="H1609" i="13" s="1"/>
  <c r="J1612" i="13"/>
  <c r="CK1607" i="13"/>
  <c r="CJ1607" i="13"/>
  <c r="E1612" i="13"/>
  <c r="C1627" i="13"/>
  <c r="D1612" i="3"/>
  <c r="B1605" i="3" l="1"/>
  <c r="E1605" i="3" s="1"/>
  <c r="H1605" i="3"/>
  <c r="W1613" i="13"/>
  <c r="AA1613" i="13"/>
  <c r="A1611" i="13"/>
  <c r="K1610" i="13"/>
  <c r="M1610" i="13" s="1"/>
  <c r="F1610" i="13"/>
  <c r="H1610" i="13" s="1"/>
  <c r="J1613" i="13"/>
  <c r="CK1608" i="13"/>
  <c r="CJ1608" i="13"/>
  <c r="E1613" i="13"/>
  <c r="C1628" i="13"/>
  <c r="D1613" i="3"/>
  <c r="B1606" i="3" l="1"/>
  <c r="E1606" i="3" s="1"/>
  <c r="H1606" i="3"/>
  <c r="W1614" i="13"/>
  <c r="AA1614" i="13"/>
  <c r="A1612" i="13"/>
  <c r="K1611" i="13"/>
  <c r="M1611" i="13" s="1"/>
  <c r="F1611" i="13"/>
  <c r="H1611" i="13" s="1"/>
  <c r="J1614" i="13"/>
  <c r="CK1609" i="13"/>
  <c r="CJ1609" i="13"/>
  <c r="E1614" i="13"/>
  <c r="C1629" i="13"/>
  <c r="D1614" i="3"/>
  <c r="B1607" i="3" l="1"/>
  <c r="E1607" i="3" s="1"/>
  <c r="H1607" i="3"/>
  <c r="W1615" i="13"/>
  <c r="AA1615" i="13"/>
  <c r="A1613" i="13"/>
  <c r="F1612" i="13"/>
  <c r="H1612" i="13" s="1"/>
  <c r="K1612" i="13"/>
  <c r="M1612" i="13" s="1"/>
  <c r="J1615" i="13"/>
  <c r="CJ1610" i="13"/>
  <c r="CK1610" i="13"/>
  <c r="E1615" i="13"/>
  <c r="C1630" i="13"/>
  <c r="D1615" i="3"/>
  <c r="B1608" i="3" l="1"/>
  <c r="E1608" i="3" s="1"/>
  <c r="H1608" i="3"/>
  <c r="W1616" i="13"/>
  <c r="AA1616" i="13"/>
  <c r="A1614" i="13"/>
  <c r="F1613" i="13"/>
  <c r="H1613" i="13" s="1"/>
  <c r="K1613" i="13"/>
  <c r="M1613" i="13" s="1"/>
  <c r="J1616" i="13"/>
  <c r="CK1611" i="13"/>
  <c r="CJ1611" i="13"/>
  <c r="E1616" i="13"/>
  <c r="C1631" i="13"/>
  <c r="D1616" i="3"/>
  <c r="B1609" i="3" l="1"/>
  <c r="E1609" i="3" s="1"/>
  <c r="H1609" i="3"/>
  <c r="W1617" i="13"/>
  <c r="AA1617" i="13"/>
  <c r="A1615" i="13"/>
  <c r="F1614" i="13"/>
  <c r="H1614" i="13" s="1"/>
  <c r="K1614" i="13"/>
  <c r="M1614" i="13" s="1"/>
  <c r="J1617" i="13"/>
  <c r="CJ1612" i="13"/>
  <c r="CK1612" i="13"/>
  <c r="E1617" i="13"/>
  <c r="C1632" i="13"/>
  <c r="D1617" i="3"/>
  <c r="B1610" i="3" l="1"/>
  <c r="E1610" i="3" s="1"/>
  <c r="H1610" i="3"/>
  <c r="W1618" i="13"/>
  <c r="AA1618" i="13"/>
  <c r="A1616" i="13"/>
  <c r="K1615" i="13"/>
  <c r="M1615" i="13" s="1"/>
  <c r="F1615" i="13"/>
  <c r="H1615" i="13" s="1"/>
  <c r="J1618" i="13"/>
  <c r="CK1613" i="13"/>
  <c r="CJ1613" i="13"/>
  <c r="E1618" i="13"/>
  <c r="C1633" i="13"/>
  <c r="D1618" i="3"/>
  <c r="B1611" i="3" l="1"/>
  <c r="E1611" i="3" s="1"/>
  <c r="H1611" i="3"/>
  <c r="W1619" i="13"/>
  <c r="AA1619" i="13"/>
  <c r="A1617" i="13"/>
  <c r="K1616" i="13"/>
  <c r="M1616" i="13" s="1"/>
  <c r="F1616" i="13"/>
  <c r="H1616" i="13" s="1"/>
  <c r="J1619" i="13"/>
  <c r="CJ1614" i="13"/>
  <c r="CK1614" i="13"/>
  <c r="E1619" i="13"/>
  <c r="C1634" i="13"/>
  <c r="D1619" i="3"/>
  <c r="B1612" i="3" l="1"/>
  <c r="E1612" i="3" s="1"/>
  <c r="H1612" i="3"/>
  <c r="W1620" i="13"/>
  <c r="AA1620" i="13"/>
  <c r="A1618" i="13"/>
  <c r="K1617" i="13"/>
  <c r="M1617" i="13" s="1"/>
  <c r="F1617" i="13"/>
  <c r="H1617" i="13" s="1"/>
  <c r="J1620" i="13"/>
  <c r="CK1615" i="13"/>
  <c r="CJ1615" i="13"/>
  <c r="E1620" i="13"/>
  <c r="C1635" i="13"/>
  <c r="D1620" i="3"/>
  <c r="B1613" i="3" l="1"/>
  <c r="E1613" i="3" s="1"/>
  <c r="H1613" i="3"/>
  <c r="W1621" i="13"/>
  <c r="AA1621" i="13"/>
  <c r="A1619" i="13"/>
  <c r="K1618" i="13"/>
  <c r="M1618" i="13" s="1"/>
  <c r="F1618" i="13"/>
  <c r="H1618" i="13" s="1"/>
  <c r="J1621" i="13"/>
  <c r="CJ1616" i="13"/>
  <c r="CK1616" i="13"/>
  <c r="E1621" i="13"/>
  <c r="C1636" i="13"/>
  <c r="D1621" i="3"/>
  <c r="B1614" i="3" l="1"/>
  <c r="E1614" i="3" s="1"/>
  <c r="H1614" i="3"/>
  <c r="W1622" i="13"/>
  <c r="AA1622" i="13"/>
  <c r="A1620" i="13"/>
  <c r="F1619" i="13"/>
  <c r="H1619" i="13" s="1"/>
  <c r="K1619" i="13"/>
  <c r="M1619" i="13" s="1"/>
  <c r="J1622" i="13"/>
  <c r="CJ1617" i="13"/>
  <c r="CK1617" i="13"/>
  <c r="E1622" i="13"/>
  <c r="C1637" i="13"/>
  <c r="D1622" i="3"/>
  <c r="B1615" i="3" l="1"/>
  <c r="E1615" i="3" s="1"/>
  <c r="H1615" i="3"/>
  <c r="W1623" i="13"/>
  <c r="AA1623" i="13"/>
  <c r="A1621" i="13"/>
  <c r="F1620" i="13"/>
  <c r="H1620" i="13" s="1"/>
  <c r="K1620" i="13"/>
  <c r="M1620" i="13" s="1"/>
  <c r="J1623" i="13"/>
  <c r="CJ1618" i="13"/>
  <c r="CK1618" i="13"/>
  <c r="E1623" i="13"/>
  <c r="C1638" i="13"/>
  <c r="D1623" i="3"/>
  <c r="B1616" i="3" l="1"/>
  <c r="E1616" i="3" s="1"/>
  <c r="H1616" i="3"/>
  <c r="W1624" i="13"/>
  <c r="AA1624" i="13"/>
  <c r="A1622" i="13"/>
  <c r="K1621" i="13"/>
  <c r="M1621" i="13" s="1"/>
  <c r="F1621" i="13"/>
  <c r="H1621" i="13" s="1"/>
  <c r="J1624" i="13"/>
  <c r="CK1619" i="13"/>
  <c r="CJ1619" i="13"/>
  <c r="E1624" i="13"/>
  <c r="C1639" i="13"/>
  <c r="D1624" i="3"/>
  <c r="B1617" i="3" l="1"/>
  <c r="E1617" i="3" s="1"/>
  <c r="H1617" i="3"/>
  <c r="W1625" i="13"/>
  <c r="AA1625" i="13"/>
  <c r="A1623" i="13"/>
  <c r="F1622" i="13"/>
  <c r="H1622" i="13" s="1"/>
  <c r="K1622" i="13"/>
  <c r="M1622" i="13" s="1"/>
  <c r="J1625" i="13"/>
  <c r="CJ1620" i="13"/>
  <c r="CK1620" i="13"/>
  <c r="E1625" i="13"/>
  <c r="C1640" i="13"/>
  <c r="D1625" i="3"/>
  <c r="B1618" i="3" l="1"/>
  <c r="E1618" i="3" s="1"/>
  <c r="H1618" i="3"/>
  <c r="W1626" i="13"/>
  <c r="AA1626" i="13"/>
  <c r="A1624" i="13"/>
  <c r="K1623" i="13"/>
  <c r="M1623" i="13" s="1"/>
  <c r="F1623" i="13"/>
  <c r="H1623" i="13" s="1"/>
  <c r="J1626" i="13"/>
  <c r="CJ1621" i="13"/>
  <c r="CK1621" i="13"/>
  <c r="E1626" i="13"/>
  <c r="C1641" i="13"/>
  <c r="D1626" i="3"/>
  <c r="B1619" i="3" l="1"/>
  <c r="E1619" i="3" s="1"/>
  <c r="H1619" i="3"/>
  <c r="W1627" i="13"/>
  <c r="AA1627" i="13"/>
  <c r="A1625" i="13"/>
  <c r="K1624" i="13"/>
  <c r="M1624" i="13" s="1"/>
  <c r="F1624" i="13"/>
  <c r="H1624" i="13" s="1"/>
  <c r="J1627" i="13"/>
  <c r="CK1622" i="13"/>
  <c r="CJ1622" i="13"/>
  <c r="E1627" i="13"/>
  <c r="C1642" i="13"/>
  <c r="D1627" i="3"/>
  <c r="B1620" i="3" l="1"/>
  <c r="E1620" i="3" s="1"/>
  <c r="H1620" i="3"/>
  <c r="W1628" i="13"/>
  <c r="AA1628" i="13"/>
  <c r="A1626" i="13"/>
  <c r="F1625" i="13"/>
  <c r="H1625" i="13" s="1"/>
  <c r="K1625" i="13"/>
  <c r="M1625" i="13" s="1"/>
  <c r="J1628" i="13"/>
  <c r="CK1623" i="13"/>
  <c r="CJ1623" i="13"/>
  <c r="E1628" i="13"/>
  <c r="C1643" i="13"/>
  <c r="D1628" i="3"/>
  <c r="B1621" i="3" l="1"/>
  <c r="E1621" i="3" s="1"/>
  <c r="H1621" i="3"/>
  <c r="W1629" i="13"/>
  <c r="AA1629" i="13"/>
  <c r="A1627" i="13"/>
  <c r="F1626" i="13"/>
  <c r="H1626" i="13" s="1"/>
  <c r="K1626" i="13"/>
  <c r="M1626" i="13" s="1"/>
  <c r="J1629" i="13"/>
  <c r="CK1624" i="13"/>
  <c r="CJ1624" i="13"/>
  <c r="E1629" i="13"/>
  <c r="C1644" i="13"/>
  <c r="D1629" i="3"/>
  <c r="B1622" i="3" l="1"/>
  <c r="E1622" i="3" s="1"/>
  <c r="H1622" i="3"/>
  <c r="W1630" i="13"/>
  <c r="AA1630" i="13"/>
  <c r="A1628" i="13"/>
  <c r="K1627" i="13"/>
  <c r="M1627" i="13" s="1"/>
  <c r="F1627" i="13"/>
  <c r="H1627" i="13" s="1"/>
  <c r="J1630" i="13"/>
  <c r="CK1625" i="13"/>
  <c r="CJ1625" i="13"/>
  <c r="E1630" i="13"/>
  <c r="C1645" i="13"/>
  <c r="D1630" i="3"/>
  <c r="B1623" i="3" l="1"/>
  <c r="E1623" i="3" s="1"/>
  <c r="H1623" i="3"/>
  <c r="W1631" i="13"/>
  <c r="AA1631" i="13"/>
  <c r="A1629" i="13"/>
  <c r="F1628" i="13"/>
  <c r="H1628" i="13" s="1"/>
  <c r="K1628" i="13"/>
  <c r="M1628" i="13" s="1"/>
  <c r="J1631" i="13"/>
  <c r="CK1626" i="13"/>
  <c r="CJ1626" i="13"/>
  <c r="E1631" i="13"/>
  <c r="C1646" i="13"/>
  <c r="D1631" i="3"/>
  <c r="B1624" i="3" l="1"/>
  <c r="E1624" i="3" s="1"/>
  <c r="H1624" i="3"/>
  <c r="W1632" i="13"/>
  <c r="AA1632" i="13"/>
  <c r="A1630" i="13"/>
  <c r="K1629" i="13"/>
  <c r="M1629" i="13" s="1"/>
  <c r="F1629" i="13"/>
  <c r="H1629" i="13" s="1"/>
  <c r="J1632" i="13"/>
  <c r="CK1627" i="13"/>
  <c r="CJ1627" i="13"/>
  <c r="E1632" i="13"/>
  <c r="C1647" i="13"/>
  <c r="D1632" i="3"/>
  <c r="B1625" i="3" l="1"/>
  <c r="E1625" i="3" s="1"/>
  <c r="H1625" i="3"/>
  <c r="W1633" i="13"/>
  <c r="AA1633" i="13"/>
  <c r="A1631" i="13"/>
  <c r="F1630" i="13"/>
  <c r="H1630" i="13" s="1"/>
  <c r="K1630" i="13"/>
  <c r="M1630" i="13" s="1"/>
  <c r="J1633" i="13"/>
  <c r="CK1628" i="13"/>
  <c r="CJ1628" i="13"/>
  <c r="E1633" i="13"/>
  <c r="C1648" i="13"/>
  <c r="D1633" i="3"/>
  <c r="B1626" i="3" l="1"/>
  <c r="E1626" i="3" s="1"/>
  <c r="H1626" i="3"/>
  <c r="W1634" i="13"/>
  <c r="AA1634" i="13"/>
  <c r="A1632" i="13"/>
  <c r="K1631" i="13"/>
  <c r="M1631" i="13" s="1"/>
  <c r="F1631" i="13"/>
  <c r="H1631" i="13" s="1"/>
  <c r="J1634" i="13"/>
  <c r="CJ1629" i="13"/>
  <c r="CK1629" i="13"/>
  <c r="E1634" i="13"/>
  <c r="C1649" i="13"/>
  <c r="D1634" i="3"/>
  <c r="B1627" i="3" l="1"/>
  <c r="E1627" i="3" s="1"/>
  <c r="H1627" i="3"/>
  <c r="W1635" i="13"/>
  <c r="AA1635" i="13"/>
  <c r="A1633" i="13"/>
  <c r="F1632" i="13"/>
  <c r="H1632" i="13" s="1"/>
  <c r="K1632" i="13"/>
  <c r="M1632" i="13" s="1"/>
  <c r="J1635" i="13"/>
  <c r="CK1630" i="13"/>
  <c r="CJ1630" i="13"/>
  <c r="E1635" i="13"/>
  <c r="C1650" i="13"/>
  <c r="D1635" i="3"/>
  <c r="B1628" i="3" l="1"/>
  <c r="E1628" i="3" s="1"/>
  <c r="H1628" i="3"/>
  <c r="W1636" i="13"/>
  <c r="AA1636" i="13"/>
  <c r="A1634" i="13"/>
  <c r="K1633" i="13"/>
  <c r="M1633" i="13" s="1"/>
  <c r="F1633" i="13"/>
  <c r="H1633" i="13" s="1"/>
  <c r="J1636" i="13"/>
  <c r="CK1631" i="13"/>
  <c r="CJ1631" i="13"/>
  <c r="E1636" i="13"/>
  <c r="C1651" i="13"/>
  <c r="D1636" i="3"/>
  <c r="B1629" i="3" l="1"/>
  <c r="E1629" i="3" s="1"/>
  <c r="H1629" i="3"/>
  <c r="W1637" i="13"/>
  <c r="AA1637" i="13"/>
  <c r="A1635" i="13"/>
  <c r="K1634" i="13"/>
  <c r="M1634" i="13" s="1"/>
  <c r="F1634" i="13"/>
  <c r="H1634" i="13" s="1"/>
  <c r="J1637" i="13"/>
  <c r="CK1632" i="13"/>
  <c r="CJ1632" i="13"/>
  <c r="E1637" i="13"/>
  <c r="C1652" i="13"/>
  <c r="D1637" i="3"/>
  <c r="B1630" i="3" l="1"/>
  <c r="E1630" i="3" s="1"/>
  <c r="H1630" i="3"/>
  <c r="W1638" i="13"/>
  <c r="AA1638" i="13"/>
  <c r="A1636" i="13"/>
  <c r="K1635" i="13"/>
  <c r="M1635" i="13" s="1"/>
  <c r="F1635" i="13"/>
  <c r="H1635" i="13" s="1"/>
  <c r="J1638" i="13"/>
  <c r="CK1633" i="13"/>
  <c r="CJ1633" i="13"/>
  <c r="E1638" i="13"/>
  <c r="C1653" i="13"/>
  <c r="D1638" i="3"/>
  <c r="B1631" i="3" l="1"/>
  <c r="E1631" i="3" s="1"/>
  <c r="H1631" i="3"/>
  <c r="W1639" i="13"/>
  <c r="AA1639" i="13"/>
  <c r="A1637" i="13"/>
  <c r="F1636" i="13"/>
  <c r="H1636" i="13" s="1"/>
  <c r="K1636" i="13"/>
  <c r="M1636" i="13" s="1"/>
  <c r="J1639" i="13"/>
  <c r="CJ1634" i="13"/>
  <c r="CK1634" i="13"/>
  <c r="E1639" i="13"/>
  <c r="C1654" i="13"/>
  <c r="D1639" i="3"/>
  <c r="B1632" i="3" l="1"/>
  <c r="E1632" i="3" s="1"/>
  <c r="H1632" i="3"/>
  <c r="W1640" i="13"/>
  <c r="AA1640" i="13"/>
  <c r="A1638" i="13"/>
  <c r="F1637" i="13"/>
  <c r="H1637" i="13" s="1"/>
  <c r="K1637" i="13"/>
  <c r="M1637" i="13" s="1"/>
  <c r="J1640" i="13"/>
  <c r="CK1635" i="13"/>
  <c r="CJ1635" i="13"/>
  <c r="E1640" i="13"/>
  <c r="C1655" i="13"/>
  <c r="D1640" i="3"/>
  <c r="B1633" i="3" l="1"/>
  <c r="E1633" i="3" s="1"/>
  <c r="H1633" i="3"/>
  <c r="W1641" i="13"/>
  <c r="AA1641" i="13"/>
  <c r="A1639" i="13"/>
  <c r="F1638" i="13"/>
  <c r="H1638" i="13" s="1"/>
  <c r="K1638" i="13"/>
  <c r="M1638" i="13" s="1"/>
  <c r="J1641" i="13"/>
  <c r="CK1636" i="13"/>
  <c r="CJ1636" i="13"/>
  <c r="E1641" i="13"/>
  <c r="C1656" i="13"/>
  <c r="D1641" i="3"/>
  <c r="B1634" i="3" l="1"/>
  <c r="E1634" i="3" s="1"/>
  <c r="H1634" i="3"/>
  <c r="W1642" i="13"/>
  <c r="AA1642" i="13"/>
  <c r="A1640" i="13"/>
  <c r="F1639" i="13"/>
  <c r="H1639" i="13" s="1"/>
  <c r="K1639" i="13"/>
  <c r="M1639" i="13" s="1"/>
  <c r="J1642" i="13"/>
  <c r="CK1637" i="13"/>
  <c r="CJ1637" i="13"/>
  <c r="E1642" i="13"/>
  <c r="C1657" i="13"/>
  <c r="D1642" i="3"/>
  <c r="B1635" i="3" l="1"/>
  <c r="E1635" i="3" s="1"/>
  <c r="H1635" i="3"/>
  <c r="W1643" i="13"/>
  <c r="AA1643" i="13"/>
  <c r="A1641" i="13"/>
  <c r="K1640" i="13"/>
  <c r="M1640" i="13" s="1"/>
  <c r="F1640" i="13"/>
  <c r="H1640" i="13" s="1"/>
  <c r="J1643" i="13"/>
  <c r="CK1638" i="13"/>
  <c r="CJ1638" i="13"/>
  <c r="E1643" i="13"/>
  <c r="C1658" i="13"/>
  <c r="D1643" i="3"/>
  <c r="B1636" i="3" l="1"/>
  <c r="E1636" i="3" s="1"/>
  <c r="H1636" i="3"/>
  <c r="W1644" i="13"/>
  <c r="AA1644" i="13"/>
  <c r="A1642" i="13"/>
  <c r="K1641" i="13"/>
  <c r="M1641" i="13" s="1"/>
  <c r="F1641" i="13"/>
  <c r="H1641" i="13" s="1"/>
  <c r="J1644" i="13"/>
  <c r="CJ1639" i="13"/>
  <c r="CK1639" i="13"/>
  <c r="E1644" i="13"/>
  <c r="C1659" i="13"/>
  <c r="D1644" i="3"/>
  <c r="B1637" i="3" l="1"/>
  <c r="E1637" i="3" s="1"/>
  <c r="H1637" i="3"/>
  <c r="W1645" i="13"/>
  <c r="AA1645" i="13"/>
  <c r="A1643" i="13"/>
  <c r="F1642" i="13"/>
  <c r="H1642" i="13" s="1"/>
  <c r="K1642" i="13"/>
  <c r="M1642" i="13" s="1"/>
  <c r="J1645" i="13"/>
  <c r="CJ1640" i="13"/>
  <c r="CK1640" i="13"/>
  <c r="E1645" i="13"/>
  <c r="C1660" i="13"/>
  <c r="D1645" i="3"/>
  <c r="B1638" i="3" l="1"/>
  <c r="E1638" i="3" s="1"/>
  <c r="H1638" i="3"/>
  <c r="W1646" i="13"/>
  <c r="AA1646" i="13"/>
  <c r="A1644" i="13"/>
  <c r="K1643" i="13"/>
  <c r="M1643" i="13" s="1"/>
  <c r="F1643" i="13"/>
  <c r="H1643" i="13" s="1"/>
  <c r="J1646" i="13"/>
  <c r="CK1641" i="13"/>
  <c r="CJ1641" i="13"/>
  <c r="E1646" i="13"/>
  <c r="C1661" i="13"/>
  <c r="D1646" i="3"/>
  <c r="B1639" i="3" l="1"/>
  <c r="E1639" i="3" s="1"/>
  <c r="H1639" i="3"/>
  <c r="W1647" i="13"/>
  <c r="AA1647" i="13"/>
  <c r="A1645" i="13"/>
  <c r="F1644" i="13"/>
  <c r="H1644" i="13" s="1"/>
  <c r="K1644" i="13"/>
  <c r="M1644" i="13" s="1"/>
  <c r="J1647" i="13"/>
  <c r="CK1642" i="13"/>
  <c r="CJ1642" i="13"/>
  <c r="E1647" i="13"/>
  <c r="C1662" i="13"/>
  <c r="D1647" i="3"/>
  <c r="B1640" i="3" l="1"/>
  <c r="E1640" i="3" s="1"/>
  <c r="H1640" i="3"/>
  <c r="W1648" i="13"/>
  <c r="AA1648" i="13"/>
  <c r="A1646" i="13"/>
  <c r="F1645" i="13"/>
  <c r="H1645" i="13" s="1"/>
  <c r="K1645" i="13"/>
  <c r="M1645" i="13" s="1"/>
  <c r="J1648" i="13"/>
  <c r="CJ1643" i="13"/>
  <c r="CK1643" i="13"/>
  <c r="E1648" i="13"/>
  <c r="C1663" i="13"/>
  <c r="D1648" i="3"/>
  <c r="B1641" i="3" l="1"/>
  <c r="E1641" i="3" s="1"/>
  <c r="H1641" i="3"/>
  <c r="W1649" i="13"/>
  <c r="AA1649" i="13"/>
  <c r="A1647" i="13"/>
  <c r="F1646" i="13"/>
  <c r="H1646" i="13" s="1"/>
  <c r="K1646" i="13"/>
  <c r="M1646" i="13" s="1"/>
  <c r="J1649" i="13"/>
  <c r="CJ1644" i="13"/>
  <c r="CK1644" i="13"/>
  <c r="E1649" i="13"/>
  <c r="C1664" i="13"/>
  <c r="D1649" i="3"/>
  <c r="B1642" i="3" l="1"/>
  <c r="E1642" i="3" s="1"/>
  <c r="H1642" i="3"/>
  <c r="W1650" i="13"/>
  <c r="AA1650" i="13"/>
  <c r="A1648" i="13"/>
  <c r="K1647" i="13"/>
  <c r="M1647" i="13" s="1"/>
  <c r="F1647" i="13"/>
  <c r="H1647" i="13" s="1"/>
  <c r="J1650" i="13"/>
  <c r="CK1645" i="13"/>
  <c r="CJ1645" i="13"/>
  <c r="E1650" i="13"/>
  <c r="C1665" i="13"/>
  <c r="D1650" i="3"/>
  <c r="B1643" i="3" l="1"/>
  <c r="E1643" i="3" s="1"/>
  <c r="H1643" i="3"/>
  <c r="W1651" i="13"/>
  <c r="AA1651" i="13"/>
  <c r="A1649" i="13"/>
  <c r="K1648" i="13"/>
  <c r="M1648" i="13" s="1"/>
  <c r="F1648" i="13"/>
  <c r="H1648" i="13" s="1"/>
  <c r="J1651" i="13"/>
  <c r="CK1646" i="13"/>
  <c r="CJ1646" i="13"/>
  <c r="E1651" i="13"/>
  <c r="C1666" i="13"/>
  <c r="D1651" i="3"/>
  <c r="B1644" i="3" l="1"/>
  <c r="E1644" i="3" s="1"/>
  <c r="H1644" i="3"/>
  <c r="W1652" i="13"/>
  <c r="AA1652" i="13"/>
  <c r="A1650" i="13"/>
  <c r="K1649" i="13"/>
  <c r="M1649" i="13" s="1"/>
  <c r="F1649" i="13"/>
  <c r="H1649" i="13" s="1"/>
  <c r="J1652" i="13"/>
  <c r="CK1647" i="13"/>
  <c r="CJ1647" i="13"/>
  <c r="E1652" i="13"/>
  <c r="C1667" i="13"/>
  <c r="D1652" i="3"/>
  <c r="B1645" i="3" l="1"/>
  <c r="E1645" i="3" s="1"/>
  <c r="H1645" i="3"/>
  <c r="W1653" i="13"/>
  <c r="AA1653" i="13"/>
  <c r="A1651" i="13"/>
  <c r="K1650" i="13"/>
  <c r="M1650" i="13" s="1"/>
  <c r="F1650" i="13"/>
  <c r="H1650" i="13" s="1"/>
  <c r="J1653" i="13"/>
  <c r="CJ1648" i="13"/>
  <c r="CK1648" i="13"/>
  <c r="E1653" i="13"/>
  <c r="C1668" i="13"/>
  <c r="D1653" i="3"/>
  <c r="B1646" i="3" l="1"/>
  <c r="E1646" i="3" s="1"/>
  <c r="H1646" i="3"/>
  <c r="W1654" i="13"/>
  <c r="AA1654" i="13"/>
  <c r="A1652" i="13"/>
  <c r="K1651" i="13"/>
  <c r="M1651" i="13" s="1"/>
  <c r="F1651" i="13"/>
  <c r="H1651" i="13" s="1"/>
  <c r="J1654" i="13"/>
  <c r="CJ1649" i="13"/>
  <c r="CK1649" i="13"/>
  <c r="E1654" i="13"/>
  <c r="C1669" i="13"/>
  <c r="D1654" i="3"/>
  <c r="B1647" i="3" l="1"/>
  <c r="E1647" i="3" s="1"/>
  <c r="H1647" i="3"/>
  <c r="W1655" i="13"/>
  <c r="AA1655" i="13"/>
  <c r="A1653" i="13"/>
  <c r="F1652" i="13"/>
  <c r="H1652" i="13" s="1"/>
  <c r="K1652" i="13"/>
  <c r="M1652" i="13" s="1"/>
  <c r="J1655" i="13"/>
  <c r="CK1650" i="13"/>
  <c r="CJ1650" i="13"/>
  <c r="E1655" i="13"/>
  <c r="C1670" i="13"/>
  <c r="D1655" i="3"/>
  <c r="B1648" i="3" l="1"/>
  <c r="E1648" i="3" s="1"/>
  <c r="H1648" i="3"/>
  <c r="W1656" i="13"/>
  <c r="AA1656" i="13"/>
  <c r="A1654" i="13"/>
  <c r="K1653" i="13"/>
  <c r="M1653" i="13" s="1"/>
  <c r="F1653" i="13"/>
  <c r="H1653" i="13" s="1"/>
  <c r="J1656" i="13"/>
  <c r="CK1651" i="13"/>
  <c r="CJ1651" i="13"/>
  <c r="E1656" i="13"/>
  <c r="C1671" i="13"/>
  <c r="D1656" i="3"/>
  <c r="B1649" i="3" l="1"/>
  <c r="E1649" i="3" s="1"/>
  <c r="H1649" i="3"/>
  <c r="W1657" i="13"/>
  <c r="AA1657" i="13"/>
  <c r="A1655" i="13"/>
  <c r="K1654" i="13"/>
  <c r="M1654" i="13" s="1"/>
  <c r="F1654" i="13"/>
  <c r="H1654" i="13" s="1"/>
  <c r="J1657" i="13"/>
  <c r="CJ1652" i="13"/>
  <c r="CK1652" i="13"/>
  <c r="E1657" i="13"/>
  <c r="C1672" i="13"/>
  <c r="D1657" i="3"/>
  <c r="B1650" i="3" l="1"/>
  <c r="E1650" i="3" s="1"/>
  <c r="H1650" i="3"/>
  <c r="W1658" i="13"/>
  <c r="AA1658" i="13"/>
  <c r="A1656" i="13"/>
  <c r="K1655" i="13"/>
  <c r="M1655" i="13" s="1"/>
  <c r="F1655" i="13"/>
  <c r="H1655" i="13" s="1"/>
  <c r="J1658" i="13"/>
  <c r="CK1653" i="13"/>
  <c r="CJ1653" i="13"/>
  <c r="E1658" i="13"/>
  <c r="C1673" i="13"/>
  <c r="D1658" i="3"/>
  <c r="B1651" i="3" l="1"/>
  <c r="E1651" i="3" s="1"/>
  <c r="H1651" i="3"/>
  <c r="W1659" i="13"/>
  <c r="AA1659" i="13"/>
  <c r="A1657" i="13"/>
  <c r="K1656" i="13"/>
  <c r="M1656" i="13" s="1"/>
  <c r="F1656" i="13"/>
  <c r="H1656" i="13" s="1"/>
  <c r="J1659" i="13"/>
  <c r="CJ1654" i="13"/>
  <c r="CK1654" i="13"/>
  <c r="E1659" i="13"/>
  <c r="C1674" i="13"/>
  <c r="D1659" i="3"/>
  <c r="B1652" i="3" l="1"/>
  <c r="E1652" i="3" s="1"/>
  <c r="H1652" i="3"/>
  <c r="W1660" i="13"/>
  <c r="AA1660" i="13"/>
  <c r="A1658" i="13"/>
  <c r="K1657" i="13"/>
  <c r="M1657" i="13" s="1"/>
  <c r="F1657" i="13"/>
  <c r="H1657" i="13" s="1"/>
  <c r="J1660" i="13"/>
  <c r="CK1655" i="13"/>
  <c r="CJ1655" i="13"/>
  <c r="E1660" i="13"/>
  <c r="C1675" i="13"/>
  <c r="D1660" i="3"/>
  <c r="B1653" i="3" l="1"/>
  <c r="E1653" i="3" s="1"/>
  <c r="H1653" i="3"/>
  <c r="W1661" i="13"/>
  <c r="AA1661" i="13"/>
  <c r="A1659" i="13"/>
  <c r="K1658" i="13"/>
  <c r="M1658" i="13" s="1"/>
  <c r="F1658" i="13"/>
  <c r="H1658" i="13" s="1"/>
  <c r="J1661" i="13"/>
  <c r="CJ1656" i="13"/>
  <c r="CK1656" i="13"/>
  <c r="E1661" i="13"/>
  <c r="C1676" i="13"/>
  <c r="D1661" i="3"/>
  <c r="B1654" i="3" l="1"/>
  <c r="E1654" i="3" s="1"/>
  <c r="H1654" i="3"/>
  <c r="W1662" i="13"/>
  <c r="AA1662" i="13"/>
  <c r="A1660" i="13"/>
  <c r="K1659" i="13"/>
  <c r="M1659" i="13" s="1"/>
  <c r="F1659" i="13"/>
  <c r="H1659" i="13" s="1"/>
  <c r="J1662" i="13"/>
  <c r="CK1657" i="13"/>
  <c r="CJ1657" i="13"/>
  <c r="E1662" i="13"/>
  <c r="C1677" i="13"/>
  <c r="D1662" i="3"/>
  <c r="B1655" i="3" l="1"/>
  <c r="E1655" i="3" s="1"/>
  <c r="H1655" i="3"/>
  <c r="W1663" i="13"/>
  <c r="AA1663" i="13"/>
  <c r="A1661" i="13"/>
  <c r="F1660" i="13"/>
  <c r="H1660" i="13" s="1"/>
  <c r="K1660" i="13"/>
  <c r="M1660" i="13" s="1"/>
  <c r="J1663" i="13"/>
  <c r="CK1658" i="13"/>
  <c r="CJ1658" i="13"/>
  <c r="E1663" i="13"/>
  <c r="C1678" i="13"/>
  <c r="D1663" i="3"/>
  <c r="B1656" i="3" l="1"/>
  <c r="E1656" i="3" s="1"/>
  <c r="H1656" i="3"/>
  <c r="W1664" i="13"/>
  <c r="AA1664" i="13"/>
  <c r="A1662" i="13"/>
  <c r="K1661" i="13"/>
  <c r="M1661" i="13" s="1"/>
  <c r="F1661" i="13"/>
  <c r="H1661" i="13" s="1"/>
  <c r="J1664" i="13"/>
  <c r="CK1659" i="13"/>
  <c r="CJ1659" i="13"/>
  <c r="E1664" i="13"/>
  <c r="C1679" i="13"/>
  <c r="D1664" i="3"/>
  <c r="B1657" i="3" l="1"/>
  <c r="E1657" i="3" s="1"/>
  <c r="H1657" i="3"/>
  <c r="W1665" i="13"/>
  <c r="AA1665" i="13"/>
  <c r="A1663" i="13"/>
  <c r="K1662" i="13"/>
  <c r="M1662" i="13" s="1"/>
  <c r="F1662" i="13"/>
  <c r="H1662" i="13" s="1"/>
  <c r="J1665" i="13"/>
  <c r="CK1660" i="13"/>
  <c r="CJ1660" i="13"/>
  <c r="E1665" i="13"/>
  <c r="C1680" i="13"/>
  <c r="D1665" i="3"/>
  <c r="B1658" i="3" l="1"/>
  <c r="E1658" i="3" s="1"/>
  <c r="H1658" i="3"/>
  <c r="W1666" i="13"/>
  <c r="AA1666" i="13"/>
  <c r="A1664" i="13"/>
  <c r="K1663" i="13"/>
  <c r="M1663" i="13" s="1"/>
  <c r="F1663" i="13"/>
  <c r="H1663" i="13" s="1"/>
  <c r="J1666" i="13"/>
  <c r="CK1661" i="13"/>
  <c r="CJ1661" i="13"/>
  <c r="E1666" i="13"/>
  <c r="C1681" i="13"/>
  <c r="D1666" i="3"/>
  <c r="B1659" i="3" l="1"/>
  <c r="E1659" i="3" s="1"/>
  <c r="H1659" i="3"/>
  <c r="W1667" i="13"/>
  <c r="AA1667" i="13"/>
  <c r="A1665" i="13"/>
  <c r="K1664" i="13"/>
  <c r="M1664" i="13" s="1"/>
  <c r="F1664" i="13"/>
  <c r="H1664" i="13" s="1"/>
  <c r="J1667" i="13"/>
  <c r="CJ1662" i="13"/>
  <c r="CK1662" i="13"/>
  <c r="E1667" i="13"/>
  <c r="C1682" i="13"/>
  <c r="D1667" i="3"/>
  <c r="B1660" i="3" l="1"/>
  <c r="E1660" i="3" s="1"/>
  <c r="H1660" i="3"/>
  <c r="W1668" i="13"/>
  <c r="AA1668" i="13"/>
  <c r="A1666" i="13"/>
  <c r="K1665" i="13"/>
  <c r="M1665" i="13" s="1"/>
  <c r="F1665" i="13"/>
  <c r="H1665" i="13" s="1"/>
  <c r="J1668" i="13"/>
  <c r="CK1663" i="13"/>
  <c r="CJ1663" i="13"/>
  <c r="E1668" i="13"/>
  <c r="C1683" i="13"/>
  <c r="D1668" i="3"/>
  <c r="B1661" i="3" l="1"/>
  <c r="E1661" i="3" s="1"/>
  <c r="H1661" i="3"/>
  <c r="W1669" i="13"/>
  <c r="AA1669" i="13"/>
  <c r="A1667" i="13"/>
  <c r="K1666" i="13"/>
  <c r="M1666" i="13" s="1"/>
  <c r="F1666" i="13"/>
  <c r="H1666" i="13" s="1"/>
  <c r="J1669" i="13"/>
  <c r="CJ1664" i="13"/>
  <c r="CK1664" i="13"/>
  <c r="E1669" i="13"/>
  <c r="C1684" i="13"/>
  <c r="D1669" i="3"/>
  <c r="B1662" i="3" l="1"/>
  <c r="E1662" i="3" s="1"/>
  <c r="H1662" i="3"/>
  <c r="W1670" i="13"/>
  <c r="AA1670" i="13"/>
  <c r="A1668" i="13"/>
  <c r="K1667" i="13"/>
  <c r="M1667" i="13" s="1"/>
  <c r="F1667" i="13"/>
  <c r="H1667" i="13" s="1"/>
  <c r="J1670" i="13"/>
  <c r="CK1665" i="13"/>
  <c r="CJ1665" i="13"/>
  <c r="E1670" i="13"/>
  <c r="C1685" i="13"/>
  <c r="D1670" i="3"/>
  <c r="B1663" i="3" l="1"/>
  <c r="E1663" i="3" s="1"/>
  <c r="H1663" i="3"/>
  <c r="W1671" i="13"/>
  <c r="AA1671" i="13"/>
  <c r="A1669" i="13"/>
  <c r="F1668" i="13"/>
  <c r="H1668" i="13" s="1"/>
  <c r="K1668" i="13"/>
  <c r="M1668" i="13" s="1"/>
  <c r="J1671" i="13"/>
  <c r="CK1666" i="13"/>
  <c r="CJ1666" i="13"/>
  <c r="E1671" i="13"/>
  <c r="C1686" i="13"/>
  <c r="D1671" i="3"/>
  <c r="B1664" i="3" l="1"/>
  <c r="E1664" i="3" s="1"/>
  <c r="H1664" i="3"/>
  <c r="W1672" i="13"/>
  <c r="AA1672" i="13"/>
  <c r="A1670" i="13"/>
  <c r="K1669" i="13"/>
  <c r="M1669" i="13" s="1"/>
  <c r="F1669" i="13"/>
  <c r="H1669" i="13" s="1"/>
  <c r="J1672" i="13"/>
  <c r="CJ1667" i="13"/>
  <c r="CK1667" i="13"/>
  <c r="E1672" i="13"/>
  <c r="C1687" i="13"/>
  <c r="D1672" i="3"/>
  <c r="B1665" i="3" l="1"/>
  <c r="E1665" i="3" s="1"/>
  <c r="H1665" i="3"/>
  <c r="W1673" i="13"/>
  <c r="AA1673" i="13"/>
  <c r="A1671" i="13"/>
  <c r="K1670" i="13"/>
  <c r="M1670" i="13" s="1"/>
  <c r="F1670" i="13"/>
  <c r="H1670" i="13" s="1"/>
  <c r="J1673" i="13"/>
  <c r="CJ1668" i="13"/>
  <c r="CK1668" i="13"/>
  <c r="E1673" i="13"/>
  <c r="C1688" i="13"/>
  <c r="D1673" i="3"/>
  <c r="B1666" i="3" l="1"/>
  <c r="E1666" i="3" s="1"/>
  <c r="H1666" i="3"/>
  <c r="W1674" i="13"/>
  <c r="AA1674" i="13"/>
  <c r="A1672" i="13"/>
  <c r="F1671" i="13"/>
  <c r="H1671" i="13" s="1"/>
  <c r="K1671" i="13"/>
  <c r="M1671" i="13" s="1"/>
  <c r="J1674" i="13"/>
  <c r="CK1669" i="13"/>
  <c r="CJ1669" i="13"/>
  <c r="E1674" i="13"/>
  <c r="C1689" i="13"/>
  <c r="D1674" i="3"/>
  <c r="B1667" i="3" l="1"/>
  <c r="E1667" i="3" s="1"/>
  <c r="H1667" i="3"/>
  <c r="W1675" i="13"/>
  <c r="AA1675" i="13"/>
  <c r="A1673" i="13"/>
  <c r="F1672" i="13"/>
  <c r="H1672" i="13" s="1"/>
  <c r="K1672" i="13"/>
  <c r="M1672" i="13" s="1"/>
  <c r="J1675" i="13"/>
  <c r="CJ1670" i="13"/>
  <c r="CK1670" i="13"/>
  <c r="E1675" i="13"/>
  <c r="C1690" i="13"/>
  <c r="D1675" i="3"/>
  <c r="B1668" i="3" l="1"/>
  <c r="E1668" i="3" s="1"/>
  <c r="H1668" i="3"/>
  <c r="W1676" i="13"/>
  <c r="AA1676" i="13"/>
  <c r="A1674" i="13"/>
  <c r="K1673" i="13"/>
  <c r="M1673" i="13" s="1"/>
  <c r="F1673" i="13"/>
  <c r="H1673" i="13" s="1"/>
  <c r="J1676" i="13"/>
  <c r="CK1671" i="13"/>
  <c r="CJ1671" i="13"/>
  <c r="E1676" i="13"/>
  <c r="C1691" i="13"/>
  <c r="D1676" i="3"/>
  <c r="B1669" i="3" l="1"/>
  <c r="E1669" i="3" s="1"/>
  <c r="H1669" i="3"/>
  <c r="W1677" i="13"/>
  <c r="AA1677" i="13"/>
  <c r="A1675" i="13"/>
  <c r="K1674" i="13"/>
  <c r="M1674" i="13" s="1"/>
  <c r="F1674" i="13"/>
  <c r="H1674" i="13" s="1"/>
  <c r="J1677" i="13"/>
  <c r="CJ1672" i="13"/>
  <c r="CK1672" i="13"/>
  <c r="E1677" i="13"/>
  <c r="C1692" i="13"/>
  <c r="D1677" i="3"/>
  <c r="B1670" i="3" l="1"/>
  <c r="E1670" i="3" s="1"/>
  <c r="H1670" i="3"/>
  <c r="W1678" i="13"/>
  <c r="AA1678" i="13"/>
  <c r="A1676" i="13"/>
  <c r="F1675" i="13"/>
  <c r="H1675" i="13" s="1"/>
  <c r="K1675" i="13"/>
  <c r="M1675" i="13" s="1"/>
  <c r="J1678" i="13"/>
  <c r="CK1673" i="13"/>
  <c r="CJ1673" i="13"/>
  <c r="E1678" i="13"/>
  <c r="C1693" i="13"/>
  <c r="D1678" i="3"/>
  <c r="B1671" i="3" l="1"/>
  <c r="E1671" i="3" s="1"/>
  <c r="H1671" i="3"/>
  <c r="W1679" i="13"/>
  <c r="AA1679" i="13"/>
  <c r="A1677" i="13"/>
  <c r="F1676" i="13"/>
  <c r="H1676" i="13" s="1"/>
  <c r="K1676" i="13"/>
  <c r="M1676" i="13" s="1"/>
  <c r="J1679" i="13"/>
  <c r="CJ1674" i="13"/>
  <c r="CK1674" i="13"/>
  <c r="E1679" i="13"/>
  <c r="C1694" i="13"/>
  <c r="D1679" i="3"/>
  <c r="B1672" i="3" l="1"/>
  <c r="E1672" i="3" s="1"/>
  <c r="H1672" i="3"/>
  <c r="W1680" i="13"/>
  <c r="AA1680" i="13"/>
  <c r="A1678" i="13"/>
  <c r="K1677" i="13"/>
  <c r="M1677" i="13" s="1"/>
  <c r="F1677" i="13"/>
  <c r="H1677" i="13" s="1"/>
  <c r="J1680" i="13"/>
  <c r="CK1675" i="13"/>
  <c r="CJ1675" i="13"/>
  <c r="E1680" i="13"/>
  <c r="C1695" i="13"/>
  <c r="D1680" i="3"/>
  <c r="B1673" i="3" l="1"/>
  <c r="E1673" i="3" s="1"/>
  <c r="H1673" i="3"/>
  <c r="W1681" i="13"/>
  <c r="AA1681" i="13"/>
  <c r="A1679" i="13"/>
  <c r="F1678" i="13"/>
  <c r="H1678" i="13" s="1"/>
  <c r="K1678" i="13"/>
  <c r="M1678" i="13" s="1"/>
  <c r="J1681" i="13"/>
  <c r="CJ1676" i="13"/>
  <c r="CK1676" i="13"/>
  <c r="E1681" i="13"/>
  <c r="C1696" i="13"/>
  <c r="D1681" i="3"/>
  <c r="B1674" i="3" l="1"/>
  <c r="E1674" i="3" s="1"/>
  <c r="H1674" i="3"/>
  <c r="W1682" i="13"/>
  <c r="AA1682" i="13"/>
  <c r="A1680" i="13"/>
  <c r="K1679" i="13"/>
  <c r="M1679" i="13" s="1"/>
  <c r="F1679" i="13"/>
  <c r="H1679" i="13" s="1"/>
  <c r="J1682" i="13"/>
  <c r="CK1677" i="13"/>
  <c r="CJ1677" i="13"/>
  <c r="E1682" i="13"/>
  <c r="C1697" i="13"/>
  <c r="D1682" i="3"/>
  <c r="B1675" i="3" l="1"/>
  <c r="E1675" i="3" s="1"/>
  <c r="H1675" i="3"/>
  <c r="W1683" i="13"/>
  <c r="AA1683" i="13"/>
  <c r="A1681" i="13"/>
  <c r="K1680" i="13"/>
  <c r="M1680" i="13" s="1"/>
  <c r="F1680" i="13"/>
  <c r="H1680" i="13" s="1"/>
  <c r="J1683" i="13"/>
  <c r="CJ1678" i="13"/>
  <c r="CK1678" i="13"/>
  <c r="E1683" i="13"/>
  <c r="C1698" i="13"/>
  <c r="D1683" i="3"/>
  <c r="B1676" i="3" l="1"/>
  <c r="E1676" i="3" s="1"/>
  <c r="H1676" i="3"/>
  <c r="W1684" i="13"/>
  <c r="AA1684" i="13"/>
  <c r="A1682" i="13"/>
  <c r="K1681" i="13"/>
  <c r="M1681" i="13" s="1"/>
  <c r="F1681" i="13"/>
  <c r="H1681" i="13" s="1"/>
  <c r="J1684" i="13"/>
  <c r="CJ1679" i="13"/>
  <c r="CK1679" i="13"/>
  <c r="E1684" i="13"/>
  <c r="C1699" i="13"/>
  <c r="D1684" i="3"/>
  <c r="B1677" i="3" l="1"/>
  <c r="E1677" i="3" s="1"/>
  <c r="H1677" i="3"/>
  <c r="W1685" i="13"/>
  <c r="AA1685" i="13"/>
  <c r="A1683" i="13"/>
  <c r="F1682" i="13"/>
  <c r="H1682" i="13" s="1"/>
  <c r="K1682" i="13"/>
  <c r="M1682" i="13" s="1"/>
  <c r="J1685" i="13"/>
  <c r="CK1680" i="13"/>
  <c r="CJ1680" i="13"/>
  <c r="E1685" i="13"/>
  <c r="C1700" i="13"/>
  <c r="D1685" i="3"/>
  <c r="B1678" i="3" l="1"/>
  <c r="E1678" i="3" s="1"/>
  <c r="H1678" i="3"/>
  <c r="W1686" i="13"/>
  <c r="AA1686" i="13"/>
  <c r="A1684" i="13"/>
  <c r="F1683" i="13"/>
  <c r="H1683" i="13" s="1"/>
  <c r="K1683" i="13"/>
  <c r="M1683" i="13" s="1"/>
  <c r="J1686" i="13"/>
  <c r="CJ1681" i="13"/>
  <c r="CK1681" i="13"/>
  <c r="E1686" i="13"/>
  <c r="C1701" i="13"/>
  <c r="D1686" i="3"/>
  <c r="B1679" i="3" l="1"/>
  <c r="E1679" i="3" s="1"/>
  <c r="H1679" i="3"/>
  <c r="W1687" i="13"/>
  <c r="AA1687" i="13"/>
  <c r="A1685" i="13"/>
  <c r="F1684" i="13"/>
  <c r="H1684" i="13" s="1"/>
  <c r="K1684" i="13"/>
  <c r="M1684" i="13" s="1"/>
  <c r="J1687" i="13"/>
  <c r="CJ1682" i="13"/>
  <c r="CK1682" i="13"/>
  <c r="E1687" i="13"/>
  <c r="C1702" i="13"/>
  <c r="D1687" i="3"/>
  <c r="B1680" i="3" l="1"/>
  <c r="E1680" i="3" s="1"/>
  <c r="H1680" i="3"/>
  <c r="W1688" i="13"/>
  <c r="AA1688" i="13"/>
  <c r="A1686" i="13"/>
  <c r="K1685" i="13"/>
  <c r="M1685" i="13" s="1"/>
  <c r="F1685" i="13"/>
  <c r="H1685" i="13" s="1"/>
  <c r="J1688" i="13"/>
  <c r="CK1683" i="13"/>
  <c r="CJ1683" i="13"/>
  <c r="E1688" i="13"/>
  <c r="C1703" i="13"/>
  <c r="D1688" i="3"/>
  <c r="B1681" i="3" l="1"/>
  <c r="E1681" i="3" s="1"/>
  <c r="H1681" i="3"/>
  <c r="W1689" i="13"/>
  <c r="AA1689" i="13"/>
  <c r="A1687" i="13"/>
  <c r="F1686" i="13"/>
  <c r="H1686" i="13" s="1"/>
  <c r="K1686" i="13"/>
  <c r="M1686" i="13" s="1"/>
  <c r="J1689" i="13"/>
  <c r="CK1684" i="13"/>
  <c r="CJ1684" i="13"/>
  <c r="E1689" i="13"/>
  <c r="C1704" i="13"/>
  <c r="D1689" i="3"/>
  <c r="B1682" i="3" l="1"/>
  <c r="E1682" i="3" s="1"/>
  <c r="H1682" i="3"/>
  <c r="W1690" i="13"/>
  <c r="AA1690" i="13"/>
  <c r="A1688" i="13"/>
  <c r="F1687" i="13"/>
  <c r="H1687" i="13" s="1"/>
  <c r="K1687" i="13"/>
  <c r="M1687" i="13" s="1"/>
  <c r="J1690" i="13"/>
  <c r="CJ1685" i="13"/>
  <c r="CK1685" i="13"/>
  <c r="E1690" i="13"/>
  <c r="C1705" i="13"/>
  <c r="D1690" i="3"/>
  <c r="B1683" i="3" l="1"/>
  <c r="E1683" i="3" s="1"/>
  <c r="H1683" i="3"/>
  <c r="W1691" i="13"/>
  <c r="AA1691" i="13"/>
  <c r="A1689" i="13"/>
  <c r="F1688" i="13"/>
  <c r="H1688" i="13" s="1"/>
  <c r="K1688" i="13"/>
  <c r="M1688" i="13" s="1"/>
  <c r="J1691" i="13"/>
  <c r="CK1686" i="13"/>
  <c r="CJ1686" i="13"/>
  <c r="E1691" i="13"/>
  <c r="C1706" i="13"/>
  <c r="D1691" i="3"/>
  <c r="B1684" i="3" l="1"/>
  <c r="E1684" i="3" s="1"/>
  <c r="H1684" i="3"/>
  <c r="W1692" i="13"/>
  <c r="AA1692" i="13"/>
  <c r="A1690" i="13"/>
  <c r="K1689" i="13"/>
  <c r="M1689" i="13" s="1"/>
  <c r="F1689" i="13"/>
  <c r="H1689" i="13" s="1"/>
  <c r="J1692" i="13"/>
  <c r="CJ1687" i="13"/>
  <c r="CK1687" i="13"/>
  <c r="E1692" i="13"/>
  <c r="C1707" i="13"/>
  <c r="D1692" i="3"/>
  <c r="B1685" i="3" l="1"/>
  <c r="E1685" i="3" s="1"/>
  <c r="H1685" i="3"/>
  <c r="W1693" i="13"/>
  <c r="AA1693" i="13"/>
  <c r="A1691" i="13"/>
  <c r="F1690" i="13"/>
  <c r="H1690" i="13" s="1"/>
  <c r="K1690" i="13"/>
  <c r="M1690" i="13" s="1"/>
  <c r="J1693" i="13"/>
  <c r="CK1688" i="13"/>
  <c r="CJ1688" i="13"/>
  <c r="E1693" i="13"/>
  <c r="C1708" i="13"/>
  <c r="D1693" i="3"/>
  <c r="B1686" i="3" l="1"/>
  <c r="E1686" i="3" s="1"/>
  <c r="H1686" i="3"/>
  <c r="W1694" i="13"/>
  <c r="AA1694" i="13"/>
  <c r="A1692" i="13"/>
  <c r="K1691" i="13"/>
  <c r="M1691" i="13" s="1"/>
  <c r="F1691" i="13"/>
  <c r="H1691" i="13" s="1"/>
  <c r="J1694" i="13"/>
  <c r="CJ1689" i="13"/>
  <c r="CK1689" i="13"/>
  <c r="E1694" i="13"/>
  <c r="C1709" i="13"/>
  <c r="D1694" i="3"/>
  <c r="B1687" i="3" l="1"/>
  <c r="E1687" i="3" s="1"/>
  <c r="H1687" i="3"/>
  <c r="W1695" i="13"/>
  <c r="AA1695" i="13"/>
  <c r="A1693" i="13"/>
  <c r="F1692" i="13"/>
  <c r="H1692" i="13" s="1"/>
  <c r="K1692" i="13"/>
  <c r="M1692" i="13" s="1"/>
  <c r="J1695" i="13"/>
  <c r="CJ1690" i="13"/>
  <c r="CK1690" i="13"/>
  <c r="E1695" i="13"/>
  <c r="C1710" i="13"/>
  <c r="D1695" i="3"/>
  <c r="B1688" i="3" l="1"/>
  <c r="E1688" i="3" s="1"/>
  <c r="H1688" i="3"/>
  <c r="W1696" i="13"/>
  <c r="AA1696" i="13"/>
  <c r="A1694" i="13"/>
  <c r="K1693" i="13"/>
  <c r="M1693" i="13" s="1"/>
  <c r="F1693" i="13"/>
  <c r="H1693" i="13" s="1"/>
  <c r="J1696" i="13"/>
  <c r="CJ1691" i="13"/>
  <c r="CK1691" i="13"/>
  <c r="E1696" i="13"/>
  <c r="C1711" i="13"/>
  <c r="D1696" i="3"/>
  <c r="B1689" i="3" l="1"/>
  <c r="E1689" i="3" s="1"/>
  <c r="H1689" i="3"/>
  <c r="W1697" i="13"/>
  <c r="AA1697" i="13"/>
  <c r="A1695" i="13"/>
  <c r="F1694" i="13"/>
  <c r="H1694" i="13" s="1"/>
  <c r="K1694" i="13"/>
  <c r="M1694" i="13" s="1"/>
  <c r="J1697" i="13"/>
  <c r="CJ1692" i="13"/>
  <c r="CK1692" i="13"/>
  <c r="E1697" i="13"/>
  <c r="C1712" i="13"/>
  <c r="D1697" i="3"/>
  <c r="B1690" i="3" l="1"/>
  <c r="E1690" i="3" s="1"/>
  <c r="H1690" i="3"/>
  <c r="W1698" i="13"/>
  <c r="AA1698" i="13"/>
  <c r="A1696" i="13"/>
  <c r="K1695" i="13"/>
  <c r="M1695" i="13" s="1"/>
  <c r="F1695" i="13"/>
  <c r="H1695" i="13" s="1"/>
  <c r="J1698" i="13"/>
  <c r="CJ1693" i="13"/>
  <c r="CK1693" i="13"/>
  <c r="E1698" i="13"/>
  <c r="C1713" i="13"/>
  <c r="D1698" i="3"/>
  <c r="B1691" i="3" l="1"/>
  <c r="E1691" i="3" s="1"/>
  <c r="H1691" i="3"/>
  <c r="W1699" i="13"/>
  <c r="AA1699" i="13"/>
  <c r="A1697" i="13"/>
  <c r="F1696" i="13"/>
  <c r="H1696" i="13" s="1"/>
  <c r="K1696" i="13"/>
  <c r="M1696" i="13" s="1"/>
  <c r="J1699" i="13"/>
  <c r="CK1694" i="13"/>
  <c r="CJ1694" i="13"/>
  <c r="E1699" i="13"/>
  <c r="C1714" i="13"/>
  <c r="D1699" i="3"/>
  <c r="B1692" i="3" l="1"/>
  <c r="E1692" i="3" s="1"/>
  <c r="H1692" i="3"/>
  <c r="W1700" i="13"/>
  <c r="AA1700" i="13"/>
  <c r="A1698" i="13"/>
  <c r="K1697" i="13"/>
  <c r="M1697" i="13" s="1"/>
  <c r="F1697" i="13"/>
  <c r="H1697" i="13" s="1"/>
  <c r="J1700" i="13"/>
  <c r="CJ1695" i="13"/>
  <c r="CK1695" i="13"/>
  <c r="E1700" i="13"/>
  <c r="C1715" i="13"/>
  <c r="D1700" i="3"/>
  <c r="B1693" i="3" l="1"/>
  <c r="E1693" i="3" s="1"/>
  <c r="H1693" i="3"/>
  <c r="W1701" i="13"/>
  <c r="AA1701" i="13"/>
  <c r="A1699" i="13"/>
  <c r="F1698" i="13"/>
  <c r="H1698" i="13" s="1"/>
  <c r="K1698" i="13"/>
  <c r="M1698" i="13" s="1"/>
  <c r="J1701" i="13"/>
  <c r="CJ1696" i="13"/>
  <c r="CK1696" i="13"/>
  <c r="E1701" i="13"/>
  <c r="C1716" i="13"/>
  <c r="D1701" i="3"/>
  <c r="B1694" i="3" l="1"/>
  <c r="E1694" i="3" s="1"/>
  <c r="H1694" i="3"/>
  <c r="W1702" i="13"/>
  <c r="AA1702" i="13"/>
  <c r="A1700" i="13"/>
  <c r="K1699" i="13"/>
  <c r="M1699" i="13" s="1"/>
  <c r="F1699" i="13"/>
  <c r="H1699" i="13" s="1"/>
  <c r="J1702" i="13"/>
  <c r="CK1697" i="13"/>
  <c r="CJ1697" i="13"/>
  <c r="E1702" i="13"/>
  <c r="C1717" i="13"/>
  <c r="D1702" i="3"/>
  <c r="B1695" i="3" l="1"/>
  <c r="E1695" i="3" s="1"/>
  <c r="H1695" i="3"/>
  <c r="W1703" i="13"/>
  <c r="AA1703" i="13"/>
  <c r="A1701" i="13"/>
  <c r="F1700" i="13"/>
  <c r="H1700" i="13" s="1"/>
  <c r="K1700" i="13"/>
  <c r="M1700" i="13" s="1"/>
  <c r="J1703" i="13"/>
  <c r="CK1698" i="13"/>
  <c r="CJ1698" i="13"/>
  <c r="E1703" i="13"/>
  <c r="C1718" i="13"/>
  <c r="D1703" i="3"/>
  <c r="B1696" i="3" l="1"/>
  <c r="E1696" i="3" s="1"/>
  <c r="H1696" i="3"/>
  <c r="W1704" i="13"/>
  <c r="AA1704" i="13"/>
  <c r="A1702" i="13"/>
  <c r="K1701" i="13"/>
  <c r="M1701" i="13" s="1"/>
  <c r="F1701" i="13"/>
  <c r="H1701" i="13" s="1"/>
  <c r="J1704" i="13"/>
  <c r="CK1699" i="13"/>
  <c r="CJ1699" i="13"/>
  <c r="E1704" i="13"/>
  <c r="C1719" i="13"/>
  <c r="D1704" i="3"/>
  <c r="B1697" i="3" l="1"/>
  <c r="E1697" i="3" s="1"/>
  <c r="H1697" i="3"/>
  <c r="W1705" i="13"/>
  <c r="AA1705" i="13"/>
  <c r="A1703" i="13"/>
  <c r="K1702" i="13"/>
  <c r="M1702" i="13" s="1"/>
  <c r="F1702" i="13"/>
  <c r="H1702" i="13" s="1"/>
  <c r="J1705" i="13"/>
  <c r="CK1700" i="13"/>
  <c r="CJ1700" i="13"/>
  <c r="E1705" i="13"/>
  <c r="C1720" i="13"/>
  <c r="D1705" i="3"/>
  <c r="B1698" i="3" l="1"/>
  <c r="E1698" i="3" s="1"/>
  <c r="H1698" i="3"/>
  <c r="W1706" i="13"/>
  <c r="AA1706" i="13"/>
  <c r="A1704" i="13"/>
  <c r="F1703" i="13"/>
  <c r="H1703" i="13" s="1"/>
  <c r="K1703" i="13"/>
  <c r="M1703" i="13" s="1"/>
  <c r="J1706" i="13"/>
  <c r="CK1701" i="13"/>
  <c r="CJ1701" i="13"/>
  <c r="E1706" i="13"/>
  <c r="C1721" i="13"/>
  <c r="D1706" i="3"/>
  <c r="B1699" i="3" l="1"/>
  <c r="E1699" i="3" s="1"/>
  <c r="H1699" i="3"/>
  <c r="W1707" i="13"/>
  <c r="AA1707" i="13"/>
  <c r="A1705" i="13"/>
  <c r="F1704" i="13"/>
  <c r="H1704" i="13" s="1"/>
  <c r="K1704" i="13"/>
  <c r="M1704" i="13" s="1"/>
  <c r="J1707" i="13"/>
  <c r="CK1702" i="13"/>
  <c r="CJ1702" i="13"/>
  <c r="E1707" i="13"/>
  <c r="C1722" i="13"/>
  <c r="D1707" i="3"/>
  <c r="B1700" i="3" l="1"/>
  <c r="E1700" i="3" s="1"/>
  <c r="H1700" i="3"/>
  <c r="W1708" i="13"/>
  <c r="AA1708" i="13"/>
  <c r="A1706" i="13"/>
  <c r="K1705" i="13"/>
  <c r="M1705" i="13" s="1"/>
  <c r="F1705" i="13"/>
  <c r="H1705" i="13" s="1"/>
  <c r="J1708" i="13"/>
  <c r="CJ1703" i="13"/>
  <c r="CK1703" i="13"/>
  <c r="E1708" i="13"/>
  <c r="C1723" i="13"/>
  <c r="D1708" i="3"/>
  <c r="B1701" i="3" l="1"/>
  <c r="E1701" i="3" s="1"/>
  <c r="H1701" i="3"/>
  <c r="W1709" i="13"/>
  <c r="AA1709" i="13"/>
  <c r="A1707" i="13"/>
  <c r="K1706" i="13"/>
  <c r="M1706" i="13" s="1"/>
  <c r="F1706" i="13"/>
  <c r="H1706" i="13" s="1"/>
  <c r="J1709" i="13"/>
  <c r="CK1704" i="13"/>
  <c r="CJ1704" i="13"/>
  <c r="E1709" i="13"/>
  <c r="C1724" i="13"/>
  <c r="D1709" i="3"/>
  <c r="B1702" i="3" l="1"/>
  <c r="E1702" i="3" s="1"/>
  <c r="H1702" i="3"/>
  <c r="W1710" i="13"/>
  <c r="AA1710" i="13"/>
  <c r="A1708" i="13"/>
  <c r="F1707" i="13"/>
  <c r="H1707" i="13" s="1"/>
  <c r="K1707" i="13"/>
  <c r="M1707" i="13" s="1"/>
  <c r="J1710" i="13"/>
  <c r="CJ1705" i="13"/>
  <c r="CK1705" i="13"/>
  <c r="E1710" i="13"/>
  <c r="C1725" i="13"/>
  <c r="D1710" i="3"/>
  <c r="B1703" i="3" l="1"/>
  <c r="E1703" i="3" s="1"/>
  <c r="H1703" i="3"/>
  <c r="W1711" i="13"/>
  <c r="AA1711" i="13"/>
  <c r="A1709" i="13"/>
  <c r="K1708" i="13"/>
  <c r="M1708" i="13" s="1"/>
  <c r="F1708" i="13"/>
  <c r="H1708" i="13" s="1"/>
  <c r="J1711" i="13"/>
  <c r="CJ1706" i="13"/>
  <c r="CK1706" i="13"/>
  <c r="E1711" i="13"/>
  <c r="C1726" i="13"/>
  <c r="D1711" i="3"/>
  <c r="B1704" i="3" l="1"/>
  <c r="E1704" i="3" s="1"/>
  <c r="H1704" i="3"/>
  <c r="W1712" i="13"/>
  <c r="AA1712" i="13"/>
  <c r="A1710" i="13"/>
  <c r="K1709" i="13"/>
  <c r="M1709" i="13" s="1"/>
  <c r="F1709" i="13"/>
  <c r="H1709" i="13" s="1"/>
  <c r="J1712" i="13"/>
  <c r="CJ1707" i="13"/>
  <c r="CK1707" i="13"/>
  <c r="E1712" i="13"/>
  <c r="C1727" i="13"/>
  <c r="D1712" i="3"/>
  <c r="B1705" i="3" l="1"/>
  <c r="E1705" i="3" s="1"/>
  <c r="H1705" i="3"/>
  <c r="W1713" i="13"/>
  <c r="AA1713" i="13"/>
  <c r="A1711" i="13"/>
  <c r="F1710" i="13"/>
  <c r="H1710" i="13" s="1"/>
  <c r="K1710" i="13"/>
  <c r="M1710" i="13" s="1"/>
  <c r="J1713" i="13"/>
  <c r="CK1708" i="13"/>
  <c r="CJ1708" i="13"/>
  <c r="E1713" i="13"/>
  <c r="C1728" i="13"/>
  <c r="D1713" i="3"/>
  <c r="B1706" i="3" l="1"/>
  <c r="E1706" i="3" s="1"/>
  <c r="H1706" i="3"/>
  <c r="W1714" i="13"/>
  <c r="AA1714" i="13"/>
  <c r="A1712" i="13"/>
  <c r="K1711" i="13"/>
  <c r="M1711" i="13" s="1"/>
  <c r="F1711" i="13"/>
  <c r="H1711" i="13" s="1"/>
  <c r="J1714" i="13"/>
  <c r="CJ1709" i="13"/>
  <c r="CK1709" i="13"/>
  <c r="E1714" i="13"/>
  <c r="C1729" i="13"/>
  <c r="D1714" i="3"/>
  <c r="B1707" i="3" l="1"/>
  <c r="E1707" i="3" s="1"/>
  <c r="H1707" i="3"/>
  <c r="W1715" i="13"/>
  <c r="AA1715" i="13"/>
  <c r="A1713" i="13"/>
  <c r="F1712" i="13"/>
  <c r="H1712" i="13" s="1"/>
  <c r="K1712" i="13"/>
  <c r="M1712" i="13" s="1"/>
  <c r="J1715" i="13"/>
  <c r="CK1710" i="13"/>
  <c r="CJ1710" i="13"/>
  <c r="E1715" i="13"/>
  <c r="C1730" i="13"/>
  <c r="D1715" i="3"/>
  <c r="B1708" i="3" l="1"/>
  <c r="E1708" i="3" s="1"/>
  <c r="H1708" i="3"/>
  <c r="W1716" i="13"/>
  <c r="AA1716" i="13"/>
  <c r="A1714" i="13"/>
  <c r="K1713" i="13"/>
  <c r="M1713" i="13" s="1"/>
  <c r="F1713" i="13"/>
  <c r="H1713" i="13" s="1"/>
  <c r="J1716" i="13"/>
  <c r="CJ1711" i="13"/>
  <c r="CK1711" i="13"/>
  <c r="E1716" i="13"/>
  <c r="C1731" i="13"/>
  <c r="D1716" i="3"/>
  <c r="B1709" i="3" l="1"/>
  <c r="E1709" i="3" s="1"/>
  <c r="H1709" i="3"/>
  <c r="W1717" i="13"/>
  <c r="AA1717" i="13"/>
  <c r="A1715" i="13"/>
  <c r="K1714" i="13"/>
  <c r="M1714" i="13" s="1"/>
  <c r="F1714" i="13"/>
  <c r="H1714" i="13" s="1"/>
  <c r="J1717" i="13"/>
  <c r="CK1712" i="13"/>
  <c r="CJ1712" i="13"/>
  <c r="E1717" i="13"/>
  <c r="C1732" i="13"/>
  <c r="D1717" i="3"/>
  <c r="B1710" i="3" l="1"/>
  <c r="E1710" i="3" s="1"/>
  <c r="H1710" i="3"/>
  <c r="W1718" i="13"/>
  <c r="AA1718" i="13"/>
  <c r="A1716" i="13"/>
  <c r="K1715" i="13"/>
  <c r="M1715" i="13" s="1"/>
  <c r="F1715" i="13"/>
  <c r="H1715" i="13" s="1"/>
  <c r="J1718" i="13"/>
  <c r="CJ1713" i="13"/>
  <c r="CK1713" i="13"/>
  <c r="E1718" i="13"/>
  <c r="C1733" i="13"/>
  <c r="D1718" i="3"/>
  <c r="B1711" i="3" l="1"/>
  <c r="E1711" i="3" s="1"/>
  <c r="H1711" i="3"/>
  <c r="W1719" i="13"/>
  <c r="AA1719" i="13"/>
  <c r="A1717" i="13"/>
  <c r="K1716" i="13"/>
  <c r="M1716" i="13" s="1"/>
  <c r="F1716" i="13"/>
  <c r="H1716" i="13" s="1"/>
  <c r="J1719" i="13"/>
  <c r="CK1714" i="13"/>
  <c r="CJ1714" i="13"/>
  <c r="E1719" i="13"/>
  <c r="C1734" i="13"/>
  <c r="D1719" i="3"/>
  <c r="B1712" i="3" l="1"/>
  <c r="E1712" i="3" s="1"/>
  <c r="H1712" i="3"/>
  <c r="W1720" i="13"/>
  <c r="AA1720" i="13"/>
  <c r="A1718" i="13"/>
  <c r="K1717" i="13"/>
  <c r="M1717" i="13" s="1"/>
  <c r="F1717" i="13"/>
  <c r="H1717" i="13" s="1"/>
  <c r="J1720" i="13"/>
  <c r="CK1715" i="13"/>
  <c r="CJ1715" i="13"/>
  <c r="E1720" i="13"/>
  <c r="C1735" i="13"/>
  <c r="D1720" i="3"/>
  <c r="B1713" i="3" l="1"/>
  <c r="E1713" i="3" s="1"/>
  <c r="H1713" i="3"/>
  <c r="W1721" i="13"/>
  <c r="AA1721" i="13"/>
  <c r="A1719" i="13"/>
  <c r="K1718" i="13"/>
  <c r="M1718" i="13" s="1"/>
  <c r="F1718" i="13"/>
  <c r="H1718" i="13" s="1"/>
  <c r="J1721" i="13"/>
  <c r="CJ1716" i="13"/>
  <c r="CK1716" i="13"/>
  <c r="E1721" i="13"/>
  <c r="C1736" i="13"/>
  <c r="D1721" i="3"/>
  <c r="B1714" i="3" l="1"/>
  <c r="E1714" i="3" s="1"/>
  <c r="H1714" i="3"/>
  <c r="W1722" i="13"/>
  <c r="AA1722" i="13"/>
  <c r="A1720" i="13"/>
  <c r="F1719" i="13"/>
  <c r="H1719" i="13" s="1"/>
  <c r="K1719" i="13"/>
  <c r="M1719" i="13" s="1"/>
  <c r="J1722" i="13"/>
  <c r="CK1717" i="13"/>
  <c r="CJ1717" i="13"/>
  <c r="E1722" i="13"/>
  <c r="C1737" i="13"/>
  <c r="D1722" i="3"/>
  <c r="B1715" i="3" l="1"/>
  <c r="E1715" i="3" s="1"/>
  <c r="H1715" i="3"/>
  <c r="W1723" i="13"/>
  <c r="AA1723" i="13"/>
  <c r="A1721" i="13"/>
  <c r="F1720" i="13"/>
  <c r="H1720" i="13" s="1"/>
  <c r="K1720" i="13"/>
  <c r="M1720" i="13" s="1"/>
  <c r="J1723" i="13"/>
  <c r="CK1718" i="13"/>
  <c r="CJ1718" i="13"/>
  <c r="E1723" i="13"/>
  <c r="C1738" i="13"/>
  <c r="D1723" i="3"/>
  <c r="B1716" i="3" l="1"/>
  <c r="E1716" i="3" s="1"/>
  <c r="H1716" i="3"/>
  <c r="W1724" i="13"/>
  <c r="AA1724" i="13"/>
  <c r="A1722" i="13"/>
  <c r="K1721" i="13"/>
  <c r="M1721" i="13" s="1"/>
  <c r="F1721" i="13"/>
  <c r="H1721" i="13" s="1"/>
  <c r="J1724" i="13"/>
  <c r="CK1719" i="13"/>
  <c r="CJ1719" i="13"/>
  <c r="E1724" i="13"/>
  <c r="C1739" i="13"/>
  <c r="D1724" i="3"/>
  <c r="B1717" i="3" l="1"/>
  <c r="E1717" i="3" s="1"/>
  <c r="H1717" i="3"/>
  <c r="W1725" i="13"/>
  <c r="AA1725" i="13"/>
  <c r="A1723" i="13"/>
  <c r="F1722" i="13"/>
  <c r="H1722" i="13" s="1"/>
  <c r="K1722" i="13"/>
  <c r="M1722" i="13" s="1"/>
  <c r="J1725" i="13"/>
  <c r="CK1720" i="13"/>
  <c r="CJ1720" i="13"/>
  <c r="E1725" i="13"/>
  <c r="C1740" i="13"/>
  <c r="D1725" i="3"/>
  <c r="B1718" i="3" l="1"/>
  <c r="E1718" i="3" s="1"/>
  <c r="H1718" i="3"/>
  <c r="W1726" i="13"/>
  <c r="AA1726" i="13"/>
  <c r="A1724" i="13"/>
  <c r="K1723" i="13"/>
  <c r="M1723" i="13" s="1"/>
  <c r="F1723" i="13"/>
  <c r="H1723" i="13" s="1"/>
  <c r="J1726" i="13"/>
  <c r="CK1721" i="13"/>
  <c r="CJ1721" i="13"/>
  <c r="E1726" i="13"/>
  <c r="C1741" i="13"/>
  <c r="D1726" i="3"/>
  <c r="B1719" i="3" l="1"/>
  <c r="E1719" i="3" s="1"/>
  <c r="H1719" i="3"/>
  <c r="W1727" i="13"/>
  <c r="AA1727" i="13"/>
  <c r="A1725" i="13"/>
  <c r="F1724" i="13"/>
  <c r="H1724" i="13" s="1"/>
  <c r="K1724" i="13"/>
  <c r="M1724" i="13" s="1"/>
  <c r="J1727" i="13"/>
  <c r="CJ1722" i="13"/>
  <c r="CK1722" i="13"/>
  <c r="E1727" i="13"/>
  <c r="C1742" i="13"/>
  <c r="D1727" i="3"/>
  <c r="B1720" i="3" l="1"/>
  <c r="E1720" i="3" s="1"/>
  <c r="H1720" i="3"/>
  <c r="W1728" i="13"/>
  <c r="AA1728" i="13"/>
  <c r="A1726" i="13"/>
  <c r="K1725" i="13"/>
  <c r="M1725" i="13" s="1"/>
  <c r="F1725" i="13"/>
  <c r="H1725" i="13" s="1"/>
  <c r="J1728" i="13"/>
  <c r="CJ1723" i="13"/>
  <c r="CK1723" i="13"/>
  <c r="E1728" i="13"/>
  <c r="C1743" i="13"/>
  <c r="D1728" i="3"/>
  <c r="B1721" i="3" l="1"/>
  <c r="E1721" i="3" s="1"/>
  <c r="H1721" i="3"/>
  <c r="W1729" i="13"/>
  <c r="AA1729" i="13"/>
  <c r="A1727" i="13"/>
  <c r="K1726" i="13"/>
  <c r="M1726" i="13" s="1"/>
  <c r="F1726" i="13"/>
  <c r="H1726" i="13" s="1"/>
  <c r="J1729" i="13"/>
  <c r="CJ1724" i="13"/>
  <c r="CK1724" i="13"/>
  <c r="E1729" i="13"/>
  <c r="C1744" i="13"/>
  <c r="D1729" i="3"/>
  <c r="B1722" i="3" l="1"/>
  <c r="E1722" i="3" s="1"/>
  <c r="H1722" i="3"/>
  <c r="W1730" i="13"/>
  <c r="AA1730" i="13"/>
  <c r="A1728" i="13"/>
  <c r="K1727" i="13"/>
  <c r="M1727" i="13" s="1"/>
  <c r="F1727" i="13"/>
  <c r="H1727" i="13" s="1"/>
  <c r="J1730" i="13"/>
  <c r="CK1725" i="13"/>
  <c r="CJ1725" i="13"/>
  <c r="E1730" i="13"/>
  <c r="C1745" i="13"/>
  <c r="D1730" i="3"/>
  <c r="B1723" i="3" l="1"/>
  <c r="E1723" i="3" s="1"/>
  <c r="H1723" i="3"/>
  <c r="W1731" i="13"/>
  <c r="AA1731" i="13"/>
  <c r="A1729" i="13"/>
  <c r="K1728" i="13"/>
  <c r="M1728" i="13" s="1"/>
  <c r="F1728" i="13"/>
  <c r="H1728" i="13" s="1"/>
  <c r="J1731" i="13"/>
  <c r="CJ1726" i="13"/>
  <c r="CK1726" i="13"/>
  <c r="E1731" i="13"/>
  <c r="C1746" i="13"/>
  <c r="D1731" i="3"/>
  <c r="B1724" i="3" l="1"/>
  <c r="E1724" i="3" s="1"/>
  <c r="H1724" i="3"/>
  <c r="W1732" i="13"/>
  <c r="AA1732" i="13"/>
  <c r="A1730" i="13"/>
  <c r="K1729" i="13"/>
  <c r="M1729" i="13" s="1"/>
  <c r="F1729" i="13"/>
  <c r="H1729" i="13" s="1"/>
  <c r="J1732" i="13"/>
  <c r="CK1727" i="13"/>
  <c r="CJ1727" i="13"/>
  <c r="E1732" i="13"/>
  <c r="C1747" i="13"/>
  <c r="D1732" i="3"/>
  <c r="B1725" i="3" l="1"/>
  <c r="E1725" i="3" s="1"/>
  <c r="H1725" i="3"/>
  <c r="W1733" i="13"/>
  <c r="AA1733" i="13"/>
  <c r="A1731" i="13"/>
  <c r="F1730" i="13"/>
  <c r="H1730" i="13" s="1"/>
  <c r="K1730" i="13"/>
  <c r="M1730" i="13" s="1"/>
  <c r="J1733" i="13"/>
  <c r="CK1728" i="13"/>
  <c r="CJ1728" i="13"/>
  <c r="E1733" i="13"/>
  <c r="C1748" i="13"/>
  <c r="D1733" i="3"/>
  <c r="B1726" i="3" l="1"/>
  <c r="E1726" i="3" s="1"/>
  <c r="H1726" i="3"/>
  <c r="W1734" i="13"/>
  <c r="AA1734" i="13"/>
  <c r="A1732" i="13"/>
  <c r="K1731" i="13"/>
  <c r="M1731" i="13" s="1"/>
  <c r="F1731" i="13"/>
  <c r="H1731" i="13" s="1"/>
  <c r="J1734" i="13"/>
  <c r="CK1729" i="13"/>
  <c r="CJ1729" i="13"/>
  <c r="E1734" i="13"/>
  <c r="C1749" i="13"/>
  <c r="D1734" i="3"/>
  <c r="B1727" i="3" l="1"/>
  <c r="E1727" i="3" s="1"/>
  <c r="H1727" i="3"/>
  <c r="W1735" i="13"/>
  <c r="AA1735" i="13"/>
  <c r="A1733" i="13"/>
  <c r="F1732" i="13"/>
  <c r="H1732" i="13" s="1"/>
  <c r="K1732" i="13"/>
  <c r="M1732" i="13" s="1"/>
  <c r="J1735" i="13"/>
  <c r="CK1730" i="13"/>
  <c r="CJ1730" i="13"/>
  <c r="E1735" i="13"/>
  <c r="C1750" i="13"/>
  <c r="D1735" i="3"/>
  <c r="B1728" i="3" l="1"/>
  <c r="E1728" i="3" s="1"/>
  <c r="H1728" i="3"/>
  <c r="W1736" i="13"/>
  <c r="AA1736" i="13"/>
  <c r="A1734" i="13"/>
  <c r="F1733" i="13"/>
  <c r="H1733" i="13" s="1"/>
  <c r="K1733" i="13"/>
  <c r="M1733" i="13" s="1"/>
  <c r="J1736" i="13"/>
  <c r="CJ1731" i="13"/>
  <c r="CK1731" i="13"/>
  <c r="E1736" i="13"/>
  <c r="C1751" i="13"/>
  <c r="D1736" i="3"/>
  <c r="B1729" i="3" l="1"/>
  <c r="E1729" i="3" s="1"/>
  <c r="H1729" i="3"/>
  <c r="W1737" i="13"/>
  <c r="AA1737" i="13"/>
  <c r="A1735" i="13"/>
  <c r="F1734" i="13"/>
  <c r="H1734" i="13" s="1"/>
  <c r="K1734" i="13"/>
  <c r="M1734" i="13" s="1"/>
  <c r="J1737" i="13"/>
  <c r="CJ1732" i="13"/>
  <c r="CK1732" i="13"/>
  <c r="E1737" i="13"/>
  <c r="C1752" i="13"/>
  <c r="D1737" i="3"/>
  <c r="B1730" i="3" l="1"/>
  <c r="E1730" i="3" s="1"/>
  <c r="H1730" i="3"/>
  <c r="W1738" i="13"/>
  <c r="AA1738" i="13"/>
  <c r="A1736" i="13"/>
  <c r="K1735" i="13"/>
  <c r="M1735" i="13" s="1"/>
  <c r="F1735" i="13"/>
  <c r="H1735" i="13" s="1"/>
  <c r="J1738" i="13"/>
  <c r="CK1733" i="13"/>
  <c r="CJ1733" i="13"/>
  <c r="E1738" i="13"/>
  <c r="C1753" i="13"/>
  <c r="D1738" i="3"/>
  <c r="B1731" i="3" l="1"/>
  <c r="E1731" i="3" s="1"/>
  <c r="H1731" i="3"/>
  <c r="W1739" i="13"/>
  <c r="AA1739" i="13"/>
  <c r="A1737" i="13"/>
  <c r="F1736" i="13"/>
  <c r="H1736" i="13" s="1"/>
  <c r="K1736" i="13"/>
  <c r="M1736" i="13" s="1"/>
  <c r="J1739" i="13"/>
  <c r="CJ1734" i="13"/>
  <c r="CK1734" i="13"/>
  <c r="E1739" i="13"/>
  <c r="C1754" i="13"/>
  <c r="D1739" i="3"/>
  <c r="B1732" i="3" l="1"/>
  <c r="E1732" i="3" s="1"/>
  <c r="H1732" i="3"/>
  <c r="W1740" i="13"/>
  <c r="AA1740" i="13"/>
  <c r="A1738" i="13"/>
  <c r="K1737" i="13"/>
  <c r="M1737" i="13" s="1"/>
  <c r="F1737" i="13"/>
  <c r="H1737" i="13" s="1"/>
  <c r="J1740" i="13"/>
  <c r="CJ1735" i="13"/>
  <c r="CK1735" i="13"/>
  <c r="E1740" i="13"/>
  <c r="C1755" i="13"/>
  <c r="D1740" i="3"/>
  <c r="B1733" i="3" l="1"/>
  <c r="E1733" i="3" s="1"/>
  <c r="H1733" i="3"/>
  <c r="W1741" i="13"/>
  <c r="AA1741" i="13"/>
  <c r="A1739" i="13"/>
  <c r="F1738" i="13"/>
  <c r="H1738" i="13" s="1"/>
  <c r="K1738" i="13"/>
  <c r="M1738" i="13" s="1"/>
  <c r="J1741" i="13"/>
  <c r="CJ1736" i="13"/>
  <c r="CK1736" i="13"/>
  <c r="E1741" i="13"/>
  <c r="C1756" i="13"/>
  <c r="D1741" i="3"/>
  <c r="B1734" i="3" l="1"/>
  <c r="E1734" i="3" s="1"/>
  <c r="H1734" i="3"/>
  <c r="W1742" i="13"/>
  <c r="AA1742" i="13"/>
  <c r="A1740" i="13"/>
  <c r="F1739" i="13"/>
  <c r="H1739" i="13" s="1"/>
  <c r="K1739" i="13"/>
  <c r="M1739" i="13" s="1"/>
  <c r="J1742" i="13"/>
  <c r="CK1737" i="13"/>
  <c r="CJ1737" i="13"/>
  <c r="E1742" i="13"/>
  <c r="C1757" i="13"/>
  <c r="D1742" i="3"/>
  <c r="B1735" i="3" l="1"/>
  <c r="E1735" i="3" s="1"/>
  <c r="H1735" i="3"/>
  <c r="W1743" i="13"/>
  <c r="AA1743" i="13"/>
  <c r="A1741" i="13"/>
  <c r="K1740" i="13"/>
  <c r="M1740" i="13" s="1"/>
  <c r="F1740" i="13"/>
  <c r="H1740" i="13" s="1"/>
  <c r="J1743" i="13"/>
  <c r="CK1738" i="13"/>
  <c r="CJ1738" i="13"/>
  <c r="E1743" i="13"/>
  <c r="C1758" i="13"/>
  <c r="D1743" i="3"/>
  <c r="B1736" i="3" l="1"/>
  <c r="E1736" i="3" s="1"/>
  <c r="H1736" i="3"/>
  <c r="W1744" i="13"/>
  <c r="AA1744" i="13"/>
  <c r="A1742" i="13"/>
  <c r="K1741" i="13"/>
  <c r="M1741" i="13" s="1"/>
  <c r="F1741" i="13"/>
  <c r="H1741" i="13" s="1"/>
  <c r="J1744" i="13"/>
  <c r="CJ1739" i="13"/>
  <c r="CK1739" i="13"/>
  <c r="E1744" i="13"/>
  <c r="C1759" i="13"/>
  <c r="D1744" i="3"/>
  <c r="B1737" i="3" l="1"/>
  <c r="E1737" i="3" s="1"/>
  <c r="H1737" i="3"/>
  <c r="W1745" i="13"/>
  <c r="AA1745" i="13"/>
  <c r="A1743" i="13"/>
  <c r="K1742" i="13"/>
  <c r="M1742" i="13" s="1"/>
  <c r="F1742" i="13"/>
  <c r="H1742" i="13" s="1"/>
  <c r="J1745" i="13"/>
  <c r="CJ1740" i="13"/>
  <c r="CK1740" i="13"/>
  <c r="E1745" i="13"/>
  <c r="C1760" i="13"/>
  <c r="D1745" i="3"/>
  <c r="B1738" i="3" l="1"/>
  <c r="E1738" i="3" s="1"/>
  <c r="H1738" i="3"/>
  <c r="W1746" i="13"/>
  <c r="AA1746" i="13"/>
  <c r="A1744" i="13"/>
  <c r="K1743" i="13"/>
  <c r="M1743" i="13" s="1"/>
  <c r="F1743" i="13"/>
  <c r="H1743" i="13" s="1"/>
  <c r="J1746" i="13"/>
  <c r="CK1741" i="13"/>
  <c r="CJ1741" i="13"/>
  <c r="E1746" i="13"/>
  <c r="C1761" i="13"/>
  <c r="D1746" i="3"/>
  <c r="B1739" i="3" l="1"/>
  <c r="E1739" i="3" s="1"/>
  <c r="H1739" i="3"/>
  <c r="W1747" i="13"/>
  <c r="AA1747" i="13"/>
  <c r="A1745" i="13"/>
  <c r="F1744" i="13"/>
  <c r="H1744" i="13" s="1"/>
  <c r="K1744" i="13"/>
  <c r="M1744" i="13" s="1"/>
  <c r="J1747" i="13"/>
  <c r="CJ1742" i="13"/>
  <c r="CK1742" i="13"/>
  <c r="E1747" i="13"/>
  <c r="C1762" i="13"/>
  <c r="D1747" i="3"/>
  <c r="B1740" i="3" l="1"/>
  <c r="E1740" i="3" s="1"/>
  <c r="H1740" i="3"/>
  <c r="W1748" i="13"/>
  <c r="AA1748" i="13"/>
  <c r="A1746" i="13"/>
  <c r="F1745" i="13"/>
  <c r="H1745" i="13" s="1"/>
  <c r="K1745" i="13"/>
  <c r="M1745" i="13" s="1"/>
  <c r="J1748" i="13"/>
  <c r="CJ1743" i="13"/>
  <c r="CK1743" i="13"/>
  <c r="E1748" i="13"/>
  <c r="C1763" i="13"/>
  <c r="D1748" i="3"/>
  <c r="B1741" i="3" l="1"/>
  <c r="E1741" i="3" s="1"/>
  <c r="H1741" i="3"/>
  <c r="W1749" i="13"/>
  <c r="AA1749" i="13"/>
  <c r="A1747" i="13"/>
  <c r="F1746" i="13"/>
  <c r="H1746" i="13" s="1"/>
  <c r="K1746" i="13"/>
  <c r="M1746" i="13" s="1"/>
  <c r="J1749" i="13"/>
  <c r="CJ1744" i="13"/>
  <c r="CK1744" i="13"/>
  <c r="E1749" i="13"/>
  <c r="C1764" i="13"/>
  <c r="D1749" i="3"/>
  <c r="B1742" i="3" l="1"/>
  <c r="E1742" i="3" s="1"/>
  <c r="H1742" i="3"/>
  <c r="W1750" i="13"/>
  <c r="AA1750" i="13"/>
  <c r="A1748" i="13"/>
  <c r="K1747" i="13"/>
  <c r="M1747" i="13" s="1"/>
  <c r="F1747" i="13"/>
  <c r="H1747" i="13" s="1"/>
  <c r="J1750" i="13"/>
  <c r="CK1745" i="13"/>
  <c r="CJ1745" i="13"/>
  <c r="E1750" i="13"/>
  <c r="C1765" i="13"/>
  <c r="D1750" i="3"/>
  <c r="B1743" i="3" l="1"/>
  <c r="E1743" i="3" s="1"/>
  <c r="H1743" i="3"/>
  <c r="W1751" i="13"/>
  <c r="AA1751" i="13"/>
  <c r="A1749" i="13"/>
  <c r="K1748" i="13"/>
  <c r="M1748" i="13" s="1"/>
  <c r="F1748" i="13"/>
  <c r="H1748" i="13" s="1"/>
  <c r="J1751" i="13"/>
  <c r="CK1746" i="13"/>
  <c r="CJ1746" i="13"/>
  <c r="E1751" i="13"/>
  <c r="C1766" i="13"/>
  <c r="D1751" i="3"/>
  <c r="B1744" i="3" l="1"/>
  <c r="E1744" i="3" s="1"/>
  <c r="H1744" i="3"/>
  <c r="W1752" i="13"/>
  <c r="AA1752" i="13"/>
  <c r="A1750" i="13"/>
  <c r="K1749" i="13"/>
  <c r="M1749" i="13" s="1"/>
  <c r="F1749" i="13"/>
  <c r="H1749" i="13" s="1"/>
  <c r="J1752" i="13"/>
  <c r="CJ1747" i="13"/>
  <c r="CK1747" i="13"/>
  <c r="E1752" i="13"/>
  <c r="C1767" i="13"/>
  <c r="D1752" i="3"/>
  <c r="B1745" i="3" l="1"/>
  <c r="E1745" i="3" s="1"/>
  <c r="H1745" i="3"/>
  <c r="W1753" i="13"/>
  <c r="AA1753" i="13"/>
  <c r="A1751" i="13"/>
  <c r="K1750" i="13"/>
  <c r="M1750" i="13" s="1"/>
  <c r="F1750" i="13"/>
  <c r="H1750" i="13" s="1"/>
  <c r="J1753" i="13"/>
  <c r="CK1748" i="13"/>
  <c r="CJ1748" i="13"/>
  <c r="E1753" i="13"/>
  <c r="C1768" i="13"/>
  <c r="D1753" i="3"/>
  <c r="B1746" i="3" l="1"/>
  <c r="E1746" i="3" s="1"/>
  <c r="H1746" i="3"/>
  <c r="W1754" i="13"/>
  <c r="AA1754" i="13"/>
  <c r="A1752" i="13"/>
  <c r="K1751" i="13"/>
  <c r="M1751" i="13" s="1"/>
  <c r="F1751" i="13"/>
  <c r="H1751" i="13" s="1"/>
  <c r="J1754" i="13"/>
  <c r="CK1749" i="13"/>
  <c r="CJ1749" i="13"/>
  <c r="E1754" i="13"/>
  <c r="C1769" i="13"/>
  <c r="D1754" i="3"/>
  <c r="B1747" i="3" l="1"/>
  <c r="E1747" i="3" s="1"/>
  <c r="H1747" i="3"/>
  <c r="W1755" i="13"/>
  <c r="AA1755" i="13"/>
  <c r="A1753" i="13"/>
  <c r="F1752" i="13"/>
  <c r="H1752" i="13" s="1"/>
  <c r="K1752" i="13"/>
  <c r="M1752" i="13" s="1"/>
  <c r="J1755" i="13"/>
  <c r="CJ1750" i="13"/>
  <c r="CK1750" i="13"/>
  <c r="E1755" i="13"/>
  <c r="C1770" i="13"/>
  <c r="D1755" i="3"/>
  <c r="B1748" i="3" l="1"/>
  <c r="E1748" i="3" s="1"/>
  <c r="H1748" i="3"/>
  <c r="W1756" i="13"/>
  <c r="AA1756" i="13"/>
  <c r="A1754" i="13"/>
  <c r="K1753" i="13"/>
  <c r="M1753" i="13" s="1"/>
  <c r="F1753" i="13"/>
  <c r="H1753" i="13" s="1"/>
  <c r="J1756" i="13"/>
  <c r="CJ1751" i="13"/>
  <c r="CK1751" i="13"/>
  <c r="E1756" i="13"/>
  <c r="C1771" i="13"/>
  <c r="D1756" i="3"/>
  <c r="B1749" i="3" l="1"/>
  <c r="E1749" i="3" s="1"/>
  <c r="H1749" i="3"/>
  <c r="W1757" i="13"/>
  <c r="AA1757" i="13"/>
  <c r="A1755" i="13"/>
  <c r="K1754" i="13"/>
  <c r="M1754" i="13" s="1"/>
  <c r="F1754" i="13"/>
  <c r="H1754" i="13" s="1"/>
  <c r="J1757" i="13"/>
  <c r="CJ1752" i="13"/>
  <c r="CK1752" i="13"/>
  <c r="E1757" i="13"/>
  <c r="C1772" i="13"/>
  <c r="D1757" i="3"/>
  <c r="B1750" i="3" l="1"/>
  <c r="E1750" i="3" s="1"/>
  <c r="H1750" i="3"/>
  <c r="W1758" i="13"/>
  <c r="AA1758" i="13"/>
  <c r="A1756" i="13"/>
  <c r="F1755" i="13"/>
  <c r="H1755" i="13" s="1"/>
  <c r="K1755" i="13"/>
  <c r="M1755" i="13" s="1"/>
  <c r="J1758" i="13"/>
  <c r="CJ1753" i="13"/>
  <c r="CK1753" i="13"/>
  <c r="E1758" i="13"/>
  <c r="C1773" i="13"/>
  <c r="D1758" i="3"/>
  <c r="B1751" i="3" l="1"/>
  <c r="E1751" i="3" s="1"/>
  <c r="H1751" i="3"/>
  <c r="W1759" i="13"/>
  <c r="AA1759" i="13"/>
  <c r="A1757" i="13"/>
  <c r="F1756" i="13"/>
  <c r="H1756" i="13" s="1"/>
  <c r="K1756" i="13"/>
  <c r="M1756" i="13" s="1"/>
  <c r="J1759" i="13"/>
  <c r="CK1754" i="13"/>
  <c r="CJ1754" i="13"/>
  <c r="E1759" i="13"/>
  <c r="C1774" i="13"/>
  <c r="D1759" i="3"/>
  <c r="B1752" i="3" l="1"/>
  <c r="E1752" i="3" s="1"/>
  <c r="H1752" i="3"/>
  <c r="W1760" i="13"/>
  <c r="AA1760" i="13"/>
  <c r="A1758" i="13"/>
  <c r="F1757" i="13"/>
  <c r="H1757" i="13" s="1"/>
  <c r="K1757" i="13"/>
  <c r="M1757" i="13" s="1"/>
  <c r="J1760" i="13"/>
  <c r="CJ1755" i="13"/>
  <c r="CK1755" i="13"/>
  <c r="E1760" i="13"/>
  <c r="C1775" i="13"/>
  <c r="D1760" i="3"/>
  <c r="B1753" i="3" l="1"/>
  <c r="E1753" i="3" s="1"/>
  <c r="H1753" i="3"/>
  <c r="W1761" i="13"/>
  <c r="AA1761" i="13"/>
  <c r="A1759" i="13"/>
  <c r="K1758" i="13"/>
  <c r="M1758" i="13" s="1"/>
  <c r="F1758" i="13"/>
  <c r="H1758" i="13" s="1"/>
  <c r="J1761" i="13"/>
  <c r="CJ1756" i="13"/>
  <c r="CK1756" i="13"/>
  <c r="E1761" i="13"/>
  <c r="C1776" i="13"/>
  <c r="D1761" i="3"/>
  <c r="B1754" i="3" l="1"/>
  <c r="E1754" i="3" s="1"/>
  <c r="H1754" i="3"/>
  <c r="W1762" i="13"/>
  <c r="AA1762" i="13"/>
  <c r="A1760" i="13"/>
  <c r="K1759" i="13"/>
  <c r="M1759" i="13" s="1"/>
  <c r="F1759" i="13"/>
  <c r="H1759" i="13" s="1"/>
  <c r="J1762" i="13"/>
  <c r="CK1757" i="13"/>
  <c r="CJ1757" i="13"/>
  <c r="E1762" i="13"/>
  <c r="C1777" i="13"/>
  <c r="D1762" i="3"/>
  <c r="B1755" i="3" l="1"/>
  <c r="E1755" i="3" s="1"/>
  <c r="H1755" i="3"/>
  <c r="W1763" i="13"/>
  <c r="AA1763" i="13"/>
  <c r="A1761" i="13"/>
  <c r="F1760" i="13"/>
  <c r="H1760" i="13" s="1"/>
  <c r="K1760" i="13"/>
  <c r="M1760" i="13" s="1"/>
  <c r="J1763" i="13"/>
  <c r="CJ1758" i="13"/>
  <c r="CK1758" i="13"/>
  <c r="E1763" i="13"/>
  <c r="C1778" i="13"/>
  <c r="D1763" i="3"/>
  <c r="B1756" i="3" l="1"/>
  <c r="E1756" i="3" s="1"/>
  <c r="H1756" i="3"/>
  <c r="W1764" i="13"/>
  <c r="AA1764" i="13"/>
  <c r="A1762" i="13"/>
  <c r="K1761" i="13"/>
  <c r="M1761" i="13" s="1"/>
  <c r="F1761" i="13"/>
  <c r="H1761" i="13" s="1"/>
  <c r="J1764" i="13"/>
  <c r="CJ1759" i="13"/>
  <c r="CK1759" i="13"/>
  <c r="E1764" i="13"/>
  <c r="C1779" i="13"/>
  <c r="D1764" i="3"/>
  <c r="B1757" i="3" l="1"/>
  <c r="E1757" i="3" s="1"/>
  <c r="H1757" i="3"/>
  <c r="W1765" i="13"/>
  <c r="AA1765" i="13"/>
  <c r="A1763" i="13"/>
  <c r="K1762" i="13"/>
  <c r="M1762" i="13" s="1"/>
  <c r="F1762" i="13"/>
  <c r="H1762" i="13" s="1"/>
  <c r="J1765" i="13"/>
  <c r="CJ1760" i="13"/>
  <c r="CK1760" i="13"/>
  <c r="E1765" i="13"/>
  <c r="C1780" i="13"/>
  <c r="D1765" i="3"/>
  <c r="B1758" i="3" l="1"/>
  <c r="E1758" i="3" s="1"/>
  <c r="H1758" i="3"/>
  <c r="W1766" i="13"/>
  <c r="AA1766" i="13"/>
  <c r="A1764" i="13"/>
  <c r="K1763" i="13"/>
  <c r="M1763" i="13" s="1"/>
  <c r="F1763" i="13"/>
  <c r="H1763" i="13" s="1"/>
  <c r="J1766" i="13"/>
  <c r="CK1761" i="13"/>
  <c r="CJ1761" i="13"/>
  <c r="E1766" i="13"/>
  <c r="C1781" i="13"/>
  <c r="D1766" i="3"/>
  <c r="B1759" i="3" l="1"/>
  <c r="E1759" i="3" s="1"/>
  <c r="H1759" i="3"/>
  <c r="W1767" i="13"/>
  <c r="AA1767" i="13"/>
  <c r="A1765" i="13"/>
  <c r="F1764" i="13"/>
  <c r="H1764" i="13" s="1"/>
  <c r="K1764" i="13"/>
  <c r="M1764" i="13" s="1"/>
  <c r="J1767" i="13"/>
  <c r="CK1762" i="13"/>
  <c r="CJ1762" i="13"/>
  <c r="E1767" i="13"/>
  <c r="C1782" i="13"/>
  <c r="D1767" i="3"/>
  <c r="B1760" i="3" l="1"/>
  <c r="E1760" i="3" s="1"/>
  <c r="H1760" i="3"/>
  <c r="W1768" i="13"/>
  <c r="AA1768" i="13"/>
  <c r="A1766" i="13"/>
  <c r="K1765" i="13"/>
  <c r="M1765" i="13" s="1"/>
  <c r="F1765" i="13"/>
  <c r="H1765" i="13" s="1"/>
  <c r="J1768" i="13"/>
  <c r="CK1763" i="13"/>
  <c r="CJ1763" i="13"/>
  <c r="E1768" i="13"/>
  <c r="C1783" i="13"/>
  <c r="D1768" i="3"/>
  <c r="B1761" i="3" l="1"/>
  <c r="E1761" i="3" s="1"/>
  <c r="H1761" i="3"/>
  <c r="W1769" i="13"/>
  <c r="AA1769" i="13"/>
  <c r="A1767" i="13"/>
  <c r="K1766" i="13"/>
  <c r="M1766" i="13" s="1"/>
  <c r="F1766" i="13"/>
  <c r="H1766" i="13" s="1"/>
  <c r="J1769" i="13"/>
  <c r="CJ1764" i="13"/>
  <c r="CK1764" i="13"/>
  <c r="E1769" i="13"/>
  <c r="C1784" i="13"/>
  <c r="D1769" i="3"/>
  <c r="B1762" i="3" l="1"/>
  <c r="E1762" i="3" s="1"/>
  <c r="H1762" i="3"/>
  <c r="W1770" i="13"/>
  <c r="AA1770" i="13"/>
  <c r="A1768" i="13"/>
  <c r="K1767" i="13"/>
  <c r="M1767" i="13" s="1"/>
  <c r="F1767" i="13"/>
  <c r="H1767" i="13" s="1"/>
  <c r="J1770" i="13"/>
  <c r="CK1765" i="13"/>
  <c r="CJ1765" i="13"/>
  <c r="E1770" i="13"/>
  <c r="C1785" i="13"/>
  <c r="D1770" i="3"/>
  <c r="B1763" i="3" l="1"/>
  <c r="E1763" i="3" s="1"/>
  <c r="H1763" i="3"/>
  <c r="W1771" i="13"/>
  <c r="AA1771" i="13"/>
  <c r="A1769" i="13"/>
  <c r="F1768" i="13"/>
  <c r="H1768" i="13" s="1"/>
  <c r="K1768" i="13"/>
  <c r="M1768" i="13" s="1"/>
  <c r="J1771" i="13"/>
  <c r="CJ1766" i="13"/>
  <c r="CK1766" i="13"/>
  <c r="E1771" i="13"/>
  <c r="C1786" i="13"/>
  <c r="D1771" i="3"/>
  <c r="B1764" i="3" l="1"/>
  <c r="E1764" i="3" s="1"/>
  <c r="H1764" i="3"/>
  <c r="W1772" i="13"/>
  <c r="AA1772" i="13"/>
  <c r="A1770" i="13"/>
  <c r="K1769" i="13"/>
  <c r="M1769" i="13" s="1"/>
  <c r="F1769" i="13"/>
  <c r="H1769" i="13" s="1"/>
  <c r="J1772" i="13"/>
  <c r="CK1767" i="13"/>
  <c r="CJ1767" i="13"/>
  <c r="E1772" i="13"/>
  <c r="C1787" i="13"/>
  <c r="D1772" i="3"/>
  <c r="B1765" i="3" l="1"/>
  <c r="E1765" i="3" s="1"/>
  <c r="H1765" i="3"/>
  <c r="W1773" i="13"/>
  <c r="AA1773" i="13"/>
  <c r="A1771" i="13"/>
  <c r="F1770" i="13"/>
  <c r="H1770" i="13" s="1"/>
  <c r="K1770" i="13"/>
  <c r="M1770" i="13" s="1"/>
  <c r="J1773" i="13"/>
  <c r="CK1768" i="13"/>
  <c r="CJ1768" i="13"/>
  <c r="E1773" i="13"/>
  <c r="C1788" i="13"/>
  <c r="D1773" i="3"/>
  <c r="B1766" i="3" l="1"/>
  <c r="E1766" i="3" s="1"/>
  <c r="H1766" i="3"/>
  <c r="W1774" i="13"/>
  <c r="AA1774" i="13"/>
  <c r="A1772" i="13"/>
  <c r="K1771" i="13"/>
  <c r="M1771" i="13" s="1"/>
  <c r="F1771" i="13"/>
  <c r="H1771" i="13" s="1"/>
  <c r="J1774" i="13"/>
  <c r="CK1769" i="13"/>
  <c r="CJ1769" i="13"/>
  <c r="E1774" i="13"/>
  <c r="C1789" i="13"/>
  <c r="D1774" i="3"/>
  <c r="B1767" i="3" l="1"/>
  <c r="E1767" i="3" s="1"/>
  <c r="H1767" i="3"/>
  <c r="W1775" i="13"/>
  <c r="AA1775" i="13"/>
  <c r="A1773" i="13"/>
  <c r="F1772" i="13"/>
  <c r="H1772" i="13" s="1"/>
  <c r="K1772" i="13"/>
  <c r="M1772" i="13" s="1"/>
  <c r="J1775" i="13"/>
  <c r="CK1770" i="13"/>
  <c r="CJ1770" i="13"/>
  <c r="E1775" i="13"/>
  <c r="C1790" i="13"/>
  <c r="D1775" i="3"/>
  <c r="B1768" i="3" l="1"/>
  <c r="E1768" i="3" s="1"/>
  <c r="H1768" i="3"/>
  <c r="W1776" i="13"/>
  <c r="AA1776" i="13"/>
  <c r="A1774" i="13"/>
  <c r="F1773" i="13"/>
  <c r="H1773" i="13" s="1"/>
  <c r="K1773" i="13"/>
  <c r="M1773" i="13" s="1"/>
  <c r="J1776" i="13"/>
  <c r="CK1771" i="13"/>
  <c r="CJ1771" i="13"/>
  <c r="E1776" i="13"/>
  <c r="C1791" i="13"/>
  <c r="D1776" i="3"/>
  <c r="B1769" i="3" l="1"/>
  <c r="E1769" i="3" s="1"/>
  <c r="H1769" i="3"/>
  <c r="W1777" i="13"/>
  <c r="AA1777" i="13"/>
  <c r="A1775" i="13"/>
  <c r="F1774" i="13"/>
  <c r="H1774" i="13" s="1"/>
  <c r="K1774" i="13"/>
  <c r="M1774" i="13" s="1"/>
  <c r="J1777" i="13"/>
  <c r="CK1772" i="13"/>
  <c r="CJ1772" i="13"/>
  <c r="E1777" i="13"/>
  <c r="C1792" i="13"/>
  <c r="D1777" i="3"/>
  <c r="B1770" i="3" l="1"/>
  <c r="E1770" i="3" s="1"/>
  <c r="H1770" i="3"/>
  <c r="W1778" i="13"/>
  <c r="AA1778" i="13"/>
  <c r="A1776" i="13"/>
  <c r="K1775" i="13"/>
  <c r="M1775" i="13" s="1"/>
  <c r="F1775" i="13"/>
  <c r="H1775" i="13" s="1"/>
  <c r="J1778" i="13"/>
  <c r="CK1773" i="13"/>
  <c r="CJ1773" i="13"/>
  <c r="E1778" i="13"/>
  <c r="C1793" i="13"/>
  <c r="D1778" i="3"/>
  <c r="B1771" i="3" l="1"/>
  <c r="E1771" i="3" s="1"/>
  <c r="H1771" i="3"/>
  <c r="W1779" i="13"/>
  <c r="AA1779" i="13"/>
  <c r="A1777" i="13"/>
  <c r="K1776" i="13"/>
  <c r="M1776" i="13" s="1"/>
  <c r="F1776" i="13"/>
  <c r="H1776" i="13" s="1"/>
  <c r="J1779" i="13"/>
  <c r="CJ1774" i="13"/>
  <c r="CK1774" i="13"/>
  <c r="E1779" i="13"/>
  <c r="C1794" i="13"/>
  <c r="D1779" i="3"/>
  <c r="B1772" i="3" l="1"/>
  <c r="E1772" i="3" s="1"/>
  <c r="H1772" i="3"/>
  <c r="W1780" i="13"/>
  <c r="AA1780" i="13"/>
  <c r="A1778" i="13"/>
  <c r="K1777" i="13"/>
  <c r="M1777" i="13" s="1"/>
  <c r="F1777" i="13"/>
  <c r="H1777" i="13" s="1"/>
  <c r="J1780" i="13"/>
  <c r="CK1775" i="13"/>
  <c r="CJ1775" i="13"/>
  <c r="E1780" i="13"/>
  <c r="C1795" i="13"/>
  <c r="D1780" i="3"/>
  <c r="B1773" i="3" l="1"/>
  <c r="E1773" i="3" s="1"/>
  <c r="H1773" i="3"/>
  <c r="W1781" i="13"/>
  <c r="AA1781" i="13"/>
  <c r="A1779" i="13"/>
  <c r="F1778" i="13"/>
  <c r="H1778" i="13" s="1"/>
  <c r="K1778" i="13"/>
  <c r="M1778" i="13" s="1"/>
  <c r="J1781" i="13"/>
  <c r="CK1776" i="13"/>
  <c r="CJ1776" i="13"/>
  <c r="E1781" i="13"/>
  <c r="C1796" i="13"/>
  <c r="D1781" i="3"/>
  <c r="B1774" i="3" l="1"/>
  <c r="E1774" i="3" s="1"/>
  <c r="H1774" i="3"/>
  <c r="W1782" i="13"/>
  <c r="AA1782" i="13"/>
  <c r="A1780" i="13"/>
  <c r="K1779" i="13"/>
  <c r="M1779" i="13" s="1"/>
  <c r="F1779" i="13"/>
  <c r="H1779" i="13" s="1"/>
  <c r="J1782" i="13"/>
  <c r="CK1777" i="13"/>
  <c r="CJ1777" i="13"/>
  <c r="E1782" i="13"/>
  <c r="C1797" i="13"/>
  <c r="D1782" i="3"/>
  <c r="B1775" i="3" l="1"/>
  <c r="E1775" i="3" s="1"/>
  <c r="H1775" i="3"/>
  <c r="W1783" i="13"/>
  <c r="AA1783" i="13"/>
  <c r="A1781" i="13"/>
  <c r="F1780" i="13"/>
  <c r="H1780" i="13" s="1"/>
  <c r="K1780" i="13"/>
  <c r="M1780" i="13" s="1"/>
  <c r="J1783" i="13"/>
  <c r="CK1778" i="13"/>
  <c r="CJ1778" i="13"/>
  <c r="E1783" i="13"/>
  <c r="C1798" i="13"/>
  <c r="D1783" i="3"/>
  <c r="B1776" i="3" l="1"/>
  <c r="E1776" i="3" s="1"/>
  <c r="H1776" i="3"/>
  <c r="W1784" i="13"/>
  <c r="AA1784" i="13"/>
  <c r="A1782" i="13"/>
  <c r="K1781" i="13"/>
  <c r="M1781" i="13" s="1"/>
  <c r="F1781" i="13"/>
  <c r="H1781" i="13" s="1"/>
  <c r="J1784" i="13"/>
  <c r="CK1779" i="13"/>
  <c r="CJ1779" i="13"/>
  <c r="E1784" i="13"/>
  <c r="C1799" i="13"/>
  <c r="D1784" i="3"/>
  <c r="B1777" i="3" l="1"/>
  <c r="E1777" i="3" s="1"/>
  <c r="H1777" i="3"/>
  <c r="W1785" i="13"/>
  <c r="AA1785" i="13"/>
  <c r="A1783" i="13"/>
  <c r="F1782" i="13"/>
  <c r="H1782" i="13" s="1"/>
  <c r="K1782" i="13"/>
  <c r="M1782" i="13" s="1"/>
  <c r="J1785" i="13"/>
  <c r="CJ1780" i="13"/>
  <c r="CK1780" i="13"/>
  <c r="E1785" i="13"/>
  <c r="C1800" i="13"/>
  <c r="D1785" i="3"/>
  <c r="B1778" i="3" l="1"/>
  <c r="E1778" i="3" s="1"/>
  <c r="H1778" i="3"/>
  <c r="W1786" i="13"/>
  <c r="AA1786" i="13"/>
  <c r="A1784" i="13"/>
  <c r="K1783" i="13"/>
  <c r="M1783" i="13" s="1"/>
  <c r="F1783" i="13"/>
  <c r="H1783" i="13" s="1"/>
  <c r="J1786" i="13"/>
  <c r="CK1781" i="13"/>
  <c r="CJ1781" i="13"/>
  <c r="E1786" i="13"/>
  <c r="C1801" i="13"/>
  <c r="D1786" i="3"/>
  <c r="B1779" i="3" l="1"/>
  <c r="E1779" i="3" s="1"/>
  <c r="H1779" i="3"/>
  <c r="W1787" i="13"/>
  <c r="AA1787" i="13"/>
  <c r="A1785" i="13"/>
  <c r="K1784" i="13"/>
  <c r="M1784" i="13" s="1"/>
  <c r="F1784" i="13"/>
  <c r="H1784" i="13" s="1"/>
  <c r="J1787" i="13"/>
  <c r="CK1782" i="13"/>
  <c r="CJ1782" i="13"/>
  <c r="E1787" i="13"/>
  <c r="C1802" i="13"/>
  <c r="D1787" i="3"/>
  <c r="B1780" i="3" l="1"/>
  <c r="E1780" i="3" s="1"/>
  <c r="H1780" i="3"/>
  <c r="W1788" i="13"/>
  <c r="AA1788" i="13"/>
  <c r="A1786" i="13"/>
  <c r="K1785" i="13"/>
  <c r="M1785" i="13" s="1"/>
  <c r="F1785" i="13"/>
  <c r="H1785" i="13" s="1"/>
  <c r="J1788" i="13"/>
  <c r="CJ1783" i="13"/>
  <c r="CK1783" i="13"/>
  <c r="E1788" i="13"/>
  <c r="C1803" i="13"/>
  <c r="D1788" i="3"/>
  <c r="B1781" i="3" l="1"/>
  <c r="E1781" i="3" s="1"/>
  <c r="H1781" i="3"/>
  <c r="W1789" i="13"/>
  <c r="AA1789" i="13"/>
  <c r="A1787" i="13"/>
  <c r="F1786" i="13"/>
  <c r="H1786" i="13" s="1"/>
  <c r="K1786" i="13"/>
  <c r="M1786" i="13" s="1"/>
  <c r="J1789" i="13"/>
  <c r="CJ1784" i="13"/>
  <c r="CK1784" i="13"/>
  <c r="E1789" i="13"/>
  <c r="C1804" i="13"/>
  <c r="D1789" i="3"/>
  <c r="B1782" i="3" l="1"/>
  <c r="E1782" i="3" s="1"/>
  <c r="H1782" i="3"/>
  <c r="W1790" i="13"/>
  <c r="AA1790" i="13"/>
  <c r="A1788" i="13"/>
  <c r="F1787" i="13"/>
  <c r="H1787" i="13" s="1"/>
  <c r="K1787" i="13"/>
  <c r="M1787" i="13" s="1"/>
  <c r="J1790" i="13"/>
  <c r="CK1785" i="13"/>
  <c r="CJ1785" i="13"/>
  <c r="E1790" i="13"/>
  <c r="C1805" i="13"/>
  <c r="D1790" i="3"/>
  <c r="B1783" i="3" l="1"/>
  <c r="E1783" i="3" s="1"/>
  <c r="H1783" i="3"/>
  <c r="W1791" i="13"/>
  <c r="AA1791" i="13"/>
  <c r="A1789" i="13"/>
  <c r="F1788" i="13"/>
  <c r="H1788" i="13" s="1"/>
  <c r="K1788" i="13"/>
  <c r="M1788" i="13" s="1"/>
  <c r="J1791" i="13"/>
  <c r="CJ1786" i="13"/>
  <c r="CK1786" i="13"/>
  <c r="E1791" i="13"/>
  <c r="C1806" i="13"/>
  <c r="D1791" i="3"/>
  <c r="B1784" i="3" l="1"/>
  <c r="E1784" i="3" s="1"/>
  <c r="H1784" i="3"/>
  <c r="W1792" i="13"/>
  <c r="AA1792" i="13"/>
  <c r="A1790" i="13"/>
  <c r="F1789" i="13"/>
  <c r="H1789" i="13" s="1"/>
  <c r="K1789" i="13"/>
  <c r="M1789" i="13" s="1"/>
  <c r="J1792" i="13"/>
  <c r="CJ1787" i="13"/>
  <c r="CK1787" i="13"/>
  <c r="E1792" i="13"/>
  <c r="C1807" i="13"/>
  <c r="D1792" i="3"/>
  <c r="B1785" i="3" l="1"/>
  <c r="E1785" i="3" s="1"/>
  <c r="H1785" i="3"/>
  <c r="W1793" i="13"/>
  <c r="AA1793" i="13"/>
  <c r="A1791" i="13"/>
  <c r="K1790" i="13"/>
  <c r="M1790" i="13" s="1"/>
  <c r="F1790" i="13"/>
  <c r="H1790" i="13" s="1"/>
  <c r="J1793" i="13"/>
  <c r="CJ1788" i="13"/>
  <c r="CK1788" i="13"/>
  <c r="E1793" i="13"/>
  <c r="C1808" i="13"/>
  <c r="D1793" i="3"/>
  <c r="B1786" i="3" l="1"/>
  <c r="E1786" i="3" s="1"/>
  <c r="H1786" i="3"/>
  <c r="W1794" i="13"/>
  <c r="AA1794" i="13"/>
  <c r="A1792" i="13"/>
  <c r="K1791" i="13"/>
  <c r="M1791" i="13" s="1"/>
  <c r="F1791" i="13"/>
  <c r="H1791" i="13" s="1"/>
  <c r="J1794" i="13"/>
  <c r="CK1789" i="13"/>
  <c r="CJ1789" i="13"/>
  <c r="E1794" i="13"/>
  <c r="C1809" i="13"/>
  <c r="D1794" i="3"/>
  <c r="B1787" i="3" l="1"/>
  <c r="E1787" i="3" s="1"/>
  <c r="H1787" i="3"/>
  <c r="W1795" i="13"/>
  <c r="AA1795" i="13"/>
  <c r="A1793" i="13"/>
  <c r="F1792" i="13"/>
  <c r="H1792" i="13" s="1"/>
  <c r="K1792" i="13"/>
  <c r="M1792" i="13" s="1"/>
  <c r="J1795" i="13"/>
  <c r="CK1790" i="13"/>
  <c r="CJ1790" i="13"/>
  <c r="E1795" i="13"/>
  <c r="C1810" i="13"/>
  <c r="D1795" i="3"/>
  <c r="B1788" i="3" l="1"/>
  <c r="E1788" i="3" s="1"/>
  <c r="H1788" i="3"/>
  <c r="W1796" i="13"/>
  <c r="AA1796" i="13"/>
  <c r="A1794" i="13"/>
  <c r="K1793" i="13"/>
  <c r="M1793" i="13" s="1"/>
  <c r="F1793" i="13"/>
  <c r="H1793" i="13" s="1"/>
  <c r="J1796" i="13"/>
  <c r="CJ1791" i="13"/>
  <c r="CK1791" i="13"/>
  <c r="E1796" i="13"/>
  <c r="C1811" i="13"/>
  <c r="D1796" i="3"/>
  <c r="B1789" i="3" l="1"/>
  <c r="E1789" i="3" s="1"/>
  <c r="H1789" i="3"/>
  <c r="W1797" i="13"/>
  <c r="AA1797" i="13"/>
  <c r="A1795" i="13"/>
  <c r="K1794" i="13"/>
  <c r="M1794" i="13" s="1"/>
  <c r="F1794" i="13"/>
  <c r="H1794" i="13" s="1"/>
  <c r="J1797" i="13"/>
  <c r="CJ1792" i="13"/>
  <c r="CK1792" i="13"/>
  <c r="E1797" i="13"/>
  <c r="C1812" i="13"/>
  <c r="D1797" i="3"/>
  <c r="B1790" i="3" l="1"/>
  <c r="E1790" i="3" s="1"/>
  <c r="H1790" i="3"/>
  <c r="W1798" i="13"/>
  <c r="AA1798" i="13"/>
  <c r="A1796" i="13"/>
  <c r="K1795" i="13"/>
  <c r="M1795" i="13" s="1"/>
  <c r="F1795" i="13"/>
  <c r="H1795" i="13" s="1"/>
  <c r="J1798" i="13"/>
  <c r="CK1793" i="13"/>
  <c r="CJ1793" i="13"/>
  <c r="E1798" i="13"/>
  <c r="C1813" i="13"/>
  <c r="D1798" i="3"/>
  <c r="B1791" i="3" l="1"/>
  <c r="E1791" i="3" s="1"/>
  <c r="H1791" i="3"/>
  <c r="W1799" i="13"/>
  <c r="AA1799" i="13"/>
  <c r="A1797" i="13"/>
  <c r="K1796" i="13"/>
  <c r="M1796" i="13" s="1"/>
  <c r="F1796" i="13"/>
  <c r="H1796" i="13" s="1"/>
  <c r="J1799" i="13"/>
  <c r="CJ1794" i="13"/>
  <c r="CK1794" i="13"/>
  <c r="E1799" i="13"/>
  <c r="C1814" i="13"/>
  <c r="D1799" i="3"/>
  <c r="B1792" i="3" l="1"/>
  <c r="E1792" i="3" s="1"/>
  <c r="H1792" i="3"/>
  <c r="W1800" i="13"/>
  <c r="AA1800" i="13"/>
  <c r="A1798" i="13"/>
  <c r="K1797" i="13"/>
  <c r="M1797" i="13" s="1"/>
  <c r="F1797" i="13"/>
  <c r="H1797" i="13" s="1"/>
  <c r="J1800" i="13"/>
  <c r="CK1795" i="13"/>
  <c r="CJ1795" i="13"/>
  <c r="E1800" i="13"/>
  <c r="C1815" i="13"/>
  <c r="D1800" i="3"/>
  <c r="B1793" i="3" l="1"/>
  <c r="E1793" i="3" s="1"/>
  <c r="H1793" i="3"/>
  <c r="W1801" i="13"/>
  <c r="AA1801" i="13"/>
  <c r="A1799" i="13"/>
  <c r="K1798" i="13"/>
  <c r="M1798" i="13" s="1"/>
  <c r="F1798" i="13"/>
  <c r="H1798" i="13" s="1"/>
  <c r="J1801" i="13"/>
  <c r="CJ1796" i="13"/>
  <c r="CK1796" i="13"/>
  <c r="E1801" i="13"/>
  <c r="C1816" i="13"/>
  <c r="D1801" i="3"/>
  <c r="B1794" i="3" l="1"/>
  <c r="E1794" i="3" s="1"/>
  <c r="H1794" i="3"/>
  <c r="W1802" i="13"/>
  <c r="AA1802" i="13"/>
  <c r="A1800" i="13"/>
  <c r="K1799" i="13"/>
  <c r="M1799" i="13" s="1"/>
  <c r="F1799" i="13"/>
  <c r="H1799" i="13" s="1"/>
  <c r="J1802" i="13"/>
  <c r="CK1797" i="13"/>
  <c r="CJ1797" i="13"/>
  <c r="E1802" i="13"/>
  <c r="C1817" i="13"/>
  <c r="D1802" i="3"/>
  <c r="B1795" i="3" l="1"/>
  <c r="E1795" i="3" s="1"/>
  <c r="H1795" i="3"/>
  <c r="W1803" i="13"/>
  <c r="AA1803" i="13"/>
  <c r="A1801" i="13"/>
  <c r="F1800" i="13"/>
  <c r="H1800" i="13" s="1"/>
  <c r="K1800" i="13"/>
  <c r="M1800" i="13" s="1"/>
  <c r="J1803" i="13"/>
  <c r="CK1798" i="13"/>
  <c r="CJ1798" i="13"/>
  <c r="E1803" i="13"/>
  <c r="C1818" i="13"/>
  <c r="D1803" i="3"/>
  <c r="B1796" i="3" l="1"/>
  <c r="E1796" i="3" s="1"/>
  <c r="H1796" i="3"/>
  <c r="W1804" i="13"/>
  <c r="AA1804" i="13"/>
  <c r="A1802" i="13"/>
  <c r="K1801" i="13"/>
  <c r="M1801" i="13" s="1"/>
  <c r="F1801" i="13"/>
  <c r="H1801" i="13" s="1"/>
  <c r="J1804" i="13"/>
  <c r="CJ1799" i="13"/>
  <c r="CK1799" i="13"/>
  <c r="E1804" i="13"/>
  <c r="C1819" i="13"/>
  <c r="D1804" i="3"/>
  <c r="B1797" i="3" l="1"/>
  <c r="E1797" i="3" s="1"/>
  <c r="H1797" i="3"/>
  <c r="W1805" i="13"/>
  <c r="AA1805" i="13"/>
  <c r="A1803" i="13"/>
  <c r="K1802" i="13"/>
  <c r="M1802" i="13" s="1"/>
  <c r="F1802" i="13"/>
  <c r="H1802" i="13" s="1"/>
  <c r="J1805" i="13"/>
  <c r="CJ1800" i="13"/>
  <c r="CK1800" i="13"/>
  <c r="E1805" i="13"/>
  <c r="C1820" i="13"/>
  <c r="D1805" i="3"/>
  <c r="B1798" i="3" l="1"/>
  <c r="E1798" i="3" s="1"/>
  <c r="H1798" i="3"/>
  <c r="W1806" i="13"/>
  <c r="AA1806" i="13"/>
  <c r="A1804" i="13"/>
  <c r="K1803" i="13"/>
  <c r="M1803" i="13" s="1"/>
  <c r="F1803" i="13"/>
  <c r="H1803" i="13" s="1"/>
  <c r="J1806" i="13"/>
  <c r="CK1801" i="13"/>
  <c r="CJ1801" i="13"/>
  <c r="E1806" i="13"/>
  <c r="C1821" i="13"/>
  <c r="D1806" i="3"/>
  <c r="B1799" i="3" l="1"/>
  <c r="E1799" i="3" s="1"/>
  <c r="H1799" i="3"/>
  <c r="W1807" i="13"/>
  <c r="AA1807" i="13"/>
  <c r="A1805" i="13"/>
  <c r="F1804" i="13"/>
  <c r="H1804" i="13" s="1"/>
  <c r="K1804" i="13"/>
  <c r="M1804" i="13" s="1"/>
  <c r="J1807" i="13"/>
  <c r="CK1802" i="13"/>
  <c r="CJ1802" i="13"/>
  <c r="E1807" i="13"/>
  <c r="C1822" i="13"/>
  <c r="D1807" i="3"/>
  <c r="B1800" i="3" l="1"/>
  <c r="E1800" i="3" s="1"/>
  <c r="H1800" i="3"/>
  <c r="W1808" i="13"/>
  <c r="AA1808" i="13"/>
  <c r="A1806" i="13"/>
  <c r="K1805" i="13"/>
  <c r="M1805" i="13" s="1"/>
  <c r="F1805" i="13"/>
  <c r="H1805" i="13" s="1"/>
  <c r="J1808" i="13"/>
  <c r="CK1803" i="13"/>
  <c r="CJ1803" i="13"/>
  <c r="E1808" i="13"/>
  <c r="C1823" i="13"/>
  <c r="D1808" i="3"/>
  <c r="B1801" i="3" l="1"/>
  <c r="E1801" i="3" s="1"/>
  <c r="H1801" i="3"/>
  <c r="W1809" i="13"/>
  <c r="AA1809" i="13"/>
  <c r="A1807" i="13"/>
  <c r="K1806" i="13"/>
  <c r="M1806" i="13" s="1"/>
  <c r="F1806" i="13"/>
  <c r="H1806" i="13" s="1"/>
  <c r="J1809" i="13"/>
  <c r="CJ1804" i="13"/>
  <c r="CK1804" i="13"/>
  <c r="E1809" i="13"/>
  <c r="C1824" i="13"/>
  <c r="D1809" i="3"/>
  <c r="B1802" i="3" l="1"/>
  <c r="E1802" i="3" s="1"/>
  <c r="H1802" i="3"/>
  <c r="W1810" i="13"/>
  <c r="AA1810" i="13"/>
  <c r="A1808" i="13"/>
  <c r="K1807" i="13"/>
  <c r="M1807" i="13" s="1"/>
  <c r="F1807" i="13"/>
  <c r="H1807" i="13" s="1"/>
  <c r="J1810" i="13"/>
  <c r="CJ1805" i="13"/>
  <c r="CK1805" i="13"/>
  <c r="E1810" i="13"/>
  <c r="C1825" i="13"/>
  <c r="D1810" i="3"/>
  <c r="B1803" i="3" l="1"/>
  <c r="E1803" i="3" s="1"/>
  <c r="H1803" i="3"/>
  <c r="W1811" i="13"/>
  <c r="AA1811" i="13"/>
  <c r="A1809" i="13"/>
  <c r="F1808" i="13"/>
  <c r="H1808" i="13" s="1"/>
  <c r="K1808" i="13"/>
  <c r="M1808" i="13" s="1"/>
  <c r="J1811" i="13"/>
  <c r="CK1806" i="13"/>
  <c r="CJ1806" i="13"/>
  <c r="E1811" i="13"/>
  <c r="C1826" i="13"/>
  <c r="D1811" i="3"/>
  <c r="B1804" i="3" l="1"/>
  <c r="E1804" i="3" s="1"/>
  <c r="H1804" i="3"/>
  <c r="W1812" i="13"/>
  <c r="AA1812" i="13"/>
  <c r="A1810" i="13"/>
  <c r="K1809" i="13"/>
  <c r="M1809" i="13" s="1"/>
  <c r="F1809" i="13"/>
  <c r="H1809" i="13" s="1"/>
  <c r="J1812" i="13"/>
  <c r="CK1807" i="13"/>
  <c r="CJ1807" i="13"/>
  <c r="E1812" i="13"/>
  <c r="C1827" i="13"/>
  <c r="D1812" i="3"/>
  <c r="B1805" i="3" l="1"/>
  <c r="E1805" i="3" s="1"/>
  <c r="H1805" i="3"/>
  <c r="W1813" i="13"/>
  <c r="AA1813" i="13"/>
  <c r="A1811" i="13"/>
  <c r="K1810" i="13"/>
  <c r="M1810" i="13" s="1"/>
  <c r="F1810" i="13"/>
  <c r="H1810" i="13" s="1"/>
  <c r="J1813" i="13"/>
  <c r="CK1808" i="13"/>
  <c r="CJ1808" i="13"/>
  <c r="E1813" i="13"/>
  <c r="C1828" i="13"/>
  <c r="D1813" i="3"/>
  <c r="B1806" i="3" l="1"/>
  <c r="E1806" i="3" s="1"/>
  <c r="H1806" i="3"/>
  <c r="W1814" i="13"/>
  <c r="AA1814" i="13"/>
  <c r="A1812" i="13"/>
  <c r="F1811" i="13"/>
  <c r="H1811" i="13" s="1"/>
  <c r="K1811" i="13"/>
  <c r="M1811" i="13" s="1"/>
  <c r="J1814" i="13"/>
  <c r="CK1809" i="13"/>
  <c r="CJ1809" i="13"/>
  <c r="E1814" i="13"/>
  <c r="C1829" i="13"/>
  <c r="D1814" i="3"/>
  <c r="B1807" i="3" l="1"/>
  <c r="E1807" i="3" s="1"/>
  <c r="H1807" i="3"/>
  <c r="W1815" i="13"/>
  <c r="AA1815" i="13"/>
  <c r="A1813" i="13"/>
  <c r="F1812" i="13"/>
  <c r="H1812" i="13" s="1"/>
  <c r="K1812" i="13"/>
  <c r="M1812" i="13" s="1"/>
  <c r="J1815" i="13"/>
  <c r="CK1810" i="13"/>
  <c r="CJ1810" i="13"/>
  <c r="E1815" i="13"/>
  <c r="C1830" i="13"/>
  <c r="D1815" i="3"/>
  <c r="B1808" i="3" l="1"/>
  <c r="E1808" i="3" s="1"/>
  <c r="H1808" i="3"/>
  <c r="W1816" i="13"/>
  <c r="AA1816" i="13"/>
  <c r="A1814" i="13"/>
  <c r="K1813" i="13"/>
  <c r="M1813" i="13" s="1"/>
  <c r="F1813" i="13"/>
  <c r="H1813" i="13" s="1"/>
  <c r="J1816" i="13"/>
  <c r="CK1811" i="13"/>
  <c r="CJ1811" i="13"/>
  <c r="E1816" i="13"/>
  <c r="C1831" i="13"/>
  <c r="D1816" i="3"/>
  <c r="B1809" i="3" l="1"/>
  <c r="E1809" i="3" s="1"/>
  <c r="H1809" i="3"/>
  <c r="W1817" i="13"/>
  <c r="AA1817" i="13"/>
  <c r="A1815" i="13"/>
  <c r="F1814" i="13"/>
  <c r="H1814" i="13" s="1"/>
  <c r="K1814" i="13"/>
  <c r="M1814" i="13" s="1"/>
  <c r="J1817" i="13"/>
  <c r="CK1812" i="13"/>
  <c r="CJ1812" i="13"/>
  <c r="E1817" i="13"/>
  <c r="C1832" i="13"/>
  <c r="D1817" i="3"/>
  <c r="B1810" i="3" l="1"/>
  <c r="E1810" i="3" s="1"/>
  <c r="H1810" i="3"/>
  <c r="W1818" i="13"/>
  <c r="AA1818" i="13"/>
  <c r="A1816" i="13"/>
  <c r="K1815" i="13"/>
  <c r="M1815" i="13" s="1"/>
  <c r="F1815" i="13"/>
  <c r="H1815" i="13" s="1"/>
  <c r="J1818" i="13"/>
  <c r="CK1813" i="13"/>
  <c r="CJ1813" i="13"/>
  <c r="E1818" i="13"/>
  <c r="C1833" i="13"/>
  <c r="D1818" i="3"/>
  <c r="B1811" i="3" l="1"/>
  <c r="E1811" i="3" s="1"/>
  <c r="H1811" i="3"/>
  <c r="W1819" i="13"/>
  <c r="AA1819" i="13"/>
  <c r="A1817" i="13"/>
  <c r="F1816" i="13"/>
  <c r="H1816" i="13" s="1"/>
  <c r="K1816" i="13"/>
  <c r="M1816" i="13" s="1"/>
  <c r="J1819" i="13"/>
  <c r="CK1814" i="13"/>
  <c r="CJ1814" i="13"/>
  <c r="E1819" i="13"/>
  <c r="C1834" i="13"/>
  <c r="D1819" i="3"/>
  <c r="B1812" i="3" l="1"/>
  <c r="E1812" i="3" s="1"/>
  <c r="H1812" i="3"/>
  <c r="W1820" i="13"/>
  <c r="AA1820" i="13"/>
  <c r="A1818" i="13"/>
  <c r="K1817" i="13"/>
  <c r="M1817" i="13" s="1"/>
  <c r="F1817" i="13"/>
  <c r="H1817" i="13" s="1"/>
  <c r="J1820" i="13"/>
  <c r="CJ1815" i="13"/>
  <c r="CK1815" i="13"/>
  <c r="E1820" i="13"/>
  <c r="C1835" i="13"/>
  <c r="D1820" i="3"/>
  <c r="B1813" i="3" l="1"/>
  <c r="E1813" i="3" s="1"/>
  <c r="H1813" i="3"/>
  <c r="W1821" i="13"/>
  <c r="AA1821" i="13"/>
  <c r="A1819" i="13"/>
  <c r="F1818" i="13"/>
  <c r="H1818" i="13" s="1"/>
  <c r="K1818" i="13"/>
  <c r="M1818" i="13" s="1"/>
  <c r="J1821" i="13"/>
  <c r="CK1816" i="13"/>
  <c r="CJ1816" i="13"/>
  <c r="E1821" i="13"/>
  <c r="C1836" i="13"/>
  <c r="D1821" i="3"/>
  <c r="B1814" i="3" l="1"/>
  <c r="E1814" i="3" s="1"/>
  <c r="H1814" i="3"/>
  <c r="W1822" i="13"/>
  <c r="AA1822" i="13"/>
  <c r="A1820" i="13"/>
  <c r="K1819" i="13"/>
  <c r="M1819" i="13" s="1"/>
  <c r="F1819" i="13"/>
  <c r="H1819" i="13" s="1"/>
  <c r="J1822" i="13"/>
  <c r="CK1817" i="13"/>
  <c r="CJ1817" i="13"/>
  <c r="E1822" i="13"/>
  <c r="C1837" i="13"/>
  <c r="D1822" i="3"/>
  <c r="B1815" i="3" l="1"/>
  <c r="E1815" i="3" s="1"/>
  <c r="H1815" i="3"/>
  <c r="W1823" i="13"/>
  <c r="AA1823" i="13"/>
  <c r="A1821" i="13"/>
  <c r="K1820" i="13"/>
  <c r="M1820" i="13" s="1"/>
  <c r="F1820" i="13"/>
  <c r="H1820" i="13" s="1"/>
  <c r="J1823" i="13"/>
  <c r="CJ1818" i="13"/>
  <c r="CK1818" i="13"/>
  <c r="E1823" i="13"/>
  <c r="C1838" i="13"/>
  <c r="D1823" i="3"/>
  <c r="B1816" i="3" l="1"/>
  <c r="E1816" i="3" s="1"/>
  <c r="H1816" i="3"/>
  <c r="W1824" i="13"/>
  <c r="AA1824" i="13"/>
  <c r="A1822" i="13"/>
  <c r="K1821" i="13"/>
  <c r="M1821" i="13" s="1"/>
  <c r="F1821" i="13"/>
  <c r="H1821" i="13" s="1"/>
  <c r="J1824" i="13"/>
  <c r="CK1819" i="13"/>
  <c r="CJ1819" i="13"/>
  <c r="E1824" i="13"/>
  <c r="C1839" i="13"/>
  <c r="D1824" i="3"/>
  <c r="B1817" i="3" l="1"/>
  <c r="E1817" i="3" s="1"/>
  <c r="H1817" i="3"/>
  <c r="W1825" i="13"/>
  <c r="AA1825" i="13"/>
  <c r="A1823" i="13"/>
  <c r="F1822" i="13"/>
  <c r="H1822" i="13" s="1"/>
  <c r="K1822" i="13"/>
  <c r="M1822" i="13" s="1"/>
  <c r="J1825" i="13"/>
  <c r="CK1820" i="13"/>
  <c r="CJ1820" i="13"/>
  <c r="E1825" i="13"/>
  <c r="C1840" i="13"/>
  <c r="D1825" i="3"/>
  <c r="B1818" i="3" l="1"/>
  <c r="E1818" i="3" s="1"/>
  <c r="H1818" i="3"/>
  <c r="W1826" i="13"/>
  <c r="AA1826" i="13"/>
  <c r="A1824" i="13"/>
  <c r="F1823" i="13"/>
  <c r="H1823" i="13" s="1"/>
  <c r="K1823" i="13"/>
  <c r="M1823" i="13" s="1"/>
  <c r="J1826" i="13"/>
  <c r="CK1821" i="13"/>
  <c r="CJ1821" i="13"/>
  <c r="E1826" i="13"/>
  <c r="C1841" i="13"/>
  <c r="D1826" i="3"/>
  <c r="B1819" i="3" l="1"/>
  <c r="E1819" i="3" s="1"/>
  <c r="H1819" i="3"/>
  <c r="W1827" i="13"/>
  <c r="AA1827" i="13"/>
  <c r="A1825" i="13"/>
  <c r="F1824" i="13"/>
  <c r="H1824" i="13" s="1"/>
  <c r="K1824" i="13"/>
  <c r="M1824" i="13" s="1"/>
  <c r="J1827" i="13"/>
  <c r="CK1822" i="13"/>
  <c r="CJ1822" i="13"/>
  <c r="E1827" i="13"/>
  <c r="C1842" i="13"/>
  <c r="D1827" i="3"/>
  <c r="B1820" i="3" l="1"/>
  <c r="E1820" i="3" s="1"/>
  <c r="H1820" i="3"/>
  <c r="W1828" i="13"/>
  <c r="AA1828" i="13"/>
  <c r="A1826" i="13"/>
  <c r="K1825" i="13"/>
  <c r="M1825" i="13" s="1"/>
  <c r="F1825" i="13"/>
  <c r="H1825" i="13" s="1"/>
  <c r="J1828" i="13"/>
  <c r="CK1823" i="13"/>
  <c r="CJ1823" i="13"/>
  <c r="E1828" i="13"/>
  <c r="C1843" i="13"/>
  <c r="D1828" i="3"/>
  <c r="B1821" i="3" l="1"/>
  <c r="E1821" i="3" s="1"/>
  <c r="H1821" i="3"/>
  <c r="W1829" i="13"/>
  <c r="AA1829" i="13"/>
  <c r="A1827" i="13"/>
  <c r="K1826" i="13"/>
  <c r="M1826" i="13" s="1"/>
  <c r="F1826" i="13"/>
  <c r="H1826" i="13" s="1"/>
  <c r="J1829" i="13"/>
  <c r="CK1824" i="13"/>
  <c r="CJ1824" i="13"/>
  <c r="E1829" i="13"/>
  <c r="C1844" i="13"/>
  <c r="D1829" i="3"/>
  <c r="B1822" i="3" l="1"/>
  <c r="E1822" i="3" s="1"/>
  <c r="H1822" i="3"/>
  <c r="W1830" i="13"/>
  <c r="AA1830" i="13"/>
  <c r="A1828" i="13"/>
  <c r="K1827" i="13"/>
  <c r="M1827" i="13" s="1"/>
  <c r="F1827" i="13"/>
  <c r="H1827" i="13" s="1"/>
  <c r="J1830" i="13"/>
  <c r="CK1825" i="13"/>
  <c r="CJ1825" i="13"/>
  <c r="E1830" i="13"/>
  <c r="C1845" i="13"/>
  <c r="D1830" i="3"/>
  <c r="B1823" i="3" l="1"/>
  <c r="E1823" i="3" s="1"/>
  <c r="H1823" i="3"/>
  <c r="W1831" i="13"/>
  <c r="AA1831" i="13"/>
  <c r="A1829" i="13"/>
  <c r="F1828" i="13"/>
  <c r="H1828" i="13" s="1"/>
  <c r="K1828" i="13"/>
  <c r="M1828" i="13" s="1"/>
  <c r="J1831" i="13"/>
  <c r="CK1826" i="13"/>
  <c r="CJ1826" i="13"/>
  <c r="E1831" i="13"/>
  <c r="C1846" i="13"/>
  <c r="D1831" i="3"/>
  <c r="B1824" i="3" l="1"/>
  <c r="E1824" i="3" s="1"/>
  <c r="H1824" i="3"/>
  <c r="W1832" i="13"/>
  <c r="AA1832" i="13"/>
  <c r="A1830" i="13"/>
  <c r="F1829" i="13"/>
  <c r="H1829" i="13" s="1"/>
  <c r="K1829" i="13"/>
  <c r="M1829" i="13" s="1"/>
  <c r="J1832" i="13"/>
  <c r="CJ1827" i="13"/>
  <c r="CK1827" i="13"/>
  <c r="E1832" i="13"/>
  <c r="C1847" i="13"/>
  <c r="D1832" i="3"/>
  <c r="B1825" i="3" l="1"/>
  <c r="E1825" i="3" s="1"/>
  <c r="H1825" i="3"/>
  <c r="W1833" i="13"/>
  <c r="AA1833" i="13"/>
  <c r="A1831" i="13"/>
  <c r="F1830" i="13"/>
  <c r="H1830" i="13" s="1"/>
  <c r="K1830" i="13"/>
  <c r="M1830" i="13" s="1"/>
  <c r="J1833" i="13"/>
  <c r="CJ1828" i="13"/>
  <c r="CK1828" i="13"/>
  <c r="E1833" i="13"/>
  <c r="C1848" i="13"/>
  <c r="D1833" i="3"/>
  <c r="B1826" i="3" l="1"/>
  <c r="E1826" i="3" s="1"/>
  <c r="H1826" i="3"/>
  <c r="W1834" i="13"/>
  <c r="AA1834" i="13"/>
  <c r="A1832" i="13"/>
  <c r="K1831" i="13"/>
  <c r="M1831" i="13" s="1"/>
  <c r="F1831" i="13"/>
  <c r="H1831" i="13" s="1"/>
  <c r="J1834" i="13"/>
  <c r="CK1829" i="13"/>
  <c r="CJ1829" i="13"/>
  <c r="E1834" i="13"/>
  <c r="C1849" i="13"/>
  <c r="D1834" i="3"/>
  <c r="B1827" i="3" l="1"/>
  <c r="E1827" i="3" s="1"/>
  <c r="H1827" i="3"/>
  <c r="W1835" i="13"/>
  <c r="AA1835" i="13"/>
  <c r="A1833" i="13"/>
  <c r="F1832" i="13"/>
  <c r="H1832" i="13" s="1"/>
  <c r="K1832" i="13"/>
  <c r="M1832" i="13" s="1"/>
  <c r="J1835" i="13"/>
  <c r="CK1830" i="13"/>
  <c r="CJ1830" i="13"/>
  <c r="E1835" i="13"/>
  <c r="C1850" i="13"/>
  <c r="D1835" i="3"/>
  <c r="B1828" i="3" l="1"/>
  <c r="E1828" i="3" s="1"/>
  <c r="H1828" i="3"/>
  <c r="W1836" i="13"/>
  <c r="AA1836" i="13"/>
  <c r="A1834" i="13"/>
  <c r="K1833" i="13"/>
  <c r="M1833" i="13" s="1"/>
  <c r="F1833" i="13"/>
  <c r="H1833" i="13" s="1"/>
  <c r="J1836" i="13"/>
  <c r="CK1831" i="13"/>
  <c r="CJ1831" i="13"/>
  <c r="E1836" i="13"/>
  <c r="C1851" i="13"/>
  <c r="D1836" i="3"/>
  <c r="B1829" i="3" l="1"/>
  <c r="E1829" i="3" s="1"/>
  <c r="H1829" i="3"/>
  <c r="W1837" i="13"/>
  <c r="AA1837" i="13"/>
  <c r="A1835" i="13"/>
  <c r="F1834" i="13"/>
  <c r="H1834" i="13" s="1"/>
  <c r="K1834" i="13"/>
  <c r="M1834" i="13" s="1"/>
  <c r="J1837" i="13"/>
  <c r="CJ1832" i="13"/>
  <c r="CK1832" i="13"/>
  <c r="E1837" i="13"/>
  <c r="C1852" i="13"/>
  <c r="D1837" i="3"/>
  <c r="B1830" i="3" l="1"/>
  <c r="E1830" i="3" s="1"/>
  <c r="H1830" i="3"/>
  <c r="W1838" i="13"/>
  <c r="AA1838" i="13"/>
  <c r="A1836" i="13"/>
  <c r="K1835" i="13"/>
  <c r="M1835" i="13" s="1"/>
  <c r="F1835" i="13"/>
  <c r="H1835" i="13" s="1"/>
  <c r="J1838" i="13"/>
  <c r="CJ1833" i="13"/>
  <c r="CK1833" i="13"/>
  <c r="E1838" i="13"/>
  <c r="C1853" i="13"/>
  <c r="D1838" i="3"/>
  <c r="B1831" i="3" l="1"/>
  <c r="E1831" i="3" s="1"/>
  <c r="H1831" i="3"/>
  <c r="W1839" i="13"/>
  <c r="AA1839" i="13"/>
  <c r="A1837" i="13"/>
  <c r="F1836" i="13"/>
  <c r="H1836" i="13" s="1"/>
  <c r="K1836" i="13"/>
  <c r="M1836" i="13" s="1"/>
  <c r="J1839" i="13"/>
  <c r="CJ1834" i="13"/>
  <c r="CK1834" i="13"/>
  <c r="E1839" i="13"/>
  <c r="C1854" i="13"/>
  <c r="D1839" i="3"/>
  <c r="B1832" i="3" l="1"/>
  <c r="E1832" i="3" s="1"/>
  <c r="H1832" i="3"/>
  <c r="W1840" i="13"/>
  <c r="AA1840" i="13"/>
  <c r="A1838" i="13"/>
  <c r="K1837" i="13"/>
  <c r="M1837" i="13" s="1"/>
  <c r="F1837" i="13"/>
  <c r="H1837" i="13" s="1"/>
  <c r="J1840" i="13"/>
  <c r="CK1835" i="13"/>
  <c r="CJ1835" i="13"/>
  <c r="E1840" i="13"/>
  <c r="C1855" i="13"/>
  <c r="D1840" i="3"/>
  <c r="B1833" i="3" l="1"/>
  <c r="E1833" i="3" s="1"/>
  <c r="H1833" i="3"/>
  <c r="W1841" i="13"/>
  <c r="AA1841" i="13"/>
  <c r="A1839" i="13"/>
  <c r="F1838" i="13"/>
  <c r="H1838" i="13" s="1"/>
  <c r="K1838" i="13"/>
  <c r="M1838" i="13" s="1"/>
  <c r="J1841" i="13"/>
  <c r="CJ1836" i="13"/>
  <c r="CK1836" i="13"/>
  <c r="E1841" i="13"/>
  <c r="C1856" i="13"/>
  <c r="D1841" i="3"/>
  <c r="B1834" i="3" l="1"/>
  <c r="E1834" i="3" s="1"/>
  <c r="H1834" i="3"/>
  <c r="W1842" i="13"/>
  <c r="AA1842" i="13"/>
  <c r="A1840" i="13"/>
  <c r="K1839" i="13"/>
  <c r="M1839" i="13" s="1"/>
  <c r="F1839" i="13"/>
  <c r="H1839" i="13" s="1"/>
  <c r="J1842" i="13"/>
  <c r="CK1837" i="13"/>
  <c r="CJ1837" i="13"/>
  <c r="E1842" i="13"/>
  <c r="C1857" i="13"/>
  <c r="D1842" i="3"/>
  <c r="B1835" i="3" l="1"/>
  <c r="E1835" i="3" s="1"/>
  <c r="H1835" i="3"/>
  <c r="W1843" i="13"/>
  <c r="AA1843" i="13"/>
  <c r="A1841" i="13"/>
  <c r="K1840" i="13"/>
  <c r="M1840" i="13" s="1"/>
  <c r="F1840" i="13"/>
  <c r="H1840" i="13" s="1"/>
  <c r="J1843" i="13"/>
  <c r="CJ1838" i="13"/>
  <c r="CK1838" i="13"/>
  <c r="E1843" i="13"/>
  <c r="C1858" i="13"/>
  <c r="D1843" i="3"/>
  <c r="B1836" i="3" l="1"/>
  <c r="E1836" i="3" s="1"/>
  <c r="H1836" i="3"/>
  <c r="W1844" i="13"/>
  <c r="AA1844" i="13"/>
  <c r="A1842" i="13"/>
  <c r="K1841" i="13"/>
  <c r="M1841" i="13" s="1"/>
  <c r="F1841" i="13"/>
  <c r="H1841" i="13" s="1"/>
  <c r="J1844" i="13"/>
  <c r="CK1839" i="13"/>
  <c r="CJ1839" i="13"/>
  <c r="E1844" i="13"/>
  <c r="C1859" i="13"/>
  <c r="D1844" i="3"/>
  <c r="B1837" i="3" l="1"/>
  <c r="E1837" i="3" s="1"/>
  <c r="H1837" i="3"/>
  <c r="W1845" i="13"/>
  <c r="AA1845" i="13"/>
  <c r="A1843" i="13"/>
  <c r="K1842" i="13"/>
  <c r="M1842" i="13" s="1"/>
  <c r="F1842" i="13"/>
  <c r="H1842" i="13" s="1"/>
  <c r="J1845" i="13"/>
  <c r="CK1840" i="13"/>
  <c r="CJ1840" i="13"/>
  <c r="E1845" i="13"/>
  <c r="C1860" i="13"/>
  <c r="D1845" i="3"/>
  <c r="B1838" i="3" l="1"/>
  <c r="E1838" i="3" s="1"/>
  <c r="H1838" i="3"/>
  <c r="W1846" i="13"/>
  <c r="AA1846" i="13"/>
  <c r="A1844" i="13"/>
  <c r="K1843" i="13"/>
  <c r="M1843" i="13" s="1"/>
  <c r="F1843" i="13"/>
  <c r="H1843" i="13" s="1"/>
  <c r="J1846" i="13"/>
  <c r="CK1841" i="13"/>
  <c r="CJ1841" i="13"/>
  <c r="E1846" i="13"/>
  <c r="C1861" i="13"/>
  <c r="D1846" i="3"/>
  <c r="B1839" i="3" l="1"/>
  <c r="E1839" i="3" s="1"/>
  <c r="H1839" i="3"/>
  <c r="W1847" i="13"/>
  <c r="AA1847" i="13"/>
  <c r="A1845" i="13"/>
  <c r="F1844" i="13"/>
  <c r="H1844" i="13" s="1"/>
  <c r="K1844" i="13"/>
  <c r="M1844" i="13" s="1"/>
  <c r="J1847" i="13"/>
  <c r="CK1842" i="13"/>
  <c r="CJ1842" i="13"/>
  <c r="E1847" i="13"/>
  <c r="C1862" i="13"/>
  <c r="D1847" i="3"/>
  <c r="B1840" i="3" l="1"/>
  <c r="E1840" i="3" s="1"/>
  <c r="H1840" i="3"/>
  <c r="W1848" i="13"/>
  <c r="AA1848" i="13"/>
  <c r="A1846" i="13"/>
  <c r="F1845" i="13"/>
  <c r="H1845" i="13" s="1"/>
  <c r="K1845" i="13"/>
  <c r="M1845" i="13" s="1"/>
  <c r="J1848" i="13"/>
  <c r="CK1843" i="13"/>
  <c r="CJ1843" i="13"/>
  <c r="E1848" i="13"/>
  <c r="C1863" i="13"/>
  <c r="D1848" i="3"/>
  <c r="B1841" i="3" l="1"/>
  <c r="E1841" i="3" s="1"/>
  <c r="H1841" i="3"/>
  <c r="W1849" i="13"/>
  <c r="AA1849" i="13"/>
  <c r="A1847" i="13"/>
  <c r="F1846" i="13"/>
  <c r="H1846" i="13" s="1"/>
  <c r="K1846" i="13"/>
  <c r="M1846" i="13" s="1"/>
  <c r="J1849" i="13"/>
  <c r="CK1844" i="13"/>
  <c r="CJ1844" i="13"/>
  <c r="E1849" i="13"/>
  <c r="C1864" i="13"/>
  <c r="D1849" i="3"/>
  <c r="B1842" i="3" l="1"/>
  <c r="E1842" i="3" s="1"/>
  <c r="H1842" i="3"/>
  <c r="W1850" i="13"/>
  <c r="AA1850" i="13"/>
  <c r="A1848" i="13"/>
  <c r="K1847" i="13"/>
  <c r="M1847" i="13" s="1"/>
  <c r="F1847" i="13"/>
  <c r="H1847" i="13" s="1"/>
  <c r="J1850" i="13"/>
  <c r="CJ1845" i="13"/>
  <c r="CK1845" i="13"/>
  <c r="E1850" i="13"/>
  <c r="C1865" i="13"/>
  <c r="D1850" i="3"/>
  <c r="B1843" i="3" l="1"/>
  <c r="E1843" i="3" s="1"/>
  <c r="H1843" i="3"/>
  <c r="W1851" i="13"/>
  <c r="AA1851" i="13"/>
  <c r="A1849" i="13"/>
  <c r="K1848" i="13"/>
  <c r="M1848" i="13" s="1"/>
  <c r="F1848" i="13"/>
  <c r="H1848" i="13" s="1"/>
  <c r="J1851" i="13"/>
  <c r="CJ1846" i="13"/>
  <c r="CK1846" i="13"/>
  <c r="E1851" i="13"/>
  <c r="C1866" i="13"/>
  <c r="D1851" i="3"/>
  <c r="B1844" i="3" l="1"/>
  <c r="E1844" i="3" s="1"/>
  <c r="H1844" i="3"/>
  <c r="W1852" i="13"/>
  <c r="AA1852" i="13"/>
  <c r="A1850" i="13"/>
  <c r="K1849" i="13"/>
  <c r="M1849" i="13" s="1"/>
  <c r="F1849" i="13"/>
  <c r="H1849" i="13" s="1"/>
  <c r="J1852" i="13"/>
  <c r="CJ1847" i="13"/>
  <c r="CK1847" i="13"/>
  <c r="E1852" i="13"/>
  <c r="C1867" i="13"/>
  <c r="D1852" i="3"/>
  <c r="B1845" i="3" l="1"/>
  <c r="E1845" i="3" s="1"/>
  <c r="H1845" i="3"/>
  <c r="W1853" i="13"/>
  <c r="AA1853" i="13"/>
  <c r="A1851" i="13"/>
  <c r="F1850" i="13"/>
  <c r="H1850" i="13" s="1"/>
  <c r="K1850" i="13"/>
  <c r="M1850" i="13" s="1"/>
  <c r="J1853" i="13"/>
  <c r="CK1848" i="13"/>
  <c r="CJ1848" i="13"/>
  <c r="E1853" i="13"/>
  <c r="C1868" i="13"/>
  <c r="D1853" i="3"/>
  <c r="B1846" i="3" l="1"/>
  <c r="E1846" i="3" s="1"/>
  <c r="H1846" i="3"/>
  <c r="W1854" i="13"/>
  <c r="AA1854" i="13"/>
  <c r="A1852" i="13"/>
  <c r="K1851" i="13"/>
  <c r="M1851" i="13" s="1"/>
  <c r="F1851" i="13"/>
  <c r="H1851" i="13" s="1"/>
  <c r="J1854" i="13"/>
  <c r="CK1849" i="13"/>
  <c r="CJ1849" i="13"/>
  <c r="E1854" i="13"/>
  <c r="C1869" i="13"/>
  <c r="D1854" i="3"/>
  <c r="B1847" i="3" l="1"/>
  <c r="E1847" i="3" s="1"/>
  <c r="H1847" i="3"/>
  <c r="W1855" i="13"/>
  <c r="AA1855" i="13"/>
  <c r="A1853" i="13"/>
  <c r="F1852" i="13"/>
  <c r="H1852" i="13" s="1"/>
  <c r="K1852" i="13"/>
  <c r="M1852" i="13" s="1"/>
  <c r="J1855" i="13"/>
  <c r="CK1850" i="13"/>
  <c r="CJ1850" i="13"/>
  <c r="E1855" i="13"/>
  <c r="C1870" i="13"/>
  <c r="D1855" i="3"/>
  <c r="B1848" i="3" l="1"/>
  <c r="E1848" i="3" s="1"/>
  <c r="H1848" i="3"/>
  <c r="W1856" i="13"/>
  <c r="AA1856" i="13"/>
  <c r="A1854" i="13"/>
  <c r="K1853" i="13"/>
  <c r="M1853" i="13" s="1"/>
  <c r="F1853" i="13"/>
  <c r="H1853" i="13" s="1"/>
  <c r="J1856" i="13"/>
  <c r="CK1851" i="13"/>
  <c r="CJ1851" i="13"/>
  <c r="E1856" i="13"/>
  <c r="C1871" i="13"/>
  <c r="D1856" i="3"/>
  <c r="B1849" i="3" l="1"/>
  <c r="E1849" i="3" s="1"/>
  <c r="H1849" i="3"/>
  <c r="W1857" i="13"/>
  <c r="AA1857" i="13"/>
  <c r="A1855" i="13"/>
  <c r="F1854" i="13"/>
  <c r="H1854" i="13" s="1"/>
  <c r="K1854" i="13"/>
  <c r="M1854" i="13" s="1"/>
  <c r="J1857" i="13"/>
  <c r="CK1852" i="13"/>
  <c r="CJ1852" i="13"/>
  <c r="E1857" i="13"/>
  <c r="C1872" i="13"/>
  <c r="D1857" i="3"/>
  <c r="B1850" i="3" l="1"/>
  <c r="E1850" i="3" s="1"/>
  <c r="H1850" i="3"/>
  <c r="W1858" i="13"/>
  <c r="AA1858" i="13"/>
  <c r="A1856" i="13"/>
  <c r="K1855" i="13"/>
  <c r="M1855" i="13" s="1"/>
  <c r="F1855" i="13"/>
  <c r="H1855" i="13" s="1"/>
  <c r="J1858" i="13"/>
  <c r="CK1853" i="13"/>
  <c r="CJ1853" i="13"/>
  <c r="E1858" i="13"/>
  <c r="C1873" i="13"/>
  <c r="D1858" i="3"/>
  <c r="B1851" i="3" l="1"/>
  <c r="E1851" i="3" s="1"/>
  <c r="H1851" i="3"/>
  <c r="W1859" i="13"/>
  <c r="AA1859" i="13"/>
  <c r="A1857" i="13"/>
  <c r="K1856" i="13"/>
  <c r="M1856" i="13" s="1"/>
  <c r="F1856" i="13"/>
  <c r="H1856" i="13" s="1"/>
  <c r="J1859" i="13"/>
  <c r="CJ1854" i="13"/>
  <c r="CK1854" i="13"/>
  <c r="E1859" i="13"/>
  <c r="C1874" i="13"/>
  <c r="D1859" i="3"/>
  <c r="B1852" i="3" l="1"/>
  <c r="E1852" i="3" s="1"/>
  <c r="H1852" i="3"/>
  <c r="W1860" i="13"/>
  <c r="AA1860" i="13"/>
  <c r="A1858" i="13"/>
  <c r="K1857" i="13"/>
  <c r="M1857" i="13" s="1"/>
  <c r="F1857" i="13"/>
  <c r="H1857" i="13" s="1"/>
  <c r="J1860" i="13"/>
  <c r="CJ1855" i="13"/>
  <c r="CK1855" i="13"/>
  <c r="E1860" i="13"/>
  <c r="C1875" i="13"/>
  <c r="D1860" i="3"/>
  <c r="B1853" i="3" l="1"/>
  <c r="E1853" i="3" s="1"/>
  <c r="H1853" i="3"/>
  <c r="W1861" i="13"/>
  <c r="AA1861" i="13"/>
  <c r="A1859" i="13"/>
  <c r="F1858" i="13"/>
  <c r="H1858" i="13" s="1"/>
  <c r="K1858" i="13"/>
  <c r="M1858" i="13" s="1"/>
  <c r="J1861" i="13"/>
  <c r="CJ1856" i="13"/>
  <c r="CK1856" i="13"/>
  <c r="E1861" i="13"/>
  <c r="C1876" i="13"/>
  <c r="D1861" i="3"/>
  <c r="B1854" i="3" l="1"/>
  <c r="E1854" i="3" s="1"/>
  <c r="H1854" i="3"/>
  <c r="W1862" i="13"/>
  <c r="AA1862" i="13"/>
  <c r="A1860" i="13"/>
  <c r="K1859" i="13"/>
  <c r="M1859" i="13" s="1"/>
  <c r="F1859" i="13"/>
  <c r="H1859" i="13" s="1"/>
  <c r="J1862" i="13"/>
  <c r="CK1857" i="13"/>
  <c r="CJ1857" i="13"/>
  <c r="E1862" i="13"/>
  <c r="C1877" i="13"/>
  <c r="D1862" i="3"/>
  <c r="B1855" i="3" l="1"/>
  <c r="E1855" i="3" s="1"/>
  <c r="H1855" i="3"/>
  <c r="W1863" i="13"/>
  <c r="AA1863" i="13"/>
  <c r="A1861" i="13"/>
  <c r="F1860" i="13"/>
  <c r="H1860" i="13" s="1"/>
  <c r="K1860" i="13"/>
  <c r="M1860" i="13" s="1"/>
  <c r="J1863" i="13"/>
  <c r="CK1858" i="13"/>
  <c r="CJ1858" i="13"/>
  <c r="E1863" i="13"/>
  <c r="C1878" i="13"/>
  <c r="D1863" i="3"/>
  <c r="B1856" i="3" l="1"/>
  <c r="E1856" i="3" s="1"/>
  <c r="H1856" i="3"/>
  <c r="W1864" i="13"/>
  <c r="AA1864" i="13"/>
  <c r="A1862" i="13"/>
  <c r="K1861" i="13"/>
  <c r="M1861" i="13" s="1"/>
  <c r="F1861" i="13"/>
  <c r="H1861" i="13" s="1"/>
  <c r="J1864" i="13"/>
  <c r="CJ1859" i="13"/>
  <c r="CK1859" i="13"/>
  <c r="E1864" i="13"/>
  <c r="C1879" i="13"/>
  <c r="D1864" i="3"/>
  <c r="B1857" i="3" l="1"/>
  <c r="E1857" i="3" s="1"/>
  <c r="H1857" i="3"/>
  <c r="W1865" i="13"/>
  <c r="AA1865" i="13"/>
  <c r="A1863" i="13"/>
  <c r="F1862" i="13"/>
  <c r="H1862" i="13" s="1"/>
  <c r="K1862" i="13"/>
  <c r="M1862" i="13" s="1"/>
  <c r="J1865" i="13"/>
  <c r="CK1860" i="13"/>
  <c r="CJ1860" i="13"/>
  <c r="E1865" i="13"/>
  <c r="C1880" i="13"/>
  <c r="D1865" i="3"/>
  <c r="B1858" i="3" l="1"/>
  <c r="E1858" i="3" s="1"/>
  <c r="H1858" i="3"/>
  <c r="W1866" i="13"/>
  <c r="AA1866" i="13"/>
  <c r="A1864" i="13"/>
  <c r="K1863" i="13"/>
  <c r="M1863" i="13" s="1"/>
  <c r="F1863" i="13"/>
  <c r="H1863" i="13" s="1"/>
  <c r="J1866" i="13"/>
  <c r="CK1861" i="13"/>
  <c r="CJ1861" i="13"/>
  <c r="E1866" i="13"/>
  <c r="C1881" i="13"/>
  <c r="D1866" i="3"/>
  <c r="B1859" i="3" l="1"/>
  <c r="E1859" i="3" s="1"/>
  <c r="H1859" i="3"/>
  <c r="W1867" i="13"/>
  <c r="AA1867" i="13"/>
  <c r="A1865" i="13"/>
  <c r="K1864" i="13"/>
  <c r="M1864" i="13" s="1"/>
  <c r="F1864" i="13"/>
  <c r="H1864" i="13" s="1"/>
  <c r="J1867" i="13"/>
  <c r="CJ1862" i="13"/>
  <c r="CK1862" i="13"/>
  <c r="E1867" i="13"/>
  <c r="C1882" i="13"/>
  <c r="D1867" i="3"/>
  <c r="B1860" i="3" l="1"/>
  <c r="E1860" i="3" s="1"/>
  <c r="H1860" i="3"/>
  <c r="W1868" i="13"/>
  <c r="AA1868" i="13"/>
  <c r="A1866" i="13"/>
  <c r="K1865" i="13"/>
  <c r="M1865" i="13" s="1"/>
  <c r="F1865" i="13"/>
  <c r="H1865" i="13" s="1"/>
  <c r="J1868" i="13"/>
  <c r="CK1863" i="13"/>
  <c r="CJ1863" i="13"/>
  <c r="E1868" i="13"/>
  <c r="C1883" i="13"/>
  <c r="D1868" i="3"/>
  <c r="B1861" i="3" l="1"/>
  <c r="E1861" i="3" s="1"/>
  <c r="H1861" i="3"/>
  <c r="W1869" i="13"/>
  <c r="AA1869" i="13"/>
  <c r="A1867" i="13"/>
  <c r="K1866" i="13"/>
  <c r="M1866" i="13" s="1"/>
  <c r="F1866" i="13"/>
  <c r="H1866" i="13" s="1"/>
  <c r="J1869" i="13"/>
  <c r="CK1864" i="13"/>
  <c r="CJ1864" i="13"/>
  <c r="E1869" i="13"/>
  <c r="C1884" i="13"/>
  <c r="D1869" i="3"/>
  <c r="B1862" i="3" l="1"/>
  <c r="E1862" i="3" s="1"/>
  <c r="H1862" i="3"/>
  <c r="W1870" i="13"/>
  <c r="AA1870" i="13"/>
  <c r="A1868" i="13"/>
  <c r="F1867" i="13"/>
  <c r="H1867" i="13" s="1"/>
  <c r="K1867" i="13"/>
  <c r="M1867" i="13" s="1"/>
  <c r="J1870" i="13"/>
  <c r="CK1865" i="13"/>
  <c r="CJ1865" i="13"/>
  <c r="E1870" i="13"/>
  <c r="C1885" i="13"/>
  <c r="D1870" i="3"/>
  <c r="B1863" i="3" l="1"/>
  <c r="E1863" i="3" s="1"/>
  <c r="H1863" i="3"/>
  <c r="W1871" i="13"/>
  <c r="AA1871" i="13"/>
  <c r="A1869" i="13"/>
  <c r="F1868" i="13"/>
  <c r="H1868" i="13" s="1"/>
  <c r="K1868" i="13"/>
  <c r="M1868" i="13" s="1"/>
  <c r="J1871" i="13"/>
  <c r="CK1866" i="13"/>
  <c r="CJ1866" i="13"/>
  <c r="E1871" i="13"/>
  <c r="C1886" i="13"/>
  <c r="D1871" i="3"/>
  <c r="B1864" i="3" l="1"/>
  <c r="E1864" i="3" s="1"/>
  <c r="H1864" i="3"/>
  <c r="W1872" i="13"/>
  <c r="AA1872" i="13"/>
  <c r="A1870" i="13"/>
  <c r="K1869" i="13"/>
  <c r="M1869" i="13" s="1"/>
  <c r="F1869" i="13"/>
  <c r="H1869" i="13" s="1"/>
  <c r="J1872" i="13"/>
  <c r="CK1867" i="13"/>
  <c r="CJ1867" i="13"/>
  <c r="E1872" i="13"/>
  <c r="C1887" i="13"/>
  <c r="D1872" i="3"/>
  <c r="B1865" i="3" l="1"/>
  <c r="E1865" i="3" s="1"/>
  <c r="H1865" i="3"/>
  <c r="W1873" i="13"/>
  <c r="AA1873" i="13"/>
  <c r="A1871" i="13"/>
  <c r="K1870" i="13"/>
  <c r="M1870" i="13" s="1"/>
  <c r="F1870" i="13"/>
  <c r="H1870" i="13" s="1"/>
  <c r="J1873" i="13"/>
  <c r="CJ1868" i="13"/>
  <c r="CK1868" i="13"/>
  <c r="E1873" i="13"/>
  <c r="C1888" i="13"/>
  <c r="D1873" i="3"/>
  <c r="B1866" i="3" l="1"/>
  <c r="E1866" i="3" s="1"/>
  <c r="H1866" i="3"/>
  <c r="W1874" i="13"/>
  <c r="AA1874" i="13"/>
  <c r="A1872" i="13"/>
  <c r="F1871" i="13"/>
  <c r="H1871" i="13" s="1"/>
  <c r="K1871" i="13"/>
  <c r="M1871" i="13" s="1"/>
  <c r="J1874" i="13"/>
  <c r="CK1869" i="13"/>
  <c r="CJ1869" i="13"/>
  <c r="E1874" i="13"/>
  <c r="C1889" i="13"/>
  <c r="D1874" i="3"/>
  <c r="B1867" i="3" l="1"/>
  <c r="E1867" i="3" s="1"/>
  <c r="H1867" i="3"/>
  <c r="W1875" i="13"/>
  <c r="AA1875" i="13"/>
  <c r="A1873" i="13"/>
  <c r="K1872" i="13"/>
  <c r="M1872" i="13" s="1"/>
  <c r="F1872" i="13"/>
  <c r="H1872" i="13" s="1"/>
  <c r="J1875" i="13"/>
  <c r="CJ1870" i="13"/>
  <c r="CK1870" i="13"/>
  <c r="E1875" i="13"/>
  <c r="C1890" i="13"/>
  <c r="D1875" i="3"/>
  <c r="B1868" i="3" l="1"/>
  <c r="E1868" i="3" s="1"/>
  <c r="H1868" i="3"/>
  <c r="W1876" i="13"/>
  <c r="AA1876" i="13"/>
  <c r="A1874" i="13"/>
  <c r="K1873" i="13"/>
  <c r="M1873" i="13" s="1"/>
  <c r="F1873" i="13"/>
  <c r="H1873" i="13" s="1"/>
  <c r="J1876" i="13"/>
  <c r="CJ1871" i="13"/>
  <c r="CK1871" i="13"/>
  <c r="E1876" i="13"/>
  <c r="C1891" i="13"/>
  <c r="D1876" i="3"/>
  <c r="B1869" i="3" l="1"/>
  <c r="E1869" i="3" s="1"/>
  <c r="H1869" i="3"/>
  <c r="W1877" i="13"/>
  <c r="AA1877" i="13"/>
  <c r="A1875" i="13"/>
  <c r="F1874" i="13"/>
  <c r="H1874" i="13" s="1"/>
  <c r="K1874" i="13"/>
  <c r="M1874" i="13" s="1"/>
  <c r="J1877" i="13"/>
  <c r="CK1872" i="13"/>
  <c r="CJ1872" i="13"/>
  <c r="E1877" i="13"/>
  <c r="C1892" i="13"/>
  <c r="D1877" i="3"/>
  <c r="B1870" i="3" l="1"/>
  <c r="E1870" i="3" s="1"/>
  <c r="H1870" i="3"/>
  <c r="W1878" i="13"/>
  <c r="AA1878" i="13"/>
  <c r="A1876" i="13"/>
  <c r="K1875" i="13"/>
  <c r="M1875" i="13" s="1"/>
  <c r="F1875" i="13"/>
  <c r="H1875" i="13" s="1"/>
  <c r="J1878" i="13"/>
  <c r="CK1873" i="13"/>
  <c r="CJ1873" i="13"/>
  <c r="E1878" i="13"/>
  <c r="C1893" i="13"/>
  <c r="D1878" i="3"/>
  <c r="B1871" i="3" l="1"/>
  <c r="E1871" i="3" s="1"/>
  <c r="H1871" i="3"/>
  <c r="W1879" i="13"/>
  <c r="AA1879" i="13"/>
  <c r="A1877" i="13"/>
  <c r="F1876" i="13"/>
  <c r="H1876" i="13" s="1"/>
  <c r="K1876" i="13"/>
  <c r="M1876" i="13" s="1"/>
  <c r="J1879" i="13"/>
  <c r="CK1874" i="13"/>
  <c r="CJ1874" i="13"/>
  <c r="E1879" i="13"/>
  <c r="C1894" i="13"/>
  <c r="D1879" i="3"/>
  <c r="B1872" i="3" l="1"/>
  <c r="E1872" i="3" s="1"/>
  <c r="H1872" i="3"/>
  <c r="W1880" i="13"/>
  <c r="AA1880" i="13"/>
  <c r="A1878" i="13"/>
  <c r="K1877" i="13"/>
  <c r="M1877" i="13" s="1"/>
  <c r="F1877" i="13"/>
  <c r="H1877" i="13" s="1"/>
  <c r="J1880" i="13"/>
  <c r="CK1875" i="13"/>
  <c r="CJ1875" i="13"/>
  <c r="E1880" i="13"/>
  <c r="C1895" i="13"/>
  <c r="D1880" i="3"/>
  <c r="B1873" i="3" l="1"/>
  <c r="E1873" i="3" s="1"/>
  <c r="H1873" i="3"/>
  <c r="W1881" i="13"/>
  <c r="AA1881" i="13"/>
  <c r="A1879" i="13"/>
  <c r="K1878" i="13"/>
  <c r="M1878" i="13" s="1"/>
  <c r="F1878" i="13"/>
  <c r="H1878" i="13" s="1"/>
  <c r="J1881" i="13"/>
  <c r="CJ1876" i="13"/>
  <c r="CK1876" i="13"/>
  <c r="E1881" i="13"/>
  <c r="C1896" i="13"/>
  <c r="D1881" i="3"/>
  <c r="B1874" i="3" l="1"/>
  <c r="E1874" i="3" s="1"/>
  <c r="H1874" i="3"/>
  <c r="W1882" i="13"/>
  <c r="AA1882" i="13"/>
  <c r="A1880" i="13"/>
  <c r="F1879" i="13"/>
  <c r="H1879" i="13" s="1"/>
  <c r="K1879" i="13"/>
  <c r="M1879" i="13" s="1"/>
  <c r="J1882" i="13"/>
  <c r="CK1877" i="13"/>
  <c r="CJ1877" i="13"/>
  <c r="E1882" i="13"/>
  <c r="C1897" i="13"/>
  <c r="D1882" i="3"/>
  <c r="B1875" i="3" l="1"/>
  <c r="E1875" i="3" s="1"/>
  <c r="H1875" i="3"/>
  <c r="W1883" i="13"/>
  <c r="AA1883" i="13"/>
  <c r="A1881" i="13"/>
  <c r="K1880" i="13"/>
  <c r="M1880" i="13" s="1"/>
  <c r="F1880" i="13"/>
  <c r="H1880" i="13" s="1"/>
  <c r="J1883" i="13"/>
  <c r="CJ1878" i="13"/>
  <c r="CK1878" i="13"/>
  <c r="E1883" i="13"/>
  <c r="C1898" i="13"/>
  <c r="D1883" i="3"/>
  <c r="B1876" i="3" l="1"/>
  <c r="E1876" i="3" s="1"/>
  <c r="H1876" i="3"/>
  <c r="W1884" i="13"/>
  <c r="AA1884" i="13"/>
  <c r="A1882" i="13"/>
  <c r="K1881" i="13"/>
  <c r="M1881" i="13" s="1"/>
  <c r="F1881" i="13"/>
  <c r="H1881" i="13" s="1"/>
  <c r="J1884" i="13"/>
  <c r="CJ1879" i="13"/>
  <c r="CK1879" i="13"/>
  <c r="E1884" i="13"/>
  <c r="C1899" i="13"/>
  <c r="D1884" i="3"/>
  <c r="B1877" i="3" l="1"/>
  <c r="E1877" i="3" s="1"/>
  <c r="H1877" i="3"/>
  <c r="W1885" i="13"/>
  <c r="AA1885" i="13"/>
  <c r="A1883" i="13"/>
  <c r="K1882" i="13"/>
  <c r="M1882" i="13" s="1"/>
  <c r="F1882" i="13"/>
  <c r="H1882" i="13" s="1"/>
  <c r="J1885" i="13"/>
  <c r="CJ1880" i="13"/>
  <c r="CK1880" i="13"/>
  <c r="E1885" i="13"/>
  <c r="C1900" i="13"/>
  <c r="D1885" i="3"/>
  <c r="B1878" i="3" l="1"/>
  <c r="E1878" i="3" s="1"/>
  <c r="H1878" i="3"/>
  <c r="W1886" i="13"/>
  <c r="AA1886" i="13"/>
  <c r="A1884" i="13"/>
  <c r="K1883" i="13"/>
  <c r="M1883" i="13" s="1"/>
  <c r="F1883" i="13"/>
  <c r="H1883" i="13" s="1"/>
  <c r="J1886" i="13"/>
  <c r="CK1881" i="13"/>
  <c r="CJ1881" i="13"/>
  <c r="E1886" i="13"/>
  <c r="C1901" i="13"/>
  <c r="D1886" i="3"/>
  <c r="B1879" i="3" l="1"/>
  <c r="E1879" i="3" s="1"/>
  <c r="H1879" i="3"/>
  <c r="W1887" i="13"/>
  <c r="AA1887" i="13"/>
  <c r="A1885" i="13"/>
  <c r="F1884" i="13"/>
  <c r="H1884" i="13" s="1"/>
  <c r="K1884" i="13"/>
  <c r="M1884" i="13" s="1"/>
  <c r="J1887" i="13"/>
  <c r="CK1882" i="13"/>
  <c r="CJ1882" i="13"/>
  <c r="E1887" i="13"/>
  <c r="C1902" i="13"/>
  <c r="D1887" i="3"/>
  <c r="B1880" i="3" l="1"/>
  <c r="E1880" i="3" s="1"/>
  <c r="H1880" i="3"/>
  <c r="W1888" i="13"/>
  <c r="AA1888" i="13"/>
  <c r="A1886" i="13"/>
  <c r="K1885" i="13"/>
  <c r="M1885" i="13" s="1"/>
  <c r="F1885" i="13"/>
  <c r="H1885" i="13" s="1"/>
  <c r="J1888" i="13"/>
  <c r="CJ1883" i="13"/>
  <c r="CK1883" i="13"/>
  <c r="E1888" i="13"/>
  <c r="C1903" i="13"/>
  <c r="D1888" i="3"/>
  <c r="B1881" i="3" l="1"/>
  <c r="E1881" i="3" s="1"/>
  <c r="H1881" i="3"/>
  <c r="W1889" i="13"/>
  <c r="AA1889" i="13"/>
  <c r="A1887" i="13"/>
  <c r="K1886" i="13"/>
  <c r="M1886" i="13" s="1"/>
  <c r="F1886" i="13"/>
  <c r="H1886" i="13" s="1"/>
  <c r="J1889" i="13"/>
  <c r="CK1884" i="13"/>
  <c r="CJ1884" i="13"/>
  <c r="E1889" i="13"/>
  <c r="C1904" i="13"/>
  <c r="D1889" i="3"/>
  <c r="B1882" i="3" l="1"/>
  <c r="E1882" i="3" s="1"/>
  <c r="H1882" i="3"/>
  <c r="W1890" i="13"/>
  <c r="AA1890" i="13"/>
  <c r="A1888" i="13"/>
  <c r="K1887" i="13"/>
  <c r="M1887" i="13" s="1"/>
  <c r="F1887" i="13"/>
  <c r="H1887" i="13" s="1"/>
  <c r="J1890" i="13"/>
  <c r="CK1885" i="13"/>
  <c r="CJ1885" i="13"/>
  <c r="E1890" i="13"/>
  <c r="C1905" i="13"/>
  <c r="D1890" i="3"/>
  <c r="B1883" i="3" l="1"/>
  <c r="E1883" i="3" s="1"/>
  <c r="H1883" i="3"/>
  <c r="W1891" i="13"/>
  <c r="AA1891" i="13"/>
  <c r="A1889" i="13"/>
  <c r="K1888" i="13"/>
  <c r="M1888" i="13" s="1"/>
  <c r="F1888" i="13"/>
  <c r="H1888" i="13" s="1"/>
  <c r="J1891" i="13"/>
  <c r="CJ1886" i="13"/>
  <c r="CK1886" i="13"/>
  <c r="E1891" i="13"/>
  <c r="C1906" i="13"/>
  <c r="D1891" i="3"/>
  <c r="B1884" i="3" l="1"/>
  <c r="E1884" i="3" s="1"/>
  <c r="H1884" i="3"/>
  <c r="W1892" i="13"/>
  <c r="AA1892" i="13"/>
  <c r="A1890" i="13"/>
  <c r="K1889" i="13"/>
  <c r="M1889" i="13" s="1"/>
  <c r="F1889" i="13"/>
  <c r="H1889" i="13" s="1"/>
  <c r="J1892" i="13"/>
  <c r="CJ1887" i="13"/>
  <c r="CK1887" i="13"/>
  <c r="E1892" i="13"/>
  <c r="C1907" i="13"/>
  <c r="D1892" i="3"/>
  <c r="B1885" i="3" l="1"/>
  <c r="E1885" i="3" s="1"/>
  <c r="H1885" i="3"/>
  <c r="W1893" i="13"/>
  <c r="AA1893" i="13"/>
  <c r="A1891" i="13"/>
  <c r="K1890" i="13"/>
  <c r="M1890" i="13" s="1"/>
  <c r="F1890" i="13"/>
  <c r="H1890" i="13" s="1"/>
  <c r="J1893" i="13"/>
  <c r="CK1888" i="13"/>
  <c r="CJ1888" i="13"/>
  <c r="E1893" i="13"/>
  <c r="C1908" i="13"/>
  <c r="D1893" i="3"/>
  <c r="B1886" i="3" l="1"/>
  <c r="E1886" i="3" s="1"/>
  <c r="H1886" i="3"/>
  <c r="W1894" i="13"/>
  <c r="AA1894" i="13"/>
  <c r="A1892" i="13"/>
  <c r="F1891" i="13"/>
  <c r="H1891" i="13" s="1"/>
  <c r="K1891" i="13"/>
  <c r="M1891" i="13" s="1"/>
  <c r="J1894" i="13"/>
  <c r="CK1889" i="13"/>
  <c r="CJ1889" i="13"/>
  <c r="E1894" i="13"/>
  <c r="C1909" i="13"/>
  <c r="D1894" i="3"/>
  <c r="B1887" i="3" l="1"/>
  <c r="E1887" i="3" s="1"/>
  <c r="H1887" i="3"/>
  <c r="W1895" i="13"/>
  <c r="AA1895" i="13"/>
  <c r="A1893" i="13"/>
  <c r="F1892" i="13"/>
  <c r="H1892" i="13" s="1"/>
  <c r="K1892" i="13"/>
  <c r="M1892" i="13" s="1"/>
  <c r="J1895" i="13"/>
  <c r="CK1890" i="13"/>
  <c r="CJ1890" i="13"/>
  <c r="E1895" i="13"/>
  <c r="C1910" i="13"/>
  <c r="D1895" i="3"/>
  <c r="B1888" i="3" l="1"/>
  <c r="E1888" i="3" s="1"/>
  <c r="H1888" i="3"/>
  <c r="W1896" i="13"/>
  <c r="AA1896" i="13"/>
  <c r="A1894" i="13"/>
  <c r="K1893" i="13"/>
  <c r="M1893" i="13" s="1"/>
  <c r="F1893" i="13"/>
  <c r="H1893" i="13" s="1"/>
  <c r="J1896" i="13"/>
  <c r="CK1891" i="13"/>
  <c r="CJ1891" i="13"/>
  <c r="E1896" i="13"/>
  <c r="C1911" i="13"/>
  <c r="D1896" i="3"/>
  <c r="B1889" i="3" l="1"/>
  <c r="E1889" i="3" s="1"/>
  <c r="H1889" i="3"/>
  <c r="W1897" i="13"/>
  <c r="AA1897" i="13"/>
  <c r="A1895" i="13"/>
  <c r="F1894" i="13"/>
  <c r="H1894" i="13" s="1"/>
  <c r="K1894" i="13"/>
  <c r="M1894" i="13" s="1"/>
  <c r="J1897" i="13"/>
  <c r="CJ1892" i="13"/>
  <c r="CK1892" i="13"/>
  <c r="E1897" i="13"/>
  <c r="C1912" i="13"/>
  <c r="D1897" i="3"/>
  <c r="B1890" i="3" l="1"/>
  <c r="E1890" i="3" s="1"/>
  <c r="H1890" i="3"/>
  <c r="W1898" i="13"/>
  <c r="AA1898" i="13"/>
  <c r="A1896" i="13"/>
  <c r="F1895" i="13"/>
  <c r="H1895" i="13" s="1"/>
  <c r="K1895" i="13"/>
  <c r="M1895" i="13" s="1"/>
  <c r="J1898" i="13"/>
  <c r="CK1893" i="13"/>
  <c r="CJ1893" i="13"/>
  <c r="E1898" i="13"/>
  <c r="C1913" i="13"/>
  <c r="D1898" i="3"/>
  <c r="B1891" i="3" l="1"/>
  <c r="E1891" i="3" s="1"/>
  <c r="H1891" i="3"/>
  <c r="W1899" i="13"/>
  <c r="AA1899" i="13"/>
  <c r="A1897" i="13"/>
  <c r="K1896" i="13"/>
  <c r="M1896" i="13" s="1"/>
  <c r="F1896" i="13"/>
  <c r="H1896" i="13" s="1"/>
  <c r="J1899" i="13"/>
  <c r="CK1894" i="13"/>
  <c r="CJ1894" i="13"/>
  <c r="E1899" i="13"/>
  <c r="C1914" i="13"/>
  <c r="D1899" i="3"/>
  <c r="B1892" i="3" l="1"/>
  <c r="E1892" i="3" s="1"/>
  <c r="H1892" i="3"/>
  <c r="W1900" i="13"/>
  <c r="AA1900" i="13"/>
  <c r="A1898" i="13"/>
  <c r="F1897" i="13"/>
  <c r="H1897" i="13" s="1"/>
  <c r="K1897" i="13"/>
  <c r="M1897" i="13" s="1"/>
  <c r="J1900" i="13"/>
  <c r="CJ1895" i="13"/>
  <c r="CK1895" i="13"/>
  <c r="E1900" i="13"/>
  <c r="C1915" i="13"/>
  <c r="D1900" i="3"/>
  <c r="B1893" i="3" l="1"/>
  <c r="E1893" i="3" s="1"/>
  <c r="H1893" i="3"/>
  <c r="W1901" i="13"/>
  <c r="AA1901" i="13"/>
  <c r="A1899" i="13"/>
  <c r="K1898" i="13"/>
  <c r="M1898" i="13" s="1"/>
  <c r="F1898" i="13"/>
  <c r="H1898" i="13" s="1"/>
  <c r="J1901" i="13"/>
  <c r="CJ1896" i="13"/>
  <c r="CK1896" i="13"/>
  <c r="E1901" i="13"/>
  <c r="C1916" i="13"/>
  <c r="D1901" i="3"/>
  <c r="B1894" i="3" l="1"/>
  <c r="E1894" i="3" s="1"/>
  <c r="H1894" i="3"/>
  <c r="W1902" i="13"/>
  <c r="AA1902" i="13"/>
  <c r="A1900" i="13"/>
  <c r="K1899" i="13"/>
  <c r="M1899" i="13" s="1"/>
  <c r="F1899" i="13"/>
  <c r="H1899" i="13" s="1"/>
  <c r="J1902" i="13"/>
  <c r="CJ1897" i="13"/>
  <c r="CK1897" i="13"/>
  <c r="E1902" i="13"/>
  <c r="C1917" i="13"/>
  <c r="D1902" i="3"/>
  <c r="B1895" i="3" l="1"/>
  <c r="E1895" i="3" s="1"/>
  <c r="H1895" i="3"/>
  <c r="W1903" i="13"/>
  <c r="AA1903" i="13"/>
  <c r="A1901" i="13"/>
  <c r="K1900" i="13"/>
  <c r="M1900" i="13" s="1"/>
  <c r="F1900" i="13"/>
  <c r="H1900" i="13" s="1"/>
  <c r="J1903" i="13"/>
  <c r="CK1898" i="13"/>
  <c r="CJ1898" i="13"/>
  <c r="E1903" i="13"/>
  <c r="C1918" i="13"/>
  <c r="D1903" i="3"/>
  <c r="B1896" i="3" l="1"/>
  <c r="E1896" i="3" s="1"/>
  <c r="H1896" i="3"/>
  <c r="W1904" i="13"/>
  <c r="AA1904" i="13"/>
  <c r="A1902" i="13"/>
  <c r="K1901" i="13"/>
  <c r="M1901" i="13" s="1"/>
  <c r="F1901" i="13"/>
  <c r="H1901" i="13" s="1"/>
  <c r="J1904" i="13"/>
  <c r="CJ1899" i="13"/>
  <c r="CK1899" i="13"/>
  <c r="E1904" i="13"/>
  <c r="C1919" i="13"/>
  <c r="D1904" i="3"/>
  <c r="B1897" i="3" l="1"/>
  <c r="E1897" i="3" s="1"/>
  <c r="H1897" i="3"/>
  <c r="W1905" i="13"/>
  <c r="AA1905" i="13"/>
  <c r="A1903" i="13"/>
  <c r="F1902" i="13"/>
  <c r="H1902" i="13" s="1"/>
  <c r="K1902" i="13"/>
  <c r="M1902" i="13" s="1"/>
  <c r="J1905" i="13"/>
  <c r="CJ1900" i="13"/>
  <c r="CK1900" i="13"/>
  <c r="E1905" i="13"/>
  <c r="C1920" i="13"/>
  <c r="D1905" i="3"/>
  <c r="B1898" i="3" l="1"/>
  <c r="E1898" i="3" s="1"/>
  <c r="H1898" i="3"/>
  <c r="W1906" i="13"/>
  <c r="AA1906" i="13"/>
  <c r="A1904" i="13"/>
  <c r="K1903" i="13"/>
  <c r="M1903" i="13" s="1"/>
  <c r="F1903" i="13"/>
  <c r="H1903" i="13" s="1"/>
  <c r="J1906" i="13"/>
  <c r="CJ1901" i="13"/>
  <c r="CK1901" i="13"/>
  <c r="E1906" i="13"/>
  <c r="C1921" i="13"/>
  <c r="D1906" i="3"/>
  <c r="B1899" i="3" l="1"/>
  <c r="E1899" i="3" s="1"/>
  <c r="H1899" i="3"/>
  <c r="W1907" i="13"/>
  <c r="AA1907" i="13"/>
  <c r="A1905" i="13"/>
  <c r="K1904" i="13"/>
  <c r="M1904" i="13" s="1"/>
  <c r="F1904" i="13"/>
  <c r="H1904" i="13" s="1"/>
  <c r="J1907" i="13"/>
  <c r="CK1902" i="13"/>
  <c r="CJ1902" i="13"/>
  <c r="E1907" i="13"/>
  <c r="C1922" i="13"/>
  <c r="D1907" i="3"/>
  <c r="B1900" i="3" l="1"/>
  <c r="E1900" i="3" s="1"/>
  <c r="H1900" i="3"/>
  <c r="W1908" i="13"/>
  <c r="AA1908" i="13"/>
  <c r="A1906" i="13"/>
  <c r="K1905" i="13"/>
  <c r="M1905" i="13" s="1"/>
  <c r="F1905" i="13"/>
  <c r="H1905" i="13" s="1"/>
  <c r="J1908" i="13"/>
  <c r="CJ1903" i="13"/>
  <c r="CK1903" i="13"/>
  <c r="E1908" i="13"/>
  <c r="C1923" i="13"/>
  <c r="D1908" i="3"/>
  <c r="B1901" i="3" l="1"/>
  <c r="E1901" i="3" s="1"/>
  <c r="H1901" i="3"/>
  <c r="W1909" i="13"/>
  <c r="AA1909" i="13"/>
  <c r="A1907" i="13"/>
  <c r="F1906" i="13"/>
  <c r="H1906" i="13" s="1"/>
  <c r="K1906" i="13"/>
  <c r="M1906" i="13" s="1"/>
  <c r="J1909" i="13"/>
  <c r="CJ1904" i="13"/>
  <c r="CK1904" i="13"/>
  <c r="E1909" i="13"/>
  <c r="C1924" i="13"/>
  <c r="D1909" i="3"/>
  <c r="B1902" i="3" l="1"/>
  <c r="E1902" i="3" s="1"/>
  <c r="H1902" i="3"/>
  <c r="W1910" i="13"/>
  <c r="AA1910" i="13"/>
  <c r="A1908" i="13"/>
  <c r="K1907" i="13"/>
  <c r="M1907" i="13" s="1"/>
  <c r="F1907" i="13"/>
  <c r="H1907" i="13" s="1"/>
  <c r="J1910" i="13"/>
  <c r="CK1905" i="13"/>
  <c r="CJ1905" i="13"/>
  <c r="E1910" i="13"/>
  <c r="C1925" i="13"/>
  <c r="D1910" i="3"/>
  <c r="B1903" i="3" l="1"/>
  <c r="E1903" i="3" s="1"/>
  <c r="H1903" i="3"/>
  <c r="W1911" i="13"/>
  <c r="AA1911" i="13"/>
  <c r="A1909" i="13"/>
  <c r="F1908" i="13"/>
  <c r="H1908" i="13" s="1"/>
  <c r="K1908" i="13"/>
  <c r="M1908" i="13" s="1"/>
  <c r="J1911" i="13"/>
  <c r="CK1906" i="13"/>
  <c r="CJ1906" i="13"/>
  <c r="E1911" i="13"/>
  <c r="C1926" i="13"/>
  <c r="D1911" i="3"/>
  <c r="B1904" i="3" l="1"/>
  <c r="E1904" i="3" s="1"/>
  <c r="H1904" i="3"/>
  <c r="W1912" i="13"/>
  <c r="AA1912" i="13"/>
  <c r="A1910" i="13"/>
  <c r="K1909" i="13"/>
  <c r="M1909" i="13" s="1"/>
  <c r="F1909" i="13"/>
  <c r="H1909" i="13" s="1"/>
  <c r="J1912" i="13"/>
  <c r="CJ1907" i="13"/>
  <c r="CK1907" i="13"/>
  <c r="E1912" i="13"/>
  <c r="C1927" i="13"/>
  <c r="D1912" i="3"/>
  <c r="B1905" i="3" l="1"/>
  <c r="E1905" i="3" s="1"/>
  <c r="H1905" i="3"/>
  <c r="W1913" i="13"/>
  <c r="AA1913" i="13"/>
  <c r="A1911" i="13"/>
  <c r="F1910" i="13"/>
  <c r="H1910" i="13" s="1"/>
  <c r="K1910" i="13"/>
  <c r="M1910" i="13" s="1"/>
  <c r="J1913" i="13"/>
  <c r="CK1908" i="13"/>
  <c r="CJ1908" i="13"/>
  <c r="E1913" i="13"/>
  <c r="C1928" i="13"/>
  <c r="D1913" i="3"/>
  <c r="B1906" i="3" l="1"/>
  <c r="E1906" i="3" s="1"/>
  <c r="H1906" i="3"/>
  <c r="W1914" i="13"/>
  <c r="AA1914" i="13"/>
  <c r="A1912" i="13"/>
  <c r="K1911" i="13"/>
  <c r="M1911" i="13" s="1"/>
  <c r="F1911" i="13"/>
  <c r="H1911" i="13" s="1"/>
  <c r="J1914" i="13"/>
  <c r="CJ1909" i="13"/>
  <c r="CK1909" i="13"/>
  <c r="E1914" i="13"/>
  <c r="C1929" i="13"/>
  <c r="D1914" i="3"/>
  <c r="B1907" i="3" l="1"/>
  <c r="E1907" i="3" s="1"/>
  <c r="H1907" i="3"/>
  <c r="W1915" i="13"/>
  <c r="AA1915" i="13"/>
  <c r="A1913" i="13"/>
  <c r="K1912" i="13"/>
  <c r="M1912" i="13" s="1"/>
  <c r="F1912" i="13"/>
  <c r="H1912" i="13" s="1"/>
  <c r="J1915" i="13"/>
  <c r="CK1910" i="13"/>
  <c r="CJ1910" i="13"/>
  <c r="E1915" i="13"/>
  <c r="C1930" i="13"/>
  <c r="D1915" i="3"/>
  <c r="B1908" i="3" l="1"/>
  <c r="E1908" i="3" s="1"/>
  <c r="H1908" i="3"/>
  <c r="W1916" i="13"/>
  <c r="AA1916" i="13"/>
  <c r="A1914" i="13"/>
  <c r="F1913" i="13"/>
  <c r="H1913" i="13" s="1"/>
  <c r="K1913" i="13"/>
  <c r="M1913" i="13" s="1"/>
  <c r="J1916" i="13"/>
  <c r="CJ1911" i="13"/>
  <c r="CK1911" i="13"/>
  <c r="E1916" i="13"/>
  <c r="C1931" i="13"/>
  <c r="D1916" i="3"/>
  <c r="B1909" i="3" l="1"/>
  <c r="E1909" i="3" s="1"/>
  <c r="H1909" i="3"/>
  <c r="W1917" i="13"/>
  <c r="AA1917" i="13"/>
  <c r="A1915" i="13"/>
  <c r="F1914" i="13"/>
  <c r="H1914" i="13" s="1"/>
  <c r="K1914" i="13"/>
  <c r="M1914" i="13" s="1"/>
  <c r="J1917" i="13"/>
  <c r="CK1912" i="13"/>
  <c r="CJ1912" i="13"/>
  <c r="E1917" i="13"/>
  <c r="C1932" i="13"/>
  <c r="D1917" i="3"/>
  <c r="B1910" i="3" l="1"/>
  <c r="E1910" i="3" s="1"/>
  <c r="H1910" i="3"/>
  <c r="W1918" i="13"/>
  <c r="AA1918" i="13"/>
  <c r="A1916" i="13"/>
  <c r="K1915" i="13"/>
  <c r="M1915" i="13" s="1"/>
  <c r="F1915" i="13"/>
  <c r="H1915" i="13" s="1"/>
  <c r="J1918" i="13"/>
  <c r="CK1913" i="13"/>
  <c r="CJ1913" i="13"/>
  <c r="E1918" i="13"/>
  <c r="C1933" i="13"/>
  <c r="D1918" i="3"/>
  <c r="B1911" i="3" l="1"/>
  <c r="E1911" i="3" s="1"/>
  <c r="H1911" i="3"/>
  <c r="W1919" i="13"/>
  <c r="AA1919" i="13"/>
  <c r="A1917" i="13"/>
  <c r="F1916" i="13"/>
  <c r="H1916" i="13" s="1"/>
  <c r="K1916" i="13"/>
  <c r="M1916" i="13" s="1"/>
  <c r="J1919" i="13"/>
  <c r="CK1914" i="13"/>
  <c r="CJ1914" i="13"/>
  <c r="E1919" i="13"/>
  <c r="C1934" i="13"/>
  <c r="D1919" i="3"/>
  <c r="B1912" i="3" l="1"/>
  <c r="E1912" i="3" s="1"/>
  <c r="H1912" i="3"/>
  <c r="W1920" i="13"/>
  <c r="AA1920" i="13"/>
  <c r="A1918" i="13"/>
  <c r="K1917" i="13"/>
  <c r="M1917" i="13" s="1"/>
  <c r="F1917" i="13"/>
  <c r="H1917" i="13" s="1"/>
  <c r="J1920" i="13"/>
  <c r="CJ1915" i="13"/>
  <c r="CK1915" i="13"/>
  <c r="E1920" i="13"/>
  <c r="C1935" i="13"/>
  <c r="D1920" i="3"/>
  <c r="B1913" i="3" l="1"/>
  <c r="E1913" i="3" s="1"/>
  <c r="H1913" i="3"/>
  <c r="W1921" i="13"/>
  <c r="AA1921" i="13"/>
  <c r="A1919" i="13"/>
  <c r="F1918" i="13"/>
  <c r="H1918" i="13" s="1"/>
  <c r="K1918" i="13"/>
  <c r="M1918" i="13" s="1"/>
  <c r="J1921" i="13"/>
  <c r="CJ1916" i="13"/>
  <c r="CK1916" i="13"/>
  <c r="E1921" i="13"/>
  <c r="C1936" i="13"/>
  <c r="D1921" i="3"/>
  <c r="B1914" i="3" l="1"/>
  <c r="E1914" i="3" s="1"/>
  <c r="H1914" i="3"/>
  <c r="W1922" i="13"/>
  <c r="AA1922" i="13"/>
  <c r="A1920" i="13"/>
  <c r="K1919" i="13"/>
  <c r="M1919" i="13" s="1"/>
  <c r="F1919" i="13"/>
  <c r="H1919" i="13" s="1"/>
  <c r="J1922" i="13"/>
  <c r="CK1917" i="13"/>
  <c r="CJ1917" i="13"/>
  <c r="E1922" i="13"/>
  <c r="C1937" i="13"/>
  <c r="D1922" i="3"/>
  <c r="B1915" i="3" l="1"/>
  <c r="E1915" i="3" s="1"/>
  <c r="H1915" i="3"/>
  <c r="W1923" i="13"/>
  <c r="AA1923" i="13"/>
  <c r="A1921" i="13"/>
  <c r="K1920" i="13"/>
  <c r="M1920" i="13" s="1"/>
  <c r="F1920" i="13"/>
  <c r="H1920" i="13" s="1"/>
  <c r="J1923" i="13"/>
  <c r="CK1918" i="13"/>
  <c r="CJ1918" i="13"/>
  <c r="E1923" i="13"/>
  <c r="C1938" i="13"/>
  <c r="D1923" i="3"/>
  <c r="B1916" i="3" l="1"/>
  <c r="E1916" i="3" s="1"/>
  <c r="H1916" i="3"/>
  <c r="W1924" i="13"/>
  <c r="AA1924" i="13"/>
  <c r="A1922" i="13"/>
  <c r="K1921" i="13"/>
  <c r="M1921" i="13" s="1"/>
  <c r="F1921" i="13"/>
  <c r="H1921" i="13" s="1"/>
  <c r="J1924" i="13"/>
  <c r="CK1919" i="13"/>
  <c r="CJ1919" i="13"/>
  <c r="E1924" i="13"/>
  <c r="C1939" i="13"/>
  <c r="D1924" i="3"/>
  <c r="B1917" i="3" l="1"/>
  <c r="E1917" i="3" s="1"/>
  <c r="H1917" i="3"/>
  <c r="W1925" i="13"/>
  <c r="AA1925" i="13"/>
  <c r="A1923" i="13"/>
  <c r="F1922" i="13"/>
  <c r="H1922" i="13" s="1"/>
  <c r="K1922" i="13"/>
  <c r="M1922" i="13" s="1"/>
  <c r="J1925" i="13"/>
  <c r="CJ1920" i="13"/>
  <c r="CK1920" i="13"/>
  <c r="E1925" i="13"/>
  <c r="C1940" i="13"/>
  <c r="D1925" i="3"/>
  <c r="B1918" i="3" l="1"/>
  <c r="E1918" i="3" s="1"/>
  <c r="H1918" i="3"/>
  <c r="W1926" i="13"/>
  <c r="AA1926" i="13"/>
  <c r="A1924" i="13"/>
  <c r="K1923" i="13"/>
  <c r="M1923" i="13" s="1"/>
  <c r="F1923" i="13"/>
  <c r="H1923" i="13" s="1"/>
  <c r="J1926" i="13"/>
  <c r="CJ1921" i="13"/>
  <c r="CK1921" i="13"/>
  <c r="E1926" i="13"/>
  <c r="C1941" i="13"/>
  <c r="D1926" i="3"/>
  <c r="B1919" i="3" l="1"/>
  <c r="E1919" i="3" s="1"/>
  <c r="H1919" i="3"/>
  <c r="W1927" i="13"/>
  <c r="AA1927" i="13"/>
  <c r="A1925" i="13"/>
  <c r="F1924" i="13"/>
  <c r="H1924" i="13" s="1"/>
  <c r="K1924" i="13"/>
  <c r="M1924" i="13" s="1"/>
  <c r="J1927" i="13"/>
  <c r="CJ1922" i="13"/>
  <c r="CK1922" i="13"/>
  <c r="E1927" i="13"/>
  <c r="C1942" i="13"/>
  <c r="D1927" i="3"/>
  <c r="B1920" i="3" l="1"/>
  <c r="E1920" i="3" s="1"/>
  <c r="H1920" i="3"/>
  <c r="W1928" i="13"/>
  <c r="AA1928" i="13"/>
  <c r="A1926" i="13"/>
  <c r="K1925" i="13"/>
  <c r="M1925" i="13" s="1"/>
  <c r="F1925" i="13"/>
  <c r="H1925" i="13" s="1"/>
  <c r="J1928" i="13"/>
  <c r="CK1923" i="13"/>
  <c r="CJ1923" i="13"/>
  <c r="E1928" i="13"/>
  <c r="C1943" i="13"/>
  <c r="D1928" i="3"/>
  <c r="B1921" i="3" l="1"/>
  <c r="E1921" i="3" s="1"/>
  <c r="H1921" i="3"/>
  <c r="W1929" i="13"/>
  <c r="AA1929" i="13"/>
  <c r="A1927" i="13"/>
  <c r="F1926" i="13"/>
  <c r="H1926" i="13" s="1"/>
  <c r="K1926" i="13"/>
  <c r="M1926" i="13" s="1"/>
  <c r="J1929" i="13"/>
  <c r="CK1924" i="13"/>
  <c r="CJ1924" i="13"/>
  <c r="E1929" i="13"/>
  <c r="C1944" i="13"/>
  <c r="D1929" i="3"/>
  <c r="B1922" i="3" l="1"/>
  <c r="E1922" i="3" s="1"/>
  <c r="H1922" i="3"/>
  <c r="W1930" i="13"/>
  <c r="AA1930" i="13"/>
  <c r="A1928" i="13"/>
  <c r="K1927" i="13"/>
  <c r="M1927" i="13" s="1"/>
  <c r="F1927" i="13"/>
  <c r="H1927" i="13" s="1"/>
  <c r="J1930" i="13"/>
  <c r="CJ1925" i="13"/>
  <c r="CK1925" i="13"/>
  <c r="E1930" i="13"/>
  <c r="C1945" i="13"/>
  <c r="D1930" i="3"/>
  <c r="B1923" i="3" l="1"/>
  <c r="E1923" i="3" s="1"/>
  <c r="H1923" i="3"/>
  <c r="W1931" i="13"/>
  <c r="AA1931" i="13"/>
  <c r="A1929" i="13"/>
  <c r="K1928" i="13"/>
  <c r="M1928" i="13" s="1"/>
  <c r="F1928" i="13"/>
  <c r="H1928" i="13" s="1"/>
  <c r="J1931" i="13"/>
  <c r="CK1926" i="13"/>
  <c r="CJ1926" i="13"/>
  <c r="E1931" i="13"/>
  <c r="C1946" i="13"/>
  <c r="D1931" i="3"/>
  <c r="B1924" i="3" l="1"/>
  <c r="E1924" i="3" s="1"/>
  <c r="H1924" i="3"/>
  <c r="W1932" i="13"/>
  <c r="AA1932" i="13"/>
  <c r="A1930" i="13"/>
  <c r="F1929" i="13"/>
  <c r="H1929" i="13" s="1"/>
  <c r="K1929" i="13"/>
  <c r="M1929" i="13" s="1"/>
  <c r="J1932" i="13"/>
  <c r="CJ1927" i="13"/>
  <c r="CK1927" i="13"/>
  <c r="E1932" i="13"/>
  <c r="C1947" i="13"/>
  <c r="D1932" i="3"/>
  <c r="B1925" i="3" l="1"/>
  <c r="E1925" i="3" s="1"/>
  <c r="H1925" i="3"/>
  <c r="W1933" i="13"/>
  <c r="AA1933" i="13"/>
  <c r="A1931" i="13"/>
  <c r="F1930" i="13"/>
  <c r="H1930" i="13" s="1"/>
  <c r="K1930" i="13"/>
  <c r="M1930" i="13" s="1"/>
  <c r="J1933" i="13"/>
  <c r="CJ1928" i="13"/>
  <c r="CK1928" i="13"/>
  <c r="E1933" i="13"/>
  <c r="C1948" i="13"/>
  <c r="D1933" i="3"/>
  <c r="B1926" i="3" l="1"/>
  <c r="E1926" i="3" s="1"/>
  <c r="H1926" i="3"/>
  <c r="W1934" i="13"/>
  <c r="AA1934" i="13"/>
  <c r="A1932" i="13"/>
  <c r="K1931" i="13"/>
  <c r="M1931" i="13" s="1"/>
  <c r="F1931" i="13"/>
  <c r="H1931" i="13" s="1"/>
  <c r="J1934" i="13"/>
  <c r="CK1929" i="13"/>
  <c r="CJ1929" i="13"/>
  <c r="E1934" i="13"/>
  <c r="C1949" i="13"/>
  <c r="D1934" i="3"/>
  <c r="B1927" i="3" l="1"/>
  <c r="E1927" i="3" s="1"/>
  <c r="H1927" i="3"/>
  <c r="W1935" i="13"/>
  <c r="AA1935" i="13"/>
  <c r="A1933" i="13"/>
  <c r="F1932" i="13"/>
  <c r="H1932" i="13" s="1"/>
  <c r="K1932" i="13"/>
  <c r="M1932" i="13" s="1"/>
  <c r="J1935" i="13"/>
  <c r="CJ1930" i="13"/>
  <c r="CK1930" i="13"/>
  <c r="E1935" i="13"/>
  <c r="C1950" i="13"/>
  <c r="D1935" i="3"/>
  <c r="B1928" i="3" l="1"/>
  <c r="E1928" i="3" s="1"/>
  <c r="H1928" i="3"/>
  <c r="W1936" i="13"/>
  <c r="AA1936" i="13"/>
  <c r="A1934" i="13"/>
  <c r="K1933" i="13"/>
  <c r="M1933" i="13" s="1"/>
  <c r="F1933" i="13"/>
  <c r="H1933" i="13" s="1"/>
  <c r="J1936" i="13"/>
  <c r="CJ1931" i="13"/>
  <c r="CK1931" i="13"/>
  <c r="E1936" i="13"/>
  <c r="C1951" i="13"/>
  <c r="D1936" i="3"/>
  <c r="B1929" i="3" l="1"/>
  <c r="E1929" i="3" s="1"/>
  <c r="H1929" i="3"/>
  <c r="W1937" i="13"/>
  <c r="AA1937" i="13"/>
  <c r="A1935" i="13"/>
  <c r="F1934" i="13"/>
  <c r="H1934" i="13" s="1"/>
  <c r="K1934" i="13"/>
  <c r="M1934" i="13" s="1"/>
  <c r="J1937" i="13"/>
  <c r="CJ1932" i="13"/>
  <c r="CK1932" i="13"/>
  <c r="E1937" i="13"/>
  <c r="C1952" i="13"/>
  <c r="D1937" i="3"/>
  <c r="B1930" i="3" l="1"/>
  <c r="E1930" i="3" s="1"/>
  <c r="H1930" i="3"/>
  <c r="W1938" i="13"/>
  <c r="AA1938" i="13"/>
  <c r="A1936" i="13"/>
  <c r="F1935" i="13"/>
  <c r="H1935" i="13" s="1"/>
  <c r="K1935" i="13"/>
  <c r="M1935" i="13" s="1"/>
  <c r="J1938" i="13"/>
  <c r="CJ1933" i="13"/>
  <c r="CK1933" i="13"/>
  <c r="E1938" i="13"/>
  <c r="C1953" i="13"/>
  <c r="D1938" i="3"/>
  <c r="B1931" i="3" l="1"/>
  <c r="E1931" i="3" s="1"/>
  <c r="H1931" i="3"/>
  <c r="W1939" i="13"/>
  <c r="AA1939" i="13"/>
  <c r="A1937" i="13"/>
  <c r="K1936" i="13"/>
  <c r="M1936" i="13" s="1"/>
  <c r="F1936" i="13"/>
  <c r="H1936" i="13" s="1"/>
  <c r="J1939" i="13"/>
  <c r="CK1934" i="13"/>
  <c r="CJ1934" i="13"/>
  <c r="E1939" i="13"/>
  <c r="C1954" i="13"/>
  <c r="D1939" i="3"/>
  <c r="B1932" i="3" l="1"/>
  <c r="E1932" i="3" s="1"/>
  <c r="H1932" i="3"/>
  <c r="W1940" i="13"/>
  <c r="AA1940" i="13"/>
  <c r="A1938" i="13"/>
  <c r="F1937" i="13"/>
  <c r="H1937" i="13" s="1"/>
  <c r="K1937" i="13"/>
  <c r="M1937" i="13" s="1"/>
  <c r="J1940" i="13"/>
  <c r="CJ1935" i="13"/>
  <c r="CK1935" i="13"/>
  <c r="E1940" i="13"/>
  <c r="C1955" i="13"/>
  <c r="D1940" i="3"/>
  <c r="B1933" i="3" l="1"/>
  <c r="E1933" i="3" s="1"/>
  <c r="H1933" i="3"/>
  <c r="W1941" i="13"/>
  <c r="AA1941" i="13"/>
  <c r="A1939" i="13"/>
  <c r="F1938" i="13"/>
  <c r="H1938" i="13" s="1"/>
  <c r="K1938" i="13"/>
  <c r="M1938" i="13" s="1"/>
  <c r="J1941" i="13"/>
  <c r="CJ1936" i="13"/>
  <c r="CK1936" i="13"/>
  <c r="E1941" i="13"/>
  <c r="C1956" i="13"/>
  <c r="D1941" i="3"/>
  <c r="B1934" i="3" l="1"/>
  <c r="E1934" i="3" s="1"/>
  <c r="H1934" i="3"/>
  <c r="W1942" i="13"/>
  <c r="AA1942" i="13"/>
  <c r="A1940" i="13"/>
  <c r="K1939" i="13"/>
  <c r="M1939" i="13" s="1"/>
  <c r="F1939" i="13"/>
  <c r="H1939" i="13" s="1"/>
  <c r="J1942" i="13"/>
  <c r="CK1937" i="13"/>
  <c r="CJ1937" i="13"/>
  <c r="E1942" i="13"/>
  <c r="C1957" i="13"/>
  <c r="D1942" i="3"/>
  <c r="B1935" i="3" l="1"/>
  <c r="E1935" i="3" s="1"/>
  <c r="H1935" i="3"/>
  <c r="W1943" i="13"/>
  <c r="AA1943" i="13"/>
  <c r="A1941" i="13"/>
  <c r="K1940" i="13"/>
  <c r="M1940" i="13" s="1"/>
  <c r="F1940" i="13"/>
  <c r="H1940" i="13" s="1"/>
  <c r="J1943" i="13"/>
  <c r="CJ1938" i="13"/>
  <c r="CK1938" i="13"/>
  <c r="E1943" i="13"/>
  <c r="C1958" i="13"/>
  <c r="D1943" i="3"/>
  <c r="B1936" i="3" l="1"/>
  <c r="E1936" i="3" s="1"/>
  <c r="H1936" i="3"/>
  <c r="W1944" i="13"/>
  <c r="AA1944" i="13"/>
  <c r="A1942" i="13"/>
  <c r="K1941" i="13"/>
  <c r="M1941" i="13" s="1"/>
  <c r="F1941" i="13"/>
  <c r="H1941" i="13" s="1"/>
  <c r="J1944" i="13"/>
  <c r="CJ1939" i="13"/>
  <c r="CK1939" i="13"/>
  <c r="E1944" i="13"/>
  <c r="C1959" i="13"/>
  <c r="D1944" i="3"/>
  <c r="B1937" i="3" l="1"/>
  <c r="E1937" i="3" s="1"/>
  <c r="H1937" i="3"/>
  <c r="W1945" i="13"/>
  <c r="AA1945" i="13"/>
  <c r="A1943" i="13"/>
  <c r="F1942" i="13"/>
  <c r="H1942" i="13" s="1"/>
  <c r="K1942" i="13"/>
  <c r="M1942" i="13" s="1"/>
  <c r="J1945" i="13"/>
  <c r="CK1940" i="13"/>
  <c r="CJ1940" i="13"/>
  <c r="E1945" i="13"/>
  <c r="C1960" i="13"/>
  <c r="D1945" i="3"/>
  <c r="B1938" i="3" l="1"/>
  <c r="E1938" i="3" s="1"/>
  <c r="H1938" i="3"/>
  <c r="W1946" i="13"/>
  <c r="AA1946" i="13"/>
  <c r="A1944" i="13"/>
  <c r="K1943" i="13"/>
  <c r="M1943" i="13" s="1"/>
  <c r="F1943" i="13"/>
  <c r="H1943" i="13" s="1"/>
  <c r="J1946" i="13"/>
  <c r="CJ1941" i="13"/>
  <c r="CK1941" i="13"/>
  <c r="E1946" i="13"/>
  <c r="C1961" i="13"/>
  <c r="D1946" i="3"/>
  <c r="B1939" i="3" l="1"/>
  <c r="E1939" i="3" s="1"/>
  <c r="H1939" i="3"/>
  <c r="W1947" i="13"/>
  <c r="AA1947" i="13"/>
  <c r="A1945" i="13"/>
  <c r="K1944" i="13"/>
  <c r="M1944" i="13" s="1"/>
  <c r="F1944" i="13"/>
  <c r="H1944" i="13" s="1"/>
  <c r="J1947" i="13"/>
  <c r="CK1942" i="13"/>
  <c r="CJ1942" i="13"/>
  <c r="E1947" i="13"/>
  <c r="C1962" i="13"/>
  <c r="D1947" i="3"/>
  <c r="B1940" i="3" l="1"/>
  <c r="E1940" i="3" s="1"/>
  <c r="H1940" i="3"/>
  <c r="W1948" i="13"/>
  <c r="AA1948" i="13"/>
  <c r="A1946" i="13"/>
  <c r="K1945" i="13"/>
  <c r="M1945" i="13" s="1"/>
  <c r="F1945" i="13"/>
  <c r="H1945" i="13" s="1"/>
  <c r="J1948" i="13"/>
  <c r="CJ1943" i="13"/>
  <c r="CK1943" i="13"/>
  <c r="E1948" i="13"/>
  <c r="C1963" i="13"/>
  <c r="D1948" i="3"/>
  <c r="B1941" i="3" l="1"/>
  <c r="E1941" i="3" s="1"/>
  <c r="H1941" i="3"/>
  <c r="W1949" i="13"/>
  <c r="AA1949" i="13"/>
  <c r="A1947" i="13"/>
  <c r="F1946" i="13"/>
  <c r="H1946" i="13" s="1"/>
  <c r="K1946" i="13"/>
  <c r="M1946" i="13" s="1"/>
  <c r="J1949" i="13"/>
  <c r="CJ1944" i="13"/>
  <c r="CK1944" i="13"/>
  <c r="E1949" i="13"/>
  <c r="C1964" i="13"/>
  <c r="D1949" i="3"/>
  <c r="B1942" i="3" l="1"/>
  <c r="E1942" i="3" s="1"/>
  <c r="H1942" i="3"/>
  <c r="W1950" i="13"/>
  <c r="AA1950" i="13"/>
  <c r="A1948" i="13"/>
  <c r="K1947" i="13"/>
  <c r="M1947" i="13" s="1"/>
  <c r="F1947" i="13"/>
  <c r="H1947" i="13" s="1"/>
  <c r="J1950" i="13"/>
  <c r="CJ1945" i="13"/>
  <c r="CK1945" i="13"/>
  <c r="E1950" i="13"/>
  <c r="C1965" i="13"/>
  <c r="D1950" i="3"/>
  <c r="B1943" i="3" l="1"/>
  <c r="E1943" i="3" s="1"/>
  <c r="H1943" i="3"/>
  <c r="W1951" i="13"/>
  <c r="AA1951" i="13"/>
  <c r="A1949" i="13"/>
  <c r="F1948" i="13"/>
  <c r="H1948" i="13" s="1"/>
  <c r="K1948" i="13"/>
  <c r="M1948" i="13" s="1"/>
  <c r="J1951" i="13"/>
  <c r="CJ1946" i="13"/>
  <c r="CK1946" i="13"/>
  <c r="E1951" i="13"/>
  <c r="C1966" i="13"/>
  <c r="D1951" i="3"/>
  <c r="B1944" i="3" l="1"/>
  <c r="E1944" i="3" s="1"/>
  <c r="H1944" i="3"/>
  <c r="W1952" i="13"/>
  <c r="AA1952" i="13"/>
  <c r="A1950" i="13"/>
  <c r="F1949" i="13"/>
  <c r="H1949" i="13" s="1"/>
  <c r="K1949" i="13"/>
  <c r="M1949" i="13" s="1"/>
  <c r="J1952" i="13"/>
  <c r="CJ1947" i="13"/>
  <c r="CK1947" i="13"/>
  <c r="E1952" i="13"/>
  <c r="C1967" i="13"/>
  <c r="D1952" i="3"/>
  <c r="B1945" i="3" l="1"/>
  <c r="E1945" i="3" s="1"/>
  <c r="H1945" i="3"/>
  <c r="W1953" i="13"/>
  <c r="AA1953" i="13"/>
  <c r="A1951" i="13"/>
  <c r="K1950" i="13"/>
  <c r="M1950" i="13" s="1"/>
  <c r="F1950" i="13"/>
  <c r="H1950" i="13" s="1"/>
  <c r="J1953" i="13"/>
  <c r="CJ1948" i="13"/>
  <c r="CK1948" i="13"/>
  <c r="E1953" i="13"/>
  <c r="C1968" i="13"/>
  <c r="D1953" i="3"/>
  <c r="B1946" i="3" l="1"/>
  <c r="E1946" i="3" s="1"/>
  <c r="H1946" i="3"/>
  <c r="W1954" i="13"/>
  <c r="AA1954" i="13"/>
  <c r="A1952" i="13"/>
  <c r="K1951" i="13"/>
  <c r="M1951" i="13" s="1"/>
  <c r="F1951" i="13"/>
  <c r="H1951" i="13" s="1"/>
  <c r="J1954" i="13"/>
  <c r="CJ1949" i="13"/>
  <c r="CK1949" i="13"/>
  <c r="E1954" i="13"/>
  <c r="C1969" i="13"/>
  <c r="D1954" i="3"/>
  <c r="B1947" i="3" l="1"/>
  <c r="E1947" i="3" s="1"/>
  <c r="H1947" i="3"/>
  <c r="W1955" i="13"/>
  <c r="AA1955" i="13"/>
  <c r="A1953" i="13"/>
  <c r="F1952" i="13"/>
  <c r="H1952" i="13" s="1"/>
  <c r="K1952" i="13"/>
  <c r="M1952" i="13" s="1"/>
  <c r="J1955" i="13"/>
  <c r="CJ1950" i="13"/>
  <c r="CK1950" i="13"/>
  <c r="E1955" i="13"/>
  <c r="C1970" i="13"/>
  <c r="D1955" i="3"/>
  <c r="B1948" i="3" l="1"/>
  <c r="E1948" i="3" s="1"/>
  <c r="H1948" i="3"/>
  <c r="W1956" i="13"/>
  <c r="AA1956" i="13"/>
  <c r="A1954" i="13"/>
  <c r="K1953" i="13"/>
  <c r="M1953" i="13" s="1"/>
  <c r="F1953" i="13"/>
  <c r="H1953" i="13" s="1"/>
  <c r="J1956" i="13"/>
  <c r="CJ1951" i="13"/>
  <c r="CK1951" i="13"/>
  <c r="E1956" i="13"/>
  <c r="C1971" i="13"/>
  <c r="D1956" i="3"/>
  <c r="B1949" i="3" l="1"/>
  <c r="E1949" i="3" s="1"/>
  <c r="H1949" i="3"/>
  <c r="W1957" i="13"/>
  <c r="AA1957" i="13"/>
  <c r="A1955" i="13"/>
  <c r="K1954" i="13"/>
  <c r="M1954" i="13" s="1"/>
  <c r="F1954" i="13"/>
  <c r="H1954" i="13" s="1"/>
  <c r="J1957" i="13"/>
  <c r="CK1952" i="13"/>
  <c r="CJ1952" i="13"/>
  <c r="E1957" i="13"/>
  <c r="C1972" i="13"/>
  <c r="D1957" i="3"/>
  <c r="B1950" i="3" l="1"/>
  <c r="E1950" i="3" s="1"/>
  <c r="H1950" i="3"/>
  <c r="W1958" i="13"/>
  <c r="AA1958" i="13"/>
  <c r="A1956" i="13"/>
  <c r="K1955" i="13"/>
  <c r="M1955" i="13" s="1"/>
  <c r="F1955" i="13"/>
  <c r="H1955" i="13" s="1"/>
  <c r="J1958" i="13"/>
  <c r="CK1953" i="13"/>
  <c r="CJ1953" i="13"/>
  <c r="E1958" i="13"/>
  <c r="C1973" i="13"/>
  <c r="D1958" i="3"/>
  <c r="B1951" i="3" l="1"/>
  <c r="E1951" i="3" s="1"/>
  <c r="H1951" i="3"/>
  <c r="W1959" i="13"/>
  <c r="AA1959" i="13"/>
  <c r="A1957" i="13"/>
  <c r="F1956" i="13"/>
  <c r="H1956" i="13" s="1"/>
  <c r="K1956" i="13"/>
  <c r="M1956" i="13" s="1"/>
  <c r="J1959" i="13"/>
  <c r="CK1954" i="13"/>
  <c r="CJ1954" i="13"/>
  <c r="E1959" i="13"/>
  <c r="C1974" i="13"/>
  <c r="D1959" i="3"/>
  <c r="B1952" i="3" l="1"/>
  <c r="E1952" i="3" s="1"/>
  <c r="H1952" i="3"/>
  <c r="W1960" i="13"/>
  <c r="AA1960" i="13"/>
  <c r="A1958" i="13"/>
  <c r="K1957" i="13"/>
  <c r="M1957" i="13" s="1"/>
  <c r="F1957" i="13"/>
  <c r="H1957" i="13" s="1"/>
  <c r="J1960" i="13"/>
  <c r="CK1955" i="13"/>
  <c r="CJ1955" i="13"/>
  <c r="E1960" i="13"/>
  <c r="C1975" i="13"/>
  <c r="D1960" i="3"/>
  <c r="B1953" i="3" l="1"/>
  <c r="E1953" i="3" s="1"/>
  <c r="H1953" i="3"/>
  <c r="W1961" i="13"/>
  <c r="AA1961" i="13"/>
  <c r="A1959" i="13"/>
  <c r="F1958" i="13"/>
  <c r="H1958" i="13" s="1"/>
  <c r="K1958" i="13"/>
  <c r="M1958" i="13" s="1"/>
  <c r="J1961" i="13"/>
  <c r="CJ1956" i="13"/>
  <c r="CK1956" i="13"/>
  <c r="E1961" i="13"/>
  <c r="C1976" i="13"/>
  <c r="D1961" i="3"/>
  <c r="B1954" i="3" l="1"/>
  <c r="E1954" i="3" s="1"/>
  <c r="H1954" i="3"/>
  <c r="W1962" i="13"/>
  <c r="AA1962" i="13"/>
  <c r="A1960" i="13"/>
  <c r="K1959" i="13"/>
  <c r="M1959" i="13" s="1"/>
  <c r="F1959" i="13"/>
  <c r="H1959" i="13" s="1"/>
  <c r="J1962" i="13"/>
  <c r="CJ1957" i="13"/>
  <c r="CK1957" i="13"/>
  <c r="E1962" i="13"/>
  <c r="C1977" i="13"/>
  <c r="D1962" i="3"/>
  <c r="B1955" i="3" l="1"/>
  <c r="E1955" i="3" s="1"/>
  <c r="H1955" i="3"/>
  <c r="W1963" i="13"/>
  <c r="AA1963" i="13"/>
  <c r="A1961" i="13"/>
  <c r="K1960" i="13"/>
  <c r="M1960" i="13" s="1"/>
  <c r="F1960" i="13"/>
  <c r="H1960" i="13" s="1"/>
  <c r="J1963" i="13"/>
  <c r="CK1958" i="13"/>
  <c r="CJ1958" i="13"/>
  <c r="E1963" i="13"/>
  <c r="C1978" i="13"/>
  <c r="D1963" i="3"/>
  <c r="B1956" i="3" l="1"/>
  <c r="E1956" i="3" s="1"/>
  <c r="H1956" i="3"/>
  <c r="W1964" i="13"/>
  <c r="AA1964" i="13"/>
  <c r="A1962" i="13"/>
  <c r="F1961" i="13"/>
  <c r="H1961" i="13" s="1"/>
  <c r="K1961" i="13"/>
  <c r="M1961" i="13" s="1"/>
  <c r="J1964" i="13"/>
  <c r="CK1959" i="13"/>
  <c r="CJ1959" i="13"/>
  <c r="E1964" i="13"/>
  <c r="C1979" i="13"/>
  <c r="D1964" i="3"/>
  <c r="B1957" i="3" l="1"/>
  <c r="E1957" i="3" s="1"/>
  <c r="H1957" i="3"/>
  <c r="W1965" i="13"/>
  <c r="AA1965" i="13"/>
  <c r="A1963" i="13"/>
  <c r="F1962" i="13"/>
  <c r="H1962" i="13" s="1"/>
  <c r="K1962" i="13"/>
  <c r="M1962" i="13" s="1"/>
  <c r="J1965" i="13"/>
  <c r="CK1960" i="13"/>
  <c r="CJ1960" i="13"/>
  <c r="E1965" i="13"/>
  <c r="C1980" i="13"/>
  <c r="D1965" i="3"/>
  <c r="B1958" i="3" l="1"/>
  <c r="E1958" i="3" s="1"/>
  <c r="H1958" i="3"/>
  <c r="W1966" i="13"/>
  <c r="AA1966" i="13"/>
  <c r="A1964" i="13"/>
  <c r="K1963" i="13"/>
  <c r="M1963" i="13" s="1"/>
  <c r="F1963" i="13"/>
  <c r="H1963" i="13" s="1"/>
  <c r="J1966" i="13"/>
  <c r="CJ1961" i="13"/>
  <c r="CK1961" i="13"/>
  <c r="E1966" i="13"/>
  <c r="C1981" i="13"/>
  <c r="D1966" i="3"/>
  <c r="B1959" i="3" l="1"/>
  <c r="E1959" i="3" s="1"/>
  <c r="H1959" i="3"/>
  <c r="W1967" i="13"/>
  <c r="AA1967" i="13"/>
  <c r="A1965" i="13"/>
  <c r="F1964" i="13"/>
  <c r="H1964" i="13" s="1"/>
  <c r="K1964" i="13"/>
  <c r="M1964" i="13" s="1"/>
  <c r="J1967" i="13"/>
  <c r="CJ1962" i="13"/>
  <c r="CK1962" i="13"/>
  <c r="E1967" i="13"/>
  <c r="C1982" i="13"/>
  <c r="D1967" i="3"/>
  <c r="B1960" i="3" l="1"/>
  <c r="E1960" i="3" s="1"/>
  <c r="H1960" i="3"/>
  <c r="W1968" i="13"/>
  <c r="AA1968" i="13"/>
  <c r="A1966" i="13"/>
  <c r="K1965" i="13"/>
  <c r="M1965" i="13" s="1"/>
  <c r="F1965" i="13"/>
  <c r="H1965" i="13" s="1"/>
  <c r="J1968" i="13"/>
  <c r="CJ1963" i="13"/>
  <c r="CK1963" i="13"/>
  <c r="E1968" i="13"/>
  <c r="C1983" i="13"/>
  <c r="D1968" i="3"/>
  <c r="B1961" i="3" l="1"/>
  <c r="E1961" i="3" s="1"/>
  <c r="H1961" i="3"/>
  <c r="W1969" i="13"/>
  <c r="AA1969" i="13"/>
  <c r="A1967" i="13"/>
  <c r="F1966" i="13"/>
  <c r="H1966" i="13" s="1"/>
  <c r="K1966" i="13"/>
  <c r="M1966" i="13" s="1"/>
  <c r="J1969" i="13"/>
  <c r="CK1964" i="13"/>
  <c r="CJ1964" i="13"/>
  <c r="E1969" i="13"/>
  <c r="C1984" i="13"/>
  <c r="D1969" i="3"/>
  <c r="B1962" i="3" l="1"/>
  <c r="E1962" i="3" s="1"/>
  <c r="H1962" i="3"/>
  <c r="W1970" i="13"/>
  <c r="AA1970" i="13"/>
  <c r="A1968" i="13"/>
  <c r="K1967" i="13"/>
  <c r="M1967" i="13" s="1"/>
  <c r="F1967" i="13"/>
  <c r="H1967" i="13" s="1"/>
  <c r="J1970" i="13"/>
  <c r="CJ1965" i="13"/>
  <c r="CK1965" i="13"/>
  <c r="E1970" i="13"/>
  <c r="C1985" i="13"/>
  <c r="D1970" i="3"/>
  <c r="B1963" i="3" l="1"/>
  <c r="E1963" i="3" s="1"/>
  <c r="H1963" i="3"/>
  <c r="W1971" i="13"/>
  <c r="AA1971" i="13"/>
  <c r="A1969" i="13"/>
  <c r="F1968" i="13"/>
  <c r="H1968" i="13" s="1"/>
  <c r="K1968" i="13"/>
  <c r="M1968" i="13" s="1"/>
  <c r="J1971" i="13"/>
  <c r="CK1966" i="13"/>
  <c r="CJ1966" i="13"/>
  <c r="E1971" i="13"/>
  <c r="C1986" i="13"/>
  <c r="D1971" i="3"/>
  <c r="B1964" i="3" l="1"/>
  <c r="E1964" i="3" s="1"/>
  <c r="H1964" i="3"/>
  <c r="W1972" i="13"/>
  <c r="AA1972" i="13"/>
  <c r="A1970" i="13"/>
  <c r="F1969" i="13"/>
  <c r="H1969" i="13" s="1"/>
  <c r="K1969" i="13"/>
  <c r="M1969" i="13" s="1"/>
  <c r="J1972" i="13"/>
  <c r="CJ1967" i="13"/>
  <c r="CK1967" i="13"/>
  <c r="E1972" i="13"/>
  <c r="C1987" i="13"/>
  <c r="D1972" i="3"/>
  <c r="B1965" i="3" l="1"/>
  <c r="E1965" i="3" s="1"/>
  <c r="H1965" i="3"/>
  <c r="W1973" i="13"/>
  <c r="AA1973" i="13"/>
  <c r="A1971" i="13"/>
  <c r="F1970" i="13"/>
  <c r="H1970" i="13" s="1"/>
  <c r="K1970" i="13"/>
  <c r="M1970" i="13" s="1"/>
  <c r="J1973" i="13"/>
  <c r="CK1968" i="13"/>
  <c r="CJ1968" i="13"/>
  <c r="E1973" i="13"/>
  <c r="C1988" i="13"/>
  <c r="D1973" i="3"/>
  <c r="B1966" i="3" l="1"/>
  <c r="E1966" i="3" s="1"/>
  <c r="H1966" i="3"/>
  <c r="W1974" i="13"/>
  <c r="AA1974" i="13"/>
  <c r="A1972" i="13"/>
  <c r="K1971" i="13"/>
  <c r="M1971" i="13" s="1"/>
  <c r="F1971" i="13"/>
  <c r="H1971" i="13" s="1"/>
  <c r="J1974" i="13"/>
  <c r="CK1969" i="13"/>
  <c r="CJ1969" i="13"/>
  <c r="E1974" i="13"/>
  <c r="C1989" i="13"/>
  <c r="D1974" i="3"/>
  <c r="B1967" i="3" l="1"/>
  <c r="E1967" i="3" s="1"/>
  <c r="H1967" i="3"/>
  <c r="W1975" i="13"/>
  <c r="AA1975" i="13"/>
  <c r="A1973" i="13"/>
  <c r="F1972" i="13"/>
  <c r="H1972" i="13" s="1"/>
  <c r="K1972" i="13"/>
  <c r="M1972" i="13" s="1"/>
  <c r="J1975" i="13"/>
  <c r="CK1970" i="13"/>
  <c r="CJ1970" i="13"/>
  <c r="E1975" i="13"/>
  <c r="C1990" i="13"/>
  <c r="D1975" i="3"/>
  <c r="B1968" i="3" l="1"/>
  <c r="E1968" i="3" s="1"/>
  <c r="H1968" i="3"/>
  <c r="W1976" i="13"/>
  <c r="AA1976" i="13"/>
  <c r="A1974" i="13"/>
  <c r="K1973" i="13"/>
  <c r="M1973" i="13" s="1"/>
  <c r="F1973" i="13"/>
  <c r="H1973" i="13" s="1"/>
  <c r="J1976" i="13"/>
  <c r="CJ1971" i="13"/>
  <c r="CK1971" i="13"/>
  <c r="E1976" i="13"/>
  <c r="C1991" i="13"/>
  <c r="D1976" i="3"/>
  <c r="B1969" i="3" l="1"/>
  <c r="E1969" i="3" s="1"/>
  <c r="H1969" i="3"/>
  <c r="W1977" i="13"/>
  <c r="AA1977" i="13"/>
  <c r="A1975" i="13"/>
  <c r="F1974" i="13"/>
  <c r="H1974" i="13" s="1"/>
  <c r="K1974" i="13"/>
  <c r="M1974" i="13" s="1"/>
  <c r="J1977" i="13"/>
  <c r="CK1972" i="13"/>
  <c r="CJ1972" i="13"/>
  <c r="E1977" i="13"/>
  <c r="C1992" i="13"/>
  <c r="D1977" i="3"/>
  <c r="B1970" i="3" l="1"/>
  <c r="E1970" i="3" s="1"/>
  <c r="H1970" i="3"/>
  <c r="W1978" i="13"/>
  <c r="AA1978" i="13"/>
  <c r="A1976" i="13"/>
  <c r="K1975" i="13"/>
  <c r="M1975" i="13" s="1"/>
  <c r="F1975" i="13"/>
  <c r="H1975" i="13" s="1"/>
  <c r="J1978" i="13"/>
  <c r="CJ1973" i="13"/>
  <c r="CK1973" i="13"/>
  <c r="E1978" i="13"/>
  <c r="C1993" i="13"/>
  <c r="D1978" i="3"/>
  <c r="B1971" i="3" l="1"/>
  <c r="E1971" i="3" s="1"/>
  <c r="H1971" i="3"/>
  <c r="W1979" i="13"/>
  <c r="AA1979" i="13"/>
  <c r="A1977" i="13"/>
  <c r="K1976" i="13"/>
  <c r="M1976" i="13" s="1"/>
  <c r="F1976" i="13"/>
  <c r="H1976" i="13" s="1"/>
  <c r="J1979" i="13"/>
  <c r="CK1974" i="13"/>
  <c r="CJ1974" i="13"/>
  <c r="E1979" i="13"/>
  <c r="C1994" i="13"/>
  <c r="D1979" i="3"/>
  <c r="B1972" i="3" l="1"/>
  <c r="E1972" i="3" s="1"/>
  <c r="H1972" i="3"/>
  <c r="W1980" i="13"/>
  <c r="AA1980" i="13"/>
  <c r="A1978" i="13"/>
  <c r="K1977" i="13"/>
  <c r="M1977" i="13" s="1"/>
  <c r="F1977" i="13"/>
  <c r="H1977" i="13" s="1"/>
  <c r="J1980" i="13"/>
  <c r="CK1975" i="13"/>
  <c r="CJ1975" i="13"/>
  <c r="E1980" i="13"/>
  <c r="C1995" i="13"/>
  <c r="D1980" i="3"/>
  <c r="B1973" i="3" l="1"/>
  <c r="E1973" i="3" s="1"/>
  <c r="H1973" i="3"/>
  <c r="W1981" i="13"/>
  <c r="AA1981" i="13"/>
  <c r="A1979" i="13"/>
  <c r="F1978" i="13"/>
  <c r="H1978" i="13" s="1"/>
  <c r="K1978" i="13"/>
  <c r="M1978" i="13" s="1"/>
  <c r="J1981" i="13"/>
  <c r="CK1976" i="13"/>
  <c r="CJ1976" i="13"/>
  <c r="E1981" i="13"/>
  <c r="C1996" i="13"/>
  <c r="D1981" i="3"/>
  <c r="B1974" i="3" l="1"/>
  <c r="E1974" i="3" s="1"/>
  <c r="H1974" i="3"/>
  <c r="W1982" i="13"/>
  <c r="AA1982" i="13"/>
  <c r="A1980" i="13"/>
  <c r="K1979" i="13"/>
  <c r="M1979" i="13" s="1"/>
  <c r="F1979" i="13"/>
  <c r="H1979" i="13" s="1"/>
  <c r="J1982" i="13"/>
  <c r="CJ1977" i="13"/>
  <c r="CK1977" i="13"/>
  <c r="E1982" i="13"/>
  <c r="C1997" i="13"/>
  <c r="D1982" i="3"/>
  <c r="B1975" i="3" l="1"/>
  <c r="E1975" i="3" s="1"/>
  <c r="H1975" i="3"/>
  <c r="W1983" i="13"/>
  <c r="AA1983" i="13"/>
  <c r="A1981" i="13"/>
  <c r="F1980" i="13"/>
  <c r="H1980" i="13" s="1"/>
  <c r="K1980" i="13"/>
  <c r="M1980" i="13" s="1"/>
  <c r="J1983" i="13"/>
  <c r="CJ1978" i="13"/>
  <c r="CK1978" i="13"/>
  <c r="E1983" i="13"/>
  <c r="C1998" i="13"/>
  <c r="D1983" i="3"/>
  <c r="B1976" i="3" l="1"/>
  <c r="E1976" i="3" s="1"/>
  <c r="H1976" i="3"/>
  <c r="W1984" i="13"/>
  <c r="AA1984" i="13"/>
  <c r="A1982" i="13"/>
  <c r="K1981" i="13"/>
  <c r="M1981" i="13" s="1"/>
  <c r="F1981" i="13"/>
  <c r="H1981" i="13" s="1"/>
  <c r="J1984" i="13"/>
  <c r="CK1979" i="13"/>
  <c r="CJ1979" i="13"/>
  <c r="E1984" i="13"/>
  <c r="C1999" i="13"/>
  <c r="D1984" i="3"/>
  <c r="B1977" i="3" l="1"/>
  <c r="E1977" i="3" s="1"/>
  <c r="H1977" i="3"/>
  <c r="W1985" i="13"/>
  <c r="AA1985" i="13"/>
  <c r="A1983" i="13"/>
  <c r="F1982" i="13"/>
  <c r="H1982" i="13" s="1"/>
  <c r="K1982" i="13"/>
  <c r="M1982" i="13" s="1"/>
  <c r="J1985" i="13"/>
  <c r="CJ1980" i="13"/>
  <c r="CK1980" i="13"/>
  <c r="E1985" i="13"/>
  <c r="C2000" i="13"/>
  <c r="D1985" i="3"/>
  <c r="B1978" i="3" l="1"/>
  <c r="E1978" i="3" s="1"/>
  <c r="H1978" i="3"/>
  <c r="W1986" i="13"/>
  <c r="AA1986" i="13"/>
  <c r="A1984" i="13"/>
  <c r="K1983" i="13"/>
  <c r="M1983" i="13" s="1"/>
  <c r="F1983" i="13"/>
  <c r="H1983" i="13" s="1"/>
  <c r="J1986" i="13"/>
  <c r="CK1981" i="13"/>
  <c r="CJ1981" i="13"/>
  <c r="E1986" i="13"/>
  <c r="C2001" i="13"/>
  <c r="D1986" i="3"/>
  <c r="B1979" i="3" l="1"/>
  <c r="E1979" i="3" s="1"/>
  <c r="H1979" i="3"/>
  <c r="W1987" i="13"/>
  <c r="AA1987" i="13"/>
  <c r="A1985" i="13"/>
  <c r="K1984" i="13"/>
  <c r="M1984" i="13" s="1"/>
  <c r="F1984" i="13"/>
  <c r="H1984" i="13" s="1"/>
  <c r="J1987" i="13"/>
  <c r="CK1982" i="13"/>
  <c r="CJ1982" i="13"/>
  <c r="E1987" i="13"/>
  <c r="C2002" i="13"/>
  <c r="D1987" i="3"/>
  <c r="B1980" i="3" l="1"/>
  <c r="E1980" i="3" s="1"/>
  <c r="H1980" i="3"/>
  <c r="W1988" i="13"/>
  <c r="AA1988" i="13"/>
  <c r="A1986" i="13"/>
  <c r="K1985" i="13"/>
  <c r="M1985" i="13" s="1"/>
  <c r="F1985" i="13"/>
  <c r="H1985" i="13" s="1"/>
  <c r="J1988" i="13"/>
  <c r="CK1983" i="13"/>
  <c r="CJ1983" i="13"/>
  <c r="E1988" i="13"/>
  <c r="C2003" i="13"/>
  <c r="D1988" i="3"/>
  <c r="B1981" i="3" l="1"/>
  <c r="E1981" i="3" s="1"/>
  <c r="H1981" i="3"/>
  <c r="W1989" i="13"/>
  <c r="AA1989" i="13"/>
  <c r="A1987" i="13"/>
  <c r="F1986" i="13"/>
  <c r="H1986" i="13" s="1"/>
  <c r="K1986" i="13"/>
  <c r="M1986" i="13" s="1"/>
  <c r="J1989" i="13"/>
  <c r="CK1984" i="13"/>
  <c r="CJ1984" i="13"/>
  <c r="E1989" i="13"/>
  <c r="C2004" i="13"/>
  <c r="D1989" i="3"/>
  <c r="B1982" i="3" l="1"/>
  <c r="E1982" i="3" s="1"/>
  <c r="H1982" i="3"/>
  <c r="W1990" i="13"/>
  <c r="AA1990" i="13"/>
  <c r="A1988" i="13"/>
  <c r="K1987" i="13"/>
  <c r="M1987" i="13" s="1"/>
  <c r="F1987" i="13"/>
  <c r="H1987" i="13" s="1"/>
  <c r="J1990" i="13"/>
  <c r="CK1985" i="13"/>
  <c r="CJ1985" i="13"/>
  <c r="E1990" i="13"/>
  <c r="C2005" i="13"/>
  <c r="D1990" i="3"/>
  <c r="B1983" i="3" l="1"/>
  <c r="E1983" i="3" s="1"/>
  <c r="H1983" i="3"/>
  <c r="W1991" i="13"/>
  <c r="AA1991" i="13"/>
  <c r="A1989" i="13"/>
  <c r="F1988" i="13"/>
  <c r="H1988" i="13" s="1"/>
  <c r="K1988" i="13"/>
  <c r="M1988" i="13" s="1"/>
  <c r="J1991" i="13"/>
  <c r="CJ1986" i="13"/>
  <c r="CK1986" i="13"/>
  <c r="E1991" i="13"/>
  <c r="C2006" i="13"/>
  <c r="D1991" i="3"/>
  <c r="B1984" i="3" l="1"/>
  <c r="E1984" i="3" s="1"/>
  <c r="H1984" i="3"/>
  <c r="W1992" i="13"/>
  <c r="AA1992" i="13"/>
  <c r="A1990" i="13"/>
  <c r="K1989" i="13"/>
  <c r="M1989" i="13" s="1"/>
  <c r="F1989" i="13"/>
  <c r="H1989" i="13" s="1"/>
  <c r="J1992" i="13"/>
  <c r="CJ1987" i="13"/>
  <c r="CK1987" i="13"/>
  <c r="E1992" i="13"/>
  <c r="C2007" i="13"/>
  <c r="D1992" i="3"/>
  <c r="B1985" i="3" l="1"/>
  <c r="E1985" i="3" s="1"/>
  <c r="H1985" i="3"/>
  <c r="W1993" i="13"/>
  <c r="AA1993" i="13"/>
  <c r="A1991" i="13"/>
  <c r="F1990" i="13"/>
  <c r="H1990" i="13" s="1"/>
  <c r="K1990" i="13"/>
  <c r="M1990" i="13" s="1"/>
  <c r="J1993" i="13"/>
  <c r="CJ1988" i="13"/>
  <c r="CK1988" i="13"/>
  <c r="E1993" i="13"/>
  <c r="C2008" i="13"/>
  <c r="D1993" i="3"/>
  <c r="B1986" i="3" l="1"/>
  <c r="E1986" i="3" s="1"/>
  <c r="H1986" i="3"/>
  <c r="W1994" i="13"/>
  <c r="AA1994" i="13"/>
  <c r="A1992" i="13"/>
  <c r="F1991" i="13"/>
  <c r="H1991" i="13" s="1"/>
  <c r="K1991" i="13"/>
  <c r="M1991" i="13" s="1"/>
  <c r="J1994" i="13"/>
  <c r="CK1989" i="13"/>
  <c r="CJ1989" i="13"/>
  <c r="E1994" i="13"/>
  <c r="C2009" i="13"/>
  <c r="D1994" i="3"/>
  <c r="B1987" i="3" l="1"/>
  <c r="E1987" i="3" s="1"/>
  <c r="H1987" i="3"/>
  <c r="W1995" i="13"/>
  <c r="AA1995" i="13"/>
  <c r="A1993" i="13"/>
  <c r="K1992" i="13"/>
  <c r="M1992" i="13" s="1"/>
  <c r="F1992" i="13"/>
  <c r="H1992" i="13" s="1"/>
  <c r="J1995" i="13"/>
  <c r="CK1990" i="13"/>
  <c r="CJ1990" i="13"/>
  <c r="E1995" i="13"/>
  <c r="C2010" i="13"/>
  <c r="D1995" i="3"/>
  <c r="B1988" i="3" l="1"/>
  <c r="E1988" i="3" s="1"/>
  <c r="H1988" i="3"/>
  <c r="W1996" i="13"/>
  <c r="AA1996" i="13"/>
  <c r="A1994" i="13"/>
  <c r="F1993" i="13"/>
  <c r="H1993" i="13" s="1"/>
  <c r="K1993" i="13"/>
  <c r="M1993" i="13" s="1"/>
  <c r="J1996" i="13"/>
  <c r="CJ1991" i="13"/>
  <c r="CK1991" i="13"/>
  <c r="E1996" i="13"/>
  <c r="C2011" i="13"/>
  <c r="D1996" i="3"/>
  <c r="B1989" i="3" l="1"/>
  <c r="E1989" i="3" s="1"/>
  <c r="H1989" i="3"/>
  <c r="W1997" i="13"/>
  <c r="AA1997" i="13"/>
  <c r="A1995" i="13"/>
  <c r="K1994" i="13"/>
  <c r="M1994" i="13" s="1"/>
  <c r="F1994" i="13"/>
  <c r="H1994" i="13" s="1"/>
  <c r="J1997" i="13"/>
  <c r="CK1992" i="13"/>
  <c r="CJ1992" i="13"/>
  <c r="E1997" i="13"/>
  <c r="C2012" i="13"/>
  <c r="D1997" i="3"/>
  <c r="B1990" i="3" l="1"/>
  <c r="E1990" i="3" s="1"/>
  <c r="H1990" i="3"/>
  <c r="W1998" i="13"/>
  <c r="AA1998" i="13"/>
  <c r="A1996" i="13"/>
  <c r="F1995" i="13"/>
  <c r="H1995" i="13" s="1"/>
  <c r="K1995" i="13"/>
  <c r="M1995" i="13" s="1"/>
  <c r="J1998" i="13"/>
  <c r="CJ1993" i="13"/>
  <c r="CK1993" i="13"/>
  <c r="E1998" i="13"/>
  <c r="C2013" i="13"/>
  <c r="D1998" i="3"/>
  <c r="B1991" i="3" l="1"/>
  <c r="E1991" i="3" s="1"/>
  <c r="H1991" i="3"/>
  <c r="W1999" i="13"/>
  <c r="AA1999" i="13"/>
  <c r="A1997" i="13"/>
  <c r="F1996" i="13"/>
  <c r="H1996" i="13" s="1"/>
  <c r="K1996" i="13"/>
  <c r="M1996" i="13" s="1"/>
  <c r="J1999" i="13"/>
  <c r="CK1994" i="13"/>
  <c r="CJ1994" i="13"/>
  <c r="E1999" i="13"/>
  <c r="C2014" i="13"/>
  <c r="D1999" i="3"/>
  <c r="B1992" i="3" l="1"/>
  <c r="E1992" i="3" s="1"/>
  <c r="H1992" i="3"/>
  <c r="W2000" i="13"/>
  <c r="AA2000" i="13"/>
  <c r="A1998" i="13"/>
  <c r="K1997" i="13"/>
  <c r="M1997" i="13" s="1"/>
  <c r="F1997" i="13"/>
  <c r="H1997" i="13" s="1"/>
  <c r="J2000" i="13"/>
  <c r="CK1995" i="13"/>
  <c r="CJ1995" i="13"/>
  <c r="E2000" i="13"/>
  <c r="C2015" i="13"/>
  <c r="D2000" i="3"/>
  <c r="B1993" i="3" l="1"/>
  <c r="E1993" i="3" s="1"/>
  <c r="H1993" i="3"/>
  <c r="W2001" i="13"/>
  <c r="AA2001" i="13"/>
  <c r="A1999" i="13"/>
  <c r="K1998" i="13"/>
  <c r="M1998" i="13" s="1"/>
  <c r="F1998" i="13"/>
  <c r="H1998" i="13" s="1"/>
  <c r="J2001" i="13"/>
  <c r="CK1996" i="13"/>
  <c r="CJ1996" i="13"/>
  <c r="E2001" i="13"/>
  <c r="C2016" i="13"/>
  <c r="D2001" i="3"/>
  <c r="B1994" i="3" l="1"/>
  <c r="E1994" i="3" s="1"/>
  <c r="H1994" i="3"/>
  <c r="W2002" i="13"/>
  <c r="AA2002" i="13"/>
  <c r="A2000" i="13"/>
  <c r="K1999" i="13"/>
  <c r="M1999" i="13" s="1"/>
  <c r="F1999" i="13"/>
  <c r="H1999" i="13" s="1"/>
  <c r="J2002" i="13"/>
  <c r="CK1997" i="13"/>
  <c r="CJ1997" i="13"/>
  <c r="E2002" i="13"/>
  <c r="C2017" i="13"/>
  <c r="D2002" i="3"/>
  <c r="B1995" i="3" l="1"/>
  <c r="E1995" i="3" s="1"/>
  <c r="H1995" i="3"/>
  <c r="W2003" i="13"/>
  <c r="AA2003" i="13"/>
  <c r="A2001" i="13"/>
  <c r="F2000" i="13"/>
  <c r="H2000" i="13" s="1"/>
  <c r="K2000" i="13"/>
  <c r="M2000" i="13" s="1"/>
  <c r="J2003" i="13"/>
  <c r="CK1998" i="13"/>
  <c r="CJ1998" i="13"/>
  <c r="E2003" i="13"/>
  <c r="C2018" i="13"/>
  <c r="D2003" i="3"/>
  <c r="B1996" i="3" l="1"/>
  <c r="E1996" i="3" s="1"/>
  <c r="H1996" i="3"/>
  <c r="W2004" i="13"/>
  <c r="AA2004" i="13"/>
  <c r="A2002" i="13"/>
  <c r="K2001" i="13"/>
  <c r="M2001" i="13" s="1"/>
  <c r="F2001" i="13"/>
  <c r="H2001" i="13" s="1"/>
  <c r="J2004" i="13"/>
  <c r="CK1999" i="13"/>
  <c r="CJ1999" i="13"/>
  <c r="E2004" i="13"/>
  <c r="C2019" i="13"/>
  <c r="D2004" i="3"/>
  <c r="B1997" i="3" l="1"/>
  <c r="E1997" i="3" s="1"/>
  <c r="H1997" i="3"/>
  <c r="W2005" i="13"/>
  <c r="AA2005" i="13"/>
  <c r="A2003" i="13"/>
  <c r="K2002" i="13"/>
  <c r="M2002" i="13" s="1"/>
  <c r="F2002" i="13"/>
  <c r="H2002" i="13" s="1"/>
  <c r="J2005" i="13"/>
  <c r="CK2000" i="13"/>
  <c r="CJ2000" i="13"/>
  <c r="E2005" i="13"/>
  <c r="C2020" i="13"/>
  <c r="D2005" i="3"/>
  <c r="B1998" i="3" l="1"/>
  <c r="E1998" i="3" s="1"/>
  <c r="H1998" i="3"/>
  <c r="W2006" i="13"/>
  <c r="AA2006" i="13"/>
  <c r="A2004" i="13"/>
  <c r="K2003" i="13"/>
  <c r="M2003" i="13" s="1"/>
  <c r="F2003" i="13"/>
  <c r="H2003" i="13" s="1"/>
  <c r="J2006" i="13"/>
  <c r="CJ2001" i="13"/>
  <c r="CK2001" i="13"/>
  <c r="E2006" i="13"/>
  <c r="C2021" i="13"/>
  <c r="D2006" i="3"/>
  <c r="B1999" i="3" l="1"/>
  <c r="E1999" i="3" s="1"/>
  <c r="H1999" i="3"/>
  <c r="W2007" i="13"/>
  <c r="AA2007" i="13"/>
  <c r="A2005" i="13"/>
  <c r="K2004" i="13"/>
  <c r="M2004" i="13" s="1"/>
  <c r="F2004" i="13"/>
  <c r="H2004" i="13" s="1"/>
  <c r="J2007" i="13"/>
  <c r="CJ2002" i="13"/>
  <c r="CK2002" i="13"/>
  <c r="E2007" i="13"/>
  <c r="C2022" i="13"/>
  <c r="D2007" i="3"/>
  <c r="B2000" i="3" l="1"/>
  <c r="E2000" i="3" s="1"/>
  <c r="H2000" i="3"/>
  <c r="W2008" i="13"/>
  <c r="AA2008" i="13"/>
  <c r="A2006" i="13"/>
  <c r="K2005" i="13"/>
  <c r="M2005" i="13" s="1"/>
  <c r="F2005" i="13"/>
  <c r="H2005" i="13" s="1"/>
  <c r="J2008" i="13"/>
  <c r="CK2003" i="13"/>
  <c r="CJ2003" i="13"/>
  <c r="E2008" i="13"/>
  <c r="C2023" i="13"/>
  <c r="D2008" i="3"/>
  <c r="B2001" i="3" l="1"/>
  <c r="E2001" i="3" s="1"/>
  <c r="H2001" i="3"/>
  <c r="W2009" i="13"/>
  <c r="AA2009" i="13"/>
  <c r="A2007" i="13"/>
  <c r="F2006" i="13"/>
  <c r="H2006" i="13" s="1"/>
  <c r="K2006" i="13"/>
  <c r="M2006" i="13" s="1"/>
  <c r="J2009" i="13"/>
  <c r="CJ2004" i="13"/>
  <c r="CK2004" i="13"/>
  <c r="E2009" i="13"/>
  <c r="C2024" i="13"/>
  <c r="D2009" i="3"/>
  <c r="B2002" i="3" l="1"/>
  <c r="E2002" i="3" s="1"/>
  <c r="H2002" i="3"/>
  <c r="W2010" i="13"/>
  <c r="AA2010" i="13"/>
  <c r="A2008" i="13"/>
  <c r="K2007" i="13"/>
  <c r="M2007" i="13" s="1"/>
  <c r="F2007" i="13"/>
  <c r="H2007" i="13" s="1"/>
  <c r="J2010" i="13"/>
  <c r="CK2005" i="13"/>
  <c r="CJ2005" i="13"/>
  <c r="E2010" i="13"/>
  <c r="C2025" i="13"/>
  <c r="D2010" i="3"/>
  <c r="B2003" i="3" l="1"/>
  <c r="E2003" i="3" s="1"/>
  <c r="H2003" i="3"/>
  <c r="W2011" i="13"/>
  <c r="AA2011" i="13"/>
  <c r="A2009" i="13"/>
  <c r="K2008" i="13"/>
  <c r="M2008" i="13" s="1"/>
  <c r="F2008" i="13"/>
  <c r="H2008" i="13" s="1"/>
  <c r="J2011" i="13"/>
  <c r="CJ2006" i="13"/>
  <c r="CK2006" i="13"/>
  <c r="E2011" i="13"/>
  <c r="C2026" i="13"/>
  <c r="D2011" i="3"/>
  <c r="B2004" i="3" l="1"/>
  <c r="E2004" i="3" s="1"/>
  <c r="H2004" i="3"/>
  <c r="W2012" i="13"/>
  <c r="AA2012" i="13"/>
  <c r="A2010" i="13"/>
  <c r="K2009" i="13"/>
  <c r="M2009" i="13" s="1"/>
  <c r="F2009" i="13"/>
  <c r="H2009" i="13" s="1"/>
  <c r="J2012" i="13"/>
  <c r="CK2007" i="13"/>
  <c r="CJ2007" i="13"/>
  <c r="E2012" i="13"/>
  <c r="C2027" i="13"/>
  <c r="D2012" i="3"/>
  <c r="B2005" i="3" l="1"/>
  <c r="E2005" i="3" s="1"/>
  <c r="H2005" i="3"/>
  <c r="W2013" i="13"/>
  <c r="AA2013" i="13"/>
  <c r="A2011" i="13"/>
  <c r="F2010" i="13"/>
  <c r="H2010" i="13" s="1"/>
  <c r="K2010" i="13"/>
  <c r="M2010" i="13" s="1"/>
  <c r="J2013" i="13"/>
  <c r="CK2008" i="13"/>
  <c r="CJ2008" i="13"/>
  <c r="E2013" i="13"/>
  <c r="C2028" i="13"/>
  <c r="D2013" i="3"/>
  <c r="B2006" i="3" l="1"/>
  <c r="E2006" i="3" s="1"/>
  <c r="H2006" i="3"/>
  <c r="W2014" i="13"/>
  <c r="AA2014" i="13"/>
  <c r="A2012" i="13"/>
  <c r="K2011" i="13"/>
  <c r="M2011" i="13" s="1"/>
  <c r="F2011" i="13"/>
  <c r="H2011" i="13" s="1"/>
  <c r="J2014" i="13"/>
  <c r="CJ2009" i="13"/>
  <c r="CK2009" i="13"/>
  <c r="E2014" i="13"/>
  <c r="C2029" i="13"/>
  <c r="D2014" i="3"/>
  <c r="B2007" i="3" l="1"/>
  <c r="E2007" i="3" s="1"/>
  <c r="H2007" i="3"/>
  <c r="W2015" i="13"/>
  <c r="AA2015" i="13"/>
  <c r="A2013" i="13"/>
  <c r="K2012" i="13"/>
  <c r="M2012" i="13" s="1"/>
  <c r="F2012" i="13"/>
  <c r="H2012" i="13" s="1"/>
  <c r="J2015" i="13"/>
  <c r="CJ2010" i="13"/>
  <c r="CK2010" i="13"/>
  <c r="E2015" i="13"/>
  <c r="C2030" i="13"/>
  <c r="D2015" i="3"/>
  <c r="B2008" i="3" l="1"/>
  <c r="E2008" i="3" s="1"/>
  <c r="H2008" i="3"/>
  <c r="W2016" i="13"/>
  <c r="AA2016" i="13"/>
  <c r="A2014" i="13"/>
  <c r="F2013" i="13"/>
  <c r="H2013" i="13" s="1"/>
  <c r="K2013" i="13"/>
  <c r="M2013" i="13" s="1"/>
  <c r="J2016" i="13"/>
  <c r="CJ2011" i="13"/>
  <c r="CK2011" i="13"/>
  <c r="E2016" i="13"/>
  <c r="C2031" i="13"/>
  <c r="D2016" i="3"/>
  <c r="B2009" i="3" l="1"/>
  <c r="E2009" i="3" s="1"/>
  <c r="H2009" i="3"/>
  <c r="W2017" i="13"/>
  <c r="AA2017" i="13"/>
  <c r="A2015" i="13"/>
  <c r="K2014" i="13"/>
  <c r="M2014" i="13" s="1"/>
  <c r="F2014" i="13"/>
  <c r="H2014" i="13" s="1"/>
  <c r="J2017" i="13"/>
  <c r="CJ2012" i="13"/>
  <c r="CK2012" i="13"/>
  <c r="E2017" i="13"/>
  <c r="C2032" i="13"/>
  <c r="D2017" i="3"/>
  <c r="B2010" i="3" l="1"/>
  <c r="E2010" i="3" s="1"/>
  <c r="H2010" i="3"/>
  <c r="W2018" i="13"/>
  <c r="AA2018" i="13"/>
  <c r="A2016" i="13"/>
  <c r="K2015" i="13"/>
  <c r="M2015" i="13" s="1"/>
  <c r="F2015" i="13"/>
  <c r="H2015" i="13" s="1"/>
  <c r="J2018" i="13"/>
  <c r="CK2013" i="13"/>
  <c r="CJ2013" i="13"/>
  <c r="E2018" i="13"/>
  <c r="C2033" i="13"/>
  <c r="D2018" i="3"/>
  <c r="B2011" i="3" l="1"/>
  <c r="E2011" i="3" s="1"/>
  <c r="H2011" i="3"/>
  <c r="W2019" i="13"/>
  <c r="AA2019" i="13"/>
  <c r="A2017" i="13"/>
  <c r="F2016" i="13"/>
  <c r="H2016" i="13" s="1"/>
  <c r="K2016" i="13"/>
  <c r="M2016" i="13" s="1"/>
  <c r="J2019" i="13"/>
  <c r="CK2014" i="13"/>
  <c r="CJ2014" i="13"/>
  <c r="E2019" i="13"/>
  <c r="C2034" i="13"/>
  <c r="D2019" i="3"/>
  <c r="B2012" i="3" l="1"/>
  <c r="E2012" i="3" s="1"/>
  <c r="H2012" i="3"/>
  <c r="W2020" i="13"/>
  <c r="AA2020" i="13"/>
  <c r="A2018" i="13"/>
  <c r="F2017" i="13"/>
  <c r="H2017" i="13" s="1"/>
  <c r="K2017" i="13"/>
  <c r="M2017" i="13" s="1"/>
  <c r="J2020" i="13"/>
  <c r="CK2015" i="13"/>
  <c r="CJ2015" i="13"/>
  <c r="E2020" i="13"/>
  <c r="C2035" i="13"/>
  <c r="D2020" i="3"/>
  <c r="B2013" i="3" l="1"/>
  <c r="E2013" i="3" s="1"/>
  <c r="H2013" i="3"/>
  <c r="W2021" i="13"/>
  <c r="AA2021" i="13"/>
  <c r="A2019" i="13"/>
  <c r="K2018" i="13"/>
  <c r="M2018" i="13" s="1"/>
  <c r="F2018" i="13"/>
  <c r="H2018" i="13" s="1"/>
  <c r="J2021" i="13"/>
  <c r="CK2016" i="13"/>
  <c r="CJ2016" i="13"/>
  <c r="E2021" i="13"/>
  <c r="C2036" i="13"/>
  <c r="D2021" i="3"/>
  <c r="B2014" i="3" l="1"/>
  <c r="E2014" i="3" s="1"/>
  <c r="H2014" i="3"/>
  <c r="W2022" i="13"/>
  <c r="AA2022" i="13"/>
  <c r="A2020" i="13"/>
  <c r="K2019" i="13"/>
  <c r="M2019" i="13" s="1"/>
  <c r="F2019" i="13"/>
  <c r="H2019" i="13" s="1"/>
  <c r="J2022" i="13"/>
  <c r="CJ2017" i="13"/>
  <c r="CK2017" i="13"/>
  <c r="E2022" i="13"/>
  <c r="C2037" i="13"/>
  <c r="D2022" i="3"/>
  <c r="B2015" i="3" l="1"/>
  <c r="E2015" i="3" s="1"/>
  <c r="H2015" i="3"/>
  <c r="W2023" i="13"/>
  <c r="AA2023" i="13"/>
  <c r="A2021" i="13"/>
  <c r="F2020" i="13"/>
  <c r="H2020" i="13" s="1"/>
  <c r="K2020" i="13"/>
  <c r="M2020" i="13" s="1"/>
  <c r="J2023" i="13"/>
  <c r="CJ2018" i="13"/>
  <c r="CK2018" i="13"/>
  <c r="E2023" i="13"/>
  <c r="C2038" i="13"/>
  <c r="D2023" i="3"/>
  <c r="B2016" i="3" l="1"/>
  <c r="E2016" i="3" s="1"/>
  <c r="H2016" i="3"/>
  <c r="W2024" i="13"/>
  <c r="AA2024" i="13"/>
  <c r="A2022" i="13"/>
  <c r="K2021" i="13"/>
  <c r="M2021" i="13" s="1"/>
  <c r="F2021" i="13"/>
  <c r="H2021" i="13" s="1"/>
  <c r="J2024" i="13"/>
  <c r="CK2019" i="13"/>
  <c r="CJ2019" i="13"/>
  <c r="E2024" i="13"/>
  <c r="C2039" i="13"/>
  <c r="D2024" i="3"/>
  <c r="B2017" i="3" l="1"/>
  <c r="E2017" i="3" s="1"/>
  <c r="H2017" i="3"/>
  <c r="W2025" i="13"/>
  <c r="AA2025" i="13"/>
  <c r="A2023" i="13"/>
  <c r="F2022" i="13"/>
  <c r="H2022" i="13" s="1"/>
  <c r="K2022" i="13"/>
  <c r="M2022" i="13" s="1"/>
  <c r="J2025" i="13"/>
  <c r="CJ2020" i="13"/>
  <c r="CK2020" i="13"/>
  <c r="E2025" i="13"/>
  <c r="C2040" i="13"/>
  <c r="D2025" i="3"/>
  <c r="B2018" i="3" l="1"/>
  <c r="E2018" i="3" s="1"/>
  <c r="H2018" i="3"/>
  <c r="W2026" i="13"/>
  <c r="AA2026" i="13"/>
  <c r="A2024" i="13"/>
  <c r="F2023" i="13"/>
  <c r="H2023" i="13" s="1"/>
  <c r="K2023" i="13"/>
  <c r="M2023" i="13" s="1"/>
  <c r="J2026" i="13"/>
  <c r="CJ2021" i="13"/>
  <c r="CK2021" i="13"/>
  <c r="E2026" i="13"/>
  <c r="C2041" i="13"/>
  <c r="D2026" i="3"/>
  <c r="B2019" i="3" l="1"/>
  <c r="E2019" i="3" s="1"/>
  <c r="H2019" i="3"/>
  <c r="W2027" i="13"/>
  <c r="AA2027" i="13"/>
  <c r="A2025" i="13"/>
  <c r="F2024" i="13"/>
  <c r="H2024" i="13" s="1"/>
  <c r="K2024" i="13"/>
  <c r="M2024" i="13" s="1"/>
  <c r="J2027" i="13"/>
  <c r="CK2022" i="13"/>
  <c r="CJ2022" i="13"/>
  <c r="E2027" i="13"/>
  <c r="C2042" i="13"/>
  <c r="D2027" i="3"/>
  <c r="B2020" i="3" l="1"/>
  <c r="E2020" i="3" s="1"/>
  <c r="H2020" i="3"/>
  <c r="W2028" i="13"/>
  <c r="AA2028" i="13"/>
  <c r="A2026" i="13"/>
  <c r="K2025" i="13"/>
  <c r="M2025" i="13" s="1"/>
  <c r="F2025" i="13"/>
  <c r="H2025" i="13" s="1"/>
  <c r="J2028" i="13"/>
  <c r="CK2023" i="13"/>
  <c r="CJ2023" i="13"/>
  <c r="E2028" i="13"/>
  <c r="C2043" i="13"/>
  <c r="D2028" i="3"/>
  <c r="B2021" i="3" l="1"/>
  <c r="E2021" i="3" s="1"/>
  <c r="H2021" i="3"/>
  <c r="W2029" i="13"/>
  <c r="AA2029" i="13"/>
  <c r="A2027" i="13"/>
  <c r="F2026" i="13"/>
  <c r="H2026" i="13" s="1"/>
  <c r="K2026" i="13"/>
  <c r="M2026" i="13" s="1"/>
  <c r="J2029" i="13"/>
  <c r="CK2024" i="13"/>
  <c r="CJ2024" i="13"/>
  <c r="E2029" i="13"/>
  <c r="C2044" i="13"/>
  <c r="D2029" i="3"/>
  <c r="B2022" i="3" l="1"/>
  <c r="E2022" i="3" s="1"/>
  <c r="H2022" i="3"/>
  <c r="W2030" i="13"/>
  <c r="AA2030" i="13"/>
  <c r="A2028" i="13"/>
  <c r="K2027" i="13"/>
  <c r="M2027" i="13" s="1"/>
  <c r="F2027" i="13"/>
  <c r="H2027" i="13" s="1"/>
  <c r="J2030" i="13"/>
  <c r="CJ2025" i="13"/>
  <c r="CK2025" i="13"/>
  <c r="E2030" i="13"/>
  <c r="C2045" i="13"/>
  <c r="D2030" i="3"/>
  <c r="B2023" i="3" l="1"/>
  <c r="E2023" i="3" s="1"/>
  <c r="H2023" i="3"/>
  <c r="W2031" i="13"/>
  <c r="AA2031" i="13"/>
  <c r="A2029" i="13"/>
  <c r="F2028" i="13"/>
  <c r="H2028" i="13" s="1"/>
  <c r="K2028" i="13"/>
  <c r="M2028" i="13" s="1"/>
  <c r="J2031" i="13"/>
  <c r="CJ2026" i="13"/>
  <c r="CK2026" i="13"/>
  <c r="E2031" i="13"/>
  <c r="C2046" i="13"/>
  <c r="D2031" i="3"/>
  <c r="B2024" i="3" l="1"/>
  <c r="E2024" i="3" s="1"/>
  <c r="H2024" i="3"/>
  <c r="W2032" i="13"/>
  <c r="AA2032" i="13"/>
  <c r="A2030" i="13"/>
  <c r="F2029" i="13"/>
  <c r="H2029" i="13" s="1"/>
  <c r="K2029" i="13"/>
  <c r="M2029" i="13" s="1"/>
  <c r="J2032" i="13"/>
  <c r="CK2027" i="13"/>
  <c r="CJ2027" i="13"/>
  <c r="E2032" i="13"/>
  <c r="C2047" i="13"/>
  <c r="D2032" i="3"/>
  <c r="B2025" i="3" l="1"/>
  <c r="E2025" i="3" s="1"/>
  <c r="H2025" i="3"/>
  <c r="W2033" i="13"/>
  <c r="AA2033" i="13"/>
  <c r="A2031" i="13"/>
  <c r="K2030" i="13"/>
  <c r="M2030" i="13" s="1"/>
  <c r="F2030" i="13"/>
  <c r="H2030" i="13" s="1"/>
  <c r="J2033" i="13"/>
  <c r="CJ2028" i="13"/>
  <c r="CK2028" i="13"/>
  <c r="E2033" i="13"/>
  <c r="C2048" i="13"/>
  <c r="D2033" i="3"/>
  <c r="B2026" i="3" l="1"/>
  <c r="E2026" i="3" s="1"/>
  <c r="H2026" i="3"/>
  <c r="W2034" i="13"/>
  <c r="AA2034" i="13"/>
  <c r="A2032" i="13"/>
  <c r="K2031" i="13"/>
  <c r="M2031" i="13" s="1"/>
  <c r="F2031" i="13"/>
  <c r="H2031" i="13" s="1"/>
  <c r="J2034" i="13"/>
  <c r="CJ2029" i="13"/>
  <c r="CK2029" i="13"/>
  <c r="E2034" i="13"/>
  <c r="C2049" i="13"/>
  <c r="D2034" i="3"/>
  <c r="B2027" i="3" l="1"/>
  <c r="E2027" i="3" s="1"/>
  <c r="H2027" i="3"/>
  <c r="W2035" i="13"/>
  <c r="AA2035" i="13"/>
  <c r="A2033" i="13"/>
  <c r="F2032" i="13"/>
  <c r="H2032" i="13" s="1"/>
  <c r="K2032" i="13"/>
  <c r="M2032" i="13" s="1"/>
  <c r="J2035" i="13"/>
  <c r="CJ2030" i="13"/>
  <c r="CK2030" i="13"/>
  <c r="E2035" i="13"/>
  <c r="C2050" i="13"/>
  <c r="D2035" i="3"/>
  <c r="B2028" i="3" l="1"/>
  <c r="E2028" i="3" s="1"/>
  <c r="H2028" i="3"/>
  <c r="W2036" i="13"/>
  <c r="AA2036" i="13"/>
  <c r="A2034" i="13"/>
  <c r="F2033" i="13"/>
  <c r="H2033" i="13" s="1"/>
  <c r="K2033" i="13"/>
  <c r="M2033" i="13" s="1"/>
  <c r="J2036" i="13"/>
  <c r="CK2031" i="13"/>
  <c r="CJ2031" i="13"/>
  <c r="E2036" i="13"/>
  <c r="C2051" i="13"/>
  <c r="D2036" i="3"/>
  <c r="B2029" i="3" l="1"/>
  <c r="E2029" i="3" s="1"/>
  <c r="H2029" i="3"/>
  <c r="W2037" i="13"/>
  <c r="AA2037" i="13"/>
  <c r="A2035" i="13"/>
  <c r="F2034" i="13"/>
  <c r="H2034" i="13" s="1"/>
  <c r="K2034" i="13"/>
  <c r="M2034" i="13" s="1"/>
  <c r="J2037" i="13"/>
  <c r="CJ2032" i="13"/>
  <c r="CK2032" i="13"/>
  <c r="E2037" i="13"/>
  <c r="C2052" i="13"/>
  <c r="D2037" i="3"/>
  <c r="B2030" i="3" l="1"/>
  <c r="E2030" i="3" s="1"/>
  <c r="H2030" i="3"/>
  <c r="W2038" i="13"/>
  <c r="AA2038" i="13"/>
  <c r="A2036" i="13"/>
  <c r="F2035" i="13"/>
  <c r="H2035" i="13" s="1"/>
  <c r="K2035" i="13"/>
  <c r="M2035" i="13" s="1"/>
  <c r="J2038" i="13"/>
  <c r="CK2033" i="13"/>
  <c r="CJ2033" i="13"/>
  <c r="E2038" i="13"/>
  <c r="C2053" i="13"/>
  <c r="D2038" i="3"/>
  <c r="B2031" i="3" l="1"/>
  <c r="E2031" i="3" s="1"/>
  <c r="H2031" i="3"/>
  <c r="W2039" i="13"/>
  <c r="AA2039" i="13"/>
  <c r="A2037" i="13"/>
  <c r="F2036" i="13"/>
  <c r="H2036" i="13" s="1"/>
  <c r="K2036" i="13"/>
  <c r="M2036" i="13" s="1"/>
  <c r="J2039" i="13"/>
  <c r="CJ2034" i="13"/>
  <c r="CK2034" i="13"/>
  <c r="E2039" i="13"/>
  <c r="C2054" i="13"/>
  <c r="D2039" i="3"/>
  <c r="B2032" i="3" l="1"/>
  <c r="E2032" i="3" s="1"/>
  <c r="H2032" i="3"/>
  <c r="W2040" i="13"/>
  <c r="AA2040" i="13"/>
  <c r="A2038" i="13"/>
  <c r="K2037" i="13"/>
  <c r="M2037" i="13" s="1"/>
  <c r="F2037" i="13"/>
  <c r="H2037" i="13" s="1"/>
  <c r="J2040" i="13"/>
  <c r="CK2035" i="13"/>
  <c r="CJ2035" i="13"/>
  <c r="E2040" i="13"/>
  <c r="C2055" i="13"/>
  <c r="D2040" i="3"/>
  <c r="B2033" i="3" l="1"/>
  <c r="E2033" i="3" s="1"/>
  <c r="H2033" i="3"/>
  <c r="W2041" i="13"/>
  <c r="AA2041" i="13"/>
  <c r="A2039" i="13"/>
  <c r="F2038" i="13"/>
  <c r="H2038" i="13" s="1"/>
  <c r="K2038" i="13"/>
  <c r="M2038" i="13" s="1"/>
  <c r="J2041" i="13"/>
  <c r="CJ2036" i="13"/>
  <c r="CK2036" i="13"/>
  <c r="E2041" i="13"/>
  <c r="C2056" i="13"/>
  <c r="D2041" i="3"/>
  <c r="B2034" i="3" l="1"/>
  <c r="E2034" i="3" s="1"/>
  <c r="H2034" i="3"/>
  <c r="W2042" i="13"/>
  <c r="AA2042" i="13"/>
  <c r="A2040" i="13"/>
  <c r="K2039" i="13"/>
  <c r="M2039" i="13" s="1"/>
  <c r="F2039" i="13"/>
  <c r="H2039" i="13" s="1"/>
  <c r="J2042" i="13"/>
  <c r="CJ2037" i="13"/>
  <c r="CK2037" i="13"/>
  <c r="E2042" i="13"/>
  <c r="C2057" i="13"/>
  <c r="D2042" i="3"/>
  <c r="B2035" i="3" l="1"/>
  <c r="E2035" i="3" s="1"/>
  <c r="H2035" i="3"/>
  <c r="W2043" i="13"/>
  <c r="AA2043" i="13"/>
  <c r="A2041" i="13"/>
  <c r="K2040" i="13"/>
  <c r="M2040" i="13" s="1"/>
  <c r="F2040" i="13"/>
  <c r="H2040" i="13" s="1"/>
  <c r="J2043" i="13"/>
  <c r="CJ2038" i="13"/>
  <c r="CK2038" i="13"/>
  <c r="E2043" i="13"/>
  <c r="C2058" i="13"/>
  <c r="D2043" i="3"/>
  <c r="B2036" i="3" l="1"/>
  <c r="E2036" i="3" s="1"/>
  <c r="H2036" i="3"/>
  <c r="W2044" i="13"/>
  <c r="AA2044" i="13"/>
  <c r="A2042" i="13"/>
  <c r="K2041" i="13"/>
  <c r="M2041" i="13" s="1"/>
  <c r="F2041" i="13"/>
  <c r="H2041" i="13" s="1"/>
  <c r="J2044" i="13"/>
  <c r="CJ2039" i="13"/>
  <c r="CK2039" i="13"/>
  <c r="E2044" i="13"/>
  <c r="C2059" i="13"/>
  <c r="D2044" i="3"/>
  <c r="B2037" i="3" l="1"/>
  <c r="E2037" i="3" s="1"/>
  <c r="H2037" i="3"/>
  <c r="W2045" i="13"/>
  <c r="AA2045" i="13"/>
  <c r="A2043" i="13"/>
  <c r="F2042" i="13"/>
  <c r="H2042" i="13" s="1"/>
  <c r="K2042" i="13"/>
  <c r="M2042" i="13" s="1"/>
  <c r="J2045" i="13"/>
  <c r="CK2040" i="13"/>
  <c r="CJ2040" i="13"/>
  <c r="E2045" i="13"/>
  <c r="C2060" i="13"/>
  <c r="D2045" i="3"/>
  <c r="B2038" i="3" l="1"/>
  <c r="E2038" i="3" s="1"/>
  <c r="H2038" i="3"/>
  <c r="W2046" i="13"/>
  <c r="AA2046" i="13"/>
  <c r="A2044" i="13"/>
  <c r="K2043" i="13"/>
  <c r="M2043" i="13" s="1"/>
  <c r="F2043" i="13"/>
  <c r="H2043" i="13" s="1"/>
  <c r="J2046" i="13"/>
  <c r="CJ2041" i="13"/>
  <c r="CK2041" i="13"/>
  <c r="E2046" i="13"/>
  <c r="C2061" i="13"/>
  <c r="D2046" i="3"/>
  <c r="B2039" i="3" l="1"/>
  <c r="E2039" i="3" s="1"/>
  <c r="H2039" i="3"/>
  <c r="W2047" i="13"/>
  <c r="AA2047" i="13"/>
  <c r="A2045" i="13"/>
  <c r="F2044" i="13"/>
  <c r="H2044" i="13" s="1"/>
  <c r="K2044" i="13"/>
  <c r="M2044" i="13" s="1"/>
  <c r="J2047" i="13"/>
  <c r="CJ2042" i="13"/>
  <c r="CK2042" i="13"/>
  <c r="E2047" i="13"/>
  <c r="C2062" i="13"/>
  <c r="D2047" i="3"/>
  <c r="B2040" i="3" l="1"/>
  <c r="E2040" i="3" s="1"/>
  <c r="H2040" i="3"/>
  <c r="W2048" i="13"/>
  <c r="AA2048" i="13"/>
  <c r="A2046" i="13"/>
  <c r="K2045" i="13"/>
  <c r="M2045" i="13" s="1"/>
  <c r="F2045" i="13"/>
  <c r="H2045" i="13" s="1"/>
  <c r="J2048" i="13"/>
  <c r="CK2043" i="13"/>
  <c r="CJ2043" i="13"/>
  <c r="E2048" i="13"/>
  <c r="C2063" i="13"/>
  <c r="D2048" i="3"/>
  <c r="B2041" i="3" l="1"/>
  <c r="E2041" i="3" s="1"/>
  <c r="H2041" i="3"/>
  <c r="W2049" i="13"/>
  <c r="AA2049" i="13"/>
  <c r="A2047" i="13"/>
  <c r="F2046" i="13"/>
  <c r="H2046" i="13" s="1"/>
  <c r="K2046" i="13"/>
  <c r="M2046" i="13" s="1"/>
  <c r="J2049" i="13"/>
  <c r="CJ2044" i="13"/>
  <c r="CK2044" i="13"/>
  <c r="E2049" i="13"/>
  <c r="C2064" i="13"/>
  <c r="D2049" i="3"/>
  <c r="B2042" i="3" l="1"/>
  <c r="E2042" i="3" s="1"/>
  <c r="H2042" i="3"/>
  <c r="W2050" i="13"/>
  <c r="AA2050" i="13"/>
  <c r="A2048" i="13"/>
  <c r="F2047" i="13"/>
  <c r="H2047" i="13" s="1"/>
  <c r="K2047" i="13"/>
  <c r="M2047" i="13" s="1"/>
  <c r="J2050" i="13"/>
  <c r="CK2045" i="13"/>
  <c r="CJ2045" i="13"/>
  <c r="E2050" i="13"/>
  <c r="C2065" i="13"/>
  <c r="D2050" i="3"/>
  <c r="B2043" i="3" l="1"/>
  <c r="E2043" i="3" s="1"/>
  <c r="H2043" i="3"/>
  <c r="W2051" i="13"/>
  <c r="AA2051" i="13"/>
  <c r="A2049" i="13"/>
  <c r="F2048" i="13"/>
  <c r="H2048" i="13" s="1"/>
  <c r="K2048" i="13"/>
  <c r="M2048" i="13" s="1"/>
  <c r="J2051" i="13"/>
  <c r="CJ2046" i="13"/>
  <c r="CK2046" i="13"/>
  <c r="E2051" i="13"/>
  <c r="C2066" i="13"/>
  <c r="D2051" i="3"/>
  <c r="B2044" i="3" l="1"/>
  <c r="E2044" i="3" s="1"/>
  <c r="H2044" i="3"/>
  <c r="W2052" i="13"/>
  <c r="AA2052" i="13"/>
  <c r="A2050" i="13"/>
  <c r="K2049" i="13"/>
  <c r="M2049" i="13" s="1"/>
  <c r="F2049" i="13"/>
  <c r="H2049" i="13" s="1"/>
  <c r="J2052" i="13"/>
  <c r="CK2047" i="13"/>
  <c r="CJ2047" i="13"/>
  <c r="E2052" i="13"/>
  <c r="C2067" i="13"/>
  <c r="D2052" i="3"/>
  <c r="B2045" i="3" l="1"/>
  <c r="E2045" i="3" s="1"/>
  <c r="H2045" i="3"/>
  <c r="W2053" i="13"/>
  <c r="AA2053" i="13"/>
  <c r="A2051" i="13"/>
  <c r="K2050" i="13"/>
  <c r="M2050" i="13" s="1"/>
  <c r="F2050" i="13"/>
  <c r="H2050" i="13" s="1"/>
  <c r="J2053" i="13"/>
  <c r="CK2048" i="13"/>
  <c r="CJ2048" i="13"/>
  <c r="E2053" i="13"/>
  <c r="C2068" i="13"/>
  <c r="D2053" i="3"/>
  <c r="B2046" i="3" l="1"/>
  <c r="E2046" i="3" s="1"/>
  <c r="H2046" i="3"/>
  <c r="W2054" i="13"/>
  <c r="AA2054" i="13"/>
  <c r="A2052" i="13"/>
  <c r="F2051" i="13"/>
  <c r="H2051" i="13" s="1"/>
  <c r="K2051" i="13"/>
  <c r="M2051" i="13" s="1"/>
  <c r="J2054" i="13"/>
  <c r="CJ2049" i="13"/>
  <c r="CK2049" i="13"/>
  <c r="E2054" i="13"/>
  <c r="C2069" i="13"/>
  <c r="D2054" i="3"/>
  <c r="B2047" i="3" l="1"/>
  <c r="E2047" i="3" s="1"/>
  <c r="H2047" i="3"/>
  <c r="W2055" i="13"/>
  <c r="AA2055" i="13"/>
  <c r="A2053" i="13"/>
  <c r="F2052" i="13"/>
  <c r="H2052" i="13" s="1"/>
  <c r="K2052" i="13"/>
  <c r="M2052" i="13" s="1"/>
  <c r="J2055" i="13"/>
  <c r="CJ2050" i="13"/>
  <c r="CK2050" i="13"/>
  <c r="E2055" i="13"/>
  <c r="C2070" i="13"/>
  <c r="D2055" i="3"/>
  <c r="B2048" i="3" l="1"/>
  <c r="E2048" i="3" s="1"/>
  <c r="H2048" i="3"/>
  <c r="W2056" i="13"/>
  <c r="AA2056" i="13"/>
  <c r="A2054" i="13"/>
  <c r="K2053" i="13"/>
  <c r="M2053" i="13" s="1"/>
  <c r="F2053" i="13"/>
  <c r="H2053" i="13" s="1"/>
  <c r="J2056" i="13"/>
  <c r="CK2051" i="13"/>
  <c r="CJ2051" i="13"/>
  <c r="E2056" i="13"/>
  <c r="C2071" i="13"/>
  <c r="D2056" i="3"/>
  <c r="B2049" i="3" l="1"/>
  <c r="E2049" i="3" s="1"/>
  <c r="H2049" i="3"/>
  <c r="W2057" i="13"/>
  <c r="AA2057" i="13"/>
  <c r="A2055" i="13"/>
  <c r="K2054" i="13"/>
  <c r="M2054" i="13" s="1"/>
  <c r="F2054" i="13"/>
  <c r="H2054" i="13" s="1"/>
  <c r="J2057" i="13"/>
  <c r="CJ2052" i="13"/>
  <c r="CK2052" i="13"/>
  <c r="E2057" i="13"/>
  <c r="C2072" i="13"/>
  <c r="D2057" i="3"/>
  <c r="B2050" i="3" l="1"/>
  <c r="E2050" i="3" s="1"/>
  <c r="H2050" i="3"/>
  <c r="W2058" i="13"/>
  <c r="AA2058" i="13"/>
  <c r="A2056" i="13"/>
  <c r="K2055" i="13"/>
  <c r="M2055" i="13" s="1"/>
  <c r="F2055" i="13"/>
  <c r="H2055" i="13" s="1"/>
  <c r="J2058" i="13"/>
  <c r="CJ2053" i="13"/>
  <c r="CK2053" i="13"/>
  <c r="E2058" i="13"/>
  <c r="C2073" i="13"/>
  <c r="D2058" i="3"/>
  <c r="B2051" i="3" l="1"/>
  <c r="E2051" i="3" s="1"/>
  <c r="H2051" i="3"/>
  <c r="W2059" i="13"/>
  <c r="AA2059" i="13"/>
  <c r="A2057" i="13"/>
  <c r="F2056" i="13"/>
  <c r="H2056" i="13" s="1"/>
  <c r="K2056" i="13"/>
  <c r="M2056" i="13" s="1"/>
  <c r="J2059" i="13"/>
  <c r="CJ2054" i="13"/>
  <c r="CK2054" i="13"/>
  <c r="E2059" i="13"/>
  <c r="C2074" i="13"/>
  <c r="D2059" i="3"/>
  <c r="B2052" i="3" l="1"/>
  <c r="E2052" i="3" s="1"/>
  <c r="H2052" i="3"/>
  <c r="W2060" i="13"/>
  <c r="AA2060" i="13"/>
  <c r="A2058" i="13"/>
  <c r="F2057" i="13"/>
  <c r="H2057" i="13" s="1"/>
  <c r="K2057" i="13"/>
  <c r="M2057" i="13" s="1"/>
  <c r="J2060" i="13"/>
  <c r="CK2055" i="13"/>
  <c r="CJ2055" i="13"/>
  <c r="E2060" i="13"/>
  <c r="C2075" i="13"/>
  <c r="D2060" i="3"/>
  <c r="B2053" i="3" l="1"/>
  <c r="E2053" i="3" s="1"/>
  <c r="H2053" i="3"/>
  <c r="W2061" i="13"/>
  <c r="AA2061" i="13"/>
  <c r="A2059" i="13"/>
  <c r="K2058" i="13"/>
  <c r="M2058" i="13" s="1"/>
  <c r="F2058" i="13"/>
  <c r="H2058" i="13" s="1"/>
  <c r="J2061" i="13"/>
  <c r="CK2056" i="13"/>
  <c r="CJ2056" i="13"/>
  <c r="E2061" i="13"/>
  <c r="C2076" i="13"/>
  <c r="D2061" i="3"/>
  <c r="B2054" i="3" l="1"/>
  <c r="E2054" i="3" s="1"/>
  <c r="H2054" i="3"/>
  <c r="W2062" i="13"/>
  <c r="AA2062" i="13"/>
  <c r="A2060" i="13"/>
  <c r="F2059" i="13"/>
  <c r="H2059" i="13" s="1"/>
  <c r="K2059" i="13"/>
  <c r="M2059" i="13" s="1"/>
  <c r="J2062" i="13"/>
  <c r="CJ2057" i="13"/>
  <c r="CK2057" i="13"/>
  <c r="E2062" i="13"/>
  <c r="C2077" i="13"/>
  <c r="D2062" i="3"/>
  <c r="B2055" i="3" l="1"/>
  <c r="E2055" i="3" s="1"/>
  <c r="H2055" i="3"/>
  <c r="W2063" i="13"/>
  <c r="AA2063" i="13"/>
  <c r="A2061" i="13"/>
  <c r="F2060" i="13"/>
  <c r="H2060" i="13" s="1"/>
  <c r="K2060" i="13"/>
  <c r="M2060" i="13" s="1"/>
  <c r="J2063" i="13"/>
  <c r="CJ2058" i="13"/>
  <c r="CK2058" i="13"/>
  <c r="E2063" i="13"/>
  <c r="C2078" i="13"/>
  <c r="D2063" i="3"/>
  <c r="B2056" i="3" l="1"/>
  <c r="E2056" i="3" s="1"/>
  <c r="H2056" i="3"/>
  <c r="W2064" i="13"/>
  <c r="AA2064" i="13"/>
  <c r="A2062" i="13"/>
  <c r="K2061" i="13"/>
  <c r="M2061" i="13" s="1"/>
  <c r="F2061" i="13"/>
  <c r="H2061" i="13" s="1"/>
  <c r="J2064" i="13"/>
  <c r="CK2059" i="13"/>
  <c r="CJ2059" i="13"/>
  <c r="E2064" i="13"/>
  <c r="C2079" i="13"/>
  <c r="D2064" i="3"/>
  <c r="B2057" i="3" l="1"/>
  <c r="E2057" i="3" s="1"/>
  <c r="H2057" i="3"/>
  <c r="W2065" i="13"/>
  <c r="AA2065" i="13"/>
  <c r="A2063" i="13"/>
  <c r="F2062" i="13"/>
  <c r="H2062" i="13" s="1"/>
  <c r="K2062" i="13"/>
  <c r="M2062" i="13" s="1"/>
  <c r="J2065" i="13"/>
  <c r="CJ2060" i="13"/>
  <c r="CK2060" i="13"/>
  <c r="E2065" i="13"/>
  <c r="C2080" i="13"/>
  <c r="D2065" i="3"/>
  <c r="B2058" i="3" l="1"/>
  <c r="E2058" i="3" s="1"/>
  <c r="H2058" i="3"/>
  <c r="W2066" i="13"/>
  <c r="AA2066" i="13"/>
  <c r="A2064" i="13"/>
  <c r="K2063" i="13"/>
  <c r="M2063" i="13" s="1"/>
  <c r="F2063" i="13"/>
  <c r="H2063" i="13" s="1"/>
  <c r="J2066" i="13"/>
  <c r="CJ2061" i="13"/>
  <c r="CK2061" i="13"/>
  <c r="E2066" i="13"/>
  <c r="C2081" i="13"/>
  <c r="D2066" i="3"/>
  <c r="B2059" i="3" l="1"/>
  <c r="E2059" i="3" s="1"/>
  <c r="H2059" i="3"/>
  <c r="W2067" i="13"/>
  <c r="AA2067" i="13"/>
  <c r="A2065" i="13"/>
  <c r="F2064" i="13"/>
  <c r="H2064" i="13" s="1"/>
  <c r="K2064" i="13"/>
  <c r="M2064" i="13" s="1"/>
  <c r="J2067" i="13"/>
  <c r="CJ2062" i="13"/>
  <c r="CK2062" i="13"/>
  <c r="E2067" i="13"/>
  <c r="C2082" i="13"/>
  <c r="D2067" i="3"/>
  <c r="B2060" i="3" l="1"/>
  <c r="E2060" i="3" s="1"/>
  <c r="H2060" i="3"/>
  <c r="W2068" i="13"/>
  <c r="AA2068" i="13"/>
  <c r="A2066" i="13"/>
  <c r="K2065" i="13"/>
  <c r="M2065" i="13" s="1"/>
  <c r="F2065" i="13"/>
  <c r="H2065" i="13" s="1"/>
  <c r="J2068" i="13"/>
  <c r="CK2063" i="13"/>
  <c r="CJ2063" i="13"/>
  <c r="E2068" i="13"/>
  <c r="C2083" i="13"/>
  <c r="D2068" i="3"/>
  <c r="B2061" i="3" l="1"/>
  <c r="E2061" i="3" s="1"/>
  <c r="H2061" i="3"/>
  <c r="W2069" i="13"/>
  <c r="AA2069" i="13"/>
  <c r="A2067" i="13"/>
  <c r="K2066" i="13"/>
  <c r="M2066" i="13" s="1"/>
  <c r="F2066" i="13"/>
  <c r="H2066" i="13" s="1"/>
  <c r="J2069" i="13"/>
  <c r="CK2064" i="13"/>
  <c r="CJ2064" i="13"/>
  <c r="E2069" i="13"/>
  <c r="C2084" i="13"/>
  <c r="D2069" i="3"/>
  <c r="B2062" i="3" l="1"/>
  <c r="E2062" i="3" s="1"/>
  <c r="H2062" i="3"/>
  <c r="W2070" i="13"/>
  <c r="AA2070" i="13"/>
  <c r="A2068" i="13"/>
  <c r="K2067" i="13"/>
  <c r="M2067" i="13" s="1"/>
  <c r="F2067" i="13"/>
  <c r="H2067" i="13" s="1"/>
  <c r="J2070" i="13"/>
  <c r="CJ2065" i="13"/>
  <c r="CK2065" i="13"/>
  <c r="E2070" i="13"/>
  <c r="C2085" i="13"/>
  <c r="D2070" i="3"/>
  <c r="B2063" i="3" l="1"/>
  <c r="E2063" i="3" s="1"/>
  <c r="H2063" i="3"/>
  <c r="W2071" i="13"/>
  <c r="AA2071" i="13"/>
  <c r="A2069" i="13"/>
  <c r="F2068" i="13"/>
  <c r="H2068" i="13" s="1"/>
  <c r="K2068" i="13"/>
  <c r="M2068" i="13" s="1"/>
  <c r="J2071" i="13"/>
  <c r="CJ2066" i="13"/>
  <c r="CK2066" i="13"/>
  <c r="E2071" i="13"/>
  <c r="C2086" i="13"/>
  <c r="D2071" i="3"/>
  <c r="B2064" i="3" l="1"/>
  <c r="E2064" i="3" s="1"/>
  <c r="H2064" i="3"/>
  <c r="W2072" i="13"/>
  <c r="AA2072" i="13"/>
  <c r="A2070" i="13"/>
  <c r="K2069" i="13"/>
  <c r="M2069" i="13" s="1"/>
  <c r="F2069" i="13"/>
  <c r="H2069" i="13" s="1"/>
  <c r="J2072" i="13"/>
  <c r="CK2067" i="13"/>
  <c r="CJ2067" i="13"/>
  <c r="E2072" i="13"/>
  <c r="C2087" i="13"/>
  <c r="D2072" i="3"/>
  <c r="B2065" i="3" l="1"/>
  <c r="E2065" i="3" s="1"/>
  <c r="H2065" i="3"/>
  <c r="W2073" i="13"/>
  <c r="AA2073" i="13"/>
  <c r="A2071" i="13"/>
  <c r="F2070" i="13"/>
  <c r="H2070" i="13" s="1"/>
  <c r="K2070" i="13"/>
  <c r="M2070" i="13" s="1"/>
  <c r="J2073" i="13"/>
  <c r="CJ2068" i="13"/>
  <c r="CK2068" i="13"/>
  <c r="E2073" i="13"/>
  <c r="C2088" i="13"/>
  <c r="D2073" i="3"/>
  <c r="B2066" i="3" l="1"/>
  <c r="E2066" i="3" s="1"/>
  <c r="H2066" i="3"/>
  <c r="W2074" i="13"/>
  <c r="AA2074" i="13"/>
  <c r="A2072" i="13"/>
  <c r="K2071" i="13"/>
  <c r="M2071" i="13" s="1"/>
  <c r="F2071" i="13"/>
  <c r="H2071" i="13" s="1"/>
  <c r="J2074" i="13"/>
  <c r="CK2069" i="13"/>
  <c r="CJ2069" i="13"/>
  <c r="E2074" i="13"/>
  <c r="C2089" i="13"/>
  <c r="D2074" i="3"/>
  <c r="B2067" i="3" l="1"/>
  <c r="E2067" i="3" s="1"/>
  <c r="H2067" i="3"/>
  <c r="W2075" i="13"/>
  <c r="AA2075" i="13"/>
  <c r="A2073" i="13"/>
  <c r="F2072" i="13"/>
  <c r="H2072" i="13" s="1"/>
  <c r="K2072" i="13"/>
  <c r="M2072" i="13" s="1"/>
  <c r="J2075" i="13"/>
  <c r="CJ2070" i="13"/>
  <c r="CK2070" i="13"/>
  <c r="E2075" i="13"/>
  <c r="C2090" i="13"/>
  <c r="D2075" i="3"/>
  <c r="B2068" i="3" l="1"/>
  <c r="E2068" i="3" s="1"/>
  <c r="H2068" i="3"/>
  <c r="W2076" i="13"/>
  <c r="AA2076" i="13"/>
  <c r="A2074" i="13"/>
  <c r="K2073" i="13"/>
  <c r="M2073" i="13" s="1"/>
  <c r="F2073" i="13"/>
  <c r="H2073" i="13" s="1"/>
  <c r="J2076" i="13"/>
  <c r="CK2071" i="13"/>
  <c r="CJ2071" i="13"/>
  <c r="E2076" i="13"/>
  <c r="C2091" i="13"/>
  <c r="D2076" i="3"/>
  <c r="B2069" i="3" l="1"/>
  <c r="E2069" i="3" s="1"/>
  <c r="H2069" i="3"/>
  <c r="W2077" i="13"/>
  <c r="AA2077" i="13"/>
  <c r="A2075" i="13"/>
  <c r="K2074" i="13"/>
  <c r="M2074" i="13" s="1"/>
  <c r="F2074" i="13"/>
  <c r="H2074" i="13" s="1"/>
  <c r="J2077" i="13"/>
  <c r="CK2072" i="13"/>
  <c r="CJ2072" i="13"/>
  <c r="E2077" i="13"/>
  <c r="C2092" i="13"/>
  <c r="D2077" i="3"/>
  <c r="B2070" i="3" l="1"/>
  <c r="E2070" i="3" s="1"/>
  <c r="H2070" i="3"/>
  <c r="W2078" i="13"/>
  <c r="AA2078" i="13"/>
  <c r="A2076" i="13"/>
  <c r="K2075" i="13"/>
  <c r="M2075" i="13" s="1"/>
  <c r="F2075" i="13"/>
  <c r="H2075" i="13" s="1"/>
  <c r="J2078" i="13"/>
  <c r="CJ2073" i="13"/>
  <c r="CK2073" i="13"/>
  <c r="E2078" i="13"/>
  <c r="C2093" i="13"/>
  <c r="D2078" i="3"/>
  <c r="B2071" i="3" l="1"/>
  <c r="E2071" i="3" s="1"/>
  <c r="H2071" i="3"/>
  <c r="W2079" i="13"/>
  <c r="AA2079" i="13"/>
  <c r="A2077" i="13"/>
  <c r="K2076" i="13"/>
  <c r="M2076" i="13" s="1"/>
  <c r="F2076" i="13"/>
  <c r="H2076" i="13" s="1"/>
  <c r="J2079" i="13"/>
  <c r="CJ2074" i="13"/>
  <c r="CK2074" i="13"/>
  <c r="E2079" i="13"/>
  <c r="C2094" i="13"/>
  <c r="D2079" i="3"/>
  <c r="B2072" i="3" l="1"/>
  <c r="E2072" i="3" s="1"/>
  <c r="H2072" i="3"/>
  <c r="W2080" i="13"/>
  <c r="AA2080" i="13"/>
  <c r="A2078" i="13"/>
  <c r="K2077" i="13"/>
  <c r="M2077" i="13" s="1"/>
  <c r="F2077" i="13"/>
  <c r="H2077" i="13" s="1"/>
  <c r="J2080" i="13"/>
  <c r="CK2075" i="13"/>
  <c r="CJ2075" i="13"/>
  <c r="E2080" i="13"/>
  <c r="C2095" i="13"/>
  <c r="D2080" i="3"/>
  <c r="B2073" i="3" l="1"/>
  <c r="E2073" i="3" s="1"/>
  <c r="H2073" i="3"/>
  <c r="W2081" i="13"/>
  <c r="AA2081" i="13"/>
  <c r="A2079" i="13"/>
  <c r="F2078" i="13"/>
  <c r="H2078" i="13" s="1"/>
  <c r="K2078" i="13"/>
  <c r="M2078" i="13" s="1"/>
  <c r="J2081" i="13"/>
  <c r="CJ2076" i="13"/>
  <c r="CK2076" i="13"/>
  <c r="E2081" i="13"/>
  <c r="C2096" i="13"/>
  <c r="D2081" i="3"/>
  <c r="B2074" i="3" l="1"/>
  <c r="E2074" i="3" s="1"/>
  <c r="H2074" i="3"/>
  <c r="W2082" i="13"/>
  <c r="AA2082" i="13"/>
  <c r="A2080" i="13"/>
  <c r="K2079" i="13"/>
  <c r="M2079" i="13" s="1"/>
  <c r="F2079" i="13"/>
  <c r="H2079" i="13" s="1"/>
  <c r="J2082" i="13"/>
  <c r="CJ2077" i="13"/>
  <c r="CK2077" i="13"/>
  <c r="E2082" i="13"/>
  <c r="C2097" i="13"/>
  <c r="D2082" i="3"/>
  <c r="B2075" i="3" l="1"/>
  <c r="E2075" i="3" s="1"/>
  <c r="H2075" i="3"/>
  <c r="W2083" i="13"/>
  <c r="AA2083" i="13"/>
  <c r="A2081" i="13"/>
  <c r="K2080" i="13"/>
  <c r="M2080" i="13" s="1"/>
  <c r="F2080" i="13"/>
  <c r="H2080" i="13" s="1"/>
  <c r="J2083" i="13"/>
  <c r="CK2078" i="13"/>
  <c r="CJ2078" i="13"/>
  <c r="E2083" i="13"/>
  <c r="C2098" i="13"/>
  <c r="D2083" i="3"/>
  <c r="B2076" i="3" l="1"/>
  <c r="E2076" i="3" s="1"/>
  <c r="H2076" i="3"/>
  <c r="W2084" i="13"/>
  <c r="AA2084" i="13"/>
  <c r="A2082" i="13"/>
  <c r="K2081" i="13"/>
  <c r="M2081" i="13" s="1"/>
  <c r="F2081" i="13"/>
  <c r="H2081" i="13" s="1"/>
  <c r="J2084" i="13"/>
  <c r="CK2079" i="13"/>
  <c r="CJ2079" i="13"/>
  <c r="E2084" i="13"/>
  <c r="C2099" i="13"/>
  <c r="D2084" i="3"/>
  <c r="B2077" i="3" l="1"/>
  <c r="E2077" i="3" s="1"/>
  <c r="H2077" i="3"/>
  <c r="W2085" i="13"/>
  <c r="AA2085" i="13"/>
  <c r="A2083" i="13"/>
  <c r="K2082" i="13"/>
  <c r="M2082" i="13" s="1"/>
  <c r="F2082" i="13"/>
  <c r="H2082" i="13" s="1"/>
  <c r="J2085" i="13"/>
  <c r="CJ2080" i="13"/>
  <c r="CK2080" i="13"/>
  <c r="E2085" i="13"/>
  <c r="C2100" i="13"/>
  <c r="D2085" i="3"/>
  <c r="B2078" i="3" l="1"/>
  <c r="E2078" i="3" s="1"/>
  <c r="H2078" i="3"/>
  <c r="W2086" i="13"/>
  <c r="AA2086" i="13"/>
  <c r="A2084" i="13"/>
  <c r="K2083" i="13"/>
  <c r="M2083" i="13" s="1"/>
  <c r="F2083" i="13"/>
  <c r="H2083" i="13" s="1"/>
  <c r="J2086" i="13"/>
  <c r="CK2081" i="13"/>
  <c r="CJ2081" i="13"/>
  <c r="E2086" i="13"/>
  <c r="C2101" i="13"/>
  <c r="D2086" i="3"/>
  <c r="B2079" i="3" l="1"/>
  <c r="E2079" i="3" s="1"/>
  <c r="H2079" i="3"/>
  <c r="W2087" i="13"/>
  <c r="AA2087" i="13"/>
  <c r="A2085" i="13"/>
  <c r="K2084" i="13"/>
  <c r="M2084" i="13" s="1"/>
  <c r="F2084" i="13"/>
  <c r="H2084" i="13" s="1"/>
  <c r="J2087" i="13"/>
  <c r="CJ2082" i="13"/>
  <c r="CK2082" i="13"/>
  <c r="E2087" i="13"/>
  <c r="C2102" i="13"/>
  <c r="D2087" i="3"/>
  <c r="B2080" i="3" l="1"/>
  <c r="E2080" i="3" s="1"/>
  <c r="H2080" i="3"/>
  <c r="W2088" i="13"/>
  <c r="AA2088" i="13"/>
  <c r="A2086" i="13"/>
  <c r="F2085" i="13"/>
  <c r="H2085" i="13" s="1"/>
  <c r="K2085" i="13"/>
  <c r="M2085" i="13" s="1"/>
  <c r="J2088" i="13"/>
  <c r="CK2083" i="13"/>
  <c r="CJ2083" i="13"/>
  <c r="E2088" i="13"/>
  <c r="C2103" i="13"/>
  <c r="D2088" i="3"/>
  <c r="B2081" i="3" l="1"/>
  <c r="E2081" i="3" s="1"/>
  <c r="H2081" i="3"/>
  <c r="W2089" i="13"/>
  <c r="AA2089" i="13"/>
  <c r="A2087" i="13"/>
  <c r="F2086" i="13"/>
  <c r="H2086" i="13" s="1"/>
  <c r="K2086" i="13"/>
  <c r="M2086" i="13" s="1"/>
  <c r="J2089" i="13"/>
  <c r="CK2084" i="13"/>
  <c r="CJ2084" i="13"/>
  <c r="E2089" i="13"/>
  <c r="C2104" i="13"/>
  <c r="D2089" i="3"/>
  <c r="B2082" i="3" l="1"/>
  <c r="E2082" i="3" s="1"/>
  <c r="H2082" i="3"/>
  <c r="W2090" i="13"/>
  <c r="AA2090" i="13"/>
  <c r="A2088" i="13"/>
  <c r="K2087" i="13"/>
  <c r="M2087" i="13" s="1"/>
  <c r="F2087" i="13"/>
  <c r="H2087" i="13" s="1"/>
  <c r="J2090" i="13"/>
  <c r="CJ2085" i="13"/>
  <c r="CK2085" i="13"/>
  <c r="E2090" i="13"/>
  <c r="C2105" i="13"/>
  <c r="D2090" i="3"/>
  <c r="B2083" i="3" l="1"/>
  <c r="E2083" i="3" s="1"/>
  <c r="H2083" i="3"/>
  <c r="W2091" i="13"/>
  <c r="AA2091" i="13"/>
  <c r="A2089" i="13"/>
  <c r="K2088" i="13"/>
  <c r="M2088" i="13" s="1"/>
  <c r="F2088" i="13"/>
  <c r="H2088" i="13" s="1"/>
  <c r="J2091" i="13"/>
  <c r="CJ2086" i="13"/>
  <c r="CK2086" i="13"/>
  <c r="E2091" i="13"/>
  <c r="C2106" i="13"/>
  <c r="D2091" i="3"/>
  <c r="B2084" i="3" l="1"/>
  <c r="E2084" i="3" s="1"/>
  <c r="H2084" i="3"/>
  <c r="W2092" i="13"/>
  <c r="AA2092" i="13"/>
  <c r="A2090" i="13"/>
  <c r="K2089" i="13"/>
  <c r="M2089" i="13" s="1"/>
  <c r="F2089" i="13"/>
  <c r="H2089" i="13" s="1"/>
  <c r="J2092" i="13"/>
  <c r="CK2087" i="13"/>
  <c r="CJ2087" i="13"/>
  <c r="E2092" i="13"/>
  <c r="C2107" i="13"/>
  <c r="D2092" i="3"/>
  <c r="B2085" i="3" l="1"/>
  <c r="E2085" i="3" s="1"/>
  <c r="H2085" i="3"/>
  <c r="W2093" i="13"/>
  <c r="AA2093" i="13"/>
  <c r="A2091" i="13"/>
  <c r="F2090" i="13"/>
  <c r="H2090" i="13" s="1"/>
  <c r="K2090" i="13"/>
  <c r="M2090" i="13" s="1"/>
  <c r="J2093" i="13"/>
  <c r="CJ2088" i="13"/>
  <c r="CK2088" i="13"/>
  <c r="E2093" i="13"/>
  <c r="C2108" i="13"/>
  <c r="D2093" i="3"/>
  <c r="B2086" i="3" l="1"/>
  <c r="E2086" i="3" s="1"/>
  <c r="H2086" i="3"/>
  <c r="W2094" i="13"/>
  <c r="AA2094" i="13"/>
  <c r="A2092" i="13"/>
  <c r="K2091" i="13"/>
  <c r="M2091" i="13" s="1"/>
  <c r="F2091" i="13"/>
  <c r="H2091" i="13" s="1"/>
  <c r="J2094" i="13"/>
  <c r="CK2089" i="13"/>
  <c r="CJ2089" i="13"/>
  <c r="E2094" i="13"/>
  <c r="C2109" i="13"/>
  <c r="D2094" i="3"/>
  <c r="B2087" i="3" l="1"/>
  <c r="E2087" i="3" s="1"/>
  <c r="H2087" i="3"/>
  <c r="W2095" i="13"/>
  <c r="AA2095" i="13"/>
  <c r="A2093" i="13"/>
  <c r="K2092" i="13"/>
  <c r="M2092" i="13" s="1"/>
  <c r="F2092" i="13"/>
  <c r="H2092" i="13" s="1"/>
  <c r="J2095" i="13"/>
  <c r="CJ2090" i="13"/>
  <c r="CK2090" i="13"/>
  <c r="E2095" i="13"/>
  <c r="C2110" i="13"/>
  <c r="D2095" i="3"/>
  <c r="B2088" i="3" l="1"/>
  <c r="E2088" i="3" s="1"/>
  <c r="H2088" i="3"/>
  <c r="W2096" i="13"/>
  <c r="AA2096" i="13"/>
  <c r="A2094" i="13"/>
  <c r="K2093" i="13"/>
  <c r="M2093" i="13" s="1"/>
  <c r="F2093" i="13"/>
  <c r="H2093" i="13" s="1"/>
  <c r="J2096" i="13"/>
  <c r="CK2091" i="13"/>
  <c r="CJ2091" i="13"/>
  <c r="E2096" i="13"/>
  <c r="C2111" i="13"/>
  <c r="D2096" i="3"/>
  <c r="B2089" i="3" l="1"/>
  <c r="E2089" i="3" s="1"/>
  <c r="H2089" i="3"/>
  <c r="W2097" i="13"/>
  <c r="AA2097" i="13"/>
  <c r="A2095" i="13"/>
  <c r="K2094" i="13"/>
  <c r="M2094" i="13" s="1"/>
  <c r="F2094" i="13"/>
  <c r="H2094" i="13" s="1"/>
  <c r="J2097" i="13"/>
  <c r="CJ2092" i="13"/>
  <c r="CK2092" i="13"/>
  <c r="E2097" i="13"/>
  <c r="C2112" i="13"/>
  <c r="D2097" i="3"/>
  <c r="B2090" i="3" l="1"/>
  <c r="E2090" i="3" s="1"/>
  <c r="H2090" i="3"/>
  <c r="W2098" i="13"/>
  <c r="AA2098" i="13"/>
  <c r="A2096" i="13"/>
  <c r="K2095" i="13"/>
  <c r="M2095" i="13" s="1"/>
  <c r="F2095" i="13"/>
  <c r="H2095" i="13" s="1"/>
  <c r="J2098" i="13"/>
  <c r="CJ2093" i="13"/>
  <c r="CK2093" i="13"/>
  <c r="E2098" i="13"/>
  <c r="C2113" i="13"/>
  <c r="D2098" i="3"/>
  <c r="B2091" i="3" l="1"/>
  <c r="E2091" i="3" s="1"/>
  <c r="H2091" i="3"/>
  <c r="W2099" i="13"/>
  <c r="AA2099" i="13"/>
  <c r="A2097" i="13"/>
  <c r="K2096" i="13"/>
  <c r="M2096" i="13" s="1"/>
  <c r="F2096" i="13"/>
  <c r="H2096" i="13" s="1"/>
  <c r="J2099" i="13"/>
  <c r="CJ2094" i="13"/>
  <c r="CK2094" i="13"/>
  <c r="E2099" i="13"/>
  <c r="C2114" i="13"/>
  <c r="D2099" i="3"/>
  <c r="B2092" i="3" l="1"/>
  <c r="E2092" i="3" s="1"/>
  <c r="H2092" i="3"/>
  <c r="W2100" i="13"/>
  <c r="AA2100" i="13"/>
  <c r="A2098" i="13"/>
  <c r="K2097" i="13"/>
  <c r="M2097" i="13" s="1"/>
  <c r="F2097" i="13"/>
  <c r="H2097" i="13" s="1"/>
  <c r="J2100" i="13"/>
  <c r="CK2095" i="13"/>
  <c r="CJ2095" i="13"/>
  <c r="E2100" i="13"/>
  <c r="C2115" i="13"/>
  <c r="D2100" i="3"/>
  <c r="B2093" i="3" l="1"/>
  <c r="E2093" i="3" s="1"/>
  <c r="H2093" i="3"/>
  <c r="W2101" i="13"/>
  <c r="AA2101" i="13"/>
  <c r="A2099" i="13"/>
  <c r="K2098" i="13"/>
  <c r="M2098" i="13" s="1"/>
  <c r="F2098" i="13"/>
  <c r="H2098" i="13" s="1"/>
  <c r="J2101" i="13"/>
  <c r="CJ2096" i="13"/>
  <c r="CK2096" i="13"/>
  <c r="E2101" i="13"/>
  <c r="C2116" i="13"/>
  <c r="D2101" i="3"/>
  <c r="B2094" i="3" l="1"/>
  <c r="E2094" i="3" s="1"/>
  <c r="H2094" i="3"/>
  <c r="W2102" i="13"/>
  <c r="AA2102" i="13"/>
  <c r="A2100" i="13"/>
  <c r="K2099" i="13"/>
  <c r="M2099" i="13" s="1"/>
  <c r="F2099" i="13"/>
  <c r="H2099" i="13" s="1"/>
  <c r="J2102" i="13"/>
  <c r="CK2097" i="13"/>
  <c r="CJ2097" i="13"/>
  <c r="E2102" i="13"/>
  <c r="C2117" i="13"/>
  <c r="D2102" i="3"/>
  <c r="B2095" i="3" l="1"/>
  <c r="E2095" i="3" s="1"/>
  <c r="H2095" i="3"/>
  <c r="W2103" i="13"/>
  <c r="AA2103" i="13"/>
  <c r="A2101" i="13"/>
  <c r="K2100" i="13"/>
  <c r="M2100" i="13" s="1"/>
  <c r="F2100" i="13"/>
  <c r="H2100" i="13" s="1"/>
  <c r="J2103" i="13"/>
  <c r="CJ2098" i="13"/>
  <c r="CK2098" i="13"/>
  <c r="E2103" i="13"/>
  <c r="C2118" i="13"/>
  <c r="D2103" i="3"/>
  <c r="B2096" i="3" l="1"/>
  <c r="E2096" i="3" s="1"/>
  <c r="H2096" i="3"/>
  <c r="W2104" i="13"/>
  <c r="AA2104" i="13"/>
  <c r="A2102" i="13"/>
  <c r="F2101" i="13"/>
  <c r="H2101" i="13" s="1"/>
  <c r="K2101" i="13"/>
  <c r="M2101" i="13" s="1"/>
  <c r="J2104" i="13"/>
  <c r="CK2099" i="13"/>
  <c r="CJ2099" i="13"/>
  <c r="E2104" i="13"/>
  <c r="C2119" i="13"/>
  <c r="D2104" i="3"/>
  <c r="B2097" i="3" l="1"/>
  <c r="E2097" i="3" s="1"/>
  <c r="H2097" i="3"/>
  <c r="W2105" i="13"/>
  <c r="AA2105" i="13"/>
  <c r="A2103" i="13"/>
  <c r="F2102" i="13"/>
  <c r="H2102" i="13" s="1"/>
  <c r="K2102" i="13"/>
  <c r="M2102" i="13" s="1"/>
  <c r="J2105" i="13"/>
  <c r="CK2100" i="13"/>
  <c r="CJ2100" i="13"/>
  <c r="E2105" i="13"/>
  <c r="C2120" i="13"/>
  <c r="D2105" i="3"/>
  <c r="B2098" i="3" l="1"/>
  <c r="E2098" i="3" s="1"/>
  <c r="H2098" i="3"/>
  <c r="W2106" i="13"/>
  <c r="AA2106" i="13"/>
  <c r="A2104" i="13"/>
  <c r="K2103" i="13"/>
  <c r="M2103" i="13" s="1"/>
  <c r="F2103" i="13"/>
  <c r="H2103" i="13" s="1"/>
  <c r="J2106" i="13"/>
  <c r="CJ2101" i="13"/>
  <c r="CK2101" i="13"/>
  <c r="E2106" i="13"/>
  <c r="C2121" i="13"/>
  <c r="D2106" i="3"/>
  <c r="B2099" i="3" l="1"/>
  <c r="E2099" i="3" s="1"/>
  <c r="H2099" i="3"/>
  <c r="W2107" i="13"/>
  <c r="AA2107" i="13"/>
  <c r="A2105" i="13"/>
  <c r="K2104" i="13"/>
  <c r="M2104" i="13" s="1"/>
  <c r="F2104" i="13"/>
  <c r="H2104" i="13" s="1"/>
  <c r="J2107" i="13"/>
  <c r="CJ2102" i="13"/>
  <c r="CK2102" i="13"/>
  <c r="E2107" i="13"/>
  <c r="C2122" i="13"/>
  <c r="D2107" i="3"/>
  <c r="B2100" i="3" l="1"/>
  <c r="E2100" i="3" s="1"/>
  <c r="H2100" i="3"/>
  <c r="W2108" i="13"/>
  <c r="AA2108" i="13"/>
  <c r="A2106" i="13"/>
  <c r="K2105" i="13"/>
  <c r="M2105" i="13" s="1"/>
  <c r="F2105" i="13"/>
  <c r="H2105" i="13" s="1"/>
  <c r="J2108" i="13"/>
  <c r="CK2103" i="13"/>
  <c r="CJ2103" i="13"/>
  <c r="E2108" i="13"/>
  <c r="C2123" i="13"/>
  <c r="D2108" i="3"/>
  <c r="B2101" i="3" l="1"/>
  <c r="E2101" i="3" s="1"/>
  <c r="H2101" i="3"/>
  <c r="W2109" i="13"/>
  <c r="AA2109" i="13"/>
  <c r="A2107" i="13"/>
  <c r="K2106" i="13"/>
  <c r="M2106" i="13" s="1"/>
  <c r="F2106" i="13"/>
  <c r="H2106" i="13" s="1"/>
  <c r="J2109" i="13"/>
  <c r="CJ2104" i="13"/>
  <c r="CK2104" i="13"/>
  <c r="E2109" i="13"/>
  <c r="C2124" i="13"/>
  <c r="D2109" i="3"/>
  <c r="B2102" i="3" l="1"/>
  <c r="E2102" i="3" s="1"/>
  <c r="H2102" i="3"/>
  <c r="W2110" i="13"/>
  <c r="AA2110" i="13"/>
  <c r="A2108" i="13"/>
  <c r="K2107" i="13"/>
  <c r="M2107" i="13" s="1"/>
  <c r="F2107" i="13"/>
  <c r="H2107" i="13" s="1"/>
  <c r="J2110" i="13"/>
  <c r="CK2105" i="13"/>
  <c r="CJ2105" i="13"/>
  <c r="E2110" i="13"/>
  <c r="C2125" i="13"/>
  <c r="D2110" i="3"/>
  <c r="B2103" i="3" l="1"/>
  <c r="E2103" i="3" s="1"/>
  <c r="H2103" i="3"/>
  <c r="W2111" i="13"/>
  <c r="AA2111" i="13"/>
  <c r="A2109" i="13"/>
  <c r="F2108" i="13"/>
  <c r="H2108" i="13" s="1"/>
  <c r="K2108" i="13"/>
  <c r="M2108" i="13" s="1"/>
  <c r="J2111" i="13"/>
  <c r="CJ2106" i="13"/>
  <c r="CK2106" i="13"/>
  <c r="E2111" i="13"/>
  <c r="C2126" i="13"/>
  <c r="D2111" i="3"/>
  <c r="B2104" i="3" l="1"/>
  <c r="E2104" i="3" s="1"/>
  <c r="H2104" i="3"/>
  <c r="W2112" i="13"/>
  <c r="AA2112" i="13"/>
  <c r="A2110" i="13"/>
  <c r="K2109" i="13"/>
  <c r="M2109" i="13" s="1"/>
  <c r="F2109" i="13"/>
  <c r="H2109" i="13" s="1"/>
  <c r="J2112" i="13"/>
  <c r="CK2107" i="13"/>
  <c r="CJ2107" i="13"/>
  <c r="E2112" i="13"/>
  <c r="C2127" i="13"/>
  <c r="D2112" i="3"/>
  <c r="B2105" i="3" l="1"/>
  <c r="E2105" i="3" s="1"/>
  <c r="H2105" i="3"/>
  <c r="W2113" i="13"/>
  <c r="AA2113" i="13"/>
  <c r="A2111" i="13"/>
  <c r="K2110" i="13"/>
  <c r="M2110" i="13" s="1"/>
  <c r="F2110" i="13"/>
  <c r="H2110" i="13" s="1"/>
  <c r="J2113" i="13"/>
  <c r="CK2108" i="13"/>
  <c r="CJ2108" i="13"/>
  <c r="E2113" i="13"/>
  <c r="C2128" i="13"/>
  <c r="D2113" i="3"/>
  <c r="B2106" i="3" l="1"/>
  <c r="E2106" i="3" s="1"/>
  <c r="H2106" i="3"/>
  <c r="W2114" i="13"/>
  <c r="AA2114" i="13"/>
  <c r="A2112" i="13"/>
  <c r="K2111" i="13"/>
  <c r="M2111" i="13" s="1"/>
  <c r="F2111" i="13"/>
  <c r="H2111" i="13" s="1"/>
  <c r="J2114" i="13"/>
  <c r="CJ2109" i="13"/>
  <c r="CK2109" i="13"/>
  <c r="E2114" i="13"/>
  <c r="C2129" i="13"/>
  <c r="D2114" i="3"/>
  <c r="B2107" i="3" l="1"/>
  <c r="E2107" i="3" s="1"/>
  <c r="H2107" i="3"/>
  <c r="W2115" i="13"/>
  <c r="AA2115" i="13"/>
  <c r="A2113" i="13"/>
  <c r="K2112" i="13"/>
  <c r="M2112" i="13" s="1"/>
  <c r="F2112" i="13"/>
  <c r="H2112" i="13" s="1"/>
  <c r="J2115" i="13"/>
  <c r="CJ2110" i="13"/>
  <c r="CK2110" i="13"/>
  <c r="E2115" i="13"/>
  <c r="C2130" i="13"/>
  <c r="D2115" i="3"/>
  <c r="B2108" i="3" l="1"/>
  <c r="E2108" i="3" s="1"/>
  <c r="H2108" i="3"/>
  <c r="W2116" i="13"/>
  <c r="AA2116" i="13"/>
  <c r="A2114" i="13"/>
  <c r="K2113" i="13"/>
  <c r="M2113" i="13" s="1"/>
  <c r="F2113" i="13"/>
  <c r="H2113" i="13" s="1"/>
  <c r="J2116" i="13"/>
  <c r="CK2111" i="13"/>
  <c r="CJ2111" i="13"/>
  <c r="E2116" i="13"/>
  <c r="C2131" i="13"/>
  <c r="D2116" i="3"/>
  <c r="B2109" i="3" l="1"/>
  <c r="E2109" i="3" s="1"/>
  <c r="H2109" i="3"/>
  <c r="W2117" i="13"/>
  <c r="AA2117" i="13"/>
  <c r="A2115" i="13"/>
  <c r="K2114" i="13"/>
  <c r="M2114" i="13" s="1"/>
  <c r="F2114" i="13"/>
  <c r="H2114" i="13" s="1"/>
  <c r="J2117" i="13"/>
  <c r="CJ2112" i="13"/>
  <c r="CK2112" i="13"/>
  <c r="E2117" i="13"/>
  <c r="C2132" i="13"/>
  <c r="D2117" i="3"/>
  <c r="B2110" i="3" l="1"/>
  <c r="E2110" i="3" s="1"/>
  <c r="H2110" i="3"/>
  <c r="W2118" i="13"/>
  <c r="AA2118" i="13"/>
  <c r="A2116" i="13"/>
  <c r="K2115" i="13"/>
  <c r="M2115" i="13" s="1"/>
  <c r="F2115" i="13"/>
  <c r="H2115" i="13" s="1"/>
  <c r="J2118" i="13"/>
  <c r="CK2113" i="13"/>
  <c r="CJ2113" i="13"/>
  <c r="E2118" i="13"/>
  <c r="C2133" i="13"/>
  <c r="D2118" i="3"/>
  <c r="B2111" i="3" l="1"/>
  <c r="E2111" i="3" s="1"/>
  <c r="H2111" i="3"/>
  <c r="W2119" i="13"/>
  <c r="AA2119" i="13"/>
  <c r="A2117" i="13"/>
  <c r="K2116" i="13"/>
  <c r="M2116" i="13" s="1"/>
  <c r="F2116" i="13"/>
  <c r="H2116" i="13" s="1"/>
  <c r="J2119" i="13"/>
  <c r="CJ2114" i="13"/>
  <c r="CK2114" i="13"/>
  <c r="E2119" i="13"/>
  <c r="C2134" i="13"/>
  <c r="D2119" i="3"/>
  <c r="B2112" i="3" l="1"/>
  <c r="E2112" i="3" s="1"/>
  <c r="H2112" i="3"/>
  <c r="W2120" i="13"/>
  <c r="AA2120" i="13"/>
  <c r="A2118" i="13"/>
  <c r="K2117" i="13"/>
  <c r="M2117" i="13" s="1"/>
  <c r="F2117" i="13"/>
  <c r="H2117" i="13" s="1"/>
  <c r="J2120" i="13"/>
  <c r="CK2115" i="13"/>
  <c r="CJ2115" i="13"/>
  <c r="E2120" i="13"/>
  <c r="C2135" i="13"/>
  <c r="D2120" i="3"/>
  <c r="B2113" i="3" l="1"/>
  <c r="E2113" i="3" s="1"/>
  <c r="H2113" i="3"/>
  <c r="W2121" i="13"/>
  <c r="AA2121" i="13"/>
  <c r="A2119" i="13"/>
  <c r="F2118" i="13"/>
  <c r="H2118" i="13" s="1"/>
  <c r="K2118" i="13"/>
  <c r="M2118" i="13" s="1"/>
  <c r="J2121" i="13"/>
  <c r="CK2116" i="13"/>
  <c r="CJ2116" i="13"/>
  <c r="E2121" i="13"/>
  <c r="C2136" i="13"/>
  <c r="D2121" i="3"/>
  <c r="B2114" i="3" l="1"/>
  <c r="E2114" i="3" s="1"/>
  <c r="H2114" i="3"/>
  <c r="W2122" i="13"/>
  <c r="AA2122" i="13"/>
  <c r="A2120" i="13"/>
  <c r="K2119" i="13"/>
  <c r="M2119" i="13" s="1"/>
  <c r="F2119" i="13"/>
  <c r="H2119" i="13" s="1"/>
  <c r="J2122" i="13"/>
  <c r="CJ2117" i="13"/>
  <c r="CK2117" i="13"/>
  <c r="E2122" i="13"/>
  <c r="C2137" i="13"/>
  <c r="D2122" i="3"/>
  <c r="B2115" i="3" l="1"/>
  <c r="E2115" i="3" s="1"/>
  <c r="H2115" i="3"/>
  <c r="W2123" i="13"/>
  <c r="AA2123" i="13"/>
  <c r="A2121" i="13"/>
  <c r="K2120" i="13"/>
  <c r="M2120" i="13" s="1"/>
  <c r="F2120" i="13"/>
  <c r="H2120" i="13" s="1"/>
  <c r="J2123" i="13"/>
  <c r="CJ2118" i="13"/>
  <c r="CK2118" i="13"/>
  <c r="E2123" i="13"/>
  <c r="C2138" i="13"/>
  <c r="D2123" i="3"/>
  <c r="B2116" i="3" l="1"/>
  <c r="E2116" i="3" s="1"/>
  <c r="H2116" i="3"/>
  <c r="W2124" i="13"/>
  <c r="AA2124" i="13"/>
  <c r="A2122" i="13"/>
  <c r="F2121" i="13"/>
  <c r="H2121" i="13" s="1"/>
  <c r="K2121" i="13"/>
  <c r="M2121" i="13" s="1"/>
  <c r="J2124" i="13"/>
  <c r="CK2119" i="13"/>
  <c r="CJ2119" i="13"/>
  <c r="E2124" i="13"/>
  <c r="C2139" i="13"/>
  <c r="D2124" i="3"/>
  <c r="B2117" i="3" l="1"/>
  <c r="E2117" i="3" s="1"/>
  <c r="H2117" i="3"/>
  <c r="W2125" i="13"/>
  <c r="AA2125" i="13"/>
  <c r="A2123" i="13"/>
  <c r="K2122" i="13"/>
  <c r="M2122" i="13" s="1"/>
  <c r="F2122" i="13"/>
  <c r="H2122" i="13" s="1"/>
  <c r="J2125" i="13"/>
  <c r="CJ2120" i="13"/>
  <c r="CK2120" i="13"/>
  <c r="E2125" i="13"/>
  <c r="C2140" i="13"/>
  <c r="D2125" i="3"/>
  <c r="B2118" i="3" l="1"/>
  <c r="E2118" i="3" s="1"/>
  <c r="H2118" i="3"/>
  <c r="W2126" i="13"/>
  <c r="AA2126" i="13"/>
  <c r="A2124" i="13"/>
  <c r="K2123" i="13"/>
  <c r="M2123" i="13" s="1"/>
  <c r="F2123" i="13"/>
  <c r="H2123" i="13" s="1"/>
  <c r="J2126" i="13"/>
  <c r="CK2121" i="13"/>
  <c r="CJ2121" i="13"/>
  <c r="E2126" i="13"/>
  <c r="C2141" i="13"/>
  <c r="D2126" i="3"/>
  <c r="B2119" i="3" l="1"/>
  <c r="E2119" i="3" s="1"/>
  <c r="H2119" i="3"/>
  <c r="W2127" i="13"/>
  <c r="AA2127" i="13"/>
  <c r="A2125" i="13"/>
  <c r="F2124" i="13"/>
  <c r="H2124" i="13" s="1"/>
  <c r="K2124" i="13"/>
  <c r="M2124" i="13" s="1"/>
  <c r="J2127" i="13"/>
  <c r="CJ2122" i="13"/>
  <c r="CK2122" i="13"/>
  <c r="E2127" i="13"/>
  <c r="C2142" i="13"/>
  <c r="D2127" i="3"/>
  <c r="B2120" i="3" l="1"/>
  <c r="E2120" i="3" s="1"/>
  <c r="H2120" i="3"/>
  <c r="W2128" i="13"/>
  <c r="AA2128" i="13"/>
  <c r="A2126" i="13"/>
  <c r="K2125" i="13"/>
  <c r="M2125" i="13" s="1"/>
  <c r="F2125" i="13"/>
  <c r="H2125" i="13" s="1"/>
  <c r="J2128" i="13"/>
  <c r="CK2123" i="13"/>
  <c r="CJ2123" i="13"/>
  <c r="E2128" i="13"/>
  <c r="C2143" i="13"/>
  <c r="D2128" i="3"/>
  <c r="B2121" i="3" l="1"/>
  <c r="E2121" i="3" s="1"/>
  <c r="H2121" i="3"/>
  <c r="W2129" i="13"/>
  <c r="AA2129" i="13"/>
  <c r="A2127" i="13"/>
  <c r="K2126" i="13"/>
  <c r="M2126" i="13" s="1"/>
  <c r="F2126" i="13"/>
  <c r="H2126" i="13" s="1"/>
  <c r="J2129" i="13"/>
  <c r="CK2124" i="13"/>
  <c r="CJ2124" i="13"/>
  <c r="E2129" i="13"/>
  <c r="C2144" i="13"/>
  <c r="D2129" i="3"/>
  <c r="B2122" i="3" l="1"/>
  <c r="E2122" i="3" s="1"/>
  <c r="H2122" i="3"/>
  <c r="W2130" i="13"/>
  <c r="AA2130" i="13"/>
  <c r="A2128" i="13"/>
  <c r="K2127" i="13"/>
  <c r="M2127" i="13" s="1"/>
  <c r="F2127" i="13"/>
  <c r="H2127" i="13" s="1"/>
  <c r="J2130" i="13"/>
  <c r="CJ2125" i="13"/>
  <c r="CK2125" i="13"/>
  <c r="E2130" i="13"/>
  <c r="C2145" i="13"/>
  <c r="D2130" i="3"/>
  <c r="B2123" i="3" l="1"/>
  <c r="E2123" i="3" s="1"/>
  <c r="H2123" i="3"/>
  <c r="W2131" i="13"/>
  <c r="AA2131" i="13"/>
  <c r="A2129" i="13"/>
  <c r="K2128" i="13"/>
  <c r="M2128" i="13" s="1"/>
  <c r="F2128" i="13"/>
  <c r="H2128" i="13" s="1"/>
  <c r="J2131" i="13"/>
  <c r="CJ2126" i="13"/>
  <c r="CK2126" i="13"/>
  <c r="E2131" i="13"/>
  <c r="C2146" i="13"/>
  <c r="D2131" i="3"/>
  <c r="B2124" i="3" l="1"/>
  <c r="E2124" i="3" s="1"/>
  <c r="H2124" i="3"/>
  <c r="W2132" i="13"/>
  <c r="AA2132" i="13"/>
  <c r="A2130" i="13"/>
  <c r="F2129" i="13"/>
  <c r="H2129" i="13" s="1"/>
  <c r="K2129" i="13"/>
  <c r="M2129" i="13" s="1"/>
  <c r="J2132" i="13"/>
  <c r="CK2127" i="13"/>
  <c r="CJ2127" i="13"/>
  <c r="E2132" i="13"/>
  <c r="C2147" i="13"/>
  <c r="D2132" i="3"/>
  <c r="B2125" i="3" l="1"/>
  <c r="E2125" i="3" s="1"/>
  <c r="H2125" i="3"/>
  <c r="W2133" i="13"/>
  <c r="AA2133" i="13"/>
  <c r="A2131" i="13"/>
  <c r="K2130" i="13"/>
  <c r="M2130" i="13" s="1"/>
  <c r="F2130" i="13"/>
  <c r="H2130" i="13" s="1"/>
  <c r="J2133" i="13"/>
  <c r="CK2128" i="13"/>
  <c r="CJ2128" i="13"/>
  <c r="E2133" i="13"/>
  <c r="C2148" i="13"/>
  <c r="D2133" i="3"/>
  <c r="B2126" i="3" l="1"/>
  <c r="E2126" i="3" s="1"/>
  <c r="H2126" i="3"/>
  <c r="W2134" i="13"/>
  <c r="AA2134" i="13"/>
  <c r="A2132" i="13"/>
  <c r="K2131" i="13"/>
  <c r="M2131" i="13" s="1"/>
  <c r="F2131" i="13"/>
  <c r="H2131" i="13" s="1"/>
  <c r="J2134" i="13"/>
  <c r="CJ2129" i="13"/>
  <c r="CK2129" i="13"/>
  <c r="E2134" i="13"/>
  <c r="C2149" i="13"/>
  <c r="D2134" i="3"/>
  <c r="B2127" i="3" l="1"/>
  <c r="E2127" i="3" s="1"/>
  <c r="H2127" i="3"/>
  <c r="W2135" i="13"/>
  <c r="AA2135" i="13"/>
  <c r="A2133" i="13"/>
  <c r="K2132" i="13"/>
  <c r="M2132" i="13" s="1"/>
  <c r="F2132" i="13"/>
  <c r="H2132" i="13" s="1"/>
  <c r="J2135" i="13"/>
  <c r="CJ2130" i="13"/>
  <c r="CK2130" i="13"/>
  <c r="E2135" i="13"/>
  <c r="C2150" i="13"/>
  <c r="D2135" i="3"/>
  <c r="B2128" i="3" l="1"/>
  <c r="E2128" i="3" s="1"/>
  <c r="H2128" i="3"/>
  <c r="W2136" i="13"/>
  <c r="AA2136" i="13"/>
  <c r="A2134" i="13"/>
  <c r="K2133" i="13"/>
  <c r="M2133" i="13" s="1"/>
  <c r="F2133" i="13"/>
  <c r="H2133" i="13" s="1"/>
  <c r="J2136" i="13"/>
  <c r="CK2131" i="13"/>
  <c r="CJ2131" i="13"/>
  <c r="E2136" i="13"/>
  <c r="C2151" i="13"/>
  <c r="D2136" i="3"/>
  <c r="B2129" i="3" l="1"/>
  <c r="E2129" i="3" s="1"/>
  <c r="H2129" i="3"/>
  <c r="W2137" i="13"/>
  <c r="AA2137" i="13"/>
  <c r="A2135" i="13"/>
  <c r="K2134" i="13"/>
  <c r="M2134" i="13" s="1"/>
  <c r="F2134" i="13"/>
  <c r="H2134" i="13" s="1"/>
  <c r="J2137" i="13"/>
  <c r="CJ2132" i="13"/>
  <c r="CK2132" i="13"/>
  <c r="E2137" i="13"/>
  <c r="C2152" i="13"/>
  <c r="D2137" i="3"/>
  <c r="B2130" i="3" l="1"/>
  <c r="E2130" i="3" s="1"/>
  <c r="H2130" i="3"/>
  <c r="W2138" i="13"/>
  <c r="AA2138" i="13"/>
  <c r="A2136" i="13"/>
  <c r="K2135" i="13"/>
  <c r="M2135" i="13" s="1"/>
  <c r="F2135" i="13"/>
  <c r="H2135" i="13" s="1"/>
  <c r="J2138" i="13"/>
  <c r="CK2133" i="13"/>
  <c r="CJ2133" i="13"/>
  <c r="E2138" i="13"/>
  <c r="C2153" i="13"/>
  <c r="D2138" i="3"/>
  <c r="B2131" i="3" l="1"/>
  <c r="E2131" i="3" s="1"/>
  <c r="H2131" i="3"/>
  <c r="W2139" i="13"/>
  <c r="AA2139" i="13"/>
  <c r="A2137" i="13"/>
  <c r="K2136" i="13"/>
  <c r="M2136" i="13" s="1"/>
  <c r="F2136" i="13"/>
  <c r="H2136" i="13" s="1"/>
  <c r="J2139" i="13"/>
  <c r="CJ2134" i="13"/>
  <c r="CK2134" i="13"/>
  <c r="E2139" i="13"/>
  <c r="C2154" i="13"/>
  <c r="D2139" i="3"/>
  <c r="B2132" i="3" l="1"/>
  <c r="E2132" i="3" s="1"/>
  <c r="H2132" i="3"/>
  <c r="W2140" i="13"/>
  <c r="AA2140" i="13"/>
  <c r="A2138" i="13"/>
  <c r="K2137" i="13"/>
  <c r="M2137" i="13" s="1"/>
  <c r="F2137" i="13"/>
  <c r="H2137" i="13" s="1"/>
  <c r="J2140" i="13"/>
  <c r="CK2135" i="13"/>
  <c r="CJ2135" i="13"/>
  <c r="E2140" i="13"/>
  <c r="C2155" i="13"/>
  <c r="D2140" i="3"/>
  <c r="B2133" i="3" l="1"/>
  <c r="E2133" i="3" s="1"/>
  <c r="H2133" i="3"/>
  <c r="W2141" i="13"/>
  <c r="AA2141" i="13"/>
  <c r="A2139" i="13"/>
  <c r="F2138" i="13"/>
  <c r="H2138" i="13" s="1"/>
  <c r="K2138" i="13"/>
  <c r="M2138" i="13" s="1"/>
  <c r="J2141" i="13"/>
  <c r="CK2136" i="13"/>
  <c r="CJ2136" i="13"/>
  <c r="E2141" i="13"/>
  <c r="C2156" i="13"/>
  <c r="D2141" i="3"/>
  <c r="B2134" i="3" l="1"/>
  <c r="E2134" i="3" s="1"/>
  <c r="H2134" i="3"/>
  <c r="W2142" i="13"/>
  <c r="AA2142" i="13"/>
  <c r="A2140" i="13"/>
  <c r="K2139" i="13"/>
  <c r="M2139" i="13" s="1"/>
  <c r="F2139" i="13"/>
  <c r="H2139" i="13" s="1"/>
  <c r="J2142" i="13"/>
  <c r="CJ2137" i="13"/>
  <c r="CK2137" i="13"/>
  <c r="E2142" i="13"/>
  <c r="C2157" i="13"/>
  <c r="D2142" i="3"/>
  <c r="B2135" i="3" l="1"/>
  <c r="E2135" i="3" s="1"/>
  <c r="H2135" i="3"/>
  <c r="W2143" i="13"/>
  <c r="AA2143" i="13"/>
  <c r="A2141" i="13"/>
  <c r="K2140" i="13"/>
  <c r="M2140" i="13" s="1"/>
  <c r="F2140" i="13"/>
  <c r="H2140" i="13" s="1"/>
  <c r="J2143" i="13"/>
  <c r="CJ2138" i="13"/>
  <c r="CK2138" i="13"/>
  <c r="E2143" i="13"/>
  <c r="C2158" i="13"/>
  <c r="D2143" i="3"/>
  <c r="B2136" i="3" l="1"/>
  <c r="E2136" i="3" s="1"/>
  <c r="H2136" i="3"/>
  <c r="W2144" i="13"/>
  <c r="AA2144" i="13"/>
  <c r="A2142" i="13"/>
  <c r="K2141" i="13"/>
  <c r="M2141" i="13" s="1"/>
  <c r="F2141" i="13"/>
  <c r="H2141" i="13" s="1"/>
  <c r="J2144" i="13"/>
  <c r="CK2139" i="13"/>
  <c r="CJ2139" i="13"/>
  <c r="E2144" i="13"/>
  <c r="C2159" i="13"/>
  <c r="D2144" i="3"/>
  <c r="B2137" i="3" l="1"/>
  <c r="E2137" i="3" s="1"/>
  <c r="H2137" i="3"/>
  <c r="W2145" i="13"/>
  <c r="AA2145" i="13"/>
  <c r="A2143" i="13"/>
  <c r="K2142" i="13"/>
  <c r="M2142" i="13" s="1"/>
  <c r="F2142" i="13"/>
  <c r="H2142" i="13" s="1"/>
  <c r="J2145" i="13"/>
  <c r="CJ2140" i="13"/>
  <c r="CK2140" i="13"/>
  <c r="E2145" i="13"/>
  <c r="C2160" i="13"/>
  <c r="D2145" i="3"/>
  <c r="B2138" i="3" l="1"/>
  <c r="E2138" i="3" s="1"/>
  <c r="H2138" i="3"/>
  <c r="W2146" i="13"/>
  <c r="AA2146" i="13"/>
  <c r="A2144" i="13"/>
  <c r="K2143" i="13"/>
  <c r="M2143" i="13" s="1"/>
  <c r="F2143" i="13"/>
  <c r="H2143" i="13" s="1"/>
  <c r="J2146" i="13"/>
  <c r="CK2141" i="13"/>
  <c r="CJ2141" i="13"/>
  <c r="E2146" i="13"/>
  <c r="C2161" i="13"/>
  <c r="D2146" i="3"/>
  <c r="B2139" i="3" l="1"/>
  <c r="E2139" i="3" s="1"/>
  <c r="H2139" i="3"/>
  <c r="W2147" i="13"/>
  <c r="AA2147" i="13"/>
  <c r="A2145" i="13"/>
  <c r="K2144" i="13"/>
  <c r="M2144" i="13" s="1"/>
  <c r="F2144" i="13"/>
  <c r="H2144" i="13" s="1"/>
  <c r="J2147" i="13"/>
  <c r="CJ2142" i="13"/>
  <c r="CK2142" i="13"/>
  <c r="E2147" i="13"/>
  <c r="C2162" i="13"/>
  <c r="D2147" i="3"/>
  <c r="B2140" i="3" l="1"/>
  <c r="E2140" i="3" s="1"/>
  <c r="H2140" i="3"/>
  <c r="W2148" i="13"/>
  <c r="AA2148" i="13"/>
  <c r="A2146" i="13"/>
  <c r="F2145" i="13"/>
  <c r="H2145" i="13" s="1"/>
  <c r="K2145" i="13"/>
  <c r="M2145" i="13" s="1"/>
  <c r="J2148" i="13"/>
  <c r="CK2143" i="13"/>
  <c r="CJ2143" i="13"/>
  <c r="E2148" i="13"/>
  <c r="C2163" i="13"/>
  <c r="D2148" i="3"/>
  <c r="B2141" i="3" l="1"/>
  <c r="E2141" i="3" s="1"/>
  <c r="H2141" i="3"/>
  <c r="W2149" i="13"/>
  <c r="AA2149" i="13"/>
  <c r="A2147" i="13"/>
  <c r="F2146" i="13"/>
  <c r="H2146" i="13" s="1"/>
  <c r="K2146" i="13"/>
  <c r="M2146" i="13" s="1"/>
  <c r="J2149" i="13"/>
  <c r="CK2144" i="13"/>
  <c r="CJ2144" i="13"/>
  <c r="E2149" i="13"/>
  <c r="C2164" i="13"/>
  <c r="D2149" i="3"/>
  <c r="B2142" i="3" l="1"/>
  <c r="E2142" i="3" s="1"/>
  <c r="H2142" i="3"/>
  <c r="W2150" i="13"/>
  <c r="AA2150" i="13"/>
  <c r="A2148" i="13"/>
  <c r="K2147" i="13"/>
  <c r="M2147" i="13" s="1"/>
  <c r="F2147" i="13"/>
  <c r="H2147" i="13" s="1"/>
  <c r="J2150" i="13"/>
  <c r="CJ2145" i="13"/>
  <c r="CK2145" i="13"/>
  <c r="E2150" i="13"/>
  <c r="C2165" i="13"/>
  <c r="D2150" i="3"/>
  <c r="B2143" i="3" l="1"/>
  <c r="E2143" i="3" s="1"/>
  <c r="H2143" i="3"/>
  <c r="W2151" i="13"/>
  <c r="AA2151" i="13"/>
  <c r="A2149" i="13"/>
  <c r="K2148" i="13"/>
  <c r="M2148" i="13" s="1"/>
  <c r="F2148" i="13"/>
  <c r="H2148" i="13" s="1"/>
  <c r="J2151" i="13"/>
  <c r="CJ2146" i="13"/>
  <c r="CK2146" i="13"/>
  <c r="E2151" i="13"/>
  <c r="C2166" i="13"/>
  <c r="D2151" i="3"/>
  <c r="B2144" i="3" l="1"/>
  <c r="E2144" i="3" s="1"/>
  <c r="H2144" i="3"/>
  <c r="W2152" i="13"/>
  <c r="AA2152" i="13"/>
  <c r="A2150" i="13"/>
  <c r="K2149" i="13"/>
  <c r="M2149" i="13" s="1"/>
  <c r="F2149" i="13"/>
  <c r="H2149" i="13" s="1"/>
  <c r="J2152" i="13"/>
  <c r="CK2147" i="13"/>
  <c r="CJ2147" i="13"/>
  <c r="E2152" i="13"/>
  <c r="C2167" i="13"/>
  <c r="D2152" i="3"/>
  <c r="B2145" i="3" l="1"/>
  <c r="E2145" i="3" s="1"/>
  <c r="H2145" i="3"/>
  <c r="W2153" i="13"/>
  <c r="AA2153" i="13"/>
  <c r="A2151" i="13"/>
  <c r="K2150" i="13"/>
  <c r="M2150" i="13" s="1"/>
  <c r="F2150" i="13"/>
  <c r="H2150" i="13" s="1"/>
  <c r="J2153" i="13"/>
  <c r="CJ2148" i="13"/>
  <c r="CK2148" i="13"/>
  <c r="E2153" i="13"/>
  <c r="C2168" i="13"/>
  <c r="D2153" i="3"/>
  <c r="B2146" i="3" l="1"/>
  <c r="E2146" i="3" s="1"/>
  <c r="H2146" i="3"/>
  <c r="W2154" i="13"/>
  <c r="AA2154" i="13"/>
  <c r="A2152" i="13"/>
  <c r="K2151" i="13"/>
  <c r="M2151" i="13" s="1"/>
  <c r="F2151" i="13"/>
  <c r="H2151" i="13" s="1"/>
  <c r="J2154" i="13"/>
  <c r="CK2149" i="13"/>
  <c r="CJ2149" i="13"/>
  <c r="E2154" i="13"/>
  <c r="C2169" i="13"/>
  <c r="D2154" i="3"/>
  <c r="B2147" i="3" l="1"/>
  <c r="E2147" i="3" s="1"/>
  <c r="H2147" i="3"/>
  <c r="W2155" i="13"/>
  <c r="AA2155" i="13"/>
  <c r="A2153" i="13"/>
  <c r="F2152" i="13"/>
  <c r="H2152" i="13" s="1"/>
  <c r="K2152" i="13"/>
  <c r="M2152" i="13" s="1"/>
  <c r="J2155" i="13"/>
  <c r="CK2150" i="13"/>
  <c r="CJ2150" i="13"/>
  <c r="E2155" i="13"/>
  <c r="C2170" i="13"/>
  <c r="D2155" i="3"/>
  <c r="B2148" i="3" l="1"/>
  <c r="E2148" i="3" s="1"/>
  <c r="H2148" i="3"/>
  <c r="W2156" i="13"/>
  <c r="AA2156" i="13"/>
  <c r="A2154" i="13"/>
  <c r="K2153" i="13"/>
  <c r="M2153" i="13" s="1"/>
  <c r="F2153" i="13"/>
  <c r="H2153" i="13" s="1"/>
  <c r="J2156" i="13"/>
  <c r="CJ2151" i="13"/>
  <c r="CK2151" i="13"/>
  <c r="E2156" i="13"/>
  <c r="C2171" i="13"/>
  <c r="D2156" i="3"/>
  <c r="B2149" i="3" l="1"/>
  <c r="E2149" i="3" s="1"/>
  <c r="H2149" i="3"/>
  <c r="W2157" i="13"/>
  <c r="AA2157" i="13"/>
  <c r="A2155" i="13"/>
  <c r="K2154" i="13"/>
  <c r="M2154" i="13" s="1"/>
  <c r="F2154" i="13"/>
  <c r="H2154" i="13" s="1"/>
  <c r="J2157" i="13"/>
  <c r="CJ2152" i="13"/>
  <c r="CK2152" i="13"/>
  <c r="E2157" i="13"/>
  <c r="C2172" i="13"/>
  <c r="D2157" i="3"/>
  <c r="B2150" i="3" l="1"/>
  <c r="E2150" i="3" s="1"/>
  <c r="H2150" i="3"/>
  <c r="W2158" i="13"/>
  <c r="AA2158" i="13"/>
  <c r="A2156" i="13"/>
  <c r="K2155" i="13"/>
  <c r="M2155" i="13" s="1"/>
  <c r="F2155" i="13"/>
  <c r="H2155" i="13" s="1"/>
  <c r="J2158" i="13"/>
  <c r="CK2153" i="13"/>
  <c r="CJ2153" i="13"/>
  <c r="E2158" i="13"/>
  <c r="C2173" i="13"/>
  <c r="D2158" i="3"/>
  <c r="B2151" i="3" l="1"/>
  <c r="E2151" i="3" s="1"/>
  <c r="H2151" i="3"/>
  <c r="W2159" i="13"/>
  <c r="AA2159" i="13"/>
  <c r="A2157" i="13"/>
  <c r="K2156" i="13"/>
  <c r="M2156" i="13" s="1"/>
  <c r="F2156" i="13"/>
  <c r="H2156" i="13" s="1"/>
  <c r="J2159" i="13"/>
  <c r="CJ2154" i="13"/>
  <c r="CK2154" i="13"/>
  <c r="E2159" i="13"/>
  <c r="C2174" i="13"/>
  <c r="D2159" i="3"/>
  <c r="B2152" i="3" l="1"/>
  <c r="E2152" i="3" s="1"/>
  <c r="H2152" i="3"/>
  <c r="W2160" i="13"/>
  <c r="AA2160" i="13"/>
  <c r="A2158" i="13"/>
  <c r="K2157" i="13"/>
  <c r="M2157" i="13" s="1"/>
  <c r="F2157" i="13"/>
  <c r="H2157" i="13" s="1"/>
  <c r="J2160" i="13"/>
  <c r="CK2155" i="13"/>
  <c r="CJ2155" i="13"/>
  <c r="E2160" i="13"/>
  <c r="C2175" i="13"/>
  <c r="D2160" i="3"/>
  <c r="B2153" i="3" l="1"/>
  <c r="E2153" i="3" s="1"/>
  <c r="H2153" i="3"/>
  <c r="W2161" i="13"/>
  <c r="AA2161" i="13"/>
  <c r="A2159" i="13"/>
  <c r="F2158" i="13"/>
  <c r="H2158" i="13" s="1"/>
  <c r="K2158" i="13"/>
  <c r="M2158" i="13" s="1"/>
  <c r="J2161" i="13"/>
  <c r="CJ2156" i="13"/>
  <c r="CK2156" i="13"/>
  <c r="E2161" i="13"/>
  <c r="C2176" i="13"/>
  <c r="D2161" i="3"/>
  <c r="B2154" i="3" l="1"/>
  <c r="E2154" i="3" s="1"/>
  <c r="H2154" i="3"/>
  <c r="W2162" i="13"/>
  <c r="AA2162" i="13"/>
  <c r="A2160" i="13"/>
  <c r="K2159" i="13"/>
  <c r="M2159" i="13" s="1"/>
  <c r="F2159" i="13"/>
  <c r="H2159" i="13" s="1"/>
  <c r="J2162" i="13"/>
  <c r="CK2157" i="13"/>
  <c r="CJ2157" i="13"/>
  <c r="E2162" i="13"/>
  <c r="C2177" i="13"/>
  <c r="D2162" i="3"/>
  <c r="B2155" i="3" l="1"/>
  <c r="E2155" i="3" s="1"/>
  <c r="H2155" i="3"/>
  <c r="W2163" i="13"/>
  <c r="AA2163" i="13"/>
  <c r="A2161" i="13"/>
  <c r="F2160" i="13"/>
  <c r="H2160" i="13" s="1"/>
  <c r="K2160" i="13"/>
  <c r="M2160" i="13" s="1"/>
  <c r="J2163" i="13"/>
  <c r="CK2158" i="13"/>
  <c r="CJ2158" i="13"/>
  <c r="E2163" i="13"/>
  <c r="C2178" i="13"/>
  <c r="D2163" i="3"/>
  <c r="B2156" i="3" l="1"/>
  <c r="E2156" i="3" s="1"/>
  <c r="H2156" i="3"/>
  <c r="W2164" i="13"/>
  <c r="AA2164" i="13"/>
  <c r="A2162" i="13"/>
  <c r="F2161" i="13"/>
  <c r="H2161" i="13" s="1"/>
  <c r="K2161" i="13"/>
  <c r="M2161" i="13" s="1"/>
  <c r="J2164" i="13"/>
  <c r="CJ2159" i="13"/>
  <c r="CK2159" i="13"/>
  <c r="E2164" i="13"/>
  <c r="C2179" i="13"/>
  <c r="D2164" i="3"/>
  <c r="B2157" i="3" l="1"/>
  <c r="E2157" i="3" s="1"/>
  <c r="H2157" i="3"/>
  <c r="W2165" i="13"/>
  <c r="AA2165" i="13"/>
  <c r="A2163" i="13"/>
  <c r="K2162" i="13"/>
  <c r="M2162" i="13" s="1"/>
  <c r="F2162" i="13"/>
  <c r="H2162" i="13" s="1"/>
  <c r="J2165" i="13"/>
  <c r="CJ2160" i="13"/>
  <c r="CK2160" i="13"/>
  <c r="E2165" i="13"/>
  <c r="C2180" i="13"/>
  <c r="D2165" i="3"/>
  <c r="B2158" i="3" l="1"/>
  <c r="E2158" i="3" s="1"/>
  <c r="H2158" i="3"/>
  <c r="W2166" i="13"/>
  <c r="AA2166" i="13"/>
  <c r="A2164" i="13"/>
  <c r="F2163" i="13"/>
  <c r="H2163" i="13" s="1"/>
  <c r="K2163" i="13"/>
  <c r="M2163" i="13" s="1"/>
  <c r="J2166" i="13"/>
  <c r="CK2161" i="13"/>
  <c r="CJ2161" i="13"/>
  <c r="E2166" i="13"/>
  <c r="C2181" i="13"/>
  <c r="D2166" i="3"/>
  <c r="B2159" i="3" l="1"/>
  <c r="E2159" i="3" s="1"/>
  <c r="H2159" i="3"/>
  <c r="W2167" i="13"/>
  <c r="AA2167" i="13"/>
  <c r="A2165" i="13"/>
  <c r="K2164" i="13"/>
  <c r="M2164" i="13" s="1"/>
  <c r="F2164" i="13"/>
  <c r="H2164" i="13" s="1"/>
  <c r="J2167" i="13"/>
  <c r="CJ2162" i="13"/>
  <c r="CK2162" i="13"/>
  <c r="E2167" i="13"/>
  <c r="C2182" i="13"/>
  <c r="D2167" i="3"/>
  <c r="B2160" i="3" l="1"/>
  <c r="E2160" i="3" s="1"/>
  <c r="H2160" i="3"/>
  <c r="W2168" i="13"/>
  <c r="AA2168" i="13"/>
  <c r="A2166" i="13"/>
  <c r="K2165" i="13"/>
  <c r="M2165" i="13" s="1"/>
  <c r="F2165" i="13"/>
  <c r="H2165" i="13" s="1"/>
  <c r="J2168" i="13"/>
  <c r="CK2163" i="13"/>
  <c r="CJ2163" i="13"/>
  <c r="E2168" i="13"/>
  <c r="C2183" i="13"/>
  <c r="D2168" i="3"/>
  <c r="B2161" i="3" l="1"/>
  <c r="E2161" i="3" s="1"/>
  <c r="H2161" i="3"/>
  <c r="W2169" i="13"/>
  <c r="AA2169" i="13"/>
  <c r="A2167" i="13"/>
  <c r="F2166" i="13"/>
  <c r="H2166" i="13" s="1"/>
  <c r="K2166" i="13"/>
  <c r="M2166" i="13" s="1"/>
  <c r="J2169" i="13"/>
  <c r="CK2164" i="13"/>
  <c r="CJ2164" i="13"/>
  <c r="E2169" i="13"/>
  <c r="C2184" i="13"/>
  <c r="D2169" i="3"/>
  <c r="B2162" i="3" l="1"/>
  <c r="E2162" i="3" s="1"/>
  <c r="H2162" i="3"/>
  <c r="W2170" i="13"/>
  <c r="AA2170" i="13"/>
  <c r="A2168" i="13"/>
  <c r="K2167" i="13"/>
  <c r="M2167" i="13" s="1"/>
  <c r="F2167" i="13"/>
  <c r="H2167" i="13" s="1"/>
  <c r="J2170" i="13"/>
  <c r="CK2165" i="13"/>
  <c r="CJ2165" i="13"/>
  <c r="E2170" i="13"/>
  <c r="C2185" i="13"/>
  <c r="D2170" i="3"/>
  <c r="B2163" i="3" l="1"/>
  <c r="E2163" i="3" s="1"/>
  <c r="H2163" i="3"/>
  <c r="W2171" i="13"/>
  <c r="AA2171" i="13"/>
  <c r="A2169" i="13"/>
  <c r="K2168" i="13"/>
  <c r="M2168" i="13" s="1"/>
  <c r="F2168" i="13"/>
  <c r="H2168" i="13" s="1"/>
  <c r="J2171" i="13"/>
  <c r="CK2166" i="13"/>
  <c r="CJ2166" i="13"/>
  <c r="E2171" i="13"/>
  <c r="C2186" i="13"/>
  <c r="D2171" i="3"/>
  <c r="B2164" i="3" l="1"/>
  <c r="E2164" i="3" s="1"/>
  <c r="H2164" i="3"/>
  <c r="W2172" i="13"/>
  <c r="AA2172" i="13"/>
  <c r="A2170" i="13"/>
  <c r="K2169" i="13"/>
  <c r="M2169" i="13" s="1"/>
  <c r="F2169" i="13"/>
  <c r="H2169" i="13" s="1"/>
  <c r="J2172" i="13"/>
  <c r="CJ2167" i="13"/>
  <c r="CK2167" i="13"/>
  <c r="E2172" i="13"/>
  <c r="C2187" i="13"/>
  <c r="D2172" i="3"/>
  <c r="B2165" i="3" l="1"/>
  <c r="E2165" i="3" s="1"/>
  <c r="H2165" i="3"/>
  <c r="W2173" i="13"/>
  <c r="AA2173" i="13"/>
  <c r="A2171" i="13"/>
  <c r="F2170" i="13"/>
  <c r="H2170" i="13" s="1"/>
  <c r="K2170" i="13"/>
  <c r="M2170" i="13" s="1"/>
  <c r="J2173" i="13"/>
  <c r="CJ2168" i="13"/>
  <c r="CK2168" i="13"/>
  <c r="E2173" i="13"/>
  <c r="C2188" i="13"/>
  <c r="D2173" i="3"/>
  <c r="B2166" i="3" l="1"/>
  <c r="E2166" i="3" s="1"/>
  <c r="H2166" i="3"/>
  <c r="W2174" i="13"/>
  <c r="AA2174" i="13"/>
  <c r="A2172" i="13"/>
  <c r="K2171" i="13"/>
  <c r="M2171" i="13" s="1"/>
  <c r="F2171" i="13"/>
  <c r="H2171" i="13" s="1"/>
  <c r="J2174" i="13"/>
  <c r="CK2169" i="13"/>
  <c r="CJ2169" i="13"/>
  <c r="E2174" i="13"/>
  <c r="C2189" i="13"/>
  <c r="D2174" i="3"/>
  <c r="B2167" i="3" l="1"/>
  <c r="E2167" i="3" s="1"/>
  <c r="H2167" i="3"/>
  <c r="W2175" i="13"/>
  <c r="AA2175" i="13"/>
  <c r="A2173" i="13"/>
  <c r="F2172" i="13"/>
  <c r="H2172" i="13" s="1"/>
  <c r="K2172" i="13"/>
  <c r="M2172" i="13" s="1"/>
  <c r="J2175" i="13"/>
  <c r="CJ2170" i="13"/>
  <c r="CK2170" i="13"/>
  <c r="E2175" i="13"/>
  <c r="C2190" i="13"/>
  <c r="D2175" i="3"/>
  <c r="B2168" i="3" l="1"/>
  <c r="E2168" i="3" s="1"/>
  <c r="H2168" i="3"/>
  <c r="W2176" i="13"/>
  <c r="AA2176" i="13"/>
  <c r="A2174" i="13"/>
  <c r="F2173" i="13"/>
  <c r="H2173" i="13" s="1"/>
  <c r="K2173" i="13"/>
  <c r="M2173" i="13" s="1"/>
  <c r="J2176" i="13"/>
  <c r="CJ2171" i="13"/>
  <c r="CK2171" i="13"/>
  <c r="E2176" i="13"/>
  <c r="C2191" i="13"/>
  <c r="D2176" i="3"/>
  <c r="B2169" i="3" l="1"/>
  <c r="E2169" i="3" s="1"/>
  <c r="H2169" i="3"/>
  <c r="W2177" i="13"/>
  <c r="AA2177" i="13"/>
  <c r="A2175" i="13"/>
  <c r="F2174" i="13"/>
  <c r="H2174" i="13" s="1"/>
  <c r="K2174" i="13"/>
  <c r="M2174" i="13" s="1"/>
  <c r="J2177" i="13"/>
  <c r="CJ2172" i="13"/>
  <c r="CK2172" i="13"/>
  <c r="E2177" i="13"/>
  <c r="C2192" i="13"/>
  <c r="D2177" i="3"/>
  <c r="B2170" i="3" l="1"/>
  <c r="E2170" i="3" s="1"/>
  <c r="H2170" i="3"/>
  <c r="W2178" i="13"/>
  <c r="AA2178" i="13"/>
  <c r="A2176" i="13"/>
  <c r="K2175" i="13"/>
  <c r="M2175" i="13" s="1"/>
  <c r="F2175" i="13"/>
  <c r="H2175" i="13" s="1"/>
  <c r="J2178" i="13"/>
  <c r="CK2173" i="13"/>
  <c r="CJ2173" i="13"/>
  <c r="E2178" i="13"/>
  <c r="C2193" i="13"/>
  <c r="D2178" i="3"/>
  <c r="B2171" i="3" l="1"/>
  <c r="E2171" i="3" s="1"/>
  <c r="H2171" i="3"/>
  <c r="W2179" i="13"/>
  <c r="AA2179" i="13"/>
  <c r="A2177" i="13"/>
  <c r="K2176" i="13"/>
  <c r="M2176" i="13" s="1"/>
  <c r="F2176" i="13"/>
  <c r="H2176" i="13" s="1"/>
  <c r="J2179" i="13"/>
  <c r="CK2174" i="13"/>
  <c r="CJ2174" i="13"/>
  <c r="E2179" i="13"/>
  <c r="C2194" i="13"/>
  <c r="D2179" i="3"/>
  <c r="B2172" i="3" l="1"/>
  <c r="E2172" i="3" s="1"/>
  <c r="H2172" i="3"/>
  <c r="W2180" i="13"/>
  <c r="AA2180" i="13"/>
  <c r="A2178" i="13"/>
  <c r="F2177" i="13"/>
  <c r="H2177" i="13" s="1"/>
  <c r="K2177" i="13"/>
  <c r="M2177" i="13" s="1"/>
  <c r="J2180" i="13"/>
  <c r="CJ2175" i="13"/>
  <c r="CK2175" i="13"/>
  <c r="E2180" i="13"/>
  <c r="C2195" i="13"/>
  <c r="D2180" i="3"/>
  <c r="B2173" i="3" l="1"/>
  <c r="E2173" i="3" s="1"/>
  <c r="H2173" i="3"/>
  <c r="W2181" i="13"/>
  <c r="AA2181" i="13"/>
  <c r="A2179" i="13"/>
  <c r="F2178" i="13"/>
  <c r="H2178" i="13" s="1"/>
  <c r="K2178" i="13"/>
  <c r="M2178" i="13" s="1"/>
  <c r="J2181" i="13"/>
  <c r="CJ2176" i="13"/>
  <c r="CK2176" i="13"/>
  <c r="E2181" i="13"/>
  <c r="C2196" i="13"/>
  <c r="D2181" i="3"/>
  <c r="B2174" i="3" l="1"/>
  <c r="E2174" i="3" s="1"/>
  <c r="H2174" i="3"/>
  <c r="W2182" i="13"/>
  <c r="AA2182" i="13"/>
  <c r="A2180" i="13"/>
  <c r="F2179" i="13"/>
  <c r="H2179" i="13" s="1"/>
  <c r="K2179" i="13"/>
  <c r="M2179" i="13" s="1"/>
  <c r="J2182" i="13"/>
  <c r="CK2177" i="13"/>
  <c r="CJ2177" i="13"/>
  <c r="E2182" i="13"/>
  <c r="C2197" i="13"/>
  <c r="D2182" i="3"/>
  <c r="B2175" i="3" l="1"/>
  <c r="E2175" i="3" s="1"/>
  <c r="H2175" i="3"/>
  <c r="W2183" i="13"/>
  <c r="AA2183" i="13"/>
  <c r="A2181" i="13"/>
  <c r="F2180" i="13"/>
  <c r="H2180" i="13" s="1"/>
  <c r="K2180" i="13"/>
  <c r="M2180" i="13" s="1"/>
  <c r="J2183" i="13"/>
  <c r="CJ2178" i="13"/>
  <c r="CK2178" i="13"/>
  <c r="E2183" i="13"/>
  <c r="C2198" i="13"/>
  <c r="D2183" i="3"/>
  <c r="B2176" i="3" l="1"/>
  <c r="E2176" i="3" s="1"/>
  <c r="H2176" i="3"/>
  <c r="W2184" i="13"/>
  <c r="AA2184" i="13"/>
  <c r="A2182" i="13"/>
  <c r="F2181" i="13"/>
  <c r="H2181" i="13" s="1"/>
  <c r="K2181" i="13"/>
  <c r="M2181" i="13" s="1"/>
  <c r="J2184" i="13"/>
  <c r="CK2179" i="13"/>
  <c r="CJ2179" i="13"/>
  <c r="E2184" i="13"/>
  <c r="C2199" i="13"/>
  <c r="D2184" i="3"/>
  <c r="B2177" i="3" l="1"/>
  <c r="E2177" i="3" s="1"/>
  <c r="H2177" i="3"/>
  <c r="W2185" i="13"/>
  <c r="AA2185" i="13"/>
  <c r="A2183" i="13"/>
  <c r="K2182" i="13"/>
  <c r="M2182" i="13" s="1"/>
  <c r="F2182" i="13"/>
  <c r="H2182" i="13" s="1"/>
  <c r="J2185" i="13"/>
  <c r="CJ2180" i="13"/>
  <c r="CK2180" i="13"/>
  <c r="E2185" i="13"/>
  <c r="C2200" i="13"/>
  <c r="D2185" i="3"/>
  <c r="B2178" i="3" l="1"/>
  <c r="E2178" i="3" s="1"/>
  <c r="H2178" i="3"/>
  <c r="W2186" i="13"/>
  <c r="AA2186" i="13"/>
  <c r="A2184" i="13"/>
  <c r="F2183" i="13"/>
  <c r="H2183" i="13" s="1"/>
  <c r="K2183" i="13"/>
  <c r="M2183" i="13" s="1"/>
  <c r="J2186" i="13"/>
  <c r="CJ2181" i="13"/>
  <c r="CK2181" i="13"/>
  <c r="E2186" i="13"/>
  <c r="C2201" i="13"/>
  <c r="D2186" i="3"/>
  <c r="B2179" i="3" l="1"/>
  <c r="E2179" i="3" s="1"/>
  <c r="H2179" i="3"/>
  <c r="W2187" i="13"/>
  <c r="AA2187" i="13"/>
  <c r="A2185" i="13"/>
  <c r="K2184" i="13"/>
  <c r="M2184" i="13" s="1"/>
  <c r="F2184" i="13"/>
  <c r="H2184" i="13" s="1"/>
  <c r="J2187" i="13"/>
  <c r="CJ2182" i="13"/>
  <c r="CK2182" i="13"/>
  <c r="E2187" i="13"/>
  <c r="C2202" i="13"/>
  <c r="D2187" i="3"/>
  <c r="B2180" i="3" l="1"/>
  <c r="E2180" i="3" s="1"/>
  <c r="H2180" i="3"/>
  <c r="W2188" i="13"/>
  <c r="AA2188" i="13"/>
  <c r="A2186" i="13"/>
  <c r="K2185" i="13"/>
  <c r="M2185" i="13" s="1"/>
  <c r="F2185" i="13"/>
  <c r="H2185" i="13" s="1"/>
  <c r="J2188" i="13"/>
  <c r="CJ2183" i="13"/>
  <c r="CK2183" i="13"/>
  <c r="E2188" i="13"/>
  <c r="C2203" i="13"/>
  <c r="D2188" i="3"/>
  <c r="B2181" i="3" l="1"/>
  <c r="E2181" i="3" s="1"/>
  <c r="H2181" i="3"/>
  <c r="W2189" i="13"/>
  <c r="AA2189" i="13"/>
  <c r="A2187" i="13"/>
  <c r="K2186" i="13"/>
  <c r="M2186" i="13" s="1"/>
  <c r="F2186" i="13"/>
  <c r="H2186" i="13" s="1"/>
  <c r="J2189" i="13"/>
  <c r="CJ2184" i="13"/>
  <c r="CK2184" i="13"/>
  <c r="E2189" i="13"/>
  <c r="C2204" i="13"/>
  <c r="D2189" i="3"/>
  <c r="B2182" i="3" l="1"/>
  <c r="E2182" i="3" s="1"/>
  <c r="H2182" i="3"/>
  <c r="W2190" i="13"/>
  <c r="AA2190" i="13"/>
  <c r="A2188" i="13"/>
  <c r="K2187" i="13"/>
  <c r="M2187" i="13" s="1"/>
  <c r="F2187" i="13"/>
  <c r="H2187" i="13" s="1"/>
  <c r="J2190" i="13"/>
  <c r="CJ2185" i="13"/>
  <c r="CK2185" i="13"/>
  <c r="E2190" i="13"/>
  <c r="C2205" i="13"/>
  <c r="D2190" i="3"/>
  <c r="B2183" i="3" l="1"/>
  <c r="E2183" i="3" s="1"/>
  <c r="H2183" i="3"/>
  <c r="W2191" i="13"/>
  <c r="AA2191" i="13"/>
  <c r="A2189" i="13"/>
  <c r="K2188" i="13"/>
  <c r="M2188" i="13" s="1"/>
  <c r="F2188" i="13"/>
  <c r="H2188" i="13" s="1"/>
  <c r="J2191" i="13"/>
  <c r="CJ2186" i="13"/>
  <c r="CK2186" i="13"/>
  <c r="E2191" i="13"/>
  <c r="C2206" i="13"/>
  <c r="D2191" i="3"/>
  <c r="B2184" i="3" l="1"/>
  <c r="E2184" i="3" s="1"/>
  <c r="H2184" i="3"/>
  <c r="W2192" i="13"/>
  <c r="AA2192" i="13"/>
  <c r="A2190" i="13"/>
  <c r="K2189" i="13"/>
  <c r="M2189" i="13" s="1"/>
  <c r="F2189" i="13"/>
  <c r="H2189" i="13" s="1"/>
  <c r="J2192" i="13"/>
  <c r="CJ2187" i="13"/>
  <c r="CK2187" i="13"/>
  <c r="E2192" i="13"/>
  <c r="C2207" i="13"/>
  <c r="D2192" i="3"/>
  <c r="B2185" i="3" l="1"/>
  <c r="E2185" i="3" s="1"/>
  <c r="H2185" i="3"/>
  <c r="W2193" i="13"/>
  <c r="AA2193" i="13"/>
  <c r="A2191" i="13"/>
  <c r="K2190" i="13"/>
  <c r="M2190" i="13" s="1"/>
  <c r="F2190" i="13"/>
  <c r="H2190" i="13" s="1"/>
  <c r="J2193" i="13"/>
  <c r="CJ2188" i="13"/>
  <c r="CK2188" i="13"/>
  <c r="E2193" i="13"/>
  <c r="C2208" i="13"/>
  <c r="D2193" i="3"/>
  <c r="B2186" i="3" l="1"/>
  <c r="E2186" i="3" s="1"/>
  <c r="H2186" i="3"/>
  <c r="W2194" i="13"/>
  <c r="AA2194" i="13"/>
  <c r="A2192" i="13"/>
  <c r="K2191" i="13"/>
  <c r="M2191" i="13" s="1"/>
  <c r="F2191" i="13"/>
  <c r="H2191" i="13" s="1"/>
  <c r="J2194" i="13"/>
  <c r="CJ2189" i="13"/>
  <c r="CK2189" i="13"/>
  <c r="E2194" i="13"/>
  <c r="C2209" i="13"/>
  <c r="D2194" i="3"/>
  <c r="B2187" i="3" l="1"/>
  <c r="E2187" i="3" s="1"/>
  <c r="H2187" i="3"/>
  <c r="W2195" i="13"/>
  <c r="AA2195" i="13"/>
  <c r="A2193" i="13"/>
  <c r="F2192" i="13"/>
  <c r="H2192" i="13" s="1"/>
  <c r="K2192" i="13"/>
  <c r="M2192" i="13" s="1"/>
  <c r="J2195" i="13"/>
  <c r="CJ2190" i="13"/>
  <c r="CK2190" i="13"/>
  <c r="E2195" i="13"/>
  <c r="C2210" i="13"/>
  <c r="D2195" i="3"/>
  <c r="B2188" i="3" l="1"/>
  <c r="E2188" i="3" s="1"/>
  <c r="H2188" i="3"/>
  <c r="W2196" i="13"/>
  <c r="AA2196" i="13"/>
  <c r="A2194" i="13"/>
  <c r="K2193" i="13"/>
  <c r="M2193" i="13" s="1"/>
  <c r="F2193" i="13"/>
  <c r="H2193" i="13" s="1"/>
  <c r="J2196" i="13"/>
  <c r="CJ2191" i="13"/>
  <c r="CK2191" i="13"/>
  <c r="E2196" i="13"/>
  <c r="C2211" i="13"/>
  <c r="D2196" i="3"/>
  <c r="B2189" i="3" l="1"/>
  <c r="E2189" i="3" s="1"/>
  <c r="H2189" i="3"/>
  <c r="W2197" i="13"/>
  <c r="AA2197" i="13"/>
  <c r="A2195" i="13"/>
  <c r="F2194" i="13"/>
  <c r="H2194" i="13" s="1"/>
  <c r="K2194" i="13"/>
  <c r="M2194" i="13" s="1"/>
  <c r="J2197" i="13"/>
  <c r="CJ2192" i="13"/>
  <c r="CK2192" i="13"/>
  <c r="E2197" i="13"/>
  <c r="C2212" i="13"/>
  <c r="D2197" i="3"/>
  <c r="B2190" i="3" l="1"/>
  <c r="E2190" i="3" s="1"/>
  <c r="H2190" i="3"/>
  <c r="W2198" i="13"/>
  <c r="AA2198" i="13"/>
  <c r="A2196" i="13"/>
  <c r="K2195" i="13"/>
  <c r="M2195" i="13" s="1"/>
  <c r="F2195" i="13"/>
  <c r="H2195" i="13" s="1"/>
  <c r="J2198" i="13"/>
  <c r="CJ2193" i="13"/>
  <c r="CK2193" i="13"/>
  <c r="E2198" i="13"/>
  <c r="C2213" i="13"/>
  <c r="D2198" i="3"/>
  <c r="B2191" i="3" l="1"/>
  <c r="E2191" i="3" s="1"/>
  <c r="H2191" i="3"/>
  <c r="W2199" i="13"/>
  <c r="AA2199" i="13"/>
  <c r="A2197" i="13"/>
  <c r="K2196" i="13"/>
  <c r="M2196" i="13" s="1"/>
  <c r="F2196" i="13"/>
  <c r="H2196" i="13" s="1"/>
  <c r="J2199" i="13"/>
  <c r="CK2194" i="13"/>
  <c r="CJ2194" i="13"/>
  <c r="E2199" i="13"/>
  <c r="C2214" i="13"/>
  <c r="D2199" i="3"/>
  <c r="B2192" i="3" l="1"/>
  <c r="E2192" i="3" s="1"/>
  <c r="H2192" i="3"/>
  <c r="W2200" i="13"/>
  <c r="AA2200" i="13"/>
  <c r="A2198" i="13"/>
  <c r="K2197" i="13"/>
  <c r="M2197" i="13" s="1"/>
  <c r="F2197" i="13"/>
  <c r="H2197" i="13" s="1"/>
  <c r="J2200" i="13"/>
  <c r="CJ2195" i="13"/>
  <c r="CK2195" i="13"/>
  <c r="E2200" i="13"/>
  <c r="C2215" i="13"/>
  <c r="D2200" i="3"/>
  <c r="B2193" i="3" l="1"/>
  <c r="E2193" i="3" s="1"/>
  <c r="H2193" i="3"/>
  <c r="W2201" i="13"/>
  <c r="AA2201" i="13"/>
  <c r="A2199" i="13"/>
  <c r="F2198" i="13"/>
  <c r="H2198" i="13" s="1"/>
  <c r="K2198" i="13"/>
  <c r="M2198" i="13" s="1"/>
  <c r="J2201" i="13"/>
  <c r="CK2196" i="13"/>
  <c r="CJ2196" i="13"/>
  <c r="E2201" i="13"/>
  <c r="C2216" i="13"/>
  <c r="D2201" i="3"/>
  <c r="B2194" i="3" l="1"/>
  <c r="E2194" i="3" s="1"/>
  <c r="H2194" i="3"/>
  <c r="W2202" i="13"/>
  <c r="AA2202" i="13"/>
  <c r="A2200" i="13"/>
  <c r="K2199" i="13"/>
  <c r="M2199" i="13" s="1"/>
  <c r="F2199" i="13"/>
  <c r="H2199" i="13" s="1"/>
  <c r="J2202" i="13"/>
  <c r="CJ2197" i="13"/>
  <c r="CK2197" i="13"/>
  <c r="E2202" i="13"/>
  <c r="C2217" i="13"/>
  <c r="D2202" i="3"/>
  <c r="B2195" i="3" l="1"/>
  <c r="E2195" i="3" s="1"/>
  <c r="H2195" i="3"/>
  <c r="W2203" i="13"/>
  <c r="AA2203" i="13"/>
  <c r="A2201" i="13"/>
  <c r="F2200" i="13"/>
  <c r="H2200" i="13" s="1"/>
  <c r="K2200" i="13"/>
  <c r="M2200" i="13" s="1"/>
  <c r="J2203" i="13"/>
  <c r="CK2198" i="13"/>
  <c r="CJ2198" i="13"/>
  <c r="E2203" i="13"/>
  <c r="C2218" i="13"/>
  <c r="D2203" i="3"/>
  <c r="B2196" i="3" l="1"/>
  <c r="E2196" i="3" s="1"/>
  <c r="H2196" i="3"/>
  <c r="W2204" i="13"/>
  <c r="AA2204" i="13"/>
  <c r="A2202" i="13"/>
  <c r="F2201" i="13"/>
  <c r="H2201" i="13" s="1"/>
  <c r="K2201" i="13"/>
  <c r="M2201" i="13" s="1"/>
  <c r="J2204" i="13"/>
  <c r="CK2199" i="13"/>
  <c r="CJ2199" i="13"/>
  <c r="E2204" i="13"/>
  <c r="C2219" i="13"/>
  <c r="D2204" i="3"/>
  <c r="B2197" i="3" l="1"/>
  <c r="E2197" i="3" s="1"/>
  <c r="H2197" i="3"/>
  <c r="W2205" i="13"/>
  <c r="AA2205" i="13"/>
  <c r="A2203" i="13"/>
  <c r="K2202" i="13"/>
  <c r="M2202" i="13" s="1"/>
  <c r="F2202" i="13"/>
  <c r="H2202" i="13" s="1"/>
  <c r="J2205" i="13"/>
  <c r="CJ2200" i="13"/>
  <c r="CK2200" i="13"/>
  <c r="E2205" i="13"/>
  <c r="C2220" i="13"/>
  <c r="D2205" i="3"/>
  <c r="B2198" i="3" l="1"/>
  <c r="E2198" i="3" s="1"/>
  <c r="H2198" i="3"/>
  <c r="W2206" i="13"/>
  <c r="AA2206" i="13"/>
  <c r="A2204" i="13"/>
  <c r="K2203" i="13"/>
  <c r="M2203" i="13" s="1"/>
  <c r="F2203" i="13"/>
  <c r="H2203" i="13" s="1"/>
  <c r="J2206" i="13"/>
  <c r="CJ2201" i="13"/>
  <c r="CK2201" i="13"/>
  <c r="E2206" i="13"/>
  <c r="C2221" i="13"/>
  <c r="D2206" i="3"/>
  <c r="B2199" i="3" l="1"/>
  <c r="E2199" i="3" s="1"/>
  <c r="H2199" i="3"/>
  <c r="W2207" i="13"/>
  <c r="AA2207" i="13"/>
  <c r="A2205" i="13"/>
  <c r="K2204" i="13"/>
  <c r="M2204" i="13" s="1"/>
  <c r="F2204" i="13"/>
  <c r="H2204" i="13" s="1"/>
  <c r="J2207" i="13"/>
  <c r="CK2202" i="13"/>
  <c r="CJ2202" i="13"/>
  <c r="E2207" i="13"/>
  <c r="C2222" i="13"/>
  <c r="D2207" i="3"/>
  <c r="B2200" i="3" l="1"/>
  <c r="E2200" i="3" s="1"/>
  <c r="H2200" i="3"/>
  <c r="W2208" i="13"/>
  <c r="AA2208" i="13"/>
  <c r="A2206" i="13"/>
  <c r="F2205" i="13"/>
  <c r="H2205" i="13" s="1"/>
  <c r="K2205" i="13"/>
  <c r="M2205" i="13" s="1"/>
  <c r="J2208" i="13"/>
  <c r="CJ2203" i="13"/>
  <c r="CK2203" i="13"/>
  <c r="E2208" i="13"/>
  <c r="C2223" i="13"/>
  <c r="D2208" i="3"/>
  <c r="B2201" i="3" l="1"/>
  <c r="E2201" i="3" s="1"/>
  <c r="H2201" i="3"/>
  <c r="W2209" i="13"/>
  <c r="AA2209" i="13"/>
  <c r="A2207" i="13"/>
  <c r="K2206" i="13"/>
  <c r="M2206" i="13" s="1"/>
  <c r="F2206" i="13"/>
  <c r="H2206" i="13" s="1"/>
  <c r="J2209" i="13"/>
  <c r="CJ2204" i="13"/>
  <c r="CK2204" i="13"/>
  <c r="E2209" i="13"/>
  <c r="C2224" i="13"/>
  <c r="D2209" i="3"/>
  <c r="B2202" i="3" l="1"/>
  <c r="E2202" i="3" s="1"/>
  <c r="H2202" i="3"/>
  <c r="W2210" i="13"/>
  <c r="AA2210" i="13"/>
  <c r="A2208" i="13"/>
  <c r="F2207" i="13"/>
  <c r="H2207" i="13" s="1"/>
  <c r="K2207" i="13"/>
  <c r="M2207" i="13" s="1"/>
  <c r="J2210" i="13"/>
  <c r="CJ2205" i="13"/>
  <c r="CK2205" i="13"/>
  <c r="E2210" i="13"/>
  <c r="C2225" i="13"/>
  <c r="D2210" i="3"/>
  <c r="B2203" i="3" l="1"/>
  <c r="E2203" i="3" s="1"/>
  <c r="H2203" i="3"/>
  <c r="W2211" i="13"/>
  <c r="AA2211" i="13"/>
  <c r="A2209" i="13"/>
  <c r="F2208" i="13"/>
  <c r="H2208" i="13" s="1"/>
  <c r="K2208" i="13"/>
  <c r="M2208" i="13" s="1"/>
  <c r="J2211" i="13"/>
  <c r="CK2206" i="13"/>
  <c r="CJ2206" i="13"/>
  <c r="E2211" i="13"/>
  <c r="C2226" i="13"/>
  <c r="D2211" i="3"/>
  <c r="B2204" i="3" l="1"/>
  <c r="E2204" i="3" s="1"/>
  <c r="H2204" i="3"/>
  <c r="W2212" i="13"/>
  <c r="AA2212" i="13"/>
  <c r="A2210" i="13"/>
  <c r="F2209" i="13"/>
  <c r="H2209" i="13" s="1"/>
  <c r="K2209" i="13"/>
  <c r="M2209" i="13" s="1"/>
  <c r="J2212" i="13"/>
  <c r="CJ2207" i="13"/>
  <c r="CK2207" i="13"/>
  <c r="E2212" i="13"/>
  <c r="C2227" i="13"/>
  <c r="D2212" i="3"/>
  <c r="B2205" i="3" l="1"/>
  <c r="E2205" i="3" s="1"/>
  <c r="H2205" i="3"/>
  <c r="W2213" i="13"/>
  <c r="AA2213" i="13"/>
  <c r="A2211" i="13"/>
  <c r="K2210" i="13"/>
  <c r="M2210" i="13" s="1"/>
  <c r="F2210" i="13"/>
  <c r="H2210" i="13" s="1"/>
  <c r="J2213" i="13"/>
  <c r="CJ2208" i="13"/>
  <c r="CK2208" i="13"/>
  <c r="E2213" i="13"/>
  <c r="C2228" i="13"/>
  <c r="D2213" i="3"/>
  <c r="B2206" i="3" l="1"/>
  <c r="E2206" i="3" s="1"/>
  <c r="H2206" i="3"/>
  <c r="W2214" i="13"/>
  <c r="AA2214" i="13"/>
  <c r="A2212" i="13"/>
  <c r="K2211" i="13"/>
  <c r="M2211" i="13" s="1"/>
  <c r="F2211" i="13"/>
  <c r="H2211" i="13" s="1"/>
  <c r="J2214" i="13"/>
  <c r="CJ2209" i="13"/>
  <c r="CK2209" i="13"/>
  <c r="E2214" i="13"/>
  <c r="C2229" i="13"/>
  <c r="D2214" i="3"/>
  <c r="B2207" i="3" l="1"/>
  <c r="E2207" i="3" s="1"/>
  <c r="H2207" i="3"/>
  <c r="W2215" i="13"/>
  <c r="AA2215" i="13"/>
  <c r="A2213" i="13"/>
  <c r="K2212" i="13"/>
  <c r="M2212" i="13" s="1"/>
  <c r="F2212" i="13"/>
  <c r="H2212" i="13" s="1"/>
  <c r="J2215" i="13"/>
  <c r="CJ2210" i="13"/>
  <c r="CK2210" i="13"/>
  <c r="E2215" i="13"/>
  <c r="C2230" i="13"/>
  <c r="D2215" i="3"/>
  <c r="B2208" i="3" l="1"/>
  <c r="E2208" i="3" s="1"/>
  <c r="H2208" i="3"/>
  <c r="W2216" i="13"/>
  <c r="AA2216" i="13"/>
  <c r="A2214" i="13"/>
  <c r="K2213" i="13"/>
  <c r="M2213" i="13" s="1"/>
  <c r="F2213" i="13"/>
  <c r="H2213" i="13" s="1"/>
  <c r="J2216" i="13"/>
  <c r="CJ2211" i="13"/>
  <c r="CK2211" i="13"/>
  <c r="E2216" i="13"/>
  <c r="C2231" i="13"/>
  <c r="D2216" i="3"/>
  <c r="B2209" i="3" l="1"/>
  <c r="E2209" i="3" s="1"/>
  <c r="H2209" i="3"/>
  <c r="W2217" i="13"/>
  <c r="AA2217" i="13"/>
  <c r="A2215" i="13"/>
  <c r="K2214" i="13"/>
  <c r="M2214" i="13" s="1"/>
  <c r="F2214" i="13"/>
  <c r="H2214" i="13" s="1"/>
  <c r="J2217" i="13"/>
  <c r="CJ2212" i="13"/>
  <c r="CK2212" i="13"/>
  <c r="E2217" i="13"/>
  <c r="C2232" i="13"/>
  <c r="D2217" i="3"/>
  <c r="B2210" i="3" l="1"/>
  <c r="E2210" i="3" s="1"/>
  <c r="H2210" i="3"/>
  <c r="W2218" i="13"/>
  <c r="AA2218" i="13"/>
  <c r="A2216" i="13"/>
  <c r="F2215" i="13"/>
  <c r="H2215" i="13" s="1"/>
  <c r="K2215" i="13"/>
  <c r="M2215" i="13" s="1"/>
  <c r="J2218" i="13"/>
  <c r="CJ2213" i="13"/>
  <c r="CK2213" i="13"/>
  <c r="E2218" i="13"/>
  <c r="C2233" i="13"/>
  <c r="D2218" i="3"/>
  <c r="B2211" i="3" l="1"/>
  <c r="E2211" i="3" s="1"/>
  <c r="H2211" i="3"/>
  <c r="W2219" i="13"/>
  <c r="AA2219" i="13"/>
  <c r="A2217" i="13"/>
  <c r="K2216" i="13"/>
  <c r="M2216" i="13" s="1"/>
  <c r="F2216" i="13"/>
  <c r="H2216" i="13" s="1"/>
  <c r="J2219" i="13"/>
  <c r="CK2214" i="13"/>
  <c r="CJ2214" i="13"/>
  <c r="E2219" i="13"/>
  <c r="C2234" i="13"/>
  <c r="D2219" i="3"/>
  <c r="B2212" i="3" l="1"/>
  <c r="E2212" i="3" s="1"/>
  <c r="H2212" i="3"/>
  <c r="W2220" i="13"/>
  <c r="AA2220" i="13"/>
  <c r="A2218" i="13"/>
  <c r="K2217" i="13"/>
  <c r="M2217" i="13" s="1"/>
  <c r="F2217" i="13"/>
  <c r="H2217" i="13" s="1"/>
  <c r="J2220" i="13"/>
  <c r="CJ2215" i="13"/>
  <c r="CK2215" i="13"/>
  <c r="E2220" i="13"/>
  <c r="C2235" i="13"/>
  <c r="D2220" i="3"/>
  <c r="B2213" i="3" l="1"/>
  <c r="E2213" i="3" s="1"/>
  <c r="H2213" i="3"/>
  <c r="W2221" i="13"/>
  <c r="AA2221" i="13"/>
  <c r="A2219" i="13"/>
  <c r="K2218" i="13"/>
  <c r="M2218" i="13" s="1"/>
  <c r="F2218" i="13"/>
  <c r="H2218" i="13" s="1"/>
  <c r="J2221" i="13"/>
  <c r="CJ2216" i="13"/>
  <c r="CK2216" i="13"/>
  <c r="E2221" i="13"/>
  <c r="C2236" i="13"/>
  <c r="D2221" i="3"/>
  <c r="B2214" i="3" l="1"/>
  <c r="E2214" i="3" s="1"/>
  <c r="H2214" i="3"/>
  <c r="W2222" i="13"/>
  <c r="AA2222" i="13"/>
  <c r="A2220" i="13"/>
  <c r="K2219" i="13"/>
  <c r="M2219" i="13" s="1"/>
  <c r="F2219" i="13"/>
  <c r="H2219" i="13" s="1"/>
  <c r="J2222" i="13"/>
  <c r="CJ2217" i="13"/>
  <c r="CK2217" i="13"/>
  <c r="E2222" i="13"/>
  <c r="C2237" i="13"/>
  <c r="D2222" i="3"/>
  <c r="B2215" i="3" l="1"/>
  <c r="E2215" i="3" s="1"/>
  <c r="H2215" i="3"/>
  <c r="W2223" i="13"/>
  <c r="AA2223" i="13"/>
  <c r="A2221" i="13"/>
  <c r="F2220" i="13"/>
  <c r="H2220" i="13" s="1"/>
  <c r="K2220" i="13"/>
  <c r="M2220" i="13" s="1"/>
  <c r="J2223" i="13"/>
  <c r="CK2218" i="13"/>
  <c r="CJ2218" i="13"/>
  <c r="E2223" i="13"/>
  <c r="C2238" i="13"/>
  <c r="D2223" i="3"/>
  <c r="B2216" i="3" l="1"/>
  <c r="E2216" i="3" s="1"/>
  <c r="H2216" i="3"/>
  <c r="W2224" i="13"/>
  <c r="AA2224" i="13"/>
  <c r="A2222" i="13"/>
  <c r="K2221" i="13"/>
  <c r="M2221" i="13" s="1"/>
  <c r="F2221" i="13"/>
  <c r="H2221" i="13" s="1"/>
  <c r="J2224" i="13"/>
  <c r="CJ2219" i="13"/>
  <c r="CK2219" i="13"/>
  <c r="E2224" i="13"/>
  <c r="C2239" i="13"/>
  <c r="D2224" i="3"/>
  <c r="B2217" i="3" l="1"/>
  <c r="E2217" i="3" s="1"/>
  <c r="H2217" i="3"/>
  <c r="W2225" i="13"/>
  <c r="AA2225" i="13"/>
  <c r="A2223" i="13"/>
  <c r="F2222" i="13"/>
  <c r="H2222" i="13" s="1"/>
  <c r="K2222" i="13"/>
  <c r="M2222" i="13" s="1"/>
  <c r="J2225" i="13"/>
  <c r="CJ2220" i="13"/>
  <c r="CK2220" i="13"/>
  <c r="E2225" i="13"/>
  <c r="C2240" i="13"/>
  <c r="D2225" i="3"/>
  <c r="B2218" i="3" l="1"/>
  <c r="E2218" i="3" s="1"/>
  <c r="H2218" i="3"/>
  <c r="W2226" i="13"/>
  <c r="AA2226" i="13"/>
  <c r="A2224" i="13"/>
  <c r="F2223" i="13"/>
  <c r="H2223" i="13" s="1"/>
  <c r="K2223" i="13"/>
  <c r="M2223" i="13" s="1"/>
  <c r="J2226" i="13"/>
  <c r="CJ2221" i="13"/>
  <c r="CK2221" i="13"/>
  <c r="E2226" i="13"/>
  <c r="C2241" i="13"/>
  <c r="D2226" i="3"/>
  <c r="B2219" i="3" l="1"/>
  <c r="E2219" i="3" s="1"/>
  <c r="H2219" i="3"/>
  <c r="W2227" i="13"/>
  <c r="AA2227" i="13"/>
  <c r="A2225" i="13"/>
  <c r="K2224" i="13"/>
  <c r="M2224" i="13" s="1"/>
  <c r="F2224" i="13"/>
  <c r="H2224" i="13" s="1"/>
  <c r="J2227" i="13"/>
  <c r="CJ2222" i="13"/>
  <c r="CK2222" i="13"/>
  <c r="E2227" i="13"/>
  <c r="C2242" i="13"/>
  <c r="D2227" i="3"/>
  <c r="B2220" i="3" l="1"/>
  <c r="E2220" i="3" s="1"/>
  <c r="H2220" i="3"/>
  <c r="W2228" i="13"/>
  <c r="AA2228" i="13"/>
  <c r="A2226" i="13"/>
  <c r="K2225" i="13"/>
  <c r="M2225" i="13" s="1"/>
  <c r="F2225" i="13"/>
  <c r="H2225" i="13" s="1"/>
  <c r="J2228" i="13"/>
  <c r="CJ2223" i="13"/>
  <c r="CK2223" i="13"/>
  <c r="E2228" i="13"/>
  <c r="C2243" i="13"/>
  <c r="D2228" i="3"/>
  <c r="B2221" i="3" l="1"/>
  <c r="E2221" i="3" s="1"/>
  <c r="H2221" i="3"/>
  <c r="W2229" i="13"/>
  <c r="AA2229" i="13"/>
  <c r="A2227" i="13"/>
  <c r="K2226" i="13"/>
  <c r="M2226" i="13" s="1"/>
  <c r="F2226" i="13"/>
  <c r="H2226" i="13" s="1"/>
  <c r="J2229" i="13"/>
  <c r="CJ2224" i="13"/>
  <c r="CK2224" i="13"/>
  <c r="E2229" i="13"/>
  <c r="C2244" i="13"/>
  <c r="D2229" i="3"/>
  <c r="B2222" i="3" l="1"/>
  <c r="E2222" i="3" s="1"/>
  <c r="H2222" i="3"/>
  <c r="W2230" i="13"/>
  <c r="AA2230" i="13"/>
  <c r="A2228" i="13"/>
  <c r="F2227" i="13"/>
  <c r="H2227" i="13" s="1"/>
  <c r="K2227" i="13"/>
  <c r="M2227" i="13" s="1"/>
  <c r="J2230" i="13"/>
  <c r="CJ2225" i="13"/>
  <c r="CK2225" i="13"/>
  <c r="E2230" i="13"/>
  <c r="C2245" i="13"/>
  <c r="D2230" i="3"/>
  <c r="B2223" i="3" l="1"/>
  <c r="E2223" i="3" s="1"/>
  <c r="H2223" i="3"/>
  <c r="W2231" i="13"/>
  <c r="AA2231" i="13"/>
  <c r="A2229" i="13"/>
  <c r="K2228" i="13"/>
  <c r="M2228" i="13" s="1"/>
  <c r="F2228" i="13"/>
  <c r="H2228" i="13" s="1"/>
  <c r="J2231" i="13"/>
  <c r="CK2226" i="13"/>
  <c r="CJ2226" i="13"/>
  <c r="E2231" i="13"/>
  <c r="C2246" i="13"/>
  <c r="D2231" i="3"/>
  <c r="B2224" i="3" l="1"/>
  <c r="E2224" i="3" s="1"/>
  <c r="H2224" i="3"/>
  <c r="W2232" i="13"/>
  <c r="AA2232" i="13"/>
  <c r="A2230" i="13"/>
  <c r="K2229" i="13"/>
  <c r="M2229" i="13" s="1"/>
  <c r="F2229" i="13"/>
  <c r="H2229" i="13" s="1"/>
  <c r="J2232" i="13"/>
  <c r="CJ2227" i="13"/>
  <c r="CK2227" i="13"/>
  <c r="E2232" i="13"/>
  <c r="C2247" i="13"/>
  <c r="D2232" i="3"/>
  <c r="B2225" i="3" l="1"/>
  <c r="E2225" i="3" s="1"/>
  <c r="H2225" i="3"/>
  <c r="W2233" i="13"/>
  <c r="AA2233" i="13"/>
  <c r="A2231" i="13"/>
  <c r="K2230" i="13"/>
  <c r="M2230" i="13" s="1"/>
  <c r="F2230" i="13"/>
  <c r="H2230" i="13" s="1"/>
  <c r="J2233" i="13"/>
  <c r="CJ2228" i="13"/>
  <c r="CK2228" i="13"/>
  <c r="E2233" i="13"/>
  <c r="C2248" i="13"/>
  <c r="D2233" i="3"/>
  <c r="B2226" i="3" l="1"/>
  <c r="E2226" i="3" s="1"/>
  <c r="H2226" i="3"/>
  <c r="W2234" i="13"/>
  <c r="AA2234" i="13"/>
  <c r="A2232" i="13"/>
  <c r="F2231" i="13"/>
  <c r="H2231" i="13" s="1"/>
  <c r="K2231" i="13"/>
  <c r="M2231" i="13" s="1"/>
  <c r="J2234" i="13"/>
  <c r="CJ2229" i="13"/>
  <c r="CK2229" i="13"/>
  <c r="E2234" i="13"/>
  <c r="C2249" i="13"/>
  <c r="D2234" i="3"/>
  <c r="B2227" i="3" l="1"/>
  <c r="E2227" i="3" s="1"/>
  <c r="H2227" i="3"/>
  <c r="W2235" i="13"/>
  <c r="AA2235" i="13"/>
  <c r="A2233" i="13"/>
  <c r="K2232" i="13"/>
  <c r="M2232" i="13" s="1"/>
  <c r="F2232" i="13"/>
  <c r="H2232" i="13" s="1"/>
  <c r="J2235" i="13"/>
  <c r="CK2230" i="13"/>
  <c r="CJ2230" i="13"/>
  <c r="E2235" i="13"/>
  <c r="C2250" i="13"/>
  <c r="D2235" i="3"/>
  <c r="B2228" i="3" l="1"/>
  <c r="E2228" i="3" s="1"/>
  <c r="H2228" i="3"/>
  <c r="W2236" i="13"/>
  <c r="AA2236" i="13"/>
  <c r="A2234" i="13"/>
  <c r="K2233" i="13"/>
  <c r="M2233" i="13" s="1"/>
  <c r="F2233" i="13"/>
  <c r="H2233" i="13" s="1"/>
  <c r="J2236" i="13"/>
  <c r="CJ2231" i="13"/>
  <c r="CK2231" i="13"/>
  <c r="E2236" i="13"/>
  <c r="C2251" i="13"/>
  <c r="D2236" i="3"/>
  <c r="B2229" i="3" l="1"/>
  <c r="E2229" i="3" s="1"/>
  <c r="H2229" i="3"/>
  <c r="W2237" i="13"/>
  <c r="AA2237" i="13"/>
  <c r="A2235" i="13"/>
  <c r="F2234" i="13"/>
  <c r="H2234" i="13" s="1"/>
  <c r="K2234" i="13"/>
  <c r="M2234" i="13" s="1"/>
  <c r="J2237" i="13"/>
  <c r="CK2232" i="13"/>
  <c r="CJ2232" i="13"/>
  <c r="E2237" i="13"/>
  <c r="C2252" i="13"/>
  <c r="D2237" i="3"/>
  <c r="B2230" i="3" l="1"/>
  <c r="E2230" i="3" s="1"/>
  <c r="H2230" i="3"/>
  <c r="W2238" i="13"/>
  <c r="AA2238" i="13"/>
  <c r="A2236" i="13"/>
  <c r="K2235" i="13"/>
  <c r="M2235" i="13" s="1"/>
  <c r="F2235" i="13"/>
  <c r="H2235" i="13" s="1"/>
  <c r="J2238" i="13"/>
  <c r="CJ2233" i="13"/>
  <c r="CK2233" i="13"/>
  <c r="E2238" i="13"/>
  <c r="C2253" i="13"/>
  <c r="D2238" i="3"/>
  <c r="B2231" i="3" l="1"/>
  <c r="E2231" i="3" s="1"/>
  <c r="H2231" i="3"/>
  <c r="W2239" i="13"/>
  <c r="AA2239" i="13"/>
  <c r="A2237" i="13"/>
  <c r="F2236" i="13"/>
  <c r="H2236" i="13" s="1"/>
  <c r="K2236" i="13"/>
  <c r="M2236" i="13" s="1"/>
  <c r="J2239" i="13"/>
  <c r="CK2234" i="13"/>
  <c r="CJ2234" i="13"/>
  <c r="E2239" i="13"/>
  <c r="C2254" i="13"/>
  <c r="D2239" i="3"/>
  <c r="B2232" i="3" l="1"/>
  <c r="E2232" i="3" s="1"/>
  <c r="H2232" i="3"/>
  <c r="W2240" i="13"/>
  <c r="AA2240" i="13"/>
  <c r="A2238" i="13"/>
  <c r="K2237" i="13"/>
  <c r="M2237" i="13" s="1"/>
  <c r="F2237" i="13"/>
  <c r="H2237" i="13" s="1"/>
  <c r="J2240" i="13"/>
  <c r="CK2235" i="13"/>
  <c r="CJ2235" i="13"/>
  <c r="E2240" i="13"/>
  <c r="D2240" i="3"/>
  <c r="B2233" i="3" l="1"/>
  <c r="E2233" i="3" s="1"/>
  <c r="H2233" i="3"/>
  <c r="W2241" i="13"/>
  <c r="AA2241" i="13"/>
  <c r="A2239" i="13"/>
  <c r="F2238" i="13"/>
  <c r="H2238" i="13" s="1"/>
  <c r="K2238" i="13"/>
  <c r="M2238" i="13" s="1"/>
  <c r="J2241" i="13"/>
  <c r="CK2236" i="13"/>
  <c r="CJ2236" i="13"/>
  <c r="E2241" i="13"/>
  <c r="D2241" i="3"/>
  <c r="B2234" i="3" l="1"/>
  <c r="E2234" i="3" s="1"/>
  <c r="H2234" i="3"/>
  <c r="W2242" i="13"/>
  <c r="AA2242" i="13"/>
  <c r="A2240" i="13"/>
  <c r="F2239" i="13"/>
  <c r="H2239" i="13" s="1"/>
  <c r="K2239" i="13"/>
  <c r="M2239" i="13" s="1"/>
  <c r="J2242" i="13"/>
  <c r="CK2237" i="13"/>
  <c r="CJ2237" i="13"/>
  <c r="E2242" i="13"/>
  <c r="D2242" i="3"/>
  <c r="B2235" i="3" l="1"/>
  <c r="E2235" i="3" s="1"/>
  <c r="H2235" i="3"/>
  <c r="W2243" i="13"/>
  <c r="AA2243" i="13"/>
  <c r="A2241" i="13"/>
  <c r="K2240" i="13"/>
  <c r="M2240" i="13" s="1"/>
  <c r="F2240" i="13"/>
  <c r="H2240" i="13" s="1"/>
  <c r="J2243" i="13"/>
  <c r="CK2238" i="13"/>
  <c r="CJ2238" i="13"/>
  <c r="E2243" i="13"/>
  <c r="D2243" i="3"/>
  <c r="B2236" i="3" l="1"/>
  <c r="E2236" i="3" s="1"/>
  <c r="H2236" i="3"/>
  <c r="W2244" i="13"/>
  <c r="AA2244" i="13"/>
  <c r="A2242" i="13"/>
  <c r="F2241" i="13"/>
  <c r="H2241" i="13" s="1"/>
  <c r="K2241" i="13"/>
  <c r="M2241" i="13" s="1"/>
  <c r="J2244" i="13"/>
  <c r="CK2239" i="13"/>
  <c r="CJ2239" i="13"/>
  <c r="E2244" i="13"/>
  <c r="D2244" i="3"/>
  <c r="B2237" i="3" l="1"/>
  <c r="E2237" i="3" s="1"/>
  <c r="H2237" i="3"/>
  <c r="W2245" i="13"/>
  <c r="AA2245" i="13"/>
  <c r="A2243" i="13"/>
  <c r="K2242" i="13"/>
  <c r="M2242" i="13" s="1"/>
  <c r="F2242" i="13"/>
  <c r="H2242" i="13" s="1"/>
  <c r="J2245" i="13"/>
  <c r="CJ2240" i="13"/>
  <c r="CK2240" i="13"/>
  <c r="E2245" i="13"/>
  <c r="D2245" i="3"/>
  <c r="B2238" i="3" l="1"/>
  <c r="E2238" i="3" s="1"/>
  <c r="H2238" i="3"/>
  <c r="W2246" i="13"/>
  <c r="AA2246" i="13"/>
  <c r="A2244" i="13"/>
  <c r="K2243" i="13"/>
  <c r="M2243" i="13" s="1"/>
  <c r="F2243" i="13"/>
  <c r="H2243" i="13" s="1"/>
  <c r="J2246" i="13"/>
  <c r="CJ2241" i="13"/>
  <c r="CK2241" i="13"/>
  <c r="E2246" i="13"/>
  <c r="D2246" i="3"/>
  <c r="B2239" i="3" l="1"/>
  <c r="E2239" i="3" s="1"/>
  <c r="H2239" i="3"/>
  <c r="W2247" i="13"/>
  <c r="AA2247" i="13"/>
  <c r="A2245" i="13"/>
  <c r="K2244" i="13"/>
  <c r="M2244" i="13" s="1"/>
  <c r="F2244" i="13"/>
  <c r="H2244" i="13" s="1"/>
  <c r="J2247" i="13"/>
  <c r="CK2242" i="13"/>
  <c r="CJ2242" i="13"/>
  <c r="E2247" i="13"/>
  <c r="D2247" i="3"/>
  <c r="B2240" i="3" l="1"/>
  <c r="E2240" i="3" s="1"/>
  <c r="H2240" i="3"/>
  <c r="W2248" i="13"/>
  <c r="AA2248" i="13"/>
  <c r="A2246" i="13"/>
  <c r="K2245" i="13"/>
  <c r="M2245" i="13" s="1"/>
  <c r="F2245" i="13"/>
  <c r="H2245" i="13" s="1"/>
  <c r="J2248" i="13"/>
  <c r="CJ2243" i="13"/>
  <c r="CK2243" i="13"/>
  <c r="E2248" i="13"/>
  <c r="D2248" i="3"/>
  <c r="B2241" i="3" l="1"/>
  <c r="E2241" i="3" s="1"/>
  <c r="H2241" i="3"/>
  <c r="W2249" i="13"/>
  <c r="AA2249" i="13"/>
  <c r="A2247" i="13"/>
  <c r="K2246" i="13"/>
  <c r="M2246" i="13" s="1"/>
  <c r="F2246" i="13"/>
  <c r="H2246" i="13" s="1"/>
  <c r="J2249" i="13"/>
  <c r="CK2244" i="13"/>
  <c r="CJ2244" i="13"/>
  <c r="E2249" i="13"/>
  <c r="D2249" i="3"/>
  <c r="B2242" i="3" l="1"/>
  <c r="E2242" i="3" s="1"/>
  <c r="H2242" i="3"/>
  <c r="W2250" i="13"/>
  <c r="AA2250" i="13"/>
  <c r="A2248" i="13"/>
  <c r="K2247" i="13"/>
  <c r="M2247" i="13" s="1"/>
  <c r="F2247" i="13"/>
  <c r="H2247" i="13" s="1"/>
  <c r="J2250" i="13"/>
  <c r="CJ2245" i="13"/>
  <c r="CK2245" i="13"/>
  <c r="E2250" i="13"/>
  <c r="D2250" i="3"/>
  <c r="B2243" i="3" l="1"/>
  <c r="E2243" i="3" s="1"/>
  <c r="H2243" i="3"/>
  <c r="W2251" i="13"/>
  <c r="AA2251" i="13"/>
  <c r="A2249" i="13"/>
  <c r="K2248" i="13"/>
  <c r="M2248" i="13" s="1"/>
  <c r="F2248" i="13"/>
  <c r="H2248" i="13" s="1"/>
  <c r="J2251" i="13"/>
  <c r="CJ2246" i="13"/>
  <c r="CK2246" i="13"/>
  <c r="E2251" i="13"/>
  <c r="D2251" i="3"/>
  <c r="B2244" i="3" l="1"/>
  <c r="E2244" i="3" s="1"/>
  <c r="H2244" i="3"/>
  <c r="W2252" i="13"/>
  <c r="AA2252" i="13"/>
  <c r="A2250" i="13"/>
  <c r="K2249" i="13"/>
  <c r="M2249" i="13" s="1"/>
  <c r="F2249" i="13"/>
  <c r="H2249" i="13" s="1"/>
  <c r="J2252" i="13"/>
  <c r="CJ2247" i="13"/>
  <c r="CK2247" i="13"/>
  <c r="E2252" i="13"/>
  <c r="D2252" i="3"/>
  <c r="B2245" i="3" l="1"/>
  <c r="E2245" i="3" s="1"/>
  <c r="H2245" i="3"/>
  <c r="W2253" i="13"/>
  <c r="AA2253" i="13"/>
  <c r="A2251" i="13"/>
  <c r="F2250" i="13"/>
  <c r="H2250" i="13" s="1"/>
  <c r="K2250" i="13"/>
  <c r="M2250" i="13" s="1"/>
  <c r="J2253" i="13"/>
  <c r="CJ2248" i="13"/>
  <c r="CK2248" i="13"/>
  <c r="E2253" i="13"/>
  <c r="D2253" i="3"/>
  <c r="B2246" i="3" l="1"/>
  <c r="E2246" i="3" s="1"/>
  <c r="H2246" i="3"/>
  <c r="W2254" i="13"/>
  <c r="AA2254" i="13"/>
  <c r="A2252" i="13"/>
  <c r="K2251" i="13"/>
  <c r="M2251" i="13" s="1"/>
  <c r="F2251" i="13"/>
  <c r="H2251" i="13" s="1"/>
  <c r="J2254" i="13"/>
  <c r="CJ2249" i="13"/>
  <c r="CK2249" i="13"/>
  <c r="E2254" i="13"/>
  <c r="D2254" i="3"/>
  <c r="B2247" i="3" l="1"/>
  <c r="E2247" i="3" s="1"/>
  <c r="H2247" i="3"/>
  <c r="A2253" i="13"/>
  <c r="K2252" i="13"/>
  <c r="M2252" i="13" s="1"/>
  <c r="F2252" i="13"/>
  <c r="H2252" i="13" s="1"/>
  <c r="CJ2250" i="13"/>
  <c r="CK2250" i="13"/>
  <c r="B2248" i="3" l="1"/>
  <c r="E2248" i="3" s="1"/>
  <c r="H2248" i="3"/>
  <c r="A2254" i="13"/>
  <c r="F2253" i="13"/>
  <c r="H2253" i="13" s="1"/>
  <c r="K2253" i="13"/>
  <c r="M2253" i="13" s="1"/>
  <c r="CJ2251" i="13"/>
  <c r="CK2251" i="13"/>
  <c r="B2249" i="3" l="1"/>
  <c r="E2249" i="3" s="1"/>
  <c r="H2249" i="3"/>
  <c r="F2254" i="13"/>
  <c r="H2254" i="13" s="1"/>
  <c r="K2254" i="13"/>
  <c r="M2254" i="13" s="1"/>
  <c r="CJ2252" i="13"/>
  <c r="CK2252" i="13"/>
  <c r="B2250" i="3" l="1"/>
  <c r="E2250" i="3" s="1"/>
  <c r="H2250" i="3"/>
  <c r="CJ2253" i="13"/>
  <c r="CK2253" i="13"/>
  <c r="B2251" i="3" l="1"/>
  <c r="E2251" i="3" s="1"/>
  <c r="H2251" i="3"/>
  <c r="CK2254" i="13"/>
  <c r="CJ2254" i="13"/>
  <c r="CJ4" i="13" s="1"/>
  <c r="B2252" i="3" l="1"/>
  <c r="E2252" i="3" s="1"/>
  <c r="H2252" i="3"/>
  <c r="B2253" i="3" l="1"/>
  <c r="E2253" i="3" s="1"/>
  <c r="H2253" i="3"/>
  <c r="B2254" i="3" l="1"/>
  <c r="E2254" i="3" s="1"/>
  <c r="H2254" i="3"/>
  <c r="I7" i="3" l="1"/>
  <c r="I6" i="3"/>
  <c r="B6" i="13" s="1"/>
  <c r="R6" i="13" s="1"/>
  <c r="O6" i="13" l="1"/>
  <c r="Q6" i="13" s="1"/>
  <c r="X6" i="13"/>
  <c r="B7" i="13"/>
  <c r="R7" i="13" s="1"/>
  <c r="I8" i="3"/>
  <c r="O7" i="13" l="1"/>
  <c r="Q7" i="13" s="1"/>
  <c r="P6" i="13"/>
  <c r="G7" i="13"/>
  <c r="L7" i="13"/>
  <c r="AB7" i="13"/>
  <c r="AC7" i="13" s="1"/>
  <c r="AD7" i="13" s="1"/>
  <c r="B8" i="13"/>
  <c r="R8" i="13" s="1"/>
  <c r="X7" i="13"/>
  <c r="AB6" i="13"/>
  <c r="AC6" i="13" s="1"/>
  <c r="AD6" i="13" s="1"/>
  <c r="G6" i="13"/>
  <c r="L6" i="13"/>
  <c r="I9" i="3"/>
  <c r="P7" i="13" l="1"/>
  <c r="O8" i="13"/>
  <c r="P8" i="13" s="1"/>
  <c r="X8" i="13"/>
  <c r="L8" i="13"/>
  <c r="AB8" i="13"/>
  <c r="AC8" i="13" s="1"/>
  <c r="AD8" i="13" s="1"/>
  <c r="G8" i="13"/>
  <c r="B9" i="13"/>
  <c r="R9" i="13" s="1"/>
  <c r="I10" i="3"/>
  <c r="O9" i="13" l="1"/>
  <c r="P9" i="13" s="1"/>
  <c r="Q8" i="13"/>
  <c r="AB9" i="13"/>
  <c r="AC9" i="13" s="1"/>
  <c r="AD9" i="13" s="1"/>
  <c r="G9" i="13"/>
  <c r="L9" i="13"/>
  <c r="B10" i="13"/>
  <c r="X9" i="13"/>
  <c r="I11" i="3"/>
  <c r="Q9" i="13" l="1"/>
  <c r="O10" i="13"/>
  <c r="Q10" i="13" s="1"/>
  <c r="R10" i="13"/>
  <c r="X10" i="13"/>
  <c r="L10" i="13"/>
  <c r="AB10" i="13"/>
  <c r="AC10" i="13" s="1"/>
  <c r="AD10" i="13" s="1"/>
  <c r="G10" i="13"/>
  <c r="B11" i="13"/>
  <c r="I12" i="3"/>
  <c r="P10" i="13" l="1"/>
  <c r="O11" i="13"/>
  <c r="P11" i="13" s="1"/>
  <c r="R11" i="13"/>
  <c r="L11" i="13"/>
  <c r="AB11" i="13"/>
  <c r="AC11" i="13" s="1"/>
  <c r="AD11" i="13" s="1"/>
  <c r="B12" i="13"/>
  <c r="G11" i="13"/>
  <c r="X11" i="13"/>
  <c r="I13" i="3"/>
  <c r="Q11" i="13" l="1"/>
  <c r="O12" i="13"/>
  <c r="P12" i="13" s="1"/>
  <c r="R12" i="13"/>
  <c r="G12" i="13"/>
  <c r="AB12" i="13"/>
  <c r="AC12" i="13" s="1"/>
  <c r="AD12" i="13" s="1"/>
  <c r="L12" i="13"/>
  <c r="B13" i="13"/>
  <c r="X12" i="13"/>
  <c r="I14" i="3"/>
  <c r="Q12" i="13" l="1"/>
  <c r="O13" i="13"/>
  <c r="P13" i="13" s="1"/>
  <c r="R13" i="13"/>
  <c r="G13" i="13"/>
  <c r="AB13" i="13"/>
  <c r="AC13" i="13" s="1"/>
  <c r="AD13" i="13" s="1"/>
  <c r="L13" i="13"/>
  <c r="B14" i="13"/>
  <c r="X13" i="13"/>
  <c r="I15" i="3"/>
  <c r="Q13" i="13" l="1"/>
  <c r="O14" i="13"/>
  <c r="P14" i="13" s="1"/>
  <c r="R14" i="13"/>
  <c r="L14" i="13"/>
  <c r="G14" i="13"/>
  <c r="AB14" i="13"/>
  <c r="AC14" i="13" s="1"/>
  <c r="AD14" i="13" s="1"/>
  <c r="B15" i="13"/>
  <c r="X14" i="13"/>
  <c r="I16" i="3"/>
  <c r="Q14" i="13" l="1"/>
  <c r="O15" i="13"/>
  <c r="Q15" i="13" s="1"/>
  <c r="R15" i="13"/>
  <c r="G15" i="13"/>
  <c r="AB15" i="13"/>
  <c r="AC15" i="13" s="1"/>
  <c r="AD15" i="13" s="1"/>
  <c r="B16" i="13"/>
  <c r="L15" i="13"/>
  <c r="X15" i="13"/>
  <c r="I17" i="3"/>
  <c r="P15" i="13" l="1"/>
  <c r="O16" i="13"/>
  <c r="Q16" i="13" s="1"/>
  <c r="R16" i="13"/>
  <c r="AB16" i="13"/>
  <c r="AC16" i="13" s="1"/>
  <c r="AD16" i="13" s="1"/>
  <c r="G16" i="13"/>
  <c r="B17" i="13"/>
  <c r="L16" i="13"/>
  <c r="X16" i="13"/>
  <c r="I18" i="3"/>
  <c r="O17" i="13" l="1"/>
  <c r="P17" i="13" s="1"/>
  <c r="R17" i="13"/>
  <c r="P16" i="13"/>
  <c r="L17" i="13"/>
  <c r="B18" i="13"/>
  <c r="X17" i="13"/>
  <c r="G17" i="13"/>
  <c r="AB17" i="13"/>
  <c r="AC17" i="13" s="1"/>
  <c r="AD17" i="13" s="1"/>
  <c r="Q17" i="13"/>
  <c r="I19" i="3"/>
  <c r="O18" i="13" l="1"/>
  <c r="Q18" i="13" s="1"/>
  <c r="R18" i="13"/>
  <c r="L18" i="13"/>
  <c r="B19" i="13"/>
  <c r="G18" i="13"/>
  <c r="AB18" i="13"/>
  <c r="AC18" i="13" s="1"/>
  <c r="AD18" i="13" s="1"/>
  <c r="X18" i="13"/>
  <c r="I20" i="3"/>
  <c r="P18" i="13" l="1"/>
  <c r="O19" i="13"/>
  <c r="P19" i="13" s="1"/>
  <c r="R19" i="13"/>
  <c r="G19" i="13"/>
  <c r="B20" i="13"/>
  <c r="L19" i="13"/>
  <c r="AB19" i="13"/>
  <c r="AC19" i="13" s="1"/>
  <c r="AD19" i="13" s="1"/>
  <c r="X19" i="13"/>
  <c r="I21" i="3"/>
  <c r="Q19" i="13" l="1"/>
  <c r="O20" i="13"/>
  <c r="P20" i="13" s="1"/>
  <c r="R20" i="13"/>
  <c r="B21" i="13"/>
  <c r="L20" i="13"/>
  <c r="G20" i="13"/>
  <c r="AB20" i="13"/>
  <c r="AC20" i="13" s="1"/>
  <c r="AD20" i="13" s="1"/>
  <c r="X20" i="13"/>
  <c r="I22" i="3"/>
  <c r="Q20" i="13" l="1"/>
  <c r="O21" i="13"/>
  <c r="P21" i="13" s="1"/>
  <c r="R21" i="13"/>
  <c r="L21" i="13"/>
  <c r="G21" i="13"/>
  <c r="AB21" i="13"/>
  <c r="AC21" i="13" s="1"/>
  <c r="AD21" i="13" s="1"/>
  <c r="B22" i="13"/>
  <c r="X21" i="13"/>
  <c r="I23" i="3"/>
  <c r="Q21" i="13" l="1"/>
  <c r="O22" i="13"/>
  <c r="Q22" i="13" s="1"/>
  <c r="R22" i="13"/>
  <c r="L22" i="13"/>
  <c r="AB22" i="13"/>
  <c r="AC22" i="13" s="1"/>
  <c r="AD22" i="13" s="1"/>
  <c r="G22" i="13"/>
  <c r="B23" i="13"/>
  <c r="X22" i="13"/>
  <c r="I24" i="3"/>
  <c r="P22" i="13" l="1"/>
  <c r="O23" i="13"/>
  <c r="P23" i="13" s="1"/>
  <c r="R23" i="13"/>
  <c r="G23" i="13"/>
  <c r="AB23" i="13"/>
  <c r="AC23" i="13" s="1"/>
  <c r="AD23" i="13" s="1"/>
  <c r="B24" i="13"/>
  <c r="X23" i="13"/>
  <c r="L23" i="13"/>
  <c r="I25" i="3"/>
  <c r="Q23" i="13" l="1"/>
  <c r="O24" i="13"/>
  <c r="P24" i="13" s="1"/>
  <c r="R24" i="13"/>
  <c r="AB24" i="13"/>
  <c r="AC24" i="13" s="1"/>
  <c r="AD24" i="13" s="1"/>
  <c r="L24" i="13"/>
  <c r="G24" i="13"/>
  <c r="B25" i="13"/>
  <c r="X24" i="13"/>
  <c r="I26" i="3"/>
  <c r="O25" i="13" l="1"/>
  <c r="Q25" i="13" s="1"/>
  <c r="R25" i="13"/>
  <c r="Q24" i="13"/>
  <c r="L25" i="13"/>
  <c r="G25" i="13"/>
  <c r="AB25" i="13"/>
  <c r="AC25" i="13" s="1"/>
  <c r="AD25" i="13" s="1"/>
  <c r="B26" i="13"/>
  <c r="X25" i="13"/>
  <c r="I27" i="3"/>
  <c r="P25" i="13" l="1"/>
  <c r="O26" i="13"/>
  <c r="P26" i="13" s="1"/>
  <c r="R26" i="13"/>
  <c r="AB26" i="13"/>
  <c r="AC26" i="13" s="1"/>
  <c r="AD26" i="13" s="1"/>
  <c r="X26" i="13"/>
  <c r="B27" i="13"/>
  <c r="L26" i="13"/>
  <c r="G26" i="13"/>
  <c r="I28" i="3"/>
  <c r="O27" i="13" l="1"/>
  <c r="P27" i="13" s="1"/>
  <c r="R27" i="13"/>
  <c r="Q26" i="13"/>
  <c r="AB27" i="13"/>
  <c r="AC27" i="13" s="1"/>
  <c r="AD27" i="13" s="1"/>
  <c r="G27" i="13"/>
  <c r="X27" i="13"/>
  <c r="B28" i="13"/>
  <c r="L27" i="13"/>
  <c r="I29" i="3"/>
  <c r="Q27" i="13" l="1"/>
  <c r="O28" i="13"/>
  <c r="Q28" i="13" s="1"/>
  <c r="R28" i="13"/>
  <c r="AB28" i="13"/>
  <c r="AC28" i="13" s="1"/>
  <c r="AD28" i="13" s="1"/>
  <c r="X28" i="13"/>
  <c r="B29" i="13"/>
  <c r="G28" i="13"/>
  <c r="L28" i="13"/>
  <c r="I30" i="3"/>
  <c r="P28" i="13" l="1"/>
  <c r="O29" i="13"/>
  <c r="P29" i="13" s="1"/>
  <c r="R29" i="13"/>
  <c r="G29" i="13"/>
  <c r="X29" i="13"/>
  <c r="B30" i="13"/>
  <c r="L29" i="13"/>
  <c r="AB29" i="13"/>
  <c r="AC29" i="13" s="1"/>
  <c r="AD29" i="13" s="1"/>
  <c r="I31" i="3"/>
  <c r="Q29" i="13" l="1"/>
  <c r="O30" i="13"/>
  <c r="P30" i="13" s="1"/>
  <c r="R30" i="13"/>
  <c r="AB30" i="13"/>
  <c r="AC30" i="13" s="1"/>
  <c r="AD30" i="13" s="1"/>
  <c r="X30" i="13"/>
  <c r="B31" i="13"/>
  <c r="L30" i="13"/>
  <c r="G30" i="13"/>
  <c r="I32" i="3"/>
  <c r="Q30" i="13" l="1"/>
  <c r="O31" i="13"/>
  <c r="Q31" i="13" s="1"/>
  <c r="R31" i="13"/>
  <c r="L31" i="13"/>
  <c r="G31" i="13"/>
  <c r="AB31" i="13"/>
  <c r="AC31" i="13" s="1"/>
  <c r="AD31" i="13" s="1"/>
  <c r="X31" i="13"/>
  <c r="B32" i="13"/>
  <c r="I33" i="3"/>
  <c r="P31" i="13" l="1"/>
  <c r="O32" i="13"/>
  <c r="P32" i="13" s="1"/>
  <c r="R32" i="13"/>
  <c r="L32" i="13"/>
  <c r="G32" i="13"/>
  <c r="B33" i="13"/>
  <c r="AB32" i="13"/>
  <c r="AC32" i="13" s="1"/>
  <c r="AD32" i="13" s="1"/>
  <c r="X32" i="13"/>
  <c r="I34" i="3"/>
  <c r="Q32" i="13" l="1"/>
  <c r="O33" i="13"/>
  <c r="P33" i="13" s="1"/>
  <c r="R33" i="13"/>
  <c r="AB33" i="13"/>
  <c r="AC33" i="13" s="1"/>
  <c r="AD33" i="13" s="1"/>
  <c r="L33" i="13"/>
  <c r="B34" i="13"/>
  <c r="G33" i="13"/>
  <c r="X33" i="13"/>
  <c r="I35" i="3"/>
  <c r="Q33" i="13" l="1"/>
  <c r="O34" i="13"/>
  <c r="P34" i="13" s="1"/>
  <c r="R34" i="13"/>
  <c r="G34" i="13"/>
  <c r="X34" i="13"/>
  <c r="L34" i="13"/>
  <c r="B35" i="13"/>
  <c r="AB34" i="13"/>
  <c r="AC34" i="13" s="1"/>
  <c r="AD34" i="13" s="1"/>
  <c r="I36" i="3"/>
  <c r="Q34" i="13" l="1"/>
  <c r="O35" i="13"/>
  <c r="P35" i="13" s="1"/>
  <c r="R35" i="13"/>
  <c r="G35" i="13"/>
  <c r="L35" i="13"/>
  <c r="AB35" i="13"/>
  <c r="AC35" i="13" s="1"/>
  <c r="AD35" i="13" s="1"/>
  <c r="B36" i="13"/>
  <c r="X35" i="13"/>
  <c r="I37" i="3"/>
  <c r="Q35" i="13" l="1"/>
  <c r="O36" i="13"/>
  <c r="P36" i="13" s="1"/>
  <c r="R36" i="13"/>
  <c r="AB36" i="13"/>
  <c r="AC36" i="13" s="1"/>
  <c r="AD36" i="13" s="1"/>
  <c r="L36" i="13"/>
  <c r="B37" i="13"/>
  <c r="G36" i="13"/>
  <c r="X36" i="13"/>
  <c r="I38" i="3"/>
  <c r="Q36" i="13" l="1"/>
  <c r="O37" i="13"/>
  <c r="P37" i="13" s="1"/>
  <c r="R37" i="13"/>
  <c r="AB37" i="13"/>
  <c r="AC37" i="13" s="1"/>
  <c r="AD37" i="13" s="1"/>
  <c r="B38" i="13"/>
  <c r="L37" i="13"/>
  <c r="G37" i="13"/>
  <c r="X37" i="13"/>
  <c r="I39" i="3"/>
  <c r="Q37" i="13" l="1"/>
  <c r="O38" i="13"/>
  <c r="Q38" i="13" s="1"/>
  <c r="R38" i="13"/>
  <c r="L38" i="13"/>
  <c r="G38" i="13"/>
  <c r="B39" i="13"/>
  <c r="AB38" i="13"/>
  <c r="AC38" i="13" s="1"/>
  <c r="AD38" i="13" s="1"/>
  <c r="X38" i="13"/>
  <c r="I40" i="3"/>
  <c r="P38" i="13" l="1"/>
  <c r="O39" i="13"/>
  <c r="P39" i="13" s="1"/>
  <c r="R39" i="13"/>
  <c r="G39" i="13"/>
  <c r="AB39" i="13"/>
  <c r="AC39" i="13" s="1"/>
  <c r="AD39" i="13" s="1"/>
  <c r="B40" i="13"/>
  <c r="L39" i="13"/>
  <c r="X39" i="13"/>
  <c r="I41" i="3"/>
  <c r="Q39" i="13" l="1"/>
  <c r="O40" i="13"/>
  <c r="Q40" i="13" s="1"/>
  <c r="R40" i="13"/>
  <c r="L40" i="13"/>
  <c r="G40" i="13"/>
  <c r="AB40" i="13"/>
  <c r="AC40" i="13" s="1"/>
  <c r="AD40" i="13" s="1"/>
  <c r="B41" i="13"/>
  <c r="X40" i="13"/>
  <c r="I42" i="3"/>
  <c r="P40" i="13" l="1"/>
  <c r="O41" i="13"/>
  <c r="P41" i="13" s="1"/>
  <c r="R41" i="13"/>
  <c r="G41" i="13"/>
  <c r="L41" i="13"/>
  <c r="AB41" i="13"/>
  <c r="AC41" i="13" s="1"/>
  <c r="AD41" i="13" s="1"/>
  <c r="B42" i="13"/>
  <c r="X41" i="13"/>
  <c r="I43" i="3"/>
  <c r="Q41" i="13" l="1"/>
  <c r="O42" i="13"/>
  <c r="Q42" i="13" s="1"/>
  <c r="R42" i="13"/>
  <c r="G42" i="13"/>
  <c r="AB42" i="13"/>
  <c r="AC42" i="13" s="1"/>
  <c r="AD42" i="13" s="1"/>
  <c r="X42" i="13"/>
  <c r="L42" i="13"/>
  <c r="B43" i="13"/>
  <c r="I44" i="3"/>
  <c r="P42" i="13" l="1"/>
  <c r="O43" i="13"/>
  <c r="Q43" i="13" s="1"/>
  <c r="R43" i="13"/>
  <c r="G43" i="13"/>
  <c r="B44" i="13"/>
  <c r="L43" i="13"/>
  <c r="AB43" i="13"/>
  <c r="AC43" i="13" s="1"/>
  <c r="AD43" i="13" s="1"/>
  <c r="X43" i="13"/>
  <c r="I45" i="3"/>
  <c r="P43" i="13" l="1"/>
  <c r="O44" i="13"/>
  <c r="Q44" i="13" s="1"/>
  <c r="R44" i="13"/>
  <c r="AB44" i="13"/>
  <c r="AC44" i="13" s="1"/>
  <c r="AD44" i="13" s="1"/>
  <c r="G44" i="13"/>
  <c r="B45" i="13"/>
  <c r="L44" i="13"/>
  <c r="X44" i="13"/>
  <c r="I46" i="3"/>
  <c r="P44" i="13" l="1"/>
  <c r="O45" i="13"/>
  <c r="P45" i="13" s="1"/>
  <c r="R45" i="13"/>
  <c r="L45" i="13"/>
  <c r="X45" i="13"/>
  <c r="G45" i="13"/>
  <c r="B46" i="13"/>
  <c r="AB45" i="13"/>
  <c r="AC45" i="13" s="1"/>
  <c r="AD45" i="13" s="1"/>
  <c r="I47" i="3"/>
  <c r="Q45" i="13" l="1"/>
  <c r="O46" i="13"/>
  <c r="Q46" i="13" s="1"/>
  <c r="R46" i="13"/>
  <c r="L46" i="13"/>
  <c r="G46" i="13"/>
  <c r="B47" i="13"/>
  <c r="AB46" i="13"/>
  <c r="AC46" i="13" s="1"/>
  <c r="AD46" i="13" s="1"/>
  <c r="X46" i="13"/>
  <c r="I48" i="3"/>
  <c r="P46" i="13" l="1"/>
  <c r="O47" i="13"/>
  <c r="Q47" i="13" s="1"/>
  <c r="R47" i="13"/>
  <c r="L47" i="13"/>
  <c r="X47" i="13"/>
  <c r="B48" i="13"/>
  <c r="G47" i="13"/>
  <c r="AB47" i="13"/>
  <c r="AC47" i="13" s="1"/>
  <c r="AD47" i="13" s="1"/>
  <c r="I49" i="3"/>
  <c r="P47" i="13" l="1"/>
  <c r="O48" i="13"/>
  <c r="Q48" i="13" s="1"/>
  <c r="R48" i="13"/>
  <c r="L48" i="13"/>
  <c r="X48" i="13"/>
  <c r="G48" i="13"/>
  <c r="B49" i="13"/>
  <c r="AB48" i="13"/>
  <c r="AC48" i="13" s="1"/>
  <c r="AD48" i="13" s="1"/>
  <c r="I50" i="3"/>
  <c r="P48" i="13" l="1"/>
  <c r="O49" i="13"/>
  <c r="Q49" i="13" s="1"/>
  <c r="R49" i="13"/>
  <c r="G49" i="13"/>
  <c r="L49" i="13"/>
  <c r="B50" i="13"/>
  <c r="AB49" i="13"/>
  <c r="AC49" i="13" s="1"/>
  <c r="AD49" i="13" s="1"/>
  <c r="X49" i="13"/>
  <c r="I51" i="3"/>
  <c r="P49" i="13" l="1"/>
  <c r="O50" i="13"/>
  <c r="Q50" i="13" s="1"/>
  <c r="R50" i="13"/>
  <c r="G50" i="13"/>
  <c r="L50" i="13"/>
  <c r="X50" i="13"/>
  <c r="B51" i="13"/>
  <c r="AB50" i="13"/>
  <c r="AC50" i="13" s="1"/>
  <c r="AD50" i="13" s="1"/>
  <c r="I52" i="3"/>
  <c r="P50" i="13" l="1"/>
  <c r="O51" i="13"/>
  <c r="Q51" i="13" s="1"/>
  <c r="R51" i="13"/>
  <c r="B52" i="13"/>
  <c r="L51" i="13"/>
  <c r="G51" i="13"/>
  <c r="AB51" i="13"/>
  <c r="AC51" i="13" s="1"/>
  <c r="AD51" i="13" s="1"/>
  <c r="X51" i="13"/>
  <c r="I53" i="3"/>
  <c r="P51" i="13" l="1"/>
  <c r="O52" i="13"/>
  <c r="P52" i="13" s="1"/>
  <c r="R52" i="13"/>
  <c r="AB52" i="13"/>
  <c r="AC52" i="13" s="1"/>
  <c r="AD52" i="13" s="1"/>
  <c r="L52" i="13"/>
  <c r="G52" i="13"/>
  <c r="B53" i="13"/>
  <c r="X52" i="13"/>
  <c r="I54" i="3"/>
  <c r="Q52" i="13" l="1"/>
  <c r="O53" i="13"/>
  <c r="P53" i="13" s="1"/>
  <c r="R53" i="13"/>
  <c r="L53" i="13"/>
  <c r="AB53" i="13"/>
  <c r="AC53" i="13" s="1"/>
  <c r="AD53" i="13" s="1"/>
  <c r="B54" i="13"/>
  <c r="G53" i="13"/>
  <c r="X53" i="13"/>
  <c r="I55" i="3"/>
  <c r="Q53" i="13" l="1"/>
  <c r="O54" i="13"/>
  <c r="Q54" i="13" s="1"/>
  <c r="R54" i="13"/>
  <c r="G54" i="13"/>
  <c r="AB54" i="13"/>
  <c r="AC54" i="13" s="1"/>
  <c r="AD54" i="13" s="1"/>
  <c r="L54" i="13"/>
  <c r="B55" i="13"/>
  <c r="X54" i="13"/>
  <c r="I56" i="3"/>
  <c r="P54" i="13" l="1"/>
  <c r="O55" i="13"/>
  <c r="P55" i="13" s="1"/>
  <c r="R55" i="13"/>
  <c r="L55" i="13"/>
  <c r="G55" i="13"/>
  <c r="AB55" i="13"/>
  <c r="AC55" i="13" s="1"/>
  <c r="AD55" i="13" s="1"/>
  <c r="B56" i="13"/>
  <c r="X55" i="13"/>
  <c r="I57" i="3"/>
  <c r="Q55" i="13" l="1"/>
  <c r="O56" i="13"/>
  <c r="P56" i="13" s="1"/>
  <c r="R56" i="13"/>
  <c r="L56" i="13"/>
  <c r="G56" i="13"/>
  <c r="AB56" i="13"/>
  <c r="AC56" i="13" s="1"/>
  <c r="AD56" i="13" s="1"/>
  <c r="B57" i="13"/>
  <c r="X56" i="13"/>
  <c r="I58" i="3"/>
  <c r="Q56" i="13" l="1"/>
  <c r="O57" i="13"/>
  <c r="P57" i="13" s="1"/>
  <c r="R57" i="13"/>
  <c r="L57" i="13"/>
  <c r="AB57" i="13"/>
  <c r="AC57" i="13" s="1"/>
  <c r="AD57" i="13" s="1"/>
  <c r="G57" i="13"/>
  <c r="B58" i="13"/>
  <c r="X57" i="13"/>
  <c r="I59" i="3"/>
  <c r="Q57" i="13" l="1"/>
  <c r="O58" i="13"/>
  <c r="Q58" i="13" s="1"/>
  <c r="R58" i="13"/>
  <c r="G58" i="13"/>
  <c r="AB58" i="13"/>
  <c r="AC58" i="13" s="1"/>
  <c r="AD58" i="13" s="1"/>
  <c r="B59" i="13"/>
  <c r="X58" i="13"/>
  <c r="L58" i="13"/>
  <c r="I60" i="3"/>
  <c r="P58" i="13" l="1"/>
  <c r="O59" i="13"/>
  <c r="P59" i="13" s="1"/>
  <c r="R59" i="13"/>
  <c r="G59" i="13"/>
  <c r="L59" i="13"/>
  <c r="AB59" i="13"/>
  <c r="AC59" i="13" s="1"/>
  <c r="AD59" i="13" s="1"/>
  <c r="B60" i="13"/>
  <c r="X59" i="13"/>
  <c r="I61" i="3"/>
  <c r="Q59" i="13" l="1"/>
  <c r="O60" i="13"/>
  <c r="P60" i="13" s="1"/>
  <c r="R60" i="13"/>
  <c r="G60" i="13"/>
  <c r="AB60" i="13"/>
  <c r="AC60" i="13" s="1"/>
  <c r="AD60" i="13" s="1"/>
  <c r="L60" i="13"/>
  <c r="X60" i="13"/>
  <c r="B61" i="13"/>
  <c r="I62" i="3"/>
  <c r="Q60" i="13" l="1"/>
  <c r="O61" i="13"/>
  <c r="P61" i="13" s="1"/>
  <c r="R61" i="13"/>
  <c r="L61" i="13"/>
  <c r="G61" i="13"/>
  <c r="AB61" i="13"/>
  <c r="AC61" i="13" s="1"/>
  <c r="AD61" i="13" s="1"/>
  <c r="X61" i="13"/>
  <c r="B62" i="13"/>
  <c r="I63" i="3"/>
  <c r="Q61" i="13" l="1"/>
  <c r="O62" i="13"/>
  <c r="P62" i="13" s="1"/>
  <c r="R62" i="13"/>
  <c r="G62" i="13"/>
  <c r="L62" i="13"/>
  <c r="AB62" i="13"/>
  <c r="AC62" i="13" s="1"/>
  <c r="AD62" i="13" s="1"/>
  <c r="X62" i="13"/>
  <c r="B63" i="13"/>
  <c r="I64" i="3"/>
  <c r="Q62" i="13" l="1"/>
  <c r="O63" i="13"/>
  <c r="Q63" i="13" s="1"/>
  <c r="R63" i="13"/>
  <c r="L63" i="13"/>
  <c r="B64" i="13"/>
  <c r="G63" i="13"/>
  <c r="AB63" i="13"/>
  <c r="AC63" i="13" s="1"/>
  <c r="AD63" i="13" s="1"/>
  <c r="X63" i="13"/>
  <c r="I65" i="3"/>
  <c r="P63" i="13" l="1"/>
  <c r="O64" i="13"/>
  <c r="Q64" i="13" s="1"/>
  <c r="R64" i="13"/>
  <c r="L64" i="13"/>
  <c r="G64" i="13"/>
  <c r="X64" i="13"/>
  <c r="B65" i="13"/>
  <c r="AB64" i="13"/>
  <c r="AC64" i="13" s="1"/>
  <c r="AD64" i="13" s="1"/>
  <c r="I66" i="3"/>
  <c r="P64" i="13" l="1"/>
  <c r="O65" i="13"/>
  <c r="Q65" i="13" s="1"/>
  <c r="R65" i="13"/>
  <c r="AB65" i="13"/>
  <c r="AC65" i="13" s="1"/>
  <c r="AD65" i="13" s="1"/>
  <c r="G65" i="13"/>
  <c r="B66" i="13"/>
  <c r="X65" i="13"/>
  <c r="L65" i="13"/>
  <c r="I67" i="3"/>
  <c r="P65" i="13" l="1"/>
  <c r="O66" i="13"/>
  <c r="Q66" i="13" s="1"/>
  <c r="R66" i="13"/>
  <c r="L66" i="13"/>
  <c r="G66" i="13"/>
  <c r="AB66" i="13"/>
  <c r="AC66" i="13" s="1"/>
  <c r="AD66" i="13" s="1"/>
  <c r="B67" i="13"/>
  <c r="X66" i="13"/>
  <c r="I68" i="3"/>
  <c r="P66" i="13" l="1"/>
  <c r="O67" i="13"/>
  <c r="P67" i="13" s="1"/>
  <c r="R67" i="13"/>
  <c r="L67" i="13"/>
  <c r="AB67" i="13"/>
  <c r="AC67" i="13" s="1"/>
  <c r="AD67" i="13" s="1"/>
  <c r="G67" i="13"/>
  <c r="B68" i="13"/>
  <c r="X67" i="13"/>
  <c r="I69" i="3"/>
  <c r="Q67" i="13" l="1"/>
  <c r="O68" i="13"/>
  <c r="P68" i="13" s="1"/>
  <c r="R68" i="13"/>
  <c r="G68" i="13"/>
  <c r="AB68" i="13"/>
  <c r="AC68" i="13" s="1"/>
  <c r="AD68" i="13" s="1"/>
  <c r="B69" i="13"/>
  <c r="L68" i="13"/>
  <c r="X68" i="13"/>
  <c r="I70" i="3"/>
  <c r="Q68" i="13" l="1"/>
  <c r="O69" i="13"/>
  <c r="Q69" i="13" s="1"/>
  <c r="R69" i="13"/>
  <c r="AB69" i="13"/>
  <c r="AC69" i="13" s="1"/>
  <c r="AD69" i="13" s="1"/>
  <c r="G69" i="13"/>
  <c r="B70" i="13"/>
  <c r="L69" i="13"/>
  <c r="X69" i="13"/>
  <c r="I71" i="3"/>
  <c r="P69" i="13" l="1"/>
  <c r="O70" i="13"/>
  <c r="P70" i="13" s="1"/>
  <c r="R70" i="13"/>
  <c r="G70" i="13"/>
  <c r="AB70" i="13"/>
  <c r="AC70" i="13" s="1"/>
  <c r="AD70" i="13" s="1"/>
  <c r="X70" i="13"/>
  <c r="B71" i="13"/>
  <c r="L70" i="13"/>
  <c r="I72" i="3"/>
  <c r="Q70" i="13" l="1"/>
  <c r="O71" i="13"/>
  <c r="P71" i="13" s="1"/>
  <c r="R71" i="13"/>
  <c r="G71" i="13"/>
  <c r="AB71" i="13"/>
  <c r="AC71" i="13" s="1"/>
  <c r="AD71" i="13" s="1"/>
  <c r="L71" i="13"/>
  <c r="X71" i="13"/>
  <c r="B72" i="13"/>
  <c r="I73" i="3"/>
  <c r="Q71" i="13" l="1"/>
  <c r="O72" i="13"/>
  <c r="P72" i="13" s="1"/>
  <c r="R72" i="13"/>
  <c r="G72" i="13"/>
  <c r="AB72" i="13"/>
  <c r="AC72" i="13" s="1"/>
  <c r="AD72" i="13" s="1"/>
  <c r="X72" i="13"/>
  <c r="B73" i="13"/>
  <c r="L72" i="13"/>
  <c r="I74" i="3"/>
  <c r="Q72" i="13" l="1"/>
  <c r="O73" i="13"/>
  <c r="P73" i="13" s="1"/>
  <c r="R73" i="13"/>
  <c r="AB73" i="13"/>
  <c r="AC73" i="13" s="1"/>
  <c r="AD73" i="13" s="1"/>
  <c r="X73" i="13"/>
  <c r="L73" i="13"/>
  <c r="B74" i="13"/>
  <c r="G73" i="13"/>
  <c r="I75" i="3"/>
  <c r="Q73" i="13" l="1"/>
  <c r="O74" i="13"/>
  <c r="P74" i="13" s="1"/>
  <c r="R74" i="13"/>
  <c r="AB74" i="13"/>
  <c r="AC74" i="13" s="1"/>
  <c r="AD74" i="13" s="1"/>
  <c r="X74" i="13"/>
  <c r="B75" i="13"/>
  <c r="L74" i="13"/>
  <c r="G74" i="13"/>
  <c r="I76" i="3"/>
  <c r="O75" i="13" l="1"/>
  <c r="Q75" i="13" s="1"/>
  <c r="R75" i="13"/>
  <c r="Q74" i="13"/>
  <c r="L75" i="13"/>
  <c r="X75" i="13"/>
  <c r="G75" i="13"/>
  <c r="B76" i="13"/>
  <c r="AB75" i="13"/>
  <c r="AC75" i="13" s="1"/>
  <c r="AD75" i="13" s="1"/>
  <c r="I77" i="3"/>
  <c r="P75" i="13" l="1"/>
  <c r="O76" i="13"/>
  <c r="P76" i="13" s="1"/>
  <c r="R76" i="13"/>
  <c r="G76" i="13"/>
  <c r="AB76" i="13"/>
  <c r="AC76" i="13" s="1"/>
  <c r="AD76" i="13" s="1"/>
  <c r="L76" i="13"/>
  <c r="B77" i="13"/>
  <c r="X76" i="13"/>
  <c r="I78" i="3"/>
  <c r="Q76" i="13" l="1"/>
  <c r="O77" i="13"/>
  <c r="Q77" i="13" s="1"/>
  <c r="R77" i="13"/>
  <c r="G77" i="13"/>
  <c r="AB77" i="13"/>
  <c r="AC77" i="13" s="1"/>
  <c r="AD77" i="13" s="1"/>
  <c r="B78" i="13"/>
  <c r="L77" i="13"/>
  <c r="X77" i="13"/>
  <c r="I79" i="3"/>
  <c r="O78" i="13" l="1"/>
  <c r="P78" i="13" s="1"/>
  <c r="R78" i="13"/>
  <c r="P77" i="13"/>
  <c r="AB78" i="13"/>
  <c r="AC78" i="13" s="1"/>
  <c r="AD78" i="13" s="1"/>
  <c r="G78" i="13"/>
  <c r="L78" i="13"/>
  <c r="B79" i="13"/>
  <c r="X78" i="13"/>
  <c r="I80" i="3"/>
  <c r="Q78" i="13" l="1"/>
  <c r="O79" i="13"/>
  <c r="P79" i="13" s="1"/>
  <c r="R79" i="13"/>
  <c r="G79" i="13"/>
  <c r="AB79" i="13"/>
  <c r="AC79" i="13" s="1"/>
  <c r="AD79" i="13" s="1"/>
  <c r="L79" i="13"/>
  <c r="B80" i="13"/>
  <c r="X79" i="13"/>
  <c r="I81" i="3"/>
  <c r="Q79" i="13" l="1"/>
  <c r="O80" i="13"/>
  <c r="P80" i="13" s="1"/>
  <c r="R80" i="13"/>
  <c r="L80" i="13"/>
  <c r="G80" i="13"/>
  <c r="AB80" i="13"/>
  <c r="AC80" i="13" s="1"/>
  <c r="AD80" i="13" s="1"/>
  <c r="B81" i="13"/>
  <c r="X80" i="13"/>
  <c r="I82" i="3"/>
  <c r="Q80" i="13" l="1"/>
  <c r="O81" i="13"/>
  <c r="Q81" i="13" s="1"/>
  <c r="R81" i="13"/>
  <c r="G81" i="13"/>
  <c r="AB81" i="13"/>
  <c r="AC81" i="13" s="1"/>
  <c r="AD81" i="13" s="1"/>
  <c r="L81" i="13"/>
  <c r="B82" i="13"/>
  <c r="X81" i="13"/>
  <c r="I83" i="3"/>
  <c r="P81" i="13" l="1"/>
  <c r="O82" i="13"/>
  <c r="P82" i="13" s="1"/>
  <c r="R82" i="13"/>
  <c r="L82" i="13"/>
  <c r="G82" i="13"/>
  <c r="AB82" i="13"/>
  <c r="AC82" i="13" s="1"/>
  <c r="AD82" i="13" s="1"/>
  <c r="B83" i="13"/>
  <c r="X82" i="13"/>
  <c r="I84" i="3"/>
  <c r="Q82" i="13" l="1"/>
  <c r="O83" i="13"/>
  <c r="Q83" i="13" s="1"/>
  <c r="R83" i="13"/>
  <c r="L83" i="13"/>
  <c r="G83" i="13"/>
  <c r="AB83" i="13"/>
  <c r="AC83" i="13" s="1"/>
  <c r="AD83" i="13" s="1"/>
  <c r="B84" i="13"/>
  <c r="X83" i="13"/>
  <c r="I85" i="3"/>
  <c r="P83" i="13" l="1"/>
  <c r="O84" i="13"/>
  <c r="Q84" i="13" s="1"/>
  <c r="R84" i="13"/>
  <c r="L84" i="13"/>
  <c r="G84" i="13"/>
  <c r="AB84" i="13"/>
  <c r="AC84" i="13" s="1"/>
  <c r="AD84" i="13" s="1"/>
  <c r="B85" i="13"/>
  <c r="X84" i="13"/>
  <c r="I86" i="3"/>
  <c r="P84" i="13" l="1"/>
  <c r="O85" i="13"/>
  <c r="Q85" i="13" s="1"/>
  <c r="R85" i="13"/>
  <c r="G85" i="13"/>
  <c r="L85" i="13"/>
  <c r="B86" i="13"/>
  <c r="AB85" i="13"/>
  <c r="AC85" i="13" s="1"/>
  <c r="AD85" i="13" s="1"/>
  <c r="X85" i="13"/>
  <c r="I87" i="3"/>
  <c r="P85" i="13" l="1"/>
  <c r="O86" i="13"/>
  <c r="P86" i="13" s="1"/>
  <c r="R86" i="13"/>
  <c r="AB86" i="13"/>
  <c r="AC86" i="13" s="1"/>
  <c r="AD86" i="13" s="1"/>
  <c r="L86" i="13"/>
  <c r="G86" i="13"/>
  <c r="B87" i="13"/>
  <c r="X86" i="13"/>
  <c r="I88" i="3"/>
  <c r="Q86" i="13" l="1"/>
  <c r="O87" i="13"/>
  <c r="P87" i="13" s="1"/>
  <c r="R87" i="13"/>
  <c r="L87" i="13"/>
  <c r="AB87" i="13"/>
  <c r="AC87" i="13" s="1"/>
  <c r="AD87" i="13" s="1"/>
  <c r="B88" i="13"/>
  <c r="G87" i="13"/>
  <c r="X87" i="13"/>
  <c r="I89" i="3"/>
  <c r="Q87" i="13" l="1"/>
  <c r="O88" i="13"/>
  <c r="P88" i="13" s="1"/>
  <c r="R88" i="13"/>
  <c r="L88" i="13"/>
  <c r="G88" i="13"/>
  <c r="AB88" i="13"/>
  <c r="AC88" i="13" s="1"/>
  <c r="AD88" i="13" s="1"/>
  <c r="B89" i="13"/>
  <c r="X88" i="13"/>
  <c r="I90" i="3"/>
  <c r="Q88" i="13" l="1"/>
  <c r="O89" i="13"/>
  <c r="P89" i="13" s="1"/>
  <c r="R89" i="13"/>
  <c r="AB89" i="13"/>
  <c r="AC89" i="13" s="1"/>
  <c r="AD89" i="13" s="1"/>
  <c r="G89" i="13"/>
  <c r="L89" i="13"/>
  <c r="B90" i="13"/>
  <c r="X89" i="13"/>
  <c r="I91" i="3"/>
  <c r="Q89" i="13" l="1"/>
  <c r="O90" i="13"/>
  <c r="P90" i="13" s="1"/>
  <c r="R90" i="13"/>
  <c r="AB90" i="13"/>
  <c r="AC90" i="13" s="1"/>
  <c r="AD90" i="13" s="1"/>
  <c r="B91" i="13"/>
  <c r="L90" i="13"/>
  <c r="G90" i="13"/>
  <c r="X90" i="13"/>
  <c r="I92" i="3"/>
  <c r="Q90" i="13" l="1"/>
  <c r="O91" i="13"/>
  <c r="Q91" i="13" s="1"/>
  <c r="R91" i="13"/>
  <c r="L91" i="13"/>
  <c r="G91" i="13"/>
  <c r="AB91" i="13"/>
  <c r="AC91" i="13" s="1"/>
  <c r="AD91" i="13" s="1"/>
  <c r="B92" i="13"/>
  <c r="X91" i="13"/>
  <c r="I93" i="3"/>
  <c r="P91" i="13" l="1"/>
  <c r="O92" i="13"/>
  <c r="Q92" i="13" s="1"/>
  <c r="R92" i="13"/>
  <c r="L92" i="13"/>
  <c r="G92" i="13"/>
  <c r="AB92" i="13"/>
  <c r="AC92" i="13" s="1"/>
  <c r="AD92" i="13" s="1"/>
  <c r="B93" i="13"/>
  <c r="X92" i="13"/>
  <c r="I94" i="3"/>
  <c r="P92" i="13" l="1"/>
  <c r="O93" i="13"/>
  <c r="P93" i="13" s="1"/>
  <c r="R93" i="13"/>
  <c r="L93" i="13"/>
  <c r="G93" i="13"/>
  <c r="AB93" i="13"/>
  <c r="AC93" i="13" s="1"/>
  <c r="AD93" i="13" s="1"/>
  <c r="B94" i="13"/>
  <c r="X93" i="13"/>
  <c r="I95" i="3"/>
  <c r="Q93" i="13" l="1"/>
  <c r="O94" i="13"/>
  <c r="Q94" i="13" s="1"/>
  <c r="R94" i="13"/>
  <c r="AB94" i="13"/>
  <c r="AC94" i="13" s="1"/>
  <c r="AD94" i="13" s="1"/>
  <c r="G94" i="13"/>
  <c r="L94" i="13"/>
  <c r="B95" i="13"/>
  <c r="X94" i="13"/>
  <c r="I96" i="3"/>
  <c r="P94" i="13" l="1"/>
  <c r="O95" i="13"/>
  <c r="P95" i="13" s="1"/>
  <c r="R95" i="13"/>
  <c r="L95" i="13"/>
  <c r="G95" i="13"/>
  <c r="AB95" i="13"/>
  <c r="AC95" i="13" s="1"/>
  <c r="AD95" i="13" s="1"/>
  <c r="B96" i="13"/>
  <c r="X95" i="13"/>
  <c r="I97" i="3"/>
  <c r="Q95" i="13" l="1"/>
  <c r="O96" i="13"/>
  <c r="P96" i="13" s="1"/>
  <c r="R96" i="13"/>
  <c r="G96" i="13"/>
  <c r="AB96" i="13"/>
  <c r="AC96" i="13" s="1"/>
  <c r="AD96" i="13" s="1"/>
  <c r="X96" i="13"/>
  <c r="B97" i="13"/>
  <c r="L96" i="13"/>
  <c r="I98" i="3"/>
  <c r="Q96" i="13" l="1"/>
  <c r="O97" i="13"/>
  <c r="P97" i="13" s="1"/>
  <c r="R97" i="13"/>
  <c r="G97" i="13"/>
  <c r="AB97" i="13"/>
  <c r="AC97" i="13" s="1"/>
  <c r="AD97" i="13" s="1"/>
  <c r="X97" i="13"/>
  <c r="B98" i="13"/>
  <c r="L97" i="13"/>
  <c r="I99" i="3"/>
  <c r="Q97" i="13" l="1"/>
  <c r="O98" i="13"/>
  <c r="Q98" i="13" s="1"/>
  <c r="R98" i="13"/>
  <c r="AB98" i="13"/>
  <c r="AC98" i="13" s="1"/>
  <c r="AD98" i="13" s="1"/>
  <c r="L98" i="13"/>
  <c r="G98" i="13"/>
  <c r="B99" i="13"/>
  <c r="X98" i="13"/>
  <c r="I100" i="3"/>
  <c r="O99" i="13" l="1"/>
  <c r="P99" i="13" s="1"/>
  <c r="R99" i="13"/>
  <c r="P98" i="13"/>
  <c r="G99" i="13"/>
  <c r="AB99" i="13"/>
  <c r="AC99" i="13" s="1"/>
  <c r="AD99" i="13" s="1"/>
  <c r="X99" i="13"/>
  <c r="B100" i="13"/>
  <c r="L99" i="13"/>
  <c r="Q99" i="13"/>
  <c r="I101" i="3"/>
  <c r="O100" i="13" l="1"/>
  <c r="Q100" i="13" s="1"/>
  <c r="R100" i="13"/>
  <c r="AB100" i="13"/>
  <c r="AC100" i="13" s="1"/>
  <c r="AD100" i="13" s="1"/>
  <c r="G100" i="13"/>
  <c r="X100" i="13"/>
  <c r="B101" i="13"/>
  <c r="L100" i="13"/>
  <c r="I102" i="3"/>
  <c r="P100" i="13" l="1"/>
  <c r="O101" i="13"/>
  <c r="P101" i="13" s="1"/>
  <c r="R101" i="13"/>
  <c r="AB101" i="13"/>
  <c r="AC101" i="13" s="1"/>
  <c r="AD101" i="13" s="1"/>
  <c r="X101" i="13"/>
  <c r="L101" i="13"/>
  <c r="B102" i="13"/>
  <c r="G101" i="13"/>
  <c r="I103" i="3"/>
  <c r="Q101" i="13" l="1"/>
  <c r="O102" i="13"/>
  <c r="P102" i="13" s="1"/>
  <c r="R102" i="13"/>
  <c r="L102" i="13"/>
  <c r="G102" i="13"/>
  <c r="AB102" i="13"/>
  <c r="AC102" i="13" s="1"/>
  <c r="AD102" i="13" s="1"/>
  <c r="B103" i="13"/>
  <c r="X102" i="13"/>
  <c r="I104" i="3"/>
  <c r="Q102" i="13" l="1"/>
  <c r="O103" i="13"/>
  <c r="P103" i="13" s="1"/>
  <c r="R103" i="13"/>
  <c r="G103" i="13"/>
  <c r="AB103" i="13"/>
  <c r="AC103" i="13" s="1"/>
  <c r="AD103" i="13" s="1"/>
  <c r="L103" i="13"/>
  <c r="B104" i="13"/>
  <c r="X103" i="13"/>
  <c r="I105" i="3"/>
  <c r="Q103" i="13" l="1"/>
  <c r="O104" i="13"/>
  <c r="P104" i="13" s="1"/>
  <c r="R104" i="13"/>
  <c r="L104" i="13"/>
  <c r="G104" i="13"/>
  <c r="AB104" i="13"/>
  <c r="AC104" i="13" s="1"/>
  <c r="AD104" i="13" s="1"/>
  <c r="B105" i="13"/>
  <c r="X104" i="13"/>
  <c r="I106" i="3"/>
  <c r="Q104" i="13" l="1"/>
  <c r="O105" i="13"/>
  <c r="P105" i="13" s="1"/>
  <c r="R105" i="13"/>
  <c r="L105" i="13"/>
  <c r="G105" i="13"/>
  <c r="AB105" i="13"/>
  <c r="AC105" i="13" s="1"/>
  <c r="AD105" i="13" s="1"/>
  <c r="X105" i="13"/>
  <c r="B106" i="13"/>
  <c r="I107" i="3"/>
  <c r="Q105" i="13" l="1"/>
  <c r="O106" i="13"/>
  <c r="P106" i="13" s="1"/>
  <c r="R106" i="13"/>
  <c r="L106" i="13"/>
  <c r="G106" i="13"/>
  <c r="AB106" i="13"/>
  <c r="AC106" i="13" s="1"/>
  <c r="AD106" i="13" s="1"/>
  <c r="B107" i="13"/>
  <c r="X106" i="13"/>
  <c r="I108" i="3"/>
  <c r="Q106" i="13" l="1"/>
  <c r="O107" i="13"/>
  <c r="P107" i="13" s="1"/>
  <c r="R107" i="13"/>
  <c r="L107" i="13"/>
  <c r="G107" i="13"/>
  <c r="AB107" i="13"/>
  <c r="AC107" i="13" s="1"/>
  <c r="AD107" i="13" s="1"/>
  <c r="B108" i="13"/>
  <c r="X107" i="13"/>
  <c r="I109" i="3"/>
  <c r="Q107" i="13" l="1"/>
  <c r="O108" i="13"/>
  <c r="P108" i="13" s="1"/>
  <c r="R108" i="13"/>
  <c r="L108" i="13"/>
  <c r="AB108" i="13"/>
  <c r="AC108" i="13" s="1"/>
  <c r="AD108" i="13" s="1"/>
  <c r="G108" i="13"/>
  <c r="X108" i="13"/>
  <c r="B109" i="13"/>
  <c r="I110" i="3"/>
  <c r="Q108" i="13" l="1"/>
  <c r="O109" i="13"/>
  <c r="P109" i="13" s="1"/>
  <c r="R109" i="13"/>
  <c r="L109" i="13"/>
  <c r="AB109" i="13"/>
  <c r="AC109" i="13" s="1"/>
  <c r="AD109" i="13" s="1"/>
  <c r="G109" i="13"/>
  <c r="B110" i="13"/>
  <c r="X109" i="13"/>
  <c r="I111" i="3"/>
  <c r="Q109" i="13" l="1"/>
  <c r="O110" i="13"/>
  <c r="P110" i="13" s="1"/>
  <c r="R110" i="13"/>
  <c r="L110" i="13"/>
  <c r="G110" i="13"/>
  <c r="B111" i="13"/>
  <c r="AB110" i="13"/>
  <c r="AC110" i="13" s="1"/>
  <c r="AD110" i="13" s="1"/>
  <c r="X110" i="13"/>
  <c r="I112" i="3"/>
  <c r="Q110" i="13" l="1"/>
  <c r="O111" i="13"/>
  <c r="Q111" i="13" s="1"/>
  <c r="R111" i="13"/>
  <c r="AB111" i="13"/>
  <c r="AC111" i="13" s="1"/>
  <c r="AD111" i="13" s="1"/>
  <c r="B112" i="13"/>
  <c r="L111" i="13"/>
  <c r="G111" i="13"/>
  <c r="X111" i="13"/>
  <c r="I113" i="3"/>
  <c r="P111" i="13" l="1"/>
  <c r="O112" i="13"/>
  <c r="P112" i="13" s="1"/>
  <c r="R112" i="13"/>
  <c r="AB112" i="13"/>
  <c r="AC112" i="13" s="1"/>
  <c r="AD112" i="13" s="1"/>
  <c r="G112" i="13"/>
  <c r="L112" i="13"/>
  <c r="B113" i="13"/>
  <c r="X112" i="13"/>
  <c r="I114" i="3"/>
  <c r="Q112" i="13" l="1"/>
  <c r="O113" i="13"/>
  <c r="P113" i="13" s="1"/>
  <c r="R113" i="13"/>
  <c r="L113" i="13"/>
  <c r="AB113" i="13"/>
  <c r="AC113" i="13" s="1"/>
  <c r="AD113" i="13" s="1"/>
  <c r="B114" i="13"/>
  <c r="G113" i="13"/>
  <c r="X113" i="13"/>
  <c r="I115" i="3"/>
  <c r="O114" i="13" l="1"/>
  <c r="P114" i="13" s="1"/>
  <c r="R114" i="13"/>
  <c r="Q113" i="13"/>
  <c r="L114" i="13"/>
  <c r="G114" i="13"/>
  <c r="AB114" i="13"/>
  <c r="AC114" i="13" s="1"/>
  <c r="AD114" i="13" s="1"/>
  <c r="B115" i="13"/>
  <c r="X114" i="13"/>
  <c r="I116" i="3"/>
  <c r="Q114" i="13" l="1"/>
  <c r="O115" i="13"/>
  <c r="Q115" i="13" s="1"/>
  <c r="R115" i="13"/>
  <c r="G115" i="13"/>
  <c r="L115" i="13"/>
  <c r="AB115" i="13"/>
  <c r="AC115" i="13" s="1"/>
  <c r="AD115" i="13" s="1"/>
  <c r="B116" i="13"/>
  <c r="X115" i="13"/>
  <c r="I117" i="3"/>
  <c r="P115" i="13" l="1"/>
  <c r="O116" i="13"/>
  <c r="P116" i="13" s="1"/>
  <c r="R116" i="13"/>
  <c r="L116" i="13"/>
  <c r="G116" i="13"/>
  <c r="B117" i="13"/>
  <c r="AB116" i="13"/>
  <c r="AC116" i="13" s="1"/>
  <c r="AD116" i="13" s="1"/>
  <c r="X116" i="13"/>
  <c r="I118" i="3"/>
  <c r="Q116" i="13" l="1"/>
  <c r="O117" i="13"/>
  <c r="P117" i="13" s="1"/>
  <c r="R117" i="13"/>
  <c r="G117" i="13"/>
  <c r="L117" i="13"/>
  <c r="B118" i="13"/>
  <c r="X117" i="13"/>
  <c r="AB117" i="13"/>
  <c r="AC117" i="13" s="1"/>
  <c r="AD117" i="13" s="1"/>
  <c r="I119" i="3"/>
  <c r="Q117" i="13" l="1"/>
  <c r="O118" i="13"/>
  <c r="Q118" i="13" s="1"/>
  <c r="R118" i="13"/>
  <c r="AB118" i="13"/>
  <c r="AC118" i="13" s="1"/>
  <c r="AD118" i="13" s="1"/>
  <c r="L118" i="13"/>
  <c r="X118" i="13"/>
  <c r="G118" i="13"/>
  <c r="B119" i="13"/>
  <c r="I120" i="3"/>
  <c r="P118" i="13" l="1"/>
  <c r="O119" i="13"/>
  <c r="P119" i="13" s="1"/>
  <c r="R119" i="13"/>
  <c r="G119" i="13"/>
  <c r="X119" i="13"/>
  <c r="AB119" i="13"/>
  <c r="AC119" i="13" s="1"/>
  <c r="AD119" i="13" s="1"/>
  <c r="L119" i="13"/>
  <c r="B120" i="13"/>
  <c r="I121" i="3"/>
  <c r="Q119" i="13" l="1"/>
  <c r="O120" i="13"/>
  <c r="Q120" i="13" s="1"/>
  <c r="R120" i="13"/>
  <c r="G120" i="13"/>
  <c r="L120" i="13"/>
  <c r="AB120" i="13"/>
  <c r="AC120" i="13" s="1"/>
  <c r="AD120" i="13" s="1"/>
  <c r="X120" i="13"/>
  <c r="B121" i="13"/>
  <c r="I122" i="3"/>
  <c r="O121" i="13" l="1"/>
  <c r="P121" i="13" s="1"/>
  <c r="R121" i="13"/>
  <c r="P120" i="13"/>
  <c r="L121" i="13"/>
  <c r="G121" i="13"/>
  <c r="AB121" i="13"/>
  <c r="AC121" i="13" s="1"/>
  <c r="AD121" i="13" s="1"/>
  <c r="B122" i="13"/>
  <c r="X121" i="13"/>
  <c r="Q121" i="13"/>
  <c r="I123" i="3"/>
  <c r="O122" i="13" l="1"/>
  <c r="P122" i="13" s="1"/>
  <c r="R122" i="13"/>
  <c r="L122" i="13"/>
  <c r="G122" i="13"/>
  <c r="AB122" i="13"/>
  <c r="AC122" i="13" s="1"/>
  <c r="AD122" i="13" s="1"/>
  <c r="B123" i="13"/>
  <c r="X122" i="13"/>
  <c r="I124" i="3"/>
  <c r="Q122" i="13" l="1"/>
  <c r="O123" i="13"/>
  <c r="Q123" i="13" s="1"/>
  <c r="R123" i="13"/>
  <c r="L123" i="13"/>
  <c r="AB123" i="13"/>
  <c r="AC123" i="13" s="1"/>
  <c r="AD123" i="13" s="1"/>
  <c r="G123" i="13"/>
  <c r="B124" i="13"/>
  <c r="X123" i="13"/>
  <c r="I125" i="3"/>
  <c r="P123" i="13" l="1"/>
  <c r="O124" i="13"/>
  <c r="P124" i="13" s="1"/>
  <c r="R124" i="13"/>
  <c r="G124" i="13"/>
  <c r="L124" i="13"/>
  <c r="AB124" i="13"/>
  <c r="AC124" i="13" s="1"/>
  <c r="AD124" i="13" s="1"/>
  <c r="B125" i="13"/>
  <c r="X124" i="13"/>
  <c r="I126" i="3"/>
  <c r="Q124" i="13" l="1"/>
  <c r="O125" i="13"/>
  <c r="P125" i="13" s="1"/>
  <c r="R125" i="13"/>
  <c r="G125" i="13"/>
  <c r="AB125" i="13"/>
  <c r="AC125" i="13" s="1"/>
  <c r="AD125" i="13" s="1"/>
  <c r="L125" i="13"/>
  <c r="B126" i="13"/>
  <c r="X125" i="13"/>
  <c r="I127" i="3"/>
  <c r="Q125" i="13" l="1"/>
  <c r="O126" i="13"/>
  <c r="P126" i="13" s="1"/>
  <c r="R126" i="13"/>
  <c r="G126" i="13"/>
  <c r="AB126" i="13"/>
  <c r="AC126" i="13" s="1"/>
  <c r="AD126" i="13" s="1"/>
  <c r="L126" i="13"/>
  <c r="B127" i="13"/>
  <c r="X126" i="13"/>
  <c r="I128" i="3"/>
  <c r="Q126" i="13" l="1"/>
  <c r="O127" i="13"/>
  <c r="Q127" i="13" s="1"/>
  <c r="R127" i="13"/>
  <c r="L127" i="13"/>
  <c r="G127" i="13"/>
  <c r="AB127" i="13"/>
  <c r="AC127" i="13" s="1"/>
  <c r="AD127" i="13" s="1"/>
  <c r="B128" i="13"/>
  <c r="X127" i="13"/>
  <c r="I129" i="3"/>
  <c r="P127" i="13" l="1"/>
  <c r="O128" i="13"/>
  <c r="P128" i="13" s="1"/>
  <c r="R128" i="13"/>
  <c r="L128" i="13"/>
  <c r="G128" i="13"/>
  <c r="AB128" i="13"/>
  <c r="AC128" i="13" s="1"/>
  <c r="AD128" i="13" s="1"/>
  <c r="X128" i="13"/>
  <c r="B129" i="13"/>
  <c r="I130" i="3"/>
  <c r="Q128" i="13" l="1"/>
  <c r="O129" i="13"/>
  <c r="Q129" i="13" s="1"/>
  <c r="R129" i="13"/>
  <c r="G129" i="13"/>
  <c r="L129" i="13"/>
  <c r="AB129" i="13"/>
  <c r="AC129" i="13" s="1"/>
  <c r="AD129" i="13" s="1"/>
  <c r="X129" i="13"/>
  <c r="B130" i="13"/>
  <c r="I131" i="3"/>
  <c r="P129" i="13" l="1"/>
  <c r="O130" i="13"/>
  <c r="Q130" i="13" s="1"/>
  <c r="R130" i="13"/>
  <c r="L130" i="13"/>
  <c r="G130" i="13"/>
  <c r="B131" i="13"/>
  <c r="AB130" i="13"/>
  <c r="AC130" i="13" s="1"/>
  <c r="AD130" i="13" s="1"/>
  <c r="X130" i="13"/>
  <c r="I132" i="3"/>
  <c r="P130" i="13" l="1"/>
  <c r="O131" i="13"/>
  <c r="P131" i="13" s="1"/>
  <c r="R131" i="13"/>
  <c r="AB131" i="13"/>
  <c r="AC131" i="13" s="1"/>
  <c r="AD131" i="13" s="1"/>
  <c r="G131" i="13"/>
  <c r="B132" i="13"/>
  <c r="L131" i="13"/>
  <c r="X131" i="13"/>
  <c r="I133" i="3"/>
  <c r="O132" i="13" l="1"/>
  <c r="Q132" i="13" s="1"/>
  <c r="R132" i="13"/>
  <c r="Q131" i="13"/>
  <c r="AB132" i="13"/>
  <c r="AC132" i="13" s="1"/>
  <c r="AD132" i="13" s="1"/>
  <c r="G132" i="13"/>
  <c r="B133" i="13"/>
  <c r="L132" i="13"/>
  <c r="X132" i="13"/>
  <c r="I134" i="3"/>
  <c r="P132" i="13" l="1"/>
  <c r="O133" i="13"/>
  <c r="P133" i="13" s="1"/>
  <c r="R133" i="13"/>
  <c r="AB133" i="13"/>
  <c r="AC133" i="13" s="1"/>
  <c r="AD133" i="13" s="1"/>
  <c r="L133" i="13"/>
  <c r="G133" i="13"/>
  <c r="B134" i="13"/>
  <c r="X133" i="13"/>
  <c r="I135" i="3"/>
  <c r="Q133" i="13" l="1"/>
  <c r="O134" i="13"/>
  <c r="P134" i="13" s="1"/>
  <c r="R134" i="13"/>
  <c r="G134" i="13"/>
  <c r="AB134" i="13"/>
  <c r="AC134" i="13" s="1"/>
  <c r="AD134" i="13" s="1"/>
  <c r="L134" i="13"/>
  <c r="B135" i="13"/>
  <c r="X134" i="13"/>
  <c r="I136" i="3"/>
  <c r="Q134" i="13" l="1"/>
  <c r="O135" i="13"/>
  <c r="Q135" i="13" s="1"/>
  <c r="R135" i="13"/>
  <c r="AB135" i="13"/>
  <c r="AC135" i="13" s="1"/>
  <c r="AD135" i="13" s="1"/>
  <c r="B136" i="13"/>
  <c r="G135" i="13"/>
  <c r="X135" i="13"/>
  <c r="L135" i="13"/>
  <c r="I137" i="3"/>
  <c r="P135" i="13" l="1"/>
  <c r="O136" i="13"/>
  <c r="Q136" i="13" s="1"/>
  <c r="R136" i="13"/>
  <c r="AB136" i="13"/>
  <c r="AC136" i="13" s="1"/>
  <c r="AD136" i="13" s="1"/>
  <c r="G136" i="13"/>
  <c r="X136" i="13"/>
  <c r="L136" i="13"/>
  <c r="B137" i="13"/>
  <c r="I138" i="3"/>
  <c r="P136" i="13" l="1"/>
  <c r="O137" i="13"/>
  <c r="P137" i="13" s="1"/>
  <c r="R137" i="13"/>
  <c r="B138" i="13"/>
  <c r="L137" i="13"/>
  <c r="G137" i="13"/>
  <c r="AB137" i="13"/>
  <c r="AC137" i="13" s="1"/>
  <c r="AD137" i="13" s="1"/>
  <c r="X137" i="13"/>
  <c r="I139" i="3"/>
  <c r="Q137" i="13" l="1"/>
  <c r="O138" i="13"/>
  <c r="P138" i="13" s="1"/>
  <c r="R138" i="13"/>
  <c r="G138" i="13"/>
  <c r="AB138" i="13"/>
  <c r="AC138" i="13" s="1"/>
  <c r="AD138" i="13" s="1"/>
  <c r="X138" i="13"/>
  <c r="L138" i="13"/>
  <c r="B139" i="13"/>
  <c r="I140" i="3"/>
  <c r="Q138" i="13" l="1"/>
  <c r="O139" i="13"/>
  <c r="P139" i="13" s="1"/>
  <c r="R139" i="13"/>
  <c r="L139" i="13"/>
  <c r="G139" i="13"/>
  <c r="B140" i="13"/>
  <c r="AB139" i="13"/>
  <c r="AC139" i="13" s="1"/>
  <c r="AD139" i="13" s="1"/>
  <c r="X139" i="13"/>
  <c r="I141" i="3"/>
  <c r="O140" i="13" l="1"/>
  <c r="P140" i="13" s="1"/>
  <c r="R140" i="13"/>
  <c r="Q139" i="13"/>
  <c r="G140" i="13"/>
  <c r="AB140" i="13"/>
  <c r="AC140" i="13" s="1"/>
  <c r="AD140" i="13" s="1"/>
  <c r="B141" i="13"/>
  <c r="L140" i="13"/>
  <c r="X140" i="13"/>
  <c r="Q140" i="13"/>
  <c r="I142" i="3"/>
  <c r="O141" i="13" l="1"/>
  <c r="P141" i="13" s="1"/>
  <c r="R141" i="13"/>
  <c r="L141" i="13"/>
  <c r="G141" i="13"/>
  <c r="AB141" i="13"/>
  <c r="AC141" i="13" s="1"/>
  <c r="AD141" i="13" s="1"/>
  <c r="B142" i="13"/>
  <c r="X141" i="13"/>
  <c r="I143" i="3"/>
  <c r="Q141" i="13" l="1"/>
  <c r="O142" i="13"/>
  <c r="P142" i="13" s="1"/>
  <c r="R142" i="13"/>
  <c r="G142" i="13"/>
  <c r="L142" i="13"/>
  <c r="AB142" i="13"/>
  <c r="AC142" i="13" s="1"/>
  <c r="AD142" i="13" s="1"/>
  <c r="B143" i="13"/>
  <c r="X142" i="13"/>
  <c r="I144" i="3"/>
  <c r="Q142" i="13" l="1"/>
  <c r="O143" i="13"/>
  <c r="P143" i="13" s="1"/>
  <c r="R143" i="13"/>
  <c r="L143" i="13"/>
  <c r="AB143" i="13"/>
  <c r="AC143" i="13" s="1"/>
  <c r="AD143" i="13" s="1"/>
  <c r="B144" i="13"/>
  <c r="G143" i="13"/>
  <c r="X143" i="13"/>
  <c r="I145" i="3"/>
  <c r="Q143" i="13" l="1"/>
  <c r="O144" i="13"/>
  <c r="P144" i="13" s="1"/>
  <c r="R144" i="13"/>
  <c r="L144" i="13"/>
  <c r="G144" i="13"/>
  <c r="B145" i="13"/>
  <c r="AB144" i="13"/>
  <c r="AC144" i="13" s="1"/>
  <c r="AD144" i="13" s="1"/>
  <c r="X144" i="13"/>
  <c r="I146" i="3"/>
  <c r="Q144" i="13" l="1"/>
  <c r="O145" i="13"/>
  <c r="Q145" i="13" s="1"/>
  <c r="R145" i="13"/>
  <c r="G145" i="13"/>
  <c r="AB145" i="13"/>
  <c r="AC145" i="13" s="1"/>
  <c r="AD145" i="13" s="1"/>
  <c r="B146" i="13"/>
  <c r="L145" i="13"/>
  <c r="X145" i="13"/>
  <c r="I147" i="3"/>
  <c r="P145" i="13" l="1"/>
  <c r="O146" i="13"/>
  <c r="P146" i="13" s="1"/>
  <c r="R146" i="13"/>
  <c r="G146" i="13"/>
  <c r="X146" i="13"/>
  <c r="AB146" i="13"/>
  <c r="AC146" i="13" s="1"/>
  <c r="AD146" i="13" s="1"/>
  <c r="L146" i="13"/>
  <c r="B147" i="13"/>
  <c r="I148" i="3"/>
  <c r="Q146" i="13" l="1"/>
  <c r="O147" i="13"/>
  <c r="Q147" i="13" s="1"/>
  <c r="R147" i="13"/>
  <c r="G147" i="13"/>
  <c r="AB147" i="13"/>
  <c r="AC147" i="13" s="1"/>
  <c r="AD147" i="13" s="1"/>
  <c r="B148" i="13"/>
  <c r="L147" i="13"/>
  <c r="X147" i="13"/>
  <c r="I149" i="3"/>
  <c r="P147" i="13" l="1"/>
  <c r="O148" i="13"/>
  <c r="Q148" i="13" s="1"/>
  <c r="R148" i="13"/>
  <c r="G148" i="13"/>
  <c r="AB148" i="13"/>
  <c r="AC148" i="13" s="1"/>
  <c r="AD148" i="13" s="1"/>
  <c r="B149" i="13"/>
  <c r="L148" i="13"/>
  <c r="X148" i="13"/>
  <c r="I150" i="3"/>
  <c r="P148" i="13" l="1"/>
  <c r="O149" i="13"/>
  <c r="P149" i="13" s="1"/>
  <c r="R149" i="13"/>
  <c r="AB149" i="13"/>
  <c r="AC149" i="13" s="1"/>
  <c r="AD149" i="13" s="1"/>
  <c r="G149" i="13"/>
  <c r="L149" i="13"/>
  <c r="B150" i="13"/>
  <c r="X149" i="13"/>
  <c r="I151" i="3"/>
  <c r="Q149" i="13" l="1"/>
  <c r="O150" i="13"/>
  <c r="Q150" i="13" s="1"/>
  <c r="R150" i="13"/>
  <c r="G150" i="13"/>
  <c r="AB150" i="13"/>
  <c r="AC150" i="13" s="1"/>
  <c r="AD150" i="13" s="1"/>
  <c r="L150" i="13"/>
  <c r="B151" i="13"/>
  <c r="X150" i="13"/>
  <c r="I152" i="3"/>
  <c r="P150" i="13" l="1"/>
  <c r="O151" i="13"/>
  <c r="Q151" i="13" s="1"/>
  <c r="R151" i="13"/>
  <c r="G151" i="13"/>
  <c r="L151" i="13"/>
  <c r="AB151" i="13"/>
  <c r="AC151" i="13" s="1"/>
  <c r="AD151" i="13" s="1"/>
  <c r="B152" i="13"/>
  <c r="X151" i="13"/>
  <c r="I153" i="3"/>
  <c r="P151" i="13" l="1"/>
  <c r="O152" i="13"/>
  <c r="Q152" i="13" s="1"/>
  <c r="R152" i="13"/>
  <c r="G152" i="13"/>
  <c r="AB152" i="13"/>
  <c r="AC152" i="13" s="1"/>
  <c r="AD152" i="13" s="1"/>
  <c r="L152" i="13"/>
  <c r="B153" i="13"/>
  <c r="X152" i="13"/>
  <c r="I154" i="3"/>
  <c r="P152" i="13" l="1"/>
  <c r="O153" i="13"/>
  <c r="P153" i="13" s="1"/>
  <c r="R153" i="13"/>
  <c r="L153" i="13"/>
  <c r="AB153" i="13"/>
  <c r="AC153" i="13" s="1"/>
  <c r="AD153" i="13" s="1"/>
  <c r="G153" i="13"/>
  <c r="X153" i="13"/>
  <c r="B154" i="13"/>
  <c r="I155" i="3"/>
  <c r="Q153" i="13" l="1"/>
  <c r="O154" i="13"/>
  <c r="P154" i="13" s="1"/>
  <c r="R154" i="13"/>
  <c r="L154" i="13"/>
  <c r="G154" i="13"/>
  <c r="B155" i="13"/>
  <c r="AB154" i="13"/>
  <c r="AC154" i="13" s="1"/>
  <c r="AD154" i="13" s="1"/>
  <c r="X154" i="13"/>
  <c r="I156" i="3"/>
  <c r="Q154" i="13" l="1"/>
  <c r="O155" i="13"/>
  <c r="P155" i="13" s="1"/>
  <c r="R155" i="13"/>
  <c r="AB155" i="13"/>
  <c r="AC155" i="13" s="1"/>
  <c r="AD155" i="13" s="1"/>
  <c r="G155" i="13"/>
  <c r="B156" i="13"/>
  <c r="L155" i="13"/>
  <c r="X155" i="13"/>
  <c r="I157" i="3"/>
  <c r="Q155" i="13" l="1"/>
  <c r="O156" i="13"/>
  <c r="Q156" i="13" s="1"/>
  <c r="R156" i="13"/>
  <c r="AB156" i="13"/>
  <c r="AC156" i="13" s="1"/>
  <c r="AD156" i="13" s="1"/>
  <c r="L156" i="13"/>
  <c r="X156" i="13"/>
  <c r="G156" i="13"/>
  <c r="B157" i="13"/>
  <c r="I158" i="3"/>
  <c r="P156" i="13" l="1"/>
  <c r="O157" i="13"/>
  <c r="P157" i="13" s="1"/>
  <c r="R157" i="13"/>
  <c r="L157" i="13"/>
  <c r="G157" i="13"/>
  <c r="B158" i="13"/>
  <c r="AB157" i="13"/>
  <c r="AC157" i="13" s="1"/>
  <c r="AD157" i="13" s="1"/>
  <c r="X157" i="13"/>
  <c r="I159" i="3"/>
  <c r="Q157" i="13" l="1"/>
  <c r="O158" i="13"/>
  <c r="Q158" i="13" s="1"/>
  <c r="R158" i="13"/>
  <c r="L158" i="13"/>
  <c r="G158" i="13"/>
  <c r="AB158" i="13"/>
  <c r="AC158" i="13" s="1"/>
  <c r="AD158" i="13" s="1"/>
  <c r="B159" i="13"/>
  <c r="X158" i="13"/>
  <c r="I160" i="3"/>
  <c r="O159" i="13" l="1"/>
  <c r="Q159" i="13" s="1"/>
  <c r="R159" i="13"/>
  <c r="P158" i="13"/>
  <c r="L159" i="13"/>
  <c r="AB159" i="13"/>
  <c r="AC159" i="13" s="1"/>
  <c r="AD159" i="13" s="1"/>
  <c r="G159" i="13"/>
  <c r="B160" i="13"/>
  <c r="X159" i="13"/>
  <c r="I161" i="3"/>
  <c r="P159" i="13" l="1"/>
  <c r="O160" i="13"/>
  <c r="P160" i="13" s="1"/>
  <c r="R160" i="13"/>
  <c r="L160" i="13"/>
  <c r="G160" i="13"/>
  <c r="AB160" i="13"/>
  <c r="AC160" i="13" s="1"/>
  <c r="AD160" i="13" s="1"/>
  <c r="B161" i="13"/>
  <c r="X160" i="13"/>
  <c r="I162" i="3"/>
  <c r="Q160" i="13" l="1"/>
  <c r="O161" i="13"/>
  <c r="P161" i="13" s="1"/>
  <c r="R161" i="13"/>
  <c r="AB161" i="13"/>
  <c r="AC161" i="13" s="1"/>
  <c r="AD161" i="13" s="1"/>
  <c r="L161" i="13"/>
  <c r="G161" i="13"/>
  <c r="B162" i="13"/>
  <c r="X161" i="13"/>
  <c r="I163" i="3"/>
  <c r="O162" i="13" l="1"/>
  <c r="P162" i="13" s="1"/>
  <c r="R162" i="13"/>
  <c r="Q161" i="13"/>
  <c r="L162" i="13"/>
  <c r="G162" i="13"/>
  <c r="AB162" i="13"/>
  <c r="AC162" i="13" s="1"/>
  <c r="AD162" i="13" s="1"/>
  <c r="B163" i="13"/>
  <c r="X162" i="13"/>
  <c r="Q162" i="13"/>
  <c r="I164" i="3"/>
  <c r="O163" i="13" l="1"/>
  <c r="Q163" i="13" s="1"/>
  <c r="R163" i="13"/>
  <c r="L163" i="13"/>
  <c r="G163" i="13"/>
  <c r="B164" i="13"/>
  <c r="AB163" i="13"/>
  <c r="AC163" i="13" s="1"/>
  <c r="AD163" i="13" s="1"/>
  <c r="X163" i="13"/>
  <c r="I165" i="3"/>
  <c r="P163" i="13" l="1"/>
  <c r="O164" i="13"/>
  <c r="Q164" i="13" s="1"/>
  <c r="R164" i="13"/>
  <c r="L164" i="13"/>
  <c r="G164" i="13"/>
  <c r="X164" i="13"/>
  <c r="AB164" i="13"/>
  <c r="AC164" i="13" s="1"/>
  <c r="AD164" i="13" s="1"/>
  <c r="B165" i="13"/>
  <c r="I166" i="3"/>
  <c r="P164" i="13" l="1"/>
  <c r="O165" i="13"/>
  <c r="P165" i="13" s="1"/>
  <c r="R165" i="13"/>
  <c r="AB165" i="13"/>
  <c r="AC165" i="13" s="1"/>
  <c r="AD165" i="13" s="1"/>
  <c r="L165" i="13"/>
  <c r="G165" i="13"/>
  <c r="B166" i="13"/>
  <c r="X165" i="13"/>
  <c r="I167" i="3"/>
  <c r="O166" i="13" l="1"/>
  <c r="Q166" i="13" s="1"/>
  <c r="R166" i="13"/>
  <c r="Q165" i="13"/>
  <c r="AB166" i="13"/>
  <c r="AC166" i="13" s="1"/>
  <c r="AD166" i="13" s="1"/>
  <c r="L166" i="13"/>
  <c r="B167" i="13"/>
  <c r="G166" i="13"/>
  <c r="X166" i="13"/>
  <c r="I168" i="3"/>
  <c r="P166" i="13" l="1"/>
  <c r="O167" i="13"/>
  <c r="P167" i="13" s="1"/>
  <c r="R167" i="13"/>
  <c r="L167" i="13"/>
  <c r="X167" i="13"/>
  <c r="G167" i="13"/>
  <c r="B168" i="13"/>
  <c r="AB167" i="13"/>
  <c r="AC167" i="13" s="1"/>
  <c r="AD167" i="13" s="1"/>
  <c r="I169" i="3"/>
  <c r="Q167" i="13" l="1"/>
  <c r="O168" i="13"/>
  <c r="Q168" i="13" s="1"/>
  <c r="R168" i="13"/>
  <c r="L168" i="13"/>
  <c r="AB168" i="13"/>
  <c r="AC168" i="13" s="1"/>
  <c r="AD168" i="13" s="1"/>
  <c r="G168" i="13"/>
  <c r="B169" i="13"/>
  <c r="X168" i="13"/>
  <c r="I170" i="3"/>
  <c r="P168" i="13" l="1"/>
  <c r="O169" i="13"/>
  <c r="P169" i="13" s="1"/>
  <c r="R169" i="13"/>
  <c r="L169" i="13"/>
  <c r="B170" i="13"/>
  <c r="G169" i="13"/>
  <c r="AB169" i="13"/>
  <c r="AC169" i="13" s="1"/>
  <c r="AD169" i="13" s="1"/>
  <c r="X169" i="13"/>
  <c r="I171" i="3"/>
  <c r="Q169" i="13" l="1"/>
  <c r="O170" i="13"/>
  <c r="P170" i="13" s="1"/>
  <c r="R170" i="13"/>
  <c r="G170" i="13"/>
  <c r="AB170" i="13"/>
  <c r="AC170" i="13" s="1"/>
  <c r="AD170" i="13" s="1"/>
  <c r="L170" i="13"/>
  <c r="X170" i="13"/>
  <c r="B171" i="13"/>
  <c r="I172" i="3"/>
  <c r="O171" i="13" l="1"/>
  <c r="Q171" i="13" s="1"/>
  <c r="R171" i="13"/>
  <c r="Q170" i="13"/>
  <c r="G171" i="13"/>
  <c r="B172" i="13"/>
  <c r="L171" i="13"/>
  <c r="AB171" i="13"/>
  <c r="AC171" i="13" s="1"/>
  <c r="AD171" i="13" s="1"/>
  <c r="X171" i="13"/>
  <c r="P171" i="13"/>
  <c r="I173" i="3"/>
  <c r="O172" i="13" l="1"/>
  <c r="P172" i="13" s="1"/>
  <c r="R172" i="13"/>
  <c r="L172" i="13"/>
  <c r="AB172" i="13"/>
  <c r="AC172" i="13" s="1"/>
  <c r="AD172" i="13" s="1"/>
  <c r="X172" i="13"/>
  <c r="G172" i="13"/>
  <c r="B173" i="13"/>
  <c r="I174" i="3"/>
  <c r="Q172" i="13" l="1"/>
  <c r="O173" i="13"/>
  <c r="P173" i="13" s="1"/>
  <c r="R173" i="13"/>
  <c r="L173" i="13"/>
  <c r="G173" i="13"/>
  <c r="B174" i="13"/>
  <c r="AB173" i="13"/>
  <c r="AC173" i="13" s="1"/>
  <c r="AD173" i="13" s="1"/>
  <c r="X173" i="13"/>
  <c r="I175" i="3"/>
  <c r="O174" i="13" l="1"/>
  <c r="Q174" i="13" s="1"/>
  <c r="R174" i="13"/>
  <c r="Q173" i="13"/>
  <c r="X174" i="13"/>
  <c r="G174" i="13"/>
  <c r="L174" i="13"/>
  <c r="B175" i="13"/>
  <c r="AB174" i="13"/>
  <c r="AC174" i="13" s="1"/>
  <c r="AD174" i="13" s="1"/>
  <c r="I176" i="3"/>
  <c r="P174" i="13" l="1"/>
  <c r="O175" i="13"/>
  <c r="P175" i="13" s="1"/>
  <c r="R175" i="13"/>
  <c r="G175" i="13"/>
  <c r="AB175" i="13"/>
  <c r="AC175" i="13" s="1"/>
  <c r="AD175" i="13" s="1"/>
  <c r="X175" i="13"/>
  <c r="L175" i="13"/>
  <c r="B176" i="13"/>
  <c r="I177" i="3"/>
  <c r="Q175" i="13" l="1"/>
  <c r="O176" i="13"/>
  <c r="Q176" i="13" s="1"/>
  <c r="R176" i="13"/>
  <c r="X176" i="13"/>
  <c r="G176" i="13"/>
  <c r="AB176" i="13"/>
  <c r="AC176" i="13" s="1"/>
  <c r="AD176" i="13" s="1"/>
  <c r="L176" i="13"/>
  <c r="B177" i="13"/>
  <c r="I178" i="3"/>
  <c r="P176" i="13" l="1"/>
  <c r="O177" i="13"/>
  <c r="Q177" i="13" s="1"/>
  <c r="R177" i="13"/>
  <c r="B178" i="13"/>
  <c r="L177" i="13"/>
  <c r="G177" i="13"/>
  <c r="AB177" i="13"/>
  <c r="AC177" i="13" s="1"/>
  <c r="AD177" i="13" s="1"/>
  <c r="X177" i="13"/>
  <c r="I179" i="3"/>
  <c r="P177" i="13" l="1"/>
  <c r="O178" i="13"/>
  <c r="P178" i="13" s="1"/>
  <c r="R178" i="13"/>
  <c r="L178" i="13"/>
  <c r="G178" i="13"/>
  <c r="AB178" i="13"/>
  <c r="AC178" i="13" s="1"/>
  <c r="AD178" i="13" s="1"/>
  <c r="B179" i="13"/>
  <c r="X178" i="13"/>
  <c r="I180" i="3"/>
  <c r="O179" i="13" l="1"/>
  <c r="P179" i="13" s="1"/>
  <c r="R179" i="13"/>
  <c r="Q178" i="13"/>
  <c r="L179" i="13"/>
  <c r="G179" i="13"/>
  <c r="AB179" i="13"/>
  <c r="AC179" i="13" s="1"/>
  <c r="AD179" i="13" s="1"/>
  <c r="X179" i="13"/>
  <c r="B180" i="13"/>
  <c r="I181" i="3"/>
  <c r="Q179" i="13" l="1"/>
  <c r="O180" i="13"/>
  <c r="Q180" i="13" s="1"/>
  <c r="R180" i="13"/>
  <c r="AB180" i="13"/>
  <c r="AC180" i="13" s="1"/>
  <c r="AD180" i="13" s="1"/>
  <c r="L180" i="13"/>
  <c r="G180" i="13"/>
  <c r="X180" i="13"/>
  <c r="B181" i="13"/>
  <c r="I182" i="3"/>
  <c r="P180" i="13" l="1"/>
  <c r="O181" i="13"/>
  <c r="P181" i="13" s="1"/>
  <c r="R181" i="13"/>
  <c r="L181" i="13"/>
  <c r="B182" i="13"/>
  <c r="G181" i="13"/>
  <c r="AB181" i="13"/>
  <c r="AC181" i="13" s="1"/>
  <c r="AD181" i="13" s="1"/>
  <c r="X181" i="13"/>
  <c r="I183" i="3"/>
  <c r="O182" i="13" l="1"/>
  <c r="P182" i="13" s="1"/>
  <c r="R182" i="13"/>
  <c r="Q181" i="13"/>
  <c r="L182" i="13"/>
  <c r="AB182" i="13"/>
  <c r="AC182" i="13" s="1"/>
  <c r="AD182" i="13" s="1"/>
  <c r="G182" i="13"/>
  <c r="B183" i="13"/>
  <c r="X182" i="13"/>
  <c r="I184" i="3"/>
  <c r="Q182" i="13" l="1"/>
  <c r="O183" i="13"/>
  <c r="P183" i="13" s="1"/>
  <c r="R183" i="13"/>
  <c r="G183" i="13"/>
  <c r="AB183" i="13"/>
  <c r="AC183" i="13" s="1"/>
  <c r="AD183" i="13" s="1"/>
  <c r="L183" i="13"/>
  <c r="B184" i="13"/>
  <c r="X183" i="13"/>
  <c r="I185" i="3"/>
  <c r="Q183" i="13" l="1"/>
  <c r="O184" i="13"/>
  <c r="P184" i="13" s="1"/>
  <c r="R184" i="13"/>
  <c r="L184" i="13"/>
  <c r="AB184" i="13"/>
  <c r="AC184" i="13" s="1"/>
  <c r="AD184" i="13" s="1"/>
  <c r="G184" i="13"/>
  <c r="B185" i="13"/>
  <c r="X184" i="13"/>
  <c r="I186" i="3"/>
  <c r="Q184" i="13" l="1"/>
  <c r="O185" i="13"/>
  <c r="P185" i="13" s="1"/>
  <c r="R185" i="13"/>
  <c r="L185" i="13"/>
  <c r="G185" i="13"/>
  <c r="AB185" i="13"/>
  <c r="AC185" i="13" s="1"/>
  <c r="AD185" i="13" s="1"/>
  <c r="X185" i="13"/>
  <c r="B186" i="13"/>
  <c r="I187" i="3"/>
  <c r="Q185" i="13" l="1"/>
  <c r="O186" i="13"/>
  <c r="Q186" i="13" s="1"/>
  <c r="R186" i="13"/>
  <c r="L186" i="13"/>
  <c r="G186" i="13"/>
  <c r="B187" i="13"/>
  <c r="AB186" i="13"/>
  <c r="AC186" i="13" s="1"/>
  <c r="AD186" i="13" s="1"/>
  <c r="X186" i="13"/>
  <c r="I188" i="3"/>
  <c r="P186" i="13" l="1"/>
  <c r="O187" i="13"/>
  <c r="P187" i="13" s="1"/>
  <c r="R187" i="13"/>
  <c r="AB187" i="13"/>
  <c r="AC187" i="13" s="1"/>
  <c r="AD187" i="13" s="1"/>
  <c r="L187" i="13"/>
  <c r="G187" i="13"/>
  <c r="B188" i="13"/>
  <c r="X187" i="13"/>
  <c r="I189" i="3"/>
  <c r="Q187" i="13" l="1"/>
  <c r="O188" i="13"/>
  <c r="P188" i="13" s="1"/>
  <c r="R188" i="13"/>
  <c r="L188" i="13"/>
  <c r="G188" i="13"/>
  <c r="AB188" i="13"/>
  <c r="AC188" i="13" s="1"/>
  <c r="AD188" i="13" s="1"/>
  <c r="B189" i="13"/>
  <c r="X188" i="13"/>
  <c r="I190" i="3"/>
  <c r="Q188" i="13" l="1"/>
  <c r="O189" i="13"/>
  <c r="Q189" i="13" s="1"/>
  <c r="R189" i="13"/>
  <c r="G189" i="13"/>
  <c r="AB189" i="13"/>
  <c r="AC189" i="13" s="1"/>
  <c r="AD189" i="13" s="1"/>
  <c r="L189" i="13"/>
  <c r="B190" i="13"/>
  <c r="X189" i="13"/>
  <c r="I191" i="3"/>
  <c r="P189" i="13" l="1"/>
  <c r="O190" i="13"/>
  <c r="P190" i="13" s="1"/>
  <c r="R190" i="13"/>
  <c r="L190" i="13"/>
  <c r="X190" i="13"/>
  <c r="AB190" i="13"/>
  <c r="AC190" i="13" s="1"/>
  <c r="AD190" i="13" s="1"/>
  <c r="G190" i="13"/>
  <c r="B191" i="13"/>
  <c r="I192" i="3"/>
  <c r="Q190" i="13" l="1"/>
  <c r="O191" i="13"/>
  <c r="P191" i="13" s="1"/>
  <c r="R191" i="13"/>
  <c r="L191" i="13"/>
  <c r="G191" i="13"/>
  <c r="AB191" i="13"/>
  <c r="AC191" i="13" s="1"/>
  <c r="AD191" i="13" s="1"/>
  <c r="X191" i="13"/>
  <c r="B192" i="13"/>
  <c r="I193" i="3"/>
  <c r="Q191" i="13" l="1"/>
  <c r="O192" i="13"/>
  <c r="P192" i="13" s="1"/>
  <c r="R192" i="13"/>
  <c r="L192" i="13"/>
  <c r="G192" i="13"/>
  <c r="AB192" i="13"/>
  <c r="AC192" i="13" s="1"/>
  <c r="AD192" i="13" s="1"/>
  <c r="B193" i="13"/>
  <c r="X192" i="13"/>
  <c r="I194" i="3"/>
  <c r="Q192" i="13" l="1"/>
  <c r="O193" i="13"/>
  <c r="Q193" i="13" s="1"/>
  <c r="R193" i="13"/>
  <c r="AB193" i="13"/>
  <c r="AC193" i="13" s="1"/>
  <c r="AD193" i="13" s="1"/>
  <c r="L193" i="13"/>
  <c r="G193" i="13"/>
  <c r="B194" i="13"/>
  <c r="X193" i="13"/>
  <c r="I195" i="3"/>
  <c r="P193" i="13" l="1"/>
  <c r="O194" i="13"/>
  <c r="P194" i="13" s="1"/>
  <c r="R194" i="13"/>
  <c r="L194" i="13"/>
  <c r="G194" i="13"/>
  <c r="AB194" i="13"/>
  <c r="AC194" i="13" s="1"/>
  <c r="AD194" i="13" s="1"/>
  <c r="B195" i="13"/>
  <c r="X194" i="13"/>
  <c r="I196" i="3"/>
  <c r="Q194" i="13" l="1"/>
  <c r="O195" i="13"/>
  <c r="Q195" i="13" s="1"/>
  <c r="R195" i="13"/>
  <c r="G195" i="13"/>
  <c r="AB195" i="13"/>
  <c r="AC195" i="13" s="1"/>
  <c r="AD195" i="13" s="1"/>
  <c r="B196" i="13"/>
  <c r="L195" i="13"/>
  <c r="X195" i="13"/>
  <c r="I197" i="3"/>
  <c r="P195" i="13" l="1"/>
  <c r="O196" i="13"/>
  <c r="P196" i="13" s="1"/>
  <c r="R196" i="13"/>
  <c r="G196" i="13"/>
  <c r="B197" i="13"/>
  <c r="AB196" i="13"/>
  <c r="AC196" i="13" s="1"/>
  <c r="AD196" i="13" s="1"/>
  <c r="L196" i="13"/>
  <c r="X196" i="13"/>
  <c r="I198" i="3"/>
  <c r="O197" i="13" l="1"/>
  <c r="P197" i="13" s="1"/>
  <c r="R197" i="13"/>
  <c r="Q196" i="13"/>
  <c r="L197" i="13"/>
  <c r="G197" i="13"/>
  <c r="AB197" i="13"/>
  <c r="AC197" i="13" s="1"/>
  <c r="AD197" i="13" s="1"/>
  <c r="B198" i="13"/>
  <c r="X197" i="13"/>
  <c r="Q197" i="13"/>
  <c r="I199" i="3"/>
  <c r="O198" i="13" l="1"/>
  <c r="Q198" i="13" s="1"/>
  <c r="R198" i="13"/>
  <c r="G198" i="13"/>
  <c r="L198" i="13"/>
  <c r="AB198" i="13"/>
  <c r="AC198" i="13" s="1"/>
  <c r="AD198" i="13" s="1"/>
  <c r="B199" i="13"/>
  <c r="X198" i="13"/>
  <c r="I200" i="3"/>
  <c r="P198" i="13" l="1"/>
  <c r="O199" i="13"/>
  <c r="P199" i="13" s="1"/>
  <c r="R199" i="13"/>
  <c r="L199" i="13"/>
  <c r="G199" i="13"/>
  <c r="AB199" i="13"/>
  <c r="AC199" i="13" s="1"/>
  <c r="AD199" i="13" s="1"/>
  <c r="B200" i="13"/>
  <c r="X199" i="13"/>
  <c r="I201" i="3"/>
  <c r="Q199" i="13" l="1"/>
  <c r="O200" i="13"/>
  <c r="P200" i="13" s="1"/>
  <c r="R200" i="13"/>
  <c r="G200" i="13"/>
  <c r="L200" i="13"/>
  <c r="AB200" i="13"/>
  <c r="AC200" i="13" s="1"/>
  <c r="AD200" i="13" s="1"/>
  <c r="B201" i="13"/>
  <c r="X200" i="13"/>
  <c r="I202" i="3"/>
  <c r="Q200" i="13" l="1"/>
  <c r="O201" i="13"/>
  <c r="Q201" i="13" s="1"/>
  <c r="R201" i="13"/>
  <c r="G201" i="13"/>
  <c r="AB201" i="13"/>
  <c r="AC201" i="13" s="1"/>
  <c r="AD201" i="13" s="1"/>
  <c r="L201" i="13"/>
  <c r="B202" i="13"/>
  <c r="X201" i="13"/>
  <c r="I203" i="3"/>
  <c r="P201" i="13" l="1"/>
  <c r="O202" i="13"/>
  <c r="P202" i="13" s="1"/>
  <c r="R202" i="13"/>
  <c r="G202" i="13"/>
  <c r="AB202" i="13"/>
  <c r="AC202" i="13" s="1"/>
  <c r="AD202" i="13" s="1"/>
  <c r="B203" i="13"/>
  <c r="X202" i="13"/>
  <c r="L202" i="13"/>
  <c r="I204" i="3"/>
  <c r="O203" i="13" l="1"/>
  <c r="P203" i="13" s="1"/>
  <c r="R203" i="13"/>
  <c r="Q202" i="13"/>
  <c r="AB203" i="13"/>
  <c r="AC203" i="13" s="1"/>
  <c r="AD203" i="13" s="1"/>
  <c r="B204" i="13"/>
  <c r="L203" i="13"/>
  <c r="G203" i="13"/>
  <c r="X203" i="13"/>
  <c r="Q203" i="13"/>
  <c r="I205" i="3"/>
  <c r="O204" i="13" l="1"/>
  <c r="Q204" i="13" s="1"/>
  <c r="R204" i="13"/>
  <c r="G204" i="13"/>
  <c r="L204" i="13"/>
  <c r="AB204" i="13"/>
  <c r="AC204" i="13" s="1"/>
  <c r="AD204" i="13" s="1"/>
  <c r="X204" i="13"/>
  <c r="B205" i="13"/>
  <c r="I206" i="3"/>
  <c r="P204" i="13" l="1"/>
  <c r="O205" i="13"/>
  <c r="Q205" i="13" s="1"/>
  <c r="R205" i="13"/>
  <c r="G205" i="13"/>
  <c r="L205" i="13"/>
  <c r="X205" i="13"/>
  <c r="AB205" i="13"/>
  <c r="AC205" i="13" s="1"/>
  <c r="AD205" i="13" s="1"/>
  <c r="B206" i="13"/>
  <c r="I207" i="3"/>
  <c r="P205" i="13" l="1"/>
  <c r="O206" i="13"/>
  <c r="P206" i="13" s="1"/>
  <c r="R206" i="13"/>
  <c r="L206" i="13"/>
  <c r="AB206" i="13"/>
  <c r="AC206" i="13" s="1"/>
  <c r="AD206" i="13" s="1"/>
  <c r="G206" i="13"/>
  <c r="X206" i="13"/>
  <c r="B207" i="13"/>
  <c r="I208" i="3"/>
  <c r="Q206" i="13" l="1"/>
  <c r="O207" i="13"/>
  <c r="Q207" i="13" s="1"/>
  <c r="R207" i="13"/>
  <c r="L207" i="13"/>
  <c r="G207" i="13"/>
  <c r="B208" i="13"/>
  <c r="AB207" i="13"/>
  <c r="AC207" i="13" s="1"/>
  <c r="AD207" i="13" s="1"/>
  <c r="X207" i="13"/>
  <c r="I209" i="3"/>
  <c r="P207" i="13" l="1"/>
  <c r="O208" i="13"/>
  <c r="P208" i="13" s="1"/>
  <c r="R208" i="13"/>
  <c r="L208" i="13"/>
  <c r="AB208" i="13"/>
  <c r="AC208" i="13" s="1"/>
  <c r="AD208" i="13" s="1"/>
  <c r="B209" i="13"/>
  <c r="G208" i="13"/>
  <c r="X208" i="13"/>
  <c r="I210" i="3"/>
  <c r="O209" i="13" l="1"/>
  <c r="Q209" i="13" s="1"/>
  <c r="R209" i="13"/>
  <c r="Q208" i="13"/>
  <c r="L209" i="13"/>
  <c r="G209" i="13"/>
  <c r="AB209" i="13"/>
  <c r="AC209" i="13" s="1"/>
  <c r="AD209" i="13" s="1"/>
  <c r="B210" i="13"/>
  <c r="X209" i="13"/>
  <c r="I211" i="3"/>
  <c r="P209" i="13" l="1"/>
  <c r="O210" i="13"/>
  <c r="Q210" i="13" s="1"/>
  <c r="R210" i="13"/>
  <c r="L210" i="13"/>
  <c r="G210" i="13"/>
  <c r="AB210" i="13"/>
  <c r="AC210" i="13" s="1"/>
  <c r="AD210" i="13" s="1"/>
  <c r="X210" i="13"/>
  <c r="B211" i="13"/>
  <c r="I212" i="3"/>
  <c r="P210" i="13" l="1"/>
  <c r="O211" i="13"/>
  <c r="Q211" i="13" s="1"/>
  <c r="R211" i="13"/>
  <c r="L211" i="13"/>
  <c r="G211" i="13"/>
  <c r="B212" i="13"/>
  <c r="AB211" i="13"/>
  <c r="AC211" i="13" s="1"/>
  <c r="AD211" i="13" s="1"/>
  <c r="X211" i="13"/>
  <c r="I213" i="3"/>
  <c r="P211" i="13" l="1"/>
  <c r="O212" i="13"/>
  <c r="P212" i="13" s="1"/>
  <c r="R212" i="13"/>
  <c r="L212" i="13"/>
  <c r="G212" i="13"/>
  <c r="AB212" i="13"/>
  <c r="AC212" i="13" s="1"/>
  <c r="AD212" i="13" s="1"/>
  <c r="B213" i="13"/>
  <c r="X212" i="13"/>
  <c r="I214" i="3"/>
  <c r="Q212" i="13" l="1"/>
  <c r="O213" i="13"/>
  <c r="P213" i="13" s="1"/>
  <c r="R213" i="13"/>
  <c r="G213" i="13"/>
  <c r="X213" i="13"/>
  <c r="AB213" i="13"/>
  <c r="AC213" i="13" s="1"/>
  <c r="AD213" i="13" s="1"/>
  <c r="L213" i="13"/>
  <c r="B214" i="13"/>
  <c r="I215" i="3"/>
  <c r="Q213" i="13" l="1"/>
  <c r="O214" i="13"/>
  <c r="Q214" i="13" s="1"/>
  <c r="R214" i="13"/>
  <c r="G214" i="13"/>
  <c r="L214" i="13"/>
  <c r="AB214" i="13"/>
  <c r="AC214" i="13" s="1"/>
  <c r="AD214" i="13" s="1"/>
  <c r="B215" i="13"/>
  <c r="X214" i="13"/>
  <c r="I216" i="3"/>
  <c r="P214" i="13" l="1"/>
  <c r="O215" i="13"/>
  <c r="P215" i="13" s="1"/>
  <c r="R215" i="13"/>
  <c r="G215" i="13"/>
  <c r="AB215" i="13"/>
  <c r="AC215" i="13" s="1"/>
  <c r="AD215" i="13" s="1"/>
  <c r="L215" i="13"/>
  <c r="B216" i="13"/>
  <c r="X215" i="13"/>
  <c r="I217" i="3"/>
  <c r="Q215" i="13" l="1"/>
  <c r="O216" i="13"/>
  <c r="P216" i="13" s="1"/>
  <c r="R216" i="13"/>
  <c r="X216" i="13"/>
  <c r="AB216" i="13"/>
  <c r="AC216" i="13" s="1"/>
  <c r="AD216" i="13" s="1"/>
  <c r="L216" i="13"/>
  <c r="G216" i="13"/>
  <c r="B217" i="13"/>
  <c r="I218" i="3"/>
  <c r="Q216" i="13" l="1"/>
  <c r="O217" i="13"/>
  <c r="P217" i="13" s="1"/>
  <c r="R217" i="13"/>
  <c r="X217" i="13"/>
  <c r="G217" i="13"/>
  <c r="AB217" i="13"/>
  <c r="AC217" i="13" s="1"/>
  <c r="AD217" i="13" s="1"/>
  <c r="L217" i="13"/>
  <c r="B218" i="13"/>
  <c r="I219" i="3"/>
  <c r="Q217" i="13" l="1"/>
  <c r="O218" i="13"/>
  <c r="P218" i="13" s="1"/>
  <c r="R218" i="13"/>
  <c r="AB218" i="13"/>
  <c r="AC218" i="13" s="1"/>
  <c r="AD218" i="13" s="1"/>
  <c r="L218" i="13"/>
  <c r="G218" i="13"/>
  <c r="X218" i="13"/>
  <c r="B219" i="13"/>
  <c r="I220" i="3"/>
  <c r="Q218" i="13" l="1"/>
  <c r="O219" i="13"/>
  <c r="Q219" i="13" s="1"/>
  <c r="R219" i="13"/>
  <c r="L219" i="13"/>
  <c r="B220" i="13"/>
  <c r="G219" i="13"/>
  <c r="AB219" i="13"/>
  <c r="AC219" i="13" s="1"/>
  <c r="AD219" i="13" s="1"/>
  <c r="X219" i="13"/>
  <c r="I221" i="3"/>
  <c r="P219" i="13" l="1"/>
  <c r="O220" i="13"/>
  <c r="Q220" i="13" s="1"/>
  <c r="R220" i="13"/>
  <c r="AB220" i="13"/>
  <c r="AC220" i="13" s="1"/>
  <c r="AD220" i="13" s="1"/>
  <c r="X220" i="13"/>
  <c r="B221" i="13"/>
  <c r="L220" i="13"/>
  <c r="G220" i="13"/>
  <c r="I222" i="3"/>
  <c r="O221" i="13" l="1"/>
  <c r="P221" i="13" s="1"/>
  <c r="R221" i="13"/>
  <c r="P220" i="13"/>
  <c r="L221" i="13"/>
  <c r="B222" i="13"/>
  <c r="X221" i="13"/>
  <c r="G221" i="13"/>
  <c r="AB221" i="13"/>
  <c r="AC221" i="13" s="1"/>
  <c r="AD221" i="13" s="1"/>
  <c r="I223" i="3"/>
  <c r="Q221" i="13" l="1"/>
  <c r="O222" i="13"/>
  <c r="Q222" i="13" s="1"/>
  <c r="R222" i="13"/>
  <c r="G222" i="13"/>
  <c r="L222" i="13"/>
  <c r="AB222" i="13"/>
  <c r="AC222" i="13" s="1"/>
  <c r="AD222" i="13" s="1"/>
  <c r="X222" i="13"/>
  <c r="B223" i="13"/>
  <c r="I224" i="3"/>
  <c r="P222" i="13" l="1"/>
  <c r="O223" i="13"/>
  <c r="P223" i="13" s="1"/>
  <c r="R223" i="13"/>
  <c r="L223" i="13"/>
  <c r="G223" i="13"/>
  <c r="X223" i="13"/>
  <c r="AB223" i="13"/>
  <c r="AC223" i="13" s="1"/>
  <c r="AD223" i="13" s="1"/>
  <c r="B224" i="13"/>
  <c r="I225" i="3"/>
  <c r="Q223" i="13" l="1"/>
  <c r="O224" i="13"/>
  <c r="P224" i="13" s="1"/>
  <c r="R224" i="13"/>
  <c r="G224" i="13"/>
  <c r="L224" i="13"/>
  <c r="B225" i="13"/>
  <c r="AB224" i="13"/>
  <c r="AC224" i="13" s="1"/>
  <c r="AD224" i="13" s="1"/>
  <c r="X224" i="13"/>
  <c r="I226" i="3"/>
  <c r="Q224" i="13" l="1"/>
  <c r="O225" i="13"/>
  <c r="P225" i="13" s="1"/>
  <c r="R225" i="13"/>
  <c r="G225" i="13"/>
  <c r="L225" i="13"/>
  <c r="AB225" i="13"/>
  <c r="AC225" i="13" s="1"/>
  <c r="AD225" i="13" s="1"/>
  <c r="X225" i="13"/>
  <c r="B226" i="13"/>
  <c r="I227" i="3"/>
  <c r="Q225" i="13" l="1"/>
  <c r="O226" i="13"/>
  <c r="P226" i="13" s="1"/>
  <c r="R226" i="13"/>
  <c r="G226" i="13"/>
  <c r="B227" i="13"/>
  <c r="L226" i="13"/>
  <c r="AB226" i="13"/>
  <c r="AC226" i="13" s="1"/>
  <c r="AD226" i="13" s="1"/>
  <c r="X226" i="13"/>
  <c r="I228" i="3"/>
  <c r="Q226" i="13" l="1"/>
  <c r="O227" i="13"/>
  <c r="P227" i="13" s="1"/>
  <c r="R227" i="13"/>
  <c r="AB227" i="13"/>
  <c r="AC227" i="13" s="1"/>
  <c r="AD227" i="13" s="1"/>
  <c r="L227" i="13"/>
  <c r="G227" i="13"/>
  <c r="B228" i="13"/>
  <c r="X227" i="13"/>
  <c r="I229" i="3"/>
  <c r="Q227" i="13" l="1"/>
  <c r="O228" i="13"/>
  <c r="Q228" i="13" s="1"/>
  <c r="R228" i="13"/>
  <c r="L228" i="13"/>
  <c r="AB228" i="13"/>
  <c r="AC228" i="13" s="1"/>
  <c r="AD228" i="13" s="1"/>
  <c r="X228" i="13"/>
  <c r="G228" i="13"/>
  <c r="B229" i="13"/>
  <c r="I230" i="3"/>
  <c r="P228" i="13" l="1"/>
  <c r="O229" i="13"/>
  <c r="P229" i="13" s="1"/>
  <c r="R229" i="13"/>
  <c r="AB229" i="13"/>
  <c r="AC229" i="13" s="1"/>
  <c r="AD229" i="13" s="1"/>
  <c r="G229" i="13"/>
  <c r="L229" i="13"/>
  <c r="B230" i="13"/>
  <c r="X229" i="13"/>
  <c r="I231" i="3"/>
  <c r="Q229" i="13" l="1"/>
  <c r="O230" i="13"/>
  <c r="Q230" i="13" s="1"/>
  <c r="R230" i="13"/>
  <c r="G230" i="13"/>
  <c r="L230" i="13"/>
  <c r="AB230" i="13"/>
  <c r="AC230" i="13" s="1"/>
  <c r="AD230" i="13" s="1"/>
  <c r="B231" i="13"/>
  <c r="X230" i="13"/>
  <c r="I232" i="3"/>
  <c r="P230" i="13" l="1"/>
  <c r="O231" i="13"/>
  <c r="Q231" i="13" s="1"/>
  <c r="R231" i="13"/>
  <c r="L231" i="13"/>
  <c r="AB231" i="13"/>
  <c r="AC231" i="13" s="1"/>
  <c r="AD231" i="13" s="1"/>
  <c r="G231" i="13"/>
  <c r="X231" i="13"/>
  <c r="B232" i="13"/>
  <c r="I233" i="3"/>
  <c r="P231" i="13" l="1"/>
  <c r="O232" i="13"/>
  <c r="P232" i="13" s="1"/>
  <c r="R232" i="13"/>
  <c r="G232" i="13"/>
  <c r="L232" i="13"/>
  <c r="B233" i="13"/>
  <c r="AB232" i="13"/>
  <c r="AC232" i="13" s="1"/>
  <c r="AD232" i="13" s="1"/>
  <c r="X232" i="13"/>
  <c r="I234" i="3"/>
  <c r="Q232" i="13" l="1"/>
  <c r="O233" i="13"/>
  <c r="P233" i="13" s="1"/>
  <c r="R233" i="13"/>
  <c r="AB233" i="13"/>
  <c r="AC233" i="13" s="1"/>
  <c r="AD233" i="13" s="1"/>
  <c r="G233" i="13"/>
  <c r="B234" i="13"/>
  <c r="L233" i="13"/>
  <c r="X233" i="13"/>
  <c r="I235" i="3"/>
  <c r="Q233" i="13" l="1"/>
  <c r="O234" i="13"/>
  <c r="Q234" i="13" s="1"/>
  <c r="R234" i="13"/>
  <c r="AB234" i="13"/>
  <c r="AC234" i="13" s="1"/>
  <c r="AD234" i="13" s="1"/>
  <c r="L234" i="13"/>
  <c r="G234" i="13"/>
  <c r="B235" i="13"/>
  <c r="X234" i="13"/>
  <c r="I236" i="3"/>
  <c r="P234" i="13" l="1"/>
  <c r="O235" i="13"/>
  <c r="P235" i="13" s="1"/>
  <c r="R235" i="13"/>
  <c r="G235" i="13"/>
  <c r="AB235" i="13"/>
  <c r="AC235" i="13" s="1"/>
  <c r="AD235" i="13" s="1"/>
  <c r="L235" i="13"/>
  <c r="X235" i="13"/>
  <c r="B236" i="13"/>
  <c r="I237" i="3"/>
  <c r="O236" i="13" l="1"/>
  <c r="Q236" i="13" s="1"/>
  <c r="R236" i="13"/>
  <c r="Q235" i="13"/>
  <c r="L236" i="13"/>
  <c r="AB236" i="13"/>
  <c r="AC236" i="13" s="1"/>
  <c r="AD236" i="13" s="1"/>
  <c r="B237" i="13"/>
  <c r="G236" i="13"/>
  <c r="X236" i="13"/>
  <c r="I238" i="3"/>
  <c r="P236" i="13" l="1"/>
  <c r="O237" i="13"/>
  <c r="P237" i="13" s="1"/>
  <c r="R237" i="13"/>
  <c r="AB237" i="13"/>
  <c r="AC237" i="13" s="1"/>
  <c r="AD237" i="13" s="1"/>
  <c r="G237" i="13"/>
  <c r="L237" i="13"/>
  <c r="X237" i="13"/>
  <c r="B238" i="13"/>
  <c r="I239" i="3"/>
  <c r="Q237" i="13" l="1"/>
  <c r="O238" i="13"/>
  <c r="Q238" i="13" s="1"/>
  <c r="R238" i="13"/>
  <c r="L238" i="13"/>
  <c r="G238" i="13"/>
  <c r="B239" i="13"/>
  <c r="AB238" i="13"/>
  <c r="AC238" i="13" s="1"/>
  <c r="AD238" i="13" s="1"/>
  <c r="X238" i="13"/>
  <c r="I240" i="3"/>
  <c r="O239" i="13" l="1"/>
  <c r="P239" i="13" s="1"/>
  <c r="R239" i="13"/>
  <c r="P238" i="13"/>
  <c r="L239" i="13"/>
  <c r="AB239" i="13"/>
  <c r="AC239" i="13" s="1"/>
  <c r="AD239" i="13" s="1"/>
  <c r="G239" i="13"/>
  <c r="B240" i="13"/>
  <c r="X239" i="13"/>
  <c r="I241" i="3"/>
  <c r="Q239" i="13" l="1"/>
  <c r="O240" i="13"/>
  <c r="P240" i="13" s="1"/>
  <c r="R240" i="13"/>
  <c r="AB240" i="13"/>
  <c r="AC240" i="13" s="1"/>
  <c r="AD240" i="13" s="1"/>
  <c r="L240" i="13"/>
  <c r="G240" i="13"/>
  <c r="B241" i="13"/>
  <c r="X240" i="13"/>
  <c r="I242" i="3"/>
  <c r="O241" i="13" l="1"/>
  <c r="P241" i="13" s="1"/>
  <c r="R241" i="13"/>
  <c r="Q240" i="13"/>
  <c r="AB241" i="13"/>
  <c r="AC241" i="13" s="1"/>
  <c r="AD241" i="13" s="1"/>
  <c r="X241" i="13"/>
  <c r="L241" i="13"/>
  <c r="B242" i="13"/>
  <c r="G241" i="13"/>
  <c r="I243" i="3"/>
  <c r="Q241" i="13" l="1"/>
  <c r="O242" i="13"/>
  <c r="Q242" i="13" s="1"/>
  <c r="R242" i="13"/>
  <c r="B243" i="13"/>
  <c r="L242" i="13"/>
  <c r="X242" i="13"/>
  <c r="G242" i="13"/>
  <c r="AB242" i="13"/>
  <c r="AC242" i="13" s="1"/>
  <c r="AD242" i="13" s="1"/>
  <c r="I244" i="3"/>
  <c r="P242" i="13" l="1"/>
  <c r="O243" i="13"/>
  <c r="Q243" i="13" s="1"/>
  <c r="R243" i="13"/>
  <c r="L243" i="13"/>
  <c r="G243" i="13"/>
  <c r="B244" i="13"/>
  <c r="AB243" i="13"/>
  <c r="AC243" i="13" s="1"/>
  <c r="AD243" i="13" s="1"/>
  <c r="X243" i="13"/>
  <c r="I245" i="3"/>
  <c r="O244" i="13" l="1"/>
  <c r="P244" i="13" s="1"/>
  <c r="R244" i="13"/>
  <c r="P243" i="13"/>
  <c r="AB244" i="13"/>
  <c r="AC244" i="13" s="1"/>
  <c r="AD244" i="13" s="1"/>
  <c r="G244" i="13"/>
  <c r="B245" i="13"/>
  <c r="L244" i="13"/>
  <c r="X244" i="13"/>
  <c r="I246" i="3"/>
  <c r="Q244" i="13" l="1"/>
  <c r="O245" i="13"/>
  <c r="P245" i="13" s="1"/>
  <c r="R245" i="13"/>
  <c r="L245" i="13"/>
  <c r="G245" i="13"/>
  <c r="AB245" i="13"/>
  <c r="AC245" i="13" s="1"/>
  <c r="AD245" i="13" s="1"/>
  <c r="B246" i="13"/>
  <c r="X245" i="13"/>
  <c r="I247" i="3"/>
  <c r="Q245" i="13" l="1"/>
  <c r="O246" i="13"/>
  <c r="P246" i="13" s="1"/>
  <c r="R246" i="13"/>
  <c r="G246" i="13"/>
  <c r="AB246" i="13"/>
  <c r="AC246" i="13" s="1"/>
  <c r="AD246" i="13" s="1"/>
  <c r="L246" i="13"/>
  <c r="B247" i="13"/>
  <c r="X246" i="13"/>
  <c r="I248" i="3"/>
  <c r="O247" i="13" l="1"/>
  <c r="Q247" i="13" s="1"/>
  <c r="R247" i="13"/>
  <c r="Q246" i="13"/>
  <c r="G247" i="13"/>
  <c r="L247" i="13"/>
  <c r="AB247" i="13"/>
  <c r="AC247" i="13" s="1"/>
  <c r="AD247" i="13" s="1"/>
  <c r="B248" i="13"/>
  <c r="X247" i="13"/>
  <c r="P247" i="13"/>
  <c r="I249" i="3"/>
  <c r="O248" i="13" l="1"/>
  <c r="P248" i="13" s="1"/>
  <c r="R248" i="13"/>
  <c r="G248" i="13"/>
  <c r="AB248" i="13"/>
  <c r="AC248" i="13" s="1"/>
  <c r="AD248" i="13" s="1"/>
  <c r="L248" i="13"/>
  <c r="B249" i="13"/>
  <c r="X248" i="13"/>
  <c r="I250" i="3"/>
  <c r="O249" i="13" l="1"/>
  <c r="P249" i="13" s="1"/>
  <c r="R249" i="13"/>
  <c r="Q248" i="13"/>
  <c r="G249" i="13"/>
  <c r="AB249" i="13"/>
  <c r="AC249" i="13" s="1"/>
  <c r="AD249" i="13" s="1"/>
  <c r="L249" i="13"/>
  <c r="B250" i="13"/>
  <c r="X249" i="13"/>
  <c r="Q249" i="13"/>
  <c r="I251" i="3"/>
  <c r="O250" i="13" l="1"/>
  <c r="Q250" i="13" s="1"/>
  <c r="R250" i="13"/>
  <c r="L250" i="13"/>
  <c r="G250" i="13"/>
  <c r="AB250" i="13"/>
  <c r="AC250" i="13" s="1"/>
  <c r="AD250" i="13" s="1"/>
  <c r="B251" i="13"/>
  <c r="X250" i="13"/>
  <c r="I252" i="3"/>
  <c r="P250" i="13" l="1"/>
  <c r="O251" i="13"/>
  <c r="Q251" i="13" s="1"/>
  <c r="R251" i="13"/>
  <c r="G251" i="13"/>
  <c r="AB251" i="13"/>
  <c r="AC251" i="13" s="1"/>
  <c r="AD251" i="13" s="1"/>
  <c r="L251" i="13"/>
  <c r="B252" i="13"/>
  <c r="X251" i="13"/>
  <c r="I253" i="3"/>
  <c r="O252" i="13" l="1"/>
  <c r="Q252" i="13" s="1"/>
  <c r="R252" i="13"/>
  <c r="P251" i="13"/>
  <c r="AB252" i="13"/>
  <c r="AC252" i="13" s="1"/>
  <c r="AD252" i="13" s="1"/>
  <c r="G252" i="13"/>
  <c r="L252" i="13"/>
  <c r="B253" i="13"/>
  <c r="X252" i="13"/>
  <c r="I254" i="3"/>
  <c r="P252" i="13" l="1"/>
  <c r="O253" i="13"/>
  <c r="Q253" i="13" s="1"/>
  <c r="R253" i="13"/>
  <c r="L253" i="13"/>
  <c r="G253" i="13"/>
  <c r="AB253" i="13"/>
  <c r="AC253" i="13" s="1"/>
  <c r="AD253" i="13" s="1"/>
  <c r="B254" i="13"/>
  <c r="X253" i="13"/>
  <c r="I255" i="3"/>
  <c r="P253" i="13" l="1"/>
  <c r="O254" i="13"/>
  <c r="P254" i="13" s="1"/>
  <c r="R254" i="13"/>
  <c r="G254" i="13"/>
  <c r="AB254" i="13"/>
  <c r="AC254" i="13" s="1"/>
  <c r="AD254" i="13" s="1"/>
  <c r="L254" i="13"/>
  <c r="B255" i="13"/>
  <c r="X254" i="13"/>
  <c r="I256" i="3"/>
  <c r="Q254" i="13" l="1"/>
  <c r="O255" i="13"/>
  <c r="Q255" i="13" s="1"/>
  <c r="R255" i="13"/>
  <c r="L255" i="13"/>
  <c r="G255" i="13"/>
  <c r="AB255" i="13"/>
  <c r="AC255" i="13" s="1"/>
  <c r="AD255" i="13" s="1"/>
  <c r="X255" i="13"/>
  <c r="B256" i="13"/>
  <c r="I257" i="3"/>
  <c r="P255" i="13" l="1"/>
  <c r="O256" i="13"/>
  <c r="Q256" i="13" s="1"/>
  <c r="R256" i="13"/>
  <c r="L256" i="13"/>
  <c r="G256" i="13"/>
  <c r="B257" i="13"/>
  <c r="AB256" i="13"/>
  <c r="AC256" i="13" s="1"/>
  <c r="AD256" i="13" s="1"/>
  <c r="X256" i="13"/>
  <c r="I258" i="3"/>
  <c r="P256" i="13" l="1"/>
  <c r="O257" i="13"/>
  <c r="P257" i="13" s="1"/>
  <c r="R257" i="13"/>
  <c r="G257" i="13"/>
  <c r="AB257" i="13"/>
  <c r="AC257" i="13" s="1"/>
  <c r="AD257" i="13" s="1"/>
  <c r="B258" i="13"/>
  <c r="L257" i="13"/>
  <c r="X257" i="13"/>
  <c r="I259" i="3"/>
  <c r="Q257" i="13" l="1"/>
  <c r="O258" i="13"/>
  <c r="Q258" i="13" s="1"/>
  <c r="R258" i="13"/>
  <c r="AB258" i="13"/>
  <c r="AC258" i="13" s="1"/>
  <c r="AD258" i="13" s="1"/>
  <c r="L258" i="13"/>
  <c r="X258" i="13"/>
  <c r="G258" i="13"/>
  <c r="B259" i="13"/>
  <c r="I260" i="3"/>
  <c r="P258" i="13" l="1"/>
  <c r="O259" i="13"/>
  <c r="Q259" i="13" s="1"/>
  <c r="R259" i="13"/>
  <c r="L259" i="13"/>
  <c r="G259" i="13"/>
  <c r="B260" i="13"/>
  <c r="AB259" i="13"/>
  <c r="AC259" i="13" s="1"/>
  <c r="AD259" i="13" s="1"/>
  <c r="X259" i="13"/>
  <c r="I261" i="3"/>
  <c r="P259" i="13" l="1"/>
  <c r="O260" i="13"/>
  <c r="Q260" i="13" s="1"/>
  <c r="R260" i="13"/>
  <c r="L260" i="13"/>
  <c r="AB260" i="13"/>
  <c r="AC260" i="13" s="1"/>
  <c r="AD260" i="13" s="1"/>
  <c r="G260" i="13"/>
  <c r="B261" i="13"/>
  <c r="X260" i="13"/>
  <c r="I262" i="3"/>
  <c r="O261" i="13" l="1"/>
  <c r="Q261" i="13" s="1"/>
  <c r="R261" i="13"/>
  <c r="P260" i="13"/>
  <c r="L261" i="13"/>
  <c r="G261" i="13"/>
  <c r="AB261" i="13"/>
  <c r="AC261" i="13" s="1"/>
  <c r="AD261" i="13" s="1"/>
  <c r="B262" i="13"/>
  <c r="X261" i="13"/>
  <c r="I263" i="3"/>
  <c r="P261" i="13" l="1"/>
  <c r="O262" i="13"/>
  <c r="Q262" i="13" s="1"/>
  <c r="R262" i="13"/>
  <c r="AB262" i="13"/>
  <c r="AC262" i="13" s="1"/>
  <c r="AD262" i="13" s="1"/>
  <c r="X262" i="13"/>
  <c r="G262" i="13"/>
  <c r="L262" i="13"/>
  <c r="B263" i="13"/>
  <c r="I264" i="3"/>
  <c r="P262" i="13" l="1"/>
  <c r="O263" i="13"/>
  <c r="P263" i="13" s="1"/>
  <c r="R263" i="13"/>
  <c r="L263" i="13"/>
  <c r="B264" i="13"/>
  <c r="G263" i="13"/>
  <c r="AB263" i="13"/>
  <c r="AC263" i="13" s="1"/>
  <c r="AD263" i="13" s="1"/>
  <c r="X263" i="13"/>
  <c r="I265" i="3"/>
  <c r="Q263" i="13" l="1"/>
  <c r="O264" i="13"/>
  <c r="P264" i="13" s="1"/>
  <c r="R264" i="13"/>
  <c r="G264" i="13"/>
  <c r="AB264" i="13"/>
  <c r="AC264" i="13" s="1"/>
  <c r="AD264" i="13" s="1"/>
  <c r="X264" i="13"/>
  <c r="B265" i="13"/>
  <c r="L264" i="13"/>
  <c r="I266" i="3"/>
  <c r="Q264" i="13" l="1"/>
  <c r="O265" i="13"/>
  <c r="P265" i="13" s="1"/>
  <c r="R265" i="13"/>
  <c r="G265" i="13"/>
  <c r="AB265" i="13"/>
  <c r="AC265" i="13" s="1"/>
  <c r="AD265" i="13" s="1"/>
  <c r="X265" i="13"/>
  <c r="B266" i="13"/>
  <c r="L265" i="13"/>
  <c r="I267" i="3"/>
  <c r="Q265" i="13" l="1"/>
  <c r="O266" i="13"/>
  <c r="P266" i="13" s="1"/>
  <c r="R266" i="13"/>
  <c r="L266" i="13"/>
  <c r="AB266" i="13"/>
  <c r="AC266" i="13" s="1"/>
  <c r="AD266" i="13" s="1"/>
  <c r="B267" i="13"/>
  <c r="X266" i="13"/>
  <c r="G266" i="13"/>
  <c r="I268" i="3"/>
  <c r="Q266" i="13" l="1"/>
  <c r="O267" i="13"/>
  <c r="P267" i="13" s="1"/>
  <c r="R267" i="13"/>
  <c r="AB267" i="13"/>
  <c r="AC267" i="13" s="1"/>
  <c r="AD267" i="13" s="1"/>
  <c r="L267" i="13"/>
  <c r="G267" i="13"/>
  <c r="B268" i="13"/>
  <c r="X267" i="13"/>
  <c r="I269" i="3"/>
  <c r="Q267" i="13" l="1"/>
  <c r="O268" i="13"/>
  <c r="P268" i="13" s="1"/>
  <c r="R268" i="13"/>
  <c r="L268" i="13"/>
  <c r="AB268" i="13"/>
  <c r="AC268" i="13" s="1"/>
  <c r="AD268" i="13" s="1"/>
  <c r="B269" i="13"/>
  <c r="G268" i="13"/>
  <c r="X268" i="13"/>
  <c r="I270" i="3"/>
  <c r="Q268" i="13" l="1"/>
  <c r="O269" i="13"/>
  <c r="P269" i="13" s="1"/>
  <c r="R269" i="13"/>
  <c r="G269" i="13"/>
  <c r="B270" i="13"/>
  <c r="AB269" i="13"/>
  <c r="AC269" i="13" s="1"/>
  <c r="AD269" i="13" s="1"/>
  <c r="L269" i="13"/>
  <c r="X269" i="13"/>
  <c r="I271" i="3"/>
  <c r="Q269" i="13" l="1"/>
  <c r="O270" i="13"/>
  <c r="P270" i="13" s="1"/>
  <c r="R270" i="13"/>
  <c r="G270" i="13"/>
  <c r="AB270" i="13"/>
  <c r="AC270" i="13" s="1"/>
  <c r="AD270" i="13" s="1"/>
  <c r="L270" i="13"/>
  <c r="B271" i="13"/>
  <c r="X270" i="13"/>
  <c r="I272" i="3"/>
  <c r="Q270" i="13" l="1"/>
  <c r="O271" i="13"/>
  <c r="P271" i="13" s="1"/>
  <c r="R271" i="13"/>
  <c r="AB271" i="13"/>
  <c r="AC271" i="13" s="1"/>
  <c r="AD271" i="13" s="1"/>
  <c r="G271" i="13"/>
  <c r="L271" i="13"/>
  <c r="B272" i="13"/>
  <c r="X271" i="13"/>
  <c r="I273" i="3"/>
  <c r="Q271" i="13" l="1"/>
  <c r="O272" i="13"/>
  <c r="P272" i="13" s="1"/>
  <c r="R272" i="13"/>
  <c r="L272" i="13"/>
  <c r="G272" i="13"/>
  <c r="AB272" i="13"/>
  <c r="AC272" i="13" s="1"/>
  <c r="AD272" i="13" s="1"/>
  <c r="B273" i="13"/>
  <c r="X272" i="13"/>
  <c r="I274" i="3"/>
  <c r="Q272" i="13" l="1"/>
  <c r="O273" i="13"/>
  <c r="P273" i="13" s="1"/>
  <c r="R273" i="13"/>
  <c r="L273" i="13"/>
  <c r="G273" i="13"/>
  <c r="B274" i="13"/>
  <c r="AB273" i="13"/>
  <c r="AC273" i="13" s="1"/>
  <c r="AD273" i="13" s="1"/>
  <c r="X273" i="13"/>
  <c r="I275" i="3"/>
  <c r="Q273" i="13" l="1"/>
  <c r="O274" i="13"/>
  <c r="Q274" i="13" s="1"/>
  <c r="R274" i="13"/>
  <c r="L274" i="13"/>
  <c r="X274" i="13"/>
  <c r="G274" i="13"/>
  <c r="AB274" i="13"/>
  <c r="AC274" i="13" s="1"/>
  <c r="AD274" i="13" s="1"/>
  <c r="B275" i="13"/>
  <c r="I276" i="3"/>
  <c r="P274" i="13" l="1"/>
  <c r="O275" i="13"/>
  <c r="Q275" i="13" s="1"/>
  <c r="R275" i="13"/>
  <c r="L275" i="13"/>
  <c r="G275" i="13"/>
  <c r="AB275" i="13"/>
  <c r="AC275" i="13" s="1"/>
  <c r="AD275" i="13" s="1"/>
  <c r="X275" i="13"/>
  <c r="B276" i="13"/>
  <c r="I277" i="3"/>
  <c r="P275" i="13" l="1"/>
  <c r="O276" i="13"/>
  <c r="Q276" i="13" s="1"/>
  <c r="R276" i="13"/>
  <c r="G276" i="13"/>
  <c r="AB276" i="13"/>
  <c r="AC276" i="13" s="1"/>
  <c r="AD276" i="13" s="1"/>
  <c r="X276" i="13"/>
  <c r="B277" i="13"/>
  <c r="L276" i="13"/>
  <c r="I278" i="3"/>
  <c r="P276" i="13" l="1"/>
  <c r="O277" i="13"/>
  <c r="P277" i="13" s="1"/>
  <c r="R277" i="13"/>
  <c r="AB277" i="13"/>
  <c r="AC277" i="13" s="1"/>
  <c r="AD277" i="13" s="1"/>
  <c r="G277" i="13"/>
  <c r="L277" i="13"/>
  <c r="B278" i="13"/>
  <c r="X277" i="13"/>
  <c r="I279" i="3"/>
  <c r="Q277" i="13" l="1"/>
  <c r="O278" i="13"/>
  <c r="P278" i="13" s="1"/>
  <c r="R278" i="13"/>
  <c r="L278" i="13"/>
  <c r="AB278" i="13"/>
  <c r="AC278" i="13" s="1"/>
  <c r="AD278" i="13" s="1"/>
  <c r="B279" i="13"/>
  <c r="G278" i="13"/>
  <c r="X278" i="13"/>
  <c r="I280" i="3"/>
  <c r="Q278" i="13" l="1"/>
  <c r="O279" i="13"/>
  <c r="Q279" i="13" s="1"/>
  <c r="R279" i="13"/>
  <c r="AB279" i="13"/>
  <c r="AC279" i="13" s="1"/>
  <c r="AD279" i="13" s="1"/>
  <c r="B280" i="13"/>
  <c r="L279" i="13"/>
  <c r="G279" i="13"/>
  <c r="X279" i="13"/>
  <c r="I281" i="3"/>
  <c r="P279" i="13" l="1"/>
  <c r="O280" i="13"/>
  <c r="Q280" i="13" s="1"/>
  <c r="R280" i="13"/>
  <c r="AB280" i="13"/>
  <c r="AC280" i="13" s="1"/>
  <c r="AD280" i="13" s="1"/>
  <c r="L280" i="13"/>
  <c r="B281" i="13"/>
  <c r="G280" i="13"/>
  <c r="X280" i="13"/>
  <c r="I282" i="3"/>
  <c r="P280" i="13" l="1"/>
  <c r="O281" i="13"/>
  <c r="P281" i="13" s="1"/>
  <c r="R281" i="13"/>
  <c r="AB281" i="13"/>
  <c r="AC281" i="13" s="1"/>
  <c r="AD281" i="13" s="1"/>
  <c r="G281" i="13"/>
  <c r="B282" i="13"/>
  <c r="L281" i="13"/>
  <c r="X281" i="13"/>
  <c r="I283" i="3"/>
  <c r="Q281" i="13" l="1"/>
  <c r="O282" i="13"/>
  <c r="P282" i="13" s="1"/>
  <c r="R282" i="13"/>
  <c r="L282" i="13"/>
  <c r="AB282" i="13"/>
  <c r="AC282" i="13" s="1"/>
  <c r="AD282" i="13" s="1"/>
  <c r="G282" i="13"/>
  <c r="B283" i="13"/>
  <c r="X282" i="13"/>
  <c r="I284" i="3"/>
  <c r="Q282" i="13" l="1"/>
  <c r="O283" i="13"/>
  <c r="Q283" i="13" s="1"/>
  <c r="R283" i="13"/>
  <c r="B284" i="13"/>
  <c r="G283" i="13"/>
  <c r="L283" i="13"/>
  <c r="AB283" i="13"/>
  <c r="AC283" i="13" s="1"/>
  <c r="AD283" i="13" s="1"/>
  <c r="X283" i="13"/>
  <c r="I285" i="3"/>
  <c r="P283" i="13" l="1"/>
  <c r="O284" i="13"/>
  <c r="Q284" i="13" s="1"/>
  <c r="R284" i="13"/>
  <c r="L284" i="13"/>
  <c r="AB284" i="13"/>
  <c r="AC284" i="13" s="1"/>
  <c r="AD284" i="13" s="1"/>
  <c r="B285" i="13"/>
  <c r="G284" i="13"/>
  <c r="X284" i="13"/>
  <c r="I286" i="3"/>
  <c r="P284" i="13" l="1"/>
  <c r="O285" i="13"/>
  <c r="P285" i="13" s="1"/>
  <c r="R285" i="13"/>
  <c r="G285" i="13"/>
  <c r="AB285" i="13"/>
  <c r="AC285" i="13" s="1"/>
  <c r="AD285" i="13" s="1"/>
  <c r="B286" i="13"/>
  <c r="L285" i="13"/>
  <c r="X285" i="13"/>
  <c r="I287" i="3"/>
  <c r="Q285" i="13" l="1"/>
  <c r="O286" i="13"/>
  <c r="P286" i="13" s="1"/>
  <c r="R286" i="13"/>
  <c r="AB286" i="13"/>
  <c r="AC286" i="13" s="1"/>
  <c r="AD286" i="13" s="1"/>
  <c r="X286" i="13"/>
  <c r="L286" i="13"/>
  <c r="B287" i="13"/>
  <c r="G286" i="13"/>
  <c r="I288" i="3"/>
  <c r="Q286" i="13" l="1"/>
  <c r="O287" i="13"/>
  <c r="P287" i="13" s="1"/>
  <c r="R287" i="13"/>
  <c r="B288" i="13"/>
  <c r="L287" i="13"/>
  <c r="G287" i="13"/>
  <c r="AB287" i="13"/>
  <c r="AC287" i="13" s="1"/>
  <c r="AD287" i="13" s="1"/>
  <c r="X287" i="13"/>
  <c r="I289" i="3"/>
  <c r="Q287" i="13" l="1"/>
  <c r="O288" i="13"/>
  <c r="Q288" i="13" s="1"/>
  <c r="R288" i="13"/>
  <c r="AB288" i="13"/>
  <c r="AC288" i="13" s="1"/>
  <c r="AD288" i="13" s="1"/>
  <c r="L288" i="13"/>
  <c r="G288" i="13"/>
  <c r="X288" i="13"/>
  <c r="B289" i="13"/>
  <c r="I290" i="3"/>
  <c r="P288" i="13" l="1"/>
  <c r="O289" i="13"/>
  <c r="P289" i="13" s="1"/>
  <c r="R289" i="13"/>
  <c r="G289" i="13"/>
  <c r="B290" i="13"/>
  <c r="L289" i="13"/>
  <c r="AB289" i="13"/>
  <c r="AC289" i="13" s="1"/>
  <c r="AD289" i="13" s="1"/>
  <c r="X289" i="13"/>
  <c r="I291" i="3"/>
  <c r="Q289" i="13" l="1"/>
  <c r="O290" i="13"/>
  <c r="P290" i="13" s="1"/>
  <c r="R290" i="13"/>
  <c r="AB290" i="13"/>
  <c r="AC290" i="13" s="1"/>
  <c r="AD290" i="13" s="1"/>
  <c r="G290" i="13"/>
  <c r="L290" i="13"/>
  <c r="B291" i="13"/>
  <c r="X290" i="13"/>
  <c r="I292" i="3"/>
  <c r="Q290" i="13" l="1"/>
  <c r="O291" i="13"/>
  <c r="Q291" i="13" s="1"/>
  <c r="R291" i="13"/>
  <c r="AB291" i="13"/>
  <c r="AC291" i="13" s="1"/>
  <c r="AD291" i="13" s="1"/>
  <c r="L291" i="13"/>
  <c r="G291" i="13"/>
  <c r="B292" i="13"/>
  <c r="X291" i="13"/>
  <c r="I293" i="3"/>
  <c r="P291" i="13" l="1"/>
  <c r="O292" i="13"/>
  <c r="P292" i="13" s="1"/>
  <c r="R292" i="13"/>
  <c r="AB292" i="13"/>
  <c r="AC292" i="13" s="1"/>
  <c r="AD292" i="13" s="1"/>
  <c r="X292" i="13"/>
  <c r="L292" i="13"/>
  <c r="B293" i="13"/>
  <c r="G292" i="13"/>
  <c r="I294" i="3"/>
  <c r="Q292" i="13" l="1"/>
  <c r="O293" i="13"/>
  <c r="P293" i="13" s="1"/>
  <c r="R293" i="13"/>
  <c r="G293" i="13"/>
  <c r="L293" i="13"/>
  <c r="X293" i="13"/>
  <c r="B294" i="13"/>
  <c r="AB293" i="13"/>
  <c r="AC293" i="13" s="1"/>
  <c r="AD293" i="13" s="1"/>
  <c r="I295" i="3"/>
  <c r="Q293" i="13" l="1"/>
  <c r="O294" i="13"/>
  <c r="P294" i="13" s="1"/>
  <c r="R294" i="13"/>
  <c r="AB294" i="13"/>
  <c r="AC294" i="13" s="1"/>
  <c r="AD294" i="13" s="1"/>
  <c r="X294" i="13"/>
  <c r="B295" i="13"/>
  <c r="L294" i="13"/>
  <c r="G294" i="13"/>
  <c r="I296" i="3"/>
  <c r="Q294" i="13" l="1"/>
  <c r="O295" i="13"/>
  <c r="P295" i="13" s="1"/>
  <c r="R295" i="13"/>
  <c r="G295" i="13"/>
  <c r="B296" i="13"/>
  <c r="L295" i="13"/>
  <c r="X295" i="13"/>
  <c r="AB295" i="13"/>
  <c r="AC295" i="13" s="1"/>
  <c r="AD295" i="13" s="1"/>
  <c r="I297" i="3"/>
  <c r="Q295" i="13" l="1"/>
  <c r="O296" i="13"/>
  <c r="P296" i="13" s="1"/>
  <c r="R296" i="13"/>
  <c r="G296" i="13"/>
  <c r="AB296" i="13"/>
  <c r="AC296" i="13" s="1"/>
  <c r="AD296" i="13" s="1"/>
  <c r="X296" i="13"/>
  <c r="L296" i="13"/>
  <c r="B297" i="13"/>
  <c r="I298" i="3"/>
  <c r="Q296" i="13" l="1"/>
  <c r="O297" i="13"/>
  <c r="Q297" i="13" s="1"/>
  <c r="R297" i="13"/>
  <c r="AB297" i="13"/>
  <c r="AC297" i="13" s="1"/>
  <c r="AD297" i="13" s="1"/>
  <c r="G297" i="13"/>
  <c r="L297" i="13"/>
  <c r="B298" i="13"/>
  <c r="X297" i="13"/>
  <c r="I299" i="3"/>
  <c r="P297" i="13" l="1"/>
  <c r="O298" i="13"/>
  <c r="P298" i="13" s="1"/>
  <c r="R298" i="13"/>
  <c r="G298" i="13"/>
  <c r="AB298" i="13"/>
  <c r="AC298" i="13" s="1"/>
  <c r="AD298" i="13" s="1"/>
  <c r="L298" i="13"/>
  <c r="B299" i="13"/>
  <c r="X298" i="13"/>
  <c r="I300" i="3"/>
  <c r="Q298" i="13" l="1"/>
  <c r="O299" i="13"/>
  <c r="Q299" i="13" s="1"/>
  <c r="R299" i="13"/>
  <c r="L299" i="13"/>
  <c r="G299" i="13"/>
  <c r="AB299" i="13"/>
  <c r="AC299" i="13" s="1"/>
  <c r="AD299" i="13" s="1"/>
  <c r="B300" i="13"/>
  <c r="X299" i="13"/>
  <c r="I301" i="3"/>
  <c r="P299" i="13" l="1"/>
  <c r="O300" i="13"/>
  <c r="Q300" i="13" s="1"/>
  <c r="R300" i="13"/>
  <c r="L300" i="13"/>
  <c r="AB300" i="13"/>
  <c r="AC300" i="13" s="1"/>
  <c r="AD300" i="13" s="1"/>
  <c r="G300" i="13"/>
  <c r="B301" i="13"/>
  <c r="X300" i="13"/>
  <c r="I302" i="3"/>
  <c r="P300" i="13" l="1"/>
  <c r="O301" i="13"/>
  <c r="P301" i="13" s="1"/>
  <c r="R301" i="13"/>
  <c r="G301" i="13"/>
  <c r="AB301" i="13"/>
  <c r="AC301" i="13" s="1"/>
  <c r="AD301" i="13" s="1"/>
  <c r="B302" i="13"/>
  <c r="X301" i="13"/>
  <c r="L301" i="13"/>
  <c r="I303" i="3"/>
  <c r="O302" i="13" l="1"/>
  <c r="Q302" i="13" s="1"/>
  <c r="R302" i="13"/>
  <c r="Q301" i="13"/>
  <c r="L302" i="13"/>
  <c r="G302" i="13"/>
  <c r="B303" i="13"/>
  <c r="AB302" i="13"/>
  <c r="AC302" i="13" s="1"/>
  <c r="AD302" i="13" s="1"/>
  <c r="X302" i="13"/>
  <c r="I304" i="3"/>
  <c r="P302" i="13" l="1"/>
  <c r="O303" i="13"/>
  <c r="P303" i="13" s="1"/>
  <c r="R303" i="13"/>
  <c r="G303" i="13"/>
  <c r="B304" i="13"/>
  <c r="AB303" i="13"/>
  <c r="AC303" i="13" s="1"/>
  <c r="AD303" i="13" s="1"/>
  <c r="L303" i="13"/>
  <c r="X303" i="13"/>
  <c r="I305" i="3"/>
  <c r="O304" i="13" l="1"/>
  <c r="P304" i="13" s="1"/>
  <c r="R304" i="13"/>
  <c r="Q303" i="13"/>
  <c r="G304" i="13"/>
  <c r="L304" i="13"/>
  <c r="AB304" i="13"/>
  <c r="AC304" i="13" s="1"/>
  <c r="AD304" i="13" s="1"/>
  <c r="B305" i="13"/>
  <c r="X304" i="13"/>
  <c r="Q304" i="13"/>
  <c r="I306" i="3"/>
  <c r="O305" i="13" l="1"/>
  <c r="P305" i="13" s="1"/>
  <c r="R305" i="13"/>
  <c r="G305" i="13"/>
  <c r="AB305" i="13"/>
  <c r="AC305" i="13" s="1"/>
  <c r="AD305" i="13" s="1"/>
  <c r="L305" i="13"/>
  <c r="B306" i="13"/>
  <c r="X305" i="13"/>
  <c r="I307" i="3"/>
  <c r="Q305" i="13" l="1"/>
  <c r="O306" i="13"/>
  <c r="P306" i="13" s="1"/>
  <c r="R306" i="13"/>
  <c r="L306" i="13"/>
  <c r="AB306" i="13"/>
  <c r="AC306" i="13" s="1"/>
  <c r="AD306" i="13" s="1"/>
  <c r="B307" i="13"/>
  <c r="G306" i="13"/>
  <c r="X306" i="13"/>
  <c r="I308" i="3"/>
  <c r="Q306" i="13" l="1"/>
  <c r="O307" i="13"/>
  <c r="P307" i="13" s="1"/>
  <c r="R307" i="13"/>
  <c r="L307" i="13"/>
  <c r="AB307" i="13"/>
  <c r="AC307" i="13" s="1"/>
  <c r="AD307" i="13" s="1"/>
  <c r="G307" i="13"/>
  <c r="B308" i="13"/>
  <c r="X307" i="13"/>
  <c r="I309" i="3"/>
  <c r="Q307" i="13" l="1"/>
  <c r="O308" i="13"/>
  <c r="Q308" i="13" s="1"/>
  <c r="R308" i="13"/>
  <c r="AB308" i="13"/>
  <c r="AC308" i="13" s="1"/>
  <c r="AD308" i="13" s="1"/>
  <c r="L308" i="13"/>
  <c r="G308" i="13"/>
  <c r="B309" i="13"/>
  <c r="X308" i="13"/>
  <c r="I310" i="3"/>
  <c r="P308" i="13" l="1"/>
  <c r="O309" i="13"/>
  <c r="Q309" i="13" s="1"/>
  <c r="R309" i="13"/>
  <c r="AB309" i="13"/>
  <c r="AC309" i="13" s="1"/>
  <c r="AD309" i="13" s="1"/>
  <c r="B310" i="13"/>
  <c r="X309" i="13"/>
  <c r="L309" i="13"/>
  <c r="G309" i="13"/>
  <c r="I311" i="3"/>
  <c r="P309" i="13" l="1"/>
  <c r="O310" i="13"/>
  <c r="P310" i="13" s="1"/>
  <c r="R310" i="13"/>
  <c r="L310" i="13"/>
  <c r="AB310" i="13"/>
  <c r="AC310" i="13" s="1"/>
  <c r="AD310" i="13" s="1"/>
  <c r="G310" i="13"/>
  <c r="B311" i="13"/>
  <c r="X310" i="13"/>
  <c r="I312" i="3"/>
  <c r="Q310" i="13" l="1"/>
  <c r="O311" i="13"/>
  <c r="P311" i="13" s="1"/>
  <c r="R311" i="13"/>
  <c r="AB311" i="13"/>
  <c r="AC311" i="13" s="1"/>
  <c r="AD311" i="13" s="1"/>
  <c r="X311" i="13"/>
  <c r="B312" i="13"/>
  <c r="L311" i="13"/>
  <c r="G311" i="13"/>
  <c r="I313" i="3"/>
  <c r="Q311" i="13" l="1"/>
  <c r="O312" i="13"/>
  <c r="P312" i="13" s="1"/>
  <c r="R312" i="13"/>
  <c r="X312" i="13"/>
  <c r="L312" i="13"/>
  <c r="AB312" i="13"/>
  <c r="AC312" i="13" s="1"/>
  <c r="AD312" i="13" s="1"/>
  <c r="B313" i="13"/>
  <c r="G312" i="13"/>
  <c r="I314" i="3"/>
  <c r="Q312" i="13" l="1"/>
  <c r="O313" i="13"/>
  <c r="P313" i="13" s="1"/>
  <c r="R313" i="13"/>
  <c r="G313" i="13"/>
  <c r="L313" i="13"/>
  <c r="AB313" i="13"/>
  <c r="AC313" i="13" s="1"/>
  <c r="AD313" i="13" s="1"/>
  <c r="B314" i="13"/>
  <c r="X313" i="13"/>
  <c r="I315" i="3"/>
  <c r="Q313" i="13" l="1"/>
  <c r="O314" i="13"/>
  <c r="Q314" i="13" s="1"/>
  <c r="R314" i="13"/>
  <c r="L314" i="13"/>
  <c r="AB314" i="13"/>
  <c r="AC314" i="13" s="1"/>
  <c r="AD314" i="13" s="1"/>
  <c r="G314" i="13"/>
  <c r="B315" i="13"/>
  <c r="X314" i="13"/>
  <c r="I316" i="3"/>
  <c r="O315" i="13" l="1"/>
  <c r="P315" i="13" s="1"/>
  <c r="R315" i="13"/>
  <c r="P314" i="13"/>
  <c r="G315" i="13"/>
  <c r="AB315" i="13"/>
  <c r="AC315" i="13" s="1"/>
  <c r="AD315" i="13" s="1"/>
  <c r="X315" i="13"/>
  <c r="B316" i="13"/>
  <c r="L315" i="13"/>
  <c r="Q315" i="13"/>
  <c r="I317" i="3"/>
  <c r="O316" i="13" l="1"/>
  <c r="Q316" i="13" s="1"/>
  <c r="R316" i="13"/>
  <c r="L316" i="13"/>
  <c r="AB316" i="13"/>
  <c r="AC316" i="13" s="1"/>
  <c r="AD316" i="13" s="1"/>
  <c r="G316" i="13"/>
  <c r="B317" i="13"/>
  <c r="X316" i="13"/>
  <c r="I318" i="3"/>
  <c r="O317" i="13" l="1"/>
  <c r="P317" i="13" s="1"/>
  <c r="R317" i="13"/>
  <c r="P316" i="13"/>
  <c r="G317" i="13"/>
  <c r="AB317" i="13"/>
  <c r="AC317" i="13" s="1"/>
  <c r="AD317" i="13" s="1"/>
  <c r="B318" i="13"/>
  <c r="X317" i="13"/>
  <c r="L317" i="13"/>
  <c r="I319" i="3"/>
  <c r="Q317" i="13" l="1"/>
  <c r="O318" i="13"/>
  <c r="P318" i="13" s="1"/>
  <c r="R318" i="13"/>
  <c r="AB318" i="13"/>
  <c r="AC318" i="13" s="1"/>
  <c r="AD318" i="13" s="1"/>
  <c r="L318" i="13"/>
  <c r="G318" i="13"/>
  <c r="B319" i="13"/>
  <c r="X318" i="13"/>
  <c r="I320" i="3"/>
  <c r="Q318" i="13" l="1"/>
  <c r="O319" i="13"/>
  <c r="P319" i="13" s="1"/>
  <c r="R319" i="13"/>
  <c r="G319" i="13"/>
  <c r="L319" i="13"/>
  <c r="AB319" i="13"/>
  <c r="AC319" i="13" s="1"/>
  <c r="AD319" i="13" s="1"/>
  <c r="B320" i="13"/>
  <c r="X319" i="13"/>
  <c r="I321" i="3"/>
  <c r="Q319" i="13" l="1"/>
  <c r="O320" i="13"/>
  <c r="P320" i="13" s="1"/>
  <c r="R320" i="13"/>
  <c r="AB320" i="13"/>
  <c r="AC320" i="13" s="1"/>
  <c r="AD320" i="13" s="1"/>
  <c r="G320" i="13"/>
  <c r="L320" i="13"/>
  <c r="B321" i="13"/>
  <c r="X320" i="13"/>
  <c r="I322" i="3"/>
  <c r="O321" i="13" l="1"/>
  <c r="P321" i="13" s="1"/>
  <c r="R321" i="13"/>
  <c r="Q320" i="13"/>
  <c r="L321" i="13"/>
  <c r="G321" i="13"/>
  <c r="AB321" i="13"/>
  <c r="AC321" i="13" s="1"/>
  <c r="AD321" i="13" s="1"/>
  <c r="B322" i="13"/>
  <c r="X321" i="13"/>
  <c r="I323" i="3"/>
  <c r="Q321" i="13" l="1"/>
  <c r="O322" i="13"/>
  <c r="Q322" i="13" s="1"/>
  <c r="R322" i="13"/>
  <c r="AB322" i="13"/>
  <c r="AC322" i="13" s="1"/>
  <c r="AD322" i="13" s="1"/>
  <c r="X322" i="13"/>
  <c r="L322" i="13"/>
  <c r="B323" i="13"/>
  <c r="G322" i="13"/>
  <c r="I324" i="3"/>
  <c r="P322" i="13" l="1"/>
  <c r="O323" i="13"/>
  <c r="P323" i="13" s="1"/>
  <c r="R323" i="13"/>
  <c r="X323" i="13"/>
  <c r="L323" i="13"/>
  <c r="G323" i="13"/>
  <c r="AB323" i="13"/>
  <c r="AC323" i="13" s="1"/>
  <c r="AD323" i="13" s="1"/>
  <c r="B324" i="13"/>
  <c r="I325" i="3"/>
  <c r="O324" i="13" l="1"/>
  <c r="Q324" i="13" s="1"/>
  <c r="R324" i="13"/>
  <c r="Q323" i="13"/>
  <c r="L324" i="13"/>
  <c r="G324" i="13"/>
  <c r="AB324" i="13"/>
  <c r="AC324" i="13" s="1"/>
  <c r="AD324" i="13" s="1"/>
  <c r="X324" i="13"/>
  <c r="B325" i="13"/>
  <c r="I326" i="3"/>
  <c r="P324" i="13" l="1"/>
  <c r="O325" i="13"/>
  <c r="Q325" i="13" s="1"/>
  <c r="R325" i="13"/>
  <c r="L325" i="13"/>
  <c r="G325" i="13"/>
  <c r="AB325" i="13"/>
  <c r="AC325" i="13" s="1"/>
  <c r="AD325" i="13" s="1"/>
  <c r="B326" i="13"/>
  <c r="X325" i="13"/>
  <c r="I327" i="3"/>
  <c r="P325" i="13" l="1"/>
  <c r="O326" i="13"/>
  <c r="Q326" i="13" s="1"/>
  <c r="R326" i="13"/>
  <c r="L326" i="13"/>
  <c r="G326" i="13"/>
  <c r="AB326" i="13"/>
  <c r="AC326" i="13" s="1"/>
  <c r="AD326" i="13" s="1"/>
  <c r="B327" i="13"/>
  <c r="X326" i="13"/>
  <c r="I328" i="3"/>
  <c r="O327" i="13" l="1"/>
  <c r="P327" i="13" s="1"/>
  <c r="R327" i="13"/>
  <c r="P326" i="13"/>
  <c r="L327" i="13"/>
  <c r="G327" i="13"/>
  <c r="AB327" i="13"/>
  <c r="AC327" i="13" s="1"/>
  <c r="AD327" i="13" s="1"/>
  <c r="B328" i="13"/>
  <c r="X327" i="13"/>
  <c r="I329" i="3"/>
  <c r="Q327" i="13" l="1"/>
  <c r="O328" i="13"/>
  <c r="Q328" i="13" s="1"/>
  <c r="R328" i="13"/>
  <c r="G328" i="13"/>
  <c r="AB328" i="13"/>
  <c r="AC328" i="13" s="1"/>
  <c r="AD328" i="13" s="1"/>
  <c r="B329" i="13"/>
  <c r="L328" i="13"/>
  <c r="X328" i="13"/>
  <c r="I330" i="3"/>
  <c r="P328" i="13" l="1"/>
  <c r="O329" i="13"/>
  <c r="P329" i="13" s="1"/>
  <c r="R329" i="13"/>
  <c r="AB329" i="13"/>
  <c r="AC329" i="13" s="1"/>
  <c r="AD329" i="13" s="1"/>
  <c r="L329" i="13"/>
  <c r="G329" i="13"/>
  <c r="B330" i="13"/>
  <c r="X329" i="13"/>
  <c r="I331" i="3"/>
  <c r="Q329" i="13" l="1"/>
  <c r="O330" i="13"/>
  <c r="P330" i="13" s="1"/>
  <c r="R330" i="13"/>
  <c r="AB330" i="13"/>
  <c r="AC330" i="13" s="1"/>
  <c r="AD330" i="13" s="1"/>
  <c r="L330" i="13"/>
  <c r="G330" i="13"/>
  <c r="B331" i="13"/>
  <c r="X330" i="13"/>
  <c r="I332" i="3"/>
  <c r="Q330" i="13" l="1"/>
  <c r="O331" i="13"/>
  <c r="Q331" i="13" s="1"/>
  <c r="R331" i="13"/>
  <c r="AB331" i="13"/>
  <c r="AC331" i="13" s="1"/>
  <c r="AD331" i="13" s="1"/>
  <c r="X331" i="13"/>
  <c r="L331" i="13"/>
  <c r="B332" i="13"/>
  <c r="G331" i="13"/>
  <c r="I333" i="3"/>
  <c r="P331" i="13" l="1"/>
  <c r="O332" i="13"/>
  <c r="Q332" i="13" s="1"/>
  <c r="R332" i="13"/>
  <c r="AB332" i="13"/>
  <c r="AC332" i="13" s="1"/>
  <c r="AD332" i="13" s="1"/>
  <c r="X332" i="13"/>
  <c r="L332" i="13"/>
  <c r="B333" i="13"/>
  <c r="G332" i="13"/>
  <c r="I334" i="3"/>
  <c r="P332" i="13" l="1"/>
  <c r="O333" i="13"/>
  <c r="P333" i="13" s="1"/>
  <c r="R333" i="13"/>
  <c r="L333" i="13"/>
  <c r="AB333" i="13"/>
  <c r="AC333" i="13" s="1"/>
  <c r="AD333" i="13" s="1"/>
  <c r="G333" i="13"/>
  <c r="B334" i="13"/>
  <c r="X333" i="13"/>
  <c r="I335" i="3"/>
  <c r="Q333" i="13" l="1"/>
  <c r="O334" i="13"/>
  <c r="Q334" i="13" s="1"/>
  <c r="R334" i="13"/>
  <c r="L334" i="13"/>
  <c r="G334" i="13"/>
  <c r="AB334" i="13"/>
  <c r="AC334" i="13" s="1"/>
  <c r="AD334" i="13" s="1"/>
  <c r="B335" i="13"/>
  <c r="X334" i="13"/>
  <c r="I336" i="3"/>
  <c r="P334" i="13" l="1"/>
  <c r="O335" i="13"/>
  <c r="Q335" i="13" s="1"/>
  <c r="R335" i="13"/>
  <c r="L335" i="13"/>
  <c r="G335" i="13"/>
  <c r="B336" i="13"/>
  <c r="AB335" i="13"/>
  <c r="AC335" i="13" s="1"/>
  <c r="AD335" i="13" s="1"/>
  <c r="X335" i="13"/>
  <c r="I337" i="3"/>
  <c r="O336" i="13" l="1"/>
  <c r="P336" i="13" s="1"/>
  <c r="R336" i="13"/>
  <c r="P335" i="13"/>
  <c r="L336" i="13"/>
  <c r="X336" i="13"/>
  <c r="G336" i="13"/>
  <c r="AB336" i="13"/>
  <c r="AC336" i="13" s="1"/>
  <c r="AD336" i="13" s="1"/>
  <c r="B337" i="13"/>
  <c r="I338" i="3"/>
  <c r="Q336" i="13" l="1"/>
  <c r="O337" i="13"/>
  <c r="P337" i="13" s="1"/>
  <c r="R337" i="13"/>
  <c r="L337" i="13"/>
  <c r="G337" i="13"/>
  <c r="B338" i="13"/>
  <c r="AB337" i="13"/>
  <c r="AC337" i="13" s="1"/>
  <c r="AD337" i="13" s="1"/>
  <c r="X337" i="13"/>
  <c r="I339" i="3"/>
  <c r="Q337" i="13" l="1"/>
  <c r="O338" i="13"/>
  <c r="P338" i="13" s="1"/>
  <c r="R338" i="13"/>
  <c r="L338" i="13"/>
  <c r="G338" i="13"/>
  <c r="X338" i="13"/>
  <c r="AB338" i="13"/>
  <c r="AC338" i="13" s="1"/>
  <c r="AD338" i="13" s="1"/>
  <c r="B339" i="13"/>
  <c r="I340" i="3"/>
  <c r="Q338" i="13" l="1"/>
  <c r="O339" i="13"/>
  <c r="P339" i="13" s="1"/>
  <c r="R339" i="13"/>
  <c r="L339" i="13"/>
  <c r="G339" i="13"/>
  <c r="B340" i="13"/>
  <c r="AB339" i="13"/>
  <c r="AC339" i="13" s="1"/>
  <c r="AD339" i="13" s="1"/>
  <c r="X339" i="13"/>
  <c r="I341" i="3"/>
  <c r="Q339" i="13" l="1"/>
  <c r="O340" i="13"/>
  <c r="P340" i="13" s="1"/>
  <c r="R340" i="13"/>
  <c r="B341" i="13"/>
  <c r="L340" i="13"/>
  <c r="X340" i="13"/>
  <c r="G340" i="13"/>
  <c r="AB340" i="13"/>
  <c r="AC340" i="13" s="1"/>
  <c r="AD340" i="13" s="1"/>
  <c r="I342" i="3"/>
  <c r="Q340" i="13" l="1"/>
  <c r="O341" i="13"/>
  <c r="P341" i="13" s="1"/>
  <c r="R341" i="13"/>
  <c r="L341" i="13"/>
  <c r="G341" i="13"/>
  <c r="AB341" i="13"/>
  <c r="AC341" i="13" s="1"/>
  <c r="AD341" i="13" s="1"/>
  <c r="B342" i="13"/>
  <c r="X341" i="13"/>
  <c r="I343" i="3"/>
  <c r="Q341" i="13" l="1"/>
  <c r="O342" i="13"/>
  <c r="Q342" i="13" s="1"/>
  <c r="R342" i="13"/>
  <c r="B343" i="13"/>
  <c r="L342" i="13"/>
  <c r="G342" i="13"/>
  <c r="AB342" i="13"/>
  <c r="AC342" i="13" s="1"/>
  <c r="AD342" i="13" s="1"/>
  <c r="X342" i="13"/>
  <c r="I344" i="3"/>
  <c r="P342" i="13" l="1"/>
  <c r="O343" i="13"/>
  <c r="P343" i="13" s="1"/>
  <c r="R343" i="13"/>
  <c r="L343" i="13"/>
  <c r="G343" i="13"/>
  <c r="AB343" i="13"/>
  <c r="AC343" i="13" s="1"/>
  <c r="AD343" i="13" s="1"/>
  <c r="B344" i="13"/>
  <c r="X343" i="13"/>
  <c r="I345" i="3"/>
  <c r="Q343" i="13" l="1"/>
  <c r="O344" i="13"/>
  <c r="Q344" i="13" s="1"/>
  <c r="R344" i="13"/>
  <c r="G344" i="13"/>
  <c r="AB344" i="13"/>
  <c r="AC344" i="13" s="1"/>
  <c r="AD344" i="13" s="1"/>
  <c r="L344" i="13"/>
  <c r="B345" i="13"/>
  <c r="X344" i="13"/>
  <c r="I346" i="3"/>
  <c r="P344" i="13" l="1"/>
  <c r="O345" i="13"/>
  <c r="Q345" i="13" s="1"/>
  <c r="R345" i="13"/>
  <c r="L345" i="13"/>
  <c r="G345" i="13"/>
  <c r="AB345" i="13"/>
  <c r="AC345" i="13" s="1"/>
  <c r="AD345" i="13" s="1"/>
  <c r="B346" i="13"/>
  <c r="X345" i="13"/>
  <c r="I347" i="3"/>
  <c r="P345" i="13" l="1"/>
  <c r="O346" i="13"/>
  <c r="P346" i="13" s="1"/>
  <c r="R346" i="13"/>
  <c r="AB346" i="13"/>
  <c r="AC346" i="13" s="1"/>
  <c r="AD346" i="13" s="1"/>
  <c r="X346" i="13"/>
  <c r="L346" i="13"/>
  <c r="G346" i="13"/>
  <c r="B347" i="13"/>
  <c r="I348" i="3"/>
  <c r="Q346" i="13" l="1"/>
  <c r="O347" i="13"/>
  <c r="Q347" i="13" s="1"/>
  <c r="R347" i="13"/>
  <c r="AB347" i="13"/>
  <c r="AC347" i="13" s="1"/>
  <c r="AD347" i="13" s="1"/>
  <c r="L347" i="13"/>
  <c r="G347" i="13"/>
  <c r="B348" i="13"/>
  <c r="X347" i="13"/>
  <c r="I349" i="3"/>
  <c r="P347" i="13" l="1"/>
  <c r="O348" i="13"/>
  <c r="P348" i="13" s="1"/>
  <c r="R348" i="13"/>
  <c r="L348" i="13"/>
  <c r="G348" i="13"/>
  <c r="AB348" i="13"/>
  <c r="AC348" i="13" s="1"/>
  <c r="AD348" i="13" s="1"/>
  <c r="B349" i="13"/>
  <c r="X348" i="13"/>
  <c r="I350" i="3"/>
  <c r="Q348" i="13" l="1"/>
  <c r="O349" i="13"/>
  <c r="Q349" i="13" s="1"/>
  <c r="R349" i="13"/>
  <c r="G349" i="13"/>
  <c r="AB349" i="13"/>
  <c r="AC349" i="13" s="1"/>
  <c r="AD349" i="13" s="1"/>
  <c r="L349" i="13"/>
  <c r="B350" i="13"/>
  <c r="X349" i="13"/>
  <c r="I351" i="3"/>
  <c r="P349" i="13" l="1"/>
  <c r="O350" i="13"/>
  <c r="P350" i="13" s="1"/>
  <c r="R350" i="13"/>
  <c r="L350" i="13"/>
  <c r="G350" i="13"/>
  <c r="AB350" i="13"/>
  <c r="AC350" i="13" s="1"/>
  <c r="AD350" i="13" s="1"/>
  <c r="B351" i="13"/>
  <c r="X350" i="13"/>
  <c r="I352" i="3"/>
  <c r="Q350" i="13" l="1"/>
  <c r="O351" i="13"/>
  <c r="P351" i="13" s="1"/>
  <c r="R351" i="13"/>
  <c r="G351" i="13"/>
  <c r="AB351" i="13"/>
  <c r="AC351" i="13" s="1"/>
  <c r="AD351" i="13" s="1"/>
  <c r="L351" i="13"/>
  <c r="B352" i="13"/>
  <c r="X351" i="13"/>
  <c r="I353" i="3"/>
  <c r="Q351" i="13" l="1"/>
  <c r="O352" i="13"/>
  <c r="P352" i="13" s="1"/>
  <c r="R352" i="13"/>
  <c r="L352" i="13"/>
  <c r="G352" i="13"/>
  <c r="AB352" i="13"/>
  <c r="AC352" i="13" s="1"/>
  <c r="AD352" i="13" s="1"/>
  <c r="B353" i="13"/>
  <c r="X352" i="13"/>
  <c r="I354" i="3"/>
  <c r="O353" i="13" l="1"/>
  <c r="P353" i="13" s="1"/>
  <c r="R353" i="13"/>
  <c r="Q352" i="13"/>
  <c r="L353" i="13"/>
  <c r="G353" i="13"/>
  <c r="AB353" i="13"/>
  <c r="AC353" i="13" s="1"/>
  <c r="AD353" i="13" s="1"/>
  <c r="X353" i="13"/>
  <c r="B354" i="13"/>
  <c r="I355" i="3"/>
  <c r="Q353" i="13" l="1"/>
  <c r="O354" i="13"/>
  <c r="Q354" i="13" s="1"/>
  <c r="R354" i="13"/>
  <c r="G354" i="13"/>
  <c r="AB354" i="13"/>
  <c r="AC354" i="13" s="1"/>
  <c r="AD354" i="13" s="1"/>
  <c r="L354" i="13"/>
  <c r="B355" i="13"/>
  <c r="X354" i="13"/>
  <c r="I356" i="3"/>
  <c r="P354" i="13" l="1"/>
  <c r="O355" i="13"/>
  <c r="P355" i="13" s="1"/>
  <c r="R355" i="13"/>
  <c r="L355" i="13"/>
  <c r="G355" i="13"/>
  <c r="AB355" i="13"/>
  <c r="AC355" i="13" s="1"/>
  <c r="AD355" i="13" s="1"/>
  <c r="B356" i="13"/>
  <c r="X355" i="13"/>
  <c r="I357" i="3"/>
  <c r="O356" i="13" l="1"/>
  <c r="P356" i="13" s="1"/>
  <c r="R356" i="13"/>
  <c r="Q355" i="13"/>
  <c r="AB356" i="13"/>
  <c r="AC356" i="13" s="1"/>
  <c r="AD356" i="13" s="1"/>
  <c r="L356" i="13"/>
  <c r="G356" i="13"/>
  <c r="B357" i="13"/>
  <c r="X356" i="13"/>
  <c r="I358" i="3"/>
  <c r="Q356" i="13" l="1"/>
  <c r="O357" i="13"/>
  <c r="P357" i="13" s="1"/>
  <c r="R357" i="13"/>
  <c r="L357" i="13"/>
  <c r="AB357" i="13"/>
  <c r="AC357" i="13" s="1"/>
  <c r="AD357" i="13" s="1"/>
  <c r="B358" i="13"/>
  <c r="G357" i="13"/>
  <c r="X357" i="13"/>
  <c r="I359" i="3"/>
  <c r="Q357" i="13" l="1"/>
  <c r="O358" i="13"/>
  <c r="Q358" i="13" s="1"/>
  <c r="R358" i="13"/>
  <c r="AB358" i="13"/>
  <c r="AC358" i="13" s="1"/>
  <c r="AD358" i="13" s="1"/>
  <c r="G358" i="13"/>
  <c r="B359" i="13"/>
  <c r="L358" i="13"/>
  <c r="X358" i="13"/>
  <c r="I360" i="3"/>
  <c r="P358" i="13" l="1"/>
  <c r="O359" i="13"/>
  <c r="Q359" i="13" s="1"/>
  <c r="R359" i="13"/>
  <c r="G359" i="13"/>
  <c r="AB359" i="13"/>
  <c r="AC359" i="13" s="1"/>
  <c r="AD359" i="13" s="1"/>
  <c r="L359" i="13"/>
  <c r="B360" i="13"/>
  <c r="X359" i="13"/>
  <c r="I361" i="3"/>
  <c r="P359" i="13" l="1"/>
  <c r="O360" i="13"/>
  <c r="P360" i="13" s="1"/>
  <c r="R360" i="13"/>
  <c r="G360" i="13"/>
  <c r="L360" i="13"/>
  <c r="AB360" i="13"/>
  <c r="AC360" i="13" s="1"/>
  <c r="AD360" i="13" s="1"/>
  <c r="B361" i="13"/>
  <c r="X360" i="13"/>
  <c r="I362" i="3"/>
  <c r="O361" i="13" l="1"/>
  <c r="P361" i="13" s="1"/>
  <c r="R361" i="13"/>
  <c r="Q360" i="13"/>
  <c r="L361" i="13"/>
  <c r="AB361" i="13"/>
  <c r="AC361" i="13" s="1"/>
  <c r="AD361" i="13" s="1"/>
  <c r="B362" i="13"/>
  <c r="X361" i="13"/>
  <c r="G361" i="13"/>
  <c r="I363" i="3"/>
  <c r="Q361" i="13" l="1"/>
  <c r="O362" i="13"/>
  <c r="Q362" i="13" s="1"/>
  <c r="R362" i="13"/>
  <c r="G362" i="13"/>
  <c r="X362" i="13"/>
  <c r="L362" i="13"/>
  <c r="AB362" i="13"/>
  <c r="AC362" i="13" s="1"/>
  <c r="AD362" i="13" s="1"/>
  <c r="B363" i="13"/>
  <c r="I364" i="3"/>
  <c r="P362" i="13" l="1"/>
  <c r="O363" i="13"/>
  <c r="P363" i="13" s="1"/>
  <c r="R363" i="13"/>
  <c r="L363" i="13"/>
  <c r="G363" i="13"/>
  <c r="B364" i="13"/>
  <c r="AB363" i="13"/>
  <c r="AC363" i="13" s="1"/>
  <c r="AD363" i="13" s="1"/>
  <c r="X363" i="13"/>
  <c r="I365" i="3"/>
  <c r="Q363" i="13" l="1"/>
  <c r="O364" i="13"/>
  <c r="P364" i="13" s="1"/>
  <c r="R364" i="13"/>
  <c r="AB364" i="13"/>
  <c r="AC364" i="13" s="1"/>
  <c r="AD364" i="13" s="1"/>
  <c r="L364" i="13"/>
  <c r="B365" i="13"/>
  <c r="G364" i="13"/>
  <c r="X364" i="13"/>
  <c r="I366" i="3"/>
  <c r="Q364" i="13" l="1"/>
  <c r="O365" i="13"/>
  <c r="Q365" i="13" s="1"/>
  <c r="R365" i="13"/>
  <c r="AB365" i="13"/>
  <c r="AC365" i="13" s="1"/>
  <c r="AD365" i="13" s="1"/>
  <c r="L365" i="13"/>
  <c r="G365" i="13"/>
  <c r="B366" i="13"/>
  <c r="X365" i="13"/>
  <c r="I367" i="3"/>
  <c r="O366" i="13" l="1"/>
  <c r="Q366" i="13" s="1"/>
  <c r="R366" i="13"/>
  <c r="P365" i="13"/>
  <c r="L366" i="13"/>
  <c r="G366" i="13"/>
  <c r="AB366" i="13"/>
  <c r="AC366" i="13" s="1"/>
  <c r="AD366" i="13" s="1"/>
  <c r="B367" i="13"/>
  <c r="X366" i="13"/>
  <c r="I368" i="3"/>
  <c r="P366" i="13" l="1"/>
  <c r="O367" i="13"/>
  <c r="Q367" i="13" s="1"/>
  <c r="R367" i="13"/>
  <c r="G367" i="13"/>
  <c r="AB367" i="13"/>
  <c r="AC367" i="13" s="1"/>
  <c r="AD367" i="13" s="1"/>
  <c r="L367" i="13"/>
  <c r="B368" i="13"/>
  <c r="X367" i="13"/>
  <c r="I369" i="3"/>
  <c r="P367" i="13" l="1"/>
  <c r="O368" i="13"/>
  <c r="P368" i="13" s="1"/>
  <c r="R368" i="13"/>
  <c r="AB368" i="13"/>
  <c r="AC368" i="13" s="1"/>
  <c r="AD368" i="13" s="1"/>
  <c r="B369" i="13"/>
  <c r="L368" i="13"/>
  <c r="G368" i="13"/>
  <c r="X368" i="13"/>
  <c r="I370" i="3"/>
  <c r="Q368" i="13" l="1"/>
  <c r="O369" i="13"/>
  <c r="Q369" i="13" s="1"/>
  <c r="R369" i="13"/>
  <c r="AB369" i="13"/>
  <c r="AC369" i="13" s="1"/>
  <c r="AD369" i="13" s="1"/>
  <c r="L369" i="13"/>
  <c r="B370" i="13"/>
  <c r="G369" i="13"/>
  <c r="X369" i="13"/>
  <c r="I371" i="3"/>
  <c r="P369" i="13" l="1"/>
  <c r="O370" i="13"/>
  <c r="P370" i="13" s="1"/>
  <c r="R370" i="13"/>
  <c r="L370" i="13"/>
  <c r="G370" i="13"/>
  <c r="AB370" i="13"/>
  <c r="AC370" i="13" s="1"/>
  <c r="AD370" i="13" s="1"/>
  <c r="B371" i="13"/>
  <c r="X370" i="13"/>
  <c r="I372" i="3"/>
  <c r="O371" i="13" l="1"/>
  <c r="P371" i="13" s="1"/>
  <c r="R371" i="13"/>
  <c r="Q370" i="13"/>
  <c r="L371" i="13"/>
  <c r="AB371" i="13"/>
  <c r="AC371" i="13" s="1"/>
  <c r="AD371" i="13" s="1"/>
  <c r="G371" i="13"/>
  <c r="B372" i="13"/>
  <c r="X371" i="13"/>
  <c r="Q371" i="13"/>
  <c r="I373" i="3"/>
  <c r="O372" i="13" l="1"/>
  <c r="Q372" i="13" s="1"/>
  <c r="R372" i="13"/>
  <c r="L372" i="13"/>
  <c r="G372" i="13"/>
  <c r="AB372" i="13"/>
  <c r="AC372" i="13" s="1"/>
  <c r="AD372" i="13" s="1"/>
  <c r="B373" i="13"/>
  <c r="X372" i="13"/>
  <c r="I374" i="3"/>
  <c r="P372" i="13" l="1"/>
  <c r="O373" i="13"/>
  <c r="Q373" i="13" s="1"/>
  <c r="R373" i="13"/>
  <c r="G373" i="13"/>
  <c r="AB373" i="13"/>
  <c r="AC373" i="13" s="1"/>
  <c r="AD373" i="13" s="1"/>
  <c r="L373" i="13"/>
  <c r="B374" i="13"/>
  <c r="X373" i="13"/>
  <c r="I375" i="3"/>
  <c r="O374" i="13" l="1"/>
  <c r="Q374" i="13" s="1"/>
  <c r="R374" i="13"/>
  <c r="P373" i="13"/>
  <c r="L374" i="13"/>
  <c r="G374" i="13"/>
  <c r="AB374" i="13"/>
  <c r="AC374" i="13" s="1"/>
  <c r="AD374" i="13" s="1"/>
  <c r="B375" i="13"/>
  <c r="X374" i="13"/>
  <c r="I376" i="3"/>
  <c r="P374" i="13" l="1"/>
  <c r="O375" i="13"/>
  <c r="P375" i="13" s="1"/>
  <c r="R375" i="13"/>
  <c r="L375" i="13"/>
  <c r="G375" i="13"/>
  <c r="AB375" i="13"/>
  <c r="AC375" i="13" s="1"/>
  <c r="AD375" i="13" s="1"/>
  <c r="B376" i="13"/>
  <c r="X375" i="13"/>
  <c r="I377" i="3"/>
  <c r="Q375" i="13" l="1"/>
  <c r="O376" i="13"/>
  <c r="Q376" i="13" s="1"/>
  <c r="R376" i="13"/>
  <c r="G376" i="13"/>
  <c r="L376" i="13"/>
  <c r="AB376" i="13"/>
  <c r="AC376" i="13" s="1"/>
  <c r="AD376" i="13" s="1"/>
  <c r="X376" i="13"/>
  <c r="B377" i="13"/>
  <c r="I378" i="3"/>
  <c r="P376" i="13" l="1"/>
  <c r="O377" i="13"/>
  <c r="P377" i="13" s="1"/>
  <c r="R377" i="13"/>
  <c r="G377" i="13"/>
  <c r="B378" i="13"/>
  <c r="L377" i="13"/>
  <c r="AB377" i="13"/>
  <c r="AC377" i="13" s="1"/>
  <c r="AD377" i="13" s="1"/>
  <c r="X377" i="13"/>
  <c r="I379" i="3"/>
  <c r="O378" i="13" l="1"/>
  <c r="P378" i="13" s="1"/>
  <c r="R378" i="13"/>
  <c r="Q377" i="13"/>
  <c r="L378" i="13"/>
  <c r="G378" i="13"/>
  <c r="AB378" i="13"/>
  <c r="AC378" i="13" s="1"/>
  <c r="AD378" i="13" s="1"/>
  <c r="X378" i="13"/>
  <c r="B379" i="13"/>
  <c r="I380" i="3"/>
  <c r="Q378" i="13" l="1"/>
  <c r="O379" i="13"/>
  <c r="Q379" i="13" s="1"/>
  <c r="R379" i="13"/>
  <c r="L379" i="13"/>
  <c r="B380" i="13"/>
  <c r="G379" i="13"/>
  <c r="AB379" i="13"/>
  <c r="AC379" i="13" s="1"/>
  <c r="AD379" i="13" s="1"/>
  <c r="X379" i="13"/>
  <c r="I381" i="3"/>
  <c r="P379" i="13" l="1"/>
  <c r="O380" i="13"/>
  <c r="P380" i="13" s="1"/>
  <c r="R380" i="13"/>
  <c r="G380" i="13"/>
  <c r="AB380" i="13"/>
  <c r="AC380" i="13" s="1"/>
  <c r="AD380" i="13" s="1"/>
  <c r="X380" i="13"/>
  <c r="B381" i="13"/>
  <c r="L380" i="13"/>
  <c r="I382" i="3"/>
  <c r="Q380" i="13" l="1"/>
  <c r="O381" i="13"/>
  <c r="P381" i="13" s="1"/>
  <c r="R381" i="13"/>
  <c r="AB381" i="13"/>
  <c r="AC381" i="13" s="1"/>
  <c r="AD381" i="13" s="1"/>
  <c r="X381" i="13"/>
  <c r="B382" i="13"/>
  <c r="L381" i="13"/>
  <c r="G381" i="13"/>
  <c r="I383" i="3"/>
  <c r="Q381" i="13" l="1"/>
  <c r="O382" i="13"/>
  <c r="P382" i="13" s="1"/>
  <c r="R382" i="13"/>
  <c r="AB382" i="13"/>
  <c r="AC382" i="13" s="1"/>
  <c r="AD382" i="13" s="1"/>
  <c r="G382" i="13"/>
  <c r="X382" i="13"/>
  <c r="B383" i="13"/>
  <c r="L382" i="13"/>
  <c r="I384" i="3"/>
  <c r="Q382" i="13" l="1"/>
  <c r="O383" i="13"/>
  <c r="P383" i="13" s="1"/>
  <c r="R383" i="13"/>
  <c r="G383" i="13"/>
  <c r="AB383" i="13"/>
  <c r="AC383" i="13" s="1"/>
  <c r="AD383" i="13" s="1"/>
  <c r="X383" i="13"/>
  <c r="B384" i="13"/>
  <c r="L383" i="13"/>
  <c r="I385" i="3"/>
  <c r="Q383" i="13" l="1"/>
  <c r="O384" i="13"/>
  <c r="P384" i="13" s="1"/>
  <c r="R384" i="13"/>
  <c r="AB384" i="13"/>
  <c r="AC384" i="13" s="1"/>
  <c r="AD384" i="13" s="1"/>
  <c r="B385" i="13"/>
  <c r="X384" i="13"/>
  <c r="L384" i="13"/>
  <c r="G384" i="13"/>
  <c r="I386" i="3"/>
  <c r="Q384" i="13" l="1"/>
  <c r="O385" i="13"/>
  <c r="P385" i="13" s="1"/>
  <c r="R385" i="13"/>
  <c r="G385" i="13"/>
  <c r="AB385" i="13"/>
  <c r="AC385" i="13" s="1"/>
  <c r="AD385" i="13" s="1"/>
  <c r="L385" i="13"/>
  <c r="B386" i="13"/>
  <c r="X385" i="13"/>
  <c r="I387" i="3"/>
  <c r="Q385" i="13" l="1"/>
  <c r="O386" i="13"/>
  <c r="P386" i="13" s="1"/>
  <c r="R386" i="13"/>
  <c r="G386" i="13"/>
  <c r="AB386" i="13"/>
  <c r="AC386" i="13" s="1"/>
  <c r="AD386" i="13" s="1"/>
  <c r="L386" i="13"/>
  <c r="B387" i="13"/>
  <c r="X386" i="13"/>
  <c r="I388" i="3"/>
  <c r="Q386" i="13" l="1"/>
  <c r="O387" i="13"/>
  <c r="Q387" i="13" s="1"/>
  <c r="R387" i="13"/>
  <c r="L387" i="13"/>
  <c r="G387" i="13"/>
  <c r="AB387" i="13"/>
  <c r="AC387" i="13" s="1"/>
  <c r="AD387" i="13" s="1"/>
  <c r="B388" i="13"/>
  <c r="X387" i="13"/>
  <c r="I389" i="3"/>
  <c r="P387" i="13" l="1"/>
  <c r="O388" i="13"/>
  <c r="Q388" i="13" s="1"/>
  <c r="R388" i="13"/>
  <c r="G388" i="13"/>
  <c r="AB388" i="13"/>
  <c r="AC388" i="13" s="1"/>
  <c r="AD388" i="13" s="1"/>
  <c r="L388" i="13"/>
  <c r="B389" i="13"/>
  <c r="X388" i="13"/>
  <c r="I390" i="3"/>
  <c r="O389" i="13" l="1"/>
  <c r="P389" i="13" s="1"/>
  <c r="R389" i="13"/>
  <c r="P388" i="13"/>
  <c r="L389" i="13"/>
  <c r="AB389" i="13"/>
  <c r="AC389" i="13" s="1"/>
  <c r="AD389" i="13" s="1"/>
  <c r="G389" i="13"/>
  <c r="B390" i="13"/>
  <c r="X389" i="13"/>
  <c r="Q389" i="13"/>
  <c r="I391" i="3"/>
  <c r="O390" i="13" l="1"/>
  <c r="P390" i="13" s="1"/>
  <c r="R390" i="13"/>
  <c r="AB390" i="13"/>
  <c r="AC390" i="13" s="1"/>
  <c r="AD390" i="13" s="1"/>
  <c r="L390" i="13"/>
  <c r="B391" i="13"/>
  <c r="X390" i="13"/>
  <c r="G390" i="13"/>
  <c r="I392" i="3"/>
  <c r="Q390" i="13" l="1"/>
  <c r="O391" i="13"/>
  <c r="P391" i="13" s="1"/>
  <c r="R391" i="13"/>
  <c r="G391" i="13"/>
  <c r="AB391" i="13"/>
  <c r="AC391" i="13" s="1"/>
  <c r="AD391" i="13" s="1"/>
  <c r="L391" i="13"/>
  <c r="B392" i="13"/>
  <c r="X391" i="13"/>
  <c r="I393" i="3"/>
  <c r="Q391" i="13" l="1"/>
  <c r="O392" i="13"/>
  <c r="P392" i="13" s="1"/>
  <c r="R392" i="13"/>
  <c r="L392" i="13"/>
  <c r="AB392" i="13"/>
  <c r="AC392" i="13" s="1"/>
  <c r="AD392" i="13" s="1"/>
  <c r="G392" i="13"/>
  <c r="B393" i="13"/>
  <c r="X392" i="13"/>
  <c r="I394" i="3"/>
  <c r="Q392" i="13" l="1"/>
  <c r="O393" i="13"/>
  <c r="P393" i="13" s="1"/>
  <c r="R393" i="13"/>
  <c r="X393" i="13"/>
  <c r="AB393" i="13"/>
  <c r="AC393" i="13" s="1"/>
  <c r="AD393" i="13" s="1"/>
  <c r="B394" i="13"/>
  <c r="L393" i="13"/>
  <c r="G393" i="13"/>
  <c r="I395" i="3"/>
  <c r="Q393" i="13" l="1"/>
  <c r="O394" i="13"/>
  <c r="Q394" i="13" s="1"/>
  <c r="R394" i="13"/>
  <c r="G394" i="13"/>
  <c r="AB394" i="13"/>
  <c r="AC394" i="13" s="1"/>
  <c r="AD394" i="13" s="1"/>
  <c r="B395" i="13"/>
  <c r="L394" i="13"/>
  <c r="X394" i="13"/>
  <c r="I396" i="3"/>
  <c r="P394" i="13" l="1"/>
  <c r="O395" i="13"/>
  <c r="P395" i="13" s="1"/>
  <c r="R395" i="13"/>
  <c r="G395" i="13"/>
  <c r="AB395" i="13"/>
  <c r="AC395" i="13" s="1"/>
  <c r="AD395" i="13" s="1"/>
  <c r="B396" i="13"/>
  <c r="L395" i="13"/>
  <c r="X395" i="13"/>
  <c r="I397" i="3"/>
  <c r="Q395" i="13" l="1"/>
  <c r="O396" i="13"/>
  <c r="Q396" i="13" s="1"/>
  <c r="R396" i="13"/>
  <c r="AB396" i="13"/>
  <c r="AC396" i="13" s="1"/>
  <c r="AD396" i="13" s="1"/>
  <c r="G396" i="13"/>
  <c r="B397" i="13"/>
  <c r="L396" i="13"/>
  <c r="X396" i="13"/>
  <c r="I398" i="3"/>
  <c r="P396" i="13" l="1"/>
  <c r="O397" i="13"/>
  <c r="Q397" i="13" s="1"/>
  <c r="R397" i="13"/>
  <c r="G397" i="13"/>
  <c r="B398" i="13"/>
  <c r="AB397" i="13"/>
  <c r="AC397" i="13" s="1"/>
  <c r="AD397" i="13" s="1"/>
  <c r="L397" i="13"/>
  <c r="X397" i="13"/>
  <c r="I399" i="3"/>
  <c r="P397" i="13" l="1"/>
  <c r="O398" i="13"/>
  <c r="Q398" i="13" s="1"/>
  <c r="R398" i="13"/>
  <c r="L398" i="13"/>
  <c r="G398" i="13"/>
  <c r="AB398" i="13"/>
  <c r="AC398" i="13" s="1"/>
  <c r="AD398" i="13" s="1"/>
  <c r="B399" i="13"/>
  <c r="X398" i="13"/>
  <c r="I400" i="3"/>
  <c r="P398" i="13" l="1"/>
  <c r="O399" i="13"/>
  <c r="P399" i="13" s="1"/>
  <c r="R399" i="13"/>
  <c r="G399" i="13"/>
  <c r="L399" i="13"/>
  <c r="B400" i="13"/>
  <c r="AB399" i="13"/>
  <c r="AC399" i="13" s="1"/>
  <c r="AD399" i="13" s="1"/>
  <c r="X399" i="13"/>
  <c r="I401" i="3"/>
  <c r="Q399" i="13" l="1"/>
  <c r="O400" i="13"/>
  <c r="P400" i="13" s="1"/>
  <c r="R400" i="13"/>
  <c r="AB400" i="13"/>
  <c r="AC400" i="13" s="1"/>
  <c r="AD400" i="13" s="1"/>
  <c r="B401" i="13"/>
  <c r="L400" i="13"/>
  <c r="G400" i="13"/>
  <c r="X400" i="13"/>
  <c r="I402" i="3"/>
  <c r="Q400" i="13" l="1"/>
  <c r="O401" i="13"/>
  <c r="P401" i="13" s="1"/>
  <c r="R401" i="13"/>
  <c r="B402" i="13"/>
  <c r="L401" i="13"/>
  <c r="G401" i="13"/>
  <c r="AB401" i="13"/>
  <c r="AC401" i="13" s="1"/>
  <c r="AD401" i="13" s="1"/>
  <c r="X401" i="13"/>
  <c r="I403" i="3"/>
  <c r="Q401" i="13" l="1"/>
  <c r="O402" i="13"/>
  <c r="P402" i="13" s="1"/>
  <c r="R402" i="13"/>
  <c r="AB402" i="13"/>
  <c r="AC402" i="13" s="1"/>
  <c r="AD402" i="13" s="1"/>
  <c r="G402" i="13"/>
  <c r="L402" i="13"/>
  <c r="X402" i="13"/>
  <c r="B403" i="13"/>
  <c r="I404" i="3"/>
  <c r="Q402" i="13" l="1"/>
  <c r="O403" i="13"/>
  <c r="P403" i="13" s="1"/>
  <c r="R403" i="13"/>
  <c r="AB403" i="13"/>
  <c r="AC403" i="13" s="1"/>
  <c r="AD403" i="13" s="1"/>
  <c r="G403" i="13"/>
  <c r="B404" i="13"/>
  <c r="L403" i="13"/>
  <c r="X403" i="13"/>
  <c r="I405" i="3"/>
  <c r="O404" i="13" l="1"/>
  <c r="P404" i="13" s="1"/>
  <c r="R404" i="13"/>
  <c r="Q403" i="13"/>
  <c r="AB404" i="13"/>
  <c r="AC404" i="13" s="1"/>
  <c r="AD404" i="13" s="1"/>
  <c r="G404" i="13"/>
  <c r="B405" i="13"/>
  <c r="L404" i="13"/>
  <c r="X404" i="13"/>
  <c r="I406" i="3"/>
  <c r="Q404" i="13" l="1"/>
  <c r="O405" i="13"/>
  <c r="P405" i="13" s="1"/>
  <c r="R405" i="13"/>
  <c r="G405" i="13"/>
  <c r="AB405" i="13"/>
  <c r="AC405" i="13" s="1"/>
  <c r="AD405" i="13" s="1"/>
  <c r="B406" i="13"/>
  <c r="L405" i="13"/>
  <c r="X405" i="13"/>
  <c r="I407" i="3"/>
  <c r="Q405" i="13" l="1"/>
  <c r="O406" i="13"/>
  <c r="P406" i="13" s="1"/>
  <c r="R406" i="13"/>
  <c r="L406" i="13"/>
  <c r="X406" i="13"/>
  <c r="B407" i="13"/>
  <c r="G406" i="13"/>
  <c r="AB406" i="13"/>
  <c r="AC406" i="13" s="1"/>
  <c r="AD406" i="13" s="1"/>
  <c r="I408" i="3"/>
  <c r="Q406" i="13" l="1"/>
  <c r="O407" i="13"/>
  <c r="Q407" i="13" s="1"/>
  <c r="R407" i="13"/>
  <c r="AB407" i="13"/>
  <c r="AC407" i="13" s="1"/>
  <c r="AD407" i="13" s="1"/>
  <c r="L407" i="13"/>
  <c r="G407" i="13"/>
  <c r="B408" i="13"/>
  <c r="X407" i="13"/>
  <c r="I409" i="3"/>
  <c r="P407" i="13" l="1"/>
  <c r="O408" i="13"/>
  <c r="P408" i="13" s="1"/>
  <c r="R408" i="13"/>
  <c r="G408" i="13"/>
  <c r="AB408" i="13"/>
  <c r="AC408" i="13" s="1"/>
  <c r="AD408" i="13" s="1"/>
  <c r="L408" i="13"/>
  <c r="B409" i="13"/>
  <c r="X408" i="13"/>
  <c r="I410" i="3"/>
  <c r="Q408" i="13" l="1"/>
  <c r="O409" i="13"/>
  <c r="Q409" i="13" s="1"/>
  <c r="R409" i="13"/>
  <c r="G409" i="13"/>
  <c r="B410" i="13"/>
  <c r="L409" i="13"/>
  <c r="AB409" i="13"/>
  <c r="AC409" i="13" s="1"/>
  <c r="AD409" i="13" s="1"/>
  <c r="X409" i="13"/>
  <c r="I411" i="3"/>
  <c r="P409" i="13" l="1"/>
  <c r="O410" i="13"/>
  <c r="P410" i="13" s="1"/>
  <c r="R410" i="13"/>
  <c r="B411" i="13"/>
  <c r="L410" i="13"/>
  <c r="G410" i="13"/>
  <c r="AB410" i="13"/>
  <c r="AC410" i="13" s="1"/>
  <c r="AD410" i="13" s="1"/>
  <c r="X410" i="13"/>
  <c r="I412" i="3"/>
  <c r="Q410" i="13" l="1"/>
  <c r="O411" i="13"/>
  <c r="P411" i="13" s="1"/>
  <c r="R411" i="13"/>
  <c r="L411" i="13"/>
  <c r="G411" i="13"/>
  <c r="AB411" i="13"/>
  <c r="AC411" i="13" s="1"/>
  <c r="AD411" i="13" s="1"/>
  <c r="B412" i="13"/>
  <c r="X411" i="13"/>
  <c r="I413" i="3"/>
  <c r="Q411" i="13" l="1"/>
  <c r="O412" i="13"/>
  <c r="P412" i="13" s="1"/>
  <c r="R412" i="13"/>
  <c r="L412" i="13"/>
  <c r="G412" i="13"/>
  <c r="AB412" i="13"/>
  <c r="AC412" i="13" s="1"/>
  <c r="AD412" i="13" s="1"/>
  <c r="B413" i="13"/>
  <c r="X412" i="13"/>
  <c r="I414" i="3"/>
  <c r="Q412" i="13" l="1"/>
  <c r="O413" i="13"/>
  <c r="P413" i="13" s="1"/>
  <c r="R413" i="13"/>
  <c r="G413" i="13"/>
  <c r="L413" i="13"/>
  <c r="AB413" i="13"/>
  <c r="AC413" i="13" s="1"/>
  <c r="AD413" i="13" s="1"/>
  <c r="B414" i="13"/>
  <c r="X413" i="13"/>
  <c r="I415" i="3"/>
  <c r="Q413" i="13" l="1"/>
  <c r="O414" i="13"/>
  <c r="P414" i="13" s="1"/>
  <c r="R414" i="13"/>
  <c r="AB414" i="13"/>
  <c r="AC414" i="13" s="1"/>
  <c r="AD414" i="13" s="1"/>
  <c r="G414" i="13"/>
  <c r="B415" i="13"/>
  <c r="X414" i="13"/>
  <c r="L414" i="13"/>
  <c r="I416" i="3"/>
  <c r="Q414" i="13" l="1"/>
  <c r="O415" i="13"/>
  <c r="P415" i="13" s="1"/>
  <c r="R415" i="13"/>
  <c r="L415" i="13"/>
  <c r="AB415" i="13"/>
  <c r="AC415" i="13" s="1"/>
  <c r="AD415" i="13" s="1"/>
  <c r="X415" i="13"/>
  <c r="G415" i="13"/>
  <c r="B416" i="13"/>
  <c r="I417" i="3"/>
  <c r="Q415" i="13" l="1"/>
  <c r="O416" i="13"/>
  <c r="P416" i="13" s="1"/>
  <c r="R416" i="13"/>
  <c r="G416" i="13"/>
  <c r="AB416" i="13"/>
  <c r="AC416" i="13" s="1"/>
  <c r="AD416" i="13" s="1"/>
  <c r="B417" i="13"/>
  <c r="X416" i="13"/>
  <c r="L416" i="13"/>
  <c r="I418" i="3"/>
  <c r="O417" i="13" l="1"/>
  <c r="P417" i="13" s="1"/>
  <c r="R417" i="13"/>
  <c r="Q416" i="13"/>
  <c r="L417" i="13"/>
  <c r="G417" i="13"/>
  <c r="AB417" i="13"/>
  <c r="AC417" i="13" s="1"/>
  <c r="AD417" i="13" s="1"/>
  <c r="B418" i="13"/>
  <c r="X417" i="13"/>
  <c r="Q417" i="13"/>
  <c r="I419" i="3"/>
  <c r="O418" i="13" l="1"/>
  <c r="Q418" i="13" s="1"/>
  <c r="R418" i="13"/>
  <c r="G418" i="13"/>
  <c r="L418" i="13"/>
  <c r="B419" i="13"/>
  <c r="AB418" i="13"/>
  <c r="AC418" i="13" s="1"/>
  <c r="AD418" i="13" s="1"/>
  <c r="X418" i="13"/>
  <c r="I420" i="3"/>
  <c r="P418" i="13" l="1"/>
  <c r="O419" i="13"/>
  <c r="P419" i="13" s="1"/>
  <c r="R419" i="13"/>
  <c r="G419" i="13"/>
  <c r="L419" i="13"/>
  <c r="X419" i="13"/>
  <c r="B420" i="13"/>
  <c r="AB419" i="13"/>
  <c r="AC419" i="13" s="1"/>
  <c r="AD419" i="13" s="1"/>
  <c r="I421" i="3"/>
  <c r="O420" i="13" l="1"/>
  <c r="P420" i="13" s="1"/>
  <c r="R420" i="13"/>
  <c r="Q419" i="13"/>
  <c r="AB420" i="13"/>
  <c r="AC420" i="13" s="1"/>
  <c r="AD420" i="13" s="1"/>
  <c r="G420" i="13"/>
  <c r="B421" i="13"/>
  <c r="L420" i="13"/>
  <c r="X420" i="13"/>
  <c r="I422" i="3"/>
  <c r="Q420" i="13" l="1"/>
  <c r="O421" i="13"/>
  <c r="P421" i="13" s="1"/>
  <c r="R421" i="13"/>
  <c r="AB421" i="13"/>
  <c r="AC421" i="13" s="1"/>
  <c r="AD421" i="13" s="1"/>
  <c r="G421" i="13"/>
  <c r="B422" i="13"/>
  <c r="L421" i="13"/>
  <c r="X421" i="13"/>
  <c r="I423" i="3"/>
  <c r="Q421" i="13" l="1"/>
  <c r="O422" i="13"/>
  <c r="P422" i="13" s="1"/>
  <c r="R422" i="13"/>
  <c r="AB422" i="13"/>
  <c r="AC422" i="13" s="1"/>
  <c r="AD422" i="13" s="1"/>
  <c r="G422" i="13"/>
  <c r="B423" i="13"/>
  <c r="L422" i="13"/>
  <c r="X422" i="13"/>
  <c r="I424" i="3"/>
  <c r="Q422" i="13" l="1"/>
  <c r="O423" i="13"/>
  <c r="P423" i="13" s="1"/>
  <c r="R423" i="13"/>
  <c r="L423" i="13"/>
  <c r="G423" i="13"/>
  <c r="B424" i="13"/>
  <c r="AB423" i="13"/>
  <c r="AC423" i="13" s="1"/>
  <c r="AD423" i="13" s="1"/>
  <c r="X423" i="13"/>
  <c r="I425" i="3"/>
  <c r="Q423" i="13" l="1"/>
  <c r="O424" i="13"/>
  <c r="Q424" i="13" s="1"/>
  <c r="R424" i="13"/>
  <c r="AB424" i="13"/>
  <c r="AC424" i="13" s="1"/>
  <c r="AD424" i="13" s="1"/>
  <c r="G424" i="13"/>
  <c r="L424" i="13"/>
  <c r="B425" i="13"/>
  <c r="X424" i="13"/>
  <c r="I426" i="3"/>
  <c r="P424" i="13" l="1"/>
  <c r="O425" i="13"/>
  <c r="Q425" i="13" s="1"/>
  <c r="R425" i="13"/>
  <c r="G425" i="13"/>
  <c r="L425" i="13"/>
  <c r="AB425" i="13"/>
  <c r="AC425" i="13" s="1"/>
  <c r="AD425" i="13" s="1"/>
  <c r="B426" i="13"/>
  <c r="X425" i="13"/>
  <c r="I427" i="3"/>
  <c r="O426" i="13" l="1"/>
  <c r="P426" i="13" s="1"/>
  <c r="R426" i="13"/>
  <c r="P425" i="13"/>
  <c r="G426" i="13"/>
  <c r="AB426" i="13"/>
  <c r="AC426" i="13" s="1"/>
  <c r="AD426" i="13" s="1"/>
  <c r="X426" i="13"/>
  <c r="L426" i="13"/>
  <c r="B427" i="13"/>
  <c r="Q426" i="13"/>
  <c r="I428" i="3"/>
  <c r="O427" i="13" l="1"/>
  <c r="Q427" i="13" s="1"/>
  <c r="R427" i="13"/>
  <c r="AB427" i="13"/>
  <c r="AC427" i="13" s="1"/>
  <c r="AD427" i="13" s="1"/>
  <c r="L427" i="13"/>
  <c r="G427" i="13"/>
  <c r="B428" i="13"/>
  <c r="X427" i="13"/>
  <c r="I429" i="3"/>
  <c r="O428" i="13" l="1"/>
  <c r="Q428" i="13" s="1"/>
  <c r="R428" i="13"/>
  <c r="P427" i="13"/>
  <c r="G428" i="13"/>
  <c r="AB428" i="13"/>
  <c r="AC428" i="13" s="1"/>
  <c r="AD428" i="13" s="1"/>
  <c r="L428" i="13"/>
  <c r="B429" i="13"/>
  <c r="X428" i="13"/>
  <c r="I430" i="3"/>
  <c r="P428" i="13" l="1"/>
  <c r="O429" i="13"/>
  <c r="P429" i="13" s="1"/>
  <c r="R429" i="13"/>
  <c r="G429" i="13"/>
  <c r="AB429" i="13"/>
  <c r="AC429" i="13" s="1"/>
  <c r="AD429" i="13" s="1"/>
  <c r="L429" i="13"/>
  <c r="B430" i="13"/>
  <c r="X429" i="13"/>
  <c r="I431" i="3"/>
  <c r="Q429" i="13" l="1"/>
  <c r="O430" i="13"/>
  <c r="P430" i="13" s="1"/>
  <c r="R430" i="13"/>
  <c r="L430" i="13"/>
  <c r="B431" i="13"/>
  <c r="G430" i="13"/>
  <c r="AB430" i="13"/>
  <c r="AC430" i="13" s="1"/>
  <c r="AD430" i="13" s="1"/>
  <c r="X430" i="13"/>
  <c r="I432" i="3"/>
  <c r="Q430" i="13" l="1"/>
  <c r="O431" i="13"/>
  <c r="P431" i="13" s="1"/>
  <c r="R431" i="13"/>
  <c r="G431" i="13"/>
  <c r="AB431" i="13"/>
  <c r="AC431" i="13" s="1"/>
  <c r="AD431" i="13" s="1"/>
  <c r="L431" i="13"/>
  <c r="B432" i="13"/>
  <c r="X431" i="13"/>
  <c r="I433" i="3"/>
  <c r="Q431" i="13" l="1"/>
  <c r="O432" i="13"/>
  <c r="P432" i="13" s="1"/>
  <c r="R432" i="13"/>
  <c r="L432" i="13"/>
  <c r="G432" i="13"/>
  <c r="AB432" i="13"/>
  <c r="AC432" i="13" s="1"/>
  <c r="AD432" i="13" s="1"/>
  <c r="B433" i="13"/>
  <c r="X432" i="13"/>
  <c r="I434" i="3"/>
  <c r="Q432" i="13" l="1"/>
  <c r="O433" i="13"/>
  <c r="P433" i="13" s="1"/>
  <c r="R433" i="13"/>
  <c r="L433" i="13"/>
  <c r="AB433" i="13"/>
  <c r="AC433" i="13" s="1"/>
  <c r="AD433" i="13" s="1"/>
  <c r="G433" i="13"/>
  <c r="B434" i="13"/>
  <c r="X433" i="13"/>
  <c r="I435" i="3"/>
  <c r="Q433" i="13" l="1"/>
  <c r="O434" i="13"/>
  <c r="P434" i="13" s="1"/>
  <c r="R434" i="13"/>
  <c r="L434" i="13"/>
  <c r="G434" i="13"/>
  <c r="AB434" i="13"/>
  <c r="AC434" i="13" s="1"/>
  <c r="AD434" i="13" s="1"/>
  <c r="B435" i="13"/>
  <c r="X434" i="13"/>
  <c r="I436" i="3"/>
  <c r="Q434" i="13" l="1"/>
  <c r="O435" i="13"/>
  <c r="P435" i="13" s="1"/>
  <c r="R435" i="13"/>
  <c r="L435" i="13"/>
  <c r="G435" i="13"/>
  <c r="AB435" i="13"/>
  <c r="AC435" i="13" s="1"/>
  <c r="AD435" i="13" s="1"/>
  <c r="B436" i="13"/>
  <c r="X435" i="13"/>
  <c r="I437" i="3"/>
  <c r="Q435" i="13" l="1"/>
  <c r="O436" i="13"/>
  <c r="P436" i="13" s="1"/>
  <c r="R436" i="13"/>
  <c r="G436" i="13"/>
  <c r="AB436" i="13"/>
  <c r="AC436" i="13" s="1"/>
  <c r="AD436" i="13" s="1"/>
  <c r="B437" i="13"/>
  <c r="L436" i="13"/>
  <c r="X436" i="13"/>
  <c r="I438" i="3"/>
  <c r="Q436" i="13" l="1"/>
  <c r="O437" i="13"/>
  <c r="P437" i="13" s="1"/>
  <c r="R437" i="13"/>
  <c r="G437" i="13"/>
  <c r="AB437" i="13"/>
  <c r="AC437" i="13" s="1"/>
  <c r="AD437" i="13" s="1"/>
  <c r="L437" i="13"/>
  <c r="X437" i="13"/>
  <c r="B438" i="13"/>
  <c r="I439" i="3"/>
  <c r="Q437" i="13" l="1"/>
  <c r="O438" i="13"/>
  <c r="P438" i="13" s="1"/>
  <c r="R438" i="13"/>
  <c r="G438" i="13"/>
  <c r="L438" i="13"/>
  <c r="AB438" i="13"/>
  <c r="AC438" i="13" s="1"/>
  <c r="AD438" i="13" s="1"/>
  <c r="B439" i="13"/>
  <c r="X438" i="13"/>
  <c r="I440" i="3"/>
  <c r="Q438" i="13" l="1"/>
  <c r="O439" i="13"/>
  <c r="P439" i="13" s="1"/>
  <c r="R439" i="13"/>
  <c r="AB439" i="13"/>
  <c r="AC439" i="13" s="1"/>
  <c r="AD439" i="13" s="1"/>
  <c r="L439" i="13"/>
  <c r="B440" i="13"/>
  <c r="G439" i="13"/>
  <c r="X439" i="13"/>
  <c r="I441" i="3"/>
  <c r="Q439" i="13" l="1"/>
  <c r="O440" i="13"/>
  <c r="P440" i="13" s="1"/>
  <c r="R440" i="13"/>
  <c r="L440" i="13"/>
  <c r="G440" i="13"/>
  <c r="X440" i="13"/>
  <c r="B441" i="13"/>
  <c r="AB440" i="13"/>
  <c r="AC440" i="13" s="1"/>
  <c r="AD440" i="13" s="1"/>
  <c r="I442" i="3"/>
  <c r="Q440" i="13" l="1"/>
  <c r="O441" i="13"/>
  <c r="P441" i="13" s="1"/>
  <c r="R441" i="13"/>
  <c r="G441" i="13"/>
  <c r="AB441" i="13"/>
  <c r="AC441" i="13" s="1"/>
  <c r="AD441" i="13" s="1"/>
  <c r="L441" i="13"/>
  <c r="X441" i="13"/>
  <c r="B442" i="13"/>
  <c r="I443" i="3"/>
  <c r="Q441" i="13" l="1"/>
  <c r="O442" i="13"/>
  <c r="P442" i="13" s="1"/>
  <c r="R442" i="13"/>
  <c r="L442" i="13"/>
  <c r="G442" i="13"/>
  <c r="AB442" i="13"/>
  <c r="AC442" i="13" s="1"/>
  <c r="AD442" i="13" s="1"/>
  <c r="B443" i="13"/>
  <c r="X442" i="13"/>
  <c r="I444" i="3"/>
  <c r="Q442" i="13" l="1"/>
  <c r="O443" i="13"/>
  <c r="Q443" i="13" s="1"/>
  <c r="R443" i="13"/>
  <c r="L443" i="13"/>
  <c r="G443" i="13"/>
  <c r="AB443" i="13"/>
  <c r="AC443" i="13" s="1"/>
  <c r="AD443" i="13" s="1"/>
  <c r="B444" i="13"/>
  <c r="X443" i="13"/>
  <c r="I445" i="3"/>
  <c r="P443" i="13" l="1"/>
  <c r="O444" i="13"/>
  <c r="Q444" i="13" s="1"/>
  <c r="R444" i="13"/>
  <c r="G444" i="13"/>
  <c r="AB444" i="13"/>
  <c r="AC444" i="13" s="1"/>
  <c r="AD444" i="13" s="1"/>
  <c r="X444" i="13"/>
  <c r="B445" i="13"/>
  <c r="L444" i="13"/>
  <c r="I446" i="3"/>
  <c r="P444" i="13" l="1"/>
  <c r="O445" i="13"/>
  <c r="Q445" i="13" s="1"/>
  <c r="R445" i="13"/>
  <c r="L445" i="13"/>
  <c r="G445" i="13"/>
  <c r="AB445" i="13"/>
  <c r="AC445" i="13" s="1"/>
  <c r="AD445" i="13" s="1"/>
  <c r="X445" i="13"/>
  <c r="B446" i="13"/>
  <c r="I447" i="3"/>
  <c r="P445" i="13" l="1"/>
  <c r="O446" i="13"/>
  <c r="Q446" i="13" s="1"/>
  <c r="R446" i="13"/>
  <c r="G446" i="13"/>
  <c r="B447" i="13"/>
  <c r="L446" i="13"/>
  <c r="AB446" i="13"/>
  <c r="AC446" i="13" s="1"/>
  <c r="AD446" i="13" s="1"/>
  <c r="X446" i="13"/>
  <c r="I448" i="3"/>
  <c r="P446" i="13" l="1"/>
  <c r="O447" i="13"/>
  <c r="Q447" i="13" s="1"/>
  <c r="R447" i="13"/>
  <c r="G447" i="13"/>
  <c r="L447" i="13"/>
  <c r="AB447" i="13"/>
  <c r="AC447" i="13" s="1"/>
  <c r="AD447" i="13" s="1"/>
  <c r="B448" i="13"/>
  <c r="X447" i="13"/>
  <c r="I449" i="3"/>
  <c r="P447" i="13" l="1"/>
  <c r="O448" i="13"/>
  <c r="P448" i="13" s="1"/>
  <c r="R448" i="13"/>
  <c r="G448" i="13"/>
  <c r="AB448" i="13"/>
  <c r="AC448" i="13" s="1"/>
  <c r="AD448" i="13" s="1"/>
  <c r="L448" i="13"/>
  <c r="B449" i="13"/>
  <c r="X448" i="13"/>
  <c r="I450" i="3"/>
  <c r="O449" i="13" l="1"/>
  <c r="P449" i="13" s="1"/>
  <c r="R449" i="13"/>
  <c r="Q448" i="13"/>
  <c r="AB449" i="13"/>
  <c r="AC449" i="13" s="1"/>
  <c r="AD449" i="13" s="1"/>
  <c r="G449" i="13"/>
  <c r="B450" i="13"/>
  <c r="L449" i="13"/>
  <c r="X449" i="13"/>
  <c r="I451" i="3"/>
  <c r="Q449" i="13" l="1"/>
  <c r="O450" i="13"/>
  <c r="Q450" i="13" s="1"/>
  <c r="R450" i="13"/>
  <c r="AB450" i="13"/>
  <c r="AC450" i="13" s="1"/>
  <c r="AD450" i="13" s="1"/>
  <c r="G450" i="13"/>
  <c r="B451" i="13"/>
  <c r="L450" i="13"/>
  <c r="X450" i="13"/>
  <c r="I452" i="3"/>
  <c r="P450" i="13" l="1"/>
  <c r="O451" i="13"/>
  <c r="Q451" i="13" s="1"/>
  <c r="R451" i="13"/>
  <c r="AB451" i="13"/>
  <c r="AC451" i="13" s="1"/>
  <c r="AD451" i="13" s="1"/>
  <c r="G451" i="13"/>
  <c r="B452" i="13"/>
  <c r="L451" i="13"/>
  <c r="X451" i="13"/>
  <c r="I453" i="3"/>
  <c r="P451" i="13" l="1"/>
  <c r="O452" i="13"/>
  <c r="P452" i="13" s="1"/>
  <c r="R452" i="13"/>
  <c r="G452" i="13"/>
  <c r="AB452" i="13"/>
  <c r="AC452" i="13" s="1"/>
  <c r="AD452" i="13" s="1"/>
  <c r="B453" i="13"/>
  <c r="L452" i="13"/>
  <c r="X452" i="13"/>
  <c r="I454" i="3"/>
  <c r="O453" i="13" l="1"/>
  <c r="P453" i="13" s="1"/>
  <c r="R453" i="13"/>
  <c r="Q452" i="13"/>
  <c r="AB453" i="13"/>
  <c r="AC453" i="13" s="1"/>
  <c r="AD453" i="13" s="1"/>
  <c r="G453" i="13"/>
  <c r="L453" i="13"/>
  <c r="B454" i="13"/>
  <c r="X453" i="13"/>
  <c r="Q453" i="13"/>
  <c r="I455" i="3"/>
  <c r="O454" i="13" l="1"/>
  <c r="Q454" i="13" s="1"/>
  <c r="R454" i="13"/>
  <c r="L454" i="13"/>
  <c r="AB454" i="13"/>
  <c r="AC454" i="13" s="1"/>
  <c r="AD454" i="13" s="1"/>
  <c r="B455" i="13"/>
  <c r="G454" i="13"/>
  <c r="X454" i="13"/>
  <c r="I456" i="3"/>
  <c r="P454" i="13" l="1"/>
  <c r="O455" i="13"/>
  <c r="Q455" i="13" s="1"/>
  <c r="R455" i="13"/>
  <c r="AB455" i="13"/>
  <c r="AC455" i="13" s="1"/>
  <c r="AD455" i="13" s="1"/>
  <c r="L455" i="13"/>
  <c r="B456" i="13"/>
  <c r="G455" i="13"/>
  <c r="X455" i="13"/>
  <c r="I457" i="3"/>
  <c r="O456" i="13" l="1"/>
  <c r="Q456" i="13" s="1"/>
  <c r="R456" i="13"/>
  <c r="P455" i="13"/>
  <c r="AB456" i="13"/>
  <c r="AC456" i="13" s="1"/>
  <c r="AD456" i="13" s="1"/>
  <c r="L456" i="13"/>
  <c r="B457" i="13"/>
  <c r="G456" i="13"/>
  <c r="X456" i="13"/>
  <c r="P456" i="13"/>
  <c r="I458" i="3"/>
  <c r="O457" i="13" l="1"/>
  <c r="P457" i="13" s="1"/>
  <c r="R457" i="13"/>
  <c r="X457" i="13"/>
  <c r="L457" i="13"/>
  <c r="G457" i="13"/>
  <c r="AB457" i="13"/>
  <c r="AC457" i="13" s="1"/>
  <c r="AD457" i="13" s="1"/>
  <c r="B458" i="13"/>
  <c r="I459" i="3"/>
  <c r="Q457" i="13" l="1"/>
  <c r="O458" i="13"/>
  <c r="P458" i="13" s="1"/>
  <c r="R458" i="13"/>
  <c r="B459" i="13"/>
  <c r="L458" i="13"/>
  <c r="G458" i="13"/>
  <c r="AB458" i="13"/>
  <c r="AC458" i="13" s="1"/>
  <c r="AD458" i="13" s="1"/>
  <c r="X458" i="13"/>
  <c r="I460" i="3"/>
  <c r="Q458" i="13" l="1"/>
  <c r="O459" i="13"/>
  <c r="Q459" i="13" s="1"/>
  <c r="R459" i="13"/>
  <c r="G459" i="13"/>
  <c r="AB459" i="13"/>
  <c r="AC459" i="13" s="1"/>
  <c r="AD459" i="13" s="1"/>
  <c r="L459" i="13"/>
  <c r="B460" i="13"/>
  <c r="X459" i="13"/>
  <c r="I461" i="3"/>
  <c r="O460" i="13" l="1"/>
  <c r="P460" i="13" s="1"/>
  <c r="R460" i="13"/>
  <c r="P459" i="13"/>
  <c r="L460" i="13"/>
  <c r="AB460" i="13"/>
  <c r="AC460" i="13" s="1"/>
  <c r="AD460" i="13" s="1"/>
  <c r="G460" i="13"/>
  <c r="X460" i="13"/>
  <c r="B461" i="13"/>
  <c r="I462" i="3"/>
  <c r="Q460" i="13" l="1"/>
  <c r="O461" i="13"/>
  <c r="Q461" i="13" s="1"/>
  <c r="R461" i="13"/>
  <c r="G461" i="13"/>
  <c r="X461" i="13"/>
  <c r="AB461" i="13"/>
  <c r="AC461" i="13" s="1"/>
  <c r="AD461" i="13" s="1"/>
  <c r="L461" i="13"/>
  <c r="B462" i="13"/>
  <c r="I463" i="3"/>
  <c r="P461" i="13" l="1"/>
  <c r="O462" i="13"/>
  <c r="P462" i="13" s="1"/>
  <c r="R462" i="13"/>
  <c r="G462" i="13"/>
  <c r="AB462" i="13"/>
  <c r="AC462" i="13" s="1"/>
  <c r="AD462" i="13" s="1"/>
  <c r="L462" i="13"/>
  <c r="B463" i="13"/>
  <c r="X462" i="13"/>
  <c r="I464" i="3"/>
  <c r="O463" i="13" l="1"/>
  <c r="P463" i="13" s="1"/>
  <c r="R463" i="13"/>
  <c r="Q462" i="13"/>
  <c r="L463" i="13"/>
  <c r="G463" i="13"/>
  <c r="AB463" i="13"/>
  <c r="AC463" i="13" s="1"/>
  <c r="AD463" i="13" s="1"/>
  <c r="B464" i="13"/>
  <c r="X463" i="13"/>
  <c r="Q463" i="13"/>
  <c r="I465" i="3"/>
  <c r="O464" i="13" l="1"/>
  <c r="P464" i="13" s="1"/>
  <c r="R464" i="13"/>
  <c r="L464" i="13"/>
  <c r="G464" i="13"/>
  <c r="AB464" i="13"/>
  <c r="AC464" i="13" s="1"/>
  <c r="AD464" i="13" s="1"/>
  <c r="B465" i="13"/>
  <c r="X464" i="13"/>
  <c r="I466" i="3"/>
  <c r="O465" i="13" l="1"/>
  <c r="Q465" i="13" s="1"/>
  <c r="R465" i="13"/>
  <c r="Q464" i="13"/>
  <c r="AB465" i="13"/>
  <c r="AC465" i="13" s="1"/>
  <c r="AD465" i="13" s="1"/>
  <c r="G465" i="13"/>
  <c r="B466" i="13"/>
  <c r="L465" i="13"/>
  <c r="X465" i="13"/>
  <c r="I467" i="3"/>
  <c r="O466" i="13" l="1"/>
  <c r="P466" i="13" s="1"/>
  <c r="R466" i="13"/>
  <c r="P465" i="13"/>
  <c r="L466" i="13"/>
  <c r="AB466" i="13"/>
  <c r="AC466" i="13" s="1"/>
  <c r="AD466" i="13" s="1"/>
  <c r="B467" i="13"/>
  <c r="G466" i="13"/>
  <c r="X466" i="13"/>
  <c r="Q466" i="13"/>
  <c r="I468" i="3"/>
  <c r="O467" i="13" l="1"/>
  <c r="P467" i="13" s="1"/>
  <c r="R467" i="13"/>
  <c r="AB467" i="13"/>
  <c r="AC467" i="13" s="1"/>
  <c r="AD467" i="13" s="1"/>
  <c r="G467" i="13"/>
  <c r="B468" i="13"/>
  <c r="L467" i="13"/>
  <c r="X467" i="13"/>
  <c r="I469" i="3"/>
  <c r="Q467" i="13" l="1"/>
  <c r="O468" i="13"/>
  <c r="P468" i="13" s="1"/>
  <c r="R468" i="13"/>
  <c r="G468" i="13"/>
  <c r="X468" i="13"/>
  <c r="L468" i="13"/>
  <c r="AB468" i="13"/>
  <c r="AC468" i="13" s="1"/>
  <c r="AD468" i="13" s="1"/>
  <c r="B469" i="13"/>
  <c r="I470" i="3"/>
  <c r="Q468" i="13" l="1"/>
  <c r="O469" i="13"/>
  <c r="P469" i="13" s="1"/>
  <c r="R469" i="13"/>
  <c r="G469" i="13"/>
  <c r="L469" i="13"/>
  <c r="B470" i="13"/>
  <c r="AB469" i="13"/>
  <c r="AC469" i="13" s="1"/>
  <c r="AD469" i="13" s="1"/>
  <c r="X469" i="13"/>
  <c r="I471" i="3"/>
  <c r="Q469" i="13" l="1"/>
  <c r="O470" i="13"/>
  <c r="P470" i="13" s="1"/>
  <c r="R470" i="13"/>
  <c r="AB470" i="13"/>
  <c r="AC470" i="13" s="1"/>
  <c r="AD470" i="13" s="1"/>
  <c r="B471" i="13"/>
  <c r="L470" i="13"/>
  <c r="X470" i="13"/>
  <c r="G470" i="13"/>
  <c r="I472" i="3"/>
  <c r="Q470" i="13" l="1"/>
  <c r="O471" i="13"/>
  <c r="P471" i="13" s="1"/>
  <c r="R471" i="13"/>
  <c r="L471" i="13"/>
  <c r="AB471" i="13"/>
  <c r="AC471" i="13" s="1"/>
  <c r="AD471" i="13" s="1"/>
  <c r="B472" i="13"/>
  <c r="X471" i="13"/>
  <c r="G471" i="13"/>
  <c r="I473" i="3"/>
  <c r="Q471" i="13" l="1"/>
  <c r="O472" i="13"/>
  <c r="P472" i="13" s="1"/>
  <c r="R472" i="13"/>
  <c r="G472" i="13"/>
  <c r="AB472" i="13"/>
  <c r="AC472" i="13" s="1"/>
  <c r="AD472" i="13" s="1"/>
  <c r="B473" i="13"/>
  <c r="L472" i="13"/>
  <c r="X472" i="13"/>
  <c r="I474" i="3"/>
  <c r="Q472" i="13" l="1"/>
  <c r="O473" i="13"/>
  <c r="Q473" i="13" s="1"/>
  <c r="R473" i="13"/>
  <c r="L473" i="13"/>
  <c r="G473" i="13"/>
  <c r="AB473" i="13"/>
  <c r="AC473" i="13" s="1"/>
  <c r="AD473" i="13" s="1"/>
  <c r="B474" i="13"/>
  <c r="X473" i="13"/>
  <c r="I475" i="3"/>
  <c r="O474" i="13" l="1"/>
  <c r="P474" i="13" s="1"/>
  <c r="R474" i="13"/>
  <c r="P473" i="13"/>
  <c r="B475" i="13"/>
  <c r="G474" i="13"/>
  <c r="L474" i="13"/>
  <c r="AB474" i="13"/>
  <c r="AC474" i="13" s="1"/>
  <c r="AD474" i="13" s="1"/>
  <c r="X474" i="13"/>
  <c r="Q474" i="13"/>
  <c r="I476" i="3"/>
  <c r="O475" i="13" l="1"/>
  <c r="Q475" i="13" s="1"/>
  <c r="R475" i="13"/>
  <c r="AB475" i="13"/>
  <c r="AC475" i="13" s="1"/>
  <c r="AD475" i="13" s="1"/>
  <c r="L475" i="13"/>
  <c r="G475" i="13"/>
  <c r="B476" i="13"/>
  <c r="X475" i="13"/>
  <c r="I477" i="3"/>
  <c r="O476" i="13" l="1"/>
  <c r="Q476" i="13" s="1"/>
  <c r="R476" i="13"/>
  <c r="P475" i="13"/>
  <c r="G476" i="13"/>
  <c r="AB476" i="13"/>
  <c r="AC476" i="13" s="1"/>
  <c r="AD476" i="13" s="1"/>
  <c r="L476" i="13"/>
  <c r="B477" i="13"/>
  <c r="X476" i="13"/>
  <c r="I478" i="3"/>
  <c r="P476" i="13" l="1"/>
  <c r="O477" i="13"/>
  <c r="P477" i="13" s="1"/>
  <c r="R477" i="13"/>
  <c r="B478" i="13"/>
  <c r="L477" i="13"/>
  <c r="G477" i="13"/>
  <c r="AB477" i="13"/>
  <c r="AC477" i="13" s="1"/>
  <c r="AD477" i="13" s="1"/>
  <c r="X477" i="13"/>
  <c r="I479" i="3"/>
  <c r="Q477" i="13" l="1"/>
  <c r="O478" i="13"/>
  <c r="P478" i="13" s="1"/>
  <c r="R478" i="13"/>
  <c r="G478" i="13"/>
  <c r="L478" i="13"/>
  <c r="AB478" i="13"/>
  <c r="AC478" i="13" s="1"/>
  <c r="AD478" i="13" s="1"/>
  <c r="X478" i="13"/>
  <c r="B479" i="13"/>
  <c r="I480" i="3"/>
  <c r="Q478" i="13" l="1"/>
  <c r="O479" i="13"/>
  <c r="Q479" i="13" s="1"/>
  <c r="R479" i="13"/>
  <c r="AB479" i="13"/>
  <c r="AC479" i="13" s="1"/>
  <c r="AD479" i="13" s="1"/>
  <c r="L479" i="13"/>
  <c r="G479" i="13"/>
  <c r="B480" i="13"/>
  <c r="X479" i="13"/>
  <c r="I481" i="3"/>
  <c r="P479" i="13" l="1"/>
  <c r="O480" i="13"/>
  <c r="P480" i="13" s="1"/>
  <c r="R480" i="13"/>
  <c r="L480" i="13"/>
  <c r="G480" i="13"/>
  <c r="AB480" i="13"/>
  <c r="AC480" i="13" s="1"/>
  <c r="AD480" i="13" s="1"/>
  <c r="B481" i="13"/>
  <c r="X480" i="13"/>
  <c r="I482" i="3"/>
  <c r="Q480" i="13" l="1"/>
  <c r="O481" i="13"/>
  <c r="P481" i="13" s="1"/>
  <c r="R481" i="13"/>
  <c r="L481" i="13"/>
  <c r="B482" i="13"/>
  <c r="G481" i="13"/>
  <c r="AB481" i="13"/>
  <c r="AC481" i="13" s="1"/>
  <c r="AD481" i="13" s="1"/>
  <c r="X481" i="13"/>
  <c r="I483" i="3"/>
  <c r="O482" i="13" l="1"/>
  <c r="Q482" i="13" s="1"/>
  <c r="R482" i="13"/>
  <c r="Q481" i="13"/>
  <c r="G482" i="13"/>
  <c r="L482" i="13"/>
  <c r="B483" i="13"/>
  <c r="AB482" i="13"/>
  <c r="AC482" i="13" s="1"/>
  <c r="AD482" i="13" s="1"/>
  <c r="X482" i="13"/>
  <c r="P482" i="13"/>
  <c r="I484" i="3"/>
  <c r="O483" i="13" l="1"/>
  <c r="P483" i="13" s="1"/>
  <c r="R483" i="13"/>
  <c r="AB483" i="13"/>
  <c r="AC483" i="13" s="1"/>
  <c r="AD483" i="13" s="1"/>
  <c r="X483" i="13"/>
  <c r="L483" i="13"/>
  <c r="B484" i="13"/>
  <c r="G483" i="13"/>
  <c r="I485" i="3"/>
  <c r="Q483" i="13" l="1"/>
  <c r="O484" i="13"/>
  <c r="Q484" i="13" s="1"/>
  <c r="R484" i="13"/>
  <c r="L484" i="13"/>
  <c r="G484" i="13"/>
  <c r="AB484" i="13"/>
  <c r="AC484" i="13" s="1"/>
  <c r="AD484" i="13" s="1"/>
  <c r="B485" i="13"/>
  <c r="X484" i="13"/>
  <c r="I486" i="3"/>
  <c r="O485" i="13" l="1"/>
  <c r="P485" i="13" s="1"/>
  <c r="R485" i="13"/>
  <c r="P484" i="13"/>
  <c r="G485" i="13"/>
  <c r="AB485" i="13"/>
  <c r="AC485" i="13" s="1"/>
  <c r="AD485" i="13" s="1"/>
  <c r="L485" i="13"/>
  <c r="B486" i="13"/>
  <c r="X485" i="13"/>
  <c r="I487" i="3"/>
  <c r="Q485" i="13" l="1"/>
  <c r="O486" i="13"/>
  <c r="P486" i="13" s="1"/>
  <c r="R486" i="13"/>
  <c r="AB486" i="13"/>
  <c r="AC486" i="13" s="1"/>
  <c r="AD486" i="13" s="1"/>
  <c r="G486" i="13"/>
  <c r="L486" i="13"/>
  <c r="B487" i="13"/>
  <c r="X486" i="13"/>
  <c r="I488" i="3"/>
  <c r="Q486" i="13" l="1"/>
  <c r="O487" i="13"/>
  <c r="P487" i="13" s="1"/>
  <c r="R487" i="13"/>
  <c r="L487" i="13"/>
  <c r="G487" i="13"/>
  <c r="AB487" i="13"/>
  <c r="AC487" i="13" s="1"/>
  <c r="AD487" i="13" s="1"/>
  <c r="B488" i="13"/>
  <c r="X487" i="13"/>
  <c r="I489" i="3"/>
  <c r="Q487" i="13" l="1"/>
  <c r="O488" i="13"/>
  <c r="P488" i="13" s="1"/>
  <c r="R488" i="13"/>
  <c r="AB488" i="13"/>
  <c r="AC488" i="13" s="1"/>
  <c r="AD488" i="13" s="1"/>
  <c r="L488" i="13"/>
  <c r="B489" i="13"/>
  <c r="G488" i="13"/>
  <c r="X488" i="13"/>
  <c r="I490" i="3"/>
  <c r="Q488" i="13" l="1"/>
  <c r="O489" i="13"/>
  <c r="P489" i="13" s="1"/>
  <c r="R489" i="13"/>
  <c r="G489" i="13"/>
  <c r="L489" i="13"/>
  <c r="AB489" i="13"/>
  <c r="AC489" i="13" s="1"/>
  <c r="AD489" i="13" s="1"/>
  <c r="B490" i="13"/>
  <c r="X489" i="13"/>
  <c r="I491" i="3"/>
  <c r="Q489" i="13" l="1"/>
  <c r="O490" i="13"/>
  <c r="P490" i="13" s="1"/>
  <c r="R490" i="13"/>
  <c r="L490" i="13"/>
  <c r="G490" i="13"/>
  <c r="AB490" i="13"/>
  <c r="AC490" i="13" s="1"/>
  <c r="AD490" i="13" s="1"/>
  <c r="B491" i="13"/>
  <c r="X490" i="13"/>
  <c r="I492" i="3"/>
  <c r="Q490" i="13" l="1"/>
  <c r="O491" i="13"/>
  <c r="Q491" i="13" s="1"/>
  <c r="R491" i="13"/>
  <c r="G491" i="13"/>
  <c r="L491" i="13"/>
  <c r="B492" i="13"/>
  <c r="AB491" i="13"/>
  <c r="AC491" i="13" s="1"/>
  <c r="AD491" i="13" s="1"/>
  <c r="X491" i="13"/>
  <c r="I493" i="3"/>
  <c r="P491" i="13" l="1"/>
  <c r="O492" i="13"/>
  <c r="Q492" i="13" s="1"/>
  <c r="R492" i="13"/>
  <c r="G492" i="13"/>
  <c r="AB492" i="13"/>
  <c r="AC492" i="13" s="1"/>
  <c r="AD492" i="13" s="1"/>
  <c r="X492" i="13"/>
  <c r="B493" i="13"/>
  <c r="L492" i="13"/>
  <c r="I494" i="3"/>
  <c r="P492" i="13" l="1"/>
  <c r="O493" i="13"/>
  <c r="Q493" i="13" s="1"/>
  <c r="R493" i="13"/>
  <c r="G493" i="13"/>
  <c r="X493" i="13"/>
  <c r="AB493" i="13"/>
  <c r="AC493" i="13" s="1"/>
  <c r="AD493" i="13" s="1"/>
  <c r="B494" i="13"/>
  <c r="L493" i="13"/>
  <c r="I495" i="3"/>
  <c r="P493" i="13" l="1"/>
  <c r="O494" i="13"/>
  <c r="P494" i="13" s="1"/>
  <c r="R494" i="13"/>
  <c r="G494" i="13"/>
  <c r="B495" i="13"/>
  <c r="AB494" i="13"/>
  <c r="AC494" i="13" s="1"/>
  <c r="AD494" i="13" s="1"/>
  <c r="L494" i="13"/>
  <c r="X494" i="13"/>
  <c r="I496" i="3"/>
  <c r="O495" i="13" l="1"/>
  <c r="P495" i="13" s="1"/>
  <c r="R495" i="13"/>
  <c r="Q494" i="13"/>
  <c r="B496" i="13"/>
  <c r="L495" i="13"/>
  <c r="G495" i="13"/>
  <c r="AB495" i="13"/>
  <c r="AC495" i="13" s="1"/>
  <c r="AD495" i="13" s="1"/>
  <c r="X495" i="13"/>
  <c r="I497" i="3"/>
  <c r="Q495" i="13" l="1"/>
  <c r="O496" i="13"/>
  <c r="P496" i="13" s="1"/>
  <c r="R496" i="13"/>
  <c r="G496" i="13"/>
  <c r="AB496" i="13"/>
  <c r="AC496" i="13" s="1"/>
  <c r="AD496" i="13" s="1"/>
  <c r="L496" i="13"/>
  <c r="B497" i="13"/>
  <c r="X496" i="13"/>
  <c r="I498" i="3"/>
  <c r="Q496" i="13" l="1"/>
  <c r="O497" i="13"/>
  <c r="Q497" i="13" s="1"/>
  <c r="R497" i="13"/>
  <c r="L497" i="13"/>
  <c r="G497" i="13"/>
  <c r="AB497" i="13"/>
  <c r="AC497" i="13" s="1"/>
  <c r="AD497" i="13" s="1"/>
  <c r="B498" i="13"/>
  <c r="X497" i="13"/>
  <c r="I499" i="3"/>
  <c r="P497" i="13" l="1"/>
  <c r="O498" i="13"/>
  <c r="Q498" i="13" s="1"/>
  <c r="R498" i="13"/>
  <c r="L498" i="13"/>
  <c r="G498" i="13"/>
  <c r="AB498" i="13"/>
  <c r="AC498" i="13" s="1"/>
  <c r="AD498" i="13" s="1"/>
  <c r="X498" i="13"/>
  <c r="B499" i="13"/>
  <c r="I500" i="3"/>
  <c r="P498" i="13" l="1"/>
  <c r="O499" i="13"/>
  <c r="Q499" i="13" s="1"/>
  <c r="R499" i="13"/>
  <c r="L499" i="13"/>
  <c r="B500" i="13"/>
  <c r="G499" i="13"/>
  <c r="AB499" i="13"/>
  <c r="AC499" i="13" s="1"/>
  <c r="AD499" i="13" s="1"/>
  <c r="X499" i="13"/>
  <c r="I501" i="3"/>
  <c r="P499" i="13" l="1"/>
  <c r="O500" i="13"/>
  <c r="P500" i="13" s="1"/>
  <c r="R500" i="13"/>
  <c r="L500" i="13"/>
  <c r="AB500" i="13"/>
  <c r="AC500" i="13" s="1"/>
  <c r="AD500" i="13" s="1"/>
  <c r="G500" i="13"/>
  <c r="X500" i="13"/>
  <c r="B501" i="13"/>
  <c r="I502" i="3"/>
  <c r="Q500" i="13" l="1"/>
  <c r="O501" i="13"/>
  <c r="P501" i="13" s="1"/>
  <c r="R501" i="13"/>
  <c r="AB501" i="13"/>
  <c r="AC501" i="13" s="1"/>
  <c r="AD501" i="13" s="1"/>
  <c r="G501" i="13"/>
  <c r="B502" i="13"/>
  <c r="L501" i="13"/>
  <c r="X501" i="13"/>
  <c r="I503" i="3"/>
  <c r="Q501" i="13" l="1"/>
  <c r="O502" i="13"/>
  <c r="P502" i="13" s="1"/>
  <c r="R502" i="13"/>
  <c r="AB502" i="13"/>
  <c r="AC502" i="13" s="1"/>
  <c r="AD502" i="13" s="1"/>
  <c r="G502" i="13"/>
  <c r="L502" i="13"/>
  <c r="B503" i="13"/>
  <c r="X502" i="13"/>
  <c r="I504" i="3"/>
  <c r="Q502" i="13" l="1"/>
  <c r="O503" i="13"/>
  <c r="P503" i="13" s="1"/>
  <c r="R503" i="13"/>
  <c r="G503" i="13"/>
  <c r="AB503" i="13"/>
  <c r="AC503" i="13" s="1"/>
  <c r="AD503" i="13" s="1"/>
  <c r="L503" i="13"/>
  <c r="B504" i="13"/>
  <c r="X503" i="13"/>
  <c r="I505" i="3"/>
  <c r="Q503" i="13" l="1"/>
  <c r="O504" i="13"/>
  <c r="P504" i="13" s="1"/>
  <c r="R504" i="13"/>
  <c r="AB504" i="13"/>
  <c r="AC504" i="13" s="1"/>
  <c r="AD504" i="13" s="1"/>
  <c r="X504" i="13"/>
  <c r="L504" i="13"/>
  <c r="B505" i="13"/>
  <c r="G504" i="13"/>
  <c r="I506" i="3"/>
  <c r="Q504" i="13" l="1"/>
  <c r="O505" i="13"/>
  <c r="P505" i="13" s="1"/>
  <c r="R505" i="13"/>
  <c r="AB505" i="13"/>
  <c r="AC505" i="13" s="1"/>
  <c r="AD505" i="13" s="1"/>
  <c r="B506" i="13"/>
  <c r="G505" i="13"/>
  <c r="L505" i="13"/>
  <c r="X505" i="13"/>
  <c r="I507" i="3"/>
  <c r="Q505" i="13" l="1"/>
  <c r="O506" i="13"/>
  <c r="Q506" i="13" s="1"/>
  <c r="R506" i="13"/>
  <c r="L506" i="13"/>
  <c r="AB506" i="13"/>
  <c r="AC506" i="13" s="1"/>
  <c r="AD506" i="13" s="1"/>
  <c r="G506" i="13"/>
  <c r="B507" i="13"/>
  <c r="X506" i="13"/>
  <c r="I508" i="3"/>
  <c r="P506" i="13" l="1"/>
  <c r="O507" i="13"/>
  <c r="Q507" i="13" s="1"/>
  <c r="R507" i="13"/>
  <c r="L507" i="13"/>
  <c r="AB507" i="13"/>
  <c r="AC507" i="13" s="1"/>
  <c r="AD507" i="13" s="1"/>
  <c r="B508" i="13"/>
  <c r="G507" i="13"/>
  <c r="X507" i="13"/>
  <c r="I509" i="3"/>
  <c r="P507" i="13" l="1"/>
  <c r="O508" i="13"/>
  <c r="Q508" i="13" s="1"/>
  <c r="R508" i="13"/>
  <c r="G508" i="13"/>
  <c r="AB508" i="13"/>
  <c r="AC508" i="13" s="1"/>
  <c r="AD508" i="13" s="1"/>
  <c r="L508" i="13"/>
  <c r="B509" i="13"/>
  <c r="X508" i="13"/>
  <c r="I510" i="3"/>
  <c r="P508" i="13" l="1"/>
  <c r="O509" i="13"/>
  <c r="P509" i="13" s="1"/>
  <c r="R509" i="13"/>
  <c r="G509" i="13"/>
  <c r="AB509" i="13"/>
  <c r="AC509" i="13" s="1"/>
  <c r="AD509" i="13" s="1"/>
  <c r="L509" i="13"/>
  <c r="X509" i="13"/>
  <c r="B510" i="13"/>
  <c r="I511" i="3"/>
  <c r="Q509" i="13" l="1"/>
  <c r="O510" i="13"/>
  <c r="P510" i="13" s="1"/>
  <c r="R510" i="13"/>
  <c r="L510" i="13"/>
  <c r="G510" i="13"/>
  <c r="AB510" i="13"/>
  <c r="AC510" i="13" s="1"/>
  <c r="AD510" i="13" s="1"/>
  <c r="B511" i="13"/>
  <c r="X510" i="13"/>
  <c r="I512" i="3"/>
  <c r="Q510" i="13" l="1"/>
  <c r="O511" i="13"/>
  <c r="P511" i="13" s="1"/>
  <c r="R511" i="13"/>
  <c r="L511" i="13"/>
  <c r="AB511" i="13"/>
  <c r="AC511" i="13" s="1"/>
  <c r="AD511" i="13" s="1"/>
  <c r="G511" i="13"/>
  <c r="B512" i="13"/>
  <c r="X511" i="13"/>
  <c r="I513" i="3"/>
  <c r="Q511" i="13" l="1"/>
  <c r="O512" i="13"/>
  <c r="Q512" i="13" s="1"/>
  <c r="R512" i="13"/>
  <c r="AB512" i="13"/>
  <c r="AC512" i="13" s="1"/>
  <c r="AD512" i="13" s="1"/>
  <c r="X512" i="13"/>
  <c r="L512" i="13"/>
  <c r="B513" i="13"/>
  <c r="G512" i="13"/>
  <c r="I514" i="3"/>
  <c r="P512" i="13" l="1"/>
  <c r="O513" i="13"/>
  <c r="Q513" i="13" s="1"/>
  <c r="R513" i="13"/>
  <c r="AB513" i="13"/>
  <c r="AC513" i="13" s="1"/>
  <c r="AD513" i="13" s="1"/>
  <c r="G513" i="13"/>
  <c r="L513" i="13"/>
  <c r="B514" i="13"/>
  <c r="X513" i="13"/>
  <c r="I515" i="3"/>
  <c r="P513" i="13" l="1"/>
  <c r="O514" i="13"/>
  <c r="P514" i="13" s="1"/>
  <c r="R514" i="13"/>
  <c r="L514" i="13"/>
  <c r="G514" i="13"/>
  <c r="AB514" i="13"/>
  <c r="AC514" i="13" s="1"/>
  <c r="AD514" i="13" s="1"/>
  <c r="B515" i="13"/>
  <c r="X514" i="13"/>
  <c r="I516" i="3"/>
  <c r="Q514" i="13" l="1"/>
  <c r="O515" i="13"/>
  <c r="P515" i="13" s="1"/>
  <c r="R515" i="13"/>
  <c r="AB515" i="13"/>
  <c r="AC515" i="13" s="1"/>
  <c r="AD515" i="13" s="1"/>
  <c r="L515" i="13"/>
  <c r="G515" i="13"/>
  <c r="B516" i="13"/>
  <c r="X515" i="13"/>
  <c r="I517" i="3"/>
  <c r="Q515" i="13" l="1"/>
  <c r="O516" i="13"/>
  <c r="P516" i="13" s="1"/>
  <c r="R516" i="13"/>
  <c r="L516" i="13"/>
  <c r="G516" i="13"/>
  <c r="AB516" i="13"/>
  <c r="AC516" i="13" s="1"/>
  <c r="AD516" i="13" s="1"/>
  <c r="B517" i="13"/>
  <c r="X516" i="13"/>
  <c r="I518" i="3"/>
  <c r="Q516" i="13" l="1"/>
  <c r="O517" i="13"/>
  <c r="P517" i="13" s="1"/>
  <c r="R517" i="13"/>
  <c r="L517" i="13"/>
  <c r="G517" i="13"/>
  <c r="AB517" i="13"/>
  <c r="AC517" i="13" s="1"/>
  <c r="AD517" i="13" s="1"/>
  <c r="B518" i="13"/>
  <c r="X517" i="13"/>
  <c r="I519" i="3"/>
  <c r="Q517" i="13" l="1"/>
  <c r="O518" i="13"/>
  <c r="Q518" i="13" s="1"/>
  <c r="R518" i="13"/>
  <c r="G518" i="13"/>
  <c r="B519" i="13"/>
  <c r="L518" i="13"/>
  <c r="AB518" i="13"/>
  <c r="AC518" i="13" s="1"/>
  <c r="AD518" i="13" s="1"/>
  <c r="X518" i="13"/>
  <c r="I520" i="3"/>
  <c r="P518" i="13" l="1"/>
  <c r="O519" i="13"/>
  <c r="P519" i="13" s="1"/>
  <c r="R519" i="13"/>
  <c r="G519" i="13"/>
  <c r="AB519" i="13"/>
  <c r="AC519" i="13" s="1"/>
  <c r="AD519" i="13" s="1"/>
  <c r="L519" i="13"/>
  <c r="B520" i="13"/>
  <c r="X519" i="13"/>
  <c r="I521" i="3"/>
  <c r="O520" i="13" l="1"/>
  <c r="Q520" i="13" s="1"/>
  <c r="R520" i="13"/>
  <c r="Q519" i="13"/>
  <c r="L520" i="13"/>
  <c r="G520" i="13"/>
  <c r="AB520" i="13"/>
  <c r="AC520" i="13" s="1"/>
  <c r="AD520" i="13" s="1"/>
  <c r="B521" i="13"/>
  <c r="X520" i="13"/>
  <c r="I522" i="3"/>
  <c r="P520" i="13" l="1"/>
  <c r="O521" i="13"/>
  <c r="Q521" i="13" s="1"/>
  <c r="R521" i="13"/>
  <c r="AB521" i="13"/>
  <c r="AC521" i="13" s="1"/>
  <c r="AD521" i="13" s="1"/>
  <c r="G521" i="13"/>
  <c r="L521" i="13"/>
  <c r="B522" i="13"/>
  <c r="X521" i="13"/>
  <c r="I523" i="3"/>
  <c r="P521" i="13" l="1"/>
  <c r="O522" i="13"/>
  <c r="Q522" i="13" s="1"/>
  <c r="R522" i="13"/>
  <c r="L522" i="13"/>
  <c r="G522" i="13"/>
  <c r="AB522" i="13"/>
  <c r="AC522" i="13" s="1"/>
  <c r="AD522" i="13" s="1"/>
  <c r="B523" i="13"/>
  <c r="X522" i="13"/>
  <c r="I524" i="3"/>
  <c r="P522" i="13" l="1"/>
  <c r="O523" i="13"/>
  <c r="Q523" i="13" s="1"/>
  <c r="R523" i="13"/>
  <c r="L523" i="13"/>
  <c r="AB523" i="13"/>
  <c r="AC523" i="13" s="1"/>
  <c r="AD523" i="13" s="1"/>
  <c r="G523" i="13"/>
  <c r="B524" i="13"/>
  <c r="X523" i="13"/>
  <c r="I525" i="3"/>
  <c r="O524" i="13" l="1"/>
  <c r="P524" i="13" s="1"/>
  <c r="R524" i="13"/>
  <c r="P523" i="13"/>
  <c r="L524" i="13"/>
  <c r="G524" i="13"/>
  <c r="AB524" i="13"/>
  <c r="AC524" i="13" s="1"/>
  <c r="AD524" i="13" s="1"/>
  <c r="B525" i="13"/>
  <c r="X524" i="13"/>
  <c r="I526" i="3"/>
  <c r="Q524" i="13" l="1"/>
  <c r="O525" i="13"/>
  <c r="P525" i="13" s="1"/>
  <c r="R525" i="13"/>
  <c r="L525" i="13"/>
  <c r="AB525" i="13"/>
  <c r="AC525" i="13" s="1"/>
  <c r="AD525" i="13" s="1"/>
  <c r="X525" i="13"/>
  <c r="G525" i="13"/>
  <c r="B526" i="13"/>
  <c r="I527" i="3"/>
  <c r="Q525" i="13" l="1"/>
  <c r="O526" i="13"/>
  <c r="P526" i="13" s="1"/>
  <c r="R526" i="13"/>
  <c r="B527" i="13"/>
  <c r="L526" i="13"/>
  <c r="G526" i="13"/>
  <c r="AB526" i="13"/>
  <c r="AC526" i="13" s="1"/>
  <c r="AD526" i="13" s="1"/>
  <c r="X526" i="13"/>
  <c r="I528" i="3"/>
  <c r="Q526" i="13" l="1"/>
  <c r="O527" i="13"/>
  <c r="Q527" i="13" s="1"/>
  <c r="R527" i="13"/>
  <c r="L527" i="13"/>
  <c r="AB527" i="13"/>
  <c r="AC527" i="13" s="1"/>
  <c r="AD527" i="13" s="1"/>
  <c r="B528" i="13"/>
  <c r="G527" i="13"/>
  <c r="X527" i="13"/>
  <c r="I529" i="3"/>
  <c r="P527" i="13" l="1"/>
  <c r="O528" i="13"/>
  <c r="P528" i="13" s="1"/>
  <c r="R528" i="13"/>
  <c r="AB528" i="13"/>
  <c r="AC528" i="13" s="1"/>
  <c r="AD528" i="13" s="1"/>
  <c r="G528" i="13"/>
  <c r="L528" i="13"/>
  <c r="B529" i="13"/>
  <c r="X528" i="13"/>
  <c r="I530" i="3"/>
  <c r="Q528" i="13" l="1"/>
  <c r="O529" i="13"/>
  <c r="P529" i="13" s="1"/>
  <c r="R529" i="13"/>
  <c r="G529" i="13"/>
  <c r="AB529" i="13"/>
  <c r="AC529" i="13" s="1"/>
  <c r="AD529" i="13" s="1"/>
  <c r="L529" i="13"/>
  <c r="B530" i="13"/>
  <c r="X529" i="13"/>
  <c r="I531" i="3"/>
  <c r="Q529" i="13" l="1"/>
  <c r="O530" i="13"/>
  <c r="P530" i="13" s="1"/>
  <c r="R530" i="13"/>
  <c r="AB530" i="13"/>
  <c r="AC530" i="13" s="1"/>
  <c r="AD530" i="13" s="1"/>
  <c r="G530" i="13"/>
  <c r="L530" i="13"/>
  <c r="X530" i="13"/>
  <c r="B531" i="13"/>
  <c r="I532" i="3"/>
  <c r="Q530" i="13" l="1"/>
  <c r="O531" i="13"/>
  <c r="Q531" i="13" s="1"/>
  <c r="R531" i="13"/>
  <c r="L531" i="13"/>
  <c r="B532" i="13"/>
  <c r="G531" i="13"/>
  <c r="AB531" i="13"/>
  <c r="AC531" i="13" s="1"/>
  <c r="AD531" i="13" s="1"/>
  <c r="X531" i="13"/>
  <c r="I533" i="3"/>
  <c r="P531" i="13" l="1"/>
  <c r="O532" i="13"/>
  <c r="P532" i="13" s="1"/>
  <c r="R532" i="13"/>
  <c r="G532" i="13"/>
  <c r="X532" i="13"/>
  <c r="B533" i="13"/>
  <c r="AB532" i="13"/>
  <c r="AC532" i="13" s="1"/>
  <c r="AD532" i="13" s="1"/>
  <c r="L532" i="13"/>
  <c r="I534" i="3"/>
  <c r="Q532" i="13" l="1"/>
  <c r="O533" i="13"/>
  <c r="P533" i="13" s="1"/>
  <c r="R533" i="13"/>
  <c r="B534" i="13"/>
  <c r="X533" i="13"/>
  <c r="L533" i="13"/>
  <c r="G533" i="13"/>
  <c r="AB533" i="13"/>
  <c r="AC533" i="13" s="1"/>
  <c r="AD533" i="13" s="1"/>
  <c r="I535" i="3"/>
  <c r="Q533" i="13" l="1"/>
  <c r="O534" i="13"/>
  <c r="P534" i="13" s="1"/>
  <c r="R534" i="13"/>
  <c r="L534" i="13"/>
  <c r="G534" i="13"/>
  <c r="B535" i="13"/>
  <c r="AB534" i="13"/>
  <c r="AC534" i="13" s="1"/>
  <c r="AD534" i="13" s="1"/>
  <c r="X534" i="13"/>
  <c r="I536" i="3"/>
  <c r="O535" i="13" l="1"/>
  <c r="P535" i="13" s="1"/>
  <c r="R535" i="13"/>
  <c r="Q534" i="13"/>
  <c r="AB535" i="13"/>
  <c r="AC535" i="13" s="1"/>
  <c r="AD535" i="13" s="1"/>
  <c r="G535" i="13"/>
  <c r="L535" i="13"/>
  <c r="X535" i="13"/>
  <c r="B536" i="13"/>
  <c r="I537" i="3"/>
  <c r="Q535" i="13" l="1"/>
  <c r="O536" i="13"/>
  <c r="Q536" i="13" s="1"/>
  <c r="R536" i="13"/>
  <c r="L536" i="13"/>
  <c r="G536" i="13"/>
  <c r="B537" i="13"/>
  <c r="AB536" i="13"/>
  <c r="AC536" i="13" s="1"/>
  <c r="AD536" i="13" s="1"/>
  <c r="X536" i="13"/>
  <c r="I538" i="3"/>
  <c r="P536" i="13" l="1"/>
  <c r="O537" i="13"/>
  <c r="P537" i="13" s="1"/>
  <c r="R537" i="13"/>
  <c r="L537" i="13"/>
  <c r="G537" i="13"/>
  <c r="AB537" i="13"/>
  <c r="AC537" i="13" s="1"/>
  <c r="AD537" i="13" s="1"/>
  <c r="B538" i="13"/>
  <c r="X537" i="13"/>
  <c r="I539" i="3"/>
  <c r="Q537" i="13" l="1"/>
  <c r="O538" i="13"/>
  <c r="P538" i="13" s="1"/>
  <c r="R538" i="13"/>
  <c r="G538" i="13"/>
  <c r="AB538" i="13"/>
  <c r="AC538" i="13" s="1"/>
  <c r="AD538" i="13" s="1"/>
  <c r="L538" i="13"/>
  <c r="B539" i="13"/>
  <c r="X538" i="13"/>
  <c r="I540" i="3"/>
  <c r="Q538" i="13" l="1"/>
  <c r="O539" i="13"/>
  <c r="P539" i="13" s="1"/>
  <c r="R539" i="13"/>
  <c r="G539" i="13"/>
  <c r="AB539" i="13"/>
  <c r="AC539" i="13" s="1"/>
  <c r="AD539" i="13" s="1"/>
  <c r="L539" i="13"/>
  <c r="B540" i="13"/>
  <c r="X539" i="13"/>
  <c r="I541" i="3"/>
  <c r="Q539" i="13" l="1"/>
  <c r="O540" i="13"/>
  <c r="P540" i="13" s="1"/>
  <c r="R540" i="13"/>
  <c r="L540" i="13"/>
  <c r="G540" i="13"/>
  <c r="AB540" i="13"/>
  <c r="AC540" i="13" s="1"/>
  <c r="AD540" i="13" s="1"/>
  <c r="B541" i="13"/>
  <c r="X540" i="13"/>
  <c r="I542" i="3"/>
  <c r="Q540" i="13" l="1"/>
  <c r="O541" i="13"/>
  <c r="Q541" i="13" s="1"/>
  <c r="R541" i="13"/>
  <c r="L541" i="13"/>
  <c r="G541" i="13"/>
  <c r="AB541" i="13"/>
  <c r="AC541" i="13" s="1"/>
  <c r="AD541" i="13" s="1"/>
  <c r="B542" i="13"/>
  <c r="X541" i="13"/>
  <c r="I543" i="3"/>
  <c r="P541" i="13" l="1"/>
  <c r="O542" i="13"/>
  <c r="Q542" i="13" s="1"/>
  <c r="R542" i="13"/>
  <c r="G542" i="13"/>
  <c r="AB542" i="13"/>
  <c r="AC542" i="13" s="1"/>
  <c r="AD542" i="13" s="1"/>
  <c r="L542" i="13"/>
  <c r="B543" i="13"/>
  <c r="X542" i="13"/>
  <c r="I544" i="3"/>
  <c r="P542" i="13" l="1"/>
  <c r="O543" i="13"/>
  <c r="P543" i="13" s="1"/>
  <c r="R543" i="13"/>
  <c r="L543" i="13"/>
  <c r="G543" i="13"/>
  <c r="AB543" i="13"/>
  <c r="AC543" i="13" s="1"/>
  <c r="AD543" i="13" s="1"/>
  <c r="B544" i="13"/>
  <c r="X543" i="13"/>
  <c r="I545" i="3"/>
  <c r="Q543" i="13" l="1"/>
  <c r="O544" i="13"/>
  <c r="Q544" i="13" s="1"/>
  <c r="R544" i="13"/>
  <c r="G544" i="13"/>
  <c r="AB544" i="13"/>
  <c r="AC544" i="13" s="1"/>
  <c r="AD544" i="13" s="1"/>
  <c r="B545" i="13"/>
  <c r="L544" i="13"/>
  <c r="X544" i="13"/>
  <c r="I546" i="3"/>
  <c r="P544" i="13" l="1"/>
  <c r="O545" i="13"/>
  <c r="P545" i="13" s="1"/>
  <c r="R545" i="13"/>
  <c r="X545" i="13"/>
  <c r="L545" i="13"/>
  <c r="AB545" i="13"/>
  <c r="AC545" i="13" s="1"/>
  <c r="AD545" i="13" s="1"/>
  <c r="G545" i="13"/>
  <c r="B546" i="13"/>
  <c r="I547" i="3"/>
  <c r="Q545" i="13" l="1"/>
  <c r="O546" i="13"/>
  <c r="Q546" i="13" s="1"/>
  <c r="R546" i="13"/>
  <c r="AB546" i="13"/>
  <c r="AC546" i="13" s="1"/>
  <c r="AD546" i="13" s="1"/>
  <c r="G546" i="13"/>
  <c r="B547" i="13"/>
  <c r="L546" i="13"/>
  <c r="X546" i="13"/>
  <c r="I548" i="3"/>
  <c r="P546" i="13" l="1"/>
  <c r="O547" i="13"/>
  <c r="P547" i="13" s="1"/>
  <c r="R547" i="13"/>
  <c r="AB547" i="13"/>
  <c r="AC547" i="13" s="1"/>
  <c r="AD547" i="13" s="1"/>
  <c r="G547" i="13"/>
  <c r="L547" i="13"/>
  <c r="B548" i="13"/>
  <c r="X547" i="13"/>
  <c r="I549" i="3"/>
  <c r="Q547" i="13" l="1"/>
  <c r="O548" i="13"/>
  <c r="P548" i="13" s="1"/>
  <c r="R548" i="13"/>
  <c r="G548" i="13"/>
  <c r="B549" i="13"/>
  <c r="L548" i="13"/>
  <c r="AB548" i="13"/>
  <c r="AC548" i="13" s="1"/>
  <c r="AD548" i="13" s="1"/>
  <c r="X548" i="13"/>
  <c r="I550" i="3"/>
  <c r="Q548" i="13" l="1"/>
  <c r="O549" i="13"/>
  <c r="Q549" i="13" s="1"/>
  <c r="R549" i="13"/>
  <c r="AB549" i="13"/>
  <c r="AC549" i="13" s="1"/>
  <c r="AD549" i="13" s="1"/>
  <c r="X549" i="13"/>
  <c r="B550" i="13"/>
  <c r="L549" i="13"/>
  <c r="G549" i="13"/>
  <c r="I551" i="3"/>
  <c r="O550" i="13" l="1"/>
  <c r="P550" i="13" s="1"/>
  <c r="R550" i="13"/>
  <c r="P549" i="13"/>
  <c r="G550" i="13"/>
  <c r="AB550" i="13"/>
  <c r="AC550" i="13" s="1"/>
  <c r="AD550" i="13" s="1"/>
  <c r="L550" i="13"/>
  <c r="X550" i="13"/>
  <c r="B551" i="13"/>
  <c r="Q550" i="13"/>
  <c r="I552" i="3"/>
  <c r="O551" i="13" l="1"/>
  <c r="P551" i="13" s="1"/>
  <c r="R551" i="13"/>
  <c r="G551" i="13"/>
  <c r="AB551" i="13"/>
  <c r="AC551" i="13" s="1"/>
  <c r="AD551" i="13" s="1"/>
  <c r="L551" i="13"/>
  <c r="B552" i="13"/>
  <c r="X551" i="13"/>
  <c r="I553" i="3"/>
  <c r="Q551" i="13" l="1"/>
  <c r="O552" i="13"/>
  <c r="P552" i="13" s="1"/>
  <c r="R552" i="13"/>
  <c r="G552" i="13"/>
  <c r="AB552" i="13"/>
  <c r="AC552" i="13" s="1"/>
  <c r="AD552" i="13" s="1"/>
  <c r="L552" i="13"/>
  <c r="B553" i="13"/>
  <c r="X552" i="13"/>
  <c r="I554" i="3"/>
  <c r="Q552" i="13" l="1"/>
  <c r="O553" i="13"/>
  <c r="Q553" i="13" s="1"/>
  <c r="R553" i="13"/>
  <c r="AB553" i="13"/>
  <c r="AC553" i="13" s="1"/>
  <c r="AD553" i="13" s="1"/>
  <c r="G553" i="13"/>
  <c r="L553" i="13"/>
  <c r="B554" i="13"/>
  <c r="X553" i="13"/>
  <c r="I555" i="3"/>
  <c r="P553" i="13" l="1"/>
  <c r="O554" i="13"/>
  <c r="P554" i="13" s="1"/>
  <c r="R554" i="13"/>
  <c r="L554" i="13"/>
  <c r="G554" i="13"/>
  <c r="AB554" i="13"/>
  <c r="AC554" i="13" s="1"/>
  <c r="AD554" i="13" s="1"/>
  <c r="B555" i="13"/>
  <c r="X554" i="13"/>
  <c r="I556" i="3"/>
  <c r="O555" i="13" l="1"/>
  <c r="Q555" i="13" s="1"/>
  <c r="R555" i="13"/>
  <c r="Q554" i="13"/>
  <c r="G555" i="13"/>
  <c r="L555" i="13"/>
  <c r="AB555" i="13"/>
  <c r="AC555" i="13" s="1"/>
  <c r="AD555" i="13" s="1"/>
  <c r="B556" i="13"/>
  <c r="X555" i="13"/>
  <c r="I557" i="3"/>
  <c r="P555" i="13" l="1"/>
  <c r="O556" i="13"/>
  <c r="P556" i="13" s="1"/>
  <c r="R556" i="13"/>
  <c r="L556" i="13"/>
  <c r="AB556" i="13"/>
  <c r="AC556" i="13" s="1"/>
  <c r="AD556" i="13" s="1"/>
  <c r="G556" i="13"/>
  <c r="B557" i="13"/>
  <c r="X556" i="13"/>
  <c r="I558" i="3"/>
  <c r="O557" i="13" l="1"/>
  <c r="P557" i="13" s="1"/>
  <c r="R557" i="13"/>
  <c r="Q556" i="13"/>
  <c r="AB557" i="13"/>
  <c r="AC557" i="13" s="1"/>
  <c r="AD557" i="13" s="1"/>
  <c r="L557" i="13"/>
  <c r="X557" i="13"/>
  <c r="B558" i="13"/>
  <c r="G557" i="13"/>
  <c r="I559" i="3"/>
  <c r="Q557" i="13" l="1"/>
  <c r="O558" i="13"/>
  <c r="P558" i="13" s="1"/>
  <c r="R558" i="13"/>
  <c r="X558" i="13"/>
  <c r="L558" i="13"/>
  <c r="G558" i="13"/>
  <c r="B559" i="13"/>
  <c r="AB558" i="13"/>
  <c r="AC558" i="13" s="1"/>
  <c r="AD558" i="13" s="1"/>
  <c r="I560" i="3"/>
  <c r="Q558" i="13" l="1"/>
  <c r="O559" i="13"/>
  <c r="Q559" i="13" s="1"/>
  <c r="R559" i="13"/>
  <c r="AB559" i="13"/>
  <c r="AC559" i="13" s="1"/>
  <c r="AD559" i="13" s="1"/>
  <c r="G559" i="13"/>
  <c r="L559" i="13"/>
  <c r="B560" i="13"/>
  <c r="X559" i="13"/>
  <c r="I561" i="3"/>
  <c r="O560" i="13" l="1"/>
  <c r="P560" i="13" s="1"/>
  <c r="R560" i="13"/>
  <c r="P559" i="13"/>
  <c r="L560" i="13"/>
  <c r="G560" i="13"/>
  <c r="AB560" i="13"/>
  <c r="AC560" i="13" s="1"/>
  <c r="AD560" i="13" s="1"/>
  <c r="B561" i="13"/>
  <c r="X560" i="13"/>
  <c r="I562" i="3"/>
  <c r="Q560" i="13" l="1"/>
  <c r="O561" i="13"/>
  <c r="P561" i="13" s="1"/>
  <c r="R561" i="13"/>
  <c r="AB561" i="13"/>
  <c r="AC561" i="13" s="1"/>
  <c r="AD561" i="13" s="1"/>
  <c r="G561" i="13"/>
  <c r="L561" i="13"/>
  <c r="B562" i="13"/>
  <c r="X561" i="13"/>
  <c r="I563" i="3"/>
  <c r="Q561" i="13" l="1"/>
  <c r="O562" i="13"/>
  <c r="Q562" i="13" s="1"/>
  <c r="R562" i="13"/>
  <c r="L562" i="13"/>
  <c r="B563" i="13"/>
  <c r="G562" i="13"/>
  <c r="AB562" i="13"/>
  <c r="AC562" i="13" s="1"/>
  <c r="AD562" i="13" s="1"/>
  <c r="X562" i="13"/>
  <c r="I564" i="3"/>
  <c r="O563" i="13" l="1"/>
  <c r="P563" i="13" s="1"/>
  <c r="R563" i="13"/>
  <c r="P562" i="13"/>
  <c r="L563" i="13"/>
  <c r="AB563" i="13"/>
  <c r="AC563" i="13" s="1"/>
  <c r="AD563" i="13" s="1"/>
  <c r="G563" i="13"/>
  <c r="B564" i="13"/>
  <c r="X563" i="13"/>
  <c r="I565" i="3"/>
  <c r="Q563" i="13" l="1"/>
  <c r="O564" i="13"/>
  <c r="Q564" i="13" s="1"/>
  <c r="R564" i="13"/>
  <c r="G564" i="13"/>
  <c r="AB564" i="13"/>
  <c r="AC564" i="13" s="1"/>
  <c r="AD564" i="13" s="1"/>
  <c r="X564" i="13"/>
  <c r="B565" i="13"/>
  <c r="L564" i="13"/>
  <c r="I566" i="3"/>
  <c r="O565" i="13" l="1"/>
  <c r="Q565" i="13" s="1"/>
  <c r="R565" i="13"/>
  <c r="P564" i="13"/>
  <c r="AB565" i="13"/>
  <c r="AC565" i="13" s="1"/>
  <c r="AD565" i="13" s="1"/>
  <c r="L565" i="13"/>
  <c r="X565" i="13"/>
  <c r="B566" i="13"/>
  <c r="G565" i="13"/>
  <c r="I567" i="3"/>
  <c r="P565" i="13" l="1"/>
  <c r="O566" i="13"/>
  <c r="Q566" i="13" s="1"/>
  <c r="R566" i="13"/>
  <c r="AB566" i="13"/>
  <c r="AC566" i="13" s="1"/>
  <c r="AD566" i="13" s="1"/>
  <c r="X566" i="13"/>
  <c r="L566" i="13"/>
  <c r="B567" i="13"/>
  <c r="G566" i="13"/>
  <c r="I568" i="3"/>
  <c r="P566" i="13" l="1"/>
  <c r="O567" i="13"/>
  <c r="Q567" i="13" s="1"/>
  <c r="R567" i="13"/>
  <c r="L567" i="13"/>
  <c r="G567" i="13"/>
  <c r="AB567" i="13"/>
  <c r="AC567" i="13" s="1"/>
  <c r="AD567" i="13" s="1"/>
  <c r="B568" i="13"/>
  <c r="X567" i="13"/>
  <c r="I569" i="3"/>
  <c r="P567" i="13" l="1"/>
  <c r="O568" i="13"/>
  <c r="P568" i="13" s="1"/>
  <c r="R568" i="13"/>
  <c r="AB568" i="13"/>
  <c r="AC568" i="13" s="1"/>
  <c r="AD568" i="13" s="1"/>
  <c r="G568" i="13"/>
  <c r="B569" i="13"/>
  <c r="L568" i="13"/>
  <c r="X568" i="13"/>
  <c r="I570" i="3"/>
  <c r="Q568" i="13" l="1"/>
  <c r="O569" i="13"/>
  <c r="Q569" i="13" s="1"/>
  <c r="R569" i="13"/>
  <c r="L569" i="13"/>
  <c r="AB569" i="13"/>
  <c r="AC569" i="13" s="1"/>
  <c r="AD569" i="13" s="1"/>
  <c r="G569" i="13"/>
  <c r="B570" i="13"/>
  <c r="X569" i="13"/>
  <c r="I571" i="3"/>
  <c r="P569" i="13" l="1"/>
  <c r="O570" i="13"/>
  <c r="P570" i="13" s="1"/>
  <c r="R570" i="13"/>
  <c r="L570" i="13"/>
  <c r="G570" i="13"/>
  <c r="AB570" i="13"/>
  <c r="AC570" i="13" s="1"/>
  <c r="AD570" i="13" s="1"/>
  <c r="B571" i="13"/>
  <c r="X570" i="13"/>
  <c r="I572" i="3"/>
  <c r="Q570" i="13" l="1"/>
  <c r="O571" i="13"/>
  <c r="P571" i="13" s="1"/>
  <c r="R571" i="13"/>
  <c r="AB571" i="13"/>
  <c r="AC571" i="13" s="1"/>
  <c r="AD571" i="13" s="1"/>
  <c r="L571" i="13"/>
  <c r="G571" i="13"/>
  <c r="B572" i="13"/>
  <c r="X571" i="13"/>
  <c r="I573" i="3"/>
  <c r="Q571" i="13" l="1"/>
  <c r="O572" i="13"/>
  <c r="Q572" i="13" s="1"/>
  <c r="R572" i="13"/>
  <c r="L572" i="13"/>
  <c r="G572" i="13"/>
  <c r="AB572" i="13"/>
  <c r="AC572" i="13" s="1"/>
  <c r="AD572" i="13" s="1"/>
  <c r="B573" i="13"/>
  <c r="X572" i="13"/>
  <c r="I574" i="3"/>
  <c r="O573" i="13" l="1"/>
  <c r="Q573" i="13" s="1"/>
  <c r="R573" i="13"/>
  <c r="P572" i="13"/>
  <c r="L573" i="13"/>
  <c r="G573" i="13"/>
  <c r="AB573" i="13"/>
  <c r="AC573" i="13" s="1"/>
  <c r="AD573" i="13" s="1"/>
  <c r="B574" i="13"/>
  <c r="X573" i="13"/>
  <c r="I575" i="3"/>
  <c r="P573" i="13" l="1"/>
  <c r="O574" i="13"/>
  <c r="P574" i="13" s="1"/>
  <c r="R574" i="13"/>
  <c r="G574" i="13"/>
  <c r="AB574" i="13"/>
  <c r="AC574" i="13" s="1"/>
  <c r="AD574" i="13" s="1"/>
  <c r="L574" i="13"/>
  <c r="B575" i="13"/>
  <c r="X574" i="13"/>
  <c r="I576" i="3"/>
  <c r="Q574" i="13" l="1"/>
  <c r="O575" i="13"/>
  <c r="P575" i="13" s="1"/>
  <c r="R575" i="13"/>
  <c r="L575" i="13"/>
  <c r="AB575" i="13"/>
  <c r="AC575" i="13" s="1"/>
  <c r="AD575" i="13" s="1"/>
  <c r="G575" i="13"/>
  <c r="B576" i="13"/>
  <c r="X575" i="13"/>
  <c r="I577" i="3"/>
  <c r="Q575" i="13" l="1"/>
  <c r="O576" i="13"/>
  <c r="Q576" i="13" s="1"/>
  <c r="R576" i="13"/>
  <c r="L576" i="13"/>
  <c r="G576" i="13"/>
  <c r="AB576" i="13"/>
  <c r="AC576" i="13" s="1"/>
  <c r="AD576" i="13" s="1"/>
  <c r="B577" i="13"/>
  <c r="X576" i="13"/>
  <c r="I578" i="3"/>
  <c r="P576" i="13" l="1"/>
  <c r="O577" i="13"/>
  <c r="Q577" i="13" s="1"/>
  <c r="R577" i="13"/>
  <c r="L577" i="13"/>
  <c r="G577" i="13"/>
  <c r="AB577" i="13"/>
  <c r="AC577" i="13" s="1"/>
  <c r="AD577" i="13" s="1"/>
  <c r="B578" i="13"/>
  <c r="X577" i="13"/>
  <c r="I579" i="3"/>
  <c r="P577" i="13" l="1"/>
  <c r="O578" i="13"/>
  <c r="Q578" i="13" s="1"/>
  <c r="R578" i="13"/>
  <c r="G578" i="13"/>
  <c r="AB578" i="13"/>
  <c r="AC578" i="13" s="1"/>
  <c r="AD578" i="13" s="1"/>
  <c r="L578" i="13"/>
  <c r="B579" i="13"/>
  <c r="X578" i="13"/>
  <c r="I580" i="3"/>
  <c r="P578" i="13" l="1"/>
  <c r="O579" i="13"/>
  <c r="P579" i="13" s="1"/>
  <c r="R579" i="13"/>
  <c r="G579" i="13"/>
  <c r="AB579" i="13"/>
  <c r="AC579" i="13" s="1"/>
  <c r="AD579" i="13" s="1"/>
  <c r="L579" i="13"/>
  <c r="B580" i="13"/>
  <c r="X579" i="13"/>
  <c r="I581" i="3"/>
  <c r="Q579" i="13" l="1"/>
  <c r="O580" i="13"/>
  <c r="P580" i="13" s="1"/>
  <c r="R580" i="13"/>
  <c r="L580" i="13"/>
  <c r="G580" i="13"/>
  <c r="B581" i="13"/>
  <c r="AB580" i="13"/>
  <c r="AC580" i="13" s="1"/>
  <c r="AD580" i="13" s="1"/>
  <c r="X580" i="13"/>
  <c r="I582" i="3"/>
  <c r="O581" i="13" l="1"/>
  <c r="Q581" i="13" s="1"/>
  <c r="R581" i="13"/>
  <c r="Q580" i="13"/>
  <c r="L581" i="13"/>
  <c r="G581" i="13"/>
  <c r="X581" i="13"/>
  <c r="B582" i="13"/>
  <c r="AB581" i="13"/>
  <c r="AC581" i="13" s="1"/>
  <c r="AD581" i="13" s="1"/>
  <c r="I583" i="3"/>
  <c r="P581" i="13" l="1"/>
  <c r="O582" i="13"/>
  <c r="Q582" i="13" s="1"/>
  <c r="R582" i="13"/>
  <c r="AB582" i="13"/>
  <c r="AC582" i="13" s="1"/>
  <c r="AD582" i="13" s="1"/>
  <c r="G582" i="13"/>
  <c r="L582" i="13"/>
  <c r="X582" i="13"/>
  <c r="B583" i="13"/>
  <c r="I584" i="3"/>
  <c r="P582" i="13" l="1"/>
  <c r="O583" i="13"/>
  <c r="Q583" i="13" s="1"/>
  <c r="R583" i="13"/>
  <c r="B584" i="13"/>
  <c r="L583" i="13"/>
  <c r="G583" i="13"/>
  <c r="AB583" i="13"/>
  <c r="AC583" i="13" s="1"/>
  <c r="AD583" i="13" s="1"/>
  <c r="X583" i="13"/>
  <c r="I585" i="3"/>
  <c r="P583" i="13" l="1"/>
  <c r="O584" i="13"/>
  <c r="Q584" i="13" s="1"/>
  <c r="R584" i="13"/>
  <c r="AB584" i="13"/>
  <c r="AC584" i="13" s="1"/>
  <c r="AD584" i="13" s="1"/>
  <c r="G584" i="13"/>
  <c r="L584" i="13"/>
  <c r="B585" i="13"/>
  <c r="X584" i="13"/>
  <c r="I586" i="3"/>
  <c r="O585" i="13" l="1"/>
  <c r="P585" i="13" s="1"/>
  <c r="R585" i="13"/>
  <c r="P584" i="13"/>
  <c r="L585" i="13"/>
  <c r="G585" i="13"/>
  <c r="AB585" i="13"/>
  <c r="AC585" i="13" s="1"/>
  <c r="AD585" i="13" s="1"/>
  <c r="B586" i="13"/>
  <c r="X585" i="13"/>
  <c r="I587" i="3"/>
  <c r="Q585" i="13" l="1"/>
  <c r="O586" i="13"/>
  <c r="Q586" i="13" s="1"/>
  <c r="R586" i="13"/>
  <c r="L586" i="13"/>
  <c r="G586" i="13"/>
  <c r="AB586" i="13"/>
  <c r="AC586" i="13" s="1"/>
  <c r="AD586" i="13" s="1"/>
  <c r="X586" i="13"/>
  <c r="B587" i="13"/>
  <c r="I588" i="3"/>
  <c r="P586" i="13" l="1"/>
  <c r="O587" i="13"/>
  <c r="P587" i="13" s="1"/>
  <c r="R587" i="13"/>
  <c r="L587" i="13"/>
  <c r="G587" i="13"/>
  <c r="AB587" i="13"/>
  <c r="AC587" i="13" s="1"/>
  <c r="AD587" i="13" s="1"/>
  <c r="B588" i="13"/>
  <c r="X587" i="13"/>
  <c r="I589" i="3"/>
  <c r="O588" i="13" l="1"/>
  <c r="P588" i="13" s="1"/>
  <c r="R588" i="13"/>
  <c r="Q587" i="13"/>
  <c r="AB588" i="13"/>
  <c r="AC588" i="13" s="1"/>
  <c r="AD588" i="13" s="1"/>
  <c r="G588" i="13"/>
  <c r="L588" i="13"/>
  <c r="B589" i="13"/>
  <c r="X588" i="13"/>
  <c r="I590" i="3"/>
  <c r="Q588" i="13" l="1"/>
  <c r="O589" i="13"/>
  <c r="P589" i="13" s="1"/>
  <c r="R589" i="13"/>
  <c r="L589" i="13"/>
  <c r="G589" i="13"/>
  <c r="AB589" i="13"/>
  <c r="AC589" i="13" s="1"/>
  <c r="AD589" i="13" s="1"/>
  <c r="B590" i="13"/>
  <c r="X589" i="13"/>
  <c r="I591" i="3"/>
  <c r="Q589" i="13" l="1"/>
  <c r="O590" i="13"/>
  <c r="P590" i="13" s="1"/>
  <c r="R590" i="13"/>
  <c r="G590" i="13"/>
  <c r="L590" i="13"/>
  <c r="AB590" i="13"/>
  <c r="AC590" i="13" s="1"/>
  <c r="AD590" i="13" s="1"/>
  <c r="B591" i="13"/>
  <c r="X590" i="13"/>
  <c r="I592" i="3"/>
  <c r="O591" i="13" l="1"/>
  <c r="P591" i="13" s="1"/>
  <c r="R591" i="13"/>
  <c r="Q590" i="13"/>
  <c r="G591" i="13"/>
  <c r="AB591" i="13"/>
  <c r="AC591" i="13" s="1"/>
  <c r="AD591" i="13" s="1"/>
  <c r="L591" i="13"/>
  <c r="B592" i="13"/>
  <c r="X591" i="13"/>
  <c r="Q591" i="13"/>
  <c r="I593" i="3"/>
  <c r="O592" i="13" l="1"/>
  <c r="P592" i="13" s="1"/>
  <c r="R592" i="13"/>
  <c r="G592" i="13"/>
  <c r="L592" i="13"/>
  <c r="AB592" i="13"/>
  <c r="AC592" i="13" s="1"/>
  <c r="AD592" i="13" s="1"/>
  <c r="X592" i="13"/>
  <c r="B593" i="13"/>
  <c r="I594" i="3"/>
  <c r="Q592" i="13" l="1"/>
  <c r="O593" i="13"/>
  <c r="P593" i="13" s="1"/>
  <c r="R593" i="13"/>
  <c r="G593" i="13"/>
  <c r="AB593" i="13"/>
  <c r="AC593" i="13" s="1"/>
  <c r="AD593" i="13" s="1"/>
  <c r="L593" i="13"/>
  <c r="B594" i="13"/>
  <c r="X593" i="13"/>
  <c r="I595" i="3"/>
  <c r="O594" i="13" l="1"/>
  <c r="P594" i="13" s="1"/>
  <c r="R594" i="13"/>
  <c r="Q593" i="13"/>
  <c r="L594" i="13"/>
  <c r="G594" i="13"/>
  <c r="AB594" i="13"/>
  <c r="AC594" i="13" s="1"/>
  <c r="AD594" i="13" s="1"/>
  <c r="B595" i="13"/>
  <c r="X594" i="13"/>
  <c r="Q594" i="13"/>
  <c r="I596" i="3"/>
  <c r="O595" i="13" l="1"/>
  <c r="Q595" i="13" s="1"/>
  <c r="R595" i="13"/>
  <c r="G595" i="13"/>
  <c r="AB595" i="13"/>
  <c r="AC595" i="13" s="1"/>
  <c r="AD595" i="13" s="1"/>
  <c r="B596" i="13"/>
  <c r="L595" i="13"/>
  <c r="X595" i="13"/>
  <c r="I597" i="3"/>
  <c r="O596" i="13" l="1"/>
  <c r="Q596" i="13" s="1"/>
  <c r="R596" i="13"/>
  <c r="P595" i="13"/>
  <c r="AB596" i="13"/>
  <c r="AC596" i="13" s="1"/>
  <c r="AD596" i="13" s="1"/>
  <c r="G596" i="13"/>
  <c r="B597" i="13"/>
  <c r="L596" i="13"/>
  <c r="X596" i="13"/>
  <c r="I598" i="3"/>
  <c r="P596" i="13" l="1"/>
  <c r="O597" i="13"/>
  <c r="P597" i="13" s="1"/>
  <c r="R597" i="13"/>
  <c r="L597" i="13"/>
  <c r="G597" i="13"/>
  <c r="AB597" i="13"/>
  <c r="AC597" i="13" s="1"/>
  <c r="AD597" i="13" s="1"/>
  <c r="B598" i="13"/>
  <c r="X597" i="13"/>
  <c r="I599" i="3"/>
  <c r="O598" i="13" l="1"/>
  <c r="P598" i="13" s="1"/>
  <c r="R598" i="13"/>
  <c r="Q597" i="13"/>
  <c r="G598" i="13"/>
  <c r="AB598" i="13"/>
  <c r="AC598" i="13" s="1"/>
  <c r="AD598" i="13" s="1"/>
  <c r="L598" i="13"/>
  <c r="B599" i="13"/>
  <c r="X598" i="13"/>
  <c r="Q598" i="13"/>
  <c r="I600" i="3"/>
  <c r="O599" i="13" l="1"/>
  <c r="Q599" i="13" s="1"/>
  <c r="R599" i="13"/>
  <c r="G599" i="13"/>
  <c r="AB599" i="13"/>
  <c r="AC599" i="13" s="1"/>
  <c r="AD599" i="13" s="1"/>
  <c r="X599" i="13"/>
  <c r="L599" i="13"/>
  <c r="B600" i="13"/>
  <c r="I601" i="3"/>
  <c r="P599" i="13" l="1"/>
  <c r="O600" i="13"/>
  <c r="Q600" i="13" s="1"/>
  <c r="R600" i="13"/>
  <c r="X600" i="13"/>
  <c r="G600" i="13"/>
  <c r="AB600" i="13"/>
  <c r="AC600" i="13" s="1"/>
  <c r="AD600" i="13" s="1"/>
  <c r="L600" i="13"/>
  <c r="B601" i="13"/>
  <c r="I602" i="3"/>
  <c r="P600" i="13" l="1"/>
  <c r="O601" i="13"/>
  <c r="P601" i="13" s="1"/>
  <c r="R601" i="13"/>
  <c r="L601" i="13"/>
  <c r="G601" i="13"/>
  <c r="AB601" i="13"/>
  <c r="AC601" i="13" s="1"/>
  <c r="AD601" i="13" s="1"/>
  <c r="B602" i="13"/>
  <c r="X601" i="13"/>
  <c r="I603" i="3"/>
  <c r="Q601" i="13" l="1"/>
  <c r="O602" i="13"/>
  <c r="P602" i="13" s="1"/>
  <c r="R602" i="13"/>
  <c r="L602" i="13"/>
  <c r="G602" i="13"/>
  <c r="AB602" i="13"/>
  <c r="AC602" i="13" s="1"/>
  <c r="AD602" i="13" s="1"/>
  <c r="B603" i="13"/>
  <c r="X602" i="13"/>
  <c r="I604" i="3"/>
  <c r="O603" i="13" l="1"/>
  <c r="Q603" i="13" s="1"/>
  <c r="R603" i="13"/>
  <c r="Q602" i="13"/>
  <c r="L603" i="13"/>
  <c r="AB603" i="13"/>
  <c r="AC603" i="13" s="1"/>
  <c r="AD603" i="13" s="1"/>
  <c r="B604" i="13"/>
  <c r="G603" i="13"/>
  <c r="X603" i="13"/>
  <c r="I605" i="3"/>
  <c r="P603" i="13" l="1"/>
  <c r="O604" i="13"/>
  <c r="P604" i="13" s="1"/>
  <c r="R604" i="13"/>
  <c r="G604" i="13"/>
  <c r="L604" i="13"/>
  <c r="AB604" i="13"/>
  <c r="AC604" i="13" s="1"/>
  <c r="AD604" i="13" s="1"/>
  <c r="X604" i="13"/>
  <c r="B605" i="13"/>
  <c r="I606" i="3"/>
  <c r="Q604" i="13" l="1"/>
  <c r="O605" i="13"/>
  <c r="P605" i="13" s="1"/>
  <c r="R605" i="13"/>
  <c r="L605" i="13"/>
  <c r="G605" i="13"/>
  <c r="AB605" i="13"/>
  <c r="AC605" i="13" s="1"/>
  <c r="AD605" i="13" s="1"/>
  <c r="X605" i="13"/>
  <c r="B606" i="13"/>
  <c r="I607" i="3"/>
  <c r="O606" i="13" l="1"/>
  <c r="Q606" i="13" s="1"/>
  <c r="R606" i="13"/>
  <c r="Q605" i="13"/>
  <c r="L606" i="13"/>
  <c r="G606" i="13"/>
  <c r="X606" i="13"/>
  <c r="AB606" i="13"/>
  <c r="AC606" i="13" s="1"/>
  <c r="AD606" i="13" s="1"/>
  <c r="B607" i="13"/>
  <c r="I608" i="3"/>
  <c r="P606" i="13" l="1"/>
  <c r="O607" i="13"/>
  <c r="P607" i="13" s="1"/>
  <c r="R607" i="13"/>
  <c r="G607" i="13"/>
  <c r="AB607" i="13"/>
  <c r="AC607" i="13" s="1"/>
  <c r="AD607" i="13" s="1"/>
  <c r="L607" i="13"/>
  <c r="B608" i="13"/>
  <c r="X607" i="13"/>
  <c r="I609" i="3"/>
  <c r="Q607" i="13" l="1"/>
  <c r="O608" i="13"/>
  <c r="P608" i="13" s="1"/>
  <c r="R608" i="13"/>
  <c r="G608" i="13"/>
  <c r="AB608" i="13"/>
  <c r="AC608" i="13" s="1"/>
  <c r="AD608" i="13" s="1"/>
  <c r="L608" i="13"/>
  <c r="B609" i="13"/>
  <c r="X608" i="13"/>
  <c r="I610" i="3"/>
  <c r="O609" i="13" l="1"/>
  <c r="P609" i="13" s="1"/>
  <c r="R609" i="13"/>
  <c r="Q608" i="13"/>
  <c r="L609" i="13"/>
  <c r="G609" i="13"/>
  <c r="AB609" i="13"/>
  <c r="AC609" i="13" s="1"/>
  <c r="AD609" i="13" s="1"/>
  <c r="B610" i="13"/>
  <c r="X609" i="13"/>
  <c r="I611" i="3"/>
  <c r="Q609" i="13" l="1"/>
  <c r="O610" i="13"/>
  <c r="P610" i="13" s="1"/>
  <c r="R610" i="13"/>
  <c r="G610" i="13"/>
  <c r="AB610" i="13"/>
  <c r="AC610" i="13" s="1"/>
  <c r="AD610" i="13" s="1"/>
  <c r="L610" i="13"/>
  <c r="B611" i="13"/>
  <c r="X610" i="13"/>
  <c r="I612" i="3"/>
  <c r="Q610" i="13" l="1"/>
  <c r="O611" i="13"/>
  <c r="P611" i="13" s="1"/>
  <c r="R611" i="13"/>
  <c r="G611" i="13"/>
  <c r="L611" i="13"/>
  <c r="AB611" i="13"/>
  <c r="AC611" i="13" s="1"/>
  <c r="AD611" i="13" s="1"/>
  <c r="B612" i="13"/>
  <c r="X611" i="13"/>
  <c r="I613" i="3"/>
  <c r="Q611" i="13" l="1"/>
  <c r="O612" i="13"/>
  <c r="Q612" i="13" s="1"/>
  <c r="R612" i="13"/>
  <c r="G612" i="13"/>
  <c r="AB612" i="13"/>
  <c r="AC612" i="13" s="1"/>
  <c r="AD612" i="13" s="1"/>
  <c r="L612" i="13"/>
  <c r="B613" i="13"/>
  <c r="X612" i="13"/>
  <c r="I614" i="3"/>
  <c r="O613" i="13" l="1"/>
  <c r="Q613" i="13" s="1"/>
  <c r="R613" i="13"/>
  <c r="P612" i="13"/>
  <c r="G613" i="13"/>
  <c r="AB613" i="13"/>
  <c r="AC613" i="13" s="1"/>
  <c r="AD613" i="13" s="1"/>
  <c r="B614" i="13"/>
  <c r="L613" i="13"/>
  <c r="X613" i="13"/>
  <c r="P613" i="13"/>
  <c r="I615" i="3"/>
  <c r="O614" i="13" l="1"/>
  <c r="P614" i="13" s="1"/>
  <c r="R614" i="13"/>
  <c r="AB614" i="13"/>
  <c r="AC614" i="13" s="1"/>
  <c r="AD614" i="13" s="1"/>
  <c r="B615" i="13"/>
  <c r="L614" i="13"/>
  <c r="G614" i="13"/>
  <c r="X614" i="13"/>
  <c r="I616" i="3"/>
  <c r="Q614" i="13" l="1"/>
  <c r="O615" i="13"/>
  <c r="Q615" i="13" s="1"/>
  <c r="R615" i="13"/>
  <c r="AB615" i="13"/>
  <c r="AC615" i="13" s="1"/>
  <c r="AD615" i="13" s="1"/>
  <c r="L615" i="13"/>
  <c r="G615" i="13"/>
  <c r="B616" i="13"/>
  <c r="X615" i="13"/>
  <c r="I617" i="3"/>
  <c r="P615" i="13" l="1"/>
  <c r="O616" i="13"/>
  <c r="P616" i="13" s="1"/>
  <c r="R616" i="13"/>
  <c r="L616" i="13"/>
  <c r="G616" i="13"/>
  <c r="AB616" i="13"/>
  <c r="AC616" i="13" s="1"/>
  <c r="AD616" i="13" s="1"/>
  <c r="B617" i="13"/>
  <c r="X616" i="13"/>
  <c r="I618" i="3"/>
  <c r="Q616" i="13" l="1"/>
  <c r="O617" i="13"/>
  <c r="Q617" i="13" s="1"/>
  <c r="R617" i="13"/>
  <c r="G617" i="13"/>
  <c r="AB617" i="13"/>
  <c r="AC617" i="13" s="1"/>
  <c r="AD617" i="13" s="1"/>
  <c r="L617" i="13"/>
  <c r="B618" i="13"/>
  <c r="X617" i="13"/>
  <c r="I619" i="3"/>
  <c r="P617" i="13" l="1"/>
  <c r="O618" i="13"/>
  <c r="P618" i="13" s="1"/>
  <c r="R618" i="13"/>
  <c r="G618" i="13"/>
  <c r="L618" i="13"/>
  <c r="AB618" i="13"/>
  <c r="AC618" i="13" s="1"/>
  <c r="AD618" i="13" s="1"/>
  <c r="B619" i="13"/>
  <c r="X618" i="13"/>
  <c r="I620" i="3"/>
  <c r="Q618" i="13" l="1"/>
  <c r="O619" i="13"/>
  <c r="P619" i="13" s="1"/>
  <c r="R619" i="13"/>
  <c r="X619" i="13"/>
  <c r="L619" i="13"/>
  <c r="AB619" i="13"/>
  <c r="AC619" i="13" s="1"/>
  <c r="AD619" i="13" s="1"/>
  <c r="G619" i="13"/>
  <c r="B620" i="13"/>
  <c r="I621" i="3"/>
  <c r="Q619" i="13" l="1"/>
  <c r="O620" i="13"/>
  <c r="P620" i="13" s="1"/>
  <c r="R620" i="13"/>
  <c r="B621" i="13"/>
  <c r="L620" i="13"/>
  <c r="G620" i="13"/>
  <c r="AB620" i="13"/>
  <c r="AC620" i="13" s="1"/>
  <c r="AD620" i="13" s="1"/>
  <c r="X620" i="13"/>
  <c r="I622" i="3"/>
  <c r="Q620" i="13" l="1"/>
  <c r="O621" i="13"/>
  <c r="Q621" i="13" s="1"/>
  <c r="R621" i="13"/>
  <c r="AB621" i="13"/>
  <c r="AC621" i="13" s="1"/>
  <c r="AD621" i="13" s="1"/>
  <c r="X621" i="13"/>
  <c r="L621" i="13"/>
  <c r="B622" i="13"/>
  <c r="G621" i="13"/>
  <c r="I623" i="3"/>
  <c r="P621" i="13" l="1"/>
  <c r="O622" i="13"/>
  <c r="P622" i="13" s="1"/>
  <c r="R622" i="13"/>
  <c r="AB622" i="13"/>
  <c r="AC622" i="13" s="1"/>
  <c r="AD622" i="13" s="1"/>
  <c r="L622" i="13"/>
  <c r="X622" i="13"/>
  <c r="G622" i="13"/>
  <c r="B623" i="13"/>
  <c r="I624" i="3"/>
  <c r="Q622" i="13" l="1"/>
  <c r="O623" i="13"/>
  <c r="Q623" i="13" s="1"/>
  <c r="R623" i="13"/>
  <c r="G623" i="13"/>
  <c r="L623" i="13"/>
  <c r="B624" i="13"/>
  <c r="AB623" i="13"/>
  <c r="AC623" i="13" s="1"/>
  <c r="AD623" i="13" s="1"/>
  <c r="X623" i="13"/>
  <c r="I625" i="3"/>
  <c r="P623" i="13" l="1"/>
  <c r="O624" i="13"/>
  <c r="P624" i="13" s="1"/>
  <c r="R624" i="13"/>
  <c r="X624" i="13"/>
  <c r="L624" i="13"/>
  <c r="B625" i="13"/>
  <c r="G624" i="13"/>
  <c r="AB624" i="13"/>
  <c r="AC624" i="13" s="1"/>
  <c r="AD624" i="13" s="1"/>
  <c r="I626" i="3"/>
  <c r="Q624" i="13" l="1"/>
  <c r="O625" i="13"/>
  <c r="Q625" i="13" s="1"/>
  <c r="R625" i="13"/>
  <c r="AB625" i="13"/>
  <c r="AC625" i="13" s="1"/>
  <c r="AD625" i="13" s="1"/>
  <c r="B626" i="13"/>
  <c r="L625" i="13"/>
  <c r="G625" i="13"/>
  <c r="X625" i="13"/>
  <c r="I627" i="3"/>
  <c r="P625" i="13" l="1"/>
  <c r="O626" i="13"/>
  <c r="P626" i="13" s="1"/>
  <c r="R626" i="13"/>
  <c r="G626" i="13"/>
  <c r="L626" i="13"/>
  <c r="AB626" i="13"/>
  <c r="AC626" i="13" s="1"/>
  <c r="AD626" i="13" s="1"/>
  <c r="X626" i="13"/>
  <c r="B627" i="13"/>
  <c r="I628" i="3"/>
  <c r="Q626" i="13" l="1"/>
  <c r="O627" i="13"/>
  <c r="P627" i="13" s="1"/>
  <c r="R627" i="13"/>
  <c r="L627" i="13"/>
  <c r="G627" i="13"/>
  <c r="AB627" i="13"/>
  <c r="AC627" i="13" s="1"/>
  <c r="AD627" i="13" s="1"/>
  <c r="X627" i="13"/>
  <c r="B628" i="13"/>
  <c r="I629" i="3"/>
  <c r="Q627" i="13" l="1"/>
  <c r="O628" i="13"/>
  <c r="Q628" i="13" s="1"/>
  <c r="R628" i="13"/>
  <c r="L628" i="13"/>
  <c r="AB628" i="13"/>
  <c r="AC628" i="13" s="1"/>
  <c r="AD628" i="13" s="1"/>
  <c r="X628" i="13"/>
  <c r="G628" i="13"/>
  <c r="B629" i="13"/>
  <c r="I630" i="3"/>
  <c r="P628" i="13" l="1"/>
  <c r="O629" i="13"/>
  <c r="Q629" i="13" s="1"/>
  <c r="R629" i="13"/>
  <c r="L629" i="13"/>
  <c r="B630" i="13"/>
  <c r="G629" i="13"/>
  <c r="AB629" i="13"/>
  <c r="AC629" i="13" s="1"/>
  <c r="AD629" i="13" s="1"/>
  <c r="X629" i="13"/>
  <c r="I631" i="3"/>
  <c r="P629" i="13" l="1"/>
  <c r="O630" i="13"/>
  <c r="Q630" i="13" s="1"/>
  <c r="R630" i="13"/>
  <c r="G630" i="13"/>
  <c r="AB630" i="13"/>
  <c r="AC630" i="13" s="1"/>
  <c r="AD630" i="13" s="1"/>
  <c r="B631" i="13"/>
  <c r="L630" i="13"/>
  <c r="X630" i="13"/>
  <c r="I632" i="3"/>
  <c r="P630" i="13" l="1"/>
  <c r="O631" i="13"/>
  <c r="Q631" i="13" s="1"/>
  <c r="R631" i="13"/>
  <c r="AB631" i="13"/>
  <c r="AC631" i="13" s="1"/>
  <c r="AD631" i="13" s="1"/>
  <c r="G631" i="13"/>
  <c r="L631" i="13"/>
  <c r="X631" i="13"/>
  <c r="B632" i="13"/>
  <c r="I633" i="3"/>
  <c r="P631" i="13" l="1"/>
  <c r="O632" i="13"/>
  <c r="Q632" i="13" s="1"/>
  <c r="R632" i="13"/>
  <c r="G632" i="13"/>
  <c r="AB632" i="13"/>
  <c r="AC632" i="13" s="1"/>
  <c r="AD632" i="13" s="1"/>
  <c r="L632" i="13"/>
  <c r="X632" i="13"/>
  <c r="B633" i="13"/>
  <c r="I634" i="3"/>
  <c r="P632" i="13" l="1"/>
  <c r="O633" i="13"/>
  <c r="P633" i="13" s="1"/>
  <c r="R633" i="13"/>
  <c r="L633" i="13"/>
  <c r="G633" i="13"/>
  <c r="AB633" i="13"/>
  <c r="AC633" i="13" s="1"/>
  <c r="AD633" i="13" s="1"/>
  <c r="X633" i="13"/>
  <c r="B634" i="13"/>
  <c r="I635" i="3"/>
  <c r="Q633" i="13" l="1"/>
  <c r="O634" i="13"/>
  <c r="Q634" i="13" s="1"/>
  <c r="R634" i="13"/>
  <c r="L634" i="13"/>
  <c r="B635" i="13"/>
  <c r="G634" i="13"/>
  <c r="AB634" i="13"/>
  <c r="AC634" i="13" s="1"/>
  <c r="AD634" i="13" s="1"/>
  <c r="X634" i="13"/>
  <c r="I636" i="3"/>
  <c r="P634" i="13" l="1"/>
  <c r="O635" i="13"/>
  <c r="P635" i="13" s="1"/>
  <c r="R635" i="13"/>
  <c r="G635" i="13"/>
  <c r="L635" i="13"/>
  <c r="B636" i="13"/>
  <c r="AB635" i="13"/>
  <c r="AC635" i="13" s="1"/>
  <c r="AD635" i="13" s="1"/>
  <c r="X635" i="13"/>
  <c r="I637" i="3"/>
  <c r="Q635" i="13" l="1"/>
  <c r="O636" i="13"/>
  <c r="P636" i="13" s="1"/>
  <c r="R636" i="13"/>
  <c r="L636" i="13"/>
  <c r="G636" i="13"/>
  <c r="AB636" i="13"/>
  <c r="AC636" i="13" s="1"/>
  <c r="AD636" i="13" s="1"/>
  <c r="B637" i="13"/>
  <c r="X636" i="13"/>
  <c r="I638" i="3"/>
  <c r="Q636" i="13" l="1"/>
  <c r="O637" i="13"/>
  <c r="P637" i="13" s="1"/>
  <c r="R637" i="13"/>
  <c r="L637" i="13"/>
  <c r="AB637" i="13"/>
  <c r="AC637" i="13" s="1"/>
  <c r="AD637" i="13" s="1"/>
  <c r="G637" i="13"/>
  <c r="B638" i="13"/>
  <c r="X637" i="13"/>
  <c r="I639" i="3"/>
  <c r="Q637" i="13" l="1"/>
  <c r="O638" i="13"/>
  <c r="P638" i="13" s="1"/>
  <c r="R638" i="13"/>
  <c r="G638" i="13"/>
  <c r="X638" i="13"/>
  <c r="AB638" i="13"/>
  <c r="AC638" i="13" s="1"/>
  <c r="AD638" i="13" s="1"/>
  <c r="B639" i="13"/>
  <c r="L638" i="13"/>
  <c r="I640" i="3"/>
  <c r="Q638" i="13" l="1"/>
  <c r="O639" i="13"/>
  <c r="P639" i="13" s="1"/>
  <c r="R639" i="13"/>
  <c r="L639" i="13"/>
  <c r="AB639" i="13"/>
  <c r="AC639" i="13" s="1"/>
  <c r="AD639" i="13" s="1"/>
  <c r="G639" i="13"/>
  <c r="B640" i="13"/>
  <c r="X639" i="13"/>
  <c r="I641" i="3"/>
  <c r="Q639" i="13" l="1"/>
  <c r="O640" i="13"/>
  <c r="Q640" i="13" s="1"/>
  <c r="R640" i="13"/>
  <c r="AB640" i="13"/>
  <c r="AC640" i="13" s="1"/>
  <c r="AD640" i="13" s="1"/>
  <c r="B641" i="13"/>
  <c r="X640" i="13"/>
  <c r="L640" i="13"/>
  <c r="G640" i="13"/>
  <c r="I642" i="3"/>
  <c r="P640" i="13" l="1"/>
  <c r="O641" i="13"/>
  <c r="P641" i="13" s="1"/>
  <c r="R641" i="13"/>
  <c r="L641" i="13"/>
  <c r="B642" i="13"/>
  <c r="G641" i="13"/>
  <c r="AB641" i="13"/>
  <c r="AC641" i="13" s="1"/>
  <c r="AD641" i="13" s="1"/>
  <c r="X641" i="13"/>
  <c r="I643" i="3"/>
  <c r="Q641" i="13" l="1"/>
  <c r="O642" i="13"/>
  <c r="P642" i="13" s="1"/>
  <c r="R642" i="13"/>
  <c r="L642" i="13"/>
  <c r="G642" i="13"/>
  <c r="AB642" i="13"/>
  <c r="AC642" i="13" s="1"/>
  <c r="AD642" i="13" s="1"/>
  <c r="B643" i="13"/>
  <c r="X642" i="13"/>
  <c r="I644" i="3"/>
  <c r="Q642" i="13" l="1"/>
  <c r="O643" i="13"/>
  <c r="P643" i="13" s="1"/>
  <c r="R643" i="13"/>
  <c r="L643" i="13"/>
  <c r="G643" i="13"/>
  <c r="AB643" i="13"/>
  <c r="AC643" i="13" s="1"/>
  <c r="AD643" i="13" s="1"/>
  <c r="B644" i="13"/>
  <c r="X643" i="13"/>
  <c r="I645" i="3"/>
  <c r="Q643" i="13" l="1"/>
  <c r="O644" i="13"/>
  <c r="Q644" i="13" s="1"/>
  <c r="R644" i="13"/>
  <c r="AB644" i="13"/>
  <c r="AC644" i="13" s="1"/>
  <c r="AD644" i="13" s="1"/>
  <c r="L644" i="13"/>
  <c r="B645" i="13"/>
  <c r="X644" i="13"/>
  <c r="G644" i="13"/>
  <c r="I646" i="3"/>
  <c r="P644" i="13" l="1"/>
  <c r="O645" i="13"/>
  <c r="P645" i="13" s="1"/>
  <c r="R645" i="13"/>
  <c r="L645" i="13"/>
  <c r="X645" i="13"/>
  <c r="AB645" i="13"/>
  <c r="AC645" i="13" s="1"/>
  <c r="AD645" i="13" s="1"/>
  <c r="G645" i="13"/>
  <c r="B646" i="13"/>
  <c r="I647" i="3"/>
  <c r="Q645" i="13" l="1"/>
  <c r="O646" i="13"/>
  <c r="P646" i="13" s="1"/>
  <c r="R646" i="13"/>
  <c r="L646" i="13"/>
  <c r="AB646" i="13"/>
  <c r="AC646" i="13" s="1"/>
  <c r="AD646" i="13" s="1"/>
  <c r="G646" i="13"/>
  <c r="X646" i="13"/>
  <c r="B647" i="13"/>
  <c r="I648" i="3"/>
  <c r="Q646" i="13" l="1"/>
  <c r="O647" i="13"/>
  <c r="P647" i="13" s="1"/>
  <c r="R647" i="13"/>
  <c r="L647" i="13"/>
  <c r="AB647" i="13"/>
  <c r="AC647" i="13" s="1"/>
  <c r="AD647" i="13" s="1"/>
  <c r="G647" i="13"/>
  <c r="X647" i="13"/>
  <c r="B648" i="13"/>
  <c r="I649" i="3"/>
  <c r="Q647" i="13" l="1"/>
  <c r="O648" i="13"/>
  <c r="Q648" i="13" s="1"/>
  <c r="R648" i="13"/>
  <c r="L648" i="13"/>
  <c r="B649" i="13"/>
  <c r="AB648" i="13"/>
  <c r="AC648" i="13" s="1"/>
  <c r="AD648" i="13" s="1"/>
  <c r="X648" i="13"/>
  <c r="G648" i="13"/>
  <c r="I650" i="3"/>
  <c r="P648" i="13" l="1"/>
  <c r="O649" i="13"/>
  <c r="P649" i="13" s="1"/>
  <c r="R649" i="13"/>
  <c r="G649" i="13"/>
  <c r="AB649" i="13"/>
  <c r="AC649" i="13" s="1"/>
  <c r="AD649" i="13" s="1"/>
  <c r="L649" i="13"/>
  <c r="B650" i="13"/>
  <c r="X649" i="13"/>
  <c r="I651" i="3"/>
  <c r="Q649" i="13" l="1"/>
  <c r="O650" i="13"/>
  <c r="P650" i="13" s="1"/>
  <c r="R650" i="13"/>
  <c r="L650" i="13"/>
  <c r="G650" i="13"/>
  <c r="AB650" i="13"/>
  <c r="AC650" i="13" s="1"/>
  <c r="AD650" i="13" s="1"/>
  <c r="X650" i="13"/>
  <c r="B651" i="13"/>
  <c r="I652" i="3"/>
  <c r="Q650" i="13" l="1"/>
  <c r="O651" i="13"/>
  <c r="P651" i="13" s="1"/>
  <c r="R651" i="13"/>
  <c r="G651" i="13"/>
  <c r="L651" i="13"/>
  <c r="AB651" i="13"/>
  <c r="AC651" i="13" s="1"/>
  <c r="AD651" i="13" s="1"/>
  <c r="B652" i="13"/>
  <c r="X651" i="13"/>
  <c r="I653" i="3"/>
  <c r="Q651" i="13" l="1"/>
  <c r="O652" i="13"/>
  <c r="P652" i="13" s="1"/>
  <c r="R652" i="13"/>
  <c r="G652" i="13"/>
  <c r="AB652" i="13"/>
  <c r="AC652" i="13" s="1"/>
  <c r="AD652" i="13" s="1"/>
  <c r="L652" i="13"/>
  <c r="B653" i="13"/>
  <c r="X652" i="13"/>
  <c r="I654" i="3"/>
  <c r="Q652" i="13" l="1"/>
  <c r="O653" i="13"/>
  <c r="P653" i="13" s="1"/>
  <c r="R653" i="13"/>
  <c r="G653" i="13"/>
  <c r="AB653" i="13"/>
  <c r="AC653" i="13" s="1"/>
  <c r="AD653" i="13" s="1"/>
  <c r="X653" i="13"/>
  <c r="L653" i="13"/>
  <c r="B654" i="13"/>
  <c r="I655" i="3"/>
  <c r="Q653" i="13" l="1"/>
  <c r="O654" i="13"/>
  <c r="P654" i="13" s="1"/>
  <c r="R654" i="13"/>
  <c r="G654" i="13"/>
  <c r="L654" i="13"/>
  <c r="AB654" i="13"/>
  <c r="AC654" i="13" s="1"/>
  <c r="AD654" i="13" s="1"/>
  <c r="X654" i="13"/>
  <c r="B655" i="13"/>
  <c r="I656" i="3"/>
  <c r="Q654" i="13" l="1"/>
  <c r="O655" i="13"/>
  <c r="P655" i="13" s="1"/>
  <c r="R655" i="13"/>
  <c r="G655" i="13"/>
  <c r="AB655" i="13"/>
  <c r="AC655" i="13" s="1"/>
  <c r="AD655" i="13" s="1"/>
  <c r="B656" i="13"/>
  <c r="L655" i="13"/>
  <c r="X655" i="13"/>
  <c r="I657" i="3"/>
  <c r="Q655" i="13" l="1"/>
  <c r="O656" i="13"/>
  <c r="Q656" i="13" s="1"/>
  <c r="R656" i="13"/>
  <c r="AB656" i="13"/>
  <c r="AC656" i="13" s="1"/>
  <c r="AD656" i="13" s="1"/>
  <c r="G656" i="13"/>
  <c r="B657" i="13"/>
  <c r="L656" i="13"/>
  <c r="X656" i="13"/>
  <c r="I658" i="3"/>
  <c r="P656" i="13" l="1"/>
  <c r="O657" i="13"/>
  <c r="P657" i="13" s="1"/>
  <c r="R657" i="13"/>
  <c r="L657" i="13"/>
  <c r="G657" i="13"/>
  <c r="B658" i="13"/>
  <c r="AB657" i="13"/>
  <c r="AC657" i="13" s="1"/>
  <c r="AD657" i="13" s="1"/>
  <c r="X657" i="13"/>
  <c r="I659" i="3"/>
  <c r="Q657" i="13" l="1"/>
  <c r="O658" i="13"/>
  <c r="P658" i="13" s="1"/>
  <c r="R658" i="13"/>
  <c r="AB658" i="13"/>
  <c r="AC658" i="13" s="1"/>
  <c r="AD658" i="13" s="1"/>
  <c r="L658" i="13"/>
  <c r="G658" i="13"/>
  <c r="B659" i="13"/>
  <c r="X658" i="13"/>
  <c r="I660" i="3"/>
  <c r="Q658" i="13" l="1"/>
  <c r="O659" i="13"/>
  <c r="P659" i="13" s="1"/>
  <c r="R659" i="13"/>
  <c r="L659" i="13"/>
  <c r="G659" i="13"/>
  <c r="AB659" i="13"/>
  <c r="AC659" i="13" s="1"/>
  <c r="AD659" i="13" s="1"/>
  <c r="B660" i="13"/>
  <c r="X659" i="13"/>
  <c r="I661" i="3"/>
  <c r="Q659" i="13" l="1"/>
  <c r="O660" i="13"/>
  <c r="P660" i="13" s="1"/>
  <c r="R660" i="13"/>
  <c r="AB660" i="13"/>
  <c r="AC660" i="13" s="1"/>
  <c r="AD660" i="13" s="1"/>
  <c r="L660" i="13"/>
  <c r="G660" i="13"/>
  <c r="B661" i="13"/>
  <c r="X660" i="13"/>
  <c r="I662" i="3"/>
  <c r="Q660" i="13" l="1"/>
  <c r="O661" i="13"/>
  <c r="P661" i="13" s="1"/>
  <c r="R661" i="13"/>
  <c r="B662" i="13"/>
  <c r="L661" i="13"/>
  <c r="X661" i="13"/>
  <c r="G661" i="13"/>
  <c r="AB661" i="13"/>
  <c r="AC661" i="13" s="1"/>
  <c r="AD661" i="13" s="1"/>
  <c r="I663" i="3"/>
  <c r="Q661" i="13" l="1"/>
  <c r="O662" i="13"/>
  <c r="Q662" i="13" s="1"/>
  <c r="R662" i="13"/>
  <c r="AB662" i="13"/>
  <c r="AC662" i="13" s="1"/>
  <c r="AD662" i="13" s="1"/>
  <c r="L662" i="13"/>
  <c r="G662" i="13"/>
  <c r="B663" i="13"/>
  <c r="X662" i="13"/>
  <c r="I664" i="3"/>
  <c r="P662" i="13" l="1"/>
  <c r="O663" i="13"/>
  <c r="Q663" i="13" s="1"/>
  <c r="R663" i="13"/>
  <c r="L663" i="13"/>
  <c r="AB663" i="13"/>
  <c r="AC663" i="13" s="1"/>
  <c r="AD663" i="13" s="1"/>
  <c r="B664" i="13"/>
  <c r="G663" i="13"/>
  <c r="X663" i="13"/>
  <c r="I665" i="3"/>
  <c r="O664" i="13" l="1"/>
  <c r="P664" i="13" s="1"/>
  <c r="R664" i="13"/>
  <c r="P663" i="13"/>
  <c r="L664" i="13"/>
  <c r="AB664" i="13"/>
  <c r="AC664" i="13" s="1"/>
  <c r="AD664" i="13" s="1"/>
  <c r="B665" i="13"/>
  <c r="G664" i="13"/>
  <c r="X664" i="13"/>
  <c r="Q664" i="13"/>
  <c r="I666" i="3"/>
  <c r="O665" i="13" l="1"/>
  <c r="P665" i="13" s="1"/>
  <c r="R665" i="13"/>
  <c r="L665" i="13"/>
  <c r="G665" i="13"/>
  <c r="AB665" i="13"/>
  <c r="AC665" i="13" s="1"/>
  <c r="AD665" i="13" s="1"/>
  <c r="B666" i="13"/>
  <c r="X665" i="13"/>
  <c r="I667" i="3"/>
  <c r="Q665" i="13" l="1"/>
  <c r="O666" i="13"/>
  <c r="Q666" i="13" s="1"/>
  <c r="R666" i="13"/>
  <c r="L666" i="13"/>
  <c r="G666" i="13"/>
  <c r="AB666" i="13"/>
  <c r="AC666" i="13" s="1"/>
  <c r="AD666" i="13" s="1"/>
  <c r="B667" i="13"/>
  <c r="X666" i="13"/>
  <c r="I668" i="3"/>
  <c r="P666" i="13" l="1"/>
  <c r="O667" i="13"/>
  <c r="Q667" i="13" s="1"/>
  <c r="R667" i="13"/>
  <c r="L667" i="13"/>
  <c r="G667" i="13"/>
  <c r="AB667" i="13"/>
  <c r="AC667" i="13" s="1"/>
  <c r="AD667" i="13" s="1"/>
  <c r="X667" i="13"/>
  <c r="B668" i="13"/>
  <c r="I669" i="3"/>
  <c r="P667" i="13" l="1"/>
  <c r="O668" i="13"/>
  <c r="P668" i="13" s="1"/>
  <c r="R668" i="13"/>
  <c r="G668" i="13"/>
  <c r="AB668" i="13"/>
  <c r="AC668" i="13" s="1"/>
  <c r="AD668" i="13" s="1"/>
  <c r="L668" i="13"/>
  <c r="B669" i="13"/>
  <c r="X668" i="13"/>
  <c r="I670" i="3"/>
  <c r="Q668" i="13" l="1"/>
  <c r="O669" i="13"/>
  <c r="P669" i="13" s="1"/>
  <c r="R669" i="13"/>
  <c r="G669" i="13"/>
  <c r="L669" i="13"/>
  <c r="AB669" i="13"/>
  <c r="AC669" i="13" s="1"/>
  <c r="AD669" i="13" s="1"/>
  <c r="B670" i="13"/>
  <c r="X669" i="13"/>
  <c r="I671" i="3"/>
  <c r="Q669" i="13" l="1"/>
  <c r="O670" i="13"/>
  <c r="Q670" i="13" s="1"/>
  <c r="R670" i="13"/>
  <c r="AB670" i="13"/>
  <c r="AC670" i="13" s="1"/>
  <c r="AD670" i="13" s="1"/>
  <c r="G670" i="13"/>
  <c r="B671" i="13"/>
  <c r="L670" i="13"/>
  <c r="X670" i="13"/>
  <c r="I672" i="3"/>
  <c r="P670" i="13" l="1"/>
  <c r="O671" i="13"/>
  <c r="P671" i="13" s="1"/>
  <c r="R671" i="13"/>
  <c r="AB671" i="13"/>
  <c r="AC671" i="13" s="1"/>
  <c r="AD671" i="13" s="1"/>
  <c r="G671" i="13"/>
  <c r="L671" i="13"/>
  <c r="B672" i="13"/>
  <c r="X671" i="13"/>
  <c r="I673" i="3"/>
  <c r="Q671" i="13" l="1"/>
  <c r="O672" i="13"/>
  <c r="P672" i="13" s="1"/>
  <c r="R672" i="13"/>
  <c r="G672" i="13"/>
  <c r="AB672" i="13"/>
  <c r="AC672" i="13" s="1"/>
  <c r="AD672" i="13" s="1"/>
  <c r="L672" i="13"/>
  <c r="B673" i="13"/>
  <c r="X672" i="13"/>
  <c r="I674" i="3"/>
  <c r="Q672" i="13" l="1"/>
  <c r="O673" i="13"/>
  <c r="Q673" i="13" s="1"/>
  <c r="R673" i="13"/>
  <c r="G673" i="13"/>
  <c r="L673" i="13"/>
  <c r="AB673" i="13"/>
  <c r="AC673" i="13" s="1"/>
  <c r="AD673" i="13" s="1"/>
  <c r="B674" i="13"/>
  <c r="X673" i="13"/>
  <c r="I675" i="3"/>
  <c r="P673" i="13" l="1"/>
  <c r="O674" i="13"/>
  <c r="Q674" i="13" s="1"/>
  <c r="R674" i="13"/>
  <c r="L674" i="13"/>
  <c r="G674" i="13"/>
  <c r="AB674" i="13"/>
  <c r="AC674" i="13" s="1"/>
  <c r="AD674" i="13" s="1"/>
  <c r="B675" i="13"/>
  <c r="X674" i="13"/>
  <c r="I676" i="3"/>
  <c r="P674" i="13" l="1"/>
  <c r="O675" i="13"/>
  <c r="Q675" i="13" s="1"/>
  <c r="R675" i="13"/>
  <c r="L675" i="13"/>
  <c r="AB675" i="13"/>
  <c r="AC675" i="13" s="1"/>
  <c r="AD675" i="13" s="1"/>
  <c r="G675" i="13"/>
  <c r="X675" i="13"/>
  <c r="B676" i="13"/>
  <c r="I677" i="3"/>
  <c r="P675" i="13" l="1"/>
  <c r="O676" i="13"/>
  <c r="P676" i="13" s="1"/>
  <c r="R676" i="13"/>
  <c r="L676" i="13"/>
  <c r="G676" i="13"/>
  <c r="B677" i="13"/>
  <c r="AB676" i="13"/>
  <c r="AC676" i="13" s="1"/>
  <c r="AD676" i="13" s="1"/>
  <c r="X676" i="13"/>
  <c r="I678" i="3"/>
  <c r="Q676" i="13" l="1"/>
  <c r="O677" i="13"/>
  <c r="P677" i="13" s="1"/>
  <c r="R677" i="13"/>
  <c r="G677" i="13"/>
  <c r="AB677" i="13"/>
  <c r="AC677" i="13" s="1"/>
  <c r="AD677" i="13" s="1"/>
  <c r="L677" i="13"/>
  <c r="B678" i="13"/>
  <c r="X677" i="13"/>
  <c r="I679" i="3"/>
  <c r="Q677" i="13" l="1"/>
  <c r="O678" i="13"/>
  <c r="P678" i="13" s="1"/>
  <c r="R678" i="13"/>
  <c r="L678" i="13"/>
  <c r="AB678" i="13"/>
  <c r="AC678" i="13" s="1"/>
  <c r="AD678" i="13" s="1"/>
  <c r="B679" i="13"/>
  <c r="G678" i="13"/>
  <c r="X678" i="13"/>
  <c r="I680" i="3"/>
  <c r="Q678" i="13" l="1"/>
  <c r="O679" i="13"/>
  <c r="P679" i="13" s="1"/>
  <c r="R679" i="13"/>
  <c r="G679" i="13"/>
  <c r="AB679" i="13"/>
  <c r="AC679" i="13" s="1"/>
  <c r="AD679" i="13" s="1"/>
  <c r="B680" i="13"/>
  <c r="L679" i="13"/>
  <c r="X679" i="13"/>
  <c r="I681" i="3"/>
  <c r="Q679" i="13" l="1"/>
  <c r="O680" i="13"/>
  <c r="Q680" i="13" s="1"/>
  <c r="R680" i="13"/>
  <c r="L680" i="13"/>
  <c r="AB680" i="13"/>
  <c r="AC680" i="13" s="1"/>
  <c r="AD680" i="13" s="1"/>
  <c r="G680" i="13"/>
  <c r="B681" i="13"/>
  <c r="X680" i="13"/>
  <c r="I682" i="3"/>
  <c r="P680" i="13" l="1"/>
  <c r="O681" i="13"/>
  <c r="Q681" i="13" s="1"/>
  <c r="R681" i="13"/>
  <c r="L681" i="13"/>
  <c r="G681" i="13"/>
  <c r="B682" i="13"/>
  <c r="AB681" i="13"/>
  <c r="AC681" i="13" s="1"/>
  <c r="AD681" i="13" s="1"/>
  <c r="X681" i="13"/>
  <c r="I683" i="3"/>
  <c r="P681" i="13" l="1"/>
  <c r="O682" i="13"/>
  <c r="P682" i="13" s="1"/>
  <c r="R682" i="13"/>
  <c r="G682" i="13"/>
  <c r="AB682" i="13"/>
  <c r="AC682" i="13" s="1"/>
  <c r="AD682" i="13" s="1"/>
  <c r="B683" i="13"/>
  <c r="L682" i="13"/>
  <c r="X682" i="13"/>
  <c r="I684" i="3"/>
  <c r="Q682" i="13" l="1"/>
  <c r="O683" i="13"/>
  <c r="P683" i="13" s="1"/>
  <c r="R683" i="13"/>
  <c r="G683" i="13"/>
  <c r="L683" i="13"/>
  <c r="X683" i="13"/>
  <c r="B684" i="13"/>
  <c r="AB683" i="13"/>
  <c r="AC683" i="13" s="1"/>
  <c r="AD683" i="13" s="1"/>
  <c r="I685" i="3"/>
  <c r="Q683" i="13" l="1"/>
  <c r="O684" i="13"/>
  <c r="Q684" i="13" s="1"/>
  <c r="R684" i="13"/>
  <c r="AB684" i="13"/>
  <c r="AC684" i="13" s="1"/>
  <c r="AD684" i="13" s="1"/>
  <c r="G684" i="13"/>
  <c r="L684" i="13"/>
  <c r="B685" i="13"/>
  <c r="X684" i="13"/>
  <c r="I686" i="3"/>
  <c r="P684" i="13" l="1"/>
  <c r="O685" i="13"/>
  <c r="P685" i="13" s="1"/>
  <c r="R685" i="13"/>
  <c r="G685" i="13"/>
  <c r="AB685" i="13"/>
  <c r="AC685" i="13" s="1"/>
  <c r="AD685" i="13" s="1"/>
  <c r="L685" i="13"/>
  <c r="B686" i="13"/>
  <c r="X685" i="13"/>
  <c r="I687" i="3"/>
  <c r="Q685" i="13" l="1"/>
  <c r="O686" i="13"/>
  <c r="P686" i="13" s="1"/>
  <c r="R686" i="13"/>
  <c r="G686" i="13"/>
  <c r="AB686" i="13"/>
  <c r="AC686" i="13" s="1"/>
  <c r="AD686" i="13" s="1"/>
  <c r="X686" i="13"/>
  <c r="L686" i="13"/>
  <c r="B687" i="13"/>
  <c r="I688" i="3"/>
  <c r="Q686" i="13" l="1"/>
  <c r="O687" i="13"/>
  <c r="Q687" i="13" s="1"/>
  <c r="R687" i="13"/>
  <c r="L687" i="13"/>
  <c r="G687" i="13"/>
  <c r="B688" i="13"/>
  <c r="AB687" i="13"/>
  <c r="AC687" i="13" s="1"/>
  <c r="AD687" i="13" s="1"/>
  <c r="X687" i="13"/>
  <c r="I689" i="3"/>
  <c r="P687" i="13" l="1"/>
  <c r="O688" i="13"/>
  <c r="Q688" i="13" s="1"/>
  <c r="R688" i="13"/>
  <c r="G688" i="13"/>
  <c r="L688" i="13"/>
  <c r="AB688" i="13"/>
  <c r="AC688" i="13" s="1"/>
  <c r="AD688" i="13" s="1"/>
  <c r="X688" i="13"/>
  <c r="B689" i="13"/>
  <c r="I690" i="3"/>
  <c r="P688" i="13" l="1"/>
  <c r="O689" i="13"/>
  <c r="Q689" i="13" s="1"/>
  <c r="R689" i="13"/>
  <c r="G689" i="13"/>
  <c r="L689" i="13"/>
  <c r="AB689" i="13"/>
  <c r="AC689" i="13" s="1"/>
  <c r="AD689" i="13" s="1"/>
  <c r="X689" i="13"/>
  <c r="B690" i="13"/>
  <c r="I691" i="3"/>
  <c r="P689" i="13" l="1"/>
  <c r="O690" i="13"/>
  <c r="P690" i="13" s="1"/>
  <c r="R690" i="13"/>
  <c r="G690" i="13"/>
  <c r="X690" i="13"/>
  <c r="AB690" i="13"/>
  <c r="AC690" i="13" s="1"/>
  <c r="AD690" i="13" s="1"/>
  <c r="L690" i="13"/>
  <c r="B691" i="13"/>
  <c r="I692" i="3"/>
  <c r="Q690" i="13" l="1"/>
  <c r="O691" i="13"/>
  <c r="Q691" i="13" s="1"/>
  <c r="R691" i="13"/>
  <c r="G691" i="13"/>
  <c r="L691" i="13"/>
  <c r="AB691" i="13"/>
  <c r="AC691" i="13" s="1"/>
  <c r="AD691" i="13" s="1"/>
  <c r="B692" i="13"/>
  <c r="X691" i="13"/>
  <c r="I693" i="3"/>
  <c r="O692" i="13" l="1"/>
  <c r="P692" i="13" s="1"/>
  <c r="R692" i="13"/>
  <c r="P691" i="13"/>
  <c r="L692" i="13"/>
  <c r="G692" i="13"/>
  <c r="AB692" i="13"/>
  <c r="AC692" i="13" s="1"/>
  <c r="AD692" i="13" s="1"/>
  <c r="B693" i="13"/>
  <c r="X692" i="13"/>
  <c r="Q692" i="13"/>
  <c r="I694" i="3"/>
  <c r="O693" i="13" l="1"/>
  <c r="P693" i="13" s="1"/>
  <c r="R693" i="13"/>
  <c r="L693" i="13"/>
  <c r="G693" i="13"/>
  <c r="AB693" i="13"/>
  <c r="AC693" i="13" s="1"/>
  <c r="AD693" i="13" s="1"/>
  <c r="B694" i="13"/>
  <c r="X693" i="13"/>
  <c r="I695" i="3"/>
  <c r="Q693" i="13" l="1"/>
  <c r="O694" i="13"/>
  <c r="Q694" i="13" s="1"/>
  <c r="R694" i="13"/>
  <c r="G694" i="13"/>
  <c r="AB694" i="13"/>
  <c r="AC694" i="13" s="1"/>
  <c r="AD694" i="13" s="1"/>
  <c r="L694" i="13"/>
  <c r="B695" i="13"/>
  <c r="X694" i="13"/>
  <c r="I696" i="3"/>
  <c r="P694" i="13" l="1"/>
  <c r="O695" i="13"/>
  <c r="P695" i="13" s="1"/>
  <c r="R695" i="13"/>
  <c r="L695" i="13"/>
  <c r="AB695" i="13"/>
  <c r="AC695" i="13" s="1"/>
  <c r="AD695" i="13" s="1"/>
  <c r="X695" i="13"/>
  <c r="G695" i="13"/>
  <c r="B696" i="13"/>
  <c r="I697" i="3"/>
  <c r="Q695" i="13" l="1"/>
  <c r="O696" i="13"/>
  <c r="Q696" i="13" s="1"/>
  <c r="R696" i="13"/>
  <c r="L696" i="13"/>
  <c r="G696" i="13"/>
  <c r="AB696" i="13"/>
  <c r="AC696" i="13" s="1"/>
  <c r="AD696" i="13" s="1"/>
  <c r="B697" i="13"/>
  <c r="X696" i="13"/>
  <c r="I698" i="3"/>
  <c r="P696" i="13" l="1"/>
  <c r="O697" i="13"/>
  <c r="Q697" i="13" s="1"/>
  <c r="R697" i="13"/>
  <c r="L697" i="13"/>
  <c r="G697" i="13"/>
  <c r="AB697" i="13"/>
  <c r="AC697" i="13" s="1"/>
  <c r="AD697" i="13" s="1"/>
  <c r="B698" i="13"/>
  <c r="X697" i="13"/>
  <c r="I699" i="3"/>
  <c r="P697" i="13" l="1"/>
  <c r="O698" i="13"/>
  <c r="P698" i="13" s="1"/>
  <c r="R698" i="13"/>
  <c r="G698" i="13"/>
  <c r="AB698" i="13"/>
  <c r="AC698" i="13" s="1"/>
  <c r="AD698" i="13" s="1"/>
  <c r="L698" i="13"/>
  <c r="B699" i="13"/>
  <c r="X698" i="13"/>
  <c r="I700" i="3"/>
  <c r="Q698" i="13" l="1"/>
  <c r="O699" i="13"/>
  <c r="P699" i="13" s="1"/>
  <c r="R699" i="13"/>
  <c r="G699" i="13"/>
  <c r="L699" i="13"/>
  <c r="AB699" i="13"/>
  <c r="AC699" i="13" s="1"/>
  <c r="AD699" i="13" s="1"/>
  <c r="B700" i="13"/>
  <c r="X699" i="13"/>
  <c r="I701" i="3"/>
  <c r="Q699" i="13" l="1"/>
  <c r="O700" i="13"/>
  <c r="Q700" i="13" s="1"/>
  <c r="R700" i="13"/>
  <c r="L700" i="13"/>
  <c r="G700" i="13"/>
  <c r="AB700" i="13"/>
  <c r="AC700" i="13" s="1"/>
  <c r="AD700" i="13" s="1"/>
  <c r="B701" i="13"/>
  <c r="X700" i="13"/>
  <c r="I702" i="3"/>
  <c r="P700" i="13" l="1"/>
  <c r="O701" i="13"/>
  <c r="Q701" i="13" s="1"/>
  <c r="R701" i="13"/>
  <c r="AB701" i="13"/>
  <c r="AC701" i="13" s="1"/>
  <c r="AD701" i="13" s="1"/>
  <c r="L701" i="13"/>
  <c r="B702" i="13"/>
  <c r="G701" i="13"/>
  <c r="X701" i="13"/>
  <c r="I703" i="3"/>
  <c r="P701" i="13" l="1"/>
  <c r="O702" i="13"/>
  <c r="P702" i="13" s="1"/>
  <c r="R702" i="13"/>
  <c r="AB702" i="13"/>
  <c r="AC702" i="13" s="1"/>
  <c r="AD702" i="13" s="1"/>
  <c r="L702" i="13"/>
  <c r="G702" i="13"/>
  <c r="X702" i="13"/>
  <c r="B703" i="13"/>
  <c r="I704" i="3"/>
  <c r="Q702" i="13" l="1"/>
  <c r="O703" i="13"/>
  <c r="P703" i="13" s="1"/>
  <c r="R703" i="13"/>
  <c r="L703" i="13"/>
  <c r="G703" i="13"/>
  <c r="B704" i="13"/>
  <c r="AB703" i="13"/>
  <c r="AC703" i="13" s="1"/>
  <c r="AD703" i="13" s="1"/>
  <c r="X703" i="13"/>
  <c r="I705" i="3"/>
  <c r="Q703" i="13" l="1"/>
  <c r="O704" i="13"/>
  <c r="P704" i="13" s="1"/>
  <c r="R704" i="13"/>
  <c r="L704" i="13"/>
  <c r="G704" i="13"/>
  <c r="AB704" i="13"/>
  <c r="AC704" i="13" s="1"/>
  <c r="AD704" i="13" s="1"/>
  <c r="B705" i="13"/>
  <c r="X704" i="13"/>
  <c r="I706" i="3"/>
  <c r="Q704" i="13" l="1"/>
  <c r="O705" i="13"/>
  <c r="P705" i="13" s="1"/>
  <c r="R705" i="13"/>
  <c r="AB705" i="13"/>
  <c r="AC705" i="13" s="1"/>
  <c r="AD705" i="13" s="1"/>
  <c r="G705" i="13"/>
  <c r="L705" i="13"/>
  <c r="B706" i="13"/>
  <c r="X705" i="13"/>
  <c r="I707" i="3"/>
  <c r="Q705" i="13" l="1"/>
  <c r="O706" i="13"/>
  <c r="P706" i="13" s="1"/>
  <c r="R706" i="13"/>
  <c r="AB706" i="13"/>
  <c r="AC706" i="13" s="1"/>
  <c r="AD706" i="13" s="1"/>
  <c r="G706" i="13"/>
  <c r="L706" i="13"/>
  <c r="B707" i="13"/>
  <c r="X706" i="13"/>
  <c r="I708" i="3"/>
  <c r="Q706" i="13" l="1"/>
  <c r="O707" i="13"/>
  <c r="Q707" i="13" s="1"/>
  <c r="R707" i="13"/>
  <c r="G707" i="13"/>
  <c r="L707" i="13"/>
  <c r="AB707" i="13"/>
  <c r="AC707" i="13" s="1"/>
  <c r="AD707" i="13" s="1"/>
  <c r="B708" i="13"/>
  <c r="X707" i="13"/>
  <c r="I709" i="3"/>
  <c r="P707" i="13" l="1"/>
  <c r="O708" i="13"/>
  <c r="Q708" i="13" s="1"/>
  <c r="R708" i="13"/>
  <c r="AB708" i="13"/>
  <c r="AC708" i="13" s="1"/>
  <c r="AD708" i="13" s="1"/>
  <c r="G708" i="13"/>
  <c r="L708" i="13"/>
  <c r="B709" i="13"/>
  <c r="X708" i="13"/>
  <c r="I710" i="3"/>
  <c r="P708" i="13" l="1"/>
  <c r="O709" i="13"/>
  <c r="P709" i="13" s="1"/>
  <c r="R709" i="13"/>
  <c r="G709" i="13"/>
  <c r="AB709" i="13"/>
  <c r="AC709" i="13" s="1"/>
  <c r="AD709" i="13" s="1"/>
  <c r="L709" i="13"/>
  <c r="B710" i="13"/>
  <c r="X709" i="13"/>
  <c r="I711" i="3"/>
  <c r="O710" i="13" l="1"/>
  <c r="P710" i="13" s="1"/>
  <c r="R710" i="13"/>
  <c r="Q709" i="13"/>
  <c r="L710" i="13"/>
  <c r="G710" i="13"/>
  <c r="AB710" i="13"/>
  <c r="AC710" i="13" s="1"/>
  <c r="AD710" i="13" s="1"/>
  <c r="B711" i="13"/>
  <c r="X710" i="13"/>
  <c r="I712" i="3"/>
  <c r="Q710" i="13" l="1"/>
  <c r="O711" i="13"/>
  <c r="P711" i="13" s="1"/>
  <c r="R711" i="13"/>
  <c r="G711" i="13"/>
  <c r="AB711" i="13"/>
  <c r="AC711" i="13" s="1"/>
  <c r="AD711" i="13" s="1"/>
  <c r="L711" i="13"/>
  <c r="B712" i="13"/>
  <c r="X711" i="13"/>
  <c r="I713" i="3"/>
  <c r="Q711" i="13" l="1"/>
  <c r="O712" i="13"/>
  <c r="P712" i="13" s="1"/>
  <c r="R712" i="13"/>
  <c r="G712" i="13"/>
  <c r="AB712" i="13"/>
  <c r="AC712" i="13" s="1"/>
  <c r="AD712" i="13" s="1"/>
  <c r="L712" i="13"/>
  <c r="X712" i="13"/>
  <c r="B713" i="13"/>
  <c r="I714" i="3"/>
  <c r="Q712" i="13" l="1"/>
  <c r="O713" i="13"/>
  <c r="P713" i="13" s="1"/>
  <c r="R713" i="13"/>
  <c r="G713" i="13"/>
  <c r="AB713" i="13"/>
  <c r="AC713" i="13" s="1"/>
  <c r="AD713" i="13" s="1"/>
  <c r="L713" i="13"/>
  <c r="B714" i="13"/>
  <c r="X713" i="13"/>
  <c r="I715" i="3"/>
  <c r="Q713" i="13" l="1"/>
  <c r="O714" i="13"/>
  <c r="Q714" i="13" s="1"/>
  <c r="R714" i="13"/>
  <c r="AB714" i="13"/>
  <c r="AC714" i="13" s="1"/>
  <c r="AD714" i="13" s="1"/>
  <c r="X714" i="13"/>
  <c r="B715" i="13"/>
  <c r="L714" i="13"/>
  <c r="G714" i="13"/>
  <c r="I716" i="3"/>
  <c r="P714" i="13" l="1"/>
  <c r="O715" i="13"/>
  <c r="Q715" i="13" s="1"/>
  <c r="R715" i="13"/>
  <c r="L715" i="13"/>
  <c r="X715" i="13"/>
  <c r="B716" i="13"/>
  <c r="AB715" i="13"/>
  <c r="AC715" i="13" s="1"/>
  <c r="AD715" i="13" s="1"/>
  <c r="G715" i="13"/>
  <c r="I717" i="3"/>
  <c r="P715" i="13" l="1"/>
  <c r="O716" i="13"/>
  <c r="Q716" i="13" s="1"/>
  <c r="R716" i="13"/>
  <c r="L716" i="13"/>
  <c r="G716" i="13"/>
  <c r="AB716" i="13"/>
  <c r="AC716" i="13" s="1"/>
  <c r="AD716" i="13" s="1"/>
  <c r="X716" i="13"/>
  <c r="B717" i="13"/>
  <c r="I718" i="3"/>
  <c r="P716" i="13" l="1"/>
  <c r="O717" i="13"/>
  <c r="P717" i="13" s="1"/>
  <c r="R717" i="13"/>
  <c r="L717" i="13"/>
  <c r="G717" i="13"/>
  <c r="AB717" i="13"/>
  <c r="AC717" i="13" s="1"/>
  <c r="AD717" i="13" s="1"/>
  <c r="B718" i="13"/>
  <c r="X717" i="13"/>
  <c r="I719" i="3"/>
  <c r="Q717" i="13" l="1"/>
  <c r="O718" i="13"/>
  <c r="Q718" i="13" s="1"/>
  <c r="R718" i="13"/>
  <c r="G718" i="13"/>
  <c r="AB718" i="13"/>
  <c r="AC718" i="13" s="1"/>
  <c r="AD718" i="13" s="1"/>
  <c r="L718" i="13"/>
  <c r="X718" i="13"/>
  <c r="B719" i="13"/>
  <c r="I720" i="3"/>
  <c r="P718" i="13" l="1"/>
  <c r="O719" i="13"/>
  <c r="P719" i="13" s="1"/>
  <c r="R719" i="13"/>
  <c r="L719" i="13"/>
  <c r="G719" i="13"/>
  <c r="AB719" i="13"/>
  <c r="AC719" i="13" s="1"/>
  <c r="AD719" i="13" s="1"/>
  <c r="B720" i="13"/>
  <c r="X719" i="13"/>
  <c r="I721" i="3"/>
  <c r="Q719" i="13" l="1"/>
  <c r="O720" i="13"/>
  <c r="Q720" i="13" s="1"/>
  <c r="R720" i="13"/>
  <c r="L720" i="13"/>
  <c r="G720" i="13"/>
  <c r="AB720" i="13"/>
  <c r="AC720" i="13" s="1"/>
  <c r="AD720" i="13" s="1"/>
  <c r="B721" i="13"/>
  <c r="X720" i="13"/>
  <c r="I722" i="3"/>
  <c r="P720" i="13" l="1"/>
  <c r="O721" i="13"/>
  <c r="P721" i="13" s="1"/>
  <c r="R721" i="13"/>
  <c r="L721" i="13"/>
  <c r="G721" i="13"/>
  <c r="B722" i="13"/>
  <c r="AB721" i="13"/>
  <c r="AC721" i="13" s="1"/>
  <c r="AD721" i="13" s="1"/>
  <c r="X721" i="13"/>
  <c r="I723" i="3"/>
  <c r="Q721" i="13" l="1"/>
  <c r="O722" i="13"/>
  <c r="P722" i="13" s="1"/>
  <c r="R722" i="13"/>
  <c r="G722" i="13"/>
  <c r="L722" i="13"/>
  <c r="AB722" i="13"/>
  <c r="AC722" i="13" s="1"/>
  <c r="AD722" i="13" s="1"/>
  <c r="B723" i="13"/>
  <c r="X722" i="13"/>
  <c r="I724" i="3"/>
  <c r="Q722" i="13" l="1"/>
  <c r="O723" i="13"/>
  <c r="P723" i="13" s="1"/>
  <c r="R723" i="13"/>
  <c r="G723" i="13"/>
  <c r="L723" i="13"/>
  <c r="AB723" i="13"/>
  <c r="AC723" i="13" s="1"/>
  <c r="AD723" i="13" s="1"/>
  <c r="X723" i="13"/>
  <c r="B724" i="13"/>
  <c r="I725" i="3"/>
  <c r="Q723" i="13" l="1"/>
  <c r="O724" i="13"/>
  <c r="Q724" i="13" s="1"/>
  <c r="R724" i="13"/>
  <c r="L724" i="13"/>
  <c r="G724" i="13"/>
  <c r="AB724" i="13"/>
  <c r="AC724" i="13" s="1"/>
  <c r="AD724" i="13" s="1"/>
  <c r="B725" i="13"/>
  <c r="X724" i="13"/>
  <c r="I726" i="3"/>
  <c r="P724" i="13" l="1"/>
  <c r="O725" i="13"/>
  <c r="Q725" i="13" s="1"/>
  <c r="R725" i="13"/>
  <c r="L725" i="13"/>
  <c r="G725" i="13"/>
  <c r="AB725" i="13"/>
  <c r="AC725" i="13" s="1"/>
  <c r="AD725" i="13" s="1"/>
  <c r="B726" i="13"/>
  <c r="X725" i="13"/>
  <c r="I727" i="3"/>
  <c r="P725" i="13" l="1"/>
  <c r="O726" i="13"/>
  <c r="Q726" i="13" s="1"/>
  <c r="R726" i="13"/>
  <c r="G726" i="13"/>
  <c r="AB726" i="13"/>
  <c r="AC726" i="13" s="1"/>
  <c r="AD726" i="13" s="1"/>
  <c r="L726" i="13"/>
  <c r="B727" i="13"/>
  <c r="X726" i="13"/>
  <c r="I728" i="3"/>
  <c r="P726" i="13" l="1"/>
  <c r="O727" i="13"/>
  <c r="Q727" i="13" s="1"/>
  <c r="R727" i="13"/>
  <c r="L727" i="13"/>
  <c r="G727" i="13"/>
  <c r="AB727" i="13"/>
  <c r="AC727" i="13" s="1"/>
  <c r="AD727" i="13" s="1"/>
  <c r="B728" i="13"/>
  <c r="X727" i="13"/>
  <c r="I729" i="3"/>
  <c r="O728" i="13" l="1"/>
  <c r="P728" i="13" s="1"/>
  <c r="R728" i="13"/>
  <c r="P727" i="13"/>
  <c r="G728" i="13"/>
  <c r="AB728" i="13"/>
  <c r="AC728" i="13" s="1"/>
  <c r="AD728" i="13" s="1"/>
  <c r="L728" i="13"/>
  <c r="X728" i="13"/>
  <c r="B729" i="13"/>
  <c r="Q728" i="13"/>
  <c r="I730" i="3"/>
  <c r="O729" i="13" l="1"/>
  <c r="Q729" i="13" s="1"/>
  <c r="R729" i="13"/>
  <c r="AB729" i="13"/>
  <c r="AC729" i="13" s="1"/>
  <c r="AD729" i="13" s="1"/>
  <c r="G729" i="13"/>
  <c r="L729" i="13"/>
  <c r="B730" i="13"/>
  <c r="X729" i="13"/>
  <c r="I731" i="3"/>
  <c r="P729" i="13" l="1"/>
  <c r="O730" i="13"/>
  <c r="P730" i="13" s="1"/>
  <c r="R730" i="13"/>
  <c r="L730" i="13"/>
  <c r="G730" i="13"/>
  <c r="AB730" i="13"/>
  <c r="AC730" i="13" s="1"/>
  <c r="AD730" i="13" s="1"/>
  <c r="X730" i="13"/>
  <c r="B731" i="13"/>
  <c r="I732" i="3"/>
  <c r="Q730" i="13" l="1"/>
  <c r="O731" i="13"/>
  <c r="Q731" i="13" s="1"/>
  <c r="R731" i="13"/>
  <c r="G731" i="13"/>
  <c r="L731" i="13"/>
  <c r="AB731" i="13"/>
  <c r="AC731" i="13" s="1"/>
  <c r="AD731" i="13" s="1"/>
  <c r="B732" i="13"/>
  <c r="X731" i="13"/>
  <c r="I733" i="3"/>
  <c r="P731" i="13" l="1"/>
  <c r="O732" i="13"/>
  <c r="Q732" i="13" s="1"/>
  <c r="R732" i="13"/>
  <c r="G732" i="13"/>
  <c r="AB732" i="13"/>
  <c r="AC732" i="13" s="1"/>
  <c r="AD732" i="13" s="1"/>
  <c r="L732" i="13"/>
  <c r="X732" i="13"/>
  <c r="B733" i="13"/>
  <c r="I734" i="3"/>
  <c r="P732" i="13" l="1"/>
  <c r="O733" i="13"/>
  <c r="P733" i="13" s="1"/>
  <c r="R733" i="13"/>
  <c r="AB733" i="13"/>
  <c r="AC733" i="13" s="1"/>
  <c r="AD733" i="13" s="1"/>
  <c r="L733" i="13"/>
  <c r="G733" i="13"/>
  <c r="B734" i="13"/>
  <c r="X733" i="13"/>
  <c r="I735" i="3"/>
  <c r="Q733" i="13" l="1"/>
  <c r="O734" i="13"/>
  <c r="P734" i="13" s="1"/>
  <c r="R734" i="13"/>
  <c r="G734" i="13"/>
  <c r="AB734" i="13"/>
  <c r="AC734" i="13" s="1"/>
  <c r="AD734" i="13" s="1"/>
  <c r="X734" i="13"/>
  <c r="L734" i="13"/>
  <c r="B735" i="13"/>
  <c r="I736" i="3"/>
  <c r="Q734" i="13" l="1"/>
  <c r="O735" i="13"/>
  <c r="Q735" i="13" s="1"/>
  <c r="R735" i="13"/>
  <c r="L735" i="13"/>
  <c r="G735" i="13"/>
  <c r="AB735" i="13"/>
  <c r="AC735" i="13" s="1"/>
  <c r="AD735" i="13" s="1"/>
  <c r="B736" i="13"/>
  <c r="X735" i="13"/>
  <c r="I737" i="3"/>
  <c r="P735" i="13" l="1"/>
  <c r="O736" i="13"/>
  <c r="P736" i="13" s="1"/>
  <c r="R736" i="13"/>
  <c r="G736" i="13"/>
  <c r="AB736" i="13"/>
  <c r="AC736" i="13" s="1"/>
  <c r="AD736" i="13" s="1"/>
  <c r="L736" i="13"/>
  <c r="B737" i="13"/>
  <c r="X736" i="13"/>
  <c r="I738" i="3"/>
  <c r="Q736" i="13" l="1"/>
  <c r="O737" i="13"/>
  <c r="Q737" i="13" s="1"/>
  <c r="R737" i="13"/>
  <c r="G737" i="13"/>
  <c r="AB737" i="13"/>
  <c r="AC737" i="13" s="1"/>
  <c r="AD737" i="13" s="1"/>
  <c r="L737" i="13"/>
  <c r="B738" i="13"/>
  <c r="X737" i="13"/>
  <c r="I739" i="3"/>
  <c r="P737" i="13" l="1"/>
  <c r="O738" i="13"/>
  <c r="P738" i="13" s="1"/>
  <c r="R738" i="13"/>
  <c r="L738" i="13"/>
  <c r="G738" i="13"/>
  <c r="AB738" i="13"/>
  <c r="AC738" i="13" s="1"/>
  <c r="AD738" i="13" s="1"/>
  <c r="B739" i="13"/>
  <c r="X738" i="13"/>
  <c r="I740" i="3"/>
  <c r="Q738" i="13" l="1"/>
  <c r="O739" i="13"/>
  <c r="P739" i="13" s="1"/>
  <c r="R739" i="13"/>
  <c r="G739" i="13"/>
  <c r="AB739" i="13"/>
  <c r="AC739" i="13" s="1"/>
  <c r="AD739" i="13" s="1"/>
  <c r="X739" i="13"/>
  <c r="L739" i="13"/>
  <c r="B740" i="13"/>
  <c r="I741" i="3"/>
  <c r="O740" i="13" l="1"/>
  <c r="Q740" i="13" s="1"/>
  <c r="R740" i="13"/>
  <c r="Q739" i="13"/>
  <c r="AB740" i="13"/>
  <c r="AC740" i="13" s="1"/>
  <c r="AD740" i="13" s="1"/>
  <c r="G740" i="13"/>
  <c r="X740" i="13"/>
  <c r="L740" i="13"/>
  <c r="B741" i="13"/>
  <c r="I742" i="3"/>
  <c r="P740" i="13" l="1"/>
  <c r="O741" i="13"/>
  <c r="Q741" i="13" s="1"/>
  <c r="R741" i="13"/>
  <c r="AB741" i="13"/>
  <c r="AC741" i="13" s="1"/>
  <c r="AD741" i="13" s="1"/>
  <c r="L741" i="13"/>
  <c r="G741" i="13"/>
  <c r="B742" i="13"/>
  <c r="X741" i="13"/>
  <c r="I743" i="3"/>
  <c r="P741" i="13" l="1"/>
  <c r="O742" i="13"/>
  <c r="Q742" i="13" s="1"/>
  <c r="R742" i="13"/>
  <c r="L742" i="13"/>
  <c r="G742" i="13"/>
  <c r="AB742" i="13"/>
  <c r="AC742" i="13" s="1"/>
  <c r="AD742" i="13" s="1"/>
  <c r="X742" i="13"/>
  <c r="B743" i="13"/>
  <c r="I744" i="3"/>
  <c r="O743" i="13" l="1"/>
  <c r="P743" i="13" s="1"/>
  <c r="R743" i="13"/>
  <c r="P742" i="13"/>
  <c r="L743" i="13"/>
  <c r="G743" i="13"/>
  <c r="AB743" i="13"/>
  <c r="AC743" i="13" s="1"/>
  <c r="AD743" i="13" s="1"/>
  <c r="B744" i="13"/>
  <c r="X743" i="13"/>
  <c r="Q743" i="13"/>
  <c r="I745" i="3"/>
  <c r="O744" i="13" l="1"/>
  <c r="Q744" i="13" s="1"/>
  <c r="R744" i="13"/>
  <c r="G744" i="13"/>
  <c r="AB744" i="13"/>
  <c r="AC744" i="13" s="1"/>
  <c r="AD744" i="13" s="1"/>
  <c r="X744" i="13"/>
  <c r="L744" i="13"/>
  <c r="B745" i="13"/>
  <c r="I746" i="3"/>
  <c r="P744" i="13" l="1"/>
  <c r="O745" i="13"/>
  <c r="Q745" i="13" s="1"/>
  <c r="R745" i="13"/>
  <c r="G745" i="13"/>
  <c r="AB745" i="13"/>
  <c r="AC745" i="13" s="1"/>
  <c r="AD745" i="13" s="1"/>
  <c r="L745" i="13"/>
  <c r="B746" i="13"/>
  <c r="X745" i="13"/>
  <c r="I747" i="3"/>
  <c r="P745" i="13" l="1"/>
  <c r="O746" i="13"/>
  <c r="Q746" i="13" s="1"/>
  <c r="R746" i="13"/>
  <c r="L746" i="13"/>
  <c r="G746" i="13"/>
  <c r="AB746" i="13"/>
  <c r="AC746" i="13" s="1"/>
  <c r="AD746" i="13" s="1"/>
  <c r="X746" i="13"/>
  <c r="B747" i="13"/>
  <c r="I748" i="3"/>
  <c r="P746" i="13" l="1"/>
  <c r="O747" i="13"/>
  <c r="P747" i="13" s="1"/>
  <c r="R747" i="13"/>
  <c r="L747" i="13"/>
  <c r="AB747" i="13"/>
  <c r="AC747" i="13" s="1"/>
  <c r="AD747" i="13" s="1"/>
  <c r="G747" i="13"/>
  <c r="B748" i="13"/>
  <c r="X747" i="13"/>
  <c r="I749" i="3"/>
  <c r="Q747" i="13" l="1"/>
  <c r="O748" i="13"/>
  <c r="Q748" i="13" s="1"/>
  <c r="R748" i="13"/>
  <c r="AB748" i="13"/>
  <c r="AC748" i="13" s="1"/>
  <c r="AD748" i="13" s="1"/>
  <c r="G748" i="13"/>
  <c r="L748" i="13"/>
  <c r="B749" i="13"/>
  <c r="X748" i="13"/>
  <c r="I750" i="3"/>
  <c r="P748" i="13" l="1"/>
  <c r="O749" i="13"/>
  <c r="P749" i="13" s="1"/>
  <c r="R749" i="13"/>
  <c r="AB749" i="13"/>
  <c r="AC749" i="13" s="1"/>
  <c r="AD749" i="13" s="1"/>
  <c r="L749" i="13"/>
  <c r="X749" i="13"/>
  <c r="G749" i="13"/>
  <c r="B750" i="13"/>
  <c r="I751" i="3"/>
  <c r="Q749" i="13" l="1"/>
  <c r="O750" i="13"/>
  <c r="P750" i="13" s="1"/>
  <c r="R750" i="13"/>
  <c r="L750" i="13"/>
  <c r="G750" i="13"/>
  <c r="AB750" i="13"/>
  <c r="AC750" i="13" s="1"/>
  <c r="AD750" i="13" s="1"/>
  <c r="B751" i="13"/>
  <c r="X750" i="13"/>
  <c r="I752" i="3"/>
  <c r="Q750" i="13" l="1"/>
  <c r="O751" i="13"/>
  <c r="Q751" i="13" s="1"/>
  <c r="R751" i="13"/>
  <c r="AB751" i="13"/>
  <c r="AC751" i="13" s="1"/>
  <c r="AD751" i="13" s="1"/>
  <c r="X751" i="13"/>
  <c r="L751" i="13"/>
  <c r="G751" i="13"/>
  <c r="B752" i="13"/>
  <c r="I753" i="3"/>
  <c r="P751" i="13" l="1"/>
  <c r="O752" i="13"/>
  <c r="Q752" i="13" s="1"/>
  <c r="R752" i="13"/>
  <c r="L752" i="13"/>
  <c r="G752" i="13"/>
  <c r="AB752" i="13"/>
  <c r="AC752" i="13" s="1"/>
  <c r="AD752" i="13" s="1"/>
  <c r="B753" i="13"/>
  <c r="X752" i="13"/>
  <c r="I754" i="3"/>
  <c r="P752" i="13" l="1"/>
  <c r="O753" i="13"/>
  <c r="P753" i="13" s="1"/>
  <c r="R753" i="13"/>
  <c r="G753" i="13"/>
  <c r="AB753" i="13"/>
  <c r="AC753" i="13" s="1"/>
  <c r="AD753" i="13" s="1"/>
  <c r="X753" i="13"/>
  <c r="L753" i="13"/>
  <c r="B754" i="13"/>
  <c r="I755" i="3"/>
  <c r="Q753" i="13" l="1"/>
  <c r="O754" i="13"/>
  <c r="P754" i="13" s="1"/>
  <c r="R754" i="13"/>
  <c r="G754" i="13"/>
  <c r="AB754" i="13"/>
  <c r="AC754" i="13" s="1"/>
  <c r="AD754" i="13" s="1"/>
  <c r="L754" i="13"/>
  <c r="B755" i="13"/>
  <c r="X754" i="13"/>
  <c r="I756" i="3"/>
  <c r="Q754" i="13" l="1"/>
  <c r="O755" i="13"/>
  <c r="P755" i="13" s="1"/>
  <c r="R755" i="13"/>
  <c r="L755" i="13"/>
  <c r="AB755" i="13"/>
  <c r="AC755" i="13" s="1"/>
  <c r="AD755" i="13" s="1"/>
  <c r="G755" i="13"/>
  <c r="X755" i="13"/>
  <c r="B756" i="13"/>
  <c r="I757" i="3"/>
  <c r="Q755" i="13" l="1"/>
  <c r="O756" i="13"/>
  <c r="Q756" i="13" s="1"/>
  <c r="R756" i="13"/>
  <c r="X756" i="13"/>
  <c r="AB756" i="13"/>
  <c r="AC756" i="13" s="1"/>
  <c r="AD756" i="13" s="1"/>
  <c r="G756" i="13"/>
  <c r="L756" i="13"/>
  <c r="B757" i="13"/>
  <c r="I758" i="3"/>
  <c r="P756" i="13" l="1"/>
  <c r="O757" i="13"/>
  <c r="Q757" i="13" s="1"/>
  <c r="R757" i="13"/>
  <c r="AB757" i="13"/>
  <c r="AC757" i="13" s="1"/>
  <c r="AD757" i="13" s="1"/>
  <c r="X757" i="13"/>
  <c r="G757" i="13"/>
  <c r="L757" i="13"/>
  <c r="B758" i="13"/>
  <c r="I759" i="3"/>
  <c r="P757" i="13" l="1"/>
  <c r="O758" i="13"/>
  <c r="P758" i="13" s="1"/>
  <c r="R758" i="13"/>
  <c r="L758" i="13"/>
  <c r="G758" i="13"/>
  <c r="AB758" i="13"/>
  <c r="AC758" i="13" s="1"/>
  <c r="AD758" i="13" s="1"/>
  <c r="B759" i="13"/>
  <c r="X758" i="13"/>
  <c r="I760" i="3"/>
  <c r="Q758" i="13" l="1"/>
  <c r="O759" i="13"/>
  <c r="Q759" i="13" s="1"/>
  <c r="R759" i="13"/>
  <c r="L759" i="13"/>
  <c r="AB759" i="13"/>
  <c r="AC759" i="13" s="1"/>
  <c r="AD759" i="13" s="1"/>
  <c r="G759" i="13"/>
  <c r="B760" i="13"/>
  <c r="X759" i="13"/>
  <c r="I761" i="3"/>
  <c r="P759" i="13" l="1"/>
  <c r="O760" i="13"/>
  <c r="Q760" i="13" s="1"/>
  <c r="R760" i="13"/>
  <c r="G760" i="13"/>
  <c r="AB760" i="13"/>
  <c r="AC760" i="13" s="1"/>
  <c r="AD760" i="13" s="1"/>
  <c r="X760" i="13"/>
  <c r="L760" i="13"/>
  <c r="B761" i="13"/>
  <c r="I762" i="3"/>
  <c r="P760" i="13" l="1"/>
  <c r="O761" i="13"/>
  <c r="P761" i="13" s="1"/>
  <c r="R761" i="13"/>
  <c r="G761" i="13"/>
  <c r="AB761" i="13"/>
  <c r="AC761" i="13" s="1"/>
  <c r="AD761" i="13" s="1"/>
  <c r="X761" i="13"/>
  <c r="L761" i="13"/>
  <c r="B762" i="13"/>
  <c r="I763" i="3"/>
  <c r="Q761" i="13" l="1"/>
  <c r="O762" i="13"/>
  <c r="P762" i="13" s="1"/>
  <c r="R762" i="13"/>
  <c r="G762" i="13"/>
  <c r="AB762" i="13"/>
  <c r="AC762" i="13" s="1"/>
  <c r="AD762" i="13" s="1"/>
  <c r="L762" i="13"/>
  <c r="B763" i="13"/>
  <c r="X762" i="13"/>
  <c r="I764" i="3"/>
  <c r="Q762" i="13" l="1"/>
  <c r="O763" i="13"/>
  <c r="P763" i="13" s="1"/>
  <c r="R763" i="13"/>
  <c r="G763" i="13"/>
  <c r="L763" i="13"/>
  <c r="AB763" i="13"/>
  <c r="AC763" i="13" s="1"/>
  <c r="AD763" i="13" s="1"/>
  <c r="X763" i="13"/>
  <c r="B764" i="13"/>
  <c r="I765" i="3"/>
  <c r="Q763" i="13" l="1"/>
  <c r="O764" i="13"/>
  <c r="Q764" i="13" s="1"/>
  <c r="R764" i="13"/>
  <c r="L764" i="13"/>
  <c r="G764" i="13"/>
  <c r="AB764" i="13"/>
  <c r="AC764" i="13" s="1"/>
  <c r="AD764" i="13" s="1"/>
  <c r="B765" i="13"/>
  <c r="X764" i="13"/>
  <c r="I766" i="3"/>
  <c r="P764" i="13" l="1"/>
  <c r="O765" i="13"/>
  <c r="P765" i="13" s="1"/>
  <c r="R765" i="13"/>
  <c r="AB765" i="13"/>
  <c r="AC765" i="13" s="1"/>
  <c r="AD765" i="13" s="1"/>
  <c r="X765" i="13"/>
  <c r="L765" i="13"/>
  <c r="G765" i="13"/>
  <c r="B766" i="13"/>
  <c r="I767" i="3"/>
  <c r="Q765" i="13" l="1"/>
  <c r="O766" i="13"/>
  <c r="Q766" i="13" s="1"/>
  <c r="R766" i="13"/>
  <c r="L766" i="13"/>
  <c r="G766" i="13"/>
  <c r="AB766" i="13"/>
  <c r="AC766" i="13" s="1"/>
  <c r="AD766" i="13" s="1"/>
  <c r="B767" i="13"/>
  <c r="X766" i="13"/>
  <c r="I768" i="3"/>
  <c r="P766" i="13" l="1"/>
  <c r="O767" i="13"/>
  <c r="Q767" i="13" s="1"/>
  <c r="R767" i="13"/>
  <c r="G767" i="13"/>
  <c r="AB767" i="13"/>
  <c r="AC767" i="13" s="1"/>
  <c r="AD767" i="13" s="1"/>
  <c r="X767" i="13"/>
  <c r="L767" i="13"/>
  <c r="B768" i="13"/>
  <c r="I769" i="3"/>
  <c r="P767" i="13" l="1"/>
  <c r="O768" i="13"/>
  <c r="P768" i="13" s="1"/>
  <c r="R768" i="13"/>
  <c r="L768" i="13"/>
  <c r="G768" i="13"/>
  <c r="AB768" i="13"/>
  <c r="AC768" i="13" s="1"/>
  <c r="AD768" i="13" s="1"/>
  <c r="B769" i="13"/>
  <c r="X768" i="13"/>
  <c r="I770" i="3"/>
  <c r="Q768" i="13" l="1"/>
  <c r="O769" i="13"/>
  <c r="Q769" i="13" s="1"/>
  <c r="R769" i="13"/>
  <c r="L769" i="13"/>
  <c r="G769" i="13"/>
  <c r="AB769" i="13"/>
  <c r="AC769" i="13" s="1"/>
  <c r="AD769" i="13" s="1"/>
  <c r="X769" i="13"/>
  <c r="B770" i="13"/>
  <c r="I771" i="3"/>
  <c r="P769" i="13" l="1"/>
  <c r="O770" i="13"/>
  <c r="P770" i="13" s="1"/>
  <c r="R770" i="13"/>
  <c r="AB770" i="13"/>
  <c r="AC770" i="13" s="1"/>
  <c r="AD770" i="13" s="1"/>
  <c r="G770" i="13"/>
  <c r="L770" i="13"/>
  <c r="B771" i="13"/>
  <c r="X770" i="13"/>
  <c r="I772" i="3"/>
  <c r="Q770" i="13" l="1"/>
  <c r="O771" i="13"/>
  <c r="Q771" i="13" s="1"/>
  <c r="R771" i="13"/>
  <c r="L771" i="13"/>
  <c r="G771" i="13"/>
  <c r="AB771" i="13"/>
  <c r="AC771" i="13" s="1"/>
  <c r="AD771" i="13" s="1"/>
  <c r="B772" i="13"/>
  <c r="X771" i="13"/>
  <c r="I773" i="3"/>
  <c r="P771" i="13" l="1"/>
  <c r="O772" i="13"/>
  <c r="P772" i="13" s="1"/>
  <c r="R772" i="13"/>
  <c r="G772" i="13"/>
  <c r="L772" i="13"/>
  <c r="AB772" i="13"/>
  <c r="AC772" i="13" s="1"/>
  <c r="AD772" i="13" s="1"/>
  <c r="B773" i="13"/>
  <c r="X772" i="13"/>
  <c r="I774" i="3"/>
  <c r="Q772" i="13" l="1"/>
  <c r="O773" i="13"/>
  <c r="Q773" i="13" s="1"/>
  <c r="R773" i="13"/>
  <c r="L773" i="13"/>
  <c r="G773" i="13"/>
  <c r="AB773" i="13"/>
  <c r="AC773" i="13" s="1"/>
  <c r="AD773" i="13" s="1"/>
  <c r="B774" i="13"/>
  <c r="X773" i="13"/>
  <c r="I775" i="3"/>
  <c r="P773" i="13" l="1"/>
  <c r="O774" i="13"/>
  <c r="Q774" i="13" s="1"/>
  <c r="R774" i="13"/>
  <c r="G774" i="13"/>
  <c r="L774" i="13"/>
  <c r="AB774" i="13"/>
  <c r="AC774" i="13" s="1"/>
  <c r="AD774" i="13" s="1"/>
  <c r="B775" i="13"/>
  <c r="X774" i="13"/>
  <c r="I776" i="3"/>
  <c r="P774" i="13" l="1"/>
  <c r="O775" i="13"/>
  <c r="Q775" i="13" s="1"/>
  <c r="R775" i="13"/>
  <c r="G775" i="13"/>
  <c r="AB775" i="13"/>
  <c r="AC775" i="13" s="1"/>
  <c r="AD775" i="13" s="1"/>
  <c r="L775" i="13"/>
  <c r="X775" i="13"/>
  <c r="B776" i="13"/>
  <c r="I777" i="3"/>
  <c r="O776" i="13" l="1"/>
  <c r="P776" i="13" s="1"/>
  <c r="R776" i="13"/>
  <c r="P775" i="13"/>
  <c r="G776" i="13"/>
  <c r="L776" i="13"/>
  <c r="AB776" i="13"/>
  <c r="AC776" i="13" s="1"/>
  <c r="AD776" i="13" s="1"/>
  <c r="B777" i="13"/>
  <c r="X776" i="13"/>
  <c r="I778" i="3"/>
  <c r="Q776" i="13" l="1"/>
  <c r="O777" i="13"/>
  <c r="P777" i="13" s="1"/>
  <c r="R777" i="13"/>
  <c r="G777" i="13"/>
  <c r="AB777" i="13"/>
  <c r="AC777" i="13" s="1"/>
  <c r="AD777" i="13" s="1"/>
  <c r="L777" i="13"/>
  <c r="B778" i="13"/>
  <c r="X777" i="13"/>
  <c r="I779" i="3"/>
  <c r="Q777" i="13" l="1"/>
  <c r="O778" i="13"/>
  <c r="Q778" i="13" s="1"/>
  <c r="R778" i="13"/>
  <c r="G778" i="13"/>
  <c r="L778" i="13"/>
  <c r="AB778" i="13"/>
  <c r="AC778" i="13" s="1"/>
  <c r="AD778" i="13" s="1"/>
  <c r="X778" i="13"/>
  <c r="B779" i="13"/>
  <c r="I780" i="3"/>
  <c r="P778" i="13" l="1"/>
  <c r="O779" i="13"/>
  <c r="P779" i="13" s="1"/>
  <c r="R779" i="13"/>
  <c r="L779" i="13"/>
  <c r="G779" i="13"/>
  <c r="AB779" i="13"/>
  <c r="AC779" i="13" s="1"/>
  <c r="AD779" i="13" s="1"/>
  <c r="B780" i="13"/>
  <c r="X779" i="13"/>
  <c r="I781" i="3"/>
  <c r="Q779" i="13" l="1"/>
  <c r="O780" i="13"/>
  <c r="P780" i="13" s="1"/>
  <c r="R780" i="13"/>
  <c r="AB780" i="13"/>
  <c r="AC780" i="13" s="1"/>
  <c r="AD780" i="13" s="1"/>
  <c r="L780" i="13"/>
  <c r="G780" i="13"/>
  <c r="B781" i="13"/>
  <c r="X780" i="13"/>
  <c r="I782" i="3"/>
  <c r="O781" i="13" l="1"/>
  <c r="Q781" i="13" s="1"/>
  <c r="R781" i="13"/>
  <c r="Q780" i="13"/>
  <c r="L781" i="13"/>
  <c r="G781" i="13"/>
  <c r="AB781" i="13"/>
  <c r="AC781" i="13" s="1"/>
  <c r="AD781" i="13" s="1"/>
  <c r="B782" i="13"/>
  <c r="X781" i="13"/>
  <c r="I783" i="3"/>
  <c r="P781" i="13" l="1"/>
  <c r="O782" i="13"/>
  <c r="P782" i="13" s="1"/>
  <c r="R782" i="13"/>
  <c r="G782" i="13"/>
  <c r="AB782" i="13"/>
  <c r="AC782" i="13" s="1"/>
  <c r="AD782" i="13" s="1"/>
  <c r="L782" i="13"/>
  <c r="B783" i="13"/>
  <c r="X782" i="13"/>
  <c r="I784" i="3"/>
  <c r="Q782" i="13" l="1"/>
  <c r="O783" i="13"/>
  <c r="P783" i="13" s="1"/>
  <c r="R783" i="13"/>
  <c r="G783" i="13"/>
  <c r="AB783" i="13"/>
  <c r="AC783" i="13" s="1"/>
  <c r="AD783" i="13" s="1"/>
  <c r="L783" i="13"/>
  <c r="B784" i="13"/>
  <c r="X783" i="13"/>
  <c r="I785" i="3"/>
  <c r="Q783" i="13" l="1"/>
  <c r="O784" i="13"/>
  <c r="Q784" i="13" s="1"/>
  <c r="R784" i="13"/>
  <c r="L784" i="13"/>
  <c r="G784" i="13"/>
  <c r="AB784" i="13"/>
  <c r="AC784" i="13" s="1"/>
  <c r="AD784" i="13" s="1"/>
  <c r="X784" i="13"/>
  <c r="B785" i="13"/>
  <c r="I786" i="3"/>
  <c r="P784" i="13" l="1"/>
  <c r="O785" i="13"/>
  <c r="P785" i="13" s="1"/>
  <c r="R785" i="13"/>
  <c r="L785" i="13"/>
  <c r="B786" i="13"/>
  <c r="G785" i="13"/>
  <c r="AB785" i="13"/>
  <c r="AC785" i="13" s="1"/>
  <c r="AD785" i="13" s="1"/>
  <c r="X785" i="13"/>
  <c r="I787" i="3"/>
  <c r="Q785" i="13" l="1"/>
  <c r="O786" i="13"/>
  <c r="P786" i="13" s="1"/>
  <c r="R786" i="13"/>
  <c r="L786" i="13"/>
  <c r="G786" i="13"/>
  <c r="X786" i="13"/>
  <c r="AB786" i="13"/>
  <c r="AC786" i="13" s="1"/>
  <c r="AD786" i="13" s="1"/>
  <c r="B787" i="13"/>
  <c r="I788" i="3"/>
  <c r="Q786" i="13" l="1"/>
  <c r="O787" i="13"/>
  <c r="P787" i="13" s="1"/>
  <c r="R787" i="13"/>
  <c r="L787" i="13"/>
  <c r="G787" i="13"/>
  <c r="B788" i="13"/>
  <c r="AB787" i="13"/>
  <c r="AC787" i="13" s="1"/>
  <c r="AD787" i="13" s="1"/>
  <c r="X787" i="13"/>
  <c r="I789" i="3"/>
  <c r="Q787" i="13" l="1"/>
  <c r="O788" i="13"/>
  <c r="Q788" i="13" s="1"/>
  <c r="R788" i="13"/>
  <c r="G788" i="13"/>
  <c r="AB788" i="13"/>
  <c r="AC788" i="13" s="1"/>
  <c r="AD788" i="13" s="1"/>
  <c r="L788" i="13"/>
  <c r="B789" i="13"/>
  <c r="X788" i="13"/>
  <c r="I790" i="3"/>
  <c r="P788" i="13" l="1"/>
  <c r="O789" i="13"/>
  <c r="P789" i="13" s="1"/>
  <c r="R789" i="13"/>
  <c r="L789" i="13"/>
  <c r="AB789" i="13"/>
  <c r="AC789" i="13" s="1"/>
  <c r="AD789" i="13" s="1"/>
  <c r="X789" i="13"/>
  <c r="G789" i="13"/>
  <c r="B790" i="13"/>
  <c r="I791" i="3"/>
  <c r="Q789" i="13" l="1"/>
  <c r="O790" i="13"/>
  <c r="P790" i="13" s="1"/>
  <c r="R790" i="13"/>
  <c r="L790" i="13"/>
  <c r="G790" i="13"/>
  <c r="AB790" i="13"/>
  <c r="AC790" i="13" s="1"/>
  <c r="AD790" i="13" s="1"/>
  <c r="B791" i="13"/>
  <c r="X790" i="13"/>
  <c r="I792" i="3"/>
  <c r="O791" i="13" l="1"/>
  <c r="P791" i="13" s="1"/>
  <c r="R791" i="13"/>
  <c r="Q790" i="13"/>
  <c r="G791" i="13"/>
  <c r="L791" i="13"/>
  <c r="AB791" i="13"/>
  <c r="AC791" i="13" s="1"/>
  <c r="AD791" i="13" s="1"/>
  <c r="B792" i="13"/>
  <c r="X791" i="13"/>
  <c r="I793" i="3"/>
  <c r="Q791" i="13" l="1"/>
  <c r="O792" i="13"/>
  <c r="P792" i="13" s="1"/>
  <c r="R792" i="13"/>
  <c r="L792" i="13"/>
  <c r="G792" i="13"/>
  <c r="AB792" i="13"/>
  <c r="AC792" i="13" s="1"/>
  <c r="AD792" i="13" s="1"/>
  <c r="B793" i="13"/>
  <c r="X792" i="13"/>
  <c r="I794" i="3"/>
  <c r="Q792" i="13" l="1"/>
  <c r="O793" i="13"/>
  <c r="P793" i="13" s="1"/>
  <c r="R793" i="13"/>
  <c r="L793" i="13"/>
  <c r="AB793" i="13"/>
  <c r="AC793" i="13" s="1"/>
  <c r="AD793" i="13" s="1"/>
  <c r="X793" i="13"/>
  <c r="G793" i="13"/>
  <c r="B794" i="13"/>
  <c r="I795" i="3"/>
  <c r="Q793" i="13" l="1"/>
  <c r="O794" i="13"/>
  <c r="Q794" i="13" s="1"/>
  <c r="R794" i="13"/>
  <c r="L794" i="13"/>
  <c r="G794" i="13"/>
  <c r="X794" i="13"/>
  <c r="AB794" i="13"/>
  <c r="AC794" i="13" s="1"/>
  <c r="AD794" i="13" s="1"/>
  <c r="B795" i="13"/>
  <c r="I796" i="3"/>
  <c r="P794" i="13" l="1"/>
  <c r="O795" i="13"/>
  <c r="P795" i="13" s="1"/>
  <c r="R795" i="13"/>
  <c r="AB795" i="13"/>
  <c r="AC795" i="13" s="1"/>
  <c r="AD795" i="13" s="1"/>
  <c r="G795" i="13"/>
  <c r="L795" i="13"/>
  <c r="X795" i="13"/>
  <c r="B796" i="13"/>
  <c r="I797" i="3"/>
  <c r="Q795" i="13" l="1"/>
  <c r="O796" i="13"/>
  <c r="P796" i="13" s="1"/>
  <c r="R796" i="13"/>
  <c r="G796" i="13"/>
  <c r="L796" i="13"/>
  <c r="AB796" i="13"/>
  <c r="AC796" i="13" s="1"/>
  <c r="AD796" i="13" s="1"/>
  <c r="B797" i="13"/>
  <c r="X796" i="13"/>
  <c r="I798" i="3"/>
  <c r="Q796" i="13" l="1"/>
  <c r="O797" i="13"/>
  <c r="Q797" i="13" s="1"/>
  <c r="R797" i="13"/>
  <c r="G797" i="13"/>
  <c r="L797" i="13"/>
  <c r="AB797" i="13"/>
  <c r="AC797" i="13" s="1"/>
  <c r="AD797" i="13" s="1"/>
  <c r="X797" i="13"/>
  <c r="B798" i="13"/>
  <c r="I799" i="3"/>
  <c r="P797" i="13" l="1"/>
  <c r="O798" i="13"/>
  <c r="Q798" i="13" s="1"/>
  <c r="R798" i="13"/>
  <c r="L798" i="13"/>
  <c r="G798" i="13"/>
  <c r="AB798" i="13"/>
  <c r="AC798" i="13" s="1"/>
  <c r="AD798" i="13" s="1"/>
  <c r="X798" i="13"/>
  <c r="B799" i="13"/>
  <c r="I800" i="3"/>
  <c r="P798" i="13" l="1"/>
  <c r="O799" i="13"/>
  <c r="Q799" i="13" s="1"/>
  <c r="R799" i="13"/>
  <c r="G799" i="13"/>
  <c r="X799" i="13"/>
  <c r="AB799" i="13"/>
  <c r="AC799" i="13" s="1"/>
  <c r="AD799" i="13" s="1"/>
  <c r="L799" i="13"/>
  <c r="B800" i="13"/>
  <c r="I801" i="3"/>
  <c r="P799" i="13" l="1"/>
  <c r="O800" i="13"/>
  <c r="P800" i="13" s="1"/>
  <c r="R800" i="13"/>
  <c r="L800" i="13"/>
  <c r="AB800" i="13"/>
  <c r="AC800" i="13" s="1"/>
  <c r="AD800" i="13" s="1"/>
  <c r="X800" i="13"/>
  <c r="G800" i="13"/>
  <c r="B801" i="13"/>
  <c r="I802" i="3"/>
  <c r="Q800" i="13" l="1"/>
  <c r="O801" i="13"/>
  <c r="Q801" i="13" s="1"/>
  <c r="R801" i="13"/>
  <c r="G801" i="13"/>
  <c r="L801" i="13"/>
  <c r="AB801" i="13"/>
  <c r="AC801" i="13" s="1"/>
  <c r="AD801" i="13" s="1"/>
  <c r="X801" i="13"/>
  <c r="B802" i="13"/>
  <c r="I803" i="3"/>
  <c r="P801" i="13" l="1"/>
  <c r="O802" i="13"/>
  <c r="P802" i="13" s="1"/>
  <c r="R802" i="13"/>
  <c r="L802" i="13"/>
  <c r="G802" i="13"/>
  <c r="B803" i="13"/>
  <c r="AB802" i="13"/>
  <c r="AC802" i="13" s="1"/>
  <c r="AD802" i="13" s="1"/>
  <c r="X802" i="13"/>
  <c r="I804" i="3"/>
  <c r="Q802" i="13" l="1"/>
  <c r="O803" i="13"/>
  <c r="P803" i="13" s="1"/>
  <c r="R803" i="13"/>
  <c r="G803" i="13"/>
  <c r="AB803" i="13"/>
  <c r="AC803" i="13" s="1"/>
  <c r="AD803" i="13" s="1"/>
  <c r="L803" i="13"/>
  <c r="B804" i="13"/>
  <c r="X803" i="13"/>
  <c r="I805" i="3"/>
  <c r="Q803" i="13" l="1"/>
  <c r="O804" i="13"/>
  <c r="P804" i="13" s="1"/>
  <c r="R804" i="13"/>
  <c r="AB804" i="13"/>
  <c r="AC804" i="13" s="1"/>
  <c r="AD804" i="13" s="1"/>
  <c r="X804" i="13"/>
  <c r="L804" i="13"/>
  <c r="G804" i="13"/>
  <c r="B805" i="13"/>
  <c r="I806" i="3"/>
  <c r="Q804" i="13" l="1"/>
  <c r="O805" i="13"/>
  <c r="P805" i="13" s="1"/>
  <c r="R805" i="13"/>
  <c r="L805" i="13"/>
  <c r="AB805" i="13"/>
  <c r="AC805" i="13" s="1"/>
  <c r="AD805" i="13" s="1"/>
  <c r="G805" i="13"/>
  <c r="B806" i="13"/>
  <c r="X805" i="13"/>
  <c r="I807" i="3"/>
  <c r="Q805" i="13" l="1"/>
  <c r="O806" i="13"/>
  <c r="P806" i="13" s="1"/>
  <c r="R806" i="13"/>
  <c r="G806" i="13"/>
  <c r="AB806" i="13"/>
  <c r="AC806" i="13" s="1"/>
  <c r="AD806" i="13" s="1"/>
  <c r="L806" i="13"/>
  <c r="B807" i="13"/>
  <c r="X806" i="13"/>
  <c r="I808" i="3"/>
  <c r="Q806" i="13" l="1"/>
  <c r="O807" i="13"/>
  <c r="P807" i="13" s="1"/>
  <c r="R807" i="13"/>
  <c r="L807" i="13"/>
  <c r="G807" i="13"/>
  <c r="AB807" i="13"/>
  <c r="AC807" i="13" s="1"/>
  <c r="AD807" i="13" s="1"/>
  <c r="B808" i="13"/>
  <c r="X807" i="13"/>
  <c r="I809" i="3"/>
  <c r="Q807" i="13" l="1"/>
  <c r="O808" i="13"/>
  <c r="P808" i="13" s="1"/>
  <c r="R808" i="13"/>
  <c r="G808" i="13"/>
  <c r="AB808" i="13"/>
  <c r="AC808" i="13" s="1"/>
  <c r="AD808" i="13" s="1"/>
  <c r="L808" i="13"/>
  <c r="B809" i="13"/>
  <c r="X808" i="13"/>
  <c r="I810" i="3"/>
  <c r="Q808" i="13" l="1"/>
  <c r="O809" i="13"/>
  <c r="P809" i="13" s="1"/>
  <c r="R809" i="13"/>
  <c r="G809" i="13"/>
  <c r="AB809" i="13"/>
  <c r="AC809" i="13" s="1"/>
  <c r="AD809" i="13" s="1"/>
  <c r="L809" i="13"/>
  <c r="B810" i="13"/>
  <c r="X809" i="13"/>
  <c r="I811" i="3"/>
  <c r="Q809" i="13" l="1"/>
  <c r="O810" i="13"/>
  <c r="Q810" i="13" s="1"/>
  <c r="R810" i="13"/>
  <c r="G810" i="13"/>
  <c r="AB810" i="13"/>
  <c r="AC810" i="13" s="1"/>
  <c r="AD810" i="13" s="1"/>
  <c r="L810" i="13"/>
  <c r="B811" i="13"/>
  <c r="X810" i="13"/>
  <c r="I812" i="3"/>
  <c r="P810" i="13" l="1"/>
  <c r="O811" i="13"/>
  <c r="Q811" i="13" s="1"/>
  <c r="R811" i="13"/>
  <c r="G811" i="13"/>
  <c r="AB811" i="13"/>
  <c r="AC811" i="13" s="1"/>
  <c r="AD811" i="13" s="1"/>
  <c r="L811" i="13"/>
  <c r="B812" i="13"/>
  <c r="X811" i="13"/>
  <c r="I813" i="3"/>
  <c r="P811" i="13" l="1"/>
  <c r="O812" i="13"/>
  <c r="Q812" i="13" s="1"/>
  <c r="R812" i="13"/>
  <c r="L812" i="13"/>
  <c r="G812" i="13"/>
  <c r="AB812" i="13"/>
  <c r="AC812" i="13" s="1"/>
  <c r="AD812" i="13" s="1"/>
  <c r="B813" i="13"/>
  <c r="X812" i="13"/>
  <c r="I814" i="3"/>
  <c r="P812" i="13" l="1"/>
  <c r="O813" i="13"/>
  <c r="Q813" i="13" s="1"/>
  <c r="R813" i="13"/>
  <c r="G813" i="13"/>
  <c r="L813" i="13"/>
  <c r="AB813" i="13"/>
  <c r="AC813" i="13" s="1"/>
  <c r="AD813" i="13" s="1"/>
  <c r="B814" i="13"/>
  <c r="X813" i="13"/>
  <c r="I815" i="3"/>
  <c r="P813" i="13" l="1"/>
  <c r="O814" i="13"/>
  <c r="P814" i="13" s="1"/>
  <c r="R814" i="13"/>
  <c r="G814" i="13"/>
  <c r="AB814" i="13"/>
  <c r="AC814" i="13" s="1"/>
  <c r="AD814" i="13" s="1"/>
  <c r="L814" i="13"/>
  <c r="B815" i="13"/>
  <c r="X814" i="13"/>
  <c r="I816" i="3"/>
  <c r="Q814" i="13" l="1"/>
  <c r="O815" i="13"/>
  <c r="Q815" i="13" s="1"/>
  <c r="R815" i="13"/>
  <c r="G815" i="13"/>
  <c r="L815" i="13"/>
  <c r="AB815" i="13"/>
  <c r="AC815" i="13" s="1"/>
  <c r="AD815" i="13" s="1"/>
  <c r="B816" i="13"/>
  <c r="X815" i="13"/>
  <c r="I817" i="3"/>
  <c r="P815" i="13" l="1"/>
  <c r="O816" i="13"/>
  <c r="P816" i="13" s="1"/>
  <c r="R816" i="13"/>
  <c r="L816" i="13"/>
  <c r="G816" i="13"/>
  <c r="AB816" i="13"/>
  <c r="AC816" i="13" s="1"/>
  <c r="AD816" i="13" s="1"/>
  <c r="B817" i="13"/>
  <c r="X816" i="13"/>
  <c r="I818" i="3"/>
  <c r="Q816" i="13" l="1"/>
  <c r="O817" i="13"/>
  <c r="P817" i="13" s="1"/>
  <c r="R817" i="13"/>
  <c r="L817" i="13"/>
  <c r="G817" i="13"/>
  <c r="AB817" i="13"/>
  <c r="AC817" i="13" s="1"/>
  <c r="AD817" i="13" s="1"/>
  <c r="X817" i="13"/>
  <c r="B818" i="13"/>
  <c r="I819" i="3"/>
  <c r="Q817" i="13" l="1"/>
  <c r="O818" i="13"/>
  <c r="Q818" i="13" s="1"/>
  <c r="R818" i="13"/>
  <c r="L818" i="13"/>
  <c r="G818" i="13"/>
  <c r="AB818" i="13"/>
  <c r="AC818" i="13" s="1"/>
  <c r="AD818" i="13" s="1"/>
  <c r="B819" i="13"/>
  <c r="X818" i="13"/>
  <c r="I820" i="3"/>
  <c r="P818" i="13" l="1"/>
  <c r="O819" i="13"/>
  <c r="P819" i="13" s="1"/>
  <c r="R819" i="13"/>
  <c r="L819" i="13"/>
  <c r="G819" i="13"/>
  <c r="AB819" i="13"/>
  <c r="AC819" i="13" s="1"/>
  <c r="AD819" i="13" s="1"/>
  <c r="X819" i="13"/>
  <c r="B820" i="13"/>
  <c r="I821" i="3"/>
  <c r="Q819" i="13" l="1"/>
  <c r="O820" i="13"/>
  <c r="P820" i="13" s="1"/>
  <c r="R820" i="13"/>
  <c r="L820" i="13"/>
  <c r="G820" i="13"/>
  <c r="B821" i="13"/>
  <c r="AB820" i="13"/>
  <c r="AC820" i="13" s="1"/>
  <c r="AD820" i="13" s="1"/>
  <c r="X820" i="13"/>
  <c r="I822" i="3"/>
  <c r="O821" i="13" l="1"/>
  <c r="P821" i="13" s="1"/>
  <c r="R821" i="13"/>
  <c r="Q820" i="13"/>
  <c r="AB821" i="13"/>
  <c r="AC821" i="13" s="1"/>
  <c r="AD821" i="13" s="1"/>
  <c r="X821" i="13"/>
  <c r="G821" i="13"/>
  <c r="L821" i="13"/>
  <c r="B822" i="13"/>
  <c r="I823" i="3"/>
  <c r="Q821" i="13" l="1"/>
  <c r="O822" i="13"/>
  <c r="P822" i="13" s="1"/>
  <c r="R822" i="13"/>
  <c r="AB822" i="13"/>
  <c r="AC822" i="13" s="1"/>
  <c r="AD822" i="13" s="1"/>
  <c r="G822" i="13"/>
  <c r="L822" i="13"/>
  <c r="B823" i="13"/>
  <c r="X822" i="13"/>
  <c r="I824" i="3"/>
  <c r="Q822" i="13" l="1"/>
  <c r="O823" i="13"/>
  <c r="P823" i="13" s="1"/>
  <c r="R823" i="13"/>
  <c r="L823" i="13"/>
  <c r="G823" i="13"/>
  <c r="AB823" i="13"/>
  <c r="AC823" i="13" s="1"/>
  <c r="AD823" i="13" s="1"/>
  <c r="B824" i="13"/>
  <c r="X823" i="13"/>
  <c r="I825" i="3"/>
  <c r="Q823" i="13" l="1"/>
  <c r="O824" i="13"/>
  <c r="P824" i="13" s="1"/>
  <c r="R824" i="13"/>
  <c r="AB824" i="13"/>
  <c r="AC824" i="13" s="1"/>
  <c r="AD824" i="13" s="1"/>
  <c r="L824" i="13"/>
  <c r="G824" i="13"/>
  <c r="B825" i="13"/>
  <c r="X824" i="13"/>
  <c r="I826" i="3"/>
  <c r="Q824" i="13" l="1"/>
  <c r="O825" i="13"/>
  <c r="P825" i="13" s="1"/>
  <c r="R825" i="13"/>
  <c r="G825" i="13"/>
  <c r="L825" i="13"/>
  <c r="AB825" i="13"/>
  <c r="AC825" i="13" s="1"/>
  <c r="AD825" i="13" s="1"/>
  <c r="X825" i="13"/>
  <c r="B826" i="13"/>
  <c r="I827" i="3"/>
  <c r="Q825" i="13" l="1"/>
  <c r="O826" i="13"/>
  <c r="Q826" i="13" s="1"/>
  <c r="R826" i="13"/>
  <c r="L826" i="13"/>
  <c r="G826" i="13"/>
  <c r="AB826" i="13"/>
  <c r="AC826" i="13" s="1"/>
  <c r="AD826" i="13" s="1"/>
  <c r="B827" i="13"/>
  <c r="X826" i="13"/>
  <c r="I828" i="3"/>
  <c r="P826" i="13" l="1"/>
  <c r="O827" i="13"/>
  <c r="P827" i="13" s="1"/>
  <c r="R827" i="13"/>
  <c r="G827" i="13"/>
  <c r="AB827" i="13"/>
  <c r="AC827" i="13" s="1"/>
  <c r="AD827" i="13" s="1"/>
  <c r="L827" i="13"/>
  <c r="B828" i="13"/>
  <c r="X827" i="13"/>
  <c r="I829" i="3"/>
  <c r="Q827" i="13" l="1"/>
  <c r="O828" i="13"/>
  <c r="Q828" i="13" s="1"/>
  <c r="R828" i="13"/>
  <c r="L828" i="13"/>
  <c r="G828" i="13"/>
  <c r="AB828" i="13"/>
  <c r="AC828" i="13" s="1"/>
  <c r="AD828" i="13" s="1"/>
  <c r="B829" i="13"/>
  <c r="X828" i="13"/>
  <c r="I830" i="3"/>
  <c r="O829" i="13" l="1"/>
  <c r="Q829" i="13" s="1"/>
  <c r="R829" i="13"/>
  <c r="P828" i="13"/>
  <c r="L829" i="13"/>
  <c r="AB829" i="13"/>
  <c r="AC829" i="13" s="1"/>
  <c r="AD829" i="13" s="1"/>
  <c r="G829" i="13"/>
  <c r="X829" i="13"/>
  <c r="B830" i="13"/>
  <c r="I831" i="3"/>
  <c r="P829" i="13" l="1"/>
  <c r="O830" i="13"/>
  <c r="P830" i="13" s="1"/>
  <c r="R830" i="13"/>
  <c r="G830" i="13"/>
  <c r="AB830" i="13"/>
  <c r="AC830" i="13" s="1"/>
  <c r="AD830" i="13" s="1"/>
  <c r="B831" i="13"/>
  <c r="L830" i="13"/>
  <c r="X830" i="13"/>
  <c r="I832" i="3"/>
  <c r="Q830" i="13" l="1"/>
  <c r="O831" i="13"/>
  <c r="P831" i="13" s="1"/>
  <c r="R831" i="13"/>
  <c r="L831" i="13"/>
  <c r="AB831" i="13"/>
  <c r="AC831" i="13" s="1"/>
  <c r="AD831" i="13" s="1"/>
  <c r="G831" i="13"/>
  <c r="B832" i="13"/>
  <c r="X831" i="13"/>
  <c r="I833" i="3"/>
  <c r="Q831" i="13" l="1"/>
  <c r="O832" i="13"/>
  <c r="P832" i="13" s="1"/>
  <c r="R832" i="13"/>
  <c r="L832" i="13"/>
  <c r="G832" i="13"/>
  <c r="AB832" i="13"/>
  <c r="AC832" i="13" s="1"/>
  <c r="AD832" i="13" s="1"/>
  <c r="B833" i="13"/>
  <c r="X832" i="13"/>
  <c r="I834" i="3"/>
  <c r="Q832" i="13" l="1"/>
  <c r="O833" i="13"/>
  <c r="P833" i="13" s="1"/>
  <c r="R833" i="13"/>
  <c r="L833" i="13"/>
  <c r="G833" i="13"/>
  <c r="AB833" i="13"/>
  <c r="AC833" i="13" s="1"/>
  <c r="AD833" i="13" s="1"/>
  <c r="B834" i="13"/>
  <c r="X833" i="13"/>
  <c r="I835" i="3"/>
  <c r="Q833" i="13" l="1"/>
  <c r="O834" i="13"/>
  <c r="Q834" i="13" s="1"/>
  <c r="R834" i="13"/>
  <c r="G834" i="13"/>
  <c r="AB834" i="13"/>
  <c r="AC834" i="13" s="1"/>
  <c r="AD834" i="13" s="1"/>
  <c r="L834" i="13"/>
  <c r="B835" i="13"/>
  <c r="X834" i="13"/>
  <c r="I836" i="3"/>
  <c r="P834" i="13" l="1"/>
  <c r="O835" i="13"/>
  <c r="P835" i="13" s="1"/>
  <c r="R835" i="13"/>
  <c r="G835" i="13"/>
  <c r="AB835" i="13"/>
  <c r="AC835" i="13" s="1"/>
  <c r="AD835" i="13" s="1"/>
  <c r="L835" i="13"/>
  <c r="B836" i="13"/>
  <c r="X835" i="13"/>
  <c r="I837" i="3"/>
  <c r="Q835" i="13" l="1"/>
  <c r="O836" i="13"/>
  <c r="Q836" i="13" s="1"/>
  <c r="R836" i="13"/>
  <c r="G836" i="13"/>
  <c r="AB836" i="13"/>
  <c r="AC836" i="13" s="1"/>
  <c r="AD836" i="13" s="1"/>
  <c r="L836" i="13"/>
  <c r="X836" i="13"/>
  <c r="B837" i="13"/>
  <c r="I838" i="3"/>
  <c r="P836" i="13" l="1"/>
  <c r="O837" i="13"/>
  <c r="Q837" i="13" s="1"/>
  <c r="R837" i="13"/>
  <c r="G837" i="13"/>
  <c r="L837" i="13"/>
  <c r="X837" i="13"/>
  <c r="AB837" i="13"/>
  <c r="AC837" i="13" s="1"/>
  <c r="AD837" i="13" s="1"/>
  <c r="B838" i="13"/>
  <c r="I839" i="3"/>
  <c r="P837" i="13" l="1"/>
  <c r="O838" i="13"/>
  <c r="Q838" i="13" s="1"/>
  <c r="R838" i="13"/>
  <c r="G838" i="13"/>
  <c r="L838" i="13"/>
  <c r="AB838" i="13"/>
  <c r="AC838" i="13" s="1"/>
  <c r="AD838" i="13" s="1"/>
  <c r="X838" i="13"/>
  <c r="B839" i="13"/>
  <c r="I840" i="3"/>
  <c r="P838" i="13" l="1"/>
  <c r="O839" i="13"/>
  <c r="P839" i="13" s="1"/>
  <c r="R839" i="13"/>
  <c r="AB839" i="13"/>
  <c r="AC839" i="13" s="1"/>
  <c r="AD839" i="13" s="1"/>
  <c r="G839" i="13"/>
  <c r="L839" i="13"/>
  <c r="B840" i="13"/>
  <c r="X839" i="13"/>
  <c r="I841" i="3"/>
  <c r="Q839" i="13" l="1"/>
  <c r="O840" i="13"/>
  <c r="P840" i="13" s="1"/>
  <c r="R840" i="13"/>
  <c r="G840" i="13"/>
  <c r="AB840" i="13"/>
  <c r="AC840" i="13" s="1"/>
  <c r="AD840" i="13" s="1"/>
  <c r="L840" i="13"/>
  <c r="B841" i="13"/>
  <c r="X840" i="13"/>
  <c r="I842" i="3"/>
  <c r="Q840" i="13" l="1"/>
  <c r="O841" i="13"/>
  <c r="P841" i="13" s="1"/>
  <c r="R841" i="13"/>
  <c r="L841" i="13"/>
  <c r="G841" i="13"/>
  <c r="AB841" i="13"/>
  <c r="AC841" i="13" s="1"/>
  <c r="AD841" i="13" s="1"/>
  <c r="B842" i="13"/>
  <c r="X841" i="13"/>
  <c r="I843" i="3"/>
  <c r="Q841" i="13" l="1"/>
  <c r="O842" i="13"/>
  <c r="P842" i="13" s="1"/>
  <c r="R842" i="13"/>
  <c r="G842" i="13"/>
  <c r="AB842" i="13"/>
  <c r="AC842" i="13" s="1"/>
  <c r="AD842" i="13" s="1"/>
  <c r="L842" i="13"/>
  <c r="B843" i="13"/>
  <c r="X842" i="13"/>
  <c r="I844" i="3"/>
  <c r="Q842" i="13" l="1"/>
  <c r="O843" i="13"/>
  <c r="Q843" i="13" s="1"/>
  <c r="R843" i="13"/>
  <c r="L843" i="13"/>
  <c r="G843" i="13"/>
  <c r="AB843" i="13"/>
  <c r="AC843" i="13" s="1"/>
  <c r="AD843" i="13" s="1"/>
  <c r="B844" i="13"/>
  <c r="X843" i="13"/>
  <c r="I845" i="3"/>
  <c r="P843" i="13" l="1"/>
  <c r="O844" i="13"/>
  <c r="Q844" i="13" s="1"/>
  <c r="R844" i="13"/>
  <c r="G844" i="13"/>
  <c r="AB844" i="13"/>
  <c r="AC844" i="13" s="1"/>
  <c r="AD844" i="13" s="1"/>
  <c r="L844" i="13"/>
  <c r="X844" i="13"/>
  <c r="B845" i="13"/>
  <c r="I846" i="3"/>
  <c r="P844" i="13" l="1"/>
  <c r="O845" i="13"/>
  <c r="P845" i="13" s="1"/>
  <c r="R845" i="13"/>
  <c r="L845" i="13"/>
  <c r="AB845" i="13"/>
  <c r="AC845" i="13" s="1"/>
  <c r="AD845" i="13" s="1"/>
  <c r="G845" i="13"/>
  <c r="B846" i="13"/>
  <c r="X845" i="13"/>
  <c r="I847" i="3"/>
  <c r="Q845" i="13" l="1"/>
  <c r="O846" i="13"/>
  <c r="P846" i="13" s="1"/>
  <c r="R846" i="13"/>
  <c r="G846" i="13"/>
  <c r="AB846" i="13"/>
  <c r="AC846" i="13" s="1"/>
  <c r="AD846" i="13" s="1"/>
  <c r="X846" i="13"/>
  <c r="L846" i="13"/>
  <c r="B847" i="13"/>
  <c r="I848" i="3"/>
  <c r="Q846" i="13" l="1"/>
  <c r="O847" i="13"/>
  <c r="Q847" i="13" s="1"/>
  <c r="R847" i="13"/>
  <c r="L847" i="13"/>
  <c r="G847" i="13"/>
  <c r="AB847" i="13"/>
  <c r="AC847" i="13" s="1"/>
  <c r="AD847" i="13" s="1"/>
  <c r="X847" i="13"/>
  <c r="B848" i="13"/>
  <c r="I849" i="3"/>
  <c r="O848" i="13" l="1"/>
  <c r="P848" i="13" s="1"/>
  <c r="R848" i="13"/>
  <c r="P847" i="13"/>
  <c r="L848" i="13"/>
  <c r="G848" i="13"/>
  <c r="B849" i="13"/>
  <c r="AB848" i="13"/>
  <c r="AC848" i="13" s="1"/>
  <c r="AD848" i="13" s="1"/>
  <c r="X848" i="13"/>
  <c r="I850" i="3"/>
  <c r="Q848" i="13" l="1"/>
  <c r="O849" i="13"/>
  <c r="Q849" i="13" s="1"/>
  <c r="R849" i="13"/>
  <c r="AB849" i="13"/>
  <c r="AC849" i="13" s="1"/>
  <c r="AD849" i="13" s="1"/>
  <c r="G849" i="13"/>
  <c r="B850" i="13"/>
  <c r="L849" i="13"/>
  <c r="X849" i="13"/>
  <c r="I851" i="3"/>
  <c r="P849" i="13" l="1"/>
  <c r="O850" i="13"/>
  <c r="Q850" i="13" s="1"/>
  <c r="R850" i="13"/>
  <c r="L850" i="13"/>
  <c r="G850" i="13"/>
  <c r="AB850" i="13"/>
  <c r="AC850" i="13" s="1"/>
  <c r="AD850" i="13" s="1"/>
  <c r="X850" i="13"/>
  <c r="B851" i="13"/>
  <c r="I852" i="3"/>
  <c r="P850" i="13" l="1"/>
  <c r="O851" i="13"/>
  <c r="P851" i="13" s="1"/>
  <c r="R851" i="13"/>
  <c r="L851" i="13"/>
  <c r="G851" i="13"/>
  <c r="AB851" i="13"/>
  <c r="AC851" i="13" s="1"/>
  <c r="AD851" i="13" s="1"/>
  <c r="B852" i="13"/>
  <c r="X851" i="13"/>
  <c r="I853" i="3"/>
  <c r="Q851" i="13" l="1"/>
  <c r="O852" i="13"/>
  <c r="Q852" i="13" s="1"/>
  <c r="R852" i="13"/>
  <c r="L852" i="13"/>
  <c r="G852" i="13"/>
  <c r="AB852" i="13"/>
  <c r="AC852" i="13" s="1"/>
  <c r="AD852" i="13" s="1"/>
  <c r="B853" i="13"/>
  <c r="X852" i="13"/>
  <c r="I854" i="3"/>
  <c r="P852" i="13" l="1"/>
  <c r="O853" i="13"/>
  <c r="P853" i="13" s="1"/>
  <c r="R853" i="13"/>
  <c r="L853" i="13"/>
  <c r="AB853" i="13"/>
  <c r="AC853" i="13" s="1"/>
  <c r="AD853" i="13" s="1"/>
  <c r="X853" i="13"/>
  <c r="G853" i="13"/>
  <c r="B854" i="13"/>
  <c r="I855" i="3"/>
  <c r="Q853" i="13" l="1"/>
  <c r="O854" i="13"/>
  <c r="P854" i="13" s="1"/>
  <c r="R854" i="13"/>
  <c r="G854" i="13"/>
  <c r="L854" i="13"/>
  <c r="AB854" i="13"/>
  <c r="AC854" i="13" s="1"/>
  <c r="AD854" i="13" s="1"/>
  <c r="B855" i="13"/>
  <c r="X854" i="13"/>
  <c r="I856" i="3"/>
  <c r="Q854" i="13" l="1"/>
  <c r="O855" i="13"/>
  <c r="Q855" i="13" s="1"/>
  <c r="R855" i="13"/>
  <c r="L855" i="13"/>
  <c r="G855" i="13"/>
  <c r="AB855" i="13"/>
  <c r="AC855" i="13" s="1"/>
  <c r="AD855" i="13" s="1"/>
  <c r="B856" i="13"/>
  <c r="X855" i="13"/>
  <c r="I857" i="3"/>
  <c r="P855" i="13" l="1"/>
  <c r="O856" i="13"/>
  <c r="Q856" i="13" s="1"/>
  <c r="R856" i="13"/>
  <c r="L856" i="13"/>
  <c r="G856" i="13"/>
  <c r="AB856" i="13"/>
  <c r="AC856" i="13" s="1"/>
  <c r="AD856" i="13" s="1"/>
  <c r="B857" i="13"/>
  <c r="X856" i="13"/>
  <c r="I858" i="3"/>
  <c r="P856" i="13" l="1"/>
  <c r="O857" i="13"/>
  <c r="P857" i="13" s="1"/>
  <c r="R857" i="13"/>
  <c r="L857" i="13"/>
  <c r="G857" i="13"/>
  <c r="AB857" i="13"/>
  <c r="AC857" i="13" s="1"/>
  <c r="AD857" i="13" s="1"/>
  <c r="B858" i="13"/>
  <c r="X857" i="13"/>
  <c r="I859" i="3"/>
  <c r="Q857" i="13" l="1"/>
  <c r="O858" i="13"/>
  <c r="P858" i="13" s="1"/>
  <c r="R858" i="13"/>
  <c r="L858" i="13"/>
  <c r="G858" i="13"/>
  <c r="AB858" i="13"/>
  <c r="AC858" i="13" s="1"/>
  <c r="AD858" i="13" s="1"/>
  <c r="X858" i="13"/>
  <c r="B859" i="13"/>
  <c r="I860" i="3"/>
  <c r="Q858" i="13" l="1"/>
  <c r="O859" i="13"/>
  <c r="Q859" i="13" s="1"/>
  <c r="R859" i="13"/>
  <c r="L859" i="13"/>
  <c r="G859" i="13"/>
  <c r="AB859" i="13"/>
  <c r="AC859" i="13" s="1"/>
  <c r="AD859" i="13" s="1"/>
  <c r="B860" i="13"/>
  <c r="X859" i="13"/>
  <c r="I861" i="3"/>
  <c r="P859" i="13" l="1"/>
  <c r="O860" i="13"/>
  <c r="Q860" i="13" s="1"/>
  <c r="R860" i="13"/>
  <c r="G860" i="13"/>
  <c r="AB860" i="13"/>
  <c r="AC860" i="13" s="1"/>
  <c r="AD860" i="13" s="1"/>
  <c r="X860" i="13"/>
  <c r="L860" i="13"/>
  <c r="B861" i="13"/>
  <c r="I862" i="3"/>
  <c r="O861" i="13" l="1"/>
  <c r="P861" i="13" s="1"/>
  <c r="R861" i="13"/>
  <c r="P860" i="13"/>
  <c r="L861" i="13"/>
  <c r="AB861" i="13"/>
  <c r="AC861" i="13" s="1"/>
  <c r="AD861" i="13" s="1"/>
  <c r="G861" i="13"/>
  <c r="B862" i="13"/>
  <c r="X861" i="13"/>
  <c r="Q861" i="13"/>
  <c r="I863" i="3"/>
  <c r="O862" i="13" l="1"/>
  <c r="P862" i="13" s="1"/>
  <c r="R862" i="13"/>
  <c r="AB862" i="13"/>
  <c r="AC862" i="13" s="1"/>
  <c r="AD862" i="13" s="1"/>
  <c r="L862" i="13"/>
  <c r="X862" i="13"/>
  <c r="G862" i="13"/>
  <c r="B863" i="13"/>
  <c r="I864" i="3"/>
  <c r="Q862" i="13" l="1"/>
  <c r="O863" i="13"/>
  <c r="P863" i="13" s="1"/>
  <c r="R863" i="13"/>
  <c r="L863" i="13"/>
  <c r="G863" i="13"/>
  <c r="AB863" i="13"/>
  <c r="AC863" i="13" s="1"/>
  <c r="AD863" i="13" s="1"/>
  <c r="B864" i="13"/>
  <c r="X863" i="13"/>
  <c r="I865" i="3"/>
  <c r="Q863" i="13" l="1"/>
  <c r="O864" i="13"/>
  <c r="P864" i="13" s="1"/>
  <c r="R864" i="13"/>
  <c r="G864" i="13"/>
  <c r="AB864" i="13"/>
  <c r="AC864" i="13" s="1"/>
  <c r="AD864" i="13" s="1"/>
  <c r="L864" i="13"/>
  <c r="B865" i="13"/>
  <c r="X864" i="13"/>
  <c r="I866" i="3"/>
  <c r="Q864" i="13" l="1"/>
  <c r="O865" i="13"/>
  <c r="Q865" i="13" s="1"/>
  <c r="R865" i="13"/>
  <c r="G865" i="13"/>
  <c r="AB865" i="13"/>
  <c r="AC865" i="13" s="1"/>
  <c r="AD865" i="13" s="1"/>
  <c r="L865" i="13"/>
  <c r="B866" i="13"/>
  <c r="X865" i="13"/>
  <c r="I867" i="3"/>
  <c r="O866" i="13" l="1"/>
  <c r="P866" i="13" s="1"/>
  <c r="R866" i="13"/>
  <c r="P865" i="13"/>
  <c r="L866" i="13"/>
  <c r="G866" i="13"/>
  <c r="AB866" i="13"/>
  <c r="AC866" i="13" s="1"/>
  <c r="AD866" i="13" s="1"/>
  <c r="B867" i="13"/>
  <c r="X866" i="13"/>
  <c r="I868" i="3"/>
  <c r="Q866" i="13" l="1"/>
  <c r="O867" i="13"/>
  <c r="Q867" i="13" s="1"/>
  <c r="R867" i="13"/>
  <c r="L867" i="13"/>
  <c r="G867" i="13"/>
  <c r="AB867" i="13"/>
  <c r="AC867" i="13" s="1"/>
  <c r="AD867" i="13" s="1"/>
  <c r="B868" i="13"/>
  <c r="X867" i="13"/>
  <c r="I869" i="3"/>
  <c r="P867" i="13" l="1"/>
  <c r="O868" i="13"/>
  <c r="P868" i="13" s="1"/>
  <c r="R868" i="13"/>
  <c r="G868" i="13"/>
  <c r="AB868" i="13"/>
  <c r="AC868" i="13" s="1"/>
  <c r="AD868" i="13" s="1"/>
  <c r="L868" i="13"/>
  <c r="B869" i="13"/>
  <c r="X868" i="13"/>
  <c r="I870" i="3"/>
  <c r="Q868" i="13" l="1"/>
  <c r="O869" i="13"/>
  <c r="Q869" i="13" s="1"/>
  <c r="R869" i="13"/>
  <c r="G869" i="13"/>
  <c r="L869" i="13"/>
  <c r="AB869" i="13"/>
  <c r="AC869" i="13" s="1"/>
  <c r="AD869" i="13" s="1"/>
  <c r="B870" i="13"/>
  <c r="X869" i="13"/>
  <c r="I871" i="3"/>
  <c r="P869" i="13" l="1"/>
  <c r="O870" i="13"/>
  <c r="P870" i="13" s="1"/>
  <c r="R870" i="13"/>
  <c r="L870" i="13"/>
  <c r="G870" i="13"/>
  <c r="AB870" i="13"/>
  <c r="AC870" i="13" s="1"/>
  <c r="AD870" i="13" s="1"/>
  <c r="B871" i="13"/>
  <c r="X870" i="13"/>
  <c r="I872" i="3"/>
  <c r="Q870" i="13" l="1"/>
  <c r="O871" i="13"/>
  <c r="P871" i="13" s="1"/>
  <c r="R871" i="13"/>
  <c r="G871" i="13"/>
  <c r="AB871" i="13"/>
  <c r="AC871" i="13" s="1"/>
  <c r="AD871" i="13" s="1"/>
  <c r="L871" i="13"/>
  <c r="B872" i="13"/>
  <c r="X871" i="13"/>
  <c r="I873" i="3"/>
  <c r="Q871" i="13" l="1"/>
  <c r="O872" i="13"/>
  <c r="P872" i="13" s="1"/>
  <c r="R872" i="13"/>
  <c r="G872" i="13"/>
  <c r="L872" i="13"/>
  <c r="AB872" i="13"/>
  <c r="AC872" i="13" s="1"/>
  <c r="AD872" i="13" s="1"/>
  <c r="B873" i="13"/>
  <c r="X872" i="13"/>
  <c r="I874" i="3"/>
  <c r="O873" i="13" l="1"/>
  <c r="Q873" i="13" s="1"/>
  <c r="R873" i="13"/>
  <c r="Q872" i="13"/>
  <c r="L873" i="13"/>
  <c r="G873" i="13"/>
  <c r="AB873" i="13"/>
  <c r="AC873" i="13" s="1"/>
  <c r="AD873" i="13" s="1"/>
  <c r="B874" i="13"/>
  <c r="X873" i="13"/>
  <c r="P873" i="13"/>
  <c r="I875" i="3"/>
  <c r="O874" i="13" l="1"/>
  <c r="Q874" i="13" s="1"/>
  <c r="R874" i="13"/>
  <c r="G874" i="13"/>
  <c r="AB874" i="13"/>
  <c r="AC874" i="13" s="1"/>
  <c r="AD874" i="13" s="1"/>
  <c r="L874" i="13"/>
  <c r="B875" i="13"/>
  <c r="X874" i="13"/>
  <c r="I876" i="3"/>
  <c r="P874" i="13" l="1"/>
  <c r="O875" i="13"/>
  <c r="P875" i="13" s="1"/>
  <c r="R875" i="13"/>
  <c r="L875" i="13"/>
  <c r="G875" i="13"/>
  <c r="AB875" i="13"/>
  <c r="AC875" i="13" s="1"/>
  <c r="AD875" i="13" s="1"/>
  <c r="B876" i="13"/>
  <c r="X875" i="13"/>
  <c r="I877" i="3"/>
  <c r="Q875" i="13" l="1"/>
  <c r="O876" i="13"/>
  <c r="Q876" i="13" s="1"/>
  <c r="R876" i="13"/>
  <c r="G876" i="13"/>
  <c r="L876" i="13"/>
  <c r="AB876" i="13"/>
  <c r="AC876" i="13" s="1"/>
  <c r="AD876" i="13" s="1"/>
  <c r="B877" i="13"/>
  <c r="X876" i="13"/>
  <c r="I878" i="3"/>
  <c r="P876" i="13" l="1"/>
  <c r="O877" i="13"/>
  <c r="P877" i="13" s="1"/>
  <c r="R877" i="13"/>
  <c r="G877" i="13"/>
  <c r="L877" i="13"/>
  <c r="AB877" i="13"/>
  <c r="AC877" i="13" s="1"/>
  <c r="AD877" i="13" s="1"/>
  <c r="B878" i="13"/>
  <c r="X877" i="13"/>
  <c r="I879" i="3"/>
  <c r="O878" i="13" l="1"/>
  <c r="Q878" i="13" s="1"/>
  <c r="R878" i="13"/>
  <c r="Q877" i="13"/>
  <c r="AB878" i="13"/>
  <c r="AC878" i="13" s="1"/>
  <c r="AD878" i="13" s="1"/>
  <c r="G878" i="13"/>
  <c r="L878" i="13"/>
  <c r="B879" i="13"/>
  <c r="X878" i="13"/>
  <c r="P878" i="13"/>
  <c r="I880" i="3"/>
  <c r="O879" i="13" l="1"/>
  <c r="P879" i="13" s="1"/>
  <c r="R879" i="13"/>
  <c r="G879" i="13"/>
  <c r="AB879" i="13"/>
  <c r="AC879" i="13" s="1"/>
  <c r="AD879" i="13" s="1"/>
  <c r="L879" i="13"/>
  <c r="B880" i="13"/>
  <c r="X879" i="13"/>
  <c r="I881" i="3"/>
  <c r="Q879" i="13" l="1"/>
  <c r="O880" i="13"/>
  <c r="P880" i="13" s="1"/>
  <c r="R880" i="13"/>
  <c r="L880" i="13"/>
  <c r="G880" i="13"/>
  <c r="AB880" i="13"/>
  <c r="AC880" i="13" s="1"/>
  <c r="AD880" i="13" s="1"/>
  <c r="B881" i="13"/>
  <c r="X880" i="13"/>
  <c r="I882" i="3"/>
  <c r="Q880" i="13" l="1"/>
  <c r="O881" i="13"/>
  <c r="P881" i="13" s="1"/>
  <c r="R881" i="13"/>
  <c r="AB881" i="13"/>
  <c r="AC881" i="13" s="1"/>
  <c r="AD881" i="13" s="1"/>
  <c r="L881" i="13"/>
  <c r="G881" i="13"/>
  <c r="B882" i="13"/>
  <c r="X881" i="13"/>
  <c r="I883" i="3"/>
  <c r="Q881" i="13" l="1"/>
  <c r="O882" i="13"/>
  <c r="Q882" i="13" s="1"/>
  <c r="R882" i="13"/>
  <c r="G882" i="13"/>
  <c r="AB882" i="13"/>
  <c r="AC882" i="13" s="1"/>
  <c r="AD882" i="13" s="1"/>
  <c r="L882" i="13"/>
  <c r="B883" i="13"/>
  <c r="X882" i="13"/>
  <c r="I884" i="3"/>
  <c r="O883" i="13" l="1"/>
  <c r="P883" i="13" s="1"/>
  <c r="R883" i="13"/>
  <c r="P882" i="13"/>
  <c r="AB883" i="13"/>
  <c r="AC883" i="13" s="1"/>
  <c r="AD883" i="13" s="1"/>
  <c r="G883" i="13"/>
  <c r="L883" i="13"/>
  <c r="X883" i="13"/>
  <c r="B884" i="13"/>
  <c r="I885" i="3"/>
  <c r="Q883" i="13" l="1"/>
  <c r="O884" i="13"/>
  <c r="Q884" i="13" s="1"/>
  <c r="R884" i="13"/>
  <c r="L884" i="13"/>
  <c r="G884" i="13"/>
  <c r="B885" i="13"/>
  <c r="AB884" i="13"/>
  <c r="AC884" i="13" s="1"/>
  <c r="AD884" i="13" s="1"/>
  <c r="X884" i="13"/>
  <c r="I886" i="3"/>
  <c r="P884" i="13" l="1"/>
  <c r="O885" i="13"/>
  <c r="Q885" i="13" s="1"/>
  <c r="R885" i="13"/>
  <c r="L885" i="13"/>
  <c r="AB885" i="13"/>
  <c r="AC885" i="13" s="1"/>
  <c r="AD885" i="13" s="1"/>
  <c r="G885" i="13"/>
  <c r="B886" i="13"/>
  <c r="X885" i="13"/>
  <c r="I887" i="3"/>
  <c r="P885" i="13" l="1"/>
  <c r="O886" i="13"/>
  <c r="Q886" i="13" s="1"/>
  <c r="R886" i="13"/>
  <c r="G886" i="13"/>
  <c r="AB886" i="13"/>
  <c r="AC886" i="13" s="1"/>
  <c r="AD886" i="13" s="1"/>
  <c r="L886" i="13"/>
  <c r="B887" i="13"/>
  <c r="X886" i="13"/>
  <c r="I888" i="3"/>
  <c r="O887" i="13" l="1"/>
  <c r="Q887" i="13" s="1"/>
  <c r="R887" i="13"/>
  <c r="P886" i="13"/>
  <c r="B888" i="13"/>
  <c r="G887" i="13"/>
  <c r="AB887" i="13"/>
  <c r="AC887" i="13" s="1"/>
  <c r="AD887" i="13" s="1"/>
  <c r="L887" i="13"/>
  <c r="X887" i="13"/>
  <c r="I889" i="3"/>
  <c r="P887" i="13" l="1"/>
  <c r="O888" i="13"/>
  <c r="Q888" i="13" s="1"/>
  <c r="R888" i="13"/>
  <c r="AB888" i="13"/>
  <c r="AC888" i="13" s="1"/>
  <c r="AD888" i="13" s="1"/>
  <c r="L888" i="13"/>
  <c r="B889" i="13"/>
  <c r="G888" i="13"/>
  <c r="X888" i="13"/>
  <c r="I890" i="3"/>
  <c r="P888" i="13" l="1"/>
  <c r="O889" i="13"/>
  <c r="Q889" i="13" s="1"/>
  <c r="R889" i="13"/>
  <c r="AB889" i="13"/>
  <c r="AC889" i="13" s="1"/>
  <c r="AD889" i="13" s="1"/>
  <c r="L889" i="13"/>
  <c r="G889" i="13"/>
  <c r="B890" i="13"/>
  <c r="X889" i="13"/>
  <c r="I891" i="3"/>
  <c r="P889" i="13" l="1"/>
  <c r="O890" i="13"/>
  <c r="P890" i="13" s="1"/>
  <c r="R890" i="13"/>
  <c r="AB890" i="13"/>
  <c r="AC890" i="13" s="1"/>
  <c r="AD890" i="13" s="1"/>
  <c r="L890" i="13"/>
  <c r="G890" i="13"/>
  <c r="B891" i="13"/>
  <c r="X890" i="13"/>
  <c r="I892" i="3"/>
  <c r="Q890" i="13" l="1"/>
  <c r="O891" i="13"/>
  <c r="P891" i="13" s="1"/>
  <c r="R891" i="13"/>
  <c r="G891" i="13"/>
  <c r="AB891" i="13"/>
  <c r="AC891" i="13" s="1"/>
  <c r="AD891" i="13" s="1"/>
  <c r="X891" i="13"/>
  <c r="B892" i="13"/>
  <c r="L891" i="13"/>
  <c r="I893" i="3"/>
  <c r="Q891" i="13" l="1"/>
  <c r="O892" i="13"/>
  <c r="P892" i="13" s="1"/>
  <c r="R892" i="13"/>
  <c r="AB892" i="13"/>
  <c r="AC892" i="13" s="1"/>
  <c r="AD892" i="13" s="1"/>
  <c r="B893" i="13"/>
  <c r="G892" i="13"/>
  <c r="X892" i="13"/>
  <c r="L892" i="13"/>
  <c r="I894" i="3"/>
  <c r="Q892" i="13" l="1"/>
  <c r="O893" i="13"/>
  <c r="P893" i="13" s="1"/>
  <c r="R893" i="13"/>
  <c r="G893" i="13"/>
  <c r="AB893" i="13"/>
  <c r="AC893" i="13" s="1"/>
  <c r="AD893" i="13" s="1"/>
  <c r="L893" i="13"/>
  <c r="B894" i="13"/>
  <c r="X893" i="13"/>
  <c r="I895" i="3"/>
  <c r="Q893" i="13" l="1"/>
  <c r="O894" i="13"/>
  <c r="P894" i="13" s="1"/>
  <c r="R894" i="13"/>
  <c r="AB894" i="13"/>
  <c r="AC894" i="13" s="1"/>
  <c r="AD894" i="13" s="1"/>
  <c r="B895" i="13"/>
  <c r="X894" i="13"/>
  <c r="L894" i="13"/>
  <c r="G894" i="13"/>
  <c r="I896" i="3"/>
  <c r="Q894" i="13" l="1"/>
  <c r="O895" i="13"/>
  <c r="P895" i="13" s="1"/>
  <c r="R895" i="13"/>
  <c r="AB895" i="13"/>
  <c r="AC895" i="13" s="1"/>
  <c r="AD895" i="13" s="1"/>
  <c r="G895" i="13"/>
  <c r="L895" i="13"/>
  <c r="B896" i="13"/>
  <c r="X895" i="13"/>
  <c r="I897" i="3"/>
  <c r="Q895" i="13" l="1"/>
  <c r="O896" i="13"/>
  <c r="Q896" i="13" s="1"/>
  <c r="R896" i="13"/>
  <c r="L896" i="13"/>
  <c r="AB896" i="13"/>
  <c r="AC896" i="13" s="1"/>
  <c r="AD896" i="13" s="1"/>
  <c r="G896" i="13"/>
  <c r="B897" i="13"/>
  <c r="X896" i="13"/>
  <c r="I898" i="3"/>
  <c r="P896" i="13" l="1"/>
  <c r="O897" i="13"/>
  <c r="Q897" i="13" s="1"/>
  <c r="R897" i="13"/>
  <c r="AB897" i="13"/>
  <c r="AC897" i="13" s="1"/>
  <c r="AD897" i="13" s="1"/>
  <c r="G897" i="13"/>
  <c r="X897" i="13"/>
  <c r="B898" i="13"/>
  <c r="L897" i="13"/>
  <c r="I899" i="3"/>
  <c r="P897" i="13" l="1"/>
  <c r="O898" i="13"/>
  <c r="P898" i="13" s="1"/>
  <c r="R898" i="13"/>
  <c r="L898" i="13"/>
  <c r="B899" i="13"/>
  <c r="X898" i="13"/>
  <c r="G898" i="13"/>
  <c r="AB898" i="13"/>
  <c r="AC898" i="13" s="1"/>
  <c r="AD898" i="13" s="1"/>
  <c r="I900" i="3"/>
  <c r="Q898" i="13" l="1"/>
  <c r="O899" i="13"/>
  <c r="P899" i="13" s="1"/>
  <c r="R899" i="13"/>
  <c r="G899" i="13"/>
  <c r="L899" i="13"/>
  <c r="AB899" i="13"/>
  <c r="AC899" i="13" s="1"/>
  <c r="AD899" i="13" s="1"/>
  <c r="B900" i="13"/>
  <c r="X899" i="13"/>
  <c r="I901" i="3"/>
  <c r="Q899" i="13" l="1"/>
  <c r="O900" i="13"/>
  <c r="P900" i="13" s="1"/>
  <c r="R900" i="13"/>
  <c r="L900" i="13"/>
  <c r="B901" i="13"/>
  <c r="G900" i="13"/>
  <c r="AB900" i="13"/>
  <c r="AC900" i="13" s="1"/>
  <c r="AD900" i="13" s="1"/>
  <c r="X900" i="13"/>
  <c r="I902" i="3"/>
  <c r="Q900" i="13" l="1"/>
  <c r="O901" i="13"/>
  <c r="P901" i="13" s="1"/>
  <c r="R901" i="13"/>
  <c r="G901" i="13"/>
  <c r="L901" i="13"/>
  <c r="AB901" i="13"/>
  <c r="AC901" i="13" s="1"/>
  <c r="AD901" i="13" s="1"/>
  <c r="B902" i="13"/>
  <c r="X901" i="13"/>
  <c r="I903" i="3"/>
  <c r="Q901" i="13" l="1"/>
  <c r="O902" i="13"/>
  <c r="Q902" i="13" s="1"/>
  <c r="R902" i="13"/>
  <c r="AB902" i="13"/>
  <c r="AC902" i="13" s="1"/>
  <c r="AD902" i="13" s="1"/>
  <c r="L902" i="13"/>
  <c r="B903" i="13"/>
  <c r="G902" i="13"/>
  <c r="X902" i="13"/>
  <c r="I904" i="3"/>
  <c r="P902" i="13" l="1"/>
  <c r="O903" i="13"/>
  <c r="Q903" i="13" s="1"/>
  <c r="R903" i="13"/>
  <c r="AB903" i="13"/>
  <c r="AC903" i="13" s="1"/>
  <c r="AD903" i="13" s="1"/>
  <c r="X903" i="13"/>
  <c r="L903" i="13"/>
  <c r="B904" i="13"/>
  <c r="G903" i="13"/>
  <c r="I905" i="3"/>
  <c r="P903" i="13" l="1"/>
  <c r="O904" i="13"/>
  <c r="P904" i="13" s="1"/>
  <c r="R904" i="13"/>
  <c r="AB904" i="13"/>
  <c r="AC904" i="13" s="1"/>
  <c r="AD904" i="13" s="1"/>
  <c r="G904" i="13"/>
  <c r="L904" i="13"/>
  <c r="X904" i="13"/>
  <c r="B905" i="13"/>
  <c r="I906" i="3"/>
  <c r="Q904" i="13" l="1"/>
  <c r="O905" i="13"/>
  <c r="P905" i="13" s="1"/>
  <c r="R905" i="13"/>
  <c r="G905" i="13"/>
  <c r="B906" i="13"/>
  <c r="L905" i="13"/>
  <c r="AB905" i="13"/>
  <c r="AC905" i="13" s="1"/>
  <c r="AD905" i="13" s="1"/>
  <c r="X905" i="13"/>
  <c r="I907" i="3"/>
  <c r="Q905" i="13" l="1"/>
  <c r="O906" i="13"/>
  <c r="P906" i="13" s="1"/>
  <c r="R906" i="13"/>
  <c r="L906" i="13"/>
  <c r="G906" i="13"/>
  <c r="AB906" i="13"/>
  <c r="AC906" i="13" s="1"/>
  <c r="AD906" i="13" s="1"/>
  <c r="X906" i="13"/>
  <c r="B907" i="13"/>
  <c r="I908" i="3"/>
  <c r="Q906" i="13" l="1"/>
  <c r="O907" i="13"/>
  <c r="P907" i="13" s="1"/>
  <c r="R907" i="13"/>
  <c r="L907" i="13"/>
  <c r="G907" i="13"/>
  <c r="B908" i="13"/>
  <c r="AB907" i="13"/>
  <c r="AC907" i="13" s="1"/>
  <c r="AD907" i="13" s="1"/>
  <c r="X907" i="13"/>
  <c r="I909" i="3"/>
  <c r="Q907" i="13" l="1"/>
  <c r="O908" i="13"/>
  <c r="Q908" i="13" s="1"/>
  <c r="R908" i="13"/>
  <c r="AB908" i="13"/>
  <c r="AC908" i="13" s="1"/>
  <c r="AD908" i="13" s="1"/>
  <c r="G908" i="13"/>
  <c r="L908" i="13"/>
  <c r="B909" i="13"/>
  <c r="X908" i="13"/>
  <c r="I910" i="3"/>
  <c r="P908" i="13" l="1"/>
  <c r="O909" i="13"/>
  <c r="P909" i="13" s="1"/>
  <c r="R909" i="13"/>
  <c r="AB909" i="13"/>
  <c r="AC909" i="13" s="1"/>
  <c r="AD909" i="13" s="1"/>
  <c r="X909" i="13"/>
  <c r="G909" i="13"/>
  <c r="L909" i="13"/>
  <c r="B910" i="13"/>
  <c r="I911" i="3"/>
  <c r="Q909" i="13" l="1"/>
  <c r="O910" i="13"/>
  <c r="Q910" i="13" s="1"/>
  <c r="R910" i="13"/>
  <c r="L910" i="13"/>
  <c r="B911" i="13"/>
  <c r="G910" i="13"/>
  <c r="AB910" i="13"/>
  <c r="AC910" i="13" s="1"/>
  <c r="AD910" i="13" s="1"/>
  <c r="X910" i="13"/>
  <c r="I912" i="3"/>
  <c r="P910" i="13" l="1"/>
  <c r="O911" i="13"/>
  <c r="P911" i="13" s="1"/>
  <c r="R911" i="13"/>
  <c r="G911" i="13"/>
  <c r="X911" i="13"/>
  <c r="B912" i="13"/>
  <c r="AB911" i="13"/>
  <c r="AC911" i="13" s="1"/>
  <c r="AD911" i="13" s="1"/>
  <c r="L911" i="13"/>
  <c r="I913" i="3"/>
  <c r="Q911" i="13" l="1"/>
  <c r="O912" i="13"/>
  <c r="P912" i="13" s="1"/>
  <c r="R912" i="13"/>
  <c r="L912" i="13"/>
  <c r="G912" i="13"/>
  <c r="X912" i="13"/>
  <c r="B913" i="13"/>
  <c r="AB912" i="13"/>
  <c r="AC912" i="13" s="1"/>
  <c r="AD912" i="13" s="1"/>
  <c r="I914" i="3"/>
  <c r="Q912" i="13" l="1"/>
  <c r="O913" i="13"/>
  <c r="Q913" i="13" s="1"/>
  <c r="R913" i="13"/>
  <c r="G913" i="13"/>
  <c r="AB913" i="13"/>
  <c r="AC913" i="13" s="1"/>
  <c r="AD913" i="13" s="1"/>
  <c r="X913" i="13"/>
  <c r="B914" i="13"/>
  <c r="L913" i="13"/>
  <c r="I915" i="3"/>
  <c r="P913" i="13" l="1"/>
  <c r="O914" i="13"/>
  <c r="P914" i="13" s="1"/>
  <c r="R914" i="13"/>
  <c r="L914" i="13"/>
  <c r="AB914" i="13"/>
  <c r="AC914" i="13" s="1"/>
  <c r="AD914" i="13" s="1"/>
  <c r="B915" i="13"/>
  <c r="G914" i="13"/>
  <c r="X914" i="13"/>
  <c r="I916" i="3"/>
  <c r="O915" i="13" l="1"/>
  <c r="Q915" i="13" s="1"/>
  <c r="R915" i="13"/>
  <c r="Q914" i="13"/>
  <c r="AB915" i="13"/>
  <c r="AC915" i="13" s="1"/>
  <c r="AD915" i="13" s="1"/>
  <c r="G915" i="13"/>
  <c r="B916" i="13"/>
  <c r="L915" i="13"/>
  <c r="X915" i="13"/>
  <c r="I917" i="3"/>
  <c r="P915" i="13" l="1"/>
  <c r="O916" i="13"/>
  <c r="P916" i="13" s="1"/>
  <c r="R916" i="13"/>
  <c r="AB916" i="13"/>
  <c r="AC916" i="13" s="1"/>
  <c r="AD916" i="13" s="1"/>
  <c r="X916" i="13"/>
  <c r="L916" i="13"/>
  <c r="B917" i="13"/>
  <c r="G916" i="13"/>
  <c r="I918" i="3"/>
  <c r="Q916" i="13" l="1"/>
  <c r="O917" i="13"/>
  <c r="Q917" i="13" s="1"/>
  <c r="R917" i="13"/>
  <c r="G917" i="13"/>
  <c r="L917" i="13"/>
  <c r="AB917" i="13"/>
  <c r="AC917" i="13" s="1"/>
  <c r="AD917" i="13" s="1"/>
  <c r="B918" i="13"/>
  <c r="X917" i="13"/>
  <c r="I919" i="3"/>
  <c r="O918" i="13" l="1"/>
  <c r="P918" i="13" s="1"/>
  <c r="R918" i="13"/>
  <c r="P917" i="13"/>
  <c r="L918" i="13"/>
  <c r="G918" i="13"/>
  <c r="AB918" i="13"/>
  <c r="AC918" i="13" s="1"/>
  <c r="AD918" i="13" s="1"/>
  <c r="B919" i="13"/>
  <c r="X918" i="13"/>
  <c r="I920" i="3"/>
  <c r="Q918" i="13" l="1"/>
  <c r="O919" i="13"/>
  <c r="Q919" i="13" s="1"/>
  <c r="R919" i="13"/>
  <c r="G919" i="13"/>
  <c r="AB919" i="13"/>
  <c r="AC919" i="13" s="1"/>
  <c r="AD919" i="13" s="1"/>
  <c r="L919" i="13"/>
  <c r="B920" i="13"/>
  <c r="X919" i="13"/>
  <c r="I921" i="3"/>
  <c r="P919" i="13" l="1"/>
  <c r="O920" i="13"/>
  <c r="P920" i="13" s="1"/>
  <c r="R920" i="13"/>
  <c r="G920" i="13"/>
  <c r="X920" i="13"/>
  <c r="AB920" i="13"/>
  <c r="AC920" i="13" s="1"/>
  <c r="AD920" i="13" s="1"/>
  <c r="B921" i="13"/>
  <c r="L920" i="13"/>
  <c r="I922" i="3"/>
  <c r="O921" i="13" l="1"/>
  <c r="P921" i="13" s="1"/>
  <c r="R921" i="13"/>
  <c r="Q920" i="13"/>
  <c r="L921" i="13"/>
  <c r="G921" i="13"/>
  <c r="AB921" i="13"/>
  <c r="AC921" i="13" s="1"/>
  <c r="AD921" i="13" s="1"/>
  <c r="B922" i="13"/>
  <c r="X921" i="13"/>
  <c r="I923" i="3"/>
  <c r="Q921" i="13" l="1"/>
  <c r="O922" i="13"/>
  <c r="P922" i="13" s="1"/>
  <c r="R922" i="13"/>
  <c r="AB922" i="13"/>
  <c r="AC922" i="13" s="1"/>
  <c r="AD922" i="13" s="1"/>
  <c r="L922" i="13"/>
  <c r="G922" i="13"/>
  <c r="B923" i="13"/>
  <c r="X922" i="13"/>
  <c r="I924" i="3"/>
  <c r="Q922" i="13" l="1"/>
  <c r="O923" i="13"/>
  <c r="P923" i="13" s="1"/>
  <c r="R923" i="13"/>
  <c r="B924" i="13"/>
  <c r="L923" i="13"/>
  <c r="G923" i="13"/>
  <c r="AB923" i="13"/>
  <c r="AC923" i="13" s="1"/>
  <c r="AD923" i="13" s="1"/>
  <c r="X923" i="13"/>
  <c r="I925" i="3"/>
  <c r="Q923" i="13" l="1"/>
  <c r="O924" i="13"/>
  <c r="Q924" i="13" s="1"/>
  <c r="R924" i="13"/>
  <c r="AB924" i="13"/>
  <c r="AC924" i="13" s="1"/>
  <c r="AD924" i="13" s="1"/>
  <c r="G924" i="13"/>
  <c r="L924" i="13"/>
  <c r="B925" i="13"/>
  <c r="X924" i="13"/>
  <c r="I926" i="3"/>
  <c r="P924" i="13" l="1"/>
  <c r="O925" i="13"/>
  <c r="P925" i="13" s="1"/>
  <c r="R925" i="13"/>
  <c r="G925" i="13"/>
  <c r="L925" i="13"/>
  <c r="B926" i="13"/>
  <c r="AB925" i="13"/>
  <c r="AC925" i="13" s="1"/>
  <c r="AD925" i="13" s="1"/>
  <c r="X925" i="13"/>
  <c r="I927" i="3"/>
  <c r="Q925" i="13" l="1"/>
  <c r="O926" i="13"/>
  <c r="P926" i="13" s="1"/>
  <c r="R926" i="13"/>
  <c r="AB926" i="13"/>
  <c r="AC926" i="13" s="1"/>
  <c r="AD926" i="13" s="1"/>
  <c r="G926" i="13"/>
  <c r="B927" i="13"/>
  <c r="L926" i="13"/>
  <c r="X926" i="13"/>
  <c r="I928" i="3"/>
  <c r="Q926" i="13" l="1"/>
  <c r="O927" i="13"/>
  <c r="P927" i="13" s="1"/>
  <c r="R927" i="13"/>
  <c r="AB927" i="13"/>
  <c r="AC927" i="13" s="1"/>
  <c r="AD927" i="13" s="1"/>
  <c r="X927" i="13"/>
  <c r="L927" i="13"/>
  <c r="B928" i="13"/>
  <c r="G927" i="13"/>
  <c r="I929" i="3"/>
  <c r="Q927" i="13" l="1"/>
  <c r="O928" i="13"/>
  <c r="Q928" i="13" s="1"/>
  <c r="R928" i="13"/>
  <c r="L928" i="13"/>
  <c r="G928" i="13"/>
  <c r="AB928" i="13"/>
  <c r="AC928" i="13" s="1"/>
  <c r="AD928" i="13" s="1"/>
  <c r="B929" i="13"/>
  <c r="X928" i="13"/>
  <c r="I930" i="3"/>
  <c r="P928" i="13" l="1"/>
  <c r="O929" i="13"/>
  <c r="P929" i="13" s="1"/>
  <c r="R929" i="13"/>
  <c r="G929" i="13"/>
  <c r="AB929" i="13"/>
  <c r="AC929" i="13" s="1"/>
  <c r="AD929" i="13" s="1"/>
  <c r="L929" i="13"/>
  <c r="B930" i="13"/>
  <c r="X929" i="13"/>
  <c r="I931" i="3"/>
  <c r="Q929" i="13" l="1"/>
  <c r="O930" i="13"/>
  <c r="Q930" i="13" s="1"/>
  <c r="R930" i="13"/>
  <c r="G930" i="13"/>
  <c r="L930" i="13"/>
  <c r="AB930" i="13"/>
  <c r="AC930" i="13" s="1"/>
  <c r="AD930" i="13" s="1"/>
  <c r="B931" i="13"/>
  <c r="X930" i="13"/>
  <c r="I932" i="3"/>
  <c r="P930" i="13" l="1"/>
  <c r="O931" i="13"/>
  <c r="P931" i="13" s="1"/>
  <c r="R931" i="13"/>
  <c r="L931" i="13"/>
  <c r="B932" i="13"/>
  <c r="G931" i="13"/>
  <c r="AB931" i="13"/>
  <c r="AC931" i="13" s="1"/>
  <c r="AD931" i="13" s="1"/>
  <c r="X931" i="13"/>
  <c r="I933" i="3"/>
  <c r="Q931" i="13" l="1"/>
  <c r="O932" i="13"/>
  <c r="P932" i="13" s="1"/>
  <c r="R932" i="13"/>
  <c r="AB932" i="13"/>
  <c r="AC932" i="13" s="1"/>
  <c r="AD932" i="13" s="1"/>
  <c r="G932" i="13"/>
  <c r="L932" i="13"/>
  <c r="B933" i="13"/>
  <c r="X932" i="13"/>
  <c r="I934" i="3"/>
  <c r="Q932" i="13" l="1"/>
  <c r="O933" i="13"/>
  <c r="P933" i="13" s="1"/>
  <c r="R933" i="13"/>
  <c r="L933" i="13"/>
  <c r="AB933" i="13"/>
  <c r="AC933" i="13" s="1"/>
  <c r="AD933" i="13" s="1"/>
  <c r="G933" i="13"/>
  <c r="B934" i="13"/>
  <c r="X933" i="13"/>
  <c r="I935" i="3"/>
  <c r="Q933" i="13" l="1"/>
  <c r="O934" i="13"/>
  <c r="Q934" i="13" s="1"/>
  <c r="R934" i="13"/>
  <c r="AB934" i="13"/>
  <c r="AC934" i="13" s="1"/>
  <c r="AD934" i="13" s="1"/>
  <c r="L934" i="13"/>
  <c r="G934" i="13"/>
  <c r="B935" i="13"/>
  <c r="X934" i="13"/>
  <c r="I936" i="3"/>
  <c r="O935" i="13" l="1"/>
  <c r="P935" i="13" s="1"/>
  <c r="R935" i="13"/>
  <c r="P934" i="13"/>
  <c r="AB935" i="13"/>
  <c r="AC935" i="13" s="1"/>
  <c r="AD935" i="13" s="1"/>
  <c r="X935" i="13"/>
  <c r="L935" i="13"/>
  <c r="B936" i="13"/>
  <c r="G935" i="13"/>
  <c r="Q935" i="13"/>
  <c r="I937" i="3"/>
  <c r="O936" i="13" l="1"/>
  <c r="P936" i="13" s="1"/>
  <c r="R936" i="13"/>
  <c r="AB936" i="13"/>
  <c r="AC936" i="13" s="1"/>
  <c r="AD936" i="13" s="1"/>
  <c r="G936" i="13"/>
  <c r="L936" i="13"/>
  <c r="X936" i="13"/>
  <c r="B937" i="13"/>
  <c r="I938" i="3"/>
  <c r="Q936" i="13" l="1"/>
  <c r="O937" i="13"/>
  <c r="Q937" i="13" s="1"/>
  <c r="R937" i="13"/>
  <c r="G937" i="13"/>
  <c r="L937" i="13"/>
  <c r="B938" i="13"/>
  <c r="AB937" i="13"/>
  <c r="AC937" i="13" s="1"/>
  <c r="AD937" i="13" s="1"/>
  <c r="X937" i="13"/>
  <c r="I939" i="3"/>
  <c r="P937" i="13" l="1"/>
  <c r="O938" i="13"/>
  <c r="Q938" i="13" s="1"/>
  <c r="R938" i="13"/>
  <c r="AB938" i="13"/>
  <c r="AC938" i="13" s="1"/>
  <c r="AD938" i="13" s="1"/>
  <c r="X938" i="13"/>
  <c r="B939" i="13"/>
  <c r="L938" i="13"/>
  <c r="G938" i="13"/>
  <c r="I940" i="3"/>
  <c r="P938" i="13" l="1"/>
  <c r="O939" i="13"/>
  <c r="Q939" i="13" s="1"/>
  <c r="R939" i="13"/>
  <c r="L939" i="13"/>
  <c r="X939" i="13"/>
  <c r="G939" i="13"/>
  <c r="B940" i="13"/>
  <c r="AB939" i="13"/>
  <c r="AC939" i="13" s="1"/>
  <c r="AD939" i="13" s="1"/>
  <c r="I941" i="3"/>
  <c r="P939" i="13" l="1"/>
  <c r="O940" i="13"/>
  <c r="P940" i="13" s="1"/>
  <c r="R940" i="13"/>
  <c r="L940" i="13"/>
  <c r="G940" i="13"/>
  <c r="AB940" i="13"/>
  <c r="AC940" i="13" s="1"/>
  <c r="AD940" i="13" s="1"/>
  <c r="B941" i="13"/>
  <c r="X940" i="13"/>
  <c r="I942" i="3"/>
  <c r="Q940" i="13" l="1"/>
  <c r="O941" i="13"/>
  <c r="Q941" i="13" s="1"/>
  <c r="R941" i="13"/>
  <c r="G941" i="13"/>
  <c r="L941" i="13"/>
  <c r="B942" i="13"/>
  <c r="AB941" i="13"/>
  <c r="AC941" i="13" s="1"/>
  <c r="AD941" i="13" s="1"/>
  <c r="X941" i="13"/>
  <c r="I943" i="3"/>
  <c r="P941" i="13" l="1"/>
  <c r="O942" i="13"/>
  <c r="P942" i="13" s="1"/>
  <c r="R942" i="13"/>
  <c r="G942" i="13"/>
  <c r="AB942" i="13"/>
  <c r="AC942" i="13" s="1"/>
  <c r="AD942" i="13" s="1"/>
  <c r="X942" i="13"/>
  <c r="B943" i="13"/>
  <c r="L942" i="13"/>
  <c r="I944" i="3"/>
  <c r="Q942" i="13" l="1"/>
  <c r="O943" i="13"/>
  <c r="P943" i="13" s="1"/>
  <c r="R943" i="13"/>
  <c r="G943" i="13"/>
  <c r="AB943" i="13"/>
  <c r="AC943" i="13" s="1"/>
  <c r="AD943" i="13" s="1"/>
  <c r="L943" i="13"/>
  <c r="X943" i="13"/>
  <c r="B944" i="13"/>
  <c r="I945" i="3"/>
  <c r="Q943" i="13" l="1"/>
  <c r="O944" i="13"/>
  <c r="Q944" i="13" s="1"/>
  <c r="R944" i="13"/>
  <c r="L944" i="13"/>
  <c r="G944" i="13"/>
  <c r="B945" i="13"/>
  <c r="AB944" i="13"/>
  <c r="AC944" i="13" s="1"/>
  <c r="AD944" i="13" s="1"/>
  <c r="X944" i="13"/>
  <c r="I946" i="3"/>
  <c r="P944" i="13" l="1"/>
  <c r="O945" i="13"/>
  <c r="P945" i="13" s="1"/>
  <c r="R945" i="13"/>
  <c r="AB945" i="13"/>
  <c r="AC945" i="13" s="1"/>
  <c r="AD945" i="13" s="1"/>
  <c r="L945" i="13"/>
  <c r="X945" i="13"/>
  <c r="G945" i="13"/>
  <c r="B946" i="13"/>
  <c r="I947" i="3"/>
  <c r="Q945" i="13" l="1"/>
  <c r="O946" i="13"/>
  <c r="P946" i="13" s="1"/>
  <c r="R946" i="13"/>
  <c r="AB946" i="13"/>
  <c r="AC946" i="13" s="1"/>
  <c r="AD946" i="13" s="1"/>
  <c r="L946" i="13"/>
  <c r="G946" i="13"/>
  <c r="X946" i="13"/>
  <c r="B947" i="13"/>
  <c r="I948" i="3"/>
  <c r="Q946" i="13" l="1"/>
  <c r="O947" i="13"/>
  <c r="P947" i="13" s="1"/>
  <c r="R947" i="13"/>
  <c r="AB947" i="13"/>
  <c r="AC947" i="13" s="1"/>
  <c r="AD947" i="13" s="1"/>
  <c r="L947" i="13"/>
  <c r="B948" i="13"/>
  <c r="G947" i="13"/>
  <c r="X947" i="13"/>
  <c r="I949" i="3"/>
  <c r="Q947" i="13" l="1"/>
  <c r="O948" i="13"/>
  <c r="P948" i="13" s="1"/>
  <c r="R948" i="13"/>
  <c r="AB948" i="13"/>
  <c r="AC948" i="13" s="1"/>
  <c r="AD948" i="13" s="1"/>
  <c r="B949" i="13"/>
  <c r="L948" i="13"/>
  <c r="G948" i="13"/>
  <c r="X948" i="13"/>
  <c r="I950" i="3"/>
  <c r="Q948" i="13" l="1"/>
  <c r="O949" i="13"/>
  <c r="Q949" i="13" s="1"/>
  <c r="R949" i="13"/>
  <c r="G949" i="13"/>
  <c r="AB949" i="13"/>
  <c r="AC949" i="13" s="1"/>
  <c r="AD949" i="13" s="1"/>
  <c r="B950" i="13"/>
  <c r="L949" i="13"/>
  <c r="X949" i="13"/>
  <c r="I951" i="3"/>
  <c r="P949" i="13" l="1"/>
  <c r="O950" i="13"/>
  <c r="Q950" i="13" s="1"/>
  <c r="R950" i="13"/>
  <c r="AB950" i="13"/>
  <c r="AC950" i="13" s="1"/>
  <c r="AD950" i="13" s="1"/>
  <c r="B951" i="13"/>
  <c r="L950" i="13"/>
  <c r="G950" i="13"/>
  <c r="X950" i="13"/>
  <c r="I952" i="3"/>
  <c r="P950" i="13" l="1"/>
  <c r="O951" i="13"/>
  <c r="Q951" i="13" s="1"/>
  <c r="R951" i="13"/>
  <c r="AB951" i="13"/>
  <c r="AC951" i="13" s="1"/>
  <c r="AD951" i="13" s="1"/>
  <c r="L951" i="13"/>
  <c r="G951" i="13"/>
  <c r="X951" i="13"/>
  <c r="B952" i="13"/>
  <c r="I953" i="3"/>
  <c r="P951" i="13" l="1"/>
  <c r="O952" i="13"/>
  <c r="P952" i="13" s="1"/>
  <c r="R952" i="13"/>
  <c r="G952" i="13"/>
  <c r="X952" i="13"/>
  <c r="AB952" i="13"/>
  <c r="AC952" i="13" s="1"/>
  <c r="AD952" i="13" s="1"/>
  <c r="L952" i="13"/>
  <c r="B953" i="13"/>
  <c r="I954" i="3"/>
  <c r="Q952" i="13" l="1"/>
  <c r="O953" i="13"/>
  <c r="Q953" i="13" s="1"/>
  <c r="R953" i="13"/>
  <c r="G953" i="13"/>
  <c r="L953" i="13"/>
  <c r="B954" i="13"/>
  <c r="AB953" i="13"/>
  <c r="AC953" i="13" s="1"/>
  <c r="AD953" i="13" s="1"/>
  <c r="X953" i="13"/>
  <c r="I955" i="3"/>
  <c r="P953" i="13" l="1"/>
  <c r="O954" i="13"/>
  <c r="P954" i="13" s="1"/>
  <c r="R954" i="13"/>
  <c r="B955" i="13"/>
  <c r="AB954" i="13"/>
  <c r="AC954" i="13" s="1"/>
  <c r="AD954" i="13" s="1"/>
  <c r="L954" i="13"/>
  <c r="X954" i="13"/>
  <c r="G954" i="13"/>
  <c r="I956" i="3"/>
  <c r="Q954" i="13" l="1"/>
  <c r="O955" i="13"/>
  <c r="Q955" i="13" s="1"/>
  <c r="R955" i="13"/>
  <c r="L955" i="13"/>
  <c r="AB955" i="13"/>
  <c r="AC955" i="13" s="1"/>
  <c r="AD955" i="13" s="1"/>
  <c r="B956" i="13"/>
  <c r="G955" i="13"/>
  <c r="X955" i="13"/>
  <c r="I957" i="3"/>
  <c r="P955" i="13" l="1"/>
  <c r="O956" i="13"/>
  <c r="P956" i="13" s="1"/>
  <c r="R956" i="13"/>
  <c r="AB956" i="13"/>
  <c r="AC956" i="13" s="1"/>
  <c r="AD956" i="13" s="1"/>
  <c r="L956" i="13"/>
  <c r="G956" i="13"/>
  <c r="B957" i="13"/>
  <c r="X956" i="13"/>
  <c r="I958" i="3"/>
  <c r="Q956" i="13" l="1"/>
  <c r="O957" i="13"/>
  <c r="P957" i="13" s="1"/>
  <c r="R957" i="13"/>
  <c r="L957" i="13"/>
  <c r="AB957" i="13"/>
  <c r="AC957" i="13" s="1"/>
  <c r="AD957" i="13" s="1"/>
  <c r="G957" i="13"/>
  <c r="B958" i="13"/>
  <c r="X957" i="13"/>
  <c r="I959" i="3"/>
  <c r="Q957" i="13" l="1"/>
  <c r="O958" i="13"/>
  <c r="P958" i="13" s="1"/>
  <c r="R958" i="13"/>
  <c r="L958" i="13"/>
  <c r="G958" i="13"/>
  <c r="AB958" i="13"/>
  <c r="AC958" i="13" s="1"/>
  <c r="AD958" i="13" s="1"/>
  <c r="B959" i="13"/>
  <c r="X958" i="13"/>
  <c r="I960" i="3"/>
  <c r="Q958" i="13" l="1"/>
  <c r="O959" i="13"/>
  <c r="Q959" i="13" s="1"/>
  <c r="R959" i="13"/>
  <c r="L959" i="13"/>
  <c r="G959" i="13"/>
  <c r="B960" i="13"/>
  <c r="AB959" i="13"/>
  <c r="AC959" i="13" s="1"/>
  <c r="AD959" i="13" s="1"/>
  <c r="X959" i="13"/>
  <c r="I961" i="3"/>
  <c r="P959" i="13" l="1"/>
  <c r="O960" i="13"/>
  <c r="Q960" i="13" s="1"/>
  <c r="R960" i="13"/>
  <c r="AB960" i="13"/>
  <c r="AC960" i="13" s="1"/>
  <c r="AD960" i="13" s="1"/>
  <c r="L960" i="13"/>
  <c r="X960" i="13"/>
  <c r="G960" i="13"/>
  <c r="B961" i="13"/>
  <c r="I962" i="3"/>
  <c r="P960" i="13" l="1"/>
  <c r="O961" i="13"/>
  <c r="P961" i="13" s="1"/>
  <c r="R961" i="13"/>
  <c r="L961" i="13"/>
  <c r="G961" i="13"/>
  <c r="AB961" i="13"/>
  <c r="AC961" i="13" s="1"/>
  <c r="AD961" i="13" s="1"/>
  <c r="X961" i="13"/>
  <c r="B962" i="13"/>
  <c r="I963" i="3"/>
  <c r="Q961" i="13" l="1"/>
  <c r="O962" i="13"/>
  <c r="P962" i="13" s="1"/>
  <c r="R962" i="13"/>
  <c r="G962" i="13"/>
  <c r="B963" i="13"/>
  <c r="L962" i="13"/>
  <c r="AB962" i="13"/>
  <c r="AC962" i="13" s="1"/>
  <c r="AD962" i="13" s="1"/>
  <c r="X962" i="13"/>
  <c r="I964" i="3"/>
  <c r="Q962" i="13" l="1"/>
  <c r="O963" i="13"/>
  <c r="P963" i="13" s="1"/>
  <c r="R963" i="13"/>
  <c r="L963" i="13"/>
  <c r="G963" i="13"/>
  <c r="AB963" i="13"/>
  <c r="AC963" i="13" s="1"/>
  <c r="AD963" i="13" s="1"/>
  <c r="B964" i="13"/>
  <c r="X963" i="13"/>
  <c r="I965" i="3"/>
  <c r="Q963" i="13" l="1"/>
  <c r="O964" i="13"/>
  <c r="P964" i="13" s="1"/>
  <c r="R964" i="13"/>
  <c r="L964" i="13"/>
  <c r="G964" i="13"/>
  <c r="AB964" i="13"/>
  <c r="AC964" i="13" s="1"/>
  <c r="AD964" i="13" s="1"/>
  <c r="X964" i="13"/>
  <c r="B965" i="13"/>
  <c r="I966" i="3"/>
  <c r="Q964" i="13" l="1"/>
  <c r="O965" i="13"/>
  <c r="Q965" i="13" s="1"/>
  <c r="R965" i="13"/>
  <c r="L965" i="13"/>
  <c r="B966" i="13"/>
  <c r="G965" i="13"/>
  <c r="AB965" i="13"/>
  <c r="AC965" i="13" s="1"/>
  <c r="AD965" i="13" s="1"/>
  <c r="X965" i="13"/>
  <c r="I967" i="3"/>
  <c r="P965" i="13" l="1"/>
  <c r="O966" i="13"/>
  <c r="P966" i="13" s="1"/>
  <c r="R966" i="13"/>
  <c r="L966" i="13"/>
  <c r="AB966" i="13"/>
  <c r="AC966" i="13" s="1"/>
  <c r="AD966" i="13" s="1"/>
  <c r="B967" i="13"/>
  <c r="G966" i="13"/>
  <c r="X966" i="13"/>
  <c r="I968" i="3"/>
  <c r="Q966" i="13" l="1"/>
  <c r="O967" i="13"/>
  <c r="Q967" i="13" s="1"/>
  <c r="R967" i="13"/>
  <c r="L967" i="13"/>
  <c r="B968" i="13"/>
  <c r="G967" i="13"/>
  <c r="AB967" i="13"/>
  <c r="AC967" i="13" s="1"/>
  <c r="AD967" i="13" s="1"/>
  <c r="X967" i="13"/>
  <c r="I969" i="3"/>
  <c r="P967" i="13" l="1"/>
  <c r="O968" i="13"/>
  <c r="Q968" i="13" s="1"/>
  <c r="R968" i="13"/>
  <c r="L968" i="13"/>
  <c r="G968" i="13"/>
  <c r="AB968" i="13"/>
  <c r="AC968" i="13" s="1"/>
  <c r="AD968" i="13" s="1"/>
  <c r="B969" i="13"/>
  <c r="X968" i="13"/>
  <c r="I970" i="3"/>
  <c r="P968" i="13" l="1"/>
  <c r="O969" i="13"/>
  <c r="P969" i="13" s="1"/>
  <c r="R969" i="13"/>
  <c r="B970" i="13"/>
  <c r="L969" i="13"/>
  <c r="G969" i="13"/>
  <c r="AB969" i="13"/>
  <c r="AC969" i="13" s="1"/>
  <c r="AD969" i="13" s="1"/>
  <c r="X969" i="13"/>
  <c r="I971" i="3"/>
  <c r="Q969" i="13" l="1"/>
  <c r="O970" i="13"/>
  <c r="P970" i="13" s="1"/>
  <c r="R970" i="13"/>
  <c r="G970" i="13"/>
  <c r="AB970" i="13"/>
  <c r="AC970" i="13" s="1"/>
  <c r="AD970" i="13" s="1"/>
  <c r="B971" i="13"/>
  <c r="L970" i="13"/>
  <c r="X970" i="13"/>
  <c r="I972" i="3"/>
  <c r="Q970" i="13" l="1"/>
  <c r="O971" i="13"/>
  <c r="P971" i="13" s="1"/>
  <c r="R971" i="13"/>
  <c r="AB971" i="13"/>
  <c r="AC971" i="13" s="1"/>
  <c r="AD971" i="13" s="1"/>
  <c r="L971" i="13"/>
  <c r="X971" i="13"/>
  <c r="B972" i="13"/>
  <c r="G971" i="13"/>
  <c r="I973" i="3"/>
  <c r="Q971" i="13" l="1"/>
  <c r="O972" i="13"/>
  <c r="Q972" i="13" s="1"/>
  <c r="R972" i="13"/>
  <c r="G972" i="13"/>
  <c r="AB972" i="13"/>
  <c r="AC972" i="13" s="1"/>
  <c r="AD972" i="13" s="1"/>
  <c r="X972" i="13"/>
  <c r="B973" i="13"/>
  <c r="L972" i="13"/>
  <c r="I974" i="3"/>
  <c r="O973" i="13" l="1"/>
  <c r="P973" i="13" s="1"/>
  <c r="R973" i="13"/>
  <c r="P972" i="13"/>
  <c r="G973" i="13"/>
  <c r="L973" i="13"/>
  <c r="X973" i="13"/>
  <c r="AB973" i="13"/>
  <c r="AC973" i="13" s="1"/>
  <c r="AD973" i="13" s="1"/>
  <c r="B974" i="13"/>
  <c r="I975" i="3"/>
  <c r="Q973" i="13" l="1"/>
  <c r="O974" i="13"/>
  <c r="P974" i="13" s="1"/>
  <c r="R974" i="13"/>
  <c r="G974" i="13"/>
  <c r="B975" i="13"/>
  <c r="L974" i="13"/>
  <c r="AB974" i="13"/>
  <c r="AC974" i="13" s="1"/>
  <c r="AD974" i="13" s="1"/>
  <c r="X974" i="13"/>
  <c r="I976" i="3"/>
  <c r="Q974" i="13" l="1"/>
  <c r="O975" i="13"/>
  <c r="P975" i="13" s="1"/>
  <c r="R975" i="13"/>
  <c r="AB975" i="13"/>
  <c r="AC975" i="13" s="1"/>
  <c r="AD975" i="13" s="1"/>
  <c r="B976" i="13"/>
  <c r="L975" i="13"/>
  <c r="G975" i="13"/>
  <c r="X975" i="13"/>
  <c r="I977" i="3"/>
  <c r="Q975" i="13" l="1"/>
  <c r="O976" i="13"/>
  <c r="P976" i="13" s="1"/>
  <c r="R976" i="13"/>
  <c r="L976" i="13"/>
  <c r="AB976" i="13"/>
  <c r="AC976" i="13" s="1"/>
  <c r="AD976" i="13" s="1"/>
  <c r="B977" i="13"/>
  <c r="G976" i="13"/>
  <c r="X976" i="13"/>
  <c r="I978" i="3"/>
  <c r="Q976" i="13" l="1"/>
  <c r="O977" i="13"/>
  <c r="Q977" i="13" s="1"/>
  <c r="R977" i="13"/>
  <c r="G977" i="13"/>
  <c r="L977" i="13"/>
  <c r="AB977" i="13"/>
  <c r="AC977" i="13" s="1"/>
  <c r="AD977" i="13" s="1"/>
  <c r="B978" i="13"/>
  <c r="X977" i="13"/>
  <c r="I979" i="3"/>
  <c r="P977" i="13" l="1"/>
  <c r="O978" i="13"/>
  <c r="P978" i="13" s="1"/>
  <c r="R978" i="13"/>
  <c r="L978" i="13"/>
  <c r="G978" i="13"/>
  <c r="AB978" i="13"/>
  <c r="AC978" i="13" s="1"/>
  <c r="AD978" i="13" s="1"/>
  <c r="B979" i="13"/>
  <c r="X978" i="13"/>
  <c r="I980" i="3"/>
  <c r="Q978" i="13" l="1"/>
  <c r="O979" i="13"/>
  <c r="Q979" i="13" s="1"/>
  <c r="R979" i="13"/>
  <c r="AB979" i="13"/>
  <c r="AC979" i="13" s="1"/>
  <c r="AD979" i="13" s="1"/>
  <c r="L979" i="13"/>
  <c r="G979" i="13"/>
  <c r="B980" i="13"/>
  <c r="X979" i="13"/>
  <c r="I981" i="3"/>
  <c r="P979" i="13" l="1"/>
  <c r="O980" i="13"/>
  <c r="Q980" i="13" s="1"/>
  <c r="R980" i="13"/>
  <c r="AB980" i="13"/>
  <c r="AC980" i="13" s="1"/>
  <c r="AD980" i="13" s="1"/>
  <c r="L980" i="13"/>
  <c r="X980" i="13"/>
  <c r="G980" i="13"/>
  <c r="B981" i="13"/>
  <c r="I982" i="3"/>
  <c r="P980" i="13" l="1"/>
  <c r="O981" i="13"/>
  <c r="P981" i="13" s="1"/>
  <c r="R981" i="13"/>
  <c r="L981" i="13"/>
  <c r="G981" i="13"/>
  <c r="B982" i="13"/>
  <c r="AB981" i="13"/>
  <c r="AC981" i="13" s="1"/>
  <c r="AD981" i="13" s="1"/>
  <c r="X981" i="13"/>
  <c r="I983" i="3"/>
  <c r="Q981" i="13" l="1"/>
  <c r="O982" i="13"/>
  <c r="P982" i="13" s="1"/>
  <c r="R982" i="13"/>
  <c r="G982" i="13"/>
  <c r="AB982" i="13"/>
  <c r="AC982" i="13" s="1"/>
  <c r="AD982" i="13" s="1"/>
  <c r="B983" i="13"/>
  <c r="L982" i="13"/>
  <c r="X982" i="13"/>
  <c r="I984" i="3"/>
  <c r="Q982" i="13" l="1"/>
  <c r="O983" i="13"/>
  <c r="Q983" i="13" s="1"/>
  <c r="R983" i="13"/>
  <c r="AB983" i="13"/>
  <c r="AC983" i="13" s="1"/>
  <c r="AD983" i="13" s="1"/>
  <c r="B984" i="13"/>
  <c r="L983" i="13"/>
  <c r="G983" i="13"/>
  <c r="X983" i="13"/>
  <c r="I985" i="3"/>
  <c r="P983" i="13" l="1"/>
  <c r="O984" i="13"/>
  <c r="Q984" i="13" s="1"/>
  <c r="R984" i="13"/>
  <c r="G984" i="13"/>
  <c r="L984" i="13"/>
  <c r="AB984" i="13"/>
  <c r="AC984" i="13" s="1"/>
  <c r="AD984" i="13" s="1"/>
  <c r="X984" i="13"/>
  <c r="B985" i="13"/>
  <c r="I986" i="3"/>
  <c r="P984" i="13" l="1"/>
  <c r="O985" i="13"/>
  <c r="P985" i="13" s="1"/>
  <c r="R985" i="13"/>
  <c r="G985" i="13"/>
  <c r="AB985" i="13"/>
  <c r="AC985" i="13" s="1"/>
  <c r="AD985" i="13" s="1"/>
  <c r="B986" i="13"/>
  <c r="L985" i="13"/>
  <c r="X985" i="13"/>
  <c r="I987" i="3"/>
  <c r="Q985" i="13" l="1"/>
  <c r="O986" i="13"/>
  <c r="P986" i="13" s="1"/>
  <c r="R986" i="13"/>
  <c r="L986" i="13"/>
  <c r="G986" i="13"/>
  <c r="AB986" i="13"/>
  <c r="AC986" i="13" s="1"/>
  <c r="AD986" i="13" s="1"/>
  <c r="B987" i="13"/>
  <c r="X986" i="13"/>
  <c r="I988" i="3"/>
  <c r="Q986" i="13" l="1"/>
  <c r="O987" i="13"/>
  <c r="P987" i="13" s="1"/>
  <c r="R987" i="13"/>
  <c r="L987" i="13"/>
  <c r="G987" i="13"/>
  <c r="AB987" i="13"/>
  <c r="AC987" i="13" s="1"/>
  <c r="AD987" i="13" s="1"/>
  <c r="B988" i="13"/>
  <c r="X987" i="13"/>
  <c r="I989" i="3"/>
  <c r="Q987" i="13" l="1"/>
  <c r="O988" i="13"/>
  <c r="Q988" i="13" s="1"/>
  <c r="R988" i="13"/>
  <c r="L988" i="13"/>
  <c r="G988" i="13"/>
  <c r="AB988" i="13"/>
  <c r="AC988" i="13" s="1"/>
  <c r="AD988" i="13" s="1"/>
  <c r="B989" i="13"/>
  <c r="X988" i="13"/>
  <c r="I990" i="3"/>
  <c r="P988" i="13" l="1"/>
  <c r="O989" i="13"/>
  <c r="P989" i="13" s="1"/>
  <c r="R989" i="13"/>
  <c r="L989" i="13"/>
  <c r="G989" i="13"/>
  <c r="AB989" i="13"/>
  <c r="AC989" i="13" s="1"/>
  <c r="AD989" i="13" s="1"/>
  <c r="B990" i="13"/>
  <c r="X989" i="13"/>
  <c r="I991" i="3"/>
  <c r="Q989" i="13" l="1"/>
  <c r="O990" i="13"/>
  <c r="P990" i="13" s="1"/>
  <c r="R990" i="13"/>
  <c r="G990" i="13"/>
  <c r="AB990" i="13"/>
  <c r="AC990" i="13" s="1"/>
  <c r="AD990" i="13" s="1"/>
  <c r="B991" i="13"/>
  <c r="L990" i="13"/>
  <c r="X990" i="13"/>
  <c r="I992" i="3"/>
  <c r="Q990" i="13" l="1"/>
  <c r="O991" i="13"/>
  <c r="Q991" i="13" s="1"/>
  <c r="R991" i="13"/>
  <c r="G991" i="13"/>
  <c r="L991" i="13"/>
  <c r="B992" i="13"/>
  <c r="X991" i="13"/>
  <c r="AB991" i="13"/>
  <c r="AC991" i="13" s="1"/>
  <c r="AD991" i="13" s="1"/>
  <c r="I993" i="3"/>
  <c r="P991" i="13" l="1"/>
  <c r="O992" i="13"/>
  <c r="P992" i="13" s="1"/>
  <c r="R992" i="13"/>
  <c r="AB992" i="13"/>
  <c r="AC992" i="13" s="1"/>
  <c r="AD992" i="13" s="1"/>
  <c r="B993" i="13"/>
  <c r="L992" i="13"/>
  <c r="G992" i="13"/>
  <c r="X992" i="13"/>
  <c r="I994" i="3"/>
  <c r="Q992" i="13" l="1"/>
  <c r="O993" i="13"/>
  <c r="Q993" i="13" s="1"/>
  <c r="R993" i="13"/>
  <c r="L993" i="13"/>
  <c r="G993" i="13"/>
  <c r="X993" i="13"/>
  <c r="AB993" i="13"/>
  <c r="AC993" i="13" s="1"/>
  <c r="AD993" i="13" s="1"/>
  <c r="B994" i="13"/>
  <c r="I995" i="3"/>
  <c r="P993" i="13" l="1"/>
  <c r="O994" i="13"/>
  <c r="P994" i="13" s="1"/>
  <c r="R994" i="13"/>
  <c r="L994" i="13"/>
  <c r="G994" i="13"/>
  <c r="AB994" i="13"/>
  <c r="AC994" i="13" s="1"/>
  <c r="AD994" i="13" s="1"/>
  <c r="B995" i="13"/>
  <c r="X994" i="13"/>
  <c r="I996" i="3"/>
  <c r="Q994" i="13" l="1"/>
  <c r="O995" i="13"/>
  <c r="P995" i="13" s="1"/>
  <c r="R995" i="13"/>
  <c r="AB995" i="13"/>
  <c r="AC995" i="13" s="1"/>
  <c r="AD995" i="13" s="1"/>
  <c r="B996" i="13"/>
  <c r="L995" i="13"/>
  <c r="G995" i="13"/>
  <c r="X995" i="13"/>
  <c r="I997" i="3"/>
  <c r="Q995" i="13" l="1"/>
  <c r="O996" i="13"/>
  <c r="Q996" i="13" s="1"/>
  <c r="R996" i="13"/>
  <c r="L996" i="13"/>
  <c r="G996" i="13"/>
  <c r="AB996" i="13"/>
  <c r="AC996" i="13" s="1"/>
  <c r="AD996" i="13" s="1"/>
  <c r="B997" i="13"/>
  <c r="X996" i="13"/>
  <c r="I998" i="3"/>
  <c r="P996" i="13" l="1"/>
  <c r="O997" i="13"/>
  <c r="P997" i="13" s="1"/>
  <c r="R997" i="13"/>
  <c r="G997" i="13"/>
  <c r="AB997" i="13"/>
  <c r="AC997" i="13" s="1"/>
  <c r="AD997" i="13" s="1"/>
  <c r="L997" i="13"/>
  <c r="B998" i="13"/>
  <c r="X997" i="13"/>
  <c r="I999" i="3"/>
  <c r="Q997" i="13" l="1"/>
  <c r="O998" i="13"/>
  <c r="P998" i="13" s="1"/>
  <c r="R998" i="13"/>
  <c r="AB998" i="13"/>
  <c r="AC998" i="13" s="1"/>
  <c r="AD998" i="13" s="1"/>
  <c r="X998" i="13"/>
  <c r="B999" i="13"/>
  <c r="L998" i="13"/>
  <c r="G998" i="13"/>
  <c r="I1000" i="3"/>
  <c r="O999" i="13" l="1"/>
  <c r="P999" i="13" s="1"/>
  <c r="R999" i="13"/>
  <c r="Q998" i="13"/>
  <c r="L999" i="13"/>
  <c r="G999" i="13"/>
  <c r="X999" i="13"/>
  <c r="B1000" i="13"/>
  <c r="AB999" i="13"/>
  <c r="AC999" i="13" s="1"/>
  <c r="AD999" i="13" s="1"/>
  <c r="I1001" i="3"/>
  <c r="Q999" i="13" l="1"/>
  <c r="O1000" i="13"/>
  <c r="P1000" i="13" s="1"/>
  <c r="R1000" i="13"/>
  <c r="L1000" i="13"/>
  <c r="G1000" i="13"/>
  <c r="AB1000" i="13"/>
  <c r="AC1000" i="13" s="1"/>
  <c r="AD1000" i="13" s="1"/>
  <c r="B1001" i="13"/>
  <c r="X1000" i="13"/>
  <c r="I1002" i="3"/>
  <c r="Q1000" i="13" l="1"/>
  <c r="O1001" i="13"/>
  <c r="Q1001" i="13" s="1"/>
  <c r="R1001" i="13"/>
  <c r="AB1001" i="13"/>
  <c r="AC1001" i="13" s="1"/>
  <c r="AD1001" i="13" s="1"/>
  <c r="B1002" i="13"/>
  <c r="L1001" i="13"/>
  <c r="G1001" i="13"/>
  <c r="X1001" i="13"/>
  <c r="I1003" i="3"/>
  <c r="O1002" i="13" l="1"/>
  <c r="P1002" i="13" s="1"/>
  <c r="R1002" i="13"/>
  <c r="P1001" i="13"/>
  <c r="AB1002" i="13"/>
  <c r="AC1002" i="13" s="1"/>
  <c r="AD1002" i="13" s="1"/>
  <c r="X1002" i="13"/>
  <c r="L1002" i="13"/>
  <c r="G1002" i="13"/>
  <c r="B1003" i="13"/>
  <c r="I1004" i="3"/>
  <c r="Q1002" i="13" l="1"/>
  <c r="O1003" i="13"/>
  <c r="Q1003" i="13" s="1"/>
  <c r="R1003" i="13"/>
  <c r="G1003" i="13"/>
  <c r="B1004" i="13"/>
  <c r="AB1003" i="13"/>
  <c r="AC1003" i="13" s="1"/>
  <c r="AD1003" i="13" s="1"/>
  <c r="L1003" i="13"/>
  <c r="X1003" i="13"/>
  <c r="I1005" i="3"/>
  <c r="O1004" i="13" l="1"/>
  <c r="P1004" i="13" s="1"/>
  <c r="R1004" i="13"/>
  <c r="P1003" i="13"/>
  <c r="L1004" i="13"/>
  <c r="G1004" i="13"/>
  <c r="AB1004" i="13"/>
  <c r="AC1004" i="13" s="1"/>
  <c r="AD1004" i="13" s="1"/>
  <c r="B1005" i="13"/>
  <c r="X1004" i="13"/>
  <c r="I1006" i="3"/>
  <c r="Q1004" i="13" l="1"/>
  <c r="O1005" i="13"/>
  <c r="P1005" i="13" s="1"/>
  <c r="R1005" i="13"/>
  <c r="G1005" i="13"/>
  <c r="AB1005" i="13"/>
  <c r="AC1005" i="13" s="1"/>
  <c r="AD1005" i="13" s="1"/>
  <c r="L1005" i="13"/>
  <c r="B1006" i="13"/>
  <c r="X1005" i="13"/>
  <c r="I1007" i="3"/>
  <c r="Q1005" i="13" l="1"/>
  <c r="O1006" i="13"/>
  <c r="Q1006" i="13" s="1"/>
  <c r="R1006" i="13"/>
  <c r="G1006" i="13"/>
  <c r="AB1006" i="13"/>
  <c r="AC1006" i="13" s="1"/>
  <c r="AD1006" i="13" s="1"/>
  <c r="X1006" i="13"/>
  <c r="B1007" i="13"/>
  <c r="L1006" i="13"/>
  <c r="I1008" i="3"/>
  <c r="P1006" i="13" l="1"/>
  <c r="O1007" i="13"/>
  <c r="Q1007" i="13" s="1"/>
  <c r="R1007" i="13"/>
  <c r="G1007" i="13"/>
  <c r="AB1007" i="13"/>
  <c r="AC1007" i="13" s="1"/>
  <c r="AD1007" i="13" s="1"/>
  <c r="L1007" i="13"/>
  <c r="B1008" i="13"/>
  <c r="X1007" i="13"/>
  <c r="I1009" i="3"/>
  <c r="P1007" i="13" l="1"/>
  <c r="O1008" i="13"/>
  <c r="Q1008" i="13" s="1"/>
  <c r="R1008" i="13"/>
  <c r="L1008" i="13"/>
  <c r="G1008" i="13"/>
  <c r="AB1008" i="13"/>
  <c r="AC1008" i="13" s="1"/>
  <c r="AD1008" i="13" s="1"/>
  <c r="B1009" i="13"/>
  <c r="X1008" i="13"/>
  <c r="I1010" i="3"/>
  <c r="P1008" i="13" l="1"/>
  <c r="O1009" i="13"/>
  <c r="P1009" i="13" s="1"/>
  <c r="R1009" i="13"/>
  <c r="AB1009" i="13"/>
  <c r="AC1009" i="13" s="1"/>
  <c r="AD1009" i="13" s="1"/>
  <c r="G1009" i="13"/>
  <c r="L1009" i="13"/>
  <c r="B1010" i="13"/>
  <c r="X1009" i="13"/>
  <c r="I1011" i="3"/>
  <c r="Q1009" i="13" l="1"/>
  <c r="O1010" i="13"/>
  <c r="P1010" i="13" s="1"/>
  <c r="R1010" i="13"/>
  <c r="G1010" i="13"/>
  <c r="AB1010" i="13"/>
  <c r="AC1010" i="13" s="1"/>
  <c r="AD1010" i="13" s="1"/>
  <c r="L1010" i="13"/>
  <c r="B1011" i="13"/>
  <c r="X1010" i="13"/>
  <c r="I1012" i="3"/>
  <c r="Q1010" i="13" l="1"/>
  <c r="O1011" i="13"/>
  <c r="P1011" i="13" s="1"/>
  <c r="R1011" i="13"/>
  <c r="G1011" i="13"/>
  <c r="AB1011" i="13"/>
  <c r="AC1011" i="13" s="1"/>
  <c r="AD1011" i="13" s="1"/>
  <c r="B1012" i="13"/>
  <c r="L1011" i="13"/>
  <c r="X1011" i="13"/>
  <c r="I1013" i="3"/>
  <c r="Q1011" i="13" l="1"/>
  <c r="O1012" i="13"/>
  <c r="Q1012" i="13" s="1"/>
  <c r="R1012" i="13"/>
  <c r="L1012" i="13"/>
  <c r="AB1012" i="13"/>
  <c r="AC1012" i="13" s="1"/>
  <c r="AD1012" i="13" s="1"/>
  <c r="B1013" i="13"/>
  <c r="G1012" i="13"/>
  <c r="X1012" i="13"/>
  <c r="I1014" i="3"/>
  <c r="P1012" i="13" l="1"/>
  <c r="O1013" i="13"/>
  <c r="Q1013" i="13" s="1"/>
  <c r="R1013" i="13"/>
  <c r="AB1013" i="13"/>
  <c r="AC1013" i="13" s="1"/>
  <c r="AD1013" i="13" s="1"/>
  <c r="L1013" i="13"/>
  <c r="B1014" i="13"/>
  <c r="G1013" i="13"/>
  <c r="X1013" i="13"/>
  <c r="I1015" i="3"/>
  <c r="P1013" i="13" l="1"/>
  <c r="O1014" i="13"/>
  <c r="P1014" i="13" s="1"/>
  <c r="R1014" i="13"/>
  <c r="G1014" i="13"/>
  <c r="L1014" i="13"/>
  <c r="B1015" i="13"/>
  <c r="AB1014" i="13"/>
  <c r="AC1014" i="13" s="1"/>
  <c r="AD1014" i="13" s="1"/>
  <c r="X1014" i="13"/>
  <c r="I1016" i="3"/>
  <c r="Q1014" i="13" l="1"/>
  <c r="O1015" i="13"/>
  <c r="Q1015" i="13" s="1"/>
  <c r="R1015" i="13"/>
  <c r="G1015" i="13"/>
  <c r="AB1015" i="13"/>
  <c r="AC1015" i="13" s="1"/>
  <c r="AD1015" i="13" s="1"/>
  <c r="B1016" i="13"/>
  <c r="L1015" i="13"/>
  <c r="X1015" i="13"/>
  <c r="I1017" i="3"/>
  <c r="P1015" i="13" l="1"/>
  <c r="O1016" i="13"/>
  <c r="Q1016" i="13" s="1"/>
  <c r="R1016" i="13"/>
  <c r="G1016" i="13"/>
  <c r="L1016" i="13"/>
  <c r="AB1016" i="13"/>
  <c r="AC1016" i="13" s="1"/>
  <c r="AD1016" i="13" s="1"/>
  <c r="B1017" i="13"/>
  <c r="X1016" i="13"/>
  <c r="I1018" i="3"/>
  <c r="P1016" i="13" l="1"/>
  <c r="O1017" i="13"/>
  <c r="P1017" i="13" s="1"/>
  <c r="R1017" i="13"/>
  <c r="L1017" i="13"/>
  <c r="G1017" i="13"/>
  <c r="AB1017" i="13"/>
  <c r="AC1017" i="13" s="1"/>
  <c r="AD1017" i="13" s="1"/>
  <c r="X1017" i="13"/>
  <c r="B1018" i="13"/>
  <c r="I1019" i="3"/>
  <c r="Q1017" i="13" l="1"/>
  <c r="O1018" i="13"/>
  <c r="P1018" i="13" s="1"/>
  <c r="R1018" i="13"/>
  <c r="L1018" i="13"/>
  <c r="G1018" i="13"/>
  <c r="AB1018" i="13"/>
  <c r="AC1018" i="13" s="1"/>
  <c r="AD1018" i="13" s="1"/>
  <c r="B1019" i="13"/>
  <c r="X1018" i="13"/>
  <c r="I1020" i="3"/>
  <c r="Q1018" i="13" l="1"/>
  <c r="O1019" i="13"/>
  <c r="P1019" i="13" s="1"/>
  <c r="R1019" i="13"/>
  <c r="G1019" i="13"/>
  <c r="AB1019" i="13"/>
  <c r="AC1019" i="13" s="1"/>
  <c r="AD1019" i="13" s="1"/>
  <c r="L1019" i="13"/>
  <c r="B1020" i="13"/>
  <c r="X1019" i="13"/>
  <c r="I1021" i="3"/>
  <c r="Q1019" i="13" l="1"/>
  <c r="O1020" i="13"/>
  <c r="P1020" i="13" s="1"/>
  <c r="R1020" i="13"/>
  <c r="L1020" i="13"/>
  <c r="G1020" i="13"/>
  <c r="AB1020" i="13"/>
  <c r="AC1020" i="13" s="1"/>
  <c r="AD1020" i="13" s="1"/>
  <c r="B1021" i="13"/>
  <c r="X1020" i="13"/>
  <c r="I1022" i="3"/>
  <c r="Q1020" i="13" l="1"/>
  <c r="O1021" i="13"/>
  <c r="Q1021" i="13" s="1"/>
  <c r="R1021" i="13"/>
  <c r="G1021" i="13"/>
  <c r="L1021" i="13"/>
  <c r="AB1021" i="13"/>
  <c r="AC1021" i="13" s="1"/>
  <c r="AD1021" i="13" s="1"/>
  <c r="X1021" i="13"/>
  <c r="B1022" i="13"/>
  <c r="I1023" i="3"/>
  <c r="P1021" i="13" l="1"/>
  <c r="O1022" i="13"/>
  <c r="Q1022" i="13" s="1"/>
  <c r="R1022" i="13"/>
  <c r="L1022" i="13"/>
  <c r="G1022" i="13"/>
  <c r="B1023" i="13"/>
  <c r="AB1022" i="13"/>
  <c r="AC1022" i="13" s="1"/>
  <c r="AD1022" i="13" s="1"/>
  <c r="X1022" i="13"/>
  <c r="I1024" i="3"/>
  <c r="O1023" i="13" l="1"/>
  <c r="Q1023" i="13" s="1"/>
  <c r="R1023" i="13"/>
  <c r="P1022" i="13"/>
  <c r="G1023" i="13"/>
  <c r="L1023" i="13"/>
  <c r="AB1023" i="13"/>
  <c r="AC1023" i="13" s="1"/>
  <c r="AD1023" i="13" s="1"/>
  <c r="X1023" i="13"/>
  <c r="B1024" i="13"/>
  <c r="P1023" i="13"/>
  <c r="I1025" i="3"/>
  <c r="O1024" i="13" l="1"/>
  <c r="P1024" i="13" s="1"/>
  <c r="R1024" i="13"/>
  <c r="G1024" i="13"/>
  <c r="AB1024" i="13"/>
  <c r="AC1024" i="13" s="1"/>
  <c r="AD1024" i="13" s="1"/>
  <c r="B1025" i="13"/>
  <c r="L1024" i="13"/>
  <c r="X1024" i="13"/>
  <c r="I1026" i="3"/>
  <c r="Q1024" i="13" l="1"/>
  <c r="O1025" i="13"/>
  <c r="Q1025" i="13" s="1"/>
  <c r="R1025" i="13"/>
  <c r="X1025" i="13"/>
  <c r="L1025" i="13"/>
  <c r="G1025" i="13"/>
  <c r="B1026" i="13"/>
  <c r="AB1025" i="13"/>
  <c r="AC1025" i="13" s="1"/>
  <c r="AD1025" i="13" s="1"/>
  <c r="I1027" i="3"/>
  <c r="P1025" i="13" l="1"/>
  <c r="O1026" i="13"/>
  <c r="P1026" i="13" s="1"/>
  <c r="R1026" i="13"/>
  <c r="L1026" i="13"/>
  <c r="G1026" i="13"/>
  <c r="AB1026" i="13"/>
  <c r="AC1026" i="13" s="1"/>
  <c r="AD1026" i="13" s="1"/>
  <c r="B1027" i="13"/>
  <c r="X1026" i="13"/>
  <c r="I1028" i="3"/>
  <c r="Q1026" i="13" l="1"/>
  <c r="O1027" i="13"/>
  <c r="Q1027" i="13" s="1"/>
  <c r="R1027" i="13"/>
  <c r="G1027" i="13"/>
  <c r="AB1027" i="13"/>
  <c r="AC1027" i="13" s="1"/>
  <c r="AD1027" i="13" s="1"/>
  <c r="X1027" i="13"/>
  <c r="B1028" i="13"/>
  <c r="L1027" i="13"/>
  <c r="I1029" i="3"/>
  <c r="P1027" i="13" l="1"/>
  <c r="O1028" i="13"/>
  <c r="P1028" i="13" s="1"/>
  <c r="R1028" i="13"/>
  <c r="L1028" i="13"/>
  <c r="AB1028" i="13"/>
  <c r="AC1028" i="13" s="1"/>
  <c r="AD1028" i="13" s="1"/>
  <c r="B1029" i="13"/>
  <c r="G1028" i="13"/>
  <c r="X1028" i="13"/>
  <c r="I1030" i="3"/>
  <c r="O1029" i="13" l="1"/>
  <c r="Q1029" i="13" s="1"/>
  <c r="R1029" i="13"/>
  <c r="Q1028" i="13"/>
  <c r="L1029" i="13"/>
  <c r="G1029" i="13"/>
  <c r="AB1029" i="13"/>
  <c r="AC1029" i="13" s="1"/>
  <c r="AD1029" i="13" s="1"/>
  <c r="B1030" i="13"/>
  <c r="X1029" i="13"/>
  <c r="I1031" i="3"/>
  <c r="P1029" i="13" l="1"/>
  <c r="O1030" i="13"/>
  <c r="P1030" i="13" s="1"/>
  <c r="R1030" i="13"/>
  <c r="L1030" i="13"/>
  <c r="G1030" i="13"/>
  <c r="B1031" i="13"/>
  <c r="AB1030" i="13"/>
  <c r="AC1030" i="13" s="1"/>
  <c r="AD1030" i="13" s="1"/>
  <c r="X1030" i="13"/>
  <c r="I1032" i="3"/>
  <c r="Q1030" i="13" l="1"/>
  <c r="O1031" i="13"/>
  <c r="P1031" i="13" s="1"/>
  <c r="R1031" i="13"/>
  <c r="AB1031" i="13"/>
  <c r="AC1031" i="13" s="1"/>
  <c r="AD1031" i="13" s="1"/>
  <c r="G1031" i="13"/>
  <c r="X1031" i="13"/>
  <c r="B1032" i="13"/>
  <c r="L1031" i="13"/>
  <c r="I1033" i="3"/>
  <c r="Q1031" i="13" l="1"/>
  <c r="O1032" i="13"/>
  <c r="P1032" i="13" s="1"/>
  <c r="R1032" i="13"/>
  <c r="G1032" i="13"/>
  <c r="AB1032" i="13"/>
  <c r="AC1032" i="13" s="1"/>
  <c r="AD1032" i="13" s="1"/>
  <c r="X1032" i="13"/>
  <c r="B1033" i="13"/>
  <c r="L1032" i="13"/>
  <c r="I1034" i="3"/>
  <c r="Q1032" i="13" l="1"/>
  <c r="O1033" i="13"/>
  <c r="P1033" i="13" s="1"/>
  <c r="R1033" i="13"/>
  <c r="AB1033" i="13"/>
  <c r="AC1033" i="13" s="1"/>
  <c r="AD1033" i="13" s="1"/>
  <c r="X1033" i="13"/>
  <c r="B1034" i="13"/>
  <c r="L1033" i="13"/>
  <c r="G1033" i="13"/>
  <c r="I1035" i="3"/>
  <c r="Q1033" i="13" l="1"/>
  <c r="O1034" i="13"/>
  <c r="Q1034" i="13" s="1"/>
  <c r="R1034" i="13"/>
  <c r="L1034" i="13"/>
  <c r="AB1034" i="13"/>
  <c r="AC1034" i="13" s="1"/>
  <c r="AD1034" i="13" s="1"/>
  <c r="G1034" i="13"/>
  <c r="B1035" i="13"/>
  <c r="X1034" i="13"/>
  <c r="I1036" i="3"/>
  <c r="P1034" i="13" l="1"/>
  <c r="O1035" i="13"/>
  <c r="P1035" i="13" s="1"/>
  <c r="R1035" i="13"/>
  <c r="L1035" i="13"/>
  <c r="G1035" i="13"/>
  <c r="AB1035" i="13"/>
  <c r="AC1035" i="13" s="1"/>
  <c r="AD1035" i="13" s="1"/>
  <c r="X1035" i="13"/>
  <c r="B1036" i="13"/>
  <c r="I1037" i="3"/>
  <c r="Q1035" i="13" l="1"/>
  <c r="O1036" i="13"/>
  <c r="P1036" i="13" s="1"/>
  <c r="R1036" i="13"/>
  <c r="G1036" i="13"/>
  <c r="L1036" i="13"/>
  <c r="B1037" i="13"/>
  <c r="AB1036" i="13"/>
  <c r="AC1036" i="13" s="1"/>
  <c r="AD1036" i="13" s="1"/>
  <c r="X1036" i="13"/>
  <c r="I1038" i="3"/>
  <c r="Q1036" i="13" l="1"/>
  <c r="O1037" i="13"/>
  <c r="Q1037" i="13" s="1"/>
  <c r="R1037" i="13"/>
  <c r="AB1037" i="13"/>
  <c r="AC1037" i="13" s="1"/>
  <c r="AD1037" i="13" s="1"/>
  <c r="G1037" i="13"/>
  <c r="X1037" i="13"/>
  <c r="L1037" i="13"/>
  <c r="B1038" i="13"/>
  <c r="I1039" i="3"/>
  <c r="P1037" i="13" l="1"/>
  <c r="O1038" i="13"/>
  <c r="P1038" i="13" s="1"/>
  <c r="R1038" i="13"/>
  <c r="G1038" i="13"/>
  <c r="L1038" i="13"/>
  <c r="B1039" i="13"/>
  <c r="AB1038" i="13"/>
  <c r="AC1038" i="13" s="1"/>
  <c r="AD1038" i="13" s="1"/>
  <c r="X1038" i="13"/>
  <c r="I1040" i="3"/>
  <c r="Q1038" i="13" l="1"/>
  <c r="O1039" i="13"/>
  <c r="Q1039" i="13" s="1"/>
  <c r="R1039" i="13"/>
  <c r="L1039" i="13"/>
  <c r="AB1039" i="13"/>
  <c r="AC1039" i="13" s="1"/>
  <c r="AD1039" i="13" s="1"/>
  <c r="B1040" i="13"/>
  <c r="G1039" i="13"/>
  <c r="X1039" i="13"/>
  <c r="I1041" i="3"/>
  <c r="P1039" i="13" l="1"/>
  <c r="O1040" i="13"/>
  <c r="Q1040" i="13" s="1"/>
  <c r="R1040" i="13"/>
  <c r="L1040" i="13"/>
  <c r="G1040" i="13"/>
  <c r="AB1040" i="13"/>
  <c r="AC1040" i="13" s="1"/>
  <c r="AD1040" i="13" s="1"/>
  <c r="B1041" i="13"/>
  <c r="X1040" i="13"/>
  <c r="I1042" i="3"/>
  <c r="P1040" i="13" l="1"/>
  <c r="O1041" i="13"/>
  <c r="P1041" i="13" s="1"/>
  <c r="R1041" i="13"/>
  <c r="L1041" i="13"/>
  <c r="G1041" i="13"/>
  <c r="AB1041" i="13"/>
  <c r="AC1041" i="13" s="1"/>
  <c r="AD1041" i="13" s="1"/>
  <c r="B1042" i="13"/>
  <c r="X1041" i="13"/>
  <c r="I1043" i="3"/>
  <c r="Q1041" i="13" l="1"/>
  <c r="O1042" i="13"/>
  <c r="Q1042" i="13" s="1"/>
  <c r="R1042" i="13"/>
  <c r="G1042" i="13"/>
  <c r="AB1042" i="13"/>
  <c r="AC1042" i="13" s="1"/>
  <c r="AD1042" i="13" s="1"/>
  <c r="B1043" i="13"/>
  <c r="L1042" i="13"/>
  <c r="X1042" i="13"/>
  <c r="I1044" i="3"/>
  <c r="P1042" i="13" l="1"/>
  <c r="O1043" i="13"/>
  <c r="P1043" i="13" s="1"/>
  <c r="R1043" i="13"/>
  <c r="G1043" i="13"/>
  <c r="L1043" i="13"/>
  <c r="AB1043" i="13"/>
  <c r="AC1043" i="13" s="1"/>
  <c r="AD1043" i="13" s="1"/>
  <c r="X1043" i="13"/>
  <c r="B1044" i="13"/>
  <c r="I1045" i="3"/>
  <c r="Q1043" i="13" l="1"/>
  <c r="O1044" i="13"/>
  <c r="Q1044" i="13" s="1"/>
  <c r="R1044" i="13"/>
  <c r="L1044" i="13"/>
  <c r="G1044" i="13"/>
  <c r="B1045" i="13"/>
  <c r="AB1044" i="13"/>
  <c r="AC1044" i="13" s="1"/>
  <c r="AD1044" i="13" s="1"/>
  <c r="X1044" i="13"/>
  <c r="I1046" i="3"/>
  <c r="P1044" i="13" l="1"/>
  <c r="O1045" i="13"/>
  <c r="Q1045" i="13" s="1"/>
  <c r="R1045" i="13"/>
  <c r="L1045" i="13"/>
  <c r="AB1045" i="13"/>
  <c r="AC1045" i="13" s="1"/>
  <c r="AD1045" i="13" s="1"/>
  <c r="G1045" i="13"/>
  <c r="B1046" i="13"/>
  <c r="X1045" i="13"/>
  <c r="I1047" i="3"/>
  <c r="P1045" i="13" l="1"/>
  <c r="O1046" i="13"/>
  <c r="Q1046" i="13" s="1"/>
  <c r="R1046" i="13"/>
  <c r="AB1046" i="13"/>
  <c r="AC1046" i="13" s="1"/>
  <c r="AD1046" i="13" s="1"/>
  <c r="L1046" i="13"/>
  <c r="G1046" i="13"/>
  <c r="B1047" i="13"/>
  <c r="X1046" i="13"/>
  <c r="I1048" i="3"/>
  <c r="P1046" i="13" l="1"/>
  <c r="O1047" i="13"/>
  <c r="P1047" i="13" s="1"/>
  <c r="R1047" i="13"/>
  <c r="AB1047" i="13"/>
  <c r="AC1047" i="13" s="1"/>
  <c r="AD1047" i="13" s="1"/>
  <c r="B1048" i="13"/>
  <c r="X1047" i="13"/>
  <c r="L1047" i="13"/>
  <c r="G1047" i="13"/>
  <c r="I1049" i="3"/>
  <c r="Q1047" i="13" l="1"/>
  <c r="O1048" i="13"/>
  <c r="Q1048" i="13" s="1"/>
  <c r="R1048" i="13"/>
  <c r="AB1048" i="13"/>
  <c r="AC1048" i="13" s="1"/>
  <c r="AD1048" i="13" s="1"/>
  <c r="B1049" i="13"/>
  <c r="L1048" i="13"/>
  <c r="G1048" i="13"/>
  <c r="X1048" i="13"/>
  <c r="I1050" i="3"/>
  <c r="P1048" i="13" l="1"/>
  <c r="O1049" i="13"/>
  <c r="P1049" i="13" s="1"/>
  <c r="R1049" i="13"/>
  <c r="B1050" i="13"/>
  <c r="G1049" i="13"/>
  <c r="L1049" i="13"/>
  <c r="AB1049" i="13"/>
  <c r="AC1049" i="13" s="1"/>
  <c r="AD1049" i="13" s="1"/>
  <c r="X1049" i="13"/>
  <c r="I1051" i="3"/>
  <c r="Q1049" i="13" l="1"/>
  <c r="O1050" i="13"/>
  <c r="P1050" i="13" s="1"/>
  <c r="R1050" i="13"/>
  <c r="L1050" i="13"/>
  <c r="G1050" i="13"/>
  <c r="AB1050" i="13"/>
  <c r="AC1050" i="13" s="1"/>
  <c r="AD1050" i="13" s="1"/>
  <c r="B1051" i="13"/>
  <c r="X1050" i="13"/>
  <c r="I1052" i="3"/>
  <c r="Q1050" i="13" l="1"/>
  <c r="O1051" i="13"/>
  <c r="P1051" i="13" s="1"/>
  <c r="R1051" i="13"/>
  <c r="G1051" i="13"/>
  <c r="L1051" i="13"/>
  <c r="B1052" i="13"/>
  <c r="AB1051" i="13"/>
  <c r="AC1051" i="13" s="1"/>
  <c r="AD1051" i="13" s="1"/>
  <c r="X1051" i="13"/>
  <c r="I1053" i="3"/>
  <c r="Q1051" i="13" l="1"/>
  <c r="O1052" i="13"/>
  <c r="P1052" i="13" s="1"/>
  <c r="R1052" i="13"/>
  <c r="AB1052" i="13"/>
  <c r="AC1052" i="13" s="1"/>
  <c r="AD1052" i="13" s="1"/>
  <c r="L1052" i="13"/>
  <c r="G1052" i="13"/>
  <c r="X1052" i="13"/>
  <c r="B1053" i="13"/>
  <c r="I1054" i="3"/>
  <c r="O1053" i="13" l="1"/>
  <c r="Q1053" i="13" s="1"/>
  <c r="R1053" i="13"/>
  <c r="Q1052" i="13"/>
  <c r="G1053" i="13"/>
  <c r="L1053" i="13"/>
  <c r="B1054" i="13"/>
  <c r="AB1053" i="13"/>
  <c r="AC1053" i="13" s="1"/>
  <c r="AD1053" i="13" s="1"/>
  <c r="X1053" i="13"/>
  <c r="I1055" i="3"/>
  <c r="P1053" i="13" l="1"/>
  <c r="O1054" i="13"/>
  <c r="P1054" i="13" s="1"/>
  <c r="R1054" i="13"/>
  <c r="G1054" i="13"/>
  <c r="B1055" i="13"/>
  <c r="AB1054" i="13"/>
  <c r="AC1054" i="13" s="1"/>
  <c r="AD1054" i="13" s="1"/>
  <c r="L1054" i="13"/>
  <c r="X1054" i="13"/>
  <c r="I1056" i="3"/>
  <c r="Q1054" i="13" l="1"/>
  <c r="O1055" i="13"/>
  <c r="Q1055" i="13" s="1"/>
  <c r="R1055" i="13"/>
  <c r="G1055" i="13"/>
  <c r="L1055" i="13"/>
  <c r="AB1055" i="13"/>
  <c r="AC1055" i="13" s="1"/>
  <c r="AD1055" i="13" s="1"/>
  <c r="B1056" i="13"/>
  <c r="X1055" i="13"/>
  <c r="I1057" i="3"/>
  <c r="P1055" i="13" l="1"/>
  <c r="O1056" i="13"/>
  <c r="Q1056" i="13" s="1"/>
  <c r="R1056" i="13"/>
  <c r="L1056" i="13"/>
  <c r="G1056" i="13"/>
  <c r="AB1056" i="13"/>
  <c r="AC1056" i="13" s="1"/>
  <c r="AD1056" i="13" s="1"/>
  <c r="B1057" i="13"/>
  <c r="X1056" i="13"/>
  <c r="I1058" i="3"/>
  <c r="P1056" i="13" l="1"/>
  <c r="O1057" i="13"/>
  <c r="Q1057" i="13" s="1"/>
  <c r="R1057" i="13"/>
  <c r="L1057" i="13"/>
  <c r="B1058" i="13"/>
  <c r="AB1057" i="13"/>
  <c r="AC1057" i="13" s="1"/>
  <c r="AD1057" i="13" s="1"/>
  <c r="X1057" i="13"/>
  <c r="G1057" i="13"/>
  <c r="I1059" i="3"/>
  <c r="P1057" i="13" l="1"/>
  <c r="O1058" i="13"/>
  <c r="Q1058" i="13" s="1"/>
  <c r="R1058" i="13"/>
  <c r="AB1058" i="13"/>
  <c r="AC1058" i="13" s="1"/>
  <c r="AD1058" i="13" s="1"/>
  <c r="L1058" i="13"/>
  <c r="G1058" i="13"/>
  <c r="B1059" i="13"/>
  <c r="X1058" i="13"/>
  <c r="I1060" i="3"/>
  <c r="P1058" i="13" l="1"/>
  <c r="O1059" i="13"/>
  <c r="P1059" i="13" s="1"/>
  <c r="R1059" i="13"/>
  <c r="L1059" i="13"/>
  <c r="AB1059" i="13"/>
  <c r="AC1059" i="13" s="1"/>
  <c r="AD1059" i="13" s="1"/>
  <c r="G1059" i="13"/>
  <c r="B1060" i="13"/>
  <c r="X1059" i="13"/>
  <c r="I1061" i="3"/>
  <c r="Q1059" i="13" l="1"/>
  <c r="O1060" i="13"/>
  <c r="Q1060" i="13" s="1"/>
  <c r="R1060" i="13"/>
  <c r="G1060" i="13"/>
  <c r="AB1060" i="13"/>
  <c r="AC1060" i="13" s="1"/>
  <c r="AD1060" i="13" s="1"/>
  <c r="B1061" i="13"/>
  <c r="L1060" i="13"/>
  <c r="X1060" i="13"/>
  <c r="I1062" i="3"/>
  <c r="P1060" i="13" l="1"/>
  <c r="O1061" i="13"/>
  <c r="P1061" i="13" s="1"/>
  <c r="R1061" i="13"/>
  <c r="AB1061" i="13"/>
  <c r="AC1061" i="13" s="1"/>
  <c r="AD1061" i="13" s="1"/>
  <c r="L1061" i="13"/>
  <c r="B1062" i="13"/>
  <c r="G1061" i="13"/>
  <c r="X1061" i="13"/>
  <c r="I1063" i="3"/>
  <c r="Q1061" i="13" l="1"/>
  <c r="O1062" i="13"/>
  <c r="P1062" i="13" s="1"/>
  <c r="R1062" i="13"/>
  <c r="X1062" i="13"/>
  <c r="L1062" i="13"/>
  <c r="AB1062" i="13"/>
  <c r="AC1062" i="13" s="1"/>
  <c r="AD1062" i="13" s="1"/>
  <c r="B1063" i="13"/>
  <c r="G1062" i="13"/>
  <c r="I1064" i="3"/>
  <c r="Q1062" i="13" l="1"/>
  <c r="O1063" i="13"/>
  <c r="Q1063" i="13" s="1"/>
  <c r="R1063" i="13"/>
  <c r="L1063" i="13"/>
  <c r="AB1063" i="13"/>
  <c r="AC1063" i="13" s="1"/>
  <c r="AD1063" i="13" s="1"/>
  <c r="G1063" i="13"/>
  <c r="B1064" i="13"/>
  <c r="X1063" i="13"/>
  <c r="I1065" i="3"/>
  <c r="P1063" i="13" l="1"/>
  <c r="O1064" i="13"/>
  <c r="Q1064" i="13" s="1"/>
  <c r="R1064" i="13"/>
  <c r="G1064" i="13"/>
  <c r="L1064" i="13"/>
  <c r="AB1064" i="13"/>
  <c r="AC1064" i="13" s="1"/>
  <c r="AD1064" i="13" s="1"/>
  <c r="B1065" i="13"/>
  <c r="X1064" i="13"/>
  <c r="I1066" i="3"/>
  <c r="P1064" i="13" l="1"/>
  <c r="O1065" i="13"/>
  <c r="P1065" i="13" s="1"/>
  <c r="R1065" i="13"/>
  <c r="AB1065" i="13"/>
  <c r="AC1065" i="13" s="1"/>
  <c r="AD1065" i="13" s="1"/>
  <c r="L1065" i="13"/>
  <c r="B1066" i="13"/>
  <c r="X1065" i="13"/>
  <c r="G1065" i="13"/>
  <c r="I1067" i="3"/>
  <c r="Q1065" i="13" l="1"/>
  <c r="O1066" i="13"/>
  <c r="P1066" i="13" s="1"/>
  <c r="R1066" i="13"/>
  <c r="AB1066" i="13"/>
  <c r="AC1066" i="13" s="1"/>
  <c r="AD1066" i="13" s="1"/>
  <c r="L1066" i="13"/>
  <c r="B1067" i="13"/>
  <c r="G1066" i="13"/>
  <c r="X1066" i="13"/>
  <c r="I1068" i="3"/>
  <c r="O1067" i="13" l="1"/>
  <c r="Q1067" i="13" s="1"/>
  <c r="R1067" i="13"/>
  <c r="Q1066" i="13"/>
  <c r="AB1067" i="13"/>
  <c r="AC1067" i="13" s="1"/>
  <c r="AD1067" i="13" s="1"/>
  <c r="G1067" i="13"/>
  <c r="L1067" i="13"/>
  <c r="B1068" i="13"/>
  <c r="X1067" i="13"/>
  <c r="I1069" i="3"/>
  <c r="P1067" i="13" l="1"/>
  <c r="O1068" i="13"/>
  <c r="P1068" i="13" s="1"/>
  <c r="R1068" i="13"/>
  <c r="G1068" i="13"/>
  <c r="L1068" i="13"/>
  <c r="B1069" i="13"/>
  <c r="AB1068" i="13"/>
  <c r="AC1068" i="13" s="1"/>
  <c r="AD1068" i="13" s="1"/>
  <c r="X1068" i="13"/>
  <c r="I1070" i="3"/>
  <c r="Q1068" i="13" l="1"/>
  <c r="O1069" i="13"/>
  <c r="Q1069" i="13" s="1"/>
  <c r="R1069" i="13"/>
  <c r="G1069" i="13"/>
  <c r="AB1069" i="13"/>
  <c r="AC1069" i="13" s="1"/>
  <c r="AD1069" i="13" s="1"/>
  <c r="L1069" i="13"/>
  <c r="X1069" i="13"/>
  <c r="B1070" i="13"/>
  <c r="I1071" i="3"/>
  <c r="P1069" i="13" l="1"/>
  <c r="O1070" i="13"/>
  <c r="P1070" i="13" s="1"/>
  <c r="R1070" i="13"/>
  <c r="L1070" i="13"/>
  <c r="G1070" i="13"/>
  <c r="B1071" i="13"/>
  <c r="AB1070" i="13"/>
  <c r="AC1070" i="13" s="1"/>
  <c r="AD1070" i="13" s="1"/>
  <c r="X1070" i="13"/>
  <c r="I1072" i="3"/>
  <c r="Q1070" i="13" l="1"/>
  <c r="O1071" i="13"/>
  <c r="Q1071" i="13" s="1"/>
  <c r="R1071" i="13"/>
  <c r="AB1071" i="13"/>
  <c r="AC1071" i="13" s="1"/>
  <c r="AD1071" i="13" s="1"/>
  <c r="G1071" i="13"/>
  <c r="B1072" i="13"/>
  <c r="L1071" i="13"/>
  <c r="X1071" i="13"/>
  <c r="I1073" i="3"/>
  <c r="P1071" i="13" l="1"/>
  <c r="O1072" i="13"/>
  <c r="P1072" i="13" s="1"/>
  <c r="R1072" i="13"/>
  <c r="AB1072" i="13"/>
  <c r="AC1072" i="13" s="1"/>
  <c r="AD1072" i="13" s="1"/>
  <c r="G1072" i="13"/>
  <c r="L1072" i="13"/>
  <c r="B1073" i="13"/>
  <c r="X1072" i="13"/>
  <c r="I1074" i="3"/>
  <c r="Q1072" i="13" l="1"/>
  <c r="O1073" i="13"/>
  <c r="Q1073" i="13" s="1"/>
  <c r="R1073" i="13"/>
  <c r="G1073" i="13"/>
  <c r="AB1073" i="13"/>
  <c r="AC1073" i="13" s="1"/>
  <c r="AD1073" i="13" s="1"/>
  <c r="L1073" i="13"/>
  <c r="B1074" i="13"/>
  <c r="X1073" i="13"/>
  <c r="I1075" i="3"/>
  <c r="P1073" i="13" l="1"/>
  <c r="O1074" i="13"/>
  <c r="P1074" i="13" s="1"/>
  <c r="R1074" i="13"/>
  <c r="L1074" i="13"/>
  <c r="AB1074" i="13"/>
  <c r="AC1074" i="13" s="1"/>
  <c r="AD1074" i="13" s="1"/>
  <c r="X1074" i="13"/>
  <c r="B1075" i="13"/>
  <c r="G1074" i="13"/>
  <c r="I1076" i="3"/>
  <c r="Q1074" i="13" l="1"/>
  <c r="O1075" i="13"/>
  <c r="Q1075" i="13" s="1"/>
  <c r="R1075" i="13"/>
  <c r="G1075" i="13"/>
  <c r="AB1075" i="13"/>
  <c r="AC1075" i="13" s="1"/>
  <c r="AD1075" i="13" s="1"/>
  <c r="L1075" i="13"/>
  <c r="B1076" i="13"/>
  <c r="X1075" i="13"/>
  <c r="I1077" i="3"/>
  <c r="P1075" i="13" l="1"/>
  <c r="O1076" i="13"/>
  <c r="P1076" i="13" s="1"/>
  <c r="R1076" i="13"/>
  <c r="G1076" i="13"/>
  <c r="AB1076" i="13"/>
  <c r="AC1076" i="13" s="1"/>
  <c r="AD1076" i="13" s="1"/>
  <c r="L1076" i="13"/>
  <c r="X1076" i="13"/>
  <c r="B1077" i="13"/>
  <c r="I1078" i="3"/>
  <c r="Q1076" i="13" l="1"/>
  <c r="O1077" i="13"/>
  <c r="P1077" i="13" s="1"/>
  <c r="R1077" i="13"/>
  <c r="L1077" i="13"/>
  <c r="AB1077" i="13"/>
  <c r="AC1077" i="13" s="1"/>
  <c r="AD1077" i="13" s="1"/>
  <c r="G1077" i="13"/>
  <c r="B1078" i="13"/>
  <c r="X1077" i="13"/>
  <c r="I1079" i="3"/>
  <c r="Q1077" i="13" l="1"/>
  <c r="O1078" i="13"/>
  <c r="P1078" i="13" s="1"/>
  <c r="R1078" i="13"/>
  <c r="G1078" i="13"/>
  <c r="B1079" i="13"/>
  <c r="L1078" i="13"/>
  <c r="AB1078" i="13"/>
  <c r="AC1078" i="13" s="1"/>
  <c r="AD1078" i="13" s="1"/>
  <c r="X1078" i="13"/>
  <c r="I1080" i="3"/>
  <c r="Q1078" i="13" l="1"/>
  <c r="O1079" i="13"/>
  <c r="P1079" i="13" s="1"/>
  <c r="R1079" i="13"/>
  <c r="AB1079" i="13"/>
  <c r="AC1079" i="13" s="1"/>
  <c r="AD1079" i="13" s="1"/>
  <c r="G1079" i="13"/>
  <c r="B1080" i="13"/>
  <c r="L1079" i="13"/>
  <c r="X1079" i="13"/>
  <c r="I1081" i="3"/>
  <c r="Q1079" i="13" l="1"/>
  <c r="O1080" i="13"/>
  <c r="P1080" i="13" s="1"/>
  <c r="R1080" i="13"/>
  <c r="G1080" i="13"/>
  <c r="AB1080" i="13"/>
  <c r="AC1080" i="13" s="1"/>
  <c r="AD1080" i="13" s="1"/>
  <c r="B1081" i="13"/>
  <c r="L1080" i="13"/>
  <c r="X1080" i="13"/>
  <c r="I1082" i="3"/>
  <c r="Q1080" i="13" l="1"/>
  <c r="O1081" i="13"/>
  <c r="P1081" i="13" s="1"/>
  <c r="R1081" i="13"/>
  <c r="L1081" i="13"/>
  <c r="AB1081" i="13"/>
  <c r="AC1081" i="13" s="1"/>
  <c r="AD1081" i="13" s="1"/>
  <c r="B1082" i="13"/>
  <c r="G1081" i="13"/>
  <c r="X1081" i="13"/>
  <c r="I1083" i="3"/>
  <c r="Q1081" i="13" l="1"/>
  <c r="O1082" i="13"/>
  <c r="Q1082" i="13" s="1"/>
  <c r="R1082" i="13"/>
  <c r="AB1082" i="13"/>
  <c r="AC1082" i="13" s="1"/>
  <c r="AD1082" i="13" s="1"/>
  <c r="B1083" i="13"/>
  <c r="L1082" i="13"/>
  <c r="G1082" i="13"/>
  <c r="X1082" i="13"/>
  <c r="I1084" i="3"/>
  <c r="P1082" i="13" l="1"/>
  <c r="O1083" i="13"/>
  <c r="P1083" i="13" s="1"/>
  <c r="R1083" i="13"/>
  <c r="L1083" i="13"/>
  <c r="G1083" i="13"/>
  <c r="B1084" i="13"/>
  <c r="AB1083" i="13"/>
  <c r="AC1083" i="13" s="1"/>
  <c r="AD1083" i="13" s="1"/>
  <c r="X1083" i="13"/>
  <c r="I1085" i="3"/>
  <c r="Q1083" i="13" l="1"/>
  <c r="O1084" i="13"/>
  <c r="Q1084" i="13" s="1"/>
  <c r="R1084" i="13"/>
  <c r="AB1084" i="13"/>
  <c r="AC1084" i="13" s="1"/>
  <c r="AD1084" i="13" s="1"/>
  <c r="G1084" i="13"/>
  <c r="B1085" i="13"/>
  <c r="L1084" i="13"/>
  <c r="X1084" i="13"/>
  <c r="I1086" i="3"/>
  <c r="P1084" i="13" l="1"/>
  <c r="O1085" i="13"/>
  <c r="Q1085" i="13" s="1"/>
  <c r="R1085" i="13"/>
  <c r="AB1085" i="13"/>
  <c r="AC1085" i="13" s="1"/>
  <c r="AD1085" i="13" s="1"/>
  <c r="G1085" i="13"/>
  <c r="B1086" i="13"/>
  <c r="L1085" i="13"/>
  <c r="X1085" i="13"/>
  <c r="I1087" i="3"/>
  <c r="P1085" i="13" l="1"/>
  <c r="O1086" i="13"/>
  <c r="Q1086" i="13" s="1"/>
  <c r="R1086" i="13"/>
  <c r="AB1086" i="13"/>
  <c r="AC1086" i="13" s="1"/>
  <c r="AD1086" i="13" s="1"/>
  <c r="L1086" i="13"/>
  <c r="B1087" i="13"/>
  <c r="G1086" i="13"/>
  <c r="X1086" i="13"/>
  <c r="I1088" i="3"/>
  <c r="P1086" i="13" l="1"/>
  <c r="O1087" i="13"/>
  <c r="P1087" i="13" s="1"/>
  <c r="R1087" i="13"/>
  <c r="G1087" i="13"/>
  <c r="AB1087" i="13"/>
  <c r="AC1087" i="13" s="1"/>
  <c r="AD1087" i="13" s="1"/>
  <c r="B1088" i="13"/>
  <c r="L1087" i="13"/>
  <c r="X1087" i="13"/>
  <c r="I1089" i="3"/>
  <c r="Q1087" i="13" l="1"/>
  <c r="O1088" i="13"/>
  <c r="Q1088" i="13" s="1"/>
  <c r="R1088" i="13"/>
  <c r="L1088" i="13"/>
  <c r="X1088" i="13"/>
  <c r="G1088" i="13"/>
  <c r="AB1088" i="13"/>
  <c r="AC1088" i="13" s="1"/>
  <c r="AD1088" i="13" s="1"/>
  <c r="B1089" i="13"/>
  <c r="I1090" i="3"/>
  <c r="P1088" i="13" l="1"/>
  <c r="O1089" i="13"/>
  <c r="P1089" i="13" s="1"/>
  <c r="R1089" i="13"/>
  <c r="G1089" i="13"/>
  <c r="L1089" i="13"/>
  <c r="B1090" i="13"/>
  <c r="AB1089" i="13"/>
  <c r="AC1089" i="13" s="1"/>
  <c r="AD1089" i="13" s="1"/>
  <c r="X1089" i="13"/>
  <c r="I1091" i="3"/>
  <c r="Q1089" i="13" l="1"/>
  <c r="O1090" i="13"/>
  <c r="Q1090" i="13" s="1"/>
  <c r="R1090" i="13"/>
  <c r="G1090" i="13"/>
  <c r="AB1090" i="13"/>
  <c r="AC1090" i="13" s="1"/>
  <c r="AD1090" i="13" s="1"/>
  <c r="B1091" i="13"/>
  <c r="L1090" i="13"/>
  <c r="X1090" i="13"/>
  <c r="I1092" i="3"/>
  <c r="P1090" i="13" l="1"/>
  <c r="O1091" i="13"/>
  <c r="P1091" i="13" s="1"/>
  <c r="R1091" i="13"/>
  <c r="G1091" i="13"/>
  <c r="L1091" i="13"/>
  <c r="B1092" i="13"/>
  <c r="X1091" i="13"/>
  <c r="AB1091" i="13"/>
  <c r="AC1091" i="13" s="1"/>
  <c r="AD1091" i="13" s="1"/>
  <c r="I1093" i="3"/>
  <c r="Q1091" i="13" l="1"/>
  <c r="O1092" i="13"/>
  <c r="P1092" i="13" s="1"/>
  <c r="R1092" i="13"/>
  <c r="AB1092" i="13"/>
  <c r="AC1092" i="13" s="1"/>
  <c r="AD1092" i="13" s="1"/>
  <c r="L1092" i="13"/>
  <c r="G1092" i="13"/>
  <c r="B1093" i="13"/>
  <c r="X1092" i="13"/>
  <c r="I1094" i="3"/>
  <c r="Q1092" i="13" l="1"/>
  <c r="O1093" i="13"/>
  <c r="P1093" i="13" s="1"/>
  <c r="R1093" i="13"/>
  <c r="AB1093" i="13"/>
  <c r="AC1093" i="13" s="1"/>
  <c r="AD1093" i="13" s="1"/>
  <c r="X1093" i="13"/>
  <c r="L1093" i="13"/>
  <c r="G1093" i="13"/>
  <c r="B1094" i="13"/>
  <c r="I1095" i="3"/>
  <c r="Q1093" i="13" l="1"/>
  <c r="O1094" i="13"/>
  <c r="Q1094" i="13" s="1"/>
  <c r="R1094" i="13"/>
  <c r="G1094" i="13"/>
  <c r="L1094" i="13"/>
  <c r="B1095" i="13"/>
  <c r="AB1094" i="13"/>
  <c r="AC1094" i="13" s="1"/>
  <c r="AD1094" i="13" s="1"/>
  <c r="X1094" i="13"/>
  <c r="I1096" i="3"/>
  <c r="P1094" i="13" l="1"/>
  <c r="O1095" i="13"/>
  <c r="Q1095" i="13" s="1"/>
  <c r="R1095" i="13"/>
  <c r="X1095" i="13"/>
  <c r="L1095" i="13"/>
  <c r="AB1095" i="13"/>
  <c r="AC1095" i="13" s="1"/>
  <c r="AD1095" i="13" s="1"/>
  <c r="B1096" i="13"/>
  <c r="G1095" i="13"/>
  <c r="I1097" i="3"/>
  <c r="P1095" i="13" l="1"/>
  <c r="O1096" i="13"/>
  <c r="Q1096" i="13" s="1"/>
  <c r="R1096" i="13"/>
  <c r="L1096" i="13"/>
  <c r="AB1096" i="13"/>
  <c r="AC1096" i="13" s="1"/>
  <c r="AD1096" i="13" s="1"/>
  <c r="G1096" i="13"/>
  <c r="X1096" i="13"/>
  <c r="B1097" i="13"/>
  <c r="I1098" i="3"/>
  <c r="P1096" i="13" l="1"/>
  <c r="O1097" i="13"/>
  <c r="P1097" i="13" s="1"/>
  <c r="R1097" i="13"/>
  <c r="G1097" i="13"/>
  <c r="L1097" i="13"/>
  <c r="B1098" i="13"/>
  <c r="AB1097" i="13"/>
  <c r="AC1097" i="13" s="1"/>
  <c r="AD1097" i="13" s="1"/>
  <c r="X1097" i="13"/>
  <c r="I1099" i="3"/>
  <c r="Q1097" i="13" l="1"/>
  <c r="O1098" i="13"/>
  <c r="Q1098" i="13" s="1"/>
  <c r="R1098" i="13"/>
  <c r="G1098" i="13"/>
  <c r="B1099" i="13"/>
  <c r="AB1098" i="13"/>
  <c r="AC1098" i="13" s="1"/>
  <c r="AD1098" i="13" s="1"/>
  <c r="L1098" i="13"/>
  <c r="X1098" i="13"/>
  <c r="I1100" i="3"/>
  <c r="P1098" i="13" l="1"/>
  <c r="O1099" i="13"/>
  <c r="P1099" i="13" s="1"/>
  <c r="R1099" i="13"/>
  <c r="L1099" i="13"/>
  <c r="AB1099" i="13"/>
  <c r="AC1099" i="13" s="1"/>
  <c r="AD1099" i="13" s="1"/>
  <c r="B1100" i="13"/>
  <c r="G1099" i="13"/>
  <c r="X1099" i="13"/>
  <c r="I1101" i="3"/>
  <c r="Q1099" i="13" l="1"/>
  <c r="O1100" i="13"/>
  <c r="P1100" i="13" s="1"/>
  <c r="R1100" i="13"/>
  <c r="L1100" i="13"/>
  <c r="AB1100" i="13"/>
  <c r="AC1100" i="13" s="1"/>
  <c r="AD1100" i="13" s="1"/>
  <c r="B1101" i="13"/>
  <c r="G1100" i="13"/>
  <c r="X1100" i="13"/>
  <c r="I1102" i="3"/>
  <c r="Q1100" i="13" l="1"/>
  <c r="O1101" i="13"/>
  <c r="P1101" i="13" s="1"/>
  <c r="R1101" i="13"/>
  <c r="L1101" i="13"/>
  <c r="G1101" i="13"/>
  <c r="AB1101" i="13"/>
  <c r="AC1101" i="13" s="1"/>
  <c r="AD1101" i="13" s="1"/>
  <c r="X1101" i="13"/>
  <c r="B1102" i="13"/>
  <c r="I1103" i="3"/>
  <c r="Q1101" i="13" l="1"/>
  <c r="O1102" i="13"/>
  <c r="P1102" i="13" s="1"/>
  <c r="R1102" i="13"/>
  <c r="L1102" i="13"/>
  <c r="G1102" i="13"/>
  <c r="B1103" i="13"/>
  <c r="AB1102" i="13"/>
  <c r="AC1102" i="13" s="1"/>
  <c r="AD1102" i="13" s="1"/>
  <c r="X1102" i="13"/>
  <c r="I1104" i="3"/>
  <c r="Q1102" i="13" l="1"/>
  <c r="O1103" i="13"/>
  <c r="Q1103" i="13" s="1"/>
  <c r="R1103" i="13"/>
  <c r="L1103" i="13"/>
  <c r="AB1103" i="13"/>
  <c r="AC1103" i="13" s="1"/>
  <c r="AD1103" i="13" s="1"/>
  <c r="G1103" i="13"/>
  <c r="X1103" i="13"/>
  <c r="B1104" i="13"/>
  <c r="I1105" i="3"/>
  <c r="P1103" i="13" l="1"/>
  <c r="O1104" i="13"/>
  <c r="Q1104" i="13" s="1"/>
  <c r="R1104" i="13"/>
  <c r="B1105" i="13"/>
  <c r="L1104" i="13"/>
  <c r="G1104" i="13"/>
  <c r="AB1104" i="13"/>
  <c r="AC1104" i="13" s="1"/>
  <c r="AD1104" i="13" s="1"/>
  <c r="X1104" i="13"/>
  <c r="I1106" i="3"/>
  <c r="P1104" i="13" l="1"/>
  <c r="O1105" i="13"/>
  <c r="P1105" i="13" s="1"/>
  <c r="R1105" i="13"/>
  <c r="AB1105" i="13"/>
  <c r="AC1105" i="13" s="1"/>
  <c r="AD1105" i="13" s="1"/>
  <c r="B1106" i="13"/>
  <c r="G1105" i="13"/>
  <c r="X1105" i="13"/>
  <c r="L1105" i="13"/>
  <c r="I1107" i="3"/>
  <c r="Q1105" i="13" l="1"/>
  <c r="O1106" i="13"/>
  <c r="P1106" i="13" s="1"/>
  <c r="R1106" i="13"/>
  <c r="L1106" i="13"/>
  <c r="B1107" i="13"/>
  <c r="G1106" i="13"/>
  <c r="AB1106" i="13"/>
  <c r="AC1106" i="13" s="1"/>
  <c r="AD1106" i="13" s="1"/>
  <c r="X1106" i="13"/>
  <c r="I1108" i="3"/>
  <c r="Q1106" i="13" l="1"/>
  <c r="O1107" i="13"/>
  <c r="Q1107" i="13" s="1"/>
  <c r="R1107" i="13"/>
  <c r="L1107" i="13"/>
  <c r="G1107" i="13"/>
  <c r="AB1107" i="13"/>
  <c r="AC1107" i="13" s="1"/>
  <c r="AD1107" i="13" s="1"/>
  <c r="B1108" i="13"/>
  <c r="X1107" i="13"/>
  <c r="I1109" i="3"/>
  <c r="P1107" i="13" l="1"/>
  <c r="O1108" i="13"/>
  <c r="P1108" i="13" s="1"/>
  <c r="R1108" i="13"/>
  <c r="L1108" i="13"/>
  <c r="G1108" i="13"/>
  <c r="AB1108" i="13"/>
  <c r="AC1108" i="13" s="1"/>
  <c r="AD1108" i="13" s="1"/>
  <c r="B1109" i="13"/>
  <c r="X1108" i="13"/>
  <c r="I1110" i="3"/>
  <c r="Q1108" i="13" l="1"/>
  <c r="O1109" i="13"/>
  <c r="Q1109" i="13" s="1"/>
  <c r="R1109" i="13"/>
  <c r="AB1109" i="13"/>
  <c r="AC1109" i="13" s="1"/>
  <c r="AD1109" i="13" s="1"/>
  <c r="G1109" i="13"/>
  <c r="L1109" i="13"/>
  <c r="B1110" i="13"/>
  <c r="X1109" i="13"/>
  <c r="I1111" i="3"/>
  <c r="P1109" i="13" l="1"/>
  <c r="O1110" i="13"/>
  <c r="Q1110" i="13" s="1"/>
  <c r="R1110" i="13"/>
  <c r="L1110" i="13"/>
  <c r="G1110" i="13"/>
  <c r="AB1110" i="13"/>
  <c r="AC1110" i="13" s="1"/>
  <c r="AD1110" i="13" s="1"/>
  <c r="X1110" i="13"/>
  <c r="B1111" i="13"/>
  <c r="I1112" i="3"/>
  <c r="P1110" i="13" l="1"/>
  <c r="O1111" i="13"/>
  <c r="P1111" i="13" s="1"/>
  <c r="R1111" i="13"/>
  <c r="AB1111" i="13"/>
  <c r="AC1111" i="13" s="1"/>
  <c r="AD1111" i="13" s="1"/>
  <c r="G1111" i="13"/>
  <c r="L1111" i="13"/>
  <c r="X1111" i="13"/>
  <c r="B1112" i="13"/>
  <c r="I1113" i="3"/>
  <c r="Q1111" i="13" l="1"/>
  <c r="O1112" i="13"/>
  <c r="Q1112" i="13" s="1"/>
  <c r="R1112" i="13"/>
  <c r="G1112" i="13"/>
  <c r="AB1112" i="13"/>
  <c r="AC1112" i="13" s="1"/>
  <c r="AD1112" i="13" s="1"/>
  <c r="L1112" i="13"/>
  <c r="X1112" i="13"/>
  <c r="B1113" i="13"/>
  <c r="I1114" i="3"/>
  <c r="O1113" i="13" l="1"/>
  <c r="P1113" i="13" s="1"/>
  <c r="R1113" i="13"/>
  <c r="P1112" i="13"/>
  <c r="L1113" i="13"/>
  <c r="AB1113" i="13"/>
  <c r="AC1113" i="13" s="1"/>
  <c r="AD1113" i="13" s="1"/>
  <c r="B1114" i="13"/>
  <c r="G1113" i="13"/>
  <c r="X1113" i="13"/>
  <c r="I1115" i="3"/>
  <c r="Q1113" i="13" l="1"/>
  <c r="O1114" i="13"/>
  <c r="P1114" i="13" s="1"/>
  <c r="R1114" i="13"/>
  <c r="AB1114" i="13"/>
  <c r="AC1114" i="13" s="1"/>
  <c r="AD1114" i="13" s="1"/>
  <c r="G1114" i="13"/>
  <c r="B1115" i="13"/>
  <c r="L1114" i="13"/>
  <c r="X1114" i="13"/>
  <c r="I1116" i="3"/>
  <c r="Q1114" i="13" l="1"/>
  <c r="O1115" i="13"/>
  <c r="P1115" i="13" s="1"/>
  <c r="R1115" i="13"/>
  <c r="AB1115" i="13"/>
  <c r="AC1115" i="13" s="1"/>
  <c r="AD1115" i="13" s="1"/>
  <c r="L1115" i="13"/>
  <c r="X1115" i="13"/>
  <c r="G1115" i="13"/>
  <c r="B1116" i="13"/>
  <c r="I1117" i="3"/>
  <c r="Q1115" i="13" l="1"/>
  <c r="O1116" i="13"/>
  <c r="P1116" i="13" s="1"/>
  <c r="R1116" i="13"/>
  <c r="L1116" i="13"/>
  <c r="G1116" i="13"/>
  <c r="AB1116" i="13"/>
  <c r="AC1116" i="13" s="1"/>
  <c r="AD1116" i="13" s="1"/>
  <c r="B1117" i="13"/>
  <c r="X1116" i="13"/>
  <c r="I1118" i="3"/>
  <c r="Q1116" i="13" l="1"/>
  <c r="O1117" i="13"/>
  <c r="Q1117" i="13" s="1"/>
  <c r="R1117" i="13"/>
  <c r="L1117" i="13"/>
  <c r="G1117" i="13"/>
  <c r="AB1117" i="13"/>
  <c r="AC1117" i="13" s="1"/>
  <c r="AD1117" i="13" s="1"/>
  <c r="B1118" i="13"/>
  <c r="X1117" i="13"/>
  <c r="I1119" i="3"/>
  <c r="P1117" i="13" l="1"/>
  <c r="O1118" i="13"/>
  <c r="P1118" i="13" s="1"/>
  <c r="R1118" i="13"/>
  <c r="L1118" i="13"/>
  <c r="AB1118" i="13"/>
  <c r="AC1118" i="13" s="1"/>
  <c r="AD1118" i="13" s="1"/>
  <c r="G1118" i="13"/>
  <c r="B1119" i="13"/>
  <c r="X1118" i="13"/>
  <c r="I1120" i="3"/>
  <c r="Q1118" i="13" l="1"/>
  <c r="O1119" i="13"/>
  <c r="Q1119" i="13" s="1"/>
  <c r="R1119" i="13"/>
  <c r="G1119" i="13"/>
  <c r="AB1119" i="13"/>
  <c r="AC1119" i="13" s="1"/>
  <c r="AD1119" i="13" s="1"/>
  <c r="X1119" i="13"/>
  <c r="B1120" i="13"/>
  <c r="L1119" i="13"/>
  <c r="I1121" i="3"/>
  <c r="P1119" i="13" l="1"/>
  <c r="O1120" i="13"/>
  <c r="Q1120" i="13" s="1"/>
  <c r="R1120" i="13"/>
  <c r="G1120" i="13"/>
  <c r="X1120" i="13"/>
  <c r="AB1120" i="13"/>
  <c r="AC1120" i="13" s="1"/>
  <c r="AD1120" i="13" s="1"/>
  <c r="B1121" i="13"/>
  <c r="L1120" i="13"/>
  <c r="I1122" i="3"/>
  <c r="P1120" i="13" l="1"/>
  <c r="O1121" i="13"/>
  <c r="Q1121" i="13" s="1"/>
  <c r="R1121" i="13"/>
  <c r="G1121" i="13"/>
  <c r="L1121" i="13"/>
  <c r="AB1121" i="13"/>
  <c r="AC1121" i="13" s="1"/>
  <c r="AD1121" i="13" s="1"/>
  <c r="B1122" i="13"/>
  <c r="X1121" i="13"/>
  <c r="I1123" i="3"/>
  <c r="P1121" i="13" l="1"/>
  <c r="O1122" i="13"/>
  <c r="P1122" i="13" s="1"/>
  <c r="R1122" i="13"/>
  <c r="G1122" i="13"/>
  <c r="AB1122" i="13"/>
  <c r="AC1122" i="13" s="1"/>
  <c r="AD1122" i="13" s="1"/>
  <c r="L1122" i="13"/>
  <c r="B1123" i="13"/>
  <c r="X1122" i="13"/>
  <c r="I1124" i="3"/>
  <c r="Q1122" i="13" l="1"/>
  <c r="O1123" i="13"/>
  <c r="P1123" i="13" s="1"/>
  <c r="R1123" i="13"/>
  <c r="G1123" i="13"/>
  <c r="AB1123" i="13"/>
  <c r="AC1123" i="13" s="1"/>
  <c r="AD1123" i="13" s="1"/>
  <c r="L1123" i="13"/>
  <c r="B1124" i="13"/>
  <c r="X1123" i="13"/>
  <c r="I1125" i="3"/>
  <c r="Q1123" i="13" l="1"/>
  <c r="O1124" i="13"/>
  <c r="Q1124" i="13" s="1"/>
  <c r="R1124" i="13"/>
  <c r="L1124" i="13"/>
  <c r="G1124" i="13"/>
  <c r="AB1124" i="13"/>
  <c r="AC1124" i="13" s="1"/>
  <c r="AD1124" i="13" s="1"/>
  <c r="B1125" i="13"/>
  <c r="X1124" i="13"/>
  <c r="I1126" i="3"/>
  <c r="P1124" i="13" l="1"/>
  <c r="O1125" i="13"/>
  <c r="P1125" i="13" s="1"/>
  <c r="R1125" i="13"/>
  <c r="L1125" i="13"/>
  <c r="AB1125" i="13"/>
  <c r="AC1125" i="13" s="1"/>
  <c r="AD1125" i="13" s="1"/>
  <c r="B1126" i="13"/>
  <c r="G1125" i="13"/>
  <c r="X1125" i="13"/>
  <c r="I1127" i="3"/>
  <c r="Q1125" i="13" l="1"/>
  <c r="O1126" i="13"/>
  <c r="P1126" i="13" s="1"/>
  <c r="R1126" i="13"/>
  <c r="L1126" i="13"/>
  <c r="AB1126" i="13"/>
  <c r="AC1126" i="13" s="1"/>
  <c r="AD1126" i="13" s="1"/>
  <c r="B1127" i="13"/>
  <c r="G1126" i="13"/>
  <c r="X1126" i="13"/>
  <c r="I1128" i="3"/>
  <c r="Q1126" i="13" l="1"/>
  <c r="O1127" i="13"/>
  <c r="P1127" i="13" s="1"/>
  <c r="R1127" i="13"/>
  <c r="L1127" i="13"/>
  <c r="AB1127" i="13"/>
  <c r="AC1127" i="13" s="1"/>
  <c r="AD1127" i="13" s="1"/>
  <c r="B1128" i="13"/>
  <c r="G1127" i="13"/>
  <c r="X1127" i="13"/>
  <c r="I1129" i="3"/>
  <c r="Q1127" i="13" l="1"/>
  <c r="O1128" i="13"/>
  <c r="P1128" i="13" s="1"/>
  <c r="R1128" i="13"/>
  <c r="AB1128" i="13"/>
  <c r="AC1128" i="13" s="1"/>
  <c r="AD1128" i="13" s="1"/>
  <c r="B1129" i="13"/>
  <c r="L1128" i="13"/>
  <c r="G1128" i="13"/>
  <c r="X1128" i="13"/>
  <c r="I1130" i="3"/>
  <c r="Q1128" i="13" l="1"/>
  <c r="O1129" i="13"/>
  <c r="Q1129" i="13" s="1"/>
  <c r="R1129" i="13"/>
  <c r="G1129" i="13"/>
  <c r="L1129" i="13"/>
  <c r="B1130" i="13"/>
  <c r="AB1129" i="13"/>
  <c r="AC1129" i="13" s="1"/>
  <c r="AD1129" i="13" s="1"/>
  <c r="X1129" i="13"/>
  <c r="I1131" i="3"/>
  <c r="P1129" i="13" l="1"/>
  <c r="O1130" i="13"/>
  <c r="P1130" i="13" s="1"/>
  <c r="R1130" i="13"/>
  <c r="AB1130" i="13"/>
  <c r="AC1130" i="13" s="1"/>
  <c r="AD1130" i="13" s="1"/>
  <c r="B1131" i="13"/>
  <c r="L1130" i="13"/>
  <c r="G1130" i="13"/>
  <c r="X1130" i="13"/>
  <c r="I1132" i="3"/>
  <c r="Q1130" i="13" l="1"/>
  <c r="O1131" i="13"/>
  <c r="Q1131" i="13" s="1"/>
  <c r="R1131" i="13"/>
  <c r="L1131" i="13"/>
  <c r="G1131" i="13"/>
  <c r="X1131" i="13"/>
  <c r="AB1131" i="13"/>
  <c r="AC1131" i="13" s="1"/>
  <c r="AD1131" i="13" s="1"/>
  <c r="B1132" i="13"/>
  <c r="I1133" i="3"/>
  <c r="P1131" i="13" l="1"/>
  <c r="O1132" i="13"/>
  <c r="Q1132" i="13" s="1"/>
  <c r="R1132" i="13"/>
  <c r="G1132" i="13"/>
  <c r="AB1132" i="13"/>
  <c r="AC1132" i="13" s="1"/>
  <c r="AD1132" i="13" s="1"/>
  <c r="L1132" i="13"/>
  <c r="B1133" i="13"/>
  <c r="X1132" i="13"/>
  <c r="I1134" i="3"/>
  <c r="P1132" i="13" l="1"/>
  <c r="O1133" i="13"/>
  <c r="P1133" i="13" s="1"/>
  <c r="R1133" i="13"/>
  <c r="AB1133" i="13"/>
  <c r="AC1133" i="13" s="1"/>
  <c r="AD1133" i="13" s="1"/>
  <c r="L1133" i="13"/>
  <c r="G1133" i="13"/>
  <c r="B1134" i="13"/>
  <c r="X1133" i="13"/>
  <c r="I1135" i="3"/>
  <c r="Q1133" i="13" l="1"/>
  <c r="O1134" i="13"/>
  <c r="P1134" i="13" s="1"/>
  <c r="R1134" i="13"/>
  <c r="AB1134" i="13"/>
  <c r="AC1134" i="13" s="1"/>
  <c r="AD1134" i="13" s="1"/>
  <c r="L1134" i="13"/>
  <c r="G1134" i="13"/>
  <c r="B1135" i="13"/>
  <c r="X1134" i="13"/>
  <c r="I1136" i="3"/>
  <c r="Q1134" i="13" l="1"/>
  <c r="O1135" i="13"/>
  <c r="P1135" i="13" s="1"/>
  <c r="R1135" i="13"/>
  <c r="G1135" i="13"/>
  <c r="AB1135" i="13"/>
  <c r="AC1135" i="13" s="1"/>
  <c r="AD1135" i="13" s="1"/>
  <c r="L1135" i="13"/>
  <c r="B1136" i="13"/>
  <c r="X1135" i="13"/>
  <c r="I1137" i="3"/>
  <c r="Q1135" i="13" l="1"/>
  <c r="O1136" i="13"/>
  <c r="Q1136" i="13" s="1"/>
  <c r="R1136" i="13"/>
  <c r="L1136" i="13"/>
  <c r="B1137" i="13"/>
  <c r="G1136" i="13"/>
  <c r="AB1136" i="13"/>
  <c r="AC1136" i="13" s="1"/>
  <c r="AD1136" i="13" s="1"/>
  <c r="X1136" i="13"/>
  <c r="I1138" i="3"/>
  <c r="P1136" i="13" l="1"/>
  <c r="O1137" i="13"/>
  <c r="Q1137" i="13" s="1"/>
  <c r="R1137" i="13"/>
  <c r="G1137" i="13"/>
  <c r="AB1137" i="13"/>
  <c r="AC1137" i="13" s="1"/>
  <c r="AD1137" i="13" s="1"/>
  <c r="X1137" i="13"/>
  <c r="L1137" i="13"/>
  <c r="B1138" i="13"/>
  <c r="I1139" i="3"/>
  <c r="P1137" i="13" l="1"/>
  <c r="O1138" i="13"/>
  <c r="P1138" i="13" s="1"/>
  <c r="R1138" i="13"/>
  <c r="L1138" i="13"/>
  <c r="G1138" i="13"/>
  <c r="B1139" i="13"/>
  <c r="AB1138" i="13"/>
  <c r="AC1138" i="13" s="1"/>
  <c r="AD1138" i="13" s="1"/>
  <c r="X1138" i="13"/>
  <c r="I1140" i="3"/>
  <c r="Q1138" i="13" l="1"/>
  <c r="O1139" i="13"/>
  <c r="Q1139" i="13" s="1"/>
  <c r="R1139" i="13"/>
  <c r="L1139" i="13"/>
  <c r="G1139" i="13"/>
  <c r="AB1139" i="13"/>
  <c r="AC1139" i="13" s="1"/>
  <c r="AD1139" i="13" s="1"/>
  <c r="B1140" i="13"/>
  <c r="X1139" i="13"/>
  <c r="I1141" i="3"/>
  <c r="P1139" i="13" l="1"/>
  <c r="O1140" i="13"/>
  <c r="P1140" i="13" s="1"/>
  <c r="R1140" i="13"/>
  <c r="X1140" i="13"/>
  <c r="AB1140" i="13"/>
  <c r="AC1140" i="13" s="1"/>
  <c r="AD1140" i="13" s="1"/>
  <c r="L1140" i="13"/>
  <c r="B1141" i="13"/>
  <c r="G1140" i="13"/>
  <c r="I1142" i="3"/>
  <c r="Q1140" i="13" l="1"/>
  <c r="O1141" i="13"/>
  <c r="Q1141" i="13" s="1"/>
  <c r="R1141" i="13"/>
  <c r="L1141" i="13"/>
  <c r="AB1141" i="13"/>
  <c r="AC1141" i="13" s="1"/>
  <c r="AD1141" i="13" s="1"/>
  <c r="G1141" i="13"/>
  <c r="B1142" i="13"/>
  <c r="X1141" i="13"/>
  <c r="I1143" i="3"/>
  <c r="P1141" i="13" l="1"/>
  <c r="O1142" i="13"/>
  <c r="P1142" i="13" s="1"/>
  <c r="R1142" i="13"/>
  <c r="AB1142" i="13"/>
  <c r="AC1142" i="13" s="1"/>
  <c r="AD1142" i="13" s="1"/>
  <c r="B1143" i="13"/>
  <c r="X1142" i="13"/>
  <c r="L1142" i="13"/>
  <c r="G1142" i="13"/>
  <c r="I1144" i="3"/>
  <c r="Q1142" i="13" l="1"/>
  <c r="O1143" i="13"/>
  <c r="Q1143" i="13" s="1"/>
  <c r="R1143" i="13"/>
  <c r="L1143" i="13"/>
  <c r="G1143" i="13"/>
  <c r="AB1143" i="13"/>
  <c r="AC1143" i="13" s="1"/>
  <c r="AD1143" i="13" s="1"/>
  <c r="B1144" i="13"/>
  <c r="X1143" i="13"/>
  <c r="I1145" i="3"/>
  <c r="P1143" i="13" l="1"/>
  <c r="O1144" i="13"/>
  <c r="Q1144" i="13" s="1"/>
  <c r="R1144" i="13"/>
  <c r="AB1144" i="13"/>
  <c r="AC1144" i="13" s="1"/>
  <c r="AD1144" i="13" s="1"/>
  <c r="L1144" i="13"/>
  <c r="B1145" i="13"/>
  <c r="G1144" i="13"/>
  <c r="X1144" i="13"/>
  <c r="I1146" i="3"/>
  <c r="P1144" i="13" l="1"/>
  <c r="O1145" i="13"/>
  <c r="Q1145" i="13" s="1"/>
  <c r="R1145" i="13"/>
  <c r="AB1145" i="13"/>
  <c r="AC1145" i="13" s="1"/>
  <c r="AD1145" i="13" s="1"/>
  <c r="G1145" i="13"/>
  <c r="L1145" i="13"/>
  <c r="X1145" i="13"/>
  <c r="B1146" i="13"/>
  <c r="I1147" i="3"/>
  <c r="P1145" i="13" l="1"/>
  <c r="O1146" i="13"/>
  <c r="Q1146" i="13" s="1"/>
  <c r="R1146" i="13"/>
  <c r="L1146" i="13"/>
  <c r="G1146" i="13"/>
  <c r="X1146" i="13"/>
  <c r="AB1146" i="13"/>
  <c r="AC1146" i="13" s="1"/>
  <c r="AD1146" i="13" s="1"/>
  <c r="B1147" i="13"/>
  <c r="I1148" i="3"/>
  <c r="P1146" i="13" l="1"/>
  <c r="O1147" i="13"/>
  <c r="P1147" i="13" s="1"/>
  <c r="R1147" i="13"/>
  <c r="G1147" i="13"/>
  <c r="L1147" i="13"/>
  <c r="B1148" i="13"/>
  <c r="AB1147" i="13"/>
  <c r="AC1147" i="13" s="1"/>
  <c r="AD1147" i="13" s="1"/>
  <c r="X1147" i="13"/>
  <c r="I1149" i="3"/>
  <c r="Q1147" i="13" l="1"/>
  <c r="O1148" i="13"/>
  <c r="P1148" i="13" s="1"/>
  <c r="R1148" i="13"/>
  <c r="L1148" i="13"/>
  <c r="G1148" i="13"/>
  <c r="B1149" i="13"/>
  <c r="X1148" i="13"/>
  <c r="AB1148" i="13"/>
  <c r="AC1148" i="13" s="1"/>
  <c r="AD1148" i="13" s="1"/>
  <c r="I1150" i="3"/>
  <c r="Q1148" i="13" l="1"/>
  <c r="O1149" i="13"/>
  <c r="P1149" i="13" s="1"/>
  <c r="R1149" i="13"/>
  <c r="L1149" i="13"/>
  <c r="G1149" i="13"/>
  <c r="B1150" i="13"/>
  <c r="AB1149" i="13"/>
  <c r="AC1149" i="13" s="1"/>
  <c r="AD1149" i="13" s="1"/>
  <c r="X1149" i="13"/>
  <c r="I1151" i="3"/>
  <c r="Q1149" i="13" l="1"/>
  <c r="O1150" i="13"/>
  <c r="P1150" i="13" s="1"/>
  <c r="R1150" i="13"/>
  <c r="B1151" i="13"/>
  <c r="G1150" i="13"/>
  <c r="L1150" i="13"/>
  <c r="AB1150" i="13"/>
  <c r="AC1150" i="13" s="1"/>
  <c r="AD1150" i="13" s="1"/>
  <c r="X1150" i="13"/>
  <c r="I1152" i="3"/>
  <c r="Q1150" i="13" l="1"/>
  <c r="O1151" i="13"/>
  <c r="P1151" i="13" s="1"/>
  <c r="R1151" i="13"/>
  <c r="L1151" i="13"/>
  <c r="AB1151" i="13"/>
  <c r="AC1151" i="13" s="1"/>
  <c r="AD1151" i="13" s="1"/>
  <c r="G1151" i="13"/>
  <c r="B1152" i="13"/>
  <c r="X1151" i="13"/>
  <c r="I1153" i="3"/>
  <c r="Q1151" i="13" l="1"/>
  <c r="O1152" i="13"/>
  <c r="P1152" i="13" s="1"/>
  <c r="R1152" i="13"/>
  <c r="G1152" i="13"/>
  <c r="AB1152" i="13"/>
  <c r="AC1152" i="13" s="1"/>
  <c r="AD1152" i="13" s="1"/>
  <c r="X1152" i="13"/>
  <c r="L1152" i="13"/>
  <c r="B1153" i="13"/>
  <c r="I1154" i="3"/>
  <c r="Q1152" i="13" l="1"/>
  <c r="O1153" i="13"/>
  <c r="Q1153" i="13" s="1"/>
  <c r="R1153" i="13"/>
  <c r="L1153" i="13"/>
  <c r="B1154" i="13"/>
  <c r="AB1153" i="13"/>
  <c r="AC1153" i="13" s="1"/>
  <c r="AD1153" i="13" s="1"/>
  <c r="G1153" i="13"/>
  <c r="X1153" i="13"/>
  <c r="I1155" i="3"/>
  <c r="P1153" i="13" l="1"/>
  <c r="O1154" i="13"/>
  <c r="P1154" i="13" s="1"/>
  <c r="R1154" i="13"/>
  <c r="G1154" i="13"/>
  <c r="L1154" i="13"/>
  <c r="B1155" i="13"/>
  <c r="AB1154" i="13"/>
  <c r="AC1154" i="13" s="1"/>
  <c r="AD1154" i="13" s="1"/>
  <c r="X1154" i="13"/>
  <c r="I1156" i="3"/>
  <c r="Q1154" i="13" l="1"/>
  <c r="O1155" i="13"/>
  <c r="Q1155" i="13" s="1"/>
  <c r="R1155" i="13"/>
  <c r="L1155" i="13"/>
  <c r="G1155" i="13"/>
  <c r="B1156" i="13"/>
  <c r="AB1155" i="13"/>
  <c r="AC1155" i="13" s="1"/>
  <c r="AD1155" i="13" s="1"/>
  <c r="X1155" i="13"/>
  <c r="I1157" i="3"/>
  <c r="P1155" i="13" l="1"/>
  <c r="O1156" i="13"/>
  <c r="Q1156" i="13" s="1"/>
  <c r="R1156" i="13"/>
  <c r="X1156" i="13"/>
  <c r="AB1156" i="13"/>
  <c r="AC1156" i="13" s="1"/>
  <c r="AD1156" i="13" s="1"/>
  <c r="L1156" i="13"/>
  <c r="B1157" i="13"/>
  <c r="G1156" i="13"/>
  <c r="I1158" i="3"/>
  <c r="P1156" i="13" l="1"/>
  <c r="O1157" i="13"/>
  <c r="Q1157" i="13" s="1"/>
  <c r="R1157" i="13"/>
  <c r="L1157" i="13"/>
  <c r="G1157" i="13"/>
  <c r="AB1157" i="13"/>
  <c r="AC1157" i="13" s="1"/>
  <c r="AD1157" i="13" s="1"/>
  <c r="B1158" i="13"/>
  <c r="X1157" i="13"/>
  <c r="I1159" i="3"/>
  <c r="P1157" i="13" l="1"/>
  <c r="O1158" i="13"/>
  <c r="P1158" i="13" s="1"/>
  <c r="R1158" i="13"/>
  <c r="AB1158" i="13"/>
  <c r="AC1158" i="13" s="1"/>
  <c r="AD1158" i="13" s="1"/>
  <c r="B1159" i="13"/>
  <c r="L1158" i="13"/>
  <c r="G1158" i="13"/>
  <c r="X1158" i="13"/>
  <c r="I1160" i="3"/>
  <c r="Q1158" i="13" l="1"/>
  <c r="O1159" i="13"/>
  <c r="Q1159" i="13" s="1"/>
  <c r="R1159" i="13"/>
  <c r="B1160" i="13"/>
  <c r="AB1159" i="13"/>
  <c r="AC1159" i="13" s="1"/>
  <c r="AD1159" i="13" s="1"/>
  <c r="L1159" i="13"/>
  <c r="G1159" i="13"/>
  <c r="X1159" i="13"/>
  <c r="I1161" i="3"/>
  <c r="P1159" i="13" l="1"/>
  <c r="O1160" i="13"/>
  <c r="Q1160" i="13" s="1"/>
  <c r="R1160" i="13"/>
  <c r="AB1160" i="13"/>
  <c r="AC1160" i="13" s="1"/>
  <c r="AD1160" i="13" s="1"/>
  <c r="L1160" i="13"/>
  <c r="X1160" i="13"/>
  <c r="G1160" i="13"/>
  <c r="B1161" i="13"/>
  <c r="I1162" i="3"/>
  <c r="P1160" i="13" l="1"/>
  <c r="O1161" i="13"/>
  <c r="P1161" i="13" s="1"/>
  <c r="R1161" i="13"/>
  <c r="G1161" i="13"/>
  <c r="B1162" i="13"/>
  <c r="L1161" i="13"/>
  <c r="AB1161" i="13"/>
  <c r="AC1161" i="13" s="1"/>
  <c r="AD1161" i="13" s="1"/>
  <c r="X1161" i="13"/>
  <c r="I1163" i="3"/>
  <c r="Q1161" i="13" l="1"/>
  <c r="O1162" i="13"/>
  <c r="P1162" i="13" s="1"/>
  <c r="R1162" i="13"/>
  <c r="G1162" i="13"/>
  <c r="AB1162" i="13"/>
  <c r="AC1162" i="13" s="1"/>
  <c r="AD1162" i="13" s="1"/>
  <c r="L1162" i="13"/>
  <c r="B1163" i="13"/>
  <c r="X1162" i="13"/>
  <c r="I1164" i="3"/>
  <c r="Q1162" i="13" l="1"/>
  <c r="O1163" i="13"/>
  <c r="P1163" i="13" s="1"/>
  <c r="R1163" i="13"/>
  <c r="L1163" i="13"/>
  <c r="AB1163" i="13"/>
  <c r="AC1163" i="13" s="1"/>
  <c r="AD1163" i="13" s="1"/>
  <c r="G1163" i="13"/>
  <c r="B1164" i="13"/>
  <c r="X1163" i="13"/>
  <c r="I1165" i="3"/>
  <c r="Q1163" i="13" l="1"/>
  <c r="O1164" i="13"/>
  <c r="P1164" i="13" s="1"/>
  <c r="R1164" i="13"/>
  <c r="L1164" i="13"/>
  <c r="G1164" i="13"/>
  <c r="AB1164" i="13"/>
  <c r="AC1164" i="13" s="1"/>
  <c r="AD1164" i="13" s="1"/>
  <c r="B1165" i="13"/>
  <c r="X1164" i="13"/>
  <c r="I1166" i="3"/>
  <c r="Q1164" i="13" l="1"/>
  <c r="O1165" i="13"/>
  <c r="P1165" i="13" s="1"/>
  <c r="R1165" i="13"/>
  <c r="G1165" i="13"/>
  <c r="AB1165" i="13"/>
  <c r="AC1165" i="13" s="1"/>
  <c r="AD1165" i="13" s="1"/>
  <c r="X1165" i="13"/>
  <c r="L1165" i="13"/>
  <c r="B1166" i="13"/>
  <c r="I1167" i="3"/>
  <c r="Q1165" i="13" l="1"/>
  <c r="O1166" i="13"/>
  <c r="P1166" i="13" s="1"/>
  <c r="R1166" i="13"/>
  <c r="AB1166" i="13"/>
  <c r="AC1166" i="13" s="1"/>
  <c r="AD1166" i="13" s="1"/>
  <c r="G1166" i="13"/>
  <c r="B1167" i="13"/>
  <c r="L1166" i="13"/>
  <c r="X1166" i="13"/>
  <c r="I1168" i="3"/>
  <c r="Q1166" i="13" l="1"/>
  <c r="O1167" i="13"/>
  <c r="P1167" i="13" s="1"/>
  <c r="R1167" i="13"/>
  <c r="L1167" i="13"/>
  <c r="G1167" i="13"/>
  <c r="AB1167" i="13"/>
  <c r="AC1167" i="13" s="1"/>
  <c r="AD1167" i="13" s="1"/>
  <c r="B1168" i="13"/>
  <c r="X1167" i="13"/>
  <c r="I1169" i="3"/>
  <c r="Q1167" i="13" l="1"/>
  <c r="O1168" i="13"/>
  <c r="P1168" i="13" s="1"/>
  <c r="R1168" i="13"/>
  <c r="AB1168" i="13"/>
  <c r="AC1168" i="13" s="1"/>
  <c r="AD1168" i="13" s="1"/>
  <c r="X1168" i="13"/>
  <c r="L1168" i="13"/>
  <c r="G1168" i="13"/>
  <c r="B1169" i="13"/>
  <c r="I1170" i="3"/>
  <c r="Q1168" i="13" l="1"/>
  <c r="O1169" i="13"/>
  <c r="P1169" i="13" s="1"/>
  <c r="R1169" i="13"/>
  <c r="L1169" i="13"/>
  <c r="B1170" i="13"/>
  <c r="G1169" i="13"/>
  <c r="AB1169" i="13"/>
  <c r="AC1169" i="13" s="1"/>
  <c r="AD1169" i="13" s="1"/>
  <c r="X1169" i="13"/>
  <c r="I1171" i="3"/>
  <c r="Q1169" i="13" l="1"/>
  <c r="O1170" i="13"/>
  <c r="P1170" i="13" s="1"/>
  <c r="R1170" i="13"/>
  <c r="L1170" i="13"/>
  <c r="X1170" i="13"/>
  <c r="G1170" i="13"/>
  <c r="AB1170" i="13"/>
  <c r="AC1170" i="13" s="1"/>
  <c r="AD1170" i="13" s="1"/>
  <c r="B1171" i="13"/>
  <c r="I1172" i="3"/>
  <c r="Q1170" i="13" l="1"/>
  <c r="O1171" i="13"/>
  <c r="P1171" i="13" s="1"/>
  <c r="R1171" i="13"/>
  <c r="L1171" i="13"/>
  <c r="B1172" i="13"/>
  <c r="G1171" i="13"/>
  <c r="AB1171" i="13"/>
  <c r="AC1171" i="13" s="1"/>
  <c r="AD1171" i="13" s="1"/>
  <c r="X1171" i="13"/>
  <c r="I1173" i="3"/>
  <c r="Q1171" i="13" l="1"/>
  <c r="O1172" i="13"/>
  <c r="P1172" i="13" s="1"/>
  <c r="R1172" i="13"/>
  <c r="G1172" i="13"/>
  <c r="AB1172" i="13"/>
  <c r="AC1172" i="13" s="1"/>
  <c r="AD1172" i="13" s="1"/>
  <c r="B1173" i="13"/>
  <c r="X1172" i="13"/>
  <c r="L1172" i="13"/>
  <c r="I1174" i="3"/>
  <c r="Q1172" i="13" l="1"/>
  <c r="O1173" i="13"/>
  <c r="P1173" i="13" s="1"/>
  <c r="R1173" i="13"/>
  <c r="G1173" i="13"/>
  <c r="L1173" i="13"/>
  <c r="B1174" i="13"/>
  <c r="AB1173" i="13"/>
  <c r="AC1173" i="13" s="1"/>
  <c r="AD1173" i="13" s="1"/>
  <c r="X1173" i="13"/>
  <c r="I1175" i="3"/>
  <c r="Q1173" i="13" l="1"/>
  <c r="O1174" i="13"/>
  <c r="P1174" i="13" s="1"/>
  <c r="R1174" i="13"/>
  <c r="L1174" i="13"/>
  <c r="AB1174" i="13"/>
  <c r="AC1174" i="13" s="1"/>
  <c r="AD1174" i="13" s="1"/>
  <c r="X1174" i="13"/>
  <c r="B1175" i="13"/>
  <c r="G1174" i="13"/>
  <c r="I1176" i="3"/>
  <c r="Q1174" i="13" l="1"/>
  <c r="O1175" i="13"/>
  <c r="P1175" i="13" s="1"/>
  <c r="R1175" i="13"/>
  <c r="L1175" i="13"/>
  <c r="AB1175" i="13"/>
  <c r="AC1175" i="13" s="1"/>
  <c r="AD1175" i="13" s="1"/>
  <c r="X1175" i="13"/>
  <c r="B1176" i="13"/>
  <c r="G1175" i="13"/>
  <c r="I1177" i="3"/>
  <c r="Q1175" i="13" l="1"/>
  <c r="O1176" i="13"/>
  <c r="Q1176" i="13" s="1"/>
  <c r="R1176" i="13"/>
  <c r="G1176" i="13"/>
  <c r="AB1176" i="13"/>
  <c r="AC1176" i="13" s="1"/>
  <c r="AD1176" i="13" s="1"/>
  <c r="B1177" i="13"/>
  <c r="L1176" i="13"/>
  <c r="X1176" i="13"/>
  <c r="I1178" i="3"/>
  <c r="P1176" i="13" l="1"/>
  <c r="O1177" i="13"/>
  <c r="Q1177" i="13" s="1"/>
  <c r="R1177" i="13"/>
  <c r="AB1177" i="13"/>
  <c r="AC1177" i="13" s="1"/>
  <c r="AD1177" i="13" s="1"/>
  <c r="G1177" i="13"/>
  <c r="X1177" i="13"/>
  <c r="L1177" i="13"/>
  <c r="B1178" i="13"/>
  <c r="I1179" i="3"/>
  <c r="P1177" i="13" l="1"/>
  <c r="O1178" i="13"/>
  <c r="P1178" i="13" s="1"/>
  <c r="R1178" i="13"/>
  <c r="G1178" i="13"/>
  <c r="AB1178" i="13"/>
  <c r="AC1178" i="13" s="1"/>
  <c r="AD1178" i="13" s="1"/>
  <c r="B1179" i="13"/>
  <c r="L1178" i="13"/>
  <c r="X1178" i="13"/>
  <c r="I1180" i="3"/>
  <c r="Q1178" i="13" l="1"/>
  <c r="O1179" i="13"/>
  <c r="P1179" i="13" s="1"/>
  <c r="R1179" i="13"/>
  <c r="AB1179" i="13"/>
  <c r="AC1179" i="13" s="1"/>
  <c r="AD1179" i="13" s="1"/>
  <c r="L1179" i="13"/>
  <c r="X1179" i="13"/>
  <c r="G1179" i="13"/>
  <c r="B1180" i="13"/>
  <c r="I1181" i="3"/>
  <c r="Q1179" i="13" l="1"/>
  <c r="O1180" i="13"/>
  <c r="Q1180" i="13" s="1"/>
  <c r="R1180" i="13"/>
  <c r="AB1180" i="13"/>
  <c r="AC1180" i="13" s="1"/>
  <c r="AD1180" i="13" s="1"/>
  <c r="G1180" i="13"/>
  <c r="B1181" i="13"/>
  <c r="L1180" i="13"/>
  <c r="X1180" i="13"/>
  <c r="I1182" i="3"/>
  <c r="P1180" i="13" l="1"/>
  <c r="O1181" i="13"/>
  <c r="P1181" i="13" s="1"/>
  <c r="R1181" i="13"/>
  <c r="AB1181" i="13"/>
  <c r="AC1181" i="13" s="1"/>
  <c r="AD1181" i="13" s="1"/>
  <c r="G1181" i="13"/>
  <c r="L1181" i="13"/>
  <c r="B1182" i="13"/>
  <c r="X1181" i="13"/>
  <c r="I1183" i="3"/>
  <c r="Q1181" i="13" l="1"/>
  <c r="O1182" i="13"/>
  <c r="Q1182" i="13" s="1"/>
  <c r="R1182" i="13"/>
  <c r="L1182" i="13"/>
  <c r="B1183" i="13"/>
  <c r="G1182" i="13"/>
  <c r="AB1182" i="13"/>
  <c r="AC1182" i="13" s="1"/>
  <c r="AD1182" i="13" s="1"/>
  <c r="X1182" i="13"/>
  <c r="I1184" i="3"/>
  <c r="P1182" i="13" l="1"/>
  <c r="O1183" i="13"/>
  <c r="P1183" i="13" s="1"/>
  <c r="R1183" i="13"/>
  <c r="G1183" i="13"/>
  <c r="AB1183" i="13"/>
  <c r="AC1183" i="13" s="1"/>
  <c r="AD1183" i="13" s="1"/>
  <c r="L1183" i="13"/>
  <c r="B1184" i="13"/>
  <c r="X1183" i="13"/>
  <c r="I1185" i="3"/>
  <c r="Q1183" i="13" l="1"/>
  <c r="O1184" i="13"/>
  <c r="P1184" i="13" s="1"/>
  <c r="R1184" i="13"/>
  <c r="AB1184" i="13"/>
  <c r="AC1184" i="13" s="1"/>
  <c r="AD1184" i="13" s="1"/>
  <c r="B1185" i="13"/>
  <c r="L1184" i="13"/>
  <c r="G1184" i="13"/>
  <c r="X1184" i="13"/>
  <c r="I1186" i="3"/>
  <c r="Q1184" i="13" l="1"/>
  <c r="O1185" i="13"/>
  <c r="Q1185" i="13" s="1"/>
  <c r="R1185" i="13"/>
  <c r="L1185" i="13"/>
  <c r="G1185" i="13"/>
  <c r="AB1185" i="13"/>
  <c r="AC1185" i="13" s="1"/>
  <c r="AD1185" i="13" s="1"/>
  <c r="B1186" i="13"/>
  <c r="X1185" i="13"/>
  <c r="I1187" i="3"/>
  <c r="P1185" i="13" l="1"/>
  <c r="O1186" i="13"/>
  <c r="P1186" i="13" s="1"/>
  <c r="R1186" i="13"/>
  <c r="B1187" i="13"/>
  <c r="L1186" i="13"/>
  <c r="G1186" i="13"/>
  <c r="AB1186" i="13"/>
  <c r="AC1186" i="13" s="1"/>
  <c r="AD1186" i="13" s="1"/>
  <c r="X1186" i="13"/>
  <c r="I1188" i="3"/>
  <c r="Q1186" i="13" l="1"/>
  <c r="O1187" i="13"/>
  <c r="Q1187" i="13" s="1"/>
  <c r="R1187" i="13"/>
  <c r="AB1187" i="13"/>
  <c r="AC1187" i="13" s="1"/>
  <c r="AD1187" i="13" s="1"/>
  <c r="L1187" i="13"/>
  <c r="G1187" i="13"/>
  <c r="B1188" i="13"/>
  <c r="X1187" i="13"/>
  <c r="I1189" i="3"/>
  <c r="P1187" i="13" l="1"/>
  <c r="O1188" i="13"/>
  <c r="P1188" i="13" s="1"/>
  <c r="R1188" i="13"/>
  <c r="G1188" i="13"/>
  <c r="AB1188" i="13"/>
  <c r="AC1188" i="13" s="1"/>
  <c r="AD1188" i="13" s="1"/>
  <c r="L1188" i="13"/>
  <c r="B1189" i="13"/>
  <c r="X1188" i="13"/>
  <c r="I1190" i="3"/>
  <c r="Q1188" i="13" l="1"/>
  <c r="O1189" i="13"/>
  <c r="P1189" i="13" s="1"/>
  <c r="R1189" i="13"/>
  <c r="AB1189" i="13"/>
  <c r="AC1189" i="13" s="1"/>
  <c r="AD1189" i="13" s="1"/>
  <c r="L1189" i="13"/>
  <c r="B1190" i="13"/>
  <c r="G1189" i="13"/>
  <c r="X1189" i="13"/>
  <c r="I1191" i="3"/>
  <c r="Q1189" i="13" l="1"/>
  <c r="O1190" i="13"/>
  <c r="P1190" i="13" s="1"/>
  <c r="R1190" i="13"/>
  <c r="AB1190" i="13"/>
  <c r="AC1190" i="13" s="1"/>
  <c r="AD1190" i="13" s="1"/>
  <c r="B1191" i="13"/>
  <c r="L1190" i="13"/>
  <c r="X1190" i="13"/>
  <c r="G1190" i="13"/>
  <c r="I1192" i="3"/>
  <c r="Q1190" i="13" l="1"/>
  <c r="O1191" i="13"/>
  <c r="P1191" i="13" s="1"/>
  <c r="R1191" i="13"/>
  <c r="AB1191" i="13"/>
  <c r="AC1191" i="13" s="1"/>
  <c r="AD1191" i="13" s="1"/>
  <c r="B1192" i="13"/>
  <c r="X1191" i="13"/>
  <c r="L1191" i="13"/>
  <c r="G1191" i="13"/>
  <c r="I1193" i="3"/>
  <c r="Q1191" i="13" l="1"/>
  <c r="O1192" i="13"/>
  <c r="P1192" i="13" s="1"/>
  <c r="R1192" i="13"/>
  <c r="L1192" i="13"/>
  <c r="G1192" i="13"/>
  <c r="AB1192" i="13"/>
  <c r="AC1192" i="13" s="1"/>
  <c r="AD1192" i="13" s="1"/>
  <c r="B1193" i="13"/>
  <c r="X1192" i="13"/>
  <c r="I1194" i="3"/>
  <c r="Q1192" i="13" l="1"/>
  <c r="O1193" i="13"/>
  <c r="P1193" i="13" s="1"/>
  <c r="R1193" i="13"/>
  <c r="G1193" i="13"/>
  <c r="L1193" i="13"/>
  <c r="AB1193" i="13"/>
  <c r="AC1193" i="13" s="1"/>
  <c r="AD1193" i="13" s="1"/>
  <c r="B1194" i="13"/>
  <c r="X1193" i="13"/>
  <c r="I1195" i="3"/>
  <c r="Q1193" i="13" l="1"/>
  <c r="O1194" i="13"/>
  <c r="Q1194" i="13" s="1"/>
  <c r="R1194" i="13"/>
  <c r="G1194" i="13"/>
  <c r="AB1194" i="13"/>
  <c r="AC1194" i="13" s="1"/>
  <c r="AD1194" i="13" s="1"/>
  <c r="L1194" i="13"/>
  <c r="B1195" i="13"/>
  <c r="X1194" i="13"/>
  <c r="I1196" i="3"/>
  <c r="P1194" i="13" l="1"/>
  <c r="O1195" i="13"/>
  <c r="Q1195" i="13" s="1"/>
  <c r="R1195" i="13"/>
  <c r="L1195" i="13"/>
  <c r="AB1195" i="13"/>
  <c r="AC1195" i="13" s="1"/>
  <c r="AD1195" i="13" s="1"/>
  <c r="G1195" i="13"/>
  <c r="B1196" i="13"/>
  <c r="X1195" i="13"/>
  <c r="I1197" i="3"/>
  <c r="P1195" i="13" l="1"/>
  <c r="O1196" i="13"/>
  <c r="P1196" i="13" s="1"/>
  <c r="R1196" i="13"/>
  <c r="G1196" i="13"/>
  <c r="AB1196" i="13"/>
  <c r="AC1196" i="13" s="1"/>
  <c r="AD1196" i="13" s="1"/>
  <c r="B1197" i="13"/>
  <c r="X1196" i="13"/>
  <c r="L1196" i="13"/>
  <c r="I1198" i="3"/>
  <c r="Q1196" i="13" l="1"/>
  <c r="O1197" i="13"/>
  <c r="Q1197" i="13" s="1"/>
  <c r="R1197" i="13"/>
  <c r="L1197" i="13"/>
  <c r="G1197" i="13"/>
  <c r="B1198" i="13"/>
  <c r="X1197" i="13"/>
  <c r="AB1197" i="13"/>
  <c r="AC1197" i="13" s="1"/>
  <c r="AD1197" i="13" s="1"/>
  <c r="I1199" i="3"/>
  <c r="O1198" i="13" l="1"/>
  <c r="Q1198" i="13" s="1"/>
  <c r="R1198" i="13"/>
  <c r="P1197" i="13"/>
  <c r="L1198" i="13"/>
  <c r="AB1198" i="13"/>
  <c r="AC1198" i="13" s="1"/>
  <c r="AD1198" i="13" s="1"/>
  <c r="B1199" i="13"/>
  <c r="G1198" i="13"/>
  <c r="X1198" i="13"/>
  <c r="I1200" i="3"/>
  <c r="P1198" i="13" l="1"/>
  <c r="O1199" i="13"/>
  <c r="P1199" i="13" s="1"/>
  <c r="R1199" i="13"/>
  <c r="G1199" i="13"/>
  <c r="L1199" i="13"/>
  <c r="B1200" i="13"/>
  <c r="AB1199" i="13"/>
  <c r="AC1199" i="13" s="1"/>
  <c r="AD1199" i="13" s="1"/>
  <c r="X1199" i="13"/>
  <c r="I1201" i="3"/>
  <c r="Q1199" i="13" l="1"/>
  <c r="O1200" i="13"/>
  <c r="Q1200" i="13" s="1"/>
  <c r="R1200" i="13"/>
  <c r="L1200" i="13"/>
  <c r="G1200" i="13"/>
  <c r="AB1200" i="13"/>
  <c r="AC1200" i="13" s="1"/>
  <c r="AD1200" i="13" s="1"/>
  <c r="B1201" i="13"/>
  <c r="X1200" i="13"/>
  <c r="I1202" i="3"/>
  <c r="P1200" i="13" l="1"/>
  <c r="O1201" i="13"/>
  <c r="P1201" i="13" s="1"/>
  <c r="R1201" i="13"/>
  <c r="G1201" i="13"/>
  <c r="L1201" i="13"/>
  <c r="AB1201" i="13"/>
  <c r="AC1201" i="13" s="1"/>
  <c r="AD1201" i="13" s="1"/>
  <c r="B1202" i="13"/>
  <c r="X1201" i="13"/>
  <c r="I1203" i="3"/>
  <c r="Q1201" i="13" l="1"/>
  <c r="O1202" i="13"/>
  <c r="Q1202" i="13" s="1"/>
  <c r="R1202" i="13"/>
  <c r="G1202" i="13"/>
  <c r="AB1202" i="13"/>
  <c r="AC1202" i="13" s="1"/>
  <c r="AD1202" i="13" s="1"/>
  <c r="L1202" i="13"/>
  <c r="X1202" i="13"/>
  <c r="B1203" i="13"/>
  <c r="I1204" i="3"/>
  <c r="P1202" i="13" l="1"/>
  <c r="O1203" i="13"/>
  <c r="P1203" i="13" s="1"/>
  <c r="R1203" i="13"/>
  <c r="B1204" i="13"/>
  <c r="L1203" i="13"/>
  <c r="G1203" i="13"/>
  <c r="AB1203" i="13"/>
  <c r="AC1203" i="13" s="1"/>
  <c r="AD1203" i="13" s="1"/>
  <c r="X1203" i="13"/>
  <c r="I1205" i="3"/>
  <c r="Q1203" i="13" l="1"/>
  <c r="O1204" i="13"/>
  <c r="P1204" i="13" s="1"/>
  <c r="R1204" i="13"/>
  <c r="AB1204" i="13"/>
  <c r="AC1204" i="13" s="1"/>
  <c r="AD1204" i="13" s="1"/>
  <c r="L1204" i="13"/>
  <c r="G1204" i="13"/>
  <c r="B1205" i="13"/>
  <c r="X1204" i="13"/>
  <c r="I1206" i="3"/>
  <c r="Q1204" i="13" l="1"/>
  <c r="O1205" i="13"/>
  <c r="P1205" i="13" s="1"/>
  <c r="R1205" i="13"/>
  <c r="L1205" i="13"/>
  <c r="G1205" i="13"/>
  <c r="AB1205" i="13"/>
  <c r="AC1205" i="13" s="1"/>
  <c r="AD1205" i="13" s="1"/>
  <c r="X1205" i="13"/>
  <c r="B1206" i="13"/>
  <c r="I1207" i="3"/>
  <c r="Q1205" i="13" l="1"/>
  <c r="O1206" i="13"/>
  <c r="P1206" i="13" s="1"/>
  <c r="R1206" i="13"/>
  <c r="L1206" i="13"/>
  <c r="G1206" i="13"/>
  <c r="B1207" i="13"/>
  <c r="AB1206" i="13"/>
  <c r="AC1206" i="13" s="1"/>
  <c r="AD1206" i="13" s="1"/>
  <c r="X1206" i="13"/>
  <c r="I1208" i="3"/>
  <c r="Q1206" i="13" l="1"/>
  <c r="O1207" i="13"/>
  <c r="Q1207" i="13" s="1"/>
  <c r="R1207" i="13"/>
  <c r="AB1207" i="13"/>
  <c r="AC1207" i="13" s="1"/>
  <c r="AD1207" i="13" s="1"/>
  <c r="G1207" i="13"/>
  <c r="B1208" i="13"/>
  <c r="L1207" i="13"/>
  <c r="X1207" i="13"/>
  <c r="I1209" i="3"/>
  <c r="P1207" i="13" l="1"/>
  <c r="O1208" i="13"/>
  <c r="Q1208" i="13" s="1"/>
  <c r="R1208" i="13"/>
  <c r="AB1208" i="13"/>
  <c r="AC1208" i="13" s="1"/>
  <c r="AD1208" i="13" s="1"/>
  <c r="L1208" i="13"/>
  <c r="G1208" i="13"/>
  <c r="B1209" i="13"/>
  <c r="X1208" i="13"/>
  <c r="I1210" i="3"/>
  <c r="P1208" i="13" l="1"/>
  <c r="O1209" i="13"/>
  <c r="Q1209" i="13" s="1"/>
  <c r="R1209" i="13"/>
  <c r="L1209" i="13"/>
  <c r="AB1209" i="13"/>
  <c r="AC1209" i="13" s="1"/>
  <c r="AD1209" i="13" s="1"/>
  <c r="G1209" i="13"/>
  <c r="B1210" i="13"/>
  <c r="X1209" i="13"/>
  <c r="I1211" i="3"/>
  <c r="P1209" i="13" l="1"/>
  <c r="O1210" i="13"/>
  <c r="P1210" i="13" s="1"/>
  <c r="R1210" i="13"/>
  <c r="L1210" i="13"/>
  <c r="G1210" i="13"/>
  <c r="AB1210" i="13"/>
  <c r="AC1210" i="13" s="1"/>
  <c r="AD1210" i="13" s="1"/>
  <c r="B1211" i="13"/>
  <c r="X1210" i="13"/>
  <c r="I1212" i="3"/>
  <c r="Q1210" i="13" l="1"/>
  <c r="O1211" i="13"/>
  <c r="P1211" i="13" s="1"/>
  <c r="R1211" i="13"/>
  <c r="L1211" i="13"/>
  <c r="G1211" i="13"/>
  <c r="AB1211" i="13"/>
  <c r="AC1211" i="13" s="1"/>
  <c r="AD1211" i="13" s="1"/>
  <c r="B1212" i="13"/>
  <c r="X1211" i="13"/>
  <c r="I1213" i="3"/>
  <c r="Q1211" i="13" l="1"/>
  <c r="O1212" i="13"/>
  <c r="P1212" i="13" s="1"/>
  <c r="R1212" i="13"/>
  <c r="L1212" i="13"/>
  <c r="G1212" i="13"/>
  <c r="AB1212" i="13"/>
  <c r="AC1212" i="13" s="1"/>
  <c r="AD1212" i="13" s="1"/>
  <c r="B1213" i="13"/>
  <c r="X1212" i="13"/>
  <c r="I1214" i="3"/>
  <c r="Q1212" i="13" l="1"/>
  <c r="O1213" i="13"/>
  <c r="P1213" i="13" s="1"/>
  <c r="R1213" i="13"/>
  <c r="L1213" i="13"/>
  <c r="AB1213" i="13"/>
  <c r="AC1213" i="13" s="1"/>
  <c r="AD1213" i="13" s="1"/>
  <c r="G1213" i="13"/>
  <c r="B1214" i="13"/>
  <c r="X1213" i="13"/>
  <c r="I1215" i="3"/>
  <c r="Q1213" i="13" l="1"/>
  <c r="O1214" i="13"/>
  <c r="P1214" i="13" s="1"/>
  <c r="R1214" i="13"/>
  <c r="G1214" i="13"/>
  <c r="AB1214" i="13"/>
  <c r="AC1214" i="13" s="1"/>
  <c r="AD1214" i="13" s="1"/>
  <c r="X1214" i="13"/>
  <c r="B1215" i="13"/>
  <c r="L1214" i="13"/>
  <c r="I1216" i="3"/>
  <c r="Q1214" i="13" l="1"/>
  <c r="O1215" i="13"/>
  <c r="Q1215" i="13" s="1"/>
  <c r="R1215" i="13"/>
  <c r="G1215" i="13"/>
  <c r="X1215" i="13"/>
  <c r="AB1215" i="13"/>
  <c r="AC1215" i="13" s="1"/>
  <c r="AD1215" i="13" s="1"/>
  <c r="B1216" i="13"/>
  <c r="L1215" i="13"/>
  <c r="I1217" i="3"/>
  <c r="P1215" i="13" l="1"/>
  <c r="O1216" i="13"/>
  <c r="P1216" i="13" s="1"/>
  <c r="R1216" i="13"/>
  <c r="AB1216" i="13"/>
  <c r="AC1216" i="13" s="1"/>
  <c r="AD1216" i="13" s="1"/>
  <c r="X1216" i="13"/>
  <c r="B1217" i="13"/>
  <c r="L1216" i="13"/>
  <c r="G1216" i="13"/>
  <c r="I1218" i="3"/>
  <c r="Q1216" i="13" l="1"/>
  <c r="O1217" i="13"/>
  <c r="Q1217" i="13" s="1"/>
  <c r="R1217" i="13"/>
  <c r="AB1217" i="13"/>
  <c r="AC1217" i="13" s="1"/>
  <c r="AD1217" i="13" s="1"/>
  <c r="X1217" i="13"/>
  <c r="B1218" i="13"/>
  <c r="G1217" i="13"/>
  <c r="L1217" i="13"/>
  <c r="I1219" i="3"/>
  <c r="P1217" i="13" l="1"/>
  <c r="O1218" i="13"/>
  <c r="P1218" i="13" s="1"/>
  <c r="R1218" i="13"/>
  <c r="L1218" i="13"/>
  <c r="AB1218" i="13"/>
  <c r="AC1218" i="13" s="1"/>
  <c r="AD1218" i="13" s="1"/>
  <c r="B1219" i="13"/>
  <c r="G1218" i="13"/>
  <c r="X1218" i="13"/>
  <c r="I1220" i="3"/>
  <c r="Q1218" i="13" l="1"/>
  <c r="O1219" i="13"/>
  <c r="P1219" i="13" s="1"/>
  <c r="R1219" i="13"/>
  <c r="AB1219" i="13"/>
  <c r="AC1219" i="13" s="1"/>
  <c r="AD1219" i="13" s="1"/>
  <c r="L1219" i="13"/>
  <c r="G1219" i="13"/>
  <c r="B1220" i="13"/>
  <c r="X1219" i="13"/>
  <c r="I1221" i="3"/>
  <c r="Q1219" i="13" l="1"/>
  <c r="O1220" i="13"/>
  <c r="P1220" i="13" s="1"/>
  <c r="R1220" i="13"/>
  <c r="G1220" i="13"/>
  <c r="AB1220" i="13"/>
  <c r="AC1220" i="13" s="1"/>
  <c r="AD1220" i="13" s="1"/>
  <c r="L1220" i="13"/>
  <c r="B1221" i="13"/>
  <c r="X1220" i="13"/>
  <c r="I1222" i="3"/>
  <c r="Q1220" i="13" l="1"/>
  <c r="O1221" i="13"/>
  <c r="Q1221" i="13" s="1"/>
  <c r="R1221" i="13"/>
  <c r="L1221" i="13"/>
  <c r="G1221" i="13"/>
  <c r="AB1221" i="13"/>
  <c r="AC1221" i="13" s="1"/>
  <c r="AD1221" i="13" s="1"/>
  <c r="X1221" i="13"/>
  <c r="B1222" i="13"/>
  <c r="I1223" i="3"/>
  <c r="P1221" i="13" l="1"/>
  <c r="O1222" i="13"/>
  <c r="P1222" i="13" s="1"/>
  <c r="R1222" i="13"/>
  <c r="L1222" i="13"/>
  <c r="G1222" i="13"/>
  <c r="AB1222" i="13"/>
  <c r="AC1222" i="13" s="1"/>
  <c r="AD1222" i="13" s="1"/>
  <c r="X1222" i="13"/>
  <c r="B1223" i="13"/>
  <c r="I1224" i="3"/>
  <c r="Q1222" i="13" l="1"/>
  <c r="O1223" i="13"/>
  <c r="P1223" i="13" s="1"/>
  <c r="R1223" i="13"/>
  <c r="L1223" i="13"/>
  <c r="G1223" i="13"/>
  <c r="B1224" i="13"/>
  <c r="AB1223" i="13"/>
  <c r="AC1223" i="13" s="1"/>
  <c r="AD1223" i="13" s="1"/>
  <c r="X1223" i="13"/>
  <c r="I1225" i="3"/>
  <c r="Q1223" i="13" l="1"/>
  <c r="O1224" i="13"/>
  <c r="P1224" i="13" s="1"/>
  <c r="R1224" i="13"/>
  <c r="G1224" i="13"/>
  <c r="L1224" i="13"/>
  <c r="AB1224" i="13"/>
  <c r="AC1224" i="13" s="1"/>
  <c r="AD1224" i="13" s="1"/>
  <c r="X1224" i="13"/>
  <c r="B1225" i="13"/>
  <c r="I1226" i="3"/>
  <c r="Q1224" i="13" l="1"/>
  <c r="O1225" i="13"/>
  <c r="P1225" i="13" s="1"/>
  <c r="R1225" i="13"/>
  <c r="L1225" i="13"/>
  <c r="G1225" i="13"/>
  <c r="B1226" i="13"/>
  <c r="AB1225" i="13"/>
  <c r="AC1225" i="13" s="1"/>
  <c r="AD1225" i="13" s="1"/>
  <c r="X1225" i="13"/>
  <c r="I1227" i="3"/>
  <c r="Q1225" i="13" l="1"/>
  <c r="O1226" i="13"/>
  <c r="Q1226" i="13" s="1"/>
  <c r="R1226" i="13"/>
  <c r="G1226" i="13"/>
  <c r="AB1226" i="13"/>
  <c r="AC1226" i="13" s="1"/>
  <c r="AD1226" i="13" s="1"/>
  <c r="L1226" i="13"/>
  <c r="B1227" i="13"/>
  <c r="X1226" i="13"/>
  <c r="I1228" i="3"/>
  <c r="P1226" i="13" l="1"/>
  <c r="O1227" i="13"/>
  <c r="Q1227" i="13" s="1"/>
  <c r="R1227" i="13"/>
  <c r="L1227" i="13"/>
  <c r="G1227" i="13"/>
  <c r="AB1227" i="13"/>
  <c r="AC1227" i="13" s="1"/>
  <c r="AD1227" i="13" s="1"/>
  <c r="B1228" i="13"/>
  <c r="X1227" i="13"/>
  <c r="I1229" i="3"/>
  <c r="P1227" i="13" l="1"/>
  <c r="O1228" i="13"/>
  <c r="Q1228" i="13" s="1"/>
  <c r="R1228" i="13"/>
  <c r="AB1228" i="13"/>
  <c r="AC1228" i="13" s="1"/>
  <c r="AD1228" i="13" s="1"/>
  <c r="G1228" i="13"/>
  <c r="B1229" i="13"/>
  <c r="L1228" i="13"/>
  <c r="X1228" i="13"/>
  <c r="I1230" i="3"/>
  <c r="P1228" i="13" l="1"/>
  <c r="O1229" i="13"/>
  <c r="Q1229" i="13" s="1"/>
  <c r="R1229" i="13"/>
  <c r="AB1229" i="13"/>
  <c r="AC1229" i="13" s="1"/>
  <c r="AD1229" i="13" s="1"/>
  <c r="G1229" i="13"/>
  <c r="B1230" i="13"/>
  <c r="L1229" i="13"/>
  <c r="X1229" i="13"/>
  <c r="I1231" i="3"/>
  <c r="P1229" i="13" l="1"/>
  <c r="O1230" i="13"/>
  <c r="Q1230" i="13" s="1"/>
  <c r="R1230" i="13"/>
  <c r="G1230" i="13"/>
  <c r="AB1230" i="13"/>
  <c r="AC1230" i="13" s="1"/>
  <c r="AD1230" i="13" s="1"/>
  <c r="L1230" i="13"/>
  <c r="B1231" i="13"/>
  <c r="X1230" i="13"/>
  <c r="I1232" i="3"/>
  <c r="P1230" i="13" l="1"/>
  <c r="O1231" i="13"/>
  <c r="Q1231" i="13" s="1"/>
  <c r="R1231" i="13"/>
  <c r="L1231" i="13"/>
  <c r="G1231" i="13"/>
  <c r="AB1231" i="13"/>
  <c r="AC1231" i="13" s="1"/>
  <c r="AD1231" i="13" s="1"/>
  <c r="B1232" i="13"/>
  <c r="X1231" i="13"/>
  <c r="I1233" i="3"/>
  <c r="P1231" i="13" l="1"/>
  <c r="O1232" i="13"/>
  <c r="Q1232" i="13" s="1"/>
  <c r="R1232" i="13"/>
  <c r="G1232" i="13"/>
  <c r="AB1232" i="13"/>
  <c r="AC1232" i="13" s="1"/>
  <c r="AD1232" i="13" s="1"/>
  <c r="L1232" i="13"/>
  <c r="B1233" i="13"/>
  <c r="X1232" i="13"/>
  <c r="I1234" i="3"/>
  <c r="P1232" i="13" l="1"/>
  <c r="O1233" i="13"/>
  <c r="Q1233" i="13" s="1"/>
  <c r="R1233" i="13"/>
  <c r="L1233" i="13"/>
  <c r="AB1233" i="13"/>
  <c r="AC1233" i="13" s="1"/>
  <c r="AD1233" i="13" s="1"/>
  <c r="X1233" i="13"/>
  <c r="G1233" i="13"/>
  <c r="B1234" i="13"/>
  <c r="I1235" i="3"/>
  <c r="P1233" i="13" l="1"/>
  <c r="O1234" i="13"/>
  <c r="Q1234" i="13" s="1"/>
  <c r="R1234" i="13"/>
  <c r="G1234" i="13"/>
  <c r="AB1234" i="13"/>
  <c r="AC1234" i="13" s="1"/>
  <c r="AD1234" i="13" s="1"/>
  <c r="L1234" i="13"/>
  <c r="B1235" i="13"/>
  <c r="X1234" i="13"/>
  <c r="I1236" i="3"/>
  <c r="P1234" i="13" l="1"/>
  <c r="O1235" i="13"/>
  <c r="P1235" i="13" s="1"/>
  <c r="R1235" i="13"/>
  <c r="L1235" i="13"/>
  <c r="G1235" i="13"/>
  <c r="B1236" i="13"/>
  <c r="AB1235" i="13"/>
  <c r="AC1235" i="13" s="1"/>
  <c r="AD1235" i="13" s="1"/>
  <c r="X1235" i="13"/>
  <c r="I1237" i="3"/>
  <c r="Q1235" i="13" l="1"/>
  <c r="O1236" i="13"/>
  <c r="Q1236" i="13" s="1"/>
  <c r="R1236" i="13"/>
  <c r="L1236" i="13"/>
  <c r="G1236" i="13"/>
  <c r="AB1236" i="13"/>
  <c r="AC1236" i="13" s="1"/>
  <c r="AD1236" i="13" s="1"/>
  <c r="B1237" i="13"/>
  <c r="X1236" i="13"/>
  <c r="I1238" i="3"/>
  <c r="P1236" i="13" l="1"/>
  <c r="O1237" i="13"/>
  <c r="P1237" i="13" s="1"/>
  <c r="R1237" i="13"/>
  <c r="L1237" i="13"/>
  <c r="AB1237" i="13"/>
  <c r="AC1237" i="13" s="1"/>
  <c r="AD1237" i="13" s="1"/>
  <c r="G1237" i="13"/>
  <c r="B1238" i="13"/>
  <c r="X1237" i="13"/>
  <c r="I1239" i="3"/>
  <c r="Q1237" i="13" l="1"/>
  <c r="O1238" i="13"/>
  <c r="Q1238" i="13" s="1"/>
  <c r="R1238" i="13"/>
  <c r="L1238" i="13"/>
  <c r="G1238" i="13"/>
  <c r="AB1238" i="13"/>
  <c r="AC1238" i="13" s="1"/>
  <c r="AD1238" i="13" s="1"/>
  <c r="B1239" i="13"/>
  <c r="X1238" i="13"/>
  <c r="I1240" i="3"/>
  <c r="P1238" i="13" l="1"/>
  <c r="O1239" i="13"/>
  <c r="Q1239" i="13" s="1"/>
  <c r="R1239" i="13"/>
  <c r="AB1239" i="13"/>
  <c r="AC1239" i="13" s="1"/>
  <c r="AD1239" i="13" s="1"/>
  <c r="B1240" i="13"/>
  <c r="X1239" i="13"/>
  <c r="L1239" i="13"/>
  <c r="G1239" i="13"/>
  <c r="I1241" i="3"/>
  <c r="P1239" i="13" l="1"/>
  <c r="O1240" i="13"/>
  <c r="Q1240" i="13" s="1"/>
  <c r="R1240" i="13"/>
  <c r="L1240" i="13"/>
  <c r="G1240" i="13"/>
  <c r="AB1240" i="13"/>
  <c r="AC1240" i="13" s="1"/>
  <c r="AD1240" i="13" s="1"/>
  <c r="B1241" i="13"/>
  <c r="X1240" i="13"/>
  <c r="I1242" i="3"/>
  <c r="P1240" i="13" l="1"/>
  <c r="O1241" i="13"/>
  <c r="Q1241" i="13" s="1"/>
  <c r="R1241" i="13"/>
  <c r="L1241" i="13"/>
  <c r="AB1241" i="13"/>
  <c r="AC1241" i="13" s="1"/>
  <c r="AD1241" i="13" s="1"/>
  <c r="G1241" i="13"/>
  <c r="B1242" i="13"/>
  <c r="X1241" i="13"/>
  <c r="I1243" i="3"/>
  <c r="P1241" i="13" l="1"/>
  <c r="O1242" i="13"/>
  <c r="Q1242" i="13" s="1"/>
  <c r="R1242" i="13"/>
  <c r="L1242" i="13"/>
  <c r="G1242" i="13"/>
  <c r="AB1242" i="13"/>
  <c r="AC1242" i="13" s="1"/>
  <c r="AD1242" i="13" s="1"/>
  <c r="B1243" i="13"/>
  <c r="X1242" i="13"/>
  <c r="I1244" i="3"/>
  <c r="P1242" i="13" l="1"/>
  <c r="O1243" i="13"/>
  <c r="P1243" i="13" s="1"/>
  <c r="R1243" i="13"/>
  <c r="L1243" i="13"/>
  <c r="AB1243" i="13"/>
  <c r="AC1243" i="13" s="1"/>
  <c r="AD1243" i="13" s="1"/>
  <c r="G1243" i="13"/>
  <c r="B1244" i="13"/>
  <c r="X1243" i="13"/>
  <c r="I1245" i="3"/>
  <c r="Q1243" i="13" l="1"/>
  <c r="O1244" i="13"/>
  <c r="P1244" i="13" s="1"/>
  <c r="R1244" i="13"/>
  <c r="G1244" i="13"/>
  <c r="AB1244" i="13"/>
  <c r="AC1244" i="13" s="1"/>
  <c r="AD1244" i="13" s="1"/>
  <c r="B1245" i="13"/>
  <c r="L1244" i="13"/>
  <c r="X1244" i="13"/>
  <c r="I1246" i="3"/>
  <c r="Q1244" i="13" l="1"/>
  <c r="O1245" i="13"/>
  <c r="P1245" i="13" s="1"/>
  <c r="R1245" i="13"/>
  <c r="L1245" i="13"/>
  <c r="G1245" i="13"/>
  <c r="AB1245" i="13"/>
  <c r="AC1245" i="13" s="1"/>
  <c r="AD1245" i="13" s="1"/>
  <c r="B1246" i="13"/>
  <c r="X1245" i="13"/>
  <c r="I1247" i="3"/>
  <c r="Q1245" i="13" l="1"/>
  <c r="O1246" i="13"/>
  <c r="Q1246" i="13" s="1"/>
  <c r="R1246" i="13"/>
  <c r="G1246" i="13"/>
  <c r="L1246" i="13"/>
  <c r="AB1246" i="13"/>
  <c r="AC1246" i="13" s="1"/>
  <c r="AD1246" i="13" s="1"/>
  <c r="B1247" i="13"/>
  <c r="X1246" i="13"/>
  <c r="I1248" i="3"/>
  <c r="O1247" i="13" l="1"/>
  <c r="Q1247" i="13" s="1"/>
  <c r="R1247" i="13"/>
  <c r="P1246" i="13"/>
  <c r="G1247" i="13"/>
  <c r="AB1247" i="13"/>
  <c r="AC1247" i="13" s="1"/>
  <c r="AD1247" i="13" s="1"/>
  <c r="L1247" i="13"/>
  <c r="B1248" i="13"/>
  <c r="X1247" i="13"/>
  <c r="P1247" i="13"/>
  <c r="I1249" i="3"/>
  <c r="O1248" i="13" l="1"/>
  <c r="P1248" i="13" s="1"/>
  <c r="R1248" i="13"/>
  <c r="L1248" i="13"/>
  <c r="G1248" i="13"/>
  <c r="AB1248" i="13"/>
  <c r="AC1248" i="13" s="1"/>
  <c r="AD1248" i="13" s="1"/>
  <c r="B1249" i="13"/>
  <c r="X1248" i="13"/>
  <c r="I1250" i="3"/>
  <c r="Q1248" i="13" l="1"/>
  <c r="O1249" i="13"/>
  <c r="Q1249" i="13" s="1"/>
  <c r="R1249" i="13"/>
  <c r="AB1249" i="13"/>
  <c r="AC1249" i="13" s="1"/>
  <c r="AD1249" i="13" s="1"/>
  <c r="L1249" i="13"/>
  <c r="B1250" i="13"/>
  <c r="X1249" i="13"/>
  <c r="G1249" i="13"/>
  <c r="I1251" i="3"/>
  <c r="P1249" i="13" l="1"/>
  <c r="O1250" i="13"/>
  <c r="Q1250" i="13" s="1"/>
  <c r="R1250" i="13"/>
  <c r="L1250" i="13"/>
  <c r="G1250" i="13"/>
  <c r="AB1250" i="13"/>
  <c r="AC1250" i="13" s="1"/>
  <c r="AD1250" i="13" s="1"/>
  <c r="B1251" i="13"/>
  <c r="X1250" i="13"/>
  <c r="I1252" i="3"/>
  <c r="P1250" i="13" l="1"/>
  <c r="O1251" i="13"/>
  <c r="Q1251" i="13" s="1"/>
  <c r="R1251" i="13"/>
  <c r="G1251" i="13"/>
  <c r="AB1251" i="13"/>
  <c r="AC1251" i="13" s="1"/>
  <c r="AD1251" i="13" s="1"/>
  <c r="L1251" i="13"/>
  <c r="B1252" i="13"/>
  <c r="X1251" i="13"/>
  <c r="I1253" i="3"/>
  <c r="P1251" i="13" l="1"/>
  <c r="O1252" i="13"/>
  <c r="P1252" i="13" s="1"/>
  <c r="R1252" i="13"/>
  <c r="AB1252" i="13"/>
  <c r="AC1252" i="13" s="1"/>
  <c r="AD1252" i="13" s="1"/>
  <c r="G1252" i="13"/>
  <c r="L1252" i="13"/>
  <c r="B1253" i="13"/>
  <c r="X1252" i="13"/>
  <c r="I1254" i="3"/>
  <c r="Q1252" i="13" l="1"/>
  <c r="O1253" i="13"/>
  <c r="Q1253" i="13" s="1"/>
  <c r="R1253" i="13"/>
  <c r="L1253" i="13"/>
  <c r="G1253" i="13"/>
  <c r="AB1253" i="13"/>
  <c r="AC1253" i="13" s="1"/>
  <c r="AD1253" i="13" s="1"/>
  <c r="B1254" i="13"/>
  <c r="X1253" i="13"/>
  <c r="I1255" i="3"/>
  <c r="P1253" i="13" l="1"/>
  <c r="O1254" i="13"/>
  <c r="P1254" i="13" s="1"/>
  <c r="R1254" i="13"/>
  <c r="G1254" i="13"/>
  <c r="AB1254" i="13"/>
  <c r="AC1254" i="13" s="1"/>
  <c r="AD1254" i="13" s="1"/>
  <c r="L1254" i="13"/>
  <c r="B1255" i="13"/>
  <c r="X1254" i="13"/>
  <c r="I1256" i="3"/>
  <c r="Q1254" i="13" l="1"/>
  <c r="O1255" i="13"/>
  <c r="Q1255" i="13" s="1"/>
  <c r="R1255" i="13"/>
  <c r="L1255" i="13"/>
  <c r="G1255" i="13"/>
  <c r="AB1255" i="13"/>
  <c r="AC1255" i="13" s="1"/>
  <c r="AD1255" i="13" s="1"/>
  <c r="B1256" i="13"/>
  <c r="X1255" i="13"/>
  <c r="I1257" i="3"/>
  <c r="P1255" i="13" l="1"/>
  <c r="O1256" i="13"/>
  <c r="P1256" i="13" s="1"/>
  <c r="R1256" i="13"/>
  <c r="L1256" i="13"/>
  <c r="G1256" i="13"/>
  <c r="AB1256" i="13"/>
  <c r="AC1256" i="13" s="1"/>
  <c r="AD1256" i="13" s="1"/>
  <c r="B1257" i="13"/>
  <c r="X1256" i="13"/>
  <c r="I1258" i="3"/>
  <c r="Q1256" i="13" l="1"/>
  <c r="O1257" i="13"/>
  <c r="P1257" i="13" s="1"/>
  <c r="R1257" i="13"/>
  <c r="L1257" i="13"/>
  <c r="AB1257" i="13"/>
  <c r="AC1257" i="13" s="1"/>
  <c r="AD1257" i="13" s="1"/>
  <c r="G1257" i="13"/>
  <c r="X1257" i="13"/>
  <c r="B1258" i="13"/>
  <c r="I1259" i="3"/>
  <c r="Q1257" i="13" l="1"/>
  <c r="O1258" i="13"/>
  <c r="P1258" i="13" s="1"/>
  <c r="R1258" i="13"/>
  <c r="G1258" i="13"/>
  <c r="L1258" i="13"/>
  <c r="B1259" i="13"/>
  <c r="AB1258" i="13"/>
  <c r="AC1258" i="13" s="1"/>
  <c r="AD1258" i="13" s="1"/>
  <c r="X1258" i="13"/>
  <c r="I1260" i="3"/>
  <c r="Q1258" i="13" l="1"/>
  <c r="O1259" i="13"/>
  <c r="P1259" i="13" s="1"/>
  <c r="R1259" i="13"/>
  <c r="G1259" i="13"/>
  <c r="L1259" i="13"/>
  <c r="AB1259" i="13"/>
  <c r="AC1259" i="13" s="1"/>
  <c r="AD1259" i="13" s="1"/>
  <c r="B1260" i="13"/>
  <c r="X1259" i="13"/>
  <c r="I1261" i="3"/>
  <c r="Q1259" i="13" l="1"/>
  <c r="O1260" i="13"/>
  <c r="P1260" i="13" s="1"/>
  <c r="R1260" i="13"/>
  <c r="G1260" i="13"/>
  <c r="L1260" i="13"/>
  <c r="AB1260" i="13"/>
  <c r="AC1260" i="13" s="1"/>
  <c r="AD1260" i="13" s="1"/>
  <c r="B1261" i="13"/>
  <c r="X1260" i="13"/>
  <c r="I1262" i="3"/>
  <c r="Q1260" i="13" l="1"/>
  <c r="O1261" i="13"/>
  <c r="P1261" i="13" s="1"/>
  <c r="R1261" i="13"/>
  <c r="G1261" i="13"/>
  <c r="AB1261" i="13"/>
  <c r="AC1261" i="13" s="1"/>
  <c r="AD1261" i="13" s="1"/>
  <c r="L1261" i="13"/>
  <c r="B1262" i="13"/>
  <c r="X1261" i="13"/>
  <c r="I1263" i="3"/>
  <c r="Q1261" i="13" l="1"/>
  <c r="O1262" i="13"/>
  <c r="P1262" i="13" s="1"/>
  <c r="R1262" i="13"/>
  <c r="L1262" i="13"/>
  <c r="G1262" i="13"/>
  <c r="AB1262" i="13"/>
  <c r="AC1262" i="13" s="1"/>
  <c r="AD1262" i="13" s="1"/>
  <c r="B1263" i="13"/>
  <c r="X1262" i="13"/>
  <c r="I1264" i="3"/>
  <c r="Q1262" i="13" l="1"/>
  <c r="O1263" i="13"/>
  <c r="P1263" i="13" s="1"/>
  <c r="R1263" i="13"/>
  <c r="G1263" i="13"/>
  <c r="L1263" i="13"/>
  <c r="AB1263" i="13"/>
  <c r="AC1263" i="13" s="1"/>
  <c r="AD1263" i="13" s="1"/>
  <c r="B1264" i="13"/>
  <c r="X1263" i="13"/>
  <c r="I1265" i="3"/>
  <c r="Q1263" i="13" l="1"/>
  <c r="O1264" i="13"/>
  <c r="P1264" i="13" s="1"/>
  <c r="R1264" i="13"/>
  <c r="L1264" i="13"/>
  <c r="AB1264" i="13"/>
  <c r="AC1264" i="13" s="1"/>
  <c r="AD1264" i="13" s="1"/>
  <c r="G1264" i="13"/>
  <c r="B1265" i="13"/>
  <c r="X1264" i="13"/>
  <c r="I1266" i="3"/>
  <c r="Q1264" i="13" l="1"/>
  <c r="O1265" i="13"/>
  <c r="Q1265" i="13" s="1"/>
  <c r="R1265" i="13"/>
  <c r="G1265" i="13"/>
  <c r="L1265" i="13"/>
  <c r="B1266" i="13"/>
  <c r="AB1265" i="13"/>
  <c r="AC1265" i="13" s="1"/>
  <c r="AD1265" i="13" s="1"/>
  <c r="X1265" i="13"/>
  <c r="I1267" i="3"/>
  <c r="P1265" i="13" l="1"/>
  <c r="O1266" i="13"/>
  <c r="Q1266" i="13" s="1"/>
  <c r="R1266" i="13"/>
  <c r="L1266" i="13"/>
  <c r="AB1266" i="13"/>
  <c r="AC1266" i="13" s="1"/>
  <c r="AD1266" i="13" s="1"/>
  <c r="B1267" i="13"/>
  <c r="G1266" i="13"/>
  <c r="X1266" i="13"/>
  <c r="I1268" i="3"/>
  <c r="P1266" i="13" l="1"/>
  <c r="O1267" i="13"/>
  <c r="P1267" i="13" s="1"/>
  <c r="R1267" i="13"/>
  <c r="G1267" i="13"/>
  <c r="L1267" i="13"/>
  <c r="AB1267" i="13"/>
  <c r="AC1267" i="13" s="1"/>
  <c r="AD1267" i="13" s="1"/>
  <c r="B1268" i="13"/>
  <c r="X1267" i="13"/>
  <c r="I1269" i="3"/>
  <c r="Q1267" i="13" l="1"/>
  <c r="O1268" i="13"/>
  <c r="P1268" i="13" s="1"/>
  <c r="R1268" i="13"/>
  <c r="AB1268" i="13"/>
  <c r="AC1268" i="13" s="1"/>
  <c r="AD1268" i="13" s="1"/>
  <c r="L1268" i="13"/>
  <c r="G1268" i="13"/>
  <c r="B1269" i="13"/>
  <c r="X1268" i="13"/>
  <c r="I1270" i="3"/>
  <c r="Q1268" i="13" l="1"/>
  <c r="O1269" i="13"/>
  <c r="P1269" i="13" s="1"/>
  <c r="R1269" i="13"/>
  <c r="B1270" i="13"/>
  <c r="G1269" i="13"/>
  <c r="X1269" i="13"/>
  <c r="L1269" i="13"/>
  <c r="AB1269" i="13"/>
  <c r="AC1269" i="13" s="1"/>
  <c r="AD1269" i="13" s="1"/>
  <c r="I1271" i="3"/>
  <c r="Q1269" i="13" l="1"/>
  <c r="O1270" i="13"/>
  <c r="P1270" i="13" s="1"/>
  <c r="R1270" i="13"/>
  <c r="G1270" i="13"/>
  <c r="L1270" i="13"/>
  <c r="AB1270" i="13"/>
  <c r="AC1270" i="13" s="1"/>
  <c r="AD1270" i="13" s="1"/>
  <c r="B1271" i="13"/>
  <c r="X1270" i="13"/>
  <c r="I1272" i="3"/>
  <c r="Q1270" i="13" l="1"/>
  <c r="O1271" i="13"/>
  <c r="Q1271" i="13" s="1"/>
  <c r="R1271" i="13"/>
  <c r="L1271" i="13"/>
  <c r="AB1271" i="13"/>
  <c r="AC1271" i="13" s="1"/>
  <c r="AD1271" i="13" s="1"/>
  <c r="G1271" i="13"/>
  <c r="B1272" i="13"/>
  <c r="X1271" i="13"/>
  <c r="I1273" i="3"/>
  <c r="P1271" i="13" l="1"/>
  <c r="O1272" i="13"/>
  <c r="P1272" i="13" s="1"/>
  <c r="R1272" i="13"/>
  <c r="L1272" i="13"/>
  <c r="G1272" i="13"/>
  <c r="AB1272" i="13"/>
  <c r="AC1272" i="13" s="1"/>
  <c r="AD1272" i="13" s="1"/>
  <c r="X1272" i="13"/>
  <c r="B1273" i="13"/>
  <c r="I1274" i="3"/>
  <c r="Q1272" i="13" l="1"/>
  <c r="O1273" i="13"/>
  <c r="P1273" i="13" s="1"/>
  <c r="R1273" i="13"/>
  <c r="G1273" i="13"/>
  <c r="AB1273" i="13"/>
  <c r="AC1273" i="13" s="1"/>
  <c r="AD1273" i="13" s="1"/>
  <c r="L1273" i="13"/>
  <c r="X1273" i="13"/>
  <c r="B1274" i="13"/>
  <c r="I1275" i="3"/>
  <c r="Q1273" i="13" l="1"/>
  <c r="O1274" i="13"/>
  <c r="P1274" i="13" s="1"/>
  <c r="R1274" i="13"/>
  <c r="L1274" i="13"/>
  <c r="G1274" i="13"/>
  <c r="AB1274" i="13"/>
  <c r="AC1274" i="13" s="1"/>
  <c r="AD1274" i="13" s="1"/>
  <c r="B1275" i="13"/>
  <c r="X1274" i="13"/>
  <c r="I1276" i="3"/>
  <c r="Q1274" i="13" l="1"/>
  <c r="O1275" i="13"/>
  <c r="P1275" i="13" s="1"/>
  <c r="R1275" i="13"/>
  <c r="L1275" i="13"/>
  <c r="AB1275" i="13"/>
  <c r="AC1275" i="13" s="1"/>
  <c r="AD1275" i="13" s="1"/>
  <c r="G1275" i="13"/>
  <c r="B1276" i="13"/>
  <c r="X1275" i="13"/>
  <c r="I1277" i="3"/>
  <c r="Q1275" i="13" l="1"/>
  <c r="O1276" i="13"/>
  <c r="Q1276" i="13" s="1"/>
  <c r="R1276" i="13"/>
  <c r="AB1276" i="13"/>
  <c r="AC1276" i="13" s="1"/>
  <c r="AD1276" i="13" s="1"/>
  <c r="B1277" i="13"/>
  <c r="L1276" i="13"/>
  <c r="G1276" i="13"/>
  <c r="X1276" i="13"/>
  <c r="I1278" i="3"/>
  <c r="P1276" i="13" l="1"/>
  <c r="O1277" i="13"/>
  <c r="Q1277" i="13" s="1"/>
  <c r="R1277" i="13"/>
  <c r="G1277" i="13"/>
  <c r="L1277" i="13"/>
  <c r="AB1277" i="13"/>
  <c r="AC1277" i="13" s="1"/>
  <c r="AD1277" i="13" s="1"/>
  <c r="B1278" i="13"/>
  <c r="X1277" i="13"/>
  <c r="I1279" i="3"/>
  <c r="P1277" i="13" l="1"/>
  <c r="O1278" i="13"/>
  <c r="P1278" i="13" s="1"/>
  <c r="R1278" i="13"/>
  <c r="L1278" i="13"/>
  <c r="G1278" i="13"/>
  <c r="AB1278" i="13"/>
  <c r="AC1278" i="13" s="1"/>
  <c r="AD1278" i="13" s="1"/>
  <c r="B1279" i="13"/>
  <c r="X1278" i="13"/>
  <c r="I1280" i="3"/>
  <c r="Q1278" i="13" l="1"/>
  <c r="O1279" i="13"/>
  <c r="Q1279" i="13" s="1"/>
  <c r="R1279" i="13"/>
  <c r="G1279" i="13"/>
  <c r="L1279" i="13"/>
  <c r="AB1279" i="13"/>
  <c r="AC1279" i="13" s="1"/>
  <c r="AD1279" i="13" s="1"/>
  <c r="B1280" i="13"/>
  <c r="X1279" i="13"/>
  <c r="I1281" i="3"/>
  <c r="P1279" i="13" l="1"/>
  <c r="O1280" i="13"/>
  <c r="Q1280" i="13" s="1"/>
  <c r="R1280" i="13"/>
  <c r="G1280" i="13"/>
  <c r="AB1280" i="13"/>
  <c r="AC1280" i="13" s="1"/>
  <c r="AD1280" i="13" s="1"/>
  <c r="L1280" i="13"/>
  <c r="B1281" i="13"/>
  <c r="X1280" i="13"/>
  <c r="I1282" i="3"/>
  <c r="P1280" i="13" l="1"/>
  <c r="O1281" i="13"/>
  <c r="P1281" i="13" s="1"/>
  <c r="R1281" i="13"/>
  <c r="L1281" i="13"/>
  <c r="B1282" i="13"/>
  <c r="AB1281" i="13"/>
  <c r="AC1281" i="13" s="1"/>
  <c r="AD1281" i="13" s="1"/>
  <c r="G1281" i="13"/>
  <c r="X1281" i="13"/>
  <c r="I1283" i="3"/>
  <c r="Q1281" i="13" l="1"/>
  <c r="O1282" i="13"/>
  <c r="P1282" i="13" s="1"/>
  <c r="R1282" i="13"/>
  <c r="L1282" i="13"/>
  <c r="G1282" i="13"/>
  <c r="AB1282" i="13"/>
  <c r="AC1282" i="13" s="1"/>
  <c r="AD1282" i="13" s="1"/>
  <c r="X1282" i="13"/>
  <c r="B1283" i="13"/>
  <c r="I1284" i="3"/>
  <c r="Q1282" i="13" l="1"/>
  <c r="O1283" i="13"/>
  <c r="P1283" i="13" s="1"/>
  <c r="R1283" i="13"/>
  <c r="G1283" i="13"/>
  <c r="L1283" i="13"/>
  <c r="X1283" i="13"/>
  <c r="AB1283" i="13"/>
  <c r="AC1283" i="13" s="1"/>
  <c r="AD1283" i="13" s="1"/>
  <c r="B1284" i="13"/>
  <c r="I1285" i="3"/>
  <c r="Q1283" i="13" l="1"/>
  <c r="O1284" i="13"/>
  <c r="P1284" i="13" s="1"/>
  <c r="R1284" i="13"/>
  <c r="G1284" i="13"/>
  <c r="AB1284" i="13"/>
  <c r="AC1284" i="13" s="1"/>
  <c r="AD1284" i="13" s="1"/>
  <c r="B1285" i="13"/>
  <c r="L1284" i="13"/>
  <c r="X1284" i="13"/>
  <c r="I1286" i="3"/>
  <c r="Q1284" i="13" l="1"/>
  <c r="O1285" i="13"/>
  <c r="P1285" i="13" s="1"/>
  <c r="R1285" i="13"/>
  <c r="L1285" i="13"/>
  <c r="AB1285" i="13"/>
  <c r="AC1285" i="13" s="1"/>
  <c r="AD1285" i="13" s="1"/>
  <c r="B1286" i="13"/>
  <c r="G1285" i="13"/>
  <c r="X1285" i="13"/>
  <c r="I1287" i="3"/>
  <c r="Q1285" i="13" l="1"/>
  <c r="O1286" i="13"/>
  <c r="Q1286" i="13" s="1"/>
  <c r="R1286" i="13"/>
  <c r="AB1286" i="13"/>
  <c r="AC1286" i="13" s="1"/>
  <c r="AD1286" i="13" s="1"/>
  <c r="L1286" i="13"/>
  <c r="B1287" i="13"/>
  <c r="G1286" i="13"/>
  <c r="X1286" i="13"/>
  <c r="I1288" i="3"/>
  <c r="P1286" i="13" l="1"/>
  <c r="O1287" i="13"/>
  <c r="Q1287" i="13" s="1"/>
  <c r="R1287" i="13"/>
  <c r="G1287" i="13"/>
  <c r="L1287" i="13"/>
  <c r="AB1287" i="13"/>
  <c r="AC1287" i="13" s="1"/>
  <c r="AD1287" i="13" s="1"/>
  <c r="X1287" i="13"/>
  <c r="B1288" i="13"/>
  <c r="I1289" i="3"/>
  <c r="P1287" i="13" l="1"/>
  <c r="O1288" i="13"/>
  <c r="Q1288" i="13" s="1"/>
  <c r="R1288" i="13"/>
  <c r="L1288" i="13"/>
  <c r="G1288" i="13"/>
  <c r="B1289" i="13"/>
  <c r="AB1288" i="13"/>
  <c r="AC1288" i="13" s="1"/>
  <c r="AD1288" i="13" s="1"/>
  <c r="X1288" i="13"/>
  <c r="I1290" i="3"/>
  <c r="P1288" i="13" l="1"/>
  <c r="O1289" i="13"/>
  <c r="P1289" i="13" s="1"/>
  <c r="R1289" i="13"/>
  <c r="G1289" i="13"/>
  <c r="L1289" i="13"/>
  <c r="AB1289" i="13"/>
  <c r="AC1289" i="13" s="1"/>
  <c r="AD1289" i="13" s="1"/>
  <c r="B1290" i="13"/>
  <c r="X1289" i="13"/>
  <c r="I1291" i="3"/>
  <c r="Q1289" i="13" l="1"/>
  <c r="O1290" i="13"/>
  <c r="Q1290" i="13" s="1"/>
  <c r="R1290" i="13"/>
  <c r="G1290" i="13"/>
  <c r="AB1290" i="13"/>
  <c r="AC1290" i="13" s="1"/>
  <c r="AD1290" i="13" s="1"/>
  <c r="L1290" i="13"/>
  <c r="B1291" i="13"/>
  <c r="X1290" i="13"/>
  <c r="I1292" i="3"/>
  <c r="O1291" i="13" l="1"/>
  <c r="Q1291" i="13" s="1"/>
  <c r="R1291" i="13"/>
  <c r="P1290" i="13"/>
  <c r="G1291" i="13"/>
  <c r="L1291" i="13"/>
  <c r="AB1291" i="13"/>
  <c r="AC1291" i="13" s="1"/>
  <c r="AD1291" i="13" s="1"/>
  <c r="B1292" i="13"/>
  <c r="X1291" i="13"/>
  <c r="I1293" i="3"/>
  <c r="P1291" i="13" l="1"/>
  <c r="O1292" i="13"/>
  <c r="Q1292" i="13" s="1"/>
  <c r="R1292" i="13"/>
  <c r="AB1292" i="13"/>
  <c r="AC1292" i="13" s="1"/>
  <c r="AD1292" i="13" s="1"/>
  <c r="L1292" i="13"/>
  <c r="G1292" i="13"/>
  <c r="B1293" i="13"/>
  <c r="X1292" i="13"/>
  <c r="I1294" i="3"/>
  <c r="P1292" i="13" l="1"/>
  <c r="O1293" i="13"/>
  <c r="Q1293" i="13" s="1"/>
  <c r="R1293" i="13"/>
  <c r="AB1293" i="13"/>
  <c r="AC1293" i="13" s="1"/>
  <c r="AD1293" i="13" s="1"/>
  <c r="B1294" i="13"/>
  <c r="G1293" i="13"/>
  <c r="L1293" i="13"/>
  <c r="X1293" i="13"/>
  <c r="I1295" i="3"/>
  <c r="P1293" i="13" l="1"/>
  <c r="O1294" i="13"/>
  <c r="P1294" i="13" s="1"/>
  <c r="R1294" i="13"/>
  <c r="L1294" i="13"/>
  <c r="G1294" i="13"/>
  <c r="B1295" i="13"/>
  <c r="AB1294" i="13"/>
  <c r="AC1294" i="13" s="1"/>
  <c r="AD1294" i="13" s="1"/>
  <c r="X1294" i="13"/>
  <c r="I1296" i="3"/>
  <c r="Q1294" i="13" l="1"/>
  <c r="O1295" i="13"/>
  <c r="Q1295" i="13" s="1"/>
  <c r="R1295" i="13"/>
  <c r="AB1295" i="13"/>
  <c r="AC1295" i="13" s="1"/>
  <c r="AD1295" i="13" s="1"/>
  <c r="L1295" i="13"/>
  <c r="B1296" i="13"/>
  <c r="G1295" i="13"/>
  <c r="X1295" i="13"/>
  <c r="I1297" i="3"/>
  <c r="P1295" i="13" l="1"/>
  <c r="O1296" i="13"/>
  <c r="Q1296" i="13" s="1"/>
  <c r="R1296" i="13"/>
  <c r="AB1296" i="13"/>
  <c r="AC1296" i="13" s="1"/>
  <c r="AD1296" i="13" s="1"/>
  <c r="G1296" i="13"/>
  <c r="B1297" i="13"/>
  <c r="L1296" i="13"/>
  <c r="X1296" i="13"/>
  <c r="I1298" i="3"/>
  <c r="P1296" i="13" l="1"/>
  <c r="O1297" i="13"/>
  <c r="P1297" i="13" s="1"/>
  <c r="R1297" i="13"/>
  <c r="G1297" i="13"/>
  <c r="AB1297" i="13"/>
  <c r="AC1297" i="13" s="1"/>
  <c r="AD1297" i="13" s="1"/>
  <c r="L1297" i="13"/>
  <c r="B1298" i="13"/>
  <c r="X1297" i="13"/>
  <c r="I1299" i="3"/>
  <c r="Q1297" i="13" l="1"/>
  <c r="O1298" i="13"/>
  <c r="P1298" i="13" s="1"/>
  <c r="R1298" i="13"/>
  <c r="L1298" i="13"/>
  <c r="AB1298" i="13"/>
  <c r="AC1298" i="13" s="1"/>
  <c r="AD1298" i="13" s="1"/>
  <c r="G1298" i="13"/>
  <c r="B1299" i="13"/>
  <c r="X1298" i="13"/>
  <c r="I1300" i="3"/>
  <c r="Q1298" i="13" l="1"/>
  <c r="O1299" i="13"/>
  <c r="Q1299" i="13" s="1"/>
  <c r="R1299" i="13"/>
  <c r="L1299" i="13"/>
  <c r="AB1299" i="13"/>
  <c r="AC1299" i="13" s="1"/>
  <c r="AD1299" i="13" s="1"/>
  <c r="X1299" i="13"/>
  <c r="B1300" i="13"/>
  <c r="G1299" i="13"/>
  <c r="I1301" i="3"/>
  <c r="P1299" i="13" l="1"/>
  <c r="O1300" i="13"/>
  <c r="P1300" i="13" s="1"/>
  <c r="R1300" i="13"/>
  <c r="L1300" i="13"/>
  <c r="AB1300" i="13"/>
  <c r="AC1300" i="13" s="1"/>
  <c r="AD1300" i="13" s="1"/>
  <c r="B1301" i="13"/>
  <c r="G1300" i="13"/>
  <c r="X1300" i="13"/>
  <c r="I1302" i="3"/>
  <c r="O1301" i="13" l="1"/>
  <c r="P1301" i="13" s="1"/>
  <c r="R1301" i="13"/>
  <c r="Q1300" i="13"/>
  <c r="L1301" i="13"/>
  <c r="AB1301" i="13"/>
  <c r="AC1301" i="13" s="1"/>
  <c r="AD1301" i="13" s="1"/>
  <c r="G1301" i="13"/>
  <c r="B1302" i="13"/>
  <c r="X1301" i="13"/>
  <c r="Q1301" i="13"/>
  <c r="I1303" i="3"/>
  <c r="O1302" i="13" l="1"/>
  <c r="Q1302" i="13" s="1"/>
  <c r="R1302" i="13"/>
  <c r="AB1302" i="13"/>
  <c r="AC1302" i="13" s="1"/>
  <c r="AD1302" i="13" s="1"/>
  <c r="L1302" i="13"/>
  <c r="B1303" i="13"/>
  <c r="G1302" i="13"/>
  <c r="X1302" i="13"/>
  <c r="I1304" i="3"/>
  <c r="P1302" i="13" l="1"/>
  <c r="O1303" i="13"/>
  <c r="P1303" i="13" s="1"/>
  <c r="R1303" i="13"/>
  <c r="AB1303" i="13"/>
  <c r="AC1303" i="13" s="1"/>
  <c r="AD1303" i="13" s="1"/>
  <c r="B1304" i="13"/>
  <c r="G1303" i="13"/>
  <c r="X1303" i="13"/>
  <c r="L1303" i="13"/>
  <c r="I1305" i="3"/>
  <c r="Q1303" i="13" l="1"/>
  <c r="O1304" i="13"/>
  <c r="P1304" i="13" s="1"/>
  <c r="R1304" i="13"/>
  <c r="AB1304" i="13"/>
  <c r="AC1304" i="13" s="1"/>
  <c r="AD1304" i="13" s="1"/>
  <c r="L1304" i="13"/>
  <c r="B1305" i="13"/>
  <c r="G1304" i="13"/>
  <c r="X1304" i="13"/>
  <c r="I1306" i="3"/>
  <c r="Q1304" i="13" l="1"/>
  <c r="O1305" i="13"/>
  <c r="P1305" i="13" s="1"/>
  <c r="R1305" i="13"/>
  <c r="AB1305" i="13"/>
  <c r="AC1305" i="13" s="1"/>
  <c r="AD1305" i="13" s="1"/>
  <c r="L1305" i="13"/>
  <c r="B1306" i="13"/>
  <c r="G1305" i="13"/>
  <c r="X1305" i="13"/>
  <c r="I1307" i="3"/>
  <c r="Q1305" i="13" l="1"/>
  <c r="O1306" i="13"/>
  <c r="P1306" i="13" s="1"/>
  <c r="R1306" i="13"/>
  <c r="AB1306" i="13"/>
  <c r="AC1306" i="13" s="1"/>
  <c r="AD1306" i="13" s="1"/>
  <c r="G1306" i="13"/>
  <c r="B1307" i="13"/>
  <c r="L1306" i="13"/>
  <c r="X1306" i="13"/>
  <c r="I1308" i="3"/>
  <c r="Q1306" i="13" l="1"/>
  <c r="O1307" i="13"/>
  <c r="P1307" i="13" s="1"/>
  <c r="R1307" i="13"/>
  <c r="AB1307" i="13"/>
  <c r="AC1307" i="13" s="1"/>
  <c r="AD1307" i="13" s="1"/>
  <c r="G1307" i="13"/>
  <c r="B1308" i="13"/>
  <c r="L1307" i="13"/>
  <c r="X1307" i="13"/>
  <c r="I1309" i="3"/>
  <c r="Q1307" i="13" l="1"/>
  <c r="O1308" i="13"/>
  <c r="Q1308" i="13" s="1"/>
  <c r="R1308" i="13"/>
  <c r="AB1308" i="13"/>
  <c r="AC1308" i="13" s="1"/>
  <c r="AD1308" i="13" s="1"/>
  <c r="G1308" i="13"/>
  <c r="B1309" i="13"/>
  <c r="L1308" i="13"/>
  <c r="X1308" i="13"/>
  <c r="I1310" i="3"/>
  <c r="P1308" i="13" l="1"/>
  <c r="O1309" i="13"/>
  <c r="Q1309" i="13" s="1"/>
  <c r="R1309" i="13"/>
  <c r="L1309" i="13"/>
  <c r="G1309" i="13"/>
  <c r="B1310" i="13"/>
  <c r="AB1309" i="13"/>
  <c r="AC1309" i="13" s="1"/>
  <c r="AD1309" i="13" s="1"/>
  <c r="X1309" i="13"/>
  <c r="I1311" i="3"/>
  <c r="P1309" i="13" l="1"/>
  <c r="O1310" i="13"/>
  <c r="P1310" i="13" s="1"/>
  <c r="R1310" i="13"/>
  <c r="AB1310" i="13"/>
  <c r="AC1310" i="13" s="1"/>
  <c r="AD1310" i="13" s="1"/>
  <c r="G1310" i="13"/>
  <c r="B1311" i="13"/>
  <c r="L1310" i="13"/>
  <c r="X1310" i="13"/>
  <c r="I1312" i="3"/>
  <c r="Q1310" i="13" l="1"/>
  <c r="O1311" i="13"/>
  <c r="Q1311" i="13" s="1"/>
  <c r="R1311" i="13"/>
  <c r="G1311" i="13"/>
  <c r="L1311" i="13"/>
  <c r="AB1311" i="13"/>
  <c r="AC1311" i="13" s="1"/>
  <c r="AD1311" i="13" s="1"/>
  <c r="B1312" i="13"/>
  <c r="X1311" i="13"/>
  <c r="I1313" i="3"/>
  <c r="P1311" i="13" l="1"/>
  <c r="O1312" i="13"/>
  <c r="P1312" i="13" s="1"/>
  <c r="R1312" i="13"/>
  <c r="L1312" i="13"/>
  <c r="AB1312" i="13"/>
  <c r="AC1312" i="13" s="1"/>
  <c r="AD1312" i="13" s="1"/>
  <c r="G1312" i="13"/>
  <c r="B1313" i="13"/>
  <c r="X1312" i="13"/>
  <c r="I1314" i="3"/>
  <c r="Q1312" i="13" l="1"/>
  <c r="O1313" i="13"/>
  <c r="P1313" i="13" s="1"/>
  <c r="R1313" i="13"/>
  <c r="L1313" i="13"/>
  <c r="AB1313" i="13"/>
  <c r="AC1313" i="13" s="1"/>
  <c r="AD1313" i="13" s="1"/>
  <c r="X1313" i="13"/>
  <c r="B1314" i="13"/>
  <c r="G1313" i="13"/>
  <c r="I1315" i="3"/>
  <c r="Q1313" i="13" l="1"/>
  <c r="O1314" i="13"/>
  <c r="P1314" i="13" s="1"/>
  <c r="R1314" i="13"/>
  <c r="G1314" i="13"/>
  <c r="AB1314" i="13"/>
  <c r="AC1314" i="13" s="1"/>
  <c r="AD1314" i="13" s="1"/>
  <c r="B1315" i="13"/>
  <c r="X1314" i="13"/>
  <c r="L1314" i="13"/>
  <c r="I1316" i="3"/>
  <c r="Q1314" i="13" l="1"/>
  <c r="O1315" i="13"/>
  <c r="P1315" i="13" s="1"/>
  <c r="R1315" i="13"/>
  <c r="G1315" i="13"/>
  <c r="AB1315" i="13"/>
  <c r="AC1315" i="13" s="1"/>
  <c r="AD1315" i="13" s="1"/>
  <c r="B1316" i="13"/>
  <c r="L1315" i="13"/>
  <c r="X1315" i="13"/>
  <c r="I1317" i="3"/>
  <c r="Q1315" i="13" l="1"/>
  <c r="O1316" i="13"/>
  <c r="Q1316" i="13" s="1"/>
  <c r="R1316" i="13"/>
  <c r="AB1316" i="13"/>
  <c r="AC1316" i="13" s="1"/>
  <c r="AD1316" i="13" s="1"/>
  <c r="G1316" i="13"/>
  <c r="B1317" i="13"/>
  <c r="L1316" i="13"/>
  <c r="X1316" i="13"/>
  <c r="I1318" i="3"/>
  <c r="P1316" i="13" l="1"/>
  <c r="O1317" i="13"/>
  <c r="P1317" i="13" s="1"/>
  <c r="R1317" i="13"/>
  <c r="G1317" i="13"/>
  <c r="AB1317" i="13"/>
  <c r="AC1317" i="13" s="1"/>
  <c r="AD1317" i="13" s="1"/>
  <c r="B1318" i="13"/>
  <c r="X1317" i="13"/>
  <c r="L1317" i="13"/>
  <c r="I1319" i="3"/>
  <c r="Q1317" i="13" l="1"/>
  <c r="O1318" i="13"/>
  <c r="Q1318" i="13" s="1"/>
  <c r="R1318" i="13"/>
  <c r="AB1318" i="13"/>
  <c r="AC1318" i="13" s="1"/>
  <c r="AD1318" i="13" s="1"/>
  <c r="B1319" i="13"/>
  <c r="L1318" i="13"/>
  <c r="G1318" i="13"/>
  <c r="X1318" i="13"/>
  <c r="I1320" i="3"/>
  <c r="P1318" i="13" l="1"/>
  <c r="O1319" i="13"/>
  <c r="P1319" i="13" s="1"/>
  <c r="R1319" i="13"/>
  <c r="L1319" i="13"/>
  <c r="AB1319" i="13"/>
  <c r="AC1319" i="13" s="1"/>
  <c r="AD1319" i="13" s="1"/>
  <c r="X1319" i="13"/>
  <c r="B1320" i="13"/>
  <c r="G1319" i="13"/>
  <c r="I1321" i="3"/>
  <c r="Q1319" i="13" l="1"/>
  <c r="O1320" i="13"/>
  <c r="P1320" i="13" s="1"/>
  <c r="R1320" i="13"/>
  <c r="G1320" i="13"/>
  <c r="AB1320" i="13"/>
  <c r="AC1320" i="13" s="1"/>
  <c r="AD1320" i="13" s="1"/>
  <c r="X1320" i="13"/>
  <c r="B1321" i="13"/>
  <c r="L1320" i="13"/>
  <c r="I1322" i="3"/>
  <c r="Q1320" i="13" l="1"/>
  <c r="O1321" i="13"/>
  <c r="P1321" i="13" s="1"/>
  <c r="R1321" i="13"/>
  <c r="AB1321" i="13"/>
  <c r="AC1321" i="13" s="1"/>
  <c r="AD1321" i="13" s="1"/>
  <c r="X1321" i="13"/>
  <c r="G1321" i="13"/>
  <c r="B1322" i="13"/>
  <c r="L1321" i="13"/>
  <c r="I1323" i="3"/>
  <c r="Q1321" i="13" l="1"/>
  <c r="O1322" i="13"/>
  <c r="P1322" i="13" s="1"/>
  <c r="R1322" i="13"/>
  <c r="G1322" i="13"/>
  <c r="AB1322" i="13"/>
  <c r="AC1322" i="13" s="1"/>
  <c r="AD1322" i="13" s="1"/>
  <c r="B1323" i="13"/>
  <c r="X1322" i="13"/>
  <c r="L1322" i="13"/>
  <c r="I1324" i="3"/>
  <c r="Q1322" i="13" l="1"/>
  <c r="O1323" i="13"/>
  <c r="Q1323" i="13" s="1"/>
  <c r="R1323" i="13"/>
  <c r="AB1323" i="13"/>
  <c r="AC1323" i="13" s="1"/>
  <c r="AD1323" i="13" s="1"/>
  <c r="G1323" i="13"/>
  <c r="B1324" i="13"/>
  <c r="L1323" i="13"/>
  <c r="X1323" i="13"/>
  <c r="I1325" i="3"/>
  <c r="P1323" i="13" l="1"/>
  <c r="O1324" i="13"/>
  <c r="Q1324" i="13" s="1"/>
  <c r="R1324" i="13"/>
  <c r="AB1324" i="13"/>
  <c r="AC1324" i="13" s="1"/>
  <c r="AD1324" i="13" s="1"/>
  <c r="G1324" i="13"/>
  <c r="B1325" i="13"/>
  <c r="L1324" i="13"/>
  <c r="X1324" i="13"/>
  <c r="I1326" i="3"/>
  <c r="P1324" i="13" l="1"/>
  <c r="O1325" i="13"/>
  <c r="P1325" i="13" s="1"/>
  <c r="R1325" i="13"/>
  <c r="AB1325" i="13"/>
  <c r="AC1325" i="13" s="1"/>
  <c r="AD1325" i="13" s="1"/>
  <c r="B1326" i="13"/>
  <c r="G1325" i="13"/>
  <c r="X1325" i="13"/>
  <c r="L1325" i="13"/>
  <c r="I1327" i="3"/>
  <c r="Q1325" i="13" l="1"/>
  <c r="O1326" i="13"/>
  <c r="Q1326" i="13" s="1"/>
  <c r="R1326" i="13"/>
  <c r="G1326" i="13"/>
  <c r="AB1326" i="13"/>
  <c r="AC1326" i="13" s="1"/>
  <c r="AD1326" i="13" s="1"/>
  <c r="L1326" i="13"/>
  <c r="B1327" i="13"/>
  <c r="X1326" i="13"/>
  <c r="I1328" i="3"/>
  <c r="P1326" i="13" l="1"/>
  <c r="O1327" i="13"/>
  <c r="Q1327" i="13" s="1"/>
  <c r="R1327" i="13"/>
  <c r="AB1327" i="13"/>
  <c r="AC1327" i="13" s="1"/>
  <c r="AD1327" i="13" s="1"/>
  <c r="G1327" i="13"/>
  <c r="L1327" i="13"/>
  <c r="B1328" i="13"/>
  <c r="X1327" i="13"/>
  <c r="I1329" i="3"/>
  <c r="P1327" i="13" l="1"/>
  <c r="O1328" i="13"/>
  <c r="P1328" i="13" s="1"/>
  <c r="R1328" i="13"/>
  <c r="L1328" i="13"/>
  <c r="G1328" i="13"/>
  <c r="B1329" i="13"/>
  <c r="AB1328" i="13"/>
  <c r="AC1328" i="13" s="1"/>
  <c r="AD1328" i="13" s="1"/>
  <c r="X1328" i="13"/>
  <c r="I1330" i="3"/>
  <c r="Q1328" i="13" l="1"/>
  <c r="O1329" i="13"/>
  <c r="Q1329" i="13" s="1"/>
  <c r="R1329" i="13"/>
  <c r="L1329" i="13"/>
  <c r="G1329" i="13"/>
  <c r="AB1329" i="13"/>
  <c r="AC1329" i="13" s="1"/>
  <c r="AD1329" i="13" s="1"/>
  <c r="X1329" i="13"/>
  <c r="B1330" i="13"/>
  <c r="I1331" i="3"/>
  <c r="P1329" i="13" l="1"/>
  <c r="O1330" i="13"/>
  <c r="P1330" i="13" s="1"/>
  <c r="R1330" i="13"/>
  <c r="G1330" i="13"/>
  <c r="AB1330" i="13"/>
  <c r="AC1330" i="13" s="1"/>
  <c r="AD1330" i="13" s="1"/>
  <c r="L1330" i="13"/>
  <c r="X1330" i="13"/>
  <c r="B1331" i="13"/>
  <c r="I1332" i="3"/>
  <c r="Q1330" i="13" l="1"/>
  <c r="O1331" i="13"/>
  <c r="P1331" i="13" s="1"/>
  <c r="R1331" i="13"/>
  <c r="B1332" i="13"/>
  <c r="L1331" i="13"/>
  <c r="G1331" i="13"/>
  <c r="AB1331" i="13"/>
  <c r="AC1331" i="13" s="1"/>
  <c r="AD1331" i="13" s="1"/>
  <c r="X1331" i="13"/>
  <c r="I1333" i="3"/>
  <c r="Q1331" i="13" l="1"/>
  <c r="O1332" i="13"/>
  <c r="Q1332" i="13" s="1"/>
  <c r="R1332" i="13"/>
  <c r="L1332" i="13"/>
  <c r="G1332" i="13"/>
  <c r="AB1332" i="13"/>
  <c r="AC1332" i="13" s="1"/>
  <c r="AD1332" i="13" s="1"/>
  <c r="B1333" i="13"/>
  <c r="X1332" i="13"/>
  <c r="I1334" i="3"/>
  <c r="P1332" i="13" l="1"/>
  <c r="O1333" i="13"/>
  <c r="P1333" i="13" s="1"/>
  <c r="R1333" i="13"/>
  <c r="L1333" i="13"/>
  <c r="G1333" i="13"/>
  <c r="B1334" i="13"/>
  <c r="AB1333" i="13"/>
  <c r="AC1333" i="13" s="1"/>
  <c r="AD1333" i="13" s="1"/>
  <c r="X1333" i="13"/>
  <c r="I1335" i="3"/>
  <c r="Q1333" i="13" l="1"/>
  <c r="O1334" i="13"/>
  <c r="P1334" i="13" s="1"/>
  <c r="R1334" i="13"/>
  <c r="G1334" i="13"/>
  <c r="L1334" i="13"/>
  <c r="B1335" i="13"/>
  <c r="X1334" i="13"/>
  <c r="AB1334" i="13"/>
  <c r="AC1334" i="13" s="1"/>
  <c r="AD1334" i="13" s="1"/>
  <c r="I1336" i="3"/>
  <c r="Q1334" i="13" l="1"/>
  <c r="O1335" i="13"/>
  <c r="P1335" i="13" s="1"/>
  <c r="R1335" i="13"/>
  <c r="L1335" i="13"/>
  <c r="AB1335" i="13"/>
  <c r="AC1335" i="13" s="1"/>
  <c r="AD1335" i="13" s="1"/>
  <c r="B1336" i="13"/>
  <c r="G1335" i="13"/>
  <c r="X1335" i="13"/>
  <c r="I1337" i="3"/>
  <c r="Q1335" i="13" l="1"/>
  <c r="O1336" i="13"/>
  <c r="Q1336" i="13" s="1"/>
  <c r="R1336" i="13"/>
  <c r="AB1336" i="13"/>
  <c r="AC1336" i="13" s="1"/>
  <c r="AD1336" i="13" s="1"/>
  <c r="B1337" i="13"/>
  <c r="L1336" i="13"/>
  <c r="G1336" i="13"/>
  <c r="X1336" i="13"/>
  <c r="I1338" i="3"/>
  <c r="P1336" i="13" l="1"/>
  <c r="O1337" i="13"/>
  <c r="P1337" i="13" s="1"/>
  <c r="R1337" i="13"/>
  <c r="L1337" i="13"/>
  <c r="G1337" i="13"/>
  <c r="B1338" i="13"/>
  <c r="AB1337" i="13"/>
  <c r="AC1337" i="13" s="1"/>
  <c r="AD1337" i="13" s="1"/>
  <c r="X1337" i="13"/>
  <c r="I1339" i="3"/>
  <c r="Q1337" i="13" l="1"/>
  <c r="O1338" i="13"/>
  <c r="Q1338" i="13" s="1"/>
  <c r="R1338" i="13"/>
  <c r="G1338" i="13"/>
  <c r="AB1338" i="13"/>
  <c r="AC1338" i="13" s="1"/>
  <c r="AD1338" i="13" s="1"/>
  <c r="B1339" i="13"/>
  <c r="L1338" i="13"/>
  <c r="X1338" i="13"/>
  <c r="I1340" i="3"/>
  <c r="P1338" i="13" l="1"/>
  <c r="O1339" i="13"/>
  <c r="P1339" i="13" s="1"/>
  <c r="R1339" i="13"/>
  <c r="AB1339" i="13"/>
  <c r="AC1339" i="13" s="1"/>
  <c r="AD1339" i="13" s="1"/>
  <c r="L1339" i="13"/>
  <c r="G1339" i="13"/>
  <c r="X1339" i="13"/>
  <c r="B1340" i="13"/>
  <c r="I1341" i="3"/>
  <c r="Q1339" i="13" l="1"/>
  <c r="O1340" i="13"/>
  <c r="P1340" i="13" s="1"/>
  <c r="R1340" i="13"/>
  <c r="L1340" i="13"/>
  <c r="G1340" i="13"/>
  <c r="B1341" i="13"/>
  <c r="AB1340" i="13"/>
  <c r="AC1340" i="13" s="1"/>
  <c r="AD1340" i="13" s="1"/>
  <c r="X1340" i="13"/>
  <c r="I1342" i="3"/>
  <c r="Q1340" i="13" l="1"/>
  <c r="O1341" i="13"/>
  <c r="P1341" i="13" s="1"/>
  <c r="R1341" i="13"/>
  <c r="G1341" i="13"/>
  <c r="L1341" i="13"/>
  <c r="AB1341" i="13"/>
  <c r="AC1341" i="13" s="1"/>
  <c r="AD1341" i="13" s="1"/>
  <c r="X1341" i="13"/>
  <c r="B1342" i="13"/>
  <c r="I1343" i="3"/>
  <c r="Q1341" i="13" l="1"/>
  <c r="O1342" i="13"/>
  <c r="Q1342" i="13" s="1"/>
  <c r="R1342" i="13"/>
  <c r="G1342" i="13"/>
  <c r="L1342" i="13"/>
  <c r="B1343" i="13"/>
  <c r="AB1342" i="13"/>
  <c r="AC1342" i="13" s="1"/>
  <c r="AD1342" i="13" s="1"/>
  <c r="X1342" i="13"/>
  <c r="I1344" i="3"/>
  <c r="P1342" i="13" l="1"/>
  <c r="O1343" i="13"/>
  <c r="Q1343" i="13" s="1"/>
  <c r="R1343" i="13"/>
  <c r="G1343" i="13"/>
  <c r="AB1343" i="13"/>
  <c r="AC1343" i="13" s="1"/>
  <c r="AD1343" i="13" s="1"/>
  <c r="B1344" i="13"/>
  <c r="L1343" i="13"/>
  <c r="X1343" i="13"/>
  <c r="I1345" i="3"/>
  <c r="P1343" i="13" l="1"/>
  <c r="O1344" i="13"/>
  <c r="Q1344" i="13" s="1"/>
  <c r="R1344" i="13"/>
  <c r="G1344" i="13"/>
  <c r="AB1344" i="13"/>
  <c r="AC1344" i="13" s="1"/>
  <c r="AD1344" i="13" s="1"/>
  <c r="B1345" i="13"/>
  <c r="L1344" i="13"/>
  <c r="X1344" i="13"/>
  <c r="I1346" i="3"/>
  <c r="P1344" i="13" l="1"/>
  <c r="O1345" i="13"/>
  <c r="P1345" i="13" s="1"/>
  <c r="R1345" i="13"/>
  <c r="AB1345" i="13"/>
  <c r="AC1345" i="13" s="1"/>
  <c r="AD1345" i="13" s="1"/>
  <c r="G1345" i="13"/>
  <c r="B1346" i="13"/>
  <c r="L1345" i="13"/>
  <c r="X1345" i="13"/>
  <c r="I1347" i="3"/>
  <c r="Q1345" i="13" l="1"/>
  <c r="O1346" i="13"/>
  <c r="P1346" i="13" s="1"/>
  <c r="R1346" i="13"/>
  <c r="AB1346" i="13"/>
  <c r="AC1346" i="13" s="1"/>
  <c r="AD1346" i="13" s="1"/>
  <c r="X1346" i="13"/>
  <c r="L1346" i="13"/>
  <c r="B1347" i="13"/>
  <c r="G1346" i="13"/>
  <c r="I1348" i="3"/>
  <c r="Q1346" i="13" l="1"/>
  <c r="O1347" i="13"/>
  <c r="Q1347" i="13" s="1"/>
  <c r="R1347" i="13"/>
  <c r="G1347" i="13"/>
  <c r="AB1347" i="13"/>
  <c r="AC1347" i="13" s="1"/>
  <c r="AD1347" i="13" s="1"/>
  <c r="L1347" i="13"/>
  <c r="B1348" i="13"/>
  <c r="X1347" i="13"/>
  <c r="I1349" i="3"/>
  <c r="P1347" i="13" l="1"/>
  <c r="O1348" i="13"/>
  <c r="P1348" i="13" s="1"/>
  <c r="R1348" i="13"/>
  <c r="G1348" i="13"/>
  <c r="L1348" i="13"/>
  <c r="AB1348" i="13"/>
  <c r="AC1348" i="13" s="1"/>
  <c r="AD1348" i="13" s="1"/>
  <c r="B1349" i="13"/>
  <c r="X1348" i="13"/>
  <c r="I1350" i="3"/>
  <c r="Q1348" i="13" l="1"/>
  <c r="O1349" i="13"/>
  <c r="P1349" i="13" s="1"/>
  <c r="R1349" i="13"/>
  <c r="G1349" i="13"/>
  <c r="L1349" i="13"/>
  <c r="AB1349" i="13"/>
  <c r="AC1349" i="13" s="1"/>
  <c r="AD1349" i="13" s="1"/>
  <c r="B1350" i="13"/>
  <c r="X1349" i="13"/>
  <c r="I1351" i="3"/>
  <c r="Q1349" i="13" l="1"/>
  <c r="O1350" i="13"/>
  <c r="Q1350" i="13" s="1"/>
  <c r="R1350" i="13"/>
  <c r="L1350" i="13"/>
  <c r="G1350" i="13"/>
  <c r="AB1350" i="13"/>
  <c r="AC1350" i="13" s="1"/>
  <c r="AD1350" i="13" s="1"/>
  <c r="B1351" i="13"/>
  <c r="X1350" i="13"/>
  <c r="I1352" i="3"/>
  <c r="P1350" i="13" l="1"/>
  <c r="O1351" i="13"/>
  <c r="Q1351" i="13" s="1"/>
  <c r="R1351" i="13"/>
  <c r="L1351" i="13"/>
  <c r="G1351" i="13"/>
  <c r="AB1351" i="13"/>
  <c r="AC1351" i="13" s="1"/>
  <c r="AD1351" i="13" s="1"/>
  <c r="B1352" i="13"/>
  <c r="X1351" i="13"/>
  <c r="I1353" i="3"/>
  <c r="P1351" i="13" l="1"/>
  <c r="O1352" i="13"/>
  <c r="P1352" i="13" s="1"/>
  <c r="R1352" i="13"/>
  <c r="L1352" i="13"/>
  <c r="G1352" i="13"/>
  <c r="AB1352" i="13"/>
  <c r="AC1352" i="13" s="1"/>
  <c r="AD1352" i="13" s="1"/>
  <c r="B1353" i="13"/>
  <c r="X1352" i="13"/>
  <c r="I1354" i="3"/>
  <c r="Q1352" i="13" l="1"/>
  <c r="O1353" i="13"/>
  <c r="Q1353" i="13" s="1"/>
  <c r="R1353" i="13"/>
  <c r="L1353" i="13"/>
  <c r="G1353" i="13"/>
  <c r="AB1353" i="13"/>
  <c r="AC1353" i="13" s="1"/>
  <c r="AD1353" i="13" s="1"/>
  <c r="B1354" i="13"/>
  <c r="X1353" i="13"/>
  <c r="I1355" i="3"/>
  <c r="P1353" i="13" l="1"/>
  <c r="O1354" i="13"/>
  <c r="Q1354" i="13" s="1"/>
  <c r="R1354" i="13"/>
  <c r="G1354" i="13"/>
  <c r="AB1354" i="13"/>
  <c r="AC1354" i="13" s="1"/>
  <c r="AD1354" i="13" s="1"/>
  <c r="L1354" i="13"/>
  <c r="B1355" i="13"/>
  <c r="X1354" i="13"/>
  <c r="I1356" i="3"/>
  <c r="P1354" i="13" l="1"/>
  <c r="O1355" i="13"/>
  <c r="Q1355" i="13" s="1"/>
  <c r="R1355" i="13"/>
  <c r="G1355" i="13"/>
  <c r="AB1355" i="13"/>
  <c r="AC1355" i="13" s="1"/>
  <c r="AD1355" i="13" s="1"/>
  <c r="B1356" i="13"/>
  <c r="L1355" i="13"/>
  <c r="X1355" i="13"/>
  <c r="I1357" i="3"/>
  <c r="P1355" i="13" l="1"/>
  <c r="O1356" i="13"/>
  <c r="P1356" i="13" s="1"/>
  <c r="R1356" i="13"/>
  <c r="AB1356" i="13"/>
  <c r="AC1356" i="13" s="1"/>
  <c r="AD1356" i="13" s="1"/>
  <c r="G1356" i="13"/>
  <c r="B1357" i="13"/>
  <c r="L1356" i="13"/>
  <c r="X1356" i="13"/>
  <c r="I1358" i="3"/>
  <c r="Q1356" i="13" l="1"/>
  <c r="O1357" i="13"/>
  <c r="P1357" i="13" s="1"/>
  <c r="R1357" i="13"/>
  <c r="AB1357" i="13"/>
  <c r="AC1357" i="13" s="1"/>
  <c r="AD1357" i="13" s="1"/>
  <c r="X1357" i="13"/>
  <c r="G1357" i="13"/>
  <c r="L1357" i="13"/>
  <c r="B1358" i="13"/>
  <c r="I1359" i="3"/>
  <c r="Q1357" i="13" l="1"/>
  <c r="O1358" i="13"/>
  <c r="Q1358" i="13" s="1"/>
  <c r="R1358" i="13"/>
  <c r="L1358" i="13"/>
  <c r="AB1358" i="13"/>
  <c r="AC1358" i="13" s="1"/>
  <c r="AD1358" i="13" s="1"/>
  <c r="G1358" i="13"/>
  <c r="B1359" i="13"/>
  <c r="X1358" i="13"/>
  <c r="I1360" i="3"/>
  <c r="P1358" i="13" l="1"/>
  <c r="O1359" i="13"/>
  <c r="P1359" i="13" s="1"/>
  <c r="R1359" i="13"/>
  <c r="L1359" i="13"/>
  <c r="G1359" i="13"/>
  <c r="AB1359" i="13"/>
  <c r="AC1359" i="13" s="1"/>
  <c r="AD1359" i="13" s="1"/>
  <c r="B1360" i="13"/>
  <c r="X1359" i="13"/>
  <c r="I1361" i="3"/>
  <c r="Q1359" i="13" l="1"/>
  <c r="O1360" i="13"/>
  <c r="P1360" i="13" s="1"/>
  <c r="R1360" i="13"/>
  <c r="G1360" i="13"/>
  <c r="L1360" i="13"/>
  <c r="AB1360" i="13"/>
  <c r="AC1360" i="13" s="1"/>
  <c r="AD1360" i="13" s="1"/>
  <c r="B1361" i="13"/>
  <c r="X1360" i="13"/>
  <c r="I1362" i="3"/>
  <c r="Q1360" i="13" l="1"/>
  <c r="O1361" i="13"/>
  <c r="P1361" i="13" s="1"/>
  <c r="R1361" i="13"/>
  <c r="AB1361" i="13"/>
  <c r="AC1361" i="13" s="1"/>
  <c r="AD1361" i="13" s="1"/>
  <c r="G1361" i="13"/>
  <c r="L1361" i="13"/>
  <c r="B1362" i="13"/>
  <c r="X1361" i="13"/>
  <c r="I1363" i="3"/>
  <c r="Q1361" i="13" l="1"/>
  <c r="O1362" i="13"/>
  <c r="Q1362" i="13" s="1"/>
  <c r="R1362" i="13"/>
  <c r="AB1362" i="13"/>
  <c r="AC1362" i="13" s="1"/>
  <c r="AD1362" i="13" s="1"/>
  <c r="B1363" i="13"/>
  <c r="L1362" i="13"/>
  <c r="G1362" i="13"/>
  <c r="X1362" i="13"/>
  <c r="I1364" i="3"/>
  <c r="P1362" i="13" l="1"/>
  <c r="O1363" i="13"/>
  <c r="P1363" i="13" s="1"/>
  <c r="R1363" i="13"/>
  <c r="AB1363" i="13"/>
  <c r="AC1363" i="13" s="1"/>
  <c r="AD1363" i="13" s="1"/>
  <c r="L1363" i="13"/>
  <c r="B1364" i="13"/>
  <c r="G1363" i="13"/>
  <c r="X1363" i="13"/>
  <c r="I1365" i="3"/>
  <c r="Q1363" i="13" l="1"/>
  <c r="O1364" i="13"/>
  <c r="P1364" i="13" s="1"/>
  <c r="R1364" i="13"/>
  <c r="G1364" i="13"/>
  <c r="AB1364" i="13"/>
  <c r="AC1364" i="13" s="1"/>
  <c r="AD1364" i="13" s="1"/>
  <c r="B1365" i="13"/>
  <c r="L1364" i="13"/>
  <c r="X1364" i="13"/>
  <c r="I1366" i="3"/>
  <c r="Q1364" i="13" l="1"/>
  <c r="O1365" i="13"/>
  <c r="P1365" i="13" s="1"/>
  <c r="R1365" i="13"/>
  <c r="G1365" i="13"/>
  <c r="L1365" i="13"/>
  <c r="X1365" i="13"/>
  <c r="AB1365" i="13"/>
  <c r="AC1365" i="13" s="1"/>
  <c r="AD1365" i="13" s="1"/>
  <c r="B1366" i="13"/>
  <c r="I1367" i="3"/>
  <c r="Q1365" i="13" l="1"/>
  <c r="O1366" i="13"/>
  <c r="P1366" i="13" s="1"/>
  <c r="R1366" i="13"/>
  <c r="L1366" i="13"/>
  <c r="AB1366" i="13"/>
  <c r="AC1366" i="13" s="1"/>
  <c r="AD1366" i="13" s="1"/>
  <c r="G1366" i="13"/>
  <c r="X1366" i="13"/>
  <c r="B1367" i="13"/>
  <c r="I1368" i="3"/>
  <c r="Q1366" i="13" l="1"/>
  <c r="O1367" i="13"/>
  <c r="P1367" i="13" s="1"/>
  <c r="R1367" i="13"/>
  <c r="L1367" i="13"/>
  <c r="B1368" i="13"/>
  <c r="G1367" i="13"/>
  <c r="AB1367" i="13"/>
  <c r="AC1367" i="13" s="1"/>
  <c r="AD1367" i="13" s="1"/>
  <c r="X1367" i="13"/>
  <c r="I1369" i="3"/>
  <c r="Q1367" i="13" l="1"/>
  <c r="O1368" i="13"/>
  <c r="P1368" i="13" s="1"/>
  <c r="R1368" i="13"/>
  <c r="L1368" i="13"/>
  <c r="AB1368" i="13"/>
  <c r="AC1368" i="13" s="1"/>
  <c r="AD1368" i="13" s="1"/>
  <c r="B1369" i="13"/>
  <c r="G1368" i="13"/>
  <c r="X1368" i="13"/>
  <c r="I1370" i="3"/>
  <c r="Q1368" i="13" l="1"/>
  <c r="O1369" i="13"/>
  <c r="Q1369" i="13" s="1"/>
  <c r="R1369" i="13"/>
  <c r="G1369" i="13"/>
  <c r="B1370" i="13"/>
  <c r="AB1369" i="13"/>
  <c r="AC1369" i="13" s="1"/>
  <c r="AD1369" i="13" s="1"/>
  <c r="L1369" i="13"/>
  <c r="X1369" i="13"/>
  <c r="I1371" i="3"/>
  <c r="P1369" i="13" l="1"/>
  <c r="O1370" i="13"/>
  <c r="Q1370" i="13" s="1"/>
  <c r="R1370" i="13"/>
  <c r="L1370" i="13"/>
  <c r="AB1370" i="13"/>
  <c r="AC1370" i="13" s="1"/>
  <c r="AD1370" i="13" s="1"/>
  <c r="B1371" i="13"/>
  <c r="G1370" i="13"/>
  <c r="X1370" i="13"/>
  <c r="I1372" i="3"/>
  <c r="P1370" i="13" l="1"/>
  <c r="O1371" i="13"/>
  <c r="P1371" i="13" s="1"/>
  <c r="R1371" i="13"/>
  <c r="AB1371" i="13"/>
  <c r="AC1371" i="13" s="1"/>
  <c r="AD1371" i="13" s="1"/>
  <c r="G1371" i="13"/>
  <c r="L1371" i="13"/>
  <c r="X1371" i="13"/>
  <c r="B1372" i="13"/>
  <c r="I1373" i="3"/>
  <c r="Q1371" i="13" l="1"/>
  <c r="O1372" i="13"/>
  <c r="Q1372" i="13" s="1"/>
  <c r="R1372" i="13"/>
  <c r="G1372" i="13"/>
  <c r="L1372" i="13"/>
  <c r="B1373" i="13"/>
  <c r="AB1372" i="13"/>
  <c r="AC1372" i="13" s="1"/>
  <c r="AD1372" i="13" s="1"/>
  <c r="X1372" i="13"/>
  <c r="I1374" i="3"/>
  <c r="P1372" i="13" l="1"/>
  <c r="O1373" i="13"/>
  <c r="P1373" i="13" s="1"/>
  <c r="R1373" i="13"/>
  <c r="G1373" i="13"/>
  <c r="AB1373" i="13"/>
  <c r="AC1373" i="13" s="1"/>
  <c r="AD1373" i="13" s="1"/>
  <c r="X1373" i="13"/>
  <c r="B1374" i="13"/>
  <c r="L1373" i="13"/>
  <c r="I1375" i="3"/>
  <c r="Q1373" i="13" l="1"/>
  <c r="O1374" i="13"/>
  <c r="Q1374" i="13" s="1"/>
  <c r="R1374" i="13"/>
  <c r="L1374" i="13"/>
  <c r="G1374" i="13"/>
  <c r="AB1374" i="13"/>
  <c r="AC1374" i="13" s="1"/>
  <c r="AD1374" i="13" s="1"/>
  <c r="B1375" i="13"/>
  <c r="X1374" i="13"/>
  <c r="I1376" i="3"/>
  <c r="P1374" i="13" l="1"/>
  <c r="O1375" i="13"/>
  <c r="Q1375" i="13" s="1"/>
  <c r="R1375" i="13"/>
  <c r="L1375" i="13"/>
  <c r="G1375" i="13"/>
  <c r="AB1375" i="13"/>
  <c r="AC1375" i="13" s="1"/>
  <c r="AD1375" i="13" s="1"/>
  <c r="B1376" i="13"/>
  <c r="X1375" i="13"/>
  <c r="I1377" i="3"/>
  <c r="P1375" i="13" l="1"/>
  <c r="O1376" i="13"/>
  <c r="Q1376" i="13" s="1"/>
  <c r="R1376" i="13"/>
  <c r="AB1376" i="13"/>
  <c r="AC1376" i="13" s="1"/>
  <c r="AD1376" i="13" s="1"/>
  <c r="G1376" i="13"/>
  <c r="B1377" i="13"/>
  <c r="L1376" i="13"/>
  <c r="X1376" i="13"/>
  <c r="I1378" i="3"/>
  <c r="O1377" i="13" l="1"/>
  <c r="P1377" i="13" s="1"/>
  <c r="R1377" i="13"/>
  <c r="P1376" i="13"/>
  <c r="L1377" i="13"/>
  <c r="G1377" i="13"/>
  <c r="AB1377" i="13"/>
  <c r="AC1377" i="13" s="1"/>
  <c r="AD1377" i="13" s="1"/>
  <c r="X1377" i="13"/>
  <c r="B1378" i="13"/>
  <c r="Q1377" i="13"/>
  <c r="I1379" i="3"/>
  <c r="O1378" i="13" l="1"/>
  <c r="Q1378" i="13" s="1"/>
  <c r="R1378" i="13"/>
  <c r="L1378" i="13"/>
  <c r="G1378" i="13"/>
  <c r="B1379" i="13"/>
  <c r="AB1378" i="13"/>
  <c r="AC1378" i="13" s="1"/>
  <c r="AD1378" i="13" s="1"/>
  <c r="X1378" i="13"/>
  <c r="I1380" i="3"/>
  <c r="P1378" i="13" l="1"/>
  <c r="O1379" i="13"/>
  <c r="Q1379" i="13" s="1"/>
  <c r="R1379" i="13"/>
  <c r="AB1379" i="13"/>
  <c r="AC1379" i="13" s="1"/>
  <c r="AD1379" i="13" s="1"/>
  <c r="B1380" i="13"/>
  <c r="L1379" i="13"/>
  <c r="G1379" i="13"/>
  <c r="X1379" i="13"/>
  <c r="I1381" i="3"/>
  <c r="P1379" i="13" l="1"/>
  <c r="O1380" i="13"/>
  <c r="P1380" i="13" s="1"/>
  <c r="R1380" i="13"/>
  <c r="L1380" i="13"/>
  <c r="AB1380" i="13"/>
  <c r="AC1380" i="13" s="1"/>
  <c r="AD1380" i="13" s="1"/>
  <c r="B1381" i="13"/>
  <c r="G1380" i="13"/>
  <c r="X1380" i="13"/>
  <c r="I1382" i="3"/>
  <c r="Q1380" i="13" l="1"/>
  <c r="O1381" i="13"/>
  <c r="P1381" i="13" s="1"/>
  <c r="R1381" i="13"/>
  <c r="G1381" i="13"/>
  <c r="AB1381" i="13"/>
  <c r="AC1381" i="13" s="1"/>
  <c r="AD1381" i="13" s="1"/>
  <c r="B1382" i="13"/>
  <c r="L1381" i="13"/>
  <c r="X1381" i="13"/>
  <c r="I1383" i="3"/>
  <c r="Q1381" i="13" l="1"/>
  <c r="O1382" i="13"/>
  <c r="P1382" i="13" s="1"/>
  <c r="R1382" i="13"/>
  <c r="AB1382" i="13"/>
  <c r="AC1382" i="13" s="1"/>
  <c r="AD1382" i="13" s="1"/>
  <c r="L1382" i="13"/>
  <c r="G1382" i="13"/>
  <c r="B1383" i="13"/>
  <c r="X1382" i="13"/>
  <c r="I1384" i="3"/>
  <c r="Q1382" i="13" l="1"/>
  <c r="O1383" i="13"/>
  <c r="P1383" i="13" s="1"/>
  <c r="R1383" i="13"/>
  <c r="L1383" i="13"/>
  <c r="G1383" i="13"/>
  <c r="AB1383" i="13"/>
  <c r="AC1383" i="13" s="1"/>
  <c r="AD1383" i="13" s="1"/>
  <c r="B1384" i="13"/>
  <c r="X1383" i="13"/>
  <c r="I1385" i="3"/>
  <c r="O1384" i="13" l="1"/>
  <c r="Q1384" i="13" s="1"/>
  <c r="R1384" i="13"/>
  <c r="Q1383" i="13"/>
  <c r="L1384" i="13"/>
  <c r="AB1384" i="13"/>
  <c r="AC1384" i="13" s="1"/>
  <c r="AD1384" i="13" s="1"/>
  <c r="G1384" i="13"/>
  <c r="B1385" i="13"/>
  <c r="X1384" i="13"/>
  <c r="P1384" i="13"/>
  <c r="I1386" i="3"/>
  <c r="O1385" i="13" l="1"/>
  <c r="P1385" i="13" s="1"/>
  <c r="R1385" i="13"/>
  <c r="G1385" i="13"/>
  <c r="AB1385" i="13"/>
  <c r="AC1385" i="13" s="1"/>
  <c r="AD1385" i="13" s="1"/>
  <c r="L1385" i="13"/>
  <c r="B1386" i="13"/>
  <c r="X1385" i="13"/>
  <c r="I1387" i="3"/>
  <c r="Q1385" i="13" l="1"/>
  <c r="O1386" i="13"/>
  <c r="P1386" i="13" s="1"/>
  <c r="R1386" i="13"/>
  <c r="L1386" i="13"/>
  <c r="AB1386" i="13"/>
  <c r="AC1386" i="13" s="1"/>
  <c r="AD1386" i="13" s="1"/>
  <c r="G1386" i="13"/>
  <c r="B1387" i="13"/>
  <c r="X1386" i="13"/>
  <c r="I1388" i="3"/>
  <c r="Q1386" i="13" l="1"/>
  <c r="O1387" i="13"/>
  <c r="P1387" i="13" s="1"/>
  <c r="R1387" i="13"/>
  <c r="X1387" i="13"/>
  <c r="B1388" i="13"/>
  <c r="G1387" i="13"/>
  <c r="L1387" i="13"/>
  <c r="AB1387" i="13"/>
  <c r="AC1387" i="13" s="1"/>
  <c r="AD1387" i="13" s="1"/>
  <c r="I1389" i="3"/>
  <c r="Q1387" i="13" l="1"/>
  <c r="O1388" i="13"/>
  <c r="P1388" i="13" s="1"/>
  <c r="R1388" i="13"/>
  <c r="AB1388" i="13"/>
  <c r="AC1388" i="13" s="1"/>
  <c r="AD1388" i="13" s="1"/>
  <c r="X1388" i="13"/>
  <c r="L1388" i="13"/>
  <c r="G1388" i="13"/>
  <c r="B1389" i="13"/>
  <c r="I1390" i="3"/>
  <c r="Q1388" i="13" l="1"/>
  <c r="O1389" i="13"/>
  <c r="P1389" i="13" s="1"/>
  <c r="R1389" i="13"/>
  <c r="L1389" i="13"/>
  <c r="G1389" i="13"/>
  <c r="AB1389" i="13"/>
  <c r="AC1389" i="13" s="1"/>
  <c r="AD1389" i="13" s="1"/>
  <c r="B1390" i="13"/>
  <c r="X1389" i="13"/>
  <c r="I1391" i="3"/>
  <c r="Q1389" i="13" l="1"/>
  <c r="O1390" i="13"/>
  <c r="P1390" i="13" s="1"/>
  <c r="R1390" i="13"/>
  <c r="L1390" i="13"/>
  <c r="AB1390" i="13"/>
  <c r="AC1390" i="13" s="1"/>
  <c r="AD1390" i="13" s="1"/>
  <c r="G1390" i="13"/>
  <c r="B1391" i="13"/>
  <c r="X1390" i="13"/>
  <c r="I1392" i="3"/>
  <c r="Q1390" i="13" l="1"/>
  <c r="O1391" i="13"/>
  <c r="P1391" i="13" s="1"/>
  <c r="R1391" i="13"/>
  <c r="G1391" i="13"/>
  <c r="AB1391" i="13"/>
  <c r="AC1391" i="13" s="1"/>
  <c r="AD1391" i="13" s="1"/>
  <c r="X1391" i="13"/>
  <c r="B1392" i="13"/>
  <c r="L1391" i="13"/>
  <c r="I1393" i="3"/>
  <c r="Q1391" i="13" l="1"/>
  <c r="O1392" i="13"/>
  <c r="Q1392" i="13" s="1"/>
  <c r="R1392" i="13"/>
  <c r="AB1392" i="13"/>
  <c r="AC1392" i="13" s="1"/>
  <c r="AD1392" i="13" s="1"/>
  <c r="G1392" i="13"/>
  <c r="X1392" i="13"/>
  <c r="B1393" i="13"/>
  <c r="L1392" i="13"/>
  <c r="I1394" i="3"/>
  <c r="P1392" i="13" l="1"/>
  <c r="O1393" i="13"/>
  <c r="P1393" i="13" s="1"/>
  <c r="R1393" i="13"/>
  <c r="X1393" i="13"/>
  <c r="L1393" i="13"/>
  <c r="G1393" i="13"/>
  <c r="AB1393" i="13"/>
  <c r="AC1393" i="13" s="1"/>
  <c r="AD1393" i="13" s="1"/>
  <c r="B1394" i="13"/>
  <c r="I1395" i="3"/>
  <c r="Q1393" i="13" l="1"/>
  <c r="O1394" i="13"/>
  <c r="P1394" i="13" s="1"/>
  <c r="R1394" i="13"/>
  <c r="AB1394" i="13"/>
  <c r="AC1394" i="13" s="1"/>
  <c r="AD1394" i="13" s="1"/>
  <c r="G1394" i="13"/>
  <c r="B1395" i="13"/>
  <c r="L1394" i="13"/>
  <c r="X1394" i="13"/>
  <c r="I1396" i="3"/>
  <c r="O1395" i="13" l="1"/>
  <c r="P1395" i="13" s="1"/>
  <c r="R1395" i="13"/>
  <c r="Q1394" i="13"/>
  <c r="G1395" i="13"/>
  <c r="AB1395" i="13"/>
  <c r="AC1395" i="13" s="1"/>
  <c r="AD1395" i="13" s="1"/>
  <c r="L1395" i="13"/>
  <c r="X1395" i="13"/>
  <c r="B1396" i="13"/>
  <c r="Q1395" i="13"/>
  <c r="I1397" i="3"/>
  <c r="O1396" i="13" l="1"/>
  <c r="P1396" i="13" s="1"/>
  <c r="R1396" i="13"/>
  <c r="G1396" i="13"/>
  <c r="B1397" i="13"/>
  <c r="L1396" i="13"/>
  <c r="AB1396" i="13"/>
  <c r="AC1396" i="13" s="1"/>
  <c r="AD1396" i="13" s="1"/>
  <c r="X1396" i="13"/>
  <c r="I1398" i="3"/>
  <c r="Q1396" i="13" l="1"/>
  <c r="O1397" i="13"/>
  <c r="Q1397" i="13" s="1"/>
  <c r="R1397" i="13"/>
  <c r="G1397" i="13"/>
  <c r="L1397" i="13"/>
  <c r="AB1397" i="13"/>
  <c r="AC1397" i="13" s="1"/>
  <c r="AD1397" i="13" s="1"/>
  <c r="B1398" i="13"/>
  <c r="X1397" i="13"/>
  <c r="I1399" i="3"/>
  <c r="P1397" i="13" l="1"/>
  <c r="O1398" i="13"/>
  <c r="Q1398" i="13" s="1"/>
  <c r="R1398" i="13"/>
  <c r="G1398" i="13"/>
  <c r="L1398" i="13"/>
  <c r="AB1398" i="13"/>
  <c r="AC1398" i="13" s="1"/>
  <c r="AD1398" i="13" s="1"/>
  <c r="X1398" i="13"/>
  <c r="B1399" i="13"/>
  <c r="I1400" i="3"/>
  <c r="O1399" i="13" l="1"/>
  <c r="P1399" i="13" s="1"/>
  <c r="R1399" i="13"/>
  <c r="P1398" i="13"/>
  <c r="G1399" i="13"/>
  <c r="B1400" i="13"/>
  <c r="L1399" i="13"/>
  <c r="AB1399" i="13"/>
  <c r="AC1399" i="13" s="1"/>
  <c r="AD1399" i="13" s="1"/>
  <c r="X1399" i="13"/>
  <c r="Q1399" i="13"/>
  <c r="I1401" i="3"/>
  <c r="O1400" i="13" l="1"/>
  <c r="P1400" i="13" s="1"/>
  <c r="R1400" i="13"/>
  <c r="AB1400" i="13"/>
  <c r="AC1400" i="13" s="1"/>
  <c r="AD1400" i="13" s="1"/>
  <c r="L1400" i="13"/>
  <c r="B1401" i="13"/>
  <c r="G1400" i="13"/>
  <c r="X1400" i="13"/>
  <c r="I1402" i="3"/>
  <c r="Q1400" i="13" l="1"/>
  <c r="O1401" i="13"/>
  <c r="P1401" i="13" s="1"/>
  <c r="R1401" i="13"/>
  <c r="AB1401" i="13"/>
  <c r="AC1401" i="13" s="1"/>
  <c r="AD1401" i="13" s="1"/>
  <c r="L1401" i="13"/>
  <c r="G1401" i="13"/>
  <c r="B1402" i="13"/>
  <c r="X1401" i="13"/>
  <c r="I1403" i="3"/>
  <c r="Q1401" i="13" l="1"/>
  <c r="O1402" i="13"/>
  <c r="Q1402" i="13" s="1"/>
  <c r="R1402" i="13"/>
  <c r="L1402" i="13"/>
  <c r="G1402" i="13"/>
  <c r="AB1402" i="13"/>
  <c r="AC1402" i="13" s="1"/>
  <c r="AD1402" i="13" s="1"/>
  <c r="B1403" i="13"/>
  <c r="X1402" i="13"/>
  <c r="I1404" i="3"/>
  <c r="P1402" i="13" l="1"/>
  <c r="O1403" i="13"/>
  <c r="Q1403" i="13" s="1"/>
  <c r="R1403" i="13"/>
  <c r="L1403" i="13"/>
  <c r="AB1403" i="13"/>
  <c r="AC1403" i="13" s="1"/>
  <c r="AD1403" i="13" s="1"/>
  <c r="G1403" i="13"/>
  <c r="B1404" i="13"/>
  <c r="X1403" i="13"/>
  <c r="I1405" i="3"/>
  <c r="P1403" i="13" l="1"/>
  <c r="O1404" i="13"/>
  <c r="P1404" i="13" s="1"/>
  <c r="R1404" i="13"/>
  <c r="AB1404" i="13"/>
  <c r="AC1404" i="13" s="1"/>
  <c r="AD1404" i="13" s="1"/>
  <c r="B1405" i="13"/>
  <c r="X1404" i="13"/>
  <c r="L1404" i="13"/>
  <c r="G1404" i="13"/>
  <c r="I1406" i="3"/>
  <c r="Q1404" i="13" l="1"/>
  <c r="O1405" i="13"/>
  <c r="Q1405" i="13" s="1"/>
  <c r="R1405" i="13"/>
  <c r="G1405" i="13"/>
  <c r="L1405" i="13"/>
  <c r="AB1405" i="13"/>
  <c r="AC1405" i="13" s="1"/>
  <c r="AD1405" i="13" s="1"/>
  <c r="B1406" i="13"/>
  <c r="X1405" i="13"/>
  <c r="I1407" i="3"/>
  <c r="P1405" i="13" l="1"/>
  <c r="O1406" i="13"/>
  <c r="P1406" i="13" s="1"/>
  <c r="R1406" i="13"/>
  <c r="AB1406" i="13"/>
  <c r="AC1406" i="13" s="1"/>
  <c r="AD1406" i="13" s="1"/>
  <c r="L1406" i="13"/>
  <c r="G1406" i="13"/>
  <c r="B1407" i="13"/>
  <c r="X1406" i="13"/>
  <c r="I1408" i="3"/>
  <c r="Q1406" i="13" l="1"/>
  <c r="O1407" i="13"/>
  <c r="P1407" i="13" s="1"/>
  <c r="R1407" i="13"/>
  <c r="G1407" i="13"/>
  <c r="AB1407" i="13"/>
  <c r="AC1407" i="13" s="1"/>
  <c r="AD1407" i="13" s="1"/>
  <c r="X1407" i="13"/>
  <c r="L1407" i="13"/>
  <c r="B1408" i="13"/>
  <c r="I1409" i="3"/>
  <c r="Q1407" i="13" l="1"/>
  <c r="O1408" i="13"/>
  <c r="P1408" i="13" s="1"/>
  <c r="R1408" i="13"/>
  <c r="G1408" i="13"/>
  <c r="AB1408" i="13"/>
  <c r="AC1408" i="13" s="1"/>
  <c r="AD1408" i="13" s="1"/>
  <c r="B1409" i="13"/>
  <c r="L1408" i="13"/>
  <c r="X1408" i="13"/>
  <c r="I1410" i="3"/>
  <c r="Q1408" i="13" l="1"/>
  <c r="O1409" i="13"/>
  <c r="Q1409" i="13" s="1"/>
  <c r="R1409" i="13"/>
  <c r="L1409" i="13"/>
  <c r="AB1409" i="13"/>
  <c r="AC1409" i="13" s="1"/>
  <c r="AD1409" i="13" s="1"/>
  <c r="B1410" i="13"/>
  <c r="G1409" i="13"/>
  <c r="X1409" i="13"/>
  <c r="I1411" i="3"/>
  <c r="P1409" i="13" l="1"/>
  <c r="O1410" i="13"/>
  <c r="Q1410" i="13" s="1"/>
  <c r="R1410" i="13"/>
  <c r="G1410" i="13"/>
  <c r="AB1410" i="13"/>
  <c r="AC1410" i="13" s="1"/>
  <c r="AD1410" i="13" s="1"/>
  <c r="L1410" i="13"/>
  <c r="X1410" i="13"/>
  <c r="B1411" i="13"/>
  <c r="I1412" i="3"/>
  <c r="P1410" i="13" l="1"/>
  <c r="O1411" i="13"/>
  <c r="P1411" i="13" s="1"/>
  <c r="R1411" i="13"/>
  <c r="L1411" i="13"/>
  <c r="G1411" i="13"/>
  <c r="AB1411" i="13"/>
  <c r="AC1411" i="13" s="1"/>
  <c r="AD1411" i="13" s="1"/>
  <c r="B1412" i="13"/>
  <c r="X1411" i="13"/>
  <c r="I1413" i="3"/>
  <c r="Q1411" i="13" l="1"/>
  <c r="O1412" i="13"/>
  <c r="Q1412" i="13" s="1"/>
  <c r="R1412" i="13"/>
  <c r="L1412" i="13"/>
  <c r="G1412" i="13"/>
  <c r="AB1412" i="13"/>
  <c r="AC1412" i="13" s="1"/>
  <c r="AD1412" i="13" s="1"/>
  <c r="B1413" i="13"/>
  <c r="X1412" i="13"/>
  <c r="I1414" i="3"/>
  <c r="P1412" i="13" l="1"/>
  <c r="O1413" i="13"/>
  <c r="Q1413" i="13" s="1"/>
  <c r="R1413" i="13"/>
  <c r="L1413" i="13"/>
  <c r="AB1413" i="13"/>
  <c r="AC1413" i="13" s="1"/>
  <c r="AD1413" i="13" s="1"/>
  <c r="B1414" i="13"/>
  <c r="G1413" i="13"/>
  <c r="X1413" i="13"/>
  <c r="I1415" i="3"/>
  <c r="P1413" i="13" l="1"/>
  <c r="O1414" i="13"/>
  <c r="P1414" i="13" s="1"/>
  <c r="R1414" i="13"/>
  <c r="L1414" i="13"/>
  <c r="G1414" i="13"/>
  <c r="X1414" i="13"/>
  <c r="AB1414" i="13"/>
  <c r="AC1414" i="13" s="1"/>
  <c r="AD1414" i="13" s="1"/>
  <c r="B1415" i="13"/>
  <c r="I1416" i="3"/>
  <c r="Q1414" i="13" l="1"/>
  <c r="O1415" i="13"/>
  <c r="Q1415" i="13" s="1"/>
  <c r="R1415" i="13"/>
  <c r="G1415" i="13"/>
  <c r="L1415" i="13"/>
  <c r="AB1415" i="13"/>
  <c r="AC1415" i="13" s="1"/>
  <c r="AD1415" i="13" s="1"/>
  <c r="B1416" i="13"/>
  <c r="X1415" i="13"/>
  <c r="I1417" i="3"/>
  <c r="P1415" i="13" l="1"/>
  <c r="O1416" i="13"/>
  <c r="P1416" i="13" s="1"/>
  <c r="R1416" i="13"/>
  <c r="L1416" i="13"/>
  <c r="G1416" i="13"/>
  <c r="AB1416" i="13"/>
  <c r="AC1416" i="13" s="1"/>
  <c r="AD1416" i="13" s="1"/>
  <c r="B1417" i="13"/>
  <c r="X1416" i="13"/>
  <c r="I1418" i="3"/>
  <c r="Q1416" i="13" l="1"/>
  <c r="O1417" i="13"/>
  <c r="P1417" i="13" s="1"/>
  <c r="R1417" i="13"/>
  <c r="L1417" i="13"/>
  <c r="G1417" i="13"/>
  <c r="AB1417" i="13"/>
  <c r="AC1417" i="13" s="1"/>
  <c r="AD1417" i="13" s="1"/>
  <c r="B1418" i="13"/>
  <c r="X1417" i="13"/>
  <c r="I1419" i="3"/>
  <c r="Q1417" i="13" l="1"/>
  <c r="O1418" i="13"/>
  <c r="P1418" i="13" s="1"/>
  <c r="R1418" i="13"/>
  <c r="L1418" i="13"/>
  <c r="G1418" i="13"/>
  <c r="AB1418" i="13"/>
  <c r="AC1418" i="13" s="1"/>
  <c r="AD1418" i="13" s="1"/>
  <c r="B1419" i="13"/>
  <c r="X1418" i="13"/>
  <c r="I1420" i="3"/>
  <c r="Q1418" i="13" l="1"/>
  <c r="O1419" i="13"/>
  <c r="P1419" i="13" s="1"/>
  <c r="R1419" i="13"/>
  <c r="L1419" i="13"/>
  <c r="G1419" i="13"/>
  <c r="AB1419" i="13"/>
  <c r="AC1419" i="13" s="1"/>
  <c r="AD1419" i="13" s="1"/>
  <c r="B1420" i="13"/>
  <c r="X1419" i="13"/>
  <c r="I1421" i="3"/>
  <c r="Q1419" i="13" l="1"/>
  <c r="O1420" i="13"/>
  <c r="P1420" i="13" s="1"/>
  <c r="R1420" i="13"/>
  <c r="L1420" i="13"/>
  <c r="G1420" i="13"/>
  <c r="AB1420" i="13"/>
  <c r="AC1420" i="13" s="1"/>
  <c r="AD1420" i="13" s="1"/>
  <c r="B1421" i="13"/>
  <c r="X1420" i="13"/>
  <c r="I1422" i="3"/>
  <c r="Q1420" i="13" l="1"/>
  <c r="O1421" i="13"/>
  <c r="Q1421" i="13" s="1"/>
  <c r="R1421" i="13"/>
  <c r="AB1421" i="13"/>
  <c r="AC1421" i="13" s="1"/>
  <c r="AD1421" i="13" s="1"/>
  <c r="G1421" i="13"/>
  <c r="L1421" i="13"/>
  <c r="B1422" i="13"/>
  <c r="X1421" i="13"/>
  <c r="I1423" i="3"/>
  <c r="P1421" i="13" l="1"/>
  <c r="O1422" i="13"/>
  <c r="P1422" i="13" s="1"/>
  <c r="R1422" i="13"/>
  <c r="G1422" i="13"/>
  <c r="AB1422" i="13"/>
  <c r="AC1422" i="13" s="1"/>
  <c r="AD1422" i="13" s="1"/>
  <c r="L1422" i="13"/>
  <c r="B1423" i="13"/>
  <c r="X1422" i="13"/>
  <c r="I1424" i="3"/>
  <c r="Q1422" i="13" l="1"/>
  <c r="O1423" i="13"/>
  <c r="P1423" i="13" s="1"/>
  <c r="R1423" i="13"/>
  <c r="AB1423" i="13"/>
  <c r="AC1423" i="13" s="1"/>
  <c r="AD1423" i="13" s="1"/>
  <c r="G1423" i="13"/>
  <c r="L1423" i="13"/>
  <c r="B1424" i="13"/>
  <c r="X1423" i="13"/>
  <c r="I1425" i="3"/>
  <c r="Q1423" i="13" l="1"/>
  <c r="O1424" i="13"/>
  <c r="Q1424" i="13" s="1"/>
  <c r="R1424" i="13"/>
  <c r="L1424" i="13"/>
  <c r="G1424" i="13"/>
  <c r="AB1424" i="13"/>
  <c r="AC1424" i="13" s="1"/>
  <c r="AD1424" i="13" s="1"/>
  <c r="B1425" i="13"/>
  <c r="X1424" i="13"/>
  <c r="I1426" i="3"/>
  <c r="P1424" i="13" l="1"/>
  <c r="O1425" i="13"/>
  <c r="Q1425" i="13" s="1"/>
  <c r="R1425" i="13"/>
  <c r="AB1425" i="13"/>
  <c r="AC1425" i="13" s="1"/>
  <c r="AD1425" i="13" s="1"/>
  <c r="G1425" i="13"/>
  <c r="B1426" i="13"/>
  <c r="L1425" i="13"/>
  <c r="X1425" i="13"/>
  <c r="I1427" i="3"/>
  <c r="O1426" i="13" l="1"/>
  <c r="Q1426" i="13" s="1"/>
  <c r="R1426" i="13"/>
  <c r="P1425" i="13"/>
  <c r="AB1426" i="13"/>
  <c r="AC1426" i="13" s="1"/>
  <c r="AD1426" i="13" s="1"/>
  <c r="G1426" i="13"/>
  <c r="B1427" i="13"/>
  <c r="L1426" i="13"/>
  <c r="X1426" i="13"/>
  <c r="P1426" i="13"/>
  <c r="I1428" i="3"/>
  <c r="O1427" i="13" l="1"/>
  <c r="P1427" i="13" s="1"/>
  <c r="R1427" i="13"/>
  <c r="AB1427" i="13"/>
  <c r="AC1427" i="13" s="1"/>
  <c r="AD1427" i="13" s="1"/>
  <c r="L1427" i="13"/>
  <c r="G1427" i="13"/>
  <c r="B1428" i="13"/>
  <c r="X1427" i="13"/>
  <c r="I1429" i="3"/>
  <c r="Q1427" i="13" l="1"/>
  <c r="O1428" i="13"/>
  <c r="Q1428" i="13" s="1"/>
  <c r="R1428" i="13"/>
  <c r="L1428" i="13"/>
  <c r="G1428" i="13"/>
  <c r="B1429" i="13"/>
  <c r="AB1428" i="13"/>
  <c r="AC1428" i="13" s="1"/>
  <c r="AD1428" i="13" s="1"/>
  <c r="X1428" i="13"/>
  <c r="I1430" i="3"/>
  <c r="P1428" i="13" l="1"/>
  <c r="O1429" i="13"/>
  <c r="P1429" i="13" s="1"/>
  <c r="R1429" i="13"/>
  <c r="L1429" i="13"/>
  <c r="AB1429" i="13"/>
  <c r="AC1429" i="13" s="1"/>
  <c r="AD1429" i="13" s="1"/>
  <c r="G1429" i="13"/>
  <c r="X1429" i="13"/>
  <c r="B1430" i="13"/>
  <c r="I1431" i="3"/>
  <c r="Q1429" i="13" l="1"/>
  <c r="O1430" i="13"/>
  <c r="P1430" i="13" s="1"/>
  <c r="R1430" i="13"/>
  <c r="G1430" i="13"/>
  <c r="B1431" i="13"/>
  <c r="L1430" i="13"/>
  <c r="AB1430" i="13"/>
  <c r="AC1430" i="13" s="1"/>
  <c r="AD1430" i="13" s="1"/>
  <c r="X1430" i="13"/>
  <c r="I1432" i="3"/>
  <c r="Q1430" i="13" l="1"/>
  <c r="O1431" i="13"/>
  <c r="Q1431" i="13" s="1"/>
  <c r="R1431" i="13"/>
  <c r="L1431" i="13"/>
  <c r="G1431" i="13"/>
  <c r="B1432" i="13"/>
  <c r="AB1431" i="13"/>
  <c r="AC1431" i="13" s="1"/>
  <c r="AD1431" i="13" s="1"/>
  <c r="X1431" i="13"/>
  <c r="I1433" i="3"/>
  <c r="P1431" i="13" l="1"/>
  <c r="O1432" i="13"/>
  <c r="P1432" i="13" s="1"/>
  <c r="R1432" i="13"/>
  <c r="G1432" i="13"/>
  <c r="AB1432" i="13"/>
  <c r="AC1432" i="13" s="1"/>
  <c r="AD1432" i="13" s="1"/>
  <c r="L1432" i="13"/>
  <c r="B1433" i="13"/>
  <c r="X1432" i="13"/>
  <c r="I1434" i="3"/>
  <c r="Q1432" i="13" l="1"/>
  <c r="O1433" i="13"/>
  <c r="P1433" i="13" s="1"/>
  <c r="R1433" i="13"/>
  <c r="G1433" i="13"/>
  <c r="AB1433" i="13"/>
  <c r="AC1433" i="13" s="1"/>
  <c r="AD1433" i="13" s="1"/>
  <c r="L1433" i="13"/>
  <c r="B1434" i="13"/>
  <c r="X1433" i="13"/>
  <c r="I1435" i="3"/>
  <c r="Q1433" i="13" l="1"/>
  <c r="O1434" i="13"/>
  <c r="Q1434" i="13" s="1"/>
  <c r="R1434" i="13"/>
  <c r="G1434" i="13"/>
  <c r="AB1434" i="13"/>
  <c r="AC1434" i="13" s="1"/>
  <c r="AD1434" i="13" s="1"/>
  <c r="X1434" i="13"/>
  <c r="L1434" i="13"/>
  <c r="B1435" i="13"/>
  <c r="I1436" i="3"/>
  <c r="P1434" i="13" l="1"/>
  <c r="O1435" i="13"/>
  <c r="P1435" i="13" s="1"/>
  <c r="R1435" i="13"/>
  <c r="AB1435" i="13"/>
  <c r="AC1435" i="13" s="1"/>
  <c r="AD1435" i="13" s="1"/>
  <c r="G1435" i="13"/>
  <c r="B1436" i="13"/>
  <c r="L1435" i="13"/>
  <c r="X1435" i="13"/>
  <c r="I1437" i="3"/>
  <c r="Q1435" i="13" l="1"/>
  <c r="O1436" i="13"/>
  <c r="Q1436" i="13" s="1"/>
  <c r="R1436" i="13"/>
  <c r="L1436" i="13"/>
  <c r="G1436" i="13"/>
  <c r="AB1436" i="13"/>
  <c r="AC1436" i="13" s="1"/>
  <c r="AD1436" i="13" s="1"/>
  <c r="B1437" i="13"/>
  <c r="X1436" i="13"/>
  <c r="I1438" i="3"/>
  <c r="P1436" i="13" l="1"/>
  <c r="O1437" i="13"/>
  <c r="P1437" i="13" s="1"/>
  <c r="R1437" i="13"/>
  <c r="L1437" i="13"/>
  <c r="AB1437" i="13"/>
  <c r="AC1437" i="13" s="1"/>
  <c r="AD1437" i="13" s="1"/>
  <c r="G1437" i="13"/>
  <c r="X1437" i="13"/>
  <c r="B1438" i="13"/>
  <c r="I1439" i="3"/>
  <c r="Q1437" i="13" l="1"/>
  <c r="O1438" i="13"/>
  <c r="P1438" i="13" s="1"/>
  <c r="R1438" i="13"/>
  <c r="L1438" i="13"/>
  <c r="G1438" i="13"/>
  <c r="X1438" i="13"/>
  <c r="AB1438" i="13"/>
  <c r="AC1438" i="13" s="1"/>
  <c r="AD1438" i="13" s="1"/>
  <c r="B1439" i="13"/>
  <c r="I1440" i="3"/>
  <c r="Q1438" i="13" l="1"/>
  <c r="O1439" i="13"/>
  <c r="P1439" i="13" s="1"/>
  <c r="R1439" i="13"/>
  <c r="L1439" i="13"/>
  <c r="G1439" i="13"/>
  <c r="B1440" i="13"/>
  <c r="AB1439" i="13"/>
  <c r="AC1439" i="13" s="1"/>
  <c r="AD1439" i="13" s="1"/>
  <c r="X1439" i="13"/>
  <c r="I1441" i="3"/>
  <c r="Q1439" i="13" l="1"/>
  <c r="O1440" i="13"/>
  <c r="Q1440" i="13" s="1"/>
  <c r="R1440" i="13"/>
  <c r="L1440" i="13"/>
  <c r="G1440" i="13"/>
  <c r="AB1440" i="13"/>
  <c r="AC1440" i="13" s="1"/>
  <c r="AD1440" i="13" s="1"/>
  <c r="B1441" i="13"/>
  <c r="X1440" i="13"/>
  <c r="I1442" i="3"/>
  <c r="P1440" i="13" l="1"/>
  <c r="O1441" i="13"/>
  <c r="Q1441" i="13" s="1"/>
  <c r="R1441" i="13"/>
  <c r="G1441" i="13"/>
  <c r="AB1441" i="13"/>
  <c r="AC1441" i="13" s="1"/>
  <c r="AD1441" i="13" s="1"/>
  <c r="L1441" i="13"/>
  <c r="B1442" i="13"/>
  <c r="X1441" i="13"/>
  <c r="I1443" i="3"/>
  <c r="P1441" i="13" l="1"/>
  <c r="O1442" i="13"/>
  <c r="Q1442" i="13" s="1"/>
  <c r="R1442" i="13"/>
  <c r="G1442" i="13"/>
  <c r="AB1442" i="13"/>
  <c r="AC1442" i="13" s="1"/>
  <c r="AD1442" i="13" s="1"/>
  <c r="L1442" i="13"/>
  <c r="B1443" i="13"/>
  <c r="X1442" i="13"/>
  <c r="I1444" i="3"/>
  <c r="P1442" i="13" l="1"/>
  <c r="O1443" i="13"/>
  <c r="P1443" i="13" s="1"/>
  <c r="R1443" i="13"/>
  <c r="L1443" i="13"/>
  <c r="G1443" i="13"/>
  <c r="AB1443" i="13"/>
  <c r="AC1443" i="13" s="1"/>
  <c r="AD1443" i="13" s="1"/>
  <c r="B1444" i="13"/>
  <c r="X1443" i="13"/>
  <c r="I1445" i="3"/>
  <c r="Q1443" i="13" l="1"/>
  <c r="O1444" i="13"/>
  <c r="Q1444" i="13" s="1"/>
  <c r="R1444" i="13"/>
  <c r="G1444" i="13"/>
  <c r="AB1444" i="13"/>
  <c r="AC1444" i="13" s="1"/>
  <c r="AD1444" i="13" s="1"/>
  <c r="L1444" i="13"/>
  <c r="B1445" i="13"/>
  <c r="X1444" i="13"/>
  <c r="I1446" i="3"/>
  <c r="P1444" i="13" l="1"/>
  <c r="O1445" i="13"/>
  <c r="Q1445" i="13" s="1"/>
  <c r="R1445" i="13"/>
  <c r="G1445" i="13"/>
  <c r="L1445" i="13"/>
  <c r="AB1445" i="13"/>
  <c r="AC1445" i="13" s="1"/>
  <c r="AD1445" i="13" s="1"/>
  <c r="B1446" i="13"/>
  <c r="X1445" i="13"/>
  <c r="I1447" i="3"/>
  <c r="P1445" i="13" l="1"/>
  <c r="O1446" i="13"/>
  <c r="P1446" i="13" s="1"/>
  <c r="R1446" i="13"/>
  <c r="L1446" i="13"/>
  <c r="G1446" i="13"/>
  <c r="AB1446" i="13"/>
  <c r="AC1446" i="13" s="1"/>
  <c r="AD1446" i="13" s="1"/>
  <c r="B1447" i="13"/>
  <c r="X1446" i="13"/>
  <c r="I1448" i="3"/>
  <c r="Q1446" i="13" l="1"/>
  <c r="O1447" i="13"/>
  <c r="Q1447" i="13" s="1"/>
  <c r="R1447" i="13"/>
  <c r="L1447" i="13"/>
  <c r="G1447" i="13"/>
  <c r="AB1447" i="13"/>
  <c r="AC1447" i="13" s="1"/>
  <c r="AD1447" i="13" s="1"/>
  <c r="B1448" i="13"/>
  <c r="X1447" i="13"/>
  <c r="I1449" i="3"/>
  <c r="P1447" i="13" l="1"/>
  <c r="O1448" i="13"/>
  <c r="Q1448" i="13" s="1"/>
  <c r="R1448" i="13"/>
  <c r="L1448" i="13"/>
  <c r="AB1448" i="13"/>
  <c r="AC1448" i="13" s="1"/>
  <c r="AD1448" i="13" s="1"/>
  <c r="G1448" i="13"/>
  <c r="B1449" i="13"/>
  <c r="X1448" i="13"/>
  <c r="I1450" i="3"/>
  <c r="P1448" i="13" l="1"/>
  <c r="O1449" i="13"/>
  <c r="P1449" i="13" s="1"/>
  <c r="R1449" i="13"/>
  <c r="L1449" i="13"/>
  <c r="G1449" i="13"/>
  <c r="AB1449" i="13"/>
  <c r="AC1449" i="13" s="1"/>
  <c r="AD1449" i="13" s="1"/>
  <c r="B1450" i="13"/>
  <c r="X1449" i="13"/>
  <c r="I1451" i="3"/>
  <c r="Q1449" i="13" l="1"/>
  <c r="O1450" i="13"/>
  <c r="Q1450" i="13" s="1"/>
  <c r="R1450" i="13"/>
  <c r="L1450" i="13"/>
  <c r="G1450" i="13"/>
  <c r="AB1450" i="13"/>
  <c r="AC1450" i="13" s="1"/>
  <c r="AD1450" i="13" s="1"/>
  <c r="B1451" i="13"/>
  <c r="X1450" i="13"/>
  <c r="I1452" i="3"/>
  <c r="P1450" i="13" l="1"/>
  <c r="O1451" i="13"/>
  <c r="P1451" i="13" s="1"/>
  <c r="R1451" i="13"/>
  <c r="L1451" i="13"/>
  <c r="G1451" i="13"/>
  <c r="AB1451" i="13"/>
  <c r="AC1451" i="13" s="1"/>
  <c r="AD1451" i="13" s="1"/>
  <c r="B1452" i="13"/>
  <c r="X1451" i="13"/>
  <c r="I1453" i="3"/>
  <c r="Q1451" i="13" l="1"/>
  <c r="O1452" i="13"/>
  <c r="Q1452" i="13" s="1"/>
  <c r="R1452" i="13"/>
  <c r="L1452" i="13"/>
  <c r="G1452" i="13"/>
  <c r="AB1452" i="13"/>
  <c r="AC1452" i="13" s="1"/>
  <c r="AD1452" i="13" s="1"/>
  <c r="B1453" i="13"/>
  <c r="X1452" i="13"/>
  <c r="I1454" i="3"/>
  <c r="P1452" i="13" l="1"/>
  <c r="O1453" i="13"/>
  <c r="P1453" i="13" s="1"/>
  <c r="R1453" i="13"/>
  <c r="G1453" i="13"/>
  <c r="L1453" i="13"/>
  <c r="AB1453" i="13"/>
  <c r="AC1453" i="13" s="1"/>
  <c r="AD1453" i="13" s="1"/>
  <c r="B1454" i="13"/>
  <c r="X1453" i="13"/>
  <c r="I1455" i="3"/>
  <c r="Q1453" i="13" l="1"/>
  <c r="O1454" i="13"/>
  <c r="Q1454" i="13" s="1"/>
  <c r="R1454" i="13"/>
  <c r="L1454" i="13"/>
  <c r="G1454" i="13"/>
  <c r="B1455" i="13"/>
  <c r="AB1454" i="13"/>
  <c r="AC1454" i="13" s="1"/>
  <c r="AD1454" i="13" s="1"/>
  <c r="X1454" i="13"/>
  <c r="I1456" i="3"/>
  <c r="P1454" i="13" l="1"/>
  <c r="O1455" i="13"/>
  <c r="Q1455" i="13" s="1"/>
  <c r="R1455" i="13"/>
  <c r="G1455" i="13"/>
  <c r="X1455" i="13"/>
  <c r="B1456" i="13"/>
  <c r="L1455" i="13"/>
  <c r="AB1455" i="13"/>
  <c r="AC1455" i="13" s="1"/>
  <c r="AD1455" i="13" s="1"/>
  <c r="I1457" i="3"/>
  <c r="P1455" i="13" l="1"/>
  <c r="O1456" i="13"/>
  <c r="Q1456" i="13" s="1"/>
  <c r="R1456" i="13"/>
  <c r="L1456" i="13"/>
  <c r="AB1456" i="13"/>
  <c r="AC1456" i="13" s="1"/>
  <c r="AD1456" i="13" s="1"/>
  <c r="G1456" i="13"/>
  <c r="X1456" i="13"/>
  <c r="B1457" i="13"/>
  <c r="I1458" i="3"/>
  <c r="P1456" i="13" l="1"/>
  <c r="O1457" i="13"/>
  <c r="P1457" i="13" s="1"/>
  <c r="R1457" i="13"/>
  <c r="G1457" i="13"/>
  <c r="L1457" i="13"/>
  <c r="B1458" i="13"/>
  <c r="AB1457" i="13"/>
  <c r="AC1457" i="13" s="1"/>
  <c r="AD1457" i="13" s="1"/>
  <c r="X1457" i="13"/>
  <c r="I1459" i="3"/>
  <c r="Q1457" i="13" l="1"/>
  <c r="O1458" i="13"/>
  <c r="P1458" i="13" s="1"/>
  <c r="R1458" i="13"/>
  <c r="G1458" i="13"/>
  <c r="AB1458" i="13"/>
  <c r="AC1458" i="13" s="1"/>
  <c r="AD1458" i="13" s="1"/>
  <c r="L1458" i="13"/>
  <c r="B1459" i="13"/>
  <c r="X1458" i="13"/>
  <c r="I1460" i="3"/>
  <c r="Q1458" i="13" l="1"/>
  <c r="O1459" i="13"/>
  <c r="P1459" i="13" s="1"/>
  <c r="R1459" i="13"/>
  <c r="G1459" i="13"/>
  <c r="AB1459" i="13"/>
  <c r="AC1459" i="13" s="1"/>
  <c r="AD1459" i="13" s="1"/>
  <c r="L1459" i="13"/>
  <c r="B1460" i="13"/>
  <c r="X1459" i="13"/>
  <c r="I1461" i="3"/>
  <c r="Q1459" i="13" l="1"/>
  <c r="O1460" i="13"/>
  <c r="Q1460" i="13" s="1"/>
  <c r="R1460" i="13"/>
  <c r="G1460" i="13"/>
  <c r="AB1460" i="13"/>
  <c r="AC1460" i="13" s="1"/>
  <c r="AD1460" i="13" s="1"/>
  <c r="L1460" i="13"/>
  <c r="B1461" i="13"/>
  <c r="X1460" i="13"/>
  <c r="I1462" i="3"/>
  <c r="P1460" i="13" l="1"/>
  <c r="O1461" i="13"/>
  <c r="Q1461" i="13" s="1"/>
  <c r="R1461" i="13"/>
  <c r="G1461" i="13"/>
  <c r="L1461" i="13"/>
  <c r="AB1461" i="13"/>
  <c r="AC1461" i="13" s="1"/>
  <c r="AD1461" i="13" s="1"/>
  <c r="B1462" i="13"/>
  <c r="X1461" i="13"/>
  <c r="I1463" i="3"/>
  <c r="P1461" i="13" l="1"/>
  <c r="O1462" i="13"/>
  <c r="P1462" i="13" s="1"/>
  <c r="R1462" i="13"/>
  <c r="L1462" i="13"/>
  <c r="G1462" i="13"/>
  <c r="AB1462" i="13"/>
  <c r="AC1462" i="13" s="1"/>
  <c r="AD1462" i="13" s="1"/>
  <c r="B1463" i="13"/>
  <c r="X1462" i="13"/>
  <c r="I1464" i="3"/>
  <c r="Q1462" i="13" l="1"/>
  <c r="O1463" i="13"/>
  <c r="Q1463" i="13" s="1"/>
  <c r="R1463" i="13"/>
  <c r="AB1463" i="13"/>
  <c r="AC1463" i="13" s="1"/>
  <c r="AD1463" i="13" s="1"/>
  <c r="G1463" i="13"/>
  <c r="L1463" i="13"/>
  <c r="B1464" i="13"/>
  <c r="X1463" i="13"/>
  <c r="I1465" i="3"/>
  <c r="O1464" i="13" l="1"/>
  <c r="P1464" i="13" s="1"/>
  <c r="R1464" i="13"/>
  <c r="P1463" i="13"/>
  <c r="L1464" i="13"/>
  <c r="G1464" i="13"/>
  <c r="AB1464" i="13"/>
  <c r="AC1464" i="13" s="1"/>
  <c r="AD1464" i="13" s="1"/>
  <c r="B1465" i="13"/>
  <c r="X1464" i="13"/>
  <c r="I1466" i="3"/>
  <c r="Q1464" i="13" l="1"/>
  <c r="O1465" i="13"/>
  <c r="Q1465" i="13" s="1"/>
  <c r="R1465" i="13"/>
  <c r="G1465" i="13"/>
  <c r="AB1465" i="13"/>
  <c r="AC1465" i="13" s="1"/>
  <c r="AD1465" i="13" s="1"/>
  <c r="L1465" i="13"/>
  <c r="B1466" i="13"/>
  <c r="X1465" i="13"/>
  <c r="I1467" i="3"/>
  <c r="P1465" i="13" l="1"/>
  <c r="O1466" i="13"/>
  <c r="Q1466" i="13" s="1"/>
  <c r="R1466" i="13"/>
  <c r="G1466" i="13"/>
  <c r="AB1466" i="13"/>
  <c r="AC1466" i="13" s="1"/>
  <c r="AD1466" i="13" s="1"/>
  <c r="L1466" i="13"/>
  <c r="B1467" i="13"/>
  <c r="X1466" i="13"/>
  <c r="I1468" i="3"/>
  <c r="P1466" i="13" l="1"/>
  <c r="O1467" i="13"/>
  <c r="P1467" i="13" s="1"/>
  <c r="R1467" i="13"/>
  <c r="G1467" i="13"/>
  <c r="AB1467" i="13"/>
  <c r="AC1467" i="13" s="1"/>
  <c r="AD1467" i="13" s="1"/>
  <c r="L1467" i="13"/>
  <c r="B1468" i="13"/>
  <c r="X1467" i="13"/>
  <c r="I1469" i="3"/>
  <c r="Q1467" i="13" l="1"/>
  <c r="O1468" i="13"/>
  <c r="P1468" i="13" s="1"/>
  <c r="R1468" i="13"/>
  <c r="L1468" i="13"/>
  <c r="G1468" i="13"/>
  <c r="AB1468" i="13"/>
  <c r="AC1468" i="13" s="1"/>
  <c r="AD1468" i="13" s="1"/>
  <c r="B1469" i="13"/>
  <c r="X1468" i="13"/>
  <c r="I1470" i="3"/>
  <c r="Q1468" i="13" l="1"/>
  <c r="O1469" i="13"/>
  <c r="Q1469" i="13" s="1"/>
  <c r="R1469" i="13"/>
  <c r="L1469" i="13"/>
  <c r="AB1469" i="13"/>
  <c r="AC1469" i="13" s="1"/>
  <c r="AD1469" i="13" s="1"/>
  <c r="B1470" i="13"/>
  <c r="G1469" i="13"/>
  <c r="X1469" i="13"/>
  <c r="I1471" i="3"/>
  <c r="P1469" i="13" l="1"/>
  <c r="O1470" i="13"/>
  <c r="Q1470" i="13" s="1"/>
  <c r="R1470" i="13"/>
  <c r="AB1470" i="13"/>
  <c r="AC1470" i="13" s="1"/>
  <c r="AD1470" i="13" s="1"/>
  <c r="X1470" i="13"/>
  <c r="L1470" i="13"/>
  <c r="B1471" i="13"/>
  <c r="G1470" i="13"/>
  <c r="I1472" i="3"/>
  <c r="P1470" i="13" l="1"/>
  <c r="O1471" i="13"/>
  <c r="P1471" i="13" s="1"/>
  <c r="R1471" i="13"/>
  <c r="L1471" i="13"/>
  <c r="G1471" i="13"/>
  <c r="AB1471" i="13"/>
  <c r="AC1471" i="13" s="1"/>
  <c r="AD1471" i="13" s="1"/>
  <c r="X1471" i="13"/>
  <c r="B1472" i="13"/>
  <c r="I1473" i="3"/>
  <c r="Q1471" i="13" l="1"/>
  <c r="O1472" i="13"/>
  <c r="P1472" i="13" s="1"/>
  <c r="R1472" i="13"/>
  <c r="L1472" i="13"/>
  <c r="G1472" i="13"/>
  <c r="AB1472" i="13"/>
  <c r="AC1472" i="13" s="1"/>
  <c r="AD1472" i="13" s="1"/>
  <c r="B1473" i="13"/>
  <c r="X1472" i="13"/>
  <c r="I1474" i="3"/>
  <c r="Q1472" i="13" l="1"/>
  <c r="O1473" i="13"/>
  <c r="P1473" i="13" s="1"/>
  <c r="R1473" i="13"/>
  <c r="L1473" i="13"/>
  <c r="G1473" i="13"/>
  <c r="AB1473" i="13"/>
  <c r="AC1473" i="13" s="1"/>
  <c r="AD1473" i="13" s="1"/>
  <c r="X1473" i="13"/>
  <c r="B1474" i="13"/>
  <c r="I1475" i="3"/>
  <c r="Q1473" i="13" l="1"/>
  <c r="O1474" i="13"/>
  <c r="Q1474" i="13" s="1"/>
  <c r="R1474" i="13"/>
  <c r="X1474" i="13"/>
  <c r="G1474" i="13"/>
  <c r="AB1474" i="13"/>
  <c r="AC1474" i="13" s="1"/>
  <c r="AD1474" i="13" s="1"/>
  <c r="L1474" i="13"/>
  <c r="B1475" i="13"/>
  <c r="I1476" i="3"/>
  <c r="P1474" i="13" l="1"/>
  <c r="O1475" i="13"/>
  <c r="P1475" i="13" s="1"/>
  <c r="R1475" i="13"/>
  <c r="L1475" i="13"/>
  <c r="G1475" i="13"/>
  <c r="AB1475" i="13"/>
  <c r="AC1475" i="13" s="1"/>
  <c r="AD1475" i="13" s="1"/>
  <c r="X1475" i="13"/>
  <c r="B1476" i="13"/>
  <c r="I1477" i="3"/>
  <c r="Q1475" i="13" l="1"/>
  <c r="O1476" i="13"/>
  <c r="P1476" i="13" s="1"/>
  <c r="R1476" i="13"/>
  <c r="G1476" i="13"/>
  <c r="AB1476" i="13"/>
  <c r="AC1476" i="13" s="1"/>
  <c r="AD1476" i="13" s="1"/>
  <c r="B1477" i="13"/>
  <c r="L1476" i="13"/>
  <c r="X1476" i="13"/>
  <c r="I1478" i="3"/>
  <c r="Q1476" i="13" l="1"/>
  <c r="O1477" i="13"/>
  <c r="P1477" i="13" s="1"/>
  <c r="R1477" i="13"/>
  <c r="AB1477" i="13"/>
  <c r="AC1477" i="13" s="1"/>
  <c r="AD1477" i="13" s="1"/>
  <c r="G1477" i="13"/>
  <c r="L1477" i="13"/>
  <c r="B1478" i="13"/>
  <c r="X1477" i="13"/>
  <c r="I1479" i="3"/>
  <c r="Q1477" i="13" l="1"/>
  <c r="O1478" i="13"/>
  <c r="P1478" i="13" s="1"/>
  <c r="R1478" i="13"/>
  <c r="G1478" i="13"/>
  <c r="AB1478" i="13"/>
  <c r="AC1478" i="13" s="1"/>
  <c r="AD1478" i="13" s="1"/>
  <c r="L1478" i="13"/>
  <c r="B1479" i="13"/>
  <c r="X1478" i="13"/>
  <c r="I1480" i="3"/>
  <c r="Q1478" i="13" l="1"/>
  <c r="O1479" i="13"/>
  <c r="P1479" i="13" s="1"/>
  <c r="R1479" i="13"/>
  <c r="L1479" i="13"/>
  <c r="G1479" i="13"/>
  <c r="AB1479" i="13"/>
  <c r="AC1479" i="13" s="1"/>
  <c r="AD1479" i="13" s="1"/>
  <c r="B1480" i="13"/>
  <c r="X1479" i="13"/>
  <c r="I1481" i="3"/>
  <c r="Q1479" i="13" l="1"/>
  <c r="O1480" i="13"/>
  <c r="Q1480" i="13" s="1"/>
  <c r="R1480" i="13"/>
  <c r="G1480" i="13"/>
  <c r="AB1480" i="13"/>
  <c r="AC1480" i="13" s="1"/>
  <c r="AD1480" i="13" s="1"/>
  <c r="L1480" i="13"/>
  <c r="X1480" i="13"/>
  <c r="B1481" i="13"/>
  <c r="I1482" i="3"/>
  <c r="P1480" i="13" l="1"/>
  <c r="O1481" i="13"/>
  <c r="P1481" i="13" s="1"/>
  <c r="R1481" i="13"/>
  <c r="G1481" i="13"/>
  <c r="L1481" i="13"/>
  <c r="B1482" i="13"/>
  <c r="AB1481" i="13"/>
  <c r="AC1481" i="13" s="1"/>
  <c r="AD1481" i="13" s="1"/>
  <c r="X1481" i="13"/>
  <c r="I1483" i="3"/>
  <c r="Q1481" i="13" l="1"/>
  <c r="O1482" i="13"/>
  <c r="Q1482" i="13" s="1"/>
  <c r="R1482" i="13"/>
  <c r="AB1482" i="13"/>
  <c r="AC1482" i="13" s="1"/>
  <c r="AD1482" i="13" s="1"/>
  <c r="X1482" i="13"/>
  <c r="L1482" i="13"/>
  <c r="B1483" i="13"/>
  <c r="G1482" i="13"/>
  <c r="I1484" i="3"/>
  <c r="P1482" i="13" l="1"/>
  <c r="O1483" i="13"/>
  <c r="P1483" i="13" s="1"/>
  <c r="R1483" i="13"/>
  <c r="G1483" i="13"/>
  <c r="AB1483" i="13"/>
  <c r="AC1483" i="13" s="1"/>
  <c r="AD1483" i="13" s="1"/>
  <c r="B1484" i="13"/>
  <c r="L1483" i="13"/>
  <c r="X1483" i="13"/>
  <c r="I1485" i="3"/>
  <c r="Q1483" i="13" l="1"/>
  <c r="O1484" i="13"/>
  <c r="Q1484" i="13" s="1"/>
  <c r="R1484" i="13"/>
  <c r="L1484" i="13"/>
  <c r="G1484" i="13"/>
  <c r="AB1484" i="13"/>
  <c r="AC1484" i="13" s="1"/>
  <c r="AD1484" i="13" s="1"/>
  <c r="B1485" i="13"/>
  <c r="X1484" i="13"/>
  <c r="I1486" i="3"/>
  <c r="P1484" i="13" l="1"/>
  <c r="O1485" i="13"/>
  <c r="P1485" i="13" s="1"/>
  <c r="R1485" i="13"/>
  <c r="G1485" i="13"/>
  <c r="AB1485" i="13"/>
  <c r="AC1485" i="13" s="1"/>
  <c r="AD1485" i="13" s="1"/>
  <c r="L1485" i="13"/>
  <c r="B1486" i="13"/>
  <c r="X1485" i="13"/>
  <c r="I1487" i="3"/>
  <c r="Q1485" i="13" l="1"/>
  <c r="O1486" i="13"/>
  <c r="P1486" i="13" s="1"/>
  <c r="R1486" i="13"/>
  <c r="L1486" i="13"/>
  <c r="G1486" i="13"/>
  <c r="AB1486" i="13"/>
  <c r="AC1486" i="13" s="1"/>
  <c r="AD1486" i="13" s="1"/>
  <c r="B1487" i="13"/>
  <c r="X1486" i="13"/>
  <c r="I1488" i="3"/>
  <c r="Q1486" i="13" l="1"/>
  <c r="O1487" i="13"/>
  <c r="P1487" i="13" s="1"/>
  <c r="R1487" i="13"/>
  <c r="G1487" i="13"/>
  <c r="AB1487" i="13"/>
  <c r="AC1487" i="13" s="1"/>
  <c r="AD1487" i="13" s="1"/>
  <c r="L1487" i="13"/>
  <c r="B1488" i="13"/>
  <c r="X1487" i="13"/>
  <c r="I1489" i="3"/>
  <c r="Q1487" i="13" l="1"/>
  <c r="O1488" i="13"/>
  <c r="Q1488" i="13" s="1"/>
  <c r="R1488" i="13"/>
  <c r="G1488" i="13"/>
  <c r="AB1488" i="13"/>
  <c r="AC1488" i="13" s="1"/>
  <c r="AD1488" i="13" s="1"/>
  <c r="L1488" i="13"/>
  <c r="B1489" i="13"/>
  <c r="X1488" i="13"/>
  <c r="I1490" i="3"/>
  <c r="P1488" i="13" l="1"/>
  <c r="O1489" i="13"/>
  <c r="P1489" i="13" s="1"/>
  <c r="R1489" i="13"/>
  <c r="AB1489" i="13"/>
  <c r="AC1489" i="13" s="1"/>
  <c r="AD1489" i="13" s="1"/>
  <c r="L1489" i="13"/>
  <c r="G1489" i="13"/>
  <c r="X1489" i="13"/>
  <c r="B1490" i="13"/>
  <c r="I1491" i="3"/>
  <c r="Q1489" i="13" l="1"/>
  <c r="O1490" i="13"/>
  <c r="P1490" i="13" s="1"/>
  <c r="R1490" i="13"/>
  <c r="G1490" i="13"/>
  <c r="AB1490" i="13"/>
  <c r="AC1490" i="13" s="1"/>
  <c r="AD1490" i="13" s="1"/>
  <c r="L1490" i="13"/>
  <c r="B1491" i="13"/>
  <c r="X1490" i="13"/>
  <c r="I1492" i="3"/>
  <c r="Q1490" i="13" l="1"/>
  <c r="O1491" i="13"/>
  <c r="Q1491" i="13" s="1"/>
  <c r="R1491" i="13"/>
  <c r="L1491" i="13"/>
  <c r="G1491" i="13"/>
  <c r="AB1491" i="13"/>
  <c r="AC1491" i="13" s="1"/>
  <c r="AD1491" i="13" s="1"/>
  <c r="B1492" i="13"/>
  <c r="X1491" i="13"/>
  <c r="I1493" i="3"/>
  <c r="P1491" i="13" l="1"/>
  <c r="O1492" i="13"/>
  <c r="P1492" i="13" s="1"/>
  <c r="R1492" i="13"/>
  <c r="L1492" i="13"/>
  <c r="G1492" i="13"/>
  <c r="AB1492" i="13"/>
  <c r="AC1492" i="13" s="1"/>
  <c r="AD1492" i="13" s="1"/>
  <c r="B1493" i="13"/>
  <c r="X1492" i="13"/>
  <c r="I1494" i="3"/>
  <c r="Q1492" i="13" l="1"/>
  <c r="O1493" i="13"/>
  <c r="Q1493" i="13" s="1"/>
  <c r="R1493" i="13"/>
  <c r="L1493" i="13"/>
  <c r="AB1493" i="13"/>
  <c r="AC1493" i="13" s="1"/>
  <c r="AD1493" i="13" s="1"/>
  <c r="G1493" i="13"/>
  <c r="X1493" i="13"/>
  <c r="B1494" i="13"/>
  <c r="I1495" i="3"/>
  <c r="P1493" i="13" l="1"/>
  <c r="O1494" i="13"/>
  <c r="P1494" i="13" s="1"/>
  <c r="R1494" i="13"/>
  <c r="L1494" i="13"/>
  <c r="G1494" i="13"/>
  <c r="AB1494" i="13"/>
  <c r="AC1494" i="13" s="1"/>
  <c r="AD1494" i="13" s="1"/>
  <c r="B1495" i="13"/>
  <c r="X1494" i="13"/>
  <c r="I1496" i="3"/>
  <c r="Q1494" i="13" l="1"/>
  <c r="O1495" i="13"/>
  <c r="Q1495" i="13" s="1"/>
  <c r="R1495" i="13"/>
  <c r="L1495" i="13"/>
  <c r="G1495" i="13"/>
  <c r="B1496" i="13"/>
  <c r="AB1495" i="13"/>
  <c r="AC1495" i="13" s="1"/>
  <c r="AD1495" i="13" s="1"/>
  <c r="X1495" i="13"/>
  <c r="I1497" i="3"/>
  <c r="P1495" i="13" l="1"/>
  <c r="O1496" i="13"/>
  <c r="P1496" i="13" s="1"/>
  <c r="R1496" i="13"/>
  <c r="L1496" i="13"/>
  <c r="AB1496" i="13"/>
  <c r="AC1496" i="13" s="1"/>
  <c r="AD1496" i="13" s="1"/>
  <c r="G1496" i="13"/>
  <c r="B1497" i="13"/>
  <c r="X1496" i="13"/>
  <c r="I1498" i="3"/>
  <c r="Q1496" i="13" l="1"/>
  <c r="O1497" i="13"/>
  <c r="P1497" i="13" s="1"/>
  <c r="R1497" i="13"/>
  <c r="L1497" i="13"/>
  <c r="G1497" i="13"/>
  <c r="AB1497" i="13"/>
  <c r="AC1497" i="13" s="1"/>
  <c r="AD1497" i="13" s="1"/>
  <c r="B1498" i="13"/>
  <c r="X1497" i="13"/>
  <c r="I1499" i="3"/>
  <c r="Q1497" i="13" l="1"/>
  <c r="O1498" i="13"/>
  <c r="P1498" i="13" s="1"/>
  <c r="R1498" i="13"/>
  <c r="G1498" i="13"/>
  <c r="AB1498" i="13"/>
  <c r="AC1498" i="13" s="1"/>
  <c r="AD1498" i="13" s="1"/>
  <c r="L1498" i="13"/>
  <c r="B1499" i="13"/>
  <c r="X1498" i="13"/>
  <c r="I1500" i="3"/>
  <c r="Q1498" i="13" l="1"/>
  <c r="O1499" i="13"/>
  <c r="Q1499" i="13" s="1"/>
  <c r="R1499" i="13"/>
  <c r="L1499" i="13"/>
  <c r="G1499" i="13"/>
  <c r="AB1499" i="13"/>
  <c r="AC1499" i="13" s="1"/>
  <c r="AD1499" i="13" s="1"/>
  <c r="B1500" i="13"/>
  <c r="X1499" i="13"/>
  <c r="I1501" i="3"/>
  <c r="P1499" i="13" l="1"/>
  <c r="O1500" i="13"/>
  <c r="Q1500" i="13" s="1"/>
  <c r="R1500" i="13"/>
  <c r="L1500" i="13"/>
  <c r="G1500" i="13"/>
  <c r="AB1500" i="13"/>
  <c r="AC1500" i="13" s="1"/>
  <c r="AD1500" i="13" s="1"/>
  <c r="B1501" i="13"/>
  <c r="X1500" i="13"/>
  <c r="I1502" i="3"/>
  <c r="P1500" i="13" l="1"/>
  <c r="O1501" i="13"/>
  <c r="P1501" i="13" s="1"/>
  <c r="R1501" i="13"/>
  <c r="G1501" i="13"/>
  <c r="AB1501" i="13"/>
  <c r="AC1501" i="13" s="1"/>
  <c r="AD1501" i="13" s="1"/>
  <c r="L1501" i="13"/>
  <c r="B1502" i="13"/>
  <c r="X1501" i="13"/>
  <c r="I1503" i="3"/>
  <c r="Q1501" i="13" l="1"/>
  <c r="O1502" i="13"/>
  <c r="P1502" i="13" s="1"/>
  <c r="R1502" i="13"/>
  <c r="B1503" i="13"/>
  <c r="X1502" i="13"/>
  <c r="G1502" i="13"/>
  <c r="AB1502" i="13"/>
  <c r="AC1502" i="13" s="1"/>
  <c r="AD1502" i="13" s="1"/>
  <c r="L1502" i="13"/>
  <c r="I1504" i="3"/>
  <c r="Q1502" i="13" l="1"/>
  <c r="O1503" i="13"/>
  <c r="Q1503" i="13" s="1"/>
  <c r="R1503" i="13"/>
  <c r="L1503" i="13"/>
  <c r="G1503" i="13"/>
  <c r="AB1503" i="13"/>
  <c r="AC1503" i="13" s="1"/>
  <c r="AD1503" i="13" s="1"/>
  <c r="B1504" i="13"/>
  <c r="X1503" i="13"/>
  <c r="I1505" i="3"/>
  <c r="P1503" i="13" l="1"/>
  <c r="O1504" i="13"/>
  <c r="P1504" i="13" s="1"/>
  <c r="R1504" i="13"/>
  <c r="L1504" i="13"/>
  <c r="G1504" i="13"/>
  <c r="AB1504" i="13"/>
  <c r="AC1504" i="13" s="1"/>
  <c r="AD1504" i="13" s="1"/>
  <c r="B1505" i="13"/>
  <c r="X1504" i="13"/>
  <c r="I1506" i="3"/>
  <c r="Q1504" i="13" l="1"/>
  <c r="O1505" i="13"/>
  <c r="Q1505" i="13" s="1"/>
  <c r="R1505" i="13"/>
  <c r="G1505" i="13"/>
  <c r="AB1505" i="13"/>
  <c r="AC1505" i="13" s="1"/>
  <c r="AD1505" i="13" s="1"/>
  <c r="L1505" i="13"/>
  <c r="X1505" i="13"/>
  <c r="B1506" i="13"/>
  <c r="I1507" i="3"/>
  <c r="P1505" i="13" l="1"/>
  <c r="O1506" i="13"/>
  <c r="P1506" i="13" s="1"/>
  <c r="R1506" i="13"/>
  <c r="G1506" i="13"/>
  <c r="L1506" i="13"/>
  <c r="AB1506" i="13"/>
  <c r="AC1506" i="13" s="1"/>
  <c r="AD1506" i="13" s="1"/>
  <c r="B1507" i="13"/>
  <c r="X1506" i="13"/>
  <c r="I1508" i="3"/>
  <c r="Q1506" i="13" l="1"/>
  <c r="O1507" i="13"/>
  <c r="Q1507" i="13" s="1"/>
  <c r="R1507" i="13"/>
  <c r="G1507" i="13"/>
  <c r="AB1507" i="13"/>
  <c r="AC1507" i="13" s="1"/>
  <c r="AD1507" i="13" s="1"/>
  <c r="L1507" i="13"/>
  <c r="B1508" i="13"/>
  <c r="X1507" i="13"/>
  <c r="I1509" i="3"/>
  <c r="P1507" i="13" l="1"/>
  <c r="O1508" i="13"/>
  <c r="P1508" i="13" s="1"/>
  <c r="R1508" i="13"/>
  <c r="L1508" i="13"/>
  <c r="G1508" i="13"/>
  <c r="AB1508" i="13"/>
  <c r="AC1508" i="13" s="1"/>
  <c r="AD1508" i="13" s="1"/>
  <c r="B1509" i="13"/>
  <c r="X1508" i="13"/>
  <c r="I1510" i="3"/>
  <c r="Q1508" i="13" l="1"/>
  <c r="O1509" i="13"/>
  <c r="P1509" i="13" s="1"/>
  <c r="R1509" i="13"/>
  <c r="G1509" i="13"/>
  <c r="L1509" i="13"/>
  <c r="AB1509" i="13"/>
  <c r="AC1509" i="13" s="1"/>
  <c r="AD1509" i="13" s="1"/>
  <c r="B1510" i="13"/>
  <c r="X1509" i="13"/>
  <c r="I1511" i="3"/>
  <c r="Q1509" i="13" l="1"/>
  <c r="O1510" i="13"/>
  <c r="P1510" i="13" s="1"/>
  <c r="R1510" i="13"/>
  <c r="L1510" i="13"/>
  <c r="G1510" i="13"/>
  <c r="AB1510" i="13"/>
  <c r="AC1510" i="13" s="1"/>
  <c r="AD1510" i="13" s="1"/>
  <c r="B1511" i="13"/>
  <c r="X1510" i="13"/>
  <c r="I1512" i="3"/>
  <c r="Q1510" i="13" l="1"/>
  <c r="O1511" i="13"/>
  <c r="P1511" i="13" s="1"/>
  <c r="R1511" i="13"/>
  <c r="L1511" i="13"/>
  <c r="G1511" i="13"/>
  <c r="AB1511" i="13"/>
  <c r="AC1511" i="13" s="1"/>
  <c r="AD1511" i="13" s="1"/>
  <c r="B1512" i="13"/>
  <c r="X1511" i="13"/>
  <c r="I1513" i="3"/>
  <c r="Q1511" i="13" l="1"/>
  <c r="O1512" i="13"/>
  <c r="Q1512" i="13" s="1"/>
  <c r="R1512" i="13"/>
  <c r="L1512" i="13"/>
  <c r="AB1512" i="13"/>
  <c r="AC1512" i="13" s="1"/>
  <c r="AD1512" i="13" s="1"/>
  <c r="G1512" i="13"/>
  <c r="B1513" i="13"/>
  <c r="X1512" i="13"/>
  <c r="I1514" i="3"/>
  <c r="P1512" i="13" l="1"/>
  <c r="O1513" i="13"/>
  <c r="P1513" i="13" s="1"/>
  <c r="R1513" i="13"/>
  <c r="G1513" i="13"/>
  <c r="AB1513" i="13"/>
  <c r="AC1513" i="13" s="1"/>
  <c r="AD1513" i="13" s="1"/>
  <c r="X1513" i="13"/>
  <c r="L1513" i="13"/>
  <c r="B1514" i="13"/>
  <c r="I1515" i="3"/>
  <c r="Q1513" i="13" l="1"/>
  <c r="O1514" i="13"/>
  <c r="Q1514" i="13" s="1"/>
  <c r="R1514" i="13"/>
  <c r="L1514" i="13"/>
  <c r="G1514" i="13"/>
  <c r="B1515" i="13"/>
  <c r="AB1514" i="13"/>
  <c r="AC1514" i="13" s="1"/>
  <c r="AD1514" i="13" s="1"/>
  <c r="X1514" i="13"/>
  <c r="I1516" i="3"/>
  <c r="P1514" i="13" l="1"/>
  <c r="O1515" i="13"/>
  <c r="P1515" i="13" s="1"/>
  <c r="R1515" i="13"/>
  <c r="L1515" i="13"/>
  <c r="G1515" i="13"/>
  <c r="AB1515" i="13"/>
  <c r="AC1515" i="13" s="1"/>
  <c r="AD1515" i="13" s="1"/>
  <c r="B1516" i="13"/>
  <c r="X1515" i="13"/>
  <c r="I1517" i="3"/>
  <c r="Q1515" i="13" l="1"/>
  <c r="O1516" i="13"/>
  <c r="P1516" i="13" s="1"/>
  <c r="R1516" i="13"/>
  <c r="AB1516" i="13"/>
  <c r="AC1516" i="13" s="1"/>
  <c r="AD1516" i="13" s="1"/>
  <c r="L1516" i="13"/>
  <c r="G1516" i="13"/>
  <c r="B1517" i="13"/>
  <c r="X1516" i="13"/>
  <c r="I1518" i="3"/>
  <c r="Q1516" i="13" l="1"/>
  <c r="O1517" i="13"/>
  <c r="P1517" i="13" s="1"/>
  <c r="R1517" i="13"/>
  <c r="AB1517" i="13"/>
  <c r="AC1517" i="13" s="1"/>
  <c r="AD1517" i="13" s="1"/>
  <c r="X1517" i="13"/>
  <c r="B1518" i="13"/>
  <c r="G1517" i="13"/>
  <c r="L1517" i="13"/>
  <c r="I1519" i="3"/>
  <c r="Q1517" i="13" l="1"/>
  <c r="O1518" i="13"/>
  <c r="Q1518" i="13" s="1"/>
  <c r="R1518" i="13"/>
  <c r="L1518" i="13"/>
  <c r="B1519" i="13"/>
  <c r="G1518" i="13"/>
  <c r="X1518" i="13"/>
  <c r="AB1518" i="13"/>
  <c r="AC1518" i="13" s="1"/>
  <c r="AD1518" i="13" s="1"/>
  <c r="I1520" i="3"/>
  <c r="P1518" i="13" l="1"/>
  <c r="O1519" i="13"/>
  <c r="P1519" i="13" s="1"/>
  <c r="R1519" i="13"/>
  <c r="G1519" i="13"/>
  <c r="L1519" i="13"/>
  <c r="AB1519" i="13"/>
  <c r="AC1519" i="13" s="1"/>
  <c r="AD1519" i="13" s="1"/>
  <c r="B1520" i="13"/>
  <c r="X1519" i="13"/>
  <c r="I1521" i="3"/>
  <c r="Q1519" i="13" l="1"/>
  <c r="O1520" i="13"/>
  <c r="Q1520" i="13" s="1"/>
  <c r="R1520" i="13"/>
  <c r="G1520" i="13"/>
  <c r="AB1520" i="13"/>
  <c r="AC1520" i="13" s="1"/>
  <c r="AD1520" i="13" s="1"/>
  <c r="L1520" i="13"/>
  <c r="B1521" i="13"/>
  <c r="X1520" i="13"/>
  <c r="I1522" i="3"/>
  <c r="P1520" i="13" l="1"/>
  <c r="O1521" i="13"/>
  <c r="Q1521" i="13" s="1"/>
  <c r="R1521" i="13"/>
  <c r="G1521" i="13"/>
  <c r="AB1521" i="13"/>
  <c r="AC1521" i="13" s="1"/>
  <c r="AD1521" i="13" s="1"/>
  <c r="L1521" i="13"/>
  <c r="B1522" i="13"/>
  <c r="X1521" i="13"/>
  <c r="I1523" i="3"/>
  <c r="P1521" i="13" l="1"/>
  <c r="O1522" i="13"/>
  <c r="Q1522" i="13" s="1"/>
  <c r="R1522" i="13"/>
  <c r="AB1522" i="13"/>
  <c r="AC1522" i="13" s="1"/>
  <c r="AD1522" i="13" s="1"/>
  <c r="L1522" i="13"/>
  <c r="B1523" i="13"/>
  <c r="G1522" i="13"/>
  <c r="X1522" i="13"/>
  <c r="I1524" i="3"/>
  <c r="P1522" i="13" l="1"/>
  <c r="O1523" i="13"/>
  <c r="P1523" i="13" s="1"/>
  <c r="R1523" i="13"/>
  <c r="AB1523" i="13"/>
  <c r="AC1523" i="13" s="1"/>
  <c r="AD1523" i="13" s="1"/>
  <c r="G1523" i="13"/>
  <c r="B1524" i="13"/>
  <c r="L1523" i="13"/>
  <c r="X1523" i="13"/>
  <c r="I1525" i="3"/>
  <c r="Q1523" i="13" l="1"/>
  <c r="O1524" i="13"/>
  <c r="P1524" i="13" s="1"/>
  <c r="R1524" i="13"/>
  <c r="G1524" i="13"/>
  <c r="AB1524" i="13"/>
  <c r="AC1524" i="13" s="1"/>
  <c r="AD1524" i="13" s="1"/>
  <c r="B1525" i="13"/>
  <c r="L1524" i="13"/>
  <c r="X1524" i="13"/>
  <c r="I1526" i="3"/>
  <c r="Q1524" i="13" l="1"/>
  <c r="O1525" i="13"/>
  <c r="P1525" i="13" s="1"/>
  <c r="R1525" i="13"/>
  <c r="L1525" i="13"/>
  <c r="AB1525" i="13"/>
  <c r="AC1525" i="13" s="1"/>
  <c r="AD1525" i="13" s="1"/>
  <c r="B1526" i="13"/>
  <c r="G1525" i="13"/>
  <c r="X1525" i="13"/>
  <c r="I1527" i="3"/>
  <c r="Q1525" i="13" l="1"/>
  <c r="O1526" i="13"/>
  <c r="Q1526" i="13" s="1"/>
  <c r="R1526" i="13"/>
  <c r="G1526" i="13"/>
  <c r="AB1526" i="13"/>
  <c r="AC1526" i="13" s="1"/>
  <c r="AD1526" i="13" s="1"/>
  <c r="L1526" i="13"/>
  <c r="X1526" i="13"/>
  <c r="B1527" i="13"/>
  <c r="I1528" i="3"/>
  <c r="P1526" i="13" l="1"/>
  <c r="O1527" i="13"/>
  <c r="Q1527" i="13" s="1"/>
  <c r="R1527" i="13"/>
  <c r="L1527" i="13"/>
  <c r="G1527" i="13"/>
  <c r="B1528" i="13"/>
  <c r="AB1527" i="13"/>
  <c r="AC1527" i="13" s="1"/>
  <c r="AD1527" i="13" s="1"/>
  <c r="X1527" i="13"/>
  <c r="I1529" i="3"/>
  <c r="P1527" i="13" l="1"/>
  <c r="O1528" i="13"/>
  <c r="P1528" i="13" s="1"/>
  <c r="R1528" i="13"/>
  <c r="L1528" i="13"/>
  <c r="AB1528" i="13"/>
  <c r="AC1528" i="13" s="1"/>
  <c r="AD1528" i="13" s="1"/>
  <c r="G1528" i="13"/>
  <c r="B1529" i="13"/>
  <c r="X1528" i="13"/>
  <c r="I1530" i="3"/>
  <c r="Q1528" i="13" l="1"/>
  <c r="O1529" i="13"/>
  <c r="Q1529" i="13" s="1"/>
  <c r="R1529" i="13"/>
  <c r="G1529" i="13"/>
  <c r="L1529" i="13"/>
  <c r="AB1529" i="13"/>
  <c r="AC1529" i="13" s="1"/>
  <c r="AD1529" i="13" s="1"/>
  <c r="B1530" i="13"/>
  <c r="X1529" i="13"/>
  <c r="I1531" i="3"/>
  <c r="P1529" i="13" l="1"/>
  <c r="O1530" i="13"/>
  <c r="Q1530" i="13" s="1"/>
  <c r="R1530" i="13"/>
  <c r="L1530" i="13"/>
  <c r="G1530" i="13"/>
  <c r="AB1530" i="13"/>
  <c r="AC1530" i="13" s="1"/>
  <c r="AD1530" i="13" s="1"/>
  <c r="B1531" i="13"/>
  <c r="X1530" i="13"/>
  <c r="I1532" i="3"/>
  <c r="P1530" i="13" l="1"/>
  <c r="O1531" i="13"/>
  <c r="Q1531" i="13" s="1"/>
  <c r="R1531" i="13"/>
  <c r="G1531" i="13"/>
  <c r="AB1531" i="13"/>
  <c r="AC1531" i="13" s="1"/>
  <c r="AD1531" i="13" s="1"/>
  <c r="L1531" i="13"/>
  <c r="B1532" i="13"/>
  <c r="X1531" i="13"/>
  <c r="I1533" i="3"/>
  <c r="P1531" i="13" l="1"/>
  <c r="O1532" i="13"/>
  <c r="P1532" i="13" s="1"/>
  <c r="R1532" i="13"/>
  <c r="L1532" i="13"/>
  <c r="G1532" i="13"/>
  <c r="AB1532" i="13"/>
  <c r="AC1532" i="13" s="1"/>
  <c r="AD1532" i="13" s="1"/>
  <c r="B1533" i="13"/>
  <c r="X1532" i="13"/>
  <c r="I1534" i="3"/>
  <c r="Q1532" i="13" l="1"/>
  <c r="O1533" i="13"/>
  <c r="P1533" i="13" s="1"/>
  <c r="R1533" i="13"/>
  <c r="G1533" i="13"/>
  <c r="L1533" i="13"/>
  <c r="AB1533" i="13"/>
  <c r="AC1533" i="13" s="1"/>
  <c r="AD1533" i="13" s="1"/>
  <c r="B1534" i="13"/>
  <c r="X1533" i="13"/>
  <c r="I1535" i="3"/>
  <c r="Q1533" i="13" l="1"/>
  <c r="O1534" i="13"/>
  <c r="P1534" i="13" s="1"/>
  <c r="R1534" i="13"/>
  <c r="L1534" i="13"/>
  <c r="G1534" i="13"/>
  <c r="AB1534" i="13"/>
  <c r="AC1534" i="13" s="1"/>
  <c r="AD1534" i="13" s="1"/>
  <c r="B1535" i="13"/>
  <c r="X1534" i="13"/>
  <c r="I1536" i="3"/>
  <c r="Q1534" i="13" l="1"/>
  <c r="O1535" i="13"/>
  <c r="Q1535" i="13" s="1"/>
  <c r="R1535" i="13"/>
  <c r="G1535" i="13"/>
  <c r="AB1535" i="13"/>
  <c r="AC1535" i="13" s="1"/>
  <c r="AD1535" i="13" s="1"/>
  <c r="L1535" i="13"/>
  <c r="B1536" i="13"/>
  <c r="X1535" i="13"/>
  <c r="I1537" i="3"/>
  <c r="P1535" i="13" l="1"/>
  <c r="O1536" i="13"/>
  <c r="P1536" i="13" s="1"/>
  <c r="R1536" i="13"/>
  <c r="L1536" i="13"/>
  <c r="G1536" i="13"/>
  <c r="AB1536" i="13"/>
  <c r="AC1536" i="13" s="1"/>
  <c r="AD1536" i="13" s="1"/>
  <c r="B1537" i="13"/>
  <c r="X1536" i="13"/>
  <c r="I1538" i="3"/>
  <c r="Q1536" i="13" l="1"/>
  <c r="O1537" i="13"/>
  <c r="Q1537" i="13" s="1"/>
  <c r="R1537" i="13"/>
  <c r="G1537" i="13"/>
  <c r="AB1537" i="13"/>
  <c r="AC1537" i="13" s="1"/>
  <c r="AD1537" i="13" s="1"/>
  <c r="L1537" i="13"/>
  <c r="B1538" i="13"/>
  <c r="X1537" i="13"/>
  <c r="I1539" i="3"/>
  <c r="P1537" i="13" l="1"/>
  <c r="O1538" i="13"/>
  <c r="P1538" i="13" s="1"/>
  <c r="R1538" i="13"/>
  <c r="L1538" i="13"/>
  <c r="AB1538" i="13"/>
  <c r="AC1538" i="13" s="1"/>
  <c r="AD1538" i="13" s="1"/>
  <c r="G1538" i="13"/>
  <c r="B1539" i="13"/>
  <c r="X1538" i="13"/>
  <c r="I1540" i="3"/>
  <c r="Q1538" i="13" l="1"/>
  <c r="O1539" i="13"/>
  <c r="P1539" i="13" s="1"/>
  <c r="R1539" i="13"/>
  <c r="G1539" i="13"/>
  <c r="X1539" i="13"/>
  <c r="B1540" i="13"/>
  <c r="AB1539" i="13"/>
  <c r="AC1539" i="13" s="1"/>
  <c r="AD1539" i="13" s="1"/>
  <c r="L1539" i="13"/>
  <c r="I1541" i="3"/>
  <c r="Q1539" i="13" l="1"/>
  <c r="O1540" i="13"/>
  <c r="P1540" i="13" s="1"/>
  <c r="R1540" i="13"/>
  <c r="AB1540" i="13"/>
  <c r="AC1540" i="13" s="1"/>
  <c r="AD1540" i="13" s="1"/>
  <c r="X1540" i="13"/>
  <c r="L1540" i="13"/>
  <c r="B1541" i="13"/>
  <c r="G1540" i="13"/>
  <c r="I1542" i="3"/>
  <c r="Q1540" i="13" l="1"/>
  <c r="O1541" i="13"/>
  <c r="P1541" i="13" s="1"/>
  <c r="R1541" i="13"/>
  <c r="G1541" i="13"/>
  <c r="L1541" i="13"/>
  <c r="AB1541" i="13"/>
  <c r="AC1541" i="13" s="1"/>
  <c r="AD1541" i="13" s="1"/>
  <c r="X1541" i="13"/>
  <c r="B1542" i="13"/>
  <c r="I1543" i="3"/>
  <c r="Q1541" i="13" l="1"/>
  <c r="O1542" i="13"/>
  <c r="P1542" i="13" s="1"/>
  <c r="R1542" i="13"/>
  <c r="G1542" i="13"/>
  <c r="AB1542" i="13"/>
  <c r="AC1542" i="13" s="1"/>
  <c r="AD1542" i="13" s="1"/>
  <c r="L1542" i="13"/>
  <c r="B1543" i="13"/>
  <c r="X1542" i="13"/>
  <c r="I1544" i="3"/>
  <c r="Q1542" i="13" l="1"/>
  <c r="O1543" i="13"/>
  <c r="P1543" i="13" s="1"/>
  <c r="R1543" i="13"/>
  <c r="G1543" i="13"/>
  <c r="AB1543" i="13"/>
  <c r="AC1543" i="13" s="1"/>
  <c r="AD1543" i="13" s="1"/>
  <c r="L1543" i="13"/>
  <c r="B1544" i="13"/>
  <c r="X1543" i="13"/>
  <c r="I1545" i="3"/>
  <c r="Q1543" i="13" l="1"/>
  <c r="O1544" i="13"/>
  <c r="Q1544" i="13" s="1"/>
  <c r="R1544" i="13"/>
  <c r="G1544" i="13"/>
  <c r="L1544" i="13"/>
  <c r="AB1544" i="13"/>
  <c r="AC1544" i="13" s="1"/>
  <c r="AD1544" i="13" s="1"/>
  <c r="B1545" i="13"/>
  <c r="X1544" i="13"/>
  <c r="I1546" i="3"/>
  <c r="P1544" i="13" l="1"/>
  <c r="O1545" i="13"/>
  <c r="Q1545" i="13" s="1"/>
  <c r="R1545" i="13"/>
  <c r="G1545" i="13"/>
  <c r="L1545" i="13"/>
  <c r="AB1545" i="13"/>
  <c r="AC1545" i="13" s="1"/>
  <c r="AD1545" i="13" s="1"/>
  <c r="B1546" i="13"/>
  <c r="X1545" i="13"/>
  <c r="I1547" i="3"/>
  <c r="P1545" i="13" l="1"/>
  <c r="O1546" i="13"/>
  <c r="Q1546" i="13" s="1"/>
  <c r="R1546" i="13"/>
  <c r="AB1546" i="13"/>
  <c r="AC1546" i="13" s="1"/>
  <c r="AD1546" i="13" s="1"/>
  <c r="G1546" i="13"/>
  <c r="L1546" i="13"/>
  <c r="B1547" i="13"/>
  <c r="X1546" i="13"/>
  <c r="I1548" i="3"/>
  <c r="P1546" i="13" l="1"/>
  <c r="O1547" i="13"/>
  <c r="Q1547" i="13" s="1"/>
  <c r="R1547" i="13"/>
  <c r="AB1547" i="13"/>
  <c r="AC1547" i="13" s="1"/>
  <c r="AD1547" i="13" s="1"/>
  <c r="L1547" i="13"/>
  <c r="G1547" i="13"/>
  <c r="B1548" i="13"/>
  <c r="X1547" i="13"/>
  <c r="I1549" i="3"/>
  <c r="P1547" i="13" l="1"/>
  <c r="O1548" i="13"/>
  <c r="Q1548" i="13" s="1"/>
  <c r="R1548" i="13"/>
  <c r="G1548" i="13"/>
  <c r="X1548" i="13"/>
  <c r="AB1548" i="13"/>
  <c r="AC1548" i="13" s="1"/>
  <c r="AD1548" i="13" s="1"/>
  <c r="B1549" i="13"/>
  <c r="L1548" i="13"/>
  <c r="I1550" i="3"/>
  <c r="P1548" i="13" l="1"/>
  <c r="O1549" i="13"/>
  <c r="P1549" i="13" s="1"/>
  <c r="R1549" i="13"/>
  <c r="L1549" i="13"/>
  <c r="G1549" i="13"/>
  <c r="AB1549" i="13"/>
  <c r="AC1549" i="13" s="1"/>
  <c r="AD1549" i="13" s="1"/>
  <c r="B1550" i="13"/>
  <c r="X1549" i="13"/>
  <c r="I1551" i="3"/>
  <c r="Q1549" i="13" l="1"/>
  <c r="O1550" i="13"/>
  <c r="P1550" i="13" s="1"/>
  <c r="R1550" i="13"/>
  <c r="L1550" i="13"/>
  <c r="G1550" i="13"/>
  <c r="AB1550" i="13"/>
  <c r="AC1550" i="13" s="1"/>
  <c r="AD1550" i="13" s="1"/>
  <c r="B1551" i="13"/>
  <c r="X1550" i="13"/>
  <c r="I1552" i="3"/>
  <c r="Q1550" i="13" l="1"/>
  <c r="O1551" i="13"/>
  <c r="Q1551" i="13" s="1"/>
  <c r="R1551" i="13"/>
  <c r="G1551" i="13"/>
  <c r="AB1551" i="13"/>
  <c r="AC1551" i="13" s="1"/>
  <c r="AD1551" i="13" s="1"/>
  <c r="L1551" i="13"/>
  <c r="B1552" i="13"/>
  <c r="X1551" i="13"/>
  <c r="I1553" i="3"/>
  <c r="P1551" i="13" l="1"/>
  <c r="O1552" i="13"/>
  <c r="P1552" i="13" s="1"/>
  <c r="R1552" i="13"/>
  <c r="G1552" i="13"/>
  <c r="AB1552" i="13"/>
  <c r="AC1552" i="13" s="1"/>
  <c r="AD1552" i="13" s="1"/>
  <c r="L1552" i="13"/>
  <c r="B1553" i="13"/>
  <c r="X1552" i="13"/>
  <c r="I1554" i="3"/>
  <c r="Q1552" i="13" l="1"/>
  <c r="O1553" i="13"/>
  <c r="P1553" i="13" s="1"/>
  <c r="R1553" i="13"/>
  <c r="L1553" i="13"/>
  <c r="AB1553" i="13"/>
  <c r="AC1553" i="13" s="1"/>
  <c r="AD1553" i="13" s="1"/>
  <c r="G1553" i="13"/>
  <c r="B1554" i="13"/>
  <c r="X1553" i="13"/>
  <c r="I1555" i="3"/>
  <c r="Q1553" i="13" l="1"/>
  <c r="O1554" i="13"/>
  <c r="P1554" i="13" s="1"/>
  <c r="R1554" i="13"/>
  <c r="G1554" i="13"/>
  <c r="AB1554" i="13"/>
  <c r="AC1554" i="13" s="1"/>
  <c r="AD1554" i="13" s="1"/>
  <c r="L1554" i="13"/>
  <c r="B1555" i="13"/>
  <c r="X1554" i="13"/>
  <c r="I1556" i="3"/>
  <c r="Q1554" i="13" l="1"/>
  <c r="O1555" i="13"/>
  <c r="P1555" i="13" s="1"/>
  <c r="R1555" i="13"/>
  <c r="L1555" i="13"/>
  <c r="AB1555" i="13"/>
  <c r="AC1555" i="13" s="1"/>
  <c r="AD1555" i="13" s="1"/>
  <c r="B1556" i="13"/>
  <c r="G1555" i="13"/>
  <c r="X1555" i="13"/>
  <c r="I1557" i="3"/>
  <c r="Q1555" i="13" l="1"/>
  <c r="O1556" i="13"/>
  <c r="P1556" i="13" s="1"/>
  <c r="R1556" i="13"/>
  <c r="G1556" i="13"/>
  <c r="AB1556" i="13"/>
  <c r="AC1556" i="13" s="1"/>
  <c r="AD1556" i="13" s="1"/>
  <c r="B1557" i="13"/>
  <c r="L1556" i="13"/>
  <c r="X1556" i="13"/>
  <c r="I1558" i="3"/>
  <c r="Q1556" i="13" l="1"/>
  <c r="O1557" i="13"/>
  <c r="Q1557" i="13" s="1"/>
  <c r="R1557" i="13"/>
  <c r="G1557" i="13"/>
  <c r="AB1557" i="13"/>
  <c r="AC1557" i="13" s="1"/>
  <c r="AD1557" i="13" s="1"/>
  <c r="X1557" i="13"/>
  <c r="L1557" i="13"/>
  <c r="B1558" i="13"/>
  <c r="I1559" i="3"/>
  <c r="P1557" i="13" l="1"/>
  <c r="O1558" i="13"/>
  <c r="Q1558" i="13" s="1"/>
  <c r="R1558" i="13"/>
  <c r="L1558" i="13"/>
  <c r="G1558" i="13"/>
  <c r="B1559" i="13"/>
  <c r="AB1558" i="13"/>
  <c r="AC1558" i="13" s="1"/>
  <c r="AD1558" i="13" s="1"/>
  <c r="X1558" i="13"/>
  <c r="I1560" i="3"/>
  <c r="P1558" i="13" l="1"/>
  <c r="O1559" i="13"/>
  <c r="Q1559" i="13" s="1"/>
  <c r="R1559" i="13"/>
  <c r="L1559" i="13"/>
  <c r="AB1559" i="13"/>
  <c r="AC1559" i="13" s="1"/>
  <c r="AD1559" i="13" s="1"/>
  <c r="G1559" i="13"/>
  <c r="B1560" i="13"/>
  <c r="X1559" i="13"/>
  <c r="I1561" i="3"/>
  <c r="P1559" i="13" l="1"/>
  <c r="O1560" i="13"/>
  <c r="P1560" i="13" s="1"/>
  <c r="R1560" i="13"/>
  <c r="G1560" i="13"/>
  <c r="B1561" i="13"/>
  <c r="X1560" i="13"/>
  <c r="AB1560" i="13"/>
  <c r="AC1560" i="13" s="1"/>
  <c r="AD1560" i="13" s="1"/>
  <c r="L1560" i="13"/>
  <c r="I1562" i="3"/>
  <c r="Q1560" i="13" l="1"/>
  <c r="O1561" i="13"/>
  <c r="P1561" i="13" s="1"/>
  <c r="R1561" i="13"/>
  <c r="L1561" i="13"/>
  <c r="AB1561" i="13"/>
  <c r="AC1561" i="13" s="1"/>
  <c r="AD1561" i="13" s="1"/>
  <c r="B1562" i="13"/>
  <c r="G1561" i="13"/>
  <c r="X1561" i="13"/>
  <c r="I1563" i="3"/>
  <c r="Q1561" i="13" l="1"/>
  <c r="O1562" i="13"/>
  <c r="P1562" i="13" s="1"/>
  <c r="R1562" i="13"/>
  <c r="L1562" i="13"/>
  <c r="G1562" i="13"/>
  <c r="AB1562" i="13"/>
  <c r="AC1562" i="13" s="1"/>
  <c r="AD1562" i="13" s="1"/>
  <c r="B1563" i="13"/>
  <c r="X1562" i="13"/>
  <c r="I1564" i="3"/>
  <c r="Q1562" i="13" l="1"/>
  <c r="O1563" i="13"/>
  <c r="P1563" i="13" s="1"/>
  <c r="R1563" i="13"/>
  <c r="AB1563" i="13"/>
  <c r="AC1563" i="13" s="1"/>
  <c r="AD1563" i="13" s="1"/>
  <c r="X1563" i="13"/>
  <c r="B1564" i="13"/>
  <c r="L1563" i="13"/>
  <c r="G1563" i="13"/>
  <c r="I1565" i="3"/>
  <c r="Q1563" i="13" l="1"/>
  <c r="O1564" i="13"/>
  <c r="Q1564" i="13" s="1"/>
  <c r="R1564" i="13"/>
  <c r="X1564" i="13"/>
  <c r="L1564" i="13"/>
  <c r="G1564" i="13"/>
  <c r="AB1564" i="13"/>
  <c r="AC1564" i="13" s="1"/>
  <c r="AD1564" i="13" s="1"/>
  <c r="B1565" i="13"/>
  <c r="I1566" i="3"/>
  <c r="P1564" i="13" l="1"/>
  <c r="O1565" i="13"/>
  <c r="Q1565" i="13" s="1"/>
  <c r="R1565" i="13"/>
  <c r="L1565" i="13"/>
  <c r="B1566" i="13"/>
  <c r="AB1565" i="13"/>
  <c r="AC1565" i="13" s="1"/>
  <c r="AD1565" i="13" s="1"/>
  <c r="G1565" i="13"/>
  <c r="X1565" i="13"/>
  <c r="I1567" i="3"/>
  <c r="P1565" i="13" l="1"/>
  <c r="O1566" i="13"/>
  <c r="P1566" i="13" s="1"/>
  <c r="R1566" i="13"/>
  <c r="AB1566" i="13"/>
  <c r="AC1566" i="13" s="1"/>
  <c r="AD1566" i="13" s="1"/>
  <c r="L1566" i="13"/>
  <c r="G1566" i="13"/>
  <c r="X1566" i="13"/>
  <c r="B1567" i="13"/>
  <c r="I1568" i="3"/>
  <c r="Q1566" i="13" l="1"/>
  <c r="O1567" i="13"/>
  <c r="P1567" i="13" s="1"/>
  <c r="R1567" i="13"/>
  <c r="G1567" i="13"/>
  <c r="AB1567" i="13"/>
  <c r="AC1567" i="13" s="1"/>
  <c r="AD1567" i="13" s="1"/>
  <c r="B1568" i="13"/>
  <c r="L1567" i="13"/>
  <c r="X1567" i="13"/>
  <c r="I1569" i="3"/>
  <c r="Q1567" i="13" l="1"/>
  <c r="O1568" i="13"/>
  <c r="P1568" i="13" s="1"/>
  <c r="R1568" i="13"/>
  <c r="G1568" i="13"/>
  <c r="AB1568" i="13"/>
  <c r="AC1568" i="13" s="1"/>
  <c r="AD1568" i="13" s="1"/>
  <c r="B1569" i="13"/>
  <c r="L1568" i="13"/>
  <c r="X1568" i="13"/>
  <c r="I1570" i="3"/>
  <c r="Q1568" i="13" l="1"/>
  <c r="O1569" i="13"/>
  <c r="P1569" i="13" s="1"/>
  <c r="R1569" i="13"/>
  <c r="B1570" i="13"/>
  <c r="X1569" i="13"/>
  <c r="G1569" i="13"/>
  <c r="L1569" i="13"/>
  <c r="AB1569" i="13"/>
  <c r="AC1569" i="13" s="1"/>
  <c r="AD1569" i="13" s="1"/>
  <c r="I1571" i="3"/>
  <c r="Q1569" i="13" l="1"/>
  <c r="O1570" i="13"/>
  <c r="Q1570" i="13" s="1"/>
  <c r="R1570" i="13"/>
  <c r="AB1570" i="13"/>
  <c r="AC1570" i="13" s="1"/>
  <c r="AD1570" i="13" s="1"/>
  <c r="L1570" i="13"/>
  <c r="G1570" i="13"/>
  <c r="B1571" i="13"/>
  <c r="X1570" i="13"/>
  <c r="I1572" i="3"/>
  <c r="P1570" i="13" l="1"/>
  <c r="O1571" i="13"/>
  <c r="P1571" i="13" s="1"/>
  <c r="R1571" i="13"/>
  <c r="AB1571" i="13"/>
  <c r="AC1571" i="13" s="1"/>
  <c r="AD1571" i="13" s="1"/>
  <c r="L1571" i="13"/>
  <c r="G1571" i="13"/>
  <c r="B1572" i="13"/>
  <c r="X1571" i="13"/>
  <c r="I1573" i="3"/>
  <c r="Q1571" i="13" l="1"/>
  <c r="O1572" i="13"/>
  <c r="P1572" i="13" s="1"/>
  <c r="R1572" i="13"/>
  <c r="L1572" i="13"/>
  <c r="AB1572" i="13"/>
  <c r="AC1572" i="13" s="1"/>
  <c r="AD1572" i="13" s="1"/>
  <c r="B1573" i="13"/>
  <c r="G1572" i="13"/>
  <c r="X1572" i="13"/>
  <c r="I1574" i="3"/>
  <c r="Q1572" i="13" l="1"/>
  <c r="O1573" i="13"/>
  <c r="Q1573" i="13" s="1"/>
  <c r="R1573" i="13"/>
  <c r="G1573" i="13"/>
  <c r="L1573" i="13"/>
  <c r="B1574" i="13"/>
  <c r="AB1573" i="13"/>
  <c r="AC1573" i="13" s="1"/>
  <c r="AD1573" i="13" s="1"/>
  <c r="X1573" i="13"/>
  <c r="I1575" i="3"/>
  <c r="P1573" i="13" l="1"/>
  <c r="O1574" i="13"/>
  <c r="Q1574" i="13" s="1"/>
  <c r="R1574" i="13"/>
  <c r="G1574" i="13"/>
  <c r="L1574" i="13"/>
  <c r="AB1574" i="13"/>
  <c r="AC1574" i="13" s="1"/>
  <c r="AD1574" i="13" s="1"/>
  <c r="B1575" i="13"/>
  <c r="X1574" i="13"/>
  <c r="I1576" i="3"/>
  <c r="P1574" i="13" l="1"/>
  <c r="O1575" i="13"/>
  <c r="P1575" i="13" s="1"/>
  <c r="R1575" i="13"/>
  <c r="L1575" i="13"/>
  <c r="G1575" i="13"/>
  <c r="AB1575" i="13"/>
  <c r="AC1575" i="13" s="1"/>
  <c r="AD1575" i="13" s="1"/>
  <c r="B1576" i="13"/>
  <c r="X1575" i="13"/>
  <c r="I1577" i="3"/>
  <c r="Q1575" i="13" l="1"/>
  <c r="O1576" i="13"/>
  <c r="Q1576" i="13" s="1"/>
  <c r="R1576" i="13"/>
  <c r="AB1576" i="13"/>
  <c r="AC1576" i="13" s="1"/>
  <c r="AD1576" i="13" s="1"/>
  <c r="B1577" i="13"/>
  <c r="L1576" i="13"/>
  <c r="G1576" i="13"/>
  <c r="X1576" i="13"/>
  <c r="I1578" i="3"/>
  <c r="P1576" i="13" l="1"/>
  <c r="O1577" i="13"/>
  <c r="P1577" i="13" s="1"/>
  <c r="R1577" i="13"/>
  <c r="G1577" i="13"/>
  <c r="B1578" i="13"/>
  <c r="L1577" i="13"/>
  <c r="AB1577" i="13"/>
  <c r="AC1577" i="13" s="1"/>
  <c r="AD1577" i="13" s="1"/>
  <c r="X1577" i="13"/>
  <c r="I1579" i="3"/>
  <c r="Q1577" i="13" l="1"/>
  <c r="O1578" i="13"/>
  <c r="Q1578" i="13" s="1"/>
  <c r="R1578" i="13"/>
  <c r="L1578" i="13"/>
  <c r="G1578" i="13"/>
  <c r="AB1578" i="13"/>
  <c r="AC1578" i="13" s="1"/>
  <c r="AD1578" i="13" s="1"/>
  <c r="B1579" i="13"/>
  <c r="X1578" i="13"/>
  <c r="I1580" i="3"/>
  <c r="P1578" i="13" l="1"/>
  <c r="O1579" i="13"/>
  <c r="Q1579" i="13" s="1"/>
  <c r="R1579" i="13"/>
  <c r="L1579" i="13"/>
  <c r="G1579" i="13"/>
  <c r="AB1579" i="13"/>
  <c r="AC1579" i="13" s="1"/>
  <c r="AD1579" i="13" s="1"/>
  <c r="B1580" i="13"/>
  <c r="X1579" i="13"/>
  <c r="I1581" i="3"/>
  <c r="P1579" i="13" l="1"/>
  <c r="O1580" i="13"/>
  <c r="Q1580" i="13" s="1"/>
  <c r="R1580" i="13"/>
  <c r="L1580" i="13"/>
  <c r="AB1580" i="13"/>
  <c r="AC1580" i="13" s="1"/>
  <c r="AD1580" i="13" s="1"/>
  <c r="G1580" i="13"/>
  <c r="B1581" i="13"/>
  <c r="X1580" i="13"/>
  <c r="I1582" i="3"/>
  <c r="P1580" i="13" l="1"/>
  <c r="O1581" i="13"/>
  <c r="P1581" i="13" s="1"/>
  <c r="R1581" i="13"/>
  <c r="L1581" i="13"/>
  <c r="AB1581" i="13"/>
  <c r="AC1581" i="13" s="1"/>
  <c r="AD1581" i="13" s="1"/>
  <c r="X1581" i="13"/>
  <c r="B1582" i="13"/>
  <c r="G1581" i="13"/>
  <c r="I1583" i="3"/>
  <c r="Q1581" i="13" l="1"/>
  <c r="O1582" i="13"/>
  <c r="P1582" i="13" s="1"/>
  <c r="R1582" i="13"/>
  <c r="L1582" i="13"/>
  <c r="AB1582" i="13"/>
  <c r="AC1582" i="13" s="1"/>
  <c r="AD1582" i="13" s="1"/>
  <c r="G1582" i="13"/>
  <c r="B1583" i="13"/>
  <c r="X1582" i="13"/>
  <c r="I1584" i="3"/>
  <c r="Q1582" i="13" l="1"/>
  <c r="O1583" i="13"/>
  <c r="Q1583" i="13" s="1"/>
  <c r="R1583" i="13"/>
  <c r="G1583" i="13"/>
  <c r="AB1583" i="13"/>
  <c r="AC1583" i="13" s="1"/>
  <c r="AD1583" i="13" s="1"/>
  <c r="B1584" i="13"/>
  <c r="X1583" i="13"/>
  <c r="L1583" i="13"/>
  <c r="I1585" i="3"/>
  <c r="P1583" i="13" l="1"/>
  <c r="O1584" i="13"/>
  <c r="P1584" i="13" s="1"/>
  <c r="R1584" i="13"/>
  <c r="G1584" i="13"/>
  <c r="AB1584" i="13"/>
  <c r="AC1584" i="13" s="1"/>
  <c r="AD1584" i="13" s="1"/>
  <c r="B1585" i="13"/>
  <c r="L1584" i="13"/>
  <c r="X1584" i="13"/>
  <c r="I1586" i="3"/>
  <c r="Q1584" i="13" l="1"/>
  <c r="O1585" i="13"/>
  <c r="Q1585" i="13" s="1"/>
  <c r="R1585" i="13"/>
  <c r="AB1585" i="13"/>
  <c r="AC1585" i="13" s="1"/>
  <c r="AD1585" i="13" s="1"/>
  <c r="G1585" i="13"/>
  <c r="B1586" i="13"/>
  <c r="L1585" i="13"/>
  <c r="X1585" i="13"/>
  <c r="I1587" i="3"/>
  <c r="P1585" i="13" l="1"/>
  <c r="O1586" i="13"/>
  <c r="Q1586" i="13" s="1"/>
  <c r="R1586" i="13"/>
  <c r="G1586" i="13"/>
  <c r="AB1586" i="13"/>
  <c r="AC1586" i="13" s="1"/>
  <c r="AD1586" i="13" s="1"/>
  <c r="B1587" i="13"/>
  <c r="L1586" i="13"/>
  <c r="X1586" i="13"/>
  <c r="I1588" i="3"/>
  <c r="P1586" i="13" l="1"/>
  <c r="O1587" i="13"/>
  <c r="Q1587" i="13" s="1"/>
  <c r="R1587" i="13"/>
  <c r="L1587" i="13"/>
  <c r="X1587" i="13"/>
  <c r="G1587" i="13"/>
  <c r="AB1587" i="13"/>
  <c r="AC1587" i="13" s="1"/>
  <c r="AD1587" i="13" s="1"/>
  <c r="B1588" i="13"/>
  <c r="I1589" i="3"/>
  <c r="P1587" i="13" l="1"/>
  <c r="O1588" i="13"/>
  <c r="P1588" i="13" s="1"/>
  <c r="R1588" i="13"/>
  <c r="G1588" i="13"/>
  <c r="AB1588" i="13"/>
  <c r="AC1588" i="13" s="1"/>
  <c r="AD1588" i="13" s="1"/>
  <c r="L1588" i="13"/>
  <c r="B1589" i="13"/>
  <c r="X1588" i="13"/>
  <c r="I1590" i="3"/>
  <c r="Q1588" i="13" l="1"/>
  <c r="O1589" i="13"/>
  <c r="P1589" i="13" s="1"/>
  <c r="R1589" i="13"/>
  <c r="G1589" i="13"/>
  <c r="L1589" i="13"/>
  <c r="AB1589" i="13"/>
  <c r="AC1589" i="13" s="1"/>
  <c r="AD1589" i="13" s="1"/>
  <c r="B1590" i="13"/>
  <c r="X1589" i="13"/>
  <c r="I1591" i="3"/>
  <c r="Q1589" i="13" l="1"/>
  <c r="O1590" i="13"/>
  <c r="Q1590" i="13" s="1"/>
  <c r="R1590" i="13"/>
  <c r="L1590" i="13"/>
  <c r="AB1590" i="13"/>
  <c r="AC1590" i="13" s="1"/>
  <c r="AD1590" i="13" s="1"/>
  <c r="G1590" i="13"/>
  <c r="B1591" i="13"/>
  <c r="X1590" i="13"/>
  <c r="I1592" i="3"/>
  <c r="P1590" i="13" l="1"/>
  <c r="O1591" i="13"/>
  <c r="P1591" i="13" s="1"/>
  <c r="R1591" i="13"/>
  <c r="G1591" i="13"/>
  <c r="AB1591" i="13"/>
  <c r="AC1591" i="13" s="1"/>
  <c r="AD1591" i="13" s="1"/>
  <c r="X1591" i="13"/>
  <c r="B1592" i="13"/>
  <c r="L1591" i="13"/>
  <c r="I1593" i="3"/>
  <c r="Q1591" i="13" l="1"/>
  <c r="O1592" i="13"/>
  <c r="P1592" i="13" s="1"/>
  <c r="R1592" i="13"/>
  <c r="L1592" i="13"/>
  <c r="AB1592" i="13"/>
  <c r="AC1592" i="13" s="1"/>
  <c r="AD1592" i="13" s="1"/>
  <c r="B1593" i="13"/>
  <c r="G1592" i="13"/>
  <c r="X1592" i="13"/>
  <c r="I1594" i="3"/>
  <c r="Q1592" i="13" l="1"/>
  <c r="O1593" i="13"/>
  <c r="Q1593" i="13" s="1"/>
  <c r="R1593" i="13"/>
  <c r="L1593" i="13"/>
  <c r="G1593" i="13"/>
  <c r="AB1593" i="13"/>
  <c r="AC1593" i="13" s="1"/>
  <c r="AD1593" i="13" s="1"/>
  <c r="B1594" i="13"/>
  <c r="X1593" i="13"/>
  <c r="I1595" i="3"/>
  <c r="P1593" i="13" l="1"/>
  <c r="O1594" i="13"/>
  <c r="Q1594" i="13" s="1"/>
  <c r="R1594" i="13"/>
  <c r="G1594" i="13"/>
  <c r="AB1594" i="13"/>
  <c r="AC1594" i="13" s="1"/>
  <c r="AD1594" i="13" s="1"/>
  <c r="L1594" i="13"/>
  <c r="B1595" i="13"/>
  <c r="X1594" i="13"/>
  <c r="I1596" i="3"/>
  <c r="P1594" i="13" l="1"/>
  <c r="O1595" i="13"/>
  <c r="P1595" i="13" s="1"/>
  <c r="R1595" i="13"/>
  <c r="L1595" i="13"/>
  <c r="AB1595" i="13"/>
  <c r="AC1595" i="13" s="1"/>
  <c r="AD1595" i="13" s="1"/>
  <c r="X1595" i="13"/>
  <c r="G1595" i="13"/>
  <c r="B1596" i="13"/>
  <c r="I1597" i="3"/>
  <c r="Q1595" i="13" l="1"/>
  <c r="O1596" i="13"/>
  <c r="P1596" i="13" s="1"/>
  <c r="R1596" i="13"/>
  <c r="L1596" i="13"/>
  <c r="G1596" i="13"/>
  <c r="B1597" i="13"/>
  <c r="AB1596" i="13"/>
  <c r="AC1596" i="13" s="1"/>
  <c r="AD1596" i="13" s="1"/>
  <c r="X1596" i="13"/>
  <c r="I1598" i="3"/>
  <c r="Q1596" i="13" l="1"/>
  <c r="O1597" i="13"/>
  <c r="P1597" i="13" s="1"/>
  <c r="R1597" i="13"/>
  <c r="AB1597" i="13"/>
  <c r="AC1597" i="13" s="1"/>
  <c r="AD1597" i="13" s="1"/>
  <c r="G1597" i="13"/>
  <c r="B1598" i="13"/>
  <c r="L1597" i="13"/>
  <c r="X1597" i="13"/>
  <c r="I1599" i="3"/>
  <c r="Q1597" i="13" l="1"/>
  <c r="O1598" i="13"/>
  <c r="P1598" i="13" s="1"/>
  <c r="R1598" i="13"/>
  <c r="L1598" i="13"/>
  <c r="G1598" i="13"/>
  <c r="AB1598" i="13"/>
  <c r="AC1598" i="13" s="1"/>
  <c r="AD1598" i="13" s="1"/>
  <c r="B1599" i="13"/>
  <c r="X1598" i="13"/>
  <c r="I1600" i="3"/>
  <c r="Q1598" i="13" l="1"/>
  <c r="O1599" i="13"/>
  <c r="P1599" i="13" s="1"/>
  <c r="R1599" i="13"/>
  <c r="G1599" i="13"/>
  <c r="AB1599" i="13"/>
  <c r="AC1599" i="13" s="1"/>
  <c r="AD1599" i="13" s="1"/>
  <c r="L1599" i="13"/>
  <c r="B1600" i="13"/>
  <c r="X1599" i="13"/>
  <c r="I1601" i="3"/>
  <c r="Q1599" i="13" l="1"/>
  <c r="O1600" i="13"/>
  <c r="P1600" i="13" s="1"/>
  <c r="R1600" i="13"/>
  <c r="G1600" i="13"/>
  <c r="AB1600" i="13"/>
  <c r="AC1600" i="13" s="1"/>
  <c r="AD1600" i="13" s="1"/>
  <c r="X1600" i="13"/>
  <c r="L1600" i="13"/>
  <c r="B1601" i="13"/>
  <c r="I1602" i="3"/>
  <c r="Q1600" i="13" l="1"/>
  <c r="O1601" i="13"/>
  <c r="Q1601" i="13" s="1"/>
  <c r="R1601" i="13"/>
  <c r="G1601" i="13"/>
  <c r="X1601" i="13"/>
  <c r="AB1601" i="13"/>
  <c r="AC1601" i="13" s="1"/>
  <c r="AD1601" i="13" s="1"/>
  <c r="L1601" i="13"/>
  <c r="B1602" i="13"/>
  <c r="I1603" i="3"/>
  <c r="P1601" i="13" l="1"/>
  <c r="O1602" i="13"/>
  <c r="P1602" i="13" s="1"/>
  <c r="R1602" i="13"/>
  <c r="X1602" i="13"/>
  <c r="B1603" i="13"/>
  <c r="L1602" i="13"/>
  <c r="AB1602" i="13"/>
  <c r="AC1602" i="13" s="1"/>
  <c r="AD1602" i="13" s="1"/>
  <c r="G1602" i="13"/>
  <c r="I1604" i="3"/>
  <c r="Q1602" i="13" l="1"/>
  <c r="O1603" i="13"/>
  <c r="Q1603" i="13" s="1"/>
  <c r="R1603" i="13"/>
  <c r="G1603" i="13"/>
  <c r="AB1603" i="13"/>
  <c r="AC1603" i="13" s="1"/>
  <c r="AD1603" i="13" s="1"/>
  <c r="L1603" i="13"/>
  <c r="B1604" i="13"/>
  <c r="X1603" i="13"/>
  <c r="I1605" i="3"/>
  <c r="P1603" i="13" l="1"/>
  <c r="O1604" i="13"/>
  <c r="Q1604" i="13" s="1"/>
  <c r="R1604" i="13"/>
  <c r="G1604" i="13"/>
  <c r="L1604" i="13"/>
  <c r="AB1604" i="13"/>
  <c r="AC1604" i="13" s="1"/>
  <c r="AD1604" i="13" s="1"/>
  <c r="B1605" i="13"/>
  <c r="X1604" i="13"/>
  <c r="I1606" i="3"/>
  <c r="P1604" i="13" l="1"/>
  <c r="O1605" i="13"/>
  <c r="Q1605" i="13" s="1"/>
  <c r="R1605" i="13"/>
  <c r="L1605" i="13"/>
  <c r="AB1605" i="13"/>
  <c r="AC1605" i="13" s="1"/>
  <c r="AD1605" i="13" s="1"/>
  <c r="X1605" i="13"/>
  <c r="G1605" i="13"/>
  <c r="B1606" i="13"/>
  <c r="I1607" i="3"/>
  <c r="P1605" i="13" l="1"/>
  <c r="O1606" i="13"/>
  <c r="Q1606" i="13" s="1"/>
  <c r="R1606" i="13"/>
  <c r="L1606" i="13"/>
  <c r="G1606" i="13"/>
  <c r="B1607" i="13"/>
  <c r="AB1606" i="13"/>
  <c r="AC1606" i="13" s="1"/>
  <c r="AD1606" i="13" s="1"/>
  <c r="X1606" i="13"/>
  <c r="I1608" i="3"/>
  <c r="P1606" i="13" l="1"/>
  <c r="O1607" i="13"/>
  <c r="P1607" i="13" s="1"/>
  <c r="R1607" i="13"/>
  <c r="G1607" i="13"/>
  <c r="L1607" i="13"/>
  <c r="X1607" i="13"/>
  <c r="AB1607" i="13"/>
  <c r="AC1607" i="13" s="1"/>
  <c r="AD1607" i="13" s="1"/>
  <c r="B1608" i="13"/>
  <c r="I1609" i="3"/>
  <c r="Q1607" i="13" l="1"/>
  <c r="O1608" i="13"/>
  <c r="Q1608" i="13" s="1"/>
  <c r="R1608" i="13"/>
  <c r="G1608" i="13"/>
  <c r="L1608" i="13"/>
  <c r="B1609" i="13"/>
  <c r="AB1608" i="13"/>
  <c r="AC1608" i="13" s="1"/>
  <c r="AD1608" i="13" s="1"/>
  <c r="X1608" i="13"/>
  <c r="I1610" i="3"/>
  <c r="P1608" i="13" l="1"/>
  <c r="O1609" i="13"/>
  <c r="P1609" i="13" s="1"/>
  <c r="R1609" i="13"/>
  <c r="L1609" i="13"/>
  <c r="AB1609" i="13"/>
  <c r="AC1609" i="13" s="1"/>
  <c r="AD1609" i="13" s="1"/>
  <c r="G1609" i="13"/>
  <c r="B1610" i="13"/>
  <c r="X1609" i="13"/>
  <c r="I1611" i="3"/>
  <c r="Q1609" i="13" l="1"/>
  <c r="O1610" i="13"/>
  <c r="P1610" i="13" s="1"/>
  <c r="R1610" i="13"/>
  <c r="L1610" i="13"/>
  <c r="AB1610" i="13"/>
  <c r="AC1610" i="13" s="1"/>
  <c r="AD1610" i="13" s="1"/>
  <c r="G1610" i="13"/>
  <c r="B1611" i="13"/>
  <c r="X1610" i="13"/>
  <c r="I1612" i="3"/>
  <c r="Q1610" i="13" l="1"/>
  <c r="O1611" i="13"/>
  <c r="P1611" i="13" s="1"/>
  <c r="R1611" i="13"/>
  <c r="AB1611" i="13"/>
  <c r="AC1611" i="13" s="1"/>
  <c r="AD1611" i="13" s="1"/>
  <c r="G1611" i="13"/>
  <c r="B1612" i="13"/>
  <c r="L1611" i="13"/>
  <c r="X1611" i="13"/>
  <c r="I1613" i="3"/>
  <c r="Q1611" i="13" l="1"/>
  <c r="O1612" i="13"/>
  <c r="P1612" i="13" s="1"/>
  <c r="R1612" i="13"/>
  <c r="G1612" i="13"/>
  <c r="L1612" i="13"/>
  <c r="AB1612" i="13"/>
  <c r="AC1612" i="13" s="1"/>
  <c r="AD1612" i="13" s="1"/>
  <c r="X1612" i="13"/>
  <c r="B1613" i="13"/>
  <c r="I1614" i="3"/>
  <c r="Q1612" i="13" l="1"/>
  <c r="O1613" i="13"/>
  <c r="Q1613" i="13" s="1"/>
  <c r="R1613" i="13"/>
  <c r="G1613" i="13"/>
  <c r="X1613" i="13"/>
  <c r="AB1613" i="13"/>
  <c r="AC1613" i="13" s="1"/>
  <c r="AD1613" i="13" s="1"/>
  <c r="L1613" i="13"/>
  <c r="B1614" i="13"/>
  <c r="I1615" i="3"/>
  <c r="P1613" i="13" l="1"/>
  <c r="O1614" i="13"/>
  <c r="P1614" i="13" s="1"/>
  <c r="R1614" i="13"/>
  <c r="G1614" i="13"/>
  <c r="AB1614" i="13"/>
  <c r="AC1614" i="13" s="1"/>
  <c r="AD1614" i="13" s="1"/>
  <c r="X1614" i="13"/>
  <c r="L1614" i="13"/>
  <c r="B1615" i="13"/>
  <c r="I1616" i="3"/>
  <c r="Q1614" i="13" l="1"/>
  <c r="O1615" i="13"/>
  <c r="P1615" i="13" s="1"/>
  <c r="R1615" i="13"/>
  <c r="AB1615" i="13"/>
  <c r="AC1615" i="13" s="1"/>
  <c r="AD1615" i="13" s="1"/>
  <c r="G1615" i="13"/>
  <c r="L1615" i="13"/>
  <c r="X1615" i="13"/>
  <c r="B1616" i="13"/>
  <c r="I1617" i="3"/>
  <c r="Q1615" i="13" l="1"/>
  <c r="O1616" i="13"/>
  <c r="P1616" i="13" s="1"/>
  <c r="R1616" i="13"/>
  <c r="X1616" i="13"/>
  <c r="L1616" i="13"/>
  <c r="AB1616" i="13"/>
  <c r="AC1616" i="13" s="1"/>
  <c r="AD1616" i="13" s="1"/>
  <c r="G1616" i="13"/>
  <c r="B1617" i="13"/>
  <c r="I1618" i="3"/>
  <c r="Q1616" i="13" l="1"/>
  <c r="O1617" i="13"/>
  <c r="P1617" i="13" s="1"/>
  <c r="R1617" i="13"/>
  <c r="AB1617" i="13"/>
  <c r="AC1617" i="13" s="1"/>
  <c r="AD1617" i="13" s="1"/>
  <c r="X1617" i="13"/>
  <c r="G1617" i="13"/>
  <c r="L1617" i="13"/>
  <c r="B1618" i="13"/>
  <c r="I1619" i="3"/>
  <c r="Q1617" i="13" l="1"/>
  <c r="O1618" i="13"/>
  <c r="P1618" i="13" s="1"/>
  <c r="R1618" i="13"/>
  <c r="G1618" i="13"/>
  <c r="X1618" i="13"/>
  <c r="L1618" i="13"/>
  <c r="AB1618" i="13"/>
  <c r="AC1618" i="13" s="1"/>
  <c r="AD1618" i="13" s="1"/>
  <c r="B1619" i="13"/>
  <c r="I1620" i="3"/>
  <c r="Q1618" i="13" l="1"/>
  <c r="O1619" i="13"/>
  <c r="P1619" i="13" s="1"/>
  <c r="R1619" i="13"/>
  <c r="L1619" i="13"/>
  <c r="G1619" i="13"/>
  <c r="B1620" i="13"/>
  <c r="AB1619" i="13"/>
  <c r="AC1619" i="13" s="1"/>
  <c r="AD1619" i="13" s="1"/>
  <c r="X1619" i="13"/>
  <c r="I1621" i="3"/>
  <c r="Q1619" i="13" l="1"/>
  <c r="O1620" i="13"/>
  <c r="P1620" i="13" s="1"/>
  <c r="R1620" i="13"/>
  <c r="L1620" i="13"/>
  <c r="AB1620" i="13"/>
  <c r="AC1620" i="13" s="1"/>
  <c r="AD1620" i="13" s="1"/>
  <c r="G1620" i="13"/>
  <c r="X1620" i="13"/>
  <c r="B1621" i="13"/>
  <c r="I1622" i="3"/>
  <c r="O1621" i="13" l="1"/>
  <c r="P1621" i="13" s="1"/>
  <c r="R1621" i="13"/>
  <c r="Q1620" i="13"/>
  <c r="L1621" i="13"/>
  <c r="G1621" i="13"/>
  <c r="B1622" i="13"/>
  <c r="AB1621" i="13"/>
  <c r="AC1621" i="13" s="1"/>
  <c r="AD1621" i="13" s="1"/>
  <c r="X1621" i="13"/>
  <c r="Q1621" i="13"/>
  <c r="I1623" i="3"/>
  <c r="O1622" i="13" l="1"/>
  <c r="P1622" i="13" s="1"/>
  <c r="R1622" i="13"/>
  <c r="G1622" i="13"/>
  <c r="AB1622" i="13"/>
  <c r="AC1622" i="13" s="1"/>
  <c r="AD1622" i="13" s="1"/>
  <c r="L1622" i="13"/>
  <c r="B1623" i="13"/>
  <c r="X1622" i="13"/>
  <c r="I1624" i="3"/>
  <c r="Q1622" i="13" l="1"/>
  <c r="O1623" i="13"/>
  <c r="Q1623" i="13" s="1"/>
  <c r="R1623" i="13"/>
  <c r="G1623" i="13"/>
  <c r="AB1623" i="13"/>
  <c r="AC1623" i="13" s="1"/>
  <c r="AD1623" i="13" s="1"/>
  <c r="X1623" i="13"/>
  <c r="L1623" i="13"/>
  <c r="B1624" i="13"/>
  <c r="I1625" i="3"/>
  <c r="P1623" i="13" l="1"/>
  <c r="O1624" i="13"/>
  <c r="Q1624" i="13" s="1"/>
  <c r="R1624" i="13"/>
  <c r="L1624" i="13"/>
  <c r="B1625" i="13"/>
  <c r="G1624" i="13"/>
  <c r="AB1624" i="13"/>
  <c r="AC1624" i="13" s="1"/>
  <c r="AD1624" i="13" s="1"/>
  <c r="X1624" i="13"/>
  <c r="I1626" i="3"/>
  <c r="P1624" i="13" l="1"/>
  <c r="O1625" i="13"/>
  <c r="Q1625" i="13" s="1"/>
  <c r="R1625" i="13"/>
  <c r="L1625" i="13"/>
  <c r="G1625" i="13"/>
  <c r="AB1625" i="13"/>
  <c r="AC1625" i="13" s="1"/>
  <c r="AD1625" i="13" s="1"/>
  <c r="X1625" i="13"/>
  <c r="B1626" i="13"/>
  <c r="I1627" i="3"/>
  <c r="P1625" i="13" l="1"/>
  <c r="O1626" i="13"/>
  <c r="Q1626" i="13" s="1"/>
  <c r="R1626" i="13"/>
  <c r="L1626" i="13"/>
  <c r="G1626" i="13"/>
  <c r="B1627" i="13"/>
  <c r="AB1626" i="13"/>
  <c r="AC1626" i="13" s="1"/>
  <c r="AD1626" i="13" s="1"/>
  <c r="X1626" i="13"/>
  <c r="I1628" i="3"/>
  <c r="P1626" i="13" l="1"/>
  <c r="O1627" i="13"/>
  <c r="Q1627" i="13" s="1"/>
  <c r="R1627" i="13"/>
  <c r="L1627" i="13"/>
  <c r="G1627" i="13"/>
  <c r="X1627" i="13"/>
  <c r="AB1627" i="13"/>
  <c r="AC1627" i="13" s="1"/>
  <c r="AD1627" i="13" s="1"/>
  <c r="B1628" i="13"/>
  <c r="I1629" i="3"/>
  <c r="P1627" i="13" l="1"/>
  <c r="O1628" i="13"/>
  <c r="Q1628" i="13" s="1"/>
  <c r="R1628" i="13"/>
  <c r="L1628" i="13"/>
  <c r="G1628" i="13"/>
  <c r="B1629" i="13"/>
  <c r="AB1628" i="13"/>
  <c r="AC1628" i="13" s="1"/>
  <c r="AD1628" i="13" s="1"/>
  <c r="X1628" i="13"/>
  <c r="I1630" i="3"/>
  <c r="P1628" i="13" l="1"/>
  <c r="O1629" i="13"/>
  <c r="P1629" i="13" s="1"/>
  <c r="R1629" i="13"/>
  <c r="L1629" i="13"/>
  <c r="G1629" i="13"/>
  <c r="AB1629" i="13"/>
  <c r="AC1629" i="13" s="1"/>
  <c r="AD1629" i="13" s="1"/>
  <c r="X1629" i="13"/>
  <c r="B1630" i="13"/>
  <c r="I1631" i="3"/>
  <c r="Q1629" i="13" l="1"/>
  <c r="O1630" i="13"/>
  <c r="Q1630" i="13" s="1"/>
  <c r="R1630" i="13"/>
  <c r="L1630" i="13"/>
  <c r="G1630" i="13"/>
  <c r="B1631" i="13"/>
  <c r="AB1630" i="13"/>
  <c r="AC1630" i="13" s="1"/>
  <c r="AD1630" i="13" s="1"/>
  <c r="X1630" i="13"/>
  <c r="I1632" i="3"/>
  <c r="P1630" i="13" l="1"/>
  <c r="O1631" i="13"/>
  <c r="P1631" i="13" s="1"/>
  <c r="R1631" i="13"/>
  <c r="L1631" i="13"/>
  <c r="AB1631" i="13"/>
  <c r="AC1631" i="13" s="1"/>
  <c r="AD1631" i="13" s="1"/>
  <c r="B1632" i="13"/>
  <c r="G1631" i="13"/>
  <c r="X1631" i="13"/>
  <c r="I1633" i="3"/>
  <c r="Q1631" i="13" l="1"/>
  <c r="O1632" i="13"/>
  <c r="P1632" i="13" s="1"/>
  <c r="R1632" i="13"/>
  <c r="G1632" i="13"/>
  <c r="AB1632" i="13"/>
  <c r="AC1632" i="13" s="1"/>
  <c r="AD1632" i="13" s="1"/>
  <c r="B1633" i="13"/>
  <c r="L1632" i="13"/>
  <c r="X1632" i="13"/>
  <c r="I1634" i="3"/>
  <c r="Q1632" i="13" l="1"/>
  <c r="O1633" i="13"/>
  <c r="P1633" i="13" s="1"/>
  <c r="R1633" i="13"/>
  <c r="AB1633" i="13"/>
  <c r="AC1633" i="13" s="1"/>
  <c r="AD1633" i="13" s="1"/>
  <c r="G1633" i="13"/>
  <c r="B1634" i="13"/>
  <c r="L1633" i="13"/>
  <c r="X1633" i="13"/>
  <c r="I1635" i="3"/>
  <c r="Q1633" i="13" l="1"/>
  <c r="O1634" i="13"/>
  <c r="P1634" i="13" s="1"/>
  <c r="R1634" i="13"/>
  <c r="L1634" i="13"/>
  <c r="G1634" i="13"/>
  <c r="AB1634" i="13"/>
  <c r="AC1634" i="13" s="1"/>
  <c r="AD1634" i="13" s="1"/>
  <c r="B1635" i="13"/>
  <c r="X1634" i="13"/>
  <c r="I1636" i="3"/>
  <c r="Q1634" i="13" l="1"/>
  <c r="O1635" i="13"/>
  <c r="Q1635" i="13" s="1"/>
  <c r="R1635" i="13"/>
  <c r="L1635" i="13"/>
  <c r="G1635" i="13"/>
  <c r="B1636" i="13"/>
  <c r="AB1635" i="13"/>
  <c r="AC1635" i="13" s="1"/>
  <c r="AD1635" i="13" s="1"/>
  <c r="X1635" i="13"/>
  <c r="I1637" i="3"/>
  <c r="P1635" i="13" l="1"/>
  <c r="O1636" i="13"/>
  <c r="Q1636" i="13" s="1"/>
  <c r="R1636" i="13"/>
  <c r="AB1636" i="13"/>
  <c r="AC1636" i="13" s="1"/>
  <c r="AD1636" i="13" s="1"/>
  <c r="B1637" i="13"/>
  <c r="L1636" i="13"/>
  <c r="G1636" i="13"/>
  <c r="X1636" i="13"/>
  <c r="I1638" i="3"/>
  <c r="P1636" i="13" l="1"/>
  <c r="O1637" i="13"/>
  <c r="Q1637" i="13" s="1"/>
  <c r="R1637" i="13"/>
  <c r="G1637" i="13"/>
  <c r="B1638" i="13"/>
  <c r="AB1637" i="13"/>
  <c r="AC1637" i="13" s="1"/>
  <c r="AD1637" i="13" s="1"/>
  <c r="X1637" i="13"/>
  <c r="L1637" i="13"/>
  <c r="I1639" i="3"/>
  <c r="P1637" i="13" l="1"/>
  <c r="O1638" i="13"/>
  <c r="P1638" i="13" s="1"/>
  <c r="R1638" i="13"/>
  <c r="L1638" i="13"/>
  <c r="G1638" i="13"/>
  <c r="AB1638" i="13"/>
  <c r="AC1638" i="13" s="1"/>
  <c r="AD1638" i="13" s="1"/>
  <c r="B1639" i="13"/>
  <c r="X1638" i="13"/>
  <c r="I1640" i="3"/>
  <c r="Q1638" i="13" l="1"/>
  <c r="O1639" i="13"/>
  <c r="Q1639" i="13" s="1"/>
  <c r="R1639" i="13"/>
  <c r="L1639" i="13"/>
  <c r="AB1639" i="13"/>
  <c r="AC1639" i="13" s="1"/>
  <c r="AD1639" i="13" s="1"/>
  <c r="G1639" i="13"/>
  <c r="B1640" i="13"/>
  <c r="X1639" i="13"/>
  <c r="I1641" i="3"/>
  <c r="P1639" i="13" l="1"/>
  <c r="O1640" i="13"/>
  <c r="P1640" i="13" s="1"/>
  <c r="R1640" i="13"/>
  <c r="G1640" i="13"/>
  <c r="AB1640" i="13"/>
  <c r="AC1640" i="13" s="1"/>
  <c r="AD1640" i="13" s="1"/>
  <c r="X1640" i="13"/>
  <c r="B1641" i="13"/>
  <c r="L1640" i="13"/>
  <c r="I1642" i="3"/>
  <c r="Q1640" i="13" l="1"/>
  <c r="O1641" i="13"/>
  <c r="P1641" i="13" s="1"/>
  <c r="R1641" i="13"/>
  <c r="AB1641" i="13"/>
  <c r="AC1641" i="13" s="1"/>
  <c r="AD1641" i="13" s="1"/>
  <c r="L1641" i="13"/>
  <c r="X1641" i="13"/>
  <c r="B1642" i="13"/>
  <c r="G1641" i="13"/>
  <c r="I1643" i="3"/>
  <c r="Q1641" i="13" l="1"/>
  <c r="O1642" i="13"/>
  <c r="Q1642" i="13" s="1"/>
  <c r="R1642" i="13"/>
  <c r="L1642" i="13"/>
  <c r="AB1642" i="13"/>
  <c r="AC1642" i="13" s="1"/>
  <c r="AD1642" i="13" s="1"/>
  <c r="B1643" i="13"/>
  <c r="X1642" i="13"/>
  <c r="G1642" i="13"/>
  <c r="I1644" i="3"/>
  <c r="P1642" i="13" l="1"/>
  <c r="O1643" i="13"/>
  <c r="P1643" i="13" s="1"/>
  <c r="R1643" i="13"/>
  <c r="L1643" i="13"/>
  <c r="G1643" i="13"/>
  <c r="AB1643" i="13"/>
  <c r="AC1643" i="13" s="1"/>
  <c r="AD1643" i="13" s="1"/>
  <c r="B1644" i="13"/>
  <c r="X1643" i="13"/>
  <c r="I1645" i="3"/>
  <c r="Q1643" i="13" l="1"/>
  <c r="O1644" i="13"/>
  <c r="Q1644" i="13" s="1"/>
  <c r="R1644" i="13"/>
  <c r="G1644" i="13"/>
  <c r="AB1644" i="13"/>
  <c r="AC1644" i="13" s="1"/>
  <c r="AD1644" i="13" s="1"/>
  <c r="L1644" i="13"/>
  <c r="B1645" i="13"/>
  <c r="X1644" i="13"/>
  <c r="I1646" i="3"/>
  <c r="P1644" i="13" l="1"/>
  <c r="O1645" i="13"/>
  <c r="P1645" i="13" s="1"/>
  <c r="R1645" i="13"/>
  <c r="L1645" i="13"/>
  <c r="G1645" i="13"/>
  <c r="B1646" i="13"/>
  <c r="AB1645" i="13"/>
  <c r="AC1645" i="13" s="1"/>
  <c r="AD1645" i="13" s="1"/>
  <c r="X1645" i="13"/>
  <c r="I1647" i="3"/>
  <c r="Q1645" i="13" l="1"/>
  <c r="O1646" i="13"/>
  <c r="P1646" i="13" s="1"/>
  <c r="R1646" i="13"/>
  <c r="AB1646" i="13"/>
  <c r="AC1646" i="13" s="1"/>
  <c r="AD1646" i="13" s="1"/>
  <c r="L1646" i="13"/>
  <c r="B1647" i="13"/>
  <c r="G1646" i="13"/>
  <c r="X1646" i="13"/>
  <c r="I1648" i="3"/>
  <c r="Q1646" i="13" l="1"/>
  <c r="O1647" i="13"/>
  <c r="P1647" i="13" s="1"/>
  <c r="R1647" i="13"/>
  <c r="L1647" i="13"/>
  <c r="G1647" i="13"/>
  <c r="AB1647" i="13"/>
  <c r="AC1647" i="13" s="1"/>
  <c r="AD1647" i="13" s="1"/>
  <c r="B1648" i="13"/>
  <c r="X1647" i="13"/>
  <c r="I1649" i="3"/>
  <c r="Q1647" i="13" l="1"/>
  <c r="O1648" i="13"/>
  <c r="P1648" i="13" s="1"/>
  <c r="R1648" i="13"/>
  <c r="L1648" i="13"/>
  <c r="G1648" i="13"/>
  <c r="AB1648" i="13"/>
  <c r="AC1648" i="13" s="1"/>
  <c r="AD1648" i="13" s="1"/>
  <c r="B1649" i="13"/>
  <c r="X1648" i="13"/>
  <c r="I1650" i="3"/>
  <c r="Q1648" i="13" l="1"/>
  <c r="O1649" i="13"/>
  <c r="P1649" i="13" s="1"/>
  <c r="R1649" i="13"/>
  <c r="AB1649" i="13"/>
  <c r="AC1649" i="13" s="1"/>
  <c r="AD1649" i="13" s="1"/>
  <c r="L1649" i="13"/>
  <c r="B1650" i="13"/>
  <c r="G1649" i="13"/>
  <c r="X1649" i="13"/>
  <c r="I1651" i="3"/>
  <c r="Q1649" i="13" l="1"/>
  <c r="O1650" i="13"/>
  <c r="P1650" i="13" s="1"/>
  <c r="R1650" i="13"/>
  <c r="G1650" i="13"/>
  <c r="L1650" i="13"/>
  <c r="B1651" i="13"/>
  <c r="X1650" i="13"/>
  <c r="AB1650" i="13"/>
  <c r="AC1650" i="13" s="1"/>
  <c r="AD1650" i="13" s="1"/>
  <c r="I1652" i="3"/>
  <c r="Q1650" i="13" l="1"/>
  <c r="O1651" i="13"/>
  <c r="P1651" i="13" s="1"/>
  <c r="R1651" i="13"/>
  <c r="G1651" i="13"/>
  <c r="AB1651" i="13"/>
  <c r="AC1651" i="13" s="1"/>
  <c r="AD1651" i="13" s="1"/>
  <c r="B1652" i="13"/>
  <c r="L1651" i="13"/>
  <c r="X1651" i="13"/>
  <c r="I1653" i="3"/>
  <c r="Q1651" i="13" l="1"/>
  <c r="O1652" i="13"/>
  <c r="P1652" i="13" s="1"/>
  <c r="R1652" i="13"/>
  <c r="G1652" i="13"/>
  <c r="AB1652" i="13"/>
  <c r="AC1652" i="13" s="1"/>
  <c r="AD1652" i="13" s="1"/>
  <c r="B1653" i="13"/>
  <c r="L1652" i="13"/>
  <c r="X1652" i="13"/>
  <c r="I1654" i="3"/>
  <c r="Q1652" i="13" l="1"/>
  <c r="O1653" i="13"/>
  <c r="Q1653" i="13" s="1"/>
  <c r="R1653" i="13"/>
  <c r="AB1653" i="13"/>
  <c r="AC1653" i="13" s="1"/>
  <c r="AD1653" i="13" s="1"/>
  <c r="X1653" i="13"/>
  <c r="B1654" i="13"/>
  <c r="L1653" i="13"/>
  <c r="G1653" i="13"/>
  <c r="I1655" i="3"/>
  <c r="P1653" i="13" l="1"/>
  <c r="O1654" i="13"/>
  <c r="Q1654" i="13" s="1"/>
  <c r="R1654" i="13"/>
  <c r="X1654" i="13"/>
  <c r="L1654" i="13"/>
  <c r="AB1654" i="13"/>
  <c r="AC1654" i="13" s="1"/>
  <c r="AD1654" i="13" s="1"/>
  <c r="B1655" i="13"/>
  <c r="G1654" i="13"/>
  <c r="I1656" i="3"/>
  <c r="P1654" i="13" l="1"/>
  <c r="O1655" i="13"/>
  <c r="Q1655" i="13" s="1"/>
  <c r="R1655" i="13"/>
  <c r="L1655" i="13"/>
  <c r="G1655" i="13"/>
  <c r="AB1655" i="13"/>
  <c r="AC1655" i="13" s="1"/>
  <c r="AD1655" i="13" s="1"/>
  <c r="B1656" i="13"/>
  <c r="X1655" i="13"/>
  <c r="I1657" i="3"/>
  <c r="P1655" i="13" l="1"/>
  <c r="O1656" i="13"/>
  <c r="P1656" i="13" s="1"/>
  <c r="R1656" i="13"/>
  <c r="L1656" i="13"/>
  <c r="G1656" i="13"/>
  <c r="AB1656" i="13"/>
  <c r="AC1656" i="13" s="1"/>
  <c r="AD1656" i="13" s="1"/>
  <c r="B1657" i="13"/>
  <c r="X1656" i="13"/>
  <c r="I1658" i="3"/>
  <c r="Q1656" i="13" l="1"/>
  <c r="O1657" i="13"/>
  <c r="P1657" i="13" s="1"/>
  <c r="R1657" i="13"/>
  <c r="L1657" i="13"/>
  <c r="G1657" i="13"/>
  <c r="AB1657" i="13"/>
  <c r="AC1657" i="13" s="1"/>
  <c r="AD1657" i="13" s="1"/>
  <c r="B1658" i="13"/>
  <c r="X1657" i="13"/>
  <c r="I1659" i="3"/>
  <c r="Q1657" i="13" l="1"/>
  <c r="O1658" i="13"/>
  <c r="P1658" i="13" s="1"/>
  <c r="R1658" i="13"/>
  <c r="L1658" i="13"/>
  <c r="G1658" i="13"/>
  <c r="B1659" i="13"/>
  <c r="AB1658" i="13"/>
  <c r="AC1658" i="13" s="1"/>
  <c r="AD1658" i="13" s="1"/>
  <c r="X1658" i="13"/>
  <c r="I1660" i="3"/>
  <c r="Q1658" i="13" l="1"/>
  <c r="O1659" i="13"/>
  <c r="P1659" i="13" s="1"/>
  <c r="R1659" i="13"/>
  <c r="L1659" i="13"/>
  <c r="AB1659" i="13"/>
  <c r="AC1659" i="13" s="1"/>
  <c r="AD1659" i="13" s="1"/>
  <c r="B1660" i="13"/>
  <c r="G1659" i="13"/>
  <c r="X1659" i="13"/>
  <c r="I1661" i="3"/>
  <c r="Q1659" i="13" l="1"/>
  <c r="O1660" i="13"/>
  <c r="P1660" i="13" s="1"/>
  <c r="R1660" i="13"/>
  <c r="AB1660" i="13"/>
  <c r="AC1660" i="13" s="1"/>
  <c r="AD1660" i="13" s="1"/>
  <c r="G1660" i="13"/>
  <c r="L1660" i="13"/>
  <c r="X1660" i="13"/>
  <c r="B1661" i="13"/>
  <c r="I1662" i="3"/>
  <c r="Q1660" i="13" l="1"/>
  <c r="O1661" i="13"/>
  <c r="Q1661" i="13" s="1"/>
  <c r="R1661" i="13"/>
  <c r="L1661" i="13"/>
  <c r="G1661" i="13"/>
  <c r="B1662" i="13"/>
  <c r="AB1661" i="13"/>
  <c r="AC1661" i="13" s="1"/>
  <c r="AD1661" i="13" s="1"/>
  <c r="X1661" i="13"/>
  <c r="I1663" i="3"/>
  <c r="P1661" i="13" l="1"/>
  <c r="O1662" i="13"/>
  <c r="P1662" i="13" s="1"/>
  <c r="R1662" i="13"/>
  <c r="AB1662" i="13"/>
  <c r="AC1662" i="13" s="1"/>
  <c r="AD1662" i="13" s="1"/>
  <c r="L1662" i="13"/>
  <c r="B1663" i="13"/>
  <c r="G1662" i="13"/>
  <c r="X1662" i="13"/>
  <c r="I1664" i="3"/>
  <c r="Q1662" i="13" l="1"/>
  <c r="O1663" i="13"/>
  <c r="Q1663" i="13" s="1"/>
  <c r="R1663" i="13"/>
  <c r="AB1663" i="13"/>
  <c r="AC1663" i="13" s="1"/>
  <c r="AD1663" i="13" s="1"/>
  <c r="G1663" i="13"/>
  <c r="L1663" i="13"/>
  <c r="B1664" i="13"/>
  <c r="X1663" i="13"/>
  <c r="I1665" i="3"/>
  <c r="P1663" i="13" l="1"/>
  <c r="O1664" i="13"/>
  <c r="P1664" i="13" s="1"/>
  <c r="R1664" i="13"/>
  <c r="AB1664" i="13"/>
  <c r="AC1664" i="13" s="1"/>
  <c r="AD1664" i="13" s="1"/>
  <c r="G1664" i="13"/>
  <c r="L1664" i="13"/>
  <c r="B1665" i="13"/>
  <c r="X1664" i="13"/>
  <c r="I1666" i="3"/>
  <c r="Q1664" i="13" l="1"/>
  <c r="O1665" i="13"/>
  <c r="Q1665" i="13" s="1"/>
  <c r="R1665" i="13"/>
  <c r="G1665" i="13"/>
  <c r="AB1665" i="13"/>
  <c r="AC1665" i="13" s="1"/>
  <c r="AD1665" i="13" s="1"/>
  <c r="B1666" i="13"/>
  <c r="L1665" i="13"/>
  <c r="X1665" i="13"/>
  <c r="I1667" i="3"/>
  <c r="P1665" i="13" l="1"/>
  <c r="O1666" i="13"/>
  <c r="Q1666" i="13" s="1"/>
  <c r="R1666" i="13"/>
  <c r="AB1666" i="13"/>
  <c r="AC1666" i="13" s="1"/>
  <c r="AD1666" i="13" s="1"/>
  <c r="G1666" i="13"/>
  <c r="B1667" i="13"/>
  <c r="L1666" i="13"/>
  <c r="X1666" i="13"/>
  <c r="I1668" i="3"/>
  <c r="P1666" i="13" l="1"/>
  <c r="O1667" i="13"/>
  <c r="Q1667" i="13" s="1"/>
  <c r="R1667" i="13"/>
  <c r="X1667" i="13"/>
  <c r="L1667" i="13"/>
  <c r="AB1667" i="13"/>
  <c r="AC1667" i="13" s="1"/>
  <c r="AD1667" i="13" s="1"/>
  <c r="G1667" i="13"/>
  <c r="B1668" i="13"/>
  <c r="I1669" i="3"/>
  <c r="P1667" i="13" l="1"/>
  <c r="O1668" i="13"/>
  <c r="Q1668" i="13" s="1"/>
  <c r="R1668" i="13"/>
  <c r="G1668" i="13"/>
  <c r="B1669" i="13"/>
  <c r="L1668" i="13"/>
  <c r="AB1668" i="13"/>
  <c r="AC1668" i="13" s="1"/>
  <c r="AD1668" i="13" s="1"/>
  <c r="X1668" i="13"/>
  <c r="I1670" i="3"/>
  <c r="P1668" i="13" l="1"/>
  <c r="O1669" i="13"/>
  <c r="Q1669" i="13" s="1"/>
  <c r="R1669" i="13"/>
  <c r="L1669" i="13"/>
  <c r="G1669" i="13"/>
  <c r="AB1669" i="13"/>
  <c r="AC1669" i="13" s="1"/>
  <c r="AD1669" i="13" s="1"/>
  <c r="X1669" i="13"/>
  <c r="B1670" i="13"/>
  <c r="I1671" i="3"/>
  <c r="P1669" i="13" l="1"/>
  <c r="O1670" i="13"/>
  <c r="P1670" i="13" s="1"/>
  <c r="R1670" i="13"/>
  <c r="G1670" i="13"/>
  <c r="AB1670" i="13"/>
  <c r="AC1670" i="13" s="1"/>
  <c r="AD1670" i="13" s="1"/>
  <c r="X1670" i="13"/>
  <c r="L1670" i="13"/>
  <c r="B1671" i="13"/>
  <c r="I1672" i="3"/>
  <c r="Q1670" i="13" l="1"/>
  <c r="O1671" i="13"/>
  <c r="P1671" i="13" s="1"/>
  <c r="R1671" i="13"/>
  <c r="L1671" i="13"/>
  <c r="B1672" i="13"/>
  <c r="G1671" i="13"/>
  <c r="AB1671" i="13"/>
  <c r="AC1671" i="13" s="1"/>
  <c r="AD1671" i="13" s="1"/>
  <c r="X1671" i="13"/>
  <c r="I1673" i="3"/>
  <c r="Q1671" i="13" l="1"/>
  <c r="O1672" i="13"/>
  <c r="P1672" i="13" s="1"/>
  <c r="R1672" i="13"/>
  <c r="AB1672" i="13"/>
  <c r="AC1672" i="13" s="1"/>
  <c r="AD1672" i="13" s="1"/>
  <c r="G1672" i="13"/>
  <c r="B1673" i="13"/>
  <c r="L1672" i="13"/>
  <c r="X1672" i="13"/>
  <c r="I1674" i="3"/>
  <c r="Q1672" i="13" l="1"/>
  <c r="O1673" i="13"/>
  <c r="P1673" i="13" s="1"/>
  <c r="R1673" i="13"/>
  <c r="AB1673" i="13"/>
  <c r="AC1673" i="13" s="1"/>
  <c r="AD1673" i="13" s="1"/>
  <c r="G1673" i="13"/>
  <c r="L1673" i="13"/>
  <c r="X1673" i="13"/>
  <c r="B1674" i="13"/>
  <c r="I1675" i="3"/>
  <c r="Q1673" i="13" l="1"/>
  <c r="O1674" i="13"/>
  <c r="P1674" i="13" s="1"/>
  <c r="R1674" i="13"/>
  <c r="L1674" i="13"/>
  <c r="G1674" i="13"/>
  <c r="B1675" i="13"/>
  <c r="AB1674" i="13"/>
  <c r="AC1674" i="13" s="1"/>
  <c r="AD1674" i="13" s="1"/>
  <c r="X1674" i="13"/>
  <c r="I1676" i="3"/>
  <c r="Q1674" i="13" l="1"/>
  <c r="O1675" i="13"/>
  <c r="Q1675" i="13" s="1"/>
  <c r="R1675" i="13"/>
  <c r="AB1675" i="13"/>
  <c r="AC1675" i="13" s="1"/>
  <c r="AD1675" i="13" s="1"/>
  <c r="G1675" i="13"/>
  <c r="B1676" i="13"/>
  <c r="L1675" i="13"/>
  <c r="X1675" i="13"/>
  <c r="I1677" i="3"/>
  <c r="P1675" i="13" l="1"/>
  <c r="O1676" i="13"/>
  <c r="P1676" i="13" s="1"/>
  <c r="R1676" i="13"/>
  <c r="L1676" i="13"/>
  <c r="AB1676" i="13"/>
  <c r="AC1676" i="13" s="1"/>
  <c r="AD1676" i="13" s="1"/>
  <c r="G1676" i="13"/>
  <c r="B1677" i="13"/>
  <c r="X1676" i="13"/>
  <c r="I1678" i="3"/>
  <c r="Q1676" i="13" l="1"/>
  <c r="O1677" i="13"/>
  <c r="P1677" i="13" s="1"/>
  <c r="R1677" i="13"/>
  <c r="AB1677" i="13"/>
  <c r="AC1677" i="13" s="1"/>
  <c r="AD1677" i="13" s="1"/>
  <c r="L1677" i="13"/>
  <c r="G1677" i="13"/>
  <c r="B1678" i="13"/>
  <c r="X1677" i="13"/>
  <c r="I1679" i="3"/>
  <c r="Q1677" i="13" l="1"/>
  <c r="O1678" i="13"/>
  <c r="P1678" i="13" s="1"/>
  <c r="R1678" i="13"/>
  <c r="AB1678" i="13"/>
  <c r="AC1678" i="13" s="1"/>
  <c r="AD1678" i="13" s="1"/>
  <c r="G1678" i="13"/>
  <c r="B1679" i="13"/>
  <c r="X1678" i="13"/>
  <c r="L1678" i="13"/>
  <c r="I1680" i="3"/>
  <c r="Q1678" i="13" l="1"/>
  <c r="O1679" i="13"/>
  <c r="P1679" i="13" s="1"/>
  <c r="R1679" i="13"/>
  <c r="G1679" i="13"/>
  <c r="L1679" i="13"/>
  <c r="AB1679" i="13"/>
  <c r="AC1679" i="13" s="1"/>
  <c r="AD1679" i="13" s="1"/>
  <c r="B1680" i="13"/>
  <c r="X1679" i="13"/>
  <c r="I1681" i="3"/>
  <c r="Q1679" i="13" l="1"/>
  <c r="O1680" i="13"/>
  <c r="P1680" i="13" s="1"/>
  <c r="R1680" i="13"/>
  <c r="G1680" i="13"/>
  <c r="AB1680" i="13"/>
  <c r="AC1680" i="13" s="1"/>
  <c r="AD1680" i="13" s="1"/>
  <c r="B1681" i="13"/>
  <c r="X1680" i="13"/>
  <c r="L1680" i="13"/>
  <c r="I1682" i="3"/>
  <c r="Q1680" i="13" l="1"/>
  <c r="O1681" i="13"/>
  <c r="Q1681" i="13" s="1"/>
  <c r="R1681" i="13"/>
  <c r="L1681" i="13"/>
  <c r="G1681" i="13"/>
  <c r="AB1681" i="13"/>
  <c r="AC1681" i="13" s="1"/>
  <c r="AD1681" i="13" s="1"/>
  <c r="B1682" i="13"/>
  <c r="X1681" i="13"/>
  <c r="I1683" i="3"/>
  <c r="P1681" i="13" l="1"/>
  <c r="O1682" i="13"/>
  <c r="P1682" i="13" s="1"/>
  <c r="R1682" i="13"/>
  <c r="G1682" i="13"/>
  <c r="AB1682" i="13"/>
  <c r="AC1682" i="13" s="1"/>
  <c r="AD1682" i="13" s="1"/>
  <c r="L1682" i="13"/>
  <c r="X1682" i="13"/>
  <c r="B1683" i="13"/>
  <c r="I1684" i="3"/>
  <c r="Q1682" i="13" l="1"/>
  <c r="O1683" i="13"/>
  <c r="Q1683" i="13" s="1"/>
  <c r="R1683" i="13"/>
  <c r="G1683" i="13"/>
  <c r="B1684" i="13"/>
  <c r="L1683" i="13"/>
  <c r="AB1683" i="13"/>
  <c r="AC1683" i="13" s="1"/>
  <c r="AD1683" i="13" s="1"/>
  <c r="X1683" i="13"/>
  <c r="I1685" i="3"/>
  <c r="P1683" i="13" l="1"/>
  <c r="O1684" i="13"/>
  <c r="P1684" i="13" s="1"/>
  <c r="R1684" i="13"/>
  <c r="G1684" i="13"/>
  <c r="AB1684" i="13"/>
  <c r="AC1684" i="13" s="1"/>
  <c r="AD1684" i="13" s="1"/>
  <c r="L1684" i="13"/>
  <c r="X1684" i="13"/>
  <c r="B1685" i="13"/>
  <c r="I1686" i="3"/>
  <c r="Q1684" i="13" l="1"/>
  <c r="O1685" i="13"/>
  <c r="Q1685" i="13" s="1"/>
  <c r="R1685" i="13"/>
  <c r="L1685" i="13"/>
  <c r="G1685" i="13"/>
  <c r="B1686" i="13"/>
  <c r="AB1685" i="13"/>
  <c r="AC1685" i="13" s="1"/>
  <c r="AD1685" i="13" s="1"/>
  <c r="X1685" i="13"/>
  <c r="I1687" i="3"/>
  <c r="P1685" i="13" l="1"/>
  <c r="O1686" i="13"/>
  <c r="Q1686" i="13" s="1"/>
  <c r="R1686" i="13"/>
  <c r="G1686" i="13"/>
  <c r="AB1686" i="13"/>
  <c r="AC1686" i="13" s="1"/>
  <c r="AD1686" i="13" s="1"/>
  <c r="L1686" i="13"/>
  <c r="B1687" i="13"/>
  <c r="X1686" i="13"/>
  <c r="I1688" i="3"/>
  <c r="P1686" i="13" l="1"/>
  <c r="O1687" i="13"/>
  <c r="Q1687" i="13" s="1"/>
  <c r="R1687" i="13"/>
  <c r="L1687" i="13"/>
  <c r="G1687" i="13"/>
  <c r="AB1687" i="13"/>
  <c r="AC1687" i="13" s="1"/>
  <c r="AD1687" i="13" s="1"/>
  <c r="B1688" i="13"/>
  <c r="X1687" i="13"/>
  <c r="I1689" i="3"/>
  <c r="P1687" i="13" l="1"/>
  <c r="O1688" i="13"/>
  <c r="Q1688" i="13" s="1"/>
  <c r="R1688" i="13"/>
  <c r="AB1688" i="13"/>
  <c r="AC1688" i="13" s="1"/>
  <c r="AD1688" i="13" s="1"/>
  <c r="L1688" i="13"/>
  <c r="B1689" i="13"/>
  <c r="G1688" i="13"/>
  <c r="X1688" i="13"/>
  <c r="I1690" i="3"/>
  <c r="P1688" i="13" l="1"/>
  <c r="O1689" i="13"/>
  <c r="P1689" i="13" s="1"/>
  <c r="R1689" i="13"/>
  <c r="X1689" i="13"/>
  <c r="B1690" i="13"/>
  <c r="L1689" i="13"/>
  <c r="G1689" i="13"/>
  <c r="AB1689" i="13"/>
  <c r="AC1689" i="13" s="1"/>
  <c r="AD1689" i="13" s="1"/>
  <c r="I1691" i="3"/>
  <c r="Q1689" i="13" l="1"/>
  <c r="O1690" i="13"/>
  <c r="Q1690" i="13" s="1"/>
  <c r="R1690" i="13"/>
  <c r="AB1690" i="13"/>
  <c r="AC1690" i="13" s="1"/>
  <c r="AD1690" i="13" s="1"/>
  <c r="X1690" i="13"/>
  <c r="B1691" i="13"/>
  <c r="L1690" i="13"/>
  <c r="G1690" i="13"/>
  <c r="I1692" i="3"/>
  <c r="P1690" i="13" l="1"/>
  <c r="O1691" i="13"/>
  <c r="P1691" i="13" s="1"/>
  <c r="R1691" i="13"/>
  <c r="L1691" i="13"/>
  <c r="G1691" i="13"/>
  <c r="X1691" i="13"/>
  <c r="B1692" i="13"/>
  <c r="AB1691" i="13"/>
  <c r="AC1691" i="13" s="1"/>
  <c r="AD1691" i="13" s="1"/>
  <c r="I1693" i="3"/>
  <c r="Q1691" i="13" l="1"/>
  <c r="O1692" i="13"/>
  <c r="P1692" i="13" s="1"/>
  <c r="R1692" i="13"/>
  <c r="L1692" i="13"/>
  <c r="G1692" i="13"/>
  <c r="AB1692" i="13"/>
  <c r="AC1692" i="13" s="1"/>
  <c r="AD1692" i="13" s="1"/>
  <c r="X1692" i="13"/>
  <c r="B1693" i="13"/>
  <c r="I1694" i="3"/>
  <c r="Q1692" i="13" l="1"/>
  <c r="O1693" i="13"/>
  <c r="P1693" i="13" s="1"/>
  <c r="R1693" i="13"/>
  <c r="L1693" i="13"/>
  <c r="B1694" i="13"/>
  <c r="G1693" i="13"/>
  <c r="AB1693" i="13"/>
  <c r="AC1693" i="13" s="1"/>
  <c r="AD1693" i="13" s="1"/>
  <c r="X1693" i="13"/>
  <c r="I1695" i="3"/>
  <c r="Q1693" i="13" l="1"/>
  <c r="O1694" i="13"/>
  <c r="Q1694" i="13" s="1"/>
  <c r="R1694" i="13"/>
  <c r="L1694" i="13"/>
  <c r="G1694" i="13"/>
  <c r="AB1694" i="13"/>
  <c r="AC1694" i="13" s="1"/>
  <c r="AD1694" i="13" s="1"/>
  <c r="B1695" i="13"/>
  <c r="X1694" i="13"/>
  <c r="I1696" i="3"/>
  <c r="P1694" i="13" l="1"/>
  <c r="O1695" i="13"/>
  <c r="Q1695" i="13" s="1"/>
  <c r="R1695" i="13"/>
  <c r="L1695" i="13"/>
  <c r="G1695" i="13"/>
  <c r="AB1695" i="13"/>
  <c r="AC1695" i="13" s="1"/>
  <c r="AD1695" i="13" s="1"/>
  <c r="B1696" i="13"/>
  <c r="X1695" i="13"/>
  <c r="I1697" i="3"/>
  <c r="P1695" i="13" l="1"/>
  <c r="O1696" i="13"/>
  <c r="P1696" i="13" s="1"/>
  <c r="R1696" i="13"/>
  <c r="L1696" i="13"/>
  <c r="AB1696" i="13"/>
  <c r="AC1696" i="13" s="1"/>
  <c r="AD1696" i="13" s="1"/>
  <c r="G1696" i="13"/>
  <c r="B1697" i="13"/>
  <c r="X1696" i="13"/>
  <c r="I1698" i="3"/>
  <c r="Q1696" i="13" l="1"/>
  <c r="O1697" i="13"/>
  <c r="Q1697" i="13" s="1"/>
  <c r="R1697" i="13"/>
  <c r="L1697" i="13"/>
  <c r="G1697" i="13"/>
  <c r="AB1697" i="13"/>
  <c r="AC1697" i="13" s="1"/>
  <c r="AD1697" i="13" s="1"/>
  <c r="B1698" i="13"/>
  <c r="X1697" i="13"/>
  <c r="I1699" i="3"/>
  <c r="P1697" i="13" l="1"/>
  <c r="O1698" i="13"/>
  <c r="P1698" i="13" s="1"/>
  <c r="R1698" i="13"/>
  <c r="L1698" i="13"/>
  <c r="G1698" i="13"/>
  <c r="AB1698" i="13"/>
  <c r="AC1698" i="13" s="1"/>
  <c r="AD1698" i="13" s="1"/>
  <c r="B1699" i="13"/>
  <c r="X1698" i="13"/>
  <c r="I1700" i="3"/>
  <c r="Q1698" i="13" l="1"/>
  <c r="O1699" i="13"/>
  <c r="P1699" i="13" s="1"/>
  <c r="R1699" i="13"/>
  <c r="AB1699" i="13"/>
  <c r="AC1699" i="13" s="1"/>
  <c r="AD1699" i="13" s="1"/>
  <c r="B1700" i="13"/>
  <c r="L1699" i="13"/>
  <c r="G1699" i="13"/>
  <c r="X1699" i="13"/>
  <c r="I1701" i="3"/>
  <c r="Q1699" i="13" l="1"/>
  <c r="O1700" i="13"/>
  <c r="Q1700" i="13" s="1"/>
  <c r="R1700" i="13"/>
  <c r="L1700" i="13"/>
  <c r="AB1700" i="13"/>
  <c r="AC1700" i="13" s="1"/>
  <c r="AD1700" i="13" s="1"/>
  <c r="B1701" i="13"/>
  <c r="G1700" i="13"/>
  <c r="X1700" i="13"/>
  <c r="I1702" i="3"/>
  <c r="P1700" i="13" l="1"/>
  <c r="O1701" i="13"/>
  <c r="Q1701" i="13" s="1"/>
  <c r="R1701" i="13"/>
  <c r="G1701" i="13"/>
  <c r="B1702" i="13"/>
  <c r="AB1701" i="13"/>
  <c r="AC1701" i="13" s="1"/>
  <c r="AD1701" i="13" s="1"/>
  <c r="L1701" i="13"/>
  <c r="X1701" i="13"/>
  <c r="I1703" i="3"/>
  <c r="P1701" i="13" l="1"/>
  <c r="O1702" i="13"/>
  <c r="Q1702" i="13" s="1"/>
  <c r="R1702" i="13"/>
  <c r="AB1702" i="13"/>
  <c r="AC1702" i="13" s="1"/>
  <c r="AD1702" i="13" s="1"/>
  <c r="L1702" i="13"/>
  <c r="G1702" i="13"/>
  <c r="B1703" i="13"/>
  <c r="X1702" i="13"/>
  <c r="I1704" i="3"/>
  <c r="P1702" i="13" l="1"/>
  <c r="O1703" i="13"/>
  <c r="Q1703" i="13" s="1"/>
  <c r="R1703" i="13"/>
  <c r="G1703" i="13"/>
  <c r="AB1703" i="13"/>
  <c r="AC1703" i="13" s="1"/>
  <c r="AD1703" i="13" s="1"/>
  <c r="L1703" i="13"/>
  <c r="B1704" i="13"/>
  <c r="X1703" i="13"/>
  <c r="I1705" i="3"/>
  <c r="P1703" i="13" l="1"/>
  <c r="O1704" i="13"/>
  <c r="Q1704" i="13" s="1"/>
  <c r="R1704" i="13"/>
  <c r="L1704" i="13"/>
  <c r="G1704" i="13"/>
  <c r="AB1704" i="13"/>
  <c r="AC1704" i="13" s="1"/>
  <c r="AD1704" i="13" s="1"/>
  <c r="B1705" i="13"/>
  <c r="X1704" i="13"/>
  <c r="I1706" i="3"/>
  <c r="P1704" i="13" l="1"/>
  <c r="O1705" i="13"/>
  <c r="Q1705" i="13" s="1"/>
  <c r="R1705" i="13"/>
  <c r="L1705" i="13"/>
  <c r="B1706" i="13"/>
  <c r="G1705" i="13"/>
  <c r="AB1705" i="13"/>
  <c r="AC1705" i="13" s="1"/>
  <c r="AD1705" i="13" s="1"/>
  <c r="X1705" i="13"/>
  <c r="I1707" i="3"/>
  <c r="P1705" i="13" l="1"/>
  <c r="O1706" i="13"/>
  <c r="Q1706" i="13" s="1"/>
  <c r="R1706" i="13"/>
  <c r="L1706" i="13"/>
  <c r="AB1706" i="13"/>
  <c r="AC1706" i="13" s="1"/>
  <c r="AD1706" i="13" s="1"/>
  <c r="G1706" i="13"/>
  <c r="B1707" i="13"/>
  <c r="X1706" i="13"/>
  <c r="I1708" i="3"/>
  <c r="P1706" i="13" l="1"/>
  <c r="O1707" i="13"/>
  <c r="P1707" i="13" s="1"/>
  <c r="R1707" i="13"/>
  <c r="G1707" i="13"/>
  <c r="AB1707" i="13"/>
  <c r="AC1707" i="13" s="1"/>
  <c r="AD1707" i="13" s="1"/>
  <c r="X1707" i="13"/>
  <c r="B1708" i="13"/>
  <c r="L1707" i="13"/>
  <c r="I1709" i="3"/>
  <c r="Q1707" i="13" l="1"/>
  <c r="O1708" i="13"/>
  <c r="P1708" i="13" s="1"/>
  <c r="R1708" i="13"/>
  <c r="G1708" i="13"/>
  <c r="AB1708" i="13"/>
  <c r="AC1708" i="13" s="1"/>
  <c r="AD1708" i="13" s="1"/>
  <c r="L1708" i="13"/>
  <c r="X1708" i="13"/>
  <c r="B1709" i="13"/>
  <c r="I1710" i="3"/>
  <c r="Q1708" i="13" l="1"/>
  <c r="O1709" i="13"/>
  <c r="P1709" i="13" s="1"/>
  <c r="R1709" i="13"/>
  <c r="L1709" i="13"/>
  <c r="G1709" i="13"/>
  <c r="AB1709" i="13"/>
  <c r="AC1709" i="13" s="1"/>
  <c r="AD1709" i="13" s="1"/>
  <c r="X1709" i="13"/>
  <c r="B1710" i="13"/>
  <c r="I1711" i="3"/>
  <c r="Q1709" i="13" l="1"/>
  <c r="O1710" i="13"/>
  <c r="P1710" i="13" s="1"/>
  <c r="R1710" i="13"/>
  <c r="G1710" i="13"/>
  <c r="B1711" i="13"/>
  <c r="L1710" i="13"/>
  <c r="AB1710" i="13"/>
  <c r="AC1710" i="13" s="1"/>
  <c r="AD1710" i="13" s="1"/>
  <c r="X1710" i="13"/>
  <c r="I1712" i="3"/>
  <c r="Q1710" i="13" l="1"/>
  <c r="O1711" i="13"/>
  <c r="P1711" i="13" s="1"/>
  <c r="R1711" i="13"/>
  <c r="L1711" i="13"/>
  <c r="B1712" i="13"/>
  <c r="G1711" i="13"/>
  <c r="X1711" i="13"/>
  <c r="AB1711" i="13"/>
  <c r="AC1711" i="13" s="1"/>
  <c r="AD1711" i="13" s="1"/>
  <c r="I1713" i="3"/>
  <c r="Q1711" i="13" l="1"/>
  <c r="O1712" i="13"/>
  <c r="Q1712" i="13" s="1"/>
  <c r="R1712" i="13"/>
  <c r="G1712" i="13"/>
  <c r="AB1712" i="13"/>
  <c r="AC1712" i="13" s="1"/>
  <c r="AD1712" i="13" s="1"/>
  <c r="L1712" i="13"/>
  <c r="B1713" i="13"/>
  <c r="X1712" i="13"/>
  <c r="I1714" i="3"/>
  <c r="P1712" i="13" l="1"/>
  <c r="O1713" i="13"/>
  <c r="Q1713" i="13" s="1"/>
  <c r="R1713" i="13"/>
  <c r="L1713" i="13"/>
  <c r="G1713" i="13"/>
  <c r="AB1713" i="13"/>
  <c r="AC1713" i="13" s="1"/>
  <c r="AD1713" i="13" s="1"/>
  <c r="B1714" i="13"/>
  <c r="X1713" i="13"/>
  <c r="I1715" i="3"/>
  <c r="P1713" i="13" l="1"/>
  <c r="O1714" i="13"/>
  <c r="P1714" i="13" s="1"/>
  <c r="R1714" i="13"/>
  <c r="AB1714" i="13"/>
  <c r="AC1714" i="13" s="1"/>
  <c r="AD1714" i="13" s="1"/>
  <c r="L1714" i="13"/>
  <c r="G1714" i="13"/>
  <c r="B1715" i="13"/>
  <c r="X1714" i="13"/>
  <c r="I1716" i="3"/>
  <c r="Q1714" i="13" l="1"/>
  <c r="O1715" i="13"/>
  <c r="Q1715" i="13" s="1"/>
  <c r="R1715" i="13"/>
  <c r="G1715" i="13"/>
  <c r="AB1715" i="13"/>
  <c r="AC1715" i="13" s="1"/>
  <c r="AD1715" i="13" s="1"/>
  <c r="L1715" i="13"/>
  <c r="X1715" i="13"/>
  <c r="B1716" i="13"/>
  <c r="I1717" i="3"/>
  <c r="P1715" i="13" l="1"/>
  <c r="O1716" i="13"/>
  <c r="P1716" i="13" s="1"/>
  <c r="R1716" i="13"/>
  <c r="L1716" i="13"/>
  <c r="G1716" i="13"/>
  <c r="B1717" i="13"/>
  <c r="AB1716" i="13"/>
  <c r="AC1716" i="13" s="1"/>
  <c r="AD1716" i="13" s="1"/>
  <c r="X1716" i="13"/>
  <c r="I1718" i="3"/>
  <c r="Q1716" i="13" l="1"/>
  <c r="O1717" i="13"/>
  <c r="P1717" i="13" s="1"/>
  <c r="R1717" i="13"/>
  <c r="AB1717" i="13"/>
  <c r="AC1717" i="13" s="1"/>
  <c r="AD1717" i="13" s="1"/>
  <c r="L1717" i="13"/>
  <c r="X1717" i="13"/>
  <c r="G1717" i="13"/>
  <c r="B1718" i="13"/>
  <c r="I1719" i="3"/>
  <c r="Q1717" i="13" l="1"/>
  <c r="O1718" i="13"/>
  <c r="Q1718" i="13" s="1"/>
  <c r="R1718" i="13"/>
  <c r="G1718" i="13"/>
  <c r="AB1718" i="13"/>
  <c r="AC1718" i="13" s="1"/>
  <c r="AD1718" i="13" s="1"/>
  <c r="B1719" i="13"/>
  <c r="L1718" i="13"/>
  <c r="X1718" i="13"/>
  <c r="I1720" i="3"/>
  <c r="P1718" i="13" l="1"/>
  <c r="O1719" i="13"/>
  <c r="P1719" i="13" s="1"/>
  <c r="R1719" i="13"/>
  <c r="G1719" i="13"/>
  <c r="AB1719" i="13"/>
  <c r="AC1719" i="13" s="1"/>
  <c r="AD1719" i="13" s="1"/>
  <c r="B1720" i="13"/>
  <c r="L1719" i="13"/>
  <c r="X1719" i="13"/>
  <c r="I1721" i="3"/>
  <c r="Q1719" i="13" l="1"/>
  <c r="O1720" i="13"/>
  <c r="Q1720" i="13" s="1"/>
  <c r="R1720" i="13"/>
  <c r="AB1720" i="13"/>
  <c r="AC1720" i="13" s="1"/>
  <c r="AD1720" i="13" s="1"/>
  <c r="L1720" i="13"/>
  <c r="X1720" i="13"/>
  <c r="G1720" i="13"/>
  <c r="B1721" i="13"/>
  <c r="I1722" i="3"/>
  <c r="P1720" i="13" l="1"/>
  <c r="O1721" i="13"/>
  <c r="P1721" i="13" s="1"/>
  <c r="R1721" i="13"/>
  <c r="G1721" i="13"/>
  <c r="L1721" i="13"/>
  <c r="B1722" i="13"/>
  <c r="AB1721" i="13"/>
  <c r="AC1721" i="13" s="1"/>
  <c r="AD1721" i="13" s="1"/>
  <c r="X1721" i="13"/>
  <c r="I1723" i="3"/>
  <c r="Q1721" i="13" l="1"/>
  <c r="O1722" i="13"/>
  <c r="P1722" i="13" s="1"/>
  <c r="R1722" i="13"/>
  <c r="AB1722" i="13"/>
  <c r="AC1722" i="13" s="1"/>
  <c r="AD1722" i="13" s="1"/>
  <c r="L1722" i="13"/>
  <c r="G1722" i="13"/>
  <c r="B1723" i="13"/>
  <c r="X1722" i="13"/>
  <c r="I1724" i="3"/>
  <c r="O1723" i="13" l="1"/>
  <c r="P1723" i="13" s="1"/>
  <c r="R1723" i="13"/>
  <c r="Q1722" i="13"/>
  <c r="AB1723" i="13"/>
  <c r="AC1723" i="13" s="1"/>
  <c r="AD1723" i="13" s="1"/>
  <c r="G1723" i="13"/>
  <c r="L1723" i="13"/>
  <c r="B1724" i="13"/>
  <c r="X1723" i="13"/>
  <c r="I1725" i="3"/>
  <c r="Q1723" i="13" l="1"/>
  <c r="O1724" i="13"/>
  <c r="P1724" i="13" s="1"/>
  <c r="R1724" i="13"/>
  <c r="L1724" i="13"/>
  <c r="G1724" i="13"/>
  <c r="AB1724" i="13"/>
  <c r="AC1724" i="13" s="1"/>
  <c r="AD1724" i="13" s="1"/>
  <c r="B1725" i="13"/>
  <c r="X1724" i="13"/>
  <c r="I1726" i="3"/>
  <c r="Q1724" i="13" l="1"/>
  <c r="O1725" i="13"/>
  <c r="Q1725" i="13" s="1"/>
  <c r="R1725" i="13"/>
  <c r="L1725" i="13"/>
  <c r="AB1725" i="13"/>
  <c r="AC1725" i="13" s="1"/>
  <c r="AD1725" i="13" s="1"/>
  <c r="G1725" i="13"/>
  <c r="B1726" i="13"/>
  <c r="X1725" i="13"/>
  <c r="I1727" i="3"/>
  <c r="P1725" i="13" l="1"/>
  <c r="O1726" i="13"/>
  <c r="Q1726" i="13" s="1"/>
  <c r="R1726" i="13"/>
  <c r="G1726" i="13"/>
  <c r="AB1726" i="13"/>
  <c r="AC1726" i="13" s="1"/>
  <c r="AD1726" i="13" s="1"/>
  <c r="X1726" i="13"/>
  <c r="B1727" i="13"/>
  <c r="L1726" i="13"/>
  <c r="I1728" i="3"/>
  <c r="P1726" i="13" l="1"/>
  <c r="O1727" i="13"/>
  <c r="Q1727" i="13" s="1"/>
  <c r="R1727" i="13"/>
  <c r="AB1727" i="13"/>
  <c r="AC1727" i="13" s="1"/>
  <c r="AD1727" i="13" s="1"/>
  <c r="L1727" i="13"/>
  <c r="X1727" i="13"/>
  <c r="G1727" i="13"/>
  <c r="B1728" i="13"/>
  <c r="I1729" i="3"/>
  <c r="P1727" i="13" l="1"/>
  <c r="O1728" i="13"/>
  <c r="P1728" i="13" s="1"/>
  <c r="R1728" i="13"/>
  <c r="B1729" i="13"/>
  <c r="G1728" i="13"/>
  <c r="AB1728" i="13"/>
  <c r="AC1728" i="13" s="1"/>
  <c r="AD1728" i="13" s="1"/>
  <c r="L1728" i="13"/>
  <c r="X1728" i="13"/>
  <c r="I1730" i="3"/>
  <c r="Q1728" i="13" l="1"/>
  <c r="O1729" i="13"/>
  <c r="P1729" i="13" s="1"/>
  <c r="R1729" i="13"/>
  <c r="AB1729" i="13"/>
  <c r="AC1729" i="13" s="1"/>
  <c r="AD1729" i="13" s="1"/>
  <c r="L1729" i="13"/>
  <c r="B1730" i="13"/>
  <c r="G1729" i="13"/>
  <c r="X1729" i="13"/>
  <c r="I1731" i="3"/>
  <c r="Q1729" i="13" l="1"/>
  <c r="O1730" i="13"/>
  <c r="P1730" i="13" s="1"/>
  <c r="R1730" i="13"/>
  <c r="AB1730" i="13"/>
  <c r="AC1730" i="13" s="1"/>
  <c r="AD1730" i="13" s="1"/>
  <c r="L1730" i="13"/>
  <c r="X1730" i="13"/>
  <c r="G1730" i="13"/>
  <c r="B1731" i="13"/>
  <c r="I1732" i="3"/>
  <c r="Q1730" i="13" l="1"/>
  <c r="O1731" i="13"/>
  <c r="P1731" i="13" s="1"/>
  <c r="R1731" i="13"/>
  <c r="AB1731" i="13"/>
  <c r="AC1731" i="13" s="1"/>
  <c r="AD1731" i="13" s="1"/>
  <c r="G1731" i="13"/>
  <c r="B1732" i="13"/>
  <c r="L1731" i="13"/>
  <c r="X1731" i="13"/>
  <c r="I1733" i="3"/>
  <c r="O1732" i="13" l="1"/>
  <c r="Q1732" i="13" s="1"/>
  <c r="R1732" i="13"/>
  <c r="Q1731" i="13"/>
  <c r="AB1732" i="13"/>
  <c r="AC1732" i="13" s="1"/>
  <c r="AD1732" i="13" s="1"/>
  <c r="L1732" i="13"/>
  <c r="X1732" i="13"/>
  <c r="G1732" i="13"/>
  <c r="B1733" i="13"/>
  <c r="I1734" i="3"/>
  <c r="P1732" i="13" l="1"/>
  <c r="O1733" i="13"/>
  <c r="P1733" i="13" s="1"/>
  <c r="R1733" i="13"/>
  <c r="G1733" i="13"/>
  <c r="AB1733" i="13"/>
  <c r="AC1733" i="13" s="1"/>
  <c r="AD1733" i="13" s="1"/>
  <c r="B1734" i="13"/>
  <c r="L1733" i="13"/>
  <c r="X1733" i="13"/>
  <c r="I1735" i="3"/>
  <c r="Q1733" i="13" l="1"/>
  <c r="O1734" i="13"/>
  <c r="Q1734" i="13" s="1"/>
  <c r="R1734" i="13"/>
  <c r="L1734" i="13"/>
  <c r="G1734" i="13"/>
  <c r="AB1734" i="13"/>
  <c r="AC1734" i="13" s="1"/>
  <c r="AD1734" i="13" s="1"/>
  <c r="B1735" i="13"/>
  <c r="X1734" i="13"/>
  <c r="I1736" i="3"/>
  <c r="P1734" i="13" l="1"/>
  <c r="O1735" i="13"/>
  <c r="Q1735" i="13" s="1"/>
  <c r="R1735" i="13"/>
  <c r="AB1735" i="13"/>
  <c r="AC1735" i="13" s="1"/>
  <c r="AD1735" i="13" s="1"/>
  <c r="G1735" i="13"/>
  <c r="L1735" i="13"/>
  <c r="B1736" i="13"/>
  <c r="X1735" i="13"/>
  <c r="I1737" i="3"/>
  <c r="P1735" i="13" l="1"/>
  <c r="O1736" i="13"/>
  <c r="P1736" i="13" s="1"/>
  <c r="R1736" i="13"/>
  <c r="AB1736" i="13"/>
  <c r="AC1736" i="13" s="1"/>
  <c r="AD1736" i="13" s="1"/>
  <c r="B1737" i="13"/>
  <c r="L1736" i="13"/>
  <c r="G1736" i="13"/>
  <c r="X1736" i="13"/>
  <c r="I1738" i="3"/>
  <c r="Q1736" i="13" l="1"/>
  <c r="O1737" i="13"/>
  <c r="Q1737" i="13" s="1"/>
  <c r="R1737" i="13"/>
  <c r="G1737" i="13"/>
  <c r="AB1737" i="13"/>
  <c r="AC1737" i="13" s="1"/>
  <c r="AD1737" i="13" s="1"/>
  <c r="L1737" i="13"/>
  <c r="B1738" i="13"/>
  <c r="X1737" i="13"/>
  <c r="I1739" i="3"/>
  <c r="P1737" i="13" l="1"/>
  <c r="O1738" i="13"/>
  <c r="P1738" i="13" s="1"/>
  <c r="R1738" i="13"/>
  <c r="AB1738" i="13"/>
  <c r="AC1738" i="13" s="1"/>
  <c r="AD1738" i="13" s="1"/>
  <c r="L1738" i="13"/>
  <c r="B1739" i="13"/>
  <c r="G1738" i="13"/>
  <c r="X1738" i="13"/>
  <c r="I1740" i="3"/>
  <c r="Q1738" i="13" l="1"/>
  <c r="O1739" i="13"/>
  <c r="P1739" i="13" s="1"/>
  <c r="R1739" i="13"/>
  <c r="AB1739" i="13"/>
  <c r="AC1739" i="13" s="1"/>
  <c r="AD1739" i="13" s="1"/>
  <c r="L1739" i="13"/>
  <c r="G1739" i="13"/>
  <c r="B1740" i="13"/>
  <c r="X1739" i="13"/>
  <c r="I1741" i="3"/>
  <c r="Q1739" i="13" l="1"/>
  <c r="O1740" i="13"/>
  <c r="Q1740" i="13" s="1"/>
  <c r="R1740" i="13"/>
  <c r="AB1740" i="13"/>
  <c r="AC1740" i="13" s="1"/>
  <c r="AD1740" i="13" s="1"/>
  <c r="L1740" i="13"/>
  <c r="G1740" i="13"/>
  <c r="B1741" i="13"/>
  <c r="X1740" i="13"/>
  <c r="I1742" i="3"/>
  <c r="P1740" i="13" l="1"/>
  <c r="O1741" i="13"/>
  <c r="Q1741" i="13" s="1"/>
  <c r="R1741" i="13"/>
  <c r="AB1741" i="13"/>
  <c r="AC1741" i="13" s="1"/>
  <c r="AD1741" i="13" s="1"/>
  <c r="X1741" i="13"/>
  <c r="L1741" i="13"/>
  <c r="B1742" i="13"/>
  <c r="G1741" i="13"/>
  <c r="I1743" i="3"/>
  <c r="P1741" i="13" l="1"/>
  <c r="O1742" i="13"/>
  <c r="P1742" i="13" s="1"/>
  <c r="R1742" i="13"/>
  <c r="AB1742" i="13"/>
  <c r="AC1742" i="13" s="1"/>
  <c r="AD1742" i="13" s="1"/>
  <c r="L1742" i="13"/>
  <c r="X1742" i="13"/>
  <c r="G1742" i="13"/>
  <c r="B1743" i="13"/>
  <c r="I1744" i="3"/>
  <c r="Q1742" i="13" l="1"/>
  <c r="O1743" i="13"/>
  <c r="P1743" i="13" s="1"/>
  <c r="R1743" i="13"/>
  <c r="G1743" i="13"/>
  <c r="AB1743" i="13"/>
  <c r="AC1743" i="13" s="1"/>
  <c r="AD1743" i="13" s="1"/>
  <c r="B1744" i="13"/>
  <c r="L1743" i="13"/>
  <c r="X1743" i="13"/>
  <c r="I1745" i="3"/>
  <c r="Q1743" i="13" l="1"/>
  <c r="O1744" i="13"/>
  <c r="P1744" i="13" s="1"/>
  <c r="R1744" i="13"/>
  <c r="L1744" i="13"/>
  <c r="G1744" i="13"/>
  <c r="AB1744" i="13"/>
  <c r="AC1744" i="13" s="1"/>
  <c r="AD1744" i="13" s="1"/>
  <c r="B1745" i="13"/>
  <c r="X1744" i="13"/>
  <c r="I1746" i="3"/>
  <c r="Q1744" i="13" l="1"/>
  <c r="O1745" i="13"/>
  <c r="P1745" i="13" s="1"/>
  <c r="R1745" i="13"/>
  <c r="L1745" i="13"/>
  <c r="G1745" i="13"/>
  <c r="AB1745" i="13"/>
  <c r="AC1745" i="13" s="1"/>
  <c r="AD1745" i="13" s="1"/>
  <c r="B1746" i="13"/>
  <c r="X1745" i="13"/>
  <c r="I1747" i="3"/>
  <c r="Q1745" i="13" l="1"/>
  <c r="O1746" i="13"/>
  <c r="P1746" i="13" s="1"/>
  <c r="R1746" i="13"/>
  <c r="AB1746" i="13"/>
  <c r="AC1746" i="13" s="1"/>
  <c r="AD1746" i="13" s="1"/>
  <c r="L1746" i="13"/>
  <c r="G1746" i="13"/>
  <c r="B1747" i="13"/>
  <c r="X1746" i="13"/>
  <c r="I1748" i="3"/>
  <c r="Q1746" i="13" l="1"/>
  <c r="O1747" i="13"/>
  <c r="Q1747" i="13" s="1"/>
  <c r="R1747" i="13"/>
  <c r="L1747" i="13"/>
  <c r="G1747" i="13"/>
  <c r="AB1747" i="13"/>
  <c r="AC1747" i="13" s="1"/>
  <c r="AD1747" i="13" s="1"/>
  <c r="B1748" i="13"/>
  <c r="X1747" i="13"/>
  <c r="I1749" i="3"/>
  <c r="P1747" i="13" l="1"/>
  <c r="O1748" i="13"/>
  <c r="Q1748" i="13" s="1"/>
  <c r="R1748" i="13"/>
  <c r="G1748" i="13"/>
  <c r="AB1748" i="13"/>
  <c r="AC1748" i="13" s="1"/>
  <c r="AD1748" i="13" s="1"/>
  <c r="L1748" i="13"/>
  <c r="B1749" i="13"/>
  <c r="X1748" i="13"/>
  <c r="I1750" i="3"/>
  <c r="P1748" i="13" l="1"/>
  <c r="O1749" i="13"/>
  <c r="Q1749" i="13" s="1"/>
  <c r="R1749" i="13"/>
  <c r="L1749" i="13"/>
  <c r="G1749" i="13"/>
  <c r="AB1749" i="13"/>
  <c r="AC1749" i="13" s="1"/>
  <c r="AD1749" i="13" s="1"/>
  <c r="B1750" i="13"/>
  <c r="X1749" i="13"/>
  <c r="I1751" i="3"/>
  <c r="P1749" i="13" l="1"/>
  <c r="O1750" i="13"/>
  <c r="Q1750" i="13" s="1"/>
  <c r="R1750" i="13"/>
  <c r="L1750" i="13"/>
  <c r="G1750" i="13"/>
  <c r="AB1750" i="13"/>
  <c r="AC1750" i="13" s="1"/>
  <c r="AD1750" i="13" s="1"/>
  <c r="B1751" i="13"/>
  <c r="X1750" i="13"/>
  <c r="I1752" i="3"/>
  <c r="O1751" i="13" l="1"/>
  <c r="P1751" i="13" s="1"/>
  <c r="R1751" i="13"/>
  <c r="P1750" i="13"/>
  <c r="L1751" i="13"/>
  <c r="AB1751" i="13"/>
  <c r="AC1751" i="13" s="1"/>
  <c r="AD1751" i="13" s="1"/>
  <c r="G1751" i="13"/>
  <c r="B1752" i="13"/>
  <c r="X1751" i="13"/>
  <c r="Q1751" i="13"/>
  <c r="I1753" i="3"/>
  <c r="O1752" i="13" l="1"/>
  <c r="Q1752" i="13" s="1"/>
  <c r="R1752" i="13"/>
  <c r="AB1752" i="13"/>
  <c r="AC1752" i="13" s="1"/>
  <c r="AD1752" i="13" s="1"/>
  <c r="X1752" i="13"/>
  <c r="G1752" i="13"/>
  <c r="B1753" i="13"/>
  <c r="L1752" i="13"/>
  <c r="I1754" i="3"/>
  <c r="P1752" i="13" l="1"/>
  <c r="O1753" i="13"/>
  <c r="Q1753" i="13" s="1"/>
  <c r="R1753" i="13"/>
  <c r="G1753" i="13"/>
  <c r="L1753" i="13"/>
  <c r="B1754" i="13"/>
  <c r="AB1753" i="13"/>
  <c r="AC1753" i="13" s="1"/>
  <c r="AD1753" i="13" s="1"/>
  <c r="X1753" i="13"/>
  <c r="I1755" i="3"/>
  <c r="P1753" i="13" l="1"/>
  <c r="O1754" i="13"/>
  <c r="P1754" i="13" s="1"/>
  <c r="R1754" i="13"/>
  <c r="X1754" i="13"/>
  <c r="L1754" i="13"/>
  <c r="AB1754" i="13"/>
  <c r="AC1754" i="13" s="1"/>
  <c r="AD1754" i="13" s="1"/>
  <c r="B1755" i="13"/>
  <c r="G1754" i="13"/>
  <c r="I1756" i="3"/>
  <c r="Q1754" i="13" l="1"/>
  <c r="O1755" i="13"/>
  <c r="P1755" i="13" s="1"/>
  <c r="R1755" i="13"/>
  <c r="L1755" i="13"/>
  <c r="G1755" i="13"/>
  <c r="AB1755" i="13"/>
  <c r="AC1755" i="13" s="1"/>
  <c r="AD1755" i="13" s="1"/>
  <c r="B1756" i="13"/>
  <c r="X1755" i="13"/>
  <c r="I1757" i="3"/>
  <c r="Q1755" i="13" l="1"/>
  <c r="O1756" i="13"/>
  <c r="Q1756" i="13" s="1"/>
  <c r="R1756" i="13"/>
  <c r="G1756" i="13"/>
  <c r="AB1756" i="13"/>
  <c r="AC1756" i="13" s="1"/>
  <c r="AD1756" i="13" s="1"/>
  <c r="B1757" i="13"/>
  <c r="L1756" i="13"/>
  <c r="X1756" i="13"/>
  <c r="I1758" i="3"/>
  <c r="P1756" i="13" l="1"/>
  <c r="O1757" i="13"/>
  <c r="P1757" i="13" s="1"/>
  <c r="R1757" i="13"/>
  <c r="G1757" i="13"/>
  <c r="L1757" i="13"/>
  <c r="AB1757" i="13"/>
  <c r="AC1757" i="13" s="1"/>
  <c r="AD1757" i="13" s="1"/>
  <c r="B1758" i="13"/>
  <c r="X1757" i="13"/>
  <c r="I1759" i="3"/>
  <c r="Q1757" i="13" l="1"/>
  <c r="O1758" i="13"/>
  <c r="P1758" i="13" s="1"/>
  <c r="R1758" i="13"/>
  <c r="AB1758" i="13"/>
  <c r="AC1758" i="13" s="1"/>
  <c r="AD1758" i="13" s="1"/>
  <c r="X1758" i="13"/>
  <c r="L1758" i="13"/>
  <c r="G1758" i="13"/>
  <c r="B1759" i="13"/>
  <c r="I1760" i="3"/>
  <c r="Q1758" i="13" l="1"/>
  <c r="O1759" i="13"/>
  <c r="Q1759" i="13" s="1"/>
  <c r="R1759" i="13"/>
  <c r="G1759" i="13"/>
  <c r="B1760" i="13"/>
  <c r="L1759" i="13"/>
  <c r="AB1759" i="13"/>
  <c r="AC1759" i="13" s="1"/>
  <c r="AD1759" i="13" s="1"/>
  <c r="X1759" i="13"/>
  <c r="I1761" i="3"/>
  <c r="P1759" i="13" l="1"/>
  <c r="O1760" i="13"/>
  <c r="P1760" i="13" s="1"/>
  <c r="R1760" i="13"/>
  <c r="L1760" i="13"/>
  <c r="G1760" i="13"/>
  <c r="AB1760" i="13"/>
  <c r="AC1760" i="13" s="1"/>
  <c r="AD1760" i="13" s="1"/>
  <c r="B1761" i="13"/>
  <c r="X1760" i="13"/>
  <c r="I1762" i="3"/>
  <c r="Q1760" i="13" l="1"/>
  <c r="O1761" i="13"/>
  <c r="Q1761" i="13" s="1"/>
  <c r="R1761" i="13"/>
  <c r="G1761" i="13"/>
  <c r="AB1761" i="13"/>
  <c r="AC1761" i="13" s="1"/>
  <c r="AD1761" i="13" s="1"/>
  <c r="L1761" i="13"/>
  <c r="B1762" i="13"/>
  <c r="X1761" i="13"/>
  <c r="I1763" i="3"/>
  <c r="P1761" i="13" l="1"/>
  <c r="O1762" i="13"/>
  <c r="Q1762" i="13" s="1"/>
  <c r="R1762" i="13"/>
  <c r="AB1762" i="13"/>
  <c r="AC1762" i="13" s="1"/>
  <c r="AD1762" i="13" s="1"/>
  <c r="B1763" i="13"/>
  <c r="L1762" i="13"/>
  <c r="G1762" i="13"/>
  <c r="X1762" i="13"/>
  <c r="I1764" i="3"/>
  <c r="P1762" i="13" l="1"/>
  <c r="O1763" i="13"/>
  <c r="Q1763" i="13" s="1"/>
  <c r="R1763" i="13"/>
  <c r="L1763" i="13"/>
  <c r="G1763" i="13"/>
  <c r="AB1763" i="13"/>
  <c r="AC1763" i="13" s="1"/>
  <c r="AD1763" i="13" s="1"/>
  <c r="B1764" i="13"/>
  <c r="X1763" i="13"/>
  <c r="I1765" i="3"/>
  <c r="P1763" i="13" l="1"/>
  <c r="O1764" i="13"/>
  <c r="Q1764" i="13" s="1"/>
  <c r="R1764" i="13"/>
  <c r="AB1764" i="13"/>
  <c r="AC1764" i="13" s="1"/>
  <c r="AD1764" i="13" s="1"/>
  <c r="G1764" i="13"/>
  <c r="X1764" i="13"/>
  <c r="L1764" i="13"/>
  <c r="B1765" i="13"/>
  <c r="I1766" i="3"/>
  <c r="P1764" i="13" l="1"/>
  <c r="O1765" i="13"/>
  <c r="P1765" i="13" s="1"/>
  <c r="R1765" i="13"/>
  <c r="AB1765" i="13"/>
  <c r="AC1765" i="13" s="1"/>
  <c r="AD1765" i="13" s="1"/>
  <c r="G1765" i="13"/>
  <c r="B1766" i="13"/>
  <c r="L1765" i="13"/>
  <c r="X1765" i="13"/>
  <c r="I1767" i="3"/>
  <c r="Q1765" i="13" l="1"/>
  <c r="O1766" i="13"/>
  <c r="Q1766" i="13" s="1"/>
  <c r="R1766" i="13"/>
  <c r="L1766" i="13"/>
  <c r="G1766" i="13"/>
  <c r="B1767" i="13"/>
  <c r="AB1766" i="13"/>
  <c r="AC1766" i="13" s="1"/>
  <c r="AD1766" i="13" s="1"/>
  <c r="X1766" i="13"/>
  <c r="I1768" i="3"/>
  <c r="P1766" i="13" l="1"/>
  <c r="O1767" i="13"/>
  <c r="P1767" i="13" s="1"/>
  <c r="R1767" i="13"/>
  <c r="AB1767" i="13"/>
  <c r="AC1767" i="13" s="1"/>
  <c r="AD1767" i="13" s="1"/>
  <c r="L1767" i="13"/>
  <c r="G1767" i="13"/>
  <c r="X1767" i="13"/>
  <c r="B1768" i="13"/>
  <c r="I1769" i="3"/>
  <c r="Q1767" i="13" l="1"/>
  <c r="O1768" i="13"/>
  <c r="P1768" i="13" s="1"/>
  <c r="R1768" i="13"/>
  <c r="L1768" i="13"/>
  <c r="G1768" i="13"/>
  <c r="B1769" i="13"/>
  <c r="AB1768" i="13"/>
  <c r="AC1768" i="13" s="1"/>
  <c r="AD1768" i="13" s="1"/>
  <c r="X1768" i="13"/>
  <c r="I1770" i="3"/>
  <c r="Q1768" i="13" l="1"/>
  <c r="O1769" i="13"/>
  <c r="Q1769" i="13" s="1"/>
  <c r="R1769" i="13"/>
  <c r="L1769" i="13"/>
  <c r="B1770" i="13"/>
  <c r="G1769" i="13"/>
  <c r="AB1769" i="13"/>
  <c r="AC1769" i="13" s="1"/>
  <c r="AD1769" i="13" s="1"/>
  <c r="X1769" i="13"/>
  <c r="I1771" i="3"/>
  <c r="P1769" i="13" l="1"/>
  <c r="O1770" i="13"/>
  <c r="Q1770" i="13" s="1"/>
  <c r="R1770" i="13"/>
  <c r="AB1770" i="13"/>
  <c r="AC1770" i="13" s="1"/>
  <c r="AD1770" i="13" s="1"/>
  <c r="L1770" i="13"/>
  <c r="G1770" i="13"/>
  <c r="B1771" i="13"/>
  <c r="X1770" i="13"/>
  <c r="I1772" i="3"/>
  <c r="P1770" i="13" l="1"/>
  <c r="O1771" i="13"/>
  <c r="Q1771" i="13" s="1"/>
  <c r="R1771" i="13"/>
  <c r="G1771" i="13"/>
  <c r="AB1771" i="13"/>
  <c r="AC1771" i="13" s="1"/>
  <c r="AD1771" i="13" s="1"/>
  <c r="X1771" i="13"/>
  <c r="L1771" i="13"/>
  <c r="B1772" i="13"/>
  <c r="I1773" i="3"/>
  <c r="P1771" i="13" l="1"/>
  <c r="O1772" i="13"/>
  <c r="Q1772" i="13" s="1"/>
  <c r="R1772" i="13"/>
  <c r="L1772" i="13"/>
  <c r="G1772" i="13"/>
  <c r="B1773" i="13"/>
  <c r="AB1772" i="13"/>
  <c r="AC1772" i="13" s="1"/>
  <c r="AD1772" i="13" s="1"/>
  <c r="X1772" i="13"/>
  <c r="I1774" i="3"/>
  <c r="P1772" i="13" l="1"/>
  <c r="O1773" i="13"/>
  <c r="Q1773" i="13" s="1"/>
  <c r="R1773" i="13"/>
  <c r="G1773" i="13"/>
  <c r="AB1773" i="13"/>
  <c r="AC1773" i="13" s="1"/>
  <c r="AD1773" i="13" s="1"/>
  <c r="L1773" i="13"/>
  <c r="B1774" i="13"/>
  <c r="X1773" i="13"/>
  <c r="I1775" i="3"/>
  <c r="P1773" i="13" l="1"/>
  <c r="O1774" i="13"/>
  <c r="Q1774" i="13" s="1"/>
  <c r="R1774" i="13"/>
  <c r="L1774" i="13"/>
  <c r="AB1774" i="13"/>
  <c r="AC1774" i="13" s="1"/>
  <c r="AD1774" i="13" s="1"/>
  <c r="G1774" i="13"/>
  <c r="B1775" i="13"/>
  <c r="X1774" i="13"/>
  <c r="I1776" i="3"/>
  <c r="P1774" i="13" l="1"/>
  <c r="O1775" i="13"/>
  <c r="Q1775" i="13" s="1"/>
  <c r="R1775" i="13"/>
  <c r="AB1775" i="13"/>
  <c r="AC1775" i="13" s="1"/>
  <c r="AD1775" i="13" s="1"/>
  <c r="X1775" i="13"/>
  <c r="G1775" i="13"/>
  <c r="B1776" i="13"/>
  <c r="L1775" i="13"/>
  <c r="I1777" i="3"/>
  <c r="P1775" i="13" l="1"/>
  <c r="O1776" i="13"/>
  <c r="Q1776" i="13" s="1"/>
  <c r="R1776" i="13"/>
  <c r="L1776" i="13"/>
  <c r="AB1776" i="13"/>
  <c r="AC1776" i="13" s="1"/>
  <c r="AD1776" i="13" s="1"/>
  <c r="G1776" i="13"/>
  <c r="B1777" i="13"/>
  <c r="X1776" i="13"/>
  <c r="I1778" i="3"/>
  <c r="P1776" i="13" l="1"/>
  <c r="O1777" i="13"/>
  <c r="Q1777" i="13" s="1"/>
  <c r="R1777" i="13"/>
  <c r="G1777" i="13"/>
  <c r="AB1777" i="13"/>
  <c r="AC1777" i="13" s="1"/>
  <c r="AD1777" i="13" s="1"/>
  <c r="X1777" i="13"/>
  <c r="B1778" i="13"/>
  <c r="L1777" i="13"/>
  <c r="I1779" i="3"/>
  <c r="P1777" i="13" l="1"/>
  <c r="O1778" i="13"/>
  <c r="P1778" i="13" s="1"/>
  <c r="R1778" i="13"/>
  <c r="AB1778" i="13"/>
  <c r="AC1778" i="13" s="1"/>
  <c r="AD1778" i="13" s="1"/>
  <c r="B1779" i="13"/>
  <c r="L1778" i="13"/>
  <c r="G1778" i="13"/>
  <c r="X1778" i="13"/>
  <c r="I1780" i="3"/>
  <c r="Q1778" i="13" l="1"/>
  <c r="O1779" i="13"/>
  <c r="P1779" i="13" s="1"/>
  <c r="R1779" i="13"/>
  <c r="AB1779" i="13"/>
  <c r="AC1779" i="13" s="1"/>
  <c r="AD1779" i="13" s="1"/>
  <c r="G1779" i="13"/>
  <c r="L1779" i="13"/>
  <c r="B1780" i="13"/>
  <c r="X1779" i="13"/>
  <c r="I1781" i="3"/>
  <c r="Q1779" i="13" l="1"/>
  <c r="O1780" i="13"/>
  <c r="P1780" i="13" s="1"/>
  <c r="R1780" i="13"/>
  <c r="AB1780" i="13"/>
  <c r="AC1780" i="13" s="1"/>
  <c r="AD1780" i="13" s="1"/>
  <c r="L1780" i="13"/>
  <c r="B1781" i="13"/>
  <c r="G1780" i="13"/>
  <c r="X1780" i="13"/>
  <c r="I1782" i="3"/>
  <c r="Q1780" i="13" l="1"/>
  <c r="O1781" i="13"/>
  <c r="P1781" i="13" s="1"/>
  <c r="R1781" i="13"/>
  <c r="AB1781" i="13"/>
  <c r="AC1781" i="13" s="1"/>
  <c r="AD1781" i="13" s="1"/>
  <c r="X1781" i="13"/>
  <c r="L1781" i="13"/>
  <c r="G1781" i="13"/>
  <c r="B1782" i="13"/>
  <c r="I1783" i="3"/>
  <c r="Q1781" i="13" l="1"/>
  <c r="O1782" i="13"/>
  <c r="Q1782" i="13" s="1"/>
  <c r="R1782" i="13"/>
  <c r="AB1782" i="13"/>
  <c r="AC1782" i="13" s="1"/>
  <c r="AD1782" i="13" s="1"/>
  <c r="G1782" i="13"/>
  <c r="B1783" i="13"/>
  <c r="L1782" i="13"/>
  <c r="X1782" i="13"/>
  <c r="I1784" i="3"/>
  <c r="P1782" i="13" l="1"/>
  <c r="O1783" i="13"/>
  <c r="Q1783" i="13" s="1"/>
  <c r="R1783" i="13"/>
  <c r="L1783" i="13"/>
  <c r="AB1783" i="13"/>
  <c r="AC1783" i="13" s="1"/>
  <c r="AD1783" i="13" s="1"/>
  <c r="B1784" i="13"/>
  <c r="G1783" i="13"/>
  <c r="X1783" i="13"/>
  <c r="I1785" i="3"/>
  <c r="P1783" i="13" l="1"/>
  <c r="O1784" i="13"/>
  <c r="Q1784" i="13" s="1"/>
  <c r="R1784" i="13"/>
  <c r="G1784" i="13"/>
  <c r="AB1784" i="13"/>
  <c r="AC1784" i="13" s="1"/>
  <c r="AD1784" i="13" s="1"/>
  <c r="B1785" i="13"/>
  <c r="L1784" i="13"/>
  <c r="X1784" i="13"/>
  <c r="I1786" i="3"/>
  <c r="P1784" i="13" l="1"/>
  <c r="O1785" i="13"/>
  <c r="P1785" i="13" s="1"/>
  <c r="R1785" i="13"/>
  <c r="L1785" i="13"/>
  <c r="AB1785" i="13"/>
  <c r="AC1785" i="13" s="1"/>
  <c r="AD1785" i="13" s="1"/>
  <c r="X1785" i="13"/>
  <c r="B1786" i="13"/>
  <c r="G1785" i="13"/>
  <c r="I1787" i="3"/>
  <c r="Q1785" i="13" l="1"/>
  <c r="O1786" i="13"/>
  <c r="Q1786" i="13" s="1"/>
  <c r="R1786" i="13"/>
  <c r="G1786" i="13"/>
  <c r="AB1786" i="13"/>
  <c r="AC1786" i="13" s="1"/>
  <c r="AD1786" i="13" s="1"/>
  <c r="L1786" i="13"/>
  <c r="B1787" i="13"/>
  <c r="X1786" i="13"/>
  <c r="I1788" i="3"/>
  <c r="P1786" i="13" l="1"/>
  <c r="O1787" i="13"/>
  <c r="P1787" i="13" s="1"/>
  <c r="R1787" i="13"/>
  <c r="AB1787" i="13"/>
  <c r="AC1787" i="13" s="1"/>
  <c r="AD1787" i="13" s="1"/>
  <c r="B1788" i="13"/>
  <c r="L1787" i="13"/>
  <c r="G1787" i="13"/>
  <c r="X1787" i="13"/>
  <c r="I1789" i="3"/>
  <c r="Q1787" i="13" l="1"/>
  <c r="O1788" i="13"/>
  <c r="P1788" i="13" s="1"/>
  <c r="R1788" i="13"/>
  <c r="L1788" i="13"/>
  <c r="G1788" i="13"/>
  <c r="AB1788" i="13"/>
  <c r="AC1788" i="13" s="1"/>
  <c r="AD1788" i="13" s="1"/>
  <c r="B1789" i="13"/>
  <c r="X1788" i="13"/>
  <c r="I1790" i="3"/>
  <c r="Q1788" i="13" l="1"/>
  <c r="O1789" i="13"/>
  <c r="P1789" i="13" s="1"/>
  <c r="R1789" i="13"/>
  <c r="AB1789" i="13"/>
  <c r="AC1789" i="13" s="1"/>
  <c r="AD1789" i="13" s="1"/>
  <c r="G1789" i="13"/>
  <c r="L1789" i="13"/>
  <c r="B1790" i="13"/>
  <c r="X1789" i="13"/>
  <c r="I1791" i="3"/>
  <c r="Q1789" i="13" l="1"/>
  <c r="O1790" i="13"/>
  <c r="Q1790" i="13" s="1"/>
  <c r="R1790" i="13"/>
  <c r="AB1790" i="13"/>
  <c r="AC1790" i="13" s="1"/>
  <c r="AD1790" i="13" s="1"/>
  <c r="L1790" i="13"/>
  <c r="B1791" i="13"/>
  <c r="G1790" i="13"/>
  <c r="X1790" i="13"/>
  <c r="I1792" i="3"/>
  <c r="P1790" i="13" l="1"/>
  <c r="O1791" i="13"/>
  <c r="P1791" i="13" s="1"/>
  <c r="R1791" i="13"/>
  <c r="AB1791" i="13"/>
  <c r="AC1791" i="13" s="1"/>
  <c r="AD1791" i="13" s="1"/>
  <c r="G1791" i="13"/>
  <c r="L1791" i="13"/>
  <c r="X1791" i="13"/>
  <c r="B1792" i="13"/>
  <c r="I1793" i="3"/>
  <c r="Q1791" i="13" l="1"/>
  <c r="O1792" i="13"/>
  <c r="P1792" i="13" s="1"/>
  <c r="R1792" i="13"/>
  <c r="G1792" i="13"/>
  <c r="AB1792" i="13"/>
  <c r="AC1792" i="13" s="1"/>
  <c r="AD1792" i="13" s="1"/>
  <c r="B1793" i="13"/>
  <c r="L1792" i="13"/>
  <c r="X1792" i="13"/>
  <c r="I1794" i="3"/>
  <c r="Q1792" i="13" l="1"/>
  <c r="O1793" i="13"/>
  <c r="Q1793" i="13" s="1"/>
  <c r="R1793" i="13"/>
  <c r="L1793" i="13"/>
  <c r="AB1793" i="13"/>
  <c r="AC1793" i="13" s="1"/>
  <c r="AD1793" i="13" s="1"/>
  <c r="X1793" i="13"/>
  <c r="G1793" i="13"/>
  <c r="B1794" i="13"/>
  <c r="I1795" i="3"/>
  <c r="P1793" i="13" l="1"/>
  <c r="O1794" i="13"/>
  <c r="Q1794" i="13" s="1"/>
  <c r="R1794" i="13"/>
  <c r="AB1794" i="13"/>
  <c r="AC1794" i="13" s="1"/>
  <c r="AD1794" i="13" s="1"/>
  <c r="G1794" i="13"/>
  <c r="B1795" i="13"/>
  <c r="L1794" i="13"/>
  <c r="X1794" i="13"/>
  <c r="I1796" i="3"/>
  <c r="P1794" i="13" l="1"/>
  <c r="O1795" i="13"/>
  <c r="P1795" i="13" s="1"/>
  <c r="R1795" i="13"/>
  <c r="L1795" i="13"/>
  <c r="G1795" i="13"/>
  <c r="AB1795" i="13"/>
  <c r="AC1795" i="13" s="1"/>
  <c r="AD1795" i="13" s="1"/>
  <c r="B1796" i="13"/>
  <c r="X1795" i="13"/>
  <c r="I1797" i="3"/>
  <c r="Q1795" i="13" l="1"/>
  <c r="O1796" i="13"/>
  <c r="P1796" i="13" s="1"/>
  <c r="R1796" i="13"/>
  <c r="AB1796" i="13"/>
  <c r="AC1796" i="13" s="1"/>
  <c r="AD1796" i="13" s="1"/>
  <c r="B1797" i="13"/>
  <c r="L1796" i="13"/>
  <c r="G1796" i="13"/>
  <c r="X1796" i="13"/>
  <c r="I1798" i="3"/>
  <c r="Q1796" i="13" l="1"/>
  <c r="O1797" i="13"/>
  <c r="Q1797" i="13" s="1"/>
  <c r="R1797" i="13"/>
  <c r="AB1797" i="13"/>
  <c r="AC1797" i="13" s="1"/>
  <c r="AD1797" i="13" s="1"/>
  <c r="G1797" i="13"/>
  <c r="L1797" i="13"/>
  <c r="B1798" i="13"/>
  <c r="X1797" i="13"/>
  <c r="I1799" i="3"/>
  <c r="P1797" i="13" l="1"/>
  <c r="O1798" i="13"/>
  <c r="P1798" i="13" s="1"/>
  <c r="R1798" i="13"/>
  <c r="G1798" i="13"/>
  <c r="L1798" i="13"/>
  <c r="AB1798" i="13"/>
  <c r="AC1798" i="13" s="1"/>
  <c r="AD1798" i="13" s="1"/>
  <c r="X1798" i="13"/>
  <c r="B1799" i="13"/>
  <c r="I1800" i="3"/>
  <c r="Q1798" i="13" l="1"/>
  <c r="O1799" i="13"/>
  <c r="Q1799" i="13" s="1"/>
  <c r="R1799" i="13"/>
  <c r="AB1799" i="13"/>
  <c r="AC1799" i="13" s="1"/>
  <c r="AD1799" i="13" s="1"/>
  <c r="G1799" i="13"/>
  <c r="L1799" i="13"/>
  <c r="B1800" i="13"/>
  <c r="X1799" i="13"/>
  <c r="I1801" i="3"/>
  <c r="P1799" i="13" l="1"/>
  <c r="O1800" i="13"/>
  <c r="P1800" i="13" s="1"/>
  <c r="R1800" i="13"/>
  <c r="G1800" i="13"/>
  <c r="L1800" i="13"/>
  <c r="AB1800" i="13"/>
  <c r="AC1800" i="13" s="1"/>
  <c r="AD1800" i="13" s="1"/>
  <c r="B1801" i="13"/>
  <c r="X1800" i="13"/>
  <c r="I1802" i="3"/>
  <c r="Q1800" i="13" l="1"/>
  <c r="O1801" i="13"/>
  <c r="Q1801" i="13" s="1"/>
  <c r="R1801" i="13"/>
  <c r="AB1801" i="13"/>
  <c r="AC1801" i="13" s="1"/>
  <c r="AD1801" i="13" s="1"/>
  <c r="L1801" i="13"/>
  <c r="B1802" i="13"/>
  <c r="G1801" i="13"/>
  <c r="X1801" i="13"/>
  <c r="I1803" i="3"/>
  <c r="P1801" i="13" l="1"/>
  <c r="O1802" i="13"/>
  <c r="P1802" i="13" s="1"/>
  <c r="R1802" i="13"/>
  <c r="AB1802" i="13"/>
  <c r="AC1802" i="13" s="1"/>
  <c r="AD1802" i="13" s="1"/>
  <c r="B1803" i="13"/>
  <c r="L1802" i="13"/>
  <c r="X1802" i="13"/>
  <c r="G1802" i="13"/>
  <c r="I1804" i="3"/>
  <c r="Q1802" i="13" l="1"/>
  <c r="O1803" i="13"/>
  <c r="Q1803" i="13" s="1"/>
  <c r="R1803" i="13"/>
  <c r="AB1803" i="13"/>
  <c r="AC1803" i="13" s="1"/>
  <c r="AD1803" i="13" s="1"/>
  <c r="G1803" i="13"/>
  <c r="B1804" i="13"/>
  <c r="L1803" i="13"/>
  <c r="X1803" i="13"/>
  <c r="I1805" i="3"/>
  <c r="P1803" i="13" l="1"/>
  <c r="O1804" i="13"/>
  <c r="P1804" i="13" s="1"/>
  <c r="R1804" i="13"/>
  <c r="G1804" i="13"/>
  <c r="AB1804" i="13"/>
  <c r="AC1804" i="13" s="1"/>
  <c r="AD1804" i="13" s="1"/>
  <c r="B1805" i="13"/>
  <c r="L1804" i="13"/>
  <c r="X1804" i="13"/>
  <c r="I1806" i="3"/>
  <c r="Q1804" i="13" l="1"/>
  <c r="O1805" i="13"/>
  <c r="P1805" i="13" s="1"/>
  <c r="R1805" i="13"/>
  <c r="AB1805" i="13"/>
  <c r="AC1805" i="13" s="1"/>
  <c r="AD1805" i="13" s="1"/>
  <c r="X1805" i="13"/>
  <c r="B1806" i="13"/>
  <c r="L1805" i="13"/>
  <c r="G1805" i="13"/>
  <c r="I1807" i="3"/>
  <c r="Q1805" i="13" l="1"/>
  <c r="O1806" i="13"/>
  <c r="P1806" i="13" s="1"/>
  <c r="R1806" i="13"/>
  <c r="L1806" i="13"/>
  <c r="G1806" i="13"/>
  <c r="X1806" i="13"/>
  <c r="AB1806" i="13"/>
  <c r="AC1806" i="13" s="1"/>
  <c r="AD1806" i="13" s="1"/>
  <c r="B1807" i="13"/>
  <c r="I1808" i="3"/>
  <c r="Q1806" i="13" l="1"/>
  <c r="O1807" i="13"/>
  <c r="P1807" i="13" s="1"/>
  <c r="R1807" i="13"/>
  <c r="G1807" i="13"/>
  <c r="AB1807" i="13"/>
  <c r="AC1807" i="13" s="1"/>
  <c r="AD1807" i="13" s="1"/>
  <c r="L1807" i="13"/>
  <c r="X1807" i="13"/>
  <c r="B1808" i="13"/>
  <c r="I1809" i="3"/>
  <c r="Q1807" i="13" l="1"/>
  <c r="O1808" i="13"/>
  <c r="Q1808" i="13" s="1"/>
  <c r="R1808" i="13"/>
  <c r="G1808" i="13"/>
  <c r="L1808" i="13"/>
  <c r="B1809" i="13"/>
  <c r="AB1808" i="13"/>
  <c r="AC1808" i="13" s="1"/>
  <c r="AD1808" i="13" s="1"/>
  <c r="X1808" i="13"/>
  <c r="I1810" i="3"/>
  <c r="P1808" i="13" l="1"/>
  <c r="O1809" i="13"/>
  <c r="P1809" i="13" s="1"/>
  <c r="R1809" i="13"/>
  <c r="L1809" i="13"/>
  <c r="G1809" i="13"/>
  <c r="AB1809" i="13"/>
  <c r="AC1809" i="13" s="1"/>
  <c r="AD1809" i="13" s="1"/>
  <c r="B1810" i="13"/>
  <c r="X1809" i="13"/>
  <c r="I1811" i="3"/>
  <c r="Q1809" i="13" l="1"/>
  <c r="O1810" i="13"/>
  <c r="P1810" i="13" s="1"/>
  <c r="R1810" i="13"/>
  <c r="AB1810" i="13"/>
  <c r="AC1810" i="13" s="1"/>
  <c r="AD1810" i="13" s="1"/>
  <c r="B1811" i="13"/>
  <c r="L1810" i="13"/>
  <c r="G1810" i="13"/>
  <c r="X1810" i="13"/>
  <c r="I1812" i="3"/>
  <c r="Q1810" i="13" l="1"/>
  <c r="O1811" i="13"/>
  <c r="P1811" i="13" s="1"/>
  <c r="R1811" i="13"/>
  <c r="AB1811" i="13"/>
  <c r="AC1811" i="13" s="1"/>
  <c r="AD1811" i="13" s="1"/>
  <c r="L1811" i="13"/>
  <c r="G1811" i="13"/>
  <c r="B1812" i="13"/>
  <c r="X1811" i="13"/>
  <c r="I1813" i="3"/>
  <c r="Q1811" i="13" l="1"/>
  <c r="O1812" i="13"/>
  <c r="Q1812" i="13" s="1"/>
  <c r="R1812" i="13"/>
  <c r="G1812" i="13"/>
  <c r="AB1812" i="13"/>
  <c r="AC1812" i="13" s="1"/>
  <c r="AD1812" i="13" s="1"/>
  <c r="L1812" i="13"/>
  <c r="B1813" i="13"/>
  <c r="X1812" i="13"/>
  <c r="I1814" i="3"/>
  <c r="P1812" i="13" l="1"/>
  <c r="O1813" i="13"/>
  <c r="Q1813" i="13" s="1"/>
  <c r="R1813" i="13"/>
  <c r="G1813" i="13"/>
  <c r="AB1813" i="13"/>
  <c r="AC1813" i="13" s="1"/>
  <c r="AD1813" i="13" s="1"/>
  <c r="B1814" i="13"/>
  <c r="L1813" i="13"/>
  <c r="X1813" i="13"/>
  <c r="I1815" i="3"/>
  <c r="P1813" i="13" l="1"/>
  <c r="O1814" i="13"/>
  <c r="P1814" i="13" s="1"/>
  <c r="R1814" i="13"/>
  <c r="AB1814" i="13"/>
  <c r="AC1814" i="13" s="1"/>
  <c r="AD1814" i="13" s="1"/>
  <c r="G1814" i="13"/>
  <c r="L1814" i="13"/>
  <c r="X1814" i="13"/>
  <c r="B1815" i="13"/>
  <c r="I1816" i="3"/>
  <c r="Q1814" i="13" l="1"/>
  <c r="O1815" i="13"/>
  <c r="P1815" i="13" s="1"/>
  <c r="R1815" i="13"/>
  <c r="G1815" i="13"/>
  <c r="L1815" i="13"/>
  <c r="AB1815" i="13"/>
  <c r="AC1815" i="13" s="1"/>
  <c r="AD1815" i="13" s="1"/>
  <c r="X1815" i="13"/>
  <c r="B1816" i="13"/>
  <c r="I1817" i="3"/>
  <c r="Q1815" i="13" l="1"/>
  <c r="O1816" i="13"/>
  <c r="Q1816" i="13" s="1"/>
  <c r="R1816" i="13"/>
  <c r="G1816" i="13"/>
  <c r="B1817" i="13"/>
  <c r="L1816" i="13"/>
  <c r="AB1816" i="13"/>
  <c r="AC1816" i="13" s="1"/>
  <c r="AD1816" i="13" s="1"/>
  <c r="X1816" i="13"/>
  <c r="I1818" i="3"/>
  <c r="P1816" i="13" l="1"/>
  <c r="O1817" i="13"/>
  <c r="Q1817" i="13" s="1"/>
  <c r="R1817" i="13"/>
  <c r="G1817" i="13"/>
  <c r="AB1817" i="13"/>
  <c r="AC1817" i="13" s="1"/>
  <c r="AD1817" i="13" s="1"/>
  <c r="L1817" i="13"/>
  <c r="B1818" i="13"/>
  <c r="X1817" i="13"/>
  <c r="I1819" i="3"/>
  <c r="P1817" i="13" l="1"/>
  <c r="O1818" i="13"/>
  <c r="Q1818" i="13" s="1"/>
  <c r="R1818" i="13"/>
  <c r="AB1818" i="13"/>
  <c r="AC1818" i="13" s="1"/>
  <c r="AD1818" i="13" s="1"/>
  <c r="L1818" i="13"/>
  <c r="B1819" i="13"/>
  <c r="G1818" i="13"/>
  <c r="X1818" i="13"/>
  <c r="I1820" i="3"/>
  <c r="P1818" i="13" l="1"/>
  <c r="O1819" i="13"/>
  <c r="P1819" i="13" s="1"/>
  <c r="R1819" i="13"/>
  <c r="AB1819" i="13"/>
  <c r="AC1819" i="13" s="1"/>
  <c r="AD1819" i="13" s="1"/>
  <c r="G1819" i="13"/>
  <c r="L1819" i="13"/>
  <c r="X1819" i="13"/>
  <c r="B1820" i="13"/>
  <c r="I1821" i="3"/>
  <c r="Q1819" i="13" l="1"/>
  <c r="O1820" i="13"/>
  <c r="Q1820" i="13" s="1"/>
  <c r="R1820" i="13"/>
  <c r="L1820" i="13"/>
  <c r="G1820" i="13"/>
  <c r="AB1820" i="13"/>
  <c r="AC1820" i="13" s="1"/>
  <c r="AD1820" i="13" s="1"/>
  <c r="B1821" i="13"/>
  <c r="X1820" i="13"/>
  <c r="I1822" i="3"/>
  <c r="P1820" i="13" l="1"/>
  <c r="O1821" i="13"/>
  <c r="P1821" i="13" s="1"/>
  <c r="R1821" i="13"/>
  <c r="G1821" i="13"/>
  <c r="AB1821" i="13"/>
  <c r="AC1821" i="13" s="1"/>
  <c r="AD1821" i="13" s="1"/>
  <c r="L1821" i="13"/>
  <c r="B1822" i="13"/>
  <c r="X1821" i="13"/>
  <c r="I1823" i="3"/>
  <c r="Q1821" i="13" l="1"/>
  <c r="O1822" i="13"/>
  <c r="P1822" i="13" s="1"/>
  <c r="R1822" i="13"/>
  <c r="L1822" i="13"/>
  <c r="G1822" i="13"/>
  <c r="AB1822" i="13"/>
  <c r="AC1822" i="13" s="1"/>
  <c r="AD1822" i="13" s="1"/>
  <c r="B1823" i="13"/>
  <c r="X1822" i="13"/>
  <c r="I1824" i="3"/>
  <c r="Q1822" i="13" l="1"/>
  <c r="O1823" i="13"/>
  <c r="P1823" i="13" s="1"/>
  <c r="R1823" i="13"/>
  <c r="G1823" i="13"/>
  <c r="AB1823" i="13"/>
  <c r="AC1823" i="13" s="1"/>
  <c r="AD1823" i="13" s="1"/>
  <c r="L1823" i="13"/>
  <c r="B1824" i="13"/>
  <c r="X1823" i="13"/>
  <c r="I1825" i="3"/>
  <c r="Q1823" i="13" l="1"/>
  <c r="O1824" i="13"/>
  <c r="P1824" i="13" s="1"/>
  <c r="R1824" i="13"/>
  <c r="G1824" i="13"/>
  <c r="AB1824" i="13"/>
  <c r="AC1824" i="13" s="1"/>
  <c r="AD1824" i="13" s="1"/>
  <c r="X1824" i="13"/>
  <c r="L1824" i="13"/>
  <c r="B1825" i="13"/>
  <c r="I1826" i="3"/>
  <c r="Q1824" i="13" l="1"/>
  <c r="O1825" i="13"/>
  <c r="P1825" i="13" s="1"/>
  <c r="R1825" i="13"/>
  <c r="G1825" i="13"/>
  <c r="B1826" i="13"/>
  <c r="L1825" i="13"/>
  <c r="AB1825" i="13"/>
  <c r="AC1825" i="13" s="1"/>
  <c r="AD1825" i="13" s="1"/>
  <c r="X1825" i="13"/>
  <c r="I1827" i="3"/>
  <c r="Q1825" i="13" l="1"/>
  <c r="O1826" i="13"/>
  <c r="P1826" i="13" s="1"/>
  <c r="R1826" i="13"/>
  <c r="AB1826" i="13"/>
  <c r="AC1826" i="13" s="1"/>
  <c r="AD1826" i="13" s="1"/>
  <c r="L1826" i="13"/>
  <c r="B1827" i="13"/>
  <c r="G1826" i="13"/>
  <c r="X1826" i="13"/>
  <c r="I1828" i="3"/>
  <c r="Q1826" i="13" l="1"/>
  <c r="O1827" i="13"/>
  <c r="P1827" i="13" s="1"/>
  <c r="R1827" i="13"/>
  <c r="AB1827" i="13"/>
  <c r="AC1827" i="13" s="1"/>
  <c r="AD1827" i="13" s="1"/>
  <c r="L1827" i="13"/>
  <c r="B1828" i="13"/>
  <c r="G1827" i="13"/>
  <c r="X1827" i="13"/>
  <c r="I1829" i="3"/>
  <c r="Q1827" i="13" l="1"/>
  <c r="O1828" i="13"/>
  <c r="P1828" i="13" s="1"/>
  <c r="R1828" i="13"/>
  <c r="AB1828" i="13"/>
  <c r="AC1828" i="13" s="1"/>
  <c r="AD1828" i="13" s="1"/>
  <c r="L1828" i="13"/>
  <c r="B1829" i="13"/>
  <c r="G1828" i="13"/>
  <c r="X1828" i="13"/>
  <c r="I1830" i="3"/>
  <c r="Q1828" i="13" l="1"/>
  <c r="O1829" i="13"/>
  <c r="P1829" i="13" s="1"/>
  <c r="R1829" i="13"/>
  <c r="G1829" i="13"/>
  <c r="AB1829" i="13"/>
  <c r="AC1829" i="13" s="1"/>
  <c r="AD1829" i="13" s="1"/>
  <c r="B1830" i="13"/>
  <c r="L1829" i="13"/>
  <c r="X1829" i="13"/>
  <c r="I1831" i="3"/>
  <c r="Q1829" i="13" l="1"/>
  <c r="O1830" i="13"/>
  <c r="P1830" i="13" s="1"/>
  <c r="R1830" i="13"/>
  <c r="L1830" i="13"/>
  <c r="G1830" i="13"/>
  <c r="AB1830" i="13"/>
  <c r="AC1830" i="13" s="1"/>
  <c r="AD1830" i="13" s="1"/>
  <c r="B1831" i="13"/>
  <c r="X1830" i="13"/>
  <c r="I1832" i="3"/>
  <c r="Q1830" i="13" l="1"/>
  <c r="O1831" i="13"/>
  <c r="Q1831" i="13" s="1"/>
  <c r="R1831" i="13"/>
  <c r="AB1831" i="13"/>
  <c r="AC1831" i="13" s="1"/>
  <c r="AD1831" i="13" s="1"/>
  <c r="G1831" i="13"/>
  <c r="L1831" i="13"/>
  <c r="X1831" i="13"/>
  <c r="B1832" i="13"/>
  <c r="I1833" i="3"/>
  <c r="P1831" i="13" l="1"/>
  <c r="O1832" i="13"/>
  <c r="P1832" i="13" s="1"/>
  <c r="R1832" i="13"/>
  <c r="AB1832" i="13"/>
  <c r="AC1832" i="13" s="1"/>
  <c r="AD1832" i="13" s="1"/>
  <c r="G1832" i="13"/>
  <c r="B1833" i="13"/>
  <c r="L1832" i="13"/>
  <c r="X1832" i="13"/>
  <c r="I1834" i="3"/>
  <c r="Q1832" i="13" l="1"/>
  <c r="O1833" i="13"/>
  <c r="P1833" i="13" s="1"/>
  <c r="R1833" i="13"/>
  <c r="AB1833" i="13"/>
  <c r="AC1833" i="13" s="1"/>
  <c r="AD1833" i="13" s="1"/>
  <c r="G1833" i="13"/>
  <c r="L1833" i="13"/>
  <c r="B1834" i="13"/>
  <c r="X1833" i="13"/>
  <c r="I1835" i="3"/>
  <c r="Q1833" i="13" l="1"/>
  <c r="O1834" i="13"/>
  <c r="P1834" i="13" s="1"/>
  <c r="R1834" i="13"/>
  <c r="L1834" i="13"/>
  <c r="G1834" i="13"/>
  <c r="AB1834" i="13"/>
  <c r="AC1834" i="13" s="1"/>
  <c r="AD1834" i="13" s="1"/>
  <c r="B1835" i="13"/>
  <c r="X1834" i="13"/>
  <c r="I1836" i="3"/>
  <c r="O1835" i="13" l="1"/>
  <c r="P1835" i="13" s="1"/>
  <c r="R1835" i="13"/>
  <c r="Q1834" i="13"/>
  <c r="L1835" i="13"/>
  <c r="AB1835" i="13"/>
  <c r="AC1835" i="13" s="1"/>
  <c r="AD1835" i="13" s="1"/>
  <c r="B1836" i="13"/>
  <c r="G1835" i="13"/>
  <c r="X1835" i="13"/>
  <c r="Q1835" i="13"/>
  <c r="I1837" i="3"/>
  <c r="O1836" i="13" l="1"/>
  <c r="P1836" i="13" s="1"/>
  <c r="R1836" i="13"/>
  <c r="G1836" i="13"/>
  <c r="B1837" i="13"/>
  <c r="AB1836" i="13"/>
  <c r="AC1836" i="13" s="1"/>
  <c r="AD1836" i="13" s="1"/>
  <c r="L1836" i="13"/>
  <c r="X1836" i="13"/>
  <c r="I1838" i="3"/>
  <c r="Q1836" i="13" l="1"/>
  <c r="O1837" i="13"/>
  <c r="P1837" i="13" s="1"/>
  <c r="R1837" i="13"/>
  <c r="L1837" i="13"/>
  <c r="AB1837" i="13"/>
  <c r="AC1837" i="13" s="1"/>
  <c r="AD1837" i="13" s="1"/>
  <c r="B1838" i="13"/>
  <c r="G1837" i="13"/>
  <c r="X1837" i="13"/>
  <c r="I1839" i="3"/>
  <c r="Q1837" i="13" l="1"/>
  <c r="O1838" i="13"/>
  <c r="P1838" i="13" s="1"/>
  <c r="R1838" i="13"/>
  <c r="AB1838" i="13"/>
  <c r="AC1838" i="13" s="1"/>
  <c r="AD1838" i="13" s="1"/>
  <c r="G1838" i="13"/>
  <c r="B1839" i="13"/>
  <c r="L1838" i="13"/>
  <c r="X1838" i="13"/>
  <c r="I1840" i="3"/>
  <c r="Q1838" i="13" l="1"/>
  <c r="O1839" i="13"/>
  <c r="P1839" i="13" s="1"/>
  <c r="R1839" i="13"/>
  <c r="L1839" i="13"/>
  <c r="G1839" i="13"/>
  <c r="AB1839" i="13"/>
  <c r="AC1839" i="13" s="1"/>
  <c r="AD1839" i="13" s="1"/>
  <c r="B1840" i="13"/>
  <c r="X1839" i="13"/>
  <c r="I1841" i="3"/>
  <c r="Q1839" i="13" l="1"/>
  <c r="O1840" i="13"/>
  <c r="P1840" i="13" s="1"/>
  <c r="R1840" i="13"/>
  <c r="L1840" i="13"/>
  <c r="G1840" i="13"/>
  <c r="AB1840" i="13"/>
  <c r="AC1840" i="13" s="1"/>
  <c r="AD1840" i="13" s="1"/>
  <c r="B1841" i="13"/>
  <c r="X1840" i="13"/>
  <c r="I1842" i="3"/>
  <c r="Q1840" i="13" l="1"/>
  <c r="O1841" i="13"/>
  <c r="Q1841" i="13" s="1"/>
  <c r="R1841" i="13"/>
  <c r="L1841" i="13"/>
  <c r="G1841" i="13"/>
  <c r="AB1841" i="13"/>
  <c r="AC1841" i="13" s="1"/>
  <c r="AD1841" i="13" s="1"/>
  <c r="B1842" i="13"/>
  <c r="X1841" i="13"/>
  <c r="I1843" i="3"/>
  <c r="P1841" i="13" l="1"/>
  <c r="O1842" i="13"/>
  <c r="P1842" i="13" s="1"/>
  <c r="R1842" i="13"/>
  <c r="AB1842" i="13"/>
  <c r="AC1842" i="13" s="1"/>
  <c r="AD1842" i="13" s="1"/>
  <c r="B1843" i="13"/>
  <c r="L1842" i="13"/>
  <c r="G1842" i="13"/>
  <c r="X1842" i="13"/>
  <c r="I1844" i="3"/>
  <c r="Q1842" i="13" l="1"/>
  <c r="O1843" i="13"/>
  <c r="P1843" i="13" s="1"/>
  <c r="R1843" i="13"/>
  <c r="L1843" i="13"/>
  <c r="G1843" i="13"/>
  <c r="AB1843" i="13"/>
  <c r="AC1843" i="13" s="1"/>
  <c r="AD1843" i="13" s="1"/>
  <c r="B1844" i="13"/>
  <c r="X1843" i="13"/>
  <c r="I1845" i="3"/>
  <c r="Q1843" i="13" l="1"/>
  <c r="O1844" i="13"/>
  <c r="P1844" i="13" s="1"/>
  <c r="R1844" i="13"/>
  <c r="AB1844" i="13"/>
  <c r="AC1844" i="13" s="1"/>
  <c r="AD1844" i="13" s="1"/>
  <c r="L1844" i="13"/>
  <c r="G1844" i="13"/>
  <c r="B1845" i="13"/>
  <c r="X1844" i="13"/>
  <c r="I1846" i="3"/>
  <c r="Q1844" i="13" l="1"/>
  <c r="O1845" i="13"/>
  <c r="Q1845" i="13" s="1"/>
  <c r="R1845" i="13"/>
  <c r="B1846" i="13"/>
  <c r="X1845" i="13"/>
  <c r="L1845" i="13"/>
  <c r="AB1845" i="13"/>
  <c r="AC1845" i="13" s="1"/>
  <c r="AD1845" i="13" s="1"/>
  <c r="G1845" i="13"/>
  <c r="I1847" i="3"/>
  <c r="P1845" i="13" l="1"/>
  <c r="O1846" i="13"/>
  <c r="P1846" i="13" s="1"/>
  <c r="R1846" i="13"/>
  <c r="AB1846" i="13"/>
  <c r="AC1846" i="13" s="1"/>
  <c r="AD1846" i="13" s="1"/>
  <c r="L1846" i="13"/>
  <c r="B1847" i="13"/>
  <c r="G1846" i="13"/>
  <c r="X1846" i="13"/>
  <c r="I1848" i="3"/>
  <c r="O1847" i="13" l="1"/>
  <c r="P1847" i="13" s="1"/>
  <c r="R1847" i="13"/>
  <c r="Q1846" i="13"/>
  <c r="L1847" i="13"/>
  <c r="G1847" i="13"/>
  <c r="AB1847" i="13"/>
  <c r="AC1847" i="13" s="1"/>
  <c r="AD1847" i="13" s="1"/>
  <c r="B1848" i="13"/>
  <c r="X1847" i="13"/>
  <c r="Q1847" i="13"/>
  <c r="I1849" i="3"/>
  <c r="O1848" i="13" l="1"/>
  <c r="Q1848" i="13" s="1"/>
  <c r="R1848" i="13"/>
  <c r="AB1848" i="13"/>
  <c r="AC1848" i="13" s="1"/>
  <c r="AD1848" i="13" s="1"/>
  <c r="G1848" i="13"/>
  <c r="X1848" i="13"/>
  <c r="L1848" i="13"/>
  <c r="B1849" i="13"/>
  <c r="I1850" i="3"/>
  <c r="P1848" i="13" l="1"/>
  <c r="O1849" i="13"/>
  <c r="P1849" i="13" s="1"/>
  <c r="R1849" i="13"/>
  <c r="G1849" i="13"/>
  <c r="AB1849" i="13"/>
  <c r="AC1849" i="13" s="1"/>
  <c r="AD1849" i="13" s="1"/>
  <c r="B1850" i="13"/>
  <c r="L1849" i="13"/>
  <c r="X1849" i="13"/>
  <c r="I1851" i="3"/>
  <c r="Q1849" i="13" l="1"/>
  <c r="O1850" i="13"/>
  <c r="P1850" i="13" s="1"/>
  <c r="R1850" i="13"/>
  <c r="L1850" i="13"/>
  <c r="B1851" i="13"/>
  <c r="X1850" i="13"/>
  <c r="G1850" i="13"/>
  <c r="AB1850" i="13"/>
  <c r="AC1850" i="13" s="1"/>
  <c r="AD1850" i="13" s="1"/>
  <c r="I1852" i="3"/>
  <c r="Q1850" i="13" l="1"/>
  <c r="O1851" i="13"/>
  <c r="P1851" i="13" s="1"/>
  <c r="R1851" i="13"/>
  <c r="L1851" i="13"/>
  <c r="G1851" i="13"/>
  <c r="AB1851" i="13"/>
  <c r="AC1851" i="13" s="1"/>
  <c r="AD1851" i="13" s="1"/>
  <c r="B1852" i="13"/>
  <c r="X1851" i="13"/>
  <c r="I1853" i="3"/>
  <c r="Q1851" i="13" l="1"/>
  <c r="O1852" i="13"/>
  <c r="P1852" i="13" s="1"/>
  <c r="R1852" i="13"/>
  <c r="G1852" i="13"/>
  <c r="AB1852" i="13"/>
  <c r="AC1852" i="13" s="1"/>
  <c r="AD1852" i="13" s="1"/>
  <c r="L1852" i="13"/>
  <c r="B1853" i="13"/>
  <c r="X1852" i="13"/>
  <c r="I1854" i="3"/>
  <c r="Q1852" i="13" l="1"/>
  <c r="O1853" i="13"/>
  <c r="P1853" i="13" s="1"/>
  <c r="R1853" i="13"/>
  <c r="AB1853" i="13"/>
  <c r="AC1853" i="13" s="1"/>
  <c r="AD1853" i="13" s="1"/>
  <c r="B1854" i="13"/>
  <c r="L1853" i="13"/>
  <c r="G1853" i="13"/>
  <c r="X1853" i="13"/>
  <c r="I1855" i="3"/>
  <c r="Q1853" i="13" l="1"/>
  <c r="O1854" i="13"/>
  <c r="P1854" i="13" s="1"/>
  <c r="R1854" i="13"/>
  <c r="L1854" i="13"/>
  <c r="G1854" i="13"/>
  <c r="AB1854" i="13"/>
  <c r="AC1854" i="13" s="1"/>
  <c r="AD1854" i="13" s="1"/>
  <c r="B1855" i="13"/>
  <c r="X1854" i="13"/>
  <c r="I1856" i="3"/>
  <c r="Q1854" i="13" l="1"/>
  <c r="O1855" i="13"/>
  <c r="P1855" i="13" s="1"/>
  <c r="R1855" i="13"/>
  <c r="AB1855" i="13"/>
  <c r="AC1855" i="13" s="1"/>
  <c r="AD1855" i="13" s="1"/>
  <c r="G1855" i="13"/>
  <c r="L1855" i="13"/>
  <c r="B1856" i="13"/>
  <c r="X1855" i="13"/>
  <c r="I1857" i="3"/>
  <c r="Q1855" i="13" l="1"/>
  <c r="O1856" i="13"/>
  <c r="P1856" i="13" s="1"/>
  <c r="R1856" i="13"/>
  <c r="G1856" i="13"/>
  <c r="L1856" i="13"/>
  <c r="AB1856" i="13"/>
  <c r="AC1856" i="13" s="1"/>
  <c r="AD1856" i="13" s="1"/>
  <c r="B1857" i="13"/>
  <c r="X1856" i="13"/>
  <c r="I1858" i="3"/>
  <c r="Q1856" i="13" l="1"/>
  <c r="O1857" i="13"/>
  <c r="P1857" i="13" s="1"/>
  <c r="R1857" i="13"/>
  <c r="AB1857" i="13"/>
  <c r="AC1857" i="13" s="1"/>
  <c r="AD1857" i="13" s="1"/>
  <c r="L1857" i="13"/>
  <c r="G1857" i="13"/>
  <c r="B1858" i="13"/>
  <c r="X1857" i="13"/>
  <c r="I1859" i="3"/>
  <c r="Q1857" i="13" l="1"/>
  <c r="O1858" i="13"/>
  <c r="P1858" i="13" s="1"/>
  <c r="R1858" i="13"/>
  <c r="L1858" i="13"/>
  <c r="G1858" i="13"/>
  <c r="AB1858" i="13"/>
  <c r="AC1858" i="13" s="1"/>
  <c r="AD1858" i="13" s="1"/>
  <c r="B1859" i="13"/>
  <c r="X1858" i="13"/>
  <c r="I1860" i="3"/>
  <c r="Q1858" i="13" l="1"/>
  <c r="O1859" i="13"/>
  <c r="Q1859" i="13" s="1"/>
  <c r="R1859" i="13"/>
  <c r="B1860" i="13"/>
  <c r="L1859" i="13"/>
  <c r="AB1859" i="13"/>
  <c r="AC1859" i="13" s="1"/>
  <c r="AD1859" i="13" s="1"/>
  <c r="G1859" i="13"/>
  <c r="X1859" i="13"/>
  <c r="I1861" i="3"/>
  <c r="P1859" i="13" l="1"/>
  <c r="O1860" i="13"/>
  <c r="Q1860" i="13" s="1"/>
  <c r="R1860" i="13"/>
  <c r="AB1860" i="13"/>
  <c r="AC1860" i="13" s="1"/>
  <c r="AD1860" i="13" s="1"/>
  <c r="L1860" i="13"/>
  <c r="B1861" i="13"/>
  <c r="G1860" i="13"/>
  <c r="X1860" i="13"/>
  <c r="I1862" i="3"/>
  <c r="P1860" i="13" l="1"/>
  <c r="O1861" i="13"/>
  <c r="P1861" i="13" s="1"/>
  <c r="R1861" i="13"/>
  <c r="AB1861" i="13"/>
  <c r="AC1861" i="13" s="1"/>
  <c r="AD1861" i="13" s="1"/>
  <c r="X1861" i="13"/>
  <c r="B1862" i="13"/>
  <c r="L1861" i="13"/>
  <c r="G1861" i="13"/>
  <c r="I1863" i="3"/>
  <c r="Q1861" i="13" l="1"/>
  <c r="O1862" i="13"/>
  <c r="Q1862" i="13" s="1"/>
  <c r="R1862" i="13"/>
  <c r="AB1862" i="13"/>
  <c r="AC1862" i="13" s="1"/>
  <c r="AD1862" i="13" s="1"/>
  <c r="L1862" i="13"/>
  <c r="G1862" i="13"/>
  <c r="B1863" i="13"/>
  <c r="X1862" i="13"/>
  <c r="I1864" i="3"/>
  <c r="P1862" i="13" l="1"/>
  <c r="O1863" i="13"/>
  <c r="P1863" i="13" s="1"/>
  <c r="R1863" i="13"/>
  <c r="AB1863" i="13"/>
  <c r="AC1863" i="13" s="1"/>
  <c r="AD1863" i="13" s="1"/>
  <c r="B1864" i="13"/>
  <c r="L1863" i="13"/>
  <c r="G1863" i="13"/>
  <c r="X1863" i="13"/>
  <c r="I1865" i="3"/>
  <c r="Q1863" i="13" l="1"/>
  <c r="O1864" i="13"/>
  <c r="P1864" i="13" s="1"/>
  <c r="R1864" i="13"/>
  <c r="G1864" i="13"/>
  <c r="AB1864" i="13"/>
  <c r="AC1864" i="13" s="1"/>
  <c r="AD1864" i="13" s="1"/>
  <c r="B1865" i="13"/>
  <c r="L1864" i="13"/>
  <c r="X1864" i="13"/>
  <c r="I1866" i="3"/>
  <c r="Q1864" i="13" l="1"/>
  <c r="O1865" i="13"/>
  <c r="Q1865" i="13" s="1"/>
  <c r="R1865" i="13"/>
  <c r="G1865" i="13"/>
  <c r="L1865" i="13"/>
  <c r="AB1865" i="13"/>
  <c r="AC1865" i="13" s="1"/>
  <c r="AD1865" i="13" s="1"/>
  <c r="B1866" i="13"/>
  <c r="X1865" i="13"/>
  <c r="I1867" i="3"/>
  <c r="P1865" i="13" l="1"/>
  <c r="O1866" i="13"/>
  <c r="P1866" i="13" s="1"/>
  <c r="R1866" i="13"/>
  <c r="X1866" i="13"/>
  <c r="AB1866" i="13"/>
  <c r="AC1866" i="13" s="1"/>
  <c r="AD1866" i="13" s="1"/>
  <c r="L1866" i="13"/>
  <c r="G1866" i="13"/>
  <c r="B1867" i="13"/>
  <c r="I1868" i="3"/>
  <c r="Q1866" i="13" l="1"/>
  <c r="O1867" i="13"/>
  <c r="P1867" i="13" s="1"/>
  <c r="R1867" i="13"/>
  <c r="G1867" i="13"/>
  <c r="L1867" i="13"/>
  <c r="X1867" i="13"/>
  <c r="AB1867" i="13"/>
  <c r="AC1867" i="13" s="1"/>
  <c r="AD1867" i="13" s="1"/>
  <c r="B1868" i="13"/>
  <c r="I1869" i="3"/>
  <c r="Q1867" i="13" l="1"/>
  <c r="O1868" i="13"/>
  <c r="P1868" i="13" s="1"/>
  <c r="R1868" i="13"/>
  <c r="G1868" i="13"/>
  <c r="L1868" i="13"/>
  <c r="B1869" i="13"/>
  <c r="AB1868" i="13"/>
  <c r="AC1868" i="13" s="1"/>
  <c r="AD1868" i="13" s="1"/>
  <c r="X1868" i="13"/>
  <c r="I1870" i="3"/>
  <c r="Q1868" i="13" l="1"/>
  <c r="O1869" i="13"/>
  <c r="P1869" i="13" s="1"/>
  <c r="R1869" i="13"/>
  <c r="AB1869" i="13"/>
  <c r="AC1869" i="13" s="1"/>
  <c r="AD1869" i="13" s="1"/>
  <c r="B1870" i="13"/>
  <c r="L1869" i="13"/>
  <c r="X1869" i="13"/>
  <c r="G1869" i="13"/>
  <c r="I1871" i="3"/>
  <c r="Q1869" i="13" l="1"/>
  <c r="O1870" i="13"/>
  <c r="Q1870" i="13" s="1"/>
  <c r="R1870" i="13"/>
  <c r="L1870" i="13"/>
  <c r="AB1870" i="13"/>
  <c r="AC1870" i="13" s="1"/>
  <c r="AD1870" i="13" s="1"/>
  <c r="G1870" i="13"/>
  <c r="B1871" i="13"/>
  <c r="X1870" i="13"/>
  <c r="I1872" i="3"/>
  <c r="P1870" i="13" l="1"/>
  <c r="O1871" i="13"/>
  <c r="Q1871" i="13" s="1"/>
  <c r="R1871" i="13"/>
  <c r="G1871" i="13"/>
  <c r="AB1871" i="13"/>
  <c r="AC1871" i="13" s="1"/>
  <c r="AD1871" i="13" s="1"/>
  <c r="L1871" i="13"/>
  <c r="B1872" i="13"/>
  <c r="X1871" i="13"/>
  <c r="I1873" i="3"/>
  <c r="P1871" i="13" l="1"/>
  <c r="O1872" i="13"/>
  <c r="P1872" i="13" s="1"/>
  <c r="R1872" i="13"/>
  <c r="AB1872" i="13"/>
  <c r="AC1872" i="13" s="1"/>
  <c r="AD1872" i="13" s="1"/>
  <c r="X1872" i="13"/>
  <c r="B1873" i="13"/>
  <c r="L1872" i="13"/>
  <c r="G1872" i="13"/>
  <c r="I1874" i="3"/>
  <c r="Q1872" i="13" l="1"/>
  <c r="O1873" i="13"/>
  <c r="Q1873" i="13" s="1"/>
  <c r="R1873" i="13"/>
  <c r="L1873" i="13"/>
  <c r="G1873" i="13"/>
  <c r="AB1873" i="13"/>
  <c r="AC1873" i="13" s="1"/>
  <c r="AD1873" i="13" s="1"/>
  <c r="B1874" i="13"/>
  <c r="X1873" i="13"/>
  <c r="I1875" i="3"/>
  <c r="P1873" i="13" l="1"/>
  <c r="O1874" i="13"/>
  <c r="P1874" i="13" s="1"/>
  <c r="R1874" i="13"/>
  <c r="L1874" i="13"/>
  <c r="G1874" i="13"/>
  <c r="B1875" i="13"/>
  <c r="AB1874" i="13"/>
  <c r="AC1874" i="13" s="1"/>
  <c r="AD1874" i="13" s="1"/>
  <c r="X1874" i="13"/>
  <c r="I1876" i="3"/>
  <c r="Q1874" i="13" l="1"/>
  <c r="O1875" i="13"/>
  <c r="P1875" i="13" s="1"/>
  <c r="R1875" i="13"/>
  <c r="L1875" i="13"/>
  <c r="X1875" i="13"/>
  <c r="G1875" i="13"/>
  <c r="AB1875" i="13"/>
  <c r="AC1875" i="13" s="1"/>
  <c r="AD1875" i="13" s="1"/>
  <c r="B1876" i="13"/>
  <c r="I1877" i="3"/>
  <c r="Q1875" i="13" l="1"/>
  <c r="O1876" i="13"/>
  <c r="P1876" i="13" s="1"/>
  <c r="R1876" i="13"/>
  <c r="G1876" i="13"/>
  <c r="L1876" i="13"/>
  <c r="AB1876" i="13"/>
  <c r="AC1876" i="13" s="1"/>
  <c r="AD1876" i="13" s="1"/>
  <c r="X1876" i="13"/>
  <c r="B1877" i="13"/>
  <c r="I1878" i="3"/>
  <c r="Q1876" i="13" l="1"/>
  <c r="O1877" i="13"/>
  <c r="Q1877" i="13" s="1"/>
  <c r="R1877" i="13"/>
  <c r="AB1877" i="13"/>
  <c r="AC1877" i="13" s="1"/>
  <c r="AD1877" i="13" s="1"/>
  <c r="G1877" i="13"/>
  <c r="B1878" i="13"/>
  <c r="L1877" i="13"/>
  <c r="X1877" i="13"/>
  <c r="I1879" i="3"/>
  <c r="P1877" i="13" l="1"/>
  <c r="O1878" i="13"/>
  <c r="P1878" i="13" s="1"/>
  <c r="R1878" i="13"/>
  <c r="AB1878" i="13"/>
  <c r="AC1878" i="13" s="1"/>
  <c r="AD1878" i="13" s="1"/>
  <c r="G1878" i="13"/>
  <c r="B1879" i="13"/>
  <c r="L1878" i="13"/>
  <c r="X1878" i="13"/>
  <c r="I1880" i="3"/>
  <c r="Q1878" i="13" l="1"/>
  <c r="O1879" i="13"/>
  <c r="P1879" i="13" s="1"/>
  <c r="R1879" i="13"/>
  <c r="L1879" i="13"/>
  <c r="X1879" i="13"/>
  <c r="G1879" i="13"/>
  <c r="AB1879" i="13"/>
  <c r="AC1879" i="13" s="1"/>
  <c r="AD1879" i="13" s="1"/>
  <c r="B1880" i="13"/>
  <c r="I1881" i="3"/>
  <c r="Q1879" i="13" l="1"/>
  <c r="O1880" i="13"/>
  <c r="P1880" i="13" s="1"/>
  <c r="R1880" i="13"/>
  <c r="L1880" i="13"/>
  <c r="G1880" i="13"/>
  <c r="B1881" i="13"/>
  <c r="AB1880" i="13"/>
  <c r="AC1880" i="13" s="1"/>
  <c r="AD1880" i="13" s="1"/>
  <c r="X1880" i="13"/>
  <c r="I1882" i="3"/>
  <c r="Q1880" i="13" l="1"/>
  <c r="O1881" i="13"/>
  <c r="P1881" i="13" s="1"/>
  <c r="R1881" i="13"/>
  <c r="AB1881" i="13"/>
  <c r="AC1881" i="13" s="1"/>
  <c r="AD1881" i="13" s="1"/>
  <c r="G1881" i="13"/>
  <c r="B1882" i="13"/>
  <c r="L1881" i="13"/>
  <c r="X1881" i="13"/>
  <c r="I1883" i="3"/>
  <c r="Q1881" i="13" l="1"/>
  <c r="O1882" i="13"/>
  <c r="P1882" i="13" s="1"/>
  <c r="R1882" i="13"/>
  <c r="AB1882" i="13"/>
  <c r="AC1882" i="13" s="1"/>
  <c r="AD1882" i="13" s="1"/>
  <c r="G1882" i="13"/>
  <c r="B1883" i="13"/>
  <c r="L1882" i="13"/>
  <c r="X1882" i="13"/>
  <c r="I1884" i="3"/>
  <c r="Q1882" i="13" l="1"/>
  <c r="O1883" i="13"/>
  <c r="Q1883" i="13" s="1"/>
  <c r="R1883" i="13"/>
  <c r="AB1883" i="13"/>
  <c r="AC1883" i="13" s="1"/>
  <c r="AD1883" i="13" s="1"/>
  <c r="L1883" i="13"/>
  <c r="X1883" i="13"/>
  <c r="G1883" i="13"/>
  <c r="B1884" i="13"/>
  <c r="I1885" i="3"/>
  <c r="P1883" i="13" l="1"/>
  <c r="O1884" i="13"/>
  <c r="Q1884" i="13" s="1"/>
  <c r="R1884" i="13"/>
  <c r="B1885" i="13"/>
  <c r="L1884" i="13"/>
  <c r="G1884" i="13"/>
  <c r="AB1884" i="13"/>
  <c r="AC1884" i="13" s="1"/>
  <c r="AD1884" i="13" s="1"/>
  <c r="X1884" i="13"/>
  <c r="I1886" i="3"/>
  <c r="P1884" i="13" l="1"/>
  <c r="O1885" i="13"/>
  <c r="Q1885" i="13" s="1"/>
  <c r="R1885" i="13"/>
  <c r="AB1885" i="13"/>
  <c r="AC1885" i="13" s="1"/>
  <c r="AD1885" i="13" s="1"/>
  <c r="G1885" i="13"/>
  <c r="L1885" i="13"/>
  <c r="B1886" i="13"/>
  <c r="X1885" i="13"/>
  <c r="I1887" i="3"/>
  <c r="P1885" i="13" l="1"/>
  <c r="O1886" i="13"/>
  <c r="Q1886" i="13" s="1"/>
  <c r="R1886" i="13"/>
  <c r="L1886" i="13"/>
  <c r="G1886" i="13"/>
  <c r="AB1886" i="13"/>
  <c r="AC1886" i="13" s="1"/>
  <c r="AD1886" i="13" s="1"/>
  <c r="B1887" i="13"/>
  <c r="X1886" i="13"/>
  <c r="I1888" i="3"/>
  <c r="P1886" i="13" l="1"/>
  <c r="O1887" i="13"/>
  <c r="P1887" i="13" s="1"/>
  <c r="R1887" i="13"/>
  <c r="AB1887" i="13"/>
  <c r="AC1887" i="13" s="1"/>
  <c r="AD1887" i="13" s="1"/>
  <c r="L1887" i="13"/>
  <c r="G1887" i="13"/>
  <c r="B1888" i="13"/>
  <c r="X1887" i="13"/>
  <c r="I1889" i="3"/>
  <c r="Q1887" i="13" l="1"/>
  <c r="O1888" i="13"/>
  <c r="Q1888" i="13" s="1"/>
  <c r="R1888" i="13"/>
  <c r="G1888" i="13"/>
  <c r="AB1888" i="13"/>
  <c r="AC1888" i="13" s="1"/>
  <c r="AD1888" i="13" s="1"/>
  <c r="L1888" i="13"/>
  <c r="B1889" i="13"/>
  <c r="X1888" i="13"/>
  <c r="I1890" i="3"/>
  <c r="P1888" i="13" l="1"/>
  <c r="O1889" i="13"/>
  <c r="P1889" i="13" s="1"/>
  <c r="R1889" i="13"/>
  <c r="L1889" i="13"/>
  <c r="AB1889" i="13"/>
  <c r="AC1889" i="13" s="1"/>
  <c r="AD1889" i="13" s="1"/>
  <c r="G1889" i="13"/>
  <c r="X1889" i="13"/>
  <c r="B1890" i="13"/>
  <c r="I1891" i="3"/>
  <c r="Q1889" i="13" l="1"/>
  <c r="O1890" i="13"/>
  <c r="P1890" i="13" s="1"/>
  <c r="R1890" i="13"/>
  <c r="L1890" i="13"/>
  <c r="G1890" i="13"/>
  <c r="AB1890" i="13"/>
  <c r="AC1890" i="13" s="1"/>
  <c r="AD1890" i="13" s="1"/>
  <c r="B1891" i="13"/>
  <c r="X1890" i="13"/>
  <c r="I1892" i="3"/>
  <c r="Q1890" i="13" l="1"/>
  <c r="O1891" i="13"/>
  <c r="P1891" i="13" s="1"/>
  <c r="R1891" i="13"/>
  <c r="L1891" i="13"/>
  <c r="G1891" i="13"/>
  <c r="AB1891" i="13"/>
  <c r="AC1891" i="13" s="1"/>
  <c r="AD1891" i="13" s="1"/>
  <c r="B1892" i="13"/>
  <c r="X1891" i="13"/>
  <c r="I1893" i="3"/>
  <c r="Q1891" i="13" l="1"/>
  <c r="O1892" i="13"/>
  <c r="P1892" i="13" s="1"/>
  <c r="R1892" i="13"/>
  <c r="G1892" i="13"/>
  <c r="AB1892" i="13"/>
  <c r="AC1892" i="13" s="1"/>
  <c r="AD1892" i="13" s="1"/>
  <c r="L1892" i="13"/>
  <c r="B1893" i="13"/>
  <c r="X1892" i="13"/>
  <c r="I1894" i="3"/>
  <c r="Q1892" i="13" l="1"/>
  <c r="O1893" i="13"/>
  <c r="P1893" i="13" s="1"/>
  <c r="R1893" i="13"/>
  <c r="G1893" i="13"/>
  <c r="L1893" i="13"/>
  <c r="AB1893" i="13"/>
  <c r="AC1893" i="13" s="1"/>
  <c r="AD1893" i="13" s="1"/>
  <c r="B1894" i="13"/>
  <c r="X1893" i="13"/>
  <c r="I1895" i="3"/>
  <c r="O1894" i="13" l="1"/>
  <c r="P1894" i="13" s="1"/>
  <c r="R1894" i="13"/>
  <c r="Q1893" i="13"/>
  <c r="G1894" i="13"/>
  <c r="AB1894" i="13"/>
  <c r="AC1894" i="13" s="1"/>
  <c r="AD1894" i="13" s="1"/>
  <c r="L1894" i="13"/>
  <c r="B1895" i="13"/>
  <c r="X1894" i="13"/>
  <c r="Q1894" i="13"/>
  <c r="I1896" i="3"/>
  <c r="O1895" i="13" l="1"/>
  <c r="P1895" i="13" s="1"/>
  <c r="R1895" i="13"/>
  <c r="L1895" i="13"/>
  <c r="G1895" i="13"/>
  <c r="AB1895" i="13"/>
  <c r="AC1895" i="13" s="1"/>
  <c r="AD1895" i="13" s="1"/>
  <c r="B1896" i="13"/>
  <c r="X1895" i="13"/>
  <c r="I1897" i="3"/>
  <c r="Q1895" i="13" l="1"/>
  <c r="O1896" i="13"/>
  <c r="P1896" i="13" s="1"/>
  <c r="R1896" i="13"/>
  <c r="G1896" i="13"/>
  <c r="AB1896" i="13"/>
  <c r="AC1896" i="13" s="1"/>
  <c r="AD1896" i="13" s="1"/>
  <c r="L1896" i="13"/>
  <c r="B1897" i="13"/>
  <c r="X1896" i="13"/>
  <c r="I1898" i="3"/>
  <c r="Q1896" i="13" l="1"/>
  <c r="O1897" i="13"/>
  <c r="Q1897" i="13" s="1"/>
  <c r="R1897" i="13"/>
  <c r="G1897" i="13"/>
  <c r="AB1897" i="13"/>
  <c r="AC1897" i="13" s="1"/>
  <c r="AD1897" i="13" s="1"/>
  <c r="L1897" i="13"/>
  <c r="B1898" i="13"/>
  <c r="X1897" i="13"/>
  <c r="I1899" i="3"/>
  <c r="P1897" i="13" l="1"/>
  <c r="O1898" i="13"/>
  <c r="P1898" i="13" s="1"/>
  <c r="R1898" i="13"/>
  <c r="G1898" i="13"/>
  <c r="AB1898" i="13"/>
  <c r="AC1898" i="13" s="1"/>
  <c r="AD1898" i="13" s="1"/>
  <c r="L1898" i="13"/>
  <c r="B1899" i="13"/>
  <c r="X1898" i="13"/>
  <c r="I1900" i="3"/>
  <c r="Q1898" i="13" l="1"/>
  <c r="O1899" i="13"/>
  <c r="P1899" i="13" s="1"/>
  <c r="R1899" i="13"/>
  <c r="G1899" i="13"/>
  <c r="AB1899" i="13"/>
  <c r="AC1899" i="13" s="1"/>
  <c r="AD1899" i="13" s="1"/>
  <c r="L1899" i="13"/>
  <c r="B1900" i="13"/>
  <c r="X1899" i="13"/>
  <c r="I1901" i="3"/>
  <c r="Q1899" i="13" l="1"/>
  <c r="O1900" i="13"/>
  <c r="P1900" i="13" s="1"/>
  <c r="R1900" i="13"/>
  <c r="L1900" i="13"/>
  <c r="G1900" i="13"/>
  <c r="AB1900" i="13"/>
  <c r="AC1900" i="13" s="1"/>
  <c r="AD1900" i="13" s="1"/>
  <c r="B1901" i="13"/>
  <c r="X1900" i="13"/>
  <c r="I1902" i="3"/>
  <c r="Q1900" i="13" l="1"/>
  <c r="O1901" i="13"/>
  <c r="P1901" i="13" s="1"/>
  <c r="R1901" i="13"/>
  <c r="L1901" i="13"/>
  <c r="B1902" i="13"/>
  <c r="G1901" i="13"/>
  <c r="AB1901" i="13"/>
  <c r="AC1901" i="13" s="1"/>
  <c r="AD1901" i="13" s="1"/>
  <c r="X1901" i="13"/>
  <c r="I1903" i="3"/>
  <c r="Q1901" i="13" l="1"/>
  <c r="O1902" i="13"/>
  <c r="P1902" i="13" s="1"/>
  <c r="R1902" i="13"/>
  <c r="X1902" i="13"/>
  <c r="G1902" i="13"/>
  <c r="AB1902" i="13"/>
  <c r="AC1902" i="13" s="1"/>
  <c r="AD1902" i="13" s="1"/>
  <c r="L1902" i="13"/>
  <c r="B1903" i="13"/>
  <c r="I1904" i="3"/>
  <c r="Q1902" i="13" l="1"/>
  <c r="O1903" i="13"/>
  <c r="P1903" i="13" s="1"/>
  <c r="R1903" i="13"/>
  <c r="L1903" i="13"/>
  <c r="G1903" i="13"/>
  <c r="B1904" i="13"/>
  <c r="AB1903" i="13"/>
  <c r="AC1903" i="13" s="1"/>
  <c r="AD1903" i="13" s="1"/>
  <c r="X1903" i="13"/>
  <c r="I1905" i="3"/>
  <c r="Q1903" i="13" l="1"/>
  <c r="O1904" i="13"/>
  <c r="P1904" i="13" s="1"/>
  <c r="R1904" i="13"/>
  <c r="L1904" i="13"/>
  <c r="G1904" i="13"/>
  <c r="AB1904" i="13"/>
  <c r="AC1904" i="13" s="1"/>
  <c r="AD1904" i="13" s="1"/>
  <c r="B1905" i="13"/>
  <c r="X1904" i="13"/>
  <c r="I1906" i="3"/>
  <c r="Q1904" i="13" l="1"/>
  <c r="O1905" i="13"/>
  <c r="P1905" i="13" s="1"/>
  <c r="R1905" i="13"/>
  <c r="G1905" i="13"/>
  <c r="AB1905" i="13"/>
  <c r="AC1905" i="13" s="1"/>
  <c r="AD1905" i="13" s="1"/>
  <c r="L1905" i="13"/>
  <c r="X1905" i="13"/>
  <c r="B1906" i="13"/>
  <c r="I1907" i="3"/>
  <c r="O1906" i="13" l="1"/>
  <c r="Q1906" i="13" s="1"/>
  <c r="R1906" i="13"/>
  <c r="Q1905" i="13"/>
  <c r="G1906" i="13"/>
  <c r="AB1906" i="13"/>
  <c r="AC1906" i="13" s="1"/>
  <c r="AD1906" i="13" s="1"/>
  <c r="L1906" i="13"/>
  <c r="X1906" i="13"/>
  <c r="B1907" i="13"/>
  <c r="P1906" i="13"/>
  <c r="I1908" i="3"/>
  <c r="O1907" i="13" l="1"/>
  <c r="P1907" i="13" s="1"/>
  <c r="R1907" i="13"/>
  <c r="G1907" i="13"/>
  <c r="AB1907" i="13"/>
  <c r="AC1907" i="13" s="1"/>
  <c r="AD1907" i="13" s="1"/>
  <c r="L1907" i="13"/>
  <c r="B1908" i="13"/>
  <c r="X1907" i="13"/>
  <c r="I1909" i="3"/>
  <c r="Q1907" i="13" l="1"/>
  <c r="O1908" i="13"/>
  <c r="Q1908" i="13" s="1"/>
  <c r="R1908" i="13"/>
  <c r="AB1908" i="13"/>
  <c r="AC1908" i="13" s="1"/>
  <c r="AD1908" i="13" s="1"/>
  <c r="G1908" i="13"/>
  <c r="L1908" i="13"/>
  <c r="B1909" i="13"/>
  <c r="X1908" i="13"/>
  <c r="I1910" i="3"/>
  <c r="P1908" i="13" l="1"/>
  <c r="O1909" i="13"/>
  <c r="P1909" i="13" s="1"/>
  <c r="R1909" i="13"/>
  <c r="L1909" i="13"/>
  <c r="G1909" i="13"/>
  <c r="AB1909" i="13"/>
  <c r="AC1909" i="13" s="1"/>
  <c r="AD1909" i="13" s="1"/>
  <c r="X1909" i="13"/>
  <c r="B1910" i="13"/>
  <c r="I1911" i="3"/>
  <c r="Q1909" i="13" l="1"/>
  <c r="O1910" i="13"/>
  <c r="Q1910" i="13" s="1"/>
  <c r="R1910" i="13"/>
  <c r="L1910" i="13"/>
  <c r="G1910" i="13"/>
  <c r="AB1910" i="13"/>
  <c r="AC1910" i="13" s="1"/>
  <c r="AD1910" i="13" s="1"/>
  <c r="B1911" i="13"/>
  <c r="X1910" i="13"/>
  <c r="I1912" i="3"/>
  <c r="P1910" i="13" l="1"/>
  <c r="O1911" i="13"/>
  <c r="Q1911" i="13" s="1"/>
  <c r="R1911" i="13"/>
  <c r="G1911" i="13"/>
  <c r="AB1911" i="13"/>
  <c r="AC1911" i="13" s="1"/>
  <c r="AD1911" i="13" s="1"/>
  <c r="X1911" i="13"/>
  <c r="L1911" i="13"/>
  <c r="B1912" i="13"/>
  <c r="I1913" i="3"/>
  <c r="P1911" i="13" l="1"/>
  <c r="O1912" i="13"/>
  <c r="P1912" i="13" s="1"/>
  <c r="R1912" i="13"/>
  <c r="X1912" i="13"/>
  <c r="G1912" i="13"/>
  <c r="AB1912" i="13"/>
  <c r="AC1912" i="13" s="1"/>
  <c r="AD1912" i="13" s="1"/>
  <c r="L1912" i="13"/>
  <c r="B1913" i="13"/>
  <c r="I1914" i="3"/>
  <c r="Q1912" i="13" l="1"/>
  <c r="O1913" i="13"/>
  <c r="P1913" i="13" s="1"/>
  <c r="R1913" i="13"/>
  <c r="G1913" i="13"/>
  <c r="X1913" i="13"/>
  <c r="AB1913" i="13"/>
  <c r="AC1913" i="13" s="1"/>
  <c r="AD1913" i="13" s="1"/>
  <c r="L1913" i="13"/>
  <c r="B1914" i="13"/>
  <c r="I1915" i="3"/>
  <c r="Q1913" i="13" l="1"/>
  <c r="O1914" i="13"/>
  <c r="P1914" i="13" s="1"/>
  <c r="R1914" i="13"/>
  <c r="AB1914" i="13"/>
  <c r="AC1914" i="13" s="1"/>
  <c r="AD1914" i="13" s="1"/>
  <c r="L1914" i="13"/>
  <c r="G1914" i="13"/>
  <c r="B1915" i="13"/>
  <c r="X1914" i="13"/>
  <c r="I1916" i="3"/>
  <c r="Q1914" i="13" l="1"/>
  <c r="O1915" i="13"/>
  <c r="P1915" i="13" s="1"/>
  <c r="R1915" i="13"/>
  <c r="G1915" i="13"/>
  <c r="AB1915" i="13"/>
  <c r="AC1915" i="13" s="1"/>
  <c r="AD1915" i="13" s="1"/>
  <c r="L1915" i="13"/>
  <c r="B1916" i="13"/>
  <c r="X1915" i="13"/>
  <c r="I1917" i="3"/>
  <c r="Q1915" i="13" l="1"/>
  <c r="O1916" i="13"/>
  <c r="P1916" i="13" s="1"/>
  <c r="R1916" i="13"/>
  <c r="AB1916" i="13"/>
  <c r="AC1916" i="13" s="1"/>
  <c r="AD1916" i="13" s="1"/>
  <c r="G1916" i="13"/>
  <c r="L1916" i="13"/>
  <c r="X1916" i="13"/>
  <c r="B1917" i="13"/>
  <c r="I1918" i="3"/>
  <c r="Q1916" i="13" l="1"/>
  <c r="O1917" i="13"/>
  <c r="Q1917" i="13" s="1"/>
  <c r="R1917" i="13"/>
  <c r="L1917" i="13"/>
  <c r="G1917" i="13"/>
  <c r="AB1917" i="13"/>
  <c r="AC1917" i="13" s="1"/>
  <c r="AD1917" i="13" s="1"/>
  <c r="X1917" i="13"/>
  <c r="B1918" i="13"/>
  <c r="I1919" i="3"/>
  <c r="P1917" i="13" l="1"/>
  <c r="O1918" i="13"/>
  <c r="P1918" i="13" s="1"/>
  <c r="R1918" i="13"/>
  <c r="AB1918" i="13"/>
  <c r="AC1918" i="13" s="1"/>
  <c r="AD1918" i="13" s="1"/>
  <c r="L1918" i="13"/>
  <c r="G1918" i="13"/>
  <c r="B1919" i="13"/>
  <c r="X1918" i="13"/>
  <c r="I1920" i="3"/>
  <c r="Q1918" i="13" l="1"/>
  <c r="O1919" i="13"/>
  <c r="Q1919" i="13" s="1"/>
  <c r="R1919" i="13"/>
  <c r="G1919" i="13"/>
  <c r="AB1919" i="13"/>
  <c r="AC1919" i="13" s="1"/>
  <c r="AD1919" i="13" s="1"/>
  <c r="L1919" i="13"/>
  <c r="X1919" i="13"/>
  <c r="B1920" i="13"/>
  <c r="I1921" i="3"/>
  <c r="P1919" i="13" l="1"/>
  <c r="O1920" i="13"/>
  <c r="Q1920" i="13" s="1"/>
  <c r="R1920" i="13"/>
  <c r="L1920" i="13"/>
  <c r="G1920" i="13"/>
  <c r="AB1920" i="13"/>
  <c r="AC1920" i="13" s="1"/>
  <c r="AD1920" i="13" s="1"/>
  <c r="B1921" i="13"/>
  <c r="X1920" i="13"/>
  <c r="I1922" i="3"/>
  <c r="P1920" i="13" l="1"/>
  <c r="O1921" i="13"/>
  <c r="P1921" i="13" s="1"/>
  <c r="R1921" i="13"/>
  <c r="X1921" i="13"/>
  <c r="AB1921" i="13"/>
  <c r="AC1921" i="13" s="1"/>
  <c r="AD1921" i="13" s="1"/>
  <c r="L1921" i="13"/>
  <c r="G1921" i="13"/>
  <c r="B1922" i="13"/>
  <c r="I1923" i="3"/>
  <c r="Q1921" i="13" l="1"/>
  <c r="O1922" i="13"/>
  <c r="P1922" i="13" s="1"/>
  <c r="R1922" i="13"/>
  <c r="L1922" i="13"/>
  <c r="G1922" i="13"/>
  <c r="AB1922" i="13"/>
  <c r="AC1922" i="13" s="1"/>
  <c r="AD1922" i="13" s="1"/>
  <c r="B1923" i="13"/>
  <c r="X1922" i="13"/>
  <c r="I1924" i="3"/>
  <c r="Q1922" i="13" l="1"/>
  <c r="O1923" i="13"/>
  <c r="P1923" i="13" s="1"/>
  <c r="R1923" i="13"/>
  <c r="G1923" i="13"/>
  <c r="AB1923" i="13"/>
  <c r="AC1923" i="13" s="1"/>
  <c r="AD1923" i="13" s="1"/>
  <c r="L1923" i="13"/>
  <c r="X1923" i="13"/>
  <c r="B1924" i="13"/>
  <c r="I1925" i="3"/>
  <c r="Q1923" i="13" l="1"/>
  <c r="O1924" i="13"/>
  <c r="P1924" i="13" s="1"/>
  <c r="R1924" i="13"/>
  <c r="G1924" i="13"/>
  <c r="AB1924" i="13"/>
  <c r="AC1924" i="13" s="1"/>
  <c r="AD1924" i="13" s="1"/>
  <c r="L1924" i="13"/>
  <c r="B1925" i="13"/>
  <c r="X1924" i="13"/>
  <c r="I1926" i="3"/>
  <c r="Q1924" i="13" l="1"/>
  <c r="O1925" i="13"/>
  <c r="P1925" i="13" s="1"/>
  <c r="R1925" i="13"/>
  <c r="L1925" i="13"/>
  <c r="G1925" i="13"/>
  <c r="AB1925" i="13"/>
  <c r="AC1925" i="13" s="1"/>
  <c r="AD1925" i="13" s="1"/>
  <c r="B1926" i="13"/>
  <c r="X1925" i="13"/>
  <c r="I1927" i="3"/>
  <c r="Q1925" i="13" l="1"/>
  <c r="O1926" i="13"/>
  <c r="P1926" i="13" s="1"/>
  <c r="R1926" i="13"/>
  <c r="L1926" i="13"/>
  <c r="G1926" i="13"/>
  <c r="AB1926" i="13"/>
  <c r="AC1926" i="13" s="1"/>
  <c r="AD1926" i="13" s="1"/>
  <c r="B1927" i="13"/>
  <c r="X1926" i="13"/>
  <c r="I1928" i="3"/>
  <c r="Q1926" i="13" l="1"/>
  <c r="O1927" i="13"/>
  <c r="Q1927" i="13" s="1"/>
  <c r="R1927" i="13"/>
  <c r="L1927" i="13"/>
  <c r="G1927" i="13"/>
  <c r="AB1927" i="13"/>
  <c r="AC1927" i="13" s="1"/>
  <c r="AD1927" i="13" s="1"/>
  <c r="B1928" i="13"/>
  <c r="X1927" i="13"/>
  <c r="I1929" i="3"/>
  <c r="P1927" i="13" l="1"/>
  <c r="O1928" i="13"/>
  <c r="Q1928" i="13" s="1"/>
  <c r="R1928" i="13"/>
  <c r="L1928" i="13"/>
  <c r="G1928" i="13"/>
  <c r="B1929" i="13"/>
  <c r="AB1928" i="13"/>
  <c r="AC1928" i="13" s="1"/>
  <c r="AD1928" i="13" s="1"/>
  <c r="X1928" i="13"/>
  <c r="I1930" i="3"/>
  <c r="O1929" i="13" l="1"/>
  <c r="P1929" i="13" s="1"/>
  <c r="R1929" i="13"/>
  <c r="P1928" i="13"/>
  <c r="L1929" i="13"/>
  <c r="G1929" i="13"/>
  <c r="X1929" i="13"/>
  <c r="AB1929" i="13"/>
  <c r="AC1929" i="13" s="1"/>
  <c r="AD1929" i="13" s="1"/>
  <c r="B1930" i="13"/>
  <c r="I1931" i="3"/>
  <c r="Q1929" i="13" l="1"/>
  <c r="O1930" i="13"/>
  <c r="Q1930" i="13" s="1"/>
  <c r="R1930" i="13"/>
  <c r="L1930" i="13"/>
  <c r="G1930" i="13"/>
  <c r="AB1930" i="13"/>
  <c r="AC1930" i="13" s="1"/>
  <c r="AD1930" i="13" s="1"/>
  <c r="B1931" i="13"/>
  <c r="X1930" i="13"/>
  <c r="I1932" i="3"/>
  <c r="P1930" i="13" l="1"/>
  <c r="O1931" i="13"/>
  <c r="P1931" i="13" s="1"/>
  <c r="R1931" i="13"/>
  <c r="G1931" i="13"/>
  <c r="AB1931" i="13"/>
  <c r="AC1931" i="13" s="1"/>
  <c r="AD1931" i="13" s="1"/>
  <c r="L1931" i="13"/>
  <c r="B1932" i="13"/>
  <c r="X1931" i="13"/>
  <c r="I1933" i="3"/>
  <c r="Q1931" i="13" l="1"/>
  <c r="O1932" i="13"/>
  <c r="P1932" i="13" s="1"/>
  <c r="R1932" i="13"/>
  <c r="G1932" i="13"/>
  <c r="AB1932" i="13"/>
  <c r="AC1932" i="13" s="1"/>
  <c r="AD1932" i="13" s="1"/>
  <c r="L1932" i="13"/>
  <c r="B1933" i="13"/>
  <c r="X1932" i="13"/>
  <c r="I1934" i="3"/>
  <c r="O1933" i="13" l="1"/>
  <c r="P1933" i="13" s="1"/>
  <c r="R1933" i="13"/>
  <c r="Q1932" i="13"/>
  <c r="AB1933" i="13"/>
  <c r="AC1933" i="13" s="1"/>
  <c r="AD1933" i="13" s="1"/>
  <c r="X1933" i="13"/>
  <c r="L1933" i="13"/>
  <c r="G1933" i="13"/>
  <c r="B1934" i="13"/>
  <c r="I1935" i="3"/>
  <c r="Q1933" i="13" l="1"/>
  <c r="O1934" i="13"/>
  <c r="P1934" i="13" s="1"/>
  <c r="R1934" i="13"/>
  <c r="AB1934" i="13"/>
  <c r="AC1934" i="13" s="1"/>
  <c r="AD1934" i="13" s="1"/>
  <c r="L1934" i="13"/>
  <c r="G1934" i="13"/>
  <c r="B1935" i="13"/>
  <c r="X1934" i="13"/>
  <c r="I1936" i="3"/>
  <c r="Q1934" i="13" l="1"/>
  <c r="O1935" i="13"/>
  <c r="P1935" i="13" s="1"/>
  <c r="R1935" i="13"/>
  <c r="G1935" i="13"/>
  <c r="AB1935" i="13"/>
  <c r="AC1935" i="13" s="1"/>
  <c r="AD1935" i="13" s="1"/>
  <c r="L1935" i="13"/>
  <c r="B1936" i="13"/>
  <c r="X1935" i="13"/>
  <c r="I1937" i="3"/>
  <c r="Q1935" i="13" l="1"/>
  <c r="O1936" i="13"/>
  <c r="Q1936" i="13" s="1"/>
  <c r="R1936" i="13"/>
  <c r="L1936" i="13"/>
  <c r="G1936" i="13"/>
  <c r="AB1936" i="13"/>
  <c r="AC1936" i="13" s="1"/>
  <c r="AD1936" i="13" s="1"/>
  <c r="B1937" i="13"/>
  <c r="X1936" i="13"/>
  <c r="I1938" i="3"/>
  <c r="P1936" i="13" l="1"/>
  <c r="O1937" i="13"/>
  <c r="P1937" i="13" s="1"/>
  <c r="R1937" i="13"/>
  <c r="G1937" i="13"/>
  <c r="AB1937" i="13"/>
  <c r="AC1937" i="13" s="1"/>
  <c r="AD1937" i="13" s="1"/>
  <c r="L1937" i="13"/>
  <c r="B1938" i="13"/>
  <c r="X1937" i="13"/>
  <c r="I1939" i="3"/>
  <c r="O1938" i="13" l="1"/>
  <c r="Q1938" i="13" s="1"/>
  <c r="R1938" i="13"/>
  <c r="Q1937" i="13"/>
  <c r="G1938" i="13"/>
  <c r="L1938" i="13"/>
  <c r="AB1938" i="13"/>
  <c r="AC1938" i="13" s="1"/>
  <c r="AD1938" i="13" s="1"/>
  <c r="B1939" i="13"/>
  <c r="X1938" i="13"/>
  <c r="P1938" i="13"/>
  <c r="I1940" i="3"/>
  <c r="O1939" i="13" l="1"/>
  <c r="P1939" i="13" s="1"/>
  <c r="R1939" i="13"/>
  <c r="L1939" i="13"/>
  <c r="G1939" i="13"/>
  <c r="AB1939" i="13"/>
  <c r="AC1939" i="13" s="1"/>
  <c r="AD1939" i="13" s="1"/>
  <c r="B1940" i="13"/>
  <c r="X1939" i="13"/>
  <c r="I1941" i="3"/>
  <c r="Q1939" i="13" l="1"/>
  <c r="O1940" i="13"/>
  <c r="P1940" i="13" s="1"/>
  <c r="R1940" i="13"/>
  <c r="AB1940" i="13"/>
  <c r="AC1940" i="13" s="1"/>
  <c r="AD1940" i="13" s="1"/>
  <c r="L1940" i="13"/>
  <c r="G1940" i="13"/>
  <c r="B1941" i="13"/>
  <c r="X1940" i="13"/>
  <c r="I1942" i="3"/>
  <c r="Q1940" i="13" l="1"/>
  <c r="O1941" i="13"/>
  <c r="P1941" i="13" s="1"/>
  <c r="R1941" i="13"/>
  <c r="L1941" i="13"/>
  <c r="AB1941" i="13"/>
  <c r="AC1941" i="13" s="1"/>
  <c r="AD1941" i="13" s="1"/>
  <c r="G1941" i="13"/>
  <c r="B1942" i="13"/>
  <c r="X1941" i="13"/>
  <c r="I1943" i="3"/>
  <c r="Q1941" i="13" l="1"/>
  <c r="O1942" i="13"/>
  <c r="Q1942" i="13" s="1"/>
  <c r="R1942" i="13"/>
  <c r="L1942" i="13"/>
  <c r="G1942" i="13"/>
  <c r="AB1942" i="13"/>
  <c r="AC1942" i="13" s="1"/>
  <c r="AD1942" i="13" s="1"/>
  <c r="B1943" i="13"/>
  <c r="X1942" i="13"/>
  <c r="I1944" i="3"/>
  <c r="O1943" i="13" l="1"/>
  <c r="P1943" i="13" s="1"/>
  <c r="R1943" i="13"/>
  <c r="P1942" i="13"/>
  <c r="L1943" i="13"/>
  <c r="G1943" i="13"/>
  <c r="AB1943" i="13"/>
  <c r="AC1943" i="13" s="1"/>
  <c r="AD1943" i="13" s="1"/>
  <c r="B1944" i="13"/>
  <c r="X1943" i="13"/>
  <c r="I1945" i="3"/>
  <c r="Q1943" i="13" l="1"/>
  <c r="O1944" i="13"/>
  <c r="Q1944" i="13" s="1"/>
  <c r="R1944" i="13"/>
  <c r="G1944" i="13"/>
  <c r="AB1944" i="13"/>
  <c r="AC1944" i="13" s="1"/>
  <c r="AD1944" i="13" s="1"/>
  <c r="L1944" i="13"/>
  <c r="B1945" i="13"/>
  <c r="X1944" i="13"/>
  <c r="I1946" i="3"/>
  <c r="P1944" i="13" l="1"/>
  <c r="O1945" i="13"/>
  <c r="P1945" i="13" s="1"/>
  <c r="R1945" i="13"/>
  <c r="G1945" i="13"/>
  <c r="AB1945" i="13"/>
  <c r="AC1945" i="13" s="1"/>
  <c r="AD1945" i="13" s="1"/>
  <c r="L1945" i="13"/>
  <c r="B1946" i="13"/>
  <c r="X1945" i="13"/>
  <c r="I1947" i="3"/>
  <c r="Q1945" i="13" l="1"/>
  <c r="O1946" i="13"/>
  <c r="P1946" i="13" s="1"/>
  <c r="R1946" i="13"/>
  <c r="L1946" i="13"/>
  <c r="G1946" i="13"/>
  <c r="AB1946" i="13"/>
  <c r="AC1946" i="13" s="1"/>
  <c r="AD1946" i="13" s="1"/>
  <c r="B1947" i="13"/>
  <c r="X1946" i="13"/>
  <c r="I1948" i="3"/>
  <c r="Q1946" i="13" l="1"/>
  <c r="O1947" i="13"/>
  <c r="Q1947" i="13" s="1"/>
  <c r="R1947" i="13"/>
  <c r="L1947" i="13"/>
  <c r="G1947" i="13"/>
  <c r="AB1947" i="13"/>
  <c r="AC1947" i="13" s="1"/>
  <c r="AD1947" i="13" s="1"/>
  <c r="B1948" i="13"/>
  <c r="X1947" i="13"/>
  <c r="I1949" i="3"/>
  <c r="P1947" i="13" l="1"/>
  <c r="O1948" i="13"/>
  <c r="Q1948" i="13" s="1"/>
  <c r="R1948" i="13"/>
  <c r="L1948" i="13"/>
  <c r="AB1948" i="13"/>
  <c r="AC1948" i="13" s="1"/>
  <c r="AD1948" i="13" s="1"/>
  <c r="B1949" i="13"/>
  <c r="G1948" i="13"/>
  <c r="X1948" i="13"/>
  <c r="I1950" i="3"/>
  <c r="P1948" i="13" l="1"/>
  <c r="O1949" i="13"/>
  <c r="P1949" i="13" s="1"/>
  <c r="R1949" i="13"/>
  <c r="AB1949" i="13"/>
  <c r="AC1949" i="13" s="1"/>
  <c r="AD1949" i="13" s="1"/>
  <c r="L1949" i="13"/>
  <c r="G1949" i="13"/>
  <c r="B1950" i="13"/>
  <c r="X1949" i="13"/>
  <c r="I1951" i="3"/>
  <c r="Q1949" i="13" l="1"/>
  <c r="O1950" i="13"/>
  <c r="Q1950" i="13" s="1"/>
  <c r="R1950" i="13"/>
  <c r="G1950" i="13"/>
  <c r="AB1950" i="13"/>
  <c r="AC1950" i="13" s="1"/>
  <c r="AD1950" i="13" s="1"/>
  <c r="L1950" i="13"/>
  <c r="B1951" i="13"/>
  <c r="X1950" i="13"/>
  <c r="I1952" i="3"/>
  <c r="P1950" i="13" l="1"/>
  <c r="O1951" i="13"/>
  <c r="P1951" i="13" s="1"/>
  <c r="R1951" i="13"/>
  <c r="AB1951" i="13"/>
  <c r="AC1951" i="13" s="1"/>
  <c r="AD1951" i="13" s="1"/>
  <c r="G1951" i="13"/>
  <c r="B1952" i="13"/>
  <c r="L1951" i="13"/>
  <c r="X1951" i="13"/>
  <c r="I1953" i="3"/>
  <c r="Q1951" i="13" l="1"/>
  <c r="O1952" i="13"/>
  <c r="P1952" i="13" s="1"/>
  <c r="R1952" i="13"/>
  <c r="AB1952" i="13"/>
  <c r="AC1952" i="13" s="1"/>
  <c r="AD1952" i="13" s="1"/>
  <c r="G1952" i="13"/>
  <c r="L1952" i="13"/>
  <c r="B1953" i="13"/>
  <c r="X1952" i="13"/>
  <c r="I1954" i="3"/>
  <c r="Q1952" i="13" l="1"/>
  <c r="O1953" i="13"/>
  <c r="P1953" i="13" s="1"/>
  <c r="R1953" i="13"/>
  <c r="G1953" i="13"/>
  <c r="AB1953" i="13"/>
  <c r="AC1953" i="13" s="1"/>
  <c r="AD1953" i="13" s="1"/>
  <c r="L1953" i="13"/>
  <c r="B1954" i="13"/>
  <c r="X1953" i="13"/>
  <c r="I1955" i="3"/>
  <c r="Q1953" i="13" l="1"/>
  <c r="O1954" i="13"/>
  <c r="P1954" i="13" s="1"/>
  <c r="R1954" i="13"/>
  <c r="L1954" i="13"/>
  <c r="G1954" i="13"/>
  <c r="AB1954" i="13"/>
  <c r="AC1954" i="13" s="1"/>
  <c r="AD1954" i="13" s="1"/>
  <c r="B1955" i="13"/>
  <c r="X1954" i="13"/>
  <c r="I1956" i="3"/>
  <c r="Q1954" i="13" l="1"/>
  <c r="O1955" i="13"/>
  <c r="Q1955" i="13" s="1"/>
  <c r="R1955" i="13"/>
  <c r="G1955" i="13"/>
  <c r="AB1955" i="13"/>
  <c r="AC1955" i="13" s="1"/>
  <c r="AD1955" i="13" s="1"/>
  <c r="L1955" i="13"/>
  <c r="B1956" i="13"/>
  <c r="X1955" i="13"/>
  <c r="I1957" i="3"/>
  <c r="P1955" i="13" l="1"/>
  <c r="O1956" i="13"/>
  <c r="Q1956" i="13" s="1"/>
  <c r="R1956" i="13"/>
  <c r="L1956" i="13"/>
  <c r="G1956" i="13"/>
  <c r="AB1956" i="13"/>
  <c r="AC1956" i="13" s="1"/>
  <c r="AD1956" i="13" s="1"/>
  <c r="B1957" i="13"/>
  <c r="X1956" i="13"/>
  <c r="I1958" i="3"/>
  <c r="P1956" i="13" l="1"/>
  <c r="O1957" i="13"/>
  <c r="Q1957" i="13" s="1"/>
  <c r="R1957" i="13"/>
  <c r="L1957" i="13"/>
  <c r="G1957" i="13"/>
  <c r="AB1957" i="13"/>
  <c r="AC1957" i="13" s="1"/>
  <c r="AD1957" i="13" s="1"/>
  <c r="B1958" i="13"/>
  <c r="X1957" i="13"/>
  <c r="I1959" i="3"/>
  <c r="P1957" i="13" l="1"/>
  <c r="O1958" i="13"/>
  <c r="P1958" i="13" s="1"/>
  <c r="R1958" i="13"/>
  <c r="G1958" i="13"/>
  <c r="AB1958" i="13"/>
  <c r="AC1958" i="13" s="1"/>
  <c r="AD1958" i="13" s="1"/>
  <c r="L1958" i="13"/>
  <c r="B1959" i="13"/>
  <c r="X1958" i="13"/>
  <c r="I1960" i="3"/>
  <c r="Q1958" i="13" l="1"/>
  <c r="O1959" i="13"/>
  <c r="P1959" i="13" s="1"/>
  <c r="R1959" i="13"/>
  <c r="L1959" i="13"/>
  <c r="G1959" i="13"/>
  <c r="AB1959" i="13"/>
  <c r="AC1959" i="13" s="1"/>
  <c r="AD1959" i="13" s="1"/>
  <c r="B1960" i="13"/>
  <c r="X1959" i="13"/>
  <c r="I1961" i="3"/>
  <c r="Q1959" i="13" l="1"/>
  <c r="O1960" i="13"/>
  <c r="P1960" i="13" s="1"/>
  <c r="R1960" i="13"/>
  <c r="G1960" i="13"/>
  <c r="AB1960" i="13"/>
  <c r="AC1960" i="13" s="1"/>
  <c r="AD1960" i="13" s="1"/>
  <c r="L1960" i="13"/>
  <c r="B1961" i="13"/>
  <c r="X1960" i="13"/>
  <c r="I1962" i="3"/>
  <c r="Q1960" i="13" l="1"/>
  <c r="O1961" i="13"/>
  <c r="P1961" i="13" s="1"/>
  <c r="R1961" i="13"/>
  <c r="G1961" i="13"/>
  <c r="AB1961" i="13"/>
  <c r="AC1961" i="13" s="1"/>
  <c r="AD1961" i="13" s="1"/>
  <c r="L1961" i="13"/>
  <c r="B1962" i="13"/>
  <c r="X1961" i="13"/>
  <c r="I1963" i="3"/>
  <c r="Q1961" i="13" l="1"/>
  <c r="O1962" i="13"/>
  <c r="Q1962" i="13" s="1"/>
  <c r="R1962" i="13"/>
  <c r="G1962" i="13"/>
  <c r="AB1962" i="13"/>
  <c r="AC1962" i="13" s="1"/>
  <c r="AD1962" i="13" s="1"/>
  <c r="L1962" i="13"/>
  <c r="B1963" i="13"/>
  <c r="X1962" i="13"/>
  <c r="I1964" i="3"/>
  <c r="P1962" i="13" l="1"/>
  <c r="O1963" i="13"/>
  <c r="Q1963" i="13" s="1"/>
  <c r="R1963" i="13"/>
  <c r="L1963" i="13"/>
  <c r="G1963" i="13"/>
  <c r="AB1963" i="13"/>
  <c r="AC1963" i="13" s="1"/>
  <c r="AD1963" i="13" s="1"/>
  <c r="B1964" i="13"/>
  <c r="X1963" i="13"/>
  <c r="I1965" i="3"/>
  <c r="O1964" i="13" l="1"/>
  <c r="P1964" i="13" s="1"/>
  <c r="R1964" i="13"/>
  <c r="P1963" i="13"/>
  <c r="G1964" i="13"/>
  <c r="L1964" i="13"/>
  <c r="AB1964" i="13"/>
  <c r="AC1964" i="13" s="1"/>
  <c r="AD1964" i="13" s="1"/>
  <c r="X1964" i="13"/>
  <c r="B1965" i="13"/>
  <c r="I1966" i="3"/>
  <c r="Q1964" i="13" l="1"/>
  <c r="O1965" i="13"/>
  <c r="Q1965" i="13" s="1"/>
  <c r="R1965" i="13"/>
  <c r="L1965" i="13"/>
  <c r="B1966" i="13"/>
  <c r="G1965" i="13"/>
  <c r="AB1965" i="13"/>
  <c r="AC1965" i="13" s="1"/>
  <c r="AD1965" i="13" s="1"/>
  <c r="X1965" i="13"/>
  <c r="I1967" i="3"/>
  <c r="P1965" i="13" l="1"/>
  <c r="O1966" i="13"/>
  <c r="P1966" i="13" s="1"/>
  <c r="R1966" i="13"/>
  <c r="L1966" i="13"/>
  <c r="G1966" i="13"/>
  <c r="AB1966" i="13"/>
  <c r="AC1966" i="13" s="1"/>
  <c r="AD1966" i="13" s="1"/>
  <c r="B1967" i="13"/>
  <c r="X1966" i="13"/>
  <c r="I1968" i="3"/>
  <c r="Q1966" i="13" l="1"/>
  <c r="O1967" i="13"/>
  <c r="P1967" i="13" s="1"/>
  <c r="R1967" i="13"/>
  <c r="AB1967" i="13"/>
  <c r="AC1967" i="13" s="1"/>
  <c r="AD1967" i="13" s="1"/>
  <c r="X1967" i="13"/>
  <c r="G1967" i="13"/>
  <c r="L1967" i="13"/>
  <c r="B1968" i="13"/>
  <c r="I1969" i="3"/>
  <c r="Q1967" i="13" l="1"/>
  <c r="O1968" i="13"/>
  <c r="Q1968" i="13" s="1"/>
  <c r="R1968" i="13"/>
  <c r="G1968" i="13"/>
  <c r="L1968" i="13"/>
  <c r="B1969" i="13"/>
  <c r="AB1968" i="13"/>
  <c r="AC1968" i="13" s="1"/>
  <c r="AD1968" i="13" s="1"/>
  <c r="X1968" i="13"/>
  <c r="I1970" i="3"/>
  <c r="O1969" i="13" l="1"/>
  <c r="P1969" i="13" s="1"/>
  <c r="R1969" i="13"/>
  <c r="P1968" i="13"/>
  <c r="G1969" i="13"/>
  <c r="AB1969" i="13"/>
  <c r="AC1969" i="13" s="1"/>
  <c r="AD1969" i="13" s="1"/>
  <c r="L1969" i="13"/>
  <c r="B1970" i="13"/>
  <c r="X1969" i="13"/>
  <c r="Q1969" i="13"/>
  <c r="I1971" i="3"/>
  <c r="O1970" i="13" l="1"/>
  <c r="P1970" i="13" s="1"/>
  <c r="R1970" i="13"/>
  <c r="L1970" i="13"/>
  <c r="G1970" i="13"/>
  <c r="AB1970" i="13"/>
  <c r="AC1970" i="13" s="1"/>
  <c r="AD1970" i="13" s="1"/>
  <c r="B1971" i="13"/>
  <c r="X1970" i="13"/>
  <c r="I1972" i="3"/>
  <c r="Q1970" i="13" l="1"/>
  <c r="O1971" i="13"/>
  <c r="P1971" i="13" s="1"/>
  <c r="R1971" i="13"/>
  <c r="L1971" i="13"/>
  <c r="G1971" i="13"/>
  <c r="AB1971" i="13"/>
  <c r="AC1971" i="13" s="1"/>
  <c r="AD1971" i="13" s="1"/>
  <c r="B1972" i="13"/>
  <c r="X1971" i="13"/>
  <c r="I1973" i="3"/>
  <c r="Q1971" i="13" l="1"/>
  <c r="O1972" i="13"/>
  <c r="P1972" i="13" s="1"/>
  <c r="R1972" i="13"/>
  <c r="L1972" i="13"/>
  <c r="G1972" i="13"/>
  <c r="AB1972" i="13"/>
  <c r="AC1972" i="13" s="1"/>
  <c r="AD1972" i="13" s="1"/>
  <c r="B1973" i="13"/>
  <c r="X1972" i="13"/>
  <c r="I1974" i="3"/>
  <c r="Q1972" i="13" l="1"/>
  <c r="O1973" i="13"/>
  <c r="P1973" i="13" s="1"/>
  <c r="R1973" i="13"/>
  <c r="G1973" i="13"/>
  <c r="L1973" i="13"/>
  <c r="AB1973" i="13"/>
  <c r="AC1973" i="13" s="1"/>
  <c r="AD1973" i="13" s="1"/>
  <c r="B1974" i="13"/>
  <c r="X1973" i="13"/>
  <c r="I1975" i="3"/>
  <c r="Q1973" i="13" l="1"/>
  <c r="O1974" i="13"/>
  <c r="Q1974" i="13" s="1"/>
  <c r="R1974" i="13"/>
  <c r="L1974" i="13"/>
  <c r="AB1974" i="13"/>
  <c r="AC1974" i="13" s="1"/>
  <c r="AD1974" i="13" s="1"/>
  <c r="G1974" i="13"/>
  <c r="B1975" i="13"/>
  <c r="X1974" i="13"/>
  <c r="I1976" i="3"/>
  <c r="P1974" i="13" l="1"/>
  <c r="O1975" i="13"/>
  <c r="Q1975" i="13" s="1"/>
  <c r="R1975" i="13"/>
  <c r="L1975" i="13"/>
  <c r="AB1975" i="13"/>
  <c r="AC1975" i="13" s="1"/>
  <c r="AD1975" i="13" s="1"/>
  <c r="G1975" i="13"/>
  <c r="B1976" i="13"/>
  <c r="X1975" i="13"/>
  <c r="I1977" i="3"/>
  <c r="P1975" i="13" l="1"/>
  <c r="O1976" i="13"/>
  <c r="P1976" i="13" s="1"/>
  <c r="R1976" i="13"/>
  <c r="AB1976" i="13"/>
  <c r="AC1976" i="13" s="1"/>
  <c r="AD1976" i="13" s="1"/>
  <c r="X1976" i="13"/>
  <c r="B1977" i="13"/>
  <c r="L1976" i="13"/>
  <c r="G1976" i="13"/>
  <c r="I1978" i="3"/>
  <c r="Q1976" i="13" l="1"/>
  <c r="O1977" i="13"/>
  <c r="Q1977" i="13" s="1"/>
  <c r="R1977" i="13"/>
  <c r="G1977" i="13"/>
  <c r="AB1977" i="13"/>
  <c r="AC1977" i="13" s="1"/>
  <c r="AD1977" i="13" s="1"/>
  <c r="X1977" i="13"/>
  <c r="L1977" i="13"/>
  <c r="B1978" i="13"/>
  <c r="I1979" i="3"/>
  <c r="P1977" i="13" l="1"/>
  <c r="O1978" i="13"/>
  <c r="P1978" i="13" s="1"/>
  <c r="R1978" i="13"/>
  <c r="L1978" i="13"/>
  <c r="G1978" i="13"/>
  <c r="AB1978" i="13"/>
  <c r="AC1978" i="13" s="1"/>
  <c r="AD1978" i="13" s="1"/>
  <c r="B1979" i="13"/>
  <c r="X1978" i="13"/>
  <c r="I1980" i="3"/>
  <c r="Q1978" i="13" l="1"/>
  <c r="O1979" i="13"/>
  <c r="P1979" i="13" s="1"/>
  <c r="R1979" i="13"/>
  <c r="B1980" i="13"/>
  <c r="L1979" i="13"/>
  <c r="G1979" i="13"/>
  <c r="AB1979" i="13"/>
  <c r="AC1979" i="13" s="1"/>
  <c r="AD1979" i="13" s="1"/>
  <c r="X1979" i="13"/>
  <c r="I1981" i="3"/>
  <c r="Q1979" i="13" l="1"/>
  <c r="O1980" i="13"/>
  <c r="P1980" i="13" s="1"/>
  <c r="R1980" i="13"/>
  <c r="G1980" i="13"/>
  <c r="B1981" i="13"/>
  <c r="AB1980" i="13"/>
  <c r="AC1980" i="13" s="1"/>
  <c r="AD1980" i="13" s="1"/>
  <c r="L1980" i="13"/>
  <c r="X1980" i="13"/>
  <c r="I1982" i="3"/>
  <c r="Q1980" i="13" l="1"/>
  <c r="O1981" i="13"/>
  <c r="Q1981" i="13" s="1"/>
  <c r="R1981" i="13"/>
  <c r="L1981" i="13"/>
  <c r="G1981" i="13"/>
  <c r="AB1981" i="13"/>
  <c r="AC1981" i="13" s="1"/>
  <c r="AD1981" i="13" s="1"/>
  <c r="B1982" i="13"/>
  <c r="X1981" i="13"/>
  <c r="I1983" i="3"/>
  <c r="P1981" i="13" l="1"/>
  <c r="O1982" i="13"/>
  <c r="P1982" i="13" s="1"/>
  <c r="R1982" i="13"/>
  <c r="G1982" i="13"/>
  <c r="AB1982" i="13"/>
  <c r="AC1982" i="13" s="1"/>
  <c r="AD1982" i="13" s="1"/>
  <c r="L1982" i="13"/>
  <c r="B1983" i="13"/>
  <c r="X1982" i="13"/>
  <c r="I1984" i="3"/>
  <c r="Q1982" i="13" l="1"/>
  <c r="O1983" i="13"/>
  <c r="P1983" i="13" s="1"/>
  <c r="R1983" i="13"/>
  <c r="AB1983" i="13"/>
  <c r="AC1983" i="13" s="1"/>
  <c r="AD1983" i="13" s="1"/>
  <c r="L1983" i="13"/>
  <c r="B1984" i="13"/>
  <c r="G1983" i="13"/>
  <c r="X1983" i="13"/>
  <c r="I1985" i="3"/>
  <c r="Q1983" i="13" l="1"/>
  <c r="O1984" i="13"/>
  <c r="P1984" i="13" s="1"/>
  <c r="R1984" i="13"/>
  <c r="L1984" i="13"/>
  <c r="X1984" i="13"/>
  <c r="G1984" i="13"/>
  <c r="AB1984" i="13"/>
  <c r="AC1984" i="13" s="1"/>
  <c r="AD1984" i="13" s="1"/>
  <c r="B1985" i="13"/>
  <c r="I1986" i="3"/>
  <c r="Q1984" i="13" l="1"/>
  <c r="O1985" i="13"/>
  <c r="P1985" i="13" s="1"/>
  <c r="R1985" i="13"/>
  <c r="B1986" i="13"/>
  <c r="L1985" i="13"/>
  <c r="G1985" i="13"/>
  <c r="AB1985" i="13"/>
  <c r="AC1985" i="13" s="1"/>
  <c r="AD1985" i="13" s="1"/>
  <c r="X1985" i="13"/>
  <c r="I1987" i="3"/>
  <c r="Q1985" i="13" l="1"/>
  <c r="O1986" i="13"/>
  <c r="Q1986" i="13" s="1"/>
  <c r="R1986" i="13"/>
  <c r="L1986" i="13"/>
  <c r="AB1986" i="13"/>
  <c r="AC1986" i="13" s="1"/>
  <c r="AD1986" i="13" s="1"/>
  <c r="G1986" i="13"/>
  <c r="X1986" i="13"/>
  <c r="B1987" i="13"/>
  <c r="I1988" i="3"/>
  <c r="P1986" i="13" l="1"/>
  <c r="O1987" i="13"/>
  <c r="P1987" i="13" s="1"/>
  <c r="R1987" i="13"/>
  <c r="L1987" i="13"/>
  <c r="G1987" i="13"/>
  <c r="AB1987" i="13"/>
  <c r="AC1987" i="13" s="1"/>
  <c r="AD1987" i="13" s="1"/>
  <c r="X1987" i="13"/>
  <c r="B1988" i="13"/>
  <c r="I1989" i="3"/>
  <c r="Q1987" i="13" l="1"/>
  <c r="O1988" i="13"/>
  <c r="P1988" i="13" s="1"/>
  <c r="R1988" i="13"/>
  <c r="G1988" i="13"/>
  <c r="B1989" i="13"/>
  <c r="L1988" i="13"/>
  <c r="AB1988" i="13"/>
  <c r="AC1988" i="13" s="1"/>
  <c r="AD1988" i="13" s="1"/>
  <c r="X1988" i="13"/>
  <c r="I1990" i="3"/>
  <c r="Q1988" i="13" l="1"/>
  <c r="O1989" i="13"/>
  <c r="Q1989" i="13" s="1"/>
  <c r="R1989" i="13"/>
  <c r="L1989" i="13"/>
  <c r="AB1989" i="13"/>
  <c r="AC1989" i="13" s="1"/>
  <c r="AD1989" i="13" s="1"/>
  <c r="G1989" i="13"/>
  <c r="X1989" i="13"/>
  <c r="B1990" i="13"/>
  <c r="I1991" i="3"/>
  <c r="P1989" i="13" l="1"/>
  <c r="O1990" i="13"/>
  <c r="Q1990" i="13" s="1"/>
  <c r="R1990" i="13"/>
  <c r="G1990" i="13"/>
  <c r="B1991" i="13"/>
  <c r="L1990" i="13"/>
  <c r="X1990" i="13"/>
  <c r="AB1990" i="13"/>
  <c r="AC1990" i="13" s="1"/>
  <c r="AD1990" i="13" s="1"/>
  <c r="I1992" i="3"/>
  <c r="P1990" i="13" l="1"/>
  <c r="O1991" i="13"/>
  <c r="P1991" i="13" s="1"/>
  <c r="R1991" i="13"/>
  <c r="AB1991" i="13"/>
  <c r="AC1991" i="13" s="1"/>
  <c r="AD1991" i="13" s="1"/>
  <c r="G1991" i="13"/>
  <c r="L1991" i="13"/>
  <c r="B1992" i="13"/>
  <c r="X1991" i="13"/>
  <c r="I1993" i="3"/>
  <c r="Q1991" i="13" l="1"/>
  <c r="O1992" i="13"/>
  <c r="P1992" i="13" s="1"/>
  <c r="R1992" i="13"/>
  <c r="AB1992" i="13"/>
  <c r="AC1992" i="13" s="1"/>
  <c r="AD1992" i="13" s="1"/>
  <c r="B1993" i="13"/>
  <c r="L1992" i="13"/>
  <c r="G1992" i="13"/>
  <c r="X1992" i="13"/>
  <c r="I1994" i="3"/>
  <c r="Q1992" i="13" l="1"/>
  <c r="O1993" i="13"/>
  <c r="P1993" i="13" s="1"/>
  <c r="R1993" i="13"/>
  <c r="AB1993" i="13"/>
  <c r="AC1993" i="13" s="1"/>
  <c r="AD1993" i="13" s="1"/>
  <c r="G1993" i="13"/>
  <c r="B1994" i="13"/>
  <c r="L1993" i="13"/>
  <c r="X1993" i="13"/>
  <c r="I1995" i="3"/>
  <c r="Q1993" i="13" l="1"/>
  <c r="O1994" i="13"/>
  <c r="Q1994" i="13" s="1"/>
  <c r="R1994" i="13"/>
  <c r="L1994" i="13"/>
  <c r="AB1994" i="13"/>
  <c r="AC1994" i="13" s="1"/>
  <c r="AD1994" i="13" s="1"/>
  <c r="B1995" i="13"/>
  <c r="G1994" i="13"/>
  <c r="X1994" i="13"/>
  <c r="I1996" i="3"/>
  <c r="P1994" i="13" l="1"/>
  <c r="O1995" i="13"/>
  <c r="P1995" i="13" s="1"/>
  <c r="R1995" i="13"/>
  <c r="AB1995" i="13"/>
  <c r="AC1995" i="13" s="1"/>
  <c r="AD1995" i="13" s="1"/>
  <c r="B1996" i="13"/>
  <c r="L1995" i="13"/>
  <c r="G1995" i="13"/>
  <c r="X1995" i="13"/>
  <c r="I1997" i="3"/>
  <c r="Q1995" i="13" l="1"/>
  <c r="O1996" i="13"/>
  <c r="P1996" i="13" s="1"/>
  <c r="R1996" i="13"/>
  <c r="L1996" i="13"/>
  <c r="G1996" i="13"/>
  <c r="B1997" i="13"/>
  <c r="AB1996" i="13"/>
  <c r="AC1996" i="13" s="1"/>
  <c r="AD1996" i="13" s="1"/>
  <c r="X1996" i="13"/>
  <c r="I1998" i="3"/>
  <c r="Q1996" i="13" l="1"/>
  <c r="O1997" i="13"/>
  <c r="Q1997" i="13" s="1"/>
  <c r="R1997" i="13"/>
  <c r="L1997" i="13"/>
  <c r="B1998" i="13"/>
  <c r="X1997" i="13"/>
  <c r="G1997" i="13"/>
  <c r="AB1997" i="13"/>
  <c r="AC1997" i="13" s="1"/>
  <c r="AD1997" i="13" s="1"/>
  <c r="I1999" i="3"/>
  <c r="P1997" i="13" l="1"/>
  <c r="O1998" i="13"/>
  <c r="P1998" i="13" s="1"/>
  <c r="R1998" i="13"/>
  <c r="L1998" i="13"/>
  <c r="G1998" i="13"/>
  <c r="AB1998" i="13"/>
  <c r="AC1998" i="13" s="1"/>
  <c r="AD1998" i="13" s="1"/>
  <c r="B1999" i="13"/>
  <c r="X1998" i="13"/>
  <c r="I2000" i="3"/>
  <c r="Q1998" i="13" l="1"/>
  <c r="O1999" i="13"/>
  <c r="Q1999" i="13" s="1"/>
  <c r="R1999" i="13"/>
  <c r="AB1999" i="13"/>
  <c r="AC1999" i="13" s="1"/>
  <c r="AD1999" i="13" s="1"/>
  <c r="B2000" i="13"/>
  <c r="L1999" i="13"/>
  <c r="G1999" i="13"/>
  <c r="X1999" i="13"/>
  <c r="I2001" i="3"/>
  <c r="P1999" i="13" l="1"/>
  <c r="O2000" i="13"/>
  <c r="P2000" i="13" s="1"/>
  <c r="R2000" i="13"/>
  <c r="AB2000" i="13"/>
  <c r="AC2000" i="13" s="1"/>
  <c r="AD2000" i="13" s="1"/>
  <c r="G2000" i="13"/>
  <c r="L2000" i="13"/>
  <c r="B2001" i="13"/>
  <c r="X2000" i="13"/>
  <c r="I2002" i="3"/>
  <c r="Q2000" i="13" l="1"/>
  <c r="O2001" i="13"/>
  <c r="Q2001" i="13" s="1"/>
  <c r="R2001" i="13"/>
  <c r="L2001" i="13"/>
  <c r="G2001" i="13"/>
  <c r="AB2001" i="13"/>
  <c r="AC2001" i="13" s="1"/>
  <c r="AD2001" i="13" s="1"/>
  <c r="B2002" i="13"/>
  <c r="X2001" i="13"/>
  <c r="I2003" i="3"/>
  <c r="P2001" i="13" l="1"/>
  <c r="O2002" i="13"/>
  <c r="P2002" i="13" s="1"/>
  <c r="R2002" i="13"/>
  <c r="L2002" i="13"/>
  <c r="G2002" i="13"/>
  <c r="AB2002" i="13"/>
  <c r="AC2002" i="13" s="1"/>
  <c r="AD2002" i="13" s="1"/>
  <c r="X2002" i="13"/>
  <c r="B2003" i="13"/>
  <c r="I2004" i="3"/>
  <c r="Q2002" i="13" l="1"/>
  <c r="O2003" i="13"/>
  <c r="P2003" i="13" s="1"/>
  <c r="R2003" i="13"/>
  <c r="L2003" i="13"/>
  <c r="B2004" i="13"/>
  <c r="G2003" i="13"/>
  <c r="AB2003" i="13"/>
  <c r="AC2003" i="13" s="1"/>
  <c r="AD2003" i="13" s="1"/>
  <c r="X2003" i="13"/>
  <c r="I2005" i="3"/>
  <c r="Q2003" i="13" l="1"/>
  <c r="O2004" i="13"/>
  <c r="Q2004" i="13" s="1"/>
  <c r="R2004" i="13"/>
  <c r="B2005" i="13"/>
  <c r="L2004" i="13"/>
  <c r="G2004" i="13"/>
  <c r="AB2004" i="13"/>
  <c r="AC2004" i="13" s="1"/>
  <c r="AD2004" i="13" s="1"/>
  <c r="X2004" i="13"/>
  <c r="I2006" i="3"/>
  <c r="O2005" i="13" l="1"/>
  <c r="P2005" i="13" s="1"/>
  <c r="R2005" i="13"/>
  <c r="P2004" i="13"/>
  <c r="L2005" i="13"/>
  <c r="AB2005" i="13"/>
  <c r="AC2005" i="13" s="1"/>
  <c r="AD2005" i="13" s="1"/>
  <c r="G2005" i="13"/>
  <c r="B2006" i="13"/>
  <c r="X2005" i="13"/>
  <c r="I2007" i="3"/>
  <c r="Q2005" i="13" l="1"/>
  <c r="O2006" i="13"/>
  <c r="P2006" i="13" s="1"/>
  <c r="R2006" i="13"/>
  <c r="L2006" i="13"/>
  <c r="G2006" i="13"/>
  <c r="AB2006" i="13"/>
  <c r="AC2006" i="13" s="1"/>
  <c r="AD2006" i="13" s="1"/>
  <c r="B2007" i="13"/>
  <c r="X2006" i="13"/>
  <c r="I2008" i="3"/>
  <c r="Q2006" i="13" l="1"/>
  <c r="O2007" i="13"/>
  <c r="Q2007" i="13" s="1"/>
  <c r="R2007" i="13"/>
  <c r="G2007" i="13"/>
  <c r="AB2007" i="13"/>
  <c r="AC2007" i="13" s="1"/>
  <c r="AD2007" i="13" s="1"/>
  <c r="L2007" i="13"/>
  <c r="B2008" i="13"/>
  <c r="X2007" i="13"/>
  <c r="I2009" i="3"/>
  <c r="P2007" i="13" l="1"/>
  <c r="O2008" i="13"/>
  <c r="Q2008" i="13" s="1"/>
  <c r="R2008" i="13"/>
  <c r="G2008" i="13"/>
  <c r="AB2008" i="13"/>
  <c r="AC2008" i="13" s="1"/>
  <c r="AD2008" i="13" s="1"/>
  <c r="L2008" i="13"/>
  <c r="B2009" i="13"/>
  <c r="X2008" i="13"/>
  <c r="I2010" i="3"/>
  <c r="P2008" i="13" l="1"/>
  <c r="O2009" i="13"/>
  <c r="P2009" i="13" s="1"/>
  <c r="R2009" i="13"/>
  <c r="L2009" i="13"/>
  <c r="G2009" i="13"/>
  <c r="AB2009" i="13"/>
  <c r="AC2009" i="13" s="1"/>
  <c r="AD2009" i="13" s="1"/>
  <c r="B2010" i="13"/>
  <c r="X2009" i="13"/>
  <c r="I2011" i="3"/>
  <c r="Q2009" i="13" l="1"/>
  <c r="O2010" i="13"/>
  <c r="P2010" i="13" s="1"/>
  <c r="R2010" i="13"/>
  <c r="G2010" i="13"/>
  <c r="AB2010" i="13"/>
  <c r="AC2010" i="13" s="1"/>
  <c r="AD2010" i="13" s="1"/>
  <c r="L2010" i="13"/>
  <c r="B2011" i="13"/>
  <c r="X2010" i="13"/>
  <c r="I2012" i="3"/>
  <c r="Q2010" i="13" l="1"/>
  <c r="O2011" i="13"/>
  <c r="Q2011" i="13" s="1"/>
  <c r="R2011" i="13"/>
  <c r="G2011" i="13"/>
  <c r="AB2011" i="13"/>
  <c r="AC2011" i="13" s="1"/>
  <c r="AD2011" i="13" s="1"/>
  <c r="L2011" i="13"/>
  <c r="B2012" i="13"/>
  <c r="X2011" i="13"/>
  <c r="I2013" i="3"/>
  <c r="P2011" i="13" l="1"/>
  <c r="O2012" i="13"/>
  <c r="P2012" i="13" s="1"/>
  <c r="R2012" i="13"/>
  <c r="AB2012" i="13"/>
  <c r="AC2012" i="13" s="1"/>
  <c r="AD2012" i="13" s="1"/>
  <c r="G2012" i="13"/>
  <c r="L2012" i="13"/>
  <c r="B2013" i="13"/>
  <c r="X2012" i="13"/>
  <c r="I2014" i="3"/>
  <c r="Q2012" i="13" l="1"/>
  <c r="O2013" i="13"/>
  <c r="P2013" i="13" s="1"/>
  <c r="R2013" i="13"/>
  <c r="G2013" i="13"/>
  <c r="AB2013" i="13"/>
  <c r="AC2013" i="13" s="1"/>
  <c r="AD2013" i="13" s="1"/>
  <c r="B2014" i="13"/>
  <c r="L2013" i="13"/>
  <c r="X2013" i="13"/>
  <c r="I2015" i="3"/>
  <c r="Q2013" i="13" l="1"/>
  <c r="O2014" i="13"/>
  <c r="P2014" i="13" s="1"/>
  <c r="R2014" i="13"/>
  <c r="AB2014" i="13"/>
  <c r="AC2014" i="13" s="1"/>
  <c r="AD2014" i="13" s="1"/>
  <c r="L2014" i="13"/>
  <c r="G2014" i="13"/>
  <c r="B2015" i="13"/>
  <c r="X2014" i="13"/>
  <c r="I2016" i="3"/>
  <c r="Q2014" i="13" l="1"/>
  <c r="O2015" i="13"/>
  <c r="P2015" i="13" s="1"/>
  <c r="R2015" i="13"/>
  <c r="L2015" i="13"/>
  <c r="G2015" i="13"/>
  <c r="AB2015" i="13"/>
  <c r="AC2015" i="13" s="1"/>
  <c r="AD2015" i="13" s="1"/>
  <c r="B2016" i="13"/>
  <c r="X2015" i="13"/>
  <c r="I2017" i="3"/>
  <c r="Q2015" i="13" l="1"/>
  <c r="O2016" i="13"/>
  <c r="P2016" i="13" s="1"/>
  <c r="R2016" i="13"/>
  <c r="L2016" i="13"/>
  <c r="G2016" i="13"/>
  <c r="AB2016" i="13"/>
  <c r="AC2016" i="13" s="1"/>
  <c r="AD2016" i="13" s="1"/>
  <c r="B2017" i="13"/>
  <c r="X2016" i="13"/>
  <c r="I2018" i="3"/>
  <c r="Q2016" i="13" l="1"/>
  <c r="O2017" i="13"/>
  <c r="Q2017" i="13" s="1"/>
  <c r="R2017" i="13"/>
  <c r="G2017" i="13"/>
  <c r="AB2017" i="13"/>
  <c r="AC2017" i="13" s="1"/>
  <c r="AD2017" i="13" s="1"/>
  <c r="L2017" i="13"/>
  <c r="B2018" i="13"/>
  <c r="X2017" i="13"/>
  <c r="I2019" i="3"/>
  <c r="P2017" i="13" l="1"/>
  <c r="O2018" i="13"/>
  <c r="P2018" i="13" s="1"/>
  <c r="R2018" i="13"/>
  <c r="G2018" i="13"/>
  <c r="AB2018" i="13"/>
  <c r="AC2018" i="13" s="1"/>
  <c r="AD2018" i="13" s="1"/>
  <c r="L2018" i="13"/>
  <c r="B2019" i="13"/>
  <c r="X2018" i="13"/>
  <c r="I2020" i="3"/>
  <c r="Q2018" i="13" l="1"/>
  <c r="O2019" i="13"/>
  <c r="Q2019" i="13" s="1"/>
  <c r="R2019" i="13"/>
  <c r="G2019" i="13"/>
  <c r="AB2019" i="13"/>
  <c r="AC2019" i="13" s="1"/>
  <c r="AD2019" i="13" s="1"/>
  <c r="L2019" i="13"/>
  <c r="B2020" i="13"/>
  <c r="X2019" i="13"/>
  <c r="I2021" i="3"/>
  <c r="P2019" i="13" l="1"/>
  <c r="O2020" i="13"/>
  <c r="Q2020" i="13" s="1"/>
  <c r="R2020" i="13"/>
  <c r="G2020" i="13"/>
  <c r="AB2020" i="13"/>
  <c r="AC2020" i="13" s="1"/>
  <c r="AD2020" i="13" s="1"/>
  <c r="L2020" i="13"/>
  <c r="B2021" i="13"/>
  <c r="X2020" i="13"/>
  <c r="I2022" i="3"/>
  <c r="P2020" i="13" l="1"/>
  <c r="O2021" i="13"/>
  <c r="P2021" i="13" s="1"/>
  <c r="R2021" i="13"/>
  <c r="L2021" i="13"/>
  <c r="G2021" i="13"/>
  <c r="B2022" i="13"/>
  <c r="AB2021" i="13"/>
  <c r="AC2021" i="13" s="1"/>
  <c r="AD2021" i="13" s="1"/>
  <c r="X2021" i="13"/>
  <c r="I2023" i="3"/>
  <c r="Q2021" i="13" l="1"/>
  <c r="O2022" i="13"/>
  <c r="Q2022" i="13" s="1"/>
  <c r="R2022" i="13"/>
  <c r="AB2022" i="13"/>
  <c r="AC2022" i="13" s="1"/>
  <c r="AD2022" i="13" s="1"/>
  <c r="G2022" i="13"/>
  <c r="L2022" i="13"/>
  <c r="B2023" i="13"/>
  <c r="X2022" i="13"/>
  <c r="I2024" i="3"/>
  <c r="P2022" i="13" l="1"/>
  <c r="O2023" i="13"/>
  <c r="P2023" i="13" s="1"/>
  <c r="R2023" i="13"/>
  <c r="G2023" i="13"/>
  <c r="AB2023" i="13"/>
  <c r="AC2023" i="13" s="1"/>
  <c r="AD2023" i="13" s="1"/>
  <c r="L2023" i="13"/>
  <c r="B2024" i="13"/>
  <c r="X2023" i="13"/>
  <c r="I2025" i="3"/>
  <c r="Q2023" i="13" l="1"/>
  <c r="O2024" i="13"/>
  <c r="Q2024" i="13" s="1"/>
  <c r="R2024" i="13"/>
  <c r="G2024" i="13"/>
  <c r="AB2024" i="13"/>
  <c r="AC2024" i="13" s="1"/>
  <c r="AD2024" i="13" s="1"/>
  <c r="L2024" i="13"/>
  <c r="B2025" i="13"/>
  <c r="X2024" i="13"/>
  <c r="I2026" i="3"/>
  <c r="P2024" i="13" l="1"/>
  <c r="O2025" i="13"/>
  <c r="P2025" i="13" s="1"/>
  <c r="R2025" i="13"/>
  <c r="G2025" i="13"/>
  <c r="L2025" i="13"/>
  <c r="AB2025" i="13"/>
  <c r="AC2025" i="13" s="1"/>
  <c r="AD2025" i="13" s="1"/>
  <c r="B2026" i="13"/>
  <c r="X2025" i="13"/>
  <c r="I2027" i="3"/>
  <c r="Q2025" i="13" l="1"/>
  <c r="O2026" i="13"/>
  <c r="Q2026" i="13" s="1"/>
  <c r="R2026" i="13"/>
  <c r="AB2026" i="13"/>
  <c r="AC2026" i="13" s="1"/>
  <c r="AD2026" i="13" s="1"/>
  <c r="L2026" i="13"/>
  <c r="X2026" i="13"/>
  <c r="G2026" i="13"/>
  <c r="B2027" i="13"/>
  <c r="I2028" i="3"/>
  <c r="P2026" i="13" l="1"/>
  <c r="O2027" i="13"/>
  <c r="Q2027" i="13" s="1"/>
  <c r="R2027" i="13"/>
  <c r="AB2027" i="13"/>
  <c r="AC2027" i="13" s="1"/>
  <c r="AD2027" i="13" s="1"/>
  <c r="G2027" i="13"/>
  <c r="L2027" i="13"/>
  <c r="B2028" i="13"/>
  <c r="X2027" i="13"/>
  <c r="I2029" i="3"/>
  <c r="P2027" i="13" l="1"/>
  <c r="O2028" i="13"/>
  <c r="P2028" i="13" s="1"/>
  <c r="R2028" i="13"/>
  <c r="L2028" i="13"/>
  <c r="G2028" i="13"/>
  <c r="AB2028" i="13"/>
  <c r="AC2028" i="13" s="1"/>
  <c r="AD2028" i="13" s="1"/>
  <c r="B2029" i="13"/>
  <c r="X2028" i="13"/>
  <c r="I2030" i="3"/>
  <c r="Q2028" i="13" l="1"/>
  <c r="O2029" i="13"/>
  <c r="P2029" i="13" s="1"/>
  <c r="R2029" i="13"/>
  <c r="L2029" i="13"/>
  <c r="G2029" i="13"/>
  <c r="AB2029" i="13"/>
  <c r="AC2029" i="13" s="1"/>
  <c r="AD2029" i="13" s="1"/>
  <c r="B2030" i="13"/>
  <c r="X2029" i="13"/>
  <c r="I2031" i="3"/>
  <c r="Q2029" i="13" l="1"/>
  <c r="O2030" i="13"/>
  <c r="P2030" i="13" s="1"/>
  <c r="R2030" i="13"/>
  <c r="L2030" i="13"/>
  <c r="AB2030" i="13"/>
  <c r="AC2030" i="13" s="1"/>
  <c r="AD2030" i="13" s="1"/>
  <c r="G2030" i="13"/>
  <c r="B2031" i="13"/>
  <c r="X2030" i="13"/>
  <c r="I2032" i="3"/>
  <c r="Q2030" i="13" l="1"/>
  <c r="O2031" i="13"/>
  <c r="P2031" i="13" s="1"/>
  <c r="R2031" i="13"/>
  <c r="G2031" i="13"/>
  <c r="AB2031" i="13"/>
  <c r="AC2031" i="13" s="1"/>
  <c r="AD2031" i="13" s="1"/>
  <c r="B2032" i="13"/>
  <c r="X2031" i="13"/>
  <c r="L2031" i="13"/>
  <c r="I2033" i="3"/>
  <c r="Q2031" i="13" l="1"/>
  <c r="O2032" i="13"/>
  <c r="Q2032" i="13" s="1"/>
  <c r="R2032" i="13"/>
  <c r="L2032" i="13"/>
  <c r="AB2032" i="13"/>
  <c r="AC2032" i="13" s="1"/>
  <c r="AD2032" i="13" s="1"/>
  <c r="B2033" i="13"/>
  <c r="G2032" i="13"/>
  <c r="X2032" i="13"/>
  <c r="I2034" i="3"/>
  <c r="P2032" i="13" l="1"/>
  <c r="O2033" i="13"/>
  <c r="P2033" i="13" s="1"/>
  <c r="R2033" i="13"/>
  <c r="G2033" i="13"/>
  <c r="B2034" i="13"/>
  <c r="AB2033" i="13"/>
  <c r="AC2033" i="13" s="1"/>
  <c r="AD2033" i="13" s="1"/>
  <c r="L2033" i="13"/>
  <c r="X2033" i="13"/>
  <c r="I2035" i="3"/>
  <c r="Q2033" i="13" l="1"/>
  <c r="O2034" i="13"/>
  <c r="P2034" i="13" s="1"/>
  <c r="R2034" i="13"/>
  <c r="L2034" i="13"/>
  <c r="AB2034" i="13"/>
  <c r="AC2034" i="13" s="1"/>
  <c r="AD2034" i="13" s="1"/>
  <c r="B2035" i="13"/>
  <c r="G2034" i="13"/>
  <c r="X2034" i="13"/>
  <c r="I2036" i="3"/>
  <c r="Q2034" i="13" l="1"/>
  <c r="O2035" i="13"/>
  <c r="P2035" i="13" s="1"/>
  <c r="R2035" i="13"/>
  <c r="AB2035" i="13"/>
  <c r="AC2035" i="13" s="1"/>
  <c r="AD2035" i="13" s="1"/>
  <c r="L2035" i="13"/>
  <c r="G2035" i="13"/>
  <c r="B2036" i="13"/>
  <c r="X2035" i="13"/>
  <c r="I2037" i="3"/>
  <c r="Q2035" i="13" l="1"/>
  <c r="O2036" i="13"/>
  <c r="Q2036" i="13" s="1"/>
  <c r="R2036" i="13"/>
  <c r="L2036" i="13"/>
  <c r="G2036" i="13"/>
  <c r="AB2036" i="13"/>
  <c r="AC2036" i="13" s="1"/>
  <c r="AD2036" i="13" s="1"/>
  <c r="B2037" i="13"/>
  <c r="X2036" i="13"/>
  <c r="I2038" i="3"/>
  <c r="P2036" i="13" l="1"/>
  <c r="O2037" i="13"/>
  <c r="P2037" i="13" s="1"/>
  <c r="R2037" i="13"/>
  <c r="G2037" i="13"/>
  <c r="AB2037" i="13"/>
  <c r="AC2037" i="13" s="1"/>
  <c r="AD2037" i="13" s="1"/>
  <c r="B2038" i="13"/>
  <c r="L2037" i="13"/>
  <c r="X2037" i="13"/>
  <c r="I2039" i="3"/>
  <c r="Q2037" i="13" l="1"/>
  <c r="O2038" i="13"/>
  <c r="Q2038" i="13" s="1"/>
  <c r="R2038" i="13"/>
  <c r="L2038" i="13"/>
  <c r="G2038" i="13"/>
  <c r="AB2038" i="13"/>
  <c r="AC2038" i="13" s="1"/>
  <c r="AD2038" i="13" s="1"/>
  <c r="X2038" i="13"/>
  <c r="B2039" i="13"/>
  <c r="I2040" i="3"/>
  <c r="P2038" i="13" l="1"/>
  <c r="O2039" i="13"/>
  <c r="Q2039" i="13" s="1"/>
  <c r="R2039" i="13"/>
  <c r="L2039" i="13"/>
  <c r="B2040" i="13"/>
  <c r="G2039" i="13"/>
  <c r="AB2039" i="13"/>
  <c r="AC2039" i="13" s="1"/>
  <c r="AD2039" i="13" s="1"/>
  <c r="X2039" i="13"/>
  <c r="I2041" i="3"/>
  <c r="P2039" i="13" l="1"/>
  <c r="O2040" i="13"/>
  <c r="P2040" i="13" s="1"/>
  <c r="R2040" i="13"/>
  <c r="G2040" i="13"/>
  <c r="AB2040" i="13"/>
  <c r="AC2040" i="13" s="1"/>
  <c r="AD2040" i="13" s="1"/>
  <c r="X2040" i="13"/>
  <c r="B2041" i="13"/>
  <c r="L2040" i="13"/>
  <c r="I2042" i="3"/>
  <c r="Q2040" i="13" l="1"/>
  <c r="O2041" i="13"/>
  <c r="Q2041" i="13" s="1"/>
  <c r="R2041" i="13"/>
  <c r="G2041" i="13"/>
  <c r="AB2041" i="13"/>
  <c r="AC2041" i="13" s="1"/>
  <c r="AD2041" i="13" s="1"/>
  <c r="X2041" i="13"/>
  <c r="L2041" i="13"/>
  <c r="B2042" i="13"/>
  <c r="I2043" i="3"/>
  <c r="P2041" i="13" l="1"/>
  <c r="O2042" i="13"/>
  <c r="Q2042" i="13" s="1"/>
  <c r="R2042" i="13"/>
  <c r="G2042" i="13"/>
  <c r="L2042" i="13"/>
  <c r="B2043" i="13"/>
  <c r="AB2042" i="13"/>
  <c r="AC2042" i="13" s="1"/>
  <c r="AD2042" i="13" s="1"/>
  <c r="X2042" i="13"/>
  <c r="I2044" i="3"/>
  <c r="P2042" i="13" l="1"/>
  <c r="O2043" i="13"/>
  <c r="P2043" i="13" s="1"/>
  <c r="R2043" i="13"/>
  <c r="G2043" i="13"/>
  <c r="AB2043" i="13"/>
  <c r="AC2043" i="13" s="1"/>
  <c r="AD2043" i="13" s="1"/>
  <c r="L2043" i="13"/>
  <c r="X2043" i="13"/>
  <c r="B2044" i="13"/>
  <c r="I2045" i="3"/>
  <c r="Q2043" i="13" l="1"/>
  <c r="O2044" i="13"/>
  <c r="P2044" i="13" s="1"/>
  <c r="R2044" i="13"/>
  <c r="G2044" i="13"/>
  <c r="B2045" i="13"/>
  <c r="AB2044" i="13"/>
  <c r="AC2044" i="13" s="1"/>
  <c r="AD2044" i="13" s="1"/>
  <c r="L2044" i="13"/>
  <c r="X2044" i="13"/>
  <c r="I2046" i="3"/>
  <c r="Q2044" i="13" l="1"/>
  <c r="O2045" i="13"/>
  <c r="P2045" i="13" s="1"/>
  <c r="R2045" i="13"/>
  <c r="G2045" i="13"/>
  <c r="L2045" i="13"/>
  <c r="AB2045" i="13"/>
  <c r="AC2045" i="13" s="1"/>
  <c r="AD2045" i="13" s="1"/>
  <c r="B2046" i="13"/>
  <c r="X2045" i="13"/>
  <c r="I2047" i="3"/>
  <c r="Q2045" i="13" l="1"/>
  <c r="O2046" i="13"/>
  <c r="P2046" i="13" s="1"/>
  <c r="R2046" i="13"/>
  <c r="G2046" i="13"/>
  <c r="AB2046" i="13"/>
  <c r="AC2046" i="13" s="1"/>
  <c r="AD2046" i="13" s="1"/>
  <c r="X2046" i="13"/>
  <c r="B2047" i="13"/>
  <c r="L2046" i="13"/>
  <c r="I2048" i="3"/>
  <c r="Q2046" i="13" l="1"/>
  <c r="O2047" i="13"/>
  <c r="P2047" i="13" s="1"/>
  <c r="R2047" i="13"/>
  <c r="G2047" i="13"/>
  <c r="X2047" i="13"/>
  <c r="B2048" i="13"/>
  <c r="AB2047" i="13"/>
  <c r="AC2047" i="13" s="1"/>
  <c r="AD2047" i="13" s="1"/>
  <c r="L2047" i="13"/>
  <c r="I2049" i="3"/>
  <c r="Q2047" i="13" l="1"/>
  <c r="O2048" i="13"/>
  <c r="Q2048" i="13" s="1"/>
  <c r="R2048" i="13"/>
  <c r="X2048" i="13"/>
  <c r="L2048" i="13"/>
  <c r="AB2048" i="13"/>
  <c r="AC2048" i="13" s="1"/>
  <c r="AD2048" i="13" s="1"/>
  <c r="B2049" i="13"/>
  <c r="G2048" i="13"/>
  <c r="I2050" i="3"/>
  <c r="P2048" i="13" l="1"/>
  <c r="O2049" i="13"/>
  <c r="P2049" i="13" s="1"/>
  <c r="R2049" i="13"/>
  <c r="B2050" i="13"/>
  <c r="L2049" i="13"/>
  <c r="AB2049" i="13"/>
  <c r="AC2049" i="13" s="1"/>
  <c r="AD2049" i="13" s="1"/>
  <c r="X2049" i="13"/>
  <c r="G2049" i="13"/>
  <c r="I2051" i="3"/>
  <c r="Q2049" i="13" l="1"/>
  <c r="O2050" i="13"/>
  <c r="Q2050" i="13" s="1"/>
  <c r="R2050" i="13"/>
  <c r="G2050" i="13"/>
  <c r="L2050" i="13"/>
  <c r="B2051" i="13"/>
  <c r="AB2050" i="13"/>
  <c r="AC2050" i="13" s="1"/>
  <c r="AD2050" i="13" s="1"/>
  <c r="X2050" i="13"/>
  <c r="I2052" i="3"/>
  <c r="P2050" i="13" l="1"/>
  <c r="O2051" i="13"/>
  <c r="Q2051" i="13" s="1"/>
  <c r="R2051" i="13"/>
  <c r="L2051" i="13"/>
  <c r="X2051" i="13"/>
  <c r="AB2051" i="13"/>
  <c r="AC2051" i="13" s="1"/>
  <c r="AD2051" i="13" s="1"/>
  <c r="G2051" i="13"/>
  <c r="B2052" i="13"/>
  <c r="I2053" i="3"/>
  <c r="P2051" i="13" l="1"/>
  <c r="O2052" i="13"/>
  <c r="P2052" i="13" s="1"/>
  <c r="R2052" i="13"/>
  <c r="L2052" i="13"/>
  <c r="G2052" i="13"/>
  <c r="AB2052" i="13"/>
  <c r="AC2052" i="13" s="1"/>
  <c r="AD2052" i="13" s="1"/>
  <c r="X2052" i="13"/>
  <c r="B2053" i="13"/>
  <c r="I2054" i="3"/>
  <c r="O2053" i="13" l="1"/>
  <c r="Q2053" i="13" s="1"/>
  <c r="R2053" i="13"/>
  <c r="Q2052" i="13"/>
  <c r="L2053" i="13"/>
  <c r="G2053" i="13"/>
  <c r="B2054" i="13"/>
  <c r="AB2053" i="13"/>
  <c r="AC2053" i="13" s="1"/>
  <c r="AD2053" i="13" s="1"/>
  <c r="X2053" i="13"/>
  <c r="I2055" i="3"/>
  <c r="P2053" i="13" l="1"/>
  <c r="O2054" i="13"/>
  <c r="Q2054" i="13" s="1"/>
  <c r="R2054" i="13"/>
  <c r="X2054" i="13"/>
  <c r="B2055" i="13"/>
  <c r="L2054" i="13"/>
  <c r="G2054" i="13"/>
  <c r="AB2054" i="13"/>
  <c r="AC2054" i="13" s="1"/>
  <c r="AD2054" i="13" s="1"/>
  <c r="I2056" i="3"/>
  <c r="P2054" i="13" l="1"/>
  <c r="O2055" i="13"/>
  <c r="P2055" i="13" s="1"/>
  <c r="R2055" i="13"/>
  <c r="G2055" i="13"/>
  <c r="L2055" i="13"/>
  <c r="B2056" i="13"/>
  <c r="AB2055" i="13"/>
  <c r="AC2055" i="13" s="1"/>
  <c r="AD2055" i="13" s="1"/>
  <c r="X2055" i="13"/>
  <c r="I2057" i="3"/>
  <c r="Q2055" i="13" l="1"/>
  <c r="O2056" i="13"/>
  <c r="Q2056" i="13" s="1"/>
  <c r="R2056" i="13"/>
  <c r="AB2056" i="13"/>
  <c r="AC2056" i="13" s="1"/>
  <c r="AD2056" i="13" s="1"/>
  <c r="L2056" i="13"/>
  <c r="G2056" i="13"/>
  <c r="X2056" i="13"/>
  <c r="B2057" i="13"/>
  <c r="I2058" i="3"/>
  <c r="O2057" i="13" l="1"/>
  <c r="Q2057" i="13" s="1"/>
  <c r="R2057" i="13"/>
  <c r="P2056" i="13"/>
  <c r="G2057" i="13"/>
  <c r="L2057" i="13"/>
  <c r="AB2057" i="13"/>
  <c r="AC2057" i="13" s="1"/>
  <c r="AD2057" i="13" s="1"/>
  <c r="X2057" i="13"/>
  <c r="B2058" i="13"/>
  <c r="I2059" i="3"/>
  <c r="P2057" i="13" l="1"/>
  <c r="O2058" i="13"/>
  <c r="P2058" i="13" s="1"/>
  <c r="R2058" i="13"/>
  <c r="G2058" i="13"/>
  <c r="B2059" i="13"/>
  <c r="AB2058" i="13"/>
  <c r="AC2058" i="13" s="1"/>
  <c r="AD2058" i="13" s="1"/>
  <c r="L2058" i="13"/>
  <c r="X2058" i="13"/>
  <c r="I2060" i="3"/>
  <c r="Q2058" i="13" l="1"/>
  <c r="O2059" i="13"/>
  <c r="P2059" i="13" s="1"/>
  <c r="R2059" i="13"/>
  <c r="L2059" i="13"/>
  <c r="G2059" i="13"/>
  <c r="B2060" i="13"/>
  <c r="AB2059" i="13"/>
  <c r="AC2059" i="13" s="1"/>
  <c r="AD2059" i="13" s="1"/>
  <c r="X2059" i="13"/>
  <c r="I2061" i="3"/>
  <c r="O2060" i="13" l="1"/>
  <c r="P2060" i="13" s="1"/>
  <c r="R2060" i="13"/>
  <c r="Q2059" i="13"/>
  <c r="G2060" i="13"/>
  <c r="AB2060" i="13"/>
  <c r="AC2060" i="13" s="1"/>
  <c r="AD2060" i="13" s="1"/>
  <c r="L2060" i="13"/>
  <c r="X2060" i="13"/>
  <c r="B2061" i="13"/>
  <c r="Q2060" i="13"/>
  <c r="I2062" i="3"/>
  <c r="O2061" i="13" l="1"/>
  <c r="P2061" i="13" s="1"/>
  <c r="R2061" i="13"/>
  <c r="L2061" i="13"/>
  <c r="G2061" i="13"/>
  <c r="B2062" i="13"/>
  <c r="AB2061" i="13"/>
  <c r="AC2061" i="13" s="1"/>
  <c r="AD2061" i="13" s="1"/>
  <c r="X2061" i="13"/>
  <c r="I2063" i="3"/>
  <c r="Q2061" i="13" l="1"/>
  <c r="O2062" i="13"/>
  <c r="Q2062" i="13" s="1"/>
  <c r="R2062" i="13"/>
  <c r="G2062" i="13"/>
  <c r="AB2062" i="13"/>
  <c r="AC2062" i="13" s="1"/>
  <c r="AD2062" i="13" s="1"/>
  <c r="B2063" i="13"/>
  <c r="L2062" i="13"/>
  <c r="X2062" i="13"/>
  <c r="I2064" i="3"/>
  <c r="P2062" i="13" l="1"/>
  <c r="O2063" i="13"/>
  <c r="Q2063" i="13" s="1"/>
  <c r="R2063" i="13"/>
  <c r="AB2063" i="13"/>
  <c r="AC2063" i="13" s="1"/>
  <c r="AD2063" i="13" s="1"/>
  <c r="G2063" i="13"/>
  <c r="L2063" i="13"/>
  <c r="X2063" i="13"/>
  <c r="B2064" i="13"/>
  <c r="I2065" i="3"/>
  <c r="P2063" i="13" l="1"/>
  <c r="O2064" i="13"/>
  <c r="Q2064" i="13" s="1"/>
  <c r="R2064" i="13"/>
  <c r="L2064" i="13"/>
  <c r="G2064" i="13"/>
  <c r="B2065" i="13"/>
  <c r="AB2064" i="13"/>
  <c r="AC2064" i="13" s="1"/>
  <c r="AD2064" i="13" s="1"/>
  <c r="X2064" i="13"/>
  <c r="I2066" i="3"/>
  <c r="P2064" i="13" l="1"/>
  <c r="O2065" i="13"/>
  <c r="P2065" i="13" s="1"/>
  <c r="R2065" i="13"/>
  <c r="L2065" i="13"/>
  <c r="AB2065" i="13"/>
  <c r="AC2065" i="13" s="1"/>
  <c r="AD2065" i="13" s="1"/>
  <c r="G2065" i="13"/>
  <c r="X2065" i="13"/>
  <c r="B2066" i="13"/>
  <c r="I2067" i="3"/>
  <c r="Q2065" i="13" l="1"/>
  <c r="O2066" i="13"/>
  <c r="Q2066" i="13" s="1"/>
  <c r="R2066" i="13"/>
  <c r="L2066" i="13"/>
  <c r="G2066" i="13"/>
  <c r="B2067" i="13"/>
  <c r="AB2066" i="13"/>
  <c r="AC2066" i="13" s="1"/>
  <c r="AD2066" i="13" s="1"/>
  <c r="X2066" i="13"/>
  <c r="I2068" i="3"/>
  <c r="P2066" i="13" l="1"/>
  <c r="O2067" i="13"/>
  <c r="P2067" i="13" s="1"/>
  <c r="R2067" i="13"/>
  <c r="L2067" i="13"/>
  <c r="B2068" i="13"/>
  <c r="G2067" i="13"/>
  <c r="AB2067" i="13"/>
  <c r="AC2067" i="13" s="1"/>
  <c r="AD2067" i="13" s="1"/>
  <c r="X2067" i="13"/>
  <c r="I2069" i="3"/>
  <c r="Q2067" i="13" l="1"/>
  <c r="O2068" i="13"/>
  <c r="P2068" i="13" s="1"/>
  <c r="R2068" i="13"/>
  <c r="L2068" i="13"/>
  <c r="AB2068" i="13"/>
  <c r="AC2068" i="13" s="1"/>
  <c r="AD2068" i="13" s="1"/>
  <c r="B2069" i="13"/>
  <c r="G2068" i="13"/>
  <c r="X2068" i="13"/>
  <c r="I2070" i="3"/>
  <c r="Q2068" i="13" l="1"/>
  <c r="O2069" i="13"/>
  <c r="P2069" i="13" s="1"/>
  <c r="R2069" i="13"/>
  <c r="AB2069" i="13"/>
  <c r="AC2069" i="13" s="1"/>
  <c r="AD2069" i="13" s="1"/>
  <c r="G2069" i="13"/>
  <c r="L2069" i="13"/>
  <c r="B2070" i="13"/>
  <c r="X2069" i="13"/>
  <c r="I2071" i="3"/>
  <c r="Q2069" i="13" l="1"/>
  <c r="O2070" i="13"/>
  <c r="Q2070" i="13" s="1"/>
  <c r="R2070" i="13"/>
  <c r="AB2070" i="13"/>
  <c r="AC2070" i="13" s="1"/>
  <c r="AD2070" i="13" s="1"/>
  <c r="L2070" i="13"/>
  <c r="B2071" i="13"/>
  <c r="G2070" i="13"/>
  <c r="X2070" i="13"/>
  <c r="I2072" i="3"/>
  <c r="P2070" i="13" l="1"/>
  <c r="O2071" i="13"/>
  <c r="Q2071" i="13" s="1"/>
  <c r="R2071" i="13"/>
  <c r="L2071" i="13"/>
  <c r="AB2071" i="13"/>
  <c r="AC2071" i="13" s="1"/>
  <c r="AD2071" i="13" s="1"/>
  <c r="B2072" i="13"/>
  <c r="X2071" i="13"/>
  <c r="G2071" i="13"/>
  <c r="I2073" i="3"/>
  <c r="P2071" i="13" l="1"/>
  <c r="O2072" i="13"/>
  <c r="Q2072" i="13" s="1"/>
  <c r="R2072" i="13"/>
  <c r="L2072" i="13"/>
  <c r="AB2072" i="13"/>
  <c r="AC2072" i="13" s="1"/>
  <c r="AD2072" i="13" s="1"/>
  <c r="G2072" i="13"/>
  <c r="X2072" i="13"/>
  <c r="B2073" i="13"/>
  <c r="I2074" i="3"/>
  <c r="P2072" i="13" l="1"/>
  <c r="O2073" i="13"/>
  <c r="Q2073" i="13" s="1"/>
  <c r="R2073" i="13"/>
  <c r="G2073" i="13"/>
  <c r="AB2073" i="13"/>
  <c r="AC2073" i="13" s="1"/>
  <c r="AD2073" i="13" s="1"/>
  <c r="B2074" i="13"/>
  <c r="L2073" i="13"/>
  <c r="X2073" i="13"/>
  <c r="I2075" i="3"/>
  <c r="P2073" i="13" l="1"/>
  <c r="O2074" i="13"/>
  <c r="Q2074" i="13" s="1"/>
  <c r="R2074" i="13"/>
  <c r="AB2074" i="13"/>
  <c r="AC2074" i="13" s="1"/>
  <c r="AD2074" i="13" s="1"/>
  <c r="L2074" i="13"/>
  <c r="G2074" i="13"/>
  <c r="X2074" i="13"/>
  <c r="B2075" i="13"/>
  <c r="I2076" i="3"/>
  <c r="P2074" i="13" l="1"/>
  <c r="O2075" i="13"/>
  <c r="P2075" i="13" s="1"/>
  <c r="R2075" i="13"/>
  <c r="L2075" i="13"/>
  <c r="G2075" i="13"/>
  <c r="X2075" i="13"/>
  <c r="AB2075" i="13"/>
  <c r="AC2075" i="13" s="1"/>
  <c r="AD2075" i="13" s="1"/>
  <c r="B2076" i="13"/>
  <c r="I2077" i="3"/>
  <c r="Q2075" i="13" l="1"/>
  <c r="O2076" i="13"/>
  <c r="P2076" i="13" s="1"/>
  <c r="R2076" i="13"/>
  <c r="G2076" i="13"/>
  <c r="L2076" i="13"/>
  <c r="B2077" i="13"/>
  <c r="AB2076" i="13"/>
  <c r="AC2076" i="13" s="1"/>
  <c r="AD2076" i="13" s="1"/>
  <c r="X2076" i="13"/>
  <c r="I2078" i="3"/>
  <c r="Q2076" i="13" l="1"/>
  <c r="O2077" i="13"/>
  <c r="Q2077" i="13" s="1"/>
  <c r="R2077" i="13"/>
  <c r="AB2077" i="13"/>
  <c r="AC2077" i="13" s="1"/>
  <c r="AD2077" i="13" s="1"/>
  <c r="L2077" i="13"/>
  <c r="B2078" i="13"/>
  <c r="X2077" i="13"/>
  <c r="G2077" i="13"/>
  <c r="I2079" i="3"/>
  <c r="P2077" i="13" l="1"/>
  <c r="O2078" i="13"/>
  <c r="P2078" i="13" s="1"/>
  <c r="R2078" i="13"/>
  <c r="L2078" i="13"/>
  <c r="G2078" i="13"/>
  <c r="B2079" i="13"/>
  <c r="AB2078" i="13"/>
  <c r="AC2078" i="13" s="1"/>
  <c r="AD2078" i="13" s="1"/>
  <c r="X2078" i="13"/>
  <c r="I2080" i="3"/>
  <c r="Q2078" i="13" l="1"/>
  <c r="O2079" i="13"/>
  <c r="P2079" i="13" s="1"/>
  <c r="R2079" i="13"/>
  <c r="AB2079" i="13"/>
  <c r="AC2079" i="13" s="1"/>
  <c r="AD2079" i="13" s="1"/>
  <c r="G2079" i="13"/>
  <c r="L2079" i="13"/>
  <c r="B2080" i="13"/>
  <c r="X2079" i="13"/>
  <c r="I2081" i="3"/>
  <c r="Q2079" i="13" l="1"/>
  <c r="O2080" i="13"/>
  <c r="P2080" i="13" s="1"/>
  <c r="R2080" i="13"/>
  <c r="L2080" i="13"/>
  <c r="G2080" i="13"/>
  <c r="B2081" i="13"/>
  <c r="AB2080" i="13"/>
  <c r="AC2080" i="13" s="1"/>
  <c r="AD2080" i="13" s="1"/>
  <c r="X2080" i="13"/>
  <c r="I2082" i="3"/>
  <c r="Q2080" i="13" l="1"/>
  <c r="O2081" i="13"/>
  <c r="Q2081" i="13" s="1"/>
  <c r="R2081" i="13"/>
  <c r="L2081" i="13"/>
  <c r="G2081" i="13"/>
  <c r="AB2081" i="13"/>
  <c r="AC2081" i="13" s="1"/>
  <c r="AD2081" i="13" s="1"/>
  <c r="X2081" i="13"/>
  <c r="B2082" i="13"/>
  <c r="I2083" i="3"/>
  <c r="O2082" i="13" l="1"/>
  <c r="Q2082" i="13" s="1"/>
  <c r="R2082" i="13"/>
  <c r="P2081" i="13"/>
  <c r="AB2082" i="13"/>
  <c r="AC2082" i="13" s="1"/>
  <c r="AD2082" i="13" s="1"/>
  <c r="L2082" i="13"/>
  <c r="G2082" i="13"/>
  <c r="X2082" i="13"/>
  <c r="B2083" i="13"/>
  <c r="P2082" i="13"/>
  <c r="I2084" i="3"/>
  <c r="O2083" i="13" l="1"/>
  <c r="P2083" i="13" s="1"/>
  <c r="R2083" i="13"/>
  <c r="L2083" i="13"/>
  <c r="G2083" i="13"/>
  <c r="B2084" i="13"/>
  <c r="AB2083" i="13"/>
  <c r="AC2083" i="13" s="1"/>
  <c r="AD2083" i="13" s="1"/>
  <c r="X2083" i="13"/>
  <c r="I2085" i="3"/>
  <c r="Q2083" i="13" l="1"/>
  <c r="O2084" i="13"/>
  <c r="P2084" i="13" s="1"/>
  <c r="R2084" i="13"/>
  <c r="L2084" i="13"/>
  <c r="G2084" i="13"/>
  <c r="AB2084" i="13"/>
  <c r="AC2084" i="13" s="1"/>
  <c r="AD2084" i="13" s="1"/>
  <c r="B2085" i="13"/>
  <c r="X2084" i="13"/>
  <c r="I2086" i="3"/>
  <c r="Q2084" i="13" l="1"/>
  <c r="O2085" i="13"/>
  <c r="P2085" i="13" s="1"/>
  <c r="R2085" i="13"/>
  <c r="AB2085" i="13"/>
  <c r="AC2085" i="13" s="1"/>
  <c r="AD2085" i="13" s="1"/>
  <c r="L2085" i="13"/>
  <c r="G2085" i="13"/>
  <c r="B2086" i="13"/>
  <c r="X2085" i="13"/>
  <c r="I2087" i="3"/>
  <c r="Q2085" i="13" l="1"/>
  <c r="O2086" i="13"/>
  <c r="P2086" i="13" s="1"/>
  <c r="R2086" i="13"/>
  <c r="AB2086" i="13"/>
  <c r="AC2086" i="13" s="1"/>
  <c r="AD2086" i="13" s="1"/>
  <c r="G2086" i="13"/>
  <c r="B2087" i="13"/>
  <c r="X2086" i="13"/>
  <c r="L2086" i="13"/>
  <c r="I2088" i="3"/>
  <c r="Q2086" i="13" l="1"/>
  <c r="O2087" i="13"/>
  <c r="P2087" i="13" s="1"/>
  <c r="R2087" i="13"/>
  <c r="G2087" i="13"/>
  <c r="B2088" i="13"/>
  <c r="AB2087" i="13"/>
  <c r="AC2087" i="13" s="1"/>
  <c r="AD2087" i="13" s="1"/>
  <c r="L2087" i="13"/>
  <c r="X2087" i="13"/>
  <c r="I2089" i="3"/>
  <c r="Q2087" i="13" l="1"/>
  <c r="O2088" i="13"/>
  <c r="Q2088" i="13" s="1"/>
  <c r="R2088" i="13"/>
  <c r="AB2088" i="13"/>
  <c r="AC2088" i="13" s="1"/>
  <c r="AD2088" i="13" s="1"/>
  <c r="L2088" i="13"/>
  <c r="G2088" i="13"/>
  <c r="X2088" i="13"/>
  <c r="B2089" i="13"/>
  <c r="I2090" i="3"/>
  <c r="P2088" i="13" l="1"/>
  <c r="O2089" i="13"/>
  <c r="P2089" i="13" s="1"/>
  <c r="R2089" i="13"/>
  <c r="L2089" i="13"/>
  <c r="G2089" i="13"/>
  <c r="B2090" i="13"/>
  <c r="AB2089" i="13"/>
  <c r="AC2089" i="13" s="1"/>
  <c r="AD2089" i="13" s="1"/>
  <c r="X2089" i="13"/>
  <c r="I2091" i="3"/>
  <c r="Q2089" i="13" l="1"/>
  <c r="O2090" i="13"/>
  <c r="Q2090" i="13" s="1"/>
  <c r="R2090" i="13"/>
  <c r="AB2090" i="13"/>
  <c r="AC2090" i="13" s="1"/>
  <c r="AD2090" i="13" s="1"/>
  <c r="L2090" i="13"/>
  <c r="G2090" i="13"/>
  <c r="B2091" i="13"/>
  <c r="X2090" i="13"/>
  <c r="I2092" i="3"/>
  <c r="P2090" i="13" l="1"/>
  <c r="O2091" i="13"/>
  <c r="P2091" i="13" s="1"/>
  <c r="R2091" i="13"/>
  <c r="AB2091" i="13"/>
  <c r="AC2091" i="13" s="1"/>
  <c r="AD2091" i="13" s="1"/>
  <c r="B2092" i="13"/>
  <c r="L2091" i="13"/>
  <c r="G2091" i="13"/>
  <c r="X2091" i="13"/>
  <c r="I2093" i="3"/>
  <c r="Q2091" i="13" l="1"/>
  <c r="O2092" i="13"/>
  <c r="Q2092" i="13" s="1"/>
  <c r="R2092" i="13"/>
  <c r="G2092" i="13"/>
  <c r="L2092" i="13"/>
  <c r="AB2092" i="13"/>
  <c r="AC2092" i="13" s="1"/>
  <c r="AD2092" i="13" s="1"/>
  <c r="X2092" i="13"/>
  <c r="B2093" i="13"/>
  <c r="I2094" i="3"/>
  <c r="P2092" i="13" l="1"/>
  <c r="O2093" i="13"/>
  <c r="P2093" i="13" s="1"/>
  <c r="R2093" i="13"/>
  <c r="L2093" i="13"/>
  <c r="AB2093" i="13"/>
  <c r="AC2093" i="13" s="1"/>
  <c r="AD2093" i="13" s="1"/>
  <c r="G2093" i="13"/>
  <c r="X2093" i="13"/>
  <c r="B2094" i="13"/>
  <c r="I2095" i="3"/>
  <c r="Q2093" i="13" l="1"/>
  <c r="O2094" i="13"/>
  <c r="Q2094" i="13" s="1"/>
  <c r="R2094" i="13"/>
  <c r="B2095" i="13"/>
  <c r="L2094" i="13"/>
  <c r="G2094" i="13"/>
  <c r="AB2094" i="13"/>
  <c r="AC2094" i="13" s="1"/>
  <c r="AD2094" i="13" s="1"/>
  <c r="X2094" i="13"/>
  <c r="I2096" i="3"/>
  <c r="P2094" i="13" l="1"/>
  <c r="O2095" i="13"/>
  <c r="P2095" i="13" s="1"/>
  <c r="R2095" i="13"/>
  <c r="AB2095" i="13"/>
  <c r="AC2095" i="13" s="1"/>
  <c r="AD2095" i="13" s="1"/>
  <c r="G2095" i="13"/>
  <c r="B2096" i="13"/>
  <c r="L2095" i="13"/>
  <c r="X2095" i="13"/>
  <c r="I2097" i="3"/>
  <c r="Q2095" i="13" l="1"/>
  <c r="O2096" i="13"/>
  <c r="P2096" i="13" s="1"/>
  <c r="R2096" i="13"/>
  <c r="AB2096" i="13"/>
  <c r="AC2096" i="13" s="1"/>
  <c r="AD2096" i="13" s="1"/>
  <c r="B2097" i="13"/>
  <c r="G2096" i="13"/>
  <c r="L2096" i="13"/>
  <c r="X2096" i="13"/>
  <c r="I2098" i="3"/>
  <c r="Q2096" i="13" l="1"/>
  <c r="O2097" i="13"/>
  <c r="P2097" i="13" s="1"/>
  <c r="R2097" i="13"/>
  <c r="B2098" i="13"/>
  <c r="L2097" i="13"/>
  <c r="G2097" i="13"/>
  <c r="AB2097" i="13"/>
  <c r="AC2097" i="13" s="1"/>
  <c r="AD2097" i="13" s="1"/>
  <c r="X2097" i="13"/>
  <c r="I2099" i="3"/>
  <c r="Q2097" i="13" l="1"/>
  <c r="O2098" i="13"/>
  <c r="P2098" i="13" s="1"/>
  <c r="R2098" i="13"/>
  <c r="G2098" i="13"/>
  <c r="L2098" i="13"/>
  <c r="AB2098" i="13"/>
  <c r="AC2098" i="13" s="1"/>
  <c r="AD2098" i="13" s="1"/>
  <c r="B2099" i="13"/>
  <c r="X2098" i="13"/>
  <c r="I2100" i="3"/>
  <c r="Q2098" i="13" l="1"/>
  <c r="O2099" i="13"/>
  <c r="P2099" i="13" s="1"/>
  <c r="R2099" i="13"/>
  <c r="G2099" i="13"/>
  <c r="AB2099" i="13"/>
  <c r="AC2099" i="13" s="1"/>
  <c r="AD2099" i="13" s="1"/>
  <c r="X2099" i="13"/>
  <c r="L2099" i="13"/>
  <c r="B2100" i="13"/>
  <c r="I2101" i="3"/>
  <c r="Q2099" i="13" l="1"/>
  <c r="O2100" i="13"/>
  <c r="P2100" i="13" s="1"/>
  <c r="R2100" i="13"/>
  <c r="B2101" i="13"/>
  <c r="AB2100" i="13"/>
  <c r="AC2100" i="13" s="1"/>
  <c r="AD2100" i="13" s="1"/>
  <c r="G2100" i="13"/>
  <c r="L2100" i="13"/>
  <c r="X2100" i="13"/>
  <c r="I2102" i="3"/>
  <c r="Q2100" i="13" l="1"/>
  <c r="O2101" i="13"/>
  <c r="P2101" i="13" s="1"/>
  <c r="R2101" i="13"/>
  <c r="AB2101" i="13"/>
  <c r="AC2101" i="13" s="1"/>
  <c r="AD2101" i="13" s="1"/>
  <c r="G2101" i="13"/>
  <c r="B2102" i="13"/>
  <c r="L2101" i="13"/>
  <c r="X2101" i="13"/>
  <c r="I2103" i="3"/>
  <c r="Q2101" i="13" l="1"/>
  <c r="O2102" i="13"/>
  <c r="Q2102" i="13" s="1"/>
  <c r="R2102" i="13"/>
  <c r="G2102" i="13"/>
  <c r="B2103" i="13"/>
  <c r="L2102" i="13"/>
  <c r="AB2102" i="13"/>
  <c r="AC2102" i="13" s="1"/>
  <c r="AD2102" i="13" s="1"/>
  <c r="X2102" i="13"/>
  <c r="I2104" i="3"/>
  <c r="O2103" i="13" l="1"/>
  <c r="Q2103" i="13" s="1"/>
  <c r="R2103" i="13"/>
  <c r="P2102" i="13"/>
  <c r="G2103" i="13"/>
  <c r="L2103" i="13"/>
  <c r="AB2103" i="13"/>
  <c r="AC2103" i="13" s="1"/>
  <c r="AD2103" i="13" s="1"/>
  <c r="B2104" i="13"/>
  <c r="X2103" i="13"/>
  <c r="P2103" i="13"/>
  <c r="I2105" i="3"/>
  <c r="O2104" i="13" l="1"/>
  <c r="Q2104" i="13" s="1"/>
  <c r="R2104" i="13"/>
  <c r="AB2104" i="13"/>
  <c r="AC2104" i="13" s="1"/>
  <c r="AD2104" i="13" s="1"/>
  <c r="L2104" i="13"/>
  <c r="X2104" i="13"/>
  <c r="B2105" i="13"/>
  <c r="G2104" i="13"/>
  <c r="I2106" i="3"/>
  <c r="P2104" i="13" l="1"/>
  <c r="O2105" i="13"/>
  <c r="Q2105" i="13" s="1"/>
  <c r="R2105" i="13"/>
  <c r="L2105" i="13"/>
  <c r="G2105" i="13"/>
  <c r="AB2105" i="13"/>
  <c r="AC2105" i="13" s="1"/>
  <c r="AD2105" i="13" s="1"/>
  <c r="B2106" i="13"/>
  <c r="X2105" i="13"/>
  <c r="I2107" i="3"/>
  <c r="P2105" i="13" l="1"/>
  <c r="O2106" i="13"/>
  <c r="P2106" i="13" s="1"/>
  <c r="R2106" i="13"/>
  <c r="AB2106" i="13"/>
  <c r="AC2106" i="13" s="1"/>
  <c r="AD2106" i="13" s="1"/>
  <c r="G2106" i="13"/>
  <c r="B2107" i="13"/>
  <c r="L2106" i="13"/>
  <c r="X2106" i="13"/>
  <c r="I2108" i="3"/>
  <c r="Q2106" i="13" l="1"/>
  <c r="O2107" i="13"/>
  <c r="P2107" i="13" s="1"/>
  <c r="R2107" i="13"/>
  <c r="AB2107" i="13"/>
  <c r="AC2107" i="13" s="1"/>
  <c r="AD2107" i="13" s="1"/>
  <c r="G2107" i="13"/>
  <c r="L2107" i="13"/>
  <c r="B2108" i="13"/>
  <c r="X2107" i="13"/>
  <c r="I2109" i="3"/>
  <c r="Q2107" i="13" l="1"/>
  <c r="O2108" i="13"/>
  <c r="Q2108" i="13" s="1"/>
  <c r="R2108" i="13"/>
  <c r="G2108" i="13"/>
  <c r="L2108" i="13"/>
  <c r="AB2108" i="13"/>
  <c r="AC2108" i="13" s="1"/>
  <c r="AD2108" i="13" s="1"/>
  <c r="B2109" i="13"/>
  <c r="X2108" i="13"/>
  <c r="I2110" i="3"/>
  <c r="P2108" i="13" l="1"/>
  <c r="O2109" i="13"/>
  <c r="P2109" i="13" s="1"/>
  <c r="R2109" i="13"/>
  <c r="AB2109" i="13"/>
  <c r="AC2109" i="13" s="1"/>
  <c r="AD2109" i="13" s="1"/>
  <c r="X2109" i="13"/>
  <c r="L2109" i="13"/>
  <c r="G2109" i="13"/>
  <c r="B2110" i="13"/>
  <c r="I2111" i="3"/>
  <c r="Q2109" i="13" l="1"/>
  <c r="O2110" i="13"/>
  <c r="Q2110" i="13" s="1"/>
  <c r="R2110" i="13"/>
  <c r="G2110" i="13"/>
  <c r="B2111" i="13"/>
  <c r="L2110" i="13"/>
  <c r="AB2110" i="13"/>
  <c r="AC2110" i="13" s="1"/>
  <c r="AD2110" i="13" s="1"/>
  <c r="X2110" i="13"/>
  <c r="I2112" i="3"/>
  <c r="P2110" i="13" l="1"/>
  <c r="O2111" i="13"/>
  <c r="P2111" i="13" s="1"/>
  <c r="R2111" i="13"/>
  <c r="G2111" i="13"/>
  <c r="AB2111" i="13"/>
  <c r="AC2111" i="13" s="1"/>
  <c r="AD2111" i="13" s="1"/>
  <c r="X2111" i="13"/>
  <c r="B2112" i="13"/>
  <c r="L2111" i="13"/>
  <c r="I2113" i="3"/>
  <c r="Q2111" i="13" l="1"/>
  <c r="O2112" i="13"/>
  <c r="Q2112" i="13" s="1"/>
  <c r="R2112" i="13"/>
  <c r="L2112" i="13"/>
  <c r="AB2112" i="13"/>
  <c r="AC2112" i="13" s="1"/>
  <c r="AD2112" i="13" s="1"/>
  <c r="G2112" i="13"/>
  <c r="B2113" i="13"/>
  <c r="X2112" i="13"/>
  <c r="I2114" i="3"/>
  <c r="P2112" i="13" l="1"/>
  <c r="O2113" i="13"/>
  <c r="P2113" i="13" s="1"/>
  <c r="R2113" i="13"/>
  <c r="X2113" i="13"/>
  <c r="L2113" i="13"/>
  <c r="AB2113" i="13"/>
  <c r="AC2113" i="13" s="1"/>
  <c r="AD2113" i="13" s="1"/>
  <c r="B2114" i="13"/>
  <c r="G2113" i="13"/>
  <c r="I2115" i="3"/>
  <c r="Q2113" i="13" l="1"/>
  <c r="O2114" i="13"/>
  <c r="Q2114" i="13" s="1"/>
  <c r="R2114" i="13"/>
  <c r="L2114" i="13"/>
  <c r="B2115" i="13"/>
  <c r="G2114" i="13"/>
  <c r="AB2114" i="13"/>
  <c r="AC2114" i="13" s="1"/>
  <c r="AD2114" i="13" s="1"/>
  <c r="X2114" i="13"/>
  <c r="I2116" i="3"/>
  <c r="P2114" i="13" l="1"/>
  <c r="O2115" i="13"/>
  <c r="Q2115" i="13" s="1"/>
  <c r="R2115" i="13"/>
  <c r="G2115" i="13"/>
  <c r="AB2115" i="13"/>
  <c r="AC2115" i="13" s="1"/>
  <c r="AD2115" i="13" s="1"/>
  <c r="B2116" i="13"/>
  <c r="L2115" i="13"/>
  <c r="X2115" i="13"/>
  <c r="I2117" i="3"/>
  <c r="P2115" i="13" l="1"/>
  <c r="O2116" i="13"/>
  <c r="P2116" i="13" s="1"/>
  <c r="R2116" i="13"/>
  <c r="AB2116" i="13"/>
  <c r="AC2116" i="13" s="1"/>
  <c r="AD2116" i="13" s="1"/>
  <c r="L2116" i="13"/>
  <c r="G2116" i="13"/>
  <c r="B2117" i="13"/>
  <c r="X2116" i="13"/>
  <c r="I2118" i="3"/>
  <c r="Q2116" i="13" l="1"/>
  <c r="O2117" i="13"/>
  <c r="Q2117" i="13" s="1"/>
  <c r="R2117" i="13"/>
  <c r="L2117" i="13"/>
  <c r="AB2117" i="13"/>
  <c r="AC2117" i="13" s="1"/>
  <c r="AD2117" i="13" s="1"/>
  <c r="G2117" i="13"/>
  <c r="B2118" i="13"/>
  <c r="X2117" i="13"/>
  <c r="I2119" i="3"/>
  <c r="P2117" i="13" l="1"/>
  <c r="O2118" i="13"/>
  <c r="Q2118" i="13" s="1"/>
  <c r="R2118" i="13"/>
  <c r="L2118" i="13"/>
  <c r="AB2118" i="13"/>
  <c r="AC2118" i="13" s="1"/>
  <c r="AD2118" i="13" s="1"/>
  <c r="X2118" i="13"/>
  <c r="B2119" i="13"/>
  <c r="G2118" i="13"/>
  <c r="I2120" i="3"/>
  <c r="P2118" i="13" l="1"/>
  <c r="O2119" i="13"/>
  <c r="Q2119" i="13" s="1"/>
  <c r="R2119" i="13"/>
  <c r="G2119" i="13"/>
  <c r="AB2119" i="13"/>
  <c r="AC2119" i="13" s="1"/>
  <c r="AD2119" i="13" s="1"/>
  <c r="B2120" i="13"/>
  <c r="L2119" i="13"/>
  <c r="X2119" i="13"/>
  <c r="I2121" i="3"/>
  <c r="P2119" i="13" l="1"/>
  <c r="O2120" i="13"/>
  <c r="Q2120" i="13" s="1"/>
  <c r="R2120" i="13"/>
  <c r="L2120" i="13"/>
  <c r="G2120" i="13"/>
  <c r="AB2120" i="13"/>
  <c r="AC2120" i="13" s="1"/>
  <c r="AD2120" i="13" s="1"/>
  <c r="X2120" i="13"/>
  <c r="B2121" i="13"/>
  <c r="I2122" i="3"/>
  <c r="P2120" i="13" l="1"/>
  <c r="O2121" i="13"/>
  <c r="Q2121" i="13" s="1"/>
  <c r="R2121" i="13"/>
  <c r="X2121" i="13"/>
  <c r="AB2121" i="13"/>
  <c r="AC2121" i="13" s="1"/>
  <c r="AD2121" i="13" s="1"/>
  <c r="G2121" i="13"/>
  <c r="L2121" i="13"/>
  <c r="B2122" i="13"/>
  <c r="I2123" i="3"/>
  <c r="P2121" i="13" l="1"/>
  <c r="O2122" i="13"/>
  <c r="P2122" i="13" s="1"/>
  <c r="R2122" i="13"/>
  <c r="G2122" i="13"/>
  <c r="B2123" i="13"/>
  <c r="L2122" i="13"/>
  <c r="AB2122" i="13"/>
  <c r="AC2122" i="13" s="1"/>
  <c r="AD2122" i="13" s="1"/>
  <c r="X2122" i="13"/>
  <c r="I2124" i="3"/>
  <c r="Q2122" i="13" l="1"/>
  <c r="O2123" i="13"/>
  <c r="Q2123" i="13" s="1"/>
  <c r="R2123" i="13"/>
  <c r="G2123" i="13"/>
  <c r="X2123" i="13"/>
  <c r="B2124" i="13"/>
  <c r="AB2123" i="13"/>
  <c r="AC2123" i="13" s="1"/>
  <c r="AD2123" i="13" s="1"/>
  <c r="L2123" i="13"/>
  <c r="I2125" i="3"/>
  <c r="P2123" i="13" l="1"/>
  <c r="O2124" i="13"/>
  <c r="P2124" i="13" s="1"/>
  <c r="R2124" i="13"/>
  <c r="G2124" i="13"/>
  <c r="B2125" i="13"/>
  <c r="L2124" i="13"/>
  <c r="X2124" i="13"/>
  <c r="AB2124" i="13"/>
  <c r="AC2124" i="13" s="1"/>
  <c r="AD2124" i="13" s="1"/>
  <c r="I2126" i="3"/>
  <c r="Q2124" i="13" l="1"/>
  <c r="O2125" i="13"/>
  <c r="P2125" i="13" s="1"/>
  <c r="R2125" i="13"/>
  <c r="AB2125" i="13"/>
  <c r="AC2125" i="13" s="1"/>
  <c r="AD2125" i="13" s="1"/>
  <c r="G2125" i="13"/>
  <c r="L2125" i="13"/>
  <c r="X2125" i="13"/>
  <c r="B2126" i="13"/>
  <c r="I2127" i="3"/>
  <c r="Q2125" i="13" l="1"/>
  <c r="O2126" i="13"/>
  <c r="P2126" i="13" s="1"/>
  <c r="R2126" i="13"/>
  <c r="G2126" i="13"/>
  <c r="L2126" i="13"/>
  <c r="B2127" i="13"/>
  <c r="AB2126" i="13"/>
  <c r="AC2126" i="13" s="1"/>
  <c r="AD2126" i="13" s="1"/>
  <c r="X2126" i="13"/>
  <c r="I2128" i="3"/>
  <c r="Q2126" i="13" l="1"/>
  <c r="O2127" i="13"/>
  <c r="P2127" i="13" s="1"/>
  <c r="R2127" i="13"/>
  <c r="AB2127" i="13"/>
  <c r="AC2127" i="13" s="1"/>
  <c r="AD2127" i="13" s="1"/>
  <c r="B2128" i="13"/>
  <c r="L2127" i="13"/>
  <c r="G2127" i="13"/>
  <c r="X2127" i="13"/>
  <c r="I2129" i="3"/>
  <c r="Q2127" i="13" l="1"/>
  <c r="O2128" i="13"/>
  <c r="Q2128" i="13" s="1"/>
  <c r="R2128" i="13"/>
  <c r="G2128" i="13"/>
  <c r="L2128" i="13"/>
  <c r="X2128" i="13"/>
  <c r="AB2128" i="13"/>
  <c r="AC2128" i="13" s="1"/>
  <c r="AD2128" i="13" s="1"/>
  <c r="B2129" i="13"/>
  <c r="I2130" i="3"/>
  <c r="P2128" i="13" l="1"/>
  <c r="O2129" i="13"/>
  <c r="Q2129" i="13" s="1"/>
  <c r="R2129" i="13"/>
  <c r="L2129" i="13"/>
  <c r="G2129" i="13"/>
  <c r="AB2129" i="13"/>
  <c r="AC2129" i="13" s="1"/>
  <c r="AD2129" i="13" s="1"/>
  <c r="B2130" i="13"/>
  <c r="X2129" i="13"/>
  <c r="I2131" i="3"/>
  <c r="P2129" i="13" l="1"/>
  <c r="O2130" i="13"/>
  <c r="P2130" i="13" s="1"/>
  <c r="R2130" i="13"/>
  <c r="AB2130" i="13"/>
  <c r="AC2130" i="13" s="1"/>
  <c r="AD2130" i="13" s="1"/>
  <c r="B2131" i="13"/>
  <c r="L2130" i="13"/>
  <c r="G2130" i="13"/>
  <c r="X2130" i="13"/>
  <c r="I2132" i="3"/>
  <c r="Q2130" i="13" l="1"/>
  <c r="O2131" i="13"/>
  <c r="Q2131" i="13" s="1"/>
  <c r="R2131" i="13"/>
  <c r="L2131" i="13"/>
  <c r="AB2131" i="13"/>
  <c r="AC2131" i="13" s="1"/>
  <c r="AD2131" i="13" s="1"/>
  <c r="B2132" i="13"/>
  <c r="G2131" i="13"/>
  <c r="X2131" i="13"/>
  <c r="I2133" i="3"/>
  <c r="P2131" i="13" l="1"/>
  <c r="O2132" i="13"/>
  <c r="Q2132" i="13" s="1"/>
  <c r="R2132" i="13"/>
  <c r="AB2132" i="13"/>
  <c r="AC2132" i="13" s="1"/>
  <c r="AD2132" i="13" s="1"/>
  <c r="L2132" i="13"/>
  <c r="G2132" i="13"/>
  <c r="B2133" i="13"/>
  <c r="X2132" i="13"/>
  <c r="I2134" i="3"/>
  <c r="P2132" i="13" l="1"/>
  <c r="O2133" i="13"/>
  <c r="P2133" i="13" s="1"/>
  <c r="R2133" i="13"/>
  <c r="L2133" i="13"/>
  <c r="G2133" i="13"/>
  <c r="B2134" i="13"/>
  <c r="AB2133" i="13"/>
  <c r="AC2133" i="13" s="1"/>
  <c r="AD2133" i="13" s="1"/>
  <c r="X2133" i="13"/>
  <c r="I2135" i="3"/>
  <c r="Q2133" i="13" l="1"/>
  <c r="O2134" i="13"/>
  <c r="Q2134" i="13" s="1"/>
  <c r="R2134" i="13"/>
  <c r="G2134" i="13"/>
  <c r="AB2134" i="13"/>
  <c r="AC2134" i="13" s="1"/>
  <c r="AD2134" i="13" s="1"/>
  <c r="B2135" i="13"/>
  <c r="L2134" i="13"/>
  <c r="X2134" i="13"/>
  <c r="I2136" i="3"/>
  <c r="P2134" i="13" l="1"/>
  <c r="O2135" i="13"/>
  <c r="P2135" i="13" s="1"/>
  <c r="R2135" i="13"/>
  <c r="AB2135" i="13"/>
  <c r="AC2135" i="13" s="1"/>
  <c r="AD2135" i="13" s="1"/>
  <c r="L2135" i="13"/>
  <c r="G2135" i="13"/>
  <c r="B2136" i="13"/>
  <c r="X2135" i="13"/>
  <c r="I2137" i="3"/>
  <c r="Q2135" i="13" l="1"/>
  <c r="O2136" i="13"/>
  <c r="P2136" i="13" s="1"/>
  <c r="R2136" i="13"/>
  <c r="AB2136" i="13"/>
  <c r="AC2136" i="13" s="1"/>
  <c r="AD2136" i="13" s="1"/>
  <c r="B2137" i="13"/>
  <c r="L2136" i="13"/>
  <c r="G2136" i="13"/>
  <c r="X2136" i="13"/>
  <c r="I2138" i="3"/>
  <c r="Q2136" i="13" l="1"/>
  <c r="O2137" i="13"/>
  <c r="P2137" i="13" s="1"/>
  <c r="R2137" i="13"/>
  <c r="B2138" i="13"/>
  <c r="L2137" i="13"/>
  <c r="G2137" i="13"/>
  <c r="AB2137" i="13"/>
  <c r="AC2137" i="13" s="1"/>
  <c r="AD2137" i="13" s="1"/>
  <c r="X2137" i="13"/>
  <c r="I2139" i="3"/>
  <c r="Q2137" i="13" l="1"/>
  <c r="O2138" i="13"/>
  <c r="P2138" i="13" s="1"/>
  <c r="R2138" i="13"/>
  <c r="G2138" i="13"/>
  <c r="AB2138" i="13"/>
  <c r="AC2138" i="13" s="1"/>
  <c r="AD2138" i="13" s="1"/>
  <c r="L2138" i="13"/>
  <c r="B2139" i="13"/>
  <c r="X2138" i="13"/>
  <c r="I2140" i="3"/>
  <c r="Q2138" i="13" l="1"/>
  <c r="O2139" i="13"/>
  <c r="Q2139" i="13" s="1"/>
  <c r="R2139" i="13"/>
  <c r="AB2139" i="13"/>
  <c r="AC2139" i="13" s="1"/>
  <c r="AD2139" i="13" s="1"/>
  <c r="L2139" i="13"/>
  <c r="B2140" i="13"/>
  <c r="G2139" i="13"/>
  <c r="X2139" i="13"/>
  <c r="I2141" i="3"/>
  <c r="O2140" i="13" l="1"/>
  <c r="Q2140" i="13" s="1"/>
  <c r="R2140" i="13"/>
  <c r="P2139" i="13"/>
  <c r="AB2140" i="13"/>
  <c r="AC2140" i="13" s="1"/>
  <c r="AD2140" i="13" s="1"/>
  <c r="G2140" i="13"/>
  <c r="L2140" i="13"/>
  <c r="X2140" i="13"/>
  <c r="B2141" i="13"/>
  <c r="I2142" i="3"/>
  <c r="P2140" i="13" l="1"/>
  <c r="O2141" i="13"/>
  <c r="P2141" i="13" s="1"/>
  <c r="R2141" i="13"/>
  <c r="G2141" i="13"/>
  <c r="X2141" i="13"/>
  <c r="L2141" i="13"/>
  <c r="AB2141" i="13"/>
  <c r="AC2141" i="13" s="1"/>
  <c r="AD2141" i="13" s="1"/>
  <c r="B2142" i="13"/>
  <c r="I2143" i="3"/>
  <c r="Q2141" i="13" l="1"/>
  <c r="O2142" i="13"/>
  <c r="P2142" i="13" s="1"/>
  <c r="R2142" i="13"/>
  <c r="G2142" i="13"/>
  <c r="B2143" i="13"/>
  <c r="L2142" i="13"/>
  <c r="AB2142" i="13"/>
  <c r="AC2142" i="13" s="1"/>
  <c r="AD2142" i="13" s="1"/>
  <c r="X2142" i="13"/>
  <c r="I2144" i="3"/>
  <c r="Q2142" i="13" l="1"/>
  <c r="O2143" i="13"/>
  <c r="P2143" i="13" s="1"/>
  <c r="R2143" i="13"/>
  <c r="G2143" i="13"/>
  <c r="AB2143" i="13"/>
  <c r="AC2143" i="13" s="1"/>
  <c r="AD2143" i="13" s="1"/>
  <c r="L2143" i="13"/>
  <c r="X2143" i="13"/>
  <c r="B2144" i="13"/>
  <c r="I2145" i="3"/>
  <c r="Q2143" i="13" l="1"/>
  <c r="O2144" i="13"/>
  <c r="P2144" i="13" s="1"/>
  <c r="R2144" i="13"/>
  <c r="G2144" i="13"/>
  <c r="AB2144" i="13"/>
  <c r="AC2144" i="13" s="1"/>
  <c r="AD2144" i="13" s="1"/>
  <c r="X2144" i="13"/>
  <c r="L2144" i="13"/>
  <c r="B2145" i="13"/>
  <c r="I2146" i="3"/>
  <c r="Q2144" i="13" l="1"/>
  <c r="O2145" i="13"/>
  <c r="P2145" i="13" s="1"/>
  <c r="R2145" i="13"/>
  <c r="AB2145" i="13"/>
  <c r="AC2145" i="13" s="1"/>
  <c r="AD2145" i="13" s="1"/>
  <c r="G2145" i="13"/>
  <c r="B2146" i="13"/>
  <c r="L2145" i="13"/>
  <c r="X2145" i="13"/>
  <c r="I2147" i="3"/>
  <c r="Q2145" i="13" l="1"/>
  <c r="O2146" i="13"/>
  <c r="P2146" i="13" s="1"/>
  <c r="R2146" i="13"/>
  <c r="G2146" i="13"/>
  <c r="L2146" i="13"/>
  <c r="AB2146" i="13"/>
  <c r="AC2146" i="13" s="1"/>
  <c r="AD2146" i="13" s="1"/>
  <c r="B2147" i="13"/>
  <c r="X2146" i="13"/>
  <c r="I2148" i="3"/>
  <c r="Q2146" i="13" l="1"/>
  <c r="O2147" i="13"/>
  <c r="P2147" i="13" s="1"/>
  <c r="R2147" i="13"/>
  <c r="AB2147" i="13"/>
  <c r="AC2147" i="13" s="1"/>
  <c r="AD2147" i="13" s="1"/>
  <c r="G2147" i="13"/>
  <c r="B2148" i="13"/>
  <c r="X2147" i="13"/>
  <c r="L2147" i="13"/>
  <c r="I2149" i="3"/>
  <c r="Q2147" i="13" l="1"/>
  <c r="O2148" i="13"/>
  <c r="P2148" i="13" s="1"/>
  <c r="R2148" i="13"/>
  <c r="G2148" i="13"/>
  <c r="L2148" i="13"/>
  <c r="AB2148" i="13"/>
  <c r="AC2148" i="13" s="1"/>
  <c r="AD2148" i="13" s="1"/>
  <c r="B2149" i="13"/>
  <c r="X2148" i="13"/>
  <c r="I2150" i="3"/>
  <c r="Q2148" i="13" l="1"/>
  <c r="O2149" i="13"/>
  <c r="P2149" i="13" s="1"/>
  <c r="R2149" i="13"/>
  <c r="L2149" i="13"/>
  <c r="AB2149" i="13"/>
  <c r="AC2149" i="13" s="1"/>
  <c r="AD2149" i="13" s="1"/>
  <c r="B2150" i="13"/>
  <c r="G2149" i="13"/>
  <c r="X2149" i="13"/>
  <c r="I2151" i="3"/>
  <c r="Q2149" i="13" l="1"/>
  <c r="O2150" i="13"/>
  <c r="P2150" i="13" s="1"/>
  <c r="R2150" i="13"/>
  <c r="AB2150" i="13"/>
  <c r="AC2150" i="13" s="1"/>
  <c r="AD2150" i="13" s="1"/>
  <c r="L2150" i="13"/>
  <c r="B2151" i="13"/>
  <c r="G2150" i="13"/>
  <c r="X2150" i="13"/>
  <c r="I2152" i="3"/>
  <c r="Q2150" i="13" l="1"/>
  <c r="O2151" i="13"/>
  <c r="P2151" i="13" s="1"/>
  <c r="R2151" i="13"/>
  <c r="AB2151" i="13"/>
  <c r="AC2151" i="13" s="1"/>
  <c r="AD2151" i="13" s="1"/>
  <c r="L2151" i="13"/>
  <c r="G2151" i="13"/>
  <c r="B2152" i="13"/>
  <c r="X2151" i="13"/>
  <c r="I2153" i="3"/>
  <c r="Q2151" i="13" l="1"/>
  <c r="O2152" i="13"/>
  <c r="Q2152" i="13" s="1"/>
  <c r="R2152" i="13"/>
  <c r="G2152" i="13"/>
  <c r="B2153" i="13"/>
  <c r="L2152" i="13"/>
  <c r="AB2152" i="13"/>
  <c r="AC2152" i="13" s="1"/>
  <c r="AD2152" i="13" s="1"/>
  <c r="X2152" i="13"/>
  <c r="I2154" i="3"/>
  <c r="P2152" i="13" l="1"/>
  <c r="O2153" i="13"/>
  <c r="P2153" i="13" s="1"/>
  <c r="R2153" i="13"/>
  <c r="G2153" i="13"/>
  <c r="L2153" i="13"/>
  <c r="AB2153" i="13"/>
  <c r="AC2153" i="13" s="1"/>
  <c r="AD2153" i="13" s="1"/>
  <c r="X2153" i="13"/>
  <c r="B2154" i="13"/>
  <c r="I2155" i="3"/>
  <c r="Q2153" i="13" l="1"/>
  <c r="O2154" i="13"/>
  <c r="P2154" i="13" s="1"/>
  <c r="R2154" i="13"/>
  <c r="L2154" i="13"/>
  <c r="B2155" i="13"/>
  <c r="G2154" i="13"/>
  <c r="AB2154" i="13"/>
  <c r="AC2154" i="13" s="1"/>
  <c r="AD2154" i="13" s="1"/>
  <c r="X2154" i="13"/>
  <c r="I2156" i="3"/>
  <c r="Q2154" i="13" l="1"/>
  <c r="O2155" i="13"/>
  <c r="P2155" i="13" s="1"/>
  <c r="R2155" i="13"/>
  <c r="AB2155" i="13"/>
  <c r="AC2155" i="13" s="1"/>
  <c r="AD2155" i="13" s="1"/>
  <c r="B2156" i="13"/>
  <c r="X2155" i="13"/>
  <c r="L2155" i="13"/>
  <c r="G2155" i="13"/>
  <c r="I2157" i="3"/>
  <c r="Q2155" i="13" l="1"/>
  <c r="O2156" i="13"/>
  <c r="P2156" i="13" s="1"/>
  <c r="R2156" i="13"/>
  <c r="L2156" i="13"/>
  <c r="G2156" i="13"/>
  <c r="AB2156" i="13"/>
  <c r="AC2156" i="13" s="1"/>
  <c r="AD2156" i="13" s="1"/>
  <c r="B2157" i="13"/>
  <c r="X2156" i="13"/>
  <c r="I2158" i="3"/>
  <c r="Q2156" i="13" l="1"/>
  <c r="O2157" i="13"/>
  <c r="P2157" i="13" s="1"/>
  <c r="R2157" i="13"/>
  <c r="L2157" i="13"/>
  <c r="AB2157" i="13"/>
  <c r="AC2157" i="13" s="1"/>
  <c r="AD2157" i="13" s="1"/>
  <c r="G2157" i="13"/>
  <c r="B2158" i="13"/>
  <c r="X2157" i="13"/>
  <c r="I2159" i="3"/>
  <c r="Q2157" i="13" l="1"/>
  <c r="O2158" i="13"/>
  <c r="P2158" i="13" s="1"/>
  <c r="R2158" i="13"/>
  <c r="AB2158" i="13"/>
  <c r="AC2158" i="13" s="1"/>
  <c r="AD2158" i="13" s="1"/>
  <c r="G2158" i="13"/>
  <c r="X2158" i="13"/>
  <c r="L2158" i="13"/>
  <c r="B2159" i="13"/>
  <c r="I2160" i="3"/>
  <c r="Q2158" i="13" l="1"/>
  <c r="O2159" i="13"/>
  <c r="P2159" i="13" s="1"/>
  <c r="R2159" i="13"/>
  <c r="L2159" i="13"/>
  <c r="G2159" i="13"/>
  <c r="AB2159" i="13"/>
  <c r="AC2159" i="13" s="1"/>
  <c r="AD2159" i="13" s="1"/>
  <c r="B2160" i="13"/>
  <c r="X2159" i="13"/>
  <c r="I2161" i="3"/>
  <c r="Q2159" i="13" l="1"/>
  <c r="O2160" i="13"/>
  <c r="P2160" i="13" s="1"/>
  <c r="R2160" i="13"/>
  <c r="L2160" i="13"/>
  <c r="G2160" i="13"/>
  <c r="AB2160" i="13"/>
  <c r="AC2160" i="13" s="1"/>
  <c r="AD2160" i="13" s="1"/>
  <c r="B2161" i="13"/>
  <c r="X2160" i="13"/>
  <c r="I2162" i="3"/>
  <c r="Q2160" i="13" l="1"/>
  <c r="O2161" i="13"/>
  <c r="P2161" i="13" s="1"/>
  <c r="R2161" i="13"/>
  <c r="L2161" i="13"/>
  <c r="G2161" i="13"/>
  <c r="B2162" i="13"/>
  <c r="AB2161" i="13"/>
  <c r="AC2161" i="13" s="1"/>
  <c r="AD2161" i="13" s="1"/>
  <c r="X2161" i="13"/>
  <c r="I2163" i="3"/>
  <c r="Q2161" i="13" l="1"/>
  <c r="O2162" i="13"/>
  <c r="Q2162" i="13" s="1"/>
  <c r="R2162" i="13"/>
  <c r="AB2162" i="13"/>
  <c r="AC2162" i="13" s="1"/>
  <c r="AD2162" i="13" s="1"/>
  <c r="X2162" i="13"/>
  <c r="L2162" i="13"/>
  <c r="B2163" i="13"/>
  <c r="G2162" i="13"/>
  <c r="I2164" i="3"/>
  <c r="P2162" i="13" l="1"/>
  <c r="O2163" i="13"/>
  <c r="P2163" i="13" s="1"/>
  <c r="R2163" i="13"/>
  <c r="AB2163" i="13"/>
  <c r="AC2163" i="13" s="1"/>
  <c r="AD2163" i="13" s="1"/>
  <c r="G2163" i="13"/>
  <c r="B2164" i="13"/>
  <c r="L2163" i="13"/>
  <c r="X2163" i="13"/>
  <c r="I2165" i="3"/>
  <c r="Q2163" i="13" l="1"/>
  <c r="O2164" i="13"/>
  <c r="P2164" i="13" s="1"/>
  <c r="R2164" i="13"/>
  <c r="AB2164" i="13"/>
  <c r="AC2164" i="13" s="1"/>
  <c r="AD2164" i="13" s="1"/>
  <c r="X2164" i="13"/>
  <c r="G2164" i="13"/>
  <c r="B2165" i="13"/>
  <c r="L2164" i="13"/>
  <c r="I2166" i="3"/>
  <c r="Q2164" i="13" l="1"/>
  <c r="O2165" i="13"/>
  <c r="P2165" i="13" s="1"/>
  <c r="R2165" i="13"/>
  <c r="G2165" i="13"/>
  <c r="AB2165" i="13"/>
  <c r="AC2165" i="13" s="1"/>
  <c r="AD2165" i="13" s="1"/>
  <c r="L2165" i="13"/>
  <c r="B2166" i="13"/>
  <c r="X2165" i="13"/>
  <c r="I2167" i="3"/>
  <c r="Q2165" i="13" l="1"/>
  <c r="O2166" i="13"/>
  <c r="P2166" i="13" s="1"/>
  <c r="R2166" i="13"/>
  <c r="AB2166" i="13"/>
  <c r="AC2166" i="13" s="1"/>
  <c r="AD2166" i="13" s="1"/>
  <c r="B2167" i="13"/>
  <c r="G2166" i="13"/>
  <c r="L2166" i="13"/>
  <c r="X2166" i="13"/>
  <c r="I2168" i="3"/>
  <c r="Q2166" i="13" l="1"/>
  <c r="O2167" i="13"/>
  <c r="Q2167" i="13" s="1"/>
  <c r="R2167" i="13"/>
  <c r="AB2167" i="13"/>
  <c r="AC2167" i="13" s="1"/>
  <c r="AD2167" i="13" s="1"/>
  <c r="G2167" i="13"/>
  <c r="B2168" i="13"/>
  <c r="L2167" i="13"/>
  <c r="X2167" i="13"/>
  <c r="I2169" i="3"/>
  <c r="P2167" i="13" l="1"/>
  <c r="O2168" i="13"/>
  <c r="P2168" i="13" s="1"/>
  <c r="R2168" i="13"/>
  <c r="L2168" i="13"/>
  <c r="G2168" i="13"/>
  <c r="AB2168" i="13"/>
  <c r="AC2168" i="13" s="1"/>
  <c r="AD2168" i="13" s="1"/>
  <c r="B2169" i="13"/>
  <c r="X2168" i="13"/>
  <c r="I2170" i="3"/>
  <c r="Q2168" i="13" l="1"/>
  <c r="O2169" i="13"/>
  <c r="Q2169" i="13" s="1"/>
  <c r="R2169" i="13"/>
  <c r="L2169" i="13"/>
  <c r="AB2169" i="13"/>
  <c r="AC2169" i="13" s="1"/>
  <c r="AD2169" i="13" s="1"/>
  <c r="B2170" i="13"/>
  <c r="X2169" i="13"/>
  <c r="G2169" i="13"/>
  <c r="I2171" i="3"/>
  <c r="P2169" i="13" l="1"/>
  <c r="O2170" i="13"/>
  <c r="Q2170" i="13" s="1"/>
  <c r="R2170" i="13"/>
  <c r="AB2170" i="13"/>
  <c r="AC2170" i="13" s="1"/>
  <c r="AD2170" i="13" s="1"/>
  <c r="L2170" i="13"/>
  <c r="G2170" i="13"/>
  <c r="B2171" i="13"/>
  <c r="X2170" i="13"/>
  <c r="I2172" i="3"/>
  <c r="P2170" i="13" l="1"/>
  <c r="O2171" i="13"/>
  <c r="Q2171" i="13" s="1"/>
  <c r="R2171" i="13"/>
  <c r="L2171" i="13"/>
  <c r="G2171" i="13"/>
  <c r="AB2171" i="13"/>
  <c r="AC2171" i="13" s="1"/>
  <c r="AD2171" i="13" s="1"/>
  <c r="B2172" i="13"/>
  <c r="X2171" i="13"/>
  <c r="I2173" i="3"/>
  <c r="P2171" i="13" l="1"/>
  <c r="O2172" i="13"/>
  <c r="P2172" i="13" s="1"/>
  <c r="R2172" i="13"/>
  <c r="G2172" i="13"/>
  <c r="L2172" i="13"/>
  <c r="B2173" i="13"/>
  <c r="AB2172" i="13"/>
  <c r="AC2172" i="13" s="1"/>
  <c r="AD2172" i="13" s="1"/>
  <c r="X2172" i="13"/>
  <c r="I2174" i="3"/>
  <c r="Q2172" i="13" l="1"/>
  <c r="O2173" i="13"/>
  <c r="P2173" i="13" s="1"/>
  <c r="R2173" i="13"/>
  <c r="G2173" i="13"/>
  <c r="L2173" i="13"/>
  <c r="X2173" i="13"/>
  <c r="B2174" i="13"/>
  <c r="AB2173" i="13"/>
  <c r="AC2173" i="13" s="1"/>
  <c r="AD2173" i="13" s="1"/>
  <c r="I2175" i="3"/>
  <c r="Q2173" i="13" l="1"/>
  <c r="O2174" i="13"/>
  <c r="Q2174" i="13" s="1"/>
  <c r="R2174" i="13"/>
  <c r="AB2174" i="13"/>
  <c r="AC2174" i="13" s="1"/>
  <c r="AD2174" i="13" s="1"/>
  <c r="L2174" i="13"/>
  <c r="X2174" i="13"/>
  <c r="G2174" i="13"/>
  <c r="B2175" i="13"/>
  <c r="I2176" i="3"/>
  <c r="P2174" i="13" l="1"/>
  <c r="O2175" i="13"/>
  <c r="P2175" i="13" s="1"/>
  <c r="R2175" i="13"/>
  <c r="X2175" i="13"/>
  <c r="G2175" i="13"/>
  <c r="L2175" i="13"/>
  <c r="AB2175" i="13"/>
  <c r="AC2175" i="13" s="1"/>
  <c r="AD2175" i="13" s="1"/>
  <c r="B2176" i="13"/>
  <c r="I2177" i="3"/>
  <c r="Q2175" i="13" l="1"/>
  <c r="O2176" i="13"/>
  <c r="P2176" i="13" s="1"/>
  <c r="R2176" i="13"/>
  <c r="L2176" i="13"/>
  <c r="G2176" i="13"/>
  <c r="B2177" i="13"/>
  <c r="AB2176" i="13"/>
  <c r="AC2176" i="13" s="1"/>
  <c r="AD2176" i="13" s="1"/>
  <c r="X2176" i="13"/>
  <c r="I2178" i="3"/>
  <c r="Q2176" i="13" l="1"/>
  <c r="O2177" i="13"/>
  <c r="Q2177" i="13" s="1"/>
  <c r="R2177" i="13"/>
  <c r="L2177" i="13"/>
  <c r="G2177" i="13"/>
  <c r="AB2177" i="13"/>
  <c r="AC2177" i="13" s="1"/>
  <c r="AD2177" i="13" s="1"/>
  <c r="B2178" i="13"/>
  <c r="X2177" i="13"/>
  <c r="I2179" i="3"/>
  <c r="P2177" i="13" l="1"/>
  <c r="O2178" i="13"/>
  <c r="Q2178" i="13" s="1"/>
  <c r="R2178" i="13"/>
  <c r="L2178" i="13"/>
  <c r="G2178" i="13"/>
  <c r="B2179" i="13"/>
  <c r="AB2178" i="13"/>
  <c r="AC2178" i="13" s="1"/>
  <c r="AD2178" i="13" s="1"/>
  <c r="X2178" i="13"/>
  <c r="I2180" i="3"/>
  <c r="P2178" i="13" l="1"/>
  <c r="O2179" i="13"/>
  <c r="Q2179" i="13" s="1"/>
  <c r="R2179" i="13"/>
  <c r="L2179" i="13"/>
  <c r="G2179" i="13"/>
  <c r="AB2179" i="13"/>
  <c r="AC2179" i="13" s="1"/>
  <c r="AD2179" i="13" s="1"/>
  <c r="B2180" i="13"/>
  <c r="X2179" i="13"/>
  <c r="I2181" i="3"/>
  <c r="P2179" i="13" l="1"/>
  <c r="O2180" i="13"/>
  <c r="P2180" i="13" s="1"/>
  <c r="R2180" i="13"/>
  <c r="L2180" i="13"/>
  <c r="AB2180" i="13"/>
  <c r="AC2180" i="13" s="1"/>
  <c r="AD2180" i="13" s="1"/>
  <c r="G2180" i="13"/>
  <c r="B2181" i="13"/>
  <c r="X2180" i="13"/>
  <c r="I2182" i="3"/>
  <c r="Q2180" i="13" l="1"/>
  <c r="O2181" i="13"/>
  <c r="Q2181" i="13" s="1"/>
  <c r="R2181" i="13"/>
  <c r="L2181" i="13"/>
  <c r="G2181" i="13"/>
  <c r="AB2181" i="13"/>
  <c r="AC2181" i="13" s="1"/>
  <c r="AD2181" i="13" s="1"/>
  <c r="B2182" i="13"/>
  <c r="X2181" i="13"/>
  <c r="I2183" i="3"/>
  <c r="P2181" i="13" l="1"/>
  <c r="O2182" i="13"/>
  <c r="P2182" i="13" s="1"/>
  <c r="R2182" i="13"/>
  <c r="G2182" i="13"/>
  <c r="AB2182" i="13"/>
  <c r="AC2182" i="13" s="1"/>
  <c r="AD2182" i="13" s="1"/>
  <c r="X2182" i="13"/>
  <c r="L2182" i="13"/>
  <c r="B2183" i="13"/>
  <c r="I2184" i="3"/>
  <c r="Q2182" i="13" l="1"/>
  <c r="O2183" i="13"/>
  <c r="Q2183" i="13" s="1"/>
  <c r="R2183" i="13"/>
  <c r="G2183" i="13"/>
  <c r="L2183" i="13"/>
  <c r="AB2183" i="13"/>
  <c r="AC2183" i="13" s="1"/>
  <c r="AD2183" i="13" s="1"/>
  <c r="B2184" i="13"/>
  <c r="X2183" i="13"/>
  <c r="I2185" i="3"/>
  <c r="P2183" i="13" l="1"/>
  <c r="O2184" i="13"/>
  <c r="P2184" i="13" s="1"/>
  <c r="R2184" i="13"/>
  <c r="G2184" i="13"/>
  <c r="B2185" i="13"/>
  <c r="L2184" i="13"/>
  <c r="AB2184" i="13"/>
  <c r="AC2184" i="13" s="1"/>
  <c r="AD2184" i="13" s="1"/>
  <c r="X2184" i="13"/>
  <c r="I2186" i="3"/>
  <c r="Q2184" i="13" l="1"/>
  <c r="O2185" i="13"/>
  <c r="Q2185" i="13" s="1"/>
  <c r="R2185" i="13"/>
  <c r="G2185" i="13"/>
  <c r="AB2185" i="13"/>
  <c r="AC2185" i="13" s="1"/>
  <c r="AD2185" i="13" s="1"/>
  <c r="B2186" i="13"/>
  <c r="L2185" i="13"/>
  <c r="X2185" i="13"/>
  <c r="I2187" i="3"/>
  <c r="P2185" i="13" l="1"/>
  <c r="O2186" i="13"/>
  <c r="Q2186" i="13" s="1"/>
  <c r="R2186" i="13"/>
  <c r="AB2186" i="13"/>
  <c r="AC2186" i="13" s="1"/>
  <c r="AD2186" i="13" s="1"/>
  <c r="G2186" i="13"/>
  <c r="L2186" i="13"/>
  <c r="B2187" i="13"/>
  <c r="X2186" i="13"/>
  <c r="I2188" i="3"/>
  <c r="P2186" i="13" l="1"/>
  <c r="O2187" i="13"/>
  <c r="P2187" i="13" s="1"/>
  <c r="R2187" i="13"/>
  <c r="G2187" i="13"/>
  <c r="L2187" i="13"/>
  <c r="AB2187" i="13"/>
  <c r="AC2187" i="13" s="1"/>
  <c r="AD2187" i="13" s="1"/>
  <c r="B2188" i="13"/>
  <c r="X2187" i="13"/>
  <c r="I2189" i="3"/>
  <c r="Q2187" i="13" l="1"/>
  <c r="O2188" i="13"/>
  <c r="Q2188" i="13" s="1"/>
  <c r="R2188" i="13"/>
  <c r="AB2188" i="13"/>
  <c r="AC2188" i="13" s="1"/>
  <c r="AD2188" i="13" s="1"/>
  <c r="G2188" i="13"/>
  <c r="B2189" i="13"/>
  <c r="L2188" i="13"/>
  <c r="X2188" i="13"/>
  <c r="I2190" i="3"/>
  <c r="P2188" i="13" l="1"/>
  <c r="O2189" i="13"/>
  <c r="Q2189" i="13" s="1"/>
  <c r="R2189" i="13"/>
  <c r="AB2189" i="13"/>
  <c r="AC2189" i="13" s="1"/>
  <c r="AD2189" i="13" s="1"/>
  <c r="L2189" i="13"/>
  <c r="X2189" i="13"/>
  <c r="G2189" i="13"/>
  <c r="B2190" i="13"/>
  <c r="I2191" i="3"/>
  <c r="P2189" i="13" l="1"/>
  <c r="O2190" i="13"/>
  <c r="Q2190" i="13" s="1"/>
  <c r="R2190" i="13"/>
  <c r="L2190" i="13"/>
  <c r="AB2190" i="13"/>
  <c r="AC2190" i="13" s="1"/>
  <c r="AD2190" i="13" s="1"/>
  <c r="B2191" i="13"/>
  <c r="G2190" i="13"/>
  <c r="X2190" i="13"/>
  <c r="I2192" i="3"/>
  <c r="P2190" i="13" l="1"/>
  <c r="O2191" i="13"/>
  <c r="P2191" i="13" s="1"/>
  <c r="R2191" i="13"/>
  <c r="AB2191" i="13"/>
  <c r="AC2191" i="13" s="1"/>
  <c r="AD2191" i="13" s="1"/>
  <c r="G2191" i="13"/>
  <c r="X2191" i="13"/>
  <c r="L2191" i="13"/>
  <c r="B2192" i="13"/>
  <c r="I2193" i="3"/>
  <c r="Q2191" i="13" l="1"/>
  <c r="O2192" i="13"/>
  <c r="P2192" i="13" s="1"/>
  <c r="R2192" i="13"/>
  <c r="L2192" i="13"/>
  <c r="AB2192" i="13"/>
  <c r="AC2192" i="13" s="1"/>
  <c r="AD2192" i="13" s="1"/>
  <c r="B2193" i="13"/>
  <c r="G2192" i="13"/>
  <c r="X2192" i="13"/>
  <c r="I2194" i="3"/>
  <c r="Q2192" i="13" l="1"/>
  <c r="O2193" i="13"/>
  <c r="P2193" i="13" s="1"/>
  <c r="R2193" i="13"/>
  <c r="G2193" i="13"/>
  <c r="AB2193" i="13"/>
  <c r="AC2193" i="13" s="1"/>
  <c r="AD2193" i="13" s="1"/>
  <c r="B2194" i="13"/>
  <c r="X2193" i="13"/>
  <c r="L2193" i="13"/>
  <c r="I2195" i="3"/>
  <c r="O2194" i="13" l="1"/>
  <c r="P2194" i="13" s="1"/>
  <c r="R2194" i="13"/>
  <c r="Q2193" i="13"/>
  <c r="L2194" i="13"/>
  <c r="AB2194" i="13"/>
  <c r="AC2194" i="13" s="1"/>
  <c r="AD2194" i="13" s="1"/>
  <c r="B2195" i="13"/>
  <c r="G2194" i="13"/>
  <c r="X2194" i="13"/>
  <c r="I2196" i="3"/>
  <c r="Q2194" i="13" l="1"/>
  <c r="O2195" i="13"/>
  <c r="P2195" i="13" s="1"/>
  <c r="R2195" i="13"/>
  <c r="G2195" i="13"/>
  <c r="AB2195" i="13"/>
  <c r="AC2195" i="13" s="1"/>
  <c r="AD2195" i="13" s="1"/>
  <c r="L2195" i="13"/>
  <c r="X2195" i="13"/>
  <c r="B2196" i="13"/>
  <c r="I2197" i="3"/>
  <c r="O2196" i="13" l="1"/>
  <c r="P2196" i="13" s="1"/>
  <c r="R2196" i="13"/>
  <c r="Q2195" i="13"/>
  <c r="L2196" i="13"/>
  <c r="AB2196" i="13"/>
  <c r="AC2196" i="13" s="1"/>
  <c r="AD2196" i="13" s="1"/>
  <c r="G2196" i="13"/>
  <c r="X2196" i="13"/>
  <c r="B2197" i="13"/>
  <c r="I2198" i="3"/>
  <c r="Q2196" i="13" l="1"/>
  <c r="O2197" i="13"/>
  <c r="P2197" i="13" s="1"/>
  <c r="R2197" i="13"/>
  <c r="G2197" i="13"/>
  <c r="AB2197" i="13"/>
  <c r="AC2197" i="13" s="1"/>
  <c r="AD2197" i="13" s="1"/>
  <c r="L2197" i="13"/>
  <c r="B2198" i="13"/>
  <c r="X2197" i="13"/>
  <c r="I2199" i="3"/>
  <c r="Q2197" i="13" l="1"/>
  <c r="O2198" i="13"/>
  <c r="Q2198" i="13" s="1"/>
  <c r="R2198" i="13"/>
  <c r="G2198" i="13"/>
  <c r="L2198" i="13"/>
  <c r="AB2198" i="13"/>
  <c r="AC2198" i="13" s="1"/>
  <c r="AD2198" i="13" s="1"/>
  <c r="B2199" i="13"/>
  <c r="X2198" i="13"/>
  <c r="I2200" i="3"/>
  <c r="P2198" i="13" l="1"/>
  <c r="O2199" i="13"/>
  <c r="P2199" i="13" s="1"/>
  <c r="R2199" i="13"/>
  <c r="AB2199" i="13"/>
  <c r="AC2199" i="13" s="1"/>
  <c r="AD2199" i="13" s="1"/>
  <c r="B2200" i="13"/>
  <c r="G2199" i="13"/>
  <c r="L2199" i="13"/>
  <c r="X2199" i="13"/>
  <c r="I2201" i="3"/>
  <c r="Q2199" i="13" l="1"/>
  <c r="O2200" i="13"/>
  <c r="P2200" i="13" s="1"/>
  <c r="R2200" i="13"/>
  <c r="L2200" i="13"/>
  <c r="AB2200" i="13"/>
  <c r="AC2200" i="13" s="1"/>
  <c r="AD2200" i="13" s="1"/>
  <c r="B2201" i="13"/>
  <c r="G2200" i="13"/>
  <c r="X2200" i="13"/>
  <c r="I2202" i="3"/>
  <c r="Q2200" i="13" l="1"/>
  <c r="O2201" i="13"/>
  <c r="P2201" i="13" s="1"/>
  <c r="R2201" i="13"/>
  <c r="AB2201" i="13"/>
  <c r="AC2201" i="13" s="1"/>
  <c r="AD2201" i="13" s="1"/>
  <c r="B2202" i="13"/>
  <c r="L2201" i="13"/>
  <c r="X2201" i="13"/>
  <c r="G2201" i="13"/>
  <c r="I2203" i="3"/>
  <c r="Q2201" i="13" l="1"/>
  <c r="O2202" i="13"/>
  <c r="P2202" i="13" s="1"/>
  <c r="R2202" i="13"/>
  <c r="AB2202" i="13"/>
  <c r="AC2202" i="13" s="1"/>
  <c r="AD2202" i="13" s="1"/>
  <c r="B2203" i="13"/>
  <c r="G2202" i="13"/>
  <c r="L2202" i="13"/>
  <c r="X2202" i="13"/>
  <c r="I2204" i="3"/>
  <c r="Q2202" i="13" l="1"/>
  <c r="O2203" i="13"/>
  <c r="P2203" i="13" s="1"/>
  <c r="R2203" i="13"/>
  <c r="G2203" i="13"/>
  <c r="AB2203" i="13"/>
  <c r="AC2203" i="13" s="1"/>
  <c r="AD2203" i="13" s="1"/>
  <c r="L2203" i="13"/>
  <c r="B2204" i="13"/>
  <c r="X2203" i="13"/>
  <c r="I2205" i="3"/>
  <c r="Q2203" i="13" l="1"/>
  <c r="O2204" i="13"/>
  <c r="P2204" i="13" s="1"/>
  <c r="R2204" i="13"/>
  <c r="G2204" i="13"/>
  <c r="AB2204" i="13"/>
  <c r="AC2204" i="13" s="1"/>
  <c r="AD2204" i="13" s="1"/>
  <c r="L2204" i="13"/>
  <c r="B2205" i="13"/>
  <c r="X2204" i="13"/>
  <c r="I2206" i="3"/>
  <c r="Q2204" i="13" l="1"/>
  <c r="O2205" i="13"/>
  <c r="P2205" i="13" s="1"/>
  <c r="R2205" i="13"/>
  <c r="G2205" i="13"/>
  <c r="AB2205" i="13"/>
  <c r="AC2205" i="13" s="1"/>
  <c r="AD2205" i="13" s="1"/>
  <c r="X2205" i="13"/>
  <c r="B2206" i="13"/>
  <c r="L2205" i="13"/>
  <c r="I2207" i="3"/>
  <c r="Q2205" i="13" l="1"/>
  <c r="O2206" i="13"/>
  <c r="P2206" i="13" s="1"/>
  <c r="R2206" i="13"/>
  <c r="G2206" i="13"/>
  <c r="L2206" i="13"/>
  <c r="B2207" i="13"/>
  <c r="AB2206" i="13"/>
  <c r="AC2206" i="13" s="1"/>
  <c r="AD2206" i="13" s="1"/>
  <c r="X2206" i="13"/>
  <c r="I2208" i="3"/>
  <c r="Q2206" i="13" l="1"/>
  <c r="O2207" i="13"/>
  <c r="P2207" i="13" s="1"/>
  <c r="R2207" i="13"/>
  <c r="X2207" i="13"/>
  <c r="L2207" i="13"/>
  <c r="G2207" i="13"/>
  <c r="AB2207" i="13"/>
  <c r="AC2207" i="13" s="1"/>
  <c r="AD2207" i="13" s="1"/>
  <c r="B2208" i="13"/>
  <c r="I2209" i="3"/>
  <c r="Q2207" i="13" l="1"/>
  <c r="O2208" i="13"/>
  <c r="Q2208" i="13" s="1"/>
  <c r="R2208" i="13"/>
  <c r="L2208" i="13"/>
  <c r="AB2208" i="13"/>
  <c r="AC2208" i="13" s="1"/>
  <c r="AD2208" i="13" s="1"/>
  <c r="B2209" i="13"/>
  <c r="G2208" i="13"/>
  <c r="X2208" i="13"/>
  <c r="I2210" i="3"/>
  <c r="P2208" i="13" l="1"/>
  <c r="O2209" i="13"/>
  <c r="P2209" i="13" s="1"/>
  <c r="R2209" i="13"/>
  <c r="AB2209" i="13"/>
  <c r="AC2209" i="13" s="1"/>
  <c r="AD2209" i="13" s="1"/>
  <c r="L2209" i="13"/>
  <c r="G2209" i="13"/>
  <c r="X2209" i="13"/>
  <c r="B2210" i="13"/>
  <c r="I2211" i="3"/>
  <c r="Q2209" i="13" l="1"/>
  <c r="O2210" i="13"/>
  <c r="Q2210" i="13" s="1"/>
  <c r="R2210" i="13"/>
  <c r="L2210" i="13"/>
  <c r="G2210" i="13"/>
  <c r="AB2210" i="13"/>
  <c r="AC2210" i="13" s="1"/>
  <c r="AD2210" i="13" s="1"/>
  <c r="X2210" i="13"/>
  <c r="B2211" i="13"/>
  <c r="I2212" i="3"/>
  <c r="P2210" i="13" l="1"/>
  <c r="O2211" i="13"/>
  <c r="P2211" i="13" s="1"/>
  <c r="R2211" i="13"/>
  <c r="G2211" i="13"/>
  <c r="AB2211" i="13"/>
  <c r="AC2211" i="13" s="1"/>
  <c r="AD2211" i="13" s="1"/>
  <c r="X2211" i="13"/>
  <c r="L2211" i="13"/>
  <c r="B2212" i="13"/>
  <c r="I2213" i="3"/>
  <c r="Q2211" i="13" l="1"/>
  <c r="O2212" i="13"/>
  <c r="P2212" i="13" s="1"/>
  <c r="R2212" i="13"/>
  <c r="L2212" i="13"/>
  <c r="G2212" i="13"/>
  <c r="X2212" i="13"/>
  <c r="AB2212" i="13"/>
  <c r="AC2212" i="13" s="1"/>
  <c r="AD2212" i="13" s="1"/>
  <c r="B2213" i="13"/>
  <c r="I2214" i="3"/>
  <c r="Q2212" i="13" l="1"/>
  <c r="O2213" i="13"/>
  <c r="Q2213" i="13" s="1"/>
  <c r="R2213" i="13"/>
  <c r="G2213" i="13"/>
  <c r="AB2213" i="13"/>
  <c r="AC2213" i="13" s="1"/>
  <c r="AD2213" i="13" s="1"/>
  <c r="L2213" i="13"/>
  <c r="X2213" i="13"/>
  <c r="B2214" i="13"/>
  <c r="I2215" i="3"/>
  <c r="P2213" i="13" l="1"/>
  <c r="O2214" i="13"/>
  <c r="P2214" i="13" s="1"/>
  <c r="R2214" i="13"/>
  <c r="L2214" i="13"/>
  <c r="G2214" i="13"/>
  <c r="AB2214" i="13"/>
  <c r="AC2214" i="13" s="1"/>
  <c r="AD2214" i="13" s="1"/>
  <c r="X2214" i="13"/>
  <c r="B2215" i="13"/>
  <c r="I2216" i="3"/>
  <c r="Q2214" i="13" l="1"/>
  <c r="O2215" i="13"/>
  <c r="Q2215" i="13" s="1"/>
  <c r="R2215" i="13"/>
  <c r="G2215" i="13"/>
  <c r="L2215" i="13"/>
  <c r="AB2215" i="13"/>
  <c r="AC2215" i="13" s="1"/>
  <c r="AD2215" i="13" s="1"/>
  <c r="X2215" i="13"/>
  <c r="B2216" i="13"/>
  <c r="I2217" i="3"/>
  <c r="P2215" i="13" l="1"/>
  <c r="O2216" i="13"/>
  <c r="P2216" i="13" s="1"/>
  <c r="R2216" i="13"/>
  <c r="G2216" i="13"/>
  <c r="L2216" i="13"/>
  <c r="B2217" i="13"/>
  <c r="AB2216" i="13"/>
  <c r="AC2216" i="13" s="1"/>
  <c r="AD2216" i="13" s="1"/>
  <c r="X2216" i="13"/>
  <c r="I2218" i="3"/>
  <c r="Q2216" i="13" l="1"/>
  <c r="O2217" i="13"/>
  <c r="P2217" i="13" s="1"/>
  <c r="R2217" i="13"/>
  <c r="G2217" i="13"/>
  <c r="AB2217" i="13"/>
  <c r="AC2217" i="13" s="1"/>
  <c r="AD2217" i="13" s="1"/>
  <c r="L2217" i="13"/>
  <c r="X2217" i="13"/>
  <c r="B2218" i="13"/>
  <c r="I2219" i="3"/>
  <c r="Q2217" i="13" l="1"/>
  <c r="O2218" i="13"/>
  <c r="Q2218" i="13" s="1"/>
  <c r="R2218" i="13"/>
  <c r="G2218" i="13"/>
  <c r="AB2218" i="13"/>
  <c r="AC2218" i="13" s="1"/>
  <c r="AD2218" i="13" s="1"/>
  <c r="L2218" i="13"/>
  <c r="X2218" i="13"/>
  <c r="B2219" i="13"/>
  <c r="I2220" i="3"/>
  <c r="P2218" i="13" l="1"/>
  <c r="O2219" i="13"/>
  <c r="Q2219" i="13" s="1"/>
  <c r="R2219" i="13"/>
  <c r="G2219" i="13"/>
  <c r="AB2219" i="13"/>
  <c r="AC2219" i="13" s="1"/>
  <c r="AD2219" i="13" s="1"/>
  <c r="B2220" i="13"/>
  <c r="L2219" i="13"/>
  <c r="X2219" i="13"/>
  <c r="I2221" i="3"/>
  <c r="P2219" i="13" l="1"/>
  <c r="O2220" i="13"/>
  <c r="Q2220" i="13" s="1"/>
  <c r="R2220" i="13"/>
  <c r="G2220" i="13"/>
  <c r="AB2220" i="13"/>
  <c r="AC2220" i="13" s="1"/>
  <c r="AD2220" i="13" s="1"/>
  <c r="L2220" i="13"/>
  <c r="X2220" i="13"/>
  <c r="B2221" i="13"/>
  <c r="I2222" i="3"/>
  <c r="P2220" i="13" l="1"/>
  <c r="O2221" i="13"/>
  <c r="Q2221" i="13" s="1"/>
  <c r="R2221" i="13"/>
  <c r="G2221" i="13"/>
  <c r="AB2221" i="13"/>
  <c r="AC2221" i="13" s="1"/>
  <c r="AD2221" i="13" s="1"/>
  <c r="L2221" i="13"/>
  <c r="X2221" i="13"/>
  <c r="B2222" i="13"/>
  <c r="I2223" i="3"/>
  <c r="O2222" i="13" l="1"/>
  <c r="Q2222" i="13" s="1"/>
  <c r="R2222" i="13"/>
  <c r="P2221" i="13"/>
  <c r="G2222" i="13"/>
  <c r="B2223" i="13"/>
  <c r="L2222" i="13"/>
  <c r="AB2222" i="13"/>
  <c r="AC2222" i="13" s="1"/>
  <c r="AD2222" i="13" s="1"/>
  <c r="X2222" i="13"/>
  <c r="P2222" i="13"/>
  <c r="I2224" i="3"/>
  <c r="O2223" i="13" l="1"/>
  <c r="Q2223" i="13" s="1"/>
  <c r="R2223" i="13"/>
  <c r="G2223" i="13"/>
  <c r="AB2223" i="13"/>
  <c r="AC2223" i="13" s="1"/>
  <c r="AD2223" i="13" s="1"/>
  <c r="B2224" i="13"/>
  <c r="L2223" i="13"/>
  <c r="X2223" i="13"/>
  <c r="I2225" i="3"/>
  <c r="O2224" i="13" l="1"/>
  <c r="Q2224" i="13" s="1"/>
  <c r="R2224" i="13"/>
  <c r="P2223" i="13"/>
  <c r="AB2224" i="13"/>
  <c r="AC2224" i="13" s="1"/>
  <c r="AD2224" i="13" s="1"/>
  <c r="G2224" i="13"/>
  <c r="B2225" i="13"/>
  <c r="L2224" i="13"/>
  <c r="X2224" i="13"/>
  <c r="I2226" i="3"/>
  <c r="P2224" i="13" l="1"/>
  <c r="O2225" i="13"/>
  <c r="P2225" i="13" s="1"/>
  <c r="R2225" i="13"/>
  <c r="AB2225" i="13"/>
  <c r="AC2225" i="13" s="1"/>
  <c r="AD2225" i="13" s="1"/>
  <c r="G2225" i="13"/>
  <c r="L2225" i="13"/>
  <c r="X2225" i="13"/>
  <c r="B2226" i="13"/>
  <c r="I2227" i="3"/>
  <c r="Q2225" i="13" l="1"/>
  <c r="O2226" i="13"/>
  <c r="Q2226" i="13" s="1"/>
  <c r="R2226" i="13"/>
  <c r="L2226" i="13"/>
  <c r="G2226" i="13"/>
  <c r="B2227" i="13"/>
  <c r="AB2226" i="13"/>
  <c r="AC2226" i="13" s="1"/>
  <c r="AD2226" i="13" s="1"/>
  <c r="X2226" i="13"/>
  <c r="I2228" i="3"/>
  <c r="P2226" i="13" l="1"/>
  <c r="O2227" i="13"/>
  <c r="Q2227" i="13" s="1"/>
  <c r="R2227" i="13"/>
  <c r="L2227" i="13"/>
  <c r="G2227" i="13"/>
  <c r="AB2227" i="13"/>
  <c r="AC2227" i="13" s="1"/>
  <c r="AD2227" i="13" s="1"/>
  <c r="B2228" i="13"/>
  <c r="X2227" i="13"/>
  <c r="I2229" i="3"/>
  <c r="P2227" i="13" l="1"/>
  <c r="O2228" i="13"/>
  <c r="Q2228" i="13" s="1"/>
  <c r="R2228" i="13"/>
  <c r="L2228" i="13"/>
  <c r="AB2228" i="13"/>
  <c r="AC2228" i="13" s="1"/>
  <c r="AD2228" i="13" s="1"/>
  <c r="G2228" i="13"/>
  <c r="B2229" i="13"/>
  <c r="X2228" i="13"/>
  <c r="I2230" i="3"/>
  <c r="P2228" i="13" l="1"/>
  <c r="O2229" i="13"/>
  <c r="Q2229" i="13" s="1"/>
  <c r="R2229" i="13"/>
  <c r="G2229" i="13"/>
  <c r="AB2229" i="13"/>
  <c r="AC2229" i="13" s="1"/>
  <c r="AD2229" i="13" s="1"/>
  <c r="L2229" i="13"/>
  <c r="B2230" i="13"/>
  <c r="X2229" i="13"/>
  <c r="I2231" i="3"/>
  <c r="P2229" i="13" l="1"/>
  <c r="O2230" i="13"/>
  <c r="P2230" i="13" s="1"/>
  <c r="R2230" i="13"/>
  <c r="G2230" i="13"/>
  <c r="AB2230" i="13"/>
  <c r="AC2230" i="13" s="1"/>
  <c r="AD2230" i="13" s="1"/>
  <c r="L2230" i="13"/>
  <c r="B2231" i="13"/>
  <c r="X2230" i="13"/>
  <c r="I2232" i="3"/>
  <c r="Q2230" i="13" l="1"/>
  <c r="O2231" i="13"/>
  <c r="P2231" i="13" s="1"/>
  <c r="R2231" i="13"/>
  <c r="L2231" i="13"/>
  <c r="G2231" i="13"/>
  <c r="AB2231" i="13"/>
  <c r="AC2231" i="13" s="1"/>
  <c r="AD2231" i="13" s="1"/>
  <c r="B2232" i="13"/>
  <c r="X2231" i="13"/>
  <c r="I2233" i="3"/>
  <c r="Q2231" i="13" l="1"/>
  <c r="O2232" i="13"/>
  <c r="P2232" i="13" s="1"/>
  <c r="R2232" i="13"/>
  <c r="L2232" i="13"/>
  <c r="G2232" i="13"/>
  <c r="AB2232" i="13"/>
  <c r="AC2232" i="13" s="1"/>
  <c r="AD2232" i="13" s="1"/>
  <c r="B2233" i="13"/>
  <c r="X2232" i="13"/>
  <c r="I2234" i="3"/>
  <c r="Q2232" i="13" l="1"/>
  <c r="O2233" i="13"/>
  <c r="P2233" i="13" s="1"/>
  <c r="R2233" i="13"/>
  <c r="AB2233" i="13"/>
  <c r="AC2233" i="13" s="1"/>
  <c r="AD2233" i="13" s="1"/>
  <c r="X2233" i="13"/>
  <c r="L2233" i="13"/>
  <c r="G2233" i="13"/>
  <c r="B2234" i="13"/>
  <c r="I2235" i="3"/>
  <c r="Q2233" i="13" l="1"/>
  <c r="O2234" i="13"/>
  <c r="P2234" i="13" s="1"/>
  <c r="R2234" i="13"/>
  <c r="G2234" i="13"/>
  <c r="AB2234" i="13"/>
  <c r="AC2234" i="13" s="1"/>
  <c r="AD2234" i="13" s="1"/>
  <c r="L2234" i="13"/>
  <c r="B2235" i="13"/>
  <c r="X2234" i="13"/>
  <c r="I2236" i="3"/>
  <c r="Q2234" i="13" l="1"/>
  <c r="O2235" i="13"/>
  <c r="P2235" i="13" s="1"/>
  <c r="R2235" i="13"/>
  <c r="L2235" i="13"/>
  <c r="G2235" i="13"/>
  <c r="AB2235" i="13"/>
  <c r="AC2235" i="13" s="1"/>
  <c r="AD2235" i="13" s="1"/>
  <c r="B2236" i="13"/>
  <c r="X2235" i="13"/>
  <c r="I2237" i="3"/>
  <c r="Q2235" i="13" l="1"/>
  <c r="O2236" i="13"/>
  <c r="Q2236" i="13" s="1"/>
  <c r="R2236" i="13"/>
  <c r="AB2236" i="13"/>
  <c r="AC2236" i="13" s="1"/>
  <c r="AD2236" i="13" s="1"/>
  <c r="L2236" i="13"/>
  <c r="G2236" i="13"/>
  <c r="B2237" i="13"/>
  <c r="X2236" i="13"/>
  <c r="I2238" i="3"/>
  <c r="P2236" i="13" l="1"/>
  <c r="O2237" i="13"/>
  <c r="P2237" i="13" s="1"/>
  <c r="R2237" i="13"/>
  <c r="AB2237" i="13"/>
  <c r="AC2237" i="13" s="1"/>
  <c r="AD2237" i="13" s="1"/>
  <c r="G2237" i="13"/>
  <c r="X2237" i="13"/>
  <c r="B2238" i="13"/>
  <c r="L2237" i="13"/>
  <c r="I2239" i="3"/>
  <c r="Q2237" i="13" l="1"/>
  <c r="O2238" i="13"/>
  <c r="Q2238" i="13" s="1"/>
  <c r="R2238" i="13"/>
  <c r="G2238" i="13"/>
  <c r="X2238" i="13"/>
  <c r="L2238" i="13"/>
  <c r="B2239" i="13"/>
  <c r="AB2238" i="13"/>
  <c r="AC2238" i="13" s="1"/>
  <c r="AD2238" i="13" s="1"/>
  <c r="I2240" i="3"/>
  <c r="P2238" i="13" l="1"/>
  <c r="O2239" i="13"/>
  <c r="P2239" i="13" s="1"/>
  <c r="R2239" i="13"/>
  <c r="AB2239" i="13"/>
  <c r="AC2239" i="13" s="1"/>
  <c r="AD2239" i="13" s="1"/>
  <c r="G2239" i="13"/>
  <c r="L2239" i="13"/>
  <c r="X2239" i="13"/>
  <c r="B2240" i="13"/>
  <c r="I2241" i="3"/>
  <c r="Q2239" i="13" l="1"/>
  <c r="O2240" i="13"/>
  <c r="Q2240" i="13" s="1"/>
  <c r="R2240" i="13"/>
  <c r="AB2240" i="13"/>
  <c r="AC2240" i="13" s="1"/>
  <c r="AD2240" i="13" s="1"/>
  <c r="L2240" i="13"/>
  <c r="B2241" i="13"/>
  <c r="G2240" i="13"/>
  <c r="X2240" i="13"/>
  <c r="I2242" i="3"/>
  <c r="P2240" i="13" l="1"/>
  <c r="O2241" i="13"/>
  <c r="P2241" i="13" s="1"/>
  <c r="R2241" i="13"/>
  <c r="L2241" i="13"/>
  <c r="G2241" i="13"/>
  <c r="B2242" i="13"/>
  <c r="AB2241" i="13"/>
  <c r="AC2241" i="13" s="1"/>
  <c r="AD2241" i="13" s="1"/>
  <c r="X2241" i="13"/>
  <c r="I2243" i="3"/>
  <c r="Q2241" i="13" l="1"/>
  <c r="O2242" i="13"/>
  <c r="Q2242" i="13" s="1"/>
  <c r="R2242" i="13"/>
  <c r="G2242" i="13"/>
  <c r="AB2242" i="13"/>
  <c r="AC2242" i="13" s="1"/>
  <c r="AD2242" i="13" s="1"/>
  <c r="B2243" i="13"/>
  <c r="X2242" i="13"/>
  <c r="L2242" i="13"/>
  <c r="I2244" i="3"/>
  <c r="P2242" i="13" l="1"/>
  <c r="O2243" i="13"/>
  <c r="P2243" i="13" s="1"/>
  <c r="R2243" i="13"/>
  <c r="X2243" i="13"/>
  <c r="B2244" i="13"/>
  <c r="G2243" i="13"/>
  <c r="L2243" i="13"/>
  <c r="AB2243" i="13"/>
  <c r="AC2243" i="13" s="1"/>
  <c r="AD2243" i="13" s="1"/>
  <c r="I2245" i="3"/>
  <c r="Q2243" i="13" l="1"/>
  <c r="O2244" i="13"/>
  <c r="P2244" i="13" s="1"/>
  <c r="R2244" i="13"/>
  <c r="G2244" i="13"/>
  <c r="AB2244" i="13"/>
  <c r="AC2244" i="13" s="1"/>
  <c r="AD2244" i="13" s="1"/>
  <c r="L2244" i="13"/>
  <c r="B2245" i="13"/>
  <c r="X2244" i="13"/>
  <c r="I2246" i="3"/>
  <c r="Q2244" i="13" l="1"/>
  <c r="O2245" i="13"/>
  <c r="P2245" i="13" s="1"/>
  <c r="R2245" i="13"/>
  <c r="L2245" i="13"/>
  <c r="G2245" i="13"/>
  <c r="AB2245" i="13"/>
  <c r="AC2245" i="13" s="1"/>
  <c r="AD2245" i="13" s="1"/>
  <c r="X2245" i="13"/>
  <c r="B2246" i="13"/>
  <c r="I2247" i="3"/>
  <c r="Q2245" i="13" l="1"/>
  <c r="O2246" i="13"/>
  <c r="P2246" i="13" s="1"/>
  <c r="R2246" i="13"/>
  <c r="L2246" i="13"/>
  <c r="G2246" i="13"/>
  <c r="AB2246" i="13"/>
  <c r="AC2246" i="13" s="1"/>
  <c r="AD2246" i="13" s="1"/>
  <c r="X2246" i="13"/>
  <c r="B2247" i="13"/>
  <c r="I2248" i="3"/>
  <c r="Q2246" i="13" l="1"/>
  <c r="O2247" i="13"/>
  <c r="P2247" i="13" s="1"/>
  <c r="R2247" i="13"/>
  <c r="L2247" i="13"/>
  <c r="G2247" i="13"/>
  <c r="AB2247" i="13"/>
  <c r="AC2247" i="13" s="1"/>
  <c r="AD2247" i="13" s="1"/>
  <c r="B2248" i="13"/>
  <c r="X2247" i="13"/>
  <c r="I2249" i="3"/>
  <c r="Q2247" i="13" l="1"/>
  <c r="O2248" i="13"/>
  <c r="Q2248" i="13" s="1"/>
  <c r="R2248" i="13"/>
  <c r="G2248" i="13"/>
  <c r="AB2248" i="13"/>
  <c r="AC2248" i="13" s="1"/>
  <c r="AD2248" i="13" s="1"/>
  <c r="L2248" i="13"/>
  <c r="B2249" i="13"/>
  <c r="X2248" i="13"/>
  <c r="I2250" i="3"/>
  <c r="P2248" i="13" l="1"/>
  <c r="O2249" i="13"/>
  <c r="P2249" i="13" s="1"/>
  <c r="R2249" i="13"/>
  <c r="L2249" i="13"/>
  <c r="AB2249" i="13"/>
  <c r="AC2249" i="13" s="1"/>
  <c r="AD2249" i="13" s="1"/>
  <c r="X2249" i="13"/>
  <c r="G2249" i="13"/>
  <c r="B2250" i="13"/>
  <c r="I2251" i="3"/>
  <c r="Q2249" i="13" l="1"/>
  <c r="O2250" i="13"/>
  <c r="P2250" i="13" s="1"/>
  <c r="R2250" i="13"/>
  <c r="G2250" i="13"/>
  <c r="L2250" i="13"/>
  <c r="AB2250" i="13"/>
  <c r="AC2250" i="13" s="1"/>
  <c r="AD2250" i="13" s="1"/>
  <c r="B2251" i="13"/>
  <c r="X2250" i="13"/>
  <c r="I2252" i="3"/>
  <c r="Q2250" i="13" l="1"/>
  <c r="O2251" i="13"/>
  <c r="Q2251" i="13" s="1"/>
  <c r="R2251" i="13"/>
  <c r="L2251" i="13"/>
  <c r="G2251" i="13"/>
  <c r="AB2251" i="13"/>
  <c r="AC2251" i="13" s="1"/>
  <c r="AD2251" i="13" s="1"/>
  <c r="X2251" i="13"/>
  <c r="B2252" i="13"/>
  <c r="I2253" i="3"/>
  <c r="P2251" i="13" l="1"/>
  <c r="O2252" i="13"/>
  <c r="P2252" i="13" s="1"/>
  <c r="R2252" i="13"/>
  <c r="L2252" i="13"/>
  <c r="G2252" i="13"/>
  <c r="AB2252" i="13"/>
  <c r="AC2252" i="13" s="1"/>
  <c r="AD2252" i="13" s="1"/>
  <c r="B2253" i="13"/>
  <c r="X2252" i="13"/>
  <c r="I2254" i="3"/>
  <c r="E4" i="11"/>
  <c r="Q2252" i="13" l="1"/>
  <c r="O2253" i="13"/>
  <c r="Q2253" i="13" s="1"/>
  <c r="R2253" i="13"/>
  <c r="L2253" i="13"/>
  <c r="G2253" i="13"/>
  <c r="AB2253" i="13"/>
  <c r="AC2253" i="13" s="1"/>
  <c r="AD2253" i="13" s="1"/>
  <c r="B2254" i="13"/>
  <c r="X2253" i="13"/>
  <c r="E5" i="11"/>
  <c r="P2253" i="13" l="1"/>
  <c r="O2254" i="13"/>
  <c r="Q2254" i="13" s="1"/>
  <c r="R2254" i="13"/>
  <c r="G2254" i="13"/>
  <c r="AB2254" i="13"/>
  <c r="AC2254" i="13" s="1"/>
  <c r="AD2254" i="13" s="1"/>
  <c r="L2254" i="13"/>
  <c r="X2254" i="13"/>
  <c r="P2254" i="1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David Baechler</author>
  </authors>
  <commentList>
    <comment ref="C11" authorId="0" shapeId="0" xr:uid="{2A82EB18-31ED-49F4-AB49-AC9F3AEFD66B}">
      <text>
        <r>
          <rPr>
            <b/>
            <sz val="20"/>
            <color indexed="81"/>
            <rFont val="Tahoma"/>
            <family val="2"/>
          </rPr>
          <t xml:space="preserve">Laisser vide si pas de stop garantie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Baechler Bourse</author>
  </authors>
  <commentList>
    <comment ref="R3" authorId="0" shapeId="0" xr:uid="{F028A7E6-C34D-4C5B-8A8F-5AF9DA9F8F89}">
      <text>
        <r>
          <rPr>
            <b/>
            <sz val="20"/>
            <color indexed="81"/>
            <rFont val="Tahoma"/>
            <family val="2"/>
          </rPr>
          <t>Indiquez le pourcentage de bénéfice que vous souhaitez gagner pour un trade</t>
        </r>
      </text>
    </comment>
    <comment ref="A5" authorId="0" shapeId="0" xr:uid="{1DA405A7-0B93-4F29-88AB-A61A610D18EA}">
      <text>
        <r>
          <rPr>
            <b/>
            <sz val="20"/>
            <color indexed="81"/>
            <rFont val="Tahoma"/>
            <family val="2"/>
          </rPr>
          <t xml:space="preserve">Indiquez la distance du stop en points </t>
        </r>
      </text>
    </comment>
    <comment ref="C5" authorId="0" shapeId="0" xr:uid="{5694D1E1-4D87-4678-8B7F-09CBDD7B56CB}">
      <text>
        <r>
          <rPr>
            <b/>
            <sz val="20"/>
            <color indexed="81"/>
            <rFont val="Tahoma"/>
            <family val="2"/>
          </rPr>
          <t xml:space="preserve">Indiquez la distance du Take Profit en points </t>
        </r>
      </text>
    </comment>
    <comment ref="E5" authorId="0" shapeId="0" xr:uid="{BF54D316-A3D1-4CA2-8FB0-FD4359EAC43B}">
      <text>
        <r>
          <rPr>
            <b/>
            <sz val="20"/>
            <color indexed="81"/>
            <rFont val="Tahoma"/>
            <family val="2"/>
          </rPr>
          <t xml:space="preserve">Indiquez la distance du stop en points </t>
        </r>
      </text>
    </comment>
    <comment ref="J5" authorId="0" shapeId="0" xr:uid="{D76CA3DD-DA60-44BB-9BB2-57A02772C537}">
      <text>
        <r>
          <rPr>
            <b/>
            <sz val="20"/>
            <color indexed="81"/>
            <rFont val="Tahoma"/>
            <family val="2"/>
          </rPr>
          <t xml:space="preserve">Indiquez la distance du stop en points </t>
        </r>
      </text>
    </comment>
    <comment ref="U5" authorId="0" shapeId="0" xr:uid="{517051DE-6138-4010-9695-356A58AB7FB8}">
      <text>
        <r>
          <rPr>
            <b/>
            <sz val="20"/>
            <color indexed="81"/>
            <rFont val="Tahoma"/>
            <family val="2"/>
          </rPr>
          <t xml:space="preserve">Indiquez le prix du cours donc vous voulez acheter ou vendre </t>
        </r>
      </text>
    </comment>
    <comment ref="AA5" authorId="0" shapeId="0" xr:uid="{3B10B0CD-956F-46D0-94D8-8BD7A8F0FBB4}">
      <text>
        <r>
          <rPr>
            <b/>
            <sz val="20"/>
            <color indexed="81"/>
            <rFont val="Tahoma"/>
            <family val="2"/>
          </rPr>
          <t>Estimez un Crach en pourcentage pour vous donner une idée de combien vous risquer de perdre sans stop garanti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AI5" authorId="0" shapeId="0" xr:uid="{730E9FE7-805B-46EB-80E7-5B8DEDE62913}">
      <text>
        <r>
          <rPr>
            <b/>
            <sz val="20"/>
            <color indexed="81"/>
            <rFont val="Tahoma"/>
            <family val="2"/>
          </rPr>
          <t xml:space="preserve">Liste déroulante de choix pour le jour de la semaine
</t>
        </r>
      </text>
    </comment>
    <comment ref="AJ5" authorId="0" shapeId="0" xr:uid="{C7F39D16-2544-48C3-8512-5A7B8268424C}">
      <text>
        <r>
          <rPr>
            <b/>
            <sz val="20"/>
            <color indexed="81"/>
            <rFont val="Tahoma"/>
            <family val="2"/>
          </rPr>
          <t>Ecrire le date en séparent avec un point 
Ex: 23.05.2020</t>
        </r>
      </text>
    </comment>
    <comment ref="AL5" authorId="0" shapeId="0" xr:uid="{D883927A-2787-4AD7-BB10-E51EFFE1B1C5}">
      <text>
        <r>
          <rPr>
            <b/>
            <sz val="20"/>
            <color indexed="81"/>
            <rFont val="Tahoma"/>
            <family val="2"/>
          </rPr>
          <t xml:space="preserve">Liste déroulante de choix 
Indiquez la volatilité du moment </t>
        </r>
      </text>
    </comment>
    <comment ref="AM5" authorId="0" shapeId="0" xr:uid="{78DF1C82-519B-474C-94B9-08FF86569C63}">
      <text>
        <r>
          <rPr>
            <b/>
            <sz val="20"/>
            <color indexed="81"/>
            <rFont val="Tahoma"/>
            <family val="2"/>
          </rPr>
          <t>Indiquez s'il y a des annonces
Ex: BCE, FOMC, Chômage....</t>
        </r>
      </text>
    </comment>
    <comment ref="AQ5" authorId="0" shapeId="0" xr:uid="{8AC5C1D4-3324-4B56-AF36-240A86F9727A}">
      <text>
        <r>
          <rPr>
            <b/>
            <sz val="20"/>
            <color indexed="81"/>
            <rFont val="Tahoma"/>
            <family val="2"/>
          </rPr>
          <t>Indiquez dans qu'elle sens vous voulez entrer dans le marché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AR5" authorId="0" shapeId="0" xr:uid="{82CE2FB4-67A4-4244-85B7-E73606D51E2C}">
      <text>
        <r>
          <rPr>
            <b/>
            <sz val="20"/>
            <color indexed="81"/>
            <rFont val="Tahoma"/>
            <family val="2"/>
          </rPr>
          <t>Sélectionnez l'actif que vous trader.
Si'il manque, sélectionné ( autres)</t>
        </r>
      </text>
    </comment>
    <comment ref="AT5" authorId="0" shapeId="0" xr:uid="{7EDFF13B-7764-4669-93F9-B60D51C40CDC}">
      <text>
        <r>
          <rPr>
            <b/>
            <sz val="20"/>
            <color indexed="81"/>
            <rFont val="Tahoma"/>
            <family val="2"/>
          </rPr>
          <t>Ecrivez l'heur d'entrée du trade
Ex: 09:45:55</t>
        </r>
      </text>
    </comment>
    <comment ref="AU5" authorId="0" shapeId="0" xr:uid="{D42CB272-DBBE-4C3B-9377-ADC66F90BE7F}">
      <text>
        <r>
          <rPr>
            <b/>
            <sz val="20"/>
            <color indexed="81"/>
            <rFont val="Tahoma"/>
            <family val="2"/>
          </rPr>
          <t xml:space="preserve">La durée de votre trade
( programmée pour du salping)
donc la couleur correspond aux tempes dans le marché
Rouge = trop long pour du scalp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Y5" authorId="0" shapeId="0" xr:uid="{572EE438-95E7-44C1-91B8-467FE25313EE}">
      <text>
        <r>
          <rPr>
            <b/>
            <sz val="20"/>
            <color indexed="81"/>
            <rFont val="Tahoma"/>
            <family val="2"/>
          </rPr>
          <t xml:space="preserve">Stratégies de risque d'entrée selon le placement du stop ( page 1 )
 </t>
        </r>
      </text>
    </comment>
    <comment ref="BA5" authorId="0" shapeId="0" xr:uid="{A396E4EF-B760-474D-B035-17135BA46290}">
      <text>
        <r>
          <rPr>
            <b/>
            <sz val="20"/>
            <color indexed="81"/>
            <rFont val="Tahoma"/>
            <family val="2"/>
          </rPr>
          <t>Indiquez sûr quelle UT vous êtes entrée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C5" authorId="0" shapeId="0" xr:uid="{93AB2FF0-836F-4A41-B589-C529A0290DCC}">
      <text>
        <r>
          <rPr>
            <b/>
            <sz val="20"/>
            <color indexed="81"/>
            <rFont val="Tahoma"/>
            <family val="2"/>
          </rPr>
          <t>Indiquez l'état du marché à votre prise de positions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E5" authorId="0" shapeId="0" xr:uid="{4DC221DF-608B-4D12-A509-2CDBFD2A4542}">
      <text>
        <r>
          <rPr>
            <b/>
            <sz val="20"/>
            <color indexed="81"/>
            <rFont val="Tahoma"/>
            <family val="2"/>
          </rPr>
          <t xml:space="preserve">Indiquez votre stratégie d'entrée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F5" authorId="0" shapeId="0" xr:uid="{C0DCF56D-C16D-4EF6-AD89-98CEE38B66A4}">
      <text>
        <r>
          <rPr>
            <b/>
            <sz val="20"/>
            <color indexed="81"/>
            <rFont val="Tahoma"/>
            <family val="2"/>
          </rPr>
          <t>Indiquez le nombre de passages que le prix a fait avant d'entrée en positions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H5" authorId="0" shapeId="0" xr:uid="{FADD308F-9BE9-49B0-9FF5-4478A7BE914E}">
      <text>
        <r>
          <rPr>
            <b/>
            <sz val="20"/>
            <color indexed="81"/>
            <rFont val="Tahoma"/>
            <family val="2"/>
          </rPr>
          <t>Indiquez le prix exact ou vous êtes rentrée en position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J5" authorId="0" shapeId="0" xr:uid="{86FB30A6-5069-4689-BD0E-3E3D881903A2}">
      <text>
        <r>
          <rPr>
            <b/>
            <sz val="20"/>
            <color indexed="81"/>
            <rFont val="Tahoma"/>
            <family val="2"/>
          </rPr>
          <t>Indiquez "sur" ou "sous "
EX: sous point pivot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L5" authorId="0" shapeId="0" xr:uid="{78D9C92C-4CD7-4CAF-B87A-56673E2DFCEE}">
      <text>
        <r>
          <rPr>
            <b/>
            <sz val="20"/>
            <color indexed="81"/>
            <rFont val="Tahoma"/>
            <family val="2"/>
          </rPr>
          <t>Indiquez ici ou vous êtes rentrée si le trade est GAGNANT</t>
        </r>
      </text>
    </comment>
    <comment ref="BM5" authorId="0" shapeId="0" xr:uid="{373138B3-F202-4240-968D-EBAFEBB42B97}">
      <text>
        <r>
          <rPr>
            <b/>
            <sz val="20"/>
            <color indexed="81"/>
            <rFont val="Tahoma"/>
            <family val="2"/>
          </rPr>
          <t>Indiquez ici ou vous êtes rentrée si le trade est PERDANT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O5" authorId="0" shapeId="0" xr:uid="{6F5B9EA4-1E6C-48B1-A9E7-280B2EBE6AAE}">
      <text>
        <r>
          <rPr>
            <b/>
            <sz val="20"/>
            <color indexed="81"/>
            <rFont val="Tahoma"/>
            <family val="2"/>
          </rPr>
          <t>Indiquez vos lignes de défense dans l'ordre</t>
        </r>
      </text>
    </comment>
    <comment ref="BW5" authorId="0" shapeId="0" xr:uid="{F63542CC-D141-4AB7-9418-960879AA5F4D}">
      <text>
        <r>
          <rPr>
            <b/>
            <sz val="20"/>
            <color indexed="81"/>
            <rFont val="Tahoma"/>
            <family val="2"/>
          </rPr>
          <t xml:space="preserve">Indiquez le prix exact de votre sortie de positions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X5" authorId="0" shapeId="0" xr:uid="{FCF8084C-B231-4C11-B022-71B149E900CB}">
      <text>
        <r>
          <rPr>
            <b/>
            <sz val="20"/>
            <color indexed="81"/>
            <rFont val="Tahoma"/>
            <family val="2"/>
          </rPr>
          <t>Indiquez si votre sortie est complète ou partielle</t>
        </r>
      </text>
    </comment>
    <comment ref="BY5" authorId="0" shapeId="0" xr:uid="{26E7A9E2-943F-4A61-93ED-58476CE7FBA0}">
      <text>
        <r>
          <rPr>
            <b/>
            <sz val="20"/>
            <color indexed="81"/>
            <rFont val="Tahoma"/>
            <family val="2"/>
          </rPr>
          <t xml:space="preserve">Indiquez la façon dont vous êtes sortie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Z5" authorId="0" shapeId="0" xr:uid="{A801433C-0E64-410A-B282-6047EB840193}">
      <text>
        <r>
          <rPr>
            <b/>
            <sz val="20"/>
            <color indexed="81"/>
            <rFont val="Tahoma"/>
            <family val="2"/>
          </rPr>
          <t xml:space="preserve">Indiquez la zone de sortie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D5" authorId="0" shapeId="0" xr:uid="{C6F021F8-6749-45AA-A125-ED58EF985FE8}">
      <text>
        <r>
          <rPr>
            <b/>
            <sz val="20"/>
            <color indexed="81"/>
            <rFont val="Tahoma"/>
            <family val="2"/>
          </rPr>
          <t xml:space="preserve">Indiquez le nombre de points que vous auriez pu faire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I5" authorId="0" shapeId="0" xr:uid="{529E7AA8-690A-4FC2-96D2-E3DADC8886D0}">
      <text>
        <r>
          <rPr>
            <b/>
            <sz val="20"/>
            <color indexed="81"/>
            <rFont val="Tahoma"/>
            <family val="2"/>
          </rPr>
          <t xml:space="preserve">Indiquez le montant exact que vous avez gagné ou perdu 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Baechler Bourse</author>
  </authors>
  <commentList>
    <comment ref="I22" authorId="0" shapeId="0" xr:uid="{A9C04E61-EE78-4051-99AF-15C26D8560B5}">
      <text>
        <r>
          <rPr>
            <b/>
            <sz val="48"/>
            <color indexed="81"/>
            <rFont val="Tahoma"/>
            <family val="2"/>
          </rPr>
          <t>Zone des listes 
Ne rien modifier !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20"/>
            <color indexed="81"/>
            <rFont val="Tahoma"/>
            <family val="2"/>
          </rPr>
          <t xml:space="preserve">
( risque de fausser les statistiques ) 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David Baechler</author>
  </authors>
  <commentList>
    <comment ref="K3" authorId="0" shapeId="0" xr:uid="{90491937-DE60-4C50-A39B-1057E4F4AF65}">
      <text>
        <r>
          <rPr>
            <b/>
            <sz val="36"/>
            <color indexed="81"/>
            <rFont val="Tahoma"/>
            <family val="2"/>
          </rPr>
          <t xml:space="preserve">Ne rien toucher ici 
Risque de bug dans les calculateurs 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Baechler Bourse</author>
  </authors>
  <commentList>
    <comment ref="I5" authorId="0" shapeId="0" xr:uid="{10811567-F6DB-4077-BBDE-55E538C5E38C}">
      <text>
        <r>
          <rPr>
            <b/>
            <sz val="48"/>
            <color indexed="81"/>
            <rFont val="Tahoma"/>
            <family val="2"/>
          </rPr>
          <t xml:space="preserve">Ne rien toucher ici 
Future zone de statistique pour la V.3 </t>
        </r>
      </text>
    </comment>
    <comment ref="I11" authorId="0" shapeId="0" xr:uid="{15842CB9-E3E2-46CE-A30B-41AB0610A99E}">
      <text>
        <r>
          <rPr>
            <b/>
            <sz val="9"/>
            <color indexed="81"/>
            <rFont val="Tahoma"/>
            <family val="2"/>
          </rPr>
          <t xml:space="preserve">Ne rien toucher ici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<sst xmlns="http://schemas.openxmlformats.org/spreadsheetml/2006/main" count="4945" uniqueCount="323">
  <si>
    <t>Perte du capital en %</t>
  </si>
  <si>
    <t>Trade N°</t>
  </si>
  <si>
    <t xml:space="preserve">Gain </t>
  </si>
  <si>
    <t>% du trade réel</t>
  </si>
  <si>
    <t>Valeur du point</t>
  </si>
  <si>
    <t>Capital initiale</t>
  </si>
  <si>
    <t>Flash Crach</t>
  </si>
  <si>
    <t>Soit</t>
  </si>
  <si>
    <t>Solde</t>
  </si>
  <si>
    <t>Solde si SL touché</t>
  </si>
  <si>
    <t>Prix du SLg</t>
  </si>
  <si>
    <t>% gain</t>
  </si>
  <si>
    <t>Statistique des gains</t>
  </si>
  <si>
    <t>Statisique des pertes</t>
  </si>
  <si>
    <t xml:space="preserve">Total des gains / pertes </t>
  </si>
  <si>
    <t>Gain / pertes moyen par trade</t>
  </si>
  <si>
    <t>Nbrs total de tardes</t>
  </si>
  <si>
    <t>Profit  Factor</t>
  </si>
  <si>
    <t>Date</t>
  </si>
  <si>
    <t>H S1</t>
  </si>
  <si>
    <t>H S2</t>
  </si>
  <si>
    <t>H S3</t>
  </si>
  <si>
    <t>Nbrs de  positions Achat / Vente</t>
  </si>
  <si>
    <t>% Prise des positions Achat / Vente</t>
  </si>
  <si>
    <t>Statistique des gains / pertes</t>
  </si>
  <si>
    <t xml:space="preserve">Evolution du capital </t>
  </si>
  <si>
    <t>Capital de trading</t>
  </si>
  <si>
    <t>Solde actuel</t>
  </si>
  <si>
    <t>Statistique des trades</t>
  </si>
  <si>
    <t>/</t>
  </si>
  <si>
    <t xml:space="preserve">Trades gagnants / flat / perdants </t>
  </si>
  <si>
    <t xml:space="preserve">% des trade gagnants </t>
  </si>
  <si>
    <t xml:space="preserve">% des trades perdant </t>
  </si>
  <si>
    <t>Total des flats a l'achat</t>
  </si>
  <si>
    <t>% des trades flats</t>
  </si>
  <si>
    <t>Total des flats a la vente</t>
  </si>
  <si>
    <t>Statistique ACHAT</t>
  </si>
  <si>
    <t>Statistique VENTE</t>
  </si>
  <si>
    <t>% des trades gagnants etperdants</t>
  </si>
  <si>
    <t>DOW</t>
  </si>
  <si>
    <t>NDX</t>
  </si>
  <si>
    <t>SPX</t>
  </si>
  <si>
    <t>RUS</t>
  </si>
  <si>
    <t>FTS</t>
  </si>
  <si>
    <t>DAX</t>
  </si>
  <si>
    <t>CAC</t>
  </si>
  <si>
    <t>Statistique des support</t>
  </si>
  <si>
    <t>CHF/JPY</t>
  </si>
  <si>
    <t>EUR/CHF</t>
  </si>
  <si>
    <t>EUR/USD</t>
  </si>
  <si>
    <t>GBP/USD</t>
  </si>
  <si>
    <t>SMI</t>
  </si>
  <si>
    <t>OR</t>
  </si>
  <si>
    <t>ARGENT</t>
  </si>
  <si>
    <t>US Brut Léger</t>
  </si>
  <si>
    <t>Brut Brent</t>
  </si>
  <si>
    <t>USD/CHF</t>
  </si>
  <si>
    <t>CUIVRE</t>
  </si>
  <si>
    <t>Bitcoin</t>
  </si>
  <si>
    <t>VENTES</t>
  </si>
  <si>
    <t>ACHATS</t>
  </si>
  <si>
    <t xml:space="preserve">Tataux </t>
  </si>
  <si>
    <t>Total</t>
  </si>
  <si>
    <t>SUPPORT</t>
  </si>
  <si>
    <t>J S1</t>
  </si>
  <si>
    <t>Nbrs de points</t>
  </si>
  <si>
    <t>Stratégies</t>
  </si>
  <si>
    <t>Rebond</t>
  </si>
  <si>
    <t>Etat du marché</t>
  </si>
  <si>
    <t>Haussier</t>
  </si>
  <si>
    <t>Baissier</t>
  </si>
  <si>
    <t>Cassure</t>
  </si>
  <si>
    <t>Réintégration</t>
  </si>
  <si>
    <t>4h R3</t>
  </si>
  <si>
    <t>4h R2</t>
  </si>
  <si>
    <t>4h R1</t>
  </si>
  <si>
    <t>4h S1</t>
  </si>
  <si>
    <t>4h S2</t>
  </si>
  <si>
    <t>4h S3</t>
  </si>
  <si>
    <t>J R3</t>
  </si>
  <si>
    <t>J R2</t>
  </si>
  <si>
    <t>J R2 mid</t>
  </si>
  <si>
    <t>J R1 mid</t>
  </si>
  <si>
    <t>J R1</t>
  </si>
  <si>
    <t>J PIVOT</t>
  </si>
  <si>
    <t>J R3 mid</t>
  </si>
  <si>
    <t>H R3</t>
  </si>
  <si>
    <t>H R3 mid</t>
  </si>
  <si>
    <t>H R2</t>
  </si>
  <si>
    <t>H R2 mid</t>
  </si>
  <si>
    <t>H R1</t>
  </si>
  <si>
    <t>H R1 mid</t>
  </si>
  <si>
    <t>H PIVOT</t>
  </si>
  <si>
    <t>J S1 mid</t>
  </si>
  <si>
    <t>J S2 mid</t>
  </si>
  <si>
    <t>J S2</t>
  </si>
  <si>
    <t>J S3 mid</t>
  </si>
  <si>
    <t>J S3</t>
  </si>
  <si>
    <t>4h R3 mid</t>
  </si>
  <si>
    <t>4h R2 mid</t>
  </si>
  <si>
    <t>4h PIVOT</t>
  </si>
  <si>
    <t>4h S1 mid</t>
  </si>
  <si>
    <t>4h S2 mid</t>
  </si>
  <si>
    <t>4h S3 mid</t>
  </si>
  <si>
    <t>H S1 mid</t>
  </si>
  <si>
    <t>H S2 mid</t>
  </si>
  <si>
    <t>H S3 mid</t>
  </si>
  <si>
    <t>M R3</t>
  </si>
  <si>
    <t>M R3 mid</t>
  </si>
  <si>
    <t>M R2</t>
  </si>
  <si>
    <t>M R2 mid</t>
  </si>
  <si>
    <t>M R1</t>
  </si>
  <si>
    <t>M R1 mid</t>
  </si>
  <si>
    <t>M PIVOT</t>
  </si>
  <si>
    <t>M S1 mid</t>
  </si>
  <si>
    <t>M S1</t>
  </si>
  <si>
    <t>M S2 mid</t>
  </si>
  <si>
    <t>M S2</t>
  </si>
  <si>
    <t>M S3 mid</t>
  </si>
  <si>
    <t>M S3</t>
  </si>
  <si>
    <t>Accélérations</t>
  </si>
  <si>
    <t>Haut M pré</t>
  </si>
  <si>
    <t>Bas M pré</t>
  </si>
  <si>
    <t>Ouv. M pré</t>
  </si>
  <si>
    <t>Clo. M pré</t>
  </si>
  <si>
    <t>Haut H pré</t>
  </si>
  <si>
    <t>Bas H pré</t>
  </si>
  <si>
    <t>Ouv. H pré</t>
  </si>
  <si>
    <t>Haut J pré</t>
  </si>
  <si>
    <t>Bas J pré</t>
  </si>
  <si>
    <t>Ouv. J pré</t>
  </si>
  <si>
    <t>Clo. J pré</t>
  </si>
  <si>
    <t>Heure du trade</t>
  </si>
  <si>
    <t>Durée du trade</t>
  </si>
  <si>
    <t>Type de trade</t>
  </si>
  <si>
    <t>Entrée</t>
  </si>
  <si>
    <t>Sur</t>
  </si>
  <si>
    <t>Sous</t>
  </si>
  <si>
    <t>Haut du rang</t>
  </si>
  <si>
    <t>Bas du rang</t>
  </si>
  <si>
    <t xml:space="preserve">Liste </t>
  </si>
  <si>
    <t>Total des gains a l'achat</t>
  </si>
  <si>
    <t>Total des pertes a l'achat</t>
  </si>
  <si>
    <t>Total des gains a la vente</t>
  </si>
  <si>
    <t>Total des pertes a la vente</t>
  </si>
  <si>
    <t xml:space="preserve"> </t>
  </si>
  <si>
    <t>Liste</t>
  </si>
  <si>
    <t>Passage</t>
  </si>
  <si>
    <t xml:space="preserve">Trade pris selon le plan </t>
  </si>
  <si>
    <t>Qualité du trade</t>
  </si>
  <si>
    <t>Humeur</t>
  </si>
  <si>
    <t>Fatigue</t>
  </si>
  <si>
    <t>Concentration</t>
  </si>
  <si>
    <t>Trade d'ennuie</t>
  </si>
  <si>
    <t>Non</t>
  </si>
  <si>
    <t>Malade</t>
  </si>
  <si>
    <t>Qualité mentale</t>
  </si>
  <si>
    <t>Evaluation du trade</t>
  </si>
  <si>
    <t>Confiance sur le plan</t>
  </si>
  <si>
    <t>résultats</t>
  </si>
  <si>
    <t>4h R1 mid</t>
  </si>
  <si>
    <t>Scalping</t>
  </si>
  <si>
    <t xml:space="preserve">Clo. H pré </t>
  </si>
  <si>
    <t>Les listes</t>
  </si>
  <si>
    <t>Les entrées</t>
  </si>
  <si>
    <t>Passages</t>
  </si>
  <si>
    <t>1 er</t>
  </si>
  <si>
    <t>2 ème</t>
  </si>
  <si>
    <t>3 ème</t>
  </si>
  <si>
    <t>4 ème</t>
  </si>
  <si>
    <t>5 ème</t>
  </si>
  <si>
    <t>Rang</t>
  </si>
  <si>
    <t>Rage</t>
  </si>
  <si>
    <t>Marché</t>
  </si>
  <si>
    <t xml:space="preserve">Résultat </t>
  </si>
  <si>
    <t>Flat</t>
  </si>
  <si>
    <t>Perdant</t>
  </si>
  <si>
    <t>Type de marché</t>
  </si>
  <si>
    <t>Année</t>
  </si>
  <si>
    <t>Tutoriel du journal de trading</t>
  </si>
  <si>
    <t>Année du journal</t>
  </si>
  <si>
    <t>Haut trend line</t>
  </si>
  <si>
    <t>Bas trend line</t>
  </si>
  <si>
    <t>UT</t>
  </si>
  <si>
    <t>UT minutes</t>
  </si>
  <si>
    <t>Zone 4 heures</t>
  </si>
  <si>
    <t>Zone journalier</t>
  </si>
  <si>
    <t>Zone hebdo</t>
  </si>
  <si>
    <t>Zone mensuel</t>
  </si>
  <si>
    <t xml:space="preserve">Point Pivot </t>
  </si>
  <si>
    <t>Point Pivot</t>
  </si>
  <si>
    <t>Prix</t>
  </si>
  <si>
    <t>Ticks</t>
  </si>
  <si>
    <t>UT Heures</t>
  </si>
  <si>
    <t xml:space="preserve">UT Journalier </t>
  </si>
  <si>
    <t>D1</t>
  </si>
  <si>
    <t>m1</t>
  </si>
  <si>
    <t>m2</t>
  </si>
  <si>
    <t>m3</t>
  </si>
  <si>
    <t>m5</t>
  </si>
  <si>
    <t>m10</t>
  </si>
  <si>
    <t>m15</t>
  </si>
  <si>
    <t>m30</t>
  </si>
  <si>
    <t>H1</t>
  </si>
  <si>
    <t>H2</t>
  </si>
  <si>
    <t>H3</t>
  </si>
  <si>
    <t>H4</t>
  </si>
  <si>
    <t>100 t</t>
  </si>
  <si>
    <t>Haut 4h pré</t>
  </si>
  <si>
    <t>Bas 4h pré</t>
  </si>
  <si>
    <t>Ouv. 4h pré</t>
  </si>
  <si>
    <t>Clo. 4h pré</t>
  </si>
  <si>
    <t>Haut canal haussier</t>
  </si>
  <si>
    <t>Bas canal haussier</t>
  </si>
  <si>
    <t>Haut canal baissier</t>
  </si>
  <si>
    <t>Bas canal baissier</t>
  </si>
  <si>
    <t>21 t</t>
  </si>
  <si>
    <t>Canaux</t>
  </si>
  <si>
    <t>Obliques</t>
  </si>
  <si>
    <t>Moyen</t>
  </si>
  <si>
    <t>Bien</t>
  </si>
  <si>
    <t>Mauvais</t>
  </si>
  <si>
    <t>Un peu</t>
  </si>
  <si>
    <t>Oui</t>
  </si>
  <si>
    <t>Beaucoup</t>
  </si>
  <si>
    <t>Manque ressenti au trading</t>
  </si>
  <si>
    <t>Evaluation personnel avant de passer un Trade</t>
  </si>
  <si>
    <r>
      <rPr>
        <b/>
        <sz val="10"/>
        <color theme="9"/>
        <rFont val="Arial"/>
        <family val="2"/>
        <scheme val="minor"/>
      </rPr>
      <t>OUI</t>
    </r>
    <r>
      <rPr>
        <b/>
        <sz val="10"/>
        <color theme="1"/>
        <rFont val="Arial"/>
        <family val="2"/>
        <scheme val="minor"/>
      </rPr>
      <t xml:space="preserve">
</t>
    </r>
    <r>
      <rPr>
        <b/>
        <sz val="10"/>
        <color theme="5"/>
        <rFont val="Arial"/>
        <family val="2"/>
        <scheme val="minor"/>
      </rPr>
      <t>DANGER</t>
    </r>
    <r>
      <rPr>
        <b/>
        <sz val="10"/>
        <color theme="1"/>
        <rFont val="Arial"/>
        <family val="2"/>
        <scheme val="minor"/>
      </rPr>
      <t xml:space="preserve">
</t>
    </r>
    <r>
      <rPr>
        <b/>
        <sz val="10"/>
        <color rgb="FFFF0000"/>
        <rFont val="Arial"/>
        <family val="2"/>
        <scheme val="minor"/>
      </rPr>
      <t>NON</t>
    </r>
  </si>
  <si>
    <t>Gagnant</t>
  </si>
  <si>
    <t>Bon</t>
  </si>
  <si>
    <t>Faible</t>
  </si>
  <si>
    <t>Modéré</t>
  </si>
  <si>
    <t>Forte</t>
  </si>
  <si>
    <t>Journée volatile</t>
  </si>
  <si>
    <t xml:space="preserve">Statistique du capital de trading </t>
  </si>
  <si>
    <t>TP</t>
  </si>
  <si>
    <t>Levier max 6</t>
  </si>
  <si>
    <t>Gain souhaité</t>
  </si>
  <si>
    <t xml:space="preserve">Insérer le capitale de trading </t>
  </si>
  <si>
    <t>Projections Gain</t>
  </si>
  <si>
    <t>SL</t>
  </si>
  <si>
    <t>Qté de Lots</t>
  </si>
  <si>
    <t xml:space="preserve">TP </t>
  </si>
  <si>
    <t>Calculateur de trading</t>
  </si>
  <si>
    <t>Lundi</t>
  </si>
  <si>
    <t>Mardi</t>
  </si>
  <si>
    <t>Mercredi</t>
  </si>
  <si>
    <t>Jeudi</t>
  </si>
  <si>
    <t>Vendredi</t>
  </si>
  <si>
    <t>Samedi</t>
  </si>
  <si>
    <t>Dimanche</t>
  </si>
  <si>
    <t>Annonces ?</t>
  </si>
  <si>
    <t>Zone d'entrée Gagnant</t>
  </si>
  <si>
    <t>Zone d'entrée Perdant / Flat</t>
  </si>
  <si>
    <t>Capital</t>
  </si>
  <si>
    <t>UT d'entrée</t>
  </si>
  <si>
    <t xml:space="preserve">Entrée au prix </t>
  </si>
  <si>
    <t>Stratégie d'entrée</t>
  </si>
  <si>
    <t>Ligne de défense 1</t>
  </si>
  <si>
    <t>Ligne de défense 2</t>
  </si>
  <si>
    <t>Ligne de défense 3</t>
  </si>
  <si>
    <t>Ligne de défense 4</t>
  </si>
  <si>
    <t xml:space="preserve">Zone de sortie </t>
  </si>
  <si>
    <t>Sortie :  TP / SL / manuel</t>
  </si>
  <si>
    <t>Sortie au prix</t>
  </si>
  <si>
    <t>Micro rang</t>
  </si>
  <si>
    <t>Compte de trading</t>
  </si>
  <si>
    <t>Texte</t>
  </si>
  <si>
    <t xml:space="preserve">Journal de Trading Andlil / Dossier </t>
  </si>
  <si>
    <t xml:space="preserve"> volatilité / Info journée</t>
  </si>
  <si>
    <t>Sans Stratégie</t>
  </si>
  <si>
    <t>Information du jour</t>
  </si>
  <si>
    <t>IN</t>
  </si>
  <si>
    <t xml:space="preserve">Détail du trade </t>
  </si>
  <si>
    <t>Récapitulatif du gain</t>
  </si>
  <si>
    <t>Potentiel de points</t>
  </si>
  <si>
    <t>Info</t>
  </si>
  <si>
    <t>Information complémentaire</t>
  </si>
  <si>
    <t>Manuel</t>
  </si>
  <si>
    <t xml:space="preserve">Couleur de bougie </t>
  </si>
  <si>
    <t>Plus haut pré</t>
  </si>
  <si>
    <t>Plus bas pré</t>
  </si>
  <si>
    <t>Complet</t>
  </si>
  <si>
    <t>Partiel</t>
  </si>
  <si>
    <t>Sortie Fractionnée</t>
  </si>
  <si>
    <t>Calculateur de LOTS selon SL et TP</t>
  </si>
  <si>
    <t>Sens des trades</t>
  </si>
  <si>
    <t>Achat</t>
  </si>
  <si>
    <t>Vente</t>
  </si>
  <si>
    <t>(Les deux )</t>
  </si>
  <si>
    <t>Day trading</t>
  </si>
  <si>
    <t>Swing trading</t>
  </si>
  <si>
    <t>Perte en %</t>
  </si>
  <si>
    <t>Calculateur de risque</t>
  </si>
  <si>
    <t xml:space="preserve">Prix du Stop garantie </t>
  </si>
  <si>
    <t>Calculateur de leviers</t>
  </si>
  <si>
    <t>Calculateur de perte</t>
  </si>
  <si>
    <t>Risque de perte sans SLg</t>
  </si>
  <si>
    <t xml:space="preserve">Type de scalpe </t>
  </si>
  <si>
    <t>Autre</t>
  </si>
  <si>
    <t>Sens</t>
  </si>
  <si>
    <t>Gain</t>
  </si>
  <si>
    <t>Déroulement du trade ( difficulté )</t>
  </si>
  <si>
    <t>Accès aux captures d'écrans</t>
  </si>
  <si>
    <t xml:space="preserve">Insérer ici les données du journal de trading </t>
  </si>
  <si>
    <t>Perte du capital max 1 %</t>
  </si>
  <si>
    <t>00.00.0000</t>
  </si>
  <si>
    <t>Creux /sommet</t>
  </si>
  <si>
    <t>Couleur de bougie</t>
  </si>
  <si>
    <t>Couleure de bougie</t>
  </si>
  <si>
    <t>Statistique Stratégies</t>
  </si>
  <si>
    <t>Statistique des pertes</t>
  </si>
  <si>
    <t>Volatilité</t>
  </si>
  <si>
    <t>Valeurs l'actif</t>
  </si>
  <si>
    <t>Actif</t>
  </si>
  <si>
    <t xml:space="preserve">( tuto à visionner avant l'utilisation du journal ! ) </t>
  </si>
  <si>
    <t>Risque 1</t>
  </si>
  <si>
    <t>Risque 2</t>
  </si>
  <si>
    <t>Risque 3</t>
  </si>
  <si>
    <t>Type de Risque</t>
  </si>
  <si>
    <t>https://www.andlil.com/forum/journal-de-trading-2-0-t37241.html</t>
  </si>
  <si>
    <t>Journal téléchargeable ici :</t>
  </si>
  <si>
    <t>https://youtu.be/kGz-MhVuoZE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</si>
</sst>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.00_ ;[Red]\-0.00\ "/>
    <numFmt numFmtId="165" formatCode="#,##0.00\ _C_H_F"/>
    <numFmt numFmtId="166" formatCode="0.0"/>
    <numFmt numFmtId="167" formatCode="#,##0.00_ ;[Red]\-#,##0.00\ "/>
    <numFmt numFmtId="168" formatCode="0.00;[Red]0.00"/>
    <numFmt numFmtId="169" formatCode="[$-F800]dddd\,\ mmmm\ dd\,\ yyyy"/>
    <numFmt numFmtId="170" formatCode="hh:mm:ss;@"/>
    <numFmt numFmtId="171" formatCode="[$-100C]d\.\ mmmm\ yyyy;@"/>
  </numFmts>
  <fonts count="58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8"/>
      <color theme="3"/>
      <name val="Arial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57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48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8"/>
      <name val="Arial"/>
      <family val="2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sz val="48"/>
      <color theme="1"/>
      <name val="Arial"/>
      <family val="2"/>
      <scheme val="minor"/>
    </font>
    <font>
      <b/>
      <sz val="9"/>
      <color indexed="81"/>
      <name val="Tahoma"/>
      <family val="2"/>
    </font>
    <font>
      <b/>
      <sz val="28"/>
      <color theme="1"/>
      <name val="Arial"/>
      <family val="2"/>
      <scheme val="minor"/>
    </font>
    <font>
      <sz val="28"/>
      <color theme="1"/>
      <name val="Arial"/>
      <family val="2"/>
      <scheme val="minor"/>
    </font>
    <font>
      <b/>
      <sz val="12"/>
      <color rgb="FFFF0000"/>
      <name val="Arial"/>
      <family val="2"/>
      <scheme val="minor"/>
    </font>
    <font>
      <b/>
      <sz val="10"/>
      <color rgb="FFFF0000"/>
      <name val="Arial"/>
      <family val="2"/>
      <scheme val="minor"/>
    </font>
    <font>
      <b/>
      <sz val="10"/>
      <color theme="9"/>
      <name val="Arial"/>
      <family val="2"/>
      <scheme val="minor"/>
    </font>
    <font>
      <b/>
      <sz val="10"/>
      <name val="Arial"/>
      <family val="2"/>
      <scheme val="minor"/>
    </font>
    <font>
      <sz val="14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2"/>
      <name val="Arial"/>
      <family val="2"/>
      <scheme val="minor"/>
    </font>
    <font>
      <sz val="12"/>
      <name val="Arial"/>
      <family val="2"/>
      <scheme val="minor"/>
    </font>
    <font>
      <sz val="11"/>
      <name val="Arial"/>
      <family val="2"/>
      <scheme val="minor"/>
    </font>
    <font>
      <b/>
      <sz val="16"/>
      <color theme="1"/>
      <name val="Arial"/>
      <family val="2"/>
      <scheme val="minor"/>
    </font>
    <font>
      <sz val="11"/>
      <color rgb="FF262629"/>
      <name val="Arial"/>
      <family val="2"/>
      <scheme val="minor"/>
    </font>
    <font>
      <sz val="12"/>
      <color rgb="FFFF0000"/>
      <name val="Arial"/>
      <family val="2"/>
      <scheme val="minor"/>
    </font>
    <font>
      <sz val="16"/>
      <color theme="1"/>
      <name val="Arial"/>
      <family val="2"/>
      <scheme val="minor"/>
    </font>
    <font>
      <b/>
      <sz val="14"/>
      <color theme="9"/>
      <name val="Arial"/>
      <family val="2"/>
      <scheme val="minor"/>
    </font>
    <font>
      <b/>
      <sz val="14"/>
      <color rgb="FFFF0000"/>
      <name val="Arial"/>
      <family val="2"/>
      <scheme val="minor"/>
    </font>
    <font>
      <b/>
      <sz val="24"/>
      <color theme="1"/>
      <name val="Arial"/>
      <family val="2"/>
      <scheme val="minor"/>
    </font>
    <font>
      <b/>
      <sz val="10"/>
      <color theme="5"/>
      <name val="Arial"/>
      <family val="2"/>
      <scheme val="minor"/>
    </font>
    <font>
      <sz val="26"/>
      <color theme="1"/>
      <name val="Arial"/>
      <family val="2"/>
      <scheme val="minor"/>
    </font>
    <font>
      <b/>
      <sz val="48"/>
      <name val="Arial"/>
      <family val="2"/>
      <scheme val="minor"/>
    </font>
    <font>
      <b/>
      <sz val="11"/>
      <name val="Arial"/>
      <family val="2"/>
      <scheme val="minor"/>
    </font>
    <font>
      <b/>
      <sz val="36"/>
      <color theme="1"/>
      <name val="Arial"/>
      <family val="2"/>
      <scheme val="minor"/>
    </font>
    <font>
      <sz val="36"/>
      <color theme="1"/>
      <name val="Arial"/>
      <family val="2"/>
      <scheme val="minor"/>
    </font>
    <font>
      <b/>
      <sz val="20"/>
      <color indexed="81"/>
      <name val="Tahoma"/>
      <family val="2"/>
    </font>
    <font>
      <sz val="9"/>
      <color indexed="81"/>
      <name val="Tahoma"/>
      <family val="2"/>
    </font>
    <font>
      <sz val="20"/>
      <color indexed="81"/>
      <name val="Tahoma"/>
      <family val="2"/>
    </font>
    <font>
      <b/>
      <sz val="48"/>
      <color indexed="81"/>
      <name val="Tahoma"/>
      <family val="2"/>
    </font>
    <font>
      <sz val="10"/>
      <color rgb="FFFF0000"/>
      <name val="Arial"/>
      <family val="2"/>
      <scheme val="minor"/>
    </font>
    <font>
      <sz val="9"/>
      <color indexed="81"/>
      <name val="Tahoma"/>
      <charset val="1"/>
    </font>
    <font>
      <b/>
      <sz val="36"/>
      <color indexed="81"/>
      <name val="Tahoma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5353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573">
    <xf numFmtId="0" fontId="0" fillId="0" borderId="0" xfId="0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164" fontId="21" fillId="0" borderId="0" xfId="0" applyNumberFormat="1" applyFont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/>
    <xf numFmtId="0" fontId="18" fillId="0" borderId="0" xfId="0" applyFont="1"/>
    <xf numFmtId="0" fontId="22" fillId="34" borderId="15" xfId="0" applyFont="1" applyFill="1" applyBorder="1" applyAlignment="1">
      <alignment horizontal="center" vertical="center"/>
    </xf>
    <xf numFmtId="0" fontId="22" fillId="34" borderId="0" xfId="0" applyFont="1" applyFill="1" applyBorder="1" applyAlignment="1">
      <alignment horizontal="center" vertical="center"/>
    </xf>
    <xf numFmtId="0" fontId="22" fillId="34" borderId="19" xfId="0" applyFont="1" applyFill="1" applyBorder="1" applyAlignment="1">
      <alignment horizontal="center" vertical="center"/>
    </xf>
    <xf numFmtId="4" fontId="22" fillId="34" borderId="0" xfId="0" applyNumberFormat="1" applyFont="1" applyFill="1" applyBorder="1" applyAlignment="1">
      <alignment vertical="center"/>
    </xf>
    <xf numFmtId="165" fontId="22" fillId="34" borderId="0" xfId="0" applyNumberFormat="1" applyFont="1" applyFill="1" applyBorder="1" applyAlignment="1">
      <alignment vertical="center"/>
    </xf>
    <xf numFmtId="10" fontId="22" fillId="34" borderId="0" xfId="0" applyNumberFormat="1" applyFont="1" applyFill="1" applyBorder="1" applyAlignment="1">
      <alignment horizontal="center" vertical="center"/>
    </xf>
    <xf numFmtId="4" fontId="22" fillId="34" borderId="19" xfId="0" applyNumberFormat="1" applyFont="1" applyFill="1" applyBorder="1" applyAlignment="1">
      <alignment horizontal="center" vertical="center"/>
    </xf>
    <xf numFmtId="0" fontId="22" fillId="34" borderId="11" xfId="0" applyFont="1" applyFill="1" applyBorder="1" applyAlignment="1">
      <alignment horizontal="center" vertical="center" wrapText="1"/>
    </xf>
    <xf numFmtId="4" fontId="22" fillId="34" borderId="15" xfId="0" applyNumberFormat="1" applyFont="1" applyFill="1" applyBorder="1" applyAlignment="1">
      <alignment horizontal="center" vertical="center"/>
    </xf>
    <xf numFmtId="2" fontId="22" fillId="34" borderId="0" xfId="0" applyNumberFormat="1" applyFont="1" applyFill="1" applyBorder="1" applyAlignment="1">
      <alignment horizontal="center" vertical="center"/>
    </xf>
    <xf numFmtId="10" fontId="22" fillId="34" borderId="19" xfId="0" applyNumberFormat="1" applyFont="1" applyFill="1" applyBorder="1" applyAlignment="1">
      <alignment horizontal="center" vertical="center"/>
    </xf>
    <xf numFmtId="10" fontId="22" fillId="34" borderId="15" xfId="0" applyNumberFormat="1" applyFont="1" applyFill="1" applyBorder="1" applyAlignment="1">
      <alignment horizontal="center" vertical="center"/>
    </xf>
    <xf numFmtId="0" fontId="22" fillId="34" borderId="15" xfId="0" applyFont="1" applyFill="1" applyBorder="1" applyAlignment="1">
      <alignment vertical="center"/>
    </xf>
    <xf numFmtId="4" fontId="22" fillId="33" borderId="10" xfId="0" applyNumberFormat="1" applyFont="1" applyFill="1" applyBorder="1" applyAlignment="1">
      <alignment vertical="center"/>
    </xf>
    <xf numFmtId="167" fontId="22" fillId="33" borderId="1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2" fillId="34" borderId="16" xfId="0" applyFont="1" applyFill="1" applyBorder="1" applyAlignment="1">
      <alignment horizontal="center" vertical="center" wrapText="1"/>
    </xf>
    <xf numFmtId="0" fontId="22" fillId="34" borderId="21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2" fontId="22" fillId="0" borderId="0" xfId="0" applyNumberFormat="1" applyFont="1" applyFill="1" applyBorder="1" applyAlignment="1">
      <alignment horizontal="center" vertical="center"/>
    </xf>
    <xf numFmtId="168" fontId="22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right" vertical="center"/>
    </xf>
    <xf numFmtId="10" fontId="30" fillId="0" borderId="0" xfId="0" applyNumberFormat="1" applyFont="1" applyFill="1" applyBorder="1" applyAlignment="1">
      <alignment horizontal="center" vertical="center" wrapText="1"/>
    </xf>
    <xf numFmtId="2" fontId="22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right" vertical="center"/>
    </xf>
    <xf numFmtId="168" fontId="30" fillId="0" borderId="0" xfId="0" applyNumberFormat="1" applyFont="1" applyFill="1" applyBorder="1" applyAlignment="1">
      <alignment horizontal="center" vertical="center" wrapText="1"/>
    </xf>
    <xf numFmtId="10" fontId="31" fillId="0" borderId="0" xfId="0" applyNumberFormat="1" applyFont="1" applyFill="1" applyBorder="1" applyAlignment="1">
      <alignment horizontal="center" vertical="center"/>
    </xf>
    <xf numFmtId="2" fontId="31" fillId="0" borderId="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2" fontId="23" fillId="0" borderId="0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9" fontId="22" fillId="0" borderId="0" xfId="0" applyNumberFormat="1" applyFont="1" applyFill="1" applyBorder="1" applyAlignment="1">
      <alignment horizontal="center" vertical="center"/>
    </xf>
    <xf numFmtId="1" fontId="22" fillId="0" borderId="0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34" fillId="0" borderId="0" xfId="0" applyFont="1" applyFill="1" applyBorder="1" applyAlignment="1">
      <alignment horizontal="right" vertical="center"/>
    </xf>
    <xf numFmtId="1" fontId="22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1" fontId="31" fillId="0" borderId="0" xfId="0" applyNumberFormat="1" applyFont="1" applyFill="1" applyBorder="1" applyAlignment="1">
      <alignment horizontal="center" vertical="center"/>
    </xf>
    <xf numFmtId="1" fontId="30" fillId="0" borderId="0" xfId="0" applyNumberFormat="1" applyFont="1" applyFill="1" applyBorder="1" applyAlignment="1">
      <alignment horizontal="center" vertical="center" wrapText="1"/>
    </xf>
    <xf numFmtId="1" fontId="32" fillId="0" borderId="0" xfId="0" applyNumberFormat="1" applyFont="1" applyFill="1" applyBorder="1" applyAlignment="1">
      <alignment horizontal="center" vertical="center"/>
    </xf>
    <xf numFmtId="10" fontId="22" fillId="0" borderId="0" xfId="0" applyNumberFormat="1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1" fontId="22" fillId="0" borderId="19" xfId="0" applyNumberFormat="1" applyFont="1" applyFill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2" fillId="0" borderId="20" xfId="0" applyFont="1" applyFill="1" applyBorder="1" applyAlignment="1">
      <alignment horizontal="right" vertical="center"/>
    </xf>
    <xf numFmtId="10" fontId="22" fillId="0" borderId="20" xfId="0" applyNumberFormat="1" applyFont="1" applyFill="1" applyBorder="1" applyAlignment="1">
      <alignment horizontal="center" vertical="center"/>
    </xf>
    <xf numFmtId="1" fontId="22" fillId="0" borderId="20" xfId="0" applyNumberFormat="1" applyFont="1" applyFill="1" applyBorder="1" applyAlignment="1">
      <alignment horizontal="center" vertical="center"/>
    </xf>
    <xf numFmtId="1" fontId="22" fillId="0" borderId="21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" fontId="22" fillId="0" borderId="15" xfId="0" applyNumberFormat="1" applyFont="1" applyFill="1" applyBorder="1" applyAlignment="1">
      <alignment horizontal="center" vertical="center"/>
    </xf>
    <xf numFmtId="1" fontId="16" fillId="0" borderId="0" xfId="0" applyNumberFormat="1" applyFont="1" applyBorder="1" applyAlignment="1">
      <alignment horizontal="center" vertical="center"/>
    </xf>
    <xf numFmtId="0" fontId="23" fillId="0" borderId="19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1" fontId="22" fillId="0" borderId="16" xfId="0" applyNumberFormat="1" applyFont="1" applyFill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168" fontId="0" fillId="0" borderId="20" xfId="0" applyNumberFormat="1" applyBorder="1" applyAlignment="1">
      <alignment horizontal="center" vertical="center"/>
    </xf>
    <xf numFmtId="0" fontId="23" fillId="0" borderId="20" xfId="0" applyFont="1" applyFill="1" applyBorder="1" applyAlignment="1">
      <alignment horizontal="center" vertical="center"/>
    </xf>
    <xf numFmtId="0" fontId="23" fillId="0" borderId="21" xfId="0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3" fillId="0" borderId="18" xfId="0" applyFont="1" applyFill="1" applyBorder="1" applyAlignment="1">
      <alignment horizontal="right" vertical="center"/>
    </xf>
    <xf numFmtId="2" fontId="23" fillId="0" borderId="18" xfId="0" applyNumberFormat="1" applyFont="1" applyFill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9" fontId="16" fillId="0" borderId="0" xfId="0" applyNumberFormat="1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10" fontId="31" fillId="0" borderId="20" xfId="0" applyNumberFormat="1" applyFont="1" applyFill="1" applyBorder="1" applyAlignment="1">
      <alignment horizontal="center" vertical="center"/>
    </xf>
    <xf numFmtId="10" fontId="30" fillId="0" borderId="20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4" fontId="36" fillId="0" borderId="0" xfId="0" applyNumberFormat="1" applyFont="1" applyBorder="1" applyAlignment="1">
      <alignment horizontal="center" vertical="center"/>
    </xf>
    <xf numFmtId="168" fontId="24" fillId="0" borderId="0" xfId="0" applyNumberFormat="1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3" fillId="0" borderId="20" xfId="0" applyFont="1" applyFill="1" applyBorder="1" applyAlignment="1">
      <alignment horizontal="right" vertical="center"/>
    </xf>
    <xf numFmtId="10" fontId="35" fillId="0" borderId="20" xfId="0" applyNumberFormat="1" applyFont="1" applyFill="1" applyBorder="1" applyAlignment="1">
      <alignment horizontal="center" vertical="center"/>
    </xf>
    <xf numFmtId="0" fontId="37" fillId="0" borderId="20" xfId="0" applyFont="1" applyBorder="1" applyAlignment="1">
      <alignment horizontal="center" vertical="center"/>
    </xf>
    <xf numFmtId="168" fontId="24" fillId="0" borderId="20" xfId="0" applyNumberFormat="1" applyFont="1" applyBorder="1" applyAlignment="1">
      <alignment horizontal="center" vertical="center"/>
    </xf>
    <xf numFmtId="1" fontId="30" fillId="0" borderId="0" xfId="0" applyNumberFormat="1" applyFont="1" applyFill="1" applyBorder="1" applyAlignment="1">
      <alignment horizontal="center" vertical="center"/>
    </xf>
    <xf numFmtId="2" fontId="22" fillId="0" borderId="0" xfId="0" applyNumberFormat="1" applyFont="1" applyFill="1" applyBorder="1" applyAlignment="1">
      <alignment horizontal="right" vertical="center"/>
    </xf>
    <xf numFmtId="0" fontId="33" fillId="0" borderId="0" xfId="0" applyFont="1" applyBorder="1" applyAlignment="1">
      <alignment horizontal="center" vertical="center"/>
    </xf>
    <xf numFmtId="1" fontId="22" fillId="0" borderId="0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2" fontId="22" fillId="0" borderId="10" xfId="0" applyNumberFormat="1" applyFont="1" applyFill="1" applyBorder="1" applyAlignment="1">
      <alignment horizontal="center" vertical="center"/>
    </xf>
    <xf numFmtId="1" fontId="23" fillId="0" borderId="0" xfId="0" applyNumberFormat="1" applyFont="1" applyFill="1" applyBorder="1" applyAlignment="1">
      <alignment horizontal="center" vertical="center"/>
    </xf>
    <xf numFmtId="1" fontId="32" fillId="0" borderId="0" xfId="0" applyNumberFormat="1" applyFont="1" applyBorder="1" applyAlignment="1">
      <alignment horizontal="center" vertical="center"/>
    </xf>
    <xf numFmtId="1" fontId="24" fillId="0" borderId="20" xfId="0" applyNumberFormat="1" applyFont="1" applyBorder="1" applyAlignment="1">
      <alignment horizontal="center" vertical="center"/>
    </xf>
    <xf numFmtId="1" fontId="0" fillId="0" borderId="20" xfId="0" applyNumberFormat="1" applyBorder="1" applyAlignment="1">
      <alignment horizontal="center" vertical="center"/>
    </xf>
    <xf numFmtId="1" fontId="23" fillId="0" borderId="20" xfId="0" applyNumberFormat="1" applyFont="1" applyFill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38" fillId="0" borderId="15" xfId="0" applyFont="1" applyFill="1" applyBorder="1" applyAlignment="1">
      <alignment horizontal="center" vertical="center"/>
    </xf>
    <xf numFmtId="0" fontId="41" fillId="0" borderId="19" xfId="0" applyFont="1" applyBorder="1" applyAlignment="1">
      <alignment horizontal="center" vertical="center"/>
    </xf>
    <xf numFmtId="0" fontId="41" fillId="0" borderId="17" xfId="0" applyFont="1" applyBorder="1" applyAlignment="1">
      <alignment horizontal="center" vertical="center"/>
    </xf>
    <xf numFmtId="0" fontId="41" fillId="0" borderId="18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1" fontId="31" fillId="0" borderId="15" xfId="0" applyNumberFormat="1" applyFont="1" applyFill="1" applyBorder="1" applyAlignment="1">
      <alignment horizontal="center" vertical="center"/>
    </xf>
    <xf numFmtId="1" fontId="30" fillId="0" borderId="19" xfId="0" applyNumberFormat="1" applyFont="1" applyFill="1" applyBorder="1" applyAlignment="1">
      <alignment horizontal="center" vertical="center"/>
    </xf>
    <xf numFmtId="0" fontId="41" fillId="0" borderId="22" xfId="0" applyFont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37" fillId="0" borderId="22" xfId="42" applyFont="1" applyBorder="1" applyAlignment="1">
      <alignment horizontal="center"/>
    </xf>
    <xf numFmtId="0" fontId="39" fillId="0" borderId="22" xfId="0" applyFont="1" applyBorder="1" applyAlignment="1">
      <alignment horizontal="center" vertical="center" wrapText="1"/>
    </xf>
    <xf numFmtId="0" fontId="22" fillId="0" borderId="23" xfId="0" applyFont="1" applyFill="1" applyBorder="1" applyAlignment="1">
      <alignment horizontal="right" vertical="center"/>
    </xf>
    <xf numFmtId="1" fontId="22" fillId="0" borderId="23" xfId="0" applyNumberFormat="1" applyFont="1" applyFill="1" applyBorder="1" applyAlignment="1">
      <alignment horizontal="right" vertical="center"/>
    </xf>
    <xf numFmtId="0" fontId="34" fillId="0" borderId="0" xfId="0" applyFont="1" applyAlignment="1">
      <alignment horizontal="center" vertical="center"/>
    </xf>
    <xf numFmtId="0" fontId="34" fillId="0" borderId="15" xfId="0" applyFont="1" applyFill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4" fillId="35" borderId="13" xfId="0" applyFont="1" applyFill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4" fillId="35" borderId="13" xfId="0" applyFont="1" applyFill="1" applyBorder="1" applyAlignment="1">
      <alignment horizontal="right" vertical="center"/>
    </xf>
    <xf numFmtId="1" fontId="42" fillId="35" borderId="14" xfId="0" applyNumberFormat="1" applyFont="1" applyFill="1" applyBorder="1" applyAlignment="1">
      <alignment horizontal="center" vertical="center"/>
    </xf>
    <xf numFmtId="1" fontId="34" fillId="35" borderId="14" xfId="0" applyNumberFormat="1" applyFont="1" applyFill="1" applyBorder="1" applyAlignment="1">
      <alignment horizontal="center" vertical="center"/>
    </xf>
    <xf numFmtId="1" fontId="43" fillId="35" borderId="11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1" fontId="34" fillId="35" borderId="13" xfId="0" applyNumberFormat="1" applyFont="1" applyFill="1" applyBorder="1" applyAlignment="1">
      <alignment horizontal="right" vertical="center"/>
    </xf>
    <xf numFmtId="0" fontId="34" fillId="0" borderId="19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4" fontId="22" fillId="34" borderId="0" xfId="0" applyNumberFormat="1" applyFont="1" applyFill="1" applyBorder="1" applyAlignment="1">
      <alignment horizontal="right" vertical="center"/>
    </xf>
    <xf numFmtId="4" fontId="22" fillId="0" borderId="0" xfId="0" applyNumberFormat="1" applyFont="1" applyAlignment="1">
      <alignment horizontal="right"/>
    </xf>
    <xf numFmtId="2" fontId="29" fillId="0" borderId="18" xfId="0" applyNumberFormat="1" applyFont="1" applyFill="1" applyBorder="1" applyAlignment="1">
      <alignment horizontal="center" vertical="center"/>
    </xf>
    <xf numFmtId="0" fontId="40" fillId="0" borderId="18" xfId="0" applyFont="1" applyBorder="1" applyAlignment="1">
      <alignment horizontal="center" vertical="center"/>
    </xf>
    <xf numFmtId="0" fontId="29" fillId="0" borderId="18" xfId="0" applyFont="1" applyFill="1" applyBorder="1" applyAlignment="1">
      <alignment horizontal="center" vertical="center"/>
    </xf>
    <xf numFmtId="0" fontId="22" fillId="34" borderId="13" xfId="0" applyFont="1" applyFill="1" applyBorder="1" applyAlignment="1">
      <alignment horizontal="center" vertical="center" wrapText="1"/>
    </xf>
    <xf numFmtId="0" fontId="22" fillId="34" borderId="20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left" vertical="center"/>
    </xf>
    <xf numFmtId="0" fontId="22" fillId="0" borderId="0" xfId="0" applyFont="1" applyAlignment="1">
      <alignment horizontal="right"/>
    </xf>
    <xf numFmtId="0" fontId="16" fillId="0" borderId="0" xfId="0" applyFont="1" applyFill="1" applyBorder="1" applyAlignment="1">
      <alignment horizontal="center" vertical="center"/>
    </xf>
    <xf numFmtId="170" fontId="22" fillId="0" borderId="0" xfId="0" applyNumberFormat="1" applyFont="1" applyAlignment="1">
      <alignment vertical="center"/>
    </xf>
    <xf numFmtId="0" fontId="16" fillId="34" borderId="13" xfId="0" applyFont="1" applyFill="1" applyBorder="1" applyAlignment="1">
      <alignment horizontal="center" vertical="center"/>
    </xf>
    <xf numFmtId="170" fontId="22" fillId="34" borderId="19" xfId="0" applyNumberFormat="1" applyFont="1" applyFill="1" applyBorder="1" applyAlignment="1">
      <alignment vertical="center"/>
    </xf>
    <xf numFmtId="169" fontId="22" fillId="34" borderId="0" xfId="0" applyNumberFormat="1" applyFont="1" applyFill="1" applyBorder="1" applyAlignment="1">
      <alignment horizontal="right" vertical="center" indent="1"/>
    </xf>
    <xf numFmtId="0" fontId="22" fillId="34" borderId="0" xfId="0" applyFont="1" applyFill="1" applyBorder="1" applyAlignment="1">
      <alignment vertical="center"/>
    </xf>
    <xf numFmtId="0" fontId="22" fillId="34" borderId="19" xfId="0" applyFont="1" applyFill="1" applyBorder="1" applyAlignment="1">
      <alignment vertical="center"/>
    </xf>
    <xf numFmtId="0" fontId="22" fillId="35" borderId="15" xfId="0" applyFont="1" applyFill="1" applyBorder="1" applyAlignment="1">
      <alignment vertical="center"/>
    </xf>
    <xf numFmtId="170" fontId="22" fillId="34" borderId="0" xfId="0" applyNumberFormat="1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0" fillId="0" borderId="0" xfId="0" applyAlignment="1">
      <alignment horizontal="left"/>
    </xf>
    <xf numFmtId="1" fontId="32" fillId="0" borderId="15" xfId="0" applyNumberFormat="1" applyFont="1" applyFill="1" applyBorder="1" applyAlignment="1">
      <alignment horizontal="center" vertical="center"/>
    </xf>
    <xf numFmtId="1" fontId="32" fillId="0" borderId="19" xfId="0" applyNumberFormat="1" applyFont="1" applyFill="1" applyBorder="1" applyAlignment="1">
      <alignment horizontal="center" vertical="center"/>
    </xf>
    <xf numFmtId="0" fontId="37" fillId="0" borderId="22" xfId="0" applyFont="1" applyBorder="1" applyAlignment="1">
      <alignment horizontal="center"/>
    </xf>
    <xf numFmtId="1" fontId="32" fillId="0" borderId="19" xfId="0" applyNumberFormat="1" applyFont="1" applyBorder="1" applyAlignment="1">
      <alignment horizontal="center" vertical="center"/>
    </xf>
    <xf numFmtId="1" fontId="32" fillId="0" borderId="15" xfId="0" applyNumberFormat="1" applyFont="1" applyBorder="1" applyAlignment="1">
      <alignment horizontal="center" vertical="center"/>
    </xf>
    <xf numFmtId="0" fontId="37" fillId="0" borderId="2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center"/>
    </xf>
    <xf numFmtId="0" fontId="22" fillId="34" borderId="14" xfId="0" applyFont="1" applyFill="1" applyBorder="1" applyAlignment="1">
      <alignment horizontal="center" vertical="center" wrapText="1"/>
    </xf>
    <xf numFmtId="0" fontId="23" fillId="34" borderId="14" xfId="0" applyFont="1" applyFill="1" applyBorder="1" applyAlignment="1">
      <alignment horizontal="center" vertical="center" wrapText="1"/>
    </xf>
    <xf numFmtId="0" fontId="0" fillId="34" borderId="17" xfId="0" applyFill="1" applyBorder="1"/>
    <xf numFmtId="0" fontId="0" fillId="34" borderId="18" xfId="0" applyFill="1" applyBorder="1"/>
    <xf numFmtId="0" fontId="16" fillId="34" borderId="0" xfId="0" applyFont="1" applyFill="1" applyAlignment="1">
      <alignment horizontal="left"/>
    </xf>
    <xf numFmtId="0" fontId="0" fillId="34" borderId="16" xfId="0" applyFill="1" applyBorder="1"/>
    <xf numFmtId="0" fontId="0" fillId="34" borderId="20" xfId="0" applyFill="1" applyBorder="1"/>
    <xf numFmtId="0" fontId="0" fillId="34" borderId="21" xfId="0" applyFill="1" applyBorder="1"/>
    <xf numFmtId="0" fontId="38" fillId="34" borderId="14" xfId="0" applyFont="1" applyFill="1" applyBorder="1"/>
    <xf numFmtId="0" fontId="0" fillId="34" borderId="0" xfId="0" applyFill="1"/>
    <xf numFmtId="0" fontId="0" fillId="34" borderId="19" xfId="0" applyFill="1" applyBorder="1"/>
    <xf numFmtId="0" fontId="0" fillId="34" borderId="15" xfId="0" applyFill="1" applyBorder="1"/>
    <xf numFmtId="0" fontId="0" fillId="33" borderId="0" xfId="0" applyFill="1"/>
    <xf numFmtId="0" fontId="0" fillId="34" borderId="0" xfId="0" applyFill="1" applyAlignment="1">
      <alignment horizontal="left"/>
    </xf>
    <xf numFmtId="0" fontId="0" fillId="34" borderId="0" xfId="0" applyFill="1" applyBorder="1"/>
    <xf numFmtId="0" fontId="0" fillId="34" borderId="0" xfId="0" applyFill="1" applyBorder="1" applyAlignment="1">
      <alignment horizontal="left"/>
    </xf>
    <xf numFmtId="0" fontId="16" fillId="34" borderId="0" xfId="0" applyFont="1" applyFill="1" applyBorder="1" applyAlignment="1">
      <alignment horizontal="left"/>
    </xf>
    <xf numFmtId="0" fontId="0" fillId="34" borderId="0" xfId="0" applyFill="1" applyBorder="1" applyAlignment="1">
      <alignment vertical="center"/>
    </xf>
    <xf numFmtId="0" fontId="16" fillId="34" borderId="0" xfId="0" applyFont="1" applyFill="1" applyBorder="1" applyAlignment="1">
      <alignment vertical="center"/>
    </xf>
    <xf numFmtId="0" fontId="0" fillId="34" borderId="0" xfId="0" applyFont="1" applyFill="1" applyBorder="1" applyAlignment="1">
      <alignment horizontal="left"/>
    </xf>
    <xf numFmtId="0" fontId="0" fillId="34" borderId="19" xfId="0" applyFont="1" applyFill="1" applyBorder="1" applyAlignment="1">
      <alignment horizontal="left"/>
    </xf>
    <xf numFmtId="0" fontId="37" fillId="34" borderId="19" xfId="42" applyFont="1" applyFill="1" applyBorder="1" applyAlignment="1">
      <alignment horizontal="left"/>
    </xf>
    <xf numFmtId="0" fontId="39" fillId="34" borderId="21" xfId="0" applyFont="1" applyFill="1" applyBorder="1" applyAlignment="1">
      <alignment horizontal="left" wrapText="1"/>
    </xf>
    <xf numFmtId="0" fontId="44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3" fillId="34" borderId="0" xfId="0" applyFont="1" applyFill="1" applyBorder="1" applyAlignment="1">
      <alignment horizontal="left" vertical="center"/>
    </xf>
    <xf numFmtId="0" fontId="33" fillId="34" borderId="0" xfId="0" applyFont="1" applyFill="1" applyBorder="1"/>
    <xf numFmtId="0" fontId="27" fillId="34" borderId="17" xfId="0" applyFont="1" applyFill="1" applyBorder="1" applyAlignment="1">
      <alignment horizontal="left" vertical="center"/>
    </xf>
    <xf numFmtId="0" fontId="27" fillId="34" borderId="18" xfId="0" applyFont="1" applyFill="1" applyBorder="1" applyAlignment="1">
      <alignment horizontal="left" vertical="center"/>
    </xf>
    <xf numFmtId="0" fontId="27" fillId="34" borderId="12" xfId="0" applyFont="1" applyFill="1" applyBorder="1" applyAlignment="1">
      <alignment horizontal="left" vertical="center"/>
    </xf>
    <xf numFmtId="0" fontId="27" fillId="34" borderId="15" xfId="0" applyFont="1" applyFill="1" applyBorder="1" applyAlignment="1">
      <alignment horizontal="left" vertical="center"/>
    </xf>
    <xf numFmtId="0" fontId="27" fillId="34" borderId="19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25" fillId="0" borderId="0" xfId="0" applyFont="1" applyAlignment="1"/>
    <xf numFmtId="0" fontId="37" fillId="34" borderId="0" xfId="42" applyFont="1" applyFill="1" applyBorder="1" applyAlignment="1">
      <alignment horizontal="left"/>
    </xf>
    <xf numFmtId="49" fontId="16" fillId="34" borderId="15" xfId="0" applyNumberFormat="1" applyFont="1" applyFill="1" applyBorder="1" applyAlignment="1">
      <alignment vertical="center"/>
    </xf>
    <xf numFmtId="49" fontId="16" fillId="34" borderId="0" xfId="0" applyNumberFormat="1" applyFont="1" applyFill="1" applyBorder="1" applyAlignment="1">
      <alignment vertical="center"/>
    </xf>
    <xf numFmtId="49" fontId="16" fillId="34" borderId="19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49" fontId="0" fillId="34" borderId="15" xfId="0" applyNumberForma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49" fontId="0" fillId="34" borderId="0" xfId="0" applyNumberFormat="1" applyFill="1" applyBorder="1" applyAlignment="1">
      <alignment vertical="center"/>
    </xf>
    <xf numFmtId="49" fontId="16" fillId="34" borderId="0" xfId="0" applyNumberFormat="1" applyFont="1" applyFill="1" applyBorder="1" applyAlignment="1">
      <alignment horizontal="left" vertical="center"/>
    </xf>
    <xf numFmtId="49" fontId="16" fillId="34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49" fontId="16" fillId="0" borderId="0" xfId="0" applyNumberFormat="1" applyFont="1" applyBorder="1" applyAlignment="1">
      <alignment horizontal="center" vertical="center"/>
    </xf>
    <xf numFmtId="49" fontId="16" fillId="34" borderId="19" xfId="0" applyNumberFormat="1" applyFont="1" applyFill="1" applyBorder="1" applyAlignment="1">
      <alignment horizontal="center" vertical="center"/>
    </xf>
    <xf numFmtId="49" fontId="0" fillId="34" borderId="0" xfId="0" applyNumberFormat="1" applyFill="1" applyBorder="1" applyAlignment="1">
      <alignment horizontal="center" vertical="center"/>
    </xf>
    <xf numFmtId="49" fontId="16" fillId="34" borderId="0" xfId="0" applyNumberFormat="1" applyFont="1" applyFill="1" applyAlignment="1">
      <alignment horizontal="left" vertical="center"/>
    </xf>
    <xf numFmtId="0" fontId="0" fillId="34" borderId="0" xfId="0" applyFill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34" borderId="0" xfId="0" applyFont="1" applyFill="1" applyAlignment="1">
      <alignment horizontal="center" vertical="center"/>
    </xf>
    <xf numFmtId="0" fontId="16" fillId="34" borderId="0" xfId="0" applyFont="1" applyFill="1" applyAlignment="1">
      <alignment horizontal="left" vertical="center"/>
    </xf>
    <xf numFmtId="49" fontId="16" fillId="0" borderId="0" xfId="0" applyNumberFormat="1" applyFont="1" applyFill="1" applyBorder="1" applyAlignment="1">
      <alignment horizontal="center" vertical="center"/>
    </xf>
    <xf numFmtId="49" fontId="0" fillId="34" borderId="0" xfId="0" applyNumberFormat="1" applyFill="1" applyBorder="1" applyAlignment="1">
      <alignment horizontal="left" vertical="center"/>
    </xf>
    <xf numFmtId="49" fontId="0" fillId="34" borderId="19" xfId="0" applyNumberFormat="1" applyFill="1" applyBorder="1" applyAlignment="1">
      <alignment vertical="center"/>
    </xf>
    <xf numFmtId="49" fontId="0" fillId="34" borderId="16" xfId="0" applyNumberFormat="1" applyFill="1" applyBorder="1" applyAlignment="1">
      <alignment vertical="center"/>
    </xf>
    <xf numFmtId="49" fontId="0" fillId="34" borderId="20" xfId="0" applyNumberFormat="1" applyFill="1" applyBorder="1" applyAlignment="1">
      <alignment vertical="center"/>
    </xf>
    <xf numFmtId="49" fontId="0" fillId="34" borderId="20" xfId="0" applyNumberFormat="1" applyFill="1" applyBorder="1" applyAlignment="1">
      <alignment horizontal="left" vertical="center"/>
    </xf>
    <xf numFmtId="49" fontId="0" fillId="34" borderId="20" xfId="0" applyNumberFormat="1" applyFill="1" applyBorder="1" applyAlignment="1">
      <alignment horizontal="center" vertical="center"/>
    </xf>
    <xf numFmtId="49" fontId="0" fillId="34" borderId="21" xfId="0" applyNumberFormat="1" applyFill="1" applyBorder="1" applyAlignment="1">
      <alignment vertical="center"/>
    </xf>
    <xf numFmtId="10" fontId="0" fillId="0" borderId="0" xfId="0" applyNumberFormat="1"/>
    <xf numFmtId="10" fontId="22" fillId="34" borderId="12" xfId="0" applyNumberFormat="1" applyFont="1" applyFill="1" applyBorder="1" applyAlignment="1">
      <alignment horizontal="center" vertical="center"/>
    </xf>
    <xf numFmtId="10" fontId="22" fillId="35" borderId="19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34" borderId="24" xfId="0" applyFont="1" applyFill="1" applyBorder="1" applyAlignment="1">
      <alignment horizontal="center" vertical="center"/>
    </xf>
    <xf numFmtId="0" fontId="16" fillId="34" borderId="22" xfId="0" applyFont="1" applyFill="1" applyBorder="1" applyAlignment="1">
      <alignment horizontal="center"/>
    </xf>
    <xf numFmtId="0" fontId="16" fillId="34" borderId="23" xfId="0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0" fontId="0" fillId="0" borderId="17" xfId="0" applyFont="1" applyFill="1" applyBorder="1" applyAlignment="1">
      <alignment horizontal="left"/>
    </xf>
    <xf numFmtId="0" fontId="0" fillId="0" borderId="15" xfId="0" applyFont="1" applyFill="1" applyBorder="1" applyAlignment="1">
      <alignment horizontal="left"/>
    </xf>
    <xf numFmtId="0" fontId="0" fillId="0" borderId="15" xfId="0" applyFill="1" applyBorder="1"/>
    <xf numFmtId="0" fontId="46" fillId="0" borderId="0" xfId="0" applyFont="1"/>
    <xf numFmtId="0" fontId="22" fillId="34" borderId="15" xfId="0" applyFont="1" applyFill="1" applyBorder="1" applyAlignment="1">
      <alignment horizontal="right" vertical="center"/>
    </xf>
    <xf numFmtId="0" fontId="38" fillId="0" borderId="0" xfId="0" applyFont="1"/>
    <xf numFmtId="0" fontId="38" fillId="34" borderId="11" xfId="0" applyFont="1" applyFill="1" applyBorder="1" applyAlignment="1">
      <alignment horizontal="left"/>
    </xf>
    <xf numFmtId="0" fontId="0" fillId="34" borderId="19" xfId="0" applyFill="1" applyBorder="1" applyAlignment="1">
      <alignment horizontal="left"/>
    </xf>
    <xf numFmtId="0" fontId="0" fillId="34" borderId="21" xfId="0" applyFill="1" applyBorder="1" applyAlignment="1">
      <alignment horizontal="left"/>
    </xf>
    <xf numFmtId="0" fontId="25" fillId="35" borderId="11" xfId="0" applyFont="1" applyFill="1" applyBorder="1" applyAlignment="1">
      <alignment horizontal="left" vertical="center"/>
    </xf>
    <xf numFmtId="0" fontId="47" fillId="34" borderId="14" xfId="0" applyFont="1" applyFill="1" applyBorder="1" applyAlignment="1">
      <alignment horizontal="left" vertical="center"/>
    </xf>
    <xf numFmtId="0" fontId="44" fillId="34" borderId="13" xfId="0" applyFont="1" applyFill="1" applyBorder="1" applyAlignment="1">
      <alignment horizontal="left" vertical="center"/>
    </xf>
    <xf numFmtId="0" fontId="44" fillId="34" borderId="14" xfId="0" applyFont="1" applyFill="1" applyBorder="1" applyAlignment="1">
      <alignment horizontal="left" vertical="center"/>
    </xf>
    <xf numFmtId="0" fontId="44" fillId="34" borderId="11" xfId="0" applyFont="1" applyFill="1" applyBorder="1" applyAlignment="1">
      <alignment horizontal="left" vertical="center"/>
    </xf>
    <xf numFmtId="0" fontId="23" fillId="0" borderId="22" xfId="0" applyFont="1" applyFill="1" applyBorder="1" applyAlignment="1">
      <alignment horizontal="center" vertical="center"/>
    </xf>
    <xf numFmtId="0" fontId="22" fillId="0" borderId="22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38" fillId="34" borderId="13" xfId="0" applyFont="1" applyFill="1" applyBorder="1"/>
    <xf numFmtId="167" fontId="22" fillId="34" borderId="0" xfId="0" applyNumberFormat="1" applyFont="1" applyFill="1" applyBorder="1" applyAlignment="1">
      <alignment horizontal="center" vertical="center"/>
    </xf>
    <xf numFmtId="167" fontId="22" fillId="34" borderId="19" xfId="0" applyNumberFormat="1" applyFont="1" applyFill="1" applyBorder="1" applyAlignment="1">
      <alignment horizontal="center" vertical="center"/>
    </xf>
    <xf numFmtId="0" fontId="16" fillId="34" borderId="14" xfId="0" applyFont="1" applyFill="1" applyBorder="1" applyAlignment="1">
      <alignment horizontal="center" vertical="center"/>
    </xf>
    <xf numFmtId="0" fontId="22" fillId="34" borderId="14" xfId="0" applyFont="1" applyFill="1" applyBorder="1" applyAlignment="1">
      <alignment horizontal="center" vertical="center" wrapText="1"/>
    </xf>
    <xf numFmtId="0" fontId="21" fillId="34" borderId="14" xfId="0" applyFont="1" applyFill="1" applyBorder="1" applyAlignment="1">
      <alignment horizontal="center" vertical="center" wrapText="1"/>
    </xf>
    <xf numFmtId="2" fontId="32" fillId="0" borderId="0" xfId="0" applyNumberFormat="1" applyFont="1" applyFill="1" applyBorder="1" applyAlignment="1">
      <alignment horizontal="center" vertical="center"/>
    </xf>
    <xf numFmtId="2" fontId="32" fillId="34" borderId="0" xfId="0" applyNumberFormat="1" applyFont="1" applyFill="1" applyBorder="1" applyAlignment="1">
      <alignment horizontal="center" vertical="center"/>
    </xf>
    <xf numFmtId="2" fontId="32" fillId="34" borderId="19" xfId="0" applyNumberFormat="1" applyFont="1" applyFill="1" applyBorder="1" applyAlignment="1">
      <alignment horizontal="center" vertical="center"/>
    </xf>
    <xf numFmtId="2" fontId="32" fillId="0" borderId="15" xfId="0" applyNumberFormat="1" applyFont="1" applyFill="1" applyBorder="1" applyAlignment="1">
      <alignment horizontal="center" vertical="center"/>
    </xf>
    <xf numFmtId="10" fontId="32" fillId="34" borderId="0" xfId="0" applyNumberFormat="1" applyFont="1" applyFill="1" applyBorder="1" applyAlignment="1">
      <alignment horizontal="right" vertical="center"/>
    </xf>
    <xf numFmtId="0" fontId="22" fillId="0" borderId="22" xfId="0" applyFont="1" applyFill="1" applyBorder="1" applyAlignment="1">
      <alignment horizontal="center" vertical="center"/>
    </xf>
    <xf numFmtId="166" fontId="22" fillId="0" borderId="0" xfId="0" applyNumberFormat="1" applyFont="1" applyFill="1" applyBorder="1" applyAlignment="1">
      <alignment horizontal="center" vertical="center"/>
    </xf>
    <xf numFmtId="2" fontId="22" fillId="0" borderId="15" xfId="0" applyNumberFormat="1" applyFont="1" applyFill="1" applyBorder="1" applyAlignment="1">
      <alignment horizontal="center" vertical="center"/>
    </xf>
    <xf numFmtId="166" fontId="22" fillId="0" borderId="15" xfId="0" applyNumberFormat="1" applyFont="1" applyFill="1" applyBorder="1" applyAlignment="1">
      <alignment horizontal="center" vertical="center"/>
    </xf>
    <xf numFmtId="0" fontId="0" fillId="34" borderId="0" xfId="0" applyFill="1" applyBorder="1" applyAlignment="1">
      <alignment horizontal="left" vertical="center"/>
    </xf>
    <xf numFmtId="0" fontId="16" fillId="34" borderId="15" xfId="0" applyFont="1" applyFill="1" applyBorder="1" applyAlignment="1">
      <alignment horizontal="center" vertical="center"/>
    </xf>
    <xf numFmtId="4" fontId="16" fillId="34" borderId="0" xfId="0" applyNumberFormat="1" applyFont="1" applyFill="1" applyBorder="1" applyAlignment="1">
      <alignment horizontal="right" vertical="center"/>
    </xf>
    <xf numFmtId="0" fontId="16" fillId="34" borderId="0" xfId="0" applyFont="1" applyFill="1" applyBorder="1" applyAlignment="1">
      <alignment horizontal="center" vertical="center"/>
    </xf>
    <xf numFmtId="0" fontId="16" fillId="34" borderId="19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6" fillId="34" borderId="13" xfId="0" applyFont="1" applyFill="1" applyBorder="1" applyAlignment="1">
      <alignment horizontal="center" vertical="center" wrapText="1"/>
    </xf>
    <xf numFmtId="4" fontId="16" fillId="34" borderId="14" xfId="0" applyNumberFormat="1" applyFont="1" applyFill="1" applyBorder="1" applyAlignment="1">
      <alignment horizontal="right" vertical="center" wrapText="1"/>
    </xf>
    <xf numFmtId="0" fontId="16" fillId="34" borderId="14" xfId="0" applyFont="1" applyFill="1" applyBorder="1" applyAlignment="1">
      <alignment horizontal="center" vertical="center" wrapText="1"/>
    </xf>
    <xf numFmtId="0" fontId="16" fillId="34" borderId="11" xfId="0" applyFont="1" applyFill="1" applyBorder="1" applyAlignment="1">
      <alignment horizontal="center" vertical="center" wrapText="1"/>
    </xf>
    <xf numFmtId="2" fontId="16" fillId="34" borderId="14" xfId="0" applyNumberFormat="1" applyFont="1" applyFill="1" applyBorder="1" applyAlignment="1">
      <alignment horizontal="center" vertical="center" wrapText="1"/>
    </xf>
    <xf numFmtId="2" fontId="16" fillId="34" borderId="11" xfId="0" applyNumberFormat="1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48" fillId="34" borderId="13" xfId="0" applyFont="1" applyFill="1" applyBorder="1" applyAlignment="1">
      <alignment horizontal="center" vertical="center" wrapText="1"/>
    </xf>
    <xf numFmtId="0" fontId="48" fillId="34" borderId="14" xfId="0" applyFont="1" applyFill="1" applyBorder="1" applyAlignment="1">
      <alignment horizontal="center" vertical="center" wrapText="1"/>
    </xf>
    <xf numFmtId="0" fontId="48" fillId="34" borderId="11" xfId="0" applyFont="1" applyFill="1" applyBorder="1" applyAlignment="1">
      <alignment horizontal="center" vertical="center" wrapText="1"/>
    </xf>
    <xf numFmtId="2" fontId="48" fillId="34" borderId="14" xfId="0" applyNumberFormat="1" applyFont="1" applyFill="1" applyBorder="1" applyAlignment="1">
      <alignment horizontal="center" vertical="center" wrapText="1"/>
    </xf>
    <xf numFmtId="2" fontId="48" fillId="34" borderId="11" xfId="0" applyNumberFormat="1" applyFont="1" applyFill="1" applyBorder="1" applyAlignment="1">
      <alignment horizontal="center" vertical="center" wrapText="1"/>
    </xf>
    <xf numFmtId="2" fontId="0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3" fillId="0" borderId="25" xfId="0" applyFont="1" applyFill="1" applyBorder="1" applyAlignment="1">
      <alignment horizontal="center" vertical="center"/>
    </xf>
    <xf numFmtId="4" fontId="22" fillId="34" borderId="0" xfId="0" applyNumberFormat="1" applyFont="1" applyFill="1" applyBorder="1" applyAlignment="1">
      <alignment horizontal="center" vertical="center"/>
    </xf>
    <xf numFmtId="170" fontId="22" fillId="0" borderId="10" xfId="0" applyNumberFormat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4" fontId="22" fillId="0" borderId="10" xfId="0" applyNumberFormat="1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vertical="center"/>
    </xf>
    <xf numFmtId="170" fontId="22" fillId="0" borderId="10" xfId="0" applyNumberFormat="1" applyFont="1" applyBorder="1" applyAlignment="1">
      <alignment horizontal="right" vertical="center" indent="1"/>
    </xf>
    <xf numFmtId="171" fontId="22" fillId="0" borderId="10" xfId="0" applyNumberFormat="1" applyFont="1" applyBorder="1" applyAlignment="1">
      <alignment horizontal="right" vertical="center" indent="1"/>
    </xf>
    <xf numFmtId="0" fontId="22" fillId="34" borderId="16" xfId="0" applyFont="1" applyFill="1" applyBorder="1" applyAlignment="1">
      <alignment horizontal="center" vertical="center"/>
    </xf>
    <xf numFmtId="165" fontId="22" fillId="34" borderId="20" xfId="0" applyNumberFormat="1" applyFont="1" applyFill="1" applyBorder="1" applyAlignment="1">
      <alignment vertical="center"/>
    </xf>
    <xf numFmtId="4" fontId="22" fillId="34" borderId="21" xfId="0" applyNumberFormat="1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2" fontId="22" fillId="34" borderId="20" xfId="0" applyNumberFormat="1" applyFont="1" applyFill="1" applyBorder="1" applyAlignment="1">
      <alignment horizontal="center" vertical="center"/>
    </xf>
    <xf numFmtId="166" fontId="22" fillId="0" borderId="20" xfId="0" applyNumberFormat="1" applyFont="1" applyFill="1" applyBorder="1" applyAlignment="1">
      <alignment horizontal="center" vertical="center"/>
    </xf>
    <xf numFmtId="0" fontId="27" fillId="0" borderId="0" xfId="0" applyNumberFormat="1" applyFont="1" applyAlignment="1">
      <alignment horizontal="center" vertical="center"/>
    </xf>
    <xf numFmtId="0" fontId="16" fillId="34" borderId="15" xfId="0" applyNumberFormat="1" applyFont="1" applyFill="1" applyBorder="1" applyAlignment="1">
      <alignment vertical="center"/>
    </xf>
    <xf numFmtId="0" fontId="16" fillId="34" borderId="0" xfId="0" applyNumberFormat="1" applyFont="1" applyFill="1" applyBorder="1" applyAlignment="1">
      <alignment vertical="center"/>
    </xf>
    <xf numFmtId="0" fontId="16" fillId="34" borderId="19" xfId="0" applyNumberFormat="1" applyFont="1" applyFill="1" applyBorder="1" applyAlignment="1">
      <alignment vertical="center"/>
    </xf>
    <xf numFmtId="0" fontId="16" fillId="0" borderId="0" xfId="0" applyNumberFormat="1" applyFont="1" applyAlignment="1">
      <alignment vertical="center"/>
    </xf>
    <xf numFmtId="0" fontId="0" fillId="34" borderId="15" xfId="0" applyNumberFormat="1" applyFill="1" applyBorder="1" applyAlignment="1">
      <alignment vertical="center"/>
    </xf>
    <xf numFmtId="0" fontId="0" fillId="0" borderId="0" xfId="0" applyNumberFormat="1" applyFill="1" applyBorder="1" applyAlignment="1">
      <alignment vertical="center"/>
    </xf>
    <xf numFmtId="0" fontId="16" fillId="0" borderId="0" xfId="0" applyNumberFormat="1" applyFont="1" applyAlignment="1">
      <alignment horizontal="center" vertical="center"/>
    </xf>
    <xf numFmtId="0" fontId="0" fillId="34" borderId="0" xfId="0" applyNumberFormat="1" applyFill="1" applyBorder="1" applyAlignment="1">
      <alignment vertical="center"/>
    </xf>
    <xf numFmtId="0" fontId="0" fillId="34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16" fillId="34" borderId="0" xfId="0" applyNumberFormat="1" applyFont="1" applyFill="1" applyBorder="1" applyAlignment="1">
      <alignment horizontal="center" vertical="center"/>
    </xf>
    <xf numFmtId="0" fontId="16" fillId="34" borderId="19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16" fillId="34" borderId="0" xfId="0" applyNumberFormat="1" applyFont="1" applyFill="1" applyAlignment="1">
      <alignment horizontal="center" vertical="center"/>
    </xf>
    <xf numFmtId="0" fontId="16" fillId="34" borderId="0" xfId="0" applyNumberFormat="1" applyFont="1" applyFill="1" applyBorder="1" applyAlignment="1">
      <alignment horizontal="left" vertical="center"/>
    </xf>
    <xf numFmtId="0" fontId="16" fillId="0" borderId="0" xfId="0" applyNumberFormat="1" applyFont="1" applyFill="1" applyBorder="1" applyAlignment="1">
      <alignment horizontal="left" vertical="center"/>
    </xf>
    <xf numFmtId="0" fontId="16" fillId="34" borderId="0" xfId="0" applyNumberFormat="1" applyFont="1" applyFill="1" applyAlignment="1">
      <alignment horizontal="left" vertical="center"/>
    </xf>
    <xf numFmtId="0" fontId="0" fillId="34" borderId="0" xfId="0" applyNumberFormat="1" applyFill="1" applyAlignment="1">
      <alignment vertical="center"/>
    </xf>
    <xf numFmtId="0" fontId="0" fillId="34" borderId="0" xfId="0" applyNumberFormat="1" applyFill="1" applyBorder="1" applyAlignment="1">
      <alignment horizontal="left" vertical="center"/>
    </xf>
    <xf numFmtId="0" fontId="0" fillId="34" borderId="19" xfId="0" applyNumberFormat="1" applyFill="1" applyBorder="1" applyAlignment="1">
      <alignment vertical="center"/>
    </xf>
    <xf numFmtId="0" fontId="0" fillId="34" borderId="16" xfId="0" applyNumberFormat="1" applyFill="1" applyBorder="1" applyAlignment="1">
      <alignment vertical="center"/>
    </xf>
    <xf numFmtId="0" fontId="0" fillId="34" borderId="20" xfId="0" applyNumberFormat="1" applyFill="1" applyBorder="1" applyAlignment="1">
      <alignment vertical="center"/>
    </xf>
    <xf numFmtId="0" fontId="0" fillId="34" borderId="20" xfId="0" applyNumberFormat="1" applyFill="1" applyBorder="1" applyAlignment="1">
      <alignment horizontal="left" vertical="center"/>
    </xf>
    <xf numFmtId="0" fontId="0" fillId="34" borderId="20" xfId="0" applyNumberFormat="1" applyFill="1" applyBorder="1" applyAlignment="1">
      <alignment horizontal="center" vertical="center"/>
    </xf>
    <xf numFmtId="0" fontId="0" fillId="34" borderId="21" xfId="0" applyNumberFormat="1" applyFill="1" applyBorder="1" applyAlignment="1">
      <alignment vertical="center"/>
    </xf>
    <xf numFmtId="0" fontId="0" fillId="0" borderId="0" xfId="0" applyNumberFormat="1" applyFill="1"/>
    <xf numFmtId="0" fontId="0" fillId="0" borderId="0" xfId="0" applyNumberFormat="1" applyAlignment="1">
      <alignment horizontal="left"/>
    </xf>
    <xf numFmtId="0" fontId="0" fillId="0" borderId="0" xfId="0" applyNumberFormat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NumberFormat="1"/>
    <xf numFmtId="0" fontId="27" fillId="39" borderId="14" xfId="0" applyFont="1" applyFill="1" applyBorder="1" applyAlignment="1">
      <alignment vertical="center"/>
    </xf>
    <xf numFmtId="0" fontId="27" fillId="39" borderId="14" xfId="0" applyFont="1" applyFill="1" applyBorder="1" applyAlignment="1">
      <alignment horizontal="center" vertical="center"/>
    </xf>
    <xf numFmtId="0" fontId="27" fillId="39" borderId="14" xfId="0" applyFont="1" applyFill="1" applyBorder="1" applyAlignment="1">
      <alignment horizontal="right" vertical="center" indent="1"/>
    </xf>
    <xf numFmtId="49" fontId="27" fillId="39" borderId="14" xfId="0" applyNumberFormat="1" applyFont="1" applyFill="1" applyBorder="1" applyAlignment="1">
      <alignment horizontal="center" vertical="center"/>
    </xf>
    <xf numFmtId="49" fontId="27" fillId="39" borderId="14" xfId="0" applyNumberFormat="1" applyFont="1" applyFill="1" applyBorder="1" applyAlignment="1">
      <alignment horizontal="right" vertical="center"/>
    </xf>
    <xf numFmtId="49" fontId="27" fillId="39" borderId="11" xfId="0" applyNumberFormat="1" applyFont="1" applyFill="1" applyBorder="1" applyAlignment="1">
      <alignment horizontal="center" vertical="center"/>
    </xf>
    <xf numFmtId="9" fontId="16" fillId="34" borderId="0" xfId="0" applyNumberFormat="1" applyFont="1" applyFill="1" applyBorder="1" applyAlignment="1">
      <alignment horizontal="center" vertical="center"/>
    </xf>
    <xf numFmtId="9" fontId="0" fillId="34" borderId="0" xfId="0" applyNumberFormat="1" applyFill="1" applyBorder="1" applyAlignment="1">
      <alignment horizontal="center" vertical="center"/>
    </xf>
    <xf numFmtId="9" fontId="0" fillId="34" borderId="20" xfId="0" applyNumberFormat="1" applyFill="1" applyBorder="1" applyAlignment="1">
      <alignment horizontal="center" vertical="center"/>
    </xf>
    <xf numFmtId="9" fontId="0" fillId="0" borderId="0" xfId="0" applyNumberFormat="1" applyFill="1" applyAlignment="1">
      <alignment horizontal="center"/>
    </xf>
    <xf numFmtId="9" fontId="16" fillId="34" borderId="0" xfId="0" applyNumberFormat="1" applyFont="1" applyFill="1" applyBorder="1" applyAlignment="1">
      <alignment vertical="center"/>
    </xf>
    <xf numFmtId="9" fontId="27" fillId="39" borderId="14" xfId="0" applyNumberFormat="1" applyFont="1" applyFill="1" applyBorder="1" applyAlignment="1">
      <alignment vertical="center"/>
    </xf>
    <xf numFmtId="9" fontId="0" fillId="34" borderId="20" xfId="0" applyNumberFormat="1" applyFill="1" applyBorder="1" applyAlignment="1">
      <alignment vertical="center"/>
    </xf>
    <xf numFmtId="9" fontId="0" fillId="0" borderId="0" xfId="0" applyNumberFormat="1" applyFill="1"/>
    <xf numFmtId="9" fontId="0" fillId="34" borderId="0" xfId="0" applyNumberFormat="1" applyFill="1" applyBorder="1" applyAlignment="1">
      <alignment vertical="center"/>
    </xf>
    <xf numFmtId="9" fontId="27" fillId="39" borderId="14" xfId="0" applyNumberFormat="1" applyFont="1" applyFill="1" applyBorder="1" applyAlignment="1">
      <alignment horizontal="center" vertical="center"/>
    </xf>
    <xf numFmtId="9" fontId="0" fillId="34" borderId="0" xfId="0" applyNumberFormat="1" applyFill="1" applyAlignment="1">
      <alignment vertical="center"/>
    </xf>
    <xf numFmtId="9" fontId="27" fillId="39" borderId="14" xfId="0" applyNumberFormat="1" applyFont="1" applyFill="1" applyBorder="1" applyAlignment="1">
      <alignment horizontal="right" vertical="center"/>
    </xf>
    <xf numFmtId="9" fontId="0" fillId="0" borderId="0" xfId="0" applyNumberFormat="1" applyAlignment="1">
      <alignment horizontal="center"/>
    </xf>
    <xf numFmtId="0" fontId="27" fillId="40" borderId="14" xfId="0" applyNumberFormat="1" applyFont="1" applyFill="1" applyBorder="1" applyAlignment="1">
      <alignment vertical="center"/>
    </xf>
    <xf numFmtId="9" fontId="27" fillId="40" borderId="14" xfId="0" applyNumberFormat="1" applyFont="1" applyFill="1" applyBorder="1" applyAlignment="1">
      <alignment vertical="center"/>
    </xf>
    <xf numFmtId="0" fontId="27" fillId="40" borderId="14" xfId="0" applyNumberFormat="1" applyFont="1" applyFill="1" applyBorder="1" applyAlignment="1">
      <alignment horizontal="center" vertical="center"/>
    </xf>
    <xf numFmtId="9" fontId="27" fillId="40" borderId="14" xfId="0" applyNumberFormat="1" applyFont="1" applyFill="1" applyBorder="1" applyAlignment="1">
      <alignment horizontal="center" vertical="center"/>
    </xf>
    <xf numFmtId="0" fontId="27" fillId="40" borderId="14" xfId="0" applyNumberFormat="1" applyFont="1" applyFill="1" applyBorder="1" applyAlignment="1">
      <alignment horizontal="right" vertical="center" indent="1"/>
    </xf>
    <xf numFmtId="0" fontId="27" fillId="40" borderId="14" xfId="0" applyNumberFormat="1" applyFont="1" applyFill="1" applyBorder="1" applyAlignment="1">
      <alignment horizontal="left" vertical="center"/>
    </xf>
    <xf numFmtId="9" fontId="27" fillId="40" borderId="14" xfId="0" applyNumberFormat="1" applyFont="1" applyFill="1" applyBorder="1" applyAlignment="1">
      <alignment horizontal="right" vertical="center"/>
    </xf>
    <xf numFmtId="0" fontId="27" fillId="40" borderId="14" xfId="0" applyNumberFormat="1" applyFont="1" applyFill="1" applyBorder="1" applyAlignment="1">
      <alignment horizontal="right" vertical="center"/>
    </xf>
    <xf numFmtId="0" fontId="27" fillId="40" borderId="11" xfId="0" applyNumberFormat="1" applyFont="1" applyFill="1" applyBorder="1" applyAlignment="1">
      <alignment horizontal="center" vertical="center"/>
    </xf>
    <xf numFmtId="0" fontId="16" fillId="0" borderId="0" xfId="0" applyNumberFormat="1" applyFont="1" applyAlignment="1">
      <alignment horizontal="left" vertical="center"/>
    </xf>
    <xf numFmtId="0" fontId="23" fillId="0" borderId="14" xfId="0" applyFont="1" applyBorder="1" applyAlignment="1">
      <alignment horizontal="center" vertical="center"/>
    </xf>
    <xf numFmtId="0" fontId="16" fillId="34" borderId="14" xfId="0" applyFont="1" applyFill="1" applyBorder="1" applyAlignment="1">
      <alignment horizontal="center" vertical="center" wrapText="1"/>
    </xf>
    <xf numFmtId="0" fontId="23" fillId="34" borderId="13" xfId="0" applyFont="1" applyFill="1" applyBorder="1" applyAlignment="1">
      <alignment horizontal="center" vertical="center"/>
    </xf>
    <xf numFmtId="0" fontId="23" fillId="34" borderId="15" xfId="0" applyFont="1" applyFill="1" applyBorder="1" applyAlignment="1">
      <alignment horizontal="center" vertical="center"/>
    </xf>
    <xf numFmtId="0" fontId="23" fillId="34" borderId="0" xfId="0" applyFont="1" applyFill="1" applyBorder="1" applyAlignment="1">
      <alignment horizontal="center" vertical="center"/>
    </xf>
    <xf numFmtId="0" fontId="23" fillId="34" borderId="19" xfId="0" applyFont="1" applyFill="1" applyBorder="1" applyAlignment="1">
      <alignment horizontal="center" vertical="center"/>
    </xf>
    <xf numFmtId="0" fontId="22" fillId="34" borderId="13" xfId="0" applyFont="1" applyFill="1" applyBorder="1" applyAlignment="1">
      <alignment horizontal="center" vertical="center" wrapText="1"/>
    </xf>
    <xf numFmtId="0" fontId="22" fillId="34" borderId="14" xfId="0" applyFont="1" applyFill="1" applyBorder="1" applyAlignment="1">
      <alignment horizontal="center" vertical="center" wrapText="1"/>
    </xf>
    <xf numFmtId="0" fontId="21" fillId="34" borderId="14" xfId="0" applyFont="1" applyFill="1" applyBorder="1" applyAlignment="1">
      <alignment horizontal="center" vertical="center" wrapText="1"/>
    </xf>
    <xf numFmtId="170" fontId="22" fillId="34" borderId="26" xfId="0" applyNumberFormat="1" applyFont="1" applyFill="1" applyBorder="1" applyAlignment="1">
      <alignment horizontal="center" vertical="center"/>
    </xf>
    <xf numFmtId="170" fontId="22" fillId="38" borderId="15" xfId="0" applyNumberFormat="1" applyFont="1" applyFill="1" applyBorder="1" applyAlignment="1">
      <alignment vertical="center"/>
    </xf>
    <xf numFmtId="0" fontId="22" fillId="38" borderId="0" xfId="0" applyFont="1" applyFill="1" applyBorder="1" applyAlignment="1">
      <alignment horizontal="center" vertical="center"/>
    </xf>
    <xf numFmtId="0" fontId="22" fillId="38" borderId="19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4" fontId="22" fillId="0" borderId="0" xfId="0" applyNumberFormat="1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3" fillId="0" borderId="20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/>
    </xf>
    <xf numFmtId="0" fontId="22" fillId="38" borderId="0" xfId="0" applyFont="1" applyFill="1" applyBorder="1" applyAlignment="1">
      <alignment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 wrapText="1"/>
    </xf>
    <xf numFmtId="0" fontId="22" fillId="34" borderId="29" xfId="0" applyFont="1" applyFill="1" applyBorder="1" applyAlignment="1">
      <alignment horizontal="center" vertical="center"/>
    </xf>
    <xf numFmtId="3" fontId="22" fillId="34" borderId="24" xfId="0" applyNumberFormat="1" applyFont="1" applyFill="1" applyBorder="1" applyAlignment="1">
      <alignment horizontal="center" vertical="center" wrapText="1"/>
    </xf>
    <xf numFmtId="3" fontId="22" fillId="34" borderId="22" xfId="0" applyNumberFormat="1" applyFont="1" applyFill="1" applyBorder="1" applyAlignment="1">
      <alignment horizontal="center" vertical="center"/>
    </xf>
    <xf numFmtId="3" fontId="22" fillId="0" borderId="0" xfId="0" applyNumberFormat="1" applyFont="1"/>
    <xf numFmtId="3" fontId="23" fillId="34" borderId="22" xfId="0" applyNumberFormat="1" applyFont="1" applyFill="1" applyBorder="1" applyAlignment="1">
      <alignment horizontal="center" vertical="center"/>
    </xf>
    <xf numFmtId="169" fontId="23" fillId="34" borderId="0" xfId="0" applyNumberFormat="1" applyFont="1" applyFill="1" applyBorder="1" applyAlignment="1">
      <alignment horizontal="right" vertical="center"/>
    </xf>
    <xf numFmtId="0" fontId="23" fillId="34" borderId="18" xfId="0" applyFont="1" applyFill="1" applyBorder="1" applyAlignment="1">
      <alignment horizontal="center" vertical="center"/>
    </xf>
    <xf numFmtId="0" fontId="23" fillId="38" borderId="17" xfId="0" applyFont="1" applyFill="1" applyBorder="1" applyAlignment="1">
      <alignment horizontal="center" vertical="center"/>
    </xf>
    <xf numFmtId="0" fontId="23" fillId="38" borderId="18" xfId="0" applyFont="1" applyFill="1" applyBorder="1" applyAlignment="1">
      <alignment horizontal="center" vertical="center"/>
    </xf>
    <xf numFmtId="0" fontId="23" fillId="38" borderId="0" xfId="0" applyFont="1" applyFill="1" applyBorder="1" applyAlignment="1">
      <alignment horizontal="center" vertical="center"/>
    </xf>
    <xf numFmtId="0" fontId="23" fillId="38" borderId="12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23" fillId="35" borderId="17" xfId="0" applyFont="1" applyFill="1" applyBorder="1" applyAlignment="1">
      <alignment horizontal="center" vertical="center"/>
    </xf>
    <xf numFmtId="0" fontId="23" fillId="34" borderId="17" xfId="0" applyFont="1" applyFill="1" applyBorder="1" applyAlignment="1">
      <alignment horizontal="center" vertical="center"/>
    </xf>
    <xf numFmtId="0" fontId="23" fillId="34" borderId="0" xfId="0" applyFont="1" applyFill="1" applyAlignment="1">
      <alignment horizontal="center" vertical="center"/>
    </xf>
    <xf numFmtId="0" fontId="23" fillId="34" borderId="12" xfId="0" applyFont="1" applyFill="1" applyBorder="1" applyAlignment="1">
      <alignment horizontal="center" vertical="center"/>
    </xf>
    <xf numFmtId="0" fontId="0" fillId="34" borderId="15" xfId="0" applyFill="1" applyBorder="1" applyAlignment="1">
      <alignment vertical="center"/>
    </xf>
    <xf numFmtId="0" fontId="33" fillId="34" borderId="0" xfId="0" applyFont="1" applyFill="1" applyBorder="1" applyAlignment="1">
      <alignment vertical="center"/>
    </xf>
    <xf numFmtId="0" fontId="0" fillId="34" borderId="19" xfId="0" applyFill="1" applyBorder="1" applyAlignment="1">
      <alignment vertical="center"/>
    </xf>
    <xf numFmtId="0" fontId="44" fillId="34" borderId="14" xfId="0" applyFont="1" applyFill="1" applyBorder="1" applyAlignment="1">
      <alignment horizontal="left" vertical="center" indent="1"/>
    </xf>
    <xf numFmtId="0" fontId="27" fillId="34" borderId="18" xfId="0" applyFont="1" applyFill="1" applyBorder="1" applyAlignment="1">
      <alignment horizontal="left" vertical="center" indent="1"/>
    </xf>
    <xf numFmtId="165" fontId="23" fillId="0" borderId="0" xfId="0" applyNumberFormat="1" applyFont="1" applyFill="1" applyBorder="1" applyAlignment="1">
      <alignment horizontal="left" vertical="center" indent="1"/>
    </xf>
    <xf numFmtId="0" fontId="16" fillId="34" borderId="0" xfId="0" applyFont="1" applyFill="1" applyBorder="1" applyAlignment="1">
      <alignment horizontal="left" vertical="center" indent="1"/>
    </xf>
    <xf numFmtId="0" fontId="24" fillId="0" borderId="0" xfId="0" applyFont="1" applyFill="1" applyBorder="1" applyAlignment="1">
      <alignment horizontal="left" vertical="center" indent="1"/>
    </xf>
    <xf numFmtId="0" fontId="24" fillId="0" borderId="0" xfId="0" applyFont="1" applyBorder="1" applyAlignment="1">
      <alignment horizontal="left" vertical="center" indent="1"/>
    </xf>
    <xf numFmtId="0" fontId="0" fillId="34" borderId="20" xfId="0" applyFill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4" fontId="22" fillId="34" borderId="20" xfId="0" applyNumberFormat="1" applyFont="1" applyFill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166" fontId="22" fillId="0" borderId="22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right"/>
    </xf>
    <xf numFmtId="0" fontId="48" fillId="0" borderId="22" xfId="0" applyFont="1" applyFill="1" applyBorder="1" applyAlignment="1">
      <alignment horizontal="center" vertical="center" wrapText="1"/>
    </xf>
    <xf numFmtId="2" fontId="32" fillId="0" borderId="22" xfId="0" applyNumberFormat="1" applyFont="1" applyFill="1" applyBorder="1" applyAlignment="1">
      <alignment horizontal="center" vertical="center"/>
    </xf>
    <xf numFmtId="2" fontId="22" fillId="0" borderId="17" xfId="0" applyNumberFormat="1" applyFont="1" applyFill="1" applyBorder="1" applyAlignment="1">
      <alignment horizontal="center" vertical="center"/>
    </xf>
    <xf numFmtId="2" fontId="22" fillId="34" borderId="18" xfId="0" applyNumberFormat="1" applyFont="1" applyFill="1" applyBorder="1" applyAlignment="1">
      <alignment horizontal="center" vertical="center"/>
    </xf>
    <xf numFmtId="166" fontId="22" fillId="0" borderId="25" xfId="0" applyNumberFormat="1" applyFont="1" applyFill="1" applyBorder="1" applyAlignment="1">
      <alignment horizontal="center" vertical="center"/>
    </xf>
    <xf numFmtId="2" fontId="32" fillId="0" borderId="17" xfId="0" applyNumberFormat="1" applyFont="1" applyFill="1" applyBorder="1" applyAlignment="1">
      <alignment horizontal="center" vertical="center"/>
    </xf>
    <xf numFmtId="2" fontId="32" fillId="34" borderId="18" xfId="0" applyNumberFormat="1" applyFont="1" applyFill="1" applyBorder="1" applyAlignment="1">
      <alignment horizontal="center" vertical="center"/>
    </xf>
    <xf numFmtId="2" fontId="32" fillId="34" borderId="12" xfId="0" applyNumberFormat="1" applyFont="1" applyFill="1" applyBorder="1" applyAlignment="1">
      <alignment horizontal="center" vertical="center"/>
    </xf>
    <xf numFmtId="3" fontId="23" fillId="0" borderId="20" xfId="0" applyNumberFormat="1" applyFont="1" applyFill="1" applyBorder="1" applyAlignment="1">
      <alignment horizontal="center" vertical="center"/>
    </xf>
    <xf numFmtId="0" fontId="22" fillId="0" borderId="0" xfId="0" applyFont="1" applyFill="1"/>
    <xf numFmtId="0" fontId="21" fillId="0" borderId="22" xfId="0" applyFont="1" applyFill="1" applyBorder="1" applyAlignment="1">
      <alignment horizontal="center" vertical="center" wrapText="1"/>
    </xf>
    <xf numFmtId="0" fontId="22" fillId="0" borderId="22" xfId="0" applyFont="1" applyFill="1" applyBorder="1" applyAlignment="1">
      <alignment vertical="center"/>
    </xf>
    <xf numFmtId="0" fontId="22" fillId="40" borderId="14" xfId="0" applyFont="1" applyFill="1" applyBorder="1" applyAlignment="1">
      <alignment horizontal="center" vertical="center" wrapText="1"/>
    </xf>
    <xf numFmtId="0" fontId="22" fillId="39" borderId="14" xfId="0" applyFont="1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10" fontId="23" fillId="39" borderId="13" xfId="0" applyNumberFormat="1" applyFont="1" applyFill="1" applyBorder="1" applyAlignment="1">
      <alignment horizontal="center" vertical="center"/>
    </xf>
    <xf numFmtId="167" fontId="23" fillId="39" borderId="11" xfId="0" applyNumberFormat="1" applyFont="1" applyFill="1" applyBorder="1" applyAlignment="1">
      <alignment horizontal="center" vertical="center"/>
    </xf>
    <xf numFmtId="0" fontId="19" fillId="0" borderId="0" xfId="42" applyAlignment="1">
      <alignment horizontal="center"/>
    </xf>
    <xf numFmtId="0" fontId="16" fillId="34" borderId="13" xfId="0" applyFont="1" applyFill="1" applyBorder="1" applyAlignment="1">
      <alignment horizontal="center" vertical="center" wrapText="1"/>
    </xf>
    <xf numFmtId="0" fontId="49" fillId="34" borderId="13" xfId="0" applyFont="1" applyFill="1" applyBorder="1" applyAlignment="1">
      <alignment horizontal="left" vertical="center"/>
    </xf>
    <xf numFmtId="0" fontId="50" fillId="0" borderId="14" xfId="0" applyFont="1" applyBorder="1" applyAlignment="1"/>
    <xf numFmtId="0" fontId="16" fillId="34" borderId="14" xfId="0" applyFont="1" applyFill="1" applyBorder="1" applyAlignment="1">
      <alignment horizontal="center" vertical="center" wrapText="1"/>
    </xf>
    <xf numFmtId="0" fontId="22" fillId="34" borderId="14" xfId="0" applyFont="1" applyFill="1" applyBorder="1" applyAlignment="1">
      <alignment horizontal="center" vertical="center" wrapText="1"/>
    </xf>
    <xf numFmtId="0" fontId="22" fillId="0" borderId="10" xfId="0" applyNumberFormat="1" applyFont="1" applyFill="1" applyBorder="1" applyAlignment="1">
      <alignment horizontal="center" vertical="center"/>
    </xf>
    <xf numFmtId="4" fontId="48" fillId="34" borderId="11" xfId="0" applyNumberFormat="1" applyFont="1" applyFill="1" applyBorder="1" applyAlignment="1">
      <alignment horizontal="center" vertical="center" wrapText="1"/>
    </xf>
    <xf numFmtId="4" fontId="30" fillId="34" borderId="15" xfId="0" applyNumberFormat="1" applyFont="1" applyFill="1" applyBorder="1" applyAlignment="1">
      <alignment horizontal="center" vertical="center"/>
    </xf>
    <xf numFmtId="4" fontId="32" fillId="34" borderId="19" xfId="0" applyNumberFormat="1" applyFont="1" applyFill="1" applyBorder="1" applyAlignment="1">
      <alignment horizontal="center" vertical="center"/>
    </xf>
    <xf numFmtId="10" fontId="16" fillId="34" borderId="13" xfId="0" applyNumberFormat="1" applyFont="1" applyFill="1" applyBorder="1" applyAlignment="1">
      <alignment horizontal="center" vertical="center" wrapText="1"/>
    </xf>
    <xf numFmtId="10" fontId="22" fillId="33" borderId="32" xfId="0" applyNumberFormat="1" applyFont="1" applyFill="1" applyBorder="1" applyAlignment="1">
      <alignment horizontal="center" vertical="center"/>
    </xf>
    <xf numFmtId="4" fontId="22" fillId="35" borderId="19" xfId="0" applyNumberFormat="1" applyFont="1" applyFill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7" fillId="0" borderId="22" xfId="0" applyFont="1" applyBorder="1" applyAlignment="1"/>
    <xf numFmtId="0" fontId="23" fillId="34" borderId="0" xfId="0" applyFont="1" applyFill="1" applyBorder="1" applyAlignment="1">
      <alignment horizontal="center" vertical="center"/>
    </xf>
    <xf numFmtId="4" fontId="35" fillId="0" borderId="20" xfId="0" applyNumberFormat="1" applyFont="1" applyBorder="1" applyAlignment="1">
      <alignment horizontal="center" vertical="center"/>
    </xf>
    <xf numFmtId="4" fontId="32" fillId="0" borderId="0" xfId="0" applyNumberFormat="1" applyFont="1" applyAlignment="1">
      <alignment horizontal="center"/>
    </xf>
    <xf numFmtId="0" fontId="16" fillId="34" borderId="25" xfId="0" applyFont="1" applyFill="1" applyBorder="1" applyAlignment="1">
      <alignment horizontal="center" vertical="center"/>
    </xf>
    <xf numFmtId="4" fontId="32" fillId="34" borderId="22" xfId="0" applyNumberFormat="1" applyFont="1" applyFill="1" applyBorder="1" applyAlignment="1">
      <alignment horizontal="center" vertical="center"/>
    </xf>
    <xf numFmtId="10" fontId="22" fillId="34" borderId="27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9" fontId="27" fillId="39" borderId="13" xfId="0" applyNumberFormat="1" applyFont="1" applyFill="1" applyBorder="1" applyAlignment="1">
      <alignment horizontal="left" vertical="center"/>
    </xf>
    <xf numFmtId="0" fontId="27" fillId="40" borderId="13" xfId="0" applyNumberFormat="1" applyFont="1" applyFill="1" applyBorder="1" applyAlignment="1">
      <alignment horizontal="left" vertical="center"/>
    </xf>
    <xf numFmtId="0" fontId="16" fillId="36" borderId="11" xfId="0" applyFont="1" applyFill="1" applyBorder="1" applyAlignment="1">
      <alignment horizontal="left" vertical="center"/>
    </xf>
    <xf numFmtId="0" fontId="16" fillId="37" borderId="11" xfId="0" applyFont="1" applyFill="1" applyBorder="1" applyAlignment="1">
      <alignment horizontal="left" vertical="center"/>
    </xf>
    <xf numFmtId="0" fontId="16" fillId="38" borderId="11" xfId="0" applyFont="1" applyFill="1" applyBorder="1" applyAlignment="1">
      <alignment horizontal="left" vertical="center"/>
    </xf>
    <xf numFmtId="10" fontId="48" fillId="33" borderId="14" xfId="0" applyNumberFormat="1" applyFont="1" applyFill="1" applyBorder="1" applyAlignment="1">
      <alignment horizontal="center" vertical="center" wrapText="1"/>
    </xf>
    <xf numFmtId="21" fontId="23" fillId="34" borderId="0" xfId="0" applyNumberFormat="1" applyFont="1" applyFill="1" applyBorder="1" applyAlignment="1">
      <alignment horizontal="center" vertical="center"/>
    </xf>
    <xf numFmtId="9" fontId="27" fillId="39" borderId="14" xfId="0" applyNumberFormat="1" applyFont="1" applyFill="1" applyBorder="1" applyAlignment="1">
      <alignment horizontal="left" vertical="center"/>
    </xf>
    <xf numFmtId="0" fontId="16" fillId="0" borderId="0" xfId="0" applyNumberFormat="1" applyFont="1" applyBorder="1" applyAlignment="1">
      <alignment horizontal="center" vertical="center"/>
    </xf>
    <xf numFmtId="0" fontId="0" fillId="34" borderId="0" xfId="0" applyNumberFormat="1" applyFont="1" applyFill="1" applyBorder="1" applyAlignment="1">
      <alignment horizontal="left" vertical="center"/>
    </xf>
    <xf numFmtId="0" fontId="0" fillId="34" borderId="20" xfId="0" applyFill="1" applyBorder="1" applyAlignment="1">
      <alignment vertical="center"/>
    </xf>
    <xf numFmtId="0" fontId="16" fillId="34" borderId="20" xfId="0" applyFont="1" applyFill="1" applyBorder="1" applyAlignment="1">
      <alignment horizontal="center" vertical="center"/>
    </xf>
    <xf numFmtId="9" fontId="0" fillId="0" borderId="22" xfId="0" applyNumberFormat="1" applyFill="1" applyBorder="1" applyAlignment="1">
      <alignment horizontal="center" vertical="center"/>
    </xf>
    <xf numFmtId="9" fontId="16" fillId="0" borderId="22" xfId="0" applyNumberFormat="1" applyFont="1" applyFill="1" applyBorder="1" applyAlignment="1">
      <alignment vertical="center"/>
    </xf>
    <xf numFmtId="9" fontId="27" fillId="0" borderId="22" xfId="0" applyNumberFormat="1" applyFont="1" applyFill="1" applyBorder="1" applyAlignment="1">
      <alignment horizontal="left" vertical="center"/>
    </xf>
    <xf numFmtId="9" fontId="0" fillId="34" borderId="21" xfId="0" applyNumberFormat="1" applyFill="1" applyBorder="1" applyAlignment="1">
      <alignment horizontal="center" vertical="center"/>
    </xf>
    <xf numFmtId="9" fontId="0" fillId="34" borderId="19" xfId="0" applyNumberFormat="1" applyFill="1" applyBorder="1" applyAlignment="1">
      <alignment horizontal="center" vertical="center"/>
    </xf>
    <xf numFmtId="0" fontId="16" fillId="34" borderId="0" xfId="0" applyFont="1" applyFill="1" applyAlignment="1">
      <alignment vertical="center"/>
    </xf>
    <xf numFmtId="0" fontId="16" fillId="34" borderId="0" xfId="0" applyFont="1" applyFill="1" applyAlignment="1"/>
    <xf numFmtId="0" fontId="22" fillId="0" borderId="10" xfId="0" applyFont="1" applyBorder="1" applyAlignment="1" applyProtection="1">
      <alignment horizontal="center" vertical="center"/>
    </xf>
    <xf numFmtId="0" fontId="16" fillId="0" borderId="0" xfId="0" applyNumberFormat="1" applyFont="1" applyFill="1" applyBorder="1" applyAlignment="1">
      <alignment horizontal="center" vertical="center"/>
    </xf>
    <xf numFmtId="1" fontId="22" fillId="34" borderId="0" xfId="0" applyNumberFormat="1" applyFont="1" applyFill="1" applyBorder="1" applyAlignment="1">
      <alignment horizontal="center" vertical="center"/>
    </xf>
    <xf numFmtId="0" fontId="19" fillId="0" borderId="0" xfId="42"/>
    <xf numFmtId="0" fontId="29" fillId="34" borderId="0" xfId="0" applyFont="1" applyFill="1" applyBorder="1" applyAlignment="1">
      <alignment horizontal="left" vertical="center" indent="1"/>
    </xf>
    <xf numFmtId="0" fontId="0" fillId="37" borderId="0" xfId="0" applyFill="1" applyAlignment="1">
      <alignment vertical="center"/>
    </xf>
    <xf numFmtId="0" fontId="0" fillId="38" borderId="0" xfId="0" applyFill="1" applyAlignment="1">
      <alignment vertical="center"/>
    </xf>
    <xf numFmtId="0" fontId="0" fillId="36" borderId="0" xfId="0" applyFill="1" applyAlignment="1">
      <alignment vertical="center"/>
    </xf>
    <xf numFmtId="0" fontId="19" fillId="0" borderId="0" xfId="42" applyAlignment="1">
      <alignment horizontal="left"/>
    </xf>
    <xf numFmtId="0" fontId="30" fillId="34" borderId="15" xfId="0" applyFont="1" applyFill="1" applyBorder="1" applyAlignment="1">
      <alignment horizontal="center" vertical="center"/>
    </xf>
    <xf numFmtId="4" fontId="30" fillId="34" borderId="0" xfId="0" applyNumberFormat="1" applyFont="1" applyFill="1" applyBorder="1" applyAlignment="1">
      <alignment horizontal="right" vertical="center"/>
    </xf>
    <xf numFmtId="165" fontId="30" fillId="34" borderId="0" xfId="0" applyNumberFormat="1" applyFont="1" applyFill="1" applyBorder="1" applyAlignment="1">
      <alignment vertical="center"/>
    </xf>
    <xf numFmtId="10" fontId="30" fillId="34" borderId="0" xfId="0" applyNumberFormat="1" applyFont="1" applyFill="1" applyBorder="1" applyAlignment="1">
      <alignment horizontal="center" vertical="center"/>
    </xf>
    <xf numFmtId="4" fontId="30" fillId="34" borderId="19" xfId="0" applyNumberFormat="1" applyFont="1" applyFill="1" applyBorder="1" applyAlignment="1">
      <alignment horizontal="center" vertical="center"/>
    </xf>
    <xf numFmtId="0" fontId="30" fillId="0" borderId="22" xfId="0" applyFont="1" applyFill="1" applyBorder="1" applyAlignment="1">
      <alignment horizontal="center" vertical="center"/>
    </xf>
    <xf numFmtId="2" fontId="30" fillId="34" borderId="0" xfId="0" applyNumberFormat="1" applyFont="1" applyFill="1" applyBorder="1" applyAlignment="1">
      <alignment horizontal="center" vertical="center"/>
    </xf>
    <xf numFmtId="166" fontId="30" fillId="0" borderId="0" xfId="0" applyNumberFormat="1" applyFont="1" applyFill="1" applyBorder="1" applyAlignment="1">
      <alignment horizontal="center" vertical="center"/>
    </xf>
    <xf numFmtId="0" fontId="55" fillId="0" borderId="0" xfId="0" applyFont="1" applyAlignment="1">
      <alignment vertical="center"/>
    </xf>
    <xf numFmtId="164" fontId="55" fillId="0" borderId="0" xfId="0" applyNumberFormat="1" applyFont="1" applyAlignment="1">
      <alignment horizontal="center" vertical="center"/>
    </xf>
    <xf numFmtId="0" fontId="19" fillId="0" borderId="0" xfId="42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2" fillId="34" borderId="18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2" fillId="34" borderId="20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7" fillId="34" borderId="13" xfId="0" applyFont="1" applyFill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/>
    </xf>
    <xf numFmtId="0" fontId="23" fillId="34" borderId="17" xfId="0" applyFont="1" applyFill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2" fillId="34" borderId="14" xfId="0" applyFont="1" applyFill="1" applyBorder="1" applyAlignment="1">
      <alignment horizontal="center" vertical="center" wrapText="1"/>
    </xf>
    <xf numFmtId="0" fontId="21" fillId="34" borderId="14" xfId="0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 wrapText="1"/>
    </xf>
    <xf numFmtId="0" fontId="27" fillId="35" borderId="28" xfId="0" applyFont="1" applyFill="1" applyBorder="1" applyAlignment="1">
      <alignment horizontal="center" vertical="center"/>
    </xf>
    <xf numFmtId="0" fontId="27" fillId="35" borderId="30" xfId="0" applyFont="1" applyFill="1" applyBorder="1" applyAlignment="1">
      <alignment horizontal="center" vertical="center"/>
    </xf>
    <xf numFmtId="0" fontId="27" fillId="35" borderId="31" xfId="0" applyFont="1" applyFill="1" applyBorder="1" applyAlignment="1">
      <alignment horizontal="center" vertical="center"/>
    </xf>
    <xf numFmtId="0" fontId="27" fillId="35" borderId="13" xfId="0" applyFont="1" applyFill="1" applyBorder="1" applyAlignment="1">
      <alignment horizontal="center" vertical="center"/>
    </xf>
    <xf numFmtId="0" fontId="16" fillId="0" borderId="14" xfId="0" applyFont="1" applyBorder="1" applyAlignment="1"/>
    <xf numFmtId="0" fontId="27" fillId="35" borderId="14" xfId="0" applyFont="1" applyFill="1" applyBorder="1" applyAlignment="1">
      <alignment horizontal="center" vertical="center"/>
    </xf>
    <xf numFmtId="0" fontId="27" fillId="35" borderId="11" xfId="0" applyFont="1" applyFill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6" fillId="34" borderId="14" xfId="0" applyFont="1" applyFill="1" applyBorder="1" applyAlignment="1">
      <alignment horizontal="center" vertical="center"/>
    </xf>
    <xf numFmtId="0" fontId="16" fillId="34" borderId="11" xfId="0" applyFont="1" applyFill="1" applyBorder="1" applyAlignment="1">
      <alignment horizontal="center" vertical="center"/>
    </xf>
    <xf numFmtId="0" fontId="22" fillId="34" borderId="13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6" fillId="36" borderId="13" xfId="0" applyFont="1" applyFill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48" fillId="38" borderId="13" xfId="0" applyFont="1" applyFill="1" applyBorder="1" applyAlignment="1">
      <alignment horizontal="right" vertical="center"/>
    </xf>
    <xf numFmtId="0" fontId="48" fillId="37" borderId="13" xfId="0" applyFont="1" applyFill="1" applyBorder="1" applyAlignment="1">
      <alignment horizontal="right" vertical="center"/>
    </xf>
    <xf numFmtId="10" fontId="16" fillId="34" borderId="17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6" fillId="34" borderId="13" xfId="0" applyFont="1" applyFill="1" applyBorder="1" applyAlignment="1">
      <alignment horizontal="center" vertical="center" wrapText="1"/>
    </xf>
    <xf numFmtId="0" fontId="0" fillId="34" borderId="14" xfId="0" applyFill="1" applyBorder="1" applyAlignment="1">
      <alignment horizontal="center" vertical="center" wrapText="1"/>
    </xf>
    <xf numFmtId="0" fontId="16" fillId="35" borderId="25" xfId="0" applyFont="1" applyFill="1" applyBorder="1" applyAlignment="1">
      <alignment horizontal="center" vertical="center"/>
    </xf>
    <xf numFmtId="0" fontId="0" fillId="35" borderId="25" xfId="0" applyFill="1" applyBorder="1" applyAlignment="1">
      <alignment horizontal="center" vertical="center"/>
    </xf>
    <xf numFmtId="0" fontId="16" fillId="34" borderId="17" xfId="0" applyFont="1" applyFill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12" xfId="0" applyBorder="1" applyAlignment="1">
      <alignment vertical="center"/>
    </xf>
    <xf numFmtId="0" fontId="27" fillId="39" borderId="14" xfId="0" applyFont="1" applyFill="1" applyBorder="1" applyAlignment="1">
      <alignment horizontal="left" vertical="center"/>
    </xf>
    <xf numFmtId="0" fontId="47" fillId="34" borderId="13" xfId="0" applyFont="1" applyFill="1" applyBorder="1" applyAlignment="1">
      <alignment horizontal="left" vertical="center"/>
    </xf>
    <xf numFmtId="0" fontId="47" fillId="34" borderId="14" xfId="0" applyFont="1" applyFill="1" applyBorder="1" applyAlignment="1">
      <alignment horizontal="left" vertical="center"/>
    </xf>
    <xf numFmtId="0" fontId="23" fillId="34" borderId="15" xfId="0" applyFont="1" applyFill="1" applyBorder="1" applyAlignment="1">
      <alignment horizontal="center" vertical="center"/>
    </xf>
    <xf numFmtId="0" fontId="23" fillId="34" borderId="0" xfId="0" applyFont="1" applyFill="1" applyBorder="1" applyAlignment="1">
      <alignment horizontal="center" vertical="center"/>
    </xf>
    <xf numFmtId="0" fontId="23" fillId="34" borderId="19" xfId="0" applyFont="1" applyFill="1" applyBorder="1" applyAlignment="1">
      <alignment horizontal="center" vertical="center"/>
    </xf>
    <xf numFmtId="0" fontId="34" fillId="34" borderId="14" xfId="0" applyFont="1" applyFill="1" applyBorder="1" applyAlignment="1">
      <alignment horizontal="center" vertical="center"/>
    </xf>
    <xf numFmtId="0" fontId="34" fillId="34" borderId="11" xfId="0" applyFont="1" applyFill="1" applyBorder="1" applyAlignment="1">
      <alignment horizontal="center" vertical="center"/>
    </xf>
    <xf numFmtId="0" fontId="34" fillId="35" borderId="14" xfId="0" applyFont="1" applyFill="1" applyBorder="1" applyAlignment="1">
      <alignment horizontal="center" vertical="center"/>
    </xf>
    <xf numFmtId="0" fontId="34" fillId="35" borderId="11" xfId="0" applyFont="1" applyFill="1" applyBorder="1" applyAlignment="1">
      <alignment horizontal="center" vertical="center"/>
    </xf>
    <xf numFmtId="0" fontId="38" fillId="34" borderId="13" xfId="0" applyFont="1" applyFill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0" fontId="38" fillId="34" borderId="14" xfId="0" applyFont="1" applyFill="1" applyBorder="1" applyAlignment="1">
      <alignment horizontal="center" vertical="center"/>
    </xf>
    <xf numFmtId="0" fontId="38" fillId="34" borderId="11" xfId="0" applyFont="1" applyFill="1" applyBorder="1" applyAlignment="1">
      <alignment horizontal="center" vertical="center"/>
    </xf>
    <xf numFmtId="2" fontId="34" fillId="0" borderId="0" xfId="0" applyNumberFormat="1" applyFont="1" applyFill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10" fontId="35" fillId="0" borderId="0" xfId="0" applyNumberFormat="1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4" fontId="35" fillId="0" borderId="0" xfId="0" applyNumberFormat="1" applyFont="1" applyFill="1" applyBorder="1" applyAlignment="1">
      <alignment horizontal="center" vertical="center"/>
    </xf>
    <xf numFmtId="4" fontId="36" fillId="0" borderId="0" xfId="0" applyNumberFormat="1" applyFont="1" applyBorder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8"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theme="8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b/>
        <i val="0"/>
        <color theme="9"/>
      </font>
    </dxf>
    <dxf>
      <font>
        <b/>
        <i val="0"/>
        <color theme="5"/>
      </font>
    </dxf>
    <dxf>
      <font>
        <b/>
        <i val="0"/>
        <color rgb="FFFF0000"/>
      </font>
    </dxf>
    <dxf>
      <font>
        <b/>
        <i val="0"/>
        <color theme="5"/>
      </font>
    </dxf>
    <dxf>
      <font>
        <b/>
        <i val="0"/>
        <color theme="9"/>
      </font>
    </dxf>
    <dxf>
      <font>
        <b/>
        <i val="0"/>
        <color rgb="FFFF0000"/>
      </font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b/>
        <i val="0"/>
        <color theme="5"/>
      </font>
    </dxf>
    <dxf>
      <font>
        <b/>
        <i val="0"/>
        <color theme="5"/>
      </font>
    </dxf>
    <dxf>
      <font>
        <b/>
        <i val="0"/>
        <color theme="9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53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 sz="900"/>
              <a:t>Total des gains / pertes </a:t>
            </a:r>
          </a:p>
        </c:rich>
      </c:tx>
      <c:layout>
        <c:manualLayout>
          <c:xMode val="edge"/>
          <c:yMode val="edge"/>
          <c:x val="0.14050656167979003"/>
          <c:y val="9.31070843218833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0991153045524483"/>
          <c:y val="0.35170791151106112"/>
          <c:w val="0.42328042328042326"/>
          <c:h val="0.50314465408805031"/>
        </c:manualLayout>
      </c:layout>
      <c:doughnut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</c:spPr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7A-4591-A61B-4D83FE529D00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6F7A-4591-A61B-4D83FE529D00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ED6-4967-B33C-319D1765DABF}"/>
              </c:ext>
            </c:extLst>
          </c:dPt>
          <c:val>
            <c:numRef>
              <c:f>'Statistique des trades'!$E$12:$G$12</c:f>
              <c:numCache>
                <c:formatCode>0.00</c:formatCode>
                <c:ptCount val="3"/>
                <c:pt idx="0">
                  <c:v>0</c:v>
                </c:pt>
                <c:pt idx="2" formatCode="0.00;[Red]0.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7A-4591-A61B-4D83FE529D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 sz="900"/>
              <a:t>Gain / pertes moyen par trade</a:t>
            </a:r>
          </a:p>
        </c:rich>
      </c:tx>
      <c:layout>
        <c:manualLayout>
          <c:xMode val="edge"/>
          <c:yMode val="edge"/>
          <c:x val="0.14050656167979003"/>
          <c:y val="9.31070843218833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0991153045524483"/>
          <c:y val="0.35170791151106112"/>
          <c:w val="0.42328042328042326"/>
          <c:h val="0.50314465408805031"/>
        </c:manualLayout>
      </c:layout>
      <c:doughnut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</c:spPr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2E4-4304-B8B9-F75677C7BF35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2E4-4304-B8B9-F75677C7BF35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2E4-4304-B8B9-F75677C7BF35}"/>
              </c:ext>
            </c:extLst>
          </c:dPt>
          <c:val>
            <c:numRef>
              <c:f>'Statistique des trades'!$E$14:$G$14</c:f>
              <c:numCache>
                <c:formatCode>0.00</c:formatCode>
                <c:ptCount val="3"/>
                <c:pt idx="0">
                  <c:v>0</c:v>
                </c:pt>
                <c:pt idx="2" formatCode="0.00;[Red]0.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2E4-4304-B8B9-F75677C7BF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 sz="900"/>
              <a:t>Trades gagnants / flat / perdants </a:t>
            </a:r>
          </a:p>
        </c:rich>
      </c:tx>
      <c:layout>
        <c:manualLayout>
          <c:xMode val="edge"/>
          <c:yMode val="edge"/>
          <c:x val="0.14050656167979003"/>
          <c:y val="9.31070843218833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0991153045524483"/>
          <c:y val="0.35170791151106112"/>
          <c:w val="0.42328042328042326"/>
          <c:h val="0.50314465408805031"/>
        </c:manualLayout>
      </c:layout>
      <c:doughnut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</c:spPr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9D4-48AE-BC55-BBACFE631153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9D4-48AE-BC55-BBACFE631153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9D4-48AE-BC55-BBACFE631153}"/>
              </c:ext>
            </c:extLst>
          </c:dPt>
          <c:val>
            <c:numRef>
              <c:f>'Statistique des trades'!$E$16:$G$16</c:f>
              <c:numCache>
                <c:formatCode>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9D4-48AE-BC55-BBACFE6311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 sz="900"/>
              <a:t>% des trades G et</a:t>
            </a:r>
            <a:r>
              <a:rPr lang="fr-CH" sz="900" baseline="0"/>
              <a:t> P</a:t>
            </a:r>
            <a:endParaRPr lang="fr-CH" sz="900"/>
          </a:p>
        </c:rich>
      </c:tx>
      <c:layout>
        <c:manualLayout>
          <c:xMode val="edge"/>
          <c:yMode val="edge"/>
          <c:x val="0.13420115619813305"/>
          <c:y val="1.03161299101122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0991153045524483"/>
          <c:y val="0.35170791151106112"/>
          <c:w val="0.42328042328042326"/>
          <c:h val="0.50314465408805031"/>
        </c:manualLayout>
      </c:layout>
      <c:doughnut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</c:spPr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FB5-4F3F-873B-BB82C19DFF80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FB5-4F3F-873B-BB82C19DFF80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FB5-4F3F-873B-BB82C19DFF80}"/>
              </c:ext>
            </c:extLst>
          </c:dPt>
          <c:val>
            <c:numRef>
              <c:f>'Statistique des trades'!$E$18:$G$18</c:f>
              <c:numCache>
                <c:formatCode>0.00%</c:formatCode>
                <c:ptCount val="3"/>
                <c:pt idx="0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FB5-4F3F-873B-BB82C19DFF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900"/>
              <a:t>Rapport A / V</a:t>
            </a:r>
          </a:p>
        </c:rich>
      </c:tx>
      <c:layout>
        <c:manualLayout>
          <c:xMode val="edge"/>
          <c:yMode val="edge"/>
          <c:x val="0.31250839411898157"/>
          <c:y val="9.3106865692674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0991153045524483"/>
          <c:y val="0.35170791151106112"/>
          <c:w val="0.42328042328042326"/>
          <c:h val="0.50314465408805031"/>
        </c:manualLayout>
      </c:layout>
      <c:doughnut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</c:spPr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097-4AB1-B397-C86243D308FE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097-4AB1-B397-C86243D308FE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097-4AB1-B397-C86243D308FE}"/>
              </c:ext>
            </c:extLst>
          </c:dPt>
          <c:val>
            <c:numRef>
              <c:f>'Statistique des trades'!$G$26:$I$26</c:f>
              <c:numCache>
                <c:formatCode>0%</c:formatCode>
                <c:ptCount val="3"/>
                <c:pt idx="0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097-4AB1-B397-C86243D308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39687</xdr:colOff>
      <xdr:row>9</xdr:row>
      <xdr:rowOff>142875</xdr:rowOff>
    </xdr:from>
    <xdr:to>
      <xdr:col>7</xdr:col>
      <xdr:colOff>538915</xdr:colOff>
      <xdr:row>12</xdr:row>
      <xdr:rowOff>249663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54330BD-4A2B-4973-8A42-F67742C737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8812" y="3683000"/>
          <a:ext cx="1356478" cy="12497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358140</xdr:colOff>
      <xdr:row>8</xdr:row>
      <xdr:rowOff>160020</xdr:rowOff>
    </xdr:from>
    <xdr:to>
      <xdr:col>9</xdr:col>
      <xdr:colOff>1104900</xdr:colOff>
      <xdr:row>13</xdr:row>
      <xdr:rowOff>190500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661915A-9530-4853-936E-F7F2FD55B2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1181100</xdr:colOff>
      <xdr:row>8</xdr:row>
      <xdr:rowOff>160020</xdr:rowOff>
    </xdr:from>
    <xdr:to>
      <xdr:col>13</xdr:col>
      <xdr:colOff>281940</xdr:colOff>
      <xdr:row>13</xdr:row>
      <xdr:rowOff>190500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4CAA2CEC-600F-410F-A385-FB3E34A6A1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365760</xdr:colOff>
      <xdr:row>14</xdr:row>
      <xdr:rowOff>91440</xdr:rowOff>
    </xdr:from>
    <xdr:to>
      <xdr:col>9</xdr:col>
      <xdr:colOff>1112520</xdr:colOff>
      <xdr:row>19</xdr:row>
      <xdr:rowOff>45720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8F7ED1A3-3366-4ACB-8485-C4D0D2BD5A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1173480</xdr:colOff>
      <xdr:row>14</xdr:row>
      <xdr:rowOff>83820</xdr:rowOff>
    </xdr:from>
    <xdr:to>
      <xdr:col>13</xdr:col>
      <xdr:colOff>274320</xdr:colOff>
      <xdr:row>19</xdr:row>
      <xdr:rowOff>38100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8C04012C-E99A-43AE-BDF7-B62DCAB14E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449580</xdr:colOff>
      <xdr:row>22</xdr:row>
      <xdr:rowOff>53340</xdr:rowOff>
    </xdr:from>
    <xdr:to>
      <xdr:col>12</xdr:col>
      <xdr:colOff>45720</xdr:colOff>
      <xdr:row>26</xdr:row>
      <xdr:rowOff>251460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D13146FB-CF86-4D35-A164-18A7EF1544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youtu.be/kGz-MhVuoZE" TargetMode="External"/><Relationship Id="rId1" Type="http://schemas.openxmlformats.org/officeDocument/2006/relationships/hyperlink" Target="https://www.andlil.com/forum/journal-de-trading-2-0-t37241.html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C0837-2BC9-446E-8DAB-7680884894E3}">
  <sheetPr>
    <pageSetUpPr fitToPage="1"/>
  </sheetPr>
  <dimension ref="A1:I15"/>
  <sheetViews>
    <sheetView tabSelected="1" zoomScale="90" zoomScaleNormal="90" workbookViewId="0">
      <selection activeCell="C6" sqref="C6"/>
    </sheetView>
  </sheetViews>
  <sheetFormatPr baseColWidth="10" defaultRowHeight="13.8"/>
  <cols>
    <col min="1" max="1" width="1.5" customWidth="1"/>
    <col min="2" max="2" width="29.19921875" customWidth="1"/>
    <col min="3" max="3" width="20.09765625" style="423" customWidth="1"/>
    <col min="4" max="4" width="1.59765625" customWidth="1"/>
    <col min="9" max="9" width="1.5" customWidth="1"/>
  </cols>
  <sheetData>
    <row r="1" spans="1:9" s="201" customFormat="1" ht="54.6" customHeight="1" thickTop="1" thickBot="1">
      <c r="A1" s="258"/>
      <c r="B1" s="259" t="s">
        <v>304</v>
      </c>
      <c r="C1" s="416"/>
      <c r="D1" s="259"/>
      <c r="E1" s="259"/>
      <c r="F1" s="259"/>
      <c r="G1" s="259"/>
      <c r="H1" s="259"/>
      <c r="I1" s="260"/>
    </row>
    <row r="2" spans="1:9" s="202" customFormat="1" ht="14.4" customHeight="1" thickTop="1">
      <c r="A2" s="205"/>
      <c r="B2" s="206"/>
      <c r="C2" s="417"/>
      <c r="D2" s="206"/>
      <c r="E2" s="206"/>
      <c r="F2" s="206"/>
      <c r="G2" s="206"/>
      <c r="H2" s="206"/>
      <c r="I2" s="207"/>
    </row>
    <row r="3" spans="1:9" s="202" customFormat="1" ht="30" customHeight="1">
      <c r="A3" s="208"/>
      <c r="B3" s="203" t="s">
        <v>179</v>
      </c>
      <c r="C3" s="507" t="s">
        <v>322</v>
      </c>
      <c r="D3" s="508"/>
      <c r="E3" s="508"/>
      <c r="F3" s="508"/>
      <c r="G3" s="508"/>
      <c r="H3" s="508"/>
      <c r="I3" s="209"/>
    </row>
    <row r="4" spans="1:9" s="202" customFormat="1" ht="30" customHeight="1">
      <c r="A4" s="208"/>
      <c r="B4" s="203" t="s">
        <v>321</v>
      </c>
      <c r="C4" s="507" t="s">
        <v>320</v>
      </c>
      <c r="D4" s="509"/>
      <c r="E4" s="509"/>
      <c r="F4" s="509"/>
      <c r="G4" s="509"/>
      <c r="H4" s="509"/>
      <c r="I4" s="209"/>
    </row>
    <row r="5" spans="1:9" s="202" customFormat="1" ht="30" customHeight="1">
      <c r="A5" s="208"/>
      <c r="B5" s="203"/>
      <c r="C5" s="492" t="s">
        <v>315</v>
      </c>
      <c r="D5" s="279"/>
      <c r="E5" s="279"/>
      <c r="F5" s="279"/>
      <c r="G5" s="279"/>
      <c r="H5" s="279"/>
      <c r="I5" s="209"/>
    </row>
    <row r="6" spans="1:9" s="202" customFormat="1" ht="30" customHeight="1">
      <c r="A6" s="208"/>
      <c r="B6" s="203" t="s">
        <v>238</v>
      </c>
      <c r="C6" s="418"/>
      <c r="D6" s="279"/>
      <c r="E6" s="279"/>
      <c r="F6" s="279"/>
      <c r="G6" s="279"/>
      <c r="H6" s="279"/>
      <c r="I6" s="209"/>
    </row>
    <row r="7" spans="1:9" ht="30" customHeight="1">
      <c r="A7" s="189"/>
      <c r="B7" s="204"/>
      <c r="C7" s="419" t="s">
        <v>146</v>
      </c>
      <c r="D7" s="192"/>
      <c r="E7" s="192"/>
      <c r="F7" s="192"/>
      <c r="G7" s="192"/>
      <c r="H7" s="192"/>
      <c r="I7" s="188"/>
    </row>
    <row r="8" spans="1:9" s="177" customFormat="1" ht="30" customHeight="1">
      <c r="A8" s="413"/>
      <c r="B8" s="414" t="s">
        <v>177</v>
      </c>
      <c r="C8" s="420"/>
      <c r="D8" s="195"/>
      <c r="E8" s="195"/>
      <c r="F8" s="195"/>
      <c r="G8" s="195"/>
      <c r="H8" s="195"/>
      <c r="I8" s="415"/>
    </row>
    <row r="9" spans="1:9" s="177" customFormat="1" ht="30" customHeight="1">
      <c r="A9" s="413"/>
      <c r="B9" s="414" t="s">
        <v>4</v>
      </c>
      <c r="C9" s="420"/>
      <c r="D9" s="195"/>
      <c r="E9" s="195"/>
      <c r="F9" s="195"/>
      <c r="G9" s="195"/>
      <c r="H9" s="195"/>
      <c r="I9" s="415"/>
    </row>
    <row r="10" spans="1:9" s="177" customFormat="1" ht="30" customHeight="1">
      <c r="A10" s="413"/>
      <c r="B10" s="414" t="s">
        <v>286</v>
      </c>
      <c r="C10" s="420"/>
      <c r="D10" s="195"/>
      <c r="E10" s="195"/>
      <c r="F10" s="195"/>
      <c r="G10" s="195"/>
      <c r="H10" s="195"/>
      <c r="I10" s="415"/>
    </row>
    <row r="11" spans="1:9" s="177" customFormat="1" ht="30" customHeight="1">
      <c r="A11" s="413"/>
      <c r="B11" s="414" t="s">
        <v>294</v>
      </c>
      <c r="C11" s="420"/>
      <c r="D11" s="195"/>
      <c r="E11" s="195"/>
      <c r="F11" s="195"/>
      <c r="G11" s="195"/>
      <c r="H11" s="195"/>
      <c r="I11" s="415"/>
    </row>
    <row r="12" spans="1:9" s="177" customFormat="1" ht="30" customHeight="1">
      <c r="A12" s="413"/>
      <c r="B12" s="414" t="s">
        <v>180</v>
      </c>
      <c r="C12" s="421"/>
      <c r="D12" s="195"/>
      <c r="E12" s="195"/>
      <c r="F12" s="195"/>
      <c r="G12" s="195"/>
      <c r="H12" s="195"/>
      <c r="I12" s="415"/>
    </row>
    <row r="13" spans="1:9" s="177" customFormat="1" ht="30" customHeight="1">
      <c r="A13" s="413"/>
      <c r="B13" s="414" t="s">
        <v>266</v>
      </c>
      <c r="C13" s="421"/>
      <c r="D13" s="195"/>
      <c r="E13" s="195"/>
      <c r="F13" s="195"/>
      <c r="G13" s="195"/>
      <c r="H13" s="195"/>
      <c r="I13" s="415"/>
    </row>
    <row r="14" spans="1:9" ht="14.4" thickBot="1">
      <c r="A14" s="183"/>
      <c r="B14" s="184"/>
      <c r="C14" s="422"/>
      <c r="D14" s="184"/>
      <c r="E14" s="184"/>
      <c r="F14" s="184"/>
      <c r="G14" s="184"/>
      <c r="H14" s="184"/>
      <c r="I14" s="185"/>
    </row>
    <row r="15" spans="1:9" ht="14.4" thickTop="1"/>
  </sheetData>
  <sheetProtection algorithmName="SHA-512" hashValue="TpNvdtxAHNDl2aWYKqdIVbkvfvpmOquxFDzw4ffPyi/J1GzDiTWelJH3G/q9DTl7WRaDnPXyg2rtxFtl3t/ePw==" saltValue="l/O/jUZpDTU7AqUKD6qMxg==" spinCount="100000" sheet="1" objects="1" scenarios="1"/>
  <protectedRanges>
    <protectedRange sqref="C6 C8 C9 C10 C11 C12 C13" name="Plage1"/>
  </protectedRanges>
  <mergeCells count="2">
    <mergeCell ref="C3:H3"/>
    <mergeCell ref="C4:H4"/>
  </mergeCells>
  <hyperlinks>
    <hyperlink ref="C4" r:id="rId1" xr:uid="{BFC47CA5-0784-4DA2-9E56-04A7B2293D39}"/>
    <hyperlink ref="C3" r:id="rId2" xr:uid="{40A6A45D-DCE9-4DB4-A33C-2C1BDB70343D}"/>
  </hyperlinks>
  <pageMargins left="0.25" right="0.25" top="0.75" bottom="0.75" header="0.3" footer="0.3"/>
  <pageSetup paperSize="9" fitToHeight="0" orientation="landscape" r:id="rId3"/>
  <drawing r:id="rId4"/>
  <legacyDrawing r:id="rId5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B7DB586D-6220-407D-BC1F-1EFF9661B9FF}">
          <x14:formula1>
            <xm:f>Liste!$Q$4:$Q$10</xm:f>
          </x14:formula1>
          <xm:sqref>C12</xm:sqref>
        </x14:dataValidation>
        <x14:dataValidation type="list" allowBlank="1" showInputMessage="1" showErrorMessage="1" xr:uid="{FFF0F2D4-58C4-49F7-BCAE-49F195C112E8}">
          <x14:formula1>
            <xm:f>Liste!$E$4:$E$29</xm:f>
          </x14:formula1>
          <xm:sqref>C8</xm:sqref>
        </x14:dataValidation>
        <x14:dataValidation type="list" allowBlank="1" showInputMessage="1" showErrorMessage="1" xr:uid="{A7074623-81B4-434D-BE2F-9A838C3545EF}">
          <x14:formula1>
            <xm:f>Liste!$J$5:$J$7</xm:f>
          </x14:formula1>
          <xm:sqref>C13</xm:sqref>
        </x14:dataValidation>
        <x14:dataValidation type="list" allowBlank="1" showInputMessage="1" showErrorMessage="1" xr:uid="{63921B81-9745-46FD-B9AC-0EA57BB1D3E0}">
          <x14:formula1>
            <xm:f>Liste!$M$5:$M$7</xm:f>
          </x14:formula1>
          <xm:sqref>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D07EC-0E0F-4853-AD4E-57390E7FE6BD}">
  <sheetPr>
    <pageSetUpPr fitToPage="1"/>
  </sheetPr>
  <dimension ref="A1:AH2253"/>
  <sheetViews>
    <sheetView zoomScaleNormal="100" workbookViewId="0">
      <selection activeCell="G8" sqref="G8"/>
    </sheetView>
  </sheetViews>
  <sheetFormatPr baseColWidth="10" defaultRowHeight="13.8"/>
  <cols>
    <col min="1" max="1" width="7.3984375" style="5" customWidth="1"/>
    <col min="2" max="2" width="12.8984375" style="5" customWidth="1"/>
    <col min="3" max="3" width="1.19921875" style="5" customWidth="1"/>
    <col min="4" max="4" width="3.5" style="5" customWidth="1"/>
    <col min="5" max="5" width="3.19921875" style="5" customWidth="1"/>
    <col min="6" max="6" width="4.69921875" style="5" customWidth="1"/>
    <col min="7" max="7" width="12.8984375" style="5" customWidth="1"/>
    <col min="8" max="8" width="1.19921875" style="5" customWidth="1"/>
    <col min="9" max="9" width="2.8984375" style="5" customWidth="1"/>
    <col min="10" max="10" width="3.09765625" style="5" customWidth="1"/>
    <col min="11" max="11" width="2.796875" style="5" customWidth="1"/>
    <col min="12" max="12" width="12.8984375" style="5" customWidth="1"/>
    <col min="13" max="13" width="2.69921875" style="5" customWidth="1"/>
    <col min="14" max="14" width="3.8984375" style="5" customWidth="1"/>
    <col min="15" max="15" width="2.69921875" style="5" customWidth="1"/>
    <col min="16" max="16" width="6.796875" style="5" customWidth="1"/>
    <col min="17" max="17" width="12.8984375" style="5" customWidth="1"/>
    <col min="18" max="18" width="3.69921875" style="5" customWidth="1"/>
    <col min="19" max="19" width="1.8984375" style="5" customWidth="1"/>
    <col min="20" max="20" width="3.8984375" style="5" customWidth="1"/>
    <col min="21" max="21" width="12.8984375" style="5" customWidth="1"/>
    <col min="22" max="22" width="5.09765625" style="5" customWidth="1"/>
    <col min="23" max="23" width="5.296875" style="5" customWidth="1"/>
    <col min="24" max="26" width="3.8984375" style="5" customWidth="1"/>
    <col min="27" max="27" width="16.09765625" style="242" customWidth="1"/>
    <col min="28" max="28" width="11.19921875" style="174"/>
  </cols>
  <sheetData>
    <row r="1" spans="1:34" s="250" customFormat="1" ht="73.8" customHeight="1" thickTop="1" thickBot="1">
      <c r="A1" s="514" t="s">
        <v>226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6"/>
    </row>
    <row r="2" spans="1:34" ht="46.2" customHeight="1" thickTop="1" thickBot="1">
      <c r="A2" s="28" t="s">
        <v>1</v>
      </c>
      <c r="B2" s="154" t="s">
        <v>150</v>
      </c>
      <c r="C2" s="154"/>
      <c r="D2" s="154"/>
      <c r="E2" s="154"/>
      <c r="F2" s="154"/>
      <c r="G2" s="154" t="s">
        <v>151</v>
      </c>
      <c r="H2" s="154"/>
      <c r="I2" s="154"/>
      <c r="J2" s="154"/>
      <c r="K2" s="154"/>
      <c r="L2" s="154" t="s">
        <v>152</v>
      </c>
      <c r="M2" s="154"/>
      <c r="N2" s="154"/>
      <c r="O2" s="154"/>
      <c r="P2" s="154"/>
      <c r="Q2" s="154" t="s">
        <v>225</v>
      </c>
      <c r="R2" s="154"/>
      <c r="S2" s="154"/>
      <c r="T2" s="154"/>
      <c r="U2" s="154" t="s">
        <v>155</v>
      </c>
      <c r="V2" s="154"/>
      <c r="W2" s="154"/>
      <c r="X2" s="512" t="s">
        <v>156</v>
      </c>
      <c r="Y2" s="513"/>
      <c r="Z2" s="513"/>
      <c r="AA2" s="29" t="s">
        <v>227</v>
      </c>
      <c r="AB2" s="243" t="s">
        <v>140</v>
      </c>
    </row>
    <row r="3" spans="1:34" ht="19.2" customHeight="1" thickTop="1">
      <c r="A3" s="12"/>
      <c r="B3" s="13" t="s">
        <v>146</v>
      </c>
      <c r="C3" s="13"/>
      <c r="D3" s="13"/>
      <c r="E3" s="13"/>
      <c r="F3" s="13"/>
      <c r="G3" s="13" t="s">
        <v>146</v>
      </c>
      <c r="H3" s="13"/>
      <c r="I3" s="13"/>
      <c r="J3" s="13"/>
      <c r="K3" s="13"/>
      <c r="L3" s="13" t="s">
        <v>146</v>
      </c>
      <c r="M3" s="13"/>
      <c r="N3" s="13"/>
      <c r="O3" s="13"/>
      <c r="P3" s="13"/>
      <c r="Q3" s="13" t="s">
        <v>146</v>
      </c>
      <c r="R3" s="13"/>
      <c r="S3" s="13"/>
      <c r="T3" s="13"/>
      <c r="U3" s="13" t="s">
        <v>146</v>
      </c>
      <c r="V3" s="13"/>
      <c r="W3" s="13"/>
      <c r="X3" s="510" t="s">
        <v>159</v>
      </c>
      <c r="Y3" s="511"/>
      <c r="Z3" s="511"/>
      <c r="AA3" s="240"/>
      <c r="AB3" s="244" t="s">
        <v>220</v>
      </c>
      <c r="AH3" s="239"/>
    </row>
    <row r="4" spans="1:34">
      <c r="A4" s="12">
        <v>1</v>
      </c>
      <c r="B4" s="166"/>
      <c r="C4" s="13"/>
      <c r="D4" s="187">
        <f t="shared" ref="D4:D14" si="0">IF(B4="Bien",10,)</f>
        <v>0</v>
      </c>
      <c r="E4" s="187">
        <f t="shared" ref="E4:E14" si="1">IF(B4="Moyen",5,)</f>
        <v>0</v>
      </c>
      <c r="F4" s="187">
        <f t="shared" ref="F4:F14" si="2">IF(B4="Mauvais",-35,)</f>
        <v>0</v>
      </c>
      <c r="G4" s="166"/>
      <c r="H4" s="13"/>
      <c r="I4" s="187">
        <f t="shared" ref="I4:I14" si="3">IF(G4="Non",10,)</f>
        <v>0</v>
      </c>
      <c r="J4" s="187">
        <f t="shared" ref="J4:J14" si="4">IF(G4="Un peu",5,)</f>
        <v>0</v>
      </c>
      <c r="K4" s="187">
        <f t="shared" ref="K4:K14" si="5">IF(G4="Beaucoup",-35,)</f>
        <v>0</v>
      </c>
      <c r="L4" s="166"/>
      <c r="M4" s="13"/>
      <c r="N4" s="187">
        <f t="shared" ref="N4:N14" si="6">IF(L4="Bien",5,)</f>
        <v>0</v>
      </c>
      <c r="O4" s="187">
        <f t="shared" ref="O4:O14" si="7">IF(L4="Moyen",0,)</f>
        <v>0</v>
      </c>
      <c r="P4" s="187">
        <f t="shared" ref="P4:P14" si="8">IF(L4="Mauvais",-35,)</f>
        <v>0</v>
      </c>
      <c r="Q4" s="166"/>
      <c r="R4" s="13"/>
      <c r="S4" s="187">
        <f>IF(Q4="Oui",-35,)</f>
        <v>0</v>
      </c>
      <c r="T4" s="187">
        <f t="shared" ref="T4:T14" si="9">IF(Q4="Non",10,)</f>
        <v>0</v>
      </c>
      <c r="U4" s="166"/>
      <c r="V4" s="187">
        <f t="shared" ref="V4:V67" si="10">IF(U4="Oui",-35,)</f>
        <v>0</v>
      </c>
      <c r="W4" s="187">
        <f>IF(U4="Non",10,)</f>
        <v>0</v>
      </c>
      <c r="X4" s="13">
        <f>SUM(B4:W4)</f>
        <v>0</v>
      </c>
      <c r="Y4" s="13" t="s">
        <v>29</v>
      </c>
      <c r="Z4" s="13">
        <v>45</v>
      </c>
      <c r="AA4" s="241">
        <f t="shared" ref="AA4:AA5" si="11">X4/Z4</f>
        <v>0</v>
      </c>
      <c r="AB4" s="244" t="s">
        <v>219</v>
      </c>
    </row>
    <row r="5" spans="1:34">
      <c r="A5" s="12">
        <v>2</v>
      </c>
      <c r="B5" s="166"/>
      <c r="C5" s="13"/>
      <c r="D5" s="187">
        <f t="shared" si="0"/>
        <v>0</v>
      </c>
      <c r="E5" s="187">
        <f t="shared" si="1"/>
        <v>0</v>
      </c>
      <c r="F5" s="187">
        <f t="shared" si="2"/>
        <v>0</v>
      </c>
      <c r="G5" s="166"/>
      <c r="H5" s="13"/>
      <c r="I5" s="187">
        <f t="shared" si="3"/>
        <v>0</v>
      </c>
      <c r="J5" s="187">
        <f t="shared" si="4"/>
        <v>0</v>
      </c>
      <c r="K5" s="187">
        <f t="shared" si="5"/>
        <v>0</v>
      </c>
      <c r="L5" s="166"/>
      <c r="M5" s="13"/>
      <c r="N5" s="187">
        <f t="shared" si="6"/>
        <v>0</v>
      </c>
      <c r="O5" s="187">
        <f t="shared" si="7"/>
        <v>0</v>
      </c>
      <c r="P5" s="187">
        <f t="shared" si="8"/>
        <v>0</v>
      </c>
      <c r="Q5" s="166"/>
      <c r="R5" s="13"/>
      <c r="S5" s="187">
        <f t="shared" ref="S5:S14" si="12">IF(Q5="Oui",-35,)</f>
        <v>0</v>
      </c>
      <c r="T5" s="187">
        <f t="shared" si="9"/>
        <v>0</v>
      </c>
      <c r="U5" s="166"/>
      <c r="V5" s="187">
        <f t="shared" si="10"/>
        <v>0</v>
      </c>
      <c r="W5" s="187">
        <f>IF(U5="Non",10,)</f>
        <v>0</v>
      </c>
      <c r="X5" s="13">
        <f>SUM(B5:W5)</f>
        <v>0</v>
      </c>
      <c r="Y5" s="13" t="s">
        <v>29</v>
      </c>
      <c r="Z5" s="13">
        <v>45</v>
      </c>
      <c r="AA5" s="241">
        <f t="shared" si="11"/>
        <v>0</v>
      </c>
      <c r="AB5" s="244" t="s">
        <v>221</v>
      </c>
    </row>
    <row r="6" spans="1:34">
      <c r="A6" s="12">
        <v>3</v>
      </c>
      <c r="B6" s="166"/>
      <c r="C6" s="13"/>
      <c r="D6" s="187">
        <f t="shared" si="0"/>
        <v>0</v>
      </c>
      <c r="E6" s="187">
        <f t="shared" si="1"/>
        <v>0</v>
      </c>
      <c r="F6" s="187">
        <f t="shared" si="2"/>
        <v>0</v>
      </c>
      <c r="G6" s="166"/>
      <c r="H6" s="13"/>
      <c r="I6" s="187">
        <f t="shared" si="3"/>
        <v>0</v>
      </c>
      <c r="J6" s="187">
        <f t="shared" si="4"/>
        <v>0</v>
      </c>
      <c r="K6" s="187">
        <f t="shared" si="5"/>
        <v>0</v>
      </c>
      <c r="L6" s="166"/>
      <c r="M6" s="13"/>
      <c r="N6" s="187">
        <f t="shared" si="6"/>
        <v>0</v>
      </c>
      <c r="O6" s="187">
        <f t="shared" si="7"/>
        <v>0</v>
      </c>
      <c r="P6" s="187">
        <f t="shared" si="8"/>
        <v>0</v>
      </c>
      <c r="Q6" s="166"/>
      <c r="R6" s="13"/>
      <c r="S6" s="187">
        <f t="shared" si="12"/>
        <v>0</v>
      </c>
      <c r="T6" s="187">
        <f t="shared" si="9"/>
        <v>0</v>
      </c>
      <c r="U6" s="166"/>
      <c r="V6" s="187">
        <f t="shared" si="10"/>
        <v>0</v>
      </c>
      <c r="W6" s="187">
        <f t="shared" ref="W6:W14" si="13">IF(U6="Non",10,)</f>
        <v>0</v>
      </c>
      <c r="X6" s="13">
        <f t="shared" ref="X6:X18" si="14">SUM(B6:W6)</f>
        <v>0</v>
      </c>
      <c r="Y6" s="13" t="s">
        <v>29</v>
      </c>
      <c r="Z6" s="13">
        <v>45</v>
      </c>
      <c r="AA6" s="241">
        <f t="shared" ref="AA6:AA14" si="15">X6/Z6</f>
        <v>0</v>
      </c>
      <c r="AB6" s="244"/>
    </row>
    <row r="7" spans="1:34">
      <c r="A7" s="12">
        <v>4</v>
      </c>
      <c r="B7" s="166"/>
      <c r="C7" s="13"/>
      <c r="D7" s="187">
        <f t="shared" si="0"/>
        <v>0</v>
      </c>
      <c r="E7" s="187">
        <f t="shared" si="1"/>
        <v>0</v>
      </c>
      <c r="F7" s="187">
        <f t="shared" si="2"/>
        <v>0</v>
      </c>
      <c r="G7" s="166"/>
      <c r="H7" s="13"/>
      <c r="I7" s="187">
        <f t="shared" si="3"/>
        <v>0</v>
      </c>
      <c r="J7" s="187">
        <f t="shared" si="4"/>
        <v>0</v>
      </c>
      <c r="K7" s="187">
        <f t="shared" si="5"/>
        <v>0</v>
      </c>
      <c r="L7" s="166"/>
      <c r="M7" s="13"/>
      <c r="N7" s="187">
        <f t="shared" si="6"/>
        <v>0</v>
      </c>
      <c r="O7" s="187">
        <f t="shared" si="7"/>
        <v>0</v>
      </c>
      <c r="P7" s="187">
        <f t="shared" si="8"/>
        <v>0</v>
      </c>
      <c r="Q7" s="166"/>
      <c r="R7" s="13"/>
      <c r="S7" s="187">
        <f t="shared" si="12"/>
        <v>0</v>
      </c>
      <c r="T7" s="187">
        <f t="shared" si="9"/>
        <v>0</v>
      </c>
      <c r="U7" s="166"/>
      <c r="V7" s="187">
        <f t="shared" si="10"/>
        <v>0</v>
      </c>
      <c r="W7" s="187">
        <f t="shared" si="13"/>
        <v>0</v>
      </c>
      <c r="X7" s="13">
        <f t="shared" si="14"/>
        <v>0</v>
      </c>
      <c r="Y7" s="13" t="s">
        <v>29</v>
      </c>
      <c r="Z7" s="13">
        <v>45</v>
      </c>
      <c r="AA7" s="241">
        <f t="shared" si="15"/>
        <v>0</v>
      </c>
      <c r="AB7" s="244" t="s">
        <v>154</v>
      </c>
    </row>
    <row r="8" spans="1:34">
      <c r="A8" s="12">
        <v>5</v>
      </c>
      <c r="B8" s="166"/>
      <c r="C8" s="13"/>
      <c r="D8" s="187">
        <f t="shared" si="0"/>
        <v>0</v>
      </c>
      <c r="E8" s="187">
        <f t="shared" si="1"/>
        <v>0</v>
      </c>
      <c r="F8" s="187">
        <f t="shared" si="2"/>
        <v>0</v>
      </c>
      <c r="G8" s="166"/>
      <c r="H8" s="13"/>
      <c r="I8" s="187">
        <f t="shared" si="3"/>
        <v>0</v>
      </c>
      <c r="J8" s="187">
        <f t="shared" si="4"/>
        <v>0</v>
      </c>
      <c r="K8" s="187">
        <f t="shared" si="5"/>
        <v>0</v>
      </c>
      <c r="L8" s="166"/>
      <c r="M8" s="13"/>
      <c r="N8" s="187">
        <f t="shared" si="6"/>
        <v>0</v>
      </c>
      <c r="O8" s="187">
        <f t="shared" si="7"/>
        <v>0</v>
      </c>
      <c r="P8" s="187">
        <f t="shared" si="8"/>
        <v>0</v>
      </c>
      <c r="Q8" s="166"/>
      <c r="R8" s="13"/>
      <c r="S8" s="187">
        <f t="shared" si="12"/>
        <v>0</v>
      </c>
      <c r="T8" s="187">
        <f t="shared" si="9"/>
        <v>0</v>
      </c>
      <c r="U8" s="166"/>
      <c r="V8" s="187">
        <f t="shared" si="10"/>
        <v>0</v>
      </c>
      <c r="W8" s="187">
        <f t="shared" si="13"/>
        <v>0</v>
      </c>
      <c r="X8" s="13">
        <f t="shared" si="14"/>
        <v>0</v>
      </c>
      <c r="Y8" s="13" t="s">
        <v>29</v>
      </c>
      <c r="Z8" s="13">
        <v>45</v>
      </c>
      <c r="AA8" s="241">
        <f t="shared" si="15"/>
        <v>0</v>
      </c>
      <c r="AB8" s="244" t="s">
        <v>222</v>
      </c>
    </row>
    <row r="9" spans="1:34">
      <c r="A9" s="12">
        <v>6</v>
      </c>
      <c r="B9" s="166"/>
      <c r="C9" s="13"/>
      <c r="D9" s="187">
        <f t="shared" si="0"/>
        <v>0</v>
      </c>
      <c r="E9" s="187">
        <f t="shared" si="1"/>
        <v>0</v>
      </c>
      <c r="F9" s="187">
        <f t="shared" si="2"/>
        <v>0</v>
      </c>
      <c r="G9" s="166"/>
      <c r="H9" s="13"/>
      <c r="I9" s="187">
        <f t="shared" si="3"/>
        <v>0</v>
      </c>
      <c r="J9" s="187">
        <f t="shared" si="4"/>
        <v>0</v>
      </c>
      <c r="K9" s="187">
        <f t="shared" si="5"/>
        <v>0</v>
      </c>
      <c r="L9" s="166"/>
      <c r="M9" s="13"/>
      <c r="N9" s="187">
        <f t="shared" si="6"/>
        <v>0</v>
      </c>
      <c r="O9" s="187">
        <f t="shared" si="7"/>
        <v>0</v>
      </c>
      <c r="P9" s="187">
        <f t="shared" si="8"/>
        <v>0</v>
      </c>
      <c r="Q9" s="166"/>
      <c r="R9" s="13"/>
      <c r="S9" s="187">
        <f t="shared" si="12"/>
        <v>0</v>
      </c>
      <c r="T9" s="187">
        <f t="shared" si="9"/>
        <v>0</v>
      </c>
      <c r="U9" s="166"/>
      <c r="V9" s="187">
        <f t="shared" si="10"/>
        <v>0</v>
      </c>
      <c r="W9" s="187">
        <f t="shared" si="13"/>
        <v>0</v>
      </c>
      <c r="X9" s="13">
        <f t="shared" si="14"/>
        <v>0</v>
      </c>
      <c r="Y9" s="13" t="s">
        <v>29</v>
      </c>
      <c r="Z9" s="13">
        <v>45</v>
      </c>
      <c r="AA9" s="241">
        <f t="shared" si="15"/>
        <v>0</v>
      </c>
      <c r="AB9" s="244" t="s">
        <v>224</v>
      </c>
    </row>
    <row r="10" spans="1:34">
      <c r="A10" s="12">
        <v>7</v>
      </c>
      <c r="B10" s="166"/>
      <c r="C10" s="13"/>
      <c r="D10" s="187">
        <f t="shared" si="0"/>
        <v>0</v>
      </c>
      <c r="E10" s="187">
        <f t="shared" si="1"/>
        <v>0</v>
      </c>
      <c r="F10" s="187">
        <f t="shared" si="2"/>
        <v>0</v>
      </c>
      <c r="G10" s="166"/>
      <c r="H10" s="13"/>
      <c r="I10" s="187">
        <f t="shared" si="3"/>
        <v>0</v>
      </c>
      <c r="J10" s="187">
        <f t="shared" si="4"/>
        <v>0</v>
      </c>
      <c r="K10" s="187">
        <f t="shared" si="5"/>
        <v>0</v>
      </c>
      <c r="L10" s="166"/>
      <c r="M10" s="13"/>
      <c r="N10" s="187">
        <f t="shared" si="6"/>
        <v>0</v>
      </c>
      <c r="O10" s="187">
        <f t="shared" si="7"/>
        <v>0</v>
      </c>
      <c r="P10" s="187">
        <f t="shared" si="8"/>
        <v>0</v>
      </c>
      <c r="Q10" s="166"/>
      <c r="R10" s="13"/>
      <c r="S10" s="187">
        <f t="shared" si="12"/>
        <v>0</v>
      </c>
      <c r="T10" s="187">
        <f t="shared" si="9"/>
        <v>0</v>
      </c>
      <c r="U10" s="166"/>
      <c r="V10" s="187">
        <f t="shared" si="10"/>
        <v>0</v>
      </c>
      <c r="W10" s="187">
        <f t="shared" si="13"/>
        <v>0</v>
      </c>
      <c r="X10" s="13">
        <f t="shared" si="14"/>
        <v>0</v>
      </c>
      <c r="Y10" s="13" t="s">
        <v>29</v>
      </c>
      <c r="Z10" s="13">
        <v>45</v>
      </c>
      <c r="AA10" s="241">
        <f t="shared" si="15"/>
        <v>0</v>
      </c>
      <c r="AB10" s="244"/>
    </row>
    <row r="11" spans="1:34">
      <c r="A11" s="12">
        <v>8</v>
      </c>
      <c r="B11" s="166"/>
      <c r="C11" s="13"/>
      <c r="D11" s="187">
        <f t="shared" ref="D11" si="16">IF(B11="Bien",10,)</f>
        <v>0</v>
      </c>
      <c r="E11" s="187">
        <f t="shared" ref="E11" si="17">IF(B11="Moyen",5,)</f>
        <v>0</v>
      </c>
      <c r="F11" s="187">
        <f t="shared" ref="F11" si="18">IF(B11="Mauvais",-35,)</f>
        <v>0</v>
      </c>
      <c r="G11" s="166"/>
      <c r="H11" s="13"/>
      <c r="I11" s="187">
        <f t="shared" ref="I11" si="19">IF(G11="Non",10,)</f>
        <v>0</v>
      </c>
      <c r="J11" s="187">
        <f t="shared" ref="J11" si="20">IF(G11="Un peu",5,)</f>
        <v>0</v>
      </c>
      <c r="K11" s="187">
        <f t="shared" ref="K11" si="21">IF(G11="Beaucoup",-35,)</f>
        <v>0</v>
      </c>
      <c r="L11" s="166"/>
      <c r="M11" s="13"/>
      <c r="N11" s="187">
        <f t="shared" ref="N11" si="22">IF(L11="Bien",5,)</f>
        <v>0</v>
      </c>
      <c r="O11" s="187">
        <f t="shared" ref="O11" si="23">IF(L11="Moyen",0,)</f>
        <v>0</v>
      </c>
      <c r="P11" s="187">
        <f t="shared" ref="P11" si="24">IF(L11="Mauvais",-35,)</f>
        <v>0</v>
      </c>
      <c r="Q11" s="166"/>
      <c r="R11" s="13"/>
      <c r="S11" s="187">
        <f t="shared" ref="S11" si="25">IF(Q11="Oui",-35,)</f>
        <v>0</v>
      </c>
      <c r="T11" s="187">
        <f t="shared" ref="T11" si="26">IF(Q11="Non",10,)</f>
        <v>0</v>
      </c>
      <c r="U11" s="166"/>
      <c r="V11" s="187">
        <f t="shared" si="10"/>
        <v>0</v>
      </c>
      <c r="W11" s="187">
        <f t="shared" si="13"/>
        <v>0</v>
      </c>
      <c r="X11" s="13">
        <f t="shared" si="14"/>
        <v>0</v>
      </c>
      <c r="Y11" s="13" t="s">
        <v>29</v>
      </c>
      <c r="Z11" s="13">
        <v>45</v>
      </c>
      <c r="AA11" s="241">
        <f t="shared" si="15"/>
        <v>0</v>
      </c>
      <c r="AB11" s="244" t="s">
        <v>154</v>
      </c>
    </row>
    <row r="12" spans="1:34" ht="14.4" thickBot="1">
      <c r="A12" s="12">
        <v>9</v>
      </c>
      <c r="B12" s="166"/>
      <c r="C12" s="13"/>
      <c r="D12" s="187">
        <f t="shared" si="0"/>
        <v>0</v>
      </c>
      <c r="E12" s="187">
        <f t="shared" si="1"/>
        <v>0</v>
      </c>
      <c r="F12" s="187">
        <f t="shared" si="2"/>
        <v>0</v>
      </c>
      <c r="G12" s="166"/>
      <c r="H12" s="13"/>
      <c r="I12" s="187">
        <f t="shared" si="3"/>
        <v>0</v>
      </c>
      <c r="J12" s="187">
        <f t="shared" si="4"/>
        <v>0</v>
      </c>
      <c r="K12" s="187">
        <f t="shared" si="5"/>
        <v>0</v>
      </c>
      <c r="L12" s="166"/>
      <c r="M12" s="13"/>
      <c r="N12" s="187">
        <f t="shared" si="6"/>
        <v>0</v>
      </c>
      <c r="O12" s="187">
        <f t="shared" si="7"/>
        <v>0</v>
      </c>
      <c r="P12" s="187">
        <f t="shared" si="8"/>
        <v>0</v>
      </c>
      <c r="Q12" s="166"/>
      <c r="R12" s="13"/>
      <c r="S12" s="187">
        <f t="shared" si="12"/>
        <v>0</v>
      </c>
      <c r="T12" s="187">
        <f t="shared" si="9"/>
        <v>0</v>
      </c>
      <c r="U12" s="166"/>
      <c r="V12" s="187">
        <f t="shared" si="10"/>
        <v>0</v>
      </c>
      <c r="W12" s="187">
        <f t="shared" si="13"/>
        <v>0</v>
      </c>
      <c r="X12" s="13">
        <f t="shared" si="14"/>
        <v>0</v>
      </c>
      <c r="Y12" s="13" t="s">
        <v>29</v>
      </c>
      <c r="Z12" s="13">
        <v>45</v>
      </c>
      <c r="AA12" s="241">
        <f t="shared" si="15"/>
        <v>0</v>
      </c>
      <c r="AB12" s="245" t="s">
        <v>223</v>
      </c>
    </row>
    <row r="13" spans="1:34" ht="14.4" thickTop="1">
      <c r="A13" s="12">
        <v>10</v>
      </c>
      <c r="B13" s="166"/>
      <c r="C13" s="13"/>
      <c r="D13" s="187">
        <f t="shared" si="0"/>
        <v>0</v>
      </c>
      <c r="E13" s="187">
        <f t="shared" si="1"/>
        <v>0</v>
      </c>
      <c r="F13" s="187">
        <f t="shared" si="2"/>
        <v>0</v>
      </c>
      <c r="G13" s="166"/>
      <c r="H13" s="13"/>
      <c r="I13" s="187">
        <f t="shared" si="3"/>
        <v>0</v>
      </c>
      <c r="J13" s="187">
        <f t="shared" si="4"/>
        <v>0</v>
      </c>
      <c r="K13" s="187">
        <f t="shared" si="5"/>
        <v>0</v>
      </c>
      <c r="L13" s="166"/>
      <c r="M13" s="13"/>
      <c r="N13" s="187">
        <f t="shared" si="6"/>
        <v>0</v>
      </c>
      <c r="O13" s="187">
        <f t="shared" si="7"/>
        <v>0</v>
      </c>
      <c r="P13" s="187">
        <f t="shared" si="8"/>
        <v>0</v>
      </c>
      <c r="Q13" s="166"/>
      <c r="R13" s="13"/>
      <c r="S13" s="187">
        <f t="shared" si="12"/>
        <v>0</v>
      </c>
      <c r="T13" s="187">
        <f t="shared" si="9"/>
        <v>0</v>
      </c>
      <c r="U13" s="166"/>
      <c r="V13" s="187">
        <f t="shared" si="10"/>
        <v>0</v>
      </c>
      <c r="W13" s="187">
        <f t="shared" si="13"/>
        <v>0</v>
      </c>
      <c r="X13" s="13">
        <f t="shared" si="14"/>
        <v>0</v>
      </c>
      <c r="Y13" s="13" t="s">
        <v>29</v>
      </c>
      <c r="Z13" s="13">
        <v>45</v>
      </c>
      <c r="AA13" s="241">
        <f t="shared" si="15"/>
        <v>0</v>
      </c>
    </row>
    <row r="14" spans="1:34">
      <c r="A14" s="12">
        <v>11</v>
      </c>
      <c r="B14" s="166"/>
      <c r="C14" s="13"/>
      <c r="D14" s="187">
        <f t="shared" si="0"/>
        <v>0</v>
      </c>
      <c r="E14" s="187">
        <f t="shared" si="1"/>
        <v>0</v>
      </c>
      <c r="F14" s="187">
        <f t="shared" si="2"/>
        <v>0</v>
      </c>
      <c r="G14" s="166"/>
      <c r="H14" s="13"/>
      <c r="I14" s="187">
        <f t="shared" si="3"/>
        <v>0</v>
      </c>
      <c r="J14" s="187">
        <f t="shared" si="4"/>
        <v>0</v>
      </c>
      <c r="K14" s="187">
        <f t="shared" si="5"/>
        <v>0</v>
      </c>
      <c r="L14" s="166"/>
      <c r="M14" s="13"/>
      <c r="N14" s="187">
        <f t="shared" si="6"/>
        <v>0</v>
      </c>
      <c r="O14" s="187">
        <f t="shared" si="7"/>
        <v>0</v>
      </c>
      <c r="P14" s="187">
        <f t="shared" si="8"/>
        <v>0</v>
      </c>
      <c r="Q14" s="166"/>
      <c r="R14" s="13"/>
      <c r="S14" s="187">
        <f t="shared" si="12"/>
        <v>0</v>
      </c>
      <c r="T14" s="187">
        <f t="shared" si="9"/>
        <v>0</v>
      </c>
      <c r="U14" s="166"/>
      <c r="V14" s="187">
        <f t="shared" si="10"/>
        <v>0</v>
      </c>
      <c r="W14" s="187">
        <f t="shared" si="13"/>
        <v>0</v>
      </c>
      <c r="X14" s="13">
        <f t="shared" si="14"/>
        <v>0</v>
      </c>
      <c r="Y14" s="13" t="s">
        <v>29</v>
      </c>
      <c r="Z14" s="13">
        <v>45</v>
      </c>
      <c r="AA14" s="241">
        <f t="shared" si="15"/>
        <v>0</v>
      </c>
    </row>
    <row r="15" spans="1:34">
      <c r="A15" s="12">
        <v>12</v>
      </c>
      <c r="B15" s="166"/>
      <c r="C15" s="13"/>
      <c r="D15" s="187">
        <f t="shared" ref="D15:D18" si="27">IF(B15="Bien",10,)</f>
        <v>0</v>
      </c>
      <c r="E15" s="187">
        <f t="shared" ref="E15:E18" si="28">IF(B15="Moyen",5,)</f>
        <v>0</v>
      </c>
      <c r="F15" s="187">
        <f t="shared" ref="F15:F18" si="29">IF(B15="Mauvais",-35,)</f>
        <v>0</v>
      </c>
      <c r="G15" s="166"/>
      <c r="H15" s="13"/>
      <c r="I15" s="187">
        <f t="shared" ref="I15:I18" si="30">IF(G15="Non",10,)</f>
        <v>0</v>
      </c>
      <c r="J15" s="187">
        <f t="shared" ref="J15:J18" si="31">IF(G15="Un peu",5,)</f>
        <v>0</v>
      </c>
      <c r="K15" s="187">
        <f t="shared" ref="K15:K18" si="32">IF(G15="Beaucoup",-35,)</f>
        <v>0</v>
      </c>
      <c r="L15" s="166"/>
      <c r="M15" s="13"/>
      <c r="N15" s="187">
        <f t="shared" ref="N15:N18" si="33">IF(L15="Bien",5,)</f>
        <v>0</v>
      </c>
      <c r="O15" s="187">
        <f t="shared" ref="O15:O18" si="34">IF(L15="Moyen",0,)</f>
        <v>0</v>
      </c>
      <c r="P15" s="187">
        <f t="shared" ref="P15:P18" si="35">IF(L15="Mauvais",-35,)</f>
        <v>0</v>
      </c>
      <c r="Q15" s="166"/>
      <c r="R15" s="13"/>
      <c r="S15" s="187">
        <f t="shared" ref="S15:S18" si="36">IF(Q15="Oui",-35,)</f>
        <v>0</v>
      </c>
      <c r="T15" s="187">
        <f t="shared" ref="T15:T18" si="37">IF(Q15="Non",10,)</f>
        <v>0</v>
      </c>
      <c r="U15" s="166"/>
      <c r="V15" s="187">
        <f t="shared" si="10"/>
        <v>0</v>
      </c>
      <c r="W15" s="187">
        <f t="shared" ref="W15:W78" si="38">IF(U15="Non",10,)</f>
        <v>0</v>
      </c>
      <c r="X15" s="13">
        <f t="shared" si="14"/>
        <v>0</v>
      </c>
      <c r="Y15" s="13" t="s">
        <v>29</v>
      </c>
      <c r="Z15" s="13">
        <v>45</v>
      </c>
      <c r="AA15" s="241">
        <f t="shared" ref="AA15:AA78" si="39">X15/Z15</f>
        <v>0</v>
      </c>
    </row>
    <row r="16" spans="1:34">
      <c r="A16" s="12">
        <v>13</v>
      </c>
      <c r="B16" s="166"/>
      <c r="C16" s="13"/>
      <c r="D16" s="187">
        <f t="shared" si="27"/>
        <v>0</v>
      </c>
      <c r="E16" s="187">
        <f t="shared" si="28"/>
        <v>0</v>
      </c>
      <c r="F16" s="187">
        <f t="shared" si="29"/>
        <v>0</v>
      </c>
      <c r="G16" s="166"/>
      <c r="H16" s="13"/>
      <c r="I16" s="187">
        <f t="shared" si="30"/>
        <v>0</v>
      </c>
      <c r="J16" s="187">
        <f t="shared" si="31"/>
        <v>0</v>
      </c>
      <c r="K16" s="187">
        <f t="shared" si="32"/>
        <v>0</v>
      </c>
      <c r="L16" s="166"/>
      <c r="M16" s="13"/>
      <c r="N16" s="187">
        <f t="shared" si="33"/>
        <v>0</v>
      </c>
      <c r="O16" s="187">
        <f t="shared" si="34"/>
        <v>0</v>
      </c>
      <c r="P16" s="187">
        <f t="shared" si="35"/>
        <v>0</v>
      </c>
      <c r="Q16" s="166"/>
      <c r="R16" s="13"/>
      <c r="S16" s="187">
        <f t="shared" si="36"/>
        <v>0</v>
      </c>
      <c r="T16" s="187">
        <f t="shared" si="37"/>
        <v>0</v>
      </c>
      <c r="U16" s="166"/>
      <c r="V16" s="187">
        <f t="shared" si="10"/>
        <v>0</v>
      </c>
      <c r="W16" s="187">
        <f t="shared" si="38"/>
        <v>0</v>
      </c>
      <c r="X16" s="13">
        <f t="shared" si="14"/>
        <v>0</v>
      </c>
      <c r="Y16" s="13" t="s">
        <v>29</v>
      </c>
      <c r="Z16" s="13">
        <v>45</v>
      </c>
      <c r="AA16" s="241">
        <f t="shared" si="39"/>
        <v>0</v>
      </c>
    </row>
    <row r="17" spans="1:27">
      <c r="A17" s="12">
        <v>14</v>
      </c>
      <c r="B17" s="166"/>
      <c r="C17" s="13"/>
      <c r="D17" s="187">
        <f t="shared" si="27"/>
        <v>0</v>
      </c>
      <c r="E17" s="187">
        <f t="shared" si="28"/>
        <v>0</v>
      </c>
      <c r="F17" s="187">
        <f t="shared" si="29"/>
        <v>0</v>
      </c>
      <c r="G17" s="166"/>
      <c r="H17" s="13"/>
      <c r="I17" s="187">
        <f t="shared" si="30"/>
        <v>0</v>
      </c>
      <c r="J17" s="187">
        <f t="shared" si="31"/>
        <v>0</v>
      </c>
      <c r="K17" s="187">
        <f t="shared" si="32"/>
        <v>0</v>
      </c>
      <c r="L17" s="166"/>
      <c r="M17" s="13"/>
      <c r="N17" s="187">
        <f t="shared" si="33"/>
        <v>0</v>
      </c>
      <c r="O17" s="187">
        <f t="shared" si="34"/>
        <v>0</v>
      </c>
      <c r="P17" s="187">
        <f t="shared" si="35"/>
        <v>0</v>
      </c>
      <c r="Q17" s="166"/>
      <c r="R17" s="13"/>
      <c r="S17" s="187">
        <f t="shared" si="36"/>
        <v>0</v>
      </c>
      <c r="T17" s="187">
        <f t="shared" si="37"/>
        <v>0</v>
      </c>
      <c r="U17" s="166"/>
      <c r="V17" s="187">
        <f t="shared" si="10"/>
        <v>0</v>
      </c>
      <c r="W17" s="187">
        <f t="shared" si="38"/>
        <v>0</v>
      </c>
      <c r="X17" s="13">
        <f t="shared" si="14"/>
        <v>0</v>
      </c>
      <c r="Y17" s="13" t="s">
        <v>29</v>
      </c>
      <c r="Z17" s="13">
        <v>45</v>
      </c>
      <c r="AA17" s="241">
        <f t="shared" si="39"/>
        <v>0</v>
      </c>
    </row>
    <row r="18" spans="1:27">
      <c r="A18" s="12">
        <v>15</v>
      </c>
      <c r="B18" s="166"/>
      <c r="C18" s="13"/>
      <c r="D18" s="187">
        <f t="shared" si="27"/>
        <v>0</v>
      </c>
      <c r="E18" s="187">
        <f t="shared" si="28"/>
        <v>0</v>
      </c>
      <c r="F18" s="187">
        <f t="shared" si="29"/>
        <v>0</v>
      </c>
      <c r="G18" s="166"/>
      <c r="H18" s="13"/>
      <c r="I18" s="187">
        <f t="shared" si="30"/>
        <v>0</v>
      </c>
      <c r="J18" s="187">
        <f t="shared" si="31"/>
        <v>0</v>
      </c>
      <c r="K18" s="187">
        <f t="shared" si="32"/>
        <v>0</v>
      </c>
      <c r="L18" s="166"/>
      <c r="M18" s="13"/>
      <c r="N18" s="187">
        <f t="shared" si="33"/>
        <v>0</v>
      </c>
      <c r="O18" s="187">
        <f t="shared" si="34"/>
        <v>0</v>
      </c>
      <c r="P18" s="187">
        <f t="shared" si="35"/>
        <v>0</v>
      </c>
      <c r="Q18" s="166"/>
      <c r="R18" s="13"/>
      <c r="S18" s="187">
        <f t="shared" si="36"/>
        <v>0</v>
      </c>
      <c r="T18" s="187">
        <f t="shared" si="37"/>
        <v>0</v>
      </c>
      <c r="U18" s="166"/>
      <c r="V18" s="187">
        <f t="shared" si="10"/>
        <v>0</v>
      </c>
      <c r="W18" s="187">
        <f t="shared" si="38"/>
        <v>0</v>
      </c>
      <c r="X18" s="13">
        <f t="shared" si="14"/>
        <v>0</v>
      </c>
      <c r="Y18" s="13" t="s">
        <v>29</v>
      </c>
      <c r="Z18" s="13">
        <v>45</v>
      </c>
      <c r="AA18" s="241">
        <f t="shared" si="39"/>
        <v>0</v>
      </c>
    </row>
    <row r="19" spans="1:27">
      <c r="A19" s="12">
        <v>16</v>
      </c>
      <c r="B19" s="166"/>
      <c r="C19" s="13"/>
      <c r="D19" s="187">
        <f t="shared" ref="D19:D82" si="40">IF(B19="Bien",10,)</f>
        <v>0</v>
      </c>
      <c r="E19" s="187">
        <f t="shared" ref="E19:E82" si="41">IF(B19="Moyen",5,)</f>
        <v>0</v>
      </c>
      <c r="F19" s="187">
        <f t="shared" ref="F19:F82" si="42">IF(B19="Mauvais",-35,)</f>
        <v>0</v>
      </c>
      <c r="G19" s="166"/>
      <c r="H19" s="13"/>
      <c r="I19" s="187">
        <f t="shared" ref="I19:I82" si="43">IF(G19="Non",10,)</f>
        <v>0</v>
      </c>
      <c r="J19" s="187">
        <f t="shared" ref="J19:J82" si="44">IF(G19="Un peu",5,)</f>
        <v>0</v>
      </c>
      <c r="K19" s="187">
        <f t="shared" ref="K19:K82" si="45">IF(G19="Beaucoup",-35,)</f>
        <v>0</v>
      </c>
      <c r="L19" s="166"/>
      <c r="M19" s="13"/>
      <c r="N19" s="187">
        <f t="shared" ref="N19:N82" si="46">IF(L19="Bien",5,)</f>
        <v>0</v>
      </c>
      <c r="O19" s="187">
        <f t="shared" ref="O19:O82" si="47">IF(L19="Moyen",0,)</f>
        <v>0</v>
      </c>
      <c r="P19" s="187">
        <f t="shared" ref="P19:P82" si="48">IF(L19="Mauvais",-35,)</f>
        <v>0</v>
      </c>
      <c r="Q19" s="166"/>
      <c r="R19" s="13"/>
      <c r="S19" s="187">
        <f t="shared" ref="S19:S82" si="49">IF(Q19="Oui",-35,)</f>
        <v>0</v>
      </c>
      <c r="T19" s="187">
        <f t="shared" ref="T19:T82" si="50">IF(Q19="Non",10,)</f>
        <v>0</v>
      </c>
      <c r="U19" s="166"/>
      <c r="V19" s="187">
        <f t="shared" si="10"/>
        <v>0</v>
      </c>
      <c r="W19" s="187">
        <f t="shared" si="38"/>
        <v>0</v>
      </c>
      <c r="X19" s="13">
        <f t="shared" ref="X19:X78" si="51">SUM(B19:W19)</f>
        <v>0</v>
      </c>
      <c r="Y19" s="13" t="s">
        <v>29</v>
      </c>
      <c r="Z19" s="13">
        <v>45</v>
      </c>
      <c r="AA19" s="241">
        <f t="shared" si="39"/>
        <v>0</v>
      </c>
    </row>
    <row r="20" spans="1:27">
      <c r="A20" s="12">
        <v>17</v>
      </c>
      <c r="B20" s="166"/>
      <c r="C20" s="13"/>
      <c r="D20" s="187">
        <f t="shared" si="40"/>
        <v>0</v>
      </c>
      <c r="E20" s="187">
        <f t="shared" si="41"/>
        <v>0</v>
      </c>
      <c r="F20" s="187">
        <f t="shared" si="42"/>
        <v>0</v>
      </c>
      <c r="G20" s="166"/>
      <c r="H20" s="13"/>
      <c r="I20" s="187">
        <f t="shared" si="43"/>
        <v>0</v>
      </c>
      <c r="J20" s="187">
        <f t="shared" si="44"/>
        <v>0</v>
      </c>
      <c r="K20" s="187">
        <f t="shared" si="45"/>
        <v>0</v>
      </c>
      <c r="L20" s="166"/>
      <c r="M20" s="13"/>
      <c r="N20" s="187">
        <f t="shared" si="46"/>
        <v>0</v>
      </c>
      <c r="O20" s="187">
        <f t="shared" si="47"/>
        <v>0</v>
      </c>
      <c r="P20" s="187">
        <f t="shared" si="48"/>
        <v>0</v>
      </c>
      <c r="Q20" s="166"/>
      <c r="R20" s="13"/>
      <c r="S20" s="187">
        <f t="shared" si="49"/>
        <v>0</v>
      </c>
      <c r="T20" s="187">
        <f t="shared" si="50"/>
        <v>0</v>
      </c>
      <c r="U20" s="166"/>
      <c r="V20" s="187">
        <f t="shared" si="10"/>
        <v>0</v>
      </c>
      <c r="W20" s="187">
        <f t="shared" si="38"/>
        <v>0</v>
      </c>
      <c r="X20" s="13">
        <f t="shared" si="51"/>
        <v>0</v>
      </c>
      <c r="Y20" s="13" t="s">
        <v>29</v>
      </c>
      <c r="Z20" s="13">
        <v>45</v>
      </c>
      <c r="AA20" s="241">
        <f t="shared" si="39"/>
        <v>0</v>
      </c>
    </row>
    <row r="21" spans="1:27">
      <c r="A21" s="12">
        <v>18</v>
      </c>
      <c r="B21" s="166"/>
      <c r="C21" s="13"/>
      <c r="D21" s="187">
        <f t="shared" si="40"/>
        <v>0</v>
      </c>
      <c r="E21" s="187">
        <f t="shared" si="41"/>
        <v>0</v>
      </c>
      <c r="F21" s="187">
        <f t="shared" si="42"/>
        <v>0</v>
      </c>
      <c r="G21" s="166"/>
      <c r="H21" s="13"/>
      <c r="I21" s="187">
        <f t="shared" si="43"/>
        <v>0</v>
      </c>
      <c r="J21" s="187">
        <f t="shared" si="44"/>
        <v>0</v>
      </c>
      <c r="K21" s="187">
        <f t="shared" si="45"/>
        <v>0</v>
      </c>
      <c r="L21" s="166"/>
      <c r="M21" s="13"/>
      <c r="N21" s="187">
        <f t="shared" si="46"/>
        <v>0</v>
      </c>
      <c r="O21" s="187">
        <f t="shared" si="47"/>
        <v>0</v>
      </c>
      <c r="P21" s="187">
        <f t="shared" si="48"/>
        <v>0</v>
      </c>
      <c r="Q21" s="166"/>
      <c r="R21" s="13"/>
      <c r="S21" s="187">
        <f t="shared" si="49"/>
        <v>0</v>
      </c>
      <c r="T21" s="187">
        <f t="shared" si="50"/>
        <v>0</v>
      </c>
      <c r="U21" s="166"/>
      <c r="V21" s="187">
        <f t="shared" si="10"/>
        <v>0</v>
      </c>
      <c r="W21" s="187">
        <f t="shared" si="38"/>
        <v>0</v>
      </c>
      <c r="X21" s="13">
        <f t="shared" si="51"/>
        <v>0</v>
      </c>
      <c r="Y21" s="13" t="s">
        <v>29</v>
      </c>
      <c r="Z21" s="13">
        <v>45</v>
      </c>
      <c r="AA21" s="241">
        <f t="shared" si="39"/>
        <v>0</v>
      </c>
    </row>
    <row r="22" spans="1:27">
      <c r="A22" s="12">
        <v>19</v>
      </c>
      <c r="B22" s="166"/>
      <c r="C22" s="13"/>
      <c r="D22" s="187">
        <f t="shared" si="40"/>
        <v>0</v>
      </c>
      <c r="E22" s="187">
        <f t="shared" si="41"/>
        <v>0</v>
      </c>
      <c r="F22" s="187">
        <f t="shared" si="42"/>
        <v>0</v>
      </c>
      <c r="G22" s="166"/>
      <c r="H22" s="13"/>
      <c r="I22" s="187">
        <f t="shared" si="43"/>
        <v>0</v>
      </c>
      <c r="J22" s="187">
        <f t="shared" si="44"/>
        <v>0</v>
      </c>
      <c r="K22" s="187">
        <f t="shared" si="45"/>
        <v>0</v>
      </c>
      <c r="L22" s="166"/>
      <c r="M22" s="13"/>
      <c r="N22" s="187">
        <f t="shared" si="46"/>
        <v>0</v>
      </c>
      <c r="O22" s="187">
        <f t="shared" si="47"/>
        <v>0</v>
      </c>
      <c r="P22" s="187">
        <f t="shared" si="48"/>
        <v>0</v>
      </c>
      <c r="Q22" s="166"/>
      <c r="R22" s="13"/>
      <c r="S22" s="187">
        <f t="shared" si="49"/>
        <v>0</v>
      </c>
      <c r="T22" s="187">
        <f t="shared" si="50"/>
        <v>0</v>
      </c>
      <c r="U22" s="166"/>
      <c r="V22" s="187">
        <f t="shared" si="10"/>
        <v>0</v>
      </c>
      <c r="W22" s="187">
        <f t="shared" si="38"/>
        <v>0</v>
      </c>
      <c r="X22" s="13">
        <f t="shared" si="51"/>
        <v>0</v>
      </c>
      <c r="Y22" s="13" t="s">
        <v>29</v>
      </c>
      <c r="Z22" s="13">
        <v>45</v>
      </c>
      <c r="AA22" s="241">
        <f t="shared" si="39"/>
        <v>0</v>
      </c>
    </row>
    <row r="23" spans="1:27">
      <c r="A23" s="12">
        <v>20</v>
      </c>
      <c r="B23" s="166"/>
      <c r="C23" s="13"/>
      <c r="D23" s="187">
        <f t="shared" si="40"/>
        <v>0</v>
      </c>
      <c r="E23" s="187">
        <f t="shared" si="41"/>
        <v>0</v>
      </c>
      <c r="F23" s="187">
        <f t="shared" si="42"/>
        <v>0</v>
      </c>
      <c r="G23" s="166"/>
      <c r="H23" s="13"/>
      <c r="I23" s="187">
        <f t="shared" si="43"/>
        <v>0</v>
      </c>
      <c r="J23" s="187">
        <f t="shared" si="44"/>
        <v>0</v>
      </c>
      <c r="K23" s="187">
        <f t="shared" si="45"/>
        <v>0</v>
      </c>
      <c r="L23" s="166"/>
      <c r="M23" s="13"/>
      <c r="N23" s="187">
        <f t="shared" si="46"/>
        <v>0</v>
      </c>
      <c r="O23" s="187">
        <f t="shared" si="47"/>
        <v>0</v>
      </c>
      <c r="P23" s="187">
        <f t="shared" si="48"/>
        <v>0</v>
      </c>
      <c r="Q23" s="166"/>
      <c r="R23" s="13"/>
      <c r="S23" s="187">
        <f t="shared" si="49"/>
        <v>0</v>
      </c>
      <c r="T23" s="187">
        <f t="shared" si="50"/>
        <v>0</v>
      </c>
      <c r="U23" s="166"/>
      <c r="V23" s="187">
        <f t="shared" si="10"/>
        <v>0</v>
      </c>
      <c r="W23" s="187">
        <f t="shared" si="38"/>
        <v>0</v>
      </c>
      <c r="X23" s="13">
        <f t="shared" si="51"/>
        <v>0</v>
      </c>
      <c r="Y23" s="13" t="s">
        <v>29</v>
      </c>
      <c r="Z23" s="13">
        <v>45</v>
      </c>
      <c r="AA23" s="241">
        <f t="shared" si="39"/>
        <v>0</v>
      </c>
    </row>
    <row r="24" spans="1:27">
      <c r="A24" s="12">
        <v>21</v>
      </c>
      <c r="B24" s="166"/>
      <c r="C24" s="13"/>
      <c r="D24" s="187">
        <f t="shared" si="40"/>
        <v>0</v>
      </c>
      <c r="E24" s="187">
        <f t="shared" si="41"/>
        <v>0</v>
      </c>
      <c r="F24" s="187">
        <f t="shared" si="42"/>
        <v>0</v>
      </c>
      <c r="G24" s="166"/>
      <c r="H24" s="13"/>
      <c r="I24" s="187">
        <f t="shared" si="43"/>
        <v>0</v>
      </c>
      <c r="J24" s="187">
        <f t="shared" si="44"/>
        <v>0</v>
      </c>
      <c r="K24" s="187">
        <f t="shared" si="45"/>
        <v>0</v>
      </c>
      <c r="L24" s="166"/>
      <c r="M24" s="13"/>
      <c r="N24" s="187">
        <f t="shared" si="46"/>
        <v>0</v>
      </c>
      <c r="O24" s="187">
        <f t="shared" si="47"/>
        <v>0</v>
      </c>
      <c r="P24" s="187">
        <f t="shared" si="48"/>
        <v>0</v>
      </c>
      <c r="Q24" s="166"/>
      <c r="R24" s="13"/>
      <c r="S24" s="187">
        <f t="shared" si="49"/>
        <v>0</v>
      </c>
      <c r="T24" s="187">
        <f t="shared" si="50"/>
        <v>0</v>
      </c>
      <c r="U24" s="166"/>
      <c r="V24" s="187">
        <f t="shared" si="10"/>
        <v>0</v>
      </c>
      <c r="W24" s="187">
        <f t="shared" si="38"/>
        <v>0</v>
      </c>
      <c r="X24" s="13">
        <f t="shared" si="51"/>
        <v>0</v>
      </c>
      <c r="Y24" s="13" t="s">
        <v>29</v>
      </c>
      <c r="Z24" s="13">
        <v>45</v>
      </c>
      <c r="AA24" s="241">
        <f t="shared" si="39"/>
        <v>0</v>
      </c>
    </row>
    <row r="25" spans="1:27">
      <c r="A25" s="12">
        <v>22</v>
      </c>
      <c r="B25" s="166"/>
      <c r="C25" s="13"/>
      <c r="D25" s="187">
        <f t="shared" si="40"/>
        <v>0</v>
      </c>
      <c r="E25" s="187">
        <f t="shared" si="41"/>
        <v>0</v>
      </c>
      <c r="F25" s="187">
        <f t="shared" si="42"/>
        <v>0</v>
      </c>
      <c r="G25" s="166"/>
      <c r="H25" s="13"/>
      <c r="I25" s="187">
        <f t="shared" si="43"/>
        <v>0</v>
      </c>
      <c r="J25" s="187">
        <f t="shared" si="44"/>
        <v>0</v>
      </c>
      <c r="K25" s="187">
        <f t="shared" si="45"/>
        <v>0</v>
      </c>
      <c r="L25" s="166"/>
      <c r="M25" s="13"/>
      <c r="N25" s="187">
        <f t="shared" si="46"/>
        <v>0</v>
      </c>
      <c r="O25" s="187">
        <f t="shared" si="47"/>
        <v>0</v>
      </c>
      <c r="P25" s="187">
        <f t="shared" si="48"/>
        <v>0</v>
      </c>
      <c r="Q25" s="166"/>
      <c r="R25" s="13"/>
      <c r="S25" s="187">
        <f t="shared" si="49"/>
        <v>0</v>
      </c>
      <c r="T25" s="187">
        <f t="shared" si="50"/>
        <v>0</v>
      </c>
      <c r="U25" s="166"/>
      <c r="V25" s="187">
        <f t="shared" si="10"/>
        <v>0</v>
      </c>
      <c r="W25" s="187">
        <f t="shared" si="38"/>
        <v>0</v>
      </c>
      <c r="X25" s="13">
        <f t="shared" si="51"/>
        <v>0</v>
      </c>
      <c r="Y25" s="13" t="s">
        <v>29</v>
      </c>
      <c r="Z25" s="13">
        <v>45</v>
      </c>
      <c r="AA25" s="241">
        <f t="shared" si="39"/>
        <v>0</v>
      </c>
    </row>
    <row r="26" spans="1:27">
      <c r="A26" s="12">
        <v>23</v>
      </c>
      <c r="B26" s="166"/>
      <c r="C26" s="13"/>
      <c r="D26" s="187">
        <f t="shared" si="40"/>
        <v>0</v>
      </c>
      <c r="E26" s="187">
        <f t="shared" si="41"/>
        <v>0</v>
      </c>
      <c r="F26" s="187">
        <f t="shared" si="42"/>
        <v>0</v>
      </c>
      <c r="G26" s="166"/>
      <c r="H26" s="13"/>
      <c r="I26" s="187">
        <f t="shared" si="43"/>
        <v>0</v>
      </c>
      <c r="J26" s="187">
        <f t="shared" si="44"/>
        <v>0</v>
      </c>
      <c r="K26" s="187">
        <f t="shared" si="45"/>
        <v>0</v>
      </c>
      <c r="L26" s="166"/>
      <c r="M26" s="13"/>
      <c r="N26" s="187">
        <f t="shared" si="46"/>
        <v>0</v>
      </c>
      <c r="O26" s="187">
        <f t="shared" si="47"/>
        <v>0</v>
      </c>
      <c r="P26" s="187">
        <f t="shared" si="48"/>
        <v>0</v>
      </c>
      <c r="Q26" s="166"/>
      <c r="R26" s="13"/>
      <c r="S26" s="187">
        <f t="shared" si="49"/>
        <v>0</v>
      </c>
      <c r="T26" s="187">
        <f t="shared" si="50"/>
        <v>0</v>
      </c>
      <c r="U26" s="166"/>
      <c r="V26" s="187">
        <f t="shared" si="10"/>
        <v>0</v>
      </c>
      <c r="W26" s="187">
        <f t="shared" si="38"/>
        <v>0</v>
      </c>
      <c r="X26" s="13">
        <f t="shared" si="51"/>
        <v>0</v>
      </c>
      <c r="Y26" s="13" t="s">
        <v>29</v>
      </c>
      <c r="Z26" s="13">
        <v>45</v>
      </c>
      <c r="AA26" s="241">
        <f t="shared" si="39"/>
        <v>0</v>
      </c>
    </row>
    <row r="27" spans="1:27">
      <c r="A27" s="12">
        <v>24</v>
      </c>
      <c r="B27" s="166"/>
      <c r="C27" s="13"/>
      <c r="D27" s="187">
        <f t="shared" si="40"/>
        <v>0</v>
      </c>
      <c r="E27" s="187">
        <f t="shared" si="41"/>
        <v>0</v>
      </c>
      <c r="F27" s="187">
        <f t="shared" si="42"/>
        <v>0</v>
      </c>
      <c r="G27" s="166"/>
      <c r="H27" s="13"/>
      <c r="I27" s="187">
        <f t="shared" si="43"/>
        <v>0</v>
      </c>
      <c r="J27" s="187">
        <f t="shared" si="44"/>
        <v>0</v>
      </c>
      <c r="K27" s="187">
        <f t="shared" si="45"/>
        <v>0</v>
      </c>
      <c r="L27" s="166"/>
      <c r="M27" s="13"/>
      <c r="N27" s="187">
        <f t="shared" si="46"/>
        <v>0</v>
      </c>
      <c r="O27" s="187">
        <f t="shared" si="47"/>
        <v>0</v>
      </c>
      <c r="P27" s="187">
        <f t="shared" si="48"/>
        <v>0</v>
      </c>
      <c r="Q27" s="166"/>
      <c r="R27" s="13"/>
      <c r="S27" s="187">
        <f t="shared" si="49"/>
        <v>0</v>
      </c>
      <c r="T27" s="187">
        <f t="shared" si="50"/>
        <v>0</v>
      </c>
      <c r="U27" s="166"/>
      <c r="V27" s="187">
        <f t="shared" si="10"/>
        <v>0</v>
      </c>
      <c r="W27" s="187">
        <f t="shared" si="38"/>
        <v>0</v>
      </c>
      <c r="X27" s="13">
        <f t="shared" si="51"/>
        <v>0</v>
      </c>
      <c r="Y27" s="13" t="s">
        <v>29</v>
      </c>
      <c r="Z27" s="13">
        <v>45</v>
      </c>
      <c r="AA27" s="241">
        <f t="shared" si="39"/>
        <v>0</v>
      </c>
    </row>
    <row r="28" spans="1:27">
      <c r="A28" s="12">
        <v>25</v>
      </c>
      <c r="B28" s="166"/>
      <c r="C28" s="13"/>
      <c r="D28" s="187">
        <f t="shared" si="40"/>
        <v>0</v>
      </c>
      <c r="E28" s="187">
        <f t="shared" si="41"/>
        <v>0</v>
      </c>
      <c r="F28" s="187">
        <f t="shared" si="42"/>
        <v>0</v>
      </c>
      <c r="G28" s="166"/>
      <c r="H28" s="13"/>
      <c r="I28" s="187">
        <f t="shared" si="43"/>
        <v>0</v>
      </c>
      <c r="J28" s="187">
        <f t="shared" si="44"/>
        <v>0</v>
      </c>
      <c r="K28" s="187">
        <f t="shared" si="45"/>
        <v>0</v>
      </c>
      <c r="L28" s="166"/>
      <c r="M28" s="13"/>
      <c r="N28" s="187">
        <f t="shared" si="46"/>
        <v>0</v>
      </c>
      <c r="O28" s="187">
        <f t="shared" si="47"/>
        <v>0</v>
      </c>
      <c r="P28" s="187">
        <f t="shared" si="48"/>
        <v>0</v>
      </c>
      <c r="Q28" s="166"/>
      <c r="R28" s="13"/>
      <c r="S28" s="187">
        <f t="shared" si="49"/>
        <v>0</v>
      </c>
      <c r="T28" s="187">
        <f t="shared" si="50"/>
        <v>0</v>
      </c>
      <c r="U28" s="166"/>
      <c r="V28" s="187">
        <f t="shared" si="10"/>
        <v>0</v>
      </c>
      <c r="W28" s="187">
        <f t="shared" si="38"/>
        <v>0</v>
      </c>
      <c r="X28" s="13">
        <f t="shared" si="51"/>
        <v>0</v>
      </c>
      <c r="Y28" s="13" t="s">
        <v>29</v>
      </c>
      <c r="Z28" s="13">
        <v>45</v>
      </c>
      <c r="AA28" s="241">
        <f t="shared" si="39"/>
        <v>0</v>
      </c>
    </row>
    <row r="29" spans="1:27">
      <c r="A29" s="12">
        <v>26</v>
      </c>
      <c r="B29" s="166"/>
      <c r="C29" s="13"/>
      <c r="D29" s="187">
        <f t="shared" si="40"/>
        <v>0</v>
      </c>
      <c r="E29" s="187">
        <f t="shared" si="41"/>
        <v>0</v>
      </c>
      <c r="F29" s="187">
        <f t="shared" si="42"/>
        <v>0</v>
      </c>
      <c r="G29" s="166"/>
      <c r="H29" s="13"/>
      <c r="I29" s="187">
        <f t="shared" si="43"/>
        <v>0</v>
      </c>
      <c r="J29" s="187">
        <f t="shared" si="44"/>
        <v>0</v>
      </c>
      <c r="K29" s="187">
        <f t="shared" si="45"/>
        <v>0</v>
      </c>
      <c r="L29" s="166"/>
      <c r="M29" s="13"/>
      <c r="N29" s="187">
        <f t="shared" si="46"/>
        <v>0</v>
      </c>
      <c r="O29" s="187">
        <f t="shared" si="47"/>
        <v>0</v>
      </c>
      <c r="P29" s="187">
        <f t="shared" si="48"/>
        <v>0</v>
      </c>
      <c r="Q29" s="166"/>
      <c r="R29" s="13"/>
      <c r="S29" s="187">
        <f t="shared" si="49"/>
        <v>0</v>
      </c>
      <c r="T29" s="187">
        <f t="shared" si="50"/>
        <v>0</v>
      </c>
      <c r="U29" s="166"/>
      <c r="V29" s="187">
        <f t="shared" si="10"/>
        <v>0</v>
      </c>
      <c r="W29" s="187">
        <f t="shared" si="38"/>
        <v>0</v>
      </c>
      <c r="X29" s="13">
        <f t="shared" si="51"/>
        <v>0</v>
      </c>
      <c r="Y29" s="13" t="s">
        <v>29</v>
      </c>
      <c r="Z29" s="13">
        <v>45</v>
      </c>
      <c r="AA29" s="241">
        <f t="shared" si="39"/>
        <v>0</v>
      </c>
    </row>
    <row r="30" spans="1:27">
      <c r="A30" s="12">
        <v>27</v>
      </c>
      <c r="B30" s="166"/>
      <c r="C30" s="13"/>
      <c r="D30" s="187">
        <f t="shared" si="40"/>
        <v>0</v>
      </c>
      <c r="E30" s="187">
        <f t="shared" si="41"/>
        <v>0</v>
      </c>
      <c r="F30" s="187">
        <f t="shared" si="42"/>
        <v>0</v>
      </c>
      <c r="G30" s="166"/>
      <c r="H30" s="13"/>
      <c r="I30" s="187">
        <f t="shared" si="43"/>
        <v>0</v>
      </c>
      <c r="J30" s="187">
        <f t="shared" si="44"/>
        <v>0</v>
      </c>
      <c r="K30" s="187">
        <f t="shared" si="45"/>
        <v>0</v>
      </c>
      <c r="L30" s="166"/>
      <c r="M30" s="13"/>
      <c r="N30" s="187">
        <f t="shared" si="46"/>
        <v>0</v>
      </c>
      <c r="O30" s="187">
        <f t="shared" si="47"/>
        <v>0</v>
      </c>
      <c r="P30" s="187">
        <f t="shared" si="48"/>
        <v>0</v>
      </c>
      <c r="Q30" s="166"/>
      <c r="R30" s="13"/>
      <c r="S30" s="187">
        <f t="shared" si="49"/>
        <v>0</v>
      </c>
      <c r="T30" s="187">
        <f t="shared" si="50"/>
        <v>0</v>
      </c>
      <c r="U30" s="166"/>
      <c r="V30" s="187">
        <f t="shared" si="10"/>
        <v>0</v>
      </c>
      <c r="W30" s="187">
        <f t="shared" si="38"/>
        <v>0</v>
      </c>
      <c r="X30" s="13">
        <f t="shared" si="51"/>
        <v>0</v>
      </c>
      <c r="Y30" s="13" t="s">
        <v>29</v>
      </c>
      <c r="Z30" s="13">
        <v>45</v>
      </c>
      <c r="AA30" s="241">
        <f t="shared" si="39"/>
        <v>0</v>
      </c>
    </row>
    <row r="31" spans="1:27">
      <c r="A31" s="12">
        <v>28</v>
      </c>
      <c r="B31" s="166"/>
      <c r="C31" s="13"/>
      <c r="D31" s="187">
        <f t="shared" si="40"/>
        <v>0</v>
      </c>
      <c r="E31" s="187">
        <f t="shared" si="41"/>
        <v>0</v>
      </c>
      <c r="F31" s="187">
        <f t="shared" si="42"/>
        <v>0</v>
      </c>
      <c r="G31" s="166"/>
      <c r="H31" s="13"/>
      <c r="I31" s="187">
        <f t="shared" si="43"/>
        <v>0</v>
      </c>
      <c r="J31" s="187">
        <f t="shared" si="44"/>
        <v>0</v>
      </c>
      <c r="K31" s="187">
        <f t="shared" si="45"/>
        <v>0</v>
      </c>
      <c r="L31" s="166"/>
      <c r="M31" s="13"/>
      <c r="N31" s="187">
        <f t="shared" si="46"/>
        <v>0</v>
      </c>
      <c r="O31" s="187">
        <f t="shared" si="47"/>
        <v>0</v>
      </c>
      <c r="P31" s="187">
        <f t="shared" si="48"/>
        <v>0</v>
      </c>
      <c r="Q31" s="166"/>
      <c r="R31" s="13"/>
      <c r="S31" s="187">
        <f t="shared" si="49"/>
        <v>0</v>
      </c>
      <c r="T31" s="187">
        <f t="shared" si="50"/>
        <v>0</v>
      </c>
      <c r="U31" s="166"/>
      <c r="V31" s="187">
        <f t="shared" si="10"/>
        <v>0</v>
      </c>
      <c r="W31" s="187">
        <f t="shared" si="38"/>
        <v>0</v>
      </c>
      <c r="X31" s="13">
        <f t="shared" si="51"/>
        <v>0</v>
      </c>
      <c r="Y31" s="13" t="s">
        <v>29</v>
      </c>
      <c r="Z31" s="13">
        <v>45</v>
      </c>
      <c r="AA31" s="241">
        <f t="shared" si="39"/>
        <v>0</v>
      </c>
    </row>
    <row r="32" spans="1:27">
      <c r="A32" s="12">
        <v>29</v>
      </c>
      <c r="B32" s="166"/>
      <c r="C32" s="13"/>
      <c r="D32" s="187">
        <f t="shared" si="40"/>
        <v>0</v>
      </c>
      <c r="E32" s="187">
        <f t="shared" si="41"/>
        <v>0</v>
      </c>
      <c r="F32" s="187">
        <f t="shared" si="42"/>
        <v>0</v>
      </c>
      <c r="G32" s="166"/>
      <c r="H32" s="13"/>
      <c r="I32" s="187">
        <f t="shared" si="43"/>
        <v>0</v>
      </c>
      <c r="J32" s="187">
        <f t="shared" si="44"/>
        <v>0</v>
      </c>
      <c r="K32" s="187">
        <f t="shared" si="45"/>
        <v>0</v>
      </c>
      <c r="L32" s="166"/>
      <c r="M32" s="13"/>
      <c r="N32" s="187">
        <f t="shared" si="46"/>
        <v>0</v>
      </c>
      <c r="O32" s="187">
        <f t="shared" si="47"/>
        <v>0</v>
      </c>
      <c r="P32" s="187">
        <f t="shared" si="48"/>
        <v>0</v>
      </c>
      <c r="Q32" s="166"/>
      <c r="R32" s="13"/>
      <c r="S32" s="187">
        <f t="shared" si="49"/>
        <v>0</v>
      </c>
      <c r="T32" s="187">
        <f t="shared" si="50"/>
        <v>0</v>
      </c>
      <c r="U32" s="166"/>
      <c r="V32" s="187">
        <f t="shared" si="10"/>
        <v>0</v>
      </c>
      <c r="W32" s="187">
        <f t="shared" si="38"/>
        <v>0</v>
      </c>
      <c r="X32" s="13">
        <f t="shared" si="51"/>
        <v>0</v>
      </c>
      <c r="Y32" s="13" t="s">
        <v>29</v>
      </c>
      <c r="Z32" s="13">
        <v>45</v>
      </c>
      <c r="AA32" s="241">
        <f t="shared" si="39"/>
        <v>0</v>
      </c>
    </row>
    <row r="33" spans="1:27">
      <c r="A33" s="12">
        <v>30</v>
      </c>
      <c r="B33" s="166"/>
      <c r="C33" s="13"/>
      <c r="D33" s="187">
        <f t="shared" si="40"/>
        <v>0</v>
      </c>
      <c r="E33" s="187">
        <f t="shared" si="41"/>
        <v>0</v>
      </c>
      <c r="F33" s="187">
        <f t="shared" si="42"/>
        <v>0</v>
      </c>
      <c r="G33" s="166"/>
      <c r="H33" s="13"/>
      <c r="I33" s="187">
        <f t="shared" si="43"/>
        <v>0</v>
      </c>
      <c r="J33" s="187">
        <f t="shared" si="44"/>
        <v>0</v>
      </c>
      <c r="K33" s="187">
        <f t="shared" si="45"/>
        <v>0</v>
      </c>
      <c r="L33" s="166"/>
      <c r="M33" s="13"/>
      <c r="N33" s="187">
        <f t="shared" si="46"/>
        <v>0</v>
      </c>
      <c r="O33" s="187">
        <f t="shared" si="47"/>
        <v>0</v>
      </c>
      <c r="P33" s="187">
        <f t="shared" si="48"/>
        <v>0</v>
      </c>
      <c r="Q33" s="166"/>
      <c r="R33" s="13"/>
      <c r="S33" s="187">
        <f t="shared" si="49"/>
        <v>0</v>
      </c>
      <c r="T33" s="187">
        <f t="shared" si="50"/>
        <v>0</v>
      </c>
      <c r="U33" s="166"/>
      <c r="V33" s="187">
        <f t="shared" si="10"/>
        <v>0</v>
      </c>
      <c r="W33" s="187">
        <f t="shared" si="38"/>
        <v>0</v>
      </c>
      <c r="X33" s="13">
        <f t="shared" si="51"/>
        <v>0</v>
      </c>
      <c r="Y33" s="13" t="s">
        <v>29</v>
      </c>
      <c r="Z33" s="13">
        <v>45</v>
      </c>
      <c r="AA33" s="241">
        <f t="shared" si="39"/>
        <v>0</v>
      </c>
    </row>
    <row r="34" spans="1:27">
      <c r="A34" s="12">
        <v>31</v>
      </c>
      <c r="B34" s="166"/>
      <c r="C34" s="13"/>
      <c r="D34" s="187">
        <f t="shared" si="40"/>
        <v>0</v>
      </c>
      <c r="E34" s="187">
        <f t="shared" si="41"/>
        <v>0</v>
      </c>
      <c r="F34" s="187">
        <f t="shared" si="42"/>
        <v>0</v>
      </c>
      <c r="G34" s="166"/>
      <c r="H34" s="13"/>
      <c r="I34" s="187">
        <f t="shared" si="43"/>
        <v>0</v>
      </c>
      <c r="J34" s="187">
        <f t="shared" si="44"/>
        <v>0</v>
      </c>
      <c r="K34" s="187">
        <f t="shared" si="45"/>
        <v>0</v>
      </c>
      <c r="L34" s="166"/>
      <c r="M34" s="13"/>
      <c r="N34" s="187">
        <f t="shared" si="46"/>
        <v>0</v>
      </c>
      <c r="O34" s="187">
        <f t="shared" si="47"/>
        <v>0</v>
      </c>
      <c r="P34" s="187">
        <f t="shared" si="48"/>
        <v>0</v>
      </c>
      <c r="Q34" s="166"/>
      <c r="R34" s="13"/>
      <c r="S34" s="187">
        <f t="shared" si="49"/>
        <v>0</v>
      </c>
      <c r="T34" s="187">
        <f t="shared" si="50"/>
        <v>0</v>
      </c>
      <c r="U34" s="166"/>
      <c r="V34" s="187">
        <f t="shared" si="10"/>
        <v>0</v>
      </c>
      <c r="W34" s="187">
        <f t="shared" si="38"/>
        <v>0</v>
      </c>
      <c r="X34" s="13">
        <f t="shared" si="51"/>
        <v>0</v>
      </c>
      <c r="Y34" s="13" t="s">
        <v>29</v>
      </c>
      <c r="Z34" s="13">
        <v>45</v>
      </c>
      <c r="AA34" s="241">
        <f t="shared" si="39"/>
        <v>0</v>
      </c>
    </row>
    <row r="35" spans="1:27">
      <c r="A35" s="12">
        <v>32</v>
      </c>
      <c r="B35" s="166"/>
      <c r="C35" s="13"/>
      <c r="D35" s="187">
        <f t="shared" si="40"/>
        <v>0</v>
      </c>
      <c r="E35" s="187">
        <f t="shared" si="41"/>
        <v>0</v>
      </c>
      <c r="F35" s="187">
        <f t="shared" si="42"/>
        <v>0</v>
      </c>
      <c r="G35" s="166"/>
      <c r="H35" s="13"/>
      <c r="I35" s="187">
        <f t="shared" si="43"/>
        <v>0</v>
      </c>
      <c r="J35" s="187">
        <f t="shared" si="44"/>
        <v>0</v>
      </c>
      <c r="K35" s="187">
        <f t="shared" si="45"/>
        <v>0</v>
      </c>
      <c r="L35" s="166"/>
      <c r="M35" s="13"/>
      <c r="N35" s="187">
        <f t="shared" si="46"/>
        <v>0</v>
      </c>
      <c r="O35" s="187">
        <f t="shared" si="47"/>
        <v>0</v>
      </c>
      <c r="P35" s="187">
        <f t="shared" si="48"/>
        <v>0</v>
      </c>
      <c r="Q35" s="166"/>
      <c r="R35" s="13"/>
      <c r="S35" s="187">
        <f t="shared" si="49"/>
        <v>0</v>
      </c>
      <c r="T35" s="187">
        <f t="shared" si="50"/>
        <v>0</v>
      </c>
      <c r="U35" s="166"/>
      <c r="V35" s="187">
        <f t="shared" si="10"/>
        <v>0</v>
      </c>
      <c r="W35" s="187">
        <f t="shared" si="38"/>
        <v>0</v>
      </c>
      <c r="X35" s="13">
        <f t="shared" si="51"/>
        <v>0</v>
      </c>
      <c r="Y35" s="13" t="s">
        <v>29</v>
      </c>
      <c r="Z35" s="13">
        <v>45</v>
      </c>
      <c r="AA35" s="241">
        <f t="shared" si="39"/>
        <v>0</v>
      </c>
    </row>
    <row r="36" spans="1:27">
      <c r="A36" s="12">
        <v>33</v>
      </c>
      <c r="B36" s="166"/>
      <c r="C36" s="13"/>
      <c r="D36" s="187">
        <f t="shared" si="40"/>
        <v>0</v>
      </c>
      <c r="E36" s="187">
        <f t="shared" si="41"/>
        <v>0</v>
      </c>
      <c r="F36" s="187">
        <f t="shared" si="42"/>
        <v>0</v>
      </c>
      <c r="G36" s="166"/>
      <c r="H36" s="13"/>
      <c r="I36" s="187">
        <f t="shared" si="43"/>
        <v>0</v>
      </c>
      <c r="J36" s="187">
        <f t="shared" si="44"/>
        <v>0</v>
      </c>
      <c r="K36" s="187">
        <f t="shared" si="45"/>
        <v>0</v>
      </c>
      <c r="L36" s="166"/>
      <c r="M36" s="13"/>
      <c r="N36" s="187">
        <f t="shared" si="46"/>
        <v>0</v>
      </c>
      <c r="O36" s="187">
        <f t="shared" si="47"/>
        <v>0</v>
      </c>
      <c r="P36" s="187">
        <f t="shared" si="48"/>
        <v>0</v>
      </c>
      <c r="Q36" s="166"/>
      <c r="R36" s="13"/>
      <c r="S36" s="187">
        <f t="shared" si="49"/>
        <v>0</v>
      </c>
      <c r="T36" s="187">
        <f t="shared" si="50"/>
        <v>0</v>
      </c>
      <c r="U36" s="166"/>
      <c r="V36" s="187">
        <f t="shared" si="10"/>
        <v>0</v>
      </c>
      <c r="W36" s="187">
        <f t="shared" si="38"/>
        <v>0</v>
      </c>
      <c r="X36" s="13">
        <f t="shared" si="51"/>
        <v>0</v>
      </c>
      <c r="Y36" s="13" t="s">
        <v>29</v>
      </c>
      <c r="Z36" s="13">
        <v>45</v>
      </c>
      <c r="AA36" s="241">
        <f t="shared" si="39"/>
        <v>0</v>
      </c>
    </row>
    <row r="37" spans="1:27">
      <c r="A37" s="12">
        <v>34</v>
      </c>
      <c r="B37" s="166"/>
      <c r="C37" s="13"/>
      <c r="D37" s="187">
        <f t="shared" si="40"/>
        <v>0</v>
      </c>
      <c r="E37" s="187">
        <f t="shared" si="41"/>
        <v>0</v>
      </c>
      <c r="F37" s="187">
        <f t="shared" si="42"/>
        <v>0</v>
      </c>
      <c r="G37" s="166"/>
      <c r="H37" s="13"/>
      <c r="I37" s="187">
        <f t="shared" si="43"/>
        <v>0</v>
      </c>
      <c r="J37" s="187">
        <f t="shared" si="44"/>
        <v>0</v>
      </c>
      <c r="K37" s="187">
        <f t="shared" si="45"/>
        <v>0</v>
      </c>
      <c r="L37" s="166"/>
      <c r="M37" s="13"/>
      <c r="N37" s="187">
        <f t="shared" si="46"/>
        <v>0</v>
      </c>
      <c r="O37" s="187">
        <f t="shared" si="47"/>
        <v>0</v>
      </c>
      <c r="P37" s="187">
        <f t="shared" si="48"/>
        <v>0</v>
      </c>
      <c r="Q37" s="166"/>
      <c r="R37" s="13"/>
      <c r="S37" s="187">
        <f t="shared" si="49"/>
        <v>0</v>
      </c>
      <c r="T37" s="187">
        <f t="shared" si="50"/>
        <v>0</v>
      </c>
      <c r="U37" s="166"/>
      <c r="V37" s="187">
        <f t="shared" si="10"/>
        <v>0</v>
      </c>
      <c r="W37" s="187">
        <f t="shared" si="38"/>
        <v>0</v>
      </c>
      <c r="X37" s="13">
        <f t="shared" si="51"/>
        <v>0</v>
      </c>
      <c r="Y37" s="13" t="s">
        <v>29</v>
      </c>
      <c r="Z37" s="13">
        <v>45</v>
      </c>
      <c r="AA37" s="241">
        <f t="shared" si="39"/>
        <v>0</v>
      </c>
    </row>
    <row r="38" spans="1:27">
      <c r="A38" s="12">
        <v>35</v>
      </c>
      <c r="B38" s="166"/>
      <c r="C38" s="13"/>
      <c r="D38" s="187">
        <f t="shared" si="40"/>
        <v>0</v>
      </c>
      <c r="E38" s="187">
        <f t="shared" si="41"/>
        <v>0</v>
      </c>
      <c r="F38" s="187">
        <f t="shared" si="42"/>
        <v>0</v>
      </c>
      <c r="G38" s="166"/>
      <c r="H38" s="13"/>
      <c r="I38" s="187">
        <f t="shared" si="43"/>
        <v>0</v>
      </c>
      <c r="J38" s="187">
        <f t="shared" si="44"/>
        <v>0</v>
      </c>
      <c r="K38" s="187">
        <f t="shared" si="45"/>
        <v>0</v>
      </c>
      <c r="L38" s="166"/>
      <c r="M38" s="13"/>
      <c r="N38" s="187">
        <f t="shared" si="46"/>
        <v>0</v>
      </c>
      <c r="O38" s="187">
        <f t="shared" si="47"/>
        <v>0</v>
      </c>
      <c r="P38" s="187">
        <f t="shared" si="48"/>
        <v>0</v>
      </c>
      <c r="Q38" s="166"/>
      <c r="R38" s="13"/>
      <c r="S38" s="187">
        <f t="shared" si="49"/>
        <v>0</v>
      </c>
      <c r="T38" s="187">
        <f t="shared" si="50"/>
        <v>0</v>
      </c>
      <c r="U38" s="166"/>
      <c r="V38" s="187">
        <f t="shared" si="10"/>
        <v>0</v>
      </c>
      <c r="W38" s="187">
        <f t="shared" si="38"/>
        <v>0</v>
      </c>
      <c r="X38" s="13">
        <f t="shared" si="51"/>
        <v>0</v>
      </c>
      <c r="Y38" s="13" t="s">
        <v>29</v>
      </c>
      <c r="Z38" s="13">
        <v>45</v>
      </c>
      <c r="AA38" s="241">
        <f t="shared" si="39"/>
        <v>0</v>
      </c>
    </row>
    <row r="39" spans="1:27">
      <c r="A39" s="12">
        <v>36</v>
      </c>
      <c r="B39" s="166"/>
      <c r="C39" s="13"/>
      <c r="D39" s="187">
        <f t="shared" si="40"/>
        <v>0</v>
      </c>
      <c r="E39" s="187">
        <f t="shared" si="41"/>
        <v>0</v>
      </c>
      <c r="F39" s="187">
        <f t="shared" si="42"/>
        <v>0</v>
      </c>
      <c r="G39" s="166"/>
      <c r="H39" s="13"/>
      <c r="I39" s="187">
        <f t="shared" si="43"/>
        <v>0</v>
      </c>
      <c r="J39" s="187">
        <f t="shared" si="44"/>
        <v>0</v>
      </c>
      <c r="K39" s="187">
        <f t="shared" si="45"/>
        <v>0</v>
      </c>
      <c r="L39" s="166"/>
      <c r="M39" s="13"/>
      <c r="N39" s="187">
        <f t="shared" si="46"/>
        <v>0</v>
      </c>
      <c r="O39" s="187">
        <f t="shared" si="47"/>
        <v>0</v>
      </c>
      <c r="P39" s="187">
        <f t="shared" si="48"/>
        <v>0</v>
      </c>
      <c r="Q39" s="166"/>
      <c r="R39" s="13"/>
      <c r="S39" s="187">
        <f t="shared" si="49"/>
        <v>0</v>
      </c>
      <c r="T39" s="187">
        <f t="shared" si="50"/>
        <v>0</v>
      </c>
      <c r="U39" s="166"/>
      <c r="V39" s="187">
        <f t="shared" si="10"/>
        <v>0</v>
      </c>
      <c r="W39" s="187">
        <f t="shared" si="38"/>
        <v>0</v>
      </c>
      <c r="X39" s="13">
        <f t="shared" si="51"/>
        <v>0</v>
      </c>
      <c r="Y39" s="13" t="s">
        <v>29</v>
      </c>
      <c r="Z39" s="13">
        <v>45</v>
      </c>
      <c r="AA39" s="241">
        <f t="shared" si="39"/>
        <v>0</v>
      </c>
    </row>
    <row r="40" spans="1:27">
      <c r="A40" s="12">
        <v>37</v>
      </c>
      <c r="B40" s="166"/>
      <c r="C40" s="13"/>
      <c r="D40" s="187">
        <f t="shared" si="40"/>
        <v>0</v>
      </c>
      <c r="E40" s="187">
        <f t="shared" si="41"/>
        <v>0</v>
      </c>
      <c r="F40" s="187">
        <f t="shared" si="42"/>
        <v>0</v>
      </c>
      <c r="G40" s="166"/>
      <c r="H40" s="13"/>
      <c r="I40" s="187">
        <f t="shared" si="43"/>
        <v>0</v>
      </c>
      <c r="J40" s="187">
        <f t="shared" si="44"/>
        <v>0</v>
      </c>
      <c r="K40" s="187">
        <f t="shared" si="45"/>
        <v>0</v>
      </c>
      <c r="L40" s="166"/>
      <c r="M40" s="13"/>
      <c r="N40" s="187">
        <f t="shared" si="46"/>
        <v>0</v>
      </c>
      <c r="O40" s="187">
        <f t="shared" si="47"/>
        <v>0</v>
      </c>
      <c r="P40" s="187">
        <f t="shared" si="48"/>
        <v>0</v>
      </c>
      <c r="Q40" s="166"/>
      <c r="R40" s="13"/>
      <c r="S40" s="187">
        <f t="shared" si="49"/>
        <v>0</v>
      </c>
      <c r="T40" s="187">
        <f t="shared" si="50"/>
        <v>0</v>
      </c>
      <c r="U40" s="166"/>
      <c r="V40" s="187">
        <f t="shared" si="10"/>
        <v>0</v>
      </c>
      <c r="W40" s="187">
        <f t="shared" si="38"/>
        <v>0</v>
      </c>
      <c r="X40" s="13">
        <f t="shared" si="51"/>
        <v>0</v>
      </c>
      <c r="Y40" s="13" t="s">
        <v>29</v>
      </c>
      <c r="Z40" s="13">
        <v>45</v>
      </c>
      <c r="AA40" s="241">
        <f t="shared" si="39"/>
        <v>0</v>
      </c>
    </row>
    <row r="41" spans="1:27">
      <c r="A41" s="12">
        <v>38</v>
      </c>
      <c r="B41" s="166"/>
      <c r="C41" s="13"/>
      <c r="D41" s="187">
        <f t="shared" si="40"/>
        <v>0</v>
      </c>
      <c r="E41" s="187">
        <f t="shared" si="41"/>
        <v>0</v>
      </c>
      <c r="F41" s="187">
        <f t="shared" si="42"/>
        <v>0</v>
      </c>
      <c r="G41" s="166"/>
      <c r="H41" s="13"/>
      <c r="I41" s="187">
        <f t="shared" si="43"/>
        <v>0</v>
      </c>
      <c r="J41" s="187">
        <f t="shared" si="44"/>
        <v>0</v>
      </c>
      <c r="K41" s="187">
        <f t="shared" si="45"/>
        <v>0</v>
      </c>
      <c r="L41" s="166"/>
      <c r="M41" s="13"/>
      <c r="N41" s="187">
        <f t="shared" si="46"/>
        <v>0</v>
      </c>
      <c r="O41" s="187">
        <f t="shared" si="47"/>
        <v>0</v>
      </c>
      <c r="P41" s="187">
        <f t="shared" si="48"/>
        <v>0</v>
      </c>
      <c r="Q41" s="166"/>
      <c r="R41" s="13"/>
      <c r="S41" s="187">
        <f t="shared" si="49"/>
        <v>0</v>
      </c>
      <c r="T41" s="187">
        <f t="shared" si="50"/>
        <v>0</v>
      </c>
      <c r="U41" s="166"/>
      <c r="V41" s="187">
        <f t="shared" si="10"/>
        <v>0</v>
      </c>
      <c r="W41" s="187">
        <f t="shared" si="38"/>
        <v>0</v>
      </c>
      <c r="X41" s="13">
        <f t="shared" si="51"/>
        <v>0</v>
      </c>
      <c r="Y41" s="13" t="s">
        <v>29</v>
      </c>
      <c r="Z41" s="13">
        <v>45</v>
      </c>
      <c r="AA41" s="241">
        <f t="shared" si="39"/>
        <v>0</v>
      </c>
    </row>
    <row r="42" spans="1:27">
      <c r="A42" s="12">
        <v>39</v>
      </c>
      <c r="B42" s="166"/>
      <c r="C42" s="13"/>
      <c r="D42" s="187">
        <f t="shared" si="40"/>
        <v>0</v>
      </c>
      <c r="E42" s="187">
        <f t="shared" si="41"/>
        <v>0</v>
      </c>
      <c r="F42" s="187">
        <f t="shared" si="42"/>
        <v>0</v>
      </c>
      <c r="G42" s="166"/>
      <c r="H42" s="13"/>
      <c r="I42" s="187">
        <f t="shared" si="43"/>
        <v>0</v>
      </c>
      <c r="J42" s="187">
        <f t="shared" si="44"/>
        <v>0</v>
      </c>
      <c r="K42" s="187">
        <f t="shared" si="45"/>
        <v>0</v>
      </c>
      <c r="L42" s="166"/>
      <c r="M42" s="13"/>
      <c r="N42" s="187">
        <f t="shared" si="46"/>
        <v>0</v>
      </c>
      <c r="O42" s="187">
        <f t="shared" si="47"/>
        <v>0</v>
      </c>
      <c r="P42" s="187">
        <f t="shared" si="48"/>
        <v>0</v>
      </c>
      <c r="Q42" s="166"/>
      <c r="R42" s="13"/>
      <c r="S42" s="187">
        <f t="shared" si="49"/>
        <v>0</v>
      </c>
      <c r="T42" s="187">
        <f t="shared" si="50"/>
        <v>0</v>
      </c>
      <c r="U42" s="166"/>
      <c r="V42" s="187">
        <f t="shared" si="10"/>
        <v>0</v>
      </c>
      <c r="W42" s="187">
        <f t="shared" si="38"/>
        <v>0</v>
      </c>
      <c r="X42" s="13">
        <f t="shared" si="51"/>
        <v>0</v>
      </c>
      <c r="Y42" s="13" t="s">
        <v>29</v>
      </c>
      <c r="Z42" s="13">
        <v>45</v>
      </c>
      <c r="AA42" s="241">
        <f t="shared" si="39"/>
        <v>0</v>
      </c>
    </row>
    <row r="43" spans="1:27">
      <c r="A43" s="12">
        <v>40</v>
      </c>
      <c r="B43" s="166"/>
      <c r="C43" s="13"/>
      <c r="D43" s="187">
        <f t="shared" si="40"/>
        <v>0</v>
      </c>
      <c r="E43" s="187">
        <f t="shared" si="41"/>
        <v>0</v>
      </c>
      <c r="F43" s="187">
        <f t="shared" si="42"/>
        <v>0</v>
      </c>
      <c r="G43" s="166"/>
      <c r="H43" s="13"/>
      <c r="I43" s="187">
        <f t="shared" si="43"/>
        <v>0</v>
      </c>
      <c r="J43" s="187">
        <f t="shared" si="44"/>
        <v>0</v>
      </c>
      <c r="K43" s="187">
        <f t="shared" si="45"/>
        <v>0</v>
      </c>
      <c r="L43" s="166"/>
      <c r="M43" s="13"/>
      <c r="N43" s="187">
        <f t="shared" si="46"/>
        <v>0</v>
      </c>
      <c r="O43" s="187">
        <f t="shared" si="47"/>
        <v>0</v>
      </c>
      <c r="P43" s="187">
        <f t="shared" si="48"/>
        <v>0</v>
      </c>
      <c r="Q43" s="166"/>
      <c r="R43" s="13"/>
      <c r="S43" s="187">
        <f t="shared" si="49"/>
        <v>0</v>
      </c>
      <c r="T43" s="187">
        <f t="shared" si="50"/>
        <v>0</v>
      </c>
      <c r="U43" s="166"/>
      <c r="V43" s="187">
        <f t="shared" si="10"/>
        <v>0</v>
      </c>
      <c r="W43" s="187">
        <f t="shared" si="38"/>
        <v>0</v>
      </c>
      <c r="X43" s="13">
        <f t="shared" si="51"/>
        <v>0</v>
      </c>
      <c r="Y43" s="13" t="s">
        <v>29</v>
      </c>
      <c r="Z43" s="13">
        <v>45</v>
      </c>
      <c r="AA43" s="241">
        <f t="shared" si="39"/>
        <v>0</v>
      </c>
    </row>
    <row r="44" spans="1:27">
      <c r="A44" s="12">
        <v>41</v>
      </c>
      <c r="B44" s="166"/>
      <c r="C44" s="13"/>
      <c r="D44" s="187">
        <f t="shared" si="40"/>
        <v>0</v>
      </c>
      <c r="E44" s="187">
        <f t="shared" si="41"/>
        <v>0</v>
      </c>
      <c r="F44" s="187">
        <f t="shared" si="42"/>
        <v>0</v>
      </c>
      <c r="G44" s="166"/>
      <c r="H44" s="13"/>
      <c r="I44" s="187">
        <f t="shared" si="43"/>
        <v>0</v>
      </c>
      <c r="J44" s="187">
        <f t="shared" si="44"/>
        <v>0</v>
      </c>
      <c r="K44" s="187">
        <f t="shared" si="45"/>
        <v>0</v>
      </c>
      <c r="L44" s="166"/>
      <c r="M44" s="13"/>
      <c r="N44" s="187">
        <f t="shared" si="46"/>
        <v>0</v>
      </c>
      <c r="O44" s="187">
        <f t="shared" si="47"/>
        <v>0</v>
      </c>
      <c r="P44" s="187">
        <f t="shared" si="48"/>
        <v>0</v>
      </c>
      <c r="Q44" s="166"/>
      <c r="R44" s="13"/>
      <c r="S44" s="187">
        <f t="shared" si="49"/>
        <v>0</v>
      </c>
      <c r="T44" s="187">
        <f t="shared" si="50"/>
        <v>0</v>
      </c>
      <c r="U44" s="166"/>
      <c r="V44" s="187">
        <f t="shared" si="10"/>
        <v>0</v>
      </c>
      <c r="W44" s="187">
        <f t="shared" si="38"/>
        <v>0</v>
      </c>
      <c r="X44" s="13">
        <f t="shared" si="51"/>
        <v>0</v>
      </c>
      <c r="Y44" s="13" t="s">
        <v>29</v>
      </c>
      <c r="Z44" s="13">
        <v>45</v>
      </c>
      <c r="AA44" s="241">
        <f t="shared" si="39"/>
        <v>0</v>
      </c>
    </row>
    <row r="45" spans="1:27">
      <c r="A45" s="12">
        <v>42</v>
      </c>
      <c r="B45" s="166"/>
      <c r="C45" s="13"/>
      <c r="D45" s="187">
        <f t="shared" si="40"/>
        <v>0</v>
      </c>
      <c r="E45" s="187">
        <f t="shared" si="41"/>
        <v>0</v>
      </c>
      <c r="F45" s="187">
        <f t="shared" si="42"/>
        <v>0</v>
      </c>
      <c r="G45" s="166"/>
      <c r="H45" s="13"/>
      <c r="I45" s="187">
        <f t="shared" si="43"/>
        <v>0</v>
      </c>
      <c r="J45" s="187">
        <f t="shared" si="44"/>
        <v>0</v>
      </c>
      <c r="K45" s="187">
        <f t="shared" si="45"/>
        <v>0</v>
      </c>
      <c r="L45" s="166"/>
      <c r="M45" s="13"/>
      <c r="N45" s="187">
        <f t="shared" si="46"/>
        <v>0</v>
      </c>
      <c r="O45" s="187">
        <f t="shared" si="47"/>
        <v>0</v>
      </c>
      <c r="P45" s="187">
        <f t="shared" si="48"/>
        <v>0</v>
      </c>
      <c r="Q45" s="166"/>
      <c r="R45" s="13"/>
      <c r="S45" s="187">
        <f t="shared" si="49"/>
        <v>0</v>
      </c>
      <c r="T45" s="187">
        <f t="shared" si="50"/>
        <v>0</v>
      </c>
      <c r="U45" s="166"/>
      <c r="V45" s="187">
        <f t="shared" si="10"/>
        <v>0</v>
      </c>
      <c r="W45" s="187">
        <f t="shared" si="38"/>
        <v>0</v>
      </c>
      <c r="X45" s="13">
        <f t="shared" si="51"/>
        <v>0</v>
      </c>
      <c r="Y45" s="13" t="s">
        <v>29</v>
      </c>
      <c r="Z45" s="13">
        <v>45</v>
      </c>
      <c r="AA45" s="241">
        <f t="shared" si="39"/>
        <v>0</v>
      </c>
    </row>
    <row r="46" spans="1:27">
      <c r="A46" s="12">
        <v>43</v>
      </c>
      <c r="B46" s="166"/>
      <c r="C46" s="13"/>
      <c r="D46" s="187">
        <f t="shared" si="40"/>
        <v>0</v>
      </c>
      <c r="E46" s="187">
        <f t="shared" si="41"/>
        <v>0</v>
      </c>
      <c r="F46" s="187">
        <f t="shared" si="42"/>
        <v>0</v>
      </c>
      <c r="G46" s="166"/>
      <c r="H46" s="13"/>
      <c r="I46" s="187">
        <f t="shared" si="43"/>
        <v>0</v>
      </c>
      <c r="J46" s="187">
        <f t="shared" si="44"/>
        <v>0</v>
      </c>
      <c r="K46" s="187">
        <f t="shared" si="45"/>
        <v>0</v>
      </c>
      <c r="L46" s="166"/>
      <c r="M46" s="13"/>
      <c r="N46" s="187">
        <f t="shared" si="46"/>
        <v>0</v>
      </c>
      <c r="O46" s="187">
        <f t="shared" si="47"/>
        <v>0</v>
      </c>
      <c r="P46" s="187">
        <f t="shared" si="48"/>
        <v>0</v>
      </c>
      <c r="Q46" s="166"/>
      <c r="R46" s="13"/>
      <c r="S46" s="187">
        <f t="shared" si="49"/>
        <v>0</v>
      </c>
      <c r="T46" s="187">
        <f t="shared" si="50"/>
        <v>0</v>
      </c>
      <c r="U46" s="166"/>
      <c r="V46" s="187">
        <f t="shared" si="10"/>
        <v>0</v>
      </c>
      <c r="W46" s="187">
        <f t="shared" si="38"/>
        <v>0</v>
      </c>
      <c r="X46" s="13">
        <f t="shared" si="51"/>
        <v>0</v>
      </c>
      <c r="Y46" s="13" t="s">
        <v>29</v>
      </c>
      <c r="Z46" s="13">
        <v>45</v>
      </c>
      <c r="AA46" s="241">
        <f t="shared" si="39"/>
        <v>0</v>
      </c>
    </row>
    <row r="47" spans="1:27">
      <c r="A47" s="12">
        <v>44</v>
      </c>
      <c r="B47" s="166"/>
      <c r="C47" s="13"/>
      <c r="D47" s="187">
        <f t="shared" si="40"/>
        <v>0</v>
      </c>
      <c r="E47" s="187">
        <f t="shared" si="41"/>
        <v>0</v>
      </c>
      <c r="F47" s="187">
        <f t="shared" si="42"/>
        <v>0</v>
      </c>
      <c r="G47" s="166"/>
      <c r="H47" s="13"/>
      <c r="I47" s="187">
        <f t="shared" si="43"/>
        <v>0</v>
      </c>
      <c r="J47" s="187">
        <f t="shared" si="44"/>
        <v>0</v>
      </c>
      <c r="K47" s="187">
        <f t="shared" si="45"/>
        <v>0</v>
      </c>
      <c r="L47" s="166"/>
      <c r="M47" s="13"/>
      <c r="N47" s="187">
        <f t="shared" si="46"/>
        <v>0</v>
      </c>
      <c r="O47" s="187">
        <f t="shared" si="47"/>
        <v>0</v>
      </c>
      <c r="P47" s="187">
        <f t="shared" si="48"/>
        <v>0</v>
      </c>
      <c r="Q47" s="166"/>
      <c r="R47" s="13"/>
      <c r="S47" s="187">
        <f t="shared" si="49"/>
        <v>0</v>
      </c>
      <c r="T47" s="187">
        <f t="shared" si="50"/>
        <v>0</v>
      </c>
      <c r="U47" s="166"/>
      <c r="V47" s="187">
        <f t="shared" si="10"/>
        <v>0</v>
      </c>
      <c r="W47" s="187">
        <f t="shared" si="38"/>
        <v>0</v>
      </c>
      <c r="X47" s="13">
        <f t="shared" si="51"/>
        <v>0</v>
      </c>
      <c r="Y47" s="13" t="s">
        <v>29</v>
      </c>
      <c r="Z47" s="13">
        <v>45</v>
      </c>
      <c r="AA47" s="241">
        <f t="shared" si="39"/>
        <v>0</v>
      </c>
    </row>
    <row r="48" spans="1:27">
      <c r="A48" s="12">
        <v>45</v>
      </c>
      <c r="B48" s="166"/>
      <c r="C48" s="13"/>
      <c r="D48" s="187">
        <f t="shared" si="40"/>
        <v>0</v>
      </c>
      <c r="E48" s="187">
        <f t="shared" si="41"/>
        <v>0</v>
      </c>
      <c r="F48" s="187">
        <f t="shared" si="42"/>
        <v>0</v>
      </c>
      <c r="G48" s="166"/>
      <c r="H48" s="13"/>
      <c r="I48" s="187">
        <f t="shared" si="43"/>
        <v>0</v>
      </c>
      <c r="J48" s="187">
        <f t="shared" si="44"/>
        <v>0</v>
      </c>
      <c r="K48" s="187">
        <f t="shared" si="45"/>
        <v>0</v>
      </c>
      <c r="L48" s="166"/>
      <c r="M48" s="13"/>
      <c r="N48" s="187">
        <f t="shared" si="46"/>
        <v>0</v>
      </c>
      <c r="O48" s="187">
        <f t="shared" si="47"/>
        <v>0</v>
      </c>
      <c r="P48" s="187">
        <f t="shared" si="48"/>
        <v>0</v>
      </c>
      <c r="Q48" s="166"/>
      <c r="R48" s="13"/>
      <c r="S48" s="187">
        <f t="shared" si="49"/>
        <v>0</v>
      </c>
      <c r="T48" s="187">
        <f t="shared" si="50"/>
        <v>0</v>
      </c>
      <c r="U48" s="166"/>
      <c r="V48" s="187">
        <f t="shared" si="10"/>
        <v>0</v>
      </c>
      <c r="W48" s="187">
        <f t="shared" si="38"/>
        <v>0</v>
      </c>
      <c r="X48" s="13">
        <f t="shared" si="51"/>
        <v>0</v>
      </c>
      <c r="Y48" s="13" t="s">
        <v>29</v>
      </c>
      <c r="Z48" s="13">
        <v>45</v>
      </c>
      <c r="AA48" s="241">
        <f t="shared" si="39"/>
        <v>0</v>
      </c>
    </row>
    <row r="49" spans="1:27">
      <c r="A49" s="12">
        <v>46</v>
      </c>
      <c r="B49" s="166"/>
      <c r="C49" s="13"/>
      <c r="D49" s="187">
        <f t="shared" si="40"/>
        <v>0</v>
      </c>
      <c r="E49" s="187">
        <f t="shared" si="41"/>
        <v>0</v>
      </c>
      <c r="F49" s="187">
        <f t="shared" si="42"/>
        <v>0</v>
      </c>
      <c r="G49" s="166"/>
      <c r="H49" s="13"/>
      <c r="I49" s="187">
        <f t="shared" si="43"/>
        <v>0</v>
      </c>
      <c r="J49" s="187">
        <f t="shared" si="44"/>
        <v>0</v>
      </c>
      <c r="K49" s="187">
        <f t="shared" si="45"/>
        <v>0</v>
      </c>
      <c r="L49" s="166"/>
      <c r="M49" s="13"/>
      <c r="N49" s="187">
        <f t="shared" si="46"/>
        <v>0</v>
      </c>
      <c r="O49" s="187">
        <f t="shared" si="47"/>
        <v>0</v>
      </c>
      <c r="P49" s="187">
        <f t="shared" si="48"/>
        <v>0</v>
      </c>
      <c r="Q49" s="166"/>
      <c r="R49" s="13"/>
      <c r="S49" s="187">
        <f t="shared" si="49"/>
        <v>0</v>
      </c>
      <c r="T49" s="187">
        <f t="shared" si="50"/>
        <v>0</v>
      </c>
      <c r="U49" s="166"/>
      <c r="V49" s="187">
        <f t="shared" si="10"/>
        <v>0</v>
      </c>
      <c r="W49" s="187">
        <f t="shared" si="38"/>
        <v>0</v>
      </c>
      <c r="X49" s="13">
        <f t="shared" si="51"/>
        <v>0</v>
      </c>
      <c r="Y49" s="13" t="s">
        <v>29</v>
      </c>
      <c r="Z49" s="13">
        <v>45</v>
      </c>
      <c r="AA49" s="241">
        <f t="shared" si="39"/>
        <v>0</v>
      </c>
    </row>
    <row r="50" spans="1:27">
      <c r="A50" s="12">
        <v>47</v>
      </c>
      <c r="B50" s="166"/>
      <c r="C50" s="13"/>
      <c r="D50" s="187">
        <f t="shared" si="40"/>
        <v>0</v>
      </c>
      <c r="E50" s="187">
        <f t="shared" si="41"/>
        <v>0</v>
      </c>
      <c r="F50" s="187">
        <f t="shared" si="42"/>
        <v>0</v>
      </c>
      <c r="G50" s="166"/>
      <c r="H50" s="13"/>
      <c r="I50" s="187">
        <f t="shared" si="43"/>
        <v>0</v>
      </c>
      <c r="J50" s="187">
        <f t="shared" si="44"/>
        <v>0</v>
      </c>
      <c r="K50" s="187">
        <f t="shared" si="45"/>
        <v>0</v>
      </c>
      <c r="L50" s="166"/>
      <c r="M50" s="13"/>
      <c r="N50" s="187">
        <f t="shared" si="46"/>
        <v>0</v>
      </c>
      <c r="O50" s="187">
        <f t="shared" si="47"/>
        <v>0</v>
      </c>
      <c r="P50" s="187">
        <f t="shared" si="48"/>
        <v>0</v>
      </c>
      <c r="Q50" s="166"/>
      <c r="R50" s="13"/>
      <c r="S50" s="187">
        <f t="shared" si="49"/>
        <v>0</v>
      </c>
      <c r="T50" s="187">
        <f t="shared" si="50"/>
        <v>0</v>
      </c>
      <c r="U50" s="166"/>
      <c r="V50" s="187">
        <f t="shared" si="10"/>
        <v>0</v>
      </c>
      <c r="W50" s="187">
        <f t="shared" si="38"/>
        <v>0</v>
      </c>
      <c r="X50" s="13">
        <f t="shared" si="51"/>
        <v>0</v>
      </c>
      <c r="Y50" s="13" t="s">
        <v>29</v>
      </c>
      <c r="Z50" s="13">
        <v>45</v>
      </c>
      <c r="AA50" s="241">
        <f t="shared" si="39"/>
        <v>0</v>
      </c>
    </row>
    <row r="51" spans="1:27">
      <c r="A51" s="12">
        <v>48</v>
      </c>
      <c r="B51" s="166"/>
      <c r="C51" s="13"/>
      <c r="D51" s="187">
        <f t="shared" si="40"/>
        <v>0</v>
      </c>
      <c r="E51" s="187">
        <f t="shared" si="41"/>
        <v>0</v>
      </c>
      <c r="F51" s="187">
        <f t="shared" si="42"/>
        <v>0</v>
      </c>
      <c r="G51" s="166"/>
      <c r="H51" s="13"/>
      <c r="I51" s="187">
        <f t="shared" si="43"/>
        <v>0</v>
      </c>
      <c r="J51" s="187">
        <f t="shared" si="44"/>
        <v>0</v>
      </c>
      <c r="K51" s="187">
        <f t="shared" si="45"/>
        <v>0</v>
      </c>
      <c r="L51" s="166"/>
      <c r="M51" s="13"/>
      <c r="N51" s="187">
        <f t="shared" si="46"/>
        <v>0</v>
      </c>
      <c r="O51" s="187">
        <f t="shared" si="47"/>
        <v>0</v>
      </c>
      <c r="P51" s="187">
        <f t="shared" si="48"/>
        <v>0</v>
      </c>
      <c r="Q51" s="166"/>
      <c r="R51" s="13"/>
      <c r="S51" s="187">
        <f t="shared" si="49"/>
        <v>0</v>
      </c>
      <c r="T51" s="187">
        <f t="shared" si="50"/>
        <v>0</v>
      </c>
      <c r="U51" s="166"/>
      <c r="V51" s="187">
        <f t="shared" si="10"/>
        <v>0</v>
      </c>
      <c r="W51" s="187">
        <f t="shared" si="38"/>
        <v>0</v>
      </c>
      <c r="X51" s="13">
        <f t="shared" si="51"/>
        <v>0</v>
      </c>
      <c r="Y51" s="13" t="s">
        <v>29</v>
      </c>
      <c r="Z51" s="13">
        <v>45</v>
      </c>
      <c r="AA51" s="241">
        <f t="shared" si="39"/>
        <v>0</v>
      </c>
    </row>
    <row r="52" spans="1:27">
      <c r="A52" s="12">
        <v>49</v>
      </c>
      <c r="B52" s="166"/>
      <c r="C52" s="13"/>
      <c r="D52" s="187">
        <f t="shared" si="40"/>
        <v>0</v>
      </c>
      <c r="E52" s="187">
        <f t="shared" si="41"/>
        <v>0</v>
      </c>
      <c r="F52" s="187">
        <f t="shared" si="42"/>
        <v>0</v>
      </c>
      <c r="G52" s="166"/>
      <c r="H52" s="13"/>
      <c r="I52" s="187">
        <f t="shared" si="43"/>
        <v>0</v>
      </c>
      <c r="J52" s="187">
        <f t="shared" si="44"/>
        <v>0</v>
      </c>
      <c r="K52" s="187">
        <f t="shared" si="45"/>
        <v>0</v>
      </c>
      <c r="L52" s="166"/>
      <c r="M52" s="13"/>
      <c r="N52" s="187">
        <f t="shared" si="46"/>
        <v>0</v>
      </c>
      <c r="O52" s="187">
        <f t="shared" si="47"/>
        <v>0</v>
      </c>
      <c r="P52" s="187">
        <f t="shared" si="48"/>
        <v>0</v>
      </c>
      <c r="Q52" s="166"/>
      <c r="R52" s="13"/>
      <c r="S52" s="187">
        <f t="shared" si="49"/>
        <v>0</v>
      </c>
      <c r="T52" s="187">
        <f t="shared" si="50"/>
        <v>0</v>
      </c>
      <c r="U52" s="166"/>
      <c r="V52" s="187">
        <f t="shared" si="10"/>
        <v>0</v>
      </c>
      <c r="W52" s="187">
        <f t="shared" si="38"/>
        <v>0</v>
      </c>
      <c r="X52" s="13">
        <f t="shared" si="51"/>
        <v>0</v>
      </c>
      <c r="Y52" s="13" t="s">
        <v>29</v>
      </c>
      <c r="Z52" s="13">
        <v>45</v>
      </c>
      <c r="AA52" s="241">
        <f t="shared" si="39"/>
        <v>0</v>
      </c>
    </row>
    <row r="53" spans="1:27">
      <c r="A53" s="12">
        <v>50</v>
      </c>
      <c r="B53" s="166"/>
      <c r="C53" s="13"/>
      <c r="D53" s="187">
        <f t="shared" si="40"/>
        <v>0</v>
      </c>
      <c r="E53" s="187">
        <f t="shared" si="41"/>
        <v>0</v>
      </c>
      <c r="F53" s="187">
        <f t="shared" si="42"/>
        <v>0</v>
      </c>
      <c r="G53" s="166"/>
      <c r="H53" s="13"/>
      <c r="I53" s="187">
        <f t="shared" si="43"/>
        <v>0</v>
      </c>
      <c r="J53" s="187">
        <f t="shared" si="44"/>
        <v>0</v>
      </c>
      <c r="K53" s="187">
        <f t="shared" si="45"/>
        <v>0</v>
      </c>
      <c r="L53" s="166"/>
      <c r="M53" s="13"/>
      <c r="N53" s="187">
        <f t="shared" si="46"/>
        <v>0</v>
      </c>
      <c r="O53" s="187">
        <f t="shared" si="47"/>
        <v>0</v>
      </c>
      <c r="P53" s="187">
        <f t="shared" si="48"/>
        <v>0</v>
      </c>
      <c r="Q53" s="166"/>
      <c r="R53" s="13"/>
      <c r="S53" s="187">
        <f t="shared" si="49"/>
        <v>0</v>
      </c>
      <c r="T53" s="187">
        <f t="shared" si="50"/>
        <v>0</v>
      </c>
      <c r="U53" s="166"/>
      <c r="V53" s="187">
        <f t="shared" si="10"/>
        <v>0</v>
      </c>
      <c r="W53" s="187">
        <f t="shared" si="38"/>
        <v>0</v>
      </c>
      <c r="X53" s="13">
        <f t="shared" si="51"/>
        <v>0</v>
      </c>
      <c r="Y53" s="13" t="s">
        <v>29</v>
      </c>
      <c r="Z53" s="13">
        <v>45</v>
      </c>
      <c r="AA53" s="241">
        <f t="shared" si="39"/>
        <v>0</v>
      </c>
    </row>
    <row r="54" spans="1:27">
      <c r="A54" s="12">
        <v>51</v>
      </c>
      <c r="B54" s="166"/>
      <c r="C54" s="13"/>
      <c r="D54" s="187">
        <f t="shared" si="40"/>
        <v>0</v>
      </c>
      <c r="E54" s="187">
        <f t="shared" si="41"/>
        <v>0</v>
      </c>
      <c r="F54" s="187">
        <f t="shared" si="42"/>
        <v>0</v>
      </c>
      <c r="G54" s="166"/>
      <c r="H54" s="13"/>
      <c r="I54" s="187">
        <f t="shared" si="43"/>
        <v>0</v>
      </c>
      <c r="J54" s="187">
        <f t="shared" si="44"/>
        <v>0</v>
      </c>
      <c r="K54" s="187">
        <f t="shared" si="45"/>
        <v>0</v>
      </c>
      <c r="L54" s="166"/>
      <c r="M54" s="13"/>
      <c r="N54" s="187">
        <f t="shared" si="46"/>
        <v>0</v>
      </c>
      <c r="O54" s="187">
        <f t="shared" si="47"/>
        <v>0</v>
      </c>
      <c r="P54" s="187">
        <f t="shared" si="48"/>
        <v>0</v>
      </c>
      <c r="Q54" s="166"/>
      <c r="R54" s="13"/>
      <c r="S54" s="187">
        <f t="shared" si="49"/>
        <v>0</v>
      </c>
      <c r="T54" s="187">
        <f t="shared" si="50"/>
        <v>0</v>
      </c>
      <c r="U54" s="166"/>
      <c r="V54" s="187">
        <f t="shared" si="10"/>
        <v>0</v>
      </c>
      <c r="W54" s="187">
        <f t="shared" si="38"/>
        <v>0</v>
      </c>
      <c r="X54" s="13">
        <f t="shared" si="51"/>
        <v>0</v>
      </c>
      <c r="Y54" s="13" t="s">
        <v>29</v>
      </c>
      <c r="Z54" s="13">
        <v>45</v>
      </c>
      <c r="AA54" s="241">
        <f t="shared" si="39"/>
        <v>0</v>
      </c>
    </row>
    <row r="55" spans="1:27">
      <c r="A55" s="12">
        <v>52</v>
      </c>
      <c r="B55" s="166"/>
      <c r="C55" s="13"/>
      <c r="D55" s="187">
        <f t="shared" si="40"/>
        <v>0</v>
      </c>
      <c r="E55" s="187">
        <f t="shared" si="41"/>
        <v>0</v>
      </c>
      <c r="F55" s="187">
        <f t="shared" si="42"/>
        <v>0</v>
      </c>
      <c r="G55" s="166"/>
      <c r="H55" s="13"/>
      <c r="I55" s="187">
        <f t="shared" si="43"/>
        <v>0</v>
      </c>
      <c r="J55" s="187">
        <f t="shared" si="44"/>
        <v>0</v>
      </c>
      <c r="K55" s="187">
        <f t="shared" si="45"/>
        <v>0</v>
      </c>
      <c r="L55" s="166"/>
      <c r="M55" s="13"/>
      <c r="N55" s="187">
        <f t="shared" si="46"/>
        <v>0</v>
      </c>
      <c r="O55" s="187">
        <f t="shared" si="47"/>
        <v>0</v>
      </c>
      <c r="P55" s="187">
        <f t="shared" si="48"/>
        <v>0</v>
      </c>
      <c r="Q55" s="166"/>
      <c r="R55" s="13"/>
      <c r="S55" s="187">
        <f t="shared" si="49"/>
        <v>0</v>
      </c>
      <c r="T55" s="187">
        <f t="shared" si="50"/>
        <v>0</v>
      </c>
      <c r="U55" s="166"/>
      <c r="V55" s="187">
        <f t="shared" si="10"/>
        <v>0</v>
      </c>
      <c r="W55" s="187">
        <f t="shared" si="38"/>
        <v>0</v>
      </c>
      <c r="X55" s="13">
        <f t="shared" si="51"/>
        <v>0</v>
      </c>
      <c r="Y55" s="13" t="s">
        <v>29</v>
      </c>
      <c r="Z55" s="13">
        <v>45</v>
      </c>
      <c r="AA55" s="241">
        <f t="shared" si="39"/>
        <v>0</v>
      </c>
    </row>
    <row r="56" spans="1:27">
      <c r="A56" s="12">
        <v>53</v>
      </c>
      <c r="B56" s="166"/>
      <c r="C56" s="13"/>
      <c r="D56" s="187">
        <f t="shared" si="40"/>
        <v>0</v>
      </c>
      <c r="E56" s="187">
        <f t="shared" si="41"/>
        <v>0</v>
      </c>
      <c r="F56" s="187">
        <f t="shared" si="42"/>
        <v>0</v>
      </c>
      <c r="G56" s="166"/>
      <c r="H56" s="13"/>
      <c r="I56" s="187">
        <f t="shared" si="43"/>
        <v>0</v>
      </c>
      <c r="J56" s="187">
        <f t="shared" si="44"/>
        <v>0</v>
      </c>
      <c r="K56" s="187">
        <f t="shared" si="45"/>
        <v>0</v>
      </c>
      <c r="L56" s="166"/>
      <c r="M56" s="13"/>
      <c r="N56" s="187">
        <f t="shared" si="46"/>
        <v>0</v>
      </c>
      <c r="O56" s="187">
        <f t="shared" si="47"/>
        <v>0</v>
      </c>
      <c r="P56" s="187">
        <f t="shared" si="48"/>
        <v>0</v>
      </c>
      <c r="Q56" s="166"/>
      <c r="R56" s="13"/>
      <c r="S56" s="187">
        <f t="shared" si="49"/>
        <v>0</v>
      </c>
      <c r="T56" s="187">
        <f t="shared" si="50"/>
        <v>0</v>
      </c>
      <c r="U56" s="166"/>
      <c r="V56" s="187">
        <f t="shared" si="10"/>
        <v>0</v>
      </c>
      <c r="W56" s="187">
        <f t="shared" si="38"/>
        <v>0</v>
      </c>
      <c r="X56" s="13">
        <f t="shared" si="51"/>
        <v>0</v>
      </c>
      <c r="Y56" s="13" t="s">
        <v>29</v>
      </c>
      <c r="Z56" s="13">
        <v>45</v>
      </c>
      <c r="AA56" s="241">
        <f t="shared" si="39"/>
        <v>0</v>
      </c>
    </row>
    <row r="57" spans="1:27">
      <c r="A57" s="12">
        <v>54</v>
      </c>
      <c r="B57" s="166"/>
      <c r="C57" s="13"/>
      <c r="D57" s="187">
        <f t="shared" si="40"/>
        <v>0</v>
      </c>
      <c r="E57" s="187">
        <f t="shared" si="41"/>
        <v>0</v>
      </c>
      <c r="F57" s="187">
        <f t="shared" si="42"/>
        <v>0</v>
      </c>
      <c r="G57" s="166"/>
      <c r="H57" s="13"/>
      <c r="I57" s="187">
        <f t="shared" si="43"/>
        <v>0</v>
      </c>
      <c r="J57" s="187">
        <f t="shared" si="44"/>
        <v>0</v>
      </c>
      <c r="K57" s="187">
        <f t="shared" si="45"/>
        <v>0</v>
      </c>
      <c r="L57" s="166"/>
      <c r="M57" s="13"/>
      <c r="N57" s="187">
        <f t="shared" si="46"/>
        <v>0</v>
      </c>
      <c r="O57" s="187">
        <f t="shared" si="47"/>
        <v>0</v>
      </c>
      <c r="P57" s="187">
        <f t="shared" si="48"/>
        <v>0</v>
      </c>
      <c r="Q57" s="166"/>
      <c r="R57" s="13"/>
      <c r="S57" s="187">
        <f t="shared" si="49"/>
        <v>0</v>
      </c>
      <c r="T57" s="187">
        <f t="shared" si="50"/>
        <v>0</v>
      </c>
      <c r="U57" s="166"/>
      <c r="V57" s="187">
        <f t="shared" si="10"/>
        <v>0</v>
      </c>
      <c r="W57" s="187">
        <f t="shared" si="38"/>
        <v>0</v>
      </c>
      <c r="X57" s="13">
        <f t="shared" si="51"/>
        <v>0</v>
      </c>
      <c r="Y57" s="13" t="s">
        <v>29</v>
      </c>
      <c r="Z57" s="13">
        <v>45</v>
      </c>
      <c r="AA57" s="241">
        <f t="shared" si="39"/>
        <v>0</v>
      </c>
    </row>
    <row r="58" spans="1:27">
      <c r="A58" s="12">
        <v>55</v>
      </c>
      <c r="B58" s="166"/>
      <c r="C58" s="13"/>
      <c r="D58" s="187">
        <f t="shared" si="40"/>
        <v>0</v>
      </c>
      <c r="E58" s="187">
        <f t="shared" si="41"/>
        <v>0</v>
      </c>
      <c r="F58" s="187">
        <f t="shared" si="42"/>
        <v>0</v>
      </c>
      <c r="G58" s="166"/>
      <c r="H58" s="13"/>
      <c r="I58" s="187">
        <f t="shared" si="43"/>
        <v>0</v>
      </c>
      <c r="J58" s="187">
        <f t="shared" si="44"/>
        <v>0</v>
      </c>
      <c r="K58" s="187">
        <f t="shared" si="45"/>
        <v>0</v>
      </c>
      <c r="L58" s="166"/>
      <c r="M58" s="13"/>
      <c r="N58" s="187">
        <f t="shared" si="46"/>
        <v>0</v>
      </c>
      <c r="O58" s="187">
        <f t="shared" si="47"/>
        <v>0</v>
      </c>
      <c r="P58" s="187">
        <f t="shared" si="48"/>
        <v>0</v>
      </c>
      <c r="Q58" s="166"/>
      <c r="R58" s="13"/>
      <c r="S58" s="187">
        <f t="shared" si="49"/>
        <v>0</v>
      </c>
      <c r="T58" s="187">
        <f t="shared" si="50"/>
        <v>0</v>
      </c>
      <c r="U58" s="166"/>
      <c r="V58" s="187">
        <f t="shared" si="10"/>
        <v>0</v>
      </c>
      <c r="W58" s="187">
        <f t="shared" si="38"/>
        <v>0</v>
      </c>
      <c r="X58" s="13">
        <f t="shared" si="51"/>
        <v>0</v>
      </c>
      <c r="Y58" s="13" t="s">
        <v>29</v>
      </c>
      <c r="Z58" s="13">
        <v>45</v>
      </c>
      <c r="AA58" s="241">
        <f t="shared" si="39"/>
        <v>0</v>
      </c>
    </row>
    <row r="59" spans="1:27">
      <c r="A59" s="12">
        <v>56</v>
      </c>
      <c r="B59" s="166"/>
      <c r="C59" s="13"/>
      <c r="D59" s="187">
        <f t="shared" si="40"/>
        <v>0</v>
      </c>
      <c r="E59" s="187">
        <f t="shared" si="41"/>
        <v>0</v>
      </c>
      <c r="F59" s="187">
        <f t="shared" si="42"/>
        <v>0</v>
      </c>
      <c r="G59" s="166"/>
      <c r="H59" s="13"/>
      <c r="I59" s="187">
        <f t="shared" si="43"/>
        <v>0</v>
      </c>
      <c r="J59" s="187">
        <f t="shared" si="44"/>
        <v>0</v>
      </c>
      <c r="K59" s="187">
        <f t="shared" si="45"/>
        <v>0</v>
      </c>
      <c r="L59" s="166"/>
      <c r="M59" s="13"/>
      <c r="N59" s="187">
        <f t="shared" si="46"/>
        <v>0</v>
      </c>
      <c r="O59" s="187">
        <f t="shared" si="47"/>
        <v>0</v>
      </c>
      <c r="P59" s="187">
        <f t="shared" si="48"/>
        <v>0</v>
      </c>
      <c r="Q59" s="166"/>
      <c r="R59" s="13"/>
      <c r="S59" s="187">
        <f t="shared" si="49"/>
        <v>0</v>
      </c>
      <c r="T59" s="187">
        <f t="shared" si="50"/>
        <v>0</v>
      </c>
      <c r="U59" s="166"/>
      <c r="V59" s="187">
        <f t="shared" si="10"/>
        <v>0</v>
      </c>
      <c r="W59" s="187">
        <f t="shared" si="38"/>
        <v>0</v>
      </c>
      <c r="X59" s="13">
        <f t="shared" si="51"/>
        <v>0</v>
      </c>
      <c r="Y59" s="13" t="s">
        <v>29</v>
      </c>
      <c r="Z59" s="13">
        <v>45</v>
      </c>
      <c r="AA59" s="241">
        <f t="shared" si="39"/>
        <v>0</v>
      </c>
    </row>
    <row r="60" spans="1:27">
      <c r="A60" s="12">
        <v>57</v>
      </c>
      <c r="B60" s="166"/>
      <c r="C60" s="13"/>
      <c r="D60" s="187">
        <f t="shared" si="40"/>
        <v>0</v>
      </c>
      <c r="E60" s="187">
        <f t="shared" si="41"/>
        <v>0</v>
      </c>
      <c r="F60" s="187">
        <f t="shared" si="42"/>
        <v>0</v>
      </c>
      <c r="G60" s="166"/>
      <c r="H60" s="13"/>
      <c r="I60" s="187">
        <f t="shared" si="43"/>
        <v>0</v>
      </c>
      <c r="J60" s="187">
        <f t="shared" si="44"/>
        <v>0</v>
      </c>
      <c r="K60" s="187">
        <f t="shared" si="45"/>
        <v>0</v>
      </c>
      <c r="L60" s="166"/>
      <c r="M60" s="13"/>
      <c r="N60" s="187">
        <f t="shared" si="46"/>
        <v>0</v>
      </c>
      <c r="O60" s="187">
        <f t="shared" si="47"/>
        <v>0</v>
      </c>
      <c r="P60" s="187">
        <f t="shared" si="48"/>
        <v>0</v>
      </c>
      <c r="Q60" s="166"/>
      <c r="R60" s="13"/>
      <c r="S60" s="187">
        <f t="shared" si="49"/>
        <v>0</v>
      </c>
      <c r="T60" s="187">
        <f t="shared" si="50"/>
        <v>0</v>
      </c>
      <c r="U60" s="166"/>
      <c r="V60" s="187">
        <f t="shared" si="10"/>
        <v>0</v>
      </c>
      <c r="W60" s="187">
        <f t="shared" si="38"/>
        <v>0</v>
      </c>
      <c r="X60" s="13">
        <f t="shared" si="51"/>
        <v>0</v>
      </c>
      <c r="Y60" s="13" t="s">
        <v>29</v>
      </c>
      <c r="Z60" s="13">
        <v>45</v>
      </c>
      <c r="AA60" s="241">
        <f t="shared" si="39"/>
        <v>0</v>
      </c>
    </row>
    <row r="61" spans="1:27">
      <c r="A61" s="12">
        <v>58</v>
      </c>
      <c r="B61" s="166"/>
      <c r="C61" s="13"/>
      <c r="D61" s="187">
        <f t="shared" si="40"/>
        <v>0</v>
      </c>
      <c r="E61" s="187">
        <f t="shared" si="41"/>
        <v>0</v>
      </c>
      <c r="F61" s="187">
        <f t="shared" si="42"/>
        <v>0</v>
      </c>
      <c r="G61" s="166"/>
      <c r="H61" s="13"/>
      <c r="I61" s="187">
        <f t="shared" si="43"/>
        <v>0</v>
      </c>
      <c r="J61" s="187">
        <f t="shared" si="44"/>
        <v>0</v>
      </c>
      <c r="K61" s="187">
        <f t="shared" si="45"/>
        <v>0</v>
      </c>
      <c r="L61" s="166"/>
      <c r="M61" s="13"/>
      <c r="N61" s="187">
        <f t="shared" si="46"/>
        <v>0</v>
      </c>
      <c r="O61" s="187">
        <f t="shared" si="47"/>
        <v>0</v>
      </c>
      <c r="P61" s="187">
        <f t="shared" si="48"/>
        <v>0</v>
      </c>
      <c r="Q61" s="166"/>
      <c r="R61" s="13"/>
      <c r="S61" s="187">
        <f t="shared" si="49"/>
        <v>0</v>
      </c>
      <c r="T61" s="187">
        <f t="shared" si="50"/>
        <v>0</v>
      </c>
      <c r="U61" s="166"/>
      <c r="V61" s="187">
        <f t="shared" si="10"/>
        <v>0</v>
      </c>
      <c r="W61" s="187">
        <f t="shared" si="38"/>
        <v>0</v>
      </c>
      <c r="X61" s="13">
        <f t="shared" si="51"/>
        <v>0</v>
      </c>
      <c r="Y61" s="13" t="s">
        <v>29</v>
      </c>
      <c r="Z61" s="13">
        <v>45</v>
      </c>
      <c r="AA61" s="241">
        <f t="shared" si="39"/>
        <v>0</v>
      </c>
    </row>
    <row r="62" spans="1:27">
      <c r="A62" s="12">
        <v>59</v>
      </c>
      <c r="B62" s="166"/>
      <c r="C62" s="13"/>
      <c r="D62" s="187">
        <f t="shared" si="40"/>
        <v>0</v>
      </c>
      <c r="E62" s="187">
        <f t="shared" si="41"/>
        <v>0</v>
      </c>
      <c r="F62" s="187">
        <f t="shared" si="42"/>
        <v>0</v>
      </c>
      <c r="G62" s="166"/>
      <c r="H62" s="13"/>
      <c r="I62" s="187">
        <f t="shared" si="43"/>
        <v>0</v>
      </c>
      <c r="J62" s="187">
        <f t="shared" si="44"/>
        <v>0</v>
      </c>
      <c r="K62" s="187">
        <f t="shared" si="45"/>
        <v>0</v>
      </c>
      <c r="L62" s="166"/>
      <c r="M62" s="13"/>
      <c r="N62" s="187">
        <f t="shared" si="46"/>
        <v>0</v>
      </c>
      <c r="O62" s="187">
        <f t="shared" si="47"/>
        <v>0</v>
      </c>
      <c r="P62" s="187">
        <f t="shared" si="48"/>
        <v>0</v>
      </c>
      <c r="Q62" s="166"/>
      <c r="R62" s="13"/>
      <c r="S62" s="187">
        <f t="shared" si="49"/>
        <v>0</v>
      </c>
      <c r="T62" s="187">
        <f t="shared" si="50"/>
        <v>0</v>
      </c>
      <c r="U62" s="166"/>
      <c r="V62" s="187">
        <f t="shared" si="10"/>
        <v>0</v>
      </c>
      <c r="W62" s="187">
        <f t="shared" si="38"/>
        <v>0</v>
      </c>
      <c r="X62" s="13">
        <f t="shared" si="51"/>
        <v>0</v>
      </c>
      <c r="Y62" s="13" t="s">
        <v>29</v>
      </c>
      <c r="Z62" s="13">
        <v>45</v>
      </c>
      <c r="AA62" s="241">
        <f t="shared" si="39"/>
        <v>0</v>
      </c>
    </row>
    <row r="63" spans="1:27">
      <c r="A63" s="12">
        <v>60</v>
      </c>
      <c r="B63" s="166"/>
      <c r="C63" s="13"/>
      <c r="D63" s="187">
        <f t="shared" si="40"/>
        <v>0</v>
      </c>
      <c r="E63" s="187">
        <f t="shared" si="41"/>
        <v>0</v>
      </c>
      <c r="F63" s="187">
        <f t="shared" si="42"/>
        <v>0</v>
      </c>
      <c r="G63" s="166"/>
      <c r="H63" s="13"/>
      <c r="I63" s="187">
        <f t="shared" si="43"/>
        <v>0</v>
      </c>
      <c r="J63" s="187">
        <f t="shared" si="44"/>
        <v>0</v>
      </c>
      <c r="K63" s="187">
        <f t="shared" si="45"/>
        <v>0</v>
      </c>
      <c r="L63" s="166"/>
      <c r="M63" s="13"/>
      <c r="N63" s="187">
        <f t="shared" si="46"/>
        <v>0</v>
      </c>
      <c r="O63" s="187">
        <f t="shared" si="47"/>
        <v>0</v>
      </c>
      <c r="P63" s="187">
        <f t="shared" si="48"/>
        <v>0</v>
      </c>
      <c r="Q63" s="166"/>
      <c r="R63" s="13"/>
      <c r="S63" s="187">
        <f t="shared" si="49"/>
        <v>0</v>
      </c>
      <c r="T63" s="187">
        <f t="shared" si="50"/>
        <v>0</v>
      </c>
      <c r="U63" s="166"/>
      <c r="V63" s="187">
        <f t="shared" si="10"/>
        <v>0</v>
      </c>
      <c r="W63" s="187">
        <f t="shared" si="38"/>
        <v>0</v>
      </c>
      <c r="X63" s="13">
        <f t="shared" si="51"/>
        <v>0</v>
      </c>
      <c r="Y63" s="13" t="s">
        <v>29</v>
      </c>
      <c r="Z63" s="13">
        <v>45</v>
      </c>
      <c r="AA63" s="241">
        <f t="shared" si="39"/>
        <v>0</v>
      </c>
    </row>
    <row r="64" spans="1:27">
      <c r="A64" s="12">
        <v>61</v>
      </c>
      <c r="B64" s="166"/>
      <c r="C64" s="13"/>
      <c r="D64" s="187">
        <f t="shared" si="40"/>
        <v>0</v>
      </c>
      <c r="E64" s="187">
        <f t="shared" si="41"/>
        <v>0</v>
      </c>
      <c r="F64" s="187">
        <f t="shared" si="42"/>
        <v>0</v>
      </c>
      <c r="G64" s="166"/>
      <c r="H64" s="13"/>
      <c r="I64" s="187">
        <f t="shared" si="43"/>
        <v>0</v>
      </c>
      <c r="J64" s="187">
        <f t="shared" si="44"/>
        <v>0</v>
      </c>
      <c r="K64" s="187">
        <f t="shared" si="45"/>
        <v>0</v>
      </c>
      <c r="L64" s="166"/>
      <c r="M64" s="13"/>
      <c r="N64" s="187">
        <f t="shared" si="46"/>
        <v>0</v>
      </c>
      <c r="O64" s="187">
        <f t="shared" si="47"/>
        <v>0</v>
      </c>
      <c r="P64" s="187">
        <f t="shared" si="48"/>
        <v>0</v>
      </c>
      <c r="Q64" s="166"/>
      <c r="R64" s="13"/>
      <c r="S64" s="187">
        <f t="shared" si="49"/>
        <v>0</v>
      </c>
      <c r="T64" s="187">
        <f t="shared" si="50"/>
        <v>0</v>
      </c>
      <c r="U64" s="166"/>
      <c r="V64" s="187">
        <f t="shared" si="10"/>
        <v>0</v>
      </c>
      <c r="W64" s="187">
        <f t="shared" si="38"/>
        <v>0</v>
      </c>
      <c r="X64" s="13">
        <f t="shared" si="51"/>
        <v>0</v>
      </c>
      <c r="Y64" s="13" t="s">
        <v>29</v>
      </c>
      <c r="Z64" s="13">
        <v>45</v>
      </c>
      <c r="AA64" s="241">
        <f t="shared" si="39"/>
        <v>0</v>
      </c>
    </row>
    <row r="65" spans="1:27">
      <c r="A65" s="12">
        <v>62</v>
      </c>
      <c r="B65" s="166"/>
      <c r="C65" s="13"/>
      <c r="D65" s="187">
        <f t="shared" si="40"/>
        <v>0</v>
      </c>
      <c r="E65" s="187">
        <f t="shared" si="41"/>
        <v>0</v>
      </c>
      <c r="F65" s="187">
        <f t="shared" si="42"/>
        <v>0</v>
      </c>
      <c r="G65" s="166"/>
      <c r="H65" s="13"/>
      <c r="I65" s="187">
        <f t="shared" si="43"/>
        <v>0</v>
      </c>
      <c r="J65" s="187">
        <f t="shared" si="44"/>
        <v>0</v>
      </c>
      <c r="K65" s="187">
        <f t="shared" si="45"/>
        <v>0</v>
      </c>
      <c r="L65" s="166"/>
      <c r="M65" s="13"/>
      <c r="N65" s="187">
        <f t="shared" si="46"/>
        <v>0</v>
      </c>
      <c r="O65" s="187">
        <f t="shared" si="47"/>
        <v>0</v>
      </c>
      <c r="P65" s="187">
        <f t="shared" si="48"/>
        <v>0</v>
      </c>
      <c r="Q65" s="166"/>
      <c r="R65" s="13"/>
      <c r="S65" s="187">
        <f t="shared" si="49"/>
        <v>0</v>
      </c>
      <c r="T65" s="187">
        <f t="shared" si="50"/>
        <v>0</v>
      </c>
      <c r="U65" s="166"/>
      <c r="V65" s="187">
        <f t="shared" si="10"/>
        <v>0</v>
      </c>
      <c r="W65" s="187">
        <f t="shared" si="38"/>
        <v>0</v>
      </c>
      <c r="X65" s="13">
        <f t="shared" si="51"/>
        <v>0</v>
      </c>
      <c r="Y65" s="13" t="s">
        <v>29</v>
      </c>
      <c r="Z65" s="13">
        <v>45</v>
      </c>
      <c r="AA65" s="241">
        <f t="shared" si="39"/>
        <v>0</v>
      </c>
    </row>
    <row r="66" spans="1:27">
      <c r="A66" s="12">
        <v>63</v>
      </c>
      <c r="B66" s="166"/>
      <c r="C66" s="13"/>
      <c r="D66" s="187">
        <f t="shared" si="40"/>
        <v>0</v>
      </c>
      <c r="E66" s="187">
        <f t="shared" si="41"/>
        <v>0</v>
      </c>
      <c r="F66" s="187">
        <f t="shared" si="42"/>
        <v>0</v>
      </c>
      <c r="G66" s="166"/>
      <c r="H66" s="13"/>
      <c r="I66" s="187">
        <f t="shared" si="43"/>
        <v>0</v>
      </c>
      <c r="J66" s="187">
        <f t="shared" si="44"/>
        <v>0</v>
      </c>
      <c r="K66" s="187">
        <f t="shared" si="45"/>
        <v>0</v>
      </c>
      <c r="L66" s="166"/>
      <c r="M66" s="13"/>
      <c r="N66" s="187">
        <f t="shared" si="46"/>
        <v>0</v>
      </c>
      <c r="O66" s="187">
        <f t="shared" si="47"/>
        <v>0</v>
      </c>
      <c r="P66" s="187">
        <f t="shared" si="48"/>
        <v>0</v>
      </c>
      <c r="Q66" s="166"/>
      <c r="R66" s="13"/>
      <c r="S66" s="187">
        <f t="shared" si="49"/>
        <v>0</v>
      </c>
      <c r="T66" s="187">
        <f t="shared" si="50"/>
        <v>0</v>
      </c>
      <c r="U66" s="166"/>
      <c r="V66" s="187">
        <f t="shared" si="10"/>
        <v>0</v>
      </c>
      <c r="W66" s="187">
        <f t="shared" si="38"/>
        <v>0</v>
      </c>
      <c r="X66" s="13">
        <f t="shared" si="51"/>
        <v>0</v>
      </c>
      <c r="Y66" s="13" t="s">
        <v>29</v>
      </c>
      <c r="Z66" s="13">
        <v>45</v>
      </c>
      <c r="AA66" s="241">
        <f t="shared" si="39"/>
        <v>0</v>
      </c>
    </row>
    <row r="67" spans="1:27">
      <c r="A67" s="12">
        <v>64</v>
      </c>
      <c r="B67" s="166"/>
      <c r="C67" s="13"/>
      <c r="D67" s="187">
        <f t="shared" si="40"/>
        <v>0</v>
      </c>
      <c r="E67" s="187">
        <f t="shared" si="41"/>
        <v>0</v>
      </c>
      <c r="F67" s="187">
        <f t="shared" si="42"/>
        <v>0</v>
      </c>
      <c r="G67" s="166"/>
      <c r="H67" s="13"/>
      <c r="I67" s="187">
        <f t="shared" si="43"/>
        <v>0</v>
      </c>
      <c r="J67" s="187">
        <f t="shared" si="44"/>
        <v>0</v>
      </c>
      <c r="K67" s="187">
        <f t="shared" si="45"/>
        <v>0</v>
      </c>
      <c r="L67" s="166"/>
      <c r="M67" s="13"/>
      <c r="N67" s="187">
        <f t="shared" si="46"/>
        <v>0</v>
      </c>
      <c r="O67" s="187">
        <f t="shared" si="47"/>
        <v>0</v>
      </c>
      <c r="P67" s="187">
        <f t="shared" si="48"/>
        <v>0</v>
      </c>
      <c r="Q67" s="166"/>
      <c r="R67" s="13"/>
      <c r="S67" s="187">
        <f t="shared" si="49"/>
        <v>0</v>
      </c>
      <c r="T67" s="187">
        <f t="shared" si="50"/>
        <v>0</v>
      </c>
      <c r="U67" s="166"/>
      <c r="V67" s="187">
        <f t="shared" si="10"/>
        <v>0</v>
      </c>
      <c r="W67" s="187">
        <f t="shared" si="38"/>
        <v>0</v>
      </c>
      <c r="X67" s="13">
        <f t="shared" si="51"/>
        <v>0</v>
      </c>
      <c r="Y67" s="13" t="s">
        <v>29</v>
      </c>
      <c r="Z67" s="13">
        <v>45</v>
      </c>
      <c r="AA67" s="241">
        <f t="shared" si="39"/>
        <v>0</v>
      </c>
    </row>
    <row r="68" spans="1:27">
      <c r="A68" s="12">
        <v>65</v>
      </c>
      <c r="B68" s="166"/>
      <c r="C68" s="13"/>
      <c r="D68" s="187">
        <f t="shared" si="40"/>
        <v>0</v>
      </c>
      <c r="E68" s="187">
        <f t="shared" si="41"/>
        <v>0</v>
      </c>
      <c r="F68" s="187">
        <f t="shared" si="42"/>
        <v>0</v>
      </c>
      <c r="G68" s="166"/>
      <c r="H68" s="13"/>
      <c r="I68" s="187">
        <f t="shared" si="43"/>
        <v>0</v>
      </c>
      <c r="J68" s="187">
        <f t="shared" si="44"/>
        <v>0</v>
      </c>
      <c r="K68" s="187">
        <f t="shared" si="45"/>
        <v>0</v>
      </c>
      <c r="L68" s="166"/>
      <c r="M68" s="13"/>
      <c r="N68" s="187">
        <f t="shared" si="46"/>
        <v>0</v>
      </c>
      <c r="O68" s="187">
        <f t="shared" si="47"/>
        <v>0</v>
      </c>
      <c r="P68" s="187">
        <f t="shared" si="48"/>
        <v>0</v>
      </c>
      <c r="Q68" s="166"/>
      <c r="R68" s="13"/>
      <c r="S68" s="187">
        <f t="shared" si="49"/>
        <v>0</v>
      </c>
      <c r="T68" s="187">
        <f t="shared" si="50"/>
        <v>0</v>
      </c>
      <c r="U68" s="166"/>
      <c r="V68" s="187">
        <f t="shared" ref="V68:V131" si="52">IF(U68="Oui",-35,)</f>
        <v>0</v>
      </c>
      <c r="W68" s="187">
        <f t="shared" si="38"/>
        <v>0</v>
      </c>
      <c r="X68" s="13">
        <f t="shared" si="51"/>
        <v>0</v>
      </c>
      <c r="Y68" s="13" t="s">
        <v>29</v>
      </c>
      <c r="Z68" s="13">
        <v>45</v>
      </c>
      <c r="AA68" s="241">
        <f t="shared" si="39"/>
        <v>0</v>
      </c>
    </row>
    <row r="69" spans="1:27">
      <c r="A69" s="12">
        <v>66</v>
      </c>
      <c r="B69" s="166"/>
      <c r="C69" s="13"/>
      <c r="D69" s="187">
        <f t="shared" si="40"/>
        <v>0</v>
      </c>
      <c r="E69" s="187">
        <f t="shared" si="41"/>
        <v>0</v>
      </c>
      <c r="F69" s="187">
        <f t="shared" si="42"/>
        <v>0</v>
      </c>
      <c r="G69" s="166"/>
      <c r="H69" s="13"/>
      <c r="I69" s="187">
        <f t="shared" si="43"/>
        <v>0</v>
      </c>
      <c r="J69" s="187">
        <f t="shared" si="44"/>
        <v>0</v>
      </c>
      <c r="K69" s="187">
        <f t="shared" si="45"/>
        <v>0</v>
      </c>
      <c r="L69" s="166"/>
      <c r="M69" s="13"/>
      <c r="N69" s="187">
        <f t="shared" si="46"/>
        <v>0</v>
      </c>
      <c r="O69" s="187">
        <f t="shared" si="47"/>
        <v>0</v>
      </c>
      <c r="P69" s="187">
        <f t="shared" si="48"/>
        <v>0</v>
      </c>
      <c r="Q69" s="166"/>
      <c r="R69" s="13"/>
      <c r="S69" s="187">
        <f t="shared" si="49"/>
        <v>0</v>
      </c>
      <c r="T69" s="187">
        <f t="shared" si="50"/>
        <v>0</v>
      </c>
      <c r="U69" s="166"/>
      <c r="V69" s="187">
        <f t="shared" si="52"/>
        <v>0</v>
      </c>
      <c r="W69" s="187">
        <f t="shared" si="38"/>
        <v>0</v>
      </c>
      <c r="X69" s="13">
        <f t="shared" si="51"/>
        <v>0</v>
      </c>
      <c r="Y69" s="13" t="s">
        <v>29</v>
      </c>
      <c r="Z69" s="13">
        <v>45</v>
      </c>
      <c r="AA69" s="241">
        <f t="shared" si="39"/>
        <v>0</v>
      </c>
    </row>
    <row r="70" spans="1:27">
      <c r="A70" s="12">
        <v>67</v>
      </c>
      <c r="B70" s="166"/>
      <c r="C70" s="13"/>
      <c r="D70" s="187">
        <f t="shared" si="40"/>
        <v>0</v>
      </c>
      <c r="E70" s="187">
        <f t="shared" si="41"/>
        <v>0</v>
      </c>
      <c r="F70" s="187">
        <f t="shared" si="42"/>
        <v>0</v>
      </c>
      <c r="G70" s="166"/>
      <c r="H70" s="13"/>
      <c r="I70" s="187">
        <f t="shared" si="43"/>
        <v>0</v>
      </c>
      <c r="J70" s="187">
        <f t="shared" si="44"/>
        <v>0</v>
      </c>
      <c r="K70" s="187">
        <f t="shared" si="45"/>
        <v>0</v>
      </c>
      <c r="L70" s="166"/>
      <c r="M70" s="13"/>
      <c r="N70" s="187">
        <f t="shared" si="46"/>
        <v>0</v>
      </c>
      <c r="O70" s="187">
        <f t="shared" si="47"/>
        <v>0</v>
      </c>
      <c r="P70" s="187">
        <f t="shared" si="48"/>
        <v>0</v>
      </c>
      <c r="Q70" s="166"/>
      <c r="R70" s="13"/>
      <c r="S70" s="187">
        <f t="shared" si="49"/>
        <v>0</v>
      </c>
      <c r="T70" s="187">
        <f t="shared" si="50"/>
        <v>0</v>
      </c>
      <c r="U70" s="166"/>
      <c r="V70" s="187">
        <f t="shared" si="52"/>
        <v>0</v>
      </c>
      <c r="W70" s="187">
        <f t="shared" si="38"/>
        <v>0</v>
      </c>
      <c r="X70" s="13">
        <f t="shared" si="51"/>
        <v>0</v>
      </c>
      <c r="Y70" s="13" t="s">
        <v>29</v>
      </c>
      <c r="Z70" s="13">
        <v>45</v>
      </c>
      <c r="AA70" s="241">
        <f t="shared" si="39"/>
        <v>0</v>
      </c>
    </row>
    <row r="71" spans="1:27">
      <c r="A71" s="12">
        <v>68</v>
      </c>
      <c r="B71" s="166"/>
      <c r="C71" s="13"/>
      <c r="D71" s="187">
        <f t="shared" si="40"/>
        <v>0</v>
      </c>
      <c r="E71" s="187">
        <f t="shared" si="41"/>
        <v>0</v>
      </c>
      <c r="F71" s="187">
        <f t="shared" si="42"/>
        <v>0</v>
      </c>
      <c r="G71" s="166"/>
      <c r="H71" s="13"/>
      <c r="I71" s="187">
        <f t="shared" si="43"/>
        <v>0</v>
      </c>
      <c r="J71" s="187">
        <f t="shared" si="44"/>
        <v>0</v>
      </c>
      <c r="K71" s="187">
        <f t="shared" si="45"/>
        <v>0</v>
      </c>
      <c r="L71" s="166"/>
      <c r="M71" s="13"/>
      <c r="N71" s="187">
        <f t="shared" si="46"/>
        <v>0</v>
      </c>
      <c r="O71" s="187">
        <f t="shared" si="47"/>
        <v>0</v>
      </c>
      <c r="P71" s="187">
        <f t="shared" si="48"/>
        <v>0</v>
      </c>
      <c r="Q71" s="166"/>
      <c r="R71" s="13"/>
      <c r="S71" s="187">
        <f t="shared" si="49"/>
        <v>0</v>
      </c>
      <c r="T71" s="187">
        <f t="shared" si="50"/>
        <v>0</v>
      </c>
      <c r="U71" s="166"/>
      <c r="V71" s="187">
        <f t="shared" si="52"/>
        <v>0</v>
      </c>
      <c r="W71" s="187">
        <f t="shared" si="38"/>
        <v>0</v>
      </c>
      <c r="X71" s="13">
        <f t="shared" si="51"/>
        <v>0</v>
      </c>
      <c r="Y71" s="13" t="s">
        <v>29</v>
      </c>
      <c r="Z71" s="13">
        <v>45</v>
      </c>
      <c r="AA71" s="241">
        <f t="shared" si="39"/>
        <v>0</v>
      </c>
    </row>
    <row r="72" spans="1:27">
      <c r="A72" s="12">
        <v>69</v>
      </c>
      <c r="B72" s="166"/>
      <c r="C72" s="13"/>
      <c r="D72" s="187">
        <f t="shared" si="40"/>
        <v>0</v>
      </c>
      <c r="E72" s="187">
        <f t="shared" si="41"/>
        <v>0</v>
      </c>
      <c r="F72" s="187">
        <f t="shared" si="42"/>
        <v>0</v>
      </c>
      <c r="G72" s="166"/>
      <c r="H72" s="13"/>
      <c r="I72" s="187">
        <f t="shared" si="43"/>
        <v>0</v>
      </c>
      <c r="J72" s="187">
        <f t="shared" si="44"/>
        <v>0</v>
      </c>
      <c r="K72" s="187">
        <f t="shared" si="45"/>
        <v>0</v>
      </c>
      <c r="L72" s="166"/>
      <c r="M72" s="13"/>
      <c r="N72" s="187">
        <f t="shared" si="46"/>
        <v>0</v>
      </c>
      <c r="O72" s="187">
        <f t="shared" si="47"/>
        <v>0</v>
      </c>
      <c r="P72" s="187">
        <f t="shared" si="48"/>
        <v>0</v>
      </c>
      <c r="Q72" s="166"/>
      <c r="R72" s="13"/>
      <c r="S72" s="187">
        <f t="shared" si="49"/>
        <v>0</v>
      </c>
      <c r="T72" s="187">
        <f t="shared" si="50"/>
        <v>0</v>
      </c>
      <c r="U72" s="166"/>
      <c r="V72" s="187">
        <f t="shared" si="52"/>
        <v>0</v>
      </c>
      <c r="W72" s="187">
        <f t="shared" si="38"/>
        <v>0</v>
      </c>
      <c r="X72" s="13">
        <f t="shared" si="51"/>
        <v>0</v>
      </c>
      <c r="Y72" s="13" t="s">
        <v>29</v>
      </c>
      <c r="Z72" s="13">
        <v>45</v>
      </c>
      <c r="AA72" s="241">
        <f t="shared" si="39"/>
        <v>0</v>
      </c>
    </row>
    <row r="73" spans="1:27">
      <c r="A73" s="12">
        <v>70</v>
      </c>
      <c r="B73" s="166"/>
      <c r="C73" s="13"/>
      <c r="D73" s="187">
        <f t="shared" si="40"/>
        <v>0</v>
      </c>
      <c r="E73" s="187">
        <f t="shared" si="41"/>
        <v>0</v>
      </c>
      <c r="F73" s="187">
        <f t="shared" si="42"/>
        <v>0</v>
      </c>
      <c r="G73" s="166"/>
      <c r="H73" s="13"/>
      <c r="I73" s="187">
        <f t="shared" si="43"/>
        <v>0</v>
      </c>
      <c r="J73" s="187">
        <f t="shared" si="44"/>
        <v>0</v>
      </c>
      <c r="K73" s="187">
        <f t="shared" si="45"/>
        <v>0</v>
      </c>
      <c r="L73" s="166"/>
      <c r="M73" s="13"/>
      <c r="N73" s="187">
        <f t="shared" si="46"/>
        <v>0</v>
      </c>
      <c r="O73" s="187">
        <f t="shared" si="47"/>
        <v>0</v>
      </c>
      <c r="P73" s="187">
        <f t="shared" si="48"/>
        <v>0</v>
      </c>
      <c r="Q73" s="166"/>
      <c r="R73" s="13"/>
      <c r="S73" s="187">
        <f t="shared" si="49"/>
        <v>0</v>
      </c>
      <c r="T73" s="187">
        <f t="shared" si="50"/>
        <v>0</v>
      </c>
      <c r="U73" s="166"/>
      <c r="V73" s="187">
        <f t="shared" si="52"/>
        <v>0</v>
      </c>
      <c r="W73" s="187">
        <f t="shared" si="38"/>
        <v>0</v>
      </c>
      <c r="X73" s="13">
        <f t="shared" si="51"/>
        <v>0</v>
      </c>
      <c r="Y73" s="13" t="s">
        <v>29</v>
      </c>
      <c r="Z73" s="13">
        <v>45</v>
      </c>
      <c r="AA73" s="241">
        <f t="shared" si="39"/>
        <v>0</v>
      </c>
    </row>
    <row r="74" spans="1:27">
      <c r="A74" s="12">
        <v>71</v>
      </c>
      <c r="B74" s="166"/>
      <c r="C74" s="13"/>
      <c r="D74" s="187">
        <f t="shared" si="40"/>
        <v>0</v>
      </c>
      <c r="E74" s="187">
        <f t="shared" si="41"/>
        <v>0</v>
      </c>
      <c r="F74" s="187">
        <f t="shared" si="42"/>
        <v>0</v>
      </c>
      <c r="G74" s="166"/>
      <c r="H74" s="13"/>
      <c r="I74" s="187">
        <f t="shared" si="43"/>
        <v>0</v>
      </c>
      <c r="J74" s="187">
        <f t="shared" si="44"/>
        <v>0</v>
      </c>
      <c r="K74" s="187">
        <f t="shared" si="45"/>
        <v>0</v>
      </c>
      <c r="L74" s="166"/>
      <c r="M74" s="13"/>
      <c r="N74" s="187">
        <f t="shared" si="46"/>
        <v>0</v>
      </c>
      <c r="O74" s="187">
        <f t="shared" si="47"/>
        <v>0</v>
      </c>
      <c r="P74" s="187">
        <f t="shared" si="48"/>
        <v>0</v>
      </c>
      <c r="Q74" s="166"/>
      <c r="R74" s="13"/>
      <c r="S74" s="187">
        <f t="shared" si="49"/>
        <v>0</v>
      </c>
      <c r="T74" s="187">
        <f t="shared" si="50"/>
        <v>0</v>
      </c>
      <c r="U74" s="166"/>
      <c r="V74" s="187">
        <f t="shared" si="52"/>
        <v>0</v>
      </c>
      <c r="W74" s="187">
        <f t="shared" si="38"/>
        <v>0</v>
      </c>
      <c r="X74" s="13">
        <f t="shared" si="51"/>
        <v>0</v>
      </c>
      <c r="Y74" s="13" t="s">
        <v>29</v>
      </c>
      <c r="Z74" s="13">
        <v>45</v>
      </c>
      <c r="AA74" s="241">
        <f t="shared" si="39"/>
        <v>0</v>
      </c>
    </row>
    <row r="75" spans="1:27">
      <c r="A75" s="12">
        <v>72</v>
      </c>
      <c r="B75" s="166"/>
      <c r="C75" s="13"/>
      <c r="D75" s="187">
        <f t="shared" si="40"/>
        <v>0</v>
      </c>
      <c r="E75" s="187">
        <f t="shared" si="41"/>
        <v>0</v>
      </c>
      <c r="F75" s="187">
        <f t="shared" si="42"/>
        <v>0</v>
      </c>
      <c r="G75" s="166"/>
      <c r="H75" s="13"/>
      <c r="I75" s="187">
        <f t="shared" si="43"/>
        <v>0</v>
      </c>
      <c r="J75" s="187">
        <f t="shared" si="44"/>
        <v>0</v>
      </c>
      <c r="K75" s="187">
        <f t="shared" si="45"/>
        <v>0</v>
      </c>
      <c r="L75" s="166"/>
      <c r="M75" s="13"/>
      <c r="N75" s="187">
        <f t="shared" si="46"/>
        <v>0</v>
      </c>
      <c r="O75" s="187">
        <f t="shared" si="47"/>
        <v>0</v>
      </c>
      <c r="P75" s="187">
        <f t="shared" si="48"/>
        <v>0</v>
      </c>
      <c r="Q75" s="166"/>
      <c r="R75" s="13"/>
      <c r="S75" s="187">
        <f t="shared" si="49"/>
        <v>0</v>
      </c>
      <c r="T75" s="187">
        <f t="shared" si="50"/>
        <v>0</v>
      </c>
      <c r="U75" s="166"/>
      <c r="V75" s="187">
        <f t="shared" si="52"/>
        <v>0</v>
      </c>
      <c r="W75" s="187">
        <f t="shared" si="38"/>
        <v>0</v>
      </c>
      <c r="X75" s="13">
        <f t="shared" si="51"/>
        <v>0</v>
      </c>
      <c r="Y75" s="13" t="s">
        <v>29</v>
      </c>
      <c r="Z75" s="13">
        <v>45</v>
      </c>
      <c r="AA75" s="241">
        <f t="shared" si="39"/>
        <v>0</v>
      </c>
    </row>
    <row r="76" spans="1:27">
      <c r="A76" s="12">
        <v>73</v>
      </c>
      <c r="B76" s="166"/>
      <c r="C76" s="13"/>
      <c r="D76" s="187">
        <f t="shared" si="40"/>
        <v>0</v>
      </c>
      <c r="E76" s="187">
        <f t="shared" si="41"/>
        <v>0</v>
      </c>
      <c r="F76" s="187">
        <f t="shared" si="42"/>
        <v>0</v>
      </c>
      <c r="G76" s="166"/>
      <c r="H76" s="13"/>
      <c r="I76" s="187">
        <f t="shared" si="43"/>
        <v>0</v>
      </c>
      <c r="J76" s="187">
        <f t="shared" si="44"/>
        <v>0</v>
      </c>
      <c r="K76" s="187">
        <f t="shared" si="45"/>
        <v>0</v>
      </c>
      <c r="L76" s="166"/>
      <c r="M76" s="13"/>
      <c r="N76" s="187">
        <f t="shared" si="46"/>
        <v>0</v>
      </c>
      <c r="O76" s="187">
        <f t="shared" si="47"/>
        <v>0</v>
      </c>
      <c r="P76" s="187">
        <f t="shared" si="48"/>
        <v>0</v>
      </c>
      <c r="Q76" s="166"/>
      <c r="R76" s="13"/>
      <c r="S76" s="187">
        <f t="shared" si="49"/>
        <v>0</v>
      </c>
      <c r="T76" s="187">
        <f t="shared" si="50"/>
        <v>0</v>
      </c>
      <c r="U76" s="166"/>
      <c r="V76" s="187">
        <f t="shared" si="52"/>
        <v>0</v>
      </c>
      <c r="W76" s="187">
        <f t="shared" si="38"/>
        <v>0</v>
      </c>
      <c r="X76" s="13">
        <f t="shared" si="51"/>
        <v>0</v>
      </c>
      <c r="Y76" s="13" t="s">
        <v>29</v>
      </c>
      <c r="Z76" s="13">
        <v>45</v>
      </c>
      <c r="AA76" s="241">
        <f t="shared" si="39"/>
        <v>0</v>
      </c>
    </row>
    <row r="77" spans="1:27">
      <c r="A77" s="12">
        <v>74</v>
      </c>
      <c r="B77" s="166"/>
      <c r="C77" s="13"/>
      <c r="D77" s="187">
        <f t="shared" si="40"/>
        <v>0</v>
      </c>
      <c r="E77" s="187">
        <f t="shared" si="41"/>
        <v>0</v>
      </c>
      <c r="F77" s="187">
        <f t="shared" si="42"/>
        <v>0</v>
      </c>
      <c r="G77" s="166"/>
      <c r="H77" s="13"/>
      <c r="I77" s="187">
        <f t="shared" si="43"/>
        <v>0</v>
      </c>
      <c r="J77" s="187">
        <f t="shared" si="44"/>
        <v>0</v>
      </c>
      <c r="K77" s="187">
        <f t="shared" si="45"/>
        <v>0</v>
      </c>
      <c r="L77" s="166"/>
      <c r="M77" s="13"/>
      <c r="N77" s="187">
        <f t="shared" si="46"/>
        <v>0</v>
      </c>
      <c r="O77" s="187">
        <f t="shared" si="47"/>
        <v>0</v>
      </c>
      <c r="P77" s="187">
        <f t="shared" si="48"/>
        <v>0</v>
      </c>
      <c r="Q77" s="166"/>
      <c r="R77" s="13"/>
      <c r="S77" s="187">
        <f t="shared" si="49"/>
        <v>0</v>
      </c>
      <c r="T77" s="187">
        <f t="shared" si="50"/>
        <v>0</v>
      </c>
      <c r="U77" s="166"/>
      <c r="V77" s="187">
        <f t="shared" si="52"/>
        <v>0</v>
      </c>
      <c r="W77" s="187">
        <f t="shared" si="38"/>
        <v>0</v>
      </c>
      <c r="X77" s="13">
        <f t="shared" si="51"/>
        <v>0</v>
      </c>
      <c r="Y77" s="13" t="s">
        <v>29</v>
      </c>
      <c r="Z77" s="13">
        <v>45</v>
      </c>
      <c r="AA77" s="241">
        <f t="shared" si="39"/>
        <v>0</v>
      </c>
    </row>
    <row r="78" spans="1:27">
      <c r="A78" s="12">
        <v>75</v>
      </c>
      <c r="B78" s="166"/>
      <c r="C78" s="13"/>
      <c r="D78" s="187">
        <f t="shared" si="40"/>
        <v>0</v>
      </c>
      <c r="E78" s="187">
        <f t="shared" si="41"/>
        <v>0</v>
      </c>
      <c r="F78" s="187">
        <f t="shared" si="42"/>
        <v>0</v>
      </c>
      <c r="G78" s="166"/>
      <c r="H78" s="13"/>
      <c r="I78" s="187">
        <f t="shared" si="43"/>
        <v>0</v>
      </c>
      <c r="J78" s="187">
        <f t="shared" si="44"/>
        <v>0</v>
      </c>
      <c r="K78" s="187">
        <f t="shared" si="45"/>
        <v>0</v>
      </c>
      <c r="L78" s="166"/>
      <c r="M78" s="13"/>
      <c r="N78" s="187">
        <f t="shared" si="46"/>
        <v>0</v>
      </c>
      <c r="O78" s="187">
        <f t="shared" si="47"/>
        <v>0</v>
      </c>
      <c r="P78" s="187">
        <f t="shared" si="48"/>
        <v>0</v>
      </c>
      <c r="Q78" s="166"/>
      <c r="R78" s="13"/>
      <c r="S78" s="187">
        <f t="shared" si="49"/>
        <v>0</v>
      </c>
      <c r="T78" s="187">
        <f t="shared" si="50"/>
        <v>0</v>
      </c>
      <c r="U78" s="166"/>
      <c r="V78" s="187">
        <f t="shared" si="52"/>
        <v>0</v>
      </c>
      <c r="W78" s="187">
        <f t="shared" si="38"/>
        <v>0</v>
      </c>
      <c r="X78" s="13">
        <f t="shared" si="51"/>
        <v>0</v>
      </c>
      <c r="Y78" s="13" t="s">
        <v>29</v>
      </c>
      <c r="Z78" s="13">
        <v>45</v>
      </c>
      <c r="AA78" s="241">
        <f t="shared" si="39"/>
        <v>0</v>
      </c>
    </row>
    <row r="79" spans="1:27">
      <c r="A79" s="12">
        <v>76</v>
      </c>
      <c r="B79" s="166"/>
      <c r="C79" s="13"/>
      <c r="D79" s="187">
        <f t="shared" si="40"/>
        <v>0</v>
      </c>
      <c r="E79" s="187">
        <f t="shared" si="41"/>
        <v>0</v>
      </c>
      <c r="F79" s="187">
        <f t="shared" si="42"/>
        <v>0</v>
      </c>
      <c r="G79" s="166"/>
      <c r="H79" s="13"/>
      <c r="I79" s="187">
        <f t="shared" si="43"/>
        <v>0</v>
      </c>
      <c r="J79" s="187">
        <f t="shared" si="44"/>
        <v>0</v>
      </c>
      <c r="K79" s="187">
        <f t="shared" si="45"/>
        <v>0</v>
      </c>
      <c r="L79" s="166"/>
      <c r="M79" s="13"/>
      <c r="N79" s="187">
        <f t="shared" si="46"/>
        <v>0</v>
      </c>
      <c r="O79" s="187">
        <f t="shared" si="47"/>
        <v>0</v>
      </c>
      <c r="P79" s="187">
        <f t="shared" si="48"/>
        <v>0</v>
      </c>
      <c r="Q79" s="166"/>
      <c r="R79" s="13"/>
      <c r="S79" s="187">
        <f t="shared" si="49"/>
        <v>0</v>
      </c>
      <c r="T79" s="187">
        <f t="shared" si="50"/>
        <v>0</v>
      </c>
      <c r="U79" s="166"/>
      <c r="V79" s="187">
        <f t="shared" si="52"/>
        <v>0</v>
      </c>
      <c r="W79" s="187">
        <f t="shared" ref="W79:W142" si="53">IF(U79="Non",10,)</f>
        <v>0</v>
      </c>
      <c r="X79" s="13">
        <f t="shared" ref="X79:X142" si="54">SUM(B79:W79)</f>
        <v>0</v>
      </c>
      <c r="Y79" s="13" t="s">
        <v>29</v>
      </c>
      <c r="Z79" s="13">
        <v>45</v>
      </c>
      <c r="AA79" s="241">
        <f t="shared" ref="AA79:AA142" si="55">X79/Z79</f>
        <v>0</v>
      </c>
    </row>
    <row r="80" spans="1:27">
      <c r="A80" s="12">
        <v>77</v>
      </c>
      <c r="B80" s="166"/>
      <c r="C80" s="13"/>
      <c r="D80" s="187">
        <f t="shared" si="40"/>
        <v>0</v>
      </c>
      <c r="E80" s="187">
        <f t="shared" si="41"/>
        <v>0</v>
      </c>
      <c r="F80" s="187">
        <f t="shared" si="42"/>
        <v>0</v>
      </c>
      <c r="G80" s="166"/>
      <c r="H80" s="13"/>
      <c r="I80" s="187">
        <f t="shared" si="43"/>
        <v>0</v>
      </c>
      <c r="J80" s="187">
        <f t="shared" si="44"/>
        <v>0</v>
      </c>
      <c r="K80" s="187">
        <f t="shared" si="45"/>
        <v>0</v>
      </c>
      <c r="L80" s="166"/>
      <c r="M80" s="13"/>
      <c r="N80" s="187">
        <f t="shared" si="46"/>
        <v>0</v>
      </c>
      <c r="O80" s="187">
        <f t="shared" si="47"/>
        <v>0</v>
      </c>
      <c r="P80" s="187">
        <f t="shared" si="48"/>
        <v>0</v>
      </c>
      <c r="Q80" s="166"/>
      <c r="R80" s="13"/>
      <c r="S80" s="187">
        <f t="shared" si="49"/>
        <v>0</v>
      </c>
      <c r="T80" s="187">
        <f t="shared" si="50"/>
        <v>0</v>
      </c>
      <c r="U80" s="166"/>
      <c r="V80" s="187">
        <f t="shared" si="52"/>
        <v>0</v>
      </c>
      <c r="W80" s="187">
        <f t="shared" si="53"/>
        <v>0</v>
      </c>
      <c r="X80" s="13">
        <f t="shared" si="54"/>
        <v>0</v>
      </c>
      <c r="Y80" s="13" t="s">
        <v>29</v>
      </c>
      <c r="Z80" s="13">
        <v>45</v>
      </c>
      <c r="AA80" s="241">
        <f t="shared" si="55"/>
        <v>0</v>
      </c>
    </row>
    <row r="81" spans="1:27">
      <c r="A81" s="12">
        <v>78</v>
      </c>
      <c r="B81" s="166"/>
      <c r="C81" s="13"/>
      <c r="D81" s="187">
        <f t="shared" si="40"/>
        <v>0</v>
      </c>
      <c r="E81" s="187">
        <f t="shared" si="41"/>
        <v>0</v>
      </c>
      <c r="F81" s="187">
        <f t="shared" si="42"/>
        <v>0</v>
      </c>
      <c r="G81" s="166"/>
      <c r="H81" s="13"/>
      <c r="I81" s="187">
        <f t="shared" si="43"/>
        <v>0</v>
      </c>
      <c r="J81" s="187">
        <f t="shared" si="44"/>
        <v>0</v>
      </c>
      <c r="K81" s="187">
        <f t="shared" si="45"/>
        <v>0</v>
      </c>
      <c r="L81" s="166"/>
      <c r="M81" s="13"/>
      <c r="N81" s="187">
        <f t="shared" si="46"/>
        <v>0</v>
      </c>
      <c r="O81" s="187">
        <f t="shared" si="47"/>
        <v>0</v>
      </c>
      <c r="P81" s="187">
        <f t="shared" si="48"/>
        <v>0</v>
      </c>
      <c r="Q81" s="166"/>
      <c r="R81" s="13"/>
      <c r="S81" s="187">
        <f t="shared" si="49"/>
        <v>0</v>
      </c>
      <c r="T81" s="187">
        <f t="shared" si="50"/>
        <v>0</v>
      </c>
      <c r="U81" s="166"/>
      <c r="V81" s="187">
        <f t="shared" si="52"/>
        <v>0</v>
      </c>
      <c r="W81" s="187">
        <f t="shared" si="53"/>
        <v>0</v>
      </c>
      <c r="X81" s="13">
        <f t="shared" si="54"/>
        <v>0</v>
      </c>
      <c r="Y81" s="13" t="s">
        <v>29</v>
      </c>
      <c r="Z81" s="13">
        <v>45</v>
      </c>
      <c r="AA81" s="241">
        <f t="shared" si="55"/>
        <v>0</v>
      </c>
    </row>
    <row r="82" spans="1:27">
      <c r="A82" s="12">
        <v>79</v>
      </c>
      <c r="B82" s="166"/>
      <c r="C82" s="13"/>
      <c r="D82" s="187">
        <f t="shared" si="40"/>
        <v>0</v>
      </c>
      <c r="E82" s="187">
        <f t="shared" si="41"/>
        <v>0</v>
      </c>
      <c r="F82" s="187">
        <f t="shared" si="42"/>
        <v>0</v>
      </c>
      <c r="G82" s="166"/>
      <c r="H82" s="13"/>
      <c r="I82" s="187">
        <f t="shared" si="43"/>
        <v>0</v>
      </c>
      <c r="J82" s="187">
        <f t="shared" si="44"/>
        <v>0</v>
      </c>
      <c r="K82" s="187">
        <f t="shared" si="45"/>
        <v>0</v>
      </c>
      <c r="L82" s="166"/>
      <c r="M82" s="13"/>
      <c r="N82" s="187">
        <f t="shared" si="46"/>
        <v>0</v>
      </c>
      <c r="O82" s="187">
        <f t="shared" si="47"/>
        <v>0</v>
      </c>
      <c r="P82" s="187">
        <f t="shared" si="48"/>
        <v>0</v>
      </c>
      <c r="Q82" s="166"/>
      <c r="R82" s="13"/>
      <c r="S82" s="187">
        <f t="shared" si="49"/>
        <v>0</v>
      </c>
      <c r="T82" s="187">
        <f t="shared" si="50"/>
        <v>0</v>
      </c>
      <c r="U82" s="166"/>
      <c r="V82" s="187">
        <f t="shared" si="52"/>
        <v>0</v>
      </c>
      <c r="W82" s="187">
        <f t="shared" si="53"/>
        <v>0</v>
      </c>
      <c r="X82" s="13">
        <f t="shared" si="54"/>
        <v>0</v>
      </c>
      <c r="Y82" s="13" t="s">
        <v>29</v>
      </c>
      <c r="Z82" s="13">
        <v>45</v>
      </c>
      <c r="AA82" s="241">
        <f t="shared" si="55"/>
        <v>0</v>
      </c>
    </row>
    <row r="83" spans="1:27">
      <c r="A83" s="12">
        <v>80</v>
      </c>
      <c r="B83" s="166"/>
      <c r="C83" s="13"/>
      <c r="D83" s="187">
        <f t="shared" ref="D83:D146" si="56">IF(B83="Bien",10,)</f>
        <v>0</v>
      </c>
      <c r="E83" s="187">
        <f t="shared" ref="E83:E146" si="57">IF(B83="Moyen",5,)</f>
        <v>0</v>
      </c>
      <c r="F83" s="187">
        <f t="shared" ref="F83:F146" si="58">IF(B83="Mauvais",-35,)</f>
        <v>0</v>
      </c>
      <c r="G83" s="166"/>
      <c r="H83" s="13"/>
      <c r="I83" s="187">
        <f t="shared" ref="I83:I146" si="59">IF(G83="Non",10,)</f>
        <v>0</v>
      </c>
      <c r="J83" s="187">
        <f t="shared" ref="J83:J146" si="60">IF(G83="Un peu",5,)</f>
        <v>0</v>
      </c>
      <c r="K83" s="187">
        <f t="shared" ref="K83:K146" si="61">IF(G83="Beaucoup",-35,)</f>
        <v>0</v>
      </c>
      <c r="L83" s="166"/>
      <c r="M83" s="13"/>
      <c r="N83" s="187">
        <f t="shared" ref="N83:N146" si="62">IF(L83="Bien",5,)</f>
        <v>0</v>
      </c>
      <c r="O83" s="187">
        <f t="shared" ref="O83:O146" si="63">IF(L83="Moyen",0,)</f>
        <v>0</v>
      </c>
      <c r="P83" s="187">
        <f t="shared" ref="P83:P146" si="64">IF(L83="Mauvais",-35,)</f>
        <v>0</v>
      </c>
      <c r="Q83" s="166"/>
      <c r="R83" s="13"/>
      <c r="S83" s="187">
        <f t="shared" ref="S83:S146" si="65">IF(Q83="Oui",-35,)</f>
        <v>0</v>
      </c>
      <c r="T83" s="187">
        <f t="shared" ref="T83:T146" si="66">IF(Q83="Non",10,)</f>
        <v>0</v>
      </c>
      <c r="U83" s="166"/>
      <c r="V83" s="187">
        <f t="shared" si="52"/>
        <v>0</v>
      </c>
      <c r="W83" s="187">
        <f t="shared" si="53"/>
        <v>0</v>
      </c>
      <c r="X83" s="13">
        <f t="shared" si="54"/>
        <v>0</v>
      </c>
      <c r="Y83" s="13" t="s">
        <v>29</v>
      </c>
      <c r="Z83" s="13">
        <v>45</v>
      </c>
      <c r="AA83" s="241">
        <f t="shared" si="55"/>
        <v>0</v>
      </c>
    </row>
    <row r="84" spans="1:27">
      <c r="A84" s="12">
        <v>81</v>
      </c>
      <c r="B84" s="166"/>
      <c r="C84" s="13"/>
      <c r="D84" s="187">
        <f t="shared" si="56"/>
        <v>0</v>
      </c>
      <c r="E84" s="187">
        <f t="shared" si="57"/>
        <v>0</v>
      </c>
      <c r="F84" s="187">
        <f t="shared" si="58"/>
        <v>0</v>
      </c>
      <c r="G84" s="166"/>
      <c r="H84" s="13"/>
      <c r="I84" s="187">
        <f t="shared" si="59"/>
        <v>0</v>
      </c>
      <c r="J84" s="187">
        <f t="shared" si="60"/>
        <v>0</v>
      </c>
      <c r="K84" s="187">
        <f t="shared" si="61"/>
        <v>0</v>
      </c>
      <c r="L84" s="166"/>
      <c r="M84" s="13"/>
      <c r="N84" s="187">
        <f t="shared" si="62"/>
        <v>0</v>
      </c>
      <c r="O84" s="187">
        <f t="shared" si="63"/>
        <v>0</v>
      </c>
      <c r="P84" s="187">
        <f t="shared" si="64"/>
        <v>0</v>
      </c>
      <c r="Q84" s="166"/>
      <c r="R84" s="13"/>
      <c r="S84" s="187">
        <f t="shared" si="65"/>
        <v>0</v>
      </c>
      <c r="T84" s="187">
        <f t="shared" si="66"/>
        <v>0</v>
      </c>
      <c r="U84" s="166"/>
      <c r="V84" s="187">
        <f t="shared" si="52"/>
        <v>0</v>
      </c>
      <c r="W84" s="187">
        <f t="shared" si="53"/>
        <v>0</v>
      </c>
      <c r="X84" s="13">
        <f t="shared" si="54"/>
        <v>0</v>
      </c>
      <c r="Y84" s="13" t="s">
        <v>29</v>
      </c>
      <c r="Z84" s="13">
        <v>45</v>
      </c>
      <c r="AA84" s="241">
        <f t="shared" si="55"/>
        <v>0</v>
      </c>
    </row>
    <row r="85" spans="1:27">
      <c r="A85" s="12">
        <v>82</v>
      </c>
      <c r="B85" s="166"/>
      <c r="C85" s="13"/>
      <c r="D85" s="187">
        <f t="shared" si="56"/>
        <v>0</v>
      </c>
      <c r="E85" s="187">
        <f t="shared" si="57"/>
        <v>0</v>
      </c>
      <c r="F85" s="187">
        <f t="shared" si="58"/>
        <v>0</v>
      </c>
      <c r="G85" s="166"/>
      <c r="H85" s="13"/>
      <c r="I85" s="187">
        <f t="shared" si="59"/>
        <v>0</v>
      </c>
      <c r="J85" s="187">
        <f t="shared" si="60"/>
        <v>0</v>
      </c>
      <c r="K85" s="187">
        <f t="shared" si="61"/>
        <v>0</v>
      </c>
      <c r="L85" s="166"/>
      <c r="M85" s="13"/>
      <c r="N85" s="187">
        <f t="shared" si="62"/>
        <v>0</v>
      </c>
      <c r="O85" s="187">
        <f t="shared" si="63"/>
        <v>0</v>
      </c>
      <c r="P85" s="187">
        <f t="shared" si="64"/>
        <v>0</v>
      </c>
      <c r="Q85" s="166"/>
      <c r="R85" s="13"/>
      <c r="S85" s="187">
        <f t="shared" si="65"/>
        <v>0</v>
      </c>
      <c r="T85" s="187">
        <f t="shared" si="66"/>
        <v>0</v>
      </c>
      <c r="U85" s="166"/>
      <c r="V85" s="187">
        <f t="shared" si="52"/>
        <v>0</v>
      </c>
      <c r="W85" s="187">
        <f t="shared" si="53"/>
        <v>0</v>
      </c>
      <c r="X85" s="13">
        <f t="shared" si="54"/>
        <v>0</v>
      </c>
      <c r="Y85" s="13" t="s">
        <v>29</v>
      </c>
      <c r="Z85" s="13">
        <v>45</v>
      </c>
      <c r="AA85" s="241">
        <f t="shared" si="55"/>
        <v>0</v>
      </c>
    </row>
    <row r="86" spans="1:27">
      <c r="A86" s="12">
        <v>83</v>
      </c>
      <c r="B86" s="166"/>
      <c r="C86" s="13"/>
      <c r="D86" s="187">
        <f t="shared" si="56"/>
        <v>0</v>
      </c>
      <c r="E86" s="187">
        <f t="shared" si="57"/>
        <v>0</v>
      </c>
      <c r="F86" s="187">
        <f t="shared" si="58"/>
        <v>0</v>
      </c>
      <c r="G86" s="166"/>
      <c r="H86" s="13"/>
      <c r="I86" s="187">
        <f t="shared" si="59"/>
        <v>0</v>
      </c>
      <c r="J86" s="187">
        <f t="shared" si="60"/>
        <v>0</v>
      </c>
      <c r="K86" s="187">
        <f t="shared" si="61"/>
        <v>0</v>
      </c>
      <c r="L86" s="166"/>
      <c r="M86" s="13"/>
      <c r="N86" s="187">
        <f t="shared" si="62"/>
        <v>0</v>
      </c>
      <c r="O86" s="187">
        <f t="shared" si="63"/>
        <v>0</v>
      </c>
      <c r="P86" s="187">
        <f t="shared" si="64"/>
        <v>0</v>
      </c>
      <c r="Q86" s="166"/>
      <c r="R86" s="13"/>
      <c r="S86" s="187">
        <f t="shared" si="65"/>
        <v>0</v>
      </c>
      <c r="T86" s="187">
        <f t="shared" si="66"/>
        <v>0</v>
      </c>
      <c r="U86" s="166"/>
      <c r="V86" s="187">
        <f t="shared" si="52"/>
        <v>0</v>
      </c>
      <c r="W86" s="187">
        <f t="shared" si="53"/>
        <v>0</v>
      </c>
      <c r="X86" s="13">
        <f t="shared" si="54"/>
        <v>0</v>
      </c>
      <c r="Y86" s="13" t="s">
        <v>29</v>
      </c>
      <c r="Z86" s="13">
        <v>45</v>
      </c>
      <c r="AA86" s="241">
        <f t="shared" si="55"/>
        <v>0</v>
      </c>
    </row>
    <row r="87" spans="1:27">
      <c r="A87" s="12">
        <v>84</v>
      </c>
      <c r="B87" s="166"/>
      <c r="C87" s="13"/>
      <c r="D87" s="187">
        <f t="shared" si="56"/>
        <v>0</v>
      </c>
      <c r="E87" s="187">
        <f t="shared" si="57"/>
        <v>0</v>
      </c>
      <c r="F87" s="187">
        <f t="shared" si="58"/>
        <v>0</v>
      </c>
      <c r="G87" s="166"/>
      <c r="H87" s="13"/>
      <c r="I87" s="187">
        <f t="shared" si="59"/>
        <v>0</v>
      </c>
      <c r="J87" s="187">
        <f t="shared" si="60"/>
        <v>0</v>
      </c>
      <c r="K87" s="187">
        <f t="shared" si="61"/>
        <v>0</v>
      </c>
      <c r="L87" s="166"/>
      <c r="M87" s="13"/>
      <c r="N87" s="187">
        <f t="shared" si="62"/>
        <v>0</v>
      </c>
      <c r="O87" s="187">
        <f t="shared" si="63"/>
        <v>0</v>
      </c>
      <c r="P87" s="187">
        <f t="shared" si="64"/>
        <v>0</v>
      </c>
      <c r="Q87" s="166"/>
      <c r="R87" s="13"/>
      <c r="S87" s="187">
        <f t="shared" si="65"/>
        <v>0</v>
      </c>
      <c r="T87" s="187">
        <f t="shared" si="66"/>
        <v>0</v>
      </c>
      <c r="U87" s="166"/>
      <c r="V87" s="187">
        <f t="shared" si="52"/>
        <v>0</v>
      </c>
      <c r="W87" s="187">
        <f t="shared" si="53"/>
        <v>0</v>
      </c>
      <c r="X87" s="13">
        <f t="shared" si="54"/>
        <v>0</v>
      </c>
      <c r="Y87" s="13" t="s">
        <v>29</v>
      </c>
      <c r="Z87" s="13">
        <v>45</v>
      </c>
      <c r="AA87" s="241">
        <f t="shared" si="55"/>
        <v>0</v>
      </c>
    </row>
    <row r="88" spans="1:27">
      <c r="A88" s="12">
        <v>85</v>
      </c>
      <c r="B88" s="166"/>
      <c r="C88" s="13"/>
      <c r="D88" s="187">
        <f t="shared" si="56"/>
        <v>0</v>
      </c>
      <c r="E88" s="187">
        <f t="shared" si="57"/>
        <v>0</v>
      </c>
      <c r="F88" s="187">
        <f t="shared" si="58"/>
        <v>0</v>
      </c>
      <c r="G88" s="166"/>
      <c r="H88" s="13"/>
      <c r="I88" s="187">
        <f t="shared" si="59"/>
        <v>0</v>
      </c>
      <c r="J88" s="187">
        <f t="shared" si="60"/>
        <v>0</v>
      </c>
      <c r="K88" s="187">
        <f t="shared" si="61"/>
        <v>0</v>
      </c>
      <c r="L88" s="166"/>
      <c r="M88" s="13"/>
      <c r="N88" s="187">
        <f t="shared" si="62"/>
        <v>0</v>
      </c>
      <c r="O88" s="187">
        <f t="shared" si="63"/>
        <v>0</v>
      </c>
      <c r="P88" s="187">
        <f t="shared" si="64"/>
        <v>0</v>
      </c>
      <c r="Q88" s="166"/>
      <c r="R88" s="13"/>
      <c r="S88" s="187">
        <f t="shared" si="65"/>
        <v>0</v>
      </c>
      <c r="T88" s="187">
        <f t="shared" si="66"/>
        <v>0</v>
      </c>
      <c r="U88" s="166"/>
      <c r="V88" s="187">
        <f t="shared" si="52"/>
        <v>0</v>
      </c>
      <c r="W88" s="187">
        <f t="shared" si="53"/>
        <v>0</v>
      </c>
      <c r="X88" s="13">
        <f t="shared" si="54"/>
        <v>0</v>
      </c>
      <c r="Y88" s="13" t="s">
        <v>29</v>
      </c>
      <c r="Z88" s="13">
        <v>45</v>
      </c>
      <c r="AA88" s="241">
        <f t="shared" si="55"/>
        <v>0</v>
      </c>
    </row>
    <row r="89" spans="1:27">
      <c r="A89" s="12">
        <v>86</v>
      </c>
      <c r="B89" s="166"/>
      <c r="C89" s="13"/>
      <c r="D89" s="187">
        <f t="shared" si="56"/>
        <v>0</v>
      </c>
      <c r="E89" s="187">
        <f t="shared" si="57"/>
        <v>0</v>
      </c>
      <c r="F89" s="187">
        <f t="shared" si="58"/>
        <v>0</v>
      </c>
      <c r="G89" s="166"/>
      <c r="H89" s="13"/>
      <c r="I89" s="187">
        <f t="shared" si="59"/>
        <v>0</v>
      </c>
      <c r="J89" s="187">
        <f t="shared" si="60"/>
        <v>0</v>
      </c>
      <c r="K89" s="187">
        <f t="shared" si="61"/>
        <v>0</v>
      </c>
      <c r="L89" s="166"/>
      <c r="M89" s="13"/>
      <c r="N89" s="187">
        <f t="shared" si="62"/>
        <v>0</v>
      </c>
      <c r="O89" s="187">
        <f t="shared" si="63"/>
        <v>0</v>
      </c>
      <c r="P89" s="187">
        <f t="shared" si="64"/>
        <v>0</v>
      </c>
      <c r="Q89" s="166"/>
      <c r="R89" s="13"/>
      <c r="S89" s="187">
        <f t="shared" si="65"/>
        <v>0</v>
      </c>
      <c r="T89" s="187">
        <f t="shared" si="66"/>
        <v>0</v>
      </c>
      <c r="U89" s="166"/>
      <c r="V89" s="187">
        <f t="shared" si="52"/>
        <v>0</v>
      </c>
      <c r="W89" s="187">
        <f t="shared" si="53"/>
        <v>0</v>
      </c>
      <c r="X89" s="13">
        <f t="shared" si="54"/>
        <v>0</v>
      </c>
      <c r="Y89" s="13" t="s">
        <v>29</v>
      </c>
      <c r="Z89" s="13">
        <v>45</v>
      </c>
      <c r="AA89" s="241">
        <f t="shared" si="55"/>
        <v>0</v>
      </c>
    </row>
    <row r="90" spans="1:27">
      <c r="A90" s="12">
        <v>87</v>
      </c>
      <c r="B90" s="166"/>
      <c r="C90" s="13"/>
      <c r="D90" s="187">
        <f t="shared" si="56"/>
        <v>0</v>
      </c>
      <c r="E90" s="187">
        <f t="shared" si="57"/>
        <v>0</v>
      </c>
      <c r="F90" s="187">
        <f t="shared" si="58"/>
        <v>0</v>
      </c>
      <c r="G90" s="166"/>
      <c r="H90" s="13"/>
      <c r="I90" s="187">
        <f t="shared" si="59"/>
        <v>0</v>
      </c>
      <c r="J90" s="187">
        <f t="shared" si="60"/>
        <v>0</v>
      </c>
      <c r="K90" s="187">
        <f t="shared" si="61"/>
        <v>0</v>
      </c>
      <c r="L90" s="166"/>
      <c r="M90" s="13"/>
      <c r="N90" s="187">
        <f t="shared" si="62"/>
        <v>0</v>
      </c>
      <c r="O90" s="187">
        <f t="shared" si="63"/>
        <v>0</v>
      </c>
      <c r="P90" s="187">
        <f t="shared" si="64"/>
        <v>0</v>
      </c>
      <c r="Q90" s="166"/>
      <c r="R90" s="13"/>
      <c r="S90" s="187">
        <f t="shared" si="65"/>
        <v>0</v>
      </c>
      <c r="T90" s="187">
        <f t="shared" si="66"/>
        <v>0</v>
      </c>
      <c r="U90" s="166"/>
      <c r="V90" s="187">
        <f t="shared" si="52"/>
        <v>0</v>
      </c>
      <c r="W90" s="187">
        <f t="shared" si="53"/>
        <v>0</v>
      </c>
      <c r="X90" s="13">
        <f t="shared" si="54"/>
        <v>0</v>
      </c>
      <c r="Y90" s="13" t="s">
        <v>29</v>
      </c>
      <c r="Z90" s="13">
        <v>45</v>
      </c>
      <c r="AA90" s="241">
        <f t="shared" si="55"/>
        <v>0</v>
      </c>
    </row>
    <row r="91" spans="1:27">
      <c r="A91" s="12">
        <v>88</v>
      </c>
      <c r="B91" s="166"/>
      <c r="C91" s="13"/>
      <c r="D91" s="187">
        <f t="shared" si="56"/>
        <v>0</v>
      </c>
      <c r="E91" s="187">
        <f t="shared" si="57"/>
        <v>0</v>
      </c>
      <c r="F91" s="187">
        <f t="shared" si="58"/>
        <v>0</v>
      </c>
      <c r="G91" s="166"/>
      <c r="H91" s="13"/>
      <c r="I91" s="187">
        <f t="shared" si="59"/>
        <v>0</v>
      </c>
      <c r="J91" s="187">
        <f t="shared" si="60"/>
        <v>0</v>
      </c>
      <c r="K91" s="187">
        <f t="shared" si="61"/>
        <v>0</v>
      </c>
      <c r="L91" s="166"/>
      <c r="M91" s="13"/>
      <c r="N91" s="187">
        <f t="shared" si="62"/>
        <v>0</v>
      </c>
      <c r="O91" s="187">
        <f t="shared" si="63"/>
        <v>0</v>
      </c>
      <c r="P91" s="187">
        <f t="shared" si="64"/>
        <v>0</v>
      </c>
      <c r="Q91" s="166"/>
      <c r="R91" s="13"/>
      <c r="S91" s="187">
        <f t="shared" si="65"/>
        <v>0</v>
      </c>
      <c r="T91" s="187">
        <f t="shared" si="66"/>
        <v>0</v>
      </c>
      <c r="U91" s="166"/>
      <c r="V91" s="187">
        <f t="shared" si="52"/>
        <v>0</v>
      </c>
      <c r="W91" s="187">
        <f t="shared" si="53"/>
        <v>0</v>
      </c>
      <c r="X91" s="13">
        <f t="shared" si="54"/>
        <v>0</v>
      </c>
      <c r="Y91" s="13" t="s">
        <v>29</v>
      </c>
      <c r="Z91" s="13">
        <v>45</v>
      </c>
      <c r="AA91" s="241">
        <f t="shared" si="55"/>
        <v>0</v>
      </c>
    </row>
    <row r="92" spans="1:27">
      <c r="A92" s="12">
        <v>89</v>
      </c>
      <c r="B92" s="166"/>
      <c r="C92" s="13"/>
      <c r="D92" s="187">
        <f t="shared" si="56"/>
        <v>0</v>
      </c>
      <c r="E92" s="187">
        <f t="shared" si="57"/>
        <v>0</v>
      </c>
      <c r="F92" s="187">
        <f t="shared" si="58"/>
        <v>0</v>
      </c>
      <c r="G92" s="166"/>
      <c r="H92" s="13"/>
      <c r="I92" s="187">
        <f t="shared" si="59"/>
        <v>0</v>
      </c>
      <c r="J92" s="187">
        <f t="shared" si="60"/>
        <v>0</v>
      </c>
      <c r="K92" s="187">
        <f t="shared" si="61"/>
        <v>0</v>
      </c>
      <c r="L92" s="166"/>
      <c r="M92" s="13"/>
      <c r="N92" s="187">
        <f t="shared" si="62"/>
        <v>0</v>
      </c>
      <c r="O92" s="187">
        <f t="shared" si="63"/>
        <v>0</v>
      </c>
      <c r="P92" s="187">
        <f t="shared" si="64"/>
        <v>0</v>
      </c>
      <c r="Q92" s="166"/>
      <c r="R92" s="13"/>
      <c r="S92" s="187">
        <f t="shared" si="65"/>
        <v>0</v>
      </c>
      <c r="T92" s="187">
        <f t="shared" si="66"/>
        <v>0</v>
      </c>
      <c r="U92" s="166"/>
      <c r="V92" s="187">
        <f t="shared" si="52"/>
        <v>0</v>
      </c>
      <c r="W92" s="187">
        <f t="shared" si="53"/>
        <v>0</v>
      </c>
      <c r="X92" s="13">
        <f t="shared" si="54"/>
        <v>0</v>
      </c>
      <c r="Y92" s="13" t="s">
        <v>29</v>
      </c>
      <c r="Z92" s="13">
        <v>45</v>
      </c>
      <c r="AA92" s="241">
        <f t="shared" si="55"/>
        <v>0</v>
      </c>
    </row>
    <row r="93" spans="1:27">
      <c r="A93" s="12">
        <v>90</v>
      </c>
      <c r="B93" s="166"/>
      <c r="C93" s="13"/>
      <c r="D93" s="187">
        <f t="shared" si="56"/>
        <v>0</v>
      </c>
      <c r="E93" s="187">
        <f t="shared" si="57"/>
        <v>0</v>
      </c>
      <c r="F93" s="187">
        <f t="shared" si="58"/>
        <v>0</v>
      </c>
      <c r="G93" s="166"/>
      <c r="H93" s="13"/>
      <c r="I93" s="187">
        <f t="shared" si="59"/>
        <v>0</v>
      </c>
      <c r="J93" s="187">
        <f t="shared" si="60"/>
        <v>0</v>
      </c>
      <c r="K93" s="187">
        <f t="shared" si="61"/>
        <v>0</v>
      </c>
      <c r="L93" s="166"/>
      <c r="M93" s="13"/>
      <c r="N93" s="187">
        <f t="shared" si="62"/>
        <v>0</v>
      </c>
      <c r="O93" s="187">
        <f t="shared" si="63"/>
        <v>0</v>
      </c>
      <c r="P93" s="187">
        <f t="shared" si="64"/>
        <v>0</v>
      </c>
      <c r="Q93" s="166"/>
      <c r="R93" s="13"/>
      <c r="S93" s="187">
        <f t="shared" si="65"/>
        <v>0</v>
      </c>
      <c r="T93" s="187">
        <f t="shared" si="66"/>
        <v>0</v>
      </c>
      <c r="U93" s="166"/>
      <c r="V93" s="187">
        <f t="shared" si="52"/>
        <v>0</v>
      </c>
      <c r="W93" s="187">
        <f t="shared" si="53"/>
        <v>0</v>
      </c>
      <c r="X93" s="13">
        <f t="shared" si="54"/>
        <v>0</v>
      </c>
      <c r="Y93" s="13" t="s">
        <v>29</v>
      </c>
      <c r="Z93" s="13">
        <v>45</v>
      </c>
      <c r="AA93" s="241">
        <f t="shared" si="55"/>
        <v>0</v>
      </c>
    </row>
    <row r="94" spans="1:27">
      <c r="A94" s="12">
        <v>91</v>
      </c>
      <c r="B94" s="166"/>
      <c r="C94" s="13"/>
      <c r="D94" s="187">
        <f t="shared" si="56"/>
        <v>0</v>
      </c>
      <c r="E94" s="187">
        <f t="shared" si="57"/>
        <v>0</v>
      </c>
      <c r="F94" s="187">
        <f t="shared" si="58"/>
        <v>0</v>
      </c>
      <c r="G94" s="166"/>
      <c r="H94" s="13"/>
      <c r="I94" s="187">
        <f t="shared" si="59"/>
        <v>0</v>
      </c>
      <c r="J94" s="187">
        <f t="shared" si="60"/>
        <v>0</v>
      </c>
      <c r="K94" s="187">
        <f t="shared" si="61"/>
        <v>0</v>
      </c>
      <c r="L94" s="166"/>
      <c r="M94" s="13"/>
      <c r="N94" s="187">
        <f t="shared" si="62"/>
        <v>0</v>
      </c>
      <c r="O94" s="187">
        <f t="shared" si="63"/>
        <v>0</v>
      </c>
      <c r="P94" s="187">
        <f t="shared" si="64"/>
        <v>0</v>
      </c>
      <c r="Q94" s="166"/>
      <c r="R94" s="13"/>
      <c r="S94" s="187">
        <f t="shared" si="65"/>
        <v>0</v>
      </c>
      <c r="T94" s="187">
        <f t="shared" si="66"/>
        <v>0</v>
      </c>
      <c r="U94" s="166"/>
      <c r="V94" s="187">
        <f t="shared" si="52"/>
        <v>0</v>
      </c>
      <c r="W94" s="187">
        <f t="shared" si="53"/>
        <v>0</v>
      </c>
      <c r="X94" s="13">
        <f t="shared" si="54"/>
        <v>0</v>
      </c>
      <c r="Y94" s="13" t="s">
        <v>29</v>
      </c>
      <c r="Z94" s="13">
        <v>45</v>
      </c>
      <c r="AA94" s="241">
        <f t="shared" si="55"/>
        <v>0</v>
      </c>
    </row>
    <row r="95" spans="1:27">
      <c r="A95" s="12">
        <v>92</v>
      </c>
      <c r="B95" s="166"/>
      <c r="C95" s="13"/>
      <c r="D95" s="187">
        <f t="shared" si="56"/>
        <v>0</v>
      </c>
      <c r="E95" s="187">
        <f t="shared" si="57"/>
        <v>0</v>
      </c>
      <c r="F95" s="187">
        <f t="shared" si="58"/>
        <v>0</v>
      </c>
      <c r="G95" s="166"/>
      <c r="H95" s="13"/>
      <c r="I95" s="187">
        <f t="shared" si="59"/>
        <v>0</v>
      </c>
      <c r="J95" s="187">
        <f t="shared" si="60"/>
        <v>0</v>
      </c>
      <c r="K95" s="187">
        <f t="shared" si="61"/>
        <v>0</v>
      </c>
      <c r="L95" s="166"/>
      <c r="M95" s="13"/>
      <c r="N95" s="187">
        <f t="shared" si="62"/>
        <v>0</v>
      </c>
      <c r="O95" s="187">
        <f t="shared" si="63"/>
        <v>0</v>
      </c>
      <c r="P95" s="187">
        <f t="shared" si="64"/>
        <v>0</v>
      </c>
      <c r="Q95" s="166"/>
      <c r="R95" s="13"/>
      <c r="S95" s="187">
        <f t="shared" si="65"/>
        <v>0</v>
      </c>
      <c r="T95" s="187">
        <f t="shared" si="66"/>
        <v>0</v>
      </c>
      <c r="U95" s="166"/>
      <c r="V95" s="187">
        <f t="shared" si="52"/>
        <v>0</v>
      </c>
      <c r="W95" s="187">
        <f t="shared" si="53"/>
        <v>0</v>
      </c>
      <c r="X95" s="13">
        <f t="shared" si="54"/>
        <v>0</v>
      </c>
      <c r="Y95" s="13" t="s">
        <v>29</v>
      </c>
      <c r="Z95" s="13">
        <v>45</v>
      </c>
      <c r="AA95" s="241">
        <f t="shared" si="55"/>
        <v>0</v>
      </c>
    </row>
    <row r="96" spans="1:27">
      <c r="A96" s="12">
        <v>93</v>
      </c>
      <c r="B96" s="166"/>
      <c r="C96" s="13"/>
      <c r="D96" s="187">
        <f t="shared" si="56"/>
        <v>0</v>
      </c>
      <c r="E96" s="187">
        <f t="shared" si="57"/>
        <v>0</v>
      </c>
      <c r="F96" s="187">
        <f t="shared" si="58"/>
        <v>0</v>
      </c>
      <c r="G96" s="166"/>
      <c r="H96" s="13"/>
      <c r="I96" s="187">
        <f t="shared" si="59"/>
        <v>0</v>
      </c>
      <c r="J96" s="187">
        <f t="shared" si="60"/>
        <v>0</v>
      </c>
      <c r="K96" s="187">
        <f t="shared" si="61"/>
        <v>0</v>
      </c>
      <c r="L96" s="166"/>
      <c r="M96" s="13"/>
      <c r="N96" s="187">
        <f t="shared" si="62"/>
        <v>0</v>
      </c>
      <c r="O96" s="187">
        <f t="shared" si="63"/>
        <v>0</v>
      </c>
      <c r="P96" s="187">
        <f t="shared" si="64"/>
        <v>0</v>
      </c>
      <c r="Q96" s="166"/>
      <c r="R96" s="13"/>
      <c r="S96" s="187">
        <f t="shared" si="65"/>
        <v>0</v>
      </c>
      <c r="T96" s="187">
        <f t="shared" si="66"/>
        <v>0</v>
      </c>
      <c r="U96" s="166"/>
      <c r="V96" s="187">
        <f t="shared" si="52"/>
        <v>0</v>
      </c>
      <c r="W96" s="187">
        <f t="shared" si="53"/>
        <v>0</v>
      </c>
      <c r="X96" s="13">
        <f t="shared" si="54"/>
        <v>0</v>
      </c>
      <c r="Y96" s="13" t="s">
        <v>29</v>
      </c>
      <c r="Z96" s="13">
        <v>45</v>
      </c>
      <c r="AA96" s="241">
        <f t="shared" si="55"/>
        <v>0</v>
      </c>
    </row>
    <row r="97" spans="1:27">
      <c r="A97" s="12">
        <v>94</v>
      </c>
      <c r="B97" s="166"/>
      <c r="C97" s="13"/>
      <c r="D97" s="187">
        <f t="shared" si="56"/>
        <v>0</v>
      </c>
      <c r="E97" s="187">
        <f t="shared" si="57"/>
        <v>0</v>
      </c>
      <c r="F97" s="187">
        <f t="shared" si="58"/>
        <v>0</v>
      </c>
      <c r="G97" s="166"/>
      <c r="H97" s="13"/>
      <c r="I97" s="187">
        <f t="shared" si="59"/>
        <v>0</v>
      </c>
      <c r="J97" s="187">
        <f t="shared" si="60"/>
        <v>0</v>
      </c>
      <c r="K97" s="187">
        <f t="shared" si="61"/>
        <v>0</v>
      </c>
      <c r="L97" s="166"/>
      <c r="M97" s="13"/>
      <c r="N97" s="187">
        <f t="shared" si="62"/>
        <v>0</v>
      </c>
      <c r="O97" s="187">
        <f t="shared" si="63"/>
        <v>0</v>
      </c>
      <c r="P97" s="187">
        <f t="shared" si="64"/>
        <v>0</v>
      </c>
      <c r="Q97" s="166"/>
      <c r="R97" s="13"/>
      <c r="S97" s="187">
        <f t="shared" si="65"/>
        <v>0</v>
      </c>
      <c r="T97" s="187">
        <f t="shared" si="66"/>
        <v>0</v>
      </c>
      <c r="U97" s="166"/>
      <c r="V97" s="187">
        <f t="shared" si="52"/>
        <v>0</v>
      </c>
      <c r="W97" s="187">
        <f t="shared" si="53"/>
        <v>0</v>
      </c>
      <c r="X97" s="13">
        <f t="shared" si="54"/>
        <v>0</v>
      </c>
      <c r="Y97" s="13" t="s">
        <v>29</v>
      </c>
      <c r="Z97" s="13">
        <v>45</v>
      </c>
      <c r="AA97" s="241">
        <f t="shared" si="55"/>
        <v>0</v>
      </c>
    </row>
    <row r="98" spans="1:27">
      <c r="A98" s="12">
        <v>95</v>
      </c>
      <c r="B98" s="166"/>
      <c r="C98" s="13"/>
      <c r="D98" s="187">
        <f t="shared" si="56"/>
        <v>0</v>
      </c>
      <c r="E98" s="187">
        <f t="shared" si="57"/>
        <v>0</v>
      </c>
      <c r="F98" s="187">
        <f t="shared" si="58"/>
        <v>0</v>
      </c>
      <c r="G98" s="166"/>
      <c r="H98" s="13"/>
      <c r="I98" s="187">
        <f t="shared" si="59"/>
        <v>0</v>
      </c>
      <c r="J98" s="187">
        <f t="shared" si="60"/>
        <v>0</v>
      </c>
      <c r="K98" s="187">
        <f t="shared" si="61"/>
        <v>0</v>
      </c>
      <c r="L98" s="166"/>
      <c r="M98" s="13"/>
      <c r="N98" s="187">
        <f t="shared" si="62"/>
        <v>0</v>
      </c>
      <c r="O98" s="187">
        <f t="shared" si="63"/>
        <v>0</v>
      </c>
      <c r="P98" s="187">
        <f t="shared" si="64"/>
        <v>0</v>
      </c>
      <c r="Q98" s="166"/>
      <c r="R98" s="13"/>
      <c r="S98" s="187">
        <f t="shared" si="65"/>
        <v>0</v>
      </c>
      <c r="T98" s="187">
        <f t="shared" si="66"/>
        <v>0</v>
      </c>
      <c r="U98" s="166"/>
      <c r="V98" s="187">
        <f t="shared" si="52"/>
        <v>0</v>
      </c>
      <c r="W98" s="187">
        <f t="shared" si="53"/>
        <v>0</v>
      </c>
      <c r="X98" s="13">
        <f t="shared" si="54"/>
        <v>0</v>
      </c>
      <c r="Y98" s="13" t="s">
        <v>29</v>
      </c>
      <c r="Z98" s="13">
        <v>45</v>
      </c>
      <c r="AA98" s="241">
        <f t="shared" si="55"/>
        <v>0</v>
      </c>
    </row>
    <row r="99" spans="1:27">
      <c r="A99" s="12">
        <v>96</v>
      </c>
      <c r="B99" s="166"/>
      <c r="C99" s="13"/>
      <c r="D99" s="187">
        <f t="shared" si="56"/>
        <v>0</v>
      </c>
      <c r="E99" s="187">
        <f t="shared" si="57"/>
        <v>0</v>
      </c>
      <c r="F99" s="187">
        <f t="shared" si="58"/>
        <v>0</v>
      </c>
      <c r="G99" s="166"/>
      <c r="H99" s="13"/>
      <c r="I99" s="187">
        <f t="shared" si="59"/>
        <v>0</v>
      </c>
      <c r="J99" s="187">
        <f t="shared" si="60"/>
        <v>0</v>
      </c>
      <c r="K99" s="187">
        <f t="shared" si="61"/>
        <v>0</v>
      </c>
      <c r="L99" s="166"/>
      <c r="M99" s="13"/>
      <c r="N99" s="187">
        <f t="shared" si="62"/>
        <v>0</v>
      </c>
      <c r="O99" s="187">
        <f t="shared" si="63"/>
        <v>0</v>
      </c>
      <c r="P99" s="187">
        <f t="shared" si="64"/>
        <v>0</v>
      </c>
      <c r="Q99" s="166"/>
      <c r="R99" s="13"/>
      <c r="S99" s="187">
        <f t="shared" si="65"/>
        <v>0</v>
      </c>
      <c r="T99" s="187">
        <f t="shared" si="66"/>
        <v>0</v>
      </c>
      <c r="U99" s="166"/>
      <c r="V99" s="187">
        <f t="shared" si="52"/>
        <v>0</v>
      </c>
      <c r="W99" s="187">
        <f t="shared" si="53"/>
        <v>0</v>
      </c>
      <c r="X99" s="13">
        <f t="shared" si="54"/>
        <v>0</v>
      </c>
      <c r="Y99" s="13" t="s">
        <v>29</v>
      </c>
      <c r="Z99" s="13">
        <v>45</v>
      </c>
      <c r="AA99" s="241">
        <f t="shared" si="55"/>
        <v>0</v>
      </c>
    </row>
    <row r="100" spans="1:27">
      <c r="A100" s="12">
        <v>97</v>
      </c>
      <c r="B100" s="166"/>
      <c r="C100" s="13"/>
      <c r="D100" s="187">
        <f t="shared" si="56"/>
        <v>0</v>
      </c>
      <c r="E100" s="187">
        <f t="shared" si="57"/>
        <v>0</v>
      </c>
      <c r="F100" s="187">
        <f t="shared" si="58"/>
        <v>0</v>
      </c>
      <c r="G100" s="166"/>
      <c r="H100" s="13"/>
      <c r="I100" s="187">
        <f t="shared" si="59"/>
        <v>0</v>
      </c>
      <c r="J100" s="187">
        <f t="shared" si="60"/>
        <v>0</v>
      </c>
      <c r="K100" s="187">
        <f t="shared" si="61"/>
        <v>0</v>
      </c>
      <c r="L100" s="166"/>
      <c r="M100" s="13"/>
      <c r="N100" s="187">
        <f t="shared" si="62"/>
        <v>0</v>
      </c>
      <c r="O100" s="187">
        <f t="shared" si="63"/>
        <v>0</v>
      </c>
      <c r="P100" s="187">
        <f t="shared" si="64"/>
        <v>0</v>
      </c>
      <c r="Q100" s="166"/>
      <c r="R100" s="13"/>
      <c r="S100" s="187">
        <f t="shared" si="65"/>
        <v>0</v>
      </c>
      <c r="T100" s="187">
        <f t="shared" si="66"/>
        <v>0</v>
      </c>
      <c r="U100" s="166"/>
      <c r="V100" s="187">
        <f t="shared" si="52"/>
        <v>0</v>
      </c>
      <c r="W100" s="187">
        <f t="shared" si="53"/>
        <v>0</v>
      </c>
      <c r="X100" s="13">
        <f t="shared" si="54"/>
        <v>0</v>
      </c>
      <c r="Y100" s="13" t="s">
        <v>29</v>
      </c>
      <c r="Z100" s="13">
        <v>45</v>
      </c>
      <c r="AA100" s="241">
        <f t="shared" si="55"/>
        <v>0</v>
      </c>
    </row>
    <row r="101" spans="1:27">
      <c r="A101" s="12">
        <v>98</v>
      </c>
      <c r="B101" s="166"/>
      <c r="C101" s="13"/>
      <c r="D101" s="187">
        <f t="shared" si="56"/>
        <v>0</v>
      </c>
      <c r="E101" s="187">
        <f t="shared" si="57"/>
        <v>0</v>
      </c>
      <c r="F101" s="187">
        <f t="shared" si="58"/>
        <v>0</v>
      </c>
      <c r="G101" s="166"/>
      <c r="H101" s="13"/>
      <c r="I101" s="187">
        <f t="shared" si="59"/>
        <v>0</v>
      </c>
      <c r="J101" s="187">
        <f t="shared" si="60"/>
        <v>0</v>
      </c>
      <c r="K101" s="187">
        <f t="shared" si="61"/>
        <v>0</v>
      </c>
      <c r="L101" s="166"/>
      <c r="M101" s="13"/>
      <c r="N101" s="187">
        <f t="shared" si="62"/>
        <v>0</v>
      </c>
      <c r="O101" s="187">
        <f t="shared" si="63"/>
        <v>0</v>
      </c>
      <c r="P101" s="187">
        <f t="shared" si="64"/>
        <v>0</v>
      </c>
      <c r="Q101" s="166"/>
      <c r="R101" s="13"/>
      <c r="S101" s="187">
        <f t="shared" si="65"/>
        <v>0</v>
      </c>
      <c r="T101" s="187">
        <f t="shared" si="66"/>
        <v>0</v>
      </c>
      <c r="U101" s="166"/>
      <c r="V101" s="187">
        <f t="shared" si="52"/>
        <v>0</v>
      </c>
      <c r="W101" s="187">
        <f t="shared" si="53"/>
        <v>0</v>
      </c>
      <c r="X101" s="13">
        <f t="shared" si="54"/>
        <v>0</v>
      </c>
      <c r="Y101" s="13" t="s">
        <v>29</v>
      </c>
      <c r="Z101" s="13">
        <v>45</v>
      </c>
      <c r="AA101" s="241">
        <f t="shared" si="55"/>
        <v>0</v>
      </c>
    </row>
    <row r="102" spans="1:27">
      <c r="A102" s="12">
        <v>99</v>
      </c>
      <c r="B102" s="166"/>
      <c r="C102" s="13"/>
      <c r="D102" s="187">
        <f t="shared" si="56"/>
        <v>0</v>
      </c>
      <c r="E102" s="187">
        <f t="shared" si="57"/>
        <v>0</v>
      </c>
      <c r="F102" s="187">
        <f t="shared" si="58"/>
        <v>0</v>
      </c>
      <c r="G102" s="166"/>
      <c r="H102" s="13"/>
      <c r="I102" s="187">
        <f t="shared" si="59"/>
        <v>0</v>
      </c>
      <c r="J102" s="187">
        <f t="shared" si="60"/>
        <v>0</v>
      </c>
      <c r="K102" s="187">
        <f t="shared" si="61"/>
        <v>0</v>
      </c>
      <c r="L102" s="166"/>
      <c r="M102" s="13"/>
      <c r="N102" s="187">
        <f t="shared" si="62"/>
        <v>0</v>
      </c>
      <c r="O102" s="187">
        <f t="shared" si="63"/>
        <v>0</v>
      </c>
      <c r="P102" s="187">
        <f t="shared" si="64"/>
        <v>0</v>
      </c>
      <c r="Q102" s="166"/>
      <c r="R102" s="13"/>
      <c r="S102" s="187">
        <f t="shared" si="65"/>
        <v>0</v>
      </c>
      <c r="T102" s="187">
        <f t="shared" si="66"/>
        <v>0</v>
      </c>
      <c r="U102" s="166"/>
      <c r="V102" s="187">
        <f t="shared" si="52"/>
        <v>0</v>
      </c>
      <c r="W102" s="187">
        <f t="shared" si="53"/>
        <v>0</v>
      </c>
      <c r="X102" s="13">
        <f t="shared" si="54"/>
        <v>0</v>
      </c>
      <c r="Y102" s="13" t="s">
        <v>29</v>
      </c>
      <c r="Z102" s="13">
        <v>45</v>
      </c>
      <c r="AA102" s="241">
        <f t="shared" si="55"/>
        <v>0</v>
      </c>
    </row>
    <row r="103" spans="1:27">
      <c r="A103" s="12">
        <v>100</v>
      </c>
      <c r="B103" s="166"/>
      <c r="C103" s="13"/>
      <c r="D103" s="187">
        <f t="shared" si="56"/>
        <v>0</v>
      </c>
      <c r="E103" s="187">
        <f t="shared" si="57"/>
        <v>0</v>
      </c>
      <c r="F103" s="187">
        <f t="shared" si="58"/>
        <v>0</v>
      </c>
      <c r="G103" s="166"/>
      <c r="H103" s="13"/>
      <c r="I103" s="187">
        <f t="shared" si="59"/>
        <v>0</v>
      </c>
      <c r="J103" s="187">
        <f t="shared" si="60"/>
        <v>0</v>
      </c>
      <c r="K103" s="187">
        <f t="shared" si="61"/>
        <v>0</v>
      </c>
      <c r="L103" s="166"/>
      <c r="M103" s="13"/>
      <c r="N103" s="187">
        <f t="shared" si="62"/>
        <v>0</v>
      </c>
      <c r="O103" s="187">
        <f t="shared" si="63"/>
        <v>0</v>
      </c>
      <c r="P103" s="187">
        <f t="shared" si="64"/>
        <v>0</v>
      </c>
      <c r="Q103" s="166"/>
      <c r="R103" s="13"/>
      <c r="S103" s="187">
        <f t="shared" si="65"/>
        <v>0</v>
      </c>
      <c r="T103" s="187">
        <f t="shared" si="66"/>
        <v>0</v>
      </c>
      <c r="U103" s="166"/>
      <c r="V103" s="187">
        <f t="shared" si="52"/>
        <v>0</v>
      </c>
      <c r="W103" s="187">
        <f t="shared" si="53"/>
        <v>0</v>
      </c>
      <c r="X103" s="13">
        <f t="shared" si="54"/>
        <v>0</v>
      </c>
      <c r="Y103" s="13" t="s">
        <v>29</v>
      </c>
      <c r="Z103" s="13">
        <v>45</v>
      </c>
      <c r="AA103" s="241">
        <f t="shared" si="55"/>
        <v>0</v>
      </c>
    </row>
    <row r="104" spans="1:27">
      <c r="A104" s="12">
        <v>101</v>
      </c>
      <c r="B104" s="166"/>
      <c r="C104" s="13"/>
      <c r="D104" s="187">
        <f t="shared" si="56"/>
        <v>0</v>
      </c>
      <c r="E104" s="187">
        <f t="shared" si="57"/>
        <v>0</v>
      </c>
      <c r="F104" s="187">
        <f t="shared" si="58"/>
        <v>0</v>
      </c>
      <c r="G104" s="166"/>
      <c r="H104" s="13"/>
      <c r="I104" s="187">
        <f t="shared" si="59"/>
        <v>0</v>
      </c>
      <c r="J104" s="187">
        <f t="shared" si="60"/>
        <v>0</v>
      </c>
      <c r="K104" s="187">
        <f t="shared" si="61"/>
        <v>0</v>
      </c>
      <c r="L104" s="166"/>
      <c r="M104" s="13"/>
      <c r="N104" s="187">
        <f t="shared" si="62"/>
        <v>0</v>
      </c>
      <c r="O104" s="187">
        <f t="shared" si="63"/>
        <v>0</v>
      </c>
      <c r="P104" s="187">
        <f t="shared" si="64"/>
        <v>0</v>
      </c>
      <c r="Q104" s="166"/>
      <c r="R104" s="13"/>
      <c r="S104" s="187">
        <f t="shared" si="65"/>
        <v>0</v>
      </c>
      <c r="T104" s="187">
        <f t="shared" si="66"/>
        <v>0</v>
      </c>
      <c r="U104" s="166"/>
      <c r="V104" s="187">
        <f t="shared" si="52"/>
        <v>0</v>
      </c>
      <c r="W104" s="187">
        <f t="shared" si="53"/>
        <v>0</v>
      </c>
      <c r="X104" s="13">
        <f t="shared" si="54"/>
        <v>0</v>
      </c>
      <c r="Y104" s="13" t="s">
        <v>29</v>
      </c>
      <c r="Z104" s="13">
        <v>45</v>
      </c>
      <c r="AA104" s="241">
        <f t="shared" si="55"/>
        <v>0</v>
      </c>
    </row>
    <row r="105" spans="1:27">
      <c r="A105" s="12">
        <v>102</v>
      </c>
      <c r="B105" s="166"/>
      <c r="C105" s="13"/>
      <c r="D105" s="187">
        <f t="shared" si="56"/>
        <v>0</v>
      </c>
      <c r="E105" s="187">
        <f t="shared" si="57"/>
        <v>0</v>
      </c>
      <c r="F105" s="187">
        <f t="shared" si="58"/>
        <v>0</v>
      </c>
      <c r="G105" s="166"/>
      <c r="H105" s="13"/>
      <c r="I105" s="187">
        <f t="shared" si="59"/>
        <v>0</v>
      </c>
      <c r="J105" s="187">
        <f t="shared" si="60"/>
        <v>0</v>
      </c>
      <c r="K105" s="187">
        <f t="shared" si="61"/>
        <v>0</v>
      </c>
      <c r="L105" s="166"/>
      <c r="M105" s="13"/>
      <c r="N105" s="187">
        <f t="shared" si="62"/>
        <v>0</v>
      </c>
      <c r="O105" s="187">
        <f t="shared" si="63"/>
        <v>0</v>
      </c>
      <c r="P105" s="187">
        <f t="shared" si="64"/>
        <v>0</v>
      </c>
      <c r="Q105" s="166"/>
      <c r="R105" s="13"/>
      <c r="S105" s="187">
        <f t="shared" si="65"/>
        <v>0</v>
      </c>
      <c r="T105" s="187">
        <f t="shared" si="66"/>
        <v>0</v>
      </c>
      <c r="U105" s="166"/>
      <c r="V105" s="187">
        <f t="shared" si="52"/>
        <v>0</v>
      </c>
      <c r="W105" s="187">
        <f t="shared" si="53"/>
        <v>0</v>
      </c>
      <c r="X105" s="13">
        <f t="shared" si="54"/>
        <v>0</v>
      </c>
      <c r="Y105" s="13" t="s">
        <v>29</v>
      </c>
      <c r="Z105" s="13">
        <v>45</v>
      </c>
      <c r="AA105" s="241">
        <f t="shared" si="55"/>
        <v>0</v>
      </c>
    </row>
    <row r="106" spans="1:27">
      <c r="A106" s="12">
        <v>103</v>
      </c>
      <c r="B106" s="166"/>
      <c r="C106" s="13"/>
      <c r="D106" s="187">
        <f t="shared" si="56"/>
        <v>0</v>
      </c>
      <c r="E106" s="187">
        <f t="shared" si="57"/>
        <v>0</v>
      </c>
      <c r="F106" s="187">
        <f t="shared" si="58"/>
        <v>0</v>
      </c>
      <c r="G106" s="166"/>
      <c r="H106" s="13"/>
      <c r="I106" s="187">
        <f t="shared" si="59"/>
        <v>0</v>
      </c>
      <c r="J106" s="187">
        <f t="shared" si="60"/>
        <v>0</v>
      </c>
      <c r="K106" s="187">
        <f t="shared" si="61"/>
        <v>0</v>
      </c>
      <c r="L106" s="166"/>
      <c r="M106" s="13"/>
      <c r="N106" s="187">
        <f t="shared" si="62"/>
        <v>0</v>
      </c>
      <c r="O106" s="187">
        <f t="shared" si="63"/>
        <v>0</v>
      </c>
      <c r="P106" s="187">
        <f t="shared" si="64"/>
        <v>0</v>
      </c>
      <c r="Q106" s="166"/>
      <c r="R106" s="13"/>
      <c r="S106" s="187">
        <f t="shared" si="65"/>
        <v>0</v>
      </c>
      <c r="T106" s="187">
        <f t="shared" si="66"/>
        <v>0</v>
      </c>
      <c r="U106" s="166"/>
      <c r="V106" s="187">
        <f t="shared" si="52"/>
        <v>0</v>
      </c>
      <c r="W106" s="187">
        <f t="shared" si="53"/>
        <v>0</v>
      </c>
      <c r="X106" s="13">
        <f t="shared" si="54"/>
        <v>0</v>
      </c>
      <c r="Y106" s="13" t="s">
        <v>29</v>
      </c>
      <c r="Z106" s="13">
        <v>45</v>
      </c>
      <c r="AA106" s="241">
        <f t="shared" si="55"/>
        <v>0</v>
      </c>
    </row>
    <row r="107" spans="1:27">
      <c r="A107" s="12">
        <v>104</v>
      </c>
      <c r="B107" s="166"/>
      <c r="C107" s="13"/>
      <c r="D107" s="187">
        <f t="shared" si="56"/>
        <v>0</v>
      </c>
      <c r="E107" s="187">
        <f t="shared" si="57"/>
        <v>0</v>
      </c>
      <c r="F107" s="187">
        <f t="shared" si="58"/>
        <v>0</v>
      </c>
      <c r="G107" s="166"/>
      <c r="H107" s="13"/>
      <c r="I107" s="187">
        <f t="shared" si="59"/>
        <v>0</v>
      </c>
      <c r="J107" s="187">
        <f t="shared" si="60"/>
        <v>0</v>
      </c>
      <c r="K107" s="187">
        <f t="shared" si="61"/>
        <v>0</v>
      </c>
      <c r="L107" s="166"/>
      <c r="M107" s="13"/>
      <c r="N107" s="187">
        <f t="shared" si="62"/>
        <v>0</v>
      </c>
      <c r="O107" s="187">
        <f t="shared" si="63"/>
        <v>0</v>
      </c>
      <c r="P107" s="187">
        <f t="shared" si="64"/>
        <v>0</v>
      </c>
      <c r="Q107" s="166"/>
      <c r="R107" s="13"/>
      <c r="S107" s="187">
        <f t="shared" si="65"/>
        <v>0</v>
      </c>
      <c r="T107" s="187">
        <f t="shared" si="66"/>
        <v>0</v>
      </c>
      <c r="U107" s="166"/>
      <c r="V107" s="187">
        <f t="shared" si="52"/>
        <v>0</v>
      </c>
      <c r="W107" s="187">
        <f t="shared" si="53"/>
        <v>0</v>
      </c>
      <c r="X107" s="13">
        <f t="shared" si="54"/>
        <v>0</v>
      </c>
      <c r="Y107" s="13" t="s">
        <v>29</v>
      </c>
      <c r="Z107" s="13">
        <v>45</v>
      </c>
      <c r="AA107" s="241">
        <f t="shared" si="55"/>
        <v>0</v>
      </c>
    </row>
    <row r="108" spans="1:27">
      <c r="A108" s="12">
        <v>105</v>
      </c>
      <c r="B108" s="166"/>
      <c r="C108" s="13"/>
      <c r="D108" s="187">
        <f t="shared" si="56"/>
        <v>0</v>
      </c>
      <c r="E108" s="187">
        <f t="shared" si="57"/>
        <v>0</v>
      </c>
      <c r="F108" s="187">
        <f t="shared" si="58"/>
        <v>0</v>
      </c>
      <c r="G108" s="166"/>
      <c r="H108" s="13"/>
      <c r="I108" s="187">
        <f t="shared" si="59"/>
        <v>0</v>
      </c>
      <c r="J108" s="187">
        <f t="shared" si="60"/>
        <v>0</v>
      </c>
      <c r="K108" s="187">
        <f t="shared" si="61"/>
        <v>0</v>
      </c>
      <c r="L108" s="166"/>
      <c r="M108" s="13"/>
      <c r="N108" s="187">
        <f t="shared" si="62"/>
        <v>0</v>
      </c>
      <c r="O108" s="187">
        <f t="shared" si="63"/>
        <v>0</v>
      </c>
      <c r="P108" s="187">
        <f t="shared" si="64"/>
        <v>0</v>
      </c>
      <c r="Q108" s="166"/>
      <c r="R108" s="13"/>
      <c r="S108" s="187">
        <f t="shared" si="65"/>
        <v>0</v>
      </c>
      <c r="T108" s="187">
        <f t="shared" si="66"/>
        <v>0</v>
      </c>
      <c r="U108" s="166"/>
      <c r="V108" s="187">
        <f t="shared" si="52"/>
        <v>0</v>
      </c>
      <c r="W108" s="187">
        <f t="shared" si="53"/>
        <v>0</v>
      </c>
      <c r="X108" s="13">
        <f t="shared" si="54"/>
        <v>0</v>
      </c>
      <c r="Y108" s="13" t="s">
        <v>29</v>
      </c>
      <c r="Z108" s="13">
        <v>45</v>
      </c>
      <c r="AA108" s="241">
        <f t="shared" si="55"/>
        <v>0</v>
      </c>
    </row>
    <row r="109" spans="1:27">
      <c r="A109" s="12">
        <v>106</v>
      </c>
      <c r="B109" s="166"/>
      <c r="C109" s="13"/>
      <c r="D109" s="187">
        <f t="shared" si="56"/>
        <v>0</v>
      </c>
      <c r="E109" s="187">
        <f t="shared" si="57"/>
        <v>0</v>
      </c>
      <c r="F109" s="187">
        <f t="shared" si="58"/>
        <v>0</v>
      </c>
      <c r="G109" s="166"/>
      <c r="H109" s="13"/>
      <c r="I109" s="187">
        <f t="shared" si="59"/>
        <v>0</v>
      </c>
      <c r="J109" s="187">
        <f t="shared" si="60"/>
        <v>0</v>
      </c>
      <c r="K109" s="187">
        <f t="shared" si="61"/>
        <v>0</v>
      </c>
      <c r="L109" s="166"/>
      <c r="M109" s="13"/>
      <c r="N109" s="187">
        <f t="shared" si="62"/>
        <v>0</v>
      </c>
      <c r="O109" s="187">
        <f t="shared" si="63"/>
        <v>0</v>
      </c>
      <c r="P109" s="187">
        <f t="shared" si="64"/>
        <v>0</v>
      </c>
      <c r="Q109" s="166"/>
      <c r="R109" s="13"/>
      <c r="S109" s="187">
        <f t="shared" si="65"/>
        <v>0</v>
      </c>
      <c r="T109" s="187">
        <f t="shared" si="66"/>
        <v>0</v>
      </c>
      <c r="U109" s="166"/>
      <c r="V109" s="187">
        <f t="shared" si="52"/>
        <v>0</v>
      </c>
      <c r="W109" s="187">
        <f t="shared" si="53"/>
        <v>0</v>
      </c>
      <c r="X109" s="13">
        <f t="shared" si="54"/>
        <v>0</v>
      </c>
      <c r="Y109" s="13" t="s">
        <v>29</v>
      </c>
      <c r="Z109" s="13">
        <v>45</v>
      </c>
      <c r="AA109" s="241">
        <f t="shared" si="55"/>
        <v>0</v>
      </c>
    </row>
    <row r="110" spans="1:27">
      <c r="A110" s="12">
        <v>107</v>
      </c>
      <c r="B110" s="166"/>
      <c r="C110" s="13"/>
      <c r="D110" s="187">
        <f t="shared" si="56"/>
        <v>0</v>
      </c>
      <c r="E110" s="187">
        <f t="shared" si="57"/>
        <v>0</v>
      </c>
      <c r="F110" s="187">
        <f t="shared" si="58"/>
        <v>0</v>
      </c>
      <c r="G110" s="166"/>
      <c r="H110" s="13"/>
      <c r="I110" s="187">
        <f t="shared" si="59"/>
        <v>0</v>
      </c>
      <c r="J110" s="187">
        <f t="shared" si="60"/>
        <v>0</v>
      </c>
      <c r="K110" s="187">
        <f t="shared" si="61"/>
        <v>0</v>
      </c>
      <c r="L110" s="166"/>
      <c r="M110" s="13"/>
      <c r="N110" s="187">
        <f t="shared" si="62"/>
        <v>0</v>
      </c>
      <c r="O110" s="187">
        <f t="shared" si="63"/>
        <v>0</v>
      </c>
      <c r="P110" s="187">
        <f t="shared" si="64"/>
        <v>0</v>
      </c>
      <c r="Q110" s="166"/>
      <c r="R110" s="13"/>
      <c r="S110" s="187">
        <f t="shared" si="65"/>
        <v>0</v>
      </c>
      <c r="T110" s="187">
        <f t="shared" si="66"/>
        <v>0</v>
      </c>
      <c r="U110" s="166"/>
      <c r="V110" s="187">
        <f t="shared" si="52"/>
        <v>0</v>
      </c>
      <c r="W110" s="187">
        <f t="shared" si="53"/>
        <v>0</v>
      </c>
      <c r="X110" s="13">
        <f t="shared" si="54"/>
        <v>0</v>
      </c>
      <c r="Y110" s="13" t="s">
        <v>29</v>
      </c>
      <c r="Z110" s="13">
        <v>45</v>
      </c>
      <c r="AA110" s="241">
        <f t="shared" si="55"/>
        <v>0</v>
      </c>
    </row>
    <row r="111" spans="1:27">
      <c r="A111" s="12">
        <v>108</v>
      </c>
      <c r="B111" s="166"/>
      <c r="C111" s="13"/>
      <c r="D111" s="187">
        <f t="shared" si="56"/>
        <v>0</v>
      </c>
      <c r="E111" s="187">
        <f t="shared" si="57"/>
        <v>0</v>
      </c>
      <c r="F111" s="187">
        <f t="shared" si="58"/>
        <v>0</v>
      </c>
      <c r="G111" s="166"/>
      <c r="H111" s="13"/>
      <c r="I111" s="187">
        <f t="shared" si="59"/>
        <v>0</v>
      </c>
      <c r="J111" s="187">
        <f t="shared" si="60"/>
        <v>0</v>
      </c>
      <c r="K111" s="187">
        <f t="shared" si="61"/>
        <v>0</v>
      </c>
      <c r="L111" s="166"/>
      <c r="M111" s="13"/>
      <c r="N111" s="187">
        <f t="shared" si="62"/>
        <v>0</v>
      </c>
      <c r="O111" s="187">
        <f t="shared" si="63"/>
        <v>0</v>
      </c>
      <c r="P111" s="187">
        <f t="shared" si="64"/>
        <v>0</v>
      </c>
      <c r="Q111" s="166"/>
      <c r="R111" s="13"/>
      <c r="S111" s="187">
        <f t="shared" si="65"/>
        <v>0</v>
      </c>
      <c r="T111" s="187">
        <f t="shared" si="66"/>
        <v>0</v>
      </c>
      <c r="U111" s="166"/>
      <c r="V111" s="187">
        <f t="shared" si="52"/>
        <v>0</v>
      </c>
      <c r="W111" s="187">
        <f t="shared" si="53"/>
        <v>0</v>
      </c>
      <c r="X111" s="13">
        <f t="shared" si="54"/>
        <v>0</v>
      </c>
      <c r="Y111" s="13" t="s">
        <v>29</v>
      </c>
      <c r="Z111" s="13">
        <v>45</v>
      </c>
      <c r="AA111" s="241">
        <f t="shared" si="55"/>
        <v>0</v>
      </c>
    </row>
    <row r="112" spans="1:27">
      <c r="A112" s="12">
        <v>109</v>
      </c>
      <c r="B112" s="166"/>
      <c r="C112" s="13"/>
      <c r="D112" s="187">
        <f t="shared" si="56"/>
        <v>0</v>
      </c>
      <c r="E112" s="187">
        <f t="shared" si="57"/>
        <v>0</v>
      </c>
      <c r="F112" s="187">
        <f t="shared" si="58"/>
        <v>0</v>
      </c>
      <c r="G112" s="166"/>
      <c r="H112" s="13"/>
      <c r="I112" s="187">
        <f t="shared" si="59"/>
        <v>0</v>
      </c>
      <c r="J112" s="187">
        <f t="shared" si="60"/>
        <v>0</v>
      </c>
      <c r="K112" s="187">
        <f t="shared" si="61"/>
        <v>0</v>
      </c>
      <c r="L112" s="166"/>
      <c r="M112" s="13"/>
      <c r="N112" s="187">
        <f t="shared" si="62"/>
        <v>0</v>
      </c>
      <c r="O112" s="187">
        <f t="shared" si="63"/>
        <v>0</v>
      </c>
      <c r="P112" s="187">
        <f t="shared" si="64"/>
        <v>0</v>
      </c>
      <c r="Q112" s="166"/>
      <c r="R112" s="13"/>
      <c r="S112" s="187">
        <f t="shared" si="65"/>
        <v>0</v>
      </c>
      <c r="T112" s="187">
        <f t="shared" si="66"/>
        <v>0</v>
      </c>
      <c r="U112" s="166"/>
      <c r="V112" s="187">
        <f t="shared" si="52"/>
        <v>0</v>
      </c>
      <c r="W112" s="187">
        <f t="shared" si="53"/>
        <v>0</v>
      </c>
      <c r="X112" s="13">
        <f t="shared" si="54"/>
        <v>0</v>
      </c>
      <c r="Y112" s="13" t="s">
        <v>29</v>
      </c>
      <c r="Z112" s="13">
        <v>45</v>
      </c>
      <c r="AA112" s="241">
        <f t="shared" si="55"/>
        <v>0</v>
      </c>
    </row>
    <row r="113" spans="1:27">
      <c r="A113" s="12">
        <v>110</v>
      </c>
      <c r="B113" s="166"/>
      <c r="C113" s="13"/>
      <c r="D113" s="187">
        <f t="shared" si="56"/>
        <v>0</v>
      </c>
      <c r="E113" s="187">
        <f t="shared" si="57"/>
        <v>0</v>
      </c>
      <c r="F113" s="187">
        <f t="shared" si="58"/>
        <v>0</v>
      </c>
      <c r="G113" s="166"/>
      <c r="H113" s="13"/>
      <c r="I113" s="187">
        <f t="shared" si="59"/>
        <v>0</v>
      </c>
      <c r="J113" s="187">
        <f t="shared" si="60"/>
        <v>0</v>
      </c>
      <c r="K113" s="187">
        <f t="shared" si="61"/>
        <v>0</v>
      </c>
      <c r="L113" s="166"/>
      <c r="M113" s="13"/>
      <c r="N113" s="187">
        <f t="shared" si="62"/>
        <v>0</v>
      </c>
      <c r="O113" s="187">
        <f t="shared" si="63"/>
        <v>0</v>
      </c>
      <c r="P113" s="187">
        <f t="shared" si="64"/>
        <v>0</v>
      </c>
      <c r="Q113" s="166"/>
      <c r="R113" s="13"/>
      <c r="S113" s="187">
        <f t="shared" si="65"/>
        <v>0</v>
      </c>
      <c r="T113" s="187">
        <f t="shared" si="66"/>
        <v>0</v>
      </c>
      <c r="U113" s="166"/>
      <c r="V113" s="187">
        <f t="shared" si="52"/>
        <v>0</v>
      </c>
      <c r="W113" s="187">
        <f t="shared" si="53"/>
        <v>0</v>
      </c>
      <c r="X113" s="13">
        <f t="shared" si="54"/>
        <v>0</v>
      </c>
      <c r="Y113" s="13" t="s">
        <v>29</v>
      </c>
      <c r="Z113" s="13">
        <v>45</v>
      </c>
      <c r="AA113" s="241">
        <f t="shared" si="55"/>
        <v>0</v>
      </c>
    </row>
    <row r="114" spans="1:27">
      <c r="A114" s="12">
        <v>111</v>
      </c>
      <c r="B114" s="166"/>
      <c r="C114" s="13"/>
      <c r="D114" s="187">
        <f t="shared" si="56"/>
        <v>0</v>
      </c>
      <c r="E114" s="187">
        <f t="shared" si="57"/>
        <v>0</v>
      </c>
      <c r="F114" s="187">
        <f t="shared" si="58"/>
        <v>0</v>
      </c>
      <c r="G114" s="166"/>
      <c r="H114" s="13"/>
      <c r="I114" s="187">
        <f t="shared" si="59"/>
        <v>0</v>
      </c>
      <c r="J114" s="187">
        <f t="shared" si="60"/>
        <v>0</v>
      </c>
      <c r="K114" s="187">
        <f t="shared" si="61"/>
        <v>0</v>
      </c>
      <c r="L114" s="166"/>
      <c r="M114" s="13"/>
      <c r="N114" s="187">
        <f t="shared" si="62"/>
        <v>0</v>
      </c>
      <c r="O114" s="187">
        <f t="shared" si="63"/>
        <v>0</v>
      </c>
      <c r="P114" s="187">
        <f t="shared" si="64"/>
        <v>0</v>
      </c>
      <c r="Q114" s="166"/>
      <c r="R114" s="13"/>
      <c r="S114" s="187">
        <f t="shared" si="65"/>
        <v>0</v>
      </c>
      <c r="T114" s="187">
        <f t="shared" si="66"/>
        <v>0</v>
      </c>
      <c r="U114" s="166"/>
      <c r="V114" s="187">
        <f t="shared" si="52"/>
        <v>0</v>
      </c>
      <c r="W114" s="187">
        <f t="shared" si="53"/>
        <v>0</v>
      </c>
      <c r="X114" s="13">
        <f t="shared" si="54"/>
        <v>0</v>
      </c>
      <c r="Y114" s="13" t="s">
        <v>29</v>
      </c>
      <c r="Z114" s="13">
        <v>45</v>
      </c>
      <c r="AA114" s="241">
        <f t="shared" si="55"/>
        <v>0</v>
      </c>
    </row>
    <row r="115" spans="1:27">
      <c r="A115" s="12">
        <v>112</v>
      </c>
      <c r="B115" s="166"/>
      <c r="C115" s="13"/>
      <c r="D115" s="187">
        <f t="shared" si="56"/>
        <v>0</v>
      </c>
      <c r="E115" s="187">
        <f t="shared" si="57"/>
        <v>0</v>
      </c>
      <c r="F115" s="187">
        <f t="shared" si="58"/>
        <v>0</v>
      </c>
      <c r="G115" s="166"/>
      <c r="H115" s="13"/>
      <c r="I115" s="187">
        <f t="shared" si="59"/>
        <v>0</v>
      </c>
      <c r="J115" s="187">
        <f t="shared" si="60"/>
        <v>0</v>
      </c>
      <c r="K115" s="187">
        <f t="shared" si="61"/>
        <v>0</v>
      </c>
      <c r="L115" s="166"/>
      <c r="M115" s="13"/>
      <c r="N115" s="187">
        <f t="shared" si="62"/>
        <v>0</v>
      </c>
      <c r="O115" s="187">
        <f t="shared" si="63"/>
        <v>0</v>
      </c>
      <c r="P115" s="187">
        <f t="shared" si="64"/>
        <v>0</v>
      </c>
      <c r="Q115" s="166"/>
      <c r="R115" s="13"/>
      <c r="S115" s="187">
        <f t="shared" si="65"/>
        <v>0</v>
      </c>
      <c r="T115" s="187">
        <f t="shared" si="66"/>
        <v>0</v>
      </c>
      <c r="U115" s="166"/>
      <c r="V115" s="187">
        <f t="shared" si="52"/>
        <v>0</v>
      </c>
      <c r="W115" s="187">
        <f t="shared" si="53"/>
        <v>0</v>
      </c>
      <c r="X115" s="13">
        <f t="shared" si="54"/>
        <v>0</v>
      </c>
      <c r="Y115" s="13" t="s">
        <v>29</v>
      </c>
      <c r="Z115" s="13">
        <v>45</v>
      </c>
      <c r="AA115" s="241">
        <f t="shared" si="55"/>
        <v>0</v>
      </c>
    </row>
    <row r="116" spans="1:27">
      <c r="A116" s="12">
        <v>113</v>
      </c>
      <c r="B116" s="166"/>
      <c r="C116" s="13"/>
      <c r="D116" s="187">
        <f t="shared" si="56"/>
        <v>0</v>
      </c>
      <c r="E116" s="187">
        <f t="shared" si="57"/>
        <v>0</v>
      </c>
      <c r="F116" s="187">
        <f t="shared" si="58"/>
        <v>0</v>
      </c>
      <c r="G116" s="166"/>
      <c r="H116" s="13"/>
      <c r="I116" s="187">
        <f t="shared" si="59"/>
        <v>0</v>
      </c>
      <c r="J116" s="187">
        <f t="shared" si="60"/>
        <v>0</v>
      </c>
      <c r="K116" s="187">
        <f t="shared" si="61"/>
        <v>0</v>
      </c>
      <c r="L116" s="166"/>
      <c r="M116" s="13"/>
      <c r="N116" s="187">
        <f t="shared" si="62"/>
        <v>0</v>
      </c>
      <c r="O116" s="187">
        <f t="shared" si="63"/>
        <v>0</v>
      </c>
      <c r="P116" s="187">
        <f t="shared" si="64"/>
        <v>0</v>
      </c>
      <c r="Q116" s="166"/>
      <c r="R116" s="13"/>
      <c r="S116" s="187">
        <f t="shared" si="65"/>
        <v>0</v>
      </c>
      <c r="T116" s="187">
        <f t="shared" si="66"/>
        <v>0</v>
      </c>
      <c r="U116" s="166"/>
      <c r="V116" s="187">
        <f t="shared" si="52"/>
        <v>0</v>
      </c>
      <c r="W116" s="187">
        <f t="shared" si="53"/>
        <v>0</v>
      </c>
      <c r="X116" s="13">
        <f t="shared" si="54"/>
        <v>0</v>
      </c>
      <c r="Y116" s="13" t="s">
        <v>29</v>
      </c>
      <c r="Z116" s="13">
        <v>45</v>
      </c>
      <c r="AA116" s="241">
        <f t="shared" si="55"/>
        <v>0</v>
      </c>
    </row>
    <row r="117" spans="1:27">
      <c r="A117" s="12">
        <v>114</v>
      </c>
      <c r="B117" s="166"/>
      <c r="C117" s="13"/>
      <c r="D117" s="187">
        <f t="shared" si="56"/>
        <v>0</v>
      </c>
      <c r="E117" s="187">
        <f t="shared" si="57"/>
        <v>0</v>
      </c>
      <c r="F117" s="187">
        <f t="shared" si="58"/>
        <v>0</v>
      </c>
      <c r="G117" s="166"/>
      <c r="H117" s="13"/>
      <c r="I117" s="187">
        <f t="shared" si="59"/>
        <v>0</v>
      </c>
      <c r="J117" s="187">
        <f t="shared" si="60"/>
        <v>0</v>
      </c>
      <c r="K117" s="187">
        <f t="shared" si="61"/>
        <v>0</v>
      </c>
      <c r="L117" s="166"/>
      <c r="M117" s="13"/>
      <c r="N117" s="187">
        <f t="shared" si="62"/>
        <v>0</v>
      </c>
      <c r="O117" s="187">
        <f t="shared" si="63"/>
        <v>0</v>
      </c>
      <c r="P117" s="187">
        <f t="shared" si="64"/>
        <v>0</v>
      </c>
      <c r="Q117" s="166"/>
      <c r="R117" s="13"/>
      <c r="S117" s="187">
        <f t="shared" si="65"/>
        <v>0</v>
      </c>
      <c r="T117" s="187">
        <f t="shared" si="66"/>
        <v>0</v>
      </c>
      <c r="U117" s="166"/>
      <c r="V117" s="187">
        <f t="shared" si="52"/>
        <v>0</v>
      </c>
      <c r="W117" s="187">
        <f t="shared" si="53"/>
        <v>0</v>
      </c>
      <c r="X117" s="13">
        <f t="shared" si="54"/>
        <v>0</v>
      </c>
      <c r="Y117" s="13" t="s">
        <v>29</v>
      </c>
      <c r="Z117" s="13">
        <v>45</v>
      </c>
      <c r="AA117" s="241">
        <f t="shared" si="55"/>
        <v>0</v>
      </c>
    </row>
    <row r="118" spans="1:27">
      <c r="A118" s="12">
        <v>115</v>
      </c>
      <c r="B118" s="166"/>
      <c r="C118" s="13"/>
      <c r="D118" s="187">
        <f t="shared" si="56"/>
        <v>0</v>
      </c>
      <c r="E118" s="187">
        <f t="shared" si="57"/>
        <v>0</v>
      </c>
      <c r="F118" s="187">
        <f t="shared" si="58"/>
        <v>0</v>
      </c>
      <c r="G118" s="166"/>
      <c r="H118" s="13"/>
      <c r="I118" s="187">
        <f t="shared" si="59"/>
        <v>0</v>
      </c>
      <c r="J118" s="187">
        <f t="shared" si="60"/>
        <v>0</v>
      </c>
      <c r="K118" s="187">
        <f t="shared" si="61"/>
        <v>0</v>
      </c>
      <c r="L118" s="166"/>
      <c r="M118" s="13"/>
      <c r="N118" s="187">
        <f t="shared" si="62"/>
        <v>0</v>
      </c>
      <c r="O118" s="187">
        <f t="shared" si="63"/>
        <v>0</v>
      </c>
      <c r="P118" s="187">
        <f t="shared" si="64"/>
        <v>0</v>
      </c>
      <c r="Q118" s="166"/>
      <c r="R118" s="13"/>
      <c r="S118" s="187">
        <f t="shared" si="65"/>
        <v>0</v>
      </c>
      <c r="T118" s="187">
        <f t="shared" si="66"/>
        <v>0</v>
      </c>
      <c r="U118" s="166"/>
      <c r="V118" s="187">
        <f t="shared" si="52"/>
        <v>0</v>
      </c>
      <c r="W118" s="187">
        <f t="shared" si="53"/>
        <v>0</v>
      </c>
      <c r="X118" s="13">
        <f t="shared" si="54"/>
        <v>0</v>
      </c>
      <c r="Y118" s="13" t="s">
        <v>29</v>
      </c>
      <c r="Z118" s="13">
        <v>45</v>
      </c>
      <c r="AA118" s="241">
        <f t="shared" si="55"/>
        <v>0</v>
      </c>
    </row>
    <row r="119" spans="1:27">
      <c r="A119" s="12">
        <v>116</v>
      </c>
      <c r="B119" s="166"/>
      <c r="C119" s="13"/>
      <c r="D119" s="187">
        <f t="shared" si="56"/>
        <v>0</v>
      </c>
      <c r="E119" s="187">
        <f t="shared" si="57"/>
        <v>0</v>
      </c>
      <c r="F119" s="187">
        <f t="shared" si="58"/>
        <v>0</v>
      </c>
      <c r="G119" s="166"/>
      <c r="H119" s="13"/>
      <c r="I119" s="187">
        <f t="shared" si="59"/>
        <v>0</v>
      </c>
      <c r="J119" s="187">
        <f t="shared" si="60"/>
        <v>0</v>
      </c>
      <c r="K119" s="187">
        <f t="shared" si="61"/>
        <v>0</v>
      </c>
      <c r="L119" s="166"/>
      <c r="M119" s="13"/>
      <c r="N119" s="187">
        <f t="shared" si="62"/>
        <v>0</v>
      </c>
      <c r="O119" s="187">
        <f t="shared" si="63"/>
        <v>0</v>
      </c>
      <c r="P119" s="187">
        <f t="shared" si="64"/>
        <v>0</v>
      </c>
      <c r="Q119" s="166"/>
      <c r="R119" s="13"/>
      <c r="S119" s="187">
        <f t="shared" si="65"/>
        <v>0</v>
      </c>
      <c r="T119" s="187">
        <f t="shared" si="66"/>
        <v>0</v>
      </c>
      <c r="U119" s="166"/>
      <c r="V119" s="187">
        <f t="shared" si="52"/>
        <v>0</v>
      </c>
      <c r="W119" s="187">
        <f t="shared" si="53"/>
        <v>0</v>
      </c>
      <c r="X119" s="13">
        <f t="shared" si="54"/>
        <v>0</v>
      </c>
      <c r="Y119" s="13" t="s">
        <v>29</v>
      </c>
      <c r="Z119" s="13">
        <v>45</v>
      </c>
      <c r="AA119" s="241">
        <f t="shared" si="55"/>
        <v>0</v>
      </c>
    </row>
    <row r="120" spans="1:27">
      <c r="A120" s="12">
        <v>117</v>
      </c>
      <c r="B120" s="166"/>
      <c r="C120" s="13"/>
      <c r="D120" s="187">
        <f t="shared" si="56"/>
        <v>0</v>
      </c>
      <c r="E120" s="187">
        <f t="shared" si="57"/>
        <v>0</v>
      </c>
      <c r="F120" s="187">
        <f t="shared" si="58"/>
        <v>0</v>
      </c>
      <c r="G120" s="166"/>
      <c r="H120" s="13"/>
      <c r="I120" s="187">
        <f t="shared" si="59"/>
        <v>0</v>
      </c>
      <c r="J120" s="187">
        <f t="shared" si="60"/>
        <v>0</v>
      </c>
      <c r="K120" s="187">
        <f t="shared" si="61"/>
        <v>0</v>
      </c>
      <c r="L120" s="166"/>
      <c r="M120" s="13"/>
      <c r="N120" s="187">
        <f t="shared" si="62"/>
        <v>0</v>
      </c>
      <c r="O120" s="187">
        <f t="shared" si="63"/>
        <v>0</v>
      </c>
      <c r="P120" s="187">
        <f t="shared" si="64"/>
        <v>0</v>
      </c>
      <c r="Q120" s="166"/>
      <c r="R120" s="13"/>
      <c r="S120" s="187">
        <f t="shared" si="65"/>
        <v>0</v>
      </c>
      <c r="T120" s="187">
        <f t="shared" si="66"/>
        <v>0</v>
      </c>
      <c r="U120" s="166"/>
      <c r="V120" s="187">
        <f t="shared" si="52"/>
        <v>0</v>
      </c>
      <c r="W120" s="187">
        <f t="shared" si="53"/>
        <v>0</v>
      </c>
      <c r="X120" s="13">
        <f t="shared" si="54"/>
        <v>0</v>
      </c>
      <c r="Y120" s="13" t="s">
        <v>29</v>
      </c>
      <c r="Z120" s="13">
        <v>45</v>
      </c>
      <c r="AA120" s="241">
        <f t="shared" si="55"/>
        <v>0</v>
      </c>
    </row>
    <row r="121" spans="1:27">
      <c r="A121" s="12">
        <v>118</v>
      </c>
      <c r="B121" s="166"/>
      <c r="C121" s="13"/>
      <c r="D121" s="187">
        <f t="shared" si="56"/>
        <v>0</v>
      </c>
      <c r="E121" s="187">
        <f t="shared" si="57"/>
        <v>0</v>
      </c>
      <c r="F121" s="187">
        <f t="shared" si="58"/>
        <v>0</v>
      </c>
      <c r="G121" s="166"/>
      <c r="H121" s="13"/>
      <c r="I121" s="187">
        <f t="shared" si="59"/>
        <v>0</v>
      </c>
      <c r="J121" s="187">
        <f t="shared" si="60"/>
        <v>0</v>
      </c>
      <c r="K121" s="187">
        <f t="shared" si="61"/>
        <v>0</v>
      </c>
      <c r="L121" s="166"/>
      <c r="M121" s="13"/>
      <c r="N121" s="187">
        <f t="shared" si="62"/>
        <v>0</v>
      </c>
      <c r="O121" s="187">
        <f t="shared" si="63"/>
        <v>0</v>
      </c>
      <c r="P121" s="187">
        <f t="shared" si="64"/>
        <v>0</v>
      </c>
      <c r="Q121" s="166"/>
      <c r="R121" s="13"/>
      <c r="S121" s="187">
        <f t="shared" si="65"/>
        <v>0</v>
      </c>
      <c r="T121" s="187">
        <f t="shared" si="66"/>
        <v>0</v>
      </c>
      <c r="U121" s="166"/>
      <c r="V121" s="187">
        <f t="shared" si="52"/>
        <v>0</v>
      </c>
      <c r="W121" s="187">
        <f t="shared" si="53"/>
        <v>0</v>
      </c>
      <c r="X121" s="13">
        <f t="shared" si="54"/>
        <v>0</v>
      </c>
      <c r="Y121" s="13" t="s">
        <v>29</v>
      </c>
      <c r="Z121" s="13">
        <v>45</v>
      </c>
      <c r="AA121" s="241">
        <f t="shared" si="55"/>
        <v>0</v>
      </c>
    </row>
    <row r="122" spans="1:27">
      <c r="A122" s="12">
        <v>119</v>
      </c>
      <c r="B122" s="166"/>
      <c r="C122" s="13"/>
      <c r="D122" s="187">
        <f t="shared" si="56"/>
        <v>0</v>
      </c>
      <c r="E122" s="187">
        <f t="shared" si="57"/>
        <v>0</v>
      </c>
      <c r="F122" s="187">
        <f t="shared" si="58"/>
        <v>0</v>
      </c>
      <c r="G122" s="166"/>
      <c r="H122" s="13"/>
      <c r="I122" s="187">
        <f t="shared" si="59"/>
        <v>0</v>
      </c>
      <c r="J122" s="187">
        <f t="shared" si="60"/>
        <v>0</v>
      </c>
      <c r="K122" s="187">
        <f t="shared" si="61"/>
        <v>0</v>
      </c>
      <c r="L122" s="166"/>
      <c r="M122" s="13"/>
      <c r="N122" s="187">
        <f t="shared" si="62"/>
        <v>0</v>
      </c>
      <c r="O122" s="187">
        <f t="shared" si="63"/>
        <v>0</v>
      </c>
      <c r="P122" s="187">
        <f t="shared" si="64"/>
        <v>0</v>
      </c>
      <c r="Q122" s="166"/>
      <c r="R122" s="13"/>
      <c r="S122" s="187">
        <f t="shared" si="65"/>
        <v>0</v>
      </c>
      <c r="T122" s="187">
        <f t="shared" si="66"/>
        <v>0</v>
      </c>
      <c r="U122" s="166"/>
      <c r="V122" s="187">
        <f t="shared" si="52"/>
        <v>0</v>
      </c>
      <c r="W122" s="187">
        <f t="shared" si="53"/>
        <v>0</v>
      </c>
      <c r="X122" s="13">
        <f t="shared" si="54"/>
        <v>0</v>
      </c>
      <c r="Y122" s="13" t="s">
        <v>29</v>
      </c>
      <c r="Z122" s="13">
        <v>45</v>
      </c>
      <c r="AA122" s="241">
        <f t="shared" si="55"/>
        <v>0</v>
      </c>
    </row>
    <row r="123" spans="1:27">
      <c r="A123" s="12">
        <v>120</v>
      </c>
      <c r="B123" s="166"/>
      <c r="C123" s="13"/>
      <c r="D123" s="187">
        <f t="shared" si="56"/>
        <v>0</v>
      </c>
      <c r="E123" s="187">
        <f t="shared" si="57"/>
        <v>0</v>
      </c>
      <c r="F123" s="187">
        <f t="shared" si="58"/>
        <v>0</v>
      </c>
      <c r="G123" s="166"/>
      <c r="H123" s="13"/>
      <c r="I123" s="187">
        <f t="shared" si="59"/>
        <v>0</v>
      </c>
      <c r="J123" s="187">
        <f t="shared" si="60"/>
        <v>0</v>
      </c>
      <c r="K123" s="187">
        <f t="shared" si="61"/>
        <v>0</v>
      </c>
      <c r="L123" s="166"/>
      <c r="M123" s="13"/>
      <c r="N123" s="187">
        <f t="shared" si="62"/>
        <v>0</v>
      </c>
      <c r="O123" s="187">
        <f t="shared" si="63"/>
        <v>0</v>
      </c>
      <c r="P123" s="187">
        <f t="shared" si="64"/>
        <v>0</v>
      </c>
      <c r="Q123" s="166"/>
      <c r="R123" s="13"/>
      <c r="S123" s="187">
        <f t="shared" si="65"/>
        <v>0</v>
      </c>
      <c r="T123" s="187">
        <f t="shared" si="66"/>
        <v>0</v>
      </c>
      <c r="U123" s="166"/>
      <c r="V123" s="187">
        <f t="shared" si="52"/>
        <v>0</v>
      </c>
      <c r="W123" s="187">
        <f t="shared" si="53"/>
        <v>0</v>
      </c>
      <c r="X123" s="13">
        <f t="shared" si="54"/>
        <v>0</v>
      </c>
      <c r="Y123" s="13" t="s">
        <v>29</v>
      </c>
      <c r="Z123" s="13">
        <v>45</v>
      </c>
      <c r="AA123" s="241">
        <f t="shared" si="55"/>
        <v>0</v>
      </c>
    </row>
    <row r="124" spans="1:27">
      <c r="A124" s="12">
        <v>121</v>
      </c>
      <c r="B124" s="166"/>
      <c r="C124" s="13"/>
      <c r="D124" s="187">
        <f t="shared" si="56"/>
        <v>0</v>
      </c>
      <c r="E124" s="187">
        <f t="shared" si="57"/>
        <v>0</v>
      </c>
      <c r="F124" s="187">
        <f t="shared" si="58"/>
        <v>0</v>
      </c>
      <c r="G124" s="166"/>
      <c r="H124" s="13"/>
      <c r="I124" s="187">
        <f t="shared" si="59"/>
        <v>0</v>
      </c>
      <c r="J124" s="187">
        <f t="shared" si="60"/>
        <v>0</v>
      </c>
      <c r="K124" s="187">
        <f t="shared" si="61"/>
        <v>0</v>
      </c>
      <c r="L124" s="166"/>
      <c r="M124" s="13"/>
      <c r="N124" s="187">
        <f t="shared" si="62"/>
        <v>0</v>
      </c>
      <c r="O124" s="187">
        <f t="shared" si="63"/>
        <v>0</v>
      </c>
      <c r="P124" s="187">
        <f t="shared" si="64"/>
        <v>0</v>
      </c>
      <c r="Q124" s="166"/>
      <c r="R124" s="13"/>
      <c r="S124" s="187">
        <f t="shared" si="65"/>
        <v>0</v>
      </c>
      <c r="T124" s="187">
        <f t="shared" si="66"/>
        <v>0</v>
      </c>
      <c r="U124" s="166"/>
      <c r="V124" s="187">
        <f t="shared" si="52"/>
        <v>0</v>
      </c>
      <c r="W124" s="187">
        <f t="shared" si="53"/>
        <v>0</v>
      </c>
      <c r="X124" s="13">
        <f t="shared" si="54"/>
        <v>0</v>
      </c>
      <c r="Y124" s="13" t="s">
        <v>29</v>
      </c>
      <c r="Z124" s="13">
        <v>45</v>
      </c>
      <c r="AA124" s="241">
        <f t="shared" si="55"/>
        <v>0</v>
      </c>
    </row>
    <row r="125" spans="1:27">
      <c r="A125" s="12">
        <v>122</v>
      </c>
      <c r="B125" s="166"/>
      <c r="C125" s="13"/>
      <c r="D125" s="187">
        <f t="shared" si="56"/>
        <v>0</v>
      </c>
      <c r="E125" s="187">
        <f t="shared" si="57"/>
        <v>0</v>
      </c>
      <c r="F125" s="187">
        <f t="shared" si="58"/>
        <v>0</v>
      </c>
      <c r="G125" s="166"/>
      <c r="H125" s="13"/>
      <c r="I125" s="187">
        <f t="shared" si="59"/>
        <v>0</v>
      </c>
      <c r="J125" s="187">
        <f t="shared" si="60"/>
        <v>0</v>
      </c>
      <c r="K125" s="187">
        <f t="shared" si="61"/>
        <v>0</v>
      </c>
      <c r="L125" s="166"/>
      <c r="M125" s="13"/>
      <c r="N125" s="187">
        <f t="shared" si="62"/>
        <v>0</v>
      </c>
      <c r="O125" s="187">
        <f t="shared" si="63"/>
        <v>0</v>
      </c>
      <c r="P125" s="187">
        <f t="shared" si="64"/>
        <v>0</v>
      </c>
      <c r="Q125" s="166"/>
      <c r="R125" s="13"/>
      <c r="S125" s="187">
        <f t="shared" si="65"/>
        <v>0</v>
      </c>
      <c r="T125" s="187">
        <f t="shared" si="66"/>
        <v>0</v>
      </c>
      <c r="U125" s="166"/>
      <c r="V125" s="187">
        <f t="shared" si="52"/>
        <v>0</v>
      </c>
      <c r="W125" s="187">
        <f t="shared" si="53"/>
        <v>0</v>
      </c>
      <c r="X125" s="13">
        <f t="shared" si="54"/>
        <v>0</v>
      </c>
      <c r="Y125" s="13" t="s">
        <v>29</v>
      </c>
      <c r="Z125" s="13">
        <v>45</v>
      </c>
      <c r="AA125" s="241">
        <f t="shared" si="55"/>
        <v>0</v>
      </c>
    </row>
    <row r="126" spans="1:27">
      <c r="A126" s="12">
        <v>123</v>
      </c>
      <c r="B126" s="166"/>
      <c r="C126" s="13"/>
      <c r="D126" s="187">
        <f t="shared" si="56"/>
        <v>0</v>
      </c>
      <c r="E126" s="187">
        <f t="shared" si="57"/>
        <v>0</v>
      </c>
      <c r="F126" s="187">
        <f t="shared" si="58"/>
        <v>0</v>
      </c>
      <c r="G126" s="166"/>
      <c r="H126" s="13"/>
      <c r="I126" s="187">
        <f t="shared" si="59"/>
        <v>0</v>
      </c>
      <c r="J126" s="187">
        <f t="shared" si="60"/>
        <v>0</v>
      </c>
      <c r="K126" s="187">
        <f t="shared" si="61"/>
        <v>0</v>
      </c>
      <c r="L126" s="166"/>
      <c r="M126" s="13"/>
      <c r="N126" s="187">
        <f t="shared" si="62"/>
        <v>0</v>
      </c>
      <c r="O126" s="187">
        <f t="shared" si="63"/>
        <v>0</v>
      </c>
      <c r="P126" s="187">
        <f t="shared" si="64"/>
        <v>0</v>
      </c>
      <c r="Q126" s="166"/>
      <c r="R126" s="13"/>
      <c r="S126" s="187">
        <f t="shared" si="65"/>
        <v>0</v>
      </c>
      <c r="T126" s="187">
        <f t="shared" si="66"/>
        <v>0</v>
      </c>
      <c r="U126" s="166"/>
      <c r="V126" s="187">
        <f t="shared" si="52"/>
        <v>0</v>
      </c>
      <c r="W126" s="187">
        <f t="shared" si="53"/>
        <v>0</v>
      </c>
      <c r="X126" s="13">
        <f t="shared" si="54"/>
        <v>0</v>
      </c>
      <c r="Y126" s="13" t="s">
        <v>29</v>
      </c>
      <c r="Z126" s="13">
        <v>45</v>
      </c>
      <c r="AA126" s="241">
        <f t="shared" si="55"/>
        <v>0</v>
      </c>
    </row>
    <row r="127" spans="1:27">
      <c r="A127" s="12">
        <v>124</v>
      </c>
      <c r="B127" s="166"/>
      <c r="C127" s="13"/>
      <c r="D127" s="187">
        <f t="shared" si="56"/>
        <v>0</v>
      </c>
      <c r="E127" s="187">
        <f t="shared" si="57"/>
        <v>0</v>
      </c>
      <c r="F127" s="187">
        <f t="shared" si="58"/>
        <v>0</v>
      </c>
      <c r="G127" s="166"/>
      <c r="H127" s="13"/>
      <c r="I127" s="187">
        <f t="shared" si="59"/>
        <v>0</v>
      </c>
      <c r="J127" s="187">
        <f t="shared" si="60"/>
        <v>0</v>
      </c>
      <c r="K127" s="187">
        <f t="shared" si="61"/>
        <v>0</v>
      </c>
      <c r="L127" s="166"/>
      <c r="M127" s="13"/>
      <c r="N127" s="187">
        <f t="shared" si="62"/>
        <v>0</v>
      </c>
      <c r="O127" s="187">
        <f t="shared" si="63"/>
        <v>0</v>
      </c>
      <c r="P127" s="187">
        <f t="shared" si="64"/>
        <v>0</v>
      </c>
      <c r="Q127" s="166"/>
      <c r="R127" s="13"/>
      <c r="S127" s="187">
        <f t="shared" si="65"/>
        <v>0</v>
      </c>
      <c r="T127" s="187">
        <f t="shared" si="66"/>
        <v>0</v>
      </c>
      <c r="U127" s="166"/>
      <c r="V127" s="187">
        <f t="shared" si="52"/>
        <v>0</v>
      </c>
      <c r="W127" s="187">
        <f t="shared" si="53"/>
        <v>0</v>
      </c>
      <c r="X127" s="13">
        <f t="shared" si="54"/>
        <v>0</v>
      </c>
      <c r="Y127" s="13" t="s">
        <v>29</v>
      </c>
      <c r="Z127" s="13">
        <v>45</v>
      </c>
      <c r="AA127" s="241">
        <f t="shared" si="55"/>
        <v>0</v>
      </c>
    </row>
    <row r="128" spans="1:27">
      <c r="A128" s="12">
        <v>125</v>
      </c>
      <c r="B128" s="166"/>
      <c r="C128" s="13"/>
      <c r="D128" s="187">
        <f t="shared" si="56"/>
        <v>0</v>
      </c>
      <c r="E128" s="187">
        <f t="shared" si="57"/>
        <v>0</v>
      </c>
      <c r="F128" s="187">
        <f t="shared" si="58"/>
        <v>0</v>
      </c>
      <c r="G128" s="166"/>
      <c r="H128" s="13"/>
      <c r="I128" s="187">
        <f t="shared" si="59"/>
        <v>0</v>
      </c>
      <c r="J128" s="187">
        <f t="shared" si="60"/>
        <v>0</v>
      </c>
      <c r="K128" s="187">
        <f t="shared" si="61"/>
        <v>0</v>
      </c>
      <c r="L128" s="166"/>
      <c r="M128" s="13"/>
      <c r="N128" s="187">
        <f t="shared" si="62"/>
        <v>0</v>
      </c>
      <c r="O128" s="187">
        <f t="shared" si="63"/>
        <v>0</v>
      </c>
      <c r="P128" s="187">
        <f t="shared" si="64"/>
        <v>0</v>
      </c>
      <c r="Q128" s="166"/>
      <c r="R128" s="13"/>
      <c r="S128" s="187">
        <f t="shared" si="65"/>
        <v>0</v>
      </c>
      <c r="T128" s="187">
        <f t="shared" si="66"/>
        <v>0</v>
      </c>
      <c r="U128" s="166"/>
      <c r="V128" s="187">
        <f t="shared" si="52"/>
        <v>0</v>
      </c>
      <c r="W128" s="187">
        <f t="shared" si="53"/>
        <v>0</v>
      </c>
      <c r="X128" s="13">
        <f t="shared" si="54"/>
        <v>0</v>
      </c>
      <c r="Y128" s="13" t="s">
        <v>29</v>
      </c>
      <c r="Z128" s="13">
        <v>45</v>
      </c>
      <c r="AA128" s="241">
        <f t="shared" si="55"/>
        <v>0</v>
      </c>
    </row>
    <row r="129" spans="1:27">
      <c r="A129" s="12">
        <v>126</v>
      </c>
      <c r="B129" s="166"/>
      <c r="C129" s="13"/>
      <c r="D129" s="187">
        <f t="shared" si="56"/>
        <v>0</v>
      </c>
      <c r="E129" s="187">
        <f t="shared" si="57"/>
        <v>0</v>
      </c>
      <c r="F129" s="187">
        <f t="shared" si="58"/>
        <v>0</v>
      </c>
      <c r="G129" s="166"/>
      <c r="H129" s="13"/>
      <c r="I129" s="187">
        <f t="shared" si="59"/>
        <v>0</v>
      </c>
      <c r="J129" s="187">
        <f t="shared" si="60"/>
        <v>0</v>
      </c>
      <c r="K129" s="187">
        <f t="shared" si="61"/>
        <v>0</v>
      </c>
      <c r="L129" s="166"/>
      <c r="M129" s="13"/>
      <c r="N129" s="187">
        <f t="shared" si="62"/>
        <v>0</v>
      </c>
      <c r="O129" s="187">
        <f t="shared" si="63"/>
        <v>0</v>
      </c>
      <c r="P129" s="187">
        <f t="shared" si="64"/>
        <v>0</v>
      </c>
      <c r="Q129" s="166"/>
      <c r="R129" s="13"/>
      <c r="S129" s="187">
        <f t="shared" si="65"/>
        <v>0</v>
      </c>
      <c r="T129" s="187">
        <f t="shared" si="66"/>
        <v>0</v>
      </c>
      <c r="U129" s="166"/>
      <c r="V129" s="187">
        <f t="shared" si="52"/>
        <v>0</v>
      </c>
      <c r="W129" s="187">
        <f t="shared" si="53"/>
        <v>0</v>
      </c>
      <c r="X129" s="13">
        <f t="shared" si="54"/>
        <v>0</v>
      </c>
      <c r="Y129" s="13" t="s">
        <v>29</v>
      </c>
      <c r="Z129" s="13">
        <v>45</v>
      </c>
      <c r="AA129" s="241">
        <f t="shared" si="55"/>
        <v>0</v>
      </c>
    </row>
    <row r="130" spans="1:27">
      <c r="A130" s="12">
        <v>127</v>
      </c>
      <c r="B130" s="166"/>
      <c r="C130" s="13"/>
      <c r="D130" s="187">
        <f t="shared" si="56"/>
        <v>0</v>
      </c>
      <c r="E130" s="187">
        <f t="shared" si="57"/>
        <v>0</v>
      </c>
      <c r="F130" s="187">
        <f t="shared" si="58"/>
        <v>0</v>
      </c>
      <c r="G130" s="166"/>
      <c r="H130" s="13"/>
      <c r="I130" s="187">
        <f t="shared" si="59"/>
        <v>0</v>
      </c>
      <c r="J130" s="187">
        <f t="shared" si="60"/>
        <v>0</v>
      </c>
      <c r="K130" s="187">
        <f t="shared" si="61"/>
        <v>0</v>
      </c>
      <c r="L130" s="166"/>
      <c r="M130" s="13"/>
      <c r="N130" s="187">
        <f t="shared" si="62"/>
        <v>0</v>
      </c>
      <c r="O130" s="187">
        <f t="shared" si="63"/>
        <v>0</v>
      </c>
      <c r="P130" s="187">
        <f t="shared" si="64"/>
        <v>0</v>
      </c>
      <c r="Q130" s="166"/>
      <c r="R130" s="13"/>
      <c r="S130" s="187">
        <f t="shared" si="65"/>
        <v>0</v>
      </c>
      <c r="T130" s="187">
        <f t="shared" si="66"/>
        <v>0</v>
      </c>
      <c r="U130" s="166"/>
      <c r="V130" s="187">
        <f t="shared" si="52"/>
        <v>0</v>
      </c>
      <c r="W130" s="187">
        <f t="shared" si="53"/>
        <v>0</v>
      </c>
      <c r="X130" s="13">
        <f t="shared" si="54"/>
        <v>0</v>
      </c>
      <c r="Y130" s="13" t="s">
        <v>29</v>
      </c>
      <c r="Z130" s="13">
        <v>45</v>
      </c>
      <c r="AA130" s="241">
        <f t="shared" si="55"/>
        <v>0</v>
      </c>
    </row>
    <row r="131" spans="1:27">
      <c r="A131" s="12">
        <v>128</v>
      </c>
      <c r="B131" s="166"/>
      <c r="C131" s="13"/>
      <c r="D131" s="187">
        <f t="shared" si="56"/>
        <v>0</v>
      </c>
      <c r="E131" s="187">
        <f t="shared" si="57"/>
        <v>0</v>
      </c>
      <c r="F131" s="187">
        <f t="shared" si="58"/>
        <v>0</v>
      </c>
      <c r="G131" s="166"/>
      <c r="H131" s="13"/>
      <c r="I131" s="187">
        <f t="shared" si="59"/>
        <v>0</v>
      </c>
      <c r="J131" s="187">
        <f t="shared" si="60"/>
        <v>0</v>
      </c>
      <c r="K131" s="187">
        <f t="shared" si="61"/>
        <v>0</v>
      </c>
      <c r="L131" s="166"/>
      <c r="M131" s="13"/>
      <c r="N131" s="187">
        <f t="shared" si="62"/>
        <v>0</v>
      </c>
      <c r="O131" s="187">
        <f t="shared" si="63"/>
        <v>0</v>
      </c>
      <c r="P131" s="187">
        <f t="shared" si="64"/>
        <v>0</v>
      </c>
      <c r="Q131" s="166"/>
      <c r="R131" s="13"/>
      <c r="S131" s="187">
        <f t="shared" si="65"/>
        <v>0</v>
      </c>
      <c r="T131" s="187">
        <f t="shared" si="66"/>
        <v>0</v>
      </c>
      <c r="U131" s="166"/>
      <c r="V131" s="187">
        <f t="shared" si="52"/>
        <v>0</v>
      </c>
      <c r="W131" s="187">
        <f t="shared" si="53"/>
        <v>0</v>
      </c>
      <c r="X131" s="13">
        <f t="shared" si="54"/>
        <v>0</v>
      </c>
      <c r="Y131" s="13" t="s">
        <v>29</v>
      </c>
      <c r="Z131" s="13">
        <v>45</v>
      </c>
      <c r="AA131" s="241">
        <f t="shared" si="55"/>
        <v>0</v>
      </c>
    </row>
    <row r="132" spans="1:27">
      <c r="A132" s="12">
        <v>129</v>
      </c>
      <c r="B132" s="166"/>
      <c r="C132" s="13"/>
      <c r="D132" s="187">
        <f t="shared" si="56"/>
        <v>0</v>
      </c>
      <c r="E132" s="187">
        <f t="shared" si="57"/>
        <v>0</v>
      </c>
      <c r="F132" s="187">
        <f t="shared" si="58"/>
        <v>0</v>
      </c>
      <c r="G132" s="166"/>
      <c r="H132" s="13"/>
      <c r="I132" s="187">
        <f t="shared" si="59"/>
        <v>0</v>
      </c>
      <c r="J132" s="187">
        <f t="shared" si="60"/>
        <v>0</v>
      </c>
      <c r="K132" s="187">
        <f t="shared" si="61"/>
        <v>0</v>
      </c>
      <c r="L132" s="166"/>
      <c r="M132" s="13"/>
      <c r="N132" s="187">
        <f t="shared" si="62"/>
        <v>0</v>
      </c>
      <c r="O132" s="187">
        <f t="shared" si="63"/>
        <v>0</v>
      </c>
      <c r="P132" s="187">
        <f t="shared" si="64"/>
        <v>0</v>
      </c>
      <c r="Q132" s="166"/>
      <c r="R132" s="13"/>
      <c r="S132" s="187">
        <f t="shared" si="65"/>
        <v>0</v>
      </c>
      <c r="T132" s="187">
        <f t="shared" si="66"/>
        <v>0</v>
      </c>
      <c r="U132" s="166"/>
      <c r="V132" s="187">
        <f t="shared" ref="V132:V195" si="67">IF(U132="Oui",-35,)</f>
        <v>0</v>
      </c>
      <c r="W132" s="187">
        <f t="shared" si="53"/>
        <v>0</v>
      </c>
      <c r="X132" s="13">
        <f t="shared" si="54"/>
        <v>0</v>
      </c>
      <c r="Y132" s="13" t="s">
        <v>29</v>
      </c>
      <c r="Z132" s="13">
        <v>45</v>
      </c>
      <c r="AA132" s="241">
        <f t="shared" si="55"/>
        <v>0</v>
      </c>
    </row>
    <row r="133" spans="1:27">
      <c r="A133" s="12">
        <v>130</v>
      </c>
      <c r="B133" s="166"/>
      <c r="C133" s="13"/>
      <c r="D133" s="187">
        <f t="shared" si="56"/>
        <v>0</v>
      </c>
      <c r="E133" s="187">
        <f t="shared" si="57"/>
        <v>0</v>
      </c>
      <c r="F133" s="187">
        <f t="shared" si="58"/>
        <v>0</v>
      </c>
      <c r="G133" s="166"/>
      <c r="H133" s="13"/>
      <c r="I133" s="187">
        <f t="shared" si="59"/>
        <v>0</v>
      </c>
      <c r="J133" s="187">
        <f t="shared" si="60"/>
        <v>0</v>
      </c>
      <c r="K133" s="187">
        <f t="shared" si="61"/>
        <v>0</v>
      </c>
      <c r="L133" s="166"/>
      <c r="M133" s="13"/>
      <c r="N133" s="187">
        <f t="shared" si="62"/>
        <v>0</v>
      </c>
      <c r="O133" s="187">
        <f t="shared" si="63"/>
        <v>0</v>
      </c>
      <c r="P133" s="187">
        <f t="shared" si="64"/>
        <v>0</v>
      </c>
      <c r="Q133" s="166"/>
      <c r="R133" s="13"/>
      <c r="S133" s="187">
        <f t="shared" si="65"/>
        <v>0</v>
      </c>
      <c r="T133" s="187">
        <f t="shared" si="66"/>
        <v>0</v>
      </c>
      <c r="U133" s="166"/>
      <c r="V133" s="187">
        <f t="shared" si="67"/>
        <v>0</v>
      </c>
      <c r="W133" s="187">
        <f t="shared" si="53"/>
        <v>0</v>
      </c>
      <c r="X133" s="13">
        <f t="shared" si="54"/>
        <v>0</v>
      </c>
      <c r="Y133" s="13" t="s">
        <v>29</v>
      </c>
      <c r="Z133" s="13">
        <v>45</v>
      </c>
      <c r="AA133" s="241">
        <f t="shared" si="55"/>
        <v>0</v>
      </c>
    </row>
    <row r="134" spans="1:27">
      <c r="A134" s="12">
        <v>131</v>
      </c>
      <c r="B134" s="166"/>
      <c r="C134" s="13"/>
      <c r="D134" s="187">
        <f t="shared" si="56"/>
        <v>0</v>
      </c>
      <c r="E134" s="187">
        <f t="shared" si="57"/>
        <v>0</v>
      </c>
      <c r="F134" s="187">
        <f t="shared" si="58"/>
        <v>0</v>
      </c>
      <c r="G134" s="166"/>
      <c r="H134" s="13"/>
      <c r="I134" s="187">
        <f t="shared" si="59"/>
        <v>0</v>
      </c>
      <c r="J134" s="187">
        <f t="shared" si="60"/>
        <v>0</v>
      </c>
      <c r="K134" s="187">
        <f t="shared" si="61"/>
        <v>0</v>
      </c>
      <c r="L134" s="166"/>
      <c r="M134" s="13"/>
      <c r="N134" s="187">
        <f t="shared" si="62"/>
        <v>0</v>
      </c>
      <c r="O134" s="187">
        <f t="shared" si="63"/>
        <v>0</v>
      </c>
      <c r="P134" s="187">
        <f t="shared" si="64"/>
        <v>0</v>
      </c>
      <c r="Q134" s="166"/>
      <c r="R134" s="13"/>
      <c r="S134" s="187">
        <f t="shared" si="65"/>
        <v>0</v>
      </c>
      <c r="T134" s="187">
        <f t="shared" si="66"/>
        <v>0</v>
      </c>
      <c r="U134" s="166"/>
      <c r="V134" s="187">
        <f t="shared" si="67"/>
        <v>0</v>
      </c>
      <c r="W134" s="187">
        <f t="shared" si="53"/>
        <v>0</v>
      </c>
      <c r="X134" s="13">
        <f t="shared" si="54"/>
        <v>0</v>
      </c>
      <c r="Y134" s="13" t="s">
        <v>29</v>
      </c>
      <c r="Z134" s="13">
        <v>45</v>
      </c>
      <c r="AA134" s="241">
        <f t="shared" si="55"/>
        <v>0</v>
      </c>
    </row>
    <row r="135" spans="1:27">
      <c r="A135" s="12">
        <v>132</v>
      </c>
      <c r="B135" s="166"/>
      <c r="C135" s="13"/>
      <c r="D135" s="187">
        <f t="shared" si="56"/>
        <v>0</v>
      </c>
      <c r="E135" s="187">
        <f t="shared" si="57"/>
        <v>0</v>
      </c>
      <c r="F135" s="187">
        <f t="shared" si="58"/>
        <v>0</v>
      </c>
      <c r="G135" s="166"/>
      <c r="H135" s="13"/>
      <c r="I135" s="187">
        <f t="shared" si="59"/>
        <v>0</v>
      </c>
      <c r="J135" s="187">
        <f t="shared" si="60"/>
        <v>0</v>
      </c>
      <c r="K135" s="187">
        <f t="shared" si="61"/>
        <v>0</v>
      </c>
      <c r="L135" s="166"/>
      <c r="M135" s="13"/>
      <c r="N135" s="187">
        <f t="shared" si="62"/>
        <v>0</v>
      </c>
      <c r="O135" s="187">
        <f t="shared" si="63"/>
        <v>0</v>
      </c>
      <c r="P135" s="187">
        <f t="shared" si="64"/>
        <v>0</v>
      </c>
      <c r="Q135" s="166"/>
      <c r="R135" s="13"/>
      <c r="S135" s="187">
        <f t="shared" si="65"/>
        <v>0</v>
      </c>
      <c r="T135" s="187">
        <f t="shared" si="66"/>
        <v>0</v>
      </c>
      <c r="U135" s="166"/>
      <c r="V135" s="187">
        <f t="shared" si="67"/>
        <v>0</v>
      </c>
      <c r="W135" s="187">
        <f t="shared" si="53"/>
        <v>0</v>
      </c>
      <c r="X135" s="13">
        <f t="shared" si="54"/>
        <v>0</v>
      </c>
      <c r="Y135" s="13" t="s">
        <v>29</v>
      </c>
      <c r="Z135" s="13">
        <v>45</v>
      </c>
      <c r="AA135" s="241">
        <f t="shared" si="55"/>
        <v>0</v>
      </c>
    </row>
    <row r="136" spans="1:27">
      <c r="A136" s="12">
        <v>133</v>
      </c>
      <c r="B136" s="166"/>
      <c r="C136" s="13"/>
      <c r="D136" s="187">
        <f t="shared" si="56"/>
        <v>0</v>
      </c>
      <c r="E136" s="187">
        <f t="shared" si="57"/>
        <v>0</v>
      </c>
      <c r="F136" s="187">
        <f t="shared" si="58"/>
        <v>0</v>
      </c>
      <c r="G136" s="166"/>
      <c r="H136" s="13"/>
      <c r="I136" s="187">
        <f t="shared" si="59"/>
        <v>0</v>
      </c>
      <c r="J136" s="187">
        <f t="shared" si="60"/>
        <v>0</v>
      </c>
      <c r="K136" s="187">
        <f t="shared" si="61"/>
        <v>0</v>
      </c>
      <c r="L136" s="166"/>
      <c r="M136" s="13"/>
      <c r="N136" s="187">
        <f t="shared" si="62"/>
        <v>0</v>
      </c>
      <c r="O136" s="187">
        <f t="shared" si="63"/>
        <v>0</v>
      </c>
      <c r="P136" s="187">
        <f t="shared" si="64"/>
        <v>0</v>
      </c>
      <c r="Q136" s="166"/>
      <c r="R136" s="13"/>
      <c r="S136" s="187">
        <f t="shared" si="65"/>
        <v>0</v>
      </c>
      <c r="T136" s="187">
        <f t="shared" si="66"/>
        <v>0</v>
      </c>
      <c r="U136" s="166"/>
      <c r="V136" s="187">
        <f t="shared" si="67"/>
        <v>0</v>
      </c>
      <c r="W136" s="187">
        <f t="shared" si="53"/>
        <v>0</v>
      </c>
      <c r="X136" s="13">
        <f t="shared" si="54"/>
        <v>0</v>
      </c>
      <c r="Y136" s="13" t="s">
        <v>29</v>
      </c>
      <c r="Z136" s="13">
        <v>45</v>
      </c>
      <c r="AA136" s="241">
        <f t="shared" si="55"/>
        <v>0</v>
      </c>
    </row>
    <row r="137" spans="1:27">
      <c r="A137" s="12">
        <v>134</v>
      </c>
      <c r="B137" s="166"/>
      <c r="C137" s="13"/>
      <c r="D137" s="187">
        <f t="shared" si="56"/>
        <v>0</v>
      </c>
      <c r="E137" s="187">
        <f t="shared" si="57"/>
        <v>0</v>
      </c>
      <c r="F137" s="187">
        <f t="shared" si="58"/>
        <v>0</v>
      </c>
      <c r="G137" s="166"/>
      <c r="H137" s="13"/>
      <c r="I137" s="187">
        <f t="shared" si="59"/>
        <v>0</v>
      </c>
      <c r="J137" s="187">
        <f t="shared" si="60"/>
        <v>0</v>
      </c>
      <c r="K137" s="187">
        <f t="shared" si="61"/>
        <v>0</v>
      </c>
      <c r="L137" s="166"/>
      <c r="M137" s="13"/>
      <c r="N137" s="187">
        <f t="shared" si="62"/>
        <v>0</v>
      </c>
      <c r="O137" s="187">
        <f t="shared" si="63"/>
        <v>0</v>
      </c>
      <c r="P137" s="187">
        <f t="shared" si="64"/>
        <v>0</v>
      </c>
      <c r="Q137" s="166"/>
      <c r="R137" s="13"/>
      <c r="S137" s="187">
        <f t="shared" si="65"/>
        <v>0</v>
      </c>
      <c r="T137" s="187">
        <f t="shared" si="66"/>
        <v>0</v>
      </c>
      <c r="U137" s="166"/>
      <c r="V137" s="187">
        <f t="shared" si="67"/>
        <v>0</v>
      </c>
      <c r="W137" s="187">
        <f t="shared" si="53"/>
        <v>0</v>
      </c>
      <c r="X137" s="13">
        <f t="shared" si="54"/>
        <v>0</v>
      </c>
      <c r="Y137" s="13" t="s">
        <v>29</v>
      </c>
      <c r="Z137" s="13">
        <v>45</v>
      </c>
      <c r="AA137" s="241">
        <f t="shared" si="55"/>
        <v>0</v>
      </c>
    </row>
    <row r="138" spans="1:27">
      <c r="A138" s="12">
        <v>135</v>
      </c>
      <c r="B138" s="166"/>
      <c r="C138" s="13"/>
      <c r="D138" s="187">
        <f t="shared" si="56"/>
        <v>0</v>
      </c>
      <c r="E138" s="187">
        <f t="shared" si="57"/>
        <v>0</v>
      </c>
      <c r="F138" s="187">
        <f t="shared" si="58"/>
        <v>0</v>
      </c>
      <c r="G138" s="166"/>
      <c r="H138" s="13"/>
      <c r="I138" s="187">
        <f t="shared" si="59"/>
        <v>0</v>
      </c>
      <c r="J138" s="187">
        <f t="shared" si="60"/>
        <v>0</v>
      </c>
      <c r="K138" s="187">
        <f t="shared" si="61"/>
        <v>0</v>
      </c>
      <c r="L138" s="166"/>
      <c r="M138" s="13"/>
      <c r="N138" s="187">
        <f t="shared" si="62"/>
        <v>0</v>
      </c>
      <c r="O138" s="187">
        <f t="shared" si="63"/>
        <v>0</v>
      </c>
      <c r="P138" s="187">
        <f t="shared" si="64"/>
        <v>0</v>
      </c>
      <c r="Q138" s="166"/>
      <c r="R138" s="13"/>
      <c r="S138" s="187">
        <f t="shared" si="65"/>
        <v>0</v>
      </c>
      <c r="T138" s="187">
        <f t="shared" si="66"/>
        <v>0</v>
      </c>
      <c r="U138" s="166"/>
      <c r="V138" s="187">
        <f t="shared" si="67"/>
        <v>0</v>
      </c>
      <c r="W138" s="187">
        <f t="shared" si="53"/>
        <v>0</v>
      </c>
      <c r="X138" s="13">
        <f t="shared" si="54"/>
        <v>0</v>
      </c>
      <c r="Y138" s="13" t="s">
        <v>29</v>
      </c>
      <c r="Z138" s="13">
        <v>45</v>
      </c>
      <c r="AA138" s="241">
        <f t="shared" si="55"/>
        <v>0</v>
      </c>
    </row>
    <row r="139" spans="1:27">
      <c r="A139" s="12">
        <v>136</v>
      </c>
      <c r="B139" s="166"/>
      <c r="C139" s="13"/>
      <c r="D139" s="187">
        <f t="shared" si="56"/>
        <v>0</v>
      </c>
      <c r="E139" s="187">
        <f t="shared" si="57"/>
        <v>0</v>
      </c>
      <c r="F139" s="187">
        <f t="shared" si="58"/>
        <v>0</v>
      </c>
      <c r="G139" s="166"/>
      <c r="H139" s="13"/>
      <c r="I139" s="187">
        <f t="shared" si="59"/>
        <v>0</v>
      </c>
      <c r="J139" s="187">
        <f t="shared" si="60"/>
        <v>0</v>
      </c>
      <c r="K139" s="187">
        <f t="shared" si="61"/>
        <v>0</v>
      </c>
      <c r="L139" s="166"/>
      <c r="M139" s="13"/>
      <c r="N139" s="187">
        <f t="shared" si="62"/>
        <v>0</v>
      </c>
      <c r="O139" s="187">
        <f t="shared" si="63"/>
        <v>0</v>
      </c>
      <c r="P139" s="187">
        <f t="shared" si="64"/>
        <v>0</v>
      </c>
      <c r="Q139" s="166"/>
      <c r="R139" s="13"/>
      <c r="S139" s="187">
        <f t="shared" si="65"/>
        <v>0</v>
      </c>
      <c r="T139" s="187">
        <f t="shared" si="66"/>
        <v>0</v>
      </c>
      <c r="U139" s="166"/>
      <c r="V139" s="187">
        <f t="shared" si="67"/>
        <v>0</v>
      </c>
      <c r="W139" s="187">
        <f t="shared" si="53"/>
        <v>0</v>
      </c>
      <c r="X139" s="13">
        <f t="shared" si="54"/>
        <v>0</v>
      </c>
      <c r="Y139" s="13" t="s">
        <v>29</v>
      </c>
      <c r="Z139" s="13">
        <v>45</v>
      </c>
      <c r="AA139" s="241">
        <f t="shared" si="55"/>
        <v>0</v>
      </c>
    </row>
    <row r="140" spans="1:27">
      <c r="A140" s="12">
        <v>137</v>
      </c>
      <c r="B140" s="166"/>
      <c r="C140" s="13"/>
      <c r="D140" s="187">
        <f t="shared" si="56"/>
        <v>0</v>
      </c>
      <c r="E140" s="187">
        <f t="shared" si="57"/>
        <v>0</v>
      </c>
      <c r="F140" s="187">
        <f t="shared" si="58"/>
        <v>0</v>
      </c>
      <c r="G140" s="166"/>
      <c r="H140" s="13"/>
      <c r="I140" s="187">
        <f t="shared" si="59"/>
        <v>0</v>
      </c>
      <c r="J140" s="187">
        <f t="shared" si="60"/>
        <v>0</v>
      </c>
      <c r="K140" s="187">
        <f t="shared" si="61"/>
        <v>0</v>
      </c>
      <c r="L140" s="166"/>
      <c r="M140" s="13"/>
      <c r="N140" s="187">
        <f t="shared" si="62"/>
        <v>0</v>
      </c>
      <c r="O140" s="187">
        <f t="shared" si="63"/>
        <v>0</v>
      </c>
      <c r="P140" s="187">
        <f t="shared" si="64"/>
        <v>0</v>
      </c>
      <c r="Q140" s="166"/>
      <c r="R140" s="13"/>
      <c r="S140" s="187">
        <f t="shared" si="65"/>
        <v>0</v>
      </c>
      <c r="T140" s="187">
        <f t="shared" si="66"/>
        <v>0</v>
      </c>
      <c r="U140" s="166"/>
      <c r="V140" s="187">
        <f t="shared" si="67"/>
        <v>0</v>
      </c>
      <c r="W140" s="187">
        <f t="shared" si="53"/>
        <v>0</v>
      </c>
      <c r="X140" s="13">
        <f t="shared" si="54"/>
        <v>0</v>
      </c>
      <c r="Y140" s="13" t="s">
        <v>29</v>
      </c>
      <c r="Z140" s="13">
        <v>45</v>
      </c>
      <c r="AA140" s="241">
        <f t="shared" si="55"/>
        <v>0</v>
      </c>
    </row>
    <row r="141" spans="1:27">
      <c r="A141" s="12">
        <v>138</v>
      </c>
      <c r="B141" s="166"/>
      <c r="C141" s="13"/>
      <c r="D141" s="187">
        <f t="shared" si="56"/>
        <v>0</v>
      </c>
      <c r="E141" s="187">
        <f t="shared" si="57"/>
        <v>0</v>
      </c>
      <c r="F141" s="187">
        <f t="shared" si="58"/>
        <v>0</v>
      </c>
      <c r="G141" s="166"/>
      <c r="H141" s="13"/>
      <c r="I141" s="187">
        <f t="shared" si="59"/>
        <v>0</v>
      </c>
      <c r="J141" s="187">
        <f t="shared" si="60"/>
        <v>0</v>
      </c>
      <c r="K141" s="187">
        <f t="shared" si="61"/>
        <v>0</v>
      </c>
      <c r="L141" s="166"/>
      <c r="M141" s="13"/>
      <c r="N141" s="187">
        <f t="shared" si="62"/>
        <v>0</v>
      </c>
      <c r="O141" s="187">
        <f t="shared" si="63"/>
        <v>0</v>
      </c>
      <c r="P141" s="187">
        <f t="shared" si="64"/>
        <v>0</v>
      </c>
      <c r="Q141" s="166"/>
      <c r="R141" s="13"/>
      <c r="S141" s="187">
        <f t="shared" si="65"/>
        <v>0</v>
      </c>
      <c r="T141" s="187">
        <f t="shared" si="66"/>
        <v>0</v>
      </c>
      <c r="U141" s="166"/>
      <c r="V141" s="187">
        <f t="shared" si="67"/>
        <v>0</v>
      </c>
      <c r="W141" s="187">
        <f t="shared" si="53"/>
        <v>0</v>
      </c>
      <c r="X141" s="13">
        <f t="shared" si="54"/>
        <v>0</v>
      </c>
      <c r="Y141" s="13" t="s">
        <v>29</v>
      </c>
      <c r="Z141" s="13">
        <v>45</v>
      </c>
      <c r="AA141" s="241">
        <f t="shared" si="55"/>
        <v>0</v>
      </c>
    </row>
    <row r="142" spans="1:27">
      <c r="A142" s="12">
        <v>139</v>
      </c>
      <c r="B142" s="166"/>
      <c r="C142" s="13"/>
      <c r="D142" s="187">
        <f t="shared" si="56"/>
        <v>0</v>
      </c>
      <c r="E142" s="187">
        <f t="shared" si="57"/>
        <v>0</v>
      </c>
      <c r="F142" s="187">
        <f t="shared" si="58"/>
        <v>0</v>
      </c>
      <c r="G142" s="166"/>
      <c r="H142" s="13"/>
      <c r="I142" s="187">
        <f t="shared" si="59"/>
        <v>0</v>
      </c>
      <c r="J142" s="187">
        <f t="shared" si="60"/>
        <v>0</v>
      </c>
      <c r="K142" s="187">
        <f t="shared" si="61"/>
        <v>0</v>
      </c>
      <c r="L142" s="166"/>
      <c r="M142" s="13"/>
      <c r="N142" s="187">
        <f t="shared" si="62"/>
        <v>0</v>
      </c>
      <c r="O142" s="187">
        <f t="shared" si="63"/>
        <v>0</v>
      </c>
      <c r="P142" s="187">
        <f t="shared" si="64"/>
        <v>0</v>
      </c>
      <c r="Q142" s="166"/>
      <c r="R142" s="13"/>
      <c r="S142" s="187">
        <f t="shared" si="65"/>
        <v>0</v>
      </c>
      <c r="T142" s="187">
        <f t="shared" si="66"/>
        <v>0</v>
      </c>
      <c r="U142" s="166"/>
      <c r="V142" s="187">
        <f t="shared" si="67"/>
        <v>0</v>
      </c>
      <c r="W142" s="187">
        <f t="shared" si="53"/>
        <v>0</v>
      </c>
      <c r="X142" s="13">
        <f t="shared" si="54"/>
        <v>0</v>
      </c>
      <c r="Y142" s="13" t="s">
        <v>29</v>
      </c>
      <c r="Z142" s="13">
        <v>45</v>
      </c>
      <c r="AA142" s="241">
        <f t="shared" si="55"/>
        <v>0</v>
      </c>
    </row>
    <row r="143" spans="1:27">
      <c r="A143" s="12">
        <v>140</v>
      </c>
      <c r="B143" s="166"/>
      <c r="C143" s="13"/>
      <c r="D143" s="187">
        <f t="shared" si="56"/>
        <v>0</v>
      </c>
      <c r="E143" s="187">
        <f t="shared" si="57"/>
        <v>0</v>
      </c>
      <c r="F143" s="187">
        <f t="shared" si="58"/>
        <v>0</v>
      </c>
      <c r="G143" s="166"/>
      <c r="H143" s="13"/>
      <c r="I143" s="187">
        <f t="shared" si="59"/>
        <v>0</v>
      </c>
      <c r="J143" s="187">
        <f t="shared" si="60"/>
        <v>0</v>
      </c>
      <c r="K143" s="187">
        <f t="shared" si="61"/>
        <v>0</v>
      </c>
      <c r="L143" s="166"/>
      <c r="M143" s="13"/>
      <c r="N143" s="187">
        <f t="shared" si="62"/>
        <v>0</v>
      </c>
      <c r="O143" s="187">
        <f t="shared" si="63"/>
        <v>0</v>
      </c>
      <c r="P143" s="187">
        <f t="shared" si="64"/>
        <v>0</v>
      </c>
      <c r="Q143" s="166"/>
      <c r="R143" s="13"/>
      <c r="S143" s="187">
        <f t="shared" si="65"/>
        <v>0</v>
      </c>
      <c r="T143" s="187">
        <f t="shared" si="66"/>
        <v>0</v>
      </c>
      <c r="U143" s="166"/>
      <c r="V143" s="187">
        <f t="shared" si="67"/>
        <v>0</v>
      </c>
      <c r="W143" s="187">
        <f t="shared" ref="W143:W206" si="68">IF(U143="Non",10,)</f>
        <v>0</v>
      </c>
      <c r="X143" s="13">
        <f t="shared" ref="X143:X206" si="69">SUM(B143:W143)</f>
        <v>0</v>
      </c>
      <c r="Y143" s="13" t="s">
        <v>29</v>
      </c>
      <c r="Z143" s="13">
        <v>45</v>
      </c>
      <c r="AA143" s="241">
        <f t="shared" ref="AA143:AA206" si="70">X143/Z143</f>
        <v>0</v>
      </c>
    </row>
    <row r="144" spans="1:27">
      <c r="A144" s="12">
        <v>141</v>
      </c>
      <c r="B144" s="166"/>
      <c r="C144" s="13"/>
      <c r="D144" s="187">
        <f t="shared" si="56"/>
        <v>0</v>
      </c>
      <c r="E144" s="187">
        <f t="shared" si="57"/>
        <v>0</v>
      </c>
      <c r="F144" s="187">
        <f t="shared" si="58"/>
        <v>0</v>
      </c>
      <c r="G144" s="166"/>
      <c r="H144" s="13"/>
      <c r="I144" s="187">
        <f t="shared" si="59"/>
        <v>0</v>
      </c>
      <c r="J144" s="187">
        <f t="shared" si="60"/>
        <v>0</v>
      </c>
      <c r="K144" s="187">
        <f t="shared" si="61"/>
        <v>0</v>
      </c>
      <c r="L144" s="166"/>
      <c r="M144" s="13"/>
      <c r="N144" s="187">
        <f t="shared" si="62"/>
        <v>0</v>
      </c>
      <c r="O144" s="187">
        <f t="shared" si="63"/>
        <v>0</v>
      </c>
      <c r="P144" s="187">
        <f t="shared" si="64"/>
        <v>0</v>
      </c>
      <c r="Q144" s="166"/>
      <c r="R144" s="13"/>
      <c r="S144" s="187">
        <f t="shared" si="65"/>
        <v>0</v>
      </c>
      <c r="T144" s="187">
        <f t="shared" si="66"/>
        <v>0</v>
      </c>
      <c r="U144" s="166"/>
      <c r="V144" s="187">
        <f t="shared" si="67"/>
        <v>0</v>
      </c>
      <c r="W144" s="187">
        <f t="shared" si="68"/>
        <v>0</v>
      </c>
      <c r="X144" s="13">
        <f t="shared" si="69"/>
        <v>0</v>
      </c>
      <c r="Y144" s="13" t="s">
        <v>29</v>
      </c>
      <c r="Z144" s="13">
        <v>45</v>
      </c>
      <c r="AA144" s="241">
        <f t="shared" si="70"/>
        <v>0</v>
      </c>
    </row>
    <row r="145" spans="1:27">
      <c r="A145" s="12">
        <v>142</v>
      </c>
      <c r="B145" s="166"/>
      <c r="C145" s="13"/>
      <c r="D145" s="187">
        <f t="shared" si="56"/>
        <v>0</v>
      </c>
      <c r="E145" s="187">
        <f t="shared" si="57"/>
        <v>0</v>
      </c>
      <c r="F145" s="187">
        <f t="shared" si="58"/>
        <v>0</v>
      </c>
      <c r="G145" s="166"/>
      <c r="H145" s="13"/>
      <c r="I145" s="187">
        <f t="shared" si="59"/>
        <v>0</v>
      </c>
      <c r="J145" s="187">
        <f t="shared" si="60"/>
        <v>0</v>
      </c>
      <c r="K145" s="187">
        <f t="shared" si="61"/>
        <v>0</v>
      </c>
      <c r="L145" s="166"/>
      <c r="M145" s="13"/>
      <c r="N145" s="187">
        <f t="shared" si="62"/>
        <v>0</v>
      </c>
      <c r="O145" s="187">
        <f t="shared" si="63"/>
        <v>0</v>
      </c>
      <c r="P145" s="187">
        <f t="shared" si="64"/>
        <v>0</v>
      </c>
      <c r="Q145" s="166"/>
      <c r="R145" s="13"/>
      <c r="S145" s="187">
        <f t="shared" si="65"/>
        <v>0</v>
      </c>
      <c r="T145" s="187">
        <f t="shared" si="66"/>
        <v>0</v>
      </c>
      <c r="U145" s="166"/>
      <c r="V145" s="187">
        <f t="shared" si="67"/>
        <v>0</v>
      </c>
      <c r="W145" s="187">
        <f t="shared" si="68"/>
        <v>0</v>
      </c>
      <c r="X145" s="13">
        <f t="shared" si="69"/>
        <v>0</v>
      </c>
      <c r="Y145" s="13" t="s">
        <v>29</v>
      </c>
      <c r="Z145" s="13">
        <v>45</v>
      </c>
      <c r="AA145" s="241">
        <f t="shared" si="70"/>
        <v>0</v>
      </c>
    </row>
    <row r="146" spans="1:27">
      <c r="A146" s="12">
        <v>143</v>
      </c>
      <c r="B146" s="166"/>
      <c r="C146" s="13"/>
      <c r="D146" s="187">
        <f t="shared" si="56"/>
        <v>0</v>
      </c>
      <c r="E146" s="187">
        <f t="shared" si="57"/>
        <v>0</v>
      </c>
      <c r="F146" s="187">
        <f t="shared" si="58"/>
        <v>0</v>
      </c>
      <c r="G146" s="166"/>
      <c r="H146" s="13"/>
      <c r="I146" s="187">
        <f t="shared" si="59"/>
        <v>0</v>
      </c>
      <c r="J146" s="187">
        <f t="shared" si="60"/>
        <v>0</v>
      </c>
      <c r="K146" s="187">
        <f t="shared" si="61"/>
        <v>0</v>
      </c>
      <c r="L146" s="166"/>
      <c r="M146" s="13"/>
      <c r="N146" s="187">
        <f t="shared" si="62"/>
        <v>0</v>
      </c>
      <c r="O146" s="187">
        <f t="shared" si="63"/>
        <v>0</v>
      </c>
      <c r="P146" s="187">
        <f t="shared" si="64"/>
        <v>0</v>
      </c>
      <c r="Q146" s="166"/>
      <c r="R146" s="13"/>
      <c r="S146" s="187">
        <f t="shared" si="65"/>
        <v>0</v>
      </c>
      <c r="T146" s="187">
        <f t="shared" si="66"/>
        <v>0</v>
      </c>
      <c r="U146" s="166"/>
      <c r="V146" s="187">
        <f t="shared" si="67"/>
        <v>0</v>
      </c>
      <c r="W146" s="187">
        <f t="shared" si="68"/>
        <v>0</v>
      </c>
      <c r="X146" s="13">
        <f t="shared" si="69"/>
        <v>0</v>
      </c>
      <c r="Y146" s="13" t="s">
        <v>29</v>
      </c>
      <c r="Z146" s="13">
        <v>45</v>
      </c>
      <c r="AA146" s="241">
        <f t="shared" si="70"/>
        <v>0</v>
      </c>
    </row>
    <row r="147" spans="1:27">
      <c r="A147" s="12">
        <v>144</v>
      </c>
      <c r="B147" s="166"/>
      <c r="C147" s="13"/>
      <c r="D147" s="187">
        <f t="shared" ref="D147:D210" si="71">IF(B147="Bien",10,)</f>
        <v>0</v>
      </c>
      <c r="E147" s="187">
        <f t="shared" ref="E147:E210" si="72">IF(B147="Moyen",5,)</f>
        <v>0</v>
      </c>
      <c r="F147" s="187">
        <f t="shared" ref="F147:F210" si="73">IF(B147="Mauvais",-35,)</f>
        <v>0</v>
      </c>
      <c r="G147" s="166"/>
      <c r="H147" s="13"/>
      <c r="I147" s="187">
        <f t="shared" ref="I147:I210" si="74">IF(G147="Non",10,)</f>
        <v>0</v>
      </c>
      <c r="J147" s="187">
        <f t="shared" ref="J147:J210" si="75">IF(G147="Un peu",5,)</f>
        <v>0</v>
      </c>
      <c r="K147" s="187">
        <f t="shared" ref="K147:K210" si="76">IF(G147="Beaucoup",-35,)</f>
        <v>0</v>
      </c>
      <c r="L147" s="166"/>
      <c r="M147" s="13"/>
      <c r="N147" s="187">
        <f t="shared" ref="N147:N210" si="77">IF(L147="Bien",5,)</f>
        <v>0</v>
      </c>
      <c r="O147" s="187">
        <f t="shared" ref="O147:O210" si="78">IF(L147="Moyen",0,)</f>
        <v>0</v>
      </c>
      <c r="P147" s="187">
        <f t="shared" ref="P147:P210" si="79">IF(L147="Mauvais",-35,)</f>
        <v>0</v>
      </c>
      <c r="Q147" s="166"/>
      <c r="R147" s="13"/>
      <c r="S147" s="187">
        <f t="shared" ref="S147:S210" si="80">IF(Q147="Oui",-35,)</f>
        <v>0</v>
      </c>
      <c r="T147" s="187">
        <f t="shared" ref="T147:T210" si="81">IF(Q147="Non",10,)</f>
        <v>0</v>
      </c>
      <c r="U147" s="166"/>
      <c r="V147" s="187">
        <f t="shared" si="67"/>
        <v>0</v>
      </c>
      <c r="W147" s="187">
        <f t="shared" si="68"/>
        <v>0</v>
      </c>
      <c r="X147" s="13">
        <f t="shared" si="69"/>
        <v>0</v>
      </c>
      <c r="Y147" s="13" t="s">
        <v>29</v>
      </c>
      <c r="Z147" s="13">
        <v>45</v>
      </c>
      <c r="AA147" s="241">
        <f t="shared" si="70"/>
        <v>0</v>
      </c>
    </row>
    <row r="148" spans="1:27">
      <c r="A148" s="12">
        <v>145</v>
      </c>
      <c r="B148" s="166"/>
      <c r="C148" s="13"/>
      <c r="D148" s="187">
        <f t="shared" si="71"/>
        <v>0</v>
      </c>
      <c r="E148" s="187">
        <f t="shared" si="72"/>
        <v>0</v>
      </c>
      <c r="F148" s="187">
        <f t="shared" si="73"/>
        <v>0</v>
      </c>
      <c r="G148" s="166"/>
      <c r="H148" s="13"/>
      <c r="I148" s="187">
        <f t="shared" si="74"/>
        <v>0</v>
      </c>
      <c r="J148" s="187">
        <f t="shared" si="75"/>
        <v>0</v>
      </c>
      <c r="K148" s="187">
        <f t="shared" si="76"/>
        <v>0</v>
      </c>
      <c r="L148" s="166"/>
      <c r="M148" s="13"/>
      <c r="N148" s="187">
        <f t="shared" si="77"/>
        <v>0</v>
      </c>
      <c r="O148" s="187">
        <f t="shared" si="78"/>
        <v>0</v>
      </c>
      <c r="P148" s="187">
        <f t="shared" si="79"/>
        <v>0</v>
      </c>
      <c r="Q148" s="166"/>
      <c r="R148" s="13"/>
      <c r="S148" s="187">
        <f t="shared" si="80"/>
        <v>0</v>
      </c>
      <c r="T148" s="187">
        <f t="shared" si="81"/>
        <v>0</v>
      </c>
      <c r="U148" s="166"/>
      <c r="V148" s="187">
        <f t="shared" si="67"/>
        <v>0</v>
      </c>
      <c r="W148" s="187">
        <f t="shared" si="68"/>
        <v>0</v>
      </c>
      <c r="X148" s="13">
        <f t="shared" si="69"/>
        <v>0</v>
      </c>
      <c r="Y148" s="13" t="s">
        <v>29</v>
      </c>
      <c r="Z148" s="13">
        <v>45</v>
      </c>
      <c r="AA148" s="241">
        <f t="shared" si="70"/>
        <v>0</v>
      </c>
    </row>
    <row r="149" spans="1:27">
      <c r="A149" s="12">
        <v>146</v>
      </c>
      <c r="B149" s="166"/>
      <c r="C149" s="13"/>
      <c r="D149" s="187">
        <f t="shared" si="71"/>
        <v>0</v>
      </c>
      <c r="E149" s="187">
        <f t="shared" si="72"/>
        <v>0</v>
      </c>
      <c r="F149" s="187">
        <f t="shared" si="73"/>
        <v>0</v>
      </c>
      <c r="G149" s="166"/>
      <c r="H149" s="13"/>
      <c r="I149" s="187">
        <f t="shared" si="74"/>
        <v>0</v>
      </c>
      <c r="J149" s="187">
        <f t="shared" si="75"/>
        <v>0</v>
      </c>
      <c r="K149" s="187">
        <f t="shared" si="76"/>
        <v>0</v>
      </c>
      <c r="L149" s="166"/>
      <c r="M149" s="13"/>
      <c r="N149" s="187">
        <f t="shared" si="77"/>
        <v>0</v>
      </c>
      <c r="O149" s="187">
        <f t="shared" si="78"/>
        <v>0</v>
      </c>
      <c r="P149" s="187">
        <f t="shared" si="79"/>
        <v>0</v>
      </c>
      <c r="Q149" s="166"/>
      <c r="R149" s="13"/>
      <c r="S149" s="187">
        <f t="shared" si="80"/>
        <v>0</v>
      </c>
      <c r="T149" s="187">
        <f t="shared" si="81"/>
        <v>0</v>
      </c>
      <c r="U149" s="166"/>
      <c r="V149" s="187">
        <f t="shared" si="67"/>
        <v>0</v>
      </c>
      <c r="W149" s="187">
        <f t="shared" si="68"/>
        <v>0</v>
      </c>
      <c r="X149" s="13">
        <f t="shared" si="69"/>
        <v>0</v>
      </c>
      <c r="Y149" s="13" t="s">
        <v>29</v>
      </c>
      <c r="Z149" s="13">
        <v>45</v>
      </c>
      <c r="AA149" s="241">
        <f t="shared" si="70"/>
        <v>0</v>
      </c>
    </row>
    <row r="150" spans="1:27">
      <c r="A150" s="12">
        <v>147</v>
      </c>
      <c r="B150" s="166"/>
      <c r="C150" s="13"/>
      <c r="D150" s="187">
        <f t="shared" si="71"/>
        <v>0</v>
      </c>
      <c r="E150" s="187">
        <f t="shared" si="72"/>
        <v>0</v>
      </c>
      <c r="F150" s="187">
        <f t="shared" si="73"/>
        <v>0</v>
      </c>
      <c r="G150" s="166"/>
      <c r="H150" s="13"/>
      <c r="I150" s="187">
        <f t="shared" si="74"/>
        <v>0</v>
      </c>
      <c r="J150" s="187">
        <f t="shared" si="75"/>
        <v>0</v>
      </c>
      <c r="K150" s="187">
        <f t="shared" si="76"/>
        <v>0</v>
      </c>
      <c r="L150" s="166"/>
      <c r="M150" s="13"/>
      <c r="N150" s="187">
        <f t="shared" si="77"/>
        <v>0</v>
      </c>
      <c r="O150" s="187">
        <f t="shared" si="78"/>
        <v>0</v>
      </c>
      <c r="P150" s="187">
        <f t="shared" si="79"/>
        <v>0</v>
      </c>
      <c r="Q150" s="166"/>
      <c r="R150" s="13"/>
      <c r="S150" s="187">
        <f t="shared" si="80"/>
        <v>0</v>
      </c>
      <c r="T150" s="187">
        <f t="shared" si="81"/>
        <v>0</v>
      </c>
      <c r="U150" s="166"/>
      <c r="V150" s="187">
        <f t="shared" si="67"/>
        <v>0</v>
      </c>
      <c r="W150" s="187">
        <f t="shared" si="68"/>
        <v>0</v>
      </c>
      <c r="X150" s="13">
        <f t="shared" si="69"/>
        <v>0</v>
      </c>
      <c r="Y150" s="13" t="s">
        <v>29</v>
      </c>
      <c r="Z150" s="13">
        <v>45</v>
      </c>
      <c r="AA150" s="241">
        <f t="shared" si="70"/>
        <v>0</v>
      </c>
    </row>
    <row r="151" spans="1:27">
      <c r="A151" s="12">
        <v>148</v>
      </c>
      <c r="B151" s="166"/>
      <c r="C151" s="13"/>
      <c r="D151" s="187">
        <f t="shared" si="71"/>
        <v>0</v>
      </c>
      <c r="E151" s="187">
        <f t="shared" si="72"/>
        <v>0</v>
      </c>
      <c r="F151" s="187">
        <f t="shared" si="73"/>
        <v>0</v>
      </c>
      <c r="G151" s="166"/>
      <c r="H151" s="13"/>
      <c r="I151" s="187">
        <f t="shared" si="74"/>
        <v>0</v>
      </c>
      <c r="J151" s="187">
        <f t="shared" si="75"/>
        <v>0</v>
      </c>
      <c r="K151" s="187">
        <f t="shared" si="76"/>
        <v>0</v>
      </c>
      <c r="L151" s="166"/>
      <c r="M151" s="13"/>
      <c r="N151" s="187">
        <f t="shared" si="77"/>
        <v>0</v>
      </c>
      <c r="O151" s="187">
        <f t="shared" si="78"/>
        <v>0</v>
      </c>
      <c r="P151" s="187">
        <f t="shared" si="79"/>
        <v>0</v>
      </c>
      <c r="Q151" s="166"/>
      <c r="R151" s="13"/>
      <c r="S151" s="187">
        <f t="shared" si="80"/>
        <v>0</v>
      </c>
      <c r="T151" s="187">
        <f t="shared" si="81"/>
        <v>0</v>
      </c>
      <c r="U151" s="166"/>
      <c r="V151" s="187">
        <f t="shared" si="67"/>
        <v>0</v>
      </c>
      <c r="W151" s="187">
        <f t="shared" si="68"/>
        <v>0</v>
      </c>
      <c r="X151" s="13">
        <f t="shared" si="69"/>
        <v>0</v>
      </c>
      <c r="Y151" s="13" t="s">
        <v>29</v>
      </c>
      <c r="Z151" s="13">
        <v>45</v>
      </c>
      <c r="AA151" s="241">
        <f t="shared" si="70"/>
        <v>0</v>
      </c>
    </row>
    <row r="152" spans="1:27">
      <c r="A152" s="12">
        <v>149</v>
      </c>
      <c r="B152" s="166"/>
      <c r="C152" s="13"/>
      <c r="D152" s="187">
        <f t="shared" si="71"/>
        <v>0</v>
      </c>
      <c r="E152" s="187">
        <f t="shared" si="72"/>
        <v>0</v>
      </c>
      <c r="F152" s="187">
        <f t="shared" si="73"/>
        <v>0</v>
      </c>
      <c r="G152" s="166"/>
      <c r="H152" s="13"/>
      <c r="I152" s="187">
        <f t="shared" si="74"/>
        <v>0</v>
      </c>
      <c r="J152" s="187">
        <f t="shared" si="75"/>
        <v>0</v>
      </c>
      <c r="K152" s="187">
        <f t="shared" si="76"/>
        <v>0</v>
      </c>
      <c r="L152" s="166"/>
      <c r="M152" s="13"/>
      <c r="N152" s="187">
        <f t="shared" si="77"/>
        <v>0</v>
      </c>
      <c r="O152" s="187">
        <f t="shared" si="78"/>
        <v>0</v>
      </c>
      <c r="P152" s="187">
        <f t="shared" si="79"/>
        <v>0</v>
      </c>
      <c r="Q152" s="166"/>
      <c r="R152" s="13"/>
      <c r="S152" s="187">
        <f t="shared" si="80"/>
        <v>0</v>
      </c>
      <c r="T152" s="187">
        <f t="shared" si="81"/>
        <v>0</v>
      </c>
      <c r="U152" s="166"/>
      <c r="V152" s="187">
        <f t="shared" si="67"/>
        <v>0</v>
      </c>
      <c r="W152" s="187">
        <f t="shared" si="68"/>
        <v>0</v>
      </c>
      <c r="X152" s="13">
        <f t="shared" si="69"/>
        <v>0</v>
      </c>
      <c r="Y152" s="13" t="s">
        <v>29</v>
      </c>
      <c r="Z152" s="13">
        <v>45</v>
      </c>
      <c r="AA152" s="241">
        <f t="shared" si="70"/>
        <v>0</v>
      </c>
    </row>
    <row r="153" spans="1:27">
      <c r="A153" s="12">
        <v>150</v>
      </c>
      <c r="B153" s="166"/>
      <c r="C153" s="13"/>
      <c r="D153" s="187">
        <f t="shared" si="71"/>
        <v>0</v>
      </c>
      <c r="E153" s="187">
        <f t="shared" si="72"/>
        <v>0</v>
      </c>
      <c r="F153" s="187">
        <f t="shared" si="73"/>
        <v>0</v>
      </c>
      <c r="G153" s="166"/>
      <c r="H153" s="13"/>
      <c r="I153" s="187">
        <f t="shared" si="74"/>
        <v>0</v>
      </c>
      <c r="J153" s="187">
        <f t="shared" si="75"/>
        <v>0</v>
      </c>
      <c r="K153" s="187">
        <f t="shared" si="76"/>
        <v>0</v>
      </c>
      <c r="L153" s="166"/>
      <c r="M153" s="13"/>
      <c r="N153" s="187">
        <f t="shared" si="77"/>
        <v>0</v>
      </c>
      <c r="O153" s="187">
        <f t="shared" si="78"/>
        <v>0</v>
      </c>
      <c r="P153" s="187">
        <f t="shared" si="79"/>
        <v>0</v>
      </c>
      <c r="Q153" s="166"/>
      <c r="R153" s="13"/>
      <c r="S153" s="187">
        <f t="shared" si="80"/>
        <v>0</v>
      </c>
      <c r="T153" s="187">
        <f t="shared" si="81"/>
        <v>0</v>
      </c>
      <c r="U153" s="166"/>
      <c r="V153" s="187">
        <f t="shared" si="67"/>
        <v>0</v>
      </c>
      <c r="W153" s="187">
        <f t="shared" si="68"/>
        <v>0</v>
      </c>
      <c r="X153" s="13">
        <f t="shared" si="69"/>
        <v>0</v>
      </c>
      <c r="Y153" s="13" t="s">
        <v>29</v>
      </c>
      <c r="Z153" s="13">
        <v>45</v>
      </c>
      <c r="AA153" s="241">
        <f t="shared" si="70"/>
        <v>0</v>
      </c>
    </row>
    <row r="154" spans="1:27">
      <c r="A154" s="12">
        <v>151</v>
      </c>
      <c r="B154" s="166"/>
      <c r="C154" s="13"/>
      <c r="D154" s="187">
        <f t="shared" si="71"/>
        <v>0</v>
      </c>
      <c r="E154" s="187">
        <f t="shared" si="72"/>
        <v>0</v>
      </c>
      <c r="F154" s="187">
        <f t="shared" si="73"/>
        <v>0</v>
      </c>
      <c r="G154" s="166"/>
      <c r="H154" s="13"/>
      <c r="I154" s="187">
        <f t="shared" si="74"/>
        <v>0</v>
      </c>
      <c r="J154" s="187">
        <f t="shared" si="75"/>
        <v>0</v>
      </c>
      <c r="K154" s="187">
        <f t="shared" si="76"/>
        <v>0</v>
      </c>
      <c r="L154" s="166"/>
      <c r="M154" s="13"/>
      <c r="N154" s="187">
        <f t="shared" si="77"/>
        <v>0</v>
      </c>
      <c r="O154" s="187">
        <f t="shared" si="78"/>
        <v>0</v>
      </c>
      <c r="P154" s="187">
        <f t="shared" si="79"/>
        <v>0</v>
      </c>
      <c r="Q154" s="166"/>
      <c r="R154" s="13"/>
      <c r="S154" s="187">
        <f t="shared" si="80"/>
        <v>0</v>
      </c>
      <c r="T154" s="187">
        <f t="shared" si="81"/>
        <v>0</v>
      </c>
      <c r="U154" s="166"/>
      <c r="V154" s="187">
        <f t="shared" si="67"/>
        <v>0</v>
      </c>
      <c r="W154" s="187">
        <f t="shared" si="68"/>
        <v>0</v>
      </c>
      <c r="X154" s="13">
        <f t="shared" si="69"/>
        <v>0</v>
      </c>
      <c r="Y154" s="13" t="s">
        <v>29</v>
      </c>
      <c r="Z154" s="13">
        <v>45</v>
      </c>
      <c r="AA154" s="241">
        <f t="shared" si="70"/>
        <v>0</v>
      </c>
    </row>
    <row r="155" spans="1:27">
      <c r="A155" s="12">
        <v>152</v>
      </c>
      <c r="B155" s="166"/>
      <c r="C155" s="13"/>
      <c r="D155" s="187">
        <f t="shared" si="71"/>
        <v>0</v>
      </c>
      <c r="E155" s="187">
        <f t="shared" si="72"/>
        <v>0</v>
      </c>
      <c r="F155" s="187">
        <f t="shared" si="73"/>
        <v>0</v>
      </c>
      <c r="G155" s="166"/>
      <c r="H155" s="13"/>
      <c r="I155" s="187">
        <f t="shared" si="74"/>
        <v>0</v>
      </c>
      <c r="J155" s="187">
        <f t="shared" si="75"/>
        <v>0</v>
      </c>
      <c r="K155" s="187">
        <f t="shared" si="76"/>
        <v>0</v>
      </c>
      <c r="L155" s="166"/>
      <c r="M155" s="13"/>
      <c r="N155" s="187">
        <f t="shared" si="77"/>
        <v>0</v>
      </c>
      <c r="O155" s="187">
        <f t="shared" si="78"/>
        <v>0</v>
      </c>
      <c r="P155" s="187">
        <f t="shared" si="79"/>
        <v>0</v>
      </c>
      <c r="Q155" s="166"/>
      <c r="R155" s="13"/>
      <c r="S155" s="187">
        <f t="shared" si="80"/>
        <v>0</v>
      </c>
      <c r="T155" s="187">
        <f t="shared" si="81"/>
        <v>0</v>
      </c>
      <c r="U155" s="166"/>
      <c r="V155" s="187">
        <f t="shared" si="67"/>
        <v>0</v>
      </c>
      <c r="W155" s="187">
        <f t="shared" si="68"/>
        <v>0</v>
      </c>
      <c r="X155" s="13">
        <f t="shared" si="69"/>
        <v>0</v>
      </c>
      <c r="Y155" s="13" t="s">
        <v>29</v>
      </c>
      <c r="Z155" s="13">
        <v>45</v>
      </c>
      <c r="AA155" s="241">
        <f t="shared" si="70"/>
        <v>0</v>
      </c>
    </row>
    <row r="156" spans="1:27">
      <c r="A156" s="12">
        <v>153</v>
      </c>
      <c r="B156" s="166"/>
      <c r="C156" s="13"/>
      <c r="D156" s="187">
        <f t="shared" si="71"/>
        <v>0</v>
      </c>
      <c r="E156" s="187">
        <f t="shared" si="72"/>
        <v>0</v>
      </c>
      <c r="F156" s="187">
        <f t="shared" si="73"/>
        <v>0</v>
      </c>
      <c r="G156" s="166"/>
      <c r="H156" s="13"/>
      <c r="I156" s="187">
        <f t="shared" si="74"/>
        <v>0</v>
      </c>
      <c r="J156" s="187">
        <f t="shared" si="75"/>
        <v>0</v>
      </c>
      <c r="K156" s="187">
        <f t="shared" si="76"/>
        <v>0</v>
      </c>
      <c r="L156" s="166"/>
      <c r="M156" s="13"/>
      <c r="N156" s="187">
        <f t="shared" si="77"/>
        <v>0</v>
      </c>
      <c r="O156" s="187">
        <f t="shared" si="78"/>
        <v>0</v>
      </c>
      <c r="P156" s="187">
        <f t="shared" si="79"/>
        <v>0</v>
      </c>
      <c r="Q156" s="166"/>
      <c r="R156" s="13"/>
      <c r="S156" s="187">
        <f t="shared" si="80"/>
        <v>0</v>
      </c>
      <c r="T156" s="187">
        <f t="shared" si="81"/>
        <v>0</v>
      </c>
      <c r="U156" s="166"/>
      <c r="V156" s="187">
        <f t="shared" si="67"/>
        <v>0</v>
      </c>
      <c r="W156" s="187">
        <f t="shared" si="68"/>
        <v>0</v>
      </c>
      <c r="X156" s="13">
        <f t="shared" si="69"/>
        <v>0</v>
      </c>
      <c r="Y156" s="13" t="s">
        <v>29</v>
      </c>
      <c r="Z156" s="13">
        <v>45</v>
      </c>
      <c r="AA156" s="241">
        <f t="shared" si="70"/>
        <v>0</v>
      </c>
    </row>
    <row r="157" spans="1:27">
      <c r="A157" s="12">
        <v>154</v>
      </c>
      <c r="B157" s="166"/>
      <c r="C157" s="13"/>
      <c r="D157" s="187">
        <f t="shared" si="71"/>
        <v>0</v>
      </c>
      <c r="E157" s="187">
        <f t="shared" si="72"/>
        <v>0</v>
      </c>
      <c r="F157" s="187">
        <f t="shared" si="73"/>
        <v>0</v>
      </c>
      <c r="G157" s="166"/>
      <c r="H157" s="13"/>
      <c r="I157" s="187">
        <f t="shared" si="74"/>
        <v>0</v>
      </c>
      <c r="J157" s="187">
        <f t="shared" si="75"/>
        <v>0</v>
      </c>
      <c r="K157" s="187">
        <f t="shared" si="76"/>
        <v>0</v>
      </c>
      <c r="L157" s="166"/>
      <c r="M157" s="13"/>
      <c r="N157" s="187">
        <f t="shared" si="77"/>
        <v>0</v>
      </c>
      <c r="O157" s="187">
        <f t="shared" si="78"/>
        <v>0</v>
      </c>
      <c r="P157" s="187">
        <f t="shared" si="79"/>
        <v>0</v>
      </c>
      <c r="Q157" s="166"/>
      <c r="R157" s="13"/>
      <c r="S157" s="187">
        <f t="shared" si="80"/>
        <v>0</v>
      </c>
      <c r="T157" s="187">
        <f t="shared" si="81"/>
        <v>0</v>
      </c>
      <c r="U157" s="166"/>
      <c r="V157" s="187">
        <f t="shared" si="67"/>
        <v>0</v>
      </c>
      <c r="W157" s="187">
        <f t="shared" si="68"/>
        <v>0</v>
      </c>
      <c r="X157" s="13">
        <f t="shared" si="69"/>
        <v>0</v>
      </c>
      <c r="Y157" s="13" t="s">
        <v>29</v>
      </c>
      <c r="Z157" s="13">
        <v>45</v>
      </c>
      <c r="AA157" s="241">
        <f t="shared" si="70"/>
        <v>0</v>
      </c>
    </row>
    <row r="158" spans="1:27">
      <c r="A158" s="12">
        <v>155</v>
      </c>
      <c r="B158" s="166"/>
      <c r="C158" s="13"/>
      <c r="D158" s="187">
        <f t="shared" si="71"/>
        <v>0</v>
      </c>
      <c r="E158" s="187">
        <f t="shared" si="72"/>
        <v>0</v>
      </c>
      <c r="F158" s="187">
        <f t="shared" si="73"/>
        <v>0</v>
      </c>
      <c r="G158" s="166"/>
      <c r="H158" s="13"/>
      <c r="I158" s="187">
        <f t="shared" si="74"/>
        <v>0</v>
      </c>
      <c r="J158" s="187">
        <f t="shared" si="75"/>
        <v>0</v>
      </c>
      <c r="K158" s="187">
        <f t="shared" si="76"/>
        <v>0</v>
      </c>
      <c r="L158" s="166"/>
      <c r="M158" s="13"/>
      <c r="N158" s="187">
        <f t="shared" si="77"/>
        <v>0</v>
      </c>
      <c r="O158" s="187">
        <f t="shared" si="78"/>
        <v>0</v>
      </c>
      <c r="P158" s="187">
        <f t="shared" si="79"/>
        <v>0</v>
      </c>
      <c r="Q158" s="166"/>
      <c r="R158" s="13"/>
      <c r="S158" s="187">
        <f t="shared" si="80"/>
        <v>0</v>
      </c>
      <c r="T158" s="187">
        <f t="shared" si="81"/>
        <v>0</v>
      </c>
      <c r="U158" s="166"/>
      <c r="V158" s="187">
        <f t="shared" si="67"/>
        <v>0</v>
      </c>
      <c r="W158" s="187">
        <f t="shared" si="68"/>
        <v>0</v>
      </c>
      <c r="X158" s="13">
        <f t="shared" si="69"/>
        <v>0</v>
      </c>
      <c r="Y158" s="13" t="s">
        <v>29</v>
      </c>
      <c r="Z158" s="13">
        <v>45</v>
      </c>
      <c r="AA158" s="241">
        <f t="shared" si="70"/>
        <v>0</v>
      </c>
    </row>
    <row r="159" spans="1:27">
      <c r="A159" s="12">
        <v>156</v>
      </c>
      <c r="B159" s="166"/>
      <c r="C159" s="13"/>
      <c r="D159" s="187">
        <f t="shared" si="71"/>
        <v>0</v>
      </c>
      <c r="E159" s="187">
        <f t="shared" si="72"/>
        <v>0</v>
      </c>
      <c r="F159" s="187">
        <f t="shared" si="73"/>
        <v>0</v>
      </c>
      <c r="G159" s="166"/>
      <c r="H159" s="13"/>
      <c r="I159" s="187">
        <f t="shared" si="74"/>
        <v>0</v>
      </c>
      <c r="J159" s="187">
        <f t="shared" si="75"/>
        <v>0</v>
      </c>
      <c r="K159" s="187">
        <f t="shared" si="76"/>
        <v>0</v>
      </c>
      <c r="L159" s="166"/>
      <c r="M159" s="13"/>
      <c r="N159" s="187">
        <f t="shared" si="77"/>
        <v>0</v>
      </c>
      <c r="O159" s="187">
        <f t="shared" si="78"/>
        <v>0</v>
      </c>
      <c r="P159" s="187">
        <f t="shared" si="79"/>
        <v>0</v>
      </c>
      <c r="Q159" s="166"/>
      <c r="R159" s="13"/>
      <c r="S159" s="187">
        <f t="shared" si="80"/>
        <v>0</v>
      </c>
      <c r="T159" s="187">
        <f t="shared" si="81"/>
        <v>0</v>
      </c>
      <c r="U159" s="166"/>
      <c r="V159" s="187">
        <f t="shared" si="67"/>
        <v>0</v>
      </c>
      <c r="W159" s="187">
        <f t="shared" si="68"/>
        <v>0</v>
      </c>
      <c r="X159" s="13">
        <f t="shared" si="69"/>
        <v>0</v>
      </c>
      <c r="Y159" s="13" t="s">
        <v>29</v>
      </c>
      <c r="Z159" s="13">
        <v>45</v>
      </c>
      <c r="AA159" s="241">
        <f t="shared" si="70"/>
        <v>0</v>
      </c>
    </row>
    <row r="160" spans="1:27">
      <c r="A160" s="12">
        <v>157</v>
      </c>
      <c r="B160" s="166"/>
      <c r="C160" s="13"/>
      <c r="D160" s="187">
        <f t="shared" si="71"/>
        <v>0</v>
      </c>
      <c r="E160" s="187">
        <f t="shared" si="72"/>
        <v>0</v>
      </c>
      <c r="F160" s="187">
        <f t="shared" si="73"/>
        <v>0</v>
      </c>
      <c r="G160" s="166"/>
      <c r="H160" s="13"/>
      <c r="I160" s="187">
        <f t="shared" si="74"/>
        <v>0</v>
      </c>
      <c r="J160" s="187">
        <f t="shared" si="75"/>
        <v>0</v>
      </c>
      <c r="K160" s="187">
        <f t="shared" si="76"/>
        <v>0</v>
      </c>
      <c r="L160" s="166"/>
      <c r="M160" s="13"/>
      <c r="N160" s="187">
        <f t="shared" si="77"/>
        <v>0</v>
      </c>
      <c r="O160" s="187">
        <f t="shared" si="78"/>
        <v>0</v>
      </c>
      <c r="P160" s="187">
        <f t="shared" si="79"/>
        <v>0</v>
      </c>
      <c r="Q160" s="166"/>
      <c r="R160" s="13"/>
      <c r="S160" s="187">
        <f t="shared" si="80"/>
        <v>0</v>
      </c>
      <c r="T160" s="187">
        <f t="shared" si="81"/>
        <v>0</v>
      </c>
      <c r="U160" s="166"/>
      <c r="V160" s="187">
        <f t="shared" si="67"/>
        <v>0</v>
      </c>
      <c r="W160" s="187">
        <f t="shared" si="68"/>
        <v>0</v>
      </c>
      <c r="X160" s="13">
        <f t="shared" si="69"/>
        <v>0</v>
      </c>
      <c r="Y160" s="13" t="s">
        <v>29</v>
      </c>
      <c r="Z160" s="13">
        <v>45</v>
      </c>
      <c r="AA160" s="241">
        <f t="shared" si="70"/>
        <v>0</v>
      </c>
    </row>
    <row r="161" spans="1:27">
      <c r="A161" s="12">
        <v>158</v>
      </c>
      <c r="B161" s="166"/>
      <c r="C161" s="13"/>
      <c r="D161" s="187">
        <f t="shared" si="71"/>
        <v>0</v>
      </c>
      <c r="E161" s="187">
        <f t="shared" si="72"/>
        <v>0</v>
      </c>
      <c r="F161" s="187">
        <f t="shared" si="73"/>
        <v>0</v>
      </c>
      <c r="G161" s="166"/>
      <c r="H161" s="13"/>
      <c r="I161" s="187">
        <f t="shared" si="74"/>
        <v>0</v>
      </c>
      <c r="J161" s="187">
        <f t="shared" si="75"/>
        <v>0</v>
      </c>
      <c r="K161" s="187">
        <f t="shared" si="76"/>
        <v>0</v>
      </c>
      <c r="L161" s="166"/>
      <c r="M161" s="13"/>
      <c r="N161" s="187">
        <f t="shared" si="77"/>
        <v>0</v>
      </c>
      <c r="O161" s="187">
        <f t="shared" si="78"/>
        <v>0</v>
      </c>
      <c r="P161" s="187">
        <f t="shared" si="79"/>
        <v>0</v>
      </c>
      <c r="Q161" s="166"/>
      <c r="R161" s="13"/>
      <c r="S161" s="187">
        <f t="shared" si="80"/>
        <v>0</v>
      </c>
      <c r="T161" s="187">
        <f t="shared" si="81"/>
        <v>0</v>
      </c>
      <c r="U161" s="166"/>
      <c r="V161" s="187">
        <f t="shared" si="67"/>
        <v>0</v>
      </c>
      <c r="W161" s="187">
        <f t="shared" si="68"/>
        <v>0</v>
      </c>
      <c r="X161" s="13">
        <f t="shared" si="69"/>
        <v>0</v>
      </c>
      <c r="Y161" s="13" t="s">
        <v>29</v>
      </c>
      <c r="Z161" s="13">
        <v>45</v>
      </c>
      <c r="AA161" s="241">
        <f t="shared" si="70"/>
        <v>0</v>
      </c>
    </row>
    <row r="162" spans="1:27">
      <c r="A162" s="12">
        <v>159</v>
      </c>
      <c r="B162" s="166"/>
      <c r="C162" s="13"/>
      <c r="D162" s="187">
        <f t="shared" si="71"/>
        <v>0</v>
      </c>
      <c r="E162" s="187">
        <f t="shared" si="72"/>
        <v>0</v>
      </c>
      <c r="F162" s="187">
        <f t="shared" si="73"/>
        <v>0</v>
      </c>
      <c r="G162" s="166"/>
      <c r="H162" s="13"/>
      <c r="I162" s="187">
        <f t="shared" si="74"/>
        <v>0</v>
      </c>
      <c r="J162" s="187">
        <f t="shared" si="75"/>
        <v>0</v>
      </c>
      <c r="K162" s="187">
        <f t="shared" si="76"/>
        <v>0</v>
      </c>
      <c r="L162" s="166"/>
      <c r="M162" s="13"/>
      <c r="N162" s="187">
        <f t="shared" si="77"/>
        <v>0</v>
      </c>
      <c r="O162" s="187">
        <f t="shared" si="78"/>
        <v>0</v>
      </c>
      <c r="P162" s="187">
        <f t="shared" si="79"/>
        <v>0</v>
      </c>
      <c r="Q162" s="166"/>
      <c r="R162" s="13"/>
      <c r="S162" s="187">
        <f t="shared" si="80"/>
        <v>0</v>
      </c>
      <c r="T162" s="187">
        <f t="shared" si="81"/>
        <v>0</v>
      </c>
      <c r="U162" s="166"/>
      <c r="V162" s="187">
        <f t="shared" si="67"/>
        <v>0</v>
      </c>
      <c r="W162" s="187">
        <f t="shared" si="68"/>
        <v>0</v>
      </c>
      <c r="X162" s="13">
        <f t="shared" si="69"/>
        <v>0</v>
      </c>
      <c r="Y162" s="13" t="s">
        <v>29</v>
      </c>
      <c r="Z162" s="13">
        <v>45</v>
      </c>
      <c r="AA162" s="241">
        <f t="shared" si="70"/>
        <v>0</v>
      </c>
    </row>
    <row r="163" spans="1:27">
      <c r="A163" s="12">
        <v>160</v>
      </c>
      <c r="B163" s="166"/>
      <c r="C163" s="13"/>
      <c r="D163" s="187">
        <f t="shared" si="71"/>
        <v>0</v>
      </c>
      <c r="E163" s="187">
        <f t="shared" si="72"/>
        <v>0</v>
      </c>
      <c r="F163" s="187">
        <f t="shared" si="73"/>
        <v>0</v>
      </c>
      <c r="G163" s="166"/>
      <c r="H163" s="13"/>
      <c r="I163" s="187">
        <f t="shared" si="74"/>
        <v>0</v>
      </c>
      <c r="J163" s="187">
        <f t="shared" si="75"/>
        <v>0</v>
      </c>
      <c r="K163" s="187">
        <f t="shared" si="76"/>
        <v>0</v>
      </c>
      <c r="L163" s="166"/>
      <c r="M163" s="13"/>
      <c r="N163" s="187">
        <f t="shared" si="77"/>
        <v>0</v>
      </c>
      <c r="O163" s="187">
        <f t="shared" si="78"/>
        <v>0</v>
      </c>
      <c r="P163" s="187">
        <f t="shared" si="79"/>
        <v>0</v>
      </c>
      <c r="Q163" s="166"/>
      <c r="R163" s="13"/>
      <c r="S163" s="187">
        <f t="shared" si="80"/>
        <v>0</v>
      </c>
      <c r="T163" s="187">
        <f t="shared" si="81"/>
        <v>0</v>
      </c>
      <c r="U163" s="166"/>
      <c r="V163" s="187">
        <f t="shared" si="67"/>
        <v>0</v>
      </c>
      <c r="W163" s="187">
        <f t="shared" si="68"/>
        <v>0</v>
      </c>
      <c r="X163" s="13">
        <f t="shared" si="69"/>
        <v>0</v>
      </c>
      <c r="Y163" s="13" t="s">
        <v>29</v>
      </c>
      <c r="Z163" s="13">
        <v>45</v>
      </c>
      <c r="AA163" s="241">
        <f t="shared" si="70"/>
        <v>0</v>
      </c>
    </row>
    <row r="164" spans="1:27">
      <c r="A164" s="12">
        <v>161</v>
      </c>
      <c r="B164" s="166"/>
      <c r="C164" s="13"/>
      <c r="D164" s="187">
        <f t="shared" si="71"/>
        <v>0</v>
      </c>
      <c r="E164" s="187">
        <f t="shared" si="72"/>
        <v>0</v>
      </c>
      <c r="F164" s="187">
        <f t="shared" si="73"/>
        <v>0</v>
      </c>
      <c r="G164" s="166"/>
      <c r="H164" s="13"/>
      <c r="I164" s="187">
        <f t="shared" si="74"/>
        <v>0</v>
      </c>
      <c r="J164" s="187">
        <f t="shared" si="75"/>
        <v>0</v>
      </c>
      <c r="K164" s="187">
        <f t="shared" si="76"/>
        <v>0</v>
      </c>
      <c r="L164" s="166"/>
      <c r="M164" s="13"/>
      <c r="N164" s="187">
        <f t="shared" si="77"/>
        <v>0</v>
      </c>
      <c r="O164" s="187">
        <f t="shared" si="78"/>
        <v>0</v>
      </c>
      <c r="P164" s="187">
        <f t="shared" si="79"/>
        <v>0</v>
      </c>
      <c r="Q164" s="166"/>
      <c r="R164" s="13"/>
      <c r="S164" s="187">
        <f t="shared" si="80"/>
        <v>0</v>
      </c>
      <c r="T164" s="187">
        <f t="shared" si="81"/>
        <v>0</v>
      </c>
      <c r="U164" s="166"/>
      <c r="V164" s="187">
        <f t="shared" si="67"/>
        <v>0</v>
      </c>
      <c r="W164" s="187">
        <f t="shared" si="68"/>
        <v>0</v>
      </c>
      <c r="X164" s="13">
        <f t="shared" si="69"/>
        <v>0</v>
      </c>
      <c r="Y164" s="13" t="s">
        <v>29</v>
      </c>
      <c r="Z164" s="13">
        <v>45</v>
      </c>
      <c r="AA164" s="241">
        <f t="shared" si="70"/>
        <v>0</v>
      </c>
    </row>
    <row r="165" spans="1:27">
      <c r="A165" s="12">
        <v>162</v>
      </c>
      <c r="B165" s="166"/>
      <c r="C165" s="13"/>
      <c r="D165" s="187">
        <f t="shared" si="71"/>
        <v>0</v>
      </c>
      <c r="E165" s="187">
        <f t="shared" si="72"/>
        <v>0</v>
      </c>
      <c r="F165" s="187">
        <f t="shared" si="73"/>
        <v>0</v>
      </c>
      <c r="G165" s="166"/>
      <c r="H165" s="13"/>
      <c r="I165" s="187">
        <f t="shared" si="74"/>
        <v>0</v>
      </c>
      <c r="J165" s="187">
        <f t="shared" si="75"/>
        <v>0</v>
      </c>
      <c r="K165" s="187">
        <f t="shared" si="76"/>
        <v>0</v>
      </c>
      <c r="L165" s="166"/>
      <c r="M165" s="13"/>
      <c r="N165" s="187">
        <f t="shared" si="77"/>
        <v>0</v>
      </c>
      <c r="O165" s="187">
        <f t="shared" si="78"/>
        <v>0</v>
      </c>
      <c r="P165" s="187">
        <f t="shared" si="79"/>
        <v>0</v>
      </c>
      <c r="Q165" s="166"/>
      <c r="R165" s="13"/>
      <c r="S165" s="187">
        <f t="shared" si="80"/>
        <v>0</v>
      </c>
      <c r="T165" s="187">
        <f t="shared" si="81"/>
        <v>0</v>
      </c>
      <c r="U165" s="166"/>
      <c r="V165" s="187">
        <f t="shared" si="67"/>
        <v>0</v>
      </c>
      <c r="W165" s="187">
        <f t="shared" si="68"/>
        <v>0</v>
      </c>
      <c r="X165" s="13">
        <f t="shared" si="69"/>
        <v>0</v>
      </c>
      <c r="Y165" s="13" t="s">
        <v>29</v>
      </c>
      <c r="Z165" s="13">
        <v>45</v>
      </c>
      <c r="AA165" s="241">
        <f t="shared" si="70"/>
        <v>0</v>
      </c>
    </row>
    <row r="166" spans="1:27">
      <c r="A166" s="12">
        <v>163</v>
      </c>
      <c r="B166" s="166"/>
      <c r="C166" s="13"/>
      <c r="D166" s="187">
        <f t="shared" si="71"/>
        <v>0</v>
      </c>
      <c r="E166" s="187">
        <f t="shared" si="72"/>
        <v>0</v>
      </c>
      <c r="F166" s="187">
        <f t="shared" si="73"/>
        <v>0</v>
      </c>
      <c r="G166" s="166"/>
      <c r="H166" s="13"/>
      <c r="I166" s="187">
        <f t="shared" si="74"/>
        <v>0</v>
      </c>
      <c r="J166" s="187">
        <f t="shared" si="75"/>
        <v>0</v>
      </c>
      <c r="K166" s="187">
        <f t="shared" si="76"/>
        <v>0</v>
      </c>
      <c r="L166" s="166"/>
      <c r="M166" s="13"/>
      <c r="N166" s="187">
        <f t="shared" si="77"/>
        <v>0</v>
      </c>
      <c r="O166" s="187">
        <f t="shared" si="78"/>
        <v>0</v>
      </c>
      <c r="P166" s="187">
        <f t="shared" si="79"/>
        <v>0</v>
      </c>
      <c r="Q166" s="166"/>
      <c r="R166" s="13"/>
      <c r="S166" s="187">
        <f t="shared" si="80"/>
        <v>0</v>
      </c>
      <c r="T166" s="187">
        <f t="shared" si="81"/>
        <v>0</v>
      </c>
      <c r="U166" s="166"/>
      <c r="V166" s="187">
        <f t="shared" si="67"/>
        <v>0</v>
      </c>
      <c r="W166" s="187">
        <f t="shared" si="68"/>
        <v>0</v>
      </c>
      <c r="X166" s="13">
        <f t="shared" si="69"/>
        <v>0</v>
      </c>
      <c r="Y166" s="13" t="s">
        <v>29</v>
      </c>
      <c r="Z166" s="13">
        <v>45</v>
      </c>
      <c r="AA166" s="241">
        <f t="shared" si="70"/>
        <v>0</v>
      </c>
    </row>
    <row r="167" spans="1:27">
      <c r="A167" s="12">
        <v>164</v>
      </c>
      <c r="B167" s="166"/>
      <c r="C167" s="13"/>
      <c r="D167" s="187">
        <f t="shared" si="71"/>
        <v>0</v>
      </c>
      <c r="E167" s="187">
        <f t="shared" si="72"/>
        <v>0</v>
      </c>
      <c r="F167" s="187">
        <f t="shared" si="73"/>
        <v>0</v>
      </c>
      <c r="G167" s="166"/>
      <c r="H167" s="13"/>
      <c r="I167" s="187">
        <f t="shared" si="74"/>
        <v>0</v>
      </c>
      <c r="J167" s="187">
        <f t="shared" si="75"/>
        <v>0</v>
      </c>
      <c r="K167" s="187">
        <f t="shared" si="76"/>
        <v>0</v>
      </c>
      <c r="L167" s="166"/>
      <c r="M167" s="13"/>
      <c r="N167" s="187">
        <f t="shared" si="77"/>
        <v>0</v>
      </c>
      <c r="O167" s="187">
        <f t="shared" si="78"/>
        <v>0</v>
      </c>
      <c r="P167" s="187">
        <f t="shared" si="79"/>
        <v>0</v>
      </c>
      <c r="Q167" s="166"/>
      <c r="R167" s="13"/>
      <c r="S167" s="187">
        <f t="shared" si="80"/>
        <v>0</v>
      </c>
      <c r="T167" s="187">
        <f t="shared" si="81"/>
        <v>0</v>
      </c>
      <c r="U167" s="166"/>
      <c r="V167" s="187">
        <f t="shared" si="67"/>
        <v>0</v>
      </c>
      <c r="W167" s="187">
        <f t="shared" si="68"/>
        <v>0</v>
      </c>
      <c r="X167" s="13">
        <f t="shared" si="69"/>
        <v>0</v>
      </c>
      <c r="Y167" s="13" t="s">
        <v>29</v>
      </c>
      <c r="Z167" s="13">
        <v>45</v>
      </c>
      <c r="AA167" s="241">
        <f t="shared" si="70"/>
        <v>0</v>
      </c>
    </row>
    <row r="168" spans="1:27">
      <c r="A168" s="12">
        <v>165</v>
      </c>
      <c r="B168" s="166"/>
      <c r="C168" s="13"/>
      <c r="D168" s="187">
        <f t="shared" si="71"/>
        <v>0</v>
      </c>
      <c r="E168" s="187">
        <f t="shared" si="72"/>
        <v>0</v>
      </c>
      <c r="F168" s="187">
        <f t="shared" si="73"/>
        <v>0</v>
      </c>
      <c r="G168" s="166"/>
      <c r="H168" s="13"/>
      <c r="I168" s="187">
        <f t="shared" si="74"/>
        <v>0</v>
      </c>
      <c r="J168" s="187">
        <f t="shared" si="75"/>
        <v>0</v>
      </c>
      <c r="K168" s="187">
        <f t="shared" si="76"/>
        <v>0</v>
      </c>
      <c r="L168" s="166"/>
      <c r="M168" s="13"/>
      <c r="N168" s="187">
        <f t="shared" si="77"/>
        <v>0</v>
      </c>
      <c r="O168" s="187">
        <f t="shared" si="78"/>
        <v>0</v>
      </c>
      <c r="P168" s="187">
        <f t="shared" si="79"/>
        <v>0</v>
      </c>
      <c r="Q168" s="166"/>
      <c r="R168" s="13"/>
      <c r="S168" s="187">
        <f t="shared" si="80"/>
        <v>0</v>
      </c>
      <c r="T168" s="187">
        <f t="shared" si="81"/>
        <v>0</v>
      </c>
      <c r="U168" s="166"/>
      <c r="V168" s="187">
        <f t="shared" si="67"/>
        <v>0</v>
      </c>
      <c r="W168" s="187">
        <f t="shared" si="68"/>
        <v>0</v>
      </c>
      <c r="X168" s="13">
        <f t="shared" si="69"/>
        <v>0</v>
      </c>
      <c r="Y168" s="13" t="s">
        <v>29</v>
      </c>
      <c r="Z168" s="13">
        <v>45</v>
      </c>
      <c r="AA168" s="241">
        <f t="shared" si="70"/>
        <v>0</v>
      </c>
    </row>
    <row r="169" spans="1:27">
      <c r="A169" s="12">
        <v>166</v>
      </c>
      <c r="B169" s="166"/>
      <c r="C169" s="13"/>
      <c r="D169" s="187">
        <f t="shared" si="71"/>
        <v>0</v>
      </c>
      <c r="E169" s="187">
        <f t="shared" si="72"/>
        <v>0</v>
      </c>
      <c r="F169" s="187">
        <f t="shared" si="73"/>
        <v>0</v>
      </c>
      <c r="G169" s="166"/>
      <c r="H169" s="13"/>
      <c r="I169" s="187">
        <f t="shared" si="74"/>
        <v>0</v>
      </c>
      <c r="J169" s="187">
        <f t="shared" si="75"/>
        <v>0</v>
      </c>
      <c r="K169" s="187">
        <f t="shared" si="76"/>
        <v>0</v>
      </c>
      <c r="L169" s="166"/>
      <c r="M169" s="13"/>
      <c r="N169" s="187">
        <f t="shared" si="77"/>
        <v>0</v>
      </c>
      <c r="O169" s="187">
        <f t="shared" si="78"/>
        <v>0</v>
      </c>
      <c r="P169" s="187">
        <f t="shared" si="79"/>
        <v>0</v>
      </c>
      <c r="Q169" s="166"/>
      <c r="R169" s="13"/>
      <c r="S169" s="187">
        <f t="shared" si="80"/>
        <v>0</v>
      </c>
      <c r="T169" s="187">
        <f t="shared" si="81"/>
        <v>0</v>
      </c>
      <c r="U169" s="166"/>
      <c r="V169" s="187">
        <f t="shared" si="67"/>
        <v>0</v>
      </c>
      <c r="W169" s="187">
        <f t="shared" si="68"/>
        <v>0</v>
      </c>
      <c r="X169" s="13">
        <f t="shared" si="69"/>
        <v>0</v>
      </c>
      <c r="Y169" s="13" t="s">
        <v>29</v>
      </c>
      <c r="Z169" s="13">
        <v>45</v>
      </c>
      <c r="AA169" s="241">
        <f t="shared" si="70"/>
        <v>0</v>
      </c>
    </row>
    <row r="170" spans="1:27">
      <c r="A170" s="12">
        <v>167</v>
      </c>
      <c r="B170" s="166"/>
      <c r="C170" s="13"/>
      <c r="D170" s="187">
        <f t="shared" si="71"/>
        <v>0</v>
      </c>
      <c r="E170" s="187">
        <f t="shared" si="72"/>
        <v>0</v>
      </c>
      <c r="F170" s="187">
        <f t="shared" si="73"/>
        <v>0</v>
      </c>
      <c r="G170" s="166"/>
      <c r="H170" s="13"/>
      <c r="I170" s="187">
        <f t="shared" si="74"/>
        <v>0</v>
      </c>
      <c r="J170" s="187">
        <f t="shared" si="75"/>
        <v>0</v>
      </c>
      <c r="K170" s="187">
        <f t="shared" si="76"/>
        <v>0</v>
      </c>
      <c r="L170" s="166"/>
      <c r="M170" s="13"/>
      <c r="N170" s="187">
        <f t="shared" si="77"/>
        <v>0</v>
      </c>
      <c r="O170" s="187">
        <f t="shared" si="78"/>
        <v>0</v>
      </c>
      <c r="P170" s="187">
        <f t="shared" si="79"/>
        <v>0</v>
      </c>
      <c r="Q170" s="166"/>
      <c r="R170" s="13"/>
      <c r="S170" s="187">
        <f t="shared" si="80"/>
        <v>0</v>
      </c>
      <c r="T170" s="187">
        <f t="shared" si="81"/>
        <v>0</v>
      </c>
      <c r="U170" s="166"/>
      <c r="V170" s="187">
        <f t="shared" si="67"/>
        <v>0</v>
      </c>
      <c r="W170" s="187">
        <f t="shared" si="68"/>
        <v>0</v>
      </c>
      <c r="X170" s="13">
        <f t="shared" si="69"/>
        <v>0</v>
      </c>
      <c r="Y170" s="13" t="s">
        <v>29</v>
      </c>
      <c r="Z170" s="13">
        <v>45</v>
      </c>
      <c r="AA170" s="241">
        <f t="shared" si="70"/>
        <v>0</v>
      </c>
    </row>
    <row r="171" spans="1:27">
      <c r="A171" s="12">
        <v>168</v>
      </c>
      <c r="B171" s="166"/>
      <c r="C171" s="13"/>
      <c r="D171" s="187">
        <f t="shared" si="71"/>
        <v>0</v>
      </c>
      <c r="E171" s="187">
        <f t="shared" si="72"/>
        <v>0</v>
      </c>
      <c r="F171" s="187">
        <f t="shared" si="73"/>
        <v>0</v>
      </c>
      <c r="G171" s="166"/>
      <c r="H171" s="13"/>
      <c r="I171" s="187">
        <f t="shared" si="74"/>
        <v>0</v>
      </c>
      <c r="J171" s="187">
        <f t="shared" si="75"/>
        <v>0</v>
      </c>
      <c r="K171" s="187">
        <f t="shared" si="76"/>
        <v>0</v>
      </c>
      <c r="L171" s="166"/>
      <c r="M171" s="13"/>
      <c r="N171" s="187">
        <f t="shared" si="77"/>
        <v>0</v>
      </c>
      <c r="O171" s="187">
        <f t="shared" si="78"/>
        <v>0</v>
      </c>
      <c r="P171" s="187">
        <f t="shared" si="79"/>
        <v>0</v>
      </c>
      <c r="Q171" s="166"/>
      <c r="R171" s="13"/>
      <c r="S171" s="187">
        <f t="shared" si="80"/>
        <v>0</v>
      </c>
      <c r="T171" s="187">
        <f t="shared" si="81"/>
        <v>0</v>
      </c>
      <c r="U171" s="166"/>
      <c r="V171" s="187">
        <f t="shared" si="67"/>
        <v>0</v>
      </c>
      <c r="W171" s="187">
        <f t="shared" si="68"/>
        <v>0</v>
      </c>
      <c r="X171" s="13">
        <f t="shared" si="69"/>
        <v>0</v>
      </c>
      <c r="Y171" s="13" t="s">
        <v>29</v>
      </c>
      <c r="Z171" s="13">
        <v>45</v>
      </c>
      <c r="AA171" s="241">
        <f t="shared" si="70"/>
        <v>0</v>
      </c>
    </row>
    <row r="172" spans="1:27">
      <c r="A172" s="12">
        <v>169</v>
      </c>
      <c r="B172" s="166"/>
      <c r="C172" s="13"/>
      <c r="D172" s="187">
        <f t="shared" si="71"/>
        <v>0</v>
      </c>
      <c r="E172" s="187">
        <f t="shared" si="72"/>
        <v>0</v>
      </c>
      <c r="F172" s="187">
        <f t="shared" si="73"/>
        <v>0</v>
      </c>
      <c r="G172" s="166"/>
      <c r="H172" s="13"/>
      <c r="I172" s="187">
        <f t="shared" si="74"/>
        <v>0</v>
      </c>
      <c r="J172" s="187">
        <f t="shared" si="75"/>
        <v>0</v>
      </c>
      <c r="K172" s="187">
        <f t="shared" si="76"/>
        <v>0</v>
      </c>
      <c r="L172" s="166"/>
      <c r="M172" s="13"/>
      <c r="N172" s="187">
        <f t="shared" si="77"/>
        <v>0</v>
      </c>
      <c r="O172" s="187">
        <f t="shared" si="78"/>
        <v>0</v>
      </c>
      <c r="P172" s="187">
        <f t="shared" si="79"/>
        <v>0</v>
      </c>
      <c r="Q172" s="166"/>
      <c r="R172" s="13"/>
      <c r="S172" s="187">
        <f t="shared" si="80"/>
        <v>0</v>
      </c>
      <c r="T172" s="187">
        <f t="shared" si="81"/>
        <v>0</v>
      </c>
      <c r="U172" s="166"/>
      <c r="V172" s="187">
        <f t="shared" si="67"/>
        <v>0</v>
      </c>
      <c r="W172" s="187">
        <f t="shared" si="68"/>
        <v>0</v>
      </c>
      <c r="X172" s="13">
        <f t="shared" si="69"/>
        <v>0</v>
      </c>
      <c r="Y172" s="13" t="s">
        <v>29</v>
      </c>
      <c r="Z172" s="13">
        <v>45</v>
      </c>
      <c r="AA172" s="241">
        <f t="shared" si="70"/>
        <v>0</v>
      </c>
    </row>
    <row r="173" spans="1:27">
      <c r="A173" s="12">
        <v>170</v>
      </c>
      <c r="B173" s="166"/>
      <c r="C173" s="13"/>
      <c r="D173" s="187">
        <f t="shared" si="71"/>
        <v>0</v>
      </c>
      <c r="E173" s="187">
        <f t="shared" si="72"/>
        <v>0</v>
      </c>
      <c r="F173" s="187">
        <f t="shared" si="73"/>
        <v>0</v>
      </c>
      <c r="G173" s="166"/>
      <c r="H173" s="13"/>
      <c r="I173" s="187">
        <f t="shared" si="74"/>
        <v>0</v>
      </c>
      <c r="J173" s="187">
        <f t="shared" si="75"/>
        <v>0</v>
      </c>
      <c r="K173" s="187">
        <f t="shared" si="76"/>
        <v>0</v>
      </c>
      <c r="L173" s="166"/>
      <c r="M173" s="13"/>
      <c r="N173" s="187">
        <f t="shared" si="77"/>
        <v>0</v>
      </c>
      <c r="O173" s="187">
        <f t="shared" si="78"/>
        <v>0</v>
      </c>
      <c r="P173" s="187">
        <f t="shared" si="79"/>
        <v>0</v>
      </c>
      <c r="Q173" s="166"/>
      <c r="R173" s="13"/>
      <c r="S173" s="187">
        <f t="shared" si="80"/>
        <v>0</v>
      </c>
      <c r="T173" s="187">
        <f t="shared" si="81"/>
        <v>0</v>
      </c>
      <c r="U173" s="166"/>
      <c r="V173" s="187">
        <f t="shared" si="67"/>
        <v>0</v>
      </c>
      <c r="W173" s="187">
        <f t="shared" si="68"/>
        <v>0</v>
      </c>
      <c r="X173" s="13">
        <f t="shared" si="69"/>
        <v>0</v>
      </c>
      <c r="Y173" s="13" t="s">
        <v>29</v>
      </c>
      <c r="Z173" s="13">
        <v>45</v>
      </c>
      <c r="AA173" s="241">
        <f t="shared" si="70"/>
        <v>0</v>
      </c>
    </row>
    <row r="174" spans="1:27">
      <c r="A174" s="12">
        <v>171</v>
      </c>
      <c r="B174" s="166"/>
      <c r="C174" s="13"/>
      <c r="D174" s="187">
        <f t="shared" si="71"/>
        <v>0</v>
      </c>
      <c r="E174" s="187">
        <f t="shared" si="72"/>
        <v>0</v>
      </c>
      <c r="F174" s="187">
        <f t="shared" si="73"/>
        <v>0</v>
      </c>
      <c r="G174" s="166"/>
      <c r="H174" s="13"/>
      <c r="I174" s="187">
        <f t="shared" si="74"/>
        <v>0</v>
      </c>
      <c r="J174" s="187">
        <f t="shared" si="75"/>
        <v>0</v>
      </c>
      <c r="K174" s="187">
        <f t="shared" si="76"/>
        <v>0</v>
      </c>
      <c r="L174" s="166"/>
      <c r="M174" s="13"/>
      <c r="N174" s="187">
        <f t="shared" si="77"/>
        <v>0</v>
      </c>
      <c r="O174" s="187">
        <f t="shared" si="78"/>
        <v>0</v>
      </c>
      <c r="P174" s="187">
        <f t="shared" si="79"/>
        <v>0</v>
      </c>
      <c r="Q174" s="166"/>
      <c r="R174" s="13"/>
      <c r="S174" s="187">
        <f t="shared" si="80"/>
        <v>0</v>
      </c>
      <c r="T174" s="187">
        <f t="shared" si="81"/>
        <v>0</v>
      </c>
      <c r="U174" s="166"/>
      <c r="V174" s="187">
        <f t="shared" si="67"/>
        <v>0</v>
      </c>
      <c r="W174" s="187">
        <f t="shared" si="68"/>
        <v>0</v>
      </c>
      <c r="X174" s="13">
        <f t="shared" si="69"/>
        <v>0</v>
      </c>
      <c r="Y174" s="13" t="s">
        <v>29</v>
      </c>
      <c r="Z174" s="13">
        <v>45</v>
      </c>
      <c r="AA174" s="241">
        <f t="shared" si="70"/>
        <v>0</v>
      </c>
    </row>
    <row r="175" spans="1:27">
      <c r="A175" s="12">
        <v>172</v>
      </c>
      <c r="B175" s="166"/>
      <c r="C175" s="13"/>
      <c r="D175" s="187">
        <f t="shared" si="71"/>
        <v>0</v>
      </c>
      <c r="E175" s="187">
        <f t="shared" si="72"/>
        <v>0</v>
      </c>
      <c r="F175" s="187">
        <f t="shared" si="73"/>
        <v>0</v>
      </c>
      <c r="G175" s="166"/>
      <c r="H175" s="13"/>
      <c r="I175" s="187">
        <f t="shared" si="74"/>
        <v>0</v>
      </c>
      <c r="J175" s="187">
        <f t="shared" si="75"/>
        <v>0</v>
      </c>
      <c r="K175" s="187">
        <f t="shared" si="76"/>
        <v>0</v>
      </c>
      <c r="L175" s="166"/>
      <c r="M175" s="13"/>
      <c r="N175" s="187">
        <f t="shared" si="77"/>
        <v>0</v>
      </c>
      <c r="O175" s="187">
        <f t="shared" si="78"/>
        <v>0</v>
      </c>
      <c r="P175" s="187">
        <f t="shared" si="79"/>
        <v>0</v>
      </c>
      <c r="Q175" s="166"/>
      <c r="R175" s="13"/>
      <c r="S175" s="187">
        <f t="shared" si="80"/>
        <v>0</v>
      </c>
      <c r="T175" s="187">
        <f t="shared" si="81"/>
        <v>0</v>
      </c>
      <c r="U175" s="166"/>
      <c r="V175" s="187">
        <f t="shared" si="67"/>
        <v>0</v>
      </c>
      <c r="W175" s="187">
        <f t="shared" si="68"/>
        <v>0</v>
      </c>
      <c r="X175" s="13">
        <f t="shared" si="69"/>
        <v>0</v>
      </c>
      <c r="Y175" s="13" t="s">
        <v>29</v>
      </c>
      <c r="Z175" s="13">
        <v>45</v>
      </c>
      <c r="AA175" s="241">
        <f t="shared" si="70"/>
        <v>0</v>
      </c>
    </row>
    <row r="176" spans="1:27">
      <c r="A176" s="12">
        <v>173</v>
      </c>
      <c r="B176" s="166"/>
      <c r="C176" s="13"/>
      <c r="D176" s="187">
        <f t="shared" si="71"/>
        <v>0</v>
      </c>
      <c r="E176" s="187">
        <f t="shared" si="72"/>
        <v>0</v>
      </c>
      <c r="F176" s="187">
        <f t="shared" si="73"/>
        <v>0</v>
      </c>
      <c r="G176" s="166"/>
      <c r="H176" s="13"/>
      <c r="I176" s="187">
        <f t="shared" si="74"/>
        <v>0</v>
      </c>
      <c r="J176" s="187">
        <f t="shared" si="75"/>
        <v>0</v>
      </c>
      <c r="K176" s="187">
        <f t="shared" si="76"/>
        <v>0</v>
      </c>
      <c r="L176" s="166"/>
      <c r="M176" s="13"/>
      <c r="N176" s="187">
        <f t="shared" si="77"/>
        <v>0</v>
      </c>
      <c r="O176" s="187">
        <f t="shared" si="78"/>
        <v>0</v>
      </c>
      <c r="P176" s="187">
        <f t="shared" si="79"/>
        <v>0</v>
      </c>
      <c r="Q176" s="166"/>
      <c r="R176" s="13"/>
      <c r="S176" s="187">
        <f t="shared" si="80"/>
        <v>0</v>
      </c>
      <c r="T176" s="187">
        <f t="shared" si="81"/>
        <v>0</v>
      </c>
      <c r="U176" s="166"/>
      <c r="V176" s="187">
        <f t="shared" si="67"/>
        <v>0</v>
      </c>
      <c r="W176" s="187">
        <f t="shared" si="68"/>
        <v>0</v>
      </c>
      <c r="X176" s="13">
        <f t="shared" si="69"/>
        <v>0</v>
      </c>
      <c r="Y176" s="13" t="s">
        <v>29</v>
      </c>
      <c r="Z176" s="13">
        <v>45</v>
      </c>
      <c r="AA176" s="241">
        <f t="shared" si="70"/>
        <v>0</v>
      </c>
    </row>
    <row r="177" spans="1:27">
      <c r="A177" s="12">
        <v>174</v>
      </c>
      <c r="B177" s="166"/>
      <c r="C177" s="13"/>
      <c r="D177" s="187">
        <f t="shared" si="71"/>
        <v>0</v>
      </c>
      <c r="E177" s="187">
        <f t="shared" si="72"/>
        <v>0</v>
      </c>
      <c r="F177" s="187">
        <f t="shared" si="73"/>
        <v>0</v>
      </c>
      <c r="G177" s="166"/>
      <c r="H177" s="13"/>
      <c r="I177" s="187">
        <f t="shared" si="74"/>
        <v>0</v>
      </c>
      <c r="J177" s="187">
        <f t="shared" si="75"/>
        <v>0</v>
      </c>
      <c r="K177" s="187">
        <f t="shared" si="76"/>
        <v>0</v>
      </c>
      <c r="L177" s="166"/>
      <c r="M177" s="13"/>
      <c r="N177" s="187">
        <f t="shared" si="77"/>
        <v>0</v>
      </c>
      <c r="O177" s="187">
        <f t="shared" si="78"/>
        <v>0</v>
      </c>
      <c r="P177" s="187">
        <f t="shared" si="79"/>
        <v>0</v>
      </c>
      <c r="Q177" s="166"/>
      <c r="R177" s="13"/>
      <c r="S177" s="187">
        <f t="shared" si="80"/>
        <v>0</v>
      </c>
      <c r="T177" s="187">
        <f t="shared" si="81"/>
        <v>0</v>
      </c>
      <c r="U177" s="166"/>
      <c r="V177" s="187">
        <f t="shared" si="67"/>
        <v>0</v>
      </c>
      <c r="W177" s="187">
        <f t="shared" si="68"/>
        <v>0</v>
      </c>
      <c r="X177" s="13">
        <f t="shared" si="69"/>
        <v>0</v>
      </c>
      <c r="Y177" s="13" t="s">
        <v>29</v>
      </c>
      <c r="Z177" s="13">
        <v>45</v>
      </c>
      <c r="AA177" s="241">
        <f t="shared" si="70"/>
        <v>0</v>
      </c>
    </row>
    <row r="178" spans="1:27">
      <c r="A178" s="12">
        <v>175</v>
      </c>
      <c r="B178" s="166"/>
      <c r="C178" s="13"/>
      <c r="D178" s="187">
        <f t="shared" si="71"/>
        <v>0</v>
      </c>
      <c r="E178" s="187">
        <f t="shared" si="72"/>
        <v>0</v>
      </c>
      <c r="F178" s="187">
        <f t="shared" si="73"/>
        <v>0</v>
      </c>
      <c r="G178" s="166"/>
      <c r="H178" s="13"/>
      <c r="I178" s="187">
        <f t="shared" si="74"/>
        <v>0</v>
      </c>
      <c r="J178" s="187">
        <f t="shared" si="75"/>
        <v>0</v>
      </c>
      <c r="K178" s="187">
        <f t="shared" si="76"/>
        <v>0</v>
      </c>
      <c r="L178" s="166"/>
      <c r="M178" s="13"/>
      <c r="N178" s="187">
        <f t="shared" si="77"/>
        <v>0</v>
      </c>
      <c r="O178" s="187">
        <f t="shared" si="78"/>
        <v>0</v>
      </c>
      <c r="P178" s="187">
        <f t="shared" si="79"/>
        <v>0</v>
      </c>
      <c r="Q178" s="166"/>
      <c r="R178" s="13"/>
      <c r="S178" s="187">
        <f t="shared" si="80"/>
        <v>0</v>
      </c>
      <c r="T178" s="187">
        <f t="shared" si="81"/>
        <v>0</v>
      </c>
      <c r="U178" s="166"/>
      <c r="V178" s="187">
        <f t="shared" si="67"/>
        <v>0</v>
      </c>
      <c r="W178" s="187">
        <f t="shared" si="68"/>
        <v>0</v>
      </c>
      <c r="X178" s="13">
        <f t="shared" si="69"/>
        <v>0</v>
      </c>
      <c r="Y178" s="13" t="s">
        <v>29</v>
      </c>
      <c r="Z178" s="13">
        <v>45</v>
      </c>
      <c r="AA178" s="241">
        <f t="shared" si="70"/>
        <v>0</v>
      </c>
    </row>
    <row r="179" spans="1:27">
      <c r="A179" s="12">
        <v>176</v>
      </c>
      <c r="B179" s="166"/>
      <c r="C179" s="13"/>
      <c r="D179" s="187">
        <f t="shared" si="71"/>
        <v>0</v>
      </c>
      <c r="E179" s="187">
        <f t="shared" si="72"/>
        <v>0</v>
      </c>
      <c r="F179" s="187">
        <f t="shared" si="73"/>
        <v>0</v>
      </c>
      <c r="G179" s="166"/>
      <c r="H179" s="13"/>
      <c r="I179" s="187">
        <f t="shared" si="74"/>
        <v>0</v>
      </c>
      <c r="J179" s="187">
        <f t="shared" si="75"/>
        <v>0</v>
      </c>
      <c r="K179" s="187">
        <f t="shared" si="76"/>
        <v>0</v>
      </c>
      <c r="L179" s="166"/>
      <c r="M179" s="13"/>
      <c r="N179" s="187">
        <f t="shared" si="77"/>
        <v>0</v>
      </c>
      <c r="O179" s="187">
        <f t="shared" si="78"/>
        <v>0</v>
      </c>
      <c r="P179" s="187">
        <f t="shared" si="79"/>
        <v>0</v>
      </c>
      <c r="Q179" s="166"/>
      <c r="R179" s="13"/>
      <c r="S179" s="187">
        <f t="shared" si="80"/>
        <v>0</v>
      </c>
      <c r="T179" s="187">
        <f t="shared" si="81"/>
        <v>0</v>
      </c>
      <c r="U179" s="166"/>
      <c r="V179" s="187">
        <f t="shared" si="67"/>
        <v>0</v>
      </c>
      <c r="W179" s="187">
        <f t="shared" si="68"/>
        <v>0</v>
      </c>
      <c r="X179" s="13">
        <f t="shared" si="69"/>
        <v>0</v>
      </c>
      <c r="Y179" s="13" t="s">
        <v>29</v>
      </c>
      <c r="Z179" s="13">
        <v>45</v>
      </c>
      <c r="AA179" s="241">
        <f t="shared" si="70"/>
        <v>0</v>
      </c>
    </row>
    <row r="180" spans="1:27">
      <c r="A180" s="12">
        <v>177</v>
      </c>
      <c r="B180" s="166"/>
      <c r="C180" s="13"/>
      <c r="D180" s="187">
        <f t="shared" si="71"/>
        <v>0</v>
      </c>
      <c r="E180" s="187">
        <f t="shared" si="72"/>
        <v>0</v>
      </c>
      <c r="F180" s="187">
        <f t="shared" si="73"/>
        <v>0</v>
      </c>
      <c r="G180" s="166"/>
      <c r="H180" s="13"/>
      <c r="I180" s="187">
        <f t="shared" si="74"/>
        <v>0</v>
      </c>
      <c r="J180" s="187">
        <f t="shared" si="75"/>
        <v>0</v>
      </c>
      <c r="K180" s="187">
        <f t="shared" si="76"/>
        <v>0</v>
      </c>
      <c r="L180" s="166"/>
      <c r="M180" s="13"/>
      <c r="N180" s="187">
        <f t="shared" si="77"/>
        <v>0</v>
      </c>
      <c r="O180" s="187">
        <f t="shared" si="78"/>
        <v>0</v>
      </c>
      <c r="P180" s="187">
        <f t="shared" si="79"/>
        <v>0</v>
      </c>
      <c r="Q180" s="166"/>
      <c r="R180" s="13"/>
      <c r="S180" s="187">
        <f t="shared" si="80"/>
        <v>0</v>
      </c>
      <c r="T180" s="187">
        <f t="shared" si="81"/>
        <v>0</v>
      </c>
      <c r="U180" s="166"/>
      <c r="V180" s="187">
        <f t="shared" si="67"/>
        <v>0</v>
      </c>
      <c r="W180" s="187">
        <f t="shared" si="68"/>
        <v>0</v>
      </c>
      <c r="X180" s="13">
        <f t="shared" si="69"/>
        <v>0</v>
      </c>
      <c r="Y180" s="13" t="s">
        <v>29</v>
      </c>
      <c r="Z180" s="13">
        <v>45</v>
      </c>
      <c r="AA180" s="241">
        <f t="shared" si="70"/>
        <v>0</v>
      </c>
    </row>
    <row r="181" spans="1:27">
      <c r="A181" s="12">
        <v>178</v>
      </c>
      <c r="B181" s="166"/>
      <c r="C181" s="13"/>
      <c r="D181" s="187">
        <f t="shared" si="71"/>
        <v>0</v>
      </c>
      <c r="E181" s="187">
        <f t="shared" si="72"/>
        <v>0</v>
      </c>
      <c r="F181" s="187">
        <f t="shared" si="73"/>
        <v>0</v>
      </c>
      <c r="G181" s="166"/>
      <c r="H181" s="13"/>
      <c r="I181" s="187">
        <f t="shared" si="74"/>
        <v>0</v>
      </c>
      <c r="J181" s="187">
        <f t="shared" si="75"/>
        <v>0</v>
      </c>
      <c r="K181" s="187">
        <f t="shared" si="76"/>
        <v>0</v>
      </c>
      <c r="L181" s="166"/>
      <c r="M181" s="13"/>
      <c r="N181" s="187">
        <f t="shared" si="77"/>
        <v>0</v>
      </c>
      <c r="O181" s="187">
        <f t="shared" si="78"/>
        <v>0</v>
      </c>
      <c r="P181" s="187">
        <f t="shared" si="79"/>
        <v>0</v>
      </c>
      <c r="Q181" s="166"/>
      <c r="R181" s="13"/>
      <c r="S181" s="187">
        <f t="shared" si="80"/>
        <v>0</v>
      </c>
      <c r="T181" s="187">
        <f t="shared" si="81"/>
        <v>0</v>
      </c>
      <c r="U181" s="166"/>
      <c r="V181" s="187">
        <f t="shared" si="67"/>
        <v>0</v>
      </c>
      <c r="W181" s="187">
        <f t="shared" si="68"/>
        <v>0</v>
      </c>
      <c r="X181" s="13">
        <f t="shared" si="69"/>
        <v>0</v>
      </c>
      <c r="Y181" s="13" t="s">
        <v>29</v>
      </c>
      <c r="Z181" s="13">
        <v>45</v>
      </c>
      <c r="AA181" s="241">
        <f t="shared" si="70"/>
        <v>0</v>
      </c>
    </row>
    <row r="182" spans="1:27">
      <c r="A182" s="12">
        <v>179</v>
      </c>
      <c r="B182" s="166"/>
      <c r="C182" s="13"/>
      <c r="D182" s="187">
        <f t="shared" si="71"/>
        <v>0</v>
      </c>
      <c r="E182" s="187">
        <f t="shared" si="72"/>
        <v>0</v>
      </c>
      <c r="F182" s="187">
        <f t="shared" si="73"/>
        <v>0</v>
      </c>
      <c r="G182" s="166"/>
      <c r="H182" s="13"/>
      <c r="I182" s="187">
        <f t="shared" si="74"/>
        <v>0</v>
      </c>
      <c r="J182" s="187">
        <f t="shared" si="75"/>
        <v>0</v>
      </c>
      <c r="K182" s="187">
        <f t="shared" si="76"/>
        <v>0</v>
      </c>
      <c r="L182" s="166"/>
      <c r="M182" s="13"/>
      <c r="N182" s="187">
        <f t="shared" si="77"/>
        <v>0</v>
      </c>
      <c r="O182" s="187">
        <f t="shared" si="78"/>
        <v>0</v>
      </c>
      <c r="P182" s="187">
        <f t="shared" si="79"/>
        <v>0</v>
      </c>
      <c r="Q182" s="166"/>
      <c r="R182" s="13"/>
      <c r="S182" s="187">
        <f t="shared" si="80"/>
        <v>0</v>
      </c>
      <c r="T182" s="187">
        <f t="shared" si="81"/>
        <v>0</v>
      </c>
      <c r="U182" s="166"/>
      <c r="V182" s="187">
        <f t="shared" si="67"/>
        <v>0</v>
      </c>
      <c r="W182" s="187">
        <f t="shared" si="68"/>
        <v>0</v>
      </c>
      <c r="X182" s="13">
        <f t="shared" si="69"/>
        <v>0</v>
      </c>
      <c r="Y182" s="13" t="s">
        <v>29</v>
      </c>
      <c r="Z182" s="13">
        <v>45</v>
      </c>
      <c r="AA182" s="241">
        <f t="shared" si="70"/>
        <v>0</v>
      </c>
    </row>
    <row r="183" spans="1:27">
      <c r="A183" s="12">
        <v>180</v>
      </c>
      <c r="B183" s="166"/>
      <c r="C183" s="13"/>
      <c r="D183" s="187">
        <f t="shared" si="71"/>
        <v>0</v>
      </c>
      <c r="E183" s="187">
        <f t="shared" si="72"/>
        <v>0</v>
      </c>
      <c r="F183" s="187">
        <f t="shared" si="73"/>
        <v>0</v>
      </c>
      <c r="G183" s="166"/>
      <c r="H183" s="13"/>
      <c r="I183" s="187">
        <f t="shared" si="74"/>
        <v>0</v>
      </c>
      <c r="J183" s="187">
        <f t="shared" si="75"/>
        <v>0</v>
      </c>
      <c r="K183" s="187">
        <f t="shared" si="76"/>
        <v>0</v>
      </c>
      <c r="L183" s="166"/>
      <c r="M183" s="13"/>
      <c r="N183" s="187">
        <f t="shared" si="77"/>
        <v>0</v>
      </c>
      <c r="O183" s="187">
        <f t="shared" si="78"/>
        <v>0</v>
      </c>
      <c r="P183" s="187">
        <f t="shared" si="79"/>
        <v>0</v>
      </c>
      <c r="Q183" s="166"/>
      <c r="R183" s="13"/>
      <c r="S183" s="187">
        <f t="shared" si="80"/>
        <v>0</v>
      </c>
      <c r="T183" s="187">
        <f t="shared" si="81"/>
        <v>0</v>
      </c>
      <c r="U183" s="166"/>
      <c r="V183" s="187">
        <f t="shared" si="67"/>
        <v>0</v>
      </c>
      <c r="W183" s="187">
        <f t="shared" si="68"/>
        <v>0</v>
      </c>
      <c r="X183" s="13">
        <f t="shared" si="69"/>
        <v>0</v>
      </c>
      <c r="Y183" s="13" t="s">
        <v>29</v>
      </c>
      <c r="Z183" s="13">
        <v>45</v>
      </c>
      <c r="AA183" s="241">
        <f t="shared" si="70"/>
        <v>0</v>
      </c>
    </row>
    <row r="184" spans="1:27">
      <c r="A184" s="12">
        <v>181</v>
      </c>
      <c r="B184" s="166"/>
      <c r="C184" s="13"/>
      <c r="D184" s="187">
        <f t="shared" si="71"/>
        <v>0</v>
      </c>
      <c r="E184" s="187">
        <f t="shared" si="72"/>
        <v>0</v>
      </c>
      <c r="F184" s="187">
        <f t="shared" si="73"/>
        <v>0</v>
      </c>
      <c r="G184" s="166"/>
      <c r="H184" s="13"/>
      <c r="I184" s="187">
        <f t="shared" si="74"/>
        <v>0</v>
      </c>
      <c r="J184" s="187">
        <f t="shared" si="75"/>
        <v>0</v>
      </c>
      <c r="K184" s="187">
        <f t="shared" si="76"/>
        <v>0</v>
      </c>
      <c r="L184" s="166"/>
      <c r="M184" s="13"/>
      <c r="N184" s="187">
        <f t="shared" si="77"/>
        <v>0</v>
      </c>
      <c r="O184" s="187">
        <f t="shared" si="78"/>
        <v>0</v>
      </c>
      <c r="P184" s="187">
        <f t="shared" si="79"/>
        <v>0</v>
      </c>
      <c r="Q184" s="166"/>
      <c r="R184" s="13"/>
      <c r="S184" s="187">
        <f t="shared" si="80"/>
        <v>0</v>
      </c>
      <c r="T184" s="187">
        <f t="shared" si="81"/>
        <v>0</v>
      </c>
      <c r="U184" s="166"/>
      <c r="V184" s="187">
        <f t="shared" si="67"/>
        <v>0</v>
      </c>
      <c r="W184" s="187">
        <f t="shared" si="68"/>
        <v>0</v>
      </c>
      <c r="X184" s="13">
        <f t="shared" si="69"/>
        <v>0</v>
      </c>
      <c r="Y184" s="13" t="s">
        <v>29</v>
      </c>
      <c r="Z184" s="13">
        <v>45</v>
      </c>
      <c r="AA184" s="241">
        <f t="shared" si="70"/>
        <v>0</v>
      </c>
    </row>
    <row r="185" spans="1:27">
      <c r="A185" s="12">
        <v>182</v>
      </c>
      <c r="B185" s="166"/>
      <c r="C185" s="13"/>
      <c r="D185" s="187">
        <f t="shared" si="71"/>
        <v>0</v>
      </c>
      <c r="E185" s="187">
        <f t="shared" si="72"/>
        <v>0</v>
      </c>
      <c r="F185" s="187">
        <f t="shared" si="73"/>
        <v>0</v>
      </c>
      <c r="G185" s="166"/>
      <c r="H185" s="13"/>
      <c r="I185" s="187">
        <f t="shared" si="74"/>
        <v>0</v>
      </c>
      <c r="J185" s="187">
        <f t="shared" si="75"/>
        <v>0</v>
      </c>
      <c r="K185" s="187">
        <f t="shared" si="76"/>
        <v>0</v>
      </c>
      <c r="L185" s="166"/>
      <c r="M185" s="13"/>
      <c r="N185" s="187">
        <f t="shared" si="77"/>
        <v>0</v>
      </c>
      <c r="O185" s="187">
        <f t="shared" si="78"/>
        <v>0</v>
      </c>
      <c r="P185" s="187">
        <f t="shared" si="79"/>
        <v>0</v>
      </c>
      <c r="Q185" s="166"/>
      <c r="R185" s="13"/>
      <c r="S185" s="187">
        <f t="shared" si="80"/>
        <v>0</v>
      </c>
      <c r="T185" s="187">
        <f t="shared" si="81"/>
        <v>0</v>
      </c>
      <c r="U185" s="166"/>
      <c r="V185" s="187">
        <f t="shared" si="67"/>
        <v>0</v>
      </c>
      <c r="W185" s="187">
        <f t="shared" si="68"/>
        <v>0</v>
      </c>
      <c r="X185" s="13">
        <f t="shared" si="69"/>
        <v>0</v>
      </c>
      <c r="Y185" s="13" t="s">
        <v>29</v>
      </c>
      <c r="Z185" s="13">
        <v>45</v>
      </c>
      <c r="AA185" s="241">
        <f t="shared" si="70"/>
        <v>0</v>
      </c>
    </row>
    <row r="186" spans="1:27">
      <c r="A186" s="12">
        <v>183</v>
      </c>
      <c r="B186" s="166"/>
      <c r="C186" s="13"/>
      <c r="D186" s="187">
        <f t="shared" si="71"/>
        <v>0</v>
      </c>
      <c r="E186" s="187">
        <f t="shared" si="72"/>
        <v>0</v>
      </c>
      <c r="F186" s="187">
        <f t="shared" si="73"/>
        <v>0</v>
      </c>
      <c r="G186" s="166"/>
      <c r="H186" s="13"/>
      <c r="I186" s="187">
        <f t="shared" si="74"/>
        <v>0</v>
      </c>
      <c r="J186" s="187">
        <f t="shared" si="75"/>
        <v>0</v>
      </c>
      <c r="K186" s="187">
        <f t="shared" si="76"/>
        <v>0</v>
      </c>
      <c r="L186" s="166"/>
      <c r="M186" s="13"/>
      <c r="N186" s="187">
        <f t="shared" si="77"/>
        <v>0</v>
      </c>
      <c r="O186" s="187">
        <f t="shared" si="78"/>
        <v>0</v>
      </c>
      <c r="P186" s="187">
        <f t="shared" si="79"/>
        <v>0</v>
      </c>
      <c r="Q186" s="166"/>
      <c r="R186" s="13"/>
      <c r="S186" s="187">
        <f t="shared" si="80"/>
        <v>0</v>
      </c>
      <c r="T186" s="187">
        <f t="shared" si="81"/>
        <v>0</v>
      </c>
      <c r="U186" s="166"/>
      <c r="V186" s="187">
        <f t="shared" si="67"/>
        <v>0</v>
      </c>
      <c r="W186" s="187">
        <f t="shared" si="68"/>
        <v>0</v>
      </c>
      <c r="X186" s="13">
        <f t="shared" si="69"/>
        <v>0</v>
      </c>
      <c r="Y186" s="13" t="s">
        <v>29</v>
      </c>
      <c r="Z186" s="13">
        <v>45</v>
      </c>
      <c r="AA186" s="241">
        <f t="shared" si="70"/>
        <v>0</v>
      </c>
    </row>
    <row r="187" spans="1:27">
      <c r="A187" s="12">
        <v>184</v>
      </c>
      <c r="B187" s="166"/>
      <c r="C187" s="13"/>
      <c r="D187" s="187">
        <f t="shared" si="71"/>
        <v>0</v>
      </c>
      <c r="E187" s="187">
        <f t="shared" si="72"/>
        <v>0</v>
      </c>
      <c r="F187" s="187">
        <f t="shared" si="73"/>
        <v>0</v>
      </c>
      <c r="G187" s="166"/>
      <c r="H187" s="13"/>
      <c r="I187" s="187">
        <f t="shared" si="74"/>
        <v>0</v>
      </c>
      <c r="J187" s="187">
        <f t="shared" si="75"/>
        <v>0</v>
      </c>
      <c r="K187" s="187">
        <f t="shared" si="76"/>
        <v>0</v>
      </c>
      <c r="L187" s="166"/>
      <c r="M187" s="13"/>
      <c r="N187" s="187">
        <f t="shared" si="77"/>
        <v>0</v>
      </c>
      <c r="O187" s="187">
        <f t="shared" si="78"/>
        <v>0</v>
      </c>
      <c r="P187" s="187">
        <f t="shared" si="79"/>
        <v>0</v>
      </c>
      <c r="Q187" s="166"/>
      <c r="R187" s="13"/>
      <c r="S187" s="187">
        <f t="shared" si="80"/>
        <v>0</v>
      </c>
      <c r="T187" s="187">
        <f t="shared" si="81"/>
        <v>0</v>
      </c>
      <c r="U187" s="166"/>
      <c r="V187" s="187">
        <f t="shared" si="67"/>
        <v>0</v>
      </c>
      <c r="W187" s="187">
        <f t="shared" si="68"/>
        <v>0</v>
      </c>
      <c r="X187" s="13">
        <f t="shared" si="69"/>
        <v>0</v>
      </c>
      <c r="Y187" s="13" t="s">
        <v>29</v>
      </c>
      <c r="Z187" s="13">
        <v>45</v>
      </c>
      <c r="AA187" s="241">
        <f t="shared" si="70"/>
        <v>0</v>
      </c>
    </row>
    <row r="188" spans="1:27">
      <c r="A188" s="12">
        <v>185</v>
      </c>
      <c r="B188" s="166"/>
      <c r="C188" s="13"/>
      <c r="D188" s="187">
        <f t="shared" si="71"/>
        <v>0</v>
      </c>
      <c r="E188" s="187">
        <f t="shared" si="72"/>
        <v>0</v>
      </c>
      <c r="F188" s="187">
        <f t="shared" si="73"/>
        <v>0</v>
      </c>
      <c r="G188" s="166"/>
      <c r="H188" s="13"/>
      <c r="I188" s="187">
        <f t="shared" si="74"/>
        <v>0</v>
      </c>
      <c r="J188" s="187">
        <f t="shared" si="75"/>
        <v>0</v>
      </c>
      <c r="K188" s="187">
        <f t="shared" si="76"/>
        <v>0</v>
      </c>
      <c r="L188" s="166"/>
      <c r="M188" s="13"/>
      <c r="N188" s="187">
        <f t="shared" si="77"/>
        <v>0</v>
      </c>
      <c r="O188" s="187">
        <f t="shared" si="78"/>
        <v>0</v>
      </c>
      <c r="P188" s="187">
        <f t="shared" si="79"/>
        <v>0</v>
      </c>
      <c r="Q188" s="166"/>
      <c r="R188" s="13"/>
      <c r="S188" s="187">
        <f t="shared" si="80"/>
        <v>0</v>
      </c>
      <c r="T188" s="187">
        <f t="shared" si="81"/>
        <v>0</v>
      </c>
      <c r="U188" s="166"/>
      <c r="V188" s="187">
        <f t="shared" si="67"/>
        <v>0</v>
      </c>
      <c r="W188" s="187">
        <f t="shared" si="68"/>
        <v>0</v>
      </c>
      <c r="X188" s="13">
        <f t="shared" si="69"/>
        <v>0</v>
      </c>
      <c r="Y188" s="13" t="s">
        <v>29</v>
      </c>
      <c r="Z188" s="13">
        <v>45</v>
      </c>
      <c r="AA188" s="241">
        <f t="shared" si="70"/>
        <v>0</v>
      </c>
    </row>
    <row r="189" spans="1:27">
      <c r="A189" s="12">
        <v>186</v>
      </c>
      <c r="B189" s="166"/>
      <c r="C189" s="13"/>
      <c r="D189" s="187">
        <f t="shared" si="71"/>
        <v>0</v>
      </c>
      <c r="E189" s="187">
        <f t="shared" si="72"/>
        <v>0</v>
      </c>
      <c r="F189" s="187">
        <f t="shared" si="73"/>
        <v>0</v>
      </c>
      <c r="G189" s="166"/>
      <c r="H189" s="13"/>
      <c r="I189" s="187">
        <f t="shared" si="74"/>
        <v>0</v>
      </c>
      <c r="J189" s="187">
        <f t="shared" si="75"/>
        <v>0</v>
      </c>
      <c r="K189" s="187">
        <f t="shared" si="76"/>
        <v>0</v>
      </c>
      <c r="L189" s="166"/>
      <c r="M189" s="13"/>
      <c r="N189" s="187">
        <f t="shared" si="77"/>
        <v>0</v>
      </c>
      <c r="O189" s="187">
        <f t="shared" si="78"/>
        <v>0</v>
      </c>
      <c r="P189" s="187">
        <f t="shared" si="79"/>
        <v>0</v>
      </c>
      <c r="Q189" s="166"/>
      <c r="R189" s="13"/>
      <c r="S189" s="187">
        <f t="shared" si="80"/>
        <v>0</v>
      </c>
      <c r="T189" s="187">
        <f t="shared" si="81"/>
        <v>0</v>
      </c>
      <c r="U189" s="166"/>
      <c r="V189" s="187">
        <f t="shared" si="67"/>
        <v>0</v>
      </c>
      <c r="W189" s="187">
        <f t="shared" si="68"/>
        <v>0</v>
      </c>
      <c r="X189" s="13">
        <f t="shared" si="69"/>
        <v>0</v>
      </c>
      <c r="Y189" s="13" t="s">
        <v>29</v>
      </c>
      <c r="Z189" s="13">
        <v>45</v>
      </c>
      <c r="AA189" s="241">
        <f t="shared" si="70"/>
        <v>0</v>
      </c>
    </row>
    <row r="190" spans="1:27">
      <c r="A190" s="12">
        <v>187</v>
      </c>
      <c r="B190" s="166"/>
      <c r="C190" s="13"/>
      <c r="D190" s="187">
        <f t="shared" si="71"/>
        <v>0</v>
      </c>
      <c r="E190" s="187">
        <f t="shared" si="72"/>
        <v>0</v>
      </c>
      <c r="F190" s="187">
        <f t="shared" si="73"/>
        <v>0</v>
      </c>
      <c r="G190" s="166"/>
      <c r="H190" s="13"/>
      <c r="I190" s="187">
        <f t="shared" si="74"/>
        <v>0</v>
      </c>
      <c r="J190" s="187">
        <f t="shared" si="75"/>
        <v>0</v>
      </c>
      <c r="K190" s="187">
        <f t="shared" si="76"/>
        <v>0</v>
      </c>
      <c r="L190" s="166"/>
      <c r="M190" s="13"/>
      <c r="N190" s="187">
        <f t="shared" si="77"/>
        <v>0</v>
      </c>
      <c r="O190" s="187">
        <f t="shared" si="78"/>
        <v>0</v>
      </c>
      <c r="P190" s="187">
        <f t="shared" si="79"/>
        <v>0</v>
      </c>
      <c r="Q190" s="166"/>
      <c r="R190" s="13"/>
      <c r="S190" s="187">
        <f t="shared" si="80"/>
        <v>0</v>
      </c>
      <c r="T190" s="187">
        <f t="shared" si="81"/>
        <v>0</v>
      </c>
      <c r="U190" s="166"/>
      <c r="V190" s="187">
        <f t="shared" si="67"/>
        <v>0</v>
      </c>
      <c r="W190" s="187">
        <f t="shared" si="68"/>
        <v>0</v>
      </c>
      <c r="X190" s="13">
        <f t="shared" si="69"/>
        <v>0</v>
      </c>
      <c r="Y190" s="13" t="s">
        <v>29</v>
      </c>
      <c r="Z190" s="13">
        <v>45</v>
      </c>
      <c r="AA190" s="241">
        <f t="shared" si="70"/>
        <v>0</v>
      </c>
    </row>
    <row r="191" spans="1:27">
      <c r="A191" s="12">
        <v>188</v>
      </c>
      <c r="B191" s="166"/>
      <c r="C191" s="13"/>
      <c r="D191" s="187">
        <f t="shared" si="71"/>
        <v>0</v>
      </c>
      <c r="E191" s="187">
        <f t="shared" si="72"/>
        <v>0</v>
      </c>
      <c r="F191" s="187">
        <f t="shared" si="73"/>
        <v>0</v>
      </c>
      <c r="G191" s="166"/>
      <c r="H191" s="13"/>
      <c r="I191" s="187">
        <f t="shared" si="74"/>
        <v>0</v>
      </c>
      <c r="J191" s="187">
        <f t="shared" si="75"/>
        <v>0</v>
      </c>
      <c r="K191" s="187">
        <f t="shared" si="76"/>
        <v>0</v>
      </c>
      <c r="L191" s="166"/>
      <c r="M191" s="13"/>
      <c r="N191" s="187">
        <f t="shared" si="77"/>
        <v>0</v>
      </c>
      <c r="O191" s="187">
        <f t="shared" si="78"/>
        <v>0</v>
      </c>
      <c r="P191" s="187">
        <f t="shared" si="79"/>
        <v>0</v>
      </c>
      <c r="Q191" s="166"/>
      <c r="R191" s="13"/>
      <c r="S191" s="187">
        <f t="shared" si="80"/>
        <v>0</v>
      </c>
      <c r="T191" s="187">
        <f t="shared" si="81"/>
        <v>0</v>
      </c>
      <c r="U191" s="166"/>
      <c r="V191" s="187">
        <f t="shared" si="67"/>
        <v>0</v>
      </c>
      <c r="W191" s="187">
        <f t="shared" si="68"/>
        <v>0</v>
      </c>
      <c r="X191" s="13">
        <f t="shared" si="69"/>
        <v>0</v>
      </c>
      <c r="Y191" s="13" t="s">
        <v>29</v>
      </c>
      <c r="Z191" s="13">
        <v>45</v>
      </c>
      <c r="AA191" s="241">
        <f t="shared" si="70"/>
        <v>0</v>
      </c>
    </row>
    <row r="192" spans="1:27">
      <c r="A192" s="12">
        <v>189</v>
      </c>
      <c r="B192" s="166"/>
      <c r="C192" s="13"/>
      <c r="D192" s="187">
        <f t="shared" si="71"/>
        <v>0</v>
      </c>
      <c r="E192" s="187">
        <f t="shared" si="72"/>
        <v>0</v>
      </c>
      <c r="F192" s="187">
        <f t="shared" si="73"/>
        <v>0</v>
      </c>
      <c r="G192" s="166"/>
      <c r="H192" s="13"/>
      <c r="I192" s="187">
        <f t="shared" si="74"/>
        <v>0</v>
      </c>
      <c r="J192" s="187">
        <f t="shared" si="75"/>
        <v>0</v>
      </c>
      <c r="K192" s="187">
        <f t="shared" si="76"/>
        <v>0</v>
      </c>
      <c r="L192" s="166"/>
      <c r="M192" s="13"/>
      <c r="N192" s="187">
        <f t="shared" si="77"/>
        <v>0</v>
      </c>
      <c r="O192" s="187">
        <f t="shared" si="78"/>
        <v>0</v>
      </c>
      <c r="P192" s="187">
        <f t="shared" si="79"/>
        <v>0</v>
      </c>
      <c r="Q192" s="166"/>
      <c r="R192" s="13"/>
      <c r="S192" s="187">
        <f t="shared" si="80"/>
        <v>0</v>
      </c>
      <c r="T192" s="187">
        <f t="shared" si="81"/>
        <v>0</v>
      </c>
      <c r="U192" s="166"/>
      <c r="V192" s="187">
        <f t="shared" si="67"/>
        <v>0</v>
      </c>
      <c r="W192" s="187">
        <f t="shared" si="68"/>
        <v>0</v>
      </c>
      <c r="X192" s="13">
        <f t="shared" si="69"/>
        <v>0</v>
      </c>
      <c r="Y192" s="13" t="s">
        <v>29</v>
      </c>
      <c r="Z192" s="13">
        <v>45</v>
      </c>
      <c r="AA192" s="241">
        <f t="shared" si="70"/>
        <v>0</v>
      </c>
    </row>
    <row r="193" spans="1:27">
      <c r="A193" s="12">
        <v>190</v>
      </c>
      <c r="B193" s="166"/>
      <c r="C193" s="13"/>
      <c r="D193" s="187">
        <f t="shared" si="71"/>
        <v>0</v>
      </c>
      <c r="E193" s="187">
        <f t="shared" si="72"/>
        <v>0</v>
      </c>
      <c r="F193" s="187">
        <f t="shared" si="73"/>
        <v>0</v>
      </c>
      <c r="G193" s="166"/>
      <c r="H193" s="13"/>
      <c r="I193" s="187">
        <f t="shared" si="74"/>
        <v>0</v>
      </c>
      <c r="J193" s="187">
        <f t="shared" si="75"/>
        <v>0</v>
      </c>
      <c r="K193" s="187">
        <f t="shared" si="76"/>
        <v>0</v>
      </c>
      <c r="L193" s="166"/>
      <c r="M193" s="13"/>
      <c r="N193" s="187">
        <f t="shared" si="77"/>
        <v>0</v>
      </c>
      <c r="O193" s="187">
        <f t="shared" si="78"/>
        <v>0</v>
      </c>
      <c r="P193" s="187">
        <f t="shared" si="79"/>
        <v>0</v>
      </c>
      <c r="Q193" s="166"/>
      <c r="R193" s="13"/>
      <c r="S193" s="187">
        <f t="shared" si="80"/>
        <v>0</v>
      </c>
      <c r="T193" s="187">
        <f t="shared" si="81"/>
        <v>0</v>
      </c>
      <c r="U193" s="166"/>
      <c r="V193" s="187">
        <f t="shared" si="67"/>
        <v>0</v>
      </c>
      <c r="W193" s="187">
        <f t="shared" si="68"/>
        <v>0</v>
      </c>
      <c r="X193" s="13">
        <f t="shared" si="69"/>
        <v>0</v>
      </c>
      <c r="Y193" s="13" t="s">
        <v>29</v>
      </c>
      <c r="Z193" s="13">
        <v>45</v>
      </c>
      <c r="AA193" s="241">
        <f t="shared" si="70"/>
        <v>0</v>
      </c>
    </row>
    <row r="194" spans="1:27">
      <c r="A194" s="12">
        <v>191</v>
      </c>
      <c r="B194" s="166"/>
      <c r="C194" s="13"/>
      <c r="D194" s="187">
        <f t="shared" si="71"/>
        <v>0</v>
      </c>
      <c r="E194" s="187">
        <f t="shared" si="72"/>
        <v>0</v>
      </c>
      <c r="F194" s="187">
        <f t="shared" si="73"/>
        <v>0</v>
      </c>
      <c r="G194" s="166"/>
      <c r="H194" s="13"/>
      <c r="I194" s="187">
        <f t="shared" si="74"/>
        <v>0</v>
      </c>
      <c r="J194" s="187">
        <f t="shared" si="75"/>
        <v>0</v>
      </c>
      <c r="K194" s="187">
        <f t="shared" si="76"/>
        <v>0</v>
      </c>
      <c r="L194" s="166"/>
      <c r="M194" s="13"/>
      <c r="N194" s="187">
        <f t="shared" si="77"/>
        <v>0</v>
      </c>
      <c r="O194" s="187">
        <f t="shared" si="78"/>
        <v>0</v>
      </c>
      <c r="P194" s="187">
        <f t="shared" si="79"/>
        <v>0</v>
      </c>
      <c r="Q194" s="166"/>
      <c r="R194" s="13"/>
      <c r="S194" s="187">
        <f t="shared" si="80"/>
        <v>0</v>
      </c>
      <c r="T194" s="187">
        <f t="shared" si="81"/>
        <v>0</v>
      </c>
      <c r="U194" s="166"/>
      <c r="V194" s="187">
        <f t="shared" si="67"/>
        <v>0</v>
      </c>
      <c r="W194" s="187">
        <f t="shared" si="68"/>
        <v>0</v>
      </c>
      <c r="X194" s="13">
        <f t="shared" si="69"/>
        <v>0</v>
      </c>
      <c r="Y194" s="13" t="s">
        <v>29</v>
      </c>
      <c r="Z194" s="13">
        <v>45</v>
      </c>
      <c r="AA194" s="241">
        <f t="shared" si="70"/>
        <v>0</v>
      </c>
    </row>
    <row r="195" spans="1:27">
      <c r="A195" s="12">
        <v>192</v>
      </c>
      <c r="B195" s="166"/>
      <c r="C195" s="13"/>
      <c r="D195" s="187">
        <f t="shared" si="71"/>
        <v>0</v>
      </c>
      <c r="E195" s="187">
        <f t="shared" si="72"/>
        <v>0</v>
      </c>
      <c r="F195" s="187">
        <f t="shared" si="73"/>
        <v>0</v>
      </c>
      <c r="G195" s="166"/>
      <c r="H195" s="13"/>
      <c r="I195" s="187">
        <f t="shared" si="74"/>
        <v>0</v>
      </c>
      <c r="J195" s="187">
        <f t="shared" si="75"/>
        <v>0</v>
      </c>
      <c r="K195" s="187">
        <f t="shared" si="76"/>
        <v>0</v>
      </c>
      <c r="L195" s="166"/>
      <c r="M195" s="13"/>
      <c r="N195" s="187">
        <f t="shared" si="77"/>
        <v>0</v>
      </c>
      <c r="O195" s="187">
        <f t="shared" si="78"/>
        <v>0</v>
      </c>
      <c r="P195" s="187">
        <f t="shared" si="79"/>
        <v>0</v>
      </c>
      <c r="Q195" s="166"/>
      <c r="R195" s="13"/>
      <c r="S195" s="187">
        <f t="shared" si="80"/>
        <v>0</v>
      </c>
      <c r="T195" s="187">
        <f t="shared" si="81"/>
        <v>0</v>
      </c>
      <c r="U195" s="166"/>
      <c r="V195" s="187">
        <f t="shared" si="67"/>
        <v>0</v>
      </c>
      <c r="W195" s="187">
        <f t="shared" si="68"/>
        <v>0</v>
      </c>
      <c r="X195" s="13">
        <f t="shared" si="69"/>
        <v>0</v>
      </c>
      <c r="Y195" s="13" t="s">
        <v>29</v>
      </c>
      <c r="Z195" s="13">
        <v>45</v>
      </c>
      <c r="AA195" s="241">
        <f t="shared" si="70"/>
        <v>0</v>
      </c>
    </row>
    <row r="196" spans="1:27">
      <c r="A196" s="12">
        <v>193</v>
      </c>
      <c r="B196" s="166"/>
      <c r="C196" s="13"/>
      <c r="D196" s="187">
        <f t="shared" si="71"/>
        <v>0</v>
      </c>
      <c r="E196" s="187">
        <f t="shared" si="72"/>
        <v>0</v>
      </c>
      <c r="F196" s="187">
        <f t="shared" si="73"/>
        <v>0</v>
      </c>
      <c r="G196" s="166"/>
      <c r="H196" s="13"/>
      <c r="I196" s="187">
        <f t="shared" si="74"/>
        <v>0</v>
      </c>
      <c r="J196" s="187">
        <f t="shared" si="75"/>
        <v>0</v>
      </c>
      <c r="K196" s="187">
        <f t="shared" si="76"/>
        <v>0</v>
      </c>
      <c r="L196" s="166"/>
      <c r="M196" s="13"/>
      <c r="N196" s="187">
        <f t="shared" si="77"/>
        <v>0</v>
      </c>
      <c r="O196" s="187">
        <f t="shared" si="78"/>
        <v>0</v>
      </c>
      <c r="P196" s="187">
        <f t="shared" si="79"/>
        <v>0</v>
      </c>
      <c r="Q196" s="166"/>
      <c r="R196" s="13"/>
      <c r="S196" s="187">
        <f t="shared" si="80"/>
        <v>0</v>
      </c>
      <c r="T196" s="187">
        <f t="shared" si="81"/>
        <v>0</v>
      </c>
      <c r="U196" s="166"/>
      <c r="V196" s="187">
        <f t="shared" ref="V196:V259" si="82">IF(U196="Oui",-35,)</f>
        <v>0</v>
      </c>
      <c r="W196" s="187">
        <f t="shared" si="68"/>
        <v>0</v>
      </c>
      <c r="X196" s="13">
        <f t="shared" si="69"/>
        <v>0</v>
      </c>
      <c r="Y196" s="13" t="s">
        <v>29</v>
      </c>
      <c r="Z196" s="13">
        <v>45</v>
      </c>
      <c r="AA196" s="241">
        <f t="shared" si="70"/>
        <v>0</v>
      </c>
    </row>
    <row r="197" spans="1:27">
      <c r="A197" s="12">
        <v>194</v>
      </c>
      <c r="B197" s="166"/>
      <c r="C197" s="13"/>
      <c r="D197" s="187">
        <f t="shared" si="71"/>
        <v>0</v>
      </c>
      <c r="E197" s="187">
        <f t="shared" si="72"/>
        <v>0</v>
      </c>
      <c r="F197" s="187">
        <f t="shared" si="73"/>
        <v>0</v>
      </c>
      <c r="G197" s="166"/>
      <c r="H197" s="13"/>
      <c r="I197" s="187">
        <f t="shared" si="74"/>
        <v>0</v>
      </c>
      <c r="J197" s="187">
        <f t="shared" si="75"/>
        <v>0</v>
      </c>
      <c r="K197" s="187">
        <f t="shared" si="76"/>
        <v>0</v>
      </c>
      <c r="L197" s="166"/>
      <c r="M197" s="13"/>
      <c r="N197" s="187">
        <f t="shared" si="77"/>
        <v>0</v>
      </c>
      <c r="O197" s="187">
        <f t="shared" si="78"/>
        <v>0</v>
      </c>
      <c r="P197" s="187">
        <f t="shared" si="79"/>
        <v>0</v>
      </c>
      <c r="Q197" s="166"/>
      <c r="R197" s="13"/>
      <c r="S197" s="187">
        <f t="shared" si="80"/>
        <v>0</v>
      </c>
      <c r="T197" s="187">
        <f t="shared" si="81"/>
        <v>0</v>
      </c>
      <c r="U197" s="166"/>
      <c r="V197" s="187">
        <f t="shared" si="82"/>
        <v>0</v>
      </c>
      <c r="W197" s="187">
        <f t="shared" si="68"/>
        <v>0</v>
      </c>
      <c r="X197" s="13">
        <f t="shared" si="69"/>
        <v>0</v>
      </c>
      <c r="Y197" s="13" t="s">
        <v>29</v>
      </c>
      <c r="Z197" s="13">
        <v>45</v>
      </c>
      <c r="AA197" s="241">
        <f t="shared" si="70"/>
        <v>0</v>
      </c>
    </row>
    <row r="198" spans="1:27">
      <c r="A198" s="12">
        <v>195</v>
      </c>
      <c r="B198" s="166"/>
      <c r="C198" s="13"/>
      <c r="D198" s="187">
        <f t="shared" si="71"/>
        <v>0</v>
      </c>
      <c r="E198" s="187">
        <f t="shared" si="72"/>
        <v>0</v>
      </c>
      <c r="F198" s="187">
        <f t="shared" si="73"/>
        <v>0</v>
      </c>
      <c r="G198" s="166"/>
      <c r="H198" s="13"/>
      <c r="I198" s="187">
        <f t="shared" si="74"/>
        <v>0</v>
      </c>
      <c r="J198" s="187">
        <f t="shared" si="75"/>
        <v>0</v>
      </c>
      <c r="K198" s="187">
        <f t="shared" si="76"/>
        <v>0</v>
      </c>
      <c r="L198" s="166"/>
      <c r="M198" s="13"/>
      <c r="N198" s="187">
        <f t="shared" si="77"/>
        <v>0</v>
      </c>
      <c r="O198" s="187">
        <f t="shared" si="78"/>
        <v>0</v>
      </c>
      <c r="P198" s="187">
        <f t="shared" si="79"/>
        <v>0</v>
      </c>
      <c r="Q198" s="166"/>
      <c r="R198" s="13"/>
      <c r="S198" s="187">
        <f t="shared" si="80"/>
        <v>0</v>
      </c>
      <c r="T198" s="187">
        <f t="shared" si="81"/>
        <v>0</v>
      </c>
      <c r="U198" s="166"/>
      <c r="V198" s="187">
        <f t="shared" si="82"/>
        <v>0</v>
      </c>
      <c r="W198" s="187">
        <f t="shared" si="68"/>
        <v>0</v>
      </c>
      <c r="X198" s="13">
        <f t="shared" si="69"/>
        <v>0</v>
      </c>
      <c r="Y198" s="13" t="s">
        <v>29</v>
      </c>
      <c r="Z198" s="13">
        <v>45</v>
      </c>
      <c r="AA198" s="241">
        <f t="shared" si="70"/>
        <v>0</v>
      </c>
    </row>
    <row r="199" spans="1:27">
      <c r="A199" s="12">
        <v>196</v>
      </c>
      <c r="B199" s="166"/>
      <c r="C199" s="13"/>
      <c r="D199" s="187">
        <f t="shared" si="71"/>
        <v>0</v>
      </c>
      <c r="E199" s="187">
        <f t="shared" si="72"/>
        <v>0</v>
      </c>
      <c r="F199" s="187">
        <f t="shared" si="73"/>
        <v>0</v>
      </c>
      <c r="G199" s="166"/>
      <c r="H199" s="13"/>
      <c r="I199" s="187">
        <f t="shared" si="74"/>
        <v>0</v>
      </c>
      <c r="J199" s="187">
        <f t="shared" si="75"/>
        <v>0</v>
      </c>
      <c r="K199" s="187">
        <f t="shared" si="76"/>
        <v>0</v>
      </c>
      <c r="L199" s="166"/>
      <c r="M199" s="13"/>
      <c r="N199" s="187">
        <f t="shared" si="77"/>
        <v>0</v>
      </c>
      <c r="O199" s="187">
        <f t="shared" si="78"/>
        <v>0</v>
      </c>
      <c r="P199" s="187">
        <f t="shared" si="79"/>
        <v>0</v>
      </c>
      <c r="Q199" s="166"/>
      <c r="R199" s="13"/>
      <c r="S199" s="187">
        <f t="shared" si="80"/>
        <v>0</v>
      </c>
      <c r="T199" s="187">
        <f t="shared" si="81"/>
        <v>0</v>
      </c>
      <c r="U199" s="166"/>
      <c r="V199" s="187">
        <f t="shared" si="82"/>
        <v>0</v>
      </c>
      <c r="W199" s="187">
        <f t="shared" si="68"/>
        <v>0</v>
      </c>
      <c r="X199" s="13">
        <f t="shared" si="69"/>
        <v>0</v>
      </c>
      <c r="Y199" s="13" t="s">
        <v>29</v>
      </c>
      <c r="Z199" s="13">
        <v>45</v>
      </c>
      <c r="AA199" s="241">
        <f t="shared" si="70"/>
        <v>0</v>
      </c>
    </row>
    <row r="200" spans="1:27">
      <c r="A200" s="12">
        <v>197</v>
      </c>
      <c r="B200" s="166"/>
      <c r="C200" s="13"/>
      <c r="D200" s="187">
        <f t="shared" si="71"/>
        <v>0</v>
      </c>
      <c r="E200" s="187">
        <f t="shared" si="72"/>
        <v>0</v>
      </c>
      <c r="F200" s="187">
        <f t="shared" si="73"/>
        <v>0</v>
      </c>
      <c r="G200" s="166"/>
      <c r="H200" s="13"/>
      <c r="I200" s="187">
        <f t="shared" si="74"/>
        <v>0</v>
      </c>
      <c r="J200" s="187">
        <f t="shared" si="75"/>
        <v>0</v>
      </c>
      <c r="K200" s="187">
        <f t="shared" si="76"/>
        <v>0</v>
      </c>
      <c r="L200" s="166"/>
      <c r="M200" s="13"/>
      <c r="N200" s="187">
        <f t="shared" si="77"/>
        <v>0</v>
      </c>
      <c r="O200" s="187">
        <f t="shared" si="78"/>
        <v>0</v>
      </c>
      <c r="P200" s="187">
        <f t="shared" si="79"/>
        <v>0</v>
      </c>
      <c r="Q200" s="166"/>
      <c r="R200" s="13"/>
      <c r="S200" s="187">
        <f t="shared" si="80"/>
        <v>0</v>
      </c>
      <c r="T200" s="187">
        <f t="shared" si="81"/>
        <v>0</v>
      </c>
      <c r="U200" s="166"/>
      <c r="V200" s="187">
        <f t="shared" si="82"/>
        <v>0</v>
      </c>
      <c r="W200" s="187">
        <f t="shared" si="68"/>
        <v>0</v>
      </c>
      <c r="X200" s="13">
        <f t="shared" si="69"/>
        <v>0</v>
      </c>
      <c r="Y200" s="13" t="s">
        <v>29</v>
      </c>
      <c r="Z200" s="13">
        <v>45</v>
      </c>
      <c r="AA200" s="241">
        <f t="shared" si="70"/>
        <v>0</v>
      </c>
    </row>
    <row r="201" spans="1:27">
      <c r="A201" s="12">
        <v>198</v>
      </c>
      <c r="B201" s="166"/>
      <c r="C201" s="13"/>
      <c r="D201" s="187">
        <f t="shared" si="71"/>
        <v>0</v>
      </c>
      <c r="E201" s="187">
        <f t="shared" si="72"/>
        <v>0</v>
      </c>
      <c r="F201" s="187">
        <f t="shared" si="73"/>
        <v>0</v>
      </c>
      <c r="G201" s="166"/>
      <c r="H201" s="13"/>
      <c r="I201" s="187">
        <f t="shared" si="74"/>
        <v>0</v>
      </c>
      <c r="J201" s="187">
        <f t="shared" si="75"/>
        <v>0</v>
      </c>
      <c r="K201" s="187">
        <f t="shared" si="76"/>
        <v>0</v>
      </c>
      <c r="L201" s="166"/>
      <c r="M201" s="13"/>
      <c r="N201" s="187">
        <f t="shared" si="77"/>
        <v>0</v>
      </c>
      <c r="O201" s="187">
        <f t="shared" si="78"/>
        <v>0</v>
      </c>
      <c r="P201" s="187">
        <f t="shared" si="79"/>
        <v>0</v>
      </c>
      <c r="Q201" s="166"/>
      <c r="R201" s="13"/>
      <c r="S201" s="187">
        <f t="shared" si="80"/>
        <v>0</v>
      </c>
      <c r="T201" s="187">
        <f t="shared" si="81"/>
        <v>0</v>
      </c>
      <c r="U201" s="166"/>
      <c r="V201" s="187">
        <f t="shared" si="82"/>
        <v>0</v>
      </c>
      <c r="W201" s="187">
        <f t="shared" si="68"/>
        <v>0</v>
      </c>
      <c r="X201" s="13">
        <f t="shared" si="69"/>
        <v>0</v>
      </c>
      <c r="Y201" s="13" t="s">
        <v>29</v>
      </c>
      <c r="Z201" s="13">
        <v>45</v>
      </c>
      <c r="AA201" s="241">
        <f t="shared" si="70"/>
        <v>0</v>
      </c>
    </row>
    <row r="202" spans="1:27">
      <c r="A202" s="12">
        <v>199</v>
      </c>
      <c r="B202" s="166"/>
      <c r="C202" s="13"/>
      <c r="D202" s="187">
        <f t="shared" si="71"/>
        <v>0</v>
      </c>
      <c r="E202" s="187">
        <f t="shared" si="72"/>
        <v>0</v>
      </c>
      <c r="F202" s="187">
        <f t="shared" si="73"/>
        <v>0</v>
      </c>
      <c r="G202" s="166"/>
      <c r="H202" s="13"/>
      <c r="I202" s="187">
        <f t="shared" si="74"/>
        <v>0</v>
      </c>
      <c r="J202" s="187">
        <f t="shared" si="75"/>
        <v>0</v>
      </c>
      <c r="K202" s="187">
        <f t="shared" si="76"/>
        <v>0</v>
      </c>
      <c r="L202" s="166"/>
      <c r="M202" s="13"/>
      <c r="N202" s="187">
        <f t="shared" si="77"/>
        <v>0</v>
      </c>
      <c r="O202" s="187">
        <f t="shared" si="78"/>
        <v>0</v>
      </c>
      <c r="P202" s="187">
        <f t="shared" si="79"/>
        <v>0</v>
      </c>
      <c r="Q202" s="166"/>
      <c r="R202" s="13"/>
      <c r="S202" s="187">
        <f t="shared" si="80"/>
        <v>0</v>
      </c>
      <c r="T202" s="187">
        <f t="shared" si="81"/>
        <v>0</v>
      </c>
      <c r="U202" s="166"/>
      <c r="V202" s="187">
        <f t="shared" si="82"/>
        <v>0</v>
      </c>
      <c r="W202" s="187">
        <f t="shared" si="68"/>
        <v>0</v>
      </c>
      <c r="X202" s="13">
        <f t="shared" si="69"/>
        <v>0</v>
      </c>
      <c r="Y202" s="13" t="s">
        <v>29</v>
      </c>
      <c r="Z202" s="13">
        <v>45</v>
      </c>
      <c r="AA202" s="241">
        <f t="shared" si="70"/>
        <v>0</v>
      </c>
    </row>
    <row r="203" spans="1:27">
      <c r="A203" s="12">
        <v>200</v>
      </c>
      <c r="B203" s="166"/>
      <c r="C203" s="13"/>
      <c r="D203" s="187">
        <f t="shared" si="71"/>
        <v>0</v>
      </c>
      <c r="E203" s="187">
        <f t="shared" si="72"/>
        <v>0</v>
      </c>
      <c r="F203" s="187">
        <f t="shared" si="73"/>
        <v>0</v>
      </c>
      <c r="G203" s="166"/>
      <c r="H203" s="13"/>
      <c r="I203" s="187">
        <f t="shared" si="74"/>
        <v>0</v>
      </c>
      <c r="J203" s="187">
        <f t="shared" si="75"/>
        <v>0</v>
      </c>
      <c r="K203" s="187">
        <f t="shared" si="76"/>
        <v>0</v>
      </c>
      <c r="L203" s="166"/>
      <c r="M203" s="13"/>
      <c r="N203" s="187">
        <f t="shared" si="77"/>
        <v>0</v>
      </c>
      <c r="O203" s="187">
        <f t="shared" si="78"/>
        <v>0</v>
      </c>
      <c r="P203" s="187">
        <f t="shared" si="79"/>
        <v>0</v>
      </c>
      <c r="Q203" s="166"/>
      <c r="R203" s="13"/>
      <c r="S203" s="187">
        <f t="shared" si="80"/>
        <v>0</v>
      </c>
      <c r="T203" s="187">
        <f t="shared" si="81"/>
        <v>0</v>
      </c>
      <c r="U203" s="166"/>
      <c r="V203" s="187">
        <f t="shared" si="82"/>
        <v>0</v>
      </c>
      <c r="W203" s="187">
        <f t="shared" si="68"/>
        <v>0</v>
      </c>
      <c r="X203" s="13">
        <f t="shared" si="69"/>
        <v>0</v>
      </c>
      <c r="Y203" s="13" t="s">
        <v>29</v>
      </c>
      <c r="Z203" s="13">
        <v>45</v>
      </c>
      <c r="AA203" s="241">
        <f t="shared" si="70"/>
        <v>0</v>
      </c>
    </row>
    <row r="204" spans="1:27">
      <c r="A204" s="12">
        <v>201</v>
      </c>
      <c r="B204" s="166"/>
      <c r="C204" s="13"/>
      <c r="D204" s="187">
        <f t="shared" si="71"/>
        <v>0</v>
      </c>
      <c r="E204" s="187">
        <f t="shared" si="72"/>
        <v>0</v>
      </c>
      <c r="F204" s="187">
        <f t="shared" si="73"/>
        <v>0</v>
      </c>
      <c r="G204" s="166"/>
      <c r="H204" s="13"/>
      <c r="I204" s="187">
        <f t="shared" si="74"/>
        <v>0</v>
      </c>
      <c r="J204" s="187">
        <f t="shared" si="75"/>
        <v>0</v>
      </c>
      <c r="K204" s="187">
        <f t="shared" si="76"/>
        <v>0</v>
      </c>
      <c r="L204" s="166"/>
      <c r="M204" s="13"/>
      <c r="N204" s="187">
        <f t="shared" si="77"/>
        <v>0</v>
      </c>
      <c r="O204" s="187">
        <f t="shared" si="78"/>
        <v>0</v>
      </c>
      <c r="P204" s="187">
        <f t="shared" si="79"/>
        <v>0</v>
      </c>
      <c r="Q204" s="166"/>
      <c r="R204" s="13"/>
      <c r="S204" s="187">
        <f t="shared" si="80"/>
        <v>0</v>
      </c>
      <c r="T204" s="187">
        <f t="shared" si="81"/>
        <v>0</v>
      </c>
      <c r="U204" s="166"/>
      <c r="V204" s="187">
        <f t="shared" si="82"/>
        <v>0</v>
      </c>
      <c r="W204" s="187">
        <f t="shared" si="68"/>
        <v>0</v>
      </c>
      <c r="X204" s="13">
        <f t="shared" si="69"/>
        <v>0</v>
      </c>
      <c r="Y204" s="13" t="s">
        <v>29</v>
      </c>
      <c r="Z204" s="13">
        <v>45</v>
      </c>
      <c r="AA204" s="241">
        <f t="shared" si="70"/>
        <v>0</v>
      </c>
    </row>
    <row r="205" spans="1:27">
      <c r="A205" s="12">
        <v>202</v>
      </c>
      <c r="B205" s="166"/>
      <c r="C205" s="13"/>
      <c r="D205" s="187">
        <f t="shared" si="71"/>
        <v>0</v>
      </c>
      <c r="E205" s="187">
        <f t="shared" si="72"/>
        <v>0</v>
      </c>
      <c r="F205" s="187">
        <f t="shared" si="73"/>
        <v>0</v>
      </c>
      <c r="G205" s="166"/>
      <c r="H205" s="13"/>
      <c r="I205" s="187">
        <f t="shared" si="74"/>
        <v>0</v>
      </c>
      <c r="J205" s="187">
        <f t="shared" si="75"/>
        <v>0</v>
      </c>
      <c r="K205" s="187">
        <f t="shared" si="76"/>
        <v>0</v>
      </c>
      <c r="L205" s="166"/>
      <c r="M205" s="13"/>
      <c r="N205" s="187">
        <f t="shared" si="77"/>
        <v>0</v>
      </c>
      <c r="O205" s="187">
        <f t="shared" si="78"/>
        <v>0</v>
      </c>
      <c r="P205" s="187">
        <f t="shared" si="79"/>
        <v>0</v>
      </c>
      <c r="Q205" s="166"/>
      <c r="R205" s="13"/>
      <c r="S205" s="187">
        <f t="shared" si="80"/>
        <v>0</v>
      </c>
      <c r="T205" s="187">
        <f t="shared" si="81"/>
        <v>0</v>
      </c>
      <c r="U205" s="166"/>
      <c r="V205" s="187">
        <f t="shared" si="82"/>
        <v>0</v>
      </c>
      <c r="W205" s="187">
        <f t="shared" si="68"/>
        <v>0</v>
      </c>
      <c r="X205" s="13">
        <f t="shared" si="69"/>
        <v>0</v>
      </c>
      <c r="Y205" s="13" t="s">
        <v>29</v>
      </c>
      <c r="Z205" s="13">
        <v>45</v>
      </c>
      <c r="AA205" s="241">
        <f t="shared" si="70"/>
        <v>0</v>
      </c>
    </row>
    <row r="206" spans="1:27">
      <c r="A206" s="12">
        <v>203</v>
      </c>
      <c r="B206" s="166"/>
      <c r="C206" s="13"/>
      <c r="D206" s="187">
        <f t="shared" si="71"/>
        <v>0</v>
      </c>
      <c r="E206" s="187">
        <f t="shared" si="72"/>
        <v>0</v>
      </c>
      <c r="F206" s="187">
        <f t="shared" si="73"/>
        <v>0</v>
      </c>
      <c r="G206" s="166"/>
      <c r="H206" s="13"/>
      <c r="I206" s="187">
        <f t="shared" si="74"/>
        <v>0</v>
      </c>
      <c r="J206" s="187">
        <f t="shared" si="75"/>
        <v>0</v>
      </c>
      <c r="K206" s="187">
        <f t="shared" si="76"/>
        <v>0</v>
      </c>
      <c r="L206" s="166"/>
      <c r="M206" s="13"/>
      <c r="N206" s="187">
        <f t="shared" si="77"/>
        <v>0</v>
      </c>
      <c r="O206" s="187">
        <f t="shared" si="78"/>
        <v>0</v>
      </c>
      <c r="P206" s="187">
        <f t="shared" si="79"/>
        <v>0</v>
      </c>
      <c r="Q206" s="166"/>
      <c r="R206" s="13"/>
      <c r="S206" s="187">
        <f t="shared" si="80"/>
        <v>0</v>
      </c>
      <c r="T206" s="187">
        <f t="shared" si="81"/>
        <v>0</v>
      </c>
      <c r="U206" s="166"/>
      <c r="V206" s="187">
        <f t="shared" si="82"/>
        <v>0</v>
      </c>
      <c r="W206" s="187">
        <f t="shared" si="68"/>
        <v>0</v>
      </c>
      <c r="X206" s="13">
        <f t="shared" si="69"/>
        <v>0</v>
      </c>
      <c r="Y206" s="13" t="s">
        <v>29</v>
      </c>
      <c r="Z206" s="13">
        <v>45</v>
      </c>
      <c r="AA206" s="241">
        <f t="shared" si="70"/>
        <v>0</v>
      </c>
    </row>
    <row r="207" spans="1:27">
      <c r="A207" s="12">
        <v>204</v>
      </c>
      <c r="B207" s="166"/>
      <c r="C207" s="13"/>
      <c r="D207" s="187">
        <f t="shared" si="71"/>
        <v>0</v>
      </c>
      <c r="E207" s="187">
        <f t="shared" si="72"/>
        <v>0</v>
      </c>
      <c r="F207" s="187">
        <f t="shared" si="73"/>
        <v>0</v>
      </c>
      <c r="G207" s="166"/>
      <c r="H207" s="13"/>
      <c r="I207" s="187">
        <f t="shared" si="74"/>
        <v>0</v>
      </c>
      <c r="J207" s="187">
        <f t="shared" si="75"/>
        <v>0</v>
      </c>
      <c r="K207" s="187">
        <f t="shared" si="76"/>
        <v>0</v>
      </c>
      <c r="L207" s="166"/>
      <c r="M207" s="13"/>
      <c r="N207" s="187">
        <f t="shared" si="77"/>
        <v>0</v>
      </c>
      <c r="O207" s="187">
        <f t="shared" si="78"/>
        <v>0</v>
      </c>
      <c r="P207" s="187">
        <f t="shared" si="79"/>
        <v>0</v>
      </c>
      <c r="Q207" s="166"/>
      <c r="R207" s="13"/>
      <c r="S207" s="187">
        <f t="shared" si="80"/>
        <v>0</v>
      </c>
      <c r="T207" s="187">
        <f t="shared" si="81"/>
        <v>0</v>
      </c>
      <c r="U207" s="166"/>
      <c r="V207" s="187">
        <f t="shared" si="82"/>
        <v>0</v>
      </c>
      <c r="W207" s="187">
        <f t="shared" ref="W207:W270" si="83">IF(U207="Non",10,)</f>
        <v>0</v>
      </c>
      <c r="X207" s="13">
        <f t="shared" ref="X207:X270" si="84">SUM(B207:W207)</f>
        <v>0</v>
      </c>
      <c r="Y207" s="13" t="s">
        <v>29</v>
      </c>
      <c r="Z207" s="13">
        <v>45</v>
      </c>
      <c r="AA207" s="241">
        <f t="shared" ref="AA207:AA270" si="85">X207/Z207</f>
        <v>0</v>
      </c>
    </row>
    <row r="208" spans="1:27">
      <c r="A208" s="12">
        <v>205</v>
      </c>
      <c r="B208" s="166"/>
      <c r="C208" s="13"/>
      <c r="D208" s="187">
        <f t="shared" si="71"/>
        <v>0</v>
      </c>
      <c r="E208" s="187">
        <f t="shared" si="72"/>
        <v>0</v>
      </c>
      <c r="F208" s="187">
        <f t="shared" si="73"/>
        <v>0</v>
      </c>
      <c r="G208" s="166"/>
      <c r="H208" s="13"/>
      <c r="I208" s="187">
        <f t="shared" si="74"/>
        <v>0</v>
      </c>
      <c r="J208" s="187">
        <f t="shared" si="75"/>
        <v>0</v>
      </c>
      <c r="K208" s="187">
        <f t="shared" si="76"/>
        <v>0</v>
      </c>
      <c r="L208" s="166"/>
      <c r="M208" s="13"/>
      <c r="N208" s="187">
        <f t="shared" si="77"/>
        <v>0</v>
      </c>
      <c r="O208" s="187">
        <f t="shared" si="78"/>
        <v>0</v>
      </c>
      <c r="P208" s="187">
        <f t="shared" si="79"/>
        <v>0</v>
      </c>
      <c r="Q208" s="166"/>
      <c r="R208" s="13"/>
      <c r="S208" s="187">
        <f t="shared" si="80"/>
        <v>0</v>
      </c>
      <c r="T208" s="187">
        <f t="shared" si="81"/>
        <v>0</v>
      </c>
      <c r="U208" s="166"/>
      <c r="V208" s="187">
        <f t="shared" si="82"/>
        <v>0</v>
      </c>
      <c r="W208" s="187">
        <f t="shared" si="83"/>
        <v>0</v>
      </c>
      <c r="X208" s="13">
        <f t="shared" si="84"/>
        <v>0</v>
      </c>
      <c r="Y208" s="13" t="s">
        <v>29</v>
      </c>
      <c r="Z208" s="13">
        <v>45</v>
      </c>
      <c r="AA208" s="241">
        <f t="shared" si="85"/>
        <v>0</v>
      </c>
    </row>
    <row r="209" spans="1:27">
      <c r="A209" s="12">
        <v>206</v>
      </c>
      <c r="B209" s="166"/>
      <c r="C209" s="13"/>
      <c r="D209" s="187">
        <f t="shared" si="71"/>
        <v>0</v>
      </c>
      <c r="E209" s="187">
        <f t="shared" si="72"/>
        <v>0</v>
      </c>
      <c r="F209" s="187">
        <f t="shared" si="73"/>
        <v>0</v>
      </c>
      <c r="G209" s="166"/>
      <c r="H209" s="13"/>
      <c r="I209" s="187">
        <f t="shared" si="74"/>
        <v>0</v>
      </c>
      <c r="J209" s="187">
        <f t="shared" si="75"/>
        <v>0</v>
      </c>
      <c r="K209" s="187">
        <f t="shared" si="76"/>
        <v>0</v>
      </c>
      <c r="L209" s="166"/>
      <c r="M209" s="13"/>
      <c r="N209" s="187">
        <f t="shared" si="77"/>
        <v>0</v>
      </c>
      <c r="O209" s="187">
        <f t="shared" si="78"/>
        <v>0</v>
      </c>
      <c r="P209" s="187">
        <f t="shared" si="79"/>
        <v>0</v>
      </c>
      <c r="Q209" s="166"/>
      <c r="R209" s="13"/>
      <c r="S209" s="187">
        <f t="shared" si="80"/>
        <v>0</v>
      </c>
      <c r="T209" s="187">
        <f t="shared" si="81"/>
        <v>0</v>
      </c>
      <c r="U209" s="166"/>
      <c r="V209" s="187">
        <f t="shared" si="82"/>
        <v>0</v>
      </c>
      <c r="W209" s="187">
        <f t="shared" si="83"/>
        <v>0</v>
      </c>
      <c r="X209" s="13">
        <f t="shared" si="84"/>
        <v>0</v>
      </c>
      <c r="Y209" s="13" t="s">
        <v>29</v>
      </c>
      <c r="Z209" s="13">
        <v>45</v>
      </c>
      <c r="AA209" s="241">
        <f t="shared" si="85"/>
        <v>0</v>
      </c>
    </row>
    <row r="210" spans="1:27">
      <c r="A210" s="12">
        <v>207</v>
      </c>
      <c r="B210" s="166"/>
      <c r="C210" s="13"/>
      <c r="D210" s="187">
        <f t="shared" si="71"/>
        <v>0</v>
      </c>
      <c r="E210" s="187">
        <f t="shared" si="72"/>
        <v>0</v>
      </c>
      <c r="F210" s="187">
        <f t="shared" si="73"/>
        <v>0</v>
      </c>
      <c r="G210" s="166"/>
      <c r="H210" s="13"/>
      <c r="I210" s="187">
        <f t="shared" si="74"/>
        <v>0</v>
      </c>
      <c r="J210" s="187">
        <f t="shared" si="75"/>
        <v>0</v>
      </c>
      <c r="K210" s="187">
        <f t="shared" si="76"/>
        <v>0</v>
      </c>
      <c r="L210" s="166"/>
      <c r="M210" s="13"/>
      <c r="N210" s="187">
        <f t="shared" si="77"/>
        <v>0</v>
      </c>
      <c r="O210" s="187">
        <f t="shared" si="78"/>
        <v>0</v>
      </c>
      <c r="P210" s="187">
        <f t="shared" si="79"/>
        <v>0</v>
      </c>
      <c r="Q210" s="166"/>
      <c r="R210" s="13"/>
      <c r="S210" s="187">
        <f t="shared" si="80"/>
        <v>0</v>
      </c>
      <c r="T210" s="187">
        <f t="shared" si="81"/>
        <v>0</v>
      </c>
      <c r="U210" s="166"/>
      <c r="V210" s="187">
        <f t="shared" si="82"/>
        <v>0</v>
      </c>
      <c r="W210" s="187">
        <f t="shared" si="83"/>
        <v>0</v>
      </c>
      <c r="X210" s="13">
        <f t="shared" si="84"/>
        <v>0</v>
      </c>
      <c r="Y210" s="13" t="s">
        <v>29</v>
      </c>
      <c r="Z210" s="13">
        <v>45</v>
      </c>
      <c r="AA210" s="241">
        <f t="shared" si="85"/>
        <v>0</v>
      </c>
    </row>
    <row r="211" spans="1:27">
      <c r="A211" s="12">
        <v>208</v>
      </c>
      <c r="B211" s="166"/>
      <c r="C211" s="13"/>
      <c r="D211" s="187">
        <f t="shared" ref="D211:D274" si="86">IF(B211="Bien",10,)</f>
        <v>0</v>
      </c>
      <c r="E211" s="187">
        <f t="shared" ref="E211:E274" si="87">IF(B211="Moyen",5,)</f>
        <v>0</v>
      </c>
      <c r="F211" s="187">
        <f t="shared" ref="F211:F274" si="88">IF(B211="Mauvais",-35,)</f>
        <v>0</v>
      </c>
      <c r="G211" s="166"/>
      <c r="H211" s="13"/>
      <c r="I211" s="187">
        <f t="shared" ref="I211:I274" si="89">IF(G211="Non",10,)</f>
        <v>0</v>
      </c>
      <c r="J211" s="187">
        <f t="shared" ref="J211:J274" si="90">IF(G211="Un peu",5,)</f>
        <v>0</v>
      </c>
      <c r="K211" s="187">
        <f t="shared" ref="K211:K274" si="91">IF(G211="Beaucoup",-35,)</f>
        <v>0</v>
      </c>
      <c r="L211" s="166"/>
      <c r="M211" s="13"/>
      <c r="N211" s="187">
        <f t="shared" ref="N211:N274" si="92">IF(L211="Bien",5,)</f>
        <v>0</v>
      </c>
      <c r="O211" s="187">
        <f t="shared" ref="O211:O274" si="93">IF(L211="Moyen",0,)</f>
        <v>0</v>
      </c>
      <c r="P211" s="187">
        <f t="shared" ref="P211:P274" si="94">IF(L211="Mauvais",-35,)</f>
        <v>0</v>
      </c>
      <c r="Q211" s="166"/>
      <c r="R211" s="13"/>
      <c r="S211" s="187">
        <f t="shared" ref="S211:S274" si="95">IF(Q211="Oui",-35,)</f>
        <v>0</v>
      </c>
      <c r="T211" s="187">
        <f t="shared" ref="T211:T274" si="96">IF(Q211="Non",10,)</f>
        <v>0</v>
      </c>
      <c r="U211" s="166"/>
      <c r="V211" s="187">
        <f t="shared" si="82"/>
        <v>0</v>
      </c>
      <c r="W211" s="187">
        <f t="shared" si="83"/>
        <v>0</v>
      </c>
      <c r="X211" s="13">
        <f t="shared" si="84"/>
        <v>0</v>
      </c>
      <c r="Y211" s="13" t="s">
        <v>29</v>
      </c>
      <c r="Z211" s="13">
        <v>45</v>
      </c>
      <c r="AA211" s="241">
        <f t="shared" si="85"/>
        <v>0</v>
      </c>
    </row>
    <row r="212" spans="1:27">
      <c r="A212" s="12">
        <v>209</v>
      </c>
      <c r="B212" s="166"/>
      <c r="C212" s="13"/>
      <c r="D212" s="187">
        <f t="shared" si="86"/>
        <v>0</v>
      </c>
      <c r="E212" s="187">
        <f t="shared" si="87"/>
        <v>0</v>
      </c>
      <c r="F212" s="187">
        <f t="shared" si="88"/>
        <v>0</v>
      </c>
      <c r="G212" s="166"/>
      <c r="H212" s="13"/>
      <c r="I212" s="187">
        <f t="shared" si="89"/>
        <v>0</v>
      </c>
      <c r="J212" s="187">
        <f t="shared" si="90"/>
        <v>0</v>
      </c>
      <c r="K212" s="187">
        <f t="shared" si="91"/>
        <v>0</v>
      </c>
      <c r="L212" s="166"/>
      <c r="M212" s="13"/>
      <c r="N212" s="187">
        <f t="shared" si="92"/>
        <v>0</v>
      </c>
      <c r="O212" s="187">
        <f t="shared" si="93"/>
        <v>0</v>
      </c>
      <c r="P212" s="187">
        <f t="shared" si="94"/>
        <v>0</v>
      </c>
      <c r="Q212" s="166"/>
      <c r="R212" s="13"/>
      <c r="S212" s="187">
        <f t="shared" si="95"/>
        <v>0</v>
      </c>
      <c r="T212" s="187">
        <f t="shared" si="96"/>
        <v>0</v>
      </c>
      <c r="U212" s="166"/>
      <c r="V212" s="187">
        <f t="shared" si="82"/>
        <v>0</v>
      </c>
      <c r="W212" s="187">
        <f t="shared" si="83"/>
        <v>0</v>
      </c>
      <c r="X212" s="13">
        <f t="shared" si="84"/>
        <v>0</v>
      </c>
      <c r="Y212" s="13" t="s">
        <v>29</v>
      </c>
      <c r="Z212" s="13">
        <v>45</v>
      </c>
      <c r="AA212" s="241">
        <f t="shared" si="85"/>
        <v>0</v>
      </c>
    </row>
    <row r="213" spans="1:27">
      <c r="A213" s="12">
        <v>210</v>
      </c>
      <c r="B213" s="166"/>
      <c r="C213" s="13"/>
      <c r="D213" s="187">
        <f t="shared" si="86"/>
        <v>0</v>
      </c>
      <c r="E213" s="187">
        <f t="shared" si="87"/>
        <v>0</v>
      </c>
      <c r="F213" s="187">
        <f t="shared" si="88"/>
        <v>0</v>
      </c>
      <c r="G213" s="166"/>
      <c r="H213" s="13"/>
      <c r="I213" s="187">
        <f t="shared" si="89"/>
        <v>0</v>
      </c>
      <c r="J213" s="187">
        <f t="shared" si="90"/>
        <v>0</v>
      </c>
      <c r="K213" s="187">
        <f t="shared" si="91"/>
        <v>0</v>
      </c>
      <c r="L213" s="166"/>
      <c r="M213" s="13"/>
      <c r="N213" s="187">
        <f t="shared" si="92"/>
        <v>0</v>
      </c>
      <c r="O213" s="187">
        <f t="shared" si="93"/>
        <v>0</v>
      </c>
      <c r="P213" s="187">
        <f t="shared" si="94"/>
        <v>0</v>
      </c>
      <c r="Q213" s="166"/>
      <c r="R213" s="13"/>
      <c r="S213" s="187">
        <f t="shared" si="95"/>
        <v>0</v>
      </c>
      <c r="T213" s="187">
        <f t="shared" si="96"/>
        <v>0</v>
      </c>
      <c r="U213" s="166"/>
      <c r="V213" s="187">
        <f t="shared" si="82"/>
        <v>0</v>
      </c>
      <c r="W213" s="187">
        <f t="shared" si="83"/>
        <v>0</v>
      </c>
      <c r="X213" s="13">
        <f t="shared" si="84"/>
        <v>0</v>
      </c>
      <c r="Y213" s="13" t="s">
        <v>29</v>
      </c>
      <c r="Z213" s="13">
        <v>45</v>
      </c>
      <c r="AA213" s="241">
        <f t="shared" si="85"/>
        <v>0</v>
      </c>
    </row>
    <row r="214" spans="1:27">
      <c r="A214" s="12">
        <v>211</v>
      </c>
      <c r="B214" s="166"/>
      <c r="C214" s="13"/>
      <c r="D214" s="187">
        <f t="shared" si="86"/>
        <v>0</v>
      </c>
      <c r="E214" s="187">
        <f t="shared" si="87"/>
        <v>0</v>
      </c>
      <c r="F214" s="187">
        <f t="shared" si="88"/>
        <v>0</v>
      </c>
      <c r="G214" s="166"/>
      <c r="H214" s="13"/>
      <c r="I214" s="187">
        <f t="shared" si="89"/>
        <v>0</v>
      </c>
      <c r="J214" s="187">
        <f t="shared" si="90"/>
        <v>0</v>
      </c>
      <c r="K214" s="187">
        <f t="shared" si="91"/>
        <v>0</v>
      </c>
      <c r="L214" s="166"/>
      <c r="M214" s="13"/>
      <c r="N214" s="187">
        <f t="shared" si="92"/>
        <v>0</v>
      </c>
      <c r="O214" s="187">
        <f t="shared" si="93"/>
        <v>0</v>
      </c>
      <c r="P214" s="187">
        <f t="shared" si="94"/>
        <v>0</v>
      </c>
      <c r="Q214" s="166"/>
      <c r="R214" s="13"/>
      <c r="S214" s="187">
        <f t="shared" si="95"/>
        <v>0</v>
      </c>
      <c r="T214" s="187">
        <f t="shared" si="96"/>
        <v>0</v>
      </c>
      <c r="U214" s="166"/>
      <c r="V214" s="187">
        <f t="shared" si="82"/>
        <v>0</v>
      </c>
      <c r="W214" s="187">
        <f t="shared" si="83"/>
        <v>0</v>
      </c>
      <c r="X214" s="13">
        <f t="shared" si="84"/>
        <v>0</v>
      </c>
      <c r="Y214" s="13" t="s">
        <v>29</v>
      </c>
      <c r="Z214" s="13">
        <v>45</v>
      </c>
      <c r="AA214" s="241">
        <f t="shared" si="85"/>
        <v>0</v>
      </c>
    </row>
    <row r="215" spans="1:27">
      <c r="A215" s="12">
        <v>212</v>
      </c>
      <c r="B215" s="166"/>
      <c r="C215" s="13"/>
      <c r="D215" s="187">
        <f t="shared" si="86"/>
        <v>0</v>
      </c>
      <c r="E215" s="187">
        <f t="shared" si="87"/>
        <v>0</v>
      </c>
      <c r="F215" s="187">
        <f t="shared" si="88"/>
        <v>0</v>
      </c>
      <c r="G215" s="166"/>
      <c r="H215" s="13"/>
      <c r="I215" s="187">
        <f t="shared" si="89"/>
        <v>0</v>
      </c>
      <c r="J215" s="187">
        <f t="shared" si="90"/>
        <v>0</v>
      </c>
      <c r="K215" s="187">
        <f t="shared" si="91"/>
        <v>0</v>
      </c>
      <c r="L215" s="166"/>
      <c r="M215" s="13"/>
      <c r="N215" s="187">
        <f t="shared" si="92"/>
        <v>0</v>
      </c>
      <c r="O215" s="187">
        <f t="shared" si="93"/>
        <v>0</v>
      </c>
      <c r="P215" s="187">
        <f t="shared" si="94"/>
        <v>0</v>
      </c>
      <c r="Q215" s="166"/>
      <c r="R215" s="13"/>
      <c r="S215" s="187">
        <f t="shared" si="95"/>
        <v>0</v>
      </c>
      <c r="T215" s="187">
        <f t="shared" si="96"/>
        <v>0</v>
      </c>
      <c r="U215" s="166"/>
      <c r="V215" s="187">
        <f t="shared" si="82"/>
        <v>0</v>
      </c>
      <c r="W215" s="187">
        <f t="shared" si="83"/>
        <v>0</v>
      </c>
      <c r="X215" s="13">
        <f t="shared" si="84"/>
        <v>0</v>
      </c>
      <c r="Y215" s="13" t="s">
        <v>29</v>
      </c>
      <c r="Z215" s="13">
        <v>45</v>
      </c>
      <c r="AA215" s="241">
        <f t="shared" si="85"/>
        <v>0</v>
      </c>
    </row>
    <row r="216" spans="1:27">
      <c r="A216" s="12">
        <v>213</v>
      </c>
      <c r="B216" s="166"/>
      <c r="C216" s="13"/>
      <c r="D216" s="187">
        <f t="shared" si="86"/>
        <v>0</v>
      </c>
      <c r="E216" s="187">
        <f t="shared" si="87"/>
        <v>0</v>
      </c>
      <c r="F216" s="187">
        <f t="shared" si="88"/>
        <v>0</v>
      </c>
      <c r="G216" s="166"/>
      <c r="H216" s="13"/>
      <c r="I216" s="187">
        <f t="shared" si="89"/>
        <v>0</v>
      </c>
      <c r="J216" s="187">
        <f t="shared" si="90"/>
        <v>0</v>
      </c>
      <c r="K216" s="187">
        <f t="shared" si="91"/>
        <v>0</v>
      </c>
      <c r="L216" s="166"/>
      <c r="M216" s="13"/>
      <c r="N216" s="187">
        <f t="shared" si="92"/>
        <v>0</v>
      </c>
      <c r="O216" s="187">
        <f t="shared" si="93"/>
        <v>0</v>
      </c>
      <c r="P216" s="187">
        <f t="shared" si="94"/>
        <v>0</v>
      </c>
      <c r="Q216" s="166"/>
      <c r="R216" s="13"/>
      <c r="S216" s="187">
        <f t="shared" si="95"/>
        <v>0</v>
      </c>
      <c r="T216" s="187">
        <f t="shared" si="96"/>
        <v>0</v>
      </c>
      <c r="U216" s="166"/>
      <c r="V216" s="187">
        <f t="shared" si="82"/>
        <v>0</v>
      </c>
      <c r="W216" s="187">
        <f t="shared" si="83"/>
        <v>0</v>
      </c>
      <c r="X216" s="13">
        <f t="shared" si="84"/>
        <v>0</v>
      </c>
      <c r="Y216" s="13" t="s">
        <v>29</v>
      </c>
      <c r="Z216" s="13">
        <v>45</v>
      </c>
      <c r="AA216" s="241">
        <f t="shared" si="85"/>
        <v>0</v>
      </c>
    </row>
    <row r="217" spans="1:27">
      <c r="A217" s="12">
        <v>214</v>
      </c>
      <c r="B217" s="166"/>
      <c r="C217" s="13"/>
      <c r="D217" s="187">
        <f t="shared" si="86"/>
        <v>0</v>
      </c>
      <c r="E217" s="187">
        <f t="shared" si="87"/>
        <v>0</v>
      </c>
      <c r="F217" s="187">
        <f t="shared" si="88"/>
        <v>0</v>
      </c>
      <c r="G217" s="166"/>
      <c r="H217" s="13"/>
      <c r="I217" s="187">
        <f t="shared" si="89"/>
        <v>0</v>
      </c>
      <c r="J217" s="187">
        <f t="shared" si="90"/>
        <v>0</v>
      </c>
      <c r="K217" s="187">
        <f t="shared" si="91"/>
        <v>0</v>
      </c>
      <c r="L217" s="166"/>
      <c r="M217" s="13"/>
      <c r="N217" s="187">
        <f t="shared" si="92"/>
        <v>0</v>
      </c>
      <c r="O217" s="187">
        <f t="shared" si="93"/>
        <v>0</v>
      </c>
      <c r="P217" s="187">
        <f t="shared" si="94"/>
        <v>0</v>
      </c>
      <c r="Q217" s="166"/>
      <c r="R217" s="13"/>
      <c r="S217" s="187">
        <f t="shared" si="95"/>
        <v>0</v>
      </c>
      <c r="T217" s="187">
        <f t="shared" si="96"/>
        <v>0</v>
      </c>
      <c r="U217" s="166"/>
      <c r="V217" s="187">
        <f t="shared" si="82"/>
        <v>0</v>
      </c>
      <c r="W217" s="187">
        <f t="shared" si="83"/>
        <v>0</v>
      </c>
      <c r="X217" s="13">
        <f t="shared" si="84"/>
        <v>0</v>
      </c>
      <c r="Y217" s="13" t="s">
        <v>29</v>
      </c>
      <c r="Z217" s="13">
        <v>45</v>
      </c>
      <c r="AA217" s="241">
        <f t="shared" si="85"/>
        <v>0</v>
      </c>
    </row>
    <row r="218" spans="1:27">
      <c r="A218" s="12">
        <v>215</v>
      </c>
      <c r="B218" s="166"/>
      <c r="C218" s="13"/>
      <c r="D218" s="187">
        <f t="shared" si="86"/>
        <v>0</v>
      </c>
      <c r="E218" s="187">
        <f t="shared" si="87"/>
        <v>0</v>
      </c>
      <c r="F218" s="187">
        <f t="shared" si="88"/>
        <v>0</v>
      </c>
      <c r="G218" s="166"/>
      <c r="H218" s="13"/>
      <c r="I218" s="187">
        <f t="shared" si="89"/>
        <v>0</v>
      </c>
      <c r="J218" s="187">
        <f t="shared" si="90"/>
        <v>0</v>
      </c>
      <c r="K218" s="187">
        <f t="shared" si="91"/>
        <v>0</v>
      </c>
      <c r="L218" s="166"/>
      <c r="M218" s="13"/>
      <c r="N218" s="187">
        <f t="shared" si="92"/>
        <v>0</v>
      </c>
      <c r="O218" s="187">
        <f t="shared" si="93"/>
        <v>0</v>
      </c>
      <c r="P218" s="187">
        <f t="shared" si="94"/>
        <v>0</v>
      </c>
      <c r="Q218" s="166"/>
      <c r="R218" s="13"/>
      <c r="S218" s="187">
        <f t="shared" si="95"/>
        <v>0</v>
      </c>
      <c r="T218" s="187">
        <f t="shared" si="96"/>
        <v>0</v>
      </c>
      <c r="U218" s="166"/>
      <c r="V218" s="187">
        <f t="shared" si="82"/>
        <v>0</v>
      </c>
      <c r="W218" s="187">
        <f t="shared" si="83"/>
        <v>0</v>
      </c>
      <c r="X218" s="13">
        <f t="shared" si="84"/>
        <v>0</v>
      </c>
      <c r="Y218" s="13" t="s">
        <v>29</v>
      </c>
      <c r="Z218" s="13">
        <v>45</v>
      </c>
      <c r="AA218" s="241">
        <f t="shared" si="85"/>
        <v>0</v>
      </c>
    </row>
    <row r="219" spans="1:27">
      <c r="A219" s="12">
        <v>216</v>
      </c>
      <c r="B219" s="166"/>
      <c r="C219" s="13"/>
      <c r="D219" s="187">
        <f t="shared" si="86"/>
        <v>0</v>
      </c>
      <c r="E219" s="187">
        <f t="shared" si="87"/>
        <v>0</v>
      </c>
      <c r="F219" s="187">
        <f t="shared" si="88"/>
        <v>0</v>
      </c>
      <c r="G219" s="166"/>
      <c r="H219" s="13"/>
      <c r="I219" s="187">
        <f t="shared" si="89"/>
        <v>0</v>
      </c>
      <c r="J219" s="187">
        <f t="shared" si="90"/>
        <v>0</v>
      </c>
      <c r="K219" s="187">
        <f t="shared" si="91"/>
        <v>0</v>
      </c>
      <c r="L219" s="166"/>
      <c r="M219" s="13"/>
      <c r="N219" s="187">
        <f t="shared" si="92"/>
        <v>0</v>
      </c>
      <c r="O219" s="187">
        <f t="shared" si="93"/>
        <v>0</v>
      </c>
      <c r="P219" s="187">
        <f t="shared" si="94"/>
        <v>0</v>
      </c>
      <c r="Q219" s="166"/>
      <c r="R219" s="13"/>
      <c r="S219" s="187">
        <f t="shared" si="95"/>
        <v>0</v>
      </c>
      <c r="T219" s="187">
        <f t="shared" si="96"/>
        <v>0</v>
      </c>
      <c r="U219" s="166"/>
      <c r="V219" s="187">
        <f t="shared" si="82"/>
        <v>0</v>
      </c>
      <c r="W219" s="187">
        <f t="shared" si="83"/>
        <v>0</v>
      </c>
      <c r="X219" s="13">
        <f t="shared" si="84"/>
        <v>0</v>
      </c>
      <c r="Y219" s="13" t="s">
        <v>29</v>
      </c>
      <c r="Z219" s="13">
        <v>45</v>
      </c>
      <c r="AA219" s="241">
        <f t="shared" si="85"/>
        <v>0</v>
      </c>
    </row>
    <row r="220" spans="1:27">
      <c r="A220" s="12">
        <v>217</v>
      </c>
      <c r="B220" s="166"/>
      <c r="C220" s="13"/>
      <c r="D220" s="187">
        <f t="shared" si="86"/>
        <v>0</v>
      </c>
      <c r="E220" s="187">
        <f t="shared" si="87"/>
        <v>0</v>
      </c>
      <c r="F220" s="187">
        <f t="shared" si="88"/>
        <v>0</v>
      </c>
      <c r="G220" s="166"/>
      <c r="H220" s="13"/>
      <c r="I220" s="187">
        <f t="shared" si="89"/>
        <v>0</v>
      </c>
      <c r="J220" s="187">
        <f t="shared" si="90"/>
        <v>0</v>
      </c>
      <c r="K220" s="187">
        <f t="shared" si="91"/>
        <v>0</v>
      </c>
      <c r="L220" s="166"/>
      <c r="M220" s="13"/>
      <c r="N220" s="187">
        <f t="shared" si="92"/>
        <v>0</v>
      </c>
      <c r="O220" s="187">
        <f t="shared" si="93"/>
        <v>0</v>
      </c>
      <c r="P220" s="187">
        <f t="shared" si="94"/>
        <v>0</v>
      </c>
      <c r="Q220" s="166"/>
      <c r="R220" s="13"/>
      <c r="S220" s="187">
        <f t="shared" si="95"/>
        <v>0</v>
      </c>
      <c r="T220" s="187">
        <f t="shared" si="96"/>
        <v>0</v>
      </c>
      <c r="U220" s="166"/>
      <c r="V220" s="187">
        <f t="shared" si="82"/>
        <v>0</v>
      </c>
      <c r="W220" s="187">
        <f t="shared" si="83"/>
        <v>0</v>
      </c>
      <c r="X220" s="13">
        <f t="shared" si="84"/>
        <v>0</v>
      </c>
      <c r="Y220" s="13" t="s">
        <v>29</v>
      </c>
      <c r="Z220" s="13">
        <v>45</v>
      </c>
      <c r="AA220" s="241">
        <f t="shared" si="85"/>
        <v>0</v>
      </c>
    </row>
    <row r="221" spans="1:27">
      <c r="A221" s="12">
        <v>218</v>
      </c>
      <c r="B221" s="166"/>
      <c r="C221" s="13"/>
      <c r="D221" s="187">
        <f t="shared" si="86"/>
        <v>0</v>
      </c>
      <c r="E221" s="187">
        <f t="shared" si="87"/>
        <v>0</v>
      </c>
      <c r="F221" s="187">
        <f t="shared" si="88"/>
        <v>0</v>
      </c>
      <c r="G221" s="166"/>
      <c r="H221" s="13"/>
      <c r="I221" s="187">
        <f t="shared" si="89"/>
        <v>0</v>
      </c>
      <c r="J221" s="187">
        <f t="shared" si="90"/>
        <v>0</v>
      </c>
      <c r="K221" s="187">
        <f t="shared" si="91"/>
        <v>0</v>
      </c>
      <c r="L221" s="166"/>
      <c r="M221" s="13"/>
      <c r="N221" s="187">
        <f t="shared" si="92"/>
        <v>0</v>
      </c>
      <c r="O221" s="187">
        <f t="shared" si="93"/>
        <v>0</v>
      </c>
      <c r="P221" s="187">
        <f t="shared" si="94"/>
        <v>0</v>
      </c>
      <c r="Q221" s="166"/>
      <c r="R221" s="13"/>
      <c r="S221" s="187">
        <f t="shared" si="95"/>
        <v>0</v>
      </c>
      <c r="T221" s="187">
        <f t="shared" si="96"/>
        <v>0</v>
      </c>
      <c r="U221" s="166"/>
      <c r="V221" s="187">
        <f t="shared" si="82"/>
        <v>0</v>
      </c>
      <c r="W221" s="187">
        <f t="shared" si="83"/>
        <v>0</v>
      </c>
      <c r="X221" s="13">
        <f t="shared" si="84"/>
        <v>0</v>
      </c>
      <c r="Y221" s="13" t="s">
        <v>29</v>
      </c>
      <c r="Z221" s="13">
        <v>45</v>
      </c>
      <c r="AA221" s="241">
        <f t="shared" si="85"/>
        <v>0</v>
      </c>
    </row>
    <row r="222" spans="1:27">
      <c r="A222" s="12">
        <v>219</v>
      </c>
      <c r="B222" s="166"/>
      <c r="C222" s="13"/>
      <c r="D222" s="187">
        <f t="shared" si="86"/>
        <v>0</v>
      </c>
      <c r="E222" s="187">
        <f t="shared" si="87"/>
        <v>0</v>
      </c>
      <c r="F222" s="187">
        <f t="shared" si="88"/>
        <v>0</v>
      </c>
      <c r="G222" s="166"/>
      <c r="H222" s="13"/>
      <c r="I222" s="187">
        <f t="shared" si="89"/>
        <v>0</v>
      </c>
      <c r="J222" s="187">
        <f t="shared" si="90"/>
        <v>0</v>
      </c>
      <c r="K222" s="187">
        <f t="shared" si="91"/>
        <v>0</v>
      </c>
      <c r="L222" s="166"/>
      <c r="M222" s="13"/>
      <c r="N222" s="187">
        <f t="shared" si="92"/>
        <v>0</v>
      </c>
      <c r="O222" s="187">
        <f t="shared" si="93"/>
        <v>0</v>
      </c>
      <c r="P222" s="187">
        <f t="shared" si="94"/>
        <v>0</v>
      </c>
      <c r="Q222" s="166"/>
      <c r="R222" s="13"/>
      <c r="S222" s="187">
        <f t="shared" si="95"/>
        <v>0</v>
      </c>
      <c r="T222" s="187">
        <f t="shared" si="96"/>
        <v>0</v>
      </c>
      <c r="U222" s="166"/>
      <c r="V222" s="187">
        <f t="shared" si="82"/>
        <v>0</v>
      </c>
      <c r="W222" s="187">
        <f t="shared" si="83"/>
        <v>0</v>
      </c>
      <c r="X222" s="13">
        <f t="shared" si="84"/>
        <v>0</v>
      </c>
      <c r="Y222" s="13" t="s">
        <v>29</v>
      </c>
      <c r="Z222" s="13">
        <v>45</v>
      </c>
      <c r="AA222" s="241">
        <f t="shared" si="85"/>
        <v>0</v>
      </c>
    </row>
    <row r="223" spans="1:27">
      <c r="A223" s="12">
        <v>220</v>
      </c>
      <c r="B223" s="166"/>
      <c r="C223" s="13"/>
      <c r="D223" s="187">
        <f t="shared" si="86"/>
        <v>0</v>
      </c>
      <c r="E223" s="187">
        <f t="shared" si="87"/>
        <v>0</v>
      </c>
      <c r="F223" s="187">
        <f t="shared" si="88"/>
        <v>0</v>
      </c>
      <c r="G223" s="166"/>
      <c r="H223" s="13"/>
      <c r="I223" s="187">
        <f t="shared" si="89"/>
        <v>0</v>
      </c>
      <c r="J223" s="187">
        <f t="shared" si="90"/>
        <v>0</v>
      </c>
      <c r="K223" s="187">
        <f t="shared" si="91"/>
        <v>0</v>
      </c>
      <c r="L223" s="166"/>
      <c r="M223" s="13"/>
      <c r="N223" s="187">
        <f t="shared" si="92"/>
        <v>0</v>
      </c>
      <c r="O223" s="187">
        <f t="shared" si="93"/>
        <v>0</v>
      </c>
      <c r="P223" s="187">
        <f t="shared" si="94"/>
        <v>0</v>
      </c>
      <c r="Q223" s="166"/>
      <c r="R223" s="13"/>
      <c r="S223" s="187">
        <f t="shared" si="95"/>
        <v>0</v>
      </c>
      <c r="T223" s="187">
        <f t="shared" si="96"/>
        <v>0</v>
      </c>
      <c r="U223" s="166"/>
      <c r="V223" s="187">
        <f t="shared" si="82"/>
        <v>0</v>
      </c>
      <c r="W223" s="187">
        <f t="shared" si="83"/>
        <v>0</v>
      </c>
      <c r="X223" s="13">
        <f t="shared" si="84"/>
        <v>0</v>
      </c>
      <c r="Y223" s="13" t="s">
        <v>29</v>
      </c>
      <c r="Z223" s="13">
        <v>45</v>
      </c>
      <c r="AA223" s="241">
        <f t="shared" si="85"/>
        <v>0</v>
      </c>
    </row>
    <row r="224" spans="1:27">
      <c r="A224" s="12">
        <v>221</v>
      </c>
      <c r="B224" s="166"/>
      <c r="C224" s="13"/>
      <c r="D224" s="187">
        <f t="shared" si="86"/>
        <v>0</v>
      </c>
      <c r="E224" s="187">
        <f t="shared" si="87"/>
        <v>0</v>
      </c>
      <c r="F224" s="187">
        <f t="shared" si="88"/>
        <v>0</v>
      </c>
      <c r="G224" s="166"/>
      <c r="H224" s="13"/>
      <c r="I224" s="187">
        <f t="shared" si="89"/>
        <v>0</v>
      </c>
      <c r="J224" s="187">
        <f t="shared" si="90"/>
        <v>0</v>
      </c>
      <c r="K224" s="187">
        <f t="shared" si="91"/>
        <v>0</v>
      </c>
      <c r="L224" s="166"/>
      <c r="M224" s="13"/>
      <c r="N224" s="187">
        <f t="shared" si="92"/>
        <v>0</v>
      </c>
      <c r="O224" s="187">
        <f t="shared" si="93"/>
        <v>0</v>
      </c>
      <c r="P224" s="187">
        <f t="shared" si="94"/>
        <v>0</v>
      </c>
      <c r="Q224" s="166"/>
      <c r="R224" s="13"/>
      <c r="S224" s="187">
        <f t="shared" si="95"/>
        <v>0</v>
      </c>
      <c r="T224" s="187">
        <f t="shared" si="96"/>
        <v>0</v>
      </c>
      <c r="U224" s="166"/>
      <c r="V224" s="187">
        <f t="shared" si="82"/>
        <v>0</v>
      </c>
      <c r="W224" s="187">
        <f t="shared" si="83"/>
        <v>0</v>
      </c>
      <c r="X224" s="13">
        <f t="shared" si="84"/>
        <v>0</v>
      </c>
      <c r="Y224" s="13" t="s">
        <v>29</v>
      </c>
      <c r="Z224" s="13">
        <v>45</v>
      </c>
      <c r="AA224" s="241">
        <f t="shared" si="85"/>
        <v>0</v>
      </c>
    </row>
    <row r="225" spans="1:27">
      <c r="A225" s="12">
        <v>222</v>
      </c>
      <c r="B225" s="166"/>
      <c r="C225" s="13"/>
      <c r="D225" s="187">
        <f t="shared" si="86"/>
        <v>0</v>
      </c>
      <c r="E225" s="187">
        <f t="shared" si="87"/>
        <v>0</v>
      </c>
      <c r="F225" s="187">
        <f t="shared" si="88"/>
        <v>0</v>
      </c>
      <c r="G225" s="166"/>
      <c r="H225" s="13"/>
      <c r="I225" s="187">
        <f t="shared" si="89"/>
        <v>0</v>
      </c>
      <c r="J225" s="187">
        <f t="shared" si="90"/>
        <v>0</v>
      </c>
      <c r="K225" s="187">
        <f t="shared" si="91"/>
        <v>0</v>
      </c>
      <c r="L225" s="166"/>
      <c r="M225" s="13"/>
      <c r="N225" s="187">
        <f t="shared" si="92"/>
        <v>0</v>
      </c>
      <c r="O225" s="187">
        <f t="shared" si="93"/>
        <v>0</v>
      </c>
      <c r="P225" s="187">
        <f t="shared" si="94"/>
        <v>0</v>
      </c>
      <c r="Q225" s="166"/>
      <c r="R225" s="13"/>
      <c r="S225" s="187">
        <f t="shared" si="95"/>
        <v>0</v>
      </c>
      <c r="T225" s="187">
        <f t="shared" si="96"/>
        <v>0</v>
      </c>
      <c r="U225" s="166"/>
      <c r="V225" s="187">
        <f t="shared" si="82"/>
        <v>0</v>
      </c>
      <c r="W225" s="187">
        <f t="shared" si="83"/>
        <v>0</v>
      </c>
      <c r="X225" s="13">
        <f t="shared" si="84"/>
        <v>0</v>
      </c>
      <c r="Y225" s="13" t="s">
        <v>29</v>
      </c>
      <c r="Z225" s="13">
        <v>45</v>
      </c>
      <c r="AA225" s="241">
        <f t="shared" si="85"/>
        <v>0</v>
      </c>
    </row>
    <row r="226" spans="1:27">
      <c r="A226" s="12">
        <v>223</v>
      </c>
      <c r="B226" s="166"/>
      <c r="C226" s="13"/>
      <c r="D226" s="187">
        <f t="shared" si="86"/>
        <v>0</v>
      </c>
      <c r="E226" s="187">
        <f t="shared" si="87"/>
        <v>0</v>
      </c>
      <c r="F226" s="187">
        <f t="shared" si="88"/>
        <v>0</v>
      </c>
      <c r="G226" s="166"/>
      <c r="H226" s="13"/>
      <c r="I226" s="187">
        <f t="shared" si="89"/>
        <v>0</v>
      </c>
      <c r="J226" s="187">
        <f t="shared" si="90"/>
        <v>0</v>
      </c>
      <c r="K226" s="187">
        <f t="shared" si="91"/>
        <v>0</v>
      </c>
      <c r="L226" s="166"/>
      <c r="M226" s="13"/>
      <c r="N226" s="187">
        <f t="shared" si="92"/>
        <v>0</v>
      </c>
      <c r="O226" s="187">
        <f t="shared" si="93"/>
        <v>0</v>
      </c>
      <c r="P226" s="187">
        <f t="shared" si="94"/>
        <v>0</v>
      </c>
      <c r="Q226" s="166"/>
      <c r="R226" s="13"/>
      <c r="S226" s="187">
        <f t="shared" si="95"/>
        <v>0</v>
      </c>
      <c r="T226" s="187">
        <f t="shared" si="96"/>
        <v>0</v>
      </c>
      <c r="U226" s="166"/>
      <c r="V226" s="187">
        <f t="shared" si="82"/>
        <v>0</v>
      </c>
      <c r="W226" s="187">
        <f t="shared" si="83"/>
        <v>0</v>
      </c>
      <c r="X226" s="13">
        <f t="shared" si="84"/>
        <v>0</v>
      </c>
      <c r="Y226" s="13" t="s">
        <v>29</v>
      </c>
      <c r="Z226" s="13">
        <v>45</v>
      </c>
      <c r="AA226" s="241">
        <f t="shared" si="85"/>
        <v>0</v>
      </c>
    </row>
    <row r="227" spans="1:27">
      <c r="A227" s="12">
        <v>224</v>
      </c>
      <c r="B227" s="166"/>
      <c r="C227" s="13"/>
      <c r="D227" s="187">
        <f t="shared" si="86"/>
        <v>0</v>
      </c>
      <c r="E227" s="187">
        <f t="shared" si="87"/>
        <v>0</v>
      </c>
      <c r="F227" s="187">
        <f t="shared" si="88"/>
        <v>0</v>
      </c>
      <c r="G227" s="166"/>
      <c r="H227" s="13"/>
      <c r="I227" s="187">
        <f t="shared" si="89"/>
        <v>0</v>
      </c>
      <c r="J227" s="187">
        <f t="shared" si="90"/>
        <v>0</v>
      </c>
      <c r="K227" s="187">
        <f t="shared" si="91"/>
        <v>0</v>
      </c>
      <c r="L227" s="166"/>
      <c r="M227" s="13"/>
      <c r="N227" s="187">
        <f t="shared" si="92"/>
        <v>0</v>
      </c>
      <c r="O227" s="187">
        <f t="shared" si="93"/>
        <v>0</v>
      </c>
      <c r="P227" s="187">
        <f t="shared" si="94"/>
        <v>0</v>
      </c>
      <c r="Q227" s="166"/>
      <c r="R227" s="13"/>
      <c r="S227" s="187">
        <f t="shared" si="95"/>
        <v>0</v>
      </c>
      <c r="T227" s="187">
        <f t="shared" si="96"/>
        <v>0</v>
      </c>
      <c r="U227" s="166"/>
      <c r="V227" s="187">
        <f t="shared" si="82"/>
        <v>0</v>
      </c>
      <c r="W227" s="187">
        <f t="shared" si="83"/>
        <v>0</v>
      </c>
      <c r="X227" s="13">
        <f t="shared" si="84"/>
        <v>0</v>
      </c>
      <c r="Y227" s="13" t="s">
        <v>29</v>
      </c>
      <c r="Z227" s="13">
        <v>45</v>
      </c>
      <c r="AA227" s="241">
        <f t="shared" si="85"/>
        <v>0</v>
      </c>
    </row>
    <row r="228" spans="1:27">
      <c r="A228" s="12">
        <v>225</v>
      </c>
      <c r="B228" s="166"/>
      <c r="C228" s="13"/>
      <c r="D228" s="187">
        <f t="shared" si="86"/>
        <v>0</v>
      </c>
      <c r="E228" s="187">
        <f t="shared" si="87"/>
        <v>0</v>
      </c>
      <c r="F228" s="187">
        <f t="shared" si="88"/>
        <v>0</v>
      </c>
      <c r="G228" s="166"/>
      <c r="H228" s="13"/>
      <c r="I228" s="187">
        <f t="shared" si="89"/>
        <v>0</v>
      </c>
      <c r="J228" s="187">
        <f t="shared" si="90"/>
        <v>0</v>
      </c>
      <c r="K228" s="187">
        <f t="shared" si="91"/>
        <v>0</v>
      </c>
      <c r="L228" s="166"/>
      <c r="M228" s="13"/>
      <c r="N228" s="187">
        <f t="shared" si="92"/>
        <v>0</v>
      </c>
      <c r="O228" s="187">
        <f t="shared" si="93"/>
        <v>0</v>
      </c>
      <c r="P228" s="187">
        <f t="shared" si="94"/>
        <v>0</v>
      </c>
      <c r="Q228" s="166"/>
      <c r="R228" s="13"/>
      <c r="S228" s="187">
        <f t="shared" si="95"/>
        <v>0</v>
      </c>
      <c r="T228" s="187">
        <f t="shared" si="96"/>
        <v>0</v>
      </c>
      <c r="U228" s="166"/>
      <c r="V228" s="187">
        <f t="shared" si="82"/>
        <v>0</v>
      </c>
      <c r="W228" s="187">
        <f t="shared" si="83"/>
        <v>0</v>
      </c>
      <c r="X228" s="13">
        <f t="shared" si="84"/>
        <v>0</v>
      </c>
      <c r="Y228" s="13" t="s">
        <v>29</v>
      </c>
      <c r="Z228" s="13">
        <v>45</v>
      </c>
      <c r="AA228" s="241">
        <f t="shared" si="85"/>
        <v>0</v>
      </c>
    </row>
    <row r="229" spans="1:27">
      <c r="A229" s="12">
        <v>226</v>
      </c>
      <c r="B229" s="166"/>
      <c r="C229" s="13"/>
      <c r="D229" s="187">
        <f t="shared" si="86"/>
        <v>0</v>
      </c>
      <c r="E229" s="187">
        <f t="shared" si="87"/>
        <v>0</v>
      </c>
      <c r="F229" s="187">
        <f t="shared" si="88"/>
        <v>0</v>
      </c>
      <c r="G229" s="166"/>
      <c r="H229" s="13"/>
      <c r="I229" s="187">
        <f t="shared" si="89"/>
        <v>0</v>
      </c>
      <c r="J229" s="187">
        <f t="shared" si="90"/>
        <v>0</v>
      </c>
      <c r="K229" s="187">
        <f t="shared" si="91"/>
        <v>0</v>
      </c>
      <c r="L229" s="166"/>
      <c r="M229" s="13"/>
      <c r="N229" s="187">
        <f t="shared" si="92"/>
        <v>0</v>
      </c>
      <c r="O229" s="187">
        <f t="shared" si="93"/>
        <v>0</v>
      </c>
      <c r="P229" s="187">
        <f t="shared" si="94"/>
        <v>0</v>
      </c>
      <c r="Q229" s="166"/>
      <c r="R229" s="13"/>
      <c r="S229" s="187">
        <f t="shared" si="95"/>
        <v>0</v>
      </c>
      <c r="T229" s="187">
        <f t="shared" si="96"/>
        <v>0</v>
      </c>
      <c r="U229" s="166"/>
      <c r="V229" s="187">
        <f t="shared" si="82"/>
        <v>0</v>
      </c>
      <c r="W229" s="187">
        <f t="shared" si="83"/>
        <v>0</v>
      </c>
      <c r="X229" s="13">
        <f t="shared" si="84"/>
        <v>0</v>
      </c>
      <c r="Y229" s="13" t="s">
        <v>29</v>
      </c>
      <c r="Z229" s="13">
        <v>45</v>
      </c>
      <c r="AA229" s="241">
        <f t="shared" si="85"/>
        <v>0</v>
      </c>
    </row>
    <row r="230" spans="1:27">
      <c r="A230" s="12">
        <v>227</v>
      </c>
      <c r="B230" s="166"/>
      <c r="C230" s="13"/>
      <c r="D230" s="187">
        <f t="shared" si="86"/>
        <v>0</v>
      </c>
      <c r="E230" s="187">
        <f t="shared" si="87"/>
        <v>0</v>
      </c>
      <c r="F230" s="187">
        <f t="shared" si="88"/>
        <v>0</v>
      </c>
      <c r="G230" s="166"/>
      <c r="H230" s="13"/>
      <c r="I230" s="187">
        <f t="shared" si="89"/>
        <v>0</v>
      </c>
      <c r="J230" s="187">
        <f t="shared" si="90"/>
        <v>0</v>
      </c>
      <c r="K230" s="187">
        <f t="shared" si="91"/>
        <v>0</v>
      </c>
      <c r="L230" s="166"/>
      <c r="M230" s="13"/>
      <c r="N230" s="187">
        <f t="shared" si="92"/>
        <v>0</v>
      </c>
      <c r="O230" s="187">
        <f t="shared" si="93"/>
        <v>0</v>
      </c>
      <c r="P230" s="187">
        <f t="shared" si="94"/>
        <v>0</v>
      </c>
      <c r="Q230" s="166"/>
      <c r="R230" s="13"/>
      <c r="S230" s="187">
        <f t="shared" si="95"/>
        <v>0</v>
      </c>
      <c r="T230" s="187">
        <f t="shared" si="96"/>
        <v>0</v>
      </c>
      <c r="U230" s="166"/>
      <c r="V230" s="187">
        <f t="shared" si="82"/>
        <v>0</v>
      </c>
      <c r="W230" s="187">
        <f t="shared" si="83"/>
        <v>0</v>
      </c>
      <c r="X230" s="13">
        <f t="shared" si="84"/>
        <v>0</v>
      </c>
      <c r="Y230" s="13" t="s">
        <v>29</v>
      </c>
      <c r="Z230" s="13">
        <v>45</v>
      </c>
      <c r="AA230" s="241">
        <f t="shared" si="85"/>
        <v>0</v>
      </c>
    </row>
    <row r="231" spans="1:27">
      <c r="A231" s="12">
        <v>228</v>
      </c>
      <c r="B231" s="166"/>
      <c r="C231" s="13"/>
      <c r="D231" s="187">
        <f t="shared" si="86"/>
        <v>0</v>
      </c>
      <c r="E231" s="187">
        <f t="shared" si="87"/>
        <v>0</v>
      </c>
      <c r="F231" s="187">
        <f t="shared" si="88"/>
        <v>0</v>
      </c>
      <c r="G231" s="166"/>
      <c r="H231" s="13"/>
      <c r="I231" s="187">
        <f t="shared" si="89"/>
        <v>0</v>
      </c>
      <c r="J231" s="187">
        <f t="shared" si="90"/>
        <v>0</v>
      </c>
      <c r="K231" s="187">
        <f t="shared" si="91"/>
        <v>0</v>
      </c>
      <c r="L231" s="166"/>
      <c r="M231" s="13"/>
      <c r="N231" s="187">
        <f t="shared" si="92"/>
        <v>0</v>
      </c>
      <c r="O231" s="187">
        <f t="shared" si="93"/>
        <v>0</v>
      </c>
      <c r="P231" s="187">
        <f t="shared" si="94"/>
        <v>0</v>
      </c>
      <c r="Q231" s="166"/>
      <c r="R231" s="13"/>
      <c r="S231" s="187">
        <f t="shared" si="95"/>
        <v>0</v>
      </c>
      <c r="T231" s="187">
        <f t="shared" si="96"/>
        <v>0</v>
      </c>
      <c r="U231" s="166"/>
      <c r="V231" s="187">
        <f t="shared" si="82"/>
        <v>0</v>
      </c>
      <c r="W231" s="187">
        <f t="shared" si="83"/>
        <v>0</v>
      </c>
      <c r="X231" s="13">
        <f t="shared" si="84"/>
        <v>0</v>
      </c>
      <c r="Y231" s="13" t="s">
        <v>29</v>
      </c>
      <c r="Z231" s="13">
        <v>45</v>
      </c>
      <c r="AA231" s="241">
        <f t="shared" si="85"/>
        <v>0</v>
      </c>
    </row>
    <row r="232" spans="1:27">
      <c r="A232" s="12">
        <v>229</v>
      </c>
      <c r="B232" s="166"/>
      <c r="C232" s="13"/>
      <c r="D232" s="187">
        <f t="shared" si="86"/>
        <v>0</v>
      </c>
      <c r="E232" s="187">
        <f t="shared" si="87"/>
        <v>0</v>
      </c>
      <c r="F232" s="187">
        <f t="shared" si="88"/>
        <v>0</v>
      </c>
      <c r="G232" s="166"/>
      <c r="H232" s="13"/>
      <c r="I232" s="187">
        <f t="shared" si="89"/>
        <v>0</v>
      </c>
      <c r="J232" s="187">
        <f t="shared" si="90"/>
        <v>0</v>
      </c>
      <c r="K232" s="187">
        <f t="shared" si="91"/>
        <v>0</v>
      </c>
      <c r="L232" s="166"/>
      <c r="M232" s="13"/>
      <c r="N232" s="187">
        <f t="shared" si="92"/>
        <v>0</v>
      </c>
      <c r="O232" s="187">
        <f t="shared" si="93"/>
        <v>0</v>
      </c>
      <c r="P232" s="187">
        <f t="shared" si="94"/>
        <v>0</v>
      </c>
      <c r="Q232" s="166"/>
      <c r="R232" s="13"/>
      <c r="S232" s="187">
        <f t="shared" si="95"/>
        <v>0</v>
      </c>
      <c r="T232" s="187">
        <f t="shared" si="96"/>
        <v>0</v>
      </c>
      <c r="U232" s="166"/>
      <c r="V232" s="187">
        <f t="shared" si="82"/>
        <v>0</v>
      </c>
      <c r="W232" s="187">
        <f t="shared" si="83"/>
        <v>0</v>
      </c>
      <c r="X232" s="13">
        <f t="shared" si="84"/>
        <v>0</v>
      </c>
      <c r="Y232" s="13" t="s">
        <v>29</v>
      </c>
      <c r="Z232" s="13">
        <v>45</v>
      </c>
      <c r="AA232" s="241">
        <f t="shared" si="85"/>
        <v>0</v>
      </c>
    </row>
    <row r="233" spans="1:27">
      <c r="A233" s="12">
        <v>230</v>
      </c>
      <c r="B233" s="166"/>
      <c r="C233" s="13"/>
      <c r="D233" s="187">
        <f t="shared" si="86"/>
        <v>0</v>
      </c>
      <c r="E233" s="187">
        <f t="shared" si="87"/>
        <v>0</v>
      </c>
      <c r="F233" s="187">
        <f t="shared" si="88"/>
        <v>0</v>
      </c>
      <c r="G233" s="166"/>
      <c r="H233" s="13"/>
      <c r="I233" s="187">
        <f t="shared" si="89"/>
        <v>0</v>
      </c>
      <c r="J233" s="187">
        <f t="shared" si="90"/>
        <v>0</v>
      </c>
      <c r="K233" s="187">
        <f t="shared" si="91"/>
        <v>0</v>
      </c>
      <c r="L233" s="166"/>
      <c r="M233" s="13"/>
      <c r="N233" s="187">
        <f t="shared" si="92"/>
        <v>0</v>
      </c>
      <c r="O233" s="187">
        <f t="shared" si="93"/>
        <v>0</v>
      </c>
      <c r="P233" s="187">
        <f t="shared" si="94"/>
        <v>0</v>
      </c>
      <c r="Q233" s="166"/>
      <c r="R233" s="13"/>
      <c r="S233" s="187">
        <f t="shared" si="95"/>
        <v>0</v>
      </c>
      <c r="T233" s="187">
        <f t="shared" si="96"/>
        <v>0</v>
      </c>
      <c r="U233" s="166"/>
      <c r="V233" s="187">
        <f t="shared" si="82"/>
        <v>0</v>
      </c>
      <c r="W233" s="187">
        <f t="shared" si="83"/>
        <v>0</v>
      </c>
      <c r="X233" s="13">
        <f t="shared" si="84"/>
        <v>0</v>
      </c>
      <c r="Y233" s="13" t="s">
        <v>29</v>
      </c>
      <c r="Z233" s="13">
        <v>45</v>
      </c>
      <c r="AA233" s="241">
        <f t="shared" si="85"/>
        <v>0</v>
      </c>
    </row>
    <row r="234" spans="1:27">
      <c r="A234" s="12">
        <v>231</v>
      </c>
      <c r="B234" s="166"/>
      <c r="C234" s="13"/>
      <c r="D234" s="187">
        <f t="shared" si="86"/>
        <v>0</v>
      </c>
      <c r="E234" s="187">
        <f t="shared" si="87"/>
        <v>0</v>
      </c>
      <c r="F234" s="187">
        <f t="shared" si="88"/>
        <v>0</v>
      </c>
      <c r="G234" s="166"/>
      <c r="H234" s="13"/>
      <c r="I234" s="187">
        <f t="shared" si="89"/>
        <v>0</v>
      </c>
      <c r="J234" s="187">
        <f t="shared" si="90"/>
        <v>0</v>
      </c>
      <c r="K234" s="187">
        <f t="shared" si="91"/>
        <v>0</v>
      </c>
      <c r="L234" s="166"/>
      <c r="M234" s="13"/>
      <c r="N234" s="187">
        <f t="shared" si="92"/>
        <v>0</v>
      </c>
      <c r="O234" s="187">
        <f t="shared" si="93"/>
        <v>0</v>
      </c>
      <c r="P234" s="187">
        <f t="shared" si="94"/>
        <v>0</v>
      </c>
      <c r="Q234" s="166"/>
      <c r="R234" s="13"/>
      <c r="S234" s="187">
        <f t="shared" si="95"/>
        <v>0</v>
      </c>
      <c r="T234" s="187">
        <f t="shared" si="96"/>
        <v>0</v>
      </c>
      <c r="U234" s="166"/>
      <c r="V234" s="187">
        <f t="shared" si="82"/>
        <v>0</v>
      </c>
      <c r="W234" s="187">
        <f t="shared" si="83"/>
        <v>0</v>
      </c>
      <c r="X234" s="13">
        <f t="shared" si="84"/>
        <v>0</v>
      </c>
      <c r="Y234" s="13" t="s">
        <v>29</v>
      </c>
      <c r="Z234" s="13">
        <v>45</v>
      </c>
      <c r="AA234" s="241">
        <f t="shared" si="85"/>
        <v>0</v>
      </c>
    </row>
    <row r="235" spans="1:27">
      <c r="A235" s="12">
        <v>232</v>
      </c>
      <c r="B235" s="166"/>
      <c r="C235" s="13"/>
      <c r="D235" s="187">
        <f t="shared" si="86"/>
        <v>0</v>
      </c>
      <c r="E235" s="187">
        <f t="shared" si="87"/>
        <v>0</v>
      </c>
      <c r="F235" s="187">
        <f t="shared" si="88"/>
        <v>0</v>
      </c>
      <c r="G235" s="166"/>
      <c r="H235" s="13"/>
      <c r="I235" s="187">
        <f t="shared" si="89"/>
        <v>0</v>
      </c>
      <c r="J235" s="187">
        <f t="shared" si="90"/>
        <v>0</v>
      </c>
      <c r="K235" s="187">
        <f t="shared" si="91"/>
        <v>0</v>
      </c>
      <c r="L235" s="166"/>
      <c r="M235" s="13"/>
      <c r="N235" s="187">
        <f t="shared" si="92"/>
        <v>0</v>
      </c>
      <c r="O235" s="187">
        <f t="shared" si="93"/>
        <v>0</v>
      </c>
      <c r="P235" s="187">
        <f t="shared" si="94"/>
        <v>0</v>
      </c>
      <c r="Q235" s="166"/>
      <c r="R235" s="13"/>
      <c r="S235" s="187">
        <f t="shared" si="95"/>
        <v>0</v>
      </c>
      <c r="T235" s="187">
        <f t="shared" si="96"/>
        <v>0</v>
      </c>
      <c r="U235" s="166"/>
      <c r="V235" s="187">
        <f t="shared" si="82"/>
        <v>0</v>
      </c>
      <c r="W235" s="187">
        <f t="shared" si="83"/>
        <v>0</v>
      </c>
      <c r="X235" s="13">
        <f t="shared" si="84"/>
        <v>0</v>
      </c>
      <c r="Y235" s="13" t="s">
        <v>29</v>
      </c>
      <c r="Z235" s="13">
        <v>45</v>
      </c>
      <c r="AA235" s="241">
        <f t="shared" si="85"/>
        <v>0</v>
      </c>
    </row>
    <row r="236" spans="1:27">
      <c r="A236" s="12">
        <v>233</v>
      </c>
      <c r="B236" s="166"/>
      <c r="C236" s="13"/>
      <c r="D236" s="187">
        <f t="shared" si="86"/>
        <v>0</v>
      </c>
      <c r="E236" s="187">
        <f t="shared" si="87"/>
        <v>0</v>
      </c>
      <c r="F236" s="187">
        <f t="shared" si="88"/>
        <v>0</v>
      </c>
      <c r="G236" s="166"/>
      <c r="H236" s="13"/>
      <c r="I236" s="187">
        <f t="shared" si="89"/>
        <v>0</v>
      </c>
      <c r="J236" s="187">
        <f t="shared" si="90"/>
        <v>0</v>
      </c>
      <c r="K236" s="187">
        <f t="shared" si="91"/>
        <v>0</v>
      </c>
      <c r="L236" s="166"/>
      <c r="M236" s="13"/>
      <c r="N236" s="187">
        <f t="shared" si="92"/>
        <v>0</v>
      </c>
      <c r="O236" s="187">
        <f t="shared" si="93"/>
        <v>0</v>
      </c>
      <c r="P236" s="187">
        <f t="shared" si="94"/>
        <v>0</v>
      </c>
      <c r="Q236" s="166"/>
      <c r="R236" s="13"/>
      <c r="S236" s="187">
        <f t="shared" si="95"/>
        <v>0</v>
      </c>
      <c r="T236" s="187">
        <f t="shared" si="96"/>
        <v>0</v>
      </c>
      <c r="U236" s="166"/>
      <c r="V236" s="187">
        <f t="shared" si="82"/>
        <v>0</v>
      </c>
      <c r="W236" s="187">
        <f t="shared" si="83"/>
        <v>0</v>
      </c>
      <c r="X236" s="13">
        <f t="shared" si="84"/>
        <v>0</v>
      </c>
      <c r="Y236" s="13" t="s">
        <v>29</v>
      </c>
      <c r="Z236" s="13">
        <v>45</v>
      </c>
      <c r="AA236" s="241">
        <f t="shared" si="85"/>
        <v>0</v>
      </c>
    </row>
    <row r="237" spans="1:27">
      <c r="A237" s="12">
        <v>234</v>
      </c>
      <c r="B237" s="166"/>
      <c r="C237" s="13"/>
      <c r="D237" s="187">
        <f t="shared" si="86"/>
        <v>0</v>
      </c>
      <c r="E237" s="187">
        <f t="shared" si="87"/>
        <v>0</v>
      </c>
      <c r="F237" s="187">
        <f t="shared" si="88"/>
        <v>0</v>
      </c>
      <c r="G237" s="166"/>
      <c r="H237" s="13"/>
      <c r="I237" s="187">
        <f t="shared" si="89"/>
        <v>0</v>
      </c>
      <c r="J237" s="187">
        <f t="shared" si="90"/>
        <v>0</v>
      </c>
      <c r="K237" s="187">
        <f t="shared" si="91"/>
        <v>0</v>
      </c>
      <c r="L237" s="166"/>
      <c r="M237" s="13"/>
      <c r="N237" s="187">
        <f t="shared" si="92"/>
        <v>0</v>
      </c>
      <c r="O237" s="187">
        <f t="shared" si="93"/>
        <v>0</v>
      </c>
      <c r="P237" s="187">
        <f t="shared" si="94"/>
        <v>0</v>
      </c>
      <c r="Q237" s="166"/>
      <c r="R237" s="13"/>
      <c r="S237" s="187">
        <f t="shared" si="95"/>
        <v>0</v>
      </c>
      <c r="T237" s="187">
        <f t="shared" si="96"/>
        <v>0</v>
      </c>
      <c r="U237" s="166"/>
      <c r="V237" s="187">
        <f t="shared" si="82"/>
        <v>0</v>
      </c>
      <c r="W237" s="187">
        <f t="shared" si="83"/>
        <v>0</v>
      </c>
      <c r="X237" s="13">
        <f t="shared" si="84"/>
        <v>0</v>
      </c>
      <c r="Y237" s="13" t="s">
        <v>29</v>
      </c>
      <c r="Z237" s="13">
        <v>45</v>
      </c>
      <c r="AA237" s="241">
        <f t="shared" si="85"/>
        <v>0</v>
      </c>
    </row>
    <row r="238" spans="1:27">
      <c r="A238" s="12">
        <v>235</v>
      </c>
      <c r="B238" s="166"/>
      <c r="C238" s="13"/>
      <c r="D238" s="187">
        <f t="shared" si="86"/>
        <v>0</v>
      </c>
      <c r="E238" s="187">
        <f t="shared" si="87"/>
        <v>0</v>
      </c>
      <c r="F238" s="187">
        <f t="shared" si="88"/>
        <v>0</v>
      </c>
      <c r="G238" s="166"/>
      <c r="H238" s="13"/>
      <c r="I238" s="187">
        <f t="shared" si="89"/>
        <v>0</v>
      </c>
      <c r="J238" s="187">
        <f t="shared" si="90"/>
        <v>0</v>
      </c>
      <c r="K238" s="187">
        <f t="shared" si="91"/>
        <v>0</v>
      </c>
      <c r="L238" s="166"/>
      <c r="M238" s="13"/>
      <c r="N238" s="187">
        <f t="shared" si="92"/>
        <v>0</v>
      </c>
      <c r="O238" s="187">
        <f t="shared" si="93"/>
        <v>0</v>
      </c>
      <c r="P238" s="187">
        <f t="shared" si="94"/>
        <v>0</v>
      </c>
      <c r="Q238" s="166"/>
      <c r="R238" s="13"/>
      <c r="S238" s="187">
        <f t="shared" si="95"/>
        <v>0</v>
      </c>
      <c r="T238" s="187">
        <f t="shared" si="96"/>
        <v>0</v>
      </c>
      <c r="U238" s="166"/>
      <c r="V238" s="187">
        <f t="shared" si="82"/>
        <v>0</v>
      </c>
      <c r="W238" s="187">
        <f t="shared" si="83"/>
        <v>0</v>
      </c>
      <c r="X238" s="13">
        <f t="shared" si="84"/>
        <v>0</v>
      </c>
      <c r="Y238" s="13" t="s">
        <v>29</v>
      </c>
      <c r="Z238" s="13">
        <v>45</v>
      </c>
      <c r="AA238" s="241">
        <f t="shared" si="85"/>
        <v>0</v>
      </c>
    </row>
    <row r="239" spans="1:27">
      <c r="A239" s="12">
        <v>236</v>
      </c>
      <c r="B239" s="166"/>
      <c r="C239" s="13"/>
      <c r="D239" s="187">
        <f t="shared" si="86"/>
        <v>0</v>
      </c>
      <c r="E239" s="187">
        <f t="shared" si="87"/>
        <v>0</v>
      </c>
      <c r="F239" s="187">
        <f t="shared" si="88"/>
        <v>0</v>
      </c>
      <c r="G239" s="166"/>
      <c r="H239" s="13"/>
      <c r="I239" s="187">
        <f t="shared" si="89"/>
        <v>0</v>
      </c>
      <c r="J239" s="187">
        <f t="shared" si="90"/>
        <v>0</v>
      </c>
      <c r="K239" s="187">
        <f t="shared" si="91"/>
        <v>0</v>
      </c>
      <c r="L239" s="166"/>
      <c r="M239" s="13"/>
      <c r="N239" s="187">
        <f t="shared" si="92"/>
        <v>0</v>
      </c>
      <c r="O239" s="187">
        <f t="shared" si="93"/>
        <v>0</v>
      </c>
      <c r="P239" s="187">
        <f t="shared" si="94"/>
        <v>0</v>
      </c>
      <c r="Q239" s="166"/>
      <c r="R239" s="13"/>
      <c r="S239" s="187">
        <f t="shared" si="95"/>
        <v>0</v>
      </c>
      <c r="T239" s="187">
        <f t="shared" si="96"/>
        <v>0</v>
      </c>
      <c r="U239" s="166"/>
      <c r="V239" s="187">
        <f t="shared" si="82"/>
        <v>0</v>
      </c>
      <c r="W239" s="187">
        <f t="shared" si="83"/>
        <v>0</v>
      </c>
      <c r="X239" s="13">
        <f t="shared" si="84"/>
        <v>0</v>
      </c>
      <c r="Y239" s="13" t="s">
        <v>29</v>
      </c>
      <c r="Z239" s="13">
        <v>45</v>
      </c>
      <c r="AA239" s="241">
        <f t="shared" si="85"/>
        <v>0</v>
      </c>
    </row>
    <row r="240" spans="1:27">
      <c r="A240" s="12">
        <v>237</v>
      </c>
      <c r="B240" s="166"/>
      <c r="C240" s="13"/>
      <c r="D240" s="187">
        <f t="shared" si="86"/>
        <v>0</v>
      </c>
      <c r="E240" s="187">
        <f t="shared" si="87"/>
        <v>0</v>
      </c>
      <c r="F240" s="187">
        <f t="shared" si="88"/>
        <v>0</v>
      </c>
      <c r="G240" s="166"/>
      <c r="H240" s="13"/>
      <c r="I240" s="187">
        <f t="shared" si="89"/>
        <v>0</v>
      </c>
      <c r="J240" s="187">
        <f t="shared" si="90"/>
        <v>0</v>
      </c>
      <c r="K240" s="187">
        <f t="shared" si="91"/>
        <v>0</v>
      </c>
      <c r="L240" s="166"/>
      <c r="M240" s="13"/>
      <c r="N240" s="187">
        <f t="shared" si="92"/>
        <v>0</v>
      </c>
      <c r="O240" s="187">
        <f t="shared" si="93"/>
        <v>0</v>
      </c>
      <c r="P240" s="187">
        <f t="shared" si="94"/>
        <v>0</v>
      </c>
      <c r="Q240" s="166"/>
      <c r="R240" s="13"/>
      <c r="S240" s="187">
        <f t="shared" si="95"/>
        <v>0</v>
      </c>
      <c r="T240" s="187">
        <f t="shared" si="96"/>
        <v>0</v>
      </c>
      <c r="U240" s="166"/>
      <c r="V240" s="187">
        <f t="shared" si="82"/>
        <v>0</v>
      </c>
      <c r="W240" s="187">
        <f t="shared" si="83"/>
        <v>0</v>
      </c>
      <c r="X240" s="13">
        <f t="shared" si="84"/>
        <v>0</v>
      </c>
      <c r="Y240" s="13" t="s">
        <v>29</v>
      </c>
      <c r="Z240" s="13">
        <v>45</v>
      </c>
      <c r="AA240" s="241">
        <f t="shared" si="85"/>
        <v>0</v>
      </c>
    </row>
    <row r="241" spans="1:27">
      <c r="A241" s="12">
        <v>238</v>
      </c>
      <c r="B241" s="166"/>
      <c r="C241" s="13"/>
      <c r="D241" s="187">
        <f t="shared" si="86"/>
        <v>0</v>
      </c>
      <c r="E241" s="187">
        <f t="shared" si="87"/>
        <v>0</v>
      </c>
      <c r="F241" s="187">
        <f t="shared" si="88"/>
        <v>0</v>
      </c>
      <c r="G241" s="166"/>
      <c r="H241" s="13"/>
      <c r="I241" s="187">
        <f t="shared" si="89"/>
        <v>0</v>
      </c>
      <c r="J241" s="187">
        <f t="shared" si="90"/>
        <v>0</v>
      </c>
      <c r="K241" s="187">
        <f t="shared" si="91"/>
        <v>0</v>
      </c>
      <c r="L241" s="166"/>
      <c r="M241" s="13"/>
      <c r="N241" s="187">
        <f t="shared" si="92"/>
        <v>0</v>
      </c>
      <c r="O241" s="187">
        <f t="shared" si="93"/>
        <v>0</v>
      </c>
      <c r="P241" s="187">
        <f t="shared" si="94"/>
        <v>0</v>
      </c>
      <c r="Q241" s="166"/>
      <c r="R241" s="13"/>
      <c r="S241" s="187">
        <f t="shared" si="95"/>
        <v>0</v>
      </c>
      <c r="T241" s="187">
        <f t="shared" si="96"/>
        <v>0</v>
      </c>
      <c r="U241" s="166"/>
      <c r="V241" s="187">
        <f t="shared" si="82"/>
        <v>0</v>
      </c>
      <c r="W241" s="187">
        <f t="shared" si="83"/>
        <v>0</v>
      </c>
      <c r="X241" s="13">
        <f t="shared" si="84"/>
        <v>0</v>
      </c>
      <c r="Y241" s="13" t="s">
        <v>29</v>
      </c>
      <c r="Z241" s="13">
        <v>45</v>
      </c>
      <c r="AA241" s="241">
        <f t="shared" si="85"/>
        <v>0</v>
      </c>
    </row>
    <row r="242" spans="1:27">
      <c r="A242" s="12">
        <v>239</v>
      </c>
      <c r="B242" s="166"/>
      <c r="C242" s="13"/>
      <c r="D242" s="187">
        <f t="shared" si="86"/>
        <v>0</v>
      </c>
      <c r="E242" s="187">
        <f t="shared" si="87"/>
        <v>0</v>
      </c>
      <c r="F242" s="187">
        <f t="shared" si="88"/>
        <v>0</v>
      </c>
      <c r="G242" s="166"/>
      <c r="H242" s="13"/>
      <c r="I242" s="187">
        <f t="shared" si="89"/>
        <v>0</v>
      </c>
      <c r="J242" s="187">
        <f t="shared" si="90"/>
        <v>0</v>
      </c>
      <c r="K242" s="187">
        <f t="shared" si="91"/>
        <v>0</v>
      </c>
      <c r="L242" s="166"/>
      <c r="M242" s="13"/>
      <c r="N242" s="187">
        <f t="shared" si="92"/>
        <v>0</v>
      </c>
      <c r="O242" s="187">
        <f t="shared" si="93"/>
        <v>0</v>
      </c>
      <c r="P242" s="187">
        <f t="shared" si="94"/>
        <v>0</v>
      </c>
      <c r="Q242" s="166"/>
      <c r="R242" s="13"/>
      <c r="S242" s="187">
        <f t="shared" si="95"/>
        <v>0</v>
      </c>
      <c r="T242" s="187">
        <f t="shared" si="96"/>
        <v>0</v>
      </c>
      <c r="U242" s="166"/>
      <c r="V242" s="187">
        <f t="shared" si="82"/>
        <v>0</v>
      </c>
      <c r="W242" s="187">
        <f t="shared" si="83"/>
        <v>0</v>
      </c>
      <c r="X242" s="13">
        <f t="shared" si="84"/>
        <v>0</v>
      </c>
      <c r="Y242" s="13" t="s">
        <v>29</v>
      </c>
      <c r="Z242" s="13">
        <v>45</v>
      </c>
      <c r="AA242" s="241">
        <f t="shared" si="85"/>
        <v>0</v>
      </c>
    </row>
    <row r="243" spans="1:27">
      <c r="A243" s="12">
        <v>240</v>
      </c>
      <c r="B243" s="166"/>
      <c r="C243" s="13"/>
      <c r="D243" s="187">
        <f t="shared" si="86"/>
        <v>0</v>
      </c>
      <c r="E243" s="187">
        <f t="shared" si="87"/>
        <v>0</v>
      </c>
      <c r="F243" s="187">
        <f t="shared" si="88"/>
        <v>0</v>
      </c>
      <c r="G243" s="166"/>
      <c r="H243" s="13"/>
      <c r="I243" s="187">
        <f t="shared" si="89"/>
        <v>0</v>
      </c>
      <c r="J243" s="187">
        <f t="shared" si="90"/>
        <v>0</v>
      </c>
      <c r="K243" s="187">
        <f t="shared" si="91"/>
        <v>0</v>
      </c>
      <c r="L243" s="166"/>
      <c r="M243" s="13"/>
      <c r="N243" s="187">
        <f t="shared" si="92"/>
        <v>0</v>
      </c>
      <c r="O243" s="187">
        <f t="shared" si="93"/>
        <v>0</v>
      </c>
      <c r="P243" s="187">
        <f t="shared" si="94"/>
        <v>0</v>
      </c>
      <c r="Q243" s="166"/>
      <c r="R243" s="13"/>
      <c r="S243" s="187">
        <f t="shared" si="95"/>
        <v>0</v>
      </c>
      <c r="T243" s="187">
        <f t="shared" si="96"/>
        <v>0</v>
      </c>
      <c r="U243" s="166"/>
      <c r="V243" s="187">
        <f t="shared" si="82"/>
        <v>0</v>
      </c>
      <c r="W243" s="187">
        <f t="shared" si="83"/>
        <v>0</v>
      </c>
      <c r="X243" s="13">
        <f t="shared" si="84"/>
        <v>0</v>
      </c>
      <c r="Y243" s="13" t="s">
        <v>29</v>
      </c>
      <c r="Z243" s="13">
        <v>45</v>
      </c>
      <c r="AA243" s="241">
        <f t="shared" si="85"/>
        <v>0</v>
      </c>
    </row>
    <row r="244" spans="1:27">
      <c r="A244" s="12">
        <v>241</v>
      </c>
      <c r="B244" s="166"/>
      <c r="C244" s="13"/>
      <c r="D244" s="187">
        <f t="shared" si="86"/>
        <v>0</v>
      </c>
      <c r="E244" s="187">
        <f t="shared" si="87"/>
        <v>0</v>
      </c>
      <c r="F244" s="187">
        <f t="shared" si="88"/>
        <v>0</v>
      </c>
      <c r="G244" s="166"/>
      <c r="H244" s="13"/>
      <c r="I244" s="187">
        <f t="shared" si="89"/>
        <v>0</v>
      </c>
      <c r="J244" s="187">
        <f t="shared" si="90"/>
        <v>0</v>
      </c>
      <c r="K244" s="187">
        <f t="shared" si="91"/>
        <v>0</v>
      </c>
      <c r="L244" s="166"/>
      <c r="M244" s="13"/>
      <c r="N244" s="187">
        <f t="shared" si="92"/>
        <v>0</v>
      </c>
      <c r="O244" s="187">
        <f t="shared" si="93"/>
        <v>0</v>
      </c>
      <c r="P244" s="187">
        <f t="shared" si="94"/>
        <v>0</v>
      </c>
      <c r="Q244" s="166"/>
      <c r="R244" s="13"/>
      <c r="S244" s="187">
        <f t="shared" si="95"/>
        <v>0</v>
      </c>
      <c r="T244" s="187">
        <f t="shared" si="96"/>
        <v>0</v>
      </c>
      <c r="U244" s="166"/>
      <c r="V244" s="187">
        <f t="shared" si="82"/>
        <v>0</v>
      </c>
      <c r="W244" s="187">
        <f t="shared" si="83"/>
        <v>0</v>
      </c>
      <c r="X244" s="13">
        <f t="shared" si="84"/>
        <v>0</v>
      </c>
      <c r="Y244" s="13" t="s">
        <v>29</v>
      </c>
      <c r="Z244" s="13">
        <v>45</v>
      </c>
      <c r="AA244" s="241">
        <f t="shared" si="85"/>
        <v>0</v>
      </c>
    </row>
    <row r="245" spans="1:27">
      <c r="A245" s="12">
        <v>242</v>
      </c>
      <c r="B245" s="166"/>
      <c r="C245" s="13"/>
      <c r="D245" s="187">
        <f t="shared" si="86"/>
        <v>0</v>
      </c>
      <c r="E245" s="187">
        <f t="shared" si="87"/>
        <v>0</v>
      </c>
      <c r="F245" s="187">
        <f t="shared" si="88"/>
        <v>0</v>
      </c>
      <c r="G245" s="166"/>
      <c r="H245" s="13"/>
      <c r="I245" s="187">
        <f t="shared" si="89"/>
        <v>0</v>
      </c>
      <c r="J245" s="187">
        <f t="shared" si="90"/>
        <v>0</v>
      </c>
      <c r="K245" s="187">
        <f t="shared" si="91"/>
        <v>0</v>
      </c>
      <c r="L245" s="166"/>
      <c r="M245" s="13"/>
      <c r="N245" s="187">
        <f t="shared" si="92"/>
        <v>0</v>
      </c>
      <c r="O245" s="187">
        <f t="shared" si="93"/>
        <v>0</v>
      </c>
      <c r="P245" s="187">
        <f t="shared" si="94"/>
        <v>0</v>
      </c>
      <c r="Q245" s="166"/>
      <c r="R245" s="13"/>
      <c r="S245" s="187">
        <f t="shared" si="95"/>
        <v>0</v>
      </c>
      <c r="T245" s="187">
        <f t="shared" si="96"/>
        <v>0</v>
      </c>
      <c r="U245" s="166"/>
      <c r="V245" s="187">
        <f t="shared" si="82"/>
        <v>0</v>
      </c>
      <c r="W245" s="187">
        <f t="shared" si="83"/>
        <v>0</v>
      </c>
      <c r="X245" s="13">
        <f t="shared" si="84"/>
        <v>0</v>
      </c>
      <c r="Y245" s="13" t="s">
        <v>29</v>
      </c>
      <c r="Z245" s="13">
        <v>45</v>
      </c>
      <c r="AA245" s="241">
        <f t="shared" si="85"/>
        <v>0</v>
      </c>
    </row>
    <row r="246" spans="1:27">
      <c r="A246" s="12">
        <v>243</v>
      </c>
      <c r="B246" s="166"/>
      <c r="C246" s="13"/>
      <c r="D246" s="187">
        <f t="shared" si="86"/>
        <v>0</v>
      </c>
      <c r="E246" s="187">
        <f t="shared" si="87"/>
        <v>0</v>
      </c>
      <c r="F246" s="187">
        <f t="shared" si="88"/>
        <v>0</v>
      </c>
      <c r="G246" s="166"/>
      <c r="H246" s="13"/>
      <c r="I246" s="187">
        <f t="shared" si="89"/>
        <v>0</v>
      </c>
      <c r="J246" s="187">
        <f t="shared" si="90"/>
        <v>0</v>
      </c>
      <c r="K246" s="187">
        <f t="shared" si="91"/>
        <v>0</v>
      </c>
      <c r="L246" s="166"/>
      <c r="M246" s="13"/>
      <c r="N246" s="187">
        <f t="shared" si="92"/>
        <v>0</v>
      </c>
      <c r="O246" s="187">
        <f t="shared" si="93"/>
        <v>0</v>
      </c>
      <c r="P246" s="187">
        <f t="shared" si="94"/>
        <v>0</v>
      </c>
      <c r="Q246" s="166"/>
      <c r="R246" s="13"/>
      <c r="S246" s="187">
        <f t="shared" si="95"/>
        <v>0</v>
      </c>
      <c r="T246" s="187">
        <f t="shared" si="96"/>
        <v>0</v>
      </c>
      <c r="U246" s="166"/>
      <c r="V246" s="187">
        <f t="shared" si="82"/>
        <v>0</v>
      </c>
      <c r="W246" s="187">
        <f t="shared" si="83"/>
        <v>0</v>
      </c>
      <c r="X246" s="13">
        <f t="shared" si="84"/>
        <v>0</v>
      </c>
      <c r="Y246" s="13" t="s">
        <v>29</v>
      </c>
      <c r="Z246" s="13">
        <v>45</v>
      </c>
      <c r="AA246" s="241">
        <f t="shared" si="85"/>
        <v>0</v>
      </c>
    </row>
    <row r="247" spans="1:27">
      <c r="A247" s="12">
        <v>244</v>
      </c>
      <c r="B247" s="166"/>
      <c r="C247" s="13"/>
      <c r="D247" s="187">
        <f t="shared" si="86"/>
        <v>0</v>
      </c>
      <c r="E247" s="187">
        <f t="shared" si="87"/>
        <v>0</v>
      </c>
      <c r="F247" s="187">
        <f t="shared" si="88"/>
        <v>0</v>
      </c>
      <c r="G247" s="166"/>
      <c r="H247" s="13"/>
      <c r="I247" s="187">
        <f t="shared" si="89"/>
        <v>0</v>
      </c>
      <c r="J247" s="187">
        <f t="shared" si="90"/>
        <v>0</v>
      </c>
      <c r="K247" s="187">
        <f t="shared" si="91"/>
        <v>0</v>
      </c>
      <c r="L247" s="166"/>
      <c r="M247" s="13"/>
      <c r="N247" s="187">
        <f t="shared" si="92"/>
        <v>0</v>
      </c>
      <c r="O247" s="187">
        <f t="shared" si="93"/>
        <v>0</v>
      </c>
      <c r="P247" s="187">
        <f t="shared" si="94"/>
        <v>0</v>
      </c>
      <c r="Q247" s="166"/>
      <c r="R247" s="13"/>
      <c r="S247" s="187">
        <f t="shared" si="95"/>
        <v>0</v>
      </c>
      <c r="T247" s="187">
        <f t="shared" si="96"/>
        <v>0</v>
      </c>
      <c r="U247" s="166"/>
      <c r="V247" s="187">
        <f t="shared" si="82"/>
        <v>0</v>
      </c>
      <c r="W247" s="187">
        <f t="shared" si="83"/>
        <v>0</v>
      </c>
      <c r="X247" s="13">
        <f t="shared" si="84"/>
        <v>0</v>
      </c>
      <c r="Y247" s="13" t="s">
        <v>29</v>
      </c>
      <c r="Z247" s="13">
        <v>45</v>
      </c>
      <c r="AA247" s="241">
        <f t="shared" si="85"/>
        <v>0</v>
      </c>
    </row>
    <row r="248" spans="1:27">
      <c r="A248" s="12">
        <v>245</v>
      </c>
      <c r="B248" s="166"/>
      <c r="C248" s="13"/>
      <c r="D248" s="187">
        <f t="shared" si="86"/>
        <v>0</v>
      </c>
      <c r="E248" s="187">
        <f t="shared" si="87"/>
        <v>0</v>
      </c>
      <c r="F248" s="187">
        <f t="shared" si="88"/>
        <v>0</v>
      </c>
      <c r="G248" s="166"/>
      <c r="H248" s="13"/>
      <c r="I248" s="187">
        <f t="shared" si="89"/>
        <v>0</v>
      </c>
      <c r="J248" s="187">
        <f t="shared" si="90"/>
        <v>0</v>
      </c>
      <c r="K248" s="187">
        <f t="shared" si="91"/>
        <v>0</v>
      </c>
      <c r="L248" s="166"/>
      <c r="M248" s="13"/>
      <c r="N248" s="187">
        <f t="shared" si="92"/>
        <v>0</v>
      </c>
      <c r="O248" s="187">
        <f t="shared" si="93"/>
        <v>0</v>
      </c>
      <c r="P248" s="187">
        <f t="shared" si="94"/>
        <v>0</v>
      </c>
      <c r="Q248" s="166"/>
      <c r="R248" s="13"/>
      <c r="S248" s="187">
        <f t="shared" si="95"/>
        <v>0</v>
      </c>
      <c r="T248" s="187">
        <f t="shared" si="96"/>
        <v>0</v>
      </c>
      <c r="U248" s="166"/>
      <c r="V248" s="187">
        <f t="shared" si="82"/>
        <v>0</v>
      </c>
      <c r="W248" s="187">
        <f t="shared" si="83"/>
        <v>0</v>
      </c>
      <c r="X248" s="13">
        <f t="shared" si="84"/>
        <v>0</v>
      </c>
      <c r="Y248" s="13" t="s">
        <v>29</v>
      </c>
      <c r="Z248" s="13">
        <v>45</v>
      </c>
      <c r="AA248" s="241">
        <f t="shared" si="85"/>
        <v>0</v>
      </c>
    </row>
    <row r="249" spans="1:27">
      <c r="A249" s="12">
        <v>246</v>
      </c>
      <c r="B249" s="166"/>
      <c r="C249" s="13"/>
      <c r="D249" s="187">
        <f t="shared" si="86"/>
        <v>0</v>
      </c>
      <c r="E249" s="187">
        <f t="shared" si="87"/>
        <v>0</v>
      </c>
      <c r="F249" s="187">
        <f t="shared" si="88"/>
        <v>0</v>
      </c>
      <c r="G249" s="166"/>
      <c r="H249" s="13"/>
      <c r="I249" s="187">
        <f t="shared" si="89"/>
        <v>0</v>
      </c>
      <c r="J249" s="187">
        <f t="shared" si="90"/>
        <v>0</v>
      </c>
      <c r="K249" s="187">
        <f t="shared" si="91"/>
        <v>0</v>
      </c>
      <c r="L249" s="166"/>
      <c r="M249" s="13"/>
      <c r="N249" s="187">
        <f t="shared" si="92"/>
        <v>0</v>
      </c>
      <c r="O249" s="187">
        <f t="shared" si="93"/>
        <v>0</v>
      </c>
      <c r="P249" s="187">
        <f t="shared" si="94"/>
        <v>0</v>
      </c>
      <c r="Q249" s="166"/>
      <c r="R249" s="13"/>
      <c r="S249" s="187">
        <f t="shared" si="95"/>
        <v>0</v>
      </c>
      <c r="T249" s="187">
        <f t="shared" si="96"/>
        <v>0</v>
      </c>
      <c r="U249" s="166"/>
      <c r="V249" s="187">
        <f t="shared" si="82"/>
        <v>0</v>
      </c>
      <c r="W249" s="187">
        <f t="shared" si="83"/>
        <v>0</v>
      </c>
      <c r="X249" s="13">
        <f t="shared" si="84"/>
        <v>0</v>
      </c>
      <c r="Y249" s="13" t="s">
        <v>29</v>
      </c>
      <c r="Z249" s="13">
        <v>45</v>
      </c>
      <c r="AA249" s="241">
        <f t="shared" si="85"/>
        <v>0</v>
      </c>
    </row>
    <row r="250" spans="1:27">
      <c r="A250" s="12">
        <v>247</v>
      </c>
      <c r="B250" s="166"/>
      <c r="C250" s="13"/>
      <c r="D250" s="187">
        <f t="shared" si="86"/>
        <v>0</v>
      </c>
      <c r="E250" s="187">
        <f t="shared" si="87"/>
        <v>0</v>
      </c>
      <c r="F250" s="187">
        <f t="shared" si="88"/>
        <v>0</v>
      </c>
      <c r="G250" s="166"/>
      <c r="H250" s="13"/>
      <c r="I250" s="187">
        <f t="shared" si="89"/>
        <v>0</v>
      </c>
      <c r="J250" s="187">
        <f t="shared" si="90"/>
        <v>0</v>
      </c>
      <c r="K250" s="187">
        <f t="shared" si="91"/>
        <v>0</v>
      </c>
      <c r="L250" s="166"/>
      <c r="M250" s="13"/>
      <c r="N250" s="187">
        <f t="shared" si="92"/>
        <v>0</v>
      </c>
      <c r="O250" s="187">
        <f t="shared" si="93"/>
        <v>0</v>
      </c>
      <c r="P250" s="187">
        <f t="shared" si="94"/>
        <v>0</v>
      </c>
      <c r="Q250" s="166"/>
      <c r="R250" s="13"/>
      <c r="S250" s="187">
        <f t="shared" si="95"/>
        <v>0</v>
      </c>
      <c r="T250" s="187">
        <f t="shared" si="96"/>
        <v>0</v>
      </c>
      <c r="U250" s="166"/>
      <c r="V250" s="187">
        <f t="shared" si="82"/>
        <v>0</v>
      </c>
      <c r="W250" s="187">
        <f t="shared" si="83"/>
        <v>0</v>
      </c>
      <c r="X250" s="13">
        <f t="shared" si="84"/>
        <v>0</v>
      </c>
      <c r="Y250" s="13" t="s">
        <v>29</v>
      </c>
      <c r="Z250" s="13">
        <v>45</v>
      </c>
      <c r="AA250" s="241">
        <f t="shared" si="85"/>
        <v>0</v>
      </c>
    </row>
    <row r="251" spans="1:27">
      <c r="A251" s="12">
        <v>248</v>
      </c>
      <c r="B251" s="166"/>
      <c r="C251" s="13"/>
      <c r="D251" s="187">
        <f t="shared" si="86"/>
        <v>0</v>
      </c>
      <c r="E251" s="187">
        <f t="shared" si="87"/>
        <v>0</v>
      </c>
      <c r="F251" s="187">
        <f t="shared" si="88"/>
        <v>0</v>
      </c>
      <c r="G251" s="166"/>
      <c r="H251" s="13"/>
      <c r="I251" s="187">
        <f t="shared" si="89"/>
        <v>0</v>
      </c>
      <c r="J251" s="187">
        <f t="shared" si="90"/>
        <v>0</v>
      </c>
      <c r="K251" s="187">
        <f t="shared" si="91"/>
        <v>0</v>
      </c>
      <c r="L251" s="166"/>
      <c r="M251" s="13"/>
      <c r="N251" s="187">
        <f t="shared" si="92"/>
        <v>0</v>
      </c>
      <c r="O251" s="187">
        <f t="shared" si="93"/>
        <v>0</v>
      </c>
      <c r="P251" s="187">
        <f t="shared" si="94"/>
        <v>0</v>
      </c>
      <c r="Q251" s="166"/>
      <c r="R251" s="13"/>
      <c r="S251" s="187">
        <f t="shared" si="95"/>
        <v>0</v>
      </c>
      <c r="T251" s="187">
        <f t="shared" si="96"/>
        <v>0</v>
      </c>
      <c r="U251" s="166"/>
      <c r="V251" s="187">
        <f t="shared" si="82"/>
        <v>0</v>
      </c>
      <c r="W251" s="187">
        <f t="shared" si="83"/>
        <v>0</v>
      </c>
      <c r="X251" s="13">
        <f t="shared" si="84"/>
        <v>0</v>
      </c>
      <c r="Y251" s="13" t="s">
        <v>29</v>
      </c>
      <c r="Z251" s="13">
        <v>45</v>
      </c>
      <c r="AA251" s="241">
        <f t="shared" si="85"/>
        <v>0</v>
      </c>
    </row>
    <row r="252" spans="1:27">
      <c r="A252" s="12">
        <v>249</v>
      </c>
      <c r="B252" s="166"/>
      <c r="C252" s="13"/>
      <c r="D252" s="187">
        <f t="shared" si="86"/>
        <v>0</v>
      </c>
      <c r="E252" s="187">
        <f t="shared" si="87"/>
        <v>0</v>
      </c>
      <c r="F252" s="187">
        <f t="shared" si="88"/>
        <v>0</v>
      </c>
      <c r="G252" s="166"/>
      <c r="H252" s="13"/>
      <c r="I252" s="187">
        <f t="shared" si="89"/>
        <v>0</v>
      </c>
      <c r="J252" s="187">
        <f t="shared" si="90"/>
        <v>0</v>
      </c>
      <c r="K252" s="187">
        <f t="shared" si="91"/>
        <v>0</v>
      </c>
      <c r="L252" s="166"/>
      <c r="M252" s="13"/>
      <c r="N252" s="187">
        <f t="shared" si="92"/>
        <v>0</v>
      </c>
      <c r="O252" s="187">
        <f t="shared" si="93"/>
        <v>0</v>
      </c>
      <c r="P252" s="187">
        <f t="shared" si="94"/>
        <v>0</v>
      </c>
      <c r="Q252" s="166"/>
      <c r="R252" s="13"/>
      <c r="S252" s="187">
        <f t="shared" si="95"/>
        <v>0</v>
      </c>
      <c r="T252" s="187">
        <f t="shared" si="96"/>
        <v>0</v>
      </c>
      <c r="U252" s="166"/>
      <c r="V252" s="187">
        <f t="shared" si="82"/>
        <v>0</v>
      </c>
      <c r="W252" s="187">
        <f t="shared" si="83"/>
        <v>0</v>
      </c>
      <c r="X252" s="13">
        <f t="shared" si="84"/>
        <v>0</v>
      </c>
      <c r="Y252" s="13" t="s">
        <v>29</v>
      </c>
      <c r="Z252" s="13">
        <v>45</v>
      </c>
      <c r="AA252" s="241">
        <f t="shared" si="85"/>
        <v>0</v>
      </c>
    </row>
    <row r="253" spans="1:27">
      <c r="A253" s="12">
        <v>250</v>
      </c>
      <c r="B253" s="166"/>
      <c r="C253" s="13"/>
      <c r="D253" s="187">
        <f t="shared" si="86"/>
        <v>0</v>
      </c>
      <c r="E253" s="187">
        <f t="shared" si="87"/>
        <v>0</v>
      </c>
      <c r="F253" s="187">
        <f t="shared" si="88"/>
        <v>0</v>
      </c>
      <c r="G253" s="166"/>
      <c r="H253" s="13"/>
      <c r="I253" s="187">
        <f t="shared" si="89"/>
        <v>0</v>
      </c>
      <c r="J253" s="187">
        <f t="shared" si="90"/>
        <v>0</v>
      </c>
      <c r="K253" s="187">
        <f t="shared" si="91"/>
        <v>0</v>
      </c>
      <c r="L253" s="166"/>
      <c r="M253" s="13"/>
      <c r="N253" s="187">
        <f t="shared" si="92"/>
        <v>0</v>
      </c>
      <c r="O253" s="187">
        <f t="shared" si="93"/>
        <v>0</v>
      </c>
      <c r="P253" s="187">
        <f t="shared" si="94"/>
        <v>0</v>
      </c>
      <c r="Q253" s="166"/>
      <c r="R253" s="13"/>
      <c r="S253" s="187">
        <f t="shared" si="95"/>
        <v>0</v>
      </c>
      <c r="T253" s="187">
        <f t="shared" si="96"/>
        <v>0</v>
      </c>
      <c r="U253" s="166"/>
      <c r="V253" s="187">
        <f t="shared" si="82"/>
        <v>0</v>
      </c>
      <c r="W253" s="187">
        <f t="shared" si="83"/>
        <v>0</v>
      </c>
      <c r="X253" s="13">
        <f t="shared" si="84"/>
        <v>0</v>
      </c>
      <c r="Y253" s="13" t="s">
        <v>29</v>
      </c>
      <c r="Z253" s="13">
        <v>45</v>
      </c>
      <c r="AA253" s="241">
        <f t="shared" si="85"/>
        <v>0</v>
      </c>
    </row>
    <row r="254" spans="1:27">
      <c r="A254" s="12">
        <v>251</v>
      </c>
      <c r="B254" s="166"/>
      <c r="C254" s="13"/>
      <c r="D254" s="187">
        <f t="shared" si="86"/>
        <v>0</v>
      </c>
      <c r="E254" s="187">
        <f t="shared" si="87"/>
        <v>0</v>
      </c>
      <c r="F254" s="187">
        <f t="shared" si="88"/>
        <v>0</v>
      </c>
      <c r="G254" s="166"/>
      <c r="H254" s="13"/>
      <c r="I254" s="187">
        <f t="shared" si="89"/>
        <v>0</v>
      </c>
      <c r="J254" s="187">
        <f t="shared" si="90"/>
        <v>0</v>
      </c>
      <c r="K254" s="187">
        <f t="shared" si="91"/>
        <v>0</v>
      </c>
      <c r="L254" s="166"/>
      <c r="M254" s="13"/>
      <c r="N254" s="187">
        <f t="shared" si="92"/>
        <v>0</v>
      </c>
      <c r="O254" s="187">
        <f t="shared" si="93"/>
        <v>0</v>
      </c>
      <c r="P254" s="187">
        <f t="shared" si="94"/>
        <v>0</v>
      </c>
      <c r="Q254" s="166"/>
      <c r="R254" s="13"/>
      <c r="S254" s="187">
        <f t="shared" si="95"/>
        <v>0</v>
      </c>
      <c r="T254" s="187">
        <f t="shared" si="96"/>
        <v>0</v>
      </c>
      <c r="U254" s="166"/>
      <c r="V254" s="187">
        <f t="shared" si="82"/>
        <v>0</v>
      </c>
      <c r="W254" s="187">
        <f t="shared" si="83"/>
        <v>0</v>
      </c>
      <c r="X254" s="13">
        <f t="shared" si="84"/>
        <v>0</v>
      </c>
      <c r="Y254" s="13" t="s">
        <v>29</v>
      </c>
      <c r="Z254" s="13">
        <v>45</v>
      </c>
      <c r="AA254" s="241">
        <f t="shared" si="85"/>
        <v>0</v>
      </c>
    </row>
    <row r="255" spans="1:27">
      <c r="A255" s="12">
        <v>252</v>
      </c>
      <c r="B255" s="166"/>
      <c r="C255" s="13"/>
      <c r="D255" s="187">
        <f t="shared" si="86"/>
        <v>0</v>
      </c>
      <c r="E255" s="187">
        <f t="shared" si="87"/>
        <v>0</v>
      </c>
      <c r="F255" s="187">
        <f t="shared" si="88"/>
        <v>0</v>
      </c>
      <c r="G255" s="166"/>
      <c r="H255" s="13"/>
      <c r="I255" s="187">
        <f t="shared" si="89"/>
        <v>0</v>
      </c>
      <c r="J255" s="187">
        <f t="shared" si="90"/>
        <v>0</v>
      </c>
      <c r="K255" s="187">
        <f t="shared" si="91"/>
        <v>0</v>
      </c>
      <c r="L255" s="166"/>
      <c r="M255" s="13"/>
      <c r="N255" s="187">
        <f t="shared" si="92"/>
        <v>0</v>
      </c>
      <c r="O255" s="187">
        <f t="shared" si="93"/>
        <v>0</v>
      </c>
      <c r="P255" s="187">
        <f t="shared" si="94"/>
        <v>0</v>
      </c>
      <c r="Q255" s="166"/>
      <c r="R255" s="13"/>
      <c r="S255" s="187">
        <f t="shared" si="95"/>
        <v>0</v>
      </c>
      <c r="T255" s="187">
        <f t="shared" si="96"/>
        <v>0</v>
      </c>
      <c r="U255" s="166"/>
      <c r="V255" s="187">
        <f t="shared" si="82"/>
        <v>0</v>
      </c>
      <c r="W255" s="187">
        <f t="shared" si="83"/>
        <v>0</v>
      </c>
      <c r="X255" s="13">
        <f t="shared" si="84"/>
        <v>0</v>
      </c>
      <c r="Y255" s="13" t="s">
        <v>29</v>
      </c>
      <c r="Z255" s="13">
        <v>45</v>
      </c>
      <c r="AA255" s="241">
        <f t="shared" si="85"/>
        <v>0</v>
      </c>
    </row>
    <row r="256" spans="1:27">
      <c r="A256" s="12">
        <v>253</v>
      </c>
      <c r="B256" s="166"/>
      <c r="C256" s="13"/>
      <c r="D256" s="187">
        <f t="shared" si="86"/>
        <v>0</v>
      </c>
      <c r="E256" s="187">
        <f t="shared" si="87"/>
        <v>0</v>
      </c>
      <c r="F256" s="187">
        <f t="shared" si="88"/>
        <v>0</v>
      </c>
      <c r="G256" s="166"/>
      <c r="H256" s="13"/>
      <c r="I256" s="187">
        <f t="shared" si="89"/>
        <v>0</v>
      </c>
      <c r="J256" s="187">
        <f t="shared" si="90"/>
        <v>0</v>
      </c>
      <c r="K256" s="187">
        <f t="shared" si="91"/>
        <v>0</v>
      </c>
      <c r="L256" s="166"/>
      <c r="M256" s="13"/>
      <c r="N256" s="187">
        <f t="shared" si="92"/>
        <v>0</v>
      </c>
      <c r="O256" s="187">
        <f t="shared" si="93"/>
        <v>0</v>
      </c>
      <c r="P256" s="187">
        <f t="shared" si="94"/>
        <v>0</v>
      </c>
      <c r="Q256" s="166"/>
      <c r="R256" s="13"/>
      <c r="S256" s="187">
        <f t="shared" si="95"/>
        <v>0</v>
      </c>
      <c r="T256" s="187">
        <f t="shared" si="96"/>
        <v>0</v>
      </c>
      <c r="U256" s="166"/>
      <c r="V256" s="187">
        <f t="shared" si="82"/>
        <v>0</v>
      </c>
      <c r="W256" s="187">
        <f t="shared" si="83"/>
        <v>0</v>
      </c>
      <c r="X256" s="13">
        <f t="shared" si="84"/>
        <v>0</v>
      </c>
      <c r="Y256" s="13" t="s">
        <v>29</v>
      </c>
      <c r="Z256" s="13">
        <v>45</v>
      </c>
      <c r="AA256" s="241">
        <f t="shared" si="85"/>
        <v>0</v>
      </c>
    </row>
    <row r="257" spans="1:27">
      <c r="A257" s="12">
        <v>254</v>
      </c>
      <c r="B257" s="166"/>
      <c r="C257" s="13"/>
      <c r="D257" s="187">
        <f t="shared" si="86"/>
        <v>0</v>
      </c>
      <c r="E257" s="187">
        <f t="shared" si="87"/>
        <v>0</v>
      </c>
      <c r="F257" s="187">
        <f t="shared" si="88"/>
        <v>0</v>
      </c>
      <c r="G257" s="166"/>
      <c r="H257" s="13"/>
      <c r="I257" s="187">
        <f t="shared" si="89"/>
        <v>0</v>
      </c>
      <c r="J257" s="187">
        <f t="shared" si="90"/>
        <v>0</v>
      </c>
      <c r="K257" s="187">
        <f t="shared" si="91"/>
        <v>0</v>
      </c>
      <c r="L257" s="166"/>
      <c r="M257" s="13"/>
      <c r="N257" s="187">
        <f t="shared" si="92"/>
        <v>0</v>
      </c>
      <c r="O257" s="187">
        <f t="shared" si="93"/>
        <v>0</v>
      </c>
      <c r="P257" s="187">
        <f t="shared" si="94"/>
        <v>0</v>
      </c>
      <c r="Q257" s="166"/>
      <c r="R257" s="13"/>
      <c r="S257" s="187">
        <f t="shared" si="95"/>
        <v>0</v>
      </c>
      <c r="T257" s="187">
        <f t="shared" si="96"/>
        <v>0</v>
      </c>
      <c r="U257" s="166"/>
      <c r="V257" s="187">
        <f t="shared" si="82"/>
        <v>0</v>
      </c>
      <c r="W257" s="187">
        <f t="shared" si="83"/>
        <v>0</v>
      </c>
      <c r="X257" s="13">
        <f t="shared" si="84"/>
        <v>0</v>
      </c>
      <c r="Y257" s="13" t="s">
        <v>29</v>
      </c>
      <c r="Z257" s="13">
        <v>45</v>
      </c>
      <c r="AA257" s="241">
        <f t="shared" si="85"/>
        <v>0</v>
      </c>
    </row>
    <row r="258" spans="1:27">
      <c r="A258" s="12">
        <v>255</v>
      </c>
      <c r="B258" s="166"/>
      <c r="C258" s="13"/>
      <c r="D258" s="187">
        <f t="shared" si="86"/>
        <v>0</v>
      </c>
      <c r="E258" s="187">
        <f t="shared" si="87"/>
        <v>0</v>
      </c>
      <c r="F258" s="187">
        <f t="shared" si="88"/>
        <v>0</v>
      </c>
      <c r="G258" s="166"/>
      <c r="H258" s="13"/>
      <c r="I258" s="187">
        <f t="shared" si="89"/>
        <v>0</v>
      </c>
      <c r="J258" s="187">
        <f t="shared" si="90"/>
        <v>0</v>
      </c>
      <c r="K258" s="187">
        <f t="shared" si="91"/>
        <v>0</v>
      </c>
      <c r="L258" s="166"/>
      <c r="M258" s="13"/>
      <c r="N258" s="187">
        <f t="shared" si="92"/>
        <v>0</v>
      </c>
      <c r="O258" s="187">
        <f t="shared" si="93"/>
        <v>0</v>
      </c>
      <c r="P258" s="187">
        <f t="shared" si="94"/>
        <v>0</v>
      </c>
      <c r="Q258" s="166"/>
      <c r="R258" s="13"/>
      <c r="S258" s="187">
        <f t="shared" si="95"/>
        <v>0</v>
      </c>
      <c r="T258" s="187">
        <f t="shared" si="96"/>
        <v>0</v>
      </c>
      <c r="U258" s="166"/>
      <c r="V258" s="187">
        <f t="shared" si="82"/>
        <v>0</v>
      </c>
      <c r="W258" s="187">
        <f t="shared" si="83"/>
        <v>0</v>
      </c>
      <c r="X258" s="13">
        <f t="shared" si="84"/>
        <v>0</v>
      </c>
      <c r="Y258" s="13" t="s">
        <v>29</v>
      </c>
      <c r="Z258" s="13">
        <v>45</v>
      </c>
      <c r="AA258" s="241">
        <f t="shared" si="85"/>
        <v>0</v>
      </c>
    </row>
    <row r="259" spans="1:27">
      <c r="A259" s="12">
        <v>256</v>
      </c>
      <c r="B259" s="166"/>
      <c r="C259" s="13"/>
      <c r="D259" s="187">
        <f t="shared" si="86"/>
        <v>0</v>
      </c>
      <c r="E259" s="187">
        <f t="shared" si="87"/>
        <v>0</v>
      </c>
      <c r="F259" s="187">
        <f t="shared" si="88"/>
        <v>0</v>
      </c>
      <c r="G259" s="166"/>
      <c r="H259" s="13"/>
      <c r="I259" s="187">
        <f t="shared" si="89"/>
        <v>0</v>
      </c>
      <c r="J259" s="187">
        <f t="shared" si="90"/>
        <v>0</v>
      </c>
      <c r="K259" s="187">
        <f t="shared" si="91"/>
        <v>0</v>
      </c>
      <c r="L259" s="166"/>
      <c r="M259" s="13"/>
      <c r="N259" s="187">
        <f t="shared" si="92"/>
        <v>0</v>
      </c>
      <c r="O259" s="187">
        <f t="shared" si="93"/>
        <v>0</v>
      </c>
      <c r="P259" s="187">
        <f t="shared" si="94"/>
        <v>0</v>
      </c>
      <c r="Q259" s="166"/>
      <c r="R259" s="13"/>
      <c r="S259" s="187">
        <f t="shared" si="95"/>
        <v>0</v>
      </c>
      <c r="T259" s="187">
        <f t="shared" si="96"/>
        <v>0</v>
      </c>
      <c r="U259" s="166"/>
      <c r="V259" s="187">
        <f t="shared" si="82"/>
        <v>0</v>
      </c>
      <c r="W259" s="187">
        <f t="shared" si="83"/>
        <v>0</v>
      </c>
      <c r="X259" s="13">
        <f t="shared" si="84"/>
        <v>0</v>
      </c>
      <c r="Y259" s="13" t="s">
        <v>29</v>
      </c>
      <c r="Z259" s="13">
        <v>45</v>
      </c>
      <c r="AA259" s="241">
        <f t="shared" si="85"/>
        <v>0</v>
      </c>
    </row>
    <row r="260" spans="1:27">
      <c r="A260" s="12">
        <v>257</v>
      </c>
      <c r="B260" s="166"/>
      <c r="C260" s="13"/>
      <c r="D260" s="187">
        <f t="shared" si="86"/>
        <v>0</v>
      </c>
      <c r="E260" s="187">
        <f t="shared" si="87"/>
        <v>0</v>
      </c>
      <c r="F260" s="187">
        <f t="shared" si="88"/>
        <v>0</v>
      </c>
      <c r="G260" s="166"/>
      <c r="H260" s="13"/>
      <c r="I260" s="187">
        <f t="shared" si="89"/>
        <v>0</v>
      </c>
      <c r="J260" s="187">
        <f t="shared" si="90"/>
        <v>0</v>
      </c>
      <c r="K260" s="187">
        <f t="shared" si="91"/>
        <v>0</v>
      </c>
      <c r="L260" s="166"/>
      <c r="M260" s="13"/>
      <c r="N260" s="187">
        <f t="shared" si="92"/>
        <v>0</v>
      </c>
      <c r="O260" s="187">
        <f t="shared" si="93"/>
        <v>0</v>
      </c>
      <c r="P260" s="187">
        <f t="shared" si="94"/>
        <v>0</v>
      </c>
      <c r="Q260" s="166"/>
      <c r="R260" s="13"/>
      <c r="S260" s="187">
        <f t="shared" si="95"/>
        <v>0</v>
      </c>
      <c r="T260" s="187">
        <f t="shared" si="96"/>
        <v>0</v>
      </c>
      <c r="U260" s="166"/>
      <c r="V260" s="187">
        <f t="shared" ref="V260:V323" si="97">IF(U260="Oui",-35,)</f>
        <v>0</v>
      </c>
      <c r="W260" s="187">
        <f t="shared" si="83"/>
        <v>0</v>
      </c>
      <c r="X260" s="13">
        <f t="shared" si="84"/>
        <v>0</v>
      </c>
      <c r="Y260" s="13" t="s">
        <v>29</v>
      </c>
      <c r="Z260" s="13">
        <v>45</v>
      </c>
      <c r="AA260" s="241">
        <f t="shared" si="85"/>
        <v>0</v>
      </c>
    </row>
    <row r="261" spans="1:27">
      <c r="A261" s="12">
        <v>258</v>
      </c>
      <c r="B261" s="166"/>
      <c r="C261" s="13"/>
      <c r="D261" s="187">
        <f t="shared" si="86"/>
        <v>0</v>
      </c>
      <c r="E261" s="187">
        <f t="shared" si="87"/>
        <v>0</v>
      </c>
      <c r="F261" s="187">
        <f t="shared" si="88"/>
        <v>0</v>
      </c>
      <c r="G261" s="166"/>
      <c r="H261" s="13"/>
      <c r="I261" s="187">
        <f t="shared" si="89"/>
        <v>0</v>
      </c>
      <c r="J261" s="187">
        <f t="shared" si="90"/>
        <v>0</v>
      </c>
      <c r="K261" s="187">
        <f t="shared" si="91"/>
        <v>0</v>
      </c>
      <c r="L261" s="166"/>
      <c r="M261" s="13"/>
      <c r="N261" s="187">
        <f t="shared" si="92"/>
        <v>0</v>
      </c>
      <c r="O261" s="187">
        <f t="shared" si="93"/>
        <v>0</v>
      </c>
      <c r="P261" s="187">
        <f t="shared" si="94"/>
        <v>0</v>
      </c>
      <c r="Q261" s="166"/>
      <c r="R261" s="13"/>
      <c r="S261" s="187">
        <f t="shared" si="95"/>
        <v>0</v>
      </c>
      <c r="T261" s="187">
        <f t="shared" si="96"/>
        <v>0</v>
      </c>
      <c r="U261" s="166"/>
      <c r="V261" s="187">
        <f t="shared" si="97"/>
        <v>0</v>
      </c>
      <c r="W261" s="187">
        <f t="shared" si="83"/>
        <v>0</v>
      </c>
      <c r="X261" s="13">
        <f t="shared" si="84"/>
        <v>0</v>
      </c>
      <c r="Y261" s="13" t="s">
        <v>29</v>
      </c>
      <c r="Z261" s="13">
        <v>45</v>
      </c>
      <c r="AA261" s="241">
        <f t="shared" si="85"/>
        <v>0</v>
      </c>
    </row>
    <row r="262" spans="1:27">
      <c r="A262" s="12">
        <v>259</v>
      </c>
      <c r="B262" s="166"/>
      <c r="C262" s="13"/>
      <c r="D262" s="187">
        <f t="shared" si="86"/>
        <v>0</v>
      </c>
      <c r="E262" s="187">
        <f t="shared" si="87"/>
        <v>0</v>
      </c>
      <c r="F262" s="187">
        <f t="shared" si="88"/>
        <v>0</v>
      </c>
      <c r="G262" s="166"/>
      <c r="H262" s="13"/>
      <c r="I262" s="187">
        <f t="shared" si="89"/>
        <v>0</v>
      </c>
      <c r="J262" s="187">
        <f t="shared" si="90"/>
        <v>0</v>
      </c>
      <c r="K262" s="187">
        <f t="shared" si="91"/>
        <v>0</v>
      </c>
      <c r="L262" s="166"/>
      <c r="M262" s="13"/>
      <c r="N262" s="187">
        <f t="shared" si="92"/>
        <v>0</v>
      </c>
      <c r="O262" s="187">
        <f t="shared" si="93"/>
        <v>0</v>
      </c>
      <c r="P262" s="187">
        <f t="shared" si="94"/>
        <v>0</v>
      </c>
      <c r="Q262" s="166"/>
      <c r="R262" s="13"/>
      <c r="S262" s="187">
        <f t="shared" si="95"/>
        <v>0</v>
      </c>
      <c r="T262" s="187">
        <f t="shared" si="96"/>
        <v>0</v>
      </c>
      <c r="U262" s="166"/>
      <c r="V262" s="187">
        <f t="shared" si="97"/>
        <v>0</v>
      </c>
      <c r="W262" s="187">
        <f t="shared" si="83"/>
        <v>0</v>
      </c>
      <c r="X262" s="13">
        <f t="shared" si="84"/>
        <v>0</v>
      </c>
      <c r="Y262" s="13" t="s">
        <v>29</v>
      </c>
      <c r="Z262" s="13">
        <v>45</v>
      </c>
      <c r="AA262" s="241">
        <f t="shared" si="85"/>
        <v>0</v>
      </c>
    </row>
    <row r="263" spans="1:27">
      <c r="A263" s="12">
        <v>260</v>
      </c>
      <c r="B263" s="166"/>
      <c r="C263" s="13"/>
      <c r="D263" s="187">
        <f t="shared" si="86"/>
        <v>0</v>
      </c>
      <c r="E263" s="187">
        <f t="shared" si="87"/>
        <v>0</v>
      </c>
      <c r="F263" s="187">
        <f t="shared" si="88"/>
        <v>0</v>
      </c>
      <c r="G263" s="166"/>
      <c r="H263" s="13"/>
      <c r="I263" s="187">
        <f t="shared" si="89"/>
        <v>0</v>
      </c>
      <c r="J263" s="187">
        <f t="shared" si="90"/>
        <v>0</v>
      </c>
      <c r="K263" s="187">
        <f t="shared" si="91"/>
        <v>0</v>
      </c>
      <c r="L263" s="166"/>
      <c r="M263" s="13"/>
      <c r="N263" s="187">
        <f t="shared" si="92"/>
        <v>0</v>
      </c>
      <c r="O263" s="187">
        <f t="shared" si="93"/>
        <v>0</v>
      </c>
      <c r="P263" s="187">
        <f t="shared" si="94"/>
        <v>0</v>
      </c>
      <c r="Q263" s="166"/>
      <c r="R263" s="13"/>
      <c r="S263" s="187">
        <f t="shared" si="95"/>
        <v>0</v>
      </c>
      <c r="T263" s="187">
        <f t="shared" si="96"/>
        <v>0</v>
      </c>
      <c r="U263" s="166"/>
      <c r="V263" s="187">
        <f t="shared" si="97"/>
        <v>0</v>
      </c>
      <c r="W263" s="187">
        <f t="shared" si="83"/>
        <v>0</v>
      </c>
      <c r="X263" s="13">
        <f t="shared" si="84"/>
        <v>0</v>
      </c>
      <c r="Y263" s="13" t="s">
        <v>29</v>
      </c>
      <c r="Z263" s="13">
        <v>45</v>
      </c>
      <c r="AA263" s="241">
        <f t="shared" si="85"/>
        <v>0</v>
      </c>
    </row>
    <row r="264" spans="1:27">
      <c r="A264" s="12">
        <v>261</v>
      </c>
      <c r="B264" s="166"/>
      <c r="C264" s="13"/>
      <c r="D264" s="187">
        <f t="shared" si="86"/>
        <v>0</v>
      </c>
      <c r="E264" s="187">
        <f t="shared" si="87"/>
        <v>0</v>
      </c>
      <c r="F264" s="187">
        <f t="shared" si="88"/>
        <v>0</v>
      </c>
      <c r="G264" s="166"/>
      <c r="H264" s="13"/>
      <c r="I264" s="187">
        <f t="shared" si="89"/>
        <v>0</v>
      </c>
      <c r="J264" s="187">
        <f t="shared" si="90"/>
        <v>0</v>
      </c>
      <c r="K264" s="187">
        <f t="shared" si="91"/>
        <v>0</v>
      </c>
      <c r="L264" s="166"/>
      <c r="M264" s="13"/>
      <c r="N264" s="187">
        <f t="shared" si="92"/>
        <v>0</v>
      </c>
      <c r="O264" s="187">
        <f t="shared" si="93"/>
        <v>0</v>
      </c>
      <c r="P264" s="187">
        <f t="shared" si="94"/>
        <v>0</v>
      </c>
      <c r="Q264" s="166"/>
      <c r="R264" s="13"/>
      <c r="S264" s="187">
        <f t="shared" si="95"/>
        <v>0</v>
      </c>
      <c r="T264" s="187">
        <f t="shared" si="96"/>
        <v>0</v>
      </c>
      <c r="U264" s="166"/>
      <c r="V264" s="187">
        <f t="shared" si="97"/>
        <v>0</v>
      </c>
      <c r="W264" s="187">
        <f t="shared" si="83"/>
        <v>0</v>
      </c>
      <c r="X264" s="13">
        <f t="shared" si="84"/>
        <v>0</v>
      </c>
      <c r="Y264" s="13" t="s">
        <v>29</v>
      </c>
      <c r="Z264" s="13">
        <v>45</v>
      </c>
      <c r="AA264" s="241">
        <f t="shared" si="85"/>
        <v>0</v>
      </c>
    </row>
    <row r="265" spans="1:27">
      <c r="A265" s="12">
        <v>262</v>
      </c>
      <c r="B265" s="166"/>
      <c r="C265" s="13"/>
      <c r="D265" s="187">
        <f t="shared" si="86"/>
        <v>0</v>
      </c>
      <c r="E265" s="187">
        <f t="shared" si="87"/>
        <v>0</v>
      </c>
      <c r="F265" s="187">
        <f t="shared" si="88"/>
        <v>0</v>
      </c>
      <c r="G265" s="166"/>
      <c r="H265" s="13"/>
      <c r="I265" s="187">
        <f t="shared" si="89"/>
        <v>0</v>
      </c>
      <c r="J265" s="187">
        <f t="shared" si="90"/>
        <v>0</v>
      </c>
      <c r="K265" s="187">
        <f t="shared" si="91"/>
        <v>0</v>
      </c>
      <c r="L265" s="166"/>
      <c r="M265" s="13"/>
      <c r="N265" s="187">
        <f t="shared" si="92"/>
        <v>0</v>
      </c>
      <c r="O265" s="187">
        <f t="shared" si="93"/>
        <v>0</v>
      </c>
      <c r="P265" s="187">
        <f t="shared" si="94"/>
        <v>0</v>
      </c>
      <c r="Q265" s="166"/>
      <c r="R265" s="13"/>
      <c r="S265" s="187">
        <f t="shared" si="95"/>
        <v>0</v>
      </c>
      <c r="T265" s="187">
        <f t="shared" si="96"/>
        <v>0</v>
      </c>
      <c r="U265" s="166"/>
      <c r="V265" s="187">
        <f t="shared" si="97"/>
        <v>0</v>
      </c>
      <c r="W265" s="187">
        <f t="shared" si="83"/>
        <v>0</v>
      </c>
      <c r="X265" s="13">
        <f t="shared" si="84"/>
        <v>0</v>
      </c>
      <c r="Y265" s="13" t="s">
        <v>29</v>
      </c>
      <c r="Z265" s="13">
        <v>45</v>
      </c>
      <c r="AA265" s="241">
        <f t="shared" si="85"/>
        <v>0</v>
      </c>
    </row>
    <row r="266" spans="1:27">
      <c r="A266" s="12">
        <v>263</v>
      </c>
      <c r="B266" s="166"/>
      <c r="C266" s="13"/>
      <c r="D266" s="187">
        <f t="shared" si="86"/>
        <v>0</v>
      </c>
      <c r="E266" s="187">
        <f t="shared" si="87"/>
        <v>0</v>
      </c>
      <c r="F266" s="187">
        <f t="shared" si="88"/>
        <v>0</v>
      </c>
      <c r="G266" s="166"/>
      <c r="H266" s="13"/>
      <c r="I266" s="187">
        <f t="shared" si="89"/>
        <v>0</v>
      </c>
      <c r="J266" s="187">
        <f t="shared" si="90"/>
        <v>0</v>
      </c>
      <c r="K266" s="187">
        <f t="shared" si="91"/>
        <v>0</v>
      </c>
      <c r="L266" s="166"/>
      <c r="M266" s="13"/>
      <c r="N266" s="187">
        <f t="shared" si="92"/>
        <v>0</v>
      </c>
      <c r="O266" s="187">
        <f t="shared" si="93"/>
        <v>0</v>
      </c>
      <c r="P266" s="187">
        <f t="shared" si="94"/>
        <v>0</v>
      </c>
      <c r="Q266" s="166"/>
      <c r="R266" s="13"/>
      <c r="S266" s="187">
        <f t="shared" si="95"/>
        <v>0</v>
      </c>
      <c r="T266" s="187">
        <f t="shared" si="96"/>
        <v>0</v>
      </c>
      <c r="U266" s="166"/>
      <c r="V266" s="187">
        <f t="shared" si="97"/>
        <v>0</v>
      </c>
      <c r="W266" s="187">
        <f t="shared" si="83"/>
        <v>0</v>
      </c>
      <c r="X266" s="13">
        <f t="shared" si="84"/>
        <v>0</v>
      </c>
      <c r="Y266" s="13" t="s">
        <v>29</v>
      </c>
      <c r="Z266" s="13">
        <v>45</v>
      </c>
      <c r="AA266" s="241">
        <f t="shared" si="85"/>
        <v>0</v>
      </c>
    </row>
    <row r="267" spans="1:27">
      <c r="A267" s="12">
        <v>264</v>
      </c>
      <c r="B267" s="166"/>
      <c r="C267" s="13"/>
      <c r="D267" s="187">
        <f t="shared" si="86"/>
        <v>0</v>
      </c>
      <c r="E267" s="187">
        <f t="shared" si="87"/>
        <v>0</v>
      </c>
      <c r="F267" s="187">
        <f t="shared" si="88"/>
        <v>0</v>
      </c>
      <c r="G267" s="166"/>
      <c r="H267" s="13"/>
      <c r="I267" s="187">
        <f t="shared" si="89"/>
        <v>0</v>
      </c>
      <c r="J267" s="187">
        <f t="shared" si="90"/>
        <v>0</v>
      </c>
      <c r="K267" s="187">
        <f t="shared" si="91"/>
        <v>0</v>
      </c>
      <c r="L267" s="166"/>
      <c r="M267" s="13"/>
      <c r="N267" s="187">
        <f t="shared" si="92"/>
        <v>0</v>
      </c>
      <c r="O267" s="187">
        <f t="shared" si="93"/>
        <v>0</v>
      </c>
      <c r="P267" s="187">
        <f t="shared" si="94"/>
        <v>0</v>
      </c>
      <c r="Q267" s="166"/>
      <c r="R267" s="13"/>
      <c r="S267" s="187">
        <f t="shared" si="95"/>
        <v>0</v>
      </c>
      <c r="T267" s="187">
        <f t="shared" si="96"/>
        <v>0</v>
      </c>
      <c r="U267" s="166"/>
      <c r="V267" s="187">
        <f t="shared" si="97"/>
        <v>0</v>
      </c>
      <c r="W267" s="187">
        <f t="shared" si="83"/>
        <v>0</v>
      </c>
      <c r="X267" s="13">
        <f t="shared" si="84"/>
        <v>0</v>
      </c>
      <c r="Y267" s="13" t="s">
        <v>29</v>
      </c>
      <c r="Z267" s="13">
        <v>45</v>
      </c>
      <c r="AA267" s="241">
        <f t="shared" si="85"/>
        <v>0</v>
      </c>
    </row>
    <row r="268" spans="1:27">
      <c r="A268" s="12">
        <v>265</v>
      </c>
      <c r="B268" s="166"/>
      <c r="C268" s="13"/>
      <c r="D268" s="187">
        <f t="shared" si="86"/>
        <v>0</v>
      </c>
      <c r="E268" s="187">
        <f t="shared" si="87"/>
        <v>0</v>
      </c>
      <c r="F268" s="187">
        <f t="shared" si="88"/>
        <v>0</v>
      </c>
      <c r="G268" s="166"/>
      <c r="H268" s="13"/>
      <c r="I268" s="187">
        <f t="shared" si="89"/>
        <v>0</v>
      </c>
      <c r="J268" s="187">
        <f t="shared" si="90"/>
        <v>0</v>
      </c>
      <c r="K268" s="187">
        <f t="shared" si="91"/>
        <v>0</v>
      </c>
      <c r="L268" s="166"/>
      <c r="M268" s="13"/>
      <c r="N268" s="187">
        <f t="shared" si="92"/>
        <v>0</v>
      </c>
      <c r="O268" s="187">
        <f t="shared" si="93"/>
        <v>0</v>
      </c>
      <c r="P268" s="187">
        <f t="shared" si="94"/>
        <v>0</v>
      </c>
      <c r="Q268" s="166"/>
      <c r="R268" s="13"/>
      <c r="S268" s="187">
        <f t="shared" si="95"/>
        <v>0</v>
      </c>
      <c r="T268" s="187">
        <f t="shared" si="96"/>
        <v>0</v>
      </c>
      <c r="U268" s="166"/>
      <c r="V268" s="187">
        <f t="shared" si="97"/>
        <v>0</v>
      </c>
      <c r="W268" s="187">
        <f t="shared" si="83"/>
        <v>0</v>
      </c>
      <c r="X268" s="13">
        <f t="shared" si="84"/>
        <v>0</v>
      </c>
      <c r="Y268" s="13" t="s">
        <v>29</v>
      </c>
      <c r="Z268" s="13">
        <v>45</v>
      </c>
      <c r="AA268" s="241">
        <f t="shared" si="85"/>
        <v>0</v>
      </c>
    </row>
    <row r="269" spans="1:27">
      <c r="A269" s="12">
        <v>266</v>
      </c>
      <c r="B269" s="166"/>
      <c r="C269" s="13"/>
      <c r="D269" s="187">
        <f t="shared" si="86"/>
        <v>0</v>
      </c>
      <c r="E269" s="187">
        <f t="shared" si="87"/>
        <v>0</v>
      </c>
      <c r="F269" s="187">
        <f t="shared" si="88"/>
        <v>0</v>
      </c>
      <c r="G269" s="166"/>
      <c r="H269" s="13"/>
      <c r="I269" s="187">
        <f t="shared" si="89"/>
        <v>0</v>
      </c>
      <c r="J269" s="187">
        <f t="shared" si="90"/>
        <v>0</v>
      </c>
      <c r="K269" s="187">
        <f t="shared" si="91"/>
        <v>0</v>
      </c>
      <c r="L269" s="166"/>
      <c r="M269" s="13"/>
      <c r="N269" s="187">
        <f t="shared" si="92"/>
        <v>0</v>
      </c>
      <c r="O269" s="187">
        <f t="shared" si="93"/>
        <v>0</v>
      </c>
      <c r="P269" s="187">
        <f t="shared" si="94"/>
        <v>0</v>
      </c>
      <c r="Q269" s="166"/>
      <c r="R269" s="13"/>
      <c r="S269" s="187">
        <f t="shared" si="95"/>
        <v>0</v>
      </c>
      <c r="T269" s="187">
        <f t="shared" si="96"/>
        <v>0</v>
      </c>
      <c r="U269" s="166"/>
      <c r="V269" s="187">
        <f t="shared" si="97"/>
        <v>0</v>
      </c>
      <c r="W269" s="187">
        <f t="shared" si="83"/>
        <v>0</v>
      </c>
      <c r="X269" s="13">
        <f t="shared" si="84"/>
        <v>0</v>
      </c>
      <c r="Y269" s="13" t="s">
        <v>29</v>
      </c>
      <c r="Z269" s="13">
        <v>45</v>
      </c>
      <c r="AA269" s="241">
        <f t="shared" si="85"/>
        <v>0</v>
      </c>
    </row>
    <row r="270" spans="1:27">
      <c r="A270" s="12">
        <v>267</v>
      </c>
      <c r="B270" s="166"/>
      <c r="C270" s="13"/>
      <c r="D270" s="187">
        <f t="shared" si="86"/>
        <v>0</v>
      </c>
      <c r="E270" s="187">
        <f t="shared" si="87"/>
        <v>0</v>
      </c>
      <c r="F270" s="187">
        <f t="shared" si="88"/>
        <v>0</v>
      </c>
      <c r="G270" s="166"/>
      <c r="H270" s="13"/>
      <c r="I270" s="187">
        <f t="shared" si="89"/>
        <v>0</v>
      </c>
      <c r="J270" s="187">
        <f t="shared" si="90"/>
        <v>0</v>
      </c>
      <c r="K270" s="187">
        <f t="shared" si="91"/>
        <v>0</v>
      </c>
      <c r="L270" s="166"/>
      <c r="M270" s="13"/>
      <c r="N270" s="187">
        <f t="shared" si="92"/>
        <v>0</v>
      </c>
      <c r="O270" s="187">
        <f t="shared" si="93"/>
        <v>0</v>
      </c>
      <c r="P270" s="187">
        <f t="shared" si="94"/>
        <v>0</v>
      </c>
      <c r="Q270" s="166"/>
      <c r="R270" s="13"/>
      <c r="S270" s="187">
        <f t="shared" si="95"/>
        <v>0</v>
      </c>
      <c r="T270" s="187">
        <f t="shared" si="96"/>
        <v>0</v>
      </c>
      <c r="U270" s="166"/>
      <c r="V270" s="187">
        <f t="shared" si="97"/>
        <v>0</v>
      </c>
      <c r="W270" s="187">
        <f t="shared" si="83"/>
        <v>0</v>
      </c>
      <c r="X270" s="13">
        <f t="shared" si="84"/>
        <v>0</v>
      </c>
      <c r="Y270" s="13" t="s">
        <v>29</v>
      </c>
      <c r="Z270" s="13">
        <v>45</v>
      </c>
      <c r="AA270" s="241">
        <f t="shared" si="85"/>
        <v>0</v>
      </c>
    </row>
    <row r="271" spans="1:27">
      <c r="A271" s="12">
        <v>268</v>
      </c>
      <c r="B271" s="166"/>
      <c r="C271" s="13"/>
      <c r="D271" s="187">
        <f t="shared" si="86"/>
        <v>0</v>
      </c>
      <c r="E271" s="187">
        <f t="shared" si="87"/>
        <v>0</v>
      </c>
      <c r="F271" s="187">
        <f t="shared" si="88"/>
        <v>0</v>
      </c>
      <c r="G271" s="166"/>
      <c r="H271" s="13"/>
      <c r="I271" s="187">
        <f t="shared" si="89"/>
        <v>0</v>
      </c>
      <c r="J271" s="187">
        <f t="shared" si="90"/>
        <v>0</v>
      </c>
      <c r="K271" s="187">
        <f t="shared" si="91"/>
        <v>0</v>
      </c>
      <c r="L271" s="166"/>
      <c r="M271" s="13"/>
      <c r="N271" s="187">
        <f t="shared" si="92"/>
        <v>0</v>
      </c>
      <c r="O271" s="187">
        <f t="shared" si="93"/>
        <v>0</v>
      </c>
      <c r="P271" s="187">
        <f t="shared" si="94"/>
        <v>0</v>
      </c>
      <c r="Q271" s="166"/>
      <c r="R271" s="13"/>
      <c r="S271" s="187">
        <f t="shared" si="95"/>
        <v>0</v>
      </c>
      <c r="T271" s="187">
        <f t="shared" si="96"/>
        <v>0</v>
      </c>
      <c r="U271" s="166"/>
      <c r="V271" s="187">
        <f t="shared" si="97"/>
        <v>0</v>
      </c>
      <c r="W271" s="187">
        <f t="shared" ref="W271:W334" si="98">IF(U271="Non",10,)</f>
        <v>0</v>
      </c>
      <c r="X271" s="13">
        <f t="shared" ref="X271:X334" si="99">SUM(B271:W271)</f>
        <v>0</v>
      </c>
      <c r="Y271" s="13" t="s">
        <v>29</v>
      </c>
      <c r="Z271" s="13">
        <v>45</v>
      </c>
      <c r="AA271" s="241">
        <f t="shared" ref="AA271:AA334" si="100">X271/Z271</f>
        <v>0</v>
      </c>
    </row>
    <row r="272" spans="1:27">
      <c r="A272" s="12">
        <v>269</v>
      </c>
      <c r="B272" s="166"/>
      <c r="C272" s="13"/>
      <c r="D272" s="187">
        <f t="shared" si="86"/>
        <v>0</v>
      </c>
      <c r="E272" s="187">
        <f t="shared" si="87"/>
        <v>0</v>
      </c>
      <c r="F272" s="187">
        <f t="shared" si="88"/>
        <v>0</v>
      </c>
      <c r="G272" s="166"/>
      <c r="H272" s="13"/>
      <c r="I272" s="187">
        <f t="shared" si="89"/>
        <v>0</v>
      </c>
      <c r="J272" s="187">
        <f t="shared" si="90"/>
        <v>0</v>
      </c>
      <c r="K272" s="187">
        <f t="shared" si="91"/>
        <v>0</v>
      </c>
      <c r="L272" s="166"/>
      <c r="M272" s="13"/>
      <c r="N272" s="187">
        <f t="shared" si="92"/>
        <v>0</v>
      </c>
      <c r="O272" s="187">
        <f t="shared" si="93"/>
        <v>0</v>
      </c>
      <c r="P272" s="187">
        <f t="shared" si="94"/>
        <v>0</v>
      </c>
      <c r="Q272" s="166"/>
      <c r="R272" s="13"/>
      <c r="S272" s="187">
        <f t="shared" si="95"/>
        <v>0</v>
      </c>
      <c r="T272" s="187">
        <f t="shared" si="96"/>
        <v>0</v>
      </c>
      <c r="U272" s="166"/>
      <c r="V272" s="187">
        <f t="shared" si="97"/>
        <v>0</v>
      </c>
      <c r="W272" s="187">
        <f t="shared" si="98"/>
        <v>0</v>
      </c>
      <c r="X272" s="13">
        <f t="shared" si="99"/>
        <v>0</v>
      </c>
      <c r="Y272" s="13" t="s">
        <v>29</v>
      </c>
      <c r="Z272" s="13">
        <v>45</v>
      </c>
      <c r="AA272" s="241">
        <f t="shared" si="100"/>
        <v>0</v>
      </c>
    </row>
    <row r="273" spans="1:27">
      <c r="A273" s="12">
        <v>270</v>
      </c>
      <c r="B273" s="166"/>
      <c r="C273" s="13"/>
      <c r="D273" s="187">
        <f t="shared" si="86"/>
        <v>0</v>
      </c>
      <c r="E273" s="187">
        <f t="shared" si="87"/>
        <v>0</v>
      </c>
      <c r="F273" s="187">
        <f t="shared" si="88"/>
        <v>0</v>
      </c>
      <c r="G273" s="166"/>
      <c r="H273" s="13"/>
      <c r="I273" s="187">
        <f t="shared" si="89"/>
        <v>0</v>
      </c>
      <c r="J273" s="187">
        <f t="shared" si="90"/>
        <v>0</v>
      </c>
      <c r="K273" s="187">
        <f t="shared" si="91"/>
        <v>0</v>
      </c>
      <c r="L273" s="166"/>
      <c r="M273" s="13"/>
      <c r="N273" s="187">
        <f t="shared" si="92"/>
        <v>0</v>
      </c>
      <c r="O273" s="187">
        <f t="shared" si="93"/>
        <v>0</v>
      </c>
      <c r="P273" s="187">
        <f t="shared" si="94"/>
        <v>0</v>
      </c>
      <c r="Q273" s="166"/>
      <c r="R273" s="13"/>
      <c r="S273" s="187">
        <f t="shared" si="95"/>
        <v>0</v>
      </c>
      <c r="T273" s="187">
        <f t="shared" si="96"/>
        <v>0</v>
      </c>
      <c r="U273" s="166"/>
      <c r="V273" s="187">
        <f t="shared" si="97"/>
        <v>0</v>
      </c>
      <c r="W273" s="187">
        <f t="shared" si="98"/>
        <v>0</v>
      </c>
      <c r="X273" s="13">
        <f t="shared" si="99"/>
        <v>0</v>
      </c>
      <c r="Y273" s="13" t="s">
        <v>29</v>
      </c>
      <c r="Z273" s="13">
        <v>45</v>
      </c>
      <c r="AA273" s="241">
        <f t="shared" si="100"/>
        <v>0</v>
      </c>
    </row>
    <row r="274" spans="1:27">
      <c r="A274" s="12">
        <v>271</v>
      </c>
      <c r="B274" s="166"/>
      <c r="C274" s="13"/>
      <c r="D274" s="187">
        <f t="shared" si="86"/>
        <v>0</v>
      </c>
      <c r="E274" s="187">
        <f t="shared" si="87"/>
        <v>0</v>
      </c>
      <c r="F274" s="187">
        <f t="shared" si="88"/>
        <v>0</v>
      </c>
      <c r="G274" s="166"/>
      <c r="H274" s="13"/>
      <c r="I274" s="187">
        <f t="shared" si="89"/>
        <v>0</v>
      </c>
      <c r="J274" s="187">
        <f t="shared" si="90"/>
        <v>0</v>
      </c>
      <c r="K274" s="187">
        <f t="shared" si="91"/>
        <v>0</v>
      </c>
      <c r="L274" s="166"/>
      <c r="M274" s="13"/>
      <c r="N274" s="187">
        <f t="shared" si="92"/>
        <v>0</v>
      </c>
      <c r="O274" s="187">
        <f t="shared" si="93"/>
        <v>0</v>
      </c>
      <c r="P274" s="187">
        <f t="shared" si="94"/>
        <v>0</v>
      </c>
      <c r="Q274" s="166"/>
      <c r="R274" s="13"/>
      <c r="S274" s="187">
        <f t="shared" si="95"/>
        <v>0</v>
      </c>
      <c r="T274" s="187">
        <f t="shared" si="96"/>
        <v>0</v>
      </c>
      <c r="U274" s="166"/>
      <c r="V274" s="187">
        <f t="shared" si="97"/>
        <v>0</v>
      </c>
      <c r="W274" s="187">
        <f t="shared" si="98"/>
        <v>0</v>
      </c>
      <c r="X274" s="13">
        <f t="shared" si="99"/>
        <v>0</v>
      </c>
      <c r="Y274" s="13" t="s">
        <v>29</v>
      </c>
      <c r="Z274" s="13">
        <v>45</v>
      </c>
      <c r="AA274" s="241">
        <f t="shared" si="100"/>
        <v>0</v>
      </c>
    </row>
    <row r="275" spans="1:27">
      <c r="A275" s="12">
        <v>272</v>
      </c>
      <c r="B275" s="166"/>
      <c r="C275" s="13"/>
      <c r="D275" s="187">
        <f t="shared" ref="D275:D338" si="101">IF(B275="Bien",10,)</f>
        <v>0</v>
      </c>
      <c r="E275" s="187">
        <f t="shared" ref="E275:E338" si="102">IF(B275="Moyen",5,)</f>
        <v>0</v>
      </c>
      <c r="F275" s="187">
        <f t="shared" ref="F275:F338" si="103">IF(B275="Mauvais",-35,)</f>
        <v>0</v>
      </c>
      <c r="G275" s="166"/>
      <c r="H275" s="13"/>
      <c r="I275" s="187">
        <f t="shared" ref="I275:I338" si="104">IF(G275="Non",10,)</f>
        <v>0</v>
      </c>
      <c r="J275" s="187">
        <f t="shared" ref="J275:J338" si="105">IF(G275="Un peu",5,)</f>
        <v>0</v>
      </c>
      <c r="K275" s="187">
        <f t="shared" ref="K275:K338" si="106">IF(G275="Beaucoup",-35,)</f>
        <v>0</v>
      </c>
      <c r="L275" s="166"/>
      <c r="M275" s="13"/>
      <c r="N275" s="187">
        <f t="shared" ref="N275:N338" si="107">IF(L275="Bien",5,)</f>
        <v>0</v>
      </c>
      <c r="O275" s="187">
        <f t="shared" ref="O275:O338" si="108">IF(L275="Moyen",0,)</f>
        <v>0</v>
      </c>
      <c r="P275" s="187">
        <f t="shared" ref="P275:P338" si="109">IF(L275="Mauvais",-35,)</f>
        <v>0</v>
      </c>
      <c r="Q275" s="166"/>
      <c r="R275" s="13"/>
      <c r="S275" s="187">
        <f t="shared" ref="S275:S338" si="110">IF(Q275="Oui",-35,)</f>
        <v>0</v>
      </c>
      <c r="T275" s="187">
        <f t="shared" ref="T275:T338" si="111">IF(Q275="Non",10,)</f>
        <v>0</v>
      </c>
      <c r="U275" s="166"/>
      <c r="V275" s="187">
        <f t="shared" si="97"/>
        <v>0</v>
      </c>
      <c r="W275" s="187">
        <f t="shared" si="98"/>
        <v>0</v>
      </c>
      <c r="X275" s="13">
        <f t="shared" si="99"/>
        <v>0</v>
      </c>
      <c r="Y275" s="13" t="s">
        <v>29</v>
      </c>
      <c r="Z275" s="13">
        <v>45</v>
      </c>
      <c r="AA275" s="241">
        <f t="shared" si="100"/>
        <v>0</v>
      </c>
    </row>
    <row r="276" spans="1:27">
      <c r="A276" s="12">
        <v>273</v>
      </c>
      <c r="B276" s="166"/>
      <c r="C276" s="13"/>
      <c r="D276" s="187">
        <f t="shared" si="101"/>
        <v>0</v>
      </c>
      <c r="E276" s="187">
        <f t="shared" si="102"/>
        <v>0</v>
      </c>
      <c r="F276" s="187">
        <f t="shared" si="103"/>
        <v>0</v>
      </c>
      <c r="G276" s="166"/>
      <c r="H276" s="13"/>
      <c r="I276" s="187">
        <f t="shared" si="104"/>
        <v>0</v>
      </c>
      <c r="J276" s="187">
        <f t="shared" si="105"/>
        <v>0</v>
      </c>
      <c r="K276" s="187">
        <f t="shared" si="106"/>
        <v>0</v>
      </c>
      <c r="L276" s="166"/>
      <c r="M276" s="13"/>
      <c r="N276" s="187">
        <f t="shared" si="107"/>
        <v>0</v>
      </c>
      <c r="O276" s="187">
        <f t="shared" si="108"/>
        <v>0</v>
      </c>
      <c r="P276" s="187">
        <f t="shared" si="109"/>
        <v>0</v>
      </c>
      <c r="Q276" s="166"/>
      <c r="R276" s="13"/>
      <c r="S276" s="187">
        <f t="shared" si="110"/>
        <v>0</v>
      </c>
      <c r="T276" s="187">
        <f t="shared" si="111"/>
        <v>0</v>
      </c>
      <c r="U276" s="166"/>
      <c r="V276" s="187">
        <f t="shared" si="97"/>
        <v>0</v>
      </c>
      <c r="W276" s="187">
        <f t="shared" si="98"/>
        <v>0</v>
      </c>
      <c r="X276" s="13">
        <f t="shared" si="99"/>
        <v>0</v>
      </c>
      <c r="Y276" s="13" t="s">
        <v>29</v>
      </c>
      <c r="Z276" s="13">
        <v>45</v>
      </c>
      <c r="AA276" s="241">
        <f t="shared" si="100"/>
        <v>0</v>
      </c>
    </row>
    <row r="277" spans="1:27">
      <c r="A277" s="12">
        <v>274</v>
      </c>
      <c r="B277" s="166"/>
      <c r="C277" s="13"/>
      <c r="D277" s="187">
        <f t="shared" si="101"/>
        <v>0</v>
      </c>
      <c r="E277" s="187">
        <f t="shared" si="102"/>
        <v>0</v>
      </c>
      <c r="F277" s="187">
        <f t="shared" si="103"/>
        <v>0</v>
      </c>
      <c r="G277" s="166"/>
      <c r="H277" s="13"/>
      <c r="I277" s="187">
        <f t="shared" si="104"/>
        <v>0</v>
      </c>
      <c r="J277" s="187">
        <f t="shared" si="105"/>
        <v>0</v>
      </c>
      <c r="K277" s="187">
        <f t="shared" si="106"/>
        <v>0</v>
      </c>
      <c r="L277" s="166"/>
      <c r="M277" s="13"/>
      <c r="N277" s="187">
        <f t="shared" si="107"/>
        <v>0</v>
      </c>
      <c r="O277" s="187">
        <f t="shared" si="108"/>
        <v>0</v>
      </c>
      <c r="P277" s="187">
        <f t="shared" si="109"/>
        <v>0</v>
      </c>
      <c r="Q277" s="166"/>
      <c r="R277" s="13"/>
      <c r="S277" s="187">
        <f t="shared" si="110"/>
        <v>0</v>
      </c>
      <c r="T277" s="187">
        <f t="shared" si="111"/>
        <v>0</v>
      </c>
      <c r="U277" s="166"/>
      <c r="V277" s="187">
        <f t="shared" si="97"/>
        <v>0</v>
      </c>
      <c r="W277" s="187">
        <f t="shared" si="98"/>
        <v>0</v>
      </c>
      <c r="X277" s="13">
        <f t="shared" si="99"/>
        <v>0</v>
      </c>
      <c r="Y277" s="13" t="s">
        <v>29</v>
      </c>
      <c r="Z277" s="13">
        <v>45</v>
      </c>
      <c r="AA277" s="241">
        <f t="shared" si="100"/>
        <v>0</v>
      </c>
    </row>
    <row r="278" spans="1:27">
      <c r="A278" s="12">
        <v>275</v>
      </c>
      <c r="B278" s="166"/>
      <c r="C278" s="13"/>
      <c r="D278" s="187">
        <f t="shared" si="101"/>
        <v>0</v>
      </c>
      <c r="E278" s="187">
        <f t="shared" si="102"/>
        <v>0</v>
      </c>
      <c r="F278" s="187">
        <f t="shared" si="103"/>
        <v>0</v>
      </c>
      <c r="G278" s="166"/>
      <c r="H278" s="13"/>
      <c r="I278" s="187">
        <f t="shared" si="104"/>
        <v>0</v>
      </c>
      <c r="J278" s="187">
        <f t="shared" si="105"/>
        <v>0</v>
      </c>
      <c r="K278" s="187">
        <f t="shared" si="106"/>
        <v>0</v>
      </c>
      <c r="L278" s="166"/>
      <c r="M278" s="13"/>
      <c r="N278" s="187">
        <f t="shared" si="107"/>
        <v>0</v>
      </c>
      <c r="O278" s="187">
        <f t="shared" si="108"/>
        <v>0</v>
      </c>
      <c r="P278" s="187">
        <f t="shared" si="109"/>
        <v>0</v>
      </c>
      <c r="Q278" s="166"/>
      <c r="R278" s="13"/>
      <c r="S278" s="187">
        <f t="shared" si="110"/>
        <v>0</v>
      </c>
      <c r="T278" s="187">
        <f t="shared" si="111"/>
        <v>0</v>
      </c>
      <c r="U278" s="166"/>
      <c r="V278" s="187">
        <f t="shared" si="97"/>
        <v>0</v>
      </c>
      <c r="W278" s="187">
        <f t="shared" si="98"/>
        <v>0</v>
      </c>
      <c r="X278" s="13">
        <f t="shared" si="99"/>
        <v>0</v>
      </c>
      <c r="Y278" s="13" t="s">
        <v>29</v>
      </c>
      <c r="Z278" s="13">
        <v>45</v>
      </c>
      <c r="AA278" s="241">
        <f t="shared" si="100"/>
        <v>0</v>
      </c>
    </row>
    <row r="279" spans="1:27">
      <c r="A279" s="12">
        <v>276</v>
      </c>
      <c r="B279" s="166"/>
      <c r="C279" s="13"/>
      <c r="D279" s="187">
        <f t="shared" si="101"/>
        <v>0</v>
      </c>
      <c r="E279" s="187">
        <f t="shared" si="102"/>
        <v>0</v>
      </c>
      <c r="F279" s="187">
        <f t="shared" si="103"/>
        <v>0</v>
      </c>
      <c r="G279" s="166"/>
      <c r="H279" s="13"/>
      <c r="I279" s="187">
        <f t="shared" si="104"/>
        <v>0</v>
      </c>
      <c r="J279" s="187">
        <f t="shared" si="105"/>
        <v>0</v>
      </c>
      <c r="K279" s="187">
        <f t="shared" si="106"/>
        <v>0</v>
      </c>
      <c r="L279" s="166"/>
      <c r="M279" s="13"/>
      <c r="N279" s="187">
        <f t="shared" si="107"/>
        <v>0</v>
      </c>
      <c r="O279" s="187">
        <f t="shared" si="108"/>
        <v>0</v>
      </c>
      <c r="P279" s="187">
        <f t="shared" si="109"/>
        <v>0</v>
      </c>
      <c r="Q279" s="166"/>
      <c r="R279" s="13"/>
      <c r="S279" s="187">
        <f t="shared" si="110"/>
        <v>0</v>
      </c>
      <c r="T279" s="187">
        <f t="shared" si="111"/>
        <v>0</v>
      </c>
      <c r="U279" s="166"/>
      <c r="V279" s="187">
        <f t="shared" si="97"/>
        <v>0</v>
      </c>
      <c r="W279" s="187">
        <f t="shared" si="98"/>
        <v>0</v>
      </c>
      <c r="X279" s="13">
        <f t="shared" si="99"/>
        <v>0</v>
      </c>
      <c r="Y279" s="13" t="s">
        <v>29</v>
      </c>
      <c r="Z279" s="13">
        <v>45</v>
      </c>
      <c r="AA279" s="241">
        <f t="shared" si="100"/>
        <v>0</v>
      </c>
    </row>
    <row r="280" spans="1:27">
      <c r="A280" s="12">
        <v>277</v>
      </c>
      <c r="B280" s="166"/>
      <c r="C280" s="13"/>
      <c r="D280" s="187">
        <f t="shared" si="101"/>
        <v>0</v>
      </c>
      <c r="E280" s="187">
        <f t="shared" si="102"/>
        <v>0</v>
      </c>
      <c r="F280" s="187">
        <f t="shared" si="103"/>
        <v>0</v>
      </c>
      <c r="G280" s="166"/>
      <c r="H280" s="13"/>
      <c r="I280" s="187">
        <f t="shared" si="104"/>
        <v>0</v>
      </c>
      <c r="J280" s="187">
        <f t="shared" si="105"/>
        <v>0</v>
      </c>
      <c r="K280" s="187">
        <f t="shared" si="106"/>
        <v>0</v>
      </c>
      <c r="L280" s="166"/>
      <c r="M280" s="13"/>
      <c r="N280" s="187">
        <f t="shared" si="107"/>
        <v>0</v>
      </c>
      <c r="O280" s="187">
        <f t="shared" si="108"/>
        <v>0</v>
      </c>
      <c r="P280" s="187">
        <f t="shared" si="109"/>
        <v>0</v>
      </c>
      <c r="Q280" s="166"/>
      <c r="R280" s="13"/>
      <c r="S280" s="187">
        <f t="shared" si="110"/>
        <v>0</v>
      </c>
      <c r="T280" s="187">
        <f t="shared" si="111"/>
        <v>0</v>
      </c>
      <c r="U280" s="166"/>
      <c r="V280" s="187">
        <f t="shared" si="97"/>
        <v>0</v>
      </c>
      <c r="W280" s="187">
        <f t="shared" si="98"/>
        <v>0</v>
      </c>
      <c r="X280" s="13">
        <f t="shared" si="99"/>
        <v>0</v>
      </c>
      <c r="Y280" s="13" t="s">
        <v>29</v>
      </c>
      <c r="Z280" s="13">
        <v>45</v>
      </c>
      <c r="AA280" s="241">
        <f t="shared" si="100"/>
        <v>0</v>
      </c>
    </row>
    <row r="281" spans="1:27">
      <c r="A281" s="12">
        <v>278</v>
      </c>
      <c r="B281" s="166"/>
      <c r="C281" s="13"/>
      <c r="D281" s="187">
        <f t="shared" si="101"/>
        <v>0</v>
      </c>
      <c r="E281" s="187">
        <f t="shared" si="102"/>
        <v>0</v>
      </c>
      <c r="F281" s="187">
        <f t="shared" si="103"/>
        <v>0</v>
      </c>
      <c r="G281" s="166"/>
      <c r="H281" s="13"/>
      <c r="I281" s="187">
        <f t="shared" si="104"/>
        <v>0</v>
      </c>
      <c r="J281" s="187">
        <f t="shared" si="105"/>
        <v>0</v>
      </c>
      <c r="K281" s="187">
        <f t="shared" si="106"/>
        <v>0</v>
      </c>
      <c r="L281" s="166"/>
      <c r="M281" s="13"/>
      <c r="N281" s="187">
        <f t="shared" si="107"/>
        <v>0</v>
      </c>
      <c r="O281" s="187">
        <f t="shared" si="108"/>
        <v>0</v>
      </c>
      <c r="P281" s="187">
        <f t="shared" si="109"/>
        <v>0</v>
      </c>
      <c r="Q281" s="166"/>
      <c r="R281" s="13"/>
      <c r="S281" s="187">
        <f t="shared" si="110"/>
        <v>0</v>
      </c>
      <c r="T281" s="187">
        <f t="shared" si="111"/>
        <v>0</v>
      </c>
      <c r="U281" s="166"/>
      <c r="V281" s="187">
        <f t="shared" si="97"/>
        <v>0</v>
      </c>
      <c r="W281" s="187">
        <f t="shared" si="98"/>
        <v>0</v>
      </c>
      <c r="X281" s="13">
        <f t="shared" si="99"/>
        <v>0</v>
      </c>
      <c r="Y281" s="13" t="s">
        <v>29</v>
      </c>
      <c r="Z281" s="13">
        <v>45</v>
      </c>
      <c r="AA281" s="241">
        <f t="shared" si="100"/>
        <v>0</v>
      </c>
    </row>
    <row r="282" spans="1:27">
      <c r="A282" s="12">
        <v>279</v>
      </c>
      <c r="B282" s="166"/>
      <c r="C282" s="13"/>
      <c r="D282" s="187">
        <f t="shared" si="101"/>
        <v>0</v>
      </c>
      <c r="E282" s="187">
        <f t="shared" si="102"/>
        <v>0</v>
      </c>
      <c r="F282" s="187">
        <f t="shared" si="103"/>
        <v>0</v>
      </c>
      <c r="G282" s="166"/>
      <c r="H282" s="13"/>
      <c r="I282" s="187">
        <f t="shared" si="104"/>
        <v>0</v>
      </c>
      <c r="J282" s="187">
        <f t="shared" si="105"/>
        <v>0</v>
      </c>
      <c r="K282" s="187">
        <f t="shared" si="106"/>
        <v>0</v>
      </c>
      <c r="L282" s="166"/>
      <c r="M282" s="13"/>
      <c r="N282" s="187">
        <f t="shared" si="107"/>
        <v>0</v>
      </c>
      <c r="O282" s="187">
        <f t="shared" si="108"/>
        <v>0</v>
      </c>
      <c r="P282" s="187">
        <f t="shared" si="109"/>
        <v>0</v>
      </c>
      <c r="Q282" s="166"/>
      <c r="R282" s="13"/>
      <c r="S282" s="187">
        <f t="shared" si="110"/>
        <v>0</v>
      </c>
      <c r="T282" s="187">
        <f t="shared" si="111"/>
        <v>0</v>
      </c>
      <c r="U282" s="166"/>
      <c r="V282" s="187">
        <f t="shared" si="97"/>
        <v>0</v>
      </c>
      <c r="W282" s="187">
        <f t="shared" si="98"/>
        <v>0</v>
      </c>
      <c r="X282" s="13">
        <f t="shared" si="99"/>
        <v>0</v>
      </c>
      <c r="Y282" s="13" t="s">
        <v>29</v>
      </c>
      <c r="Z282" s="13">
        <v>45</v>
      </c>
      <c r="AA282" s="241">
        <f t="shared" si="100"/>
        <v>0</v>
      </c>
    </row>
    <row r="283" spans="1:27">
      <c r="A283" s="12">
        <v>280</v>
      </c>
      <c r="B283" s="166"/>
      <c r="C283" s="13"/>
      <c r="D283" s="187">
        <f t="shared" si="101"/>
        <v>0</v>
      </c>
      <c r="E283" s="187">
        <f t="shared" si="102"/>
        <v>0</v>
      </c>
      <c r="F283" s="187">
        <f t="shared" si="103"/>
        <v>0</v>
      </c>
      <c r="G283" s="166"/>
      <c r="H283" s="13"/>
      <c r="I283" s="187">
        <f t="shared" si="104"/>
        <v>0</v>
      </c>
      <c r="J283" s="187">
        <f t="shared" si="105"/>
        <v>0</v>
      </c>
      <c r="K283" s="187">
        <f t="shared" si="106"/>
        <v>0</v>
      </c>
      <c r="L283" s="166"/>
      <c r="M283" s="13"/>
      <c r="N283" s="187">
        <f t="shared" si="107"/>
        <v>0</v>
      </c>
      <c r="O283" s="187">
        <f t="shared" si="108"/>
        <v>0</v>
      </c>
      <c r="P283" s="187">
        <f t="shared" si="109"/>
        <v>0</v>
      </c>
      <c r="Q283" s="166"/>
      <c r="R283" s="13"/>
      <c r="S283" s="187">
        <f t="shared" si="110"/>
        <v>0</v>
      </c>
      <c r="T283" s="187">
        <f t="shared" si="111"/>
        <v>0</v>
      </c>
      <c r="U283" s="166"/>
      <c r="V283" s="187">
        <f t="shared" si="97"/>
        <v>0</v>
      </c>
      <c r="W283" s="187">
        <f t="shared" si="98"/>
        <v>0</v>
      </c>
      <c r="X283" s="13">
        <f t="shared" si="99"/>
        <v>0</v>
      </c>
      <c r="Y283" s="13" t="s">
        <v>29</v>
      </c>
      <c r="Z283" s="13">
        <v>45</v>
      </c>
      <c r="AA283" s="241">
        <f t="shared" si="100"/>
        <v>0</v>
      </c>
    </row>
    <row r="284" spans="1:27">
      <c r="A284" s="12">
        <v>281</v>
      </c>
      <c r="B284" s="166"/>
      <c r="C284" s="13"/>
      <c r="D284" s="187">
        <f t="shared" si="101"/>
        <v>0</v>
      </c>
      <c r="E284" s="187">
        <f t="shared" si="102"/>
        <v>0</v>
      </c>
      <c r="F284" s="187">
        <f t="shared" si="103"/>
        <v>0</v>
      </c>
      <c r="G284" s="166"/>
      <c r="H284" s="13"/>
      <c r="I284" s="187">
        <f t="shared" si="104"/>
        <v>0</v>
      </c>
      <c r="J284" s="187">
        <f t="shared" si="105"/>
        <v>0</v>
      </c>
      <c r="K284" s="187">
        <f t="shared" si="106"/>
        <v>0</v>
      </c>
      <c r="L284" s="166"/>
      <c r="M284" s="13"/>
      <c r="N284" s="187">
        <f t="shared" si="107"/>
        <v>0</v>
      </c>
      <c r="O284" s="187">
        <f t="shared" si="108"/>
        <v>0</v>
      </c>
      <c r="P284" s="187">
        <f t="shared" si="109"/>
        <v>0</v>
      </c>
      <c r="Q284" s="166"/>
      <c r="R284" s="13"/>
      <c r="S284" s="187">
        <f t="shared" si="110"/>
        <v>0</v>
      </c>
      <c r="T284" s="187">
        <f t="shared" si="111"/>
        <v>0</v>
      </c>
      <c r="U284" s="166"/>
      <c r="V284" s="187">
        <f t="shared" si="97"/>
        <v>0</v>
      </c>
      <c r="W284" s="187">
        <f t="shared" si="98"/>
        <v>0</v>
      </c>
      <c r="X284" s="13">
        <f t="shared" si="99"/>
        <v>0</v>
      </c>
      <c r="Y284" s="13" t="s">
        <v>29</v>
      </c>
      <c r="Z284" s="13">
        <v>45</v>
      </c>
      <c r="AA284" s="241">
        <f t="shared" si="100"/>
        <v>0</v>
      </c>
    </row>
    <row r="285" spans="1:27">
      <c r="A285" s="12">
        <v>282</v>
      </c>
      <c r="B285" s="166"/>
      <c r="C285" s="13"/>
      <c r="D285" s="187">
        <f t="shared" si="101"/>
        <v>0</v>
      </c>
      <c r="E285" s="187">
        <f t="shared" si="102"/>
        <v>0</v>
      </c>
      <c r="F285" s="187">
        <f t="shared" si="103"/>
        <v>0</v>
      </c>
      <c r="G285" s="166"/>
      <c r="H285" s="13"/>
      <c r="I285" s="187">
        <f t="shared" si="104"/>
        <v>0</v>
      </c>
      <c r="J285" s="187">
        <f t="shared" si="105"/>
        <v>0</v>
      </c>
      <c r="K285" s="187">
        <f t="shared" si="106"/>
        <v>0</v>
      </c>
      <c r="L285" s="166"/>
      <c r="M285" s="13"/>
      <c r="N285" s="187">
        <f t="shared" si="107"/>
        <v>0</v>
      </c>
      <c r="O285" s="187">
        <f t="shared" si="108"/>
        <v>0</v>
      </c>
      <c r="P285" s="187">
        <f t="shared" si="109"/>
        <v>0</v>
      </c>
      <c r="Q285" s="166"/>
      <c r="R285" s="13"/>
      <c r="S285" s="187">
        <f t="shared" si="110"/>
        <v>0</v>
      </c>
      <c r="T285" s="187">
        <f t="shared" si="111"/>
        <v>0</v>
      </c>
      <c r="U285" s="166"/>
      <c r="V285" s="187">
        <f t="shared" si="97"/>
        <v>0</v>
      </c>
      <c r="W285" s="187">
        <f t="shared" si="98"/>
        <v>0</v>
      </c>
      <c r="X285" s="13">
        <f t="shared" si="99"/>
        <v>0</v>
      </c>
      <c r="Y285" s="13" t="s">
        <v>29</v>
      </c>
      <c r="Z285" s="13">
        <v>45</v>
      </c>
      <c r="AA285" s="241">
        <f t="shared" si="100"/>
        <v>0</v>
      </c>
    </row>
    <row r="286" spans="1:27">
      <c r="A286" s="12">
        <v>283</v>
      </c>
      <c r="B286" s="166"/>
      <c r="C286" s="13"/>
      <c r="D286" s="187">
        <f t="shared" si="101"/>
        <v>0</v>
      </c>
      <c r="E286" s="187">
        <f t="shared" si="102"/>
        <v>0</v>
      </c>
      <c r="F286" s="187">
        <f t="shared" si="103"/>
        <v>0</v>
      </c>
      <c r="G286" s="166"/>
      <c r="H286" s="13"/>
      <c r="I286" s="187">
        <f t="shared" si="104"/>
        <v>0</v>
      </c>
      <c r="J286" s="187">
        <f t="shared" si="105"/>
        <v>0</v>
      </c>
      <c r="K286" s="187">
        <f t="shared" si="106"/>
        <v>0</v>
      </c>
      <c r="L286" s="166"/>
      <c r="M286" s="13"/>
      <c r="N286" s="187">
        <f t="shared" si="107"/>
        <v>0</v>
      </c>
      <c r="O286" s="187">
        <f t="shared" si="108"/>
        <v>0</v>
      </c>
      <c r="P286" s="187">
        <f t="shared" si="109"/>
        <v>0</v>
      </c>
      <c r="Q286" s="166"/>
      <c r="R286" s="13"/>
      <c r="S286" s="187">
        <f t="shared" si="110"/>
        <v>0</v>
      </c>
      <c r="T286" s="187">
        <f t="shared" si="111"/>
        <v>0</v>
      </c>
      <c r="U286" s="166"/>
      <c r="V286" s="187">
        <f t="shared" si="97"/>
        <v>0</v>
      </c>
      <c r="W286" s="187">
        <f t="shared" si="98"/>
        <v>0</v>
      </c>
      <c r="X286" s="13">
        <f t="shared" si="99"/>
        <v>0</v>
      </c>
      <c r="Y286" s="13" t="s">
        <v>29</v>
      </c>
      <c r="Z286" s="13">
        <v>45</v>
      </c>
      <c r="AA286" s="241">
        <f t="shared" si="100"/>
        <v>0</v>
      </c>
    </row>
    <row r="287" spans="1:27">
      <c r="A287" s="12">
        <v>284</v>
      </c>
      <c r="B287" s="166"/>
      <c r="C287" s="13"/>
      <c r="D287" s="187">
        <f t="shared" si="101"/>
        <v>0</v>
      </c>
      <c r="E287" s="187">
        <f t="shared" si="102"/>
        <v>0</v>
      </c>
      <c r="F287" s="187">
        <f t="shared" si="103"/>
        <v>0</v>
      </c>
      <c r="G287" s="166"/>
      <c r="H287" s="13"/>
      <c r="I287" s="187">
        <f t="shared" si="104"/>
        <v>0</v>
      </c>
      <c r="J287" s="187">
        <f t="shared" si="105"/>
        <v>0</v>
      </c>
      <c r="K287" s="187">
        <f t="shared" si="106"/>
        <v>0</v>
      </c>
      <c r="L287" s="166"/>
      <c r="M287" s="13"/>
      <c r="N287" s="187">
        <f t="shared" si="107"/>
        <v>0</v>
      </c>
      <c r="O287" s="187">
        <f t="shared" si="108"/>
        <v>0</v>
      </c>
      <c r="P287" s="187">
        <f t="shared" si="109"/>
        <v>0</v>
      </c>
      <c r="Q287" s="166"/>
      <c r="R287" s="13"/>
      <c r="S287" s="187">
        <f t="shared" si="110"/>
        <v>0</v>
      </c>
      <c r="T287" s="187">
        <f t="shared" si="111"/>
        <v>0</v>
      </c>
      <c r="U287" s="166"/>
      <c r="V287" s="187">
        <f t="shared" si="97"/>
        <v>0</v>
      </c>
      <c r="W287" s="187">
        <f t="shared" si="98"/>
        <v>0</v>
      </c>
      <c r="X287" s="13">
        <f t="shared" si="99"/>
        <v>0</v>
      </c>
      <c r="Y287" s="13" t="s">
        <v>29</v>
      </c>
      <c r="Z287" s="13">
        <v>45</v>
      </c>
      <c r="AA287" s="241">
        <f t="shared" si="100"/>
        <v>0</v>
      </c>
    </row>
    <row r="288" spans="1:27">
      <c r="A288" s="12">
        <v>285</v>
      </c>
      <c r="B288" s="166"/>
      <c r="C288" s="13"/>
      <c r="D288" s="187">
        <f t="shared" si="101"/>
        <v>0</v>
      </c>
      <c r="E288" s="187">
        <f t="shared" si="102"/>
        <v>0</v>
      </c>
      <c r="F288" s="187">
        <f t="shared" si="103"/>
        <v>0</v>
      </c>
      <c r="G288" s="166"/>
      <c r="H288" s="13"/>
      <c r="I288" s="187">
        <f t="shared" si="104"/>
        <v>0</v>
      </c>
      <c r="J288" s="187">
        <f t="shared" si="105"/>
        <v>0</v>
      </c>
      <c r="K288" s="187">
        <f t="shared" si="106"/>
        <v>0</v>
      </c>
      <c r="L288" s="166"/>
      <c r="M288" s="13"/>
      <c r="N288" s="187">
        <f t="shared" si="107"/>
        <v>0</v>
      </c>
      <c r="O288" s="187">
        <f t="shared" si="108"/>
        <v>0</v>
      </c>
      <c r="P288" s="187">
        <f t="shared" si="109"/>
        <v>0</v>
      </c>
      <c r="Q288" s="166"/>
      <c r="R288" s="13"/>
      <c r="S288" s="187">
        <f t="shared" si="110"/>
        <v>0</v>
      </c>
      <c r="T288" s="187">
        <f t="shared" si="111"/>
        <v>0</v>
      </c>
      <c r="U288" s="166"/>
      <c r="V288" s="187">
        <f t="shared" si="97"/>
        <v>0</v>
      </c>
      <c r="W288" s="187">
        <f t="shared" si="98"/>
        <v>0</v>
      </c>
      <c r="X288" s="13">
        <f t="shared" si="99"/>
        <v>0</v>
      </c>
      <c r="Y288" s="13" t="s">
        <v>29</v>
      </c>
      <c r="Z288" s="13">
        <v>45</v>
      </c>
      <c r="AA288" s="241">
        <f t="shared" si="100"/>
        <v>0</v>
      </c>
    </row>
    <row r="289" spans="1:27">
      <c r="A289" s="12">
        <v>286</v>
      </c>
      <c r="B289" s="166"/>
      <c r="C289" s="13"/>
      <c r="D289" s="187">
        <f t="shared" si="101"/>
        <v>0</v>
      </c>
      <c r="E289" s="187">
        <f t="shared" si="102"/>
        <v>0</v>
      </c>
      <c r="F289" s="187">
        <f t="shared" si="103"/>
        <v>0</v>
      </c>
      <c r="G289" s="166"/>
      <c r="H289" s="13"/>
      <c r="I289" s="187">
        <f t="shared" si="104"/>
        <v>0</v>
      </c>
      <c r="J289" s="187">
        <f t="shared" si="105"/>
        <v>0</v>
      </c>
      <c r="K289" s="187">
        <f t="shared" si="106"/>
        <v>0</v>
      </c>
      <c r="L289" s="166"/>
      <c r="M289" s="13"/>
      <c r="N289" s="187">
        <f t="shared" si="107"/>
        <v>0</v>
      </c>
      <c r="O289" s="187">
        <f t="shared" si="108"/>
        <v>0</v>
      </c>
      <c r="P289" s="187">
        <f t="shared" si="109"/>
        <v>0</v>
      </c>
      <c r="Q289" s="166"/>
      <c r="R289" s="13"/>
      <c r="S289" s="187">
        <f t="shared" si="110"/>
        <v>0</v>
      </c>
      <c r="T289" s="187">
        <f t="shared" si="111"/>
        <v>0</v>
      </c>
      <c r="U289" s="166"/>
      <c r="V289" s="187">
        <f t="shared" si="97"/>
        <v>0</v>
      </c>
      <c r="W289" s="187">
        <f t="shared" si="98"/>
        <v>0</v>
      </c>
      <c r="X289" s="13">
        <f t="shared" si="99"/>
        <v>0</v>
      </c>
      <c r="Y289" s="13" t="s">
        <v>29</v>
      </c>
      <c r="Z289" s="13">
        <v>45</v>
      </c>
      <c r="AA289" s="241">
        <f t="shared" si="100"/>
        <v>0</v>
      </c>
    </row>
    <row r="290" spans="1:27">
      <c r="A290" s="12">
        <v>287</v>
      </c>
      <c r="B290" s="166"/>
      <c r="C290" s="13"/>
      <c r="D290" s="187">
        <f t="shared" si="101"/>
        <v>0</v>
      </c>
      <c r="E290" s="187">
        <f t="shared" si="102"/>
        <v>0</v>
      </c>
      <c r="F290" s="187">
        <f t="shared" si="103"/>
        <v>0</v>
      </c>
      <c r="G290" s="166"/>
      <c r="H290" s="13"/>
      <c r="I290" s="187">
        <f t="shared" si="104"/>
        <v>0</v>
      </c>
      <c r="J290" s="187">
        <f t="shared" si="105"/>
        <v>0</v>
      </c>
      <c r="K290" s="187">
        <f t="shared" si="106"/>
        <v>0</v>
      </c>
      <c r="L290" s="166"/>
      <c r="M290" s="13"/>
      <c r="N290" s="187">
        <f t="shared" si="107"/>
        <v>0</v>
      </c>
      <c r="O290" s="187">
        <f t="shared" si="108"/>
        <v>0</v>
      </c>
      <c r="P290" s="187">
        <f t="shared" si="109"/>
        <v>0</v>
      </c>
      <c r="Q290" s="166"/>
      <c r="R290" s="13"/>
      <c r="S290" s="187">
        <f t="shared" si="110"/>
        <v>0</v>
      </c>
      <c r="T290" s="187">
        <f t="shared" si="111"/>
        <v>0</v>
      </c>
      <c r="U290" s="166"/>
      <c r="V290" s="187">
        <f t="shared" si="97"/>
        <v>0</v>
      </c>
      <c r="W290" s="187">
        <f t="shared" si="98"/>
        <v>0</v>
      </c>
      <c r="X290" s="13">
        <f t="shared" si="99"/>
        <v>0</v>
      </c>
      <c r="Y290" s="13" t="s">
        <v>29</v>
      </c>
      <c r="Z290" s="13">
        <v>45</v>
      </c>
      <c r="AA290" s="241">
        <f t="shared" si="100"/>
        <v>0</v>
      </c>
    </row>
    <row r="291" spans="1:27">
      <c r="A291" s="12">
        <v>288</v>
      </c>
      <c r="B291" s="166"/>
      <c r="C291" s="13"/>
      <c r="D291" s="187">
        <f t="shared" si="101"/>
        <v>0</v>
      </c>
      <c r="E291" s="187">
        <f t="shared" si="102"/>
        <v>0</v>
      </c>
      <c r="F291" s="187">
        <f t="shared" si="103"/>
        <v>0</v>
      </c>
      <c r="G291" s="166"/>
      <c r="H291" s="13"/>
      <c r="I291" s="187">
        <f t="shared" si="104"/>
        <v>0</v>
      </c>
      <c r="J291" s="187">
        <f t="shared" si="105"/>
        <v>0</v>
      </c>
      <c r="K291" s="187">
        <f t="shared" si="106"/>
        <v>0</v>
      </c>
      <c r="L291" s="166"/>
      <c r="M291" s="13"/>
      <c r="N291" s="187">
        <f t="shared" si="107"/>
        <v>0</v>
      </c>
      <c r="O291" s="187">
        <f t="shared" si="108"/>
        <v>0</v>
      </c>
      <c r="P291" s="187">
        <f t="shared" si="109"/>
        <v>0</v>
      </c>
      <c r="Q291" s="166"/>
      <c r="R291" s="13"/>
      <c r="S291" s="187">
        <f t="shared" si="110"/>
        <v>0</v>
      </c>
      <c r="T291" s="187">
        <f t="shared" si="111"/>
        <v>0</v>
      </c>
      <c r="U291" s="166"/>
      <c r="V291" s="187">
        <f t="shared" si="97"/>
        <v>0</v>
      </c>
      <c r="W291" s="187">
        <f t="shared" si="98"/>
        <v>0</v>
      </c>
      <c r="X291" s="13">
        <f t="shared" si="99"/>
        <v>0</v>
      </c>
      <c r="Y291" s="13" t="s">
        <v>29</v>
      </c>
      <c r="Z291" s="13">
        <v>45</v>
      </c>
      <c r="AA291" s="241">
        <f t="shared" si="100"/>
        <v>0</v>
      </c>
    </row>
    <row r="292" spans="1:27">
      <c r="A292" s="12">
        <v>289</v>
      </c>
      <c r="B292" s="166"/>
      <c r="C292" s="13"/>
      <c r="D292" s="187">
        <f t="shared" si="101"/>
        <v>0</v>
      </c>
      <c r="E292" s="187">
        <f t="shared" si="102"/>
        <v>0</v>
      </c>
      <c r="F292" s="187">
        <f t="shared" si="103"/>
        <v>0</v>
      </c>
      <c r="G292" s="166"/>
      <c r="H292" s="13"/>
      <c r="I292" s="187">
        <f t="shared" si="104"/>
        <v>0</v>
      </c>
      <c r="J292" s="187">
        <f t="shared" si="105"/>
        <v>0</v>
      </c>
      <c r="K292" s="187">
        <f t="shared" si="106"/>
        <v>0</v>
      </c>
      <c r="L292" s="166"/>
      <c r="M292" s="13"/>
      <c r="N292" s="187">
        <f t="shared" si="107"/>
        <v>0</v>
      </c>
      <c r="O292" s="187">
        <f t="shared" si="108"/>
        <v>0</v>
      </c>
      <c r="P292" s="187">
        <f t="shared" si="109"/>
        <v>0</v>
      </c>
      <c r="Q292" s="166"/>
      <c r="R292" s="13"/>
      <c r="S292" s="187">
        <f t="shared" si="110"/>
        <v>0</v>
      </c>
      <c r="T292" s="187">
        <f t="shared" si="111"/>
        <v>0</v>
      </c>
      <c r="U292" s="166"/>
      <c r="V292" s="187">
        <f t="shared" si="97"/>
        <v>0</v>
      </c>
      <c r="W292" s="187">
        <f t="shared" si="98"/>
        <v>0</v>
      </c>
      <c r="X292" s="13">
        <f t="shared" si="99"/>
        <v>0</v>
      </c>
      <c r="Y292" s="13" t="s">
        <v>29</v>
      </c>
      <c r="Z292" s="13">
        <v>45</v>
      </c>
      <c r="AA292" s="241">
        <f t="shared" si="100"/>
        <v>0</v>
      </c>
    </row>
    <row r="293" spans="1:27">
      <c r="A293" s="12">
        <v>290</v>
      </c>
      <c r="B293" s="166"/>
      <c r="C293" s="13"/>
      <c r="D293" s="187">
        <f t="shared" si="101"/>
        <v>0</v>
      </c>
      <c r="E293" s="187">
        <f t="shared" si="102"/>
        <v>0</v>
      </c>
      <c r="F293" s="187">
        <f t="shared" si="103"/>
        <v>0</v>
      </c>
      <c r="G293" s="166"/>
      <c r="H293" s="13"/>
      <c r="I293" s="187">
        <f t="shared" si="104"/>
        <v>0</v>
      </c>
      <c r="J293" s="187">
        <f t="shared" si="105"/>
        <v>0</v>
      </c>
      <c r="K293" s="187">
        <f t="shared" si="106"/>
        <v>0</v>
      </c>
      <c r="L293" s="166"/>
      <c r="M293" s="13"/>
      <c r="N293" s="187">
        <f t="shared" si="107"/>
        <v>0</v>
      </c>
      <c r="O293" s="187">
        <f t="shared" si="108"/>
        <v>0</v>
      </c>
      <c r="P293" s="187">
        <f t="shared" si="109"/>
        <v>0</v>
      </c>
      <c r="Q293" s="166"/>
      <c r="R293" s="13"/>
      <c r="S293" s="187">
        <f t="shared" si="110"/>
        <v>0</v>
      </c>
      <c r="T293" s="187">
        <f t="shared" si="111"/>
        <v>0</v>
      </c>
      <c r="U293" s="166"/>
      <c r="V293" s="187">
        <f t="shared" si="97"/>
        <v>0</v>
      </c>
      <c r="W293" s="187">
        <f t="shared" si="98"/>
        <v>0</v>
      </c>
      <c r="X293" s="13">
        <f t="shared" si="99"/>
        <v>0</v>
      </c>
      <c r="Y293" s="13" t="s">
        <v>29</v>
      </c>
      <c r="Z293" s="13">
        <v>45</v>
      </c>
      <c r="AA293" s="241">
        <f t="shared" si="100"/>
        <v>0</v>
      </c>
    </row>
    <row r="294" spans="1:27">
      <c r="A294" s="12">
        <v>291</v>
      </c>
      <c r="B294" s="166"/>
      <c r="C294" s="13"/>
      <c r="D294" s="187">
        <f t="shared" si="101"/>
        <v>0</v>
      </c>
      <c r="E294" s="187">
        <f t="shared" si="102"/>
        <v>0</v>
      </c>
      <c r="F294" s="187">
        <f t="shared" si="103"/>
        <v>0</v>
      </c>
      <c r="G294" s="166"/>
      <c r="H294" s="13"/>
      <c r="I294" s="187">
        <f t="shared" si="104"/>
        <v>0</v>
      </c>
      <c r="J294" s="187">
        <f t="shared" si="105"/>
        <v>0</v>
      </c>
      <c r="K294" s="187">
        <f t="shared" si="106"/>
        <v>0</v>
      </c>
      <c r="L294" s="166"/>
      <c r="M294" s="13"/>
      <c r="N294" s="187">
        <f t="shared" si="107"/>
        <v>0</v>
      </c>
      <c r="O294" s="187">
        <f t="shared" si="108"/>
        <v>0</v>
      </c>
      <c r="P294" s="187">
        <f t="shared" si="109"/>
        <v>0</v>
      </c>
      <c r="Q294" s="166"/>
      <c r="R294" s="13"/>
      <c r="S294" s="187">
        <f t="shared" si="110"/>
        <v>0</v>
      </c>
      <c r="T294" s="187">
        <f t="shared" si="111"/>
        <v>0</v>
      </c>
      <c r="U294" s="166"/>
      <c r="V294" s="187">
        <f t="shared" si="97"/>
        <v>0</v>
      </c>
      <c r="W294" s="187">
        <f t="shared" si="98"/>
        <v>0</v>
      </c>
      <c r="X294" s="13">
        <f t="shared" si="99"/>
        <v>0</v>
      </c>
      <c r="Y294" s="13" t="s">
        <v>29</v>
      </c>
      <c r="Z294" s="13">
        <v>45</v>
      </c>
      <c r="AA294" s="241">
        <f t="shared" si="100"/>
        <v>0</v>
      </c>
    </row>
    <row r="295" spans="1:27">
      <c r="A295" s="12">
        <v>292</v>
      </c>
      <c r="B295" s="166"/>
      <c r="C295" s="13"/>
      <c r="D295" s="187">
        <f t="shared" si="101"/>
        <v>0</v>
      </c>
      <c r="E295" s="187">
        <f t="shared" si="102"/>
        <v>0</v>
      </c>
      <c r="F295" s="187">
        <f t="shared" si="103"/>
        <v>0</v>
      </c>
      <c r="G295" s="166"/>
      <c r="H295" s="13"/>
      <c r="I295" s="187">
        <f t="shared" si="104"/>
        <v>0</v>
      </c>
      <c r="J295" s="187">
        <f t="shared" si="105"/>
        <v>0</v>
      </c>
      <c r="K295" s="187">
        <f t="shared" si="106"/>
        <v>0</v>
      </c>
      <c r="L295" s="166"/>
      <c r="M295" s="13"/>
      <c r="N295" s="187">
        <f t="shared" si="107"/>
        <v>0</v>
      </c>
      <c r="O295" s="187">
        <f t="shared" si="108"/>
        <v>0</v>
      </c>
      <c r="P295" s="187">
        <f t="shared" si="109"/>
        <v>0</v>
      </c>
      <c r="Q295" s="166"/>
      <c r="R295" s="13"/>
      <c r="S295" s="187">
        <f t="shared" si="110"/>
        <v>0</v>
      </c>
      <c r="T295" s="187">
        <f t="shared" si="111"/>
        <v>0</v>
      </c>
      <c r="U295" s="166"/>
      <c r="V295" s="187">
        <f t="shared" si="97"/>
        <v>0</v>
      </c>
      <c r="W295" s="187">
        <f t="shared" si="98"/>
        <v>0</v>
      </c>
      <c r="X295" s="13">
        <f t="shared" si="99"/>
        <v>0</v>
      </c>
      <c r="Y295" s="13" t="s">
        <v>29</v>
      </c>
      <c r="Z295" s="13">
        <v>45</v>
      </c>
      <c r="AA295" s="241">
        <f t="shared" si="100"/>
        <v>0</v>
      </c>
    </row>
    <row r="296" spans="1:27">
      <c r="A296" s="12">
        <v>293</v>
      </c>
      <c r="B296" s="166"/>
      <c r="C296" s="13"/>
      <c r="D296" s="187">
        <f t="shared" si="101"/>
        <v>0</v>
      </c>
      <c r="E296" s="187">
        <f t="shared" si="102"/>
        <v>0</v>
      </c>
      <c r="F296" s="187">
        <f t="shared" si="103"/>
        <v>0</v>
      </c>
      <c r="G296" s="166"/>
      <c r="H296" s="13"/>
      <c r="I296" s="187">
        <f t="shared" si="104"/>
        <v>0</v>
      </c>
      <c r="J296" s="187">
        <f t="shared" si="105"/>
        <v>0</v>
      </c>
      <c r="K296" s="187">
        <f t="shared" si="106"/>
        <v>0</v>
      </c>
      <c r="L296" s="166"/>
      <c r="M296" s="13"/>
      <c r="N296" s="187">
        <f t="shared" si="107"/>
        <v>0</v>
      </c>
      <c r="O296" s="187">
        <f t="shared" si="108"/>
        <v>0</v>
      </c>
      <c r="P296" s="187">
        <f t="shared" si="109"/>
        <v>0</v>
      </c>
      <c r="Q296" s="166"/>
      <c r="R296" s="13"/>
      <c r="S296" s="187">
        <f t="shared" si="110"/>
        <v>0</v>
      </c>
      <c r="T296" s="187">
        <f t="shared" si="111"/>
        <v>0</v>
      </c>
      <c r="U296" s="166"/>
      <c r="V296" s="187">
        <f t="shared" si="97"/>
        <v>0</v>
      </c>
      <c r="W296" s="187">
        <f t="shared" si="98"/>
        <v>0</v>
      </c>
      <c r="X296" s="13">
        <f t="shared" si="99"/>
        <v>0</v>
      </c>
      <c r="Y296" s="13" t="s">
        <v>29</v>
      </c>
      <c r="Z296" s="13">
        <v>45</v>
      </c>
      <c r="AA296" s="241">
        <f t="shared" si="100"/>
        <v>0</v>
      </c>
    </row>
    <row r="297" spans="1:27">
      <c r="A297" s="12">
        <v>294</v>
      </c>
      <c r="B297" s="166"/>
      <c r="C297" s="13"/>
      <c r="D297" s="187">
        <f t="shared" si="101"/>
        <v>0</v>
      </c>
      <c r="E297" s="187">
        <f t="shared" si="102"/>
        <v>0</v>
      </c>
      <c r="F297" s="187">
        <f t="shared" si="103"/>
        <v>0</v>
      </c>
      <c r="G297" s="166"/>
      <c r="H297" s="13"/>
      <c r="I297" s="187">
        <f t="shared" si="104"/>
        <v>0</v>
      </c>
      <c r="J297" s="187">
        <f t="shared" si="105"/>
        <v>0</v>
      </c>
      <c r="K297" s="187">
        <f t="shared" si="106"/>
        <v>0</v>
      </c>
      <c r="L297" s="166"/>
      <c r="M297" s="13"/>
      <c r="N297" s="187">
        <f t="shared" si="107"/>
        <v>0</v>
      </c>
      <c r="O297" s="187">
        <f t="shared" si="108"/>
        <v>0</v>
      </c>
      <c r="P297" s="187">
        <f t="shared" si="109"/>
        <v>0</v>
      </c>
      <c r="Q297" s="166"/>
      <c r="R297" s="13"/>
      <c r="S297" s="187">
        <f t="shared" si="110"/>
        <v>0</v>
      </c>
      <c r="T297" s="187">
        <f t="shared" si="111"/>
        <v>0</v>
      </c>
      <c r="U297" s="166"/>
      <c r="V297" s="187">
        <f t="shared" si="97"/>
        <v>0</v>
      </c>
      <c r="W297" s="187">
        <f t="shared" si="98"/>
        <v>0</v>
      </c>
      <c r="X297" s="13">
        <f t="shared" si="99"/>
        <v>0</v>
      </c>
      <c r="Y297" s="13" t="s">
        <v>29</v>
      </c>
      <c r="Z297" s="13">
        <v>45</v>
      </c>
      <c r="AA297" s="241">
        <f t="shared" si="100"/>
        <v>0</v>
      </c>
    </row>
    <row r="298" spans="1:27">
      <c r="A298" s="12">
        <v>295</v>
      </c>
      <c r="B298" s="166"/>
      <c r="C298" s="13"/>
      <c r="D298" s="187">
        <f t="shared" si="101"/>
        <v>0</v>
      </c>
      <c r="E298" s="187">
        <f t="shared" si="102"/>
        <v>0</v>
      </c>
      <c r="F298" s="187">
        <f t="shared" si="103"/>
        <v>0</v>
      </c>
      <c r="G298" s="166"/>
      <c r="H298" s="13"/>
      <c r="I298" s="187">
        <f t="shared" si="104"/>
        <v>0</v>
      </c>
      <c r="J298" s="187">
        <f t="shared" si="105"/>
        <v>0</v>
      </c>
      <c r="K298" s="187">
        <f t="shared" si="106"/>
        <v>0</v>
      </c>
      <c r="L298" s="166"/>
      <c r="M298" s="13"/>
      <c r="N298" s="187">
        <f t="shared" si="107"/>
        <v>0</v>
      </c>
      <c r="O298" s="187">
        <f t="shared" si="108"/>
        <v>0</v>
      </c>
      <c r="P298" s="187">
        <f t="shared" si="109"/>
        <v>0</v>
      </c>
      <c r="Q298" s="166"/>
      <c r="R298" s="13"/>
      <c r="S298" s="187">
        <f t="shared" si="110"/>
        <v>0</v>
      </c>
      <c r="T298" s="187">
        <f t="shared" si="111"/>
        <v>0</v>
      </c>
      <c r="U298" s="166"/>
      <c r="V298" s="187">
        <f t="shared" si="97"/>
        <v>0</v>
      </c>
      <c r="W298" s="187">
        <f t="shared" si="98"/>
        <v>0</v>
      </c>
      <c r="X298" s="13">
        <f t="shared" si="99"/>
        <v>0</v>
      </c>
      <c r="Y298" s="13" t="s">
        <v>29</v>
      </c>
      <c r="Z298" s="13">
        <v>45</v>
      </c>
      <c r="AA298" s="241">
        <f t="shared" si="100"/>
        <v>0</v>
      </c>
    </row>
    <row r="299" spans="1:27">
      <c r="A299" s="12">
        <v>296</v>
      </c>
      <c r="B299" s="166"/>
      <c r="C299" s="13"/>
      <c r="D299" s="187">
        <f t="shared" si="101"/>
        <v>0</v>
      </c>
      <c r="E299" s="187">
        <f t="shared" si="102"/>
        <v>0</v>
      </c>
      <c r="F299" s="187">
        <f t="shared" si="103"/>
        <v>0</v>
      </c>
      <c r="G299" s="166"/>
      <c r="H299" s="13"/>
      <c r="I299" s="187">
        <f t="shared" si="104"/>
        <v>0</v>
      </c>
      <c r="J299" s="187">
        <f t="shared" si="105"/>
        <v>0</v>
      </c>
      <c r="K299" s="187">
        <f t="shared" si="106"/>
        <v>0</v>
      </c>
      <c r="L299" s="166"/>
      <c r="M299" s="13"/>
      <c r="N299" s="187">
        <f t="shared" si="107"/>
        <v>0</v>
      </c>
      <c r="O299" s="187">
        <f t="shared" si="108"/>
        <v>0</v>
      </c>
      <c r="P299" s="187">
        <f t="shared" si="109"/>
        <v>0</v>
      </c>
      <c r="Q299" s="166"/>
      <c r="R299" s="13"/>
      <c r="S299" s="187">
        <f t="shared" si="110"/>
        <v>0</v>
      </c>
      <c r="T299" s="187">
        <f t="shared" si="111"/>
        <v>0</v>
      </c>
      <c r="U299" s="166"/>
      <c r="V299" s="187">
        <f t="shared" si="97"/>
        <v>0</v>
      </c>
      <c r="W299" s="187">
        <f t="shared" si="98"/>
        <v>0</v>
      </c>
      <c r="X299" s="13">
        <f t="shared" si="99"/>
        <v>0</v>
      </c>
      <c r="Y299" s="13" t="s">
        <v>29</v>
      </c>
      <c r="Z299" s="13">
        <v>45</v>
      </c>
      <c r="AA299" s="241">
        <f t="shared" si="100"/>
        <v>0</v>
      </c>
    </row>
    <row r="300" spans="1:27">
      <c r="A300" s="12">
        <v>297</v>
      </c>
      <c r="B300" s="166"/>
      <c r="C300" s="13"/>
      <c r="D300" s="187">
        <f t="shared" si="101"/>
        <v>0</v>
      </c>
      <c r="E300" s="187">
        <f t="shared" si="102"/>
        <v>0</v>
      </c>
      <c r="F300" s="187">
        <f t="shared" si="103"/>
        <v>0</v>
      </c>
      <c r="G300" s="166"/>
      <c r="H300" s="13"/>
      <c r="I300" s="187">
        <f t="shared" si="104"/>
        <v>0</v>
      </c>
      <c r="J300" s="187">
        <f t="shared" si="105"/>
        <v>0</v>
      </c>
      <c r="K300" s="187">
        <f t="shared" si="106"/>
        <v>0</v>
      </c>
      <c r="L300" s="166"/>
      <c r="M300" s="13"/>
      <c r="N300" s="187">
        <f t="shared" si="107"/>
        <v>0</v>
      </c>
      <c r="O300" s="187">
        <f t="shared" si="108"/>
        <v>0</v>
      </c>
      <c r="P300" s="187">
        <f t="shared" si="109"/>
        <v>0</v>
      </c>
      <c r="Q300" s="166"/>
      <c r="R300" s="13"/>
      <c r="S300" s="187">
        <f t="shared" si="110"/>
        <v>0</v>
      </c>
      <c r="T300" s="187">
        <f t="shared" si="111"/>
        <v>0</v>
      </c>
      <c r="U300" s="166"/>
      <c r="V300" s="187">
        <f t="shared" si="97"/>
        <v>0</v>
      </c>
      <c r="W300" s="187">
        <f t="shared" si="98"/>
        <v>0</v>
      </c>
      <c r="X300" s="13">
        <f t="shared" si="99"/>
        <v>0</v>
      </c>
      <c r="Y300" s="13" t="s">
        <v>29</v>
      </c>
      <c r="Z300" s="13">
        <v>45</v>
      </c>
      <c r="AA300" s="241">
        <f t="shared" si="100"/>
        <v>0</v>
      </c>
    </row>
    <row r="301" spans="1:27">
      <c r="A301" s="12">
        <v>298</v>
      </c>
      <c r="B301" s="166"/>
      <c r="C301" s="13"/>
      <c r="D301" s="187">
        <f t="shared" si="101"/>
        <v>0</v>
      </c>
      <c r="E301" s="187">
        <f t="shared" si="102"/>
        <v>0</v>
      </c>
      <c r="F301" s="187">
        <f t="shared" si="103"/>
        <v>0</v>
      </c>
      <c r="G301" s="166"/>
      <c r="H301" s="13"/>
      <c r="I301" s="187">
        <f t="shared" si="104"/>
        <v>0</v>
      </c>
      <c r="J301" s="187">
        <f t="shared" si="105"/>
        <v>0</v>
      </c>
      <c r="K301" s="187">
        <f t="shared" si="106"/>
        <v>0</v>
      </c>
      <c r="L301" s="166"/>
      <c r="M301" s="13"/>
      <c r="N301" s="187">
        <f t="shared" si="107"/>
        <v>0</v>
      </c>
      <c r="O301" s="187">
        <f t="shared" si="108"/>
        <v>0</v>
      </c>
      <c r="P301" s="187">
        <f t="shared" si="109"/>
        <v>0</v>
      </c>
      <c r="Q301" s="166"/>
      <c r="R301" s="13"/>
      <c r="S301" s="187">
        <f t="shared" si="110"/>
        <v>0</v>
      </c>
      <c r="T301" s="187">
        <f t="shared" si="111"/>
        <v>0</v>
      </c>
      <c r="U301" s="166"/>
      <c r="V301" s="187">
        <f t="shared" si="97"/>
        <v>0</v>
      </c>
      <c r="W301" s="187">
        <f t="shared" si="98"/>
        <v>0</v>
      </c>
      <c r="X301" s="13">
        <f t="shared" si="99"/>
        <v>0</v>
      </c>
      <c r="Y301" s="13" t="s">
        <v>29</v>
      </c>
      <c r="Z301" s="13">
        <v>45</v>
      </c>
      <c r="AA301" s="241">
        <f t="shared" si="100"/>
        <v>0</v>
      </c>
    </row>
    <row r="302" spans="1:27">
      <c r="A302" s="12">
        <v>299</v>
      </c>
      <c r="B302" s="166"/>
      <c r="C302" s="13"/>
      <c r="D302" s="187">
        <f t="shared" si="101"/>
        <v>0</v>
      </c>
      <c r="E302" s="187">
        <f t="shared" si="102"/>
        <v>0</v>
      </c>
      <c r="F302" s="187">
        <f t="shared" si="103"/>
        <v>0</v>
      </c>
      <c r="G302" s="166"/>
      <c r="H302" s="13"/>
      <c r="I302" s="187">
        <f t="shared" si="104"/>
        <v>0</v>
      </c>
      <c r="J302" s="187">
        <f t="shared" si="105"/>
        <v>0</v>
      </c>
      <c r="K302" s="187">
        <f t="shared" si="106"/>
        <v>0</v>
      </c>
      <c r="L302" s="166"/>
      <c r="M302" s="13"/>
      <c r="N302" s="187">
        <f t="shared" si="107"/>
        <v>0</v>
      </c>
      <c r="O302" s="187">
        <f t="shared" si="108"/>
        <v>0</v>
      </c>
      <c r="P302" s="187">
        <f t="shared" si="109"/>
        <v>0</v>
      </c>
      <c r="Q302" s="166"/>
      <c r="R302" s="13"/>
      <c r="S302" s="187">
        <f t="shared" si="110"/>
        <v>0</v>
      </c>
      <c r="T302" s="187">
        <f t="shared" si="111"/>
        <v>0</v>
      </c>
      <c r="U302" s="166"/>
      <c r="V302" s="187">
        <f t="shared" si="97"/>
        <v>0</v>
      </c>
      <c r="W302" s="187">
        <f t="shared" si="98"/>
        <v>0</v>
      </c>
      <c r="X302" s="13">
        <f t="shared" si="99"/>
        <v>0</v>
      </c>
      <c r="Y302" s="13" t="s">
        <v>29</v>
      </c>
      <c r="Z302" s="13">
        <v>45</v>
      </c>
      <c r="AA302" s="241">
        <f t="shared" si="100"/>
        <v>0</v>
      </c>
    </row>
    <row r="303" spans="1:27">
      <c r="A303" s="12">
        <v>300</v>
      </c>
      <c r="B303" s="166"/>
      <c r="C303" s="13"/>
      <c r="D303" s="187">
        <f t="shared" si="101"/>
        <v>0</v>
      </c>
      <c r="E303" s="187">
        <f t="shared" si="102"/>
        <v>0</v>
      </c>
      <c r="F303" s="187">
        <f t="shared" si="103"/>
        <v>0</v>
      </c>
      <c r="G303" s="166"/>
      <c r="H303" s="13"/>
      <c r="I303" s="187">
        <f t="shared" si="104"/>
        <v>0</v>
      </c>
      <c r="J303" s="187">
        <f t="shared" si="105"/>
        <v>0</v>
      </c>
      <c r="K303" s="187">
        <f t="shared" si="106"/>
        <v>0</v>
      </c>
      <c r="L303" s="166"/>
      <c r="M303" s="13"/>
      <c r="N303" s="187">
        <f t="shared" si="107"/>
        <v>0</v>
      </c>
      <c r="O303" s="187">
        <f t="shared" si="108"/>
        <v>0</v>
      </c>
      <c r="P303" s="187">
        <f t="shared" si="109"/>
        <v>0</v>
      </c>
      <c r="Q303" s="166"/>
      <c r="R303" s="13"/>
      <c r="S303" s="187">
        <f t="shared" si="110"/>
        <v>0</v>
      </c>
      <c r="T303" s="187">
        <f t="shared" si="111"/>
        <v>0</v>
      </c>
      <c r="U303" s="166"/>
      <c r="V303" s="187">
        <f t="shared" si="97"/>
        <v>0</v>
      </c>
      <c r="W303" s="187">
        <f t="shared" si="98"/>
        <v>0</v>
      </c>
      <c r="X303" s="13">
        <f t="shared" si="99"/>
        <v>0</v>
      </c>
      <c r="Y303" s="13" t="s">
        <v>29</v>
      </c>
      <c r="Z303" s="13">
        <v>45</v>
      </c>
      <c r="AA303" s="241">
        <f t="shared" si="100"/>
        <v>0</v>
      </c>
    </row>
    <row r="304" spans="1:27">
      <c r="A304" s="12">
        <v>301</v>
      </c>
      <c r="B304" s="166"/>
      <c r="C304" s="13"/>
      <c r="D304" s="187">
        <f t="shared" si="101"/>
        <v>0</v>
      </c>
      <c r="E304" s="187">
        <f t="shared" si="102"/>
        <v>0</v>
      </c>
      <c r="F304" s="187">
        <f t="shared" si="103"/>
        <v>0</v>
      </c>
      <c r="G304" s="166"/>
      <c r="H304" s="13"/>
      <c r="I304" s="187">
        <f t="shared" si="104"/>
        <v>0</v>
      </c>
      <c r="J304" s="187">
        <f t="shared" si="105"/>
        <v>0</v>
      </c>
      <c r="K304" s="187">
        <f t="shared" si="106"/>
        <v>0</v>
      </c>
      <c r="L304" s="166"/>
      <c r="M304" s="13"/>
      <c r="N304" s="187">
        <f t="shared" si="107"/>
        <v>0</v>
      </c>
      <c r="O304" s="187">
        <f t="shared" si="108"/>
        <v>0</v>
      </c>
      <c r="P304" s="187">
        <f t="shared" si="109"/>
        <v>0</v>
      </c>
      <c r="Q304" s="166"/>
      <c r="R304" s="13"/>
      <c r="S304" s="187">
        <f t="shared" si="110"/>
        <v>0</v>
      </c>
      <c r="T304" s="187">
        <f t="shared" si="111"/>
        <v>0</v>
      </c>
      <c r="U304" s="166"/>
      <c r="V304" s="187">
        <f t="shared" si="97"/>
        <v>0</v>
      </c>
      <c r="W304" s="187">
        <f t="shared" si="98"/>
        <v>0</v>
      </c>
      <c r="X304" s="13">
        <f t="shared" si="99"/>
        <v>0</v>
      </c>
      <c r="Y304" s="13" t="s">
        <v>29</v>
      </c>
      <c r="Z304" s="13">
        <v>45</v>
      </c>
      <c r="AA304" s="241">
        <f t="shared" si="100"/>
        <v>0</v>
      </c>
    </row>
    <row r="305" spans="1:27">
      <c r="A305" s="12">
        <v>302</v>
      </c>
      <c r="B305" s="166"/>
      <c r="C305" s="13"/>
      <c r="D305" s="187">
        <f t="shared" si="101"/>
        <v>0</v>
      </c>
      <c r="E305" s="187">
        <f t="shared" si="102"/>
        <v>0</v>
      </c>
      <c r="F305" s="187">
        <f t="shared" si="103"/>
        <v>0</v>
      </c>
      <c r="G305" s="166"/>
      <c r="H305" s="13"/>
      <c r="I305" s="187">
        <f t="shared" si="104"/>
        <v>0</v>
      </c>
      <c r="J305" s="187">
        <f t="shared" si="105"/>
        <v>0</v>
      </c>
      <c r="K305" s="187">
        <f t="shared" si="106"/>
        <v>0</v>
      </c>
      <c r="L305" s="166"/>
      <c r="M305" s="13"/>
      <c r="N305" s="187">
        <f t="shared" si="107"/>
        <v>0</v>
      </c>
      <c r="O305" s="187">
        <f t="shared" si="108"/>
        <v>0</v>
      </c>
      <c r="P305" s="187">
        <f t="shared" si="109"/>
        <v>0</v>
      </c>
      <c r="Q305" s="166"/>
      <c r="R305" s="13"/>
      <c r="S305" s="187">
        <f t="shared" si="110"/>
        <v>0</v>
      </c>
      <c r="T305" s="187">
        <f t="shared" si="111"/>
        <v>0</v>
      </c>
      <c r="U305" s="166"/>
      <c r="V305" s="187">
        <f t="shared" si="97"/>
        <v>0</v>
      </c>
      <c r="W305" s="187">
        <f t="shared" si="98"/>
        <v>0</v>
      </c>
      <c r="X305" s="13">
        <f t="shared" si="99"/>
        <v>0</v>
      </c>
      <c r="Y305" s="13" t="s">
        <v>29</v>
      </c>
      <c r="Z305" s="13">
        <v>45</v>
      </c>
      <c r="AA305" s="241">
        <f t="shared" si="100"/>
        <v>0</v>
      </c>
    </row>
    <row r="306" spans="1:27">
      <c r="A306" s="12">
        <v>303</v>
      </c>
      <c r="B306" s="166"/>
      <c r="C306" s="13"/>
      <c r="D306" s="187">
        <f t="shared" si="101"/>
        <v>0</v>
      </c>
      <c r="E306" s="187">
        <f t="shared" si="102"/>
        <v>0</v>
      </c>
      <c r="F306" s="187">
        <f t="shared" si="103"/>
        <v>0</v>
      </c>
      <c r="G306" s="166"/>
      <c r="H306" s="13"/>
      <c r="I306" s="187">
        <f t="shared" si="104"/>
        <v>0</v>
      </c>
      <c r="J306" s="187">
        <f t="shared" si="105"/>
        <v>0</v>
      </c>
      <c r="K306" s="187">
        <f t="shared" si="106"/>
        <v>0</v>
      </c>
      <c r="L306" s="166"/>
      <c r="M306" s="13"/>
      <c r="N306" s="187">
        <f t="shared" si="107"/>
        <v>0</v>
      </c>
      <c r="O306" s="187">
        <f t="shared" si="108"/>
        <v>0</v>
      </c>
      <c r="P306" s="187">
        <f t="shared" si="109"/>
        <v>0</v>
      </c>
      <c r="Q306" s="166"/>
      <c r="R306" s="13"/>
      <c r="S306" s="187">
        <f t="shared" si="110"/>
        <v>0</v>
      </c>
      <c r="T306" s="187">
        <f t="shared" si="111"/>
        <v>0</v>
      </c>
      <c r="U306" s="166"/>
      <c r="V306" s="187">
        <f t="shared" si="97"/>
        <v>0</v>
      </c>
      <c r="W306" s="187">
        <f t="shared" si="98"/>
        <v>0</v>
      </c>
      <c r="X306" s="13">
        <f t="shared" si="99"/>
        <v>0</v>
      </c>
      <c r="Y306" s="13" t="s">
        <v>29</v>
      </c>
      <c r="Z306" s="13">
        <v>45</v>
      </c>
      <c r="AA306" s="241">
        <f t="shared" si="100"/>
        <v>0</v>
      </c>
    </row>
    <row r="307" spans="1:27">
      <c r="A307" s="12">
        <v>304</v>
      </c>
      <c r="B307" s="166"/>
      <c r="C307" s="13"/>
      <c r="D307" s="187">
        <f t="shared" si="101"/>
        <v>0</v>
      </c>
      <c r="E307" s="187">
        <f t="shared" si="102"/>
        <v>0</v>
      </c>
      <c r="F307" s="187">
        <f t="shared" si="103"/>
        <v>0</v>
      </c>
      <c r="G307" s="166"/>
      <c r="H307" s="13"/>
      <c r="I307" s="187">
        <f t="shared" si="104"/>
        <v>0</v>
      </c>
      <c r="J307" s="187">
        <f t="shared" si="105"/>
        <v>0</v>
      </c>
      <c r="K307" s="187">
        <f t="shared" si="106"/>
        <v>0</v>
      </c>
      <c r="L307" s="166"/>
      <c r="M307" s="13"/>
      <c r="N307" s="187">
        <f t="shared" si="107"/>
        <v>0</v>
      </c>
      <c r="O307" s="187">
        <f t="shared" si="108"/>
        <v>0</v>
      </c>
      <c r="P307" s="187">
        <f t="shared" si="109"/>
        <v>0</v>
      </c>
      <c r="Q307" s="166"/>
      <c r="R307" s="13"/>
      <c r="S307" s="187">
        <f t="shared" si="110"/>
        <v>0</v>
      </c>
      <c r="T307" s="187">
        <f t="shared" si="111"/>
        <v>0</v>
      </c>
      <c r="U307" s="166"/>
      <c r="V307" s="187">
        <f t="shared" si="97"/>
        <v>0</v>
      </c>
      <c r="W307" s="187">
        <f t="shared" si="98"/>
        <v>0</v>
      </c>
      <c r="X307" s="13">
        <f t="shared" si="99"/>
        <v>0</v>
      </c>
      <c r="Y307" s="13" t="s">
        <v>29</v>
      </c>
      <c r="Z307" s="13">
        <v>45</v>
      </c>
      <c r="AA307" s="241">
        <f t="shared" si="100"/>
        <v>0</v>
      </c>
    </row>
    <row r="308" spans="1:27">
      <c r="A308" s="12">
        <v>305</v>
      </c>
      <c r="B308" s="166"/>
      <c r="C308" s="13"/>
      <c r="D308" s="187">
        <f t="shared" si="101"/>
        <v>0</v>
      </c>
      <c r="E308" s="187">
        <f t="shared" si="102"/>
        <v>0</v>
      </c>
      <c r="F308" s="187">
        <f t="shared" si="103"/>
        <v>0</v>
      </c>
      <c r="G308" s="166"/>
      <c r="H308" s="13"/>
      <c r="I308" s="187">
        <f t="shared" si="104"/>
        <v>0</v>
      </c>
      <c r="J308" s="187">
        <f t="shared" si="105"/>
        <v>0</v>
      </c>
      <c r="K308" s="187">
        <f t="shared" si="106"/>
        <v>0</v>
      </c>
      <c r="L308" s="166"/>
      <c r="M308" s="13"/>
      <c r="N308" s="187">
        <f t="shared" si="107"/>
        <v>0</v>
      </c>
      <c r="O308" s="187">
        <f t="shared" si="108"/>
        <v>0</v>
      </c>
      <c r="P308" s="187">
        <f t="shared" si="109"/>
        <v>0</v>
      </c>
      <c r="Q308" s="166"/>
      <c r="R308" s="13"/>
      <c r="S308" s="187">
        <f t="shared" si="110"/>
        <v>0</v>
      </c>
      <c r="T308" s="187">
        <f t="shared" si="111"/>
        <v>0</v>
      </c>
      <c r="U308" s="166"/>
      <c r="V308" s="187">
        <f t="shared" si="97"/>
        <v>0</v>
      </c>
      <c r="W308" s="187">
        <f t="shared" si="98"/>
        <v>0</v>
      </c>
      <c r="X308" s="13">
        <f t="shared" si="99"/>
        <v>0</v>
      </c>
      <c r="Y308" s="13" t="s">
        <v>29</v>
      </c>
      <c r="Z308" s="13">
        <v>45</v>
      </c>
      <c r="AA308" s="241">
        <f t="shared" si="100"/>
        <v>0</v>
      </c>
    </row>
    <row r="309" spans="1:27">
      <c r="A309" s="12">
        <v>306</v>
      </c>
      <c r="B309" s="166"/>
      <c r="C309" s="13"/>
      <c r="D309" s="187">
        <f t="shared" si="101"/>
        <v>0</v>
      </c>
      <c r="E309" s="187">
        <f t="shared" si="102"/>
        <v>0</v>
      </c>
      <c r="F309" s="187">
        <f t="shared" si="103"/>
        <v>0</v>
      </c>
      <c r="G309" s="166"/>
      <c r="H309" s="13"/>
      <c r="I309" s="187">
        <f t="shared" si="104"/>
        <v>0</v>
      </c>
      <c r="J309" s="187">
        <f t="shared" si="105"/>
        <v>0</v>
      </c>
      <c r="K309" s="187">
        <f t="shared" si="106"/>
        <v>0</v>
      </c>
      <c r="L309" s="166"/>
      <c r="M309" s="13"/>
      <c r="N309" s="187">
        <f t="shared" si="107"/>
        <v>0</v>
      </c>
      <c r="O309" s="187">
        <f t="shared" si="108"/>
        <v>0</v>
      </c>
      <c r="P309" s="187">
        <f t="shared" si="109"/>
        <v>0</v>
      </c>
      <c r="Q309" s="166"/>
      <c r="R309" s="13"/>
      <c r="S309" s="187">
        <f t="shared" si="110"/>
        <v>0</v>
      </c>
      <c r="T309" s="187">
        <f t="shared" si="111"/>
        <v>0</v>
      </c>
      <c r="U309" s="166"/>
      <c r="V309" s="187">
        <f t="shared" si="97"/>
        <v>0</v>
      </c>
      <c r="W309" s="187">
        <f t="shared" si="98"/>
        <v>0</v>
      </c>
      <c r="X309" s="13">
        <f t="shared" si="99"/>
        <v>0</v>
      </c>
      <c r="Y309" s="13" t="s">
        <v>29</v>
      </c>
      <c r="Z309" s="13">
        <v>45</v>
      </c>
      <c r="AA309" s="241">
        <f t="shared" si="100"/>
        <v>0</v>
      </c>
    </row>
    <row r="310" spans="1:27">
      <c r="A310" s="12">
        <v>307</v>
      </c>
      <c r="B310" s="166"/>
      <c r="C310" s="13"/>
      <c r="D310" s="187">
        <f t="shared" si="101"/>
        <v>0</v>
      </c>
      <c r="E310" s="187">
        <f t="shared" si="102"/>
        <v>0</v>
      </c>
      <c r="F310" s="187">
        <f t="shared" si="103"/>
        <v>0</v>
      </c>
      <c r="G310" s="166"/>
      <c r="H310" s="13"/>
      <c r="I310" s="187">
        <f t="shared" si="104"/>
        <v>0</v>
      </c>
      <c r="J310" s="187">
        <f t="shared" si="105"/>
        <v>0</v>
      </c>
      <c r="K310" s="187">
        <f t="shared" si="106"/>
        <v>0</v>
      </c>
      <c r="L310" s="166"/>
      <c r="M310" s="13"/>
      <c r="N310" s="187">
        <f t="shared" si="107"/>
        <v>0</v>
      </c>
      <c r="O310" s="187">
        <f t="shared" si="108"/>
        <v>0</v>
      </c>
      <c r="P310" s="187">
        <f t="shared" si="109"/>
        <v>0</v>
      </c>
      <c r="Q310" s="166"/>
      <c r="R310" s="13"/>
      <c r="S310" s="187">
        <f t="shared" si="110"/>
        <v>0</v>
      </c>
      <c r="T310" s="187">
        <f t="shared" si="111"/>
        <v>0</v>
      </c>
      <c r="U310" s="166"/>
      <c r="V310" s="187">
        <f t="shared" si="97"/>
        <v>0</v>
      </c>
      <c r="W310" s="187">
        <f t="shared" si="98"/>
        <v>0</v>
      </c>
      <c r="X310" s="13">
        <f t="shared" si="99"/>
        <v>0</v>
      </c>
      <c r="Y310" s="13" t="s">
        <v>29</v>
      </c>
      <c r="Z310" s="13">
        <v>45</v>
      </c>
      <c r="AA310" s="241">
        <f t="shared" si="100"/>
        <v>0</v>
      </c>
    </row>
    <row r="311" spans="1:27">
      <c r="A311" s="12">
        <v>308</v>
      </c>
      <c r="B311" s="166"/>
      <c r="C311" s="13"/>
      <c r="D311" s="187">
        <f t="shared" si="101"/>
        <v>0</v>
      </c>
      <c r="E311" s="187">
        <f t="shared" si="102"/>
        <v>0</v>
      </c>
      <c r="F311" s="187">
        <f t="shared" si="103"/>
        <v>0</v>
      </c>
      <c r="G311" s="166"/>
      <c r="H311" s="13"/>
      <c r="I311" s="187">
        <f t="shared" si="104"/>
        <v>0</v>
      </c>
      <c r="J311" s="187">
        <f t="shared" si="105"/>
        <v>0</v>
      </c>
      <c r="K311" s="187">
        <f t="shared" si="106"/>
        <v>0</v>
      </c>
      <c r="L311" s="166"/>
      <c r="M311" s="13"/>
      <c r="N311" s="187">
        <f t="shared" si="107"/>
        <v>0</v>
      </c>
      <c r="O311" s="187">
        <f t="shared" si="108"/>
        <v>0</v>
      </c>
      <c r="P311" s="187">
        <f t="shared" si="109"/>
        <v>0</v>
      </c>
      <c r="Q311" s="166"/>
      <c r="R311" s="13"/>
      <c r="S311" s="187">
        <f t="shared" si="110"/>
        <v>0</v>
      </c>
      <c r="T311" s="187">
        <f t="shared" si="111"/>
        <v>0</v>
      </c>
      <c r="U311" s="166"/>
      <c r="V311" s="187">
        <f t="shared" si="97"/>
        <v>0</v>
      </c>
      <c r="W311" s="187">
        <f t="shared" si="98"/>
        <v>0</v>
      </c>
      <c r="X311" s="13">
        <f t="shared" si="99"/>
        <v>0</v>
      </c>
      <c r="Y311" s="13" t="s">
        <v>29</v>
      </c>
      <c r="Z311" s="13">
        <v>45</v>
      </c>
      <c r="AA311" s="241">
        <f t="shared" si="100"/>
        <v>0</v>
      </c>
    </row>
    <row r="312" spans="1:27">
      <c r="A312" s="12">
        <v>309</v>
      </c>
      <c r="B312" s="166"/>
      <c r="C312" s="13"/>
      <c r="D312" s="187">
        <f t="shared" si="101"/>
        <v>0</v>
      </c>
      <c r="E312" s="187">
        <f t="shared" si="102"/>
        <v>0</v>
      </c>
      <c r="F312" s="187">
        <f t="shared" si="103"/>
        <v>0</v>
      </c>
      <c r="G312" s="166"/>
      <c r="H312" s="13"/>
      <c r="I312" s="187">
        <f t="shared" si="104"/>
        <v>0</v>
      </c>
      <c r="J312" s="187">
        <f t="shared" si="105"/>
        <v>0</v>
      </c>
      <c r="K312" s="187">
        <f t="shared" si="106"/>
        <v>0</v>
      </c>
      <c r="L312" s="166"/>
      <c r="M312" s="13"/>
      <c r="N312" s="187">
        <f t="shared" si="107"/>
        <v>0</v>
      </c>
      <c r="O312" s="187">
        <f t="shared" si="108"/>
        <v>0</v>
      </c>
      <c r="P312" s="187">
        <f t="shared" si="109"/>
        <v>0</v>
      </c>
      <c r="Q312" s="166"/>
      <c r="R312" s="13"/>
      <c r="S312" s="187">
        <f t="shared" si="110"/>
        <v>0</v>
      </c>
      <c r="T312" s="187">
        <f t="shared" si="111"/>
        <v>0</v>
      </c>
      <c r="U312" s="166"/>
      <c r="V312" s="187">
        <f t="shared" si="97"/>
        <v>0</v>
      </c>
      <c r="W312" s="187">
        <f t="shared" si="98"/>
        <v>0</v>
      </c>
      <c r="X312" s="13">
        <f t="shared" si="99"/>
        <v>0</v>
      </c>
      <c r="Y312" s="13" t="s">
        <v>29</v>
      </c>
      <c r="Z312" s="13">
        <v>45</v>
      </c>
      <c r="AA312" s="241">
        <f t="shared" si="100"/>
        <v>0</v>
      </c>
    </row>
    <row r="313" spans="1:27">
      <c r="A313" s="12">
        <v>310</v>
      </c>
      <c r="B313" s="166"/>
      <c r="C313" s="13"/>
      <c r="D313" s="187">
        <f t="shared" si="101"/>
        <v>0</v>
      </c>
      <c r="E313" s="187">
        <f t="shared" si="102"/>
        <v>0</v>
      </c>
      <c r="F313" s="187">
        <f t="shared" si="103"/>
        <v>0</v>
      </c>
      <c r="G313" s="166"/>
      <c r="H313" s="13"/>
      <c r="I313" s="187">
        <f t="shared" si="104"/>
        <v>0</v>
      </c>
      <c r="J313" s="187">
        <f t="shared" si="105"/>
        <v>0</v>
      </c>
      <c r="K313" s="187">
        <f t="shared" si="106"/>
        <v>0</v>
      </c>
      <c r="L313" s="166"/>
      <c r="M313" s="13"/>
      <c r="N313" s="187">
        <f t="shared" si="107"/>
        <v>0</v>
      </c>
      <c r="O313" s="187">
        <f t="shared" si="108"/>
        <v>0</v>
      </c>
      <c r="P313" s="187">
        <f t="shared" si="109"/>
        <v>0</v>
      </c>
      <c r="Q313" s="166"/>
      <c r="R313" s="13"/>
      <c r="S313" s="187">
        <f t="shared" si="110"/>
        <v>0</v>
      </c>
      <c r="T313" s="187">
        <f t="shared" si="111"/>
        <v>0</v>
      </c>
      <c r="U313" s="166"/>
      <c r="V313" s="187">
        <f t="shared" si="97"/>
        <v>0</v>
      </c>
      <c r="W313" s="187">
        <f t="shared" si="98"/>
        <v>0</v>
      </c>
      <c r="X313" s="13">
        <f t="shared" si="99"/>
        <v>0</v>
      </c>
      <c r="Y313" s="13" t="s">
        <v>29</v>
      </c>
      <c r="Z313" s="13">
        <v>45</v>
      </c>
      <c r="AA313" s="241">
        <f t="shared" si="100"/>
        <v>0</v>
      </c>
    </row>
    <row r="314" spans="1:27">
      <c r="A314" s="12">
        <v>311</v>
      </c>
      <c r="B314" s="166"/>
      <c r="C314" s="13"/>
      <c r="D314" s="187">
        <f t="shared" si="101"/>
        <v>0</v>
      </c>
      <c r="E314" s="187">
        <f t="shared" si="102"/>
        <v>0</v>
      </c>
      <c r="F314" s="187">
        <f t="shared" si="103"/>
        <v>0</v>
      </c>
      <c r="G314" s="166"/>
      <c r="H314" s="13"/>
      <c r="I314" s="187">
        <f t="shared" si="104"/>
        <v>0</v>
      </c>
      <c r="J314" s="187">
        <f t="shared" si="105"/>
        <v>0</v>
      </c>
      <c r="K314" s="187">
        <f t="shared" si="106"/>
        <v>0</v>
      </c>
      <c r="L314" s="166"/>
      <c r="M314" s="13"/>
      <c r="N314" s="187">
        <f t="shared" si="107"/>
        <v>0</v>
      </c>
      <c r="O314" s="187">
        <f t="shared" si="108"/>
        <v>0</v>
      </c>
      <c r="P314" s="187">
        <f t="shared" si="109"/>
        <v>0</v>
      </c>
      <c r="Q314" s="166"/>
      <c r="R314" s="13"/>
      <c r="S314" s="187">
        <f t="shared" si="110"/>
        <v>0</v>
      </c>
      <c r="T314" s="187">
        <f t="shared" si="111"/>
        <v>0</v>
      </c>
      <c r="U314" s="166"/>
      <c r="V314" s="187">
        <f t="shared" si="97"/>
        <v>0</v>
      </c>
      <c r="W314" s="187">
        <f t="shared" si="98"/>
        <v>0</v>
      </c>
      <c r="X314" s="13">
        <f t="shared" si="99"/>
        <v>0</v>
      </c>
      <c r="Y314" s="13" t="s">
        <v>29</v>
      </c>
      <c r="Z314" s="13">
        <v>45</v>
      </c>
      <c r="AA314" s="241">
        <f t="shared" si="100"/>
        <v>0</v>
      </c>
    </row>
    <row r="315" spans="1:27">
      <c r="A315" s="12">
        <v>312</v>
      </c>
      <c r="B315" s="166"/>
      <c r="C315" s="13"/>
      <c r="D315" s="187">
        <f t="shared" si="101"/>
        <v>0</v>
      </c>
      <c r="E315" s="187">
        <f t="shared" si="102"/>
        <v>0</v>
      </c>
      <c r="F315" s="187">
        <f t="shared" si="103"/>
        <v>0</v>
      </c>
      <c r="G315" s="166"/>
      <c r="H315" s="13"/>
      <c r="I315" s="187">
        <f t="shared" si="104"/>
        <v>0</v>
      </c>
      <c r="J315" s="187">
        <f t="shared" si="105"/>
        <v>0</v>
      </c>
      <c r="K315" s="187">
        <f t="shared" si="106"/>
        <v>0</v>
      </c>
      <c r="L315" s="166"/>
      <c r="M315" s="13"/>
      <c r="N315" s="187">
        <f t="shared" si="107"/>
        <v>0</v>
      </c>
      <c r="O315" s="187">
        <f t="shared" si="108"/>
        <v>0</v>
      </c>
      <c r="P315" s="187">
        <f t="shared" si="109"/>
        <v>0</v>
      </c>
      <c r="Q315" s="166"/>
      <c r="R315" s="13"/>
      <c r="S315" s="187">
        <f t="shared" si="110"/>
        <v>0</v>
      </c>
      <c r="T315" s="187">
        <f t="shared" si="111"/>
        <v>0</v>
      </c>
      <c r="U315" s="166"/>
      <c r="V315" s="187">
        <f t="shared" si="97"/>
        <v>0</v>
      </c>
      <c r="W315" s="187">
        <f t="shared" si="98"/>
        <v>0</v>
      </c>
      <c r="X315" s="13">
        <f t="shared" si="99"/>
        <v>0</v>
      </c>
      <c r="Y315" s="13" t="s">
        <v>29</v>
      </c>
      <c r="Z315" s="13">
        <v>45</v>
      </c>
      <c r="AA315" s="241">
        <f t="shared" si="100"/>
        <v>0</v>
      </c>
    </row>
    <row r="316" spans="1:27">
      <c r="A316" s="12">
        <v>313</v>
      </c>
      <c r="B316" s="166"/>
      <c r="C316" s="13"/>
      <c r="D316" s="187">
        <f t="shared" si="101"/>
        <v>0</v>
      </c>
      <c r="E316" s="187">
        <f t="shared" si="102"/>
        <v>0</v>
      </c>
      <c r="F316" s="187">
        <f t="shared" si="103"/>
        <v>0</v>
      </c>
      <c r="G316" s="166"/>
      <c r="H316" s="13"/>
      <c r="I316" s="187">
        <f t="shared" si="104"/>
        <v>0</v>
      </c>
      <c r="J316" s="187">
        <f t="shared" si="105"/>
        <v>0</v>
      </c>
      <c r="K316" s="187">
        <f t="shared" si="106"/>
        <v>0</v>
      </c>
      <c r="L316" s="166"/>
      <c r="M316" s="13"/>
      <c r="N316" s="187">
        <f t="shared" si="107"/>
        <v>0</v>
      </c>
      <c r="O316" s="187">
        <f t="shared" si="108"/>
        <v>0</v>
      </c>
      <c r="P316" s="187">
        <f t="shared" si="109"/>
        <v>0</v>
      </c>
      <c r="Q316" s="166"/>
      <c r="R316" s="13"/>
      <c r="S316" s="187">
        <f t="shared" si="110"/>
        <v>0</v>
      </c>
      <c r="T316" s="187">
        <f t="shared" si="111"/>
        <v>0</v>
      </c>
      <c r="U316" s="166"/>
      <c r="V316" s="187">
        <f t="shared" si="97"/>
        <v>0</v>
      </c>
      <c r="W316" s="187">
        <f t="shared" si="98"/>
        <v>0</v>
      </c>
      <c r="X316" s="13">
        <f t="shared" si="99"/>
        <v>0</v>
      </c>
      <c r="Y316" s="13" t="s">
        <v>29</v>
      </c>
      <c r="Z316" s="13">
        <v>45</v>
      </c>
      <c r="AA316" s="241">
        <f t="shared" si="100"/>
        <v>0</v>
      </c>
    </row>
    <row r="317" spans="1:27">
      <c r="A317" s="12">
        <v>314</v>
      </c>
      <c r="B317" s="166"/>
      <c r="C317" s="13"/>
      <c r="D317" s="187">
        <f t="shared" si="101"/>
        <v>0</v>
      </c>
      <c r="E317" s="187">
        <f t="shared" si="102"/>
        <v>0</v>
      </c>
      <c r="F317" s="187">
        <f t="shared" si="103"/>
        <v>0</v>
      </c>
      <c r="G317" s="166"/>
      <c r="H317" s="13"/>
      <c r="I317" s="187">
        <f t="shared" si="104"/>
        <v>0</v>
      </c>
      <c r="J317" s="187">
        <f t="shared" si="105"/>
        <v>0</v>
      </c>
      <c r="K317" s="187">
        <f t="shared" si="106"/>
        <v>0</v>
      </c>
      <c r="L317" s="166"/>
      <c r="M317" s="13"/>
      <c r="N317" s="187">
        <f t="shared" si="107"/>
        <v>0</v>
      </c>
      <c r="O317" s="187">
        <f t="shared" si="108"/>
        <v>0</v>
      </c>
      <c r="P317" s="187">
        <f t="shared" si="109"/>
        <v>0</v>
      </c>
      <c r="Q317" s="166"/>
      <c r="R317" s="13"/>
      <c r="S317" s="187">
        <f t="shared" si="110"/>
        <v>0</v>
      </c>
      <c r="T317" s="187">
        <f t="shared" si="111"/>
        <v>0</v>
      </c>
      <c r="U317" s="166"/>
      <c r="V317" s="187">
        <f t="shared" si="97"/>
        <v>0</v>
      </c>
      <c r="W317" s="187">
        <f t="shared" si="98"/>
        <v>0</v>
      </c>
      <c r="X317" s="13">
        <f t="shared" si="99"/>
        <v>0</v>
      </c>
      <c r="Y317" s="13" t="s">
        <v>29</v>
      </c>
      <c r="Z317" s="13">
        <v>45</v>
      </c>
      <c r="AA317" s="241">
        <f t="shared" si="100"/>
        <v>0</v>
      </c>
    </row>
    <row r="318" spans="1:27">
      <c r="A318" s="12">
        <v>315</v>
      </c>
      <c r="B318" s="166"/>
      <c r="C318" s="13"/>
      <c r="D318" s="187">
        <f t="shared" si="101"/>
        <v>0</v>
      </c>
      <c r="E318" s="187">
        <f t="shared" si="102"/>
        <v>0</v>
      </c>
      <c r="F318" s="187">
        <f t="shared" si="103"/>
        <v>0</v>
      </c>
      <c r="G318" s="166"/>
      <c r="H318" s="13"/>
      <c r="I318" s="187">
        <f t="shared" si="104"/>
        <v>0</v>
      </c>
      <c r="J318" s="187">
        <f t="shared" si="105"/>
        <v>0</v>
      </c>
      <c r="K318" s="187">
        <f t="shared" si="106"/>
        <v>0</v>
      </c>
      <c r="L318" s="166"/>
      <c r="M318" s="13"/>
      <c r="N318" s="187">
        <f t="shared" si="107"/>
        <v>0</v>
      </c>
      <c r="O318" s="187">
        <f t="shared" si="108"/>
        <v>0</v>
      </c>
      <c r="P318" s="187">
        <f t="shared" si="109"/>
        <v>0</v>
      </c>
      <c r="Q318" s="166"/>
      <c r="R318" s="13"/>
      <c r="S318" s="187">
        <f t="shared" si="110"/>
        <v>0</v>
      </c>
      <c r="T318" s="187">
        <f t="shared" si="111"/>
        <v>0</v>
      </c>
      <c r="U318" s="166"/>
      <c r="V318" s="187">
        <f t="shared" si="97"/>
        <v>0</v>
      </c>
      <c r="W318" s="187">
        <f t="shared" si="98"/>
        <v>0</v>
      </c>
      <c r="X318" s="13">
        <f t="shared" si="99"/>
        <v>0</v>
      </c>
      <c r="Y318" s="13" t="s">
        <v>29</v>
      </c>
      <c r="Z318" s="13">
        <v>45</v>
      </c>
      <c r="AA318" s="241">
        <f t="shared" si="100"/>
        <v>0</v>
      </c>
    </row>
    <row r="319" spans="1:27">
      <c r="A319" s="12">
        <v>316</v>
      </c>
      <c r="B319" s="166"/>
      <c r="C319" s="13"/>
      <c r="D319" s="187">
        <f t="shared" si="101"/>
        <v>0</v>
      </c>
      <c r="E319" s="187">
        <f t="shared" si="102"/>
        <v>0</v>
      </c>
      <c r="F319" s="187">
        <f t="shared" si="103"/>
        <v>0</v>
      </c>
      <c r="G319" s="166"/>
      <c r="H319" s="13"/>
      <c r="I319" s="187">
        <f t="shared" si="104"/>
        <v>0</v>
      </c>
      <c r="J319" s="187">
        <f t="shared" si="105"/>
        <v>0</v>
      </c>
      <c r="K319" s="187">
        <f t="shared" si="106"/>
        <v>0</v>
      </c>
      <c r="L319" s="166"/>
      <c r="M319" s="13"/>
      <c r="N319" s="187">
        <f t="shared" si="107"/>
        <v>0</v>
      </c>
      <c r="O319" s="187">
        <f t="shared" si="108"/>
        <v>0</v>
      </c>
      <c r="P319" s="187">
        <f t="shared" si="109"/>
        <v>0</v>
      </c>
      <c r="Q319" s="166"/>
      <c r="R319" s="13"/>
      <c r="S319" s="187">
        <f t="shared" si="110"/>
        <v>0</v>
      </c>
      <c r="T319" s="187">
        <f t="shared" si="111"/>
        <v>0</v>
      </c>
      <c r="U319" s="166"/>
      <c r="V319" s="187">
        <f t="shared" si="97"/>
        <v>0</v>
      </c>
      <c r="W319" s="187">
        <f t="shared" si="98"/>
        <v>0</v>
      </c>
      <c r="X319" s="13">
        <f t="shared" si="99"/>
        <v>0</v>
      </c>
      <c r="Y319" s="13" t="s">
        <v>29</v>
      </c>
      <c r="Z319" s="13">
        <v>45</v>
      </c>
      <c r="AA319" s="241">
        <f t="shared" si="100"/>
        <v>0</v>
      </c>
    </row>
    <row r="320" spans="1:27">
      <c r="A320" s="12">
        <v>317</v>
      </c>
      <c r="B320" s="166"/>
      <c r="C320" s="13"/>
      <c r="D320" s="187">
        <f t="shared" si="101"/>
        <v>0</v>
      </c>
      <c r="E320" s="187">
        <f t="shared" si="102"/>
        <v>0</v>
      </c>
      <c r="F320" s="187">
        <f t="shared" si="103"/>
        <v>0</v>
      </c>
      <c r="G320" s="166"/>
      <c r="H320" s="13"/>
      <c r="I320" s="187">
        <f t="shared" si="104"/>
        <v>0</v>
      </c>
      <c r="J320" s="187">
        <f t="shared" si="105"/>
        <v>0</v>
      </c>
      <c r="K320" s="187">
        <f t="shared" si="106"/>
        <v>0</v>
      </c>
      <c r="L320" s="166"/>
      <c r="M320" s="13"/>
      <c r="N320" s="187">
        <f t="shared" si="107"/>
        <v>0</v>
      </c>
      <c r="O320" s="187">
        <f t="shared" si="108"/>
        <v>0</v>
      </c>
      <c r="P320" s="187">
        <f t="shared" si="109"/>
        <v>0</v>
      </c>
      <c r="Q320" s="166"/>
      <c r="R320" s="13"/>
      <c r="S320" s="187">
        <f t="shared" si="110"/>
        <v>0</v>
      </c>
      <c r="T320" s="187">
        <f t="shared" si="111"/>
        <v>0</v>
      </c>
      <c r="U320" s="166"/>
      <c r="V320" s="187">
        <f t="shared" si="97"/>
        <v>0</v>
      </c>
      <c r="W320" s="187">
        <f t="shared" si="98"/>
        <v>0</v>
      </c>
      <c r="X320" s="13">
        <f t="shared" si="99"/>
        <v>0</v>
      </c>
      <c r="Y320" s="13" t="s">
        <v>29</v>
      </c>
      <c r="Z320" s="13">
        <v>45</v>
      </c>
      <c r="AA320" s="241">
        <f t="shared" si="100"/>
        <v>0</v>
      </c>
    </row>
    <row r="321" spans="1:27">
      <c r="A321" s="12">
        <v>318</v>
      </c>
      <c r="B321" s="166"/>
      <c r="C321" s="13"/>
      <c r="D321" s="187">
        <f t="shared" si="101"/>
        <v>0</v>
      </c>
      <c r="E321" s="187">
        <f t="shared" si="102"/>
        <v>0</v>
      </c>
      <c r="F321" s="187">
        <f t="shared" si="103"/>
        <v>0</v>
      </c>
      <c r="G321" s="166"/>
      <c r="H321" s="13"/>
      <c r="I321" s="187">
        <f t="shared" si="104"/>
        <v>0</v>
      </c>
      <c r="J321" s="187">
        <f t="shared" si="105"/>
        <v>0</v>
      </c>
      <c r="K321" s="187">
        <f t="shared" si="106"/>
        <v>0</v>
      </c>
      <c r="L321" s="166"/>
      <c r="M321" s="13"/>
      <c r="N321" s="187">
        <f t="shared" si="107"/>
        <v>0</v>
      </c>
      <c r="O321" s="187">
        <f t="shared" si="108"/>
        <v>0</v>
      </c>
      <c r="P321" s="187">
        <f t="shared" si="109"/>
        <v>0</v>
      </c>
      <c r="Q321" s="166"/>
      <c r="R321" s="13"/>
      <c r="S321" s="187">
        <f t="shared" si="110"/>
        <v>0</v>
      </c>
      <c r="T321" s="187">
        <f t="shared" si="111"/>
        <v>0</v>
      </c>
      <c r="U321" s="166"/>
      <c r="V321" s="187">
        <f t="shared" si="97"/>
        <v>0</v>
      </c>
      <c r="W321" s="187">
        <f t="shared" si="98"/>
        <v>0</v>
      </c>
      <c r="X321" s="13">
        <f t="shared" si="99"/>
        <v>0</v>
      </c>
      <c r="Y321" s="13" t="s">
        <v>29</v>
      </c>
      <c r="Z321" s="13">
        <v>45</v>
      </c>
      <c r="AA321" s="241">
        <f t="shared" si="100"/>
        <v>0</v>
      </c>
    </row>
    <row r="322" spans="1:27">
      <c r="A322" s="12">
        <v>319</v>
      </c>
      <c r="B322" s="166"/>
      <c r="C322" s="13"/>
      <c r="D322" s="187">
        <f t="shared" si="101"/>
        <v>0</v>
      </c>
      <c r="E322" s="187">
        <f t="shared" si="102"/>
        <v>0</v>
      </c>
      <c r="F322" s="187">
        <f t="shared" si="103"/>
        <v>0</v>
      </c>
      <c r="G322" s="166"/>
      <c r="H322" s="13"/>
      <c r="I322" s="187">
        <f t="shared" si="104"/>
        <v>0</v>
      </c>
      <c r="J322" s="187">
        <f t="shared" si="105"/>
        <v>0</v>
      </c>
      <c r="K322" s="187">
        <f t="shared" si="106"/>
        <v>0</v>
      </c>
      <c r="L322" s="166"/>
      <c r="M322" s="13"/>
      <c r="N322" s="187">
        <f t="shared" si="107"/>
        <v>0</v>
      </c>
      <c r="O322" s="187">
        <f t="shared" si="108"/>
        <v>0</v>
      </c>
      <c r="P322" s="187">
        <f t="shared" si="109"/>
        <v>0</v>
      </c>
      <c r="Q322" s="166"/>
      <c r="R322" s="13"/>
      <c r="S322" s="187">
        <f t="shared" si="110"/>
        <v>0</v>
      </c>
      <c r="T322" s="187">
        <f t="shared" si="111"/>
        <v>0</v>
      </c>
      <c r="U322" s="166"/>
      <c r="V322" s="187">
        <f t="shared" si="97"/>
        <v>0</v>
      </c>
      <c r="W322" s="187">
        <f t="shared" si="98"/>
        <v>0</v>
      </c>
      <c r="X322" s="13">
        <f t="shared" si="99"/>
        <v>0</v>
      </c>
      <c r="Y322" s="13" t="s">
        <v>29</v>
      </c>
      <c r="Z322" s="13">
        <v>45</v>
      </c>
      <c r="AA322" s="241">
        <f t="shared" si="100"/>
        <v>0</v>
      </c>
    </row>
    <row r="323" spans="1:27">
      <c r="A323" s="12">
        <v>320</v>
      </c>
      <c r="B323" s="166"/>
      <c r="C323" s="13"/>
      <c r="D323" s="187">
        <f t="shared" si="101"/>
        <v>0</v>
      </c>
      <c r="E323" s="187">
        <f t="shared" si="102"/>
        <v>0</v>
      </c>
      <c r="F323" s="187">
        <f t="shared" si="103"/>
        <v>0</v>
      </c>
      <c r="G323" s="166"/>
      <c r="H323" s="13"/>
      <c r="I323" s="187">
        <f t="shared" si="104"/>
        <v>0</v>
      </c>
      <c r="J323" s="187">
        <f t="shared" si="105"/>
        <v>0</v>
      </c>
      <c r="K323" s="187">
        <f t="shared" si="106"/>
        <v>0</v>
      </c>
      <c r="L323" s="166"/>
      <c r="M323" s="13"/>
      <c r="N323" s="187">
        <f t="shared" si="107"/>
        <v>0</v>
      </c>
      <c r="O323" s="187">
        <f t="shared" si="108"/>
        <v>0</v>
      </c>
      <c r="P323" s="187">
        <f t="shared" si="109"/>
        <v>0</v>
      </c>
      <c r="Q323" s="166"/>
      <c r="R323" s="13"/>
      <c r="S323" s="187">
        <f t="shared" si="110"/>
        <v>0</v>
      </c>
      <c r="T323" s="187">
        <f t="shared" si="111"/>
        <v>0</v>
      </c>
      <c r="U323" s="166"/>
      <c r="V323" s="187">
        <f t="shared" si="97"/>
        <v>0</v>
      </c>
      <c r="W323" s="187">
        <f t="shared" si="98"/>
        <v>0</v>
      </c>
      <c r="X323" s="13">
        <f t="shared" si="99"/>
        <v>0</v>
      </c>
      <c r="Y323" s="13" t="s">
        <v>29</v>
      </c>
      <c r="Z323" s="13">
        <v>45</v>
      </c>
      <c r="AA323" s="241">
        <f t="shared" si="100"/>
        <v>0</v>
      </c>
    </row>
    <row r="324" spans="1:27">
      <c r="A324" s="12">
        <v>321</v>
      </c>
      <c r="B324" s="166"/>
      <c r="C324" s="13"/>
      <c r="D324" s="187">
        <f t="shared" si="101"/>
        <v>0</v>
      </c>
      <c r="E324" s="187">
        <f t="shared" si="102"/>
        <v>0</v>
      </c>
      <c r="F324" s="187">
        <f t="shared" si="103"/>
        <v>0</v>
      </c>
      <c r="G324" s="166"/>
      <c r="H324" s="13"/>
      <c r="I324" s="187">
        <f t="shared" si="104"/>
        <v>0</v>
      </c>
      <c r="J324" s="187">
        <f t="shared" si="105"/>
        <v>0</v>
      </c>
      <c r="K324" s="187">
        <f t="shared" si="106"/>
        <v>0</v>
      </c>
      <c r="L324" s="166"/>
      <c r="M324" s="13"/>
      <c r="N324" s="187">
        <f t="shared" si="107"/>
        <v>0</v>
      </c>
      <c r="O324" s="187">
        <f t="shared" si="108"/>
        <v>0</v>
      </c>
      <c r="P324" s="187">
        <f t="shared" si="109"/>
        <v>0</v>
      </c>
      <c r="Q324" s="166"/>
      <c r="R324" s="13"/>
      <c r="S324" s="187">
        <f t="shared" si="110"/>
        <v>0</v>
      </c>
      <c r="T324" s="187">
        <f t="shared" si="111"/>
        <v>0</v>
      </c>
      <c r="U324" s="166"/>
      <c r="V324" s="187">
        <f t="shared" ref="V324:V387" si="112">IF(U324="Oui",-35,)</f>
        <v>0</v>
      </c>
      <c r="W324" s="187">
        <f t="shared" si="98"/>
        <v>0</v>
      </c>
      <c r="X324" s="13">
        <f t="shared" si="99"/>
        <v>0</v>
      </c>
      <c r="Y324" s="13" t="s">
        <v>29</v>
      </c>
      <c r="Z324" s="13">
        <v>45</v>
      </c>
      <c r="AA324" s="241">
        <f t="shared" si="100"/>
        <v>0</v>
      </c>
    </row>
    <row r="325" spans="1:27">
      <c r="A325" s="12">
        <v>322</v>
      </c>
      <c r="B325" s="166"/>
      <c r="C325" s="13"/>
      <c r="D325" s="187">
        <f t="shared" si="101"/>
        <v>0</v>
      </c>
      <c r="E325" s="187">
        <f t="shared" si="102"/>
        <v>0</v>
      </c>
      <c r="F325" s="187">
        <f t="shared" si="103"/>
        <v>0</v>
      </c>
      <c r="G325" s="166"/>
      <c r="H325" s="13"/>
      <c r="I325" s="187">
        <f t="shared" si="104"/>
        <v>0</v>
      </c>
      <c r="J325" s="187">
        <f t="shared" si="105"/>
        <v>0</v>
      </c>
      <c r="K325" s="187">
        <f t="shared" si="106"/>
        <v>0</v>
      </c>
      <c r="L325" s="166"/>
      <c r="M325" s="13"/>
      <c r="N325" s="187">
        <f t="shared" si="107"/>
        <v>0</v>
      </c>
      <c r="O325" s="187">
        <f t="shared" si="108"/>
        <v>0</v>
      </c>
      <c r="P325" s="187">
        <f t="shared" si="109"/>
        <v>0</v>
      </c>
      <c r="Q325" s="166"/>
      <c r="R325" s="13"/>
      <c r="S325" s="187">
        <f t="shared" si="110"/>
        <v>0</v>
      </c>
      <c r="T325" s="187">
        <f t="shared" si="111"/>
        <v>0</v>
      </c>
      <c r="U325" s="166"/>
      <c r="V325" s="187">
        <f t="shared" si="112"/>
        <v>0</v>
      </c>
      <c r="W325" s="187">
        <f t="shared" si="98"/>
        <v>0</v>
      </c>
      <c r="X325" s="13">
        <f t="shared" si="99"/>
        <v>0</v>
      </c>
      <c r="Y325" s="13" t="s">
        <v>29</v>
      </c>
      <c r="Z325" s="13">
        <v>45</v>
      </c>
      <c r="AA325" s="241">
        <f t="shared" si="100"/>
        <v>0</v>
      </c>
    </row>
    <row r="326" spans="1:27">
      <c r="A326" s="12">
        <v>323</v>
      </c>
      <c r="B326" s="166"/>
      <c r="C326" s="13"/>
      <c r="D326" s="187">
        <f t="shared" si="101"/>
        <v>0</v>
      </c>
      <c r="E326" s="187">
        <f t="shared" si="102"/>
        <v>0</v>
      </c>
      <c r="F326" s="187">
        <f t="shared" si="103"/>
        <v>0</v>
      </c>
      <c r="G326" s="166"/>
      <c r="H326" s="13"/>
      <c r="I326" s="187">
        <f t="shared" si="104"/>
        <v>0</v>
      </c>
      <c r="J326" s="187">
        <f t="shared" si="105"/>
        <v>0</v>
      </c>
      <c r="K326" s="187">
        <f t="shared" si="106"/>
        <v>0</v>
      </c>
      <c r="L326" s="166"/>
      <c r="M326" s="13"/>
      <c r="N326" s="187">
        <f t="shared" si="107"/>
        <v>0</v>
      </c>
      <c r="O326" s="187">
        <f t="shared" si="108"/>
        <v>0</v>
      </c>
      <c r="P326" s="187">
        <f t="shared" si="109"/>
        <v>0</v>
      </c>
      <c r="Q326" s="166"/>
      <c r="R326" s="13"/>
      <c r="S326" s="187">
        <f t="shared" si="110"/>
        <v>0</v>
      </c>
      <c r="T326" s="187">
        <f t="shared" si="111"/>
        <v>0</v>
      </c>
      <c r="U326" s="166"/>
      <c r="V326" s="187">
        <f t="shared" si="112"/>
        <v>0</v>
      </c>
      <c r="W326" s="187">
        <f t="shared" si="98"/>
        <v>0</v>
      </c>
      <c r="X326" s="13">
        <f t="shared" si="99"/>
        <v>0</v>
      </c>
      <c r="Y326" s="13" t="s">
        <v>29</v>
      </c>
      <c r="Z326" s="13">
        <v>45</v>
      </c>
      <c r="AA326" s="241">
        <f t="shared" si="100"/>
        <v>0</v>
      </c>
    </row>
    <row r="327" spans="1:27">
      <c r="A327" s="12">
        <v>324</v>
      </c>
      <c r="B327" s="166"/>
      <c r="C327" s="13"/>
      <c r="D327" s="187">
        <f t="shared" si="101"/>
        <v>0</v>
      </c>
      <c r="E327" s="187">
        <f t="shared" si="102"/>
        <v>0</v>
      </c>
      <c r="F327" s="187">
        <f t="shared" si="103"/>
        <v>0</v>
      </c>
      <c r="G327" s="166"/>
      <c r="H327" s="13"/>
      <c r="I327" s="187">
        <f t="shared" si="104"/>
        <v>0</v>
      </c>
      <c r="J327" s="187">
        <f t="shared" si="105"/>
        <v>0</v>
      </c>
      <c r="K327" s="187">
        <f t="shared" si="106"/>
        <v>0</v>
      </c>
      <c r="L327" s="166"/>
      <c r="M327" s="13"/>
      <c r="N327" s="187">
        <f t="shared" si="107"/>
        <v>0</v>
      </c>
      <c r="O327" s="187">
        <f t="shared" si="108"/>
        <v>0</v>
      </c>
      <c r="P327" s="187">
        <f t="shared" si="109"/>
        <v>0</v>
      </c>
      <c r="Q327" s="166"/>
      <c r="R327" s="13"/>
      <c r="S327" s="187">
        <f t="shared" si="110"/>
        <v>0</v>
      </c>
      <c r="T327" s="187">
        <f t="shared" si="111"/>
        <v>0</v>
      </c>
      <c r="U327" s="166"/>
      <c r="V327" s="187">
        <f t="shared" si="112"/>
        <v>0</v>
      </c>
      <c r="W327" s="187">
        <f t="shared" si="98"/>
        <v>0</v>
      </c>
      <c r="X327" s="13">
        <f t="shared" si="99"/>
        <v>0</v>
      </c>
      <c r="Y327" s="13" t="s">
        <v>29</v>
      </c>
      <c r="Z327" s="13">
        <v>45</v>
      </c>
      <c r="AA327" s="241">
        <f t="shared" si="100"/>
        <v>0</v>
      </c>
    </row>
    <row r="328" spans="1:27">
      <c r="A328" s="12">
        <v>325</v>
      </c>
      <c r="B328" s="166"/>
      <c r="C328" s="13"/>
      <c r="D328" s="187">
        <f t="shared" si="101"/>
        <v>0</v>
      </c>
      <c r="E328" s="187">
        <f t="shared" si="102"/>
        <v>0</v>
      </c>
      <c r="F328" s="187">
        <f t="shared" si="103"/>
        <v>0</v>
      </c>
      <c r="G328" s="166"/>
      <c r="H328" s="13"/>
      <c r="I328" s="187">
        <f t="shared" si="104"/>
        <v>0</v>
      </c>
      <c r="J328" s="187">
        <f t="shared" si="105"/>
        <v>0</v>
      </c>
      <c r="K328" s="187">
        <f t="shared" si="106"/>
        <v>0</v>
      </c>
      <c r="L328" s="166"/>
      <c r="M328" s="13"/>
      <c r="N328" s="187">
        <f t="shared" si="107"/>
        <v>0</v>
      </c>
      <c r="O328" s="187">
        <f t="shared" si="108"/>
        <v>0</v>
      </c>
      <c r="P328" s="187">
        <f t="shared" si="109"/>
        <v>0</v>
      </c>
      <c r="Q328" s="166"/>
      <c r="R328" s="13"/>
      <c r="S328" s="187">
        <f t="shared" si="110"/>
        <v>0</v>
      </c>
      <c r="T328" s="187">
        <f t="shared" si="111"/>
        <v>0</v>
      </c>
      <c r="U328" s="166"/>
      <c r="V328" s="187">
        <f t="shared" si="112"/>
        <v>0</v>
      </c>
      <c r="W328" s="187">
        <f t="shared" si="98"/>
        <v>0</v>
      </c>
      <c r="X328" s="13">
        <f t="shared" si="99"/>
        <v>0</v>
      </c>
      <c r="Y328" s="13" t="s">
        <v>29</v>
      </c>
      <c r="Z328" s="13">
        <v>45</v>
      </c>
      <c r="AA328" s="241">
        <f t="shared" si="100"/>
        <v>0</v>
      </c>
    </row>
    <row r="329" spans="1:27">
      <c r="A329" s="12">
        <v>326</v>
      </c>
      <c r="B329" s="166"/>
      <c r="C329" s="13"/>
      <c r="D329" s="187">
        <f t="shared" si="101"/>
        <v>0</v>
      </c>
      <c r="E329" s="187">
        <f t="shared" si="102"/>
        <v>0</v>
      </c>
      <c r="F329" s="187">
        <f t="shared" si="103"/>
        <v>0</v>
      </c>
      <c r="G329" s="166"/>
      <c r="H329" s="13"/>
      <c r="I329" s="187">
        <f t="shared" si="104"/>
        <v>0</v>
      </c>
      <c r="J329" s="187">
        <f t="shared" si="105"/>
        <v>0</v>
      </c>
      <c r="K329" s="187">
        <f t="shared" si="106"/>
        <v>0</v>
      </c>
      <c r="L329" s="166"/>
      <c r="M329" s="13"/>
      <c r="N329" s="187">
        <f t="shared" si="107"/>
        <v>0</v>
      </c>
      <c r="O329" s="187">
        <f t="shared" si="108"/>
        <v>0</v>
      </c>
      <c r="P329" s="187">
        <f t="shared" si="109"/>
        <v>0</v>
      </c>
      <c r="Q329" s="166"/>
      <c r="R329" s="13"/>
      <c r="S329" s="187">
        <f t="shared" si="110"/>
        <v>0</v>
      </c>
      <c r="T329" s="187">
        <f t="shared" si="111"/>
        <v>0</v>
      </c>
      <c r="U329" s="166"/>
      <c r="V329" s="187">
        <f t="shared" si="112"/>
        <v>0</v>
      </c>
      <c r="W329" s="187">
        <f t="shared" si="98"/>
        <v>0</v>
      </c>
      <c r="X329" s="13">
        <f t="shared" si="99"/>
        <v>0</v>
      </c>
      <c r="Y329" s="13" t="s">
        <v>29</v>
      </c>
      <c r="Z329" s="13">
        <v>45</v>
      </c>
      <c r="AA329" s="241">
        <f t="shared" si="100"/>
        <v>0</v>
      </c>
    </row>
    <row r="330" spans="1:27">
      <c r="A330" s="12">
        <v>327</v>
      </c>
      <c r="B330" s="166"/>
      <c r="C330" s="13"/>
      <c r="D330" s="187">
        <f t="shared" si="101"/>
        <v>0</v>
      </c>
      <c r="E330" s="187">
        <f t="shared" si="102"/>
        <v>0</v>
      </c>
      <c r="F330" s="187">
        <f t="shared" si="103"/>
        <v>0</v>
      </c>
      <c r="G330" s="166"/>
      <c r="H330" s="13"/>
      <c r="I330" s="187">
        <f t="shared" si="104"/>
        <v>0</v>
      </c>
      <c r="J330" s="187">
        <f t="shared" si="105"/>
        <v>0</v>
      </c>
      <c r="K330" s="187">
        <f t="shared" si="106"/>
        <v>0</v>
      </c>
      <c r="L330" s="166"/>
      <c r="M330" s="13"/>
      <c r="N330" s="187">
        <f t="shared" si="107"/>
        <v>0</v>
      </c>
      <c r="O330" s="187">
        <f t="shared" si="108"/>
        <v>0</v>
      </c>
      <c r="P330" s="187">
        <f t="shared" si="109"/>
        <v>0</v>
      </c>
      <c r="Q330" s="166"/>
      <c r="R330" s="13"/>
      <c r="S330" s="187">
        <f t="shared" si="110"/>
        <v>0</v>
      </c>
      <c r="T330" s="187">
        <f t="shared" si="111"/>
        <v>0</v>
      </c>
      <c r="U330" s="166"/>
      <c r="V330" s="187">
        <f t="shared" si="112"/>
        <v>0</v>
      </c>
      <c r="W330" s="187">
        <f t="shared" si="98"/>
        <v>0</v>
      </c>
      <c r="X330" s="13">
        <f t="shared" si="99"/>
        <v>0</v>
      </c>
      <c r="Y330" s="13" t="s">
        <v>29</v>
      </c>
      <c r="Z330" s="13">
        <v>45</v>
      </c>
      <c r="AA330" s="241">
        <f t="shared" si="100"/>
        <v>0</v>
      </c>
    </row>
    <row r="331" spans="1:27">
      <c r="A331" s="12">
        <v>328</v>
      </c>
      <c r="B331" s="166"/>
      <c r="C331" s="13"/>
      <c r="D331" s="187">
        <f t="shared" si="101"/>
        <v>0</v>
      </c>
      <c r="E331" s="187">
        <f t="shared" si="102"/>
        <v>0</v>
      </c>
      <c r="F331" s="187">
        <f t="shared" si="103"/>
        <v>0</v>
      </c>
      <c r="G331" s="166"/>
      <c r="H331" s="13"/>
      <c r="I331" s="187">
        <f t="shared" si="104"/>
        <v>0</v>
      </c>
      <c r="J331" s="187">
        <f t="shared" si="105"/>
        <v>0</v>
      </c>
      <c r="K331" s="187">
        <f t="shared" si="106"/>
        <v>0</v>
      </c>
      <c r="L331" s="166"/>
      <c r="M331" s="13"/>
      <c r="N331" s="187">
        <f t="shared" si="107"/>
        <v>0</v>
      </c>
      <c r="O331" s="187">
        <f t="shared" si="108"/>
        <v>0</v>
      </c>
      <c r="P331" s="187">
        <f t="shared" si="109"/>
        <v>0</v>
      </c>
      <c r="Q331" s="166"/>
      <c r="R331" s="13"/>
      <c r="S331" s="187">
        <f t="shared" si="110"/>
        <v>0</v>
      </c>
      <c r="T331" s="187">
        <f t="shared" si="111"/>
        <v>0</v>
      </c>
      <c r="U331" s="166"/>
      <c r="V331" s="187">
        <f t="shared" si="112"/>
        <v>0</v>
      </c>
      <c r="W331" s="187">
        <f t="shared" si="98"/>
        <v>0</v>
      </c>
      <c r="X331" s="13">
        <f t="shared" si="99"/>
        <v>0</v>
      </c>
      <c r="Y331" s="13" t="s">
        <v>29</v>
      </c>
      <c r="Z331" s="13">
        <v>45</v>
      </c>
      <c r="AA331" s="241">
        <f t="shared" si="100"/>
        <v>0</v>
      </c>
    </row>
    <row r="332" spans="1:27">
      <c r="A332" s="12">
        <v>329</v>
      </c>
      <c r="B332" s="166"/>
      <c r="C332" s="13"/>
      <c r="D332" s="187">
        <f t="shared" si="101"/>
        <v>0</v>
      </c>
      <c r="E332" s="187">
        <f t="shared" si="102"/>
        <v>0</v>
      </c>
      <c r="F332" s="187">
        <f t="shared" si="103"/>
        <v>0</v>
      </c>
      <c r="G332" s="166"/>
      <c r="H332" s="13"/>
      <c r="I332" s="187">
        <f t="shared" si="104"/>
        <v>0</v>
      </c>
      <c r="J332" s="187">
        <f t="shared" si="105"/>
        <v>0</v>
      </c>
      <c r="K332" s="187">
        <f t="shared" si="106"/>
        <v>0</v>
      </c>
      <c r="L332" s="166"/>
      <c r="M332" s="13"/>
      <c r="N332" s="187">
        <f t="shared" si="107"/>
        <v>0</v>
      </c>
      <c r="O332" s="187">
        <f t="shared" si="108"/>
        <v>0</v>
      </c>
      <c r="P332" s="187">
        <f t="shared" si="109"/>
        <v>0</v>
      </c>
      <c r="Q332" s="166"/>
      <c r="R332" s="13"/>
      <c r="S332" s="187">
        <f t="shared" si="110"/>
        <v>0</v>
      </c>
      <c r="T332" s="187">
        <f t="shared" si="111"/>
        <v>0</v>
      </c>
      <c r="U332" s="166"/>
      <c r="V332" s="187">
        <f t="shared" si="112"/>
        <v>0</v>
      </c>
      <c r="W332" s="187">
        <f t="shared" si="98"/>
        <v>0</v>
      </c>
      <c r="X332" s="13">
        <f t="shared" si="99"/>
        <v>0</v>
      </c>
      <c r="Y332" s="13" t="s">
        <v>29</v>
      </c>
      <c r="Z332" s="13">
        <v>45</v>
      </c>
      <c r="AA332" s="241">
        <f t="shared" si="100"/>
        <v>0</v>
      </c>
    </row>
    <row r="333" spans="1:27">
      <c r="A333" s="12">
        <v>330</v>
      </c>
      <c r="B333" s="166"/>
      <c r="C333" s="13"/>
      <c r="D333" s="187">
        <f t="shared" si="101"/>
        <v>0</v>
      </c>
      <c r="E333" s="187">
        <f t="shared" si="102"/>
        <v>0</v>
      </c>
      <c r="F333" s="187">
        <f t="shared" si="103"/>
        <v>0</v>
      </c>
      <c r="G333" s="166"/>
      <c r="H333" s="13"/>
      <c r="I333" s="187">
        <f t="shared" si="104"/>
        <v>0</v>
      </c>
      <c r="J333" s="187">
        <f t="shared" si="105"/>
        <v>0</v>
      </c>
      <c r="K333" s="187">
        <f t="shared" si="106"/>
        <v>0</v>
      </c>
      <c r="L333" s="166"/>
      <c r="M333" s="13"/>
      <c r="N333" s="187">
        <f t="shared" si="107"/>
        <v>0</v>
      </c>
      <c r="O333" s="187">
        <f t="shared" si="108"/>
        <v>0</v>
      </c>
      <c r="P333" s="187">
        <f t="shared" si="109"/>
        <v>0</v>
      </c>
      <c r="Q333" s="166"/>
      <c r="R333" s="13"/>
      <c r="S333" s="187">
        <f t="shared" si="110"/>
        <v>0</v>
      </c>
      <c r="T333" s="187">
        <f t="shared" si="111"/>
        <v>0</v>
      </c>
      <c r="U333" s="166"/>
      <c r="V333" s="187">
        <f t="shared" si="112"/>
        <v>0</v>
      </c>
      <c r="W333" s="187">
        <f t="shared" si="98"/>
        <v>0</v>
      </c>
      <c r="X333" s="13">
        <f t="shared" si="99"/>
        <v>0</v>
      </c>
      <c r="Y333" s="13" t="s">
        <v>29</v>
      </c>
      <c r="Z333" s="13">
        <v>45</v>
      </c>
      <c r="AA333" s="241">
        <f t="shared" si="100"/>
        <v>0</v>
      </c>
    </row>
    <row r="334" spans="1:27">
      <c r="A334" s="12">
        <v>331</v>
      </c>
      <c r="B334" s="166"/>
      <c r="C334" s="13"/>
      <c r="D334" s="187">
        <f t="shared" si="101"/>
        <v>0</v>
      </c>
      <c r="E334" s="187">
        <f t="shared" si="102"/>
        <v>0</v>
      </c>
      <c r="F334" s="187">
        <f t="shared" si="103"/>
        <v>0</v>
      </c>
      <c r="G334" s="166"/>
      <c r="H334" s="13"/>
      <c r="I334" s="187">
        <f t="shared" si="104"/>
        <v>0</v>
      </c>
      <c r="J334" s="187">
        <f t="shared" si="105"/>
        <v>0</v>
      </c>
      <c r="K334" s="187">
        <f t="shared" si="106"/>
        <v>0</v>
      </c>
      <c r="L334" s="166"/>
      <c r="M334" s="13"/>
      <c r="N334" s="187">
        <f t="shared" si="107"/>
        <v>0</v>
      </c>
      <c r="O334" s="187">
        <f t="shared" si="108"/>
        <v>0</v>
      </c>
      <c r="P334" s="187">
        <f t="shared" si="109"/>
        <v>0</v>
      </c>
      <c r="Q334" s="166"/>
      <c r="R334" s="13"/>
      <c r="S334" s="187">
        <f t="shared" si="110"/>
        <v>0</v>
      </c>
      <c r="T334" s="187">
        <f t="shared" si="111"/>
        <v>0</v>
      </c>
      <c r="U334" s="166"/>
      <c r="V334" s="187">
        <f t="shared" si="112"/>
        <v>0</v>
      </c>
      <c r="W334" s="187">
        <f t="shared" si="98"/>
        <v>0</v>
      </c>
      <c r="X334" s="13">
        <f t="shared" si="99"/>
        <v>0</v>
      </c>
      <c r="Y334" s="13" t="s">
        <v>29</v>
      </c>
      <c r="Z334" s="13">
        <v>45</v>
      </c>
      <c r="AA334" s="241">
        <f t="shared" si="100"/>
        <v>0</v>
      </c>
    </row>
    <row r="335" spans="1:27">
      <c r="A335" s="12">
        <v>332</v>
      </c>
      <c r="B335" s="166"/>
      <c r="C335" s="13"/>
      <c r="D335" s="187">
        <f t="shared" si="101"/>
        <v>0</v>
      </c>
      <c r="E335" s="187">
        <f t="shared" si="102"/>
        <v>0</v>
      </c>
      <c r="F335" s="187">
        <f t="shared" si="103"/>
        <v>0</v>
      </c>
      <c r="G335" s="166"/>
      <c r="H335" s="13"/>
      <c r="I335" s="187">
        <f t="shared" si="104"/>
        <v>0</v>
      </c>
      <c r="J335" s="187">
        <f t="shared" si="105"/>
        <v>0</v>
      </c>
      <c r="K335" s="187">
        <f t="shared" si="106"/>
        <v>0</v>
      </c>
      <c r="L335" s="166"/>
      <c r="M335" s="13"/>
      <c r="N335" s="187">
        <f t="shared" si="107"/>
        <v>0</v>
      </c>
      <c r="O335" s="187">
        <f t="shared" si="108"/>
        <v>0</v>
      </c>
      <c r="P335" s="187">
        <f t="shared" si="109"/>
        <v>0</v>
      </c>
      <c r="Q335" s="166"/>
      <c r="R335" s="13"/>
      <c r="S335" s="187">
        <f t="shared" si="110"/>
        <v>0</v>
      </c>
      <c r="T335" s="187">
        <f t="shared" si="111"/>
        <v>0</v>
      </c>
      <c r="U335" s="166"/>
      <c r="V335" s="187">
        <f t="shared" si="112"/>
        <v>0</v>
      </c>
      <c r="W335" s="187">
        <f t="shared" ref="W335:W398" si="113">IF(U335="Non",10,)</f>
        <v>0</v>
      </c>
      <c r="X335" s="13">
        <f t="shared" ref="X335:X398" si="114">SUM(B335:W335)</f>
        <v>0</v>
      </c>
      <c r="Y335" s="13" t="s">
        <v>29</v>
      </c>
      <c r="Z335" s="13">
        <v>45</v>
      </c>
      <c r="AA335" s="241">
        <f t="shared" ref="AA335:AA398" si="115">X335/Z335</f>
        <v>0</v>
      </c>
    </row>
    <row r="336" spans="1:27">
      <c r="A336" s="12">
        <v>333</v>
      </c>
      <c r="B336" s="166"/>
      <c r="C336" s="13"/>
      <c r="D336" s="187">
        <f t="shared" si="101"/>
        <v>0</v>
      </c>
      <c r="E336" s="187">
        <f t="shared" si="102"/>
        <v>0</v>
      </c>
      <c r="F336" s="187">
        <f t="shared" si="103"/>
        <v>0</v>
      </c>
      <c r="G336" s="166"/>
      <c r="H336" s="13"/>
      <c r="I336" s="187">
        <f t="shared" si="104"/>
        <v>0</v>
      </c>
      <c r="J336" s="187">
        <f t="shared" si="105"/>
        <v>0</v>
      </c>
      <c r="K336" s="187">
        <f t="shared" si="106"/>
        <v>0</v>
      </c>
      <c r="L336" s="166"/>
      <c r="M336" s="13"/>
      <c r="N336" s="187">
        <f t="shared" si="107"/>
        <v>0</v>
      </c>
      <c r="O336" s="187">
        <f t="shared" si="108"/>
        <v>0</v>
      </c>
      <c r="P336" s="187">
        <f t="shared" si="109"/>
        <v>0</v>
      </c>
      <c r="Q336" s="166"/>
      <c r="R336" s="13"/>
      <c r="S336" s="187">
        <f t="shared" si="110"/>
        <v>0</v>
      </c>
      <c r="T336" s="187">
        <f t="shared" si="111"/>
        <v>0</v>
      </c>
      <c r="U336" s="166"/>
      <c r="V336" s="187">
        <f t="shared" si="112"/>
        <v>0</v>
      </c>
      <c r="W336" s="187">
        <f t="shared" si="113"/>
        <v>0</v>
      </c>
      <c r="X336" s="13">
        <f t="shared" si="114"/>
        <v>0</v>
      </c>
      <c r="Y336" s="13" t="s">
        <v>29</v>
      </c>
      <c r="Z336" s="13">
        <v>45</v>
      </c>
      <c r="AA336" s="241">
        <f t="shared" si="115"/>
        <v>0</v>
      </c>
    </row>
    <row r="337" spans="1:27">
      <c r="A337" s="12">
        <v>334</v>
      </c>
      <c r="B337" s="166"/>
      <c r="C337" s="13"/>
      <c r="D337" s="187">
        <f t="shared" si="101"/>
        <v>0</v>
      </c>
      <c r="E337" s="187">
        <f t="shared" si="102"/>
        <v>0</v>
      </c>
      <c r="F337" s="187">
        <f t="shared" si="103"/>
        <v>0</v>
      </c>
      <c r="G337" s="166"/>
      <c r="H337" s="13"/>
      <c r="I337" s="187">
        <f t="shared" si="104"/>
        <v>0</v>
      </c>
      <c r="J337" s="187">
        <f t="shared" si="105"/>
        <v>0</v>
      </c>
      <c r="K337" s="187">
        <f t="shared" si="106"/>
        <v>0</v>
      </c>
      <c r="L337" s="166"/>
      <c r="M337" s="13"/>
      <c r="N337" s="187">
        <f t="shared" si="107"/>
        <v>0</v>
      </c>
      <c r="O337" s="187">
        <f t="shared" si="108"/>
        <v>0</v>
      </c>
      <c r="P337" s="187">
        <f t="shared" si="109"/>
        <v>0</v>
      </c>
      <c r="Q337" s="166"/>
      <c r="R337" s="13"/>
      <c r="S337" s="187">
        <f t="shared" si="110"/>
        <v>0</v>
      </c>
      <c r="T337" s="187">
        <f t="shared" si="111"/>
        <v>0</v>
      </c>
      <c r="U337" s="166"/>
      <c r="V337" s="187">
        <f t="shared" si="112"/>
        <v>0</v>
      </c>
      <c r="W337" s="187">
        <f t="shared" si="113"/>
        <v>0</v>
      </c>
      <c r="X337" s="13">
        <f t="shared" si="114"/>
        <v>0</v>
      </c>
      <c r="Y337" s="13" t="s">
        <v>29</v>
      </c>
      <c r="Z337" s="13">
        <v>45</v>
      </c>
      <c r="AA337" s="241">
        <f t="shared" si="115"/>
        <v>0</v>
      </c>
    </row>
    <row r="338" spans="1:27">
      <c r="A338" s="12">
        <v>335</v>
      </c>
      <c r="B338" s="166"/>
      <c r="C338" s="13"/>
      <c r="D338" s="187">
        <f t="shared" si="101"/>
        <v>0</v>
      </c>
      <c r="E338" s="187">
        <f t="shared" si="102"/>
        <v>0</v>
      </c>
      <c r="F338" s="187">
        <f t="shared" si="103"/>
        <v>0</v>
      </c>
      <c r="G338" s="166"/>
      <c r="H338" s="13"/>
      <c r="I338" s="187">
        <f t="shared" si="104"/>
        <v>0</v>
      </c>
      <c r="J338" s="187">
        <f t="shared" si="105"/>
        <v>0</v>
      </c>
      <c r="K338" s="187">
        <f t="shared" si="106"/>
        <v>0</v>
      </c>
      <c r="L338" s="166"/>
      <c r="M338" s="13"/>
      <c r="N338" s="187">
        <f t="shared" si="107"/>
        <v>0</v>
      </c>
      <c r="O338" s="187">
        <f t="shared" si="108"/>
        <v>0</v>
      </c>
      <c r="P338" s="187">
        <f t="shared" si="109"/>
        <v>0</v>
      </c>
      <c r="Q338" s="166"/>
      <c r="R338" s="13"/>
      <c r="S338" s="187">
        <f t="shared" si="110"/>
        <v>0</v>
      </c>
      <c r="T338" s="187">
        <f t="shared" si="111"/>
        <v>0</v>
      </c>
      <c r="U338" s="166"/>
      <c r="V338" s="187">
        <f t="shared" si="112"/>
        <v>0</v>
      </c>
      <c r="W338" s="187">
        <f t="shared" si="113"/>
        <v>0</v>
      </c>
      <c r="X338" s="13">
        <f t="shared" si="114"/>
        <v>0</v>
      </c>
      <c r="Y338" s="13" t="s">
        <v>29</v>
      </c>
      <c r="Z338" s="13">
        <v>45</v>
      </c>
      <c r="AA338" s="241">
        <f t="shared" si="115"/>
        <v>0</v>
      </c>
    </row>
    <row r="339" spans="1:27">
      <c r="A339" s="12">
        <v>336</v>
      </c>
      <c r="B339" s="166"/>
      <c r="C339" s="13"/>
      <c r="D339" s="187">
        <f t="shared" ref="D339:D402" si="116">IF(B339="Bien",10,)</f>
        <v>0</v>
      </c>
      <c r="E339" s="187">
        <f t="shared" ref="E339:E402" si="117">IF(B339="Moyen",5,)</f>
        <v>0</v>
      </c>
      <c r="F339" s="187">
        <f t="shared" ref="F339:F402" si="118">IF(B339="Mauvais",-35,)</f>
        <v>0</v>
      </c>
      <c r="G339" s="166"/>
      <c r="H339" s="13"/>
      <c r="I339" s="187">
        <f t="shared" ref="I339:I402" si="119">IF(G339="Non",10,)</f>
        <v>0</v>
      </c>
      <c r="J339" s="187">
        <f t="shared" ref="J339:J402" si="120">IF(G339="Un peu",5,)</f>
        <v>0</v>
      </c>
      <c r="K339" s="187">
        <f t="shared" ref="K339:K402" si="121">IF(G339="Beaucoup",-35,)</f>
        <v>0</v>
      </c>
      <c r="L339" s="166"/>
      <c r="M339" s="13"/>
      <c r="N339" s="187">
        <f t="shared" ref="N339:N402" si="122">IF(L339="Bien",5,)</f>
        <v>0</v>
      </c>
      <c r="O339" s="187">
        <f t="shared" ref="O339:O402" si="123">IF(L339="Moyen",0,)</f>
        <v>0</v>
      </c>
      <c r="P339" s="187">
        <f t="shared" ref="P339:P402" si="124">IF(L339="Mauvais",-35,)</f>
        <v>0</v>
      </c>
      <c r="Q339" s="166"/>
      <c r="R339" s="13"/>
      <c r="S339" s="187">
        <f t="shared" ref="S339:S402" si="125">IF(Q339="Oui",-35,)</f>
        <v>0</v>
      </c>
      <c r="T339" s="187">
        <f t="shared" ref="T339:T402" si="126">IF(Q339="Non",10,)</f>
        <v>0</v>
      </c>
      <c r="U339" s="166"/>
      <c r="V339" s="187">
        <f t="shared" si="112"/>
        <v>0</v>
      </c>
      <c r="W339" s="187">
        <f t="shared" si="113"/>
        <v>0</v>
      </c>
      <c r="X339" s="13">
        <f t="shared" si="114"/>
        <v>0</v>
      </c>
      <c r="Y339" s="13" t="s">
        <v>29</v>
      </c>
      <c r="Z339" s="13">
        <v>45</v>
      </c>
      <c r="AA339" s="241">
        <f t="shared" si="115"/>
        <v>0</v>
      </c>
    </row>
    <row r="340" spans="1:27">
      <c r="A340" s="12">
        <v>337</v>
      </c>
      <c r="B340" s="166"/>
      <c r="C340" s="13"/>
      <c r="D340" s="187">
        <f t="shared" si="116"/>
        <v>0</v>
      </c>
      <c r="E340" s="187">
        <f t="shared" si="117"/>
        <v>0</v>
      </c>
      <c r="F340" s="187">
        <f t="shared" si="118"/>
        <v>0</v>
      </c>
      <c r="G340" s="166"/>
      <c r="H340" s="13"/>
      <c r="I340" s="187">
        <f t="shared" si="119"/>
        <v>0</v>
      </c>
      <c r="J340" s="187">
        <f t="shared" si="120"/>
        <v>0</v>
      </c>
      <c r="K340" s="187">
        <f t="shared" si="121"/>
        <v>0</v>
      </c>
      <c r="L340" s="166"/>
      <c r="M340" s="13"/>
      <c r="N340" s="187">
        <f t="shared" si="122"/>
        <v>0</v>
      </c>
      <c r="O340" s="187">
        <f t="shared" si="123"/>
        <v>0</v>
      </c>
      <c r="P340" s="187">
        <f t="shared" si="124"/>
        <v>0</v>
      </c>
      <c r="Q340" s="166"/>
      <c r="R340" s="13"/>
      <c r="S340" s="187">
        <f t="shared" si="125"/>
        <v>0</v>
      </c>
      <c r="T340" s="187">
        <f t="shared" si="126"/>
        <v>0</v>
      </c>
      <c r="U340" s="166"/>
      <c r="V340" s="187">
        <f t="shared" si="112"/>
        <v>0</v>
      </c>
      <c r="W340" s="187">
        <f t="shared" si="113"/>
        <v>0</v>
      </c>
      <c r="X340" s="13">
        <f t="shared" si="114"/>
        <v>0</v>
      </c>
      <c r="Y340" s="13" t="s">
        <v>29</v>
      </c>
      <c r="Z340" s="13">
        <v>45</v>
      </c>
      <c r="AA340" s="241">
        <f t="shared" si="115"/>
        <v>0</v>
      </c>
    </row>
    <row r="341" spans="1:27">
      <c r="A341" s="12">
        <v>338</v>
      </c>
      <c r="B341" s="166"/>
      <c r="C341" s="13"/>
      <c r="D341" s="187">
        <f t="shared" si="116"/>
        <v>0</v>
      </c>
      <c r="E341" s="187">
        <f t="shared" si="117"/>
        <v>0</v>
      </c>
      <c r="F341" s="187">
        <f t="shared" si="118"/>
        <v>0</v>
      </c>
      <c r="G341" s="166"/>
      <c r="H341" s="13"/>
      <c r="I341" s="187">
        <f t="shared" si="119"/>
        <v>0</v>
      </c>
      <c r="J341" s="187">
        <f t="shared" si="120"/>
        <v>0</v>
      </c>
      <c r="K341" s="187">
        <f t="shared" si="121"/>
        <v>0</v>
      </c>
      <c r="L341" s="166"/>
      <c r="M341" s="13"/>
      <c r="N341" s="187">
        <f t="shared" si="122"/>
        <v>0</v>
      </c>
      <c r="O341" s="187">
        <f t="shared" si="123"/>
        <v>0</v>
      </c>
      <c r="P341" s="187">
        <f t="shared" si="124"/>
        <v>0</v>
      </c>
      <c r="Q341" s="166"/>
      <c r="R341" s="13"/>
      <c r="S341" s="187">
        <f t="shared" si="125"/>
        <v>0</v>
      </c>
      <c r="T341" s="187">
        <f t="shared" si="126"/>
        <v>0</v>
      </c>
      <c r="U341" s="166"/>
      <c r="V341" s="187">
        <f t="shared" si="112"/>
        <v>0</v>
      </c>
      <c r="W341" s="187">
        <f t="shared" si="113"/>
        <v>0</v>
      </c>
      <c r="X341" s="13">
        <f t="shared" si="114"/>
        <v>0</v>
      </c>
      <c r="Y341" s="13" t="s">
        <v>29</v>
      </c>
      <c r="Z341" s="13">
        <v>45</v>
      </c>
      <c r="AA341" s="241">
        <f t="shared" si="115"/>
        <v>0</v>
      </c>
    </row>
    <row r="342" spans="1:27">
      <c r="A342" s="12">
        <v>339</v>
      </c>
      <c r="B342" s="166"/>
      <c r="C342" s="13"/>
      <c r="D342" s="187">
        <f t="shared" si="116"/>
        <v>0</v>
      </c>
      <c r="E342" s="187">
        <f t="shared" si="117"/>
        <v>0</v>
      </c>
      <c r="F342" s="187">
        <f t="shared" si="118"/>
        <v>0</v>
      </c>
      <c r="G342" s="166"/>
      <c r="H342" s="13"/>
      <c r="I342" s="187">
        <f t="shared" si="119"/>
        <v>0</v>
      </c>
      <c r="J342" s="187">
        <f t="shared" si="120"/>
        <v>0</v>
      </c>
      <c r="K342" s="187">
        <f t="shared" si="121"/>
        <v>0</v>
      </c>
      <c r="L342" s="166"/>
      <c r="M342" s="13"/>
      <c r="N342" s="187">
        <f t="shared" si="122"/>
        <v>0</v>
      </c>
      <c r="O342" s="187">
        <f t="shared" si="123"/>
        <v>0</v>
      </c>
      <c r="P342" s="187">
        <f t="shared" si="124"/>
        <v>0</v>
      </c>
      <c r="Q342" s="166"/>
      <c r="R342" s="13"/>
      <c r="S342" s="187">
        <f t="shared" si="125"/>
        <v>0</v>
      </c>
      <c r="T342" s="187">
        <f t="shared" si="126"/>
        <v>0</v>
      </c>
      <c r="U342" s="166"/>
      <c r="V342" s="187">
        <f t="shared" si="112"/>
        <v>0</v>
      </c>
      <c r="W342" s="187">
        <f t="shared" si="113"/>
        <v>0</v>
      </c>
      <c r="X342" s="13">
        <f t="shared" si="114"/>
        <v>0</v>
      </c>
      <c r="Y342" s="13" t="s">
        <v>29</v>
      </c>
      <c r="Z342" s="13">
        <v>45</v>
      </c>
      <c r="AA342" s="241">
        <f t="shared" si="115"/>
        <v>0</v>
      </c>
    </row>
    <row r="343" spans="1:27">
      <c r="A343" s="12">
        <v>340</v>
      </c>
      <c r="B343" s="166"/>
      <c r="C343" s="13"/>
      <c r="D343" s="187">
        <f t="shared" si="116"/>
        <v>0</v>
      </c>
      <c r="E343" s="187">
        <f t="shared" si="117"/>
        <v>0</v>
      </c>
      <c r="F343" s="187">
        <f t="shared" si="118"/>
        <v>0</v>
      </c>
      <c r="G343" s="166"/>
      <c r="H343" s="13"/>
      <c r="I343" s="187">
        <f t="shared" si="119"/>
        <v>0</v>
      </c>
      <c r="J343" s="187">
        <f t="shared" si="120"/>
        <v>0</v>
      </c>
      <c r="K343" s="187">
        <f t="shared" si="121"/>
        <v>0</v>
      </c>
      <c r="L343" s="166"/>
      <c r="M343" s="13"/>
      <c r="N343" s="187">
        <f t="shared" si="122"/>
        <v>0</v>
      </c>
      <c r="O343" s="187">
        <f t="shared" si="123"/>
        <v>0</v>
      </c>
      <c r="P343" s="187">
        <f t="shared" si="124"/>
        <v>0</v>
      </c>
      <c r="Q343" s="166"/>
      <c r="R343" s="13"/>
      <c r="S343" s="187">
        <f t="shared" si="125"/>
        <v>0</v>
      </c>
      <c r="T343" s="187">
        <f t="shared" si="126"/>
        <v>0</v>
      </c>
      <c r="U343" s="166"/>
      <c r="V343" s="187">
        <f t="shared" si="112"/>
        <v>0</v>
      </c>
      <c r="W343" s="187">
        <f t="shared" si="113"/>
        <v>0</v>
      </c>
      <c r="X343" s="13">
        <f t="shared" si="114"/>
        <v>0</v>
      </c>
      <c r="Y343" s="13" t="s">
        <v>29</v>
      </c>
      <c r="Z343" s="13">
        <v>45</v>
      </c>
      <c r="AA343" s="241">
        <f t="shared" si="115"/>
        <v>0</v>
      </c>
    </row>
    <row r="344" spans="1:27">
      <c r="A344" s="12">
        <v>341</v>
      </c>
      <c r="B344" s="166"/>
      <c r="C344" s="13"/>
      <c r="D344" s="187">
        <f t="shared" si="116"/>
        <v>0</v>
      </c>
      <c r="E344" s="187">
        <f t="shared" si="117"/>
        <v>0</v>
      </c>
      <c r="F344" s="187">
        <f t="shared" si="118"/>
        <v>0</v>
      </c>
      <c r="G344" s="166"/>
      <c r="H344" s="13"/>
      <c r="I344" s="187">
        <f t="shared" si="119"/>
        <v>0</v>
      </c>
      <c r="J344" s="187">
        <f t="shared" si="120"/>
        <v>0</v>
      </c>
      <c r="K344" s="187">
        <f t="shared" si="121"/>
        <v>0</v>
      </c>
      <c r="L344" s="166"/>
      <c r="M344" s="13"/>
      <c r="N344" s="187">
        <f t="shared" si="122"/>
        <v>0</v>
      </c>
      <c r="O344" s="187">
        <f t="shared" si="123"/>
        <v>0</v>
      </c>
      <c r="P344" s="187">
        <f t="shared" si="124"/>
        <v>0</v>
      </c>
      <c r="Q344" s="166"/>
      <c r="R344" s="13"/>
      <c r="S344" s="187">
        <f t="shared" si="125"/>
        <v>0</v>
      </c>
      <c r="T344" s="187">
        <f t="shared" si="126"/>
        <v>0</v>
      </c>
      <c r="U344" s="166"/>
      <c r="V344" s="187">
        <f t="shared" si="112"/>
        <v>0</v>
      </c>
      <c r="W344" s="187">
        <f t="shared" si="113"/>
        <v>0</v>
      </c>
      <c r="X344" s="13">
        <f t="shared" si="114"/>
        <v>0</v>
      </c>
      <c r="Y344" s="13" t="s">
        <v>29</v>
      </c>
      <c r="Z344" s="13">
        <v>45</v>
      </c>
      <c r="AA344" s="241">
        <f t="shared" si="115"/>
        <v>0</v>
      </c>
    </row>
    <row r="345" spans="1:27">
      <c r="A345" s="12">
        <v>342</v>
      </c>
      <c r="B345" s="166"/>
      <c r="C345" s="13"/>
      <c r="D345" s="187">
        <f t="shared" si="116"/>
        <v>0</v>
      </c>
      <c r="E345" s="187">
        <f t="shared" si="117"/>
        <v>0</v>
      </c>
      <c r="F345" s="187">
        <f t="shared" si="118"/>
        <v>0</v>
      </c>
      <c r="G345" s="166"/>
      <c r="H345" s="13"/>
      <c r="I345" s="187">
        <f t="shared" si="119"/>
        <v>0</v>
      </c>
      <c r="J345" s="187">
        <f t="shared" si="120"/>
        <v>0</v>
      </c>
      <c r="K345" s="187">
        <f t="shared" si="121"/>
        <v>0</v>
      </c>
      <c r="L345" s="166"/>
      <c r="M345" s="13"/>
      <c r="N345" s="187">
        <f t="shared" si="122"/>
        <v>0</v>
      </c>
      <c r="O345" s="187">
        <f t="shared" si="123"/>
        <v>0</v>
      </c>
      <c r="P345" s="187">
        <f t="shared" si="124"/>
        <v>0</v>
      </c>
      <c r="Q345" s="166"/>
      <c r="R345" s="13"/>
      <c r="S345" s="187">
        <f t="shared" si="125"/>
        <v>0</v>
      </c>
      <c r="T345" s="187">
        <f t="shared" si="126"/>
        <v>0</v>
      </c>
      <c r="U345" s="166"/>
      <c r="V345" s="187">
        <f t="shared" si="112"/>
        <v>0</v>
      </c>
      <c r="W345" s="187">
        <f t="shared" si="113"/>
        <v>0</v>
      </c>
      <c r="X345" s="13">
        <f t="shared" si="114"/>
        <v>0</v>
      </c>
      <c r="Y345" s="13" t="s">
        <v>29</v>
      </c>
      <c r="Z345" s="13">
        <v>45</v>
      </c>
      <c r="AA345" s="241">
        <f t="shared" si="115"/>
        <v>0</v>
      </c>
    </row>
    <row r="346" spans="1:27">
      <c r="A346" s="12">
        <v>343</v>
      </c>
      <c r="B346" s="166"/>
      <c r="C346" s="13"/>
      <c r="D346" s="187">
        <f t="shared" si="116"/>
        <v>0</v>
      </c>
      <c r="E346" s="187">
        <f t="shared" si="117"/>
        <v>0</v>
      </c>
      <c r="F346" s="187">
        <f t="shared" si="118"/>
        <v>0</v>
      </c>
      <c r="G346" s="166"/>
      <c r="H346" s="13"/>
      <c r="I346" s="187">
        <f t="shared" si="119"/>
        <v>0</v>
      </c>
      <c r="J346" s="187">
        <f t="shared" si="120"/>
        <v>0</v>
      </c>
      <c r="K346" s="187">
        <f t="shared" si="121"/>
        <v>0</v>
      </c>
      <c r="L346" s="166"/>
      <c r="M346" s="13"/>
      <c r="N346" s="187">
        <f t="shared" si="122"/>
        <v>0</v>
      </c>
      <c r="O346" s="187">
        <f t="shared" si="123"/>
        <v>0</v>
      </c>
      <c r="P346" s="187">
        <f t="shared" si="124"/>
        <v>0</v>
      </c>
      <c r="Q346" s="166"/>
      <c r="R346" s="13"/>
      <c r="S346" s="187">
        <f t="shared" si="125"/>
        <v>0</v>
      </c>
      <c r="T346" s="187">
        <f t="shared" si="126"/>
        <v>0</v>
      </c>
      <c r="U346" s="166"/>
      <c r="V346" s="187">
        <f t="shared" si="112"/>
        <v>0</v>
      </c>
      <c r="W346" s="187">
        <f t="shared" si="113"/>
        <v>0</v>
      </c>
      <c r="X346" s="13">
        <f t="shared" si="114"/>
        <v>0</v>
      </c>
      <c r="Y346" s="13" t="s">
        <v>29</v>
      </c>
      <c r="Z346" s="13">
        <v>45</v>
      </c>
      <c r="AA346" s="241">
        <f t="shared" si="115"/>
        <v>0</v>
      </c>
    </row>
    <row r="347" spans="1:27">
      <c r="A347" s="12">
        <v>344</v>
      </c>
      <c r="B347" s="166"/>
      <c r="C347" s="13"/>
      <c r="D347" s="187">
        <f t="shared" si="116"/>
        <v>0</v>
      </c>
      <c r="E347" s="187">
        <f t="shared" si="117"/>
        <v>0</v>
      </c>
      <c r="F347" s="187">
        <f t="shared" si="118"/>
        <v>0</v>
      </c>
      <c r="G347" s="166"/>
      <c r="H347" s="13"/>
      <c r="I347" s="187">
        <f t="shared" si="119"/>
        <v>0</v>
      </c>
      <c r="J347" s="187">
        <f t="shared" si="120"/>
        <v>0</v>
      </c>
      <c r="K347" s="187">
        <f t="shared" si="121"/>
        <v>0</v>
      </c>
      <c r="L347" s="166"/>
      <c r="M347" s="13"/>
      <c r="N347" s="187">
        <f t="shared" si="122"/>
        <v>0</v>
      </c>
      <c r="O347" s="187">
        <f t="shared" si="123"/>
        <v>0</v>
      </c>
      <c r="P347" s="187">
        <f t="shared" si="124"/>
        <v>0</v>
      </c>
      <c r="Q347" s="166"/>
      <c r="R347" s="13"/>
      <c r="S347" s="187">
        <f t="shared" si="125"/>
        <v>0</v>
      </c>
      <c r="T347" s="187">
        <f t="shared" si="126"/>
        <v>0</v>
      </c>
      <c r="U347" s="166"/>
      <c r="V347" s="187">
        <f t="shared" si="112"/>
        <v>0</v>
      </c>
      <c r="W347" s="187">
        <f t="shared" si="113"/>
        <v>0</v>
      </c>
      <c r="X347" s="13">
        <f t="shared" si="114"/>
        <v>0</v>
      </c>
      <c r="Y347" s="13" t="s">
        <v>29</v>
      </c>
      <c r="Z347" s="13">
        <v>45</v>
      </c>
      <c r="AA347" s="241">
        <f t="shared" si="115"/>
        <v>0</v>
      </c>
    </row>
    <row r="348" spans="1:27">
      <c r="A348" s="12">
        <v>345</v>
      </c>
      <c r="B348" s="166"/>
      <c r="C348" s="13"/>
      <c r="D348" s="187">
        <f t="shared" si="116"/>
        <v>0</v>
      </c>
      <c r="E348" s="187">
        <f t="shared" si="117"/>
        <v>0</v>
      </c>
      <c r="F348" s="187">
        <f t="shared" si="118"/>
        <v>0</v>
      </c>
      <c r="G348" s="166"/>
      <c r="H348" s="13"/>
      <c r="I348" s="187">
        <f t="shared" si="119"/>
        <v>0</v>
      </c>
      <c r="J348" s="187">
        <f t="shared" si="120"/>
        <v>0</v>
      </c>
      <c r="K348" s="187">
        <f t="shared" si="121"/>
        <v>0</v>
      </c>
      <c r="L348" s="166"/>
      <c r="M348" s="13"/>
      <c r="N348" s="187">
        <f t="shared" si="122"/>
        <v>0</v>
      </c>
      <c r="O348" s="187">
        <f t="shared" si="123"/>
        <v>0</v>
      </c>
      <c r="P348" s="187">
        <f t="shared" si="124"/>
        <v>0</v>
      </c>
      <c r="Q348" s="166"/>
      <c r="R348" s="13"/>
      <c r="S348" s="187">
        <f t="shared" si="125"/>
        <v>0</v>
      </c>
      <c r="T348" s="187">
        <f t="shared" si="126"/>
        <v>0</v>
      </c>
      <c r="U348" s="166"/>
      <c r="V348" s="187">
        <f t="shared" si="112"/>
        <v>0</v>
      </c>
      <c r="W348" s="187">
        <f t="shared" si="113"/>
        <v>0</v>
      </c>
      <c r="X348" s="13">
        <f t="shared" si="114"/>
        <v>0</v>
      </c>
      <c r="Y348" s="13" t="s">
        <v>29</v>
      </c>
      <c r="Z348" s="13">
        <v>45</v>
      </c>
      <c r="AA348" s="241">
        <f t="shared" si="115"/>
        <v>0</v>
      </c>
    </row>
    <row r="349" spans="1:27">
      <c r="A349" s="12">
        <v>346</v>
      </c>
      <c r="B349" s="166"/>
      <c r="C349" s="13"/>
      <c r="D349" s="187">
        <f t="shared" si="116"/>
        <v>0</v>
      </c>
      <c r="E349" s="187">
        <f t="shared" si="117"/>
        <v>0</v>
      </c>
      <c r="F349" s="187">
        <f t="shared" si="118"/>
        <v>0</v>
      </c>
      <c r="G349" s="166"/>
      <c r="H349" s="13"/>
      <c r="I349" s="187">
        <f t="shared" si="119"/>
        <v>0</v>
      </c>
      <c r="J349" s="187">
        <f t="shared" si="120"/>
        <v>0</v>
      </c>
      <c r="K349" s="187">
        <f t="shared" si="121"/>
        <v>0</v>
      </c>
      <c r="L349" s="166"/>
      <c r="M349" s="13"/>
      <c r="N349" s="187">
        <f t="shared" si="122"/>
        <v>0</v>
      </c>
      <c r="O349" s="187">
        <f t="shared" si="123"/>
        <v>0</v>
      </c>
      <c r="P349" s="187">
        <f t="shared" si="124"/>
        <v>0</v>
      </c>
      <c r="Q349" s="166"/>
      <c r="R349" s="13"/>
      <c r="S349" s="187">
        <f t="shared" si="125"/>
        <v>0</v>
      </c>
      <c r="T349" s="187">
        <f t="shared" si="126"/>
        <v>0</v>
      </c>
      <c r="U349" s="166"/>
      <c r="V349" s="187">
        <f t="shared" si="112"/>
        <v>0</v>
      </c>
      <c r="W349" s="187">
        <f t="shared" si="113"/>
        <v>0</v>
      </c>
      <c r="X349" s="13">
        <f t="shared" si="114"/>
        <v>0</v>
      </c>
      <c r="Y349" s="13" t="s">
        <v>29</v>
      </c>
      <c r="Z349" s="13">
        <v>45</v>
      </c>
      <c r="AA349" s="241">
        <f t="shared" si="115"/>
        <v>0</v>
      </c>
    </row>
    <row r="350" spans="1:27">
      <c r="A350" s="12">
        <v>347</v>
      </c>
      <c r="B350" s="166"/>
      <c r="C350" s="13"/>
      <c r="D350" s="187">
        <f t="shared" si="116"/>
        <v>0</v>
      </c>
      <c r="E350" s="187">
        <f t="shared" si="117"/>
        <v>0</v>
      </c>
      <c r="F350" s="187">
        <f t="shared" si="118"/>
        <v>0</v>
      </c>
      <c r="G350" s="166"/>
      <c r="H350" s="13"/>
      <c r="I350" s="187">
        <f t="shared" si="119"/>
        <v>0</v>
      </c>
      <c r="J350" s="187">
        <f t="shared" si="120"/>
        <v>0</v>
      </c>
      <c r="K350" s="187">
        <f t="shared" si="121"/>
        <v>0</v>
      </c>
      <c r="L350" s="166"/>
      <c r="M350" s="13"/>
      <c r="N350" s="187">
        <f t="shared" si="122"/>
        <v>0</v>
      </c>
      <c r="O350" s="187">
        <f t="shared" si="123"/>
        <v>0</v>
      </c>
      <c r="P350" s="187">
        <f t="shared" si="124"/>
        <v>0</v>
      </c>
      <c r="Q350" s="166"/>
      <c r="R350" s="13"/>
      <c r="S350" s="187">
        <f t="shared" si="125"/>
        <v>0</v>
      </c>
      <c r="T350" s="187">
        <f t="shared" si="126"/>
        <v>0</v>
      </c>
      <c r="U350" s="166"/>
      <c r="V350" s="187">
        <f t="shared" si="112"/>
        <v>0</v>
      </c>
      <c r="W350" s="187">
        <f t="shared" si="113"/>
        <v>0</v>
      </c>
      <c r="X350" s="13">
        <f t="shared" si="114"/>
        <v>0</v>
      </c>
      <c r="Y350" s="13" t="s">
        <v>29</v>
      </c>
      <c r="Z350" s="13">
        <v>45</v>
      </c>
      <c r="AA350" s="241">
        <f t="shared" si="115"/>
        <v>0</v>
      </c>
    </row>
    <row r="351" spans="1:27">
      <c r="A351" s="12">
        <v>348</v>
      </c>
      <c r="B351" s="166"/>
      <c r="C351" s="13"/>
      <c r="D351" s="187">
        <f t="shared" si="116"/>
        <v>0</v>
      </c>
      <c r="E351" s="187">
        <f t="shared" si="117"/>
        <v>0</v>
      </c>
      <c r="F351" s="187">
        <f t="shared" si="118"/>
        <v>0</v>
      </c>
      <c r="G351" s="166"/>
      <c r="H351" s="13"/>
      <c r="I351" s="187">
        <f t="shared" si="119"/>
        <v>0</v>
      </c>
      <c r="J351" s="187">
        <f t="shared" si="120"/>
        <v>0</v>
      </c>
      <c r="K351" s="187">
        <f t="shared" si="121"/>
        <v>0</v>
      </c>
      <c r="L351" s="166"/>
      <c r="M351" s="13"/>
      <c r="N351" s="187">
        <f t="shared" si="122"/>
        <v>0</v>
      </c>
      <c r="O351" s="187">
        <f t="shared" si="123"/>
        <v>0</v>
      </c>
      <c r="P351" s="187">
        <f t="shared" si="124"/>
        <v>0</v>
      </c>
      <c r="Q351" s="166"/>
      <c r="R351" s="13"/>
      <c r="S351" s="187">
        <f t="shared" si="125"/>
        <v>0</v>
      </c>
      <c r="T351" s="187">
        <f t="shared" si="126"/>
        <v>0</v>
      </c>
      <c r="U351" s="166"/>
      <c r="V351" s="187">
        <f t="shared" si="112"/>
        <v>0</v>
      </c>
      <c r="W351" s="187">
        <f t="shared" si="113"/>
        <v>0</v>
      </c>
      <c r="X351" s="13">
        <f t="shared" si="114"/>
        <v>0</v>
      </c>
      <c r="Y351" s="13" t="s">
        <v>29</v>
      </c>
      <c r="Z351" s="13">
        <v>45</v>
      </c>
      <c r="AA351" s="241">
        <f t="shared" si="115"/>
        <v>0</v>
      </c>
    </row>
    <row r="352" spans="1:27">
      <c r="A352" s="12">
        <v>349</v>
      </c>
      <c r="B352" s="166"/>
      <c r="C352" s="13"/>
      <c r="D352" s="187">
        <f t="shared" si="116"/>
        <v>0</v>
      </c>
      <c r="E352" s="187">
        <f t="shared" si="117"/>
        <v>0</v>
      </c>
      <c r="F352" s="187">
        <f t="shared" si="118"/>
        <v>0</v>
      </c>
      <c r="G352" s="166"/>
      <c r="H352" s="13"/>
      <c r="I352" s="187">
        <f t="shared" si="119"/>
        <v>0</v>
      </c>
      <c r="J352" s="187">
        <f t="shared" si="120"/>
        <v>0</v>
      </c>
      <c r="K352" s="187">
        <f t="shared" si="121"/>
        <v>0</v>
      </c>
      <c r="L352" s="166"/>
      <c r="M352" s="13"/>
      <c r="N352" s="187">
        <f t="shared" si="122"/>
        <v>0</v>
      </c>
      <c r="O352" s="187">
        <f t="shared" si="123"/>
        <v>0</v>
      </c>
      <c r="P352" s="187">
        <f t="shared" si="124"/>
        <v>0</v>
      </c>
      <c r="Q352" s="166"/>
      <c r="R352" s="13"/>
      <c r="S352" s="187">
        <f t="shared" si="125"/>
        <v>0</v>
      </c>
      <c r="T352" s="187">
        <f t="shared" si="126"/>
        <v>0</v>
      </c>
      <c r="U352" s="166"/>
      <c r="V352" s="187">
        <f t="shared" si="112"/>
        <v>0</v>
      </c>
      <c r="W352" s="187">
        <f t="shared" si="113"/>
        <v>0</v>
      </c>
      <c r="X352" s="13">
        <f t="shared" si="114"/>
        <v>0</v>
      </c>
      <c r="Y352" s="13" t="s">
        <v>29</v>
      </c>
      <c r="Z352" s="13">
        <v>45</v>
      </c>
      <c r="AA352" s="241">
        <f t="shared" si="115"/>
        <v>0</v>
      </c>
    </row>
    <row r="353" spans="1:27">
      <c r="A353" s="12">
        <v>350</v>
      </c>
      <c r="B353" s="166"/>
      <c r="C353" s="13"/>
      <c r="D353" s="187">
        <f t="shared" si="116"/>
        <v>0</v>
      </c>
      <c r="E353" s="187">
        <f t="shared" si="117"/>
        <v>0</v>
      </c>
      <c r="F353" s="187">
        <f t="shared" si="118"/>
        <v>0</v>
      </c>
      <c r="G353" s="166"/>
      <c r="H353" s="13"/>
      <c r="I353" s="187">
        <f t="shared" si="119"/>
        <v>0</v>
      </c>
      <c r="J353" s="187">
        <f t="shared" si="120"/>
        <v>0</v>
      </c>
      <c r="K353" s="187">
        <f t="shared" si="121"/>
        <v>0</v>
      </c>
      <c r="L353" s="166"/>
      <c r="M353" s="13"/>
      <c r="N353" s="187">
        <f t="shared" si="122"/>
        <v>0</v>
      </c>
      <c r="O353" s="187">
        <f t="shared" si="123"/>
        <v>0</v>
      </c>
      <c r="P353" s="187">
        <f t="shared" si="124"/>
        <v>0</v>
      </c>
      <c r="Q353" s="166"/>
      <c r="R353" s="13"/>
      <c r="S353" s="187">
        <f t="shared" si="125"/>
        <v>0</v>
      </c>
      <c r="T353" s="187">
        <f t="shared" si="126"/>
        <v>0</v>
      </c>
      <c r="U353" s="166"/>
      <c r="V353" s="187">
        <f t="shared" si="112"/>
        <v>0</v>
      </c>
      <c r="W353" s="187">
        <f t="shared" si="113"/>
        <v>0</v>
      </c>
      <c r="X353" s="13">
        <f t="shared" si="114"/>
        <v>0</v>
      </c>
      <c r="Y353" s="13" t="s">
        <v>29</v>
      </c>
      <c r="Z353" s="13">
        <v>45</v>
      </c>
      <c r="AA353" s="241">
        <f t="shared" si="115"/>
        <v>0</v>
      </c>
    </row>
    <row r="354" spans="1:27">
      <c r="A354" s="12">
        <v>351</v>
      </c>
      <c r="B354" s="166"/>
      <c r="C354" s="13"/>
      <c r="D354" s="187">
        <f t="shared" si="116"/>
        <v>0</v>
      </c>
      <c r="E354" s="187">
        <f t="shared" si="117"/>
        <v>0</v>
      </c>
      <c r="F354" s="187">
        <f t="shared" si="118"/>
        <v>0</v>
      </c>
      <c r="G354" s="166"/>
      <c r="H354" s="13"/>
      <c r="I354" s="187">
        <f t="shared" si="119"/>
        <v>0</v>
      </c>
      <c r="J354" s="187">
        <f t="shared" si="120"/>
        <v>0</v>
      </c>
      <c r="K354" s="187">
        <f t="shared" si="121"/>
        <v>0</v>
      </c>
      <c r="L354" s="166"/>
      <c r="M354" s="13"/>
      <c r="N354" s="187">
        <f t="shared" si="122"/>
        <v>0</v>
      </c>
      <c r="O354" s="187">
        <f t="shared" si="123"/>
        <v>0</v>
      </c>
      <c r="P354" s="187">
        <f t="shared" si="124"/>
        <v>0</v>
      </c>
      <c r="Q354" s="166"/>
      <c r="R354" s="13"/>
      <c r="S354" s="187">
        <f t="shared" si="125"/>
        <v>0</v>
      </c>
      <c r="T354" s="187">
        <f t="shared" si="126"/>
        <v>0</v>
      </c>
      <c r="U354" s="166"/>
      <c r="V354" s="187">
        <f t="shared" si="112"/>
        <v>0</v>
      </c>
      <c r="W354" s="187">
        <f t="shared" si="113"/>
        <v>0</v>
      </c>
      <c r="X354" s="13">
        <f t="shared" si="114"/>
        <v>0</v>
      </c>
      <c r="Y354" s="13" t="s">
        <v>29</v>
      </c>
      <c r="Z354" s="13">
        <v>45</v>
      </c>
      <c r="AA354" s="241">
        <f t="shared" si="115"/>
        <v>0</v>
      </c>
    </row>
    <row r="355" spans="1:27">
      <c r="A355" s="12">
        <v>352</v>
      </c>
      <c r="B355" s="166"/>
      <c r="C355" s="13"/>
      <c r="D355" s="187">
        <f t="shared" si="116"/>
        <v>0</v>
      </c>
      <c r="E355" s="187">
        <f t="shared" si="117"/>
        <v>0</v>
      </c>
      <c r="F355" s="187">
        <f t="shared" si="118"/>
        <v>0</v>
      </c>
      <c r="G355" s="166"/>
      <c r="H355" s="13"/>
      <c r="I355" s="187">
        <f t="shared" si="119"/>
        <v>0</v>
      </c>
      <c r="J355" s="187">
        <f t="shared" si="120"/>
        <v>0</v>
      </c>
      <c r="K355" s="187">
        <f t="shared" si="121"/>
        <v>0</v>
      </c>
      <c r="L355" s="166"/>
      <c r="M355" s="13"/>
      <c r="N355" s="187">
        <f t="shared" si="122"/>
        <v>0</v>
      </c>
      <c r="O355" s="187">
        <f t="shared" si="123"/>
        <v>0</v>
      </c>
      <c r="P355" s="187">
        <f t="shared" si="124"/>
        <v>0</v>
      </c>
      <c r="Q355" s="166"/>
      <c r="R355" s="13"/>
      <c r="S355" s="187">
        <f t="shared" si="125"/>
        <v>0</v>
      </c>
      <c r="T355" s="187">
        <f t="shared" si="126"/>
        <v>0</v>
      </c>
      <c r="U355" s="166"/>
      <c r="V355" s="187">
        <f t="shared" si="112"/>
        <v>0</v>
      </c>
      <c r="W355" s="187">
        <f t="shared" si="113"/>
        <v>0</v>
      </c>
      <c r="X355" s="13">
        <f t="shared" si="114"/>
        <v>0</v>
      </c>
      <c r="Y355" s="13" t="s">
        <v>29</v>
      </c>
      <c r="Z355" s="13">
        <v>45</v>
      </c>
      <c r="AA355" s="241">
        <f t="shared" si="115"/>
        <v>0</v>
      </c>
    </row>
    <row r="356" spans="1:27">
      <c r="A356" s="12">
        <v>353</v>
      </c>
      <c r="B356" s="166"/>
      <c r="C356" s="13"/>
      <c r="D356" s="187">
        <f t="shared" si="116"/>
        <v>0</v>
      </c>
      <c r="E356" s="187">
        <f t="shared" si="117"/>
        <v>0</v>
      </c>
      <c r="F356" s="187">
        <f t="shared" si="118"/>
        <v>0</v>
      </c>
      <c r="G356" s="166"/>
      <c r="H356" s="13"/>
      <c r="I356" s="187">
        <f t="shared" si="119"/>
        <v>0</v>
      </c>
      <c r="J356" s="187">
        <f t="shared" si="120"/>
        <v>0</v>
      </c>
      <c r="K356" s="187">
        <f t="shared" si="121"/>
        <v>0</v>
      </c>
      <c r="L356" s="166"/>
      <c r="M356" s="13"/>
      <c r="N356" s="187">
        <f t="shared" si="122"/>
        <v>0</v>
      </c>
      <c r="O356" s="187">
        <f t="shared" si="123"/>
        <v>0</v>
      </c>
      <c r="P356" s="187">
        <f t="shared" si="124"/>
        <v>0</v>
      </c>
      <c r="Q356" s="166"/>
      <c r="R356" s="13"/>
      <c r="S356" s="187">
        <f t="shared" si="125"/>
        <v>0</v>
      </c>
      <c r="T356" s="187">
        <f t="shared" si="126"/>
        <v>0</v>
      </c>
      <c r="U356" s="166"/>
      <c r="V356" s="187">
        <f t="shared" si="112"/>
        <v>0</v>
      </c>
      <c r="W356" s="187">
        <f t="shared" si="113"/>
        <v>0</v>
      </c>
      <c r="X356" s="13">
        <f t="shared" si="114"/>
        <v>0</v>
      </c>
      <c r="Y356" s="13" t="s">
        <v>29</v>
      </c>
      <c r="Z356" s="13">
        <v>45</v>
      </c>
      <c r="AA356" s="241">
        <f t="shared" si="115"/>
        <v>0</v>
      </c>
    </row>
    <row r="357" spans="1:27">
      <c r="A357" s="12">
        <v>354</v>
      </c>
      <c r="B357" s="166"/>
      <c r="C357" s="13"/>
      <c r="D357" s="187">
        <f t="shared" si="116"/>
        <v>0</v>
      </c>
      <c r="E357" s="187">
        <f t="shared" si="117"/>
        <v>0</v>
      </c>
      <c r="F357" s="187">
        <f t="shared" si="118"/>
        <v>0</v>
      </c>
      <c r="G357" s="166"/>
      <c r="H357" s="13"/>
      <c r="I357" s="187">
        <f t="shared" si="119"/>
        <v>0</v>
      </c>
      <c r="J357" s="187">
        <f t="shared" si="120"/>
        <v>0</v>
      </c>
      <c r="K357" s="187">
        <f t="shared" si="121"/>
        <v>0</v>
      </c>
      <c r="L357" s="166"/>
      <c r="M357" s="13"/>
      <c r="N357" s="187">
        <f t="shared" si="122"/>
        <v>0</v>
      </c>
      <c r="O357" s="187">
        <f t="shared" si="123"/>
        <v>0</v>
      </c>
      <c r="P357" s="187">
        <f t="shared" si="124"/>
        <v>0</v>
      </c>
      <c r="Q357" s="166"/>
      <c r="R357" s="13"/>
      <c r="S357" s="187">
        <f t="shared" si="125"/>
        <v>0</v>
      </c>
      <c r="T357" s="187">
        <f t="shared" si="126"/>
        <v>0</v>
      </c>
      <c r="U357" s="166"/>
      <c r="V357" s="187">
        <f t="shared" si="112"/>
        <v>0</v>
      </c>
      <c r="W357" s="187">
        <f t="shared" si="113"/>
        <v>0</v>
      </c>
      <c r="X357" s="13">
        <f t="shared" si="114"/>
        <v>0</v>
      </c>
      <c r="Y357" s="13" t="s">
        <v>29</v>
      </c>
      <c r="Z357" s="13">
        <v>45</v>
      </c>
      <c r="AA357" s="241">
        <f t="shared" si="115"/>
        <v>0</v>
      </c>
    </row>
    <row r="358" spans="1:27">
      <c r="A358" s="12">
        <v>355</v>
      </c>
      <c r="B358" s="166"/>
      <c r="C358" s="13"/>
      <c r="D358" s="187">
        <f t="shared" si="116"/>
        <v>0</v>
      </c>
      <c r="E358" s="187">
        <f t="shared" si="117"/>
        <v>0</v>
      </c>
      <c r="F358" s="187">
        <f t="shared" si="118"/>
        <v>0</v>
      </c>
      <c r="G358" s="166"/>
      <c r="H358" s="13"/>
      <c r="I358" s="187">
        <f t="shared" si="119"/>
        <v>0</v>
      </c>
      <c r="J358" s="187">
        <f t="shared" si="120"/>
        <v>0</v>
      </c>
      <c r="K358" s="187">
        <f t="shared" si="121"/>
        <v>0</v>
      </c>
      <c r="L358" s="166"/>
      <c r="M358" s="13"/>
      <c r="N358" s="187">
        <f t="shared" si="122"/>
        <v>0</v>
      </c>
      <c r="O358" s="187">
        <f t="shared" si="123"/>
        <v>0</v>
      </c>
      <c r="P358" s="187">
        <f t="shared" si="124"/>
        <v>0</v>
      </c>
      <c r="Q358" s="166"/>
      <c r="R358" s="13"/>
      <c r="S358" s="187">
        <f t="shared" si="125"/>
        <v>0</v>
      </c>
      <c r="T358" s="187">
        <f t="shared" si="126"/>
        <v>0</v>
      </c>
      <c r="U358" s="166"/>
      <c r="V358" s="187">
        <f t="shared" si="112"/>
        <v>0</v>
      </c>
      <c r="W358" s="187">
        <f t="shared" si="113"/>
        <v>0</v>
      </c>
      <c r="X358" s="13">
        <f t="shared" si="114"/>
        <v>0</v>
      </c>
      <c r="Y358" s="13" t="s">
        <v>29</v>
      </c>
      <c r="Z358" s="13">
        <v>45</v>
      </c>
      <c r="AA358" s="241">
        <f t="shared" si="115"/>
        <v>0</v>
      </c>
    </row>
    <row r="359" spans="1:27">
      <c r="A359" s="12">
        <v>356</v>
      </c>
      <c r="B359" s="166"/>
      <c r="C359" s="13"/>
      <c r="D359" s="187">
        <f t="shared" si="116"/>
        <v>0</v>
      </c>
      <c r="E359" s="187">
        <f t="shared" si="117"/>
        <v>0</v>
      </c>
      <c r="F359" s="187">
        <f t="shared" si="118"/>
        <v>0</v>
      </c>
      <c r="G359" s="166"/>
      <c r="H359" s="13"/>
      <c r="I359" s="187">
        <f t="shared" si="119"/>
        <v>0</v>
      </c>
      <c r="J359" s="187">
        <f t="shared" si="120"/>
        <v>0</v>
      </c>
      <c r="K359" s="187">
        <f t="shared" si="121"/>
        <v>0</v>
      </c>
      <c r="L359" s="166"/>
      <c r="M359" s="13"/>
      <c r="N359" s="187">
        <f t="shared" si="122"/>
        <v>0</v>
      </c>
      <c r="O359" s="187">
        <f t="shared" si="123"/>
        <v>0</v>
      </c>
      <c r="P359" s="187">
        <f t="shared" si="124"/>
        <v>0</v>
      </c>
      <c r="Q359" s="166"/>
      <c r="R359" s="13"/>
      <c r="S359" s="187">
        <f t="shared" si="125"/>
        <v>0</v>
      </c>
      <c r="T359" s="187">
        <f t="shared" si="126"/>
        <v>0</v>
      </c>
      <c r="U359" s="166"/>
      <c r="V359" s="187">
        <f t="shared" si="112"/>
        <v>0</v>
      </c>
      <c r="W359" s="187">
        <f t="shared" si="113"/>
        <v>0</v>
      </c>
      <c r="X359" s="13">
        <f t="shared" si="114"/>
        <v>0</v>
      </c>
      <c r="Y359" s="13" t="s">
        <v>29</v>
      </c>
      <c r="Z359" s="13">
        <v>45</v>
      </c>
      <c r="AA359" s="241">
        <f t="shared" si="115"/>
        <v>0</v>
      </c>
    </row>
    <row r="360" spans="1:27">
      <c r="A360" s="12">
        <v>357</v>
      </c>
      <c r="B360" s="166"/>
      <c r="C360" s="13"/>
      <c r="D360" s="187">
        <f t="shared" si="116"/>
        <v>0</v>
      </c>
      <c r="E360" s="187">
        <f t="shared" si="117"/>
        <v>0</v>
      </c>
      <c r="F360" s="187">
        <f t="shared" si="118"/>
        <v>0</v>
      </c>
      <c r="G360" s="166"/>
      <c r="H360" s="13"/>
      <c r="I360" s="187">
        <f t="shared" si="119"/>
        <v>0</v>
      </c>
      <c r="J360" s="187">
        <f t="shared" si="120"/>
        <v>0</v>
      </c>
      <c r="K360" s="187">
        <f t="shared" si="121"/>
        <v>0</v>
      </c>
      <c r="L360" s="166"/>
      <c r="M360" s="13"/>
      <c r="N360" s="187">
        <f t="shared" si="122"/>
        <v>0</v>
      </c>
      <c r="O360" s="187">
        <f t="shared" si="123"/>
        <v>0</v>
      </c>
      <c r="P360" s="187">
        <f t="shared" si="124"/>
        <v>0</v>
      </c>
      <c r="Q360" s="166"/>
      <c r="R360" s="13"/>
      <c r="S360" s="187">
        <f t="shared" si="125"/>
        <v>0</v>
      </c>
      <c r="T360" s="187">
        <f t="shared" si="126"/>
        <v>0</v>
      </c>
      <c r="U360" s="166"/>
      <c r="V360" s="187">
        <f t="shared" si="112"/>
        <v>0</v>
      </c>
      <c r="W360" s="187">
        <f t="shared" si="113"/>
        <v>0</v>
      </c>
      <c r="X360" s="13">
        <f t="shared" si="114"/>
        <v>0</v>
      </c>
      <c r="Y360" s="13" t="s">
        <v>29</v>
      </c>
      <c r="Z360" s="13">
        <v>45</v>
      </c>
      <c r="AA360" s="241">
        <f t="shared" si="115"/>
        <v>0</v>
      </c>
    </row>
    <row r="361" spans="1:27">
      <c r="A361" s="12">
        <v>358</v>
      </c>
      <c r="B361" s="166"/>
      <c r="C361" s="13"/>
      <c r="D361" s="187">
        <f t="shared" si="116"/>
        <v>0</v>
      </c>
      <c r="E361" s="187">
        <f t="shared" si="117"/>
        <v>0</v>
      </c>
      <c r="F361" s="187">
        <f t="shared" si="118"/>
        <v>0</v>
      </c>
      <c r="G361" s="166"/>
      <c r="H361" s="13"/>
      <c r="I361" s="187">
        <f t="shared" si="119"/>
        <v>0</v>
      </c>
      <c r="J361" s="187">
        <f t="shared" si="120"/>
        <v>0</v>
      </c>
      <c r="K361" s="187">
        <f t="shared" si="121"/>
        <v>0</v>
      </c>
      <c r="L361" s="166"/>
      <c r="M361" s="13"/>
      <c r="N361" s="187">
        <f t="shared" si="122"/>
        <v>0</v>
      </c>
      <c r="O361" s="187">
        <f t="shared" si="123"/>
        <v>0</v>
      </c>
      <c r="P361" s="187">
        <f t="shared" si="124"/>
        <v>0</v>
      </c>
      <c r="Q361" s="166"/>
      <c r="R361" s="13"/>
      <c r="S361" s="187">
        <f t="shared" si="125"/>
        <v>0</v>
      </c>
      <c r="T361" s="187">
        <f t="shared" si="126"/>
        <v>0</v>
      </c>
      <c r="U361" s="166"/>
      <c r="V361" s="187">
        <f t="shared" si="112"/>
        <v>0</v>
      </c>
      <c r="W361" s="187">
        <f t="shared" si="113"/>
        <v>0</v>
      </c>
      <c r="X361" s="13">
        <f t="shared" si="114"/>
        <v>0</v>
      </c>
      <c r="Y361" s="13" t="s">
        <v>29</v>
      </c>
      <c r="Z361" s="13">
        <v>45</v>
      </c>
      <c r="AA361" s="241">
        <f t="shared" si="115"/>
        <v>0</v>
      </c>
    </row>
    <row r="362" spans="1:27">
      <c r="A362" s="12">
        <v>359</v>
      </c>
      <c r="B362" s="166"/>
      <c r="C362" s="13"/>
      <c r="D362" s="187">
        <f t="shared" si="116"/>
        <v>0</v>
      </c>
      <c r="E362" s="187">
        <f t="shared" si="117"/>
        <v>0</v>
      </c>
      <c r="F362" s="187">
        <f t="shared" si="118"/>
        <v>0</v>
      </c>
      <c r="G362" s="166"/>
      <c r="H362" s="13"/>
      <c r="I362" s="187">
        <f t="shared" si="119"/>
        <v>0</v>
      </c>
      <c r="J362" s="187">
        <f t="shared" si="120"/>
        <v>0</v>
      </c>
      <c r="K362" s="187">
        <f t="shared" si="121"/>
        <v>0</v>
      </c>
      <c r="L362" s="166"/>
      <c r="M362" s="13"/>
      <c r="N362" s="187">
        <f t="shared" si="122"/>
        <v>0</v>
      </c>
      <c r="O362" s="187">
        <f t="shared" si="123"/>
        <v>0</v>
      </c>
      <c r="P362" s="187">
        <f t="shared" si="124"/>
        <v>0</v>
      </c>
      <c r="Q362" s="166"/>
      <c r="R362" s="13"/>
      <c r="S362" s="187">
        <f t="shared" si="125"/>
        <v>0</v>
      </c>
      <c r="T362" s="187">
        <f t="shared" si="126"/>
        <v>0</v>
      </c>
      <c r="U362" s="166"/>
      <c r="V362" s="187">
        <f t="shared" si="112"/>
        <v>0</v>
      </c>
      <c r="W362" s="187">
        <f t="shared" si="113"/>
        <v>0</v>
      </c>
      <c r="X362" s="13">
        <f t="shared" si="114"/>
        <v>0</v>
      </c>
      <c r="Y362" s="13" t="s">
        <v>29</v>
      </c>
      <c r="Z362" s="13">
        <v>45</v>
      </c>
      <c r="AA362" s="241">
        <f t="shared" si="115"/>
        <v>0</v>
      </c>
    </row>
    <row r="363" spans="1:27">
      <c r="A363" s="12">
        <v>360</v>
      </c>
      <c r="B363" s="166"/>
      <c r="C363" s="13"/>
      <c r="D363" s="187">
        <f t="shared" si="116"/>
        <v>0</v>
      </c>
      <c r="E363" s="187">
        <f t="shared" si="117"/>
        <v>0</v>
      </c>
      <c r="F363" s="187">
        <f t="shared" si="118"/>
        <v>0</v>
      </c>
      <c r="G363" s="166"/>
      <c r="H363" s="13"/>
      <c r="I363" s="187">
        <f t="shared" si="119"/>
        <v>0</v>
      </c>
      <c r="J363" s="187">
        <f t="shared" si="120"/>
        <v>0</v>
      </c>
      <c r="K363" s="187">
        <f t="shared" si="121"/>
        <v>0</v>
      </c>
      <c r="L363" s="166"/>
      <c r="M363" s="13"/>
      <c r="N363" s="187">
        <f t="shared" si="122"/>
        <v>0</v>
      </c>
      <c r="O363" s="187">
        <f t="shared" si="123"/>
        <v>0</v>
      </c>
      <c r="P363" s="187">
        <f t="shared" si="124"/>
        <v>0</v>
      </c>
      <c r="Q363" s="166"/>
      <c r="R363" s="13"/>
      <c r="S363" s="187">
        <f t="shared" si="125"/>
        <v>0</v>
      </c>
      <c r="T363" s="187">
        <f t="shared" si="126"/>
        <v>0</v>
      </c>
      <c r="U363" s="166"/>
      <c r="V363" s="187">
        <f t="shared" si="112"/>
        <v>0</v>
      </c>
      <c r="W363" s="187">
        <f t="shared" si="113"/>
        <v>0</v>
      </c>
      <c r="X363" s="13">
        <f t="shared" si="114"/>
        <v>0</v>
      </c>
      <c r="Y363" s="13" t="s">
        <v>29</v>
      </c>
      <c r="Z363" s="13">
        <v>45</v>
      </c>
      <c r="AA363" s="241">
        <f t="shared" si="115"/>
        <v>0</v>
      </c>
    </row>
    <row r="364" spans="1:27">
      <c r="A364" s="12">
        <v>361</v>
      </c>
      <c r="B364" s="166"/>
      <c r="C364" s="13"/>
      <c r="D364" s="187">
        <f t="shared" si="116"/>
        <v>0</v>
      </c>
      <c r="E364" s="187">
        <f t="shared" si="117"/>
        <v>0</v>
      </c>
      <c r="F364" s="187">
        <f t="shared" si="118"/>
        <v>0</v>
      </c>
      <c r="G364" s="166"/>
      <c r="H364" s="13"/>
      <c r="I364" s="187">
        <f t="shared" si="119"/>
        <v>0</v>
      </c>
      <c r="J364" s="187">
        <f t="shared" si="120"/>
        <v>0</v>
      </c>
      <c r="K364" s="187">
        <f t="shared" si="121"/>
        <v>0</v>
      </c>
      <c r="L364" s="166"/>
      <c r="M364" s="13"/>
      <c r="N364" s="187">
        <f t="shared" si="122"/>
        <v>0</v>
      </c>
      <c r="O364" s="187">
        <f t="shared" si="123"/>
        <v>0</v>
      </c>
      <c r="P364" s="187">
        <f t="shared" si="124"/>
        <v>0</v>
      </c>
      <c r="Q364" s="166"/>
      <c r="R364" s="13"/>
      <c r="S364" s="187">
        <f t="shared" si="125"/>
        <v>0</v>
      </c>
      <c r="T364" s="187">
        <f t="shared" si="126"/>
        <v>0</v>
      </c>
      <c r="U364" s="166"/>
      <c r="V364" s="187">
        <f t="shared" si="112"/>
        <v>0</v>
      </c>
      <c r="W364" s="187">
        <f t="shared" si="113"/>
        <v>0</v>
      </c>
      <c r="X364" s="13">
        <f t="shared" si="114"/>
        <v>0</v>
      </c>
      <c r="Y364" s="13" t="s">
        <v>29</v>
      </c>
      <c r="Z364" s="13">
        <v>45</v>
      </c>
      <c r="AA364" s="241">
        <f t="shared" si="115"/>
        <v>0</v>
      </c>
    </row>
    <row r="365" spans="1:27">
      <c r="A365" s="12">
        <v>362</v>
      </c>
      <c r="B365" s="166"/>
      <c r="C365" s="13"/>
      <c r="D365" s="187">
        <f t="shared" si="116"/>
        <v>0</v>
      </c>
      <c r="E365" s="187">
        <f t="shared" si="117"/>
        <v>0</v>
      </c>
      <c r="F365" s="187">
        <f t="shared" si="118"/>
        <v>0</v>
      </c>
      <c r="G365" s="166"/>
      <c r="H365" s="13"/>
      <c r="I365" s="187">
        <f t="shared" si="119"/>
        <v>0</v>
      </c>
      <c r="J365" s="187">
        <f t="shared" si="120"/>
        <v>0</v>
      </c>
      <c r="K365" s="187">
        <f t="shared" si="121"/>
        <v>0</v>
      </c>
      <c r="L365" s="166"/>
      <c r="M365" s="13"/>
      <c r="N365" s="187">
        <f t="shared" si="122"/>
        <v>0</v>
      </c>
      <c r="O365" s="187">
        <f t="shared" si="123"/>
        <v>0</v>
      </c>
      <c r="P365" s="187">
        <f t="shared" si="124"/>
        <v>0</v>
      </c>
      <c r="Q365" s="166"/>
      <c r="R365" s="13"/>
      <c r="S365" s="187">
        <f t="shared" si="125"/>
        <v>0</v>
      </c>
      <c r="T365" s="187">
        <f t="shared" si="126"/>
        <v>0</v>
      </c>
      <c r="U365" s="166"/>
      <c r="V365" s="187">
        <f t="shared" si="112"/>
        <v>0</v>
      </c>
      <c r="W365" s="187">
        <f t="shared" si="113"/>
        <v>0</v>
      </c>
      <c r="X365" s="13">
        <f t="shared" si="114"/>
        <v>0</v>
      </c>
      <c r="Y365" s="13" t="s">
        <v>29</v>
      </c>
      <c r="Z365" s="13">
        <v>45</v>
      </c>
      <c r="AA365" s="241">
        <f t="shared" si="115"/>
        <v>0</v>
      </c>
    </row>
    <row r="366" spans="1:27">
      <c r="A366" s="12">
        <v>363</v>
      </c>
      <c r="B366" s="166"/>
      <c r="C366" s="13"/>
      <c r="D366" s="187">
        <f t="shared" si="116"/>
        <v>0</v>
      </c>
      <c r="E366" s="187">
        <f t="shared" si="117"/>
        <v>0</v>
      </c>
      <c r="F366" s="187">
        <f t="shared" si="118"/>
        <v>0</v>
      </c>
      <c r="G366" s="166"/>
      <c r="H366" s="13"/>
      <c r="I366" s="187">
        <f t="shared" si="119"/>
        <v>0</v>
      </c>
      <c r="J366" s="187">
        <f t="shared" si="120"/>
        <v>0</v>
      </c>
      <c r="K366" s="187">
        <f t="shared" si="121"/>
        <v>0</v>
      </c>
      <c r="L366" s="166"/>
      <c r="M366" s="13"/>
      <c r="N366" s="187">
        <f t="shared" si="122"/>
        <v>0</v>
      </c>
      <c r="O366" s="187">
        <f t="shared" si="123"/>
        <v>0</v>
      </c>
      <c r="P366" s="187">
        <f t="shared" si="124"/>
        <v>0</v>
      </c>
      <c r="Q366" s="166"/>
      <c r="R366" s="13"/>
      <c r="S366" s="187">
        <f t="shared" si="125"/>
        <v>0</v>
      </c>
      <c r="T366" s="187">
        <f t="shared" si="126"/>
        <v>0</v>
      </c>
      <c r="U366" s="166"/>
      <c r="V366" s="187">
        <f t="shared" si="112"/>
        <v>0</v>
      </c>
      <c r="W366" s="187">
        <f t="shared" si="113"/>
        <v>0</v>
      </c>
      <c r="X366" s="13">
        <f t="shared" si="114"/>
        <v>0</v>
      </c>
      <c r="Y366" s="13" t="s">
        <v>29</v>
      </c>
      <c r="Z366" s="13">
        <v>45</v>
      </c>
      <c r="AA366" s="241">
        <f t="shared" si="115"/>
        <v>0</v>
      </c>
    </row>
    <row r="367" spans="1:27">
      <c r="A367" s="12">
        <v>364</v>
      </c>
      <c r="B367" s="166"/>
      <c r="C367" s="13"/>
      <c r="D367" s="187">
        <f t="shared" si="116"/>
        <v>0</v>
      </c>
      <c r="E367" s="187">
        <f t="shared" si="117"/>
        <v>0</v>
      </c>
      <c r="F367" s="187">
        <f t="shared" si="118"/>
        <v>0</v>
      </c>
      <c r="G367" s="166"/>
      <c r="H367" s="13"/>
      <c r="I367" s="187">
        <f t="shared" si="119"/>
        <v>0</v>
      </c>
      <c r="J367" s="187">
        <f t="shared" si="120"/>
        <v>0</v>
      </c>
      <c r="K367" s="187">
        <f t="shared" si="121"/>
        <v>0</v>
      </c>
      <c r="L367" s="166"/>
      <c r="M367" s="13"/>
      <c r="N367" s="187">
        <f t="shared" si="122"/>
        <v>0</v>
      </c>
      <c r="O367" s="187">
        <f t="shared" si="123"/>
        <v>0</v>
      </c>
      <c r="P367" s="187">
        <f t="shared" si="124"/>
        <v>0</v>
      </c>
      <c r="Q367" s="166"/>
      <c r="R367" s="13"/>
      <c r="S367" s="187">
        <f t="shared" si="125"/>
        <v>0</v>
      </c>
      <c r="T367" s="187">
        <f t="shared" si="126"/>
        <v>0</v>
      </c>
      <c r="U367" s="166"/>
      <c r="V367" s="187">
        <f t="shared" si="112"/>
        <v>0</v>
      </c>
      <c r="W367" s="187">
        <f t="shared" si="113"/>
        <v>0</v>
      </c>
      <c r="X367" s="13">
        <f t="shared" si="114"/>
        <v>0</v>
      </c>
      <c r="Y367" s="13" t="s">
        <v>29</v>
      </c>
      <c r="Z367" s="13">
        <v>45</v>
      </c>
      <c r="AA367" s="241">
        <f t="shared" si="115"/>
        <v>0</v>
      </c>
    </row>
    <row r="368" spans="1:27">
      <c r="A368" s="12">
        <v>365</v>
      </c>
      <c r="B368" s="166"/>
      <c r="C368" s="13"/>
      <c r="D368" s="187">
        <f t="shared" si="116"/>
        <v>0</v>
      </c>
      <c r="E368" s="187">
        <f t="shared" si="117"/>
        <v>0</v>
      </c>
      <c r="F368" s="187">
        <f t="shared" si="118"/>
        <v>0</v>
      </c>
      <c r="G368" s="166"/>
      <c r="H368" s="13"/>
      <c r="I368" s="187">
        <f t="shared" si="119"/>
        <v>0</v>
      </c>
      <c r="J368" s="187">
        <f t="shared" si="120"/>
        <v>0</v>
      </c>
      <c r="K368" s="187">
        <f t="shared" si="121"/>
        <v>0</v>
      </c>
      <c r="L368" s="166"/>
      <c r="M368" s="13"/>
      <c r="N368" s="187">
        <f t="shared" si="122"/>
        <v>0</v>
      </c>
      <c r="O368" s="187">
        <f t="shared" si="123"/>
        <v>0</v>
      </c>
      <c r="P368" s="187">
        <f t="shared" si="124"/>
        <v>0</v>
      </c>
      <c r="Q368" s="166"/>
      <c r="R368" s="13"/>
      <c r="S368" s="187">
        <f t="shared" si="125"/>
        <v>0</v>
      </c>
      <c r="T368" s="187">
        <f t="shared" si="126"/>
        <v>0</v>
      </c>
      <c r="U368" s="166"/>
      <c r="V368" s="187">
        <f t="shared" si="112"/>
        <v>0</v>
      </c>
      <c r="W368" s="187">
        <f t="shared" si="113"/>
        <v>0</v>
      </c>
      <c r="X368" s="13">
        <f t="shared" si="114"/>
        <v>0</v>
      </c>
      <c r="Y368" s="13" t="s">
        <v>29</v>
      </c>
      <c r="Z368" s="13">
        <v>45</v>
      </c>
      <c r="AA368" s="241">
        <f t="shared" si="115"/>
        <v>0</v>
      </c>
    </row>
    <row r="369" spans="1:27">
      <c r="A369" s="12">
        <v>366</v>
      </c>
      <c r="B369" s="166"/>
      <c r="C369" s="13"/>
      <c r="D369" s="187">
        <f t="shared" si="116"/>
        <v>0</v>
      </c>
      <c r="E369" s="187">
        <f t="shared" si="117"/>
        <v>0</v>
      </c>
      <c r="F369" s="187">
        <f t="shared" si="118"/>
        <v>0</v>
      </c>
      <c r="G369" s="166"/>
      <c r="H369" s="13"/>
      <c r="I369" s="187">
        <f t="shared" si="119"/>
        <v>0</v>
      </c>
      <c r="J369" s="187">
        <f t="shared" si="120"/>
        <v>0</v>
      </c>
      <c r="K369" s="187">
        <f t="shared" si="121"/>
        <v>0</v>
      </c>
      <c r="L369" s="166"/>
      <c r="M369" s="13"/>
      <c r="N369" s="187">
        <f t="shared" si="122"/>
        <v>0</v>
      </c>
      <c r="O369" s="187">
        <f t="shared" si="123"/>
        <v>0</v>
      </c>
      <c r="P369" s="187">
        <f t="shared" si="124"/>
        <v>0</v>
      </c>
      <c r="Q369" s="166"/>
      <c r="R369" s="13"/>
      <c r="S369" s="187">
        <f t="shared" si="125"/>
        <v>0</v>
      </c>
      <c r="T369" s="187">
        <f t="shared" si="126"/>
        <v>0</v>
      </c>
      <c r="U369" s="166"/>
      <c r="V369" s="187">
        <f t="shared" si="112"/>
        <v>0</v>
      </c>
      <c r="W369" s="187">
        <f t="shared" si="113"/>
        <v>0</v>
      </c>
      <c r="X369" s="13">
        <f t="shared" si="114"/>
        <v>0</v>
      </c>
      <c r="Y369" s="13" t="s">
        <v>29</v>
      </c>
      <c r="Z369" s="13">
        <v>45</v>
      </c>
      <c r="AA369" s="241">
        <f t="shared" si="115"/>
        <v>0</v>
      </c>
    </row>
    <row r="370" spans="1:27">
      <c r="A370" s="12">
        <v>367</v>
      </c>
      <c r="B370" s="166"/>
      <c r="C370" s="13"/>
      <c r="D370" s="187">
        <f t="shared" si="116"/>
        <v>0</v>
      </c>
      <c r="E370" s="187">
        <f t="shared" si="117"/>
        <v>0</v>
      </c>
      <c r="F370" s="187">
        <f t="shared" si="118"/>
        <v>0</v>
      </c>
      <c r="G370" s="166"/>
      <c r="H370" s="13"/>
      <c r="I370" s="187">
        <f t="shared" si="119"/>
        <v>0</v>
      </c>
      <c r="J370" s="187">
        <f t="shared" si="120"/>
        <v>0</v>
      </c>
      <c r="K370" s="187">
        <f t="shared" si="121"/>
        <v>0</v>
      </c>
      <c r="L370" s="166"/>
      <c r="M370" s="13"/>
      <c r="N370" s="187">
        <f t="shared" si="122"/>
        <v>0</v>
      </c>
      <c r="O370" s="187">
        <f t="shared" si="123"/>
        <v>0</v>
      </c>
      <c r="P370" s="187">
        <f t="shared" si="124"/>
        <v>0</v>
      </c>
      <c r="Q370" s="166"/>
      <c r="R370" s="13"/>
      <c r="S370" s="187">
        <f t="shared" si="125"/>
        <v>0</v>
      </c>
      <c r="T370" s="187">
        <f t="shared" si="126"/>
        <v>0</v>
      </c>
      <c r="U370" s="166"/>
      <c r="V370" s="187">
        <f t="shared" si="112"/>
        <v>0</v>
      </c>
      <c r="W370" s="187">
        <f t="shared" si="113"/>
        <v>0</v>
      </c>
      <c r="X370" s="13">
        <f t="shared" si="114"/>
        <v>0</v>
      </c>
      <c r="Y370" s="13" t="s">
        <v>29</v>
      </c>
      <c r="Z370" s="13">
        <v>45</v>
      </c>
      <c r="AA370" s="241">
        <f t="shared" si="115"/>
        <v>0</v>
      </c>
    </row>
    <row r="371" spans="1:27">
      <c r="A371" s="12">
        <v>368</v>
      </c>
      <c r="B371" s="166"/>
      <c r="C371" s="13"/>
      <c r="D371" s="187">
        <f t="shared" si="116"/>
        <v>0</v>
      </c>
      <c r="E371" s="187">
        <f t="shared" si="117"/>
        <v>0</v>
      </c>
      <c r="F371" s="187">
        <f t="shared" si="118"/>
        <v>0</v>
      </c>
      <c r="G371" s="166"/>
      <c r="H371" s="13"/>
      <c r="I371" s="187">
        <f t="shared" si="119"/>
        <v>0</v>
      </c>
      <c r="J371" s="187">
        <f t="shared" si="120"/>
        <v>0</v>
      </c>
      <c r="K371" s="187">
        <f t="shared" si="121"/>
        <v>0</v>
      </c>
      <c r="L371" s="166"/>
      <c r="M371" s="13"/>
      <c r="N371" s="187">
        <f t="shared" si="122"/>
        <v>0</v>
      </c>
      <c r="O371" s="187">
        <f t="shared" si="123"/>
        <v>0</v>
      </c>
      <c r="P371" s="187">
        <f t="shared" si="124"/>
        <v>0</v>
      </c>
      <c r="Q371" s="166"/>
      <c r="R371" s="13"/>
      <c r="S371" s="187">
        <f t="shared" si="125"/>
        <v>0</v>
      </c>
      <c r="T371" s="187">
        <f t="shared" si="126"/>
        <v>0</v>
      </c>
      <c r="U371" s="166"/>
      <c r="V371" s="187">
        <f t="shared" si="112"/>
        <v>0</v>
      </c>
      <c r="W371" s="187">
        <f t="shared" si="113"/>
        <v>0</v>
      </c>
      <c r="X371" s="13">
        <f t="shared" si="114"/>
        <v>0</v>
      </c>
      <c r="Y371" s="13" t="s">
        <v>29</v>
      </c>
      <c r="Z371" s="13">
        <v>45</v>
      </c>
      <c r="AA371" s="241">
        <f t="shared" si="115"/>
        <v>0</v>
      </c>
    </row>
    <row r="372" spans="1:27">
      <c r="A372" s="12">
        <v>369</v>
      </c>
      <c r="B372" s="166"/>
      <c r="C372" s="13"/>
      <c r="D372" s="187">
        <f t="shared" si="116"/>
        <v>0</v>
      </c>
      <c r="E372" s="187">
        <f t="shared" si="117"/>
        <v>0</v>
      </c>
      <c r="F372" s="187">
        <f t="shared" si="118"/>
        <v>0</v>
      </c>
      <c r="G372" s="166"/>
      <c r="H372" s="13"/>
      <c r="I372" s="187">
        <f t="shared" si="119"/>
        <v>0</v>
      </c>
      <c r="J372" s="187">
        <f t="shared" si="120"/>
        <v>0</v>
      </c>
      <c r="K372" s="187">
        <f t="shared" si="121"/>
        <v>0</v>
      </c>
      <c r="L372" s="166"/>
      <c r="M372" s="13"/>
      <c r="N372" s="187">
        <f t="shared" si="122"/>
        <v>0</v>
      </c>
      <c r="O372" s="187">
        <f t="shared" si="123"/>
        <v>0</v>
      </c>
      <c r="P372" s="187">
        <f t="shared" si="124"/>
        <v>0</v>
      </c>
      <c r="Q372" s="166"/>
      <c r="R372" s="13"/>
      <c r="S372" s="187">
        <f t="shared" si="125"/>
        <v>0</v>
      </c>
      <c r="T372" s="187">
        <f t="shared" si="126"/>
        <v>0</v>
      </c>
      <c r="U372" s="166"/>
      <c r="V372" s="187">
        <f t="shared" si="112"/>
        <v>0</v>
      </c>
      <c r="W372" s="187">
        <f t="shared" si="113"/>
        <v>0</v>
      </c>
      <c r="X372" s="13">
        <f t="shared" si="114"/>
        <v>0</v>
      </c>
      <c r="Y372" s="13" t="s">
        <v>29</v>
      </c>
      <c r="Z372" s="13">
        <v>45</v>
      </c>
      <c r="AA372" s="241">
        <f t="shared" si="115"/>
        <v>0</v>
      </c>
    </row>
    <row r="373" spans="1:27">
      <c r="A373" s="12">
        <v>370</v>
      </c>
      <c r="B373" s="166"/>
      <c r="C373" s="13"/>
      <c r="D373" s="187">
        <f t="shared" si="116"/>
        <v>0</v>
      </c>
      <c r="E373" s="187">
        <f t="shared" si="117"/>
        <v>0</v>
      </c>
      <c r="F373" s="187">
        <f t="shared" si="118"/>
        <v>0</v>
      </c>
      <c r="G373" s="166"/>
      <c r="H373" s="13"/>
      <c r="I373" s="187">
        <f t="shared" si="119"/>
        <v>0</v>
      </c>
      <c r="J373" s="187">
        <f t="shared" si="120"/>
        <v>0</v>
      </c>
      <c r="K373" s="187">
        <f t="shared" si="121"/>
        <v>0</v>
      </c>
      <c r="L373" s="166"/>
      <c r="M373" s="13"/>
      <c r="N373" s="187">
        <f t="shared" si="122"/>
        <v>0</v>
      </c>
      <c r="O373" s="187">
        <f t="shared" si="123"/>
        <v>0</v>
      </c>
      <c r="P373" s="187">
        <f t="shared" si="124"/>
        <v>0</v>
      </c>
      <c r="Q373" s="166"/>
      <c r="R373" s="13"/>
      <c r="S373" s="187">
        <f t="shared" si="125"/>
        <v>0</v>
      </c>
      <c r="T373" s="187">
        <f t="shared" si="126"/>
        <v>0</v>
      </c>
      <c r="U373" s="166"/>
      <c r="V373" s="187">
        <f t="shared" si="112"/>
        <v>0</v>
      </c>
      <c r="W373" s="187">
        <f t="shared" si="113"/>
        <v>0</v>
      </c>
      <c r="X373" s="13">
        <f t="shared" si="114"/>
        <v>0</v>
      </c>
      <c r="Y373" s="13" t="s">
        <v>29</v>
      </c>
      <c r="Z373" s="13">
        <v>45</v>
      </c>
      <c r="AA373" s="241">
        <f t="shared" si="115"/>
        <v>0</v>
      </c>
    </row>
    <row r="374" spans="1:27">
      <c r="A374" s="12">
        <v>371</v>
      </c>
      <c r="B374" s="166"/>
      <c r="C374" s="13"/>
      <c r="D374" s="187">
        <f t="shared" si="116"/>
        <v>0</v>
      </c>
      <c r="E374" s="187">
        <f t="shared" si="117"/>
        <v>0</v>
      </c>
      <c r="F374" s="187">
        <f t="shared" si="118"/>
        <v>0</v>
      </c>
      <c r="G374" s="166"/>
      <c r="H374" s="13"/>
      <c r="I374" s="187">
        <f t="shared" si="119"/>
        <v>0</v>
      </c>
      <c r="J374" s="187">
        <f t="shared" si="120"/>
        <v>0</v>
      </c>
      <c r="K374" s="187">
        <f t="shared" si="121"/>
        <v>0</v>
      </c>
      <c r="L374" s="166"/>
      <c r="M374" s="13"/>
      <c r="N374" s="187">
        <f t="shared" si="122"/>
        <v>0</v>
      </c>
      <c r="O374" s="187">
        <f t="shared" si="123"/>
        <v>0</v>
      </c>
      <c r="P374" s="187">
        <f t="shared" si="124"/>
        <v>0</v>
      </c>
      <c r="Q374" s="166"/>
      <c r="R374" s="13"/>
      <c r="S374" s="187">
        <f t="shared" si="125"/>
        <v>0</v>
      </c>
      <c r="T374" s="187">
        <f t="shared" si="126"/>
        <v>0</v>
      </c>
      <c r="U374" s="166"/>
      <c r="V374" s="187">
        <f t="shared" si="112"/>
        <v>0</v>
      </c>
      <c r="W374" s="187">
        <f t="shared" si="113"/>
        <v>0</v>
      </c>
      <c r="X374" s="13">
        <f t="shared" si="114"/>
        <v>0</v>
      </c>
      <c r="Y374" s="13" t="s">
        <v>29</v>
      </c>
      <c r="Z374" s="13">
        <v>45</v>
      </c>
      <c r="AA374" s="241">
        <f t="shared" si="115"/>
        <v>0</v>
      </c>
    </row>
    <row r="375" spans="1:27">
      <c r="A375" s="12">
        <v>372</v>
      </c>
      <c r="B375" s="166"/>
      <c r="C375" s="13"/>
      <c r="D375" s="187">
        <f t="shared" si="116"/>
        <v>0</v>
      </c>
      <c r="E375" s="187">
        <f t="shared" si="117"/>
        <v>0</v>
      </c>
      <c r="F375" s="187">
        <f t="shared" si="118"/>
        <v>0</v>
      </c>
      <c r="G375" s="166"/>
      <c r="H375" s="13"/>
      <c r="I375" s="187">
        <f t="shared" si="119"/>
        <v>0</v>
      </c>
      <c r="J375" s="187">
        <f t="shared" si="120"/>
        <v>0</v>
      </c>
      <c r="K375" s="187">
        <f t="shared" si="121"/>
        <v>0</v>
      </c>
      <c r="L375" s="166"/>
      <c r="M375" s="13"/>
      <c r="N375" s="187">
        <f t="shared" si="122"/>
        <v>0</v>
      </c>
      <c r="O375" s="187">
        <f t="shared" si="123"/>
        <v>0</v>
      </c>
      <c r="P375" s="187">
        <f t="shared" si="124"/>
        <v>0</v>
      </c>
      <c r="Q375" s="166"/>
      <c r="R375" s="13"/>
      <c r="S375" s="187">
        <f t="shared" si="125"/>
        <v>0</v>
      </c>
      <c r="T375" s="187">
        <f t="shared" si="126"/>
        <v>0</v>
      </c>
      <c r="U375" s="166"/>
      <c r="V375" s="187">
        <f t="shared" si="112"/>
        <v>0</v>
      </c>
      <c r="W375" s="187">
        <f t="shared" si="113"/>
        <v>0</v>
      </c>
      <c r="X375" s="13">
        <f t="shared" si="114"/>
        <v>0</v>
      </c>
      <c r="Y375" s="13" t="s">
        <v>29</v>
      </c>
      <c r="Z375" s="13">
        <v>45</v>
      </c>
      <c r="AA375" s="241">
        <f t="shared" si="115"/>
        <v>0</v>
      </c>
    </row>
    <row r="376" spans="1:27">
      <c r="A376" s="12">
        <v>373</v>
      </c>
      <c r="B376" s="166"/>
      <c r="C376" s="13"/>
      <c r="D376" s="187">
        <f t="shared" si="116"/>
        <v>0</v>
      </c>
      <c r="E376" s="187">
        <f t="shared" si="117"/>
        <v>0</v>
      </c>
      <c r="F376" s="187">
        <f t="shared" si="118"/>
        <v>0</v>
      </c>
      <c r="G376" s="166"/>
      <c r="H376" s="13"/>
      <c r="I376" s="187">
        <f t="shared" si="119"/>
        <v>0</v>
      </c>
      <c r="J376" s="187">
        <f t="shared" si="120"/>
        <v>0</v>
      </c>
      <c r="K376" s="187">
        <f t="shared" si="121"/>
        <v>0</v>
      </c>
      <c r="L376" s="166"/>
      <c r="M376" s="13"/>
      <c r="N376" s="187">
        <f t="shared" si="122"/>
        <v>0</v>
      </c>
      <c r="O376" s="187">
        <f t="shared" si="123"/>
        <v>0</v>
      </c>
      <c r="P376" s="187">
        <f t="shared" si="124"/>
        <v>0</v>
      </c>
      <c r="Q376" s="166"/>
      <c r="R376" s="13"/>
      <c r="S376" s="187">
        <f t="shared" si="125"/>
        <v>0</v>
      </c>
      <c r="T376" s="187">
        <f t="shared" si="126"/>
        <v>0</v>
      </c>
      <c r="U376" s="166"/>
      <c r="V376" s="187">
        <f t="shared" si="112"/>
        <v>0</v>
      </c>
      <c r="W376" s="187">
        <f t="shared" si="113"/>
        <v>0</v>
      </c>
      <c r="X376" s="13">
        <f t="shared" si="114"/>
        <v>0</v>
      </c>
      <c r="Y376" s="13" t="s">
        <v>29</v>
      </c>
      <c r="Z376" s="13">
        <v>45</v>
      </c>
      <c r="AA376" s="241">
        <f t="shared" si="115"/>
        <v>0</v>
      </c>
    </row>
    <row r="377" spans="1:27">
      <c r="A377" s="12">
        <v>374</v>
      </c>
      <c r="B377" s="166"/>
      <c r="C377" s="13"/>
      <c r="D377" s="187">
        <f t="shared" si="116"/>
        <v>0</v>
      </c>
      <c r="E377" s="187">
        <f t="shared" si="117"/>
        <v>0</v>
      </c>
      <c r="F377" s="187">
        <f t="shared" si="118"/>
        <v>0</v>
      </c>
      <c r="G377" s="166"/>
      <c r="H377" s="13"/>
      <c r="I377" s="187">
        <f t="shared" si="119"/>
        <v>0</v>
      </c>
      <c r="J377" s="187">
        <f t="shared" si="120"/>
        <v>0</v>
      </c>
      <c r="K377" s="187">
        <f t="shared" si="121"/>
        <v>0</v>
      </c>
      <c r="L377" s="166"/>
      <c r="M377" s="13"/>
      <c r="N377" s="187">
        <f t="shared" si="122"/>
        <v>0</v>
      </c>
      <c r="O377" s="187">
        <f t="shared" si="123"/>
        <v>0</v>
      </c>
      <c r="P377" s="187">
        <f t="shared" si="124"/>
        <v>0</v>
      </c>
      <c r="Q377" s="166"/>
      <c r="R377" s="13"/>
      <c r="S377" s="187">
        <f t="shared" si="125"/>
        <v>0</v>
      </c>
      <c r="T377" s="187">
        <f t="shared" si="126"/>
        <v>0</v>
      </c>
      <c r="U377" s="166"/>
      <c r="V377" s="187">
        <f t="shared" si="112"/>
        <v>0</v>
      </c>
      <c r="W377" s="187">
        <f t="shared" si="113"/>
        <v>0</v>
      </c>
      <c r="X377" s="13">
        <f t="shared" si="114"/>
        <v>0</v>
      </c>
      <c r="Y377" s="13" t="s">
        <v>29</v>
      </c>
      <c r="Z377" s="13">
        <v>45</v>
      </c>
      <c r="AA377" s="241">
        <f t="shared" si="115"/>
        <v>0</v>
      </c>
    </row>
    <row r="378" spans="1:27">
      <c r="A378" s="12">
        <v>375</v>
      </c>
      <c r="B378" s="166"/>
      <c r="C378" s="13"/>
      <c r="D378" s="187">
        <f t="shared" si="116"/>
        <v>0</v>
      </c>
      <c r="E378" s="187">
        <f t="shared" si="117"/>
        <v>0</v>
      </c>
      <c r="F378" s="187">
        <f t="shared" si="118"/>
        <v>0</v>
      </c>
      <c r="G378" s="166"/>
      <c r="H378" s="13"/>
      <c r="I378" s="187">
        <f t="shared" si="119"/>
        <v>0</v>
      </c>
      <c r="J378" s="187">
        <f t="shared" si="120"/>
        <v>0</v>
      </c>
      <c r="K378" s="187">
        <f t="shared" si="121"/>
        <v>0</v>
      </c>
      <c r="L378" s="166"/>
      <c r="M378" s="13"/>
      <c r="N378" s="187">
        <f t="shared" si="122"/>
        <v>0</v>
      </c>
      <c r="O378" s="187">
        <f t="shared" si="123"/>
        <v>0</v>
      </c>
      <c r="P378" s="187">
        <f t="shared" si="124"/>
        <v>0</v>
      </c>
      <c r="Q378" s="166"/>
      <c r="R378" s="13"/>
      <c r="S378" s="187">
        <f t="shared" si="125"/>
        <v>0</v>
      </c>
      <c r="T378" s="187">
        <f t="shared" si="126"/>
        <v>0</v>
      </c>
      <c r="U378" s="166"/>
      <c r="V378" s="187">
        <f t="shared" si="112"/>
        <v>0</v>
      </c>
      <c r="W378" s="187">
        <f t="shared" si="113"/>
        <v>0</v>
      </c>
      <c r="X378" s="13">
        <f t="shared" si="114"/>
        <v>0</v>
      </c>
      <c r="Y378" s="13" t="s">
        <v>29</v>
      </c>
      <c r="Z378" s="13">
        <v>45</v>
      </c>
      <c r="AA378" s="241">
        <f t="shared" si="115"/>
        <v>0</v>
      </c>
    </row>
    <row r="379" spans="1:27">
      <c r="A379" s="12">
        <v>376</v>
      </c>
      <c r="B379" s="166"/>
      <c r="C379" s="13"/>
      <c r="D379" s="187">
        <f t="shared" si="116"/>
        <v>0</v>
      </c>
      <c r="E379" s="187">
        <f t="shared" si="117"/>
        <v>0</v>
      </c>
      <c r="F379" s="187">
        <f t="shared" si="118"/>
        <v>0</v>
      </c>
      <c r="G379" s="166"/>
      <c r="H379" s="13"/>
      <c r="I379" s="187">
        <f t="shared" si="119"/>
        <v>0</v>
      </c>
      <c r="J379" s="187">
        <f t="shared" si="120"/>
        <v>0</v>
      </c>
      <c r="K379" s="187">
        <f t="shared" si="121"/>
        <v>0</v>
      </c>
      <c r="L379" s="166"/>
      <c r="M379" s="13"/>
      <c r="N379" s="187">
        <f t="shared" si="122"/>
        <v>0</v>
      </c>
      <c r="O379" s="187">
        <f t="shared" si="123"/>
        <v>0</v>
      </c>
      <c r="P379" s="187">
        <f t="shared" si="124"/>
        <v>0</v>
      </c>
      <c r="Q379" s="166"/>
      <c r="R379" s="13"/>
      <c r="S379" s="187">
        <f t="shared" si="125"/>
        <v>0</v>
      </c>
      <c r="T379" s="187">
        <f t="shared" si="126"/>
        <v>0</v>
      </c>
      <c r="U379" s="166"/>
      <c r="V379" s="187">
        <f t="shared" si="112"/>
        <v>0</v>
      </c>
      <c r="W379" s="187">
        <f t="shared" si="113"/>
        <v>0</v>
      </c>
      <c r="X379" s="13">
        <f t="shared" si="114"/>
        <v>0</v>
      </c>
      <c r="Y379" s="13" t="s">
        <v>29</v>
      </c>
      <c r="Z379" s="13">
        <v>45</v>
      </c>
      <c r="AA379" s="241">
        <f t="shared" si="115"/>
        <v>0</v>
      </c>
    </row>
    <row r="380" spans="1:27">
      <c r="A380" s="12">
        <v>377</v>
      </c>
      <c r="B380" s="166"/>
      <c r="C380" s="13"/>
      <c r="D380" s="187">
        <f t="shared" si="116"/>
        <v>0</v>
      </c>
      <c r="E380" s="187">
        <f t="shared" si="117"/>
        <v>0</v>
      </c>
      <c r="F380" s="187">
        <f t="shared" si="118"/>
        <v>0</v>
      </c>
      <c r="G380" s="166"/>
      <c r="H380" s="13"/>
      <c r="I380" s="187">
        <f t="shared" si="119"/>
        <v>0</v>
      </c>
      <c r="J380" s="187">
        <f t="shared" si="120"/>
        <v>0</v>
      </c>
      <c r="K380" s="187">
        <f t="shared" si="121"/>
        <v>0</v>
      </c>
      <c r="L380" s="166"/>
      <c r="M380" s="13"/>
      <c r="N380" s="187">
        <f t="shared" si="122"/>
        <v>0</v>
      </c>
      <c r="O380" s="187">
        <f t="shared" si="123"/>
        <v>0</v>
      </c>
      <c r="P380" s="187">
        <f t="shared" si="124"/>
        <v>0</v>
      </c>
      <c r="Q380" s="166"/>
      <c r="R380" s="13"/>
      <c r="S380" s="187">
        <f t="shared" si="125"/>
        <v>0</v>
      </c>
      <c r="T380" s="187">
        <f t="shared" si="126"/>
        <v>0</v>
      </c>
      <c r="U380" s="166"/>
      <c r="V380" s="187">
        <f t="shared" si="112"/>
        <v>0</v>
      </c>
      <c r="W380" s="187">
        <f t="shared" si="113"/>
        <v>0</v>
      </c>
      <c r="X380" s="13">
        <f t="shared" si="114"/>
        <v>0</v>
      </c>
      <c r="Y380" s="13" t="s">
        <v>29</v>
      </c>
      <c r="Z380" s="13">
        <v>45</v>
      </c>
      <c r="AA380" s="241">
        <f t="shared" si="115"/>
        <v>0</v>
      </c>
    </row>
    <row r="381" spans="1:27">
      <c r="A381" s="12">
        <v>378</v>
      </c>
      <c r="B381" s="166"/>
      <c r="C381" s="13"/>
      <c r="D381" s="187">
        <f t="shared" si="116"/>
        <v>0</v>
      </c>
      <c r="E381" s="187">
        <f t="shared" si="117"/>
        <v>0</v>
      </c>
      <c r="F381" s="187">
        <f t="shared" si="118"/>
        <v>0</v>
      </c>
      <c r="G381" s="166"/>
      <c r="H381" s="13"/>
      <c r="I381" s="187">
        <f t="shared" si="119"/>
        <v>0</v>
      </c>
      <c r="J381" s="187">
        <f t="shared" si="120"/>
        <v>0</v>
      </c>
      <c r="K381" s="187">
        <f t="shared" si="121"/>
        <v>0</v>
      </c>
      <c r="L381" s="166"/>
      <c r="M381" s="13"/>
      <c r="N381" s="187">
        <f t="shared" si="122"/>
        <v>0</v>
      </c>
      <c r="O381" s="187">
        <f t="shared" si="123"/>
        <v>0</v>
      </c>
      <c r="P381" s="187">
        <f t="shared" si="124"/>
        <v>0</v>
      </c>
      <c r="Q381" s="166"/>
      <c r="R381" s="13"/>
      <c r="S381" s="187">
        <f t="shared" si="125"/>
        <v>0</v>
      </c>
      <c r="T381" s="187">
        <f t="shared" si="126"/>
        <v>0</v>
      </c>
      <c r="U381" s="166"/>
      <c r="V381" s="187">
        <f t="shared" si="112"/>
        <v>0</v>
      </c>
      <c r="W381" s="187">
        <f t="shared" si="113"/>
        <v>0</v>
      </c>
      <c r="X381" s="13">
        <f t="shared" si="114"/>
        <v>0</v>
      </c>
      <c r="Y381" s="13" t="s">
        <v>29</v>
      </c>
      <c r="Z381" s="13">
        <v>45</v>
      </c>
      <c r="AA381" s="241">
        <f t="shared" si="115"/>
        <v>0</v>
      </c>
    </row>
    <row r="382" spans="1:27">
      <c r="A382" s="12">
        <v>379</v>
      </c>
      <c r="B382" s="166"/>
      <c r="C382" s="13"/>
      <c r="D382" s="187">
        <f t="shared" si="116"/>
        <v>0</v>
      </c>
      <c r="E382" s="187">
        <f t="shared" si="117"/>
        <v>0</v>
      </c>
      <c r="F382" s="187">
        <f t="shared" si="118"/>
        <v>0</v>
      </c>
      <c r="G382" s="166"/>
      <c r="H382" s="13"/>
      <c r="I382" s="187">
        <f t="shared" si="119"/>
        <v>0</v>
      </c>
      <c r="J382" s="187">
        <f t="shared" si="120"/>
        <v>0</v>
      </c>
      <c r="K382" s="187">
        <f t="shared" si="121"/>
        <v>0</v>
      </c>
      <c r="L382" s="166"/>
      <c r="M382" s="13"/>
      <c r="N382" s="187">
        <f t="shared" si="122"/>
        <v>0</v>
      </c>
      <c r="O382" s="187">
        <f t="shared" si="123"/>
        <v>0</v>
      </c>
      <c r="P382" s="187">
        <f t="shared" si="124"/>
        <v>0</v>
      </c>
      <c r="Q382" s="166"/>
      <c r="R382" s="13"/>
      <c r="S382" s="187">
        <f t="shared" si="125"/>
        <v>0</v>
      </c>
      <c r="T382" s="187">
        <f t="shared" si="126"/>
        <v>0</v>
      </c>
      <c r="U382" s="166"/>
      <c r="V382" s="187">
        <f t="shared" si="112"/>
        <v>0</v>
      </c>
      <c r="W382" s="187">
        <f t="shared" si="113"/>
        <v>0</v>
      </c>
      <c r="X382" s="13">
        <f t="shared" si="114"/>
        <v>0</v>
      </c>
      <c r="Y382" s="13" t="s">
        <v>29</v>
      </c>
      <c r="Z382" s="13">
        <v>45</v>
      </c>
      <c r="AA382" s="241">
        <f t="shared" si="115"/>
        <v>0</v>
      </c>
    </row>
    <row r="383" spans="1:27">
      <c r="A383" s="12">
        <v>380</v>
      </c>
      <c r="B383" s="166"/>
      <c r="C383" s="13"/>
      <c r="D383" s="187">
        <f t="shared" si="116"/>
        <v>0</v>
      </c>
      <c r="E383" s="187">
        <f t="shared" si="117"/>
        <v>0</v>
      </c>
      <c r="F383" s="187">
        <f t="shared" si="118"/>
        <v>0</v>
      </c>
      <c r="G383" s="166"/>
      <c r="H383" s="13"/>
      <c r="I383" s="187">
        <f t="shared" si="119"/>
        <v>0</v>
      </c>
      <c r="J383" s="187">
        <f t="shared" si="120"/>
        <v>0</v>
      </c>
      <c r="K383" s="187">
        <f t="shared" si="121"/>
        <v>0</v>
      </c>
      <c r="L383" s="166"/>
      <c r="M383" s="13"/>
      <c r="N383" s="187">
        <f t="shared" si="122"/>
        <v>0</v>
      </c>
      <c r="O383" s="187">
        <f t="shared" si="123"/>
        <v>0</v>
      </c>
      <c r="P383" s="187">
        <f t="shared" si="124"/>
        <v>0</v>
      </c>
      <c r="Q383" s="166"/>
      <c r="R383" s="13"/>
      <c r="S383" s="187">
        <f t="shared" si="125"/>
        <v>0</v>
      </c>
      <c r="T383" s="187">
        <f t="shared" si="126"/>
        <v>0</v>
      </c>
      <c r="U383" s="166"/>
      <c r="V383" s="187">
        <f t="shared" si="112"/>
        <v>0</v>
      </c>
      <c r="W383" s="187">
        <f t="shared" si="113"/>
        <v>0</v>
      </c>
      <c r="X383" s="13">
        <f t="shared" si="114"/>
        <v>0</v>
      </c>
      <c r="Y383" s="13" t="s">
        <v>29</v>
      </c>
      <c r="Z383" s="13">
        <v>45</v>
      </c>
      <c r="AA383" s="241">
        <f t="shared" si="115"/>
        <v>0</v>
      </c>
    </row>
    <row r="384" spans="1:27">
      <c r="A384" s="12">
        <v>381</v>
      </c>
      <c r="B384" s="166"/>
      <c r="C384" s="13"/>
      <c r="D384" s="187">
        <f t="shared" si="116"/>
        <v>0</v>
      </c>
      <c r="E384" s="187">
        <f t="shared" si="117"/>
        <v>0</v>
      </c>
      <c r="F384" s="187">
        <f t="shared" si="118"/>
        <v>0</v>
      </c>
      <c r="G384" s="166"/>
      <c r="H384" s="13"/>
      <c r="I384" s="187">
        <f t="shared" si="119"/>
        <v>0</v>
      </c>
      <c r="J384" s="187">
        <f t="shared" si="120"/>
        <v>0</v>
      </c>
      <c r="K384" s="187">
        <f t="shared" si="121"/>
        <v>0</v>
      </c>
      <c r="L384" s="166"/>
      <c r="M384" s="13"/>
      <c r="N384" s="187">
        <f t="shared" si="122"/>
        <v>0</v>
      </c>
      <c r="O384" s="187">
        <f t="shared" si="123"/>
        <v>0</v>
      </c>
      <c r="P384" s="187">
        <f t="shared" si="124"/>
        <v>0</v>
      </c>
      <c r="Q384" s="166"/>
      <c r="R384" s="13"/>
      <c r="S384" s="187">
        <f t="shared" si="125"/>
        <v>0</v>
      </c>
      <c r="T384" s="187">
        <f t="shared" si="126"/>
        <v>0</v>
      </c>
      <c r="U384" s="166"/>
      <c r="V384" s="187">
        <f t="shared" si="112"/>
        <v>0</v>
      </c>
      <c r="W384" s="187">
        <f t="shared" si="113"/>
        <v>0</v>
      </c>
      <c r="X384" s="13">
        <f t="shared" si="114"/>
        <v>0</v>
      </c>
      <c r="Y384" s="13" t="s">
        <v>29</v>
      </c>
      <c r="Z384" s="13">
        <v>45</v>
      </c>
      <c r="AA384" s="241">
        <f t="shared" si="115"/>
        <v>0</v>
      </c>
    </row>
    <row r="385" spans="1:27">
      <c r="A385" s="12">
        <v>382</v>
      </c>
      <c r="B385" s="166"/>
      <c r="C385" s="13"/>
      <c r="D385" s="187">
        <f t="shared" si="116"/>
        <v>0</v>
      </c>
      <c r="E385" s="187">
        <f t="shared" si="117"/>
        <v>0</v>
      </c>
      <c r="F385" s="187">
        <f t="shared" si="118"/>
        <v>0</v>
      </c>
      <c r="G385" s="166"/>
      <c r="H385" s="13"/>
      <c r="I385" s="187">
        <f t="shared" si="119"/>
        <v>0</v>
      </c>
      <c r="J385" s="187">
        <f t="shared" si="120"/>
        <v>0</v>
      </c>
      <c r="K385" s="187">
        <f t="shared" si="121"/>
        <v>0</v>
      </c>
      <c r="L385" s="166"/>
      <c r="M385" s="13"/>
      <c r="N385" s="187">
        <f t="shared" si="122"/>
        <v>0</v>
      </c>
      <c r="O385" s="187">
        <f t="shared" si="123"/>
        <v>0</v>
      </c>
      <c r="P385" s="187">
        <f t="shared" si="124"/>
        <v>0</v>
      </c>
      <c r="Q385" s="166"/>
      <c r="R385" s="13"/>
      <c r="S385" s="187">
        <f t="shared" si="125"/>
        <v>0</v>
      </c>
      <c r="T385" s="187">
        <f t="shared" si="126"/>
        <v>0</v>
      </c>
      <c r="U385" s="166"/>
      <c r="V385" s="187">
        <f t="shared" si="112"/>
        <v>0</v>
      </c>
      <c r="W385" s="187">
        <f t="shared" si="113"/>
        <v>0</v>
      </c>
      <c r="X385" s="13">
        <f t="shared" si="114"/>
        <v>0</v>
      </c>
      <c r="Y385" s="13" t="s">
        <v>29</v>
      </c>
      <c r="Z385" s="13">
        <v>45</v>
      </c>
      <c r="AA385" s="241">
        <f t="shared" si="115"/>
        <v>0</v>
      </c>
    </row>
    <row r="386" spans="1:27">
      <c r="A386" s="12">
        <v>383</v>
      </c>
      <c r="B386" s="166"/>
      <c r="C386" s="13"/>
      <c r="D386" s="187">
        <f t="shared" si="116"/>
        <v>0</v>
      </c>
      <c r="E386" s="187">
        <f t="shared" si="117"/>
        <v>0</v>
      </c>
      <c r="F386" s="187">
        <f t="shared" si="118"/>
        <v>0</v>
      </c>
      <c r="G386" s="166"/>
      <c r="H386" s="13"/>
      <c r="I386" s="187">
        <f t="shared" si="119"/>
        <v>0</v>
      </c>
      <c r="J386" s="187">
        <f t="shared" si="120"/>
        <v>0</v>
      </c>
      <c r="K386" s="187">
        <f t="shared" si="121"/>
        <v>0</v>
      </c>
      <c r="L386" s="166"/>
      <c r="M386" s="13"/>
      <c r="N386" s="187">
        <f t="shared" si="122"/>
        <v>0</v>
      </c>
      <c r="O386" s="187">
        <f t="shared" si="123"/>
        <v>0</v>
      </c>
      <c r="P386" s="187">
        <f t="shared" si="124"/>
        <v>0</v>
      </c>
      <c r="Q386" s="166"/>
      <c r="R386" s="13"/>
      <c r="S386" s="187">
        <f t="shared" si="125"/>
        <v>0</v>
      </c>
      <c r="T386" s="187">
        <f t="shared" si="126"/>
        <v>0</v>
      </c>
      <c r="U386" s="166"/>
      <c r="V386" s="187">
        <f t="shared" si="112"/>
        <v>0</v>
      </c>
      <c r="W386" s="187">
        <f t="shared" si="113"/>
        <v>0</v>
      </c>
      <c r="X386" s="13">
        <f t="shared" si="114"/>
        <v>0</v>
      </c>
      <c r="Y386" s="13" t="s">
        <v>29</v>
      </c>
      <c r="Z386" s="13">
        <v>45</v>
      </c>
      <c r="AA386" s="241">
        <f t="shared" si="115"/>
        <v>0</v>
      </c>
    </row>
    <row r="387" spans="1:27">
      <c r="A387" s="12">
        <v>384</v>
      </c>
      <c r="B387" s="166"/>
      <c r="C387" s="13"/>
      <c r="D387" s="187">
        <f t="shared" si="116"/>
        <v>0</v>
      </c>
      <c r="E387" s="187">
        <f t="shared" si="117"/>
        <v>0</v>
      </c>
      <c r="F387" s="187">
        <f t="shared" si="118"/>
        <v>0</v>
      </c>
      <c r="G387" s="166"/>
      <c r="H387" s="13"/>
      <c r="I387" s="187">
        <f t="shared" si="119"/>
        <v>0</v>
      </c>
      <c r="J387" s="187">
        <f t="shared" si="120"/>
        <v>0</v>
      </c>
      <c r="K387" s="187">
        <f t="shared" si="121"/>
        <v>0</v>
      </c>
      <c r="L387" s="166"/>
      <c r="M387" s="13"/>
      <c r="N387" s="187">
        <f t="shared" si="122"/>
        <v>0</v>
      </c>
      <c r="O387" s="187">
        <f t="shared" si="123"/>
        <v>0</v>
      </c>
      <c r="P387" s="187">
        <f t="shared" si="124"/>
        <v>0</v>
      </c>
      <c r="Q387" s="166"/>
      <c r="R387" s="13"/>
      <c r="S387" s="187">
        <f t="shared" si="125"/>
        <v>0</v>
      </c>
      <c r="T387" s="187">
        <f t="shared" si="126"/>
        <v>0</v>
      </c>
      <c r="U387" s="166"/>
      <c r="V387" s="187">
        <f t="shared" si="112"/>
        <v>0</v>
      </c>
      <c r="W387" s="187">
        <f t="shared" si="113"/>
        <v>0</v>
      </c>
      <c r="X387" s="13">
        <f t="shared" si="114"/>
        <v>0</v>
      </c>
      <c r="Y387" s="13" t="s">
        <v>29</v>
      </c>
      <c r="Z387" s="13">
        <v>45</v>
      </c>
      <c r="AA387" s="241">
        <f t="shared" si="115"/>
        <v>0</v>
      </c>
    </row>
    <row r="388" spans="1:27">
      <c r="A388" s="12">
        <v>385</v>
      </c>
      <c r="B388" s="166"/>
      <c r="C388" s="13"/>
      <c r="D388" s="187">
        <f t="shared" si="116"/>
        <v>0</v>
      </c>
      <c r="E388" s="187">
        <f t="shared" si="117"/>
        <v>0</v>
      </c>
      <c r="F388" s="187">
        <f t="shared" si="118"/>
        <v>0</v>
      </c>
      <c r="G388" s="166"/>
      <c r="H388" s="13"/>
      <c r="I388" s="187">
        <f t="shared" si="119"/>
        <v>0</v>
      </c>
      <c r="J388" s="187">
        <f t="shared" si="120"/>
        <v>0</v>
      </c>
      <c r="K388" s="187">
        <f t="shared" si="121"/>
        <v>0</v>
      </c>
      <c r="L388" s="166"/>
      <c r="M388" s="13"/>
      <c r="N388" s="187">
        <f t="shared" si="122"/>
        <v>0</v>
      </c>
      <c r="O388" s="187">
        <f t="shared" si="123"/>
        <v>0</v>
      </c>
      <c r="P388" s="187">
        <f t="shared" si="124"/>
        <v>0</v>
      </c>
      <c r="Q388" s="166"/>
      <c r="R388" s="13"/>
      <c r="S388" s="187">
        <f t="shared" si="125"/>
        <v>0</v>
      </c>
      <c r="T388" s="187">
        <f t="shared" si="126"/>
        <v>0</v>
      </c>
      <c r="U388" s="166"/>
      <c r="V388" s="187">
        <f t="shared" ref="V388:V451" si="127">IF(U388="Oui",-35,)</f>
        <v>0</v>
      </c>
      <c r="W388" s="187">
        <f t="shared" si="113"/>
        <v>0</v>
      </c>
      <c r="X388" s="13">
        <f t="shared" si="114"/>
        <v>0</v>
      </c>
      <c r="Y388" s="13" t="s">
        <v>29</v>
      </c>
      <c r="Z388" s="13">
        <v>45</v>
      </c>
      <c r="AA388" s="241">
        <f t="shared" si="115"/>
        <v>0</v>
      </c>
    </row>
    <row r="389" spans="1:27">
      <c r="A389" s="12">
        <v>386</v>
      </c>
      <c r="B389" s="166"/>
      <c r="C389" s="13"/>
      <c r="D389" s="187">
        <f t="shared" si="116"/>
        <v>0</v>
      </c>
      <c r="E389" s="187">
        <f t="shared" si="117"/>
        <v>0</v>
      </c>
      <c r="F389" s="187">
        <f t="shared" si="118"/>
        <v>0</v>
      </c>
      <c r="G389" s="166"/>
      <c r="H389" s="13"/>
      <c r="I389" s="187">
        <f t="shared" si="119"/>
        <v>0</v>
      </c>
      <c r="J389" s="187">
        <f t="shared" si="120"/>
        <v>0</v>
      </c>
      <c r="K389" s="187">
        <f t="shared" si="121"/>
        <v>0</v>
      </c>
      <c r="L389" s="166"/>
      <c r="M389" s="13"/>
      <c r="N389" s="187">
        <f t="shared" si="122"/>
        <v>0</v>
      </c>
      <c r="O389" s="187">
        <f t="shared" si="123"/>
        <v>0</v>
      </c>
      <c r="P389" s="187">
        <f t="shared" si="124"/>
        <v>0</v>
      </c>
      <c r="Q389" s="166"/>
      <c r="R389" s="13"/>
      <c r="S389" s="187">
        <f t="shared" si="125"/>
        <v>0</v>
      </c>
      <c r="T389" s="187">
        <f t="shared" si="126"/>
        <v>0</v>
      </c>
      <c r="U389" s="166"/>
      <c r="V389" s="187">
        <f t="shared" si="127"/>
        <v>0</v>
      </c>
      <c r="W389" s="187">
        <f t="shared" si="113"/>
        <v>0</v>
      </c>
      <c r="X389" s="13">
        <f t="shared" si="114"/>
        <v>0</v>
      </c>
      <c r="Y389" s="13" t="s">
        <v>29</v>
      </c>
      <c r="Z389" s="13">
        <v>45</v>
      </c>
      <c r="AA389" s="241">
        <f t="shared" si="115"/>
        <v>0</v>
      </c>
    </row>
    <row r="390" spans="1:27">
      <c r="A390" s="12">
        <v>387</v>
      </c>
      <c r="B390" s="166"/>
      <c r="C390" s="13"/>
      <c r="D390" s="187">
        <f t="shared" si="116"/>
        <v>0</v>
      </c>
      <c r="E390" s="187">
        <f t="shared" si="117"/>
        <v>0</v>
      </c>
      <c r="F390" s="187">
        <f t="shared" si="118"/>
        <v>0</v>
      </c>
      <c r="G390" s="166"/>
      <c r="H390" s="13"/>
      <c r="I390" s="187">
        <f t="shared" si="119"/>
        <v>0</v>
      </c>
      <c r="J390" s="187">
        <f t="shared" si="120"/>
        <v>0</v>
      </c>
      <c r="K390" s="187">
        <f t="shared" si="121"/>
        <v>0</v>
      </c>
      <c r="L390" s="166"/>
      <c r="M390" s="13"/>
      <c r="N390" s="187">
        <f t="shared" si="122"/>
        <v>0</v>
      </c>
      <c r="O390" s="187">
        <f t="shared" si="123"/>
        <v>0</v>
      </c>
      <c r="P390" s="187">
        <f t="shared" si="124"/>
        <v>0</v>
      </c>
      <c r="Q390" s="166"/>
      <c r="R390" s="13"/>
      <c r="S390" s="187">
        <f t="shared" si="125"/>
        <v>0</v>
      </c>
      <c r="T390" s="187">
        <f t="shared" si="126"/>
        <v>0</v>
      </c>
      <c r="U390" s="166"/>
      <c r="V390" s="187">
        <f t="shared" si="127"/>
        <v>0</v>
      </c>
      <c r="W390" s="187">
        <f t="shared" si="113"/>
        <v>0</v>
      </c>
      <c r="X390" s="13">
        <f t="shared" si="114"/>
        <v>0</v>
      </c>
      <c r="Y390" s="13" t="s">
        <v>29</v>
      </c>
      <c r="Z390" s="13">
        <v>45</v>
      </c>
      <c r="AA390" s="241">
        <f t="shared" si="115"/>
        <v>0</v>
      </c>
    </row>
    <row r="391" spans="1:27">
      <c r="A391" s="12">
        <v>388</v>
      </c>
      <c r="B391" s="166"/>
      <c r="C391" s="13"/>
      <c r="D391" s="187">
        <f t="shared" si="116"/>
        <v>0</v>
      </c>
      <c r="E391" s="187">
        <f t="shared" si="117"/>
        <v>0</v>
      </c>
      <c r="F391" s="187">
        <f t="shared" si="118"/>
        <v>0</v>
      </c>
      <c r="G391" s="166"/>
      <c r="H391" s="13"/>
      <c r="I391" s="187">
        <f t="shared" si="119"/>
        <v>0</v>
      </c>
      <c r="J391" s="187">
        <f t="shared" si="120"/>
        <v>0</v>
      </c>
      <c r="K391" s="187">
        <f t="shared" si="121"/>
        <v>0</v>
      </c>
      <c r="L391" s="166"/>
      <c r="M391" s="13"/>
      <c r="N391" s="187">
        <f t="shared" si="122"/>
        <v>0</v>
      </c>
      <c r="O391" s="187">
        <f t="shared" si="123"/>
        <v>0</v>
      </c>
      <c r="P391" s="187">
        <f t="shared" si="124"/>
        <v>0</v>
      </c>
      <c r="Q391" s="166"/>
      <c r="R391" s="13"/>
      <c r="S391" s="187">
        <f t="shared" si="125"/>
        <v>0</v>
      </c>
      <c r="T391" s="187">
        <f t="shared" si="126"/>
        <v>0</v>
      </c>
      <c r="U391" s="166"/>
      <c r="V391" s="187">
        <f t="shared" si="127"/>
        <v>0</v>
      </c>
      <c r="W391" s="187">
        <f t="shared" si="113"/>
        <v>0</v>
      </c>
      <c r="X391" s="13">
        <f t="shared" si="114"/>
        <v>0</v>
      </c>
      <c r="Y391" s="13" t="s">
        <v>29</v>
      </c>
      <c r="Z391" s="13">
        <v>45</v>
      </c>
      <c r="AA391" s="241">
        <f t="shared" si="115"/>
        <v>0</v>
      </c>
    </row>
    <row r="392" spans="1:27">
      <c r="A392" s="12">
        <v>389</v>
      </c>
      <c r="B392" s="166"/>
      <c r="C392" s="13"/>
      <c r="D392" s="187">
        <f t="shared" si="116"/>
        <v>0</v>
      </c>
      <c r="E392" s="187">
        <f t="shared" si="117"/>
        <v>0</v>
      </c>
      <c r="F392" s="187">
        <f t="shared" si="118"/>
        <v>0</v>
      </c>
      <c r="G392" s="166"/>
      <c r="H392" s="13"/>
      <c r="I392" s="187">
        <f t="shared" si="119"/>
        <v>0</v>
      </c>
      <c r="J392" s="187">
        <f t="shared" si="120"/>
        <v>0</v>
      </c>
      <c r="K392" s="187">
        <f t="shared" si="121"/>
        <v>0</v>
      </c>
      <c r="L392" s="166"/>
      <c r="M392" s="13"/>
      <c r="N392" s="187">
        <f t="shared" si="122"/>
        <v>0</v>
      </c>
      <c r="O392" s="187">
        <f t="shared" si="123"/>
        <v>0</v>
      </c>
      <c r="P392" s="187">
        <f t="shared" si="124"/>
        <v>0</v>
      </c>
      <c r="Q392" s="166"/>
      <c r="R392" s="13"/>
      <c r="S392" s="187">
        <f t="shared" si="125"/>
        <v>0</v>
      </c>
      <c r="T392" s="187">
        <f t="shared" si="126"/>
        <v>0</v>
      </c>
      <c r="U392" s="166"/>
      <c r="V392" s="187">
        <f t="shared" si="127"/>
        <v>0</v>
      </c>
      <c r="W392" s="187">
        <f t="shared" si="113"/>
        <v>0</v>
      </c>
      <c r="X392" s="13">
        <f t="shared" si="114"/>
        <v>0</v>
      </c>
      <c r="Y392" s="13" t="s">
        <v>29</v>
      </c>
      <c r="Z392" s="13">
        <v>45</v>
      </c>
      <c r="AA392" s="241">
        <f t="shared" si="115"/>
        <v>0</v>
      </c>
    </row>
    <row r="393" spans="1:27">
      <c r="A393" s="12">
        <v>390</v>
      </c>
      <c r="B393" s="166"/>
      <c r="C393" s="13"/>
      <c r="D393" s="187">
        <f t="shared" si="116"/>
        <v>0</v>
      </c>
      <c r="E393" s="187">
        <f t="shared" si="117"/>
        <v>0</v>
      </c>
      <c r="F393" s="187">
        <f t="shared" si="118"/>
        <v>0</v>
      </c>
      <c r="G393" s="166"/>
      <c r="H393" s="13"/>
      <c r="I393" s="187">
        <f t="shared" si="119"/>
        <v>0</v>
      </c>
      <c r="J393" s="187">
        <f t="shared" si="120"/>
        <v>0</v>
      </c>
      <c r="K393" s="187">
        <f t="shared" si="121"/>
        <v>0</v>
      </c>
      <c r="L393" s="166"/>
      <c r="M393" s="13"/>
      <c r="N393" s="187">
        <f t="shared" si="122"/>
        <v>0</v>
      </c>
      <c r="O393" s="187">
        <f t="shared" si="123"/>
        <v>0</v>
      </c>
      <c r="P393" s="187">
        <f t="shared" si="124"/>
        <v>0</v>
      </c>
      <c r="Q393" s="166"/>
      <c r="R393" s="13"/>
      <c r="S393" s="187">
        <f t="shared" si="125"/>
        <v>0</v>
      </c>
      <c r="T393" s="187">
        <f t="shared" si="126"/>
        <v>0</v>
      </c>
      <c r="U393" s="166"/>
      <c r="V393" s="187">
        <f t="shared" si="127"/>
        <v>0</v>
      </c>
      <c r="W393" s="187">
        <f t="shared" si="113"/>
        <v>0</v>
      </c>
      <c r="X393" s="13">
        <f t="shared" si="114"/>
        <v>0</v>
      </c>
      <c r="Y393" s="13" t="s">
        <v>29</v>
      </c>
      <c r="Z393" s="13">
        <v>45</v>
      </c>
      <c r="AA393" s="241">
        <f t="shared" si="115"/>
        <v>0</v>
      </c>
    </row>
    <row r="394" spans="1:27">
      <c r="A394" s="12">
        <v>391</v>
      </c>
      <c r="B394" s="166"/>
      <c r="C394" s="13"/>
      <c r="D394" s="187">
        <f t="shared" si="116"/>
        <v>0</v>
      </c>
      <c r="E394" s="187">
        <f t="shared" si="117"/>
        <v>0</v>
      </c>
      <c r="F394" s="187">
        <f t="shared" si="118"/>
        <v>0</v>
      </c>
      <c r="G394" s="166"/>
      <c r="H394" s="13"/>
      <c r="I394" s="187">
        <f t="shared" si="119"/>
        <v>0</v>
      </c>
      <c r="J394" s="187">
        <f t="shared" si="120"/>
        <v>0</v>
      </c>
      <c r="K394" s="187">
        <f t="shared" si="121"/>
        <v>0</v>
      </c>
      <c r="L394" s="166"/>
      <c r="M394" s="13"/>
      <c r="N394" s="187">
        <f t="shared" si="122"/>
        <v>0</v>
      </c>
      <c r="O394" s="187">
        <f t="shared" si="123"/>
        <v>0</v>
      </c>
      <c r="P394" s="187">
        <f t="shared" si="124"/>
        <v>0</v>
      </c>
      <c r="Q394" s="166"/>
      <c r="R394" s="13"/>
      <c r="S394" s="187">
        <f t="shared" si="125"/>
        <v>0</v>
      </c>
      <c r="T394" s="187">
        <f t="shared" si="126"/>
        <v>0</v>
      </c>
      <c r="U394" s="166"/>
      <c r="V394" s="187">
        <f t="shared" si="127"/>
        <v>0</v>
      </c>
      <c r="W394" s="187">
        <f t="shared" si="113"/>
        <v>0</v>
      </c>
      <c r="X394" s="13">
        <f t="shared" si="114"/>
        <v>0</v>
      </c>
      <c r="Y394" s="13" t="s">
        <v>29</v>
      </c>
      <c r="Z394" s="13">
        <v>45</v>
      </c>
      <c r="AA394" s="241">
        <f t="shared" si="115"/>
        <v>0</v>
      </c>
    </row>
    <row r="395" spans="1:27">
      <c r="A395" s="12">
        <v>392</v>
      </c>
      <c r="B395" s="166"/>
      <c r="C395" s="13"/>
      <c r="D395" s="187">
        <f t="shared" si="116"/>
        <v>0</v>
      </c>
      <c r="E395" s="187">
        <f t="shared" si="117"/>
        <v>0</v>
      </c>
      <c r="F395" s="187">
        <f t="shared" si="118"/>
        <v>0</v>
      </c>
      <c r="G395" s="166"/>
      <c r="H395" s="13"/>
      <c r="I395" s="187">
        <f t="shared" si="119"/>
        <v>0</v>
      </c>
      <c r="J395" s="187">
        <f t="shared" si="120"/>
        <v>0</v>
      </c>
      <c r="K395" s="187">
        <f t="shared" si="121"/>
        <v>0</v>
      </c>
      <c r="L395" s="166"/>
      <c r="M395" s="13"/>
      <c r="N395" s="187">
        <f t="shared" si="122"/>
        <v>0</v>
      </c>
      <c r="O395" s="187">
        <f t="shared" si="123"/>
        <v>0</v>
      </c>
      <c r="P395" s="187">
        <f t="shared" si="124"/>
        <v>0</v>
      </c>
      <c r="Q395" s="166"/>
      <c r="R395" s="13"/>
      <c r="S395" s="187">
        <f t="shared" si="125"/>
        <v>0</v>
      </c>
      <c r="T395" s="187">
        <f t="shared" si="126"/>
        <v>0</v>
      </c>
      <c r="U395" s="166"/>
      <c r="V395" s="187">
        <f t="shared" si="127"/>
        <v>0</v>
      </c>
      <c r="W395" s="187">
        <f t="shared" si="113"/>
        <v>0</v>
      </c>
      <c r="X395" s="13">
        <f t="shared" si="114"/>
        <v>0</v>
      </c>
      <c r="Y395" s="13" t="s">
        <v>29</v>
      </c>
      <c r="Z395" s="13">
        <v>45</v>
      </c>
      <c r="AA395" s="241">
        <f t="shared" si="115"/>
        <v>0</v>
      </c>
    </row>
    <row r="396" spans="1:27">
      <c r="A396" s="12">
        <v>393</v>
      </c>
      <c r="B396" s="166"/>
      <c r="C396" s="13"/>
      <c r="D396" s="187">
        <f t="shared" si="116"/>
        <v>0</v>
      </c>
      <c r="E396" s="187">
        <f t="shared" si="117"/>
        <v>0</v>
      </c>
      <c r="F396" s="187">
        <f t="shared" si="118"/>
        <v>0</v>
      </c>
      <c r="G396" s="166"/>
      <c r="H396" s="13"/>
      <c r="I396" s="187">
        <f t="shared" si="119"/>
        <v>0</v>
      </c>
      <c r="J396" s="187">
        <f t="shared" si="120"/>
        <v>0</v>
      </c>
      <c r="K396" s="187">
        <f t="shared" si="121"/>
        <v>0</v>
      </c>
      <c r="L396" s="166"/>
      <c r="M396" s="13"/>
      <c r="N396" s="187">
        <f t="shared" si="122"/>
        <v>0</v>
      </c>
      <c r="O396" s="187">
        <f t="shared" si="123"/>
        <v>0</v>
      </c>
      <c r="P396" s="187">
        <f t="shared" si="124"/>
        <v>0</v>
      </c>
      <c r="Q396" s="166"/>
      <c r="R396" s="13"/>
      <c r="S396" s="187">
        <f t="shared" si="125"/>
        <v>0</v>
      </c>
      <c r="T396" s="187">
        <f t="shared" si="126"/>
        <v>0</v>
      </c>
      <c r="U396" s="166"/>
      <c r="V396" s="187">
        <f t="shared" si="127"/>
        <v>0</v>
      </c>
      <c r="W396" s="187">
        <f t="shared" si="113"/>
        <v>0</v>
      </c>
      <c r="X396" s="13">
        <f t="shared" si="114"/>
        <v>0</v>
      </c>
      <c r="Y396" s="13" t="s">
        <v>29</v>
      </c>
      <c r="Z396" s="13">
        <v>45</v>
      </c>
      <c r="AA396" s="241">
        <f t="shared" si="115"/>
        <v>0</v>
      </c>
    </row>
    <row r="397" spans="1:27">
      <c r="A397" s="12">
        <v>394</v>
      </c>
      <c r="B397" s="166"/>
      <c r="C397" s="13"/>
      <c r="D397" s="187">
        <f t="shared" si="116"/>
        <v>0</v>
      </c>
      <c r="E397" s="187">
        <f t="shared" si="117"/>
        <v>0</v>
      </c>
      <c r="F397" s="187">
        <f t="shared" si="118"/>
        <v>0</v>
      </c>
      <c r="G397" s="166"/>
      <c r="H397" s="13"/>
      <c r="I397" s="187">
        <f t="shared" si="119"/>
        <v>0</v>
      </c>
      <c r="J397" s="187">
        <f t="shared" si="120"/>
        <v>0</v>
      </c>
      <c r="K397" s="187">
        <f t="shared" si="121"/>
        <v>0</v>
      </c>
      <c r="L397" s="166"/>
      <c r="M397" s="13"/>
      <c r="N397" s="187">
        <f t="shared" si="122"/>
        <v>0</v>
      </c>
      <c r="O397" s="187">
        <f t="shared" si="123"/>
        <v>0</v>
      </c>
      <c r="P397" s="187">
        <f t="shared" si="124"/>
        <v>0</v>
      </c>
      <c r="Q397" s="166"/>
      <c r="R397" s="13"/>
      <c r="S397" s="187">
        <f t="shared" si="125"/>
        <v>0</v>
      </c>
      <c r="T397" s="187">
        <f t="shared" si="126"/>
        <v>0</v>
      </c>
      <c r="U397" s="166"/>
      <c r="V397" s="187">
        <f t="shared" si="127"/>
        <v>0</v>
      </c>
      <c r="W397" s="187">
        <f t="shared" si="113"/>
        <v>0</v>
      </c>
      <c r="X397" s="13">
        <f t="shared" si="114"/>
        <v>0</v>
      </c>
      <c r="Y397" s="13" t="s">
        <v>29</v>
      </c>
      <c r="Z397" s="13">
        <v>45</v>
      </c>
      <c r="AA397" s="241">
        <f t="shared" si="115"/>
        <v>0</v>
      </c>
    </row>
    <row r="398" spans="1:27">
      <c r="A398" s="12">
        <v>395</v>
      </c>
      <c r="B398" s="166"/>
      <c r="C398" s="13"/>
      <c r="D398" s="187">
        <f t="shared" si="116"/>
        <v>0</v>
      </c>
      <c r="E398" s="187">
        <f t="shared" si="117"/>
        <v>0</v>
      </c>
      <c r="F398" s="187">
        <f t="shared" si="118"/>
        <v>0</v>
      </c>
      <c r="G398" s="166"/>
      <c r="H398" s="13"/>
      <c r="I398" s="187">
        <f t="shared" si="119"/>
        <v>0</v>
      </c>
      <c r="J398" s="187">
        <f t="shared" si="120"/>
        <v>0</v>
      </c>
      <c r="K398" s="187">
        <f t="shared" si="121"/>
        <v>0</v>
      </c>
      <c r="L398" s="166"/>
      <c r="M398" s="13"/>
      <c r="N398" s="187">
        <f t="shared" si="122"/>
        <v>0</v>
      </c>
      <c r="O398" s="187">
        <f t="shared" si="123"/>
        <v>0</v>
      </c>
      <c r="P398" s="187">
        <f t="shared" si="124"/>
        <v>0</v>
      </c>
      <c r="Q398" s="166"/>
      <c r="R398" s="13"/>
      <c r="S398" s="187">
        <f t="shared" si="125"/>
        <v>0</v>
      </c>
      <c r="T398" s="187">
        <f t="shared" si="126"/>
        <v>0</v>
      </c>
      <c r="U398" s="166"/>
      <c r="V398" s="187">
        <f t="shared" si="127"/>
        <v>0</v>
      </c>
      <c r="W398" s="187">
        <f t="shared" si="113"/>
        <v>0</v>
      </c>
      <c r="X398" s="13">
        <f t="shared" si="114"/>
        <v>0</v>
      </c>
      <c r="Y398" s="13" t="s">
        <v>29</v>
      </c>
      <c r="Z398" s="13">
        <v>45</v>
      </c>
      <c r="AA398" s="241">
        <f t="shared" si="115"/>
        <v>0</v>
      </c>
    </row>
    <row r="399" spans="1:27">
      <c r="A399" s="12">
        <v>396</v>
      </c>
      <c r="B399" s="166"/>
      <c r="C399" s="13"/>
      <c r="D399" s="187">
        <f t="shared" si="116"/>
        <v>0</v>
      </c>
      <c r="E399" s="187">
        <f t="shared" si="117"/>
        <v>0</v>
      </c>
      <c r="F399" s="187">
        <f t="shared" si="118"/>
        <v>0</v>
      </c>
      <c r="G399" s="166"/>
      <c r="H399" s="13"/>
      <c r="I399" s="187">
        <f t="shared" si="119"/>
        <v>0</v>
      </c>
      <c r="J399" s="187">
        <f t="shared" si="120"/>
        <v>0</v>
      </c>
      <c r="K399" s="187">
        <f t="shared" si="121"/>
        <v>0</v>
      </c>
      <c r="L399" s="166"/>
      <c r="M399" s="13"/>
      <c r="N399" s="187">
        <f t="shared" si="122"/>
        <v>0</v>
      </c>
      <c r="O399" s="187">
        <f t="shared" si="123"/>
        <v>0</v>
      </c>
      <c r="P399" s="187">
        <f t="shared" si="124"/>
        <v>0</v>
      </c>
      <c r="Q399" s="166"/>
      <c r="R399" s="13"/>
      <c r="S399" s="187">
        <f t="shared" si="125"/>
        <v>0</v>
      </c>
      <c r="T399" s="187">
        <f t="shared" si="126"/>
        <v>0</v>
      </c>
      <c r="U399" s="166"/>
      <c r="V399" s="187">
        <f t="shared" si="127"/>
        <v>0</v>
      </c>
      <c r="W399" s="187">
        <f t="shared" ref="W399:W462" si="128">IF(U399="Non",10,)</f>
        <v>0</v>
      </c>
      <c r="X399" s="13">
        <f t="shared" ref="X399:X462" si="129">SUM(B399:W399)</f>
        <v>0</v>
      </c>
      <c r="Y399" s="13" t="s">
        <v>29</v>
      </c>
      <c r="Z399" s="13">
        <v>45</v>
      </c>
      <c r="AA399" s="241">
        <f t="shared" ref="AA399:AA462" si="130">X399/Z399</f>
        <v>0</v>
      </c>
    </row>
    <row r="400" spans="1:27">
      <c r="A400" s="12">
        <v>397</v>
      </c>
      <c r="B400" s="166"/>
      <c r="C400" s="13"/>
      <c r="D400" s="187">
        <f t="shared" si="116"/>
        <v>0</v>
      </c>
      <c r="E400" s="187">
        <f t="shared" si="117"/>
        <v>0</v>
      </c>
      <c r="F400" s="187">
        <f t="shared" si="118"/>
        <v>0</v>
      </c>
      <c r="G400" s="166"/>
      <c r="H400" s="13"/>
      <c r="I400" s="187">
        <f t="shared" si="119"/>
        <v>0</v>
      </c>
      <c r="J400" s="187">
        <f t="shared" si="120"/>
        <v>0</v>
      </c>
      <c r="K400" s="187">
        <f t="shared" si="121"/>
        <v>0</v>
      </c>
      <c r="L400" s="166"/>
      <c r="M400" s="13"/>
      <c r="N400" s="187">
        <f t="shared" si="122"/>
        <v>0</v>
      </c>
      <c r="O400" s="187">
        <f t="shared" si="123"/>
        <v>0</v>
      </c>
      <c r="P400" s="187">
        <f t="shared" si="124"/>
        <v>0</v>
      </c>
      <c r="Q400" s="166"/>
      <c r="R400" s="13"/>
      <c r="S400" s="187">
        <f t="shared" si="125"/>
        <v>0</v>
      </c>
      <c r="T400" s="187">
        <f t="shared" si="126"/>
        <v>0</v>
      </c>
      <c r="U400" s="166"/>
      <c r="V400" s="187">
        <f t="shared" si="127"/>
        <v>0</v>
      </c>
      <c r="W400" s="187">
        <f t="shared" si="128"/>
        <v>0</v>
      </c>
      <c r="X400" s="13">
        <f t="shared" si="129"/>
        <v>0</v>
      </c>
      <c r="Y400" s="13" t="s">
        <v>29</v>
      </c>
      <c r="Z400" s="13">
        <v>45</v>
      </c>
      <c r="AA400" s="241">
        <f t="shared" si="130"/>
        <v>0</v>
      </c>
    </row>
    <row r="401" spans="1:27">
      <c r="A401" s="12">
        <v>398</v>
      </c>
      <c r="B401" s="166"/>
      <c r="C401" s="13"/>
      <c r="D401" s="187">
        <f t="shared" si="116"/>
        <v>0</v>
      </c>
      <c r="E401" s="187">
        <f t="shared" si="117"/>
        <v>0</v>
      </c>
      <c r="F401" s="187">
        <f t="shared" si="118"/>
        <v>0</v>
      </c>
      <c r="G401" s="166"/>
      <c r="H401" s="13"/>
      <c r="I401" s="187">
        <f t="shared" si="119"/>
        <v>0</v>
      </c>
      <c r="J401" s="187">
        <f t="shared" si="120"/>
        <v>0</v>
      </c>
      <c r="K401" s="187">
        <f t="shared" si="121"/>
        <v>0</v>
      </c>
      <c r="L401" s="166"/>
      <c r="M401" s="13"/>
      <c r="N401" s="187">
        <f t="shared" si="122"/>
        <v>0</v>
      </c>
      <c r="O401" s="187">
        <f t="shared" si="123"/>
        <v>0</v>
      </c>
      <c r="P401" s="187">
        <f t="shared" si="124"/>
        <v>0</v>
      </c>
      <c r="Q401" s="166"/>
      <c r="R401" s="13"/>
      <c r="S401" s="187">
        <f t="shared" si="125"/>
        <v>0</v>
      </c>
      <c r="T401" s="187">
        <f t="shared" si="126"/>
        <v>0</v>
      </c>
      <c r="U401" s="166"/>
      <c r="V401" s="187">
        <f t="shared" si="127"/>
        <v>0</v>
      </c>
      <c r="W401" s="187">
        <f t="shared" si="128"/>
        <v>0</v>
      </c>
      <c r="X401" s="13">
        <f t="shared" si="129"/>
        <v>0</v>
      </c>
      <c r="Y401" s="13" t="s">
        <v>29</v>
      </c>
      <c r="Z401" s="13">
        <v>45</v>
      </c>
      <c r="AA401" s="241">
        <f t="shared" si="130"/>
        <v>0</v>
      </c>
    </row>
    <row r="402" spans="1:27">
      <c r="A402" s="12">
        <v>399</v>
      </c>
      <c r="B402" s="166"/>
      <c r="C402" s="13"/>
      <c r="D402" s="187">
        <f t="shared" si="116"/>
        <v>0</v>
      </c>
      <c r="E402" s="187">
        <f t="shared" si="117"/>
        <v>0</v>
      </c>
      <c r="F402" s="187">
        <f t="shared" si="118"/>
        <v>0</v>
      </c>
      <c r="G402" s="166"/>
      <c r="H402" s="13"/>
      <c r="I402" s="187">
        <f t="shared" si="119"/>
        <v>0</v>
      </c>
      <c r="J402" s="187">
        <f t="shared" si="120"/>
        <v>0</v>
      </c>
      <c r="K402" s="187">
        <f t="shared" si="121"/>
        <v>0</v>
      </c>
      <c r="L402" s="166"/>
      <c r="M402" s="13"/>
      <c r="N402" s="187">
        <f t="shared" si="122"/>
        <v>0</v>
      </c>
      <c r="O402" s="187">
        <f t="shared" si="123"/>
        <v>0</v>
      </c>
      <c r="P402" s="187">
        <f t="shared" si="124"/>
        <v>0</v>
      </c>
      <c r="Q402" s="166"/>
      <c r="R402" s="13"/>
      <c r="S402" s="187">
        <f t="shared" si="125"/>
        <v>0</v>
      </c>
      <c r="T402" s="187">
        <f t="shared" si="126"/>
        <v>0</v>
      </c>
      <c r="U402" s="166"/>
      <c r="V402" s="187">
        <f t="shared" si="127"/>
        <v>0</v>
      </c>
      <c r="W402" s="187">
        <f t="shared" si="128"/>
        <v>0</v>
      </c>
      <c r="X402" s="13">
        <f t="shared" si="129"/>
        <v>0</v>
      </c>
      <c r="Y402" s="13" t="s">
        <v>29</v>
      </c>
      <c r="Z402" s="13">
        <v>45</v>
      </c>
      <c r="AA402" s="241">
        <f t="shared" si="130"/>
        <v>0</v>
      </c>
    </row>
    <row r="403" spans="1:27">
      <c r="A403" s="12">
        <v>400</v>
      </c>
      <c r="B403" s="166"/>
      <c r="C403" s="13"/>
      <c r="D403" s="187">
        <f t="shared" ref="D403:D466" si="131">IF(B403="Bien",10,)</f>
        <v>0</v>
      </c>
      <c r="E403" s="187">
        <f t="shared" ref="E403:E466" si="132">IF(B403="Moyen",5,)</f>
        <v>0</v>
      </c>
      <c r="F403" s="187">
        <f t="shared" ref="F403:F466" si="133">IF(B403="Mauvais",-35,)</f>
        <v>0</v>
      </c>
      <c r="G403" s="166"/>
      <c r="H403" s="13"/>
      <c r="I403" s="187">
        <f t="shared" ref="I403:I466" si="134">IF(G403="Non",10,)</f>
        <v>0</v>
      </c>
      <c r="J403" s="187">
        <f t="shared" ref="J403:J466" si="135">IF(G403="Un peu",5,)</f>
        <v>0</v>
      </c>
      <c r="K403" s="187">
        <f t="shared" ref="K403:K466" si="136">IF(G403="Beaucoup",-35,)</f>
        <v>0</v>
      </c>
      <c r="L403" s="166"/>
      <c r="M403" s="13"/>
      <c r="N403" s="187">
        <f t="shared" ref="N403:N466" si="137">IF(L403="Bien",5,)</f>
        <v>0</v>
      </c>
      <c r="O403" s="187">
        <f t="shared" ref="O403:O466" si="138">IF(L403="Moyen",0,)</f>
        <v>0</v>
      </c>
      <c r="P403" s="187">
        <f t="shared" ref="P403:P466" si="139">IF(L403="Mauvais",-35,)</f>
        <v>0</v>
      </c>
      <c r="Q403" s="166"/>
      <c r="R403" s="13"/>
      <c r="S403" s="187">
        <f t="shared" ref="S403:S466" si="140">IF(Q403="Oui",-35,)</f>
        <v>0</v>
      </c>
      <c r="T403" s="187">
        <f t="shared" ref="T403:T466" si="141">IF(Q403="Non",10,)</f>
        <v>0</v>
      </c>
      <c r="U403" s="166"/>
      <c r="V403" s="187">
        <f t="shared" si="127"/>
        <v>0</v>
      </c>
      <c r="W403" s="187">
        <f t="shared" si="128"/>
        <v>0</v>
      </c>
      <c r="X403" s="13">
        <f t="shared" si="129"/>
        <v>0</v>
      </c>
      <c r="Y403" s="13" t="s">
        <v>29</v>
      </c>
      <c r="Z403" s="13">
        <v>45</v>
      </c>
      <c r="AA403" s="241">
        <f t="shared" si="130"/>
        <v>0</v>
      </c>
    </row>
    <row r="404" spans="1:27">
      <c r="A404" s="12">
        <v>401</v>
      </c>
      <c r="B404" s="166"/>
      <c r="C404" s="13"/>
      <c r="D404" s="187">
        <f t="shared" si="131"/>
        <v>0</v>
      </c>
      <c r="E404" s="187">
        <f t="shared" si="132"/>
        <v>0</v>
      </c>
      <c r="F404" s="187">
        <f t="shared" si="133"/>
        <v>0</v>
      </c>
      <c r="G404" s="166"/>
      <c r="H404" s="13"/>
      <c r="I404" s="187">
        <f t="shared" si="134"/>
        <v>0</v>
      </c>
      <c r="J404" s="187">
        <f t="shared" si="135"/>
        <v>0</v>
      </c>
      <c r="K404" s="187">
        <f t="shared" si="136"/>
        <v>0</v>
      </c>
      <c r="L404" s="166"/>
      <c r="M404" s="13"/>
      <c r="N404" s="187">
        <f t="shared" si="137"/>
        <v>0</v>
      </c>
      <c r="O404" s="187">
        <f t="shared" si="138"/>
        <v>0</v>
      </c>
      <c r="P404" s="187">
        <f t="shared" si="139"/>
        <v>0</v>
      </c>
      <c r="Q404" s="166"/>
      <c r="R404" s="13"/>
      <c r="S404" s="187">
        <f t="shared" si="140"/>
        <v>0</v>
      </c>
      <c r="T404" s="187">
        <f t="shared" si="141"/>
        <v>0</v>
      </c>
      <c r="U404" s="166"/>
      <c r="V404" s="187">
        <f t="shared" si="127"/>
        <v>0</v>
      </c>
      <c r="W404" s="187">
        <f t="shared" si="128"/>
        <v>0</v>
      </c>
      <c r="X404" s="13">
        <f t="shared" si="129"/>
        <v>0</v>
      </c>
      <c r="Y404" s="13" t="s">
        <v>29</v>
      </c>
      <c r="Z404" s="13">
        <v>45</v>
      </c>
      <c r="AA404" s="241">
        <f t="shared" si="130"/>
        <v>0</v>
      </c>
    </row>
    <row r="405" spans="1:27">
      <c r="A405" s="12">
        <v>402</v>
      </c>
      <c r="B405" s="166"/>
      <c r="C405" s="13"/>
      <c r="D405" s="187">
        <f t="shared" si="131"/>
        <v>0</v>
      </c>
      <c r="E405" s="187">
        <f t="shared" si="132"/>
        <v>0</v>
      </c>
      <c r="F405" s="187">
        <f t="shared" si="133"/>
        <v>0</v>
      </c>
      <c r="G405" s="166"/>
      <c r="H405" s="13"/>
      <c r="I405" s="187">
        <f t="shared" si="134"/>
        <v>0</v>
      </c>
      <c r="J405" s="187">
        <f t="shared" si="135"/>
        <v>0</v>
      </c>
      <c r="K405" s="187">
        <f t="shared" si="136"/>
        <v>0</v>
      </c>
      <c r="L405" s="166"/>
      <c r="M405" s="13"/>
      <c r="N405" s="187">
        <f t="shared" si="137"/>
        <v>0</v>
      </c>
      <c r="O405" s="187">
        <f t="shared" si="138"/>
        <v>0</v>
      </c>
      <c r="P405" s="187">
        <f t="shared" si="139"/>
        <v>0</v>
      </c>
      <c r="Q405" s="166"/>
      <c r="R405" s="13"/>
      <c r="S405" s="187">
        <f t="shared" si="140"/>
        <v>0</v>
      </c>
      <c r="T405" s="187">
        <f t="shared" si="141"/>
        <v>0</v>
      </c>
      <c r="U405" s="166"/>
      <c r="V405" s="187">
        <f t="shared" si="127"/>
        <v>0</v>
      </c>
      <c r="W405" s="187">
        <f t="shared" si="128"/>
        <v>0</v>
      </c>
      <c r="X405" s="13">
        <f t="shared" si="129"/>
        <v>0</v>
      </c>
      <c r="Y405" s="13" t="s">
        <v>29</v>
      </c>
      <c r="Z405" s="13">
        <v>45</v>
      </c>
      <c r="AA405" s="241">
        <f t="shared" si="130"/>
        <v>0</v>
      </c>
    </row>
    <row r="406" spans="1:27">
      <c r="A406" s="12">
        <v>403</v>
      </c>
      <c r="B406" s="166"/>
      <c r="C406" s="13"/>
      <c r="D406" s="187">
        <f t="shared" si="131"/>
        <v>0</v>
      </c>
      <c r="E406" s="187">
        <f t="shared" si="132"/>
        <v>0</v>
      </c>
      <c r="F406" s="187">
        <f t="shared" si="133"/>
        <v>0</v>
      </c>
      <c r="G406" s="166"/>
      <c r="H406" s="13"/>
      <c r="I406" s="187">
        <f t="shared" si="134"/>
        <v>0</v>
      </c>
      <c r="J406" s="187">
        <f t="shared" si="135"/>
        <v>0</v>
      </c>
      <c r="K406" s="187">
        <f t="shared" si="136"/>
        <v>0</v>
      </c>
      <c r="L406" s="166"/>
      <c r="M406" s="13"/>
      <c r="N406" s="187">
        <f t="shared" si="137"/>
        <v>0</v>
      </c>
      <c r="O406" s="187">
        <f t="shared" si="138"/>
        <v>0</v>
      </c>
      <c r="P406" s="187">
        <f t="shared" si="139"/>
        <v>0</v>
      </c>
      <c r="Q406" s="166"/>
      <c r="R406" s="13"/>
      <c r="S406" s="187">
        <f t="shared" si="140"/>
        <v>0</v>
      </c>
      <c r="T406" s="187">
        <f t="shared" si="141"/>
        <v>0</v>
      </c>
      <c r="U406" s="166"/>
      <c r="V406" s="187">
        <f t="shared" si="127"/>
        <v>0</v>
      </c>
      <c r="W406" s="187">
        <f t="shared" si="128"/>
        <v>0</v>
      </c>
      <c r="X406" s="13">
        <f t="shared" si="129"/>
        <v>0</v>
      </c>
      <c r="Y406" s="13" t="s">
        <v>29</v>
      </c>
      <c r="Z406" s="13">
        <v>45</v>
      </c>
      <c r="AA406" s="241">
        <f t="shared" si="130"/>
        <v>0</v>
      </c>
    </row>
    <row r="407" spans="1:27">
      <c r="A407" s="12">
        <v>404</v>
      </c>
      <c r="B407" s="166"/>
      <c r="C407" s="13"/>
      <c r="D407" s="187">
        <f t="shared" si="131"/>
        <v>0</v>
      </c>
      <c r="E407" s="187">
        <f t="shared" si="132"/>
        <v>0</v>
      </c>
      <c r="F407" s="187">
        <f t="shared" si="133"/>
        <v>0</v>
      </c>
      <c r="G407" s="166"/>
      <c r="H407" s="13"/>
      <c r="I407" s="187">
        <f t="shared" si="134"/>
        <v>0</v>
      </c>
      <c r="J407" s="187">
        <f t="shared" si="135"/>
        <v>0</v>
      </c>
      <c r="K407" s="187">
        <f t="shared" si="136"/>
        <v>0</v>
      </c>
      <c r="L407" s="166"/>
      <c r="M407" s="13"/>
      <c r="N407" s="187">
        <f t="shared" si="137"/>
        <v>0</v>
      </c>
      <c r="O407" s="187">
        <f t="shared" si="138"/>
        <v>0</v>
      </c>
      <c r="P407" s="187">
        <f t="shared" si="139"/>
        <v>0</v>
      </c>
      <c r="Q407" s="166"/>
      <c r="R407" s="13"/>
      <c r="S407" s="187">
        <f t="shared" si="140"/>
        <v>0</v>
      </c>
      <c r="T407" s="187">
        <f t="shared" si="141"/>
        <v>0</v>
      </c>
      <c r="U407" s="166"/>
      <c r="V407" s="187">
        <f t="shared" si="127"/>
        <v>0</v>
      </c>
      <c r="W407" s="187">
        <f t="shared" si="128"/>
        <v>0</v>
      </c>
      <c r="X407" s="13">
        <f t="shared" si="129"/>
        <v>0</v>
      </c>
      <c r="Y407" s="13" t="s">
        <v>29</v>
      </c>
      <c r="Z407" s="13">
        <v>45</v>
      </c>
      <c r="AA407" s="241">
        <f t="shared" si="130"/>
        <v>0</v>
      </c>
    </row>
    <row r="408" spans="1:27">
      <c r="A408" s="12">
        <v>405</v>
      </c>
      <c r="B408" s="166"/>
      <c r="C408" s="13"/>
      <c r="D408" s="187">
        <f t="shared" si="131"/>
        <v>0</v>
      </c>
      <c r="E408" s="187">
        <f t="shared" si="132"/>
        <v>0</v>
      </c>
      <c r="F408" s="187">
        <f t="shared" si="133"/>
        <v>0</v>
      </c>
      <c r="G408" s="166"/>
      <c r="H408" s="13"/>
      <c r="I408" s="187">
        <f t="shared" si="134"/>
        <v>0</v>
      </c>
      <c r="J408" s="187">
        <f t="shared" si="135"/>
        <v>0</v>
      </c>
      <c r="K408" s="187">
        <f t="shared" si="136"/>
        <v>0</v>
      </c>
      <c r="L408" s="166"/>
      <c r="M408" s="13"/>
      <c r="N408" s="187">
        <f t="shared" si="137"/>
        <v>0</v>
      </c>
      <c r="O408" s="187">
        <f t="shared" si="138"/>
        <v>0</v>
      </c>
      <c r="P408" s="187">
        <f t="shared" si="139"/>
        <v>0</v>
      </c>
      <c r="Q408" s="166"/>
      <c r="R408" s="13"/>
      <c r="S408" s="187">
        <f t="shared" si="140"/>
        <v>0</v>
      </c>
      <c r="T408" s="187">
        <f t="shared" si="141"/>
        <v>0</v>
      </c>
      <c r="U408" s="166"/>
      <c r="V408" s="187">
        <f t="shared" si="127"/>
        <v>0</v>
      </c>
      <c r="W408" s="187">
        <f t="shared" si="128"/>
        <v>0</v>
      </c>
      <c r="X408" s="13">
        <f t="shared" si="129"/>
        <v>0</v>
      </c>
      <c r="Y408" s="13" t="s">
        <v>29</v>
      </c>
      <c r="Z408" s="13">
        <v>45</v>
      </c>
      <c r="AA408" s="241">
        <f t="shared" si="130"/>
        <v>0</v>
      </c>
    </row>
    <row r="409" spans="1:27">
      <c r="A409" s="12">
        <v>406</v>
      </c>
      <c r="B409" s="166"/>
      <c r="C409" s="13"/>
      <c r="D409" s="187">
        <f t="shared" si="131"/>
        <v>0</v>
      </c>
      <c r="E409" s="187">
        <f t="shared" si="132"/>
        <v>0</v>
      </c>
      <c r="F409" s="187">
        <f t="shared" si="133"/>
        <v>0</v>
      </c>
      <c r="G409" s="166"/>
      <c r="H409" s="13"/>
      <c r="I409" s="187">
        <f t="shared" si="134"/>
        <v>0</v>
      </c>
      <c r="J409" s="187">
        <f t="shared" si="135"/>
        <v>0</v>
      </c>
      <c r="K409" s="187">
        <f t="shared" si="136"/>
        <v>0</v>
      </c>
      <c r="L409" s="166"/>
      <c r="M409" s="13"/>
      <c r="N409" s="187">
        <f t="shared" si="137"/>
        <v>0</v>
      </c>
      <c r="O409" s="187">
        <f t="shared" si="138"/>
        <v>0</v>
      </c>
      <c r="P409" s="187">
        <f t="shared" si="139"/>
        <v>0</v>
      </c>
      <c r="Q409" s="166"/>
      <c r="R409" s="13"/>
      <c r="S409" s="187">
        <f t="shared" si="140"/>
        <v>0</v>
      </c>
      <c r="T409" s="187">
        <f t="shared" si="141"/>
        <v>0</v>
      </c>
      <c r="U409" s="166"/>
      <c r="V409" s="187">
        <f t="shared" si="127"/>
        <v>0</v>
      </c>
      <c r="W409" s="187">
        <f t="shared" si="128"/>
        <v>0</v>
      </c>
      <c r="X409" s="13">
        <f t="shared" si="129"/>
        <v>0</v>
      </c>
      <c r="Y409" s="13" t="s">
        <v>29</v>
      </c>
      <c r="Z409" s="13">
        <v>45</v>
      </c>
      <c r="AA409" s="241">
        <f t="shared" si="130"/>
        <v>0</v>
      </c>
    </row>
    <row r="410" spans="1:27">
      <c r="A410" s="12">
        <v>407</v>
      </c>
      <c r="B410" s="166"/>
      <c r="C410" s="13"/>
      <c r="D410" s="187">
        <f t="shared" si="131"/>
        <v>0</v>
      </c>
      <c r="E410" s="187">
        <f t="shared" si="132"/>
        <v>0</v>
      </c>
      <c r="F410" s="187">
        <f t="shared" si="133"/>
        <v>0</v>
      </c>
      <c r="G410" s="166"/>
      <c r="H410" s="13"/>
      <c r="I410" s="187">
        <f t="shared" si="134"/>
        <v>0</v>
      </c>
      <c r="J410" s="187">
        <f t="shared" si="135"/>
        <v>0</v>
      </c>
      <c r="K410" s="187">
        <f t="shared" si="136"/>
        <v>0</v>
      </c>
      <c r="L410" s="166"/>
      <c r="M410" s="13"/>
      <c r="N410" s="187">
        <f t="shared" si="137"/>
        <v>0</v>
      </c>
      <c r="O410" s="187">
        <f t="shared" si="138"/>
        <v>0</v>
      </c>
      <c r="P410" s="187">
        <f t="shared" si="139"/>
        <v>0</v>
      </c>
      <c r="Q410" s="166"/>
      <c r="R410" s="13"/>
      <c r="S410" s="187">
        <f t="shared" si="140"/>
        <v>0</v>
      </c>
      <c r="T410" s="187">
        <f t="shared" si="141"/>
        <v>0</v>
      </c>
      <c r="U410" s="166"/>
      <c r="V410" s="187">
        <f t="shared" si="127"/>
        <v>0</v>
      </c>
      <c r="W410" s="187">
        <f t="shared" si="128"/>
        <v>0</v>
      </c>
      <c r="X410" s="13">
        <f t="shared" si="129"/>
        <v>0</v>
      </c>
      <c r="Y410" s="13" t="s">
        <v>29</v>
      </c>
      <c r="Z410" s="13">
        <v>45</v>
      </c>
      <c r="AA410" s="241">
        <f t="shared" si="130"/>
        <v>0</v>
      </c>
    </row>
    <row r="411" spans="1:27">
      <c r="A411" s="12">
        <v>408</v>
      </c>
      <c r="B411" s="166"/>
      <c r="C411" s="13"/>
      <c r="D411" s="187">
        <f t="shared" si="131"/>
        <v>0</v>
      </c>
      <c r="E411" s="187">
        <f t="shared" si="132"/>
        <v>0</v>
      </c>
      <c r="F411" s="187">
        <f t="shared" si="133"/>
        <v>0</v>
      </c>
      <c r="G411" s="166"/>
      <c r="H411" s="13"/>
      <c r="I411" s="187">
        <f t="shared" si="134"/>
        <v>0</v>
      </c>
      <c r="J411" s="187">
        <f t="shared" si="135"/>
        <v>0</v>
      </c>
      <c r="K411" s="187">
        <f t="shared" si="136"/>
        <v>0</v>
      </c>
      <c r="L411" s="166"/>
      <c r="M411" s="13"/>
      <c r="N411" s="187">
        <f t="shared" si="137"/>
        <v>0</v>
      </c>
      <c r="O411" s="187">
        <f t="shared" si="138"/>
        <v>0</v>
      </c>
      <c r="P411" s="187">
        <f t="shared" si="139"/>
        <v>0</v>
      </c>
      <c r="Q411" s="166"/>
      <c r="R411" s="13"/>
      <c r="S411" s="187">
        <f t="shared" si="140"/>
        <v>0</v>
      </c>
      <c r="T411" s="187">
        <f t="shared" si="141"/>
        <v>0</v>
      </c>
      <c r="U411" s="166"/>
      <c r="V411" s="187">
        <f t="shared" si="127"/>
        <v>0</v>
      </c>
      <c r="W411" s="187">
        <f t="shared" si="128"/>
        <v>0</v>
      </c>
      <c r="X411" s="13">
        <f t="shared" si="129"/>
        <v>0</v>
      </c>
      <c r="Y411" s="13" t="s">
        <v>29</v>
      </c>
      <c r="Z411" s="13">
        <v>45</v>
      </c>
      <c r="AA411" s="241">
        <f t="shared" si="130"/>
        <v>0</v>
      </c>
    </row>
    <row r="412" spans="1:27">
      <c r="A412" s="12">
        <v>409</v>
      </c>
      <c r="B412" s="166"/>
      <c r="C412" s="13"/>
      <c r="D412" s="187">
        <f t="shared" si="131"/>
        <v>0</v>
      </c>
      <c r="E412" s="187">
        <f t="shared" si="132"/>
        <v>0</v>
      </c>
      <c r="F412" s="187">
        <f t="shared" si="133"/>
        <v>0</v>
      </c>
      <c r="G412" s="166"/>
      <c r="H412" s="13"/>
      <c r="I412" s="187">
        <f t="shared" si="134"/>
        <v>0</v>
      </c>
      <c r="J412" s="187">
        <f t="shared" si="135"/>
        <v>0</v>
      </c>
      <c r="K412" s="187">
        <f t="shared" si="136"/>
        <v>0</v>
      </c>
      <c r="L412" s="166"/>
      <c r="M412" s="13"/>
      <c r="N412" s="187">
        <f t="shared" si="137"/>
        <v>0</v>
      </c>
      <c r="O412" s="187">
        <f t="shared" si="138"/>
        <v>0</v>
      </c>
      <c r="P412" s="187">
        <f t="shared" si="139"/>
        <v>0</v>
      </c>
      <c r="Q412" s="166"/>
      <c r="R412" s="13"/>
      <c r="S412" s="187">
        <f t="shared" si="140"/>
        <v>0</v>
      </c>
      <c r="T412" s="187">
        <f t="shared" si="141"/>
        <v>0</v>
      </c>
      <c r="U412" s="166"/>
      <c r="V412" s="187">
        <f t="shared" si="127"/>
        <v>0</v>
      </c>
      <c r="W412" s="187">
        <f t="shared" si="128"/>
        <v>0</v>
      </c>
      <c r="X412" s="13">
        <f t="shared" si="129"/>
        <v>0</v>
      </c>
      <c r="Y412" s="13" t="s">
        <v>29</v>
      </c>
      <c r="Z412" s="13">
        <v>45</v>
      </c>
      <c r="AA412" s="241">
        <f t="shared" si="130"/>
        <v>0</v>
      </c>
    </row>
    <row r="413" spans="1:27">
      <c r="A413" s="12">
        <v>410</v>
      </c>
      <c r="B413" s="166"/>
      <c r="C413" s="13"/>
      <c r="D413" s="187">
        <f t="shared" si="131"/>
        <v>0</v>
      </c>
      <c r="E413" s="187">
        <f t="shared" si="132"/>
        <v>0</v>
      </c>
      <c r="F413" s="187">
        <f t="shared" si="133"/>
        <v>0</v>
      </c>
      <c r="G413" s="166"/>
      <c r="H413" s="13"/>
      <c r="I413" s="187">
        <f t="shared" si="134"/>
        <v>0</v>
      </c>
      <c r="J413" s="187">
        <f t="shared" si="135"/>
        <v>0</v>
      </c>
      <c r="K413" s="187">
        <f t="shared" si="136"/>
        <v>0</v>
      </c>
      <c r="L413" s="166"/>
      <c r="M413" s="13"/>
      <c r="N413" s="187">
        <f t="shared" si="137"/>
        <v>0</v>
      </c>
      <c r="O413" s="187">
        <f t="shared" si="138"/>
        <v>0</v>
      </c>
      <c r="P413" s="187">
        <f t="shared" si="139"/>
        <v>0</v>
      </c>
      <c r="Q413" s="166"/>
      <c r="R413" s="13"/>
      <c r="S413" s="187">
        <f t="shared" si="140"/>
        <v>0</v>
      </c>
      <c r="T413" s="187">
        <f t="shared" si="141"/>
        <v>0</v>
      </c>
      <c r="U413" s="166"/>
      <c r="V413" s="187">
        <f t="shared" si="127"/>
        <v>0</v>
      </c>
      <c r="W413" s="187">
        <f t="shared" si="128"/>
        <v>0</v>
      </c>
      <c r="X413" s="13">
        <f t="shared" si="129"/>
        <v>0</v>
      </c>
      <c r="Y413" s="13" t="s">
        <v>29</v>
      </c>
      <c r="Z413" s="13">
        <v>45</v>
      </c>
      <c r="AA413" s="241">
        <f t="shared" si="130"/>
        <v>0</v>
      </c>
    </row>
    <row r="414" spans="1:27">
      <c r="A414" s="12">
        <v>411</v>
      </c>
      <c r="B414" s="166"/>
      <c r="C414" s="13"/>
      <c r="D414" s="187">
        <f t="shared" si="131"/>
        <v>0</v>
      </c>
      <c r="E414" s="187">
        <f t="shared" si="132"/>
        <v>0</v>
      </c>
      <c r="F414" s="187">
        <f t="shared" si="133"/>
        <v>0</v>
      </c>
      <c r="G414" s="166"/>
      <c r="H414" s="13"/>
      <c r="I414" s="187">
        <f t="shared" si="134"/>
        <v>0</v>
      </c>
      <c r="J414" s="187">
        <f t="shared" si="135"/>
        <v>0</v>
      </c>
      <c r="K414" s="187">
        <f t="shared" si="136"/>
        <v>0</v>
      </c>
      <c r="L414" s="166"/>
      <c r="M414" s="13"/>
      <c r="N414" s="187">
        <f t="shared" si="137"/>
        <v>0</v>
      </c>
      <c r="O414" s="187">
        <f t="shared" si="138"/>
        <v>0</v>
      </c>
      <c r="P414" s="187">
        <f t="shared" si="139"/>
        <v>0</v>
      </c>
      <c r="Q414" s="166"/>
      <c r="R414" s="13"/>
      <c r="S414" s="187">
        <f t="shared" si="140"/>
        <v>0</v>
      </c>
      <c r="T414" s="187">
        <f t="shared" si="141"/>
        <v>0</v>
      </c>
      <c r="U414" s="166"/>
      <c r="V414" s="187">
        <f t="shared" si="127"/>
        <v>0</v>
      </c>
      <c r="W414" s="187">
        <f t="shared" si="128"/>
        <v>0</v>
      </c>
      <c r="X414" s="13">
        <f t="shared" si="129"/>
        <v>0</v>
      </c>
      <c r="Y414" s="13" t="s">
        <v>29</v>
      </c>
      <c r="Z414" s="13">
        <v>45</v>
      </c>
      <c r="AA414" s="241">
        <f t="shared" si="130"/>
        <v>0</v>
      </c>
    </row>
    <row r="415" spans="1:27">
      <c r="A415" s="12">
        <v>412</v>
      </c>
      <c r="B415" s="166"/>
      <c r="C415" s="13"/>
      <c r="D415" s="187">
        <f t="shared" si="131"/>
        <v>0</v>
      </c>
      <c r="E415" s="187">
        <f t="shared" si="132"/>
        <v>0</v>
      </c>
      <c r="F415" s="187">
        <f t="shared" si="133"/>
        <v>0</v>
      </c>
      <c r="G415" s="166"/>
      <c r="H415" s="13"/>
      <c r="I415" s="187">
        <f t="shared" si="134"/>
        <v>0</v>
      </c>
      <c r="J415" s="187">
        <f t="shared" si="135"/>
        <v>0</v>
      </c>
      <c r="K415" s="187">
        <f t="shared" si="136"/>
        <v>0</v>
      </c>
      <c r="L415" s="166"/>
      <c r="M415" s="13"/>
      <c r="N415" s="187">
        <f t="shared" si="137"/>
        <v>0</v>
      </c>
      <c r="O415" s="187">
        <f t="shared" si="138"/>
        <v>0</v>
      </c>
      <c r="P415" s="187">
        <f t="shared" si="139"/>
        <v>0</v>
      </c>
      <c r="Q415" s="166"/>
      <c r="R415" s="13"/>
      <c r="S415" s="187">
        <f t="shared" si="140"/>
        <v>0</v>
      </c>
      <c r="T415" s="187">
        <f t="shared" si="141"/>
        <v>0</v>
      </c>
      <c r="U415" s="166"/>
      <c r="V415" s="187">
        <f t="shared" si="127"/>
        <v>0</v>
      </c>
      <c r="W415" s="187">
        <f t="shared" si="128"/>
        <v>0</v>
      </c>
      <c r="X415" s="13">
        <f t="shared" si="129"/>
        <v>0</v>
      </c>
      <c r="Y415" s="13" t="s">
        <v>29</v>
      </c>
      <c r="Z415" s="13">
        <v>45</v>
      </c>
      <c r="AA415" s="241">
        <f t="shared" si="130"/>
        <v>0</v>
      </c>
    </row>
    <row r="416" spans="1:27">
      <c r="A416" s="12">
        <v>413</v>
      </c>
      <c r="B416" s="166"/>
      <c r="C416" s="13"/>
      <c r="D416" s="187">
        <f t="shared" si="131"/>
        <v>0</v>
      </c>
      <c r="E416" s="187">
        <f t="shared" si="132"/>
        <v>0</v>
      </c>
      <c r="F416" s="187">
        <f t="shared" si="133"/>
        <v>0</v>
      </c>
      <c r="G416" s="166"/>
      <c r="H416" s="13"/>
      <c r="I416" s="187">
        <f t="shared" si="134"/>
        <v>0</v>
      </c>
      <c r="J416" s="187">
        <f t="shared" si="135"/>
        <v>0</v>
      </c>
      <c r="K416" s="187">
        <f t="shared" si="136"/>
        <v>0</v>
      </c>
      <c r="L416" s="166"/>
      <c r="M416" s="13"/>
      <c r="N416" s="187">
        <f t="shared" si="137"/>
        <v>0</v>
      </c>
      <c r="O416" s="187">
        <f t="shared" si="138"/>
        <v>0</v>
      </c>
      <c r="P416" s="187">
        <f t="shared" si="139"/>
        <v>0</v>
      </c>
      <c r="Q416" s="166"/>
      <c r="R416" s="13"/>
      <c r="S416" s="187">
        <f t="shared" si="140"/>
        <v>0</v>
      </c>
      <c r="T416" s="187">
        <f t="shared" si="141"/>
        <v>0</v>
      </c>
      <c r="U416" s="166"/>
      <c r="V416" s="187">
        <f t="shared" si="127"/>
        <v>0</v>
      </c>
      <c r="W416" s="187">
        <f t="shared" si="128"/>
        <v>0</v>
      </c>
      <c r="X416" s="13">
        <f t="shared" si="129"/>
        <v>0</v>
      </c>
      <c r="Y416" s="13" t="s">
        <v>29</v>
      </c>
      <c r="Z416" s="13">
        <v>45</v>
      </c>
      <c r="AA416" s="241">
        <f t="shared" si="130"/>
        <v>0</v>
      </c>
    </row>
    <row r="417" spans="1:27">
      <c r="A417" s="12">
        <v>414</v>
      </c>
      <c r="B417" s="166"/>
      <c r="C417" s="13"/>
      <c r="D417" s="187">
        <f t="shared" si="131"/>
        <v>0</v>
      </c>
      <c r="E417" s="187">
        <f t="shared" si="132"/>
        <v>0</v>
      </c>
      <c r="F417" s="187">
        <f t="shared" si="133"/>
        <v>0</v>
      </c>
      <c r="G417" s="166"/>
      <c r="H417" s="13"/>
      <c r="I417" s="187">
        <f t="shared" si="134"/>
        <v>0</v>
      </c>
      <c r="J417" s="187">
        <f t="shared" si="135"/>
        <v>0</v>
      </c>
      <c r="K417" s="187">
        <f t="shared" si="136"/>
        <v>0</v>
      </c>
      <c r="L417" s="166"/>
      <c r="M417" s="13"/>
      <c r="N417" s="187">
        <f t="shared" si="137"/>
        <v>0</v>
      </c>
      <c r="O417" s="187">
        <f t="shared" si="138"/>
        <v>0</v>
      </c>
      <c r="P417" s="187">
        <f t="shared" si="139"/>
        <v>0</v>
      </c>
      <c r="Q417" s="166"/>
      <c r="R417" s="13"/>
      <c r="S417" s="187">
        <f t="shared" si="140"/>
        <v>0</v>
      </c>
      <c r="T417" s="187">
        <f t="shared" si="141"/>
        <v>0</v>
      </c>
      <c r="U417" s="166"/>
      <c r="V417" s="187">
        <f t="shared" si="127"/>
        <v>0</v>
      </c>
      <c r="W417" s="187">
        <f t="shared" si="128"/>
        <v>0</v>
      </c>
      <c r="X417" s="13">
        <f t="shared" si="129"/>
        <v>0</v>
      </c>
      <c r="Y417" s="13" t="s">
        <v>29</v>
      </c>
      <c r="Z417" s="13">
        <v>45</v>
      </c>
      <c r="AA417" s="241">
        <f t="shared" si="130"/>
        <v>0</v>
      </c>
    </row>
    <row r="418" spans="1:27">
      <c r="A418" s="12">
        <v>415</v>
      </c>
      <c r="B418" s="166"/>
      <c r="C418" s="13"/>
      <c r="D418" s="187">
        <f t="shared" si="131"/>
        <v>0</v>
      </c>
      <c r="E418" s="187">
        <f t="shared" si="132"/>
        <v>0</v>
      </c>
      <c r="F418" s="187">
        <f t="shared" si="133"/>
        <v>0</v>
      </c>
      <c r="G418" s="166"/>
      <c r="H418" s="13"/>
      <c r="I418" s="187">
        <f t="shared" si="134"/>
        <v>0</v>
      </c>
      <c r="J418" s="187">
        <f t="shared" si="135"/>
        <v>0</v>
      </c>
      <c r="K418" s="187">
        <f t="shared" si="136"/>
        <v>0</v>
      </c>
      <c r="L418" s="166"/>
      <c r="M418" s="13"/>
      <c r="N418" s="187">
        <f t="shared" si="137"/>
        <v>0</v>
      </c>
      <c r="O418" s="187">
        <f t="shared" si="138"/>
        <v>0</v>
      </c>
      <c r="P418" s="187">
        <f t="shared" si="139"/>
        <v>0</v>
      </c>
      <c r="Q418" s="166"/>
      <c r="R418" s="13"/>
      <c r="S418" s="187">
        <f t="shared" si="140"/>
        <v>0</v>
      </c>
      <c r="T418" s="187">
        <f t="shared" si="141"/>
        <v>0</v>
      </c>
      <c r="U418" s="166"/>
      <c r="V418" s="187">
        <f t="shared" si="127"/>
        <v>0</v>
      </c>
      <c r="W418" s="187">
        <f t="shared" si="128"/>
        <v>0</v>
      </c>
      <c r="X418" s="13">
        <f t="shared" si="129"/>
        <v>0</v>
      </c>
      <c r="Y418" s="13" t="s">
        <v>29</v>
      </c>
      <c r="Z418" s="13">
        <v>45</v>
      </c>
      <c r="AA418" s="241">
        <f t="shared" si="130"/>
        <v>0</v>
      </c>
    </row>
    <row r="419" spans="1:27">
      <c r="A419" s="12">
        <v>416</v>
      </c>
      <c r="B419" s="166"/>
      <c r="C419" s="13"/>
      <c r="D419" s="187">
        <f t="shared" si="131"/>
        <v>0</v>
      </c>
      <c r="E419" s="187">
        <f t="shared" si="132"/>
        <v>0</v>
      </c>
      <c r="F419" s="187">
        <f t="shared" si="133"/>
        <v>0</v>
      </c>
      <c r="G419" s="166"/>
      <c r="H419" s="13"/>
      <c r="I419" s="187">
        <f t="shared" si="134"/>
        <v>0</v>
      </c>
      <c r="J419" s="187">
        <f t="shared" si="135"/>
        <v>0</v>
      </c>
      <c r="K419" s="187">
        <f t="shared" si="136"/>
        <v>0</v>
      </c>
      <c r="L419" s="166"/>
      <c r="M419" s="13"/>
      <c r="N419" s="187">
        <f t="shared" si="137"/>
        <v>0</v>
      </c>
      <c r="O419" s="187">
        <f t="shared" si="138"/>
        <v>0</v>
      </c>
      <c r="P419" s="187">
        <f t="shared" si="139"/>
        <v>0</v>
      </c>
      <c r="Q419" s="166"/>
      <c r="R419" s="13"/>
      <c r="S419" s="187">
        <f t="shared" si="140"/>
        <v>0</v>
      </c>
      <c r="T419" s="187">
        <f t="shared" si="141"/>
        <v>0</v>
      </c>
      <c r="U419" s="166"/>
      <c r="V419" s="187">
        <f t="shared" si="127"/>
        <v>0</v>
      </c>
      <c r="W419" s="187">
        <f t="shared" si="128"/>
        <v>0</v>
      </c>
      <c r="X419" s="13">
        <f t="shared" si="129"/>
        <v>0</v>
      </c>
      <c r="Y419" s="13" t="s">
        <v>29</v>
      </c>
      <c r="Z419" s="13">
        <v>45</v>
      </c>
      <c r="AA419" s="241">
        <f t="shared" si="130"/>
        <v>0</v>
      </c>
    </row>
    <row r="420" spans="1:27">
      <c r="A420" s="12">
        <v>417</v>
      </c>
      <c r="B420" s="166"/>
      <c r="C420" s="13"/>
      <c r="D420" s="187">
        <f t="shared" si="131"/>
        <v>0</v>
      </c>
      <c r="E420" s="187">
        <f t="shared" si="132"/>
        <v>0</v>
      </c>
      <c r="F420" s="187">
        <f t="shared" si="133"/>
        <v>0</v>
      </c>
      <c r="G420" s="166"/>
      <c r="H420" s="13"/>
      <c r="I420" s="187">
        <f t="shared" si="134"/>
        <v>0</v>
      </c>
      <c r="J420" s="187">
        <f t="shared" si="135"/>
        <v>0</v>
      </c>
      <c r="K420" s="187">
        <f t="shared" si="136"/>
        <v>0</v>
      </c>
      <c r="L420" s="166"/>
      <c r="M420" s="13"/>
      <c r="N420" s="187">
        <f t="shared" si="137"/>
        <v>0</v>
      </c>
      <c r="O420" s="187">
        <f t="shared" si="138"/>
        <v>0</v>
      </c>
      <c r="P420" s="187">
        <f t="shared" si="139"/>
        <v>0</v>
      </c>
      <c r="Q420" s="166"/>
      <c r="R420" s="13"/>
      <c r="S420" s="187">
        <f t="shared" si="140"/>
        <v>0</v>
      </c>
      <c r="T420" s="187">
        <f t="shared" si="141"/>
        <v>0</v>
      </c>
      <c r="U420" s="166"/>
      <c r="V420" s="187">
        <f t="shared" si="127"/>
        <v>0</v>
      </c>
      <c r="W420" s="187">
        <f t="shared" si="128"/>
        <v>0</v>
      </c>
      <c r="X420" s="13">
        <f t="shared" si="129"/>
        <v>0</v>
      </c>
      <c r="Y420" s="13" t="s">
        <v>29</v>
      </c>
      <c r="Z420" s="13">
        <v>45</v>
      </c>
      <c r="AA420" s="241">
        <f t="shared" si="130"/>
        <v>0</v>
      </c>
    </row>
    <row r="421" spans="1:27">
      <c r="A421" s="12">
        <v>418</v>
      </c>
      <c r="B421" s="166"/>
      <c r="C421" s="13"/>
      <c r="D421" s="187">
        <f t="shared" si="131"/>
        <v>0</v>
      </c>
      <c r="E421" s="187">
        <f t="shared" si="132"/>
        <v>0</v>
      </c>
      <c r="F421" s="187">
        <f t="shared" si="133"/>
        <v>0</v>
      </c>
      <c r="G421" s="166"/>
      <c r="H421" s="13"/>
      <c r="I421" s="187">
        <f t="shared" si="134"/>
        <v>0</v>
      </c>
      <c r="J421" s="187">
        <f t="shared" si="135"/>
        <v>0</v>
      </c>
      <c r="K421" s="187">
        <f t="shared" si="136"/>
        <v>0</v>
      </c>
      <c r="L421" s="166"/>
      <c r="M421" s="13"/>
      <c r="N421" s="187">
        <f t="shared" si="137"/>
        <v>0</v>
      </c>
      <c r="O421" s="187">
        <f t="shared" si="138"/>
        <v>0</v>
      </c>
      <c r="P421" s="187">
        <f t="shared" si="139"/>
        <v>0</v>
      </c>
      <c r="Q421" s="166"/>
      <c r="R421" s="13"/>
      <c r="S421" s="187">
        <f t="shared" si="140"/>
        <v>0</v>
      </c>
      <c r="T421" s="187">
        <f t="shared" si="141"/>
        <v>0</v>
      </c>
      <c r="U421" s="166"/>
      <c r="V421" s="187">
        <f t="shared" si="127"/>
        <v>0</v>
      </c>
      <c r="W421" s="187">
        <f t="shared" si="128"/>
        <v>0</v>
      </c>
      <c r="X421" s="13">
        <f t="shared" si="129"/>
        <v>0</v>
      </c>
      <c r="Y421" s="13" t="s">
        <v>29</v>
      </c>
      <c r="Z421" s="13">
        <v>45</v>
      </c>
      <c r="AA421" s="241">
        <f t="shared" si="130"/>
        <v>0</v>
      </c>
    </row>
    <row r="422" spans="1:27">
      <c r="A422" s="12">
        <v>419</v>
      </c>
      <c r="B422" s="166"/>
      <c r="C422" s="13"/>
      <c r="D422" s="187">
        <f t="shared" si="131"/>
        <v>0</v>
      </c>
      <c r="E422" s="187">
        <f t="shared" si="132"/>
        <v>0</v>
      </c>
      <c r="F422" s="187">
        <f t="shared" si="133"/>
        <v>0</v>
      </c>
      <c r="G422" s="166"/>
      <c r="H422" s="13"/>
      <c r="I422" s="187">
        <f t="shared" si="134"/>
        <v>0</v>
      </c>
      <c r="J422" s="187">
        <f t="shared" si="135"/>
        <v>0</v>
      </c>
      <c r="K422" s="187">
        <f t="shared" si="136"/>
        <v>0</v>
      </c>
      <c r="L422" s="166"/>
      <c r="M422" s="13"/>
      <c r="N422" s="187">
        <f t="shared" si="137"/>
        <v>0</v>
      </c>
      <c r="O422" s="187">
        <f t="shared" si="138"/>
        <v>0</v>
      </c>
      <c r="P422" s="187">
        <f t="shared" si="139"/>
        <v>0</v>
      </c>
      <c r="Q422" s="166"/>
      <c r="R422" s="13"/>
      <c r="S422" s="187">
        <f t="shared" si="140"/>
        <v>0</v>
      </c>
      <c r="T422" s="187">
        <f t="shared" si="141"/>
        <v>0</v>
      </c>
      <c r="U422" s="166"/>
      <c r="V422" s="187">
        <f t="shared" si="127"/>
        <v>0</v>
      </c>
      <c r="W422" s="187">
        <f t="shared" si="128"/>
        <v>0</v>
      </c>
      <c r="X422" s="13">
        <f t="shared" si="129"/>
        <v>0</v>
      </c>
      <c r="Y422" s="13" t="s">
        <v>29</v>
      </c>
      <c r="Z422" s="13">
        <v>45</v>
      </c>
      <c r="AA422" s="241">
        <f t="shared" si="130"/>
        <v>0</v>
      </c>
    </row>
    <row r="423" spans="1:27">
      <c r="A423" s="12">
        <v>420</v>
      </c>
      <c r="B423" s="166"/>
      <c r="C423" s="13"/>
      <c r="D423" s="187">
        <f t="shared" si="131"/>
        <v>0</v>
      </c>
      <c r="E423" s="187">
        <f t="shared" si="132"/>
        <v>0</v>
      </c>
      <c r="F423" s="187">
        <f t="shared" si="133"/>
        <v>0</v>
      </c>
      <c r="G423" s="166"/>
      <c r="H423" s="13"/>
      <c r="I423" s="187">
        <f t="shared" si="134"/>
        <v>0</v>
      </c>
      <c r="J423" s="187">
        <f t="shared" si="135"/>
        <v>0</v>
      </c>
      <c r="K423" s="187">
        <f t="shared" si="136"/>
        <v>0</v>
      </c>
      <c r="L423" s="166"/>
      <c r="M423" s="13"/>
      <c r="N423" s="187">
        <f t="shared" si="137"/>
        <v>0</v>
      </c>
      <c r="O423" s="187">
        <f t="shared" si="138"/>
        <v>0</v>
      </c>
      <c r="P423" s="187">
        <f t="shared" si="139"/>
        <v>0</v>
      </c>
      <c r="Q423" s="166"/>
      <c r="R423" s="13"/>
      <c r="S423" s="187">
        <f t="shared" si="140"/>
        <v>0</v>
      </c>
      <c r="T423" s="187">
        <f t="shared" si="141"/>
        <v>0</v>
      </c>
      <c r="U423" s="166"/>
      <c r="V423" s="187">
        <f t="shared" si="127"/>
        <v>0</v>
      </c>
      <c r="W423" s="187">
        <f t="shared" si="128"/>
        <v>0</v>
      </c>
      <c r="X423" s="13">
        <f t="shared" si="129"/>
        <v>0</v>
      </c>
      <c r="Y423" s="13" t="s">
        <v>29</v>
      </c>
      <c r="Z423" s="13">
        <v>45</v>
      </c>
      <c r="AA423" s="241">
        <f t="shared" si="130"/>
        <v>0</v>
      </c>
    </row>
    <row r="424" spans="1:27">
      <c r="A424" s="12">
        <v>421</v>
      </c>
      <c r="B424" s="166"/>
      <c r="C424" s="13"/>
      <c r="D424" s="187">
        <f t="shared" si="131"/>
        <v>0</v>
      </c>
      <c r="E424" s="187">
        <f t="shared" si="132"/>
        <v>0</v>
      </c>
      <c r="F424" s="187">
        <f t="shared" si="133"/>
        <v>0</v>
      </c>
      <c r="G424" s="166"/>
      <c r="H424" s="13"/>
      <c r="I424" s="187">
        <f t="shared" si="134"/>
        <v>0</v>
      </c>
      <c r="J424" s="187">
        <f t="shared" si="135"/>
        <v>0</v>
      </c>
      <c r="K424" s="187">
        <f t="shared" si="136"/>
        <v>0</v>
      </c>
      <c r="L424" s="166"/>
      <c r="M424" s="13"/>
      <c r="N424" s="187">
        <f t="shared" si="137"/>
        <v>0</v>
      </c>
      <c r="O424" s="187">
        <f t="shared" si="138"/>
        <v>0</v>
      </c>
      <c r="P424" s="187">
        <f t="shared" si="139"/>
        <v>0</v>
      </c>
      <c r="Q424" s="166"/>
      <c r="R424" s="13"/>
      <c r="S424" s="187">
        <f t="shared" si="140"/>
        <v>0</v>
      </c>
      <c r="T424" s="187">
        <f t="shared" si="141"/>
        <v>0</v>
      </c>
      <c r="U424" s="166"/>
      <c r="V424" s="187">
        <f t="shared" si="127"/>
        <v>0</v>
      </c>
      <c r="W424" s="187">
        <f t="shared" si="128"/>
        <v>0</v>
      </c>
      <c r="X424" s="13">
        <f t="shared" si="129"/>
        <v>0</v>
      </c>
      <c r="Y424" s="13" t="s">
        <v>29</v>
      </c>
      <c r="Z424" s="13">
        <v>45</v>
      </c>
      <c r="AA424" s="241">
        <f t="shared" si="130"/>
        <v>0</v>
      </c>
    </row>
    <row r="425" spans="1:27">
      <c r="A425" s="12">
        <v>422</v>
      </c>
      <c r="B425" s="166"/>
      <c r="C425" s="13"/>
      <c r="D425" s="187">
        <f t="shared" si="131"/>
        <v>0</v>
      </c>
      <c r="E425" s="187">
        <f t="shared" si="132"/>
        <v>0</v>
      </c>
      <c r="F425" s="187">
        <f t="shared" si="133"/>
        <v>0</v>
      </c>
      <c r="G425" s="166"/>
      <c r="H425" s="13"/>
      <c r="I425" s="187">
        <f t="shared" si="134"/>
        <v>0</v>
      </c>
      <c r="J425" s="187">
        <f t="shared" si="135"/>
        <v>0</v>
      </c>
      <c r="K425" s="187">
        <f t="shared" si="136"/>
        <v>0</v>
      </c>
      <c r="L425" s="166"/>
      <c r="M425" s="13"/>
      <c r="N425" s="187">
        <f t="shared" si="137"/>
        <v>0</v>
      </c>
      <c r="O425" s="187">
        <f t="shared" si="138"/>
        <v>0</v>
      </c>
      <c r="P425" s="187">
        <f t="shared" si="139"/>
        <v>0</v>
      </c>
      <c r="Q425" s="166"/>
      <c r="R425" s="13"/>
      <c r="S425" s="187">
        <f t="shared" si="140"/>
        <v>0</v>
      </c>
      <c r="T425" s="187">
        <f t="shared" si="141"/>
        <v>0</v>
      </c>
      <c r="U425" s="166"/>
      <c r="V425" s="187">
        <f t="shared" si="127"/>
        <v>0</v>
      </c>
      <c r="W425" s="187">
        <f t="shared" si="128"/>
        <v>0</v>
      </c>
      <c r="X425" s="13">
        <f t="shared" si="129"/>
        <v>0</v>
      </c>
      <c r="Y425" s="13" t="s">
        <v>29</v>
      </c>
      <c r="Z425" s="13">
        <v>45</v>
      </c>
      <c r="AA425" s="241">
        <f t="shared" si="130"/>
        <v>0</v>
      </c>
    </row>
    <row r="426" spans="1:27">
      <c r="A426" s="12">
        <v>423</v>
      </c>
      <c r="B426" s="166"/>
      <c r="C426" s="13"/>
      <c r="D426" s="187">
        <f t="shared" si="131"/>
        <v>0</v>
      </c>
      <c r="E426" s="187">
        <f t="shared" si="132"/>
        <v>0</v>
      </c>
      <c r="F426" s="187">
        <f t="shared" si="133"/>
        <v>0</v>
      </c>
      <c r="G426" s="166"/>
      <c r="H426" s="13"/>
      <c r="I426" s="187">
        <f t="shared" si="134"/>
        <v>0</v>
      </c>
      <c r="J426" s="187">
        <f t="shared" si="135"/>
        <v>0</v>
      </c>
      <c r="K426" s="187">
        <f t="shared" si="136"/>
        <v>0</v>
      </c>
      <c r="L426" s="166"/>
      <c r="M426" s="13"/>
      <c r="N426" s="187">
        <f t="shared" si="137"/>
        <v>0</v>
      </c>
      <c r="O426" s="187">
        <f t="shared" si="138"/>
        <v>0</v>
      </c>
      <c r="P426" s="187">
        <f t="shared" si="139"/>
        <v>0</v>
      </c>
      <c r="Q426" s="166"/>
      <c r="R426" s="13"/>
      <c r="S426" s="187">
        <f t="shared" si="140"/>
        <v>0</v>
      </c>
      <c r="T426" s="187">
        <f t="shared" si="141"/>
        <v>0</v>
      </c>
      <c r="U426" s="166"/>
      <c r="V426" s="187">
        <f t="shared" si="127"/>
        <v>0</v>
      </c>
      <c r="W426" s="187">
        <f t="shared" si="128"/>
        <v>0</v>
      </c>
      <c r="X426" s="13">
        <f t="shared" si="129"/>
        <v>0</v>
      </c>
      <c r="Y426" s="13" t="s">
        <v>29</v>
      </c>
      <c r="Z426" s="13">
        <v>45</v>
      </c>
      <c r="AA426" s="241">
        <f t="shared" si="130"/>
        <v>0</v>
      </c>
    </row>
    <row r="427" spans="1:27">
      <c r="A427" s="12">
        <v>424</v>
      </c>
      <c r="B427" s="166"/>
      <c r="C427" s="13"/>
      <c r="D427" s="187">
        <f t="shared" si="131"/>
        <v>0</v>
      </c>
      <c r="E427" s="187">
        <f t="shared" si="132"/>
        <v>0</v>
      </c>
      <c r="F427" s="187">
        <f t="shared" si="133"/>
        <v>0</v>
      </c>
      <c r="G427" s="166"/>
      <c r="H427" s="13"/>
      <c r="I427" s="187">
        <f t="shared" si="134"/>
        <v>0</v>
      </c>
      <c r="J427" s="187">
        <f t="shared" si="135"/>
        <v>0</v>
      </c>
      <c r="K427" s="187">
        <f t="shared" si="136"/>
        <v>0</v>
      </c>
      <c r="L427" s="166"/>
      <c r="M427" s="13"/>
      <c r="N427" s="187">
        <f t="shared" si="137"/>
        <v>0</v>
      </c>
      <c r="O427" s="187">
        <f t="shared" si="138"/>
        <v>0</v>
      </c>
      <c r="P427" s="187">
        <f t="shared" si="139"/>
        <v>0</v>
      </c>
      <c r="Q427" s="166"/>
      <c r="R427" s="13"/>
      <c r="S427" s="187">
        <f t="shared" si="140"/>
        <v>0</v>
      </c>
      <c r="T427" s="187">
        <f t="shared" si="141"/>
        <v>0</v>
      </c>
      <c r="U427" s="166"/>
      <c r="V427" s="187">
        <f t="shared" si="127"/>
        <v>0</v>
      </c>
      <c r="W427" s="187">
        <f t="shared" si="128"/>
        <v>0</v>
      </c>
      <c r="X427" s="13">
        <f t="shared" si="129"/>
        <v>0</v>
      </c>
      <c r="Y427" s="13" t="s">
        <v>29</v>
      </c>
      <c r="Z427" s="13">
        <v>45</v>
      </c>
      <c r="AA427" s="241">
        <f t="shared" si="130"/>
        <v>0</v>
      </c>
    </row>
    <row r="428" spans="1:27">
      <c r="A428" s="12">
        <v>425</v>
      </c>
      <c r="B428" s="166"/>
      <c r="C428" s="13"/>
      <c r="D428" s="187">
        <f t="shared" si="131"/>
        <v>0</v>
      </c>
      <c r="E428" s="187">
        <f t="shared" si="132"/>
        <v>0</v>
      </c>
      <c r="F428" s="187">
        <f t="shared" si="133"/>
        <v>0</v>
      </c>
      <c r="G428" s="166"/>
      <c r="H428" s="13"/>
      <c r="I428" s="187">
        <f t="shared" si="134"/>
        <v>0</v>
      </c>
      <c r="J428" s="187">
        <f t="shared" si="135"/>
        <v>0</v>
      </c>
      <c r="K428" s="187">
        <f t="shared" si="136"/>
        <v>0</v>
      </c>
      <c r="L428" s="166"/>
      <c r="M428" s="13"/>
      <c r="N428" s="187">
        <f t="shared" si="137"/>
        <v>0</v>
      </c>
      <c r="O428" s="187">
        <f t="shared" si="138"/>
        <v>0</v>
      </c>
      <c r="P428" s="187">
        <f t="shared" si="139"/>
        <v>0</v>
      </c>
      <c r="Q428" s="166"/>
      <c r="R428" s="13"/>
      <c r="S428" s="187">
        <f t="shared" si="140"/>
        <v>0</v>
      </c>
      <c r="T428" s="187">
        <f t="shared" si="141"/>
        <v>0</v>
      </c>
      <c r="U428" s="166"/>
      <c r="V428" s="187">
        <f t="shared" si="127"/>
        <v>0</v>
      </c>
      <c r="W428" s="187">
        <f t="shared" si="128"/>
        <v>0</v>
      </c>
      <c r="X428" s="13">
        <f t="shared" si="129"/>
        <v>0</v>
      </c>
      <c r="Y428" s="13" t="s">
        <v>29</v>
      </c>
      <c r="Z428" s="13">
        <v>45</v>
      </c>
      <c r="AA428" s="241">
        <f t="shared" si="130"/>
        <v>0</v>
      </c>
    </row>
    <row r="429" spans="1:27">
      <c r="A429" s="12">
        <v>426</v>
      </c>
      <c r="B429" s="166"/>
      <c r="C429" s="13"/>
      <c r="D429" s="187">
        <f t="shared" si="131"/>
        <v>0</v>
      </c>
      <c r="E429" s="187">
        <f t="shared" si="132"/>
        <v>0</v>
      </c>
      <c r="F429" s="187">
        <f t="shared" si="133"/>
        <v>0</v>
      </c>
      <c r="G429" s="166"/>
      <c r="H429" s="13"/>
      <c r="I429" s="187">
        <f t="shared" si="134"/>
        <v>0</v>
      </c>
      <c r="J429" s="187">
        <f t="shared" si="135"/>
        <v>0</v>
      </c>
      <c r="K429" s="187">
        <f t="shared" si="136"/>
        <v>0</v>
      </c>
      <c r="L429" s="166"/>
      <c r="M429" s="13"/>
      <c r="N429" s="187">
        <f t="shared" si="137"/>
        <v>0</v>
      </c>
      <c r="O429" s="187">
        <f t="shared" si="138"/>
        <v>0</v>
      </c>
      <c r="P429" s="187">
        <f t="shared" si="139"/>
        <v>0</v>
      </c>
      <c r="Q429" s="166"/>
      <c r="R429" s="13"/>
      <c r="S429" s="187">
        <f t="shared" si="140"/>
        <v>0</v>
      </c>
      <c r="T429" s="187">
        <f t="shared" si="141"/>
        <v>0</v>
      </c>
      <c r="U429" s="166"/>
      <c r="V429" s="187">
        <f t="shared" si="127"/>
        <v>0</v>
      </c>
      <c r="W429" s="187">
        <f t="shared" si="128"/>
        <v>0</v>
      </c>
      <c r="X429" s="13">
        <f t="shared" si="129"/>
        <v>0</v>
      </c>
      <c r="Y429" s="13" t="s">
        <v>29</v>
      </c>
      <c r="Z429" s="13">
        <v>45</v>
      </c>
      <c r="AA429" s="241">
        <f t="shared" si="130"/>
        <v>0</v>
      </c>
    </row>
    <row r="430" spans="1:27">
      <c r="A430" s="12">
        <v>427</v>
      </c>
      <c r="B430" s="166"/>
      <c r="C430" s="13"/>
      <c r="D430" s="187">
        <f t="shared" si="131"/>
        <v>0</v>
      </c>
      <c r="E430" s="187">
        <f t="shared" si="132"/>
        <v>0</v>
      </c>
      <c r="F430" s="187">
        <f t="shared" si="133"/>
        <v>0</v>
      </c>
      <c r="G430" s="166"/>
      <c r="H430" s="13"/>
      <c r="I430" s="187">
        <f t="shared" si="134"/>
        <v>0</v>
      </c>
      <c r="J430" s="187">
        <f t="shared" si="135"/>
        <v>0</v>
      </c>
      <c r="K430" s="187">
        <f t="shared" si="136"/>
        <v>0</v>
      </c>
      <c r="L430" s="166"/>
      <c r="M430" s="13"/>
      <c r="N430" s="187">
        <f t="shared" si="137"/>
        <v>0</v>
      </c>
      <c r="O430" s="187">
        <f t="shared" si="138"/>
        <v>0</v>
      </c>
      <c r="P430" s="187">
        <f t="shared" si="139"/>
        <v>0</v>
      </c>
      <c r="Q430" s="166"/>
      <c r="R430" s="13"/>
      <c r="S430" s="187">
        <f t="shared" si="140"/>
        <v>0</v>
      </c>
      <c r="T430" s="187">
        <f t="shared" si="141"/>
        <v>0</v>
      </c>
      <c r="U430" s="166"/>
      <c r="V430" s="187">
        <f t="shared" si="127"/>
        <v>0</v>
      </c>
      <c r="W430" s="187">
        <f t="shared" si="128"/>
        <v>0</v>
      </c>
      <c r="X430" s="13">
        <f t="shared" si="129"/>
        <v>0</v>
      </c>
      <c r="Y430" s="13" t="s">
        <v>29</v>
      </c>
      <c r="Z430" s="13">
        <v>45</v>
      </c>
      <c r="AA430" s="241">
        <f t="shared" si="130"/>
        <v>0</v>
      </c>
    </row>
    <row r="431" spans="1:27">
      <c r="A431" s="12">
        <v>428</v>
      </c>
      <c r="B431" s="166"/>
      <c r="C431" s="13"/>
      <c r="D431" s="187">
        <f t="shared" si="131"/>
        <v>0</v>
      </c>
      <c r="E431" s="187">
        <f t="shared" si="132"/>
        <v>0</v>
      </c>
      <c r="F431" s="187">
        <f t="shared" si="133"/>
        <v>0</v>
      </c>
      <c r="G431" s="166"/>
      <c r="H431" s="13"/>
      <c r="I431" s="187">
        <f t="shared" si="134"/>
        <v>0</v>
      </c>
      <c r="J431" s="187">
        <f t="shared" si="135"/>
        <v>0</v>
      </c>
      <c r="K431" s="187">
        <f t="shared" si="136"/>
        <v>0</v>
      </c>
      <c r="L431" s="166"/>
      <c r="M431" s="13"/>
      <c r="N431" s="187">
        <f t="shared" si="137"/>
        <v>0</v>
      </c>
      <c r="O431" s="187">
        <f t="shared" si="138"/>
        <v>0</v>
      </c>
      <c r="P431" s="187">
        <f t="shared" si="139"/>
        <v>0</v>
      </c>
      <c r="Q431" s="166"/>
      <c r="R431" s="13"/>
      <c r="S431" s="187">
        <f t="shared" si="140"/>
        <v>0</v>
      </c>
      <c r="T431" s="187">
        <f t="shared" si="141"/>
        <v>0</v>
      </c>
      <c r="U431" s="166"/>
      <c r="V431" s="187">
        <f t="shared" si="127"/>
        <v>0</v>
      </c>
      <c r="W431" s="187">
        <f t="shared" si="128"/>
        <v>0</v>
      </c>
      <c r="X431" s="13">
        <f t="shared" si="129"/>
        <v>0</v>
      </c>
      <c r="Y431" s="13" t="s">
        <v>29</v>
      </c>
      <c r="Z431" s="13">
        <v>45</v>
      </c>
      <c r="AA431" s="241">
        <f t="shared" si="130"/>
        <v>0</v>
      </c>
    </row>
    <row r="432" spans="1:27">
      <c r="A432" s="12">
        <v>429</v>
      </c>
      <c r="B432" s="166"/>
      <c r="C432" s="13"/>
      <c r="D432" s="187">
        <f t="shared" si="131"/>
        <v>0</v>
      </c>
      <c r="E432" s="187">
        <f t="shared" si="132"/>
        <v>0</v>
      </c>
      <c r="F432" s="187">
        <f t="shared" si="133"/>
        <v>0</v>
      </c>
      <c r="G432" s="166"/>
      <c r="H432" s="13"/>
      <c r="I432" s="187">
        <f t="shared" si="134"/>
        <v>0</v>
      </c>
      <c r="J432" s="187">
        <f t="shared" si="135"/>
        <v>0</v>
      </c>
      <c r="K432" s="187">
        <f t="shared" si="136"/>
        <v>0</v>
      </c>
      <c r="L432" s="166"/>
      <c r="M432" s="13"/>
      <c r="N432" s="187">
        <f t="shared" si="137"/>
        <v>0</v>
      </c>
      <c r="O432" s="187">
        <f t="shared" si="138"/>
        <v>0</v>
      </c>
      <c r="P432" s="187">
        <f t="shared" si="139"/>
        <v>0</v>
      </c>
      <c r="Q432" s="166"/>
      <c r="R432" s="13"/>
      <c r="S432" s="187">
        <f t="shared" si="140"/>
        <v>0</v>
      </c>
      <c r="T432" s="187">
        <f t="shared" si="141"/>
        <v>0</v>
      </c>
      <c r="U432" s="166"/>
      <c r="V432" s="187">
        <f t="shared" si="127"/>
        <v>0</v>
      </c>
      <c r="W432" s="187">
        <f t="shared" si="128"/>
        <v>0</v>
      </c>
      <c r="X432" s="13">
        <f t="shared" si="129"/>
        <v>0</v>
      </c>
      <c r="Y432" s="13" t="s">
        <v>29</v>
      </c>
      <c r="Z432" s="13">
        <v>45</v>
      </c>
      <c r="AA432" s="241">
        <f t="shared" si="130"/>
        <v>0</v>
      </c>
    </row>
    <row r="433" spans="1:27">
      <c r="A433" s="12">
        <v>430</v>
      </c>
      <c r="B433" s="166"/>
      <c r="C433" s="13"/>
      <c r="D433" s="187">
        <f t="shared" si="131"/>
        <v>0</v>
      </c>
      <c r="E433" s="187">
        <f t="shared" si="132"/>
        <v>0</v>
      </c>
      <c r="F433" s="187">
        <f t="shared" si="133"/>
        <v>0</v>
      </c>
      <c r="G433" s="166"/>
      <c r="H433" s="13"/>
      <c r="I433" s="187">
        <f t="shared" si="134"/>
        <v>0</v>
      </c>
      <c r="J433" s="187">
        <f t="shared" si="135"/>
        <v>0</v>
      </c>
      <c r="K433" s="187">
        <f t="shared" si="136"/>
        <v>0</v>
      </c>
      <c r="L433" s="166"/>
      <c r="M433" s="13"/>
      <c r="N433" s="187">
        <f t="shared" si="137"/>
        <v>0</v>
      </c>
      <c r="O433" s="187">
        <f t="shared" si="138"/>
        <v>0</v>
      </c>
      <c r="P433" s="187">
        <f t="shared" si="139"/>
        <v>0</v>
      </c>
      <c r="Q433" s="166"/>
      <c r="R433" s="13"/>
      <c r="S433" s="187">
        <f t="shared" si="140"/>
        <v>0</v>
      </c>
      <c r="T433" s="187">
        <f t="shared" si="141"/>
        <v>0</v>
      </c>
      <c r="U433" s="166"/>
      <c r="V433" s="187">
        <f t="shared" si="127"/>
        <v>0</v>
      </c>
      <c r="W433" s="187">
        <f t="shared" si="128"/>
        <v>0</v>
      </c>
      <c r="X433" s="13">
        <f t="shared" si="129"/>
        <v>0</v>
      </c>
      <c r="Y433" s="13" t="s">
        <v>29</v>
      </c>
      <c r="Z433" s="13">
        <v>45</v>
      </c>
      <c r="AA433" s="241">
        <f t="shared" si="130"/>
        <v>0</v>
      </c>
    </row>
    <row r="434" spans="1:27">
      <c r="A434" s="12">
        <v>431</v>
      </c>
      <c r="B434" s="166"/>
      <c r="C434" s="13"/>
      <c r="D434" s="187">
        <f t="shared" si="131"/>
        <v>0</v>
      </c>
      <c r="E434" s="187">
        <f t="shared" si="132"/>
        <v>0</v>
      </c>
      <c r="F434" s="187">
        <f t="shared" si="133"/>
        <v>0</v>
      </c>
      <c r="G434" s="166"/>
      <c r="H434" s="13"/>
      <c r="I434" s="187">
        <f t="shared" si="134"/>
        <v>0</v>
      </c>
      <c r="J434" s="187">
        <f t="shared" si="135"/>
        <v>0</v>
      </c>
      <c r="K434" s="187">
        <f t="shared" si="136"/>
        <v>0</v>
      </c>
      <c r="L434" s="166"/>
      <c r="M434" s="13"/>
      <c r="N434" s="187">
        <f t="shared" si="137"/>
        <v>0</v>
      </c>
      <c r="O434" s="187">
        <f t="shared" si="138"/>
        <v>0</v>
      </c>
      <c r="P434" s="187">
        <f t="shared" si="139"/>
        <v>0</v>
      </c>
      <c r="Q434" s="166"/>
      <c r="R434" s="13"/>
      <c r="S434" s="187">
        <f t="shared" si="140"/>
        <v>0</v>
      </c>
      <c r="T434" s="187">
        <f t="shared" si="141"/>
        <v>0</v>
      </c>
      <c r="U434" s="166"/>
      <c r="V434" s="187">
        <f t="shared" si="127"/>
        <v>0</v>
      </c>
      <c r="W434" s="187">
        <f t="shared" si="128"/>
        <v>0</v>
      </c>
      <c r="X434" s="13">
        <f t="shared" si="129"/>
        <v>0</v>
      </c>
      <c r="Y434" s="13" t="s">
        <v>29</v>
      </c>
      <c r="Z434" s="13">
        <v>45</v>
      </c>
      <c r="AA434" s="241">
        <f t="shared" si="130"/>
        <v>0</v>
      </c>
    </row>
    <row r="435" spans="1:27">
      <c r="A435" s="12">
        <v>432</v>
      </c>
      <c r="B435" s="166"/>
      <c r="C435" s="13"/>
      <c r="D435" s="187">
        <f t="shared" si="131"/>
        <v>0</v>
      </c>
      <c r="E435" s="187">
        <f t="shared" si="132"/>
        <v>0</v>
      </c>
      <c r="F435" s="187">
        <f t="shared" si="133"/>
        <v>0</v>
      </c>
      <c r="G435" s="166"/>
      <c r="H435" s="13"/>
      <c r="I435" s="187">
        <f t="shared" si="134"/>
        <v>0</v>
      </c>
      <c r="J435" s="187">
        <f t="shared" si="135"/>
        <v>0</v>
      </c>
      <c r="K435" s="187">
        <f t="shared" si="136"/>
        <v>0</v>
      </c>
      <c r="L435" s="166"/>
      <c r="M435" s="13"/>
      <c r="N435" s="187">
        <f t="shared" si="137"/>
        <v>0</v>
      </c>
      <c r="O435" s="187">
        <f t="shared" si="138"/>
        <v>0</v>
      </c>
      <c r="P435" s="187">
        <f t="shared" si="139"/>
        <v>0</v>
      </c>
      <c r="Q435" s="166"/>
      <c r="R435" s="13"/>
      <c r="S435" s="187">
        <f t="shared" si="140"/>
        <v>0</v>
      </c>
      <c r="T435" s="187">
        <f t="shared" si="141"/>
        <v>0</v>
      </c>
      <c r="U435" s="166"/>
      <c r="V435" s="187">
        <f t="shared" si="127"/>
        <v>0</v>
      </c>
      <c r="W435" s="187">
        <f t="shared" si="128"/>
        <v>0</v>
      </c>
      <c r="X435" s="13">
        <f t="shared" si="129"/>
        <v>0</v>
      </c>
      <c r="Y435" s="13" t="s">
        <v>29</v>
      </c>
      <c r="Z435" s="13">
        <v>45</v>
      </c>
      <c r="AA435" s="241">
        <f t="shared" si="130"/>
        <v>0</v>
      </c>
    </row>
    <row r="436" spans="1:27">
      <c r="A436" s="12">
        <v>433</v>
      </c>
      <c r="B436" s="166"/>
      <c r="C436" s="13"/>
      <c r="D436" s="187">
        <f t="shared" si="131"/>
        <v>0</v>
      </c>
      <c r="E436" s="187">
        <f t="shared" si="132"/>
        <v>0</v>
      </c>
      <c r="F436" s="187">
        <f t="shared" si="133"/>
        <v>0</v>
      </c>
      <c r="G436" s="166"/>
      <c r="H436" s="13"/>
      <c r="I436" s="187">
        <f t="shared" si="134"/>
        <v>0</v>
      </c>
      <c r="J436" s="187">
        <f t="shared" si="135"/>
        <v>0</v>
      </c>
      <c r="K436" s="187">
        <f t="shared" si="136"/>
        <v>0</v>
      </c>
      <c r="L436" s="166"/>
      <c r="M436" s="13"/>
      <c r="N436" s="187">
        <f t="shared" si="137"/>
        <v>0</v>
      </c>
      <c r="O436" s="187">
        <f t="shared" si="138"/>
        <v>0</v>
      </c>
      <c r="P436" s="187">
        <f t="shared" si="139"/>
        <v>0</v>
      </c>
      <c r="Q436" s="166"/>
      <c r="R436" s="13"/>
      <c r="S436" s="187">
        <f t="shared" si="140"/>
        <v>0</v>
      </c>
      <c r="T436" s="187">
        <f t="shared" si="141"/>
        <v>0</v>
      </c>
      <c r="U436" s="166"/>
      <c r="V436" s="187">
        <f t="shared" si="127"/>
        <v>0</v>
      </c>
      <c r="W436" s="187">
        <f t="shared" si="128"/>
        <v>0</v>
      </c>
      <c r="X436" s="13">
        <f t="shared" si="129"/>
        <v>0</v>
      </c>
      <c r="Y436" s="13" t="s">
        <v>29</v>
      </c>
      <c r="Z436" s="13">
        <v>45</v>
      </c>
      <c r="AA436" s="241">
        <f t="shared" si="130"/>
        <v>0</v>
      </c>
    </row>
    <row r="437" spans="1:27">
      <c r="A437" s="12">
        <v>434</v>
      </c>
      <c r="B437" s="166"/>
      <c r="C437" s="13"/>
      <c r="D437" s="187">
        <f t="shared" si="131"/>
        <v>0</v>
      </c>
      <c r="E437" s="187">
        <f t="shared" si="132"/>
        <v>0</v>
      </c>
      <c r="F437" s="187">
        <f t="shared" si="133"/>
        <v>0</v>
      </c>
      <c r="G437" s="166"/>
      <c r="H437" s="13"/>
      <c r="I437" s="187">
        <f t="shared" si="134"/>
        <v>0</v>
      </c>
      <c r="J437" s="187">
        <f t="shared" si="135"/>
        <v>0</v>
      </c>
      <c r="K437" s="187">
        <f t="shared" si="136"/>
        <v>0</v>
      </c>
      <c r="L437" s="166"/>
      <c r="M437" s="13"/>
      <c r="N437" s="187">
        <f t="shared" si="137"/>
        <v>0</v>
      </c>
      <c r="O437" s="187">
        <f t="shared" si="138"/>
        <v>0</v>
      </c>
      <c r="P437" s="187">
        <f t="shared" si="139"/>
        <v>0</v>
      </c>
      <c r="Q437" s="166"/>
      <c r="R437" s="13"/>
      <c r="S437" s="187">
        <f t="shared" si="140"/>
        <v>0</v>
      </c>
      <c r="T437" s="187">
        <f t="shared" si="141"/>
        <v>0</v>
      </c>
      <c r="U437" s="166"/>
      <c r="V437" s="187">
        <f t="shared" si="127"/>
        <v>0</v>
      </c>
      <c r="W437" s="187">
        <f t="shared" si="128"/>
        <v>0</v>
      </c>
      <c r="X437" s="13">
        <f t="shared" si="129"/>
        <v>0</v>
      </c>
      <c r="Y437" s="13" t="s">
        <v>29</v>
      </c>
      <c r="Z437" s="13">
        <v>45</v>
      </c>
      <c r="AA437" s="241">
        <f t="shared" si="130"/>
        <v>0</v>
      </c>
    </row>
    <row r="438" spans="1:27">
      <c r="A438" s="12">
        <v>435</v>
      </c>
      <c r="B438" s="166"/>
      <c r="C438" s="13"/>
      <c r="D438" s="187">
        <f t="shared" si="131"/>
        <v>0</v>
      </c>
      <c r="E438" s="187">
        <f t="shared" si="132"/>
        <v>0</v>
      </c>
      <c r="F438" s="187">
        <f t="shared" si="133"/>
        <v>0</v>
      </c>
      <c r="G438" s="166"/>
      <c r="H438" s="13"/>
      <c r="I438" s="187">
        <f t="shared" si="134"/>
        <v>0</v>
      </c>
      <c r="J438" s="187">
        <f t="shared" si="135"/>
        <v>0</v>
      </c>
      <c r="K438" s="187">
        <f t="shared" si="136"/>
        <v>0</v>
      </c>
      <c r="L438" s="166"/>
      <c r="M438" s="13"/>
      <c r="N438" s="187">
        <f t="shared" si="137"/>
        <v>0</v>
      </c>
      <c r="O438" s="187">
        <f t="shared" si="138"/>
        <v>0</v>
      </c>
      <c r="P438" s="187">
        <f t="shared" si="139"/>
        <v>0</v>
      </c>
      <c r="Q438" s="166"/>
      <c r="R438" s="13"/>
      <c r="S438" s="187">
        <f t="shared" si="140"/>
        <v>0</v>
      </c>
      <c r="T438" s="187">
        <f t="shared" si="141"/>
        <v>0</v>
      </c>
      <c r="U438" s="166"/>
      <c r="V438" s="187">
        <f t="shared" si="127"/>
        <v>0</v>
      </c>
      <c r="W438" s="187">
        <f t="shared" si="128"/>
        <v>0</v>
      </c>
      <c r="X438" s="13">
        <f t="shared" si="129"/>
        <v>0</v>
      </c>
      <c r="Y438" s="13" t="s">
        <v>29</v>
      </c>
      <c r="Z438" s="13">
        <v>45</v>
      </c>
      <c r="AA438" s="241">
        <f t="shared" si="130"/>
        <v>0</v>
      </c>
    </row>
    <row r="439" spans="1:27">
      <c r="A439" s="12">
        <v>436</v>
      </c>
      <c r="B439" s="166"/>
      <c r="C439" s="13"/>
      <c r="D439" s="187">
        <f t="shared" si="131"/>
        <v>0</v>
      </c>
      <c r="E439" s="187">
        <f t="shared" si="132"/>
        <v>0</v>
      </c>
      <c r="F439" s="187">
        <f t="shared" si="133"/>
        <v>0</v>
      </c>
      <c r="G439" s="166"/>
      <c r="H439" s="13"/>
      <c r="I439" s="187">
        <f t="shared" si="134"/>
        <v>0</v>
      </c>
      <c r="J439" s="187">
        <f t="shared" si="135"/>
        <v>0</v>
      </c>
      <c r="K439" s="187">
        <f t="shared" si="136"/>
        <v>0</v>
      </c>
      <c r="L439" s="166"/>
      <c r="M439" s="13"/>
      <c r="N439" s="187">
        <f t="shared" si="137"/>
        <v>0</v>
      </c>
      <c r="O439" s="187">
        <f t="shared" si="138"/>
        <v>0</v>
      </c>
      <c r="P439" s="187">
        <f t="shared" si="139"/>
        <v>0</v>
      </c>
      <c r="Q439" s="166"/>
      <c r="R439" s="13"/>
      <c r="S439" s="187">
        <f t="shared" si="140"/>
        <v>0</v>
      </c>
      <c r="T439" s="187">
        <f t="shared" si="141"/>
        <v>0</v>
      </c>
      <c r="U439" s="166"/>
      <c r="V439" s="187">
        <f t="shared" si="127"/>
        <v>0</v>
      </c>
      <c r="W439" s="187">
        <f t="shared" si="128"/>
        <v>0</v>
      </c>
      <c r="X439" s="13">
        <f t="shared" si="129"/>
        <v>0</v>
      </c>
      <c r="Y439" s="13" t="s">
        <v>29</v>
      </c>
      <c r="Z439" s="13">
        <v>45</v>
      </c>
      <c r="AA439" s="241">
        <f t="shared" si="130"/>
        <v>0</v>
      </c>
    </row>
    <row r="440" spans="1:27">
      <c r="A440" s="12">
        <v>437</v>
      </c>
      <c r="B440" s="166"/>
      <c r="C440" s="13"/>
      <c r="D440" s="187">
        <f t="shared" si="131"/>
        <v>0</v>
      </c>
      <c r="E440" s="187">
        <f t="shared" si="132"/>
        <v>0</v>
      </c>
      <c r="F440" s="187">
        <f t="shared" si="133"/>
        <v>0</v>
      </c>
      <c r="G440" s="166"/>
      <c r="H440" s="13"/>
      <c r="I440" s="187">
        <f t="shared" si="134"/>
        <v>0</v>
      </c>
      <c r="J440" s="187">
        <f t="shared" si="135"/>
        <v>0</v>
      </c>
      <c r="K440" s="187">
        <f t="shared" si="136"/>
        <v>0</v>
      </c>
      <c r="L440" s="166"/>
      <c r="M440" s="13"/>
      <c r="N440" s="187">
        <f t="shared" si="137"/>
        <v>0</v>
      </c>
      <c r="O440" s="187">
        <f t="shared" si="138"/>
        <v>0</v>
      </c>
      <c r="P440" s="187">
        <f t="shared" si="139"/>
        <v>0</v>
      </c>
      <c r="Q440" s="166"/>
      <c r="R440" s="13"/>
      <c r="S440" s="187">
        <f t="shared" si="140"/>
        <v>0</v>
      </c>
      <c r="T440" s="187">
        <f t="shared" si="141"/>
        <v>0</v>
      </c>
      <c r="U440" s="166"/>
      <c r="V440" s="187">
        <f t="shared" si="127"/>
        <v>0</v>
      </c>
      <c r="W440" s="187">
        <f t="shared" si="128"/>
        <v>0</v>
      </c>
      <c r="X440" s="13">
        <f t="shared" si="129"/>
        <v>0</v>
      </c>
      <c r="Y440" s="13" t="s">
        <v>29</v>
      </c>
      <c r="Z440" s="13">
        <v>45</v>
      </c>
      <c r="AA440" s="241">
        <f t="shared" si="130"/>
        <v>0</v>
      </c>
    </row>
    <row r="441" spans="1:27">
      <c r="A441" s="12">
        <v>438</v>
      </c>
      <c r="B441" s="166"/>
      <c r="C441" s="13"/>
      <c r="D441" s="187">
        <f t="shared" si="131"/>
        <v>0</v>
      </c>
      <c r="E441" s="187">
        <f t="shared" si="132"/>
        <v>0</v>
      </c>
      <c r="F441" s="187">
        <f t="shared" si="133"/>
        <v>0</v>
      </c>
      <c r="G441" s="166"/>
      <c r="H441" s="13"/>
      <c r="I441" s="187">
        <f t="shared" si="134"/>
        <v>0</v>
      </c>
      <c r="J441" s="187">
        <f t="shared" si="135"/>
        <v>0</v>
      </c>
      <c r="K441" s="187">
        <f t="shared" si="136"/>
        <v>0</v>
      </c>
      <c r="L441" s="166"/>
      <c r="M441" s="13"/>
      <c r="N441" s="187">
        <f t="shared" si="137"/>
        <v>0</v>
      </c>
      <c r="O441" s="187">
        <f t="shared" si="138"/>
        <v>0</v>
      </c>
      <c r="P441" s="187">
        <f t="shared" si="139"/>
        <v>0</v>
      </c>
      <c r="Q441" s="166"/>
      <c r="R441" s="13"/>
      <c r="S441" s="187">
        <f t="shared" si="140"/>
        <v>0</v>
      </c>
      <c r="T441" s="187">
        <f t="shared" si="141"/>
        <v>0</v>
      </c>
      <c r="U441" s="166"/>
      <c r="V441" s="187">
        <f t="shared" si="127"/>
        <v>0</v>
      </c>
      <c r="W441" s="187">
        <f t="shared" si="128"/>
        <v>0</v>
      </c>
      <c r="X441" s="13">
        <f t="shared" si="129"/>
        <v>0</v>
      </c>
      <c r="Y441" s="13" t="s">
        <v>29</v>
      </c>
      <c r="Z441" s="13">
        <v>45</v>
      </c>
      <c r="AA441" s="241">
        <f t="shared" si="130"/>
        <v>0</v>
      </c>
    </row>
    <row r="442" spans="1:27">
      <c r="A442" s="12">
        <v>439</v>
      </c>
      <c r="B442" s="166"/>
      <c r="C442" s="13"/>
      <c r="D442" s="187">
        <f t="shared" si="131"/>
        <v>0</v>
      </c>
      <c r="E442" s="187">
        <f t="shared" si="132"/>
        <v>0</v>
      </c>
      <c r="F442" s="187">
        <f t="shared" si="133"/>
        <v>0</v>
      </c>
      <c r="G442" s="166"/>
      <c r="H442" s="13"/>
      <c r="I442" s="187">
        <f t="shared" si="134"/>
        <v>0</v>
      </c>
      <c r="J442" s="187">
        <f t="shared" si="135"/>
        <v>0</v>
      </c>
      <c r="K442" s="187">
        <f t="shared" si="136"/>
        <v>0</v>
      </c>
      <c r="L442" s="166"/>
      <c r="M442" s="13"/>
      <c r="N442" s="187">
        <f t="shared" si="137"/>
        <v>0</v>
      </c>
      <c r="O442" s="187">
        <f t="shared" si="138"/>
        <v>0</v>
      </c>
      <c r="P442" s="187">
        <f t="shared" si="139"/>
        <v>0</v>
      </c>
      <c r="Q442" s="166"/>
      <c r="R442" s="13"/>
      <c r="S442" s="187">
        <f t="shared" si="140"/>
        <v>0</v>
      </c>
      <c r="T442" s="187">
        <f t="shared" si="141"/>
        <v>0</v>
      </c>
      <c r="U442" s="166"/>
      <c r="V442" s="187">
        <f t="shared" si="127"/>
        <v>0</v>
      </c>
      <c r="W442" s="187">
        <f t="shared" si="128"/>
        <v>0</v>
      </c>
      <c r="X442" s="13">
        <f t="shared" si="129"/>
        <v>0</v>
      </c>
      <c r="Y442" s="13" t="s">
        <v>29</v>
      </c>
      <c r="Z442" s="13">
        <v>45</v>
      </c>
      <c r="AA442" s="241">
        <f t="shared" si="130"/>
        <v>0</v>
      </c>
    </row>
    <row r="443" spans="1:27">
      <c r="A443" s="12">
        <v>440</v>
      </c>
      <c r="B443" s="166"/>
      <c r="C443" s="13"/>
      <c r="D443" s="187">
        <f t="shared" si="131"/>
        <v>0</v>
      </c>
      <c r="E443" s="187">
        <f t="shared" si="132"/>
        <v>0</v>
      </c>
      <c r="F443" s="187">
        <f t="shared" si="133"/>
        <v>0</v>
      </c>
      <c r="G443" s="166"/>
      <c r="H443" s="13"/>
      <c r="I443" s="187">
        <f t="shared" si="134"/>
        <v>0</v>
      </c>
      <c r="J443" s="187">
        <f t="shared" si="135"/>
        <v>0</v>
      </c>
      <c r="K443" s="187">
        <f t="shared" si="136"/>
        <v>0</v>
      </c>
      <c r="L443" s="166"/>
      <c r="M443" s="13"/>
      <c r="N443" s="187">
        <f t="shared" si="137"/>
        <v>0</v>
      </c>
      <c r="O443" s="187">
        <f t="shared" si="138"/>
        <v>0</v>
      </c>
      <c r="P443" s="187">
        <f t="shared" si="139"/>
        <v>0</v>
      </c>
      <c r="Q443" s="166"/>
      <c r="R443" s="13"/>
      <c r="S443" s="187">
        <f t="shared" si="140"/>
        <v>0</v>
      </c>
      <c r="T443" s="187">
        <f t="shared" si="141"/>
        <v>0</v>
      </c>
      <c r="U443" s="166"/>
      <c r="V443" s="187">
        <f t="shared" si="127"/>
        <v>0</v>
      </c>
      <c r="W443" s="187">
        <f t="shared" si="128"/>
        <v>0</v>
      </c>
      <c r="X443" s="13">
        <f t="shared" si="129"/>
        <v>0</v>
      </c>
      <c r="Y443" s="13" t="s">
        <v>29</v>
      </c>
      <c r="Z443" s="13">
        <v>45</v>
      </c>
      <c r="AA443" s="241">
        <f t="shared" si="130"/>
        <v>0</v>
      </c>
    </row>
    <row r="444" spans="1:27">
      <c r="A444" s="12">
        <v>441</v>
      </c>
      <c r="B444" s="166"/>
      <c r="C444" s="13"/>
      <c r="D444" s="187">
        <f t="shared" si="131"/>
        <v>0</v>
      </c>
      <c r="E444" s="187">
        <f t="shared" si="132"/>
        <v>0</v>
      </c>
      <c r="F444" s="187">
        <f t="shared" si="133"/>
        <v>0</v>
      </c>
      <c r="G444" s="166"/>
      <c r="H444" s="13"/>
      <c r="I444" s="187">
        <f t="shared" si="134"/>
        <v>0</v>
      </c>
      <c r="J444" s="187">
        <f t="shared" si="135"/>
        <v>0</v>
      </c>
      <c r="K444" s="187">
        <f t="shared" si="136"/>
        <v>0</v>
      </c>
      <c r="L444" s="166"/>
      <c r="M444" s="13"/>
      <c r="N444" s="187">
        <f t="shared" si="137"/>
        <v>0</v>
      </c>
      <c r="O444" s="187">
        <f t="shared" si="138"/>
        <v>0</v>
      </c>
      <c r="P444" s="187">
        <f t="shared" si="139"/>
        <v>0</v>
      </c>
      <c r="Q444" s="166"/>
      <c r="R444" s="13"/>
      <c r="S444" s="187">
        <f t="shared" si="140"/>
        <v>0</v>
      </c>
      <c r="T444" s="187">
        <f t="shared" si="141"/>
        <v>0</v>
      </c>
      <c r="U444" s="166"/>
      <c r="V444" s="187">
        <f t="shared" si="127"/>
        <v>0</v>
      </c>
      <c r="W444" s="187">
        <f t="shared" si="128"/>
        <v>0</v>
      </c>
      <c r="X444" s="13">
        <f t="shared" si="129"/>
        <v>0</v>
      </c>
      <c r="Y444" s="13" t="s">
        <v>29</v>
      </c>
      <c r="Z444" s="13">
        <v>45</v>
      </c>
      <c r="AA444" s="241">
        <f t="shared" si="130"/>
        <v>0</v>
      </c>
    </row>
    <row r="445" spans="1:27">
      <c r="A445" s="12">
        <v>442</v>
      </c>
      <c r="B445" s="166"/>
      <c r="C445" s="13"/>
      <c r="D445" s="187">
        <f t="shared" si="131"/>
        <v>0</v>
      </c>
      <c r="E445" s="187">
        <f t="shared" si="132"/>
        <v>0</v>
      </c>
      <c r="F445" s="187">
        <f t="shared" si="133"/>
        <v>0</v>
      </c>
      <c r="G445" s="166"/>
      <c r="H445" s="13"/>
      <c r="I445" s="187">
        <f t="shared" si="134"/>
        <v>0</v>
      </c>
      <c r="J445" s="187">
        <f t="shared" si="135"/>
        <v>0</v>
      </c>
      <c r="K445" s="187">
        <f t="shared" si="136"/>
        <v>0</v>
      </c>
      <c r="L445" s="166"/>
      <c r="M445" s="13"/>
      <c r="N445" s="187">
        <f t="shared" si="137"/>
        <v>0</v>
      </c>
      <c r="O445" s="187">
        <f t="shared" si="138"/>
        <v>0</v>
      </c>
      <c r="P445" s="187">
        <f t="shared" si="139"/>
        <v>0</v>
      </c>
      <c r="Q445" s="166"/>
      <c r="R445" s="13"/>
      <c r="S445" s="187">
        <f t="shared" si="140"/>
        <v>0</v>
      </c>
      <c r="T445" s="187">
        <f t="shared" si="141"/>
        <v>0</v>
      </c>
      <c r="U445" s="166"/>
      <c r="V445" s="187">
        <f t="shared" si="127"/>
        <v>0</v>
      </c>
      <c r="W445" s="187">
        <f t="shared" si="128"/>
        <v>0</v>
      </c>
      <c r="X445" s="13">
        <f t="shared" si="129"/>
        <v>0</v>
      </c>
      <c r="Y445" s="13" t="s">
        <v>29</v>
      </c>
      <c r="Z445" s="13">
        <v>45</v>
      </c>
      <c r="AA445" s="241">
        <f t="shared" si="130"/>
        <v>0</v>
      </c>
    </row>
    <row r="446" spans="1:27">
      <c r="A446" s="12">
        <v>443</v>
      </c>
      <c r="B446" s="166"/>
      <c r="C446" s="13"/>
      <c r="D446" s="187">
        <f t="shared" si="131"/>
        <v>0</v>
      </c>
      <c r="E446" s="187">
        <f t="shared" si="132"/>
        <v>0</v>
      </c>
      <c r="F446" s="187">
        <f t="shared" si="133"/>
        <v>0</v>
      </c>
      <c r="G446" s="166"/>
      <c r="H446" s="13"/>
      <c r="I446" s="187">
        <f t="shared" si="134"/>
        <v>0</v>
      </c>
      <c r="J446" s="187">
        <f t="shared" si="135"/>
        <v>0</v>
      </c>
      <c r="K446" s="187">
        <f t="shared" si="136"/>
        <v>0</v>
      </c>
      <c r="L446" s="166"/>
      <c r="M446" s="13"/>
      <c r="N446" s="187">
        <f t="shared" si="137"/>
        <v>0</v>
      </c>
      <c r="O446" s="187">
        <f t="shared" si="138"/>
        <v>0</v>
      </c>
      <c r="P446" s="187">
        <f t="shared" si="139"/>
        <v>0</v>
      </c>
      <c r="Q446" s="166"/>
      <c r="R446" s="13"/>
      <c r="S446" s="187">
        <f t="shared" si="140"/>
        <v>0</v>
      </c>
      <c r="T446" s="187">
        <f t="shared" si="141"/>
        <v>0</v>
      </c>
      <c r="U446" s="166"/>
      <c r="V446" s="187">
        <f t="shared" si="127"/>
        <v>0</v>
      </c>
      <c r="W446" s="187">
        <f t="shared" si="128"/>
        <v>0</v>
      </c>
      <c r="X446" s="13">
        <f t="shared" si="129"/>
        <v>0</v>
      </c>
      <c r="Y446" s="13" t="s">
        <v>29</v>
      </c>
      <c r="Z446" s="13">
        <v>45</v>
      </c>
      <c r="AA446" s="241">
        <f t="shared" si="130"/>
        <v>0</v>
      </c>
    </row>
    <row r="447" spans="1:27">
      <c r="A447" s="12">
        <v>444</v>
      </c>
      <c r="B447" s="166"/>
      <c r="C447" s="13"/>
      <c r="D447" s="187">
        <f t="shared" si="131"/>
        <v>0</v>
      </c>
      <c r="E447" s="187">
        <f t="shared" si="132"/>
        <v>0</v>
      </c>
      <c r="F447" s="187">
        <f t="shared" si="133"/>
        <v>0</v>
      </c>
      <c r="G447" s="166"/>
      <c r="H447" s="13"/>
      <c r="I447" s="187">
        <f t="shared" si="134"/>
        <v>0</v>
      </c>
      <c r="J447" s="187">
        <f t="shared" si="135"/>
        <v>0</v>
      </c>
      <c r="K447" s="187">
        <f t="shared" si="136"/>
        <v>0</v>
      </c>
      <c r="L447" s="166"/>
      <c r="M447" s="13"/>
      <c r="N447" s="187">
        <f t="shared" si="137"/>
        <v>0</v>
      </c>
      <c r="O447" s="187">
        <f t="shared" si="138"/>
        <v>0</v>
      </c>
      <c r="P447" s="187">
        <f t="shared" si="139"/>
        <v>0</v>
      </c>
      <c r="Q447" s="166"/>
      <c r="R447" s="13"/>
      <c r="S447" s="187">
        <f t="shared" si="140"/>
        <v>0</v>
      </c>
      <c r="T447" s="187">
        <f t="shared" si="141"/>
        <v>0</v>
      </c>
      <c r="U447" s="166"/>
      <c r="V447" s="187">
        <f t="shared" si="127"/>
        <v>0</v>
      </c>
      <c r="W447" s="187">
        <f t="shared" si="128"/>
        <v>0</v>
      </c>
      <c r="X447" s="13">
        <f t="shared" si="129"/>
        <v>0</v>
      </c>
      <c r="Y447" s="13" t="s">
        <v>29</v>
      </c>
      <c r="Z447" s="13">
        <v>45</v>
      </c>
      <c r="AA447" s="241">
        <f t="shared" si="130"/>
        <v>0</v>
      </c>
    </row>
    <row r="448" spans="1:27">
      <c r="A448" s="12">
        <v>445</v>
      </c>
      <c r="B448" s="166"/>
      <c r="C448" s="13"/>
      <c r="D448" s="187">
        <f t="shared" si="131"/>
        <v>0</v>
      </c>
      <c r="E448" s="187">
        <f t="shared" si="132"/>
        <v>0</v>
      </c>
      <c r="F448" s="187">
        <f t="shared" si="133"/>
        <v>0</v>
      </c>
      <c r="G448" s="166"/>
      <c r="H448" s="13"/>
      <c r="I448" s="187">
        <f t="shared" si="134"/>
        <v>0</v>
      </c>
      <c r="J448" s="187">
        <f t="shared" si="135"/>
        <v>0</v>
      </c>
      <c r="K448" s="187">
        <f t="shared" si="136"/>
        <v>0</v>
      </c>
      <c r="L448" s="166"/>
      <c r="M448" s="13"/>
      <c r="N448" s="187">
        <f t="shared" si="137"/>
        <v>0</v>
      </c>
      <c r="O448" s="187">
        <f t="shared" si="138"/>
        <v>0</v>
      </c>
      <c r="P448" s="187">
        <f t="shared" si="139"/>
        <v>0</v>
      </c>
      <c r="Q448" s="166"/>
      <c r="R448" s="13"/>
      <c r="S448" s="187">
        <f t="shared" si="140"/>
        <v>0</v>
      </c>
      <c r="T448" s="187">
        <f t="shared" si="141"/>
        <v>0</v>
      </c>
      <c r="U448" s="166"/>
      <c r="V448" s="187">
        <f t="shared" si="127"/>
        <v>0</v>
      </c>
      <c r="W448" s="187">
        <f t="shared" si="128"/>
        <v>0</v>
      </c>
      <c r="X448" s="13">
        <f t="shared" si="129"/>
        <v>0</v>
      </c>
      <c r="Y448" s="13" t="s">
        <v>29</v>
      </c>
      <c r="Z448" s="13">
        <v>45</v>
      </c>
      <c r="AA448" s="241">
        <f t="shared" si="130"/>
        <v>0</v>
      </c>
    </row>
    <row r="449" spans="1:27">
      <c r="A449" s="12">
        <v>446</v>
      </c>
      <c r="B449" s="166"/>
      <c r="C449" s="13"/>
      <c r="D449" s="187">
        <f t="shared" si="131"/>
        <v>0</v>
      </c>
      <c r="E449" s="187">
        <f t="shared" si="132"/>
        <v>0</v>
      </c>
      <c r="F449" s="187">
        <f t="shared" si="133"/>
        <v>0</v>
      </c>
      <c r="G449" s="166"/>
      <c r="H449" s="13"/>
      <c r="I449" s="187">
        <f t="shared" si="134"/>
        <v>0</v>
      </c>
      <c r="J449" s="187">
        <f t="shared" si="135"/>
        <v>0</v>
      </c>
      <c r="K449" s="187">
        <f t="shared" si="136"/>
        <v>0</v>
      </c>
      <c r="L449" s="166"/>
      <c r="M449" s="13"/>
      <c r="N449" s="187">
        <f t="shared" si="137"/>
        <v>0</v>
      </c>
      <c r="O449" s="187">
        <f t="shared" si="138"/>
        <v>0</v>
      </c>
      <c r="P449" s="187">
        <f t="shared" si="139"/>
        <v>0</v>
      </c>
      <c r="Q449" s="166"/>
      <c r="R449" s="13"/>
      <c r="S449" s="187">
        <f t="shared" si="140"/>
        <v>0</v>
      </c>
      <c r="T449" s="187">
        <f t="shared" si="141"/>
        <v>0</v>
      </c>
      <c r="U449" s="166"/>
      <c r="V449" s="187">
        <f t="shared" si="127"/>
        <v>0</v>
      </c>
      <c r="W449" s="187">
        <f t="shared" si="128"/>
        <v>0</v>
      </c>
      <c r="X449" s="13">
        <f t="shared" si="129"/>
        <v>0</v>
      </c>
      <c r="Y449" s="13" t="s">
        <v>29</v>
      </c>
      <c r="Z449" s="13">
        <v>45</v>
      </c>
      <c r="AA449" s="241">
        <f t="shared" si="130"/>
        <v>0</v>
      </c>
    </row>
    <row r="450" spans="1:27">
      <c r="A450" s="12">
        <v>447</v>
      </c>
      <c r="B450" s="166"/>
      <c r="C450" s="13"/>
      <c r="D450" s="187">
        <f t="shared" si="131"/>
        <v>0</v>
      </c>
      <c r="E450" s="187">
        <f t="shared" si="132"/>
        <v>0</v>
      </c>
      <c r="F450" s="187">
        <f t="shared" si="133"/>
        <v>0</v>
      </c>
      <c r="G450" s="166"/>
      <c r="H450" s="13"/>
      <c r="I450" s="187">
        <f t="shared" si="134"/>
        <v>0</v>
      </c>
      <c r="J450" s="187">
        <f t="shared" si="135"/>
        <v>0</v>
      </c>
      <c r="K450" s="187">
        <f t="shared" si="136"/>
        <v>0</v>
      </c>
      <c r="L450" s="166"/>
      <c r="M450" s="13"/>
      <c r="N450" s="187">
        <f t="shared" si="137"/>
        <v>0</v>
      </c>
      <c r="O450" s="187">
        <f t="shared" si="138"/>
        <v>0</v>
      </c>
      <c r="P450" s="187">
        <f t="shared" si="139"/>
        <v>0</v>
      </c>
      <c r="Q450" s="166"/>
      <c r="R450" s="13"/>
      <c r="S450" s="187">
        <f t="shared" si="140"/>
        <v>0</v>
      </c>
      <c r="T450" s="187">
        <f t="shared" si="141"/>
        <v>0</v>
      </c>
      <c r="U450" s="166"/>
      <c r="V450" s="187">
        <f t="shared" si="127"/>
        <v>0</v>
      </c>
      <c r="W450" s="187">
        <f t="shared" si="128"/>
        <v>0</v>
      </c>
      <c r="X450" s="13">
        <f t="shared" si="129"/>
        <v>0</v>
      </c>
      <c r="Y450" s="13" t="s">
        <v>29</v>
      </c>
      <c r="Z450" s="13">
        <v>45</v>
      </c>
      <c r="AA450" s="241">
        <f t="shared" si="130"/>
        <v>0</v>
      </c>
    </row>
    <row r="451" spans="1:27">
      <c r="A451" s="12">
        <v>448</v>
      </c>
      <c r="B451" s="166"/>
      <c r="C451" s="13"/>
      <c r="D451" s="187">
        <f t="shared" si="131"/>
        <v>0</v>
      </c>
      <c r="E451" s="187">
        <f t="shared" si="132"/>
        <v>0</v>
      </c>
      <c r="F451" s="187">
        <f t="shared" si="133"/>
        <v>0</v>
      </c>
      <c r="G451" s="166"/>
      <c r="H451" s="13"/>
      <c r="I451" s="187">
        <f t="shared" si="134"/>
        <v>0</v>
      </c>
      <c r="J451" s="187">
        <f t="shared" si="135"/>
        <v>0</v>
      </c>
      <c r="K451" s="187">
        <f t="shared" si="136"/>
        <v>0</v>
      </c>
      <c r="L451" s="166"/>
      <c r="M451" s="13"/>
      <c r="N451" s="187">
        <f t="shared" si="137"/>
        <v>0</v>
      </c>
      <c r="O451" s="187">
        <f t="shared" si="138"/>
        <v>0</v>
      </c>
      <c r="P451" s="187">
        <f t="shared" si="139"/>
        <v>0</v>
      </c>
      <c r="Q451" s="166"/>
      <c r="R451" s="13"/>
      <c r="S451" s="187">
        <f t="shared" si="140"/>
        <v>0</v>
      </c>
      <c r="T451" s="187">
        <f t="shared" si="141"/>
        <v>0</v>
      </c>
      <c r="U451" s="166"/>
      <c r="V451" s="187">
        <f t="shared" si="127"/>
        <v>0</v>
      </c>
      <c r="W451" s="187">
        <f t="shared" si="128"/>
        <v>0</v>
      </c>
      <c r="X451" s="13">
        <f t="shared" si="129"/>
        <v>0</v>
      </c>
      <c r="Y451" s="13" t="s">
        <v>29</v>
      </c>
      <c r="Z451" s="13">
        <v>45</v>
      </c>
      <c r="AA451" s="241">
        <f t="shared" si="130"/>
        <v>0</v>
      </c>
    </row>
    <row r="452" spans="1:27">
      <c r="A452" s="12">
        <v>449</v>
      </c>
      <c r="B452" s="166"/>
      <c r="C452" s="13"/>
      <c r="D452" s="187">
        <f t="shared" si="131"/>
        <v>0</v>
      </c>
      <c r="E452" s="187">
        <f t="shared" si="132"/>
        <v>0</v>
      </c>
      <c r="F452" s="187">
        <f t="shared" si="133"/>
        <v>0</v>
      </c>
      <c r="G452" s="166"/>
      <c r="H452" s="13"/>
      <c r="I452" s="187">
        <f t="shared" si="134"/>
        <v>0</v>
      </c>
      <c r="J452" s="187">
        <f t="shared" si="135"/>
        <v>0</v>
      </c>
      <c r="K452" s="187">
        <f t="shared" si="136"/>
        <v>0</v>
      </c>
      <c r="L452" s="166"/>
      <c r="M452" s="13"/>
      <c r="N452" s="187">
        <f t="shared" si="137"/>
        <v>0</v>
      </c>
      <c r="O452" s="187">
        <f t="shared" si="138"/>
        <v>0</v>
      </c>
      <c r="P452" s="187">
        <f t="shared" si="139"/>
        <v>0</v>
      </c>
      <c r="Q452" s="166"/>
      <c r="R452" s="13"/>
      <c r="S452" s="187">
        <f t="shared" si="140"/>
        <v>0</v>
      </c>
      <c r="T452" s="187">
        <f t="shared" si="141"/>
        <v>0</v>
      </c>
      <c r="U452" s="166"/>
      <c r="V452" s="187">
        <f t="shared" ref="V452:V515" si="142">IF(U452="Oui",-35,)</f>
        <v>0</v>
      </c>
      <c r="W452" s="187">
        <f t="shared" si="128"/>
        <v>0</v>
      </c>
      <c r="X452" s="13">
        <f t="shared" si="129"/>
        <v>0</v>
      </c>
      <c r="Y452" s="13" t="s">
        <v>29</v>
      </c>
      <c r="Z452" s="13">
        <v>45</v>
      </c>
      <c r="AA452" s="241">
        <f t="shared" si="130"/>
        <v>0</v>
      </c>
    </row>
    <row r="453" spans="1:27">
      <c r="A453" s="12">
        <v>450</v>
      </c>
      <c r="B453" s="166"/>
      <c r="C453" s="13"/>
      <c r="D453" s="187">
        <f t="shared" si="131"/>
        <v>0</v>
      </c>
      <c r="E453" s="187">
        <f t="shared" si="132"/>
        <v>0</v>
      </c>
      <c r="F453" s="187">
        <f t="shared" si="133"/>
        <v>0</v>
      </c>
      <c r="G453" s="166"/>
      <c r="H453" s="13"/>
      <c r="I453" s="187">
        <f t="shared" si="134"/>
        <v>0</v>
      </c>
      <c r="J453" s="187">
        <f t="shared" si="135"/>
        <v>0</v>
      </c>
      <c r="K453" s="187">
        <f t="shared" si="136"/>
        <v>0</v>
      </c>
      <c r="L453" s="166"/>
      <c r="M453" s="13"/>
      <c r="N453" s="187">
        <f t="shared" si="137"/>
        <v>0</v>
      </c>
      <c r="O453" s="187">
        <f t="shared" si="138"/>
        <v>0</v>
      </c>
      <c r="P453" s="187">
        <f t="shared" si="139"/>
        <v>0</v>
      </c>
      <c r="Q453" s="166"/>
      <c r="R453" s="13"/>
      <c r="S453" s="187">
        <f t="shared" si="140"/>
        <v>0</v>
      </c>
      <c r="T453" s="187">
        <f t="shared" si="141"/>
        <v>0</v>
      </c>
      <c r="U453" s="166"/>
      <c r="V453" s="187">
        <f t="shared" si="142"/>
        <v>0</v>
      </c>
      <c r="W453" s="187">
        <f t="shared" si="128"/>
        <v>0</v>
      </c>
      <c r="X453" s="13">
        <f t="shared" si="129"/>
        <v>0</v>
      </c>
      <c r="Y453" s="13" t="s">
        <v>29</v>
      </c>
      <c r="Z453" s="13">
        <v>45</v>
      </c>
      <c r="AA453" s="241">
        <f t="shared" si="130"/>
        <v>0</v>
      </c>
    </row>
    <row r="454" spans="1:27">
      <c r="A454" s="12">
        <v>451</v>
      </c>
      <c r="B454" s="166"/>
      <c r="C454" s="13"/>
      <c r="D454" s="187">
        <f t="shared" si="131"/>
        <v>0</v>
      </c>
      <c r="E454" s="187">
        <f t="shared" si="132"/>
        <v>0</v>
      </c>
      <c r="F454" s="187">
        <f t="shared" si="133"/>
        <v>0</v>
      </c>
      <c r="G454" s="166"/>
      <c r="H454" s="13"/>
      <c r="I454" s="187">
        <f t="shared" si="134"/>
        <v>0</v>
      </c>
      <c r="J454" s="187">
        <f t="shared" si="135"/>
        <v>0</v>
      </c>
      <c r="K454" s="187">
        <f t="shared" si="136"/>
        <v>0</v>
      </c>
      <c r="L454" s="166"/>
      <c r="M454" s="13"/>
      <c r="N454" s="187">
        <f t="shared" si="137"/>
        <v>0</v>
      </c>
      <c r="O454" s="187">
        <f t="shared" si="138"/>
        <v>0</v>
      </c>
      <c r="P454" s="187">
        <f t="shared" si="139"/>
        <v>0</v>
      </c>
      <c r="Q454" s="166"/>
      <c r="R454" s="13"/>
      <c r="S454" s="187">
        <f t="shared" si="140"/>
        <v>0</v>
      </c>
      <c r="T454" s="187">
        <f t="shared" si="141"/>
        <v>0</v>
      </c>
      <c r="U454" s="166"/>
      <c r="V454" s="187">
        <f t="shared" si="142"/>
        <v>0</v>
      </c>
      <c r="W454" s="187">
        <f t="shared" si="128"/>
        <v>0</v>
      </c>
      <c r="X454" s="13">
        <f t="shared" si="129"/>
        <v>0</v>
      </c>
      <c r="Y454" s="13" t="s">
        <v>29</v>
      </c>
      <c r="Z454" s="13">
        <v>45</v>
      </c>
      <c r="AA454" s="241">
        <f t="shared" si="130"/>
        <v>0</v>
      </c>
    </row>
    <row r="455" spans="1:27">
      <c r="A455" s="12">
        <v>452</v>
      </c>
      <c r="B455" s="166"/>
      <c r="C455" s="13"/>
      <c r="D455" s="187">
        <f t="shared" si="131"/>
        <v>0</v>
      </c>
      <c r="E455" s="187">
        <f t="shared" si="132"/>
        <v>0</v>
      </c>
      <c r="F455" s="187">
        <f t="shared" si="133"/>
        <v>0</v>
      </c>
      <c r="G455" s="166"/>
      <c r="H455" s="13"/>
      <c r="I455" s="187">
        <f t="shared" si="134"/>
        <v>0</v>
      </c>
      <c r="J455" s="187">
        <f t="shared" si="135"/>
        <v>0</v>
      </c>
      <c r="K455" s="187">
        <f t="shared" si="136"/>
        <v>0</v>
      </c>
      <c r="L455" s="166"/>
      <c r="M455" s="13"/>
      <c r="N455" s="187">
        <f t="shared" si="137"/>
        <v>0</v>
      </c>
      <c r="O455" s="187">
        <f t="shared" si="138"/>
        <v>0</v>
      </c>
      <c r="P455" s="187">
        <f t="shared" si="139"/>
        <v>0</v>
      </c>
      <c r="Q455" s="166"/>
      <c r="R455" s="13"/>
      <c r="S455" s="187">
        <f t="shared" si="140"/>
        <v>0</v>
      </c>
      <c r="T455" s="187">
        <f t="shared" si="141"/>
        <v>0</v>
      </c>
      <c r="U455" s="166"/>
      <c r="V455" s="187">
        <f t="shared" si="142"/>
        <v>0</v>
      </c>
      <c r="W455" s="187">
        <f t="shared" si="128"/>
        <v>0</v>
      </c>
      <c r="X455" s="13">
        <f t="shared" si="129"/>
        <v>0</v>
      </c>
      <c r="Y455" s="13" t="s">
        <v>29</v>
      </c>
      <c r="Z455" s="13">
        <v>45</v>
      </c>
      <c r="AA455" s="241">
        <f t="shared" si="130"/>
        <v>0</v>
      </c>
    </row>
    <row r="456" spans="1:27">
      <c r="A456" s="12">
        <v>453</v>
      </c>
      <c r="B456" s="166"/>
      <c r="C456" s="13"/>
      <c r="D456" s="187">
        <f t="shared" si="131"/>
        <v>0</v>
      </c>
      <c r="E456" s="187">
        <f t="shared" si="132"/>
        <v>0</v>
      </c>
      <c r="F456" s="187">
        <f t="shared" si="133"/>
        <v>0</v>
      </c>
      <c r="G456" s="166"/>
      <c r="H456" s="13"/>
      <c r="I456" s="187">
        <f t="shared" si="134"/>
        <v>0</v>
      </c>
      <c r="J456" s="187">
        <f t="shared" si="135"/>
        <v>0</v>
      </c>
      <c r="K456" s="187">
        <f t="shared" si="136"/>
        <v>0</v>
      </c>
      <c r="L456" s="166"/>
      <c r="M456" s="13"/>
      <c r="N456" s="187">
        <f t="shared" si="137"/>
        <v>0</v>
      </c>
      <c r="O456" s="187">
        <f t="shared" si="138"/>
        <v>0</v>
      </c>
      <c r="P456" s="187">
        <f t="shared" si="139"/>
        <v>0</v>
      </c>
      <c r="Q456" s="166"/>
      <c r="R456" s="13"/>
      <c r="S456" s="187">
        <f t="shared" si="140"/>
        <v>0</v>
      </c>
      <c r="T456" s="187">
        <f t="shared" si="141"/>
        <v>0</v>
      </c>
      <c r="U456" s="166"/>
      <c r="V456" s="187">
        <f t="shared" si="142"/>
        <v>0</v>
      </c>
      <c r="W456" s="187">
        <f t="shared" si="128"/>
        <v>0</v>
      </c>
      <c r="X456" s="13">
        <f t="shared" si="129"/>
        <v>0</v>
      </c>
      <c r="Y456" s="13" t="s">
        <v>29</v>
      </c>
      <c r="Z456" s="13">
        <v>45</v>
      </c>
      <c r="AA456" s="241">
        <f t="shared" si="130"/>
        <v>0</v>
      </c>
    </row>
    <row r="457" spans="1:27">
      <c r="A457" s="12">
        <v>454</v>
      </c>
      <c r="B457" s="166"/>
      <c r="C457" s="13"/>
      <c r="D457" s="187">
        <f t="shared" si="131"/>
        <v>0</v>
      </c>
      <c r="E457" s="187">
        <f t="shared" si="132"/>
        <v>0</v>
      </c>
      <c r="F457" s="187">
        <f t="shared" si="133"/>
        <v>0</v>
      </c>
      <c r="G457" s="166"/>
      <c r="H457" s="13"/>
      <c r="I457" s="187">
        <f t="shared" si="134"/>
        <v>0</v>
      </c>
      <c r="J457" s="187">
        <f t="shared" si="135"/>
        <v>0</v>
      </c>
      <c r="K457" s="187">
        <f t="shared" si="136"/>
        <v>0</v>
      </c>
      <c r="L457" s="166"/>
      <c r="M457" s="13"/>
      <c r="N457" s="187">
        <f t="shared" si="137"/>
        <v>0</v>
      </c>
      <c r="O457" s="187">
        <f t="shared" si="138"/>
        <v>0</v>
      </c>
      <c r="P457" s="187">
        <f t="shared" si="139"/>
        <v>0</v>
      </c>
      <c r="Q457" s="166"/>
      <c r="R457" s="13"/>
      <c r="S457" s="187">
        <f t="shared" si="140"/>
        <v>0</v>
      </c>
      <c r="T457" s="187">
        <f t="shared" si="141"/>
        <v>0</v>
      </c>
      <c r="U457" s="166"/>
      <c r="V457" s="187">
        <f t="shared" si="142"/>
        <v>0</v>
      </c>
      <c r="W457" s="187">
        <f t="shared" si="128"/>
        <v>0</v>
      </c>
      <c r="X457" s="13">
        <f t="shared" si="129"/>
        <v>0</v>
      </c>
      <c r="Y457" s="13" t="s">
        <v>29</v>
      </c>
      <c r="Z457" s="13">
        <v>45</v>
      </c>
      <c r="AA457" s="241">
        <f t="shared" si="130"/>
        <v>0</v>
      </c>
    </row>
    <row r="458" spans="1:27">
      <c r="A458" s="12">
        <v>455</v>
      </c>
      <c r="B458" s="166"/>
      <c r="C458" s="13"/>
      <c r="D458" s="187">
        <f t="shared" si="131"/>
        <v>0</v>
      </c>
      <c r="E458" s="187">
        <f t="shared" si="132"/>
        <v>0</v>
      </c>
      <c r="F458" s="187">
        <f t="shared" si="133"/>
        <v>0</v>
      </c>
      <c r="G458" s="166"/>
      <c r="H458" s="13"/>
      <c r="I458" s="187">
        <f t="shared" si="134"/>
        <v>0</v>
      </c>
      <c r="J458" s="187">
        <f t="shared" si="135"/>
        <v>0</v>
      </c>
      <c r="K458" s="187">
        <f t="shared" si="136"/>
        <v>0</v>
      </c>
      <c r="L458" s="166"/>
      <c r="M458" s="13"/>
      <c r="N458" s="187">
        <f t="shared" si="137"/>
        <v>0</v>
      </c>
      <c r="O458" s="187">
        <f t="shared" si="138"/>
        <v>0</v>
      </c>
      <c r="P458" s="187">
        <f t="shared" si="139"/>
        <v>0</v>
      </c>
      <c r="Q458" s="166"/>
      <c r="R458" s="13"/>
      <c r="S458" s="187">
        <f t="shared" si="140"/>
        <v>0</v>
      </c>
      <c r="T458" s="187">
        <f t="shared" si="141"/>
        <v>0</v>
      </c>
      <c r="U458" s="166"/>
      <c r="V458" s="187">
        <f t="shared" si="142"/>
        <v>0</v>
      </c>
      <c r="W458" s="187">
        <f t="shared" si="128"/>
        <v>0</v>
      </c>
      <c r="X458" s="13">
        <f t="shared" si="129"/>
        <v>0</v>
      </c>
      <c r="Y458" s="13" t="s">
        <v>29</v>
      </c>
      <c r="Z458" s="13">
        <v>45</v>
      </c>
      <c r="AA458" s="241">
        <f t="shared" si="130"/>
        <v>0</v>
      </c>
    </row>
    <row r="459" spans="1:27">
      <c r="A459" s="12">
        <v>456</v>
      </c>
      <c r="B459" s="166"/>
      <c r="C459" s="13"/>
      <c r="D459" s="187">
        <f t="shared" si="131"/>
        <v>0</v>
      </c>
      <c r="E459" s="187">
        <f t="shared" si="132"/>
        <v>0</v>
      </c>
      <c r="F459" s="187">
        <f t="shared" si="133"/>
        <v>0</v>
      </c>
      <c r="G459" s="166"/>
      <c r="H459" s="13"/>
      <c r="I459" s="187">
        <f t="shared" si="134"/>
        <v>0</v>
      </c>
      <c r="J459" s="187">
        <f t="shared" si="135"/>
        <v>0</v>
      </c>
      <c r="K459" s="187">
        <f t="shared" si="136"/>
        <v>0</v>
      </c>
      <c r="L459" s="166"/>
      <c r="M459" s="13"/>
      <c r="N459" s="187">
        <f t="shared" si="137"/>
        <v>0</v>
      </c>
      <c r="O459" s="187">
        <f t="shared" si="138"/>
        <v>0</v>
      </c>
      <c r="P459" s="187">
        <f t="shared" si="139"/>
        <v>0</v>
      </c>
      <c r="Q459" s="166"/>
      <c r="R459" s="13"/>
      <c r="S459" s="187">
        <f t="shared" si="140"/>
        <v>0</v>
      </c>
      <c r="T459" s="187">
        <f t="shared" si="141"/>
        <v>0</v>
      </c>
      <c r="U459" s="166"/>
      <c r="V459" s="187">
        <f t="shared" si="142"/>
        <v>0</v>
      </c>
      <c r="W459" s="187">
        <f t="shared" si="128"/>
        <v>0</v>
      </c>
      <c r="X459" s="13">
        <f t="shared" si="129"/>
        <v>0</v>
      </c>
      <c r="Y459" s="13" t="s">
        <v>29</v>
      </c>
      <c r="Z459" s="13">
        <v>45</v>
      </c>
      <c r="AA459" s="241">
        <f t="shared" si="130"/>
        <v>0</v>
      </c>
    </row>
    <row r="460" spans="1:27">
      <c r="A460" s="12">
        <v>457</v>
      </c>
      <c r="B460" s="166"/>
      <c r="C460" s="13"/>
      <c r="D460" s="187">
        <f t="shared" si="131"/>
        <v>0</v>
      </c>
      <c r="E460" s="187">
        <f t="shared" si="132"/>
        <v>0</v>
      </c>
      <c r="F460" s="187">
        <f t="shared" si="133"/>
        <v>0</v>
      </c>
      <c r="G460" s="166"/>
      <c r="H460" s="13"/>
      <c r="I460" s="187">
        <f t="shared" si="134"/>
        <v>0</v>
      </c>
      <c r="J460" s="187">
        <f t="shared" si="135"/>
        <v>0</v>
      </c>
      <c r="K460" s="187">
        <f t="shared" si="136"/>
        <v>0</v>
      </c>
      <c r="L460" s="166"/>
      <c r="M460" s="13"/>
      <c r="N460" s="187">
        <f t="shared" si="137"/>
        <v>0</v>
      </c>
      <c r="O460" s="187">
        <f t="shared" si="138"/>
        <v>0</v>
      </c>
      <c r="P460" s="187">
        <f t="shared" si="139"/>
        <v>0</v>
      </c>
      <c r="Q460" s="166"/>
      <c r="R460" s="13"/>
      <c r="S460" s="187">
        <f t="shared" si="140"/>
        <v>0</v>
      </c>
      <c r="T460" s="187">
        <f t="shared" si="141"/>
        <v>0</v>
      </c>
      <c r="U460" s="166"/>
      <c r="V460" s="187">
        <f t="shared" si="142"/>
        <v>0</v>
      </c>
      <c r="W460" s="187">
        <f t="shared" si="128"/>
        <v>0</v>
      </c>
      <c r="X460" s="13">
        <f t="shared" si="129"/>
        <v>0</v>
      </c>
      <c r="Y460" s="13" t="s">
        <v>29</v>
      </c>
      <c r="Z460" s="13">
        <v>45</v>
      </c>
      <c r="AA460" s="241">
        <f t="shared" si="130"/>
        <v>0</v>
      </c>
    </row>
    <row r="461" spans="1:27">
      <c r="A461" s="12">
        <v>458</v>
      </c>
      <c r="B461" s="166"/>
      <c r="C461" s="13"/>
      <c r="D461" s="187">
        <f t="shared" si="131"/>
        <v>0</v>
      </c>
      <c r="E461" s="187">
        <f t="shared" si="132"/>
        <v>0</v>
      </c>
      <c r="F461" s="187">
        <f t="shared" si="133"/>
        <v>0</v>
      </c>
      <c r="G461" s="166"/>
      <c r="H461" s="13"/>
      <c r="I461" s="187">
        <f t="shared" si="134"/>
        <v>0</v>
      </c>
      <c r="J461" s="187">
        <f t="shared" si="135"/>
        <v>0</v>
      </c>
      <c r="K461" s="187">
        <f t="shared" si="136"/>
        <v>0</v>
      </c>
      <c r="L461" s="166"/>
      <c r="M461" s="13"/>
      <c r="N461" s="187">
        <f t="shared" si="137"/>
        <v>0</v>
      </c>
      <c r="O461" s="187">
        <f t="shared" si="138"/>
        <v>0</v>
      </c>
      <c r="P461" s="187">
        <f t="shared" si="139"/>
        <v>0</v>
      </c>
      <c r="Q461" s="166"/>
      <c r="R461" s="13"/>
      <c r="S461" s="187">
        <f t="shared" si="140"/>
        <v>0</v>
      </c>
      <c r="T461" s="187">
        <f t="shared" si="141"/>
        <v>0</v>
      </c>
      <c r="U461" s="166"/>
      <c r="V461" s="187">
        <f t="shared" si="142"/>
        <v>0</v>
      </c>
      <c r="W461" s="187">
        <f t="shared" si="128"/>
        <v>0</v>
      </c>
      <c r="X461" s="13">
        <f t="shared" si="129"/>
        <v>0</v>
      </c>
      <c r="Y461" s="13" t="s">
        <v>29</v>
      </c>
      <c r="Z461" s="13">
        <v>45</v>
      </c>
      <c r="AA461" s="241">
        <f t="shared" si="130"/>
        <v>0</v>
      </c>
    </row>
    <row r="462" spans="1:27">
      <c r="A462" s="12">
        <v>459</v>
      </c>
      <c r="B462" s="166"/>
      <c r="C462" s="13"/>
      <c r="D462" s="187">
        <f t="shared" si="131"/>
        <v>0</v>
      </c>
      <c r="E462" s="187">
        <f t="shared" si="132"/>
        <v>0</v>
      </c>
      <c r="F462" s="187">
        <f t="shared" si="133"/>
        <v>0</v>
      </c>
      <c r="G462" s="166"/>
      <c r="H462" s="13"/>
      <c r="I462" s="187">
        <f t="shared" si="134"/>
        <v>0</v>
      </c>
      <c r="J462" s="187">
        <f t="shared" si="135"/>
        <v>0</v>
      </c>
      <c r="K462" s="187">
        <f t="shared" si="136"/>
        <v>0</v>
      </c>
      <c r="L462" s="166"/>
      <c r="M462" s="13"/>
      <c r="N462" s="187">
        <f t="shared" si="137"/>
        <v>0</v>
      </c>
      <c r="O462" s="187">
        <f t="shared" si="138"/>
        <v>0</v>
      </c>
      <c r="P462" s="187">
        <f t="shared" si="139"/>
        <v>0</v>
      </c>
      <c r="Q462" s="166"/>
      <c r="R462" s="13"/>
      <c r="S462" s="187">
        <f t="shared" si="140"/>
        <v>0</v>
      </c>
      <c r="T462" s="187">
        <f t="shared" si="141"/>
        <v>0</v>
      </c>
      <c r="U462" s="166"/>
      <c r="V462" s="187">
        <f t="shared" si="142"/>
        <v>0</v>
      </c>
      <c r="W462" s="187">
        <f t="shared" si="128"/>
        <v>0</v>
      </c>
      <c r="X462" s="13">
        <f t="shared" si="129"/>
        <v>0</v>
      </c>
      <c r="Y462" s="13" t="s">
        <v>29</v>
      </c>
      <c r="Z462" s="13">
        <v>45</v>
      </c>
      <c r="AA462" s="241">
        <f t="shared" si="130"/>
        <v>0</v>
      </c>
    </row>
    <row r="463" spans="1:27">
      <c r="A463" s="12">
        <v>460</v>
      </c>
      <c r="B463" s="166"/>
      <c r="C463" s="13"/>
      <c r="D463" s="187">
        <f t="shared" si="131"/>
        <v>0</v>
      </c>
      <c r="E463" s="187">
        <f t="shared" si="132"/>
        <v>0</v>
      </c>
      <c r="F463" s="187">
        <f t="shared" si="133"/>
        <v>0</v>
      </c>
      <c r="G463" s="166"/>
      <c r="H463" s="13"/>
      <c r="I463" s="187">
        <f t="shared" si="134"/>
        <v>0</v>
      </c>
      <c r="J463" s="187">
        <f t="shared" si="135"/>
        <v>0</v>
      </c>
      <c r="K463" s="187">
        <f t="shared" si="136"/>
        <v>0</v>
      </c>
      <c r="L463" s="166"/>
      <c r="M463" s="13"/>
      <c r="N463" s="187">
        <f t="shared" si="137"/>
        <v>0</v>
      </c>
      <c r="O463" s="187">
        <f t="shared" si="138"/>
        <v>0</v>
      </c>
      <c r="P463" s="187">
        <f t="shared" si="139"/>
        <v>0</v>
      </c>
      <c r="Q463" s="166"/>
      <c r="R463" s="13"/>
      <c r="S463" s="187">
        <f t="shared" si="140"/>
        <v>0</v>
      </c>
      <c r="T463" s="187">
        <f t="shared" si="141"/>
        <v>0</v>
      </c>
      <c r="U463" s="166"/>
      <c r="V463" s="187">
        <f t="shared" si="142"/>
        <v>0</v>
      </c>
      <c r="W463" s="187">
        <f t="shared" ref="W463:W526" si="143">IF(U463="Non",10,)</f>
        <v>0</v>
      </c>
      <c r="X463" s="13">
        <f t="shared" ref="X463:X526" si="144">SUM(B463:W463)</f>
        <v>0</v>
      </c>
      <c r="Y463" s="13" t="s">
        <v>29</v>
      </c>
      <c r="Z463" s="13">
        <v>45</v>
      </c>
      <c r="AA463" s="241">
        <f t="shared" ref="AA463:AA526" si="145">X463/Z463</f>
        <v>0</v>
      </c>
    </row>
    <row r="464" spans="1:27">
      <c r="A464" s="12">
        <v>461</v>
      </c>
      <c r="B464" s="166"/>
      <c r="C464" s="13"/>
      <c r="D464" s="187">
        <f t="shared" si="131"/>
        <v>0</v>
      </c>
      <c r="E464" s="187">
        <f t="shared" si="132"/>
        <v>0</v>
      </c>
      <c r="F464" s="187">
        <f t="shared" si="133"/>
        <v>0</v>
      </c>
      <c r="G464" s="166"/>
      <c r="H464" s="13"/>
      <c r="I464" s="187">
        <f t="shared" si="134"/>
        <v>0</v>
      </c>
      <c r="J464" s="187">
        <f t="shared" si="135"/>
        <v>0</v>
      </c>
      <c r="K464" s="187">
        <f t="shared" si="136"/>
        <v>0</v>
      </c>
      <c r="L464" s="166"/>
      <c r="M464" s="13"/>
      <c r="N464" s="187">
        <f t="shared" si="137"/>
        <v>0</v>
      </c>
      <c r="O464" s="187">
        <f t="shared" si="138"/>
        <v>0</v>
      </c>
      <c r="P464" s="187">
        <f t="shared" si="139"/>
        <v>0</v>
      </c>
      <c r="Q464" s="166"/>
      <c r="R464" s="13"/>
      <c r="S464" s="187">
        <f t="shared" si="140"/>
        <v>0</v>
      </c>
      <c r="T464" s="187">
        <f t="shared" si="141"/>
        <v>0</v>
      </c>
      <c r="U464" s="166"/>
      <c r="V464" s="187">
        <f t="shared" si="142"/>
        <v>0</v>
      </c>
      <c r="W464" s="187">
        <f t="shared" si="143"/>
        <v>0</v>
      </c>
      <c r="X464" s="13">
        <f t="shared" si="144"/>
        <v>0</v>
      </c>
      <c r="Y464" s="13" t="s">
        <v>29</v>
      </c>
      <c r="Z464" s="13">
        <v>45</v>
      </c>
      <c r="AA464" s="241">
        <f t="shared" si="145"/>
        <v>0</v>
      </c>
    </row>
    <row r="465" spans="1:27">
      <c r="A465" s="12">
        <v>462</v>
      </c>
      <c r="B465" s="166"/>
      <c r="C465" s="13"/>
      <c r="D465" s="187">
        <f t="shared" si="131"/>
        <v>0</v>
      </c>
      <c r="E465" s="187">
        <f t="shared" si="132"/>
        <v>0</v>
      </c>
      <c r="F465" s="187">
        <f t="shared" si="133"/>
        <v>0</v>
      </c>
      <c r="G465" s="166"/>
      <c r="H465" s="13"/>
      <c r="I465" s="187">
        <f t="shared" si="134"/>
        <v>0</v>
      </c>
      <c r="J465" s="187">
        <f t="shared" si="135"/>
        <v>0</v>
      </c>
      <c r="K465" s="187">
        <f t="shared" si="136"/>
        <v>0</v>
      </c>
      <c r="L465" s="166"/>
      <c r="M465" s="13"/>
      <c r="N465" s="187">
        <f t="shared" si="137"/>
        <v>0</v>
      </c>
      <c r="O465" s="187">
        <f t="shared" si="138"/>
        <v>0</v>
      </c>
      <c r="P465" s="187">
        <f t="shared" si="139"/>
        <v>0</v>
      </c>
      <c r="Q465" s="166"/>
      <c r="R465" s="13"/>
      <c r="S465" s="187">
        <f t="shared" si="140"/>
        <v>0</v>
      </c>
      <c r="T465" s="187">
        <f t="shared" si="141"/>
        <v>0</v>
      </c>
      <c r="U465" s="166"/>
      <c r="V465" s="187">
        <f t="shared" si="142"/>
        <v>0</v>
      </c>
      <c r="W465" s="187">
        <f t="shared" si="143"/>
        <v>0</v>
      </c>
      <c r="X465" s="13">
        <f t="shared" si="144"/>
        <v>0</v>
      </c>
      <c r="Y465" s="13" t="s">
        <v>29</v>
      </c>
      <c r="Z465" s="13">
        <v>45</v>
      </c>
      <c r="AA465" s="241">
        <f t="shared" si="145"/>
        <v>0</v>
      </c>
    </row>
    <row r="466" spans="1:27">
      <c r="A466" s="12">
        <v>463</v>
      </c>
      <c r="B466" s="166"/>
      <c r="C466" s="13"/>
      <c r="D466" s="187">
        <f t="shared" si="131"/>
        <v>0</v>
      </c>
      <c r="E466" s="187">
        <f t="shared" si="132"/>
        <v>0</v>
      </c>
      <c r="F466" s="187">
        <f t="shared" si="133"/>
        <v>0</v>
      </c>
      <c r="G466" s="166"/>
      <c r="H466" s="13"/>
      <c r="I466" s="187">
        <f t="shared" si="134"/>
        <v>0</v>
      </c>
      <c r="J466" s="187">
        <f t="shared" si="135"/>
        <v>0</v>
      </c>
      <c r="K466" s="187">
        <f t="shared" si="136"/>
        <v>0</v>
      </c>
      <c r="L466" s="166"/>
      <c r="M466" s="13"/>
      <c r="N466" s="187">
        <f t="shared" si="137"/>
        <v>0</v>
      </c>
      <c r="O466" s="187">
        <f t="shared" si="138"/>
        <v>0</v>
      </c>
      <c r="P466" s="187">
        <f t="shared" si="139"/>
        <v>0</v>
      </c>
      <c r="Q466" s="166"/>
      <c r="R466" s="13"/>
      <c r="S466" s="187">
        <f t="shared" si="140"/>
        <v>0</v>
      </c>
      <c r="T466" s="187">
        <f t="shared" si="141"/>
        <v>0</v>
      </c>
      <c r="U466" s="166"/>
      <c r="V466" s="187">
        <f t="shared" si="142"/>
        <v>0</v>
      </c>
      <c r="W466" s="187">
        <f t="shared" si="143"/>
        <v>0</v>
      </c>
      <c r="X466" s="13">
        <f t="shared" si="144"/>
        <v>0</v>
      </c>
      <c r="Y466" s="13" t="s">
        <v>29</v>
      </c>
      <c r="Z466" s="13">
        <v>45</v>
      </c>
      <c r="AA466" s="241">
        <f t="shared" si="145"/>
        <v>0</v>
      </c>
    </row>
    <row r="467" spans="1:27">
      <c r="A467" s="12">
        <v>464</v>
      </c>
      <c r="B467" s="166"/>
      <c r="C467" s="13"/>
      <c r="D467" s="187">
        <f t="shared" ref="D467:D530" si="146">IF(B467="Bien",10,)</f>
        <v>0</v>
      </c>
      <c r="E467" s="187">
        <f t="shared" ref="E467:E530" si="147">IF(B467="Moyen",5,)</f>
        <v>0</v>
      </c>
      <c r="F467" s="187">
        <f t="shared" ref="F467:F530" si="148">IF(B467="Mauvais",-35,)</f>
        <v>0</v>
      </c>
      <c r="G467" s="166"/>
      <c r="H467" s="13"/>
      <c r="I467" s="187">
        <f t="shared" ref="I467:I530" si="149">IF(G467="Non",10,)</f>
        <v>0</v>
      </c>
      <c r="J467" s="187">
        <f t="shared" ref="J467:J530" si="150">IF(G467="Un peu",5,)</f>
        <v>0</v>
      </c>
      <c r="K467" s="187">
        <f t="shared" ref="K467:K530" si="151">IF(G467="Beaucoup",-35,)</f>
        <v>0</v>
      </c>
      <c r="L467" s="166"/>
      <c r="M467" s="13"/>
      <c r="N467" s="187">
        <f t="shared" ref="N467:N530" si="152">IF(L467="Bien",5,)</f>
        <v>0</v>
      </c>
      <c r="O467" s="187">
        <f t="shared" ref="O467:O530" si="153">IF(L467="Moyen",0,)</f>
        <v>0</v>
      </c>
      <c r="P467" s="187">
        <f t="shared" ref="P467:P530" si="154">IF(L467="Mauvais",-35,)</f>
        <v>0</v>
      </c>
      <c r="Q467" s="166"/>
      <c r="R467" s="13"/>
      <c r="S467" s="187">
        <f t="shared" ref="S467:S530" si="155">IF(Q467="Oui",-35,)</f>
        <v>0</v>
      </c>
      <c r="T467" s="187">
        <f t="shared" ref="T467:T530" si="156">IF(Q467="Non",10,)</f>
        <v>0</v>
      </c>
      <c r="U467" s="166"/>
      <c r="V467" s="187">
        <f t="shared" si="142"/>
        <v>0</v>
      </c>
      <c r="W467" s="187">
        <f t="shared" si="143"/>
        <v>0</v>
      </c>
      <c r="X467" s="13">
        <f t="shared" si="144"/>
        <v>0</v>
      </c>
      <c r="Y467" s="13" t="s">
        <v>29</v>
      </c>
      <c r="Z467" s="13">
        <v>45</v>
      </c>
      <c r="AA467" s="241">
        <f t="shared" si="145"/>
        <v>0</v>
      </c>
    </row>
    <row r="468" spans="1:27">
      <c r="A468" s="12">
        <v>465</v>
      </c>
      <c r="B468" s="166"/>
      <c r="C468" s="13"/>
      <c r="D468" s="187">
        <f t="shared" si="146"/>
        <v>0</v>
      </c>
      <c r="E468" s="187">
        <f t="shared" si="147"/>
        <v>0</v>
      </c>
      <c r="F468" s="187">
        <f t="shared" si="148"/>
        <v>0</v>
      </c>
      <c r="G468" s="166"/>
      <c r="H468" s="13"/>
      <c r="I468" s="187">
        <f t="shared" si="149"/>
        <v>0</v>
      </c>
      <c r="J468" s="187">
        <f t="shared" si="150"/>
        <v>0</v>
      </c>
      <c r="K468" s="187">
        <f t="shared" si="151"/>
        <v>0</v>
      </c>
      <c r="L468" s="166"/>
      <c r="M468" s="13"/>
      <c r="N468" s="187">
        <f t="shared" si="152"/>
        <v>0</v>
      </c>
      <c r="O468" s="187">
        <f t="shared" si="153"/>
        <v>0</v>
      </c>
      <c r="P468" s="187">
        <f t="shared" si="154"/>
        <v>0</v>
      </c>
      <c r="Q468" s="166"/>
      <c r="R468" s="13"/>
      <c r="S468" s="187">
        <f t="shared" si="155"/>
        <v>0</v>
      </c>
      <c r="T468" s="187">
        <f t="shared" si="156"/>
        <v>0</v>
      </c>
      <c r="U468" s="166"/>
      <c r="V468" s="187">
        <f t="shared" si="142"/>
        <v>0</v>
      </c>
      <c r="W468" s="187">
        <f t="shared" si="143"/>
        <v>0</v>
      </c>
      <c r="X468" s="13">
        <f t="shared" si="144"/>
        <v>0</v>
      </c>
      <c r="Y468" s="13" t="s">
        <v>29</v>
      </c>
      <c r="Z468" s="13">
        <v>45</v>
      </c>
      <c r="AA468" s="241">
        <f t="shared" si="145"/>
        <v>0</v>
      </c>
    </row>
    <row r="469" spans="1:27">
      <c r="A469" s="12">
        <v>466</v>
      </c>
      <c r="B469" s="166"/>
      <c r="C469" s="13"/>
      <c r="D469" s="187">
        <f t="shared" si="146"/>
        <v>0</v>
      </c>
      <c r="E469" s="187">
        <f t="shared" si="147"/>
        <v>0</v>
      </c>
      <c r="F469" s="187">
        <f t="shared" si="148"/>
        <v>0</v>
      </c>
      <c r="G469" s="166"/>
      <c r="H469" s="13"/>
      <c r="I469" s="187">
        <f t="shared" si="149"/>
        <v>0</v>
      </c>
      <c r="J469" s="187">
        <f t="shared" si="150"/>
        <v>0</v>
      </c>
      <c r="K469" s="187">
        <f t="shared" si="151"/>
        <v>0</v>
      </c>
      <c r="L469" s="166"/>
      <c r="M469" s="13"/>
      <c r="N469" s="187">
        <f t="shared" si="152"/>
        <v>0</v>
      </c>
      <c r="O469" s="187">
        <f t="shared" si="153"/>
        <v>0</v>
      </c>
      <c r="P469" s="187">
        <f t="shared" si="154"/>
        <v>0</v>
      </c>
      <c r="Q469" s="166"/>
      <c r="R469" s="13"/>
      <c r="S469" s="187">
        <f t="shared" si="155"/>
        <v>0</v>
      </c>
      <c r="T469" s="187">
        <f t="shared" si="156"/>
        <v>0</v>
      </c>
      <c r="U469" s="166"/>
      <c r="V469" s="187">
        <f t="shared" si="142"/>
        <v>0</v>
      </c>
      <c r="W469" s="187">
        <f t="shared" si="143"/>
        <v>0</v>
      </c>
      <c r="X469" s="13">
        <f t="shared" si="144"/>
        <v>0</v>
      </c>
      <c r="Y469" s="13" t="s">
        <v>29</v>
      </c>
      <c r="Z469" s="13">
        <v>45</v>
      </c>
      <c r="AA469" s="241">
        <f t="shared" si="145"/>
        <v>0</v>
      </c>
    </row>
    <row r="470" spans="1:27">
      <c r="A470" s="12">
        <v>467</v>
      </c>
      <c r="B470" s="166"/>
      <c r="C470" s="13"/>
      <c r="D470" s="187">
        <f t="shared" si="146"/>
        <v>0</v>
      </c>
      <c r="E470" s="187">
        <f t="shared" si="147"/>
        <v>0</v>
      </c>
      <c r="F470" s="187">
        <f t="shared" si="148"/>
        <v>0</v>
      </c>
      <c r="G470" s="166"/>
      <c r="H470" s="13"/>
      <c r="I470" s="187">
        <f t="shared" si="149"/>
        <v>0</v>
      </c>
      <c r="J470" s="187">
        <f t="shared" si="150"/>
        <v>0</v>
      </c>
      <c r="K470" s="187">
        <f t="shared" si="151"/>
        <v>0</v>
      </c>
      <c r="L470" s="166"/>
      <c r="M470" s="13"/>
      <c r="N470" s="187">
        <f t="shared" si="152"/>
        <v>0</v>
      </c>
      <c r="O470" s="187">
        <f t="shared" si="153"/>
        <v>0</v>
      </c>
      <c r="P470" s="187">
        <f t="shared" si="154"/>
        <v>0</v>
      </c>
      <c r="Q470" s="166"/>
      <c r="R470" s="13"/>
      <c r="S470" s="187">
        <f t="shared" si="155"/>
        <v>0</v>
      </c>
      <c r="T470" s="187">
        <f t="shared" si="156"/>
        <v>0</v>
      </c>
      <c r="U470" s="166"/>
      <c r="V470" s="187">
        <f t="shared" si="142"/>
        <v>0</v>
      </c>
      <c r="W470" s="187">
        <f t="shared" si="143"/>
        <v>0</v>
      </c>
      <c r="X470" s="13">
        <f t="shared" si="144"/>
        <v>0</v>
      </c>
      <c r="Y470" s="13" t="s">
        <v>29</v>
      </c>
      <c r="Z470" s="13">
        <v>45</v>
      </c>
      <c r="AA470" s="241">
        <f t="shared" si="145"/>
        <v>0</v>
      </c>
    </row>
    <row r="471" spans="1:27">
      <c r="A471" s="12">
        <v>468</v>
      </c>
      <c r="B471" s="166"/>
      <c r="C471" s="13"/>
      <c r="D471" s="187">
        <f t="shared" si="146"/>
        <v>0</v>
      </c>
      <c r="E471" s="187">
        <f t="shared" si="147"/>
        <v>0</v>
      </c>
      <c r="F471" s="187">
        <f t="shared" si="148"/>
        <v>0</v>
      </c>
      <c r="G471" s="166"/>
      <c r="H471" s="13"/>
      <c r="I471" s="187">
        <f t="shared" si="149"/>
        <v>0</v>
      </c>
      <c r="J471" s="187">
        <f t="shared" si="150"/>
        <v>0</v>
      </c>
      <c r="K471" s="187">
        <f t="shared" si="151"/>
        <v>0</v>
      </c>
      <c r="L471" s="166"/>
      <c r="M471" s="13"/>
      <c r="N471" s="187">
        <f t="shared" si="152"/>
        <v>0</v>
      </c>
      <c r="O471" s="187">
        <f t="shared" si="153"/>
        <v>0</v>
      </c>
      <c r="P471" s="187">
        <f t="shared" si="154"/>
        <v>0</v>
      </c>
      <c r="Q471" s="166"/>
      <c r="R471" s="13"/>
      <c r="S471" s="187">
        <f t="shared" si="155"/>
        <v>0</v>
      </c>
      <c r="T471" s="187">
        <f t="shared" si="156"/>
        <v>0</v>
      </c>
      <c r="U471" s="166"/>
      <c r="V471" s="187">
        <f t="shared" si="142"/>
        <v>0</v>
      </c>
      <c r="W471" s="187">
        <f t="shared" si="143"/>
        <v>0</v>
      </c>
      <c r="X471" s="13">
        <f t="shared" si="144"/>
        <v>0</v>
      </c>
      <c r="Y471" s="13" t="s">
        <v>29</v>
      </c>
      <c r="Z471" s="13">
        <v>45</v>
      </c>
      <c r="AA471" s="241">
        <f t="shared" si="145"/>
        <v>0</v>
      </c>
    </row>
    <row r="472" spans="1:27">
      <c r="A472" s="12">
        <v>469</v>
      </c>
      <c r="B472" s="166"/>
      <c r="C472" s="13"/>
      <c r="D472" s="187">
        <f t="shared" si="146"/>
        <v>0</v>
      </c>
      <c r="E472" s="187">
        <f t="shared" si="147"/>
        <v>0</v>
      </c>
      <c r="F472" s="187">
        <f t="shared" si="148"/>
        <v>0</v>
      </c>
      <c r="G472" s="166"/>
      <c r="H472" s="13"/>
      <c r="I472" s="187">
        <f t="shared" si="149"/>
        <v>0</v>
      </c>
      <c r="J472" s="187">
        <f t="shared" si="150"/>
        <v>0</v>
      </c>
      <c r="K472" s="187">
        <f t="shared" si="151"/>
        <v>0</v>
      </c>
      <c r="L472" s="166"/>
      <c r="M472" s="13"/>
      <c r="N472" s="187">
        <f t="shared" si="152"/>
        <v>0</v>
      </c>
      <c r="O472" s="187">
        <f t="shared" si="153"/>
        <v>0</v>
      </c>
      <c r="P472" s="187">
        <f t="shared" si="154"/>
        <v>0</v>
      </c>
      <c r="Q472" s="166"/>
      <c r="R472" s="13"/>
      <c r="S472" s="187">
        <f t="shared" si="155"/>
        <v>0</v>
      </c>
      <c r="T472" s="187">
        <f t="shared" si="156"/>
        <v>0</v>
      </c>
      <c r="U472" s="166"/>
      <c r="V472" s="187">
        <f t="shared" si="142"/>
        <v>0</v>
      </c>
      <c r="W472" s="187">
        <f t="shared" si="143"/>
        <v>0</v>
      </c>
      <c r="X472" s="13">
        <f t="shared" si="144"/>
        <v>0</v>
      </c>
      <c r="Y472" s="13" t="s">
        <v>29</v>
      </c>
      <c r="Z472" s="13">
        <v>45</v>
      </c>
      <c r="AA472" s="241">
        <f t="shared" si="145"/>
        <v>0</v>
      </c>
    </row>
    <row r="473" spans="1:27">
      <c r="A473" s="12">
        <v>470</v>
      </c>
      <c r="B473" s="166"/>
      <c r="C473" s="13"/>
      <c r="D473" s="187">
        <f t="shared" si="146"/>
        <v>0</v>
      </c>
      <c r="E473" s="187">
        <f t="shared" si="147"/>
        <v>0</v>
      </c>
      <c r="F473" s="187">
        <f t="shared" si="148"/>
        <v>0</v>
      </c>
      <c r="G473" s="166"/>
      <c r="H473" s="13"/>
      <c r="I473" s="187">
        <f t="shared" si="149"/>
        <v>0</v>
      </c>
      <c r="J473" s="187">
        <f t="shared" si="150"/>
        <v>0</v>
      </c>
      <c r="K473" s="187">
        <f t="shared" si="151"/>
        <v>0</v>
      </c>
      <c r="L473" s="166"/>
      <c r="M473" s="13"/>
      <c r="N473" s="187">
        <f t="shared" si="152"/>
        <v>0</v>
      </c>
      <c r="O473" s="187">
        <f t="shared" si="153"/>
        <v>0</v>
      </c>
      <c r="P473" s="187">
        <f t="shared" si="154"/>
        <v>0</v>
      </c>
      <c r="Q473" s="166"/>
      <c r="R473" s="13"/>
      <c r="S473" s="187">
        <f t="shared" si="155"/>
        <v>0</v>
      </c>
      <c r="T473" s="187">
        <f t="shared" si="156"/>
        <v>0</v>
      </c>
      <c r="U473" s="166"/>
      <c r="V473" s="187">
        <f t="shared" si="142"/>
        <v>0</v>
      </c>
      <c r="W473" s="187">
        <f t="shared" si="143"/>
        <v>0</v>
      </c>
      <c r="X473" s="13">
        <f t="shared" si="144"/>
        <v>0</v>
      </c>
      <c r="Y473" s="13" t="s">
        <v>29</v>
      </c>
      <c r="Z473" s="13">
        <v>45</v>
      </c>
      <c r="AA473" s="241">
        <f t="shared" si="145"/>
        <v>0</v>
      </c>
    </row>
    <row r="474" spans="1:27">
      <c r="A474" s="12">
        <v>471</v>
      </c>
      <c r="B474" s="166"/>
      <c r="C474" s="13"/>
      <c r="D474" s="187">
        <f t="shared" si="146"/>
        <v>0</v>
      </c>
      <c r="E474" s="187">
        <f t="shared" si="147"/>
        <v>0</v>
      </c>
      <c r="F474" s="187">
        <f t="shared" si="148"/>
        <v>0</v>
      </c>
      <c r="G474" s="166"/>
      <c r="H474" s="13"/>
      <c r="I474" s="187">
        <f t="shared" si="149"/>
        <v>0</v>
      </c>
      <c r="J474" s="187">
        <f t="shared" si="150"/>
        <v>0</v>
      </c>
      <c r="K474" s="187">
        <f t="shared" si="151"/>
        <v>0</v>
      </c>
      <c r="L474" s="166"/>
      <c r="M474" s="13"/>
      <c r="N474" s="187">
        <f t="shared" si="152"/>
        <v>0</v>
      </c>
      <c r="O474" s="187">
        <f t="shared" si="153"/>
        <v>0</v>
      </c>
      <c r="P474" s="187">
        <f t="shared" si="154"/>
        <v>0</v>
      </c>
      <c r="Q474" s="166"/>
      <c r="R474" s="13"/>
      <c r="S474" s="187">
        <f t="shared" si="155"/>
        <v>0</v>
      </c>
      <c r="T474" s="187">
        <f t="shared" si="156"/>
        <v>0</v>
      </c>
      <c r="U474" s="166"/>
      <c r="V474" s="187">
        <f t="shared" si="142"/>
        <v>0</v>
      </c>
      <c r="W474" s="187">
        <f t="shared" si="143"/>
        <v>0</v>
      </c>
      <c r="X474" s="13">
        <f t="shared" si="144"/>
        <v>0</v>
      </c>
      <c r="Y474" s="13" t="s">
        <v>29</v>
      </c>
      <c r="Z474" s="13">
        <v>45</v>
      </c>
      <c r="AA474" s="241">
        <f t="shared" si="145"/>
        <v>0</v>
      </c>
    </row>
    <row r="475" spans="1:27">
      <c r="A475" s="12">
        <v>472</v>
      </c>
      <c r="B475" s="166"/>
      <c r="C475" s="13"/>
      <c r="D475" s="187">
        <f t="shared" si="146"/>
        <v>0</v>
      </c>
      <c r="E475" s="187">
        <f t="shared" si="147"/>
        <v>0</v>
      </c>
      <c r="F475" s="187">
        <f t="shared" si="148"/>
        <v>0</v>
      </c>
      <c r="G475" s="166"/>
      <c r="H475" s="13"/>
      <c r="I475" s="187">
        <f t="shared" si="149"/>
        <v>0</v>
      </c>
      <c r="J475" s="187">
        <f t="shared" si="150"/>
        <v>0</v>
      </c>
      <c r="K475" s="187">
        <f t="shared" si="151"/>
        <v>0</v>
      </c>
      <c r="L475" s="166"/>
      <c r="M475" s="13"/>
      <c r="N475" s="187">
        <f t="shared" si="152"/>
        <v>0</v>
      </c>
      <c r="O475" s="187">
        <f t="shared" si="153"/>
        <v>0</v>
      </c>
      <c r="P475" s="187">
        <f t="shared" si="154"/>
        <v>0</v>
      </c>
      <c r="Q475" s="166"/>
      <c r="R475" s="13"/>
      <c r="S475" s="187">
        <f t="shared" si="155"/>
        <v>0</v>
      </c>
      <c r="T475" s="187">
        <f t="shared" si="156"/>
        <v>0</v>
      </c>
      <c r="U475" s="166"/>
      <c r="V475" s="187">
        <f t="shared" si="142"/>
        <v>0</v>
      </c>
      <c r="W475" s="187">
        <f t="shared" si="143"/>
        <v>0</v>
      </c>
      <c r="X475" s="13">
        <f t="shared" si="144"/>
        <v>0</v>
      </c>
      <c r="Y475" s="13" t="s">
        <v>29</v>
      </c>
      <c r="Z475" s="13">
        <v>45</v>
      </c>
      <c r="AA475" s="241">
        <f t="shared" si="145"/>
        <v>0</v>
      </c>
    </row>
    <row r="476" spans="1:27">
      <c r="A476" s="12">
        <v>473</v>
      </c>
      <c r="B476" s="166"/>
      <c r="C476" s="13"/>
      <c r="D476" s="187">
        <f t="shared" si="146"/>
        <v>0</v>
      </c>
      <c r="E476" s="187">
        <f t="shared" si="147"/>
        <v>0</v>
      </c>
      <c r="F476" s="187">
        <f t="shared" si="148"/>
        <v>0</v>
      </c>
      <c r="G476" s="166"/>
      <c r="H476" s="13"/>
      <c r="I476" s="187">
        <f t="shared" si="149"/>
        <v>0</v>
      </c>
      <c r="J476" s="187">
        <f t="shared" si="150"/>
        <v>0</v>
      </c>
      <c r="K476" s="187">
        <f t="shared" si="151"/>
        <v>0</v>
      </c>
      <c r="L476" s="166"/>
      <c r="M476" s="13"/>
      <c r="N476" s="187">
        <f t="shared" si="152"/>
        <v>0</v>
      </c>
      <c r="O476" s="187">
        <f t="shared" si="153"/>
        <v>0</v>
      </c>
      <c r="P476" s="187">
        <f t="shared" si="154"/>
        <v>0</v>
      </c>
      <c r="Q476" s="166"/>
      <c r="R476" s="13"/>
      <c r="S476" s="187">
        <f t="shared" si="155"/>
        <v>0</v>
      </c>
      <c r="T476" s="187">
        <f t="shared" si="156"/>
        <v>0</v>
      </c>
      <c r="U476" s="166"/>
      <c r="V476" s="187">
        <f t="shared" si="142"/>
        <v>0</v>
      </c>
      <c r="W476" s="187">
        <f t="shared" si="143"/>
        <v>0</v>
      </c>
      <c r="X476" s="13">
        <f t="shared" si="144"/>
        <v>0</v>
      </c>
      <c r="Y476" s="13" t="s">
        <v>29</v>
      </c>
      <c r="Z476" s="13">
        <v>45</v>
      </c>
      <c r="AA476" s="241">
        <f t="shared" si="145"/>
        <v>0</v>
      </c>
    </row>
    <row r="477" spans="1:27">
      <c r="A477" s="12">
        <v>474</v>
      </c>
      <c r="B477" s="166"/>
      <c r="C477" s="13"/>
      <c r="D477" s="187">
        <f t="shared" si="146"/>
        <v>0</v>
      </c>
      <c r="E477" s="187">
        <f t="shared" si="147"/>
        <v>0</v>
      </c>
      <c r="F477" s="187">
        <f t="shared" si="148"/>
        <v>0</v>
      </c>
      <c r="G477" s="166"/>
      <c r="H477" s="13"/>
      <c r="I477" s="187">
        <f t="shared" si="149"/>
        <v>0</v>
      </c>
      <c r="J477" s="187">
        <f t="shared" si="150"/>
        <v>0</v>
      </c>
      <c r="K477" s="187">
        <f t="shared" si="151"/>
        <v>0</v>
      </c>
      <c r="L477" s="166"/>
      <c r="M477" s="13"/>
      <c r="N477" s="187">
        <f t="shared" si="152"/>
        <v>0</v>
      </c>
      <c r="O477" s="187">
        <f t="shared" si="153"/>
        <v>0</v>
      </c>
      <c r="P477" s="187">
        <f t="shared" si="154"/>
        <v>0</v>
      </c>
      <c r="Q477" s="166"/>
      <c r="R477" s="13"/>
      <c r="S477" s="187">
        <f t="shared" si="155"/>
        <v>0</v>
      </c>
      <c r="T477" s="187">
        <f t="shared" si="156"/>
        <v>0</v>
      </c>
      <c r="U477" s="166"/>
      <c r="V477" s="187">
        <f t="shared" si="142"/>
        <v>0</v>
      </c>
      <c r="W477" s="187">
        <f t="shared" si="143"/>
        <v>0</v>
      </c>
      <c r="X477" s="13">
        <f t="shared" si="144"/>
        <v>0</v>
      </c>
      <c r="Y477" s="13" t="s">
        <v>29</v>
      </c>
      <c r="Z477" s="13">
        <v>45</v>
      </c>
      <c r="AA477" s="241">
        <f t="shared" si="145"/>
        <v>0</v>
      </c>
    </row>
    <row r="478" spans="1:27">
      <c r="A478" s="12">
        <v>475</v>
      </c>
      <c r="B478" s="166"/>
      <c r="C478" s="13"/>
      <c r="D478" s="187">
        <f t="shared" si="146"/>
        <v>0</v>
      </c>
      <c r="E478" s="187">
        <f t="shared" si="147"/>
        <v>0</v>
      </c>
      <c r="F478" s="187">
        <f t="shared" si="148"/>
        <v>0</v>
      </c>
      <c r="G478" s="166"/>
      <c r="H478" s="13"/>
      <c r="I478" s="187">
        <f t="shared" si="149"/>
        <v>0</v>
      </c>
      <c r="J478" s="187">
        <f t="shared" si="150"/>
        <v>0</v>
      </c>
      <c r="K478" s="187">
        <f t="shared" si="151"/>
        <v>0</v>
      </c>
      <c r="L478" s="166"/>
      <c r="M478" s="13"/>
      <c r="N478" s="187">
        <f t="shared" si="152"/>
        <v>0</v>
      </c>
      <c r="O478" s="187">
        <f t="shared" si="153"/>
        <v>0</v>
      </c>
      <c r="P478" s="187">
        <f t="shared" si="154"/>
        <v>0</v>
      </c>
      <c r="Q478" s="166"/>
      <c r="R478" s="13"/>
      <c r="S478" s="187">
        <f t="shared" si="155"/>
        <v>0</v>
      </c>
      <c r="T478" s="187">
        <f t="shared" si="156"/>
        <v>0</v>
      </c>
      <c r="U478" s="166"/>
      <c r="V478" s="187">
        <f t="shared" si="142"/>
        <v>0</v>
      </c>
      <c r="W478" s="187">
        <f t="shared" si="143"/>
        <v>0</v>
      </c>
      <c r="X478" s="13">
        <f t="shared" si="144"/>
        <v>0</v>
      </c>
      <c r="Y478" s="13" t="s">
        <v>29</v>
      </c>
      <c r="Z478" s="13">
        <v>45</v>
      </c>
      <c r="AA478" s="241">
        <f t="shared" si="145"/>
        <v>0</v>
      </c>
    </row>
    <row r="479" spans="1:27">
      <c r="A479" s="12">
        <v>476</v>
      </c>
      <c r="B479" s="166"/>
      <c r="C479" s="13"/>
      <c r="D479" s="187">
        <f t="shared" si="146"/>
        <v>0</v>
      </c>
      <c r="E479" s="187">
        <f t="shared" si="147"/>
        <v>0</v>
      </c>
      <c r="F479" s="187">
        <f t="shared" si="148"/>
        <v>0</v>
      </c>
      <c r="G479" s="166"/>
      <c r="H479" s="13"/>
      <c r="I479" s="187">
        <f t="shared" si="149"/>
        <v>0</v>
      </c>
      <c r="J479" s="187">
        <f t="shared" si="150"/>
        <v>0</v>
      </c>
      <c r="K479" s="187">
        <f t="shared" si="151"/>
        <v>0</v>
      </c>
      <c r="L479" s="166"/>
      <c r="M479" s="13"/>
      <c r="N479" s="187">
        <f t="shared" si="152"/>
        <v>0</v>
      </c>
      <c r="O479" s="187">
        <f t="shared" si="153"/>
        <v>0</v>
      </c>
      <c r="P479" s="187">
        <f t="shared" si="154"/>
        <v>0</v>
      </c>
      <c r="Q479" s="166"/>
      <c r="R479" s="13"/>
      <c r="S479" s="187">
        <f t="shared" si="155"/>
        <v>0</v>
      </c>
      <c r="T479" s="187">
        <f t="shared" si="156"/>
        <v>0</v>
      </c>
      <c r="U479" s="166"/>
      <c r="V479" s="187">
        <f t="shared" si="142"/>
        <v>0</v>
      </c>
      <c r="W479" s="187">
        <f t="shared" si="143"/>
        <v>0</v>
      </c>
      <c r="X479" s="13">
        <f t="shared" si="144"/>
        <v>0</v>
      </c>
      <c r="Y479" s="13" t="s">
        <v>29</v>
      </c>
      <c r="Z479" s="13">
        <v>45</v>
      </c>
      <c r="AA479" s="241">
        <f t="shared" si="145"/>
        <v>0</v>
      </c>
    </row>
    <row r="480" spans="1:27">
      <c r="A480" s="12">
        <v>477</v>
      </c>
      <c r="B480" s="166"/>
      <c r="C480" s="13"/>
      <c r="D480" s="187">
        <f t="shared" si="146"/>
        <v>0</v>
      </c>
      <c r="E480" s="187">
        <f t="shared" si="147"/>
        <v>0</v>
      </c>
      <c r="F480" s="187">
        <f t="shared" si="148"/>
        <v>0</v>
      </c>
      <c r="G480" s="166"/>
      <c r="H480" s="13"/>
      <c r="I480" s="187">
        <f t="shared" si="149"/>
        <v>0</v>
      </c>
      <c r="J480" s="187">
        <f t="shared" si="150"/>
        <v>0</v>
      </c>
      <c r="K480" s="187">
        <f t="shared" si="151"/>
        <v>0</v>
      </c>
      <c r="L480" s="166"/>
      <c r="M480" s="13"/>
      <c r="N480" s="187">
        <f t="shared" si="152"/>
        <v>0</v>
      </c>
      <c r="O480" s="187">
        <f t="shared" si="153"/>
        <v>0</v>
      </c>
      <c r="P480" s="187">
        <f t="shared" si="154"/>
        <v>0</v>
      </c>
      <c r="Q480" s="166"/>
      <c r="R480" s="13"/>
      <c r="S480" s="187">
        <f t="shared" si="155"/>
        <v>0</v>
      </c>
      <c r="T480" s="187">
        <f t="shared" si="156"/>
        <v>0</v>
      </c>
      <c r="U480" s="166"/>
      <c r="V480" s="187">
        <f t="shared" si="142"/>
        <v>0</v>
      </c>
      <c r="W480" s="187">
        <f t="shared" si="143"/>
        <v>0</v>
      </c>
      <c r="X480" s="13">
        <f t="shared" si="144"/>
        <v>0</v>
      </c>
      <c r="Y480" s="13" t="s">
        <v>29</v>
      </c>
      <c r="Z480" s="13">
        <v>45</v>
      </c>
      <c r="AA480" s="241">
        <f t="shared" si="145"/>
        <v>0</v>
      </c>
    </row>
    <row r="481" spans="1:27">
      <c r="A481" s="12">
        <v>478</v>
      </c>
      <c r="B481" s="166"/>
      <c r="C481" s="13"/>
      <c r="D481" s="187">
        <f t="shared" si="146"/>
        <v>0</v>
      </c>
      <c r="E481" s="187">
        <f t="shared" si="147"/>
        <v>0</v>
      </c>
      <c r="F481" s="187">
        <f t="shared" si="148"/>
        <v>0</v>
      </c>
      <c r="G481" s="166"/>
      <c r="H481" s="13"/>
      <c r="I481" s="187">
        <f t="shared" si="149"/>
        <v>0</v>
      </c>
      <c r="J481" s="187">
        <f t="shared" si="150"/>
        <v>0</v>
      </c>
      <c r="K481" s="187">
        <f t="shared" si="151"/>
        <v>0</v>
      </c>
      <c r="L481" s="166"/>
      <c r="M481" s="13"/>
      <c r="N481" s="187">
        <f t="shared" si="152"/>
        <v>0</v>
      </c>
      <c r="O481" s="187">
        <f t="shared" si="153"/>
        <v>0</v>
      </c>
      <c r="P481" s="187">
        <f t="shared" si="154"/>
        <v>0</v>
      </c>
      <c r="Q481" s="166"/>
      <c r="R481" s="13"/>
      <c r="S481" s="187">
        <f t="shared" si="155"/>
        <v>0</v>
      </c>
      <c r="T481" s="187">
        <f t="shared" si="156"/>
        <v>0</v>
      </c>
      <c r="U481" s="166"/>
      <c r="V481" s="187">
        <f t="shared" si="142"/>
        <v>0</v>
      </c>
      <c r="W481" s="187">
        <f t="shared" si="143"/>
        <v>0</v>
      </c>
      <c r="X481" s="13">
        <f t="shared" si="144"/>
        <v>0</v>
      </c>
      <c r="Y481" s="13" t="s">
        <v>29</v>
      </c>
      <c r="Z481" s="13">
        <v>45</v>
      </c>
      <c r="AA481" s="241">
        <f t="shared" si="145"/>
        <v>0</v>
      </c>
    </row>
    <row r="482" spans="1:27">
      <c r="A482" s="12">
        <v>479</v>
      </c>
      <c r="B482" s="166"/>
      <c r="C482" s="13"/>
      <c r="D482" s="187">
        <f t="shared" si="146"/>
        <v>0</v>
      </c>
      <c r="E482" s="187">
        <f t="shared" si="147"/>
        <v>0</v>
      </c>
      <c r="F482" s="187">
        <f t="shared" si="148"/>
        <v>0</v>
      </c>
      <c r="G482" s="166"/>
      <c r="H482" s="13"/>
      <c r="I482" s="187">
        <f t="shared" si="149"/>
        <v>0</v>
      </c>
      <c r="J482" s="187">
        <f t="shared" si="150"/>
        <v>0</v>
      </c>
      <c r="K482" s="187">
        <f t="shared" si="151"/>
        <v>0</v>
      </c>
      <c r="L482" s="166"/>
      <c r="M482" s="13"/>
      <c r="N482" s="187">
        <f t="shared" si="152"/>
        <v>0</v>
      </c>
      <c r="O482" s="187">
        <f t="shared" si="153"/>
        <v>0</v>
      </c>
      <c r="P482" s="187">
        <f t="shared" si="154"/>
        <v>0</v>
      </c>
      <c r="Q482" s="166"/>
      <c r="R482" s="13"/>
      <c r="S482" s="187">
        <f t="shared" si="155"/>
        <v>0</v>
      </c>
      <c r="T482" s="187">
        <f t="shared" si="156"/>
        <v>0</v>
      </c>
      <c r="U482" s="166"/>
      <c r="V482" s="187">
        <f t="shared" si="142"/>
        <v>0</v>
      </c>
      <c r="W482" s="187">
        <f t="shared" si="143"/>
        <v>0</v>
      </c>
      <c r="X482" s="13">
        <f t="shared" si="144"/>
        <v>0</v>
      </c>
      <c r="Y482" s="13" t="s">
        <v>29</v>
      </c>
      <c r="Z482" s="13">
        <v>45</v>
      </c>
      <c r="AA482" s="241">
        <f t="shared" si="145"/>
        <v>0</v>
      </c>
    </row>
    <row r="483" spans="1:27">
      <c r="A483" s="12">
        <v>480</v>
      </c>
      <c r="B483" s="166"/>
      <c r="C483" s="13"/>
      <c r="D483" s="187">
        <f t="shared" si="146"/>
        <v>0</v>
      </c>
      <c r="E483" s="187">
        <f t="shared" si="147"/>
        <v>0</v>
      </c>
      <c r="F483" s="187">
        <f t="shared" si="148"/>
        <v>0</v>
      </c>
      <c r="G483" s="166"/>
      <c r="H483" s="13"/>
      <c r="I483" s="187">
        <f t="shared" si="149"/>
        <v>0</v>
      </c>
      <c r="J483" s="187">
        <f t="shared" si="150"/>
        <v>0</v>
      </c>
      <c r="K483" s="187">
        <f t="shared" si="151"/>
        <v>0</v>
      </c>
      <c r="L483" s="166"/>
      <c r="M483" s="13"/>
      <c r="N483" s="187">
        <f t="shared" si="152"/>
        <v>0</v>
      </c>
      <c r="O483" s="187">
        <f t="shared" si="153"/>
        <v>0</v>
      </c>
      <c r="P483" s="187">
        <f t="shared" si="154"/>
        <v>0</v>
      </c>
      <c r="Q483" s="166"/>
      <c r="R483" s="13"/>
      <c r="S483" s="187">
        <f t="shared" si="155"/>
        <v>0</v>
      </c>
      <c r="T483" s="187">
        <f t="shared" si="156"/>
        <v>0</v>
      </c>
      <c r="U483" s="166"/>
      <c r="V483" s="187">
        <f t="shared" si="142"/>
        <v>0</v>
      </c>
      <c r="W483" s="187">
        <f t="shared" si="143"/>
        <v>0</v>
      </c>
      <c r="X483" s="13">
        <f t="shared" si="144"/>
        <v>0</v>
      </c>
      <c r="Y483" s="13" t="s">
        <v>29</v>
      </c>
      <c r="Z483" s="13">
        <v>45</v>
      </c>
      <c r="AA483" s="241">
        <f t="shared" si="145"/>
        <v>0</v>
      </c>
    </row>
    <row r="484" spans="1:27">
      <c r="A484" s="12">
        <v>481</v>
      </c>
      <c r="B484" s="166"/>
      <c r="C484" s="13"/>
      <c r="D484" s="187">
        <f t="shared" si="146"/>
        <v>0</v>
      </c>
      <c r="E484" s="187">
        <f t="shared" si="147"/>
        <v>0</v>
      </c>
      <c r="F484" s="187">
        <f t="shared" si="148"/>
        <v>0</v>
      </c>
      <c r="G484" s="166"/>
      <c r="H484" s="13"/>
      <c r="I484" s="187">
        <f t="shared" si="149"/>
        <v>0</v>
      </c>
      <c r="J484" s="187">
        <f t="shared" si="150"/>
        <v>0</v>
      </c>
      <c r="K484" s="187">
        <f t="shared" si="151"/>
        <v>0</v>
      </c>
      <c r="L484" s="166"/>
      <c r="M484" s="13"/>
      <c r="N484" s="187">
        <f t="shared" si="152"/>
        <v>0</v>
      </c>
      <c r="O484" s="187">
        <f t="shared" si="153"/>
        <v>0</v>
      </c>
      <c r="P484" s="187">
        <f t="shared" si="154"/>
        <v>0</v>
      </c>
      <c r="Q484" s="166"/>
      <c r="R484" s="13"/>
      <c r="S484" s="187">
        <f t="shared" si="155"/>
        <v>0</v>
      </c>
      <c r="T484" s="187">
        <f t="shared" si="156"/>
        <v>0</v>
      </c>
      <c r="U484" s="166"/>
      <c r="V484" s="187">
        <f t="shared" si="142"/>
        <v>0</v>
      </c>
      <c r="W484" s="187">
        <f t="shared" si="143"/>
        <v>0</v>
      </c>
      <c r="X484" s="13">
        <f t="shared" si="144"/>
        <v>0</v>
      </c>
      <c r="Y484" s="13" t="s">
        <v>29</v>
      </c>
      <c r="Z484" s="13">
        <v>45</v>
      </c>
      <c r="AA484" s="241">
        <f t="shared" si="145"/>
        <v>0</v>
      </c>
    </row>
    <row r="485" spans="1:27">
      <c r="A485" s="12">
        <v>482</v>
      </c>
      <c r="B485" s="166"/>
      <c r="C485" s="13"/>
      <c r="D485" s="187">
        <f t="shared" si="146"/>
        <v>0</v>
      </c>
      <c r="E485" s="187">
        <f t="shared" si="147"/>
        <v>0</v>
      </c>
      <c r="F485" s="187">
        <f t="shared" si="148"/>
        <v>0</v>
      </c>
      <c r="G485" s="166"/>
      <c r="H485" s="13"/>
      <c r="I485" s="187">
        <f t="shared" si="149"/>
        <v>0</v>
      </c>
      <c r="J485" s="187">
        <f t="shared" si="150"/>
        <v>0</v>
      </c>
      <c r="K485" s="187">
        <f t="shared" si="151"/>
        <v>0</v>
      </c>
      <c r="L485" s="166"/>
      <c r="M485" s="13"/>
      <c r="N485" s="187">
        <f t="shared" si="152"/>
        <v>0</v>
      </c>
      <c r="O485" s="187">
        <f t="shared" si="153"/>
        <v>0</v>
      </c>
      <c r="P485" s="187">
        <f t="shared" si="154"/>
        <v>0</v>
      </c>
      <c r="Q485" s="166"/>
      <c r="R485" s="13"/>
      <c r="S485" s="187">
        <f t="shared" si="155"/>
        <v>0</v>
      </c>
      <c r="T485" s="187">
        <f t="shared" si="156"/>
        <v>0</v>
      </c>
      <c r="U485" s="166"/>
      <c r="V485" s="187">
        <f t="shared" si="142"/>
        <v>0</v>
      </c>
      <c r="W485" s="187">
        <f t="shared" si="143"/>
        <v>0</v>
      </c>
      <c r="X485" s="13">
        <f t="shared" si="144"/>
        <v>0</v>
      </c>
      <c r="Y485" s="13" t="s">
        <v>29</v>
      </c>
      <c r="Z485" s="13">
        <v>45</v>
      </c>
      <c r="AA485" s="241">
        <f t="shared" si="145"/>
        <v>0</v>
      </c>
    </row>
    <row r="486" spans="1:27">
      <c r="A486" s="12">
        <v>483</v>
      </c>
      <c r="B486" s="166"/>
      <c r="C486" s="13"/>
      <c r="D486" s="187">
        <f t="shared" si="146"/>
        <v>0</v>
      </c>
      <c r="E486" s="187">
        <f t="shared" si="147"/>
        <v>0</v>
      </c>
      <c r="F486" s="187">
        <f t="shared" si="148"/>
        <v>0</v>
      </c>
      <c r="G486" s="166"/>
      <c r="H486" s="13"/>
      <c r="I486" s="187">
        <f t="shared" si="149"/>
        <v>0</v>
      </c>
      <c r="J486" s="187">
        <f t="shared" si="150"/>
        <v>0</v>
      </c>
      <c r="K486" s="187">
        <f t="shared" si="151"/>
        <v>0</v>
      </c>
      <c r="L486" s="166"/>
      <c r="M486" s="13"/>
      <c r="N486" s="187">
        <f t="shared" si="152"/>
        <v>0</v>
      </c>
      <c r="O486" s="187">
        <f t="shared" si="153"/>
        <v>0</v>
      </c>
      <c r="P486" s="187">
        <f t="shared" si="154"/>
        <v>0</v>
      </c>
      <c r="Q486" s="166"/>
      <c r="R486" s="13"/>
      <c r="S486" s="187">
        <f t="shared" si="155"/>
        <v>0</v>
      </c>
      <c r="T486" s="187">
        <f t="shared" si="156"/>
        <v>0</v>
      </c>
      <c r="U486" s="166"/>
      <c r="V486" s="187">
        <f t="shared" si="142"/>
        <v>0</v>
      </c>
      <c r="W486" s="187">
        <f t="shared" si="143"/>
        <v>0</v>
      </c>
      <c r="X486" s="13">
        <f t="shared" si="144"/>
        <v>0</v>
      </c>
      <c r="Y486" s="13" t="s">
        <v>29</v>
      </c>
      <c r="Z486" s="13">
        <v>45</v>
      </c>
      <c r="AA486" s="241">
        <f t="shared" si="145"/>
        <v>0</v>
      </c>
    </row>
    <row r="487" spans="1:27">
      <c r="A487" s="12">
        <v>484</v>
      </c>
      <c r="B487" s="166"/>
      <c r="C487" s="13"/>
      <c r="D487" s="187">
        <f t="shared" si="146"/>
        <v>0</v>
      </c>
      <c r="E487" s="187">
        <f t="shared" si="147"/>
        <v>0</v>
      </c>
      <c r="F487" s="187">
        <f t="shared" si="148"/>
        <v>0</v>
      </c>
      <c r="G487" s="166"/>
      <c r="H487" s="13"/>
      <c r="I487" s="187">
        <f t="shared" si="149"/>
        <v>0</v>
      </c>
      <c r="J487" s="187">
        <f t="shared" si="150"/>
        <v>0</v>
      </c>
      <c r="K487" s="187">
        <f t="shared" si="151"/>
        <v>0</v>
      </c>
      <c r="L487" s="166"/>
      <c r="M487" s="13"/>
      <c r="N487" s="187">
        <f t="shared" si="152"/>
        <v>0</v>
      </c>
      <c r="O487" s="187">
        <f t="shared" si="153"/>
        <v>0</v>
      </c>
      <c r="P487" s="187">
        <f t="shared" si="154"/>
        <v>0</v>
      </c>
      <c r="Q487" s="166"/>
      <c r="R487" s="13"/>
      <c r="S487" s="187">
        <f t="shared" si="155"/>
        <v>0</v>
      </c>
      <c r="T487" s="187">
        <f t="shared" si="156"/>
        <v>0</v>
      </c>
      <c r="U487" s="166"/>
      <c r="V487" s="187">
        <f t="shared" si="142"/>
        <v>0</v>
      </c>
      <c r="W487" s="187">
        <f t="shared" si="143"/>
        <v>0</v>
      </c>
      <c r="X487" s="13">
        <f t="shared" si="144"/>
        <v>0</v>
      </c>
      <c r="Y487" s="13" t="s">
        <v>29</v>
      </c>
      <c r="Z487" s="13">
        <v>45</v>
      </c>
      <c r="AA487" s="241">
        <f t="shared" si="145"/>
        <v>0</v>
      </c>
    </row>
    <row r="488" spans="1:27">
      <c r="A488" s="12">
        <v>485</v>
      </c>
      <c r="B488" s="166"/>
      <c r="C488" s="13"/>
      <c r="D488" s="187">
        <f t="shared" si="146"/>
        <v>0</v>
      </c>
      <c r="E488" s="187">
        <f t="shared" si="147"/>
        <v>0</v>
      </c>
      <c r="F488" s="187">
        <f t="shared" si="148"/>
        <v>0</v>
      </c>
      <c r="G488" s="166"/>
      <c r="H488" s="13"/>
      <c r="I488" s="187">
        <f t="shared" si="149"/>
        <v>0</v>
      </c>
      <c r="J488" s="187">
        <f t="shared" si="150"/>
        <v>0</v>
      </c>
      <c r="K488" s="187">
        <f t="shared" si="151"/>
        <v>0</v>
      </c>
      <c r="L488" s="166"/>
      <c r="M488" s="13"/>
      <c r="N488" s="187">
        <f t="shared" si="152"/>
        <v>0</v>
      </c>
      <c r="O488" s="187">
        <f t="shared" si="153"/>
        <v>0</v>
      </c>
      <c r="P488" s="187">
        <f t="shared" si="154"/>
        <v>0</v>
      </c>
      <c r="Q488" s="166"/>
      <c r="R488" s="13"/>
      <c r="S488" s="187">
        <f t="shared" si="155"/>
        <v>0</v>
      </c>
      <c r="T488" s="187">
        <f t="shared" si="156"/>
        <v>0</v>
      </c>
      <c r="U488" s="166"/>
      <c r="V488" s="187">
        <f t="shared" si="142"/>
        <v>0</v>
      </c>
      <c r="W488" s="187">
        <f t="shared" si="143"/>
        <v>0</v>
      </c>
      <c r="X488" s="13">
        <f t="shared" si="144"/>
        <v>0</v>
      </c>
      <c r="Y488" s="13" t="s">
        <v>29</v>
      </c>
      <c r="Z488" s="13">
        <v>45</v>
      </c>
      <c r="AA488" s="241">
        <f t="shared" si="145"/>
        <v>0</v>
      </c>
    </row>
    <row r="489" spans="1:27">
      <c r="A489" s="12">
        <v>486</v>
      </c>
      <c r="B489" s="166"/>
      <c r="C489" s="13"/>
      <c r="D489" s="187">
        <f t="shared" si="146"/>
        <v>0</v>
      </c>
      <c r="E489" s="187">
        <f t="shared" si="147"/>
        <v>0</v>
      </c>
      <c r="F489" s="187">
        <f t="shared" si="148"/>
        <v>0</v>
      </c>
      <c r="G489" s="166"/>
      <c r="H489" s="13"/>
      <c r="I489" s="187">
        <f t="shared" si="149"/>
        <v>0</v>
      </c>
      <c r="J489" s="187">
        <f t="shared" si="150"/>
        <v>0</v>
      </c>
      <c r="K489" s="187">
        <f t="shared" si="151"/>
        <v>0</v>
      </c>
      <c r="L489" s="166"/>
      <c r="M489" s="13"/>
      <c r="N489" s="187">
        <f t="shared" si="152"/>
        <v>0</v>
      </c>
      <c r="O489" s="187">
        <f t="shared" si="153"/>
        <v>0</v>
      </c>
      <c r="P489" s="187">
        <f t="shared" si="154"/>
        <v>0</v>
      </c>
      <c r="Q489" s="166"/>
      <c r="R489" s="13"/>
      <c r="S489" s="187">
        <f t="shared" si="155"/>
        <v>0</v>
      </c>
      <c r="T489" s="187">
        <f t="shared" si="156"/>
        <v>0</v>
      </c>
      <c r="U489" s="166"/>
      <c r="V489" s="187">
        <f t="shared" si="142"/>
        <v>0</v>
      </c>
      <c r="W489" s="187">
        <f t="shared" si="143"/>
        <v>0</v>
      </c>
      <c r="X489" s="13">
        <f t="shared" si="144"/>
        <v>0</v>
      </c>
      <c r="Y489" s="13" t="s">
        <v>29</v>
      </c>
      <c r="Z489" s="13">
        <v>45</v>
      </c>
      <c r="AA489" s="241">
        <f t="shared" si="145"/>
        <v>0</v>
      </c>
    </row>
    <row r="490" spans="1:27">
      <c r="A490" s="12">
        <v>487</v>
      </c>
      <c r="B490" s="166"/>
      <c r="C490" s="13"/>
      <c r="D490" s="187">
        <f t="shared" si="146"/>
        <v>0</v>
      </c>
      <c r="E490" s="187">
        <f t="shared" si="147"/>
        <v>0</v>
      </c>
      <c r="F490" s="187">
        <f t="shared" si="148"/>
        <v>0</v>
      </c>
      <c r="G490" s="166"/>
      <c r="H490" s="13"/>
      <c r="I490" s="187">
        <f t="shared" si="149"/>
        <v>0</v>
      </c>
      <c r="J490" s="187">
        <f t="shared" si="150"/>
        <v>0</v>
      </c>
      <c r="K490" s="187">
        <f t="shared" si="151"/>
        <v>0</v>
      </c>
      <c r="L490" s="166"/>
      <c r="M490" s="13"/>
      <c r="N490" s="187">
        <f t="shared" si="152"/>
        <v>0</v>
      </c>
      <c r="O490" s="187">
        <f t="shared" si="153"/>
        <v>0</v>
      </c>
      <c r="P490" s="187">
        <f t="shared" si="154"/>
        <v>0</v>
      </c>
      <c r="Q490" s="166"/>
      <c r="R490" s="13"/>
      <c r="S490" s="187">
        <f t="shared" si="155"/>
        <v>0</v>
      </c>
      <c r="T490" s="187">
        <f t="shared" si="156"/>
        <v>0</v>
      </c>
      <c r="U490" s="166"/>
      <c r="V490" s="187">
        <f t="shared" si="142"/>
        <v>0</v>
      </c>
      <c r="W490" s="187">
        <f t="shared" si="143"/>
        <v>0</v>
      </c>
      <c r="X490" s="13">
        <f t="shared" si="144"/>
        <v>0</v>
      </c>
      <c r="Y490" s="13" t="s">
        <v>29</v>
      </c>
      <c r="Z490" s="13">
        <v>45</v>
      </c>
      <c r="AA490" s="241">
        <f t="shared" si="145"/>
        <v>0</v>
      </c>
    </row>
    <row r="491" spans="1:27">
      <c r="A491" s="12">
        <v>488</v>
      </c>
      <c r="B491" s="166"/>
      <c r="C491" s="13"/>
      <c r="D491" s="187">
        <f t="shared" si="146"/>
        <v>0</v>
      </c>
      <c r="E491" s="187">
        <f t="shared" si="147"/>
        <v>0</v>
      </c>
      <c r="F491" s="187">
        <f t="shared" si="148"/>
        <v>0</v>
      </c>
      <c r="G491" s="166"/>
      <c r="H491" s="13"/>
      <c r="I491" s="187">
        <f t="shared" si="149"/>
        <v>0</v>
      </c>
      <c r="J491" s="187">
        <f t="shared" si="150"/>
        <v>0</v>
      </c>
      <c r="K491" s="187">
        <f t="shared" si="151"/>
        <v>0</v>
      </c>
      <c r="L491" s="166"/>
      <c r="M491" s="13"/>
      <c r="N491" s="187">
        <f t="shared" si="152"/>
        <v>0</v>
      </c>
      <c r="O491" s="187">
        <f t="shared" si="153"/>
        <v>0</v>
      </c>
      <c r="P491" s="187">
        <f t="shared" si="154"/>
        <v>0</v>
      </c>
      <c r="Q491" s="166"/>
      <c r="R491" s="13"/>
      <c r="S491" s="187">
        <f t="shared" si="155"/>
        <v>0</v>
      </c>
      <c r="T491" s="187">
        <f t="shared" si="156"/>
        <v>0</v>
      </c>
      <c r="U491" s="166"/>
      <c r="V491" s="187">
        <f t="shared" si="142"/>
        <v>0</v>
      </c>
      <c r="W491" s="187">
        <f t="shared" si="143"/>
        <v>0</v>
      </c>
      <c r="X491" s="13">
        <f t="shared" si="144"/>
        <v>0</v>
      </c>
      <c r="Y491" s="13" t="s">
        <v>29</v>
      </c>
      <c r="Z491" s="13">
        <v>45</v>
      </c>
      <c r="AA491" s="241">
        <f t="shared" si="145"/>
        <v>0</v>
      </c>
    </row>
    <row r="492" spans="1:27">
      <c r="A492" s="12">
        <v>489</v>
      </c>
      <c r="B492" s="166"/>
      <c r="C492" s="13"/>
      <c r="D492" s="187">
        <f t="shared" si="146"/>
        <v>0</v>
      </c>
      <c r="E492" s="187">
        <f t="shared" si="147"/>
        <v>0</v>
      </c>
      <c r="F492" s="187">
        <f t="shared" si="148"/>
        <v>0</v>
      </c>
      <c r="G492" s="166"/>
      <c r="H492" s="13"/>
      <c r="I492" s="187">
        <f t="shared" si="149"/>
        <v>0</v>
      </c>
      <c r="J492" s="187">
        <f t="shared" si="150"/>
        <v>0</v>
      </c>
      <c r="K492" s="187">
        <f t="shared" si="151"/>
        <v>0</v>
      </c>
      <c r="L492" s="166"/>
      <c r="M492" s="13"/>
      <c r="N492" s="187">
        <f t="shared" si="152"/>
        <v>0</v>
      </c>
      <c r="O492" s="187">
        <f t="shared" si="153"/>
        <v>0</v>
      </c>
      <c r="P492" s="187">
        <f t="shared" si="154"/>
        <v>0</v>
      </c>
      <c r="Q492" s="166"/>
      <c r="R492" s="13"/>
      <c r="S492" s="187">
        <f t="shared" si="155"/>
        <v>0</v>
      </c>
      <c r="T492" s="187">
        <f t="shared" si="156"/>
        <v>0</v>
      </c>
      <c r="U492" s="166"/>
      <c r="V492" s="187">
        <f t="shared" si="142"/>
        <v>0</v>
      </c>
      <c r="W492" s="187">
        <f t="shared" si="143"/>
        <v>0</v>
      </c>
      <c r="X492" s="13">
        <f t="shared" si="144"/>
        <v>0</v>
      </c>
      <c r="Y492" s="13" t="s">
        <v>29</v>
      </c>
      <c r="Z492" s="13">
        <v>45</v>
      </c>
      <c r="AA492" s="241">
        <f t="shared" si="145"/>
        <v>0</v>
      </c>
    </row>
    <row r="493" spans="1:27">
      <c r="A493" s="12">
        <v>490</v>
      </c>
      <c r="B493" s="166"/>
      <c r="C493" s="13"/>
      <c r="D493" s="187">
        <f t="shared" si="146"/>
        <v>0</v>
      </c>
      <c r="E493" s="187">
        <f t="shared" si="147"/>
        <v>0</v>
      </c>
      <c r="F493" s="187">
        <f t="shared" si="148"/>
        <v>0</v>
      </c>
      <c r="G493" s="166"/>
      <c r="H493" s="13"/>
      <c r="I493" s="187">
        <f t="shared" si="149"/>
        <v>0</v>
      </c>
      <c r="J493" s="187">
        <f t="shared" si="150"/>
        <v>0</v>
      </c>
      <c r="K493" s="187">
        <f t="shared" si="151"/>
        <v>0</v>
      </c>
      <c r="L493" s="166"/>
      <c r="M493" s="13"/>
      <c r="N493" s="187">
        <f t="shared" si="152"/>
        <v>0</v>
      </c>
      <c r="O493" s="187">
        <f t="shared" si="153"/>
        <v>0</v>
      </c>
      <c r="P493" s="187">
        <f t="shared" si="154"/>
        <v>0</v>
      </c>
      <c r="Q493" s="166"/>
      <c r="R493" s="13"/>
      <c r="S493" s="187">
        <f t="shared" si="155"/>
        <v>0</v>
      </c>
      <c r="T493" s="187">
        <f t="shared" si="156"/>
        <v>0</v>
      </c>
      <c r="U493" s="166"/>
      <c r="V493" s="187">
        <f t="shared" si="142"/>
        <v>0</v>
      </c>
      <c r="W493" s="187">
        <f t="shared" si="143"/>
        <v>0</v>
      </c>
      <c r="X493" s="13">
        <f t="shared" si="144"/>
        <v>0</v>
      </c>
      <c r="Y493" s="13" t="s">
        <v>29</v>
      </c>
      <c r="Z493" s="13">
        <v>45</v>
      </c>
      <c r="AA493" s="241">
        <f t="shared" si="145"/>
        <v>0</v>
      </c>
    </row>
    <row r="494" spans="1:27">
      <c r="A494" s="12">
        <v>491</v>
      </c>
      <c r="B494" s="166"/>
      <c r="C494" s="13"/>
      <c r="D494" s="187">
        <f t="shared" si="146"/>
        <v>0</v>
      </c>
      <c r="E494" s="187">
        <f t="shared" si="147"/>
        <v>0</v>
      </c>
      <c r="F494" s="187">
        <f t="shared" si="148"/>
        <v>0</v>
      </c>
      <c r="G494" s="166"/>
      <c r="H494" s="13"/>
      <c r="I494" s="187">
        <f t="shared" si="149"/>
        <v>0</v>
      </c>
      <c r="J494" s="187">
        <f t="shared" si="150"/>
        <v>0</v>
      </c>
      <c r="K494" s="187">
        <f t="shared" si="151"/>
        <v>0</v>
      </c>
      <c r="L494" s="166"/>
      <c r="M494" s="13"/>
      <c r="N494" s="187">
        <f t="shared" si="152"/>
        <v>0</v>
      </c>
      <c r="O494" s="187">
        <f t="shared" si="153"/>
        <v>0</v>
      </c>
      <c r="P494" s="187">
        <f t="shared" si="154"/>
        <v>0</v>
      </c>
      <c r="Q494" s="166"/>
      <c r="R494" s="13"/>
      <c r="S494" s="187">
        <f t="shared" si="155"/>
        <v>0</v>
      </c>
      <c r="T494" s="187">
        <f t="shared" si="156"/>
        <v>0</v>
      </c>
      <c r="U494" s="166"/>
      <c r="V494" s="187">
        <f t="shared" si="142"/>
        <v>0</v>
      </c>
      <c r="W494" s="187">
        <f t="shared" si="143"/>
        <v>0</v>
      </c>
      <c r="X494" s="13">
        <f t="shared" si="144"/>
        <v>0</v>
      </c>
      <c r="Y494" s="13" t="s">
        <v>29</v>
      </c>
      <c r="Z494" s="13">
        <v>45</v>
      </c>
      <c r="AA494" s="241">
        <f t="shared" si="145"/>
        <v>0</v>
      </c>
    </row>
    <row r="495" spans="1:27">
      <c r="A495" s="12">
        <v>492</v>
      </c>
      <c r="B495" s="166"/>
      <c r="C495" s="13"/>
      <c r="D495" s="187">
        <f t="shared" si="146"/>
        <v>0</v>
      </c>
      <c r="E495" s="187">
        <f t="shared" si="147"/>
        <v>0</v>
      </c>
      <c r="F495" s="187">
        <f t="shared" si="148"/>
        <v>0</v>
      </c>
      <c r="G495" s="166"/>
      <c r="H495" s="13"/>
      <c r="I495" s="187">
        <f t="shared" si="149"/>
        <v>0</v>
      </c>
      <c r="J495" s="187">
        <f t="shared" si="150"/>
        <v>0</v>
      </c>
      <c r="K495" s="187">
        <f t="shared" si="151"/>
        <v>0</v>
      </c>
      <c r="L495" s="166"/>
      <c r="M495" s="13"/>
      <c r="N495" s="187">
        <f t="shared" si="152"/>
        <v>0</v>
      </c>
      <c r="O495" s="187">
        <f t="shared" si="153"/>
        <v>0</v>
      </c>
      <c r="P495" s="187">
        <f t="shared" si="154"/>
        <v>0</v>
      </c>
      <c r="Q495" s="166"/>
      <c r="R495" s="13"/>
      <c r="S495" s="187">
        <f t="shared" si="155"/>
        <v>0</v>
      </c>
      <c r="T495" s="187">
        <f t="shared" si="156"/>
        <v>0</v>
      </c>
      <c r="U495" s="166"/>
      <c r="V495" s="187">
        <f t="shared" si="142"/>
        <v>0</v>
      </c>
      <c r="W495" s="187">
        <f t="shared" si="143"/>
        <v>0</v>
      </c>
      <c r="X495" s="13">
        <f t="shared" si="144"/>
        <v>0</v>
      </c>
      <c r="Y495" s="13" t="s">
        <v>29</v>
      </c>
      <c r="Z495" s="13">
        <v>45</v>
      </c>
      <c r="AA495" s="241">
        <f t="shared" si="145"/>
        <v>0</v>
      </c>
    </row>
    <row r="496" spans="1:27">
      <c r="A496" s="12">
        <v>493</v>
      </c>
      <c r="B496" s="166"/>
      <c r="C496" s="13"/>
      <c r="D496" s="187">
        <f t="shared" si="146"/>
        <v>0</v>
      </c>
      <c r="E496" s="187">
        <f t="shared" si="147"/>
        <v>0</v>
      </c>
      <c r="F496" s="187">
        <f t="shared" si="148"/>
        <v>0</v>
      </c>
      <c r="G496" s="166"/>
      <c r="H496" s="13"/>
      <c r="I496" s="187">
        <f t="shared" si="149"/>
        <v>0</v>
      </c>
      <c r="J496" s="187">
        <f t="shared" si="150"/>
        <v>0</v>
      </c>
      <c r="K496" s="187">
        <f t="shared" si="151"/>
        <v>0</v>
      </c>
      <c r="L496" s="166"/>
      <c r="M496" s="13"/>
      <c r="N496" s="187">
        <f t="shared" si="152"/>
        <v>0</v>
      </c>
      <c r="O496" s="187">
        <f t="shared" si="153"/>
        <v>0</v>
      </c>
      <c r="P496" s="187">
        <f t="shared" si="154"/>
        <v>0</v>
      </c>
      <c r="Q496" s="166"/>
      <c r="R496" s="13"/>
      <c r="S496" s="187">
        <f t="shared" si="155"/>
        <v>0</v>
      </c>
      <c r="T496" s="187">
        <f t="shared" si="156"/>
        <v>0</v>
      </c>
      <c r="U496" s="166"/>
      <c r="V496" s="187">
        <f t="shared" si="142"/>
        <v>0</v>
      </c>
      <c r="W496" s="187">
        <f t="shared" si="143"/>
        <v>0</v>
      </c>
      <c r="X496" s="13">
        <f t="shared" si="144"/>
        <v>0</v>
      </c>
      <c r="Y496" s="13" t="s">
        <v>29</v>
      </c>
      <c r="Z496" s="13">
        <v>45</v>
      </c>
      <c r="AA496" s="241">
        <f t="shared" si="145"/>
        <v>0</v>
      </c>
    </row>
    <row r="497" spans="1:27">
      <c r="A497" s="12">
        <v>494</v>
      </c>
      <c r="B497" s="166"/>
      <c r="C497" s="13"/>
      <c r="D497" s="187">
        <f t="shared" si="146"/>
        <v>0</v>
      </c>
      <c r="E497" s="187">
        <f t="shared" si="147"/>
        <v>0</v>
      </c>
      <c r="F497" s="187">
        <f t="shared" si="148"/>
        <v>0</v>
      </c>
      <c r="G497" s="166"/>
      <c r="H497" s="13"/>
      <c r="I497" s="187">
        <f t="shared" si="149"/>
        <v>0</v>
      </c>
      <c r="J497" s="187">
        <f t="shared" si="150"/>
        <v>0</v>
      </c>
      <c r="K497" s="187">
        <f t="shared" si="151"/>
        <v>0</v>
      </c>
      <c r="L497" s="166"/>
      <c r="M497" s="13"/>
      <c r="N497" s="187">
        <f t="shared" si="152"/>
        <v>0</v>
      </c>
      <c r="O497" s="187">
        <f t="shared" si="153"/>
        <v>0</v>
      </c>
      <c r="P497" s="187">
        <f t="shared" si="154"/>
        <v>0</v>
      </c>
      <c r="Q497" s="166"/>
      <c r="R497" s="13"/>
      <c r="S497" s="187">
        <f t="shared" si="155"/>
        <v>0</v>
      </c>
      <c r="T497" s="187">
        <f t="shared" si="156"/>
        <v>0</v>
      </c>
      <c r="U497" s="166"/>
      <c r="V497" s="187">
        <f t="shared" si="142"/>
        <v>0</v>
      </c>
      <c r="W497" s="187">
        <f t="shared" si="143"/>
        <v>0</v>
      </c>
      <c r="X497" s="13">
        <f t="shared" si="144"/>
        <v>0</v>
      </c>
      <c r="Y497" s="13" t="s">
        <v>29</v>
      </c>
      <c r="Z497" s="13">
        <v>45</v>
      </c>
      <c r="AA497" s="241">
        <f t="shared" si="145"/>
        <v>0</v>
      </c>
    </row>
    <row r="498" spans="1:27">
      <c r="A498" s="12">
        <v>495</v>
      </c>
      <c r="B498" s="166"/>
      <c r="C498" s="13"/>
      <c r="D498" s="187">
        <f t="shared" si="146"/>
        <v>0</v>
      </c>
      <c r="E498" s="187">
        <f t="shared" si="147"/>
        <v>0</v>
      </c>
      <c r="F498" s="187">
        <f t="shared" si="148"/>
        <v>0</v>
      </c>
      <c r="G498" s="166"/>
      <c r="H498" s="13"/>
      <c r="I498" s="187">
        <f t="shared" si="149"/>
        <v>0</v>
      </c>
      <c r="J498" s="187">
        <f t="shared" si="150"/>
        <v>0</v>
      </c>
      <c r="K498" s="187">
        <f t="shared" si="151"/>
        <v>0</v>
      </c>
      <c r="L498" s="166"/>
      <c r="M498" s="13"/>
      <c r="N498" s="187">
        <f t="shared" si="152"/>
        <v>0</v>
      </c>
      <c r="O498" s="187">
        <f t="shared" si="153"/>
        <v>0</v>
      </c>
      <c r="P498" s="187">
        <f t="shared" si="154"/>
        <v>0</v>
      </c>
      <c r="Q498" s="166"/>
      <c r="R498" s="13"/>
      <c r="S498" s="187">
        <f t="shared" si="155"/>
        <v>0</v>
      </c>
      <c r="T498" s="187">
        <f t="shared" si="156"/>
        <v>0</v>
      </c>
      <c r="U498" s="166"/>
      <c r="V498" s="187">
        <f t="shared" si="142"/>
        <v>0</v>
      </c>
      <c r="W498" s="187">
        <f t="shared" si="143"/>
        <v>0</v>
      </c>
      <c r="X498" s="13">
        <f t="shared" si="144"/>
        <v>0</v>
      </c>
      <c r="Y498" s="13" t="s">
        <v>29</v>
      </c>
      <c r="Z498" s="13">
        <v>45</v>
      </c>
      <c r="AA498" s="241">
        <f t="shared" si="145"/>
        <v>0</v>
      </c>
    </row>
    <row r="499" spans="1:27">
      <c r="A499" s="12">
        <v>496</v>
      </c>
      <c r="B499" s="166"/>
      <c r="C499" s="13"/>
      <c r="D499" s="187">
        <f t="shared" si="146"/>
        <v>0</v>
      </c>
      <c r="E499" s="187">
        <f t="shared" si="147"/>
        <v>0</v>
      </c>
      <c r="F499" s="187">
        <f t="shared" si="148"/>
        <v>0</v>
      </c>
      <c r="G499" s="166"/>
      <c r="H499" s="13"/>
      <c r="I499" s="187">
        <f t="shared" si="149"/>
        <v>0</v>
      </c>
      <c r="J499" s="187">
        <f t="shared" si="150"/>
        <v>0</v>
      </c>
      <c r="K499" s="187">
        <f t="shared" si="151"/>
        <v>0</v>
      </c>
      <c r="L499" s="166"/>
      <c r="M499" s="13"/>
      <c r="N499" s="187">
        <f t="shared" si="152"/>
        <v>0</v>
      </c>
      <c r="O499" s="187">
        <f t="shared" si="153"/>
        <v>0</v>
      </c>
      <c r="P499" s="187">
        <f t="shared" si="154"/>
        <v>0</v>
      </c>
      <c r="Q499" s="166"/>
      <c r="R499" s="13"/>
      <c r="S499" s="187">
        <f t="shared" si="155"/>
        <v>0</v>
      </c>
      <c r="T499" s="187">
        <f t="shared" si="156"/>
        <v>0</v>
      </c>
      <c r="U499" s="166"/>
      <c r="V499" s="187">
        <f t="shared" si="142"/>
        <v>0</v>
      </c>
      <c r="W499" s="187">
        <f t="shared" si="143"/>
        <v>0</v>
      </c>
      <c r="X499" s="13">
        <f t="shared" si="144"/>
        <v>0</v>
      </c>
      <c r="Y499" s="13" t="s">
        <v>29</v>
      </c>
      <c r="Z499" s="13">
        <v>45</v>
      </c>
      <c r="AA499" s="241">
        <f t="shared" si="145"/>
        <v>0</v>
      </c>
    </row>
    <row r="500" spans="1:27">
      <c r="A500" s="12">
        <v>497</v>
      </c>
      <c r="B500" s="166"/>
      <c r="C500" s="13"/>
      <c r="D500" s="187">
        <f t="shared" si="146"/>
        <v>0</v>
      </c>
      <c r="E500" s="187">
        <f t="shared" si="147"/>
        <v>0</v>
      </c>
      <c r="F500" s="187">
        <f t="shared" si="148"/>
        <v>0</v>
      </c>
      <c r="G500" s="166"/>
      <c r="H500" s="13"/>
      <c r="I500" s="187">
        <f t="shared" si="149"/>
        <v>0</v>
      </c>
      <c r="J500" s="187">
        <f t="shared" si="150"/>
        <v>0</v>
      </c>
      <c r="K500" s="187">
        <f t="shared" si="151"/>
        <v>0</v>
      </c>
      <c r="L500" s="166"/>
      <c r="M500" s="13"/>
      <c r="N500" s="187">
        <f t="shared" si="152"/>
        <v>0</v>
      </c>
      <c r="O500" s="187">
        <f t="shared" si="153"/>
        <v>0</v>
      </c>
      <c r="P500" s="187">
        <f t="shared" si="154"/>
        <v>0</v>
      </c>
      <c r="Q500" s="166"/>
      <c r="R500" s="13"/>
      <c r="S500" s="187">
        <f t="shared" si="155"/>
        <v>0</v>
      </c>
      <c r="T500" s="187">
        <f t="shared" si="156"/>
        <v>0</v>
      </c>
      <c r="U500" s="166"/>
      <c r="V500" s="187">
        <f t="shared" si="142"/>
        <v>0</v>
      </c>
      <c r="W500" s="187">
        <f t="shared" si="143"/>
        <v>0</v>
      </c>
      <c r="X500" s="13">
        <f t="shared" si="144"/>
        <v>0</v>
      </c>
      <c r="Y500" s="13" t="s">
        <v>29</v>
      </c>
      <c r="Z500" s="13">
        <v>45</v>
      </c>
      <c r="AA500" s="241">
        <f t="shared" si="145"/>
        <v>0</v>
      </c>
    </row>
    <row r="501" spans="1:27">
      <c r="A501" s="12">
        <v>498</v>
      </c>
      <c r="B501" s="166"/>
      <c r="C501" s="13"/>
      <c r="D501" s="187">
        <f t="shared" si="146"/>
        <v>0</v>
      </c>
      <c r="E501" s="187">
        <f t="shared" si="147"/>
        <v>0</v>
      </c>
      <c r="F501" s="187">
        <f t="shared" si="148"/>
        <v>0</v>
      </c>
      <c r="G501" s="166"/>
      <c r="H501" s="13"/>
      <c r="I501" s="187">
        <f t="shared" si="149"/>
        <v>0</v>
      </c>
      <c r="J501" s="187">
        <f t="shared" si="150"/>
        <v>0</v>
      </c>
      <c r="K501" s="187">
        <f t="shared" si="151"/>
        <v>0</v>
      </c>
      <c r="L501" s="166"/>
      <c r="M501" s="13"/>
      <c r="N501" s="187">
        <f t="shared" si="152"/>
        <v>0</v>
      </c>
      <c r="O501" s="187">
        <f t="shared" si="153"/>
        <v>0</v>
      </c>
      <c r="P501" s="187">
        <f t="shared" si="154"/>
        <v>0</v>
      </c>
      <c r="Q501" s="166"/>
      <c r="R501" s="13"/>
      <c r="S501" s="187">
        <f t="shared" si="155"/>
        <v>0</v>
      </c>
      <c r="T501" s="187">
        <f t="shared" si="156"/>
        <v>0</v>
      </c>
      <c r="U501" s="166"/>
      <c r="V501" s="187">
        <f t="shared" si="142"/>
        <v>0</v>
      </c>
      <c r="W501" s="187">
        <f t="shared" si="143"/>
        <v>0</v>
      </c>
      <c r="X501" s="13">
        <f t="shared" si="144"/>
        <v>0</v>
      </c>
      <c r="Y501" s="13" t="s">
        <v>29</v>
      </c>
      <c r="Z501" s="13">
        <v>45</v>
      </c>
      <c r="AA501" s="241">
        <f t="shared" si="145"/>
        <v>0</v>
      </c>
    </row>
    <row r="502" spans="1:27">
      <c r="A502" s="12">
        <v>499</v>
      </c>
      <c r="B502" s="166"/>
      <c r="C502" s="13"/>
      <c r="D502" s="187">
        <f t="shared" si="146"/>
        <v>0</v>
      </c>
      <c r="E502" s="187">
        <f t="shared" si="147"/>
        <v>0</v>
      </c>
      <c r="F502" s="187">
        <f t="shared" si="148"/>
        <v>0</v>
      </c>
      <c r="G502" s="166"/>
      <c r="H502" s="13"/>
      <c r="I502" s="187">
        <f t="shared" si="149"/>
        <v>0</v>
      </c>
      <c r="J502" s="187">
        <f t="shared" si="150"/>
        <v>0</v>
      </c>
      <c r="K502" s="187">
        <f t="shared" si="151"/>
        <v>0</v>
      </c>
      <c r="L502" s="166"/>
      <c r="M502" s="13"/>
      <c r="N502" s="187">
        <f t="shared" si="152"/>
        <v>0</v>
      </c>
      <c r="O502" s="187">
        <f t="shared" si="153"/>
        <v>0</v>
      </c>
      <c r="P502" s="187">
        <f t="shared" si="154"/>
        <v>0</v>
      </c>
      <c r="Q502" s="166"/>
      <c r="R502" s="13"/>
      <c r="S502" s="187">
        <f t="shared" si="155"/>
        <v>0</v>
      </c>
      <c r="T502" s="187">
        <f t="shared" si="156"/>
        <v>0</v>
      </c>
      <c r="U502" s="166"/>
      <c r="V502" s="187">
        <f t="shared" si="142"/>
        <v>0</v>
      </c>
      <c r="W502" s="187">
        <f t="shared" si="143"/>
        <v>0</v>
      </c>
      <c r="X502" s="13">
        <f t="shared" si="144"/>
        <v>0</v>
      </c>
      <c r="Y502" s="13" t="s">
        <v>29</v>
      </c>
      <c r="Z502" s="13">
        <v>45</v>
      </c>
      <c r="AA502" s="241">
        <f t="shared" si="145"/>
        <v>0</v>
      </c>
    </row>
    <row r="503" spans="1:27">
      <c r="A503" s="12">
        <v>500</v>
      </c>
      <c r="B503" s="166"/>
      <c r="C503" s="13"/>
      <c r="D503" s="187">
        <f t="shared" si="146"/>
        <v>0</v>
      </c>
      <c r="E503" s="187">
        <f t="shared" si="147"/>
        <v>0</v>
      </c>
      <c r="F503" s="187">
        <f t="shared" si="148"/>
        <v>0</v>
      </c>
      <c r="G503" s="166"/>
      <c r="H503" s="13"/>
      <c r="I503" s="187">
        <f t="shared" si="149"/>
        <v>0</v>
      </c>
      <c r="J503" s="187">
        <f t="shared" si="150"/>
        <v>0</v>
      </c>
      <c r="K503" s="187">
        <f t="shared" si="151"/>
        <v>0</v>
      </c>
      <c r="L503" s="166"/>
      <c r="M503" s="13"/>
      <c r="N503" s="187">
        <f t="shared" si="152"/>
        <v>0</v>
      </c>
      <c r="O503" s="187">
        <f t="shared" si="153"/>
        <v>0</v>
      </c>
      <c r="P503" s="187">
        <f t="shared" si="154"/>
        <v>0</v>
      </c>
      <c r="Q503" s="166"/>
      <c r="R503" s="13"/>
      <c r="S503" s="187">
        <f t="shared" si="155"/>
        <v>0</v>
      </c>
      <c r="T503" s="187">
        <f t="shared" si="156"/>
        <v>0</v>
      </c>
      <c r="U503" s="166"/>
      <c r="V503" s="187">
        <f t="shared" si="142"/>
        <v>0</v>
      </c>
      <c r="W503" s="187">
        <f t="shared" si="143"/>
        <v>0</v>
      </c>
      <c r="X503" s="13">
        <f t="shared" si="144"/>
        <v>0</v>
      </c>
      <c r="Y503" s="13" t="s">
        <v>29</v>
      </c>
      <c r="Z503" s="13">
        <v>45</v>
      </c>
      <c r="AA503" s="241">
        <f t="shared" si="145"/>
        <v>0</v>
      </c>
    </row>
    <row r="504" spans="1:27">
      <c r="A504" s="12">
        <v>501</v>
      </c>
      <c r="B504" s="166"/>
      <c r="C504" s="13"/>
      <c r="D504" s="187">
        <f t="shared" si="146"/>
        <v>0</v>
      </c>
      <c r="E504" s="187">
        <f t="shared" si="147"/>
        <v>0</v>
      </c>
      <c r="F504" s="187">
        <f t="shared" si="148"/>
        <v>0</v>
      </c>
      <c r="G504" s="166"/>
      <c r="H504" s="13"/>
      <c r="I504" s="187">
        <f t="shared" si="149"/>
        <v>0</v>
      </c>
      <c r="J504" s="187">
        <f t="shared" si="150"/>
        <v>0</v>
      </c>
      <c r="K504" s="187">
        <f t="shared" si="151"/>
        <v>0</v>
      </c>
      <c r="L504" s="166"/>
      <c r="M504" s="13"/>
      <c r="N504" s="187">
        <f t="shared" si="152"/>
        <v>0</v>
      </c>
      <c r="O504" s="187">
        <f t="shared" si="153"/>
        <v>0</v>
      </c>
      <c r="P504" s="187">
        <f t="shared" si="154"/>
        <v>0</v>
      </c>
      <c r="Q504" s="166"/>
      <c r="R504" s="13"/>
      <c r="S504" s="187">
        <f t="shared" si="155"/>
        <v>0</v>
      </c>
      <c r="T504" s="187">
        <f t="shared" si="156"/>
        <v>0</v>
      </c>
      <c r="U504" s="166"/>
      <c r="V504" s="187">
        <f t="shared" si="142"/>
        <v>0</v>
      </c>
      <c r="W504" s="187">
        <f t="shared" si="143"/>
        <v>0</v>
      </c>
      <c r="X504" s="13">
        <f t="shared" si="144"/>
        <v>0</v>
      </c>
      <c r="Y504" s="13" t="s">
        <v>29</v>
      </c>
      <c r="Z504" s="13">
        <v>45</v>
      </c>
      <c r="AA504" s="241">
        <f t="shared" si="145"/>
        <v>0</v>
      </c>
    </row>
    <row r="505" spans="1:27">
      <c r="A505" s="12">
        <v>502</v>
      </c>
      <c r="B505" s="166"/>
      <c r="C505" s="13"/>
      <c r="D505" s="187">
        <f t="shared" si="146"/>
        <v>0</v>
      </c>
      <c r="E505" s="187">
        <f t="shared" si="147"/>
        <v>0</v>
      </c>
      <c r="F505" s="187">
        <f t="shared" si="148"/>
        <v>0</v>
      </c>
      <c r="G505" s="166"/>
      <c r="H505" s="13"/>
      <c r="I505" s="187">
        <f t="shared" si="149"/>
        <v>0</v>
      </c>
      <c r="J505" s="187">
        <f t="shared" si="150"/>
        <v>0</v>
      </c>
      <c r="K505" s="187">
        <f t="shared" si="151"/>
        <v>0</v>
      </c>
      <c r="L505" s="166"/>
      <c r="M505" s="13"/>
      <c r="N505" s="187">
        <f t="shared" si="152"/>
        <v>0</v>
      </c>
      <c r="O505" s="187">
        <f t="shared" si="153"/>
        <v>0</v>
      </c>
      <c r="P505" s="187">
        <f t="shared" si="154"/>
        <v>0</v>
      </c>
      <c r="Q505" s="166"/>
      <c r="R505" s="13"/>
      <c r="S505" s="187">
        <f t="shared" si="155"/>
        <v>0</v>
      </c>
      <c r="T505" s="187">
        <f t="shared" si="156"/>
        <v>0</v>
      </c>
      <c r="U505" s="166"/>
      <c r="V505" s="187">
        <f t="shared" si="142"/>
        <v>0</v>
      </c>
      <c r="W505" s="187">
        <f t="shared" si="143"/>
        <v>0</v>
      </c>
      <c r="X505" s="13">
        <f t="shared" si="144"/>
        <v>0</v>
      </c>
      <c r="Y505" s="13" t="s">
        <v>29</v>
      </c>
      <c r="Z505" s="13">
        <v>45</v>
      </c>
      <c r="AA505" s="241">
        <f t="shared" si="145"/>
        <v>0</v>
      </c>
    </row>
    <row r="506" spans="1:27">
      <c r="A506" s="12">
        <v>503</v>
      </c>
      <c r="B506" s="166"/>
      <c r="C506" s="13"/>
      <c r="D506" s="187">
        <f t="shared" si="146"/>
        <v>0</v>
      </c>
      <c r="E506" s="187">
        <f t="shared" si="147"/>
        <v>0</v>
      </c>
      <c r="F506" s="187">
        <f t="shared" si="148"/>
        <v>0</v>
      </c>
      <c r="G506" s="166"/>
      <c r="H506" s="13"/>
      <c r="I506" s="187">
        <f t="shared" si="149"/>
        <v>0</v>
      </c>
      <c r="J506" s="187">
        <f t="shared" si="150"/>
        <v>0</v>
      </c>
      <c r="K506" s="187">
        <f t="shared" si="151"/>
        <v>0</v>
      </c>
      <c r="L506" s="166"/>
      <c r="M506" s="13"/>
      <c r="N506" s="187">
        <f t="shared" si="152"/>
        <v>0</v>
      </c>
      <c r="O506" s="187">
        <f t="shared" si="153"/>
        <v>0</v>
      </c>
      <c r="P506" s="187">
        <f t="shared" si="154"/>
        <v>0</v>
      </c>
      <c r="Q506" s="166"/>
      <c r="R506" s="13"/>
      <c r="S506" s="187">
        <f t="shared" si="155"/>
        <v>0</v>
      </c>
      <c r="T506" s="187">
        <f t="shared" si="156"/>
        <v>0</v>
      </c>
      <c r="U506" s="166"/>
      <c r="V506" s="187">
        <f t="shared" si="142"/>
        <v>0</v>
      </c>
      <c r="W506" s="187">
        <f t="shared" si="143"/>
        <v>0</v>
      </c>
      <c r="X506" s="13">
        <f t="shared" si="144"/>
        <v>0</v>
      </c>
      <c r="Y506" s="13" t="s">
        <v>29</v>
      </c>
      <c r="Z506" s="13">
        <v>45</v>
      </c>
      <c r="AA506" s="241">
        <f t="shared" si="145"/>
        <v>0</v>
      </c>
    </row>
    <row r="507" spans="1:27">
      <c r="A507" s="12">
        <v>504</v>
      </c>
      <c r="B507" s="166"/>
      <c r="C507" s="13"/>
      <c r="D507" s="187">
        <f t="shared" si="146"/>
        <v>0</v>
      </c>
      <c r="E507" s="187">
        <f t="shared" si="147"/>
        <v>0</v>
      </c>
      <c r="F507" s="187">
        <f t="shared" si="148"/>
        <v>0</v>
      </c>
      <c r="G507" s="166"/>
      <c r="H507" s="13"/>
      <c r="I507" s="187">
        <f t="shared" si="149"/>
        <v>0</v>
      </c>
      <c r="J507" s="187">
        <f t="shared" si="150"/>
        <v>0</v>
      </c>
      <c r="K507" s="187">
        <f t="shared" si="151"/>
        <v>0</v>
      </c>
      <c r="L507" s="166"/>
      <c r="M507" s="13"/>
      <c r="N507" s="187">
        <f t="shared" si="152"/>
        <v>0</v>
      </c>
      <c r="O507" s="187">
        <f t="shared" si="153"/>
        <v>0</v>
      </c>
      <c r="P507" s="187">
        <f t="shared" si="154"/>
        <v>0</v>
      </c>
      <c r="Q507" s="166"/>
      <c r="R507" s="13"/>
      <c r="S507" s="187">
        <f t="shared" si="155"/>
        <v>0</v>
      </c>
      <c r="T507" s="187">
        <f t="shared" si="156"/>
        <v>0</v>
      </c>
      <c r="U507" s="166"/>
      <c r="V507" s="187">
        <f t="shared" si="142"/>
        <v>0</v>
      </c>
      <c r="W507" s="187">
        <f t="shared" si="143"/>
        <v>0</v>
      </c>
      <c r="X507" s="13">
        <f t="shared" si="144"/>
        <v>0</v>
      </c>
      <c r="Y507" s="13" t="s">
        <v>29</v>
      </c>
      <c r="Z507" s="13">
        <v>45</v>
      </c>
      <c r="AA507" s="241">
        <f t="shared" si="145"/>
        <v>0</v>
      </c>
    </row>
    <row r="508" spans="1:27">
      <c r="A508" s="12">
        <v>505</v>
      </c>
      <c r="B508" s="166"/>
      <c r="C508" s="13"/>
      <c r="D508" s="187">
        <f t="shared" si="146"/>
        <v>0</v>
      </c>
      <c r="E508" s="187">
        <f t="shared" si="147"/>
        <v>0</v>
      </c>
      <c r="F508" s="187">
        <f t="shared" si="148"/>
        <v>0</v>
      </c>
      <c r="G508" s="166"/>
      <c r="H508" s="13"/>
      <c r="I508" s="187">
        <f t="shared" si="149"/>
        <v>0</v>
      </c>
      <c r="J508" s="187">
        <f t="shared" si="150"/>
        <v>0</v>
      </c>
      <c r="K508" s="187">
        <f t="shared" si="151"/>
        <v>0</v>
      </c>
      <c r="L508" s="166"/>
      <c r="M508" s="13"/>
      <c r="N508" s="187">
        <f t="shared" si="152"/>
        <v>0</v>
      </c>
      <c r="O508" s="187">
        <f t="shared" si="153"/>
        <v>0</v>
      </c>
      <c r="P508" s="187">
        <f t="shared" si="154"/>
        <v>0</v>
      </c>
      <c r="Q508" s="166"/>
      <c r="R508" s="13"/>
      <c r="S508" s="187">
        <f t="shared" si="155"/>
        <v>0</v>
      </c>
      <c r="T508" s="187">
        <f t="shared" si="156"/>
        <v>0</v>
      </c>
      <c r="U508" s="166"/>
      <c r="V508" s="187">
        <f t="shared" si="142"/>
        <v>0</v>
      </c>
      <c r="W508" s="187">
        <f t="shared" si="143"/>
        <v>0</v>
      </c>
      <c r="X508" s="13">
        <f t="shared" si="144"/>
        <v>0</v>
      </c>
      <c r="Y508" s="13" t="s">
        <v>29</v>
      </c>
      <c r="Z508" s="13">
        <v>45</v>
      </c>
      <c r="AA508" s="241">
        <f t="shared" si="145"/>
        <v>0</v>
      </c>
    </row>
    <row r="509" spans="1:27">
      <c r="A509" s="12">
        <v>506</v>
      </c>
      <c r="B509" s="166"/>
      <c r="C509" s="13"/>
      <c r="D509" s="187">
        <f t="shared" si="146"/>
        <v>0</v>
      </c>
      <c r="E509" s="187">
        <f t="shared" si="147"/>
        <v>0</v>
      </c>
      <c r="F509" s="187">
        <f t="shared" si="148"/>
        <v>0</v>
      </c>
      <c r="G509" s="166"/>
      <c r="H509" s="13"/>
      <c r="I509" s="187">
        <f t="shared" si="149"/>
        <v>0</v>
      </c>
      <c r="J509" s="187">
        <f t="shared" si="150"/>
        <v>0</v>
      </c>
      <c r="K509" s="187">
        <f t="shared" si="151"/>
        <v>0</v>
      </c>
      <c r="L509" s="166"/>
      <c r="M509" s="13"/>
      <c r="N509" s="187">
        <f t="shared" si="152"/>
        <v>0</v>
      </c>
      <c r="O509" s="187">
        <f t="shared" si="153"/>
        <v>0</v>
      </c>
      <c r="P509" s="187">
        <f t="shared" si="154"/>
        <v>0</v>
      </c>
      <c r="Q509" s="166"/>
      <c r="R509" s="13"/>
      <c r="S509" s="187">
        <f t="shared" si="155"/>
        <v>0</v>
      </c>
      <c r="T509" s="187">
        <f t="shared" si="156"/>
        <v>0</v>
      </c>
      <c r="U509" s="166"/>
      <c r="V509" s="187">
        <f t="shared" si="142"/>
        <v>0</v>
      </c>
      <c r="W509" s="187">
        <f t="shared" si="143"/>
        <v>0</v>
      </c>
      <c r="X509" s="13">
        <f t="shared" si="144"/>
        <v>0</v>
      </c>
      <c r="Y509" s="13" t="s">
        <v>29</v>
      </c>
      <c r="Z509" s="13">
        <v>45</v>
      </c>
      <c r="AA509" s="241">
        <f t="shared" si="145"/>
        <v>0</v>
      </c>
    </row>
    <row r="510" spans="1:27">
      <c r="A510" s="12">
        <v>507</v>
      </c>
      <c r="B510" s="166"/>
      <c r="C510" s="13"/>
      <c r="D510" s="187">
        <f t="shared" si="146"/>
        <v>0</v>
      </c>
      <c r="E510" s="187">
        <f t="shared" si="147"/>
        <v>0</v>
      </c>
      <c r="F510" s="187">
        <f t="shared" si="148"/>
        <v>0</v>
      </c>
      <c r="G510" s="166"/>
      <c r="H510" s="13"/>
      <c r="I510" s="187">
        <f t="shared" si="149"/>
        <v>0</v>
      </c>
      <c r="J510" s="187">
        <f t="shared" si="150"/>
        <v>0</v>
      </c>
      <c r="K510" s="187">
        <f t="shared" si="151"/>
        <v>0</v>
      </c>
      <c r="L510" s="166"/>
      <c r="M510" s="13"/>
      <c r="N510" s="187">
        <f t="shared" si="152"/>
        <v>0</v>
      </c>
      <c r="O510" s="187">
        <f t="shared" si="153"/>
        <v>0</v>
      </c>
      <c r="P510" s="187">
        <f t="shared" si="154"/>
        <v>0</v>
      </c>
      <c r="Q510" s="166"/>
      <c r="R510" s="13"/>
      <c r="S510" s="187">
        <f t="shared" si="155"/>
        <v>0</v>
      </c>
      <c r="T510" s="187">
        <f t="shared" si="156"/>
        <v>0</v>
      </c>
      <c r="U510" s="166"/>
      <c r="V510" s="187">
        <f t="shared" si="142"/>
        <v>0</v>
      </c>
      <c r="W510" s="187">
        <f t="shared" si="143"/>
        <v>0</v>
      </c>
      <c r="X510" s="13">
        <f t="shared" si="144"/>
        <v>0</v>
      </c>
      <c r="Y510" s="13" t="s">
        <v>29</v>
      </c>
      <c r="Z510" s="13">
        <v>45</v>
      </c>
      <c r="AA510" s="241">
        <f t="shared" si="145"/>
        <v>0</v>
      </c>
    </row>
    <row r="511" spans="1:27">
      <c r="A511" s="12">
        <v>508</v>
      </c>
      <c r="B511" s="166"/>
      <c r="C511" s="13"/>
      <c r="D511" s="187">
        <f t="shared" si="146"/>
        <v>0</v>
      </c>
      <c r="E511" s="187">
        <f t="shared" si="147"/>
        <v>0</v>
      </c>
      <c r="F511" s="187">
        <f t="shared" si="148"/>
        <v>0</v>
      </c>
      <c r="G511" s="166"/>
      <c r="H511" s="13"/>
      <c r="I511" s="187">
        <f t="shared" si="149"/>
        <v>0</v>
      </c>
      <c r="J511" s="187">
        <f t="shared" si="150"/>
        <v>0</v>
      </c>
      <c r="K511" s="187">
        <f t="shared" si="151"/>
        <v>0</v>
      </c>
      <c r="L511" s="166"/>
      <c r="M511" s="13"/>
      <c r="N511" s="187">
        <f t="shared" si="152"/>
        <v>0</v>
      </c>
      <c r="O511" s="187">
        <f t="shared" si="153"/>
        <v>0</v>
      </c>
      <c r="P511" s="187">
        <f t="shared" si="154"/>
        <v>0</v>
      </c>
      <c r="Q511" s="166"/>
      <c r="R511" s="13"/>
      <c r="S511" s="187">
        <f t="shared" si="155"/>
        <v>0</v>
      </c>
      <c r="T511" s="187">
        <f t="shared" si="156"/>
        <v>0</v>
      </c>
      <c r="U511" s="166"/>
      <c r="V511" s="187">
        <f t="shared" si="142"/>
        <v>0</v>
      </c>
      <c r="W511" s="187">
        <f t="shared" si="143"/>
        <v>0</v>
      </c>
      <c r="X511" s="13">
        <f t="shared" si="144"/>
        <v>0</v>
      </c>
      <c r="Y511" s="13" t="s">
        <v>29</v>
      </c>
      <c r="Z511" s="13">
        <v>45</v>
      </c>
      <c r="AA511" s="241">
        <f t="shared" si="145"/>
        <v>0</v>
      </c>
    </row>
    <row r="512" spans="1:27">
      <c r="A512" s="12">
        <v>509</v>
      </c>
      <c r="B512" s="166"/>
      <c r="C512" s="13"/>
      <c r="D512" s="187">
        <f t="shared" si="146"/>
        <v>0</v>
      </c>
      <c r="E512" s="187">
        <f t="shared" si="147"/>
        <v>0</v>
      </c>
      <c r="F512" s="187">
        <f t="shared" si="148"/>
        <v>0</v>
      </c>
      <c r="G512" s="166"/>
      <c r="H512" s="13"/>
      <c r="I512" s="187">
        <f t="shared" si="149"/>
        <v>0</v>
      </c>
      <c r="J512" s="187">
        <f t="shared" si="150"/>
        <v>0</v>
      </c>
      <c r="K512" s="187">
        <f t="shared" si="151"/>
        <v>0</v>
      </c>
      <c r="L512" s="166"/>
      <c r="M512" s="13"/>
      <c r="N512" s="187">
        <f t="shared" si="152"/>
        <v>0</v>
      </c>
      <c r="O512" s="187">
        <f t="shared" si="153"/>
        <v>0</v>
      </c>
      <c r="P512" s="187">
        <f t="shared" si="154"/>
        <v>0</v>
      </c>
      <c r="Q512" s="166"/>
      <c r="R512" s="13"/>
      <c r="S512" s="187">
        <f t="shared" si="155"/>
        <v>0</v>
      </c>
      <c r="T512" s="187">
        <f t="shared" si="156"/>
        <v>0</v>
      </c>
      <c r="U512" s="166"/>
      <c r="V512" s="187">
        <f t="shared" si="142"/>
        <v>0</v>
      </c>
      <c r="W512" s="187">
        <f t="shared" si="143"/>
        <v>0</v>
      </c>
      <c r="X512" s="13">
        <f t="shared" si="144"/>
        <v>0</v>
      </c>
      <c r="Y512" s="13" t="s">
        <v>29</v>
      </c>
      <c r="Z512" s="13">
        <v>45</v>
      </c>
      <c r="AA512" s="241">
        <f t="shared" si="145"/>
        <v>0</v>
      </c>
    </row>
    <row r="513" spans="1:27">
      <c r="A513" s="12">
        <v>510</v>
      </c>
      <c r="B513" s="166"/>
      <c r="C513" s="13"/>
      <c r="D513" s="187">
        <f t="shared" si="146"/>
        <v>0</v>
      </c>
      <c r="E513" s="187">
        <f t="shared" si="147"/>
        <v>0</v>
      </c>
      <c r="F513" s="187">
        <f t="shared" si="148"/>
        <v>0</v>
      </c>
      <c r="G513" s="166"/>
      <c r="H513" s="13"/>
      <c r="I513" s="187">
        <f t="shared" si="149"/>
        <v>0</v>
      </c>
      <c r="J513" s="187">
        <f t="shared" si="150"/>
        <v>0</v>
      </c>
      <c r="K513" s="187">
        <f t="shared" si="151"/>
        <v>0</v>
      </c>
      <c r="L513" s="166"/>
      <c r="M513" s="13"/>
      <c r="N513" s="187">
        <f t="shared" si="152"/>
        <v>0</v>
      </c>
      <c r="O513" s="187">
        <f t="shared" si="153"/>
        <v>0</v>
      </c>
      <c r="P513" s="187">
        <f t="shared" si="154"/>
        <v>0</v>
      </c>
      <c r="Q513" s="166"/>
      <c r="R513" s="13"/>
      <c r="S513" s="187">
        <f t="shared" si="155"/>
        <v>0</v>
      </c>
      <c r="T513" s="187">
        <f t="shared" si="156"/>
        <v>0</v>
      </c>
      <c r="U513" s="166"/>
      <c r="V513" s="187">
        <f t="shared" si="142"/>
        <v>0</v>
      </c>
      <c r="W513" s="187">
        <f t="shared" si="143"/>
        <v>0</v>
      </c>
      <c r="X513" s="13">
        <f t="shared" si="144"/>
        <v>0</v>
      </c>
      <c r="Y513" s="13" t="s">
        <v>29</v>
      </c>
      <c r="Z513" s="13">
        <v>45</v>
      </c>
      <c r="AA513" s="241">
        <f t="shared" si="145"/>
        <v>0</v>
      </c>
    </row>
    <row r="514" spans="1:27">
      <c r="A514" s="12">
        <v>511</v>
      </c>
      <c r="B514" s="166"/>
      <c r="C514" s="13"/>
      <c r="D514" s="187">
        <f t="shared" si="146"/>
        <v>0</v>
      </c>
      <c r="E514" s="187">
        <f t="shared" si="147"/>
        <v>0</v>
      </c>
      <c r="F514" s="187">
        <f t="shared" si="148"/>
        <v>0</v>
      </c>
      <c r="G514" s="166"/>
      <c r="H514" s="13"/>
      <c r="I514" s="187">
        <f t="shared" si="149"/>
        <v>0</v>
      </c>
      <c r="J514" s="187">
        <f t="shared" si="150"/>
        <v>0</v>
      </c>
      <c r="K514" s="187">
        <f t="shared" si="151"/>
        <v>0</v>
      </c>
      <c r="L514" s="166"/>
      <c r="M514" s="13"/>
      <c r="N514" s="187">
        <f t="shared" si="152"/>
        <v>0</v>
      </c>
      <c r="O514" s="187">
        <f t="shared" si="153"/>
        <v>0</v>
      </c>
      <c r="P514" s="187">
        <f t="shared" si="154"/>
        <v>0</v>
      </c>
      <c r="Q514" s="166"/>
      <c r="R514" s="13"/>
      <c r="S514" s="187">
        <f t="shared" si="155"/>
        <v>0</v>
      </c>
      <c r="T514" s="187">
        <f t="shared" si="156"/>
        <v>0</v>
      </c>
      <c r="U514" s="166"/>
      <c r="V514" s="187">
        <f t="shared" si="142"/>
        <v>0</v>
      </c>
      <c r="W514" s="187">
        <f t="shared" si="143"/>
        <v>0</v>
      </c>
      <c r="X514" s="13">
        <f t="shared" si="144"/>
        <v>0</v>
      </c>
      <c r="Y514" s="13" t="s">
        <v>29</v>
      </c>
      <c r="Z514" s="13">
        <v>45</v>
      </c>
      <c r="AA514" s="241">
        <f t="shared" si="145"/>
        <v>0</v>
      </c>
    </row>
    <row r="515" spans="1:27">
      <c r="A515" s="12">
        <v>512</v>
      </c>
      <c r="B515" s="166"/>
      <c r="C515" s="13"/>
      <c r="D515" s="187">
        <f t="shared" si="146"/>
        <v>0</v>
      </c>
      <c r="E515" s="187">
        <f t="shared" si="147"/>
        <v>0</v>
      </c>
      <c r="F515" s="187">
        <f t="shared" si="148"/>
        <v>0</v>
      </c>
      <c r="G515" s="166"/>
      <c r="H515" s="13"/>
      <c r="I515" s="187">
        <f t="shared" si="149"/>
        <v>0</v>
      </c>
      <c r="J515" s="187">
        <f t="shared" si="150"/>
        <v>0</v>
      </c>
      <c r="K515" s="187">
        <f t="shared" si="151"/>
        <v>0</v>
      </c>
      <c r="L515" s="166"/>
      <c r="M515" s="13"/>
      <c r="N515" s="187">
        <f t="shared" si="152"/>
        <v>0</v>
      </c>
      <c r="O515" s="187">
        <f t="shared" si="153"/>
        <v>0</v>
      </c>
      <c r="P515" s="187">
        <f t="shared" si="154"/>
        <v>0</v>
      </c>
      <c r="Q515" s="166"/>
      <c r="R515" s="13"/>
      <c r="S515" s="187">
        <f t="shared" si="155"/>
        <v>0</v>
      </c>
      <c r="T515" s="187">
        <f t="shared" si="156"/>
        <v>0</v>
      </c>
      <c r="U515" s="166"/>
      <c r="V515" s="187">
        <f t="shared" si="142"/>
        <v>0</v>
      </c>
      <c r="W515" s="187">
        <f t="shared" si="143"/>
        <v>0</v>
      </c>
      <c r="X515" s="13">
        <f t="shared" si="144"/>
        <v>0</v>
      </c>
      <c r="Y515" s="13" t="s">
        <v>29</v>
      </c>
      <c r="Z515" s="13">
        <v>45</v>
      </c>
      <c r="AA515" s="241">
        <f t="shared" si="145"/>
        <v>0</v>
      </c>
    </row>
    <row r="516" spans="1:27">
      <c r="A516" s="12">
        <v>513</v>
      </c>
      <c r="B516" s="166"/>
      <c r="C516" s="13"/>
      <c r="D516" s="187">
        <f t="shared" si="146"/>
        <v>0</v>
      </c>
      <c r="E516" s="187">
        <f t="shared" si="147"/>
        <v>0</v>
      </c>
      <c r="F516" s="187">
        <f t="shared" si="148"/>
        <v>0</v>
      </c>
      <c r="G516" s="166"/>
      <c r="H516" s="13"/>
      <c r="I516" s="187">
        <f t="shared" si="149"/>
        <v>0</v>
      </c>
      <c r="J516" s="187">
        <f t="shared" si="150"/>
        <v>0</v>
      </c>
      <c r="K516" s="187">
        <f t="shared" si="151"/>
        <v>0</v>
      </c>
      <c r="L516" s="166"/>
      <c r="M516" s="13"/>
      <c r="N516" s="187">
        <f t="shared" si="152"/>
        <v>0</v>
      </c>
      <c r="O516" s="187">
        <f t="shared" si="153"/>
        <v>0</v>
      </c>
      <c r="P516" s="187">
        <f t="shared" si="154"/>
        <v>0</v>
      </c>
      <c r="Q516" s="166"/>
      <c r="R516" s="13"/>
      <c r="S516" s="187">
        <f t="shared" si="155"/>
        <v>0</v>
      </c>
      <c r="T516" s="187">
        <f t="shared" si="156"/>
        <v>0</v>
      </c>
      <c r="U516" s="166"/>
      <c r="V516" s="187">
        <f t="shared" ref="V516:V579" si="157">IF(U516="Oui",-35,)</f>
        <v>0</v>
      </c>
      <c r="W516" s="187">
        <f t="shared" si="143"/>
        <v>0</v>
      </c>
      <c r="X516" s="13">
        <f t="shared" si="144"/>
        <v>0</v>
      </c>
      <c r="Y516" s="13" t="s">
        <v>29</v>
      </c>
      <c r="Z516" s="13">
        <v>45</v>
      </c>
      <c r="AA516" s="241">
        <f t="shared" si="145"/>
        <v>0</v>
      </c>
    </row>
    <row r="517" spans="1:27">
      <c r="A517" s="12">
        <v>514</v>
      </c>
      <c r="B517" s="166"/>
      <c r="C517" s="13"/>
      <c r="D517" s="187">
        <f t="shared" si="146"/>
        <v>0</v>
      </c>
      <c r="E517" s="187">
        <f t="shared" si="147"/>
        <v>0</v>
      </c>
      <c r="F517" s="187">
        <f t="shared" si="148"/>
        <v>0</v>
      </c>
      <c r="G517" s="166"/>
      <c r="H517" s="13"/>
      <c r="I517" s="187">
        <f t="shared" si="149"/>
        <v>0</v>
      </c>
      <c r="J517" s="187">
        <f t="shared" si="150"/>
        <v>0</v>
      </c>
      <c r="K517" s="187">
        <f t="shared" si="151"/>
        <v>0</v>
      </c>
      <c r="L517" s="166"/>
      <c r="M517" s="13"/>
      <c r="N517" s="187">
        <f t="shared" si="152"/>
        <v>0</v>
      </c>
      <c r="O517" s="187">
        <f t="shared" si="153"/>
        <v>0</v>
      </c>
      <c r="P517" s="187">
        <f t="shared" si="154"/>
        <v>0</v>
      </c>
      <c r="Q517" s="166"/>
      <c r="R517" s="13"/>
      <c r="S517" s="187">
        <f t="shared" si="155"/>
        <v>0</v>
      </c>
      <c r="T517" s="187">
        <f t="shared" si="156"/>
        <v>0</v>
      </c>
      <c r="U517" s="166"/>
      <c r="V517" s="187">
        <f t="shared" si="157"/>
        <v>0</v>
      </c>
      <c r="W517" s="187">
        <f t="shared" si="143"/>
        <v>0</v>
      </c>
      <c r="X517" s="13">
        <f t="shared" si="144"/>
        <v>0</v>
      </c>
      <c r="Y517" s="13" t="s">
        <v>29</v>
      </c>
      <c r="Z517" s="13">
        <v>45</v>
      </c>
      <c r="AA517" s="241">
        <f t="shared" si="145"/>
        <v>0</v>
      </c>
    </row>
    <row r="518" spans="1:27">
      <c r="A518" s="12">
        <v>515</v>
      </c>
      <c r="B518" s="166"/>
      <c r="C518" s="13"/>
      <c r="D518" s="187">
        <f t="shared" si="146"/>
        <v>0</v>
      </c>
      <c r="E518" s="187">
        <f t="shared" si="147"/>
        <v>0</v>
      </c>
      <c r="F518" s="187">
        <f t="shared" si="148"/>
        <v>0</v>
      </c>
      <c r="G518" s="166"/>
      <c r="H518" s="13"/>
      <c r="I518" s="187">
        <f t="shared" si="149"/>
        <v>0</v>
      </c>
      <c r="J518" s="187">
        <f t="shared" si="150"/>
        <v>0</v>
      </c>
      <c r="K518" s="187">
        <f t="shared" si="151"/>
        <v>0</v>
      </c>
      <c r="L518" s="166"/>
      <c r="M518" s="13"/>
      <c r="N518" s="187">
        <f t="shared" si="152"/>
        <v>0</v>
      </c>
      <c r="O518" s="187">
        <f t="shared" si="153"/>
        <v>0</v>
      </c>
      <c r="P518" s="187">
        <f t="shared" si="154"/>
        <v>0</v>
      </c>
      <c r="Q518" s="166"/>
      <c r="R518" s="13"/>
      <c r="S518" s="187">
        <f t="shared" si="155"/>
        <v>0</v>
      </c>
      <c r="T518" s="187">
        <f t="shared" si="156"/>
        <v>0</v>
      </c>
      <c r="U518" s="166"/>
      <c r="V518" s="187">
        <f t="shared" si="157"/>
        <v>0</v>
      </c>
      <c r="W518" s="187">
        <f t="shared" si="143"/>
        <v>0</v>
      </c>
      <c r="X518" s="13">
        <f t="shared" si="144"/>
        <v>0</v>
      </c>
      <c r="Y518" s="13" t="s">
        <v>29</v>
      </c>
      <c r="Z518" s="13">
        <v>45</v>
      </c>
      <c r="AA518" s="241">
        <f t="shared" si="145"/>
        <v>0</v>
      </c>
    </row>
    <row r="519" spans="1:27">
      <c r="A519" s="12">
        <v>516</v>
      </c>
      <c r="B519" s="166"/>
      <c r="C519" s="13"/>
      <c r="D519" s="187">
        <f t="shared" si="146"/>
        <v>0</v>
      </c>
      <c r="E519" s="187">
        <f t="shared" si="147"/>
        <v>0</v>
      </c>
      <c r="F519" s="187">
        <f t="shared" si="148"/>
        <v>0</v>
      </c>
      <c r="G519" s="166"/>
      <c r="H519" s="13"/>
      <c r="I519" s="187">
        <f t="shared" si="149"/>
        <v>0</v>
      </c>
      <c r="J519" s="187">
        <f t="shared" si="150"/>
        <v>0</v>
      </c>
      <c r="K519" s="187">
        <f t="shared" si="151"/>
        <v>0</v>
      </c>
      <c r="L519" s="166"/>
      <c r="M519" s="13"/>
      <c r="N519" s="187">
        <f t="shared" si="152"/>
        <v>0</v>
      </c>
      <c r="O519" s="187">
        <f t="shared" si="153"/>
        <v>0</v>
      </c>
      <c r="P519" s="187">
        <f t="shared" si="154"/>
        <v>0</v>
      </c>
      <c r="Q519" s="166"/>
      <c r="R519" s="13"/>
      <c r="S519" s="187">
        <f t="shared" si="155"/>
        <v>0</v>
      </c>
      <c r="T519" s="187">
        <f t="shared" si="156"/>
        <v>0</v>
      </c>
      <c r="U519" s="166"/>
      <c r="V519" s="187">
        <f t="shared" si="157"/>
        <v>0</v>
      </c>
      <c r="W519" s="187">
        <f t="shared" si="143"/>
        <v>0</v>
      </c>
      <c r="X519" s="13">
        <f t="shared" si="144"/>
        <v>0</v>
      </c>
      <c r="Y519" s="13" t="s">
        <v>29</v>
      </c>
      <c r="Z519" s="13">
        <v>45</v>
      </c>
      <c r="AA519" s="241">
        <f t="shared" si="145"/>
        <v>0</v>
      </c>
    </row>
    <row r="520" spans="1:27">
      <c r="A520" s="12">
        <v>517</v>
      </c>
      <c r="B520" s="166"/>
      <c r="C520" s="13"/>
      <c r="D520" s="187">
        <f t="shared" si="146"/>
        <v>0</v>
      </c>
      <c r="E520" s="187">
        <f t="shared" si="147"/>
        <v>0</v>
      </c>
      <c r="F520" s="187">
        <f t="shared" si="148"/>
        <v>0</v>
      </c>
      <c r="G520" s="166"/>
      <c r="H520" s="13"/>
      <c r="I520" s="187">
        <f t="shared" si="149"/>
        <v>0</v>
      </c>
      <c r="J520" s="187">
        <f t="shared" si="150"/>
        <v>0</v>
      </c>
      <c r="K520" s="187">
        <f t="shared" si="151"/>
        <v>0</v>
      </c>
      <c r="L520" s="166"/>
      <c r="M520" s="13"/>
      <c r="N520" s="187">
        <f t="shared" si="152"/>
        <v>0</v>
      </c>
      <c r="O520" s="187">
        <f t="shared" si="153"/>
        <v>0</v>
      </c>
      <c r="P520" s="187">
        <f t="shared" si="154"/>
        <v>0</v>
      </c>
      <c r="Q520" s="166"/>
      <c r="R520" s="13"/>
      <c r="S520" s="187">
        <f t="shared" si="155"/>
        <v>0</v>
      </c>
      <c r="T520" s="187">
        <f t="shared" si="156"/>
        <v>0</v>
      </c>
      <c r="U520" s="166"/>
      <c r="V520" s="187">
        <f t="shared" si="157"/>
        <v>0</v>
      </c>
      <c r="W520" s="187">
        <f t="shared" si="143"/>
        <v>0</v>
      </c>
      <c r="X520" s="13">
        <f t="shared" si="144"/>
        <v>0</v>
      </c>
      <c r="Y520" s="13" t="s">
        <v>29</v>
      </c>
      <c r="Z520" s="13">
        <v>45</v>
      </c>
      <c r="AA520" s="241">
        <f t="shared" si="145"/>
        <v>0</v>
      </c>
    </row>
    <row r="521" spans="1:27">
      <c r="A521" s="12">
        <v>518</v>
      </c>
      <c r="B521" s="166"/>
      <c r="C521" s="13"/>
      <c r="D521" s="187">
        <f t="shared" si="146"/>
        <v>0</v>
      </c>
      <c r="E521" s="187">
        <f t="shared" si="147"/>
        <v>0</v>
      </c>
      <c r="F521" s="187">
        <f t="shared" si="148"/>
        <v>0</v>
      </c>
      <c r="G521" s="166"/>
      <c r="H521" s="13"/>
      <c r="I521" s="187">
        <f t="shared" si="149"/>
        <v>0</v>
      </c>
      <c r="J521" s="187">
        <f t="shared" si="150"/>
        <v>0</v>
      </c>
      <c r="K521" s="187">
        <f t="shared" si="151"/>
        <v>0</v>
      </c>
      <c r="L521" s="166"/>
      <c r="M521" s="13"/>
      <c r="N521" s="187">
        <f t="shared" si="152"/>
        <v>0</v>
      </c>
      <c r="O521" s="187">
        <f t="shared" si="153"/>
        <v>0</v>
      </c>
      <c r="P521" s="187">
        <f t="shared" si="154"/>
        <v>0</v>
      </c>
      <c r="Q521" s="166"/>
      <c r="R521" s="13"/>
      <c r="S521" s="187">
        <f t="shared" si="155"/>
        <v>0</v>
      </c>
      <c r="T521" s="187">
        <f t="shared" si="156"/>
        <v>0</v>
      </c>
      <c r="U521" s="166"/>
      <c r="V521" s="187">
        <f t="shared" si="157"/>
        <v>0</v>
      </c>
      <c r="W521" s="187">
        <f t="shared" si="143"/>
        <v>0</v>
      </c>
      <c r="X521" s="13">
        <f t="shared" si="144"/>
        <v>0</v>
      </c>
      <c r="Y521" s="13" t="s">
        <v>29</v>
      </c>
      <c r="Z521" s="13">
        <v>45</v>
      </c>
      <c r="AA521" s="241">
        <f t="shared" si="145"/>
        <v>0</v>
      </c>
    </row>
    <row r="522" spans="1:27">
      <c r="A522" s="12">
        <v>519</v>
      </c>
      <c r="B522" s="166"/>
      <c r="C522" s="13"/>
      <c r="D522" s="187">
        <f t="shared" si="146"/>
        <v>0</v>
      </c>
      <c r="E522" s="187">
        <f t="shared" si="147"/>
        <v>0</v>
      </c>
      <c r="F522" s="187">
        <f t="shared" si="148"/>
        <v>0</v>
      </c>
      <c r="G522" s="166"/>
      <c r="H522" s="13"/>
      <c r="I522" s="187">
        <f t="shared" si="149"/>
        <v>0</v>
      </c>
      <c r="J522" s="187">
        <f t="shared" si="150"/>
        <v>0</v>
      </c>
      <c r="K522" s="187">
        <f t="shared" si="151"/>
        <v>0</v>
      </c>
      <c r="L522" s="166"/>
      <c r="M522" s="13"/>
      <c r="N522" s="187">
        <f t="shared" si="152"/>
        <v>0</v>
      </c>
      <c r="O522" s="187">
        <f t="shared" si="153"/>
        <v>0</v>
      </c>
      <c r="P522" s="187">
        <f t="shared" si="154"/>
        <v>0</v>
      </c>
      <c r="Q522" s="166"/>
      <c r="R522" s="13"/>
      <c r="S522" s="187">
        <f t="shared" si="155"/>
        <v>0</v>
      </c>
      <c r="T522" s="187">
        <f t="shared" si="156"/>
        <v>0</v>
      </c>
      <c r="U522" s="166"/>
      <c r="V522" s="187">
        <f t="shared" si="157"/>
        <v>0</v>
      </c>
      <c r="W522" s="187">
        <f t="shared" si="143"/>
        <v>0</v>
      </c>
      <c r="X522" s="13">
        <f t="shared" si="144"/>
        <v>0</v>
      </c>
      <c r="Y522" s="13" t="s">
        <v>29</v>
      </c>
      <c r="Z522" s="13">
        <v>45</v>
      </c>
      <c r="AA522" s="241">
        <f t="shared" si="145"/>
        <v>0</v>
      </c>
    </row>
    <row r="523" spans="1:27">
      <c r="A523" s="12">
        <v>520</v>
      </c>
      <c r="B523" s="166"/>
      <c r="C523" s="13"/>
      <c r="D523" s="187">
        <f t="shared" si="146"/>
        <v>0</v>
      </c>
      <c r="E523" s="187">
        <f t="shared" si="147"/>
        <v>0</v>
      </c>
      <c r="F523" s="187">
        <f t="shared" si="148"/>
        <v>0</v>
      </c>
      <c r="G523" s="166"/>
      <c r="H523" s="13"/>
      <c r="I523" s="187">
        <f t="shared" si="149"/>
        <v>0</v>
      </c>
      <c r="J523" s="187">
        <f t="shared" si="150"/>
        <v>0</v>
      </c>
      <c r="K523" s="187">
        <f t="shared" si="151"/>
        <v>0</v>
      </c>
      <c r="L523" s="166"/>
      <c r="M523" s="13"/>
      <c r="N523" s="187">
        <f t="shared" si="152"/>
        <v>0</v>
      </c>
      <c r="O523" s="187">
        <f t="shared" si="153"/>
        <v>0</v>
      </c>
      <c r="P523" s="187">
        <f t="shared" si="154"/>
        <v>0</v>
      </c>
      <c r="Q523" s="166"/>
      <c r="R523" s="13"/>
      <c r="S523" s="187">
        <f t="shared" si="155"/>
        <v>0</v>
      </c>
      <c r="T523" s="187">
        <f t="shared" si="156"/>
        <v>0</v>
      </c>
      <c r="U523" s="166"/>
      <c r="V523" s="187">
        <f t="shared" si="157"/>
        <v>0</v>
      </c>
      <c r="W523" s="187">
        <f t="shared" si="143"/>
        <v>0</v>
      </c>
      <c r="X523" s="13">
        <f t="shared" si="144"/>
        <v>0</v>
      </c>
      <c r="Y523" s="13" t="s">
        <v>29</v>
      </c>
      <c r="Z523" s="13">
        <v>45</v>
      </c>
      <c r="AA523" s="241">
        <f t="shared" si="145"/>
        <v>0</v>
      </c>
    </row>
    <row r="524" spans="1:27">
      <c r="A524" s="12">
        <v>521</v>
      </c>
      <c r="B524" s="166"/>
      <c r="C524" s="13"/>
      <c r="D524" s="187">
        <f t="shared" si="146"/>
        <v>0</v>
      </c>
      <c r="E524" s="187">
        <f t="shared" si="147"/>
        <v>0</v>
      </c>
      <c r="F524" s="187">
        <f t="shared" si="148"/>
        <v>0</v>
      </c>
      <c r="G524" s="166"/>
      <c r="H524" s="13"/>
      <c r="I524" s="187">
        <f t="shared" si="149"/>
        <v>0</v>
      </c>
      <c r="J524" s="187">
        <f t="shared" si="150"/>
        <v>0</v>
      </c>
      <c r="K524" s="187">
        <f t="shared" si="151"/>
        <v>0</v>
      </c>
      <c r="L524" s="166"/>
      <c r="M524" s="13"/>
      <c r="N524" s="187">
        <f t="shared" si="152"/>
        <v>0</v>
      </c>
      <c r="O524" s="187">
        <f t="shared" si="153"/>
        <v>0</v>
      </c>
      <c r="P524" s="187">
        <f t="shared" si="154"/>
        <v>0</v>
      </c>
      <c r="Q524" s="166"/>
      <c r="R524" s="13"/>
      <c r="S524" s="187">
        <f t="shared" si="155"/>
        <v>0</v>
      </c>
      <c r="T524" s="187">
        <f t="shared" si="156"/>
        <v>0</v>
      </c>
      <c r="U524" s="166"/>
      <c r="V524" s="187">
        <f t="shared" si="157"/>
        <v>0</v>
      </c>
      <c r="W524" s="187">
        <f t="shared" si="143"/>
        <v>0</v>
      </c>
      <c r="X524" s="13">
        <f t="shared" si="144"/>
        <v>0</v>
      </c>
      <c r="Y524" s="13" t="s">
        <v>29</v>
      </c>
      <c r="Z524" s="13">
        <v>45</v>
      </c>
      <c r="AA524" s="241">
        <f t="shared" si="145"/>
        <v>0</v>
      </c>
    </row>
    <row r="525" spans="1:27">
      <c r="A525" s="12">
        <v>522</v>
      </c>
      <c r="B525" s="166"/>
      <c r="C525" s="13"/>
      <c r="D525" s="187">
        <f t="shared" si="146"/>
        <v>0</v>
      </c>
      <c r="E525" s="187">
        <f t="shared" si="147"/>
        <v>0</v>
      </c>
      <c r="F525" s="187">
        <f t="shared" si="148"/>
        <v>0</v>
      </c>
      <c r="G525" s="166"/>
      <c r="H525" s="13"/>
      <c r="I525" s="187">
        <f t="shared" si="149"/>
        <v>0</v>
      </c>
      <c r="J525" s="187">
        <f t="shared" si="150"/>
        <v>0</v>
      </c>
      <c r="K525" s="187">
        <f t="shared" si="151"/>
        <v>0</v>
      </c>
      <c r="L525" s="166"/>
      <c r="M525" s="13"/>
      <c r="N525" s="187">
        <f t="shared" si="152"/>
        <v>0</v>
      </c>
      <c r="O525" s="187">
        <f t="shared" si="153"/>
        <v>0</v>
      </c>
      <c r="P525" s="187">
        <f t="shared" si="154"/>
        <v>0</v>
      </c>
      <c r="Q525" s="166"/>
      <c r="R525" s="13"/>
      <c r="S525" s="187">
        <f t="shared" si="155"/>
        <v>0</v>
      </c>
      <c r="T525" s="187">
        <f t="shared" si="156"/>
        <v>0</v>
      </c>
      <c r="U525" s="166"/>
      <c r="V525" s="187">
        <f t="shared" si="157"/>
        <v>0</v>
      </c>
      <c r="W525" s="187">
        <f t="shared" si="143"/>
        <v>0</v>
      </c>
      <c r="X525" s="13">
        <f t="shared" si="144"/>
        <v>0</v>
      </c>
      <c r="Y525" s="13" t="s">
        <v>29</v>
      </c>
      <c r="Z525" s="13">
        <v>45</v>
      </c>
      <c r="AA525" s="241">
        <f t="shared" si="145"/>
        <v>0</v>
      </c>
    </row>
    <row r="526" spans="1:27">
      <c r="A526" s="12">
        <v>523</v>
      </c>
      <c r="B526" s="166"/>
      <c r="C526" s="13"/>
      <c r="D526" s="187">
        <f t="shared" si="146"/>
        <v>0</v>
      </c>
      <c r="E526" s="187">
        <f t="shared" si="147"/>
        <v>0</v>
      </c>
      <c r="F526" s="187">
        <f t="shared" si="148"/>
        <v>0</v>
      </c>
      <c r="G526" s="166"/>
      <c r="H526" s="13"/>
      <c r="I526" s="187">
        <f t="shared" si="149"/>
        <v>0</v>
      </c>
      <c r="J526" s="187">
        <f t="shared" si="150"/>
        <v>0</v>
      </c>
      <c r="K526" s="187">
        <f t="shared" si="151"/>
        <v>0</v>
      </c>
      <c r="L526" s="166"/>
      <c r="M526" s="13"/>
      <c r="N526" s="187">
        <f t="shared" si="152"/>
        <v>0</v>
      </c>
      <c r="O526" s="187">
        <f t="shared" si="153"/>
        <v>0</v>
      </c>
      <c r="P526" s="187">
        <f t="shared" si="154"/>
        <v>0</v>
      </c>
      <c r="Q526" s="166"/>
      <c r="R526" s="13"/>
      <c r="S526" s="187">
        <f t="shared" si="155"/>
        <v>0</v>
      </c>
      <c r="T526" s="187">
        <f t="shared" si="156"/>
        <v>0</v>
      </c>
      <c r="U526" s="166"/>
      <c r="V526" s="187">
        <f t="shared" si="157"/>
        <v>0</v>
      </c>
      <c r="W526" s="187">
        <f t="shared" si="143"/>
        <v>0</v>
      </c>
      <c r="X526" s="13">
        <f t="shared" si="144"/>
        <v>0</v>
      </c>
      <c r="Y526" s="13" t="s">
        <v>29</v>
      </c>
      <c r="Z526" s="13">
        <v>45</v>
      </c>
      <c r="AA526" s="241">
        <f t="shared" si="145"/>
        <v>0</v>
      </c>
    </row>
    <row r="527" spans="1:27">
      <c r="A527" s="12">
        <v>524</v>
      </c>
      <c r="B527" s="166"/>
      <c r="C527" s="13"/>
      <c r="D527" s="187">
        <f t="shared" si="146"/>
        <v>0</v>
      </c>
      <c r="E527" s="187">
        <f t="shared" si="147"/>
        <v>0</v>
      </c>
      <c r="F527" s="187">
        <f t="shared" si="148"/>
        <v>0</v>
      </c>
      <c r="G527" s="166"/>
      <c r="H527" s="13"/>
      <c r="I527" s="187">
        <f t="shared" si="149"/>
        <v>0</v>
      </c>
      <c r="J527" s="187">
        <f t="shared" si="150"/>
        <v>0</v>
      </c>
      <c r="K527" s="187">
        <f t="shared" si="151"/>
        <v>0</v>
      </c>
      <c r="L527" s="166"/>
      <c r="M527" s="13"/>
      <c r="N527" s="187">
        <f t="shared" si="152"/>
        <v>0</v>
      </c>
      <c r="O527" s="187">
        <f t="shared" si="153"/>
        <v>0</v>
      </c>
      <c r="P527" s="187">
        <f t="shared" si="154"/>
        <v>0</v>
      </c>
      <c r="Q527" s="166"/>
      <c r="R527" s="13"/>
      <c r="S527" s="187">
        <f t="shared" si="155"/>
        <v>0</v>
      </c>
      <c r="T527" s="187">
        <f t="shared" si="156"/>
        <v>0</v>
      </c>
      <c r="U527" s="166"/>
      <c r="V527" s="187">
        <f t="shared" si="157"/>
        <v>0</v>
      </c>
      <c r="W527" s="187">
        <f t="shared" ref="W527:W590" si="158">IF(U527="Non",10,)</f>
        <v>0</v>
      </c>
      <c r="X527" s="13">
        <f t="shared" ref="X527:X590" si="159">SUM(B527:W527)</f>
        <v>0</v>
      </c>
      <c r="Y527" s="13" t="s">
        <v>29</v>
      </c>
      <c r="Z527" s="13">
        <v>45</v>
      </c>
      <c r="AA527" s="241">
        <f t="shared" ref="AA527:AA590" si="160">X527/Z527</f>
        <v>0</v>
      </c>
    </row>
    <row r="528" spans="1:27">
      <c r="A528" s="12">
        <v>525</v>
      </c>
      <c r="B528" s="166"/>
      <c r="C528" s="13"/>
      <c r="D528" s="187">
        <f t="shared" si="146"/>
        <v>0</v>
      </c>
      <c r="E528" s="187">
        <f t="shared" si="147"/>
        <v>0</v>
      </c>
      <c r="F528" s="187">
        <f t="shared" si="148"/>
        <v>0</v>
      </c>
      <c r="G528" s="166"/>
      <c r="H528" s="13"/>
      <c r="I528" s="187">
        <f t="shared" si="149"/>
        <v>0</v>
      </c>
      <c r="J528" s="187">
        <f t="shared" si="150"/>
        <v>0</v>
      </c>
      <c r="K528" s="187">
        <f t="shared" si="151"/>
        <v>0</v>
      </c>
      <c r="L528" s="166"/>
      <c r="M528" s="13"/>
      <c r="N528" s="187">
        <f t="shared" si="152"/>
        <v>0</v>
      </c>
      <c r="O528" s="187">
        <f t="shared" si="153"/>
        <v>0</v>
      </c>
      <c r="P528" s="187">
        <f t="shared" si="154"/>
        <v>0</v>
      </c>
      <c r="Q528" s="166"/>
      <c r="R528" s="13"/>
      <c r="S528" s="187">
        <f t="shared" si="155"/>
        <v>0</v>
      </c>
      <c r="T528" s="187">
        <f t="shared" si="156"/>
        <v>0</v>
      </c>
      <c r="U528" s="166"/>
      <c r="V528" s="187">
        <f t="shared" si="157"/>
        <v>0</v>
      </c>
      <c r="W528" s="187">
        <f t="shared" si="158"/>
        <v>0</v>
      </c>
      <c r="X528" s="13">
        <f t="shared" si="159"/>
        <v>0</v>
      </c>
      <c r="Y528" s="13" t="s">
        <v>29</v>
      </c>
      <c r="Z528" s="13">
        <v>45</v>
      </c>
      <c r="AA528" s="241">
        <f t="shared" si="160"/>
        <v>0</v>
      </c>
    </row>
    <row r="529" spans="1:27">
      <c r="A529" s="12">
        <v>526</v>
      </c>
      <c r="B529" s="166"/>
      <c r="C529" s="13"/>
      <c r="D529" s="187">
        <f t="shared" si="146"/>
        <v>0</v>
      </c>
      <c r="E529" s="187">
        <f t="shared" si="147"/>
        <v>0</v>
      </c>
      <c r="F529" s="187">
        <f t="shared" si="148"/>
        <v>0</v>
      </c>
      <c r="G529" s="166"/>
      <c r="H529" s="13"/>
      <c r="I529" s="187">
        <f t="shared" si="149"/>
        <v>0</v>
      </c>
      <c r="J529" s="187">
        <f t="shared" si="150"/>
        <v>0</v>
      </c>
      <c r="K529" s="187">
        <f t="shared" si="151"/>
        <v>0</v>
      </c>
      <c r="L529" s="166"/>
      <c r="M529" s="13"/>
      <c r="N529" s="187">
        <f t="shared" si="152"/>
        <v>0</v>
      </c>
      <c r="O529" s="187">
        <f t="shared" si="153"/>
        <v>0</v>
      </c>
      <c r="P529" s="187">
        <f t="shared" si="154"/>
        <v>0</v>
      </c>
      <c r="Q529" s="166"/>
      <c r="R529" s="13"/>
      <c r="S529" s="187">
        <f t="shared" si="155"/>
        <v>0</v>
      </c>
      <c r="T529" s="187">
        <f t="shared" si="156"/>
        <v>0</v>
      </c>
      <c r="U529" s="166"/>
      <c r="V529" s="187">
        <f t="shared" si="157"/>
        <v>0</v>
      </c>
      <c r="W529" s="187">
        <f t="shared" si="158"/>
        <v>0</v>
      </c>
      <c r="X529" s="13">
        <f t="shared" si="159"/>
        <v>0</v>
      </c>
      <c r="Y529" s="13" t="s">
        <v>29</v>
      </c>
      <c r="Z529" s="13">
        <v>45</v>
      </c>
      <c r="AA529" s="241">
        <f t="shared" si="160"/>
        <v>0</v>
      </c>
    </row>
    <row r="530" spans="1:27">
      <c r="A530" s="12">
        <v>527</v>
      </c>
      <c r="B530" s="166"/>
      <c r="C530" s="13"/>
      <c r="D530" s="187">
        <f t="shared" si="146"/>
        <v>0</v>
      </c>
      <c r="E530" s="187">
        <f t="shared" si="147"/>
        <v>0</v>
      </c>
      <c r="F530" s="187">
        <f t="shared" si="148"/>
        <v>0</v>
      </c>
      <c r="G530" s="166"/>
      <c r="H530" s="13"/>
      <c r="I530" s="187">
        <f t="shared" si="149"/>
        <v>0</v>
      </c>
      <c r="J530" s="187">
        <f t="shared" si="150"/>
        <v>0</v>
      </c>
      <c r="K530" s="187">
        <f t="shared" si="151"/>
        <v>0</v>
      </c>
      <c r="L530" s="166"/>
      <c r="M530" s="13"/>
      <c r="N530" s="187">
        <f t="shared" si="152"/>
        <v>0</v>
      </c>
      <c r="O530" s="187">
        <f t="shared" si="153"/>
        <v>0</v>
      </c>
      <c r="P530" s="187">
        <f t="shared" si="154"/>
        <v>0</v>
      </c>
      <c r="Q530" s="166"/>
      <c r="R530" s="13"/>
      <c r="S530" s="187">
        <f t="shared" si="155"/>
        <v>0</v>
      </c>
      <c r="T530" s="187">
        <f t="shared" si="156"/>
        <v>0</v>
      </c>
      <c r="U530" s="166"/>
      <c r="V530" s="187">
        <f t="shared" si="157"/>
        <v>0</v>
      </c>
      <c r="W530" s="187">
        <f t="shared" si="158"/>
        <v>0</v>
      </c>
      <c r="X530" s="13">
        <f t="shared" si="159"/>
        <v>0</v>
      </c>
      <c r="Y530" s="13" t="s">
        <v>29</v>
      </c>
      <c r="Z530" s="13">
        <v>45</v>
      </c>
      <c r="AA530" s="241">
        <f t="shared" si="160"/>
        <v>0</v>
      </c>
    </row>
    <row r="531" spans="1:27">
      <c r="A531" s="12">
        <v>528</v>
      </c>
      <c r="B531" s="166"/>
      <c r="C531" s="13"/>
      <c r="D531" s="187">
        <f t="shared" ref="D531:D594" si="161">IF(B531="Bien",10,)</f>
        <v>0</v>
      </c>
      <c r="E531" s="187">
        <f t="shared" ref="E531:E594" si="162">IF(B531="Moyen",5,)</f>
        <v>0</v>
      </c>
      <c r="F531" s="187">
        <f t="shared" ref="F531:F594" si="163">IF(B531="Mauvais",-35,)</f>
        <v>0</v>
      </c>
      <c r="G531" s="166"/>
      <c r="H531" s="13"/>
      <c r="I531" s="187">
        <f t="shared" ref="I531:I594" si="164">IF(G531="Non",10,)</f>
        <v>0</v>
      </c>
      <c r="J531" s="187">
        <f t="shared" ref="J531:J594" si="165">IF(G531="Un peu",5,)</f>
        <v>0</v>
      </c>
      <c r="K531" s="187">
        <f t="shared" ref="K531:K594" si="166">IF(G531="Beaucoup",-35,)</f>
        <v>0</v>
      </c>
      <c r="L531" s="166"/>
      <c r="M531" s="13"/>
      <c r="N531" s="187">
        <f t="shared" ref="N531:N594" si="167">IF(L531="Bien",5,)</f>
        <v>0</v>
      </c>
      <c r="O531" s="187">
        <f t="shared" ref="O531:O594" si="168">IF(L531="Moyen",0,)</f>
        <v>0</v>
      </c>
      <c r="P531" s="187">
        <f t="shared" ref="P531:P594" si="169">IF(L531="Mauvais",-35,)</f>
        <v>0</v>
      </c>
      <c r="Q531" s="166"/>
      <c r="R531" s="13"/>
      <c r="S531" s="187">
        <f t="shared" ref="S531:S594" si="170">IF(Q531="Oui",-35,)</f>
        <v>0</v>
      </c>
      <c r="T531" s="187">
        <f t="shared" ref="T531:T594" si="171">IF(Q531="Non",10,)</f>
        <v>0</v>
      </c>
      <c r="U531" s="166"/>
      <c r="V531" s="187">
        <f t="shared" si="157"/>
        <v>0</v>
      </c>
      <c r="W531" s="187">
        <f t="shared" si="158"/>
        <v>0</v>
      </c>
      <c r="X531" s="13">
        <f t="shared" si="159"/>
        <v>0</v>
      </c>
      <c r="Y531" s="13" t="s">
        <v>29</v>
      </c>
      <c r="Z531" s="13">
        <v>45</v>
      </c>
      <c r="AA531" s="241">
        <f t="shared" si="160"/>
        <v>0</v>
      </c>
    </row>
    <row r="532" spans="1:27">
      <c r="A532" s="12">
        <v>529</v>
      </c>
      <c r="B532" s="166"/>
      <c r="C532" s="13"/>
      <c r="D532" s="187">
        <f t="shared" si="161"/>
        <v>0</v>
      </c>
      <c r="E532" s="187">
        <f t="shared" si="162"/>
        <v>0</v>
      </c>
      <c r="F532" s="187">
        <f t="shared" si="163"/>
        <v>0</v>
      </c>
      <c r="G532" s="166"/>
      <c r="H532" s="13"/>
      <c r="I532" s="187">
        <f t="shared" si="164"/>
        <v>0</v>
      </c>
      <c r="J532" s="187">
        <f t="shared" si="165"/>
        <v>0</v>
      </c>
      <c r="K532" s="187">
        <f t="shared" si="166"/>
        <v>0</v>
      </c>
      <c r="L532" s="166"/>
      <c r="M532" s="13"/>
      <c r="N532" s="187">
        <f t="shared" si="167"/>
        <v>0</v>
      </c>
      <c r="O532" s="187">
        <f t="shared" si="168"/>
        <v>0</v>
      </c>
      <c r="P532" s="187">
        <f t="shared" si="169"/>
        <v>0</v>
      </c>
      <c r="Q532" s="166"/>
      <c r="R532" s="13"/>
      <c r="S532" s="187">
        <f t="shared" si="170"/>
        <v>0</v>
      </c>
      <c r="T532" s="187">
        <f t="shared" si="171"/>
        <v>0</v>
      </c>
      <c r="U532" s="166"/>
      <c r="V532" s="187">
        <f t="shared" si="157"/>
        <v>0</v>
      </c>
      <c r="W532" s="187">
        <f t="shared" si="158"/>
        <v>0</v>
      </c>
      <c r="X532" s="13">
        <f t="shared" si="159"/>
        <v>0</v>
      </c>
      <c r="Y532" s="13" t="s">
        <v>29</v>
      </c>
      <c r="Z532" s="13">
        <v>45</v>
      </c>
      <c r="AA532" s="241">
        <f t="shared" si="160"/>
        <v>0</v>
      </c>
    </row>
    <row r="533" spans="1:27">
      <c r="A533" s="12">
        <v>530</v>
      </c>
      <c r="B533" s="166"/>
      <c r="C533" s="13"/>
      <c r="D533" s="187">
        <f t="shared" si="161"/>
        <v>0</v>
      </c>
      <c r="E533" s="187">
        <f t="shared" si="162"/>
        <v>0</v>
      </c>
      <c r="F533" s="187">
        <f t="shared" si="163"/>
        <v>0</v>
      </c>
      <c r="G533" s="166"/>
      <c r="H533" s="13"/>
      <c r="I533" s="187">
        <f t="shared" si="164"/>
        <v>0</v>
      </c>
      <c r="J533" s="187">
        <f t="shared" si="165"/>
        <v>0</v>
      </c>
      <c r="K533" s="187">
        <f t="shared" si="166"/>
        <v>0</v>
      </c>
      <c r="L533" s="166"/>
      <c r="M533" s="13"/>
      <c r="N533" s="187">
        <f t="shared" si="167"/>
        <v>0</v>
      </c>
      <c r="O533" s="187">
        <f t="shared" si="168"/>
        <v>0</v>
      </c>
      <c r="P533" s="187">
        <f t="shared" si="169"/>
        <v>0</v>
      </c>
      <c r="Q533" s="166"/>
      <c r="R533" s="13"/>
      <c r="S533" s="187">
        <f t="shared" si="170"/>
        <v>0</v>
      </c>
      <c r="T533" s="187">
        <f t="shared" si="171"/>
        <v>0</v>
      </c>
      <c r="U533" s="166"/>
      <c r="V533" s="187">
        <f t="shared" si="157"/>
        <v>0</v>
      </c>
      <c r="W533" s="187">
        <f t="shared" si="158"/>
        <v>0</v>
      </c>
      <c r="X533" s="13">
        <f t="shared" si="159"/>
        <v>0</v>
      </c>
      <c r="Y533" s="13" t="s">
        <v>29</v>
      </c>
      <c r="Z533" s="13">
        <v>45</v>
      </c>
      <c r="AA533" s="241">
        <f t="shared" si="160"/>
        <v>0</v>
      </c>
    </row>
    <row r="534" spans="1:27">
      <c r="A534" s="12">
        <v>531</v>
      </c>
      <c r="B534" s="166"/>
      <c r="C534" s="13"/>
      <c r="D534" s="187">
        <f t="shared" si="161"/>
        <v>0</v>
      </c>
      <c r="E534" s="187">
        <f t="shared" si="162"/>
        <v>0</v>
      </c>
      <c r="F534" s="187">
        <f t="shared" si="163"/>
        <v>0</v>
      </c>
      <c r="G534" s="166"/>
      <c r="H534" s="13"/>
      <c r="I534" s="187">
        <f t="shared" si="164"/>
        <v>0</v>
      </c>
      <c r="J534" s="187">
        <f t="shared" si="165"/>
        <v>0</v>
      </c>
      <c r="K534" s="187">
        <f t="shared" si="166"/>
        <v>0</v>
      </c>
      <c r="L534" s="166"/>
      <c r="M534" s="13"/>
      <c r="N534" s="187">
        <f t="shared" si="167"/>
        <v>0</v>
      </c>
      <c r="O534" s="187">
        <f t="shared" si="168"/>
        <v>0</v>
      </c>
      <c r="P534" s="187">
        <f t="shared" si="169"/>
        <v>0</v>
      </c>
      <c r="Q534" s="166"/>
      <c r="R534" s="13"/>
      <c r="S534" s="187">
        <f t="shared" si="170"/>
        <v>0</v>
      </c>
      <c r="T534" s="187">
        <f t="shared" si="171"/>
        <v>0</v>
      </c>
      <c r="U534" s="166"/>
      <c r="V534" s="187">
        <f t="shared" si="157"/>
        <v>0</v>
      </c>
      <c r="W534" s="187">
        <f t="shared" si="158"/>
        <v>0</v>
      </c>
      <c r="X534" s="13">
        <f t="shared" si="159"/>
        <v>0</v>
      </c>
      <c r="Y534" s="13" t="s">
        <v>29</v>
      </c>
      <c r="Z534" s="13">
        <v>45</v>
      </c>
      <c r="AA534" s="241">
        <f t="shared" si="160"/>
        <v>0</v>
      </c>
    </row>
    <row r="535" spans="1:27">
      <c r="A535" s="12">
        <v>532</v>
      </c>
      <c r="B535" s="166"/>
      <c r="C535" s="13"/>
      <c r="D535" s="187">
        <f t="shared" si="161"/>
        <v>0</v>
      </c>
      <c r="E535" s="187">
        <f t="shared" si="162"/>
        <v>0</v>
      </c>
      <c r="F535" s="187">
        <f t="shared" si="163"/>
        <v>0</v>
      </c>
      <c r="G535" s="166"/>
      <c r="H535" s="13"/>
      <c r="I535" s="187">
        <f t="shared" si="164"/>
        <v>0</v>
      </c>
      <c r="J535" s="187">
        <f t="shared" si="165"/>
        <v>0</v>
      </c>
      <c r="K535" s="187">
        <f t="shared" si="166"/>
        <v>0</v>
      </c>
      <c r="L535" s="166"/>
      <c r="M535" s="13"/>
      <c r="N535" s="187">
        <f t="shared" si="167"/>
        <v>0</v>
      </c>
      <c r="O535" s="187">
        <f t="shared" si="168"/>
        <v>0</v>
      </c>
      <c r="P535" s="187">
        <f t="shared" si="169"/>
        <v>0</v>
      </c>
      <c r="Q535" s="166"/>
      <c r="R535" s="13"/>
      <c r="S535" s="187">
        <f t="shared" si="170"/>
        <v>0</v>
      </c>
      <c r="T535" s="187">
        <f t="shared" si="171"/>
        <v>0</v>
      </c>
      <c r="U535" s="166"/>
      <c r="V535" s="187">
        <f t="shared" si="157"/>
        <v>0</v>
      </c>
      <c r="W535" s="187">
        <f t="shared" si="158"/>
        <v>0</v>
      </c>
      <c r="X535" s="13">
        <f t="shared" si="159"/>
        <v>0</v>
      </c>
      <c r="Y535" s="13" t="s">
        <v>29</v>
      </c>
      <c r="Z535" s="13">
        <v>45</v>
      </c>
      <c r="AA535" s="241">
        <f t="shared" si="160"/>
        <v>0</v>
      </c>
    </row>
    <row r="536" spans="1:27">
      <c r="A536" s="12">
        <v>533</v>
      </c>
      <c r="B536" s="166"/>
      <c r="C536" s="13"/>
      <c r="D536" s="187">
        <f t="shared" si="161"/>
        <v>0</v>
      </c>
      <c r="E536" s="187">
        <f t="shared" si="162"/>
        <v>0</v>
      </c>
      <c r="F536" s="187">
        <f t="shared" si="163"/>
        <v>0</v>
      </c>
      <c r="G536" s="166"/>
      <c r="H536" s="13"/>
      <c r="I536" s="187">
        <f t="shared" si="164"/>
        <v>0</v>
      </c>
      <c r="J536" s="187">
        <f t="shared" si="165"/>
        <v>0</v>
      </c>
      <c r="K536" s="187">
        <f t="shared" si="166"/>
        <v>0</v>
      </c>
      <c r="L536" s="166"/>
      <c r="M536" s="13"/>
      <c r="N536" s="187">
        <f t="shared" si="167"/>
        <v>0</v>
      </c>
      <c r="O536" s="187">
        <f t="shared" si="168"/>
        <v>0</v>
      </c>
      <c r="P536" s="187">
        <f t="shared" si="169"/>
        <v>0</v>
      </c>
      <c r="Q536" s="166"/>
      <c r="R536" s="13"/>
      <c r="S536" s="187">
        <f t="shared" si="170"/>
        <v>0</v>
      </c>
      <c r="T536" s="187">
        <f t="shared" si="171"/>
        <v>0</v>
      </c>
      <c r="U536" s="166"/>
      <c r="V536" s="187">
        <f t="shared" si="157"/>
        <v>0</v>
      </c>
      <c r="W536" s="187">
        <f t="shared" si="158"/>
        <v>0</v>
      </c>
      <c r="X536" s="13">
        <f t="shared" si="159"/>
        <v>0</v>
      </c>
      <c r="Y536" s="13" t="s">
        <v>29</v>
      </c>
      <c r="Z536" s="13">
        <v>45</v>
      </c>
      <c r="AA536" s="241">
        <f t="shared" si="160"/>
        <v>0</v>
      </c>
    </row>
    <row r="537" spans="1:27">
      <c r="A537" s="12">
        <v>534</v>
      </c>
      <c r="B537" s="166"/>
      <c r="C537" s="13"/>
      <c r="D537" s="187">
        <f t="shared" si="161"/>
        <v>0</v>
      </c>
      <c r="E537" s="187">
        <f t="shared" si="162"/>
        <v>0</v>
      </c>
      <c r="F537" s="187">
        <f t="shared" si="163"/>
        <v>0</v>
      </c>
      <c r="G537" s="166"/>
      <c r="H537" s="13"/>
      <c r="I537" s="187">
        <f t="shared" si="164"/>
        <v>0</v>
      </c>
      <c r="J537" s="187">
        <f t="shared" si="165"/>
        <v>0</v>
      </c>
      <c r="K537" s="187">
        <f t="shared" si="166"/>
        <v>0</v>
      </c>
      <c r="L537" s="166"/>
      <c r="M537" s="13"/>
      <c r="N537" s="187">
        <f t="shared" si="167"/>
        <v>0</v>
      </c>
      <c r="O537" s="187">
        <f t="shared" si="168"/>
        <v>0</v>
      </c>
      <c r="P537" s="187">
        <f t="shared" si="169"/>
        <v>0</v>
      </c>
      <c r="Q537" s="166"/>
      <c r="R537" s="13"/>
      <c r="S537" s="187">
        <f t="shared" si="170"/>
        <v>0</v>
      </c>
      <c r="T537" s="187">
        <f t="shared" si="171"/>
        <v>0</v>
      </c>
      <c r="U537" s="166"/>
      <c r="V537" s="187">
        <f t="shared" si="157"/>
        <v>0</v>
      </c>
      <c r="W537" s="187">
        <f t="shared" si="158"/>
        <v>0</v>
      </c>
      <c r="X537" s="13">
        <f t="shared" si="159"/>
        <v>0</v>
      </c>
      <c r="Y537" s="13" t="s">
        <v>29</v>
      </c>
      <c r="Z537" s="13">
        <v>45</v>
      </c>
      <c r="AA537" s="241">
        <f t="shared" si="160"/>
        <v>0</v>
      </c>
    </row>
    <row r="538" spans="1:27">
      <c r="A538" s="12">
        <v>535</v>
      </c>
      <c r="B538" s="166"/>
      <c r="C538" s="13"/>
      <c r="D538" s="187">
        <f t="shared" si="161"/>
        <v>0</v>
      </c>
      <c r="E538" s="187">
        <f t="shared" si="162"/>
        <v>0</v>
      </c>
      <c r="F538" s="187">
        <f t="shared" si="163"/>
        <v>0</v>
      </c>
      <c r="G538" s="166"/>
      <c r="H538" s="13"/>
      <c r="I538" s="187">
        <f t="shared" si="164"/>
        <v>0</v>
      </c>
      <c r="J538" s="187">
        <f t="shared" si="165"/>
        <v>0</v>
      </c>
      <c r="K538" s="187">
        <f t="shared" si="166"/>
        <v>0</v>
      </c>
      <c r="L538" s="166"/>
      <c r="M538" s="13"/>
      <c r="N538" s="187">
        <f t="shared" si="167"/>
        <v>0</v>
      </c>
      <c r="O538" s="187">
        <f t="shared" si="168"/>
        <v>0</v>
      </c>
      <c r="P538" s="187">
        <f t="shared" si="169"/>
        <v>0</v>
      </c>
      <c r="Q538" s="166"/>
      <c r="R538" s="13"/>
      <c r="S538" s="187">
        <f t="shared" si="170"/>
        <v>0</v>
      </c>
      <c r="T538" s="187">
        <f t="shared" si="171"/>
        <v>0</v>
      </c>
      <c r="U538" s="166"/>
      <c r="V538" s="187">
        <f t="shared" si="157"/>
        <v>0</v>
      </c>
      <c r="W538" s="187">
        <f t="shared" si="158"/>
        <v>0</v>
      </c>
      <c r="X538" s="13">
        <f t="shared" si="159"/>
        <v>0</v>
      </c>
      <c r="Y538" s="13" t="s">
        <v>29</v>
      </c>
      <c r="Z538" s="13">
        <v>45</v>
      </c>
      <c r="AA538" s="241">
        <f t="shared" si="160"/>
        <v>0</v>
      </c>
    </row>
    <row r="539" spans="1:27">
      <c r="A539" s="12">
        <v>536</v>
      </c>
      <c r="B539" s="166"/>
      <c r="C539" s="13"/>
      <c r="D539" s="187">
        <f t="shared" si="161"/>
        <v>0</v>
      </c>
      <c r="E539" s="187">
        <f t="shared" si="162"/>
        <v>0</v>
      </c>
      <c r="F539" s="187">
        <f t="shared" si="163"/>
        <v>0</v>
      </c>
      <c r="G539" s="166"/>
      <c r="H539" s="13"/>
      <c r="I539" s="187">
        <f t="shared" si="164"/>
        <v>0</v>
      </c>
      <c r="J539" s="187">
        <f t="shared" si="165"/>
        <v>0</v>
      </c>
      <c r="K539" s="187">
        <f t="shared" si="166"/>
        <v>0</v>
      </c>
      <c r="L539" s="166"/>
      <c r="M539" s="13"/>
      <c r="N539" s="187">
        <f t="shared" si="167"/>
        <v>0</v>
      </c>
      <c r="O539" s="187">
        <f t="shared" si="168"/>
        <v>0</v>
      </c>
      <c r="P539" s="187">
        <f t="shared" si="169"/>
        <v>0</v>
      </c>
      <c r="Q539" s="166"/>
      <c r="R539" s="13"/>
      <c r="S539" s="187">
        <f t="shared" si="170"/>
        <v>0</v>
      </c>
      <c r="T539" s="187">
        <f t="shared" si="171"/>
        <v>0</v>
      </c>
      <c r="U539" s="166"/>
      <c r="V539" s="187">
        <f t="shared" si="157"/>
        <v>0</v>
      </c>
      <c r="W539" s="187">
        <f t="shared" si="158"/>
        <v>0</v>
      </c>
      <c r="X539" s="13">
        <f t="shared" si="159"/>
        <v>0</v>
      </c>
      <c r="Y539" s="13" t="s">
        <v>29</v>
      </c>
      <c r="Z539" s="13">
        <v>45</v>
      </c>
      <c r="AA539" s="241">
        <f t="shared" si="160"/>
        <v>0</v>
      </c>
    </row>
    <row r="540" spans="1:27">
      <c r="A540" s="12">
        <v>537</v>
      </c>
      <c r="B540" s="166"/>
      <c r="C540" s="13"/>
      <c r="D540" s="187">
        <f t="shared" si="161"/>
        <v>0</v>
      </c>
      <c r="E540" s="187">
        <f t="shared" si="162"/>
        <v>0</v>
      </c>
      <c r="F540" s="187">
        <f t="shared" si="163"/>
        <v>0</v>
      </c>
      <c r="G540" s="166"/>
      <c r="H540" s="13"/>
      <c r="I540" s="187">
        <f t="shared" si="164"/>
        <v>0</v>
      </c>
      <c r="J540" s="187">
        <f t="shared" si="165"/>
        <v>0</v>
      </c>
      <c r="K540" s="187">
        <f t="shared" si="166"/>
        <v>0</v>
      </c>
      <c r="L540" s="166"/>
      <c r="M540" s="13"/>
      <c r="N540" s="187">
        <f t="shared" si="167"/>
        <v>0</v>
      </c>
      <c r="O540" s="187">
        <f t="shared" si="168"/>
        <v>0</v>
      </c>
      <c r="P540" s="187">
        <f t="shared" si="169"/>
        <v>0</v>
      </c>
      <c r="Q540" s="166"/>
      <c r="R540" s="13"/>
      <c r="S540" s="187">
        <f t="shared" si="170"/>
        <v>0</v>
      </c>
      <c r="T540" s="187">
        <f t="shared" si="171"/>
        <v>0</v>
      </c>
      <c r="U540" s="166"/>
      <c r="V540" s="187">
        <f t="shared" si="157"/>
        <v>0</v>
      </c>
      <c r="W540" s="187">
        <f t="shared" si="158"/>
        <v>0</v>
      </c>
      <c r="X540" s="13">
        <f t="shared" si="159"/>
        <v>0</v>
      </c>
      <c r="Y540" s="13" t="s">
        <v>29</v>
      </c>
      <c r="Z540" s="13">
        <v>45</v>
      </c>
      <c r="AA540" s="241">
        <f t="shared" si="160"/>
        <v>0</v>
      </c>
    </row>
    <row r="541" spans="1:27">
      <c r="A541" s="12">
        <v>538</v>
      </c>
      <c r="B541" s="166"/>
      <c r="C541" s="13"/>
      <c r="D541" s="187">
        <f t="shared" si="161"/>
        <v>0</v>
      </c>
      <c r="E541" s="187">
        <f t="shared" si="162"/>
        <v>0</v>
      </c>
      <c r="F541" s="187">
        <f t="shared" si="163"/>
        <v>0</v>
      </c>
      <c r="G541" s="166"/>
      <c r="H541" s="13"/>
      <c r="I541" s="187">
        <f t="shared" si="164"/>
        <v>0</v>
      </c>
      <c r="J541" s="187">
        <f t="shared" si="165"/>
        <v>0</v>
      </c>
      <c r="K541" s="187">
        <f t="shared" si="166"/>
        <v>0</v>
      </c>
      <c r="L541" s="166"/>
      <c r="M541" s="13"/>
      <c r="N541" s="187">
        <f t="shared" si="167"/>
        <v>0</v>
      </c>
      <c r="O541" s="187">
        <f t="shared" si="168"/>
        <v>0</v>
      </c>
      <c r="P541" s="187">
        <f t="shared" si="169"/>
        <v>0</v>
      </c>
      <c r="Q541" s="166"/>
      <c r="R541" s="13"/>
      <c r="S541" s="187">
        <f t="shared" si="170"/>
        <v>0</v>
      </c>
      <c r="T541" s="187">
        <f t="shared" si="171"/>
        <v>0</v>
      </c>
      <c r="U541" s="166"/>
      <c r="V541" s="187">
        <f t="shared" si="157"/>
        <v>0</v>
      </c>
      <c r="W541" s="187">
        <f t="shared" si="158"/>
        <v>0</v>
      </c>
      <c r="X541" s="13">
        <f t="shared" si="159"/>
        <v>0</v>
      </c>
      <c r="Y541" s="13" t="s">
        <v>29</v>
      </c>
      <c r="Z541" s="13">
        <v>45</v>
      </c>
      <c r="AA541" s="241">
        <f t="shared" si="160"/>
        <v>0</v>
      </c>
    </row>
    <row r="542" spans="1:27">
      <c r="A542" s="12">
        <v>539</v>
      </c>
      <c r="B542" s="166"/>
      <c r="C542" s="13"/>
      <c r="D542" s="187">
        <f t="shared" si="161"/>
        <v>0</v>
      </c>
      <c r="E542" s="187">
        <f t="shared" si="162"/>
        <v>0</v>
      </c>
      <c r="F542" s="187">
        <f t="shared" si="163"/>
        <v>0</v>
      </c>
      <c r="G542" s="166"/>
      <c r="H542" s="13"/>
      <c r="I542" s="187">
        <f t="shared" si="164"/>
        <v>0</v>
      </c>
      <c r="J542" s="187">
        <f t="shared" si="165"/>
        <v>0</v>
      </c>
      <c r="K542" s="187">
        <f t="shared" si="166"/>
        <v>0</v>
      </c>
      <c r="L542" s="166"/>
      <c r="M542" s="13"/>
      <c r="N542" s="187">
        <f t="shared" si="167"/>
        <v>0</v>
      </c>
      <c r="O542" s="187">
        <f t="shared" si="168"/>
        <v>0</v>
      </c>
      <c r="P542" s="187">
        <f t="shared" si="169"/>
        <v>0</v>
      </c>
      <c r="Q542" s="166"/>
      <c r="R542" s="13"/>
      <c r="S542" s="187">
        <f t="shared" si="170"/>
        <v>0</v>
      </c>
      <c r="T542" s="187">
        <f t="shared" si="171"/>
        <v>0</v>
      </c>
      <c r="U542" s="166"/>
      <c r="V542" s="187">
        <f t="shared" si="157"/>
        <v>0</v>
      </c>
      <c r="W542" s="187">
        <f t="shared" si="158"/>
        <v>0</v>
      </c>
      <c r="X542" s="13">
        <f t="shared" si="159"/>
        <v>0</v>
      </c>
      <c r="Y542" s="13" t="s">
        <v>29</v>
      </c>
      <c r="Z542" s="13">
        <v>45</v>
      </c>
      <c r="AA542" s="241">
        <f t="shared" si="160"/>
        <v>0</v>
      </c>
    </row>
    <row r="543" spans="1:27">
      <c r="A543" s="12">
        <v>540</v>
      </c>
      <c r="B543" s="166"/>
      <c r="C543" s="13"/>
      <c r="D543" s="187">
        <f t="shared" si="161"/>
        <v>0</v>
      </c>
      <c r="E543" s="187">
        <f t="shared" si="162"/>
        <v>0</v>
      </c>
      <c r="F543" s="187">
        <f t="shared" si="163"/>
        <v>0</v>
      </c>
      <c r="G543" s="166"/>
      <c r="H543" s="13"/>
      <c r="I543" s="187">
        <f t="shared" si="164"/>
        <v>0</v>
      </c>
      <c r="J543" s="187">
        <f t="shared" si="165"/>
        <v>0</v>
      </c>
      <c r="K543" s="187">
        <f t="shared" si="166"/>
        <v>0</v>
      </c>
      <c r="L543" s="166"/>
      <c r="M543" s="13"/>
      <c r="N543" s="187">
        <f t="shared" si="167"/>
        <v>0</v>
      </c>
      <c r="O543" s="187">
        <f t="shared" si="168"/>
        <v>0</v>
      </c>
      <c r="P543" s="187">
        <f t="shared" si="169"/>
        <v>0</v>
      </c>
      <c r="Q543" s="166"/>
      <c r="R543" s="13"/>
      <c r="S543" s="187">
        <f t="shared" si="170"/>
        <v>0</v>
      </c>
      <c r="T543" s="187">
        <f t="shared" si="171"/>
        <v>0</v>
      </c>
      <c r="U543" s="166"/>
      <c r="V543" s="187">
        <f t="shared" si="157"/>
        <v>0</v>
      </c>
      <c r="W543" s="187">
        <f t="shared" si="158"/>
        <v>0</v>
      </c>
      <c r="X543" s="13">
        <f t="shared" si="159"/>
        <v>0</v>
      </c>
      <c r="Y543" s="13" t="s">
        <v>29</v>
      </c>
      <c r="Z543" s="13">
        <v>45</v>
      </c>
      <c r="AA543" s="241">
        <f t="shared" si="160"/>
        <v>0</v>
      </c>
    </row>
    <row r="544" spans="1:27">
      <c r="A544" s="12">
        <v>541</v>
      </c>
      <c r="B544" s="166"/>
      <c r="C544" s="13"/>
      <c r="D544" s="187">
        <f t="shared" si="161"/>
        <v>0</v>
      </c>
      <c r="E544" s="187">
        <f t="shared" si="162"/>
        <v>0</v>
      </c>
      <c r="F544" s="187">
        <f t="shared" si="163"/>
        <v>0</v>
      </c>
      <c r="G544" s="166"/>
      <c r="H544" s="13"/>
      <c r="I544" s="187">
        <f t="shared" si="164"/>
        <v>0</v>
      </c>
      <c r="J544" s="187">
        <f t="shared" si="165"/>
        <v>0</v>
      </c>
      <c r="K544" s="187">
        <f t="shared" si="166"/>
        <v>0</v>
      </c>
      <c r="L544" s="166"/>
      <c r="M544" s="13"/>
      <c r="N544" s="187">
        <f t="shared" si="167"/>
        <v>0</v>
      </c>
      <c r="O544" s="187">
        <f t="shared" si="168"/>
        <v>0</v>
      </c>
      <c r="P544" s="187">
        <f t="shared" si="169"/>
        <v>0</v>
      </c>
      <c r="Q544" s="166"/>
      <c r="R544" s="13"/>
      <c r="S544" s="187">
        <f t="shared" si="170"/>
        <v>0</v>
      </c>
      <c r="T544" s="187">
        <f t="shared" si="171"/>
        <v>0</v>
      </c>
      <c r="U544" s="166"/>
      <c r="V544" s="187">
        <f t="shared" si="157"/>
        <v>0</v>
      </c>
      <c r="W544" s="187">
        <f t="shared" si="158"/>
        <v>0</v>
      </c>
      <c r="X544" s="13">
        <f t="shared" si="159"/>
        <v>0</v>
      </c>
      <c r="Y544" s="13" t="s">
        <v>29</v>
      </c>
      <c r="Z544" s="13">
        <v>45</v>
      </c>
      <c r="AA544" s="241">
        <f t="shared" si="160"/>
        <v>0</v>
      </c>
    </row>
    <row r="545" spans="1:27">
      <c r="A545" s="12">
        <v>542</v>
      </c>
      <c r="B545" s="166"/>
      <c r="C545" s="13"/>
      <c r="D545" s="187">
        <f t="shared" si="161"/>
        <v>0</v>
      </c>
      <c r="E545" s="187">
        <f t="shared" si="162"/>
        <v>0</v>
      </c>
      <c r="F545" s="187">
        <f t="shared" si="163"/>
        <v>0</v>
      </c>
      <c r="G545" s="166"/>
      <c r="H545" s="13"/>
      <c r="I545" s="187">
        <f t="shared" si="164"/>
        <v>0</v>
      </c>
      <c r="J545" s="187">
        <f t="shared" si="165"/>
        <v>0</v>
      </c>
      <c r="K545" s="187">
        <f t="shared" si="166"/>
        <v>0</v>
      </c>
      <c r="L545" s="166"/>
      <c r="M545" s="13"/>
      <c r="N545" s="187">
        <f t="shared" si="167"/>
        <v>0</v>
      </c>
      <c r="O545" s="187">
        <f t="shared" si="168"/>
        <v>0</v>
      </c>
      <c r="P545" s="187">
        <f t="shared" si="169"/>
        <v>0</v>
      </c>
      <c r="Q545" s="166"/>
      <c r="R545" s="13"/>
      <c r="S545" s="187">
        <f t="shared" si="170"/>
        <v>0</v>
      </c>
      <c r="T545" s="187">
        <f t="shared" si="171"/>
        <v>0</v>
      </c>
      <c r="U545" s="166"/>
      <c r="V545" s="187">
        <f t="shared" si="157"/>
        <v>0</v>
      </c>
      <c r="W545" s="187">
        <f t="shared" si="158"/>
        <v>0</v>
      </c>
      <c r="X545" s="13">
        <f t="shared" si="159"/>
        <v>0</v>
      </c>
      <c r="Y545" s="13" t="s">
        <v>29</v>
      </c>
      <c r="Z545" s="13">
        <v>45</v>
      </c>
      <c r="AA545" s="241">
        <f t="shared" si="160"/>
        <v>0</v>
      </c>
    </row>
    <row r="546" spans="1:27">
      <c r="A546" s="12">
        <v>543</v>
      </c>
      <c r="B546" s="166"/>
      <c r="C546" s="13"/>
      <c r="D546" s="187">
        <f t="shared" si="161"/>
        <v>0</v>
      </c>
      <c r="E546" s="187">
        <f t="shared" si="162"/>
        <v>0</v>
      </c>
      <c r="F546" s="187">
        <f t="shared" si="163"/>
        <v>0</v>
      </c>
      <c r="G546" s="166"/>
      <c r="H546" s="13"/>
      <c r="I546" s="187">
        <f t="shared" si="164"/>
        <v>0</v>
      </c>
      <c r="J546" s="187">
        <f t="shared" si="165"/>
        <v>0</v>
      </c>
      <c r="K546" s="187">
        <f t="shared" si="166"/>
        <v>0</v>
      </c>
      <c r="L546" s="166"/>
      <c r="M546" s="13"/>
      <c r="N546" s="187">
        <f t="shared" si="167"/>
        <v>0</v>
      </c>
      <c r="O546" s="187">
        <f t="shared" si="168"/>
        <v>0</v>
      </c>
      <c r="P546" s="187">
        <f t="shared" si="169"/>
        <v>0</v>
      </c>
      <c r="Q546" s="166"/>
      <c r="R546" s="13"/>
      <c r="S546" s="187">
        <f t="shared" si="170"/>
        <v>0</v>
      </c>
      <c r="T546" s="187">
        <f t="shared" si="171"/>
        <v>0</v>
      </c>
      <c r="U546" s="166"/>
      <c r="V546" s="187">
        <f t="shared" si="157"/>
        <v>0</v>
      </c>
      <c r="W546" s="187">
        <f t="shared" si="158"/>
        <v>0</v>
      </c>
      <c r="X546" s="13">
        <f t="shared" si="159"/>
        <v>0</v>
      </c>
      <c r="Y546" s="13" t="s">
        <v>29</v>
      </c>
      <c r="Z546" s="13">
        <v>45</v>
      </c>
      <c r="AA546" s="241">
        <f t="shared" si="160"/>
        <v>0</v>
      </c>
    </row>
    <row r="547" spans="1:27">
      <c r="A547" s="12">
        <v>544</v>
      </c>
      <c r="B547" s="166"/>
      <c r="C547" s="13"/>
      <c r="D547" s="187">
        <f t="shared" si="161"/>
        <v>0</v>
      </c>
      <c r="E547" s="187">
        <f t="shared" si="162"/>
        <v>0</v>
      </c>
      <c r="F547" s="187">
        <f t="shared" si="163"/>
        <v>0</v>
      </c>
      <c r="G547" s="166"/>
      <c r="H547" s="13"/>
      <c r="I547" s="187">
        <f t="shared" si="164"/>
        <v>0</v>
      </c>
      <c r="J547" s="187">
        <f t="shared" si="165"/>
        <v>0</v>
      </c>
      <c r="K547" s="187">
        <f t="shared" si="166"/>
        <v>0</v>
      </c>
      <c r="L547" s="166"/>
      <c r="M547" s="13"/>
      <c r="N547" s="187">
        <f t="shared" si="167"/>
        <v>0</v>
      </c>
      <c r="O547" s="187">
        <f t="shared" si="168"/>
        <v>0</v>
      </c>
      <c r="P547" s="187">
        <f t="shared" si="169"/>
        <v>0</v>
      </c>
      <c r="Q547" s="166"/>
      <c r="R547" s="13"/>
      <c r="S547" s="187">
        <f t="shared" si="170"/>
        <v>0</v>
      </c>
      <c r="T547" s="187">
        <f t="shared" si="171"/>
        <v>0</v>
      </c>
      <c r="U547" s="166"/>
      <c r="V547" s="187">
        <f t="shared" si="157"/>
        <v>0</v>
      </c>
      <c r="W547" s="187">
        <f t="shared" si="158"/>
        <v>0</v>
      </c>
      <c r="X547" s="13">
        <f t="shared" si="159"/>
        <v>0</v>
      </c>
      <c r="Y547" s="13" t="s">
        <v>29</v>
      </c>
      <c r="Z547" s="13">
        <v>45</v>
      </c>
      <c r="AA547" s="241">
        <f t="shared" si="160"/>
        <v>0</v>
      </c>
    </row>
    <row r="548" spans="1:27">
      <c r="A548" s="12">
        <v>545</v>
      </c>
      <c r="B548" s="166"/>
      <c r="C548" s="13"/>
      <c r="D548" s="187">
        <f t="shared" si="161"/>
        <v>0</v>
      </c>
      <c r="E548" s="187">
        <f t="shared" si="162"/>
        <v>0</v>
      </c>
      <c r="F548" s="187">
        <f t="shared" si="163"/>
        <v>0</v>
      </c>
      <c r="G548" s="166"/>
      <c r="H548" s="13"/>
      <c r="I548" s="187">
        <f t="shared" si="164"/>
        <v>0</v>
      </c>
      <c r="J548" s="187">
        <f t="shared" si="165"/>
        <v>0</v>
      </c>
      <c r="K548" s="187">
        <f t="shared" si="166"/>
        <v>0</v>
      </c>
      <c r="L548" s="166"/>
      <c r="M548" s="13"/>
      <c r="N548" s="187">
        <f t="shared" si="167"/>
        <v>0</v>
      </c>
      <c r="O548" s="187">
        <f t="shared" si="168"/>
        <v>0</v>
      </c>
      <c r="P548" s="187">
        <f t="shared" si="169"/>
        <v>0</v>
      </c>
      <c r="Q548" s="166"/>
      <c r="R548" s="13"/>
      <c r="S548" s="187">
        <f t="shared" si="170"/>
        <v>0</v>
      </c>
      <c r="T548" s="187">
        <f t="shared" si="171"/>
        <v>0</v>
      </c>
      <c r="U548" s="166"/>
      <c r="V548" s="187">
        <f t="shared" si="157"/>
        <v>0</v>
      </c>
      <c r="W548" s="187">
        <f t="shared" si="158"/>
        <v>0</v>
      </c>
      <c r="X548" s="13">
        <f t="shared" si="159"/>
        <v>0</v>
      </c>
      <c r="Y548" s="13" t="s">
        <v>29</v>
      </c>
      <c r="Z548" s="13">
        <v>45</v>
      </c>
      <c r="AA548" s="241">
        <f t="shared" si="160"/>
        <v>0</v>
      </c>
    </row>
    <row r="549" spans="1:27">
      <c r="A549" s="12">
        <v>546</v>
      </c>
      <c r="B549" s="166"/>
      <c r="C549" s="13"/>
      <c r="D549" s="187">
        <f t="shared" si="161"/>
        <v>0</v>
      </c>
      <c r="E549" s="187">
        <f t="shared" si="162"/>
        <v>0</v>
      </c>
      <c r="F549" s="187">
        <f t="shared" si="163"/>
        <v>0</v>
      </c>
      <c r="G549" s="166"/>
      <c r="H549" s="13"/>
      <c r="I549" s="187">
        <f t="shared" si="164"/>
        <v>0</v>
      </c>
      <c r="J549" s="187">
        <f t="shared" si="165"/>
        <v>0</v>
      </c>
      <c r="K549" s="187">
        <f t="shared" si="166"/>
        <v>0</v>
      </c>
      <c r="L549" s="166"/>
      <c r="M549" s="13"/>
      <c r="N549" s="187">
        <f t="shared" si="167"/>
        <v>0</v>
      </c>
      <c r="O549" s="187">
        <f t="shared" si="168"/>
        <v>0</v>
      </c>
      <c r="P549" s="187">
        <f t="shared" si="169"/>
        <v>0</v>
      </c>
      <c r="Q549" s="166"/>
      <c r="R549" s="13"/>
      <c r="S549" s="187">
        <f t="shared" si="170"/>
        <v>0</v>
      </c>
      <c r="T549" s="187">
        <f t="shared" si="171"/>
        <v>0</v>
      </c>
      <c r="U549" s="166"/>
      <c r="V549" s="187">
        <f t="shared" si="157"/>
        <v>0</v>
      </c>
      <c r="W549" s="187">
        <f t="shared" si="158"/>
        <v>0</v>
      </c>
      <c r="X549" s="13">
        <f t="shared" si="159"/>
        <v>0</v>
      </c>
      <c r="Y549" s="13" t="s">
        <v>29</v>
      </c>
      <c r="Z549" s="13">
        <v>45</v>
      </c>
      <c r="AA549" s="241">
        <f t="shared" si="160"/>
        <v>0</v>
      </c>
    </row>
    <row r="550" spans="1:27">
      <c r="A550" s="12">
        <v>547</v>
      </c>
      <c r="B550" s="166"/>
      <c r="C550" s="13"/>
      <c r="D550" s="187">
        <f t="shared" si="161"/>
        <v>0</v>
      </c>
      <c r="E550" s="187">
        <f t="shared" si="162"/>
        <v>0</v>
      </c>
      <c r="F550" s="187">
        <f t="shared" si="163"/>
        <v>0</v>
      </c>
      <c r="G550" s="166"/>
      <c r="H550" s="13"/>
      <c r="I550" s="187">
        <f t="shared" si="164"/>
        <v>0</v>
      </c>
      <c r="J550" s="187">
        <f t="shared" si="165"/>
        <v>0</v>
      </c>
      <c r="K550" s="187">
        <f t="shared" si="166"/>
        <v>0</v>
      </c>
      <c r="L550" s="166"/>
      <c r="M550" s="13"/>
      <c r="N550" s="187">
        <f t="shared" si="167"/>
        <v>0</v>
      </c>
      <c r="O550" s="187">
        <f t="shared" si="168"/>
        <v>0</v>
      </c>
      <c r="P550" s="187">
        <f t="shared" si="169"/>
        <v>0</v>
      </c>
      <c r="Q550" s="166"/>
      <c r="R550" s="13"/>
      <c r="S550" s="187">
        <f t="shared" si="170"/>
        <v>0</v>
      </c>
      <c r="T550" s="187">
        <f t="shared" si="171"/>
        <v>0</v>
      </c>
      <c r="U550" s="166"/>
      <c r="V550" s="187">
        <f t="shared" si="157"/>
        <v>0</v>
      </c>
      <c r="W550" s="187">
        <f t="shared" si="158"/>
        <v>0</v>
      </c>
      <c r="X550" s="13">
        <f t="shared" si="159"/>
        <v>0</v>
      </c>
      <c r="Y550" s="13" t="s">
        <v>29</v>
      </c>
      <c r="Z550" s="13">
        <v>45</v>
      </c>
      <c r="AA550" s="241">
        <f t="shared" si="160"/>
        <v>0</v>
      </c>
    </row>
    <row r="551" spans="1:27">
      <c r="A551" s="12">
        <v>548</v>
      </c>
      <c r="B551" s="166"/>
      <c r="C551" s="13"/>
      <c r="D551" s="187">
        <f t="shared" si="161"/>
        <v>0</v>
      </c>
      <c r="E551" s="187">
        <f t="shared" si="162"/>
        <v>0</v>
      </c>
      <c r="F551" s="187">
        <f t="shared" si="163"/>
        <v>0</v>
      </c>
      <c r="G551" s="166"/>
      <c r="H551" s="13"/>
      <c r="I551" s="187">
        <f t="shared" si="164"/>
        <v>0</v>
      </c>
      <c r="J551" s="187">
        <f t="shared" si="165"/>
        <v>0</v>
      </c>
      <c r="K551" s="187">
        <f t="shared" si="166"/>
        <v>0</v>
      </c>
      <c r="L551" s="166"/>
      <c r="M551" s="13"/>
      <c r="N551" s="187">
        <f t="shared" si="167"/>
        <v>0</v>
      </c>
      <c r="O551" s="187">
        <f t="shared" si="168"/>
        <v>0</v>
      </c>
      <c r="P551" s="187">
        <f t="shared" si="169"/>
        <v>0</v>
      </c>
      <c r="Q551" s="166"/>
      <c r="R551" s="13"/>
      <c r="S551" s="187">
        <f t="shared" si="170"/>
        <v>0</v>
      </c>
      <c r="T551" s="187">
        <f t="shared" si="171"/>
        <v>0</v>
      </c>
      <c r="U551" s="166"/>
      <c r="V551" s="187">
        <f t="shared" si="157"/>
        <v>0</v>
      </c>
      <c r="W551" s="187">
        <f t="shared" si="158"/>
        <v>0</v>
      </c>
      <c r="X551" s="13">
        <f t="shared" si="159"/>
        <v>0</v>
      </c>
      <c r="Y551" s="13" t="s">
        <v>29</v>
      </c>
      <c r="Z551" s="13">
        <v>45</v>
      </c>
      <c r="AA551" s="241">
        <f t="shared" si="160"/>
        <v>0</v>
      </c>
    </row>
    <row r="552" spans="1:27">
      <c r="A552" s="12">
        <v>549</v>
      </c>
      <c r="B552" s="166"/>
      <c r="C552" s="13"/>
      <c r="D552" s="187">
        <f t="shared" si="161"/>
        <v>0</v>
      </c>
      <c r="E552" s="187">
        <f t="shared" si="162"/>
        <v>0</v>
      </c>
      <c r="F552" s="187">
        <f t="shared" si="163"/>
        <v>0</v>
      </c>
      <c r="G552" s="166"/>
      <c r="H552" s="13"/>
      <c r="I552" s="187">
        <f t="shared" si="164"/>
        <v>0</v>
      </c>
      <c r="J552" s="187">
        <f t="shared" si="165"/>
        <v>0</v>
      </c>
      <c r="K552" s="187">
        <f t="shared" si="166"/>
        <v>0</v>
      </c>
      <c r="L552" s="166"/>
      <c r="M552" s="13"/>
      <c r="N552" s="187">
        <f t="shared" si="167"/>
        <v>0</v>
      </c>
      <c r="O552" s="187">
        <f t="shared" si="168"/>
        <v>0</v>
      </c>
      <c r="P552" s="187">
        <f t="shared" si="169"/>
        <v>0</v>
      </c>
      <c r="Q552" s="166"/>
      <c r="R552" s="13"/>
      <c r="S552" s="187">
        <f t="shared" si="170"/>
        <v>0</v>
      </c>
      <c r="T552" s="187">
        <f t="shared" si="171"/>
        <v>0</v>
      </c>
      <c r="U552" s="166"/>
      <c r="V552" s="187">
        <f t="shared" si="157"/>
        <v>0</v>
      </c>
      <c r="W552" s="187">
        <f t="shared" si="158"/>
        <v>0</v>
      </c>
      <c r="X552" s="13">
        <f t="shared" si="159"/>
        <v>0</v>
      </c>
      <c r="Y552" s="13" t="s">
        <v>29</v>
      </c>
      <c r="Z552" s="13">
        <v>45</v>
      </c>
      <c r="AA552" s="241">
        <f t="shared" si="160"/>
        <v>0</v>
      </c>
    </row>
    <row r="553" spans="1:27">
      <c r="A553" s="12">
        <v>550</v>
      </c>
      <c r="B553" s="166"/>
      <c r="C553" s="13"/>
      <c r="D553" s="187">
        <f t="shared" si="161"/>
        <v>0</v>
      </c>
      <c r="E553" s="187">
        <f t="shared" si="162"/>
        <v>0</v>
      </c>
      <c r="F553" s="187">
        <f t="shared" si="163"/>
        <v>0</v>
      </c>
      <c r="G553" s="166"/>
      <c r="H553" s="13"/>
      <c r="I553" s="187">
        <f t="shared" si="164"/>
        <v>0</v>
      </c>
      <c r="J553" s="187">
        <f t="shared" si="165"/>
        <v>0</v>
      </c>
      <c r="K553" s="187">
        <f t="shared" si="166"/>
        <v>0</v>
      </c>
      <c r="L553" s="166"/>
      <c r="M553" s="13"/>
      <c r="N553" s="187">
        <f t="shared" si="167"/>
        <v>0</v>
      </c>
      <c r="O553" s="187">
        <f t="shared" si="168"/>
        <v>0</v>
      </c>
      <c r="P553" s="187">
        <f t="shared" si="169"/>
        <v>0</v>
      </c>
      <c r="Q553" s="166"/>
      <c r="R553" s="13"/>
      <c r="S553" s="187">
        <f t="shared" si="170"/>
        <v>0</v>
      </c>
      <c r="T553" s="187">
        <f t="shared" si="171"/>
        <v>0</v>
      </c>
      <c r="U553" s="166"/>
      <c r="V553" s="187">
        <f t="shared" si="157"/>
        <v>0</v>
      </c>
      <c r="W553" s="187">
        <f t="shared" si="158"/>
        <v>0</v>
      </c>
      <c r="X553" s="13">
        <f t="shared" si="159"/>
        <v>0</v>
      </c>
      <c r="Y553" s="13" t="s">
        <v>29</v>
      </c>
      <c r="Z553" s="13">
        <v>45</v>
      </c>
      <c r="AA553" s="241">
        <f t="shared" si="160"/>
        <v>0</v>
      </c>
    </row>
    <row r="554" spans="1:27">
      <c r="A554" s="12">
        <v>551</v>
      </c>
      <c r="B554" s="166"/>
      <c r="C554" s="13"/>
      <c r="D554" s="187">
        <f t="shared" si="161"/>
        <v>0</v>
      </c>
      <c r="E554" s="187">
        <f t="shared" si="162"/>
        <v>0</v>
      </c>
      <c r="F554" s="187">
        <f t="shared" si="163"/>
        <v>0</v>
      </c>
      <c r="G554" s="166"/>
      <c r="H554" s="13"/>
      <c r="I554" s="187">
        <f t="shared" si="164"/>
        <v>0</v>
      </c>
      <c r="J554" s="187">
        <f t="shared" si="165"/>
        <v>0</v>
      </c>
      <c r="K554" s="187">
        <f t="shared" si="166"/>
        <v>0</v>
      </c>
      <c r="L554" s="166"/>
      <c r="M554" s="13"/>
      <c r="N554" s="187">
        <f t="shared" si="167"/>
        <v>0</v>
      </c>
      <c r="O554" s="187">
        <f t="shared" si="168"/>
        <v>0</v>
      </c>
      <c r="P554" s="187">
        <f t="shared" si="169"/>
        <v>0</v>
      </c>
      <c r="Q554" s="166"/>
      <c r="R554" s="13"/>
      <c r="S554" s="187">
        <f t="shared" si="170"/>
        <v>0</v>
      </c>
      <c r="T554" s="187">
        <f t="shared" si="171"/>
        <v>0</v>
      </c>
      <c r="U554" s="166"/>
      <c r="V554" s="187">
        <f t="shared" si="157"/>
        <v>0</v>
      </c>
      <c r="W554" s="187">
        <f t="shared" si="158"/>
        <v>0</v>
      </c>
      <c r="X554" s="13">
        <f t="shared" si="159"/>
        <v>0</v>
      </c>
      <c r="Y554" s="13" t="s">
        <v>29</v>
      </c>
      <c r="Z554" s="13">
        <v>45</v>
      </c>
      <c r="AA554" s="241">
        <f t="shared" si="160"/>
        <v>0</v>
      </c>
    </row>
    <row r="555" spans="1:27">
      <c r="A555" s="12">
        <v>552</v>
      </c>
      <c r="B555" s="166"/>
      <c r="C555" s="13"/>
      <c r="D555" s="187">
        <f t="shared" si="161"/>
        <v>0</v>
      </c>
      <c r="E555" s="187">
        <f t="shared" si="162"/>
        <v>0</v>
      </c>
      <c r="F555" s="187">
        <f t="shared" si="163"/>
        <v>0</v>
      </c>
      <c r="G555" s="166"/>
      <c r="H555" s="13"/>
      <c r="I555" s="187">
        <f t="shared" si="164"/>
        <v>0</v>
      </c>
      <c r="J555" s="187">
        <f t="shared" si="165"/>
        <v>0</v>
      </c>
      <c r="K555" s="187">
        <f t="shared" si="166"/>
        <v>0</v>
      </c>
      <c r="L555" s="166"/>
      <c r="M555" s="13"/>
      <c r="N555" s="187">
        <f t="shared" si="167"/>
        <v>0</v>
      </c>
      <c r="O555" s="187">
        <f t="shared" si="168"/>
        <v>0</v>
      </c>
      <c r="P555" s="187">
        <f t="shared" si="169"/>
        <v>0</v>
      </c>
      <c r="Q555" s="166"/>
      <c r="R555" s="13"/>
      <c r="S555" s="187">
        <f t="shared" si="170"/>
        <v>0</v>
      </c>
      <c r="T555" s="187">
        <f t="shared" si="171"/>
        <v>0</v>
      </c>
      <c r="U555" s="166"/>
      <c r="V555" s="187">
        <f t="shared" si="157"/>
        <v>0</v>
      </c>
      <c r="W555" s="187">
        <f t="shared" si="158"/>
        <v>0</v>
      </c>
      <c r="X555" s="13">
        <f t="shared" si="159"/>
        <v>0</v>
      </c>
      <c r="Y555" s="13" t="s">
        <v>29</v>
      </c>
      <c r="Z555" s="13">
        <v>45</v>
      </c>
      <c r="AA555" s="241">
        <f t="shared" si="160"/>
        <v>0</v>
      </c>
    </row>
    <row r="556" spans="1:27">
      <c r="A556" s="12">
        <v>553</v>
      </c>
      <c r="B556" s="166"/>
      <c r="C556" s="13"/>
      <c r="D556" s="187">
        <f t="shared" si="161"/>
        <v>0</v>
      </c>
      <c r="E556" s="187">
        <f t="shared" si="162"/>
        <v>0</v>
      </c>
      <c r="F556" s="187">
        <f t="shared" si="163"/>
        <v>0</v>
      </c>
      <c r="G556" s="166"/>
      <c r="H556" s="13"/>
      <c r="I556" s="187">
        <f t="shared" si="164"/>
        <v>0</v>
      </c>
      <c r="J556" s="187">
        <f t="shared" si="165"/>
        <v>0</v>
      </c>
      <c r="K556" s="187">
        <f t="shared" si="166"/>
        <v>0</v>
      </c>
      <c r="L556" s="166"/>
      <c r="M556" s="13"/>
      <c r="N556" s="187">
        <f t="shared" si="167"/>
        <v>0</v>
      </c>
      <c r="O556" s="187">
        <f t="shared" si="168"/>
        <v>0</v>
      </c>
      <c r="P556" s="187">
        <f t="shared" si="169"/>
        <v>0</v>
      </c>
      <c r="Q556" s="166"/>
      <c r="R556" s="13"/>
      <c r="S556" s="187">
        <f t="shared" si="170"/>
        <v>0</v>
      </c>
      <c r="T556" s="187">
        <f t="shared" si="171"/>
        <v>0</v>
      </c>
      <c r="U556" s="166"/>
      <c r="V556" s="187">
        <f t="shared" si="157"/>
        <v>0</v>
      </c>
      <c r="W556" s="187">
        <f t="shared" si="158"/>
        <v>0</v>
      </c>
      <c r="X556" s="13">
        <f t="shared" si="159"/>
        <v>0</v>
      </c>
      <c r="Y556" s="13" t="s">
        <v>29</v>
      </c>
      <c r="Z556" s="13">
        <v>45</v>
      </c>
      <c r="AA556" s="241">
        <f t="shared" si="160"/>
        <v>0</v>
      </c>
    </row>
    <row r="557" spans="1:27">
      <c r="A557" s="12">
        <v>554</v>
      </c>
      <c r="B557" s="166"/>
      <c r="C557" s="13"/>
      <c r="D557" s="187">
        <f t="shared" si="161"/>
        <v>0</v>
      </c>
      <c r="E557" s="187">
        <f t="shared" si="162"/>
        <v>0</v>
      </c>
      <c r="F557" s="187">
        <f t="shared" si="163"/>
        <v>0</v>
      </c>
      <c r="G557" s="166"/>
      <c r="H557" s="13"/>
      <c r="I557" s="187">
        <f t="shared" si="164"/>
        <v>0</v>
      </c>
      <c r="J557" s="187">
        <f t="shared" si="165"/>
        <v>0</v>
      </c>
      <c r="K557" s="187">
        <f t="shared" si="166"/>
        <v>0</v>
      </c>
      <c r="L557" s="166"/>
      <c r="M557" s="13"/>
      <c r="N557" s="187">
        <f t="shared" si="167"/>
        <v>0</v>
      </c>
      <c r="O557" s="187">
        <f t="shared" si="168"/>
        <v>0</v>
      </c>
      <c r="P557" s="187">
        <f t="shared" si="169"/>
        <v>0</v>
      </c>
      <c r="Q557" s="166"/>
      <c r="R557" s="13"/>
      <c r="S557" s="187">
        <f t="shared" si="170"/>
        <v>0</v>
      </c>
      <c r="T557" s="187">
        <f t="shared" si="171"/>
        <v>0</v>
      </c>
      <c r="U557" s="166"/>
      <c r="V557" s="187">
        <f t="shared" si="157"/>
        <v>0</v>
      </c>
      <c r="W557" s="187">
        <f t="shared" si="158"/>
        <v>0</v>
      </c>
      <c r="X557" s="13">
        <f t="shared" si="159"/>
        <v>0</v>
      </c>
      <c r="Y557" s="13" t="s">
        <v>29</v>
      </c>
      <c r="Z557" s="13">
        <v>45</v>
      </c>
      <c r="AA557" s="241">
        <f t="shared" si="160"/>
        <v>0</v>
      </c>
    </row>
    <row r="558" spans="1:27">
      <c r="A558" s="12">
        <v>555</v>
      </c>
      <c r="B558" s="166"/>
      <c r="C558" s="13"/>
      <c r="D558" s="187">
        <f t="shared" si="161"/>
        <v>0</v>
      </c>
      <c r="E558" s="187">
        <f t="shared" si="162"/>
        <v>0</v>
      </c>
      <c r="F558" s="187">
        <f t="shared" si="163"/>
        <v>0</v>
      </c>
      <c r="G558" s="166"/>
      <c r="H558" s="13"/>
      <c r="I558" s="187">
        <f t="shared" si="164"/>
        <v>0</v>
      </c>
      <c r="J558" s="187">
        <f t="shared" si="165"/>
        <v>0</v>
      </c>
      <c r="K558" s="187">
        <f t="shared" si="166"/>
        <v>0</v>
      </c>
      <c r="L558" s="166"/>
      <c r="M558" s="13"/>
      <c r="N558" s="187">
        <f t="shared" si="167"/>
        <v>0</v>
      </c>
      <c r="O558" s="187">
        <f t="shared" si="168"/>
        <v>0</v>
      </c>
      <c r="P558" s="187">
        <f t="shared" si="169"/>
        <v>0</v>
      </c>
      <c r="Q558" s="166"/>
      <c r="R558" s="13"/>
      <c r="S558" s="187">
        <f t="shared" si="170"/>
        <v>0</v>
      </c>
      <c r="T558" s="187">
        <f t="shared" si="171"/>
        <v>0</v>
      </c>
      <c r="U558" s="166"/>
      <c r="V558" s="187">
        <f t="shared" si="157"/>
        <v>0</v>
      </c>
      <c r="W558" s="187">
        <f t="shared" si="158"/>
        <v>0</v>
      </c>
      <c r="X558" s="13">
        <f t="shared" si="159"/>
        <v>0</v>
      </c>
      <c r="Y558" s="13" t="s">
        <v>29</v>
      </c>
      <c r="Z558" s="13">
        <v>45</v>
      </c>
      <c r="AA558" s="241">
        <f t="shared" si="160"/>
        <v>0</v>
      </c>
    </row>
    <row r="559" spans="1:27">
      <c r="A559" s="12">
        <v>556</v>
      </c>
      <c r="B559" s="166"/>
      <c r="C559" s="13"/>
      <c r="D559" s="187">
        <f t="shared" si="161"/>
        <v>0</v>
      </c>
      <c r="E559" s="187">
        <f t="shared" si="162"/>
        <v>0</v>
      </c>
      <c r="F559" s="187">
        <f t="shared" si="163"/>
        <v>0</v>
      </c>
      <c r="G559" s="166"/>
      <c r="H559" s="13"/>
      <c r="I559" s="187">
        <f t="shared" si="164"/>
        <v>0</v>
      </c>
      <c r="J559" s="187">
        <f t="shared" si="165"/>
        <v>0</v>
      </c>
      <c r="K559" s="187">
        <f t="shared" si="166"/>
        <v>0</v>
      </c>
      <c r="L559" s="166"/>
      <c r="M559" s="13"/>
      <c r="N559" s="187">
        <f t="shared" si="167"/>
        <v>0</v>
      </c>
      <c r="O559" s="187">
        <f t="shared" si="168"/>
        <v>0</v>
      </c>
      <c r="P559" s="187">
        <f t="shared" si="169"/>
        <v>0</v>
      </c>
      <c r="Q559" s="166"/>
      <c r="R559" s="13"/>
      <c r="S559" s="187">
        <f t="shared" si="170"/>
        <v>0</v>
      </c>
      <c r="T559" s="187">
        <f t="shared" si="171"/>
        <v>0</v>
      </c>
      <c r="U559" s="166"/>
      <c r="V559" s="187">
        <f t="shared" si="157"/>
        <v>0</v>
      </c>
      <c r="W559" s="187">
        <f t="shared" si="158"/>
        <v>0</v>
      </c>
      <c r="X559" s="13">
        <f t="shared" si="159"/>
        <v>0</v>
      </c>
      <c r="Y559" s="13" t="s">
        <v>29</v>
      </c>
      <c r="Z559" s="13">
        <v>45</v>
      </c>
      <c r="AA559" s="241">
        <f t="shared" si="160"/>
        <v>0</v>
      </c>
    </row>
    <row r="560" spans="1:27">
      <c r="A560" s="12">
        <v>557</v>
      </c>
      <c r="B560" s="166"/>
      <c r="C560" s="13"/>
      <c r="D560" s="187">
        <f t="shared" si="161"/>
        <v>0</v>
      </c>
      <c r="E560" s="187">
        <f t="shared" si="162"/>
        <v>0</v>
      </c>
      <c r="F560" s="187">
        <f t="shared" si="163"/>
        <v>0</v>
      </c>
      <c r="G560" s="166"/>
      <c r="H560" s="13"/>
      <c r="I560" s="187">
        <f t="shared" si="164"/>
        <v>0</v>
      </c>
      <c r="J560" s="187">
        <f t="shared" si="165"/>
        <v>0</v>
      </c>
      <c r="K560" s="187">
        <f t="shared" si="166"/>
        <v>0</v>
      </c>
      <c r="L560" s="166"/>
      <c r="M560" s="13"/>
      <c r="N560" s="187">
        <f t="shared" si="167"/>
        <v>0</v>
      </c>
      <c r="O560" s="187">
        <f t="shared" si="168"/>
        <v>0</v>
      </c>
      <c r="P560" s="187">
        <f t="shared" si="169"/>
        <v>0</v>
      </c>
      <c r="Q560" s="166"/>
      <c r="R560" s="13"/>
      <c r="S560" s="187">
        <f t="shared" si="170"/>
        <v>0</v>
      </c>
      <c r="T560" s="187">
        <f t="shared" si="171"/>
        <v>0</v>
      </c>
      <c r="U560" s="166"/>
      <c r="V560" s="187">
        <f t="shared" si="157"/>
        <v>0</v>
      </c>
      <c r="W560" s="187">
        <f t="shared" si="158"/>
        <v>0</v>
      </c>
      <c r="X560" s="13">
        <f t="shared" si="159"/>
        <v>0</v>
      </c>
      <c r="Y560" s="13" t="s">
        <v>29</v>
      </c>
      <c r="Z560" s="13">
        <v>45</v>
      </c>
      <c r="AA560" s="241">
        <f t="shared" si="160"/>
        <v>0</v>
      </c>
    </row>
    <row r="561" spans="1:27">
      <c r="A561" s="12">
        <v>558</v>
      </c>
      <c r="B561" s="166"/>
      <c r="C561" s="13"/>
      <c r="D561" s="187">
        <f t="shared" si="161"/>
        <v>0</v>
      </c>
      <c r="E561" s="187">
        <f t="shared" si="162"/>
        <v>0</v>
      </c>
      <c r="F561" s="187">
        <f t="shared" si="163"/>
        <v>0</v>
      </c>
      <c r="G561" s="166"/>
      <c r="H561" s="13"/>
      <c r="I561" s="187">
        <f t="shared" si="164"/>
        <v>0</v>
      </c>
      <c r="J561" s="187">
        <f t="shared" si="165"/>
        <v>0</v>
      </c>
      <c r="K561" s="187">
        <f t="shared" si="166"/>
        <v>0</v>
      </c>
      <c r="L561" s="166"/>
      <c r="M561" s="13"/>
      <c r="N561" s="187">
        <f t="shared" si="167"/>
        <v>0</v>
      </c>
      <c r="O561" s="187">
        <f t="shared" si="168"/>
        <v>0</v>
      </c>
      <c r="P561" s="187">
        <f t="shared" si="169"/>
        <v>0</v>
      </c>
      <c r="Q561" s="166"/>
      <c r="R561" s="13"/>
      <c r="S561" s="187">
        <f t="shared" si="170"/>
        <v>0</v>
      </c>
      <c r="T561" s="187">
        <f t="shared" si="171"/>
        <v>0</v>
      </c>
      <c r="U561" s="166"/>
      <c r="V561" s="187">
        <f t="shared" si="157"/>
        <v>0</v>
      </c>
      <c r="W561" s="187">
        <f t="shared" si="158"/>
        <v>0</v>
      </c>
      <c r="X561" s="13">
        <f t="shared" si="159"/>
        <v>0</v>
      </c>
      <c r="Y561" s="13" t="s">
        <v>29</v>
      </c>
      <c r="Z561" s="13">
        <v>45</v>
      </c>
      <c r="AA561" s="241">
        <f t="shared" si="160"/>
        <v>0</v>
      </c>
    </row>
    <row r="562" spans="1:27">
      <c r="A562" s="12">
        <v>559</v>
      </c>
      <c r="B562" s="166"/>
      <c r="C562" s="13"/>
      <c r="D562" s="187">
        <f t="shared" si="161"/>
        <v>0</v>
      </c>
      <c r="E562" s="187">
        <f t="shared" si="162"/>
        <v>0</v>
      </c>
      <c r="F562" s="187">
        <f t="shared" si="163"/>
        <v>0</v>
      </c>
      <c r="G562" s="166"/>
      <c r="H562" s="13"/>
      <c r="I562" s="187">
        <f t="shared" si="164"/>
        <v>0</v>
      </c>
      <c r="J562" s="187">
        <f t="shared" si="165"/>
        <v>0</v>
      </c>
      <c r="K562" s="187">
        <f t="shared" si="166"/>
        <v>0</v>
      </c>
      <c r="L562" s="166"/>
      <c r="M562" s="13"/>
      <c r="N562" s="187">
        <f t="shared" si="167"/>
        <v>0</v>
      </c>
      <c r="O562" s="187">
        <f t="shared" si="168"/>
        <v>0</v>
      </c>
      <c r="P562" s="187">
        <f t="shared" si="169"/>
        <v>0</v>
      </c>
      <c r="Q562" s="166"/>
      <c r="R562" s="13"/>
      <c r="S562" s="187">
        <f t="shared" si="170"/>
        <v>0</v>
      </c>
      <c r="T562" s="187">
        <f t="shared" si="171"/>
        <v>0</v>
      </c>
      <c r="U562" s="166"/>
      <c r="V562" s="187">
        <f t="shared" si="157"/>
        <v>0</v>
      </c>
      <c r="W562" s="187">
        <f t="shared" si="158"/>
        <v>0</v>
      </c>
      <c r="X562" s="13">
        <f t="shared" si="159"/>
        <v>0</v>
      </c>
      <c r="Y562" s="13" t="s">
        <v>29</v>
      </c>
      <c r="Z562" s="13">
        <v>45</v>
      </c>
      <c r="AA562" s="241">
        <f t="shared" si="160"/>
        <v>0</v>
      </c>
    </row>
    <row r="563" spans="1:27">
      <c r="A563" s="12">
        <v>560</v>
      </c>
      <c r="B563" s="166"/>
      <c r="C563" s="13"/>
      <c r="D563" s="187">
        <f t="shared" si="161"/>
        <v>0</v>
      </c>
      <c r="E563" s="187">
        <f t="shared" si="162"/>
        <v>0</v>
      </c>
      <c r="F563" s="187">
        <f t="shared" si="163"/>
        <v>0</v>
      </c>
      <c r="G563" s="166"/>
      <c r="H563" s="13"/>
      <c r="I563" s="187">
        <f t="shared" si="164"/>
        <v>0</v>
      </c>
      <c r="J563" s="187">
        <f t="shared" si="165"/>
        <v>0</v>
      </c>
      <c r="K563" s="187">
        <f t="shared" si="166"/>
        <v>0</v>
      </c>
      <c r="L563" s="166"/>
      <c r="M563" s="13"/>
      <c r="N563" s="187">
        <f t="shared" si="167"/>
        <v>0</v>
      </c>
      <c r="O563" s="187">
        <f t="shared" si="168"/>
        <v>0</v>
      </c>
      <c r="P563" s="187">
        <f t="shared" si="169"/>
        <v>0</v>
      </c>
      <c r="Q563" s="166"/>
      <c r="R563" s="13"/>
      <c r="S563" s="187">
        <f t="shared" si="170"/>
        <v>0</v>
      </c>
      <c r="T563" s="187">
        <f t="shared" si="171"/>
        <v>0</v>
      </c>
      <c r="U563" s="166"/>
      <c r="V563" s="187">
        <f t="shared" si="157"/>
        <v>0</v>
      </c>
      <c r="W563" s="187">
        <f t="shared" si="158"/>
        <v>0</v>
      </c>
      <c r="X563" s="13">
        <f t="shared" si="159"/>
        <v>0</v>
      </c>
      <c r="Y563" s="13" t="s">
        <v>29</v>
      </c>
      <c r="Z563" s="13">
        <v>45</v>
      </c>
      <c r="AA563" s="241">
        <f t="shared" si="160"/>
        <v>0</v>
      </c>
    </row>
    <row r="564" spans="1:27">
      <c r="A564" s="12">
        <v>561</v>
      </c>
      <c r="B564" s="166"/>
      <c r="C564" s="13"/>
      <c r="D564" s="187">
        <f t="shared" si="161"/>
        <v>0</v>
      </c>
      <c r="E564" s="187">
        <f t="shared" si="162"/>
        <v>0</v>
      </c>
      <c r="F564" s="187">
        <f t="shared" si="163"/>
        <v>0</v>
      </c>
      <c r="G564" s="166"/>
      <c r="H564" s="13"/>
      <c r="I564" s="187">
        <f t="shared" si="164"/>
        <v>0</v>
      </c>
      <c r="J564" s="187">
        <f t="shared" si="165"/>
        <v>0</v>
      </c>
      <c r="K564" s="187">
        <f t="shared" si="166"/>
        <v>0</v>
      </c>
      <c r="L564" s="166"/>
      <c r="M564" s="13"/>
      <c r="N564" s="187">
        <f t="shared" si="167"/>
        <v>0</v>
      </c>
      <c r="O564" s="187">
        <f t="shared" si="168"/>
        <v>0</v>
      </c>
      <c r="P564" s="187">
        <f t="shared" si="169"/>
        <v>0</v>
      </c>
      <c r="Q564" s="166"/>
      <c r="R564" s="13"/>
      <c r="S564" s="187">
        <f t="shared" si="170"/>
        <v>0</v>
      </c>
      <c r="T564" s="187">
        <f t="shared" si="171"/>
        <v>0</v>
      </c>
      <c r="U564" s="166"/>
      <c r="V564" s="187">
        <f t="shared" si="157"/>
        <v>0</v>
      </c>
      <c r="W564" s="187">
        <f t="shared" si="158"/>
        <v>0</v>
      </c>
      <c r="X564" s="13">
        <f t="shared" si="159"/>
        <v>0</v>
      </c>
      <c r="Y564" s="13" t="s">
        <v>29</v>
      </c>
      <c r="Z564" s="13">
        <v>45</v>
      </c>
      <c r="AA564" s="241">
        <f t="shared" si="160"/>
        <v>0</v>
      </c>
    </row>
    <row r="565" spans="1:27">
      <c r="A565" s="12">
        <v>562</v>
      </c>
      <c r="B565" s="166"/>
      <c r="C565" s="13"/>
      <c r="D565" s="187">
        <f t="shared" si="161"/>
        <v>0</v>
      </c>
      <c r="E565" s="187">
        <f t="shared" si="162"/>
        <v>0</v>
      </c>
      <c r="F565" s="187">
        <f t="shared" si="163"/>
        <v>0</v>
      </c>
      <c r="G565" s="166"/>
      <c r="H565" s="13"/>
      <c r="I565" s="187">
        <f t="shared" si="164"/>
        <v>0</v>
      </c>
      <c r="J565" s="187">
        <f t="shared" si="165"/>
        <v>0</v>
      </c>
      <c r="K565" s="187">
        <f t="shared" si="166"/>
        <v>0</v>
      </c>
      <c r="L565" s="166"/>
      <c r="M565" s="13"/>
      <c r="N565" s="187">
        <f t="shared" si="167"/>
        <v>0</v>
      </c>
      <c r="O565" s="187">
        <f t="shared" si="168"/>
        <v>0</v>
      </c>
      <c r="P565" s="187">
        <f t="shared" si="169"/>
        <v>0</v>
      </c>
      <c r="Q565" s="166"/>
      <c r="R565" s="13"/>
      <c r="S565" s="187">
        <f t="shared" si="170"/>
        <v>0</v>
      </c>
      <c r="T565" s="187">
        <f t="shared" si="171"/>
        <v>0</v>
      </c>
      <c r="U565" s="166"/>
      <c r="V565" s="187">
        <f t="shared" si="157"/>
        <v>0</v>
      </c>
      <c r="W565" s="187">
        <f t="shared" si="158"/>
        <v>0</v>
      </c>
      <c r="X565" s="13">
        <f t="shared" si="159"/>
        <v>0</v>
      </c>
      <c r="Y565" s="13" t="s">
        <v>29</v>
      </c>
      <c r="Z565" s="13">
        <v>45</v>
      </c>
      <c r="AA565" s="241">
        <f t="shared" si="160"/>
        <v>0</v>
      </c>
    </row>
    <row r="566" spans="1:27">
      <c r="A566" s="12">
        <v>563</v>
      </c>
      <c r="B566" s="166"/>
      <c r="C566" s="13"/>
      <c r="D566" s="187">
        <f t="shared" si="161"/>
        <v>0</v>
      </c>
      <c r="E566" s="187">
        <f t="shared" si="162"/>
        <v>0</v>
      </c>
      <c r="F566" s="187">
        <f t="shared" si="163"/>
        <v>0</v>
      </c>
      <c r="G566" s="166"/>
      <c r="H566" s="13"/>
      <c r="I566" s="187">
        <f t="shared" si="164"/>
        <v>0</v>
      </c>
      <c r="J566" s="187">
        <f t="shared" si="165"/>
        <v>0</v>
      </c>
      <c r="K566" s="187">
        <f t="shared" si="166"/>
        <v>0</v>
      </c>
      <c r="L566" s="166"/>
      <c r="M566" s="13"/>
      <c r="N566" s="187">
        <f t="shared" si="167"/>
        <v>0</v>
      </c>
      <c r="O566" s="187">
        <f t="shared" si="168"/>
        <v>0</v>
      </c>
      <c r="P566" s="187">
        <f t="shared" si="169"/>
        <v>0</v>
      </c>
      <c r="Q566" s="166"/>
      <c r="R566" s="13"/>
      <c r="S566" s="187">
        <f t="shared" si="170"/>
        <v>0</v>
      </c>
      <c r="T566" s="187">
        <f t="shared" si="171"/>
        <v>0</v>
      </c>
      <c r="U566" s="166"/>
      <c r="V566" s="187">
        <f t="shared" si="157"/>
        <v>0</v>
      </c>
      <c r="W566" s="187">
        <f t="shared" si="158"/>
        <v>0</v>
      </c>
      <c r="X566" s="13">
        <f t="shared" si="159"/>
        <v>0</v>
      </c>
      <c r="Y566" s="13" t="s">
        <v>29</v>
      </c>
      <c r="Z566" s="13">
        <v>45</v>
      </c>
      <c r="AA566" s="241">
        <f t="shared" si="160"/>
        <v>0</v>
      </c>
    </row>
    <row r="567" spans="1:27">
      <c r="A567" s="12">
        <v>564</v>
      </c>
      <c r="B567" s="166"/>
      <c r="C567" s="13"/>
      <c r="D567" s="187">
        <f t="shared" si="161"/>
        <v>0</v>
      </c>
      <c r="E567" s="187">
        <f t="shared" si="162"/>
        <v>0</v>
      </c>
      <c r="F567" s="187">
        <f t="shared" si="163"/>
        <v>0</v>
      </c>
      <c r="G567" s="166"/>
      <c r="H567" s="13"/>
      <c r="I567" s="187">
        <f t="shared" si="164"/>
        <v>0</v>
      </c>
      <c r="J567" s="187">
        <f t="shared" si="165"/>
        <v>0</v>
      </c>
      <c r="K567" s="187">
        <f t="shared" si="166"/>
        <v>0</v>
      </c>
      <c r="L567" s="166"/>
      <c r="M567" s="13"/>
      <c r="N567" s="187">
        <f t="shared" si="167"/>
        <v>0</v>
      </c>
      <c r="O567" s="187">
        <f t="shared" si="168"/>
        <v>0</v>
      </c>
      <c r="P567" s="187">
        <f t="shared" si="169"/>
        <v>0</v>
      </c>
      <c r="Q567" s="166"/>
      <c r="R567" s="13"/>
      <c r="S567" s="187">
        <f t="shared" si="170"/>
        <v>0</v>
      </c>
      <c r="T567" s="187">
        <f t="shared" si="171"/>
        <v>0</v>
      </c>
      <c r="U567" s="166"/>
      <c r="V567" s="187">
        <f t="shared" si="157"/>
        <v>0</v>
      </c>
      <c r="W567" s="187">
        <f t="shared" si="158"/>
        <v>0</v>
      </c>
      <c r="X567" s="13">
        <f t="shared" si="159"/>
        <v>0</v>
      </c>
      <c r="Y567" s="13" t="s">
        <v>29</v>
      </c>
      <c r="Z567" s="13">
        <v>45</v>
      </c>
      <c r="AA567" s="241">
        <f t="shared" si="160"/>
        <v>0</v>
      </c>
    </row>
    <row r="568" spans="1:27">
      <c r="A568" s="12">
        <v>565</v>
      </c>
      <c r="B568" s="166"/>
      <c r="C568" s="13"/>
      <c r="D568" s="187">
        <f t="shared" si="161"/>
        <v>0</v>
      </c>
      <c r="E568" s="187">
        <f t="shared" si="162"/>
        <v>0</v>
      </c>
      <c r="F568" s="187">
        <f t="shared" si="163"/>
        <v>0</v>
      </c>
      <c r="G568" s="166"/>
      <c r="H568" s="13"/>
      <c r="I568" s="187">
        <f t="shared" si="164"/>
        <v>0</v>
      </c>
      <c r="J568" s="187">
        <f t="shared" si="165"/>
        <v>0</v>
      </c>
      <c r="K568" s="187">
        <f t="shared" si="166"/>
        <v>0</v>
      </c>
      <c r="L568" s="166"/>
      <c r="M568" s="13"/>
      <c r="N568" s="187">
        <f t="shared" si="167"/>
        <v>0</v>
      </c>
      <c r="O568" s="187">
        <f t="shared" si="168"/>
        <v>0</v>
      </c>
      <c r="P568" s="187">
        <f t="shared" si="169"/>
        <v>0</v>
      </c>
      <c r="Q568" s="166"/>
      <c r="R568" s="13"/>
      <c r="S568" s="187">
        <f t="shared" si="170"/>
        <v>0</v>
      </c>
      <c r="T568" s="187">
        <f t="shared" si="171"/>
        <v>0</v>
      </c>
      <c r="U568" s="166"/>
      <c r="V568" s="187">
        <f t="shared" si="157"/>
        <v>0</v>
      </c>
      <c r="W568" s="187">
        <f t="shared" si="158"/>
        <v>0</v>
      </c>
      <c r="X568" s="13">
        <f t="shared" si="159"/>
        <v>0</v>
      </c>
      <c r="Y568" s="13" t="s">
        <v>29</v>
      </c>
      <c r="Z568" s="13">
        <v>45</v>
      </c>
      <c r="AA568" s="241">
        <f t="shared" si="160"/>
        <v>0</v>
      </c>
    </row>
    <row r="569" spans="1:27">
      <c r="A569" s="12">
        <v>566</v>
      </c>
      <c r="B569" s="166"/>
      <c r="C569" s="13"/>
      <c r="D569" s="187">
        <f t="shared" si="161"/>
        <v>0</v>
      </c>
      <c r="E569" s="187">
        <f t="shared" si="162"/>
        <v>0</v>
      </c>
      <c r="F569" s="187">
        <f t="shared" si="163"/>
        <v>0</v>
      </c>
      <c r="G569" s="166"/>
      <c r="H569" s="13"/>
      <c r="I569" s="187">
        <f t="shared" si="164"/>
        <v>0</v>
      </c>
      <c r="J569" s="187">
        <f t="shared" si="165"/>
        <v>0</v>
      </c>
      <c r="K569" s="187">
        <f t="shared" si="166"/>
        <v>0</v>
      </c>
      <c r="L569" s="166"/>
      <c r="M569" s="13"/>
      <c r="N569" s="187">
        <f t="shared" si="167"/>
        <v>0</v>
      </c>
      <c r="O569" s="187">
        <f t="shared" si="168"/>
        <v>0</v>
      </c>
      <c r="P569" s="187">
        <f t="shared" si="169"/>
        <v>0</v>
      </c>
      <c r="Q569" s="166"/>
      <c r="R569" s="13"/>
      <c r="S569" s="187">
        <f t="shared" si="170"/>
        <v>0</v>
      </c>
      <c r="T569" s="187">
        <f t="shared" si="171"/>
        <v>0</v>
      </c>
      <c r="U569" s="166"/>
      <c r="V569" s="187">
        <f t="shared" si="157"/>
        <v>0</v>
      </c>
      <c r="W569" s="187">
        <f t="shared" si="158"/>
        <v>0</v>
      </c>
      <c r="X569" s="13">
        <f t="shared" si="159"/>
        <v>0</v>
      </c>
      <c r="Y569" s="13" t="s">
        <v>29</v>
      </c>
      <c r="Z569" s="13">
        <v>45</v>
      </c>
      <c r="AA569" s="241">
        <f t="shared" si="160"/>
        <v>0</v>
      </c>
    </row>
    <row r="570" spans="1:27">
      <c r="A570" s="12">
        <v>567</v>
      </c>
      <c r="B570" s="166"/>
      <c r="C570" s="13"/>
      <c r="D570" s="187">
        <f t="shared" si="161"/>
        <v>0</v>
      </c>
      <c r="E570" s="187">
        <f t="shared" si="162"/>
        <v>0</v>
      </c>
      <c r="F570" s="187">
        <f t="shared" si="163"/>
        <v>0</v>
      </c>
      <c r="G570" s="166"/>
      <c r="H570" s="13"/>
      <c r="I570" s="187">
        <f t="shared" si="164"/>
        <v>0</v>
      </c>
      <c r="J570" s="187">
        <f t="shared" si="165"/>
        <v>0</v>
      </c>
      <c r="K570" s="187">
        <f t="shared" si="166"/>
        <v>0</v>
      </c>
      <c r="L570" s="166"/>
      <c r="M570" s="13"/>
      <c r="N570" s="187">
        <f t="shared" si="167"/>
        <v>0</v>
      </c>
      <c r="O570" s="187">
        <f t="shared" si="168"/>
        <v>0</v>
      </c>
      <c r="P570" s="187">
        <f t="shared" si="169"/>
        <v>0</v>
      </c>
      <c r="Q570" s="166"/>
      <c r="R570" s="13"/>
      <c r="S570" s="187">
        <f t="shared" si="170"/>
        <v>0</v>
      </c>
      <c r="T570" s="187">
        <f t="shared" si="171"/>
        <v>0</v>
      </c>
      <c r="U570" s="166"/>
      <c r="V570" s="187">
        <f t="shared" si="157"/>
        <v>0</v>
      </c>
      <c r="W570" s="187">
        <f t="shared" si="158"/>
        <v>0</v>
      </c>
      <c r="X570" s="13">
        <f t="shared" si="159"/>
        <v>0</v>
      </c>
      <c r="Y570" s="13" t="s">
        <v>29</v>
      </c>
      <c r="Z570" s="13">
        <v>45</v>
      </c>
      <c r="AA570" s="241">
        <f t="shared" si="160"/>
        <v>0</v>
      </c>
    </row>
    <row r="571" spans="1:27">
      <c r="A571" s="12">
        <v>568</v>
      </c>
      <c r="B571" s="166"/>
      <c r="C571" s="13"/>
      <c r="D571" s="187">
        <f t="shared" si="161"/>
        <v>0</v>
      </c>
      <c r="E571" s="187">
        <f t="shared" si="162"/>
        <v>0</v>
      </c>
      <c r="F571" s="187">
        <f t="shared" si="163"/>
        <v>0</v>
      </c>
      <c r="G571" s="166"/>
      <c r="H571" s="13"/>
      <c r="I571" s="187">
        <f t="shared" si="164"/>
        <v>0</v>
      </c>
      <c r="J571" s="187">
        <f t="shared" si="165"/>
        <v>0</v>
      </c>
      <c r="K571" s="187">
        <f t="shared" si="166"/>
        <v>0</v>
      </c>
      <c r="L571" s="166"/>
      <c r="M571" s="13"/>
      <c r="N571" s="187">
        <f t="shared" si="167"/>
        <v>0</v>
      </c>
      <c r="O571" s="187">
        <f t="shared" si="168"/>
        <v>0</v>
      </c>
      <c r="P571" s="187">
        <f t="shared" si="169"/>
        <v>0</v>
      </c>
      <c r="Q571" s="166"/>
      <c r="R571" s="13"/>
      <c r="S571" s="187">
        <f t="shared" si="170"/>
        <v>0</v>
      </c>
      <c r="T571" s="187">
        <f t="shared" si="171"/>
        <v>0</v>
      </c>
      <c r="U571" s="166"/>
      <c r="V571" s="187">
        <f t="shared" si="157"/>
        <v>0</v>
      </c>
      <c r="W571" s="187">
        <f t="shared" si="158"/>
        <v>0</v>
      </c>
      <c r="X571" s="13">
        <f t="shared" si="159"/>
        <v>0</v>
      </c>
      <c r="Y571" s="13" t="s">
        <v>29</v>
      </c>
      <c r="Z571" s="13">
        <v>45</v>
      </c>
      <c r="AA571" s="241">
        <f t="shared" si="160"/>
        <v>0</v>
      </c>
    </row>
    <row r="572" spans="1:27">
      <c r="A572" s="12">
        <v>569</v>
      </c>
      <c r="B572" s="166"/>
      <c r="C572" s="13"/>
      <c r="D572" s="187">
        <f t="shared" si="161"/>
        <v>0</v>
      </c>
      <c r="E572" s="187">
        <f t="shared" si="162"/>
        <v>0</v>
      </c>
      <c r="F572" s="187">
        <f t="shared" si="163"/>
        <v>0</v>
      </c>
      <c r="G572" s="166"/>
      <c r="H572" s="13"/>
      <c r="I572" s="187">
        <f t="shared" si="164"/>
        <v>0</v>
      </c>
      <c r="J572" s="187">
        <f t="shared" si="165"/>
        <v>0</v>
      </c>
      <c r="K572" s="187">
        <f t="shared" si="166"/>
        <v>0</v>
      </c>
      <c r="L572" s="166"/>
      <c r="M572" s="13"/>
      <c r="N572" s="187">
        <f t="shared" si="167"/>
        <v>0</v>
      </c>
      <c r="O572" s="187">
        <f t="shared" si="168"/>
        <v>0</v>
      </c>
      <c r="P572" s="187">
        <f t="shared" si="169"/>
        <v>0</v>
      </c>
      <c r="Q572" s="166"/>
      <c r="R572" s="13"/>
      <c r="S572" s="187">
        <f t="shared" si="170"/>
        <v>0</v>
      </c>
      <c r="T572" s="187">
        <f t="shared" si="171"/>
        <v>0</v>
      </c>
      <c r="U572" s="166"/>
      <c r="V572" s="187">
        <f t="shared" si="157"/>
        <v>0</v>
      </c>
      <c r="W572" s="187">
        <f t="shared" si="158"/>
        <v>0</v>
      </c>
      <c r="X572" s="13">
        <f t="shared" si="159"/>
        <v>0</v>
      </c>
      <c r="Y572" s="13" t="s">
        <v>29</v>
      </c>
      <c r="Z572" s="13">
        <v>45</v>
      </c>
      <c r="AA572" s="241">
        <f t="shared" si="160"/>
        <v>0</v>
      </c>
    </row>
    <row r="573" spans="1:27">
      <c r="A573" s="12">
        <v>570</v>
      </c>
      <c r="B573" s="166"/>
      <c r="C573" s="13"/>
      <c r="D573" s="187">
        <f t="shared" si="161"/>
        <v>0</v>
      </c>
      <c r="E573" s="187">
        <f t="shared" si="162"/>
        <v>0</v>
      </c>
      <c r="F573" s="187">
        <f t="shared" si="163"/>
        <v>0</v>
      </c>
      <c r="G573" s="166"/>
      <c r="H573" s="13"/>
      <c r="I573" s="187">
        <f t="shared" si="164"/>
        <v>0</v>
      </c>
      <c r="J573" s="187">
        <f t="shared" si="165"/>
        <v>0</v>
      </c>
      <c r="K573" s="187">
        <f t="shared" si="166"/>
        <v>0</v>
      </c>
      <c r="L573" s="166"/>
      <c r="M573" s="13"/>
      <c r="N573" s="187">
        <f t="shared" si="167"/>
        <v>0</v>
      </c>
      <c r="O573" s="187">
        <f t="shared" si="168"/>
        <v>0</v>
      </c>
      <c r="P573" s="187">
        <f t="shared" si="169"/>
        <v>0</v>
      </c>
      <c r="Q573" s="166"/>
      <c r="R573" s="13"/>
      <c r="S573" s="187">
        <f t="shared" si="170"/>
        <v>0</v>
      </c>
      <c r="T573" s="187">
        <f t="shared" si="171"/>
        <v>0</v>
      </c>
      <c r="U573" s="166"/>
      <c r="V573" s="187">
        <f t="shared" si="157"/>
        <v>0</v>
      </c>
      <c r="W573" s="187">
        <f t="shared" si="158"/>
        <v>0</v>
      </c>
      <c r="X573" s="13">
        <f t="shared" si="159"/>
        <v>0</v>
      </c>
      <c r="Y573" s="13" t="s">
        <v>29</v>
      </c>
      <c r="Z573" s="13">
        <v>45</v>
      </c>
      <c r="AA573" s="241">
        <f t="shared" si="160"/>
        <v>0</v>
      </c>
    </row>
    <row r="574" spans="1:27">
      <c r="A574" s="12">
        <v>571</v>
      </c>
      <c r="B574" s="166"/>
      <c r="C574" s="13"/>
      <c r="D574" s="187">
        <f t="shared" si="161"/>
        <v>0</v>
      </c>
      <c r="E574" s="187">
        <f t="shared" si="162"/>
        <v>0</v>
      </c>
      <c r="F574" s="187">
        <f t="shared" si="163"/>
        <v>0</v>
      </c>
      <c r="G574" s="166"/>
      <c r="H574" s="13"/>
      <c r="I574" s="187">
        <f t="shared" si="164"/>
        <v>0</v>
      </c>
      <c r="J574" s="187">
        <f t="shared" si="165"/>
        <v>0</v>
      </c>
      <c r="K574" s="187">
        <f t="shared" si="166"/>
        <v>0</v>
      </c>
      <c r="L574" s="166"/>
      <c r="M574" s="13"/>
      <c r="N574" s="187">
        <f t="shared" si="167"/>
        <v>0</v>
      </c>
      <c r="O574" s="187">
        <f t="shared" si="168"/>
        <v>0</v>
      </c>
      <c r="P574" s="187">
        <f t="shared" si="169"/>
        <v>0</v>
      </c>
      <c r="Q574" s="166"/>
      <c r="R574" s="13"/>
      <c r="S574" s="187">
        <f t="shared" si="170"/>
        <v>0</v>
      </c>
      <c r="T574" s="187">
        <f t="shared" si="171"/>
        <v>0</v>
      </c>
      <c r="U574" s="166"/>
      <c r="V574" s="187">
        <f t="shared" si="157"/>
        <v>0</v>
      </c>
      <c r="W574" s="187">
        <f t="shared" si="158"/>
        <v>0</v>
      </c>
      <c r="X574" s="13">
        <f t="shared" si="159"/>
        <v>0</v>
      </c>
      <c r="Y574" s="13" t="s">
        <v>29</v>
      </c>
      <c r="Z574" s="13">
        <v>45</v>
      </c>
      <c r="AA574" s="241">
        <f t="shared" si="160"/>
        <v>0</v>
      </c>
    </row>
    <row r="575" spans="1:27">
      <c r="A575" s="12">
        <v>572</v>
      </c>
      <c r="B575" s="166"/>
      <c r="C575" s="13"/>
      <c r="D575" s="187">
        <f t="shared" si="161"/>
        <v>0</v>
      </c>
      <c r="E575" s="187">
        <f t="shared" si="162"/>
        <v>0</v>
      </c>
      <c r="F575" s="187">
        <f t="shared" si="163"/>
        <v>0</v>
      </c>
      <c r="G575" s="166"/>
      <c r="H575" s="13"/>
      <c r="I575" s="187">
        <f t="shared" si="164"/>
        <v>0</v>
      </c>
      <c r="J575" s="187">
        <f t="shared" si="165"/>
        <v>0</v>
      </c>
      <c r="K575" s="187">
        <f t="shared" si="166"/>
        <v>0</v>
      </c>
      <c r="L575" s="166"/>
      <c r="M575" s="13"/>
      <c r="N575" s="187">
        <f t="shared" si="167"/>
        <v>0</v>
      </c>
      <c r="O575" s="187">
        <f t="shared" si="168"/>
        <v>0</v>
      </c>
      <c r="P575" s="187">
        <f t="shared" si="169"/>
        <v>0</v>
      </c>
      <c r="Q575" s="166"/>
      <c r="R575" s="13"/>
      <c r="S575" s="187">
        <f t="shared" si="170"/>
        <v>0</v>
      </c>
      <c r="T575" s="187">
        <f t="shared" si="171"/>
        <v>0</v>
      </c>
      <c r="U575" s="166"/>
      <c r="V575" s="187">
        <f t="shared" si="157"/>
        <v>0</v>
      </c>
      <c r="W575" s="187">
        <f t="shared" si="158"/>
        <v>0</v>
      </c>
      <c r="X575" s="13">
        <f t="shared" si="159"/>
        <v>0</v>
      </c>
      <c r="Y575" s="13" t="s">
        <v>29</v>
      </c>
      <c r="Z575" s="13">
        <v>45</v>
      </c>
      <c r="AA575" s="241">
        <f t="shared" si="160"/>
        <v>0</v>
      </c>
    </row>
    <row r="576" spans="1:27">
      <c r="A576" s="12">
        <v>573</v>
      </c>
      <c r="B576" s="166"/>
      <c r="C576" s="13"/>
      <c r="D576" s="187">
        <f t="shared" si="161"/>
        <v>0</v>
      </c>
      <c r="E576" s="187">
        <f t="shared" si="162"/>
        <v>0</v>
      </c>
      <c r="F576" s="187">
        <f t="shared" si="163"/>
        <v>0</v>
      </c>
      <c r="G576" s="166"/>
      <c r="H576" s="13"/>
      <c r="I576" s="187">
        <f t="shared" si="164"/>
        <v>0</v>
      </c>
      <c r="J576" s="187">
        <f t="shared" si="165"/>
        <v>0</v>
      </c>
      <c r="K576" s="187">
        <f t="shared" si="166"/>
        <v>0</v>
      </c>
      <c r="L576" s="166"/>
      <c r="M576" s="13"/>
      <c r="N576" s="187">
        <f t="shared" si="167"/>
        <v>0</v>
      </c>
      <c r="O576" s="187">
        <f t="shared" si="168"/>
        <v>0</v>
      </c>
      <c r="P576" s="187">
        <f t="shared" si="169"/>
        <v>0</v>
      </c>
      <c r="Q576" s="166"/>
      <c r="R576" s="13"/>
      <c r="S576" s="187">
        <f t="shared" si="170"/>
        <v>0</v>
      </c>
      <c r="T576" s="187">
        <f t="shared" si="171"/>
        <v>0</v>
      </c>
      <c r="U576" s="166"/>
      <c r="V576" s="187">
        <f t="shared" si="157"/>
        <v>0</v>
      </c>
      <c r="W576" s="187">
        <f t="shared" si="158"/>
        <v>0</v>
      </c>
      <c r="X576" s="13">
        <f t="shared" si="159"/>
        <v>0</v>
      </c>
      <c r="Y576" s="13" t="s">
        <v>29</v>
      </c>
      <c r="Z576" s="13">
        <v>45</v>
      </c>
      <c r="AA576" s="241">
        <f t="shared" si="160"/>
        <v>0</v>
      </c>
    </row>
    <row r="577" spans="1:27">
      <c r="A577" s="12">
        <v>574</v>
      </c>
      <c r="B577" s="166"/>
      <c r="C577" s="13"/>
      <c r="D577" s="187">
        <f t="shared" si="161"/>
        <v>0</v>
      </c>
      <c r="E577" s="187">
        <f t="shared" si="162"/>
        <v>0</v>
      </c>
      <c r="F577" s="187">
        <f t="shared" si="163"/>
        <v>0</v>
      </c>
      <c r="G577" s="166"/>
      <c r="H577" s="13"/>
      <c r="I577" s="187">
        <f t="shared" si="164"/>
        <v>0</v>
      </c>
      <c r="J577" s="187">
        <f t="shared" si="165"/>
        <v>0</v>
      </c>
      <c r="K577" s="187">
        <f t="shared" si="166"/>
        <v>0</v>
      </c>
      <c r="L577" s="166"/>
      <c r="M577" s="13"/>
      <c r="N577" s="187">
        <f t="shared" si="167"/>
        <v>0</v>
      </c>
      <c r="O577" s="187">
        <f t="shared" si="168"/>
        <v>0</v>
      </c>
      <c r="P577" s="187">
        <f t="shared" si="169"/>
        <v>0</v>
      </c>
      <c r="Q577" s="166"/>
      <c r="R577" s="13"/>
      <c r="S577" s="187">
        <f t="shared" si="170"/>
        <v>0</v>
      </c>
      <c r="T577" s="187">
        <f t="shared" si="171"/>
        <v>0</v>
      </c>
      <c r="U577" s="166"/>
      <c r="V577" s="187">
        <f t="shared" si="157"/>
        <v>0</v>
      </c>
      <c r="W577" s="187">
        <f t="shared" si="158"/>
        <v>0</v>
      </c>
      <c r="X577" s="13">
        <f t="shared" si="159"/>
        <v>0</v>
      </c>
      <c r="Y577" s="13" t="s">
        <v>29</v>
      </c>
      <c r="Z577" s="13">
        <v>45</v>
      </c>
      <c r="AA577" s="241">
        <f t="shared" si="160"/>
        <v>0</v>
      </c>
    </row>
    <row r="578" spans="1:27">
      <c r="A578" s="12">
        <v>575</v>
      </c>
      <c r="B578" s="166"/>
      <c r="C578" s="13"/>
      <c r="D578" s="187">
        <f t="shared" si="161"/>
        <v>0</v>
      </c>
      <c r="E578" s="187">
        <f t="shared" si="162"/>
        <v>0</v>
      </c>
      <c r="F578" s="187">
        <f t="shared" si="163"/>
        <v>0</v>
      </c>
      <c r="G578" s="166"/>
      <c r="H578" s="13"/>
      <c r="I578" s="187">
        <f t="shared" si="164"/>
        <v>0</v>
      </c>
      <c r="J578" s="187">
        <f t="shared" si="165"/>
        <v>0</v>
      </c>
      <c r="K578" s="187">
        <f t="shared" si="166"/>
        <v>0</v>
      </c>
      <c r="L578" s="166"/>
      <c r="M578" s="13"/>
      <c r="N578" s="187">
        <f t="shared" si="167"/>
        <v>0</v>
      </c>
      <c r="O578" s="187">
        <f t="shared" si="168"/>
        <v>0</v>
      </c>
      <c r="P578" s="187">
        <f t="shared" si="169"/>
        <v>0</v>
      </c>
      <c r="Q578" s="166"/>
      <c r="R578" s="13"/>
      <c r="S578" s="187">
        <f t="shared" si="170"/>
        <v>0</v>
      </c>
      <c r="T578" s="187">
        <f t="shared" si="171"/>
        <v>0</v>
      </c>
      <c r="U578" s="166"/>
      <c r="V578" s="187">
        <f t="shared" si="157"/>
        <v>0</v>
      </c>
      <c r="W578" s="187">
        <f t="shared" si="158"/>
        <v>0</v>
      </c>
      <c r="X578" s="13">
        <f t="shared" si="159"/>
        <v>0</v>
      </c>
      <c r="Y578" s="13" t="s">
        <v>29</v>
      </c>
      <c r="Z578" s="13">
        <v>45</v>
      </c>
      <c r="AA578" s="241">
        <f t="shared" si="160"/>
        <v>0</v>
      </c>
    </row>
    <row r="579" spans="1:27">
      <c r="A579" s="12">
        <v>576</v>
      </c>
      <c r="B579" s="166"/>
      <c r="C579" s="13"/>
      <c r="D579" s="187">
        <f t="shared" si="161"/>
        <v>0</v>
      </c>
      <c r="E579" s="187">
        <f t="shared" si="162"/>
        <v>0</v>
      </c>
      <c r="F579" s="187">
        <f t="shared" si="163"/>
        <v>0</v>
      </c>
      <c r="G579" s="166"/>
      <c r="H579" s="13"/>
      <c r="I579" s="187">
        <f t="shared" si="164"/>
        <v>0</v>
      </c>
      <c r="J579" s="187">
        <f t="shared" si="165"/>
        <v>0</v>
      </c>
      <c r="K579" s="187">
        <f t="shared" si="166"/>
        <v>0</v>
      </c>
      <c r="L579" s="166"/>
      <c r="M579" s="13"/>
      <c r="N579" s="187">
        <f t="shared" si="167"/>
        <v>0</v>
      </c>
      <c r="O579" s="187">
        <f t="shared" si="168"/>
        <v>0</v>
      </c>
      <c r="P579" s="187">
        <f t="shared" si="169"/>
        <v>0</v>
      </c>
      <c r="Q579" s="166"/>
      <c r="R579" s="13"/>
      <c r="S579" s="187">
        <f t="shared" si="170"/>
        <v>0</v>
      </c>
      <c r="T579" s="187">
        <f t="shared" si="171"/>
        <v>0</v>
      </c>
      <c r="U579" s="166"/>
      <c r="V579" s="187">
        <f t="shared" si="157"/>
        <v>0</v>
      </c>
      <c r="W579" s="187">
        <f t="shared" si="158"/>
        <v>0</v>
      </c>
      <c r="X579" s="13">
        <f t="shared" si="159"/>
        <v>0</v>
      </c>
      <c r="Y579" s="13" t="s">
        <v>29</v>
      </c>
      <c r="Z579" s="13">
        <v>45</v>
      </c>
      <c r="AA579" s="241">
        <f t="shared" si="160"/>
        <v>0</v>
      </c>
    </row>
    <row r="580" spans="1:27">
      <c r="A580" s="12">
        <v>577</v>
      </c>
      <c r="B580" s="166"/>
      <c r="C580" s="13"/>
      <c r="D580" s="187">
        <f t="shared" si="161"/>
        <v>0</v>
      </c>
      <c r="E580" s="187">
        <f t="shared" si="162"/>
        <v>0</v>
      </c>
      <c r="F580" s="187">
        <f t="shared" si="163"/>
        <v>0</v>
      </c>
      <c r="G580" s="166"/>
      <c r="H580" s="13"/>
      <c r="I580" s="187">
        <f t="shared" si="164"/>
        <v>0</v>
      </c>
      <c r="J580" s="187">
        <f t="shared" si="165"/>
        <v>0</v>
      </c>
      <c r="K580" s="187">
        <f t="shared" si="166"/>
        <v>0</v>
      </c>
      <c r="L580" s="166"/>
      <c r="M580" s="13"/>
      <c r="N580" s="187">
        <f t="shared" si="167"/>
        <v>0</v>
      </c>
      <c r="O580" s="187">
        <f t="shared" si="168"/>
        <v>0</v>
      </c>
      <c r="P580" s="187">
        <f t="shared" si="169"/>
        <v>0</v>
      </c>
      <c r="Q580" s="166"/>
      <c r="R580" s="13"/>
      <c r="S580" s="187">
        <f t="shared" si="170"/>
        <v>0</v>
      </c>
      <c r="T580" s="187">
        <f t="shared" si="171"/>
        <v>0</v>
      </c>
      <c r="U580" s="166"/>
      <c r="V580" s="187">
        <f t="shared" ref="V580:V643" si="172">IF(U580="Oui",-35,)</f>
        <v>0</v>
      </c>
      <c r="W580" s="187">
        <f t="shared" si="158"/>
        <v>0</v>
      </c>
      <c r="X580" s="13">
        <f t="shared" si="159"/>
        <v>0</v>
      </c>
      <c r="Y580" s="13" t="s">
        <v>29</v>
      </c>
      <c r="Z580" s="13">
        <v>45</v>
      </c>
      <c r="AA580" s="241">
        <f t="shared" si="160"/>
        <v>0</v>
      </c>
    </row>
    <row r="581" spans="1:27">
      <c r="A581" s="12">
        <v>578</v>
      </c>
      <c r="B581" s="166"/>
      <c r="C581" s="13"/>
      <c r="D581" s="187">
        <f t="shared" si="161"/>
        <v>0</v>
      </c>
      <c r="E581" s="187">
        <f t="shared" si="162"/>
        <v>0</v>
      </c>
      <c r="F581" s="187">
        <f t="shared" si="163"/>
        <v>0</v>
      </c>
      <c r="G581" s="166"/>
      <c r="H581" s="13"/>
      <c r="I581" s="187">
        <f t="shared" si="164"/>
        <v>0</v>
      </c>
      <c r="J581" s="187">
        <f t="shared" si="165"/>
        <v>0</v>
      </c>
      <c r="K581" s="187">
        <f t="shared" si="166"/>
        <v>0</v>
      </c>
      <c r="L581" s="166"/>
      <c r="M581" s="13"/>
      <c r="N581" s="187">
        <f t="shared" si="167"/>
        <v>0</v>
      </c>
      <c r="O581" s="187">
        <f t="shared" si="168"/>
        <v>0</v>
      </c>
      <c r="P581" s="187">
        <f t="shared" si="169"/>
        <v>0</v>
      </c>
      <c r="Q581" s="166"/>
      <c r="R581" s="13"/>
      <c r="S581" s="187">
        <f t="shared" si="170"/>
        <v>0</v>
      </c>
      <c r="T581" s="187">
        <f t="shared" si="171"/>
        <v>0</v>
      </c>
      <c r="U581" s="166"/>
      <c r="V581" s="187">
        <f t="shared" si="172"/>
        <v>0</v>
      </c>
      <c r="W581" s="187">
        <f t="shared" si="158"/>
        <v>0</v>
      </c>
      <c r="X581" s="13">
        <f t="shared" si="159"/>
        <v>0</v>
      </c>
      <c r="Y581" s="13" t="s">
        <v>29</v>
      </c>
      <c r="Z581" s="13">
        <v>45</v>
      </c>
      <c r="AA581" s="241">
        <f t="shared" si="160"/>
        <v>0</v>
      </c>
    </row>
    <row r="582" spans="1:27">
      <c r="A582" s="12">
        <v>579</v>
      </c>
      <c r="B582" s="166"/>
      <c r="C582" s="13"/>
      <c r="D582" s="187">
        <f t="shared" si="161"/>
        <v>0</v>
      </c>
      <c r="E582" s="187">
        <f t="shared" si="162"/>
        <v>0</v>
      </c>
      <c r="F582" s="187">
        <f t="shared" si="163"/>
        <v>0</v>
      </c>
      <c r="G582" s="166"/>
      <c r="H582" s="13"/>
      <c r="I582" s="187">
        <f t="shared" si="164"/>
        <v>0</v>
      </c>
      <c r="J582" s="187">
        <f t="shared" si="165"/>
        <v>0</v>
      </c>
      <c r="K582" s="187">
        <f t="shared" si="166"/>
        <v>0</v>
      </c>
      <c r="L582" s="166"/>
      <c r="M582" s="13"/>
      <c r="N582" s="187">
        <f t="shared" si="167"/>
        <v>0</v>
      </c>
      <c r="O582" s="187">
        <f t="shared" si="168"/>
        <v>0</v>
      </c>
      <c r="P582" s="187">
        <f t="shared" si="169"/>
        <v>0</v>
      </c>
      <c r="Q582" s="166"/>
      <c r="R582" s="13"/>
      <c r="S582" s="187">
        <f t="shared" si="170"/>
        <v>0</v>
      </c>
      <c r="T582" s="187">
        <f t="shared" si="171"/>
        <v>0</v>
      </c>
      <c r="U582" s="166"/>
      <c r="V582" s="187">
        <f t="shared" si="172"/>
        <v>0</v>
      </c>
      <c r="W582" s="187">
        <f t="shared" si="158"/>
        <v>0</v>
      </c>
      <c r="X582" s="13">
        <f t="shared" si="159"/>
        <v>0</v>
      </c>
      <c r="Y582" s="13" t="s">
        <v>29</v>
      </c>
      <c r="Z582" s="13">
        <v>45</v>
      </c>
      <c r="AA582" s="241">
        <f t="shared" si="160"/>
        <v>0</v>
      </c>
    </row>
    <row r="583" spans="1:27">
      <c r="A583" s="12">
        <v>580</v>
      </c>
      <c r="B583" s="166"/>
      <c r="C583" s="13"/>
      <c r="D583" s="187">
        <f t="shared" si="161"/>
        <v>0</v>
      </c>
      <c r="E583" s="187">
        <f t="shared" si="162"/>
        <v>0</v>
      </c>
      <c r="F583" s="187">
        <f t="shared" si="163"/>
        <v>0</v>
      </c>
      <c r="G583" s="166"/>
      <c r="H583" s="13"/>
      <c r="I583" s="187">
        <f t="shared" si="164"/>
        <v>0</v>
      </c>
      <c r="J583" s="187">
        <f t="shared" si="165"/>
        <v>0</v>
      </c>
      <c r="K583" s="187">
        <f t="shared" si="166"/>
        <v>0</v>
      </c>
      <c r="L583" s="166"/>
      <c r="M583" s="13"/>
      <c r="N583" s="187">
        <f t="shared" si="167"/>
        <v>0</v>
      </c>
      <c r="O583" s="187">
        <f t="shared" si="168"/>
        <v>0</v>
      </c>
      <c r="P583" s="187">
        <f t="shared" si="169"/>
        <v>0</v>
      </c>
      <c r="Q583" s="166"/>
      <c r="R583" s="13"/>
      <c r="S583" s="187">
        <f t="shared" si="170"/>
        <v>0</v>
      </c>
      <c r="T583" s="187">
        <f t="shared" si="171"/>
        <v>0</v>
      </c>
      <c r="U583" s="166"/>
      <c r="V583" s="187">
        <f t="shared" si="172"/>
        <v>0</v>
      </c>
      <c r="W583" s="187">
        <f t="shared" si="158"/>
        <v>0</v>
      </c>
      <c r="X583" s="13">
        <f t="shared" si="159"/>
        <v>0</v>
      </c>
      <c r="Y583" s="13" t="s">
        <v>29</v>
      </c>
      <c r="Z583" s="13">
        <v>45</v>
      </c>
      <c r="AA583" s="241">
        <f t="shared" si="160"/>
        <v>0</v>
      </c>
    </row>
    <row r="584" spans="1:27">
      <c r="A584" s="12">
        <v>581</v>
      </c>
      <c r="B584" s="166"/>
      <c r="C584" s="13"/>
      <c r="D584" s="187">
        <f t="shared" si="161"/>
        <v>0</v>
      </c>
      <c r="E584" s="187">
        <f t="shared" si="162"/>
        <v>0</v>
      </c>
      <c r="F584" s="187">
        <f t="shared" si="163"/>
        <v>0</v>
      </c>
      <c r="G584" s="166"/>
      <c r="H584" s="13"/>
      <c r="I584" s="187">
        <f t="shared" si="164"/>
        <v>0</v>
      </c>
      <c r="J584" s="187">
        <f t="shared" si="165"/>
        <v>0</v>
      </c>
      <c r="K584" s="187">
        <f t="shared" si="166"/>
        <v>0</v>
      </c>
      <c r="L584" s="166"/>
      <c r="M584" s="13"/>
      <c r="N584" s="187">
        <f t="shared" si="167"/>
        <v>0</v>
      </c>
      <c r="O584" s="187">
        <f t="shared" si="168"/>
        <v>0</v>
      </c>
      <c r="P584" s="187">
        <f t="shared" si="169"/>
        <v>0</v>
      </c>
      <c r="Q584" s="166"/>
      <c r="R584" s="13"/>
      <c r="S584" s="187">
        <f t="shared" si="170"/>
        <v>0</v>
      </c>
      <c r="T584" s="187">
        <f t="shared" si="171"/>
        <v>0</v>
      </c>
      <c r="U584" s="166"/>
      <c r="V584" s="187">
        <f t="shared" si="172"/>
        <v>0</v>
      </c>
      <c r="W584" s="187">
        <f t="shared" si="158"/>
        <v>0</v>
      </c>
      <c r="X584" s="13">
        <f t="shared" si="159"/>
        <v>0</v>
      </c>
      <c r="Y584" s="13" t="s">
        <v>29</v>
      </c>
      <c r="Z584" s="13">
        <v>45</v>
      </c>
      <c r="AA584" s="241">
        <f t="shared" si="160"/>
        <v>0</v>
      </c>
    </row>
    <row r="585" spans="1:27">
      <c r="A585" s="12">
        <v>582</v>
      </c>
      <c r="B585" s="166"/>
      <c r="C585" s="13"/>
      <c r="D585" s="187">
        <f t="shared" si="161"/>
        <v>0</v>
      </c>
      <c r="E585" s="187">
        <f t="shared" si="162"/>
        <v>0</v>
      </c>
      <c r="F585" s="187">
        <f t="shared" si="163"/>
        <v>0</v>
      </c>
      <c r="G585" s="166"/>
      <c r="H585" s="13"/>
      <c r="I585" s="187">
        <f t="shared" si="164"/>
        <v>0</v>
      </c>
      <c r="J585" s="187">
        <f t="shared" si="165"/>
        <v>0</v>
      </c>
      <c r="K585" s="187">
        <f t="shared" si="166"/>
        <v>0</v>
      </c>
      <c r="L585" s="166"/>
      <c r="M585" s="13"/>
      <c r="N585" s="187">
        <f t="shared" si="167"/>
        <v>0</v>
      </c>
      <c r="O585" s="187">
        <f t="shared" si="168"/>
        <v>0</v>
      </c>
      <c r="P585" s="187">
        <f t="shared" si="169"/>
        <v>0</v>
      </c>
      <c r="Q585" s="166"/>
      <c r="R585" s="13"/>
      <c r="S585" s="187">
        <f t="shared" si="170"/>
        <v>0</v>
      </c>
      <c r="T585" s="187">
        <f t="shared" si="171"/>
        <v>0</v>
      </c>
      <c r="U585" s="166"/>
      <c r="V585" s="187">
        <f t="shared" si="172"/>
        <v>0</v>
      </c>
      <c r="W585" s="187">
        <f t="shared" si="158"/>
        <v>0</v>
      </c>
      <c r="X585" s="13">
        <f t="shared" si="159"/>
        <v>0</v>
      </c>
      <c r="Y585" s="13" t="s">
        <v>29</v>
      </c>
      <c r="Z585" s="13">
        <v>45</v>
      </c>
      <c r="AA585" s="241">
        <f t="shared" si="160"/>
        <v>0</v>
      </c>
    </row>
    <row r="586" spans="1:27">
      <c r="A586" s="12">
        <v>583</v>
      </c>
      <c r="B586" s="166"/>
      <c r="C586" s="13"/>
      <c r="D586" s="187">
        <f t="shared" si="161"/>
        <v>0</v>
      </c>
      <c r="E586" s="187">
        <f t="shared" si="162"/>
        <v>0</v>
      </c>
      <c r="F586" s="187">
        <f t="shared" si="163"/>
        <v>0</v>
      </c>
      <c r="G586" s="166"/>
      <c r="H586" s="13"/>
      <c r="I586" s="187">
        <f t="shared" si="164"/>
        <v>0</v>
      </c>
      <c r="J586" s="187">
        <f t="shared" si="165"/>
        <v>0</v>
      </c>
      <c r="K586" s="187">
        <f t="shared" si="166"/>
        <v>0</v>
      </c>
      <c r="L586" s="166"/>
      <c r="M586" s="13"/>
      <c r="N586" s="187">
        <f t="shared" si="167"/>
        <v>0</v>
      </c>
      <c r="O586" s="187">
        <f t="shared" si="168"/>
        <v>0</v>
      </c>
      <c r="P586" s="187">
        <f t="shared" si="169"/>
        <v>0</v>
      </c>
      <c r="Q586" s="166"/>
      <c r="R586" s="13"/>
      <c r="S586" s="187">
        <f t="shared" si="170"/>
        <v>0</v>
      </c>
      <c r="T586" s="187">
        <f t="shared" si="171"/>
        <v>0</v>
      </c>
      <c r="U586" s="166"/>
      <c r="V586" s="187">
        <f t="shared" si="172"/>
        <v>0</v>
      </c>
      <c r="W586" s="187">
        <f t="shared" si="158"/>
        <v>0</v>
      </c>
      <c r="X586" s="13">
        <f t="shared" si="159"/>
        <v>0</v>
      </c>
      <c r="Y586" s="13" t="s">
        <v>29</v>
      </c>
      <c r="Z586" s="13">
        <v>45</v>
      </c>
      <c r="AA586" s="241">
        <f t="shared" si="160"/>
        <v>0</v>
      </c>
    </row>
    <row r="587" spans="1:27">
      <c r="A587" s="12">
        <v>584</v>
      </c>
      <c r="B587" s="166"/>
      <c r="C587" s="13"/>
      <c r="D587" s="187">
        <f t="shared" si="161"/>
        <v>0</v>
      </c>
      <c r="E587" s="187">
        <f t="shared" si="162"/>
        <v>0</v>
      </c>
      <c r="F587" s="187">
        <f t="shared" si="163"/>
        <v>0</v>
      </c>
      <c r="G587" s="166"/>
      <c r="H587" s="13"/>
      <c r="I587" s="187">
        <f t="shared" si="164"/>
        <v>0</v>
      </c>
      <c r="J587" s="187">
        <f t="shared" si="165"/>
        <v>0</v>
      </c>
      <c r="K587" s="187">
        <f t="shared" si="166"/>
        <v>0</v>
      </c>
      <c r="L587" s="166"/>
      <c r="M587" s="13"/>
      <c r="N587" s="187">
        <f t="shared" si="167"/>
        <v>0</v>
      </c>
      <c r="O587" s="187">
        <f t="shared" si="168"/>
        <v>0</v>
      </c>
      <c r="P587" s="187">
        <f t="shared" si="169"/>
        <v>0</v>
      </c>
      <c r="Q587" s="166"/>
      <c r="R587" s="13"/>
      <c r="S587" s="187">
        <f t="shared" si="170"/>
        <v>0</v>
      </c>
      <c r="T587" s="187">
        <f t="shared" si="171"/>
        <v>0</v>
      </c>
      <c r="U587" s="166"/>
      <c r="V587" s="187">
        <f t="shared" si="172"/>
        <v>0</v>
      </c>
      <c r="W587" s="187">
        <f t="shared" si="158"/>
        <v>0</v>
      </c>
      <c r="X587" s="13">
        <f t="shared" si="159"/>
        <v>0</v>
      </c>
      <c r="Y587" s="13" t="s">
        <v>29</v>
      </c>
      <c r="Z587" s="13">
        <v>45</v>
      </c>
      <c r="AA587" s="241">
        <f t="shared" si="160"/>
        <v>0</v>
      </c>
    </row>
    <row r="588" spans="1:27">
      <c r="A588" s="12">
        <v>585</v>
      </c>
      <c r="B588" s="166"/>
      <c r="C588" s="13"/>
      <c r="D588" s="187">
        <f t="shared" si="161"/>
        <v>0</v>
      </c>
      <c r="E588" s="187">
        <f t="shared" si="162"/>
        <v>0</v>
      </c>
      <c r="F588" s="187">
        <f t="shared" si="163"/>
        <v>0</v>
      </c>
      <c r="G588" s="166"/>
      <c r="H588" s="13"/>
      <c r="I588" s="187">
        <f t="shared" si="164"/>
        <v>0</v>
      </c>
      <c r="J588" s="187">
        <f t="shared" si="165"/>
        <v>0</v>
      </c>
      <c r="K588" s="187">
        <f t="shared" si="166"/>
        <v>0</v>
      </c>
      <c r="L588" s="166"/>
      <c r="M588" s="13"/>
      <c r="N588" s="187">
        <f t="shared" si="167"/>
        <v>0</v>
      </c>
      <c r="O588" s="187">
        <f t="shared" si="168"/>
        <v>0</v>
      </c>
      <c r="P588" s="187">
        <f t="shared" si="169"/>
        <v>0</v>
      </c>
      <c r="Q588" s="166"/>
      <c r="R588" s="13"/>
      <c r="S588" s="187">
        <f t="shared" si="170"/>
        <v>0</v>
      </c>
      <c r="T588" s="187">
        <f t="shared" si="171"/>
        <v>0</v>
      </c>
      <c r="U588" s="166"/>
      <c r="V588" s="187">
        <f t="shared" si="172"/>
        <v>0</v>
      </c>
      <c r="W588" s="187">
        <f t="shared" si="158"/>
        <v>0</v>
      </c>
      <c r="X588" s="13">
        <f t="shared" si="159"/>
        <v>0</v>
      </c>
      <c r="Y588" s="13" t="s">
        <v>29</v>
      </c>
      <c r="Z588" s="13">
        <v>45</v>
      </c>
      <c r="AA588" s="241">
        <f t="shared" si="160"/>
        <v>0</v>
      </c>
    </row>
    <row r="589" spans="1:27">
      <c r="A589" s="12">
        <v>586</v>
      </c>
      <c r="B589" s="166"/>
      <c r="C589" s="13"/>
      <c r="D589" s="187">
        <f t="shared" si="161"/>
        <v>0</v>
      </c>
      <c r="E589" s="187">
        <f t="shared" si="162"/>
        <v>0</v>
      </c>
      <c r="F589" s="187">
        <f t="shared" si="163"/>
        <v>0</v>
      </c>
      <c r="G589" s="166"/>
      <c r="H589" s="13"/>
      <c r="I589" s="187">
        <f t="shared" si="164"/>
        <v>0</v>
      </c>
      <c r="J589" s="187">
        <f t="shared" si="165"/>
        <v>0</v>
      </c>
      <c r="K589" s="187">
        <f t="shared" si="166"/>
        <v>0</v>
      </c>
      <c r="L589" s="166"/>
      <c r="M589" s="13"/>
      <c r="N589" s="187">
        <f t="shared" si="167"/>
        <v>0</v>
      </c>
      <c r="O589" s="187">
        <f t="shared" si="168"/>
        <v>0</v>
      </c>
      <c r="P589" s="187">
        <f t="shared" si="169"/>
        <v>0</v>
      </c>
      <c r="Q589" s="166"/>
      <c r="R589" s="13"/>
      <c r="S589" s="187">
        <f t="shared" si="170"/>
        <v>0</v>
      </c>
      <c r="T589" s="187">
        <f t="shared" si="171"/>
        <v>0</v>
      </c>
      <c r="U589" s="166"/>
      <c r="V589" s="187">
        <f t="shared" si="172"/>
        <v>0</v>
      </c>
      <c r="W589" s="187">
        <f t="shared" si="158"/>
        <v>0</v>
      </c>
      <c r="X589" s="13">
        <f t="shared" si="159"/>
        <v>0</v>
      </c>
      <c r="Y589" s="13" t="s">
        <v>29</v>
      </c>
      <c r="Z589" s="13">
        <v>45</v>
      </c>
      <c r="AA589" s="241">
        <f t="shared" si="160"/>
        <v>0</v>
      </c>
    </row>
    <row r="590" spans="1:27">
      <c r="A590" s="12">
        <v>587</v>
      </c>
      <c r="B590" s="166"/>
      <c r="C590" s="13"/>
      <c r="D590" s="187">
        <f t="shared" si="161"/>
        <v>0</v>
      </c>
      <c r="E590" s="187">
        <f t="shared" si="162"/>
        <v>0</v>
      </c>
      <c r="F590" s="187">
        <f t="shared" si="163"/>
        <v>0</v>
      </c>
      <c r="G590" s="166"/>
      <c r="H590" s="13"/>
      <c r="I590" s="187">
        <f t="shared" si="164"/>
        <v>0</v>
      </c>
      <c r="J590" s="187">
        <f t="shared" si="165"/>
        <v>0</v>
      </c>
      <c r="K590" s="187">
        <f t="shared" si="166"/>
        <v>0</v>
      </c>
      <c r="L590" s="166"/>
      <c r="M590" s="13"/>
      <c r="N590" s="187">
        <f t="shared" si="167"/>
        <v>0</v>
      </c>
      <c r="O590" s="187">
        <f t="shared" si="168"/>
        <v>0</v>
      </c>
      <c r="P590" s="187">
        <f t="shared" si="169"/>
        <v>0</v>
      </c>
      <c r="Q590" s="166"/>
      <c r="R590" s="13"/>
      <c r="S590" s="187">
        <f t="shared" si="170"/>
        <v>0</v>
      </c>
      <c r="T590" s="187">
        <f t="shared" si="171"/>
        <v>0</v>
      </c>
      <c r="U590" s="166"/>
      <c r="V590" s="187">
        <f t="shared" si="172"/>
        <v>0</v>
      </c>
      <c r="W590" s="187">
        <f t="shared" si="158"/>
        <v>0</v>
      </c>
      <c r="X590" s="13">
        <f t="shared" si="159"/>
        <v>0</v>
      </c>
      <c r="Y590" s="13" t="s">
        <v>29</v>
      </c>
      <c r="Z590" s="13">
        <v>45</v>
      </c>
      <c r="AA590" s="241">
        <f t="shared" si="160"/>
        <v>0</v>
      </c>
    </row>
    <row r="591" spans="1:27">
      <c r="A591" s="12">
        <v>588</v>
      </c>
      <c r="B591" s="166"/>
      <c r="C591" s="13"/>
      <c r="D591" s="187">
        <f t="shared" si="161"/>
        <v>0</v>
      </c>
      <c r="E591" s="187">
        <f t="shared" si="162"/>
        <v>0</v>
      </c>
      <c r="F591" s="187">
        <f t="shared" si="163"/>
        <v>0</v>
      </c>
      <c r="G591" s="166"/>
      <c r="H591" s="13"/>
      <c r="I591" s="187">
        <f t="shared" si="164"/>
        <v>0</v>
      </c>
      <c r="J591" s="187">
        <f t="shared" si="165"/>
        <v>0</v>
      </c>
      <c r="K591" s="187">
        <f t="shared" si="166"/>
        <v>0</v>
      </c>
      <c r="L591" s="166"/>
      <c r="M591" s="13"/>
      <c r="N591" s="187">
        <f t="shared" si="167"/>
        <v>0</v>
      </c>
      <c r="O591" s="187">
        <f t="shared" si="168"/>
        <v>0</v>
      </c>
      <c r="P591" s="187">
        <f t="shared" si="169"/>
        <v>0</v>
      </c>
      <c r="Q591" s="166"/>
      <c r="R591" s="13"/>
      <c r="S591" s="187">
        <f t="shared" si="170"/>
        <v>0</v>
      </c>
      <c r="T591" s="187">
        <f t="shared" si="171"/>
        <v>0</v>
      </c>
      <c r="U591" s="166"/>
      <c r="V591" s="187">
        <f t="shared" si="172"/>
        <v>0</v>
      </c>
      <c r="W591" s="187">
        <f t="shared" ref="W591:W654" si="173">IF(U591="Non",10,)</f>
        <v>0</v>
      </c>
      <c r="X591" s="13">
        <f t="shared" ref="X591:X654" si="174">SUM(B591:W591)</f>
        <v>0</v>
      </c>
      <c r="Y591" s="13" t="s">
        <v>29</v>
      </c>
      <c r="Z591" s="13">
        <v>45</v>
      </c>
      <c r="AA591" s="241">
        <f t="shared" ref="AA591:AA654" si="175">X591/Z591</f>
        <v>0</v>
      </c>
    </row>
    <row r="592" spans="1:27">
      <c r="A592" s="12">
        <v>589</v>
      </c>
      <c r="B592" s="166"/>
      <c r="C592" s="13"/>
      <c r="D592" s="187">
        <f t="shared" si="161"/>
        <v>0</v>
      </c>
      <c r="E592" s="187">
        <f t="shared" si="162"/>
        <v>0</v>
      </c>
      <c r="F592" s="187">
        <f t="shared" si="163"/>
        <v>0</v>
      </c>
      <c r="G592" s="166"/>
      <c r="H592" s="13"/>
      <c r="I592" s="187">
        <f t="shared" si="164"/>
        <v>0</v>
      </c>
      <c r="J592" s="187">
        <f t="shared" si="165"/>
        <v>0</v>
      </c>
      <c r="K592" s="187">
        <f t="shared" si="166"/>
        <v>0</v>
      </c>
      <c r="L592" s="166"/>
      <c r="M592" s="13"/>
      <c r="N592" s="187">
        <f t="shared" si="167"/>
        <v>0</v>
      </c>
      <c r="O592" s="187">
        <f t="shared" si="168"/>
        <v>0</v>
      </c>
      <c r="P592" s="187">
        <f t="shared" si="169"/>
        <v>0</v>
      </c>
      <c r="Q592" s="166"/>
      <c r="R592" s="13"/>
      <c r="S592" s="187">
        <f t="shared" si="170"/>
        <v>0</v>
      </c>
      <c r="T592" s="187">
        <f t="shared" si="171"/>
        <v>0</v>
      </c>
      <c r="U592" s="166"/>
      <c r="V592" s="187">
        <f t="shared" si="172"/>
        <v>0</v>
      </c>
      <c r="W592" s="187">
        <f t="shared" si="173"/>
        <v>0</v>
      </c>
      <c r="X592" s="13">
        <f t="shared" si="174"/>
        <v>0</v>
      </c>
      <c r="Y592" s="13" t="s">
        <v>29</v>
      </c>
      <c r="Z592" s="13">
        <v>45</v>
      </c>
      <c r="AA592" s="241">
        <f t="shared" si="175"/>
        <v>0</v>
      </c>
    </row>
    <row r="593" spans="1:27">
      <c r="A593" s="12">
        <v>590</v>
      </c>
      <c r="B593" s="166"/>
      <c r="C593" s="13"/>
      <c r="D593" s="187">
        <f t="shared" si="161"/>
        <v>0</v>
      </c>
      <c r="E593" s="187">
        <f t="shared" si="162"/>
        <v>0</v>
      </c>
      <c r="F593" s="187">
        <f t="shared" si="163"/>
        <v>0</v>
      </c>
      <c r="G593" s="166"/>
      <c r="H593" s="13"/>
      <c r="I593" s="187">
        <f t="shared" si="164"/>
        <v>0</v>
      </c>
      <c r="J593" s="187">
        <f t="shared" si="165"/>
        <v>0</v>
      </c>
      <c r="K593" s="187">
        <f t="shared" si="166"/>
        <v>0</v>
      </c>
      <c r="L593" s="166"/>
      <c r="M593" s="13"/>
      <c r="N593" s="187">
        <f t="shared" si="167"/>
        <v>0</v>
      </c>
      <c r="O593" s="187">
        <f t="shared" si="168"/>
        <v>0</v>
      </c>
      <c r="P593" s="187">
        <f t="shared" si="169"/>
        <v>0</v>
      </c>
      <c r="Q593" s="166"/>
      <c r="R593" s="13"/>
      <c r="S593" s="187">
        <f t="shared" si="170"/>
        <v>0</v>
      </c>
      <c r="T593" s="187">
        <f t="shared" si="171"/>
        <v>0</v>
      </c>
      <c r="U593" s="166"/>
      <c r="V593" s="187">
        <f t="shared" si="172"/>
        <v>0</v>
      </c>
      <c r="W593" s="187">
        <f t="shared" si="173"/>
        <v>0</v>
      </c>
      <c r="X593" s="13">
        <f t="shared" si="174"/>
        <v>0</v>
      </c>
      <c r="Y593" s="13" t="s">
        <v>29</v>
      </c>
      <c r="Z593" s="13">
        <v>45</v>
      </c>
      <c r="AA593" s="241">
        <f t="shared" si="175"/>
        <v>0</v>
      </c>
    </row>
    <row r="594" spans="1:27">
      <c r="A594" s="12">
        <v>591</v>
      </c>
      <c r="B594" s="166"/>
      <c r="C594" s="13"/>
      <c r="D594" s="187">
        <f t="shared" si="161"/>
        <v>0</v>
      </c>
      <c r="E594" s="187">
        <f t="shared" si="162"/>
        <v>0</v>
      </c>
      <c r="F594" s="187">
        <f t="shared" si="163"/>
        <v>0</v>
      </c>
      <c r="G594" s="166"/>
      <c r="H594" s="13"/>
      <c r="I594" s="187">
        <f t="shared" si="164"/>
        <v>0</v>
      </c>
      <c r="J594" s="187">
        <f t="shared" si="165"/>
        <v>0</v>
      </c>
      <c r="K594" s="187">
        <f t="shared" si="166"/>
        <v>0</v>
      </c>
      <c r="L594" s="166"/>
      <c r="M594" s="13"/>
      <c r="N594" s="187">
        <f t="shared" si="167"/>
        <v>0</v>
      </c>
      <c r="O594" s="187">
        <f t="shared" si="168"/>
        <v>0</v>
      </c>
      <c r="P594" s="187">
        <f t="shared" si="169"/>
        <v>0</v>
      </c>
      <c r="Q594" s="166"/>
      <c r="R594" s="13"/>
      <c r="S594" s="187">
        <f t="shared" si="170"/>
        <v>0</v>
      </c>
      <c r="T594" s="187">
        <f t="shared" si="171"/>
        <v>0</v>
      </c>
      <c r="U594" s="166"/>
      <c r="V594" s="187">
        <f t="shared" si="172"/>
        <v>0</v>
      </c>
      <c r="W594" s="187">
        <f t="shared" si="173"/>
        <v>0</v>
      </c>
      <c r="X594" s="13">
        <f t="shared" si="174"/>
        <v>0</v>
      </c>
      <c r="Y594" s="13" t="s">
        <v>29</v>
      </c>
      <c r="Z594" s="13">
        <v>45</v>
      </c>
      <c r="AA594" s="241">
        <f t="shared" si="175"/>
        <v>0</v>
      </c>
    </row>
    <row r="595" spans="1:27">
      <c r="A595" s="12">
        <v>592</v>
      </c>
      <c r="B595" s="166"/>
      <c r="C595" s="13"/>
      <c r="D595" s="187">
        <f t="shared" ref="D595:D658" si="176">IF(B595="Bien",10,)</f>
        <v>0</v>
      </c>
      <c r="E595" s="187">
        <f t="shared" ref="E595:E658" si="177">IF(B595="Moyen",5,)</f>
        <v>0</v>
      </c>
      <c r="F595" s="187">
        <f t="shared" ref="F595:F658" si="178">IF(B595="Mauvais",-35,)</f>
        <v>0</v>
      </c>
      <c r="G595" s="166"/>
      <c r="H595" s="13"/>
      <c r="I595" s="187">
        <f t="shared" ref="I595:I658" si="179">IF(G595="Non",10,)</f>
        <v>0</v>
      </c>
      <c r="J595" s="187">
        <f t="shared" ref="J595:J658" si="180">IF(G595="Un peu",5,)</f>
        <v>0</v>
      </c>
      <c r="K595" s="187">
        <f t="shared" ref="K595:K658" si="181">IF(G595="Beaucoup",-35,)</f>
        <v>0</v>
      </c>
      <c r="L595" s="166"/>
      <c r="M595" s="13"/>
      <c r="N595" s="187">
        <f t="shared" ref="N595:N658" si="182">IF(L595="Bien",5,)</f>
        <v>0</v>
      </c>
      <c r="O595" s="187">
        <f t="shared" ref="O595:O658" si="183">IF(L595="Moyen",0,)</f>
        <v>0</v>
      </c>
      <c r="P595" s="187">
        <f t="shared" ref="P595:P658" si="184">IF(L595="Mauvais",-35,)</f>
        <v>0</v>
      </c>
      <c r="Q595" s="166"/>
      <c r="R595" s="13"/>
      <c r="S595" s="187">
        <f t="shared" ref="S595:S658" si="185">IF(Q595="Oui",-35,)</f>
        <v>0</v>
      </c>
      <c r="T595" s="187">
        <f t="shared" ref="T595:T658" si="186">IF(Q595="Non",10,)</f>
        <v>0</v>
      </c>
      <c r="U595" s="166"/>
      <c r="V595" s="187">
        <f t="shared" si="172"/>
        <v>0</v>
      </c>
      <c r="W595" s="187">
        <f t="shared" si="173"/>
        <v>0</v>
      </c>
      <c r="X595" s="13">
        <f t="shared" si="174"/>
        <v>0</v>
      </c>
      <c r="Y595" s="13" t="s">
        <v>29</v>
      </c>
      <c r="Z595" s="13">
        <v>45</v>
      </c>
      <c r="AA595" s="241">
        <f t="shared" si="175"/>
        <v>0</v>
      </c>
    </row>
    <row r="596" spans="1:27">
      <c r="A596" s="12">
        <v>593</v>
      </c>
      <c r="B596" s="166"/>
      <c r="C596" s="13"/>
      <c r="D596" s="187">
        <f t="shared" si="176"/>
        <v>0</v>
      </c>
      <c r="E596" s="187">
        <f t="shared" si="177"/>
        <v>0</v>
      </c>
      <c r="F596" s="187">
        <f t="shared" si="178"/>
        <v>0</v>
      </c>
      <c r="G596" s="166"/>
      <c r="H596" s="13"/>
      <c r="I596" s="187">
        <f t="shared" si="179"/>
        <v>0</v>
      </c>
      <c r="J596" s="187">
        <f t="shared" si="180"/>
        <v>0</v>
      </c>
      <c r="K596" s="187">
        <f t="shared" si="181"/>
        <v>0</v>
      </c>
      <c r="L596" s="166"/>
      <c r="M596" s="13"/>
      <c r="N596" s="187">
        <f t="shared" si="182"/>
        <v>0</v>
      </c>
      <c r="O596" s="187">
        <f t="shared" si="183"/>
        <v>0</v>
      </c>
      <c r="P596" s="187">
        <f t="shared" si="184"/>
        <v>0</v>
      </c>
      <c r="Q596" s="166"/>
      <c r="R596" s="13"/>
      <c r="S596" s="187">
        <f t="shared" si="185"/>
        <v>0</v>
      </c>
      <c r="T596" s="187">
        <f t="shared" si="186"/>
        <v>0</v>
      </c>
      <c r="U596" s="166"/>
      <c r="V596" s="187">
        <f t="shared" si="172"/>
        <v>0</v>
      </c>
      <c r="W596" s="187">
        <f t="shared" si="173"/>
        <v>0</v>
      </c>
      <c r="X596" s="13">
        <f t="shared" si="174"/>
        <v>0</v>
      </c>
      <c r="Y596" s="13" t="s">
        <v>29</v>
      </c>
      <c r="Z596" s="13">
        <v>45</v>
      </c>
      <c r="AA596" s="241">
        <f t="shared" si="175"/>
        <v>0</v>
      </c>
    </row>
    <row r="597" spans="1:27">
      <c r="A597" s="12">
        <v>594</v>
      </c>
      <c r="B597" s="166"/>
      <c r="C597" s="13"/>
      <c r="D597" s="187">
        <f t="shared" si="176"/>
        <v>0</v>
      </c>
      <c r="E597" s="187">
        <f t="shared" si="177"/>
        <v>0</v>
      </c>
      <c r="F597" s="187">
        <f t="shared" si="178"/>
        <v>0</v>
      </c>
      <c r="G597" s="166"/>
      <c r="H597" s="13"/>
      <c r="I597" s="187">
        <f t="shared" si="179"/>
        <v>0</v>
      </c>
      <c r="J597" s="187">
        <f t="shared" si="180"/>
        <v>0</v>
      </c>
      <c r="K597" s="187">
        <f t="shared" si="181"/>
        <v>0</v>
      </c>
      <c r="L597" s="166"/>
      <c r="M597" s="13"/>
      <c r="N597" s="187">
        <f t="shared" si="182"/>
        <v>0</v>
      </c>
      <c r="O597" s="187">
        <f t="shared" si="183"/>
        <v>0</v>
      </c>
      <c r="P597" s="187">
        <f t="shared" si="184"/>
        <v>0</v>
      </c>
      <c r="Q597" s="166"/>
      <c r="R597" s="13"/>
      <c r="S597" s="187">
        <f t="shared" si="185"/>
        <v>0</v>
      </c>
      <c r="T597" s="187">
        <f t="shared" si="186"/>
        <v>0</v>
      </c>
      <c r="U597" s="166"/>
      <c r="V597" s="187">
        <f t="shared" si="172"/>
        <v>0</v>
      </c>
      <c r="W597" s="187">
        <f t="shared" si="173"/>
        <v>0</v>
      </c>
      <c r="X597" s="13">
        <f t="shared" si="174"/>
        <v>0</v>
      </c>
      <c r="Y597" s="13" t="s">
        <v>29</v>
      </c>
      <c r="Z597" s="13">
        <v>45</v>
      </c>
      <c r="AA597" s="241">
        <f t="shared" si="175"/>
        <v>0</v>
      </c>
    </row>
    <row r="598" spans="1:27">
      <c r="A598" s="12">
        <v>595</v>
      </c>
      <c r="B598" s="166"/>
      <c r="C598" s="13"/>
      <c r="D598" s="187">
        <f t="shared" si="176"/>
        <v>0</v>
      </c>
      <c r="E598" s="187">
        <f t="shared" si="177"/>
        <v>0</v>
      </c>
      <c r="F598" s="187">
        <f t="shared" si="178"/>
        <v>0</v>
      </c>
      <c r="G598" s="166"/>
      <c r="H598" s="13"/>
      <c r="I598" s="187">
        <f t="shared" si="179"/>
        <v>0</v>
      </c>
      <c r="J598" s="187">
        <f t="shared" si="180"/>
        <v>0</v>
      </c>
      <c r="K598" s="187">
        <f t="shared" si="181"/>
        <v>0</v>
      </c>
      <c r="L598" s="166"/>
      <c r="M598" s="13"/>
      <c r="N598" s="187">
        <f t="shared" si="182"/>
        <v>0</v>
      </c>
      <c r="O598" s="187">
        <f t="shared" si="183"/>
        <v>0</v>
      </c>
      <c r="P598" s="187">
        <f t="shared" si="184"/>
        <v>0</v>
      </c>
      <c r="Q598" s="166"/>
      <c r="R598" s="13"/>
      <c r="S598" s="187">
        <f t="shared" si="185"/>
        <v>0</v>
      </c>
      <c r="T598" s="187">
        <f t="shared" si="186"/>
        <v>0</v>
      </c>
      <c r="U598" s="166"/>
      <c r="V598" s="187">
        <f t="shared" si="172"/>
        <v>0</v>
      </c>
      <c r="W598" s="187">
        <f t="shared" si="173"/>
        <v>0</v>
      </c>
      <c r="X598" s="13">
        <f t="shared" si="174"/>
        <v>0</v>
      </c>
      <c r="Y598" s="13" t="s">
        <v>29</v>
      </c>
      <c r="Z598" s="13">
        <v>45</v>
      </c>
      <c r="AA598" s="241">
        <f t="shared" si="175"/>
        <v>0</v>
      </c>
    </row>
    <row r="599" spans="1:27">
      <c r="A599" s="12">
        <v>596</v>
      </c>
      <c r="B599" s="166"/>
      <c r="C599" s="13"/>
      <c r="D599" s="187">
        <f t="shared" si="176"/>
        <v>0</v>
      </c>
      <c r="E599" s="187">
        <f t="shared" si="177"/>
        <v>0</v>
      </c>
      <c r="F599" s="187">
        <f t="shared" si="178"/>
        <v>0</v>
      </c>
      <c r="G599" s="166"/>
      <c r="H599" s="13"/>
      <c r="I599" s="187">
        <f t="shared" si="179"/>
        <v>0</v>
      </c>
      <c r="J599" s="187">
        <f t="shared" si="180"/>
        <v>0</v>
      </c>
      <c r="K599" s="187">
        <f t="shared" si="181"/>
        <v>0</v>
      </c>
      <c r="L599" s="166"/>
      <c r="M599" s="13"/>
      <c r="N599" s="187">
        <f t="shared" si="182"/>
        <v>0</v>
      </c>
      <c r="O599" s="187">
        <f t="shared" si="183"/>
        <v>0</v>
      </c>
      <c r="P599" s="187">
        <f t="shared" si="184"/>
        <v>0</v>
      </c>
      <c r="Q599" s="166"/>
      <c r="R599" s="13"/>
      <c r="S599" s="187">
        <f t="shared" si="185"/>
        <v>0</v>
      </c>
      <c r="T599" s="187">
        <f t="shared" si="186"/>
        <v>0</v>
      </c>
      <c r="U599" s="166"/>
      <c r="V599" s="187">
        <f t="shared" si="172"/>
        <v>0</v>
      </c>
      <c r="W599" s="187">
        <f t="shared" si="173"/>
        <v>0</v>
      </c>
      <c r="X599" s="13">
        <f t="shared" si="174"/>
        <v>0</v>
      </c>
      <c r="Y599" s="13" t="s">
        <v>29</v>
      </c>
      <c r="Z599" s="13">
        <v>45</v>
      </c>
      <c r="AA599" s="241">
        <f t="shared" si="175"/>
        <v>0</v>
      </c>
    </row>
    <row r="600" spans="1:27">
      <c r="A600" s="12">
        <v>597</v>
      </c>
      <c r="B600" s="166"/>
      <c r="C600" s="13"/>
      <c r="D600" s="187">
        <f t="shared" si="176"/>
        <v>0</v>
      </c>
      <c r="E600" s="187">
        <f t="shared" si="177"/>
        <v>0</v>
      </c>
      <c r="F600" s="187">
        <f t="shared" si="178"/>
        <v>0</v>
      </c>
      <c r="G600" s="166"/>
      <c r="H600" s="13"/>
      <c r="I600" s="187">
        <f t="shared" si="179"/>
        <v>0</v>
      </c>
      <c r="J600" s="187">
        <f t="shared" si="180"/>
        <v>0</v>
      </c>
      <c r="K600" s="187">
        <f t="shared" si="181"/>
        <v>0</v>
      </c>
      <c r="L600" s="166"/>
      <c r="M600" s="13"/>
      <c r="N600" s="187">
        <f t="shared" si="182"/>
        <v>0</v>
      </c>
      <c r="O600" s="187">
        <f t="shared" si="183"/>
        <v>0</v>
      </c>
      <c r="P600" s="187">
        <f t="shared" si="184"/>
        <v>0</v>
      </c>
      <c r="Q600" s="166"/>
      <c r="R600" s="13"/>
      <c r="S600" s="187">
        <f t="shared" si="185"/>
        <v>0</v>
      </c>
      <c r="T600" s="187">
        <f t="shared" si="186"/>
        <v>0</v>
      </c>
      <c r="U600" s="166"/>
      <c r="V600" s="187">
        <f t="shared" si="172"/>
        <v>0</v>
      </c>
      <c r="W600" s="187">
        <f t="shared" si="173"/>
        <v>0</v>
      </c>
      <c r="X600" s="13">
        <f t="shared" si="174"/>
        <v>0</v>
      </c>
      <c r="Y600" s="13" t="s">
        <v>29</v>
      </c>
      <c r="Z600" s="13">
        <v>45</v>
      </c>
      <c r="AA600" s="241">
        <f t="shared" si="175"/>
        <v>0</v>
      </c>
    </row>
    <row r="601" spans="1:27">
      <c r="A601" s="12">
        <v>598</v>
      </c>
      <c r="B601" s="166"/>
      <c r="C601" s="13"/>
      <c r="D601" s="187">
        <f t="shared" si="176"/>
        <v>0</v>
      </c>
      <c r="E601" s="187">
        <f t="shared" si="177"/>
        <v>0</v>
      </c>
      <c r="F601" s="187">
        <f t="shared" si="178"/>
        <v>0</v>
      </c>
      <c r="G601" s="166"/>
      <c r="H601" s="13"/>
      <c r="I601" s="187">
        <f t="shared" si="179"/>
        <v>0</v>
      </c>
      <c r="J601" s="187">
        <f t="shared" si="180"/>
        <v>0</v>
      </c>
      <c r="K601" s="187">
        <f t="shared" si="181"/>
        <v>0</v>
      </c>
      <c r="L601" s="166"/>
      <c r="M601" s="13"/>
      <c r="N601" s="187">
        <f t="shared" si="182"/>
        <v>0</v>
      </c>
      <c r="O601" s="187">
        <f t="shared" si="183"/>
        <v>0</v>
      </c>
      <c r="P601" s="187">
        <f t="shared" si="184"/>
        <v>0</v>
      </c>
      <c r="Q601" s="166"/>
      <c r="R601" s="13"/>
      <c r="S601" s="187">
        <f t="shared" si="185"/>
        <v>0</v>
      </c>
      <c r="T601" s="187">
        <f t="shared" si="186"/>
        <v>0</v>
      </c>
      <c r="U601" s="166"/>
      <c r="V601" s="187">
        <f t="shared" si="172"/>
        <v>0</v>
      </c>
      <c r="W601" s="187">
        <f t="shared" si="173"/>
        <v>0</v>
      </c>
      <c r="X601" s="13">
        <f t="shared" si="174"/>
        <v>0</v>
      </c>
      <c r="Y601" s="13" t="s">
        <v>29</v>
      </c>
      <c r="Z601" s="13">
        <v>45</v>
      </c>
      <c r="AA601" s="241">
        <f t="shared" si="175"/>
        <v>0</v>
      </c>
    </row>
    <row r="602" spans="1:27">
      <c r="A602" s="12">
        <v>599</v>
      </c>
      <c r="B602" s="166"/>
      <c r="C602" s="13"/>
      <c r="D602" s="187">
        <f t="shared" si="176"/>
        <v>0</v>
      </c>
      <c r="E602" s="187">
        <f t="shared" si="177"/>
        <v>0</v>
      </c>
      <c r="F602" s="187">
        <f t="shared" si="178"/>
        <v>0</v>
      </c>
      <c r="G602" s="166"/>
      <c r="H602" s="13"/>
      <c r="I602" s="187">
        <f t="shared" si="179"/>
        <v>0</v>
      </c>
      <c r="J602" s="187">
        <f t="shared" si="180"/>
        <v>0</v>
      </c>
      <c r="K602" s="187">
        <f t="shared" si="181"/>
        <v>0</v>
      </c>
      <c r="L602" s="166"/>
      <c r="M602" s="13"/>
      <c r="N602" s="187">
        <f t="shared" si="182"/>
        <v>0</v>
      </c>
      <c r="O602" s="187">
        <f t="shared" si="183"/>
        <v>0</v>
      </c>
      <c r="P602" s="187">
        <f t="shared" si="184"/>
        <v>0</v>
      </c>
      <c r="Q602" s="166"/>
      <c r="R602" s="13"/>
      <c r="S602" s="187">
        <f t="shared" si="185"/>
        <v>0</v>
      </c>
      <c r="T602" s="187">
        <f t="shared" si="186"/>
        <v>0</v>
      </c>
      <c r="U602" s="166"/>
      <c r="V602" s="187">
        <f t="shared" si="172"/>
        <v>0</v>
      </c>
      <c r="W602" s="187">
        <f t="shared" si="173"/>
        <v>0</v>
      </c>
      <c r="X602" s="13">
        <f t="shared" si="174"/>
        <v>0</v>
      </c>
      <c r="Y602" s="13" t="s">
        <v>29</v>
      </c>
      <c r="Z602" s="13">
        <v>45</v>
      </c>
      <c r="AA602" s="241">
        <f t="shared" si="175"/>
        <v>0</v>
      </c>
    </row>
    <row r="603" spans="1:27">
      <c r="A603" s="12">
        <v>600</v>
      </c>
      <c r="B603" s="166"/>
      <c r="C603" s="13"/>
      <c r="D603" s="187">
        <f t="shared" si="176"/>
        <v>0</v>
      </c>
      <c r="E603" s="187">
        <f t="shared" si="177"/>
        <v>0</v>
      </c>
      <c r="F603" s="187">
        <f t="shared" si="178"/>
        <v>0</v>
      </c>
      <c r="G603" s="166"/>
      <c r="H603" s="13"/>
      <c r="I603" s="187">
        <f t="shared" si="179"/>
        <v>0</v>
      </c>
      <c r="J603" s="187">
        <f t="shared" si="180"/>
        <v>0</v>
      </c>
      <c r="K603" s="187">
        <f t="shared" si="181"/>
        <v>0</v>
      </c>
      <c r="L603" s="166"/>
      <c r="M603" s="13"/>
      <c r="N603" s="187">
        <f t="shared" si="182"/>
        <v>0</v>
      </c>
      <c r="O603" s="187">
        <f t="shared" si="183"/>
        <v>0</v>
      </c>
      <c r="P603" s="187">
        <f t="shared" si="184"/>
        <v>0</v>
      </c>
      <c r="Q603" s="166"/>
      <c r="R603" s="13"/>
      <c r="S603" s="187">
        <f t="shared" si="185"/>
        <v>0</v>
      </c>
      <c r="T603" s="187">
        <f t="shared" si="186"/>
        <v>0</v>
      </c>
      <c r="U603" s="166"/>
      <c r="V603" s="187">
        <f t="shared" si="172"/>
        <v>0</v>
      </c>
      <c r="W603" s="187">
        <f t="shared" si="173"/>
        <v>0</v>
      </c>
      <c r="X603" s="13">
        <f t="shared" si="174"/>
        <v>0</v>
      </c>
      <c r="Y603" s="13" t="s">
        <v>29</v>
      </c>
      <c r="Z603" s="13">
        <v>45</v>
      </c>
      <c r="AA603" s="241">
        <f t="shared" si="175"/>
        <v>0</v>
      </c>
    </row>
    <row r="604" spans="1:27">
      <c r="A604" s="12">
        <v>601</v>
      </c>
      <c r="B604" s="166"/>
      <c r="C604" s="13"/>
      <c r="D604" s="187">
        <f t="shared" si="176"/>
        <v>0</v>
      </c>
      <c r="E604" s="187">
        <f t="shared" si="177"/>
        <v>0</v>
      </c>
      <c r="F604" s="187">
        <f t="shared" si="178"/>
        <v>0</v>
      </c>
      <c r="G604" s="166"/>
      <c r="H604" s="13"/>
      <c r="I604" s="187">
        <f t="shared" si="179"/>
        <v>0</v>
      </c>
      <c r="J604" s="187">
        <f t="shared" si="180"/>
        <v>0</v>
      </c>
      <c r="K604" s="187">
        <f t="shared" si="181"/>
        <v>0</v>
      </c>
      <c r="L604" s="166"/>
      <c r="M604" s="13"/>
      <c r="N604" s="187">
        <f t="shared" si="182"/>
        <v>0</v>
      </c>
      <c r="O604" s="187">
        <f t="shared" si="183"/>
        <v>0</v>
      </c>
      <c r="P604" s="187">
        <f t="shared" si="184"/>
        <v>0</v>
      </c>
      <c r="Q604" s="166"/>
      <c r="R604" s="13"/>
      <c r="S604" s="187">
        <f t="shared" si="185"/>
        <v>0</v>
      </c>
      <c r="T604" s="187">
        <f t="shared" si="186"/>
        <v>0</v>
      </c>
      <c r="U604" s="166"/>
      <c r="V604" s="187">
        <f t="shared" si="172"/>
        <v>0</v>
      </c>
      <c r="W604" s="187">
        <f t="shared" si="173"/>
        <v>0</v>
      </c>
      <c r="X604" s="13">
        <f t="shared" si="174"/>
        <v>0</v>
      </c>
      <c r="Y604" s="13" t="s">
        <v>29</v>
      </c>
      <c r="Z604" s="13">
        <v>45</v>
      </c>
      <c r="AA604" s="241">
        <f t="shared" si="175"/>
        <v>0</v>
      </c>
    </row>
    <row r="605" spans="1:27">
      <c r="A605" s="12">
        <v>602</v>
      </c>
      <c r="B605" s="166"/>
      <c r="C605" s="13"/>
      <c r="D605" s="187">
        <f t="shared" si="176"/>
        <v>0</v>
      </c>
      <c r="E605" s="187">
        <f t="shared" si="177"/>
        <v>0</v>
      </c>
      <c r="F605" s="187">
        <f t="shared" si="178"/>
        <v>0</v>
      </c>
      <c r="G605" s="166"/>
      <c r="H605" s="13"/>
      <c r="I605" s="187">
        <f t="shared" si="179"/>
        <v>0</v>
      </c>
      <c r="J605" s="187">
        <f t="shared" si="180"/>
        <v>0</v>
      </c>
      <c r="K605" s="187">
        <f t="shared" si="181"/>
        <v>0</v>
      </c>
      <c r="L605" s="166"/>
      <c r="M605" s="13"/>
      <c r="N605" s="187">
        <f t="shared" si="182"/>
        <v>0</v>
      </c>
      <c r="O605" s="187">
        <f t="shared" si="183"/>
        <v>0</v>
      </c>
      <c r="P605" s="187">
        <f t="shared" si="184"/>
        <v>0</v>
      </c>
      <c r="Q605" s="166"/>
      <c r="R605" s="13"/>
      <c r="S605" s="187">
        <f t="shared" si="185"/>
        <v>0</v>
      </c>
      <c r="T605" s="187">
        <f t="shared" si="186"/>
        <v>0</v>
      </c>
      <c r="U605" s="166"/>
      <c r="V605" s="187">
        <f t="shared" si="172"/>
        <v>0</v>
      </c>
      <c r="W605" s="187">
        <f t="shared" si="173"/>
        <v>0</v>
      </c>
      <c r="X605" s="13">
        <f t="shared" si="174"/>
        <v>0</v>
      </c>
      <c r="Y605" s="13" t="s">
        <v>29</v>
      </c>
      <c r="Z605" s="13">
        <v>45</v>
      </c>
      <c r="AA605" s="241">
        <f t="shared" si="175"/>
        <v>0</v>
      </c>
    </row>
    <row r="606" spans="1:27">
      <c r="A606" s="12">
        <v>603</v>
      </c>
      <c r="B606" s="166"/>
      <c r="C606" s="13"/>
      <c r="D606" s="187">
        <f t="shared" si="176"/>
        <v>0</v>
      </c>
      <c r="E606" s="187">
        <f t="shared" si="177"/>
        <v>0</v>
      </c>
      <c r="F606" s="187">
        <f t="shared" si="178"/>
        <v>0</v>
      </c>
      <c r="G606" s="166"/>
      <c r="H606" s="13"/>
      <c r="I606" s="187">
        <f t="shared" si="179"/>
        <v>0</v>
      </c>
      <c r="J606" s="187">
        <f t="shared" si="180"/>
        <v>0</v>
      </c>
      <c r="K606" s="187">
        <f t="shared" si="181"/>
        <v>0</v>
      </c>
      <c r="L606" s="166"/>
      <c r="M606" s="13"/>
      <c r="N606" s="187">
        <f t="shared" si="182"/>
        <v>0</v>
      </c>
      <c r="O606" s="187">
        <f t="shared" si="183"/>
        <v>0</v>
      </c>
      <c r="P606" s="187">
        <f t="shared" si="184"/>
        <v>0</v>
      </c>
      <c r="Q606" s="166"/>
      <c r="R606" s="13"/>
      <c r="S606" s="187">
        <f t="shared" si="185"/>
        <v>0</v>
      </c>
      <c r="T606" s="187">
        <f t="shared" si="186"/>
        <v>0</v>
      </c>
      <c r="U606" s="166"/>
      <c r="V606" s="187">
        <f t="shared" si="172"/>
        <v>0</v>
      </c>
      <c r="W606" s="187">
        <f t="shared" si="173"/>
        <v>0</v>
      </c>
      <c r="X606" s="13">
        <f t="shared" si="174"/>
        <v>0</v>
      </c>
      <c r="Y606" s="13" t="s">
        <v>29</v>
      </c>
      <c r="Z606" s="13">
        <v>45</v>
      </c>
      <c r="AA606" s="241">
        <f t="shared" si="175"/>
        <v>0</v>
      </c>
    </row>
    <row r="607" spans="1:27">
      <c r="A607" s="12">
        <v>604</v>
      </c>
      <c r="B607" s="166"/>
      <c r="C607" s="13"/>
      <c r="D607" s="187">
        <f t="shared" si="176"/>
        <v>0</v>
      </c>
      <c r="E607" s="187">
        <f t="shared" si="177"/>
        <v>0</v>
      </c>
      <c r="F607" s="187">
        <f t="shared" si="178"/>
        <v>0</v>
      </c>
      <c r="G607" s="166"/>
      <c r="H607" s="13"/>
      <c r="I607" s="187">
        <f t="shared" si="179"/>
        <v>0</v>
      </c>
      <c r="J607" s="187">
        <f t="shared" si="180"/>
        <v>0</v>
      </c>
      <c r="K607" s="187">
        <f t="shared" si="181"/>
        <v>0</v>
      </c>
      <c r="L607" s="166"/>
      <c r="M607" s="13"/>
      <c r="N607" s="187">
        <f t="shared" si="182"/>
        <v>0</v>
      </c>
      <c r="O607" s="187">
        <f t="shared" si="183"/>
        <v>0</v>
      </c>
      <c r="P607" s="187">
        <f t="shared" si="184"/>
        <v>0</v>
      </c>
      <c r="Q607" s="166"/>
      <c r="R607" s="13"/>
      <c r="S607" s="187">
        <f t="shared" si="185"/>
        <v>0</v>
      </c>
      <c r="T607" s="187">
        <f t="shared" si="186"/>
        <v>0</v>
      </c>
      <c r="U607" s="166"/>
      <c r="V607" s="187">
        <f t="shared" si="172"/>
        <v>0</v>
      </c>
      <c r="W607" s="187">
        <f t="shared" si="173"/>
        <v>0</v>
      </c>
      <c r="X607" s="13">
        <f t="shared" si="174"/>
        <v>0</v>
      </c>
      <c r="Y607" s="13" t="s">
        <v>29</v>
      </c>
      <c r="Z607" s="13">
        <v>45</v>
      </c>
      <c r="AA607" s="241">
        <f t="shared" si="175"/>
        <v>0</v>
      </c>
    </row>
    <row r="608" spans="1:27">
      <c r="A608" s="12">
        <v>605</v>
      </c>
      <c r="B608" s="166"/>
      <c r="C608" s="13"/>
      <c r="D608" s="187">
        <f t="shared" si="176"/>
        <v>0</v>
      </c>
      <c r="E608" s="187">
        <f t="shared" si="177"/>
        <v>0</v>
      </c>
      <c r="F608" s="187">
        <f t="shared" si="178"/>
        <v>0</v>
      </c>
      <c r="G608" s="166"/>
      <c r="H608" s="13"/>
      <c r="I608" s="187">
        <f t="shared" si="179"/>
        <v>0</v>
      </c>
      <c r="J608" s="187">
        <f t="shared" si="180"/>
        <v>0</v>
      </c>
      <c r="K608" s="187">
        <f t="shared" si="181"/>
        <v>0</v>
      </c>
      <c r="L608" s="166"/>
      <c r="M608" s="13"/>
      <c r="N608" s="187">
        <f t="shared" si="182"/>
        <v>0</v>
      </c>
      <c r="O608" s="187">
        <f t="shared" si="183"/>
        <v>0</v>
      </c>
      <c r="P608" s="187">
        <f t="shared" si="184"/>
        <v>0</v>
      </c>
      <c r="Q608" s="166"/>
      <c r="R608" s="13"/>
      <c r="S608" s="187">
        <f t="shared" si="185"/>
        <v>0</v>
      </c>
      <c r="T608" s="187">
        <f t="shared" si="186"/>
        <v>0</v>
      </c>
      <c r="U608" s="166"/>
      <c r="V608" s="187">
        <f t="shared" si="172"/>
        <v>0</v>
      </c>
      <c r="W608" s="187">
        <f t="shared" si="173"/>
        <v>0</v>
      </c>
      <c r="X608" s="13">
        <f t="shared" si="174"/>
        <v>0</v>
      </c>
      <c r="Y608" s="13" t="s">
        <v>29</v>
      </c>
      <c r="Z608" s="13">
        <v>45</v>
      </c>
      <c r="AA608" s="241">
        <f t="shared" si="175"/>
        <v>0</v>
      </c>
    </row>
    <row r="609" spans="1:27">
      <c r="A609" s="12">
        <v>606</v>
      </c>
      <c r="B609" s="166"/>
      <c r="C609" s="13"/>
      <c r="D609" s="187">
        <f t="shared" si="176"/>
        <v>0</v>
      </c>
      <c r="E609" s="187">
        <f t="shared" si="177"/>
        <v>0</v>
      </c>
      <c r="F609" s="187">
        <f t="shared" si="178"/>
        <v>0</v>
      </c>
      <c r="G609" s="166"/>
      <c r="H609" s="13"/>
      <c r="I609" s="187">
        <f t="shared" si="179"/>
        <v>0</v>
      </c>
      <c r="J609" s="187">
        <f t="shared" si="180"/>
        <v>0</v>
      </c>
      <c r="K609" s="187">
        <f t="shared" si="181"/>
        <v>0</v>
      </c>
      <c r="L609" s="166"/>
      <c r="M609" s="13"/>
      <c r="N609" s="187">
        <f t="shared" si="182"/>
        <v>0</v>
      </c>
      <c r="O609" s="187">
        <f t="shared" si="183"/>
        <v>0</v>
      </c>
      <c r="P609" s="187">
        <f t="shared" si="184"/>
        <v>0</v>
      </c>
      <c r="Q609" s="166"/>
      <c r="R609" s="13"/>
      <c r="S609" s="187">
        <f t="shared" si="185"/>
        <v>0</v>
      </c>
      <c r="T609" s="187">
        <f t="shared" si="186"/>
        <v>0</v>
      </c>
      <c r="U609" s="166"/>
      <c r="V609" s="187">
        <f t="shared" si="172"/>
        <v>0</v>
      </c>
      <c r="W609" s="187">
        <f t="shared" si="173"/>
        <v>0</v>
      </c>
      <c r="X609" s="13">
        <f t="shared" si="174"/>
        <v>0</v>
      </c>
      <c r="Y609" s="13" t="s">
        <v>29</v>
      </c>
      <c r="Z609" s="13">
        <v>45</v>
      </c>
      <c r="AA609" s="241">
        <f t="shared" si="175"/>
        <v>0</v>
      </c>
    </row>
    <row r="610" spans="1:27">
      <c r="A610" s="12">
        <v>607</v>
      </c>
      <c r="B610" s="166"/>
      <c r="C610" s="13"/>
      <c r="D610" s="187">
        <f t="shared" si="176"/>
        <v>0</v>
      </c>
      <c r="E610" s="187">
        <f t="shared" si="177"/>
        <v>0</v>
      </c>
      <c r="F610" s="187">
        <f t="shared" si="178"/>
        <v>0</v>
      </c>
      <c r="G610" s="166"/>
      <c r="H610" s="13"/>
      <c r="I610" s="187">
        <f t="shared" si="179"/>
        <v>0</v>
      </c>
      <c r="J610" s="187">
        <f t="shared" si="180"/>
        <v>0</v>
      </c>
      <c r="K610" s="187">
        <f t="shared" si="181"/>
        <v>0</v>
      </c>
      <c r="L610" s="166"/>
      <c r="M610" s="13"/>
      <c r="N610" s="187">
        <f t="shared" si="182"/>
        <v>0</v>
      </c>
      <c r="O610" s="187">
        <f t="shared" si="183"/>
        <v>0</v>
      </c>
      <c r="P610" s="187">
        <f t="shared" si="184"/>
        <v>0</v>
      </c>
      <c r="Q610" s="166"/>
      <c r="R610" s="13"/>
      <c r="S610" s="187">
        <f t="shared" si="185"/>
        <v>0</v>
      </c>
      <c r="T610" s="187">
        <f t="shared" si="186"/>
        <v>0</v>
      </c>
      <c r="U610" s="166"/>
      <c r="V610" s="187">
        <f t="shared" si="172"/>
        <v>0</v>
      </c>
      <c r="W610" s="187">
        <f t="shared" si="173"/>
        <v>0</v>
      </c>
      <c r="X610" s="13">
        <f t="shared" si="174"/>
        <v>0</v>
      </c>
      <c r="Y610" s="13" t="s">
        <v>29</v>
      </c>
      <c r="Z610" s="13">
        <v>45</v>
      </c>
      <c r="AA610" s="241">
        <f t="shared" si="175"/>
        <v>0</v>
      </c>
    </row>
    <row r="611" spans="1:27">
      <c r="A611" s="12">
        <v>608</v>
      </c>
      <c r="B611" s="166"/>
      <c r="C611" s="13"/>
      <c r="D611" s="187">
        <f t="shared" si="176"/>
        <v>0</v>
      </c>
      <c r="E611" s="187">
        <f t="shared" si="177"/>
        <v>0</v>
      </c>
      <c r="F611" s="187">
        <f t="shared" si="178"/>
        <v>0</v>
      </c>
      <c r="G611" s="166"/>
      <c r="H611" s="13"/>
      <c r="I611" s="187">
        <f t="shared" si="179"/>
        <v>0</v>
      </c>
      <c r="J611" s="187">
        <f t="shared" si="180"/>
        <v>0</v>
      </c>
      <c r="K611" s="187">
        <f t="shared" si="181"/>
        <v>0</v>
      </c>
      <c r="L611" s="166"/>
      <c r="M611" s="13"/>
      <c r="N611" s="187">
        <f t="shared" si="182"/>
        <v>0</v>
      </c>
      <c r="O611" s="187">
        <f t="shared" si="183"/>
        <v>0</v>
      </c>
      <c r="P611" s="187">
        <f t="shared" si="184"/>
        <v>0</v>
      </c>
      <c r="Q611" s="166"/>
      <c r="R611" s="13"/>
      <c r="S611" s="187">
        <f t="shared" si="185"/>
        <v>0</v>
      </c>
      <c r="T611" s="187">
        <f t="shared" si="186"/>
        <v>0</v>
      </c>
      <c r="U611" s="166"/>
      <c r="V611" s="187">
        <f t="shared" si="172"/>
        <v>0</v>
      </c>
      <c r="W611" s="187">
        <f t="shared" si="173"/>
        <v>0</v>
      </c>
      <c r="X611" s="13">
        <f t="shared" si="174"/>
        <v>0</v>
      </c>
      <c r="Y611" s="13" t="s">
        <v>29</v>
      </c>
      <c r="Z611" s="13">
        <v>45</v>
      </c>
      <c r="AA611" s="241">
        <f t="shared" si="175"/>
        <v>0</v>
      </c>
    </row>
    <row r="612" spans="1:27">
      <c r="A612" s="12">
        <v>609</v>
      </c>
      <c r="B612" s="166"/>
      <c r="C612" s="13"/>
      <c r="D612" s="187">
        <f t="shared" si="176"/>
        <v>0</v>
      </c>
      <c r="E612" s="187">
        <f t="shared" si="177"/>
        <v>0</v>
      </c>
      <c r="F612" s="187">
        <f t="shared" si="178"/>
        <v>0</v>
      </c>
      <c r="G612" s="166"/>
      <c r="H612" s="13"/>
      <c r="I612" s="187">
        <f t="shared" si="179"/>
        <v>0</v>
      </c>
      <c r="J612" s="187">
        <f t="shared" si="180"/>
        <v>0</v>
      </c>
      <c r="K612" s="187">
        <f t="shared" si="181"/>
        <v>0</v>
      </c>
      <c r="L612" s="166"/>
      <c r="M612" s="13"/>
      <c r="N612" s="187">
        <f t="shared" si="182"/>
        <v>0</v>
      </c>
      <c r="O612" s="187">
        <f t="shared" si="183"/>
        <v>0</v>
      </c>
      <c r="P612" s="187">
        <f t="shared" si="184"/>
        <v>0</v>
      </c>
      <c r="Q612" s="166"/>
      <c r="R612" s="13"/>
      <c r="S612" s="187">
        <f t="shared" si="185"/>
        <v>0</v>
      </c>
      <c r="T612" s="187">
        <f t="shared" si="186"/>
        <v>0</v>
      </c>
      <c r="U612" s="166"/>
      <c r="V612" s="187">
        <f t="shared" si="172"/>
        <v>0</v>
      </c>
      <c r="W612" s="187">
        <f t="shared" si="173"/>
        <v>0</v>
      </c>
      <c r="X612" s="13">
        <f t="shared" si="174"/>
        <v>0</v>
      </c>
      <c r="Y612" s="13" t="s">
        <v>29</v>
      </c>
      <c r="Z612" s="13">
        <v>45</v>
      </c>
      <c r="AA612" s="241">
        <f t="shared" si="175"/>
        <v>0</v>
      </c>
    </row>
    <row r="613" spans="1:27">
      <c r="A613" s="12">
        <v>610</v>
      </c>
      <c r="B613" s="166"/>
      <c r="C613" s="13"/>
      <c r="D613" s="187">
        <f t="shared" si="176"/>
        <v>0</v>
      </c>
      <c r="E613" s="187">
        <f t="shared" si="177"/>
        <v>0</v>
      </c>
      <c r="F613" s="187">
        <f t="shared" si="178"/>
        <v>0</v>
      </c>
      <c r="G613" s="166"/>
      <c r="H613" s="13"/>
      <c r="I613" s="187">
        <f t="shared" si="179"/>
        <v>0</v>
      </c>
      <c r="J613" s="187">
        <f t="shared" si="180"/>
        <v>0</v>
      </c>
      <c r="K613" s="187">
        <f t="shared" si="181"/>
        <v>0</v>
      </c>
      <c r="L613" s="166"/>
      <c r="M613" s="13"/>
      <c r="N613" s="187">
        <f t="shared" si="182"/>
        <v>0</v>
      </c>
      <c r="O613" s="187">
        <f t="shared" si="183"/>
        <v>0</v>
      </c>
      <c r="P613" s="187">
        <f t="shared" si="184"/>
        <v>0</v>
      </c>
      <c r="Q613" s="166"/>
      <c r="R613" s="13"/>
      <c r="S613" s="187">
        <f t="shared" si="185"/>
        <v>0</v>
      </c>
      <c r="T613" s="187">
        <f t="shared" si="186"/>
        <v>0</v>
      </c>
      <c r="U613" s="166"/>
      <c r="V613" s="187">
        <f t="shared" si="172"/>
        <v>0</v>
      </c>
      <c r="W613" s="187">
        <f t="shared" si="173"/>
        <v>0</v>
      </c>
      <c r="X613" s="13">
        <f t="shared" si="174"/>
        <v>0</v>
      </c>
      <c r="Y613" s="13" t="s">
        <v>29</v>
      </c>
      <c r="Z613" s="13">
        <v>45</v>
      </c>
      <c r="AA613" s="241">
        <f t="shared" si="175"/>
        <v>0</v>
      </c>
    </row>
    <row r="614" spans="1:27">
      <c r="A614" s="12">
        <v>611</v>
      </c>
      <c r="B614" s="166"/>
      <c r="C614" s="13"/>
      <c r="D614" s="187">
        <f t="shared" si="176"/>
        <v>0</v>
      </c>
      <c r="E614" s="187">
        <f t="shared" si="177"/>
        <v>0</v>
      </c>
      <c r="F614" s="187">
        <f t="shared" si="178"/>
        <v>0</v>
      </c>
      <c r="G614" s="166"/>
      <c r="H614" s="13"/>
      <c r="I614" s="187">
        <f t="shared" si="179"/>
        <v>0</v>
      </c>
      <c r="J614" s="187">
        <f t="shared" si="180"/>
        <v>0</v>
      </c>
      <c r="K614" s="187">
        <f t="shared" si="181"/>
        <v>0</v>
      </c>
      <c r="L614" s="166"/>
      <c r="M614" s="13"/>
      <c r="N614" s="187">
        <f t="shared" si="182"/>
        <v>0</v>
      </c>
      <c r="O614" s="187">
        <f t="shared" si="183"/>
        <v>0</v>
      </c>
      <c r="P614" s="187">
        <f t="shared" si="184"/>
        <v>0</v>
      </c>
      <c r="Q614" s="166"/>
      <c r="R614" s="13"/>
      <c r="S614" s="187">
        <f t="shared" si="185"/>
        <v>0</v>
      </c>
      <c r="T614" s="187">
        <f t="shared" si="186"/>
        <v>0</v>
      </c>
      <c r="U614" s="166"/>
      <c r="V614" s="187">
        <f t="shared" si="172"/>
        <v>0</v>
      </c>
      <c r="W614" s="187">
        <f t="shared" si="173"/>
        <v>0</v>
      </c>
      <c r="X614" s="13">
        <f t="shared" si="174"/>
        <v>0</v>
      </c>
      <c r="Y614" s="13" t="s">
        <v>29</v>
      </c>
      <c r="Z614" s="13">
        <v>45</v>
      </c>
      <c r="AA614" s="241">
        <f t="shared" si="175"/>
        <v>0</v>
      </c>
    </row>
    <row r="615" spans="1:27">
      <c r="A615" s="12">
        <v>612</v>
      </c>
      <c r="B615" s="166"/>
      <c r="C615" s="13"/>
      <c r="D615" s="187">
        <f t="shared" si="176"/>
        <v>0</v>
      </c>
      <c r="E615" s="187">
        <f t="shared" si="177"/>
        <v>0</v>
      </c>
      <c r="F615" s="187">
        <f t="shared" si="178"/>
        <v>0</v>
      </c>
      <c r="G615" s="166"/>
      <c r="H615" s="13"/>
      <c r="I615" s="187">
        <f t="shared" si="179"/>
        <v>0</v>
      </c>
      <c r="J615" s="187">
        <f t="shared" si="180"/>
        <v>0</v>
      </c>
      <c r="K615" s="187">
        <f t="shared" si="181"/>
        <v>0</v>
      </c>
      <c r="L615" s="166"/>
      <c r="M615" s="13"/>
      <c r="N615" s="187">
        <f t="shared" si="182"/>
        <v>0</v>
      </c>
      <c r="O615" s="187">
        <f t="shared" si="183"/>
        <v>0</v>
      </c>
      <c r="P615" s="187">
        <f t="shared" si="184"/>
        <v>0</v>
      </c>
      <c r="Q615" s="166"/>
      <c r="R615" s="13"/>
      <c r="S615" s="187">
        <f t="shared" si="185"/>
        <v>0</v>
      </c>
      <c r="T615" s="187">
        <f t="shared" si="186"/>
        <v>0</v>
      </c>
      <c r="U615" s="166"/>
      <c r="V615" s="187">
        <f t="shared" si="172"/>
        <v>0</v>
      </c>
      <c r="W615" s="187">
        <f t="shared" si="173"/>
        <v>0</v>
      </c>
      <c r="X615" s="13">
        <f t="shared" si="174"/>
        <v>0</v>
      </c>
      <c r="Y615" s="13" t="s">
        <v>29</v>
      </c>
      <c r="Z615" s="13">
        <v>45</v>
      </c>
      <c r="AA615" s="241">
        <f t="shared" si="175"/>
        <v>0</v>
      </c>
    </row>
    <row r="616" spans="1:27">
      <c r="A616" s="12">
        <v>613</v>
      </c>
      <c r="B616" s="166"/>
      <c r="C616" s="13"/>
      <c r="D616" s="187">
        <f t="shared" si="176"/>
        <v>0</v>
      </c>
      <c r="E616" s="187">
        <f t="shared" si="177"/>
        <v>0</v>
      </c>
      <c r="F616" s="187">
        <f t="shared" si="178"/>
        <v>0</v>
      </c>
      <c r="G616" s="166"/>
      <c r="H616" s="13"/>
      <c r="I616" s="187">
        <f t="shared" si="179"/>
        <v>0</v>
      </c>
      <c r="J616" s="187">
        <f t="shared" si="180"/>
        <v>0</v>
      </c>
      <c r="K616" s="187">
        <f t="shared" si="181"/>
        <v>0</v>
      </c>
      <c r="L616" s="166"/>
      <c r="M616" s="13"/>
      <c r="N616" s="187">
        <f t="shared" si="182"/>
        <v>0</v>
      </c>
      <c r="O616" s="187">
        <f t="shared" si="183"/>
        <v>0</v>
      </c>
      <c r="P616" s="187">
        <f t="shared" si="184"/>
        <v>0</v>
      </c>
      <c r="Q616" s="166"/>
      <c r="R616" s="13"/>
      <c r="S616" s="187">
        <f t="shared" si="185"/>
        <v>0</v>
      </c>
      <c r="T616" s="187">
        <f t="shared" si="186"/>
        <v>0</v>
      </c>
      <c r="U616" s="166"/>
      <c r="V616" s="187">
        <f t="shared" si="172"/>
        <v>0</v>
      </c>
      <c r="W616" s="187">
        <f t="shared" si="173"/>
        <v>0</v>
      </c>
      <c r="X616" s="13">
        <f t="shared" si="174"/>
        <v>0</v>
      </c>
      <c r="Y616" s="13" t="s">
        <v>29</v>
      </c>
      <c r="Z616" s="13">
        <v>45</v>
      </c>
      <c r="AA616" s="241">
        <f t="shared" si="175"/>
        <v>0</v>
      </c>
    </row>
    <row r="617" spans="1:27">
      <c r="A617" s="12">
        <v>614</v>
      </c>
      <c r="B617" s="166"/>
      <c r="C617" s="13"/>
      <c r="D617" s="187">
        <f t="shared" si="176"/>
        <v>0</v>
      </c>
      <c r="E617" s="187">
        <f t="shared" si="177"/>
        <v>0</v>
      </c>
      <c r="F617" s="187">
        <f t="shared" si="178"/>
        <v>0</v>
      </c>
      <c r="G617" s="166"/>
      <c r="H617" s="13"/>
      <c r="I617" s="187">
        <f t="shared" si="179"/>
        <v>0</v>
      </c>
      <c r="J617" s="187">
        <f t="shared" si="180"/>
        <v>0</v>
      </c>
      <c r="K617" s="187">
        <f t="shared" si="181"/>
        <v>0</v>
      </c>
      <c r="L617" s="166"/>
      <c r="M617" s="13"/>
      <c r="N617" s="187">
        <f t="shared" si="182"/>
        <v>0</v>
      </c>
      <c r="O617" s="187">
        <f t="shared" si="183"/>
        <v>0</v>
      </c>
      <c r="P617" s="187">
        <f t="shared" si="184"/>
        <v>0</v>
      </c>
      <c r="Q617" s="166"/>
      <c r="R617" s="13"/>
      <c r="S617" s="187">
        <f t="shared" si="185"/>
        <v>0</v>
      </c>
      <c r="T617" s="187">
        <f t="shared" si="186"/>
        <v>0</v>
      </c>
      <c r="U617" s="166"/>
      <c r="V617" s="187">
        <f t="shared" si="172"/>
        <v>0</v>
      </c>
      <c r="W617" s="187">
        <f t="shared" si="173"/>
        <v>0</v>
      </c>
      <c r="X617" s="13">
        <f t="shared" si="174"/>
        <v>0</v>
      </c>
      <c r="Y617" s="13" t="s">
        <v>29</v>
      </c>
      <c r="Z617" s="13">
        <v>45</v>
      </c>
      <c r="AA617" s="241">
        <f t="shared" si="175"/>
        <v>0</v>
      </c>
    </row>
    <row r="618" spans="1:27">
      <c r="A618" s="12">
        <v>615</v>
      </c>
      <c r="B618" s="166"/>
      <c r="C618" s="13"/>
      <c r="D618" s="187">
        <f t="shared" si="176"/>
        <v>0</v>
      </c>
      <c r="E618" s="187">
        <f t="shared" si="177"/>
        <v>0</v>
      </c>
      <c r="F618" s="187">
        <f t="shared" si="178"/>
        <v>0</v>
      </c>
      <c r="G618" s="166"/>
      <c r="H618" s="13"/>
      <c r="I618" s="187">
        <f t="shared" si="179"/>
        <v>0</v>
      </c>
      <c r="J618" s="187">
        <f t="shared" si="180"/>
        <v>0</v>
      </c>
      <c r="K618" s="187">
        <f t="shared" si="181"/>
        <v>0</v>
      </c>
      <c r="L618" s="166"/>
      <c r="M618" s="13"/>
      <c r="N618" s="187">
        <f t="shared" si="182"/>
        <v>0</v>
      </c>
      <c r="O618" s="187">
        <f t="shared" si="183"/>
        <v>0</v>
      </c>
      <c r="P618" s="187">
        <f t="shared" si="184"/>
        <v>0</v>
      </c>
      <c r="Q618" s="166"/>
      <c r="R618" s="13"/>
      <c r="S618" s="187">
        <f t="shared" si="185"/>
        <v>0</v>
      </c>
      <c r="T618" s="187">
        <f t="shared" si="186"/>
        <v>0</v>
      </c>
      <c r="U618" s="166"/>
      <c r="V618" s="187">
        <f t="shared" si="172"/>
        <v>0</v>
      </c>
      <c r="W618" s="187">
        <f t="shared" si="173"/>
        <v>0</v>
      </c>
      <c r="X618" s="13">
        <f t="shared" si="174"/>
        <v>0</v>
      </c>
      <c r="Y618" s="13" t="s">
        <v>29</v>
      </c>
      <c r="Z618" s="13">
        <v>45</v>
      </c>
      <c r="AA618" s="241">
        <f t="shared" si="175"/>
        <v>0</v>
      </c>
    </row>
    <row r="619" spans="1:27">
      <c r="A619" s="12">
        <v>616</v>
      </c>
      <c r="B619" s="166"/>
      <c r="C619" s="13"/>
      <c r="D619" s="187">
        <f t="shared" si="176"/>
        <v>0</v>
      </c>
      <c r="E619" s="187">
        <f t="shared" si="177"/>
        <v>0</v>
      </c>
      <c r="F619" s="187">
        <f t="shared" si="178"/>
        <v>0</v>
      </c>
      <c r="G619" s="166"/>
      <c r="H619" s="13"/>
      <c r="I619" s="187">
        <f t="shared" si="179"/>
        <v>0</v>
      </c>
      <c r="J619" s="187">
        <f t="shared" si="180"/>
        <v>0</v>
      </c>
      <c r="K619" s="187">
        <f t="shared" si="181"/>
        <v>0</v>
      </c>
      <c r="L619" s="166"/>
      <c r="M619" s="13"/>
      <c r="N619" s="187">
        <f t="shared" si="182"/>
        <v>0</v>
      </c>
      <c r="O619" s="187">
        <f t="shared" si="183"/>
        <v>0</v>
      </c>
      <c r="P619" s="187">
        <f t="shared" si="184"/>
        <v>0</v>
      </c>
      <c r="Q619" s="166"/>
      <c r="R619" s="13"/>
      <c r="S619" s="187">
        <f t="shared" si="185"/>
        <v>0</v>
      </c>
      <c r="T619" s="187">
        <f t="shared" si="186"/>
        <v>0</v>
      </c>
      <c r="U619" s="166"/>
      <c r="V619" s="187">
        <f t="shared" si="172"/>
        <v>0</v>
      </c>
      <c r="W619" s="187">
        <f t="shared" si="173"/>
        <v>0</v>
      </c>
      <c r="X619" s="13">
        <f t="shared" si="174"/>
        <v>0</v>
      </c>
      <c r="Y619" s="13" t="s">
        <v>29</v>
      </c>
      <c r="Z619" s="13">
        <v>45</v>
      </c>
      <c r="AA619" s="241">
        <f t="shared" si="175"/>
        <v>0</v>
      </c>
    </row>
    <row r="620" spans="1:27">
      <c r="A620" s="12">
        <v>617</v>
      </c>
      <c r="B620" s="166"/>
      <c r="C620" s="13"/>
      <c r="D620" s="187">
        <f t="shared" si="176"/>
        <v>0</v>
      </c>
      <c r="E620" s="187">
        <f t="shared" si="177"/>
        <v>0</v>
      </c>
      <c r="F620" s="187">
        <f t="shared" si="178"/>
        <v>0</v>
      </c>
      <c r="G620" s="166"/>
      <c r="H620" s="13"/>
      <c r="I620" s="187">
        <f t="shared" si="179"/>
        <v>0</v>
      </c>
      <c r="J620" s="187">
        <f t="shared" si="180"/>
        <v>0</v>
      </c>
      <c r="K620" s="187">
        <f t="shared" si="181"/>
        <v>0</v>
      </c>
      <c r="L620" s="166"/>
      <c r="M620" s="13"/>
      <c r="N620" s="187">
        <f t="shared" si="182"/>
        <v>0</v>
      </c>
      <c r="O620" s="187">
        <f t="shared" si="183"/>
        <v>0</v>
      </c>
      <c r="P620" s="187">
        <f t="shared" si="184"/>
        <v>0</v>
      </c>
      <c r="Q620" s="166"/>
      <c r="R620" s="13"/>
      <c r="S620" s="187">
        <f t="shared" si="185"/>
        <v>0</v>
      </c>
      <c r="T620" s="187">
        <f t="shared" si="186"/>
        <v>0</v>
      </c>
      <c r="U620" s="166"/>
      <c r="V620" s="187">
        <f t="shared" si="172"/>
        <v>0</v>
      </c>
      <c r="W620" s="187">
        <f t="shared" si="173"/>
        <v>0</v>
      </c>
      <c r="X620" s="13">
        <f t="shared" si="174"/>
        <v>0</v>
      </c>
      <c r="Y620" s="13" t="s">
        <v>29</v>
      </c>
      <c r="Z620" s="13">
        <v>45</v>
      </c>
      <c r="AA620" s="241">
        <f t="shared" si="175"/>
        <v>0</v>
      </c>
    </row>
    <row r="621" spans="1:27">
      <c r="A621" s="12">
        <v>618</v>
      </c>
      <c r="B621" s="166"/>
      <c r="C621" s="13"/>
      <c r="D621" s="187">
        <f t="shared" si="176"/>
        <v>0</v>
      </c>
      <c r="E621" s="187">
        <f t="shared" si="177"/>
        <v>0</v>
      </c>
      <c r="F621" s="187">
        <f t="shared" si="178"/>
        <v>0</v>
      </c>
      <c r="G621" s="166"/>
      <c r="H621" s="13"/>
      <c r="I621" s="187">
        <f t="shared" si="179"/>
        <v>0</v>
      </c>
      <c r="J621" s="187">
        <f t="shared" si="180"/>
        <v>0</v>
      </c>
      <c r="K621" s="187">
        <f t="shared" si="181"/>
        <v>0</v>
      </c>
      <c r="L621" s="166"/>
      <c r="M621" s="13"/>
      <c r="N621" s="187">
        <f t="shared" si="182"/>
        <v>0</v>
      </c>
      <c r="O621" s="187">
        <f t="shared" si="183"/>
        <v>0</v>
      </c>
      <c r="P621" s="187">
        <f t="shared" si="184"/>
        <v>0</v>
      </c>
      <c r="Q621" s="166"/>
      <c r="R621" s="13"/>
      <c r="S621" s="187">
        <f t="shared" si="185"/>
        <v>0</v>
      </c>
      <c r="T621" s="187">
        <f t="shared" si="186"/>
        <v>0</v>
      </c>
      <c r="U621" s="166"/>
      <c r="V621" s="187">
        <f t="shared" si="172"/>
        <v>0</v>
      </c>
      <c r="W621" s="187">
        <f t="shared" si="173"/>
        <v>0</v>
      </c>
      <c r="X621" s="13">
        <f t="shared" si="174"/>
        <v>0</v>
      </c>
      <c r="Y621" s="13" t="s">
        <v>29</v>
      </c>
      <c r="Z621" s="13">
        <v>45</v>
      </c>
      <c r="AA621" s="241">
        <f t="shared" si="175"/>
        <v>0</v>
      </c>
    </row>
    <row r="622" spans="1:27">
      <c r="A622" s="12">
        <v>619</v>
      </c>
      <c r="B622" s="166"/>
      <c r="C622" s="13"/>
      <c r="D622" s="187">
        <f t="shared" si="176"/>
        <v>0</v>
      </c>
      <c r="E622" s="187">
        <f t="shared" si="177"/>
        <v>0</v>
      </c>
      <c r="F622" s="187">
        <f t="shared" si="178"/>
        <v>0</v>
      </c>
      <c r="G622" s="166"/>
      <c r="H622" s="13"/>
      <c r="I622" s="187">
        <f t="shared" si="179"/>
        <v>0</v>
      </c>
      <c r="J622" s="187">
        <f t="shared" si="180"/>
        <v>0</v>
      </c>
      <c r="K622" s="187">
        <f t="shared" si="181"/>
        <v>0</v>
      </c>
      <c r="L622" s="166"/>
      <c r="M622" s="13"/>
      <c r="N622" s="187">
        <f t="shared" si="182"/>
        <v>0</v>
      </c>
      <c r="O622" s="187">
        <f t="shared" si="183"/>
        <v>0</v>
      </c>
      <c r="P622" s="187">
        <f t="shared" si="184"/>
        <v>0</v>
      </c>
      <c r="Q622" s="166"/>
      <c r="R622" s="13"/>
      <c r="S622" s="187">
        <f t="shared" si="185"/>
        <v>0</v>
      </c>
      <c r="T622" s="187">
        <f t="shared" si="186"/>
        <v>0</v>
      </c>
      <c r="U622" s="166"/>
      <c r="V622" s="187">
        <f t="shared" si="172"/>
        <v>0</v>
      </c>
      <c r="W622" s="187">
        <f t="shared" si="173"/>
        <v>0</v>
      </c>
      <c r="X622" s="13">
        <f t="shared" si="174"/>
        <v>0</v>
      </c>
      <c r="Y622" s="13" t="s">
        <v>29</v>
      </c>
      <c r="Z622" s="13">
        <v>45</v>
      </c>
      <c r="AA622" s="241">
        <f t="shared" si="175"/>
        <v>0</v>
      </c>
    </row>
    <row r="623" spans="1:27">
      <c r="A623" s="12">
        <v>620</v>
      </c>
      <c r="B623" s="166"/>
      <c r="C623" s="13"/>
      <c r="D623" s="187">
        <f t="shared" si="176"/>
        <v>0</v>
      </c>
      <c r="E623" s="187">
        <f t="shared" si="177"/>
        <v>0</v>
      </c>
      <c r="F623" s="187">
        <f t="shared" si="178"/>
        <v>0</v>
      </c>
      <c r="G623" s="166"/>
      <c r="H623" s="13"/>
      <c r="I623" s="187">
        <f t="shared" si="179"/>
        <v>0</v>
      </c>
      <c r="J623" s="187">
        <f t="shared" si="180"/>
        <v>0</v>
      </c>
      <c r="K623" s="187">
        <f t="shared" si="181"/>
        <v>0</v>
      </c>
      <c r="L623" s="166"/>
      <c r="M623" s="13"/>
      <c r="N623" s="187">
        <f t="shared" si="182"/>
        <v>0</v>
      </c>
      <c r="O623" s="187">
        <f t="shared" si="183"/>
        <v>0</v>
      </c>
      <c r="P623" s="187">
        <f t="shared" si="184"/>
        <v>0</v>
      </c>
      <c r="Q623" s="166"/>
      <c r="R623" s="13"/>
      <c r="S623" s="187">
        <f t="shared" si="185"/>
        <v>0</v>
      </c>
      <c r="T623" s="187">
        <f t="shared" si="186"/>
        <v>0</v>
      </c>
      <c r="U623" s="166"/>
      <c r="V623" s="187">
        <f t="shared" si="172"/>
        <v>0</v>
      </c>
      <c r="W623" s="187">
        <f t="shared" si="173"/>
        <v>0</v>
      </c>
      <c r="X623" s="13">
        <f t="shared" si="174"/>
        <v>0</v>
      </c>
      <c r="Y623" s="13" t="s">
        <v>29</v>
      </c>
      <c r="Z623" s="13">
        <v>45</v>
      </c>
      <c r="AA623" s="241">
        <f t="shared" si="175"/>
        <v>0</v>
      </c>
    </row>
    <row r="624" spans="1:27">
      <c r="A624" s="12">
        <v>621</v>
      </c>
      <c r="B624" s="166"/>
      <c r="C624" s="13"/>
      <c r="D624" s="187">
        <f t="shared" si="176"/>
        <v>0</v>
      </c>
      <c r="E624" s="187">
        <f t="shared" si="177"/>
        <v>0</v>
      </c>
      <c r="F624" s="187">
        <f t="shared" si="178"/>
        <v>0</v>
      </c>
      <c r="G624" s="166"/>
      <c r="H624" s="13"/>
      <c r="I624" s="187">
        <f t="shared" si="179"/>
        <v>0</v>
      </c>
      <c r="J624" s="187">
        <f t="shared" si="180"/>
        <v>0</v>
      </c>
      <c r="K624" s="187">
        <f t="shared" si="181"/>
        <v>0</v>
      </c>
      <c r="L624" s="166"/>
      <c r="M624" s="13"/>
      <c r="N624" s="187">
        <f t="shared" si="182"/>
        <v>0</v>
      </c>
      <c r="O624" s="187">
        <f t="shared" si="183"/>
        <v>0</v>
      </c>
      <c r="P624" s="187">
        <f t="shared" si="184"/>
        <v>0</v>
      </c>
      <c r="Q624" s="166"/>
      <c r="R624" s="13"/>
      <c r="S624" s="187">
        <f t="shared" si="185"/>
        <v>0</v>
      </c>
      <c r="T624" s="187">
        <f t="shared" si="186"/>
        <v>0</v>
      </c>
      <c r="U624" s="166"/>
      <c r="V624" s="187">
        <f t="shared" si="172"/>
        <v>0</v>
      </c>
      <c r="W624" s="187">
        <f t="shared" si="173"/>
        <v>0</v>
      </c>
      <c r="X624" s="13">
        <f t="shared" si="174"/>
        <v>0</v>
      </c>
      <c r="Y624" s="13" t="s">
        <v>29</v>
      </c>
      <c r="Z624" s="13">
        <v>45</v>
      </c>
      <c r="AA624" s="241">
        <f t="shared" si="175"/>
        <v>0</v>
      </c>
    </row>
    <row r="625" spans="1:27">
      <c r="A625" s="12">
        <v>622</v>
      </c>
      <c r="B625" s="166"/>
      <c r="C625" s="13"/>
      <c r="D625" s="187">
        <f t="shared" si="176"/>
        <v>0</v>
      </c>
      <c r="E625" s="187">
        <f t="shared" si="177"/>
        <v>0</v>
      </c>
      <c r="F625" s="187">
        <f t="shared" si="178"/>
        <v>0</v>
      </c>
      <c r="G625" s="166"/>
      <c r="H625" s="13"/>
      <c r="I625" s="187">
        <f t="shared" si="179"/>
        <v>0</v>
      </c>
      <c r="J625" s="187">
        <f t="shared" si="180"/>
        <v>0</v>
      </c>
      <c r="K625" s="187">
        <f t="shared" si="181"/>
        <v>0</v>
      </c>
      <c r="L625" s="166"/>
      <c r="M625" s="13"/>
      <c r="N625" s="187">
        <f t="shared" si="182"/>
        <v>0</v>
      </c>
      <c r="O625" s="187">
        <f t="shared" si="183"/>
        <v>0</v>
      </c>
      <c r="P625" s="187">
        <f t="shared" si="184"/>
        <v>0</v>
      </c>
      <c r="Q625" s="166"/>
      <c r="R625" s="13"/>
      <c r="S625" s="187">
        <f t="shared" si="185"/>
        <v>0</v>
      </c>
      <c r="T625" s="187">
        <f t="shared" si="186"/>
        <v>0</v>
      </c>
      <c r="U625" s="166"/>
      <c r="V625" s="187">
        <f t="shared" si="172"/>
        <v>0</v>
      </c>
      <c r="W625" s="187">
        <f t="shared" si="173"/>
        <v>0</v>
      </c>
      <c r="X625" s="13">
        <f t="shared" si="174"/>
        <v>0</v>
      </c>
      <c r="Y625" s="13" t="s">
        <v>29</v>
      </c>
      <c r="Z625" s="13">
        <v>45</v>
      </c>
      <c r="AA625" s="241">
        <f t="shared" si="175"/>
        <v>0</v>
      </c>
    </row>
    <row r="626" spans="1:27">
      <c r="A626" s="12">
        <v>623</v>
      </c>
      <c r="B626" s="166"/>
      <c r="C626" s="13"/>
      <c r="D626" s="187">
        <f t="shared" si="176"/>
        <v>0</v>
      </c>
      <c r="E626" s="187">
        <f t="shared" si="177"/>
        <v>0</v>
      </c>
      <c r="F626" s="187">
        <f t="shared" si="178"/>
        <v>0</v>
      </c>
      <c r="G626" s="166"/>
      <c r="H626" s="13"/>
      <c r="I626" s="187">
        <f t="shared" si="179"/>
        <v>0</v>
      </c>
      <c r="J626" s="187">
        <f t="shared" si="180"/>
        <v>0</v>
      </c>
      <c r="K626" s="187">
        <f t="shared" si="181"/>
        <v>0</v>
      </c>
      <c r="L626" s="166"/>
      <c r="M626" s="13"/>
      <c r="N626" s="187">
        <f t="shared" si="182"/>
        <v>0</v>
      </c>
      <c r="O626" s="187">
        <f t="shared" si="183"/>
        <v>0</v>
      </c>
      <c r="P626" s="187">
        <f t="shared" si="184"/>
        <v>0</v>
      </c>
      <c r="Q626" s="166"/>
      <c r="R626" s="13"/>
      <c r="S626" s="187">
        <f t="shared" si="185"/>
        <v>0</v>
      </c>
      <c r="T626" s="187">
        <f t="shared" si="186"/>
        <v>0</v>
      </c>
      <c r="U626" s="166"/>
      <c r="V626" s="187">
        <f t="shared" si="172"/>
        <v>0</v>
      </c>
      <c r="W626" s="187">
        <f t="shared" si="173"/>
        <v>0</v>
      </c>
      <c r="X626" s="13">
        <f t="shared" si="174"/>
        <v>0</v>
      </c>
      <c r="Y626" s="13" t="s">
        <v>29</v>
      </c>
      <c r="Z626" s="13">
        <v>45</v>
      </c>
      <c r="AA626" s="241">
        <f t="shared" si="175"/>
        <v>0</v>
      </c>
    </row>
    <row r="627" spans="1:27">
      <c r="A627" s="12">
        <v>624</v>
      </c>
      <c r="B627" s="166"/>
      <c r="C627" s="13"/>
      <c r="D627" s="187">
        <f t="shared" si="176"/>
        <v>0</v>
      </c>
      <c r="E627" s="187">
        <f t="shared" si="177"/>
        <v>0</v>
      </c>
      <c r="F627" s="187">
        <f t="shared" si="178"/>
        <v>0</v>
      </c>
      <c r="G627" s="166"/>
      <c r="H627" s="13"/>
      <c r="I627" s="187">
        <f t="shared" si="179"/>
        <v>0</v>
      </c>
      <c r="J627" s="187">
        <f t="shared" si="180"/>
        <v>0</v>
      </c>
      <c r="K627" s="187">
        <f t="shared" si="181"/>
        <v>0</v>
      </c>
      <c r="L627" s="166"/>
      <c r="M627" s="13"/>
      <c r="N627" s="187">
        <f t="shared" si="182"/>
        <v>0</v>
      </c>
      <c r="O627" s="187">
        <f t="shared" si="183"/>
        <v>0</v>
      </c>
      <c r="P627" s="187">
        <f t="shared" si="184"/>
        <v>0</v>
      </c>
      <c r="Q627" s="166"/>
      <c r="R627" s="13"/>
      <c r="S627" s="187">
        <f t="shared" si="185"/>
        <v>0</v>
      </c>
      <c r="T627" s="187">
        <f t="shared" si="186"/>
        <v>0</v>
      </c>
      <c r="U627" s="166"/>
      <c r="V627" s="187">
        <f t="shared" si="172"/>
        <v>0</v>
      </c>
      <c r="W627" s="187">
        <f t="shared" si="173"/>
        <v>0</v>
      </c>
      <c r="X627" s="13">
        <f t="shared" si="174"/>
        <v>0</v>
      </c>
      <c r="Y627" s="13" t="s">
        <v>29</v>
      </c>
      <c r="Z627" s="13">
        <v>45</v>
      </c>
      <c r="AA627" s="241">
        <f t="shared" si="175"/>
        <v>0</v>
      </c>
    </row>
    <row r="628" spans="1:27">
      <c r="A628" s="12">
        <v>625</v>
      </c>
      <c r="B628" s="166"/>
      <c r="C628" s="13"/>
      <c r="D628" s="187">
        <f t="shared" si="176"/>
        <v>0</v>
      </c>
      <c r="E628" s="187">
        <f t="shared" si="177"/>
        <v>0</v>
      </c>
      <c r="F628" s="187">
        <f t="shared" si="178"/>
        <v>0</v>
      </c>
      <c r="G628" s="166"/>
      <c r="H628" s="13"/>
      <c r="I628" s="187">
        <f t="shared" si="179"/>
        <v>0</v>
      </c>
      <c r="J628" s="187">
        <f t="shared" si="180"/>
        <v>0</v>
      </c>
      <c r="K628" s="187">
        <f t="shared" si="181"/>
        <v>0</v>
      </c>
      <c r="L628" s="166"/>
      <c r="M628" s="13"/>
      <c r="N628" s="187">
        <f t="shared" si="182"/>
        <v>0</v>
      </c>
      <c r="O628" s="187">
        <f t="shared" si="183"/>
        <v>0</v>
      </c>
      <c r="P628" s="187">
        <f t="shared" si="184"/>
        <v>0</v>
      </c>
      <c r="Q628" s="166"/>
      <c r="R628" s="13"/>
      <c r="S628" s="187">
        <f t="shared" si="185"/>
        <v>0</v>
      </c>
      <c r="T628" s="187">
        <f t="shared" si="186"/>
        <v>0</v>
      </c>
      <c r="U628" s="166"/>
      <c r="V628" s="187">
        <f t="shared" si="172"/>
        <v>0</v>
      </c>
      <c r="W628" s="187">
        <f t="shared" si="173"/>
        <v>0</v>
      </c>
      <c r="X628" s="13">
        <f t="shared" si="174"/>
        <v>0</v>
      </c>
      <c r="Y628" s="13" t="s">
        <v>29</v>
      </c>
      <c r="Z628" s="13">
        <v>45</v>
      </c>
      <c r="AA628" s="241">
        <f t="shared" si="175"/>
        <v>0</v>
      </c>
    </row>
    <row r="629" spans="1:27">
      <c r="A629" s="12">
        <v>626</v>
      </c>
      <c r="B629" s="166"/>
      <c r="C629" s="13"/>
      <c r="D629" s="187">
        <f t="shared" si="176"/>
        <v>0</v>
      </c>
      <c r="E629" s="187">
        <f t="shared" si="177"/>
        <v>0</v>
      </c>
      <c r="F629" s="187">
        <f t="shared" si="178"/>
        <v>0</v>
      </c>
      <c r="G629" s="166"/>
      <c r="H629" s="13"/>
      <c r="I629" s="187">
        <f t="shared" si="179"/>
        <v>0</v>
      </c>
      <c r="J629" s="187">
        <f t="shared" si="180"/>
        <v>0</v>
      </c>
      <c r="K629" s="187">
        <f t="shared" si="181"/>
        <v>0</v>
      </c>
      <c r="L629" s="166"/>
      <c r="M629" s="13"/>
      <c r="N629" s="187">
        <f t="shared" si="182"/>
        <v>0</v>
      </c>
      <c r="O629" s="187">
        <f t="shared" si="183"/>
        <v>0</v>
      </c>
      <c r="P629" s="187">
        <f t="shared" si="184"/>
        <v>0</v>
      </c>
      <c r="Q629" s="166"/>
      <c r="R629" s="13"/>
      <c r="S629" s="187">
        <f t="shared" si="185"/>
        <v>0</v>
      </c>
      <c r="T629" s="187">
        <f t="shared" si="186"/>
        <v>0</v>
      </c>
      <c r="U629" s="166"/>
      <c r="V629" s="187">
        <f t="shared" si="172"/>
        <v>0</v>
      </c>
      <c r="W629" s="187">
        <f t="shared" si="173"/>
        <v>0</v>
      </c>
      <c r="X629" s="13">
        <f t="shared" si="174"/>
        <v>0</v>
      </c>
      <c r="Y629" s="13" t="s">
        <v>29</v>
      </c>
      <c r="Z629" s="13">
        <v>45</v>
      </c>
      <c r="AA629" s="241">
        <f t="shared" si="175"/>
        <v>0</v>
      </c>
    </row>
    <row r="630" spans="1:27">
      <c r="A630" s="12">
        <v>627</v>
      </c>
      <c r="B630" s="166"/>
      <c r="C630" s="13"/>
      <c r="D630" s="187">
        <f t="shared" si="176"/>
        <v>0</v>
      </c>
      <c r="E630" s="187">
        <f t="shared" si="177"/>
        <v>0</v>
      </c>
      <c r="F630" s="187">
        <f t="shared" si="178"/>
        <v>0</v>
      </c>
      <c r="G630" s="166"/>
      <c r="H630" s="13"/>
      <c r="I630" s="187">
        <f t="shared" si="179"/>
        <v>0</v>
      </c>
      <c r="J630" s="187">
        <f t="shared" si="180"/>
        <v>0</v>
      </c>
      <c r="K630" s="187">
        <f t="shared" si="181"/>
        <v>0</v>
      </c>
      <c r="L630" s="166"/>
      <c r="M630" s="13"/>
      <c r="N630" s="187">
        <f t="shared" si="182"/>
        <v>0</v>
      </c>
      <c r="O630" s="187">
        <f t="shared" si="183"/>
        <v>0</v>
      </c>
      <c r="P630" s="187">
        <f t="shared" si="184"/>
        <v>0</v>
      </c>
      <c r="Q630" s="166"/>
      <c r="R630" s="13"/>
      <c r="S630" s="187">
        <f t="shared" si="185"/>
        <v>0</v>
      </c>
      <c r="T630" s="187">
        <f t="shared" si="186"/>
        <v>0</v>
      </c>
      <c r="U630" s="166"/>
      <c r="V630" s="187">
        <f t="shared" si="172"/>
        <v>0</v>
      </c>
      <c r="W630" s="187">
        <f t="shared" si="173"/>
        <v>0</v>
      </c>
      <c r="X630" s="13">
        <f t="shared" si="174"/>
        <v>0</v>
      </c>
      <c r="Y630" s="13" t="s">
        <v>29</v>
      </c>
      <c r="Z630" s="13">
        <v>45</v>
      </c>
      <c r="AA630" s="241">
        <f t="shared" si="175"/>
        <v>0</v>
      </c>
    </row>
    <row r="631" spans="1:27">
      <c r="A631" s="12">
        <v>628</v>
      </c>
      <c r="B631" s="166"/>
      <c r="C631" s="13"/>
      <c r="D631" s="187">
        <f t="shared" si="176"/>
        <v>0</v>
      </c>
      <c r="E631" s="187">
        <f t="shared" si="177"/>
        <v>0</v>
      </c>
      <c r="F631" s="187">
        <f t="shared" si="178"/>
        <v>0</v>
      </c>
      <c r="G631" s="166"/>
      <c r="H631" s="13"/>
      <c r="I631" s="187">
        <f t="shared" si="179"/>
        <v>0</v>
      </c>
      <c r="J631" s="187">
        <f t="shared" si="180"/>
        <v>0</v>
      </c>
      <c r="K631" s="187">
        <f t="shared" si="181"/>
        <v>0</v>
      </c>
      <c r="L631" s="166"/>
      <c r="M631" s="13"/>
      <c r="N631" s="187">
        <f t="shared" si="182"/>
        <v>0</v>
      </c>
      <c r="O631" s="187">
        <f t="shared" si="183"/>
        <v>0</v>
      </c>
      <c r="P631" s="187">
        <f t="shared" si="184"/>
        <v>0</v>
      </c>
      <c r="Q631" s="166"/>
      <c r="R631" s="13"/>
      <c r="S631" s="187">
        <f t="shared" si="185"/>
        <v>0</v>
      </c>
      <c r="T631" s="187">
        <f t="shared" si="186"/>
        <v>0</v>
      </c>
      <c r="U631" s="166"/>
      <c r="V631" s="187">
        <f t="shared" si="172"/>
        <v>0</v>
      </c>
      <c r="W631" s="187">
        <f t="shared" si="173"/>
        <v>0</v>
      </c>
      <c r="X631" s="13">
        <f t="shared" si="174"/>
        <v>0</v>
      </c>
      <c r="Y631" s="13" t="s">
        <v>29</v>
      </c>
      <c r="Z631" s="13">
        <v>45</v>
      </c>
      <c r="AA631" s="241">
        <f t="shared" si="175"/>
        <v>0</v>
      </c>
    </row>
    <row r="632" spans="1:27">
      <c r="A632" s="12">
        <v>629</v>
      </c>
      <c r="B632" s="166"/>
      <c r="C632" s="13"/>
      <c r="D632" s="187">
        <f t="shared" si="176"/>
        <v>0</v>
      </c>
      <c r="E632" s="187">
        <f t="shared" si="177"/>
        <v>0</v>
      </c>
      <c r="F632" s="187">
        <f t="shared" si="178"/>
        <v>0</v>
      </c>
      <c r="G632" s="166"/>
      <c r="H632" s="13"/>
      <c r="I632" s="187">
        <f t="shared" si="179"/>
        <v>0</v>
      </c>
      <c r="J632" s="187">
        <f t="shared" si="180"/>
        <v>0</v>
      </c>
      <c r="K632" s="187">
        <f t="shared" si="181"/>
        <v>0</v>
      </c>
      <c r="L632" s="166"/>
      <c r="M632" s="13"/>
      <c r="N632" s="187">
        <f t="shared" si="182"/>
        <v>0</v>
      </c>
      <c r="O632" s="187">
        <f t="shared" si="183"/>
        <v>0</v>
      </c>
      <c r="P632" s="187">
        <f t="shared" si="184"/>
        <v>0</v>
      </c>
      <c r="Q632" s="166"/>
      <c r="R632" s="13"/>
      <c r="S632" s="187">
        <f t="shared" si="185"/>
        <v>0</v>
      </c>
      <c r="T632" s="187">
        <f t="shared" si="186"/>
        <v>0</v>
      </c>
      <c r="U632" s="166"/>
      <c r="V632" s="187">
        <f t="shared" si="172"/>
        <v>0</v>
      </c>
      <c r="W632" s="187">
        <f t="shared" si="173"/>
        <v>0</v>
      </c>
      <c r="X632" s="13">
        <f t="shared" si="174"/>
        <v>0</v>
      </c>
      <c r="Y632" s="13" t="s">
        <v>29</v>
      </c>
      <c r="Z632" s="13">
        <v>45</v>
      </c>
      <c r="AA632" s="241">
        <f t="shared" si="175"/>
        <v>0</v>
      </c>
    </row>
    <row r="633" spans="1:27">
      <c r="A633" s="12">
        <v>630</v>
      </c>
      <c r="B633" s="166"/>
      <c r="C633" s="13"/>
      <c r="D633" s="187">
        <f t="shared" si="176"/>
        <v>0</v>
      </c>
      <c r="E633" s="187">
        <f t="shared" si="177"/>
        <v>0</v>
      </c>
      <c r="F633" s="187">
        <f t="shared" si="178"/>
        <v>0</v>
      </c>
      <c r="G633" s="166"/>
      <c r="H633" s="13"/>
      <c r="I633" s="187">
        <f t="shared" si="179"/>
        <v>0</v>
      </c>
      <c r="J633" s="187">
        <f t="shared" si="180"/>
        <v>0</v>
      </c>
      <c r="K633" s="187">
        <f t="shared" si="181"/>
        <v>0</v>
      </c>
      <c r="L633" s="166"/>
      <c r="M633" s="13"/>
      <c r="N633" s="187">
        <f t="shared" si="182"/>
        <v>0</v>
      </c>
      <c r="O633" s="187">
        <f t="shared" si="183"/>
        <v>0</v>
      </c>
      <c r="P633" s="187">
        <f t="shared" si="184"/>
        <v>0</v>
      </c>
      <c r="Q633" s="166"/>
      <c r="R633" s="13"/>
      <c r="S633" s="187">
        <f t="shared" si="185"/>
        <v>0</v>
      </c>
      <c r="T633" s="187">
        <f t="shared" si="186"/>
        <v>0</v>
      </c>
      <c r="U633" s="166"/>
      <c r="V633" s="187">
        <f t="shared" si="172"/>
        <v>0</v>
      </c>
      <c r="W633" s="187">
        <f t="shared" si="173"/>
        <v>0</v>
      </c>
      <c r="X633" s="13">
        <f t="shared" si="174"/>
        <v>0</v>
      </c>
      <c r="Y633" s="13" t="s">
        <v>29</v>
      </c>
      <c r="Z633" s="13">
        <v>45</v>
      </c>
      <c r="AA633" s="241">
        <f t="shared" si="175"/>
        <v>0</v>
      </c>
    </row>
    <row r="634" spans="1:27">
      <c r="A634" s="12">
        <v>631</v>
      </c>
      <c r="B634" s="166"/>
      <c r="C634" s="13"/>
      <c r="D634" s="187">
        <f t="shared" si="176"/>
        <v>0</v>
      </c>
      <c r="E634" s="187">
        <f t="shared" si="177"/>
        <v>0</v>
      </c>
      <c r="F634" s="187">
        <f t="shared" si="178"/>
        <v>0</v>
      </c>
      <c r="G634" s="166"/>
      <c r="H634" s="13"/>
      <c r="I634" s="187">
        <f t="shared" si="179"/>
        <v>0</v>
      </c>
      <c r="J634" s="187">
        <f t="shared" si="180"/>
        <v>0</v>
      </c>
      <c r="K634" s="187">
        <f t="shared" si="181"/>
        <v>0</v>
      </c>
      <c r="L634" s="166"/>
      <c r="M634" s="13"/>
      <c r="N634" s="187">
        <f t="shared" si="182"/>
        <v>0</v>
      </c>
      <c r="O634" s="187">
        <f t="shared" si="183"/>
        <v>0</v>
      </c>
      <c r="P634" s="187">
        <f t="shared" si="184"/>
        <v>0</v>
      </c>
      <c r="Q634" s="166"/>
      <c r="R634" s="13"/>
      <c r="S634" s="187">
        <f t="shared" si="185"/>
        <v>0</v>
      </c>
      <c r="T634" s="187">
        <f t="shared" si="186"/>
        <v>0</v>
      </c>
      <c r="U634" s="166"/>
      <c r="V634" s="187">
        <f t="shared" si="172"/>
        <v>0</v>
      </c>
      <c r="W634" s="187">
        <f t="shared" si="173"/>
        <v>0</v>
      </c>
      <c r="X634" s="13">
        <f t="shared" si="174"/>
        <v>0</v>
      </c>
      <c r="Y634" s="13" t="s">
        <v>29</v>
      </c>
      <c r="Z634" s="13">
        <v>45</v>
      </c>
      <c r="AA634" s="241">
        <f t="shared" si="175"/>
        <v>0</v>
      </c>
    </row>
    <row r="635" spans="1:27">
      <c r="A635" s="12">
        <v>632</v>
      </c>
      <c r="B635" s="166"/>
      <c r="C635" s="13"/>
      <c r="D635" s="187">
        <f t="shared" si="176"/>
        <v>0</v>
      </c>
      <c r="E635" s="187">
        <f t="shared" si="177"/>
        <v>0</v>
      </c>
      <c r="F635" s="187">
        <f t="shared" si="178"/>
        <v>0</v>
      </c>
      <c r="G635" s="166"/>
      <c r="H635" s="13"/>
      <c r="I635" s="187">
        <f t="shared" si="179"/>
        <v>0</v>
      </c>
      <c r="J635" s="187">
        <f t="shared" si="180"/>
        <v>0</v>
      </c>
      <c r="K635" s="187">
        <f t="shared" si="181"/>
        <v>0</v>
      </c>
      <c r="L635" s="166"/>
      <c r="M635" s="13"/>
      <c r="N635" s="187">
        <f t="shared" si="182"/>
        <v>0</v>
      </c>
      <c r="O635" s="187">
        <f t="shared" si="183"/>
        <v>0</v>
      </c>
      <c r="P635" s="187">
        <f t="shared" si="184"/>
        <v>0</v>
      </c>
      <c r="Q635" s="166"/>
      <c r="R635" s="13"/>
      <c r="S635" s="187">
        <f t="shared" si="185"/>
        <v>0</v>
      </c>
      <c r="T635" s="187">
        <f t="shared" si="186"/>
        <v>0</v>
      </c>
      <c r="U635" s="166"/>
      <c r="V635" s="187">
        <f t="shared" si="172"/>
        <v>0</v>
      </c>
      <c r="W635" s="187">
        <f t="shared" si="173"/>
        <v>0</v>
      </c>
      <c r="X635" s="13">
        <f t="shared" si="174"/>
        <v>0</v>
      </c>
      <c r="Y635" s="13" t="s">
        <v>29</v>
      </c>
      <c r="Z635" s="13">
        <v>45</v>
      </c>
      <c r="AA635" s="241">
        <f t="shared" si="175"/>
        <v>0</v>
      </c>
    </row>
    <row r="636" spans="1:27">
      <c r="A636" s="12">
        <v>633</v>
      </c>
      <c r="B636" s="166"/>
      <c r="C636" s="13"/>
      <c r="D636" s="187">
        <f t="shared" si="176"/>
        <v>0</v>
      </c>
      <c r="E636" s="187">
        <f t="shared" si="177"/>
        <v>0</v>
      </c>
      <c r="F636" s="187">
        <f t="shared" si="178"/>
        <v>0</v>
      </c>
      <c r="G636" s="166"/>
      <c r="H636" s="13"/>
      <c r="I636" s="187">
        <f t="shared" si="179"/>
        <v>0</v>
      </c>
      <c r="J636" s="187">
        <f t="shared" si="180"/>
        <v>0</v>
      </c>
      <c r="K636" s="187">
        <f t="shared" si="181"/>
        <v>0</v>
      </c>
      <c r="L636" s="166"/>
      <c r="M636" s="13"/>
      <c r="N636" s="187">
        <f t="shared" si="182"/>
        <v>0</v>
      </c>
      <c r="O636" s="187">
        <f t="shared" si="183"/>
        <v>0</v>
      </c>
      <c r="P636" s="187">
        <f t="shared" si="184"/>
        <v>0</v>
      </c>
      <c r="Q636" s="166"/>
      <c r="R636" s="13"/>
      <c r="S636" s="187">
        <f t="shared" si="185"/>
        <v>0</v>
      </c>
      <c r="T636" s="187">
        <f t="shared" si="186"/>
        <v>0</v>
      </c>
      <c r="U636" s="166"/>
      <c r="V636" s="187">
        <f t="shared" si="172"/>
        <v>0</v>
      </c>
      <c r="W636" s="187">
        <f t="shared" si="173"/>
        <v>0</v>
      </c>
      <c r="X636" s="13">
        <f t="shared" si="174"/>
        <v>0</v>
      </c>
      <c r="Y636" s="13" t="s">
        <v>29</v>
      </c>
      <c r="Z636" s="13">
        <v>45</v>
      </c>
      <c r="AA636" s="241">
        <f t="shared" si="175"/>
        <v>0</v>
      </c>
    </row>
    <row r="637" spans="1:27">
      <c r="A637" s="12">
        <v>634</v>
      </c>
      <c r="B637" s="166"/>
      <c r="C637" s="13"/>
      <c r="D637" s="187">
        <f t="shared" si="176"/>
        <v>0</v>
      </c>
      <c r="E637" s="187">
        <f t="shared" si="177"/>
        <v>0</v>
      </c>
      <c r="F637" s="187">
        <f t="shared" si="178"/>
        <v>0</v>
      </c>
      <c r="G637" s="166"/>
      <c r="H637" s="13"/>
      <c r="I637" s="187">
        <f t="shared" si="179"/>
        <v>0</v>
      </c>
      <c r="J637" s="187">
        <f t="shared" si="180"/>
        <v>0</v>
      </c>
      <c r="K637" s="187">
        <f t="shared" si="181"/>
        <v>0</v>
      </c>
      <c r="L637" s="166"/>
      <c r="M637" s="13"/>
      <c r="N637" s="187">
        <f t="shared" si="182"/>
        <v>0</v>
      </c>
      <c r="O637" s="187">
        <f t="shared" si="183"/>
        <v>0</v>
      </c>
      <c r="P637" s="187">
        <f t="shared" si="184"/>
        <v>0</v>
      </c>
      <c r="Q637" s="166"/>
      <c r="R637" s="13"/>
      <c r="S637" s="187">
        <f t="shared" si="185"/>
        <v>0</v>
      </c>
      <c r="T637" s="187">
        <f t="shared" si="186"/>
        <v>0</v>
      </c>
      <c r="U637" s="166"/>
      <c r="V637" s="187">
        <f t="shared" si="172"/>
        <v>0</v>
      </c>
      <c r="W637" s="187">
        <f t="shared" si="173"/>
        <v>0</v>
      </c>
      <c r="X637" s="13">
        <f t="shared" si="174"/>
        <v>0</v>
      </c>
      <c r="Y637" s="13" t="s">
        <v>29</v>
      </c>
      <c r="Z637" s="13">
        <v>45</v>
      </c>
      <c r="AA637" s="241">
        <f t="shared" si="175"/>
        <v>0</v>
      </c>
    </row>
    <row r="638" spans="1:27">
      <c r="A638" s="12">
        <v>635</v>
      </c>
      <c r="B638" s="166"/>
      <c r="C638" s="13"/>
      <c r="D638" s="187">
        <f t="shared" si="176"/>
        <v>0</v>
      </c>
      <c r="E638" s="187">
        <f t="shared" si="177"/>
        <v>0</v>
      </c>
      <c r="F638" s="187">
        <f t="shared" si="178"/>
        <v>0</v>
      </c>
      <c r="G638" s="166"/>
      <c r="H638" s="13"/>
      <c r="I638" s="187">
        <f t="shared" si="179"/>
        <v>0</v>
      </c>
      <c r="J638" s="187">
        <f t="shared" si="180"/>
        <v>0</v>
      </c>
      <c r="K638" s="187">
        <f t="shared" si="181"/>
        <v>0</v>
      </c>
      <c r="L638" s="166"/>
      <c r="M638" s="13"/>
      <c r="N638" s="187">
        <f t="shared" si="182"/>
        <v>0</v>
      </c>
      <c r="O638" s="187">
        <f t="shared" si="183"/>
        <v>0</v>
      </c>
      <c r="P638" s="187">
        <f t="shared" si="184"/>
        <v>0</v>
      </c>
      <c r="Q638" s="166"/>
      <c r="R638" s="13"/>
      <c r="S638" s="187">
        <f t="shared" si="185"/>
        <v>0</v>
      </c>
      <c r="T638" s="187">
        <f t="shared" si="186"/>
        <v>0</v>
      </c>
      <c r="U638" s="166"/>
      <c r="V638" s="187">
        <f t="shared" si="172"/>
        <v>0</v>
      </c>
      <c r="W638" s="187">
        <f t="shared" si="173"/>
        <v>0</v>
      </c>
      <c r="X638" s="13">
        <f t="shared" si="174"/>
        <v>0</v>
      </c>
      <c r="Y638" s="13" t="s">
        <v>29</v>
      </c>
      <c r="Z638" s="13">
        <v>45</v>
      </c>
      <c r="AA638" s="241">
        <f t="shared" si="175"/>
        <v>0</v>
      </c>
    </row>
    <row r="639" spans="1:27">
      <c r="A639" s="12">
        <v>636</v>
      </c>
      <c r="B639" s="166"/>
      <c r="C639" s="13"/>
      <c r="D639" s="187">
        <f t="shared" si="176"/>
        <v>0</v>
      </c>
      <c r="E639" s="187">
        <f t="shared" si="177"/>
        <v>0</v>
      </c>
      <c r="F639" s="187">
        <f t="shared" si="178"/>
        <v>0</v>
      </c>
      <c r="G639" s="166"/>
      <c r="H639" s="13"/>
      <c r="I639" s="187">
        <f t="shared" si="179"/>
        <v>0</v>
      </c>
      <c r="J639" s="187">
        <f t="shared" si="180"/>
        <v>0</v>
      </c>
      <c r="K639" s="187">
        <f t="shared" si="181"/>
        <v>0</v>
      </c>
      <c r="L639" s="166"/>
      <c r="M639" s="13"/>
      <c r="N639" s="187">
        <f t="shared" si="182"/>
        <v>0</v>
      </c>
      <c r="O639" s="187">
        <f t="shared" si="183"/>
        <v>0</v>
      </c>
      <c r="P639" s="187">
        <f t="shared" si="184"/>
        <v>0</v>
      </c>
      <c r="Q639" s="166"/>
      <c r="R639" s="13"/>
      <c r="S639" s="187">
        <f t="shared" si="185"/>
        <v>0</v>
      </c>
      <c r="T639" s="187">
        <f t="shared" si="186"/>
        <v>0</v>
      </c>
      <c r="U639" s="166"/>
      <c r="V639" s="187">
        <f t="shared" si="172"/>
        <v>0</v>
      </c>
      <c r="W639" s="187">
        <f t="shared" si="173"/>
        <v>0</v>
      </c>
      <c r="X639" s="13">
        <f t="shared" si="174"/>
        <v>0</v>
      </c>
      <c r="Y639" s="13" t="s">
        <v>29</v>
      </c>
      <c r="Z639" s="13">
        <v>45</v>
      </c>
      <c r="AA639" s="241">
        <f t="shared" si="175"/>
        <v>0</v>
      </c>
    </row>
    <row r="640" spans="1:27">
      <c r="A640" s="12">
        <v>637</v>
      </c>
      <c r="B640" s="166"/>
      <c r="C640" s="13"/>
      <c r="D640" s="187">
        <f t="shared" si="176"/>
        <v>0</v>
      </c>
      <c r="E640" s="187">
        <f t="shared" si="177"/>
        <v>0</v>
      </c>
      <c r="F640" s="187">
        <f t="shared" si="178"/>
        <v>0</v>
      </c>
      <c r="G640" s="166"/>
      <c r="H640" s="13"/>
      <c r="I640" s="187">
        <f t="shared" si="179"/>
        <v>0</v>
      </c>
      <c r="J640" s="187">
        <f t="shared" si="180"/>
        <v>0</v>
      </c>
      <c r="K640" s="187">
        <f t="shared" si="181"/>
        <v>0</v>
      </c>
      <c r="L640" s="166"/>
      <c r="M640" s="13"/>
      <c r="N640" s="187">
        <f t="shared" si="182"/>
        <v>0</v>
      </c>
      <c r="O640" s="187">
        <f t="shared" si="183"/>
        <v>0</v>
      </c>
      <c r="P640" s="187">
        <f t="shared" si="184"/>
        <v>0</v>
      </c>
      <c r="Q640" s="166"/>
      <c r="R640" s="13"/>
      <c r="S640" s="187">
        <f t="shared" si="185"/>
        <v>0</v>
      </c>
      <c r="T640" s="187">
        <f t="shared" si="186"/>
        <v>0</v>
      </c>
      <c r="U640" s="166"/>
      <c r="V640" s="187">
        <f t="shared" si="172"/>
        <v>0</v>
      </c>
      <c r="W640" s="187">
        <f t="shared" si="173"/>
        <v>0</v>
      </c>
      <c r="X640" s="13">
        <f t="shared" si="174"/>
        <v>0</v>
      </c>
      <c r="Y640" s="13" t="s">
        <v>29</v>
      </c>
      <c r="Z640" s="13">
        <v>45</v>
      </c>
      <c r="AA640" s="241">
        <f t="shared" si="175"/>
        <v>0</v>
      </c>
    </row>
    <row r="641" spans="1:27">
      <c r="A641" s="12">
        <v>638</v>
      </c>
      <c r="B641" s="166"/>
      <c r="C641" s="13"/>
      <c r="D641" s="187">
        <f t="shared" si="176"/>
        <v>0</v>
      </c>
      <c r="E641" s="187">
        <f t="shared" si="177"/>
        <v>0</v>
      </c>
      <c r="F641" s="187">
        <f t="shared" si="178"/>
        <v>0</v>
      </c>
      <c r="G641" s="166"/>
      <c r="H641" s="13"/>
      <c r="I641" s="187">
        <f t="shared" si="179"/>
        <v>0</v>
      </c>
      <c r="J641" s="187">
        <f t="shared" si="180"/>
        <v>0</v>
      </c>
      <c r="K641" s="187">
        <f t="shared" si="181"/>
        <v>0</v>
      </c>
      <c r="L641" s="166"/>
      <c r="M641" s="13"/>
      <c r="N641" s="187">
        <f t="shared" si="182"/>
        <v>0</v>
      </c>
      <c r="O641" s="187">
        <f t="shared" si="183"/>
        <v>0</v>
      </c>
      <c r="P641" s="187">
        <f t="shared" si="184"/>
        <v>0</v>
      </c>
      <c r="Q641" s="166"/>
      <c r="R641" s="13"/>
      <c r="S641" s="187">
        <f t="shared" si="185"/>
        <v>0</v>
      </c>
      <c r="T641" s="187">
        <f t="shared" si="186"/>
        <v>0</v>
      </c>
      <c r="U641" s="166"/>
      <c r="V641" s="187">
        <f t="shared" si="172"/>
        <v>0</v>
      </c>
      <c r="W641" s="187">
        <f t="shared" si="173"/>
        <v>0</v>
      </c>
      <c r="X641" s="13">
        <f t="shared" si="174"/>
        <v>0</v>
      </c>
      <c r="Y641" s="13" t="s">
        <v>29</v>
      </c>
      <c r="Z641" s="13">
        <v>45</v>
      </c>
      <c r="AA641" s="241">
        <f t="shared" si="175"/>
        <v>0</v>
      </c>
    </row>
    <row r="642" spans="1:27">
      <c r="A642" s="12">
        <v>639</v>
      </c>
      <c r="B642" s="166"/>
      <c r="C642" s="13"/>
      <c r="D642" s="187">
        <f t="shared" si="176"/>
        <v>0</v>
      </c>
      <c r="E642" s="187">
        <f t="shared" si="177"/>
        <v>0</v>
      </c>
      <c r="F642" s="187">
        <f t="shared" si="178"/>
        <v>0</v>
      </c>
      <c r="G642" s="166"/>
      <c r="H642" s="13"/>
      <c r="I642" s="187">
        <f t="shared" si="179"/>
        <v>0</v>
      </c>
      <c r="J642" s="187">
        <f t="shared" si="180"/>
        <v>0</v>
      </c>
      <c r="K642" s="187">
        <f t="shared" si="181"/>
        <v>0</v>
      </c>
      <c r="L642" s="166"/>
      <c r="M642" s="13"/>
      <c r="N642" s="187">
        <f t="shared" si="182"/>
        <v>0</v>
      </c>
      <c r="O642" s="187">
        <f t="shared" si="183"/>
        <v>0</v>
      </c>
      <c r="P642" s="187">
        <f t="shared" si="184"/>
        <v>0</v>
      </c>
      <c r="Q642" s="166"/>
      <c r="R642" s="13"/>
      <c r="S642" s="187">
        <f t="shared" si="185"/>
        <v>0</v>
      </c>
      <c r="T642" s="187">
        <f t="shared" si="186"/>
        <v>0</v>
      </c>
      <c r="U642" s="166"/>
      <c r="V642" s="187">
        <f t="shared" si="172"/>
        <v>0</v>
      </c>
      <c r="W642" s="187">
        <f t="shared" si="173"/>
        <v>0</v>
      </c>
      <c r="X642" s="13">
        <f t="shared" si="174"/>
        <v>0</v>
      </c>
      <c r="Y642" s="13" t="s">
        <v>29</v>
      </c>
      <c r="Z642" s="13">
        <v>45</v>
      </c>
      <c r="AA642" s="241">
        <f t="shared" si="175"/>
        <v>0</v>
      </c>
    </row>
    <row r="643" spans="1:27">
      <c r="A643" s="12">
        <v>640</v>
      </c>
      <c r="B643" s="166"/>
      <c r="C643" s="13"/>
      <c r="D643" s="187">
        <f t="shared" si="176"/>
        <v>0</v>
      </c>
      <c r="E643" s="187">
        <f t="shared" si="177"/>
        <v>0</v>
      </c>
      <c r="F643" s="187">
        <f t="shared" si="178"/>
        <v>0</v>
      </c>
      <c r="G643" s="166"/>
      <c r="H643" s="13"/>
      <c r="I643" s="187">
        <f t="shared" si="179"/>
        <v>0</v>
      </c>
      <c r="J643" s="187">
        <f t="shared" si="180"/>
        <v>0</v>
      </c>
      <c r="K643" s="187">
        <f t="shared" si="181"/>
        <v>0</v>
      </c>
      <c r="L643" s="166"/>
      <c r="M643" s="13"/>
      <c r="N643" s="187">
        <f t="shared" si="182"/>
        <v>0</v>
      </c>
      <c r="O643" s="187">
        <f t="shared" si="183"/>
        <v>0</v>
      </c>
      <c r="P643" s="187">
        <f t="shared" si="184"/>
        <v>0</v>
      </c>
      <c r="Q643" s="166"/>
      <c r="R643" s="13"/>
      <c r="S643" s="187">
        <f t="shared" si="185"/>
        <v>0</v>
      </c>
      <c r="T643" s="187">
        <f t="shared" si="186"/>
        <v>0</v>
      </c>
      <c r="U643" s="166"/>
      <c r="V643" s="187">
        <f t="shared" si="172"/>
        <v>0</v>
      </c>
      <c r="W643" s="187">
        <f t="shared" si="173"/>
        <v>0</v>
      </c>
      <c r="X643" s="13">
        <f t="shared" si="174"/>
        <v>0</v>
      </c>
      <c r="Y643" s="13" t="s">
        <v>29</v>
      </c>
      <c r="Z643" s="13">
        <v>45</v>
      </c>
      <c r="AA643" s="241">
        <f t="shared" si="175"/>
        <v>0</v>
      </c>
    </row>
    <row r="644" spans="1:27">
      <c r="A644" s="12">
        <v>641</v>
      </c>
      <c r="B644" s="166"/>
      <c r="C644" s="13"/>
      <c r="D644" s="187">
        <f t="shared" si="176"/>
        <v>0</v>
      </c>
      <c r="E644" s="187">
        <f t="shared" si="177"/>
        <v>0</v>
      </c>
      <c r="F644" s="187">
        <f t="shared" si="178"/>
        <v>0</v>
      </c>
      <c r="G644" s="166"/>
      <c r="H644" s="13"/>
      <c r="I644" s="187">
        <f t="shared" si="179"/>
        <v>0</v>
      </c>
      <c r="J644" s="187">
        <f t="shared" si="180"/>
        <v>0</v>
      </c>
      <c r="K644" s="187">
        <f t="shared" si="181"/>
        <v>0</v>
      </c>
      <c r="L644" s="166"/>
      <c r="M644" s="13"/>
      <c r="N644" s="187">
        <f t="shared" si="182"/>
        <v>0</v>
      </c>
      <c r="O644" s="187">
        <f t="shared" si="183"/>
        <v>0</v>
      </c>
      <c r="P644" s="187">
        <f t="shared" si="184"/>
        <v>0</v>
      </c>
      <c r="Q644" s="166"/>
      <c r="R644" s="13"/>
      <c r="S644" s="187">
        <f t="shared" si="185"/>
        <v>0</v>
      </c>
      <c r="T644" s="187">
        <f t="shared" si="186"/>
        <v>0</v>
      </c>
      <c r="U644" s="166"/>
      <c r="V644" s="187">
        <f t="shared" ref="V644:V707" si="187">IF(U644="Oui",-35,)</f>
        <v>0</v>
      </c>
      <c r="W644" s="187">
        <f t="shared" si="173"/>
        <v>0</v>
      </c>
      <c r="X644" s="13">
        <f t="shared" si="174"/>
        <v>0</v>
      </c>
      <c r="Y644" s="13" t="s">
        <v>29</v>
      </c>
      <c r="Z644" s="13">
        <v>45</v>
      </c>
      <c r="AA644" s="241">
        <f t="shared" si="175"/>
        <v>0</v>
      </c>
    </row>
    <row r="645" spans="1:27">
      <c r="A645" s="12">
        <v>642</v>
      </c>
      <c r="B645" s="166"/>
      <c r="C645" s="13"/>
      <c r="D645" s="187">
        <f t="shared" si="176"/>
        <v>0</v>
      </c>
      <c r="E645" s="187">
        <f t="shared" si="177"/>
        <v>0</v>
      </c>
      <c r="F645" s="187">
        <f t="shared" si="178"/>
        <v>0</v>
      </c>
      <c r="G645" s="166"/>
      <c r="H645" s="13"/>
      <c r="I645" s="187">
        <f t="shared" si="179"/>
        <v>0</v>
      </c>
      <c r="J645" s="187">
        <f t="shared" si="180"/>
        <v>0</v>
      </c>
      <c r="K645" s="187">
        <f t="shared" si="181"/>
        <v>0</v>
      </c>
      <c r="L645" s="166"/>
      <c r="M645" s="13"/>
      <c r="N645" s="187">
        <f t="shared" si="182"/>
        <v>0</v>
      </c>
      <c r="O645" s="187">
        <f t="shared" si="183"/>
        <v>0</v>
      </c>
      <c r="P645" s="187">
        <f t="shared" si="184"/>
        <v>0</v>
      </c>
      <c r="Q645" s="166"/>
      <c r="R645" s="13"/>
      <c r="S645" s="187">
        <f t="shared" si="185"/>
        <v>0</v>
      </c>
      <c r="T645" s="187">
        <f t="shared" si="186"/>
        <v>0</v>
      </c>
      <c r="U645" s="166"/>
      <c r="V645" s="187">
        <f t="shared" si="187"/>
        <v>0</v>
      </c>
      <c r="W645" s="187">
        <f t="shared" si="173"/>
        <v>0</v>
      </c>
      <c r="X645" s="13">
        <f t="shared" si="174"/>
        <v>0</v>
      </c>
      <c r="Y645" s="13" t="s">
        <v>29</v>
      </c>
      <c r="Z645" s="13">
        <v>45</v>
      </c>
      <c r="AA645" s="241">
        <f t="shared" si="175"/>
        <v>0</v>
      </c>
    </row>
    <row r="646" spans="1:27">
      <c r="A646" s="12">
        <v>643</v>
      </c>
      <c r="B646" s="166"/>
      <c r="C646" s="13"/>
      <c r="D646" s="187">
        <f t="shared" si="176"/>
        <v>0</v>
      </c>
      <c r="E646" s="187">
        <f t="shared" si="177"/>
        <v>0</v>
      </c>
      <c r="F646" s="187">
        <f t="shared" si="178"/>
        <v>0</v>
      </c>
      <c r="G646" s="166"/>
      <c r="H646" s="13"/>
      <c r="I646" s="187">
        <f t="shared" si="179"/>
        <v>0</v>
      </c>
      <c r="J646" s="187">
        <f t="shared" si="180"/>
        <v>0</v>
      </c>
      <c r="K646" s="187">
        <f t="shared" si="181"/>
        <v>0</v>
      </c>
      <c r="L646" s="166"/>
      <c r="M646" s="13"/>
      <c r="N646" s="187">
        <f t="shared" si="182"/>
        <v>0</v>
      </c>
      <c r="O646" s="187">
        <f t="shared" si="183"/>
        <v>0</v>
      </c>
      <c r="P646" s="187">
        <f t="shared" si="184"/>
        <v>0</v>
      </c>
      <c r="Q646" s="166"/>
      <c r="R646" s="13"/>
      <c r="S646" s="187">
        <f t="shared" si="185"/>
        <v>0</v>
      </c>
      <c r="T646" s="187">
        <f t="shared" si="186"/>
        <v>0</v>
      </c>
      <c r="U646" s="166"/>
      <c r="V646" s="187">
        <f t="shared" si="187"/>
        <v>0</v>
      </c>
      <c r="W646" s="187">
        <f t="shared" si="173"/>
        <v>0</v>
      </c>
      <c r="X646" s="13">
        <f t="shared" si="174"/>
        <v>0</v>
      </c>
      <c r="Y646" s="13" t="s">
        <v>29</v>
      </c>
      <c r="Z646" s="13">
        <v>45</v>
      </c>
      <c r="AA646" s="241">
        <f t="shared" si="175"/>
        <v>0</v>
      </c>
    </row>
    <row r="647" spans="1:27">
      <c r="A647" s="12">
        <v>644</v>
      </c>
      <c r="B647" s="166"/>
      <c r="C647" s="13"/>
      <c r="D647" s="187">
        <f t="shared" si="176"/>
        <v>0</v>
      </c>
      <c r="E647" s="187">
        <f t="shared" si="177"/>
        <v>0</v>
      </c>
      <c r="F647" s="187">
        <f t="shared" si="178"/>
        <v>0</v>
      </c>
      <c r="G647" s="166"/>
      <c r="H647" s="13"/>
      <c r="I647" s="187">
        <f t="shared" si="179"/>
        <v>0</v>
      </c>
      <c r="J647" s="187">
        <f t="shared" si="180"/>
        <v>0</v>
      </c>
      <c r="K647" s="187">
        <f t="shared" si="181"/>
        <v>0</v>
      </c>
      <c r="L647" s="166"/>
      <c r="M647" s="13"/>
      <c r="N647" s="187">
        <f t="shared" si="182"/>
        <v>0</v>
      </c>
      <c r="O647" s="187">
        <f t="shared" si="183"/>
        <v>0</v>
      </c>
      <c r="P647" s="187">
        <f t="shared" si="184"/>
        <v>0</v>
      </c>
      <c r="Q647" s="166"/>
      <c r="R647" s="13"/>
      <c r="S647" s="187">
        <f t="shared" si="185"/>
        <v>0</v>
      </c>
      <c r="T647" s="187">
        <f t="shared" si="186"/>
        <v>0</v>
      </c>
      <c r="U647" s="166"/>
      <c r="V647" s="187">
        <f t="shared" si="187"/>
        <v>0</v>
      </c>
      <c r="W647" s="187">
        <f t="shared" si="173"/>
        <v>0</v>
      </c>
      <c r="X647" s="13">
        <f t="shared" si="174"/>
        <v>0</v>
      </c>
      <c r="Y647" s="13" t="s">
        <v>29</v>
      </c>
      <c r="Z647" s="13">
        <v>45</v>
      </c>
      <c r="AA647" s="241">
        <f t="shared" si="175"/>
        <v>0</v>
      </c>
    </row>
    <row r="648" spans="1:27">
      <c r="A648" s="12">
        <v>645</v>
      </c>
      <c r="B648" s="166"/>
      <c r="C648" s="13"/>
      <c r="D648" s="187">
        <f t="shared" si="176"/>
        <v>0</v>
      </c>
      <c r="E648" s="187">
        <f t="shared" si="177"/>
        <v>0</v>
      </c>
      <c r="F648" s="187">
        <f t="shared" si="178"/>
        <v>0</v>
      </c>
      <c r="G648" s="166"/>
      <c r="H648" s="13"/>
      <c r="I648" s="187">
        <f t="shared" si="179"/>
        <v>0</v>
      </c>
      <c r="J648" s="187">
        <f t="shared" si="180"/>
        <v>0</v>
      </c>
      <c r="K648" s="187">
        <f t="shared" si="181"/>
        <v>0</v>
      </c>
      <c r="L648" s="166"/>
      <c r="M648" s="13"/>
      <c r="N648" s="187">
        <f t="shared" si="182"/>
        <v>0</v>
      </c>
      <c r="O648" s="187">
        <f t="shared" si="183"/>
        <v>0</v>
      </c>
      <c r="P648" s="187">
        <f t="shared" si="184"/>
        <v>0</v>
      </c>
      <c r="Q648" s="166"/>
      <c r="R648" s="13"/>
      <c r="S648" s="187">
        <f t="shared" si="185"/>
        <v>0</v>
      </c>
      <c r="T648" s="187">
        <f t="shared" si="186"/>
        <v>0</v>
      </c>
      <c r="U648" s="166"/>
      <c r="V648" s="187">
        <f t="shared" si="187"/>
        <v>0</v>
      </c>
      <c r="W648" s="187">
        <f t="shared" si="173"/>
        <v>0</v>
      </c>
      <c r="X648" s="13">
        <f t="shared" si="174"/>
        <v>0</v>
      </c>
      <c r="Y648" s="13" t="s">
        <v>29</v>
      </c>
      <c r="Z648" s="13">
        <v>45</v>
      </c>
      <c r="AA648" s="241">
        <f t="shared" si="175"/>
        <v>0</v>
      </c>
    </row>
    <row r="649" spans="1:27">
      <c r="A649" s="12">
        <v>646</v>
      </c>
      <c r="B649" s="166"/>
      <c r="C649" s="13"/>
      <c r="D649" s="187">
        <f t="shared" si="176"/>
        <v>0</v>
      </c>
      <c r="E649" s="187">
        <f t="shared" si="177"/>
        <v>0</v>
      </c>
      <c r="F649" s="187">
        <f t="shared" si="178"/>
        <v>0</v>
      </c>
      <c r="G649" s="166"/>
      <c r="H649" s="13"/>
      <c r="I649" s="187">
        <f t="shared" si="179"/>
        <v>0</v>
      </c>
      <c r="J649" s="187">
        <f t="shared" si="180"/>
        <v>0</v>
      </c>
      <c r="K649" s="187">
        <f t="shared" si="181"/>
        <v>0</v>
      </c>
      <c r="L649" s="166"/>
      <c r="M649" s="13"/>
      <c r="N649" s="187">
        <f t="shared" si="182"/>
        <v>0</v>
      </c>
      <c r="O649" s="187">
        <f t="shared" si="183"/>
        <v>0</v>
      </c>
      <c r="P649" s="187">
        <f t="shared" si="184"/>
        <v>0</v>
      </c>
      <c r="Q649" s="166"/>
      <c r="R649" s="13"/>
      <c r="S649" s="187">
        <f t="shared" si="185"/>
        <v>0</v>
      </c>
      <c r="T649" s="187">
        <f t="shared" si="186"/>
        <v>0</v>
      </c>
      <c r="U649" s="166"/>
      <c r="V649" s="187">
        <f t="shared" si="187"/>
        <v>0</v>
      </c>
      <c r="W649" s="187">
        <f t="shared" si="173"/>
        <v>0</v>
      </c>
      <c r="X649" s="13">
        <f t="shared" si="174"/>
        <v>0</v>
      </c>
      <c r="Y649" s="13" t="s">
        <v>29</v>
      </c>
      <c r="Z649" s="13">
        <v>45</v>
      </c>
      <c r="AA649" s="241">
        <f t="shared" si="175"/>
        <v>0</v>
      </c>
    </row>
    <row r="650" spans="1:27">
      <c r="A650" s="12">
        <v>647</v>
      </c>
      <c r="B650" s="166"/>
      <c r="C650" s="13"/>
      <c r="D650" s="187">
        <f t="shared" si="176"/>
        <v>0</v>
      </c>
      <c r="E650" s="187">
        <f t="shared" si="177"/>
        <v>0</v>
      </c>
      <c r="F650" s="187">
        <f t="shared" si="178"/>
        <v>0</v>
      </c>
      <c r="G650" s="166"/>
      <c r="H650" s="13"/>
      <c r="I650" s="187">
        <f t="shared" si="179"/>
        <v>0</v>
      </c>
      <c r="J650" s="187">
        <f t="shared" si="180"/>
        <v>0</v>
      </c>
      <c r="K650" s="187">
        <f t="shared" si="181"/>
        <v>0</v>
      </c>
      <c r="L650" s="166"/>
      <c r="M650" s="13"/>
      <c r="N650" s="187">
        <f t="shared" si="182"/>
        <v>0</v>
      </c>
      <c r="O650" s="187">
        <f t="shared" si="183"/>
        <v>0</v>
      </c>
      <c r="P650" s="187">
        <f t="shared" si="184"/>
        <v>0</v>
      </c>
      <c r="Q650" s="166"/>
      <c r="R650" s="13"/>
      <c r="S650" s="187">
        <f t="shared" si="185"/>
        <v>0</v>
      </c>
      <c r="T650" s="187">
        <f t="shared" si="186"/>
        <v>0</v>
      </c>
      <c r="U650" s="166"/>
      <c r="V650" s="187">
        <f t="shared" si="187"/>
        <v>0</v>
      </c>
      <c r="W650" s="187">
        <f t="shared" si="173"/>
        <v>0</v>
      </c>
      <c r="X650" s="13">
        <f t="shared" si="174"/>
        <v>0</v>
      </c>
      <c r="Y650" s="13" t="s">
        <v>29</v>
      </c>
      <c r="Z650" s="13">
        <v>45</v>
      </c>
      <c r="AA650" s="241">
        <f t="shared" si="175"/>
        <v>0</v>
      </c>
    </row>
    <row r="651" spans="1:27">
      <c r="A651" s="12">
        <v>648</v>
      </c>
      <c r="B651" s="166"/>
      <c r="C651" s="13"/>
      <c r="D651" s="187">
        <f t="shared" si="176"/>
        <v>0</v>
      </c>
      <c r="E651" s="187">
        <f t="shared" si="177"/>
        <v>0</v>
      </c>
      <c r="F651" s="187">
        <f t="shared" si="178"/>
        <v>0</v>
      </c>
      <c r="G651" s="166"/>
      <c r="H651" s="13"/>
      <c r="I651" s="187">
        <f t="shared" si="179"/>
        <v>0</v>
      </c>
      <c r="J651" s="187">
        <f t="shared" si="180"/>
        <v>0</v>
      </c>
      <c r="K651" s="187">
        <f t="shared" si="181"/>
        <v>0</v>
      </c>
      <c r="L651" s="166"/>
      <c r="M651" s="13"/>
      <c r="N651" s="187">
        <f t="shared" si="182"/>
        <v>0</v>
      </c>
      <c r="O651" s="187">
        <f t="shared" si="183"/>
        <v>0</v>
      </c>
      <c r="P651" s="187">
        <f t="shared" si="184"/>
        <v>0</v>
      </c>
      <c r="Q651" s="166"/>
      <c r="R651" s="13"/>
      <c r="S651" s="187">
        <f t="shared" si="185"/>
        <v>0</v>
      </c>
      <c r="T651" s="187">
        <f t="shared" si="186"/>
        <v>0</v>
      </c>
      <c r="U651" s="166"/>
      <c r="V651" s="187">
        <f t="shared" si="187"/>
        <v>0</v>
      </c>
      <c r="W651" s="187">
        <f t="shared" si="173"/>
        <v>0</v>
      </c>
      <c r="X651" s="13">
        <f t="shared" si="174"/>
        <v>0</v>
      </c>
      <c r="Y651" s="13" t="s">
        <v>29</v>
      </c>
      <c r="Z651" s="13">
        <v>45</v>
      </c>
      <c r="AA651" s="241">
        <f t="shared" si="175"/>
        <v>0</v>
      </c>
    </row>
    <row r="652" spans="1:27">
      <c r="A652" s="12">
        <v>649</v>
      </c>
      <c r="B652" s="166"/>
      <c r="C652" s="13"/>
      <c r="D652" s="187">
        <f t="shared" si="176"/>
        <v>0</v>
      </c>
      <c r="E652" s="187">
        <f t="shared" si="177"/>
        <v>0</v>
      </c>
      <c r="F652" s="187">
        <f t="shared" si="178"/>
        <v>0</v>
      </c>
      <c r="G652" s="166"/>
      <c r="H652" s="13"/>
      <c r="I652" s="187">
        <f t="shared" si="179"/>
        <v>0</v>
      </c>
      <c r="J652" s="187">
        <f t="shared" si="180"/>
        <v>0</v>
      </c>
      <c r="K652" s="187">
        <f t="shared" si="181"/>
        <v>0</v>
      </c>
      <c r="L652" s="166"/>
      <c r="M652" s="13"/>
      <c r="N652" s="187">
        <f t="shared" si="182"/>
        <v>0</v>
      </c>
      <c r="O652" s="187">
        <f t="shared" si="183"/>
        <v>0</v>
      </c>
      <c r="P652" s="187">
        <f t="shared" si="184"/>
        <v>0</v>
      </c>
      <c r="Q652" s="166"/>
      <c r="R652" s="13"/>
      <c r="S652" s="187">
        <f t="shared" si="185"/>
        <v>0</v>
      </c>
      <c r="T652" s="187">
        <f t="shared" si="186"/>
        <v>0</v>
      </c>
      <c r="U652" s="166"/>
      <c r="V652" s="187">
        <f t="shared" si="187"/>
        <v>0</v>
      </c>
      <c r="W652" s="187">
        <f t="shared" si="173"/>
        <v>0</v>
      </c>
      <c r="X652" s="13">
        <f t="shared" si="174"/>
        <v>0</v>
      </c>
      <c r="Y652" s="13" t="s">
        <v>29</v>
      </c>
      <c r="Z652" s="13">
        <v>45</v>
      </c>
      <c r="AA652" s="241">
        <f t="shared" si="175"/>
        <v>0</v>
      </c>
    </row>
    <row r="653" spans="1:27">
      <c r="A653" s="12">
        <v>650</v>
      </c>
      <c r="B653" s="166"/>
      <c r="C653" s="13"/>
      <c r="D653" s="187">
        <f t="shared" si="176"/>
        <v>0</v>
      </c>
      <c r="E653" s="187">
        <f t="shared" si="177"/>
        <v>0</v>
      </c>
      <c r="F653" s="187">
        <f t="shared" si="178"/>
        <v>0</v>
      </c>
      <c r="G653" s="166"/>
      <c r="H653" s="13"/>
      <c r="I653" s="187">
        <f t="shared" si="179"/>
        <v>0</v>
      </c>
      <c r="J653" s="187">
        <f t="shared" si="180"/>
        <v>0</v>
      </c>
      <c r="K653" s="187">
        <f t="shared" si="181"/>
        <v>0</v>
      </c>
      <c r="L653" s="166"/>
      <c r="M653" s="13"/>
      <c r="N653" s="187">
        <f t="shared" si="182"/>
        <v>0</v>
      </c>
      <c r="O653" s="187">
        <f t="shared" si="183"/>
        <v>0</v>
      </c>
      <c r="P653" s="187">
        <f t="shared" si="184"/>
        <v>0</v>
      </c>
      <c r="Q653" s="166"/>
      <c r="R653" s="13"/>
      <c r="S653" s="187">
        <f t="shared" si="185"/>
        <v>0</v>
      </c>
      <c r="T653" s="187">
        <f t="shared" si="186"/>
        <v>0</v>
      </c>
      <c r="U653" s="166"/>
      <c r="V653" s="187">
        <f t="shared" si="187"/>
        <v>0</v>
      </c>
      <c r="W653" s="187">
        <f t="shared" si="173"/>
        <v>0</v>
      </c>
      <c r="X653" s="13">
        <f t="shared" si="174"/>
        <v>0</v>
      </c>
      <c r="Y653" s="13" t="s">
        <v>29</v>
      </c>
      <c r="Z653" s="13">
        <v>45</v>
      </c>
      <c r="AA653" s="241">
        <f t="shared" si="175"/>
        <v>0</v>
      </c>
    </row>
    <row r="654" spans="1:27">
      <c r="A654" s="12">
        <v>651</v>
      </c>
      <c r="B654" s="166"/>
      <c r="C654" s="13"/>
      <c r="D654" s="187">
        <f t="shared" si="176"/>
        <v>0</v>
      </c>
      <c r="E654" s="187">
        <f t="shared" si="177"/>
        <v>0</v>
      </c>
      <c r="F654" s="187">
        <f t="shared" si="178"/>
        <v>0</v>
      </c>
      <c r="G654" s="166"/>
      <c r="H654" s="13"/>
      <c r="I654" s="187">
        <f t="shared" si="179"/>
        <v>0</v>
      </c>
      <c r="J654" s="187">
        <f t="shared" si="180"/>
        <v>0</v>
      </c>
      <c r="K654" s="187">
        <f t="shared" si="181"/>
        <v>0</v>
      </c>
      <c r="L654" s="166"/>
      <c r="M654" s="13"/>
      <c r="N654" s="187">
        <f t="shared" si="182"/>
        <v>0</v>
      </c>
      <c r="O654" s="187">
        <f t="shared" si="183"/>
        <v>0</v>
      </c>
      <c r="P654" s="187">
        <f t="shared" si="184"/>
        <v>0</v>
      </c>
      <c r="Q654" s="166"/>
      <c r="R654" s="13"/>
      <c r="S654" s="187">
        <f t="shared" si="185"/>
        <v>0</v>
      </c>
      <c r="T654" s="187">
        <f t="shared" si="186"/>
        <v>0</v>
      </c>
      <c r="U654" s="166"/>
      <c r="V654" s="187">
        <f t="shared" si="187"/>
        <v>0</v>
      </c>
      <c r="W654" s="187">
        <f t="shared" si="173"/>
        <v>0</v>
      </c>
      <c r="X654" s="13">
        <f t="shared" si="174"/>
        <v>0</v>
      </c>
      <c r="Y654" s="13" t="s">
        <v>29</v>
      </c>
      <c r="Z654" s="13">
        <v>45</v>
      </c>
      <c r="AA654" s="241">
        <f t="shared" si="175"/>
        <v>0</v>
      </c>
    </row>
    <row r="655" spans="1:27">
      <c r="A655" s="12">
        <v>652</v>
      </c>
      <c r="B655" s="166"/>
      <c r="C655" s="13"/>
      <c r="D655" s="187">
        <f t="shared" si="176"/>
        <v>0</v>
      </c>
      <c r="E655" s="187">
        <f t="shared" si="177"/>
        <v>0</v>
      </c>
      <c r="F655" s="187">
        <f t="shared" si="178"/>
        <v>0</v>
      </c>
      <c r="G655" s="166"/>
      <c r="H655" s="13"/>
      <c r="I655" s="187">
        <f t="shared" si="179"/>
        <v>0</v>
      </c>
      <c r="J655" s="187">
        <f t="shared" si="180"/>
        <v>0</v>
      </c>
      <c r="K655" s="187">
        <f t="shared" si="181"/>
        <v>0</v>
      </c>
      <c r="L655" s="166"/>
      <c r="M655" s="13"/>
      <c r="N655" s="187">
        <f t="shared" si="182"/>
        <v>0</v>
      </c>
      <c r="O655" s="187">
        <f t="shared" si="183"/>
        <v>0</v>
      </c>
      <c r="P655" s="187">
        <f t="shared" si="184"/>
        <v>0</v>
      </c>
      <c r="Q655" s="166"/>
      <c r="R655" s="13"/>
      <c r="S655" s="187">
        <f t="shared" si="185"/>
        <v>0</v>
      </c>
      <c r="T655" s="187">
        <f t="shared" si="186"/>
        <v>0</v>
      </c>
      <c r="U655" s="166"/>
      <c r="V655" s="187">
        <f t="shared" si="187"/>
        <v>0</v>
      </c>
      <c r="W655" s="187">
        <f t="shared" ref="W655:W718" si="188">IF(U655="Non",10,)</f>
        <v>0</v>
      </c>
      <c r="X655" s="13">
        <f t="shared" ref="X655:X718" si="189">SUM(B655:W655)</f>
        <v>0</v>
      </c>
      <c r="Y655" s="13" t="s">
        <v>29</v>
      </c>
      <c r="Z655" s="13">
        <v>45</v>
      </c>
      <c r="AA655" s="241">
        <f t="shared" ref="AA655:AA718" si="190">X655/Z655</f>
        <v>0</v>
      </c>
    </row>
    <row r="656" spans="1:27">
      <c r="A656" s="12">
        <v>653</v>
      </c>
      <c r="B656" s="166"/>
      <c r="C656" s="13"/>
      <c r="D656" s="187">
        <f t="shared" si="176"/>
        <v>0</v>
      </c>
      <c r="E656" s="187">
        <f t="shared" si="177"/>
        <v>0</v>
      </c>
      <c r="F656" s="187">
        <f t="shared" si="178"/>
        <v>0</v>
      </c>
      <c r="G656" s="166"/>
      <c r="H656" s="13"/>
      <c r="I656" s="187">
        <f t="shared" si="179"/>
        <v>0</v>
      </c>
      <c r="J656" s="187">
        <f t="shared" si="180"/>
        <v>0</v>
      </c>
      <c r="K656" s="187">
        <f t="shared" si="181"/>
        <v>0</v>
      </c>
      <c r="L656" s="166"/>
      <c r="M656" s="13"/>
      <c r="N656" s="187">
        <f t="shared" si="182"/>
        <v>0</v>
      </c>
      <c r="O656" s="187">
        <f t="shared" si="183"/>
        <v>0</v>
      </c>
      <c r="P656" s="187">
        <f t="shared" si="184"/>
        <v>0</v>
      </c>
      <c r="Q656" s="166"/>
      <c r="R656" s="13"/>
      <c r="S656" s="187">
        <f t="shared" si="185"/>
        <v>0</v>
      </c>
      <c r="T656" s="187">
        <f t="shared" si="186"/>
        <v>0</v>
      </c>
      <c r="U656" s="166"/>
      <c r="V656" s="187">
        <f t="shared" si="187"/>
        <v>0</v>
      </c>
      <c r="W656" s="187">
        <f t="shared" si="188"/>
        <v>0</v>
      </c>
      <c r="X656" s="13">
        <f t="shared" si="189"/>
        <v>0</v>
      </c>
      <c r="Y656" s="13" t="s">
        <v>29</v>
      </c>
      <c r="Z656" s="13">
        <v>45</v>
      </c>
      <c r="AA656" s="241">
        <f t="shared" si="190"/>
        <v>0</v>
      </c>
    </row>
    <row r="657" spans="1:27">
      <c r="A657" s="12">
        <v>654</v>
      </c>
      <c r="B657" s="166"/>
      <c r="C657" s="13"/>
      <c r="D657" s="187">
        <f t="shared" si="176"/>
        <v>0</v>
      </c>
      <c r="E657" s="187">
        <f t="shared" si="177"/>
        <v>0</v>
      </c>
      <c r="F657" s="187">
        <f t="shared" si="178"/>
        <v>0</v>
      </c>
      <c r="G657" s="166"/>
      <c r="H657" s="13"/>
      <c r="I657" s="187">
        <f t="shared" si="179"/>
        <v>0</v>
      </c>
      <c r="J657" s="187">
        <f t="shared" si="180"/>
        <v>0</v>
      </c>
      <c r="K657" s="187">
        <f t="shared" si="181"/>
        <v>0</v>
      </c>
      <c r="L657" s="166"/>
      <c r="M657" s="13"/>
      <c r="N657" s="187">
        <f t="shared" si="182"/>
        <v>0</v>
      </c>
      <c r="O657" s="187">
        <f t="shared" si="183"/>
        <v>0</v>
      </c>
      <c r="P657" s="187">
        <f t="shared" si="184"/>
        <v>0</v>
      </c>
      <c r="Q657" s="166"/>
      <c r="R657" s="13"/>
      <c r="S657" s="187">
        <f t="shared" si="185"/>
        <v>0</v>
      </c>
      <c r="T657" s="187">
        <f t="shared" si="186"/>
        <v>0</v>
      </c>
      <c r="U657" s="166"/>
      <c r="V657" s="187">
        <f t="shared" si="187"/>
        <v>0</v>
      </c>
      <c r="W657" s="187">
        <f t="shared" si="188"/>
        <v>0</v>
      </c>
      <c r="X657" s="13">
        <f t="shared" si="189"/>
        <v>0</v>
      </c>
      <c r="Y657" s="13" t="s">
        <v>29</v>
      </c>
      <c r="Z657" s="13">
        <v>45</v>
      </c>
      <c r="AA657" s="241">
        <f t="shared" si="190"/>
        <v>0</v>
      </c>
    </row>
    <row r="658" spans="1:27">
      <c r="A658" s="12">
        <v>655</v>
      </c>
      <c r="B658" s="166"/>
      <c r="C658" s="13"/>
      <c r="D658" s="187">
        <f t="shared" si="176"/>
        <v>0</v>
      </c>
      <c r="E658" s="187">
        <f t="shared" si="177"/>
        <v>0</v>
      </c>
      <c r="F658" s="187">
        <f t="shared" si="178"/>
        <v>0</v>
      </c>
      <c r="G658" s="166"/>
      <c r="H658" s="13"/>
      <c r="I658" s="187">
        <f t="shared" si="179"/>
        <v>0</v>
      </c>
      <c r="J658" s="187">
        <f t="shared" si="180"/>
        <v>0</v>
      </c>
      <c r="K658" s="187">
        <f t="shared" si="181"/>
        <v>0</v>
      </c>
      <c r="L658" s="166"/>
      <c r="M658" s="13"/>
      <c r="N658" s="187">
        <f t="shared" si="182"/>
        <v>0</v>
      </c>
      <c r="O658" s="187">
        <f t="shared" si="183"/>
        <v>0</v>
      </c>
      <c r="P658" s="187">
        <f t="shared" si="184"/>
        <v>0</v>
      </c>
      <c r="Q658" s="166"/>
      <c r="R658" s="13"/>
      <c r="S658" s="187">
        <f t="shared" si="185"/>
        <v>0</v>
      </c>
      <c r="T658" s="187">
        <f t="shared" si="186"/>
        <v>0</v>
      </c>
      <c r="U658" s="166"/>
      <c r="V658" s="187">
        <f t="shared" si="187"/>
        <v>0</v>
      </c>
      <c r="W658" s="187">
        <f t="shared" si="188"/>
        <v>0</v>
      </c>
      <c r="X658" s="13">
        <f t="shared" si="189"/>
        <v>0</v>
      </c>
      <c r="Y658" s="13" t="s">
        <v>29</v>
      </c>
      <c r="Z658" s="13">
        <v>45</v>
      </c>
      <c r="AA658" s="241">
        <f t="shared" si="190"/>
        <v>0</v>
      </c>
    </row>
    <row r="659" spans="1:27">
      <c r="A659" s="12">
        <v>656</v>
      </c>
      <c r="B659" s="166"/>
      <c r="C659" s="13"/>
      <c r="D659" s="187">
        <f t="shared" ref="D659:D722" si="191">IF(B659="Bien",10,)</f>
        <v>0</v>
      </c>
      <c r="E659" s="187">
        <f t="shared" ref="E659:E722" si="192">IF(B659="Moyen",5,)</f>
        <v>0</v>
      </c>
      <c r="F659" s="187">
        <f t="shared" ref="F659:F722" si="193">IF(B659="Mauvais",-35,)</f>
        <v>0</v>
      </c>
      <c r="G659" s="166"/>
      <c r="H659" s="13"/>
      <c r="I659" s="187">
        <f t="shared" ref="I659:I722" si="194">IF(G659="Non",10,)</f>
        <v>0</v>
      </c>
      <c r="J659" s="187">
        <f t="shared" ref="J659:J722" si="195">IF(G659="Un peu",5,)</f>
        <v>0</v>
      </c>
      <c r="K659" s="187">
        <f t="shared" ref="K659:K722" si="196">IF(G659="Beaucoup",-35,)</f>
        <v>0</v>
      </c>
      <c r="L659" s="166"/>
      <c r="M659" s="13"/>
      <c r="N659" s="187">
        <f t="shared" ref="N659:N722" si="197">IF(L659="Bien",5,)</f>
        <v>0</v>
      </c>
      <c r="O659" s="187">
        <f t="shared" ref="O659:O722" si="198">IF(L659="Moyen",0,)</f>
        <v>0</v>
      </c>
      <c r="P659" s="187">
        <f t="shared" ref="P659:P722" si="199">IF(L659="Mauvais",-35,)</f>
        <v>0</v>
      </c>
      <c r="Q659" s="166"/>
      <c r="R659" s="13"/>
      <c r="S659" s="187">
        <f t="shared" ref="S659:S722" si="200">IF(Q659="Oui",-35,)</f>
        <v>0</v>
      </c>
      <c r="T659" s="187">
        <f t="shared" ref="T659:T722" si="201">IF(Q659="Non",10,)</f>
        <v>0</v>
      </c>
      <c r="U659" s="166"/>
      <c r="V659" s="187">
        <f t="shared" si="187"/>
        <v>0</v>
      </c>
      <c r="W659" s="187">
        <f t="shared" si="188"/>
        <v>0</v>
      </c>
      <c r="X659" s="13">
        <f t="shared" si="189"/>
        <v>0</v>
      </c>
      <c r="Y659" s="13" t="s">
        <v>29</v>
      </c>
      <c r="Z659" s="13">
        <v>45</v>
      </c>
      <c r="AA659" s="241">
        <f t="shared" si="190"/>
        <v>0</v>
      </c>
    </row>
    <row r="660" spans="1:27">
      <c r="A660" s="12">
        <v>657</v>
      </c>
      <c r="B660" s="166"/>
      <c r="C660" s="13"/>
      <c r="D660" s="187">
        <f t="shared" si="191"/>
        <v>0</v>
      </c>
      <c r="E660" s="187">
        <f t="shared" si="192"/>
        <v>0</v>
      </c>
      <c r="F660" s="187">
        <f t="shared" si="193"/>
        <v>0</v>
      </c>
      <c r="G660" s="166"/>
      <c r="H660" s="13"/>
      <c r="I660" s="187">
        <f t="shared" si="194"/>
        <v>0</v>
      </c>
      <c r="J660" s="187">
        <f t="shared" si="195"/>
        <v>0</v>
      </c>
      <c r="K660" s="187">
        <f t="shared" si="196"/>
        <v>0</v>
      </c>
      <c r="L660" s="166"/>
      <c r="M660" s="13"/>
      <c r="N660" s="187">
        <f t="shared" si="197"/>
        <v>0</v>
      </c>
      <c r="O660" s="187">
        <f t="shared" si="198"/>
        <v>0</v>
      </c>
      <c r="P660" s="187">
        <f t="shared" si="199"/>
        <v>0</v>
      </c>
      <c r="Q660" s="166"/>
      <c r="R660" s="13"/>
      <c r="S660" s="187">
        <f t="shared" si="200"/>
        <v>0</v>
      </c>
      <c r="T660" s="187">
        <f t="shared" si="201"/>
        <v>0</v>
      </c>
      <c r="U660" s="166"/>
      <c r="V660" s="187">
        <f t="shared" si="187"/>
        <v>0</v>
      </c>
      <c r="W660" s="187">
        <f t="shared" si="188"/>
        <v>0</v>
      </c>
      <c r="X660" s="13">
        <f t="shared" si="189"/>
        <v>0</v>
      </c>
      <c r="Y660" s="13" t="s">
        <v>29</v>
      </c>
      <c r="Z660" s="13">
        <v>45</v>
      </c>
      <c r="AA660" s="241">
        <f t="shared" si="190"/>
        <v>0</v>
      </c>
    </row>
    <row r="661" spans="1:27">
      <c r="A661" s="12">
        <v>658</v>
      </c>
      <c r="B661" s="166"/>
      <c r="C661" s="13"/>
      <c r="D661" s="187">
        <f t="shared" si="191"/>
        <v>0</v>
      </c>
      <c r="E661" s="187">
        <f t="shared" si="192"/>
        <v>0</v>
      </c>
      <c r="F661" s="187">
        <f t="shared" si="193"/>
        <v>0</v>
      </c>
      <c r="G661" s="166"/>
      <c r="H661" s="13"/>
      <c r="I661" s="187">
        <f t="shared" si="194"/>
        <v>0</v>
      </c>
      <c r="J661" s="187">
        <f t="shared" si="195"/>
        <v>0</v>
      </c>
      <c r="K661" s="187">
        <f t="shared" si="196"/>
        <v>0</v>
      </c>
      <c r="L661" s="166"/>
      <c r="M661" s="13"/>
      <c r="N661" s="187">
        <f t="shared" si="197"/>
        <v>0</v>
      </c>
      <c r="O661" s="187">
        <f t="shared" si="198"/>
        <v>0</v>
      </c>
      <c r="P661" s="187">
        <f t="shared" si="199"/>
        <v>0</v>
      </c>
      <c r="Q661" s="166"/>
      <c r="R661" s="13"/>
      <c r="S661" s="187">
        <f t="shared" si="200"/>
        <v>0</v>
      </c>
      <c r="T661" s="187">
        <f t="shared" si="201"/>
        <v>0</v>
      </c>
      <c r="U661" s="166"/>
      <c r="V661" s="187">
        <f t="shared" si="187"/>
        <v>0</v>
      </c>
      <c r="W661" s="187">
        <f t="shared" si="188"/>
        <v>0</v>
      </c>
      <c r="X661" s="13">
        <f t="shared" si="189"/>
        <v>0</v>
      </c>
      <c r="Y661" s="13" t="s">
        <v>29</v>
      </c>
      <c r="Z661" s="13">
        <v>45</v>
      </c>
      <c r="AA661" s="241">
        <f t="shared" si="190"/>
        <v>0</v>
      </c>
    </row>
    <row r="662" spans="1:27">
      <c r="A662" s="12">
        <v>659</v>
      </c>
      <c r="B662" s="166"/>
      <c r="C662" s="13"/>
      <c r="D662" s="187">
        <f t="shared" si="191"/>
        <v>0</v>
      </c>
      <c r="E662" s="187">
        <f t="shared" si="192"/>
        <v>0</v>
      </c>
      <c r="F662" s="187">
        <f t="shared" si="193"/>
        <v>0</v>
      </c>
      <c r="G662" s="166"/>
      <c r="H662" s="13"/>
      <c r="I662" s="187">
        <f t="shared" si="194"/>
        <v>0</v>
      </c>
      <c r="J662" s="187">
        <f t="shared" si="195"/>
        <v>0</v>
      </c>
      <c r="K662" s="187">
        <f t="shared" si="196"/>
        <v>0</v>
      </c>
      <c r="L662" s="166"/>
      <c r="M662" s="13"/>
      <c r="N662" s="187">
        <f t="shared" si="197"/>
        <v>0</v>
      </c>
      <c r="O662" s="187">
        <f t="shared" si="198"/>
        <v>0</v>
      </c>
      <c r="P662" s="187">
        <f t="shared" si="199"/>
        <v>0</v>
      </c>
      <c r="Q662" s="166"/>
      <c r="R662" s="13"/>
      <c r="S662" s="187">
        <f t="shared" si="200"/>
        <v>0</v>
      </c>
      <c r="T662" s="187">
        <f t="shared" si="201"/>
        <v>0</v>
      </c>
      <c r="U662" s="166"/>
      <c r="V662" s="187">
        <f t="shared" si="187"/>
        <v>0</v>
      </c>
      <c r="W662" s="187">
        <f t="shared" si="188"/>
        <v>0</v>
      </c>
      <c r="X662" s="13">
        <f t="shared" si="189"/>
        <v>0</v>
      </c>
      <c r="Y662" s="13" t="s">
        <v>29</v>
      </c>
      <c r="Z662" s="13">
        <v>45</v>
      </c>
      <c r="AA662" s="241">
        <f t="shared" si="190"/>
        <v>0</v>
      </c>
    </row>
    <row r="663" spans="1:27">
      <c r="A663" s="12">
        <v>660</v>
      </c>
      <c r="B663" s="166"/>
      <c r="C663" s="13"/>
      <c r="D663" s="187">
        <f t="shared" si="191"/>
        <v>0</v>
      </c>
      <c r="E663" s="187">
        <f t="shared" si="192"/>
        <v>0</v>
      </c>
      <c r="F663" s="187">
        <f t="shared" si="193"/>
        <v>0</v>
      </c>
      <c r="G663" s="166"/>
      <c r="H663" s="13"/>
      <c r="I663" s="187">
        <f t="shared" si="194"/>
        <v>0</v>
      </c>
      <c r="J663" s="187">
        <f t="shared" si="195"/>
        <v>0</v>
      </c>
      <c r="K663" s="187">
        <f t="shared" si="196"/>
        <v>0</v>
      </c>
      <c r="L663" s="166"/>
      <c r="M663" s="13"/>
      <c r="N663" s="187">
        <f t="shared" si="197"/>
        <v>0</v>
      </c>
      <c r="O663" s="187">
        <f t="shared" si="198"/>
        <v>0</v>
      </c>
      <c r="P663" s="187">
        <f t="shared" si="199"/>
        <v>0</v>
      </c>
      <c r="Q663" s="166"/>
      <c r="R663" s="13"/>
      <c r="S663" s="187">
        <f t="shared" si="200"/>
        <v>0</v>
      </c>
      <c r="T663" s="187">
        <f t="shared" si="201"/>
        <v>0</v>
      </c>
      <c r="U663" s="166"/>
      <c r="V663" s="187">
        <f t="shared" si="187"/>
        <v>0</v>
      </c>
      <c r="W663" s="187">
        <f t="shared" si="188"/>
        <v>0</v>
      </c>
      <c r="X663" s="13">
        <f t="shared" si="189"/>
        <v>0</v>
      </c>
      <c r="Y663" s="13" t="s">
        <v>29</v>
      </c>
      <c r="Z663" s="13">
        <v>45</v>
      </c>
      <c r="AA663" s="241">
        <f t="shared" si="190"/>
        <v>0</v>
      </c>
    </row>
    <row r="664" spans="1:27">
      <c r="A664" s="12">
        <v>661</v>
      </c>
      <c r="B664" s="166"/>
      <c r="C664" s="13"/>
      <c r="D664" s="187">
        <f t="shared" si="191"/>
        <v>0</v>
      </c>
      <c r="E664" s="187">
        <f t="shared" si="192"/>
        <v>0</v>
      </c>
      <c r="F664" s="187">
        <f t="shared" si="193"/>
        <v>0</v>
      </c>
      <c r="G664" s="166"/>
      <c r="H664" s="13"/>
      <c r="I664" s="187">
        <f t="shared" si="194"/>
        <v>0</v>
      </c>
      <c r="J664" s="187">
        <f t="shared" si="195"/>
        <v>0</v>
      </c>
      <c r="K664" s="187">
        <f t="shared" si="196"/>
        <v>0</v>
      </c>
      <c r="L664" s="166"/>
      <c r="M664" s="13"/>
      <c r="N664" s="187">
        <f t="shared" si="197"/>
        <v>0</v>
      </c>
      <c r="O664" s="187">
        <f t="shared" si="198"/>
        <v>0</v>
      </c>
      <c r="P664" s="187">
        <f t="shared" si="199"/>
        <v>0</v>
      </c>
      <c r="Q664" s="166"/>
      <c r="R664" s="13"/>
      <c r="S664" s="187">
        <f t="shared" si="200"/>
        <v>0</v>
      </c>
      <c r="T664" s="187">
        <f t="shared" si="201"/>
        <v>0</v>
      </c>
      <c r="U664" s="166"/>
      <c r="V664" s="187">
        <f t="shared" si="187"/>
        <v>0</v>
      </c>
      <c r="W664" s="187">
        <f t="shared" si="188"/>
        <v>0</v>
      </c>
      <c r="X664" s="13">
        <f t="shared" si="189"/>
        <v>0</v>
      </c>
      <c r="Y664" s="13" t="s">
        <v>29</v>
      </c>
      <c r="Z664" s="13">
        <v>45</v>
      </c>
      <c r="AA664" s="241">
        <f t="shared" si="190"/>
        <v>0</v>
      </c>
    </row>
    <row r="665" spans="1:27">
      <c r="A665" s="12">
        <v>662</v>
      </c>
      <c r="B665" s="166"/>
      <c r="C665" s="13"/>
      <c r="D665" s="187">
        <f t="shared" si="191"/>
        <v>0</v>
      </c>
      <c r="E665" s="187">
        <f t="shared" si="192"/>
        <v>0</v>
      </c>
      <c r="F665" s="187">
        <f t="shared" si="193"/>
        <v>0</v>
      </c>
      <c r="G665" s="166"/>
      <c r="H665" s="13"/>
      <c r="I665" s="187">
        <f t="shared" si="194"/>
        <v>0</v>
      </c>
      <c r="J665" s="187">
        <f t="shared" si="195"/>
        <v>0</v>
      </c>
      <c r="K665" s="187">
        <f t="shared" si="196"/>
        <v>0</v>
      </c>
      <c r="L665" s="166"/>
      <c r="M665" s="13"/>
      <c r="N665" s="187">
        <f t="shared" si="197"/>
        <v>0</v>
      </c>
      <c r="O665" s="187">
        <f t="shared" si="198"/>
        <v>0</v>
      </c>
      <c r="P665" s="187">
        <f t="shared" si="199"/>
        <v>0</v>
      </c>
      <c r="Q665" s="166"/>
      <c r="R665" s="13"/>
      <c r="S665" s="187">
        <f t="shared" si="200"/>
        <v>0</v>
      </c>
      <c r="T665" s="187">
        <f t="shared" si="201"/>
        <v>0</v>
      </c>
      <c r="U665" s="166"/>
      <c r="V665" s="187">
        <f t="shared" si="187"/>
        <v>0</v>
      </c>
      <c r="W665" s="187">
        <f t="shared" si="188"/>
        <v>0</v>
      </c>
      <c r="X665" s="13">
        <f t="shared" si="189"/>
        <v>0</v>
      </c>
      <c r="Y665" s="13" t="s">
        <v>29</v>
      </c>
      <c r="Z665" s="13">
        <v>45</v>
      </c>
      <c r="AA665" s="241">
        <f t="shared" si="190"/>
        <v>0</v>
      </c>
    </row>
    <row r="666" spans="1:27">
      <c r="A666" s="12">
        <v>663</v>
      </c>
      <c r="B666" s="166"/>
      <c r="C666" s="13"/>
      <c r="D666" s="187">
        <f t="shared" si="191"/>
        <v>0</v>
      </c>
      <c r="E666" s="187">
        <f t="shared" si="192"/>
        <v>0</v>
      </c>
      <c r="F666" s="187">
        <f t="shared" si="193"/>
        <v>0</v>
      </c>
      <c r="G666" s="166"/>
      <c r="H666" s="13"/>
      <c r="I666" s="187">
        <f t="shared" si="194"/>
        <v>0</v>
      </c>
      <c r="J666" s="187">
        <f t="shared" si="195"/>
        <v>0</v>
      </c>
      <c r="K666" s="187">
        <f t="shared" si="196"/>
        <v>0</v>
      </c>
      <c r="L666" s="166"/>
      <c r="M666" s="13"/>
      <c r="N666" s="187">
        <f t="shared" si="197"/>
        <v>0</v>
      </c>
      <c r="O666" s="187">
        <f t="shared" si="198"/>
        <v>0</v>
      </c>
      <c r="P666" s="187">
        <f t="shared" si="199"/>
        <v>0</v>
      </c>
      <c r="Q666" s="166"/>
      <c r="R666" s="13"/>
      <c r="S666" s="187">
        <f t="shared" si="200"/>
        <v>0</v>
      </c>
      <c r="T666" s="187">
        <f t="shared" si="201"/>
        <v>0</v>
      </c>
      <c r="U666" s="166"/>
      <c r="V666" s="187">
        <f t="shared" si="187"/>
        <v>0</v>
      </c>
      <c r="W666" s="187">
        <f t="shared" si="188"/>
        <v>0</v>
      </c>
      <c r="X666" s="13">
        <f t="shared" si="189"/>
        <v>0</v>
      </c>
      <c r="Y666" s="13" t="s">
        <v>29</v>
      </c>
      <c r="Z666" s="13">
        <v>45</v>
      </c>
      <c r="AA666" s="241">
        <f t="shared" si="190"/>
        <v>0</v>
      </c>
    </row>
    <row r="667" spans="1:27">
      <c r="A667" s="12">
        <v>664</v>
      </c>
      <c r="B667" s="166"/>
      <c r="C667" s="13"/>
      <c r="D667" s="187">
        <f t="shared" si="191"/>
        <v>0</v>
      </c>
      <c r="E667" s="187">
        <f t="shared" si="192"/>
        <v>0</v>
      </c>
      <c r="F667" s="187">
        <f t="shared" si="193"/>
        <v>0</v>
      </c>
      <c r="G667" s="166"/>
      <c r="H667" s="13"/>
      <c r="I667" s="187">
        <f t="shared" si="194"/>
        <v>0</v>
      </c>
      <c r="J667" s="187">
        <f t="shared" si="195"/>
        <v>0</v>
      </c>
      <c r="K667" s="187">
        <f t="shared" si="196"/>
        <v>0</v>
      </c>
      <c r="L667" s="166"/>
      <c r="M667" s="13"/>
      <c r="N667" s="187">
        <f t="shared" si="197"/>
        <v>0</v>
      </c>
      <c r="O667" s="187">
        <f t="shared" si="198"/>
        <v>0</v>
      </c>
      <c r="P667" s="187">
        <f t="shared" si="199"/>
        <v>0</v>
      </c>
      <c r="Q667" s="166"/>
      <c r="R667" s="13"/>
      <c r="S667" s="187">
        <f t="shared" si="200"/>
        <v>0</v>
      </c>
      <c r="T667" s="187">
        <f t="shared" si="201"/>
        <v>0</v>
      </c>
      <c r="U667" s="166"/>
      <c r="V667" s="187">
        <f t="shared" si="187"/>
        <v>0</v>
      </c>
      <c r="W667" s="187">
        <f t="shared" si="188"/>
        <v>0</v>
      </c>
      <c r="X667" s="13">
        <f t="shared" si="189"/>
        <v>0</v>
      </c>
      <c r="Y667" s="13" t="s">
        <v>29</v>
      </c>
      <c r="Z667" s="13">
        <v>45</v>
      </c>
      <c r="AA667" s="241">
        <f t="shared" si="190"/>
        <v>0</v>
      </c>
    </row>
    <row r="668" spans="1:27">
      <c r="A668" s="12">
        <v>665</v>
      </c>
      <c r="B668" s="166"/>
      <c r="C668" s="13"/>
      <c r="D668" s="187">
        <f t="shared" si="191"/>
        <v>0</v>
      </c>
      <c r="E668" s="187">
        <f t="shared" si="192"/>
        <v>0</v>
      </c>
      <c r="F668" s="187">
        <f t="shared" si="193"/>
        <v>0</v>
      </c>
      <c r="G668" s="166"/>
      <c r="H668" s="13"/>
      <c r="I668" s="187">
        <f t="shared" si="194"/>
        <v>0</v>
      </c>
      <c r="J668" s="187">
        <f t="shared" si="195"/>
        <v>0</v>
      </c>
      <c r="K668" s="187">
        <f t="shared" si="196"/>
        <v>0</v>
      </c>
      <c r="L668" s="166"/>
      <c r="M668" s="13"/>
      <c r="N668" s="187">
        <f t="shared" si="197"/>
        <v>0</v>
      </c>
      <c r="O668" s="187">
        <f t="shared" si="198"/>
        <v>0</v>
      </c>
      <c r="P668" s="187">
        <f t="shared" si="199"/>
        <v>0</v>
      </c>
      <c r="Q668" s="166"/>
      <c r="R668" s="13"/>
      <c r="S668" s="187">
        <f t="shared" si="200"/>
        <v>0</v>
      </c>
      <c r="T668" s="187">
        <f t="shared" si="201"/>
        <v>0</v>
      </c>
      <c r="U668" s="166"/>
      <c r="V668" s="187">
        <f t="shared" si="187"/>
        <v>0</v>
      </c>
      <c r="W668" s="187">
        <f t="shared" si="188"/>
        <v>0</v>
      </c>
      <c r="X668" s="13">
        <f t="shared" si="189"/>
        <v>0</v>
      </c>
      <c r="Y668" s="13" t="s">
        <v>29</v>
      </c>
      <c r="Z668" s="13">
        <v>45</v>
      </c>
      <c r="AA668" s="241">
        <f t="shared" si="190"/>
        <v>0</v>
      </c>
    </row>
    <row r="669" spans="1:27">
      <c r="A669" s="12">
        <v>666</v>
      </c>
      <c r="B669" s="166"/>
      <c r="C669" s="13"/>
      <c r="D669" s="187">
        <f t="shared" si="191"/>
        <v>0</v>
      </c>
      <c r="E669" s="187">
        <f t="shared" si="192"/>
        <v>0</v>
      </c>
      <c r="F669" s="187">
        <f t="shared" si="193"/>
        <v>0</v>
      </c>
      <c r="G669" s="166"/>
      <c r="H669" s="13"/>
      <c r="I669" s="187">
        <f t="shared" si="194"/>
        <v>0</v>
      </c>
      <c r="J669" s="187">
        <f t="shared" si="195"/>
        <v>0</v>
      </c>
      <c r="K669" s="187">
        <f t="shared" si="196"/>
        <v>0</v>
      </c>
      <c r="L669" s="166"/>
      <c r="M669" s="13"/>
      <c r="N669" s="187">
        <f t="shared" si="197"/>
        <v>0</v>
      </c>
      <c r="O669" s="187">
        <f t="shared" si="198"/>
        <v>0</v>
      </c>
      <c r="P669" s="187">
        <f t="shared" si="199"/>
        <v>0</v>
      </c>
      <c r="Q669" s="166"/>
      <c r="R669" s="13"/>
      <c r="S669" s="187">
        <f t="shared" si="200"/>
        <v>0</v>
      </c>
      <c r="T669" s="187">
        <f t="shared" si="201"/>
        <v>0</v>
      </c>
      <c r="U669" s="166"/>
      <c r="V669" s="187">
        <f t="shared" si="187"/>
        <v>0</v>
      </c>
      <c r="W669" s="187">
        <f t="shared" si="188"/>
        <v>0</v>
      </c>
      <c r="X669" s="13">
        <f t="shared" si="189"/>
        <v>0</v>
      </c>
      <c r="Y669" s="13" t="s">
        <v>29</v>
      </c>
      <c r="Z669" s="13">
        <v>45</v>
      </c>
      <c r="AA669" s="241">
        <f t="shared" si="190"/>
        <v>0</v>
      </c>
    </row>
    <row r="670" spans="1:27">
      <c r="A670" s="12">
        <v>667</v>
      </c>
      <c r="B670" s="166"/>
      <c r="C670" s="13"/>
      <c r="D670" s="187">
        <f t="shared" si="191"/>
        <v>0</v>
      </c>
      <c r="E670" s="187">
        <f t="shared" si="192"/>
        <v>0</v>
      </c>
      <c r="F670" s="187">
        <f t="shared" si="193"/>
        <v>0</v>
      </c>
      <c r="G670" s="166"/>
      <c r="H670" s="13"/>
      <c r="I670" s="187">
        <f t="shared" si="194"/>
        <v>0</v>
      </c>
      <c r="J670" s="187">
        <f t="shared" si="195"/>
        <v>0</v>
      </c>
      <c r="K670" s="187">
        <f t="shared" si="196"/>
        <v>0</v>
      </c>
      <c r="L670" s="166"/>
      <c r="M670" s="13"/>
      <c r="N670" s="187">
        <f t="shared" si="197"/>
        <v>0</v>
      </c>
      <c r="O670" s="187">
        <f t="shared" si="198"/>
        <v>0</v>
      </c>
      <c r="P670" s="187">
        <f t="shared" si="199"/>
        <v>0</v>
      </c>
      <c r="Q670" s="166"/>
      <c r="R670" s="13"/>
      <c r="S670" s="187">
        <f t="shared" si="200"/>
        <v>0</v>
      </c>
      <c r="T670" s="187">
        <f t="shared" si="201"/>
        <v>0</v>
      </c>
      <c r="U670" s="166"/>
      <c r="V670" s="187">
        <f t="shared" si="187"/>
        <v>0</v>
      </c>
      <c r="W670" s="187">
        <f t="shared" si="188"/>
        <v>0</v>
      </c>
      <c r="X670" s="13">
        <f t="shared" si="189"/>
        <v>0</v>
      </c>
      <c r="Y670" s="13" t="s">
        <v>29</v>
      </c>
      <c r="Z670" s="13">
        <v>45</v>
      </c>
      <c r="AA670" s="241">
        <f t="shared" si="190"/>
        <v>0</v>
      </c>
    </row>
    <row r="671" spans="1:27">
      <c r="A671" s="12">
        <v>668</v>
      </c>
      <c r="B671" s="166"/>
      <c r="C671" s="13"/>
      <c r="D671" s="187">
        <f t="shared" si="191"/>
        <v>0</v>
      </c>
      <c r="E671" s="187">
        <f t="shared" si="192"/>
        <v>0</v>
      </c>
      <c r="F671" s="187">
        <f t="shared" si="193"/>
        <v>0</v>
      </c>
      <c r="G671" s="166"/>
      <c r="H671" s="13"/>
      <c r="I671" s="187">
        <f t="shared" si="194"/>
        <v>0</v>
      </c>
      <c r="J671" s="187">
        <f t="shared" si="195"/>
        <v>0</v>
      </c>
      <c r="K671" s="187">
        <f t="shared" si="196"/>
        <v>0</v>
      </c>
      <c r="L671" s="166"/>
      <c r="M671" s="13"/>
      <c r="N671" s="187">
        <f t="shared" si="197"/>
        <v>0</v>
      </c>
      <c r="O671" s="187">
        <f t="shared" si="198"/>
        <v>0</v>
      </c>
      <c r="P671" s="187">
        <f t="shared" si="199"/>
        <v>0</v>
      </c>
      <c r="Q671" s="166"/>
      <c r="R671" s="13"/>
      <c r="S671" s="187">
        <f t="shared" si="200"/>
        <v>0</v>
      </c>
      <c r="T671" s="187">
        <f t="shared" si="201"/>
        <v>0</v>
      </c>
      <c r="U671" s="166"/>
      <c r="V671" s="187">
        <f t="shared" si="187"/>
        <v>0</v>
      </c>
      <c r="W671" s="187">
        <f t="shared" si="188"/>
        <v>0</v>
      </c>
      <c r="X671" s="13">
        <f t="shared" si="189"/>
        <v>0</v>
      </c>
      <c r="Y671" s="13" t="s">
        <v>29</v>
      </c>
      <c r="Z671" s="13">
        <v>45</v>
      </c>
      <c r="AA671" s="241">
        <f t="shared" si="190"/>
        <v>0</v>
      </c>
    </row>
    <row r="672" spans="1:27">
      <c r="A672" s="12">
        <v>669</v>
      </c>
      <c r="B672" s="166"/>
      <c r="C672" s="13"/>
      <c r="D672" s="187">
        <f t="shared" si="191"/>
        <v>0</v>
      </c>
      <c r="E672" s="187">
        <f t="shared" si="192"/>
        <v>0</v>
      </c>
      <c r="F672" s="187">
        <f t="shared" si="193"/>
        <v>0</v>
      </c>
      <c r="G672" s="166"/>
      <c r="H672" s="13"/>
      <c r="I672" s="187">
        <f t="shared" si="194"/>
        <v>0</v>
      </c>
      <c r="J672" s="187">
        <f t="shared" si="195"/>
        <v>0</v>
      </c>
      <c r="K672" s="187">
        <f t="shared" si="196"/>
        <v>0</v>
      </c>
      <c r="L672" s="166"/>
      <c r="M672" s="13"/>
      <c r="N672" s="187">
        <f t="shared" si="197"/>
        <v>0</v>
      </c>
      <c r="O672" s="187">
        <f t="shared" si="198"/>
        <v>0</v>
      </c>
      <c r="P672" s="187">
        <f t="shared" si="199"/>
        <v>0</v>
      </c>
      <c r="Q672" s="166"/>
      <c r="R672" s="13"/>
      <c r="S672" s="187">
        <f t="shared" si="200"/>
        <v>0</v>
      </c>
      <c r="T672" s="187">
        <f t="shared" si="201"/>
        <v>0</v>
      </c>
      <c r="U672" s="166"/>
      <c r="V672" s="187">
        <f t="shared" si="187"/>
        <v>0</v>
      </c>
      <c r="W672" s="187">
        <f t="shared" si="188"/>
        <v>0</v>
      </c>
      <c r="X672" s="13">
        <f t="shared" si="189"/>
        <v>0</v>
      </c>
      <c r="Y672" s="13" t="s">
        <v>29</v>
      </c>
      <c r="Z672" s="13">
        <v>45</v>
      </c>
      <c r="AA672" s="241">
        <f t="shared" si="190"/>
        <v>0</v>
      </c>
    </row>
    <row r="673" spans="1:27">
      <c r="A673" s="12">
        <v>670</v>
      </c>
      <c r="B673" s="166"/>
      <c r="C673" s="13"/>
      <c r="D673" s="187">
        <f t="shared" si="191"/>
        <v>0</v>
      </c>
      <c r="E673" s="187">
        <f t="shared" si="192"/>
        <v>0</v>
      </c>
      <c r="F673" s="187">
        <f t="shared" si="193"/>
        <v>0</v>
      </c>
      <c r="G673" s="166"/>
      <c r="H673" s="13"/>
      <c r="I673" s="187">
        <f t="shared" si="194"/>
        <v>0</v>
      </c>
      <c r="J673" s="187">
        <f t="shared" si="195"/>
        <v>0</v>
      </c>
      <c r="K673" s="187">
        <f t="shared" si="196"/>
        <v>0</v>
      </c>
      <c r="L673" s="166"/>
      <c r="M673" s="13"/>
      <c r="N673" s="187">
        <f t="shared" si="197"/>
        <v>0</v>
      </c>
      <c r="O673" s="187">
        <f t="shared" si="198"/>
        <v>0</v>
      </c>
      <c r="P673" s="187">
        <f t="shared" si="199"/>
        <v>0</v>
      </c>
      <c r="Q673" s="166"/>
      <c r="R673" s="13"/>
      <c r="S673" s="187">
        <f t="shared" si="200"/>
        <v>0</v>
      </c>
      <c r="T673" s="187">
        <f t="shared" si="201"/>
        <v>0</v>
      </c>
      <c r="U673" s="166"/>
      <c r="V673" s="187">
        <f t="shared" si="187"/>
        <v>0</v>
      </c>
      <c r="W673" s="187">
        <f t="shared" si="188"/>
        <v>0</v>
      </c>
      <c r="X673" s="13">
        <f t="shared" si="189"/>
        <v>0</v>
      </c>
      <c r="Y673" s="13" t="s">
        <v>29</v>
      </c>
      <c r="Z673" s="13">
        <v>45</v>
      </c>
      <c r="AA673" s="241">
        <f t="shared" si="190"/>
        <v>0</v>
      </c>
    </row>
    <row r="674" spans="1:27">
      <c r="A674" s="12">
        <v>671</v>
      </c>
      <c r="B674" s="166"/>
      <c r="C674" s="13"/>
      <c r="D674" s="187">
        <f t="shared" si="191"/>
        <v>0</v>
      </c>
      <c r="E674" s="187">
        <f t="shared" si="192"/>
        <v>0</v>
      </c>
      <c r="F674" s="187">
        <f t="shared" si="193"/>
        <v>0</v>
      </c>
      <c r="G674" s="166"/>
      <c r="H674" s="13"/>
      <c r="I674" s="187">
        <f t="shared" si="194"/>
        <v>0</v>
      </c>
      <c r="J674" s="187">
        <f t="shared" si="195"/>
        <v>0</v>
      </c>
      <c r="K674" s="187">
        <f t="shared" si="196"/>
        <v>0</v>
      </c>
      <c r="L674" s="166"/>
      <c r="M674" s="13"/>
      <c r="N674" s="187">
        <f t="shared" si="197"/>
        <v>0</v>
      </c>
      <c r="O674" s="187">
        <f t="shared" si="198"/>
        <v>0</v>
      </c>
      <c r="P674" s="187">
        <f t="shared" si="199"/>
        <v>0</v>
      </c>
      <c r="Q674" s="166"/>
      <c r="R674" s="13"/>
      <c r="S674" s="187">
        <f t="shared" si="200"/>
        <v>0</v>
      </c>
      <c r="T674" s="187">
        <f t="shared" si="201"/>
        <v>0</v>
      </c>
      <c r="U674" s="166"/>
      <c r="V674" s="187">
        <f t="shared" si="187"/>
        <v>0</v>
      </c>
      <c r="W674" s="187">
        <f t="shared" si="188"/>
        <v>0</v>
      </c>
      <c r="X674" s="13">
        <f t="shared" si="189"/>
        <v>0</v>
      </c>
      <c r="Y674" s="13" t="s">
        <v>29</v>
      </c>
      <c r="Z674" s="13">
        <v>45</v>
      </c>
      <c r="AA674" s="241">
        <f t="shared" si="190"/>
        <v>0</v>
      </c>
    </row>
    <row r="675" spans="1:27">
      <c r="A675" s="12">
        <v>672</v>
      </c>
      <c r="B675" s="166"/>
      <c r="C675" s="13"/>
      <c r="D675" s="187">
        <f t="shared" si="191"/>
        <v>0</v>
      </c>
      <c r="E675" s="187">
        <f t="shared" si="192"/>
        <v>0</v>
      </c>
      <c r="F675" s="187">
        <f t="shared" si="193"/>
        <v>0</v>
      </c>
      <c r="G675" s="166"/>
      <c r="H675" s="13"/>
      <c r="I675" s="187">
        <f t="shared" si="194"/>
        <v>0</v>
      </c>
      <c r="J675" s="187">
        <f t="shared" si="195"/>
        <v>0</v>
      </c>
      <c r="K675" s="187">
        <f t="shared" si="196"/>
        <v>0</v>
      </c>
      <c r="L675" s="166"/>
      <c r="M675" s="13"/>
      <c r="N675" s="187">
        <f t="shared" si="197"/>
        <v>0</v>
      </c>
      <c r="O675" s="187">
        <f t="shared" si="198"/>
        <v>0</v>
      </c>
      <c r="P675" s="187">
        <f t="shared" si="199"/>
        <v>0</v>
      </c>
      <c r="Q675" s="166"/>
      <c r="R675" s="13"/>
      <c r="S675" s="187">
        <f t="shared" si="200"/>
        <v>0</v>
      </c>
      <c r="T675" s="187">
        <f t="shared" si="201"/>
        <v>0</v>
      </c>
      <c r="U675" s="166"/>
      <c r="V675" s="187">
        <f t="shared" si="187"/>
        <v>0</v>
      </c>
      <c r="W675" s="187">
        <f t="shared" si="188"/>
        <v>0</v>
      </c>
      <c r="X675" s="13">
        <f t="shared" si="189"/>
        <v>0</v>
      </c>
      <c r="Y675" s="13" t="s">
        <v>29</v>
      </c>
      <c r="Z675" s="13">
        <v>45</v>
      </c>
      <c r="AA675" s="241">
        <f t="shared" si="190"/>
        <v>0</v>
      </c>
    </row>
    <row r="676" spans="1:27">
      <c r="A676" s="12">
        <v>673</v>
      </c>
      <c r="B676" s="166"/>
      <c r="C676" s="13"/>
      <c r="D676" s="187">
        <f t="shared" si="191"/>
        <v>0</v>
      </c>
      <c r="E676" s="187">
        <f t="shared" si="192"/>
        <v>0</v>
      </c>
      <c r="F676" s="187">
        <f t="shared" si="193"/>
        <v>0</v>
      </c>
      <c r="G676" s="166"/>
      <c r="H676" s="13"/>
      <c r="I676" s="187">
        <f t="shared" si="194"/>
        <v>0</v>
      </c>
      <c r="J676" s="187">
        <f t="shared" si="195"/>
        <v>0</v>
      </c>
      <c r="K676" s="187">
        <f t="shared" si="196"/>
        <v>0</v>
      </c>
      <c r="L676" s="166"/>
      <c r="M676" s="13"/>
      <c r="N676" s="187">
        <f t="shared" si="197"/>
        <v>0</v>
      </c>
      <c r="O676" s="187">
        <f t="shared" si="198"/>
        <v>0</v>
      </c>
      <c r="P676" s="187">
        <f t="shared" si="199"/>
        <v>0</v>
      </c>
      <c r="Q676" s="166"/>
      <c r="R676" s="13"/>
      <c r="S676" s="187">
        <f t="shared" si="200"/>
        <v>0</v>
      </c>
      <c r="T676" s="187">
        <f t="shared" si="201"/>
        <v>0</v>
      </c>
      <c r="U676" s="166"/>
      <c r="V676" s="187">
        <f t="shared" si="187"/>
        <v>0</v>
      </c>
      <c r="W676" s="187">
        <f t="shared" si="188"/>
        <v>0</v>
      </c>
      <c r="X676" s="13">
        <f t="shared" si="189"/>
        <v>0</v>
      </c>
      <c r="Y676" s="13" t="s">
        <v>29</v>
      </c>
      <c r="Z676" s="13">
        <v>45</v>
      </c>
      <c r="AA676" s="241">
        <f t="shared" si="190"/>
        <v>0</v>
      </c>
    </row>
    <row r="677" spans="1:27">
      <c r="A677" s="12">
        <v>674</v>
      </c>
      <c r="B677" s="166"/>
      <c r="C677" s="13"/>
      <c r="D677" s="187">
        <f t="shared" si="191"/>
        <v>0</v>
      </c>
      <c r="E677" s="187">
        <f t="shared" si="192"/>
        <v>0</v>
      </c>
      <c r="F677" s="187">
        <f t="shared" si="193"/>
        <v>0</v>
      </c>
      <c r="G677" s="166"/>
      <c r="H677" s="13"/>
      <c r="I677" s="187">
        <f t="shared" si="194"/>
        <v>0</v>
      </c>
      <c r="J677" s="187">
        <f t="shared" si="195"/>
        <v>0</v>
      </c>
      <c r="K677" s="187">
        <f t="shared" si="196"/>
        <v>0</v>
      </c>
      <c r="L677" s="166"/>
      <c r="M677" s="13"/>
      <c r="N677" s="187">
        <f t="shared" si="197"/>
        <v>0</v>
      </c>
      <c r="O677" s="187">
        <f t="shared" si="198"/>
        <v>0</v>
      </c>
      <c r="P677" s="187">
        <f t="shared" si="199"/>
        <v>0</v>
      </c>
      <c r="Q677" s="166"/>
      <c r="R677" s="13"/>
      <c r="S677" s="187">
        <f t="shared" si="200"/>
        <v>0</v>
      </c>
      <c r="T677" s="187">
        <f t="shared" si="201"/>
        <v>0</v>
      </c>
      <c r="U677" s="166"/>
      <c r="V677" s="187">
        <f t="shared" si="187"/>
        <v>0</v>
      </c>
      <c r="W677" s="187">
        <f t="shared" si="188"/>
        <v>0</v>
      </c>
      <c r="X677" s="13">
        <f t="shared" si="189"/>
        <v>0</v>
      </c>
      <c r="Y677" s="13" t="s">
        <v>29</v>
      </c>
      <c r="Z677" s="13">
        <v>45</v>
      </c>
      <c r="AA677" s="241">
        <f t="shared" si="190"/>
        <v>0</v>
      </c>
    </row>
    <row r="678" spans="1:27">
      <c r="A678" s="12">
        <v>675</v>
      </c>
      <c r="B678" s="166"/>
      <c r="C678" s="13"/>
      <c r="D678" s="187">
        <f t="shared" si="191"/>
        <v>0</v>
      </c>
      <c r="E678" s="187">
        <f t="shared" si="192"/>
        <v>0</v>
      </c>
      <c r="F678" s="187">
        <f t="shared" si="193"/>
        <v>0</v>
      </c>
      <c r="G678" s="166"/>
      <c r="H678" s="13"/>
      <c r="I678" s="187">
        <f t="shared" si="194"/>
        <v>0</v>
      </c>
      <c r="J678" s="187">
        <f t="shared" si="195"/>
        <v>0</v>
      </c>
      <c r="K678" s="187">
        <f t="shared" si="196"/>
        <v>0</v>
      </c>
      <c r="L678" s="166"/>
      <c r="M678" s="13"/>
      <c r="N678" s="187">
        <f t="shared" si="197"/>
        <v>0</v>
      </c>
      <c r="O678" s="187">
        <f t="shared" si="198"/>
        <v>0</v>
      </c>
      <c r="P678" s="187">
        <f t="shared" si="199"/>
        <v>0</v>
      </c>
      <c r="Q678" s="166"/>
      <c r="R678" s="13"/>
      <c r="S678" s="187">
        <f t="shared" si="200"/>
        <v>0</v>
      </c>
      <c r="T678" s="187">
        <f t="shared" si="201"/>
        <v>0</v>
      </c>
      <c r="U678" s="166"/>
      <c r="V678" s="187">
        <f t="shared" si="187"/>
        <v>0</v>
      </c>
      <c r="W678" s="187">
        <f t="shared" si="188"/>
        <v>0</v>
      </c>
      <c r="X678" s="13">
        <f t="shared" si="189"/>
        <v>0</v>
      </c>
      <c r="Y678" s="13" t="s">
        <v>29</v>
      </c>
      <c r="Z678" s="13">
        <v>45</v>
      </c>
      <c r="AA678" s="241">
        <f t="shared" si="190"/>
        <v>0</v>
      </c>
    </row>
    <row r="679" spans="1:27">
      <c r="A679" s="12">
        <v>676</v>
      </c>
      <c r="B679" s="166"/>
      <c r="C679" s="13"/>
      <c r="D679" s="187">
        <f t="shared" si="191"/>
        <v>0</v>
      </c>
      <c r="E679" s="187">
        <f t="shared" si="192"/>
        <v>0</v>
      </c>
      <c r="F679" s="187">
        <f t="shared" si="193"/>
        <v>0</v>
      </c>
      <c r="G679" s="166"/>
      <c r="H679" s="13"/>
      <c r="I679" s="187">
        <f t="shared" si="194"/>
        <v>0</v>
      </c>
      <c r="J679" s="187">
        <f t="shared" si="195"/>
        <v>0</v>
      </c>
      <c r="K679" s="187">
        <f t="shared" si="196"/>
        <v>0</v>
      </c>
      <c r="L679" s="166"/>
      <c r="M679" s="13"/>
      <c r="N679" s="187">
        <f t="shared" si="197"/>
        <v>0</v>
      </c>
      <c r="O679" s="187">
        <f t="shared" si="198"/>
        <v>0</v>
      </c>
      <c r="P679" s="187">
        <f t="shared" si="199"/>
        <v>0</v>
      </c>
      <c r="Q679" s="166"/>
      <c r="R679" s="13"/>
      <c r="S679" s="187">
        <f t="shared" si="200"/>
        <v>0</v>
      </c>
      <c r="T679" s="187">
        <f t="shared" si="201"/>
        <v>0</v>
      </c>
      <c r="U679" s="166"/>
      <c r="V679" s="187">
        <f t="shared" si="187"/>
        <v>0</v>
      </c>
      <c r="W679" s="187">
        <f t="shared" si="188"/>
        <v>0</v>
      </c>
      <c r="X679" s="13">
        <f t="shared" si="189"/>
        <v>0</v>
      </c>
      <c r="Y679" s="13" t="s">
        <v>29</v>
      </c>
      <c r="Z679" s="13">
        <v>45</v>
      </c>
      <c r="AA679" s="241">
        <f t="shared" si="190"/>
        <v>0</v>
      </c>
    </row>
    <row r="680" spans="1:27">
      <c r="A680" s="12">
        <v>677</v>
      </c>
      <c r="B680" s="166"/>
      <c r="C680" s="13"/>
      <c r="D680" s="187">
        <f t="shared" si="191"/>
        <v>0</v>
      </c>
      <c r="E680" s="187">
        <f t="shared" si="192"/>
        <v>0</v>
      </c>
      <c r="F680" s="187">
        <f t="shared" si="193"/>
        <v>0</v>
      </c>
      <c r="G680" s="166"/>
      <c r="H680" s="13"/>
      <c r="I680" s="187">
        <f t="shared" si="194"/>
        <v>0</v>
      </c>
      <c r="J680" s="187">
        <f t="shared" si="195"/>
        <v>0</v>
      </c>
      <c r="K680" s="187">
        <f t="shared" si="196"/>
        <v>0</v>
      </c>
      <c r="L680" s="166"/>
      <c r="M680" s="13"/>
      <c r="N680" s="187">
        <f t="shared" si="197"/>
        <v>0</v>
      </c>
      <c r="O680" s="187">
        <f t="shared" si="198"/>
        <v>0</v>
      </c>
      <c r="P680" s="187">
        <f t="shared" si="199"/>
        <v>0</v>
      </c>
      <c r="Q680" s="166"/>
      <c r="R680" s="13"/>
      <c r="S680" s="187">
        <f t="shared" si="200"/>
        <v>0</v>
      </c>
      <c r="T680" s="187">
        <f t="shared" si="201"/>
        <v>0</v>
      </c>
      <c r="U680" s="166"/>
      <c r="V680" s="187">
        <f t="shared" si="187"/>
        <v>0</v>
      </c>
      <c r="W680" s="187">
        <f t="shared" si="188"/>
        <v>0</v>
      </c>
      <c r="X680" s="13">
        <f t="shared" si="189"/>
        <v>0</v>
      </c>
      <c r="Y680" s="13" t="s">
        <v>29</v>
      </c>
      <c r="Z680" s="13">
        <v>45</v>
      </c>
      <c r="AA680" s="241">
        <f t="shared" si="190"/>
        <v>0</v>
      </c>
    </row>
    <row r="681" spans="1:27">
      <c r="A681" s="12">
        <v>678</v>
      </c>
      <c r="B681" s="166"/>
      <c r="C681" s="13"/>
      <c r="D681" s="187">
        <f t="shared" si="191"/>
        <v>0</v>
      </c>
      <c r="E681" s="187">
        <f t="shared" si="192"/>
        <v>0</v>
      </c>
      <c r="F681" s="187">
        <f t="shared" si="193"/>
        <v>0</v>
      </c>
      <c r="G681" s="166"/>
      <c r="H681" s="13"/>
      <c r="I681" s="187">
        <f t="shared" si="194"/>
        <v>0</v>
      </c>
      <c r="J681" s="187">
        <f t="shared" si="195"/>
        <v>0</v>
      </c>
      <c r="K681" s="187">
        <f t="shared" si="196"/>
        <v>0</v>
      </c>
      <c r="L681" s="166"/>
      <c r="M681" s="13"/>
      <c r="N681" s="187">
        <f t="shared" si="197"/>
        <v>0</v>
      </c>
      <c r="O681" s="187">
        <f t="shared" si="198"/>
        <v>0</v>
      </c>
      <c r="P681" s="187">
        <f t="shared" si="199"/>
        <v>0</v>
      </c>
      <c r="Q681" s="166"/>
      <c r="R681" s="13"/>
      <c r="S681" s="187">
        <f t="shared" si="200"/>
        <v>0</v>
      </c>
      <c r="T681" s="187">
        <f t="shared" si="201"/>
        <v>0</v>
      </c>
      <c r="U681" s="166"/>
      <c r="V681" s="187">
        <f t="shared" si="187"/>
        <v>0</v>
      </c>
      <c r="W681" s="187">
        <f t="shared" si="188"/>
        <v>0</v>
      </c>
      <c r="X681" s="13">
        <f t="shared" si="189"/>
        <v>0</v>
      </c>
      <c r="Y681" s="13" t="s">
        <v>29</v>
      </c>
      <c r="Z681" s="13">
        <v>45</v>
      </c>
      <c r="AA681" s="241">
        <f t="shared" si="190"/>
        <v>0</v>
      </c>
    </row>
    <row r="682" spans="1:27">
      <c r="A682" s="12">
        <v>679</v>
      </c>
      <c r="B682" s="166"/>
      <c r="C682" s="13"/>
      <c r="D682" s="187">
        <f t="shared" si="191"/>
        <v>0</v>
      </c>
      <c r="E682" s="187">
        <f t="shared" si="192"/>
        <v>0</v>
      </c>
      <c r="F682" s="187">
        <f t="shared" si="193"/>
        <v>0</v>
      </c>
      <c r="G682" s="166"/>
      <c r="H682" s="13"/>
      <c r="I682" s="187">
        <f t="shared" si="194"/>
        <v>0</v>
      </c>
      <c r="J682" s="187">
        <f t="shared" si="195"/>
        <v>0</v>
      </c>
      <c r="K682" s="187">
        <f t="shared" si="196"/>
        <v>0</v>
      </c>
      <c r="L682" s="166"/>
      <c r="M682" s="13"/>
      <c r="N682" s="187">
        <f t="shared" si="197"/>
        <v>0</v>
      </c>
      <c r="O682" s="187">
        <f t="shared" si="198"/>
        <v>0</v>
      </c>
      <c r="P682" s="187">
        <f t="shared" si="199"/>
        <v>0</v>
      </c>
      <c r="Q682" s="166"/>
      <c r="R682" s="13"/>
      <c r="S682" s="187">
        <f t="shared" si="200"/>
        <v>0</v>
      </c>
      <c r="T682" s="187">
        <f t="shared" si="201"/>
        <v>0</v>
      </c>
      <c r="U682" s="166"/>
      <c r="V682" s="187">
        <f t="shared" si="187"/>
        <v>0</v>
      </c>
      <c r="W682" s="187">
        <f t="shared" si="188"/>
        <v>0</v>
      </c>
      <c r="X682" s="13">
        <f t="shared" si="189"/>
        <v>0</v>
      </c>
      <c r="Y682" s="13" t="s">
        <v>29</v>
      </c>
      <c r="Z682" s="13">
        <v>45</v>
      </c>
      <c r="AA682" s="241">
        <f t="shared" si="190"/>
        <v>0</v>
      </c>
    </row>
    <row r="683" spans="1:27">
      <c r="A683" s="12">
        <v>680</v>
      </c>
      <c r="B683" s="166"/>
      <c r="C683" s="13"/>
      <c r="D683" s="187">
        <f t="shared" si="191"/>
        <v>0</v>
      </c>
      <c r="E683" s="187">
        <f t="shared" si="192"/>
        <v>0</v>
      </c>
      <c r="F683" s="187">
        <f t="shared" si="193"/>
        <v>0</v>
      </c>
      <c r="G683" s="166"/>
      <c r="H683" s="13"/>
      <c r="I683" s="187">
        <f t="shared" si="194"/>
        <v>0</v>
      </c>
      <c r="J683" s="187">
        <f t="shared" si="195"/>
        <v>0</v>
      </c>
      <c r="K683" s="187">
        <f t="shared" si="196"/>
        <v>0</v>
      </c>
      <c r="L683" s="166"/>
      <c r="M683" s="13"/>
      <c r="N683" s="187">
        <f t="shared" si="197"/>
        <v>0</v>
      </c>
      <c r="O683" s="187">
        <f t="shared" si="198"/>
        <v>0</v>
      </c>
      <c r="P683" s="187">
        <f t="shared" si="199"/>
        <v>0</v>
      </c>
      <c r="Q683" s="166"/>
      <c r="R683" s="13"/>
      <c r="S683" s="187">
        <f t="shared" si="200"/>
        <v>0</v>
      </c>
      <c r="T683" s="187">
        <f t="shared" si="201"/>
        <v>0</v>
      </c>
      <c r="U683" s="166"/>
      <c r="V683" s="187">
        <f t="shared" si="187"/>
        <v>0</v>
      </c>
      <c r="W683" s="187">
        <f t="shared" si="188"/>
        <v>0</v>
      </c>
      <c r="X683" s="13">
        <f t="shared" si="189"/>
        <v>0</v>
      </c>
      <c r="Y683" s="13" t="s">
        <v>29</v>
      </c>
      <c r="Z683" s="13">
        <v>45</v>
      </c>
      <c r="AA683" s="241">
        <f t="shared" si="190"/>
        <v>0</v>
      </c>
    </row>
    <row r="684" spans="1:27">
      <c r="A684" s="12">
        <v>681</v>
      </c>
      <c r="B684" s="166"/>
      <c r="C684" s="13"/>
      <c r="D684" s="187">
        <f t="shared" si="191"/>
        <v>0</v>
      </c>
      <c r="E684" s="187">
        <f t="shared" si="192"/>
        <v>0</v>
      </c>
      <c r="F684" s="187">
        <f t="shared" si="193"/>
        <v>0</v>
      </c>
      <c r="G684" s="166"/>
      <c r="H684" s="13"/>
      <c r="I684" s="187">
        <f t="shared" si="194"/>
        <v>0</v>
      </c>
      <c r="J684" s="187">
        <f t="shared" si="195"/>
        <v>0</v>
      </c>
      <c r="K684" s="187">
        <f t="shared" si="196"/>
        <v>0</v>
      </c>
      <c r="L684" s="166"/>
      <c r="M684" s="13"/>
      <c r="N684" s="187">
        <f t="shared" si="197"/>
        <v>0</v>
      </c>
      <c r="O684" s="187">
        <f t="shared" si="198"/>
        <v>0</v>
      </c>
      <c r="P684" s="187">
        <f t="shared" si="199"/>
        <v>0</v>
      </c>
      <c r="Q684" s="166"/>
      <c r="R684" s="13"/>
      <c r="S684" s="187">
        <f t="shared" si="200"/>
        <v>0</v>
      </c>
      <c r="T684" s="187">
        <f t="shared" si="201"/>
        <v>0</v>
      </c>
      <c r="U684" s="166"/>
      <c r="V684" s="187">
        <f t="shared" si="187"/>
        <v>0</v>
      </c>
      <c r="W684" s="187">
        <f t="shared" si="188"/>
        <v>0</v>
      </c>
      <c r="X684" s="13">
        <f t="shared" si="189"/>
        <v>0</v>
      </c>
      <c r="Y684" s="13" t="s">
        <v>29</v>
      </c>
      <c r="Z684" s="13">
        <v>45</v>
      </c>
      <c r="AA684" s="241">
        <f t="shared" si="190"/>
        <v>0</v>
      </c>
    </row>
    <row r="685" spans="1:27">
      <c r="A685" s="12">
        <v>682</v>
      </c>
      <c r="B685" s="166"/>
      <c r="C685" s="13"/>
      <c r="D685" s="187">
        <f t="shared" si="191"/>
        <v>0</v>
      </c>
      <c r="E685" s="187">
        <f t="shared" si="192"/>
        <v>0</v>
      </c>
      <c r="F685" s="187">
        <f t="shared" si="193"/>
        <v>0</v>
      </c>
      <c r="G685" s="166"/>
      <c r="H685" s="13"/>
      <c r="I685" s="187">
        <f t="shared" si="194"/>
        <v>0</v>
      </c>
      <c r="J685" s="187">
        <f t="shared" si="195"/>
        <v>0</v>
      </c>
      <c r="K685" s="187">
        <f t="shared" si="196"/>
        <v>0</v>
      </c>
      <c r="L685" s="166"/>
      <c r="M685" s="13"/>
      <c r="N685" s="187">
        <f t="shared" si="197"/>
        <v>0</v>
      </c>
      <c r="O685" s="187">
        <f t="shared" si="198"/>
        <v>0</v>
      </c>
      <c r="P685" s="187">
        <f t="shared" si="199"/>
        <v>0</v>
      </c>
      <c r="Q685" s="166"/>
      <c r="R685" s="13"/>
      <c r="S685" s="187">
        <f t="shared" si="200"/>
        <v>0</v>
      </c>
      <c r="T685" s="187">
        <f t="shared" si="201"/>
        <v>0</v>
      </c>
      <c r="U685" s="166"/>
      <c r="V685" s="187">
        <f t="shared" si="187"/>
        <v>0</v>
      </c>
      <c r="W685" s="187">
        <f t="shared" si="188"/>
        <v>0</v>
      </c>
      <c r="X685" s="13">
        <f t="shared" si="189"/>
        <v>0</v>
      </c>
      <c r="Y685" s="13" t="s">
        <v>29</v>
      </c>
      <c r="Z685" s="13">
        <v>45</v>
      </c>
      <c r="AA685" s="241">
        <f t="shared" si="190"/>
        <v>0</v>
      </c>
    </row>
    <row r="686" spans="1:27">
      <c r="A686" s="12">
        <v>683</v>
      </c>
      <c r="B686" s="166"/>
      <c r="C686" s="13"/>
      <c r="D686" s="187">
        <f t="shared" si="191"/>
        <v>0</v>
      </c>
      <c r="E686" s="187">
        <f t="shared" si="192"/>
        <v>0</v>
      </c>
      <c r="F686" s="187">
        <f t="shared" si="193"/>
        <v>0</v>
      </c>
      <c r="G686" s="166"/>
      <c r="H686" s="13"/>
      <c r="I686" s="187">
        <f t="shared" si="194"/>
        <v>0</v>
      </c>
      <c r="J686" s="187">
        <f t="shared" si="195"/>
        <v>0</v>
      </c>
      <c r="K686" s="187">
        <f t="shared" si="196"/>
        <v>0</v>
      </c>
      <c r="L686" s="166"/>
      <c r="M686" s="13"/>
      <c r="N686" s="187">
        <f t="shared" si="197"/>
        <v>0</v>
      </c>
      <c r="O686" s="187">
        <f t="shared" si="198"/>
        <v>0</v>
      </c>
      <c r="P686" s="187">
        <f t="shared" si="199"/>
        <v>0</v>
      </c>
      <c r="Q686" s="166"/>
      <c r="R686" s="13"/>
      <c r="S686" s="187">
        <f t="shared" si="200"/>
        <v>0</v>
      </c>
      <c r="T686" s="187">
        <f t="shared" si="201"/>
        <v>0</v>
      </c>
      <c r="U686" s="166"/>
      <c r="V686" s="187">
        <f t="shared" si="187"/>
        <v>0</v>
      </c>
      <c r="W686" s="187">
        <f t="shared" si="188"/>
        <v>0</v>
      </c>
      <c r="X686" s="13">
        <f t="shared" si="189"/>
        <v>0</v>
      </c>
      <c r="Y686" s="13" t="s">
        <v>29</v>
      </c>
      <c r="Z686" s="13">
        <v>45</v>
      </c>
      <c r="AA686" s="241">
        <f t="shared" si="190"/>
        <v>0</v>
      </c>
    </row>
    <row r="687" spans="1:27">
      <c r="A687" s="12">
        <v>684</v>
      </c>
      <c r="B687" s="166"/>
      <c r="C687" s="13"/>
      <c r="D687" s="187">
        <f t="shared" si="191"/>
        <v>0</v>
      </c>
      <c r="E687" s="187">
        <f t="shared" si="192"/>
        <v>0</v>
      </c>
      <c r="F687" s="187">
        <f t="shared" si="193"/>
        <v>0</v>
      </c>
      <c r="G687" s="166"/>
      <c r="H687" s="13"/>
      <c r="I687" s="187">
        <f t="shared" si="194"/>
        <v>0</v>
      </c>
      <c r="J687" s="187">
        <f t="shared" si="195"/>
        <v>0</v>
      </c>
      <c r="K687" s="187">
        <f t="shared" si="196"/>
        <v>0</v>
      </c>
      <c r="L687" s="166"/>
      <c r="M687" s="13"/>
      <c r="N687" s="187">
        <f t="shared" si="197"/>
        <v>0</v>
      </c>
      <c r="O687" s="187">
        <f t="shared" si="198"/>
        <v>0</v>
      </c>
      <c r="P687" s="187">
        <f t="shared" si="199"/>
        <v>0</v>
      </c>
      <c r="Q687" s="166"/>
      <c r="R687" s="13"/>
      <c r="S687" s="187">
        <f t="shared" si="200"/>
        <v>0</v>
      </c>
      <c r="T687" s="187">
        <f t="shared" si="201"/>
        <v>0</v>
      </c>
      <c r="U687" s="166"/>
      <c r="V687" s="187">
        <f t="shared" si="187"/>
        <v>0</v>
      </c>
      <c r="W687" s="187">
        <f t="shared" si="188"/>
        <v>0</v>
      </c>
      <c r="X687" s="13">
        <f t="shared" si="189"/>
        <v>0</v>
      </c>
      <c r="Y687" s="13" t="s">
        <v>29</v>
      </c>
      <c r="Z687" s="13">
        <v>45</v>
      </c>
      <c r="AA687" s="241">
        <f t="shared" si="190"/>
        <v>0</v>
      </c>
    </row>
    <row r="688" spans="1:27">
      <c r="A688" s="12">
        <v>685</v>
      </c>
      <c r="B688" s="166"/>
      <c r="C688" s="13"/>
      <c r="D688" s="187">
        <f t="shared" si="191"/>
        <v>0</v>
      </c>
      <c r="E688" s="187">
        <f t="shared" si="192"/>
        <v>0</v>
      </c>
      <c r="F688" s="187">
        <f t="shared" si="193"/>
        <v>0</v>
      </c>
      <c r="G688" s="166"/>
      <c r="H688" s="13"/>
      <c r="I688" s="187">
        <f t="shared" si="194"/>
        <v>0</v>
      </c>
      <c r="J688" s="187">
        <f t="shared" si="195"/>
        <v>0</v>
      </c>
      <c r="K688" s="187">
        <f t="shared" si="196"/>
        <v>0</v>
      </c>
      <c r="L688" s="166"/>
      <c r="M688" s="13"/>
      <c r="N688" s="187">
        <f t="shared" si="197"/>
        <v>0</v>
      </c>
      <c r="O688" s="187">
        <f t="shared" si="198"/>
        <v>0</v>
      </c>
      <c r="P688" s="187">
        <f t="shared" si="199"/>
        <v>0</v>
      </c>
      <c r="Q688" s="166"/>
      <c r="R688" s="13"/>
      <c r="S688" s="187">
        <f t="shared" si="200"/>
        <v>0</v>
      </c>
      <c r="T688" s="187">
        <f t="shared" si="201"/>
        <v>0</v>
      </c>
      <c r="U688" s="166"/>
      <c r="V688" s="187">
        <f t="shared" si="187"/>
        <v>0</v>
      </c>
      <c r="W688" s="187">
        <f t="shared" si="188"/>
        <v>0</v>
      </c>
      <c r="X688" s="13">
        <f t="shared" si="189"/>
        <v>0</v>
      </c>
      <c r="Y688" s="13" t="s">
        <v>29</v>
      </c>
      <c r="Z688" s="13">
        <v>45</v>
      </c>
      <c r="AA688" s="241">
        <f t="shared" si="190"/>
        <v>0</v>
      </c>
    </row>
    <row r="689" spans="1:27">
      <c r="A689" s="12">
        <v>686</v>
      </c>
      <c r="B689" s="166"/>
      <c r="C689" s="13"/>
      <c r="D689" s="187">
        <f t="shared" si="191"/>
        <v>0</v>
      </c>
      <c r="E689" s="187">
        <f t="shared" si="192"/>
        <v>0</v>
      </c>
      <c r="F689" s="187">
        <f t="shared" si="193"/>
        <v>0</v>
      </c>
      <c r="G689" s="166"/>
      <c r="H689" s="13"/>
      <c r="I689" s="187">
        <f t="shared" si="194"/>
        <v>0</v>
      </c>
      <c r="J689" s="187">
        <f t="shared" si="195"/>
        <v>0</v>
      </c>
      <c r="K689" s="187">
        <f t="shared" si="196"/>
        <v>0</v>
      </c>
      <c r="L689" s="166"/>
      <c r="M689" s="13"/>
      <c r="N689" s="187">
        <f t="shared" si="197"/>
        <v>0</v>
      </c>
      <c r="O689" s="187">
        <f t="shared" si="198"/>
        <v>0</v>
      </c>
      <c r="P689" s="187">
        <f t="shared" si="199"/>
        <v>0</v>
      </c>
      <c r="Q689" s="166"/>
      <c r="R689" s="13"/>
      <c r="S689" s="187">
        <f t="shared" si="200"/>
        <v>0</v>
      </c>
      <c r="T689" s="187">
        <f t="shared" si="201"/>
        <v>0</v>
      </c>
      <c r="U689" s="166"/>
      <c r="V689" s="187">
        <f t="shared" si="187"/>
        <v>0</v>
      </c>
      <c r="W689" s="187">
        <f t="shared" si="188"/>
        <v>0</v>
      </c>
      <c r="X689" s="13">
        <f t="shared" si="189"/>
        <v>0</v>
      </c>
      <c r="Y689" s="13" t="s">
        <v>29</v>
      </c>
      <c r="Z689" s="13">
        <v>45</v>
      </c>
      <c r="AA689" s="241">
        <f t="shared" si="190"/>
        <v>0</v>
      </c>
    </row>
    <row r="690" spans="1:27">
      <c r="A690" s="12">
        <v>687</v>
      </c>
      <c r="B690" s="166"/>
      <c r="C690" s="13"/>
      <c r="D690" s="187">
        <f t="shared" si="191"/>
        <v>0</v>
      </c>
      <c r="E690" s="187">
        <f t="shared" si="192"/>
        <v>0</v>
      </c>
      <c r="F690" s="187">
        <f t="shared" si="193"/>
        <v>0</v>
      </c>
      <c r="G690" s="166"/>
      <c r="H690" s="13"/>
      <c r="I690" s="187">
        <f t="shared" si="194"/>
        <v>0</v>
      </c>
      <c r="J690" s="187">
        <f t="shared" si="195"/>
        <v>0</v>
      </c>
      <c r="K690" s="187">
        <f t="shared" si="196"/>
        <v>0</v>
      </c>
      <c r="L690" s="166"/>
      <c r="M690" s="13"/>
      <c r="N690" s="187">
        <f t="shared" si="197"/>
        <v>0</v>
      </c>
      <c r="O690" s="187">
        <f t="shared" si="198"/>
        <v>0</v>
      </c>
      <c r="P690" s="187">
        <f t="shared" si="199"/>
        <v>0</v>
      </c>
      <c r="Q690" s="166"/>
      <c r="R690" s="13"/>
      <c r="S690" s="187">
        <f t="shared" si="200"/>
        <v>0</v>
      </c>
      <c r="T690" s="187">
        <f t="shared" si="201"/>
        <v>0</v>
      </c>
      <c r="U690" s="166"/>
      <c r="V690" s="187">
        <f t="shared" si="187"/>
        <v>0</v>
      </c>
      <c r="W690" s="187">
        <f t="shared" si="188"/>
        <v>0</v>
      </c>
      <c r="X690" s="13">
        <f t="shared" si="189"/>
        <v>0</v>
      </c>
      <c r="Y690" s="13" t="s">
        <v>29</v>
      </c>
      <c r="Z690" s="13">
        <v>45</v>
      </c>
      <c r="AA690" s="241">
        <f t="shared" si="190"/>
        <v>0</v>
      </c>
    </row>
    <row r="691" spans="1:27">
      <c r="A691" s="12">
        <v>688</v>
      </c>
      <c r="B691" s="166"/>
      <c r="C691" s="13"/>
      <c r="D691" s="187">
        <f t="shared" si="191"/>
        <v>0</v>
      </c>
      <c r="E691" s="187">
        <f t="shared" si="192"/>
        <v>0</v>
      </c>
      <c r="F691" s="187">
        <f t="shared" si="193"/>
        <v>0</v>
      </c>
      <c r="G691" s="166"/>
      <c r="H691" s="13"/>
      <c r="I691" s="187">
        <f t="shared" si="194"/>
        <v>0</v>
      </c>
      <c r="J691" s="187">
        <f t="shared" si="195"/>
        <v>0</v>
      </c>
      <c r="K691" s="187">
        <f t="shared" si="196"/>
        <v>0</v>
      </c>
      <c r="L691" s="166"/>
      <c r="M691" s="13"/>
      <c r="N691" s="187">
        <f t="shared" si="197"/>
        <v>0</v>
      </c>
      <c r="O691" s="187">
        <f t="shared" si="198"/>
        <v>0</v>
      </c>
      <c r="P691" s="187">
        <f t="shared" si="199"/>
        <v>0</v>
      </c>
      <c r="Q691" s="166"/>
      <c r="R691" s="13"/>
      <c r="S691" s="187">
        <f t="shared" si="200"/>
        <v>0</v>
      </c>
      <c r="T691" s="187">
        <f t="shared" si="201"/>
        <v>0</v>
      </c>
      <c r="U691" s="166"/>
      <c r="V691" s="187">
        <f t="shared" si="187"/>
        <v>0</v>
      </c>
      <c r="W691" s="187">
        <f t="shared" si="188"/>
        <v>0</v>
      </c>
      <c r="X691" s="13">
        <f t="shared" si="189"/>
        <v>0</v>
      </c>
      <c r="Y691" s="13" t="s">
        <v>29</v>
      </c>
      <c r="Z691" s="13">
        <v>45</v>
      </c>
      <c r="AA691" s="241">
        <f t="shared" si="190"/>
        <v>0</v>
      </c>
    </row>
    <row r="692" spans="1:27">
      <c r="A692" s="12">
        <v>689</v>
      </c>
      <c r="B692" s="166"/>
      <c r="C692" s="13"/>
      <c r="D692" s="187">
        <f t="shared" si="191"/>
        <v>0</v>
      </c>
      <c r="E692" s="187">
        <f t="shared" si="192"/>
        <v>0</v>
      </c>
      <c r="F692" s="187">
        <f t="shared" si="193"/>
        <v>0</v>
      </c>
      <c r="G692" s="166"/>
      <c r="H692" s="13"/>
      <c r="I692" s="187">
        <f t="shared" si="194"/>
        <v>0</v>
      </c>
      <c r="J692" s="187">
        <f t="shared" si="195"/>
        <v>0</v>
      </c>
      <c r="K692" s="187">
        <f t="shared" si="196"/>
        <v>0</v>
      </c>
      <c r="L692" s="166"/>
      <c r="M692" s="13"/>
      <c r="N692" s="187">
        <f t="shared" si="197"/>
        <v>0</v>
      </c>
      <c r="O692" s="187">
        <f t="shared" si="198"/>
        <v>0</v>
      </c>
      <c r="P692" s="187">
        <f t="shared" si="199"/>
        <v>0</v>
      </c>
      <c r="Q692" s="166"/>
      <c r="R692" s="13"/>
      <c r="S692" s="187">
        <f t="shared" si="200"/>
        <v>0</v>
      </c>
      <c r="T692" s="187">
        <f t="shared" si="201"/>
        <v>0</v>
      </c>
      <c r="U692" s="166"/>
      <c r="V692" s="187">
        <f t="shared" si="187"/>
        <v>0</v>
      </c>
      <c r="W692" s="187">
        <f t="shared" si="188"/>
        <v>0</v>
      </c>
      <c r="X692" s="13">
        <f t="shared" si="189"/>
        <v>0</v>
      </c>
      <c r="Y692" s="13" t="s">
        <v>29</v>
      </c>
      <c r="Z692" s="13">
        <v>45</v>
      </c>
      <c r="AA692" s="241">
        <f t="shared" si="190"/>
        <v>0</v>
      </c>
    </row>
    <row r="693" spans="1:27">
      <c r="A693" s="12">
        <v>690</v>
      </c>
      <c r="B693" s="166"/>
      <c r="C693" s="13"/>
      <c r="D693" s="187">
        <f t="shared" si="191"/>
        <v>0</v>
      </c>
      <c r="E693" s="187">
        <f t="shared" si="192"/>
        <v>0</v>
      </c>
      <c r="F693" s="187">
        <f t="shared" si="193"/>
        <v>0</v>
      </c>
      <c r="G693" s="166"/>
      <c r="H693" s="13"/>
      <c r="I693" s="187">
        <f t="shared" si="194"/>
        <v>0</v>
      </c>
      <c r="J693" s="187">
        <f t="shared" si="195"/>
        <v>0</v>
      </c>
      <c r="K693" s="187">
        <f t="shared" si="196"/>
        <v>0</v>
      </c>
      <c r="L693" s="166"/>
      <c r="M693" s="13"/>
      <c r="N693" s="187">
        <f t="shared" si="197"/>
        <v>0</v>
      </c>
      <c r="O693" s="187">
        <f t="shared" si="198"/>
        <v>0</v>
      </c>
      <c r="P693" s="187">
        <f t="shared" si="199"/>
        <v>0</v>
      </c>
      <c r="Q693" s="166"/>
      <c r="R693" s="13"/>
      <c r="S693" s="187">
        <f t="shared" si="200"/>
        <v>0</v>
      </c>
      <c r="T693" s="187">
        <f t="shared" si="201"/>
        <v>0</v>
      </c>
      <c r="U693" s="166"/>
      <c r="V693" s="187">
        <f t="shared" si="187"/>
        <v>0</v>
      </c>
      <c r="W693" s="187">
        <f t="shared" si="188"/>
        <v>0</v>
      </c>
      <c r="X693" s="13">
        <f t="shared" si="189"/>
        <v>0</v>
      </c>
      <c r="Y693" s="13" t="s">
        <v>29</v>
      </c>
      <c r="Z693" s="13">
        <v>45</v>
      </c>
      <c r="AA693" s="241">
        <f t="shared" si="190"/>
        <v>0</v>
      </c>
    </row>
    <row r="694" spans="1:27">
      <c r="A694" s="12">
        <v>691</v>
      </c>
      <c r="B694" s="166"/>
      <c r="C694" s="13"/>
      <c r="D694" s="187">
        <f t="shared" si="191"/>
        <v>0</v>
      </c>
      <c r="E694" s="187">
        <f t="shared" si="192"/>
        <v>0</v>
      </c>
      <c r="F694" s="187">
        <f t="shared" si="193"/>
        <v>0</v>
      </c>
      <c r="G694" s="166"/>
      <c r="H694" s="13"/>
      <c r="I694" s="187">
        <f t="shared" si="194"/>
        <v>0</v>
      </c>
      <c r="J694" s="187">
        <f t="shared" si="195"/>
        <v>0</v>
      </c>
      <c r="K694" s="187">
        <f t="shared" si="196"/>
        <v>0</v>
      </c>
      <c r="L694" s="166"/>
      <c r="M694" s="13"/>
      <c r="N694" s="187">
        <f t="shared" si="197"/>
        <v>0</v>
      </c>
      <c r="O694" s="187">
        <f t="shared" si="198"/>
        <v>0</v>
      </c>
      <c r="P694" s="187">
        <f t="shared" si="199"/>
        <v>0</v>
      </c>
      <c r="Q694" s="166"/>
      <c r="R694" s="13"/>
      <c r="S694" s="187">
        <f t="shared" si="200"/>
        <v>0</v>
      </c>
      <c r="T694" s="187">
        <f t="shared" si="201"/>
        <v>0</v>
      </c>
      <c r="U694" s="166"/>
      <c r="V694" s="187">
        <f t="shared" si="187"/>
        <v>0</v>
      </c>
      <c r="W694" s="187">
        <f t="shared" si="188"/>
        <v>0</v>
      </c>
      <c r="X694" s="13">
        <f t="shared" si="189"/>
        <v>0</v>
      </c>
      <c r="Y694" s="13" t="s">
        <v>29</v>
      </c>
      <c r="Z694" s="13">
        <v>45</v>
      </c>
      <c r="AA694" s="241">
        <f t="shared" si="190"/>
        <v>0</v>
      </c>
    </row>
    <row r="695" spans="1:27">
      <c r="A695" s="12">
        <v>692</v>
      </c>
      <c r="B695" s="166"/>
      <c r="C695" s="13"/>
      <c r="D695" s="187">
        <f t="shared" si="191"/>
        <v>0</v>
      </c>
      <c r="E695" s="187">
        <f t="shared" si="192"/>
        <v>0</v>
      </c>
      <c r="F695" s="187">
        <f t="shared" si="193"/>
        <v>0</v>
      </c>
      <c r="G695" s="166"/>
      <c r="H695" s="13"/>
      <c r="I695" s="187">
        <f t="shared" si="194"/>
        <v>0</v>
      </c>
      <c r="J695" s="187">
        <f t="shared" si="195"/>
        <v>0</v>
      </c>
      <c r="K695" s="187">
        <f t="shared" si="196"/>
        <v>0</v>
      </c>
      <c r="L695" s="166"/>
      <c r="M695" s="13"/>
      <c r="N695" s="187">
        <f t="shared" si="197"/>
        <v>0</v>
      </c>
      <c r="O695" s="187">
        <f t="shared" si="198"/>
        <v>0</v>
      </c>
      <c r="P695" s="187">
        <f t="shared" si="199"/>
        <v>0</v>
      </c>
      <c r="Q695" s="166"/>
      <c r="R695" s="13"/>
      <c r="S695" s="187">
        <f t="shared" si="200"/>
        <v>0</v>
      </c>
      <c r="T695" s="187">
        <f t="shared" si="201"/>
        <v>0</v>
      </c>
      <c r="U695" s="166"/>
      <c r="V695" s="187">
        <f t="shared" si="187"/>
        <v>0</v>
      </c>
      <c r="W695" s="187">
        <f t="shared" si="188"/>
        <v>0</v>
      </c>
      <c r="X695" s="13">
        <f t="shared" si="189"/>
        <v>0</v>
      </c>
      <c r="Y695" s="13" t="s">
        <v>29</v>
      </c>
      <c r="Z695" s="13">
        <v>45</v>
      </c>
      <c r="AA695" s="241">
        <f t="shared" si="190"/>
        <v>0</v>
      </c>
    </row>
    <row r="696" spans="1:27">
      <c r="A696" s="12">
        <v>693</v>
      </c>
      <c r="B696" s="166"/>
      <c r="C696" s="13"/>
      <c r="D696" s="187">
        <f t="shared" si="191"/>
        <v>0</v>
      </c>
      <c r="E696" s="187">
        <f t="shared" si="192"/>
        <v>0</v>
      </c>
      <c r="F696" s="187">
        <f t="shared" si="193"/>
        <v>0</v>
      </c>
      <c r="G696" s="166"/>
      <c r="H696" s="13"/>
      <c r="I696" s="187">
        <f t="shared" si="194"/>
        <v>0</v>
      </c>
      <c r="J696" s="187">
        <f t="shared" si="195"/>
        <v>0</v>
      </c>
      <c r="K696" s="187">
        <f t="shared" si="196"/>
        <v>0</v>
      </c>
      <c r="L696" s="166"/>
      <c r="M696" s="13"/>
      <c r="N696" s="187">
        <f t="shared" si="197"/>
        <v>0</v>
      </c>
      <c r="O696" s="187">
        <f t="shared" si="198"/>
        <v>0</v>
      </c>
      <c r="P696" s="187">
        <f t="shared" si="199"/>
        <v>0</v>
      </c>
      <c r="Q696" s="166"/>
      <c r="R696" s="13"/>
      <c r="S696" s="187">
        <f t="shared" si="200"/>
        <v>0</v>
      </c>
      <c r="T696" s="187">
        <f t="shared" si="201"/>
        <v>0</v>
      </c>
      <c r="U696" s="166"/>
      <c r="V696" s="187">
        <f t="shared" si="187"/>
        <v>0</v>
      </c>
      <c r="W696" s="187">
        <f t="shared" si="188"/>
        <v>0</v>
      </c>
      <c r="X696" s="13">
        <f t="shared" si="189"/>
        <v>0</v>
      </c>
      <c r="Y696" s="13" t="s">
        <v>29</v>
      </c>
      <c r="Z696" s="13">
        <v>45</v>
      </c>
      <c r="AA696" s="241">
        <f t="shared" si="190"/>
        <v>0</v>
      </c>
    </row>
    <row r="697" spans="1:27">
      <c r="A697" s="12">
        <v>694</v>
      </c>
      <c r="B697" s="166"/>
      <c r="C697" s="13"/>
      <c r="D697" s="187">
        <f t="shared" si="191"/>
        <v>0</v>
      </c>
      <c r="E697" s="187">
        <f t="shared" si="192"/>
        <v>0</v>
      </c>
      <c r="F697" s="187">
        <f t="shared" si="193"/>
        <v>0</v>
      </c>
      <c r="G697" s="166"/>
      <c r="H697" s="13"/>
      <c r="I697" s="187">
        <f t="shared" si="194"/>
        <v>0</v>
      </c>
      <c r="J697" s="187">
        <f t="shared" si="195"/>
        <v>0</v>
      </c>
      <c r="K697" s="187">
        <f t="shared" si="196"/>
        <v>0</v>
      </c>
      <c r="L697" s="166"/>
      <c r="M697" s="13"/>
      <c r="N697" s="187">
        <f t="shared" si="197"/>
        <v>0</v>
      </c>
      <c r="O697" s="187">
        <f t="shared" si="198"/>
        <v>0</v>
      </c>
      <c r="P697" s="187">
        <f t="shared" si="199"/>
        <v>0</v>
      </c>
      <c r="Q697" s="166"/>
      <c r="R697" s="13"/>
      <c r="S697" s="187">
        <f t="shared" si="200"/>
        <v>0</v>
      </c>
      <c r="T697" s="187">
        <f t="shared" si="201"/>
        <v>0</v>
      </c>
      <c r="U697" s="166"/>
      <c r="V697" s="187">
        <f t="shared" si="187"/>
        <v>0</v>
      </c>
      <c r="W697" s="187">
        <f t="shared" si="188"/>
        <v>0</v>
      </c>
      <c r="X697" s="13">
        <f t="shared" si="189"/>
        <v>0</v>
      </c>
      <c r="Y697" s="13" t="s">
        <v>29</v>
      </c>
      <c r="Z697" s="13">
        <v>45</v>
      </c>
      <c r="AA697" s="241">
        <f t="shared" si="190"/>
        <v>0</v>
      </c>
    </row>
    <row r="698" spans="1:27">
      <c r="A698" s="12">
        <v>695</v>
      </c>
      <c r="B698" s="166"/>
      <c r="C698" s="13"/>
      <c r="D698" s="187">
        <f t="shared" si="191"/>
        <v>0</v>
      </c>
      <c r="E698" s="187">
        <f t="shared" si="192"/>
        <v>0</v>
      </c>
      <c r="F698" s="187">
        <f t="shared" si="193"/>
        <v>0</v>
      </c>
      <c r="G698" s="166"/>
      <c r="H698" s="13"/>
      <c r="I698" s="187">
        <f t="shared" si="194"/>
        <v>0</v>
      </c>
      <c r="J698" s="187">
        <f t="shared" si="195"/>
        <v>0</v>
      </c>
      <c r="K698" s="187">
        <f t="shared" si="196"/>
        <v>0</v>
      </c>
      <c r="L698" s="166"/>
      <c r="M698" s="13"/>
      <c r="N698" s="187">
        <f t="shared" si="197"/>
        <v>0</v>
      </c>
      <c r="O698" s="187">
        <f t="shared" si="198"/>
        <v>0</v>
      </c>
      <c r="P698" s="187">
        <f t="shared" si="199"/>
        <v>0</v>
      </c>
      <c r="Q698" s="166"/>
      <c r="R698" s="13"/>
      <c r="S698" s="187">
        <f t="shared" si="200"/>
        <v>0</v>
      </c>
      <c r="T698" s="187">
        <f t="shared" si="201"/>
        <v>0</v>
      </c>
      <c r="U698" s="166"/>
      <c r="V698" s="187">
        <f t="shared" si="187"/>
        <v>0</v>
      </c>
      <c r="W698" s="187">
        <f t="shared" si="188"/>
        <v>0</v>
      </c>
      <c r="X698" s="13">
        <f t="shared" si="189"/>
        <v>0</v>
      </c>
      <c r="Y698" s="13" t="s">
        <v>29</v>
      </c>
      <c r="Z698" s="13">
        <v>45</v>
      </c>
      <c r="AA698" s="241">
        <f t="shared" si="190"/>
        <v>0</v>
      </c>
    </row>
    <row r="699" spans="1:27">
      <c r="A699" s="12">
        <v>696</v>
      </c>
      <c r="B699" s="166"/>
      <c r="C699" s="13"/>
      <c r="D699" s="187">
        <f t="shared" si="191"/>
        <v>0</v>
      </c>
      <c r="E699" s="187">
        <f t="shared" si="192"/>
        <v>0</v>
      </c>
      <c r="F699" s="187">
        <f t="shared" si="193"/>
        <v>0</v>
      </c>
      <c r="G699" s="166"/>
      <c r="H699" s="13"/>
      <c r="I699" s="187">
        <f t="shared" si="194"/>
        <v>0</v>
      </c>
      <c r="J699" s="187">
        <f t="shared" si="195"/>
        <v>0</v>
      </c>
      <c r="K699" s="187">
        <f t="shared" si="196"/>
        <v>0</v>
      </c>
      <c r="L699" s="166"/>
      <c r="M699" s="13"/>
      <c r="N699" s="187">
        <f t="shared" si="197"/>
        <v>0</v>
      </c>
      <c r="O699" s="187">
        <f t="shared" si="198"/>
        <v>0</v>
      </c>
      <c r="P699" s="187">
        <f t="shared" si="199"/>
        <v>0</v>
      </c>
      <c r="Q699" s="166"/>
      <c r="R699" s="13"/>
      <c r="S699" s="187">
        <f t="shared" si="200"/>
        <v>0</v>
      </c>
      <c r="T699" s="187">
        <f t="shared" si="201"/>
        <v>0</v>
      </c>
      <c r="U699" s="166"/>
      <c r="V699" s="187">
        <f t="shared" si="187"/>
        <v>0</v>
      </c>
      <c r="W699" s="187">
        <f t="shared" si="188"/>
        <v>0</v>
      </c>
      <c r="X699" s="13">
        <f t="shared" si="189"/>
        <v>0</v>
      </c>
      <c r="Y699" s="13" t="s">
        <v>29</v>
      </c>
      <c r="Z699" s="13">
        <v>45</v>
      </c>
      <c r="AA699" s="241">
        <f t="shared" si="190"/>
        <v>0</v>
      </c>
    </row>
    <row r="700" spans="1:27">
      <c r="A700" s="12">
        <v>697</v>
      </c>
      <c r="B700" s="166"/>
      <c r="C700" s="13"/>
      <c r="D700" s="187">
        <f t="shared" si="191"/>
        <v>0</v>
      </c>
      <c r="E700" s="187">
        <f t="shared" si="192"/>
        <v>0</v>
      </c>
      <c r="F700" s="187">
        <f t="shared" si="193"/>
        <v>0</v>
      </c>
      <c r="G700" s="166"/>
      <c r="H700" s="13"/>
      <c r="I700" s="187">
        <f t="shared" si="194"/>
        <v>0</v>
      </c>
      <c r="J700" s="187">
        <f t="shared" si="195"/>
        <v>0</v>
      </c>
      <c r="K700" s="187">
        <f t="shared" si="196"/>
        <v>0</v>
      </c>
      <c r="L700" s="166"/>
      <c r="M700" s="13"/>
      <c r="N700" s="187">
        <f t="shared" si="197"/>
        <v>0</v>
      </c>
      <c r="O700" s="187">
        <f t="shared" si="198"/>
        <v>0</v>
      </c>
      <c r="P700" s="187">
        <f t="shared" si="199"/>
        <v>0</v>
      </c>
      <c r="Q700" s="166"/>
      <c r="R700" s="13"/>
      <c r="S700" s="187">
        <f t="shared" si="200"/>
        <v>0</v>
      </c>
      <c r="T700" s="187">
        <f t="shared" si="201"/>
        <v>0</v>
      </c>
      <c r="U700" s="166"/>
      <c r="V700" s="187">
        <f t="shared" si="187"/>
        <v>0</v>
      </c>
      <c r="W700" s="187">
        <f t="shared" si="188"/>
        <v>0</v>
      </c>
      <c r="X700" s="13">
        <f t="shared" si="189"/>
        <v>0</v>
      </c>
      <c r="Y700" s="13" t="s">
        <v>29</v>
      </c>
      <c r="Z700" s="13">
        <v>45</v>
      </c>
      <c r="AA700" s="241">
        <f t="shared" si="190"/>
        <v>0</v>
      </c>
    </row>
    <row r="701" spans="1:27">
      <c r="A701" s="12">
        <v>698</v>
      </c>
      <c r="B701" s="166"/>
      <c r="C701" s="13"/>
      <c r="D701" s="187">
        <f t="shared" si="191"/>
        <v>0</v>
      </c>
      <c r="E701" s="187">
        <f t="shared" si="192"/>
        <v>0</v>
      </c>
      <c r="F701" s="187">
        <f t="shared" si="193"/>
        <v>0</v>
      </c>
      <c r="G701" s="166"/>
      <c r="H701" s="13"/>
      <c r="I701" s="187">
        <f t="shared" si="194"/>
        <v>0</v>
      </c>
      <c r="J701" s="187">
        <f t="shared" si="195"/>
        <v>0</v>
      </c>
      <c r="K701" s="187">
        <f t="shared" si="196"/>
        <v>0</v>
      </c>
      <c r="L701" s="166"/>
      <c r="M701" s="13"/>
      <c r="N701" s="187">
        <f t="shared" si="197"/>
        <v>0</v>
      </c>
      <c r="O701" s="187">
        <f t="shared" si="198"/>
        <v>0</v>
      </c>
      <c r="P701" s="187">
        <f t="shared" si="199"/>
        <v>0</v>
      </c>
      <c r="Q701" s="166"/>
      <c r="R701" s="13"/>
      <c r="S701" s="187">
        <f t="shared" si="200"/>
        <v>0</v>
      </c>
      <c r="T701" s="187">
        <f t="shared" si="201"/>
        <v>0</v>
      </c>
      <c r="U701" s="166"/>
      <c r="V701" s="187">
        <f t="shared" si="187"/>
        <v>0</v>
      </c>
      <c r="W701" s="187">
        <f t="shared" si="188"/>
        <v>0</v>
      </c>
      <c r="X701" s="13">
        <f t="shared" si="189"/>
        <v>0</v>
      </c>
      <c r="Y701" s="13" t="s">
        <v>29</v>
      </c>
      <c r="Z701" s="13">
        <v>45</v>
      </c>
      <c r="AA701" s="241">
        <f t="shared" si="190"/>
        <v>0</v>
      </c>
    </row>
    <row r="702" spans="1:27">
      <c r="A702" s="12">
        <v>699</v>
      </c>
      <c r="B702" s="166"/>
      <c r="C702" s="13"/>
      <c r="D702" s="187">
        <f t="shared" si="191"/>
        <v>0</v>
      </c>
      <c r="E702" s="187">
        <f t="shared" si="192"/>
        <v>0</v>
      </c>
      <c r="F702" s="187">
        <f t="shared" si="193"/>
        <v>0</v>
      </c>
      <c r="G702" s="166"/>
      <c r="H702" s="13"/>
      <c r="I702" s="187">
        <f t="shared" si="194"/>
        <v>0</v>
      </c>
      <c r="J702" s="187">
        <f t="shared" si="195"/>
        <v>0</v>
      </c>
      <c r="K702" s="187">
        <f t="shared" si="196"/>
        <v>0</v>
      </c>
      <c r="L702" s="166"/>
      <c r="M702" s="13"/>
      <c r="N702" s="187">
        <f t="shared" si="197"/>
        <v>0</v>
      </c>
      <c r="O702" s="187">
        <f t="shared" si="198"/>
        <v>0</v>
      </c>
      <c r="P702" s="187">
        <f t="shared" si="199"/>
        <v>0</v>
      </c>
      <c r="Q702" s="166"/>
      <c r="R702" s="13"/>
      <c r="S702" s="187">
        <f t="shared" si="200"/>
        <v>0</v>
      </c>
      <c r="T702" s="187">
        <f t="shared" si="201"/>
        <v>0</v>
      </c>
      <c r="U702" s="166"/>
      <c r="V702" s="187">
        <f t="shared" si="187"/>
        <v>0</v>
      </c>
      <c r="W702" s="187">
        <f t="shared" si="188"/>
        <v>0</v>
      </c>
      <c r="X702" s="13">
        <f t="shared" si="189"/>
        <v>0</v>
      </c>
      <c r="Y702" s="13" t="s">
        <v>29</v>
      </c>
      <c r="Z702" s="13">
        <v>45</v>
      </c>
      <c r="AA702" s="241">
        <f t="shared" si="190"/>
        <v>0</v>
      </c>
    </row>
    <row r="703" spans="1:27">
      <c r="A703" s="12">
        <v>700</v>
      </c>
      <c r="B703" s="166"/>
      <c r="C703" s="13"/>
      <c r="D703" s="187">
        <f t="shared" si="191"/>
        <v>0</v>
      </c>
      <c r="E703" s="187">
        <f t="shared" si="192"/>
        <v>0</v>
      </c>
      <c r="F703" s="187">
        <f t="shared" si="193"/>
        <v>0</v>
      </c>
      <c r="G703" s="166"/>
      <c r="H703" s="13"/>
      <c r="I703" s="187">
        <f t="shared" si="194"/>
        <v>0</v>
      </c>
      <c r="J703" s="187">
        <f t="shared" si="195"/>
        <v>0</v>
      </c>
      <c r="K703" s="187">
        <f t="shared" si="196"/>
        <v>0</v>
      </c>
      <c r="L703" s="166"/>
      <c r="M703" s="13"/>
      <c r="N703" s="187">
        <f t="shared" si="197"/>
        <v>0</v>
      </c>
      <c r="O703" s="187">
        <f t="shared" si="198"/>
        <v>0</v>
      </c>
      <c r="P703" s="187">
        <f t="shared" si="199"/>
        <v>0</v>
      </c>
      <c r="Q703" s="166"/>
      <c r="R703" s="13"/>
      <c r="S703" s="187">
        <f t="shared" si="200"/>
        <v>0</v>
      </c>
      <c r="T703" s="187">
        <f t="shared" si="201"/>
        <v>0</v>
      </c>
      <c r="U703" s="166"/>
      <c r="V703" s="187">
        <f t="shared" si="187"/>
        <v>0</v>
      </c>
      <c r="W703" s="187">
        <f t="shared" si="188"/>
        <v>0</v>
      </c>
      <c r="X703" s="13">
        <f t="shared" si="189"/>
        <v>0</v>
      </c>
      <c r="Y703" s="13" t="s">
        <v>29</v>
      </c>
      <c r="Z703" s="13">
        <v>45</v>
      </c>
      <c r="AA703" s="241">
        <f t="shared" si="190"/>
        <v>0</v>
      </c>
    </row>
    <row r="704" spans="1:27">
      <c r="A704" s="12">
        <v>701</v>
      </c>
      <c r="B704" s="166"/>
      <c r="C704" s="13"/>
      <c r="D704" s="187">
        <f t="shared" si="191"/>
        <v>0</v>
      </c>
      <c r="E704" s="187">
        <f t="shared" si="192"/>
        <v>0</v>
      </c>
      <c r="F704" s="187">
        <f t="shared" si="193"/>
        <v>0</v>
      </c>
      <c r="G704" s="166"/>
      <c r="H704" s="13"/>
      <c r="I704" s="187">
        <f t="shared" si="194"/>
        <v>0</v>
      </c>
      <c r="J704" s="187">
        <f t="shared" si="195"/>
        <v>0</v>
      </c>
      <c r="K704" s="187">
        <f t="shared" si="196"/>
        <v>0</v>
      </c>
      <c r="L704" s="166"/>
      <c r="M704" s="13"/>
      <c r="N704" s="187">
        <f t="shared" si="197"/>
        <v>0</v>
      </c>
      <c r="O704" s="187">
        <f t="shared" si="198"/>
        <v>0</v>
      </c>
      <c r="P704" s="187">
        <f t="shared" si="199"/>
        <v>0</v>
      </c>
      <c r="Q704" s="166"/>
      <c r="R704" s="13"/>
      <c r="S704" s="187">
        <f t="shared" si="200"/>
        <v>0</v>
      </c>
      <c r="T704" s="187">
        <f t="shared" si="201"/>
        <v>0</v>
      </c>
      <c r="U704" s="166"/>
      <c r="V704" s="187">
        <f t="shared" si="187"/>
        <v>0</v>
      </c>
      <c r="W704" s="187">
        <f t="shared" si="188"/>
        <v>0</v>
      </c>
      <c r="X704" s="13">
        <f t="shared" si="189"/>
        <v>0</v>
      </c>
      <c r="Y704" s="13" t="s">
        <v>29</v>
      </c>
      <c r="Z704" s="13">
        <v>45</v>
      </c>
      <c r="AA704" s="241">
        <f t="shared" si="190"/>
        <v>0</v>
      </c>
    </row>
    <row r="705" spans="1:27">
      <c r="A705" s="12">
        <v>702</v>
      </c>
      <c r="B705" s="166"/>
      <c r="C705" s="13"/>
      <c r="D705" s="187">
        <f t="shared" si="191"/>
        <v>0</v>
      </c>
      <c r="E705" s="187">
        <f t="shared" si="192"/>
        <v>0</v>
      </c>
      <c r="F705" s="187">
        <f t="shared" si="193"/>
        <v>0</v>
      </c>
      <c r="G705" s="166"/>
      <c r="H705" s="13"/>
      <c r="I705" s="187">
        <f t="shared" si="194"/>
        <v>0</v>
      </c>
      <c r="J705" s="187">
        <f t="shared" si="195"/>
        <v>0</v>
      </c>
      <c r="K705" s="187">
        <f t="shared" si="196"/>
        <v>0</v>
      </c>
      <c r="L705" s="166"/>
      <c r="M705" s="13"/>
      <c r="N705" s="187">
        <f t="shared" si="197"/>
        <v>0</v>
      </c>
      <c r="O705" s="187">
        <f t="shared" si="198"/>
        <v>0</v>
      </c>
      <c r="P705" s="187">
        <f t="shared" si="199"/>
        <v>0</v>
      </c>
      <c r="Q705" s="166"/>
      <c r="R705" s="13"/>
      <c r="S705" s="187">
        <f t="shared" si="200"/>
        <v>0</v>
      </c>
      <c r="T705" s="187">
        <f t="shared" si="201"/>
        <v>0</v>
      </c>
      <c r="U705" s="166"/>
      <c r="V705" s="187">
        <f t="shared" si="187"/>
        <v>0</v>
      </c>
      <c r="W705" s="187">
        <f t="shared" si="188"/>
        <v>0</v>
      </c>
      <c r="X705" s="13">
        <f t="shared" si="189"/>
        <v>0</v>
      </c>
      <c r="Y705" s="13" t="s">
        <v>29</v>
      </c>
      <c r="Z705" s="13">
        <v>45</v>
      </c>
      <c r="AA705" s="241">
        <f t="shared" si="190"/>
        <v>0</v>
      </c>
    </row>
    <row r="706" spans="1:27">
      <c r="A706" s="12">
        <v>703</v>
      </c>
      <c r="B706" s="166"/>
      <c r="C706" s="13"/>
      <c r="D706" s="187">
        <f t="shared" si="191"/>
        <v>0</v>
      </c>
      <c r="E706" s="187">
        <f t="shared" si="192"/>
        <v>0</v>
      </c>
      <c r="F706" s="187">
        <f t="shared" si="193"/>
        <v>0</v>
      </c>
      <c r="G706" s="166"/>
      <c r="H706" s="13"/>
      <c r="I706" s="187">
        <f t="shared" si="194"/>
        <v>0</v>
      </c>
      <c r="J706" s="187">
        <f t="shared" si="195"/>
        <v>0</v>
      </c>
      <c r="K706" s="187">
        <f t="shared" si="196"/>
        <v>0</v>
      </c>
      <c r="L706" s="166"/>
      <c r="M706" s="13"/>
      <c r="N706" s="187">
        <f t="shared" si="197"/>
        <v>0</v>
      </c>
      <c r="O706" s="187">
        <f t="shared" si="198"/>
        <v>0</v>
      </c>
      <c r="P706" s="187">
        <f t="shared" si="199"/>
        <v>0</v>
      </c>
      <c r="Q706" s="166"/>
      <c r="R706" s="13"/>
      <c r="S706" s="187">
        <f t="shared" si="200"/>
        <v>0</v>
      </c>
      <c r="T706" s="187">
        <f t="shared" si="201"/>
        <v>0</v>
      </c>
      <c r="U706" s="166"/>
      <c r="V706" s="187">
        <f t="shared" si="187"/>
        <v>0</v>
      </c>
      <c r="W706" s="187">
        <f t="shared" si="188"/>
        <v>0</v>
      </c>
      <c r="X706" s="13">
        <f t="shared" si="189"/>
        <v>0</v>
      </c>
      <c r="Y706" s="13" t="s">
        <v>29</v>
      </c>
      <c r="Z706" s="13">
        <v>45</v>
      </c>
      <c r="AA706" s="241">
        <f t="shared" si="190"/>
        <v>0</v>
      </c>
    </row>
    <row r="707" spans="1:27">
      <c r="A707" s="12">
        <v>704</v>
      </c>
      <c r="B707" s="166"/>
      <c r="C707" s="13"/>
      <c r="D707" s="187">
        <f t="shared" si="191"/>
        <v>0</v>
      </c>
      <c r="E707" s="187">
        <f t="shared" si="192"/>
        <v>0</v>
      </c>
      <c r="F707" s="187">
        <f t="shared" si="193"/>
        <v>0</v>
      </c>
      <c r="G707" s="166"/>
      <c r="H707" s="13"/>
      <c r="I707" s="187">
        <f t="shared" si="194"/>
        <v>0</v>
      </c>
      <c r="J707" s="187">
        <f t="shared" si="195"/>
        <v>0</v>
      </c>
      <c r="K707" s="187">
        <f t="shared" si="196"/>
        <v>0</v>
      </c>
      <c r="L707" s="166"/>
      <c r="M707" s="13"/>
      <c r="N707" s="187">
        <f t="shared" si="197"/>
        <v>0</v>
      </c>
      <c r="O707" s="187">
        <f t="shared" si="198"/>
        <v>0</v>
      </c>
      <c r="P707" s="187">
        <f t="shared" si="199"/>
        <v>0</v>
      </c>
      <c r="Q707" s="166"/>
      <c r="R707" s="13"/>
      <c r="S707" s="187">
        <f t="shared" si="200"/>
        <v>0</v>
      </c>
      <c r="T707" s="187">
        <f t="shared" si="201"/>
        <v>0</v>
      </c>
      <c r="U707" s="166"/>
      <c r="V707" s="187">
        <f t="shared" si="187"/>
        <v>0</v>
      </c>
      <c r="W707" s="187">
        <f t="shared" si="188"/>
        <v>0</v>
      </c>
      <c r="X707" s="13">
        <f t="shared" si="189"/>
        <v>0</v>
      </c>
      <c r="Y707" s="13" t="s">
        <v>29</v>
      </c>
      <c r="Z707" s="13">
        <v>45</v>
      </c>
      <c r="AA707" s="241">
        <f t="shared" si="190"/>
        <v>0</v>
      </c>
    </row>
    <row r="708" spans="1:27">
      <c r="A708" s="12">
        <v>705</v>
      </c>
      <c r="B708" s="166"/>
      <c r="C708" s="13"/>
      <c r="D708" s="187">
        <f t="shared" si="191"/>
        <v>0</v>
      </c>
      <c r="E708" s="187">
        <f t="shared" si="192"/>
        <v>0</v>
      </c>
      <c r="F708" s="187">
        <f t="shared" si="193"/>
        <v>0</v>
      </c>
      <c r="G708" s="166"/>
      <c r="H708" s="13"/>
      <c r="I708" s="187">
        <f t="shared" si="194"/>
        <v>0</v>
      </c>
      <c r="J708" s="187">
        <f t="shared" si="195"/>
        <v>0</v>
      </c>
      <c r="K708" s="187">
        <f t="shared" si="196"/>
        <v>0</v>
      </c>
      <c r="L708" s="166"/>
      <c r="M708" s="13"/>
      <c r="N708" s="187">
        <f t="shared" si="197"/>
        <v>0</v>
      </c>
      <c r="O708" s="187">
        <f t="shared" si="198"/>
        <v>0</v>
      </c>
      <c r="P708" s="187">
        <f t="shared" si="199"/>
        <v>0</v>
      </c>
      <c r="Q708" s="166"/>
      <c r="R708" s="13"/>
      <c r="S708" s="187">
        <f t="shared" si="200"/>
        <v>0</v>
      </c>
      <c r="T708" s="187">
        <f t="shared" si="201"/>
        <v>0</v>
      </c>
      <c r="U708" s="166"/>
      <c r="V708" s="187">
        <f t="shared" ref="V708:V771" si="202">IF(U708="Oui",-35,)</f>
        <v>0</v>
      </c>
      <c r="W708" s="187">
        <f t="shared" si="188"/>
        <v>0</v>
      </c>
      <c r="X708" s="13">
        <f t="shared" si="189"/>
        <v>0</v>
      </c>
      <c r="Y708" s="13" t="s">
        <v>29</v>
      </c>
      <c r="Z708" s="13">
        <v>45</v>
      </c>
      <c r="AA708" s="241">
        <f t="shared" si="190"/>
        <v>0</v>
      </c>
    </row>
    <row r="709" spans="1:27">
      <c r="A709" s="12">
        <v>706</v>
      </c>
      <c r="B709" s="166"/>
      <c r="C709" s="13"/>
      <c r="D709" s="187">
        <f t="shared" si="191"/>
        <v>0</v>
      </c>
      <c r="E709" s="187">
        <f t="shared" si="192"/>
        <v>0</v>
      </c>
      <c r="F709" s="187">
        <f t="shared" si="193"/>
        <v>0</v>
      </c>
      <c r="G709" s="166"/>
      <c r="H709" s="13"/>
      <c r="I709" s="187">
        <f t="shared" si="194"/>
        <v>0</v>
      </c>
      <c r="J709" s="187">
        <f t="shared" si="195"/>
        <v>0</v>
      </c>
      <c r="K709" s="187">
        <f t="shared" si="196"/>
        <v>0</v>
      </c>
      <c r="L709" s="166"/>
      <c r="M709" s="13"/>
      <c r="N709" s="187">
        <f t="shared" si="197"/>
        <v>0</v>
      </c>
      <c r="O709" s="187">
        <f t="shared" si="198"/>
        <v>0</v>
      </c>
      <c r="P709" s="187">
        <f t="shared" si="199"/>
        <v>0</v>
      </c>
      <c r="Q709" s="166"/>
      <c r="R709" s="13"/>
      <c r="S709" s="187">
        <f t="shared" si="200"/>
        <v>0</v>
      </c>
      <c r="T709" s="187">
        <f t="shared" si="201"/>
        <v>0</v>
      </c>
      <c r="U709" s="166"/>
      <c r="V709" s="187">
        <f t="shared" si="202"/>
        <v>0</v>
      </c>
      <c r="W709" s="187">
        <f t="shared" si="188"/>
        <v>0</v>
      </c>
      <c r="X709" s="13">
        <f t="shared" si="189"/>
        <v>0</v>
      </c>
      <c r="Y709" s="13" t="s">
        <v>29</v>
      </c>
      <c r="Z709" s="13">
        <v>45</v>
      </c>
      <c r="AA709" s="241">
        <f t="shared" si="190"/>
        <v>0</v>
      </c>
    </row>
    <row r="710" spans="1:27">
      <c r="A710" s="12">
        <v>707</v>
      </c>
      <c r="B710" s="166"/>
      <c r="C710" s="13"/>
      <c r="D710" s="187">
        <f t="shared" si="191"/>
        <v>0</v>
      </c>
      <c r="E710" s="187">
        <f t="shared" si="192"/>
        <v>0</v>
      </c>
      <c r="F710" s="187">
        <f t="shared" si="193"/>
        <v>0</v>
      </c>
      <c r="G710" s="166"/>
      <c r="H710" s="13"/>
      <c r="I710" s="187">
        <f t="shared" si="194"/>
        <v>0</v>
      </c>
      <c r="J710" s="187">
        <f t="shared" si="195"/>
        <v>0</v>
      </c>
      <c r="K710" s="187">
        <f t="shared" si="196"/>
        <v>0</v>
      </c>
      <c r="L710" s="166"/>
      <c r="M710" s="13"/>
      <c r="N710" s="187">
        <f t="shared" si="197"/>
        <v>0</v>
      </c>
      <c r="O710" s="187">
        <f t="shared" si="198"/>
        <v>0</v>
      </c>
      <c r="P710" s="187">
        <f t="shared" si="199"/>
        <v>0</v>
      </c>
      <c r="Q710" s="166"/>
      <c r="R710" s="13"/>
      <c r="S710" s="187">
        <f t="shared" si="200"/>
        <v>0</v>
      </c>
      <c r="T710" s="187">
        <f t="shared" si="201"/>
        <v>0</v>
      </c>
      <c r="U710" s="166"/>
      <c r="V710" s="187">
        <f t="shared" si="202"/>
        <v>0</v>
      </c>
      <c r="W710" s="187">
        <f t="shared" si="188"/>
        <v>0</v>
      </c>
      <c r="X710" s="13">
        <f t="shared" si="189"/>
        <v>0</v>
      </c>
      <c r="Y710" s="13" t="s">
        <v>29</v>
      </c>
      <c r="Z710" s="13">
        <v>45</v>
      </c>
      <c r="AA710" s="241">
        <f t="shared" si="190"/>
        <v>0</v>
      </c>
    </row>
    <row r="711" spans="1:27">
      <c r="A711" s="12">
        <v>708</v>
      </c>
      <c r="B711" s="166"/>
      <c r="C711" s="13"/>
      <c r="D711" s="187">
        <f t="shared" si="191"/>
        <v>0</v>
      </c>
      <c r="E711" s="187">
        <f t="shared" si="192"/>
        <v>0</v>
      </c>
      <c r="F711" s="187">
        <f t="shared" si="193"/>
        <v>0</v>
      </c>
      <c r="G711" s="166"/>
      <c r="H711" s="13"/>
      <c r="I711" s="187">
        <f t="shared" si="194"/>
        <v>0</v>
      </c>
      <c r="J711" s="187">
        <f t="shared" si="195"/>
        <v>0</v>
      </c>
      <c r="K711" s="187">
        <f t="shared" si="196"/>
        <v>0</v>
      </c>
      <c r="L711" s="166"/>
      <c r="M711" s="13"/>
      <c r="N711" s="187">
        <f t="shared" si="197"/>
        <v>0</v>
      </c>
      <c r="O711" s="187">
        <f t="shared" si="198"/>
        <v>0</v>
      </c>
      <c r="P711" s="187">
        <f t="shared" si="199"/>
        <v>0</v>
      </c>
      <c r="Q711" s="166"/>
      <c r="R711" s="13"/>
      <c r="S711" s="187">
        <f t="shared" si="200"/>
        <v>0</v>
      </c>
      <c r="T711" s="187">
        <f t="shared" si="201"/>
        <v>0</v>
      </c>
      <c r="U711" s="166"/>
      <c r="V711" s="187">
        <f t="shared" si="202"/>
        <v>0</v>
      </c>
      <c r="W711" s="187">
        <f t="shared" si="188"/>
        <v>0</v>
      </c>
      <c r="X711" s="13">
        <f t="shared" si="189"/>
        <v>0</v>
      </c>
      <c r="Y711" s="13" t="s">
        <v>29</v>
      </c>
      <c r="Z711" s="13">
        <v>45</v>
      </c>
      <c r="AA711" s="241">
        <f t="shared" si="190"/>
        <v>0</v>
      </c>
    </row>
    <row r="712" spans="1:27">
      <c r="A712" s="12">
        <v>709</v>
      </c>
      <c r="B712" s="166"/>
      <c r="C712" s="13"/>
      <c r="D712" s="187">
        <f t="shared" si="191"/>
        <v>0</v>
      </c>
      <c r="E712" s="187">
        <f t="shared" si="192"/>
        <v>0</v>
      </c>
      <c r="F712" s="187">
        <f t="shared" si="193"/>
        <v>0</v>
      </c>
      <c r="G712" s="166"/>
      <c r="H712" s="13"/>
      <c r="I712" s="187">
        <f t="shared" si="194"/>
        <v>0</v>
      </c>
      <c r="J712" s="187">
        <f t="shared" si="195"/>
        <v>0</v>
      </c>
      <c r="K712" s="187">
        <f t="shared" si="196"/>
        <v>0</v>
      </c>
      <c r="L712" s="166"/>
      <c r="M712" s="13"/>
      <c r="N712" s="187">
        <f t="shared" si="197"/>
        <v>0</v>
      </c>
      <c r="O712" s="187">
        <f t="shared" si="198"/>
        <v>0</v>
      </c>
      <c r="P712" s="187">
        <f t="shared" si="199"/>
        <v>0</v>
      </c>
      <c r="Q712" s="166"/>
      <c r="R712" s="13"/>
      <c r="S712" s="187">
        <f t="shared" si="200"/>
        <v>0</v>
      </c>
      <c r="T712" s="187">
        <f t="shared" si="201"/>
        <v>0</v>
      </c>
      <c r="U712" s="166"/>
      <c r="V712" s="187">
        <f t="shared" si="202"/>
        <v>0</v>
      </c>
      <c r="W712" s="187">
        <f t="shared" si="188"/>
        <v>0</v>
      </c>
      <c r="X712" s="13">
        <f t="shared" si="189"/>
        <v>0</v>
      </c>
      <c r="Y712" s="13" t="s">
        <v>29</v>
      </c>
      <c r="Z712" s="13">
        <v>45</v>
      </c>
      <c r="AA712" s="241">
        <f t="shared" si="190"/>
        <v>0</v>
      </c>
    </row>
    <row r="713" spans="1:27">
      <c r="A713" s="12">
        <v>710</v>
      </c>
      <c r="B713" s="166"/>
      <c r="C713" s="13"/>
      <c r="D713" s="187">
        <f t="shared" si="191"/>
        <v>0</v>
      </c>
      <c r="E713" s="187">
        <f t="shared" si="192"/>
        <v>0</v>
      </c>
      <c r="F713" s="187">
        <f t="shared" si="193"/>
        <v>0</v>
      </c>
      <c r="G713" s="166"/>
      <c r="H713" s="13"/>
      <c r="I713" s="187">
        <f t="shared" si="194"/>
        <v>0</v>
      </c>
      <c r="J713" s="187">
        <f t="shared" si="195"/>
        <v>0</v>
      </c>
      <c r="K713" s="187">
        <f t="shared" si="196"/>
        <v>0</v>
      </c>
      <c r="L713" s="166"/>
      <c r="M713" s="13"/>
      <c r="N713" s="187">
        <f t="shared" si="197"/>
        <v>0</v>
      </c>
      <c r="O713" s="187">
        <f t="shared" si="198"/>
        <v>0</v>
      </c>
      <c r="P713" s="187">
        <f t="shared" si="199"/>
        <v>0</v>
      </c>
      <c r="Q713" s="166"/>
      <c r="R713" s="13"/>
      <c r="S713" s="187">
        <f t="shared" si="200"/>
        <v>0</v>
      </c>
      <c r="T713" s="187">
        <f t="shared" si="201"/>
        <v>0</v>
      </c>
      <c r="U713" s="166"/>
      <c r="V713" s="187">
        <f t="shared" si="202"/>
        <v>0</v>
      </c>
      <c r="W713" s="187">
        <f t="shared" si="188"/>
        <v>0</v>
      </c>
      <c r="X713" s="13">
        <f t="shared" si="189"/>
        <v>0</v>
      </c>
      <c r="Y713" s="13" t="s">
        <v>29</v>
      </c>
      <c r="Z713" s="13">
        <v>45</v>
      </c>
      <c r="AA713" s="241">
        <f t="shared" si="190"/>
        <v>0</v>
      </c>
    </row>
    <row r="714" spans="1:27">
      <c r="A714" s="12">
        <v>711</v>
      </c>
      <c r="B714" s="166"/>
      <c r="C714" s="13"/>
      <c r="D714" s="187">
        <f t="shared" si="191"/>
        <v>0</v>
      </c>
      <c r="E714" s="187">
        <f t="shared" si="192"/>
        <v>0</v>
      </c>
      <c r="F714" s="187">
        <f t="shared" si="193"/>
        <v>0</v>
      </c>
      <c r="G714" s="166"/>
      <c r="H714" s="13"/>
      <c r="I714" s="187">
        <f t="shared" si="194"/>
        <v>0</v>
      </c>
      <c r="J714" s="187">
        <f t="shared" si="195"/>
        <v>0</v>
      </c>
      <c r="K714" s="187">
        <f t="shared" si="196"/>
        <v>0</v>
      </c>
      <c r="L714" s="166"/>
      <c r="M714" s="13"/>
      <c r="N714" s="187">
        <f t="shared" si="197"/>
        <v>0</v>
      </c>
      <c r="O714" s="187">
        <f t="shared" si="198"/>
        <v>0</v>
      </c>
      <c r="P714" s="187">
        <f t="shared" si="199"/>
        <v>0</v>
      </c>
      <c r="Q714" s="166"/>
      <c r="R714" s="13"/>
      <c r="S714" s="187">
        <f t="shared" si="200"/>
        <v>0</v>
      </c>
      <c r="T714" s="187">
        <f t="shared" si="201"/>
        <v>0</v>
      </c>
      <c r="U714" s="166"/>
      <c r="V714" s="187">
        <f t="shared" si="202"/>
        <v>0</v>
      </c>
      <c r="W714" s="187">
        <f t="shared" si="188"/>
        <v>0</v>
      </c>
      <c r="X714" s="13">
        <f t="shared" si="189"/>
        <v>0</v>
      </c>
      <c r="Y714" s="13" t="s">
        <v>29</v>
      </c>
      <c r="Z714" s="13">
        <v>45</v>
      </c>
      <c r="AA714" s="241">
        <f t="shared" si="190"/>
        <v>0</v>
      </c>
    </row>
    <row r="715" spans="1:27">
      <c r="A715" s="12">
        <v>712</v>
      </c>
      <c r="B715" s="166"/>
      <c r="C715" s="13"/>
      <c r="D715" s="187">
        <f t="shared" si="191"/>
        <v>0</v>
      </c>
      <c r="E715" s="187">
        <f t="shared" si="192"/>
        <v>0</v>
      </c>
      <c r="F715" s="187">
        <f t="shared" si="193"/>
        <v>0</v>
      </c>
      <c r="G715" s="166"/>
      <c r="H715" s="13"/>
      <c r="I715" s="187">
        <f t="shared" si="194"/>
        <v>0</v>
      </c>
      <c r="J715" s="187">
        <f t="shared" si="195"/>
        <v>0</v>
      </c>
      <c r="K715" s="187">
        <f t="shared" si="196"/>
        <v>0</v>
      </c>
      <c r="L715" s="166"/>
      <c r="M715" s="13"/>
      <c r="N715" s="187">
        <f t="shared" si="197"/>
        <v>0</v>
      </c>
      <c r="O715" s="187">
        <f t="shared" si="198"/>
        <v>0</v>
      </c>
      <c r="P715" s="187">
        <f t="shared" si="199"/>
        <v>0</v>
      </c>
      <c r="Q715" s="166"/>
      <c r="R715" s="13"/>
      <c r="S715" s="187">
        <f t="shared" si="200"/>
        <v>0</v>
      </c>
      <c r="T715" s="187">
        <f t="shared" si="201"/>
        <v>0</v>
      </c>
      <c r="U715" s="166"/>
      <c r="V715" s="187">
        <f t="shared" si="202"/>
        <v>0</v>
      </c>
      <c r="W715" s="187">
        <f t="shared" si="188"/>
        <v>0</v>
      </c>
      <c r="X715" s="13">
        <f t="shared" si="189"/>
        <v>0</v>
      </c>
      <c r="Y715" s="13" t="s">
        <v>29</v>
      </c>
      <c r="Z715" s="13">
        <v>45</v>
      </c>
      <c r="AA715" s="241">
        <f t="shared" si="190"/>
        <v>0</v>
      </c>
    </row>
    <row r="716" spans="1:27">
      <c r="A716" s="12">
        <v>713</v>
      </c>
      <c r="B716" s="166"/>
      <c r="C716" s="13"/>
      <c r="D716" s="187">
        <f t="shared" si="191"/>
        <v>0</v>
      </c>
      <c r="E716" s="187">
        <f t="shared" si="192"/>
        <v>0</v>
      </c>
      <c r="F716" s="187">
        <f t="shared" si="193"/>
        <v>0</v>
      </c>
      <c r="G716" s="166"/>
      <c r="H716" s="13"/>
      <c r="I716" s="187">
        <f t="shared" si="194"/>
        <v>0</v>
      </c>
      <c r="J716" s="187">
        <f t="shared" si="195"/>
        <v>0</v>
      </c>
      <c r="K716" s="187">
        <f t="shared" si="196"/>
        <v>0</v>
      </c>
      <c r="L716" s="166"/>
      <c r="M716" s="13"/>
      <c r="N716" s="187">
        <f t="shared" si="197"/>
        <v>0</v>
      </c>
      <c r="O716" s="187">
        <f t="shared" si="198"/>
        <v>0</v>
      </c>
      <c r="P716" s="187">
        <f t="shared" si="199"/>
        <v>0</v>
      </c>
      <c r="Q716" s="166"/>
      <c r="R716" s="13"/>
      <c r="S716" s="187">
        <f t="shared" si="200"/>
        <v>0</v>
      </c>
      <c r="T716" s="187">
        <f t="shared" si="201"/>
        <v>0</v>
      </c>
      <c r="U716" s="166"/>
      <c r="V716" s="187">
        <f t="shared" si="202"/>
        <v>0</v>
      </c>
      <c r="W716" s="187">
        <f t="shared" si="188"/>
        <v>0</v>
      </c>
      <c r="X716" s="13">
        <f t="shared" si="189"/>
        <v>0</v>
      </c>
      <c r="Y716" s="13" t="s">
        <v>29</v>
      </c>
      <c r="Z716" s="13">
        <v>45</v>
      </c>
      <c r="AA716" s="241">
        <f t="shared" si="190"/>
        <v>0</v>
      </c>
    </row>
    <row r="717" spans="1:27">
      <c r="A717" s="12">
        <v>714</v>
      </c>
      <c r="B717" s="166"/>
      <c r="C717" s="13"/>
      <c r="D717" s="187">
        <f t="shared" si="191"/>
        <v>0</v>
      </c>
      <c r="E717" s="187">
        <f t="shared" si="192"/>
        <v>0</v>
      </c>
      <c r="F717" s="187">
        <f t="shared" si="193"/>
        <v>0</v>
      </c>
      <c r="G717" s="166"/>
      <c r="H717" s="13"/>
      <c r="I717" s="187">
        <f t="shared" si="194"/>
        <v>0</v>
      </c>
      <c r="J717" s="187">
        <f t="shared" si="195"/>
        <v>0</v>
      </c>
      <c r="K717" s="187">
        <f t="shared" si="196"/>
        <v>0</v>
      </c>
      <c r="L717" s="166"/>
      <c r="M717" s="13"/>
      <c r="N717" s="187">
        <f t="shared" si="197"/>
        <v>0</v>
      </c>
      <c r="O717" s="187">
        <f t="shared" si="198"/>
        <v>0</v>
      </c>
      <c r="P717" s="187">
        <f t="shared" si="199"/>
        <v>0</v>
      </c>
      <c r="Q717" s="166"/>
      <c r="R717" s="13"/>
      <c r="S717" s="187">
        <f t="shared" si="200"/>
        <v>0</v>
      </c>
      <c r="T717" s="187">
        <f t="shared" si="201"/>
        <v>0</v>
      </c>
      <c r="U717" s="166"/>
      <c r="V717" s="187">
        <f t="shared" si="202"/>
        <v>0</v>
      </c>
      <c r="W717" s="187">
        <f t="shared" si="188"/>
        <v>0</v>
      </c>
      <c r="X717" s="13">
        <f t="shared" si="189"/>
        <v>0</v>
      </c>
      <c r="Y717" s="13" t="s">
        <v>29</v>
      </c>
      <c r="Z717" s="13">
        <v>45</v>
      </c>
      <c r="AA717" s="241">
        <f t="shared" si="190"/>
        <v>0</v>
      </c>
    </row>
    <row r="718" spans="1:27">
      <c r="A718" s="12">
        <v>715</v>
      </c>
      <c r="B718" s="166"/>
      <c r="C718" s="13"/>
      <c r="D718" s="187">
        <f t="shared" si="191"/>
        <v>0</v>
      </c>
      <c r="E718" s="187">
        <f t="shared" si="192"/>
        <v>0</v>
      </c>
      <c r="F718" s="187">
        <f t="shared" si="193"/>
        <v>0</v>
      </c>
      <c r="G718" s="166"/>
      <c r="H718" s="13"/>
      <c r="I718" s="187">
        <f t="shared" si="194"/>
        <v>0</v>
      </c>
      <c r="J718" s="187">
        <f t="shared" si="195"/>
        <v>0</v>
      </c>
      <c r="K718" s="187">
        <f t="shared" si="196"/>
        <v>0</v>
      </c>
      <c r="L718" s="166"/>
      <c r="M718" s="13"/>
      <c r="N718" s="187">
        <f t="shared" si="197"/>
        <v>0</v>
      </c>
      <c r="O718" s="187">
        <f t="shared" si="198"/>
        <v>0</v>
      </c>
      <c r="P718" s="187">
        <f t="shared" si="199"/>
        <v>0</v>
      </c>
      <c r="Q718" s="166"/>
      <c r="R718" s="13"/>
      <c r="S718" s="187">
        <f t="shared" si="200"/>
        <v>0</v>
      </c>
      <c r="T718" s="187">
        <f t="shared" si="201"/>
        <v>0</v>
      </c>
      <c r="U718" s="166"/>
      <c r="V718" s="187">
        <f t="shared" si="202"/>
        <v>0</v>
      </c>
      <c r="W718" s="187">
        <f t="shared" si="188"/>
        <v>0</v>
      </c>
      <c r="X718" s="13">
        <f t="shared" si="189"/>
        <v>0</v>
      </c>
      <c r="Y718" s="13" t="s">
        <v>29</v>
      </c>
      <c r="Z718" s="13">
        <v>45</v>
      </c>
      <c r="AA718" s="241">
        <f t="shared" si="190"/>
        <v>0</v>
      </c>
    </row>
    <row r="719" spans="1:27">
      <c r="A719" s="12">
        <v>716</v>
      </c>
      <c r="B719" s="166"/>
      <c r="C719" s="13"/>
      <c r="D719" s="187">
        <f t="shared" si="191"/>
        <v>0</v>
      </c>
      <c r="E719" s="187">
        <f t="shared" si="192"/>
        <v>0</v>
      </c>
      <c r="F719" s="187">
        <f t="shared" si="193"/>
        <v>0</v>
      </c>
      <c r="G719" s="166"/>
      <c r="H719" s="13"/>
      <c r="I719" s="187">
        <f t="shared" si="194"/>
        <v>0</v>
      </c>
      <c r="J719" s="187">
        <f t="shared" si="195"/>
        <v>0</v>
      </c>
      <c r="K719" s="187">
        <f t="shared" si="196"/>
        <v>0</v>
      </c>
      <c r="L719" s="166"/>
      <c r="M719" s="13"/>
      <c r="N719" s="187">
        <f t="shared" si="197"/>
        <v>0</v>
      </c>
      <c r="O719" s="187">
        <f t="shared" si="198"/>
        <v>0</v>
      </c>
      <c r="P719" s="187">
        <f t="shared" si="199"/>
        <v>0</v>
      </c>
      <c r="Q719" s="166"/>
      <c r="R719" s="13"/>
      <c r="S719" s="187">
        <f t="shared" si="200"/>
        <v>0</v>
      </c>
      <c r="T719" s="187">
        <f t="shared" si="201"/>
        <v>0</v>
      </c>
      <c r="U719" s="166"/>
      <c r="V719" s="187">
        <f t="shared" si="202"/>
        <v>0</v>
      </c>
      <c r="W719" s="187">
        <f t="shared" ref="W719:W782" si="203">IF(U719="Non",10,)</f>
        <v>0</v>
      </c>
      <c r="X719" s="13">
        <f t="shared" ref="X719:X782" si="204">SUM(B719:W719)</f>
        <v>0</v>
      </c>
      <c r="Y719" s="13" t="s">
        <v>29</v>
      </c>
      <c r="Z719" s="13">
        <v>45</v>
      </c>
      <c r="AA719" s="241">
        <f t="shared" ref="AA719:AA782" si="205">X719/Z719</f>
        <v>0</v>
      </c>
    </row>
    <row r="720" spans="1:27">
      <c r="A720" s="12">
        <v>717</v>
      </c>
      <c r="B720" s="166"/>
      <c r="C720" s="13"/>
      <c r="D720" s="187">
        <f t="shared" si="191"/>
        <v>0</v>
      </c>
      <c r="E720" s="187">
        <f t="shared" si="192"/>
        <v>0</v>
      </c>
      <c r="F720" s="187">
        <f t="shared" si="193"/>
        <v>0</v>
      </c>
      <c r="G720" s="166"/>
      <c r="H720" s="13"/>
      <c r="I720" s="187">
        <f t="shared" si="194"/>
        <v>0</v>
      </c>
      <c r="J720" s="187">
        <f t="shared" si="195"/>
        <v>0</v>
      </c>
      <c r="K720" s="187">
        <f t="shared" si="196"/>
        <v>0</v>
      </c>
      <c r="L720" s="166"/>
      <c r="M720" s="13"/>
      <c r="N720" s="187">
        <f t="shared" si="197"/>
        <v>0</v>
      </c>
      <c r="O720" s="187">
        <f t="shared" si="198"/>
        <v>0</v>
      </c>
      <c r="P720" s="187">
        <f t="shared" si="199"/>
        <v>0</v>
      </c>
      <c r="Q720" s="166"/>
      <c r="R720" s="13"/>
      <c r="S720" s="187">
        <f t="shared" si="200"/>
        <v>0</v>
      </c>
      <c r="T720" s="187">
        <f t="shared" si="201"/>
        <v>0</v>
      </c>
      <c r="U720" s="166"/>
      <c r="V720" s="187">
        <f t="shared" si="202"/>
        <v>0</v>
      </c>
      <c r="W720" s="187">
        <f t="shared" si="203"/>
        <v>0</v>
      </c>
      <c r="X720" s="13">
        <f t="shared" si="204"/>
        <v>0</v>
      </c>
      <c r="Y720" s="13" t="s">
        <v>29</v>
      </c>
      <c r="Z720" s="13">
        <v>45</v>
      </c>
      <c r="AA720" s="241">
        <f t="shared" si="205"/>
        <v>0</v>
      </c>
    </row>
    <row r="721" spans="1:27">
      <c r="A721" s="12">
        <v>718</v>
      </c>
      <c r="B721" s="166"/>
      <c r="C721" s="13"/>
      <c r="D721" s="187">
        <f t="shared" si="191"/>
        <v>0</v>
      </c>
      <c r="E721" s="187">
        <f t="shared" si="192"/>
        <v>0</v>
      </c>
      <c r="F721" s="187">
        <f t="shared" si="193"/>
        <v>0</v>
      </c>
      <c r="G721" s="166"/>
      <c r="H721" s="13"/>
      <c r="I721" s="187">
        <f t="shared" si="194"/>
        <v>0</v>
      </c>
      <c r="J721" s="187">
        <f t="shared" si="195"/>
        <v>0</v>
      </c>
      <c r="K721" s="187">
        <f t="shared" si="196"/>
        <v>0</v>
      </c>
      <c r="L721" s="166"/>
      <c r="M721" s="13"/>
      <c r="N721" s="187">
        <f t="shared" si="197"/>
        <v>0</v>
      </c>
      <c r="O721" s="187">
        <f t="shared" si="198"/>
        <v>0</v>
      </c>
      <c r="P721" s="187">
        <f t="shared" si="199"/>
        <v>0</v>
      </c>
      <c r="Q721" s="166"/>
      <c r="R721" s="13"/>
      <c r="S721" s="187">
        <f t="shared" si="200"/>
        <v>0</v>
      </c>
      <c r="T721" s="187">
        <f t="shared" si="201"/>
        <v>0</v>
      </c>
      <c r="U721" s="166"/>
      <c r="V721" s="187">
        <f t="shared" si="202"/>
        <v>0</v>
      </c>
      <c r="W721" s="187">
        <f t="shared" si="203"/>
        <v>0</v>
      </c>
      <c r="X721" s="13">
        <f t="shared" si="204"/>
        <v>0</v>
      </c>
      <c r="Y721" s="13" t="s">
        <v>29</v>
      </c>
      <c r="Z721" s="13">
        <v>45</v>
      </c>
      <c r="AA721" s="241">
        <f t="shared" si="205"/>
        <v>0</v>
      </c>
    </row>
    <row r="722" spans="1:27">
      <c r="A722" s="12">
        <v>719</v>
      </c>
      <c r="B722" s="166"/>
      <c r="C722" s="13"/>
      <c r="D722" s="187">
        <f t="shared" si="191"/>
        <v>0</v>
      </c>
      <c r="E722" s="187">
        <f t="shared" si="192"/>
        <v>0</v>
      </c>
      <c r="F722" s="187">
        <f t="shared" si="193"/>
        <v>0</v>
      </c>
      <c r="G722" s="166"/>
      <c r="H722" s="13"/>
      <c r="I722" s="187">
        <f t="shared" si="194"/>
        <v>0</v>
      </c>
      <c r="J722" s="187">
        <f t="shared" si="195"/>
        <v>0</v>
      </c>
      <c r="K722" s="187">
        <f t="shared" si="196"/>
        <v>0</v>
      </c>
      <c r="L722" s="166"/>
      <c r="M722" s="13"/>
      <c r="N722" s="187">
        <f t="shared" si="197"/>
        <v>0</v>
      </c>
      <c r="O722" s="187">
        <f t="shared" si="198"/>
        <v>0</v>
      </c>
      <c r="P722" s="187">
        <f t="shared" si="199"/>
        <v>0</v>
      </c>
      <c r="Q722" s="166"/>
      <c r="R722" s="13"/>
      <c r="S722" s="187">
        <f t="shared" si="200"/>
        <v>0</v>
      </c>
      <c r="T722" s="187">
        <f t="shared" si="201"/>
        <v>0</v>
      </c>
      <c r="U722" s="166"/>
      <c r="V722" s="187">
        <f t="shared" si="202"/>
        <v>0</v>
      </c>
      <c r="W722" s="187">
        <f t="shared" si="203"/>
        <v>0</v>
      </c>
      <c r="X722" s="13">
        <f t="shared" si="204"/>
        <v>0</v>
      </c>
      <c r="Y722" s="13" t="s">
        <v>29</v>
      </c>
      <c r="Z722" s="13">
        <v>45</v>
      </c>
      <c r="AA722" s="241">
        <f t="shared" si="205"/>
        <v>0</v>
      </c>
    </row>
    <row r="723" spans="1:27">
      <c r="A723" s="12">
        <v>720</v>
      </c>
      <c r="B723" s="166"/>
      <c r="C723" s="13"/>
      <c r="D723" s="187">
        <f t="shared" ref="D723:D786" si="206">IF(B723="Bien",10,)</f>
        <v>0</v>
      </c>
      <c r="E723" s="187">
        <f t="shared" ref="E723:E786" si="207">IF(B723="Moyen",5,)</f>
        <v>0</v>
      </c>
      <c r="F723" s="187">
        <f t="shared" ref="F723:F786" si="208">IF(B723="Mauvais",-35,)</f>
        <v>0</v>
      </c>
      <c r="G723" s="166"/>
      <c r="H723" s="13"/>
      <c r="I723" s="187">
        <f t="shared" ref="I723:I786" si="209">IF(G723="Non",10,)</f>
        <v>0</v>
      </c>
      <c r="J723" s="187">
        <f t="shared" ref="J723:J786" si="210">IF(G723="Un peu",5,)</f>
        <v>0</v>
      </c>
      <c r="K723" s="187">
        <f t="shared" ref="K723:K786" si="211">IF(G723="Beaucoup",-35,)</f>
        <v>0</v>
      </c>
      <c r="L723" s="166"/>
      <c r="M723" s="13"/>
      <c r="N723" s="187">
        <f t="shared" ref="N723:N786" si="212">IF(L723="Bien",5,)</f>
        <v>0</v>
      </c>
      <c r="O723" s="187">
        <f t="shared" ref="O723:O786" si="213">IF(L723="Moyen",0,)</f>
        <v>0</v>
      </c>
      <c r="P723" s="187">
        <f t="shared" ref="P723:P786" si="214">IF(L723="Mauvais",-35,)</f>
        <v>0</v>
      </c>
      <c r="Q723" s="166"/>
      <c r="R723" s="13"/>
      <c r="S723" s="187">
        <f t="shared" ref="S723:S786" si="215">IF(Q723="Oui",-35,)</f>
        <v>0</v>
      </c>
      <c r="T723" s="187">
        <f t="shared" ref="T723:T786" si="216">IF(Q723="Non",10,)</f>
        <v>0</v>
      </c>
      <c r="U723" s="166"/>
      <c r="V723" s="187">
        <f t="shared" si="202"/>
        <v>0</v>
      </c>
      <c r="W723" s="187">
        <f t="shared" si="203"/>
        <v>0</v>
      </c>
      <c r="X723" s="13">
        <f t="shared" si="204"/>
        <v>0</v>
      </c>
      <c r="Y723" s="13" t="s">
        <v>29</v>
      </c>
      <c r="Z723" s="13">
        <v>45</v>
      </c>
      <c r="AA723" s="241">
        <f t="shared" si="205"/>
        <v>0</v>
      </c>
    </row>
    <row r="724" spans="1:27">
      <c r="A724" s="12">
        <v>721</v>
      </c>
      <c r="B724" s="166"/>
      <c r="C724" s="13"/>
      <c r="D724" s="187">
        <f t="shared" si="206"/>
        <v>0</v>
      </c>
      <c r="E724" s="187">
        <f t="shared" si="207"/>
        <v>0</v>
      </c>
      <c r="F724" s="187">
        <f t="shared" si="208"/>
        <v>0</v>
      </c>
      <c r="G724" s="166"/>
      <c r="H724" s="13"/>
      <c r="I724" s="187">
        <f t="shared" si="209"/>
        <v>0</v>
      </c>
      <c r="J724" s="187">
        <f t="shared" si="210"/>
        <v>0</v>
      </c>
      <c r="K724" s="187">
        <f t="shared" si="211"/>
        <v>0</v>
      </c>
      <c r="L724" s="166"/>
      <c r="M724" s="13"/>
      <c r="N724" s="187">
        <f t="shared" si="212"/>
        <v>0</v>
      </c>
      <c r="O724" s="187">
        <f t="shared" si="213"/>
        <v>0</v>
      </c>
      <c r="P724" s="187">
        <f t="shared" si="214"/>
        <v>0</v>
      </c>
      <c r="Q724" s="166"/>
      <c r="R724" s="13"/>
      <c r="S724" s="187">
        <f t="shared" si="215"/>
        <v>0</v>
      </c>
      <c r="T724" s="187">
        <f t="shared" si="216"/>
        <v>0</v>
      </c>
      <c r="U724" s="166"/>
      <c r="V724" s="187">
        <f t="shared" si="202"/>
        <v>0</v>
      </c>
      <c r="W724" s="187">
        <f t="shared" si="203"/>
        <v>0</v>
      </c>
      <c r="X724" s="13">
        <f t="shared" si="204"/>
        <v>0</v>
      </c>
      <c r="Y724" s="13" t="s">
        <v>29</v>
      </c>
      <c r="Z724" s="13">
        <v>45</v>
      </c>
      <c r="AA724" s="241">
        <f t="shared" si="205"/>
        <v>0</v>
      </c>
    </row>
    <row r="725" spans="1:27">
      <c r="A725" s="12">
        <v>722</v>
      </c>
      <c r="B725" s="166"/>
      <c r="C725" s="13"/>
      <c r="D725" s="187">
        <f t="shared" si="206"/>
        <v>0</v>
      </c>
      <c r="E725" s="187">
        <f t="shared" si="207"/>
        <v>0</v>
      </c>
      <c r="F725" s="187">
        <f t="shared" si="208"/>
        <v>0</v>
      </c>
      <c r="G725" s="166"/>
      <c r="H725" s="13"/>
      <c r="I725" s="187">
        <f t="shared" si="209"/>
        <v>0</v>
      </c>
      <c r="J725" s="187">
        <f t="shared" si="210"/>
        <v>0</v>
      </c>
      <c r="K725" s="187">
        <f t="shared" si="211"/>
        <v>0</v>
      </c>
      <c r="L725" s="166"/>
      <c r="M725" s="13"/>
      <c r="N725" s="187">
        <f t="shared" si="212"/>
        <v>0</v>
      </c>
      <c r="O725" s="187">
        <f t="shared" si="213"/>
        <v>0</v>
      </c>
      <c r="P725" s="187">
        <f t="shared" si="214"/>
        <v>0</v>
      </c>
      <c r="Q725" s="166"/>
      <c r="R725" s="13"/>
      <c r="S725" s="187">
        <f t="shared" si="215"/>
        <v>0</v>
      </c>
      <c r="T725" s="187">
        <f t="shared" si="216"/>
        <v>0</v>
      </c>
      <c r="U725" s="166"/>
      <c r="V725" s="187">
        <f t="shared" si="202"/>
        <v>0</v>
      </c>
      <c r="W725" s="187">
        <f t="shared" si="203"/>
        <v>0</v>
      </c>
      <c r="X725" s="13">
        <f t="shared" si="204"/>
        <v>0</v>
      </c>
      <c r="Y725" s="13" t="s">
        <v>29</v>
      </c>
      <c r="Z725" s="13">
        <v>45</v>
      </c>
      <c r="AA725" s="241">
        <f t="shared" si="205"/>
        <v>0</v>
      </c>
    </row>
    <row r="726" spans="1:27">
      <c r="A726" s="12">
        <v>723</v>
      </c>
      <c r="B726" s="166"/>
      <c r="C726" s="13"/>
      <c r="D726" s="187">
        <f t="shared" si="206"/>
        <v>0</v>
      </c>
      <c r="E726" s="187">
        <f t="shared" si="207"/>
        <v>0</v>
      </c>
      <c r="F726" s="187">
        <f t="shared" si="208"/>
        <v>0</v>
      </c>
      <c r="G726" s="166"/>
      <c r="H726" s="13"/>
      <c r="I726" s="187">
        <f t="shared" si="209"/>
        <v>0</v>
      </c>
      <c r="J726" s="187">
        <f t="shared" si="210"/>
        <v>0</v>
      </c>
      <c r="K726" s="187">
        <f t="shared" si="211"/>
        <v>0</v>
      </c>
      <c r="L726" s="166"/>
      <c r="M726" s="13"/>
      <c r="N726" s="187">
        <f t="shared" si="212"/>
        <v>0</v>
      </c>
      <c r="O726" s="187">
        <f t="shared" si="213"/>
        <v>0</v>
      </c>
      <c r="P726" s="187">
        <f t="shared" si="214"/>
        <v>0</v>
      </c>
      <c r="Q726" s="166"/>
      <c r="R726" s="13"/>
      <c r="S726" s="187">
        <f t="shared" si="215"/>
        <v>0</v>
      </c>
      <c r="T726" s="187">
        <f t="shared" si="216"/>
        <v>0</v>
      </c>
      <c r="U726" s="166"/>
      <c r="V726" s="187">
        <f t="shared" si="202"/>
        <v>0</v>
      </c>
      <c r="W726" s="187">
        <f t="shared" si="203"/>
        <v>0</v>
      </c>
      <c r="X726" s="13">
        <f t="shared" si="204"/>
        <v>0</v>
      </c>
      <c r="Y726" s="13" t="s">
        <v>29</v>
      </c>
      <c r="Z726" s="13">
        <v>45</v>
      </c>
      <c r="AA726" s="241">
        <f t="shared" si="205"/>
        <v>0</v>
      </c>
    </row>
    <row r="727" spans="1:27">
      <c r="A727" s="12">
        <v>724</v>
      </c>
      <c r="B727" s="166"/>
      <c r="C727" s="13"/>
      <c r="D727" s="187">
        <f t="shared" si="206"/>
        <v>0</v>
      </c>
      <c r="E727" s="187">
        <f t="shared" si="207"/>
        <v>0</v>
      </c>
      <c r="F727" s="187">
        <f t="shared" si="208"/>
        <v>0</v>
      </c>
      <c r="G727" s="166"/>
      <c r="H727" s="13"/>
      <c r="I727" s="187">
        <f t="shared" si="209"/>
        <v>0</v>
      </c>
      <c r="J727" s="187">
        <f t="shared" si="210"/>
        <v>0</v>
      </c>
      <c r="K727" s="187">
        <f t="shared" si="211"/>
        <v>0</v>
      </c>
      <c r="L727" s="166"/>
      <c r="M727" s="13"/>
      <c r="N727" s="187">
        <f t="shared" si="212"/>
        <v>0</v>
      </c>
      <c r="O727" s="187">
        <f t="shared" si="213"/>
        <v>0</v>
      </c>
      <c r="P727" s="187">
        <f t="shared" si="214"/>
        <v>0</v>
      </c>
      <c r="Q727" s="166"/>
      <c r="R727" s="13"/>
      <c r="S727" s="187">
        <f t="shared" si="215"/>
        <v>0</v>
      </c>
      <c r="T727" s="187">
        <f t="shared" si="216"/>
        <v>0</v>
      </c>
      <c r="U727" s="166"/>
      <c r="V727" s="187">
        <f t="shared" si="202"/>
        <v>0</v>
      </c>
      <c r="W727" s="187">
        <f t="shared" si="203"/>
        <v>0</v>
      </c>
      <c r="X727" s="13">
        <f t="shared" si="204"/>
        <v>0</v>
      </c>
      <c r="Y727" s="13" t="s">
        <v>29</v>
      </c>
      <c r="Z727" s="13">
        <v>45</v>
      </c>
      <c r="AA727" s="241">
        <f t="shared" si="205"/>
        <v>0</v>
      </c>
    </row>
    <row r="728" spans="1:27">
      <c r="A728" s="12">
        <v>725</v>
      </c>
      <c r="B728" s="166"/>
      <c r="C728" s="13"/>
      <c r="D728" s="187">
        <f t="shared" si="206"/>
        <v>0</v>
      </c>
      <c r="E728" s="187">
        <f t="shared" si="207"/>
        <v>0</v>
      </c>
      <c r="F728" s="187">
        <f t="shared" si="208"/>
        <v>0</v>
      </c>
      <c r="G728" s="166"/>
      <c r="H728" s="13"/>
      <c r="I728" s="187">
        <f t="shared" si="209"/>
        <v>0</v>
      </c>
      <c r="J728" s="187">
        <f t="shared" si="210"/>
        <v>0</v>
      </c>
      <c r="K728" s="187">
        <f t="shared" si="211"/>
        <v>0</v>
      </c>
      <c r="L728" s="166"/>
      <c r="M728" s="13"/>
      <c r="N728" s="187">
        <f t="shared" si="212"/>
        <v>0</v>
      </c>
      <c r="O728" s="187">
        <f t="shared" si="213"/>
        <v>0</v>
      </c>
      <c r="P728" s="187">
        <f t="shared" si="214"/>
        <v>0</v>
      </c>
      <c r="Q728" s="166"/>
      <c r="R728" s="13"/>
      <c r="S728" s="187">
        <f t="shared" si="215"/>
        <v>0</v>
      </c>
      <c r="T728" s="187">
        <f t="shared" si="216"/>
        <v>0</v>
      </c>
      <c r="U728" s="166"/>
      <c r="V728" s="187">
        <f t="shared" si="202"/>
        <v>0</v>
      </c>
      <c r="W728" s="187">
        <f t="shared" si="203"/>
        <v>0</v>
      </c>
      <c r="X728" s="13">
        <f t="shared" si="204"/>
        <v>0</v>
      </c>
      <c r="Y728" s="13" t="s">
        <v>29</v>
      </c>
      <c r="Z728" s="13">
        <v>45</v>
      </c>
      <c r="AA728" s="241">
        <f t="shared" si="205"/>
        <v>0</v>
      </c>
    </row>
    <row r="729" spans="1:27">
      <c r="A729" s="12">
        <v>726</v>
      </c>
      <c r="B729" s="166"/>
      <c r="C729" s="13"/>
      <c r="D729" s="187">
        <f t="shared" si="206"/>
        <v>0</v>
      </c>
      <c r="E729" s="187">
        <f t="shared" si="207"/>
        <v>0</v>
      </c>
      <c r="F729" s="187">
        <f t="shared" si="208"/>
        <v>0</v>
      </c>
      <c r="G729" s="166"/>
      <c r="H729" s="13"/>
      <c r="I729" s="187">
        <f t="shared" si="209"/>
        <v>0</v>
      </c>
      <c r="J729" s="187">
        <f t="shared" si="210"/>
        <v>0</v>
      </c>
      <c r="K729" s="187">
        <f t="shared" si="211"/>
        <v>0</v>
      </c>
      <c r="L729" s="166"/>
      <c r="M729" s="13"/>
      <c r="N729" s="187">
        <f t="shared" si="212"/>
        <v>0</v>
      </c>
      <c r="O729" s="187">
        <f t="shared" si="213"/>
        <v>0</v>
      </c>
      <c r="P729" s="187">
        <f t="shared" si="214"/>
        <v>0</v>
      </c>
      <c r="Q729" s="166"/>
      <c r="R729" s="13"/>
      <c r="S729" s="187">
        <f t="shared" si="215"/>
        <v>0</v>
      </c>
      <c r="T729" s="187">
        <f t="shared" si="216"/>
        <v>0</v>
      </c>
      <c r="U729" s="166"/>
      <c r="V729" s="187">
        <f t="shared" si="202"/>
        <v>0</v>
      </c>
      <c r="W729" s="187">
        <f t="shared" si="203"/>
        <v>0</v>
      </c>
      <c r="X729" s="13">
        <f t="shared" si="204"/>
        <v>0</v>
      </c>
      <c r="Y729" s="13" t="s">
        <v>29</v>
      </c>
      <c r="Z729" s="13">
        <v>45</v>
      </c>
      <c r="AA729" s="241">
        <f t="shared" si="205"/>
        <v>0</v>
      </c>
    </row>
    <row r="730" spans="1:27">
      <c r="A730" s="12">
        <v>727</v>
      </c>
      <c r="B730" s="166"/>
      <c r="C730" s="13"/>
      <c r="D730" s="187">
        <f t="shared" si="206"/>
        <v>0</v>
      </c>
      <c r="E730" s="187">
        <f t="shared" si="207"/>
        <v>0</v>
      </c>
      <c r="F730" s="187">
        <f t="shared" si="208"/>
        <v>0</v>
      </c>
      <c r="G730" s="166"/>
      <c r="H730" s="13"/>
      <c r="I730" s="187">
        <f t="shared" si="209"/>
        <v>0</v>
      </c>
      <c r="J730" s="187">
        <f t="shared" si="210"/>
        <v>0</v>
      </c>
      <c r="K730" s="187">
        <f t="shared" si="211"/>
        <v>0</v>
      </c>
      <c r="L730" s="166"/>
      <c r="M730" s="13"/>
      <c r="N730" s="187">
        <f t="shared" si="212"/>
        <v>0</v>
      </c>
      <c r="O730" s="187">
        <f t="shared" si="213"/>
        <v>0</v>
      </c>
      <c r="P730" s="187">
        <f t="shared" si="214"/>
        <v>0</v>
      </c>
      <c r="Q730" s="166"/>
      <c r="R730" s="13"/>
      <c r="S730" s="187">
        <f t="shared" si="215"/>
        <v>0</v>
      </c>
      <c r="T730" s="187">
        <f t="shared" si="216"/>
        <v>0</v>
      </c>
      <c r="U730" s="166"/>
      <c r="V730" s="187">
        <f t="shared" si="202"/>
        <v>0</v>
      </c>
      <c r="W730" s="187">
        <f t="shared" si="203"/>
        <v>0</v>
      </c>
      <c r="X730" s="13">
        <f t="shared" si="204"/>
        <v>0</v>
      </c>
      <c r="Y730" s="13" t="s">
        <v>29</v>
      </c>
      <c r="Z730" s="13">
        <v>45</v>
      </c>
      <c r="AA730" s="241">
        <f t="shared" si="205"/>
        <v>0</v>
      </c>
    </row>
    <row r="731" spans="1:27">
      <c r="A731" s="12">
        <v>728</v>
      </c>
      <c r="B731" s="166"/>
      <c r="C731" s="13"/>
      <c r="D731" s="187">
        <f t="shared" si="206"/>
        <v>0</v>
      </c>
      <c r="E731" s="187">
        <f t="shared" si="207"/>
        <v>0</v>
      </c>
      <c r="F731" s="187">
        <f t="shared" si="208"/>
        <v>0</v>
      </c>
      <c r="G731" s="166"/>
      <c r="H731" s="13"/>
      <c r="I731" s="187">
        <f t="shared" si="209"/>
        <v>0</v>
      </c>
      <c r="J731" s="187">
        <f t="shared" si="210"/>
        <v>0</v>
      </c>
      <c r="K731" s="187">
        <f t="shared" si="211"/>
        <v>0</v>
      </c>
      <c r="L731" s="166"/>
      <c r="M731" s="13"/>
      <c r="N731" s="187">
        <f t="shared" si="212"/>
        <v>0</v>
      </c>
      <c r="O731" s="187">
        <f t="shared" si="213"/>
        <v>0</v>
      </c>
      <c r="P731" s="187">
        <f t="shared" si="214"/>
        <v>0</v>
      </c>
      <c r="Q731" s="166"/>
      <c r="R731" s="13"/>
      <c r="S731" s="187">
        <f t="shared" si="215"/>
        <v>0</v>
      </c>
      <c r="T731" s="187">
        <f t="shared" si="216"/>
        <v>0</v>
      </c>
      <c r="U731" s="166"/>
      <c r="V731" s="187">
        <f t="shared" si="202"/>
        <v>0</v>
      </c>
      <c r="W731" s="187">
        <f t="shared" si="203"/>
        <v>0</v>
      </c>
      <c r="X731" s="13">
        <f t="shared" si="204"/>
        <v>0</v>
      </c>
      <c r="Y731" s="13" t="s">
        <v>29</v>
      </c>
      <c r="Z731" s="13">
        <v>45</v>
      </c>
      <c r="AA731" s="241">
        <f t="shared" si="205"/>
        <v>0</v>
      </c>
    </row>
    <row r="732" spans="1:27">
      <c r="A732" s="12">
        <v>729</v>
      </c>
      <c r="B732" s="166"/>
      <c r="C732" s="13"/>
      <c r="D732" s="187">
        <f t="shared" si="206"/>
        <v>0</v>
      </c>
      <c r="E732" s="187">
        <f t="shared" si="207"/>
        <v>0</v>
      </c>
      <c r="F732" s="187">
        <f t="shared" si="208"/>
        <v>0</v>
      </c>
      <c r="G732" s="166"/>
      <c r="H732" s="13"/>
      <c r="I732" s="187">
        <f t="shared" si="209"/>
        <v>0</v>
      </c>
      <c r="J732" s="187">
        <f t="shared" si="210"/>
        <v>0</v>
      </c>
      <c r="K732" s="187">
        <f t="shared" si="211"/>
        <v>0</v>
      </c>
      <c r="L732" s="166"/>
      <c r="M732" s="13"/>
      <c r="N732" s="187">
        <f t="shared" si="212"/>
        <v>0</v>
      </c>
      <c r="O732" s="187">
        <f t="shared" si="213"/>
        <v>0</v>
      </c>
      <c r="P732" s="187">
        <f t="shared" si="214"/>
        <v>0</v>
      </c>
      <c r="Q732" s="166"/>
      <c r="R732" s="13"/>
      <c r="S732" s="187">
        <f t="shared" si="215"/>
        <v>0</v>
      </c>
      <c r="T732" s="187">
        <f t="shared" si="216"/>
        <v>0</v>
      </c>
      <c r="U732" s="166"/>
      <c r="V732" s="187">
        <f t="shared" si="202"/>
        <v>0</v>
      </c>
      <c r="W732" s="187">
        <f t="shared" si="203"/>
        <v>0</v>
      </c>
      <c r="X732" s="13">
        <f t="shared" si="204"/>
        <v>0</v>
      </c>
      <c r="Y732" s="13" t="s">
        <v>29</v>
      </c>
      <c r="Z732" s="13">
        <v>45</v>
      </c>
      <c r="AA732" s="241">
        <f t="shared" si="205"/>
        <v>0</v>
      </c>
    </row>
    <row r="733" spans="1:27">
      <c r="A733" s="12">
        <v>730</v>
      </c>
      <c r="B733" s="166"/>
      <c r="C733" s="13"/>
      <c r="D733" s="187">
        <f t="shared" si="206"/>
        <v>0</v>
      </c>
      <c r="E733" s="187">
        <f t="shared" si="207"/>
        <v>0</v>
      </c>
      <c r="F733" s="187">
        <f t="shared" si="208"/>
        <v>0</v>
      </c>
      <c r="G733" s="166"/>
      <c r="H733" s="13"/>
      <c r="I733" s="187">
        <f t="shared" si="209"/>
        <v>0</v>
      </c>
      <c r="J733" s="187">
        <f t="shared" si="210"/>
        <v>0</v>
      </c>
      <c r="K733" s="187">
        <f t="shared" si="211"/>
        <v>0</v>
      </c>
      <c r="L733" s="166"/>
      <c r="M733" s="13"/>
      <c r="N733" s="187">
        <f t="shared" si="212"/>
        <v>0</v>
      </c>
      <c r="O733" s="187">
        <f t="shared" si="213"/>
        <v>0</v>
      </c>
      <c r="P733" s="187">
        <f t="shared" si="214"/>
        <v>0</v>
      </c>
      <c r="Q733" s="166"/>
      <c r="R733" s="13"/>
      <c r="S733" s="187">
        <f t="shared" si="215"/>
        <v>0</v>
      </c>
      <c r="T733" s="187">
        <f t="shared" si="216"/>
        <v>0</v>
      </c>
      <c r="U733" s="166"/>
      <c r="V733" s="187">
        <f t="shared" si="202"/>
        <v>0</v>
      </c>
      <c r="W733" s="187">
        <f t="shared" si="203"/>
        <v>0</v>
      </c>
      <c r="X733" s="13">
        <f t="shared" si="204"/>
        <v>0</v>
      </c>
      <c r="Y733" s="13" t="s">
        <v>29</v>
      </c>
      <c r="Z733" s="13">
        <v>45</v>
      </c>
      <c r="AA733" s="241">
        <f t="shared" si="205"/>
        <v>0</v>
      </c>
    </row>
    <row r="734" spans="1:27">
      <c r="A734" s="12">
        <v>731</v>
      </c>
      <c r="B734" s="166"/>
      <c r="C734" s="13"/>
      <c r="D734" s="187">
        <f t="shared" si="206"/>
        <v>0</v>
      </c>
      <c r="E734" s="187">
        <f t="shared" si="207"/>
        <v>0</v>
      </c>
      <c r="F734" s="187">
        <f t="shared" si="208"/>
        <v>0</v>
      </c>
      <c r="G734" s="166"/>
      <c r="H734" s="13"/>
      <c r="I734" s="187">
        <f t="shared" si="209"/>
        <v>0</v>
      </c>
      <c r="J734" s="187">
        <f t="shared" si="210"/>
        <v>0</v>
      </c>
      <c r="K734" s="187">
        <f t="shared" si="211"/>
        <v>0</v>
      </c>
      <c r="L734" s="166"/>
      <c r="M734" s="13"/>
      <c r="N734" s="187">
        <f t="shared" si="212"/>
        <v>0</v>
      </c>
      <c r="O734" s="187">
        <f t="shared" si="213"/>
        <v>0</v>
      </c>
      <c r="P734" s="187">
        <f t="shared" si="214"/>
        <v>0</v>
      </c>
      <c r="Q734" s="166"/>
      <c r="R734" s="13"/>
      <c r="S734" s="187">
        <f t="shared" si="215"/>
        <v>0</v>
      </c>
      <c r="T734" s="187">
        <f t="shared" si="216"/>
        <v>0</v>
      </c>
      <c r="U734" s="166"/>
      <c r="V734" s="187">
        <f t="shared" si="202"/>
        <v>0</v>
      </c>
      <c r="W734" s="187">
        <f t="shared" si="203"/>
        <v>0</v>
      </c>
      <c r="X734" s="13">
        <f t="shared" si="204"/>
        <v>0</v>
      </c>
      <c r="Y734" s="13" t="s">
        <v>29</v>
      </c>
      <c r="Z734" s="13">
        <v>45</v>
      </c>
      <c r="AA734" s="241">
        <f t="shared" si="205"/>
        <v>0</v>
      </c>
    </row>
    <row r="735" spans="1:27">
      <c r="A735" s="12">
        <v>732</v>
      </c>
      <c r="B735" s="166"/>
      <c r="C735" s="13"/>
      <c r="D735" s="187">
        <f t="shared" si="206"/>
        <v>0</v>
      </c>
      <c r="E735" s="187">
        <f t="shared" si="207"/>
        <v>0</v>
      </c>
      <c r="F735" s="187">
        <f t="shared" si="208"/>
        <v>0</v>
      </c>
      <c r="G735" s="166"/>
      <c r="H735" s="13"/>
      <c r="I735" s="187">
        <f t="shared" si="209"/>
        <v>0</v>
      </c>
      <c r="J735" s="187">
        <f t="shared" si="210"/>
        <v>0</v>
      </c>
      <c r="K735" s="187">
        <f t="shared" si="211"/>
        <v>0</v>
      </c>
      <c r="L735" s="166"/>
      <c r="M735" s="13"/>
      <c r="N735" s="187">
        <f t="shared" si="212"/>
        <v>0</v>
      </c>
      <c r="O735" s="187">
        <f t="shared" si="213"/>
        <v>0</v>
      </c>
      <c r="P735" s="187">
        <f t="shared" si="214"/>
        <v>0</v>
      </c>
      <c r="Q735" s="166"/>
      <c r="R735" s="13"/>
      <c r="S735" s="187">
        <f t="shared" si="215"/>
        <v>0</v>
      </c>
      <c r="T735" s="187">
        <f t="shared" si="216"/>
        <v>0</v>
      </c>
      <c r="U735" s="166"/>
      <c r="V735" s="187">
        <f t="shared" si="202"/>
        <v>0</v>
      </c>
      <c r="W735" s="187">
        <f t="shared" si="203"/>
        <v>0</v>
      </c>
      <c r="X735" s="13">
        <f t="shared" si="204"/>
        <v>0</v>
      </c>
      <c r="Y735" s="13" t="s">
        <v>29</v>
      </c>
      <c r="Z735" s="13">
        <v>45</v>
      </c>
      <c r="AA735" s="241">
        <f t="shared" si="205"/>
        <v>0</v>
      </c>
    </row>
    <row r="736" spans="1:27">
      <c r="A736" s="12">
        <v>733</v>
      </c>
      <c r="B736" s="166"/>
      <c r="C736" s="13"/>
      <c r="D736" s="187">
        <f t="shared" si="206"/>
        <v>0</v>
      </c>
      <c r="E736" s="187">
        <f t="shared" si="207"/>
        <v>0</v>
      </c>
      <c r="F736" s="187">
        <f t="shared" si="208"/>
        <v>0</v>
      </c>
      <c r="G736" s="166"/>
      <c r="H736" s="13"/>
      <c r="I736" s="187">
        <f t="shared" si="209"/>
        <v>0</v>
      </c>
      <c r="J736" s="187">
        <f t="shared" si="210"/>
        <v>0</v>
      </c>
      <c r="K736" s="187">
        <f t="shared" si="211"/>
        <v>0</v>
      </c>
      <c r="L736" s="166"/>
      <c r="M736" s="13"/>
      <c r="N736" s="187">
        <f t="shared" si="212"/>
        <v>0</v>
      </c>
      <c r="O736" s="187">
        <f t="shared" si="213"/>
        <v>0</v>
      </c>
      <c r="P736" s="187">
        <f t="shared" si="214"/>
        <v>0</v>
      </c>
      <c r="Q736" s="166"/>
      <c r="R736" s="13"/>
      <c r="S736" s="187">
        <f t="shared" si="215"/>
        <v>0</v>
      </c>
      <c r="T736" s="187">
        <f t="shared" si="216"/>
        <v>0</v>
      </c>
      <c r="U736" s="166"/>
      <c r="V736" s="187">
        <f t="shared" si="202"/>
        <v>0</v>
      </c>
      <c r="W736" s="187">
        <f t="shared" si="203"/>
        <v>0</v>
      </c>
      <c r="X736" s="13">
        <f t="shared" si="204"/>
        <v>0</v>
      </c>
      <c r="Y736" s="13" t="s">
        <v>29</v>
      </c>
      <c r="Z736" s="13">
        <v>45</v>
      </c>
      <c r="AA736" s="241">
        <f t="shared" si="205"/>
        <v>0</v>
      </c>
    </row>
    <row r="737" spans="1:27">
      <c r="A737" s="12">
        <v>734</v>
      </c>
      <c r="B737" s="166"/>
      <c r="C737" s="13"/>
      <c r="D737" s="187">
        <f t="shared" si="206"/>
        <v>0</v>
      </c>
      <c r="E737" s="187">
        <f t="shared" si="207"/>
        <v>0</v>
      </c>
      <c r="F737" s="187">
        <f t="shared" si="208"/>
        <v>0</v>
      </c>
      <c r="G737" s="166"/>
      <c r="H737" s="13"/>
      <c r="I737" s="187">
        <f t="shared" si="209"/>
        <v>0</v>
      </c>
      <c r="J737" s="187">
        <f t="shared" si="210"/>
        <v>0</v>
      </c>
      <c r="K737" s="187">
        <f t="shared" si="211"/>
        <v>0</v>
      </c>
      <c r="L737" s="166"/>
      <c r="M737" s="13"/>
      <c r="N737" s="187">
        <f t="shared" si="212"/>
        <v>0</v>
      </c>
      <c r="O737" s="187">
        <f t="shared" si="213"/>
        <v>0</v>
      </c>
      <c r="P737" s="187">
        <f t="shared" si="214"/>
        <v>0</v>
      </c>
      <c r="Q737" s="166"/>
      <c r="R737" s="13"/>
      <c r="S737" s="187">
        <f t="shared" si="215"/>
        <v>0</v>
      </c>
      <c r="T737" s="187">
        <f t="shared" si="216"/>
        <v>0</v>
      </c>
      <c r="U737" s="166"/>
      <c r="V737" s="187">
        <f t="shared" si="202"/>
        <v>0</v>
      </c>
      <c r="W737" s="187">
        <f t="shared" si="203"/>
        <v>0</v>
      </c>
      <c r="X737" s="13">
        <f t="shared" si="204"/>
        <v>0</v>
      </c>
      <c r="Y737" s="13" t="s">
        <v>29</v>
      </c>
      <c r="Z737" s="13">
        <v>45</v>
      </c>
      <c r="AA737" s="241">
        <f t="shared" si="205"/>
        <v>0</v>
      </c>
    </row>
    <row r="738" spans="1:27">
      <c r="A738" s="12">
        <v>735</v>
      </c>
      <c r="B738" s="166"/>
      <c r="C738" s="13"/>
      <c r="D738" s="187">
        <f t="shared" si="206"/>
        <v>0</v>
      </c>
      <c r="E738" s="187">
        <f t="shared" si="207"/>
        <v>0</v>
      </c>
      <c r="F738" s="187">
        <f t="shared" si="208"/>
        <v>0</v>
      </c>
      <c r="G738" s="166"/>
      <c r="H738" s="13"/>
      <c r="I738" s="187">
        <f t="shared" si="209"/>
        <v>0</v>
      </c>
      <c r="J738" s="187">
        <f t="shared" si="210"/>
        <v>0</v>
      </c>
      <c r="K738" s="187">
        <f t="shared" si="211"/>
        <v>0</v>
      </c>
      <c r="L738" s="166"/>
      <c r="M738" s="13"/>
      <c r="N738" s="187">
        <f t="shared" si="212"/>
        <v>0</v>
      </c>
      <c r="O738" s="187">
        <f t="shared" si="213"/>
        <v>0</v>
      </c>
      <c r="P738" s="187">
        <f t="shared" si="214"/>
        <v>0</v>
      </c>
      <c r="Q738" s="166"/>
      <c r="R738" s="13"/>
      <c r="S738" s="187">
        <f t="shared" si="215"/>
        <v>0</v>
      </c>
      <c r="T738" s="187">
        <f t="shared" si="216"/>
        <v>0</v>
      </c>
      <c r="U738" s="166"/>
      <c r="V738" s="187">
        <f t="shared" si="202"/>
        <v>0</v>
      </c>
      <c r="W738" s="187">
        <f t="shared" si="203"/>
        <v>0</v>
      </c>
      <c r="X738" s="13">
        <f t="shared" si="204"/>
        <v>0</v>
      </c>
      <c r="Y738" s="13" t="s">
        <v>29</v>
      </c>
      <c r="Z738" s="13">
        <v>45</v>
      </c>
      <c r="AA738" s="241">
        <f t="shared" si="205"/>
        <v>0</v>
      </c>
    </row>
    <row r="739" spans="1:27">
      <c r="A739" s="12">
        <v>736</v>
      </c>
      <c r="B739" s="166"/>
      <c r="C739" s="13"/>
      <c r="D739" s="187">
        <f t="shared" si="206"/>
        <v>0</v>
      </c>
      <c r="E739" s="187">
        <f t="shared" si="207"/>
        <v>0</v>
      </c>
      <c r="F739" s="187">
        <f t="shared" si="208"/>
        <v>0</v>
      </c>
      <c r="G739" s="166"/>
      <c r="H739" s="13"/>
      <c r="I739" s="187">
        <f t="shared" si="209"/>
        <v>0</v>
      </c>
      <c r="J739" s="187">
        <f t="shared" si="210"/>
        <v>0</v>
      </c>
      <c r="K739" s="187">
        <f t="shared" si="211"/>
        <v>0</v>
      </c>
      <c r="L739" s="166"/>
      <c r="M739" s="13"/>
      <c r="N739" s="187">
        <f t="shared" si="212"/>
        <v>0</v>
      </c>
      <c r="O739" s="187">
        <f t="shared" si="213"/>
        <v>0</v>
      </c>
      <c r="P739" s="187">
        <f t="shared" si="214"/>
        <v>0</v>
      </c>
      <c r="Q739" s="166"/>
      <c r="R739" s="13"/>
      <c r="S739" s="187">
        <f t="shared" si="215"/>
        <v>0</v>
      </c>
      <c r="T739" s="187">
        <f t="shared" si="216"/>
        <v>0</v>
      </c>
      <c r="U739" s="166"/>
      <c r="V739" s="187">
        <f t="shared" si="202"/>
        <v>0</v>
      </c>
      <c r="W739" s="187">
        <f t="shared" si="203"/>
        <v>0</v>
      </c>
      <c r="X739" s="13">
        <f t="shared" si="204"/>
        <v>0</v>
      </c>
      <c r="Y739" s="13" t="s">
        <v>29</v>
      </c>
      <c r="Z739" s="13">
        <v>45</v>
      </c>
      <c r="AA739" s="241">
        <f t="shared" si="205"/>
        <v>0</v>
      </c>
    </row>
    <row r="740" spans="1:27">
      <c r="A740" s="12">
        <v>737</v>
      </c>
      <c r="B740" s="166"/>
      <c r="C740" s="13"/>
      <c r="D740" s="187">
        <f t="shared" si="206"/>
        <v>0</v>
      </c>
      <c r="E740" s="187">
        <f t="shared" si="207"/>
        <v>0</v>
      </c>
      <c r="F740" s="187">
        <f t="shared" si="208"/>
        <v>0</v>
      </c>
      <c r="G740" s="166"/>
      <c r="H740" s="13"/>
      <c r="I740" s="187">
        <f t="shared" si="209"/>
        <v>0</v>
      </c>
      <c r="J740" s="187">
        <f t="shared" si="210"/>
        <v>0</v>
      </c>
      <c r="K740" s="187">
        <f t="shared" si="211"/>
        <v>0</v>
      </c>
      <c r="L740" s="166"/>
      <c r="M740" s="13"/>
      <c r="N740" s="187">
        <f t="shared" si="212"/>
        <v>0</v>
      </c>
      <c r="O740" s="187">
        <f t="shared" si="213"/>
        <v>0</v>
      </c>
      <c r="P740" s="187">
        <f t="shared" si="214"/>
        <v>0</v>
      </c>
      <c r="Q740" s="166"/>
      <c r="R740" s="13"/>
      <c r="S740" s="187">
        <f t="shared" si="215"/>
        <v>0</v>
      </c>
      <c r="T740" s="187">
        <f t="shared" si="216"/>
        <v>0</v>
      </c>
      <c r="U740" s="166"/>
      <c r="V740" s="187">
        <f t="shared" si="202"/>
        <v>0</v>
      </c>
      <c r="W740" s="187">
        <f t="shared" si="203"/>
        <v>0</v>
      </c>
      <c r="X740" s="13">
        <f t="shared" si="204"/>
        <v>0</v>
      </c>
      <c r="Y740" s="13" t="s">
        <v>29</v>
      </c>
      <c r="Z740" s="13">
        <v>45</v>
      </c>
      <c r="AA740" s="241">
        <f t="shared" si="205"/>
        <v>0</v>
      </c>
    </row>
    <row r="741" spans="1:27">
      <c r="A741" s="12">
        <v>738</v>
      </c>
      <c r="B741" s="166"/>
      <c r="C741" s="13"/>
      <c r="D741" s="187">
        <f t="shared" si="206"/>
        <v>0</v>
      </c>
      <c r="E741" s="187">
        <f t="shared" si="207"/>
        <v>0</v>
      </c>
      <c r="F741" s="187">
        <f t="shared" si="208"/>
        <v>0</v>
      </c>
      <c r="G741" s="166"/>
      <c r="H741" s="13"/>
      <c r="I741" s="187">
        <f t="shared" si="209"/>
        <v>0</v>
      </c>
      <c r="J741" s="187">
        <f t="shared" si="210"/>
        <v>0</v>
      </c>
      <c r="K741" s="187">
        <f t="shared" si="211"/>
        <v>0</v>
      </c>
      <c r="L741" s="166"/>
      <c r="M741" s="13"/>
      <c r="N741" s="187">
        <f t="shared" si="212"/>
        <v>0</v>
      </c>
      <c r="O741" s="187">
        <f t="shared" si="213"/>
        <v>0</v>
      </c>
      <c r="P741" s="187">
        <f t="shared" si="214"/>
        <v>0</v>
      </c>
      <c r="Q741" s="166"/>
      <c r="R741" s="13"/>
      <c r="S741" s="187">
        <f t="shared" si="215"/>
        <v>0</v>
      </c>
      <c r="T741" s="187">
        <f t="shared" si="216"/>
        <v>0</v>
      </c>
      <c r="U741" s="166"/>
      <c r="V741" s="187">
        <f t="shared" si="202"/>
        <v>0</v>
      </c>
      <c r="W741" s="187">
        <f t="shared" si="203"/>
        <v>0</v>
      </c>
      <c r="X741" s="13">
        <f t="shared" si="204"/>
        <v>0</v>
      </c>
      <c r="Y741" s="13" t="s">
        <v>29</v>
      </c>
      <c r="Z741" s="13">
        <v>45</v>
      </c>
      <c r="AA741" s="241">
        <f t="shared" si="205"/>
        <v>0</v>
      </c>
    </row>
    <row r="742" spans="1:27">
      <c r="A742" s="12">
        <v>739</v>
      </c>
      <c r="B742" s="166"/>
      <c r="C742" s="13"/>
      <c r="D742" s="187">
        <f t="shared" si="206"/>
        <v>0</v>
      </c>
      <c r="E742" s="187">
        <f t="shared" si="207"/>
        <v>0</v>
      </c>
      <c r="F742" s="187">
        <f t="shared" si="208"/>
        <v>0</v>
      </c>
      <c r="G742" s="166"/>
      <c r="H742" s="13"/>
      <c r="I742" s="187">
        <f t="shared" si="209"/>
        <v>0</v>
      </c>
      <c r="J742" s="187">
        <f t="shared" si="210"/>
        <v>0</v>
      </c>
      <c r="K742" s="187">
        <f t="shared" si="211"/>
        <v>0</v>
      </c>
      <c r="L742" s="166"/>
      <c r="M742" s="13"/>
      <c r="N742" s="187">
        <f t="shared" si="212"/>
        <v>0</v>
      </c>
      <c r="O742" s="187">
        <f t="shared" si="213"/>
        <v>0</v>
      </c>
      <c r="P742" s="187">
        <f t="shared" si="214"/>
        <v>0</v>
      </c>
      <c r="Q742" s="166"/>
      <c r="R742" s="13"/>
      <c r="S742" s="187">
        <f t="shared" si="215"/>
        <v>0</v>
      </c>
      <c r="T742" s="187">
        <f t="shared" si="216"/>
        <v>0</v>
      </c>
      <c r="U742" s="166"/>
      <c r="V742" s="187">
        <f t="shared" si="202"/>
        <v>0</v>
      </c>
      <c r="W742" s="187">
        <f t="shared" si="203"/>
        <v>0</v>
      </c>
      <c r="X742" s="13">
        <f t="shared" si="204"/>
        <v>0</v>
      </c>
      <c r="Y742" s="13" t="s">
        <v>29</v>
      </c>
      <c r="Z742" s="13">
        <v>45</v>
      </c>
      <c r="AA742" s="241">
        <f t="shared" si="205"/>
        <v>0</v>
      </c>
    </row>
    <row r="743" spans="1:27">
      <c r="A743" s="12">
        <v>740</v>
      </c>
      <c r="B743" s="166"/>
      <c r="C743" s="13"/>
      <c r="D743" s="187">
        <f t="shared" si="206"/>
        <v>0</v>
      </c>
      <c r="E743" s="187">
        <f t="shared" si="207"/>
        <v>0</v>
      </c>
      <c r="F743" s="187">
        <f t="shared" si="208"/>
        <v>0</v>
      </c>
      <c r="G743" s="166"/>
      <c r="H743" s="13"/>
      <c r="I743" s="187">
        <f t="shared" si="209"/>
        <v>0</v>
      </c>
      <c r="J743" s="187">
        <f t="shared" si="210"/>
        <v>0</v>
      </c>
      <c r="K743" s="187">
        <f t="shared" si="211"/>
        <v>0</v>
      </c>
      <c r="L743" s="166"/>
      <c r="M743" s="13"/>
      <c r="N743" s="187">
        <f t="shared" si="212"/>
        <v>0</v>
      </c>
      <c r="O743" s="187">
        <f t="shared" si="213"/>
        <v>0</v>
      </c>
      <c r="P743" s="187">
        <f t="shared" si="214"/>
        <v>0</v>
      </c>
      <c r="Q743" s="166"/>
      <c r="R743" s="13"/>
      <c r="S743" s="187">
        <f t="shared" si="215"/>
        <v>0</v>
      </c>
      <c r="T743" s="187">
        <f t="shared" si="216"/>
        <v>0</v>
      </c>
      <c r="U743" s="166"/>
      <c r="V743" s="187">
        <f t="shared" si="202"/>
        <v>0</v>
      </c>
      <c r="W743" s="187">
        <f t="shared" si="203"/>
        <v>0</v>
      </c>
      <c r="X743" s="13">
        <f t="shared" si="204"/>
        <v>0</v>
      </c>
      <c r="Y743" s="13" t="s">
        <v>29</v>
      </c>
      <c r="Z743" s="13">
        <v>45</v>
      </c>
      <c r="AA743" s="241">
        <f t="shared" si="205"/>
        <v>0</v>
      </c>
    </row>
    <row r="744" spans="1:27">
      <c r="A744" s="12">
        <v>741</v>
      </c>
      <c r="B744" s="166"/>
      <c r="C744" s="13"/>
      <c r="D744" s="187">
        <f t="shared" si="206"/>
        <v>0</v>
      </c>
      <c r="E744" s="187">
        <f t="shared" si="207"/>
        <v>0</v>
      </c>
      <c r="F744" s="187">
        <f t="shared" si="208"/>
        <v>0</v>
      </c>
      <c r="G744" s="166"/>
      <c r="H744" s="13"/>
      <c r="I744" s="187">
        <f t="shared" si="209"/>
        <v>0</v>
      </c>
      <c r="J744" s="187">
        <f t="shared" si="210"/>
        <v>0</v>
      </c>
      <c r="K744" s="187">
        <f t="shared" si="211"/>
        <v>0</v>
      </c>
      <c r="L744" s="166"/>
      <c r="M744" s="13"/>
      <c r="N744" s="187">
        <f t="shared" si="212"/>
        <v>0</v>
      </c>
      <c r="O744" s="187">
        <f t="shared" si="213"/>
        <v>0</v>
      </c>
      <c r="P744" s="187">
        <f t="shared" si="214"/>
        <v>0</v>
      </c>
      <c r="Q744" s="166"/>
      <c r="R744" s="13"/>
      <c r="S744" s="187">
        <f t="shared" si="215"/>
        <v>0</v>
      </c>
      <c r="T744" s="187">
        <f t="shared" si="216"/>
        <v>0</v>
      </c>
      <c r="U744" s="166"/>
      <c r="V744" s="187">
        <f t="shared" si="202"/>
        <v>0</v>
      </c>
      <c r="W744" s="187">
        <f t="shared" si="203"/>
        <v>0</v>
      </c>
      <c r="X744" s="13">
        <f t="shared" si="204"/>
        <v>0</v>
      </c>
      <c r="Y744" s="13" t="s">
        <v>29</v>
      </c>
      <c r="Z744" s="13">
        <v>45</v>
      </c>
      <c r="AA744" s="241">
        <f t="shared" si="205"/>
        <v>0</v>
      </c>
    </row>
    <row r="745" spans="1:27">
      <c r="A745" s="12">
        <v>742</v>
      </c>
      <c r="B745" s="166"/>
      <c r="C745" s="13"/>
      <c r="D745" s="187">
        <f t="shared" si="206"/>
        <v>0</v>
      </c>
      <c r="E745" s="187">
        <f t="shared" si="207"/>
        <v>0</v>
      </c>
      <c r="F745" s="187">
        <f t="shared" si="208"/>
        <v>0</v>
      </c>
      <c r="G745" s="166"/>
      <c r="H745" s="13"/>
      <c r="I745" s="187">
        <f t="shared" si="209"/>
        <v>0</v>
      </c>
      <c r="J745" s="187">
        <f t="shared" si="210"/>
        <v>0</v>
      </c>
      <c r="K745" s="187">
        <f t="shared" si="211"/>
        <v>0</v>
      </c>
      <c r="L745" s="166"/>
      <c r="M745" s="13"/>
      <c r="N745" s="187">
        <f t="shared" si="212"/>
        <v>0</v>
      </c>
      <c r="O745" s="187">
        <f t="shared" si="213"/>
        <v>0</v>
      </c>
      <c r="P745" s="187">
        <f t="shared" si="214"/>
        <v>0</v>
      </c>
      <c r="Q745" s="166"/>
      <c r="R745" s="13"/>
      <c r="S745" s="187">
        <f t="shared" si="215"/>
        <v>0</v>
      </c>
      <c r="T745" s="187">
        <f t="shared" si="216"/>
        <v>0</v>
      </c>
      <c r="U745" s="166"/>
      <c r="V745" s="187">
        <f t="shared" si="202"/>
        <v>0</v>
      </c>
      <c r="W745" s="187">
        <f t="shared" si="203"/>
        <v>0</v>
      </c>
      <c r="X745" s="13">
        <f t="shared" si="204"/>
        <v>0</v>
      </c>
      <c r="Y745" s="13" t="s">
        <v>29</v>
      </c>
      <c r="Z745" s="13">
        <v>45</v>
      </c>
      <c r="AA745" s="241">
        <f t="shared" si="205"/>
        <v>0</v>
      </c>
    </row>
    <row r="746" spans="1:27">
      <c r="A746" s="12">
        <v>743</v>
      </c>
      <c r="B746" s="166"/>
      <c r="C746" s="13"/>
      <c r="D746" s="187">
        <f t="shared" si="206"/>
        <v>0</v>
      </c>
      <c r="E746" s="187">
        <f t="shared" si="207"/>
        <v>0</v>
      </c>
      <c r="F746" s="187">
        <f t="shared" si="208"/>
        <v>0</v>
      </c>
      <c r="G746" s="166"/>
      <c r="H746" s="13"/>
      <c r="I746" s="187">
        <f t="shared" si="209"/>
        <v>0</v>
      </c>
      <c r="J746" s="187">
        <f t="shared" si="210"/>
        <v>0</v>
      </c>
      <c r="K746" s="187">
        <f t="shared" si="211"/>
        <v>0</v>
      </c>
      <c r="L746" s="166"/>
      <c r="M746" s="13"/>
      <c r="N746" s="187">
        <f t="shared" si="212"/>
        <v>0</v>
      </c>
      <c r="O746" s="187">
        <f t="shared" si="213"/>
        <v>0</v>
      </c>
      <c r="P746" s="187">
        <f t="shared" si="214"/>
        <v>0</v>
      </c>
      <c r="Q746" s="166"/>
      <c r="R746" s="13"/>
      <c r="S746" s="187">
        <f t="shared" si="215"/>
        <v>0</v>
      </c>
      <c r="T746" s="187">
        <f t="shared" si="216"/>
        <v>0</v>
      </c>
      <c r="U746" s="166"/>
      <c r="V746" s="187">
        <f t="shared" si="202"/>
        <v>0</v>
      </c>
      <c r="W746" s="187">
        <f t="shared" si="203"/>
        <v>0</v>
      </c>
      <c r="X746" s="13">
        <f t="shared" si="204"/>
        <v>0</v>
      </c>
      <c r="Y746" s="13" t="s">
        <v>29</v>
      </c>
      <c r="Z746" s="13">
        <v>45</v>
      </c>
      <c r="AA746" s="241">
        <f t="shared" si="205"/>
        <v>0</v>
      </c>
    </row>
    <row r="747" spans="1:27">
      <c r="A747" s="12">
        <v>744</v>
      </c>
      <c r="B747" s="166"/>
      <c r="C747" s="13"/>
      <c r="D747" s="187">
        <f t="shared" si="206"/>
        <v>0</v>
      </c>
      <c r="E747" s="187">
        <f t="shared" si="207"/>
        <v>0</v>
      </c>
      <c r="F747" s="187">
        <f t="shared" si="208"/>
        <v>0</v>
      </c>
      <c r="G747" s="166"/>
      <c r="H747" s="13"/>
      <c r="I747" s="187">
        <f t="shared" si="209"/>
        <v>0</v>
      </c>
      <c r="J747" s="187">
        <f t="shared" si="210"/>
        <v>0</v>
      </c>
      <c r="K747" s="187">
        <f t="shared" si="211"/>
        <v>0</v>
      </c>
      <c r="L747" s="166"/>
      <c r="M747" s="13"/>
      <c r="N747" s="187">
        <f t="shared" si="212"/>
        <v>0</v>
      </c>
      <c r="O747" s="187">
        <f t="shared" si="213"/>
        <v>0</v>
      </c>
      <c r="P747" s="187">
        <f t="shared" si="214"/>
        <v>0</v>
      </c>
      <c r="Q747" s="166"/>
      <c r="R747" s="13"/>
      <c r="S747" s="187">
        <f t="shared" si="215"/>
        <v>0</v>
      </c>
      <c r="T747" s="187">
        <f t="shared" si="216"/>
        <v>0</v>
      </c>
      <c r="U747" s="166"/>
      <c r="V747" s="187">
        <f t="shared" si="202"/>
        <v>0</v>
      </c>
      <c r="W747" s="187">
        <f t="shared" si="203"/>
        <v>0</v>
      </c>
      <c r="X747" s="13">
        <f t="shared" si="204"/>
        <v>0</v>
      </c>
      <c r="Y747" s="13" t="s">
        <v>29</v>
      </c>
      <c r="Z747" s="13">
        <v>45</v>
      </c>
      <c r="AA747" s="241">
        <f t="shared" si="205"/>
        <v>0</v>
      </c>
    </row>
    <row r="748" spans="1:27">
      <c r="A748" s="12">
        <v>745</v>
      </c>
      <c r="B748" s="166"/>
      <c r="C748" s="13"/>
      <c r="D748" s="187">
        <f t="shared" si="206"/>
        <v>0</v>
      </c>
      <c r="E748" s="187">
        <f t="shared" si="207"/>
        <v>0</v>
      </c>
      <c r="F748" s="187">
        <f t="shared" si="208"/>
        <v>0</v>
      </c>
      <c r="G748" s="166"/>
      <c r="H748" s="13"/>
      <c r="I748" s="187">
        <f t="shared" si="209"/>
        <v>0</v>
      </c>
      <c r="J748" s="187">
        <f t="shared" si="210"/>
        <v>0</v>
      </c>
      <c r="K748" s="187">
        <f t="shared" si="211"/>
        <v>0</v>
      </c>
      <c r="L748" s="166"/>
      <c r="M748" s="13"/>
      <c r="N748" s="187">
        <f t="shared" si="212"/>
        <v>0</v>
      </c>
      <c r="O748" s="187">
        <f t="shared" si="213"/>
        <v>0</v>
      </c>
      <c r="P748" s="187">
        <f t="shared" si="214"/>
        <v>0</v>
      </c>
      <c r="Q748" s="166"/>
      <c r="R748" s="13"/>
      <c r="S748" s="187">
        <f t="shared" si="215"/>
        <v>0</v>
      </c>
      <c r="T748" s="187">
        <f t="shared" si="216"/>
        <v>0</v>
      </c>
      <c r="U748" s="166"/>
      <c r="V748" s="187">
        <f t="shared" si="202"/>
        <v>0</v>
      </c>
      <c r="W748" s="187">
        <f t="shared" si="203"/>
        <v>0</v>
      </c>
      <c r="X748" s="13">
        <f t="shared" si="204"/>
        <v>0</v>
      </c>
      <c r="Y748" s="13" t="s">
        <v>29</v>
      </c>
      <c r="Z748" s="13">
        <v>45</v>
      </c>
      <c r="AA748" s="241">
        <f t="shared" si="205"/>
        <v>0</v>
      </c>
    </row>
    <row r="749" spans="1:27">
      <c r="A749" s="12">
        <v>746</v>
      </c>
      <c r="B749" s="166"/>
      <c r="C749" s="13"/>
      <c r="D749" s="187">
        <f t="shared" si="206"/>
        <v>0</v>
      </c>
      <c r="E749" s="187">
        <f t="shared" si="207"/>
        <v>0</v>
      </c>
      <c r="F749" s="187">
        <f t="shared" si="208"/>
        <v>0</v>
      </c>
      <c r="G749" s="166"/>
      <c r="H749" s="13"/>
      <c r="I749" s="187">
        <f t="shared" si="209"/>
        <v>0</v>
      </c>
      <c r="J749" s="187">
        <f t="shared" si="210"/>
        <v>0</v>
      </c>
      <c r="K749" s="187">
        <f t="shared" si="211"/>
        <v>0</v>
      </c>
      <c r="L749" s="166"/>
      <c r="M749" s="13"/>
      <c r="N749" s="187">
        <f t="shared" si="212"/>
        <v>0</v>
      </c>
      <c r="O749" s="187">
        <f t="shared" si="213"/>
        <v>0</v>
      </c>
      <c r="P749" s="187">
        <f t="shared" si="214"/>
        <v>0</v>
      </c>
      <c r="Q749" s="166"/>
      <c r="R749" s="13"/>
      <c r="S749" s="187">
        <f t="shared" si="215"/>
        <v>0</v>
      </c>
      <c r="T749" s="187">
        <f t="shared" si="216"/>
        <v>0</v>
      </c>
      <c r="U749" s="166"/>
      <c r="V749" s="187">
        <f t="shared" si="202"/>
        <v>0</v>
      </c>
      <c r="W749" s="187">
        <f t="shared" si="203"/>
        <v>0</v>
      </c>
      <c r="X749" s="13">
        <f t="shared" si="204"/>
        <v>0</v>
      </c>
      <c r="Y749" s="13" t="s">
        <v>29</v>
      </c>
      <c r="Z749" s="13">
        <v>45</v>
      </c>
      <c r="AA749" s="241">
        <f t="shared" si="205"/>
        <v>0</v>
      </c>
    </row>
    <row r="750" spans="1:27">
      <c r="A750" s="12">
        <v>747</v>
      </c>
      <c r="B750" s="166"/>
      <c r="C750" s="13"/>
      <c r="D750" s="187">
        <f t="shared" si="206"/>
        <v>0</v>
      </c>
      <c r="E750" s="187">
        <f t="shared" si="207"/>
        <v>0</v>
      </c>
      <c r="F750" s="187">
        <f t="shared" si="208"/>
        <v>0</v>
      </c>
      <c r="G750" s="166"/>
      <c r="H750" s="13"/>
      <c r="I750" s="187">
        <f t="shared" si="209"/>
        <v>0</v>
      </c>
      <c r="J750" s="187">
        <f t="shared" si="210"/>
        <v>0</v>
      </c>
      <c r="K750" s="187">
        <f t="shared" si="211"/>
        <v>0</v>
      </c>
      <c r="L750" s="166"/>
      <c r="M750" s="13"/>
      <c r="N750" s="187">
        <f t="shared" si="212"/>
        <v>0</v>
      </c>
      <c r="O750" s="187">
        <f t="shared" si="213"/>
        <v>0</v>
      </c>
      <c r="P750" s="187">
        <f t="shared" si="214"/>
        <v>0</v>
      </c>
      <c r="Q750" s="166"/>
      <c r="R750" s="13"/>
      <c r="S750" s="187">
        <f t="shared" si="215"/>
        <v>0</v>
      </c>
      <c r="T750" s="187">
        <f t="shared" si="216"/>
        <v>0</v>
      </c>
      <c r="U750" s="166"/>
      <c r="V750" s="187">
        <f t="shared" si="202"/>
        <v>0</v>
      </c>
      <c r="W750" s="187">
        <f t="shared" si="203"/>
        <v>0</v>
      </c>
      <c r="X750" s="13">
        <f t="shared" si="204"/>
        <v>0</v>
      </c>
      <c r="Y750" s="13" t="s">
        <v>29</v>
      </c>
      <c r="Z750" s="13">
        <v>45</v>
      </c>
      <c r="AA750" s="241">
        <f t="shared" si="205"/>
        <v>0</v>
      </c>
    </row>
    <row r="751" spans="1:27">
      <c r="A751" s="12">
        <v>748</v>
      </c>
      <c r="B751" s="166"/>
      <c r="C751" s="13"/>
      <c r="D751" s="187">
        <f t="shared" si="206"/>
        <v>0</v>
      </c>
      <c r="E751" s="187">
        <f t="shared" si="207"/>
        <v>0</v>
      </c>
      <c r="F751" s="187">
        <f t="shared" si="208"/>
        <v>0</v>
      </c>
      <c r="G751" s="166"/>
      <c r="H751" s="13"/>
      <c r="I751" s="187">
        <f t="shared" si="209"/>
        <v>0</v>
      </c>
      <c r="J751" s="187">
        <f t="shared" si="210"/>
        <v>0</v>
      </c>
      <c r="K751" s="187">
        <f t="shared" si="211"/>
        <v>0</v>
      </c>
      <c r="L751" s="166"/>
      <c r="M751" s="13"/>
      <c r="N751" s="187">
        <f t="shared" si="212"/>
        <v>0</v>
      </c>
      <c r="O751" s="187">
        <f t="shared" si="213"/>
        <v>0</v>
      </c>
      <c r="P751" s="187">
        <f t="shared" si="214"/>
        <v>0</v>
      </c>
      <c r="Q751" s="166"/>
      <c r="R751" s="13"/>
      <c r="S751" s="187">
        <f t="shared" si="215"/>
        <v>0</v>
      </c>
      <c r="T751" s="187">
        <f t="shared" si="216"/>
        <v>0</v>
      </c>
      <c r="U751" s="166"/>
      <c r="V751" s="187">
        <f t="shared" si="202"/>
        <v>0</v>
      </c>
      <c r="W751" s="187">
        <f t="shared" si="203"/>
        <v>0</v>
      </c>
      <c r="X751" s="13">
        <f t="shared" si="204"/>
        <v>0</v>
      </c>
      <c r="Y751" s="13" t="s">
        <v>29</v>
      </c>
      <c r="Z751" s="13">
        <v>45</v>
      </c>
      <c r="AA751" s="241">
        <f t="shared" si="205"/>
        <v>0</v>
      </c>
    </row>
    <row r="752" spans="1:27">
      <c r="A752" s="12">
        <v>749</v>
      </c>
      <c r="B752" s="166"/>
      <c r="C752" s="13"/>
      <c r="D752" s="187">
        <f t="shared" si="206"/>
        <v>0</v>
      </c>
      <c r="E752" s="187">
        <f t="shared" si="207"/>
        <v>0</v>
      </c>
      <c r="F752" s="187">
        <f t="shared" si="208"/>
        <v>0</v>
      </c>
      <c r="G752" s="166"/>
      <c r="H752" s="13"/>
      <c r="I752" s="187">
        <f t="shared" si="209"/>
        <v>0</v>
      </c>
      <c r="J752" s="187">
        <f t="shared" si="210"/>
        <v>0</v>
      </c>
      <c r="K752" s="187">
        <f t="shared" si="211"/>
        <v>0</v>
      </c>
      <c r="L752" s="166"/>
      <c r="M752" s="13"/>
      <c r="N752" s="187">
        <f t="shared" si="212"/>
        <v>0</v>
      </c>
      <c r="O752" s="187">
        <f t="shared" si="213"/>
        <v>0</v>
      </c>
      <c r="P752" s="187">
        <f t="shared" si="214"/>
        <v>0</v>
      </c>
      <c r="Q752" s="166"/>
      <c r="R752" s="13"/>
      <c r="S752" s="187">
        <f t="shared" si="215"/>
        <v>0</v>
      </c>
      <c r="T752" s="187">
        <f t="shared" si="216"/>
        <v>0</v>
      </c>
      <c r="U752" s="166"/>
      <c r="V752" s="187">
        <f t="shared" si="202"/>
        <v>0</v>
      </c>
      <c r="W752" s="187">
        <f t="shared" si="203"/>
        <v>0</v>
      </c>
      <c r="X752" s="13">
        <f t="shared" si="204"/>
        <v>0</v>
      </c>
      <c r="Y752" s="13" t="s">
        <v>29</v>
      </c>
      <c r="Z752" s="13">
        <v>45</v>
      </c>
      <c r="AA752" s="241">
        <f t="shared" si="205"/>
        <v>0</v>
      </c>
    </row>
    <row r="753" spans="1:27">
      <c r="A753" s="12">
        <v>750</v>
      </c>
      <c r="B753" s="166"/>
      <c r="C753" s="13"/>
      <c r="D753" s="187">
        <f t="shared" si="206"/>
        <v>0</v>
      </c>
      <c r="E753" s="187">
        <f t="shared" si="207"/>
        <v>0</v>
      </c>
      <c r="F753" s="187">
        <f t="shared" si="208"/>
        <v>0</v>
      </c>
      <c r="G753" s="166"/>
      <c r="H753" s="13"/>
      <c r="I753" s="187">
        <f t="shared" si="209"/>
        <v>0</v>
      </c>
      <c r="J753" s="187">
        <f t="shared" si="210"/>
        <v>0</v>
      </c>
      <c r="K753" s="187">
        <f t="shared" si="211"/>
        <v>0</v>
      </c>
      <c r="L753" s="166"/>
      <c r="M753" s="13"/>
      <c r="N753" s="187">
        <f t="shared" si="212"/>
        <v>0</v>
      </c>
      <c r="O753" s="187">
        <f t="shared" si="213"/>
        <v>0</v>
      </c>
      <c r="P753" s="187">
        <f t="shared" si="214"/>
        <v>0</v>
      </c>
      <c r="Q753" s="166"/>
      <c r="R753" s="13"/>
      <c r="S753" s="187">
        <f t="shared" si="215"/>
        <v>0</v>
      </c>
      <c r="T753" s="187">
        <f t="shared" si="216"/>
        <v>0</v>
      </c>
      <c r="U753" s="166"/>
      <c r="V753" s="187">
        <f t="shared" si="202"/>
        <v>0</v>
      </c>
      <c r="W753" s="187">
        <f t="shared" si="203"/>
        <v>0</v>
      </c>
      <c r="X753" s="13">
        <f t="shared" si="204"/>
        <v>0</v>
      </c>
      <c r="Y753" s="13" t="s">
        <v>29</v>
      </c>
      <c r="Z753" s="13">
        <v>45</v>
      </c>
      <c r="AA753" s="241">
        <f t="shared" si="205"/>
        <v>0</v>
      </c>
    </row>
    <row r="754" spans="1:27">
      <c r="A754" s="12">
        <v>751</v>
      </c>
      <c r="B754" s="166"/>
      <c r="C754" s="13"/>
      <c r="D754" s="187">
        <f t="shared" si="206"/>
        <v>0</v>
      </c>
      <c r="E754" s="187">
        <f t="shared" si="207"/>
        <v>0</v>
      </c>
      <c r="F754" s="187">
        <f t="shared" si="208"/>
        <v>0</v>
      </c>
      <c r="G754" s="166"/>
      <c r="H754" s="13"/>
      <c r="I754" s="187">
        <f t="shared" si="209"/>
        <v>0</v>
      </c>
      <c r="J754" s="187">
        <f t="shared" si="210"/>
        <v>0</v>
      </c>
      <c r="K754" s="187">
        <f t="shared" si="211"/>
        <v>0</v>
      </c>
      <c r="L754" s="166"/>
      <c r="M754" s="13"/>
      <c r="N754" s="187">
        <f t="shared" si="212"/>
        <v>0</v>
      </c>
      <c r="O754" s="187">
        <f t="shared" si="213"/>
        <v>0</v>
      </c>
      <c r="P754" s="187">
        <f t="shared" si="214"/>
        <v>0</v>
      </c>
      <c r="Q754" s="166"/>
      <c r="R754" s="13"/>
      <c r="S754" s="187">
        <f t="shared" si="215"/>
        <v>0</v>
      </c>
      <c r="T754" s="187">
        <f t="shared" si="216"/>
        <v>0</v>
      </c>
      <c r="U754" s="166"/>
      <c r="V754" s="187">
        <f t="shared" si="202"/>
        <v>0</v>
      </c>
      <c r="W754" s="187">
        <f t="shared" si="203"/>
        <v>0</v>
      </c>
      <c r="X754" s="13">
        <f t="shared" si="204"/>
        <v>0</v>
      </c>
      <c r="Y754" s="13" t="s">
        <v>29</v>
      </c>
      <c r="Z754" s="13">
        <v>45</v>
      </c>
      <c r="AA754" s="241">
        <f t="shared" si="205"/>
        <v>0</v>
      </c>
    </row>
    <row r="755" spans="1:27">
      <c r="A755" s="12">
        <v>752</v>
      </c>
      <c r="B755" s="166"/>
      <c r="C755" s="13"/>
      <c r="D755" s="187">
        <f t="shared" si="206"/>
        <v>0</v>
      </c>
      <c r="E755" s="187">
        <f t="shared" si="207"/>
        <v>0</v>
      </c>
      <c r="F755" s="187">
        <f t="shared" si="208"/>
        <v>0</v>
      </c>
      <c r="G755" s="166"/>
      <c r="H755" s="13"/>
      <c r="I755" s="187">
        <f t="shared" si="209"/>
        <v>0</v>
      </c>
      <c r="J755" s="187">
        <f t="shared" si="210"/>
        <v>0</v>
      </c>
      <c r="K755" s="187">
        <f t="shared" si="211"/>
        <v>0</v>
      </c>
      <c r="L755" s="166"/>
      <c r="M755" s="13"/>
      <c r="N755" s="187">
        <f t="shared" si="212"/>
        <v>0</v>
      </c>
      <c r="O755" s="187">
        <f t="shared" si="213"/>
        <v>0</v>
      </c>
      <c r="P755" s="187">
        <f t="shared" si="214"/>
        <v>0</v>
      </c>
      <c r="Q755" s="166"/>
      <c r="R755" s="13"/>
      <c r="S755" s="187">
        <f t="shared" si="215"/>
        <v>0</v>
      </c>
      <c r="T755" s="187">
        <f t="shared" si="216"/>
        <v>0</v>
      </c>
      <c r="U755" s="166"/>
      <c r="V755" s="187">
        <f t="shared" si="202"/>
        <v>0</v>
      </c>
      <c r="W755" s="187">
        <f t="shared" si="203"/>
        <v>0</v>
      </c>
      <c r="X755" s="13">
        <f t="shared" si="204"/>
        <v>0</v>
      </c>
      <c r="Y755" s="13" t="s">
        <v>29</v>
      </c>
      <c r="Z755" s="13">
        <v>45</v>
      </c>
      <c r="AA755" s="241">
        <f t="shared" si="205"/>
        <v>0</v>
      </c>
    </row>
    <row r="756" spans="1:27">
      <c r="A756" s="12">
        <v>753</v>
      </c>
      <c r="B756" s="166"/>
      <c r="C756" s="13"/>
      <c r="D756" s="187">
        <f t="shared" si="206"/>
        <v>0</v>
      </c>
      <c r="E756" s="187">
        <f t="shared" si="207"/>
        <v>0</v>
      </c>
      <c r="F756" s="187">
        <f t="shared" si="208"/>
        <v>0</v>
      </c>
      <c r="G756" s="166"/>
      <c r="H756" s="13"/>
      <c r="I756" s="187">
        <f t="shared" si="209"/>
        <v>0</v>
      </c>
      <c r="J756" s="187">
        <f t="shared" si="210"/>
        <v>0</v>
      </c>
      <c r="K756" s="187">
        <f t="shared" si="211"/>
        <v>0</v>
      </c>
      <c r="L756" s="166"/>
      <c r="M756" s="13"/>
      <c r="N756" s="187">
        <f t="shared" si="212"/>
        <v>0</v>
      </c>
      <c r="O756" s="187">
        <f t="shared" si="213"/>
        <v>0</v>
      </c>
      <c r="P756" s="187">
        <f t="shared" si="214"/>
        <v>0</v>
      </c>
      <c r="Q756" s="166"/>
      <c r="R756" s="13"/>
      <c r="S756" s="187">
        <f t="shared" si="215"/>
        <v>0</v>
      </c>
      <c r="T756" s="187">
        <f t="shared" si="216"/>
        <v>0</v>
      </c>
      <c r="U756" s="166"/>
      <c r="V756" s="187">
        <f t="shared" si="202"/>
        <v>0</v>
      </c>
      <c r="W756" s="187">
        <f t="shared" si="203"/>
        <v>0</v>
      </c>
      <c r="X756" s="13">
        <f t="shared" si="204"/>
        <v>0</v>
      </c>
      <c r="Y756" s="13" t="s">
        <v>29</v>
      </c>
      <c r="Z756" s="13">
        <v>45</v>
      </c>
      <c r="AA756" s="241">
        <f t="shared" si="205"/>
        <v>0</v>
      </c>
    </row>
    <row r="757" spans="1:27">
      <c r="A757" s="12">
        <v>754</v>
      </c>
      <c r="B757" s="166"/>
      <c r="C757" s="13"/>
      <c r="D757" s="187">
        <f t="shared" si="206"/>
        <v>0</v>
      </c>
      <c r="E757" s="187">
        <f t="shared" si="207"/>
        <v>0</v>
      </c>
      <c r="F757" s="187">
        <f t="shared" si="208"/>
        <v>0</v>
      </c>
      <c r="G757" s="166"/>
      <c r="H757" s="13"/>
      <c r="I757" s="187">
        <f t="shared" si="209"/>
        <v>0</v>
      </c>
      <c r="J757" s="187">
        <f t="shared" si="210"/>
        <v>0</v>
      </c>
      <c r="K757" s="187">
        <f t="shared" si="211"/>
        <v>0</v>
      </c>
      <c r="L757" s="166"/>
      <c r="M757" s="13"/>
      <c r="N757" s="187">
        <f t="shared" si="212"/>
        <v>0</v>
      </c>
      <c r="O757" s="187">
        <f t="shared" si="213"/>
        <v>0</v>
      </c>
      <c r="P757" s="187">
        <f t="shared" si="214"/>
        <v>0</v>
      </c>
      <c r="Q757" s="166"/>
      <c r="R757" s="13"/>
      <c r="S757" s="187">
        <f t="shared" si="215"/>
        <v>0</v>
      </c>
      <c r="T757" s="187">
        <f t="shared" si="216"/>
        <v>0</v>
      </c>
      <c r="U757" s="166"/>
      <c r="V757" s="187">
        <f t="shared" si="202"/>
        <v>0</v>
      </c>
      <c r="W757" s="187">
        <f t="shared" si="203"/>
        <v>0</v>
      </c>
      <c r="X757" s="13">
        <f t="shared" si="204"/>
        <v>0</v>
      </c>
      <c r="Y757" s="13" t="s">
        <v>29</v>
      </c>
      <c r="Z757" s="13">
        <v>45</v>
      </c>
      <c r="AA757" s="241">
        <f t="shared" si="205"/>
        <v>0</v>
      </c>
    </row>
    <row r="758" spans="1:27">
      <c r="A758" s="12">
        <v>755</v>
      </c>
      <c r="B758" s="166"/>
      <c r="C758" s="13"/>
      <c r="D758" s="187">
        <f t="shared" si="206"/>
        <v>0</v>
      </c>
      <c r="E758" s="187">
        <f t="shared" si="207"/>
        <v>0</v>
      </c>
      <c r="F758" s="187">
        <f t="shared" si="208"/>
        <v>0</v>
      </c>
      <c r="G758" s="166"/>
      <c r="H758" s="13"/>
      <c r="I758" s="187">
        <f t="shared" si="209"/>
        <v>0</v>
      </c>
      <c r="J758" s="187">
        <f t="shared" si="210"/>
        <v>0</v>
      </c>
      <c r="K758" s="187">
        <f t="shared" si="211"/>
        <v>0</v>
      </c>
      <c r="L758" s="166"/>
      <c r="M758" s="13"/>
      <c r="N758" s="187">
        <f t="shared" si="212"/>
        <v>0</v>
      </c>
      <c r="O758" s="187">
        <f t="shared" si="213"/>
        <v>0</v>
      </c>
      <c r="P758" s="187">
        <f t="shared" si="214"/>
        <v>0</v>
      </c>
      <c r="Q758" s="166"/>
      <c r="R758" s="13"/>
      <c r="S758" s="187">
        <f t="shared" si="215"/>
        <v>0</v>
      </c>
      <c r="T758" s="187">
        <f t="shared" si="216"/>
        <v>0</v>
      </c>
      <c r="U758" s="166"/>
      <c r="V758" s="187">
        <f t="shared" si="202"/>
        <v>0</v>
      </c>
      <c r="W758" s="187">
        <f t="shared" si="203"/>
        <v>0</v>
      </c>
      <c r="X758" s="13">
        <f t="shared" si="204"/>
        <v>0</v>
      </c>
      <c r="Y758" s="13" t="s">
        <v>29</v>
      </c>
      <c r="Z758" s="13">
        <v>45</v>
      </c>
      <c r="AA758" s="241">
        <f t="shared" si="205"/>
        <v>0</v>
      </c>
    </row>
    <row r="759" spans="1:27">
      <c r="A759" s="12">
        <v>756</v>
      </c>
      <c r="B759" s="166"/>
      <c r="C759" s="13"/>
      <c r="D759" s="187">
        <f t="shared" si="206"/>
        <v>0</v>
      </c>
      <c r="E759" s="187">
        <f t="shared" si="207"/>
        <v>0</v>
      </c>
      <c r="F759" s="187">
        <f t="shared" si="208"/>
        <v>0</v>
      </c>
      <c r="G759" s="166"/>
      <c r="H759" s="13"/>
      <c r="I759" s="187">
        <f t="shared" si="209"/>
        <v>0</v>
      </c>
      <c r="J759" s="187">
        <f t="shared" si="210"/>
        <v>0</v>
      </c>
      <c r="K759" s="187">
        <f t="shared" si="211"/>
        <v>0</v>
      </c>
      <c r="L759" s="166"/>
      <c r="M759" s="13"/>
      <c r="N759" s="187">
        <f t="shared" si="212"/>
        <v>0</v>
      </c>
      <c r="O759" s="187">
        <f t="shared" si="213"/>
        <v>0</v>
      </c>
      <c r="P759" s="187">
        <f t="shared" si="214"/>
        <v>0</v>
      </c>
      <c r="Q759" s="166"/>
      <c r="R759" s="13"/>
      <c r="S759" s="187">
        <f t="shared" si="215"/>
        <v>0</v>
      </c>
      <c r="T759" s="187">
        <f t="shared" si="216"/>
        <v>0</v>
      </c>
      <c r="U759" s="166"/>
      <c r="V759" s="187">
        <f t="shared" si="202"/>
        <v>0</v>
      </c>
      <c r="W759" s="187">
        <f t="shared" si="203"/>
        <v>0</v>
      </c>
      <c r="X759" s="13">
        <f t="shared" si="204"/>
        <v>0</v>
      </c>
      <c r="Y759" s="13" t="s">
        <v>29</v>
      </c>
      <c r="Z759" s="13">
        <v>45</v>
      </c>
      <c r="AA759" s="241">
        <f t="shared" si="205"/>
        <v>0</v>
      </c>
    </row>
    <row r="760" spans="1:27">
      <c r="A760" s="12">
        <v>757</v>
      </c>
      <c r="B760" s="166"/>
      <c r="C760" s="13"/>
      <c r="D760" s="187">
        <f t="shared" si="206"/>
        <v>0</v>
      </c>
      <c r="E760" s="187">
        <f t="shared" si="207"/>
        <v>0</v>
      </c>
      <c r="F760" s="187">
        <f t="shared" si="208"/>
        <v>0</v>
      </c>
      <c r="G760" s="166"/>
      <c r="H760" s="13"/>
      <c r="I760" s="187">
        <f t="shared" si="209"/>
        <v>0</v>
      </c>
      <c r="J760" s="187">
        <f t="shared" si="210"/>
        <v>0</v>
      </c>
      <c r="K760" s="187">
        <f t="shared" si="211"/>
        <v>0</v>
      </c>
      <c r="L760" s="166"/>
      <c r="M760" s="13"/>
      <c r="N760" s="187">
        <f t="shared" si="212"/>
        <v>0</v>
      </c>
      <c r="O760" s="187">
        <f t="shared" si="213"/>
        <v>0</v>
      </c>
      <c r="P760" s="187">
        <f t="shared" si="214"/>
        <v>0</v>
      </c>
      <c r="Q760" s="166"/>
      <c r="R760" s="13"/>
      <c r="S760" s="187">
        <f t="shared" si="215"/>
        <v>0</v>
      </c>
      <c r="T760" s="187">
        <f t="shared" si="216"/>
        <v>0</v>
      </c>
      <c r="U760" s="166"/>
      <c r="V760" s="187">
        <f t="shared" si="202"/>
        <v>0</v>
      </c>
      <c r="W760" s="187">
        <f t="shared" si="203"/>
        <v>0</v>
      </c>
      <c r="X760" s="13">
        <f t="shared" si="204"/>
        <v>0</v>
      </c>
      <c r="Y760" s="13" t="s">
        <v>29</v>
      </c>
      <c r="Z760" s="13">
        <v>45</v>
      </c>
      <c r="AA760" s="241">
        <f t="shared" si="205"/>
        <v>0</v>
      </c>
    </row>
    <row r="761" spans="1:27">
      <c r="A761" s="12">
        <v>758</v>
      </c>
      <c r="B761" s="166"/>
      <c r="C761" s="13"/>
      <c r="D761" s="187">
        <f t="shared" si="206"/>
        <v>0</v>
      </c>
      <c r="E761" s="187">
        <f t="shared" si="207"/>
        <v>0</v>
      </c>
      <c r="F761" s="187">
        <f t="shared" si="208"/>
        <v>0</v>
      </c>
      <c r="G761" s="166"/>
      <c r="H761" s="13"/>
      <c r="I761" s="187">
        <f t="shared" si="209"/>
        <v>0</v>
      </c>
      <c r="J761" s="187">
        <f t="shared" si="210"/>
        <v>0</v>
      </c>
      <c r="K761" s="187">
        <f t="shared" si="211"/>
        <v>0</v>
      </c>
      <c r="L761" s="166"/>
      <c r="M761" s="13"/>
      <c r="N761" s="187">
        <f t="shared" si="212"/>
        <v>0</v>
      </c>
      <c r="O761" s="187">
        <f t="shared" si="213"/>
        <v>0</v>
      </c>
      <c r="P761" s="187">
        <f t="shared" si="214"/>
        <v>0</v>
      </c>
      <c r="Q761" s="166"/>
      <c r="R761" s="13"/>
      <c r="S761" s="187">
        <f t="shared" si="215"/>
        <v>0</v>
      </c>
      <c r="T761" s="187">
        <f t="shared" si="216"/>
        <v>0</v>
      </c>
      <c r="U761" s="166"/>
      <c r="V761" s="187">
        <f t="shared" si="202"/>
        <v>0</v>
      </c>
      <c r="W761" s="187">
        <f t="shared" si="203"/>
        <v>0</v>
      </c>
      <c r="X761" s="13">
        <f t="shared" si="204"/>
        <v>0</v>
      </c>
      <c r="Y761" s="13" t="s">
        <v>29</v>
      </c>
      <c r="Z761" s="13">
        <v>45</v>
      </c>
      <c r="AA761" s="241">
        <f t="shared" si="205"/>
        <v>0</v>
      </c>
    </row>
    <row r="762" spans="1:27">
      <c r="A762" s="12">
        <v>759</v>
      </c>
      <c r="B762" s="166"/>
      <c r="C762" s="13"/>
      <c r="D762" s="187">
        <f t="shared" si="206"/>
        <v>0</v>
      </c>
      <c r="E762" s="187">
        <f t="shared" si="207"/>
        <v>0</v>
      </c>
      <c r="F762" s="187">
        <f t="shared" si="208"/>
        <v>0</v>
      </c>
      <c r="G762" s="166"/>
      <c r="H762" s="13"/>
      <c r="I762" s="187">
        <f t="shared" si="209"/>
        <v>0</v>
      </c>
      <c r="J762" s="187">
        <f t="shared" si="210"/>
        <v>0</v>
      </c>
      <c r="K762" s="187">
        <f t="shared" si="211"/>
        <v>0</v>
      </c>
      <c r="L762" s="166"/>
      <c r="M762" s="13"/>
      <c r="N762" s="187">
        <f t="shared" si="212"/>
        <v>0</v>
      </c>
      <c r="O762" s="187">
        <f t="shared" si="213"/>
        <v>0</v>
      </c>
      <c r="P762" s="187">
        <f t="shared" si="214"/>
        <v>0</v>
      </c>
      <c r="Q762" s="166"/>
      <c r="R762" s="13"/>
      <c r="S762" s="187">
        <f t="shared" si="215"/>
        <v>0</v>
      </c>
      <c r="T762" s="187">
        <f t="shared" si="216"/>
        <v>0</v>
      </c>
      <c r="U762" s="166"/>
      <c r="V762" s="187">
        <f t="shared" si="202"/>
        <v>0</v>
      </c>
      <c r="W762" s="187">
        <f t="shared" si="203"/>
        <v>0</v>
      </c>
      <c r="X762" s="13">
        <f t="shared" si="204"/>
        <v>0</v>
      </c>
      <c r="Y762" s="13" t="s">
        <v>29</v>
      </c>
      <c r="Z762" s="13">
        <v>45</v>
      </c>
      <c r="AA762" s="241">
        <f t="shared" si="205"/>
        <v>0</v>
      </c>
    </row>
    <row r="763" spans="1:27">
      <c r="A763" s="12">
        <v>760</v>
      </c>
      <c r="B763" s="166"/>
      <c r="C763" s="13"/>
      <c r="D763" s="187">
        <f t="shared" si="206"/>
        <v>0</v>
      </c>
      <c r="E763" s="187">
        <f t="shared" si="207"/>
        <v>0</v>
      </c>
      <c r="F763" s="187">
        <f t="shared" si="208"/>
        <v>0</v>
      </c>
      <c r="G763" s="166"/>
      <c r="H763" s="13"/>
      <c r="I763" s="187">
        <f t="shared" si="209"/>
        <v>0</v>
      </c>
      <c r="J763" s="187">
        <f t="shared" si="210"/>
        <v>0</v>
      </c>
      <c r="K763" s="187">
        <f t="shared" si="211"/>
        <v>0</v>
      </c>
      <c r="L763" s="166"/>
      <c r="M763" s="13"/>
      <c r="N763" s="187">
        <f t="shared" si="212"/>
        <v>0</v>
      </c>
      <c r="O763" s="187">
        <f t="shared" si="213"/>
        <v>0</v>
      </c>
      <c r="P763" s="187">
        <f t="shared" si="214"/>
        <v>0</v>
      </c>
      <c r="Q763" s="166"/>
      <c r="R763" s="13"/>
      <c r="S763" s="187">
        <f t="shared" si="215"/>
        <v>0</v>
      </c>
      <c r="T763" s="187">
        <f t="shared" si="216"/>
        <v>0</v>
      </c>
      <c r="U763" s="166"/>
      <c r="V763" s="187">
        <f t="shared" si="202"/>
        <v>0</v>
      </c>
      <c r="W763" s="187">
        <f t="shared" si="203"/>
        <v>0</v>
      </c>
      <c r="X763" s="13">
        <f t="shared" si="204"/>
        <v>0</v>
      </c>
      <c r="Y763" s="13" t="s">
        <v>29</v>
      </c>
      <c r="Z763" s="13">
        <v>45</v>
      </c>
      <c r="AA763" s="241">
        <f t="shared" si="205"/>
        <v>0</v>
      </c>
    </row>
    <row r="764" spans="1:27">
      <c r="A764" s="12">
        <v>761</v>
      </c>
      <c r="B764" s="166"/>
      <c r="C764" s="13"/>
      <c r="D764" s="187">
        <f t="shared" si="206"/>
        <v>0</v>
      </c>
      <c r="E764" s="187">
        <f t="shared" si="207"/>
        <v>0</v>
      </c>
      <c r="F764" s="187">
        <f t="shared" si="208"/>
        <v>0</v>
      </c>
      <c r="G764" s="166"/>
      <c r="H764" s="13"/>
      <c r="I764" s="187">
        <f t="shared" si="209"/>
        <v>0</v>
      </c>
      <c r="J764" s="187">
        <f t="shared" si="210"/>
        <v>0</v>
      </c>
      <c r="K764" s="187">
        <f t="shared" si="211"/>
        <v>0</v>
      </c>
      <c r="L764" s="166"/>
      <c r="M764" s="13"/>
      <c r="N764" s="187">
        <f t="shared" si="212"/>
        <v>0</v>
      </c>
      <c r="O764" s="187">
        <f t="shared" si="213"/>
        <v>0</v>
      </c>
      <c r="P764" s="187">
        <f t="shared" si="214"/>
        <v>0</v>
      </c>
      <c r="Q764" s="166"/>
      <c r="R764" s="13"/>
      <c r="S764" s="187">
        <f t="shared" si="215"/>
        <v>0</v>
      </c>
      <c r="T764" s="187">
        <f t="shared" si="216"/>
        <v>0</v>
      </c>
      <c r="U764" s="166"/>
      <c r="V764" s="187">
        <f t="shared" si="202"/>
        <v>0</v>
      </c>
      <c r="W764" s="187">
        <f t="shared" si="203"/>
        <v>0</v>
      </c>
      <c r="X764" s="13">
        <f t="shared" si="204"/>
        <v>0</v>
      </c>
      <c r="Y764" s="13" t="s">
        <v>29</v>
      </c>
      <c r="Z764" s="13">
        <v>45</v>
      </c>
      <c r="AA764" s="241">
        <f t="shared" si="205"/>
        <v>0</v>
      </c>
    </row>
    <row r="765" spans="1:27">
      <c r="A765" s="12">
        <v>762</v>
      </c>
      <c r="B765" s="166"/>
      <c r="C765" s="13"/>
      <c r="D765" s="187">
        <f t="shared" si="206"/>
        <v>0</v>
      </c>
      <c r="E765" s="187">
        <f t="shared" si="207"/>
        <v>0</v>
      </c>
      <c r="F765" s="187">
        <f t="shared" si="208"/>
        <v>0</v>
      </c>
      <c r="G765" s="166"/>
      <c r="H765" s="13"/>
      <c r="I765" s="187">
        <f t="shared" si="209"/>
        <v>0</v>
      </c>
      <c r="J765" s="187">
        <f t="shared" si="210"/>
        <v>0</v>
      </c>
      <c r="K765" s="187">
        <f t="shared" si="211"/>
        <v>0</v>
      </c>
      <c r="L765" s="166"/>
      <c r="M765" s="13"/>
      <c r="N765" s="187">
        <f t="shared" si="212"/>
        <v>0</v>
      </c>
      <c r="O765" s="187">
        <f t="shared" si="213"/>
        <v>0</v>
      </c>
      <c r="P765" s="187">
        <f t="shared" si="214"/>
        <v>0</v>
      </c>
      <c r="Q765" s="166"/>
      <c r="R765" s="13"/>
      <c r="S765" s="187">
        <f t="shared" si="215"/>
        <v>0</v>
      </c>
      <c r="T765" s="187">
        <f t="shared" si="216"/>
        <v>0</v>
      </c>
      <c r="U765" s="166"/>
      <c r="V765" s="187">
        <f t="shared" si="202"/>
        <v>0</v>
      </c>
      <c r="W765" s="187">
        <f t="shared" si="203"/>
        <v>0</v>
      </c>
      <c r="X765" s="13">
        <f t="shared" si="204"/>
        <v>0</v>
      </c>
      <c r="Y765" s="13" t="s">
        <v>29</v>
      </c>
      <c r="Z765" s="13">
        <v>45</v>
      </c>
      <c r="AA765" s="241">
        <f t="shared" si="205"/>
        <v>0</v>
      </c>
    </row>
    <row r="766" spans="1:27">
      <c r="A766" s="12">
        <v>763</v>
      </c>
      <c r="B766" s="166"/>
      <c r="C766" s="13"/>
      <c r="D766" s="187">
        <f t="shared" si="206"/>
        <v>0</v>
      </c>
      <c r="E766" s="187">
        <f t="shared" si="207"/>
        <v>0</v>
      </c>
      <c r="F766" s="187">
        <f t="shared" si="208"/>
        <v>0</v>
      </c>
      <c r="G766" s="166"/>
      <c r="H766" s="13"/>
      <c r="I766" s="187">
        <f t="shared" si="209"/>
        <v>0</v>
      </c>
      <c r="J766" s="187">
        <f t="shared" si="210"/>
        <v>0</v>
      </c>
      <c r="K766" s="187">
        <f t="shared" si="211"/>
        <v>0</v>
      </c>
      <c r="L766" s="166"/>
      <c r="M766" s="13"/>
      <c r="N766" s="187">
        <f t="shared" si="212"/>
        <v>0</v>
      </c>
      <c r="O766" s="187">
        <f t="shared" si="213"/>
        <v>0</v>
      </c>
      <c r="P766" s="187">
        <f t="shared" si="214"/>
        <v>0</v>
      </c>
      <c r="Q766" s="166"/>
      <c r="R766" s="13"/>
      <c r="S766" s="187">
        <f t="shared" si="215"/>
        <v>0</v>
      </c>
      <c r="T766" s="187">
        <f t="shared" si="216"/>
        <v>0</v>
      </c>
      <c r="U766" s="166"/>
      <c r="V766" s="187">
        <f t="shared" si="202"/>
        <v>0</v>
      </c>
      <c r="W766" s="187">
        <f t="shared" si="203"/>
        <v>0</v>
      </c>
      <c r="X766" s="13">
        <f t="shared" si="204"/>
        <v>0</v>
      </c>
      <c r="Y766" s="13" t="s">
        <v>29</v>
      </c>
      <c r="Z766" s="13">
        <v>45</v>
      </c>
      <c r="AA766" s="241">
        <f t="shared" si="205"/>
        <v>0</v>
      </c>
    </row>
    <row r="767" spans="1:27">
      <c r="A767" s="12">
        <v>764</v>
      </c>
      <c r="B767" s="166"/>
      <c r="C767" s="13"/>
      <c r="D767" s="187">
        <f t="shared" si="206"/>
        <v>0</v>
      </c>
      <c r="E767" s="187">
        <f t="shared" si="207"/>
        <v>0</v>
      </c>
      <c r="F767" s="187">
        <f t="shared" si="208"/>
        <v>0</v>
      </c>
      <c r="G767" s="166"/>
      <c r="H767" s="13"/>
      <c r="I767" s="187">
        <f t="shared" si="209"/>
        <v>0</v>
      </c>
      <c r="J767" s="187">
        <f t="shared" si="210"/>
        <v>0</v>
      </c>
      <c r="K767" s="187">
        <f t="shared" si="211"/>
        <v>0</v>
      </c>
      <c r="L767" s="166"/>
      <c r="M767" s="13"/>
      <c r="N767" s="187">
        <f t="shared" si="212"/>
        <v>0</v>
      </c>
      <c r="O767" s="187">
        <f t="shared" si="213"/>
        <v>0</v>
      </c>
      <c r="P767" s="187">
        <f t="shared" si="214"/>
        <v>0</v>
      </c>
      <c r="Q767" s="166"/>
      <c r="R767" s="13"/>
      <c r="S767" s="187">
        <f t="shared" si="215"/>
        <v>0</v>
      </c>
      <c r="T767" s="187">
        <f t="shared" si="216"/>
        <v>0</v>
      </c>
      <c r="U767" s="166"/>
      <c r="V767" s="187">
        <f t="shared" si="202"/>
        <v>0</v>
      </c>
      <c r="W767" s="187">
        <f t="shared" si="203"/>
        <v>0</v>
      </c>
      <c r="X767" s="13">
        <f t="shared" si="204"/>
        <v>0</v>
      </c>
      <c r="Y767" s="13" t="s">
        <v>29</v>
      </c>
      <c r="Z767" s="13">
        <v>45</v>
      </c>
      <c r="AA767" s="241">
        <f t="shared" si="205"/>
        <v>0</v>
      </c>
    </row>
    <row r="768" spans="1:27">
      <c r="A768" s="12">
        <v>765</v>
      </c>
      <c r="B768" s="166"/>
      <c r="C768" s="13"/>
      <c r="D768" s="187">
        <f t="shared" si="206"/>
        <v>0</v>
      </c>
      <c r="E768" s="187">
        <f t="shared" si="207"/>
        <v>0</v>
      </c>
      <c r="F768" s="187">
        <f t="shared" si="208"/>
        <v>0</v>
      </c>
      <c r="G768" s="166"/>
      <c r="H768" s="13"/>
      <c r="I768" s="187">
        <f t="shared" si="209"/>
        <v>0</v>
      </c>
      <c r="J768" s="187">
        <f t="shared" si="210"/>
        <v>0</v>
      </c>
      <c r="K768" s="187">
        <f t="shared" si="211"/>
        <v>0</v>
      </c>
      <c r="L768" s="166"/>
      <c r="M768" s="13"/>
      <c r="N768" s="187">
        <f t="shared" si="212"/>
        <v>0</v>
      </c>
      <c r="O768" s="187">
        <f t="shared" si="213"/>
        <v>0</v>
      </c>
      <c r="P768" s="187">
        <f t="shared" si="214"/>
        <v>0</v>
      </c>
      <c r="Q768" s="166"/>
      <c r="R768" s="13"/>
      <c r="S768" s="187">
        <f t="shared" si="215"/>
        <v>0</v>
      </c>
      <c r="T768" s="187">
        <f t="shared" si="216"/>
        <v>0</v>
      </c>
      <c r="U768" s="166"/>
      <c r="V768" s="187">
        <f t="shared" si="202"/>
        <v>0</v>
      </c>
      <c r="W768" s="187">
        <f t="shared" si="203"/>
        <v>0</v>
      </c>
      <c r="X768" s="13">
        <f t="shared" si="204"/>
        <v>0</v>
      </c>
      <c r="Y768" s="13" t="s">
        <v>29</v>
      </c>
      <c r="Z768" s="13">
        <v>45</v>
      </c>
      <c r="AA768" s="241">
        <f t="shared" si="205"/>
        <v>0</v>
      </c>
    </row>
    <row r="769" spans="1:27">
      <c r="A769" s="12">
        <v>766</v>
      </c>
      <c r="B769" s="166"/>
      <c r="C769" s="13"/>
      <c r="D769" s="187">
        <f t="shared" si="206"/>
        <v>0</v>
      </c>
      <c r="E769" s="187">
        <f t="shared" si="207"/>
        <v>0</v>
      </c>
      <c r="F769" s="187">
        <f t="shared" si="208"/>
        <v>0</v>
      </c>
      <c r="G769" s="166"/>
      <c r="H769" s="13"/>
      <c r="I769" s="187">
        <f t="shared" si="209"/>
        <v>0</v>
      </c>
      <c r="J769" s="187">
        <f t="shared" si="210"/>
        <v>0</v>
      </c>
      <c r="K769" s="187">
        <f t="shared" si="211"/>
        <v>0</v>
      </c>
      <c r="L769" s="166"/>
      <c r="M769" s="13"/>
      <c r="N769" s="187">
        <f t="shared" si="212"/>
        <v>0</v>
      </c>
      <c r="O769" s="187">
        <f t="shared" si="213"/>
        <v>0</v>
      </c>
      <c r="P769" s="187">
        <f t="shared" si="214"/>
        <v>0</v>
      </c>
      <c r="Q769" s="166"/>
      <c r="R769" s="13"/>
      <c r="S769" s="187">
        <f t="shared" si="215"/>
        <v>0</v>
      </c>
      <c r="T769" s="187">
        <f t="shared" si="216"/>
        <v>0</v>
      </c>
      <c r="U769" s="166"/>
      <c r="V769" s="187">
        <f t="shared" si="202"/>
        <v>0</v>
      </c>
      <c r="W769" s="187">
        <f t="shared" si="203"/>
        <v>0</v>
      </c>
      <c r="X769" s="13">
        <f t="shared" si="204"/>
        <v>0</v>
      </c>
      <c r="Y769" s="13" t="s">
        <v>29</v>
      </c>
      <c r="Z769" s="13">
        <v>45</v>
      </c>
      <c r="AA769" s="241">
        <f t="shared" si="205"/>
        <v>0</v>
      </c>
    </row>
    <row r="770" spans="1:27">
      <c r="A770" s="12">
        <v>767</v>
      </c>
      <c r="B770" s="166"/>
      <c r="C770" s="13"/>
      <c r="D770" s="187">
        <f t="shared" si="206"/>
        <v>0</v>
      </c>
      <c r="E770" s="187">
        <f t="shared" si="207"/>
        <v>0</v>
      </c>
      <c r="F770" s="187">
        <f t="shared" si="208"/>
        <v>0</v>
      </c>
      <c r="G770" s="166"/>
      <c r="H770" s="13"/>
      <c r="I770" s="187">
        <f t="shared" si="209"/>
        <v>0</v>
      </c>
      <c r="J770" s="187">
        <f t="shared" si="210"/>
        <v>0</v>
      </c>
      <c r="K770" s="187">
        <f t="shared" si="211"/>
        <v>0</v>
      </c>
      <c r="L770" s="166"/>
      <c r="M770" s="13"/>
      <c r="N770" s="187">
        <f t="shared" si="212"/>
        <v>0</v>
      </c>
      <c r="O770" s="187">
        <f t="shared" si="213"/>
        <v>0</v>
      </c>
      <c r="P770" s="187">
        <f t="shared" si="214"/>
        <v>0</v>
      </c>
      <c r="Q770" s="166"/>
      <c r="R770" s="13"/>
      <c r="S770" s="187">
        <f t="shared" si="215"/>
        <v>0</v>
      </c>
      <c r="T770" s="187">
        <f t="shared" si="216"/>
        <v>0</v>
      </c>
      <c r="U770" s="166"/>
      <c r="V770" s="187">
        <f t="shared" si="202"/>
        <v>0</v>
      </c>
      <c r="W770" s="187">
        <f t="shared" si="203"/>
        <v>0</v>
      </c>
      <c r="X770" s="13">
        <f t="shared" si="204"/>
        <v>0</v>
      </c>
      <c r="Y770" s="13" t="s">
        <v>29</v>
      </c>
      <c r="Z770" s="13">
        <v>45</v>
      </c>
      <c r="AA770" s="241">
        <f t="shared" si="205"/>
        <v>0</v>
      </c>
    </row>
    <row r="771" spans="1:27">
      <c r="A771" s="12">
        <v>768</v>
      </c>
      <c r="B771" s="166"/>
      <c r="C771" s="13"/>
      <c r="D771" s="187">
        <f t="shared" si="206"/>
        <v>0</v>
      </c>
      <c r="E771" s="187">
        <f t="shared" si="207"/>
        <v>0</v>
      </c>
      <c r="F771" s="187">
        <f t="shared" si="208"/>
        <v>0</v>
      </c>
      <c r="G771" s="166"/>
      <c r="H771" s="13"/>
      <c r="I771" s="187">
        <f t="shared" si="209"/>
        <v>0</v>
      </c>
      <c r="J771" s="187">
        <f t="shared" si="210"/>
        <v>0</v>
      </c>
      <c r="K771" s="187">
        <f t="shared" si="211"/>
        <v>0</v>
      </c>
      <c r="L771" s="166"/>
      <c r="M771" s="13"/>
      <c r="N771" s="187">
        <f t="shared" si="212"/>
        <v>0</v>
      </c>
      <c r="O771" s="187">
        <f t="shared" si="213"/>
        <v>0</v>
      </c>
      <c r="P771" s="187">
        <f t="shared" si="214"/>
        <v>0</v>
      </c>
      <c r="Q771" s="166"/>
      <c r="R771" s="13"/>
      <c r="S771" s="187">
        <f t="shared" si="215"/>
        <v>0</v>
      </c>
      <c r="T771" s="187">
        <f t="shared" si="216"/>
        <v>0</v>
      </c>
      <c r="U771" s="166"/>
      <c r="V771" s="187">
        <f t="shared" si="202"/>
        <v>0</v>
      </c>
      <c r="W771" s="187">
        <f t="shared" si="203"/>
        <v>0</v>
      </c>
      <c r="X771" s="13">
        <f t="shared" si="204"/>
        <v>0</v>
      </c>
      <c r="Y771" s="13" t="s">
        <v>29</v>
      </c>
      <c r="Z771" s="13">
        <v>45</v>
      </c>
      <c r="AA771" s="241">
        <f t="shared" si="205"/>
        <v>0</v>
      </c>
    </row>
    <row r="772" spans="1:27">
      <c r="A772" s="12">
        <v>769</v>
      </c>
      <c r="B772" s="166"/>
      <c r="C772" s="13"/>
      <c r="D772" s="187">
        <f t="shared" si="206"/>
        <v>0</v>
      </c>
      <c r="E772" s="187">
        <f t="shared" si="207"/>
        <v>0</v>
      </c>
      <c r="F772" s="187">
        <f t="shared" si="208"/>
        <v>0</v>
      </c>
      <c r="G772" s="166"/>
      <c r="H772" s="13"/>
      <c r="I772" s="187">
        <f t="shared" si="209"/>
        <v>0</v>
      </c>
      <c r="J772" s="187">
        <f t="shared" si="210"/>
        <v>0</v>
      </c>
      <c r="K772" s="187">
        <f t="shared" si="211"/>
        <v>0</v>
      </c>
      <c r="L772" s="166"/>
      <c r="M772" s="13"/>
      <c r="N772" s="187">
        <f t="shared" si="212"/>
        <v>0</v>
      </c>
      <c r="O772" s="187">
        <f t="shared" si="213"/>
        <v>0</v>
      </c>
      <c r="P772" s="187">
        <f t="shared" si="214"/>
        <v>0</v>
      </c>
      <c r="Q772" s="166"/>
      <c r="R772" s="13"/>
      <c r="S772" s="187">
        <f t="shared" si="215"/>
        <v>0</v>
      </c>
      <c r="T772" s="187">
        <f t="shared" si="216"/>
        <v>0</v>
      </c>
      <c r="U772" s="166"/>
      <c r="V772" s="187">
        <f t="shared" ref="V772:V835" si="217">IF(U772="Oui",-35,)</f>
        <v>0</v>
      </c>
      <c r="W772" s="187">
        <f t="shared" si="203"/>
        <v>0</v>
      </c>
      <c r="X772" s="13">
        <f t="shared" si="204"/>
        <v>0</v>
      </c>
      <c r="Y772" s="13" t="s">
        <v>29</v>
      </c>
      <c r="Z772" s="13">
        <v>45</v>
      </c>
      <c r="AA772" s="241">
        <f t="shared" si="205"/>
        <v>0</v>
      </c>
    </row>
    <row r="773" spans="1:27">
      <c r="A773" s="12">
        <v>770</v>
      </c>
      <c r="B773" s="166"/>
      <c r="C773" s="13"/>
      <c r="D773" s="187">
        <f t="shared" si="206"/>
        <v>0</v>
      </c>
      <c r="E773" s="187">
        <f t="shared" si="207"/>
        <v>0</v>
      </c>
      <c r="F773" s="187">
        <f t="shared" si="208"/>
        <v>0</v>
      </c>
      <c r="G773" s="166"/>
      <c r="H773" s="13"/>
      <c r="I773" s="187">
        <f t="shared" si="209"/>
        <v>0</v>
      </c>
      <c r="J773" s="187">
        <f t="shared" si="210"/>
        <v>0</v>
      </c>
      <c r="K773" s="187">
        <f t="shared" si="211"/>
        <v>0</v>
      </c>
      <c r="L773" s="166"/>
      <c r="M773" s="13"/>
      <c r="N773" s="187">
        <f t="shared" si="212"/>
        <v>0</v>
      </c>
      <c r="O773" s="187">
        <f t="shared" si="213"/>
        <v>0</v>
      </c>
      <c r="P773" s="187">
        <f t="shared" si="214"/>
        <v>0</v>
      </c>
      <c r="Q773" s="166"/>
      <c r="R773" s="13"/>
      <c r="S773" s="187">
        <f t="shared" si="215"/>
        <v>0</v>
      </c>
      <c r="T773" s="187">
        <f t="shared" si="216"/>
        <v>0</v>
      </c>
      <c r="U773" s="166"/>
      <c r="V773" s="187">
        <f t="shared" si="217"/>
        <v>0</v>
      </c>
      <c r="W773" s="187">
        <f t="shared" si="203"/>
        <v>0</v>
      </c>
      <c r="X773" s="13">
        <f t="shared" si="204"/>
        <v>0</v>
      </c>
      <c r="Y773" s="13" t="s">
        <v>29</v>
      </c>
      <c r="Z773" s="13">
        <v>45</v>
      </c>
      <c r="AA773" s="241">
        <f t="shared" si="205"/>
        <v>0</v>
      </c>
    </row>
    <row r="774" spans="1:27">
      <c r="A774" s="12">
        <v>771</v>
      </c>
      <c r="B774" s="166"/>
      <c r="C774" s="13"/>
      <c r="D774" s="187">
        <f t="shared" si="206"/>
        <v>0</v>
      </c>
      <c r="E774" s="187">
        <f t="shared" si="207"/>
        <v>0</v>
      </c>
      <c r="F774" s="187">
        <f t="shared" si="208"/>
        <v>0</v>
      </c>
      <c r="G774" s="166"/>
      <c r="H774" s="13"/>
      <c r="I774" s="187">
        <f t="shared" si="209"/>
        <v>0</v>
      </c>
      <c r="J774" s="187">
        <f t="shared" si="210"/>
        <v>0</v>
      </c>
      <c r="K774" s="187">
        <f t="shared" si="211"/>
        <v>0</v>
      </c>
      <c r="L774" s="166"/>
      <c r="M774" s="13"/>
      <c r="N774" s="187">
        <f t="shared" si="212"/>
        <v>0</v>
      </c>
      <c r="O774" s="187">
        <f t="shared" si="213"/>
        <v>0</v>
      </c>
      <c r="P774" s="187">
        <f t="shared" si="214"/>
        <v>0</v>
      </c>
      <c r="Q774" s="166"/>
      <c r="R774" s="13"/>
      <c r="S774" s="187">
        <f t="shared" si="215"/>
        <v>0</v>
      </c>
      <c r="T774" s="187">
        <f t="shared" si="216"/>
        <v>0</v>
      </c>
      <c r="U774" s="166"/>
      <c r="V774" s="187">
        <f t="shared" si="217"/>
        <v>0</v>
      </c>
      <c r="W774" s="187">
        <f t="shared" si="203"/>
        <v>0</v>
      </c>
      <c r="X774" s="13">
        <f t="shared" si="204"/>
        <v>0</v>
      </c>
      <c r="Y774" s="13" t="s">
        <v>29</v>
      </c>
      <c r="Z774" s="13">
        <v>45</v>
      </c>
      <c r="AA774" s="241">
        <f t="shared" si="205"/>
        <v>0</v>
      </c>
    </row>
    <row r="775" spans="1:27">
      <c r="A775" s="12">
        <v>772</v>
      </c>
      <c r="B775" s="166"/>
      <c r="C775" s="13"/>
      <c r="D775" s="187">
        <f t="shared" si="206"/>
        <v>0</v>
      </c>
      <c r="E775" s="187">
        <f t="shared" si="207"/>
        <v>0</v>
      </c>
      <c r="F775" s="187">
        <f t="shared" si="208"/>
        <v>0</v>
      </c>
      <c r="G775" s="166"/>
      <c r="H775" s="13"/>
      <c r="I775" s="187">
        <f t="shared" si="209"/>
        <v>0</v>
      </c>
      <c r="J775" s="187">
        <f t="shared" si="210"/>
        <v>0</v>
      </c>
      <c r="K775" s="187">
        <f t="shared" si="211"/>
        <v>0</v>
      </c>
      <c r="L775" s="166"/>
      <c r="M775" s="13"/>
      <c r="N775" s="187">
        <f t="shared" si="212"/>
        <v>0</v>
      </c>
      <c r="O775" s="187">
        <f t="shared" si="213"/>
        <v>0</v>
      </c>
      <c r="P775" s="187">
        <f t="shared" si="214"/>
        <v>0</v>
      </c>
      <c r="Q775" s="166"/>
      <c r="R775" s="13"/>
      <c r="S775" s="187">
        <f t="shared" si="215"/>
        <v>0</v>
      </c>
      <c r="T775" s="187">
        <f t="shared" si="216"/>
        <v>0</v>
      </c>
      <c r="U775" s="166"/>
      <c r="V775" s="187">
        <f t="shared" si="217"/>
        <v>0</v>
      </c>
      <c r="W775" s="187">
        <f t="shared" si="203"/>
        <v>0</v>
      </c>
      <c r="X775" s="13">
        <f t="shared" si="204"/>
        <v>0</v>
      </c>
      <c r="Y775" s="13" t="s">
        <v>29</v>
      </c>
      <c r="Z775" s="13">
        <v>45</v>
      </c>
      <c r="AA775" s="241">
        <f t="shared" si="205"/>
        <v>0</v>
      </c>
    </row>
    <row r="776" spans="1:27">
      <c r="A776" s="12">
        <v>773</v>
      </c>
      <c r="B776" s="166"/>
      <c r="C776" s="13"/>
      <c r="D776" s="187">
        <f t="shared" si="206"/>
        <v>0</v>
      </c>
      <c r="E776" s="187">
        <f t="shared" si="207"/>
        <v>0</v>
      </c>
      <c r="F776" s="187">
        <f t="shared" si="208"/>
        <v>0</v>
      </c>
      <c r="G776" s="166"/>
      <c r="H776" s="13"/>
      <c r="I776" s="187">
        <f t="shared" si="209"/>
        <v>0</v>
      </c>
      <c r="J776" s="187">
        <f t="shared" si="210"/>
        <v>0</v>
      </c>
      <c r="K776" s="187">
        <f t="shared" si="211"/>
        <v>0</v>
      </c>
      <c r="L776" s="166"/>
      <c r="M776" s="13"/>
      <c r="N776" s="187">
        <f t="shared" si="212"/>
        <v>0</v>
      </c>
      <c r="O776" s="187">
        <f t="shared" si="213"/>
        <v>0</v>
      </c>
      <c r="P776" s="187">
        <f t="shared" si="214"/>
        <v>0</v>
      </c>
      <c r="Q776" s="166"/>
      <c r="R776" s="13"/>
      <c r="S776" s="187">
        <f t="shared" si="215"/>
        <v>0</v>
      </c>
      <c r="T776" s="187">
        <f t="shared" si="216"/>
        <v>0</v>
      </c>
      <c r="U776" s="166"/>
      <c r="V776" s="187">
        <f t="shared" si="217"/>
        <v>0</v>
      </c>
      <c r="W776" s="187">
        <f t="shared" si="203"/>
        <v>0</v>
      </c>
      <c r="X776" s="13">
        <f t="shared" si="204"/>
        <v>0</v>
      </c>
      <c r="Y776" s="13" t="s">
        <v>29</v>
      </c>
      <c r="Z776" s="13">
        <v>45</v>
      </c>
      <c r="AA776" s="241">
        <f t="shared" si="205"/>
        <v>0</v>
      </c>
    </row>
    <row r="777" spans="1:27">
      <c r="A777" s="12">
        <v>774</v>
      </c>
      <c r="B777" s="166"/>
      <c r="C777" s="13"/>
      <c r="D777" s="187">
        <f t="shared" si="206"/>
        <v>0</v>
      </c>
      <c r="E777" s="187">
        <f t="shared" si="207"/>
        <v>0</v>
      </c>
      <c r="F777" s="187">
        <f t="shared" si="208"/>
        <v>0</v>
      </c>
      <c r="G777" s="166"/>
      <c r="H777" s="13"/>
      <c r="I777" s="187">
        <f t="shared" si="209"/>
        <v>0</v>
      </c>
      <c r="J777" s="187">
        <f t="shared" si="210"/>
        <v>0</v>
      </c>
      <c r="K777" s="187">
        <f t="shared" si="211"/>
        <v>0</v>
      </c>
      <c r="L777" s="166"/>
      <c r="M777" s="13"/>
      <c r="N777" s="187">
        <f t="shared" si="212"/>
        <v>0</v>
      </c>
      <c r="O777" s="187">
        <f t="shared" si="213"/>
        <v>0</v>
      </c>
      <c r="P777" s="187">
        <f t="shared" si="214"/>
        <v>0</v>
      </c>
      <c r="Q777" s="166"/>
      <c r="R777" s="13"/>
      <c r="S777" s="187">
        <f t="shared" si="215"/>
        <v>0</v>
      </c>
      <c r="T777" s="187">
        <f t="shared" si="216"/>
        <v>0</v>
      </c>
      <c r="U777" s="166"/>
      <c r="V777" s="187">
        <f t="shared" si="217"/>
        <v>0</v>
      </c>
      <c r="W777" s="187">
        <f t="shared" si="203"/>
        <v>0</v>
      </c>
      <c r="X777" s="13">
        <f t="shared" si="204"/>
        <v>0</v>
      </c>
      <c r="Y777" s="13" t="s">
        <v>29</v>
      </c>
      <c r="Z777" s="13">
        <v>45</v>
      </c>
      <c r="AA777" s="241">
        <f t="shared" si="205"/>
        <v>0</v>
      </c>
    </row>
    <row r="778" spans="1:27">
      <c r="A778" s="12">
        <v>775</v>
      </c>
      <c r="B778" s="166"/>
      <c r="C778" s="13"/>
      <c r="D778" s="187">
        <f t="shared" si="206"/>
        <v>0</v>
      </c>
      <c r="E778" s="187">
        <f t="shared" si="207"/>
        <v>0</v>
      </c>
      <c r="F778" s="187">
        <f t="shared" si="208"/>
        <v>0</v>
      </c>
      <c r="G778" s="166"/>
      <c r="H778" s="13"/>
      <c r="I778" s="187">
        <f t="shared" si="209"/>
        <v>0</v>
      </c>
      <c r="J778" s="187">
        <f t="shared" si="210"/>
        <v>0</v>
      </c>
      <c r="K778" s="187">
        <f t="shared" si="211"/>
        <v>0</v>
      </c>
      <c r="L778" s="166"/>
      <c r="M778" s="13"/>
      <c r="N778" s="187">
        <f t="shared" si="212"/>
        <v>0</v>
      </c>
      <c r="O778" s="187">
        <f t="shared" si="213"/>
        <v>0</v>
      </c>
      <c r="P778" s="187">
        <f t="shared" si="214"/>
        <v>0</v>
      </c>
      <c r="Q778" s="166"/>
      <c r="R778" s="13"/>
      <c r="S778" s="187">
        <f t="shared" si="215"/>
        <v>0</v>
      </c>
      <c r="T778" s="187">
        <f t="shared" si="216"/>
        <v>0</v>
      </c>
      <c r="U778" s="166"/>
      <c r="V778" s="187">
        <f t="shared" si="217"/>
        <v>0</v>
      </c>
      <c r="W778" s="187">
        <f t="shared" si="203"/>
        <v>0</v>
      </c>
      <c r="X778" s="13">
        <f t="shared" si="204"/>
        <v>0</v>
      </c>
      <c r="Y778" s="13" t="s">
        <v>29</v>
      </c>
      <c r="Z778" s="13">
        <v>45</v>
      </c>
      <c r="AA778" s="241">
        <f t="shared" si="205"/>
        <v>0</v>
      </c>
    </row>
    <row r="779" spans="1:27">
      <c r="A779" s="12">
        <v>776</v>
      </c>
      <c r="B779" s="166"/>
      <c r="C779" s="13"/>
      <c r="D779" s="187">
        <f t="shared" si="206"/>
        <v>0</v>
      </c>
      <c r="E779" s="187">
        <f t="shared" si="207"/>
        <v>0</v>
      </c>
      <c r="F779" s="187">
        <f t="shared" si="208"/>
        <v>0</v>
      </c>
      <c r="G779" s="166"/>
      <c r="H779" s="13"/>
      <c r="I779" s="187">
        <f t="shared" si="209"/>
        <v>0</v>
      </c>
      <c r="J779" s="187">
        <f t="shared" si="210"/>
        <v>0</v>
      </c>
      <c r="K779" s="187">
        <f t="shared" si="211"/>
        <v>0</v>
      </c>
      <c r="L779" s="166"/>
      <c r="M779" s="13"/>
      <c r="N779" s="187">
        <f t="shared" si="212"/>
        <v>0</v>
      </c>
      <c r="O779" s="187">
        <f t="shared" si="213"/>
        <v>0</v>
      </c>
      <c r="P779" s="187">
        <f t="shared" si="214"/>
        <v>0</v>
      </c>
      <c r="Q779" s="166"/>
      <c r="R779" s="13"/>
      <c r="S779" s="187">
        <f t="shared" si="215"/>
        <v>0</v>
      </c>
      <c r="T779" s="187">
        <f t="shared" si="216"/>
        <v>0</v>
      </c>
      <c r="U779" s="166"/>
      <c r="V779" s="187">
        <f t="shared" si="217"/>
        <v>0</v>
      </c>
      <c r="W779" s="187">
        <f t="shared" si="203"/>
        <v>0</v>
      </c>
      <c r="X779" s="13">
        <f t="shared" si="204"/>
        <v>0</v>
      </c>
      <c r="Y779" s="13" t="s">
        <v>29</v>
      </c>
      <c r="Z779" s="13">
        <v>45</v>
      </c>
      <c r="AA779" s="241">
        <f t="shared" si="205"/>
        <v>0</v>
      </c>
    </row>
    <row r="780" spans="1:27">
      <c r="A780" s="12">
        <v>777</v>
      </c>
      <c r="B780" s="166"/>
      <c r="C780" s="13"/>
      <c r="D780" s="187">
        <f t="shared" si="206"/>
        <v>0</v>
      </c>
      <c r="E780" s="187">
        <f t="shared" si="207"/>
        <v>0</v>
      </c>
      <c r="F780" s="187">
        <f t="shared" si="208"/>
        <v>0</v>
      </c>
      <c r="G780" s="166"/>
      <c r="H780" s="13"/>
      <c r="I780" s="187">
        <f t="shared" si="209"/>
        <v>0</v>
      </c>
      <c r="J780" s="187">
        <f t="shared" si="210"/>
        <v>0</v>
      </c>
      <c r="K780" s="187">
        <f t="shared" si="211"/>
        <v>0</v>
      </c>
      <c r="L780" s="166"/>
      <c r="M780" s="13"/>
      <c r="N780" s="187">
        <f t="shared" si="212"/>
        <v>0</v>
      </c>
      <c r="O780" s="187">
        <f t="shared" si="213"/>
        <v>0</v>
      </c>
      <c r="P780" s="187">
        <f t="shared" si="214"/>
        <v>0</v>
      </c>
      <c r="Q780" s="166"/>
      <c r="R780" s="13"/>
      <c r="S780" s="187">
        <f t="shared" si="215"/>
        <v>0</v>
      </c>
      <c r="T780" s="187">
        <f t="shared" si="216"/>
        <v>0</v>
      </c>
      <c r="U780" s="166"/>
      <c r="V780" s="187">
        <f t="shared" si="217"/>
        <v>0</v>
      </c>
      <c r="W780" s="187">
        <f t="shared" si="203"/>
        <v>0</v>
      </c>
      <c r="X780" s="13">
        <f t="shared" si="204"/>
        <v>0</v>
      </c>
      <c r="Y780" s="13" t="s">
        <v>29</v>
      </c>
      <c r="Z780" s="13">
        <v>45</v>
      </c>
      <c r="AA780" s="241">
        <f t="shared" si="205"/>
        <v>0</v>
      </c>
    </row>
    <row r="781" spans="1:27">
      <c r="A781" s="12">
        <v>778</v>
      </c>
      <c r="B781" s="166"/>
      <c r="C781" s="13"/>
      <c r="D781" s="187">
        <f t="shared" si="206"/>
        <v>0</v>
      </c>
      <c r="E781" s="187">
        <f t="shared" si="207"/>
        <v>0</v>
      </c>
      <c r="F781" s="187">
        <f t="shared" si="208"/>
        <v>0</v>
      </c>
      <c r="G781" s="166"/>
      <c r="H781" s="13"/>
      <c r="I781" s="187">
        <f t="shared" si="209"/>
        <v>0</v>
      </c>
      <c r="J781" s="187">
        <f t="shared" si="210"/>
        <v>0</v>
      </c>
      <c r="K781" s="187">
        <f t="shared" si="211"/>
        <v>0</v>
      </c>
      <c r="L781" s="166"/>
      <c r="M781" s="13"/>
      <c r="N781" s="187">
        <f t="shared" si="212"/>
        <v>0</v>
      </c>
      <c r="O781" s="187">
        <f t="shared" si="213"/>
        <v>0</v>
      </c>
      <c r="P781" s="187">
        <f t="shared" si="214"/>
        <v>0</v>
      </c>
      <c r="Q781" s="166"/>
      <c r="R781" s="13"/>
      <c r="S781" s="187">
        <f t="shared" si="215"/>
        <v>0</v>
      </c>
      <c r="T781" s="187">
        <f t="shared" si="216"/>
        <v>0</v>
      </c>
      <c r="U781" s="166"/>
      <c r="V781" s="187">
        <f t="shared" si="217"/>
        <v>0</v>
      </c>
      <c r="W781" s="187">
        <f t="shared" si="203"/>
        <v>0</v>
      </c>
      <c r="X781" s="13">
        <f t="shared" si="204"/>
        <v>0</v>
      </c>
      <c r="Y781" s="13" t="s">
        <v>29</v>
      </c>
      <c r="Z781" s="13">
        <v>45</v>
      </c>
      <c r="AA781" s="241">
        <f t="shared" si="205"/>
        <v>0</v>
      </c>
    </row>
    <row r="782" spans="1:27">
      <c r="A782" s="12">
        <v>779</v>
      </c>
      <c r="B782" s="166"/>
      <c r="C782" s="13"/>
      <c r="D782" s="187">
        <f t="shared" si="206"/>
        <v>0</v>
      </c>
      <c r="E782" s="187">
        <f t="shared" si="207"/>
        <v>0</v>
      </c>
      <c r="F782" s="187">
        <f t="shared" si="208"/>
        <v>0</v>
      </c>
      <c r="G782" s="166"/>
      <c r="H782" s="13"/>
      <c r="I782" s="187">
        <f t="shared" si="209"/>
        <v>0</v>
      </c>
      <c r="J782" s="187">
        <f t="shared" si="210"/>
        <v>0</v>
      </c>
      <c r="K782" s="187">
        <f t="shared" si="211"/>
        <v>0</v>
      </c>
      <c r="L782" s="166"/>
      <c r="M782" s="13"/>
      <c r="N782" s="187">
        <f t="shared" si="212"/>
        <v>0</v>
      </c>
      <c r="O782" s="187">
        <f t="shared" si="213"/>
        <v>0</v>
      </c>
      <c r="P782" s="187">
        <f t="shared" si="214"/>
        <v>0</v>
      </c>
      <c r="Q782" s="166"/>
      <c r="R782" s="13"/>
      <c r="S782" s="187">
        <f t="shared" si="215"/>
        <v>0</v>
      </c>
      <c r="T782" s="187">
        <f t="shared" si="216"/>
        <v>0</v>
      </c>
      <c r="U782" s="166"/>
      <c r="V782" s="187">
        <f t="shared" si="217"/>
        <v>0</v>
      </c>
      <c r="W782" s="187">
        <f t="shared" si="203"/>
        <v>0</v>
      </c>
      <c r="X782" s="13">
        <f t="shared" si="204"/>
        <v>0</v>
      </c>
      <c r="Y782" s="13" t="s">
        <v>29</v>
      </c>
      <c r="Z782" s="13">
        <v>45</v>
      </c>
      <c r="AA782" s="241">
        <f t="shared" si="205"/>
        <v>0</v>
      </c>
    </row>
    <row r="783" spans="1:27">
      <c r="A783" s="12">
        <v>780</v>
      </c>
      <c r="B783" s="166"/>
      <c r="C783" s="13"/>
      <c r="D783" s="187">
        <f t="shared" si="206"/>
        <v>0</v>
      </c>
      <c r="E783" s="187">
        <f t="shared" si="207"/>
        <v>0</v>
      </c>
      <c r="F783" s="187">
        <f t="shared" si="208"/>
        <v>0</v>
      </c>
      <c r="G783" s="166"/>
      <c r="H783" s="13"/>
      <c r="I783" s="187">
        <f t="shared" si="209"/>
        <v>0</v>
      </c>
      <c r="J783" s="187">
        <f t="shared" si="210"/>
        <v>0</v>
      </c>
      <c r="K783" s="187">
        <f t="shared" si="211"/>
        <v>0</v>
      </c>
      <c r="L783" s="166"/>
      <c r="M783" s="13"/>
      <c r="N783" s="187">
        <f t="shared" si="212"/>
        <v>0</v>
      </c>
      <c r="O783" s="187">
        <f t="shared" si="213"/>
        <v>0</v>
      </c>
      <c r="P783" s="187">
        <f t="shared" si="214"/>
        <v>0</v>
      </c>
      <c r="Q783" s="166"/>
      <c r="R783" s="13"/>
      <c r="S783" s="187">
        <f t="shared" si="215"/>
        <v>0</v>
      </c>
      <c r="T783" s="187">
        <f t="shared" si="216"/>
        <v>0</v>
      </c>
      <c r="U783" s="166"/>
      <c r="V783" s="187">
        <f t="shared" si="217"/>
        <v>0</v>
      </c>
      <c r="W783" s="187">
        <f t="shared" ref="W783:W846" si="218">IF(U783="Non",10,)</f>
        <v>0</v>
      </c>
      <c r="X783" s="13">
        <f t="shared" ref="X783:X846" si="219">SUM(B783:W783)</f>
        <v>0</v>
      </c>
      <c r="Y783" s="13" t="s">
        <v>29</v>
      </c>
      <c r="Z783" s="13">
        <v>45</v>
      </c>
      <c r="AA783" s="241">
        <f t="shared" ref="AA783:AA846" si="220">X783/Z783</f>
        <v>0</v>
      </c>
    </row>
    <row r="784" spans="1:27">
      <c r="A784" s="12">
        <v>781</v>
      </c>
      <c r="B784" s="166"/>
      <c r="C784" s="13"/>
      <c r="D784" s="187">
        <f t="shared" si="206"/>
        <v>0</v>
      </c>
      <c r="E784" s="187">
        <f t="shared" si="207"/>
        <v>0</v>
      </c>
      <c r="F784" s="187">
        <f t="shared" si="208"/>
        <v>0</v>
      </c>
      <c r="G784" s="166"/>
      <c r="H784" s="13"/>
      <c r="I784" s="187">
        <f t="shared" si="209"/>
        <v>0</v>
      </c>
      <c r="J784" s="187">
        <f t="shared" si="210"/>
        <v>0</v>
      </c>
      <c r="K784" s="187">
        <f t="shared" si="211"/>
        <v>0</v>
      </c>
      <c r="L784" s="166"/>
      <c r="M784" s="13"/>
      <c r="N784" s="187">
        <f t="shared" si="212"/>
        <v>0</v>
      </c>
      <c r="O784" s="187">
        <f t="shared" si="213"/>
        <v>0</v>
      </c>
      <c r="P784" s="187">
        <f t="shared" si="214"/>
        <v>0</v>
      </c>
      <c r="Q784" s="166"/>
      <c r="R784" s="13"/>
      <c r="S784" s="187">
        <f t="shared" si="215"/>
        <v>0</v>
      </c>
      <c r="T784" s="187">
        <f t="shared" si="216"/>
        <v>0</v>
      </c>
      <c r="U784" s="166"/>
      <c r="V784" s="187">
        <f t="shared" si="217"/>
        <v>0</v>
      </c>
      <c r="W784" s="187">
        <f t="shared" si="218"/>
        <v>0</v>
      </c>
      <c r="X784" s="13">
        <f t="shared" si="219"/>
        <v>0</v>
      </c>
      <c r="Y784" s="13" t="s">
        <v>29</v>
      </c>
      <c r="Z784" s="13">
        <v>45</v>
      </c>
      <c r="AA784" s="241">
        <f t="shared" si="220"/>
        <v>0</v>
      </c>
    </row>
    <row r="785" spans="1:27">
      <c r="A785" s="12">
        <v>782</v>
      </c>
      <c r="B785" s="166"/>
      <c r="C785" s="13"/>
      <c r="D785" s="187">
        <f t="shared" si="206"/>
        <v>0</v>
      </c>
      <c r="E785" s="187">
        <f t="shared" si="207"/>
        <v>0</v>
      </c>
      <c r="F785" s="187">
        <f t="shared" si="208"/>
        <v>0</v>
      </c>
      <c r="G785" s="166"/>
      <c r="H785" s="13"/>
      <c r="I785" s="187">
        <f t="shared" si="209"/>
        <v>0</v>
      </c>
      <c r="J785" s="187">
        <f t="shared" si="210"/>
        <v>0</v>
      </c>
      <c r="K785" s="187">
        <f t="shared" si="211"/>
        <v>0</v>
      </c>
      <c r="L785" s="166"/>
      <c r="M785" s="13"/>
      <c r="N785" s="187">
        <f t="shared" si="212"/>
        <v>0</v>
      </c>
      <c r="O785" s="187">
        <f t="shared" si="213"/>
        <v>0</v>
      </c>
      <c r="P785" s="187">
        <f t="shared" si="214"/>
        <v>0</v>
      </c>
      <c r="Q785" s="166"/>
      <c r="R785" s="13"/>
      <c r="S785" s="187">
        <f t="shared" si="215"/>
        <v>0</v>
      </c>
      <c r="T785" s="187">
        <f t="shared" si="216"/>
        <v>0</v>
      </c>
      <c r="U785" s="166"/>
      <c r="V785" s="187">
        <f t="shared" si="217"/>
        <v>0</v>
      </c>
      <c r="W785" s="187">
        <f t="shared" si="218"/>
        <v>0</v>
      </c>
      <c r="X785" s="13">
        <f t="shared" si="219"/>
        <v>0</v>
      </c>
      <c r="Y785" s="13" t="s">
        <v>29</v>
      </c>
      <c r="Z785" s="13">
        <v>45</v>
      </c>
      <c r="AA785" s="241">
        <f t="shared" si="220"/>
        <v>0</v>
      </c>
    </row>
    <row r="786" spans="1:27">
      <c r="A786" s="12">
        <v>783</v>
      </c>
      <c r="B786" s="166"/>
      <c r="C786" s="13"/>
      <c r="D786" s="187">
        <f t="shared" si="206"/>
        <v>0</v>
      </c>
      <c r="E786" s="187">
        <f t="shared" si="207"/>
        <v>0</v>
      </c>
      <c r="F786" s="187">
        <f t="shared" si="208"/>
        <v>0</v>
      </c>
      <c r="G786" s="166"/>
      <c r="H786" s="13"/>
      <c r="I786" s="187">
        <f t="shared" si="209"/>
        <v>0</v>
      </c>
      <c r="J786" s="187">
        <f t="shared" si="210"/>
        <v>0</v>
      </c>
      <c r="K786" s="187">
        <f t="shared" si="211"/>
        <v>0</v>
      </c>
      <c r="L786" s="166"/>
      <c r="M786" s="13"/>
      <c r="N786" s="187">
        <f t="shared" si="212"/>
        <v>0</v>
      </c>
      <c r="O786" s="187">
        <f t="shared" si="213"/>
        <v>0</v>
      </c>
      <c r="P786" s="187">
        <f t="shared" si="214"/>
        <v>0</v>
      </c>
      <c r="Q786" s="166"/>
      <c r="R786" s="13"/>
      <c r="S786" s="187">
        <f t="shared" si="215"/>
        <v>0</v>
      </c>
      <c r="T786" s="187">
        <f t="shared" si="216"/>
        <v>0</v>
      </c>
      <c r="U786" s="166"/>
      <c r="V786" s="187">
        <f t="shared" si="217"/>
        <v>0</v>
      </c>
      <c r="W786" s="187">
        <f t="shared" si="218"/>
        <v>0</v>
      </c>
      <c r="X786" s="13">
        <f t="shared" si="219"/>
        <v>0</v>
      </c>
      <c r="Y786" s="13" t="s">
        <v>29</v>
      </c>
      <c r="Z786" s="13">
        <v>45</v>
      </c>
      <c r="AA786" s="241">
        <f t="shared" si="220"/>
        <v>0</v>
      </c>
    </row>
    <row r="787" spans="1:27">
      <c r="A787" s="12">
        <v>784</v>
      </c>
      <c r="B787" s="166"/>
      <c r="C787" s="13"/>
      <c r="D787" s="187">
        <f t="shared" ref="D787:D850" si="221">IF(B787="Bien",10,)</f>
        <v>0</v>
      </c>
      <c r="E787" s="187">
        <f t="shared" ref="E787:E850" si="222">IF(B787="Moyen",5,)</f>
        <v>0</v>
      </c>
      <c r="F787" s="187">
        <f t="shared" ref="F787:F850" si="223">IF(B787="Mauvais",-35,)</f>
        <v>0</v>
      </c>
      <c r="G787" s="166"/>
      <c r="H787" s="13"/>
      <c r="I787" s="187">
        <f t="shared" ref="I787:I850" si="224">IF(G787="Non",10,)</f>
        <v>0</v>
      </c>
      <c r="J787" s="187">
        <f t="shared" ref="J787:J850" si="225">IF(G787="Un peu",5,)</f>
        <v>0</v>
      </c>
      <c r="K787" s="187">
        <f t="shared" ref="K787:K850" si="226">IF(G787="Beaucoup",-35,)</f>
        <v>0</v>
      </c>
      <c r="L787" s="166"/>
      <c r="M787" s="13"/>
      <c r="N787" s="187">
        <f t="shared" ref="N787:N850" si="227">IF(L787="Bien",5,)</f>
        <v>0</v>
      </c>
      <c r="O787" s="187">
        <f t="shared" ref="O787:O850" si="228">IF(L787="Moyen",0,)</f>
        <v>0</v>
      </c>
      <c r="P787" s="187">
        <f t="shared" ref="P787:P850" si="229">IF(L787="Mauvais",-35,)</f>
        <v>0</v>
      </c>
      <c r="Q787" s="166"/>
      <c r="R787" s="13"/>
      <c r="S787" s="187">
        <f t="shared" ref="S787:S850" si="230">IF(Q787="Oui",-35,)</f>
        <v>0</v>
      </c>
      <c r="T787" s="187">
        <f t="shared" ref="T787:T850" si="231">IF(Q787="Non",10,)</f>
        <v>0</v>
      </c>
      <c r="U787" s="166"/>
      <c r="V787" s="187">
        <f t="shared" si="217"/>
        <v>0</v>
      </c>
      <c r="W787" s="187">
        <f t="shared" si="218"/>
        <v>0</v>
      </c>
      <c r="X787" s="13">
        <f t="shared" si="219"/>
        <v>0</v>
      </c>
      <c r="Y787" s="13" t="s">
        <v>29</v>
      </c>
      <c r="Z787" s="13">
        <v>45</v>
      </c>
      <c r="AA787" s="241">
        <f t="shared" si="220"/>
        <v>0</v>
      </c>
    </row>
    <row r="788" spans="1:27">
      <c r="A788" s="12">
        <v>785</v>
      </c>
      <c r="B788" s="166"/>
      <c r="C788" s="13"/>
      <c r="D788" s="187">
        <f t="shared" si="221"/>
        <v>0</v>
      </c>
      <c r="E788" s="187">
        <f t="shared" si="222"/>
        <v>0</v>
      </c>
      <c r="F788" s="187">
        <f t="shared" si="223"/>
        <v>0</v>
      </c>
      <c r="G788" s="166"/>
      <c r="H788" s="13"/>
      <c r="I788" s="187">
        <f t="shared" si="224"/>
        <v>0</v>
      </c>
      <c r="J788" s="187">
        <f t="shared" si="225"/>
        <v>0</v>
      </c>
      <c r="K788" s="187">
        <f t="shared" si="226"/>
        <v>0</v>
      </c>
      <c r="L788" s="166"/>
      <c r="M788" s="13"/>
      <c r="N788" s="187">
        <f t="shared" si="227"/>
        <v>0</v>
      </c>
      <c r="O788" s="187">
        <f t="shared" si="228"/>
        <v>0</v>
      </c>
      <c r="P788" s="187">
        <f t="shared" si="229"/>
        <v>0</v>
      </c>
      <c r="Q788" s="166"/>
      <c r="R788" s="13"/>
      <c r="S788" s="187">
        <f t="shared" si="230"/>
        <v>0</v>
      </c>
      <c r="T788" s="187">
        <f t="shared" si="231"/>
        <v>0</v>
      </c>
      <c r="U788" s="166"/>
      <c r="V788" s="187">
        <f t="shared" si="217"/>
        <v>0</v>
      </c>
      <c r="W788" s="187">
        <f t="shared" si="218"/>
        <v>0</v>
      </c>
      <c r="X788" s="13">
        <f t="shared" si="219"/>
        <v>0</v>
      </c>
      <c r="Y788" s="13" t="s">
        <v>29</v>
      </c>
      <c r="Z788" s="13">
        <v>45</v>
      </c>
      <c r="AA788" s="241">
        <f t="shared" si="220"/>
        <v>0</v>
      </c>
    </row>
    <row r="789" spans="1:27">
      <c r="A789" s="12">
        <v>786</v>
      </c>
      <c r="B789" s="166"/>
      <c r="C789" s="13"/>
      <c r="D789" s="187">
        <f t="shared" si="221"/>
        <v>0</v>
      </c>
      <c r="E789" s="187">
        <f t="shared" si="222"/>
        <v>0</v>
      </c>
      <c r="F789" s="187">
        <f t="shared" si="223"/>
        <v>0</v>
      </c>
      <c r="G789" s="166"/>
      <c r="H789" s="13"/>
      <c r="I789" s="187">
        <f t="shared" si="224"/>
        <v>0</v>
      </c>
      <c r="J789" s="187">
        <f t="shared" si="225"/>
        <v>0</v>
      </c>
      <c r="K789" s="187">
        <f t="shared" si="226"/>
        <v>0</v>
      </c>
      <c r="L789" s="166"/>
      <c r="M789" s="13"/>
      <c r="N789" s="187">
        <f t="shared" si="227"/>
        <v>0</v>
      </c>
      <c r="O789" s="187">
        <f t="shared" si="228"/>
        <v>0</v>
      </c>
      <c r="P789" s="187">
        <f t="shared" si="229"/>
        <v>0</v>
      </c>
      <c r="Q789" s="166"/>
      <c r="R789" s="13"/>
      <c r="S789" s="187">
        <f t="shared" si="230"/>
        <v>0</v>
      </c>
      <c r="T789" s="187">
        <f t="shared" si="231"/>
        <v>0</v>
      </c>
      <c r="U789" s="166"/>
      <c r="V789" s="187">
        <f t="shared" si="217"/>
        <v>0</v>
      </c>
      <c r="W789" s="187">
        <f t="shared" si="218"/>
        <v>0</v>
      </c>
      <c r="X789" s="13">
        <f t="shared" si="219"/>
        <v>0</v>
      </c>
      <c r="Y789" s="13" t="s">
        <v>29</v>
      </c>
      <c r="Z789" s="13">
        <v>45</v>
      </c>
      <c r="AA789" s="241">
        <f t="shared" si="220"/>
        <v>0</v>
      </c>
    </row>
    <row r="790" spans="1:27">
      <c r="A790" s="12">
        <v>787</v>
      </c>
      <c r="B790" s="166"/>
      <c r="C790" s="13"/>
      <c r="D790" s="187">
        <f t="shared" si="221"/>
        <v>0</v>
      </c>
      <c r="E790" s="187">
        <f t="shared" si="222"/>
        <v>0</v>
      </c>
      <c r="F790" s="187">
        <f t="shared" si="223"/>
        <v>0</v>
      </c>
      <c r="G790" s="166"/>
      <c r="H790" s="13"/>
      <c r="I790" s="187">
        <f t="shared" si="224"/>
        <v>0</v>
      </c>
      <c r="J790" s="187">
        <f t="shared" si="225"/>
        <v>0</v>
      </c>
      <c r="K790" s="187">
        <f t="shared" si="226"/>
        <v>0</v>
      </c>
      <c r="L790" s="166"/>
      <c r="M790" s="13"/>
      <c r="N790" s="187">
        <f t="shared" si="227"/>
        <v>0</v>
      </c>
      <c r="O790" s="187">
        <f t="shared" si="228"/>
        <v>0</v>
      </c>
      <c r="P790" s="187">
        <f t="shared" si="229"/>
        <v>0</v>
      </c>
      <c r="Q790" s="166"/>
      <c r="R790" s="13"/>
      <c r="S790" s="187">
        <f t="shared" si="230"/>
        <v>0</v>
      </c>
      <c r="T790" s="187">
        <f t="shared" si="231"/>
        <v>0</v>
      </c>
      <c r="U790" s="166"/>
      <c r="V790" s="187">
        <f t="shared" si="217"/>
        <v>0</v>
      </c>
      <c r="W790" s="187">
        <f t="shared" si="218"/>
        <v>0</v>
      </c>
      <c r="X790" s="13">
        <f t="shared" si="219"/>
        <v>0</v>
      </c>
      <c r="Y790" s="13" t="s">
        <v>29</v>
      </c>
      <c r="Z790" s="13">
        <v>45</v>
      </c>
      <c r="AA790" s="241">
        <f t="shared" si="220"/>
        <v>0</v>
      </c>
    </row>
    <row r="791" spans="1:27">
      <c r="A791" s="12">
        <v>788</v>
      </c>
      <c r="B791" s="166"/>
      <c r="C791" s="13"/>
      <c r="D791" s="187">
        <f t="shared" si="221"/>
        <v>0</v>
      </c>
      <c r="E791" s="187">
        <f t="shared" si="222"/>
        <v>0</v>
      </c>
      <c r="F791" s="187">
        <f t="shared" si="223"/>
        <v>0</v>
      </c>
      <c r="G791" s="166"/>
      <c r="H791" s="13"/>
      <c r="I791" s="187">
        <f t="shared" si="224"/>
        <v>0</v>
      </c>
      <c r="J791" s="187">
        <f t="shared" si="225"/>
        <v>0</v>
      </c>
      <c r="K791" s="187">
        <f t="shared" si="226"/>
        <v>0</v>
      </c>
      <c r="L791" s="166"/>
      <c r="M791" s="13"/>
      <c r="N791" s="187">
        <f t="shared" si="227"/>
        <v>0</v>
      </c>
      <c r="O791" s="187">
        <f t="shared" si="228"/>
        <v>0</v>
      </c>
      <c r="P791" s="187">
        <f t="shared" si="229"/>
        <v>0</v>
      </c>
      <c r="Q791" s="166"/>
      <c r="R791" s="13"/>
      <c r="S791" s="187">
        <f t="shared" si="230"/>
        <v>0</v>
      </c>
      <c r="T791" s="187">
        <f t="shared" si="231"/>
        <v>0</v>
      </c>
      <c r="U791" s="166"/>
      <c r="V791" s="187">
        <f t="shared" si="217"/>
        <v>0</v>
      </c>
      <c r="W791" s="187">
        <f t="shared" si="218"/>
        <v>0</v>
      </c>
      <c r="X791" s="13">
        <f t="shared" si="219"/>
        <v>0</v>
      </c>
      <c r="Y791" s="13" t="s">
        <v>29</v>
      </c>
      <c r="Z791" s="13">
        <v>45</v>
      </c>
      <c r="AA791" s="241">
        <f t="shared" si="220"/>
        <v>0</v>
      </c>
    </row>
    <row r="792" spans="1:27">
      <c r="A792" s="12">
        <v>789</v>
      </c>
      <c r="B792" s="166"/>
      <c r="C792" s="13"/>
      <c r="D792" s="187">
        <f t="shared" si="221"/>
        <v>0</v>
      </c>
      <c r="E792" s="187">
        <f t="shared" si="222"/>
        <v>0</v>
      </c>
      <c r="F792" s="187">
        <f t="shared" si="223"/>
        <v>0</v>
      </c>
      <c r="G792" s="166"/>
      <c r="H792" s="13"/>
      <c r="I792" s="187">
        <f t="shared" si="224"/>
        <v>0</v>
      </c>
      <c r="J792" s="187">
        <f t="shared" si="225"/>
        <v>0</v>
      </c>
      <c r="K792" s="187">
        <f t="shared" si="226"/>
        <v>0</v>
      </c>
      <c r="L792" s="166"/>
      <c r="M792" s="13"/>
      <c r="N792" s="187">
        <f t="shared" si="227"/>
        <v>0</v>
      </c>
      <c r="O792" s="187">
        <f t="shared" si="228"/>
        <v>0</v>
      </c>
      <c r="P792" s="187">
        <f t="shared" si="229"/>
        <v>0</v>
      </c>
      <c r="Q792" s="166"/>
      <c r="R792" s="13"/>
      <c r="S792" s="187">
        <f t="shared" si="230"/>
        <v>0</v>
      </c>
      <c r="T792" s="187">
        <f t="shared" si="231"/>
        <v>0</v>
      </c>
      <c r="U792" s="166"/>
      <c r="V792" s="187">
        <f t="shared" si="217"/>
        <v>0</v>
      </c>
      <c r="W792" s="187">
        <f t="shared" si="218"/>
        <v>0</v>
      </c>
      <c r="X792" s="13">
        <f t="shared" si="219"/>
        <v>0</v>
      </c>
      <c r="Y792" s="13" t="s">
        <v>29</v>
      </c>
      <c r="Z792" s="13">
        <v>45</v>
      </c>
      <c r="AA792" s="241">
        <f t="shared" si="220"/>
        <v>0</v>
      </c>
    </row>
    <row r="793" spans="1:27">
      <c r="A793" s="12">
        <v>790</v>
      </c>
      <c r="B793" s="166"/>
      <c r="C793" s="13"/>
      <c r="D793" s="187">
        <f t="shared" si="221"/>
        <v>0</v>
      </c>
      <c r="E793" s="187">
        <f t="shared" si="222"/>
        <v>0</v>
      </c>
      <c r="F793" s="187">
        <f t="shared" si="223"/>
        <v>0</v>
      </c>
      <c r="G793" s="166"/>
      <c r="H793" s="13"/>
      <c r="I793" s="187">
        <f t="shared" si="224"/>
        <v>0</v>
      </c>
      <c r="J793" s="187">
        <f t="shared" si="225"/>
        <v>0</v>
      </c>
      <c r="K793" s="187">
        <f t="shared" si="226"/>
        <v>0</v>
      </c>
      <c r="L793" s="166"/>
      <c r="M793" s="13"/>
      <c r="N793" s="187">
        <f t="shared" si="227"/>
        <v>0</v>
      </c>
      <c r="O793" s="187">
        <f t="shared" si="228"/>
        <v>0</v>
      </c>
      <c r="P793" s="187">
        <f t="shared" si="229"/>
        <v>0</v>
      </c>
      <c r="Q793" s="166"/>
      <c r="R793" s="13"/>
      <c r="S793" s="187">
        <f t="shared" si="230"/>
        <v>0</v>
      </c>
      <c r="T793" s="187">
        <f t="shared" si="231"/>
        <v>0</v>
      </c>
      <c r="U793" s="166"/>
      <c r="V793" s="187">
        <f t="shared" si="217"/>
        <v>0</v>
      </c>
      <c r="W793" s="187">
        <f t="shared" si="218"/>
        <v>0</v>
      </c>
      <c r="X793" s="13">
        <f t="shared" si="219"/>
        <v>0</v>
      </c>
      <c r="Y793" s="13" t="s">
        <v>29</v>
      </c>
      <c r="Z793" s="13">
        <v>45</v>
      </c>
      <c r="AA793" s="241">
        <f t="shared" si="220"/>
        <v>0</v>
      </c>
    </row>
    <row r="794" spans="1:27">
      <c r="A794" s="12">
        <v>791</v>
      </c>
      <c r="B794" s="166"/>
      <c r="C794" s="13"/>
      <c r="D794" s="187">
        <f t="shared" si="221"/>
        <v>0</v>
      </c>
      <c r="E794" s="187">
        <f t="shared" si="222"/>
        <v>0</v>
      </c>
      <c r="F794" s="187">
        <f t="shared" si="223"/>
        <v>0</v>
      </c>
      <c r="G794" s="166"/>
      <c r="H794" s="13"/>
      <c r="I794" s="187">
        <f t="shared" si="224"/>
        <v>0</v>
      </c>
      <c r="J794" s="187">
        <f t="shared" si="225"/>
        <v>0</v>
      </c>
      <c r="K794" s="187">
        <f t="shared" si="226"/>
        <v>0</v>
      </c>
      <c r="L794" s="166"/>
      <c r="M794" s="13"/>
      <c r="N794" s="187">
        <f t="shared" si="227"/>
        <v>0</v>
      </c>
      <c r="O794" s="187">
        <f t="shared" si="228"/>
        <v>0</v>
      </c>
      <c r="P794" s="187">
        <f t="shared" si="229"/>
        <v>0</v>
      </c>
      <c r="Q794" s="166"/>
      <c r="R794" s="13"/>
      <c r="S794" s="187">
        <f t="shared" si="230"/>
        <v>0</v>
      </c>
      <c r="T794" s="187">
        <f t="shared" si="231"/>
        <v>0</v>
      </c>
      <c r="U794" s="166"/>
      <c r="V794" s="187">
        <f t="shared" si="217"/>
        <v>0</v>
      </c>
      <c r="W794" s="187">
        <f t="shared" si="218"/>
        <v>0</v>
      </c>
      <c r="X794" s="13">
        <f t="shared" si="219"/>
        <v>0</v>
      </c>
      <c r="Y794" s="13" t="s">
        <v>29</v>
      </c>
      <c r="Z794" s="13">
        <v>45</v>
      </c>
      <c r="AA794" s="241">
        <f t="shared" si="220"/>
        <v>0</v>
      </c>
    </row>
    <row r="795" spans="1:27">
      <c r="A795" s="12">
        <v>792</v>
      </c>
      <c r="B795" s="166"/>
      <c r="C795" s="13"/>
      <c r="D795" s="187">
        <f t="shared" si="221"/>
        <v>0</v>
      </c>
      <c r="E795" s="187">
        <f t="shared" si="222"/>
        <v>0</v>
      </c>
      <c r="F795" s="187">
        <f t="shared" si="223"/>
        <v>0</v>
      </c>
      <c r="G795" s="166"/>
      <c r="H795" s="13"/>
      <c r="I795" s="187">
        <f t="shared" si="224"/>
        <v>0</v>
      </c>
      <c r="J795" s="187">
        <f t="shared" si="225"/>
        <v>0</v>
      </c>
      <c r="K795" s="187">
        <f t="shared" si="226"/>
        <v>0</v>
      </c>
      <c r="L795" s="166"/>
      <c r="M795" s="13"/>
      <c r="N795" s="187">
        <f t="shared" si="227"/>
        <v>0</v>
      </c>
      <c r="O795" s="187">
        <f t="shared" si="228"/>
        <v>0</v>
      </c>
      <c r="P795" s="187">
        <f t="shared" si="229"/>
        <v>0</v>
      </c>
      <c r="Q795" s="166"/>
      <c r="R795" s="13"/>
      <c r="S795" s="187">
        <f t="shared" si="230"/>
        <v>0</v>
      </c>
      <c r="T795" s="187">
        <f t="shared" si="231"/>
        <v>0</v>
      </c>
      <c r="U795" s="166"/>
      <c r="V795" s="187">
        <f t="shared" si="217"/>
        <v>0</v>
      </c>
      <c r="W795" s="187">
        <f t="shared" si="218"/>
        <v>0</v>
      </c>
      <c r="X795" s="13">
        <f t="shared" si="219"/>
        <v>0</v>
      </c>
      <c r="Y795" s="13" t="s">
        <v>29</v>
      </c>
      <c r="Z795" s="13">
        <v>45</v>
      </c>
      <c r="AA795" s="241">
        <f t="shared" si="220"/>
        <v>0</v>
      </c>
    </row>
    <row r="796" spans="1:27">
      <c r="A796" s="12">
        <v>793</v>
      </c>
      <c r="B796" s="166"/>
      <c r="C796" s="13"/>
      <c r="D796" s="187">
        <f t="shared" si="221"/>
        <v>0</v>
      </c>
      <c r="E796" s="187">
        <f t="shared" si="222"/>
        <v>0</v>
      </c>
      <c r="F796" s="187">
        <f t="shared" si="223"/>
        <v>0</v>
      </c>
      <c r="G796" s="166"/>
      <c r="H796" s="13"/>
      <c r="I796" s="187">
        <f t="shared" si="224"/>
        <v>0</v>
      </c>
      <c r="J796" s="187">
        <f t="shared" si="225"/>
        <v>0</v>
      </c>
      <c r="K796" s="187">
        <f t="shared" si="226"/>
        <v>0</v>
      </c>
      <c r="L796" s="166"/>
      <c r="M796" s="13"/>
      <c r="N796" s="187">
        <f t="shared" si="227"/>
        <v>0</v>
      </c>
      <c r="O796" s="187">
        <f t="shared" si="228"/>
        <v>0</v>
      </c>
      <c r="P796" s="187">
        <f t="shared" si="229"/>
        <v>0</v>
      </c>
      <c r="Q796" s="166"/>
      <c r="R796" s="13"/>
      <c r="S796" s="187">
        <f t="shared" si="230"/>
        <v>0</v>
      </c>
      <c r="T796" s="187">
        <f t="shared" si="231"/>
        <v>0</v>
      </c>
      <c r="U796" s="166"/>
      <c r="V796" s="187">
        <f t="shared" si="217"/>
        <v>0</v>
      </c>
      <c r="W796" s="187">
        <f t="shared" si="218"/>
        <v>0</v>
      </c>
      <c r="X796" s="13">
        <f t="shared" si="219"/>
        <v>0</v>
      </c>
      <c r="Y796" s="13" t="s">
        <v>29</v>
      </c>
      <c r="Z796" s="13">
        <v>45</v>
      </c>
      <c r="AA796" s="241">
        <f t="shared" si="220"/>
        <v>0</v>
      </c>
    </row>
    <row r="797" spans="1:27">
      <c r="A797" s="12">
        <v>794</v>
      </c>
      <c r="B797" s="166"/>
      <c r="C797" s="13"/>
      <c r="D797" s="187">
        <f t="shared" si="221"/>
        <v>0</v>
      </c>
      <c r="E797" s="187">
        <f t="shared" si="222"/>
        <v>0</v>
      </c>
      <c r="F797" s="187">
        <f t="shared" si="223"/>
        <v>0</v>
      </c>
      <c r="G797" s="166"/>
      <c r="H797" s="13"/>
      <c r="I797" s="187">
        <f t="shared" si="224"/>
        <v>0</v>
      </c>
      <c r="J797" s="187">
        <f t="shared" si="225"/>
        <v>0</v>
      </c>
      <c r="K797" s="187">
        <f t="shared" si="226"/>
        <v>0</v>
      </c>
      <c r="L797" s="166"/>
      <c r="M797" s="13"/>
      <c r="N797" s="187">
        <f t="shared" si="227"/>
        <v>0</v>
      </c>
      <c r="O797" s="187">
        <f t="shared" si="228"/>
        <v>0</v>
      </c>
      <c r="P797" s="187">
        <f t="shared" si="229"/>
        <v>0</v>
      </c>
      <c r="Q797" s="166"/>
      <c r="R797" s="13"/>
      <c r="S797" s="187">
        <f t="shared" si="230"/>
        <v>0</v>
      </c>
      <c r="T797" s="187">
        <f t="shared" si="231"/>
        <v>0</v>
      </c>
      <c r="U797" s="166"/>
      <c r="V797" s="187">
        <f t="shared" si="217"/>
        <v>0</v>
      </c>
      <c r="W797" s="187">
        <f t="shared" si="218"/>
        <v>0</v>
      </c>
      <c r="X797" s="13">
        <f t="shared" si="219"/>
        <v>0</v>
      </c>
      <c r="Y797" s="13" t="s">
        <v>29</v>
      </c>
      <c r="Z797" s="13">
        <v>45</v>
      </c>
      <c r="AA797" s="241">
        <f t="shared" si="220"/>
        <v>0</v>
      </c>
    </row>
    <row r="798" spans="1:27">
      <c r="A798" s="12">
        <v>795</v>
      </c>
      <c r="B798" s="166"/>
      <c r="C798" s="13"/>
      <c r="D798" s="187">
        <f t="shared" si="221"/>
        <v>0</v>
      </c>
      <c r="E798" s="187">
        <f t="shared" si="222"/>
        <v>0</v>
      </c>
      <c r="F798" s="187">
        <f t="shared" si="223"/>
        <v>0</v>
      </c>
      <c r="G798" s="166"/>
      <c r="H798" s="13"/>
      <c r="I798" s="187">
        <f t="shared" si="224"/>
        <v>0</v>
      </c>
      <c r="J798" s="187">
        <f t="shared" si="225"/>
        <v>0</v>
      </c>
      <c r="K798" s="187">
        <f t="shared" si="226"/>
        <v>0</v>
      </c>
      <c r="L798" s="166"/>
      <c r="M798" s="13"/>
      <c r="N798" s="187">
        <f t="shared" si="227"/>
        <v>0</v>
      </c>
      <c r="O798" s="187">
        <f t="shared" si="228"/>
        <v>0</v>
      </c>
      <c r="P798" s="187">
        <f t="shared" si="229"/>
        <v>0</v>
      </c>
      <c r="Q798" s="166"/>
      <c r="R798" s="13"/>
      <c r="S798" s="187">
        <f t="shared" si="230"/>
        <v>0</v>
      </c>
      <c r="T798" s="187">
        <f t="shared" si="231"/>
        <v>0</v>
      </c>
      <c r="U798" s="166"/>
      <c r="V798" s="187">
        <f t="shared" si="217"/>
        <v>0</v>
      </c>
      <c r="W798" s="187">
        <f t="shared" si="218"/>
        <v>0</v>
      </c>
      <c r="X798" s="13">
        <f t="shared" si="219"/>
        <v>0</v>
      </c>
      <c r="Y798" s="13" t="s">
        <v>29</v>
      </c>
      <c r="Z798" s="13">
        <v>45</v>
      </c>
      <c r="AA798" s="241">
        <f t="shared" si="220"/>
        <v>0</v>
      </c>
    </row>
    <row r="799" spans="1:27">
      <c r="A799" s="12">
        <v>796</v>
      </c>
      <c r="B799" s="166"/>
      <c r="C799" s="13"/>
      <c r="D799" s="187">
        <f t="shared" si="221"/>
        <v>0</v>
      </c>
      <c r="E799" s="187">
        <f t="shared" si="222"/>
        <v>0</v>
      </c>
      <c r="F799" s="187">
        <f t="shared" si="223"/>
        <v>0</v>
      </c>
      <c r="G799" s="166"/>
      <c r="H799" s="13"/>
      <c r="I799" s="187">
        <f t="shared" si="224"/>
        <v>0</v>
      </c>
      <c r="J799" s="187">
        <f t="shared" si="225"/>
        <v>0</v>
      </c>
      <c r="K799" s="187">
        <f t="shared" si="226"/>
        <v>0</v>
      </c>
      <c r="L799" s="166"/>
      <c r="M799" s="13"/>
      <c r="N799" s="187">
        <f t="shared" si="227"/>
        <v>0</v>
      </c>
      <c r="O799" s="187">
        <f t="shared" si="228"/>
        <v>0</v>
      </c>
      <c r="P799" s="187">
        <f t="shared" si="229"/>
        <v>0</v>
      </c>
      <c r="Q799" s="166"/>
      <c r="R799" s="13"/>
      <c r="S799" s="187">
        <f t="shared" si="230"/>
        <v>0</v>
      </c>
      <c r="T799" s="187">
        <f t="shared" si="231"/>
        <v>0</v>
      </c>
      <c r="U799" s="166"/>
      <c r="V799" s="187">
        <f t="shared" si="217"/>
        <v>0</v>
      </c>
      <c r="W799" s="187">
        <f t="shared" si="218"/>
        <v>0</v>
      </c>
      <c r="X799" s="13">
        <f t="shared" si="219"/>
        <v>0</v>
      </c>
      <c r="Y799" s="13" t="s">
        <v>29</v>
      </c>
      <c r="Z799" s="13">
        <v>45</v>
      </c>
      <c r="AA799" s="241">
        <f t="shared" si="220"/>
        <v>0</v>
      </c>
    </row>
    <row r="800" spans="1:27">
      <c r="A800" s="12">
        <v>797</v>
      </c>
      <c r="B800" s="166"/>
      <c r="C800" s="13"/>
      <c r="D800" s="187">
        <f t="shared" si="221"/>
        <v>0</v>
      </c>
      <c r="E800" s="187">
        <f t="shared" si="222"/>
        <v>0</v>
      </c>
      <c r="F800" s="187">
        <f t="shared" si="223"/>
        <v>0</v>
      </c>
      <c r="G800" s="166"/>
      <c r="H800" s="13"/>
      <c r="I800" s="187">
        <f t="shared" si="224"/>
        <v>0</v>
      </c>
      <c r="J800" s="187">
        <f t="shared" si="225"/>
        <v>0</v>
      </c>
      <c r="K800" s="187">
        <f t="shared" si="226"/>
        <v>0</v>
      </c>
      <c r="L800" s="166"/>
      <c r="M800" s="13"/>
      <c r="N800" s="187">
        <f t="shared" si="227"/>
        <v>0</v>
      </c>
      <c r="O800" s="187">
        <f t="shared" si="228"/>
        <v>0</v>
      </c>
      <c r="P800" s="187">
        <f t="shared" si="229"/>
        <v>0</v>
      </c>
      <c r="Q800" s="166"/>
      <c r="R800" s="13"/>
      <c r="S800" s="187">
        <f t="shared" si="230"/>
        <v>0</v>
      </c>
      <c r="T800" s="187">
        <f t="shared" si="231"/>
        <v>0</v>
      </c>
      <c r="U800" s="166"/>
      <c r="V800" s="187">
        <f t="shared" si="217"/>
        <v>0</v>
      </c>
      <c r="W800" s="187">
        <f t="shared" si="218"/>
        <v>0</v>
      </c>
      <c r="X800" s="13">
        <f t="shared" si="219"/>
        <v>0</v>
      </c>
      <c r="Y800" s="13" t="s">
        <v>29</v>
      </c>
      <c r="Z800" s="13">
        <v>45</v>
      </c>
      <c r="AA800" s="241">
        <f t="shared" si="220"/>
        <v>0</v>
      </c>
    </row>
    <row r="801" spans="1:27">
      <c r="A801" s="12">
        <v>798</v>
      </c>
      <c r="B801" s="166"/>
      <c r="C801" s="13"/>
      <c r="D801" s="187">
        <f t="shared" si="221"/>
        <v>0</v>
      </c>
      <c r="E801" s="187">
        <f t="shared" si="222"/>
        <v>0</v>
      </c>
      <c r="F801" s="187">
        <f t="shared" si="223"/>
        <v>0</v>
      </c>
      <c r="G801" s="166"/>
      <c r="H801" s="13"/>
      <c r="I801" s="187">
        <f t="shared" si="224"/>
        <v>0</v>
      </c>
      <c r="J801" s="187">
        <f t="shared" si="225"/>
        <v>0</v>
      </c>
      <c r="K801" s="187">
        <f t="shared" si="226"/>
        <v>0</v>
      </c>
      <c r="L801" s="166"/>
      <c r="M801" s="13"/>
      <c r="N801" s="187">
        <f t="shared" si="227"/>
        <v>0</v>
      </c>
      <c r="O801" s="187">
        <f t="shared" si="228"/>
        <v>0</v>
      </c>
      <c r="P801" s="187">
        <f t="shared" si="229"/>
        <v>0</v>
      </c>
      <c r="Q801" s="166"/>
      <c r="R801" s="13"/>
      <c r="S801" s="187">
        <f t="shared" si="230"/>
        <v>0</v>
      </c>
      <c r="T801" s="187">
        <f t="shared" si="231"/>
        <v>0</v>
      </c>
      <c r="U801" s="166"/>
      <c r="V801" s="187">
        <f t="shared" si="217"/>
        <v>0</v>
      </c>
      <c r="W801" s="187">
        <f t="shared" si="218"/>
        <v>0</v>
      </c>
      <c r="X801" s="13">
        <f t="shared" si="219"/>
        <v>0</v>
      </c>
      <c r="Y801" s="13" t="s">
        <v>29</v>
      </c>
      <c r="Z801" s="13">
        <v>45</v>
      </c>
      <c r="AA801" s="241">
        <f t="shared" si="220"/>
        <v>0</v>
      </c>
    </row>
    <row r="802" spans="1:27">
      <c r="A802" s="12">
        <v>799</v>
      </c>
      <c r="B802" s="166"/>
      <c r="C802" s="13"/>
      <c r="D802" s="187">
        <f t="shared" si="221"/>
        <v>0</v>
      </c>
      <c r="E802" s="187">
        <f t="shared" si="222"/>
        <v>0</v>
      </c>
      <c r="F802" s="187">
        <f t="shared" si="223"/>
        <v>0</v>
      </c>
      <c r="G802" s="166"/>
      <c r="H802" s="13"/>
      <c r="I802" s="187">
        <f t="shared" si="224"/>
        <v>0</v>
      </c>
      <c r="J802" s="187">
        <f t="shared" si="225"/>
        <v>0</v>
      </c>
      <c r="K802" s="187">
        <f t="shared" si="226"/>
        <v>0</v>
      </c>
      <c r="L802" s="166"/>
      <c r="M802" s="13"/>
      <c r="N802" s="187">
        <f t="shared" si="227"/>
        <v>0</v>
      </c>
      <c r="O802" s="187">
        <f t="shared" si="228"/>
        <v>0</v>
      </c>
      <c r="P802" s="187">
        <f t="shared" si="229"/>
        <v>0</v>
      </c>
      <c r="Q802" s="166"/>
      <c r="R802" s="13"/>
      <c r="S802" s="187">
        <f t="shared" si="230"/>
        <v>0</v>
      </c>
      <c r="T802" s="187">
        <f t="shared" si="231"/>
        <v>0</v>
      </c>
      <c r="U802" s="166"/>
      <c r="V802" s="187">
        <f t="shared" si="217"/>
        <v>0</v>
      </c>
      <c r="W802" s="187">
        <f t="shared" si="218"/>
        <v>0</v>
      </c>
      <c r="X802" s="13">
        <f t="shared" si="219"/>
        <v>0</v>
      </c>
      <c r="Y802" s="13" t="s">
        <v>29</v>
      </c>
      <c r="Z802" s="13">
        <v>45</v>
      </c>
      <c r="AA802" s="241">
        <f t="shared" si="220"/>
        <v>0</v>
      </c>
    </row>
    <row r="803" spans="1:27">
      <c r="A803" s="12">
        <v>800</v>
      </c>
      <c r="B803" s="166"/>
      <c r="C803" s="13"/>
      <c r="D803" s="187">
        <f t="shared" si="221"/>
        <v>0</v>
      </c>
      <c r="E803" s="187">
        <f t="shared" si="222"/>
        <v>0</v>
      </c>
      <c r="F803" s="187">
        <f t="shared" si="223"/>
        <v>0</v>
      </c>
      <c r="G803" s="166"/>
      <c r="H803" s="13"/>
      <c r="I803" s="187">
        <f t="shared" si="224"/>
        <v>0</v>
      </c>
      <c r="J803" s="187">
        <f t="shared" si="225"/>
        <v>0</v>
      </c>
      <c r="K803" s="187">
        <f t="shared" si="226"/>
        <v>0</v>
      </c>
      <c r="L803" s="166"/>
      <c r="M803" s="13"/>
      <c r="N803" s="187">
        <f t="shared" si="227"/>
        <v>0</v>
      </c>
      <c r="O803" s="187">
        <f t="shared" si="228"/>
        <v>0</v>
      </c>
      <c r="P803" s="187">
        <f t="shared" si="229"/>
        <v>0</v>
      </c>
      <c r="Q803" s="166"/>
      <c r="R803" s="13"/>
      <c r="S803" s="187">
        <f t="shared" si="230"/>
        <v>0</v>
      </c>
      <c r="T803" s="187">
        <f t="shared" si="231"/>
        <v>0</v>
      </c>
      <c r="U803" s="166"/>
      <c r="V803" s="187">
        <f t="shared" si="217"/>
        <v>0</v>
      </c>
      <c r="W803" s="187">
        <f t="shared" si="218"/>
        <v>0</v>
      </c>
      <c r="X803" s="13">
        <f t="shared" si="219"/>
        <v>0</v>
      </c>
      <c r="Y803" s="13" t="s">
        <v>29</v>
      </c>
      <c r="Z803" s="13">
        <v>45</v>
      </c>
      <c r="AA803" s="241">
        <f t="shared" si="220"/>
        <v>0</v>
      </c>
    </row>
    <row r="804" spans="1:27">
      <c r="A804" s="12">
        <v>801</v>
      </c>
      <c r="B804" s="166"/>
      <c r="C804" s="13"/>
      <c r="D804" s="187">
        <f t="shared" si="221"/>
        <v>0</v>
      </c>
      <c r="E804" s="187">
        <f t="shared" si="222"/>
        <v>0</v>
      </c>
      <c r="F804" s="187">
        <f t="shared" si="223"/>
        <v>0</v>
      </c>
      <c r="G804" s="166"/>
      <c r="H804" s="13"/>
      <c r="I804" s="187">
        <f t="shared" si="224"/>
        <v>0</v>
      </c>
      <c r="J804" s="187">
        <f t="shared" si="225"/>
        <v>0</v>
      </c>
      <c r="K804" s="187">
        <f t="shared" si="226"/>
        <v>0</v>
      </c>
      <c r="L804" s="166"/>
      <c r="M804" s="13"/>
      <c r="N804" s="187">
        <f t="shared" si="227"/>
        <v>0</v>
      </c>
      <c r="O804" s="187">
        <f t="shared" si="228"/>
        <v>0</v>
      </c>
      <c r="P804" s="187">
        <f t="shared" si="229"/>
        <v>0</v>
      </c>
      <c r="Q804" s="166"/>
      <c r="R804" s="13"/>
      <c r="S804" s="187">
        <f t="shared" si="230"/>
        <v>0</v>
      </c>
      <c r="T804" s="187">
        <f t="shared" si="231"/>
        <v>0</v>
      </c>
      <c r="U804" s="166"/>
      <c r="V804" s="187">
        <f t="shared" si="217"/>
        <v>0</v>
      </c>
      <c r="W804" s="187">
        <f t="shared" si="218"/>
        <v>0</v>
      </c>
      <c r="X804" s="13">
        <f t="shared" si="219"/>
        <v>0</v>
      </c>
      <c r="Y804" s="13" t="s">
        <v>29</v>
      </c>
      <c r="Z804" s="13">
        <v>45</v>
      </c>
      <c r="AA804" s="241">
        <f t="shared" si="220"/>
        <v>0</v>
      </c>
    </row>
    <row r="805" spans="1:27">
      <c r="A805" s="12">
        <v>802</v>
      </c>
      <c r="B805" s="166"/>
      <c r="C805" s="13"/>
      <c r="D805" s="187">
        <f t="shared" si="221"/>
        <v>0</v>
      </c>
      <c r="E805" s="187">
        <f t="shared" si="222"/>
        <v>0</v>
      </c>
      <c r="F805" s="187">
        <f t="shared" si="223"/>
        <v>0</v>
      </c>
      <c r="G805" s="166"/>
      <c r="H805" s="13"/>
      <c r="I805" s="187">
        <f t="shared" si="224"/>
        <v>0</v>
      </c>
      <c r="J805" s="187">
        <f t="shared" si="225"/>
        <v>0</v>
      </c>
      <c r="K805" s="187">
        <f t="shared" si="226"/>
        <v>0</v>
      </c>
      <c r="L805" s="166"/>
      <c r="M805" s="13"/>
      <c r="N805" s="187">
        <f t="shared" si="227"/>
        <v>0</v>
      </c>
      <c r="O805" s="187">
        <f t="shared" si="228"/>
        <v>0</v>
      </c>
      <c r="P805" s="187">
        <f t="shared" si="229"/>
        <v>0</v>
      </c>
      <c r="Q805" s="166"/>
      <c r="R805" s="13"/>
      <c r="S805" s="187">
        <f t="shared" si="230"/>
        <v>0</v>
      </c>
      <c r="T805" s="187">
        <f t="shared" si="231"/>
        <v>0</v>
      </c>
      <c r="U805" s="166"/>
      <c r="V805" s="187">
        <f t="shared" si="217"/>
        <v>0</v>
      </c>
      <c r="W805" s="187">
        <f t="shared" si="218"/>
        <v>0</v>
      </c>
      <c r="X805" s="13">
        <f t="shared" si="219"/>
        <v>0</v>
      </c>
      <c r="Y805" s="13" t="s">
        <v>29</v>
      </c>
      <c r="Z805" s="13">
        <v>45</v>
      </c>
      <c r="AA805" s="241">
        <f t="shared" si="220"/>
        <v>0</v>
      </c>
    </row>
    <row r="806" spans="1:27">
      <c r="A806" s="12">
        <v>803</v>
      </c>
      <c r="B806" s="166"/>
      <c r="C806" s="13"/>
      <c r="D806" s="187">
        <f t="shared" si="221"/>
        <v>0</v>
      </c>
      <c r="E806" s="187">
        <f t="shared" si="222"/>
        <v>0</v>
      </c>
      <c r="F806" s="187">
        <f t="shared" si="223"/>
        <v>0</v>
      </c>
      <c r="G806" s="166"/>
      <c r="H806" s="13"/>
      <c r="I806" s="187">
        <f t="shared" si="224"/>
        <v>0</v>
      </c>
      <c r="J806" s="187">
        <f t="shared" si="225"/>
        <v>0</v>
      </c>
      <c r="K806" s="187">
        <f t="shared" si="226"/>
        <v>0</v>
      </c>
      <c r="L806" s="166"/>
      <c r="M806" s="13"/>
      <c r="N806" s="187">
        <f t="shared" si="227"/>
        <v>0</v>
      </c>
      <c r="O806" s="187">
        <f t="shared" si="228"/>
        <v>0</v>
      </c>
      <c r="P806" s="187">
        <f t="shared" si="229"/>
        <v>0</v>
      </c>
      <c r="Q806" s="166"/>
      <c r="R806" s="13"/>
      <c r="S806" s="187">
        <f t="shared" si="230"/>
        <v>0</v>
      </c>
      <c r="T806" s="187">
        <f t="shared" si="231"/>
        <v>0</v>
      </c>
      <c r="U806" s="166"/>
      <c r="V806" s="187">
        <f t="shared" si="217"/>
        <v>0</v>
      </c>
      <c r="W806" s="187">
        <f t="shared" si="218"/>
        <v>0</v>
      </c>
      <c r="X806" s="13">
        <f t="shared" si="219"/>
        <v>0</v>
      </c>
      <c r="Y806" s="13" t="s">
        <v>29</v>
      </c>
      <c r="Z806" s="13">
        <v>45</v>
      </c>
      <c r="AA806" s="241">
        <f t="shared" si="220"/>
        <v>0</v>
      </c>
    </row>
    <row r="807" spans="1:27">
      <c r="A807" s="12">
        <v>804</v>
      </c>
      <c r="B807" s="166"/>
      <c r="C807" s="13"/>
      <c r="D807" s="187">
        <f t="shared" si="221"/>
        <v>0</v>
      </c>
      <c r="E807" s="187">
        <f t="shared" si="222"/>
        <v>0</v>
      </c>
      <c r="F807" s="187">
        <f t="shared" si="223"/>
        <v>0</v>
      </c>
      <c r="G807" s="166"/>
      <c r="H807" s="13"/>
      <c r="I807" s="187">
        <f t="shared" si="224"/>
        <v>0</v>
      </c>
      <c r="J807" s="187">
        <f t="shared" si="225"/>
        <v>0</v>
      </c>
      <c r="K807" s="187">
        <f t="shared" si="226"/>
        <v>0</v>
      </c>
      <c r="L807" s="166"/>
      <c r="M807" s="13"/>
      <c r="N807" s="187">
        <f t="shared" si="227"/>
        <v>0</v>
      </c>
      <c r="O807" s="187">
        <f t="shared" si="228"/>
        <v>0</v>
      </c>
      <c r="P807" s="187">
        <f t="shared" si="229"/>
        <v>0</v>
      </c>
      <c r="Q807" s="166"/>
      <c r="R807" s="13"/>
      <c r="S807" s="187">
        <f t="shared" si="230"/>
        <v>0</v>
      </c>
      <c r="T807" s="187">
        <f t="shared" si="231"/>
        <v>0</v>
      </c>
      <c r="U807" s="166"/>
      <c r="V807" s="187">
        <f t="shared" si="217"/>
        <v>0</v>
      </c>
      <c r="W807" s="187">
        <f t="shared" si="218"/>
        <v>0</v>
      </c>
      <c r="X807" s="13">
        <f t="shared" si="219"/>
        <v>0</v>
      </c>
      <c r="Y807" s="13" t="s">
        <v>29</v>
      </c>
      <c r="Z807" s="13">
        <v>45</v>
      </c>
      <c r="AA807" s="241">
        <f t="shared" si="220"/>
        <v>0</v>
      </c>
    </row>
    <row r="808" spans="1:27">
      <c r="A808" s="12">
        <v>805</v>
      </c>
      <c r="B808" s="166"/>
      <c r="C808" s="13"/>
      <c r="D808" s="187">
        <f t="shared" si="221"/>
        <v>0</v>
      </c>
      <c r="E808" s="187">
        <f t="shared" si="222"/>
        <v>0</v>
      </c>
      <c r="F808" s="187">
        <f t="shared" si="223"/>
        <v>0</v>
      </c>
      <c r="G808" s="166"/>
      <c r="H808" s="13"/>
      <c r="I808" s="187">
        <f t="shared" si="224"/>
        <v>0</v>
      </c>
      <c r="J808" s="187">
        <f t="shared" si="225"/>
        <v>0</v>
      </c>
      <c r="K808" s="187">
        <f t="shared" si="226"/>
        <v>0</v>
      </c>
      <c r="L808" s="166"/>
      <c r="M808" s="13"/>
      <c r="N808" s="187">
        <f t="shared" si="227"/>
        <v>0</v>
      </c>
      <c r="O808" s="187">
        <f t="shared" si="228"/>
        <v>0</v>
      </c>
      <c r="P808" s="187">
        <f t="shared" si="229"/>
        <v>0</v>
      </c>
      <c r="Q808" s="166"/>
      <c r="R808" s="13"/>
      <c r="S808" s="187">
        <f t="shared" si="230"/>
        <v>0</v>
      </c>
      <c r="T808" s="187">
        <f t="shared" si="231"/>
        <v>0</v>
      </c>
      <c r="U808" s="166"/>
      <c r="V808" s="187">
        <f t="shared" si="217"/>
        <v>0</v>
      </c>
      <c r="W808" s="187">
        <f t="shared" si="218"/>
        <v>0</v>
      </c>
      <c r="X808" s="13">
        <f t="shared" si="219"/>
        <v>0</v>
      </c>
      <c r="Y808" s="13" t="s">
        <v>29</v>
      </c>
      <c r="Z808" s="13">
        <v>45</v>
      </c>
      <c r="AA808" s="241">
        <f t="shared" si="220"/>
        <v>0</v>
      </c>
    </row>
    <row r="809" spans="1:27">
      <c r="A809" s="12">
        <v>806</v>
      </c>
      <c r="B809" s="166"/>
      <c r="C809" s="13"/>
      <c r="D809" s="187">
        <f t="shared" si="221"/>
        <v>0</v>
      </c>
      <c r="E809" s="187">
        <f t="shared" si="222"/>
        <v>0</v>
      </c>
      <c r="F809" s="187">
        <f t="shared" si="223"/>
        <v>0</v>
      </c>
      <c r="G809" s="166"/>
      <c r="H809" s="13"/>
      <c r="I809" s="187">
        <f t="shared" si="224"/>
        <v>0</v>
      </c>
      <c r="J809" s="187">
        <f t="shared" si="225"/>
        <v>0</v>
      </c>
      <c r="K809" s="187">
        <f t="shared" si="226"/>
        <v>0</v>
      </c>
      <c r="L809" s="166"/>
      <c r="M809" s="13"/>
      <c r="N809" s="187">
        <f t="shared" si="227"/>
        <v>0</v>
      </c>
      <c r="O809" s="187">
        <f t="shared" si="228"/>
        <v>0</v>
      </c>
      <c r="P809" s="187">
        <f t="shared" si="229"/>
        <v>0</v>
      </c>
      <c r="Q809" s="166"/>
      <c r="R809" s="13"/>
      <c r="S809" s="187">
        <f t="shared" si="230"/>
        <v>0</v>
      </c>
      <c r="T809" s="187">
        <f t="shared" si="231"/>
        <v>0</v>
      </c>
      <c r="U809" s="166"/>
      <c r="V809" s="187">
        <f t="shared" si="217"/>
        <v>0</v>
      </c>
      <c r="W809" s="187">
        <f t="shared" si="218"/>
        <v>0</v>
      </c>
      <c r="X809" s="13">
        <f t="shared" si="219"/>
        <v>0</v>
      </c>
      <c r="Y809" s="13" t="s">
        <v>29</v>
      </c>
      <c r="Z809" s="13">
        <v>45</v>
      </c>
      <c r="AA809" s="241">
        <f t="shared" si="220"/>
        <v>0</v>
      </c>
    </row>
    <row r="810" spans="1:27">
      <c r="A810" s="12">
        <v>807</v>
      </c>
      <c r="B810" s="166"/>
      <c r="C810" s="13"/>
      <c r="D810" s="187">
        <f t="shared" si="221"/>
        <v>0</v>
      </c>
      <c r="E810" s="187">
        <f t="shared" si="222"/>
        <v>0</v>
      </c>
      <c r="F810" s="187">
        <f t="shared" si="223"/>
        <v>0</v>
      </c>
      <c r="G810" s="166"/>
      <c r="H810" s="13"/>
      <c r="I810" s="187">
        <f t="shared" si="224"/>
        <v>0</v>
      </c>
      <c r="J810" s="187">
        <f t="shared" si="225"/>
        <v>0</v>
      </c>
      <c r="K810" s="187">
        <f t="shared" si="226"/>
        <v>0</v>
      </c>
      <c r="L810" s="166"/>
      <c r="M810" s="13"/>
      <c r="N810" s="187">
        <f t="shared" si="227"/>
        <v>0</v>
      </c>
      <c r="O810" s="187">
        <f t="shared" si="228"/>
        <v>0</v>
      </c>
      <c r="P810" s="187">
        <f t="shared" si="229"/>
        <v>0</v>
      </c>
      <c r="Q810" s="166"/>
      <c r="R810" s="13"/>
      <c r="S810" s="187">
        <f t="shared" si="230"/>
        <v>0</v>
      </c>
      <c r="T810" s="187">
        <f t="shared" si="231"/>
        <v>0</v>
      </c>
      <c r="U810" s="166"/>
      <c r="V810" s="187">
        <f t="shared" si="217"/>
        <v>0</v>
      </c>
      <c r="W810" s="187">
        <f t="shared" si="218"/>
        <v>0</v>
      </c>
      <c r="X810" s="13">
        <f t="shared" si="219"/>
        <v>0</v>
      </c>
      <c r="Y810" s="13" t="s">
        <v>29</v>
      </c>
      <c r="Z810" s="13">
        <v>45</v>
      </c>
      <c r="AA810" s="241">
        <f t="shared" si="220"/>
        <v>0</v>
      </c>
    </row>
    <row r="811" spans="1:27">
      <c r="A811" s="12">
        <v>808</v>
      </c>
      <c r="B811" s="166"/>
      <c r="C811" s="13"/>
      <c r="D811" s="187">
        <f t="shared" si="221"/>
        <v>0</v>
      </c>
      <c r="E811" s="187">
        <f t="shared" si="222"/>
        <v>0</v>
      </c>
      <c r="F811" s="187">
        <f t="shared" si="223"/>
        <v>0</v>
      </c>
      <c r="G811" s="166"/>
      <c r="H811" s="13"/>
      <c r="I811" s="187">
        <f t="shared" si="224"/>
        <v>0</v>
      </c>
      <c r="J811" s="187">
        <f t="shared" si="225"/>
        <v>0</v>
      </c>
      <c r="K811" s="187">
        <f t="shared" si="226"/>
        <v>0</v>
      </c>
      <c r="L811" s="166"/>
      <c r="M811" s="13"/>
      <c r="N811" s="187">
        <f t="shared" si="227"/>
        <v>0</v>
      </c>
      <c r="O811" s="187">
        <f t="shared" si="228"/>
        <v>0</v>
      </c>
      <c r="P811" s="187">
        <f t="shared" si="229"/>
        <v>0</v>
      </c>
      <c r="Q811" s="166"/>
      <c r="R811" s="13"/>
      <c r="S811" s="187">
        <f t="shared" si="230"/>
        <v>0</v>
      </c>
      <c r="T811" s="187">
        <f t="shared" si="231"/>
        <v>0</v>
      </c>
      <c r="U811" s="166"/>
      <c r="V811" s="187">
        <f t="shared" si="217"/>
        <v>0</v>
      </c>
      <c r="W811" s="187">
        <f t="shared" si="218"/>
        <v>0</v>
      </c>
      <c r="X811" s="13">
        <f t="shared" si="219"/>
        <v>0</v>
      </c>
      <c r="Y811" s="13" t="s">
        <v>29</v>
      </c>
      <c r="Z811" s="13">
        <v>45</v>
      </c>
      <c r="AA811" s="241">
        <f t="shared" si="220"/>
        <v>0</v>
      </c>
    </row>
    <row r="812" spans="1:27">
      <c r="A812" s="12">
        <v>809</v>
      </c>
      <c r="B812" s="166"/>
      <c r="C812" s="13"/>
      <c r="D812" s="187">
        <f t="shared" si="221"/>
        <v>0</v>
      </c>
      <c r="E812" s="187">
        <f t="shared" si="222"/>
        <v>0</v>
      </c>
      <c r="F812" s="187">
        <f t="shared" si="223"/>
        <v>0</v>
      </c>
      <c r="G812" s="166"/>
      <c r="H812" s="13"/>
      <c r="I812" s="187">
        <f t="shared" si="224"/>
        <v>0</v>
      </c>
      <c r="J812" s="187">
        <f t="shared" si="225"/>
        <v>0</v>
      </c>
      <c r="K812" s="187">
        <f t="shared" si="226"/>
        <v>0</v>
      </c>
      <c r="L812" s="166"/>
      <c r="M812" s="13"/>
      <c r="N812" s="187">
        <f t="shared" si="227"/>
        <v>0</v>
      </c>
      <c r="O812" s="187">
        <f t="shared" si="228"/>
        <v>0</v>
      </c>
      <c r="P812" s="187">
        <f t="shared" si="229"/>
        <v>0</v>
      </c>
      <c r="Q812" s="166"/>
      <c r="R812" s="13"/>
      <c r="S812" s="187">
        <f t="shared" si="230"/>
        <v>0</v>
      </c>
      <c r="T812" s="187">
        <f t="shared" si="231"/>
        <v>0</v>
      </c>
      <c r="U812" s="166"/>
      <c r="V812" s="187">
        <f t="shared" si="217"/>
        <v>0</v>
      </c>
      <c r="W812" s="187">
        <f t="shared" si="218"/>
        <v>0</v>
      </c>
      <c r="X812" s="13">
        <f t="shared" si="219"/>
        <v>0</v>
      </c>
      <c r="Y812" s="13" t="s">
        <v>29</v>
      </c>
      <c r="Z812" s="13">
        <v>45</v>
      </c>
      <c r="AA812" s="241">
        <f t="shared" si="220"/>
        <v>0</v>
      </c>
    </row>
    <row r="813" spans="1:27">
      <c r="A813" s="12">
        <v>810</v>
      </c>
      <c r="B813" s="166"/>
      <c r="C813" s="13"/>
      <c r="D813" s="187">
        <f t="shared" si="221"/>
        <v>0</v>
      </c>
      <c r="E813" s="187">
        <f t="shared" si="222"/>
        <v>0</v>
      </c>
      <c r="F813" s="187">
        <f t="shared" si="223"/>
        <v>0</v>
      </c>
      <c r="G813" s="166"/>
      <c r="H813" s="13"/>
      <c r="I813" s="187">
        <f t="shared" si="224"/>
        <v>0</v>
      </c>
      <c r="J813" s="187">
        <f t="shared" si="225"/>
        <v>0</v>
      </c>
      <c r="K813" s="187">
        <f t="shared" si="226"/>
        <v>0</v>
      </c>
      <c r="L813" s="166"/>
      <c r="M813" s="13"/>
      <c r="N813" s="187">
        <f t="shared" si="227"/>
        <v>0</v>
      </c>
      <c r="O813" s="187">
        <f t="shared" si="228"/>
        <v>0</v>
      </c>
      <c r="P813" s="187">
        <f t="shared" si="229"/>
        <v>0</v>
      </c>
      <c r="Q813" s="166"/>
      <c r="R813" s="13"/>
      <c r="S813" s="187">
        <f t="shared" si="230"/>
        <v>0</v>
      </c>
      <c r="T813" s="187">
        <f t="shared" si="231"/>
        <v>0</v>
      </c>
      <c r="U813" s="166"/>
      <c r="V813" s="187">
        <f t="shared" si="217"/>
        <v>0</v>
      </c>
      <c r="W813" s="187">
        <f t="shared" si="218"/>
        <v>0</v>
      </c>
      <c r="X813" s="13">
        <f t="shared" si="219"/>
        <v>0</v>
      </c>
      <c r="Y813" s="13" t="s">
        <v>29</v>
      </c>
      <c r="Z813" s="13">
        <v>45</v>
      </c>
      <c r="AA813" s="241">
        <f t="shared" si="220"/>
        <v>0</v>
      </c>
    </row>
    <row r="814" spans="1:27">
      <c r="A814" s="12">
        <v>811</v>
      </c>
      <c r="B814" s="166"/>
      <c r="C814" s="13"/>
      <c r="D814" s="187">
        <f t="shared" si="221"/>
        <v>0</v>
      </c>
      <c r="E814" s="187">
        <f t="shared" si="222"/>
        <v>0</v>
      </c>
      <c r="F814" s="187">
        <f t="shared" si="223"/>
        <v>0</v>
      </c>
      <c r="G814" s="166"/>
      <c r="H814" s="13"/>
      <c r="I814" s="187">
        <f t="shared" si="224"/>
        <v>0</v>
      </c>
      <c r="J814" s="187">
        <f t="shared" si="225"/>
        <v>0</v>
      </c>
      <c r="K814" s="187">
        <f t="shared" si="226"/>
        <v>0</v>
      </c>
      <c r="L814" s="166"/>
      <c r="M814" s="13"/>
      <c r="N814" s="187">
        <f t="shared" si="227"/>
        <v>0</v>
      </c>
      <c r="O814" s="187">
        <f t="shared" si="228"/>
        <v>0</v>
      </c>
      <c r="P814" s="187">
        <f t="shared" si="229"/>
        <v>0</v>
      </c>
      <c r="Q814" s="166"/>
      <c r="R814" s="13"/>
      <c r="S814" s="187">
        <f t="shared" si="230"/>
        <v>0</v>
      </c>
      <c r="T814" s="187">
        <f t="shared" si="231"/>
        <v>0</v>
      </c>
      <c r="U814" s="166"/>
      <c r="V814" s="187">
        <f t="shared" si="217"/>
        <v>0</v>
      </c>
      <c r="W814" s="187">
        <f t="shared" si="218"/>
        <v>0</v>
      </c>
      <c r="X814" s="13">
        <f t="shared" si="219"/>
        <v>0</v>
      </c>
      <c r="Y814" s="13" t="s">
        <v>29</v>
      </c>
      <c r="Z814" s="13">
        <v>45</v>
      </c>
      <c r="AA814" s="241">
        <f t="shared" si="220"/>
        <v>0</v>
      </c>
    </row>
    <row r="815" spans="1:27">
      <c r="A815" s="12">
        <v>812</v>
      </c>
      <c r="B815" s="166"/>
      <c r="C815" s="13"/>
      <c r="D815" s="187">
        <f t="shared" si="221"/>
        <v>0</v>
      </c>
      <c r="E815" s="187">
        <f t="shared" si="222"/>
        <v>0</v>
      </c>
      <c r="F815" s="187">
        <f t="shared" si="223"/>
        <v>0</v>
      </c>
      <c r="G815" s="166"/>
      <c r="H815" s="13"/>
      <c r="I815" s="187">
        <f t="shared" si="224"/>
        <v>0</v>
      </c>
      <c r="J815" s="187">
        <f t="shared" si="225"/>
        <v>0</v>
      </c>
      <c r="K815" s="187">
        <f t="shared" si="226"/>
        <v>0</v>
      </c>
      <c r="L815" s="166"/>
      <c r="M815" s="13"/>
      <c r="N815" s="187">
        <f t="shared" si="227"/>
        <v>0</v>
      </c>
      <c r="O815" s="187">
        <f t="shared" si="228"/>
        <v>0</v>
      </c>
      <c r="P815" s="187">
        <f t="shared" si="229"/>
        <v>0</v>
      </c>
      <c r="Q815" s="166"/>
      <c r="R815" s="13"/>
      <c r="S815" s="187">
        <f t="shared" si="230"/>
        <v>0</v>
      </c>
      <c r="T815" s="187">
        <f t="shared" si="231"/>
        <v>0</v>
      </c>
      <c r="U815" s="166"/>
      <c r="V815" s="187">
        <f t="shared" si="217"/>
        <v>0</v>
      </c>
      <c r="W815" s="187">
        <f t="shared" si="218"/>
        <v>0</v>
      </c>
      <c r="X815" s="13">
        <f t="shared" si="219"/>
        <v>0</v>
      </c>
      <c r="Y815" s="13" t="s">
        <v>29</v>
      </c>
      <c r="Z815" s="13">
        <v>45</v>
      </c>
      <c r="AA815" s="241">
        <f t="shared" si="220"/>
        <v>0</v>
      </c>
    </row>
    <row r="816" spans="1:27">
      <c r="A816" s="12">
        <v>813</v>
      </c>
      <c r="B816" s="166"/>
      <c r="C816" s="13"/>
      <c r="D816" s="187">
        <f t="shared" si="221"/>
        <v>0</v>
      </c>
      <c r="E816" s="187">
        <f t="shared" si="222"/>
        <v>0</v>
      </c>
      <c r="F816" s="187">
        <f t="shared" si="223"/>
        <v>0</v>
      </c>
      <c r="G816" s="166"/>
      <c r="H816" s="13"/>
      <c r="I816" s="187">
        <f t="shared" si="224"/>
        <v>0</v>
      </c>
      <c r="J816" s="187">
        <f t="shared" si="225"/>
        <v>0</v>
      </c>
      <c r="K816" s="187">
        <f t="shared" si="226"/>
        <v>0</v>
      </c>
      <c r="L816" s="166"/>
      <c r="M816" s="13"/>
      <c r="N816" s="187">
        <f t="shared" si="227"/>
        <v>0</v>
      </c>
      <c r="O816" s="187">
        <f t="shared" si="228"/>
        <v>0</v>
      </c>
      <c r="P816" s="187">
        <f t="shared" si="229"/>
        <v>0</v>
      </c>
      <c r="Q816" s="166"/>
      <c r="R816" s="13"/>
      <c r="S816" s="187">
        <f t="shared" si="230"/>
        <v>0</v>
      </c>
      <c r="T816" s="187">
        <f t="shared" si="231"/>
        <v>0</v>
      </c>
      <c r="U816" s="166"/>
      <c r="V816" s="187">
        <f t="shared" si="217"/>
        <v>0</v>
      </c>
      <c r="W816" s="187">
        <f t="shared" si="218"/>
        <v>0</v>
      </c>
      <c r="X816" s="13">
        <f t="shared" si="219"/>
        <v>0</v>
      </c>
      <c r="Y816" s="13" t="s">
        <v>29</v>
      </c>
      <c r="Z816" s="13">
        <v>45</v>
      </c>
      <c r="AA816" s="241">
        <f t="shared" si="220"/>
        <v>0</v>
      </c>
    </row>
    <row r="817" spans="1:27">
      <c r="A817" s="12">
        <v>814</v>
      </c>
      <c r="B817" s="166"/>
      <c r="C817" s="13"/>
      <c r="D817" s="187">
        <f t="shared" si="221"/>
        <v>0</v>
      </c>
      <c r="E817" s="187">
        <f t="shared" si="222"/>
        <v>0</v>
      </c>
      <c r="F817" s="187">
        <f t="shared" si="223"/>
        <v>0</v>
      </c>
      <c r="G817" s="166"/>
      <c r="H817" s="13"/>
      <c r="I817" s="187">
        <f t="shared" si="224"/>
        <v>0</v>
      </c>
      <c r="J817" s="187">
        <f t="shared" si="225"/>
        <v>0</v>
      </c>
      <c r="K817" s="187">
        <f t="shared" si="226"/>
        <v>0</v>
      </c>
      <c r="L817" s="166"/>
      <c r="M817" s="13"/>
      <c r="N817" s="187">
        <f t="shared" si="227"/>
        <v>0</v>
      </c>
      <c r="O817" s="187">
        <f t="shared" si="228"/>
        <v>0</v>
      </c>
      <c r="P817" s="187">
        <f t="shared" si="229"/>
        <v>0</v>
      </c>
      <c r="Q817" s="166"/>
      <c r="R817" s="13"/>
      <c r="S817" s="187">
        <f t="shared" si="230"/>
        <v>0</v>
      </c>
      <c r="T817" s="187">
        <f t="shared" si="231"/>
        <v>0</v>
      </c>
      <c r="U817" s="166"/>
      <c r="V817" s="187">
        <f t="shared" si="217"/>
        <v>0</v>
      </c>
      <c r="W817" s="187">
        <f t="shared" si="218"/>
        <v>0</v>
      </c>
      <c r="X817" s="13">
        <f t="shared" si="219"/>
        <v>0</v>
      </c>
      <c r="Y817" s="13" t="s">
        <v>29</v>
      </c>
      <c r="Z817" s="13">
        <v>45</v>
      </c>
      <c r="AA817" s="241">
        <f t="shared" si="220"/>
        <v>0</v>
      </c>
    </row>
    <row r="818" spans="1:27">
      <c r="A818" s="12">
        <v>815</v>
      </c>
      <c r="B818" s="166"/>
      <c r="C818" s="13"/>
      <c r="D818" s="187">
        <f t="shared" si="221"/>
        <v>0</v>
      </c>
      <c r="E818" s="187">
        <f t="shared" si="222"/>
        <v>0</v>
      </c>
      <c r="F818" s="187">
        <f t="shared" si="223"/>
        <v>0</v>
      </c>
      <c r="G818" s="166"/>
      <c r="H818" s="13"/>
      <c r="I818" s="187">
        <f t="shared" si="224"/>
        <v>0</v>
      </c>
      <c r="J818" s="187">
        <f t="shared" si="225"/>
        <v>0</v>
      </c>
      <c r="K818" s="187">
        <f t="shared" si="226"/>
        <v>0</v>
      </c>
      <c r="L818" s="166"/>
      <c r="M818" s="13"/>
      <c r="N818" s="187">
        <f t="shared" si="227"/>
        <v>0</v>
      </c>
      <c r="O818" s="187">
        <f t="shared" si="228"/>
        <v>0</v>
      </c>
      <c r="P818" s="187">
        <f t="shared" si="229"/>
        <v>0</v>
      </c>
      <c r="Q818" s="166"/>
      <c r="R818" s="13"/>
      <c r="S818" s="187">
        <f t="shared" si="230"/>
        <v>0</v>
      </c>
      <c r="T818" s="187">
        <f t="shared" si="231"/>
        <v>0</v>
      </c>
      <c r="U818" s="166"/>
      <c r="V818" s="187">
        <f t="shared" si="217"/>
        <v>0</v>
      </c>
      <c r="W818" s="187">
        <f t="shared" si="218"/>
        <v>0</v>
      </c>
      <c r="X818" s="13">
        <f t="shared" si="219"/>
        <v>0</v>
      </c>
      <c r="Y818" s="13" t="s">
        <v>29</v>
      </c>
      <c r="Z818" s="13">
        <v>45</v>
      </c>
      <c r="AA818" s="241">
        <f t="shared" si="220"/>
        <v>0</v>
      </c>
    </row>
    <row r="819" spans="1:27">
      <c r="A819" s="12">
        <v>816</v>
      </c>
      <c r="B819" s="166"/>
      <c r="C819" s="13"/>
      <c r="D819" s="187">
        <f t="shared" si="221"/>
        <v>0</v>
      </c>
      <c r="E819" s="187">
        <f t="shared" si="222"/>
        <v>0</v>
      </c>
      <c r="F819" s="187">
        <f t="shared" si="223"/>
        <v>0</v>
      </c>
      <c r="G819" s="166"/>
      <c r="H819" s="13"/>
      <c r="I819" s="187">
        <f t="shared" si="224"/>
        <v>0</v>
      </c>
      <c r="J819" s="187">
        <f t="shared" si="225"/>
        <v>0</v>
      </c>
      <c r="K819" s="187">
        <f t="shared" si="226"/>
        <v>0</v>
      </c>
      <c r="L819" s="166"/>
      <c r="M819" s="13"/>
      <c r="N819" s="187">
        <f t="shared" si="227"/>
        <v>0</v>
      </c>
      <c r="O819" s="187">
        <f t="shared" si="228"/>
        <v>0</v>
      </c>
      <c r="P819" s="187">
        <f t="shared" si="229"/>
        <v>0</v>
      </c>
      <c r="Q819" s="166"/>
      <c r="R819" s="13"/>
      <c r="S819" s="187">
        <f t="shared" si="230"/>
        <v>0</v>
      </c>
      <c r="T819" s="187">
        <f t="shared" si="231"/>
        <v>0</v>
      </c>
      <c r="U819" s="166"/>
      <c r="V819" s="187">
        <f t="shared" si="217"/>
        <v>0</v>
      </c>
      <c r="W819" s="187">
        <f t="shared" si="218"/>
        <v>0</v>
      </c>
      <c r="X819" s="13">
        <f t="shared" si="219"/>
        <v>0</v>
      </c>
      <c r="Y819" s="13" t="s">
        <v>29</v>
      </c>
      <c r="Z819" s="13">
        <v>45</v>
      </c>
      <c r="AA819" s="241">
        <f t="shared" si="220"/>
        <v>0</v>
      </c>
    </row>
    <row r="820" spans="1:27">
      <c r="A820" s="12">
        <v>817</v>
      </c>
      <c r="B820" s="166"/>
      <c r="C820" s="13"/>
      <c r="D820" s="187">
        <f t="shared" si="221"/>
        <v>0</v>
      </c>
      <c r="E820" s="187">
        <f t="shared" si="222"/>
        <v>0</v>
      </c>
      <c r="F820" s="187">
        <f t="shared" si="223"/>
        <v>0</v>
      </c>
      <c r="G820" s="166"/>
      <c r="H820" s="13"/>
      <c r="I820" s="187">
        <f t="shared" si="224"/>
        <v>0</v>
      </c>
      <c r="J820" s="187">
        <f t="shared" si="225"/>
        <v>0</v>
      </c>
      <c r="K820" s="187">
        <f t="shared" si="226"/>
        <v>0</v>
      </c>
      <c r="L820" s="166"/>
      <c r="M820" s="13"/>
      <c r="N820" s="187">
        <f t="shared" si="227"/>
        <v>0</v>
      </c>
      <c r="O820" s="187">
        <f t="shared" si="228"/>
        <v>0</v>
      </c>
      <c r="P820" s="187">
        <f t="shared" si="229"/>
        <v>0</v>
      </c>
      <c r="Q820" s="166"/>
      <c r="R820" s="13"/>
      <c r="S820" s="187">
        <f t="shared" si="230"/>
        <v>0</v>
      </c>
      <c r="T820" s="187">
        <f t="shared" si="231"/>
        <v>0</v>
      </c>
      <c r="U820" s="166"/>
      <c r="V820" s="187">
        <f t="shared" si="217"/>
        <v>0</v>
      </c>
      <c r="W820" s="187">
        <f t="shared" si="218"/>
        <v>0</v>
      </c>
      <c r="X820" s="13">
        <f t="shared" si="219"/>
        <v>0</v>
      </c>
      <c r="Y820" s="13" t="s">
        <v>29</v>
      </c>
      <c r="Z820" s="13">
        <v>45</v>
      </c>
      <c r="AA820" s="241">
        <f t="shared" si="220"/>
        <v>0</v>
      </c>
    </row>
    <row r="821" spans="1:27">
      <c r="A821" s="12">
        <v>818</v>
      </c>
      <c r="B821" s="166"/>
      <c r="C821" s="13"/>
      <c r="D821" s="187">
        <f t="shared" si="221"/>
        <v>0</v>
      </c>
      <c r="E821" s="187">
        <f t="shared" si="222"/>
        <v>0</v>
      </c>
      <c r="F821" s="187">
        <f t="shared" si="223"/>
        <v>0</v>
      </c>
      <c r="G821" s="166"/>
      <c r="H821" s="13"/>
      <c r="I821" s="187">
        <f t="shared" si="224"/>
        <v>0</v>
      </c>
      <c r="J821" s="187">
        <f t="shared" si="225"/>
        <v>0</v>
      </c>
      <c r="K821" s="187">
        <f t="shared" si="226"/>
        <v>0</v>
      </c>
      <c r="L821" s="166"/>
      <c r="M821" s="13"/>
      <c r="N821" s="187">
        <f t="shared" si="227"/>
        <v>0</v>
      </c>
      <c r="O821" s="187">
        <f t="shared" si="228"/>
        <v>0</v>
      </c>
      <c r="P821" s="187">
        <f t="shared" si="229"/>
        <v>0</v>
      </c>
      <c r="Q821" s="166"/>
      <c r="R821" s="13"/>
      <c r="S821" s="187">
        <f t="shared" si="230"/>
        <v>0</v>
      </c>
      <c r="T821" s="187">
        <f t="shared" si="231"/>
        <v>0</v>
      </c>
      <c r="U821" s="166"/>
      <c r="V821" s="187">
        <f t="shared" si="217"/>
        <v>0</v>
      </c>
      <c r="W821" s="187">
        <f t="shared" si="218"/>
        <v>0</v>
      </c>
      <c r="X821" s="13">
        <f t="shared" si="219"/>
        <v>0</v>
      </c>
      <c r="Y821" s="13" t="s">
        <v>29</v>
      </c>
      <c r="Z821" s="13">
        <v>45</v>
      </c>
      <c r="AA821" s="241">
        <f t="shared" si="220"/>
        <v>0</v>
      </c>
    </row>
    <row r="822" spans="1:27">
      <c r="A822" s="12">
        <v>819</v>
      </c>
      <c r="B822" s="166"/>
      <c r="C822" s="13"/>
      <c r="D822" s="187">
        <f t="shared" si="221"/>
        <v>0</v>
      </c>
      <c r="E822" s="187">
        <f t="shared" si="222"/>
        <v>0</v>
      </c>
      <c r="F822" s="187">
        <f t="shared" si="223"/>
        <v>0</v>
      </c>
      <c r="G822" s="166"/>
      <c r="H822" s="13"/>
      <c r="I822" s="187">
        <f t="shared" si="224"/>
        <v>0</v>
      </c>
      <c r="J822" s="187">
        <f t="shared" si="225"/>
        <v>0</v>
      </c>
      <c r="K822" s="187">
        <f t="shared" si="226"/>
        <v>0</v>
      </c>
      <c r="L822" s="166"/>
      <c r="M822" s="13"/>
      <c r="N822" s="187">
        <f t="shared" si="227"/>
        <v>0</v>
      </c>
      <c r="O822" s="187">
        <f t="shared" si="228"/>
        <v>0</v>
      </c>
      <c r="P822" s="187">
        <f t="shared" si="229"/>
        <v>0</v>
      </c>
      <c r="Q822" s="166"/>
      <c r="R822" s="13"/>
      <c r="S822" s="187">
        <f t="shared" si="230"/>
        <v>0</v>
      </c>
      <c r="T822" s="187">
        <f t="shared" si="231"/>
        <v>0</v>
      </c>
      <c r="U822" s="166"/>
      <c r="V822" s="187">
        <f t="shared" si="217"/>
        <v>0</v>
      </c>
      <c r="W822" s="187">
        <f t="shared" si="218"/>
        <v>0</v>
      </c>
      <c r="X822" s="13">
        <f t="shared" si="219"/>
        <v>0</v>
      </c>
      <c r="Y822" s="13" t="s">
        <v>29</v>
      </c>
      <c r="Z822" s="13">
        <v>45</v>
      </c>
      <c r="AA822" s="241">
        <f t="shared" si="220"/>
        <v>0</v>
      </c>
    </row>
    <row r="823" spans="1:27">
      <c r="A823" s="12">
        <v>820</v>
      </c>
      <c r="B823" s="166"/>
      <c r="C823" s="13"/>
      <c r="D823" s="187">
        <f t="shared" si="221"/>
        <v>0</v>
      </c>
      <c r="E823" s="187">
        <f t="shared" si="222"/>
        <v>0</v>
      </c>
      <c r="F823" s="187">
        <f t="shared" si="223"/>
        <v>0</v>
      </c>
      <c r="G823" s="166"/>
      <c r="H823" s="13"/>
      <c r="I823" s="187">
        <f t="shared" si="224"/>
        <v>0</v>
      </c>
      <c r="J823" s="187">
        <f t="shared" si="225"/>
        <v>0</v>
      </c>
      <c r="K823" s="187">
        <f t="shared" si="226"/>
        <v>0</v>
      </c>
      <c r="L823" s="166"/>
      <c r="M823" s="13"/>
      <c r="N823" s="187">
        <f t="shared" si="227"/>
        <v>0</v>
      </c>
      <c r="O823" s="187">
        <f t="shared" si="228"/>
        <v>0</v>
      </c>
      <c r="P823" s="187">
        <f t="shared" si="229"/>
        <v>0</v>
      </c>
      <c r="Q823" s="166"/>
      <c r="R823" s="13"/>
      <c r="S823" s="187">
        <f t="shared" si="230"/>
        <v>0</v>
      </c>
      <c r="T823" s="187">
        <f t="shared" si="231"/>
        <v>0</v>
      </c>
      <c r="U823" s="166"/>
      <c r="V823" s="187">
        <f t="shared" si="217"/>
        <v>0</v>
      </c>
      <c r="W823" s="187">
        <f t="shared" si="218"/>
        <v>0</v>
      </c>
      <c r="X823" s="13">
        <f t="shared" si="219"/>
        <v>0</v>
      </c>
      <c r="Y823" s="13" t="s">
        <v>29</v>
      </c>
      <c r="Z823" s="13">
        <v>45</v>
      </c>
      <c r="AA823" s="241">
        <f t="shared" si="220"/>
        <v>0</v>
      </c>
    </row>
    <row r="824" spans="1:27">
      <c r="A824" s="12">
        <v>821</v>
      </c>
      <c r="B824" s="166"/>
      <c r="C824" s="13"/>
      <c r="D824" s="187">
        <f t="shared" si="221"/>
        <v>0</v>
      </c>
      <c r="E824" s="187">
        <f t="shared" si="222"/>
        <v>0</v>
      </c>
      <c r="F824" s="187">
        <f t="shared" si="223"/>
        <v>0</v>
      </c>
      <c r="G824" s="166"/>
      <c r="H824" s="13"/>
      <c r="I824" s="187">
        <f t="shared" si="224"/>
        <v>0</v>
      </c>
      <c r="J824" s="187">
        <f t="shared" si="225"/>
        <v>0</v>
      </c>
      <c r="K824" s="187">
        <f t="shared" si="226"/>
        <v>0</v>
      </c>
      <c r="L824" s="166"/>
      <c r="M824" s="13"/>
      <c r="N824" s="187">
        <f t="shared" si="227"/>
        <v>0</v>
      </c>
      <c r="O824" s="187">
        <f t="shared" si="228"/>
        <v>0</v>
      </c>
      <c r="P824" s="187">
        <f t="shared" si="229"/>
        <v>0</v>
      </c>
      <c r="Q824" s="166"/>
      <c r="R824" s="13"/>
      <c r="S824" s="187">
        <f t="shared" si="230"/>
        <v>0</v>
      </c>
      <c r="T824" s="187">
        <f t="shared" si="231"/>
        <v>0</v>
      </c>
      <c r="U824" s="166"/>
      <c r="V824" s="187">
        <f t="shared" si="217"/>
        <v>0</v>
      </c>
      <c r="W824" s="187">
        <f t="shared" si="218"/>
        <v>0</v>
      </c>
      <c r="X824" s="13">
        <f t="shared" si="219"/>
        <v>0</v>
      </c>
      <c r="Y824" s="13" t="s">
        <v>29</v>
      </c>
      <c r="Z824" s="13">
        <v>45</v>
      </c>
      <c r="AA824" s="241">
        <f t="shared" si="220"/>
        <v>0</v>
      </c>
    </row>
    <row r="825" spans="1:27">
      <c r="A825" s="12">
        <v>822</v>
      </c>
      <c r="B825" s="166"/>
      <c r="C825" s="13"/>
      <c r="D825" s="187">
        <f t="shared" si="221"/>
        <v>0</v>
      </c>
      <c r="E825" s="187">
        <f t="shared" si="222"/>
        <v>0</v>
      </c>
      <c r="F825" s="187">
        <f t="shared" si="223"/>
        <v>0</v>
      </c>
      <c r="G825" s="166"/>
      <c r="H825" s="13"/>
      <c r="I825" s="187">
        <f t="shared" si="224"/>
        <v>0</v>
      </c>
      <c r="J825" s="187">
        <f t="shared" si="225"/>
        <v>0</v>
      </c>
      <c r="K825" s="187">
        <f t="shared" si="226"/>
        <v>0</v>
      </c>
      <c r="L825" s="166"/>
      <c r="M825" s="13"/>
      <c r="N825" s="187">
        <f t="shared" si="227"/>
        <v>0</v>
      </c>
      <c r="O825" s="187">
        <f t="shared" si="228"/>
        <v>0</v>
      </c>
      <c r="P825" s="187">
        <f t="shared" si="229"/>
        <v>0</v>
      </c>
      <c r="Q825" s="166"/>
      <c r="R825" s="13"/>
      <c r="S825" s="187">
        <f t="shared" si="230"/>
        <v>0</v>
      </c>
      <c r="T825" s="187">
        <f t="shared" si="231"/>
        <v>0</v>
      </c>
      <c r="U825" s="166"/>
      <c r="V825" s="187">
        <f t="shared" si="217"/>
        <v>0</v>
      </c>
      <c r="W825" s="187">
        <f t="shared" si="218"/>
        <v>0</v>
      </c>
      <c r="X825" s="13">
        <f t="shared" si="219"/>
        <v>0</v>
      </c>
      <c r="Y825" s="13" t="s">
        <v>29</v>
      </c>
      <c r="Z825" s="13">
        <v>45</v>
      </c>
      <c r="AA825" s="241">
        <f t="shared" si="220"/>
        <v>0</v>
      </c>
    </row>
    <row r="826" spans="1:27">
      <c r="A826" s="12">
        <v>823</v>
      </c>
      <c r="B826" s="166"/>
      <c r="C826" s="13"/>
      <c r="D826" s="187">
        <f t="shared" si="221"/>
        <v>0</v>
      </c>
      <c r="E826" s="187">
        <f t="shared" si="222"/>
        <v>0</v>
      </c>
      <c r="F826" s="187">
        <f t="shared" si="223"/>
        <v>0</v>
      </c>
      <c r="G826" s="166"/>
      <c r="H826" s="13"/>
      <c r="I826" s="187">
        <f t="shared" si="224"/>
        <v>0</v>
      </c>
      <c r="J826" s="187">
        <f t="shared" si="225"/>
        <v>0</v>
      </c>
      <c r="K826" s="187">
        <f t="shared" si="226"/>
        <v>0</v>
      </c>
      <c r="L826" s="166"/>
      <c r="M826" s="13"/>
      <c r="N826" s="187">
        <f t="shared" si="227"/>
        <v>0</v>
      </c>
      <c r="O826" s="187">
        <f t="shared" si="228"/>
        <v>0</v>
      </c>
      <c r="P826" s="187">
        <f t="shared" si="229"/>
        <v>0</v>
      </c>
      <c r="Q826" s="166"/>
      <c r="R826" s="13"/>
      <c r="S826" s="187">
        <f t="shared" si="230"/>
        <v>0</v>
      </c>
      <c r="T826" s="187">
        <f t="shared" si="231"/>
        <v>0</v>
      </c>
      <c r="U826" s="166"/>
      <c r="V826" s="187">
        <f t="shared" si="217"/>
        <v>0</v>
      </c>
      <c r="W826" s="187">
        <f t="shared" si="218"/>
        <v>0</v>
      </c>
      <c r="X826" s="13">
        <f t="shared" si="219"/>
        <v>0</v>
      </c>
      <c r="Y826" s="13" t="s">
        <v>29</v>
      </c>
      <c r="Z826" s="13">
        <v>45</v>
      </c>
      <c r="AA826" s="241">
        <f t="shared" si="220"/>
        <v>0</v>
      </c>
    </row>
    <row r="827" spans="1:27">
      <c r="A827" s="12">
        <v>824</v>
      </c>
      <c r="B827" s="166"/>
      <c r="C827" s="13"/>
      <c r="D827" s="187">
        <f t="shared" si="221"/>
        <v>0</v>
      </c>
      <c r="E827" s="187">
        <f t="shared" si="222"/>
        <v>0</v>
      </c>
      <c r="F827" s="187">
        <f t="shared" si="223"/>
        <v>0</v>
      </c>
      <c r="G827" s="166"/>
      <c r="H827" s="13"/>
      <c r="I827" s="187">
        <f t="shared" si="224"/>
        <v>0</v>
      </c>
      <c r="J827" s="187">
        <f t="shared" si="225"/>
        <v>0</v>
      </c>
      <c r="K827" s="187">
        <f t="shared" si="226"/>
        <v>0</v>
      </c>
      <c r="L827" s="166"/>
      <c r="M827" s="13"/>
      <c r="N827" s="187">
        <f t="shared" si="227"/>
        <v>0</v>
      </c>
      <c r="O827" s="187">
        <f t="shared" si="228"/>
        <v>0</v>
      </c>
      <c r="P827" s="187">
        <f t="shared" si="229"/>
        <v>0</v>
      </c>
      <c r="Q827" s="166"/>
      <c r="R827" s="13"/>
      <c r="S827" s="187">
        <f t="shared" si="230"/>
        <v>0</v>
      </c>
      <c r="T827" s="187">
        <f t="shared" si="231"/>
        <v>0</v>
      </c>
      <c r="U827" s="166"/>
      <c r="V827" s="187">
        <f t="shared" si="217"/>
        <v>0</v>
      </c>
      <c r="W827" s="187">
        <f t="shared" si="218"/>
        <v>0</v>
      </c>
      <c r="X827" s="13">
        <f t="shared" si="219"/>
        <v>0</v>
      </c>
      <c r="Y827" s="13" t="s">
        <v>29</v>
      </c>
      <c r="Z827" s="13">
        <v>45</v>
      </c>
      <c r="AA827" s="241">
        <f t="shared" si="220"/>
        <v>0</v>
      </c>
    </row>
    <row r="828" spans="1:27">
      <c r="A828" s="12">
        <v>825</v>
      </c>
      <c r="B828" s="166"/>
      <c r="C828" s="13"/>
      <c r="D828" s="187">
        <f t="shared" si="221"/>
        <v>0</v>
      </c>
      <c r="E828" s="187">
        <f t="shared" si="222"/>
        <v>0</v>
      </c>
      <c r="F828" s="187">
        <f t="shared" si="223"/>
        <v>0</v>
      </c>
      <c r="G828" s="166"/>
      <c r="H828" s="13"/>
      <c r="I828" s="187">
        <f t="shared" si="224"/>
        <v>0</v>
      </c>
      <c r="J828" s="187">
        <f t="shared" si="225"/>
        <v>0</v>
      </c>
      <c r="K828" s="187">
        <f t="shared" si="226"/>
        <v>0</v>
      </c>
      <c r="L828" s="166"/>
      <c r="M828" s="13"/>
      <c r="N828" s="187">
        <f t="shared" si="227"/>
        <v>0</v>
      </c>
      <c r="O828" s="187">
        <f t="shared" si="228"/>
        <v>0</v>
      </c>
      <c r="P828" s="187">
        <f t="shared" si="229"/>
        <v>0</v>
      </c>
      <c r="Q828" s="166"/>
      <c r="R828" s="13"/>
      <c r="S828" s="187">
        <f t="shared" si="230"/>
        <v>0</v>
      </c>
      <c r="T828" s="187">
        <f t="shared" si="231"/>
        <v>0</v>
      </c>
      <c r="U828" s="166"/>
      <c r="V828" s="187">
        <f t="shared" si="217"/>
        <v>0</v>
      </c>
      <c r="W828" s="187">
        <f t="shared" si="218"/>
        <v>0</v>
      </c>
      <c r="X828" s="13">
        <f t="shared" si="219"/>
        <v>0</v>
      </c>
      <c r="Y828" s="13" t="s">
        <v>29</v>
      </c>
      <c r="Z828" s="13">
        <v>45</v>
      </c>
      <c r="AA828" s="241">
        <f t="shared" si="220"/>
        <v>0</v>
      </c>
    </row>
    <row r="829" spans="1:27">
      <c r="A829" s="12">
        <v>826</v>
      </c>
      <c r="B829" s="166"/>
      <c r="C829" s="13"/>
      <c r="D829" s="187">
        <f t="shared" si="221"/>
        <v>0</v>
      </c>
      <c r="E829" s="187">
        <f t="shared" si="222"/>
        <v>0</v>
      </c>
      <c r="F829" s="187">
        <f t="shared" si="223"/>
        <v>0</v>
      </c>
      <c r="G829" s="166"/>
      <c r="H829" s="13"/>
      <c r="I829" s="187">
        <f t="shared" si="224"/>
        <v>0</v>
      </c>
      <c r="J829" s="187">
        <f t="shared" si="225"/>
        <v>0</v>
      </c>
      <c r="K829" s="187">
        <f t="shared" si="226"/>
        <v>0</v>
      </c>
      <c r="L829" s="166"/>
      <c r="M829" s="13"/>
      <c r="N829" s="187">
        <f t="shared" si="227"/>
        <v>0</v>
      </c>
      <c r="O829" s="187">
        <f t="shared" si="228"/>
        <v>0</v>
      </c>
      <c r="P829" s="187">
        <f t="shared" si="229"/>
        <v>0</v>
      </c>
      <c r="Q829" s="166"/>
      <c r="R829" s="13"/>
      <c r="S829" s="187">
        <f t="shared" si="230"/>
        <v>0</v>
      </c>
      <c r="T829" s="187">
        <f t="shared" si="231"/>
        <v>0</v>
      </c>
      <c r="U829" s="166"/>
      <c r="V829" s="187">
        <f t="shared" si="217"/>
        <v>0</v>
      </c>
      <c r="W829" s="187">
        <f t="shared" si="218"/>
        <v>0</v>
      </c>
      <c r="X829" s="13">
        <f t="shared" si="219"/>
        <v>0</v>
      </c>
      <c r="Y829" s="13" t="s">
        <v>29</v>
      </c>
      <c r="Z829" s="13">
        <v>45</v>
      </c>
      <c r="AA829" s="241">
        <f t="shared" si="220"/>
        <v>0</v>
      </c>
    </row>
    <row r="830" spans="1:27">
      <c r="A830" s="12">
        <v>827</v>
      </c>
      <c r="B830" s="166"/>
      <c r="C830" s="13"/>
      <c r="D830" s="187">
        <f t="shared" si="221"/>
        <v>0</v>
      </c>
      <c r="E830" s="187">
        <f t="shared" si="222"/>
        <v>0</v>
      </c>
      <c r="F830" s="187">
        <f t="shared" si="223"/>
        <v>0</v>
      </c>
      <c r="G830" s="166"/>
      <c r="H830" s="13"/>
      <c r="I830" s="187">
        <f t="shared" si="224"/>
        <v>0</v>
      </c>
      <c r="J830" s="187">
        <f t="shared" si="225"/>
        <v>0</v>
      </c>
      <c r="K830" s="187">
        <f t="shared" si="226"/>
        <v>0</v>
      </c>
      <c r="L830" s="166"/>
      <c r="M830" s="13"/>
      <c r="N830" s="187">
        <f t="shared" si="227"/>
        <v>0</v>
      </c>
      <c r="O830" s="187">
        <f t="shared" si="228"/>
        <v>0</v>
      </c>
      <c r="P830" s="187">
        <f t="shared" si="229"/>
        <v>0</v>
      </c>
      <c r="Q830" s="166"/>
      <c r="R830" s="13"/>
      <c r="S830" s="187">
        <f t="shared" si="230"/>
        <v>0</v>
      </c>
      <c r="T830" s="187">
        <f t="shared" si="231"/>
        <v>0</v>
      </c>
      <c r="U830" s="166"/>
      <c r="V830" s="187">
        <f t="shared" si="217"/>
        <v>0</v>
      </c>
      <c r="W830" s="187">
        <f t="shared" si="218"/>
        <v>0</v>
      </c>
      <c r="X830" s="13">
        <f t="shared" si="219"/>
        <v>0</v>
      </c>
      <c r="Y830" s="13" t="s">
        <v>29</v>
      </c>
      <c r="Z830" s="13">
        <v>45</v>
      </c>
      <c r="AA830" s="241">
        <f t="shared" si="220"/>
        <v>0</v>
      </c>
    </row>
    <row r="831" spans="1:27">
      <c r="A831" s="12">
        <v>828</v>
      </c>
      <c r="B831" s="166"/>
      <c r="C831" s="13"/>
      <c r="D831" s="187">
        <f t="shared" si="221"/>
        <v>0</v>
      </c>
      <c r="E831" s="187">
        <f t="shared" si="222"/>
        <v>0</v>
      </c>
      <c r="F831" s="187">
        <f t="shared" si="223"/>
        <v>0</v>
      </c>
      <c r="G831" s="166"/>
      <c r="H831" s="13"/>
      <c r="I831" s="187">
        <f t="shared" si="224"/>
        <v>0</v>
      </c>
      <c r="J831" s="187">
        <f t="shared" si="225"/>
        <v>0</v>
      </c>
      <c r="K831" s="187">
        <f t="shared" si="226"/>
        <v>0</v>
      </c>
      <c r="L831" s="166"/>
      <c r="M831" s="13"/>
      <c r="N831" s="187">
        <f t="shared" si="227"/>
        <v>0</v>
      </c>
      <c r="O831" s="187">
        <f t="shared" si="228"/>
        <v>0</v>
      </c>
      <c r="P831" s="187">
        <f t="shared" si="229"/>
        <v>0</v>
      </c>
      <c r="Q831" s="166"/>
      <c r="R831" s="13"/>
      <c r="S831" s="187">
        <f t="shared" si="230"/>
        <v>0</v>
      </c>
      <c r="T831" s="187">
        <f t="shared" si="231"/>
        <v>0</v>
      </c>
      <c r="U831" s="166"/>
      <c r="V831" s="187">
        <f t="shared" si="217"/>
        <v>0</v>
      </c>
      <c r="W831" s="187">
        <f t="shared" si="218"/>
        <v>0</v>
      </c>
      <c r="X831" s="13">
        <f t="shared" si="219"/>
        <v>0</v>
      </c>
      <c r="Y831" s="13" t="s">
        <v>29</v>
      </c>
      <c r="Z831" s="13">
        <v>45</v>
      </c>
      <c r="AA831" s="241">
        <f t="shared" si="220"/>
        <v>0</v>
      </c>
    </row>
    <row r="832" spans="1:27">
      <c r="A832" s="12">
        <v>829</v>
      </c>
      <c r="B832" s="166"/>
      <c r="C832" s="13"/>
      <c r="D832" s="187">
        <f t="shared" si="221"/>
        <v>0</v>
      </c>
      <c r="E832" s="187">
        <f t="shared" si="222"/>
        <v>0</v>
      </c>
      <c r="F832" s="187">
        <f t="shared" si="223"/>
        <v>0</v>
      </c>
      <c r="G832" s="166"/>
      <c r="H832" s="13"/>
      <c r="I832" s="187">
        <f t="shared" si="224"/>
        <v>0</v>
      </c>
      <c r="J832" s="187">
        <f t="shared" si="225"/>
        <v>0</v>
      </c>
      <c r="K832" s="187">
        <f t="shared" si="226"/>
        <v>0</v>
      </c>
      <c r="L832" s="166"/>
      <c r="M832" s="13"/>
      <c r="N832" s="187">
        <f t="shared" si="227"/>
        <v>0</v>
      </c>
      <c r="O832" s="187">
        <f t="shared" si="228"/>
        <v>0</v>
      </c>
      <c r="P832" s="187">
        <f t="shared" si="229"/>
        <v>0</v>
      </c>
      <c r="Q832" s="166"/>
      <c r="R832" s="13"/>
      <c r="S832" s="187">
        <f t="shared" si="230"/>
        <v>0</v>
      </c>
      <c r="T832" s="187">
        <f t="shared" si="231"/>
        <v>0</v>
      </c>
      <c r="U832" s="166"/>
      <c r="V832" s="187">
        <f t="shared" si="217"/>
        <v>0</v>
      </c>
      <c r="W832" s="187">
        <f t="shared" si="218"/>
        <v>0</v>
      </c>
      <c r="X832" s="13">
        <f t="shared" si="219"/>
        <v>0</v>
      </c>
      <c r="Y832" s="13" t="s">
        <v>29</v>
      </c>
      <c r="Z832" s="13">
        <v>45</v>
      </c>
      <c r="AA832" s="241">
        <f t="shared" si="220"/>
        <v>0</v>
      </c>
    </row>
    <row r="833" spans="1:27">
      <c r="A833" s="12">
        <v>830</v>
      </c>
      <c r="B833" s="166"/>
      <c r="C833" s="13"/>
      <c r="D833" s="187">
        <f t="shared" si="221"/>
        <v>0</v>
      </c>
      <c r="E833" s="187">
        <f t="shared" si="222"/>
        <v>0</v>
      </c>
      <c r="F833" s="187">
        <f t="shared" si="223"/>
        <v>0</v>
      </c>
      <c r="G833" s="166"/>
      <c r="H833" s="13"/>
      <c r="I833" s="187">
        <f t="shared" si="224"/>
        <v>0</v>
      </c>
      <c r="J833" s="187">
        <f t="shared" si="225"/>
        <v>0</v>
      </c>
      <c r="K833" s="187">
        <f t="shared" si="226"/>
        <v>0</v>
      </c>
      <c r="L833" s="166"/>
      <c r="M833" s="13"/>
      <c r="N833" s="187">
        <f t="shared" si="227"/>
        <v>0</v>
      </c>
      <c r="O833" s="187">
        <f t="shared" si="228"/>
        <v>0</v>
      </c>
      <c r="P833" s="187">
        <f t="shared" si="229"/>
        <v>0</v>
      </c>
      <c r="Q833" s="166"/>
      <c r="R833" s="13"/>
      <c r="S833" s="187">
        <f t="shared" si="230"/>
        <v>0</v>
      </c>
      <c r="T833" s="187">
        <f t="shared" si="231"/>
        <v>0</v>
      </c>
      <c r="U833" s="166"/>
      <c r="V833" s="187">
        <f t="shared" si="217"/>
        <v>0</v>
      </c>
      <c r="W833" s="187">
        <f t="shared" si="218"/>
        <v>0</v>
      </c>
      <c r="X833" s="13">
        <f t="shared" si="219"/>
        <v>0</v>
      </c>
      <c r="Y833" s="13" t="s">
        <v>29</v>
      </c>
      <c r="Z833" s="13">
        <v>45</v>
      </c>
      <c r="AA833" s="241">
        <f t="shared" si="220"/>
        <v>0</v>
      </c>
    </row>
    <row r="834" spans="1:27">
      <c r="A834" s="12">
        <v>831</v>
      </c>
      <c r="B834" s="166"/>
      <c r="C834" s="13"/>
      <c r="D834" s="187">
        <f t="shared" si="221"/>
        <v>0</v>
      </c>
      <c r="E834" s="187">
        <f t="shared" si="222"/>
        <v>0</v>
      </c>
      <c r="F834" s="187">
        <f t="shared" si="223"/>
        <v>0</v>
      </c>
      <c r="G834" s="166"/>
      <c r="H834" s="13"/>
      <c r="I834" s="187">
        <f t="shared" si="224"/>
        <v>0</v>
      </c>
      <c r="J834" s="187">
        <f t="shared" si="225"/>
        <v>0</v>
      </c>
      <c r="K834" s="187">
        <f t="shared" si="226"/>
        <v>0</v>
      </c>
      <c r="L834" s="166"/>
      <c r="M834" s="13"/>
      <c r="N834" s="187">
        <f t="shared" si="227"/>
        <v>0</v>
      </c>
      <c r="O834" s="187">
        <f t="shared" si="228"/>
        <v>0</v>
      </c>
      <c r="P834" s="187">
        <f t="shared" si="229"/>
        <v>0</v>
      </c>
      <c r="Q834" s="166"/>
      <c r="R834" s="13"/>
      <c r="S834" s="187">
        <f t="shared" si="230"/>
        <v>0</v>
      </c>
      <c r="T834" s="187">
        <f t="shared" si="231"/>
        <v>0</v>
      </c>
      <c r="U834" s="166"/>
      <c r="V834" s="187">
        <f t="shared" si="217"/>
        <v>0</v>
      </c>
      <c r="W834" s="187">
        <f t="shared" si="218"/>
        <v>0</v>
      </c>
      <c r="X834" s="13">
        <f t="shared" si="219"/>
        <v>0</v>
      </c>
      <c r="Y834" s="13" t="s">
        <v>29</v>
      </c>
      <c r="Z834" s="13">
        <v>45</v>
      </c>
      <c r="AA834" s="241">
        <f t="shared" si="220"/>
        <v>0</v>
      </c>
    </row>
    <row r="835" spans="1:27">
      <c r="A835" s="12">
        <v>832</v>
      </c>
      <c r="B835" s="166"/>
      <c r="C835" s="13"/>
      <c r="D835" s="187">
        <f t="shared" si="221"/>
        <v>0</v>
      </c>
      <c r="E835" s="187">
        <f t="shared" si="222"/>
        <v>0</v>
      </c>
      <c r="F835" s="187">
        <f t="shared" si="223"/>
        <v>0</v>
      </c>
      <c r="G835" s="166"/>
      <c r="H835" s="13"/>
      <c r="I835" s="187">
        <f t="shared" si="224"/>
        <v>0</v>
      </c>
      <c r="J835" s="187">
        <f t="shared" si="225"/>
        <v>0</v>
      </c>
      <c r="K835" s="187">
        <f t="shared" si="226"/>
        <v>0</v>
      </c>
      <c r="L835" s="166"/>
      <c r="M835" s="13"/>
      <c r="N835" s="187">
        <f t="shared" si="227"/>
        <v>0</v>
      </c>
      <c r="O835" s="187">
        <f t="shared" si="228"/>
        <v>0</v>
      </c>
      <c r="P835" s="187">
        <f t="shared" si="229"/>
        <v>0</v>
      </c>
      <c r="Q835" s="166"/>
      <c r="R835" s="13"/>
      <c r="S835" s="187">
        <f t="shared" si="230"/>
        <v>0</v>
      </c>
      <c r="T835" s="187">
        <f t="shared" si="231"/>
        <v>0</v>
      </c>
      <c r="U835" s="166"/>
      <c r="V835" s="187">
        <f t="shared" si="217"/>
        <v>0</v>
      </c>
      <c r="W835" s="187">
        <f t="shared" si="218"/>
        <v>0</v>
      </c>
      <c r="X835" s="13">
        <f t="shared" si="219"/>
        <v>0</v>
      </c>
      <c r="Y835" s="13" t="s">
        <v>29</v>
      </c>
      <c r="Z835" s="13">
        <v>45</v>
      </c>
      <c r="AA835" s="241">
        <f t="shared" si="220"/>
        <v>0</v>
      </c>
    </row>
    <row r="836" spans="1:27">
      <c r="A836" s="12">
        <v>833</v>
      </c>
      <c r="B836" s="166"/>
      <c r="C836" s="13"/>
      <c r="D836" s="187">
        <f t="shared" si="221"/>
        <v>0</v>
      </c>
      <c r="E836" s="187">
        <f t="shared" si="222"/>
        <v>0</v>
      </c>
      <c r="F836" s="187">
        <f t="shared" si="223"/>
        <v>0</v>
      </c>
      <c r="G836" s="166"/>
      <c r="H836" s="13"/>
      <c r="I836" s="187">
        <f t="shared" si="224"/>
        <v>0</v>
      </c>
      <c r="J836" s="187">
        <f t="shared" si="225"/>
        <v>0</v>
      </c>
      <c r="K836" s="187">
        <f t="shared" si="226"/>
        <v>0</v>
      </c>
      <c r="L836" s="166"/>
      <c r="M836" s="13"/>
      <c r="N836" s="187">
        <f t="shared" si="227"/>
        <v>0</v>
      </c>
      <c r="O836" s="187">
        <f t="shared" si="228"/>
        <v>0</v>
      </c>
      <c r="P836" s="187">
        <f t="shared" si="229"/>
        <v>0</v>
      </c>
      <c r="Q836" s="166"/>
      <c r="R836" s="13"/>
      <c r="S836" s="187">
        <f t="shared" si="230"/>
        <v>0</v>
      </c>
      <c r="T836" s="187">
        <f t="shared" si="231"/>
        <v>0</v>
      </c>
      <c r="U836" s="166"/>
      <c r="V836" s="187">
        <f t="shared" ref="V836:V899" si="232">IF(U836="Oui",-35,)</f>
        <v>0</v>
      </c>
      <c r="W836" s="187">
        <f t="shared" si="218"/>
        <v>0</v>
      </c>
      <c r="X836" s="13">
        <f t="shared" si="219"/>
        <v>0</v>
      </c>
      <c r="Y836" s="13" t="s">
        <v>29</v>
      </c>
      <c r="Z836" s="13">
        <v>45</v>
      </c>
      <c r="AA836" s="241">
        <f t="shared" si="220"/>
        <v>0</v>
      </c>
    </row>
    <row r="837" spans="1:27">
      <c r="A837" s="12">
        <v>834</v>
      </c>
      <c r="B837" s="166"/>
      <c r="C837" s="13"/>
      <c r="D837" s="187">
        <f t="shared" si="221"/>
        <v>0</v>
      </c>
      <c r="E837" s="187">
        <f t="shared" si="222"/>
        <v>0</v>
      </c>
      <c r="F837" s="187">
        <f t="shared" si="223"/>
        <v>0</v>
      </c>
      <c r="G837" s="166"/>
      <c r="H837" s="13"/>
      <c r="I837" s="187">
        <f t="shared" si="224"/>
        <v>0</v>
      </c>
      <c r="J837" s="187">
        <f t="shared" si="225"/>
        <v>0</v>
      </c>
      <c r="K837" s="187">
        <f t="shared" si="226"/>
        <v>0</v>
      </c>
      <c r="L837" s="166"/>
      <c r="M837" s="13"/>
      <c r="N837" s="187">
        <f t="shared" si="227"/>
        <v>0</v>
      </c>
      <c r="O837" s="187">
        <f t="shared" si="228"/>
        <v>0</v>
      </c>
      <c r="P837" s="187">
        <f t="shared" si="229"/>
        <v>0</v>
      </c>
      <c r="Q837" s="166"/>
      <c r="R837" s="13"/>
      <c r="S837" s="187">
        <f t="shared" si="230"/>
        <v>0</v>
      </c>
      <c r="T837" s="187">
        <f t="shared" si="231"/>
        <v>0</v>
      </c>
      <c r="U837" s="166"/>
      <c r="V837" s="187">
        <f t="shared" si="232"/>
        <v>0</v>
      </c>
      <c r="W837" s="187">
        <f t="shared" si="218"/>
        <v>0</v>
      </c>
      <c r="X837" s="13">
        <f t="shared" si="219"/>
        <v>0</v>
      </c>
      <c r="Y837" s="13" t="s">
        <v>29</v>
      </c>
      <c r="Z837" s="13">
        <v>45</v>
      </c>
      <c r="AA837" s="241">
        <f t="shared" si="220"/>
        <v>0</v>
      </c>
    </row>
    <row r="838" spans="1:27">
      <c r="A838" s="12">
        <v>835</v>
      </c>
      <c r="B838" s="166"/>
      <c r="C838" s="13"/>
      <c r="D838" s="187">
        <f t="shared" si="221"/>
        <v>0</v>
      </c>
      <c r="E838" s="187">
        <f t="shared" si="222"/>
        <v>0</v>
      </c>
      <c r="F838" s="187">
        <f t="shared" si="223"/>
        <v>0</v>
      </c>
      <c r="G838" s="166"/>
      <c r="H838" s="13"/>
      <c r="I838" s="187">
        <f t="shared" si="224"/>
        <v>0</v>
      </c>
      <c r="J838" s="187">
        <f t="shared" si="225"/>
        <v>0</v>
      </c>
      <c r="K838" s="187">
        <f t="shared" si="226"/>
        <v>0</v>
      </c>
      <c r="L838" s="166"/>
      <c r="M838" s="13"/>
      <c r="N838" s="187">
        <f t="shared" si="227"/>
        <v>0</v>
      </c>
      <c r="O838" s="187">
        <f t="shared" si="228"/>
        <v>0</v>
      </c>
      <c r="P838" s="187">
        <f t="shared" si="229"/>
        <v>0</v>
      </c>
      <c r="Q838" s="166"/>
      <c r="R838" s="13"/>
      <c r="S838" s="187">
        <f t="shared" si="230"/>
        <v>0</v>
      </c>
      <c r="T838" s="187">
        <f t="shared" si="231"/>
        <v>0</v>
      </c>
      <c r="U838" s="166"/>
      <c r="V838" s="187">
        <f t="shared" si="232"/>
        <v>0</v>
      </c>
      <c r="W838" s="187">
        <f t="shared" si="218"/>
        <v>0</v>
      </c>
      <c r="X838" s="13">
        <f t="shared" si="219"/>
        <v>0</v>
      </c>
      <c r="Y838" s="13" t="s">
        <v>29</v>
      </c>
      <c r="Z838" s="13">
        <v>45</v>
      </c>
      <c r="AA838" s="241">
        <f t="shared" si="220"/>
        <v>0</v>
      </c>
    </row>
    <row r="839" spans="1:27">
      <c r="A839" s="12">
        <v>836</v>
      </c>
      <c r="B839" s="166"/>
      <c r="C839" s="13"/>
      <c r="D839" s="187">
        <f t="shared" si="221"/>
        <v>0</v>
      </c>
      <c r="E839" s="187">
        <f t="shared" si="222"/>
        <v>0</v>
      </c>
      <c r="F839" s="187">
        <f t="shared" si="223"/>
        <v>0</v>
      </c>
      <c r="G839" s="166"/>
      <c r="H839" s="13"/>
      <c r="I839" s="187">
        <f t="shared" si="224"/>
        <v>0</v>
      </c>
      <c r="J839" s="187">
        <f t="shared" si="225"/>
        <v>0</v>
      </c>
      <c r="K839" s="187">
        <f t="shared" si="226"/>
        <v>0</v>
      </c>
      <c r="L839" s="166"/>
      <c r="M839" s="13"/>
      <c r="N839" s="187">
        <f t="shared" si="227"/>
        <v>0</v>
      </c>
      <c r="O839" s="187">
        <f t="shared" si="228"/>
        <v>0</v>
      </c>
      <c r="P839" s="187">
        <f t="shared" si="229"/>
        <v>0</v>
      </c>
      <c r="Q839" s="166"/>
      <c r="R839" s="13"/>
      <c r="S839" s="187">
        <f t="shared" si="230"/>
        <v>0</v>
      </c>
      <c r="T839" s="187">
        <f t="shared" si="231"/>
        <v>0</v>
      </c>
      <c r="U839" s="166"/>
      <c r="V839" s="187">
        <f t="shared" si="232"/>
        <v>0</v>
      </c>
      <c r="W839" s="187">
        <f t="shared" si="218"/>
        <v>0</v>
      </c>
      <c r="X839" s="13">
        <f t="shared" si="219"/>
        <v>0</v>
      </c>
      <c r="Y839" s="13" t="s">
        <v>29</v>
      </c>
      <c r="Z839" s="13">
        <v>45</v>
      </c>
      <c r="AA839" s="241">
        <f t="shared" si="220"/>
        <v>0</v>
      </c>
    </row>
    <row r="840" spans="1:27">
      <c r="A840" s="12">
        <v>837</v>
      </c>
      <c r="B840" s="166"/>
      <c r="C840" s="13"/>
      <c r="D840" s="187">
        <f t="shared" si="221"/>
        <v>0</v>
      </c>
      <c r="E840" s="187">
        <f t="shared" si="222"/>
        <v>0</v>
      </c>
      <c r="F840" s="187">
        <f t="shared" si="223"/>
        <v>0</v>
      </c>
      <c r="G840" s="166"/>
      <c r="H840" s="13"/>
      <c r="I840" s="187">
        <f t="shared" si="224"/>
        <v>0</v>
      </c>
      <c r="J840" s="187">
        <f t="shared" si="225"/>
        <v>0</v>
      </c>
      <c r="K840" s="187">
        <f t="shared" si="226"/>
        <v>0</v>
      </c>
      <c r="L840" s="166"/>
      <c r="M840" s="13"/>
      <c r="N840" s="187">
        <f t="shared" si="227"/>
        <v>0</v>
      </c>
      <c r="O840" s="187">
        <f t="shared" si="228"/>
        <v>0</v>
      </c>
      <c r="P840" s="187">
        <f t="shared" si="229"/>
        <v>0</v>
      </c>
      <c r="Q840" s="166"/>
      <c r="R840" s="13"/>
      <c r="S840" s="187">
        <f t="shared" si="230"/>
        <v>0</v>
      </c>
      <c r="T840" s="187">
        <f t="shared" si="231"/>
        <v>0</v>
      </c>
      <c r="U840" s="166"/>
      <c r="V840" s="187">
        <f t="shared" si="232"/>
        <v>0</v>
      </c>
      <c r="W840" s="187">
        <f t="shared" si="218"/>
        <v>0</v>
      </c>
      <c r="X840" s="13">
        <f t="shared" si="219"/>
        <v>0</v>
      </c>
      <c r="Y840" s="13" t="s">
        <v>29</v>
      </c>
      <c r="Z840" s="13">
        <v>45</v>
      </c>
      <c r="AA840" s="241">
        <f t="shared" si="220"/>
        <v>0</v>
      </c>
    </row>
    <row r="841" spans="1:27">
      <c r="A841" s="12">
        <v>838</v>
      </c>
      <c r="B841" s="166"/>
      <c r="C841" s="13"/>
      <c r="D841" s="187">
        <f t="shared" si="221"/>
        <v>0</v>
      </c>
      <c r="E841" s="187">
        <f t="shared" si="222"/>
        <v>0</v>
      </c>
      <c r="F841" s="187">
        <f t="shared" si="223"/>
        <v>0</v>
      </c>
      <c r="G841" s="166"/>
      <c r="H841" s="13"/>
      <c r="I841" s="187">
        <f t="shared" si="224"/>
        <v>0</v>
      </c>
      <c r="J841" s="187">
        <f t="shared" si="225"/>
        <v>0</v>
      </c>
      <c r="K841" s="187">
        <f t="shared" si="226"/>
        <v>0</v>
      </c>
      <c r="L841" s="166"/>
      <c r="M841" s="13"/>
      <c r="N841" s="187">
        <f t="shared" si="227"/>
        <v>0</v>
      </c>
      <c r="O841" s="187">
        <f t="shared" si="228"/>
        <v>0</v>
      </c>
      <c r="P841" s="187">
        <f t="shared" si="229"/>
        <v>0</v>
      </c>
      <c r="Q841" s="166"/>
      <c r="R841" s="13"/>
      <c r="S841" s="187">
        <f t="shared" si="230"/>
        <v>0</v>
      </c>
      <c r="T841" s="187">
        <f t="shared" si="231"/>
        <v>0</v>
      </c>
      <c r="U841" s="166"/>
      <c r="V841" s="187">
        <f t="shared" si="232"/>
        <v>0</v>
      </c>
      <c r="W841" s="187">
        <f t="shared" si="218"/>
        <v>0</v>
      </c>
      <c r="X841" s="13">
        <f t="shared" si="219"/>
        <v>0</v>
      </c>
      <c r="Y841" s="13" t="s">
        <v>29</v>
      </c>
      <c r="Z841" s="13">
        <v>45</v>
      </c>
      <c r="AA841" s="241">
        <f t="shared" si="220"/>
        <v>0</v>
      </c>
    </row>
    <row r="842" spans="1:27">
      <c r="A842" s="12">
        <v>839</v>
      </c>
      <c r="B842" s="166"/>
      <c r="C842" s="13"/>
      <c r="D842" s="187">
        <f t="shared" si="221"/>
        <v>0</v>
      </c>
      <c r="E842" s="187">
        <f t="shared" si="222"/>
        <v>0</v>
      </c>
      <c r="F842" s="187">
        <f t="shared" si="223"/>
        <v>0</v>
      </c>
      <c r="G842" s="166"/>
      <c r="H842" s="13"/>
      <c r="I842" s="187">
        <f t="shared" si="224"/>
        <v>0</v>
      </c>
      <c r="J842" s="187">
        <f t="shared" si="225"/>
        <v>0</v>
      </c>
      <c r="K842" s="187">
        <f t="shared" si="226"/>
        <v>0</v>
      </c>
      <c r="L842" s="166"/>
      <c r="M842" s="13"/>
      <c r="N842" s="187">
        <f t="shared" si="227"/>
        <v>0</v>
      </c>
      <c r="O842" s="187">
        <f t="shared" si="228"/>
        <v>0</v>
      </c>
      <c r="P842" s="187">
        <f t="shared" si="229"/>
        <v>0</v>
      </c>
      <c r="Q842" s="166"/>
      <c r="R842" s="13"/>
      <c r="S842" s="187">
        <f t="shared" si="230"/>
        <v>0</v>
      </c>
      <c r="T842" s="187">
        <f t="shared" si="231"/>
        <v>0</v>
      </c>
      <c r="U842" s="166"/>
      <c r="V842" s="187">
        <f t="shared" si="232"/>
        <v>0</v>
      </c>
      <c r="W842" s="187">
        <f t="shared" si="218"/>
        <v>0</v>
      </c>
      <c r="X842" s="13">
        <f t="shared" si="219"/>
        <v>0</v>
      </c>
      <c r="Y842" s="13" t="s">
        <v>29</v>
      </c>
      <c r="Z842" s="13">
        <v>45</v>
      </c>
      <c r="AA842" s="241">
        <f t="shared" si="220"/>
        <v>0</v>
      </c>
    </row>
    <row r="843" spans="1:27">
      <c r="A843" s="12">
        <v>840</v>
      </c>
      <c r="B843" s="166"/>
      <c r="C843" s="13"/>
      <c r="D843" s="187">
        <f t="shared" si="221"/>
        <v>0</v>
      </c>
      <c r="E843" s="187">
        <f t="shared" si="222"/>
        <v>0</v>
      </c>
      <c r="F843" s="187">
        <f t="shared" si="223"/>
        <v>0</v>
      </c>
      <c r="G843" s="166"/>
      <c r="H843" s="13"/>
      <c r="I843" s="187">
        <f t="shared" si="224"/>
        <v>0</v>
      </c>
      <c r="J843" s="187">
        <f t="shared" si="225"/>
        <v>0</v>
      </c>
      <c r="K843" s="187">
        <f t="shared" si="226"/>
        <v>0</v>
      </c>
      <c r="L843" s="166"/>
      <c r="M843" s="13"/>
      <c r="N843" s="187">
        <f t="shared" si="227"/>
        <v>0</v>
      </c>
      <c r="O843" s="187">
        <f t="shared" si="228"/>
        <v>0</v>
      </c>
      <c r="P843" s="187">
        <f t="shared" si="229"/>
        <v>0</v>
      </c>
      <c r="Q843" s="166"/>
      <c r="R843" s="13"/>
      <c r="S843" s="187">
        <f t="shared" si="230"/>
        <v>0</v>
      </c>
      <c r="T843" s="187">
        <f t="shared" si="231"/>
        <v>0</v>
      </c>
      <c r="U843" s="166"/>
      <c r="V843" s="187">
        <f t="shared" si="232"/>
        <v>0</v>
      </c>
      <c r="W843" s="187">
        <f t="shared" si="218"/>
        <v>0</v>
      </c>
      <c r="X843" s="13">
        <f t="shared" si="219"/>
        <v>0</v>
      </c>
      <c r="Y843" s="13" t="s">
        <v>29</v>
      </c>
      <c r="Z843" s="13">
        <v>45</v>
      </c>
      <c r="AA843" s="241">
        <f t="shared" si="220"/>
        <v>0</v>
      </c>
    </row>
    <row r="844" spans="1:27">
      <c r="A844" s="12">
        <v>841</v>
      </c>
      <c r="B844" s="166"/>
      <c r="C844" s="13"/>
      <c r="D844" s="187">
        <f t="shared" si="221"/>
        <v>0</v>
      </c>
      <c r="E844" s="187">
        <f t="shared" si="222"/>
        <v>0</v>
      </c>
      <c r="F844" s="187">
        <f t="shared" si="223"/>
        <v>0</v>
      </c>
      <c r="G844" s="166"/>
      <c r="H844" s="13"/>
      <c r="I844" s="187">
        <f t="shared" si="224"/>
        <v>0</v>
      </c>
      <c r="J844" s="187">
        <f t="shared" si="225"/>
        <v>0</v>
      </c>
      <c r="K844" s="187">
        <f t="shared" si="226"/>
        <v>0</v>
      </c>
      <c r="L844" s="166"/>
      <c r="M844" s="13"/>
      <c r="N844" s="187">
        <f t="shared" si="227"/>
        <v>0</v>
      </c>
      <c r="O844" s="187">
        <f t="shared" si="228"/>
        <v>0</v>
      </c>
      <c r="P844" s="187">
        <f t="shared" si="229"/>
        <v>0</v>
      </c>
      <c r="Q844" s="166"/>
      <c r="R844" s="13"/>
      <c r="S844" s="187">
        <f t="shared" si="230"/>
        <v>0</v>
      </c>
      <c r="T844" s="187">
        <f t="shared" si="231"/>
        <v>0</v>
      </c>
      <c r="U844" s="166"/>
      <c r="V844" s="187">
        <f t="shared" si="232"/>
        <v>0</v>
      </c>
      <c r="W844" s="187">
        <f t="shared" si="218"/>
        <v>0</v>
      </c>
      <c r="X844" s="13">
        <f t="shared" si="219"/>
        <v>0</v>
      </c>
      <c r="Y844" s="13" t="s">
        <v>29</v>
      </c>
      <c r="Z844" s="13">
        <v>45</v>
      </c>
      <c r="AA844" s="241">
        <f t="shared" si="220"/>
        <v>0</v>
      </c>
    </row>
    <row r="845" spans="1:27">
      <c r="A845" s="12">
        <v>842</v>
      </c>
      <c r="B845" s="166"/>
      <c r="C845" s="13"/>
      <c r="D845" s="187">
        <f t="shared" si="221"/>
        <v>0</v>
      </c>
      <c r="E845" s="187">
        <f t="shared" si="222"/>
        <v>0</v>
      </c>
      <c r="F845" s="187">
        <f t="shared" si="223"/>
        <v>0</v>
      </c>
      <c r="G845" s="166"/>
      <c r="H845" s="13"/>
      <c r="I845" s="187">
        <f t="shared" si="224"/>
        <v>0</v>
      </c>
      <c r="J845" s="187">
        <f t="shared" si="225"/>
        <v>0</v>
      </c>
      <c r="K845" s="187">
        <f t="shared" si="226"/>
        <v>0</v>
      </c>
      <c r="L845" s="166"/>
      <c r="M845" s="13"/>
      <c r="N845" s="187">
        <f t="shared" si="227"/>
        <v>0</v>
      </c>
      <c r="O845" s="187">
        <f t="shared" si="228"/>
        <v>0</v>
      </c>
      <c r="P845" s="187">
        <f t="shared" si="229"/>
        <v>0</v>
      </c>
      <c r="Q845" s="166"/>
      <c r="R845" s="13"/>
      <c r="S845" s="187">
        <f t="shared" si="230"/>
        <v>0</v>
      </c>
      <c r="T845" s="187">
        <f t="shared" si="231"/>
        <v>0</v>
      </c>
      <c r="U845" s="166"/>
      <c r="V845" s="187">
        <f t="shared" si="232"/>
        <v>0</v>
      </c>
      <c r="W845" s="187">
        <f t="shared" si="218"/>
        <v>0</v>
      </c>
      <c r="X845" s="13">
        <f t="shared" si="219"/>
        <v>0</v>
      </c>
      <c r="Y845" s="13" t="s">
        <v>29</v>
      </c>
      <c r="Z845" s="13">
        <v>45</v>
      </c>
      <c r="AA845" s="241">
        <f t="shared" si="220"/>
        <v>0</v>
      </c>
    </row>
    <row r="846" spans="1:27">
      <c r="A846" s="12">
        <v>843</v>
      </c>
      <c r="B846" s="166"/>
      <c r="C846" s="13"/>
      <c r="D846" s="187">
        <f t="shared" si="221"/>
        <v>0</v>
      </c>
      <c r="E846" s="187">
        <f t="shared" si="222"/>
        <v>0</v>
      </c>
      <c r="F846" s="187">
        <f t="shared" si="223"/>
        <v>0</v>
      </c>
      <c r="G846" s="166"/>
      <c r="H846" s="13"/>
      <c r="I846" s="187">
        <f t="shared" si="224"/>
        <v>0</v>
      </c>
      <c r="J846" s="187">
        <f t="shared" si="225"/>
        <v>0</v>
      </c>
      <c r="K846" s="187">
        <f t="shared" si="226"/>
        <v>0</v>
      </c>
      <c r="L846" s="166"/>
      <c r="M846" s="13"/>
      <c r="N846" s="187">
        <f t="shared" si="227"/>
        <v>0</v>
      </c>
      <c r="O846" s="187">
        <f t="shared" si="228"/>
        <v>0</v>
      </c>
      <c r="P846" s="187">
        <f t="shared" si="229"/>
        <v>0</v>
      </c>
      <c r="Q846" s="166"/>
      <c r="R846" s="13"/>
      <c r="S846" s="187">
        <f t="shared" si="230"/>
        <v>0</v>
      </c>
      <c r="T846" s="187">
        <f t="shared" si="231"/>
        <v>0</v>
      </c>
      <c r="U846" s="166"/>
      <c r="V846" s="187">
        <f t="shared" si="232"/>
        <v>0</v>
      </c>
      <c r="W846" s="187">
        <f t="shared" si="218"/>
        <v>0</v>
      </c>
      <c r="X846" s="13">
        <f t="shared" si="219"/>
        <v>0</v>
      </c>
      <c r="Y846" s="13" t="s">
        <v>29</v>
      </c>
      <c r="Z846" s="13">
        <v>45</v>
      </c>
      <c r="AA846" s="241">
        <f t="shared" si="220"/>
        <v>0</v>
      </c>
    </row>
    <row r="847" spans="1:27">
      <c r="A847" s="12">
        <v>844</v>
      </c>
      <c r="B847" s="166"/>
      <c r="C847" s="13"/>
      <c r="D847" s="187">
        <f t="shared" si="221"/>
        <v>0</v>
      </c>
      <c r="E847" s="187">
        <f t="shared" si="222"/>
        <v>0</v>
      </c>
      <c r="F847" s="187">
        <f t="shared" si="223"/>
        <v>0</v>
      </c>
      <c r="G847" s="166"/>
      <c r="H847" s="13"/>
      <c r="I847" s="187">
        <f t="shared" si="224"/>
        <v>0</v>
      </c>
      <c r="J847" s="187">
        <f t="shared" si="225"/>
        <v>0</v>
      </c>
      <c r="K847" s="187">
        <f t="shared" si="226"/>
        <v>0</v>
      </c>
      <c r="L847" s="166"/>
      <c r="M847" s="13"/>
      <c r="N847" s="187">
        <f t="shared" si="227"/>
        <v>0</v>
      </c>
      <c r="O847" s="187">
        <f t="shared" si="228"/>
        <v>0</v>
      </c>
      <c r="P847" s="187">
        <f t="shared" si="229"/>
        <v>0</v>
      </c>
      <c r="Q847" s="166"/>
      <c r="R847" s="13"/>
      <c r="S847" s="187">
        <f t="shared" si="230"/>
        <v>0</v>
      </c>
      <c r="T847" s="187">
        <f t="shared" si="231"/>
        <v>0</v>
      </c>
      <c r="U847" s="166"/>
      <c r="V847" s="187">
        <f t="shared" si="232"/>
        <v>0</v>
      </c>
      <c r="W847" s="187">
        <f t="shared" ref="W847:W910" si="233">IF(U847="Non",10,)</f>
        <v>0</v>
      </c>
      <c r="X847" s="13">
        <f t="shared" ref="X847:X910" si="234">SUM(B847:W847)</f>
        <v>0</v>
      </c>
      <c r="Y847" s="13" t="s">
        <v>29</v>
      </c>
      <c r="Z847" s="13">
        <v>45</v>
      </c>
      <c r="AA847" s="241">
        <f t="shared" ref="AA847:AA910" si="235">X847/Z847</f>
        <v>0</v>
      </c>
    </row>
    <row r="848" spans="1:27">
      <c r="A848" s="12">
        <v>845</v>
      </c>
      <c r="B848" s="166"/>
      <c r="C848" s="13"/>
      <c r="D848" s="187">
        <f t="shared" si="221"/>
        <v>0</v>
      </c>
      <c r="E848" s="187">
        <f t="shared" si="222"/>
        <v>0</v>
      </c>
      <c r="F848" s="187">
        <f t="shared" si="223"/>
        <v>0</v>
      </c>
      <c r="G848" s="166"/>
      <c r="H848" s="13"/>
      <c r="I848" s="187">
        <f t="shared" si="224"/>
        <v>0</v>
      </c>
      <c r="J848" s="187">
        <f t="shared" si="225"/>
        <v>0</v>
      </c>
      <c r="K848" s="187">
        <f t="shared" si="226"/>
        <v>0</v>
      </c>
      <c r="L848" s="166"/>
      <c r="M848" s="13"/>
      <c r="N848" s="187">
        <f t="shared" si="227"/>
        <v>0</v>
      </c>
      <c r="O848" s="187">
        <f t="shared" si="228"/>
        <v>0</v>
      </c>
      <c r="P848" s="187">
        <f t="shared" si="229"/>
        <v>0</v>
      </c>
      <c r="Q848" s="166"/>
      <c r="R848" s="13"/>
      <c r="S848" s="187">
        <f t="shared" si="230"/>
        <v>0</v>
      </c>
      <c r="T848" s="187">
        <f t="shared" si="231"/>
        <v>0</v>
      </c>
      <c r="U848" s="166"/>
      <c r="V848" s="187">
        <f t="shared" si="232"/>
        <v>0</v>
      </c>
      <c r="W848" s="187">
        <f t="shared" si="233"/>
        <v>0</v>
      </c>
      <c r="X848" s="13">
        <f t="shared" si="234"/>
        <v>0</v>
      </c>
      <c r="Y848" s="13" t="s">
        <v>29</v>
      </c>
      <c r="Z848" s="13">
        <v>45</v>
      </c>
      <c r="AA848" s="241">
        <f t="shared" si="235"/>
        <v>0</v>
      </c>
    </row>
    <row r="849" spans="1:27">
      <c r="A849" s="12">
        <v>846</v>
      </c>
      <c r="B849" s="166"/>
      <c r="C849" s="13"/>
      <c r="D849" s="187">
        <f t="shared" si="221"/>
        <v>0</v>
      </c>
      <c r="E849" s="187">
        <f t="shared" si="222"/>
        <v>0</v>
      </c>
      <c r="F849" s="187">
        <f t="shared" si="223"/>
        <v>0</v>
      </c>
      <c r="G849" s="166"/>
      <c r="H849" s="13"/>
      <c r="I849" s="187">
        <f t="shared" si="224"/>
        <v>0</v>
      </c>
      <c r="J849" s="187">
        <f t="shared" si="225"/>
        <v>0</v>
      </c>
      <c r="K849" s="187">
        <f t="shared" si="226"/>
        <v>0</v>
      </c>
      <c r="L849" s="166"/>
      <c r="M849" s="13"/>
      <c r="N849" s="187">
        <f t="shared" si="227"/>
        <v>0</v>
      </c>
      <c r="O849" s="187">
        <f t="shared" si="228"/>
        <v>0</v>
      </c>
      <c r="P849" s="187">
        <f t="shared" si="229"/>
        <v>0</v>
      </c>
      <c r="Q849" s="166"/>
      <c r="R849" s="13"/>
      <c r="S849" s="187">
        <f t="shared" si="230"/>
        <v>0</v>
      </c>
      <c r="T849" s="187">
        <f t="shared" si="231"/>
        <v>0</v>
      </c>
      <c r="U849" s="166"/>
      <c r="V849" s="187">
        <f t="shared" si="232"/>
        <v>0</v>
      </c>
      <c r="W849" s="187">
        <f t="shared" si="233"/>
        <v>0</v>
      </c>
      <c r="X849" s="13">
        <f t="shared" si="234"/>
        <v>0</v>
      </c>
      <c r="Y849" s="13" t="s">
        <v>29</v>
      </c>
      <c r="Z849" s="13">
        <v>45</v>
      </c>
      <c r="AA849" s="241">
        <f t="shared" si="235"/>
        <v>0</v>
      </c>
    </row>
    <row r="850" spans="1:27">
      <c r="A850" s="12">
        <v>847</v>
      </c>
      <c r="B850" s="166"/>
      <c r="C850" s="13"/>
      <c r="D850" s="187">
        <f t="shared" si="221"/>
        <v>0</v>
      </c>
      <c r="E850" s="187">
        <f t="shared" si="222"/>
        <v>0</v>
      </c>
      <c r="F850" s="187">
        <f t="shared" si="223"/>
        <v>0</v>
      </c>
      <c r="G850" s="166"/>
      <c r="H850" s="13"/>
      <c r="I850" s="187">
        <f t="shared" si="224"/>
        <v>0</v>
      </c>
      <c r="J850" s="187">
        <f t="shared" si="225"/>
        <v>0</v>
      </c>
      <c r="K850" s="187">
        <f t="shared" si="226"/>
        <v>0</v>
      </c>
      <c r="L850" s="166"/>
      <c r="M850" s="13"/>
      <c r="N850" s="187">
        <f t="shared" si="227"/>
        <v>0</v>
      </c>
      <c r="O850" s="187">
        <f t="shared" si="228"/>
        <v>0</v>
      </c>
      <c r="P850" s="187">
        <f t="shared" si="229"/>
        <v>0</v>
      </c>
      <c r="Q850" s="166"/>
      <c r="R850" s="13"/>
      <c r="S850" s="187">
        <f t="shared" si="230"/>
        <v>0</v>
      </c>
      <c r="T850" s="187">
        <f t="shared" si="231"/>
        <v>0</v>
      </c>
      <c r="U850" s="166"/>
      <c r="V850" s="187">
        <f t="shared" si="232"/>
        <v>0</v>
      </c>
      <c r="W850" s="187">
        <f t="shared" si="233"/>
        <v>0</v>
      </c>
      <c r="X850" s="13">
        <f t="shared" si="234"/>
        <v>0</v>
      </c>
      <c r="Y850" s="13" t="s">
        <v>29</v>
      </c>
      <c r="Z850" s="13">
        <v>45</v>
      </c>
      <c r="AA850" s="241">
        <f t="shared" si="235"/>
        <v>0</v>
      </c>
    </row>
    <row r="851" spans="1:27">
      <c r="A851" s="12">
        <v>848</v>
      </c>
      <c r="B851" s="166"/>
      <c r="C851" s="13"/>
      <c r="D851" s="187">
        <f t="shared" ref="D851:D914" si="236">IF(B851="Bien",10,)</f>
        <v>0</v>
      </c>
      <c r="E851" s="187">
        <f t="shared" ref="E851:E914" si="237">IF(B851="Moyen",5,)</f>
        <v>0</v>
      </c>
      <c r="F851" s="187">
        <f t="shared" ref="F851:F914" si="238">IF(B851="Mauvais",-35,)</f>
        <v>0</v>
      </c>
      <c r="G851" s="166"/>
      <c r="H851" s="13"/>
      <c r="I851" s="187">
        <f t="shared" ref="I851:I914" si="239">IF(G851="Non",10,)</f>
        <v>0</v>
      </c>
      <c r="J851" s="187">
        <f t="shared" ref="J851:J914" si="240">IF(G851="Un peu",5,)</f>
        <v>0</v>
      </c>
      <c r="K851" s="187">
        <f t="shared" ref="K851:K914" si="241">IF(G851="Beaucoup",-35,)</f>
        <v>0</v>
      </c>
      <c r="L851" s="166"/>
      <c r="M851" s="13"/>
      <c r="N851" s="187">
        <f t="shared" ref="N851:N914" si="242">IF(L851="Bien",5,)</f>
        <v>0</v>
      </c>
      <c r="O851" s="187">
        <f t="shared" ref="O851:O914" si="243">IF(L851="Moyen",0,)</f>
        <v>0</v>
      </c>
      <c r="P851" s="187">
        <f t="shared" ref="P851:P914" si="244">IF(L851="Mauvais",-35,)</f>
        <v>0</v>
      </c>
      <c r="Q851" s="166"/>
      <c r="R851" s="13"/>
      <c r="S851" s="187">
        <f t="shared" ref="S851:S914" si="245">IF(Q851="Oui",-35,)</f>
        <v>0</v>
      </c>
      <c r="T851" s="187">
        <f t="shared" ref="T851:T914" si="246">IF(Q851="Non",10,)</f>
        <v>0</v>
      </c>
      <c r="U851" s="166"/>
      <c r="V851" s="187">
        <f t="shared" si="232"/>
        <v>0</v>
      </c>
      <c r="W851" s="187">
        <f t="shared" si="233"/>
        <v>0</v>
      </c>
      <c r="X851" s="13">
        <f t="shared" si="234"/>
        <v>0</v>
      </c>
      <c r="Y851" s="13" t="s">
        <v>29</v>
      </c>
      <c r="Z851" s="13">
        <v>45</v>
      </c>
      <c r="AA851" s="241">
        <f t="shared" si="235"/>
        <v>0</v>
      </c>
    </row>
    <row r="852" spans="1:27">
      <c r="A852" s="12">
        <v>849</v>
      </c>
      <c r="B852" s="166"/>
      <c r="C852" s="13"/>
      <c r="D852" s="187">
        <f t="shared" si="236"/>
        <v>0</v>
      </c>
      <c r="E852" s="187">
        <f t="shared" si="237"/>
        <v>0</v>
      </c>
      <c r="F852" s="187">
        <f t="shared" si="238"/>
        <v>0</v>
      </c>
      <c r="G852" s="166"/>
      <c r="H852" s="13"/>
      <c r="I852" s="187">
        <f t="shared" si="239"/>
        <v>0</v>
      </c>
      <c r="J852" s="187">
        <f t="shared" si="240"/>
        <v>0</v>
      </c>
      <c r="K852" s="187">
        <f t="shared" si="241"/>
        <v>0</v>
      </c>
      <c r="L852" s="166"/>
      <c r="M852" s="13"/>
      <c r="N852" s="187">
        <f t="shared" si="242"/>
        <v>0</v>
      </c>
      <c r="O852" s="187">
        <f t="shared" si="243"/>
        <v>0</v>
      </c>
      <c r="P852" s="187">
        <f t="shared" si="244"/>
        <v>0</v>
      </c>
      <c r="Q852" s="166"/>
      <c r="R852" s="13"/>
      <c r="S852" s="187">
        <f t="shared" si="245"/>
        <v>0</v>
      </c>
      <c r="T852" s="187">
        <f t="shared" si="246"/>
        <v>0</v>
      </c>
      <c r="U852" s="166"/>
      <c r="V852" s="187">
        <f t="shared" si="232"/>
        <v>0</v>
      </c>
      <c r="W852" s="187">
        <f t="shared" si="233"/>
        <v>0</v>
      </c>
      <c r="X852" s="13">
        <f t="shared" si="234"/>
        <v>0</v>
      </c>
      <c r="Y852" s="13" t="s">
        <v>29</v>
      </c>
      <c r="Z852" s="13">
        <v>45</v>
      </c>
      <c r="AA852" s="241">
        <f t="shared" si="235"/>
        <v>0</v>
      </c>
    </row>
    <row r="853" spans="1:27">
      <c r="A853" s="12">
        <v>850</v>
      </c>
      <c r="B853" s="166"/>
      <c r="C853" s="13"/>
      <c r="D853" s="187">
        <f t="shared" si="236"/>
        <v>0</v>
      </c>
      <c r="E853" s="187">
        <f t="shared" si="237"/>
        <v>0</v>
      </c>
      <c r="F853" s="187">
        <f t="shared" si="238"/>
        <v>0</v>
      </c>
      <c r="G853" s="166"/>
      <c r="H853" s="13"/>
      <c r="I853" s="187">
        <f t="shared" si="239"/>
        <v>0</v>
      </c>
      <c r="J853" s="187">
        <f t="shared" si="240"/>
        <v>0</v>
      </c>
      <c r="K853" s="187">
        <f t="shared" si="241"/>
        <v>0</v>
      </c>
      <c r="L853" s="166"/>
      <c r="M853" s="13"/>
      <c r="N853" s="187">
        <f t="shared" si="242"/>
        <v>0</v>
      </c>
      <c r="O853" s="187">
        <f t="shared" si="243"/>
        <v>0</v>
      </c>
      <c r="P853" s="187">
        <f t="shared" si="244"/>
        <v>0</v>
      </c>
      <c r="Q853" s="166"/>
      <c r="R853" s="13"/>
      <c r="S853" s="187">
        <f t="shared" si="245"/>
        <v>0</v>
      </c>
      <c r="T853" s="187">
        <f t="shared" si="246"/>
        <v>0</v>
      </c>
      <c r="U853" s="166"/>
      <c r="V853" s="187">
        <f t="shared" si="232"/>
        <v>0</v>
      </c>
      <c r="W853" s="187">
        <f t="shared" si="233"/>
        <v>0</v>
      </c>
      <c r="X853" s="13">
        <f t="shared" si="234"/>
        <v>0</v>
      </c>
      <c r="Y853" s="13" t="s">
        <v>29</v>
      </c>
      <c r="Z853" s="13">
        <v>45</v>
      </c>
      <c r="AA853" s="241">
        <f t="shared" si="235"/>
        <v>0</v>
      </c>
    </row>
    <row r="854" spans="1:27">
      <c r="A854" s="12">
        <v>851</v>
      </c>
      <c r="B854" s="166"/>
      <c r="C854" s="13"/>
      <c r="D854" s="187">
        <f t="shared" si="236"/>
        <v>0</v>
      </c>
      <c r="E854" s="187">
        <f t="shared" si="237"/>
        <v>0</v>
      </c>
      <c r="F854" s="187">
        <f t="shared" si="238"/>
        <v>0</v>
      </c>
      <c r="G854" s="166"/>
      <c r="H854" s="13"/>
      <c r="I854" s="187">
        <f t="shared" si="239"/>
        <v>0</v>
      </c>
      <c r="J854" s="187">
        <f t="shared" si="240"/>
        <v>0</v>
      </c>
      <c r="K854" s="187">
        <f t="shared" si="241"/>
        <v>0</v>
      </c>
      <c r="L854" s="166"/>
      <c r="M854" s="13"/>
      <c r="N854" s="187">
        <f t="shared" si="242"/>
        <v>0</v>
      </c>
      <c r="O854" s="187">
        <f t="shared" si="243"/>
        <v>0</v>
      </c>
      <c r="P854" s="187">
        <f t="shared" si="244"/>
        <v>0</v>
      </c>
      <c r="Q854" s="166"/>
      <c r="R854" s="13"/>
      <c r="S854" s="187">
        <f t="shared" si="245"/>
        <v>0</v>
      </c>
      <c r="T854" s="187">
        <f t="shared" si="246"/>
        <v>0</v>
      </c>
      <c r="U854" s="166"/>
      <c r="V854" s="187">
        <f t="shared" si="232"/>
        <v>0</v>
      </c>
      <c r="W854" s="187">
        <f t="shared" si="233"/>
        <v>0</v>
      </c>
      <c r="X854" s="13">
        <f t="shared" si="234"/>
        <v>0</v>
      </c>
      <c r="Y854" s="13" t="s">
        <v>29</v>
      </c>
      <c r="Z854" s="13">
        <v>45</v>
      </c>
      <c r="AA854" s="241">
        <f t="shared" si="235"/>
        <v>0</v>
      </c>
    </row>
    <row r="855" spans="1:27">
      <c r="A855" s="12">
        <v>852</v>
      </c>
      <c r="B855" s="166"/>
      <c r="C855" s="13"/>
      <c r="D855" s="187">
        <f t="shared" si="236"/>
        <v>0</v>
      </c>
      <c r="E855" s="187">
        <f t="shared" si="237"/>
        <v>0</v>
      </c>
      <c r="F855" s="187">
        <f t="shared" si="238"/>
        <v>0</v>
      </c>
      <c r="G855" s="166"/>
      <c r="H855" s="13"/>
      <c r="I855" s="187">
        <f t="shared" si="239"/>
        <v>0</v>
      </c>
      <c r="J855" s="187">
        <f t="shared" si="240"/>
        <v>0</v>
      </c>
      <c r="K855" s="187">
        <f t="shared" si="241"/>
        <v>0</v>
      </c>
      <c r="L855" s="166"/>
      <c r="M855" s="13"/>
      <c r="N855" s="187">
        <f t="shared" si="242"/>
        <v>0</v>
      </c>
      <c r="O855" s="187">
        <f t="shared" si="243"/>
        <v>0</v>
      </c>
      <c r="P855" s="187">
        <f t="shared" si="244"/>
        <v>0</v>
      </c>
      <c r="Q855" s="166"/>
      <c r="R855" s="13"/>
      <c r="S855" s="187">
        <f t="shared" si="245"/>
        <v>0</v>
      </c>
      <c r="T855" s="187">
        <f t="shared" si="246"/>
        <v>0</v>
      </c>
      <c r="U855" s="166"/>
      <c r="V855" s="187">
        <f t="shared" si="232"/>
        <v>0</v>
      </c>
      <c r="W855" s="187">
        <f t="shared" si="233"/>
        <v>0</v>
      </c>
      <c r="X855" s="13">
        <f t="shared" si="234"/>
        <v>0</v>
      </c>
      <c r="Y855" s="13" t="s">
        <v>29</v>
      </c>
      <c r="Z855" s="13">
        <v>45</v>
      </c>
      <c r="AA855" s="241">
        <f t="shared" si="235"/>
        <v>0</v>
      </c>
    </row>
    <row r="856" spans="1:27">
      <c r="A856" s="12">
        <v>853</v>
      </c>
      <c r="B856" s="166"/>
      <c r="C856" s="13"/>
      <c r="D856" s="187">
        <f t="shared" si="236"/>
        <v>0</v>
      </c>
      <c r="E856" s="187">
        <f t="shared" si="237"/>
        <v>0</v>
      </c>
      <c r="F856" s="187">
        <f t="shared" si="238"/>
        <v>0</v>
      </c>
      <c r="G856" s="166"/>
      <c r="H856" s="13"/>
      <c r="I856" s="187">
        <f t="shared" si="239"/>
        <v>0</v>
      </c>
      <c r="J856" s="187">
        <f t="shared" si="240"/>
        <v>0</v>
      </c>
      <c r="K856" s="187">
        <f t="shared" si="241"/>
        <v>0</v>
      </c>
      <c r="L856" s="166"/>
      <c r="M856" s="13"/>
      <c r="N856" s="187">
        <f t="shared" si="242"/>
        <v>0</v>
      </c>
      <c r="O856" s="187">
        <f t="shared" si="243"/>
        <v>0</v>
      </c>
      <c r="P856" s="187">
        <f t="shared" si="244"/>
        <v>0</v>
      </c>
      <c r="Q856" s="166"/>
      <c r="R856" s="13"/>
      <c r="S856" s="187">
        <f t="shared" si="245"/>
        <v>0</v>
      </c>
      <c r="T856" s="187">
        <f t="shared" si="246"/>
        <v>0</v>
      </c>
      <c r="U856" s="166"/>
      <c r="V856" s="187">
        <f t="shared" si="232"/>
        <v>0</v>
      </c>
      <c r="W856" s="187">
        <f t="shared" si="233"/>
        <v>0</v>
      </c>
      <c r="X856" s="13">
        <f t="shared" si="234"/>
        <v>0</v>
      </c>
      <c r="Y856" s="13" t="s">
        <v>29</v>
      </c>
      <c r="Z856" s="13">
        <v>45</v>
      </c>
      <c r="AA856" s="241">
        <f t="shared" si="235"/>
        <v>0</v>
      </c>
    </row>
    <row r="857" spans="1:27">
      <c r="A857" s="12">
        <v>854</v>
      </c>
      <c r="B857" s="166"/>
      <c r="C857" s="13"/>
      <c r="D857" s="187">
        <f t="shared" si="236"/>
        <v>0</v>
      </c>
      <c r="E857" s="187">
        <f t="shared" si="237"/>
        <v>0</v>
      </c>
      <c r="F857" s="187">
        <f t="shared" si="238"/>
        <v>0</v>
      </c>
      <c r="G857" s="166"/>
      <c r="H857" s="13"/>
      <c r="I857" s="187">
        <f t="shared" si="239"/>
        <v>0</v>
      </c>
      <c r="J857" s="187">
        <f t="shared" si="240"/>
        <v>0</v>
      </c>
      <c r="K857" s="187">
        <f t="shared" si="241"/>
        <v>0</v>
      </c>
      <c r="L857" s="166"/>
      <c r="M857" s="13"/>
      <c r="N857" s="187">
        <f t="shared" si="242"/>
        <v>0</v>
      </c>
      <c r="O857" s="187">
        <f t="shared" si="243"/>
        <v>0</v>
      </c>
      <c r="P857" s="187">
        <f t="shared" si="244"/>
        <v>0</v>
      </c>
      <c r="Q857" s="166"/>
      <c r="R857" s="13"/>
      <c r="S857" s="187">
        <f t="shared" si="245"/>
        <v>0</v>
      </c>
      <c r="T857" s="187">
        <f t="shared" si="246"/>
        <v>0</v>
      </c>
      <c r="U857" s="166"/>
      <c r="V857" s="187">
        <f t="shared" si="232"/>
        <v>0</v>
      </c>
      <c r="W857" s="187">
        <f t="shared" si="233"/>
        <v>0</v>
      </c>
      <c r="X857" s="13">
        <f t="shared" si="234"/>
        <v>0</v>
      </c>
      <c r="Y857" s="13" t="s">
        <v>29</v>
      </c>
      <c r="Z857" s="13">
        <v>45</v>
      </c>
      <c r="AA857" s="241">
        <f t="shared" si="235"/>
        <v>0</v>
      </c>
    </row>
    <row r="858" spans="1:27">
      <c r="A858" s="12">
        <v>855</v>
      </c>
      <c r="B858" s="166"/>
      <c r="C858" s="13"/>
      <c r="D858" s="187">
        <f t="shared" si="236"/>
        <v>0</v>
      </c>
      <c r="E858" s="187">
        <f t="shared" si="237"/>
        <v>0</v>
      </c>
      <c r="F858" s="187">
        <f t="shared" si="238"/>
        <v>0</v>
      </c>
      <c r="G858" s="166"/>
      <c r="H858" s="13"/>
      <c r="I858" s="187">
        <f t="shared" si="239"/>
        <v>0</v>
      </c>
      <c r="J858" s="187">
        <f t="shared" si="240"/>
        <v>0</v>
      </c>
      <c r="K858" s="187">
        <f t="shared" si="241"/>
        <v>0</v>
      </c>
      <c r="L858" s="166"/>
      <c r="M858" s="13"/>
      <c r="N858" s="187">
        <f t="shared" si="242"/>
        <v>0</v>
      </c>
      <c r="O858" s="187">
        <f t="shared" si="243"/>
        <v>0</v>
      </c>
      <c r="P858" s="187">
        <f t="shared" si="244"/>
        <v>0</v>
      </c>
      <c r="Q858" s="166"/>
      <c r="R858" s="13"/>
      <c r="S858" s="187">
        <f t="shared" si="245"/>
        <v>0</v>
      </c>
      <c r="T858" s="187">
        <f t="shared" si="246"/>
        <v>0</v>
      </c>
      <c r="U858" s="166"/>
      <c r="V858" s="187">
        <f t="shared" si="232"/>
        <v>0</v>
      </c>
      <c r="W858" s="187">
        <f t="shared" si="233"/>
        <v>0</v>
      </c>
      <c r="X858" s="13">
        <f t="shared" si="234"/>
        <v>0</v>
      </c>
      <c r="Y858" s="13" t="s">
        <v>29</v>
      </c>
      <c r="Z858" s="13">
        <v>45</v>
      </c>
      <c r="AA858" s="241">
        <f t="shared" si="235"/>
        <v>0</v>
      </c>
    </row>
    <row r="859" spans="1:27">
      <c r="A859" s="12">
        <v>856</v>
      </c>
      <c r="B859" s="166"/>
      <c r="C859" s="13"/>
      <c r="D859" s="187">
        <f t="shared" si="236"/>
        <v>0</v>
      </c>
      <c r="E859" s="187">
        <f t="shared" si="237"/>
        <v>0</v>
      </c>
      <c r="F859" s="187">
        <f t="shared" si="238"/>
        <v>0</v>
      </c>
      <c r="G859" s="166"/>
      <c r="H859" s="13"/>
      <c r="I859" s="187">
        <f t="shared" si="239"/>
        <v>0</v>
      </c>
      <c r="J859" s="187">
        <f t="shared" si="240"/>
        <v>0</v>
      </c>
      <c r="K859" s="187">
        <f t="shared" si="241"/>
        <v>0</v>
      </c>
      <c r="L859" s="166"/>
      <c r="M859" s="13"/>
      <c r="N859" s="187">
        <f t="shared" si="242"/>
        <v>0</v>
      </c>
      <c r="O859" s="187">
        <f t="shared" si="243"/>
        <v>0</v>
      </c>
      <c r="P859" s="187">
        <f t="shared" si="244"/>
        <v>0</v>
      </c>
      <c r="Q859" s="166"/>
      <c r="R859" s="13"/>
      <c r="S859" s="187">
        <f t="shared" si="245"/>
        <v>0</v>
      </c>
      <c r="T859" s="187">
        <f t="shared" si="246"/>
        <v>0</v>
      </c>
      <c r="U859" s="166"/>
      <c r="V859" s="187">
        <f t="shared" si="232"/>
        <v>0</v>
      </c>
      <c r="W859" s="187">
        <f t="shared" si="233"/>
        <v>0</v>
      </c>
      <c r="X859" s="13">
        <f t="shared" si="234"/>
        <v>0</v>
      </c>
      <c r="Y859" s="13" t="s">
        <v>29</v>
      </c>
      <c r="Z859" s="13">
        <v>45</v>
      </c>
      <c r="AA859" s="241">
        <f t="shared" si="235"/>
        <v>0</v>
      </c>
    </row>
    <row r="860" spans="1:27">
      <c r="A860" s="12">
        <v>857</v>
      </c>
      <c r="B860" s="166"/>
      <c r="C860" s="13"/>
      <c r="D860" s="187">
        <f t="shared" si="236"/>
        <v>0</v>
      </c>
      <c r="E860" s="187">
        <f t="shared" si="237"/>
        <v>0</v>
      </c>
      <c r="F860" s="187">
        <f t="shared" si="238"/>
        <v>0</v>
      </c>
      <c r="G860" s="166"/>
      <c r="H860" s="13"/>
      <c r="I860" s="187">
        <f t="shared" si="239"/>
        <v>0</v>
      </c>
      <c r="J860" s="187">
        <f t="shared" si="240"/>
        <v>0</v>
      </c>
      <c r="K860" s="187">
        <f t="shared" si="241"/>
        <v>0</v>
      </c>
      <c r="L860" s="166"/>
      <c r="M860" s="13"/>
      <c r="N860" s="187">
        <f t="shared" si="242"/>
        <v>0</v>
      </c>
      <c r="O860" s="187">
        <f t="shared" si="243"/>
        <v>0</v>
      </c>
      <c r="P860" s="187">
        <f t="shared" si="244"/>
        <v>0</v>
      </c>
      <c r="Q860" s="166"/>
      <c r="R860" s="13"/>
      <c r="S860" s="187">
        <f t="shared" si="245"/>
        <v>0</v>
      </c>
      <c r="T860" s="187">
        <f t="shared" si="246"/>
        <v>0</v>
      </c>
      <c r="U860" s="166"/>
      <c r="V860" s="187">
        <f t="shared" si="232"/>
        <v>0</v>
      </c>
      <c r="W860" s="187">
        <f t="shared" si="233"/>
        <v>0</v>
      </c>
      <c r="X860" s="13">
        <f t="shared" si="234"/>
        <v>0</v>
      </c>
      <c r="Y860" s="13" t="s">
        <v>29</v>
      </c>
      <c r="Z860" s="13">
        <v>45</v>
      </c>
      <c r="AA860" s="241">
        <f t="shared" si="235"/>
        <v>0</v>
      </c>
    </row>
    <row r="861" spans="1:27">
      <c r="A861" s="12">
        <v>858</v>
      </c>
      <c r="B861" s="166"/>
      <c r="C861" s="13"/>
      <c r="D861" s="187">
        <f t="shared" si="236"/>
        <v>0</v>
      </c>
      <c r="E861" s="187">
        <f t="shared" si="237"/>
        <v>0</v>
      </c>
      <c r="F861" s="187">
        <f t="shared" si="238"/>
        <v>0</v>
      </c>
      <c r="G861" s="166"/>
      <c r="H861" s="13"/>
      <c r="I861" s="187">
        <f t="shared" si="239"/>
        <v>0</v>
      </c>
      <c r="J861" s="187">
        <f t="shared" si="240"/>
        <v>0</v>
      </c>
      <c r="K861" s="187">
        <f t="shared" si="241"/>
        <v>0</v>
      </c>
      <c r="L861" s="166"/>
      <c r="M861" s="13"/>
      <c r="N861" s="187">
        <f t="shared" si="242"/>
        <v>0</v>
      </c>
      <c r="O861" s="187">
        <f t="shared" si="243"/>
        <v>0</v>
      </c>
      <c r="P861" s="187">
        <f t="shared" si="244"/>
        <v>0</v>
      </c>
      <c r="Q861" s="166"/>
      <c r="R861" s="13"/>
      <c r="S861" s="187">
        <f t="shared" si="245"/>
        <v>0</v>
      </c>
      <c r="T861" s="187">
        <f t="shared" si="246"/>
        <v>0</v>
      </c>
      <c r="U861" s="166"/>
      <c r="V861" s="187">
        <f t="shared" si="232"/>
        <v>0</v>
      </c>
      <c r="W861" s="187">
        <f t="shared" si="233"/>
        <v>0</v>
      </c>
      <c r="X861" s="13">
        <f t="shared" si="234"/>
        <v>0</v>
      </c>
      <c r="Y861" s="13" t="s">
        <v>29</v>
      </c>
      <c r="Z861" s="13">
        <v>45</v>
      </c>
      <c r="AA861" s="241">
        <f t="shared" si="235"/>
        <v>0</v>
      </c>
    </row>
    <row r="862" spans="1:27">
      <c r="A862" s="12">
        <v>859</v>
      </c>
      <c r="B862" s="166"/>
      <c r="C862" s="13"/>
      <c r="D862" s="187">
        <f t="shared" si="236"/>
        <v>0</v>
      </c>
      <c r="E862" s="187">
        <f t="shared" si="237"/>
        <v>0</v>
      </c>
      <c r="F862" s="187">
        <f t="shared" si="238"/>
        <v>0</v>
      </c>
      <c r="G862" s="166"/>
      <c r="H862" s="13"/>
      <c r="I862" s="187">
        <f t="shared" si="239"/>
        <v>0</v>
      </c>
      <c r="J862" s="187">
        <f t="shared" si="240"/>
        <v>0</v>
      </c>
      <c r="K862" s="187">
        <f t="shared" si="241"/>
        <v>0</v>
      </c>
      <c r="L862" s="166"/>
      <c r="M862" s="13"/>
      <c r="N862" s="187">
        <f t="shared" si="242"/>
        <v>0</v>
      </c>
      <c r="O862" s="187">
        <f t="shared" si="243"/>
        <v>0</v>
      </c>
      <c r="P862" s="187">
        <f t="shared" si="244"/>
        <v>0</v>
      </c>
      <c r="Q862" s="166"/>
      <c r="R862" s="13"/>
      <c r="S862" s="187">
        <f t="shared" si="245"/>
        <v>0</v>
      </c>
      <c r="T862" s="187">
        <f t="shared" si="246"/>
        <v>0</v>
      </c>
      <c r="U862" s="166"/>
      <c r="V862" s="187">
        <f t="shared" si="232"/>
        <v>0</v>
      </c>
      <c r="W862" s="187">
        <f t="shared" si="233"/>
        <v>0</v>
      </c>
      <c r="X862" s="13">
        <f t="shared" si="234"/>
        <v>0</v>
      </c>
      <c r="Y862" s="13" t="s">
        <v>29</v>
      </c>
      <c r="Z862" s="13">
        <v>45</v>
      </c>
      <c r="AA862" s="241">
        <f t="shared" si="235"/>
        <v>0</v>
      </c>
    </row>
    <row r="863" spans="1:27">
      <c r="A863" s="12">
        <v>860</v>
      </c>
      <c r="B863" s="166"/>
      <c r="C863" s="13"/>
      <c r="D863" s="187">
        <f t="shared" si="236"/>
        <v>0</v>
      </c>
      <c r="E863" s="187">
        <f t="shared" si="237"/>
        <v>0</v>
      </c>
      <c r="F863" s="187">
        <f t="shared" si="238"/>
        <v>0</v>
      </c>
      <c r="G863" s="166"/>
      <c r="H863" s="13"/>
      <c r="I863" s="187">
        <f t="shared" si="239"/>
        <v>0</v>
      </c>
      <c r="J863" s="187">
        <f t="shared" si="240"/>
        <v>0</v>
      </c>
      <c r="K863" s="187">
        <f t="shared" si="241"/>
        <v>0</v>
      </c>
      <c r="L863" s="166"/>
      <c r="M863" s="13"/>
      <c r="N863" s="187">
        <f t="shared" si="242"/>
        <v>0</v>
      </c>
      <c r="O863" s="187">
        <f t="shared" si="243"/>
        <v>0</v>
      </c>
      <c r="P863" s="187">
        <f t="shared" si="244"/>
        <v>0</v>
      </c>
      <c r="Q863" s="166"/>
      <c r="R863" s="13"/>
      <c r="S863" s="187">
        <f t="shared" si="245"/>
        <v>0</v>
      </c>
      <c r="T863" s="187">
        <f t="shared" si="246"/>
        <v>0</v>
      </c>
      <c r="U863" s="166"/>
      <c r="V863" s="187">
        <f t="shared" si="232"/>
        <v>0</v>
      </c>
      <c r="W863" s="187">
        <f t="shared" si="233"/>
        <v>0</v>
      </c>
      <c r="X863" s="13">
        <f t="shared" si="234"/>
        <v>0</v>
      </c>
      <c r="Y863" s="13" t="s">
        <v>29</v>
      </c>
      <c r="Z863" s="13">
        <v>45</v>
      </c>
      <c r="AA863" s="241">
        <f t="shared" si="235"/>
        <v>0</v>
      </c>
    </row>
    <row r="864" spans="1:27">
      <c r="A864" s="12">
        <v>861</v>
      </c>
      <c r="B864" s="166"/>
      <c r="C864" s="13"/>
      <c r="D864" s="187">
        <f t="shared" si="236"/>
        <v>0</v>
      </c>
      <c r="E864" s="187">
        <f t="shared" si="237"/>
        <v>0</v>
      </c>
      <c r="F864" s="187">
        <f t="shared" si="238"/>
        <v>0</v>
      </c>
      <c r="G864" s="166"/>
      <c r="H864" s="13"/>
      <c r="I864" s="187">
        <f t="shared" si="239"/>
        <v>0</v>
      </c>
      <c r="J864" s="187">
        <f t="shared" si="240"/>
        <v>0</v>
      </c>
      <c r="K864" s="187">
        <f t="shared" si="241"/>
        <v>0</v>
      </c>
      <c r="L864" s="166"/>
      <c r="M864" s="13"/>
      <c r="N864" s="187">
        <f t="shared" si="242"/>
        <v>0</v>
      </c>
      <c r="O864" s="187">
        <f t="shared" si="243"/>
        <v>0</v>
      </c>
      <c r="P864" s="187">
        <f t="shared" si="244"/>
        <v>0</v>
      </c>
      <c r="Q864" s="166"/>
      <c r="R864" s="13"/>
      <c r="S864" s="187">
        <f t="shared" si="245"/>
        <v>0</v>
      </c>
      <c r="T864" s="187">
        <f t="shared" si="246"/>
        <v>0</v>
      </c>
      <c r="U864" s="166"/>
      <c r="V864" s="187">
        <f t="shared" si="232"/>
        <v>0</v>
      </c>
      <c r="W864" s="187">
        <f t="shared" si="233"/>
        <v>0</v>
      </c>
      <c r="X864" s="13">
        <f t="shared" si="234"/>
        <v>0</v>
      </c>
      <c r="Y864" s="13" t="s">
        <v>29</v>
      </c>
      <c r="Z864" s="13">
        <v>45</v>
      </c>
      <c r="AA864" s="241">
        <f t="shared" si="235"/>
        <v>0</v>
      </c>
    </row>
    <row r="865" spans="1:27">
      <c r="A865" s="12">
        <v>862</v>
      </c>
      <c r="B865" s="166"/>
      <c r="C865" s="13"/>
      <c r="D865" s="187">
        <f t="shared" si="236"/>
        <v>0</v>
      </c>
      <c r="E865" s="187">
        <f t="shared" si="237"/>
        <v>0</v>
      </c>
      <c r="F865" s="187">
        <f t="shared" si="238"/>
        <v>0</v>
      </c>
      <c r="G865" s="166"/>
      <c r="H865" s="13"/>
      <c r="I865" s="187">
        <f t="shared" si="239"/>
        <v>0</v>
      </c>
      <c r="J865" s="187">
        <f t="shared" si="240"/>
        <v>0</v>
      </c>
      <c r="K865" s="187">
        <f t="shared" si="241"/>
        <v>0</v>
      </c>
      <c r="L865" s="166"/>
      <c r="M865" s="13"/>
      <c r="N865" s="187">
        <f t="shared" si="242"/>
        <v>0</v>
      </c>
      <c r="O865" s="187">
        <f t="shared" si="243"/>
        <v>0</v>
      </c>
      <c r="P865" s="187">
        <f t="shared" si="244"/>
        <v>0</v>
      </c>
      <c r="Q865" s="166"/>
      <c r="R865" s="13"/>
      <c r="S865" s="187">
        <f t="shared" si="245"/>
        <v>0</v>
      </c>
      <c r="T865" s="187">
        <f t="shared" si="246"/>
        <v>0</v>
      </c>
      <c r="U865" s="166"/>
      <c r="V865" s="187">
        <f t="shared" si="232"/>
        <v>0</v>
      </c>
      <c r="W865" s="187">
        <f t="shared" si="233"/>
        <v>0</v>
      </c>
      <c r="X865" s="13">
        <f t="shared" si="234"/>
        <v>0</v>
      </c>
      <c r="Y865" s="13" t="s">
        <v>29</v>
      </c>
      <c r="Z865" s="13">
        <v>45</v>
      </c>
      <c r="AA865" s="241">
        <f t="shared" si="235"/>
        <v>0</v>
      </c>
    </row>
    <row r="866" spans="1:27">
      <c r="A866" s="12">
        <v>863</v>
      </c>
      <c r="B866" s="166"/>
      <c r="C866" s="13"/>
      <c r="D866" s="187">
        <f t="shared" si="236"/>
        <v>0</v>
      </c>
      <c r="E866" s="187">
        <f t="shared" si="237"/>
        <v>0</v>
      </c>
      <c r="F866" s="187">
        <f t="shared" si="238"/>
        <v>0</v>
      </c>
      <c r="G866" s="166"/>
      <c r="H866" s="13"/>
      <c r="I866" s="187">
        <f t="shared" si="239"/>
        <v>0</v>
      </c>
      <c r="J866" s="187">
        <f t="shared" si="240"/>
        <v>0</v>
      </c>
      <c r="K866" s="187">
        <f t="shared" si="241"/>
        <v>0</v>
      </c>
      <c r="L866" s="166"/>
      <c r="M866" s="13"/>
      <c r="N866" s="187">
        <f t="shared" si="242"/>
        <v>0</v>
      </c>
      <c r="O866" s="187">
        <f t="shared" si="243"/>
        <v>0</v>
      </c>
      <c r="P866" s="187">
        <f t="shared" si="244"/>
        <v>0</v>
      </c>
      <c r="Q866" s="166"/>
      <c r="R866" s="13"/>
      <c r="S866" s="187">
        <f t="shared" si="245"/>
        <v>0</v>
      </c>
      <c r="T866" s="187">
        <f t="shared" si="246"/>
        <v>0</v>
      </c>
      <c r="U866" s="166"/>
      <c r="V866" s="187">
        <f t="shared" si="232"/>
        <v>0</v>
      </c>
      <c r="W866" s="187">
        <f t="shared" si="233"/>
        <v>0</v>
      </c>
      <c r="X866" s="13">
        <f t="shared" si="234"/>
        <v>0</v>
      </c>
      <c r="Y866" s="13" t="s">
        <v>29</v>
      </c>
      <c r="Z866" s="13">
        <v>45</v>
      </c>
      <c r="AA866" s="241">
        <f t="shared" si="235"/>
        <v>0</v>
      </c>
    </row>
    <row r="867" spans="1:27">
      <c r="A867" s="12">
        <v>864</v>
      </c>
      <c r="B867" s="166"/>
      <c r="C867" s="13"/>
      <c r="D867" s="187">
        <f t="shared" si="236"/>
        <v>0</v>
      </c>
      <c r="E867" s="187">
        <f t="shared" si="237"/>
        <v>0</v>
      </c>
      <c r="F867" s="187">
        <f t="shared" si="238"/>
        <v>0</v>
      </c>
      <c r="G867" s="166"/>
      <c r="H867" s="13"/>
      <c r="I867" s="187">
        <f t="shared" si="239"/>
        <v>0</v>
      </c>
      <c r="J867" s="187">
        <f t="shared" si="240"/>
        <v>0</v>
      </c>
      <c r="K867" s="187">
        <f t="shared" si="241"/>
        <v>0</v>
      </c>
      <c r="L867" s="166"/>
      <c r="M867" s="13"/>
      <c r="N867" s="187">
        <f t="shared" si="242"/>
        <v>0</v>
      </c>
      <c r="O867" s="187">
        <f t="shared" si="243"/>
        <v>0</v>
      </c>
      <c r="P867" s="187">
        <f t="shared" si="244"/>
        <v>0</v>
      </c>
      <c r="Q867" s="166"/>
      <c r="R867" s="13"/>
      <c r="S867" s="187">
        <f t="shared" si="245"/>
        <v>0</v>
      </c>
      <c r="T867" s="187">
        <f t="shared" si="246"/>
        <v>0</v>
      </c>
      <c r="U867" s="166"/>
      <c r="V867" s="187">
        <f t="shared" si="232"/>
        <v>0</v>
      </c>
      <c r="W867" s="187">
        <f t="shared" si="233"/>
        <v>0</v>
      </c>
      <c r="X867" s="13">
        <f t="shared" si="234"/>
        <v>0</v>
      </c>
      <c r="Y867" s="13" t="s">
        <v>29</v>
      </c>
      <c r="Z867" s="13">
        <v>45</v>
      </c>
      <c r="AA867" s="241">
        <f t="shared" si="235"/>
        <v>0</v>
      </c>
    </row>
    <row r="868" spans="1:27">
      <c r="A868" s="12">
        <v>865</v>
      </c>
      <c r="B868" s="166"/>
      <c r="C868" s="13"/>
      <c r="D868" s="187">
        <f t="shared" si="236"/>
        <v>0</v>
      </c>
      <c r="E868" s="187">
        <f t="shared" si="237"/>
        <v>0</v>
      </c>
      <c r="F868" s="187">
        <f t="shared" si="238"/>
        <v>0</v>
      </c>
      <c r="G868" s="166"/>
      <c r="H868" s="13"/>
      <c r="I868" s="187">
        <f t="shared" si="239"/>
        <v>0</v>
      </c>
      <c r="J868" s="187">
        <f t="shared" si="240"/>
        <v>0</v>
      </c>
      <c r="K868" s="187">
        <f t="shared" si="241"/>
        <v>0</v>
      </c>
      <c r="L868" s="166"/>
      <c r="M868" s="13"/>
      <c r="N868" s="187">
        <f t="shared" si="242"/>
        <v>0</v>
      </c>
      <c r="O868" s="187">
        <f t="shared" si="243"/>
        <v>0</v>
      </c>
      <c r="P868" s="187">
        <f t="shared" si="244"/>
        <v>0</v>
      </c>
      <c r="Q868" s="166"/>
      <c r="R868" s="13"/>
      <c r="S868" s="187">
        <f t="shared" si="245"/>
        <v>0</v>
      </c>
      <c r="T868" s="187">
        <f t="shared" si="246"/>
        <v>0</v>
      </c>
      <c r="U868" s="166"/>
      <c r="V868" s="187">
        <f t="shared" si="232"/>
        <v>0</v>
      </c>
      <c r="W868" s="187">
        <f t="shared" si="233"/>
        <v>0</v>
      </c>
      <c r="X868" s="13">
        <f t="shared" si="234"/>
        <v>0</v>
      </c>
      <c r="Y868" s="13" t="s">
        <v>29</v>
      </c>
      <c r="Z868" s="13">
        <v>45</v>
      </c>
      <c r="AA868" s="241">
        <f t="shared" si="235"/>
        <v>0</v>
      </c>
    </row>
    <row r="869" spans="1:27">
      <c r="A869" s="12">
        <v>866</v>
      </c>
      <c r="B869" s="166"/>
      <c r="C869" s="13"/>
      <c r="D869" s="187">
        <f t="shared" si="236"/>
        <v>0</v>
      </c>
      <c r="E869" s="187">
        <f t="shared" si="237"/>
        <v>0</v>
      </c>
      <c r="F869" s="187">
        <f t="shared" si="238"/>
        <v>0</v>
      </c>
      <c r="G869" s="166"/>
      <c r="H869" s="13"/>
      <c r="I869" s="187">
        <f t="shared" si="239"/>
        <v>0</v>
      </c>
      <c r="J869" s="187">
        <f t="shared" si="240"/>
        <v>0</v>
      </c>
      <c r="K869" s="187">
        <f t="shared" si="241"/>
        <v>0</v>
      </c>
      <c r="L869" s="166"/>
      <c r="M869" s="13"/>
      <c r="N869" s="187">
        <f t="shared" si="242"/>
        <v>0</v>
      </c>
      <c r="O869" s="187">
        <f t="shared" si="243"/>
        <v>0</v>
      </c>
      <c r="P869" s="187">
        <f t="shared" si="244"/>
        <v>0</v>
      </c>
      <c r="Q869" s="166"/>
      <c r="R869" s="13"/>
      <c r="S869" s="187">
        <f t="shared" si="245"/>
        <v>0</v>
      </c>
      <c r="T869" s="187">
        <f t="shared" si="246"/>
        <v>0</v>
      </c>
      <c r="U869" s="166"/>
      <c r="V869" s="187">
        <f t="shared" si="232"/>
        <v>0</v>
      </c>
      <c r="W869" s="187">
        <f t="shared" si="233"/>
        <v>0</v>
      </c>
      <c r="X869" s="13">
        <f t="shared" si="234"/>
        <v>0</v>
      </c>
      <c r="Y869" s="13" t="s">
        <v>29</v>
      </c>
      <c r="Z869" s="13">
        <v>45</v>
      </c>
      <c r="AA869" s="241">
        <f t="shared" si="235"/>
        <v>0</v>
      </c>
    </row>
    <row r="870" spans="1:27">
      <c r="A870" s="12">
        <v>867</v>
      </c>
      <c r="B870" s="166"/>
      <c r="C870" s="13"/>
      <c r="D870" s="187">
        <f t="shared" si="236"/>
        <v>0</v>
      </c>
      <c r="E870" s="187">
        <f t="shared" si="237"/>
        <v>0</v>
      </c>
      <c r="F870" s="187">
        <f t="shared" si="238"/>
        <v>0</v>
      </c>
      <c r="G870" s="166"/>
      <c r="H870" s="13"/>
      <c r="I870" s="187">
        <f t="shared" si="239"/>
        <v>0</v>
      </c>
      <c r="J870" s="187">
        <f t="shared" si="240"/>
        <v>0</v>
      </c>
      <c r="K870" s="187">
        <f t="shared" si="241"/>
        <v>0</v>
      </c>
      <c r="L870" s="166"/>
      <c r="M870" s="13"/>
      <c r="N870" s="187">
        <f t="shared" si="242"/>
        <v>0</v>
      </c>
      <c r="O870" s="187">
        <f t="shared" si="243"/>
        <v>0</v>
      </c>
      <c r="P870" s="187">
        <f t="shared" si="244"/>
        <v>0</v>
      </c>
      <c r="Q870" s="166"/>
      <c r="R870" s="13"/>
      <c r="S870" s="187">
        <f t="shared" si="245"/>
        <v>0</v>
      </c>
      <c r="T870" s="187">
        <f t="shared" si="246"/>
        <v>0</v>
      </c>
      <c r="U870" s="166"/>
      <c r="V870" s="187">
        <f t="shared" si="232"/>
        <v>0</v>
      </c>
      <c r="W870" s="187">
        <f t="shared" si="233"/>
        <v>0</v>
      </c>
      <c r="X870" s="13">
        <f t="shared" si="234"/>
        <v>0</v>
      </c>
      <c r="Y870" s="13" t="s">
        <v>29</v>
      </c>
      <c r="Z870" s="13">
        <v>45</v>
      </c>
      <c r="AA870" s="241">
        <f t="shared" si="235"/>
        <v>0</v>
      </c>
    </row>
    <row r="871" spans="1:27">
      <c r="A871" s="12">
        <v>868</v>
      </c>
      <c r="B871" s="166"/>
      <c r="C871" s="13"/>
      <c r="D871" s="187">
        <f t="shared" si="236"/>
        <v>0</v>
      </c>
      <c r="E871" s="187">
        <f t="shared" si="237"/>
        <v>0</v>
      </c>
      <c r="F871" s="187">
        <f t="shared" si="238"/>
        <v>0</v>
      </c>
      <c r="G871" s="166"/>
      <c r="H871" s="13"/>
      <c r="I871" s="187">
        <f t="shared" si="239"/>
        <v>0</v>
      </c>
      <c r="J871" s="187">
        <f t="shared" si="240"/>
        <v>0</v>
      </c>
      <c r="K871" s="187">
        <f t="shared" si="241"/>
        <v>0</v>
      </c>
      <c r="L871" s="166"/>
      <c r="M871" s="13"/>
      <c r="N871" s="187">
        <f t="shared" si="242"/>
        <v>0</v>
      </c>
      <c r="O871" s="187">
        <f t="shared" si="243"/>
        <v>0</v>
      </c>
      <c r="P871" s="187">
        <f t="shared" si="244"/>
        <v>0</v>
      </c>
      <c r="Q871" s="166"/>
      <c r="R871" s="13"/>
      <c r="S871" s="187">
        <f t="shared" si="245"/>
        <v>0</v>
      </c>
      <c r="T871" s="187">
        <f t="shared" si="246"/>
        <v>0</v>
      </c>
      <c r="U871" s="166"/>
      <c r="V871" s="187">
        <f t="shared" si="232"/>
        <v>0</v>
      </c>
      <c r="W871" s="187">
        <f t="shared" si="233"/>
        <v>0</v>
      </c>
      <c r="X871" s="13">
        <f t="shared" si="234"/>
        <v>0</v>
      </c>
      <c r="Y871" s="13" t="s">
        <v>29</v>
      </c>
      <c r="Z871" s="13">
        <v>45</v>
      </c>
      <c r="AA871" s="241">
        <f t="shared" si="235"/>
        <v>0</v>
      </c>
    </row>
    <row r="872" spans="1:27">
      <c r="A872" s="12">
        <v>869</v>
      </c>
      <c r="B872" s="166"/>
      <c r="C872" s="13"/>
      <c r="D872" s="187">
        <f t="shared" si="236"/>
        <v>0</v>
      </c>
      <c r="E872" s="187">
        <f t="shared" si="237"/>
        <v>0</v>
      </c>
      <c r="F872" s="187">
        <f t="shared" si="238"/>
        <v>0</v>
      </c>
      <c r="G872" s="166"/>
      <c r="H872" s="13"/>
      <c r="I872" s="187">
        <f t="shared" si="239"/>
        <v>0</v>
      </c>
      <c r="J872" s="187">
        <f t="shared" si="240"/>
        <v>0</v>
      </c>
      <c r="K872" s="187">
        <f t="shared" si="241"/>
        <v>0</v>
      </c>
      <c r="L872" s="166"/>
      <c r="M872" s="13"/>
      <c r="N872" s="187">
        <f t="shared" si="242"/>
        <v>0</v>
      </c>
      <c r="O872" s="187">
        <f t="shared" si="243"/>
        <v>0</v>
      </c>
      <c r="P872" s="187">
        <f t="shared" si="244"/>
        <v>0</v>
      </c>
      <c r="Q872" s="166"/>
      <c r="R872" s="13"/>
      <c r="S872" s="187">
        <f t="shared" si="245"/>
        <v>0</v>
      </c>
      <c r="T872" s="187">
        <f t="shared" si="246"/>
        <v>0</v>
      </c>
      <c r="U872" s="166"/>
      <c r="V872" s="187">
        <f t="shared" si="232"/>
        <v>0</v>
      </c>
      <c r="W872" s="187">
        <f t="shared" si="233"/>
        <v>0</v>
      </c>
      <c r="X872" s="13">
        <f t="shared" si="234"/>
        <v>0</v>
      </c>
      <c r="Y872" s="13" t="s">
        <v>29</v>
      </c>
      <c r="Z872" s="13">
        <v>45</v>
      </c>
      <c r="AA872" s="241">
        <f t="shared" si="235"/>
        <v>0</v>
      </c>
    </row>
    <row r="873" spans="1:27">
      <c r="A873" s="12">
        <v>870</v>
      </c>
      <c r="B873" s="166"/>
      <c r="C873" s="13"/>
      <c r="D873" s="187">
        <f t="shared" si="236"/>
        <v>0</v>
      </c>
      <c r="E873" s="187">
        <f t="shared" si="237"/>
        <v>0</v>
      </c>
      <c r="F873" s="187">
        <f t="shared" si="238"/>
        <v>0</v>
      </c>
      <c r="G873" s="166"/>
      <c r="H873" s="13"/>
      <c r="I873" s="187">
        <f t="shared" si="239"/>
        <v>0</v>
      </c>
      <c r="J873" s="187">
        <f t="shared" si="240"/>
        <v>0</v>
      </c>
      <c r="K873" s="187">
        <f t="shared" si="241"/>
        <v>0</v>
      </c>
      <c r="L873" s="166"/>
      <c r="M873" s="13"/>
      <c r="N873" s="187">
        <f t="shared" si="242"/>
        <v>0</v>
      </c>
      <c r="O873" s="187">
        <f t="shared" si="243"/>
        <v>0</v>
      </c>
      <c r="P873" s="187">
        <f t="shared" si="244"/>
        <v>0</v>
      </c>
      <c r="Q873" s="166"/>
      <c r="R873" s="13"/>
      <c r="S873" s="187">
        <f t="shared" si="245"/>
        <v>0</v>
      </c>
      <c r="T873" s="187">
        <f t="shared" si="246"/>
        <v>0</v>
      </c>
      <c r="U873" s="166"/>
      <c r="V873" s="187">
        <f t="shared" si="232"/>
        <v>0</v>
      </c>
      <c r="W873" s="187">
        <f t="shared" si="233"/>
        <v>0</v>
      </c>
      <c r="X873" s="13">
        <f t="shared" si="234"/>
        <v>0</v>
      </c>
      <c r="Y873" s="13" t="s">
        <v>29</v>
      </c>
      <c r="Z873" s="13">
        <v>45</v>
      </c>
      <c r="AA873" s="241">
        <f t="shared" si="235"/>
        <v>0</v>
      </c>
    </row>
    <row r="874" spans="1:27">
      <c r="A874" s="12">
        <v>871</v>
      </c>
      <c r="B874" s="166"/>
      <c r="C874" s="13"/>
      <c r="D874" s="187">
        <f t="shared" si="236"/>
        <v>0</v>
      </c>
      <c r="E874" s="187">
        <f t="shared" si="237"/>
        <v>0</v>
      </c>
      <c r="F874" s="187">
        <f t="shared" si="238"/>
        <v>0</v>
      </c>
      <c r="G874" s="166"/>
      <c r="H874" s="13"/>
      <c r="I874" s="187">
        <f t="shared" si="239"/>
        <v>0</v>
      </c>
      <c r="J874" s="187">
        <f t="shared" si="240"/>
        <v>0</v>
      </c>
      <c r="K874" s="187">
        <f t="shared" si="241"/>
        <v>0</v>
      </c>
      <c r="L874" s="166"/>
      <c r="M874" s="13"/>
      <c r="N874" s="187">
        <f t="shared" si="242"/>
        <v>0</v>
      </c>
      <c r="O874" s="187">
        <f t="shared" si="243"/>
        <v>0</v>
      </c>
      <c r="P874" s="187">
        <f t="shared" si="244"/>
        <v>0</v>
      </c>
      <c r="Q874" s="166"/>
      <c r="R874" s="13"/>
      <c r="S874" s="187">
        <f t="shared" si="245"/>
        <v>0</v>
      </c>
      <c r="T874" s="187">
        <f t="shared" si="246"/>
        <v>0</v>
      </c>
      <c r="U874" s="166"/>
      <c r="V874" s="187">
        <f t="shared" si="232"/>
        <v>0</v>
      </c>
      <c r="W874" s="187">
        <f t="shared" si="233"/>
        <v>0</v>
      </c>
      <c r="X874" s="13">
        <f t="shared" si="234"/>
        <v>0</v>
      </c>
      <c r="Y874" s="13" t="s">
        <v>29</v>
      </c>
      <c r="Z874" s="13">
        <v>45</v>
      </c>
      <c r="AA874" s="241">
        <f t="shared" si="235"/>
        <v>0</v>
      </c>
    </row>
    <row r="875" spans="1:27">
      <c r="A875" s="12">
        <v>872</v>
      </c>
      <c r="B875" s="166"/>
      <c r="C875" s="13"/>
      <c r="D875" s="187">
        <f t="shared" si="236"/>
        <v>0</v>
      </c>
      <c r="E875" s="187">
        <f t="shared" si="237"/>
        <v>0</v>
      </c>
      <c r="F875" s="187">
        <f t="shared" si="238"/>
        <v>0</v>
      </c>
      <c r="G875" s="166"/>
      <c r="H875" s="13"/>
      <c r="I875" s="187">
        <f t="shared" si="239"/>
        <v>0</v>
      </c>
      <c r="J875" s="187">
        <f t="shared" si="240"/>
        <v>0</v>
      </c>
      <c r="K875" s="187">
        <f t="shared" si="241"/>
        <v>0</v>
      </c>
      <c r="L875" s="166"/>
      <c r="M875" s="13"/>
      <c r="N875" s="187">
        <f t="shared" si="242"/>
        <v>0</v>
      </c>
      <c r="O875" s="187">
        <f t="shared" si="243"/>
        <v>0</v>
      </c>
      <c r="P875" s="187">
        <f t="shared" si="244"/>
        <v>0</v>
      </c>
      <c r="Q875" s="166"/>
      <c r="R875" s="13"/>
      <c r="S875" s="187">
        <f t="shared" si="245"/>
        <v>0</v>
      </c>
      <c r="T875" s="187">
        <f t="shared" si="246"/>
        <v>0</v>
      </c>
      <c r="U875" s="166"/>
      <c r="V875" s="187">
        <f t="shared" si="232"/>
        <v>0</v>
      </c>
      <c r="W875" s="187">
        <f t="shared" si="233"/>
        <v>0</v>
      </c>
      <c r="X875" s="13">
        <f t="shared" si="234"/>
        <v>0</v>
      </c>
      <c r="Y875" s="13" t="s">
        <v>29</v>
      </c>
      <c r="Z875" s="13">
        <v>45</v>
      </c>
      <c r="AA875" s="241">
        <f t="shared" si="235"/>
        <v>0</v>
      </c>
    </row>
    <row r="876" spans="1:27">
      <c r="A876" s="12">
        <v>873</v>
      </c>
      <c r="B876" s="166"/>
      <c r="C876" s="13"/>
      <c r="D876" s="187">
        <f t="shared" si="236"/>
        <v>0</v>
      </c>
      <c r="E876" s="187">
        <f t="shared" si="237"/>
        <v>0</v>
      </c>
      <c r="F876" s="187">
        <f t="shared" si="238"/>
        <v>0</v>
      </c>
      <c r="G876" s="166"/>
      <c r="H876" s="13"/>
      <c r="I876" s="187">
        <f t="shared" si="239"/>
        <v>0</v>
      </c>
      <c r="J876" s="187">
        <f t="shared" si="240"/>
        <v>0</v>
      </c>
      <c r="K876" s="187">
        <f t="shared" si="241"/>
        <v>0</v>
      </c>
      <c r="L876" s="166"/>
      <c r="M876" s="13"/>
      <c r="N876" s="187">
        <f t="shared" si="242"/>
        <v>0</v>
      </c>
      <c r="O876" s="187">
        <f t="shared" si="243"/>
        <v>0</v>
      </c>
      <c r="P876" s="187">
        <f t="shared" si="244"/>
        <v>0</v>
      </c>
      <c r="Q876" s="166"/>
      <c r="R876" s="13"/>
      <c r="S876" s="187">
        <f t="shared" si="245"/>
        <v>0</v>
      </c>
      <c r="T876" s="187">
        <f t="shared" si="246"/>
        <v>0</v>
      </c>
      <c r="U876" s="166"/>
      <c r="V876" s="187">
        <f t="shared" si="232"/>
        <v>0</v>
      </c>
      <c r="W876" s="187">
        <f t="shared" si="233"/>
        <v>0</v>
      </c>
      <c r="X876" s="13">
        <f t="shared" si="234"/>
        <v>0</v>
      </c>
      <c r="Y876" s="13" t="s">
        <v>29</v>
      </c>
      <c r="Z876" s="13">
        <v>45</v>
      </c>
      <c r="AA876" s="241">
        <f t="shared" si="235"/>
        <v>0</v>
      </c>
    </row>
    <row r="877" spans="1:27">
      <c r="A877" s="12">
        <v>874</v>
      </c>
      <c r="B877" s="166"/>
      <c r="C877" s="13"/>
      <c r="D877" s="187">
        <f t="shared" si="236"/>
        <v>0</v>
      </c>
      <c r="E877" s="187">
        <f t="shared" si="237"/>
        <v>0</v>
      </c>
      <c r="F877" s="187">
        <f t="shared" si="238"/>
        <v>0</v>
      </c>
      <c r="G877" s="166"/>
      <c r="H877" s="13"/>
      <c r="I877" s="187">
        <f t="shared" si="239"/>
        <v>0</v>
      </c>
      <c r="J877" s="187">
        <f t="shared" si="240"/>
        <v>0</v>
      </c>
      <c r="K877" s="187">
        <f t="shared" si="241"/>
        <v>0</v>
      </c>
      <c r="L877" s="166"/>
      <c r="M877" s="13"/>
      <c r="N877" s="187">
        <f t="shared" si="242"/>
        <v>0</v>
      </c>
      <c r="O877" s="187">
        <f t="shared" si="243"/>
        <v>0</v>
      </c>
      <c r="P877" s="187">
        <f t="shared" si="244"/>
        <v>0</v>
      </c>
      <c r="Q877" s="166"/>
      <c r="R877" s="13"/>
      <c r="S877" s="187">
        <f t="shared" si="245"/>
        <v>0</v>
      </c>
      <c r="T877" s="187">
        <f t="shared" si="246"/>
        <v>0</v>
      </c>
      <c r="U877" s="166"/>
      <c r="V877" s="187">
        <f t="shared" si="232"/>
        <v>0</v>
      </c>
      <c r="W877" s="187">
        <f t="shared" si="233"/>
        <v>0</v>
      </c>
      <c r="X877" s="13">
        <f t="shared" si="234"/>
        <v>0</v>
      </c>
      <c r="Y877" s="13" t="s">
        <v>29</v>
      </c>
      <c r="Z877" s="13">
        <v>45</v>
      </c>
      <c r="AA877" s="241">
        <f t="shared" si="235"/>
        <v>0</v>
      </c>
    </row>
    <row r="878" spans="1:27">
      <c r="A878" s="12">
        <v>875</v>
      </c>
      <c r="B878" s="166"/>
      <c r="C878" s="13"/>
      <c r="D878" s="187">
        <f t="shared" si="236"/>
        <v>0</v>
      </c>
      <c r="E878" s="187">
        <f t="shared" si="237"/>
        <v>0</v>
      </c>
      <c r="F878" s="187">
        <f t="shared" si="238"/>
        <v>0</v>
      </c>
      <c r="G878" s="166"/>
      <c r="H878" s="13"/>
      <c r="I878" s="187">
        <f t="shared" si="239"/>
        <v>0</v>
      </c>
      <c r="J878" s="187">
        <f t="shared" si="240"/>
        <v>0</v>
      </c>
      <c r="K878" s="187">
        <f t="shared" si="241"/>
        <v>0</v>
      </c>
      <c r="L878" s="166"/>
      <c r="M878" s="13"/>
      <c r="N878" s="187">
        <f t="shared" si="242"/>
        <v>0</v>
      </c>
      <c r="O878" s="187">
        <f t="shared" si="243"/>
        <v>0</v>
      </c>
      <c r="P878" s="187">
        <f t="shared" si="244"/>
        <v>0</v>
      </c>
      <c r="Q878" s="166"/>
      <c r="R878" s="13"/>
      <c r="S878" s="187">
        <f t="shared" si="245"/>
        <v>0</v>
      </c>
      <c r="T878" s="187">
        <f t="shared" si="246"/>
        <v>0</v>
      </c>
      <c r="U878" s="166"/>
      <c r="V878" s="187">
        <f t="shared" si="232"/>
        <v>0</v>
      </c>
      <c r="W878" s="187">
        <f t="shared" si="233"/>
        <v>0</v>
      </c>
      <c r="X878" s="13">
        <f t="shared" si="234"/>
        <v>0</v>
      </c>
      <c r="Y878" s="13" t="s">
        <v>29</v>
      </c>
      <c r="Z878" s="13">
        <v>45</v>
      </c>
      <c r="AA878" s="241">
        <f t="shared" si="235"/>
        <v>0</v>
      </c>
    </row>
    <row r="879" spans="1:27">
      <c r="A879" s="12">
        <v>876</v>
      </c>
      <c r="B879" s="166"/>
      <c r="C879" s="13"/>
      <c r="D879" s="187">
        <f t="shared" si="236"/>
        <v>0</v>
      </c>
      <c r="E879" s="187">
        <f t="shared" si="237"/>
        <v>0</v>
      </c>
      <c r="F879" s="187">
        <f t="shared" si="238"/>
        <v>0</v>
      </c>
      <c r="G879" s="166"/>
      <c r="H879" s="13"/>
      <c r="I879" s="187">
        <f t="shared" si="239"/>
        <v>0</v>
      </c>
      <c r="J879" s="187">
        <f t="shared" si="240"/>
        <v>0</v>
      </c>
      <c r="K879" s="187">
        <f t="shared" si="241"/>
        <v>0</v>
      </c>
      <c r="L879" s="166"/>
      <c r="M879" s="13"/>
      <c r="N879" s="187">
        <f t="shared" si="242"/>
        <v>0</v>
      </c>
      <c r="O879" s="187">
        <f t="shared" si="243"/>
        <v>0</v>
      </c>
      <c r="P879" s="187">
        <f t="shared" si="244"/>
        <v>0</v>
      </c>
      <c r="Q879" s="166"/>
      <c r="R879" s="13"/>
      <c r="S879" s="187">
        <f t="shared" si="245"/>
        <v>0</v>
      </c>
      <c r="T879" s="187">
        <f t="shared" si="246"/>
        <v>0</v>
      </c>
      <c r="U879" s="166"/>
      <c r="V879" s="187">
        <f t="shared" si="232"/>
        <v>0</v>
      </c>
      <c r="W879" s="187">
        <f t="shared" si="233"/>
        <v>0</v>
      </c>
      <c r="X879" s="13">
        <f t="shared" si="234"/>
        <v>0</v>
      </c>
      <c r="Y879" s="13" t="s">
        <v>29</v>
      </c>
      <c r="Z879" s="13">
        <v>45</v>
      </c>
      <c r="AA879" s="241">
        <f t="shared" si="235"/>
        <v>0</v>
      </c>
    </row>
    <row r="880" spans="1:27">
      <c r="A880" s="12">
        <v>877</v>
      </c>
      <c r="B880" s="166"/>
      <c r="C880" s="13"/>
      <c r="D880" s="187">
        <f t="shared" si="236"/>
        <v>0</v>
      </c>
      <c r="E880" s="187">
        <f t="shared" si="237"/>
        <v>0</v>
      </c>
      <c r="F880" s="187">
        <f t="shared" si="238"/>
        <v>0</v>
      </c>
      <c r="G880" s="166"/>
      <c r="H880" s="13"/>
      <c r="I880" s="187">
        <f t="shared" si="239"/>
        <v>0</v>
      </c>
      <c r="J880" s="187">
        <f t="shared" si="240"/>
        <v>0</v>
      </c>
      <c r="K880" s="187">
        <f t="shared" si="241"/>
        <v>0</v>
      </c>
      <c r="L880" s="166"/>
      <c r="M880" s="13"/>
      <c r="N880" s="187">
        <f t="shared" si="242"/>
        <v>0</v>
      </c>
      <c r="O880" s="187">
        <f t="shared" si="243"/>
        <v>0</v>
      </c>
      <c r="P880" s="187">
        <f t="shared" si="244"/>
        <v>0</v>
      </c>
      <c r="Q880" s="166"/>
      <c r="R880" s="13"/>
      <c r="S880" s="187">
        <f t="shared" si="245"/>
        <v>0</v>
      </c>
      <c r="T880" s="187">
        <f t="shared" si="246"/>
        <v>0</v>
      </c>
      <c r="U880" s="166"/>
      <c r="V880" s="187">
        <f t="shared" si="232"/>
        <v>0</v>
      </c>
      <c r="W880" s="187">
        <f t="shared" si="233"/>
        <v>0</v>
      </c>
      <c r="X880" s="13">
        <f t="shared" si="234"/>
        <v>0</v>
      </c>
      <c r="Y880" s="13" t="s">
        <v>29</v>
      </c>
      <c r="Z880" s="13">
        <v>45</v>
      </c>
      <c r="AA880" s="241">
        <f t="shared" si="235"/>
        <v>0</v>
      </c>
    </row>
    <row r="881" spans="1:27">
      <c r="A881" s="12">
        <v>878</v>
      </c>
      <c r="B881" s="166"/>
      <c r="C881" s="13"/>
      <c r="D881" s="187">
        <f t="shared" si="236"/>
        <v>0</v>
      </c>
      <c r="E881" s="187">
        <f t="shared" si="237"/>
        <v>0</v>
      </c>
      <c r="F881" s="187">
        <f t="shared" si="238"/>
        <v>0</v>
      </c>
      <c r="G881" s="166"/>
      <c r="H881" s="13"/>
      <c r="I881" s="187">
        <f t="shared" si="239"/>
        <v>0</v>
      </c>
      <c r="J881" s="187">
        <f t="shared" si="240"/>
        <v>0</v>
      </c>
      <c r="K881" s="187">
        <f t="shared" si="241"/>
        <v>0</v>
      </c>
      <c r="L881" s="166"/>
      <c r="M881" s="13"/>
      <c r="N881" s="187">
        <f t="shared" si="242"/>
        <v>0</v>
      </c>
      <c r="O881" s="187">
        <f t="shared" si="243"/>
        <v>0</v>
      </c>
      <c r="P881" s="187">
        <f t="shared" si="244"/>
        <v>0</v>
      </c>
      <c r="Q881" s="166"/>
      <c r="R881" s="13"/>
      <c r="S881" s="187">
        <f t="shared" si="245"/>
        <v>0</v>
      </c>
      <c r="T881" s="187">
        <f t="shared" si="246"/>
        <v>0</v>
      </c>
      <c r="U881" s="166"/>
      <c r="V881" s="187">
        <f t="shared" si="232"/>
        <v>0</v>
      </c>
      <c r="W881" s="187">
        <f t="shared" si="233"/>
        <v>0</v>
      </c>
      <c r="X881" s="13">
        <f t="shared" si="234"/>
        <v>0</v>
      </c>
      <c r="Y881" s="13" t="s">
        <v>29</v>
      </c>
      <c r="Z881" s="13">
        <v>45</v>
      </c>
      <c r="AA881" s="241">
        <f t="shared" si="235"/>
        <v>0</v>
      </c>
    </row>
    <row r="882" spans="1:27">
      <c r="A882" s="12">
        <v>879</v>
      </c>
      <c r="B882" s="166"/>
      <c r="C882" s="13"/>
      <c r="D882" s="187">
        <f t="shared" si="236"/>
        <v>0</v>
      </c>
      <c r="E882" s="187">
        <f t="shared" si="237"/>
        <v>0</v>
      </c>
      <c r="F882" s="187">
        <f t="shared" si="238"/>
        <v>0</v>
      </c>
      <c r="G882" s="166"/>
      <c r="H882" s="13"/>
      <c r="I882" s="187">
        <f t="shared" si="239"/>
        <v>0</v>
      </c>
      <c r="J882" s="187">
        <f t="shared" si="240"/>
        <v>0</v>
      </c>
      <c r="K882" s="187">
        <f t="shared" si="241"/>
        <v>0</v>
      </c>
      <c r="L882" s="166"/>
      <c r="M882" s="13"/>
      <c r="N882" s="187">
        <f t="shared" si="242"/>
        <v>0</v>
      </c>
      <c r="O882" s="187">
        <f t="shared" si="243"/>
        <v>0</v>
      </c>
      <c r="P882" s="187">
        <f t="shared" si="244"/>
        <v>0</v>
      </c>
      <c r="Q882" s="166"/>
      <c r="R882" s="13"/>
      <c r="S882" s="187">
        <f t="shared" si="245"/>
        <v>0</v>
      </c>
      <c r="T882" s="187">
        <f t="shared" si="246"/>
        <v>0</v>
      </c>
      <c r="U882" s="166"/>
      <c r="V882" s="187">
        <f t="shared" si="232"/>
        <v>0</v>
      </c>
      <c r="W882" s="187">
        <f t="shared" si="233"/>
        <v>0</v>
      </c>
      <c r="X882" s="13">
        <f t="shared" si="234"/>
        <v>0</v>
      </c>
      <c r="Y882" s="13" t="s">
        <v>29</v>
      </c>
      <c r="Z882" s="13">
        <v>45</v>
      </c>
      <c r="AA882" s="241">
        <f t="shared" si="235"/>
        <v>0</v>
      </c>
    </row>
    <row r="883" spans="1:27">
      <c r="A883" s="12">
        <v>880</v>
      </c>
      <c r="B883" s="166"/>
      <c r="C883" s="13"/>
      <c r="D883" s="187">
        <f t="shared" si="236"/>
        <v>0</v>
      </c>
      <c r="E883" s="187">
        <f t="shared" si="237"/>
        <v>0</v>
      </c>
      <c r="F883" s="187">
        <f t="shared" si="238"/>
        <v>0</v>
      </c>
      <c r="G883" s="166"/>
      <c r="H883" s="13"/>
      <c r="I883" s="187">
        <f t="shared" si="239"/>
        <v>0</v>
      </c>
      <c r="J883" s="187">
        <f t="shared" si="240"/>
        <v>0</v>
      </c>
      <c r="K883" s="187">
        <f t="shared" si="241"/>
        <v>0</v>
      </c>
      <c r="L883" s="166"/>
      <c r="M883" s="13"/>
      <c r="N883" s="187">
        <f t="shared" si="242"/>
        <v>0</v>
      </c>
      <c r="O883" s="187">
        <f t="shared" si="243"/>
        <v>0</v>
      </c>
      <c r="P883" s="187">
        <f t="shared" si="244"/>
        <v>0</v>
      </c>
      <c r="Q883" s="166"/>
      <c r="R883" s="13"/>
      <c r="S883" s="187">
        <f t="shared" si="245"/>
        <v>0</v>
      </c>
      <c r="T883" s="187">
        <f t="shared" si="246"/>
        <v>0</v>
      </c>
      <c r="U883" s="166"/>
      <c r="V883" s="187">
        <f t="shared" si="232"/>
        <v>0</v>
      </c>
      <c r="W883" s="187">
        <f t="shared" si="233"/>
        <v>0</v>
      </c>
      <c r="X883" s="13">
        <f t="shared" si="234"/>
        <v>0</v>
      </c>
      <c r="Y883" s="13" t="s">
        <v>29</v>
      </c>
      <c r="Z883" s="13">
        <v>45</v>
      </c>
      <c r="AA883" s="241">
        <f t="shared" si="235"/>
        <v>0</v>
      </c>
    </row>
    <row r="884" spans="1:27">
      <c r="A884" s="12">
        <v>881</v>
      </c>
      <c r="B884" s="166"/>
      <c r="C884" s="13"/>
      <c r="D884" s="187">
        <f t="shared" si="236"/>
        <v>0</v>
      </c>
      <c r="E884" s="187">
        <f t="shared" si="237"/>
        <v>0</v>
      </c>
      <c r="F884" s="187">
        <f t="shared" si="238"/>
        <v>0</v>
      </c>
      <c r="G884" s="166"/>
      <c r="H884" s="13"/>
      <c r="I884" s="187">
        <f t="shared" si="239"/>
        <v>0</v>
      </c>
      <c r="J884" s="187">
        <f t="shared" si="240"/>
        <v>0</v>
      </c>
      <c r="K884" s="187">
        <f t="shared" si="241"/>
        <v>0</v>
      </c>
      <c r="L884" s="166"/>
      <c r="M884" s="13"/>
      <c r="N884" s="187">
        <f t="shared" si="242"/>
        <v>0</v>
      </c>
      <c r="O884" s="187">
        <f t="shared" si="243"/>
        <v>0</v>
      </c>
      <c r="P884" s="187">
        <f t="shared" si="244"/>
        <v>0</v>
      </c>
      <c r="Q884" s="166"/>
      <c r="R884" s="13"/>
      <c r="S884" s="187">
        <f t="shared" si="245"/>
        <v>0</v>
      </c>
      <c r="T884" s="187">
        <f t="shared" si="246"/>
        <v>0</v>
      </c>
      <c r="U884" s="166"/>
      <c r="V884" s="187">
        <f t="shared" si="232"/>
        <v>0</v>
      </c>
      <c r="W884" s="187">
        <f t="shared" si="233"/>
        <v>0</v>
      </c>
      <c r="X884" s="13">
        <f t="shared" si="234"/>
        <v>0</v>
      </c>
      <c r="Y884" s="13" t="s">
        <v>29</v>
      </c>
      <c r="Z884" s="13">
        <v>45</v>
      </c>
      <c r="AA884" s="241">
        <f t="shared" si="235"/>
        <v>0</v>
      </c>
    </row>
    <row r="885" spans="1:27">
      <c r="A885" s="12">
        <v>882</v>
      </c>
      <c r="B885" s="166"/>
      <c r="C885" s="13"/>
      <c r="D885" s="187">
        <f t="shared" si="236"/>
        <v>0</v>
      </c>
      <c r="E885" s="187">
        <f t="shared" si="237"/>
        <v>0</v>
      </c>
      <c r="F885" s="187">
        <f t="shared" si="238"/>
        <v>0</v>
      </c>
      <c r="G885" s="166"/>
      <c r="H885" s="13"/>
      <c r="I885" s="187">
        <f t="shared" si="239"/>
        <v>0</v>
      </c>
      <c r="J885" s="187">
        <f t="shared" si="240"/>
        <v>0</v>
      </c>
      <c r="K885" s="187">
        <f t="shared" si="241"/>
        <v>0</v>
      </c>
      <c r="L885" s="166"/>
      <c r="M885" s="13"/>
      <c r="N885" s="187">
        <f t="shared" si="242"/>
        <v>0</v>
      </c>
      <c r="O885" s="187">
        <f t="shared" si="243"/>
        <v>0</v>
      </c>
      <c r="P885" s="187">
        <f t="shared" si="244"/>
        <v>0</v>
      </c>
      <c r="Q885" s="166"/>
      <c r="R885" s="13"/>
      <c r="S885" s="187">
        <f t="shared" si="245"/>
        <v>0</v>
      </c>
      <c r="T885" s="187">
        <f t="shared" si="246"/>
        <v>0</v>
      </c>
      <c r="U885" s="166"/>
      <c r="V885" s="187">
        <f t="shared" si="232"/>
        <v>0</v>
      </c>
      <c r="W885" s="187">
        <f t="shared" si="233"/>
        <v>0</v>
      </c>
      <c r="X885" s="13">
        <f t="shared" si="234"/>
        <v>0</v>
      </c>
      <c r="Y885" s="13" t="s">
        <v>29</v>
      </c>
      <c r="Z885" s="13">
        <v>45</v>
      </c>
      <c r="AA885" s="241">
        <f t="shared" si="235"/>
        <v>0</v>
      </c>
    </row>
    <row r="886" spans="1:27">
      <c r="A886" s="12">
        <v>883</v>
      </c>
      <c r="B886" s="166"/>
      <c r="C886" s="13"/>
      <c r="D886" s="187">
        <f t="shared" si="236"/>
        <v>0</v>
      </c>
      <c r="E886" s="187">
        <f t="shared" si="237"/>
        <v>0</v>
      </c>
      <c r="F886" s="187">
        <f t="shared" si="238"/>
        <v>0</v>
      </c>
      <c r="G886" s="166"/>
      <c r="H886" s="13"/>
      <c r="I886" s="187">
        <f t="shared" si="239"/>
        <v>0</v>
      </c>
      <c r="J886" s="187">
        <f t="shared" si="240"/>
        <v>0</v>
      </c>
      <c r="K886" s="187">
        <f t="shared" si="241"/>
        <v>0</v>
      </c>
      <c r="L886" s="166"/>
      <c r="M886" s="13"/>
      <c r="N886" s="187">
        <f t="shared" si="242"/>
        <v>0</v>
      </c>
      <c r="O886" s="187">
        <f t="shared" si="243"/>
        <v>0</v>
      </c>
      <c r="P886" s="187">
        <f t="shared" si="244"/>
        <v>0</v>
      </c>
      <c r="Q886" s="166"/>
      <c r="R886" s="13"/>
      <c r="S886" s="187">
        <f t="shared" si="245"/>
        <v>0</v>
      </c>
      <c r="T886" s="187">
        <f t="shared" si="246"/>
        <v>0</v>
      </c>
      <c r="U886" s="166"/>
      <c r="V886" s="187">
        <f t="shared" si="232"/>
        <v>0</v>
      </c>
      <c r="W886" s="187">
        <f t="shared" si="233"/>
        <v>0</v>
      </c>
      <c r="X886" s="13">
        <f t="shared" si="234"/>
        <v>0</v>
      </c>
      <c r="Y886" s="13" t="s">
        <v>29</v>
      </c>
      <c r="Z886" s="13">
        <v>45</v>
      </c>
      <c r="AA886" s="241">
        <f t="shared" si="235"/>
        <v>0</v>
      </c>
    </row>
    <row r="887" spans="1:27">
      <c r="A887" s="12">
        <v>884</v>
      </c>
      <c r="B887" s="166"/>
      <c r="C887" s="13"/>
      <c r="D887" s="187">
        <f t="shared" si="236"/>
        <v>0</v>
      </c>
      <c r="E887" s="187">
        <f t="shared" si="237"/>
        <v>0</v>
      </c>
      <c r="F887" s="187">
        <f t="shared" si="238"/>
        <v>0</v>
      </c>
      <c r="G887" s="166"/>
      <c r="H887" s="13"/>
      <c r="I887" s="187">
        <f t="shared" si="239"/>
        <v>0</v>
      </c>
      <c r="J887" s="187">
        <f t="shared" si="240"/>
        <v>0</v>
      </c>
      <c r="K887" s="187">
        <f t="shared" si="241"/>
        <v>0</v>
      </c>
      <c r="L887" s="166"/>
      <c r="M887" s="13"/>
      <c r="N887" s="187">
        <f t="shared" si="242"/>
        <v>0</v>
      </c>
      <c r="O887" s="187">
        <f t="shared" si="243"/>
        <v>0</v>
      </c>
      <c r="P887" s="187">
        <f t="shared" si="244"/>
        <v>0</v>
      </c>
      <c r="Q887" s="166"/>
      <c r="R887" s="13"/>
      <c r="S887" s="187">
        <f t="shared" si="245"/>
        <v>0</v>
      </c>
      <c r="T887" s="187">
        <f t="shared" si="246"/>
        <v>0</v>
      </c>
      <c r="U887" s="166"/>
      <c r="V887" s="187">
        <f t="shared" si="232"/>
        <v>0</v>
      </c>
      <c r="W887" s="187">
        <f t="shared" si="233"/>
        <v>0</v>
      </c>
      <c r="X887" s="13">
        <f t="shared" si="234"/>
        <v>0</v>
      </c>
      <c r="Y887" s="13" t="s">
        <v>29</v>
      </c>
      <c r="Z887" s="13">
        <v>45</v>
      </c>
      <c r="AA887" s="241">
        <f t="shared" si="235"/>
        <v>0</v>
      </c>
    </row>
    <row r="888" spans="1:27">
      <c r="A888" s="12">
        <v>885</v>
      </c>
      <c r="B888" s="166"/>
      <c r="C888" s="13"/>
      <c r="D888" s="187">
        <f t="shared" si="236"/>
        <v>0</v>
      </c>
      <c r="E888" s="187">
        <f t="shared" si="237"/>
        <v>0</v>
      </c>
      <c r="F888" s="187">
        <f t="shared" si="238"/>
        <v>0</v>
      </c>
      <c r="G888" s="166"/>
      <c r="H888" s="13"/>
      <c r="I888" s="187">
        <f t="shared" si="239"/>
        <v>0</v>
      </c>
      <c r="J888" s="187">
        <f t="shared" si="240"/>
        <v>0</v>
      </c>
      <c r="K888" s="187">
        <f t="shared" si="241"/>
        <v>0</v>
      </c>
      <c r="L888" s="166"/>
      <c r="M888" s="13"/>
      <c r="N888" s="187">
        <f t="shared" si="242"/>
        <v>0</v>
      </c>
      <c r="O888" s="187">
        <f t="shared" si="243"/>
        <v>0</v>
      </c>
      <c r="P888" s="187">
        <f t="shared" si="244"/>
        <v>0</v>
      </c>
      <c r="Q888" s="166"/>
      <c r="R888" s="13"/>
      <c r="S888" s="187">
        <f t="shared" si="245"/>
        <v>0</v>
      </c>
      <c r="T888" s="187">
        <f t="shared" si="246"/>
        <v>0</v>
      </c>
      <c r="U888" s="166"/>
      <c r="V888" s="187">
        <f t="shared" si="232"/>
        <v>0</v>
      </c>
      <c r="W888" s="187">
        <f t="shared" si="233"/>
        <v>0</v>
      </c>
      <c r="X888" s="13">
        <f t="shared" si="234"/>
        <v>0</v>
      </c>
      <c r="Y888" s="13" t="s">
        <v>29</v>
      </c>
      <c r="Z888" s="13">
        <v>45</v>
      </c>
      <c r="AA888" s="241">
        <f t="shared" si="235"/>
        <v>0</v>
      </c>
    </row>
    <row r="889" spans="1:27">
      <c r="A889" s="12">
        <v>886</v>
      </c>
      <c r="B889" s="166"/>
      <c r="C889" s="13"/>
      <c r="D889" s="187">
        <f t="shared" si="236"/>
        <v>0</v>
      </c>
      <c r="E889" s="187">
        <f t="shared" si="237"/>
        <v>0</v>
      </c>
      <c r="F889" s="187">
        <f t="shared" si="238"/>
        <v>0</v>
      </c>
      <c r="G889" s="166"/>
      <c r="H889" s="13"/>
      <c r="I889" s="187">
        <f t="shared" si="239"/>
        <v>0</v>
      </c>
      <c r="J889" s="187">
        <f t="shared" si="240"/>
        <v>0</v>
      </c>
      <c r="K889" s="187">
        <f t="shared" si="241"/>
        <v>0</v>
      </c>
      <c r="L889" s="166"/>
      <c r="M889" s="13"/>
      <c r="N889" s="187">
        <f t="shared" si="242"/>
        <v>0</v>
      </c>
      <c r="O889" s="187">
        <f t="shared" si="243"/>
        <v>0</v>
      </c>
      <c r="P889" s="187">
        <f t="shared" si="244"/>
        <v>0</v>
      </c>
      <c r="Q889" s="166"/>
      <c r="R889" s="13"/>
      <c r="S889" s="187">
        <f t="shared" si="245"/>
        <v>0</v>
      </c>
      <c r="T889" s="187">
        <f t="shared" si="246"/>
        <v>0</v>
      </c>
      <c r="U889" s="166"/>
      <c r="V889" s="187">
        <f t="shared" si="232"/>
        <v>0</v>
      </c>
      <c r="W889" s="187">
        <f t="shared" si="233"/>
        <v>0</v>
      </c>
      <c r="X889" s="13">
        <f t="shared" si="234"/>
        <v>0</v>
      </c>
      <c r="Y889" s="13" t="s">
        <v>29</v>
      </c>
      <c r="Z889" s="13">
        <v>45</v>
      </c>
      <c r="AA889" s="241">
        <f t="shared" si="235"/>
        <v>0</v>
      </c>
    </row>
    <row r="890" spans="1:27">
      <c r="A890" s="12">
        <v>887</v>
      </c>
      <c r="B890" s="166"/>
      <c r="C890" s="13"/>
      <c r="D890" s="187">
        <f t="shared" si="236"/>
        <v>0</v>
      </c>
      <c r="E890" s="187">
        <f t="shared" si="237"/>
        <v>0</v>
      </c>
      <c r="F890" s="187">
        <f t="shared" si="238"/>
        <v>0</v>
      </c>
      <c r="G890" s="166"/>
      <c r="H890" s="13"/>
      <c r="I890" s="187">
        <f t="shared" si="239"/>
        <v>0</v>
      </c>
      <c r="J890" s="187">
        <f t="shared" si="240"/>
        <v>0</v>
      </c>
      <c r="K890" s="187">
        <f t="shared" si="241"/>
        <v>0</v>
      </c>
      <c r="L890" s="166"/>
      <c r="M890" s="13"/>
      <c r="N890" s="187">
        <f t="shared" si="242"/>
        <v>0</v>
      </c>
      <c r="O890" s="187">
        <f t="shared" si="243"/>
        <v>0</v>
      </c>
      <c r="P890" s="187">
        <f t="shared" si="244"/>
        <v>0</v>
      </c>
      <c r="Q890" s="166"/>
      <c r="R890" s="13"/>
      <c r="S890" s="187">
        <f t="shared" si="245"/>
        <v>0</v>
      </c>
      <c r="T890" s="187">
        <f t="shared" si="246"/>
        <v>0</v>
      </c>
      <c r="U890" s="166"/>
      <c r="V890" s="187">
        <f t="shared" si="232"/>
        <v>0</v>
      </c>
      <c r="W890" s="187">
        <f t="shared" si="233"/>
        <v>0</v>
      </c>
      <c r="X890" s="13">
        <f t="shared" si="234"/>
        <v>0</v>
      </c>
      <c r="Y890" s="13" t="s">
        <v>29</v>
      </c>
      <c r="Z890" s="13">
        <v>45</v>
      </c>
      <c r="AA890" s="241">
        <f t="shared" si="235"/>
        <v>0</v>
      </c>
    </row>
    <row r="891" spans="1:27">
      <c r="A891" s="12">
        <v>888</v>
      </c>
      <c r="B891" s="166"/>
      <c r="C891" s="13"/>
      <c r="D891" s="187">
        <f t="shared" si="236"/>
        <v>0</v>
      </c>
      <c r="E891" s="187">
        <f t="shared" si="237"/>
        <v>0</v>
      </c>
      <c r="F891" s="187">
        <f t="shared" si="238"/>
        <v>0</v>
      </c>
      <c r="G891" s="166"/>
      <c r="H891" s="13"/>
      <c r="I891" s="187">
        <f t="shared" si="239"/>
        <v>0</v>
      </c>
      <c r="J891" s="187">
        <f t="shared" si="240"/>
        <v>0</v>
      </c>
      <c r="K891" s="187">
        <f t="shared" si="241"/>
        <v>0</v>
      </c>
      <c r="L891" s="166"/>
      <c r="M891" s="13"/>
      <c r="N891" s="187">
        <f t="shared" si="242"/>
        <v>0</v>
      </c>
      <c r="O891" s="187">
        <f t="shared" si="243"/>
        <v>0</v>
      </c>
      <c r="P891" s="187">
        <f t="shared" si="244"/>
        <v>0</v>
      </c>
      <c r="Q891" s="166"/>
      <c r="R891" s="13"/>
      <c r="S891" s="187">
        <f t="shared" si="245"/>
        <v>0</v>
      </c>
      <c r="T891" s="187">
        <f t="shared" si="246"/>
        <v>0</v>
      </c>
      <c r="U891" s="166"/>
      <c r="V891" s="187">
        <f t="shared" si="232"/>
        <v>0</v>
      </c>
      <c r="W891" s="187">
        <f t="shared" si="233"/>
        <v>0</v>
      </c>
      <c r="X891" s="13">
        <f t="shared" si="234"/>
        <v>0</v>
      </c>
      <c r="Y891" s="13" t="s">
        <v>29</v>
      </c>
      <c r="Z891" s="13">
        <v>45</v>
      </c>
      <c r="AA891" s="241">
        <f t="shared" si="235"/>
        <v>0</v>
      </c>
    </row>
    <row r="892" spans="1:27">
      <c r="A892" s="12">
        <v>889</v>
      </c>
      <c r="B892" s="166"/>
      <c r="C892" s="13"/>
      <c r="D892" s="187">
        <f t="shared" si="236"/>
        <v>0</v>
      </c>
      <c r="E892" s="187">
        <f t="shared" si="237"/>
        <v>0</v>
      </c>
      <c r="F892" s="187">
        <f t="shared" si="238"/>
        <v>0</v>
      </c>
      <c r="G892" s="166"/>
      <c r="H892" s="13"/>
      <c r="I892" s="187">
        <f t="shared" si="239"/>
        <v>0</v>
      </c>
      <c r="J892" s="187">
        <f t="shared" si="240"/>
        <v>0</v>
      </c>
      <c r="K892" s="187">
        <f t="shared" si="241"/>
        <v>0</v>
      </c>
      <c r="L892" s="166"/>
      <c r="M892" s="13"/>
      <c r="N892" s="187">
        <f t="shared" si="242"/>
        <v>0</v>
      </c>
      <c r="O892" s="187">
        <f t="shared" si="243"/>
        <v>0</v>
      </c>
      <c r="P892" s="187">
        <f t="shared" si="244"/>
        <v>0</v>
      </c>
      <c r="Q892" s="166"/>
      <c r="R892" s="13"/>
      <c r="S892" s="187">
        <f t="shared" si="245"/>
        <v>0</v>
      </c>
      <c r="T892" s="187">
        <f t="shared" si="246"/>
        <v>0</v>
      </c>
      <c r="U892" s="166"/>
      <c r="V892" s="187">
        <f t="shared" si="232"/>
        <v>0</v>
      </c>
      <c r="W892" s="187">
        <f t="shared" si="233"/>
        <v>0</v>
      </c>
      <c r="X892" s="13">
        <f t="shared" si="234"/>
        <v>0</v>
      </c>
      <c r="Y892" s="13" t="s">
        <v>29</v>
      </c>
      <c r="Z892" s="13">
        <v>45</v>
      </c>
      <c r="AA892" s="241">
        <f t="shared" si="235"/>
        <v>0</v>
      </c>
    </row>
    <row r="893" spans="1:27">
      <c r="A893" s="12">
        <v>890</v>
      </c>
      <c r="B893" s="166"/>
      <c r="C893" s="13"/>
      <c r="D893" s="187">
        <f t="shared" si="236"/>
        <v>0</v>
      </c>
      <c r="E893" s="187">
        <f t="shared" si="237"/>
        <v>0</v>
      </c>
      <c r="F893" s="187">
        <f t="shared" si="238"/>
        <v>0</v>
      </c>
      <c r="G893" s="166"/>
      <c r="H893" s="13"/>
      <c r="I893" s="187">
        <f t="shared" si="239"/>
        <v>0</v>
      </c>
      <c r="J893" s="187">
        <f t="shared" si="240"/>
        <v>0</v>
      </c>
      <c r="K893" s="187">
        <f t="shared" si="241"/>
        <v>0</v>
      </c>
      <c r="L893" s="166"/>
      <c r="M893" s="13"/>
      <c r="N893" s="187">
        <f t="shared" si="242"/>
        <v>0</v>
      </c>
      <c r="O893" s="187">
        <f t="shared" si="243"/>
        <v>0</v>
      </c>
      <c r="P893" s="187">
        <f t="shared" si="244"/>
        <v>0</v>
      </c>
      <c r="Q893" s="166"/>
      <c r="R893" s="13"/>
      <c r="S893" s="187">
        <f t="shared" si="245"/>
        <v>0</v>
      </c>
      <c r="T893" s="187">
        <f t="shared" si="246"/>
        <v>0</v>
      </c>
      <c r="U893" s="166"/>
      <c r="V893" s="187">
        <f t="shared" si="232"/>
        <v>0</v>
      </c>
      <c r="W893" s="187">
        <f t="shared" si="233"/>
        <v>0</v>
      </c>
      <c r="X893" s="13">
        <f t="shared" si="234"/>
        <v>0</v>
      </c>
      <c r="Y893" s="13" t="s">
        <v>29</v>
      </c>
      <c r="Z893" s="13">
        <v>45</v>
      </c>
      <c r="AA893" s="241">
        <f t="shared" si="235"/>
        <v>0</v>
      </c>
    </row>
    <row r="894" spans="1:27">
      <c r="A894" s="12">
        <v>891</v>
      </c>
      <c r="B894" s="166"/>
      <c r="C894" s="13"/>
      <c r="D894" s="187">
        <f t="shared" si="236"/>
        <v>0</v>
      </c>
      <c r="E894" s="187">
        <f t="shared" si="237"/>
        <v>0</v>
      </c>
      <c r="F894" s="187">
        <f t="shared" si="238"/>
        <v>0</v>
      </c>
      <c r="G894" s="166"/>
      <c r="H894" s="13"/>
      <c r="I894" s="187">
        <f t="shared" si="239"/>
        <v>0</v>
      </c>
      <c r="J894" s="187">
        <f t="shared" si="240"/>
        <v>0</v>
      </c>
      <c r="K894" s="187">
        <f t="shared" si="241"/>
        <v>0</v>
      </c>
      <c r="L894" s="166"/>
      <c r="M894" s="13"/>
      <c r="N894" s="187">
        <f t="shared" si="242"/>
        <v>0</v>
      </c>
      <c r="O894" s="187">
        <f t="shared" si="243"/>
        <v>0</v>
      </c>
      <c r="P894" s="187">
        <f t="shared" si="244"/>
        <v>0</v>
      </c>
      <c r="Q894" s="166"/>
      <c r="R894" s="13"/>
      <c r="S894" s="187">
        <f t="shared" si="245"/>
        <v>0</v>
      </c>
      <c r="T894" s="187">
        <f t="shared" si="246"/>
        <v>0</v>
      </c>
      <c r="U894" s="166"/>
      <c r="V894" s="187">
        <f t="shared" si="232"/>
        <v>0</v>
      </c>
      <c r="W894" s="187">
        <f t="shared" si="233"/>
        <v>0</v>
      </c>
      <c r="X894" s="13">
        <f t="shared" si="234"/>
        <v>0</v>
      </c>
      <c r="Y894" s="13" t="s">
        <v>29</v>
      </c>
      <c r="Z894" s="13">
        <v>45</v>
      </c>
      <c r="AA894" s="241">
        <f t="shared" si="235"/>
        <v>0</v>
      </c>
    </row>
    <row r="895" spans="1:27">
      <c r="A895" s="12">
        <v>892</v>
      </c>
      <c r="B895" s="166"/>
      <c r="C895" s="13"/>
      <c r="D895" s="187">
        <f t="shared" si="236"/>
        <v>0</v>
      </c>
      <c r="E895" s="187">
        <f t="shared" si="237"/>
        <v>0</v>
      </c>
      <c r="F895" s="187">
        <f t="shared" si="238"/>
        <v>0</v>
      </c>
      <c r="G895" s="166"/>
      <c r="H895" s="13"/>
      <c r="I895" s="187">
        <f t="shared" si="239"/>
        <v>0</v>
      </c>
      <c r="J895" s="187">
        <f t="shared" si="240"/>
        <v>0</v>
      </c>
      <c r="K895" s="187">
        <f t="shared" si="241"/>
        <v>0</v>
      </c>
      <c r="L895" s="166"/>
      <c r="M895" s="13"/>
      <c r="N895" s="187">
        <f t="shared" si="242"/>
        <v>0</v>
      </c>
      <c r="O895" s="187">
        <f t="shared" si="243"/>
        <v>0</v>
      </c>
      <c r="P895" s="187">
        <f t="shared" si="244"/>
        <v>0</v>
      </c>
      <c r="Q895" s="166"/>
      <c r="R895" s="13"/>
      <c r="S895" s="187">
        <f t="shared" si="245"/>
        <v>0</v>
      </c>
      <c r="T895" s="187">
        <f t="shared" si="246"/>
        <v>0</v>
      </c>
      <c r="U895" s="166"/>
      <c r="V895" s="187">
        <f t="shared" si="232"/>
        <v>0</v>
      </c>
      <c r="W895" s="187">
        <f t="shared" si="233"/>
        <v>0</v>
      </c>
      <c r="X895" s="13">
        <f t="shared" si="234"/>
        <v>0</v>
      </c>
      <c r="Y895" s="13" t="s">
        <v>29</v>
      </c>
      <c r="Z895" s="13">
        <v>45</v>
      </c>
      <c r="AA895" s="241">
        <f t="shared" si="235"/>
        <v>0</v>
      </c>
    </row>
    <row r="896" spans="1:27">
      <c r="A896" s="12">
        <v>893</v>
      </c>
      <c r="B896" s="166"/>
      <c r="C896" s="13"/>
      <c r="D896" s="187">
        <f t="shared" si="236"/>
        <v>0</v>
      </c>
      <c r="E896" s="187">
        <f t="shared" si="237"/>
        <v>0</v>
      </c>
      <c r="F896" s="187">
        <f t="shared" si="238"/>
        <v>0</v>
      </c>
      <c r="G896" s="166"/>
      <c r="H896" s="13"/>
      <c r="I896" s="187">
        <f t="shared" si="239"/>
        <v>0</v>
      </c>
      <c r="J896" s="187">
        <f t="shared" si="240"/>
        <v>0</v>
      </c>
      <c r="K896" s="187">
        <f t="shared" si="241"/>
        <v>0</v>
      </c>
      <c r="L896" s="166"/>
      <c r="M896" s="13"/>
      <c r="N896" s="187">
        <f t="shared" si="242"/>
        <v>0</v>
      </c>
      <c r="O896" s="187">
        <f t="shared" si="243"/>
        <v>0</v>
      </c>
      <c r="P896" s="187">
        <f t="shared" si="244"/>
        <v>0</v>
      </c>
      <c r="Q896" s="166"/>
      <c r="R896" s="13"/>
      <c r="S896" s="187">
        <f t="shared" si="245"/>
        <v>0</v>
      </c>
      <c r="T896" s="187">
        <f t="shared" si="246"/>
        <v>0</v>
      </c>
      <c r="U896" s="166"/>
      <c r="V896" s="187">
        <f t="shared" si="232"/>
        <v>0</v>
      </c>
      <c r="W896" s="187">
        <f t="shared" si="233"/>
        <v>0</v>
      </c>
      <c r="X896" s="13">
        <f t="shared" si="234"/>
        <v>0</v>
      </c>
      <c r="Y896" s="13" t="s">
        <v>29</v>
      </c>
      <c r="Z896" s="13">
        <v>45</v>
      </c>
      <c r="AA896" s="241">
        <f t="shared" si="235"/>
        <v>0</v>
      </c>
    </row>
    <row r="897" spans="1:27">
      <c r="A897" s="12">
        <v>894</v>
      </c>
      <c r="B897" s="166"/>
      <c r="C897" s="13"/>
      <c r="D897" s="187">
        <f t="shared" si="236"/>
        <v>0</v>
      </c>
      <c r="E897" s="187">
        <f t="shared" si="237"/>
        <v>0</v>
      </c>
      <c r="F897" s="187">
        <f t="shared" si="238"/>
        <v>0</v>
      </c>
      <c r="G897" s="166"/>
      <c r="H897" s="13"/>
      <c r="I897" s="187">
        <f t="shared" si="239"/>
        <v>0</v>
      </c>
      <c r="J897" s="187">
        <f t="shared" si="240"/>
        <v>0</v>
      </c>
      <c r="K897" s="187">
        <f t="shared" si="241"/>
        <v>0</v>
      </c>
      <c r="L897" s="166"/>
      <c r="M897" s="13"/>
      <c r="N897" s="187">
        <f t="shared" si="242"/>
        <v>0</v>
      </c>
      <c r="O897" s="187">
        <f t="shared" si="243"/>
        <v>0</v>
      </c>
      <c r="P897" s="187">
        <f t="shared" si="244"/>
        <v>0</v>
      </c>
      <c r="Q897" s="166"/>
      <c r="R897" s="13"/>
      <c r="S897" s="187">
        <f t="shared" si="245"/>
        <v>0</v>
      </c>
      <c r="T897" s="187">
        <f t="shared" si="246"/>
        <v>0</v>
      </c>
      <c r="U897" s="166"/>
      <c r="V897" s="187">
        <f t="shared" si="232"/>
        <v>0</v>
      </c>
      <c r="W897" s="187">
        <f t="shared" si="233"/>
        <v>0</v>
      </c>
      <c r="X897" s="13">
        <f t="shared" si="234"/>
        <v>0</v>
      </c>
      <c r="Y897" s="13" t="s">
        <v>29</v>
      </c>
      <c r="Z897" s="13">
        <v>45</v>
      </c>
      <c r="AA897" s="241">
        <f t="shared" si="235"/>
        <v>0</v>
      </c>
    </row>
    <row r="898" spans="1:27">
      <c r="A898" s="12">
        <v>895</v>
      </c>
      <c r="B898" s="166"/>
      <c r="C898" s="13"/>
      <c r="D898" s="187">
        <f t="shared" si="236"/>
        <v>0</v>
      </c>
      <c r="E898" s="187">
        <f t="shared" si="237"/>
        <v>0</v>
      </c>
      <c r="F898" s="187">
        <f t="shared" si="238"/>
        <v>0</v>
      </c>
      <c r="G898" s="166"/>
      <c r="H898" s="13"/>
      <c r="I898" s="187">
        <f t="shared" si="239"/>
        <v>0</v>
      </c>
      <c r="J898" s="187">
        <f t="shared" si="240"/>
        <v>0</v>
      </c>
      <c r="K898" s="187">
        <f t="shared" si="241"/>
        <v>0</v>
      </c>
      <c r="L898" s="166"/>
      <c r="M898" s="13"/>
      <c r="N898" s="187">
        <f t="shared" si="242"/>
        <v>0</v>
      </c>
      <c r="O898" s="187">
        <f t="shared" si="243"/>
        <v>0</v>
      </c>
      <c r="P898" s="187">
        <f t="shared" si="244"/>
        <v>0</v>
      </c>
      <c r="Q898" s="166"/>
      <c r="R898" s="13"/>
      <c r="S898" s="187">
        <f t="shared" si="245"/>
        <v>0</v>
      </c>
      <c r="T898" s="187">
        <f t="shared" si="246"/>
        <v>0</v>
      </c>
      <c r="U898" s="166"/>
      <c r="V898" s="187">
        <f t="shared" si="232"/>
        <v>0</v>
      </c>
      <c r="W898" s="187">
        <f t="shared" si="233"/>
        <v>0</v>
      </c>
      <c r="X898" s="13">
        <f t="shared" si="234"/>
        <v>0</v>
      </c>
      <c r="Y898" s="13" t="s">
        <v>29</v>
      </c>
      <c r="Z898" s="13">
        <v>45</v>
      </c>
      <c r="AA898" s="241">
        <f t="shared" si="235"/>
        <v>0</v>
      </c>
    </row>
    <row r="899" spans="1:27">
      <c r="A899" s="12">
        <v>896</v>
      </c>
      <c r="B899" s="166"/>
      <c r="C899" s="13"/>
      <c r="D899" s="187">
        <f t="shared" si="236"/>
        <v>0</v>
      </c>
      <c r="E899" s="187">
        <f t="shared" si="237"/>
        <v>0</v>
      </c>
      <c r="F899" s="187">
        <f t="shared" si="238"/>
        <v>0</v>
      </c>
      <c r="G899" s="166"/>
      <c r="H899" s="13"/>
      <c r="I899" s="187">
        <f t="shared" si="239"/>
        <v>0</v>
      </c>
      <c r="J899" s="187">
        <f t="shared" si="240"/>
        <v>0</v>
      </c>
      <c r="K899" s="187">
        <f t="shared" si="241"/>
        <v>0</v>
      </c>
      <c r="L899" s="166"/>
      <c r="M899" s="13"/>
      <c r="N899" s="187">
        <f t="shared" si="242"/>
        <v>0</v>
      </c>
      <c r="O899" s="187">
        <f t="shared" si="243"/>
        <v>0</v>
      </c>
      <c r="P899" s="187">
        <f t="shared" si="244"/>
        <v>0</v>
      </c>
      <c r="Q899" s="166"/>
      <c r="R899" s="13"/>
      <c r="S899" s="187">
        <f t="shared" si="245"/>
        <v>0</v>
      </c>
      <c r="T899" s="187">
        <f t="shared" si="246"/>
        <v>0</v>
      </c>
      <c r="U899" s="166"/>
      <c r="V899" s="187">
        <f t="shared" si="232"/>
        <v>0</v>
      </c>
      <c r="W899" s="187">
        <f t="shared" si="233"/>
        <v>0</v>
      </c>
      <c r="X899" s="13">
        <f t="shared" si="234"/>
        <v>0</v>
      </c>
      <c r="Y899" s="13" t="s">
        <v>29</v>
      </c>
      <c r="Z899" s="13">
        <v>45</v>
      </c>
      <c r="AA899" s="241">
        <f t="shared" si="235"/>
        <v>0</v>
      </c>
    </row>
    <row r="900" spans="1:27">
      <c r="A900" s="12">
        <v>897</v>
      </c>
      <c r="B900" s="166"/>
      <c r="C900" s="13"/>
      <c r="D900" s="187">
        <f t="shared" si="236"/>
        <v>0</v>
      </c>
      <c r="E900" s="187">
        <f t="shared" si="237"/>
        <v>0</v>
      </c>
      <c r="F900" s="187">
        <f t="shared" si="238"/>
        <v>0</v>
      </c>
      <c r="G900" s="166"/>
      <c r="H900" s="13"/>
      <c r="I900" s="187">
        <f t="shared" si="239"/>
        <v>0</v>
      </c>
      <c r="J900" s="187">
        <f t="shared" si="240"/>
        <v>0</v>
      </c>
      <c r="K900" s="187">
        <f t="shared" si="241"/>
        <v>0</v>
      </c>
      <c r="L900" s="166"/>
      <c r="M900" s="13"/>
      <c r="N900" s="187">
        <f t="shared" si="242"/>
        <v>0</v>
      </c>
      <c r="O900" s="187">
        <f t="shared" si="243"/>
        <v>0</v>
      </c>
      <c r="P900" s="187">
        <f t="shared" si="244"/>
        <v>0</v>
      </c>
      <c r="Q900" s="166"/>
      <c r="R900" s="13"/>
      <c r="S900" s="187">
        <f t="shared" si="245"/>
        <v>0</v>
      </c>
      <c r="T900" s="187">
        <f t="shared" si="246"/>
        <v>0</v>
      </c>
      <c r="U900" s="166"/>
      <c r="V900" s="187">
        <f t="shared" ref="V900:V963" si="247">IF(U900="Oui",-35,)</f>
        <v>0</v>
      </c>
      <c r="W900" s="187">
        <f t="shared" si="233"/>
        <v>0</v>
      </c>
      <c r="X900" s="13">
        <f t="shared" si="234"/>
        <v>0</v>
      </c>
      <c r="Y900" s="13" t="s">
        <v>29</v>
      </c>
      <c r="Z900" s="13">
        <v>45</v>
      </c>
      <c r="AA900" s="241">
        <f t="shared" si="235"/>
        <v>0</v>
      </c>
    </row>
    <row r="901" spans="1:27">
      <c r="A901" s="12">
        <v>898</v>
      </c>
      <c r="B901" s="166"/>
      <c r="C901" s="13"/>
      <c r="D901" s="187">
        <f t="shared" si="236"/>
        <v>0</v>
      </c>
      <c r="E901" s="187">
        <f t="shared" si="237"/>
        <v>0</v>
      </c>
      <c r="F901" s="187">
        <f t="shared" si="238"/>
        <v>0</v>
      </c>
      <c r="G901" s="166"/>
      <c r="H901" s="13"/>
      <c r="I901" s="187">
        <f t="shared" si="239"/>
        <v>0</v>
      </c>
      <c r="J901" s="187">
        <f t="shared" si="240"/>
        <v>0</v>
      </c>
      <c r="K901" s="187">
        <f t="shared" si="241"/>
        <v>0</v>
      </c>
      <c r="L901" s="166"/>
      <c r="M901" s="13"/>
      <c r="N901" s="187">
        <f t="shared" si="242"/>
        <v>0</v>
      </c>
      <c r="O901" s="187">
        <f t="shared" si="243"/>
        <v>0</v>
      </c>
      <c r="P901" s="187">
        <f t="shared" si="244"/>
        <v>0</v>
      </c>
      <c r="Q901" s="166"/>
      <c r="R901" s="13"/>
      <c r="S901" s="187">
        <f t="shared" si="245"/>
        <v>0</v>
      </c>
      <c r="T901" s="187">
        <f t="shared" si="246"/>
        <v>0</v>
      </c>
      <c r="U901" s="166"/>
      <c r="V901" s="187">
        <f t="shared" si="247"/>
        <v>0</v>
      </c>
      <c r="W901" s="187">
        <f t="shared" si="233"/>
        <v>0</v>
      </c>
      <c r="X901" s="13">
        <f t="shared" si="234"/>
        <v>0</v>
      </c>
      <c r="Y901" s="13" t="s">
        <v>29</v>
      </c>
      <c r="Z901" s="13">
        <v>45</v>
      </c>
      <c r="AA901" s="241">
        <f t="shared" si="235"/>
        <v>0</v>
      </c>
    </row>
    <row r="902" spans="1:27">
      <c r="A902" s="12">
        <v>899</v>
      </c>
      <c r="B902" s="166"/>
      <c r="C902" s="13"/>
      <c r="D902" s="187">
        <f t="shared" si="236"/>
        <v>0</v>
      </c>
      <c r="E902" s="187">
        <f t="shared" si="237"/>
        <v>0</v>
      </c>
      <c r="F902" s="187">
        <f t="shared" si="238"/>
        <v>0</v>
      </c>
      <c r="G902" s="166"/>
      <c r="H902" s="13"/>
      <c r="I902" s="187">
        <f t="shared" si="239"/>
        <v>0</v>
      </c>
      <c r="J902" s="187">
        <f t="shared" si="240"/>
        <v>0</v>
      </c>
      <c r="K902" s="187">
        <f t="shared" si="241"/>
        <v>0</v>
      </c>
      <c r="L902" s="166"/>
      <c r="M902" s="13"/>
      <c r="N902" s="187">
        <f t="shared" si="242"/>
        <v>0</v>
      </c>
      <c r="O902" s="187">
        <f t="shared" si="243"/>
        <v>0</v>
      </c>
      <c r="P902" s="187">
        <f t="shared" si="244"/>
        <v>0</v>
      </c>
      <c r="Q902" s="166"/>
      <c r="R902" s="13"/>
      <c r="S902" s="187">
        <f t="shared" si="245"/>
        <v>0</v>
      </c>
      <c r="T902" s="187">
        <f t="shared" si="246"/>
        <v>0</v>
      </c>
      <c r="U902" s="166"/>
      <c r="V902" s="187">
        <f t="shared" si="247"/>
        <v>0</v>
      </c>
      <c r="W902" s="187">
        <f t="shared" si="233"/>
        <v>0</v>
      </c>
      <c r="X902" s="13">
        <f t="shared" si="234"/>
        <v>0</v>
      </c>
      <c r="Y902" s="13" t="s">
        <v>29</v>
      </c>
      <c r="Z902" s="13">
        <v>45</v>
      </c>
      <c r="AA902" s="241">
        <f t="shared" si="235"/>
        <v>0</v>
      </c>
    </row>
    <row r="903" spans="1:27">
      <c r="A903" s="12">
        <v>900</v>
      </c>
      <c r="B903" s="166"/>
      <c r="C903" s="13"/>
      <c r="D903" s="187">
        <f t="shared" si="236"/>
        <v>0</v>
      </c>
      <c r="E903" s="187">
        <f t="shared" si="237"/>
        <v>0</v>
      </c>
      <c r="F903" s="187">
        <f t="shared" si="238"/>
        <v>0</v>
      </c>
      <c r="G903" s="166"/>
      <c r="H903" s="13"/>
      <c r="I903" s="187">
        <f t="shared" si="239"/>
        <v>0</v>
      </c>
      <c r="J903" s="187">
        <f t="shared" si="240"/>
        <v>0</v>
      </c>
      <c r="K903" s="187">
        <f t="shared" si="241"/>
        <v>0</v>
      </c>
      <c r="L903" s="166"/>
      <c r="M903" s="13"/>
      <c r="N903" s="187">
        <f t="shared" si="242"/>
        <v>0</v>
      </c>
      <c r="O903" s="187">
        <f t="shared" si="243"/>
        <v>0</v>
      </c>
      <c r="P903" s="187">
        <f t="shared" si="244"/>
        <v>0</v>
      </c>
      <c r="Q903" s="166"/>
      <c r="R903" s="13"/>
      <c r="S903" s="187">
        <f t="shared" si="245"/>
        <v>0</v>
      </c>
      <c r="T903" s="187">
        <f t="shared" si="246"/>
        <v>0</v>
      </c>
      <c r="U903" s="166"/>
      <c r="V903" s="187">
        <f t="shared" si="247"/>
        <v>0</v>
      </c>
      <c r="W903" s="187">
        <f t="shared" si="233"/>
        <v>0</v>
      </c>
      <c r="X903" s="13">
        <f t="shared" si="234"/>
        <v>0</v>
      </c>
      <c r="Y903" s="13" t="s">
        <v>29</v>
      </c>
      <c r="Z903" s="13">
        <v>45</v>
      </c>
      <c r="AA903" s="241">
        <f t="shared" si="235"/>
        <v>0</v>
      </c>
    </row>
    <row r="904" spans="1:27">
      <c r="A904" s="12">
        <v>901</v>
      </c>
      <c r="B904" s="166"/>
      <c r="C904" s="13"/>
      <c r="D904" s="187">
        <f t="shared" si="236"/>
        <v>0</v>
      </c>
      <c r="E904" s="187">
        <f t="shared" si="237"/>
        <v>0</v>
      </c>
      <c r="F904" s="187">
        <f t="shared" si="238"/>
        <v>0</v>
      </c>
      <c r="G904" s="166"/>
      <c r="H904" s="13"/>
      <c r="I904" s="187">
        <f t="shared" si="239"/>
        <v>0</v>
      </c>
      <c r="J904" s="187">
        <f t="shared" si="240"/>
        <v>0</v>
      </c>
      <c r="K904" s="187">
        <f t="shared" si="241"/>
        <v>0</v>
      </c>
      <c r="L904" s="166"/>
      <c r="M904" s="13"/>
      <c r="N904" s="187">
        <f t="shared" si="242"/>
        <v>0</v>
      </c>
      <c r="O904" s="187">
        <f t="shared" si="243"/>
        <v>0</v>
      </c>
      <c r="P904" s="187">
        <f t="shared" si="244"/>
        <v>0</v>
      </c>
      <c r="Q904" s="166"/>
      <c r="R904" s="13"/>
      <c r="S904" s="187">
        <f t="shared" si="245"/>
        <v>0</v>
      </c>
      <c r="T904" s="187">
        <f t="shared" si="246"/>
        <v>0</v>
      </c>
      <c r="U904" s="166"/>
      <c r="V904" s="187">
        <f t="shared" si="247"/>
        <v>0</v>
      </c>
      <c r="W904" s="187">
        <f t="shared" si="233"/>
        <v>0</v>
      </c>
      <c r="X904" s="13">
        <f t="shared" si="234"/>
        <v>0</v>
      </c>
      <c r="Y904" s="13" t="s">
        <v>29</v>
      </c>
      <c r="Z904" s="13">
        <v>45</v>
      </c>
      <c r="AA904" s="241">
        <f t="shared" si="235"/>
        <v>0</v>
      </c>
    </row>
    <row r="905" spans="1:27">
      <c r="A905" s="12">
        <v>902</v>
      </c>
      <c r="B905" s="166"/>
      <c r="C905" s="13"/>
      <c r="D905" s="187">
        <f t="shared" si="236"/>
        <v>0</v>
      </c>
      <c r="E905" s="187">
        <f t="shared" si="237"/>
        <v>0</v>
      </c>
      <c r="F905" s="187">
        <f t="shared" si="238"/>
        <v>0</v>
      </c>
      <c r="G905" s="166"/>
      <c r="H905" s="13"/>
      <c r="I905" s="187">
        <f t="shared" si="239"/>
        <v>0</v>
      </c>
      <c r="J905" s="187">
        <f t="shared" si="240"/>
        <v>0</v>
      </c>
      <c r="K905" s="187">
        <f t="shared" si="241"/>
        <v>0</v>
      </c>
      <c r="L905" s="166"/>
      <c r="M905" s="13"/>
      <c r="N905" s="187">
        <f t="shared" si="242"/>
        <v>0</v>
      </c>
      <c r="O905" s="187">
        <f t="shared" si="243"/>
        <v>0</v>
      </c>
      <c r="P905" s="187">
        <f t="shared" si="244"/>
        <v>0</v>
      </c>
      <c r="Q905" s="166"/>
      <c r="R905" s="13"/>
      <c r="S905" s="187">
        <f t="shared" si="245"/>
        <v>0</v>
      </c>
      <c r="T905" s="187">
        <f t="shared" si="246"/>
        <v>0</v>
      </c>
      <c r="U905" s="166"/>
      <c r="V905" s="187">
        <f t="shared" si="247"/>
        <v>0</v>
      </c>
      <c r="W905" s="187">
        <f t="shared" si="233"/>
        <v>0</v>
      </c>
      <c r="X905" s="13">
        <f t="shared" si="234"/>
        <v>0</v>
      </c>
      <c r="Y905" s="13" t="s">
        <v>29</v>
      </c>
      <c r="Z905" s="13">
        <v>45</v>
      </c>
      <c r="AA905" s="241">
        <f t="shared" si="235"/>
        <v>0</v>
      </c>
    </row>
    <row r="906" spans="1:27">
      <c r="A906" s="12">
        <v>903</v>
      </c>
      <c r="B906" s="166"/>
      <c r="C906" s="13"/>
      <c r="D906" s="187">
        <f t="shared" si="236"/>
        <v>0</v>
      </c>
      <c r="E906" s="187">
        <f t="shared" si="237"/>
        <v>0</v>
      </c>
      <c r="F906" s="187">
        <f t="shared" si="238"/>
        <v>0</v>
      </c>
      <c r="G906" s="166"/>
      <c r="H906" s="13"/>
      <c r="I906" s="187">
        <f t="shared" si="239"/>
        <v>0</v>
      </c>
      <c r="J906" s="187">
        <f t="shared" si="240"/>
        <v>0</v>
      </c>
      <c r="K906" s="187">
        <f t="shared" si="241"/>
        <v>0</v>
      </c>
      <c r="L906" s="166"/>
      <c r="M906" s="13"/>
      <c r="N906" s="187">
        <f t="shared" si="242"/>
        <v>0</v>
      </c>
      <c r="O906" s="187">
        <f t="shared" si="243"/>
        <v>0</v>
      </c>
      <c r="P906" s="187">
        <f t="shared" si="244"/>
        <v>0</v>
      </c>
      <c r="Q906" s="166"/>
      <c r="R906" s="13"/>
      <c r="S906" s="187">
        <f t="shared" si="245"/>
        <v>0</v>
      </c>
      <c r="T906" s="187">
        <f t="shared" si="246"/>
        <v>0</v>
      </c>
      <c r="U906" s="166"/>
      <c r="V906" s="187">
        <f t="shared" si="247"/>
        <v>0</v>
      </c>
      <c r="W906" s="187">
        <f t="shared" si="233"/>
        <v>0</v>
      </c>
      <c r="X906" s="13">
        <f t="shared" si="234"/>
        <v>0</v>
      </c>
      <c r="Y906" s="13" t="s">
        <v>29</v>
      </c>
      <c r="Z906" s="13">
        <v>45</v>
      </c>
      <c r="AA906" s="241">
        <f t="shared" si="235"/>
        <v>0</v>
      </c>
    </row>
    <row r="907" spans="1:27">
      <c r="A907" s="12">
        <v>904</v>
      </c>
      <c r="B907" s="166"/>
      <c r="C907" s="13"/>
      <c r="D907" s="187">
        <f t="shared" si="236"/>
        <v>0</v>
      </c>
      <c r="E907" s="187">
        <f t="shared" si="237"/>
        <v>0</v>
      </c>
      <c r="F907" s="187">
        <f t="shared" si="238"/>
        <v>0</v>
      </c>
      <c r="G907" s="166"/>
      <c r="H907" s="13"/>
      <c r="I907" s="187">
        <f t="shared" si="239"/>
        <v>0</v>
      </c>
      <c r="J907" s="187">
        <f t="shared" si="240"/>
        <v>0</v>
      </c>
      <c r="K907" s="187">
        <f t="shared" si="241"/>
        <v>0</v>
      </c>
      <c r="L907" s="166"/>
      <c r="M907" s="13"/>
      <c r="N907" s="187">
        <f t="shared" si="242"/>
        <v>0</v>
      </c>
      <c r="O907" s="187">
        <f t="shared" si="243"/>
        <v>0</v>
      </c>
      <c r="P907" s="187">
        <f t="shared" si="244"/>
        <v>0</v>
      </c>
      <c r="Q907" s="166"/>
      <c r="R907" s="13"/>
      <c r="S907" s="187">
        <f t="shared" si="245"/>
        <v>0</v>
      </c>
      <c r="T907" s="187">
        <f t="shared" si="246"/>
        <v>0</v>
      </c>
      <c r="U907" s="166"/>
      <c r="V907" s="187">
        <f t="shared" si="247"/>
        <v>0</v>
      </c>
      <c r="W907" s="187">
        <f t="shared" si="233"/>
        <v>0</v>
      </c>
      <c r="X907" s="13">
        <f t="shared" si="234"/>
        <v>0</v>
      </c>
      <c r="Y907" s="13" t="s">
        <v>29</v>
      </c>
      <c r="Z907" s="13">
        <v>45</v>
      </c>
      <c r="AA907" s="241">
        <f t="shared" si="235"/>
        <v>0</v>
      </c>
    </row>
    <row r="908" spans="1:27">
      <c r="A908" s="12">
        <v>905</v>
      </c>
      <c r="B908" s="166"/>
      <c r="C908" s="13"/>
      <c r="D908" s="187">
        <f t="shared" si="236"/>
        <v>0</v>
      </c>
      <c r="E908" s="187">
        <f t="shared" si="237"/>
        <v>0</v>
      </c>
      <c r="F908" s="187">
        <f t="shared" si="238"/>
        <v>0</v>
      </c>
      <c r="G908" s="166"/>
      <c r="H908" s="13"/>
      <c r="I908" s="187">
        <f t="shared" si="239"/>
        <v>0</v>
      </c>
      <c r="J908" s="187">
        <f t="shared" si="240"/>
        <v>0</v>
      </c>
      <c r="K908" s="187">
        <f t="shared" si="241"/>
        <v>0</v>
      </c>
      <c r="L908" s="166"/>
      <c r="M908" s="13"/>
      <c r="N908" s="187">
        <f t="shared" si="242"/>
        <v>0</v>
      </c>
      <c r="O908" s="187">
        <f t="shared" si="243"/>
        <v>0</v>
      </c>
      <c r="P908" s="187">
        <f t="shared" si="244"/>
        <v>0</v>
      </c>
      <c r="Q908" s="166"/>
      <c r="R908" s="13"/>
      <c r="S908" s="187">
        <f t="shared" si="245"/>
        <v>0</v>
      </c>
      <c r="T908" s="187">
        <f t="shared" si="246"/>
        <v>0</v>
      </c>
      <c r="U908" s="166"/>
      <c r="V908" s="187">
        <f t="shared" si="247"/>
        <v>0</v>
      </c>
      <c r="W908" s="187">
        <f t="shared" si="233"/>
        <v>0</v>
      </c>
      <c r="X908" s="13">
        <f t="shared" si="234"/>
        <v>0</v>
      </c>
      <c r="Y908" s="13" t="s">
        <v>29</v>
      </c>
      <c r="Z908" s="13">
        <v>45</v>
      </c>
      <c r="AA908" s="241">
        <f t="shared" si="235"/>
        <v>0</v>
      </c>
    </row>
    <row r="909" spans="1:27">
      <c r="A909" s="12">
        <v>906</v>
      </c>
      <c r="B909" s="166"/>
      <c r="C909" s="13"/>
      <c r="D909" s="187">
        <f t="shared" si="236"/>
        <v>0</v>
      </c>
      <c r="E909" s="187">
        <f t="shared" si="237"/>
        <v>0</v>
      </c>
      <c r="F909" s="187">
        <f t="shared" si="238"/>
        <v>0</v>
      </c>
      <c r="G909" s="166"/>
      <c r="H909" s="13"/>
      <c r="I909" s="187">
        <f t="shared" si="239"/>
        <v>0</v>
      </c>
      <c r="J909" s="187">
        <f t="shared" si="240"/>
        <v>0</v>
      </c>
      <c r="K909" s="187">
        <f t="shared" si="241"/>
        <v>0</v>
      </c>
      <c r="L909" s="166"/>
      <c r="M909" s="13"/>
      <c r="N909" s="187">
        <f t="shared" si="242"/>
        <v>0</v>
      </c>
      <c r="O909" s="187">
        <f t="shared" si="243"/>
        <v>0</v>
      </c>
      <c r="P909" s="187">
        <f t="shared" si="244"/>
        <v>0</v>
      </c>
      <c r="Q909" s="166"/>
      <c r="R909" s="13"/>
      <c r="S909" s="187">
        <f t="shared" si="245"/>
        <v>0</v>
      </c>
      <c r="T909" s="187">
        <f t="shared" si="246"/>
        <v>0</v>
      </c>
      <c r="U909" s="166"/>
      <c r="V909" s="187">
        <f t="shared" si="247"/>
        <v>0</v>
      </c>
      <c r="W909" s="187">
        <f t="shared" si="233"/>
        <v>0</v>
      </c>
      <c r="X909" s="13">
        <f t="shared" si="234"/>
        <v>0</v>
      </c>
      <c r="Y909" s="13" t="s">
        <v>29</v>
      </c>
      <c r="Z909" s="13">
        <v>45</v>
      </c>
      <c r="AA909" s="241">
        <f t="shared" si="235"/>
        <v>0</v>
      </c>
    </row>
    <row r="910" spans="1:27">
      <c r="A910" s="12">
        <v>907</v>
      </c>
      <c r="B910" s="166"/>
      <c r="C910" s="13"/>
      <c r="D910" s="187">
        <f t="shared" si="236"/>
        <v>0</v>
      </c>
      <c r="E910" s="187">
        <f t="shared" si="237"/>
        <v>0</v>
      </c>
      <c r="F910" s="187">
        <f t="shared" si="238"/>
        <v>0</v>
      </c>
      <c r="G910" s="166"/>
      <c r="H910" s="13"/>
      <c r="I910" s="187">
        <f t="shared" si="239"/>
        <v>0</v>
      </c>
      <c r="J910" s="187">
        <f t="shared" si="240"/>
        <v>0</v>
      </c>
      <c r="K910" s="187">
        <f t="shared" si="241"/>
        <v>0</v>
      </c>
      <c r="L910" s="166"/>
      <c r="M910" s="13"/>
      <c r="N910" s="187">
        <f t="shared" si="242"/>
        <v>0</v>
      </c>
      <c r="O910" s="187">
        <f t="shared" si="243"/>
        <v>0</v>
      </c>
      <c r="P910" s="187">
        <f t="shared" si="244"/>
        <v>0</v>
      </c>
      <c r="Q910" s="166"/>
      <c r="R910" s="13"/>
      <c r="S910" s="187">
        <f t="shared" si="245"/>
        <v>0</v>
      </c>
      <c r="T910" s="187">
        <f t="shared" si="246"/>
        <v>0</v>
      </c>
      <c r="U910" s="166"/>
      <c r="V910" s="187">
        <f t="shared" si="247"/>
        <v>0</v>
      </c>
      <c r="W910" s="187">
        <f t="shared" si="233"/>
        <v>0</v>
      </c>
      <c r="X910" s="13">
        <f t="shared" si="234"/>
        <v>0</v>
      </c>
      <c r="Y910" s="13" t="s">
        <v>29</v>
      </c>
      <c r="Z910" s="13">
        <v>45</v>
      </c>
      <c r="AA910" s="241">
        <f t="shared" si="235"/>
        <v>0</v>
      </c>
    </row>
    <row r="911" spans="1:27">
      <c r="A911" s="12">
        <v>908</v>
      </c>
      <c r="B911" s="166"/>
      <c r="C911" s="13"/>
      <c r="D911" s="187">
        <f t="shared" si="236"/>
        <v>0</v>
      </c>
      <c r="E911" s="187">
        <f t="shared" si="237"/>
        <v>0</v>
      </c>
      <c r="F911" s="187">
        <f t="shared" si="238"/>
        <v>0</v>
      </c>
      <c r="G911" s="166"/>
      <c r="H911" s="13"/>
      <c r="I911" s="187">
        <f t="shared" si="239"/>
        <v>0</v>
      </c>
      <c r="J911" s="187">
        <f t="shared" si="240"/>
        <v>0</v>
      </c>
      <c r="K911" s="187">
        <f t="shared" si="241"/>
        <v>0</v>
      </c>
      <c r="L911" s="166"/>
      <c r="M911" s="13"/>
      <c r="N911" s="187">
        <f t="shared" si="242"/>
        <v>0</v>
      </c>
      <c r="O911" s="187">
        <f t="shared" si="243"/>
        <v>0</v>
      </c>
      <c r="P911" s="187">
        <f t="shared" si="244"/>
        <v>0</v>
      </c>
      <c r="Q911" s="166"/>
      <c r="R911" s="13"/>
      <c r="S911" s="187">
        <f t="shared" si="245"/>
        <v>0</v>
      </c>
      <c r="T911" s="187">
        <f t="shared" si="246"/>
        <v>0</v>
      </c>
      <c r="U911" s="166"/>
      <c r="V911" s="187">
        <f t="shared" si="247"/>
        <v>0</v>
      </c>
      <c r="W911" s="187">
        <f t="shared" ref="W911:W974" si="248">IF(U911="Non",10,)</f>
        <v>0</v>
      </c>
      <c r="X911" s="13">
        <f t="shared" ref="X911:X974" si="249">SUM(B911:W911)</f>
        <v>0</v>
      </c>
      <c r="Y911" s="13" t="s">
        <v>29</v>
      </c>
      <c r="Z911" s="13">
        <v>45</v>
      </c>
      <c r="AA911" s="241">
        <f t="shared" ref="AA911:AA974" si="250">X911/Z911</f>
        <v>0</v>
      </c>
    </row>
    <row r="912" spans="1:27">
      <c r="A912" s="12">
        <v>909</v>
      </c>
      <c r="B912" s="166"/>
      <c r="C912" s="13"/>
      <c r="D912" s="187">
        <f t="shared" si="236"/>
        <v>0</v>
      </c>
      <c r="E912" s="187">
        <f t="shared" si="237"/>
        <v>0</v>
      </c>
      <c r="F912" s="187">
        <f t="shared" si="238"/>
        <v>0</v>
      </c>
      <c r="G912" s="166"/>
      <c r="H912" s="13"/>
      <c r="I912" s="187">
        <f t="shared" si="239"/>
        <v>0</v>
      </c>
      <c r="J912" s="187">
        <f t="shared" si="240"/>
        <v>0</v>
      </c>
      <c r="K912" s="187">
        <f t="shared" si="241"/>
        <v>0</v>
      </c>
      <c r="L912" s="166"/>
      <c r="M912" s="13"/>
      <c r="N912" s="187">
        <f t="shared" si="242"/>
        <v>0</v>
      </c>
      <c r="O912" s="187">
        <f t="shared" si="243"/>
        <v>0</v>
      </c>
      <c r="P912" s="187">
        <f t="shared" si="244"/>
        <v>0</v>
      </c>
      <c r="Q912" s="166"/>
      <c r="R912" s="13"/>
      <c r="S912" s="187">
        <f t="shared" si="245"/>
        <v>0</v>
      </c>
      <c r="T912" s="187">
        <f t="shared" si="246"/>
        <v>0</v>
      </c>
      <c r="U912" s="166"/>
      <c r="V912" s="187">
        <f t="shared" si="247"/>
        <v>0</v>
      </c>
      <c r="W912" s="187">
        <f t="shared" si="248"/>
        <v>0</v>
      </c>
      <c r="X912" s="13">
        <f t="shared" si="249"/>
        <v>0</v>
      </c>
      <c r="Y912" s="13" t="s">
        <v>29</v>
      </c>
      <c r="Z912" s="13">
        <v>45</v>
      </c>
      <c r="AA912" s="241">
        <f t="shared" si="250"/>
        <v>0</v>
      </c>
    </row>
    <row r="913" spans="1:27">
      <c r="A913" s="12">
        <v>910</v>
      </c>
      <c r="B913" s="166"/>
      <c r="C913" s="13"/>
      <c r="D913" s="187">
        <f t="shared" si="236"/>
        <v>0</v>
      </c>
      <c r="E913" s="187">
        <f t="shared" si="237"/>
        <v>0</v>
      </c>
      <c r="F913" s="187">
        <f t="shared" si="238"/>
        <v>0</v>
      </c>
      <c r="G913" s="166"/>
      <c r="H913" s="13"/>
      <c r="I913" s="187">
        <f t="shared" si="239"/>
        <v>0</v>
      </c>
      <c r="J913" s="187">
        <f t="shared" si="240"/>
        <v>0</v>
      </c>
      <c r="K913" s="187">
        <f t="shared" si="241"/>
        <v>0</v>
      </c>
      <c r="L913" s="166"/>
      <c r="M913" s="13"/>
      <c r="N913" s="187">
        <f t="shared" si="242"/>
        <v>0</v>
      </c>
      <c r="O913" s="187">
        <f t="shared" si="243"/>
        <v>0</v>
      </c>
      <c r="P913" s="187">
        <f t="shared" si="244"/>
        <v>0</v>
      </c>
      <c r="Q913" s="166"/>
      <c r="R913" s="13"/>
      <c r="S913" s="187">
        <f t="shared" si="245"/>
        <v>0</v>
      </c>
      <c r="T913" s="187">
        <f t="shared" si="246"/>
        <v>0</v>
      </c>
      <c r="U913" s="166"/>
      <c r="V913" s="187">
        <f t="shared" si="247"/>
        <v>0</v>
      </c>
      <c r="W913" s="187">
        <f t="shared" si="248"/>
        <v>0</v>
      </c>
      <c r="X913" s="13">
        <f t="shared" si="249"/>
        <v>0</v>
      </c>
      <c r="Y913" s="13" t="s">
        <v>29</v>
      </c>
      <c r="Z913" s="13">
        <v>45</v>
      </c>
      <c r="AA913" s="241">
        <f t="shared" si="250"/>
        <v>0</v>
      </c>
    </row>
    <row r="914" spans="1:27">
      <c r="A914" s="12">
        <v>911</v>
      </c>
      <c r="B914" s="166"/>
      <c r="C914" s="13"/>
      <c r="D914" s="187">
        <f t="shared" si="236"/>
        <v>0</v>
      </c>
      <c r="E914" s="187">
        <f t="shared" si="237"/>
        <v>0</v>
      </c>
      <c r="F914" s="187">
        <f t="shared" si="238"/>
        <v>0</v>
      </c>
      <c r="G914" s="166"/>
      <c r="H914" s="13"/>
      <c r="I914" s="187">
        <f t="shared" si="239"/>
        <v>0</v>
      </c>
      <c r="J914" s="187">
        <f t="shared" si="240"/>
        <v>0</v>
      </c>
      <c r="K914" s="187">
        <f t="shared" si="241"/>
        <v>0</v>
      </c>
      <c r="L914" s="166"/>
      <c r="M914" s="13"/>
      <c r="N914" s="187">
        <f t="shared" si="242"/>
        <v>0</v>
      </c>
      <c r="O914" s="187">
        <f t="shared" si="243"/>
        <v>0</v>
      </c>
      <c r="P914" s="187">
        <f t="shared" si="244"/>
        <v>0</v>
      </c>
      <c r="Q914" s="166"/>
      <c r="R914" s="13"/>
      <c r="S914" s="187">
        <f t="shared" si="245"/>
        <v>0</v>
      </c>
      <c r="T914" s="187">
        <f t="shared" si="246"/>
        <v>0</v>
      </c>
      <c r="U914" s="166"/>
      <c r="V914" s="187">
        <f t="shared" si="247"/>
        <v>0</v>
      </c>
      <c r="W914" s="187">
        <f t="shared" si="248"/>
        <v>0</v>
      </c>
      <c r="X914" s="13">
        <f t="shared" si="249"/>
        <v>0</v>
      </c>
      <c r="Y914" s="13" t="s">
        <v>29</v>
      </c>
      <c r="Z914" s="13">
        <v>45</v>
      </c>
      <c r="AA914" s="241">
        <f t="shared" si="250"/>
        <v>0</v>
      </c>
    </row>
    <row r="915" spans="1:27">
      <c r="A915" s="12">
        <v>912</v>
      </c>
      <c r="B915" s="166"/>
      <c r="C915" s="13"/>
      <c r="D915" s="187">
        <f t="shared" ref="D915:D978" si="251">IF(B915="Bien",10,)</f>
        <v>0</v>
      </c>
      <c r="E915" s="187">
        <f t="shared" ref="E915:E978" si="252">IF(B915="Moyen",5,)</f>
        <v>0</v>
      </c>
      <c r="F915" s="187">
        <f t="shared" ref="F915:F978" si="253">IF(B915="Mauvais",-35,)</f>
        <v>0</v>
      </c>
      <c r="G915" s="166"/>
      <c r="H915" s="13"/>
      <c r="I915" s="187">
        <f t="shared" ref="I915:I978" si="254">IF(G915="Non",10,)</f>
        <v>0</v>
      </c>
      <c r="J915" s="187">
        <f t="shared" ref="J915:J978" si="255">IF(G915="Un peu",5,)</f>
        <v>0</v>
      </c>
      <c r="K915" s="187">
        <f t="shared" ref="K915:K978" si="256">IF(G915="Beaucoup",-35,)</f>
        <v>0</v>
      </c>
      <c r="L915" s="166"/>
      <c r="M915" s="13"/>
      <c r="N915" s="187">
        <f t="shared" ref="N915:N978" si="257">IF(L915="Bien",5,)</f>
        <v>0</v>
      </c>
      <c r="O915" s="187">
        <f t="shared" ref="O915:O978" si="258">IF(L915="Moyen",0,)</f>
        <v>0</v>
      </c>
      <c r="P915" s="187">
        <f t="shared" ref="P915:P978" si="259">IF(L915="Mauvais",-35,)</f>
        <v>0</v>
      </c>
      <c r="Q915" s="166"/>
      <c r="R915" s="13"/>
      <c r="S915" s="187">
        <f t="shared" ref="S915:S978" si="260">IF(Q915="Oui",-35,)</f>
        <v>0</v>
      </c>
      <c r="T915" s="187">
        <f t="shared" ref="T915:T978" si="261">IF(Q915="Non",10,)</f>
        <v>0</v>
      </c>
      <c r="U915" s="166"/>
      <c r="V915" s="187">
        <f t="shared" si="247"/>
        <v>0</v>
      </c>
      <c r="W915" s="187">
        <f t="shared" si="248"/>
        <v>0</v>
      </c>
      <c r="X915" s="13">
        <f t="shared" si="249"/>
        <v>0</v>
      </c>
      <c r="Y915" s="13" t="s">
        <v>29</v>
      </c>
      <c r="Z915" s="13">
        <v>45</v>
      </c>
      <c r="AA915" s="241">
        <f t="shared" si="250"/>
        <v>0</v>
      </c>
    </row>
    <row r="916" spans="1:27">
      <c r="A916" s="12">
        <v>913</v>
      </c>
      <c r="B916" s="166"/>
      <c r="C916" s="13"/>
      <c r="D916" s="187">
        <f t="shared" si="251"/>
        <v>0</v>
      </c>
      <c r="E916" s="187">
        <f t="shared" si="252"/>
        <v>0</v>
      </c>
      <c r="F916" s="187">
        <f t="shared" si="253"/>
        <v>0</v>
      </c>
      <c r="G916" s="166"/>
      <c r="H916" s="13"/>
      <c r="I916" s="187">
        <f t="shared" si="254"/>
        <v>0</v>
      </c>
      <c r="J916" s="187">
        <f t="shared" si="255"/>
        <v>0</v>
      </c>
      <c r="K916" s="187">
        <f t="shared" si="256"/>
        <v>0</v>
      </c>
      <c r="L916" s="166"/>
      <c r="M916" s="13"/>
      <c r="N916" s="187">
        <f t="shared" si="257"/>
        <v>0</v>
      </c>
      <c r="O916" s="187">
        <f t="shared" si="258"/>
        <v>0</v>
      </c>
      <c r="P916" s="187">
        <f t="shared" si="259"/>
        <v>0</v>
      </c>
      <c r="Q916" s="166"/>
      <c r="R916" s="13"/>
      <c r="S916" s="187">
        <f t="shared" si="260"/>
        <v>0</v>
      </c>
      <c r="T916" s="187">
        <f t="shared" si="261"/>
        <v>0</v>
      </c>
      <c r="U916" s="166"/>
      <c r="V916" s="187">
        <f t="shared" si="247"/>
        <v>0</v>
      </c>
      <c r="W916" s="187">
        <f t="shared" si="248"/>
        <v>0</v>
      </c>
      <c r="X916" s="13">
        <f t="shared" si="249"/>
        <v>0</v>
      </c>
      <c r="Y916" s="13" t="s">
        <v>29</v>
      </c>
      <c r="Z916" s="13">
        <v>45</v>
      </c>
      <c r="AA916" s="241">
        <f t="shared" si="250"/>
        <v>0</v>
      </c>
    </row>
    <row r="917" spans="1:27">
      <c r="A917" s="12">
        <v>914</v>
      </c>
      <c r="B917" s="166"/>
      <c r="C917" s="13"/>
      <c r="D917" s="187">
        <f t="shared" si="251"/>
        <v>0</v>
      </c>
      <c r="E917" s="187">
        <f t="shared" si="252"/>
        <v>0</v>
      </c>
      <c r="F917" s="187">
        <f t="shared" si="253"/>
        <v>0</v>
      </c>
      <c r="G917" s="166"/>
      <c r="H917" s="13"/>
      <c r="I917" s="187">
        <f t="shared" si="254"/>
        <v>0</v>
      </c>
      <c r="J917" s="187">
        <f t="shared" si="255"/>
        <v>0</v>
      </c>
      <c r="K917" s="187">
        <f t="shared" si="256"/>
        <v>0</v>
      </c>
      <c r="L917" s="166"/>
      <c r="M917" s="13"/>
      <c r="N917" s="187">
        <f t="shared" si="257"/>
        <v>0</v>
      </c>
      <c r="O917" s="187">
        <f t="shared" si="258"/>
        <v>0</v>
      </c>
      <c r="P917" s="187">
        <f t="shared" si="259"/>
        <v>0</v>
      </c>
      <c r="Q917" s="166"/>
      <c r="R917" s="13"/>
      <c r="S917" s="187">
        <f t="shared" si="260"/>
        <v>0</v>
      </c>
      <c r="T917" s="187">
        <f t="shared" si="261"/>
        <v>0</v>
      </c>
      <c r="U917" s="166"/>
      <c r="V917" s="187">
        <f t="shared" si="247"/>
        <v>0</v>
      </c>
      <c r="W917" s="187">
        <f t="shared" si="248"/>
        <v>0</v>
      </c>
      <c r="X917" s="13">
        <f t="shared" si="249"/>
        <v>0</v>
      </c>
      <c r="Y917" s="13" t="s">
        <v>29</v>
      </c>
      <c r="Z917" s="13">
        <v>45</v>
      </c>
      <c r="AA917" s="241">
        <f t="shared" si="250"/>
        <v>0</v>
      </c>
    </row>
    <row r="918" spans="1:27">
      <c r="A918" s="12">
        <v>915</v>
      </c>
      <c r="B918" s="166"/>
      <c r="C918" s="13"/>
      <c r="D918" s="187">
        <f t="shared" si="251"/>
        <v>0</v>
      </c>
      <c r="E918" s="187">
        <f t="shared" si="252"/>
        <v>0</v>
      </c>
      <c r="F918" s="187">
        <f t="shared" si="253"/>
        <v>0</v>
      </c>
      <c r="G918" s="166"/>
      <c r="H918" s="13"/>
      <c r="I918" s="187">
        <f t="shared" si="254"/>
        <v>0</v>
      </c>
      <c r="J918" s="187">
        <f t="shared" si="255"/>
        <v>0</v>
      </c>
      <c r="K918" s="187">
        <f t="shared" si="256"/>
        <v>0</v>
      </c>
      <c r="L918" s="166"/>
      <c r="M918" s="13"/>
      <c r="N918" s="187">
        <f t="shared" si="257"/>
        <v>0</v>
      </c>
      <c r="O918" s="187">
        <f t="shared" si="258"/>
        <v>0</v>
      </c>
      <c r="P918" s="187">
        <f t="shared" si="259"/>
        <v>0</v>
      </c>
      <c r="Q918" s="166"/>
      <c r="R918" s="13"/>
      <c r="S918" s="187">
        <f t="shared" si="260"/>
        <v>0</v>
      </c>
      <c r="T918" s="187">
        <f t="shared" si="261"/>
        <v>0</v>
      </c>
      <c r="U918" s="166"/>
      <c r="V918" s="187">
        <f t="shared" si="247"/>
        <v>0</v>
      </c>
      <c r="W918" s="187">
        <f t="shared" si="248"/>
        <v>0</v>
      </c>
      <c r="X918" s="13">
        <f t="shared" si="249"/>
        <v>0</v>
      </c>
      <c r="Y918" s="13" t="s">
        <v>29</v>
      </c>
      <c r="Z918" s="13">
        <v>45</v>
      </c>
      <c r="AA918" s="241">
        <f t="shared" si="250"/>
        <v>0</v>
      </c>
    </row>
    <row r="919" spans="1:27">
      <c r="A919" s="12">
        <v>916</v>
      </c>
      <c r="B919" s="166"/>
      <c r="C919" s="13"/>
      <c r="D919" s="187">
        <f t="shared" si="251"/>
        <v>0</v>
      </c>
      <c r="E919" s="187">
        <f t="shared" si="252"/>
        <v>0</v>
      </c>
      <c r="F919" s="187">
        <f t="shared" si="253"/>
        <v>0</v>
      </c>
      <c r="G919" s="166"/>
      <c r="H919" s="13"/>
      <c r="I919" s="187">
        <f t="shared" si="254"/>
        <v>0</v>
      </c>
      <c r="J919" s="187">
        <f t="shared" si="255"/>
        <v>0</v>
      </c>
      <c r="K919" s="187">
        <f t="shared" si="256"/>
        <v>0</v>
      </c>
      <c r="L919" s="166"/>
      <c r="M919" s="13"/>
      <c r="N919" s="187">
        <f t="shared" si="257"/>
        <v>0</v>
      </c>
      <c r="O919" s="187">
        <f t="shared" si="258"/>
        <v>0</v>
      </c>
      <c r="P919" s="187">
        <f t="shared" si="259"/>
        <v>0</v>
      </c>
      <c r="Q919" s="166"/>
      <c r="R919" s="13"/>
      <c r="S919" s="187">
        <f t="shared" si="260"/>
        <v>0</v>
      </c>
      <c r="T919" s="187">
        <f t="shared" si="261"/>
        <v>0</v>
      </c>
      <c r="U919" s="166"/>
      <c r="V919" s="187">
        <f t="shared" si="247"/>
        <v>0</v>
      </c>
      <c r="W919" s="187">
        <f t="shared" si="248"/>
        <v>0</v>
      </c>
      <c r="X919" s="13">
        <f t="shared" si="249"/>
        <v>0</v>
      </c>
      <c r="Y919" s="13" t="s">
        <v>29</v>
      </c>
      <c r="Z919" s="13">
        <v>45</v>
      </c>
      <c r="AA919" s="241">
        <f t="shared" si="250"/>
        <v>0</v>
      </c>
    </row>
    <row r="920" spans="1:27">
      <c r="A920" s="12">
        <v>917</v>
      </c>
      <c r="B920" s="166"/>
      <c r="C920" s="13"/>
      <c r="D920" s="187">
        <f t="shared" si="251"/>
        <v>0</v>
      </c>
      <c r="E920" s="187">
        <f t="shared" si="252"/>
        <v>0</v>
      </c>
      <c r="F920" s="187">
        <f t="shared" si="253"/>
        <v>0</v>
      </c>
      <c r="G920" s="166"/>
      <c r="H920" s="13"/>
      <c r="I920" s="187">
        <f t="shared" si="254"/>
        <v>0</v>
      </c>
      <c r="J920" s="187">
        <f t="shared" si="255"/>
        <v>0</v>
      </c>
      <c r="K920" s="187">
        <f t="shared" si="256"/>
        <v>0</v>
      </c>
      <c r="L920" s="166"/>
      <c r="M920" s="13"/>
      <c r="N920" s="187">
        <f t="shared" si="257"/>
        <v>0</v>
      </c>
      <c r="O920" s="187">
        <f t="shared" si="258"/>
        <v>0</v>
      </c>
      <c r="P920" s="187">
        <f t="shared" si="259"/>
        <v>0</v>
      </c>
      <c r="Q920" s="166"/>
      <c r="R920" s="13"/>
      <c r="S920" s="187">
        <f t="shared" si="260"/>
        <v>0</v>
      </c>
      <c r="T920" s="187">
        <f t="shared" si="261"/>
        <v>0</v>
      </c>
      <c r="U920" s="166"/>
      <c r="V920" s="187">
        <f t="shared" si="247"/>
        <v>0</v>
      </c>
      <c r="W920" s="187">
        <f t="shared" si="248"/>
        <v>0</v>
      </c>
      <c r="X920" s="13">
        <f t="shared" si="249"/>
        <v>0</v>
      </c>
      <c r="Y920" s="13" t="s">
        <v>29</v>
      </c>
      <c r="Z920" s="13">
        <v>45</v>
      </c>
      <c r="AA920" s="241">
        <f t="shared" si="250"/>
        <v>0</v>
      </c>
    </row>
    <row r="921" spans="1:27">
      <c r="A921" s="12">
        <v>918</v>
      </c>
      <c r="B921" s="166"/>
      <c r="C921" s="13"/>
      <c r="D921" s="187">
        <f t="shared" si="251"/>
        <v>0</v>
      </c>
      <c r="E921" s="187">
        <f t="shared" si="252"/>
        <v>0</v>
      </c>
      <c r="F921" s="187">
        <f t="shared" si="253"/>
        <v>0</v>
      </c>
      <c r="G921" s="166"/>
      <c r="H921" s="13"/>
      <c r="I921" s="187">
        <f t="shared" si="254"/>
        <v>0</v>
      </c>
      <c r="J921" s="187">
        <f t="shared" si="255"/>
        <v>0</v>
      </c>
      <c r="K921" s="187">
        <f t="shared" si="256"/>
        <v>0</v>
      </c>
      <c r="L921" s="166"/>
      <c r="M921" s="13"/>
      <c r="N921" s="187">
        <f t="shared" si="257"/>
        <v>0</v>
      </c>
      <c r="O921" s="187">
        <f t="shared" si="258"/>
        <v>0</v>
      </c>
      <c r="P921" s="187">
        <f t="shared" si="259"/>
        <v>0</v>
      </c>
      <c r="Q921" s="166"/>
      <c r="R921" s="13"/>
      <c r="S921" s="187">
        <f t="shared" si="260"/>
        <v>0</v>
      </c>
      <c r="T921" s="187">
        <f t="shared" si="261"/>
        <v>0</v>
      </c>
      <c r="U921" s="166"/>
      <c r="V921" s="187">
        <f t="shared" si="247"/>
        <v>0</v>
      </c>
      <c r="W921" s="187">
        <f t="shared" si="248"/>
        <v>0</v>
      </c>
      <c r="X921" s="13">
        <f t="shared" si="249"/>
        <v>0</v>
      </c>
      <c r="Y921" s="13" t="s">
        <v>29</v>
      </c>
      <c r="Z921" s="13">
        <v>45</v>
      </c>
      <c r="AA921" s="241">
        <f t="shared" si="250"/>
        <v>0</v>
      </c>
    </row>
    <row r="922" spans="1:27">
      <c r="A922" s="12">
        <v>919</v>
      </c>
      <c r="B922" s="166"/>
      <c r="C922" s="13"/>
      <c r="D922" s="187">
        <f t="shared" si="251"/>
        <v>0</v>
      </c>
      <c r="E922" s="187">
        <f t="shared" si="252"/>
        <v>0</v>
      </c>
      <c r="F922" s="187">
        <f t="shared" si="253"/>
        <v>0</v>
      </c>
      <c r="G922" s="166"/>
      <c r="H922" s="13"/>
      <c r="I922" s="187">
        <f t="shared" si="254"/>
        <v>0</v>
      </c>
      <c r="J922" s="187">
        <f t="shared" si="255"/>
        <v>0</v>
      </c>
      <c r="K922" s="187">
        <f t="shared" si="256"/>
        <v>0</v>
      </c>
      <c r="L922" s="166"/>
      <c r="M922" s="13"/>
      <c r="N922" s="187">
        <f t="shared" si="257"/>
        <v>0</v>
      </c>
      <c r="O922" s="187">
        <f t="shared" si="258"/>
        <v>0</v>
      </c>
      <c r="P922" s="187">
        <f t="shared" si="259"/>
        <v>0</v>
      </c>
      <c r="Q922" s="166"/>
      <c r="R922" s="13"/>
      <c r="S922" s="187">
        <f t="shared" si="260"/>
        <v>0</v>
      </c>
      <c r="T922" s="187">
        <f t="shared" si="261"/>
        <v>0</v>
      </c>
      <c r="U922" s="166"/>
      <c r="V922" s="187">
        <f t="shared" si="247"/>
        <v>0</v>
      </c>
      <c r="W922" s="187">
        <f t="shared" si="248"/>
        <v>0</v>
      </c>
      <c r="X922" s="13">
        <f t="shared" si="249"/>
        <v>0</v>
      </c>
      <c r="Y922" s="13" t="s">
        <v>29</v>
      </c>
      <c r="Z922" s="13">
        <v>45</v>
      </c>
      <c r="AA922" s="241">
        <f t="shared" si="250"/>
        <v>0</v>
      </c>
    </row>
    <row r="923" spans="1:27">
      <c r="A923" s="12">
        <v>920</v>
      </c>
      <c r="B923" s="166"/>
      <c r="C923" s="13"/>
      <c r="D923" s="187">
        <f t="shared" si="251"/>
        <v>0</v>
      </c>
      <c r="E923" s="187">
        <f t="shared" si="252"/>
        <v>0</v>
      </c>
      <c r="F923" s="187">
        <f t="shared" si="253"/>
        <v>0</v>
      </c>
      <c r="G923" s="166"/>
      <c r="H923" s="13"/>
      <c r="I923" s="187">
        <f t="shared" si="254"/>
        <v>0</v>
      </c>
      <c r="J923" s="187">
        <f t="shared" si="255"/>
        <v>0</v>
      </c>
      <c r="K923" s="187">
        <f t="shared" si="256"/>
        <v>0</v>
      </c>
      <c r="L923" s="166"/>
      <c r="M923" s="13"/>
      <c r="N923" s="187">
        <f t="shared" si="257"/>
        <v>0</v>
      </c>
      <c r="O923" s="187">
        <f t="shared" si="258"/>
        <v>0</v>
      </c>
      <c r="P923" s="187">
        <f t="shared" si="259"/>
        <v>0</v>
      </c>
      <c r="Q923" s="166"/>
      <c r="R923" s="13"/>
      <c r="S923" s="187">
        <f t="shared" si="260"/>
        <v>0</v>
      </c>
      <c r="T923" s="187">
        <f t="shared" si="261"/>
        <v>0</v>
      </c>
      <c r="U923" s="166"/>
      <c r="V923" s="187">
        <f t="shared" si="247"/>
        <v>0</v>
      </c>
      <c r="W923" s="187">
        <f t="shared" si="248"/>
        <v>0</v>
      </c>
      <c r="X923" s="13">
        <f t="shared" si="249"/>
        <v>0</v>
      </c>
      <c r="Y923" s="13" t="s">
        <v>29</v>
      </c>
      <c r="Z923" s="13">
        <v>45</v>
      </c>
      <c r="AA923" s="241">
        <f t="shared" si="250"/>
        <v>0</v>
      </c>
    </row>
    <row r="924" spans="1:27">
      <c r="A924" s="12">
        <v>921</v>
      </c>
      <c r="B924" s="166"/>
      <c r="C924" s="13"/>
      <c r="D924" s="187">
        <f t="shared" si="251"/>
        <v>0</v>
      </c>
      <c r="E924" s="187">
        <f t="shared" si="252"/>
        <v>0</v>
      </c>
      <c r="F924" s="187">
        <f t="shared" si="253"/>
        <v>0</v>
      </c>
      <c r="G924" s="166"/>
      <c r="H924" s="13"/>
      <c r="I924" s="187">
        <f t="shared" si="254"/>
        <v>0</v>
      </c>
      <c r="J924" s="187">
        <f t="shared" si="255"/>
        <v>0</v>
      </c>
      <c r="K924" s="187">
        <f t="shared" si="256"/>
        <v>0</v>
      </c>
      <c r="L924" s="166"/>
      <c r="M924" s="13"/>
      <c r="N924" s="187">
        <f t="shared" si="257"/>
        <v>0</v>
      </c>
      <c r="O924" s="187">
        <f t="shared" si="258"/>
        <v>0</v>
      </c>
      <c r="P924" s="187">
        <f t="shared" si="259"/>
        <v>0</v>
      </c>
      <c r="Q924" s="166"/>
      <c r="R924" s="13"/>
      <c r="S924" s="187">
        <f t="shared" si="260"/>
        <v>0</v>
      </c>
      <c r="T924" s="187">
        <f t="shared" si="261"/>
        <v>0</v>
      </c>
      <c r="U924" s="166"/>
      <c r="V924" s="187">
        <f t="shared" si="247"/>
        <v>0</v>
      </c>
      <c r="W924" s="187">
        <f t="shared" si="248"/>
        <v>0</v>
      </c>
      <c r="X924" s="13">
        <f t="shared" si="249"/>
        <v>0</v>
      </c>
      <c r="Y924" s="13" t="s">
        <v>29</v>
      </c>
      <c r="Z924" s="13">
        <v>45</v>
      </c>
      <c r="AA924" s="241">
        <f t="shared" si="250"/>
        <v>0</v>
      </c>
    </row>
    <row r="925" spans="1:27">
      <c r="A925" s="12">
        <v>922</v>
      </c>
      <c r="B925" s="166"/>
      <c r="C925" s="13"/>
      <c r="D925" s="187">
        <f t="shared" si="251"/>
        <v>0</v>
      </c>
      <c r="E925" s="187">
        <f t="shared" si="252"/>
        <v>0</v>
      </c>
      <c r="F925" s="187">
        <f t="shared" si="253"/>
        <v>0</v>
      </c>
      <c r="G925" s="166"/>
      <c r="H925" s="13"/>
      <c r="I925" s="187">
        <f t="shared" si="254"/>
        <v>0</v>
      </c>
      <c r="J925" s="187">
        <f t="shared" si="255"/>
        <v>0</v>
      </c>
      <c r="K925" s="187">
        <f t="shared" si="256"/>
        <v>0</v>
      </c>
      <c r="L925" s="166"/>
      <c r="M925" s="13"/>
      <c r="N925" s="187">
        <f t="shared" si="257"/>
        <v>0</v>
      </c>
      <c r="O925" s="187">
        <f t="shared" si="258"/>
        <v>0</v>
      </c>
      <c r="P925" s="187">
        <f t="shared" si="259"/>
        <v>0</v>
      </c>
      <c r="Q925" s="166"/>
      <c r="R925" s="13"/>
      <c r="S925" s="187">
        <f t="shared" si="260"/>
        <v>0</v>
      </c>
      <c r="T925" s="187">
        <f t="shared" si="261"/>
        <v>0</v>
      </c>
      <c r="U925" s="166"/>
      <c r="V925" s="187">
        <f t="shared" si="247"/>
        <v>0</v>
      </c>
      <c r="W925" s="187">
        <f t="shared" si="248"/>
        <v>0</v>
      </c>
      <c r="X925" s="13">
        <f t="shared" si="249"/>
        <v>0</v>
      </c>
      <c r="Y925" s="13" t="s">
        <v>29</v>
      </c>
      <c r="Z925" s="13">
        <v>45</v>
      </c>
      <c r="AA925" s="241">
        <f t="shared" si="250"/>
        <v>0</v>
      </c>
    </row>
    <row r="926" spans="1:27">
      <c r="A926" s="12">
        <v>923</v>
      </c>
      <c r="B926" s="166"/>
      <c r="C926" s="13"/>
      <c r="D926" s="187">
        <f t="shared" si="251"/>
        <v>0</v>
      </c>
      <c r="E926" s="187">
        <f t="shared" si="252"/>
        <v>0</v>
      </c>
      <c r="F926" s="187">
        <f t="shared" si="253"/>
        <v>0</v>
      </c>
      <c r="G926" s="166"/>
      <c r="H926" s="13"/>
      <c r="I926" s="187">
        <f t="shared" si="254"/>
        <v>0</v>
      </c>
      <c r="J926" s="187">
        <f t="shared" si="255"/>
        <v>0</v>
      </c>
      <c r="K926" s="187">
        <f t="shared" si="256"/>
        <v>0</v>
      </c>
      <c r="L926" s="166"/>
      <c r="M926" s="13"/>
      <c r="N926" s="187">
        <f t="shared" si="257"/>
        <v>0</v>
      </c>
      <c r="O926" s="187">
        <f t="shared" si="258"/>
        <v>0</v>
      </c>
      <c r="P926" s="187">
        <f t="shared" si="259"/>
        <v>0</v>
      </c>
      <c r="Q926" s="166"/>
      <c r="R926" s="13"/>
      <c r="S926" s="187">
        <f t="shared" si="260"/>
        <v>0</v>
      </c>
      <c r="T926" s="187">
        <f t="shared" si="261"/>
        <v>0</v>
      </c>
      <c r="U926" s="166"/>
      <c r="V926" s="187">
        <f t="shared" si="247"/>
        <v>0</v>
      </c>
      <c r="W926" s="187">
        <f t="shared" si="248"/>
        <v>0</v>
      </c>
      <c r="X926" s="13">
        <f t="shared" si="249"/>
        <v>0</v>
      </c>
      <c r="Y926" s="13" t="s">
        <v>29</v>
      </c>
      <c r="Z926" s="13">
        <v>45</v>
      </c>
      <c r="AA926" s="241">
        <f t="shared" si="250"/>
        <v>0</v>
      </c>
    </row>
    <row r="927" spans="1:27">
      <c r="A927" s="12">
        <v>924</v>
      </c>
      <c r="B927" s="166"/>
      <c r="C927" s="13"/>
      <c r="D927" s="187">
        <f t="shared" si="251"/>
        <v>0</v>
      </c>
      <c r="E927" s="187">
        <f t="shared" si="252"/>
        <v>0</v>
      </c>
      <c r="F927" s="187">
        <f t="shared" si="253"/>
        <v>0</v>
      </c>
      <c r="G927" s="166"/>
      <c r="H927" s="13"/>
      <c r="I927" s="187">
        <f t="shared" si="254"/>
        <v>0</v>
      </c>
      <c r="J927" s="187">
        <f t="shared" si="255"/>
        <v>0</v>
      </c>
      <c r="K927" s="187">
        <f t="shared" si="256"/>
        <v>0</v>
      </c>
      <c r="L927" s="166"/>
      <c r="M927" s="13"/>
      <c r="N927" s="187">
        <f t="shared" si="257"/>
        <v>0</v>
      </c>
      <c r="O927" s="187">
        <f t="shared" si="258"/>
        <v>0</v>
      </c>
      <c r="P927" s="187">
        <f t="shared" si="259"/>
        <v>0</v>
      </c>
      <c r="Q927" s="166"/>
      <c r="R927" s="13"/>
      <c r="S927" s="187">
        <f t="shared" si="260"/>
        <v>0</v>
      </c>
      <c r="T927" s="187">
        <f t="shared" si="261"/>
        <v>0</v>
      </c>
      <c r="U927" s="166"/>
      <c r="V927" s="187">
        <f t="shared" si="247"/>
        <v>0</v>
      </c>
      <c r="W927" s="187">
        <f t="shared" si="248"/>
        <v>0</v>
      </c>
      <c r="X927" s="13">
        <f t="shared" si="249"/>
        <v>0</v>
      </c>
      <c r="Y927" s="13" t="s">
        <v>29</v>
      </c>
      <c r="Z927" s="13">
        <v>45</v>
      </c>
      <c r="AA927" s="241">
        <f t="shared" si="250"/>
        <v>0</v>
      </c>
    </row>
    <row r="928" spans="1:27">
      <c r="A928" s="12">
        <v>925</v>
      </c>
      <c r="B928" s="166"/>
      <c r="C928" s="13"/>
      <c r="D928" s="187">
        <f t="shared" si="251"/>
        <v>0</v>
      </c>
      <c r="E928" s="187">
        <f t="shared" si="252"/>
        <v>0</v>
      </c>
      <c r="F928" s="187">
        <f t="shared" si="253"/>
        <v>0</v>
      </c>
      <c r="G928" s="166"/>
      <c r="H928" s="13"/>
      <c r="I928" s="187">
        <f t="shared" si="254"/>
        <v>0</v>
      </c>
      <c r="J928" s="187">
        <f t="shared" si="255"/>
        <v>0</v>
      </c>
      <c r="K928" s="187">
        <f t="shared" si="256"/>
        <v>0</v>
      </c>
      <c r="L928" s="166"/>
      <c r="M928" s="13"/>
      <c r="N928" s="187">
        <f t="shared" si="257"/>
        <v>0</v>
      </c>
      <c r="O928" s="187">
        <f t="shared" si="258"/>
        <v>0</v>
      </c>
      <c r="P928" s="187">
        <f t="shared" si="259"/>
        <v>0</v>
      </c>
      <c r="Q928" s="166"/>
      <c r="R928" s="13"/>
      <c r="S928" s="187">
        <f t="shared" si="260"/>
        <v>0</v>
      </c>
      <c r="T928" s="187">
        <f t="shared" si="261"/>
        <v>0</v>
      </c>
      <c r="U928" s="166"/>
      <c r="V928" s="187">
        <f t="shared" si="247"/>
        <v>0</v>
      </c>
      <c r="W928" s="187">
        <f t="shared" si="248"/>
        <v>0</v>
      </c>
      <c r="X928" s="13">
        <f t="shared" si="249"/>
        <v>0</v>
      </c>
      <c r="Y928" s="13" t="s">
        <v>29</v>
      </c>
      <c r="Z928" s="13">
        <v>45</v>
      </c>
      <c r="AA928" s="241">
        <f t="shared" si="250"/>
        <v>0</v>
      </c>
    </row>
    <row r="929" spans="1:27">
      <c r="A929" s="12">
        <v>926</v>
      </c>
      <c r="B929" s="166"/>
      <c r="C929" s="13"/>
      <c r="D929" s="187">
        <f t="shared" si="251"/>
        <v>0</v>
      </c>
      <c r="E929" s="187">
        <f t="shared" si="252"/>
        <v>0</v>
      </c>
      <c r="F929" s="187">
        <f t="shared" si="253"/>
        <v>0</v>
      </c>
      <c r="G929" s="166"/>
      <c r="H929" s="13"/>
      <c r="I929" s="187">
        <f t="shared" si="254"/>
        <v>0</v>
      </c>
      <c r="J929" s="187">
        <f t="shared" si="255"/>
        <v>0</v>
      </c>
      <c r="K929" s="187">
        <f t="shared" si="256"/>
        <v>0</v>
      </c>
      <c r="L929" s="166"/>
      <c r="M929" s="13"/>
      <c r="N929" s="187">
        <f t="shared" si="257"/>
        <v>0</v>
      </c>
      <c r="O929" s="187">
        <f t="shared" si="258"/>
        <v>0</v>
      </c>
      <c r="P929" s="187">
        <f t="shared" si="259"/>
        <v>0</v>
      </c>
      <c r="Q929" s="166"/>
      <c r="R929" s="13"/>
      <c r="S929" s="187">
        <f t="shared" si="260"/>
        <v>0</v>
      </c>
      <c r="T929" s="187">
        <f t="shared" si="261"/>
        <v>0</v>
      </c>
      <c r="U929" s="166"/>
      <c r="V929" s="187">
        <f t="shared" si="247"/>
        <v>0</v>
      </c>
      <c r="W929" s="187">
        <f t="shared" si="248"/>
        <v>0</v>
      </c>
      <c r="X929" s="13">
        <f t="shared" si="249"/>
        <v>0</v>
      </c>
      <c r="Y929" s="13" t="s">
        <v>29</v>
      </c>
      <c r="Z929" s="13">
        <v>45</v>
      </c>
      <c r="AA929" s="241">
        <f t="shared" si="250"/>
        <v>0</v>
      </c>
    </row>
    <row r="930" spans="1:27">
      <c r="A930" s="12">
        <v>927</v>
      </c>
      <c r="B930" s="166"/>
      <c r="C930" s="13"/>
      <c r="D930" s="187">
        <f t="shared" si="251"/>
        <v>0</v>
      </c>
      <c r="E930" s="187">
        <f t="shared" si="252"/>
        <v>0</v>
      </c>
      <c r="F930" s="187">
        <f t="shared" si="253"/>
        <v>0</v>
      </c>
      <c r="G930" s="166"/>
      <c r="H930" s="13"/>
      <c r="I930" s="187">
        <f t="shared" si="254"/>
        <v>0</v>
      </c>
      <c r="J930" s="187">
        <f t="shared" si="255"/>
        <v>0</v>
      </c>
      <c r="K930" s="187">
        <f t="shared" si="256"/>
        <v>0</v>
      </c>
      <c r="L930" s="166"/>
      <c r="M930" s="13"/>
      <c r="N930" s="187">
        <f t="shared" si="257"/>
        <v>0</v>
      </c>
      <c r="O930" s="187">
        <f t="shared" si="258"/>
        <v>0</v>
      </c>
      <c r="P930" s="187">
        <f t="shared" si="259"/>
        <v>0</v>
      </c>
      <c r="Q930" s="166"/>
      <c r="R930" s="13"/>
      <c r="S930" s="187">
        <f t="shared" si="260"/>
        <v>0</v>
      </c>
      <c r="T930" s="187">
        <f t="shared" si="261"/>
        <v>0</v>
      </c>
      <c r="U930" s="166"/>
      <c r="V930" s="187">
        <f t="shared" si="247"/>
        <v>0</v>
      </c>
      <c r="W930" s="187">
        <f t="shared" si="248"/>
        <v>0</v>
      </c>
      <c r="X930" s="13">
        <f t="shared" si="249"/>
        <v>0</v>
      </c>
      <c r="Y930" s="13" t="s">
        <v>29</v>
      </c>
      <c r="Z930" s="13">
        <v>45</v>
      </c>
      <c r="AA930" s="241">
        <f t="shared" si="250"/>
        <v>0</v>
      </c>
    </row>
    <row r="931" spans="1:27">
      <c r="A931" s="12">
        <v>928</v>
      </c>
      <c r="B931" s="166"/>
      <c r="C931" s="13"/>
      <c r="D931" s="187">
        <f t="shared" si="251"/>
        <v>0</v>
      </c>
      <c r="E931" s="187">
        <f t="shared" si="252"/>
        <v>0</v>
      </c>
      <c r="F931" s="187">
        <f t="shared" si="253"/>
        <v>0</v>
      </c>
      <c r="G931" s="166"/>
      <c r="H931" s="13"/>
      <c r="I931" s="187">
        <f t="shared" si="254"/>
        <v>0</v>
      </c>
      <c r="J931" s="187">
        <f t="shared" si="255"/>
        <v>0</v>
      </c>
      <c r="K931" s="187">
        <f t="shared" si="256"/>
        <v>0</v>
      </c>
      <c r="L931" s="166"/>
      <c r="M931" s="13"/>
      <c r="N931" s="187">
        <f t="shared" si="257"/>
        <v>0</v>
      </c>
      <c r="O931" s="187">
        <f t="shared" si="258"/>
        <v>0</v>
      </c>
      <c r="P931" s="187">
        <f t="shared" si="259"/>
        <v>0</v>
      </c>
      <c r="Q931" s="166"/>
      <c r="R931" s="13"/>
      <c r="S931" s="187">
        <f t="shared" si="260"/>
        <v>0</v>
      </c>
      <c r="T931" s="187">
        <f t="shared" si="261"/>
        <v>0</v>
      </c>
      <c r="U931" s="166"/>
      <c r="V931" s="187">
        <f t="shared" si="247"/>
        <v>0</v>
      </c>
      <c r="W931" s="187">
        <f t="shared" si="248"/>
        <v>0</v>
      </c>
      <c r="X931" s="13">
        <f t="shared" si="249"/>
        <v>0</v>
      </c>
      <c r="Y931" s="13" t="s">
        <v>29</v>
      </c>
      <c r="Z931" s="13">
        <v>45</v>
      </c>
      <c r="AA931" s="241">
        <f t="shared" si="250"/>
        <v>0</v>
      </c>
    </row>
    <row r="932" spans="1:27">
      <c r="A932" s="12">
        <v>929</v>
      </c>
      <c r="B932" s="166"/>
      <c r="C932" s="13"/>
      <c r="D932" s="187">
        <f t="shared" si="251"/>
        <v>0</v>
      </c>
      <c r="E932" s="187">
        <f t="shared" si="252"/>
        <v>0</v>
      </c>
      <c r="F932" s="187">
        <f t="shared" si="253"/>
        <v>0</v>
      </c>
      <c r="G932" s="166"/>
      <c r="H932" s="13"/>
      <c r="I932" s="187">
        <f t="shared" si="254"/>
        <v>0</v>
      </c>
      <c r="J932" s="187">
        <f t="shared" si="255"/>
        <v>0</v>
      </c>
      <c r="K932" s="187">
        <f t="shared" si="256"/>
        <v>0</v>
      </c>
      <c r="L932" s="166"/>
      <c r="M932" s="13"/>
      <c r="N932" s="187">
        <f t="shared" si="257"/>
        <v>0</v>
      </c>
      <c r="O932" s="187">
        <f t="shared" si="258"/>
        <v>0</v>
      </c>
      <c r="P932" s="187">
        <f t="shared" si="259"/>
        <v>0</v>
      </c>
      <c r="Q932" s="166"/>
      <c r="R932" s="13"/>
      <c r="S932" s="187">
        <f t="shared" si="260"/>
        <v>0</v>
      </c>
      <c r="T932" s="187">
        <f t="shared" si="261"/>
        <v>0</v>
      </c>
      <c r="U932" s="166"/>
      <c r="V932" s="187">
        <f t="shared" si="247"/>
        <v>0</v>
      </c>
      <c r="W932" s="187">
        <f t="shared" si="248"/>
        <v>0</v>
      </c>
      <c r="X932" s="13">
        <f t="shared" si="249"/>
        <v>0</v>
      </c>
      <c r="Y932" s="13" t="s">
        <v>29</v>
      </c>
      <c r="Z932" s="13">
        <v>45</v>
      </c>
      <c r="AA932" s="241">
        <f t="shared" si="250"/>
        <v>0</v>
      </c>
    </row>
    <row r="933" spans="1:27">
      <c r="A933" s="12">
        <v>930</v>
      </c>
      <c r="B933" s="166"/>
      <c r="C933" s="13"/>
      <c r="D933" s="187">
        <f t="shared" si="251"/>
        <v>0</v>
      </c>
      <c r="E933" s="187">
        <f t="shared" si="252"/>
        <v>0</v>
      </c>
      <c r="F933" s="187">
        <f t="shared" si="253"/>
        <v>0</v>
      </c>
      <c r="G933" s="166"/>
      <c r="H933" s="13"/>
      <c r="I933" s="187">
        <f t="shared" si="254"/>
        <v>0</v>
      </c>
      <c r="J933" s="187">
        <f t="shared" si="255"/>
        <v>0</v>
      </c>
      <c r="K933" s="187">
        <f t="shared" si="256"/>
        <v>0</v>
      </c>
      <c r="L933" s="166"/>
      <c r="M933" s="13"/>
      <c r="N933" s="187">
        <f t="shared" si="257"/>
        <v>0</v>
      </c>
      <c r="O933" s="187">
        <f t="shared" si="258"/>
        <v>0</v>
      </c>
      <c r="P933" s="187">
        <f t="shared" si="259"/>
        <v>0</v>
      </c>
      <c r="Q933" s="166"/>
      <c r="R933" s="13"/>
      <c r="S933" s="187">
        <f t="shared" si="260"/>
        <v>0</v>
      </c>
      <c r="T933" s="187">
        <f t="shared" si="261"/>
        <v>0</v>
      </c>
      <c r="U933" s="166"/>
      <c r="V933" s="187">
        <f t="shared" si="247"/>
        <v>0</v>
      </c>
      <c r="W933" s="187">
        <f t="shared" si="248"/>
        <v>0</v>
      </c>
      <c r="X933" s="13">
        <f t="shared" si="249"/>
        <v>0</v>
      </c>
      <c r="Y933" s="13" t="s">
        <v>29</v>
      </c>
      <c r="Z933" s="13">
        <v>45</v>
      </c>
      <c r="AA933" s="241">
        <f t="shared" si="250"/>
        <v>0</v>
      </c>
    </row>
    <row r="934" spans="1:27">
      <c r="A934" s="12">
        <v>931</v>
      </c>
      <c r="B934" s="166"/>
      <c r="C934" s="13"/>
      <c r="D934" s="187">
        <f t="shared" si="251"/>
        <v>0</v>
      </c>
      <c r="E934" s="187">
        <f t="shared" si="252"/>
        <v>0</v>
      </c>
      <c r="F934" s="187">
        <f t="shared" si="253"/>
        <v>0</v>
      </c>
      <c r="G934" s="166"/>
      <c r="H934" s="13"/>
      <c r="I934" s="187">
        <f t="shared" si="254"/>
        <v>0</v>
      </c>
      <c r="J934" s="187">
        <f t="shared" si="255"/>
        <v>0</v>
      </c>
      <c r="K934" s="187">
        <f t="shared" si="256"/>
        <v>0</v>
      </c>
      <c r="L934" s="166"/>
      <c r="M934" s="13"/>
      <c r="N934" s="187">
        <f t="shared" si="257"/>
        <v>0</v>
      </c>
      <c r="O934" s="187">
        <f t="shared" si="258"/>
        <v>0</v>
      </c>
      <c r="P934" s="187">
        <f t="shared" si="259"/>
        <v>0</v>
      </c>
      <c r="Q934" s="166"/>
      <c r="R934" s="13"/>
      <c r="S934" s="187">
        <f t="shared" si="260"/>
        <v>0</v>
      </c>
      <c r="T934" s="187">
        <f t="shared" si="261"/>
        <v>0</v>
      </c>
      <c r="U934" s="166"/>
      <c r="V934" s="187">
        <f t="shared" si="247"/>
        <v>0</v>
      </c>
      <c r="W934" s="187">
        <f t="shared" si="248"/>
        <v>0</v>
      </c>
      <c r="X934" s="13">
        <f t="shared" si="249"/>
        <v>0</v>
      </c>
      <c r="Y934" s="13" t="s">
        <v>29</v>
      </c>
      <c r="Z934" s="13">
        <v>45</v>
      </c>
      <c r="AA934" s="241">
        <f t="shared" si="250"/>
        <v>0</v>
      </c>
    </row>
    <row r="935" spans="1:27">
      <c r="A935" s="12">
        <v>932</v>
      </c>
      <c r="B935" s="166"/>
      <c r="C935" s="13"/>
      <c r="D935" s="187">
        <f t="shared" si="251"/>
        <v>0</v>
      </c>
      <c r="E935" s="187">
        <f t="shared" si="252"/>
        <v>0</v>
      </c>
      <c r="F935" s="187">
        <f t="shared" si="253"/>
        <v>0</v>
      </c>
      <c r="G935" s="166"/>
      <c r="H935" s="13"/>
      <c r="I935" s="187">
        <f t="shared" si="254"/>
        <v>0</v>
      </c>
      <c r="J935" s="187">
        <f t="shared" si="255"/>
        <v>0</v>
      </c>
      <c r="K935" s="187">
        <f t="shared" si="256"/>
        <v>0</v>
      </c>
      <c r="L935" s="166"/>
      <c r="M935" s="13"/>
      <c r="N935" s="187">
        <f t="shared" si="257"/>
        <v>0</v>
      </c>
      <c r="O935" s="187">
        <f t="shared" si="258"/>
        <v>0</v>
      </c>
      <c r="P935" s="187">
        <f t="shared" si="259"/>
        <v>0</v>
      </c>
      <c r="Q935" s="166"/>
      <c r="R935" s="13"/>
      <c r="S935" s="187">
        <f t="shared" si="260"/>
        <v>0</v>
      </c>
      <c r="T935" s="187">
        <f t="shared" si="261"/>
        <v>0</v>
      </c>
      <c r="U935" s="166"/>
      <c r="V935" s="187">
        <f t="shared" si="247"/>
        <v>0</v>
      </c>
      <c r="W935" s="187">
        <f t="shared" si="248"/>
        <v>0</v>
      </c>
      <c r="X935" s="13">
        <f t="shared" si="249"/>
        <v>0</v>
      </c>
      <c r="Y935" s="13" t="s">
        <v>29</v>
      </c>
      <c r="Z935" s="13">
        <v>45</v>
      </c>
      <c r="AA935" s="241">
        <f t="shared" si="250"/>
        <v>0</v>
      </c>
    </row>
    <row r="936" spans="1:27">
      <c r="A936" s="12">
        <v>933</v>
      </c>
      <c r="B936" s="166"/>
      <c r="C936" s="13"/>
      <c r="D936" s="187">
        <f t="shared" si="251"/>
        <v>0</v>
      </c>
      <c r="E936" s="187">
        <f t="shared" si="252"/>
        <v>0</v>
      </c>
      <c r="F936" s="187">
        <f t="shared" si="253"/>
        <v>0</v>
      </c>
      <c r="G936" s="166"/>
      <c r="H936" s="13"/>
      <c r="I936" s="187">
        <f t="shared" si="254"/>
        <v>0</v>
      </c>
      <c r="J936" s="187">
        <f t="shared" si="255"/>
        <v>0</v>
      </c>
      <c r="K936" s="187">
        <f t="shared" si="256"/>
        <v>0</v>
      </c>
      <c r="L936" s="166"/>
      <c r="M936" s="13"/>
      <c r="N936" s="187">
        <f t="shared" si="257"/>
        <v>0</v>
      </c>
      <c r="O936" s="187">
        <f t="shared" si="258"/>
        <v>0</v>
      </c>
      <c r="P936" s="187">
        <f t="shared" si="259"/>
        <v>0</v>
      </c>
      <c r="Q936" s="166"/>
      <c r="R936" s="13"/>
      <c r="S936" s="187">
        <f t="shared" si="260"/>
        <v>0</v>
      </c>
      <c r="T936" s="187">
        <f t="shared" si="261"/>
        <v>0</v>
      </c>
      <c r="U936" s="166"/>
      <c r="V936" s="187">
        <f t="shared" si="247"/>
        <v>0</v>
      </c>
      <c r="W936" s="187">
        <f t="shared" si="248"/>
        <v>0</v>
      </c>
      <c r="X936" s="13">
        <f t="shared" si="249"/>
        <v>0</v>
      </c>
      <c r="Y936" s="13" t="s">
        <v>29</v>
      </c>
      <c r="Z936" s="13">
        <v>45</v>
      </c>
      <c r="AA936" s="241">
        <f t="shared" si="250"/>
        <v>0</v>
      </c>
    </row>
    <row r="937" spans="1:27">
      <c r="A937" s="12">
        <v>934</v>
      </c>
      <c r="B937" s="166"/>
      <c r="C937" s="13"/>
      <c r="D937" s="187">
        <f t="shared" si="251"/>
        <v>0</v>
      </c>
      <c r="E937" s="187">
        <f t="shared" si="252"/>
        <v>0</v>
      </c>
      <c r="F937" s="187">
        <f t="shared" si="253"/>
        <v>0</v>
      </c>
      <c r="G937" s="166"/>
      <c r="H937" s="13"/>
      <c r="I937" s="187">
        <f t="shared" si="254"/>
        <v>0</v>
      </c>
      <c r="J937" s="187">
        <f t="shared" si="255"/>
        <v>0</v>
      </c>
      <c r="K937" s="187">
        <f t="shared" si="256"/>
        <v>0</v>
      </c>
      <c r="L937" s="166"/>
      <c r="M937" s="13"/>
      <c r="N937" s="187">
        <f t="shared" si="257"/>
        <v>0</v>
      </c>
      <c r="O937" s="187">
        <f t="shared" si="258"/>
        <v>0</v>
      </c>
      <c r="P937" s="187">
        <f t="shared" si="259"/>
        <v>0</v>
      </c>
      <c r="Q937" s="166"/>
      <c r="R937" s="13"/>
      <c r="S937" s="187">
        <f t="shared" si="260"/>
        <v>0</v>
      </c>
      <c r="T937" s="187">
        <f t="shared" si="261"/>
        <v>0</v>
      </c>
      <c r="U937" s="166"/>
      <c r="V937" s="187">
        <f t="shared" si="247"/>
        <v>0</v>
      </c>
      <c r="W937" s="187">
        <f t="shared" si="248"/>
        <v>0</v>
      </c>
      <c r="X937" s="13">
        <f t="shared" si="249"/>
        <v>0</v>
      </c>
      <c r="Y937" s="13" t="s">
        <v>29</v>
      </c>
      <c r="Z937" s="13">
        <v>45</v>
      </c>
      <c r="AA937" s="241">
        <f t="shared" si="250"/>
        <v>0</v>
      </c>
    </row>
    <row r="938" spans="1:27">
      <c r="A938" s="12">
        <v>935</v>
      </c>
      <c r="B938" s="166"/>
      <c r="C938" s="13"/>
      <c r="D938" s="187">
        <f t="shared" si="251"/>
        <v>0</v>
      </c>
      <c r="E938" s="187">
        <f t="shared" si="252"/>
        <v>0</v>
      </c>
      <c r="F938" s="187">
        <f t="shared" si="253"/>
        <v>0</v>
      </c>
      <c r="G938" s="166"/>
      <c r="H938" s="13"/>
      <c r="I938" s="187">
        <f t="shared" si="254"/>
        <v>0</v>
      </c>
      <c r="J938" s="187">
        <f t="shared" si="255"/>
        <v>0</v>
      </c>
      <c r="K938" s="187">
        <f t="shared" si="256"/>
        <v>0</v>
      </c>
      <c r="L938" s="166"/>
      <c r="M938" s="13"/>
      <c r="N938" s="187">
        <f t="shared" si="257"/>
        <v>0</v>
      </c>
      <c r="O938" s="187">
        <f t="shared" si="258"/>
        <v>0</v>
      </c>
      <c r="P938" s="187">
        <f t="shared" si="259"/>
        <v>0</v>
      </c>
      <c r="Q938" s="166"/>
      <c r="R938" s="13"/>
      <c r="S938" s="187">
        <f t="shared" si="260"/>
        <v>0</v>
      </c>
      <c r="T938" s="187">
        <f t="shared" si="261"/>
        <v>0</v>
      </c>
      <c r="U938" s="166"/>
      <c r="V938" s="187">
        <f t="shared" si="247"/>
        <v>0</v>
      </c>
      <c r="W938" s="187">
        <f t="shared" si="248"/>
        <v>0</v>
      </c>
      <c r="X938" s="13">
        <f t="shared" si="249"/>
        <v>0</v>
      </c>
      <c r="Y938" s="13" t="s">
        <v>29</v>
      </c>
      <c r="Z938" s="13">
        <v>45</v>
      </c>
      <c r="AA938" s="241">
        <f t="shared" si="250"/>
        <v>0</v>
      </c>
    </row>
    <row r="939" spans="1:27">
      <c r="A939" s="12">
        <v>936</v>
      </c>
      <c r="B939" s="166"/>
      <c r="C939" s="13"/>
      <c r="D939" s="187">
        <f t="shared" si="251"/>
        <v>0</v>
      </c>
      <c r="E939" s="187">
        <f t="shared" si="252"/>
        <v>0</v>
      </c>
      <c r="F939" s="187">
        <f t="shared" si="253"/>
        <v>0</v>
      </c>
      <c r="G939" s="166"/>
      <c r="H939" s="13"/>
      <c r="I939" s="187">
        <f t="shared" si="254"/>
        <v>0</v>
      </c>
      <c r="J939" s="187">
        <f t="shared" si="255"/>
        <v>0</v>
      </c>
      <c r="K939" s="187">
        <f t="shared" si="256"/>
        <v>0</v>
      </c>
      <c r="L939" s="166"/>
      <c r="M939" s="13"/>
      <c r="N939" s="187">
        <f t="shared" si="257"/>
        <v>0</v>
      </c>
      <c r="O939" s="187">
        <f t="shared" si="258"/>
        <v>0</v>
      </c>
      <c r="P939" s="187">
        <f t="shared" si="259"/>
        <v>0</v>
      </c>
      <c r="Q939" s="166"/>
      <c r="R939" s="13"/>
      <c r="S939" s="187">
        <f t="shared" si="260"/>
        <v>0</v>
      </c>
      <c r="T939" s="187">
        <f t="shared" si="261"/>
        <v>0</v>
      </c>
      <c r="U939" s="166"/>
      <c r="V939" s="187">
        <f t="shared" si="247"/>
        <v>0</v>
      </c>
      <c r="W939" s="187">
        <f t="shared" si="248"/>
        <v>0</v>
      </c>
      <c r="X939" s="13">
        <f t="shared" si="249"/>
        <v>0</v>
      </c>
      <c r="Y939" s="13" t="s">
        <v>29</v>
      </c>
      <c r="Z939" s="13">
        <v>45</v>
      </c>
      <c r="AA939" s="241">
        <f t="shared" si="250"/>
        <v>0</v>
      </c>
    </row>
    <row r="940" spans="1:27">
      <c r="A940" s="12">
        <v>937</v>
      </c>
      <c r="B940" s="166"/>
      <c r="C940" s="13"/>
      <c r="D940" s="187">
        <f t="shared" si="251"/>
        <v>0</v>
      </c>
      <c r="E940" s="187">
        <f t="shared" si="252"/>
        <v>0</v>
      </c>
      <c r="F940" s="187">
        <f t="shared" si="253"/>
        <v>0</v>
      </c>
      <c r="G940" s="166"/>
      <c r="H940" s="13"/>
      <c r="I940" s="187">
        <f t="shared" si="254"/>
        <v>0</v>
      </c>
      <c r="J940" s="187">
        <f t="shared" si="255"/>
        <v>0</v>
      </c>
      <c r="K940" s="187">
        <f t="shared" si="256"/>
        <v>0</v>
      </c>
      <c r="L940" s="166"/>
      <c r="M940" s="13"/>
      <c r="N940" s="187">
        <f t="shared" si="257"/>
        <v>0</v>
      </c>
      <c r="O940" s="187">
        <f t="shared" si="258"/>
        <v>0</v>
      </c>
      <c r="P940" s="187">
        <f t="shared" si="259"/>
        <v>0</v>
      </c>
      <c r="Q940" s="166"/>
      <c r="R940" s="13"/>
      <c r="S940" s="187">
        <f t="shared" si="260"/>
        <v>0</v>
      </c>
      <c r="T940" s="187">
        <f t="shared" si="261"/>
        <v>0</v>
      </c>
      <c r="U940" s="166"/>
      <c r="V940" s="187">
        <f t="shared" si="247"/>
        <v>0</v>
      </c>
      <c r="W940" s="187">
        <f t="shared" si="248"/>
        <v>0</v>
      </c>
      <c r="X940" s="13">
        <f t="shared" si="249"/>
        <v>0</v>
      </c>
      <c r="Y940" s="13" t="s">
        <v>29</v>
      </c>
      <c r="Z940" s="13">
        <v>45</v>
      </c>
      <c r="AA940" s="241">
        <f t="shared" si="250"/>
        <v>0</v>
      </c>
    </row>
    <row r="941" spans="1:27">
      <c r="A941" s="12">
        <v>938</v>
      </c>
      <c r="B941" s="166"/>
      <c r="C941" s="13"/>
      <c r="D941" s="187">
        <f t="shared" si="251"/>
        <v>0</v>
      </c>
      <c r="E941" s="187">
        <f t="shared" si="252"/>
        <v>0</v>
      </c>
      <c r="F941" s="187">
        <f t="shared" si="253"/>
        <v>0</v>
      </c>
      <c r="G941" s="166"/>
      <c r="H941" s="13"/>
      <c r="I941" s="187">
        <f t="shared" si="254"/>
        <v>0</v>
      </c>
      <c r="J941" s="187">
        <f t="shared" si="255"/>
        <v>0</v>
      </c>
      <c r="K941" s="187">
        <f t="shared" si="256"/>
        <v>0</v>
      </c>
      <c r="L941" s="166"/>
      <c r="M941" s="13"/>
      <c r="N941" s="187">
        <f t="shared" si="257"/>
        <v>0</v>
      </c>
      <c r="O941" s="187">
        <f t="shared" si="258"/>
        <v>0</v>
      </c>
      <c r="P941" s="187">
        <f t="shared" si="259"/>
        <v>0</v>
      </c>
      <c r="Q941" s="166"/>
      <c r="R941" s="13"/>
      <c r="S941" s="187">
        <f t="shared" si="260"/>
        <v>0</v>
      </c>
      <c r="T941" s="187">
        <f t="shared" si="261"/>
        <v>0</v>
      </c>
      <c r="U941" s="166"/>
      <c r="V941" s="187">
        <f t="shared" si="247"/>
        <v>0</v>
      </c>
      <c r="W941" s="187">
        <f t="shared" si="248"/>
        <v>0</v>
      </c>
      <c r="X941" s="13">
        <f t="shared" si="249"/>
        <v>0</v>
      </c>
      <c r="Y941" s="13" t="s">
        <v>29</v>
      </c>
      <c r="Z941" s="13">
        <v>45</v>
      </c>
      <c r="AA941" s="241">
        <f t="shared" si="250"/>
        <v>0</v>
      </c>
    </row>
    <row r="942" spans="1:27">
      <c r="A942" s="12">
        <v>939</v>
      </c>
      <c r="B942" s="166"/>
      <c r="C942" s="13"/>
      <c r="D942" s="187">
        <f t="shared" si="251"/>
        <v>0</v>
      </c>
      <c r="E942" s="187">
        <f t="shared" si="252"/>
        <v>0</v>
      </c>
      <c r="F942" s="187">
        <f t="shared" si="253"/>
        <v>0</v>
      </c>
      <c r="G942" s="166"/>
      <c r="H942" s="13"/>
      <c r="I942" s="187">
        <f t="shared" si="254"/>
        <v>0</v>
      </c>
      <c r="J942" s="187">
        <f t="shared" si="255"/>
        <v>0</v>
      </c>
      <c r="K942" s="187">
        <f t="shared" si="256"/>
        <v>0</v>
      </c>
      <c r="L942" s="166"/>
      <c r="M942" s="13"/>
      <c r="N942" s="187">
        <f t="shared" si="257"/>
        <v>0</v>
      </c>
      <c r="O942" s="187">
        <f t="shared" si="258"/>
        <v>0</v>
      </c>
      <c r="P942" s="187">
        <f t="shared" si="259"/>
        <v>0</v>
      </c>
      <c r="Q942" s="166"/>
      <c r="R942" s="13"/>
      <c r="S942" s="187">
        <f t="shared" si="260"/>
        <v>0</v>
      </c>
      <c r="T942" s="187">
        <f t="shared" si="261"/>
        <v>0</v>
      </c>
      <c r="U942" s="166"/>
      <c r="V942" s="187">
        <f t="shared" si="247"/>
        <v>0</v>
      </c>
      <c r="W942" s="187">
        <f t="shared" si="248"/>
        <v>0</v>
      </c>
      <c r="X942" s="13">
        <f t="shared" si="249"/>
        <v>0</v>
      </c>
      <c r="Y942" s="13" t="s">
        <v>29</v>
      </c>
      <c r="Z942" s="13">
        <v>45</v>
      </c>
      <c r="AA942" s="241">
        <f t="shared" si="250"/>
        <v>0</v>
      </c>
    </row>
    <row r="943" spans="1:27">
      <c r="A943" s="12">
        <v>940</v>
      </c>
      <c r="B943" s="166"/>
      <c r="C943" s="13"/>
      <c r="D943" s="187">
        <f t="shared" si="251"/>
        <v>0</v>
      </c>
      <c r="E943" s="187">
        <f t="shared" si="252"/>
        <v>0</v>
      </c>
      <c r="F943" s="187">
        <f t="shared" si="253"/>
        <v>0</v>
      </c>
      <c r="G943" s="166"/>
      <c r="H943" s="13"/>
      <c r="I943" s="187">
        <f t="shared" si="254"/>
        <v>0</v>
      </c>
      <c r="J943" s="187">
        <f t="shared" si="255"/>
        <v>0</v>
      </c>
      <c r="K943" s="187">
        <f t="shared" si="256"/>
        <v>0</v>
      </c>
      <c r="L943" s="166"/>
      <c r="M943" s="13"/>
      <c r="N943" s="187">
        <f t="shared" si="257"/>
        <v>0</v>
      </c>
      <c r="O943" s="187">
        <f t="shared" si="258"/>
        <v>0</v>
      </c>
      <c r="P943" s="187">
        <f t="shared" si="259"/>
        <v>0</v>
      </c>
      <c r="Q943" s="166"/>
      <c r="R943" s="13"/>
      <c r="S943" s="187">
        <f t="shared" si="260"/>
        <v>0</v>
      </c>
      <c r="T943" s="187">
        <f t="shared" si="261"/>
        <v>0</v>
      </c>
      <c r="U943" s="166"/>
      <c r="V943" s="187">
        <f t="shared" si="247"/>
        <v>0</v>
      </c>
      <c r="W943" s="187">
        <f t="shared" si="248"/>
        <v>0</v>
      </c>
      <c r="X943" s="13">
        <f t="shared" si="249"/>
        <v>0</v>
      </c>
      <c r="Y943" s="13" t="s">
        <v>29</v>
      </c>
      <c r="Z943" s="13">
        <v>45</v>
      </c>
      <c r="AA943" s="241">
        <f t="shared" si="250"/>
        <v>0</v>
      </c>
    </row>
    <row r="944" spans="1:27">
      <c r="A944" s="12">
        <v>941</v>
      </c>
      <c r="B944" s="166"/>
      <c r="C944" s="13"/>
      <c r="D944" s="187">
        <f t="shared" si="251"/>
        <v>0</v>
      </c>
      <c r="E944" s="187">
        <f t="shared" si="252"/>
        <v>0</v>
      </c>
      <c r="F944" s="187">
        <f t="shared" si="253"/>
        <v>0</v>
      </c>
      <c r="G944" s="166"/>
      <c r="H944" s="13"/>
      <c r="I944" s="187">
        <f t="shared" si="254"/>
        <v>0</v>
      </c>
      <c r="J944" s="187">
        <f t="shared" si="255"/>
        <v>0</v>
      </c>
      <c r="K944" s="187">
        <f t="shared" si="256"/>
        <v>0</v>
      </c>
      <c r="L944" s="166"/>
      <c r="M944" s="13"/>
      <c r="N944" s="187">
        <f t="shared" si="257"/>
        <v>0</v>
      </c>
      <c r="O944" s="187">
        <f t="shared" si="258"/>
        <v>0</v>
      </c>
      <c r="P944" s="187">
        <f t="shared" si="259"/>
        <v>0</v>
      </c>
      <c r="Q944" s="166"/>
      <c r="R944" s="13"/>
      <c r="S944" s="187">
        <f t="shared" si="260"/>
        <v>0</v>
      </c>
      <c r="T944" s="187">
        <f t="shared" si="261"/>
        <v>0</v>
      </c>
      <c r="U944" s="166"/>
      <c r="V944" s="187">
        <f t="shared" si="247"/>
        <v>0</v>
      </c>
      <c r="W944" s="187">
        <f t="shared" si="248"/>
        <v>0</v>
      </c>
      <c r="X944" s="13">
        <f t="shared" si="249"/>
        <v>0</v>
      </c>
      <c r="Y944" s="13" t="s">
        <v>29</v>
      </c>
      <c r="Z944" s="13">
        <v>45</v>
      </c>
      <c r="AA944" s="241">
        <f t="shared" si="250"/>
        <v>0</v>
      </c>
    </row>
    <row r="945" spans="1:27">
      <c r="A945" s="12">
        <v>942</v>
      </c>
      <c r="B945" s="166"/>
      <c r="C945" s="13"/>
      <c r="D945" s="187">
        <f t="shared" si="251"/>
        <v>0</v>
      </c>
      <c r="E945" s="187">
        <f t="shared" si="252"/>
        <v>0</v>
      </c>
      <c r="F945" s="187">
        <f t="shared" si="253"/>
        <v>0</v>
      </c>
      <c r="G945" s="166"/>
      <c r="H945" s="13"/>
      <c r="I945" s="187">
        <f t="shared" si="254"/>
        <v>0</v>
      </c>
      <c r="J945" s="187">
        <f t="shared" si="255"/>
        <v>0</v>
      </c>
      <c r="K945" s="187">
        <f t="shared" si="256"/>
        <v>0</v>
      </c>
      <c r="L945" s="166"/>
      <c r="M945" s="13"/>
      <c r="N945" s="187">
        <f t="shared" si="257"/>
        <v>0</v>
      </c>
      <c r="O945" s="187">
        <f t="shared" si="258"/>
        <v>0</v>
      </c>
      <c r="P945" s="187">
        <f t="shared" si="259"/>
        <v>0</v>
      </c>
      <c r="Q945" s="166"/>
      <c r="R945" s="13"/>
      <c r="S945" s="187">
        <f t="shared" si="260"/>
        <v>0</v>
      </c>
      <c r="T945" s="187">
        <f t="shared" si="261"/>
        <v>0</v>
      </c>
      <c r="U945" s="166"/>
      <c r="V945" s="187">
        <f t="shared" si="247"/>
        <v>0</v>
      </c>
      <c r="W945" s="187">
        <f t="shared" si="248"/>
        <v>0</v>
      </c>
      <c r="X945" s="13">
        <f t="shared" si="249"/>
        <v>0</v>
      </c>
      <c r="Y945" s="13" t="s">
        <v>29</v>
      </c>
      <c r="Z945" s="13">
        <v>45</v>
      </c>
      <c r="AA945" s="241">
        <f t="shared" si="250"/>
        <v>0</v>
      </c>
    </row>
    <row r="946" spans="1:27">
      <c r="A946" s="12">
        <v>943</v>
      </c>
      <c r="B946" s="166"/>
      <c r="C946" s="13"/>
      <c r="D946" s="187">
        <f t="shared" si="251"/>
        <v>0</v>
      </c>
      <c r="E946" s="187">
        <f t="shared" si="252"/>
        <v>0</v>
      </c>
      <c r="F946" s="187">
        <f t="shared" si="253"/>
        <v>0</v>
      </c>
      <c r="G946" s="166"/>
      <c r="H946" s="13"/>
      <c r="I946" s="187">
        <f t="shared" si="254"/>
        <v>0</v>
      </c>
      <c r="J946" s="187">
        <f t="shared" si="255"/>
        <v>0</v>
      </c>
      <c r="K946" s="187">
        <f t="shared" si="256"/>
        <v>0</v>
      </c>
      <c r="L946" s="166"/>
      <c r="M946" s="13"/>
      <c r="N946" s="187">
        <f t="shared" si="257"/>
        <v>0</v>
      </c>
      <c r="O946" s="187">
        <f t="shared" si="258"/>
        <v>0</v>
      </c>
      <c r="P946" s="187">
        <f t="shared" si="259"/>
        <v>0</v>
      </c>
      <c r="Q946" s="166"/>
      <c r="R946" s="13"/>
      <c r="S946" s="187">
        <f t="shared" si="260"/>
        <v>0</v>
      </c>
      <c r="T946" s="187">
        <f t="shared" si="261"/>
        <v>0</v>
      </c>
      <c r="U946" s="166"/>
      <c r="V946" s="187">
        <f t="shared" si="247"/>
        <v>0</v>
      </c>
      <c r="W946" s="187">
        <f t="shared" si="248"/>
        <v>0</v>
      </c>
      <c r="X946" s="13">
        <f t="shared" si="249"/>
        <v>0</v>
      </c>
      <c r="Y946" s="13" t="s">
        <v>29</v>
      </c>
      <c r="Z946" s="13">
        <v>45</v>
      </c>
      <c r="AA946" s="241">
        <f t="shared" si="250"/>
        <v>0</v>
      </c>
    </row>
    <row r="947" spans="1:27">
      <c r="A947" s="12">
        <v>944</v>
      </c>
      <c r="B947" s="166"/>
      <c r="C947" s="13"/>
      <c r="D947" s="187">
        <f t="shared" si="251"/>
        <v>0</v>
      </c>
      <c r="E947" s="187">
        <f t="shared" si="252"/>
        <v>0</v>
      </c>
      <c r="F947" s="187">
        <f t="shared" si="253"/>
        <v>0</v>
      </c>
      <c r="G947" s="166"/>
      <c r="H947" s="13"/>
      <c r="I947" s="187">
        <f t="shared" si="254"/>
        <v>0</v>
      </c>
      <c r="J947" s="187">
        <f t="shared" si="255"/>
        <v>0</v>
      </c>
      <c r="K947" s="187">
        <f t="shared" si="256"/>
        <v>0</v>
      </c>
      <c r="L947" s="166"/>
      <c r="M947" s="13"/>
      <c r="N947" s="187">
        <f t="shared" si="257"/>
        <v>0</v>
      </c>
      <c r="O947" s="187">
        <f t="shared" si="258"/>
        <v>0</v>
      </c>
      <c r="P947" s="187">
        <f t="shared" si="259"/>
        <v>0</v>
      </c>
      <c r="Q947" s="166"/>
      <c r="R947" s="13"/>
      <c r="S947" s="187">
        <f t="shared" si="260"/>
        <v>0</v>
      </c>
      <c r="T947" s="187">
        <f t="shared" si="261"/>
        <v>0</v>
      </c>
      <c r="U947" s="166"/>
      <c r="V947" s="187">
        <f t="shared" si="247"/>
        <v>0</v>
      </c>
      <c r="W947" s="187">
        <f t="shared" si="248"/>
        <v>0</v>
      </c>
      <c r="X947" s="13">
        <f t="shared" si="249"/>
        <v>0</v>
      </c>
      <c r="Y947" s="13" t="s">
        <v>29</v>
      </c>
      <c r="Z947" s="13">
        <v>45</v>
      </c>
      <c r="AA947" s="241">
        <f t="shared" si="250"/>
        <v>0</v>
      </c>
    </row>
    <row r="948" spans="1:27">
      <c r="A948" s="12">
        <v>945</v>
      </c>
      <c r="B948" s="166"/>
      <c r="C948" s="13"/>
      <c r="D948" s="187">
        <f t="shared" si="251"/>
        <v>0</v>
      </c>
      <c r="E948" s="187">
        <f t="shared" si="252"/>
        <v>0</v>
      </c>
      <c r="F948" s="187">
        <f t="shared" si="253"/>
        <v>0</v>
      </c>
      <c r="G948" s="166"/>
      <c r="H948" s="13"/>
      <c r="I948" s="187">
        <f t="shared" si="254"/>
        <v>0</v>
      </c>
      <c r="J948" s="187">
        <f t="shared" si="255"/>
        <v>0</v>
      </c>
      <c r="K948" s="187">
        <f t="shared" si="256"/>
        <v>0</v>
      </c>
      <c r="L948" s="166"/>
      <c r="M948" s="13"/>
      <c r="N948" s="187">
        <f t="shared" si="257"/>
        <v>0</v>
      </c>
      <c r="O948" s="187">
        <f t="shared" si="258"/>
        <v>0</v>
      </c>
      <c r="P948" s="187">
        <f t="shared" si="259"/>
        <v>0</v>
      </c>
      <c r="Q948" s="166"/>
      <c r="R948" s="13"/>
      <c r="S948" s="187">
        <f t="shared" si="260"/>
        <v>0</v>
      </c>
      <c r="T948" s="187">
        <f t="shared" si="261"/>
        <v>0</v>
      </c>
      <c r="U948" s="166"/>
      <c r="V948" s="187">
        <f t="shared" si="247"/>
        <v>0</v>
      </c>
      <c r="W948" s="187">
        <f t="shared" si="248"/>
        <v>0</v>
      </c>
      <c r="X948" s="13">
        <f t="shared" si="249"/>
        <v>0</v>
      </c>
      <c r="Y948" s="13" t="s">
        <v>29</v>
      </c>
      <c r="Z948" s="13">
        <v>45</v>
      </c>
      <c r="AA948" s="241">
        <f t="shared" si="250"/>
        <v>0</v>
      </c>
    </row>
    <row r="949" spans="1:27">
      <c r="A949" s="12">
        <v>946</v>
      </c>
      <c r="B949" s="166"/>
      <c r="C949" s="13"/>
      <c r="D949" s="187">
        <f t="shared" si="251"/>
        <v>0</v>
      </c>
      <c r="E949" s="187">
        <f t="shared" si="252"/>
        <v>0</v>
      </c>
      <c r="F949" s="187">
        <f t="shared" si="253"/>
        <v>0</v>
      </c>
      <c r="G949" s="166"/>
      <c r="H949" s="13"/>
      <c r="I949" s="187">
        <f t="shared" si="254"/>
        <v>0</v>
      </c>
      <c r="J949" s="187">
        <f t="shared" si="255"/>
        <v>0</v>
      </c>
      <c r="K949" s="187">
        <f t="shared" si="256"/>
        <v>0</v>
      </c>
      <c r="L949" s="166"/>
      <c r="M949" s="13"/>
      <c r="N949" s="187">
        <f t="shared" si="257"/>
        <v>0</v>
      </c>
      <c r="O949" s="187">
        <f t="shared" si="258"/>
        <v>0</v>
      </c>
      <c r="P949" s="187">
        <f t="shared" si="259"/>
        <v>0</v>
      </c>
      <c r="Q949" s="166"/>
      <c r="R949" s="13"/>
      <c r="S949" s="187">
        <f t="shared" si="260"/>
        <v>0</v>
      </c>
      <c r="T949" s="187">
        <f t="shared" si="261"/>
        <v>0</v>
      </c>
      <c r="U949" s="166"/>
      <c r="V949" s="187">
        <f t="shared" si="247"/>
        <v>0</v>
      </c>
      <c r="W949" s="187">
        <f t="shared" si="248"/>
        <v>0</v>
      </c>
      <c r="X949" s="13">
        <f t="shared" si="249"/>
        <v>0</v>
      </c>
      <c r="Y949" s="13" t="s">
        <v>29</v>
      </c>
      <c r="Z949" s="13">
        <v>45</v>
      </c>
      <c r="AA949" s="241">
        <f t="shared" si="250"/>
        <v>0</v>
      </c>
    </row>
    <row r="950" spans="1:27">
      <c r="A950" s="12">
        <v>947</v>
      </c>
      <c r="B950" s="166"/>
      <c r="C950" s="13"/>
      <c r="D950" s="187">
        <f t="shared" si="251"/>
        <v>0</v>
      </c>
      <c r="E950" s="187">
        <f t="shared" si="252"/>
        <v>0</v>
      </c>
      <c r="F950" s="187">
        <f t="shared" si="253"/>
        <v>0</v>
      </c>
      <c r="G950" s="166"/>
      <c r="H950" s="13"/>
      <c r="I950" s="187">
        <f t="shared" si="254"/>
        <v>0</v>
      </c>
      <c r="J950" s="187">
        <f t="shared" si="255"/>
        <v>0</v>
      </c>
      <c r="K950" s="187">
        <f t="shared" si="256"/>
        <v>0</v>
      </c>
      <c r="L950" s="166"/>
      <c r="M950" s="13"/>
      <c r="N950" s="187">
        <f t="shared" si="257"/>
        <v>0</v>
      </c>
      <c r="O950" s="187">
        <f t="shared" si="258"/>
        <v>0</v>
      </c>
      <c r="P950" s="187">
        <f t="shared" si="259"/>
        <v>0</v>
      </c>
      <c r="Q950" s="166"/>
      <c r="R950" s="13"/>
      <c r="S950" s="187">
        <f t="shared" si="260"/>
        <v>0</v>
      </c>
      <c r="T950" s="187">
        <f t="shared" si="261"/>
        <v>0</v>
      </c>
      <c r="U950" s="166"/>
      <c r="V950" s="187">
        <f t="shared" si="247"/>
        <v>0</v>
      </c>
      <c r="W950" s="187">
        <f t="shared" si="248"/>
        <v>0</v>
      </c>
      <c r="X950" s="13">
        <f t="shared" si="249"/>
        <v>0</v>
      </c>
      <c r="Y950" s="13" t="s">
        <v>29</v>
      </c>
      <c r="Z950" s="13">
        <v>45</v>
      </c>
      <c r="AA950" s="241">
        <f t="shared" si="250"/>
        <v>0</v>
      </c>
    </row>
    <row r="951" spans="1:27">
      <c r="A951" s="12">
        <v>948</v>
      </c>
      <c r="B951" s="166"/>
      <c r="C951" s="13"/>
      <c r="D951" s="187">
        <f t="shared" si="251"/>
        <v>0</v>
      </c>
      <c r="E951" s="187">
        <f t="shared" si="252"/>
        <v>0</v>
      </c>
      <c r="F951" s="187">
        <f t="shared" si="253"/>
        <v>0</v>
      </c>
      <c r="G951" s="166"/>
      <c r="H951" s="13"/>
      <c r="I951" s="187">
        <f t="shared" si="254"/>
        <v>0</v>
      </c>
      <c r="J951" s="187">
        <f t="shared" si="255"/>
        <v>0</v>
      </c>
      <c r="K951" s="187">
        <f t="shared" si="256"/>
        <v>0</v>
      </c>
      <c r="L951" s="166"/>
      <c r="M951" s="13"/>
      <c r="N951" s="187">
        <f t="shared" si="257"/>
        <v>0</v>
      </c>
      <c r="O951" s="187">
        <f t="shared" si="258"/>
        <v>0</v>
      </c>
      <c r="P951" s="187">
        <f t="shared" si="259"/>
        <v>0</v>
      </c>
      <c r="Q951" s="166"/>
      <c r="R951" s="13"/>
      <c r="S951" s="187">
        <f t="shared" si="260"/>
        <v>0</v>
      </c>
      <c r="T951" s="187">
        <f t="shared" si="261"/>
        <v>0</v>
      </c>
      <c r="U951" s="166"/>
      <c r="V951" s="187">
        <f t="shared" si="247"/>
        <v>0</v>
      </c>
      <c r="W951" s="187">
        <f t="shared" si="248"/>
        <v>0</v>
      </c>
      <c r="X951" s="13">
        <f t="shared" si="249"/>
        <v>0</v>
      </c>
      <c r="Y951" s="13" t="s">
        <v>29</v>
      </c>
      <c r="Z951" s="13">
        <v>45</v>
      </c>
      <c r="AA951" s="241">
        <f t="shared" si="250"/>
        <v>0</v>
      </c>
    </row>
    <row r="952" spans="1:27">
      <c r="A952" s="12">
        <v>949</v>
      </c>
      <c r="B952" s="166"/>
      <c r="C952" s="13"/>
      <c r="D952" s="187">
        <f t="shared" si="251"/>
        <v>0</v>
      </c>
      <c r="E952" s="187">
        <f t="shared" si="252"/>
        <v>0</v>
      </c>
      <c r="F952" s="187">
        <f t="shared" si="253"/>
        <v>0</v>
      </c>
      <c r="G952" s="166"/>
      <c r="H952" s="13"/>
      <c r="I952" s="187">
        <f t="shared" si="254"/>
        <v>0</v>
      </c>
      <c r="J952" s="187">
        <f t="shared" si="255"/>
        <v>0</v>
      </c>
      <c r="K952" s="187">
        <f t="shared" si="256"/>
        <v>0</v>
      </c>
      <c r="L952" s="166"/>
      <c r="M952" s="13"/>
      <c r="N952" s="187">
        <f t="shared" si="257"/>
        <v>0</v>
      </c>
      <c r="O952" s="187">
        <f t="shared" si="258"/>
        <v>0</v>
      </c>
      <c r="P952" s="187">
        <f t="shared" si="259"/>
        <v>0</v>
      </c>
      <c r="Q952" s="166"/>
      <c r="R952" s="13"/>
      <c r="S952" s="187">
        <f t="shared" si="260"/>
        <v>0</v>
      </c>
      <c r="T952" s="187">
        <f t="shared" si="261"/>
        <v>0</v>
      </c>
      <c r="U952" s="166"/>
      <c r="V952" s="187">
        <f t="shared" si="247"/>
        <v>0</v>
      </c>
      <c r="W952" s="187">
        <f t="shared" si="248"/>
        <v>0</v>
      </c>
      <c r="X952" s="13">
        <f t="shared" si="249"/>
        <v>0</v>
      </c>
      <c r="Y952" s="13" t="s">
        <v>29</v>
      </c>
      <c r="Z952" s="13">
        <v>45</v>
      </c>
      <c r="AA952" s="241">
        <f t="shared" si="250"/>
        <v>0</v>
      </c>
    </row>
    <row r="953" spans="1:27">
      <c r="A953" s="12">
        <v>950</v>
      </c>
      <c r="B953" s="166"/>
      <c r="C953" s="13"/>
      <c r="D953" s="187">
        <f t="shared" si="251"/>
        <v>0</v>
      </c>
      <c r="E953" s="187">
        <f t="shared" si="252"/>
        <v>0</v>
      </c>
      <c r="F953" s="187">
        <f t="shared" si="253"/>
        <v>0</v>
      </c>
      <c r="G953" s="166"/>
      <c r="H953" s="13"/>
      <c r="I953" s="187">
        <f t="shared" si="254"/>
        <v>0</v>
      </c>
      <c r="J953" s="187">
        <f t="shared" si="255"/>
        <v>0</v>
      </c>
      <c r="K953" s="187">
        <f t="shared" si="256"/>
        <v>0</v>
      </c>
      <c r="L953" s="166"/>
      <c r="M953" s="13"/>
      <c r="N953" s="187">
        <f t="shared" si="257"/>
        <v>0</v>
      </c>
      <c r="O953" s="187">
        <f t="shared" si="258"/>
        <v>0</v>
      </c>
      <c r="P953" s="187">
        <f t="shared" si="259"/>
        <v>0</v>
      </c>
      <c r="Q953" s="166"/>
      <c r="R953" s="13"/>
      <c r="S953" s="187">
        <f t="shared" si="260"/>
        <v>0</v>
      </c>
      <c r="T953" s="187">
        <f t="shared" si="261"/>
        <v>0</v>
      </c>
      <c r="U953" s="166"/>
      <c r="V953" s="187">
        <f t="shared" si="247"/>
        <v>0</v>
      </c>
      <c r="W953" s="187">
        <f t="shared" si="248"/>
        <v>0</v>
      </c>
      <c r="X953" s="13">
        <f t="shared" si="249"/>
        <v>0</v>
      </c>
      <c r="Y953" s="13" t="s">
        <v>29</v>
      </c>
      <c r="Z953" s="13">
        <v>45</v>
      </c>
      <c r="AA953" s="241">
        <f t="shared" si="250"/>
        <v>0</v>
      </c>
    </row>
    <row r="954" spans="1:27">
      <c r="A954" s="12">
        <v>951</v>
      </c>
      <c r="B954" s="166"/>
      <c r="C954" s="13"/>
      <c r="D954" s="187">
        <f t="shared" si="251"/>
        <v>0</v>
      </c>
      <c r="E954" s="187">
        <f t="shared" si="252"/>
        <v>0</v>
      </c>
      <c r="F954" s="187">
        <f t="shared" si="253"/>
        <v>0</v>
      </c>
      <c r="G954" s="166"/>
      <c r="H954" s="13"/>
      <c r="I954" s="187">
        <f t="shared" si="254"/>
        <v>0</v>
      </c>
      <c r="J954" s="187">
        <f t="shared" si="255"/>
        <v>0</v>
      </c>
      <c r="K954" s="187">
        <f t="shared" si="256"/>
        <v>0</v>
      </c>
      <c r="L954" s="166"/>
      <c r="M954" s="13"/>
      <c r="N954" s="187">
        <f t="shared" si="257"/>
        <v>0</v>
      </c>
      <c r="O954" s="187">
        <f t="shared" si="258"/>
        <v>0</v>
      </c>
      <c r="P954" s="187">
        <f t="shared" si="259"/>
        <v>0</v>
      </c>
      <c r="Q954" s="166"/>
      <c r="R954" s="13"/>
      <c r="S954" s="187">
        <f t="shared" si="260"/>
        <v>0</v>
      </c>
      <c r="T954" s="187">
        <f t="shared" si="261"/>
        <v>0</v>
      </c>
      <c r="U954" s="166"/>
      <c r="V954" s="187">
        <f t="shared" si="247"/>
        <v>0</v>
      </c>
      <c r="W954" s="187">
        <f t="shared" si="248"/>
        <v>0</v>
      </c>
      <c r="X954" s="13">
        <f t="shared" si="249"/>
        <v>0</v>
      </c>
      <c r="Y954" s="13" t="s">
        <v>29</v>
      </c>
      <c r="Z954" s="13">
        <v>45</v>
      </c>
      <c r="AA954" s="241">
        <f t="shared" si="250"/>
        <v>0</v>
      </c>
    </row>
    <row r="955" spans="1:27">
      <c r="A955" s="12">
        <v>952</v>
      </c>
      <c r="B955" s="166"/>
      <c r="C955" s="13"/>
      <c r="D955" s="187">
        <f t="shared" si="251"/>
        <v>0</v>
      </c>
      <c r="E955" s="187">
        <f t="shared" si="252"/>
        <v>0</v>
      </c>
      <c r="F955" s="187">
        <f t="shared" si="253"/>
        <v>0</v>
      </c>
      <c r="G955" s="166"/>
      <c r="H955" s="13"/>
      <c r="I955" s="187">
        <f t="shared" si="254"/>
        <v>0</v>
      </c>
      <c r="J955" s="187">
        <f t="shared" si="255"/>
        <v>0</v>
      </c>
      <c r="K955" s="187">
        <f t="shared" si="256"/>
        <v>0</v>
      </c>
      <c r="L955" s="166"/>
      <c r="M955" s="13"/>
      <c r="N955" s="187">
        <f t="shared" si="257"/>
        <v>0</v>
      </c>
      <c r="O955" s="187">
        <f t="shared" si="258"/>
        <v>0</v>
      </c>
      <c r="P955" s="187">
        <f t="shared" si="259"/>
        <v>0</v>
      </c>
      <c r="Q955" s="166"/>
      <c r="R955" s="13"/>
      <c r="S955" s="187">
        <f t="shared" si="260"/>
        <v>0</v>
      </c>
      <c r="T955" s="187">
        <f t="shared" si="261"/>
        <v>0</v>
      </c>
      <c r="U955" s="166"/>
      <c r="V955" s="187">
        <f t="shared" si="247"/>
        <v>0</v>
      </c>
      <c r="W955" s="187">
        <f t="shared" si="248"/>
        <v>0</v>
      </c>
      <c r="X955" s="13">
        <f t="shared" si="249"/>
        <v>0</v>
      </c>
      <c r="Y955" s="13" t="s">
        <v>29</v>
      </c>
      <c r="Z955" s="13">
        <v>45</v>
      </c>
      <c r="AA955" s="241">
        <f t="shared" si="250"/>
        <v>0</v>
      </c>
    </row>
    <row r="956" spans="1:27">
      <c r="A956" s="12">
        <v>953</v>
      </c>
      <c r="B956" s="166"/>
      <c r="C956" s="13"/>
      <c r="D956" s="187">
        <f t="shared" si="251"/>
        <v>0</v>
      </c>
      <c r="E956" s="187">
        <f t="shared" si="252"/>
        <v>0</v>
      </c>
      <c r="F956" s="187">
        <f t="shared" si="253"/>
        <v>0</v>
      </c>
      <c r="G956" s="166"/>
      <c r="H956" s="13"/>
      <c r="I956" s="187">
        <f t="shared" si="254"/>
        <v>0</v>
      </c>
      <c r="J956" s="187">
        <f t="shared" si="255"/>
        <v>0</v>
      </c>
      <c r="K956" s="187">
        <f t="shared" si="256"/>
        <v>0</v>
      </c>
      <c r="L956" s="166"/>
      <c r="M956" s="13"/>
      <c r="N956" s="187">
        <f t="shared" si="257"/>
        <v>0</v>
      </c>
      <c r="O956" s="187">
        <f t="shared" si="258"/>
        <v>0</v>
      </c>
      <c r="P956" s="187">
        <f t="shared" si="259"/>
        <v>0</v>
      </c>
      <c r="Q956" s="166"/>
      <c r="R956" s="13"/>
      <c r="S956" s="187">
        <f t="shared" si="260"/>
        <v>0</v>
      </c>
      <c r="T956" s="187">
        <f t="shared" si="261"/>
        <v>0</v>
      </c>
      <c r="U956" s="166"/>
      <c r="V956" s="187">
        <f t="shared" si="247"/>
        <v>0</v>
      </c>
      <c r="W956" s="187">
        <f t="shared" si="248"/>
        <v>0</v>
      </c>
      <c r="X956" s="13">
        <f t="shared" si="249"/>
        <v>0</v>
      </c>
      <c r="Y956" s="13" t="s">
        <v>29</v>
      </c>
      <c r="Z956" s="13">
        <v>45</v>
      </c>
      <c r="AA956" s="241">
        <f t="shared" si="250"/>
        <v>0</v>
      </c>
    </row>
    <row r="957" spans="1:27">
      <c r="A957" s="12">
        <v>954</v>
      </c>
      <c r="B957" s="166"/>
      <c r="C957" s="13"/>
      <c r="D957" s="187">
        <f t="shared" si="251"/>
        <v>0</v>
      </c>
      <c r="E957" s="187">
        <f t="shared" si="252"/>
        <v>0</v>
      </c>
      <c r="F957" s="187">
        <f t="shared" si="253"/>
        <v>0</v>
      </c>
      <c r="G957" s="166"/>
      <c r="H957" s="13"/>
      <c r="I957" s="187">
        <f t="shared" si="254"/>
        <v>0</v>
      </c>
      <c r="J957" s="187">
        <f t="shared" si="255"/>
        <v>0</v>
      </c>
      <c r="K957" s="187">
        <f t="shared" si="256"/>
        <v>0</v>
      </c>
      <c r="L957" s="166"/>
      <c r="M957" s="13"/>
      <c r="N957" s="187">
        <f t="shared" si="257"/>
        <v>0</v>
      </c>
      <c r="O957" s="187">
        <f t="shared" si="258"/>
        <v>0</v>
      </c>
      <c r="P957" s="187">
        <f t="shared" si="259"/>
        <v>0</v>
      </c>
      <c r="Q957" s="166"/>
      <c r="R957" s="13"/>
      <c r="S957" s="187">
        <f t="shared" si="260"/>
        <v>0</v>
      </c>
      <c r="T957" s="187">
        <f t="shared" si="261"/>
        <v>0</v>
      </c>
      <c r="U957" s="166"/>
      <c r="V957" s="187">
        <f t="shared" si="247"/>
        <v>0</v>
      </c>
      <c r="W957" s="187">
        <f t="shared" si="248"/>
        <v>0</v>
      </c>
      <c r="X957" s="13">
        <f t="shared" si="249"/>
        <v>0</v>
      </c>
      <c r="Y957" s="13" t="s">
        <v>29</v>
      </c>
      <c r="Z957" s="13">
        <v>45</v>
      </c>
      <c r="AA957" s="241">
        <f t="shared" si="250"/>
        <v>0</v>
      </c>
    </row>
    <row r="958" spans="1:27">
      <c r="A958" s="12">
        <v>955</v>
      </c>
      <c r="B958" s="166"/>
      <c r="C958" s="13"/>
      <c r="D958" s="187">
        <f t="shared" si="251"/>
        <v>0</v>
      </c>
      <c r="E958" s="187">
        <f t="shared" si="252"/>
        <v>0</v>
      </c>
      <c r="F958" s="187">
        <f t="shared" si="253"/>
        <v>0</v>
      </c>
      <c r="G958" s="166"/>
      <c r="H958" s="13"/>
      <c r="I958" s="187">
        <f t="shared" si="254"/>
        <v>0</v>
      </c>
      <c r="J958" s="187">
        <f t="shared" si="255"/>
        <v>0</v>
      </c>
      <c r="K958" s="187">
        <f t="shared" si="256"/>
        <v>0</v>
      </c>
      <c r="L958" s="166"/>
      <c r="M958" s="13"/>
      <c r="N958" s="187">
        <f t="shared" si="257"/>
        <v>0</v>
      </c>
      <c r="O958" s="187">
        <f t="shared" si="258"/>
        <v>0</v>
      </c>
      <c r="P958" s="187">
        <f t="shared" si="259"/>
        <v>0</v>
      </c>
      <c r="Q958" s="166"/>
      <c r="R958" s="13"/>
      <c r="S958" s="187">
        <f t="shared" si="260"/>
        <v>0</v>
      </c>
      <c r="T958" s="187">
        <f t="shared" si="261"/>
        <v>0</v>
      </c>
      <c r="U958" s="166"/>
      <c r="V958" s="187">
        <f t="shared" si="247"/>
        <v>0</v>
      </c>
      <c r="W958" s="187">
        <f t="shared" si="248"/>
        <v>0</v>
      </c>
      <c r="X958" s="13">
        <f t="shared" si="249"/>
        <v>0</v>
      </c>
      <c r="Y958" s="13" t="s">
        <v>29</v>
      </c>
      <c r="Z958" s="13">
        <v>45</v>
      </c>
      <c r="AA958" s="241">
        <f t="shared" si="250"/>
        <v>0</v>
      </c>
    </row>
    <row r="959" spans="1:27">
      <c r="A959" s="12">
        <v>956</v>
      </c>
      <c r="B959" s="166"/>
      <c r="C959" s="13"/>
      <c r="D959" s="187">
        <f t="shared" si="251"/>
        <v>0</v>
      </c>
      <c r="E959" s="187">
        <f t="shared" si="252"/>
        <v>0</v>
      </c>
      <c r="F959" s="187">
        <f t="shared" si="253"/>
        <v>0</v>
      </c>
      <c r="G959" s="166"/>
      <c r="H959" s="13"/>
      <c r="I959" s="187">
        <f t="shared" si="254"/>
        <v>0</v>
      </c>
      <c r="J959" s="187">
        <f t="shared" si="255"/>
        <v>0</v>
      </c>
      <c r="K959" s="187">
        <f t="shared" si="256"/>
        <v>0</v>
      </c>
      <c r="L959" s="166"/>
      <c r="M959" s="13"/>
      <c r="N959" s="187">
        <f t="shared" si="257"/>
        <v>0</v>
      </c>
      <c r="O959" s="187">
        <f t="shared" si="258"/>
        <v>0</v>
      </c>
      <c r="P959" s="187">
        <f t="shared" si="259"/>
        <v>0</v>
      </c>
      <c r="Q959" s="166"/>
      <c r="R959" s="13"/>
      <c r="S959" s="187">
        <f t="shared" si="260"/>
        <v>0</v>
      </c>
      <c r="T959" s="187">
        <f t="shared" si="261"/>
        <v>0</v>
      </c>
      <c r="U959" s="166"/>
      <c r="V959" s="187">
        <f t="shared" si="247"/>
        <v>0</v>
      </c>
      <c r="W959" s="187">
        <f t="shared" si="248"/>
        <v>0</v>
      </c>
      <c r="X959" s="13">
        <f t="shared" si="249"/>
        <v>0</v>
      </c>
      <c r="Y959" s="13" t="s">
        <v>29</v>
      </c>
      <c r="Z959" s="13">
        <v>45</v>
      </c>
      <c r="AA959" s="241">
        <f t="shared" si="250"/>
        <v>0</v>
      </c>
    </row>
    <row r="960" spans="1:27">
      <c r="A960" s="12">
        <v>957</v>
      </c>
      <c r="B960" s="166"/>
      <c r="C960" s="13"/>
      <c r="D960" s="187">
        <f t="shared" si="251"/>
        <v>0</v>
      </c>
      <c r="E960" s="187">
        <f t="shared" si="252"/>
        <v>0</v>
      </c>
      <c r="F960" s="187">
        <f t="shared" si="253"/>
        <v>0</v>
      </c>
      <c r="G960" s="166"/>
      <c r="H960" s="13"/>
      <c r="I960" s="187">
        <f t="shared" si="254"/>
        <v>0</v>
      </c>
      <c r="J960" s="187">
        <f t="shared" si="255"/>
        <v>0</v>
      </c>
      <c r="K960" s="187">
        <f t="shared" si="256"/>
        <v>0</v>
      </c>
      <c r="L960" s="166"/>
      <c r="M960" s="13"/>
      <c r="N960" s="187">
        <f t="shared" si="257"/>
        <v>0</v>
      </c>
      <c r="O960" s="187">
        <f t="shared" si="258"/>
        <v>0</v>
      </c>
      <c r="P960" s="187">
        <f t="shared" si="259"/>
        <v>0</v>
      </c>
      <c r="Q960" s="166"/>
      <c r="R960" s="13"/>
      <c r="S960" s="187">
        <f t="shared" si="260"/>
        <v>0</v>
      </c>
      <c r="T960" s="187">
        <f t="shared" si="261"/>
        <v>0</v>
      </c>
      <c r="U960" s="166"/>
      <c r="V960" s="187">
        <f t="shared" si="247"/>
        <v>0</v>
      </c>
      <c r="W960" s="187">
        <f t="shared" si="248"/>
        <v>0</v>
      </c>
      <c r="X960" s="13">
        <f t="shared" si="249"/>
        <v>0</v>
      </c>
      <c r="Y960" s="13" t="s">
        <v>29</v>
      </c>
      <c r="Z960" s="13">
        <v>45</v>
      </c>
      <c r="AA960" s="241">
        <f t="shared" si="250"/>
        <v>0</v>
      </c>
    </row>
    <row r="961" spans="1:27">
      <c r="A961" s="12">
        <v>958</v>
      </c>
      <c r="B961" s="166"/>
      <c r="C961" s="13"/>
      <c r="D961" s="187">
        <f t="shared" si="251"/>
        <v>0</v>
      </c>
      <c r="E961" s="187">
        <f t="shared" si="252"/>
        <v>0</v>
      </c>
      <c r="F961" s="187">
        <f t="shared" si="253"/>
        <v>0</v>
      </c>
      <c r="G961" s="166"/>
      <c r="H961" s="13"/>
      <c r="I961" s="187">
        <f t="shared" si="254"/>
        <v>0</v>
      </c>
      <c r="J961" s="187">
        <f t="shared" si="255"/>
        <v>0</v>
      </c>
      <c r="K961" s="187">
        <f t="shared" si="256"/>
        <v>0</v>
      </c>
      <c r="L961" s="166"/>
      <c r="M961" s="13"/>
      <c r="N961" s="187">
        <f t="shared" si="257"/>
        <v>0</v>
      </c>
      <c r="O961" s="187">
        <f t="shared" si="258"/>
        <v>0</v>
      </c>
      <c r="P961" s="187">
        <f t="shared" si="259"/>
        <v>0</v>
      </c>
      <c r="Q961" s="166"/>
      <c r="R961" s="13"/>
      <c r="S961" s="187">
        <f t="shared" si="260"/>
        <v>0</v>
      </c>
      <c r="T961" s="187">
        <f t="shared" si="261"/>
        <v>0</v>
      </c>
      <c r="U961" s="166"/>
      <c r="V961" s="187">
        <f t="shared" si="247"/>
        <v>0</v>
      </c>
      <c r="W961" s="187">
        <f t="shared" si="248"/>
        <v>0</v>
      </c>
      <c r="X961" s="13">
        <f t="shared" si="249"/>
        <v>0</v>
      </c>
      <c r="Y961" s="13" t="s">
        <v>29</v>
      </c>
      <c r="Z961" s="13">
        <v>45</v>
      </c>
      <c r="AA961" s="241">
        <f t="shared" si="250"/>
        <v>0</v>
      </c>
    </row>
    <row r="962" spans="1:27">
      <c r="A962" s="12">
        <v>959</v>
      </c>
      <c r="B962" s="166"/>
      <c r="C962" s="13"/>
      <c r="D962" s="187">
        <f t="shared" si="251"/>
        <v>0</v>
      </c>
      <c r="E962" s="187">
        <f t="shared" si="252"/>
        <v>0</v>
      </c>
      <c r="F962" s="187">
        <f t="shared" si="253"/>
        <v>0</v>
      </c>
      <c r="G962" s="166"/>
      <c r="H962" s="13"/>
      <c r="I962" s="187">
        <f t="shared" si="254"/>
        <v>0</v>
      </c>
      <c r="J962" s="187">
        <f t="shared" si="255"/>
        <v>0</v>
      </c>
      <c r="K962" s="187">
        <f t="shared" si="256"/>
        <v>0</v>
      </c>
      <c r="L962" s="166"/>
      <c r="M962" s="13"/>
      <c r="N962" s="187">
        <f t="shared" si="257"/>
        <v>0</v>
      </c>
      <c r="O962" s="187">
        <f t="shared" si="258"/>
        <v>0</v>
      </c>
      <c r="P962" s="187">
        <f t="shared" si="259"/>
        <v>0</v>
      </c>
      <c r="Q962" s="166"/>
      <c r="R962" s="13"/>
      <c r="S962" s="187">
        <f t="shared" si="260"/>
        <v>0</v>
      </c>
      <c r="T962" s="187">
        <f t="shared" si="261"/>
        <v>0</v>
      </c>
      <c r="U962" s="166"/>
      <c r="V962" s="187">
        <f t="shared" si="247"/>
        <v>0</v>
      </c>
      <c r="W962" s="187">
        <f t="shared" si="248"/>
        <v>0</v>
      </c>
      <c r="X962" s="13">
        <f t="shared" si="249"/>
        <v>0</v>
      </c>
      <c r="Y962" s="13" t="s">
        <v>29</v>
      </c>
      <c r="Z962" s="13">
        <v>45</v>
      </c>
      <c r="AA962" s="241">
        <f t="shared" si="250"/>
        <v>0</v>
      </c>
    </row>
    <row r="963" spans="1:27">
      <c r="A963" s="12">
        <v>960</v>
      </c>
      <c r="B963" s="166"/>
      <c r="C963" s="13"/>
      <c r="D963" s="187">
        <f t="shared" si="251"/>
        <v>0</v>
      </c>
      <c r="E963" s="187">
        <f t="shared" si="252"/>
        <v>0</v>
      </c>
      <c r="F963" s="187">
        <f t="shared" si="253"/>
        <v>0</v>
      </c>
      <c r="G963" s="166"/>
      <c r="H963" s="13"/>
      <c r="I963" s="187">
        <f t="shared" si="254"/>
        <v>0</v>
      </c>
      <c r="J963" s="187">
        <f t="shared" si="255"/>
        <v>0</v>
      </c>
      <c r="K963" s="187">
        <f t="shared" si="256"/>
        <v>0</v>
      </c>
      <c r="L963" s="166"/>
      <c r="M963" s="13"/>
      <c r="N963" s="187">
        <f t="shared" si="257"/>
        <v>0</v>
      </c>
      <c r="O963" s="187">
        <f t="shared" si="258"/>
        <v>0</v>
      </c>
      <c r="P963" s="187">
        <f t="shared" si="259"/>
        <v>0</v>
      </c>
      <c r="Q963" s="166"/>
      <c r="R963" s="13"/>
      <c r="S963" s="187">
        <f t="shared" si="260"/>
        <v>0</v>
      </c>
      <c r="T963" s="187">
        <f t="shared" si="261"/>
        <v>0</v>
      </c>
      <c r="U963" s="166"/>
      <c r="V963" s="187">
        <f t="shared" si="247"/>
        <v>0</v>
      </c>
      <c r="W963" s="187">
        <f t="shared" si="248"/>
        <v>0</v>
      </c>
      <c r="X963" s="13">
        <f t="shared" si="249"/>
        <v>0</v>
      </c>
      <c r="Y963" s="13" t="s">
        <v>29</v>
      </c>
      <c r="Z963" s="13">
        <v>45</v>
      </c>
      <c r="AA963" s="241">
        <f t="shared" si="250"/>
        <v>0</v>
      </c>
    </row>
    <row r="964" spans="1:27">
      <c r="A964" s="12">
        <v>961</v>
      </c>
      <c r="B964" s="166"/>
      <c r="C964" s="13"/>
      <c r="D964" s="187">
        <f t="shared" si="251"/>
        <v>0</v>
      </c>
      <c r="E964" s="187">
        <f t="shared" si="252"/>
        <v>0</v>
      </c>
      <c r="F964" s="187">
        <f t="shared" si="253"/>
        <v>0</v>
      </c>
      <c r="G964" s="166"/>
      <c r="H964" s="13"/>
      <c r="I964" s="187">
        <f t="shared" si="254"/>
        <v>0</v>
      </c>
      <c r="J964" s="187">
        <f t="shared" si="255"/>
        <v>0</v>
      </c>
      <c r="K964" s="187">
        <f t="shared" si="256"/>
        <v>0</v>
      </c>
      <c r="L964" s="166"/>
      <c r="M964" s="13"/>
      <c r="N964" s="187">
        <f t="shared" si="257"/>
        <v>0</v>
      </c>
      <c r="O964" s="187">
        <f t="shared" si="258"/>
        <v>0</v>
      </c>
      <c r="P964" s="187">
        <f t="shared" si="259"/>
        <v>0</v>
      </c>
      <c r="Q964" s="166"/>
      <c r="R964" s="13"/>
      <c r="S964" s="187">
        <f t="shared" si="260"/>
        <v>0</v>
      </c>
      <c r="T964" s="187">
        <f t="shared" si="261"/>
        <v>0</v>
      </c>
      <c r="U964" s="166"/>
      <c r="V964" s="187">
        <f t="shared" ref="V964:V1027" si="262">IF(U964="Oui",-35,)</f>
        <v>0</v>
      </c>
      <c r="W964" s="187">
        <f t="shared" si="248"/>
        <v>0</v>
      </c>
      <c r="X964" s="13">
        <f t="shared" si="249"/>
        <v>0</v>
      </c>
      <c r="Y964" s="13" t="s">
        <v>29</v>
      </c>
      <c r="Z964" s="13">
        <v>45</v>
      </c>
      <c r="AA964" s="241">
        <f t="shared" si="250"/>
        <v>0</v>
      </c>
    </row>
    <row r="965" spans="1:27">
      <c r="A965" s="12">
        <v>962</v>
      </c>
      <c r="B965" s="166"/>
      <c r="C965" s="13"/>
      <c r="D965" s="187">
        <f t="shared" si="251"/>
        <v>0</v>
      </c>
      <c r="E965" s="187">
        <f t="shared" si="252"/>
        <v>0</v>
      </c>
      <c r="F965" s="187">
        <f t="shared" si="253"/>
        <v>0</v>
      </c>
      <c r="G965" s="166"/>
      <c r="H965" s="13"/>
      <c r="I965" s="187">
        <f t="shared" si="254"/>
        <v>0</v>
      </c>
      <c r="J965" s="187">
        <f t="shared" si="255"/>
        <v>0</v>
      </c>
      <c r="K965" s="187">
        <f t="shared" si="256"/>
        <v>0</v>
      </c>
      <c r="L965" s="166"/>
      <c r="M965" s="13"/>
      <c r="N965" s="187">
        <f t="shared" si="257"/>
        <v>0</v>
      </c>
      <c r="O965" s="187">
        <f t="shared" si="258"/>
        <v>0</v>
      </c>
      <c r="P965" s="187">
        <f t="shared" si="259"/>
        <v>0</v>
      </c>
      <c r="Q965" s="166"/>
      <c r="R965" s="13"/>
      <c r="S965" s="187">
        <f t="shared" si="260"/>
        <v>0</v>
      </c>
      <c r="T965" s="187">
        <f t="shared" si="261"/>
        <v>0</v>
      </c>
      <c r="U965" s="166"/>
      <c r="V965" s="187">
        <f t="shared" si="262"/>
        <v>0</v>
      </c>
      <c r="W965" s="187">
        <f t="shared" si="248"/>
        <v>0</v>
      </c>
      <c r="X965" s="13">
        <f t="shared" si="249"/>
        <v>0</v>
      </c>
      <c r="Y965" s="13" t="s">
        <v>29</v>
      </c>
      <c r="Z965" s="13">
        <v>45</v>
      </c>
      <c r="AA965" s="241">
        <f t="shared" si="250"/>
        <v>0</v>
      </c>
    </row>
    <row r="966" spans="1:27">
      <c r="A966" s="12">
        <v>963</v>
      </c>
      <c r="B966" s="166"/>
      <c r="C966" s="13"/>
      <c r="D966" s="187">
        <f t="shared" si="251"/>
        <v>0</v>
      </c>
      <c r="E966" s="187">
        <f t="shared" si="252"/>
        <v>0</v>
      </c>
      <c r="F966" s="187">
        <f t="shared" si="253"/>
        <v>0</v>
      </c>
      <c r="G966" s="166"/>
      <c r="H966" s="13"/>
      <c r="I966" s="187">
        <f t="shared" si="254"/>
        <v>0</v>
      </c>
      <c r="J966" s="187">
        <f t="shared" si="255"/>
        <v>0</v>
      </c>
      <c r="K966" s="187">
        <f t="shared" si="256"/>
        <v>0</v>
      </c>
      <c r="L966" s="166"/>
      <c r="M966" s="13"/>
      <c r="N966" s="187">
        <f t="shared" si="257"/>
        <v>0</v>
      </c>
      <c r="O966" s="187">
        <f t="shared" si="258"/>
        <v>0</v>
      </c>
      <c r="P966" s="187">
        <f t="shared" si="259"/>
        <v>0</v>
      </c>
      <c r="Q966" s="166"/>
      <c r="R966" s="13"/>
      <c r="S966" s="187">
        <f t="shared" si="260"/>
        <v>0</v>
      </c>
      <c r="T966" s="187">
        <f t="shared" si="261"/>
        <v>0</v>
      </c>
      <c r="U966" s="166"/>
      <c r="V966" s="187">
        <f t="shared" si="262"/>
        <v>0</v>
      </c>
      <c r="W966" s="187">
        <f t="shared" si="248"/>
        <v>0</v>
      </c>
      <c r="X966" s="13">
        <f t="shared" si="249"/>
        <v>0</v>
      </c>
      <c r="Y966" s="13" t="s">
        <v>29</v>
      </c>
      <c r="Z966" s="13">
        <v>45</v>
      </c>
      <c r="AA966" s="241">
        <f t="shared" si="250"/>
        <v>0</v>
      </c>
    </row>
    <row r="967" spans="1:27">
      <c r="A967" s="12">
        <v>964</v>
      </c>
      <c r="B967" s="166"/>
      <c r="C967" s="13"/>
      <c r="D967" s="187">
        <f t="shared" si="251"/>
        <v>0</v>
      </c>
      <c r="E967" s="187">
        <f t="shared" si="252"/>
        <v>0</v>
      </c>
      <c r="F967" s="187">
        <f t="shared" si="253"/>
        <v>0</v>
      </c>
      <c r="G967" s="166"/>
      <c r="H967" s="13"/>
      <c r="I967" s="187">
        <f t="shared" si="254"/>
        <v>0</v>
      </c>
      <c r="J967" s="187">
        <f t="shared" si="255"/>
        <v>0</v>
      </c>
      <c r="K967" s="187">
        <f t="shared" si="256"/>
        <v>0</v>
      </c>
      <c r="L967" s="166"/>
      <c r="M967" s="13"/>
      <c r="N967" s="187">
        <f t="shared" si="257"/>
        <v>0</v>
      </c>
      <c r="O967" s="187">
        <f t="shared" si="258"/>
        <v>0</v>
      </c>
      <c r="P967" s="187">
        <f t="shared" si="259"/>
        <v>0</v>
      </c>
      <c r="Q967" s="166"/>
      <c r="R967" s="13"/>
      <c r="S967" s="187">
        <f t="shared" si="260"/>
        <v>0</v>
      </c>
      <c r="T967" s="187">
        <f t="shared" si="261"/>
        <v>0</v>
      </c>
      <c r="U967" s="166"/>
      <c r="V967" s="187">
        <f t="shared" si="262"/>
        <v>0</v>
      </c>
      <c r="W967" s="187">
        <f t="shared" si="248"/>
        <v>0</v>
      </c>
      <c r="X967" s="13">
        <f t="shared" si="249"/>
        <v>0</v>
      </c>
      <c r="Y967" s="13" t="s">
        <v>29</v>
      </c>
      <c r="Z967" s="13">
        <v>45</v>
      </c>
      <c r="AA967" s="241">
        <f t="shared" si="250"/>
        <v>0</v>
      </c>
    </row>
    <row r="968" spans="1:27">
      <c r="A968" s="12">
        <v>965</v>
      </c>
      <c r="B968" s="166"/>
      <c r="C968" s="13"/>
      <c r="D968" s="187">
        <f t="shared" si="251"/>
        <v>0</v>
      </c>
      <c r="E968" s="187">
        <f t="shared" si="252"/>
        <v>0</v>
      </c>
      <c r="F968" s="187">
        <f t="shared" si="253"/>
        <v>0</v>
      </c>
      <c r="G968" s="166"/>
      <c r="H968" s="13"/>
      <c r="I968" s="187">
        <f t="shared" si="254"/>
        <v>0</v>
      </c>
      <c r="J968" s="187">
        <f t="shared" si="255"/>
        <v>0</v>
      </c>
      <c r="K968" s="187">
        <f t="shared" si="256"/>
        <v>0</v>
      </c>
      <c r="L968" s="166"/>
      <c r="M968" s="13"/>
      <c r="N968" s="187">
        <f t="shared" si="257"/>
        <v>0</v>
      </c>
      <c r="O968" s="187">
        <f t="shared" si="258"/>
        <v>0</v>
      </c>
      <c r="P968" s="187">
        <f t="shared" si="259"/>
        <v>0</v>
      </c>
      <c r="Q968" s="166"/>
      <c r="R968" s="13"/>
      <c r="S968" s="187">
        <f t="shared" si="260"/>
        <v>0</v>
      </c>
      <c r="T968" s="187">
        <f t="shared" si="261"/>
        <v>0</v>
      </c>
      <c r="U968" s="166"/>
      <c r="V968" s="187">
        <f t="shared" si="262"/>
        <v>0</v>
      </c>
      <c r="W968" s="187">
        <f t="shared" si="248"/>
        <v>0</v>
      </c>
      <c r="X968" s="13">
        <f t="shared" si="249"/>
        <v>0</v>
      </c>
      <c r="Y968" s="13" t="s">
        <v>29</v>
      </c>
      <c r="Z968" s="13">
        <v>45</v>
      </c>
      <c r="AA968" s="241">
        <f t="shared" si="250"/>
        <v>0</v>
      </c>
    </row>
    <row r="969" spans="1:27">
      <c r="A969" s="12">
        <v>966</v>
      </c>
      <c r="B969" s="166"/>
      <c r="C969" s="13"/>
      <c r="D969" s="187">
        <f t="shared" si="251"/>
        <v>0</v>
      </c>
      <c r="E969" s="187">
        <f t="shared" si="252"/>
        <v>0</v>
      </c>
      <c r="F969" s="187">
        <f t="shared" si="253"/>
        <v>0</v>
      </c>
      <c r="G969" s="166"/>
      <c r="H969" s="13"/>
      <c r="I969" s="187">
        <f t="shared" si="254"/>
        <v>0</v>
      </c>
      <c r="J969" s="187">
        <f t="shared" si="255"/>
        <v>0</v>
      </c>
      <c r="K969" s="187">
        <f t="shared" si="256"/>
        <v>0</v>
      </c>
      <c r="L969" s="166"/>
      <c r="M969" s="13"/>
      <c r="N969" s="187">
        <f t="shared" si="257"/>
        <v>0</v>
      </c>
      <c r="O969" s="187">
        <f t="shared" si="258"/>
        <v>0</v>
      </c>
      <c r="P969" s="187">
        <f t="shared" si="259"/>
        <v>0</v>
      </c>
      <c r="Q969" s="166"/>
      <c r="R969" s="13"/>
      <c r="S969" s="187">
        <f t="shared" si="260"/>
        <v>0</v>
      </c>
      <c r="T969" s="187">
        <f t="shared" si="261"/>
        <v>0</v>
      </c>
      <c r="U969" s="166"/>
      <c r="V969" s="187">
        <f t="shared" si="262"/>
        <v>0</v>
      </c>
      <c r="W969" s="187">
        <f t="shared" si="248"/>
        <v>0</v>
      </c>
      <c r="X969" s="13">
        <f t="shared" si="249"/>
        <v>0</v>
      </c>
      <c r="Y969" s="13" t="s">
        <v>29</v>
      </c>
      <c r="Z969" s="13">
        <v>45</v>
      </c>
      <c r="AA969" s="241">
        <f t="shared" si="250"/>
        <v>0</v>
      </c>
    </row>
    <row r="970" spans="1:27">
      <c r="A970" s="12">
        <v>967</v>
      </c>
      <c r="B970" s="166"/>
      <c r="C970" s="13"/>
      <c r="D970" s="187">
        <f t="shared" si="251"/>
        <v>0</v>
      </c>
      <c r="E970" s="187">
        <f t="shared" si="252"/>
        <v>0</v>
      </c>
      <c r="F970" s="187">
        <f t="shared" si="253"/>
        <v>0</v>
      </c>
      <c r="G970" s="166"/>
      <c r="H970" s="13"/>
      <c r="I970" s="187">
        <f t="shared" si="254"/>
        <v>0</v>
      </c>
      <c r="J970" s="187">
        <f t="shared" si="255"/>
        <v>0</v>
      </c>
      <c r="K970" s="187">
        <f t="shared" si="256"/>
        <v>0</v>
      </c>
      <c r="L970" s="166"/>
      <c r="M970" s="13"/>
      <c r="N970" s="187">
        <f t="shared" si="257"/>
        <v>0</v>
      </c>
      <c r="O970" s="187">
        <f t="shared" si="258"/>
        <v>0</v>
      </c>
      <c r="P970" s="187">
        <f t="shared" si="259"/>
        <v>0</v>
      </c>
      <c r="Q970" s="166"/>
      <c r="R970" s="13"/>
      <c r="S970" s="187">
        <f t="shared" si="260"/>
        <v>0</v>
      </c>
      <c r="T970" s="187">
        <f t="shared" si="261"/>
        <v>0</v>
      </c>
      <c r="U970" s="166"/>
      <c r="V970" s="187">
        <f t="shared" si="262"/>
        <v>0</v>
      </c>
      <c r="W970" s="187">
        <f t="shared" si="248"/>
        <v>0</v>
      </c>
      <c r="X970" s="13">
        <f t="shared" si="249"/>
        <v>0</v>
      </c>
      <c r="Y970" s="13" t="s">
        <v>29</v>
      </c>
      <c r="Z970" s="13">
        <v>45</v>
      </c>
      <c r="AA970" s="241">
        <f t="shared" si="250"/>
        <v>0</v>
      </c>
    </row>
    <row r="971" spans="1:27">
      <c r="A971" s="12">
        <v>968</v>
      </c>
      <c r="B971" s="166"/>
      <c r="C971" s="13"/>
      <c r="D971" s="187">
        <f t="shared" si="251"/>
        <v>0</v>
      </c>
      <c r="E971" s="187">
        <f t="shared" si="252"/>
        <v>0</v>
      </c>
      <c r="F971" s="187">
        <f t="shared" si="253"/>
        <v>0</v>
      </c>
      <c r="G971" s="166"/>
      <c r="H971" s="13"/>
      <c r="I971" s="187">
        <f t="shared" si="254"/>
        <v>0</v>
      </c>
      <c r="J971" s="187">
        <f t="shared" si="255"/>
        <v>0</v>
      </c>
      <c r="K971" s="187">
        <f t="shared" si="256"/>
        <v>0</v>
      </c>
      <c r="L971" s="166"/>
      <c r="M971" s="13"/>
      <c r="N971" s="187">
        <f t="shared" si="257"/>
        <v>0</v>
      </c>
      <c r="O971" s="187">
        <f t="shared" si="258"/>
        <v>0</v>
      </c>
      <c r="P971" s="187">
        <f t="shared" si="259"/>
        <v>0</v>
      </c>
      <c r="Q971" s="166"/>
      <c r="R971" s="13"/>
      <c r="S971" s="187">
        <f t="shared" si="260"/>
        <v>0</v>
      </c>
      <c r="T971" s="187">
        <f t="shared" si="261"/>
        <v>0</v>
      </c>
      <c r="U971" s="166"/>
      <c r="V971" s="187">
        <f t="shared" si="262"/>
        <v>0</v>
      </c>
      <c r="W971" s="187">
        <f t="shared" si="248"/>
        <v>0</v>
      </c>
      <c r="X971" s="13">
        <f t="shared" si="249"/>
        <v>0</v>
      </c>
      <c r="Y971" s="13" t="s">
        <v>29</v>
      </c>
      <c r="Z971" s="13">
        <v>45</v>
      </c>
      <c r="AA971" s="241">
        <f t="shared" si="250"/>
        <v>0</v>
      </c>
    </row>
    <row r="972" spans="1:27">
      <c r="A972" s="12">
        <v>969</v>
      </c>
      <c r="B972" s="166"/>
      <c r="C972" s="13"/>
      <c r="D972" s="187">
        <f t="shared" si="251"/>
        <v>0</v>
      </c>
      <c r="E972" s="187">
        <f t="shared" si="252"/>
        <v>0</v>
      </c>
      <c r="F972" s="187">
        <f t="shared" si="253"/>
        <v>0</v>
      </c>
      <c r="G972" s="166"/>
      <c r="H972" s="13"/>
      <c r="I972" s="187">
        <f t="shared" si="254"/>
        <v>0</v>
      </c>
      <c r="J972" s="187">
        <f t="shared" si="255"/>
        <v>0</v>
      </c>
      <c r="K972" s="187">
        <f t="shared" si="256"/>
        <v>0</v>
      </c>
      <c r="L972" s="166"/>
      <c r="M972" s="13"/>
      <c r="N972" s="187">
        <f t="shared" si="257"/>
        <v>0</v>
      </c>
      <c r="O972" s="187">
        <f t="shared" si="258"/>
        <v>0</v>
      </c>
      <c r="P972" s="187">
        <f t="shared" si="259"/>
        <v>0</v>
      </c>
      <c r="Q972" s="166"/>
      <c r="R972" s="13"/>
      <c r="S972" s="187">
        <f t="shared" si="260"/>
        <v>0</v>
      </c>
      <c r="T972" s="187">
        <f t="shared" si="261"/>
        <v>0</v>
      </c>
      <c r="U972" s="166"/>
      <c r="V972" s="187">
        <f t="shared" si="262"/>
        <v>0</v>
      </c>
      <c r="W972" s="187">
        <f t="shared" si="248"/>
        <v>0</v>
      </c>
      <c r="X972" s="13">
        <f t="shared" si="249"/>
        <v>0</v>
      </c>
      <c r="Y972" s="13" t="s">
        <v>29</v>
      </c>
      <c r="Z972" s="13">
        <v>45</v>
      </c>
      <c r="AA972" s="241">
        <f t="shared" si="250"/>
        <v>0</v>
      </c>
    </row>
    <row r="973" spans="1:27">
      <c r="A973" s="12">
        <v>970</v>
      </c>
      <c r="B973" s="166"/>
      <c r="C973" s="13"/>
      <c r="D973" s="187">
        <f t="shared" si="251"/>
        <v>0</v>
      </c>
      <c r="E973" s="187">
        <f t="shared" si="252"/>
        <v>0</v>
      </c>
      <c r="F973" s="187">
        <f t="shared" si="253"/>
        <v>0</v>
      </c>
      <c r="G973" s="166"/>
      <c r="H973" s="13"/>
      <c r="I973" s="187">
        <f t="shared" si="254"/>
        <v>0</v>
      </c>
      <c r="J973" s="187">
        <f t="shared" si="255"/>
        <v>0</v>
      </c>
      <c r="K973" s="187">
        <f t="shared" si="256"/>
        <v>0</v>
      </c>
      <c r="L973" s="166"/>
      <c r="M973" s="13"/>
      <c r="N973" s="187">
        <f t="shared" si="257"/>
        <v>0</v>
      </c>
      <c r="O973" s="187">
        <f t="shared" si="258"/>
        <v>0</v>
      </c>
      <c r="P973" s="187">
        <f t="shared" si="259"/>
        <v>0</v>
      </c>
      <c r="Q973" s="166"/>
      <c r="R973" s="13"/>
      <c r="S973" s="187">
        <f t="shared" si="260"/>
        <v>0</v>
      </c>
      <c r="T973" s="187">
        <f t="shared" si="261"/>
        <v>0</v>
      </c>
      <c r="U973" s="166"/>
      <c r="V973" s="187">
        <f t="shared" si="262"/>
        <v>0</v>
      </c>
      <c r="W973" s="187">
        <f t="shared" si="248"/>
        <v>0</v>
      </c>
      <c r="X973" s="13">
        <f t="shared" si="249"/>
        <v>0</v>
      </c>
      <c r="Y973" s="13" t="s">
        <v>29</v>
      </c>
      <c r="Z973" s="13">
        <v>45</v>
      </c>
      <c r="AA973" s="241">
        <f t="shared" si="250"/>
        <v>0</v>
      </c>
    </row>
    <row r="974" spans="1:27">
      <c r="A974" s="12">
        <v>971</v>
      </c>
      <c r="B974" s="166"/>
      <c r="C974" s="13"/>
      <c r="D974" s="187">
        <f t="shared" si="251"/>
        <v>0</v>
      </c>
      <c r="E974" s="187">
        <f t="shared" si="252"/>
        <v>0</v>
      </c>
      <c r="F974" s="187">
        <f t="shared" si="253"/>
        <v>0</v>
      </c>
      <c r="G974" s="166"/>
      <c r="H974" s="13"/>
      <c r="I974" s="187">
        <f t="shared" si="254"/>
        <v>0</v>
      </c>
      <c r="J974" s="187">
        <f t="shared" si="255"/>
        <v>0</v>
      </c>
      <c r="K974" s="187">
        <f t="shared" si="256"/>
        <v>0</v>
      </c>
      <c r="L974" s="166"/>
      <c r="M974" s="13"/>
      <c r="N974" s="187">
        <f t="shared" si="257"/>
        <v>0</v>
      </c>
      <c r="O974" s="187">
        <f t="shared" si="258"/>
        <v>0</v>
      </c>
      <c r="P974" s="187">
        <f t="shared" si="259"/>
        <v>0</v>
      </c>
      <c r="Q974" s="166"/>
      <c r="R974" s="13"/>
      <c r="S974" s="187">
        <f t="shared" si="260"/>
        <v>0</v>
      </c>
      <c r="T974" s="187">
        <f t="shared" si="261"/>
        <v>0</v>
      </c>
      <c r="U974" s="166"/>
      <c r="V974" s="187">
        <f t="shared" si="262"/>
        <v>0</v>
      </c>
      <c r="W974" s="187">
        <f t="shared" si="248"/>
        <v>0</v>
      </c>
      <c r="X974" s="13">
        <f t="shared" si="249"/>
        <v>0</v>
      </c>
      <c r="Y974" s="13" t="s">
        <v>29</v>
      </c>
      <c r="Z974" s="13">
        <v>45</v>
      </c>
      <c r="AA974" s="241">
        <f t="shared" si="250"/>
        <v>0</v>
      </c>
    </row>
    <row r="975" spans="1:27">
      <c r="A975" s="12">
        <v>972</v>
      </c>
      <c r="B975" s="166"/>
      <c r="C975" s="13"/>
      <c r="D975" s="187">
        <f t="shared" si="251"/>
        <v>0</v>
      </c>
      <c r="E975" s="187">
        <f t="shared" si="252"/>
        <v>0</v>
      </c>
      <c r="F975" s="187">
        <f t="shared" si="253"/>
        <v>0</v>
      </c>
      <c r="G975" s="166"/>
      <c r="H975" s="13"/>
      <c r="I975" s="187">
        <f t="shared" si="254"/>
        <v>0</v>
      </c>
      <c r="J975" s="187">
        <f t="shared" si="255"/>
        <v>0</v>
      </c>
      <c r="K975" s="187">
        <f t="shared" si="256"/>
        <v>0</v>
      </c>
      <c r="L975" s="166"/>
      <c r="M975" s="13"/>
      <c r="N975" s="187">
        <f t="shared" si="257"/>
        <v>0</v>
      </c>
      <c r="O975" s="187">
        <f t="shared" si="258"/>
        <v>0</v>
      </c>
      <c r="P975" s="187">
        <f t="shared" si="259"/>
        <v>0</v>
      </c>
      <c r="Q975" s="166"/>
      <c r="R975" s="13"/>
      <c r="S975" s="187">
        <f t="shared" si="260"/>
        <v>0</v>
      </c>
      <c r="T975" s="187">
        <f t="shared" si="261"/>
        <v>0</v>
      </c>
      <c r="U975" s="166"/>
      <c r="V975" s="187">
        <f t="shared" si="262"/>
        <v>0</v>
      </c>
      <c r="W975" s="187">
        <f t="shared" ref="W975:W1038" si="263">IF(U975="Non",10,)</f>
        <v>0</v>
      </c>
      <c r="X975" s="13">
        <f t="shared" ref="X975:X1038" si="264">SUM(B975:W975)</f>
        <v>0</v>
      </c>
      <c r="Y975" s="13" t="s">
        <v>29</v>
      </c>
      <c r="Z975" s="13">
        <v>45</v>
      </c>
      <c r="AA975" s="241">
        <f t="shared" ref="AA975:AA1038" si="265">X975/Z975</f>
        <v>0</v>
      </c>
    </row>
    <row r="976" spans="1:27">
      <c r="A976" s="12">
        <v>973</v>
      </c>
      <c r="B976" s="166"/>
      <c r="C976" s="13"/>
      <c r="D976" s="187">
        <f t="shared" si="251"/>
        <v>0</v>
      </c>
      <c r="E976" s="187">
        <f t="shared" si="252"/>
        <v>0</v>
      </c>
      <c r="F976" s="187">
        <f t="shared" si="253"/>
        <v>0</v>
      </c>
      <c r="G976" s="166"/>
      <c r="H976" s="13"/>
      <c r="I976" s="187">
        <f t="shared" si="254"/>
        <v>0</v>
      </c>
      <c r="J976" s="187">
        <f t="shared" si="255"/>
        <v>0</v>
      </c>
      <c r="K976" s="187">
        <f t="shared" si="256"/>
        <v>0</v>
      </c>
      <c r="L976" s="166"/>
      <c r="M976" s="13"/>
      <c r="N976" s="187">
        <f t="shared" si="257"/>
        <v>0</v>
      </c>
      <c r="O976" s="187">
        <f t="shared" si="258"/>
        <v>0</v>
      </c>
      <c r="P976" s="187">
        <f t="shared" si="259"/>
        <v>0</v>
      </c>
      <c r="Q976" s="166"/>
      <c r="R976" s="13"/>
      <c r="S976" s="187">
        <f t="shared" si="260"/>
        <v>0</v>
      </c>
      <c r="T976" s="187">
        <f t="shared" si="261"/>
        <v>0</v>
      </c>
      <c r="U976" s="166"/>
      <c r="V976" s="187">
        <f t="shared" si="262"/>
        <v>0</v>
      </c>
      <c r="W976" s="187">
        <f t="shared" si="263"/>
        <v>0</v>
      </c>
      <c r="X976" s="13">
        <f t="shared" si="264"/>
        <v>0</v>
      </c>
      <c r="Y976" s="13" t="s">
        <v>29</v>
      </c>
      <c r="Z976" s="13">
        <v>45</v>
      </c>
      <c r="AA976" s="241">
        <f t="shared" si="265"/>
        <v>0</v>
      </c>
    </row>
    <row r="977" spans="1:27">
      <c r="A977" s="12">
        <v>974</v>
      </c>
      <c r="B977" s="166"/>
      <c r="C977" s="13"/>
      <c r="D977" s="187">
        <f t="shared" si="251"/>
        <v>0</v>
      </c>
      <c r="E977" s="187">
        <f t="shared" si="252"/>
        <v>0</v>
      </c>
      <c r="F977" s="187">
        <f t="shared" si="253"/>
        <v>0</v>
      </c>
      <c r="G977" s="166"/>
      <c r="H977" s="13"/>
      <c r="I977" s="187">
        <f t="shared" si="254"/>
        <v>0</v>
      </c>
      <c r="J977" s="187">
        <f t="shared" si="255"/>
        <v>0</v>
      </c>
      <c r="K977" s="187">
        <f t="shared" si="256"/>
        <v>0</v>
      </c>
      <c r="L977" s="166"/>
      <c r="M977" s="13"/>
      <c r="N977" s="187">
        <f t="shared" si="257"/>
        <v>0</v>
      </c>
      <c r="O977" s="187">
        <f t="shared" si="258"/>
        <v>0</v>
      </c>
      <c r="P977" s="187">
        <f t="shared" si="259"/>
        <v>0</v>
      </c>
      <c r="Q977" s="166"/>
      <c r="R977" s="13"/>
      <c r="S977" s="187">
        <f t="shared" si="260"/>
        <v>0</v>
      </c>
      <c r="T977" s="187">
        <f t="shared" si="261"/>
        <v>0</v>
      </c>
      <c r="U977" s="166"/>
      <c r="V977" s="187">
        <f t="shared" si="262"/>
        <v>0</v>
      </c>
      <c r="W977" s="187">
        <f t="shared" si="263"/>
        <v>0</v>
      </c>
      <c r="X977" s="13">
        <f t="shared" si="264"/>
        <v>0</v>
      </c>
      <c r="Y977" s="13" t="s">
        <v>29</v>
      </c>
      <c r="Z977" s="13">
        <v>45</v>
      </c>
      <c r="AA977" s="241">
        <f t="shared" si="265"/>
        <v>0</v>
      </c>
    </row>
    <row r="978" spans="1:27">
      <c r="A978" s="12">
        <v>975</v>
      </c>
      <c r="B978" s="166"/>
      <c r="C978" s="13"/>
      <c r="D978" s="187">
        <f t="shared" si="251"/>
        <v>0</v>
      </c>
      <c r="E978" s="187">
        <f t="shared" si="252"/>
        <v>0</v>
      </c>
      <c r="F978" s="187">
        <f t="shared" si="253"/>
        <v>0</v>
      </c>
      <c r="G978" s="166"/>
      <c r="H978" s="13"/>
      <c r="I978" s="187">
        <f t="shared" si="254"/>
        <v>0</v>
      </c>
      <c r="J978" s="187">
        <f t="shared" si="255"/>
        <v>0</v>
      </c>
      <c r="K978" s="187">
        <f t="shared" si="256"/>
        <v>0</v>
      </c>
      <c r="L978" s="166"/>
      <c r="M978" s="13"/>
      <c r="N978" s="187">
        <f t="shared" si="257"/>
        <v>0</v>
      </c>
      <c r="O978" s="187">
        <f t="shared" si="258"/>
        <v>0</v>
      </c>
      <c r="P978" s="187">
        <f t="shared" si="259"/>
        <v>0</v>
      </c>
      <c r="Q978" s="166"/>
      <c r="R978" s="13"/>
      <c r="S978" s="187">
        <f t="shared" si="260"/>
        <v>0</v>
      </c>
      <c r="T978" s="187">
        <f t="shared" si="261"/>
        <v>0</v>
      </c>
      <c r="U978" s="166"/>
      <c r="V978" s="187">
        <f t="shared" si="262"/>
        <v>0</v>
      </c>
      <c r="W978" s="187">
        <f t="shared" si="263"/>
        <v>0</v>
      </c>
      <c r="X978" s="13">
        <f t="shared" si="264"/>
        <v>0</v>
      </c>
      <c r="Y978" s="13" t="s">
        <v>29</v>
      </c>
      <c r="Z978" s="13">
        <v>45</v>
      </c>
      <c r="AA978" s="241">
        <f t="shared" si="265"/>
        <v>0</v>
      </c>
    </row>
    <row r="979" spans="1:27">
      <c r="A979" s="12">
        <v>976</v>
      </c>
      <c r="B979" s="166"/>
      <c r="C979" s="13"/>
      <c r="D979" s="187">
        <f t="shared" ref="D979:D1042" si="266">IF(B979="Bien",10,)</f>
        <v>0</v>
      </c>
      <c r="E979" s="187">
        <f t="shared" ref="E979:E1042" si="267">IF(B979="Moyen",5,)</f>
        <v>0</v>
      </c>
      <c r="F979" s="187">
        <f t="shared" ref="F979:F1042" si="268">IF(B979="Mauvais",-35,)</f>
        <v>0</v>
      </c>
      <c r="G979" s="166"/>
      <c r="H979" s="13"/>
      <c r="I979" s="187">
        <f t="shared" ref="I979:I1042" si="269">IF(G979="Non",10,)</f>
        <v>0</v>
      </c>
      <c r="J979" s="187">
        <f t="shared" ref="J979:J1042" si="270">IF(G979="Un peu",5,)</f>
        <v>0</v>
      </c>
      <c r="K979" s="187">
        <f t="shared" ref="K979:K1042" si="271">IF(G979="Beaucoup",-35,)</f>
        <v>0</v>
      </c>
      <c r="L979" s="166"/>
      <c r="M979" s="13"/>
      <c r="N979" s="187">
        <f t="shared" ref="N979:N1042" si="272">IF(L979="Bien",5,)</f>
        <v>0</v>
      </c>
      <c r="O979" s="187">
        <f t="shared" ref="O979:O1042" si="273">IF(L979="Moyen",0,)</f>
        <v>0</v>
      </c>
      <c r="P979" s="187">
        <f t="shared" ref="P979:P1042" si="274">IF(L979="Mauvais",-35,)</f>
        <v>0</v>
      </c>
      <c r="Q979" s="166"/>
      <c r="R979" s="13"/>
      <c r="S979" s="187">
        <f t="shared" ref="S979:S1042" si="275">IF(Q979="Oui",-35,)</f>
        <v>0</v>
      </c>
      <c r="T979" s="187">
        <f t="shared" ref="T979:T1042" si="276">IF(Q979="Non",10,)</f>
        <v>0</v>
      </c>
      <c r="U979" s="166"/>
      <c r="V979" s="187">
        <f t="shared" si="262"/>
        <v>0</v>
      </c>
      <c r="W979" s="187">
        <f t="shared" si="263"/>
        <v>0</v>
      </c>
      <c r="X979" s="13">
        <f t="shared" si="264"/>
        <v>0</v>
      </c>
      <c r="Y979" s="13" t="s">
        <v>29</v>
      </c>
      <c r="Z979" s="13">
        <v>45</v>
      </c>
      <c r="AA979" s="241">
        <f t="shared" si="265"/>
        <v>0</v>
      </c>
    </row>
    <row r="980" spans="1:27">
      <c r="A980" s="12">
        <v>977</v>
      </c>
      <c r="B980" s="166"/>
      <c r="C980" s="13"/>
      <c r="D980" s="187">
        <f t="shared" si="266"/>
        <v>0</v>
      </c>
      <c r="E980" s="187">
        <f t="shared" si="267"/>
        <v>0</v>
      </c>
      <c r="F980" s="187">
        <f t="shared" si="268"/>
        <v>0</v>
      </c>
      <c r="G980" s="166"/>
      <c r="H980" s="13"/>
      <c r="I980" s="187">
        <f t="shared" si="269"/>
        <v>0</v>
      </c>
      <c r="J980" s="187">
        <f t="shared" si="270"/>
        <v>0</v>
      </c>
      <c r="K980" s="187">
        <f t="shared" si="271"/>
        <v>0</v>
      </c>
      <c r="L980" s="166"/>
      <c r="M980" s="13"/>
      <c r="N980" s="187">
        <f t="shared" si="272"/>
        <v>0</v>
      </c>
      <c r="O980" s="187">
        <f t="shared" si="273"/>
        <v>0</v>
      </c>
      <c r="P980" s="187">
        <f t="shared" si="274"/>
        <v>0</v>
      </c>
      <c r="Q980" s="166"/>
      <c r="R980" s="13"/>
      <c r="S980" s="187">
        <f t="shared" si="275"/>
        <v>0</v>
      </c>
      <c r="T980" s="187">
        <f t="shared" si="276"/>
        <v>0</v>
      </c>
      <c r="U980" s="166"/>
      <c r="V980" s="187">
        <f t="shared" si="262"/>
        <v>0</v>
      </c>
      <c r="W980" s="187">
        <f t="shared" si="263"/>
        <v>0</v>
      </c>
      <c r="X980" s="13">
        <f t="shared" si="264"/>
        <v>0</v>
      </c>
      <c r="Y980" s="13" t="s">
        <v>29</v>
      </c>
      <c r="Z980" s="13">
        <v>45</v>
      </c>
      <c r="AA980" s="241">
        <f t="shared" si="265"/>
        <v>0</v>
      </c>
    </row>
    <row r="981" spans="1:27">
      <c r="A981" s="12">
        <v>978</v>
      </c>
      <c r="B981" s="166"/>
      <c r="C981" s="13"/>
      <c r="D981" s="187">
        <f t="shared" si="266"/>
        <v>0</v>
      </c>
      <c r="E981" s="187">
        <f t="shared" si="267"/>
        <v>0</v>
      </c>
      <c r="F981" s="187">
        <f t="shared" si="268"/>
        <v>0</v>
      </c>
      <c r="G981" s="166"/>
      <c r="H981" s="13"/>
      <c r="I981" s="187">
        <f t="shared" si="269"/>
        <v>0</v>
      </c>
      <c r="J981" s="187">
        <f t="shared" si="270"/>
        <v>0</v>
      </c>
      <c r="K981" s="187">
        <f t="shared" si="271"/>
        <v>0</v>
      </c>
      <c r="L981" s="166"/>
      <c r="M981" s="13"/>
      <c r="N981" s="187">
        <f t="shared" si="272"/>
        <v>0</v>
      </c>
      <c r="O981" s="187">
        <f t="shared" si="273"/>
        <v>0</v>
      </c>
      <c r="P981" s="187">
        <f t="shared" si="274"/>
        <v>0</v>
      </c>
      <c r="Q981" s="166"/>
      <c r="R981" s="13"/>
      <c r="S981" s="187">
        <f t="shared" si="275"/>
        <v>0</v>
      </c>
      <c r="T981" s="187">
        <f t="shared" si="276"/>
        <v>0</v>
      </c>
      <c r="U981" s="166"/>
      <c r="V981" s="187">
        <f t="shared" si="262"/>
        <v>0</v>
      </c>
      <c r="W981" s="187">
        <f t="shared" si="263"/>
        <v>0</v>
      </c>
      <c r="X981" s="13">
        <f t="shared" si="264"/>
        <v>0</v>
      </c>
      <c r="Y981" s="13" t="s">
        <v>29</v>
      </c>
      <c r="Z981" s="13">
        <v>45</v>
      </c>
      <c r="AA981" s="241">
        <f t="shared" si="265"/>
        <v>0</v>
      </c>
    </row>
    <row r="982" spans="1:27">
      <c r="A982" s="12">
        <v>979</v>
      </c>
      <c r="B982" s="166"/>
      <c r="C982" s="13"/>
      <c r="D982" s="187">
        <f t="shared" si="266"/>
        <v>0</v>
      </c>
      <c r="E982" s="187">
        <f t="shared" si="267"/>
        <v>0</v>
      </c>
      <c r="F982" s="187">
        <f t="shared" si="268"/>
        <v>0</v>
      </c>
      <c r="G982" s="166"/>
      <c r="H982" s="13"/>
      <c r="I982" s="187">
        <f t="shared" si="269"/>
        <v>0</v>
      </c>
      <c r="J982" s="187">
        <f t="shared" si="270"/>
        <v>0</v>
      </c>
      <c r="K982" s="187">
        <f t="shared" si="271"/>
        <v>0</v>
      </c>
      <c r="L982" s="166"/>
      <c r="M982" s="13"/>
      <c r="N982" s="187">
        <f t="shared" si="272"/>
        <v>0</v>
      </c>
      <c r="O982" s="187">
        <f t="shared" si="273"/>
        <v>0</v>
      </c>
      <c r="P982" s="187">
        <f t="shared" si="274"/>
        <v>0</v>
      </c>
      <c r="Q982" s="166"/>
      <c r="R982" s="13"/>
      <c r="S982" s="187">
        <f t="shared" si="275"/>
        <v>0</v>
      </c>
      <c r="T982" s="187">
        <f t="shared" si="276"/>
        <v>0</v>
      </c>
      <c r="U982" s="166"/>
      <c r="V982" s="187">
        <f t="shared" si="262"/>
        <v>0</v>
      </c>
      <c r="W982" s="187">
        <f t="shared" si="263"/>
        <v>0</v>
      </c>
      <c r="X982" s="13">
        <f t="shared" si="264"/>
        <v>0</v>
      </c>
      <c r="Y982" s="13" t="s">
        <v>29</v>
      </c>
      <c r="Z982" s="13">
        <v>45</v>
      </c>
      <c r="AA982" s="241">
        <f t="shared" si="265"/>
        <v>0</v>
      </c>
    </row>
    <row r="983" spans="1:27">
      <c r="A983" s="12">
        <v>980</v>
      </c>
      <c r="B983" s="166"/>
      <c r="C983" s="13"/>
      <c r="D983" s="187">
        <f t="shared" si="266"/>
        <v>0</v>
      </c>
      <c r="E983" s="187">
        <f t="shared" si="267"/>
        <v>0</v>
      </c>
      <c r="F983" s="187">
        <f t="shared" si="268"/>
        <v>0</v>
      </c>
      <c r="G983" s="166"/>
      <c r="H983" s="13"/>
      <c r="I983" s="187">
        <f t="shared" si="269"/>
        <v>0</v>
      </c>
      <c r="J983" s="187">
        <f t="shared" si="270"/>
        <v>0</v>
      </c>
      <c r="K983" s="187">
        <f t="shared" si="271"/>
        <v>0</v>
      </c>
      <c r="L983" s="166"/>
      <c r="M983" s="13"/>
      <c r="N983" s="187">
        <f t="shared" si="272"/>
        <v>0</v>
      </c>
      <c r="O983" s="187">
        <f t="shared" si="273"/>
        <v>0</v>
      </c>
      <c r="P983" s="187">
        <f t="shared" si="274"/>
        <v>0</v>
      </c>
      <c r="Q983" s="166"/>
      <c r="R983" s="13"/>
      <c r="S983" s="187">
        <f t="shared" si="275"/>
        <v>0</v>
      </c>
      <c r="T983" s="187">
        <f t="shared" si="276"/>
        <v>0</v>
      </c>
      <c r="U983" s="166"/>
      <c r="V983" s="187">
        <f t="shared" si="262"/>
        <v>0</v>
      </c>
      <c r="W983" s="187">
        <f t="shared" si="263"/>
        <v>0</v>
      </c>
      <c r="X983" s="13">
        <f t="shared" si="264"/>
        <v>0</v>
      </c>
      <c r="Y983" s="13" t="s">
        <v>29</v>
      </c>
      <c r="Z983" s="13">
        <v>45</v>
      </c>
      <c r="AA983" s="241">
        <f t="shared" si="265"/>
        <v>0</v>
      </c>
    </row>
    <row r="984" spans="1:27">
      <c r="A984" s="12">
        <v>981</v>
      </c>
      <c r="B984" s="166"/>
      <c r="C984" s="13"/>
      <c r="D984" s="187">
        <f t="shared" si="266"/>
        <v>0</v>
      </c>
      <c r="E984" s="187">
        <f t="shared" si="267"/>
        <v>0</v>
      </c>
      <c r="F984" s="187">
        <f t="shared" si="268"/>
        <v>0</v>
      </c>
      <c r="G984" s="166"/>
      <c r="H984" s="13"/>
      <c r="I984" s="187">
        <f t="shared" si="269"/>
        <v>0</v>
      </c>
      <c r="J984" s="187">
        <f t="shared" si="270"/>
        <v>0</v>
      </c>
      <c r="K984" s="187">
        <f t="shared" si="271"/>
        <v>0</v>
      </c>
      <c r="L984" s="166"/>
      <c r="M984" s="13"/>
      <c r="N984" s="187">
        <f t="shared" si="272"/>
        <v>0</v>
      </c>
      <c r="O984" s="187">
        <f t="shared" si="273"/>
        <v>0</v>
      </c>
      <c r="P984" s="187">
        <f t="shared" si="274"/>
        <v>0</v>
      </c>
      <c r="Q984" s="166"/>
      <c r="R984" s="13"/>
      <c r="S984" s="187">
        <f t="shared" si="275"/>
        <v>0</v>
      </c>
      <c r="T984" s="187">
        <f t="shared" si="276"/>
        <v>0</v>
      </c>
      <c r="U984" s="166"/>
      <c r="V984" s="187">
        <f t="shared" si="262"/>
        <v>0</v>
      </c>
      <c r="W984" s="187">
        <f t="shared" si="263"/>
        <v>0</v>
      </c>
      <c r="X984" s="13">
        <f t="shared" si="264"/>
        <v>0</v>
      </c>
      <c r="Y984" s="13" t="s">
        <v>29</v>
      </c>
      <c r="Z984" s="13">
        <v>45</v>
      </c>
      <c r="AA984" s="241">
        <f t="shared" si="265"/>
        <v>0</v>
      </c>
    </row>
    <row r="985" spans="1:27">
      <c r="A985" s="12">
        <v>982</v>
      </c>
      <c r="B985" s="166"/>
      <c r="C985" s="13"/>
      <c r="D985" s="187">
        <f t="shared" si="266"/>
        <v>0</v>
      </c>
      <c r="E985" s="187">
        <f t="shared" si="267"/>
        <v>0</v>
      </c>
      <c r="F985" s="187">
        <f t="shared" si="268"/>
        <v>0</v>
      </c>
      <c r="G985" s="166"/>
      <c r="H985" s="13"/>
      <c r="I985" s="187">
        <f t="shared" si="269"/>
        <v>0</v>
      </c>
      <c r="J985" s="187">
        <f t="shared" si="270"/>
        <v>0</v>
      </c>
      <c r="K985" s="187">
        <f t="shared" si="271"/>
        <v>0</v>
      </c>
      <c r="L985" s="166"/>
      <c r="M985" s="13"/>
      <c r="N985" s="187">
        <f t="shared" si="272"/>
        <v>0</v>
      </c>
      <c r="O985" s="187">
        <f t="shared" si="273"/>
        <v>0</v>
      </c>
      <c r="P985" s="187">
        <f t="shared" si="274"/>
        <v>0</v>
      </c>
      <c r="Q985" s="166"/>
      <c r="R985" s="13"/>
      <c r="S985" s="187">
        <f t="shared" si="275"/>
        <v>0</v>
      </c>
      <c r="T985" s="187">
        <f t="shared" si="276"/>
        <v>0</v>
      </c>
      <c r="U985" s="166"/>
      <c r="V985" s="187">
        <f t="shared" si="262"/>
        <v>0</v>
      </c>
      <c r="W985" s="187">
        <f t="shared" si="263"/>
        <v>0</v>
      </c>
      <c r="X985" s="13">
        <f t="shared" si="264"/>
        <v>0</v>
      </c>
      <c r="Y985" s="13" t="s">
        <v>29</v>
      </c>
      <c r="Z985" s="13">
        <v>45</v>
      </c>
      <c r="AA985" s="241">
        <f t="shared" si="265"/>
        <v>0</v>
      </c>
    </row>
    <row r="986" spans="1:27">
      <c r="A986" s="12">
        <v>983</v>
      </c>
      <c r="B986" s="166"/>
      <c r="C986" s="13"/>
      <c r="D986" s="187">
        <f t="shared" si="266"/>
        <v>0</v>
      </c>
      <c r="E986" s="187">
        <f t="shared" si="267"/>
        <v>0</v>
      </c>
      <c r="F986" s="187">
        <f t="shared" si="268"/>
        <v>0</v>
      </c>
      <c r="G986" s="166"/>
      <c r="H986" s="13"/>
      <c r="I986" s="187">
        <f t="shared" si="269"/>
        <v>0</v>
      </c>
      <c r="J986" s="187">
        <f t="shared" si="270"/>
        <v>0</v>
      </c>
      <c r="K986" s="187">
        <f t="shared" si="271"/>
        <v>0</v>
      </c>
      <c r="L986" s="166"/>
      <c r="M986" s="13"/>
      <c r="N986" s="187">
        <f t="shared" si="272"/>
        <v>0</v>
      </c>
      <c r="O986" s="187">
        <f t="shared" si="273"/>
        <v>0</v>
      </c>
      <c r="P986" s="187">
        <f t="shared" si="274"/>
        <v>0</v>
      </c>
      <c r="Q986" s="166"/>
      <c r="R986" s="13"/>
      <c r="S986" s="187">
        <f t="shared" si="275"/>
        <v>0</v>
      </c>
      <c r="T986" s="187">
        <f t="shared" si="276"/>
        <v>0</v>
      </c>
      <c r="U986" s="166"/>
      <c r="V986" s="187">
        <f t="shared" si="262"/>
        <v>0</v>
      </c>
      <c r="W986" s="187">
        <f t="shared" si="263"/>
        <v>0</v>
      </c>
      <c r="X986" s="13">
        <f t="shared" si="264"/>
        <v>0</v>
      </c>
      <c r="Y986" s="13" t="s">
        <v>29</v>
      </c>
      <c r="Z986" s="13">
        <v>45</v>
      </c>
      <c r="AA986" s="241">
        <f t="shared" si="265"/>
        <v>0</v>
      </c>
    </row>
    <row r="987" spans="1:27">
      <c r="A987" s="12">
        <v>984</v>
      </c>
      <c r="B987" s="166"/>
      <c r="C987" s="13"/>
      <c r="D987" s="187">
        <f t="shared" si="266"/>
        <v>0</v>
      </c>
      <c r="E987" s="187">
        <f t="shared" si="267"/>
        <v>0</v>
      </c>
      <c r="F987" s="187">
        <f t="shared" si="268"/>
        <v>0</v>
      </c>
      <c r="G987" s="166"/>
      <c r="H987" s="13"/>
      <c r="I987" s="187">
        <f t="shared" si="269"/>
        <v>0</v>
      </c>
      <c r="J987" s="187">
        <f t="shared" si="270"/>
        <v>0</v>
      </c>
      <c r="K987" s="187">
        <f t="shared" si="271"/>
        <v>0</v>
      </c>
      <c r="L987" s="166"/>
      <c r="M987" s="13"/>
      <c r="N987" s="187">
        <f t="shared" si="272"/>
        <v>0</v>
      </c>
      <c r="O987" s="187">
        <f t="shared" si="273"/>
        <v>0</v>
      </c>
      <c r="P987" s="187">
        <f t="shared" si="274"/>
        <v>0</v>
      </c>
      <c r="Q987" s="166"/>
      <c r="R987" s="13"/>
      <c r="S987" s="187">
        <f t="shared" si="275"/>
        <v>0</v>
      </c>
      <c r="T987" s="187">
        <f t="shared" si="276"/>
        <v>0</v>
      </c>
      <c r="U987" s="166"/>
      <c r="V987" s="187">
        <f t="shared" si="262"/>
        <v>0</v>
      </c>
      <c r="W987" s="187">
        <f t="shared" si="263"/>
        <v>0</v>
      </c>
      <c r="X987" s="13">
        <f t="shared" si="264"/>
        <v>0</v>
      </c>
      <c r="Y987" s="13" t="s">
        <v>29</v>
      </c>
      <c r="Z987" s="13">
        <v>45</v>
      </c>
      <c r="AA987" s="241">
        <f t="shared" si="265"/>
        <v>0</v>
      </c>
    </row>
    <row r="988" spans="1:27">
      <c r="A988" s="12">
        <v>985</v>
      </c>
      <c r="B988" s="166"/>
      <c r="C988" s="13"/>
      <c r="D988" s="187">
        <f t="shared" si="266"/>
        <v>0</v>
      </c>
      <c r="E988" s="187">
        <f t="shared" si="267"/>
        <v>0</v>
      </c>
      <c r="F988" s="187">
        <f t="shared" si="268"/>
        <v>0</v>
      </c>
      <c r="G988" s="166"/>
      <c r="H988" s="13"/>
      <c r="I988" s="187">
        <f t="shared" si="269"/>
        <v>0</v>
      </c>
      <c r="J988" s="187">
        <f t="shared" si="270"/>
        <v>0</v>
      </c>
      <c r="K988" s="187">
        <f t="shared" si="271"/>
        <v>0</v>
      </c>
      <c r="L988" s="166"/>
      <c r="M988" s="13"/>
      <c r="N988" s="187">
        <f t="shared" si="272"/>
        <v>0</v>
      </c>
      <c r="O988" s="187">
        <f t="shared" si="273"/>
        <v>0</v>
      </c>
      <c r="P988" s="187">
        <f t="shared" si="274"/>
        <v>0</v>
      </c>
      <c r="Q988" s="166"/>
      <c r="R988" s="13"/>
      <c r="S988" s="187">
        <f t="shared" si="275"/>
        <v>0</v>
      </c>
      <c r="T988" s="187">
        <f t="shared" si="276"/>
        <v>0</v>
      </c>
      <c r="U988" s="166"/>
      <c r="V988" s="187">
        <f t="shared" si="262"/>
        <v>0</v>
      </c>
      <c r="W988" s="187">
        <f t="shared" si="263"/>
        <v>0</v>
      </c>
      <c r="X988" s="13">
        <f t="shared" si="264"/>
        <v>0</v>
      </c>
      <c r="Y988" s="13" t="s">
        <v>29</v>
      </c>
      <c r="Z988" s="13">
        <v>45</v>
      </c>
      <c r="AA988" s="241">
        <f t="shared" si="265"/>
        <v>0</v>
      </c>
    </row>
    <row r="989" spans="1:27">
      <c r="A989" s="12">
        <v>986</v>
      </c>
      <c r="B989" s="166"/>
      <c r="C989" s="13"/>
      <c r="D989" s="187">
        <f t="shared" si="266"/>
        <v>0</v>
      </c>
      <c r="E989" s="187">
        <f t="shared" si="267"/>
        <v>0</v>
      </c>
      <c r="F989" s="187">
        <f t="shared" si="268"/>
        <v>0</v>
      </c>
      <c r="G989" s="166"/>
      <c r="H989" s="13"/>
      <c r="I989" s="187">
        <f t="shared" si="269"/>
        <v>0</v>
      </c>
      <c r="J989" s="187">
        <f t="shared" si="270"/>
        <v>0</v>
      </c>
      <c r="K989" s="187">
        <f t="shared" si="271"/>
        <v>0</v>
      </c>
      <c r="L989" s="166"/>
      <c r="M989" s="13"/>
      <c r="N989" s="187">
        <f t="shared" si="272"/>
        <v>0</v>
      </c>
      <c r="O989" s="187">
        <f t="shared" si="273"/>
        <v>0</v>
      </c>
      <c r="P989" s="187">
        <f t="shared" si="274"/>
        <v>0</v>
      </c>
      <c r="Q989" s="166"/>
      <c r="R989" s="13"/>
      <c r="S989" s="187">
        <f t="shared" si="275"/>
        <v>0</v>
      </c>
      <c r="T989" s="187">
        <f t="shared" si="276"/>
        <v>0</v>
      </c>
      <c r="U989" s="166"/>
      <c r="V989" s="187">
        <f t="shared" si="262"/>
        <v>0</v>
      </c>
      <c r="W989" s="187">
        <f t="shared" si="263"/>
        <v>0</v>
      </c>
      <c r="X989" s="13">
        <f t="shared" si="264"/>
        <v>0</v>
      </c>
      <c r="Y989" s="13" t="s">
        <v>29</v>
      </c>
      <c r="Z989" s="13">
        <v>45</v>
      </c>
      <c r="AA989" s="241">
        <f t="shared" si="265"/>
        <v>0</v>
      </c>
    </row>
    <row r="990" spans="1:27">
      <c r="A990" s="12">
        <v>987</v>
      </c>
      <c r="B990" s="166"/>
      <c r="C990" s="13"/>
      <c r="D990" s="187">
        <f t="shared" si="266"/>
        <v>0</v>
      </c>
      <c r="E990" s="187">
        <f t="shared" si="267"/>
        <v>0</v>
      </c>
      <c r="F990" s="187">
        <f t="shared" si="268"/>
        <v>0</v>
      </c>
      <c r="G990" s="166"/>
      <c r="H990" s="13"/>
      <c r="I990" s="187">
        <f t="shared" si="269"/>
        <v>0</v>
      </c>
      <c r="J990" s="187">
        <f t="shared" si="270"/>
        <v>0</v>
      </c>
      <c r="K990" s="187">
        <f t="shared" si="271"/>
        <v>0</v>
      </c>
      <c r="L990" s="166"/>
      <c r="M990" s="13"/>
      <c r="N990" s="187">
        <f t="shared" si="272"/>
        <v>0</v>
      </c>
      <c r="O990" s="187">
        <f t="shared" si="273"/>
        <v>0</v>
      </c>
      <c r="P990" s="187">
        <f t="shared" si="274"/>
        <v>0</v>
      </c>
      <c r="Q990" s="166"/>
      <c r="R990" s="13"/>
      <c r="S990" s="187">
        <f t="shared" si="275"/>
        <v>0</v>
      </c>
      <c r="T990" s="187">
        <f t="shared" si="276"/>
        <v>0</v>
      </c>
      <c r="U990" s="166"/>
      <c r="V990" s="187">
        <f t="shared" si="262"/>
        <v>0</v>
      </c>
      <c r="W990" s="187">
        <f t="shared" si="263"/>
        <v>0</v>
      </c>
      <c r="X990" s="13">
        <f t="shared" si="264"/>
        <v>0</v>
      </c>
      <c r="Y990" s="13" t="s">
        <v>29</v>
      </c>
      <c r="Z990" s="13">
        <v>45</v>
      </c>
      <c r="AA990" s="241">
        <f t="shared" si="265"/>
        <v>0</v>
      </c>
    </row>
    <row r="991" spans="1:27">
      <c r="A991" s="12">
        <v>988</v>
      </c>
      <c r="B991" s="166"/>
      <c r="C991" s="13"/>
      <c r="D991" s="187">
        <f t="shared" si="266"/>
        <v>0</v>
      </c>
      <c r="E991" s="187">
        <f t="shared" si="267"/>
        <v>0</v>
      </c>
      <c r="F991" s="187">
        <f t="shared" si="268"/>
        <v>0</v>
      </c>
      <c r="G991" s="166"/>
      <c r="H991" s="13"/>
      <c r="I991" s="187">
        <f t="shared" si="269"/>
        <v>0</v>
      </c>
      <c r="J991" s="187">
        <f t="shared" si="270"/>
        <v>0</v>
      </c>
      <c r="K991" s="187">
        <f t="shared" si="271"/>
        <v>0</v>
      </c>
      <c r="L991" s="166"/>
      <c r="M991" s="13"/>
      <c r="N991" s="187">
        <f t="shared" si="272"/>
        <v>0</v>
      </c>
      <c r="O991" s="187">
        <f t="shared" si="273"/>
        <v>0</v>
      </c>
      <c r="P991" s="187">
        <f t="shared" si="274"/>
        <v>0</v>
      </c>
      <c r="Q991" s="166"/>
      <c r="R991" s="13"/>
      <c r="S991" s="187">
        <f t="shared" si="275"/>
        <v>0</v>
      </c>
      <c r="T991" s="187">
        <f t="shared" si="276"/>
        <v>0</v>
      </c>
      <c r="U991" s="166"/>
      <c r="V991" s="187">
        <f t="shared" si="262"/>
        <v>0</v>
      </c>
      <c r="W991" s="187">
        <f t="shared" si="263"/>
        <v>0</v>
      </c>
      <c r="X991" s="13">
        <f t="shared" si="264"/>
        <v>0</v>
      </c>
      <c r="Y991" s="13" t="s">
        <v>29</v>
      </c>
      <c r="Z991" s="13">
        <v>45</v>
      </c>
      <c r="AA991" s="241">
        <f t="shared" si="265"/>
        <v>0</v>
      </c>
    </row>
    <row r="992" spans="1:27">
      <c r="A992" s="12">
        <v>989</v>
      </c>
      <c r="B992" s="166"/>
      <c r="C992" s="13"/>
      <c r="D992" s="187">
        <f t="shared" si="266"/>
        <v>0</v>
      </c>
      <c r="E992" s="187">
        <f t="shared" si="267"/>
        <v>0</v>
      </c>
      <c r="F992" s="187">
        <f t="shared" si="268"/>
        <v>0</v>
      </c>
      <c r="G992" s="166"/>
      <c r="H992" s="13"/>
      <c r="I992" s="187">
        <f t="shared" si="269"/>
        <v>0</v>
      </c>
      <c r="J992" s="187">
        <f t="shared" si="270"/>
        <v>0</v>
      </c>
      <c r="K992" s="187">
        <f t="shared" si="271"/>
        <v>0</v>
      </c>
      <c r="L992" s="166"/>
      <c r="M992" s="13"/>
      <c r="N992" s="187">
        <f t="shared" si="272"/>
        <v>0</v>
      </c>
      <c r="O992" s="187">
        <f t="shared" si="273"/>
        <v>0</v>
      </c>
      <c r="P992" s="187">
        <f t="shared" si="274"/>
        <v>0</v>
      </c>
      <c r="Q992" s="166"/>
      <c r="R992" s="13"/>
      <c r="S992" s="187">
        <f t="shared" si="275"/>
        <v>0</v>
      </c>
      <c r="T992" s="187">
        <f t="shared" si="276"/>
        <v>0</v>
      </c>
      <c r="U992" s="166"/>
      <c r="V992" s="187">
        <f t="shared" si="262"/>
        <v>0</v>
      </c>
      <c r="W992" s="187">
        <f t="shared" si="263"/>
        <v>0</v>
      </c>
      <c r="X992" s="13">
        <f t="shared" si="264"/>
        <v>0</v>
      </c>
      <c r="Y992" s="13" t="s">
        <v>29</v>
      </c>
      <c r="Z992" s="13">
        <v>45</v>
      </c>
      <c r="AA992" s="241">
        <f t="shared" si="265"/>
        <v>0</v>
      </c>
    </row>
    <row r="993" spans="1:27">
      <c r="A993" s="12">
        <v>990</v>
      </c>
      <c r="B993" s="166"/>
      <c r="C993" s="13"/>
      <c r="D993" s="187">
        <f t="shared" si="266"/>
        <v>0</v>
      </c>
      <c r="E993" s="187">
        <f t="shared" si="267"/>
        <v>0</v>
      </c>
      <c r="F993" s="187">
        <f t="shared" si="268"/>
        <v>0</v>
      </c>
      <c r="G993" s="166"/>
      <c r="H993" s="13"/>
      <c r="I993" s="187">
        <f t="shared" si="269"/>
        <v>0</v>
      </c>
      <c r="J993" s="187">
        <f t="shared" si="270"/>
        <v>0</v>
      </c>
      <c r="K993" s="187">
        <f t="shared" si="271"/>
        <v>0</v>
      </c>
      <c r="L993" s="166"/>
      <c r="M993" s="13"/>
      <c r="N993" s="187">
        <f t="shared" si="272"/>
        <v>0</v>
      </c>
      <c r="O993" s="187">
        <f t="shared" si="273"/>
        <v>0</v>
      </c>
      <c r="P993" s="187">
        <f t="shared" si="274"/>
        <v>0</v>
      </c>
      <c r="Q993" s="166"/>
      <c r="R993" s="13"/>
      <c r="S993" s="187">
        <f t="shared" si="275"/>
        <v>0</v>
      </c>
      <c r="T993" s="187">
        <f t="shared" si="276"/>
        <v>0</v>
      </c>
      <c r="U993" s="166"/>
      <c r="V993" s="187">
        <f t="shared" si="262"/>
        <v>0</v>
      </c>
      <c r="W993" s="187">
        <f t="shared" si="263"/>
        <v>0</v>
      </c>
      <c r="X993" s="13">
        <f t="shared" si="264"/>
        <v>0</v>
      </c>
      <c r="Y993" s="13" t="s">
        <v>29</v>
      </c>
      <c r="Z993" s="13">
        <v>45</v>
      </c>
      <c r="AA993" s="241">
        <f t="shared" si="265"/>
        <v>0</v>
      </c>
    </row>
    <row r="994" spans="1:27">
      <c r="A994" s="12">
        <v>991</v>
      </c>
      <c r="B994" s="166"/>
      <c r="C994" s="13"/>
      <c r="D994" s="187">
        <f t="shared" si="266"/>
        <v>0</v>
      </c>
      <c r="E994" s="187">
        <f t="shared" si="267"/>
        <v>0</v>
      </c>
      <c r="F994" s="187">
        <f t="shared" si="268"/>
        <v>0</v>
      </c>
      <c r="G994" s="166"/>
      <c r="H994" s="13"/>
      <c r="I994" s="187">
        <f t="shared" si="269"/>
        <v>0</v>
      </c>
      <c r="J994" s="187">
        <f t="shared" si="270"/>
        <v>0</v>
      </c>
      <c r="K994" s="187">
        <f t="shared" si="271"/>
        <v>0</v>
      </c>
      <c r="L994" s="166"/>
      <c r="M994" s="13"/>
      <c r="N994" s="187">
        <f t="shared" si="272"/>
        <v>0</v>
      </c>
      <c r="O994" s="187">
        <f t="shared" si="273"/>
        <v>0</v>
      </c>
      <c r="P994" s="187">
        <f t="shared" si="274"/>
        <v>0</v>
      </c>
      <c r="Q994" s="166"/>
      <c r="R994" s="13"/>
      <c r="S994" s="187">
        <f t="shared" si="275"/>
        <v>0</v>
      </c>
      <c r="T994" s="187">
        <f t="shared" si="276"/>
        <v>0</v>
      </c>
      <c r="U994" s="166"/>
      <c r="V994" s="187">
        <f t="shared" si="262"/>
        <v>0</v>
      </c>
      <c r="W994" s="187">
        <f t="shared" si="263"/>
        <v>0</v>
      </c>
      <c r="X994" s="13">
        <f t="shared" si="264"/>
        <v>0</v>
      </c>
      <c r="Y994" s="13" t="s">
        <v>29</v>
      </c>
      <c r="Z994" s="13">
        <v>45</v>
      </c>
      <c r="AA994" s="241">
        <f t="shared" si="265"/>
        <v>0</v>
      </c>
    </row>
    <row r="995" spans="1:27">
      <c r="A995" s="12">
        <v>992</v>
      </c>
      <c r="B995" s="166"/>
      <c r="C995" s="13"/>
      <c r="D995" s="187">
        <f t="shared" si="266"/>
        <v>0</v>
      </c>
      <c r="E995" s="187">
        <f t="shared" si="267"/>
        <v>0</v>
      </c>
      <c r="F995" s="187">
        <f t="shared" si="268"/>
        <v>0</v>
      </c>
      <c r="G995" s="166"/>
      <c r="H995" s="13"/>
      <c r="I995" s="187">
        <f t="shared" si="269"/>
        <v>0</v>
      </c>
      <c r="J995" s="187">
        <f t="shared" si="270"/>
        <v>0</v>
      </c>
      <c r="K995" s="187">
        <f t="shared" si="271"/>
        <v>0</v>
      </c>
      <c r="L995" s="166"/>
      <c r="M995" s="13"/>
      <c r="N995" s="187">
        <f t="shared" si="272"/>
        <v>0</v>
      </c>
      <c r="O995" s="187">
        <f t="shared" si="273"/>
        <v>0</v>
      </c>
      <c r="P995" s="187">
        <f t="shared" si="274"/>
        <v>0</v>
      </c>
      <c r="Q995" s="166"/>
      <c r="R995" s="13"/>
      <c r="S995" s="187">
        <f t="shared" si="275"/>
        <v>0</v>
      </c>
      <c r="T995" s="187">
        <f t="shared" si="276"/>
        <v>0</v>
      </c>
      <c r="U995" s="166"/>
      <c r="V995" s="187">
        <f t="shared" si="262"/>
        <v>0</v>
      </c>
      <c r="W995" s="187">
        <f t="shared" si="263"/>
        <v>0</v>
      </c>
      <c r="X995" s="13">
        <f t="shared" si="264"/>
        <v>0</v>
      </c>
      <c r="Y995" s="13" t="s">
        <v>29</v>
      </c>
      <c r="Z995" s="13">
        <v>45</v>
      </c>
      <c r="AA995" s="241">
        <f t="shared" si="265"/>
        <v>0</v>
      </c>
    </row>
    <row r="996" spans="1:27">
      <c r="A996" s="12">
        <v>993</v>
      </c>
      <c r="B996" s="166"/>
      <c r="C996" s="13"/>
      <c r="D996" s="187">
        <f t="shared" si="266"/>
        <v>0</v>
      </c>
      <c r="E996" s="187">
        <f t="shared" si="267"/>
        <v>0</v>
      </c>
      <c r="F996" s="187">
        <f t="shared" si="268"/>
        <v>0</v>
      </c>
      <c r="G996" s="166"/>
      <c r="H996" s="13"/>
      <c r="I996" s="187">
        <f t="shared" si="269"/>
        <v>0</v>
      </c>
      <c r="J996" s="187">
        <f t="shared" si="270"/>
        <v>0</v>
      </c>
      <c r="K996" s="187">
        <f t="shared" si="271"/>
        <v>0</v>
      </c>
      <c r="L996" s="166"/>
      <c r="M996" s="13"/>
      <c r="N996" s="187">
        <f t="shared" si="272"/>
        <v>0</v>
      </c>
      <c r="O996" s="187">
        <f t="shared" si="273"/>
        <v>0</v>
      </c>
      <c r="P996" s="187">
        <f t="shared" si="274"/>
        <v>0</v>
      </c>
      <c r="Q996" s="166"/>
      <c r="R996" s="13"/>
      <c r="S996" s="187">
        <f t="shared" si="275"/>
        <v>0</v>
      </c>
      <c r="T996" s="187">
        <f t="shared" si="276"/>
        <v>0</v>
      </c>
      <c r="U996" s="166"/>
      <c r="V996" s="187">
        <f t="shared" si="262"/>
        <v>0</v>
      </c>
      <c r="W996" s="187">
        <f t="shared" si="263"/>
        <v>0</v>
      </c>
      <c r="X996" s="13">
        <f t="shared" si="264"/>
        <v>0</v>
      </c>
      <c r="Y996" s="13" t="s">
        <v>29</v>
      </c>
      <c r="Z996" s="13">
        <v>45</v>
      </c>
      <c r="AA996" s="241">
        <f t="shared" si="265"/>
        <v>0</v>
      </c>
    </row>
    <row r="997" spans="1:27">
      <c r="A997" s="12">
        <v>994</v>
      </c>
      <c r="B997" s="166"/>
      <c r="C997" s="13"/>
      <c r="D997" s="187">
        <f t="shared" si="266"/>
        <v>0</v>
      </c>
      <c r="E997" s="187">
        <f t="shared" si="267"/>
        <v>0</v>
      </c>
      <c r="F997" s="187">
        <f t="shared" si="268"/>
        <v>0</v>
      </c>
      <c r="G997" s="166"/>
      <c r="H997" s="13"/>
      <c r="I997" s="187">
        <f t="shared" si="269"/>
        <v>0</v>
      </c>
      <c r="J997" s="187">
        <f t="shared" si="270"/>
        <v>0</v>
      </c>
      <c r="K997" s="187">
        <f t="shared" si="271"/>
        <v>0</v>
      </c>
      <c r="L997" s="166"/>
      <c r="M997" s="13"/>
      <c r="N997" s="187">
        <f t="shared" si="272"/>
        <v>0</v>
      </c>
      <c r="O997" s="187">
        <f t="shared" si="273"/>
        <v>0</v>
      </c>
      <c r="P997" s="187">
        <f t="shared" si="274"/>
        <v>0</v>
      </c>
      <c r="Q997" s="166"/>
      <c r="R997" s="13"/>
      <c r="S997" s="187">
        <f t="shared" si="275"/>
        <v>0</v>
      </c>
      <c r="T997" s="187">
        <f t="shared" si="276"/>
        <v>0</v>
      </c>
      <c r="U997" s="166"/>
      <c r="V997" s="187">
        <f t="shared" si="262"/>
        <v>0</v>
      </c>
      <c r="W997" s="187">
        <f t="shared" si="263"/>
        <v>0</v>
      </c>
      <c r="X997" s="13">
        <f t="shared" si="264"/>
        <v>0</v>
      </c>
      <c r="Y997" s="13" t="s">
        <v>29</v>
      </c>
      <c r="Z997" s="13">
        <v>45</v>
      </c>
      <c r="AA997" s="241">
        <f t="shared" si="265"/>
        <v>0</v>
      </c>
    </row>
    <row r="998" spans="1:27">
      <c r="A998" s="12">
        <v>995</v>
      </c>
      <c r="B998" s="166"/>
      <c r="C998" s="13"/>
      <c r="D998" s="187">
        <f t="shared" si="266"/>
        <v>0</v>
      </c>
      <c r="E998" s="187">
        <f t="shared" si="267"/>
        <v>0</v>
      </c>
      <c r="F998" s="187">
        <f t="shared" si="268"/>
        <v>0</v>
      </c>
      <c r="G998" s="166"/>
      <c r="H998" s="13"/>
      <c r="I998" s="187">
        <f t="shared" si="269"/>
        <v>0</v>
      </c>
      <c r="J998" s="187">
        <f t="shared" si="270"/>
        <v>0</v>
      </c>
      <c r="K998" s="187">
        <f t="shared" si="271"/>
        <v>0</v>
      </c>
      <c r="L998" s="166"/>
      <c r="M998" s="13"/>
      <c r="N998" s="187">
        <f t="shared" si="272"/>
        <v>0</v>
      </c>
      <c r="O998" s="187">
        <f t="shared" si="273"/>
        <v>0</v>
      </c>
      <c r="P998" s="187">
        <f t="shared" si="274"/>
        <v>0</v>
      </c>
      <c r="Q998" s="166"/>
      <c r="R998" s="13"/>
      <c r="S998" s="187">
        <f t="shared" si="275"/>
        <v>0</v>
      </c>
      <c r="T998" s="187">
        <f t="shared" si="276"/>
        <v>0</v>
      </c>
      <c r="U998" s="166"/>
      <c r="V998" s="187">
        <f t="shared" si="262"/>
        <v>0</v>
      </c>
      <c r="W998" s="187">
        <f t="shared" si="263"/>
        <v>0</v>
      </c>
      <c r="X998" s="13">
        <f t="shared" si="264"/>
        <v>0</v>
      </c>
      <c r="Y998" s="13" t="s">
        <v>29</v>
      </c>
      <c r="Z998" s="13">
        <v>45</v>
      </c>
      <c r="AA998" s="241">
        <f t="shared" si="265"/>
        <v>0</v>
      </c>
    </row>
    <row r="999" spans="1:27">
      <c r="A999" s="12">
        <v>996</v>
      </c>
      <c r="B999" s="166"/>
      <c r="C999" s="13"/>
      <c r="D999" s="187">
        <f t="shared" si="266"/>
        <v>0</v>
      </c>
      <c r="E999" s="187">
        <f t="shared" si="267"/>
        <v>0</v>
      </c>
      <c r="F999" s="187">
        <f t="shared" si="268"/>
        <v>0</v>
      </c>
      <c r="G999" s="166"/>
      <c r="H999" s="13"/>
      <c r="I999" s="187">
        <f t="shared" si="269"/>
        <v>0</v>
      </c>
      <c r="J999" s="187">
        <f t="shared" si="270"/>
        <v>0</v>
      </c>
      <c r="K999" s="187">
        <f t="shared" si="271"/>
        <v>0</v>
      </c>
      <c r="L999" s="166"/>
      <c r="M999" s="13"/>
      <c r="N999" s="187">
        <f t="shared" si="272"/>
        <v>0</v>
      </c>
      <c r="O999" s="187">
        <f t="shared" si="273"/>
        <v>0</v>
      </c>
      <c r="P999" s="187">
        <f t="shared" si="274"/>
        <v>0</v>
      </c>
      <c r="Q999" s="166"/>
      <c r="R999" s="13"/>
      <c r="S999" s="187">
        <f t="shared" si="275"/>
        <v>0</v>
      </c>
      <c r="T999" s="187">
        <f t="shared" si="276"/>
        <v>0</v>
      </c>
      <c r="U999" s="166"/>
      <c r="V999" s="187">
        <f t="shared" si="262"/>
        <v>0</v>
      </c>
      <c r="W999" s="187">
        <f t="shared" si="263"/>
        <v>0</v>
      </c>
      <c r="X999" s="13">
        <f t="shared" si="264"/>
        <v>0</v>
      </c>
      <c r="Y999" s="13" t="s">
        <v>29</v>
      </c>
      <c r="Z999" s="13">
        <v>45</v>
      </c>
      <c r="AA999" s="241">
        <f t="shared" si="265"/>
        <v>0</v>
      </c>
    </row>
    <row r="1000" spans="1:27">
      <c r="A1000" s="12">
        <v>997</v>
      </c>
      <c r="B1000" s="166"/>
      <c r="C1000" s="13"/>
      <c r="D1000" s="187">
        <f t="shared" si="266"/>
        <v>0</v>
      </c>
      <c r="E1000" s="187">
        <f t="shared" si="267"/>
        <v>0</v>
      </c>
      <c r="F1000" s="187">
        <f t="shared" si="268"/>
        <v>0</v>
      </c>
      <c r="G1000" s="166"/>
      <c r="H1000" s="13"/>
      <c r="I1000" s="187">
        <f t="shared" si="269"/>
        <v>0</v>
      </c>
      <c r="J1000" s="187">
        <f t="shared" si="270"/>
        <v>0</v>
      </c>
      <c r="K1000" s="187">
        <f t="shared" si="271"/>
        <v>0</v>
      </c>
      <c r="L1000" s="166"/>
      <c r="M1000" s="13"/>
      <c r="N1000" s="187">
        <f t="shared" si="272"/>
        <v>0</v>
      </c>
      <c r="O1000" s="187">
        <f t="shared" si="273"/>
        <v>0</v>
      </c>
      <c r="P1000" s="187">
        <f t="shared" si="274"/>
        <v>0</v>
      </c>
      <c r="Q1000" s="166"/>
      <c r="R1000" s="13"/>
      <c r="S1000" s="187">
        <f t="shared" si="275"/>
        <v>0</v>
      </c>
      <c r="T1000" s="187">
        <f t="shared" si="276"/>
        <v>0</v>
      </c>
      <c r="U1000" s="166"/>
      <c r="V1000" s="187">
        <f t="shared" si="262"/>
        <v>0</v>
      </c>
      <c r="W1000" s="187">
        <f t="shared" si="263"/>
        <v>0</v>
      </c>
      <c r="X1000" s="13">
        <f t="shared" si="264"/>
        <v>0</v>
      </c>
      <c r="Y1000" s="13" t="s">
        <v>29</v>
      </c>
      <c r="Z1000" s="13">
        <v>45</v>
      </c>
      <c r="AA1000" s="241">
        <f t="shared" si="265"/>
        <v>0</v>
      </c>
    </row>
    <row r="1001" spans="1:27">
      <c r="A1001" s="12">
        <v>998</v>
      </c>
      <c r="B1001" s="166"/>
      <c r="C1001" s="13"/>
      <c r="D1001" s="187">
        <f t="shared" si="266"/>
        <v>0</v>
      </c>
      <c r="E1001" s="187">
        <f t="shared" si="267"/>
        <v>0</v>
      </c>
      <c r="F1001" s="187">
        <f t="shared" si="268"/>
        <v>0</v>
      </c>
      <c r="G1001" s="166"/>
      <c r="H1001" s="13"/>
      <c r="I1001" s="187">
        <f t="shared" si="269"/>
        <v>0</v>
      </c>
      <c r="J1001" s="187">
        <f t="shared" si="270"/>
        <v>0</v>
      </c>
      <c r="K1001" s="187">
        <f t="shared" si="271"/>
        <v>0</v>
      </c>
      <c r="L1001" s="166"/>
      <c r="M1001" s="13"/>
      <c r="N1001" s="187">
        <f t="shared" si="272"/>
        <v>0</v>
      </c>
      <c r="O1001" s="187">
        <f t="shared" si="273"/>
        <v>0</v>
      </c>
      <c r="P1001" s="187">
        <f t="shared" si="274"/>
        <v>0</v>
      </c>
      <c r="Q1001" s="166"/>
      <c r="R1001" s="13"/>
      <c r="S1001" s="187">
        <f t="shared" si="275"/>
        <v>0</v>
      </c>
      <c r="T1001" s="187">
        <f t="shared" si="276"/>
        <v>0</v>
      </c>
      <c r="U1001" s="166"/>
      <c r="V1001" s="187">
        <f t="shared" si="262"/>
        <v>0</v>
      </c>
      <c r="W1001" s="187">
        <f t="shared" si="263"/>
        <v>0</v>
      </c>
      <c r="X1001" s="13">
        <f t="shared" si="264"/>
        <v>0</v>
      </c>
      <c r="Y1001" s="13" t="s">
        <v>29</v>
      </c>
      <c r="Z1001" s="13">
        <v>45</v>
      </c>
      <c r="AA1001" s="241">
        <f t="shared" si="265"/>
        <v>0</v>
      </c>
    </row>
    <row r="1002" spans="1:27">
      <c r="A1002" s="12">
        <v>999</v>
      </c>
      <c r="B1002" s="166"/>
      <c r="C1002" s="13"/>
      <c r="D1002" s="187">
        <f t="shared" si="266"/>
        <v>0</v>
      </c>
      <c r="E1002" s="187">
        <f t="shared" si="267"/>
        <v>0</v>
      </c>
      <c r="F1002" s="187">
        <f t="shared" si="268"/>
        <v>0</v>
      </c>
      <c r="G1002" s="166"/>
      <c r="H1002" s="13"/>
      <c r="I1002" s="187">
        <f t="shared" si="269"/>
        <v>0</v>
      </c>
      <c r="J1002" s="187">
        <f t="shared" si="270"/>
        <v>0</v>
      </c>
      <c r="K1002" s="187">
        <f t="shared" si="271"/>
        <v>0</v>
      </c>
      <c r="L1002" s="166"/>
      <c r="M1002" s="13"/>
      <c r="N1002" s="187">
        <f t="shared" si="272"/>
        <v>0</v>
      </c>
      <c r="O1002" s="187">
        <f t="shared" si="273"/>
        <v>0</v>
      </c>
      <c r="P1002" s="187">
        <f t="shared" si="274"/>
        <v>0</v>
      </c>
      <c r="Q1002" s="166"/>
      <c r="R1002" s="13"/>
      <c r="S1002" s="187">
        <f t="shared" si="275"/>
        <v>0</v>
      </c>
      <c r="T1002" s="187">
        <f t="shared" si="276"/>
        <v>0</v>
      </c>
      <c r="U1002" s="166"/>
      <c r="V1002" s="187">
        <f t="shared" si="262"/>
        <v>0</v>
      </c>
      <c r="W1002" s="187">
        <f t="shared" si="263"/>
        <v>0</v>
      </c>
      <c r="X1002" s="13">
        <f t="shared" si="264"/>
        <v>0</v>
      </c>
      <c r="Y1002" s="13" t="s">
        <v>29</v>
      </c>
      <c r="Z1002" s="13">
        <v>45</v>
      </c>
      <c r="AA1002" s="241">
        <f t="shared" si="265"/>
        <v>0</v>
      </c>
    </row>
    <row r="1003" spans="1:27">
      <c r="A1003" s="12">
        <v>1000</v>
      </c>
      <c r="B1003" s="166"/>
      <c r="C1003" s="13"/>
      <c r="D1003" s="187">
        <f t="shared" si="266"/>
        <v>0</v>
      </c>
      <c r="E1003" s="187">
        <f t="shared" si="267"/>
        <v>0</v>
      </c>
      <c r="F1003" s="187">
        <f t="shared" si="268"/>
        <v>0</v>
      </c>
      <c r="G1003" s="166"/>
      <c r="H1003" s="13"/>
      <c r="I1003" s="187">
        <f t="shared" si="269"/>
        <v>0</v>
      </c>
      <c r="J1003" s="187">
        <f t="shared" si="270"/>
        <v>0</v>
      </c>
      <c r="K1003" s="187">
        <f t="shared" si="271"/>
        <v>0</v>
      </c>
      <c r="L1003" s="166"/>
      <c r="M1003" s="13"/>
      <c r="N1003" s="187">
        <f t="shared" si="272"/>
        <v>0</v>
      </c>
      <c r="O1003" s="187">
        <f t="shared" si="273"/>
        <v>0</v>
      </c>
      <c r="P1003" s="187">
        <f t="shared" si="274"/>
        <v>0</v>
      </c>
      <c r="Q1003" s="166"/>
      <c r="R1003" s="13"/>
      <c r="S1003" s="187">
        <f t="shared" si="275"/>
        <v>0</v>
      </c>
      <c r="T1003" s="187">
        <f t="shared" si="276"/>
        <v>0</v>
      </c>
      <c r="U1003" s="166"/>
      <c r="V1003" s="187">
        <f t="shared" si="262"/>
        <v>0</v>
      </c>
      <c r="W1003" s="187">
        <f t="shared" si="263"/>
        <v>0</v>
      </c>
      <c r="X1003" s="13">
        <f t="shared" si="264"/>
        <v>0</v>
      </c>
      <c r="Y1003" s="13" t="s">
        <v>29</v>
      </c>
      <c r="Z1003" s="13">
        <v>45</v>
      </c>
      <c r="AA1003" s="241">
        <f t="shared" si="265"/>
        <v>0</v>
      </c>
    </row>
    <row r="1004" spans="1:27">
      <c r="A1004" s="12">
        <v>1001</v>
      </c>
      <c r="B1004" s="166"/>
      <c r="C1004" s="13"/>
      <c r="D1004" s="187">
        <f t="shared" si="266"/>
        <v>0</v>
      </c>
      <c r="E1004" s="187">
        <f t="shared" si="267"/>
        <v>0</v>
      </c>
      <c r="F1004" s="187">
        <f t="shared" si="268"/>
        <v>0</v>
      </c>
      <c r="G1004" s="166"/>
      <c r="H1004" s="13"/>
      <c r="I1004" s="187">
        <f t="shared" si="269"/>
        <v>0</v>
      </c>
      <c r="J1004" s="187">
        <f t="shared" si="270"/>
        <v>0</v>
      </c>
      <c r="K1004" s="187">
        <f t="shared" si="271"/>
        <v>0</v>
      </c>
      <c r="L1004" s="166"/>
      <c r="M1004" s="13"/>
      <c r="N1004" s="187">
        <f t="shared" si="272"/>
        <v>0</v>
      </c>
      <c r="O1004" s="187">
        <f t="shared" si="273"/>
        <v>0</v>
      </c>
      <c r="P1004" s="187">
        <f t="shared" si="274"/>
        <v>0</v>
      </c>
      <c r="Q1004" s="166"/>
      <c r="R1004" s="13"/>
      <c r="S1004" s="187">
        <f t="shared" si="275"/>
        <v>0</v>
      </c>
      <c r="T1004" s="187">
        <f t="shared" si="276"/>
        <v>0</v>
      </c>
      <c r="U1004" s="166"/>
      <c r="V1004" s="187">
        <f t="shared" si="262"/>
        <v>0</v>
      </c>
      <c r="W1004" s="187">
        <f t="shared" si="263"/>
        <v>0</v>
      </c>
      <c r="X1004" s="13">
        <f t="shared" si="264"/>
        <v>0</v>
      </c>
      <c r="Y1004" s="13" t="s">
        <v>29</v>
      </c>
      <c r="Z1004" s="13">
        <v>45</v>
      </c>
      <c r="AA1004" s="241">
        <f t="shared" si="265"/>
        <v>0</v>
      </c>
    </row>
    <row r="1005" spans="1:27">
      <c r="A1005" s="12">
        <v>1002</v>
      </c>
      <c r="B1005" s="166"/>
      <c r="C1005" s="13"/>
      <c r="D1005" s="187">
        <f t="shared" si="266"/>
        <v>0</v>
      </c>
      <c r="E1005" s="187">
        <f t="shared" si="267"/>
        <v>0</v>
      </c>
      <c r="F1005" s="187">
        <f t="shared" si="268"/>
        <v>0</v>
      </c>
      <c r="G1005" s="166"/>
      <c r="H1005" s="13"/>
      <c r="I1005" s="187">
        <f t="shared" si="269"/>
        <v>0</v>
      </c>
      <c r="J1005" s="187">
        <f t="shared" si="270"/>
        <v>0</v>
      </c>
      <c r="K1005" s="187">
        <f t="shared" si="271"/>
        <v>0</v>
      </c>
      <c r="L1005" s="166"/>
      <c r="M1005" s="13"/>
      <c r="N1005" s="187">
        <f t="shared" si="272"/>
        <v>0</v>
      </c>
      <c r="O1005" s="187">
        <f t="shared" si="273"/>
        <v>0</v>
      </c>
      <c r="P1005" s="187">
        <f t="shared" si="274"/>
        <v>0</v>
      </c>
      <c r="Q1005" s="166"/>
      <c r="R1005" s="13"/>
      <c r="S1005" s="187">
        <f t="shared" si="275"/>
        <v>0</v>
      </c>
      <c r="T1005" s="187">
        <f t="shared" si="276"/>
        <v>0</v>
      </c>
      <c r="U1005" s="166"/>
      <c r="V1005" s="187">
        <f t="shared" si="262"/>
        <v>0</v>
      </c>
      <c r="W1005" s="187">
        <f t="shared" si="263"/>
        <v>0</v>
      </c>
      <c r="X1005" s="13">
        <f t="shared" si="264"/>
        <v>0</v>
      </c>
      <c r="Y1005" s="13" t="s">
        <v>29</v>
      </c>
      <c r="Z1005" s="13">
        <v>45</v>
      </c>
      <c r="AA1005" s="241">
        <f t="shared" si="265"/>
        <v>0</v>
      </c>
    </row>
    <row r="1006" spans="1:27">
      <c r="A1006" s="12">
        <v>1003</v>
      </c>
      <c r="B1006" s="166"/>
      <c r="C1006" s="13"/>
      <c r="D1006" s="187">
        <f t="shared" si="266"/>
        <v>0</v>
      </c>
      <c r="E1006" s="187">
        <f t="shared" si="267"/>
        <v>0</v>
      </c>
      <c r="F1006" s="187">
        <f t="shared" si="268"/>
        <v>0</v>
      </c>
      <c r="G1006" s="166"/>
      <c r="H1006" s="13"/>
      <c r="I1006" s="187">
        <f t="shared" si="269"/>
        <v>0</v>
      </c>
      <c r="J1006" s="187">
        <f t="shared" si="270"/>
        <v>0</v>
      </c>
      <c r="K1006" s="187">
        <f t="shared" si="271"/>
        <v>0</v>
      </c>
      <c r="L1006" s="166"/>
      <c r="M1006" s="13"/>
      <c r="N1006" s="187">
        <f t="shared" si="272"/>
        <v>0</v>
      </c>
      <c r="O1006" s="187">
        <f t="shared" si="273"/>
        <v>0</v>
      </c>
      <c r="P1006" s="187">
        <f t="shared" si="274"/>
        <v>0</v>
      </c>
      <c r="Q1006" s="166"/>
      <c r="R1006" s="13"/>
      <c r="S1006" s="187">
        <f t="shared" si="275"/>
        <v>0</v>
      </c>
      <c r="T1006" s="187">
        <f t="shared" si="276"/>
        <v>0</v>
      </c>
      <c r="U1006" s="166"/>
      <c r="V1006" s="187">
        <f t="shared" si="262"/>
        <v>0</v>
      </c>
      <c r="W1006" s="187">
        <f t="shared" si="263"/>
        <v>0</v>
      </c>
      <c r="X1006" s="13">
        <f t="shared" si="264"/>
        <v>0</v>
      </c>
      <c r="Y1006" s="13" t="s">
        <v>29</v>
      </c>
      <c r="Z1006" s="13">
        <v>45</v>
      </c>
      <c r="AA1006" s="241">
        <f t="shared" si="265"/>
        <v>0</v>
      </c>
    </row>
    <row r="1007" spans="1:27">
      <c r="A1007" s="12">
        <v>1004</v>
      </c>
      <c r="B1007" s="166"/>
      <c r="C1007" s="13"/>
      <c r="D1007" s="187">
        <f t="shared" si="266"/>
        <v>0</v>
      </c>
      <c r="E1007" s="187">
        <f t="shared" si="267"/>
        <v>0</v>
      </c>
      <c r="F1007" s="187">
        <f t="shared" si="268"/>
        <v>0</v>
      </c>
      <c r="G1007" s="166"/>
      <c r="H1007" s="13"/>
      <c r="I1007" s="187">
        <f t="shared" si="269"/>
        <v>0</v>
      </c>
      <c r="J1007" s="187">
        <f t="shared" si="270"/>
        <v>0</v>
      </c>
      <c r="K1007" s="187">
        <f t="shared" si="271"/>
        <v>0</v>
      </c>
      <c r="L1007" s="166"/>
      <c r="M1007" s="13"/>
      <c r="N1007" s="187">
        <f t="shared" si="272"/>
        <v>0</v>
      </c>
      <c r="O1007" s="187">
        <f t="shared" si="273"/>
        <v>0</v>
      </c>
      <c r="P1007" s="187">
        <f t="shared" si="274"/>
        <v>0</v>
      </c>
      <c r="Q1007" s="166"/>
      <c r="R1007" s="13"/>
      <c r="S1007" s="187">
        <f t="shared" si="275"/>
        <v>0</v>
      </c>
      <c r="T1007" s="187">
        <f t="shared" si="276"/>
        <v>0</v>
      </c>
      <c r="U1007" s="166"/>
      <c r="V1007" s="187">
        <f t="shared" si="262"/>
        <v>0</v>
      </c>
      <c r="W1007" s="187">
        <f t="shared" si="263"/>
        <v>0</v>
      </c>
      <c r="X1007" s="13">
        <f t="shared" si="264"/>
        <v>0</v>
      </c>
      <c r="Y1007" s="13" t="s">
        <v>29</v>
      </c>
      <c r="Z1007" s="13">
        <v>45</v>
      </c>
      <c r="AA1007" s="241">
        <f t="shared" si="265"/>
        <v>0</v>
      </c>
    </row>
    <row r="1008" spans="1:27">
      <c r="A1008" s="12">
        <v>1005</v>
      </c>
      <c r="B1008" s="166"/>
      <c r="C1008" s="13"/>
      <c r="D1008" s="187">
        <f t="shared" si="266"/>
        <v>0</v>
      </c>
      <c r="E1008" s="187">
        <f t="shared" si="267"/>
        <v>0</v>
      </c>
      <c r="F1008" s="187">
        <f t="shared" si="268"/>
        <v>0</v>
      </c>
      <c r="G1008" s="166"/>
      <c r="H1008" s="13"/>
      <c r="I1008" s="187">
        <f t="shared" si="269"/>
        <v>0</v>
      </c>
      <c r="J1008" s="187">
        <f t="shared" si="270"/>
        <v>0</v>
      </c>
      <c r="K1008" s="187">
        <f t="shared" si="271"/>
        <v>0</v>
      </c>
      <c r="L1008" s="166"/>
      <c r="M1008" s="13"/>
      <c r="N1008" s="187">
        <f t="shared" si="272"/>
        <v>0</v>
      </c>
      <c r="O1008" s="187">
        <f t="shared" si="273"/>
        <v>0</v>
      </c>
      <c r="P1008" s="187">
        <f t="shared" si="274"/>
        <v>0</v>
      </c>
      <c r="Q1008" s="166"/>
      <c r="R1008" s="13"/>
      <c r="S1008" s="187">
        <f t="shared" si="275"/>
        <v>0</v>
      </c>
      <c r="T1008" s="187">
        <f t="shared" si="276"/>
        <v>0</v>
      </c>
      <c r="U1008" s="166"/>
      <c r="V1008" s="187">
        <f t="shared" si="262"/>
        <v>0</v>
      </c>
      <c r="W1008" s="187">
        <f t="shared" si="263"/>
        <v>0</v>
      </c>
      <c r="X1008" s="13">
        <f t="shared" si="264"/>
        <v>0</v>
      </c>
      <c r="Y1008" s="13" t="s">
        <v>29</v>
      </c>
      <c r="Z1008" s="13">
        <v>45</v>
      </c>
      <c r="AA1008" s="241">
        <f t="shared" si="265"/>
        <v>0</v>
      </c>
    </row>
    <row r="1009" spans="1:27">
      <c r="A1009" s="12">
        <v>1006</v>
      </c>
      <c r="B1009" s="166"/>
      <c r="C1009" s="13"/>
      <c r="D1009" s="187">
        <f t="shared" si="266"/>
        <v>0</v>
      </c>
      <c r="E1009" s="187">
        <f t="shared" si="267"/>
        <v>0</v>
      </c>
      <c r="F1009" s="187">
        <f t="shared" si="268"/>
        <v>0</v>
      </c>
      <c r="G1009" s="166"/>
      <c r="H1009" s="13"/>
      <c r="I1009" s="187">
        <f t="shared" si="269"/>
        <v>0</v>
      </c>
      <c r="J1009" s="187">
        <f t="shared" si="270"/>
        <v>0</v>
      </c>
      <c r="K1009" s="187">
        <f t="shared" si="271"/>
        <v>0</v>
      </c>
      <c r="L1009" s="166"/>
      <c r="M1009" s="13"/>
      <c r="N1009" s="187">
        <f t="shared" si="272"/>
        <v>0</v>
      </c>
      <c r="O1009" s="187">
        <f t="shared" si="273"/>
        <v>0</v>
      </c>
      <c r="P1009" s="187">
        <f t="shared" si="274"/>
        <v>0</v>
      </c>
      <c r="Q1009" s="166"/>
      <c r="R1009" s="13"/>
      <c r="S1009" s="187">
        <f t="shared" si="275"/>
        <v>0</v>
      </c>
      <c r="T1009" s="187">
        <f t="shared" si="276"/>
        <v>0</v>
      </c>
      <c r="U1009" s="166"/>
      <c r="V1009" s="187">
        <f t="shared" si="262"/>
        <v>0</v>
      </c>
      <c r="W1009" s="187">
        <f t="shared" si="263"/>
        <v>0</v>
      </c>
      <c r="X1009" s="13">
        <f t="shared" si="264"/>
        <v>0</v>
      </c>
      <c r="Y1009" s="13" t="s">
        <v>29</v>
      </c>
      <c r="Z1009" s="13">
        <v>45</v>
      </c>
      <c r="AA1009" s="241">
        <f t="shared" si="265"/>
        <v>0</v>
      </c>
    </row>
    <row r="1010" spans="1:27">
      <c r="A1010" s="12">
        <v>1007</v>
      </c>
      <c r="B1010" s="166"/>
      <c r="C1010" s="13"/>
      <c r="D1010" s="187">
        <f t="shared" si="266"/>
        <v>0</v>
      </c>
      <c r="E1010" s="187">
        <f t="shared" si="267"/>
        <v>0</v>
      </c>
      <c r="F1010" s="187">
        <f t="shared" si="268"/>
        <v>0</v>
      </c>
      <c r="G1010" s="166"/>
      <c r="H1010" s="13"/>
      <c r="I1010" s="187">
        <f t="shared" si="269"/>
        <v>0</v>
      </c>
      <c r="J1010" s="187">
        <f t="shared" si="270"/>
        <v>0</v>
      </c>
      <c r="K1010" s="187">
        <f t="shared" si="271"/>
        <v>0</v>
      </c>
      <c r="L1010" s="166"/>
      <c r="M1010" s="13"/>
      <c r="N1010" s="187">
        <f t="shared" si="272"/>
        <v>0</v>
      </c>
      <c r="O1010" s="187">
        <f t="shared" si="273"/>
        <v>0</v>
      </c>
      <c r="P1010" s="187">
        <f t="shared" si="274"/>
        <v>0</v>
      </c>
      <c r="Q1010" s="166"/>
      <c r="R1010" s="13"/>
      <c r="S1010" s="187">
        <f t="shared" si="275"/>
        <v>0</v>
      </c>
      <c r="T1010" s="187">
        <f t="shared" si="276"/>
        <v>0</v>
      </c>
      <c r="U1010" s="166"/>
      <c r="V1010" s="187">
        <f t="shared" si="262"/>
        <v>0</v>
      </c>
      <c r="W1010" s="187">
        <f t="shared" si="263"/>
        <v>0</v>
      </c>
      <c r="X1010" s="13">
        <f t="shared" si="264"/>
        <v>0</v>
      </c>
      <c r="Y1010" s="13" t="s">
        <v>29</v>
      </c>
      <c r="Z1010" s="13">
        <v>45</v>
      </c>
      <c r="AA1010" s="241">
        <f t="shared" si="265"/>
        <v>0</v>
      </c>
    </row>
    <row r="1011" spans="1:27">
      <c r="A1011" s="12">
        <v>1008</v>
      </c>
      <c r="B1011" s="166"/>
      <c r="C1011" s="13"/>
      <c r="D1011" s="187">
        <f t="shared" si="266"/>
        <v>0</v>
      </c>
      <c r="E1011" s="187">
        <f t="shared" si="267"/>
        <v>0</v>
      </c>
      <c r="F1011" s="187">
        <f t="shared" si="268"/>
        <v>0</v>
      </c>
      <c r="G1011" s="166"/>
      <c r="H1011" s="13"/>
      <c r="I1011" s="187">
        <f t="shared" si="269"/>
        <v>0</v>
      </c>
      <c r="J1011" s="187">
        <f t="shared" si="270"/>
        <v>0</v>
      </c>
      <c r="K1011" s="187">
        <f t="shared" si="271"/>
        <v>0</v>
      </c>
      <c r="L1011" s="166"/>
      <c r="M1011" s="13"/>
      <c r="N1011" s="187">
        <f t="shared" si="272"/>
        <v>0</v>
      </c>
      <c r="O1011" s="187">
        <f t="shared" si="273"/>
        <v>0</v>
      </c>
      <c r="P1011" s="187">
        <f t="shared" si="274"/>
        <v>0</v>
      </c>
      <c r="Q1011" s="166"/>
      <c r="R1011" s="13"/>
      <c r="S1011" s="187">
        <f t="shared" si="275"/>
        <v>0</v>
      </c>
      <c r="T1011" s="187">
        <f t="shared" si="276"/>
        <v>0</v>
      </c>
      <c r="U1011" s="166"/>
      <c r="V1011" s="187">
        <f t="shared" si="262"/>
        <v>0</v>
      </c>
      <c r="W1011" s="187">
        <f t="shared" si="263"/>
        <v>0</v>
      </c>
      <c r="X1011" s="13">
        <f t="shared" si="264"/>
        <v>0</v>
      </c>
      <c r="Y1011" s="13" t="s">
        <v>29</v>
      </c>
      <c r="Z1011" s="13">
        <v>45</v>
      </c>
      <c r="AA1011" s="241">
        <f t="shared" si="265"/>
        <v>0</v>
      </c>
    </row>
    <row r="1012" spans="1:27">
      <c r="A1012" s="12">
        <v>1009</v>
      </c>
      <c r="B1012" s="166"/>
      <c r="C1012" s="13"/>
      <c r="D1012" s="187">
        <f t="shared" si="266"/>
        <v>0</v>
      </c>
      <c r="E1012" s="187">
        <f t="shared" si="267"/>
        <v>0</v>
      </c>
      <c r="F1012" s="187">
        <f t="shared" si="268"/>
        <v>0</v>
      </c>
      <c r="G1012" s="166"/>
      <c r="H1012" s="13"/>
      <c r="I1012" s="187">
        <f t="shared" si="269"/>
        <v>0</v>
      </c>
      <c r="J1012" s="187">
        <f t="shared" si="270"/>
        <v>0</v>
      </c>
      <c r="K1012" s="187">
        <f t="shared" si="271"/>
        <v>0</v>
      </c>
      <c r="L1012" s="166"/>
      <c r="M1012" s="13"/>
      <c r="N1012" s="187">
        <f t="shared" si="272"/>
        <v>0</v>
      </c>
      <c r="O1012" s="187">
        <f t="shared" si="273"/>
        <v>0</v>
      </c>
      <c r="P1012" s="187">
        <f t="shared" si="274"/>
        <v>0</v>
      </c>
      <c r="Q1012" s="166"/>
      <c r="R1012" s="13"/>
      <c r="S1012" s="187">
        <f t="shared" si="275"/>
        <v>0</v>
      </c>
      <c r="T1012" s="187">
        <f t="shared" si="276"/>
        <v>0</v>
      </c>
      <c r="U1012" s="166"/>
      <c r="V1012" s="187">
        <f t="shared" si="262"/>
        <v>0</v>
      </c>
      <c r="W1012" s="187">
        <f t="shared" si="263"/>
        <v>0</v>
      </c>
      <c r="X1012" s="13">
        <f t="shared" si="264"/>
        <v>0</v>
      </c>
      <c r="Y1012" s="13" t="s">
        <v>29</v>
      </c>
      <c r="Z1012" s="13">
        <v>45</v>
      </c>
      <c r="AA1012" s="241">
        <f t="shared" si="265"/>
        <v>0</v>
      </c>
    </row>
    <row r="1013" spans="1:27">
      <c r="A1013" s="12">
        <v>1010</v>
      </c>
      <c r="B1013" s="166"/>
      <c r="C1013" s="13"/>
      <c r="D1013" s="187">
        <f t="shared" si="266"/>
        <v>0</v>
      </c>
      <c r="E1013" s="187">
        <f t="shared" si="267"/>
        <v>0</v>
      </c>
      <c r="F1013" s="187">
        <f t="shared" si="268"/>
        <v>0</v>
      </c>
      <c r="G1013" s="166"/>
      <c r="H1013" s="13"/>
      <c r="I1013" s="187">
        <f t="shared" si="269"/>
        <v>0</v>
      </c>
      <c r="J1013" s="187">
        <f t="shared" si="270"/>
        <v>0</v>
      </c>
      <c r="K1013" s="187">
        <f t="shared" si="271"/>
        <v>0</v>
      </c>
      <c r="L1013" s="166"/>
      <c r="M1013" s="13"/>
      <c r="N1013" s="187">
        <f t="shared" si="272"/>
        <v>0</v>
      </c>
      <c r="O1013" s="187">
        <f t="shared" si="273"/>
        <v>0</v>
      </c>
      <c r="P1013" s="187">
        <f t="shared" si="274"/>
        <v>0</v>
      </c>
      <c r="Q1013" s="166"/>
      <c r="R1013" s="13"/>
      <c r="S1013" s="187">
        <f t="shared" si="275"/>
        <v>0</v>
      </c>
      <c r="T1013" s="187">
        <f t="shared" si="276"/>
        <v>0</v>
      </c>
      <c r="U1013" s="166"/>
      <c r="V1013" s="187">
        <f t="shared" si="262"/>
        <v>0</v>
      </c>
      <c r="W1013" s="187">
        <f t="shared" si="263"/>
        <v>0</v>
      </c>
      <c r="X1013" s="13">
        <f t="shared" si="264"/>
        <v>0</v>
      </c>
      <c r="Y1013" s="13" t="s">
        <v>29</v>
      </c>
      <c r="Z1013" s="13">
        <v>45</v>
      </c>
      <c r="AA1013" s="241">
        <f t="shared" si="265"/>
        <v>0</v>
      </c>
    </row>
    <row r="1014" spans="1:27">
      <c r="A1014" s="12">
        <v>1011</v>
      </c>
      <c r="B1014" s="166"/>
      <c r="C1014" s="13"/>
      <c r="D1014" s="187">
        <f t="shared" si="266"/>
        <v>0</v>
      </c>
      <c r="E1014" s="187">
        <f t="shared" si="267"/>
        <v>0</v>
      </c>
      <c r="F1014" s="187">
        <f t="shared" si="268"/>
        <v>0</v>
      </c>
      <c r="G1014" s="166"/>
      <c r="H1014" s="13"/>
      <c r="I1014" s="187">
        <f t="shared" si="269"/>
        <v>0</v>
      </c>
      <c r="J1014" s="187">
        <f t="shared" si="270"/>
        <v>0</v>
      </c>
      <c r="K1014" s="187">
        <f t="shared" si="271"/>
        <v>0</v>
      </c>
      <c r="L1014" s="166"/>
      <c r="M1014" s="13"/>
      <c r="N1014" s="187">
        <f t="shared" si="272"/>
        <v>0</v>
      </c>
      <c r="O1014" s="187">
        <f t="shared" si="273"/>
        <v>0</v>
      </c>
      <c r="P1014" s="187">
        <f t="shared" si="274"/>
        <v>0</v>
      </c>
      <c r="Q1014" s="166"/>
      <c r="R1014" s="13"/>
      <c r="S1014" s="187">
        <f t="shared" si="275"/>
        <v>0</v>
      </c>
      <c r="T1014" s="187">
        <f t="shared" si="276"/>
        <v>0</v>
      </c>
      <c r="U1014" s="166"/>
      <c r="V1014" s="187">
        <f t="shared" si="262"/>
        <v>0</v>
      </c>
      <c r="W1014" s="187">
        <f t="shared" si="263"/>
        <v>0</v>
      </c>
      <c r="X1014" s="13">
        <f t="shared" si="264"/>
        <v>0</v>
      </c>
      <c r="Y1014" s="13" t="s">
        <v>29</v>
      </c>
      <c r="Z1014" s="13">
        <v>45</v>
      </c>
      <c r="AA1014" s="241">
        <f t="shared" si="265"/>
        <v>0</v>
      </c>
    </row>
    <row r="1015" spans="1:27">
      <c r="A1015" s="12">
        <v>1012</v>
      </c>
      <c r="B1015" s="166"/>
      <c r="C1015" s="13"/>
      <c r="D1015" s="187">
        <f t="shared" si="266"/>
        <v>0</v>
      </c>
      <c r="E1015" s="187">
        <f t="shared" si="267"/>
        <v>0</v>
      </c>
      <c r="F1015" s="187">
        <f t="shared" si="268"/>
        <v>0</v>
      </c>
      <c r="G1015" s="166"/>
      <c r="H1015" s="13"/>
      <c r="I1015" s="187">
        <f t="shared" si="269"/>
        <v>0</v>
      </c>
      <c r="J1015" s="187">
        <f t="shared" si="270"/>
        <v>0</v>
      </c>
      <c r="K1015" s="187">
        <f t="shared" si="271"/>
        <v>0</v>
      </c>
      <c r="L1015" s="166"/>
      <c r="M1015" s="13"/>
      <c r="N1015" s="187">
        <f t="shared" si="272"/>
        <v>0</v>
      </c>
      <c r="O1015" s="187">
        <f t="shared" si="273"/>
        <v>0</v>
      </c>
      <c r="P1015" s="187">
        <f t="shared" si="274"/>
        <v>0</v>
      </c>
      <c r="Q1015" s="166"/>
      <c r="R1015" s="13"/>
      <c r="S1015" s="187">
        <f t="shared" si="275"/>
        <v>0</v>
      </c>
      <c r="T1015" s="187">
        <f t="shared" si="276"/>
        <v>0</v>
      </c>
      <c r="U1015" s="166"/>
      <c r="V1015" s="187">
        <f t="shared" si="262"/>
        <v>0</v>
      </c>
      <c r="W1015" s="187">
        <f t="shared" si="263"/>
        <v>0</v>
      </c>
      <c r="X1015" s="13">
        <f t="shared" si="264"/>
        <v>0</v>
      </c>
      <c r="Y1015" s="13" t="s">
        <v>29</v>
      </c>
      <c r="Z1015" s="13">
        <v>45</v>
      </c>
      <c r="AA1015" s="241">
        <f t="shared" si="265"/>
        <v>0</v>
      </c>
    </row>
    <row r="1016" spans="1:27">
      <c r="A1016" s="12">
        <v>1013</v>
      </c>
      <c r="B1016" s="166"/>
      <c r="C1016" s="13"/>
      <c r="D1016" s="187">
        <f t="shared" si="266"/>
        <v>0</v>
      </c>
      <c r="E1016" s="187">
        <f t="shared" si="267"/>
        <v>0</v>
      </c>
      <c r="F1016" s="187">
        <f t="shared" si="268"/>
        <v>0</v>
      </c>
      <c r="G1016" s="166"/>
      <c r="H1016" s="13"/>
      <c r="I1016" s="187">
        <f t="shared" si="269"/>
        <v>0</v>
      </c>
      <c r="J1016" s="187">
        <f t="shared" si="270"/>
        <v>0</v>
      </c>
      <c r="K1016" s="187">
        <f t="shared" si="271"/>
        <v>0</v>
      </c>
      <c r="L1016" s="166"/>
      <c r="M1016" s="13"/>
      <c r="N1016" s="187">
        <f t="shared" si="272"/>
        <v>0</v>
      </c>
      <c r="O1016" s="187">
        <f t="shared" si="273"/>
        <v>0</v>
      </c>
      <c r="P1016" s="187">
        <f t="shared" si="274"/>
        <v>0</v>
      </c>
      <c r="Q1016" s="166"/>
      <c r="R1016" s="13"/>
      <c r="S1016" s="187">
        <f t="shared" si="275"/>
        <v>0</v>
      </c>
      <c r="T1016" s="187">
        <f t="shared" si="276"/>
        <v>0</v>
      </c>
      <c r="U1016" s="166"/>
      <c r="V1016" s="187">
        <f t="shared" si="262"/>
        <v>0</v>
      </c>
      <c r="W1016" s="187">
        <f t="shared" si="263"/>
        <v>0</v>
      </c>
      <c r="X1016" s="13">
        <f t="shared" si="264"/>
        <v>0</v>
      </c>
      <c r="Y1016" s="13" t="s">
        <v>29</v>
      </c>
      <c r="Z1016" s="13">
        <v>45</v>
      </c>
      <c r="AA1016" s="241">
        <f t="shared" si="265"/>
        <v>0</v>
      </c>
    </row>
    <row r="1017" spans="1:27">
      <c r="A1017" s="12">
        <v>1014</v>
      </c>
      <c r="B1017" s="166"/>
      <c r="C1017" s="13"/>
      <c r="D1017" s="187">
        <f t="shared" si="266"/>
        <v>0</v>
      </c>
      <c r="E1017" s="187">
        <f t="shared" si="267"/>
        <v>0</v>
      </c>
      <c r="F1017" s="187">
        <f t="shared" si="268"/>
        <v>0</v>
      </c>
      <c r="G1017" s="166"/>
      <c r="H1017" s="13"/>
      <c r="I1017" s="187">
        <f t="shared" si="269"/>
        <v>0</v>
      </c>
      <c r="J1017" s="187">
        <f t="shared" si="270"/>
        <v>0</v>
      </c>
      <c r="K1017" s="187">
        <f t="shared" si="271"/>
        <v>0</v>
      </c>
      <c r="L1017" s="166"/>
      <c r="M1017" s="13"/>
      <c r="N1017" s="187">
        <f t="shared" si="272"/>
        <v>0</v>
      </c>
      <c r="O1017" s="187">
        <f t="shared" si="273"/>
        <v>0</v>
      </c>
      <c r="P1017" s="187">
        <f t="shared" si="274"/>
        <v>0</v>
      </c>
      <c r="Q1017" s="166"/>
      <c r="R1017" s="13"/>
      <c r="S1017" s="187">
        <f t="shared" si="275"/>
        <v>0</v>
      </c>
      <c r="T1017" s="187">
        <f t="shared" si="276"/>
        <v>0</v>
      </c>
      <c r="U1017" s="166"/>
      <c r="V1017" s="187">
        <f t="shared" si="262"/>
        <v>0</v>
      </c>
      <c r="W1017" s="187">
        <f t="shared" si="263"/>
        <v>0</v>
      </c>
      <c r="X1017" s="13">
        <f t="shared" si="264"/>
        <v>0</v>
      </c>
      <c r="Y1017" s="13" t="s">
        <v>29</v>
      </c>
      <c r="Z1017" s="13">
        <v>45</v>
      </c>
      <c r="AA1017" s="241">
        <f t="shared" si="265"/>
        <v>0</v>
      </c>
    </row>
    <row r="1018" spans="1:27">
      <c r="A1018" s="12">
        <v>1015</v>
      </c>
      <c r="B1018" s="166"/>
      <c r="C1018" s="13"/>
      <c r="D1018" s="187">
        <f t="shared" si="266"/>
        <v>0</v>
      </c>
      <c r="E1018" s="187">
        <f t="shared" si="267"/>
        <v>0</v>
      </c>
      <c r="F1018" s="187">
        <f t="shared" si="268"/>
        <v>0</v>
      </c>
      <c r="G1018" s="166"/>
      <c r="H1018" s="13"/>
      <c r="I1018" s="187">
        <f t="shared" si="269"/>
        <v>0</v>
      </c>
      <c r="J1018" s="187">
        <f t="shared" si="270"/>
        <v>0</v>
      </c>
      <c r="K1018" s="187">
        <f t="shared" si="271"/>
        <v>0</v>
      </c>
      <c r="L1018" s="166"/>
      <c r="M1018" s="13"/>
      <c r="N1018" s="187">
        <f t="shared" si="272"/>
        <v>0</v>
      </c>
      <c r="O1018" s="187">
        <f t="shared" si="273"/>
        <v>0</v>
      </c>
      <c r="P1018" s="187">
        <f t="shared" si="274"/>
        <v>0</v>
      </c>
      <c r="Q1018" s="166"/>
      <c r="R1018" s="13"/>
      <c r="S1018" s="187">
        <f t="shared" si="275"/>
        <v>0</v>
      </c>
      <c r="T1018" s="187">
        <f t="shared" si="276"/>
        <v>0</v>
      </c>
      <c r="U1018" s="166"/>
      <c r="V1018" s="187">
        <f t="shared" si="262"/>
        <v>0</v>
      </c>
      <c r="W1018" s="187">
        <f t="shared" si="263"/>
        <v>0</v>
      </c>
      <c r="X1018" s="13">
        <f t="shared" si="264"/>
        <v>0</v>
      </c>
      <c r="Y1018" s="13" t="s">
        <v>29</v>
      </c>
      <c r="Z1018" s="13">
        <v>45</v>
      </c>
      <c r="AA1018" s="241">
        <f t="shared" si="265"/>
        <v>0</v>
      </c>
    </row>
    <row r="1019" spans="1:27">
      <c r="A1019" s="12">
        <v>1016</v>
      </c>
      <c r="B1019" s="166"/>
      <c r="C1019" s="13"/>
      <c r="D1019" s="187">
        <f t="shared" si="266"/>
        <v>0</v>
      </c>
      <c r="E1019" s="187">
        <f t="shared" si="267"/>
        <v>0</v>
      </c>
      <c r="F1019" s="187">
        <f t="shared" si="268"/>
        <v>0</v>
      </c>
      <c r="G1019" s="166"/>
      <c r="H1019" s="13"/>
      <c r="I1019" s="187">
        <f t="shared" si="269"/>
        <v>0</v>
      </c>
      <c r="J1019" s="187">
        <f t="shared" si="270"/>
        <v>0</v>
      </c>
      <c r="K1019" s="187">
        <f t="shared" si="271"/>
        <v>0</v>
      </c>
      <c r="L1019" s="166"/>
      <c r="M1019" s="13"/>
      <c r="N1019" s="187">
        <f t="shared" si="272"/>
        <v>0</v>
      </c>
      <c r="O1019" s="187">
        <f t="shared" si="273"/>
        <v>0</v>
      </c>
      <c r="P1019" s="187">
        <f t="shared" si="274"/>
        <v>0</v>
      </c>
      <c r="Q1019" s="166"/>
      <c r="R1019" s="13"/>
      <c r="S1019" s="187">
        <f t="shared" si="275"/>
        <v>0</v>
      </c>
      <c r="T1019" s="187">
        <f t="shared" si="276"/>
        <v>0</v>
      </c>
      <c r="U1019" s="166"/>
      <c r="V1019" s="187">
        <f t="shared" si="262"/>
        <v>0</v>
      </c>
      <c r="W1019" s="187">
        <f t="shared" si="263"/>
        <v>0</v>
      </c>
      <c r="X1019" s="13">
        <f t="shared" si="264"/>
        <v>0</v>
      </c>
      <c r="Y1019" s="13" t="s">
        <v>29</v>
      </c>
      <c r="Z1019" s="13">
        <v>45</v>
      </c>
      <c r="AA1019" s="241">
        <f t="shared" si="265"/>
        <v>0</v>
      </c>
    </row>
    <row r="1020" spans="1:27">
      <c r="A1020" s="12">
        <v>1017</v>
      </c>
      <c r="B1020" s="166"/>
      <c r="C1020" s="13"/>
      <c r="D1020" s="187">
        <f t="shared" si="266"/>
        <v>0</v>
      </c>
      <c r="E1020" s="187">
        <f t="shared" si="267"/>
        <v>0</v>
      </c>
      <c r="F1020" s="187">
        <f t="shared" si="268"/>
        <v>0</v>
      </c>
      <c r="G1020" s="166"/>
      <c r="H1020" s="13"/>
      <c r="I1020" s="187">
        <f t="shared" si="269"/>
        <v>0</v>
      </c>
      <c r="J1020" s="187">
        <f t="shared" si="270"/>
        <v>0</v>
      </c>
      <c r="K1020" s="187">
        <f t="shared" si="271"/>
        <v>0</v>
      </c>
      <c r="L1020" s="166"/>
      <c r="M1020" s="13"/>
      <c r="N1020" s="187">
        <f t="shared" si="272"/>
        <v>0</v>
      </c>
      <c r="O1020" s="187">
        <f t="shared" si="273"/>
        <v>0</v>
      </c>
      <c r="P1020" s="187">
        <f t="shared" si="274"/>
        <v>0</v>
      </c>
      <c r="Q1020" s="166"/>
      <c r="R1020" s="13"/>
      <c r="S1020" s="187">
        <f t="shared" si="275"/>
        <v>0</v>
      </c>
      <c r="T1020" s="187">
        <f t="shared" si="276"/>
        <v>0</v>
      </c>
      <c r="U1020" s="166"/>
      <c r="V1020" s="187">
        <f t="shared" si="262"/>
        <v>0</v>
      </c>
      <c r="W1020" s="187">
        <f t="shared" si="263"/>
        <v>0</v>
      </c>
      <c r="X1020" s="13">
        <f t="shared" si="264"/>
        <v>0</v>
      </c>
      <c r="Y1020" s="13" t="s">
        <v>29</v>
      </c>
      <c r="Z1020" s="13">
        <v>45</v>
      </c>
      <c r="AA1020" s="241">
        <f t="shared" si="265"/>
        <v>0</v>
      </c>
    </row>
    <row r="1021" spans="1:27">
      <c r="A1021" s="12">
        <v>1018</v>
      </c>
      <c r="B1021" s="166"/>
      <c r="C1021" s="13"/>
      <c r="D1021" s="187">
        <f t="shared" si="266"/>
        <v>0</v>
      </c>
      <c r="E1021" s="187">
        <f t="shared" si="267"/>
        <v>0</v>
      </c>
      <c r="F1021" s="187">
        <f t="shared" si="268"/>
        <v>0</v>
      </c>
      <c r="G1021" s="166"/>
      <c r="H1021" s="13"/>
      <c r="I1021" s="187">
        <f t="shared" si="269"/>
        <v>0</v>
      </c>
      <c r="J1021" s="187">
        <f t="shared" si="270"/>
        <v>0</v>
      </c>
      <c r="K1021" s="187">
        <f t="shared" si="271"/>
        <v>0</v>
      </c>
      <c r="L1021" s="166"/>
      <c r="M1021" s="13"/>
      <c r="N1021" s="187">
        <f t="shared" si="272"/>
        <v>0</v>
      </c>
      <c r="O1021" s="187">
        <f t="shared" si="273"/>
        <v>0</v>
      </c>
      <c r="P1021" s="187">
        <f t="shared" si="274"/>
        <v>0</v>
      </c>
      <c r="Q1021" s="166"/>
      <c r="R1021" s="13"/>
      <c r="S1021" s="187">
        <f t="shared" si="275"/>
        <v>0</v>
      </c>
      <c r="T1021" s="187">
        <f t="shared" si="276"/>
        <v>0</v>
      </c>
      <c r="U1021" s="166"/>
      <c r="V1021" s="187">
        <f t="shared" si="262"/>
        <v>0</v>
      </c>
      <c r="W1021" s="187">
        <f t="shared" si="263"/>
        <v>0</v>
      </c>
      <c r="X1021" s="13">
        <f t="shared" si="264"/>
        <v>0</v>
      </c>
      <c r="Y1021" s="13" t="s">
        <v>29</v>
      </c>
      <c r="Z1021" s="13">
        <v>45</v>
      </c>
      <c r="AA1021" s="241">
        <f t="shared" si="265"/>
        <v>0</v>
      </c>
    </row>
    <row r="1022" spans="1:27">
      <c r="A1022" s="12">
        <v>1019</v>
      </c>
      <c r="B1022" s="166"/>
      <c r="C1022" s="13"/>
      <c r="D1022" s="187">
        <f t="shared" si="266"/>
        <v>0</v>
      </c>
      <c r="E1022" s="187">
        <f t="shared" si="267"/>
        <v>0</v>
      </c>
      <c r="F1022" s="187">
        <f t="shared" si="268"/>
        <v>0</v>
      </c>
      <c r="G1022" s="166"/>
      <c r="H1022" s="13"/>
      <c r="I1022" s="187">
        <f t="shared" si="269"/>
        <v>0</v>
      </c>
      <c r="J1022" s="187">
        <f t="shared" si="270"/>
        <v>0</v>
      </c>
      <c r="K1022" s="187">
        <f t="shared" si="271"/>
        <v>0</v>
      </c>
      <c r="L1022" s="166"/>
      <c r="M1022" s="13"/>
      <c r="N1022" s="187">
        <f t="shared" si="272"/>
        <v>0</v>
      </c>
      <c r="O1022" s="187">
        <f t="shared" si="273"/>
        <v>0</v>
      </c>
      <c r="P1022" s="187">
        <f t="shared" si="274"/>
        <v>0</v>
      </c>
      <c r="Q1022" s="166"/>
      <c r="R1022" s="13"/>
      <c r="S1022" s="187">
        <f t="shared" si="275"/>
        <v>0</v>
      </c>
      <c r="T1022" s="187">
        <f t="shared" si="276"/>
        <v>0</v>
      </c>
      <c r="U1022" s="166"/>
      <c r="V1022" s="187">
        <f t="shared" si="262"/>
        <v>0</v>
      </c>
      <c r="W1022" s="187">
        <f t="shared" si="263"/>
        <v>0</v>
      </c>
      <c r="X1022" s="13">
        <f t="shared" si="264"/>
        <v>0</v>
      </c>
      <c r="Y1022" s="13" t="s">
        <v>29</v>
      </c>
      <c r="Z1022" s="13">
        <v>45</v>
      </c>
      <c r="AA1022" s="241">
        <f t="shared" si="265"/>
        <v>0</v>
      </c>
    </row>
    <row r="1023" spans="1:27">
      <c r="A1023" s="12">
        <v>1020</v>
      </c>
      <c r="B1023" s="166"/>
      <c r="C1023" s="13"/>
      <c r="D1023" s="187">
        <f t="shared" si="266"/>
        <v>0</v>
      </c>
      <c r="E1023" s="187">
        <f t="shared" si="267"/>
        <v>0</v>
      </c>
      <c r="F1023" s="187">
        <f t="shared" si="268"/>
        <v>0</v>
      </c>
      <c r="G1023" s="166"/>
      <c r="H1023" s="13"/>
      <c r="I1023" s="187">
        <f t="shared" si="269"/>
        <v>0</v>
      </c>
      <c r="J1023" s="187">
        <f t="shared" si="270"/>
        <v>0</v>
      </c>
      <c r="K1023" s="187">
        <f t="shared" si="271"/>
        <v>0</v>
      </c>
      <c r="L1023" s="166"/>
      <c r="M1023" s="13"/>
      <c r="N1023" s="187">
        <f t="shared" si="272"/>
        <v>0</v>
      </c>
      <c r="O1023" s="187">
        <f t="shared" si="273"/>
        <v>0</v>
      </c>
      <c r="P1023" s="187">
        <f t="shared" si="274"/>
        <v>0</v>
      </c>
      <c r="Q1023" s="166"/>
      <c r="R1023" s="13"/>
      <c r="S1023" s="187">
        <f t="shared" si="275"/>
        <v>0</v>
      </c>
      <c r="T1023" s="187">
        <f t="shared" si="276"/>
        <v>0</v>
      </c>
      <c r="U1023" s="166"/>
      <c r="V1023" s="187">
        <f t="shared" si="262"/>
        <v>0</v>
      </c>
      <c r="W1023" s="187">
        <f t="shared" si="263"/>
        <v>0</v>
      </c>
      <c r="X1023" s="13">
        <f t="shared" si="264"/>
        <v>0</v>
      </c>
      <c r="Y1023" s="13" t="s">
        <v>29</v>
      </c>
      <c r="Z1023" s="13">
        <v>45</v>
      </c>
      <c r="AA1023" s="241">
        <f t="shared" si="265"/>
        <v>0</v>
      </c>
    </row>
    <row r="1024" spans="1:27">
      <c r="A1024" s="12">
        <v>1021</v>
      </c>
      <c r="B1024" s="166"/>
      <c r="C1024" s="13"/>
      <c r="D1024" s="187">
        <f t="shared" si="266"/>
        <v>0</v>
      </c>
      <c r="E1024" s="187">
        <f t="shared" si="267"/>
        <v>0</v>
      </c>
      <c r="F1024" s="187">
        <f t="shared" si="268"/>
        <v>0</v>
      </c>
      <c r="G1024" s="166"/>
      <c r="H1024" s="13"/>
      <c r="I1024" s="187">
        <f t="shared" si="269"/>
        <v>0</v>
      </c>
      <c r="J1024" s="187">
        <f t="shared" si="270"/>
        <v>0</v>
      </c>
      <c r="K1024" s="187">
        <f t="shared" si="271"/>
        <v>0</v>
      </c>
      <c r="L1024" s="166"/>
      <c r="M1024" s="13"/>
      <c r="N1024" s="187">
        <f t="shared" si="272"/>
        <v>0</v>
      </c>
      <c r="O1024" s="187">
        <f t="shared" si="273"/>
        <v>0</v>
      </c>
      <c r="P1024" s="187">
        <f t="shared" si="274"/>
        <v>0</v>
      </c>
      <c r="Q1024" s="166"/>
      <c r="R1024" s="13"/>
      <c r="S1024" s="187">
        <f t="shared" si="275"/>
        <v>0</v>
      </c>
      <c r="T1024" s="187">
        <f t="shared" si="276"/>
        <v>0</v>
      </c>
      <c r="U1024" s="166"/>
      <c r="V1024" s="187">
        <f t="shared" si="262"/>
        <v>0</v>
      </c>
      <c r="W1024" s="187">
        <f t="shared" si="263"/>
        <v>0</v>
      </c>
      <c r="X1024" s="13">
        <f t="shared" si="264"/>
        <v>0</v>
      </c>
      <c r="Y1024" s="13" t="s">
        <v>29</v>
      </c>
      <c r="Z1024" s="13">
        <v>45</v>
      </c>
      <c r="AA1024" s="241">
        <f t="shared" si="265"/>
        <v>0</v>
      </c>
    </row>
    <row r="1025" spans="1:27">
      <c r="A1025" s="12">
        <v>1022</v>
      </c>
      <c r="B1025" s="166"/>
      <c r="C1025" s="13"/>
      <c r="D1025" s="187">
        <f t="shared" si="266"/>
        <v>0</v>
      </c>
      <c r="E1025" s="187">
        <f t="shared" si="267"/>
        <v>0</v>
      </c>
      <c r="F1025" s="187">
        <f t="shared" si="268"/>
        <v>0</v>
      </c>
      <c r="G1025" s="166"/>
      <c r="H1025" s="13"/>
      <c r="I1025" s="187">
        <f t="shared" si="269"/>
        <v>0</v>
      </c>
      <c r="J1025" s="187">
        <f t="shared" si="270"/>
        <v>0</v>
      </c>
      <c r="K1025" s="187">
        <f t="shared" si="271"/>
        <v>0</v>
      </c>
      <c r="L1025" s="166"/>
      <c r="M1025" s="13"/>
      <c r="N1025" s="187">
        <f t="shared" si="272"/>
        <v>0</v>
      </c>
      <c r="O1025" s="187">
        <f t="shared" si="273"/>
        <v>0</v>
      </c>
      <c r="P1025" s="187">
        <f t="shared" si="274"/>
        <v>0</v>
      </c>
      <c r="Q1025" s="166"/>
      <c r="R1025" s="13"/>
      <c r="S1025" s="187">
        <f t="shared" si="275"/>
        <v>0</v>
      </c>
      <c r="T1025" s="187">
        <f t="shared" si="276"/>
        <v>0</v>
      </c>
      <c r="U1025" s="166"/>
      <c r="V1025" s="187">
        <f t="shared" si="262"/>
        <v>0</v>
      </c>
      <c r="W1025" s="187">
        <f t="shared" si="263"/>
        <v>0</v>
      </c>
      <c r="X1025" s="13">
        <f t="shared" si="264"/>
        <v>0</v>
      </c>
      <c r="Y1025" s="13" t="s">
        <v>29</v>
      </c>
      <c r="Z1025" s="13">
        <v>45</v>
      </c>
      <c r="AA1025" s="241">
        <f t="shared" si="265"/>
        <v>0</v>
      </c>
    </row>
    <row r="1026" spans="1:27">
      <c r="A1026" s="12">
        <v>1023</v>
      </c>
      <c r="B1026" s="166"/>
      <c r="C1026" s="13"/>
      <c r="D1026" s="187">
        <f t="shared" si="266"/>
        <v>0</v>
      </c>
      <c r="E1026" s="187">
        <f t="shared" si="267"/>
        <v>0</v>
      </c>
      <c r="F1026" s="187">
        <f t="shared" si="268"/>
        <v>0</v>
      </c>
      <c r="G1026" s="166"/>
      <c r="H1026" s="13"/>
      <c r="I1026" s="187">
        <f t="shared" si="269"/>
        <v>0</v>
      </c>
      <c r="J1026" s="187">
        <f t="shared" si="270"/>
        <v>0</v>
      </c>
      <c r="K1026" s="187">
        <f t="shared" si="271"/>
        <v>0</v>
      </c>
      <c r="L1026" s="166"/>
      <c r="M1026" s="13"/>
      <c r="N1026" s="187">
        <f t="shared" si="272"/>
        <v>0</v>
      </c>
      <c r="O1026" s="187">
        <f t="shared" si="273"/>
        <v>0</v>
      </c>
      <c r="P1026" s="187">
        <f t="shared" si="274"/>
        <v>0</v>
      </c>
      <c r="Q1026" s="166"/>
      <c r="R1026" s="13"/>
      <c r="S1026" s="187">
        <f t="shared" si="275"/>
        <v>0</v>
      </c>
      <c r="T1026" s="187">
        <f t="shared" si="276"/>
        <v>0</v>
      </c>
      <c r="U1026" s="166"/>
      <c r="V1026" s="187">
        <f t="shared" si="262"/>
        <v>0</v>
      </c>
      <c r="W1026" s="187">
        <f t="shared" si="263"/>
        <v>0</v>
      </c>
      <c r="X1026" s="13">
        <f t="shared" si="264"/>
        <v>0</v>
      </c>
      <c r="Y1026" s="13" t="s">
        <v>29</v>
      </c>
      <c r="Z1026" s="13">
        <v>45</v>
      </c>
      <c r="AA1026" s="241">
        <f t="shared" si="265"/>
        <v>0</v>
      </c>
    </row>
    <row r="1027" spans="1:27">
      <c r="A1027" s="12">
        <v>1024</v>
      </c>
      <c r="B1027" s="166"/>
      <c r="C1027" s="13"/>
      <c r="D1027" s="187">
        <f t="shared" si="266"/>
        <v>0</v>
      </c>
      <c r="E1027" s="187">
        <f t="shared" si="267"/>
        <v>0</v>
      </c>
      <c r="F1027" s="187">
        <f t="shared" si="268"/>
        <v>0</v>
      </c>
      <c r="G1027" s="166"/>
      <c r="H1027" s="13"/>
      <c r="I1027" s="187">
        <f t="shared" si="269"/>
        <v>0</v>
      </c>
      <c r="J1027" s="187">
        <f t="shared" si="270"/>
        <v>0</v>
      </c>
      <c r="K1027" s="187">
        <f t="shared" si="271"/>
        <v>0</v>
      </c>
      <c r="L1027" s="166"/>
      <c r="M1027" s="13"/>
      <c r="N1027" s="187">
        <f t="shared" si="272"/>
        <v>0</v>
      </c>
      <c r="O1027" s="187">
        <f t="shared" si="273"/>
        <v>0</v>
      </c>
      <c r="P1027" s="187">
        <f t="shared" si="274"/>
        <v>0</v>
      </c>
      <c r="Q1027" s="166"/>
      <c r="R1027" s="13"/>
      <c r="S1027" s="187">
        <f t="shared" si="275"/>
        <v>0</v>
      </c>
      <c r="T1027" s="187">
        <f t="shared" si="276"/>
        <v>0</v>
      </c>
      <c r="U1027" s="166"/>
      <c r="V1027" s="187">
        <f t="shared" si="262"/>
        <v>0</v>
      </c>
      <c r="W1027" s="187">
        <f t="shared" si="263"/>
        <v>0</v>
      </c>
      <c r="X1027" s="13">
        <f t="shared" si="264"/>
        <v>0</v>
      </c>
      <c r="Y1027" s="13" t="s">
        <v>29</v>
      </c>
      <c r="Z1027" s="13">
        <v>45</v>
      </c>
      <c r="AA1027" s="241">
        <f t="shared" si="265"/>
        <v>0</v>
      </c>
    </row>
    <row r="1028" spans="1:27">
      <c r="A1028" s="12">
        <v>1025</v>
      </c>
      <c r="B1028" s="166"/>
      <c r="C1028" s="13"/>
      <c r="D1028" s="187">
        <f t="shared" si="266"/>
        <v>0</v>
      </c>
      <c r="E1028" s="187">
        <f t="shared" si="267"/>
        <v>0</v>
      </c>
      <c r="F1028" s="187">
        <f t="shared" si="268"/>
        <v>0</v>
      </c>
      <c r="G1028" s="166"/>
      <c r="H1028" s="13"/>
      <c r="I1028" s="187">
        <f t="shared" si="269"/>
        <v>0</v>
      </c>
      <c r="J1028" s="187">
        <f t="shared" si="270"/>
        <v>0</v>
      </c>
      <c r="K1028" s="187">
        <f t="shared" si="271"/>
        <v>0</v>
      </c>
      <c r="L1028" s="166"/>
      <c r="M1028" s="13"/>
      <c r="N1028" s="187">
        <f t="shared" si="272"/>
        <v>0</v>
      </c>
      <c r="O1028" s="187">
        <f t="shared" si="273"/>
        <v>0</v>
      </c>
      <c r="P1028" s="187">
        <f t="shared" si="274"/>
        <v>0</v>
      </c>
      <c r="Q1028" s="166"/>
      <c r="R1028" s="13"/>
      <c r="S1028" s="187">
        <f t="shared" si="275"/>
        <v>0</v>
      </c>
      <c r="T1028" s="187">
        <f t="shared" si="276"/>
        <v>0</v>
      </c>
      <c r="U1028" s="166"/>
      <c r="V1028" s="187">
        <f t="shared" ref="V1028:V1091" si="277">IF(U1028="Oui",-35,)</f>
        <v>0</v>
      </c>
      <c r="W1028" s="187">
        <f t="shared" si="263"/>
        <v>0</v>
      </c>
      <c r="X1028" s="13">
        <f t="shared" si="264"/>
        <v>0</v>
      </c>
      <c r="Y1028" s="13" t="s">
        <v>29</v>
      </c>
      <c r="Z1028" s="13">
        <v>45</v>
      </c>
      <c r="AA1028" s="241">
        <f t="shared" si="265"/>
        <v>0</v>
      </c>
    </row>
    <row r="1029" spans="1:27">
      <c r="A1029" s="12">
        <v>1026</v>
      </c>
      <c r="B1029" s="166"/>
      <c r="C1029" s="13"/>
      <c r="D1029" s="187">
        <f t="shared" si="266"/>
        <v>0</v>
      </c>
      <c r="E1029" s="187">
        <f t="shared" si="267"/>
        <v>0</v>
      </c>
      <c r="F1029" s="187">
        <f t="shared" si="268"/>
        <v>0</v>
      </c>
      <c r="G1029" s="166"/>
      <c r="H1029" s="13"/>
      <c r="I1029" s="187">
        <f t="shared" si="269"/>
        <v>0</v>
      </c>
      <c r="J1029" s="187">
        <f t="shared" si="270"/>
        <v>0</v>
      </c>
      <c r="K1029" s="187">
        <f t="shared" si="271"/>
        <v>0</v>
      </c>
      <c r="L1029" s="166"/>
      <c r="M1029" s="13"/>
      <c r="N1029" s="187">
        <f t="shared" si="272"/>
        <v>0</v>
      </c>
      <c r="O1029" s="187">
        <f t="shared" si="273"/>
        <v>0</v>
      </c>
      <c r="P1029" s="187">
        <f t="shared" si="274"/>
        <v>0</v>
      </c>
      <c r="Q1029" s="166"/>
      <c r="R1029" s="13"/>
      <c r="S1029" s="187">
        <f t="shared" si="275"/>
        <v>0</v>
      </c>
      <c r="T1029" s="187">
        <f t="shared" si="276"/>
        <v>0</v>
      </c>
      <c r="U1029" s="166"/>
      <c r="V1029" s="187">
        <f t="shared" si="277"/>
        <v>0</v>
      </c>
      <c r="W1029" s="187">
        <f t="shared" si="263"/>
        <v>0</v>
      </c>
      <c r="X1029" s="13">
        <f t="shared" si="264"/>
        <v>0</v>
      </c>
      <c r="Y1029" s="13" t="s">
        <v>29</v>
      </c>
      <c r="Z1029" s="13">
        <v>45</v>
      </c>
      <c r="AA1029" s="241">
        <f t="shared" si="265"/>
        <v>0</v>
      </c>
    </row>
    <row r="1030" spans="1:27">
      <c r="A1030" s="12">
        <v>1027</v>
      </c>
      <c r="B1030" s="166"/>
      <c r="C1030" s="13"/>
      <c r="D1030" s="187">
        <f t="shared" si="266"/>
        <v>0</v>
      </c>
      <c r="E1030" s="187">
        <f t="shared" si="267"/>
        <v>0</v>
      </c>
      <c r="F1030" s="187">
        <f t="shared" si="268"/>
        <v>0</v>
      </c>
      <c r="G1030" s="166"/>
      <c r="H1030" s="13"/>
      <c r="I1030" s="187">
        <f t="shared" si="269"/>
        <v>0</v>
      </c>
      <c r="J1030" s="187">
        <f t="shared" si="270"/>
        <v>0</v>
      </c>
      <c r="K1030" s="187">
        <f t="shared" si="271"/>
        <v>0</v>
      </c>
      <c r="L1030" s="166"/>
      <c r="M1030" s="13"/>
      <c r="N1030" s="187">
        <f t="shared" si="272"/>
        <v>0</v>
      </c>
      <c r="O1030" s="187">
        <f t="shared" si="273"/>
        <v>0</v>
      </c>
      <c r="P1030" s="187">
        <f t="shared" si="274"/>
        <v>0</v>
      </c>
      <c r="Q1030" s="166"/>
      <c r="R1030" s="13"/>
      <c r="S1030" s="187">
        <f t="shared" si="275"/>
        <v>0</v>
      </c>
      <c r="T1030" s="187">
        <f t="shared" si="276"/>
        <v>0</v>
      </c>
      <c r="U1030" s="166"/>
      <c r="V1030" s="187">
        <f t="shared" si="277"/>
        <v>0</v>
      </c>
      <c r="W1030" s="187">
        <f t="shared" si="263"/>
        <v>0</v>
      </c>
      <c r="X1030" s="13">
        <f t="shared" si="264"/>
        <v>0</v>
      </c>
      <c r="Y1030" s="13" t="s">
        <v>29</v>
      </c>
      <c r="Z1030" s="13">
        <v>45</v>
      </c>
      <c r="AA1030" s="241">
        <f t="shared" si="265"/>
        <v>0</v>
      </c>
    </row>
    <row r="1031" spans="1:27">
      <c r="A1031" s="12">
        <v>1028</v>
      </c>
      <c r="B1031" s="166"/>
      <c r="C1031" s="13"/>
      <c r="D1031" s="187">
        <f t="shared" si="266"/>
        <v>0</v>
      </c>
      <c r="E1031" s="187">
        <f t="shared" si="267"/>
        <v>0</v>
      </c>
      <c r="F1031" s="187">
        <f t="shared" si="268"/>
        <v>0</v>
      </c>
      <c r="G1031" s="166"/>
      <c r="H1031" s="13"/>
      <c r="I1031" s="187">
        <f t="shared" si="269"/>
        <v>0</v>
      </c>
      <c r="J1031" s="187">
        <f t="shared" si="270"/>
        <v>0</v>
      </c>
      <c r="K1031" s="187">
        <f t="shared" si="271"/>
        <v>0</v>
      </c>
      <c r="L1031" s="166"/>
      <c r="M1031" s="13"/>
      <c r="N1031" s="187">
        <f t="shared" si="272"/>
        <v>0</v>
      </c>
      <c r="O1031" s="187">
        <f t="shared" si="273"/>
        <v>0</v>
      </c>
      <c r="P1031" s="187">
        <f t="shared" si="274"/>
        <v>0</v>
      </c>
      <c r="Q1031" s="166"/>
      <c r="R1031" s="13"/>
      <c r="S1031" s="187">
        <f t="shared" si="275"/>
        <v>0</v>
      </c>
      <c r="T1031" s="187">
        <f t="shared" si="276"/>
        <v>0</v>
      </c>
      <c r="U1031" s="166"/>
      <c r="V1031" s="187">
        <f t="shared" si="277"/>
        <v>0</v>
      </c>
      <c r="W1031" s="187">
        <f t="shared" si="263"/>
        <v>0</v>
      </c>
      <c r="X1031" s="13">
        <f t="shared" si="264"/>
        <v>0</v>
      </c>
      <c r="Y1031" s="13" t="s">
        <v>29</v>
      </c>
      <c r="Z1031" s="13">
        <v>45</v>
      </c>
      <c r="AA1031" s="241">
        <f t="shared" si="265"/>
        <v>0</v>
      </c>
    </row>
    <row r="1032" spans="1:27">
      <c r="A1032" s="12">
        <v>1029</v>
      </c>
      <c r="B1032" s="166"/>
      <c r="C1032" s="13"/>
      <c r="D1032" s="187">
        <f t="shared" si="266"/>
        <v>0</v>
      </c>
      <c r="E1032" s="187">
        <f t="shared" si="267"/>
        <v>0</v>
      </c>
      <c r="F1032" s="187">
        <f t="shared" si="268"/>
        <v>0</v>
      </c>
      <c r="G1032" s="166"/>
      <c r="H1032" s="13"/>
      <c r="I1032" s="187">
        <f t="shared" si="269"/>
        <v>0</v>
      </c>
      <c r="J1032" s="187">
        <f t="shared" si="270"/>
        <v>0</v>
      </c>
      <c r="K1032" s="187">
        <f t="shared" si="271"/>
        <v>0</v>
      </c>
      <c r="L1032" s="166"/>
      <c r="M1032" s="13"/>
      <c r="N1032" s="187">
        <f t="shared" si="272"/>
        <v>0</v>
      </c>
      <c r="O1032" s="187">
        <f t="shared" si="273"/>
        <v>0</v>
      </c>
      <c r="P1032" s="187">
        <f t="shared" si="274"/>
        <v>0</v>
      </c>
      <c r="Q1032" s="166"/>
      <c r="R1032" s="13"/>
      <c r="S1032" s="187">
        <f t="shared" si="275"/>
        <v>0</v>
      </c>
      <c r="T1032" s="187">
        <f t="shared" si="276"/>
        <v>0</v>
      </c>
      <c r="U1032" s="166"/>
      <c r="V1032" s="187">
        <f t="shared" si="277"/>
        <v>0</v>
      </c>
      <c r="W1032" s="187">
        <f t="shared" si="263"/>
        <v>0</v>
      </c>
      <c r="X1032" s="13">
        <f t="shared" si="264"/>
        <v>0</v>
      </c>
      <c r="Y1032" s="13" t="s">
        <v>29</v>
      </c>
      <c r="Z1032" s="13">
        <v>45</v>
      </c>
      <c r="AA1032" s="241">
        <f t="shared" si="265"/>
        <v>0</v>
      </c>
    </row>
    <row r="1033" spans="1:27">
      <c r="A1033" s="12">
        <v>1030</v>
      </c>
      <c r="B1033" s="166"/>
      <c r="C1033" s="13"/>
      <c r="D1033" s="187">
        <f t="shared" si="266"/>
        <v>0</v>
      </c>
      <c r="E1033" s="187">
        <f t="shared" si="267"/>
        <v>0</v>
      </c>
      <c r="F1033" s="187">
        <f t="shared" si="268"/>
        <v>0</v>
      </c>
      <c r="G1033" s="166"/>
      <c r="H1033" s="13"/>
      <c r="I1033" s="187">
        <f t="shared" si="269"/>
        <v>0</v>
      </c>
      <c r="J1033" s="187">
        <f t="shared" si="270"/>
        <v>0</v>
      </c>
      <c r="K1033" s="187">
        <f t="shared" si="271"/>
        <v>0</v>
      </c>
      <c r="L1033" s="166"/>
      <c r="M1033" s="13"/>
      <c r="N1033" s="187">
        <f t="shared" si="272"/>
        <v>0</v>
      </c>
      <c r="O1033" s="187">
        <f t="shared" si="273"/>
        <v>0</v>
      </c>
      <c r="P1033" s="187">
        <f t="shared" si="274"/>
        <v>0</v>
      </c>
      <c r="Q1033" s="166"/>
      <c r="R1033" s="13"/>
      <c r="S1033" s="187">
        <f t="shared" si="275"/>
        <v>0</v>
      </c>
      <c r="T1033" s="187">
        <f t="shared" si="276"/>
        <v>0</v>
      </c>
      <c r="U1033" s="166"/>
      <c r="V1033" s="187">
        <f t="shared" si="277"/>
        <v>0</v>
      </c>
      <c r="W1033" s="187">
        <f t="shared" si="263"/>
        <v>0</v>
      </c>
      <c r="X1033" s="13">
        <f t="shared" si="264"/>
        <v>0</v>
      </c>
      <c r="Y1033" s="13" t="s">
        <v>29</v>
      </c>
      <c r="Z1033" s="13">
        <v>45</v>
      </c>
      <c r="AA1033" s="241">
        <f t="shared" si="265"/>
        <v>0</v>
      </c>
    </row>
    <row r="1034" spans="1:27">
      <c r="A1034" s="12">
        <v>1031</v>
      </c>
      <c r="B1034" s="166"/>
      <c r="C1034" s="13"/>
      <c r="D1034" s="187">
        <f t="shared" si="266"/>
        <v>0</v>
      </c>
      <c r="E1034" s="187">
        <f t="shared" si="267"/>
        <v>0</v>
      </c>
      <c r="F1034" s="187">
        <f t="shared" si="268"/>
        <v>0</v>
      </c>
      <c r="G1034" s="166"/>
      <c r="H1034" s="13"/>
      <c r="I1034" s="187">
        <f t="shared" si="269"/>
        <v>0</v>
      </c>
      <c r="J1034" s="187">
        <f t="shared" si="270"/>
        <v>0</v>
      </c>
      <c r="K1034" s="187">
        <f t="shared" si="271"/>
        <v>0</v>
      </c>
      <c r="L1034" s="166"/>
      <c r="M1034" s="13"/>
      <c r="N1034" s="187">
        <f t="shared" si="272"/>
        <v>0</v>
      </c>
      <c r="O1034" s="187">
        <f t="shared" si="273"/>
        <v>0</v>
      </c>
      <c r="P1034" s="187">
        <f t="shared" si="274"/>
        <v>0</v>
      </c>
      <c r="Q1034" s="166"/>
      <c r="R1034" s="13"/>
      <c r="S1034" s="187">
        <f t="shared" si="275"/>
        <v>0</v>
      </c>
      <c r="T1034" s="187">
        <f t="shared" si="276"/>
        <v>0</v>
      </c>
      <c r="U1034" s="166"/>
      <c r="V1034" s="187">
        <f t="shared" si="277"/>
        <v>0</v>
      </c>
      <c r="W1034" s="187">
        <f t="shared" si="263"/>
        <v>0</v>
      </c>
      <c r="X1034" s="13">
        <f t="shared" si="264"/>
        <v>0</v>
      </c>
      <c r="Y1034" s="13" t="s">
        <v>29</v>
      </c>
      <c r="Z1034" s="13">
        <v>45</v>
      </c>
      <c r="AA1034" s="241">
        <f t="shared" si="265"/>
        <v>0</v>
      </c>
    </row>
    <row r="1035" spans="1:27">
      <c r="A1035" s="12">
        <v>1032</v>
      </c>
      <c r="B1035" s="166"/>
      <c r="C1035" s="13"/>
      <c r="D1035" s="187">
        <f t="shared" si="266"/>
        <v>0</v>
      </c>
      <c r="E1035" s="187">
        <f t="shared" si="267"/>
        <v>0</v>
      </c>
      <c r="F1035" s="187">
        <f t="shared" si="268"/>
        <v>0</v>
      </c>
      <c r="G1035" s="166"/>
      <c r="H1035" s="13"/>
      <c r="I1035" s="187">
        <f t="shared" si="269"/>
        <v>0</v>
      </c>
      <c r="J1035" s="187">
        <f t="shared" si="270"/>
        <v>0</v>
      </c>
      <c r="K1035" s="187">
        <f t="shared" si="271"/>
        <v>0</v>
      </c>
      <c r="L1035" s="166"/>
      <c r="M1035" s="13"/>
      <c r="N1035" s="187">
        <f t="shared" si="272"/>
        <v>0</v>
      </c>
      <c r="O1035" s="187">
        <f t="shared" si="273"/>
        <v>0</v>
      </c>
      <c r="P1035" s="187">
        <f t="shared" si="274"/>
        <v>0</v>
      </c>
      <c r="Q1035" s="166"/>
      <c r="R1035" s="13"/>
      <c r="S1035" s="187">
        <f t="shared" si="275"/>
        <v>0</v>
      </c>
      <c r="T1035" s="187">
        <f t="shared" si="276"/>
        <v>0</v>
      </c>
      <c r="U1035" s="166"/>
      <c r="V1035" s="187">
        <f t="shared" si="277"/>
        <v>0</v>
      </c>
      <c r="W1035" s="187">
        <f t="shared" si="263"/>
        <v>0</v>
      </c>
      <c r="X1035" s="13">
        <f t="shared" si="264"/>
        <v>0</v>
      </c>
      <c r="Y1035" s="13" t="s">
        <v>29</v>
      </c>
      <c r="Z1035" s="13">
        <v>45</v>
      </c>
      <c r="AA1035" s="241">
        <f t="shared" si="265"/>
        <v>0</v>
      </c>
    </row>
    <row r="1036" spans="1:27">
      <c r="A1036" s="12">
        <v>1033</v>
      </c>
      <c r="B1036" s="166"/>
      <c r="C1036" s="13"/>
      <c r="D1036" s="187">
        <f t="shared" si="266"/>
        <v>0</v>
      </c>
      <c r="E1036" s="187">
        <f t="shared" si="267"/>
        <v>0</v>
      </c>
      <c r="F1036" s="187">
        <f t="shared" si="268"/>
        <v>0</v>
      </c>
      <c r="G1036" s="166"/>
      <c r="H1036" s="13"/>
      <c r="I1036" s="187">
        <f t="shared" si="269"/>
        <v>0</v>
      </c>
      <c r="J1036" s="187">
        <f t="shared" si="270"/>
        <v>0</v>
      </c>
      <c r="K1036" s="187">
        <f t="shared" si="271"/>
        <v>0</v>
      </c>
      <c r="L1036" s="166"/>
      <c r="M1036" s="13"/>
      <c r="N1036" s="187">
        <f t="shared" si="272"/>
        <v>0</v>
      </c>
      <c r="O1036" s="187">
        <f t="shared" si="273"/>
        <v>0</v>
      </c>
      <c r="P1036" s="187">
        <f t="shared" si="274"/>
        <v>0</v>
      </c>
      <c r="Q1036" s="166"/>
      <c r="R1036" s="13"/>
      <c r="S1036" s="187">
        <f t="shared" si="275"/>
        <v>0</v>
      </c>
      <c r="T1036" s="187">
        <f t="shared" si="276"/>
        <v>0</v>
      </c>
      <c r="U1036" s="166"/>
      <c r="V1036" s="187">
        <f t="shared" si="277"/>
        <v>0</v>
      </c>
      <c r="W1036" s="187">
        <f t="shared" si="263"/>
        <v>0</v>
      </c>
      <c r="X1036" s="13">
        <f t="shared" si="264"/>
        <v>0</v>
      </c>
      <c r="Y1036" s="13" t="s">
        <v>29</v>
      </c>
      <c r="Z1036" s="13">
        <v>45</v>
      </c>
      <c r="AA1036" s="241">
        <f t="shared" si="265"/>
        <v>0</v>
      </c>
    </row>
    <row r="1037" spans="1:27">
      <c r="A1037" s="12">
        <v>1034</v>
      </c>
      <c r="B1037" s="166"/>
      <c r="C1037" s="13"/>
      <c r="D1037" s="187">
        <f t="shared" si="266"/>
        <v>0</v>
      </c>
      <c r="E1037" s="187">
        <f t="shared" si="267"/>
        <v>0</v>
      </c>
      <c r="F1037" s="187">
        <f t="shared" si="268"/>
        <v>0</v>
      </c>
      <c r="G1037" s="166"/>
      <c r="H1037" s="13"/>
      <c r="I1037" s="187">
        <f t="shared" si="269"/>
        <v>0</v>
      </c>
      <c r="J1037" s="187">
        <f t="shared" si="270"/>
        <v>0</v>
      </c>
      <c r="K1037" s="187">
        <f t="shared" si="271"/>
        <v>0</v>
      </c>
      <c r="L1037" s="166"/>
      <c r="M1037" s="13"/>
      <c r="N1037" s="187">
        <f t="shared" si="272"/>
        <v>0</v>
      </c>
      <c r="O1037" s="187">
        <f t="shared" si="273"/>
        <v>0</v>
      </c>
      <c r="P1037" s="187">
        <f t="shared" si="274"/>
        <v>0</v>
      </c>
      <c r="Q1037" s="166"/>
      <c r="R1037" s="13"/>
      <c r="S1037" s="187">
        <f t="shared" si="275"/>
        <v>0</v>
      </c>
      <c r="T1037" s="187">
        <f t="shared" si="276"/>
        <v>0</v>
      </c>
      <c r="U1037" s="166"/>
      <c r="V1037" s="187">
        <f t="shared" si="277"/>
        <v>0</v>
      </c>
      <c r="W1037" s="187">
        <f t="shared" si="263"/>
        <v>0</v>
      </c>
      <c r="X1037" s="13">
        <f t="shared" si="264"/>
        <v>0</v>
      </c>
      <c r="Y1037" s="13" t="s">
        <v>29</v>
      </c>
      <c r="Z1037" s="13">
        <v>45</v>
      </c>
      <c r="AA1037" s="241">
        <f t="shared" si="265"/>
        <v>0</v>
      </c>
    </row>
    <row r="1038" spans="1:27">
      <c r="A1038" s="12">
        <v>1035</v>
      </c>
      <c r="B1038" s="166"/>
      <c r="C1038" s="13"/>
      <c r="D1038" s="187">
        <f t="shared" si="266"/>
        <v>0</v>
      </c>
      <c r="E1038" s="187">
        <f t="shared" si="267"/>
        <v>0</v>
      </c>
      <c r="F1038" s="187">
        <f t="shared" si="268"/>
        <v>0</v>
      </c>
      <c r="G1038" s="166"/>
      <c r="H1038" s="13"/>
      <c r="I1038" s="187">
        <f t="shared" si="269"/>
        <v>0</v>
      </c>
      <c r="J1038" s="187">
        <f t="shared" si="270"/>
        <v>0</v>
      </c>
      <c r="K1038" s="187">
        <f t="shared" si="271"/>
        <v>0</v>
      </c>
      <c r="L1038" s="166"/>
      <c r="M1038" s="13"/>
      <c r="N1038" s="187">
        <f t="shared" si="272"/>
        <v>0</v>
      </c>
      <c r="O1038" s="187">
        <f t="shared" si="273"/>
        <v>0</v>
      </c>
      <c r="P1038" s="187">
        <f t="shared" si="274"/>
        <v>0</v>
      </c>
      <c r="Q1038" s="166"/>
      <c r="R1038" s="13"/>
      <c r="S1038" s="187">
        <f t="shared" si="275"/>
        <v>0</v>
      </c>
      <c r="T1038" s="187">
        <f t="shared" si="276"/>
        <v>0</v>
      </c>
      <c r="U1038" s="166"/>
      <c r="V1038" s="187">
        <f t="shared" si="277"/>
        <v>0</v>
      </c>
      <c r="W1038" s="187">
        <f t="shared" si="263"/>
        <v>0</v>
      </c>
      <c r="X1038" s="13">
        <f t="shared" si="264"/>
        <v>0</v>
      </c>
      <c r="Y1038" s="13" t="s">
        <v>29</v>
      </c>
      <c r="Z1038" s="13">
        <v>45</v>
      </c>
      <c r="AA1038" s="241">
        <f t="shared" si="265"/>
        <v>0</v>
      </c>
    </row>
    <row r="1039" spans="1:27">
      <c r="A1039" s="12">
        <v>1036</v>
      </c>
      <c r="B1039" s="166"/>
      <c r="C1039" s="13"/>
      <c r="D1039" s="187">
        <f t="shared" si="266"/>
        <v>0</v>
      </c>
      <c r="E1039" s="187">
        <f t="shared" si="267"/>
        <v>0</v>
      </c>
      <c r="F1039" s="187">
        <f t="shared" si="268"/>
        <v>0</v>
      </c>
      <c r="G1039" s="166"/>
      <c r="H1039" s="13"/>
      <c r="I1039" s="187">
        <f t="shared" si="269"/>
        <v>0</v>
      </c>
      <c r="J1039" s="187">
        <f t="shared" si="270"/>
        <v>0</v>
      </c>
      <c r="K1039" s="187">
        <f t="shared" si="271"/>
        <v>0</v>
      </c>
      <c r="L1039" s="166"/>
      <c r="M1039" s="13"/>
      <c r="N1039" s="187">
        <f t="shared" si="272"/>
        <v>0</v>
      </c>
      <c r="O1039" s="187">
        <f t="shared" si="273"/>
        <v>0</v>
      </c>
      <c r="P1039" s="187">
        <f t="shared" si="274"/>
        <v>0</v>
      </c>
      <c r="Q1039" s="166"/>
      <c r="R1039" s="13"/>
      <c r="S1039" s="187">
        <f t="shared" si="275"/>
        <v>0</v>
      </c>
      <c r="T1039" s="187">
        <f t="shared" si="276"/>
        <v>0</v>
      </c>
      <c r="U1039" s="166"/>
      <c r="V1039" s="187">
        <f t="shared" si="277"/>
        <v>0</v>
      </c>
      <c r="W1039" s="187">
        <f t="shared" ref="W1039:W1102" si="278">IF(U1039="Non",10,)</f>
        <v>0</v>
      </c>
      <c r="X1039" s="13">
        <f t="shared" ref="X1039:X1102" si="279">SUM(B1039:W1039)</f>
        <v>0</v>
      </c>
      <c r="Y1039" s="13" t="s">
        <v>29</v>
      </c>
      <c r="Z1039" s="13">
        <v>45</v>
      </c>
      <c r="AA1039" s="241">
        <f t="shared" ref="AA1039:AA1102" si="280">X1039/Z1039</f>
        <v>0</v>
      </c>
    </row>
    <row r="1040" spans="1:27">
      <c r="A1040" s="12">
        <v>1037</v>
      </c>
      <c r="B1040" s="166"/>
      <c r="C1040" s="13"/>
      <c r="D1040" s="187">
        <f t="shared" si="266"/>
        <v>0</v>
      </c>
      <c r="E1040" s="187">
        <f t="shared" si="267"/>
        <v>0</v>
      </c>
      <c r="F1040" s="187">
        <f t="shared" si="268"/>
        <v>0</v>
      </c>
      <c r="G1040" s="166"/>
      <c r="H1040" s="13"/>
      <c r="I1040" s="187">
        <f t="shared" si="269"/>
        <v>0</v>
      </c>
      <c r="J1040" s="187">
        <f t="shared" si="270"/>
        <v>0</v>
      </c>
      <c r="K1040" s="187">
        <f t="shared" si="271"/>
        <v>0</v>
      </c>
      <c r="L1040" s="166"/>
      <c r="M1040" s="13"/>
      <c r="N1040" s="187">
        <f t="shared" si="272"/>
        <v>0</v>
      </c>
      <c r="O1040" s="187">
        <f t="shared" si="273"/>
        <v>0</v>
      </c>
      <c r="P1040" s="187">
        <f t="shared" si="274"/>
        <v>0</v>
      </c>
      <c r="Q1040" s="166"/>
      <c r="R1040" s="13"/>
      <c r="S1040" s="187">
        <f t="shared" si="275"/>
        <v>0</v>
      </c>
      <c r="T1040" s="187">
        <f t="shared" si="276"/>
        <v>0</v>
      </c>
      <c r="U1040" s="166"/>
      <c r="V1040" s="187">
        <f t="shared" si="277"/>
        <v>0</v>
      </c>
      <c r="W1040" s="187">
        <f t="shared" si="278"/>
        <v>0</v>
      </c>
      <c r="X1040" s="13">
        <f t="shared" si="279"/>
        <v>0</v>
      </c>
      <c r="Y1040" s="13" t="s">
        <v>29</v>
      </c>
      <c r="Z1040" s="13">
        <v>45</v>
      </c>
      <c r="AA1040" s="241">
        <f t="shared" si="280"/>
        <v>0</v>
      </c>
    </row>
    <row r="1041" spans="1:27">
      <c r="A1041" s="12">
        <v>1038</v>
      </c>
      <c r="B1041" s="166"/>
      <c r="C1041" s="13"/>
      <c r="D1041" s="187">
        <f t="shared" si="266"/>
        <v>0</v>
      </c>
      <c r="E1041" s="187">
        <f t="shared" si="267"/>
        <v>0</v>
      </c>
      <c r="F1041" s="187">
        <f t="shared" si="268"/>
        <v>0</v>
      </c>
      <c r="G1041" s="166"/>
      <c r="H1041" s="13"/>
      <c r="I1041" s="187">
        <f t="shared" si="269"/>
        <v>0</v>
      </c>
      <c r="J1041" s="187">
        <f t="shared" si="270"/>
        <v>0</v>
      </c>
      <c r="K1041" s="187">
        <f t="shared" si="271"/>
        <v>0</v>
      </c>
      <c r="L1041" s="166"/>
      <c r="M1041" s="13"/>
      <c r="N1041" s="187">
        <f t="shared" si="272"/>
        <v>0</v>
      </c>
      <c r="O1041" s="187">
        <f t="shared" si="273"/>
        <v>0</v>
      </c>
      <c r="P1041" s="187">
        <f t="shared" si="274"/>
        <v>0</v>
      </c>
      <c r="Q1041" s="166"/>
      <c r="R1041" s="13"/>
      <c r="S1041" s="187">
        <f t="shared" si="275"/>
        <v>0</v>
      </c>
      <c r="T1041" s="187">
        <f t="shared" si="276"/>
        <v>0</v>
      </c>
      <c r="U1041" s="166"/>
      <c r="V1041" s="187">
        <f t="shared" si="277"/>
        <v>0</v>
      </c>
      <c r="W1041" s="187">
        <f t="shared" si="278"/>
        <v>0</v>
      </c>
      <c r="X1041" s="13">
        <f t="shared" si="279"/>
        <v>0</v>
      </c>
      <c r="Y1041" s="13" t="s">
        <v>29</v>
      </c>
      <c r="Z1041" s="13">
        <v>45</v>
      </c>
      <c r="AA1041" s="241">
        <f t="shared" si="280"/>
        <v>0</v>
      </c>
    </row>
    <row r="1042" spans="1:27">
      <c r="A1042" s="12">
        <v>1039</v>
      </c>
      <c r="B1042" s="166"/>
      <c r="C1042" s="13"/>
      <c r="D1042" s="187">
        <f t="shared" si="266"/>
        <v>0</v>
      </c>
      <c r="E1042" s="187">
        <f t="shared" si="267"/>
        <v>0</v>
      </c>
      <c r="F1042" s="187">
        <f t="shared" si="268"/>
        <v>0</v>
      </c>
      <c r="G1042" s="166"/>
      <c r="H1042" s="13"/>
      <c r="I1042" s="187">
        <f t="shared" si="269"/>
        <v>0</v>
      </c>
      <c r="J1042" s="187">
        <f t="shared" si="270"/>
        <v>0</v>
      </c>
      <c r="K1042" s="187">
        <f t="shared" si="271"/>
        <v>0</v>
      </c>
      <c r="L1042" s="166"/>
      <c r="M1042" s="13"/>
      <c r="N1042" s="187">
        <f t="shared" si="272"/>
        <v>0</v>
      </c>
      <c r="O1042" s="187">
        <f t="shared" si="273"/>
        <v>0</v>
      </c>
      <c r="P1042" s="187">
        <f t="shared" si="274"/>
        <v>0</v>
      </c>
      <c r="Q1042" s="166"/>
      <c r="R1042" s="13"/>
      <c r="S1042" s="187">
        <f t="shared" si="275"/>
        <v>0</v>
      </c>
      <c r="T1042" s="187">
        <f t="shared" si="276"/>
        <v>0</v>
      </c>
      <c r="U1042" s="166"/>
      <c r="V1042" s="187">
        <f t="shared" si="277"/>
        <v>0</v>
      </c>
      <c r="W1042" s="187">
        <f t="shared" si="278"/>
        <v>0</v>
      </c>
      <c r="X1042" s="13">
        <f t="shared" si="279"/>
        <v>0</v>
      </c>
      <c r="Y1042" s="13" t="s">
        <v>29</v>
      </c>
      <c r="Z1042" s="13">
        <v>45</v>
      </c>
      <c r="AA1042" s="241">
        <f t="shared" si="280"/>
        <v>0</v>
      </c>
    </row>
    <row r="1043" spans="1:27">
      <c r="A1043" s="12">
        <v>1040</v>
      </c>
      <c r="B1043" s="166"/>
      <c r="C1043" s="13"/>
      <c r="D1043" s="187">
        <f t="shared" ref="D1043:D1106" si="281">IF(B1043="Bien",10,)</f>
        <v>0</v>
      </c>
      <c r="E1043" s="187">
        <f t="shared" ref="E1043:E1106" si="282">IF(B1043="Moyen",5,)</f>
        <v>0</v>
      </c>
      <c r="F1043" s="187">
        <f t="shared" ref="F1043:F1106" si="283">IF(B1043="Mauvais",-35,)</f>
        <v>0</v>
      </c>
      <c r="G1043" s="166"/>
      <c r="H1043" s="13"/>
      <c r="I1043" s="187">
        <f t="shared" ref="I1043:I1106" si="284">IF(G1043="Non",10,)</f>
        <v>0</v>
      </c>
      <c r="J1043" s="187">
        <f t="shared" ref="J1043:J1106" si="285">IF(G1043="Un peu",5,)</f>
        <v>0</v>
      </c>
      <c r="K1043" s="187">
        <f t="shared" ref="K1043:K1106" si="286">IF(G1043="Beaucoup",-35,)</f>
        <v>0</v>
      </c>
      <c r="L1043" s="166"/>
      <c r="M1043" s="13"/>
      <c r="N1043" s="187">
        <f t="shared" ref="N1043:N1106" si="287">IF(L1043="Bien",5,)</f>
        <v>0</v>
      </c>
      <c r="O1043" s="187">
        <f t="shared" ref="O1043:O1106" si="288">IF(L1043="Moyen",0,)</f>
        <v>0</v>
      </c>
      <c r="P1043" s="187">
        <f t="shared" ref="P1043:P1106" si="289">IF(L1043="Mauvais",-35,)</f>
        <v>0</v>
      </c>
      <c r="Q1043" s="166"/>
      <c r="R1043" s="13"/>
      <c r="S1043" s="187">
        <f t="shared" ref="S1043:S1106" si="290">IF(Q1043="Oui",-35,)</f>
        <v>0</v>
      </c>
      <c r="T1043" s="187">
        <f t="shared" ref="T1043:T1106" si="291">IF(Q1043="Non",10,)</f>
        <v>0</v>
      </c>
      <c r="U1043" s="166"/>
      <c r="V1043" s="187">
        <f t="shared" si="277"/>
        <v>0</v>
      </c>
      <c r="W1043" s="187">
        <f t="shared" si="278"/>
        <v>0</v>
      </c>
      <c r="X1043" s="13">
        <f t="shared" si="279"/>
        <v>0</v>
      </c>
      <c r="Y1043" s="13" t="s">
        <v>29</v>
      </c>
      <c r="Z1043" s="13">
        <v>45</v>
      </c>
      <c r="AA1043" s="241">
        <f t="shared" si="280"/>
        <v>0</v>
      </c>
    </row>
    <row r="1044" spans="1:27">
      <c r="A1044" s="12">
        <v>1041</v>
      </c>
      <c r="B1044" s="166"/>
      <c r="C1044" s="13"/>
      <c r="D1044" s="187">
        <f t="shared" si="281"/>
        <v>0</v>
      </c>
      <c r="E1044" s="187">
        <f t="shared" si="282"/>
        <v>0</v>
      </c>
      <c r="F1044" s="187">
        <f t="shared" si="283"/>
        <v>0</v>
      </c>
      <c r="G1044" s="166"/>
      <c r="H1044" s="13"/>
      <c r="I1044" s="187">
        <f t="shared" si="284"/>
        <v>0</v>
      </c>
      <c r="J1044" s="187">
        <f t="shared" si="285"/>
        <v>0</v>
      </c>
      <c r="K1044" s="187">
        <f t="shared" si="286"/>
        <v>0</v>
      </c>
      <c r="L1044" s="166"/>
      <c r="M1044" s="13"/>
      <c r="N1044" s="187">
        <f t="shared" si="287"/>
        <v>0</v>
      </c>
      <c r="O1044" s="187">
        <f t="shared" si="288"/>
        <v>0</v>
      </c>
      <c r="P1044" s="187">
        <f t="shared" si="289"/>
        <v>0</v>
      </c>
      <c r="Q1044" s="166"/>
      <c r="R1044" s="13"/>
      <c r="S1044" s="187">
        <f t="shared" si="290"/>
        <v>0</v>
      </c>
      <c r="T1044" s="187">
        <f t="shared" si="291"/>
        <v>0</v>
      </c>
      <c r="U1044" s="166"/>
      <c r="V1044" s="187">
        <f t="shared" si="277"/>
        <v>0</v>
      </c>
      <c r="W1044" s="187">
        <f t="shared" si="278"/>
        <v>0</v>
      </c>
      <c r="X1044" s="13">
        <f t="shared" si="279"/>
        <v>0</v>
      </c>
      <c r="Y1044" s="13" t="s">
        <v>29</v>
      </c>
      <c r="Z1044" s="13">
        <v>45</v>
      </c>
      <c r="AA1044" s="241">
        <f t="shared" si="280"/>
        <v>0</v>
      </c>
    </row>
    <row r="1045" spans="1:27">
      <c r="A1045" s="12">
        <v>1042</v>
      </c>
      <c r="B1045" s="166"/>
      <c r="C1045" s="13"/>
      <c r="D1045" s="187">
        <f t="shared" si="281"/>
        <v>0</v>
      </c>
      <c r="E1045" s="187">
        <f t="shared" si="282"/>
        <v>0</v>
      </c>
      <c r="F1045" s="187">
        <f t="shared" si="283"/>
        <v>0</v>
      </c>
      <c r="G1045" s="166"/>
      <c r="H1045" s="13"/>
      <c r="I1045" s="187">
        <f t="shared" si="284"/>
        <v>0</v>
      </c>
      <c r="J1045" s="187">
        <f t="shared" si="285"/>
        <v>0</v>
      </c>
      <c r="K1045" s="187">
        <f t="shared" si="286"/>
        <v>0</v>
      </c>
      <c r="L1045" s="166"/>
      <c r="M1045" s="13"/>
      <c r="N1045" s="187">
        <f t="shared" si="287"/>
        <v>0</v>
      </c>
      <c r="O1045" s="187">
        <f t="shared" si="288"/>
        <v>0</v>
      </c>
      <c r="P1045" s="187">
        <f t="shared" si="289"/>
        <v>0</v>
      </c>
      <c r="Q1045" s="166"/>
      <c r="R1045" s="13"/>
      <c r="S1045" s="187">
        <f t="shared" si="290"/>
        <v>0</v>
      </c>
      <c r="T1045" s="187">
        <f t="shared" si="291"/>
        <v>0</v>
      </c>
      <c r="U1045" s="166"/>
      <c r="V1045" s="187">
        <f t="shared" si="277"/>
        <v>0</v>
      </c>
      <c r="W1045" s="187">
        <f t="shared" si="278"/>
        <v>0</v>
      </c>
      <c r="X1045" s="13">
        <f t="shared" si="279"/>
        <v>0</v>
      </c>
      <c r="Y1045" s="13" t="s">
        <v>29</v>
      </c>
      <c r="Z1045" s="13">
        <v>45</v>
      </c>
      <c r="AA1045" s="241">
        <f t="shared" si="280"/>
        <v>0</v>
      </c>
    </row>
    <row r="1046" spans="1:27">
      <c r="A1046" s="12">
        <v>1043</v>
      </c>
      <c r="B1046" s="166"/>
      <c r="C1046" s="13"/>
      <c r="D1046" s="187">
        <f t="shared" si="281"/>
        <v>0</v>
      </c>
      <c r="E1046" s="187">
        <f t="shared" si="282"/>
        <v>0</v>
      </c>
      <c r="F1046" s="187">
        <f t="shared" si="283"/>
        <v>0</v>
      </c>
      <c r="G1046" s="166"/>
      <c r="H1046" s="13"/>
      <c r="I1046" s="187">
        <f t="shared" si="284"/>
        <v>0</v>
      </c>
      <c r="J1046" s="187">
        <f t="shared" si="285"/>
        <v>0</v>
      </c>
      <c r="K1046" s="187">
        <f t="shared" si="286"/>
        <v>0</v>
      </c>
      <c r="L1046" s="166"/>
      <c r="M1046" s="13"/>
      <c r="N1046" s="187">
        <f t="shared" si="287"/>
        <v>0</v>
      </c>
      <c r="O1046" s="187">
        <f t="shared" si="288"/>
        <v>0</v>
      </c>
      <c r="P1046" s="187">
        <f t="shared" si="289"/>
        <v>0</v>
      </c>
      <c r="Q1046" s="166"/>
      <c r="R1046" s="13"/>
      <c r="S1046" s="187">
        <f t="shared" si="290"/>
        <v>0</v>
      </c>
      <c r="T1046" s="187">
        <f t="shared" si="291"/>
        <v>0</v>
      </c>
      <c r="U1046" s="166"/>
      <c r="V1046" s="187">
        <f t="shared" si="277"/>
        <v>0</v>
      </c>
      <c r="W1046" s="187">
        <f t="shared" si="278"/>
        <v>0</v>
      </c>
      <c r="X1046" s="13">
        <f t="shared" si="279"/>
        <v>0</v>
      </c>
      <c r="Y1046" s="13" t="s">
        <v>29</v>
      </c>
      <c r="Z1046" s="13">
        <v>45</v>
      </c>
      <c r="AA1046" s="241">
        <f t="shared" si="280"/>
        <v>0</v>
      </c>
    </row>
    <row r="1047" spans="1:27">
      <c r="A1047" s="12">
        <v>1044</v>
      </c>
      <c r="B1047" s="166"/>
      <c r="C1047" s="13"/>
      <c r="D1047" s="187">
        <f t="shared" si="281"/>
        <v>0</v>
      </c>
      <c r="E1047" s="187">
        <f t="shared" si="282"/>
        <v>0</v>
      </c>
      <c r="F1047" s="187">
        <f t="shared" si="283"/>
        <v>0</v>
      </c>
      <c r="G1047" s="166"/>
      <c r="H1047" s="13"/>
      <c r="I1047" s="187">
        <f t="shared" si="284"/>
        <v>0</v>
      </c>
      <c r="J1047" s="187">
        <f t="shared" si="285"/>
        <v>0</v>
      </c>
      <c r="K1047" s="187">
        <f t="shared" si="286"/>
        <v>0</v>
      </c>
      <c r="L1047" s="166"/>
      <c r="M1047" s="13"/>
      <c r="N1047" s="187">
        <f t="shared" si="287"/>
        <v>0</v>
      </c>
      <c r="O1047" s="187">
        <f t="shared" si="288"/>
        <v>0</v>
      </c>
      <c r="P1047" s="187">
        <f t="shared" si="289"/>
        <v>0</v>
      </c>
      <c r="Q1047" s="166"/>
      <c r="R1047" s="13"/>
      <c r="S1047" s="187">
        <f t="shared" si="290"/>
        <v>0</v>
      </c>
      <c r="T1047" s="187">
        <f t="shared" si="291"/>
        <v>0</v>
      </c>
      <c r="U1047" s="166"/>
      <c r="V1047" s="187">
        <f t="shared" si="277"/>
        <v>0</v>
      </c>
      <c r="W1047" s="187">
        <f t="shared" si="278"/>
        <v>0</v>
      </c>
      <c r="X1047" s="13">
        <f t="shared" si="279"/>
        <v>0</v>
      </c>
      <c r="Y1047" s="13" t="s">
        <v>29</v>
      </c>
      <c r="Z1047" s="13">
        <v>45</v>
      </c>
      <c r="AA1047" s="241">
        <f t="shared" si="280"/>
        <v>0</v>
      </c>
    </row>
    <row r="1048" spans="1:27">
      <c r="A1048" s="12">
        <v>1045</v>
      </c>
      <c r="B1048" s="166"/>
      <c r="C1048" s="13"/>
      <c r="D1048" s="187">
        <f t="shared" si="281"/>
        <v>0</v>
      </c>
      <c r="E1048" s="187">
        <f t="shared" si="282"/>
        <v>0</v>
      </c>
      <c r="F1048" s="187">
        <f t="shared" si="283"/>
        <v>0</v>
      </c>
      <c r="G1048" s="166"/>
      <c r="H1048" s="13"/>
      <c r="I1048" s="187">
        <f t="shared" si="284"/>
        <v>0</v>
      </c>
      <c r="J1048" s="187">
        <f t="shared" si="285"/>
        <v>0</v>
      </c>
      <c r="K1048" s="187">
        <f t="shared" si="286"/>
        <v>0</v>
      </c>
      <c r="L1048" s="166"/>
      <c r="M1048" s="13"/>
      <c r="N1048" s="187">
        <f t="shared" si="287"/>
        <v>0</v>
      </c>
      <c r="O1048" s="187">
        <f t="shared" si="288"/>
        <v>0</v>
      </c>
      <c r="P1048" s="187">
        <f t="shared" si="289"/>
        <v>0</v>
      </c>
      <c r="Q1048" s="166"/>
      <c r="R1048" s="13"/>
      <c r="S1048" s="187">
        <f t="shared" si="290"/>
        <v>0</v>
      </c>
      <c r="T1048" s="187">
        <f t="shared" si="291"/>
        <v>0</v>
      </c>
      <c r="U1048" s="166"/>
      <c r="V1048" s="187">
        <f t="shared" si="277"/>
        <v>0</v>
      </c>
      <c r="W1048" s="187">
        <f t="shared" si="278"/>
        <v>0</v>
      </c>
      <c r="X1048" s="13">
        <f t="shared" si="279"/>
        <v>0</v>
      </c>
      <c r="Y1048" s="13" t="s">
        <v>29</v>
      </c>
      <c r="Z1048" s="13">
        <v>45</v>
      </c>
      <c r="AA1048" s="241">
        <f t="shared" si="280"/>
        <v>0</v>
      </c>
    </row>
    <row r="1049" spans="1:27">
      <c r="A1049" s="12">
        <v>1046</v>
      </c>
      <c r="B1049" s="166"/>
      <c r="C1049" s="13"/>
      <c r="D1049" s="187">
        <f t="shared" si="281"/>
        <v>0</v>
      </c>
      <c r="E1049" s="187">
        <f t="shared" si="282"/>
        <v>0</v>
      </c>
      <c r="F1049" s="187">
        <f t="shared" si="283"/>
        <v>0</v>
      </c>
      <c r="G1049" s="166"/>
      <c r="H1049" s="13"/>
      <c r="I1049" s="187">
        <f t="shared" si="284"/>
        <v>0</v>
      </c>
      <c r="J1049" s="187">
        <f t="shared" si="285"/>
        <v>0</v>
      </c>
      <c r="K1049" s="187">
        <f t="shared" si="286"/>
        <v>0</v>
      </c>
      <c r="L1049" s="166"/>
      <c r="M1049" s="13"/>
      <c r="N1049" s="187">
        <f t="shared" si="287"/>
        <v>0</v>
      </c>
      <c r="O1049" s="187">
        <f t="shared" si="288"/>
        <v>0</v>
      </c>
      <c r="P1049" s="187">
        <f t="shared" si="289"/>
        <v>0</v>
      </c>
      <c r="Q1049" s="166"/>
      <c r="R1049" s="13"/>
      <c r="S1049" s="187">
        <f t="shared" si="290"/>
        <v>0</v>
      </c>
      <c r="T1049" s="187">
        <f t="shared" si="291"/>
        <v>0</v>
      </c>
      <c r="U1049" s="166"/>
      <c r="V1049" s="187">
        <f t="shared" si="277"/>
        <v>0</v>
      </c>
      <c r="W1049" s="187">
        <f t="shared" si="278"/>
        <v>0</v>
      </c>
      <c r="X1049" s="13">
        <f t="shared" si="279"/>
        <v>0</v>
      </c>
      <c r="Y1049" s="13" t="s">
        <v>29</v>
      </c>
      <c r="Z1049" s="13">
        <v>45</v>
      </c>
      <c r="AA1049" s="241">
        <f t="shared" si="280"/>
        <v>0</v>
      </c>
    </row>
    <row r="1050" spans="1:27">
      <c r="A1050" s="12">
        <v>1047</v>
      </c>
      <c r="B1050" s="166"/>
      <c r="C1050" s="13"/>
      <c r="D1050" s="187">
        <f t="shared" si="281"/>
        <v>0</v>
      </c>
      <c r="E1050" s="187">
        <f t="shared" si="282"/>
        <v>0</v>
      </c>
      <c r="F1050" s="187">
        <f t="shared" si="283"/>
        <v>0</v>
      </c>
      <c r="G1050" s="166"/>
      <c r="H1050" s="13"/>
      <c r="I1050" s="187">
        <f t="shared" si="284"/>
        <v>0</v>
      </c>
      <c r="J1050" s="187">
        <f t="shared" si="285"/>
        <v>0</v>
      </c>
      <c r="K1050" s="187">
        <f t="shared" si="286"/>
        <v>0</v>
      </c>
      <c r="L1050" s="166"/>
      <c r="M1050" s="13"/>
      <c r="N1050" s="187">
        <f t="shared" si="287"/>
        <v>0</v>
      </c>
      <c r="O1050" s="187">
        <f t="shared" si="288"/>
        <v>0</v>
      </c>
      <c r="P1050" s="187">
        <f t="shared" si="289"/>
        <v>0</v>
      </c>
      <c r="Q1050" s="166"/>
      <c r="R1050" s="13"/>
      <c r="S1050" s="187">
        <f t="shared" si="290"/>
        <v>0</v>
      </c>
      <c r="T1050" s="187">
        <f t="shared" si="291"/>
        <v>0</v>
      </c>
      <c r="U1050" s="166"/>
      <c r="V1050" s="187">
        <f t="shared" si="277"/>
        <v>0</v>
      </c>
      <c r="W1050" s="187">
        <f t="shared" si="278"/>
        <v>0</v>
      </c>
      <c r="X1050" s="13">
        <f t="shared" si="279"/>
        <v>0</v>
      </c>
      <c r="Y1050" s="13" t="s">
        <v>29</v>
      </c>
      <c r="Z1050" s="13">
        <v>45</v>
      </c>
      <c r="AA1050" s="241">
        <f t="shared" si="280"/>
        <v>0</v>
      </c>
    </row>
    <row r="1051" spans="1:27">
      <c r="A1051" s="12">
        <v>1048</v>
      </c>
      <c r="B1051" s="166"/>
      <c r="C1051" s="13"/>
      <c r="D1051" s="187">
        <f t="shared" si="281"/>
        <v>0</v>
      </c>
      <c r="E1051" s="187">
        <f t="shared" si="282"/>
        <v>0</v>
      </c>
      <c r="F1051" s="187">
        <f t="shared" si="283"/>
        <v>0</v>
      </c>
      <c r="G1051" s="166"/>
      <c r="H1051" s="13"/>
      <c r="I1051" s="187">
        <f t="shared" si="284"/>
        <v>0</v>
      </c>
      <c r="J1051" s="187">
        <f t="shared" si="285"/>
        <v>0</v>
      </c>
      <c r="K1051" s="187">
        <f t="shared" si="286"/>
        <v>0</v>
      </c>
      <c r="L1051" s="166"/>
      <c r="M1051" s="13"/>
      <c r="N1051" s="187">
        <f t="shared" si="287"/>
        <v>0</v>
      </c>
      <c r="O1051" s="187">
        <f t="shared" si="288"/>
        <v>0</v>
      </c>
      <c r="P1051" s="187">
        <f t="shared" si="289"/>
        <v>0</v>
      </c>
      <c r="Q1051" s="166"/>
      <c r="R1051" s="13"/>
      <c r="S1051" s="187">
        <f t="shared" si="290"/>
        <v>0</v>
      </c>
      <c r="T1051" s="187">
        <f t="shared" si="291"/>
        <v>0</v>
      </c>
      <c r="U1051" s="166"/>
      <c r="V1051" s="187">
        <f t="shared" si="277"/>
        <v>0</v>
      </c>
      <c r="W1051" s="187">
        <f t="shared" si="278"/>
        <v>0</v>
      </c>
      <c r="X1051" s="13">
        <f t="shared" si="279"/>
        <v>0</v>
      </c>
      <c r="Y1051" s="13" t="s">
        <v>29</v>
      </c>
      <c r="Z1051" s="13">
        <v>45</v>
      </c>
      <c r="AA1051" s="241">
        <f t="shared" si="280"/>
        <v>0</v>
      </c>
    </row>
    <row r="1052" spans="1:27">
      <c r="A1052" s="12">
        <v>1049</v>
      </c>
      <c r="B1052" s="166"/>
      <c r="C1052" s="13"/>
      <c r="D1052" s="187">
        <f t="shared" si="281"/>
        <v>0</v>
      </c>
      <c r="E1052" s="187">
        <f t="shared" si="282"/>
        <v>0</v>
      </c>
      <c r="F1052" s="187">
        <f t="shared" si="283"/>
        <v>0</v>
      </c>
      <c r="G1052" s="166"/>
      <c r="H1052" s="13"/>
      <c r="I1052" s="187">
        <f t="shared" si="284"/>
        <v>0</v>
      </c>
      <c r="J1052" s="187">
        <f t="shared" si="285"/>
        <v>0</v>
      </c>
      <c r="K1052" s="187">
        <f t="shared" si="286"/>
        <v>0</v>
      </c>
      <c r="L1052" s="166"/>
      <c r="M1052" s="13"/>
      <c r="N1052" s="187">
        <f t="shared" si="287"/>
        <v>0</v>
      </c>
      <c r="O1052" s="187">
        <f t="shared" si="288"/>
        <v>0</v>
      </c>
      <c r="P1052" s="187">
        <f t="shared" si="289"/>
        <v>0</v>
      </c>
      <c r="Q1052" s="166"/>
      <c r="R1052" s="13"/>
      <c r="S1052" s="187">
        <f t="shared" si="290"/>
        <v>0</v>
      </c>
      <c r="T1052" s="187">
        <f t="shared" si="291"/>
        <v>0</v>
      </c>
      <c r="U1052" s="166"/>
      <c r="V1052" s="187">
        <f t="shared" si="277"/>
        <v>0</v>
      </c>
      <c r="W1052" s="187">
        <f t="shared" si="278"/>
        <v>0</v>
      </c>
      <c r="X1052" s="13">
        <f t="shared" si="279"/>
        <v>0</v>
      </c>
      <c r="Y1052" s="13" t="s">
        <v>29</v>
      </c>
      <c r="Z1052" s="13">
        <v>45</v>
      </c>
      <c r="AA1052" s="241">
        <f t="shared" si="280"/>
        <v>0</v>
      </c>
    </row>
    <row r="1053" spans="1:27">
      <c r="A1053" s="12">
        <v>1050</v>
      </c>
      <c r="B1053" s="166"/>
      <c r="C1053" s="13"/>
      <c r="D1053" s="187">
        <f t="shared" si="281"/>
        <v>0</v>
      </c>
      <c r="E1053" s="187">
        <f t="shared" si="282"/>
        <v>0</v>
      </c>
      <c r="F1053" s="187">
        <f t="shared" si="283"/>
        <v>0</v>
      </c>
      <c r="G1053" s="166"/>
      <c r="H1053" s="13"/>
      <c r="I1053" s="187">
        <f t="shared" si="284"/>
        <v>0</v>
      </c>
      <c r="J1053" s="187">
        <f t="shared" si="285"/>
        <v>0</v>
      </c>
      <c r="K1053" s="187">
        <f t="shared" si="286"/>
        <v>0</v>
      </c>
      <c r="L1053" s="166"/>
      <c r="M1053" s="13"/>
      <c r="N1053" s="187">
        <f t="shared" si="287"/>
        <v>0</v>
      </c>
      <c r="O1053" s="187">
        <f t="shared" si="288"/>
        <v>0</v>
      </c>
      <c r="P1053" s="187">
        <f t="shared" si="289"/>
        <v>0</v>
      </c>
      <c r="Q1053" s="166"/>
      <c r="R1053" s="13"/>
      <c r="S1053" s="187">
        <f t="shared" si="290"/>
        <v>0</v>
      </c>
      <c r="T1053" s="187">
        <f t="shared" si="291"/>
        <v>0</v>
      </c>
      <c r="U1053" s="166"/>
      <c r="V1053" s="187">
        <f t="shared" si="277"/>
        <v>0</v>
      </c>
      <c r="W1053" s="187">
        <f t="shared" si="278"/>
        <v>0</v>
      </c>
      <c r="X1053" s="13">
        <f t="shared" si="279"/>
        <v>0</v>
      </c>
      <c r="Y1053" s="13" t="s">
        <v>29</v>
      </c>
      <c r="Z1053" s="13">
        <v>45</v>
      </c>
      <c r="AA1053" s="241">
        <f t="shared" si="280"/>
        <v>0</v>
      </c>
    </row>
    <row r="1054" spans="1:27">
      <c r="A1054" s="12">
        <v>1051</v>
      </c>
      <c r="B1054" s="166"/>
      <c r="C1054" s="13"/>
      <c r="D1054" s="187">
        <f t="shared" si="281"/>
        <v>0</v>
      </c>
      <c r="E1054" s="187">
        <f t="shared" si="282"/>
        <v>0</v>
      </c>
      <c r="F1054" s="187">
        <f t="shared" si="283"/>
        <v>0</v>
      </c>
      <c r="G1054" s="166"/>
      <c r="H1054" s="13"/>
      <c r="I1054" s="187">
        <f t="shared" si="284"/>
        <v>0</v>
      </c>
      <c r="J1054" s="187">
        <f t="shared" si="285"/>
        <v>0</v>
      </c>
      <c r="K1054" s="187">
        <f t="shared" si="286"/>
        <v>0</v>
      </c>
      <c r="L1054" s="166"/>
      <c r="M1054" s="13"/>
      <c r="N1054" s="187">
        <f t="shared" si="287"/>
        <v>0</v>
      </c>
      <c r="O1054" s="187">
        <f t="shared" si="288"/>
        <v>0</v>
      </c>
      <c r="P1054" s="187">
        <f t="shared" si="289"/>
        <v>0</v>
      </c>
      <c r="Q1054" s="166"/>
      <c r="R1054" s="13"/>
      <c r="S1054" s="187">
        <f t="shared" si="290"/>
        <v>0</v>
      </c>
      <c r="T1054" s="187">
        <f t="shared" si="291"/>
        <v>0</v>
      </c>
      <c r="U1054" s="166"/>
      <c r="V1054" s="187">
        <f t="shared" si="277"/>
        <v>0</v>
      </c>
      <c r="W1054" s="187">
        <f t="shared" si="278"/>
        <v>0</v>
      </c>
      <c r="X1054" s="13">
        <f t="shared" si="279"/>
        <v>0</v>
      </c>
      <c r="Y1054" s="13" t="s">
        <v>29</v>
      </c>
      <c r="Z1054" s="13">
        <v>45</v>
      </c>
      <c r="AA1054" s="241">
        <f t="shared" si="280"/>
        <v>0</v>
      </c>
    </row>
    <row r="1055" spans="1:27">
      <c r="A1055" s="12">
        <v>1052</v>
      </c>
      <c r="B1055" s="166"/>
      <c r="C1055" s="13"/>
      <c r="D1055" s="187">
        <f t="shared" si="281"/>
        <v>0</v>
      </c>
      <c r="E1055" s="187">
        <f t="shared" si="282"/>
        <v>0</v>
      </c>
      <c r="F1055" s="187">
        <f t="shared" si="283"/>
        <v>0</v>
      </c>
      <c r="G1055" s="166"/>
      <c r="H1055" s="13"/>
      <c r="I1055" s="187">
        <f t="shared" si="284"/>
        <v>0</v>
      </c>
      <c r="J1055" s="187">
        <f t="shared" si="285"/>
        <v>0</v>
      </c>
      <c r="K1055" s="187">
        <f t="shared" si="286"/>
        <v>0</v>
      </c>
      <c r="L1055" s="166"/>
      <c r="M1055" s="13"/>
      <c r="N1055" s="187">
        <f t="shared" si="287"/>
        <v>0</v>
      </c>
      <c r="O1055" s="187">
        <f t="shared" si="288"/>
        <v>0</v>
      </c>
      <c r="P1055" s="187">
        <f t="shared" si="289"/>
        <v>0</v>
      </c>
      <c r="Q1055" s="166"/>
      <c r="R1055" s="13"/>
      <c r="S1055" s="187">
        <f t="shared" si="290"/>
        <v>0</v>
      </c>
      <c r="T1055" s="187">
        <f t="shared" si="291"/>
        <v>0</v>
      </c>
      <c r="U1055" s="166"/>
      <c r="V1055" s="187">
        <f t="shared" si="277"/>
        <v>0</v>
      </c>
      <c r="W1055" s="187">
        <f t="shared" si="278"/>
        <v>0</v>
      </c>
      <c r="X1055" s="13">
        <f t="shared" si="279"/>
        <v>0</v>
      </c>
      <c r="Y1055" s="13" t="s">
        <v>29</v>
      </c>
      <c r="Z1055" s="13">
        <v>45</v>
      </c>
      <c r="AA1055" s="241">
        <f t="shared" si="280"/>
        <v>0</v>
      </c>
    </row>
    <row r="1056" spans="1:27">
      <c r="A1056" s="12">
        <v>1053</v>
      </c>
      <c r="B1056" s="166"/>
      <c r="C1056" s="13"/>
      <c r="D1056" s="187">
        <f t="shared" si="281"/>
        <v>0</v>
      </c>
      <c r="E1056" s="187">
        <f t="shared" si="282"/>
        <v>0</v>
      </c>
      <c r="F1056" s="187">
        <f t="shared" si="283"/>
        <v>0</v>
      </c>
      <c r="G1056" s="166"/>
      <c r="H1056" s="13"/>
      <c r="I1056" s="187">
        <f t="shared" si="284"/>
        <v>0</v>
      </c>
      <c r="J1056" s="187">
        <f t="shared" si="285"/>
        <v>0</v>
      </c>
      <c r="K1056" s="187">
        <f t="shared" si="286"/>
        <v>0</v>
      </c>
      <c r="L1056" s="166"/>
      <c r="M1056" s="13"/>
      <c r="N1056" s="187">
        <f t="shared" si="287"/>
        <v>0</v>
      </c>
      <c r="O1056" s="187">
        <f t="shared" si="288"/>
        <v>0</v>
      </c>
      <c r="P1056" s="187">
        <f t="shared" si="289"/>
        <v>0</v>
      </c>
      <c r="Q1056" s="166"/>
      <c r="R1056" s="13"/>
      <c r="S1056" s="187">
        <f t="shared" si="290"/>
        <v>0</v>
      </c>
      <c r="T1056" s="187">
        <f t="shared" si="291"/>
        <v>0</v>
      </c>
      <c r="U1056" s="166"/>
      <c r="V1056" s="187">
        <f t="shared" si="277"/>
        <v>0</v>
      </c>
      <c r="W1056" s="187">
        <f t="shared" si="278"/>
        <v>0</v>
      </c>
      <c r="X1056" s="13">
        <f t="shared" si="279"/>
        <v>0</v>
      </c>
      <c r="Y1056" s="13" t="s">
        <v>29</v>
      </c>
      <c r="Z1056" s="13">
        <v>45</v>
      </c>
      <c r="AA1056" s="241">
        <f t="shared" si="280"/>
        <v>0</v>
      </c>
    </row>
    <row r="1057" spans="1:27">
      <c r="A1057" s="12">
        <v>1054</v>
      </c>
      <c r="B1057" s="166"/>
      <c r="C1057" s="13"/>
      <c r="D1057" s="187">
        <f t="shared" si="281"/>
        <v>0</v>
      </c>
      <c r="E1057" s="187">
        <f t="shared" si="282"/>
        <v>0</v>
      </c>
      <c r="F1057" s="187">
        <f t="shared" si="283"/>
        <v>0</v>
      </c>
      <c r="G1057" s="166"/>
      <c r="H1057" s="13"/>
      <c r="I1057" s="187">
        <f t="shared" si="284"/>
        <v>0</v>
      </c>
      <c r="J1057" s="187">
        <f t="shared" si="285"/>
        <v>0</v>
      </c>
      <c r="K1057" s="187">
        <f t="shared" si="286"/>
        <v>0</v>
      </c>
      <c r="L1057" s="166"/>
      <c r="M1057" s="13"/>
      <c r="N1057" s="187">
        <f t="shared" si="287"/>
        <v>0</v>
      </c>
      <c r="O1057" s="187">
        <f t="shared" si="288"/>
        <v>0</v>
      </c>
      <c r="P1057" s="187">
        <f t="shared" si="289"/>
        <v>0</v>
      </c>
      <c r="Q1057" s="166"/>
      <c r="R1057" s="13"/>
      <c r="S1057" s="187">
        <f t="shared" si="290"/>
        <v>0</v>
      </c>
      <c r="T1057" s="187">
        <f t="shared" si="291"/>
        <v>0</v>
      </c>
      <c r="U1057" s="166"/>
      <c r="V1057" s="187">
        <f t="shared" si="277"/>
        <v>0</v>
      </c>
      <c r="W1057" s="187">
        <f t="shared" si="278"/>
        <v>0</v>
      </c>
      <c r="X1057" s="13">
        <f t="shared" si="279"/>
        <v>0</v>
      </c>
      <c r="Y1057" s="13" t="s">
        <v>29</v>
      </c>
      <c r="Z1057" s="13">
        <v>45</v>
      </c>
      <c r="AA1057" s="241">
        <f t="shared" si="280"/>
        <v>0</v>
      </c>
    </row>
    <row r="1058" spans="1:27">
      <c r="A1058" s="12">
        <v>1055</v>
      </c>
      <c r="B1058" s="166"/>
      <c r="C1058" s="13"/>
      <c r="D1058" s="187">
        <f t="shared" si="281"/>
        <v>0</v>
      </c>
      <c r="E1058" s="187">
        <f t="shared" si="282"/>
        <v>0</v>
      </c>
      <c r="F1058" s="187">
        <f t="shared" si="283"/>
        <v>0</v>
      </c>
      <c r="G1058" s="166"/>
      <c r="H1058" s="13"/>
      <c r="I1058" s="187">
        <f t="shared" si="284"/>
        <v>0</v>
      </c>
      <c r="J1058" s="187">
        <f t="shared" si="285"/>
        <v>0</v>
      </c>
      <c r="K1058" s="187">
        <f t="shared" si="286"/>
        <v>0</v>
      </c>
      <c r="L1058" s="166"/>
      <c r="M1058" s="13"/>
      <c r="N1058" s="187">
        <f t="shared" si="287"/>
        <v>0</v>
      </c>
      <c r="O1058" s="187">
        <f t="shared" si="288"/>
        <v>0</v>
      </c>
      <c r="P1058" s="187">
        <f t="shared" si="289"/>
        <v>0</v>
      </c>
      <c r="Q1058" s="166"/>
      <c r="R1058" s="13"/>
      <c r="S1058" s="187">
        <f t="shared" si="290"/>
        <v>0</v>
      </c>
      <c r="T1058" s="187">
        <f t="shared" si="291"/>
        <v>0</v>
      </c>
      <c r="U1058" s="166"/>
      <c r="V1058" s="187">
        <f t="shared" si="277"/>
        <v>0</v>
      </c>
      <c r="W1058" s="187">
        <f t="shared" si="278"/>
        <v>0</v>
      </c>
      <c r="X1058" s="13">
        <f t="shared" si="279"/>
        <v>0</v>
      </c>
      <c r="Y1058" s="13" t="s">
        <v>29</v>
      </c>
      <c r="Z1058" s="13">
        <v>45</v>
      </c>
      <c r="AA1058" s="241">
        <f t="shared" si="280"/>
        <v>0</v>
      </c>
    </row>
    <row r="1059" spans="1:27">
      <c r="A1059" s="12">
        <v>1056</v>
      </c>
      <c r="B1059" s="166"/>
      <c r="C1059" s="13"/>
      <c r="D1059" s="187">
        <f t="shared" si="281"/>
        <v>0</v>
      </c>
      <c r="E1059" s="187">
        <f t="shared" si="282"/>
        <v>0</v>
      </c>
      <c r="F1059" s="187">
        <f t="shared" si="283"/>
        <v>0</v>
      </c>
      <c r="G1059" s="166"/>
      <c r="H1059" s="13"/>
      <c r="I1059" s="187">
        <f t="shared" si="284"/>
        <v>0</v>
      </c>
      <c r="J1059" s="187">
        <f t="shared" si="285"/>
        <v>0</v>
      </c>
      <c r="K1059" s="187">
        <f t="shared" si="286"/>
        <v>0</v>
      </c>
      <c r="L1059" s="166"/>
      <c r="M1059" s="13"/>
      <c r="N1059" s="187">
        <f t="shared" si="287"/>
        <v>0</v>
      </c>
      <c r="O1059" s="187">
        <f t="shared" si="288"/>
        <v>0</v>
      </c>
      <c r="P1059" s="187">
        <f t="shared" si="289"/>
        <v>0</v>
      </c>
      <c r="Q1059" s="166"/>
      <c r="R1059" s="13"/>
      <c r="S1059" s="187">
        <f t="shared" si="290"/>
        <v>0</v>
      </c>
      <c r="T1059" s="187">
        <f t="shared" si="291"/>
        <v>0</v>
      </c>
      <c r="U1059" s="166"/>
      <c r="V1059" s="187">
        <f t="shared" si="277"/>
        <v>0</v>
      </c>
      <c r="W1059" s="187">
        <f t="shared" si="278"/>
        <v>0</v>
      </c>
      <c r="X1059" s="13">
        <f t="shared" si="279"/>
        <v>0</v>
      </c>
      <c r="Y1059" s="13" t="s">
        <v>29</v>
      </c>
      <c r="Z1059" s="13">
        <v>45</v>
      </c>
      <c r="AA1059" s="241">
        <f t="shared" si="280"/>
        <v>0</v>
      </c>
    </row>
    <row r="1060" spans="1:27">
      <c r="A1060" s="12">
        <v>1057</v>
      </c>
      <c r="B1060" s="166"/>
      <c r="C1060" s="13"/>
      <c r="D1060" s="187">
        <f t="shared" si="281"/>
        <v>0</v>
      </c>
      <c r="E1060" s="187">
        <f t="shared" si="282"/>
        <v>0</v>
      </c>
      <c r="F1060" s="187">
        <f t="shared" si="283"/>
        <v>0</v>
      </c>
      <c r="G1060" s="166"/>
      <c r="H1060" s="13"/>
      <c r="I1060" s="187">
        <f t="shared" si="284"/>
        <v>0</v>
      </c>
      <c r="J1060" s="187">
        <f t="shared" si="285"/>
        <v>0</v>
      </c>
      <c r="K1060" s="187">
        <f t="shared" si="286"/>
        <v>0</v>
      </c>
      <c r="L1060" s="166"/>
      <c r="M1060" s="13"/>
      <c r="N1060" s="187">
        <f t="shared" si="287"/>
        <v>0</v>
      </c>
      <c r="O1060" s="187">
        <f t="shared" si="288"/>
        <v>0</v>
      </c>
      <c r="P1060" s="187">
        <f t="shared" si="289"/>
        <v>0</v>
      </c>
      <c r="Q1060" s="166"/>
      <c r="R1060" s="13"/>
      <c r="S1060" s="187">
        <f t="shared" si="290"/>
        <v>0</v>
      </c>
      <c r="T1060" s="187">
        <f t="shared" si="291"/>
        <v>0</v>
      </c>
      <c r="U1060" s="166"/>
      <c r="V1060" s="187">
        <f t="shared" si="277"/>
        <v>0</v>
      </c>
      <c r="W1060" s="187">
        <f t="shared" si="278"/>
        <v>0</v>
      </c>
      <c r="X1060" s="13">
        <f t="shared" si="279"/>
        <v>0</v>
      </c>
      <c r="Y1060" s="13" t="s">
        <v>29</v>
      </c>
      <c r="Z1060" s="13">
        <v>45</v>
      </c>
      <c r="AA1060" s="241">
        <f t="shared" si="280"/>
        <v>0</v>
      </c>
    </row>
    <row r="1061" spans="1:27">
      <c r="A1061" s="12">
        <v>1058</v>
      </c>
      <c r="B1061" s="166"/>
      <c r="C1061" s="13"/>
      <c r="D1061" s="187">
        <f t="shared" si="281"/>
        <v>0</v>
      </c>
      <c r="E1061" s="187">
        <f t="shared" si="282"/>
        <v>0</v>
      </c>
      <c r="F1061" s="187">
        <f t="shared" si="283"/>
        <v>0</v>
      </c>
      <c r="G1061" s="166"/>
      <c r="H1061" s="13"/>
      <c r="I1061" s="187">
        <f t="shared" si="284"/>
        <v>0</v>
      </c>
      <c r="J1061" s="187">
        <f t="shared" si="285"/>
        <v>0</v>
      </c>
      <c r="K1061" s="187">
        <f t="shared" si="286"/>
        <v>0</v>
      </c>
      <c r="L1061" s="166"/>
      <c r="M1061" s="13"/>
      <c r="N1061" s="187">
        <f t="shared" si="287"/>
        <v>0</v>
      </c>
      <c r="O1061" s="187">
        <f t="shared" si="288"/>
        <v>0</v>
      </c>
      <c r="P1061" s="187">
        <f t="shared" si="289"/>
        <v>0</v>
      </c>
      <c r="Q1061" s="166"/>
      <c r="R1061" s="13"/>
      <c r="S1061" s="187">
        <f t="shared" si="290"/>
        <v>0</v>
      </c>
      <c r="T1061" s="187">
        <f t="shared" si="291"/>
        <v>0</v>
      </c>
      <c r="U1061" s="166"/>
      <c r="V1061" s="187">
        <f t="shared" si="277"/>
        <v>0</v>
      </c>
      <c r="W1061" s="187">
        <f t="shared" si="278"/>
        <v>0</v>
      </c>
      <c r="X1061" s="13">
        <f t="shared" si="279"/>
        <v>0</v>
      </c>
      <c r="Y1061" s="13" t="s">
        <v>29</v>
      </c>
      <c r="Z1061" s="13">
        <v>45</v>
      </c>
      <c r="AA1061" s="241">
        <f t="shared" si="280"/>
        <v>0</v>
      </c>
    </row>
    <row r="1062" spans="1:27">
      <c r="A1062" s="12">
        <v>1059</v>
      </c>
      <c r="B1062" s="166"/>
      <c r="C1062" s="13"/>
      <c r="D1062" s="187">
        <f t="shared" si="281"/>
        <v>0</v>
      </c>
      <c r="E1062" s="187">
        <f t="shared" si="282"/>
        <v>0</v>
      </c>
      <c r="F1062" s="187">
        <f t="shared" si="283"/>
        <v>0</v>
      </c>
      <c r="G1062" s="166"/>
      <c r="H1062" s="13"/>
      <c r="I1062" s="187">
        <f t="shared" si="284"/>
        <v>0</v>
      </c>
      <c r="J1062" s="187">
        <f t="shared" si="285"/>
        <v>0</v>
      </c>
      <c r="K1062" s="187">
        <f t="shared" si="286"/>
        <v>0</v>
      </c>
      <c r="L1062" s="166"/>
      <c r="M1062" s="13"/>
      <c r="N1062" s="187">
        <f t="shared" si="287"/>
        <v>0</v>
      </c>
      <c r="O1062" s="187">
        <f t="shared" si="288"/>
        <v>0</v>
      </c>
      <c r="P1062" s="187">
        <f t="shared" si="289"/>
        <v>0</v>
      </c>
      <c r="Q1062" s="166"/>
      <c r="R1062" s="13"/>
      <c r="S1062" s="187">
        <f t="shared" si="290"/>
        <v>0</v>
      </c>
      <c r="T1062" s="187">
        <f t="shared" si="291"/>
        <v>0</v>
      </c>
      <c r="U1062" s="166"/>
      <c r="V1062" s="187">
        <f t="shared" si="277"/>
        <v>0</v>
      </c>
      <c r="W1062" s="187">
        <f t="shared" si="278"/>
        <v>0</v>
      </c>
      <c r="X1062" s="13">
        <f t="shared" si="279"/>
        <v>0</v>
      </c>
      <c r="Y1062" s="13" t="s">
        <v>29</v>
      </c>
      <c r="Z1062" s="13">
        <v>45</v>
      </c>
      <c r="AA1062" s="241">
        <f t="shared" si="280"/>
        <v>0</v>
      </c>
    </row>
    <row r="1063" spans="1:27">
      <c r="A1063" s="12">
        <v>1060</v>
      </c>
      <c r="B1063" s="166"/>
      <c r="C1063" s="13"/>
      <c r="D1063" s="187">
        <f t="shared" si="281"/>
        <v>0</v>
      </c>
      <c r="E1063" s="187">
        <f t="shared" si="282"/>
        <v>0</v>
      </c>
      <c r="F1063" s="187">
        <f t="shared" si="283"/>
        <v>0</v>
      </c>
      <c r="G1063" s="166"/>
      <c r="H1063" s="13"/>
      <c r="I1063" s="187">
        <f t="shared" si="284"/>
        <v>0</v>
      </c>
      <c r="J1063" s="187">
        <f t="shared" si="285"/>
        <v>0</v>
      </c>
      <c r="K1063" s="187">
        <f t="shared" si="286"/>
        <v>0</v>
      </c>
      <c r="L1063" s="166"/>
      <c r="M1063" s="13"/>
      <c r="N1063" s="187">
        <f t="shared" si="287"/>
        <v>0</v>
      </c>
      <c r="O1063" s="187">
        <f t="shared" si="288"/>
        <v>0</v>
      </c>
      <c r="P1063" s="187">
        <f t="shared" si="289"/>
        <v>0</v>
      </c>
      <c r="Q1063" s="166"/>
      <c r="R1063" s="13"/>
      <c r="S1063" s="187">
        <f t="shared" si="290"/>
        <v>0</v>
      </c>
      <c r="T1063" s="187">
        <f t="shared" si="291"/>
        <v>0</v>
      </c>
      <c r="U1063" s="166"/>
      <c r="V1063" s="187">
        <f t="shared" si="277"/>
        <v>0</v>
      </c>
      <c r="W1063" s="187">
        <f t="shared" si="278"/>
        <v>0</v>
      </c>
      <c r="X1063" s="13">
        <f t="shared" si="279"/>
        <v>0</v>
      </c>
      <c r="Y1063" s="13" t="s">
        <v>29</v>
      </c>
      <c r="Z1063" s="13">
        <v>45</v>
      </c>
      <c r="AA1063" s="241">
        <f t="shared" si="280"/>
        <v>0</v>
      </c>
    </row>
    <row r="1064" spans="1:27">
      <c r="A1064" s="12">
        <v>1061</v>
      </c>
      <c r="B1064" s="166"/>
      <c r="C1064" s="13"/>
      <c r="D1064" s="187">
        <f t="shared" si="281"/>
        <v>0</v>
      </c>
      <c r="E1064" s="187">
        <f t="shared" si="282"/>
        <v>0</v>
      </c>
      <c r="F1064" s="187">
        <f t="shared" si="283"/>
        <v>0</v>
      </c>
      <c r="G1064" s="166"/>
      <c r="H1064" s="13"/>
      <c r="I1064" s="187">
        <f t="shared" si="284"/>
        <v>0</v>
      </c>
      <c r="J1064" s="187">
        <f t="shared" si="285"/>
        <v>0</v>
      </c>
      <c r="K1064" s="187">
        <f t="shared" si="286"/>
        <v>0</v>
      </c>
      <c r="L1064" s="166"/>
      <c r="M1064" s="13"/>
      <c r="N1064" s="187">
        <f t="shared" si="287"/>
        <v>0</v>
      </c>
      <c r="O1064" s="187">
        <f t="shared" si="288"/>
        <v>0</v>
      </c>
      <c r="P1064" s="187">
        <f t="shared" si="289"/>
        <v>0</v>
      </c>
      <c r="Q1064" s="166"/>
      <c r="R1064" s="13"/>
      <c r="S1064" s="187">
        <f t="shared" si="290"/>
        <v>0</v>
      </c>
      <c r="T1064" s="187">
        <f t="shared" si="291"/>
        <v>0</v>
      </c>
      <c r="U1064" s="166"/>
      <c r="V1064" s="187">
        <f t="shared" si="277"/>
        <v>0</v>
      </c>
      <c r="W1064" s="187">
        <f t="shared" si="278"/>
        <v>0</v>
      </c>
      <c r="X1064" s="13">
        <f t="shared" si="279"/>
        <v>0</v>
      </c>
      <c r="Y1064" s="13" t="s">
        <v>29</v>
      </c>
      <c r="Z1064" s="13">
        <v>45</v>
      </c>
      <c r="AA1064" s="241">
        <f t="shared" si="280"/>
        <v>0</v>
      </c>
    </row>
    <row r="1065" spans="1:27">
      <c r="A1065" s="12">
        <v>1062</v>
      </c>
      <c r="B1065" s="166"/>
      <c r="C1065" s="13"/>
      <c r="D1065" s="187">
        <f t="shared" si="281"/>
        <v>0</v>
      </c>
      <c r="E1065" s="187">
        <f t="shared" si="282"/>
        <v>0</v>
      </c>
      <c r="F1065" s="187">
        <f t="shared" si="283"/>
        <v>0</v>
      </c>
      <c r="G1065" s="166"/>
      <c r="H1065" s="13"/>
      <c r="I1065" s="187">
        <f t="shared" si="284"/>
        <v>0</v>
      </c>
      <c r="J1065" s="187">
        <f t="shared" si="285"/>
        <v>0</v>
      </c>
      <c r="K1065" s="187">
        <f t="shared" si="286"/>
        <v>0</v>
      </c>
      <c r="L1065" s="166"/>
      <c r="M1065" s="13"/>
      <c r="N1065" s="187">
        <f t="shared" si="287"/>
        <v>0</v>
      </c>
      <c r="O1065" s="187">
        <f t="shared" si="288"/>
        <v>0</v>
      </c>
      <c r="P1065" s="187">
        <f t="shared" si="289"/>
        <v>0</v>
      </c>
      <c r="Q1065" s="166"/>
      <c r="R1065" s="13"/>
      <c r="S1065" s="187">
        <f t="shared" si="290"/>
        <v>0</v>
      </c>
      <c r="T1065" s="187">
        <f t="shared" si="291"/>
        <v>0</v>
      </c>
      <c r="U1065" s="166"/>
      <c r="V1065" s="187">
        <f t="shared" si="277"/>
        <v>0</v>
      </c>
      <c r="W1065" s="187">
        <f t="shared" si="278"/>
        <v>0</v>
      </c>
      <c r="X1065" s="13">
        <f t="shared" si="279"/>
        <v>0</v>
      </c>
      <c r="Y1065" s="13" t="s">
        <v>29</v>
      </c>
      <c r="Z1065" s="13">
        <v>45</v>
      </c>
      <c r="AA1065" s="241">
        <f t="shared" si="280"/>
        <v>0</v>
      </c>
    </row>
    <row r="1066" spans="1:27">
      <c r="A1066" s="12">
        <v>1063</v>
      </c>
      <c r="B1066" s="166"/>
      <c r="C1066" s="13"/>
      <c r="D1066" s="187">
        <f t="shared" si="281"/>
        <v>0</v>
      </c>
      <c r="E1066" s="187">
        <f t="shared" si="282"/>
        <v>0</v>
      </c>
      <c r="F1066" s="187">
        <f t="shared" si="283"/>
        <v>0</v>
      </c>
      <c r="G1066" s="166"/>
      <c r="H1066" s="13"/>
      <c r="I1066" s="187">
        <f t="shared" si="284"/>
        <v>0</v>
      </c>
      <c r="J1066" s="187">
        <f t="shared" si="285"/>
        <v>0</v>
      </c>
      <c r="K1066" s="187">
        <f t="shared" si="286"/>
        <v>0</v>
      </c>
      <c r="L1066" s="166"/>
      <c r="M1066" s="13"/>
      <c r="N1066" s="187">
        <f t="shared" si="287"/>
        <v>0</v>
      </c>
      <c r="O1066" s="187">
        <f t="shared" si="288"/>
        <v>0</v>
      </c>
      <c r="P1066" s="187">
        <f t="shared" si="289"/>
        <v>0</v>
      </c>
      <c r="Q1066" s="166"/>
      <c r="R1066" s="13"/>
      <c r="S1066" s="187">
        <f t="shared" si="290"/>
        <v>0</v>
      </c>
      <c r="T1066" s="187">
        <f t="shared" si="291"/>
        <v>0</v>
      </c>
      <c r="U1066" s="166"/>
      <c r="V1066" s="187">
        <f t="shared" si="277"/>
        <v>0</v>
      </c>
      <c r="W1066" s="187">
        <f t="shared" si="278"/>
        <v>0</v>
      </c>
      <c r="X1066" s="13">
        <f t="shared" si="279"/>
        <v>0</v>
      </c>
      <c r="Y1066" s="13" t="s">
        <v>29</v>
      </c>
      <c r="Z1066" s="13">
        <v>45</v>
      </c>
      <c r="AA1066" s="241">
        <f t="shared" si="280"/>
        <v>0</v>
      </c>
    </row>
    <row r="1067" spans="1:27">
      <c r="A1067" s="12">
        <v>1064</v>
      </c>
      <c r="B1067" s="166"/>
      <c r="C1067" s="13"/>
      <c r="D1067" s="187">
        <f t="shared" si="281"/>
        <v>0</v>
      </c>
      <c r="E1067" s="187">
        <f t="shared" si="282"/>
        <v>0</v>
      </c>
      <c r="F1067" s="187">
        <f t="shared" si="283"/>
        <v>0</v>
      </c>
      <c r="G1067" s="166"/>
      <c r="H1067" s="13"/>
      <c r="I1067" s="187">
        <f t="shared" si="284"/>
        <v>0</v>
      </c>
      <c r="J1067" s="187">
        <f t="shared" si="285"/>
        <v>0</v>
      </c>
      <c r="K1067" s="187">
        <f t="shared" si="286"/>
        <v>0</v>
      </c>
      <c r="L1067" s="166"/>
      <c r="M1067" s="13"/>
      <c r="N1067" s="187">
        <f t="shared" si="287"/>
        <v>0</v>
      </c>
      <c r="O1067" s="187">
        <f t="shared" si="288"/>
        <v>0</v>
      </c>
      <c r="P1067" s="187">
        <f t="shared" si="289"/>
        <v>0</v>
      </c>
      <c r="Q1067" s="166"/>
      <c r="R1067" s="13"/>
      <c r="S1067" s="187">
        <f t="shared" si="290"/>
        <v>0</v>
      </c>
      <c r="T1067" s="187">
        <f t="shared" si="291"/>
        <v>0</v>
      </c>
      <c r="U1067" s="166"/>
      <c r="V1067" s="187">
        <f t="shared" si="277"/>
        <v>0</v>
      </c>
      <c r="W1067" s="187">
        <f t="shared" si="278"/>
        <v>0</v>
      </c>
      <c r="X1067" s="13">
        <f t="shared" si="279"/>
        <v>0</v>
      </c>
      <c r="Y1067" s="13" t="s">
        <v>29</v>
      </c>
      <c r="Z1067" s="13">
        <v>45</v>
      </c>
      <c r="AA1067" s="241">
        <f t="shared" si="280"/>
        <v>0</v>
      </c>
    </row>
    <row r="1068" spans="1:27">
      <c r="A1068" s="12">
        <v>1065</v>
      </c>
      <c r="B1068" s="166"/>
      <c r="C1068" s="13"/>
      <c r="D1068" s="187">
        <f t="shared" si="281"/>
        <v>0</v>
      </c>
      <c r="E1068" s="187">
        <f t="shared" si="282"/>
        <v>0</v>
      </c>
      <c r="F1068" s="187">
        <f t="shared" si="283"/>
        <v>0</v>
      </c>
      <c r="G1068" s="166"/>
      <c r="H1068" s="13"/>
      <c r="I1068" s="187">
        <f t="shared" si="284"/>
        <v>0</v>
      </c>
      <c r="J1068" s="187">
        <f t="shared" si="285"/>
        <v>0</v>
      </c>
      <c r="K1068" s="187">
        <f t="shared" si="286"/>
        <v>0</v>
      </c>
      <c r="L1068" s="166"/>
      <c r="M1068" s="13"/>
      <c r="N1068" s="187">
        <f t="shared" si="287"/>
        <v>0</v>
      </c>
      <c r="O1068" s="187">
        <f t="shared" si="288"/>
        <v>0</v>
      </c>
      <c r="P1068" s="187">
        <f t="shared" si="289"/>
        <v>0</v>
      </c>
      <c r="Q1068" s="166"/>
      <c r="R1068" s="13"/>
      <c r="S1068" s="187">
        <f t="shared" si="290"/>
        <v>0</v>
      </c>
      <c r="T1068" s="187">
        <f t="shared" si="291"/>
        <v>0</v>
      </c>
      <c r="U1068" s="166"/>
      <c r="V1068" s="187">
        <f t="shared" si="277"/>
        <v>0</v>
      </c>
      <c r="W1068" s="187">
        <f t="shared" si="278"/>
        <v>0</v>
      </c>
      <c r="X1068" s="13">
        <f t="shared" si="279"/>
        <v>0</v>
      </c>
      <c r="Y1068" s="13" t="s">
        <v>29</v>
      </c>
      <c r="Z1068" s="13">
        <v>45</v>
      </c>
      <c r="AA1068" s="241">
        <f t="shared" si="280"/>
        <v>0</v>
      </c>
    </row>
    <row r="1069" spans="1:27">
      <c r="A1069" s="12">
        <v>1066</v>
      </c>
      <c r="B1069" s="166"/>
      <c r="C1069" s="13"/>
      <c r="D1069" s="187">
        <f t="shared" si="281"/>
        <v>0</v>
      </c>
      <c r="E1069" s="187">
        <f t="shared" si="282"/>
        <v>0</v>
      </c>
      <c r="F1069" s="187">
        <f t="shared" si="283"/>
        <v>0</v>
      </c>
      <c r="G1069" s="166"/>
      <c r="H1069" s="13"/>
      <c r="I1069" s="187">
        <f t="shared" si="284"/>
        <v>0</v>
      </c>
      <c r="J1069" s="187">
        <f t="shared" si="285"/>
        <v>0</v>
      </c>
      <c r="K1069" s="187">
        <f t="shared" si="286"/>
        <v>0</v>
      </c>
      <c r="L1069" s="166"/>
      <c r="M1069" s="13"/>
      <c r="N1069" s="187">
        <f t="shared" si="287"/>
        <v>0</v>
      </c>
      <c r="O1069" s="187">
        <f t="shared" si="288"/>
        <v>0</v>
      </c>
      <c r="P1069" s="187">
        <f t="shared" si="289"/>
        <v>0</v>
      </c>
      <c r="Q1069" s="166"/>
      <c r="R1069" s="13"/>
      <c r="S1069" s="187">
        <f t="shared" si="290"/>
        <v>0</v>
      </c>
      <c r="T1069" s="187">
        <f t="shared" si="291"/>
        <v>0</v>
      </c>
      <c r="U1069" s="166"/>
      <c r="V1069" s="187">
        <f t="shared" si="277"/>
        <v>0</v>
      </c>
      <c r="W1069" s="187">
        <f t="shared" si="278"/>
        <v>0</v>
      </c>
      <c r="X1069" s="13">
        <f t="shared" si="279"/>
        <v>0</v>
      </c>
      <c r="Y1069" s="13" t="s">
        <v>29</v>
      </c>
      <c r="Z1069" s="13">
        <v>45</v>
      </c>
      <c r="AA1069" s="241">
        <f t="shared" si="280"/>
        <v>0</v>
      </c>
    </row>
    <row r="1070" spans="1:27">
      <c r="A1070" s="12">
        <v>1067</v>
      </c>
      <c r="B1070" s="166"/>
      <c r="C1070" s="13"/>
      <c r="D1070" s="187">
        <f t="shared" si="281"/>
        <v>0</v>
      </c>
      <c r="E1070" s="187">
        <f t="shared" si="282"/>
        <v>0</v>
      </c>
      <c r="F1070" s="187">
        <f t="shared" si="283"/>
        <v>0</v>
      </c>
      <c r="G1070" s="166"/>
      <c r="H1070" s="13"/>
      <c r="I1070" s="187">
        <f t="shared" si="284"/>
        <v>0</v>
      </c>
      <c r="J1070" s="187">
        <f t="shared" si="285"/>
        <v>0</v>
      </c>
      <c r="K1070" s="187">
        <f t="shared" si="286"/>
        <v>0</v>
      </c>
      <c r="L1070" s="166"/>
      <c r="M1070" s="13"/>
      <c r="N1070" s="187">
        <f t="shared" si="287"/>
        <v>0</v>
      </c>
      <c r="O1070" s="187">
        <f t="shared" si="288"/>
        <v>0</v>
      </c>
      <c r="P1070" s="187">
        <f t="shared" si="289"/>
        <v>0</v>
      </c>
      <c r="Q1070" s="166"/>
      <c r="R1070" s="13"/>
      <c r="S1070" s="187">
        <f t="shared" si="290"/>
        <v>0</v>
      </c>
      <c r="T1070" s="187">
        <f t="shared" si="291"/>
        <v>0</v>
      </c>
      <c r="U1070" s="166"/>
      <c r="V1070" s="187">
        <f t="shared" si="277"/>
        <v>0</v>
      </c>
      <c r="W1070" s="187">
        <f t="shared" si="278"/>
        <v>0</v>
      </c>
      <c r="X1070" s="13">
        <f t="shared" si="279"/>
        <v>0</v>
      </c>
      <c r="Y1070" s="13" t="s">
        <v>29</v>
      </c>
      <c r="Z1070" s="13">
        <v>45</v>
      </c>
      <c r="AA1070" s="241">
        <f t="shared" si="280"/>
        <v>0</v>
      </c>
    </row>
    <row r="1071" spans="1:27">
      <c r="A1071" s="12">
        <v>1068</v>
      </c>
      <c r="B1071" s="166"/>
      <c r="C1071" s="13"/>
      <c r="D1071" s="187">
        <f t="shared" si="281"/>
        <v>0</v>
      </c>
      <c r="E1071" s="187">
        <f t="shared" si="282"/>
        <v>0</v>
      </c>
      <c r="F1071" s="187">
        <f t="shared" si="283"/>
        <v>0</v>
      </c>
      <c r="G1071" s="166"/>
      <c r="H1071" s="13"/>
      <c r="I1071" s="187">
        <f t="shared" si="284"/>
        <v>0</v>
      </c>
      <c r="J1071" s="187">
        <f t="shared" si="285"/>
        <v>0</v>
      </c>
      <c r="K1071" s="187">
        <f t="shared" si="286"/>
        <v>0</v>
      </c>
      <c r="L1071" s="166"/>
      <c r="M1071" s="13"/>
      <c r="N1071" s="187">
        <f t="shared" si="287"/>
        <v>0</v>
      </c>
      <c r="O1071" s="187">
        <f t="shared" si="288"/>
        <v>0</v>
      </c>
      <c r="P1071" s="187">
        <f t="shared" si="289"/>
        <v>0</v>
      </c>
      <c r="Q1071" s="166"/>
      <c r="R1071" s="13"/>
      <c r="S1071" s="187">
        <f t="shared" si="290"/>
        <v>0</v>
      </c>
      <c r="T1071" s="187">
        <f t="shared" si="291"/>
        <v>0</v>
      </c>
      <c r="U1071" s="166"/>
      <c r="V1071" s="187">
        <f t="shared" si="277"/>
        <v>0</v>
      </c>
      <c r="W1071" s="187">
        <f t="shared" si="278"/>
        <v>0</v>
      </c>
      <c r="X1071" s="13">
        <f t="shared" si="279"/>
        <v>0</v>
      </c>
      <c r="Y1071" s="13" t="s">
        <v>29</v>
      </c>
      <c r="Z1071" s="13">
        <v>45</v>
      </c>
      <c r="AA1071" s="241">
        <f t="shared" si="280"/>
        <v>0</v>
      </c>
    </row>
    <row r="1072" spans="1:27">
      <c r="A1072" s="12">
        <v>1069</v>
      </c>
      <c r="B1072" s="166"/>
      <c r="C1072" s="13"/>
      <c r="D1072" s="187">
        <f t="shared" si="281"/>
        <v>0</v>
      </c>
      <c r="E1072" s="187">
        <f t="shared" si="282"/>
        <v>0</v>
      </c>
      <c r="F1072" s="187">
        <f t="shared" si="283"/>
        <v>0</v>
      </c>
      <c r="G1072" s="166"/>
      <c r="H1072" s="13"/>
      <c r="I1072" s="187">
        <f t="shared" si="284"/>
        <v>0</v>
      </c>
      <c r="J1072" s="187">
        <f t="shared" si="285"/>
        <v>0</v>
      </c>
      <c r="K1072" s="187">
        <f t="shared" si="286"/>
        <v>0</v>
      </c>
      <c r="L1072" s="166"/>
      <c r="M1072" s="13"/>
      <c r="N1072" s="187">
        <f t="shared" si="287"/>
        <v>0</v>
      </c>
      <c r="O1072" s="187">
        <f t="shared" si="288"/>
        <v>0</v>
      </c>
      <c r="P1072" s="187">
        <f t="shared" si="289"/>
        <v>0</v>
      </c>
      <c r="Q1072" s="166"/>
      <c r="R1072" s="13"/>
      <c r="S1072" s="187">
        <f t="shared" si="290"/>
        <v>0</v>
      </c>
      <c r="T1072" s="187">
        <f t="shared" si="291"/>
        <v>0</v>
      </c>
      <c r="U1072" s="166"/>
      <c r="V1072" s="187">
        <f t="shared" si="277"/>
        <v>0</v>
      </c>
      <c r="W1072" s="187">
        <f t="shared" si="278"/>
        <v>0</v>
      </c>
      <c r="X1072" s="13">
        <f t="shared" si="279"/>
        <v>0</v>
      </c>
      <c r="Y1072" s="13" t="s">
        <v>29</v>
      </c>
      <c r="Z1072" s="13">
        <v>45</v>
      </c>
      <c r="AA1072" s="241">
        <f t="shared" si="280"/>
        <v>0</v>
      </c>
    </row>
    <row r="1073" spans="1:27">
      <c r="A1073" s="12">
        <v>1070</v>
      </c>
      <c r="B1073" s="166"/>
      <c r="C1073" s="13"/>
      <c r="D1073" s="187">
        <f t="shared" si="281"/>
        <v>0</v>
      </c>
      <c r="E1073" s="187">
        <f t="shared" si="282"/>
        <v>0</v>
      </c>
      <c r="F1073" s="187">
        <f t="shared" si="283"/>
        <v>0</v>
      </c>
      <c r="G1073" s="166"/>
      <c r="H1073" s="13"/>
      <c r="I1073" s="187">
        <f t="shared" si="284"/>
        <v>0</v>
      </c>
      <c r="J1073" s="187">
        <f t="shared" si="285"/>
        <v>0</v>
      </c>
      <c r="K1073" s="187">
        <f t="shared" si="286"/>
        <v>0</v>
      </c>
      <c r="L1073" s="166"/>
      <c r="M1073" s="13"/>
      <c r="N1073" s="187">
        <f t="shared" si="287"/>
        <v>0</v>
      </c>
      <c r="O1073" s="187">
        <f t="shared" si="288"/>
        <v>0</v>
      </c>
      <c r="P1073" s="187">
        <f t="shared" si="289"/>
        <v>0</v>
      </c>
      <c r="Q1073" s="166"/>
      <c r="R1073" s="13"/>
      <c r="S1073" s="187">
        <f t="shared" si="290"/>
        <v>0</v>
      </c>
      <c r="T1073" s="187">
        <f t="shared" si="291"/>
        <v>0</v>
      </c>
      <c r="U1073" s="166"/>
      <c r="V1073" s="187">
        <f t="shared" si="277"/>
        <v>0</v>
      </c>
      <c r="W1073" s="187">
        <f t="shared" si="278"/>
        <v>0</v>
      </c>
      <c r="X1073" s="13">
        <f t="shared" si="279"/>
        <v>0</v>
      </c>
      <c r="Y1073" s="13" t="s">
        <v>29</v>
      </c>
      <c r="Z1073" s="13">
        <v>45</v>
      </c>
      <c r="AA1073" s="241">
        <f t="shared" si="280"/>
        <v>0</v>
      </c>
    </row>
    <row r="1074" spans="1:27">
      <c r="A1074" s="12">
        <v>1071</v>
      </c>
      <c r="B1074" s="166"/>
      <c r="C1074" s="13"/>
      <c r="D1074" s="187">
        <f t="shared" si="281"/>
        <v>0</v>
      </c>
      <c r="E1074" s="187">
        <f t="shared" si="282"/>
        <v>0</v>
      </c>
      <c r="F1074" s="187">
        <f t="shared" si="283"/>
        <v>0</v>
      </c>
      <c r="G1074" s="166"/>
      <c r="H1074" s="13"/>
      <c r="I1074" s="187">
        <f t="shared" si="284"/>
        <v>0</v>
      </c>
      <c r="J1074" s="187">
        <f t="shared" si="285"/>
        <v>0</v>
      </c>
      <c r="K1074" s="187">
        <f t="shared" si="286"/>
        <v>0</v>
      </c>
      <c r="L1074" s="166"/>
      <c r="M1074" s="13"/>
      <c r="N1074" s="187">
        <f t="shared" si="287"/>
        <v>0</v>
      </c>
      <c r="O1074" s="187">
        <f t="shared" si="288"/>
        <v>0</v>
      </c>
      <c r="P1074" s="187">
        <f t="shared" si="289"/>
        <v>0</v>
      </c>
      <c r="Q1074" s="166"/>
      <c r="R1074" s="13"/>
      <c r="S1074" s="187">
        <f t="shared" si="290"/>
        <v>0</v>
      </c>
      <c r="T1074" s="187">
        <f t="shared" si="291"/>
        <v>0</v>
      </c>
      <c r="U1074" s="166"/>
      <c r="V1074" s="187">
        <f t="shared" si="277"/>
        <v>0</v>
      </c>
      <c r="W1074" s="187">
        <f t="shared" si="278"/>
        <v>0</v>
      </c>
      <c r="X1074" s="13">
        <f t="shared" si="279"/>
        <v>0</v>
      </c>
      <c r="Y1074" s="13" t="s">
        <v>29</v>
      </c>
      <c r="Z1074" s="13">
        <v>45</v>
      </c>
      <c r="AA1074" s="241">
        <f t="shared" si="280"/>
        <v>0</v>
      </c>
    </row>
    <row r="1075" spans="1:27">
      <c r="A1075" s="12">
        <v>1072</v>
      </c>
      <c r="B1075" s="166"/>
      <c r="C1075" s="13"/>
      <c r="D1075" s="187">
        <f t="shared" si="281"/>
        <v>0</v>
      </c>
      <c r="E1075" s="187">
        <f t="shared" si="282"/>
        <v>0</v>
      </c>
      <c r="F1075" s="187">
        <f t="shared" si="283"/>
        <v>0</v>
      </c>
      <c r="G1075" s="166"/>
      <c r="H1075" s="13"/>
      <c r="I1075" s="187">
        <f t="shared" si="284"/>
        <v>0</v>
      </c>
      <c r="J1075" s="187">
        <f t="shared" si="285"/>
        <v>0</v>
      </c>
      <c r="K1075" s="187">
        <f t="shared" si="286"/>
        <v>0</v>
      </c>
      <c r="L1075" s="166"/>
      <c r="M1075" s="13"/>
      <c r="N1075" s="187">
        <f t="shared" si="287"/>
        <v>0</v>
      </c>
      <c r="O1075" s="187">
        <f t="shared" si="288"/>
        <v>0</v>
      </c>
      <c r="P1075" s="187">
        <f t="shared" si="289"/>
        <v>0</v>
      </c>
      <c r="Q1075" s="166"/>
      <c r="R1075" s="13"/>
      <c r="S1075" s="187">
        <f t="shared" si="290"/>
        <v>0</v>
      </c>
      <c r="T1075" s="187">
        <f t="shared" si="291"/>
        <v>0</v>
      </c>
      <c r="U1075" s="166"/>
      <c r="V1075" s="187">
        <f t="shared" si="277"/>
        <v>0</v>
      </c>
      <c r="W1075" s="187">
        <f t="shared" si="278"/>
        <v>0</v>
      </c>
      <c r="X1075" s="13">
        <f t="shared" si="279"/>
        <v>0</v>
      </c>
      <c r="Y1075" s="13" t="s">
        <v>29</v>
      </c>
      <c r="Z1075" s="13">
        <v>45</v>
      </c>
      <c r="AA1075" s="241">
        <f t="shared" si="280"/>
        <v>0</v>
      </c>
    </row>
    <row r="1076" spans="1:27">
      <c r="A1076" s="12">
        <v>1073</v>
      </c>
      <c r="B1076" s="166"/>
      <c r="C1076" s="13"/>
      <c r="D1076" s="187">
        <f t="shared" si="281"/>
        <v>0</v>
      </c>
      <c r="E1076" s="187">
        <f t="shared" si="282"/>
        <v>0</v>
      </c>
      <c r="F1076" s="187">
        <f t="shared" si="283"/>
        <v>0</v>
      </c>
      <c r="G1076" s="166"/>
      <c r="H1076" s="13"/>
      <c r="I1076" s="187">
        <f t="shared" si="284"/>
        <v>0</v>
      </c>
      <c r="J1076" s="187">
        <f t="shared" si="285"/>
        <v>0</v>
      </c>
      <c r="K1076" s="187">
        <f t="shared" si="286"/>
        <v>0</v>
      </c>
      <c r="L1076" s="166"/>
      <c r="M1076" s="13"/>
      <c r="N1076" s="187">
        <f t="shared" si="287"/>
        <v>0</v>
      </c>
      <c r="O1076" s="187">
        <f t="shared" si="288"/>
        <v>0</v>
      </c>
      <c r="P1076" s="187">
        <f t="shared" si="289"/>
        <v>0</v>
      </c>
      <c r="Q1076" s="166"/>
      <c r="R1076" s="13"/>
      <c r="S1076" s="187">
        <f t="shared" si="290"/>
        <v>0</v>
      </c>
      <c r="T1076" s="187">
        <f t="shared" si="291"/>
        <v>0</v>
      </c>
      <c r="U1076" s="166"/>
      <c r="V1076" s="187">
        <f t="shared" si="277"/>
        <v>0</v>
      </c>
      <c r="W1076" s="187">
        <f t="shared" si="278"/>
        <v>0</v>
      </c>
      <c r="X1076" s="13">
        <f t="shared" si="279"/>
        <v>0</v>
      </c>
      <c r="Y1076" s="13" t="s">
        <v>29</v>
      </c>
      <c r="Z1076" s="13">
        <v>45</v>
      </c>
      <c r="AA1076" s="241">
        <f t="shared" si="280"/>
        <v>0</v>
      </c>
    </row>
    <row r="1077" spans="1:27">
      <c r="A1077" s="12">
        <v>1074</v>
      </c>
      <c r="B1077" s="166"/>
      <c r="C1077" s="13"/>
      <c r="D1077" s="187">
        <f t="shared" si="281"/>
        <v>0</v>
      </c>
      <c r="E1077" s="187">
        <f t="shared" si="282"/>
        <v>0</v>
      </c>
      <c r="F1077" s="187">
        <f t="shared" si="283"/>
        <v>0</v>
      </c>
      <c r="G1077" s="166"/>
      <c r="H1077" s="13"/>
      <c r="I1077" s="187">
        <f t="shared" si="284"/>
        <v>0</v>
      </c>
      <c r="J1077" s="187">
        <f t="shared" si="285"/>
        <v>0</v>
      </c>
      <c r="K1077" s="187">
        <f t="shared" si="286"/>
        <v>0</v>
      </c>
      <c r="L1077" s="166"/>
      <c r="M1077" s="13"/>
      <c r="N1077" s="187">
        <f t="shared" si="287"/>
        <v>0</v>
      </c>
      <c r="O1077" s="187">
        <f t="shared" si="288"/>
        <v>0</v>
      </c>
      <c r="P1077" s="187">
        <f t="shared" si="289"/>
        <v>0</v>
      </c>
      <c r="Q1077" s="166"/>
      <c r="R1077" s="13"/>
      <c r="S1077" s="187">
        <f t="shared" si="290"/>
        <v>0</v>
      </c>
      <c r="T1077" s="187">
        <f t="shared" si="291"/>
        <v>0</v>
      </c>
      <c r="U1077" s="166"/>
      <c r="V1077" s="187">
        <f t="shared" si="277"/>
        <v>0</v>
      </c>
      <c r="W1077" s="187">
        <f t="shared" si="278"/>
        <v>0</v>
      </c>
      <c r="X1077" s="13">
        <f t="shared" si="279"/>
        <v>0</v>
      </c>
      <c r="Y1077" s="13" t="s">
        <v>29</v>
      </c>
      <c r="Z1077" s="13">
        <v>45</v>
      </c>
      <c r="AA1077" s="241">
        <f t="shared" si="280"/>
        <v>0</v>
      </c>
    </row>
    <row r="1078" spans="1:27">
      <c r="A1078" s="12">
        <v>1075</v>
      </c>
      <c r="B1078" s="166"/>
      <c r="C1078" s="13"/>
      <c r="D1078" s="187">
        <f t="shared" si="281"/>
        <v>0</v>
      </c>
      <c r="E1078" s="187">
        <f t="shared" si="282"/>
        <v>0</v>
      </c>
      <c r="F1078" s="187">
        <f t="shared" si="283"/>
        <v>0</v>
      </c>
      <c r="G1078" s="166"/>
      <c r="H1078" s="13"/>
      <c r="I1078" s="187">
        <f t="shared" si="284"/>
        <v>0</v>
      </c>
      <c r="J1078" s="187">
        <f t="shared" si="285"/>
        <v>0</v>
      </c>
      <c r="K1078" s="187">
        <f t="shared" si="286"/>
        <v>0</v>
      </c>
      <c r="L1078" s="166"/>
      <c r="M1078" s="13"/>
      <c r="N1078" s="187">
        <f t="shared" si="287"/>
        <v>0</v>
      </c>
      <c r="O1078" s="187">
        <f t="shared" si="288"/>
        <v>0</v>
      </c>
      <c r="P1078" s="187">
        <f t="shared" si="289"/>
        <v>0</v>
      </c>
      <c r="Q1078" s="166"/>
      <c r="R1078" s="13"/>
      <c r="S1078" s="187">
        <f t="shared" si="290"/>
        <v>0</v>
      </c>
      <c r="T1078" s="187">
        <f t="shared" si="291"/>
        <v>0</v>
      </c>
      <c r="U1078" s="166"/>
      <c r="V1078" s="187">
        <f t="shared" si="277"/>
        <v>0</v>
      </c>
      <c r="W1078" s="187">
        <f t="shared" si="278"/>
        <v>0</v>
      </c>
      <c r="X1078" s="13">
        <f t="shared" si="279"/>
        <v>0</v>
      </c>
      <c r="Y1078" s="13" t="s">
        <v>29</v>
      </c>
      <c r="Z1078" s="13">
        <v>45</v>
      </c>
      <c r="AA1078" s="241">
        <f t="shared" si="280"/>
        <v>0</v>
      </c>
    </row>
    <row r="1079" spans="1:27">
      <c r="A1079" s="12">
        <v>1076</v>
      </c>
      <c r="B1079" s="166"/>
      <c r="C1079" s="13"/>
      <c r="D1079" s="187">
        <f t="shared" si="281"/>
        <v>0</v>
      </c>
      <c r="E1079" s="187">
        <f t="shared" si="282"/>
        <v>0</v>
      </c>
      <c r="F1079" s="187">
        <f t="shared" si="283"/>
        <v>0</v>
      </c>
      <c r="G1079" s="166"/>
      <c r="H1079" s="13"/>
      <c r="I1079" s="187">
        <f t="shared" si="284"/>
        <v>0</v>
      </c>
      <c r="J1079" s="187">
        <f t="shared" si="285"/>
        <v>0</v>
      </c>
      <c r="K1079" s="187">
        <f t="shared" si="286"/>
        <v>0</v>
      </c>
      <c r="L1079" s="166"/>
      <c r="M1079" s="13"/>
      <c r="N1079" s="187">
        <f t="shared" si="287"/>
        <v>0</v>
      </c>
      <c r="O1079" s="187">
        <f t="shared" si="288"/>
        <v>0</v>
      </c>
      <c r="P1079" s="187">
        <f t="shared" si="289"/>
        <v>0</v>
      </c>
      <c r="Q1079" s="166"/>
      <c r="R1079" s="13"/>
      <c r="S1079" s="187">
        <f t="shared" si="290"/>
        <v>0</v>
      </c>
      <c r="T1079" s="187">
        <f t="shared" si="291"/>
        <v>0</v>
      </c>
      <c r="U1079" s="166"/>
      <c r="V1079" s="187">
        <f t="shared" si="277"/>
        <v>0</v>
      </c>
      <c r="W1079" s="187">
        <f t="shared" si="278"/>
        <v>0</v>
      </c>
      <c r="X1079" s="13">
        <f t="shared" si="279"/>
        <v>0</v>
      </c>
      <c r="Y1079" s="13" t="s">
        <v>29</v>
      </c>
      <c r="Z1079" s="13">
        <v>45</v>
      </c>
      <c r="AA1079" s="241">
        <f t="shared" si="280"/>
        <v>0</v>
      </c>
    </row>
    <row r="1080" spans="1:27">
      <c r="A1080" s="12">
        <v>1077</v>
      </c>
      <c r="B1080" s="166"/>
      <c r="C1080" s="13"/>
      <c r="D1080" s="187">
        <f t="shared" si="281"/>
        <v>0</v>
      </c>
      <c r="E1080" s="187">
        <f t="shared" si="282"/>
        <v>0</v>
      </c>
      <c r="F1080" s="187">
        <f t="shared" si="283"/>
        <v>0</v>
      </c>
      <c r="G1080" s="166"/>
      <c r="H1080" s="13"/>
      <c r="I1080" s="187">
        <f t="shared" si="284"/>
        <v>0</v>
      </c>
      <c r="J1080" s="187">
        <f t="shared" si="285"/>
        <v>0</v>
      </c>
      <c r="K1080" s="187">
        <f t="shared" si="286"/>
        <v>0</v>
      </c>
      <c r="L1080" s="166"/>
      <c r="M1080" s="13"/>
      <c r="N1080" s="187">
        <f t="shared" si="287"/>
        <v>0</v>
      </c>
      <c r="O1080" s="187">
        <f t="shared" si="288"/>
        <v>0</v>
      </c>
      <c r="P1080" s="187">
        <f t="shared" si="289"/>
        <v>0</v>
      </c>
      <c r="Q1080" s="166"/>
      <c r="R1080" s="13"/>
      <c r="S1080" s="187">
        <f t="shared" si="290"/>
        <v>0</v>
      </c>
      <c r="T1080" s="187">
        <f t="shared" si="291"/>
        <v>0</v>
      </c>
      <c r="U1080" s="166"/>
      <c r="V1080" s="187">
        <f t="shared" si="277"/>
        <v>0</v>
      </c>
      <c r="W1080" s="187">
        <f t="shared" si="278"/>
        <v>0</v>
      </c>
      <c r="X1080" s="13">
        <f t="shared" si="279"/>
        <v>0</v>
      </c>
      <c r="Y1080" s="13" t="s">
        <v>29</v>
      </c>
      <c r="Z1080" s="13">
        <v>45</v>
      </c>
      <c r="AA1080" s="241">
        <f t="shared" si="280"/>
        <v>0</v>
      </c>
    </row>
    <row r="1081" spans="1:27">
      <c r="A1081" s="12">
        <v>1078</v>
      </c>
      <c r="B1081" s="166"/>
      <c r="C1081" s="13"/>
      <c r="D1081" s="187">
        <f t="shared" si="281"/>
        <v>0</v>
      </c>
      <c r="E1081" s="187">
        <f t="shared" si="282"/>
        <v>0</v>
      </c>
      <c r="F1081" s="187">
        <f t="shared" si="283"/>
        <v>0</v>
      </c>
      <c r="G1081" s="166"/>
      <c r="H1081" s="13"/>
      <c r="I1081" s="187">
        <f t="shared" si="284"/>
        <v>0</v>
      </c>
      <c r="J1081" s="187">
        <f t="shared" si="285"/>
        <v>0</v>
      </c>
      <c r="K1081" s="187">
        <f t="shared" si="286"/>
        <v>0</v>
      </c>
      <c r="L1081" s="166"/>
      <c r="M1081" s="13"/>
      <c r="N1081" s="187">
        <f t="shared" si="287"/>
        <v>0</v>
      </c>
      <c r="O1081" s="187">
        <f t="shared" si="288"/>
        <v>0</v>
      </c>
      <c r="P1081" s="187">
        <f t="shared" si="289"/>
        <v>0</v>
      </c>
      <c r="Q1081" s="166"/>
      <c r="R1081" s="13"/>
      <c r="S1081" s="187">
        <f t="shared" si="290"/>
        <v>0</v>
      </c>
      <c r="T1081" s="187">
        <f t="shared" si="291"/>
        <v>0</v>
      </c>
      <c r="U1081" s="166"/>
      <c r="V1081" s="187">
        <f t="shared" si="277"/>
        <v>0</v>
      </c>
      <c r="W1081" s="187">
        <f t="shared" si="278"/>
        <v>0</v>
      </c>
      <c r="X1081" s="13">
        <f t="shared" si="279"/>
        <v>0</v>
      </c>
      <c r="Y1081" s="13" t="s">
        <v>29</v>
      </c>
      <c r="Z1081" s="13">
        <v>45</v>
      </c>
      <c r="AA1081" s="241">
        <f t="shared" si="280"/>
        <v>0</v>
      </c>
    </row>
    <row r="1082" spans="1:27">
      <c r="A1082" s="12">
        <v>1079</v>
      </c>
      <c r="B1082" s="166"/>
      <c r="C1082" s="13"/>
      <c r="D1082" s="187">
        <f t="shared" si="281"/>
        <v>0</v>
      </c>
      <c r="E1082" s="187">
        <f t="shared" si="282"/>
        <v>0</v>
      </c>
      <c r="F1082" s="187">
        <f t="shared" si="283"/>
        <v>0</v>
      </c>
      <c r="G1082" s="166"/>
      <c r="H1082" s="13"/>
      <c r="I1082" s="187">
        <f t="shared" si="284"/>
        <v>0</v>
      </c>
      <c r="J1082" s="187">
        <f t="shared" si="285"/>
        <v>0</v>
      </c>
      <c r="K1082" s="187">
        <f t="shared" si="286"/>
        <v>0</v>
      </c>
      <c r="L1082" s="166"/>
      <c r="M1082" s="13"/>
      <c r="N1082" s="187">
        <f t="shared" si="287"/>
        <v>0</v>
      </c>
      <c r="O1082" s="187">
        <f t="shared" si="288"/>
        <v>0</v>
      </c>
      <c r="P1082" s="187">
        <f t="shared" si="289"/>
        <v>0</v>
      </c>
      <c r="Q1082" s="166"/>
      <c r="R1082" s="13"/>
      <c r="S1082" s="187">
        <f t="shared" si="290"/>
        <v>0</v>
      </c>
      <c r="T1082" s="187">
        <f t="shared" si="291"/>
        <v>0</v>
      </c>
      <c r="U1082" s="166"/>
      <c r="V1082" s="187">
        <f t="shared" si="277"/>
        <v>0</v>
      </c>
      <c r="W1082" s="187">
        <f t="shared" si="278"/>
        <v>0</v>
      </c>
      <c r="X1082" s="13">
        <f t="shared" si="279"/>
        <v>0</v>
      </c>
      <c r="Y1082" s="13" t="s">
        <v>29</v>
      </c>
      <c r="Z1082" s="13">
        <v>45</v>
      </c>
      <c r="AA1082" s="241">
        <f t="shared" si="280"/>
        <v>0</v>
      </c>
    </row>
    <row r="1083" spans="1:27">
      <c r="A1083" s="12">
        <v>1080</v>
      </c>
      <c r="B1083" s="166"/>
      <c r="C1083" s="13"/>
      <c r="D1083" s="187">
        <f t="shared" si="281"/>
        <v>0</v>
      </c>
      <c r="E1083" s="187">
        <f t="shared" si="282"/>
        <v>0</v>
      </c>
      <c r="F1083" s="187">
        <f t="shared" si="283"/>
        <v>0</v>
      </c>
      <c r="G1083" s="166"/>
      <c r="H1083" s="13"/>
      <c r="I1083" s="187">
        <f t="shared" si="284"/>
        <v>0</v>
      </c>
      <c r="J1083" s="187">
        <f t="shared" si="285"/>
        <v>0</v>
      </c>
      <c r="K1083" s="187">
        <f t="shared" si="286"/>
        <v>0</v>
      </c>
      <c r="L1083" s="166"/>
      <c r="M1083" s="13"/>
      <c r="N1083" s="187">
        <f t="shared" si="287"/>
        <v>0</v>
      </c>
      <c r="O1083" s="187">
        <f t="shared" si="288"/>
        <v>0</v>
      </c>
      <c r="P1083" s="187">
        <f t="shared" si="289"/>
        <v>0</v>
      </c>
      <c r="Q1083" s="166"/>
      <c r="R1083" s="13"/>
      <c r="S1083" s="187">
        <f t="shared" si="290"/>
        <v>0</v>
      </c>
      <c r="T1083" s="187">
        <f t="shared" si="291"/>
        <v>0</v>
      </c>
      <c r="U1083" s="166"/>
      <c r="V1083" s="187">
        <f t="shared" si="277"/>
        <v>0</v>
      </c>
      <c r="W1083" s="187">
        <f t="shared" si="278"/>
        <v>0</v>
      </c>
      <c r="X1083" s="13">
        <f t="shared" si="279"/>
        <v>0</v>
      </c>
      <c r="Y1083" s="13" t="s">
        <v>29</v>
      </c>
      <c r="Z1083" s="13">
        <v>45</v>
      </c>
      <c r="AA1083" s="241">
        <f t="shared" si="280"/>
        <v>0</v>
      </c>
    </row>
    <row r="1084" spans="1:27">
      <c r="A1084" s="12">
        <v>1081</v>
      </c>
      <c r="B1084" s="166"/>
      <c r="C1084" s="13"/>
      <c r="D1084" s="187">
        <f t="shared" si="281"/>
        <v>0</v>
      </c>
      <c r="E1084" s="187">
        <f t="shared" si="282"/>
        <v>0</v>
      </c>
      <c r="F1084" s="187">
        <f t="shared" si="283"/>
        <v>0</v>
      </c>
      <c r="G1084" s="166"/>
      <c r="H1084" s="13"/>
      <c r="I1084" s="187">
        <f t="shared" si="284"/>
        <v>0</v>
      </c>
      <c r="J1084" s="187">
        <f t="shared" si="285"/>
        <v>0</v>
      </c>
      <c r="K1084" s="187">
        <f t="shared" si="286"/>
        <v>0</v>
      </c>
      <c r="L1084" s="166"/>
      <c r="M1084" s="13"/>
      <c r="N1084" s="187">
        <f t="shared" si="287"/>
        <v>0</v>
      </c>
      <c r="O1084" s="187">
        <f t="shared" si="288"/>
        <v>0</v>
      </c>
      <c r="P1084" s="187">
        <f t="shared" si="289"/>
        <v>0</v>
      </c>
      <c r="Q1084" s="166"/>
      <c r="R1084" s="13"/>
      <c r="S1084" s="187">
        <f t="shared" si="290"/>
        <v>0</v>
      </c>
      <c r="T1084" s="187">
        <f t="shared" si="291"/>
        <v>0</v>
      </c>
      <c r="U1084" s="166"/>
      <c r="V1084" s="187">
        <f t="shared" si="277"/>
        <v>0</v>
      </c>
      <c r="W1084" s="187">
        <f t="shared" si="278"/>
        <v>0</v>
      </c>
      <c r="X1084" s="13">
        <f t="shared" si="279"/>
        <v>0</v>
      </c>
      <c r="Y1084" s="13" t="s">
        <v>29</v>
      </c>
      <c r="Z1084" s="13">
        <v>45</v>
      </c>
      <c r="AA1084" s="241">
        <f t="shared" si="280"/>
        <v>0</v>
      </c>
    </row>
    <row r="1085" spans="1:27">
      <c r="A1085" s="12">
        <v>1082</v>
      </c>
      <c r="B1085" s="166"/>
      <c r="C1085" s="13"/>
      <c r="D1085" s="187">
        <f t="shared" si="281"/>
        <v>0</v>
      </c>
      <c r="E1085" s="187">
        <f t="shared" si="282"/>
        <v>0</v>
      </c>
      <c r="F1085" s="187">
        <f t="shared" si="283"/>
        <v>0</v>
      </c>
      <c r="G1085" s="166"/>
      <c r="H1085" s="13"/>
      <c r="I1085" s="187">
        <f t="shared" si="284"/>
        <v>0</v>
      </c>
      <c r="J1085" s="187">
        <f t="shared" si="285"/>
        <v>0</v>
      </c>
      <c r="K1085" s="187">
        <f t="shared" si="286"/>
        <v>0</v>
      </c>
      <c r="L1085" s="166"/>
      <c r="M1085" s="13"/>
      <c r="N1085" s="187">
        <f t="shared" si="287"/>
        <v>0</v>
      </c>
      <c r="O1085" s="187">
        <f t="shared" si="288"/>
        <v>0</v>
      </c>
      <c r="P1085" s="187">
        <f t="shared" si="289"/>
        <v>0</v>
      </c>
      <c r="Q1085" s="166"/>
      <c r="R1085" s="13"/>
      <c r="S1085" s="187">
        <f t="shared" si="290"/>
        <v>0</v>
      </c>
      <c r="T1085" s="187">
        <f t="shared" si="291"/>
        <v>0</v>
      </c>
      <c r="U1085" s="166"/>
      <c r="V1085" s="187">
        <f t="shared" si="277"/>
        <v>0</v>
      </c>
      <c r="W1085" s="187">
        <f t="shared" si="278"/>
        <v>0</v>
      </c>
      <c r="X1085" s="13">
        <f t="shared" si="279"/>
        <v>0</v>
      </c>
      <c r="Y1085" s="13" t="s">
        <v>29</v>
      </c>
      <c r="Z1085" s="13">
        <v>45</v>
      </c>
      <c r="AA1085" s="241">
        <f t="shared" si="280"/>
        <v>0</v>
      </c>
    </row>
    <row r="1086" spans="1:27">
      <c r="A1086" s="12">
        <v>1083</v>
      </c>
      <c r="B1086" s="166"/>
      <c r="C1086" s="13"/>
      <c r="D1086" s="187">
        <f t="shared" si="281"/>
        <v>0</v>
      </c>
      <c r="E1086" s="187">
        <f t="shared" si="282"/>
        <v>0</v>
      </c>
      <c r="F1086" s="187">
        <f t="shared" si="283"/>
        <v>0</v>
      </c>
      <c r="G1086" s="166"/>
      <c r="H1086" s="13"/>
      <c r="I1086" s="187">
        <f t="shared" si="284"/>
        <v>0</v>
      </c>
      <c r="J1086" s="187">
        <f t="shared" si="285"/>
        <v>0</v>
      </c>
      <c r="K1086" s="187">
        <f t="shared" si="286"/>
        <v>0</v>
      </c>
      <c r="L1086" s="166"/>
      <c r="M1086" s="13"/>
      <c r="N1086" s="187">
        <f t="shared" si="287"/>
        <v>0</v>
      </c>
      <c r="O1086" s="187">
        <f t="shared" si="288"/>
        <v>0</v>
      </c>
      <c r="P1086" s="187">
        <f t="shared" si="289"/>
        <v>0</v>
      </c>
      <c r="Q1086" s="166"/>
      <c r="R1086" s="13"/>
      <c r="S1086" s="187">
        <f t="shared" si="290"/>
        <v>0</v>
      </c>
      <c r="T1086" s="187">
        <f t="shared" si="291"/>
        <v>0</v>
      </c>
      <c r="U1086" s="166"/>
      <c r="V1086" s="187">
        <f t="shared" si="277"/>
        <v>0</v>
      </c>
      <c r="W1086" s="187">
        <f t="shared" si="278"/>
        <v>0</v>
      </c>
      <c r="X1086" s="13">
        <f t="shared" si="279"/>
        <v>0</v>
      </c>
      <c r="Y1086" s="13" t="s">
        <v>29</v>
      </c>
      <c r="Z1086" s="13">
        <v>45</v>
      </c>
      <c r="AA1086" s="241">
        <f t="shared" si="280"/>
        <v>0</v>
      </c>
    </row>
    <row r="1087" spans="1:27">
      <c r="A1087" s="12">
        <v>1084</v>
      </c>
      <c r="B1087" s="166"/>
      <c r="C1087" s="13"/>
      <c r="D1087" s="187">
        <f t="shared" si="281"/>
        <v>0</v>
      </c>
      <c r="E1087" s="187">
        <f t="shared" si="282"/>
        <v>0</v>
      </c>
      <c r="F1087" s="187">
        <f t="shared" si="283"/>
        <v>0</v>
      </c>
      <c r="G1087" s="166"/>
      <c r="H1087" s="13"/>
      <c r="I1087" s="187">
        <f t="shared" si="284"/>
        <v>0</v>
      </c>
      <c r="J1087" s="187">
        <f t="shared" si="285"/>
        <v>0</v>
      </c>
      <c r="K1087" s="187">
        <f t="shared" si="286"/>
        <v>0</v>
      </c>
      <c r="L1087" s="166"/>
      <c r="M1087" s="13"/>
      <c r="N1087" s="187">
        <f t="shared" si="287"/>
        <v>0</v>
      </c>
      <c r="O1087" s="187">
        <f t="shared" si="288"/>
        <v>0</v>
      </c>
      <c r="P1087" s="187">
        <f t="shared" si="289"/>
        <v>0</v>
      </c>
      <c r="Q1087" s="166"/>
      <c r="R1087" s="13"/>
      <c r="S1087" s="187">
        <f t="shared" si="290"/>
        <v>0</v>
      </c>
      <c r="T1087" s="187">
        <f t="shared" si="291"/>
        <v>0</v>
      </c>
      <c r="U1087" s="166"/>
      <c r="V1087" s="187">
        <f t="shared" si="277"/>
        <v>0</v>
      </c>
      <c r="W1087" s="187">
        <f t="shared" si="278"/>
        <v>0</v>
      </c>
      <c r="X1087" s="13">
        <f t="shared" si="279"/>
        <v>0</v>
      </c>
      <c r="Y1087" s="13" t="s">
        <v>29</v>
      </c>
      <c r="Z1087" s="13">
        <v>45</v>
      </c>
      <c r="AA1087" s="241">
        <f t="shared" si="280"/>
        <v>0</v>
      </c>
    </row>
    <row r="1088" spans="1:27">
      <c r="A1088" s="12">
        <v>1085</v>
      </c>
      <c r="B1088" s="166"/>
      <c r="C1088" s="13"/>
      <c r="D1088" s="187">
        <f t="shared" si="281"/>
        <v>0</v>
      </c>
      <c r="E1088" s="187">
        <f t="shared" si="282"/>
        <v>0</v>
      </c>
      <c r="F1088" s="187">
        <f t="shared" si="283"/>
        <v>0</v>
      </c>
      <c r="G1088" s="166"/>
      <c r="H1088" s="13"/>
      <c r="I1088" s="187">
        <f t="shared" si="284"/>
        <v>0</v>
      </c>
      <c r="J1088" s="187">
        <f t="shared" si="285"/>
        <v>0</v>
      </c>
      <c r="K1088" s="187">
        <f t="shared" si="286"/>
        <v>0</v>
      </c>
      <c r="L1088" s="166"/>
      <c r="M1088" s="13"/>
      <c r="N1088" s="187">
        <f t="shared" si="287"/>
        <v>0</v>
      </c>
      <c r="O1088" s="187">
        <f t="shared" si="288"/>
        <v>0</v>
      </c>
      <c r="P1088" s="187">
        <f t="shared" si="289"/>
        <v>0</v>
      </c>
      <c r="Q1088" s="166"/>
      <c r="R1088" s="13"/>
      <c r="S1088" s="187">
        <f t="shared" si="290"/>
        <v>0</v>
      </c>
      <c r="T1088" s="187">
        <f t="shared" si="291"/>
        <v>0</v>
      </c>
      <c r="U1088" s="166"/>
      <c r="V1088" s="187">
        <f t="shared" si="277"/>
        <v>0</v>
      </c>
      <c r="W1088" s="187">
        <f t="shared" si="278"/>
        <v>0</v>
      </c>
      <c r="X1088" s="13">
        <f t="shared" si="279"/>
        <v>0</v>
      </c>
      <c r="Y1088" s="13" t="s">
        <v>29</v>
      </c>
      <c r="Z1088" s="13">
        <v>45</v>
      </c>
      <c r="AA1088" s="241">
        <f t="shared" si="280"/>
        <v>0</v>
      </c>
    </row>
    <row r="1089" spans="1:27">
      <c r="A1089" s="12">
        <v>1086</v>
      </c>
      <c r="B1089" s="166"/>
      <c r="C1089" s="13"/>
      <c r="D1089" s="187">
        <f t="shared" si="281"/>
        <v>0</v>
      </c>
      <c r="E1089" s="187">
        <f t="shared" si="282"/>
        <v>0</v>
      </c>
      <c r="F1089" s="187">
        <f t="shared" si="283"/>
        <v>0</v>
      </c>
      <c r="G1089" s="166"/>
      <c r="H1089" s="13"/>
      <c r="I1089" s="187">
        <f t="shared" si="284"/>
        <v>0</v>
      </c>
      <c r="J1089" s="187">
        <f t="shared" si="285"/>
        <v>0</v>
      </c>
      <c r="K1089" s="187">
        <f t="shared" si="286"/>
        <v>0</v>
      </c>
      <c r="L1089" s="166"/>
      <c r="M1089" s="13"/>
      <c r="N1089" s="187">
        <f t="shared" si="287"/>
        <v>0</v>
      </c>
      <c r="O1089" s="187">
        <f t="shared" si="288"/>
        <v>0</v>
      </c>
      <c r="P1089" s="187">
        <f t="shared" si="289"/>
        <v>0</v>
      </c>
      <c r="Q1089" s="166"/>
      <c r="R1089" s="13"/>
      <c r="S1089" s="187">
        <f t="shared" si="290"/>
        <v>0</v>
      </c>
      <c r="T1089" s="187">
        <f t="shared" si="291"/>
        <v>0</v>
      </c>
      <c r="U1089" s="166"/>
      <c r="V1089" s="187">
        <f t="shared" si="277"/>
        <v>0</v>
      </c>
      <c r="W1089" s="187">
        <f t="shared" si="278"/>
        <v>0</v>
      </c>
      <c r="X1089" s="13">
        <f t="shared" si="279"/>
        <v>0</v>
      </c>
      <c r="Y1089" s="13" t="s">
        <v>29</v>
      </c>
      <c r="Z1089" s="13">
        <v>45</v>
      </c>
      <c r="AA1089" s="241">
        <f t="shared" si="280"/>
        <v>0</v>
      </c>
    </row>
    <row r="1090" spans="1:27">
      <c r="A1090" s="12">
        <v>1087</v>
      </c>
      <c r="B1090" s="166"/>
      <c r="C1090" s="13"/>
      <c r="D1090" s="187">
        <f t="shared" si="281"/>
        <v>0</v>
      </c>
      <c r="E1090" s="187">
        <f t="shared" si="282"/>
        <v>0</v>
      </c>
      <c r="F1090" s="187">
        <f t="shared" si="283"/>
        <v>0</v>
      </c>
      <c r="G1090" s="166"/>
      <c r="H1090" s="13"/>
      <c r="I1090" s="187">
        <f t="shared" si="284"/>
        <v>0</v>
      </c>
      <c r="J1090" s="187">
        <f t="shared" si="285"/>
        <v>0</v>
      </c>
      <c r="K1090" s="187">
        <f t="shared" si="286"/>
        <v>0</v>
      </c>
      <c r="L1090" s="166"/>
      <c r="M1090" s="13"/>
      <c r="N1090" s="187">
        <f t="shared" si="287"/>
        <v>0</v>
      </c>
      <c r="O1090" s="187">
        <f t="shared" si="288"/>
        <v>0</v>
      </c>
      <c r="P1090" s="187">
        <f t="shared" si="289"/>
        <v>0</v>
      </c>
      <c r="Q1090" s="166"/>
      <c r="R1090" s="13"/>
      <c r="S1090" s="187">
        <f t="shared" si="290"/>
        <v>0</v>
      </c>
      <c r="T1090" s="187">
        <f t="shared" si="291"/>
        <v>0</v>
      </c>
      <c r="U1090" s="166"/>
      <c r="V1090" s="187">
        <f t="shared" si="277"/>
        <v>0</v>
      </c>
      <c r="W1090" s="187">
        <f t="shared" si="278"/>
        <v>0</v>
      </c>
      <c r="X1090" s="13">
        <f t="shared" si="279"/>
        <v>0</v>
      </c>
      <c r="Y1090" s="13" t="s">
        <v>29</v>
      </c>
      <c r="Z1090" s="13">
        <v>45</v>
      </c>
      <c r="AA1090" s="241">
        <f t="shared" si="280"/>
        <v>0</v>
      </c>
    </row>
    <row r="1091" spans="1:27">
      <c r="A1091" s="12">
        <v>1088</v>
      </c>
      <c r="B1091" s="166"/>
      <c r="C1091" s="13"/>
      <c r="D1091" s="187">
        <f t="shared" si="281"/>
        <v>0</v>
      </c>
      <c r="E1091" s="187">
        <f t="shared" si="282"/>
        <v>0</v>
      </c>
      <c r="F1091" s="187">
        <f t="shared" si="283"/>
        <v>0</v>
      </c>
      <c r="G1091" s="166"/>
      <c r="H1091" s="13"/>
      <c r="I1091" s="187">
        <f t="shared" si="284"/>
        <v>0</v>
      </c>
      <c r="J1091" s="187">
        <f t="shared" si="285"/>
        <v>0</v>
      </c>
      <c r="K1091" s="187">
        <f t="shared" si="286"/>
        <v>0</v>
      </c>
      <c r="L1091" s="166"/>
      <c r="M1091" s="13"/>
      <c r="N1091" s="187">
        <f t="shared" si="287"/>
        <v>0</v>
      </c>
      <c r="O1091" s="187">
        <f t="shared" si="288"/>
        <v>0</v>
      </c>
      <c r="P1091" s="187">
        <f t="shared" si="289"/>
        <v>0</v>
      </c>
      <c r="Q1091" s="166"/>
      <c r="R1091" s="13"/>
      <c r="S1091" s="187">
        <f t="shared" si="290"/>
        <v>0</v>
      </c>
      <c r="T1091" s="187">
        <f t="shared" si="291"/>
        <v>0</v>
      </c>
      <c r="U1091" s="166"/>
      <c r="V1091" s="187">
        <f t="shared" si="277"/>
        <v>0</v>
      </c>
      <c r="W1091" s="187">
        <f t="shared" si="278"/>
        <v>0</v>
      </c>
      <c r="X1091" s="13">
        <f t="shared" si="279"/>
        <v>0</v>
      </c>
      <c r="Y1091" s="13" t="s">
        <v>29</v>
      </c>
      <c r="Z1091" s="13">
        <v>45</v>
      </c>
      <c r="AA1091" s="241">
        <f t="shared" si="280"/>
        <v>0</v>
      </c>
    </row>
    <row r="1092" spans="1:27">
      <c r="A1092" s="12">
        <v>1089</v>
      </c>
      <c r="B1092" s="166"/>
      <c r="C1092" s="13"/>
      <c r="D1092" s="187">
        <f t="shared" si="281"/>
        <v>0</v>
      </c>
      <c r="E1092" s="187">
        <f t="shared" si="282"/>
        <v>0</v>
      </c>
      <c r="F1092" s="187">
        <f t="shared" si="283"/>
        <v>0</v>
      </c>
      <c r="G1092" s="166"/>
      <c r="H1092" s="13"/>
      <c r="I1092" s="187">
        <f t="shared" si="284"/>
        <v>0</v>
      </c>
      <c r="J1092" s="187">
        <f t="shared" si="285"/>
        <v>0</v>
      </c>
      <c r="K1092" s="187">
        <f t="shared" si="286"/>
        <v>0</v>
      </c>
      <c r="L1092" s="166"/>
      <c r="M1092" s="13"/>
      <c r="N1092" s="187">
        <f t="shared" si="287"/>
        <v>0</v>
      </c>
      <c r="O1092" s="187">
        <f t="shared" si="288"/>
        <v>0</v>
      </c>
      <c r="P1092" s="187">
        <f t="shared" si="289"/>
        <v>0</v>
      </c>
      <c r="Q1092" s="166"/>
      <c r="R1092" s="13"/>
      <c r="S1092" s="187">
        <f t="shared" si="290"/>
        <v>0</v>
      </c>
      <c r="T1092" s="187">
        <f t="shared" si="291"/>
        <v>0</v>
      </c>
      <c r="U1092" s="166"/>
      <c r="V1092" s="187">
        <f t="shared" ref="V1092:V1155" si="292">IF(U1092="Oui",-35,)</f>
        <v>0</v>
      </c>
      <c r="W1092" s="187">
        <f t="shared" si="278"/>
        <v>0</v>
      </c>
      <c r="X1092" s="13">
        <f t="shared" si="279"/>
        <v>0</v>
      </c>
      <c r="Y1092" s="13" t="s">
        <v>29</v>
      </c>
      <c r="Z1092" s="13">
        <v>45</v>
      </c>
      <c r="AA1092" s="241">
        <f t="shared" si="280"/>
        <v>0</v>
      </c>
    </row>
    <row r="1093" spans="1:27">
      <c r="A1093" s="12">
        <v>1090</v>
      </c>
      <c r="B1093" s="166"/>
      <c r="C1093" s="13"/>
      <c r="D1093" s="187">
        <f t="shared" si="281"/>
        <v>0</v>
      </c>
      <c r="E1093" s="187">
        <f t="shared" si="282"/>
        <v>0</v>
      </c>
      <c r="F1093" s="187">
        <f t="shared" si="283"/>
        <v>0</v>
      </c>
      <c r="G1093" s="166"/>
      <c r="H1093" s="13"/>
      <c r="I1093" s="187">
        <f t="shared" si="284"/>
        <v>0</v>
      </c>
      <c r="J1093" s="187">
        <f t="shared" si="285"/>
        <v>0</v>
      </c>
      <c r="K1093" s="187">
        <f t="shared" si="286"/>
        <v>0</v>
      </c>
      <c r="L1093" s="166"/>
      <c r="M1093" s="13"/>
      <c r="N1093" s="187">
        <f t="shared" si="287"/>
        <v>0</v>
      </c>
      <c r="O1093" s="187">
        <f t="shared" si="288"/>
        <v>0</v>
      </c>
      <c r="P1093" s="187">
        <f t="shared" si="289"/>
        <v>0</v>
      </c>
      <c r="Q1093" s="166"/>
      <c r="R1093" s="13"/>
      <c r="S1093" s="187">
        <f t="shared" si="290"/>
        <v>0</v>
      </c>
      <c r="T1093" s="187">
        <f t="shared" si="291"/>
        <v>0</v>
      </c>
      <c r="U1093" s="166"/>
      <c r="V1093" s="187">
        <f t="shared" si="292"/>
        <v>0</v>
      </c>
      <c r="W1093" s="187">
        <f t="shared" si="278"/>
        <v>0</v>
      </c>
      <c r="X1093" s="13">
        <f t="shared" si="279"/>
        <v>0</v>
      </c>
      <c r="Y1093" s="13" t="s">
        <v>29</v>
      </c>
      <c r="Z1093" s="13">
        <v>45</v>
      </c>
      <c r="AA1093" s="241">
        <f t="shared" si="280"/>
        <v>0</v>
      </c>
    </row>
    <row r="1094" spans="1:27">
      <c r="A1094" s="12">
        <v>1091</v>
      </c>
      <c r="B1094" s="166"/>
      <c r="C1094" s="13"/>
      <c r="D1094" s="187">
        <f t="shared" si="281"/>
        <v>0</v>
      </c>
      <c r="E1094" s="187">
        <f t="shared" si="282"/>
        <v>0</v>
      </c>
      <c r="F1094" s="187">
        <f t="shared" si="283"/>
        <v>0</v>
      </c>
      <c r="G1094" s="166"/>
      <c r="H1094" s="13"/>
      <c r="I1094" s="187">
        <f t="shared" si="284"/>
        <v>0</v>
      </c>
      <c r="J1094" s="187">
        <f t="shared" si="285"/>
        <v>0</v>
      </c>
      <c r="K1094" s="187">
        <f t="shared" si="286"/>
        <v>0</v>
      </c>
      <c r="L1094" s="166"/>
      <c r="M1094" s="13"/>
      <c r="N1094" s="187">
        <f t="shared" si="287"/>
        <v>0</v>
      </c>
      <c r="O1094" s="187">
        <f t="shared" si="288"/>
        <v>0</v>
      </c>
      <c r="P1094" s="187">
        <f t="shared" si="289"/>
        <v>0</v>
      </c>
      <c r="Q1094" s="166"/>
      <c r="R1094" s="13"/>
      <c r="S1094" s="187">
        <f t="shared" si="290"/>
        <v>0</v>
      </c>
      <c r="T1094" s="187">
        <f t="shared" si="291"/>
        <v>0</v>
      </c>
      <c r="U1094" s="166"/>
      <c r="V1094" s="187">
        <f t="shared" si="292"/>
        <v>0</v>
      </c>
      <c r="W1094" s="187">
        <f t="shared" si="278"/>
        <v>0</v>
      </c>
      <c r="X1094" s="13">
        <f t="shared" si="279"/>
        <v>0</v>
      </c>
      <c r="Y1094" s="13" t="s">
        <v>29</v>
      </c>
      <c r="Z1094" s="13">
        <v>45</v>
      </c>
      <c r="AA1094" s="241">
        <f t="shared" si="280"/>
        <v>0</v>
      </c>
    </row>
    <row r="1095" spans="1:27">
      <c r="A1095" s="12">
        <v>1092</v>
      </c>
      <c r="B1095" s="166"/>
      <c r="C1095" s="13"/>
      <c r="D1095" s="187">
        <f t="shared" si="281"/>
        <v>0</v>
      </c>
      <c r="E1095" s="187">
        <f t="shared" si="282"/>
        <v>0</v>
      </c>
      <c r="F1095" s="187">
        <f t="shared" si="283"/>
        <v>0</v>
      </c>
      <c r="G1095" s="166"/>
      <c r="H1095" s="13"/>
      <c r="I1095" s="187">
        <f t="shared" si="284"/>
        <v>0</v>
      </c>
      <c r="J1095" s="187">
        <f t="shared" si="285"/>
        <v>0</v>
      </c>
      <c r="K1095" s="187">
        <f t="shared" si="286"/>
        <v>0</v>
      </c>
      <c r="L1095" s="166"/>
      <c r="M1095" s="13"/>
      <c r="N1095" s="187">
        <f t="shared" si="287"/>
        <v>0</v>
      </c>
      <c r="O1095" s="187">
        <f t="shared" si="288"/>
        <v>0</v>
      </c>
      <c r="P1095" s="187">
        <f t="shared" si="289"/>
        <v>0</v>
      </c>
      <c r="Q1095" s="166"/>
      <c r="R1095" s="13"/>
      <c r="S1095" s="187">
        <f t="shared" si="290"/>
        <v>0</v>
      </c>
      <c r="T1095" s="187">
        <f t="shared" si="291"/>
        <v>0</v>
      </c>
      <c r="U1095" s="166"/>
      <c r="V1095" s="187">
        <f t="shared" si="292"/>
        <v>0</v>
      </c>
      <c r="W1095" s="187">
        <f t="shared" si="278"/>
        <v>0</v>
      </c>
      <c r="X1095" s="13">
        <f t="shared" si="279"/>
        <v>0</v>
      </c>
      <c r="Y1095" s="13" t="s">
        <v>29</v>
      </c>
      <c r="Z1095" s="13">
        <v>45</v>
      </c>
      <c r="AA1095" s="241">
        <f t="shared" si="280"/>
        <v>0</v>
      </c>
    </row>
    <row r="1096" spans="1:27">
      <c r="A1096" s="12">
        <v>1093</v>
      </c>
      <c r="B1096" s="166"/>
      <c r="C1096" s="13"/>
      <c r="D1096" s="187">
        <f t="shared" si="281"/>
        <v>0</v>
      </c>
      <c r="E1096" s="187">
        <f t="shared" si="282"/>
        <v>0</v>
      </c>
      <c r="F1096" s="187">
        <f t="shared" si="283"/>
        <v>0</v>
      </c>
      <c r="G1096" s="166"/>
      <c r="H1096" s="13"/>
      <c r="I1096" s="187">
        <f t="shared" si="284"/>
        <v>0</v>
      </c>
      <c r="J1096" s="187">
        <f t="shared" si="285"/>
        <v>0</v>
      </c>
      <c r="K1096" s="187">
        <f t="shared" si="286"/>
        <v>0</v>
      </c>
      <c r="L1096" s="166"/>
      <c r="M1096" s="13"/>
      <c r="N1096" s="187">
        <f t="shared" si="287"/>
        <v>0</v>
      </c>
      <c r="O1096" s="187">
        <f t="shared" si="288"/>
        <v>0</v>
      </c>
      <c r="P1096" s="187">
        <f t="shared" si="289"/>
        <v>0</v>
      </c>
      <c r="Q1096" s="166"/>
      <c r="R1096" s="13"/>
      <c r="S1096" s="187">
        <f t="shared" si="290"/>
        <v>0</v>
      </c>
      <c r="T1096" s="187">
        <f t="shared" si="291"/>
        <v>0</v>
      </c>
      <c r="U1096" s="166"/>
      <c r="V1096" s="187">
        <f t="shared" si="292"/>
        <v>0</v>
      </c>
      <c r="W1096" s="187">
        <f t="shared" si="278"/>
        <v>0</v>
      </c>
      <c r="X1096" s="13">
        <f t="shared" si="279"/>
        <v>0</v>
      </c>
      <c r="Y1096" s="13" t="s">
        <v>29</v>
      </c>
      <c r="Z1096" s="13">
        <v>45</v>
      </c>
      <c r="AA1096" s="241">
        <f t="shared" si="280"/>
        <v>0</v>
      </c>
    </row>
    <row r="1097" spans="1:27">
      <c r="A1097" s="12">
        <v>1094</v>
      </c>
      <c r="B1097" s="166"/>
      <c r="C1097" s="13"/>
      <c r="D1097" s="187">
        <f t="shared" si="281"/>
        <v>0</v>
      </c>
      <c r="E1097" s="187">
        <f t="shared" si="282"/>
        <v>0</v>
      </c>
      <c r="F1097" s="187">
        <f t="shared" si="283"/>
        <v>0</v>
      </c>
      <c r="G1097" s="166"/>
      <c r="H1097" s="13"/>
      <c r="I1097" s="187">
        <f t="shared" si="284"/>
        <v>0</v>
      </c>
      <c r="J1097" s="187">
        <f t="shared" si="285"/>
        <v>0</v>
      </c>
      <c r="K1097" s="187">
        <f t="shared" si="286"/>
        <v>0</v>
      </c>
      <c r="L1097" s="166"/>
      <c r="M1097" s="13"/>
      <c r="N1097" s="187">
        <f t="shared" si="287"/>
        <v>0</v>
      </c>
      <c r="O1097" s="187">
        <f t="shared" si="288"/>
        <v>0</v>
      </c>
      <c r="P1097" s="187">
        <f t="shared" si="289"/>
        <v>0</v>
      </c>
      <c r="Q1097" s="166"/>
      <c r="R1097" s="13"/>
      <c r="S1097" s="187">
        <f t="shared" si="290"/>
        <v>0</v>
      </c>
      <c r="T1097" s="187">
        <f t="shared" si="291"/>
        <v>0</v>
      </c>
      <c r="U1097" s="166"/>
      <c r="V1097" s="187">
        <f t="shared" si="292"/>
        <v>0</v>
      </c>
      <c r="W1097" s="187">
        <f t="shared" si="278"/>
        <v>0</v>
      </c>
      <c r="X1097" s="13">
        <f t="shared" si="279"/>
        <v>0</v>
      </c>
      <c r="Y1097" s="13" t="s">
        <v>29</v>
      </c>
      <c r="Z1097" s="13">
        <v>45</v>
      </c>
      <c r="AA1097" s="241">
        <f t="shared" si="280"/>
        <v>0</v>
      </c>
    </row>
    <row r="1098" spans="1:27">
      <c r="A1098" s="12">
        <v>1095</v>
      </c>
      <c r="B1098" s="166"/>
      <c r="C1098" s="13"/>
      <c r="D1098" s="187">
        <f t="shared" si="281"/>
        <v>0</v>
      </c>
      <c r="E1098" s="187">
        <f t="shared" si="282"/>
        <v>0</v>
      </c>
      <c r="F1098" s="187">
        <f t="shared" si="283"/>
        <v>0</v>
      </c>
      <c r="G1098" s="166"/>
      <c r="H1098" s="13"/>
      <c r="I1098" s="187">
        <f t="shared" si="284"/>
        <v>0</v>
      </c>
      <c r="J1098" s="187">
        <f t="shared" si="285"/>
        <v>0</v>
      </c>
      <c r="K1098" s="187">
        <f t="shared" si="286"/>
        <v>0</v>
      </c>
      <c r="L1098" s="166"/>
      <c r="M1098" s="13"/>
      <c r="N1098" s="187">
        <f t="shared" si="287"/>
        <v>0</v>
      </c>
      <c r="O1098" s="187">
        <f t="shared" si="288"/>
        <v>0</v>
      </c>
      <c r="P1098" s="187">
        <f t="shared" si="289"/>
        <v>0</v>
      </c>
      <c r="Q1098" s="166"/>
      <c r="R1098" s="13"/>
      <c r="S1098" s="187">
        <f t="shared" si="290"/>
        <v>0</v>
      </c>
      <c r="T1098" s="187">
        <f t="shared" si="291"/>
        <v>0</v>
      </c>
      <c r="U1098" s="166"/>
      <c r="V1098" s="187">
        <f t="shared" si="292"/>
        <v>0</v>
      </c>
      <c r="W1098" s="187">
        <f t="shared" si="278"/>
        <v>0</v>
      </c>
      <c r="X1098" s="13">
        <f t="shared" si="279"/>
        <v>0</v>
      </c>
      <c r="Y1098" s="13" t="s">
        <v>29</v>
      </c>
      <c r="Z1098" s="13">
        <v>45</v>
      </c>
      <c r="AA1098" s="241">
        <f t="shared" si="280"/>
        <v>0</v>
      </c>
    </row>
    <row r="1099" spans="1:27">
      <c r="A1099" s="12">
        <v>1096</v>
      </c>
      <c r="B1099" s="166"/>
      <c r="C1099" s="13"/>
      <c r="D1099" s="187">
        <f t="shared" si="281"/>
        <v>0</v>
      </c>
      <c r="E1099" s="187">
        <f t="shared" si="282"/>
        <v>0</v>
      </c>
      <c r="F1099" s="187">
        <f t="shared" si="283"/>
        <v>0</v>
      </c>
      <c r="G1099" s="166"/>
      <c r="H1099" s="13"/>
      <c r="I1099" s="187">
        <f t="shared" si="284"/>
        <v>0</v>
      </c>
      <c r="J1099" s="187">
        <f t="shared" si="285"/>
        <v>0</v>
      </c>
      <c r="K1099" s="187">
        <f t="shared" si="286"/>
        <v>0</v>
      </c>
      <c r="L1099" s="166"/>
      <c r="M1099" s="13"/>
      <c r="N1099" s="187">
        <f t="shared" si="287"/>
        <v>0</v>
      </c>
      <c r="O1099" s="187">
        <f t="shared" si="288"/>
        <v>0</v>
      </c>
      <c r="P1099" s="187">
        <f t="shared" si="289"/>
        <v>0</v>
      </c>
      <c r="Q1099" s="166"/>
      <c r="R1099" s="13"/>
      <c r="S1099" s="187">
        <f t="shared" si="290"/>
        <v>0</v>
      </c>
      <c r="T1099" s="187">
        <f t="shared" si="291"/>
        <v>0</v>
      </c>
      <c r="U1099" s="166"/>
      <c r="V1099" s="187">
        <f t="shared" si="292"/>
        <v>0</v>
      </c>
      <c r="W1099" s="187">
        <f t="shared" si="278"/>
        <v>0</v>
      </c>
      <c r="X1099" s="13">
        <f t="shared" si="279"/>
        <v>0</v>
      </c>
      <c r="Y1099" s="13" t="s">
        <v>29</v>
      </c>
      <c r="Z1099" s="13">
        <v>45</v>
      </c>
      <c r="AA1099" s="241">
        <f t="shared" si="280"/>
        <v>0</v>
      </c>
    </row>
    <row r="1100" spans="1:27">
      <c r="A1100" s="12">
        <v>1097</v>
      </c>
      <c r="B1100" s="166"/>
      <c r="C1100" s="13"/>
      <c r="D1100" s="187">
        <f t="shared" si="281"/>
        <v>0</v>
      </c>
      <c r="E1100" s="187">
        <f t="shared" si="282"/>
        <v>0</v>
      </c>
      <c r="F1100" s="187">
        <f t="shared" si="283"/>
        <v>0</v>
      </c>
      <c r="G1100" s="166"/>
      <c r="H1100" s="13"/>
      <c r="I1100" s="187">
        <f t="shared" si="284"/>
        <v>0</v>
      </c>
      <c r="J1100" s="187">
        <f t="shared" si="285"/>
        <v>0</v>
      </c>
      <c r="K1100" s="187">
        <f t="shared" si="286"/>
        <v>0</v>
      </c>
      <c r="L1100" s="166"/>
      <c r="M1100" s="13"/>
      <c r="N1100" s="187">
        <f t="shared" si="287"/>
        <v>0</v>
      </c>
      <c r="O1100" s="187">
        <f t="shared" si="288"/>
        <v>0</v>
      </c>
      <c r="P1100" s="187">
        <f t="shared" si="289"/>
        <v>0</v>
      </c>
      <c r="Q1100" s="166"/>
      <c r="R1100" s="13"/>
      <c r="S1100" s="187">
        <f t="shared" si="290"/>
        <v>0</v>
      </c>
      <c r="T1100" s="187">
        <f t="shared" si="291"/>
        <v>0</v>
      </c>
      <c r="U1100" s="166"/>
      <c r="V1100" s="187">
        <f t="shared" si="292"/>
        <v>0</v>
      </c>
      <c r="W1100" s="187">
        <f t="shared" si="278"/>
        <v>0</v>
      </c>
      <c r="X1100" s="13">
        <f t="shared" si="279"/>
        <v>0</v>
      </c>
      <c r="Y1100" s="13" t="s">
        <v>29</v>
      </c>
      <c r="Z1100" s="13">
        <v>45</v>
      </c>
      <c r="AA1100" s="241">
        <f t="shared" si="280"/>
        <v>0</v>
      </c>
    </row>
    <row r="1101" spans="1:27">
      <c r="A1101" s="12">
        <v>1098</v>
      </c>
      <c r="B1101" s="166"/>
      <c r="C1101" s="13"/>
      <c r="D1101" s="187">
        <f t="shared" si="281"/>
        <v>0</v>
      </c>
      <c r="E1101" s="187">
        <f t="shared" si="282"/>
        <v>0</v>
      </c>
      <c r="F1101" s="187">
        <f t="shared" si="283"/>
        <v>0</v>
      </c>
      <c r="G1101" s="166"/>
      <c r="H1101" s="13"/>
      <c r="I1101" s="187">
        <f t="shared" si="284"/>
        <v>0</v>
      </c>
      <c r="J1101" s="187">
        <f t="shared" si="285"/>
        <v>0</v>
      </c>
      <c r="K1101" s="187">
        <f t="shared" si="286"/>
        <v>0</v>
      </c>
      <c r="L1101" s="166"/>
      <c r="M1101" s="13"/>
      <c r="N1101" s="187">
        <f t="shared" si="287"/>
        <v>0</v>
      </c>
      <c r="O1101" s="187">
        <f t="shared" si="288"/>
        <v>0</v>
      </c>
      <c r="P1101" s="187">
        <f t="shared" si="289"/>
        <v>0</v>
      </c>
      <c r="Q1101" s="166"/>
      <c r="R1101" s="13"/>
      <c r="S1101" s="187">
        <f t="shared" si="290"/>
        <v>0</v>
      </c>
      <c r="T1101" s="187">
        <f t="shared" si="291"/>
        <v>0</v>
      </c>
      <c r="U1101" s="166"/>
      <c r="V1101" s="187">
        <f t="shared" si="292"/>
        <v>0</v>
      </c>
      <c r="W1101" s="187">
        <f t="shared" si="278"/>
        <v>0</v>
      </c>
      <c r="X1101" s="13">
        <f t="shared" si="279"/>
        <v>0</v>
      </c>
      <c r="Y1101" s="13" t="s">
        <v>29</v>
      </c>
      <c r="Z1101" s="13">
        <v>45</v>
      </c>
      <c r="AA1101" s="241">
        <f t="shared" si="280"/>
        <v>0</v>
      </c>
    </row>
    <row r="1102" spans="1:27">
      <c r="A1102" s="12">
        <v>1099</v>
      </c>
      <c r="B1102" s="166"/>
      <c r="C1102" s="13"/>
      <c r="D1102" s="187">
        <f t="shared" si="281"/>
        <v>0</v>
      </c>
      <c r="E1102" s="187">
        <f t="shared" si="282"/>
        <v>0</v>
      </c>
      <c r="F1102" s="187">
        <f t="shared" si="283"/>
        <v>0</v>
      </c>
      <c r="G1102" s="166"/>
      <c r="H1102" s="13"/>
      <c r="I1102" s="187">
        <f t="shared" si="284"/>
        <v>0</v>
      </c>
      <c r="J1102" s="187">
        <f t="shared" si="285"/>
        <v>0</v>
      </c>
      <c r="K1102" s="187">
        <f t="shared" si="286"/>
        <v>0</v>
      </c>
      <c r="L1102" s="166"/>
      <c r="M1102" s="13"/>
      <c r="N1102" s="187">
        <f t="shared" si="287"/>
        <v>0</v>
      </c>
      <c r="O1102" s="187">
        <f t="shared" si="288"/>
        <v>0</v>
      </c>
      <c r="P1102" s="187">
        <f t="shared" si="289"/>
        <v>0</v>
      </c>
      <c r="Q1102" s="166"/>
      <c r="R1102" s="13"/>
      <c r="S1102" s="187">
        <f t="shared" si="290"/>
        <v>0</v>
      </c>
      <c r="T1102" s="187">
        <f t="shared" si="291"/>
        <v>0</v>
      </c>
      <c r="U1102" s="166"/>
      <c r="V1102" s="187">
        <f t="shared" si="292"/>
        <v>0</v>
      </c>
      <c r="W1102" s="187">
        <f t="shared" si="278"/>
        <v>0</v>
      </c>
      <c r="X1102" s="13">
        <f t="shared" si="279"/>
        <v>0</v>
      </c>
      <c r="Y1102" s="13" t="s">
        <v>29</v>
      </c>
      <c r="Z1102" s="13">
        <v>45</v>
      </c>
      <c r="AA1102" s="241">
        <f t="shared" si="280"/>
        <v>0</v>
      </c>
    </row>
    <row r="1103" spans="1:27">
      <c r="A1103" s="12">
        <v>1100</v>
      </c>
      <c r="B1103" s="166"/>
      <c r="C1103" s="13"/>
      <c r="D1103" s="187">
        <f t="shared" si="281"/>
        <v>0</v>
      </c>
      <c r="E1103" s="187">
        <f t="shared" si="282"/>
        <v>0</v>
      </c>
      <c r="F1103" s="187">
        <f t="shared" si="283"/>
        <v>0</v>
      </c>
      <c r="G1103" s="166"/>
      <c r="H1103" s="13"/>
      <c r="I1103" s="187">
        <f t="shared" si="284"/>
        <v>0</v>
      </c>
      <c r="J1103" s="187">
        <f t="shared" si="285"/>
        <v>0</v>
      </c>
      <c r="K1103" s="187">
        <f t="shared" si="286"/>
        <v>0</v>
      </c>
      <c r="L1103" s="166"/>
      <c r="M1103" s="13"/>
      <c r="N1103" s="187">
        <f t="shared" si="287"/>
        <v>0</v>
      </c>
      <c r="O1103" s="187">
        <f t="shared" si="288"/>
        <v>0</v>
      </c>
      <c r="P1103" s="187">
        <f t="shared" si="289"/>
        <v>0</v>
      </c>
      <c r="Q1103" s="166"/>
      <c r="R1103" s="13"/>
      <c r="S1103" s="187">
        <f t="shared" si="290"/>
        <v>0</v>
      </c>
      <c r="T1103" s="187">
        <f t="shared" si="291"/>
        <v>0</v>
      </c>
      <c r="U1103" s="166"/>
      <c r="V1103" s="187">
        <f t="shared" si="292"/>
        <v>0</v>
      </c>
      <c r="W1103" s="187">
        <f t="shared" ref="W1103:W1166" si="293">IF(U1103="Non",10,)</f>
        <v>0</v>
      </c>
      <c r="X1103" s="13">
        <f t="shared" ref="X1103:X1166" si="294">SUM(B1103:W1103)</f>
        <v>0</v>
      </c>
      <c r="Y1103" s="13" t="s">
        <v>29</v>
      </c>
      <c r="Z1103" s="13">
        <v>45</v>
      </c>
      <c r="AA1103" s="241">
        <f t="shared" ref="AA1103:AA1166" si="295">X1103/Z1103</f>
        <v>0</v>
      </c>
    </row>
    <row r="1104" spans="1:27">
      <c r="A1104" s="12">
        <v>1101</v>
      </c>
      <c r="B1104" s="166"/>
      <c r="C1104" s="13"/>
      <c r="D1104" s="187">
        <f t="shared" si="281"/>
        <v>0</v>
      </c>
      <c r="E1104" s="187">
        <f t="shared" si="282"/>
        <v>0</v>
      </c>
      <c r="F1104" s="187">
        <f t="shared" si="283"/>
        <v>0</v>
      </c>
      <c r="G1104" s="166"/>
      <c r="H1104" s="13"/>
      <c r="I1104" s="187">
        <f t="shared" si="284"/>
        <v>0</v>
      </c>
      <c r="J1104" s="187">
        <f t="shared" si="285"/>
        <v>0</v>
      </c>
      <c r="K1104" s="187">
        <f t="shared" si="286"/>
        <v>0</v>
      </c>
      <c r="L1104" s="166"/>
      <c r="M1104" s="13"/>
      <c r="N1104" s="187">
        <f t="shared" si="287"/>
        <v>0</v>
      </c>
      <c r="O1104" s="187">
        <f t="shared" si="288"/>
        <v>0</v>
      </c>
      <c r="P1104" s="187">
        <f t="shared" si="289"/>
        <v>0</v>
      </c>
      <c r="Q1104" s="166"/>
      <c r="R1104" s="13"/>
      <c r="S1104" s="187">
        <f t="shared" si="290"/>
        <v>0</v>
      </c>
      <c r="T1104" s="187">
        <f t="shared" si="291"/>
        <v>0</v>
      </c>
      <c r="U1104" s="166"/>
      <c r="V1104" s="187">
        <f t="shared" si="292"/>
        <v>0</v>
      </c>
      <c r="W1104" s="187">
        <f t="shared" si="293"/>
        <v>0</v>
      </c>
      <c r="X1104" s="13">
        <f t="shared" si="294"/>
        <v>0</v>
      </c>
      <c r="Y1104" s="13" t="s">
        <v>29</v>
      </c>
      <c r="Z1104" s="13">
        <v>45</v>
      </c>
      <c r="AA1104" s="241">
        <f t="shared" si="295"/>
        <v>0</v>
      </c>
    </row>
    <row r="1105" spans="1:27">
      <c r="A1105" s="12">
        <v>1102</v>
      </c>
      <c r="B1105" s="166"/>
      <c r="C1105" s="13"/>
      <c r="D1105" s="187">
        <f t="shared" si="281"/>
        <v>0</v>
      </c>
      <c r="E1105" s="187">
        <f t="shared" si="282"/>
        <v>0</v>
      </c>
      <c r="F1105" s="187">
        <f t="shared" si="283"/>
        <v>0</v>
      </c>
      <c r="G1105" s="166"/>
      <c r="H1105" s="13"/>
      <c r="I1105" s="187">
        <f t="shared" si="284"/>
        <v>0</v>
      </c>
      <c r="J1105" s="187">
        <f t="shared" si="285"/>
        <v>0</v>
      </c>
      <c r="K1105" s="187">
        <f t="shared" si="286"/>
        <v>0</v>
      </c>
      <c r="L1105" s="166"/>
      <c r="M1105" s="13"/>
      <c r="N1105" s="187">
        <f t="shared" si="287"/>
        <v>0</v>
      </c>
      <c r="O1105" s="187">
        <f t="shared" si="288"/>
        <v>0</v>
      </c>
      <c r="P1105" s="187">
        <f t="shared" si="289"/>
        <v>0</v>
      </c>
      <c r="Q1105" s="166"/>
      <c r="R1105" s="13"/>
      <c r="S1105" s="187">
        <f t="shared" si="290"/>
        <v>0</v>
      </c>
      <c r="T1105" s="187">
        <f t="shared" si="291"/>
        <v>0</v>
      </c>
      <c r="U1105" s="166"/>
      <c r="V1105" s="187">
        <f t="shared" si="292"/>
        <v>0</v>
      </c>
      <c r="W1105" s="187">
        <f t="shared" si="293"/>
        <v>0</v>
      </c>
      <c r="X1105" s="13">
        <f t="shared" si="294"/>
        <v>0</v>
      </c>
      <c r="Y1105" s="13" t="s">
        <v>29</v>
      </c>
      <c r="Z1105" s="13">
        <v>45</v>
      </c>
      <c r="AA1105" s="241">
        <f t="shared" si="295"/>
        <v>0</v>
      </c>
    </row>
    <row r="1106" spans="1:27">
      <c r="A1106" s="12">
        <v>1103</v>
      </c>
      <c r="B1106" s="166"/>
      <c r="C1106" s="13"/>
      <c r="D1106" s="187">
        <f t="shared" si="281"/>
        <v>0</v>
      </c>
      <c r="E1106" s="187">
        <f t="shared" si="282"/>
        <v>0</v>
      </c>
      <c r="F1106" s="187">
        <f t="shared" si="283"/>
        <v>0</v>
      </c>
      <c r="G1106" s="166"/>
      <c r="H1106" s="13"/>
      <c r="I1106" s="187">
        <f t="shared" si="284"/>
        <v>0</v>
      </c>
      <c r="J1106" s="187">
        <f t="shared" si="285"/>
        <v>0</v>
      </c>
      <c r="K1106" s="187">
        <f t="shared" si="286"/>
        <v>0</v>
      </c>
      <c r="L1106" s="166"/>
      <c r="M1106" s="13"/>
      <c r="N1106" s="187">
        <f t="shared" si="287"/>
        <v>0</v>
      </c>
      <c r="O1106" s="187">
        <f t="shared" si="288"/>
        <v>0</v>
      </c>
      <c r="P1106" s="187">
        <f t="shared" si="289"/>
        <v>0</v>
      </c>
      <c r="Q1106" s="166"/>
      <c r="R1106" s="13"/>
      <c r="S1106" s="187">
        <f t="shared" si="290"/>
        <v>0</v>
      </c>
      <c r="T1106" s="187">
        <f t="shared" si="291"/>
        <v>0</v>
      </c>
      <c r="U1106" s="166"/>
      <c r="V1106" s="187">
        <f t="shared" si="292"/>
        <v>0</v>
      </c>
      <c r="W1106" s="187">
        <f t="shared" si="293"/>
        <v>0</v>
      </c>
      <c r="X1106" s="13">
        <f t="shared" si="294"/>
        <v>0</v>
      </c>
      <c r="Y1106" s="13" t="s">
        <v>29</v>
      </c>
      <c r="Z1106" s="13">
        <v>45</v>
      </c>
      <c r="AA1106" s="241">
        <f t="shared" si="295"/>
        <v>0</v>
      </c>
    </row>
    <row r="1107" spans="1:27">
      <c r="A1107" s="12">
        <v>1104</v>
      </c>
      <c r="B1107" s="166"/>
      <c r="C1107" s="13"/>
      <c r="D1107" s="187">
        <f t="shared" ref="D1107:D1170" si="296">IF(B1107="Bien",10,)</f>
        <v>0</v>
      </c>
      <c r="E1107" s="187">
        <f t="shared" ref="E1107:E1170" si="297">IF(B1107="Moyen",5,)</f>
        <v>0</v>
      </c>
      <c r="F1107" s="187">
        <f t="shared" ref="F1107:F1170" si="298">IF(B1107="Mauvais",-35,)</f>
        <v>0</v>
      </c>
      <c r="G1107" s="166"/>
      <c r="H1107" s="13"/>
      <c r="I1107" s="187">
        <f t="shared" ref="I1107:I1170" si="299">IF(G1107="Non",10,)</f>
        <v>0</v>
      </c>
      <c r="J1107" s="187">
        <f t="shared" ref="J1107:J1170" si="300">IF(G1107="Un peu",5,)</f>
        <v>0</v>
      </c>
      <c r="K1107" s="187">
        <f t="shared" ref="K1107:K1170" si="301">IF(G1107="Beaucoup",-35,)</f>
        <v>0</v>
      </c>
      <c r="L1107" s="166"/>
      <c r="M1107" s="13"/>
      <c r="N1107" s="187">
        <f t="shared" ref="N1107:N1170" si="302">IF(L1107="Bien",5,)</f>
        <v>0</v>
      </c>
      <c r="O1107" s="187">
        <f t="shared" ref="O1107:O1170" si="303">IF(L1107="Moyen",0,)</f>
        <v>0</v>
      </c>
      <c r="P1107" s="187">
        <f t="shared" ref="P1107:P1170" si="304">IF(L1107="Mauvais",-35,)</f>
        <v>0</v>
      </c>
      <c r="Q1107" s="166"/>
      <c r="R1107" s="13"/>
      <c r="S1107" s="187">
        <f t="shared" ref="S1107:S1170" si="305">IF(Q1107="Oui",-35,)</f>
        <v>0</v>
      </c>
      <c r="T1107" s="187">
        <f t="shared" ref="T1107:T1170" si="306">IF(Q1107="Non",10,)</f>
        <v>0</v>
      </c>
      <c r="U1107" s="166"/>
      <c r="V1107" s="187">
        <f t="shared" si="292"/>
        <v>0</v>
      </c>
      <c r="W1107" s="187">
        <f t="shared" si="293"/>
        <v>0</v>
      </c>
      <c r="X1107" s="13">
        <f t="shared" si="294"/>
        <v>0</v>
      </c>
      <c r="Y1107" s="13" t="s">
        <v>29</v>
      </c>
      <c r="Z1107" s="13">
        <v>45</v>
      </c>
      <c r="AA1107" s="241">
        <f t="shared" si="295"/>
        <v>0</v>
      </c>
    </row>
    <row r="1108" spans="1:27">
      <c r="A1108" s="12">
        <v>1105</v>
      </c>
      <c r="B1108" s="166"/>
      <c r="C1108" s="13"/>
      <c r="D1108" s="187">
        <f t="shared" si="296"/>
        <v>0</v>
      </c>
      <c r="E1108" s="187">
        <f t="shared" si="297"/>
        <v>0</v>
      </c>
      <c r="F1108" s="187">
        <f t="shared" si="298"/>
        <v>0</v>
      </c>
      <c r="G1108" s="166"/>
      <c r="H1108" s="13"/>
      <c r="I1108" s="187">
        <f t="shared" si="299"/>
        <v>0</v>
      </c>
      <c r="J1108" s="187">
        <f t="shared" si="300"/>
        <v>0</v>
      </c>
      <c r="K1108" s="187">
        <f t="shared" si="301"/>
        <v>0</v>
      </c>
      <c r="L1108" s="166"/>
      <c r="M1108" s="13"/>
      <c r="N1108" s="187">
        <f t="shared" si="302"/>
        <v>0</v>
      </c>
      <c r="O1108" s="187">
        <f t="shared" si="303"/>
        <v>0</v>
      </c>
      <c r="P1108" s="187">
        <f t="shared" si="304"/>
        <v>0</v>
      </c>
      <c r="Q1108" s="166"/>
      <c r="R1108" s="13"/>
      <c r="S1108" s="187">
        <f t="shared" si="305"/>
        <v>0</v>
      </c>
      <c r="T1108" s="187">
        <f t="shared" si="306"/>
        <v>0</v>
      </c>
      <c r="U1108" s="166"/>
      <c r="V1108" s="187">
        <f t="shared" si="292"/>
        <v>0</v>
      </c>
      <c r="W1108" s="187">
        <f t="shared" si="293"/>
        <v>0</v>
      </c>
      <c r="X1108" s="13">
        <f t="shared" si="294"/>
        <v>0</v>
      </c>
      <c r="Y1108" s="13" t="s">
        <v>29</v>
      </c>
      <c r="Z1108" s="13">
        <v>45</v>
      </c>
      <c r="AA1108" s="241">
        <f t="shared" si="295"/>
        <v>0</v>
      </c>
    </row>
    <row r="1109" spans="1:27">
      <c r="A1109" s="12">
        <v>1106</v>
      </c>
      <c r="B1109" s="166"/>
      <c r="C1109" s="13"/>
      <c r="D1109" s="187">
        <f t="shared" si="296"/>
        <v>0</v>
      </c>
      <c r="E1109" s="187">
        <f t="shared" si="297"/>
        <v>0</v>
      </c>
      <c r="F1109" s="187">
        <f t="shared" si="298"/>
        <v>0</v>
      </c>
      <c r="G1109" s="166"/>
      <c r="H1109" s="13"/>
      <c r="I1109" s="187">
        <f t="shared" si="299"/>
        <v>0</v>
      </c>
      <c r="J1109" s="187">
        <f t="shared" si="300"/>
        <v>0</v>
      </c>
      <c r="K1109" s="187">
        <f t="shared" si="301"/>
        <v>0</v>
      </c>
      <c r="L1109" s="166"/>
      <c r="M1109" s="13"/>
      <c r="N1109" s="187">
        <f t="shared" si="302"/>
        <v>0</v>
      </c>
      <c r="O1109" s="187">
        <f t="shared" si="303"/>
        <v>0</v>
      </c>
      <c r="P1109" s="187">
        <f t="shared" si="304"/>
        <v>0</v>
      </c>
      <c r="Q1109" s="166"/>
      <c r="R1109" s="13"/>
      <c r="S1109" s="187">
        <f t="shared" si="305"/>
        <v>0</v>
      </c>
      <c r="T1109" s="187">
        <f t="shared" si="306"/>
        <v>0</v>
      </c>
      <c r="U1109" s="166"/>
      <c r="V1109" s="187">
        <f t="shared" si="292"/>
        <v>0</v>
      </c>
      <c r="W1109" s="187">
        <f t="shared" si="293"/>
        <v>0</v>
      </c>
      <c r="X1109" s="13">
        <f t="shared" si="294"/>
        <v>0</v>
      </c>
      <c r="Y1109" s="13" t="s">
        <v>29</v>
      </c>
      <c r="Z1109" s="13">
        <v>45</v>
      </c>
      <c r="AA1109" s="241">
        <f t="shared" si="295"/>
        <v>0</v>
      </c>
    </row>
    <row r="1110" spans="1:27">
      <c r="A1110" s="12">
        <v>1107</v>
      </c>
      <c r="B1110" s="166"/>
      <c r="C1110" s="13"/>
      <c r="D1110" s="187">
        <f t="shared" si="296"/>
        <v>0</v>
      </c>
      <c r="E1110" s="187">
        <f t="shared" si="297"/>
        <v>0</v>
      </c>
      <c r="F1110" s="187">
        <f t="shared" si="298"/>
        <v>0</v>
      </c>
      <c r="G1110" s="166"/>
      <c r="H1110" s="13"/>
      <c r="I1110" s="187">
        <f t="shared" si="299"/>
        <v>0</v>
      </c>
      <c r="J1110" s="187">
        <f t="shared" si="300"/>
        <v>0</v>
      </c>
      <c r="K1110" s="187">
        <f t="shared" si="301"/>
        <v>0</v>
      </c>
      <c r="L1110" s="166"/>
      <c r="M1110" s="13"/>
      <c r="N1110" s="187">
        <f t="shared" si="302"/>
        <v>0</v>
      </c>
      <c r="O1110" s="187">
        <f t="shared" si="303"/>
        <v>0</v>
      </c>
      <c r="P1110" s="187">
        <f t="shared" si="304"/>
        <v>0</v>
      </c>
      <c r="Q1110" s="166"/>
      <c r="R1110" s="13"/>
      <c r="S1110" s="187">
        <f t="shared" si="305"/>
        <v>0</v>
      </c>
      <c r="T1110" s="187">
        <f t="shared" si="306"/>
        <v>0</v>
      </c>
      <c r="U1110" s="166"/>
      <c r="V1110" s="187">
        <f t="shared" si="292"/>
        <v>0</v>
      </c>
      <c r="W1110" s="187">
        <f t="shared" si="293"/>
        <v>0</v>
      </c>
      <c r="X1110" s="13">
        <f t="shared" si="294"/>
        <v>0</v>
      </c>
      <c r="Y1110" s="13" t="s">
        <v>29</v>
      </c>
      <c r="Z1110" s="13">
        <v>45</v>
      </c>
      <c r="AA1110" s="241">
        <f t="shared" si="295"/>
        <v>0</v>
      </c>
    </row>
    <row r="1111" spans="1:27">
      <c r="A1111" s="12">
        <v>1108</v>
      </c>
      <c r="B1111" s="166"/>
      <c r="C1111" s="13"/>
      <c r="D1111" s="187">
        <f t="shared" si="296"/>
        <v>0</v>
      </c>
      <c r="E1111" s="187">
        <f t="shared" si="297"/>
        <v>0</v>
      </c>
      <c r="F1111" s="187">
        <f t="shared" si="298"/>
        <v>0</v>
      </c>
      <c r="G1111" s="166"/>
      <c r="H1111" s="13"/>
      <c r="I1111" s="187">
        <f t="shared" si="299"/>
        <v>0</v>
      </c>
      <c r="J1111" s="187">
        <f t="shared" si="300"/>
        <v>0</v>
      </c>
      <c r="K1111" s="187">
        <f t="shared" si="301"/>
        <v>0</v>
      </c>
      <c r="L1111" s="166"/>
      <c r="M1111" s="13"/>
      <c r="N1111" s="187">
        <f t="shared" si="302"/>
        <v>0</v>
      </c>
      <c r="O1111" s="187">
        <f t="shared" si="303"/>
        <v>0</v>
      </c>
      <c r="P1111" s="187">
        <f t="shared" si="304"/>
        <v>0</v>
      </c>
      <c r="Q1111" s="166"/>
      <c r="R1111" s="13"/>
      <c r="S1111" s="187">
        <f t="shared" si="305"/>
        <v>0</v>
      </c>
      <c r="T1111" s="187">
        <f t="shared" si="306"/>
        <v>0</v>
      </c>
      <c r="U1111" s="166"/>
      <c r="V1111" s="187">
        <f t="shared" si="292"/>
        <v>0</v>
      </c>
      <c r="W1111" s="187">
        <f t="shared" si="293"/>
        <v>0</v>
      </c>
      <c r="X1111" s="13">
        <f t="shared" si="294"/>
        <v>0</v>
      </c>
      <c r="Y1111" s="13" t="s">
        <v>29</v>
      </c>
      <c r="Z1111" s="13">
        <v>45</v>
      </c>
      <c r="AA1111" s="241">
        <f t="shared" si="295"/>
        <v>0</v>
      </c>
    </row>
    <row r="1112" spans="1:27">
      <c r="A1112" s="12">
        <v>1109</v>
      </c>
      <c r="B1112" s="166"/>
      <c r="C1112" s="13"/>
      <c r="D1112" s="187">
        <f t="shared" si="296"/>
        <v>0</v>
      </c>
      <c r="E1112" s="187">
        <f t="shared" si="297"/>
        <v>0</v>
      </c>
      <c r="F1112" s="187">
        <f t="shared" si="298"/>
        <v>0</v>
      </c>
      <c r="G1112" s="166"/>
      <c r="H1112" s="13"/>
      <c r="I1112" s="187">
        <f t="shared" si="299"/>
        <v>0</v>
      </c>
      <c r="J1112" s="187">
        <f t="shared" si="300"/>
        <v>0</v>
      </c>
      <c r="K1112" s="187">
        <f t="shared" si="301"/>
        <v>0</v>
      </c>
      <c r="L1112" s="166"/>
      <c r="M1112" s="13"/>
      <c r="N1112" s="187">
        <f t="shared" si="302"/>
        <v>0</v>
      </c>
      <c r="O1112" s="187">
        <f t="shared" si="303"/>
        <v>0</v>
      </c>
      <c r="P1112" s="187">
        <f t="shared" si="304"/>
        <v>0</v>
      </c>
      <c r="Q1112" s="166"/>
      <c r="R1112" s="13"/>
      <c r="S1112" s="187">
        <f t="shared" si="305"/>
        <v>0</v>
      </c>
      <c r="T1112" s="187">
        <f t="shared" si="306"/>
        <v>0</v>
      </c>
      <c r="U1112" s="166"/>
      <c r="V1112" s="187">
        <f t="shared" si="292"/>
        <v>0</v>
      </c>
      <c r="W1112" s="187">
        <f t="shared" si="293"/>
        <v>0</v>
      </c>
      <c r="X1112" s="13">
        <f t="shared" si="294"/>
        <v>0</v>
      </c>
      <c r="Y1112" s="13" t="s">
        <v>29</v>
      </c>
      <c r="Z1112" s="13">
        <v>45</v>
      </c>
      <c r="AA1112" s="241">
        <f t="shared" si="295"/>
        <v>0</v>
      </c>
    </row>
    <row r="1113" spans="1:27">
      <c r="A1113" s="12">
        <v>1110</v>
      </c>
      <c r="B1113" s="166"/>
      <c r="C1113" s="13"/>
      <c r="D1113" s="187">
        <f t="shared" si="296"/>
        <v>0</v>
      </c>
      <c r="E1113" s="187">
        <f t="shared" si="297"/>
        <v>0</v>
      </c>
      <c r="F1113" s="187">
        <f t="shared" si="298"/>
        <v>0</v>
      </c>
      <c r="G1113" s="166"/>
      <c r="H1113" s="13"/>
      <c r="I1113" s="187">
        <f t="shared" si="299"/>
        <v>0</v>
      </c>
      <c r="J1113" s="187">
        <f t="shared" si="300"/>
        <v>0</v>
      </c>
      <c r="K1113" s="187">
        <f t="shared" si="301"/>
        <v>0</v>
      </c>
      <c r="L1113" s="166"/>
      <c r="M1113" s="13"/>
      <c r="N1113" s="187">
        <f t="shared" si="302"/>
        <v>0</v>
      </c>
      <c r="O1113" s="187">
        <f t="shared" si="303"/>
        <v>0</v>
      </c>
      <c r="P1113" s="187">
        <f t="shared" si="304"/>
        <v>0</v>
      </c>
      <c r="Q1113" s="166"/>
      <c r="R1113" s="13"/>
      <c r="S1113" s="187">
        <f t="shared" si="305"/>
        <v>0</v>
      </c>
      <c r="T1113" s="187">
        <f t="shared" si="306"/>
        <v>0</v>
      </c>
      <c r="U1113" s="166"/>
      <c r="V1113" s="187">
        <f t="shared" si="292"/>
        <v>0</v>
      </c>
      <c r="W1113" s="187">
        <f t="shared" si="293"/>
        <v>0</v>
      </c>
      <c r="X1113" s="13">
        <f t="shared" si="294"/>
        <v>0</v>
      </c>
      <c r="Y1113" s="13" t="s">
        <v>29</v>
      </c>
      <c r="Z1113" s="13">
        <v>45</v>
      </c>
      <c r="AA1113" s="241">
        <f t="shared" si="295"/>
        <v>0</v>
      </c>
    </row>
    <row r="1114" spans="1:27">
      <c r="A1114" s="12">
        <v>1111</v>
      </c>
      <c r="B1114" s="166"/>
      <c r="C1114" s="13"/>
      <c r="D1114" s="187">
        <f t="shared" si="296"/>
        <v>0</v>
      </c>
      <c r="E1114" s="187">
        <f t="shared" si="297"/>
        <v>0</v>
      </c>
      <c r="F1114" s="187">
        <f t="shared" si="298"/>
        <v>0</v>
      </c>
      <c r="G1114" s="166"/>
      <c r="H1114" s="13"/>
      <c r="I1114" s="187">
        <f t="shared" si="299"/>
        <v>0</v>
      </c>
      <c r="J1114" s="187">
        <f t="shared" si="300"/>
        <v>0</v>
      </c>
      <c r="K1114" s="187">
        <f t="shared" si="301"/>
        <v>0</v>
      </c>
      <c r="L1114" s="166"/>
      <c r="M1114" s="13"/>
      <c r="N1114" s="187">
        <f t="shared" si="302"/>
        <v>0</v>
      </c>
      <c r="O1114" s="187">
        <f t="shared" si="303"/>
        <v>0</v>
      </c>
      <c r="P1114" s="187">
        <f t="shared" si="304"/>
        <v>0</v>
      </c>
      <c r="Q1114" s="166"/>
      <c r="R1114" s="13"/>
      <c r="S1114" s="187">
        <f t="shared" si="305"/>
        <v>0</v>
      </c>
      <c r="T1114" s="187">
        <f t="shared" si="306"/>
        <v>0</v>
      </c>
      <c r="U1114" s="166"/>
      <c r="V1114" s="187">
        <f t="shared" si="292"/>
        <v>0</v>
      </c>
      <c r="W1114" s="187">
        <f t="shared" si="293"/>
        <v>0</v>
      </c>
      <c r="X1114" s="13">
        <f t="shared" si="294"/>
        <v>0</v>
      </c>
      <c r="Y1114" s="13" t="s">
        <v>29</v>
      </c>
      <c r="Z1114" s="13">
        <v>45</v>
      </c>
      <c r="AA1114" s="241">
        <f t="shared" si="295"/>
        <v>0</v>
      </c>
    </row>
    <row r="1115" spans="1:27">
      <c r="A1115" s="12">
        <v>1112</v>
      </c>
      <c r="B1115" s="166"/>
      <c r="C1115" s="13"/>
      <c r="D1115" s="187">
        <f t="shared" si="296"/>
        <v>0</v>
      </c>
      <c r="E1115" s="187">
        <f t="shared" si="297"/>
        <v>0</v>
      </c>
      <c r="F1115" s="187">
        <f t="shared" si="298"/>
        <v>0</v>
      </c>
      <c r="G1115" s="166"/>
      <c r="H1115" s="13"/>
      <c r="I1115" s="187">
        <f t="shared" si="299"/>
        <v>0</v>
      </c>
      <c r="J1115" s="187">
        <f t="shared" si="300"/>
        <v>0</v>
      </c>
      <c r="K1115" s="187">
        <f t="shared" si="301"/>
        <v>0</v>
      </c>
      <c r="L1115" s="166"/>
      <c r="M1115" s="13"/>
      <c r="N1115" s="187">
        <f t="shared" si="302"/>
        <v>0</v>
      </c>
      <c r="O1115" s="187">
        <f t="shared" si="303"/>
        <v>0</v>
      </c>
      <c r="P1115" s="187">
        <f t="shared" si="304"/>
        <v>0</v>
      </c>
      <c r="Q1115" s="166"/>
      <c r="R1115" s="13"/>
      <c r="S1115" s="187">
        <f t="shared" si="305"/>
        <v>0</v>
      </c>
      <c r="T1115" s="187">
        <f t="shared" si="306"/>
        <v>0</v>
      </c>
      <c r="U1115" s="166"/>
      <c r="V1115" s="187">
        <f t="shared" si="292"/>
        <v>0</v>
      </c>
      <c r="W1115" s="187">
        <f t="shared" si="293"/>
        <v>0</v>
      </c>
      <c r="X1115" s="13">
        <f t="shared" si="294"/>
        <v>0</v>
      </c>
      <c r="Y1115" s="13" t="s">
        <v>29</v>
      </c>
      <c r="Z1115" s="13">
        <v>45</v>
      </c>
      <c r="AA1115" s="241">
        <f t="shared" si="295"/>
        <v>0</v>
      </c>
    </row>
    <row r="1116" spans="1:27">
      <c r="A1116" s="12">
        <v>1113</v>
      </c>
      <c r="B1116" s="166"/>
      <c r="C1116" s="13"/>
      <c r="D1116" s="187">
        <f t="shared" si="296"/>
        <v>0</v>
      </c>
      <c r="E1116" s="187">
        <f t="shared" si="297"/>
        <v>0</v>
      </c>
      <c r="F1116" s="187">
        <f t="shared" si="298"/>
        <v>0</v>
      </c>
      <c r="G1116" s="166"/>
      <c r="H1116" s="13"/>
      <c r="I1116" s="187">
        <f t="shared" si="299"/>
        <v>0</v>
      </c>
      <c r="J1116" s="187">
        <f t="shared" si="300"/>
        <v>0</v>
      </c>
      <c r="K1116" s="187">
        <f t="shared" si="301"/>
        <v>0</v>
      </c>
      <c r="L1116" s="166"/>
      <c r="M1116" s="13"/>
      <c r="N1116" s="187">
        <f t="shared" si="302"/>
        <v>0</v>
      </c>
      <c r="O1116" s="187">
        <f t="shared" si="303"/>
        <v>0</v>
      </c>
      <c r="P1116" s="187">
        <f t="shared" si="304"/>
        <v>0</v>
      </c>
      <c r="Q1116" s="166"/>
      <c r="R1116" s="13"/>
      <c r="S1116" s="187">
        <f t="shared" si="305"/>
        <v>0</v>
      </c>
      <c r="T1116" s="187">
        <f t="shared" si="306"/>
        <v>0</v>
      </c>
      <c r="U1116" s="166"/>
      <c r="V1116" s="187">
        <f t="shared" si="292"/>
        <v>0</v>
      </c>
      <c r="W1116" s="187">
        <f t="shared" si="293"/>
        <v>0</v>
      </c>
      <c r="X1116" s="13">
        <f t="shared" si="294"/>
        <v>0</v>
      </c>
      <c r="Y1116" s="13" t="s">
        <v>29</v>
      </c>
      <c r="Z1116" s="13">
        <v>45</v>
      </c>
      <c r="AA1116" s="241">
        <f t="shared" si="295"/>
        <v>0</v>
      </c>
    </row>
    <row r="1117" spans="1:27">
      <c r="A1117" s="12">
        <v>1114</v>
      </c>
      <c r="B1117" s="166"/>
      <c r="C1117" s="13"/>
      <c r="D1117" s="187">
        <f t="shared" si="296"/>
        <v>0</v>
      </c>
      <c r="E1117" s="187">
        <f t="shared" si="297"/>
        <v>0</v>
      </c>
      <c r="F1117" s="187">
        <f t="shared" si="298"/>
        <v>0</v>
      </c>
      <c r="G1117" s="166"/>
      <c r="H1117" s="13"/>
      <c r="I1117" s="187">
        <f t="shared" si="299"/>
        <v>0</v>
      </c>
      <c r="J1117" s="187">
        <f t="shared" si="300"/>
        <v>0</v>
      </c>
      <c r="K1117" s="187">
        <f t="shared" si="301"/>
        <v>0</v>
      </c>
      <c r="L1117" s="166"/>
      <c r="M1117" s="13"/>
      <c r="N1117" s="187">
        <f t="shared" si="302"/>
        <v>0</v>
      </c>
      <c r="O1117" s="187">
        <f t="shared" si="303"/>
        <v>0</v>
      </c>
      <c r="P1117" s="187">
        <f t="shared" si="304"/>
        <v>0</v>
      </c>
      <c r="Q1117" s="166"/>
      <c r="R1117" s="13"/>
      <c r="S1117" s="187">
        <f t="shared" si="305"/>
        <v>0</v>
      </c>
      <c r="T1117" s="187">
        <f t="shared" si="306"/>
        <v>0</v>
      </c>
      <c r="U1117" s="166"/>
      <c r="V1117" s="187">
        <f t="shared" si="292"/>
        <v>0</v>
      </c>
      <c r="W1117" s="187">
        <f t="shared" si="293"/>
        <v>0</v>
      </c>
      <c r="X1117" s="13">
        <f t="shared" si="294"/>
        <v>0</v>
      </c>
      <c r="Y1117" s="13" t="s">
        <v>29</v>
      </c>
      <c r="Z1117" s="13">
        <v>45</v>
      </c>
      <c r="AA1117" s="241">
        <f t="shared" si="295"/>
        <v>0</v>
      </c>
    </row>
    <row r="1118" spans="1:27">
      <c r="A1118" s="12">
        <v>1115</v>
      </c>
      <c r="B1118" s="166"/>
      <c r="C1118" s="13"/>
      <c r="D1118" s="187">
        <f t="shared" si="296"/>
        <v>0</v>
      </c>
      <c r="E1118" s="187">
        <f t="shared" si="297"/>
        <v>0</v>
      </c>
      <c r="F1118" s="187">
        <f t="shared" si="298"/>
        <v>0</v>
      </c>
      <c r="G1118" s="166"/>
      <c r="H1118" s="13"/>
      <c r="I1118" s="187">
        <f t="shared" si="299"/>
        <v>0</v>
      </c>
      <c r="J1118" s="187">
        <f t="shared" si="300"/>
        <v>0</v>
      </c>
      <c r="K1118" s="187">
        <f t="shared" si="301"/>
        <v>0</v>
      </c>
      <c r="L1118" s="166"/>
      <c r="M1118" s="13"/>
      <c r="N1118" s="187">
        <f t="shared" si="302"/>
        <v>0</v>
      </c>
      <c r="O1118" s="187">
        <f t="shared" si="303"/>
        <v>0</v>
      </c>
      <c r="P1118" s="187">
        <f t="shared" si="304"/>
        <v>0</v>
      </c>
      <c r="Q1118" s="166"/>
      <c r="R1118" s="13"/>
      <c r="S1118" s="187">
        <f t="shared" si="305"/>
        <v>0</v>
      </c>
      <c r="T1118" s="187">
        <f t="shared" si="306"/>
        <v>0</v>
      </c>
      <c r="U1118" s="166"/>
      <c r="V1118" s="187">
        <f t="shared" si="292"/>
        <v>0</v>
      </c>
      <c r="W1118" s="187">
        <f t="shared" si="293"/>
        <v>0</v>
      </c>
      <c r="X1118" s="13">
        <f t="shared" si="294"/>
        <v>0</v>
      </c>
      <c r="Y1118" s="13" t="s">
        <v>29</v>
      </c>
      <c r="Z1118" s="13">
        <v>45</v>
      </c>
      <c r="AA1118" s="241">
        <f t="shared" si="295"/>
        <v>0</v>
      </c>
    </row>
    <row r="1119" spans="1:27">
      <c r="A1119" s="12">
        <v>1116</v>
      </c>
      <c r="B1119" s="166"/>
      <c r="C1119" s="13"/>
      <c r="D1119" s="187">
        <f t="shared" si="296"/>
        <v>0</v>
      </c>
      <c r="E1119" s="187">
        <f t="shared" si="297"/>
        <v>0</v>
      </c>
      <c r="F1119" s="187">
        <f t="shared" si="298"/>
        <v>0</v>
      </c>
      <c r="G1119" s="166"/>
      <c r="H1119" s="13"/>
      <c r="I1119" s="187">
        <f t="shared" si="299"/>
        <v>0</v>
      </c>
      <c r="J1119" s="187">
        <f t="shared" si="300"/>
        <v>0</v>
      </c>
      <c r="K1119" s="187">
        <f t="shared" si="301"/>
        <v>0</v>
      </c>
      <c r="L1119" s="166"/>
      <c r="M1119" s="13"/>
      <c r="N1119" s="187">
        <f t="shared" si="302"/>
        <v>0</v>
      </c>
      <c r="O1119" s="187">
        <f t="shared" si="303"/>
        <v>0</v>
      </c>
      <c r="P1119" s="187">
        <f t="shared" si="304"/>
        <v>0</v>
      </c>
      <c r="Q1119" s="166"/>
      <c r="R1119" s="13"/>
      <c r="S1119" s="187">
        <f t="shared" si="305"/>
        <v>0</v>
      </c>
      <c r="T1119" s="187">
        <f t="shared" si="306"/>
        <v>0</v>
      </c>
      <c r="U1119" s="166"/>
      <c r="V1119" s="187">
        <f t="shared" si="292"/>
        <v>0</v>
      </c>
      <c r="W1119" s="187">
        <f t="shared" si="293"/>
        <v>0</v>
      </c>
      <c r="X1119" s="13">
        <f t="shared" si="294"/>
        <v>0</v>
      </c>
      <c r="Y1119" s="13" t="s">
        <v>29</v>
      </c>
      <c r="Z1119" s="13">
        <v>45</v>
      </c>
      <c r="AA1119" s="241">
        <f t="shared" si="295"/>
        <v>0</v>
      </c>
    </row>
    <row r="1120" spans="1:27">
      <c r="A1120" s="12">
        <v>1117</v>
      </c>
      <c r="B1120" s="166"/>
      <c r="C1120" s="13"/>
      <c r="D1120" s="187">
        <f t="shared" si="296"/>
        <v>0</v>
      </c>
      <c r="E1120" s="187">
        <f t="shared" si="297"/>
        <v>0</v>
      </c>
      <c r="F1120" s="187">
        <f t="shared" si="298"/>
        <v>0</v>
      </c>
      <c r="G1120" s="166"/>
      <c r="H1120" s="13"/>
      <c r="I1120" s="187">
        <f t="shared" si="299"/>
        <v>0</v>
      </c>
      <c r="J1120" s="187">
        <f t="shared" si="300"/>
        <v>0</v>
      </c>
      <c r="K1120" s="187">
        <f t="shared" si="301"/>
        <v>0</v>
      </c>
      <c r="L1120" s="166"/>
      <c r="M1120" s="13"/>
      <c r="N1120" s="187">
        <f t="shared" si="302"/>
        <v>0</v>
      </c>
      <c r="O1120" s="187">
        <f t="shared" si="303"/>
        <v>0</v>
      </c>
      <c r="P1120" s="187">
        <f t="shared" si="304"/>
        <v>0</v>
      </c>
      <c r="Q1120" s="166"/>
      <c r="R1120" s="13"/>
      <c r="S1120" s="187">
        <f t="shared" si="305"/>
        <v>0</v>
      </c>
      <c r="T1120" s="187">
        <f t="shared" si="306"/>
        <v>0</v>
      </c>
      <c r="U1120" s="166"/>
      <c r="V1120" s="187">
        <f t="shared" si="292"/>
        <v>0</v>
      </c>
      <c r="W1120" s="187">
        <f t="shared" si="293"/>
        <v>0</v>
      </c>
      <c r="X1120" s="13">
        <f t="shared" si="294"/>
        <v>0</v>
      </c>
      <c r="Y1120" s="13" t="s">
        <v>29</v>
      </c>
      <c r="Z1120" s="13">
        <v>45</v>
      </c>
      <c r="AA1120" s="241">
        <f t="shared" si="295"/>
        <v>0</v>
      </c>
    </row>
    <row r="1121" spans="1:27">
      <c r="A1121" s="12">
        <v>1118</v>
      </c>
      <c r="B1121" s="166"/>
      <c r="C1121" s="13"/>
      <c r="D1121" s="187">
        <f t="shared" si="296"/>
        <v>0</v>
      </c>
      <c r="E1121" s="187">
        <f t="shared" si="297"/>
        <v>0</v>
      </c>
      <c r="F1121" s="187">
        <f t="shared" si="298"/>
        <v>0</v>
      </c>
      <c r="G1121" s="166"/>
      <c r="H1121" s="13"/>
      <c r="I1121" s="187">
        <f t="shared" si="299"/>
        <v>0</v>
      </c>
      <c r="J1121" s="187">
        <f t="shared" si="300"/>
        <v>0</v>
      </c>
      <c r="K1121" s="187">
        <f t="shared" si="301"/>
        <v>0</v>
      </c>
      <c r="L1121" s="166"/>
      <c r="M1121" s="13"/>
      <c r="N1121" s="187">
        <f t="shared" si="302"/>
        <v>0</v>
      </c>
      <c r="O1121" s="187">
        <f t="shared" si="303"/>
        <v>0</v>
      </c>
      <c r="P1121" s="187">
        <f t="shared" si="304"/>
        <v>0</v>
      </c>
      <c r="Q1121" s="166"/>
      <c r="R1121" s="13"/>
      <c r="S1121" s="187">
        <f t="shared" si="305"/>
        <v>0</v>
      </c>
      <c r="T1121" s="187">
        <f t="shared" si="306"/>
        <v>0</v>
      </c>
      <c r="U1121" s="166"/>
      <c r="V1121" s="187">
        <f t="shared" si="292"/>
        <v>0</v>
      </c>
      <c r="W1121" s="187">
        <f t="shared" si="293"/>
        <v>0</v>
      </c>
      <c r="X1121" s="13">
        <f t="shared" si="294"/>
        <v>0</v>
      </c>
      <c r="Y1121" s="13" t="s">
        <v>29</v>
      </c>
      <c r="Z1121" s="13">
        <v>45</v>
      </c>
      <c r="AA1121" s="241">
        <f t="shared" si="295"/>
        <v>0</v>
      </c>
    </row>
    <row r="1122" spans="1:27">
      <c r="A1122" s="12">
        <v>1119</v>
      </c>
      <c r="B1122" s="166"/>
      <c r="C1122" s="13"/>
      <c r="D1122" s="187">
        <f t="shared" si="296"/>
        <v>0</v>
      </c>
      <c r="E1122" s="187">
        <f t="shared" si="297"/>
        <v>0</v>
      </c>
      <c r="F1122" s="187">
        <f t="shared" si="298"/>
        <v>0</v>
      </c>
      <c r="G1122" s="166"/>
      <c r="H1122" s="13"/>
      <c r="I1122" s="187">
        <f t="shared" si="299"/>
        <v>0</v>
      </c>
      <c r="J1122" s="187">
        <f t="shared" si="300"/>
        <v>0</v>
      </c>
      <c r="K1122" s="187">
        <f t="shared" si="301"/>
        <v>0</v>
      </c>
      <c r="L1122" s="166"/>
      <c r="M1122" s="13"/>
      <c r="N1122" s="187">
        <f t="shared" si="302"/>
        <v>0</v>
      </c>
      <c r="O1122" s="187">
        <f t="shared" si="303"/>
        <v>0</v>
      </c>
      <c r="P1122" s="187">
        <f t="shared" si="304"/>
        <v>0</v>
      </c>
      <c r="Q1122" s="166"/>
      <c r="R1122" s="13"/>
      <c r="S1122" s="187">
        <f t="shared" si="305"/>
        <v>0</v>
      </c>
      <c r="T1122" s="187">
        <f t="shared" si="306"/>
        <v>0</v>
      </c>
      <c r="U1122" s="166"/>
      <c r="V1122" s="187">
        <f t="shared" si="292"/>
        <v>0</v>
      </c>
      <c r="W1122" s="187">
        <f t="shared" si="293"/>
        <v>0</v>
      </c>
      <c r="X1122" s="13">
        <f t="shared" si="294"/>
        <v>0</v>
      </c>
      <c r="Y1122" s="13" t="s">
        <v>29</v>
      </c>
      <c r="Z1122" s="13">
        <v>45</v>
      </c>
      <c r="AA1122" s="241">
        <f t="shared" si="295"/>
        <v>0</v>
      </c>
    </row>
    <row r="1123" spans="1:27">
      <c r="A1123" s="12">
        <v>1120</v>
      </c>
      <c r="B1123" s="166"/>
      <c r="C1123" s="13"/>
      <c r="D1123" s="187">
        <f t="shared" si="296"/>
        <v>0</v>
      </c>
      <c r="E1123" s="187">
        <f t="shared" si="297"/>
        <v>0</v>
      </c>
      <c r="F1123" s="187">
        <f t="shared" si="298"/>
        <v>0</v>
      </c>
      <c r="G1123" s="166"/>
      <c r="H1123" s="13"/>
      <c r="I1123" s="187">
        <f t="shared" si="299"/>
        <v>0</v>
      </c>
      <c r="J1123" s="187">
        <f t="shared" si="300"/>
        <v>0</v>
      </c>
      <c r="K1123" s="187">
        <f t="shared" si="301"/>
        <v>0</v>
      </c>
      <c r="L1123" s="166"/>
      <c r="M1123" s="13"/>
      <c r="N1123" s="187">
        <f t="shared" si="302"/>
        <v>0</v>
      </c>
      <c r="O1123" s="187">
        <f t="shared" si="303"/>
        <v>0</v>
      </c>
      <c r="P1123" s="187">
        <f t="shared" si="304"/>
        <v>0</v>
      </c>
      <c r="Q1123" s="166"/>
      <c r="R1123" s="13"/>
      <c r="S1123" s="187">
        <f t="shared" si="305"/>
        <v>0</v>
      </c>
      <c r="T1123" s="187">
        <f t="shared" si="306"/>
        <v>0</v>
      </c>
      <c r="U1123" s="166"/>
      <c r="V1123" s="187">
        <f t="shared" si="292"/>
        <v>0</v>
      </c>
      <c r="W1123" s="187">
        <f t="shared" si="293"/>
        <v>0</v>
      </c>
      <c r="X1123" s="13">
        <f t="shared" si="294"/>
        <v>0</v>
      </c>
      <c r="Y1123" s="13" t="s">
        <v>29</v>
      </c>
      <c r="Z1123" s="13">
        <v>45</v>
      </c>
      <c r="AA1123" s="241">
        <f t="shared" si="295"/>
        <v>0</v>
      </c>
    </row>
    <row r="1124" spans="1:27">
      <c r="A1124" s="12">
        <v>1121</v>
      </c>
      <c r="B1124" s="166"/>
      <c r="C1124" s="13"/>
      <c r="D1124" s="187">
        <f t="shared" si="296"/>
        <v>0</v>
      </c>
      <c r="E1124" s="187">
        <f t="shared" si="297"/>
        <v>0</v>
      </c>
      <c r="F1124" s="187">
        <f t="shared" si="298"/>
        <v>0</v>
      </c>
      <c r="G1124" s="166"/>
      <c r="H1124" s="13"/>
      <c r="I1124" s="187">
        <f t="shared" si="299"/>
        <v>0</v>
      </c>
      <c r="J1124" s="187">
        <f t="shared" si="300"/>
        <v>0</v>
      </c>
      <c r="K1124" s="187">
        <f t="shared" si="301"/>
        <v>0</v>
      </c>
      <c r="L1124" s="166"/>
      <c r="M1124" s="13"/>
      <c r="N1124" s="187">
        <f t="shared" si="302"/>
        <v>0</v>
      </c>
      <c r="O1124" s="187">
        <f t="shared" si="303"/>
        <v>0</v>
      </c>
      <c r="P1124" s="187">
        <f t="shared" si="304"/>
        <v>0</v>
      </c>
      <c r="Q1124" s="166"/>
      <c r="R1124" s="13"/>
      <c r="S1124" s="187">
        <f t="shared" si="305"/>
        <v>0</v>
      </c>
      <c r="T1124" s="187">
        <f t="shared" si="306"/>
        <v>0</v>
      </c>
      <c r="U1124" s="166"/>
      <c r="V1124" s="187">
        <f t="shared" si="292"/>
        <v>0</v>
      </c>
      <c r="W1124" s="187">
        <f t="shared" si="293"/>
        <v>0</v>
      </c>
      <c r="X1124" s="13">
        <f t="shared" si="294"/>
        <v>0</v>
      </c>
      <c r="Y1124" s="13" t="s">
        <v>29</v>
      </c>
      <c r="Z1124" s="13">
        <v>45</v>
      </c>
      <c r="AA1124" s="241">
        <f t="shared" si="295"/>
        <v>0</v>
      </c>
    </row>
    <row r="1125" spans="1:27">
      <c r="A1125" s="12">
        <v>1122</v>
      </c>
      <c r="B1125" s="166"/>
      <c r="C1125" s="13"/>
      <c r="D1125" s="187">
        <f t="shared" si="296"/>
        <v>0</v>
      </c>
      <c r="E1125" s="187">
        <f t="shared" si="297"/>
        <v>0</v>
      </c>
      <c r="F1125" s="187">
        <f t="shared" si="298"/>
        <v>0</v>
      </c>
      <c r="G1125" s="166"/>
      <c r="H1125" s="13"/>
      <c r="I1125" s="187">
        <f t="shared" si="299"/>
        <v>0</v>
      </c>
      <c r="J1125" s="187">
        <f t="shared" si="300"/>
        <v>0</v>
      </c>
      <c r="K1125" s="187">
        <f t="shared" si="301"/>
        <v>0</v>
      </c>
      <c r="L1125" s="166"/>
      <c r="M1125" s="13"/>
      <c r="N1125" s="187">
        <f t="shared" si="302"/>
        <v>0</v>
      </c>
      <c r="O1125" s="187">
        <f t="shared" si="303"/>
        <v>0</v>
      </c>
      <c r="P1125" s="187">
        <f t="shared" si="304"/>
        <v>0</v>
      </c>
      <c r="Q1125" s="166"/>
      <c r="R1125" s="13"/>
      <c r="S1125" s="187">
        <f t="shared" si="305"/>
        <v>0</v>
      </c>
      <c r="T1125" s="187">
        <f t="shared" si="306"/>
        <v>0</v>
      </c>
      <c r="U1125" s="166"/>
      <c r="V1125" s="187">
        <f t="shared" si="292"/>
        <v>0</v>
      </c>
      <c r="W1125" s="187">
        <f t="shared" si="293"/>
        <v>0</v>
      </c>
      <c r="X1125" s="13">
        <f t="shared" si="294"/>
        <v>0</v>
      </c>
      <c r="Y1125" s="13" t="s">
        <v>29</v>
      </c>
      <c r="Z1125" s="13">
        <v>45</v>
      </c>
      <c r="AA1125" s="241">
        <f t="shared" si="295"/>
        <v>0</v>
      </c>
    </row>
    <row r="1126" spans="1:27">
      <c r="A1126" s="12">
        <v>1123</v>
      </c>
      <c r="B1126" s="166"/>
      <c r="C1126" s="13"/>
      <c r="D1126" s="187">
        <f t="shared" si="296"/>
        <v>0</v>
      </c>
      <c r="E1126" s="187">
        <f t="shared" si="297"/>
        <v>0</v>
      </c>
      <c r="F1126" s="187">
        <f t="shared" si="298"/>
        <v>0</v>
      </c>
      <c r="G1126" s="166"/>
      <c r="H1126" s="13"/>
      <c r="I1126" s="187">
        <f t="shared" si="299"/>
        <v>0</v>
      </c>
      <c r="J1126" s="187">
        <f t="shared" si="300"/>
        <v>0</v>
      </c>
      <c r="K1126" s="187">
        <f t="shared" si="301"/>
        <v>0</v>
      </c>
      <c r="L1126" s="166"/>
      <c r="M1126" s="13"/>
      <c r="N1126" s="187">
        <f t="shared" si="302"/>
        <v>0</v>
      </c>
      <c r="O1126" s="187">
        <f t="shared" si="303"/>
        <v>0</v>
      </c>
      <c r="P1126" s="187">
        <f t="shared" si="304"/>
        <v>0</v>
      </c>
      <c r="Q1126" s="166"/>
      <c r="R1126" s="13"/>
      <c r="S1126" s="187">
        <f t="shared" si="305"/>
        <v>0</v>
      </c>
      <c r="T1126" s="187">
        <f t="shared" si="306"/>
        <v>0</v>
      </c>
      <c r="U1126" s="166"/>
      <c r="V1126" s="187">
        <f t="shared" si="292"/>
        <v>0</v>
      </c>
      <c r="W1126" s="187">
        <f t="shared" si="293"/>
        <v>0</v>
      </c>
      <c r="X1126" s="13">
        <f t="shared" si="294"/>
        <v>0</v>
      </c>
      <c r="Y1126" s="13" t="s">
        <v>29</v>
      </c>
      <c r="Z1126" s="13">
        <v>45</v>
      </c>
      <c r="AA1126" s="241">
        <f t="shared" si="295"/>
        <v>0</v>
      </c>
    </row>
    <row r="1127" spans="1:27">
      <c r="A1127" s="12">
        <v>1124</v>
      </c>
      <c r="B1127" s="166"/>
      <c r="C1127" s="13"/>
      <c r="D1127" s="187">
        <f t="shared" si="296"/>
        <v>0</v>
      </c>
      <c r="E1127" s="187">
        <f t="shared" si="297"/>
        <v>0</v>
      </c>
      <c r="F1127" s="187">
        <f t="shared" si="298"/>
        <v>0</v>
      </c>
      <c r="G1127" s="166"/>
      <c r="H1127" s="13"/>
      <c r="I1127" s="187">
        <f t="shared" si="299"/>
        <v>0</v>
      </c>
      <c r="J1127" s="187">
        <f t="shared" si="300"/>
        <v>0</v>
      </c>
      <c r="K1127" s="187">
        <f t="shared" si="301"/>
        <v>0</v>
      </c>
      <c r="L1127" s="166"/>
      <c r="M1127" s="13"/>
      <c r="N1127" s="187">
        <f t="shared" si="302"/>
        <v>0</v>
      </c>
      <c r="O1127" s="187">
        <f t="shared" si="303"/>
        <v>0</v>
      </c>
      <c r="P1127" s="187">
        <f t="shared" si="304"/>
        <v>0</v>
      </c>
      <c r="Q1127" s="166"/>
      <c r="R1127" s="13"/>
      <c r="S1127" s="187">
        <f t="shared" si="305"/>
        <v>0</v>
      </c>
      <c r="T1127" s="187">
        <f t="shared" si="306"/>
        <v>0</v>
      </c>
      <c r="U1127" s="166"/>
      <c r="V1127" s="187">
        <f t="shared" si="292"/>
        <v>0</v>
      </c>
      <c r="W1127" s="187">
        <f t="shared" si="293"/>
        <v>0</v>
      </c>
      <c r="X1127" s="13">
        <f t="shared" si="294"/>
        <v>0</v>
      </c>
      <c r="Y1127" s="13" t="s">
        <v>29</v>
      </c>
      <c r="Z1127" s="13">
        <v>45</v>
      </c>
      <c r="AA1127" s="241">
        <f t="shared" si="295"/>
        <v>0</v>
      </c>
    </row>
    <row r="1128" spans="1:27">
      <c r="A1128" s="12">
        <v>1125</v>
      </c>
      <c r="B1128" s="166"/>
      <c r="C1128" s="13"/>
      <c r="D1128" s="187">
        <f t="shared" si="296"/>
        <v>0</v>
      </c>
      <c r="E1128" s="187">
        <f t="shared" si="297"/>
        <v>0</v>
      </c>
      <c r="F1128" s="187">
        <f t="shared" si="298"/>
        <v>0</v>
      </c>
      <c r="G1128" s="166"/>
      <c r="H1128" s="13"/>
      <c r="I1128" s="187">
        <f t="shared" si="299"/>
        <v>0</v>
      </c>
      <c r="J1128" s="187">
        <f t="shared" si="300"/>
        <v>0</v>
      </c>
      <c r="K1128" s="187">
        <f t="shared" si="301"/>
        <v>0</v>
      </c>
      <c r="L1128" s="166"/>
      <c r="M1128" s="13"/>
      <c r="N1128" s="187">
        <f t="shared" si="302"/>
        <v>0</v>
      </c>
      <c r="O1128" s="187">
        <f t="shared" si="303"/>
        <v>0</v>
      </c>
      <c r="P1128" s="187">
        <f t="shared" si="304"/>
        <v>0</v>
      </c>
      <c r="Q1128" s="166"/>
      <c r="R1128" s="13"/>
      <c r="S1128" s="187">
        <f t="shared" si="305"/>
        <v>0</v>
      </c>
      <c r="T1128" s="187">
        <f t="shared" si="306"/>
        <v>0</v>
      </c>
      <c r="U1128" s="166"/>
      <c r="V1128" s="187">
        <f t="shared" si="292"/>
        <v>0</v>
      </c>
      <c r="W1128" s="187">
        <f t="shared" si="293"/>
        <v>0</v>
      </c>
      <c r="X1128" s="13">
        <f t="shared" si="294"/>
        <v>0</v>
      </c>
      <c r="Y1128" s="13" t="s">
        <v>29</v>
      </c>
      <c r="Z1128" s="13">
        <v>45</v>
      </c>
      <c r="AA1128" s="241">
        <f t="shared" si="295"/>
        <v>0</v>
      </c>
    </row>
    <row r="1129" spans="1:27">
      <c r="A1129" s="12">
        <v>1126</v>
      </c>
      <c r="B1129" s="166"/>
      <c r="C1129" s="13"/>
      <c r="D1129" s="187">
        <f t="shared" si="296"/>
        <v>0</v>
      </c>
      <c r="E1129" s="187">
        <f t="shared" si="297"/>
        <v>0</v>
      </c>
      <c r="F1129" s="187">
        <f t="shared" si="298"/>
        <v>0</v>
      </c>
      <c r="G1129" s="166"/>
      <c r="H1129" s="13"/>
      <c r="I1129" s="187">
        <f t="shared" si="299"/>
        <v>0</v>
      </c>
      <c r="J1129" s="187">
        <f t="shared" si="300"/>
        <v>0</v>
      </c>
      <c r="K1129" s="187">
        <f t="shared" si="301"/>
        <v>0</v>
      </c>
      <c r="L1129" s="166"/>
      <c r="M1129" s="13"/>
      <c r="N1129" s="187">
        <f t="shared" si="302"/>
        <v>0</v>
      </c>
      <c r="O1129" s="187">
        <f t="shared" si="303"/>
        <v>0</v>
      </c>
      <c r="P1129" s="187">
        <f t="shared" si="304"/>
        <v>0</v>
      </c>
      <c r="Q1129" s="166"/>
      <c r="R1129" s="13"/>
      <c r="S1129" s="187">
        <f t="shared" si="305"/>
        <v>0</v>
      </c>
      <c r="T1129" s="187">
        <f t="shared" si="306"/>
        <v>0</v>
      </c>
      <c r="U1129" s="166"/>
      <c r="V1129" s="187">
        <f t="shared" si="292"/>
        <v>0</v>
      </c>
      <c r="W1129" s="187">
        <f t="shared" si="293"/>
        <v>0</v>
      </c>
      <c r="X1129" s="13">
        <f t="shared" si="294"/>
        <v>0</v>
      </c>
      <c r="Y1129" s="13" t="s">
        <v>29</v>
      </c>
      <c r="Z1129" s="13">
        <v>45</v>
      </c>
      <c r="AA1129" s="241">
        <f t="shared" si="295"/>
        <v>0</v>
      </c>
    </row>
    <row r="1130" spans="1:27">
      <c r="A1130" s="12">
        <v>1127</v>
      </c>
      <c r="B1130" s="166"/>
      <c r="C1130" s="13"/>
      <c r="D1130" s="187">
        <f t="shared" si="296"/>
        <v>0</v>
      </c>
      <c r="E1130" s="187">
        <f t="shared" si="297"/>
        <v>0</v>
      </c>
      <c r="F1130" s="187">
        <f t="shared" si="298"/>
        <v>0</v>
      </c>
      <c r="G1130" s="166"/>
      <c r="H1130" s="13"/>
      <c r="I1130" s="187">
        <f t="shared" si="299"/>
        <v>0</v>
      </c>
      <c r="J1130" s="187">
        <f t="shared" si="300"/>
        <v>0</v>
      </c>
      <c r="K1130" s="187">
        <f t="shared" si="301"/>
        <v>0</v>
      </c>
      <c r="L1130" s="166"/>
      <c r="M1130" s="13"/>
      <c r="N1130" s="187">
        <f t="shared" si="302"/>
        <v>0</v>
      </c>
      <c r="O1130" s="187">
        <f t="shared" si="303"/>
        <v>0</v>
      </c>
      <c r="P1130" s="187">
        <f t="shared" si="304"/>
        <v>0</v>
      </c>
      <c r="Q1130" s="166"/>
      <c r="R1130" s="13"/>
      <c r="S1130" s="187">
        <f t="shared" si="305"/>
        <v>0</v>
      </c>
      <c r="T1130" s="187">
        <f t="shared" si="306"/>
        <v>0</v>
      </c>
      <c r="U1130" s="166"/>
      <c r="V1130" s="187">
        <f t="shared" si="292"/>
        <v>0</v>
      </c>
      <c r="W1130" s="187">
        <f t="shared" si="293"/>
        <v>0</v>
      </c>
      <c r="X1130" s="13">
        <f t="shared" si="294"/>
        <v>0</v>
      </c>
      <c r="Y1130" s="13" t="s">
        <v>29</v>
      </c>
      <c r="Z1130" s="13">
        <v>45</v>
      </c>
      <c r="AA1130" s="241">
        <f t="shared" si="295"/>
        <v>0</v>
      </c>
    </row>
    <row r="1131" spans="1:27">
      <c r="A1131" s="12">
        <v>1128</v>
      </c>
      <c r="B1131" s="166"/>
      <c r="C1131" s="13"/>
      <c r="D1131" s="187">
        <f t="shared" si="296"/>
        <v>0</v>
      </c>
      <c r="E1131" s="187">
        <f t="shared" si="297"/>
        <v>0</v>
      </c>
      <c r="F1131" s="187">
        <f t="shared" si="298"/>
        <v>0</v>
      </c>
      <c r="G1131" s="166"/>
      <c r="H1131" s="13"/>
      <c r="I1131" s="187">
        <f t="shared" si="299"/>
        <v>0</v>
      </c>
      <c r="J1131" s="187">
        <f t="shared" si="300"/>
        <v>0</v>
      </c>
      <c r="K1131" s="187">
        <f t="shared" si="301"/>
        <v>0</v>
      </c>
      <c r="L1131" s="166"/>
      <c r="M1131" s="13"/>
      <c r="N1131" s="187">
        <f t="shared" si="302"/>
        <v>0</v>
      </c>
      <c r="O1131" s="187">
        <f t="shared" si="303"/>
        <v>0</v>
      </c>
      <c r="P1131" s="187">
        <f t="shared" si="304"/>
        <v>0</v>
      </c>
      <c r="Q1131" s="166"/>
      <c r="R1131" s="13"/>
      <c r="S1131" s="187">
        <f t="shared" si="305"/>
        <v>0</v>
      </c>
      <c r="T1131" s="187">
        <f t="shared" si="306"/>
        <v>0</v>
      </c>
      <c r="U1131" s="166"/>
      <c r="V1131" s="187">
        <f t="shared" si="292"/>
        <v>0</v>
      </c>
      <c r="W1131" s="187">
        <f t="shared" si="293"/>
        <v>0</v>
      </c>
      <c r="X1131" s="13">
        <f t="shared" si="294"/>
        <v>0</v>
      </c>
      <c r="Y1131" s="13" t="s">
        <v>29</v>
      </c>
      <c r="Z1131" s="13">
        <v>45</v>
      </c>
      <c r="AA1131" s="241">
        <f t="shared" si="295"/>
        <v>0</v>
      </c>
    </row>
    <row r="1132" spans="1:27">
      <c r="A1132" s="12">
        <v>1129</v>
      </c>
      <c r="B1132" s="166"/>
      <c r="C1132" s="13"/>
      <c r="D1132" s="187">
        <f t="shared" si="296"/>
        <v>0</v>
      </c>
      <c r="E1132" s="187">
        <f t="shared" si="297"/>
        <v>0</v>
      </c>
      <c r="F1132" s="187">
        <f t="shared" si="298"/>
        <v>0</v>
      </c>
      <c r="G1132" s="166"/>
      <c r="H1132" s="13"/>
      <c r="I1132" s="187">
        <f t="shared" si="299"/>
        <v>0</v>
      </c>
      <c r="J1132" s="187">
        <f t="shared" si="300"/>
        <v>0</v>
      </c>
      <c r="K1132" s="187">
        <f t="shared" si="301"/>
        <v>0</v>
      </c>
      <c r="L1132" s="166"/>
      <c r="M1132" s="13"/>
      <c r="N1132" s="187">
        <f t="shared" si="302"/>
        <v>0</v>
      </c>
      <c r="O1132" s="187">
        <f t="shared" si="303"/>
        <v>0</v>
      </c>
      <c r="P1132" s="187">
        <f t="shared" si="304"/>
        <v>0</v>
      </c>
      <c r="Q1132" s="166"/>
      <c r="R1132" s="13"/>
      <c r="S1132" s="187">
        <f t="shared" si="305"/>
        <v>0</v>
      </c>
      <c r="T1132" s="187">
        <f t="shared" si="306"/>
        <v>0</v>
      </c>
      <c r="U1132" s="166"/>
      <c r="V1132" s="187">
        <f t="shared" si="292"/>
        <v>0</v>
      </c>
      <c r="W1132" s="187">
        <f t="shared" si="293"/>
        <v>0</v>
      </c>
      <c r="X1132" s="13">
        <f t="shared" si="294"/>
        <v>0</v>
      </c>
      <c r="Y1132" s="13" t="s">
        <v>29</v>
      </c>
      <c r="Z1132" s="13">
        <v>45</v>
      </c>
      <c r="AA1132" s="241">
        <f t="shared" si="295"/>
        <v>0</v>
      </c>
    </row>
    <row r="1133" spans="1:27">
      <c r="A1133" s="12">
        <v>1130</v>
      </c>
      <c r="B1133" s="166"/>
      <c r="C1133" s="13"/>
      <c r="D1133" s="187">
        <f t="shared" si="296"/>
        <v>0</v>
      </c>
      <c r="E1133" s="187">
        <f t="shared" si="297"/>
        <v>0</v>
      </c>
      <c r="F1133" s="187">
        <f t="shared" si="298"/>
        <v>0</v>
      </c>
      <c r="G1133" s="166"/>
      <c r="H1133" s="13"/>
      <c r="I1133" s="187">
        <f t="shared" si="299"/>
        <v>0</v>
      </c>
      <c r="J1133" s="187">
        <f t="shared" si="300"/>
        <v>0</v>
      </c>
      <c r="K1133" s="187">
        <f t="shared" si="301"/>
        <v>0</v>
      </c>
      <c r="L1133" s="166"/>
      <c r="M1133" s="13"/>
      <c r="N1133" s="187">
        <f t="shared" si="302"/>
        <v>0</v>
      </c>
      <c r="O1133" s="187">
        <f t="shared" si="303"/>
        <v>0</v>
      </c>
      <c r="P1133" s="187">
        <f t="shared" si="304"/>
        <v>0</v>
      </c>
      <c r="Q1133" s="166"/>
      <c r="R1133" s="13"/>
      <c r="S1133" s="187">
        <f t="shared" si="305"/>
        <v>0</v>
      </c>
      <c r="T1133" s="187">
        <f t="shared" si="306"/>
        <v>0</v>
      </c>
      <c r="U1133" s="166"/>
      <c r="V1133" s="187">
        <f t="shared" si="292"/>
        <v>0</v>
      </c>
      <c r="W1133" s="187">
        <f t="shared" si="293"/>
        <v>0</v>
      </c>
      <c r="X1133" s="13">
        <f t="shared" si="294"/>
        <v>0</v>
      </c>
      <c r="Y1133" s="13" t="s">
        <v>29</v>
      </c>
      <c r="Z1133" s="13">
        <v>45</v>
      </c>
      <c r="AA1133" s="241">
        <f t="shared" si="295"/>
        <v>0</v>
      </c>
    </row>
    <row r="1134" spans="1:27">
      <c r="A1134" s="12">
        <v>1131</v>
      </c>
      <c r="B1134" s="166"/>
      <c r="C1134" s="13"/>
      <c r="D1134" s="187">
        <f t="shared" si="296"/>
        <v>0</v>
      </c>
      <c r="E1134" s="187">
        <f t="shared" si="297"/>
        <v>0</v>
      </c>
      <c r="F1134" s="187">
        <f t="shared" si="298"/>
        <v>0</v>
      </c>
      <c r="G1134" s="166"/>
      <c r="H1134" s="13"/>
      <c r="I1134" s="187">
        <f t="shared" si="299"/>
        <v>0</v>
      </c>
      <c r="J1134" s="187">
        <f t="shared" si="300"/>
        <v>0</v>
      </c>
      <c r="K1134" s="187">
        <f t="shared" si="301"/>
        <v>0</v>
      </c>
      <c r="L1134" s="166"/>
      <c r="M1134" s="13"/>
      <c r="N1134" s="187">
        <f t="shared" si="302"/>
        <v>0</v>
      </c>
      <c r="O1134" s="187">
        <f t="shared" si="303"/>
        <v>0</v>
      </c>
      <c r="P1134" s="187">
        <f t="shared" si="304"/>
        <v>0</v>
      </c>
      <c r="Q1134" s="166"/>
      <c r="R1134" s="13"/>
      <c r="S1134" s="187">
        <f t="shared" si="305"/>
        <v>0</v>
      </c>
      <c r="T1134" s="187">
        <f t="shared" si="306"/>
        <v>0</v>
      </c>
      <c r="U1134" s="166"/>
      <c r="V1134" s="187">
        <f t="shared" si="292"/>
        <v>0</v>
      </c>
      <c r="W1134" s="187">
        <f t="shared" si="293"/>
        <v>0</v>
      </c>
      <c r="X1134" s="13">
        <f t="shared" si="294"/>
        <v>0</v>
      </c>
      <c r="Y1134" s="13" t="s">
        <v>29</v>
      </c>
      <c r="Z1134" s="13">
        <v>45</v>
      </c>
      <c r="AA1134" s="241">
        <f t="shared" si="295"/>
        <v>0</v>
      </c>
    </row>
    <row r="1135" spans="1:27">
      <c r="A1135" s="12">
        <v>1132</v>
      </c>
      <c r="B1135" s="166"/>
      <c r="C1135" s="13"/>
      <c r="D1135" s="187">
        <f t="shared" si="296"/>
        <v>0</v>
      </c>
      <c r="E1135" s="187">
        <f t="shared" si="297"/>
        <v>0</v>
      </c>
      <c r="F1135" s="187">
        <f t="shared" si="298"/>
        <v>0</v>
      </c>
      <c r="G1135" s="166"/>
      <c r="H1135" s="13"/>
      <c r="I1135" s="187">
        <f t="shared" si="299"/>
        <v>0</v>
      </c>
      <c r="J1135" s="187">
        <f t="shared" si="300"/>
        <v>0</v>
      </c>
      <c r="K1135" s="187">
        <f t="shared" si="301"/>
        <v>0</v>
      </c>
      <c r="L1135" s="166"/>
      <c r="M1135" s="13"/>
      <c r="N1135" s="187">
        <f t="shared" si="302"/>
        <v>0</v>
      </c>
      <c r="O1135" s="187">
        <f t="shared" si="303"/>
        <v>0</v>
      </c>
      <c r="P1135" s="187">
        <f t="shared" si="304"/>
        <v>0</v>
      </c>
      <c r="Q1135" s="166"/>
      <c r="R1135" s="13"/>
      <c r="S1135" s="187">
        <f t="shared" si="305"/>
        <v>0</v>
      </c>
      <c r="T1135" s="187">
        <f t="shared" si="306"/>
        <v>0</v>
      </c>
      <c r="U1135" s="166"/>
      <c r="V1135" s="187">
        <f t="shared" si="292"/>
        <v>0</v>
      </c>
      <c r="W1135" s="187">
        <f t="shared" si="293"/>
        <v>0</v>
      </c>
      <c r="X1135" s="13">
        <f t="shared" si="294"/>
        <v>0</v>
      </c>
      <c r="Y1135" s="13" t="s">
        <v>29</v>
      </c>
      <c r="Z1135" s="13">
        <v>45</v>
      </c>
      <c r="AA1135" s="241">
        <f t="shared" si="295"/>
        <v>0</v>
      </c>
    </row>
    <row r="1136" spans="1:27">
      <c r="A1136" s="12">
        <v>1133</v>
      </c>
      <c r="B1136" s="166"/>
      <c r="C1136" s="13"/>
      <c r="D1136" s="187">
        <f t="shared" si="296"/>
        <v>0</v>
      </c>
      <c r="E1136" s="187">
        <f t="shared" si="297"/>
        <v>0</v>
      </c>
      <c r="F1136" s="187">
        <f t="shared" si="298"/>
        <v>0</v>
      </c>
      <c r="G1136" s="166"/>
      <c r="H1136" s="13"/>
      <c r="I1136" s="187">
        <f t="shared" si="299"/>
        <v>0</v>
      </c>
      <c r="J1136" s="187">
        <f t="shared" si="300"/>
        <v>0</v>
      </c>
      <c r="K1136" s="187">
        <f t="shared" si="301"/>
        <v>0</v>
      </c>
      <c r="L1136" s="166"/>
      <c r="M1136" s="13"/>
      <c r="N1136" s="187">
        <f t="shared" si="302"/>
        <v>0</v>
      </c>
      <c r="O1136" s="187">
        <f t="shared" si="303"/>
        <v>0</v>
      </c>
      <c r="P1136" s="187">
        <f t="shared" si="304"/>
        <v>0</v>
      </c>
      <c r="Q1136" s="166"/>
      <c r="R1136" s="13"/>
      <c r="S1136" s="187">
        <f t="shared" si="305"/>
        <v>0</v>
      </c>
      <c r="T1136" s="187">
        <f t="shared" si="306"/>
        <v>0</v>
      </c>
      <c r="U1136" s="166"/>
      <c r="V1136" s="187">
        <f t="shared" si="292"/>
        <v>0</v>
      </c>
      <c r="W1136" s="187">
        <f t="shared" si="293"/>
        <v>0</v>
      </c>
      <c r="X1136" s="13">
        <f t="shared" si="294"/>
        <v>0</v>
      </c>
      <c r="Y1136" s="13" t="s">
        <v>29</v>
      </c>
      <c r="Z1136" s="13">
        <v>45</v>
      </c>
      <c r="AA1136" s="241">
        <f t="shared" si="295"/>
        <v>0</v>
      </c>
    </row>
    <row r="1137" spans="1:27">
      <c r="A1137" s="12">
        <v>1134</v>
      </c>
      <c r="B1137" s="166"/>
      <c r="C1137" s="13"/>
      <c r="D1137" s="187">
        <f t="shared" si="296"/>
        <v>0</v>
      </c>
      <c r="E1137" s="187">
        <f t="shared" si="297"/>
        <v>0</v>
      </c>
      <c r="F1137" s="187">
        <f t="shared" si="298"/>
        <v>0</v>
      </c>
      <c r="G1137" s="166"/>
      <c r="H1137" s="13"/>
      <c r="I1137" s="187">
        <f t="shared" si="299"/>
        <v>0</v>
      </c>
      <c r="J1137" s="187">
        <f t="shared" si="300"/>
        <v>0</v>
      </c>
      <c r="K1137" s="187">
        <f t="shared" si="301"/>
        <v>0</v>
      </c>
      <c r="L1137" s="166"/>
      <c r="M1137" s="13"/>
      <c r="N1137" s="187">
        <f t="shared" si="302"/>
        <v>0</v>
      </c>
      <c r="O1137" s="187">
        <f t="shared" si="303"/>
        <v>0</v>
      </c>
      <c r="P1137" s="187">
        <f t="shared" si="304"/>
        <v>0</v>
      </c>
      <c r="Q1137" s="166"/>
      <c r="R1137" s="13"/>
      <c r="S1137" s="187">
        <f t="shared" si="305"/>
        <v>0</v>
      </c>
      <c r="T1137" s="187">
        <f t="shared" si="306"/>
        <v>0</v>
      </c>
      <c r="U1137" s="166"/>
      <c r="V1137" s="187">
        <f t="shared" si="292"/>
        <v>0</v>
      </c>
      <c r="W1137" s="187">
        <f t="shared" si="293"/>
        <v>0</v>
      </c>
      <c r="X1137" s="13">
        <f t="shared" si="294"/>
        <v>0</v>
      </c>
      <c r="Y1137" s="13" t="s">
        <v>29</v>
      </c>
      <c r="Z1137" s="13">
        <v>45</v>
      </c>
      <c r="AA1137" s="241">
        <f t="shared" si="295"/>
        <v>0</v>
      </c>
    </row>
    <row r="1138" spans="1:27">
      <c r="A1138" s="12">
        <v>1135</v>
      </c>
      <c r="B1138" s="166"/>
      <c r="C1138" s="13"/>
      <c r="D1138" s="187">
        <f t="shared" si="296"/>
        <v>0</v>
      </c>
      <c r="E1138" s="187">
        <f t="shared" si="297"/>
        <v>0</v>
      </c>
      <c r="F1138" s="187">
        <f t="shared" si="298"/>
        <v>0</v>
      </c>
      <c r="G1138" s="166"/>
      <c r="H1138" s="13"/>
      <c r="I1138" s="187">
        <f t="shared" si="299"/>
        <v>0</v>
      </c>
      <c r="J1138" s="187">
        <f t="shared" si="300"/>
        <v>0</v>
      </c>
      <c r="K1138" s="187">
        <f t="shared" si="301"/>
        <v>0</v>
      </c>
      <c r="L1138" s="166"/>
      <c r="M1138" s="13"/>
      <c r="N1138" s="187">
        <f t="shared" si="302"/>
        <v>0</v>
      </c>
      <c r="O1138" s="187">
        <f t="shared" si="303"/>
        <v>0</v>
      </c>
      <c r="P1138" s="187">
        <f t="shared" si="304"/>
        <v>0</v>
      </c>
      <c r="Q1138" s="166"/>
      <c r="R1138" s="13"/>
      <c r="S1138" s="187">
        <f t="shared" si="305"/>
        <v>0</v>
      </c>
      <c r="T1138" s="187">
        <f t="shared" si="306"/>
        <v>0</v>
      </c>
      <c r="U1138" s="166"/>
      <c r="V1138" s="187">
        <f t="shared" si="292"/>
        <v>0</v>
      </c>
      <c r="W1138" s="187">
        <f t="shared" si="293"/>
        <v>0</v>
      </c>
      <c r="X1138" s="13">
        <f t="shared" si="294"/>
        <v>0</v>
      </c>
      <c r="Y1138" s="13" t="s">
        <v>29</v>
      </c>
      <c r="Z1138" s="13">
        <v>45</v>
      </c>
      <c r="AA1138" s="241">
        <f t="shared" si="295"/>
        <v>0</v>
      </c>
    </row>
    <row r="1139" spans="1:27">
      <c r="A1139" s="12">
        <v>1136</v>
      </c>
      <c r="B1139" s="166"/>
      <c r="C1139" s="13"/>
      <c r="D1139" s="187">
        <f t="shared" si="296"/>
        <v>0</v>
      </c>
      <c r="E1139" s="187">
        <f t="shared" si="297"/>
        <v>0</v>
      </c>
      <c r="F1139" s="187">
        <f t="shared" si="298"/>
        <v>0</v>
      </c>
      <c r="G1139" s="166"/>
      <c r="H1139" s="13"/>
      <c r="I1139" s="187">
        <f t="shared" si="299"/>
        <v>0</v>
      </c>
      <c r="J1139" s="187">
        <f t="shared" si="300"/>
        <v>0</v>
      </c>
      <c r="K1139" s="187">
        <f t="shared" si="301"/>
        <v>0</v>
      </c>
      <c r="L1139" s="166"/>
      <c r="M1139" s="13"/>
      <c r="N1139" s="187">
        <f t="shared" si="302"/>
        <v>0</v>
      </c>
      <c r="O1139" s="187">
        <f t="shared" si="303"/>
        <v>0</v>
      </c>
      <c r="P1139" s="187">
        <f t="shared" si="304"/>
        <v>0</v>
      </c>
      <c r="Q1139" s="166"/>
      <c r="R1139" s="13"/>
      <c r="S1139" s="187">
        <f t="shared" si="305"/>
        <v>0</v>
      </c>
      <c r="T1139" s="187">
        <f t="shared" si="306"/>
        <v>0</v>
      </c>
      <c r="U1139" s="166"/>
      <c r="V1139" s="187">
        <f t="shared" si="292"/>
        <v>0</v>
      </c>
      <c r="W1139" s="187">
        <f t="shared" si="293"/>
        <v>0</v>
      </c>
      <c r="X1139" s="13">
        <f t="shared" si="294"/>
        <v>0</v>
      </c>
      <c r="Y1139" s="13" t="s">
        <v>29</v>
      </c>
      <c r="Z1139" s="13">
        <v>45</v>
      </c>
      <c r="AA1139" s="241">
        <f t="shared" si="295"/>
        <v>0</v>
      </c>
    </row>
    <row r="1140" spans="1:27">
      <c r="A1140" s="12">
        <v>1137</v>
      </c>
      <c r="B1140" s="166"/>
      <c r="C1140" s="13"/>
      <c r="D1140" s="187">
        <f t="shared" si="296"/>
        <v>0</v>
      </c>
      <c r="E1140" s="187">
        <f t="shared" si="297"/>
        <v>0</v>
      </c>
      <c r="F1140" s="187">
        <f t="shared" si="298"/>
        <v>0</v>
      </c>
      <c r="G1140" s="166"/>
      <c r="H1140" s="13"/>
      <c r="I1140" s="187">
        <f t="shared" si="299"/>
        <v>0</v>
      </c>
      <c r="J1140" s="187">
        <f t="shared" si="300"/>
        <v>0</v>
      </c>
      <c r="K1140" s="187">
        <f t="shared" si="301"/>
        <v>0</v>
      </c>
      <c r="L1140" s="166"/>
      <c r="M1140" s="13"/>
      <c r="N1140" s="187">
        <f t="shared" si="302"/>
        <v>0</v>
      </c>
      <c r="O1140" s="187">
        <f t="shared" si="303"/>
        <v>0</v>
      </c>
      <c r="P1140" s="187">
        <f t="shared" si="304"/>
        <v>0</v>
      </c>
      <c r="Q1140" s="166"/>
      <c r="R1140" s="13"/>
      <c r="S1140" s="187">
        <f t="shared" si="305"/>
        <v>0</v>
      </c>
      <c r="T1140" s="187">
        <f t="shared" si="306"/>
        <v>0</v>
      </c>
      <c r="U1140" s="166"/>
      <c r="V1140" s="187">
        <f t="shared" si="292"/>
        <v>0</v>
      </c>
      <c r="W1140" s="187">
        <f t="shared" si="293"/>
        <v>0</v>
      </c>
      <c r="X1140" s="13">
        <f t="shared" si="294"/>
        <v>0</v>
      </c>
      <c r="Y1140" s="13" t="s">
        <v>29</v>
      </c>
      <c r="Z1140" s="13">
        <v>45</v>
      </c>
      <c r="AA1140" s="241">
        <f t="shared" si="295"/>
        <v>0</v>
      </c>
    </row>
    <row r="1141" spans="1:27">
      <c r="A1141" s="12">
        <v>1138</v>
      </c>
      <c r="B1141" s="166"/>
      <c r="C1141" s="13"/>
      <c r="D1141" s="187">
        <f t="shared" si="296"/>
        <v>0</v>
      </c>
      <c r="E1141" s="187">
        <f t="shared" si="297"/>
        <v>0</v>
      </c>
      <c r="F1141" s="187">
        <f t="shared" si="298"/>
        <v>0</v>
      </c>
      <c r="G1141" s="166"/>
      <c r="H1141" s="13"/>
      <c r="I1141" s="187">
        <f t="shared" si="299"/>
        <v>0</v>
      </c>
      <c r="J1141" s="187">
        <f t="shared" si="300"/>
        <v>0</v>
      </c>
      <c r="K1141" s="187">
        <f t="shared" si="301"/>
        <v>0</v>
      </c>
      <c r="L1141" s="166"/>
      <c r="M1141" s="13"/>
      <c r="N1141" s="187">
        <f t="shared" si="302"/>
        <v>0</v>
      </c>
      <c r="O1141" s="187">
        <f t="shared" si="303"/>
        <v>0</v>
      </c>
      <c r="P1141" s="187">
        <f t="shared" si="304"/>
        <v>0</v>
      </c>
      <c r="Q1141" s="166"/>
      <c r="R1141" s="13"/>
      <c r="S1141" s="187">
        <f t="shared" si="305"/>
        <v>0</v>
      </c>
      <c r="T1141" s="187">
        <f t="shared" si="306"/>
        <v>0</v>
      </c>
      <c r="U1141" s="166"/>
      <c r="V1141" s="187">
        <f t="shared" si="292"/>
        <v>0</v>
      </c>
      <c r="W1141" s="187">
        <f t="shared" si="293"/>
        <v>0</v>
      </c>
      <c r="X1141" s="13">
        <f t="shared" si="294"/>
        <v>0</v>
      </c>
      <c r="Y1141" s="13" t="s">
        <v>29</v>
      </c>
      <c r="Z1141" s="13">
        <v>45</v>
      </c>
      <c r="AA1141" s="241">
        <f t="shared" si="295"/>
        <v>0</v>
      </c>
    </row>
    <row r="1142" spans="1:27">
      <c r="A1142" s="12">
        <v>1139</v>
      </c>
      <c r="B1142" s="166"/>
      <c r="C1142" s="13"/>
      <c r="D1142" s="187">
        <f t="shared" si="296"/>
        <v>0</v>
      </c>
      <c r="E1142" s="187">
        <f t="shared" si="297"/>
        <v>0</v>
      </c>
      <c r="F1142" s="187">
        <f t="shared" si="298"/>
        <v>0</v>
      </c>
      <c r="G1142" s="166"/>
      <c r="H1142" s="13"/>
      <c r="I1142" s="187">
        <f t="shared" si="299"/>
        <v>0</v>
      </c>
      <c r="J1142" s="187">
        <f t="shared" si="300"/>
        <v>0</v>
      </c>
      <c r="K1142" s="187">
        <f t="shared" si="301"/>
        <v>0</v>
      </c>
      <c r="L1142" s="166"/>
      <c r="M1142" s="13"/>
      <c r="N1142" s="187">
        <f t="shared" si="302"/>
        <v>0</v>
      </c>
      <c r="O1142" s="187">
        <f t="shared" si="303"/>
        <v>0</v>
      </c>
      <c r="P1142" s="187">
        <f t="shared" si="304"/>
        <v>0</v>
      </c>
      <c r="Q1142" s="166"/>
      <c r="R1142" s="13"/>
      <c r="S1142" s="187">
        <f t="shared" si="305"/>
        <v>0</v>
      </c>
      <c r="T1142" s="187">
        <f t="shared" si="306"/>
        <v>0</v>
      </c>
      <c r="U1142" s="166"/>
      <c r="V1142" s="187">
        <f t="shared" si="292"/>
        <v>0</v>
      </c>
      <c r="W1142" s="187">
        <f t="shared" si="293"/>
        <v>0</v>
      </c>
      <c r="X1142" s="13">
        <f t="shared" si="294"/>
        <v>0</v>
      </c>
      <c r="Y1142" s="13" t="s">
        <v>29</v>
      </c>
      <c r="Z1142" s="13">
        <v>45</v>
      </c>
      <c r="AA1142" s="241">
        <f t="shared" si="295"/>
        <v>0</v>
      </c>
    </row>
    <row r="1143" spans="1:27">
      <c r="A1143" s="12">
        <v>1140</v>
      </c>
      <c r="B1143" s="166"/>
      <c r="C1143" s="13"/>
      <c r="D1143" s="187">
        <f t="shared" si="296"/>
        <v>0</v>
      </c>
      <c r="E1143" s="187">
        <f t="shared" si="297"/>
        <v>0</v>
      </c>
      <c r="F1143" s="187">
        <f t="shared" si="298"/>
        <v>0</v>
      </c>
      <c r="G1143" s="166"/>
      <c r="H1143" s="13"/>
      <c r="I1143" s="187">
        <f t="shared" si="299"/>
        <v>0</v>
      </c>
      <c r="J1143" s="187">
        <f t="shared" si="300"/>
        <v>0</v>
      </c>
      <c r="K1143" s="187">
        <f t="shared" si="301"/>
        <v>0</v>
      </c>
      <c r="L1143" s="166"/>
      <c r="M1143" s="13"/>
      <c r="N1143" s="187">
        <f t="shared" si="302"/>
        <v>0</v>
      </c>
      <c r="O1143" s="187">
        <f t="shared" si="303"/>
        <v>0</v>
      </c>
      <c r="P1143" s="187">
        <f t="shared" si="304"/>
        <v>0</v>
      </c>
      <c r="Q1143" s="166"/>
      <c r="R1143" s="13"/>
      <c r="S1143" s="187">
        <f t="shared" si="305"/>
        <v>0</v>
      </c>
      <c r="T1143" s="187">
        <f t="shared" si="306"/>
        <v>0</v>
      </c>
      <c r="U1143" s="166"/>
      <c r="V1143" s="187">
        <f t="shared" si="292"/>
        <v>0</v>
      </c>
      <c r="W1143" s="187">
        <f t="shared" si="293"/>
        <v>0</v>
      </c>
      <c r="X1143" s="13">
        <f t="shared" si="294"/>
        <v>0</v>
      </c>
      <c r="Y1143" s="13" t="s">
        <v>29</v>
      </c>
      <c r="Z1143" s="13">
        <v>45</v>
      </c>
      <c r="AA1143" s="241">
        <f t="shared" si="295"/>
        <v>0</v>
      </c>
    </row>
    <row r="1144" spans="1:27">
      <c r="A1144" s="12">
        <v>1141</v>
      </c>
      <c r="B1144" s="166"/>
      <c r="C1144" s="13"/>
      <c r="D1144" s="187">
        <f t="shared" si="296"/>
        <v>0</v>
      </c>
      <c r="E1144" s="187">
        <f t="shared" si="297"/>
        <v>0</v>
      </c>
      <c r="F1144" s="187">
        <f t="shared" si="298"/>
        <v>0</v>
      </c>
      <c r="G1144" s="166"/>
      <c r="H1144" s="13"/>
      <c r="I1144" s="187">
        <f t="shared" si="299"/>
        <v>0</v>
      </c>
      <c r="J1144" s="187">
        <f t="shared" si="300"/>
        <v>0</v>
      </c>
      <c r="K1144" s="187">
        <f t="shared" si="301"/>
        <v>0</v>
      </c>
      <c r="L1144" s="166"/>
      <c r="M1144" s="13"/>
      <c r="N1144" s="187">
        <f t="shared" si="302"/>
        <v>0</v>
      </c>
      <c r="O1144" s="187">
        <f t="shared" si="303"/>
        <v>0</v>
      </c>
      <c r="P1144" s="187">
        <f t="shared" si="304"/>
        <v>0</v>
      </c>
      <c r="Q1144" s="166"/>
      <c r="R1144" s="13"/>
      <c r="S1144" s="187">
        <f t="shared" si="305"/>
        <v>0</v>
      </c>
      <c r="T1144" s="187">
        <f t="shared" si="306"/>
        <v>0</v>
      </c>
      <c r="U1144" s="166"/>
      <c r="V1144" s="187">
        <f t="shared" si="292"/>
        <v>0</v>
      </c>
      <c r="W1144" s="187">
        <f t="shared" si="293"/>
        <v>0</v>
      </c>
      <c r="X1144" s="13">
        <f t="shared" si="294"/>
        <v>0</v>
      </c>
      <c r="Y1144" s="13" t="s">
        <v>29</v>
      </c>
      <c r="Z1144" s="13">
        <v>45</v>
      </c>
      <c r="AA1144" s="241">
        <f t="shared" si="295"/>
        <v>0</v>
      </c>
    </row>
    <row r="1145" spans="1:27">
      <c r="A1145" s="12">
        <v>1142</v>
      </c>
      <c r="B1145" s="166"/>
      <c r="C1145" s="13"/>
      <c r="D1145" s="187">
        <f t="shared" si="296"/>
        <v>0</v>
      </c>
      <c r="E1145" s="187">
        <f t="shared" si="297"/>
        <v>0</v>
      </c>
      <c r="F1145" s="187">
        <f t="shared" si="298"/>
        <v>0</v>
      </c>
      <c r="G1145" s="166"/>
      <c r="H1145" s="13"/>
      <c r="I1145" s="187">
        <f t="shared" si="299"/>
        <v>0</v>
      </c>
      <c r="J1145" s="187">
        <f t="shared" si="300"/>
        <v>0</v>
      </c>
      <c r="K1145" s="187">
        <f t="shared" si="301"/>
        <v>0</v>
      </c>
      <c r="L1145" s="166"/>
      <c r="M1145" s="13"/>
      <c r="N1145" s="187">
        <f t="shared" si="302"/>
        <v>0</v>
      </c>
      <c r="O1145" s="187">
        <f t="shared" si="303"/>
        <v>0</v>
      </c>
      <c r="P1145" s="187">
        <f t="shared" si="304"/>
        <v>0</v>
      </c>
      <c r="Q1145" s="166"/>
      <c r="R1145" s="13"/>
      <c r="S1145" s="187">
        <f t="shared" si="305"/>
        <v>0</v>
      </c>
      <c r="T1145" s="187">
        <f t="shared" si="306"/>
        <v>0</v>
      </c>
      <c r="U1145" s="166"/>
      <c r="V1145" s="187">
        <f t="shared" si="292"/>
        <v>0</v>
      </c>
      <c r="W1145" s="187">
        <f t="shared" si="293"/>
        <v>0</v>
      </c>
      <c r="X1145" s="13">
        <f t="shared" si="294"/>
        <v>0</v>
      </c>
      <c r="Y1145" s="13" t="s">
        <v>29</v>
      </c>
      <c r="Z1145" s="13">
        <v>45</v>
      </c>
      <c r="AA1145" s="241">
        <f t="shared" si="295"/>
        <v>0</v>
      </c>
    </row>
    <row r="1146" spans="1:27">
      <c r="A1146" s="12">
        <v>1143</v>
      </c>
      <c r="B1146" s="166"/>
      <c r="C1146" s="13"/>
      <c r="D1146" s="187">
        <f t="shared" si="296"/>
        <v>0</v>
      </c>
      <c r="E1146" s="187">
        <f t="shared" si="297"/>
        <v>0</v>
      </c>
      <c r="F1146" s="187">
        <f t="shared" si="298"/>
        <v>0</v>
      </c>
      <c r="G1146" s="166"/>
      <c r="H1146" s="13"/>
      <c r="I1146" s="187">
        <f t="shared" si="299"/>
        <v>0</v>
      </c>
      <c r="J1146" s="187">
        <f t="shared" si="300"/>
        <v>0</v>
      </c>
      <c r="K1146" s="187">
        <f t="shared" si="301"/>
        <v>0</v>
      </c>
      <c r="L1146" s="166"/>
      <c r="M1146" s="13"/>
      <c r="N1146" s="187">
        <f t="shared" si="302"/>
        <v>0</v>
      </c>
      <c r="O1146" s="187">
        <f t="shared" si="303"/>
        <v>0</v>
      </c>
      <c r="P1146" s="187">
        <f t="shared" si="304"/>
        <v>0</v>
      </c>
      <c r="Q1146" s="166"/>
      <c r="R1146" s="13"/>
      <c r="S1146" s="187">
        <f t="shared" si="305"/>
        <v>0</v>
      </c>
      <c r="T1146" s="187">
        <f t="shared" si="306"/>
        <v>0</v>
      </c>
      <c r="U1146" s="166"/>
      <c r="V1146" s="187">
        <f t="shared" si="292"/>
        <v>0</v>
      </c>
      <c r="W1146" s="187">
        <f t="shared" si="293"/>
        <v>0</v>
      </c>
      <c r="X1146" s="13">
        <f t="shared" si="294"/>
        <v>0</v>
      </c>
      <c r="Y1146" s="13" t="s">
        <v>29</v>
      </c>
      <c r="Z1146" s="13">
        <v>45</v>
      </c>
      <c r="AA1146" s="241">
        <f t="shared" si="295"/>
        <v>0</v>
      </c>
    </row>
    <row r="1147" spans="1:27">
      <c r="A1147" s="12">
        <v>1144</v>
      </c>
      <c r="B1147" s="166"/>
      <c r="C1147" s="13"/>
      <c r="D1147" s="187">
        <f t="shared" si="296"/>
        <v>0</v>
      </c>
      <c r="E1147" s="187">
        <f t="shared" si="297"/>
        <v>0</v>
      </c>
      <c r="F1147" s="187">
        <f t="shared" si="298"/>
        <v>0</v>
      </c>
      <c r="G1147" s="166"/>
      <c r="H1147" s="13"/>
      <c r="I1147" s="187">
        <f t="shared" si="299"/>
        <v>0</v>
      </c>
      <c r="J1147" s="187">
        <f t="shared" si="300"/>
        <v>0</v>
      </c>
      <c r="K1147" s="187">
        <f t="shared" si="301"/>
        <v>0</v>
      </c>
      <c r="L1147" s="166"/>
      <c r="M1147" s="13"/>
      <c r="N1147" s="187">
        <f t="shared" si="302"/>
        <v>0</v>
      </c>
      <c r="O1147" s="187">
        <f t="shared" si="303"/>
        <v>0</v>
      </c>
      <c r="P1147" s="187">
        <f t="shared" si="304"/>
        <v>0</v>
      </c>
      <c r="Q1147" s="166"/>
      <c r="R1147" s="13"/>
      <c r="S1147" s="187">
        <f t="shared" si="305"/>
        <v>0</v>
      </c>
      <c r="T1147" s="187">
        <f t="shared" si="306"/>
        <v>0</v>
      </c>
      <c r="U1147" s="166"/>
      <c r="V1147" s="187">
        <f t="shared" si="292"/>
        <v>0</v>
      </c>
      <c r="W1147" s="187">
        <f t="shared" si="293"/>
        <v>0</v>
      </c>
      <c r="X1147" s="13">
        <f t="shared" si="294"/>
        <v>0</v>
      </c>
      <c r="Y1147" s="13" t="s">
        <v>29</v>
      </c>
      <c r="Z1147" s="13">
        <v>45</v>
      </c>
      <c r="AA1147" s="241">
        <f t="shared" si="295"/>
        <v>0</v>
      </c>
    </row>
    <row r="1148" spans="1:27">
      <c r="A1148" s="12">
        <v>1145</v>
      </c>
      <c r="B1148" s="166"/>
      <c r="C1148" s="13"/>
      <c r="D1148" s="187">
        <f t="shared" si="296"/>
        <v>0</v>
      </c>
      <c r="E1148" s="187">
        <f t="shared" si="297"/>
        <v>0</v>
      </c>
      <c r="F1148" s="187">
        <f t="shared" si="298"/>
        <v>0</v>
      </c>
      <c r="G1148" s="166"/>
      <c r="H1148" s="13"/>
      <c r="I1148" s="187">
        <f t="shared" si="299"/>
        <v>0</v>
      </c>
      <c r="J1148" s="187">
        <f t="shared" si="300"/>
        <v>0</v>
      </c>
      <c r="K1148" s="187">
        <f t="shared" si="301"/>
        <v>0</v>
      </c>
      <c r="L1148" s="166"/>
      <c r="M1148" s="13"/>
      <c r="N1148" s="187">
        <f t="shared" si="302"/>
        <v>0</v>
      </c>
      <c r="O1148" s="187">
        <f t="shared" si="303"/>
        <v>0</v>
      </c>
      <c r="P1148" s="187">
        <f t="shared" si="304"/>
        <v>0</v>
      </c>
      <c r="Q1148" s="166"/>
      <c r="R1148" s="13"/>
      <c r="S1148" s="187">
        <f t="shared" si="305"/>
        <v>0</v>
      </c>
      <c r="T1148" s="187">
        <f t="shared" si="306"/>
        <v>0</v>
      </c>
      <c r="U1148" s="166"/>
      <c r="V1148" s="187">
        <f t="shared" si="292"/>
        <v>0</v>
      </c>
      <c r="W1148" s="187">
        <f t="shared" si="293"/>
        <v>0</v>
      </c>
      <c r="X1148" s="13">
        <f t="shared" si="294"/>
        <v>0</v>
      </c>
      <c r="Y1148" s="13" t="s">
        <v>29</v>
      </c>
      <c r="Z1148" s="13">
        <v>45</v>
      </c>
      <c r="AA1148" s="241">
        <f t="shared" si="295"/>
        <v>0</v>
      </c>
    </row>
    <row r="1149" spans="1:27">
      <c r="A1149" s="12">
        <v>1146</v>
      </c>
      <c r="B1149" s="166"/>
      <c r="C1149" s="13"/>
      <c r="D1149" s="187">
        <f t="shared" si="296"/>
        <v>0</v>
      </c>
      <c r="E1149" s="187">
        <f t="shared" si="297"/>
        <v>0</v>
      </c>
      <c r="F1149" s="187">
        <f t="shared" si="298"/>
        <v>0</v>
      </c>
      <c r="G1149" s="166"/>
      <c r="H1149" s="13"/>
      <c r="I1149" s="187">
        <f t="shared" si="299"/>
        <v>0</v>
      </c>
      <c r="J1149" s="187">
        <f t="shared" si="300"/>
        <v>0</v>
      </c>
      <c r="K1149" s="187">
        <f t="shared" si="301"/>
        <v>0</v>
      </c>
      <c r="L1149" s="166"/>
      <c r="M1149" s="13"/>
      <c r="N1149" s="187">
        <f t="shared" si="302"/>
        <v>0</v>
      </c>
      <c r="O1149" s="187">
        <f t="shared" si="303"/>
        <v>0</v>
      </c>
      <c r="P1149" s="187">
        <f t="shared" si="304"/>
        <v>0</v>
      </c>
      <c r="Q1149" s="166"/>
      <c r="R1149" s="13"/>
      <c r="S1149" s="187">
        <f t="shared" si="305"/>
        <v>0</v>
      </c>
      <c r="T1149" s="187">
        <f t="shared" si="306"/>
        <v>0</v>
      </c>
      <c r="U1149" s="166"/>
      <c r="V1149" s="187">
        <f t="shared" si="292"/>
        <v>0</v>
      </c>
      <c r="W1149" s="187">
        <f t="shared" si="293"/>
        <v>0</v>
      </c>
      <c r="X1149" s="13">
        <f t="shared" si="294"/>
        <v>0</v>
      </c>
      <c r="Y1149" s="13" t="s">
        <v>29</v>
      </c>
      <c r="Z1149" s="13">
        <v>45</v>
      </c>
      <c r="AA1149" s="241">
        <f t="shared" si="295"/>
        <v>0</v>
      </c>
    </row>
    <row r="1150" spans="1:27">
      <c r="A1150" s="12">
        <v>1147</v>
      </c>
      <c r="B1150" s="166"/>
      <c r="C1150" s="13"/>
      <c r="D1150" s="187">
        <f t="shared" si="296"/>
        <v>0</v>
      </c>
      <c r="E1150" s="187">
        <f t="shared" si="297"/>
        <v>0</v>
      </c>
      <c r="F1150" s="187">
        <f t="shared" si="298"/>
        <v>0</v>
      </c>
      <c r="G1150" s="166"/>
      <c r="H1150" s="13"/>
      <c r="I1150" s="187">
        <f t="shared" si="299"/>
        <v>0</v>
      </c>
      <c r="J1150" s="187">
        <f t="shared" si="300"/>
        <v>0</v>
      </c>
      <c r="K1150" s="187">
        <f t="shared" si="301"/>
        <v>0</v>
      </c>
      <c r="L1150" s="166"/>
      <c r="M1150" s="13"/>
      <c r="N1150" s="187">
        <f t="shared" si="302"/>
        <v>0</v>
      </c>
      <c r="O1150" s="187">
        <f t="shared" si="303"/>
        <v>0</v>
      </c>
      <c r="P1150" s="187">
        <f t="shared" si="304"/>
        <v>0</v>
      </c>
      <c r="Q1150" s="166"/>
      <c r="R1150" s="13"/>
      <c r="S1150" s="187">
        <f t="shared" si="305"/>
        <v>0</v>
      </c>
      <c r="T1150" s="187">
        <f t="shared" si="306"/>
        <v>0</v>
      </c>
      <c r="U1150" s="166"/>
      <c r="V1150" s="187">
        <f t="shared" si="292"/>
        <v>0</v>
      </c>
      <c r="W1150" s="187">
        <f t="shared" si="293"/>
        <v>0</v>
      </c>
      <c r="X1150" s="13">
        <f t="shared" si="294"/>
        <v>0</v>
      </c>
      <c r="Y1150" s="13" t="s">
        <v>29</v>
      </c>
      <c r="Z1150" s="13">
        <v>45</v>
      </c>
      <c r="AA1150" s="241">
        <f t="shared" si="295"/>
        <v>0</v>
      </c>
    </row>
    <row r="1151" spans="1:27">
      <c r="A1151" s="12">
        <v>1148</v>
      </c>
      <c r="B1151" s="166"/>
      <c r="C1151" s="13"/>
      <c r="D1151" s="187">
        <f t="shared" si="296"/>
        <v>0</v>
      </c>
      <c r="E1151" s="187">
        <f t="shared" si="297"/>
        <v>0</v>
      </c>
      <c r="F1151" s="187">
        <f t="shared" si="298"/>
        <v>0</v>
      </c>
      <c r="G1151" s="166"/>
      <c r="H1151" s="13"/>
      <c r="I1151" s="187">
        <f t="shared" si="299"/>
        <v>0</v>
      </c>
      <c r="J1151" s="187">
        <f t="shared" si="300"/>
        <v>0</v>
      </c>
      <c r="K1151" s="187">
        <f t="shared" si="301"/>
        <v>0</v>
      </c>
      <c r="L1151" s="166"/>
      <c r="M1151" s="13"/>
      <c r="N1151" s="187">
        <f t="shared" si="302"/>
        <v>0</v>
      </c>
      <c r="O1151" s="187">
        <f t="shared" si="303"/>
        <v>0</v>
      </c>
      <c r="P1151" s="187">
        <f t="shared" si="304"/>
        <v>0</v>
      </c>
      <c r="Q1151" s="166"/>
      <c r="R1151" s="13"/>
      <c r="S1151" s="187">
        <f t="shared" si="305"/>
        <v>0</v>
      </c>
      <c r="T1151" s="187">
        <f t="shared" si="306"/>
        <v>0</v>
      </c>
      <c r="U1151" s="166"/>
      <c r="V1151" s="187">
        <f t="shared" si="292"/>
        <v>0</v>
      </c>
      <c r="W1151" s="187">
        <f t="shared" si="293"/>
        <v>0</v>
      </c>
      <c r="X1151" s="13">
        <f t="shared" si="294"/>
        <v>0</v>
      </c>
      <c r="Y1151" s="13" t="s">
        <v>29</v>
      </c>
      <c r="Z1151" s="13">
        <v>45</v>
      </c>
      <c r="AA1151" s="241">
        <f t="shared" si="295"/>
        <v>0</v>
      </c>
    </row>
    <row r="1152" spans="1:27">
      <c r="A1152" s="12">
        <v>1149</v>
      </c>
      <c r="B1152" s="166"/>
      <c r="C1152" s="13"/>
      <c r="D1152" s="187">
        <f t="shared" si="296"/>
        <v>0</v>
      </c>
      <c r="E1152" s="187">
        <f t="shared" si="297"/>
        <v>0</v>
      </c>
      <c r="F1152" s="187">
        <f t="shared" si="298"/>
        <v>0</v>
      </c>
      <c r="G1152" s="166"/>
      <c r="H1152" s="13"/>
      <c r="I1152" s="187">
        <f t="shared" si="299"/>
        <v>0</v>
      </c>
      <c r="J1152" s="187">
        <f t="shared" si="300"/>
        <v>0</v>
      </c>
      <c r="K1152" s="187">
        <f t="shared" si="301"/>
        <v>0</v>
      </c>
      <c r="L1152" s="166"/>
      <c r="M1152" s="13"/>
      <c r="N1152" s="187">
        <f t="shared" si="302"/>
        <v>0</v>
      </c>
      <c r="O1152" s="187">
        <f t="shared" si="303"/>
        <v>0</v>
      </c>
      <c r="P1152" s="187">
        <f t="shared" si="304"/>
        <v>0</v>
      </c>
      <c r="Q1152" s="166"/>
      <c r="R1152" s="13"/>
      <c r="S1152" s="187">
        <f t="shared" si="305"/>
        <v>0</v>
      </c>
      <c r="T1152" s="187">
        <f t="shared" si="306"/>
        <v>0</v>
      </c>
      <c r="U1152" s="166"/>
      <c r="V1152" s="187">
        <f t="shared" si="292"/>
        <v>0</v>
      </c>
      <c r="W1152" s="187">
        <f t="shared" si="293"/>
        <v>0</v>
      </c>
      <c r="X1152" s="13">
        <f t="shared" si="294"/>
        <v>0</v>
      </c>
      <c r="Y1152" s="13" t="s">
        <v>29</v>
      </c>
      <c r="Z1152" s="13">
        <v>45</v>
      </c>
      <c r="AA1152" s="241">
        <f t="shared" si="295"/>
        <v>0</v>
      </c>
    </row>
    <row r="1153" spans="1:27">
      <c r="A1153" s="12">
        <v>1150</v>
      </c>
      <c r="B1153" s="166"/>
      <c r="C1153" s="13"/>
      <c r="D1153" s="187">
        <f t="shared" si="296"/>
        <v>0</v>
      </c>
      <c r="E1153" s="187">
        <f t="shared" si="297"/>
        <v>0</v>
      </c>
      <c r="F1153" s="187">
        <f t="shared" si="298"/>
        <v>0</v>
      </c>
      <c r="G1153" s="166"/>
      <c r="H1153" s="13"/>
      <c r="I1153" s="187">
        <f t="shared" si="299"/>
        <v>0</v>
      </c>
      <c r="J1153" s="187">
        <f t="shared" si="300"/>
        <v>0</v>
      </c>
      <c r="K1153" s="187">
        <f t="shared" si="301"/>
        <v>0</v>
      </c>
      <c r="L1153" s="166"/>
      <c r="M1153" s="13"/>
      <c r="N1153" s="187">
        <f t="shared" si="302"/>
        <v>0</v>
      </c>
      <c r="O1153" s="187">
        <f t="shared" si="303"/>
        <v>0</v>
      </c>
      <c r="P1153" s="187">
        <f t="shared" si="304"/>
        <v>0</v>
      </c>
      <c r="Q1153" s="166"/>
      <c r="R1153" s="13"/>
      <c r="S1153" s="187">
        <f t="shared" si="305"/>
        <v>0</v>
      </c>
      <c r="T1153" s="187">
        <f t="shared" si="306"/>
        <v>0</v>
      </c>
      <c r="U1153" s="166"/>
      <c r="V1153" s="187">
        <f t="shared" si="292"/>
        <v>0</v>
      </c>
      <c r="W1153" s="187">
        <f t="shared" si="293"/>
        <v>0</v>
      </c>
      <c r="X1153" s="13">
        <f t="shared" si="294"/>
        <v>0</v>
      </c>
      <c r="Y1153" s="13" t="s">
        <v>29</v>
      </c>
      <c r="Z1153" s="13">
        <v>45</v>
      </c>
      <c r="AA1153" s="241">
        <f t="shared" si="295"/>
        <v>0</v>
      </c>
    </row>
    <row r="1154" spans="1:27">
      <c r="A1154" s="12">
        <v>1151</v>
      </c>
      <c r="B1154" s="166"/>
      <c r="C1154" s="13"/>
      <c r="D1154" s="187">
        <f t="shared" si="296"/>
        <v>0</v>
      </c>
      <c r="E1154" s="187">
        <f t="shared" si="297"/>
        <v>0</v>
      </c>
      <c r="F1154" s="187">
        <f t="shared" si="298"/>
        <v>0</v>
      </c>
      <c r="G1154" s="166"/>
      <c r="H1154" s="13"/>
      <c r="I1154" s="187">
        <f t="shared" si="299"/>
        <v>0</v>
      </c>
      <c r="J1154" s="187">
        <f t="shared" si="300"/>
        <v>0</v>
      </c>
      <c r="K1154" s="187">
        <f t="shared" si="301"/>
        <v>0</v>
      </c>
      <c r="L1154" s="166"/>
      <c r="M1154" s="13"/>
      <c r="N1154" s="187">
        <f t="shared" si="302"/>
        <v>0</v>
      </c>
      <c r="O1154" s="187">
        <f t="shared" si="303"/>
        <v>0</v>
      </c>
      <c r="P1154" s="187">
        <f t="shared" si="304"/>
        <v>0</v>
      </c>
      <c r="Q1154" s="166"/>
      <c r="R1154" s="13"/>
      <c r="S1154" s="187">
        <f t="shared" si="305"/>
        <v>0</v>
      </c>
      <c r="T1154" s="187">
        <f t="shared" si="306"/>
        <v>0</v>
      </c>
      <c r="U1154" s="166"/>
      <c r="V1154" s="187">
        <f t="shared" si="292"/>
        <v>0</v>
      </c>
      <c r="W1154" s="187">
        <f t="shared" si="293"/>
        <v>0</v>
      </c>
      <c r="X1154" s="13">
        <f t="shared" si="294"/>
        <v>0</v>
      </c>
      <c r="Y1154" s="13" t="s">
        <v>29</v>
      </c>
      <c r="Z1154" s="13">
        <v>45</v>
      </c>
      <c r="AA1154" s="241">
        <f t="shared" si="295"/>
        <v>0</v>
      </c>
    </row>
    <row r="1155" spans="1:27">
      <c r="A1155" s="12">
        <v>1152</v>
      </c>
      <c r="B1155" s="166"/>
      <c r="C1155" s="13"/>
      <c r="D1155" s="187">
        <f t="shared" si="296"/>
        <v>0</v>
      </c>
      <c r="E1155" s="187">
        <f t="shared" si="297"/>
        <v>0</v>
      </c>
      <c r="F1155" s="187">
        <f t="shared" si="298"/>
        <v>0</v>
      </c>
      <c r="G1155" s="166"/>
      <c r="H1155" s="13"/>
      <c r="I1155" s="187">
        <f t="shared" si="299"/>
        <v>0</v>
      </c>
      <c r="J1155" s="187">
        <f t="shared" si="300"/>
        <v>0</v>
      </c>
      <c r="K1155" s="187">
        <f t="shared" si="301"/>
        <v>0</v>
      </c>
      <c r="L1155" s="166"/>
      <c r="M1155" s="13"/>
      <c r="N1155" s="187">
        <f t="shared" si="302"/>
        <v>0</v>
      </c>
      <c r="O1155" s="187">
        <f t="shared" si="303"/>
        <v>0</v>
      </c>
      <c r="P1155" s="187">
        <f t="shared" si="304"/>
        <v>0</v>
      </c>
      <c r="Q1155" s="166"/>
      <c r="R1155" s="13"/>
      <c r="S1155" s="187">
        <f t="shared" si="305"/>
        <v>0</v>
      </c>
      <c r="T1155" s="187">
        <f t="shared" si="306"/>
        <v>0</v>
      </c>
      <c r="U1155" s="166"/>
      <c r="V1155" s="187">
        <f t="shared" si="292"/>
        <v>0</v>
      </c>
      <c r="W1155" s="187">
        <f t="shared" si="293"/>
        <v>0</v>
      </c>
      <c r="X1155" s="13">
        <f t="shared" si="294"/>
        <v>0</v>
      </c>
      <c r="Y1155" s="13" t="s">
        <v>29</v>
      </c>
      <c r="Z1155" s="13">
        <v>45</v>
      </c>
      <c r="AA1155" s="241">
        <f t="shared" si="295"/>
        <v>0</v>
      </c>
    </row>
    <row r="1156" spans="1:27">
      <c r="A1156" s="12">
        <v>1153</v>
      </c>
      <c r="B1156" s="166"/>
      <c r="C1156" s="13"/>
      <c r="D1156" s="187">
        <f t="shared" si="296"/>
        <v>0</v>
      </c>
      <c r="E1156" s="187">
        <f t="shared" si="297"/>
        <v>0</v>
      </c>
      <c r="F1156" s="187">
        <f t="shared" si="298"/>
        <v>0</v>
      </c>
      <c r="G1156" s="166"/>
      <c r="H1156" s="13"/>
      <c r="I1156" s="187">
        <f t="shared" si="299"/>
        <v>0</v>
      </c>
      <c r="J1156" s="187">
        <f t="shared" si="300"/>
        <v>0</v>
      </c>
      <c r="K1156" s="187">
        <f t="shared" si="301"/>
        <v>0</v>
      </c>
      <c r="L1156" s="166"/>
      <c r="M1156" s="13"/>
      <c r="N1156" s="187">
        <f t="shared" si="302"/>
        <v>0</v>
      </c>
      <c r="O1156" s="187">
        <f t="shared" si="303"/>
        <v>0</v>
      </c>
      <c r="P1156" s="187">
        <f t="shared" si="304"/>
        <v>0</v>
      </c>
      <c r="Q1156" s="166"/>
      <c r="R1156" s="13"/>
      <c r="S1156" s="187">
        <f t="shared" si="305"/>
        <v>0</v>
      </c>
      <c r="T1156" s="187">
        <f t="shared" si="306"/>
        <v>0</v>
      </c>
      <c r="U1156" s="166"/>
      <c r="V1156" s="187">
        <f t="shared" ref="V1156:V1219" si="307">IF(U1156="Oui",-35,)</f>
        <v>0</v>
      </c>
      <c r="W1156" s="187">
        <f t="shared" si="293"/>
        <v>0</v>
      </c>
      <c r="X1156" s="13">
        <f t="shared" si="294"/>
        <v>0</v>
      </c>
      <c r="Y1156" s="13" t="s">
        <v>29</v>
      </c>
      <c r="Z1156" s="13">
        <v>45</v>
      </c>
      <c r="AA1156" s="241">
        <f t="shared" si="295"/>
        <v>0</v>
      </c>
    </row>
    <row r="1157" spans="1:27">
      <c r="A1157" s="12">
        <v>1154</v>
      </c>
      <c r="B1157" s="166"/>
      <c r="C1157" s="13"/>
      <c r="D1157" s="187">
        <f t="shared" si="296"/>
        <v>0</v>
      </c>
      <c r="E1157" s="187">
        <f t="shared" si="297"/>
        <v>0</v>
      </c>
      <c r="F1157" s="187">
        <f t="shared" si="298"/>
        <v>0</v>
      </c>
      <c r="G1157" s="166"/>
      <c r="H1157" s="13"/>
      <c r="I1157" s="187">
        <f t="shared" si="299"/>
        <v>0</v>
      </c>
      <c r="J1157" s="187">
        <f t="shared" si="300"/>
        <v>0</v>
      </c>
      <c r="K1157" s="187">
        <f t="shared" si="301"/>
        <v>0</v>
      </c>
      <c r="L1157" s="166"/>
      <c r="M1157" s="13"/>
      <c r="N1157" s="187">
        <f t="shared" si="302"/>
        <v>0</v>
      </c>
      <c r="O1157" s="187">
        <f t="shared" si="303"/>
        <v>0</v>
      </c>
      <c r="P1157" s="187">
        <f t="shared" si="304"/>
        <v>0</v>
      </c>
      <c r="Q1157" s="166"/>
      <c r="R1157" s="13"/>
      <c r="S1157" s="187">
        <f t="shared" si="305"/>
        <v>0</v>
      </c>
      <c r="T1157" s="187">
        <f t="shared" si="306"/>
        <v>0</v>
      </c>
      <c r="U1157" s="166"/>
      <c r="V1157" s="187">
        <f t="shared" si="307"/>
        <v>0</v>
      </c>
      <c r="W1157" s="187">
        <f t="shared" si="293"/>
        <v>0</v>
      </c>
      <c r="X1157" s="13">
        <f t="shared" si="294"/>
        <v>0</v>
      </c>
      <c r="Y1157" s="13" t="s">
        <v>29</v>
      </c>
      <c r="Z1157" s="13">
        <v>45</v>
      </c>
      <c r="AA1157" s="241">
        <f t="shared" si="295"/>
        <v>0</v>
      </c>
    </row>
    <row r="1158" spans="1:27">
      <c r="A1158" s="12">
        <v>1155</v>
      </c>
      <c r="B1158" s="166"/>
      <c r="C1158" s="13"/>
      <c r="D1158" s="187">
        <f t="shared" si="296"/>
        <v>0</v>
      </c>
      <c r="E1158" s="187">
        <f t="shared" si="297"/>
        <v>0</v>
      </c>
      <c r="F1158" s="187">
        <f t="shared" si="298"/>
        <v>0</v>
      </c>
      <c r="G1158" s="166"/>
      <c r="H1158" s="13"/>
      <c r="I1158" s="187">
        <f t="shared" si="299"/>
        <v>0</v>
      </c>
      <c r="J1158" s="187">
        <f t="shared" si="300"/>
        <v>0</v>
      </c>
      <c r="K1158" s="187">
        <f t="shared" si="301"/>
        <v>0</v>
      </c>
      <c r="L1158" s="166"/>
      <c r="M1158" s="13"/>
      <c r="N1158" s="187">
        <f t="shared" si="302"/>
        <v>0</v>
      </c>
      <c r="O1158" s="187">
        <f t="shared" si="303"/>
        <v>0</v>
      </c>
      <c r="P1158" s="187">
        <f t="shared" si="304"/>
        <v>0</v>
      </c>
      <c r="Q1158" s="166"/>
      <c r="R1158" s="13"/>
      <c r="S1158" s="187">
        <f t="shared" si="305"/>
        <v>0</v>
      </c>
      <c r="T1158" s="187">
        <f t="shared" si="306"/>
        <v>0</v>
      </c>
      <c r="U1158" s="166"/>
      <c r="V1158" s="187">
        <f t="shared" si="307"/>
        <v>0</v>
      </c>
      <c r="W1158" s="187">
        <f t="shared" si="293"/>
        <v>0</v>
      </c>
      <c r="X1158" s="13">
        <f t="shared" si="294"/>
        <v>0</v>
      </c>
      <c r="Y1158" s="13" t="s">
        <v>29</v>
      </c>
      <c r="Z1158" s="13">
        <v>45</v>
      </c>
      <c r="AA1158" s="241">
        <f t="shared" si="295"/>
        <v>0</v>
      </c>
    </row>
    <row r="1159" spans="1:27">
      <c r="A1159" s="12">
        <v>1156</v>
      </c>
      <c r="B1159" s="166"/>
      <c r="C1159" s="13"/>
      <c r="D1159" s="187">
        <f t="shared" si="296"/>
        <v>0</v>
      </c>
      <c r="E1159" s="187">
        <f t="shared" si="297"/>
        <v>0</v>
      </c>
      <c r="F1159" s="187">
        <f t="shared" si="298"/>
        <v>0</v>
      </c>
      <c r="G1159" s="166"/>
      <c r="H1159" s="13"/>
      <c r="I1159" s="187">
        <f t="shared" si="299"/>
        <v>0</v>
      </c>
      <c r="J1159" s="187">
        <f t="shared" si="300"/>
        <v>0</v>
      </c>
      <c r="K1159" s="187">
        <f t="shared" si="301"/>
        <v>0</v>
      </c>
      <c r="L1159" s="166"/>
      <c r="M1159" s="13"/>
      <c r="N1159" s="187">
        <f t="shared" si="302"/>
        <v>0</v>
      </c>
      <c r="O1159" s="187">
        <f t="shared" si="303"/>
        <v>0</v>
      </c>
      <c r="P1159" s="187">
        <f t="shared" si="304"/>
        <v>0</v>
      </c>
      <c r="Q1159" s="166"/>
      <c r="R1159" s="13"/>
      <c r="S1159" s="187">
        <f t="shared" si="305"/>
        <v>0</v>
      </c>
      <c r="T1159" s="187">
        <f t="shared" si="306"/>
        <v>0</v>
      </c>
      <c r="U1159" s="166"/>
      <c r="V1159" s="187">
        <f t="shared" si="307"/>
        <v>0</v>
      </c>
      <c r="W1159" s="187">
        <f t="shared" si="293"/>
        <v>0</v>
      </c>
      <c r="X1159" s="13">
        <f t="shared" si="294"/>
        <v>0</v>
      </c>
      <c r="Y1159" s="13" t="s">
        <v>29</v>
      </c>
      <c r="Z1159" s="13">
        <v>45</v>
      </c>
      <c r="AA1159" s="241">
        <f t="shared" si="295"/>
        <v>0</v>
      </c>
    </row>
    <row r="1160" spans="1:27">
      <c r="A1160" s="12">
        <v>1157</v>
      </c>
      <c r="B1160" s="166"/>
      <c r="C1160" s="13"/>
      <c r="D1160" s="187">
        <f t="shared" si="296"/>
        <v>0</v>
      </c>
      <c r="E1160" s="187">
        <f t="shared" si="297"/>
        <v>0</v>
      </c>
      <c r="F1160" s="187">
        <f t="shared" si="298"/>
        <v>0</v>
      </c>
      <c r="G1160" s="166"/>
      <c r="H1160" s="13"/>
      <c r="I1160" s="187">
        <f t="shared" si="299"/>
        <v>0</v>
      </c>
      <c r="J1160" s="187">
        <f t="shared" si="300"/>
        <v>0</v>
      </c>
      <c r="K1160" s="187">
        <f t="shared" si="301"/>
        <v>0</v>
      </c>
      <c r="L1160" s="166"/>
      <c r="M1160" s="13"/>
      <c r="N1160" s="187">
        <f t="shared" si="302"/>
        <v>0</v>
      </c>
      <c r="O1160" s="187">
        <f t="shared" si="303"/>
        <v>0</v>
      </c>
      <c r="P1160" s="187">
        <f t="shared" si="304"/>
        <v>0</v>
      </c>
      <c r="Q1160" s="166"/>
      <c r="R1160" s="13"/>
      <c r="S1160" s="187">
        <f t="shared" si="305"/>
        <v>0</v>
      </c>
      <c r="T1160" s="187">
        <f t="shared" si="306"/>
        <v>0</v>
      </c>
      <c r="U1160" s="166"/>
      <c r="V1160" s="187">
        <f t="shared" si="307"/>
        <v>0</v>
      </c>
      <c r="W1160" s="187">
        <f t="shared" si="293"/>
        <v>0</v>
      </c>
      <c r="X1160" s="13">
        <f t="shared" si="294"/>
        <v>0</v>
      </c>
      <c r="Y1160" s="13" t="s">
        <v>29</v>
      </c>
      <c r="Z1160" s="13">
        <v>45</v>
      </c>
      <c r="AA1160" s="241">
        <f t="shared" si="295"/>
        <v>0</v>
      </c>
    </row>
    <row r="1161" spans="1:27">
      <c r="A1161" s="12">
        <v>1158</v>
      </c>
      <c r="B1161" s="166"/>
      <c r="C1161" s="13"/>
      <c r="D1161" s="187">
        <f t="shared" si="296"/>
        <v>0</v>
      </c>
      <c r="E1161" s="187">
        <f t="shared" si="297"/>
        <v>0</v>
      </c>
      <c r="F1161" s="187">
        <f t="shared" si="298"/>
        <v>0</v>
      </c>
      <c r="G1161" s="166"/>
      <c r="H1161" s="13"/>
      <c r="I1161" s="187">
        <f t="shared" si="299"/>
        <v>0</v>
      </c>
      <c r="J1161" s="187">
        <f t="shared" si="300"/>
        <v>0</v>
      </c>
      <c r="K1161" s="187">
        <f t="shared" si="301"/>
        <v>0</v>
      </c>
      <c r="L1161" s="166"/>
      <c r="M1161" s="13"/>
      <c r="N1161" s="187">
        <f t="shared" si="302"/>
        <v>0</v>
      </c>
      <c r="O1161" s="187">
        <f t="shared" si="303"/>
        <v>0</v>
      </c>
      <c r="P1161" s="187">
        <f t="shared" si="304"/>
        <v>0</v>
      </c>
      <c r="Q1161" s="166"/>
      <c r="R1161" s="13"/>
      <c r="S1161" s="187">
        <f t="shared" si="305"/>
        <v>0</v>
      </c>
      <c r="T1161" s="187">
        <f t="shared" si="306"/>
        <v>0</v>
      </c>
      <c r="U1161" s="166"/>
      <c r="V1161" s="187">
        <f t="shared" si="307"/>
        <v>0</v>
      </c>
      <c r="W1161" s="187">
        <f t="shared" si="293"/>
        <v>0</v>
      </c>
      <c r="X1161" s="13">
        <f t="shared" si="294"/>
        <v>0</v>
      </c>
      <c r="Y1161" s="13" t="s">
        <v>29</v>
      </c>
      <c r="Z1161" s="13">
        <v>45</v>
      </c>
      <c r="AA1161" s="241">
        <f t="shared" si="295"/>
        <v>0</v>
      </c>
    </row>
    <row r="1162" spans="1:27">
      <c r="A1162" s="12">
        <v>1159</v>
      </c>
      <c r="B1162" s="166"/>
      <c r="C1162" s="13"/>
      <c r="D1162" s="187">
        <f t="shared" si="296"/>
        <v>0</v>
      </c>
      <c r="E1162" s="187">
        <f t="shared" si="297"/>
        <v>0</v>
      </c>
      <c r="F1162" s="187">
        <f t="shared" si="298"/>
        <v>0</v>
      </c>
      <c r="G1162" s="166"/>
      <c r="H1162" s="13"/>
      <c r="I1162" s="187">
        <f t="shared" si="299"/>
        <v>0</v>
      </c>
      <c r="J1162" s="187">
        <f t="shared" si="300"/>
        <v>0</v>
      </c>
      <c r="K1162" s="187">
        <f t="shared" si="301"/>
        <v>0</v>
      </c>
      <c r="L1162" s="166"/>
      <c r="M1162" s="13"/>
      <c r="N1162" s="187">
        <f t="shared" si="302"/>
        <v>0</v>
      </c>
      <c r="O1162" s="187">
        <f t="shared" si="303"/>
        <v>0</v>
      </c>
      <c r="P1162" s="187">
        <f t="shared" si="304"/>
        <v>0</v>
      </c>
      <c r="Q1162" s="166"/>
      <c r="R1162" s="13"/>
      <c r="S1162" s="187">
        <f t="shared" si="305"/>
        <v>0</v>
      </c>
      <c r="T1162" s="187">
        <f t="shared" si="306"/>
        <v>0</v>
      </c>
      <c r="U1162" s="166"/>
      <c r="V1162" s="187">
        <f t="shared" si="307"/>
        <v>0</v>
      </c>
      <c r="W1162" s="187">
        <f t="shared" si="293"/>
        <v>0</v>
      </c>
      <c r="X1162" s="13">
        <f t="shared" si="294"/>
        <v>0</v>
      </c>
      <c r="Y1162" s="13" t="s">
        <v>29</v>
      </c>
      <c r="Z1162" s="13">
        <v>45</v>
      </c>
      <c r="AA1162" s="241">
        <f t="shared" si="295"/>
        <v>0</v>
      </c>
    </row>
    <row r="1163" spans="1:27">
      <c r="A1163" s="12">
        <v>1160</v>
      </c>
      <c r="B1163" s="166"/>
      <c r="C1163" s="13"/>
      <c r="D1163" s="187">
        <f t="shared" si="296"/>
        <v>0</v>
      </c>
      <c r="E1163" s="187">
        <f t="shared" si="297"/>
        <v>0</v>
      </c>
      <c r="F1163" s="187">
        <f t="shared" si="298"/>
        <v>0</v>
      </c>
      <c r="G1163" s="166"/>
      <c r="H1163" s="13"/>
      <c r="I1163" s="187">
        <f t="shared" si="299"/>
        <v>0</v>
      </c>
      <c r="J1163" s="187">
        <f t="shared" si="300"/>
        <v>0</v>
      </c>
      <c r="K1163" s="187">
        <f t="shared" si="301"/>
        <v>0</v>
      </c>
      <c r="L1163" s="166"/>
      <c r="M1163" s="13"/>
      <c r="N1163" s="187">
        <f t="shared" si="302"/>
        <v>0</v>
      </c>
      <c r="O1163" s="187">
        <f t="shared" si="303"/>
        <v>0</v>
      </c>
      <c r="P1163" s="187">
        <f t="shared" si="304"/>
        <v>0</v>
      </c>
      <c r="Q1163" s="166"/>
      <c r="R1163" s="13"/>
      <c r="S1163" s="187">
        <f t="shared" si="305"/>
        <v>0</v>
      </c>
      <c r="T1163" s="187">
        <f t="shared" si="306"/>
        <v>0</v>
      </c>
      <c r="U1163" s="166"/>
      <c r="V1163" s="187">
        <f t="shared" si="307"/>
        <v>0</v>
      </c>
      <c r="W1163" s="187">
        <f t="shared" si="293"/>
        <v>0</v>
      </c>
      <c r="X1163" s="13">
        <f t="shared" si="294"/>
        <v>0</v>
      </c>
      <c r="Y1163" s="13" t="s">
        <v>29</v>
      </c>
      <c r="Z1163" s="13">
        <v>45</v>
      </c>
      <c r="AA1163" s="241">
        <f t="shared" si="295"/>
        <v>0</v>
      </c>
    </row>
    <row r="1164" spans="1:27">
      <c r="A1164" s="12">
        <v>1161</v>
      </c>
      <c r="B1164" s="166"/>
      <c r="C1164" s="13"/>
      <c r="D1164" s="187">
        <f t="shared" si="296"/>
        <v>0</v>
      </c>
      <c r="E1164" s="187">
        <f t="shared" si="297"/>
        <v>0</v>
      </c>
      <c r="F1164" s="187">
        <f t="shared" si="298"/>
        <v>0</v>
      </c>
      <c r="G1164" s="166"/>
      <c r="H1164" s="13"/>
      <c r="I1164" s="187">
        <f t="shared" si="299"/>
        <v>0</v>
      </c>
      <c r="J1164" s="187">
        <f t="shared" si="300"/>
        <v>0</v>
      </c>
      <c r="K1164" s="187">
        <f t="shared" si="301"/>
        <v>0</v>
      </c>
      <c r="L1164" s="166"/>
      <c r="M1164" s="13"/>
      <c r="N1164" s="187">
        <f t="shared" si="302"/>
        <v>0</v>
      </c>
      <c r="O1164" s="187">
        <f t="shared" si="303"/>
        <v>0</v>
      </c>
      <c r="P1164" s="187">
        <f t="shared" si="304"/>
        <v>0</v>
      </c>
      <c r="Q1164" s="166"/>
      <c r="R1164" s="13"/>
      <c r="S1164" s="187">
        <f t="shared" si="305"/>
        <v>0</v>
      </c>
      <c r="T1164" s="187">
        <f t="shared" si="306"/>
        <v>0</v>
      </c>
      <c r="U1164" s="166"/>
      <c r="V1164" s="187">
        <f t="shared" si="307"/>
        <v>0</v>
      </c>
      <c r="W1164" s="187">
        <f t="shared" si="293"/>
        <v>0</v>
      </c>
      <c r="X1164" s="13">
        <f t="shared" si="294"/>
        <v>0</v>
      </c>
      <c r="Y1164" s="13" t="s">
        <v>29</v>
      </c>
      <c r="Z1164" s="13">
        <v>45</v>
      </c>
      <c r="AA1164" s="241">
        <f t="shared" si="295"/>
        <v>0</v>
      </c>
    </row>
    <row r="1165" spans="1:27">
      <c r="A1165" s="12">
        <v>1162</v>
      </c>
      <c r="B1165" s="166"/>
      <c r="C1165" s="13"/>
      <c r="D1165" s="187">
        <f t="shared" si="296"/>
        <v>0</v>
      </c>
      <c r="E1165" s="187">
        <f t="shared" si="297"/>
        <v>0</v>
      </c>
      <c r="F1165" s="187">
        <f t="shared" si="298"/>
        <v>0</v>
      </c>
      <c r="G1165" s="166"/>
      <c r="H1165" s="13"/>
      <c r="I1165" s="187">
        <f t="shared" si="299"/>
        <v>0</v>
      </c>
      <c r="J1165" s="187">
        <f t="shared" si="300"/>
        <v>0</v>
      </c>
      <c r="K1165" s="187">
        <f t="shared" si="301"/>
        <v>0</v>
      </c>
      <c r="L1165" s="166"/>
      <c r="M1165" s="13"/>
      <c r="N1165" s="187">
        <f t="shared" si="302"/>
        <v>0</v>
      </c>
      <c r="O1165" s="187">
        <f t="shared" si="303"/>
        <v>0</v>
      </c>
      <c r="P1165" s="187">
        <f t="shared" si="304"/>
        <v>0</v>
      </c>
      <c r="Q1165" s="166"/>
      <c r="R1165" s="13"/>
      <c r="S1165" s="187">
        <f t="shared" si="305"/>
        <v>0</v>
      </c>
      <c r="T1165" s="187">
        <f t="shared" si="306"/>
        <v>0</v>
      </c>
      <c r="U1165" s="166"/>
      <c r="V1165" s="187">
        <f t="shared" si="307"/>
        <v>0</v>
      </c>
      <c r="W1165" s="187">
        <f t="shared" si="293"/>
        <v>0</v>
      </c>
      <c r="X1165" s="13">
        <f t="shared" si="294"/>
        <v>0</v>
      </c>
      <c r="Y1165" s="13" t="s">
        <v>29</v>
      </c>
      <c r="Z1165" s="13">
        <v>45</v>
      </c>
      <c r="AA1165" s="241">
        <f t="shared" si="295"/>
        <v>0</v>
      </c>
    </row>
    <row r="1166" spans="1:27">
      <c r="A1166" s="12">
        <v>1163</v>
      </c>
      <c r="B1166" s="166"/>
      <c r="C1166" s="13"/>
      <c r="D1166" s="187">
        <f t="shared" si="296"/>
        <v>0</v>
      </c>
      <c r="E1166" s="187">
        <f t="shared" si="297"/>
        <v>0</v>
      </c>
      <c r="F1166" s="187">
        <f t="shared" si="298"/>
        <v>0</v>
      </c>
      <c r="G1166" s="166"/>
      <c r="H1166" s="13"/>
      <c r="I1166" s="187">
        <f t="shared" si="299"/>
        <v>0</v>
      </c>
      <c r="J1166" s="187">
        <f t="shared" si="300"/>
        <v>0</v>
      </c>
      <c r="K1166" s="187">
        <f t="shared" si="301"/>
        <v>0</v>
      </c>
      <c r="L1166" s="166"/>
      <c r="M1166" s="13"/>
      <c r="N1166" s="187">
        <f t="shared" si="302"/>
        <v>0</v>
      </c>
      <c r="O1166" s="187">
        <f t="shared" si="303"/>
        <v>0</v>
      </c>
      <c r="P1166" s="187">
        <f t="shared" si="304"/>
        <v>0</v>
      </c>
      <c r="Q1166" s="166"/>
      <c r="R1166" s="13"/>
      <c r="S1166" s="187">
        <f t="shared" si="305"/>
        <v>0</v>
      </c>
      <c r="T1166" s="187">
        <f t="shared" si="306"/>
        <v>0</v>
      </c>
      <c r="U1166" s="166"/>
      <c r="V1166" s="187">
        <f t="shared" si="307"/>
        <v>0</v>
      </c>
      <c r="W1166" s="187">
        <f t="shared" si="293"/>
        <v>0</v>
      </c>
      <c r="X1166" s="13">
        <f t="shared" si="294"/>
        <v>0</v>
      </c>
      <c r="Y1166" s="13" t="s">
        <v>29</v>
      </c>
      <c r="Z1166" s="13">
        <v>45</v>
      </c>
      <c r="AA1166" s="241">
        <f t="shared" si="295"/>
        <v>0</v>
      </c>
    </row>
    <row r="1167" spans="1:27">
      <c r="A1167" s="12">
        <v>1164</v>
      </c>
      <c r="B1167" s="166"/>
      <c r="C1167" s="13"/>
      <c r="D1167" s="187">
        <f t="shared" si="296"/>
        <v>0</v>
      </c>
      <c r="E1167" s="187">
        <f t="shared" si="297"/>
        <v>0</v>
      </c>
      <c r="F1167" s="187">
        <f t="shared" si="298"/>
        <v>0</v>
      </c>
      <c r="G1167" s="166"/>
      <c r="H1167" s="13"/>
      <c r="I1167" s="187">
        <f t="shared" si="299"/>
        <v>0</v>
      </c>
      <c r="J1167" s="187">
        <f t="shared" si="300"/>
        <v>0</v>
      </c>
      <c r="K1167" s="187">
        <f t="shared" si="301"/>
        <v>0</v>
      </c>
      <c r="L1167" s="166"/>
      <c r="M1167" s="13"/>
      <c r="N1167" s="187">
        <f t="shared" si="302"/>
        <v>0</v>
      </c>
      <c r="O1167" s="187">
        <f t="shared" si="303"/>
        <v>0</v>
      </c>
      <c r="P1167" s="187">
        <f t="shared" si="304"/>
        <v>0</v>
      </c>
      <c r="Q1167" s="166"/>
      <c r="R1167" s="13"/>
      <c r="S1167" s="187">
        <f t="shared" si="305"/>
        <v>0</v>
      </c>
      <c r="T1167" s="187">
        <f t="shared" si="306"/>
        <v>0</v>
      </c>
      <c r="U1167" s="166"/>
      <c r="V1167" s="187">
        <f t="shared" si="307"/>
        <v>0</v>
      </c>
      <c r="W1167" s="187">
        <f t="shared" ref="W1167:W1230" si="308">IF(U1167="Non",10,)</f>
        <v>0</v>
      </c>
      <c r="X1167" s="13">
        <f t="shared" ref="X1167:X1230" si="309">SUM(B1167:W1167)</f>
        <v>0</v>
      </c>
      <c r="Y1167" s="13" t="s">
        <v>29</v>
      </c>
      <c r="Z1167" s="13">
        <v>45</v>
      </c>
      <c r="AA1167" s="241">
        <f t="shared" ref="AA1167:AA1230" si="310">X1167/Z1167</f>
        <v>0</v>
      </c>
    </row>
    <row r="1168" spans="1:27">
      <c r="A1168" s="12">
        <v>1165</v>
      </c>
      <c r="B1168" s="166"/>
      <c r="C1168" s="13"/>
      <c r="D1168" s="187">
        <f t="shared" si="296"/>
        <v>0</v>
      </c>
      <c r="E1168" s="187">
        <f t="shared" si="297"/>
        <v>0</v>
      </c>
      <c r="F1168" s="187">
        <f t="shared" si="298"/>
        <v>0</v>
      </c>
      <c r="G1168" s="166"/>
      <c r="H1168" s="13"/>
      <c r="I1168" s="187">
        <f t="shared" si="299"/>
        <v>0</v>
      </c>
      <c r="J1168" s="187">
        <f t="shared" si="300"/>
        <v>0</v>
      </c>
      <c r="K1168" s="187">
        <f t="shared" si="301"/>
        <v>0</v>
      </c>
      <c r="L1168" s="166"/>
      <c r="M1168" s="13"/>
      <c r="N1168" s="187">
        <f t="shared" si="302"/>
        <v>0</v>
      </c>
      <c r="O1168" s="187">
        <f t="shared" si="303"/>
        <v>0</v>
      </c>
      <c r="P1168" s="187">
        <f t="shared" si="304"/>
        <v>0</v>
      </c>
      <c r="Q1168" s="166"/>
      <c r="R1168" s="13"/>
      <c r="S1168" s="187">
        <f t="shared" si="305"/>
        <v>0</v>
      </c>
      <c r="T1168" s="187">
        <f t="shared" si="306"/>
        <v>0</v>
      </c>
      <c r="U1168" s="166"/>
      <c r="V1168" s="187">
        <f t="shared" si="307"/>
        <v>0</v>
      </c>
      <c r="W1168" s="187">
        <f t="shared" si="308"/>
        <v>0</v>
      </c>
      <c r="X1168" s="13">
        <f t="shared" si="309"/>
        <v>0</v>
      </c>
      <c r="Y1168" s="13" t="s">
        <v>29</v>
      </c>
      <c r="Z1168" s="13">
        <v>45</v>
      </c>
      <c r="AA1168" s="241">
        <f t="shared" si="310"/>
        <v>0</v>
      </c>
    </row>
    <row r="1169" spans="1:27">
      <c r="A1169" s="12">
        <v>1166</v>
      </c>
      <c r="B1169" s="166"/>
      <c r="C1169" s="13"/>
      <c r="D1169" s="187">
        <f t="shared" si="296"/>
        <v>0</v>
      </c>
      <c r="E1169" s="187">
        <f t="shared" si="297"/>
        <v>0</v>
      </c>
      <c r="F1169" s="187">
        <f t="shared" si="298"/>
        <v>0</v>
      </c>
      <c r="G1169" s="166"/>
      <c r="H1169" s="13"/>
      <c r="I1169" s="187">
        <f t="shared" si="299"/>
        <v>0</v>
      </c>
      <c r="J1169" s="187">
        <f t="shared" si="300"/>
        <v>0</v>
      </c>
      <c r="K1169" s="187">
        <f t="shared" si="301"/>
        <v>0</v>
      </c>
      <c r="L1169" s="166"/>
      <c r="M1169" s="13"/>
      <c r="N1169" s="187">
        <f t="shared" si="302"/>
        <v>0</v>
      </c>
      <c r="O1169" s="187">
        <f t="shared" si="303"/>
        <v>0</v>
      </c>
      <c r="P1169" s="187">
        <f t="shared" si="304"/>
        <v>0</v>
      </c>
      <c r="Q1169" s="166"/>
      <c r="R1169" s="13"/>
      <c r="S1169" s="187">
        <f t="shared" si="305"/>
        <v>0</v>
      </c>
      <c r="T1169" s="187">
        <f t="shared" si="306"/>
        <v>0</v>
      </c>
      <c r="U1169" s="166"/>
      <c r="V1169" s="187">
        <f t="shared" si="307"/>
        <v>0</v>
      </c>
      <c r="W1169" s="187">
        <f t="shared" si="308"/>
        <v>0</v>
      </c>
      <c r="X1169" s="13">
        <f t="shared" si="309"/>
        <v>0</v>
      </c>
      <c r="Y1169" s="13" t="s">
        <v>29</v>
      </c>
      <c r="Z1169" s="13">
        <v>45</v>
      </c>
      <c r="AA1169" s="241">
        <f t="shared" si="310"/>
        <v>0</v>
      </c>
    </row>
    <row r="1170" spans="1:27">
      <c r="A1170" s="12">
        <v>1167</v>
      </c>
      <c r="B1170" s="166"/>
      <c r="C1170" s="13"/>
      <c r="D1170" s="187">
        <f t="shared" si="296"/>
        <v>0</v>
      </c>
      <c r="E1170" s="187">
        <f t="shared" si="297"/>
        <v>0</v>
      </c>
      <c r="F1170" s="187">
        <f t="shared" si="298"/>
        <v>0</v>
      </c>
      <c r="G1170" s="166"/>
      <c r="H1170" s="13"/>
      <c r="I1170" s="187">
        <f t="shared" si="299"/>
        <v>0</v>
      </c>
      <c r="J1170" s="187">
        <f t="shared" si="300"/>
        <v>0</v>
      </c>
      <c r="K1170" s="187">
        <f t="shared" si="301"/>
        <v>0</v>
      </c>
      <c r="L1170" s="166"/>
      <c r="M1170" s="13"/>
      <c r="N1170" s="187">
        <f t="shared" si="302"/>
        <v>0</v>
      </c>
      <c r="O1170" s="187">
        <f t="shared" si="303"/>
        <v>0</v>
      </c>
      <c r="P1170" s="187">
        <f t="shared" si="304"/>
        <v>0</v>
      </c>
      <c r="Q1170" s="166"/>
      <c r="R1170" s="13"/>
      <c r="S1170" s="187">
        <f t="shared" si="305"/>
        <v>0</v>
      </c>
      <c r="T1170" s="187">
        <f t="shared" si="306"/>
        <v>0</v>
      </c>
      <c r="U1170" s="166"/>
      <c r="V1170" s="187">
        <f t="shared" si="307"/>
        <v>0</v>
      </c>
      <c r="W1170" s="187">
        <f t="shared" si="308"/>
        <v>0</v>
      </c>
      <c r="X1170" s="13">
        <f t="shared" si="309"/>
        <v>0</v>
      </c>
      <c r="Y1170" s="13" t="s">
        <v>29</v>
      </c>
      <c r="Z1170" s="13">
        <v>45</v>
      </c>
      <c r="AA1170" s="241">
        <f t="shared" si="310"/>
        <v>0</v>
      </c>
    </row>
    <row r="1171" spans="1:27">
      <c r="A1171" s="12">
        <v>1168</v>
      </c>
      <c r="B1171" s="166"/>
      <c r="C1171" s="13"/>
      <c r="D1171" s="187">
        <f t="shared" ref="D1171:D1234" si="311">IF(B1171="Bien",10,)</f>
        <v>0</v>
      </c>
      <c r="E1171" s="187">
        <f t="shared" ref="E1171:E1234" si="312">IF(B1171="Moyen",5,)</f>
        <v>0</v>
      </c>
      <c r="F1171" s="187">
        <f t="shared" ref="F1171:F1234" si="313">IF(B1171="Mauvais",-35,)</f>
        <v>0</v>
      </c>
      <c r="G1171" s="166"/>
      <c r="H1171" s="13"/>
      <c r="I1171" s="187">
        <f t="shared" ref="I1171:I1234" si="314">IF(G1171="Non",10,)</f>
        <v>0</v>
      </c>
      <c r="J1171" s="187">
        <f t="shared" ref="J1171:J1234" si="315">IF(G1171="Un peu",5,)</f>
        <v>0</v>
      </c>
      <c r="K1171" s="187">
        <f t="shared" ref="K1171:K1234" si="316">IF(G1171="Beaucoup",-35,)</f>
        <v>0</v>
      </c>
      <c r="L1171" s="166"/>
      <c r="M1171" s="13"/>
      <c r="N1171" s="187">
        <f t="shared" ref="N1171:N1234" si="317">IF(L1171="Bien",5,)</f>
        <v>0</v>
      </c>
      <c r="O1171" s="187">
        <f t="shared" ref="O1171:O1234" si="318">IF(L1171="Moyen",0,)</f>
        <v>0</v>
      </c>
      <c r="P1171" s="187">
        <f t="shared" ref="P1171:P1234" si="319">IF(L1171="Mauvais",-35,)</f>
        <v>0</v>
      </c>
      <c r="Q1171" s="166"/>
      <c r="R1171" s="13"/>
      <c r="S1171" s="187">
        <f t="shared" ref="S1171:S1234" si="320">IF(Q1171="Oui",-35,)</f>
        <v>0</v>
      </c>
      <c r="T1171" s="187">
        <f t="shared" ref="T1171:T1234" si="321">IF(Q1171="Non",10,)</f>
        <v>0</v>
      </c>
      <c r="U1171" s="166"/>
      <c r="V1171" s="187">
        <f t="shared" si="307"/>
        <v>0</v>
      </c>
      <c r="W1171" s="187">
        <f t="shared" si="308"/>
        <v>0</v>
      </c>
      <c r="X1171" s="13">
        <f t="shared" si="309"/>
        <v>0</v>
      </c>
      <c r="Y1171" s="13" t="s">
        <v>29</v>
      </c>
      <c r="Z1171" s="13">
        <v>45</v>
      </c>
      <c r="AA1171" s="241">
        <f t="shared" si="310"/>
        <v>0</v>
      </c>
    </row>
    <row r="1172" spans="1:27">
      <c r="A1172" s="12">
        <v>1169</v>
      </c>
      <c r="B1172" s="166"/>
      <c r="C1172" s="13"/>
      <c r="D1172" s="187">
        <f t="shared" si="311"/>
        <v>0</v>
      </c>
      <c r="E1172" s="187">
        <f t="shared" si="312"/>
        <v>0</v>
      </c>
      <c r="F1172" s="187">
        <f t="shared" si="313"/>
        <v>0</v>
      </c>
      <c r="G1172" s="166"/>
      <c r="H1172" s="13"/>
      <c r="I1172" s="187">
        <f t="shared" si="314"/>
        <v>0</v>
      </c>
      <c r="J1172" s="187">
        <f t="shared" si="315"/>
        <v>0</v>
      </c>
      <c r="K1172" s="187">
        <f t="shared" si="316"/>
        <v>0</v>
      </c>
      <c r="L1172" s="166"/>
      <c r="M1172" s="13"/>
      <c r="N1172" s="187">
        <f t="shared" si="317"/>
        <v>0</v>
      </c>
      <c r="O1172" s="187">
        <f t="shared" si="318"/>
        <v>0</v>
      </c>
      <c r="P1172" s="187">
        <f t="shared" si="319"/>
        <v>0</v>
      </c>
      <c r="Q1172" s="166"/>
      <c r="R1172" s="13"/>
      <c r="S1172" s="187">
        <f t="shared" si="320"/>
        <v>0</v>
      </c>
      <c r="T1172" s="187">
        <f t="shared" si="321"/>
        <v>0</v>
      </c>
      <c r="U1172" s="166"/>
      <c r="V1172" s="187">
        <f t="shared" si="307"/>
        <v>0</v>
      </c>
      <c r="W1172" s="187">
        <f t="shared" si="308"/>
        <v>0</v>
      </c>
      <c r="X1172" s="13">
        <f t="shared" si="309"/>
        <v>0</v>
      </c>
      <c r="Y1172" s="13" t="s">
        <v>29</v>
      </c>
      <c r="Z1172" s="13">
        <v>45</v>
      </c>
      <c r="AA1172" s="241">
        <f t="shared" si="310"/>
        <v>0</v>
      </c>
    </row>
    <row r="1173" spans="1:27">
      <c r="A1173" s="12">
        <v>1170</v>
      </c>
      <c r="B1173" s="166"/>
      <c r="C1173" s="13"/>
      <c r="D1173" s="187">
        <f t="shared" si="311"/>
        <v>0</v>
      </c>
      <c r="E1173" s="187">
        <f t="shared" si="312"/>
        <v>0</v>
      </c>
      <c r="F1173" s="187">
        <f t="shared" si="313"/>
        <v>0</v>
      </c>
      <c r="G1173" s="166"/>
      <c r="H1173" s="13"/>
      <c r="I1173" s="187">
        <f t="shared" si="314"/>
        <v>0</v>
      </c>
      <c r="J1173" s="187">
        <f t="shared" si="315"/>
        <v>0</v>
      </c>
      <c r="K1173" s="187">
        <f t="shared" si="316"/>
        <v>0</v>
      </c>
      <c r="L1173" s="166"/>
      <c r="M1173" s="13"/>
      <c r="N1173" s="187">
        <f t="shared" si="317"/>
        <v>0</v>
      </c>
      <c r="O1173" s="187">
        <f t="shared" si="318"/>
        <v>0</v>
      </c>
      <c r="P1173" s="187">
        <f t="shared" si="319"/>
        <v>0</v>
      </c>
      <c r="Q1173" s="166"/>
      <c r="R1173" s="13"/>
      <c r="S1173" s="187">
        <f t="shared" si="320"/>
        <v>0</v>
      </c>
      <c r="T1173" s="187">
        <f t="shared" si="321"/>
        <v>0</v>
      </c>
      <c r="U1173" s="166"/>
      <c r="V1173" s="187">
        <f t="shared" si="307"/>
        <v>0</v>
      </c>
      <c r="W1173" s="187">
        <f t="shared" si="308"/>
        <v>0</v>
      </c>
      <c r="X1173" s="13">
        <f t="shared" si="309"/>
        <v>0</v>
      </c>
      <c r="Y1173" s="13" t="s">
        <v>29</v>
      </c>
      <c r="Z1173" s="13">
        <v>45</v>
      </c>
      <c r="AA1173" s="241">
        <f t="shared" si="310"/>
        <v>0</v>
      </c>
    </row>
    <row r="1174" spans="1:27">
      <c r="A1174" s="12">
        <v>1171</v>
      </c>
      <c r="B1174" s="166"/>
      <c r="C1174" s="13"/>
      <c r="D1174" s="187">
        <f t="shared" si="311"/>
        <v>0</v>
      </c>
      <c r="E1174" s="187">
        <f t="shared" si="312"/>
        <v>0</v>
      </c>
      <c r="F1174" s="187">
        <f t="shared" si="313"/>
        <v>0</v>
      </c>
      <c r="G1174" s="166"/>
      <c r="H1174" s="13"/>
      <c r="I1174" s="187">
        <f t="shared" si="314"/>
        <v>0</v>
      </c>
      <c r="J1174" s="187">
        <f t="shared" si="315"/>
        <v>0</v>
      </c>
      <c r="K1174" s="187">
        <f t="shared" si="316"/>
        <v>0</v>
      </c>
      <c r="L1174" s="166"/>
      <c r="M1174" s="13"/>
      <c r="N1174" s="187">
        <f t="shared" si="317"/>
        <v>0</v>
      </c>
      <c r="O1174" s="187">
        <f t="shared" si="318"/>
        <v>0</v>
      </c>
      <c r="P1174" s="187">
        <f t="shared" si="319"/>
        <v>0</v>
      </c>
      <c r="Q1174" s="166"/>
      <c r="R1174" s="13"/>
      <c r="S1174" s="187">
        <f t="shared" si="320"/>
        <v>0</v>
      </c>
      <c r="T1174" s="187">
        <f t="shared" si="321"/>
        <v>0</v>
      </c>
      <c r="U1174" s="166"/>
      <c r="V1174" s="187">
        <f t="shared" si="307"/>
        <v>0</v>
      </c>
      <c r="W1174" s="187">
        <f t="shared" si="308"/>
        <v>0</v>
      </c>
      <c r="X1174" s="13">
        <f t="shared" si="309"/>
        <v>0</v>
      </c>
      <c r="Y1174" s="13" t="s">
        <v>29</v>
      </c>
      <c r="Z1174" s="13">
        <v>45</v>
      </c>
      <c r="AA1174" s="241">
        <f t="shared" si="310"/>
        <v>0</v>
      </c>
    </row>
    <row r="1175" spans="1:27">
      <c r="A1175" s="12">
        <v>1172</v>
      </c>
      <c r="B1175" s="166"/>
      <c r="C1175" s="13"/>
      <c r="D1175" s="187">
        <f t="shared" si="311"/>
        <v>0</v>
      </c>
      <c r="E1175" s="187">
        <f t="shared" si="312"/>
        <v>0</v>
      </c>
      <c r="F1175" s="187">
        <f t="shared" si="313"/>
        <v>0</v>
      </c>
      <c r="G1175" s="166"/>
      <c r="H1175" s="13"/>
      <c r="I1175" s="187">
        <f t="shared" si="314"/>
        <v>0</v>
      </c>
      <c r="J1175" s="187">
        <f t="shared" si="315"/>
        <v>0</v>
      </c>
      <c r="K1175" s="187">
        <f t="shared" si="316"/>
        <v>0</v>
      </c>
      <c r="L1175" s="166"/>
      <c r="M1175" s="13"/>
      <c r="N1175" s="187">
        <f t="shared" si="317"/>
        <v>0</v>
      </c>
      <c r="O1175" s="187">
        <f t="shared" si="318"/>
        <v>0</v>
      </c>
      <c r="P1175" s="187">
        <f t="shared" si="319"/>
        <v>0</v>
      </c>
      <c r="Q1175" s="166"/>
      <c r="R1175" s="13"/>
      <c r="S1175" s="187">
        <f t="shared" si="320"/>
        <v>0</v>
      </c>
      <c r="T1175" s="187">
        <f t="shared" si="321"/>
        <v>0</v>
      </c>
      <c r="U1175" s="166"/>
      <c r="V1175" s="187">
        <f t="shared" si="307"/>
        <v>0</v>
      </c>
      <c r="W1175" s="187">
        <f t="shared" si="308"/>
        <v>0</v>
      </c>
      <c r="X1175" s="13">
        <f t="shared" si="309"/>
        <v>0</v>
      </c>
      <c r="Y1175" s="13" t="s">
        <v>29</v>
      </c>
      <c r="Z1175" s="13">
        <v>45</v>
      </c>
      <c r="AA1175" s="241">
        <f t="shared" si="310"/>
        <v>0</v>
      </c>
    </row>
    <row r="1176" spans="1:27">
      <c r="A1176" s="12">
        <v>1173</v>
      </c>
      <c r="B1176" s="166"/>
      <c r="C1176" s="13"/>
      <c r="D1176" s="187">
        <f t="shared" si="311"/>
        <v>0</v>
      </c>
      <c r="E1176" s="187">
        <f t="shared" si="312"/>
        <v>0</v>
      </c>
      <c r="F1176" s="187">
        <f t="shared" si="313"/>
        <v>0</v>
      </c>
      <c r="G1176" s="166"/>
      <c r="H1176" s="13"/>
      <c r="I1176" s="187">
        <f t="shared" si="314"/>
        <v>0</v>
      </c>
      <c r="J1176" s="187">
        <f t="shared" si="315"/>
        <v>0</v>
      </c>
      <c r="K1176" s="187">
        <f t="shared" si="316"/>
        <v>0</v>
      </c>
      <c r="L1176" s="166"/>
      <c r="M1176" s="13"/>
      <c r="N1176" s="187">
        <f t="shared" si="317"/>
        <v>0</v>
      </c>
      <c r="O1176" s="187">
        <f t="shared" si="318"/>
        <v>0</v>
      </c>
      <c r="P1176" s="187">
        <f t="shared" si="319"/>
        <v>0</v>
      </c>
      <c r="Q1176" s="166"/>
      <c r="R1176" s="13"/>
      <c r="S1176" s="187">
        <f t="shared" si="320"/>
        <v>0</v>
      </c>
      <c r="T1176" s="187">
        <f t="shared" si="321"/>
        <v>0</v>
      </c>
      <c r="U1176" s="166"/>
      <c r="V1176" s="187">
        <f t="shared" si="307"/>
        <v>0</v>
      </c>
      <c r="W1176" s="187">
        <f t="shared" si="308"/>
        <v>0</v>
      </c>
      <c r="X1176" s="13">
        <f t="shared" si="309"/>
        <v>0</v>
      </c>
      <c r="Y1176" s="13" t="s">
        <v>29</v>
      </c>
      <c r="Z1176" s="13">
        <v>45</v>
      </c>
      <c r="AA1176" s="241">
        <f t="shared" si="310"/>
        <v>0</v>
      </c>
    </row>
    <row r="1177" spans="1:27">
      <c r="A1177" s="12">
        <v>1174</v>
      </c>
      <c r="B1177" s="166"/>
      <c r="C1177" s="13"/>
      <c r="D1177" s="187">
        <f t="shared" si="311"/>
        <v>0</v>
      </c>
      <c r="E1177" s="187">
        <f t="shared" si="312"/>
        <v>0</v>
      </c>
      <c r="F1177" s="187">
        <f t="shared" si="313"/>
        <v>0</v>
      </c>
      <c r="G1177" s="166"/>
      <c r="H1177" s="13"/>
      <c r="I1177" s="187">
        <f t="shared" si="314"/>
        <v>0</v>
      </c>
      <c r="J1177" s="187">
        <f t="shared" si="315"/>
        <v>0</v>
      </c>
      <c r="K1177" s="187">
        <f t="shared" si="316"/>
        <v>0</v>
      </c>
      <c r="L1177" s="166"/>
      <c r="M1177" s="13"/>
      <c r="N1177" s="187">
        <f t="shared" si="317"/>
        <v>0</v>
      </c>
      <c r="O1177" s="187">
        <f t="shared" si="318"/>
        <v>0</v>
      </c>
      <c r="P1177" s="187">
        <f t="shared" si="319"/>
        <v>0</v>
      </c>
      <c r="Q1177" s="166"/>
      <c r="R1177" s="13"/>
      <c r="S1177" s="187">
        <f t="shared" si="320"/>
        <v>0</v>
      </c>
      <c r="T1177" s="187">
        <f t="shared" si="321"/>
        <v>0</v>
      </c>
      <c r="U1177" s="166"/>
      <c r="V1177" s="187">
        <f t="shared" si="307"/>
        <v>0</v>
      </c>
      <c r="W1177" s="187">
        <f t="shared" si="308"/>
        <v>0</v>
      </c>
      <c r="X1177" s="13">
        <f t="shared" si="309"/>
        <v>0</v>
      </c>
      <c r="Y1177" s="13" t="s">
        <v>29</v>
      </c>
      <c r="Z1177" s="13">
        <v>45</v>
      </c>
      <c r="AA1177" s="241">
        <f t="shared" si="310"/>
        <v>0</v>
      </c>
    </row>
    <row r="1178" spans="1:27">
      <c r="A1178" s="12">
        <v>1175</v>
      </c>
      <c r="B1178" s="166"/>
      <c r="C1178" s="13"/>
      <c r="D1178" s="187">
        <f t="shared" si="311"/>
        <v>0</v>
      </c>
      <c r="E1178" s="187">
        <f t="shared" si="312"/>
        <v>0</v>
      </c>
      <c r="F1178" s="187">
        <f t="shared" si="313"/>
        <v>0</v>
      </c>
      <c r="G1178" s="166"/>
      <c r="H1178" s="13"/>
      <c r="I1178" s="187">
        <f t="shared" si="314"/>
        <v>0</v>
      </c>
      <c r="J1178" s="187">
        <f t="shared" si="315"/>
        <v>0</v>
      </c>
      <c r="K1178" s="187">
        <f t="shared" si="316"/>
        <v>0</v>
      </c>
      <c r="L1178" s="166"/>
      <c r="M1178" s="13"/>
      <c r="N1178" s="187">
        <f t="shared" si="317"/>
        <v>0</v>
      </c>
      <c r="O1178" s="187">
        <f t="shared" si="318"/>
        <v>0</v>
      </c>
      <c r="P1178" s="187">
        <f t="shared" si="319"/>
        <v>0</v>
      </c>
      <c r="Q1178" s="166"/>
      <c r="R1178" s="13"/>
      <c r="S1178" s="187">
        <f t="shared" si="320"/>
        <v>0</v>
      </c>
      <c r="T1178" s="187">
        <f t="shared" si="321"/>
        <v>0</v>
      </c>
      <c r="U1178" s="166"/>
      <c r="V1178" s="187">
        <f t="shared" si="307"/>
        <v>0</v>
      </c>
      <c r="W1178" s="187">
        <f t="shared" si="308"/>
        <v>0</v>
      </c>
      <c r="X1178" s="13">
        <f t="shared" si="309"/>
        <v>0</v>
      </c>
      <c r="Y1178" s="13" t="s">
        <v>29</v>
      </c>
      <c r="Z1178" s="13">
        <v>45</v>
      </c>
      <c r="AA1178" s="241">
        <f t="shared" si="310"/>
        <v>0</v>
      </c>
    </row>
    <row r="1179" spans="1:27">
      <c r="A1179" s="12">
        <v>1176</v>
      </c>
      <c r="B1179" s="166"/>
      <c r="C1179" s="13"/>
      <c r="D1179" s="187">
        <f t="shared" si="311"/>
        <v>0</v>
      </c>
      <c r="E1179" s="187">
        <f t="shared" si="312"/>
        <v>0</v>
      </c>
      <c r="F1179" s="187">
        <f t="shared" si="313"/>
        <v>0</v>
      </c>
      <c r="G1179" s="166"/>
      <c r="H1179" s="13"/>
      <c r="I1179" s="187">
        <f t="shared" si="314"/>
        <v>0</v>
      </c>
      <c r="J1179" s="187">
        <f t="shared" si="315"/>
        <v>0</v>
      </c>
      <c r="K1179" s="187">
        <f t="shared" si="316"/>
        <v>0</v>
      </c>
      <c r="L1179" s="166"/>
      <c r="M1179" s="13"/>
      <c r="N1179" s="187">
        <f t="shared" si="317"/>
        <v>0</v>
      </c>
      <c r="O1179" s="187">
        <f t="shared" si="318"/>
        <v>0</v>
      </c>
      <c r="P1179" s="187">
        <f t="shared" si="319"/>
        <v>0</v>
      </c>
      <c r="Q1179" s="166"/>
      <c r="R1179" s="13"/>
      <c r="S1179" s="187">
        <f t="shared" si="320"/>
        <v>0</v>
      </c>
      <c r="T1179" s="187">
        <f t="shared" si="321"/>
        <v>0</v>
      </c>
      <c r="U1179" s="166"/>
      <c r="V1179" s="187">
        <f t="shared" si="307"/>
        <v>0</v>
      </c>
      <c r="W1179" s="187">
        <f t="shared" si="308"/>
        <v>0</v>
      </c>
      <c r="X1179" s="13">
        <f t="shared" si="309"/>
        <v>0</v>
      </c>
      <c r="Y1179" s="13" t="s">
        <v>29</v>
      </c>
      <c r="Z1179" s="13">
        <v>45</v>
      </c>
      <c r="AA1179" s="241">
        <f t="shared" si="310"/>
        <v>0</v>
      </c>
    </row>
    <row r="1180" spans="1:27">
      <c r="A1180" s="12">
        <v>1177</v>
      </c>
      <c r="B1180" s="166"/>
      <c r="C1180" s="13"/>
      <c r="D1180" s="187">
        <f t="shared" si="311"/>
        <v>0</v>
      </c>
      <c r="E1180" s="187">
        <f t="shared" si="312"/>
        <v>0</v>
      </c>
      <c r="F1180" s="187">
        <f t="shared" si="313"/>
        <v>0</v>
      </c>
      <c r="G1180" s="166"/>
      <c r="H1180" s="13"/>
      <c r="I1180" s="187">
        <f t="shared" si="314"/>
        <v>0</v>
      </c>
      <c r="J1180" s="187">
        <f t="shared" si="315"/>
        <v>0</v>
      </c>
      <c r="K1180" s="187">
        <f t="shared" si="316"/>
        <v>0</v>
      </c>
      <c r="L1180" s="166"/>
      <c r="M1180" s="13"/>
      <c r="N1180" s="187">
        <f t="shared" si="317"/>
        <v>0</v>
      </c>
      <c r="O1180" s="187">
        <f t="shared" si="318"/>
        <v>0</v>
      </c>
      <c r="P1180" s="187">
        <f t="shared" si="319"/>
        <v>0</v>
      </c>
      <c r="Q1180" s="166"/>
      <c r="R1180" s="13"/>
      <c r="S1180" s="187">
        <f t="shared" si="320"/>
        <v>0</v>
      </c>
      <c r="T1180" s="187">
        <f t="shared" si="321"/>
        <v>0</v>
      </c>
      <c r="U1180" s="166"/>
      <c r="V1180" s="187">
        <f t="shared" si="307"/>
        <v>0</v>
      </c>
      <c r="W1180" s="187">
        <f t="shared" si="308"/>
        <v>0</v>
      </c>
      <c r="X1180" s="13">
        <f t="shared" si="309"/>
        <v>0</v>
      </c>
      <c r="Y1180" s="13" t="s">
        <v>29</v>
      </c>
      <c r="Z1180" s="13">
        <v>45</v>
      </c>
      <c r="AA1180" s="241">
        <f t="shared" si="310"/>
        <v>0</v>
      </c>
    </row>
    <row r="1181" spans="1:27">
      <c r="A1181" s="12">
        <v>1178</v>
      </c>
      <c r="B1181" s="166"/>
      <c r="C1181" s="13"/>
      <c r="D1181" s="187">
        <f t="shared" si="311"/>
        <v>0</v>
      </c>
      <c r="E1181" s="187">
        <f t="shared" si="312"/>
        <v>0</v>
      </c>
      <c r="F1181" s="187">
        <f t="shared" si="313"/>
        <v>0</v>
      </c>
      <c r="G1181" s="166"/>
      <c r="H1181" s="13"/>
      <c r="I1181" s="187">
        <f t="shared" si="314"/>
        <v>0</v>
      </c>
      <c r="J1181" s="187">
        <f t="shared" si="315"/>
        <v>0</v>
      </c>
      <c r="K1181" s="187">
        <f t="shared" si="316"/>
        <v>0</v>
      </c>
      <c r="L1181" s="166"/>
      <c r="M1181" s="13"/>
      <c r="N1181" s="187">
        <f t="shared" si="317"/>
        <v>0</v>
      </c>
      <c r="O1181" s="187">
        <f t="shared" si="318"/>
        <v>0</v>
      </c>
      <c r="P1181" s="187">
        <f t="shared" si="319"/>
        <v>0</v>
      </c>
      <c r="Q1181" s="166"/>
      <c r="R1181" s="13"/>
      <c r="S1181" s="187">
        <f t="shared" si="320"/>
        <v>0</v>
      </c>
      <c r="T1181" s="187">
        <f t="shared" si="321"/>
        <v>0</v>
      </c>
      <c r="U1181" s="166"/>
      <c r="V1181" s="187">
        <f t="shared" si="307"/>
        <v>0</v>
      </c>
      <c r="W1181" s="187">
        <f t="shared" si="308"/>
        <v>0</v>
      </c>
      <c r="X1181" s="13">
        <f t="shared" si="309"/>
        <v>0</v>
      </c>
      <c r="Y1181" s="13" t="s">
        <v>29</v>
      </c>
      <c r="Z1181" s="13">
        <v>45</v>
      </c>
      <c r="AA1181" s="241">
        <f t="shared" si="310"/>
        <v>0</v>
      </c>
    </row>
    <row r="1182" spans="1:27">
      <c r="A1182" s="12">
        <v>1179</v>
      </c>
      <c r="B1182" s="166"/>
      <c r="C1182" s="13"/>
      <c r="D1182" s="187">
        <f t="shared" si="311"/>
        <v>0</v>
      </c>
      <c r="E1182" s="187">
        <f t="shared" si="312"/>
        <v>0</v>
      </c>
      <c r="F1182" s="187">
        <f t="shared" si="313"/>
        <v>0</v>
      </c>
      <c r="G1182" s="166"/>
      <c r="H1182" s="13"/>
      <c r="I1182" s="187">
        <f t="shared" si="314"/>
        <v>0</v>
      </c>
      <c r="J1182" s="187">
        <f t="shared" si="315"/>
        <v>0</v>
      </c>
      <c r="K1182" s="187">
        <f t="shared" si="316"/>
        <v>0</v>
      </c>
      <c r="L1182" s="166"/>
      <c r="M1182" s="13"/>
      <c r="N1182" s="187">
        <f t="shared" si="317"/>
        <v>0</v>
      </c>
      <c r="O1182" s="187">
        <f t="shared" si="318"/>
        <v>0</v>
      </c>
      <c r="P1182" s="187">
        <f t="shared" si="319"/>
        <v>0</v>
      </c>
      <c r="Q1182" s="166"/>
      <c r="R1182" s="13"/>
      <c r="S1182" s="187">
        <f t="shared" si="320"/>
        <v>0</v>
      </c>
      <c r="T1182" s="187">
        <f t="shared" si="321"/>
        <v>0</v>
      </c>
      <c r="U1182" s="166"/>
      <c r="V1182" s="187">
        <f t="shared" si="307"/>
        <v>0</v>
      </c>
      <c r="W1182" s="187">
        <f t="shared" si="308"/>
        <v>0</v>
      </c>
      <c r="X1182" s="13">
        <f t="shared" si="309"/>
        <v>0</v>
      </c>
      <c r="Y1182" s="13" t="s">
        <v>29</v>
      </c>
      <c r="Z1182" s="13">
        <v>45</v>
      </c>
      <c r="AA1182" s="241">
        <f t="shared" si="310"/>
        <v>0</v>
      </c>
    </row>
    <row r="1183" spans="1:27">
      <c r="A1183" s="12">
        <v>1180</v>
      </c>
      <c r="B1183" s="166"/>
      <c r="C1183" s="13"/>
      <c r="D1183" s="187">
        <f t="shared" si="311"/>
        <v>0</v>
      </c>
      <c r="E1183" s="187">
        <f t="shared" si="312"/>
        <v>0</v>
      </c>
      <c r="F1183" s="187">
        <f t="shared" si="313"/>
        <v>0</v>
      </c>
      <c r="G1183" s="166"/>
      <c r="H1183" s="13"/>
      <c r="I1183" s="187">
        <f t="shared" si="314"/>
        <v>0</v>
      </c>
      <c r="J1183" s="187">
        <f t="shared" si="315"/>
        <v>0</v>
      </c>
      <c r="K1183" s="187">
        <f t="shared" si="316"/>
        <v>0</v>
      </c>
      <c r="L1183" s="166"/>
      <c r="M1183" s="13"/>
      <c r="N1183" s="187">
        <f t="shared" si="317"/>
        <v>0</v>
      </c>
      <c r="O1183" s="187">
        <f t="shared" si="318"/>
        <v>0</v>
      </c>
      <c r="P1183" s="187">
        <f t="shared" si="319"/>
        <v>0</v>
      </c>
      <c r="Q1183" s="166"/>
      <c r="R1183" s="13"/>
      <c r="S1183" s="187">
        <f t="shared" si="320"/>
        <v>0</v>
      </c>
      <c r="T1183" s="187">
        <f t="shared" si="321"/>
        <v>0</v>
      </c>
      <c r="U1183" s="166"/>
      <c r="V1183" s="187">
        <f t="shared" si="307"/>
        <v>0</v>
      </c>
      <c r="W1183" s="187">
        <f t="shared" si="308"/>
        <v>0</v>
      </c>
      <c r="X1183" s="13">
        <f t="shared" si="309"/>
        <v>0</v>
      </c>
      <c r="Y1183" s="13" t="s">
        <v>29</v>
      </c>
      <c r="Z1183" s="13">
        <v>45</v>
      </c>
      <c r="AA1183" s="241">
        <f t="shared" si="310"/>
        <v>0</v>
      </c>
    </row>
    <row r="1184" spans="1:27">
      <c r="A1184" s="12">
        <v>1181</v>
      </c>
      <c r="B1184" s="166"/>
      <c r="C1184" s="13"/>
      <c r="D1184" s="187">
        <f t="shared" si="311"/>
        <v>0</v>
      </c>
      <c r="E1184" s="187">
        <f t="shared" si="312"/>
        <v>0</v>
      </c>
      <c r="F1184" s="187">
        <f t="shared" si="313"/>
        <v>0</v>
      </c>
      <c r="G1184" s="166"/>
      <c r="H1184" s="13"/>
      <c r="I1184" s="187">
        <f t="shared" si="314"/>
        <v>0</v>
      </c>
      <c r="J1184" s="187">
        <f t="shared" si="315"/>
        <v>0</v>
      </c>
      <c r="K1184" s="187">
        <f t="shared" si="316"/>
        <v>0</v>
      </c>
      <c r="L1184" s="166"/>
      <c r="M1184" s="13"/>
      <c r="N1184" s="187">
        <f t="shared" si="317"/>
        <v>0</v>
      </c>
      <c r="O1184" s="187">
        <f t="shared" si="318"/>
        <v>0</v>
      </c>
      <c r="P1184" s="187">
        <f t="shared" si="319"/>
        <v>0</v>
      </c>
      <c r="Q1184" s="166"/>
      <c r="R1184" s="13"/>
      <c r="S1184" s="187">
        <f t="shared" si="320"/>
        <v>0</v>
      </c>
      <c r="T1184" s="187">
        <f t="shared" si="321"/>
        <v>0</v>
      </c>
      <c r="U1184" s="166"/>
      <c r="V1184" s="187">
        <f t="shared" si="307"/>
        <v>0</v>
      </c>
      <c r="W1184" s="187">
        <f t="shared" si="308"/>
        <v>0</v>
      </c>
      <c r="X1184" s="13">
        <f t="shared" si="309"/>
        <v>0</v>
      </c>
      <c r="Y1184" s="13" t="s">
        <v>29</v>
      </c>
      <c r="Z1184" s="13">
        <v>45</v>
      </c>
      <c r="AA1184" s="241">
        <f t="shared" si="310"/>
        <v>0</v>
      </c>
    </row>
    <row r="1185" spans="1:27">
      <c r="A1185" s="12">
        <v>1182</v>
      </c>
      <c r="B1185" s="166"/>
      <c r="C1185" s="13"/>
      <c r="D1185" s="187">
        <f t="shared" si="311"/>
        <v>0</v>
      </c>
      <c r="E1185" s="187">
        <f t="shared" si="312"/>
        <v>0</v>
      </c>
      <c r="F1185" s="187">
        <f t="shared" si="313"/>
        <v>0</v>
      </c>
      <c r="G1185" s="166"/>
      <c r="H1185" s="13"/>
      <c r="I1185" s="187">
        <f t="shared" si="314"/>
        <v>0</v>
      </c>
      <c r="J1185" s="187">
        <f t="shared" si="315"/>
        <v>0</v>
      </c>
      <c r="K1185" s="187">
        <f t="shared" si="316"/>
        <v>0</v>
      </c>
      <c r="L1185" s="166"/>
      <c r="M1185" s="13"/>
      <c r="N1185" s="187">
        <f t="shared" si="317"/>
        <v>0</v>
      </c>
      <c r="O1185" s="187">
        <f t="shared" si="318"/>
        <v>0</v>
      </c>
      <c r="P1185" s="187">
        <f t="shared" si="319"/>
        <v>0</v>
      </c>
      <c r="Q1185" s="166"/>
      <c r="R1185" s="13"/>
      <c r="S1185" s="187">
        <f t="shared" si="320"/>
        <v>0</v>
      </c>
      <c r="T1185" s="187">
        <f t="shared" si="321"/>
        <v>0</v>
      </c>
      <c r="U1185" s="166"/>
      <c r="V1185" s="187">
        <f t="shared" si="307"/>
        <v>0</v>
      </c>
      <c r="W1185" s="187">
        <f t="shared" si="308"/>
        <v>0</v>
      </c>
      <c r="X1185" s="13">
        <f t="shared" si="309"/>
        <v>0</v>
      </c>
      <c r="Y1185" s="13" t="s">
        <v>29</v>
      </c>
      <c r="Z1185" s="13">
        <v>45</v>
      </c>
      <c r="AA1185" s="241">
        <f t="shared" si="310"/>
        <v>0</v>
      </c>
    </row>
    <row r="1186" spans="1:27">
      <c r="A1186" s="12">
        <v>1183</v>
      </c>
      <c r="B1186" s="166"/>
      <c r="C1186" s="13"/>
      <c r="D1186" s="187">
        <f t="shared" si="311"/>
        <v>0</v>
      </c>
      <c r="E1186" s="187">
        <f t="shared" si="312"/>
        <v>0</v>
      </c>
      <c r="F1186" s="187">
        <f t="shared" si="313"/>
        <v>0</v>
      </c>
      <c r="G1186" s="166"/>
      <c r="H1186" s="13"/>
      <c r="I1186" s="187">
        <f t="shared" si="314"/>
        <v>0</v>
      </c>
      <c r="J1186" s="187">
        <f t="shared" si="315"/>
        <v>0</v>
      </c>
      <c r="K1186" s="187">
        <f t="shared" si="316"/>
        <v>0</v>
      </c>
      <c r="L1186" s="166"/>
      <c r="M1186" s="13"/>
      <c r="N1186" s="187">
        <f t="shared" si="317"/>
        <v>0</v>
      </c>
      <c r="O1186" s="187">
        <f t="shared" si="318"/>
        <v>0</v>
      </c>
      <c r="P1186" s="187">
        <f t="shared" si="319"/>
        <v>0</v>
      </c>
      <c r="Q1186" s="166"/>
      <c r="R1186" s="13"/>
      <c r="S1186" s="187">
        <f t="shared" si="320"/>
        <v>0</v>
      </c>
      <c r="T1186" s="187">
        <f t="shared" si="321"/>
        <v>0</v>
      </c>
      <c r="U1186" s="166"/>
      <c r="V1186" s="187">
        <f t="shared" si="307"/>
        <v>0</v>
      </c>
      <c r="W1186" s="187">
        <f t="shared" si="308"/>
        <v>0</v>
      </c>
      <c r="X1186" s="13">
        <f t="shared" si="309"/>
        <v>0</v>
      </c>
      <c r="Y1186" s="13" t="s">
        <v>29</v>
      </c>
      <c r="Z1186" s="13">
        <v>45</v>
      </c>
      <c r="AA1186" s="241">
        <f t="shared" si="310"/>
        <v>0</v>
      </c>
    </row>
    <row r="1187" spans="1:27">
      <c r="A1187" s="12">
        <v>1184</v>
      </c>
      <c r="B1187" s="166"/>
      <c r="C1187" s="13"/>
      <c r="D1187" s="187">
        <f t="shared" si="311"/>
        <v>0</v>
      </c>
      <c r="E1187" s="187">
        <f t="shared" si="312"/>
        <v>0</v>
      </c>
      <c r="F1187" s="187">
        <f t="shared" si="313"/>
        <v>0</v>
      </c>
      <c r="G1187" s="166"/>
      <c r="H1187" s="13"/>
      <c r="I1187" s="187">
        <f t="shared" si="314"/>
        <v>0</v>
      </c>
      <c r="J1187" s="187">
        <f t="shared" si="315"/>
        <v>0</v>
      </c>
      <c r="K1187" s="187">
        <f t="shared" si="316"/>
        <v>0</v>
      </c>
      <c r="L1187" s="166"/>
      <c r="M1187" s="13"/>
      <c r="N1187" s="187">
        <f t="shared" si="317"/>
        <v>0</v>
      </c>
      <c r="O1187" s="187">
        <f t="shared" si="318"/>
        <v>0</v>
      </c>
      <c r="P1187" s="187">
        <f t="shared" si="319"/>
        <v>0</v>
      </c>
      <c r="Q1187" s="166"/>
      <c r="R1187" s="13"/>
      <c r="S1187" s="187">
        <f t="shared" si="320"/>
        <v>0</v>
      </c>
      <c r="T1187" s="187">
        <f t="shared" si="321"/>
        <v>0</v>
      </c>
      <c r="U1187" s="166"/>
      <c r="V1187" s="187">
        <f t="shared" si="307"/>
        <v>0</v>
      </c>
      <c r="W1187" s="187">
        <f t="shared" si="308"/>
        <v>0</v>
      </c>
      <c r="X1187" s="13">
        <f t="shared" si="309"/>
        <v>0</v>
      </c>
      <c r="Y1187" s="13" t="s">
        <v>29</v>
      </c>
      <c r="Z1187" s="13">
        <v>45</v>
      </c>
      <c r="AA1187" s="241">
        <f t="shared" si="310"/>
        <v>0</v>
      </c>
    </row>
    <row r="1188" spans="1:27">
      <c r="A1188" s="12">
        <v>1185</v>
      </c>
      <c r="B1188" s="166"/>
      <c r="C1188" s="13"/>
      <c r="D1188" s="187">
        <f t="shared" si="311"/>
        <v>0</v>
      </c>
      <c r="E1188" s="187">
        <f t="shared" si="312"/>
        <v>0</v>
      </c>
      <c r="F1188" s="187">
        <f t="shared" si="313"/>
        <v>0</v>
      </c>
      <c r="G1188" s="166"/>
      <c r="H1188" s="13"/>
      <c r="I1188" s="187">
        <f t="shared" si="314"/>
        <v>0</v>
      </c>
      <c r="J1188" s="187">
        <f t="shared" si="315"/>
        <v>0</v>
      </c>
      <c r="K1188" s="187">
        <f t="shared" si="316"/>
        <v>0</v>
      </c>
      <c r="L1188" s="166"/>
      <c r="M1188" s="13"/>
      <c r="N1188" s="187">
        <f t="shared" si="317"/>
        <v>0</v>
      </c>
      <c r="O1188" s="187">
        <f t="shared" si="318"/>
        <v>0</v>
      </c>
      <c r="P1188" s="187">
        <f t="shared" si="319"/>
        <v>0</v>
      </c>
      <c r="Q1188" s="166"/>
      <c r="R1188" s="13"/>
      <c r="S1188" s="187">
        <f t="shared" si="320"/>
        <v>0</v>
      </c>
      <c r="T1188" s="187">
        <f t="shared" si="321"/>
        <v>0</v>
      </c>
      <c r="U1188" s="166"/>
      <c r="V1188" s="187">
        <f t="shared" si="307"/>
        <v>0</v>
      </c>
      <c r="W1188" s="187">
        <f t="shared" si="308"/>
        <v>0</v>
      </c>
      <c r="X1188" s="13">
        <f t="shared" si="309"/>
        <v>0</v>
      </c>
      <c r="Y1188" s="13" t="s">
        <v>29</v>
      </c>
      <c r="Z1188" s="13">
        <v>45</v>
      </c>
      <c r="AA1188" s="241">
        <f t="shared" si="310"/>
        <v>0</v>
      </c>
    </row>
    <row r="1189" spans="1:27">
      <c r="A1189" s="12">
        <v>1186</v>
      </c>
      <c r="B1189" s="166"/>
      <c r="C1189" s="13"/>
      <c r="D1189" s="187">
        <f t="shared" si="311"/>
        <v>0</v>
      </c>
      <c r="E1189" s="187">
        <f t="shared" si="312"/>
        <v>0</v>
      </c>
      <c r="F1189" s="187">
        <f t="shared" si="313"/>
        <v>0</v>
      </c>
      <c r="G1189" s="166"/>
      <c r="H1189" s="13"/>
      <c r="I1189" s="187">
        <f t="shared" si="314"/>
        <v>0</v>
      </c>
      <c r="J1189" s="187">
        <f t="shared" si="315"/>
        <v>0</v>
      </c>
      <c r="K1189" s="187">
        <f t="shared" si="316"/>
        <v>0</v>
      </c>
      <c r="L1189" s="166"/>
      <c r="M1189" s="13"/>
      <c r="N1189" s="187">
        <f t="shared" si="317"/>
        <v>0</v>
      </c>
      <c r="O1189" s="187">
        <f t="shared" si="318"/>
        <v>0</v>
      </c>
      <c r="P1189" s="187">
        <f t="shared" si="319"/>
        <v>0</v>
      </c>
      <c r="Q1189" s="166"/>
      <c r="R1189" s="13"/>
      <c r="S1189" s="187">
        <f t="shared" si="320"/>
        <v>0</v>
      </c>
      <c r="T1189" s="187">
        <f t="shared" si="321"/>
        <v>0</v>
      </c>
      <c r="U1189" s="166"/>
      <c r="V1189" s="187">
        <f t="shared" si="307"/>
        <v>0</v>
      </c>
      <c r="W1189" s="187">
        <f t="shared" si="308"/>
        <v>0</v>
      </c>
      <c r="X1189" s="13">
        <f t="shared" si="309"/>
        <v>0</v>
      </c>
      <c r="Y1189" s="13" t="s">
        <v>29</v>
      </c>
      <c r="Z1189" s="13">
        <v>45</v>
      </c>
      <c r="AA1189" s="241">
        <f t="shared" si="310"/>
        <v>0</v>
      </c>
    </row>
    <row r="1190" spans="1:27">
      <c r="A1190" s="12">
        <v>1187</v>
      </c>
      <c r="B1190" s="166"/>
      <c r="C1190" s="13"/>
      <c r="D1190" s="187">
        <f t="shared" si="311"/>
        <v>0</v>
      </c>
      <c r="E1190" s="187">
        <f t="shared" si="312"/>
        <v>0</v>
      </c>
      <c r="F1190" s="187">
        <f t="shared" si="313"/>
        <v>0</v>
      </c>
      <c r="G1190" s="166"/>
      <c r="H1190" s="13"/>
      <c r="I1190" s="187">
        <f t="shared" si="314"/>
        <v>0</v>
      </c>
      <c r="J1190" s="187">
        <f t="shared" si="315"/>
        <v>0</v>
      </c>
      <c r="K1190" s="187">
        <f t="shared" si="316"/>
        <v>0</v>
      </c>
      <c r="L1190" s="166"/>
      <c r="M1190" s="13"/>
      <c r="N1190" s="187">
        <f t="shared" si="317"/>
        <v>0</v>
      </c>
      <c r="O1190" s="187">
        <f t="shared" si="318"/>
        <v>0</v>
      </c>
      <c r="P1190" s="187">
        <f t="shared" si="319"/>
        <v>0</v>
      </c>
      <c r="Q1190" s="166"/>
      <c r="R1190" s="13"/>
      <c r="S1190" s="187">
        <f t="shared" si="320"/>
        <v>0</v>
      </c>
      <c r="T1190" s="187">
        <f t="shared" si="321"/>
        <v>0</v>
      </c>
      <c r="U1190" s="166"/>
      <c r="V1190" s="187">
        <f t="shared" si="307"/>
        <v>0</v>
      </c>
      <c r="W1190" s="187">
        <f t="shared" si="308"/>
        <v>0</v>
      </c>
      <c r="X1190" s="13">
        <f t="shared" si="309"/>
        <v>0</v>
      </c>
      <c r="Y1190" s="13" t="s">
        <v>29</v>
      </c>
      <c r="Z1190" s="13">
        <v>45</v>
      </c>
      <c r="AA1190" s="241">
        <f t="shared" si="310"/>
        <v>0</v>
      </c>
    </row>
    <row r="1191" spans="1:27">
      <c r="A1191" s="12">
        <v>1188</v>
      </c>
      <c r="B1191" s="166"/>
      <c r="C1191" s="13"/>
      <c r="D1191" s="187">
        <f t="shared" si="311"/>
        <v>0</v>
      </c>
      <c r="E1191" s="187">
        <f t="shared" si="312"/>
        <v>0</v>
      </c>
      <c r="F1191" s="187">
        <f t="shared" si="313"/>
        <v>0</v>
      </c>
      <c r="G1191" s="166"/>
      <c r="H1191" s="13"/>
      <c r="I1191" s="187">
        <f t="shared" si="314"/>
        <v>0</v>
      </c>
      <c r="J1191" s="187">
        <f t="shared" si="315"/>
        <v>0</v>
      </c>
      <c r="K1191" s="187">
        <f t="shared" si="316"/>
        <v>0</v>
      </c>
      <c r="L1191" s="166"/>
      <c r="M1191" s="13"/>
      <c r="N1191" s="187">
        <f t="shared" si="317"/>
        <v>0</v>
      </c>
      <c r="O1191" s="187">
        <f t="shared" si="318"/>
        <v>0</v>
      </c>
      <c r="P1191" s="187">
        <f t="shared" si="319"/>
        <v>0</v>
      </c>
      <c r="Q1191" s="166"/>
      <c r="R1191" s="13"/>
      <c r="S1191" s="187">
        <f t="shared" si="320"/>
        <v>0</v>
      </c>
      <c r="T1191" s="187">
        <f t="shared" si="321"/>
        <v>0</v>
      </c>
      <c r="U1191" s="166"/>
      <c r="V1191" s="187">
        <f t="shared" si="307"/>
        <v>0</v>
      </c>
      <c r="W1191" s="187">
        <f t="shared" si="308"/>
        <v>0</v>
      </c>
      <c r="X1191" s="13">
        <f t="shared" si="309"/>
        <v>0</v>
      </c>
      <c r="Y1191" s="13" t="s">
        <v>29</v>
      </c>
      <c r="Z1191" s="13">
        <v>45</v>
      </c>
      <c r="AA1191" s="241">
        <f t="shared" si="310"/>
        <v>0</v>
      </c>
    </row>
    <row r="1192" spans="1:27">
      <c r="A1192" s="12">
        <v>1189</v>
      </c>
      <c r="B1192" s="166"/>
      <c r="C1192" s="13"/>
      <c r="D1192" s="187">
        <f t="shared" si="311"/>
        <v>0</v>
      </c>
      <c r="E1192" s="187">
        <f t="shared" si="312"/>
        <v>0</v>
      </c>
      <c r="F1192" s="187">
        <f t="shared" si="313"/>
        <v>0</v>
      </c>
      <c r="G1192" s="166"/>
      <c r="H1192" s="13"/>
      <c r="I1192" s="187">
        <f t="shared" si="314"/>
        <v>0</v>
      </c>
      <c r="J1192" s="187">
        <f t="shared" si="315"/>
        <v>0</v>
      </c>
      <c r="K1192" s="187">
        <f t="shared" si="316"/>
        <v>0</v>
      </c>
      <c r="L1192" s="166"/>
      <c r="M1192" s="13"/>
      <c r="N1192" s="187">
        <f t="shared" si="317"/>
        <v>0</v>
      </c>
      <c r="O1192" s="187">
        <f t="shared" si="318"/>
        <v>0</v>
      </c>
      <c r="P1192" s="187">
        <f t="shared" si="319"/>
        <v>0</v>
      </c>
      <c r="Q1192" s="166"/>
      <c r="R1192" s="13"/>
      <c r="S1192" s="187">
        <f t="shared" si="320"/>
        <v>0</v>
      </c>
      <c r="T1192" s="187">
        <f t="shared" si="321"/>
        <v>0</v>
      </c>
      <c r="U1192" s="166"/>
      <c r="V1192" s="187">
        <f t="shared" si="307"/>
        <v>0</v>
      </c>
      <c r="W1192" s="187">
        <f t="shared" si="308"/>
        <v>0</v>
      </c>
      <c r="X1192" s="13">
        <f t="shared" si="309"/>
        <v>0</v>
      </c>
      <c r="Y1192" s="13" t="s">
        <v>29</v>
      </c>
      <c r="Z1192" s="13">
        <v>45</v>
      </c>
      <c r="AA1192" s="241">
        <f t="shared" si="310"/>
        <v>0</v>
      </c>
    </row>
    <row r="1193" spans="1:27">
      <c r="A1193" s="12">
        <v>1190</v>
      </c>
      <c r="B1193" s="166"/>
      <c r="C1193" s="13"/>
      <c r="D1193" s="187">
        <f t="shared" si="311"/>
        <v>0</v>
      </c>
      <c r="E1193" s="187">
        <f t="shared" si="312"/>
        <v>0</v>
      </c>
      <c r="F1193" s="187">
        <f t="shared" si="313"/>
        <v>0</v>
      </c>
      <c r="G1193" s="166"/>
      <c r="H1193" s="13"/>
      <c r="I1193" s="187">
        <f t="shared" si="314"/>
        <v>0</v>
      </c>
      <c r="J1193" s="187">
        <f t="shared" si="315"/>
        <v>0</v>
      </c>
      <c r="K1193" s="187">
        <f t="shared" si="316"/>
        <v>0</v>
      </c>
      <c r="L1193" s="166"/>
      <c r="M1193" s="13"/>
      <c r="N1193" s="187">
        <f t="shared" si="317"/>
        <v>0</v>
      </c>
      <c r="O1193" s="187">
        <f t="shared" si="318"/>
        <v>0</v>
      </c>
      <c r="P1193" s="187">
        <f t="shared" si="319"/>
        <v>0</v>
      </c>
      <c r="Q1193" s="166"/>
      <c r="R1193" s="13"/>
      <c r="S1193" s="187">
        <f t="shared" si="320"/>
        <v>0</v>
      </c>
      <c r="T1193" s="187">
        <f t="shared" si="321"/>
        <v>0</v>
      </c>
      <c r="U1193" s="166"/>
      <c r="V1193" s="187">
        <f t="shared" si="307"/>
        <v>0</v>
      </c>
      <c r="W1193" s="187">
        <f t="shared" si="308"/>
        <v>0</v>
      </c>
      <c r="X1193" s="13">
        <f t="shared" si="309"/>
        <v>0</v>
      </c>
      <c r="Y1193" s="13" t="s">
        <v>29</v>
      </c>
      <c r="Z1193" s="13">
        <v>45</v>
      </c>
      <c r="AA1193" s="241">
        <f t="shared" si="310"/>
        <v>0</v>
      </c>
    </row>
    <row r="1194" spans="1:27">
      <c r="A1194" s="12">
        <v>1191</v>
      </c>
      <c r="B1194" s="166"/>
      <c r="C1194" s="13"/>
      <c r="D1194" s="187">
        <f t="shared" si="311"/>
        <v>0</v>
      </c>
      <c r="E1194" s="187">
        <f t="shared" si="312"/>
        <v>0</v>
      </c>
      <c r="F1194" s="187">
        <f t="shared" si="313"/>
        <v>0</v>
      </c>
      <c r="G1194" s="166"/>
      <c r="H1194" s="13"/>
      <c r="I1194" s="187">
        <f t="shared" si="314"/>
        <v>0</v>
      </c>
      <c r="J1194" s="187">
        <f t="shared" si="315"/>
        <v>0</v>
      </c>
      <c r="K1194" s="187">
        <f t="shared" si="316"/>
        <v>0</v>
      </c>
      <c r="L1194" s="166"/>
      <c r="M1194" s="13"/>
      <c r="N1194" s="187">
        <f t="shared" si="317"/>
        <v>0</v>
      </c>
      <c r="O1194" s="187">
        <f t="shared" si="318"/>
        <v>0</v>
      </c>
      <c r="P1194" s="187">
        <f t="shared" si="319"/>
        <v>0</v>
      </c>
      <c r="Q1194" s="166"/>
      <c r="R1194" s="13"/>
      <c r="S1194" s="187">
        <f t="shared" si="320"/>
        <v>0</v>
      </c>
      <c r="T1194" s="187">
        <f t="shared" si="321"/>
        <v>0</v>
      </c>
      <c r="U1194" s="166"/>
      <c r="V1194" s="187">
        <f t="shared" si="307"/>
        <v>0</v>
      </c>
      <c r="W1194" s="187">
        <f t="shared" si="308"/>
        <v>0</v>
      </c>
      <c r="X1194" s="13">
        <f t="shared" si="309"/>
        <v>0</v>
      </c>
      <c r="Y1194" s="13" t="s">
        <v>29</v>
      </c>
      <c r="Z1194" s="13">
        <v>45</v>
      </c>
      <c r="AA1194" s="241">
        <f t="shared" si="310"/>
        <v>0</v>
      </c>
    </row>
    <row r="1195" spans="1:27">
      <c r="A1195" s="12">
        <v>1192</v>
      </c>
      <c r="B1195" s="166"/>
      <c r="C1195" s="13"/>
      <c r="D1195" s="187">
        <f t="shared" si="311"/>
        <v>0</v>
      </c>
      <c r="E1195" s="187">
        <f t="shared" si="312"/>
        <v>0</v>
      </c>
      <c r="F1195" s="187">
        <f t="shared" si="313"/>
        <v>0</v>
      </c>
      <c r="G1195" s="166"/>
      <c r="H1195" s="13"/>
      <c r="I1195" s="187">
        <f t="shared" si="314"/>
        <v>0</v>
      </c>
      <c r="J1195" s="187">
        <f t="shared" si="315"/>
        <v>0</v>
      </c>
      <c r="K1195" s="187">
        <f t="shared" si="316"/>
        <v>0</v>
      </c>
      <c r="L1195" s="166"/>
      <c r="M1195" s="13"/>
      <c r="N1195" s="187">
        <f t="shared" si="317"/>
        <v>0</v>
      </c>
      <c r="O1195" s="187">
        <f t="shared" si="318"/>
        <v>0</v>
      </c>
      <c r="P1195" s="187">
        <f t="shared" si="319"/>
        <v>0</v>
      </c>
      <c r="Q1195" s="166"/>
      <c r="R1195" s="13"/>
      <c r="S1195" s="187">
        <f t="shared" si="320"/>
        <v>0</v>
      </c>
      <c r="T1195" s="187">
        <f t="shared" si="321"/>
        <v>0</v>
      </c>
      <c r="U1195" s="166"/>
      <c r="V1195" s="187">
        <f t="shared" si="307"/>
        <v>0</v>
      </c>
      <c r="W1195" s="187">
        <f t="shared" si="308"/>
        <v>0</v>
      </c>
      <c r="X1195" s="13">
        <f t="shared" si="309"/>
        <v>0</v>
      </c>
      <c r="Y1195" s="13" t="s">
        <v>29</v>
      </c>
      <c r="Z1195" s="13">
        <v>45</v>
      </c>
      <c r="AA1195" s="241">
        <f t="shared" si="310"/>
        <v>0</v>
      </c>
    </row>
    <row r="1196" spans="1:27">
      <c r="A1196" s="12">
        <v>1193</v>
      </c>
      <c r="B1196" s="166"/>
      <c r="C1196" s="13"/>
      <c r="D1196" s="187">
        <f t="shared" si="311"/>
        <v>0</v>
      </c>
      <c r="E1196" s="187">
        <f t="shared" si="312"/>
        <v>0</v>
      </c>
      <c r="F1196" s="187">
        <f t="shared" si="313"/>
        <v>0</v>
      </c>
      <c r="G1196" s="166"/>
      <c r="H1196" s="13"/>
      <c r="I1196" s="187">
        <f t="shared" si="314"/>
        <v>0</v>
      </c>
      <c r="J1196" s="187">
        <f t="shared" si="315"/>
        <v>0</v>
      </c>
      <c r="K1196" s="187">
        <f t="shared" si="316"/>
        <v>0</v>
      </c>
      <c r="L1196" s="166"/>
      <c r="M1196" s="13"/>
      <c r="N1196" s="187">
        <f t="shared" si="317"/>
        <v>0</v>
      </c>
      <c r="O1196" s="187">
        <f t="shared" si="318"/>
        <v>0</v>
      </c>
      <c r="P1196" s="187">
        <f t="shared" si="319"/>
        <v>0</v>
      </c>
      <c r="Q1196" s="166"/>
      <c r="R1196" s="13"/>
      <c r="S1196" s="187">
        <f t="shared" si="320"/>
        <v>0</v>
      </c>
      <c r="T1196" s="187">
        <f t="shared" si="321"/>
        <v>0</v>
      </c>
      <c r="U1196" s="166"/>
      <c r="V1196" s="187">
        <f t="shared" si="307"/>
        <v>0</v>
      </c>
      <c r="W1196" s="187">
        <f t="shared" si="308"/>
        <v>0</v>
      </c>
      <c r="X1196" s="13">
        <f t="shared" si="309"/>
        <v>0</v>
      </c>
      <c r="Y1196" s="13" t="s">
        <v>29</v>
      </c>
      <c r="Z1196" s="13">
        <v>45</v>
      </c>
      <c r="AA1196" s="241">
        <f t="shared" si="310"/>
        <v>0</v>
      </c>
    </row>
    <row r="1197" spans="1:27">
      <c r="A1197" s="12">
        <v>1194</v>
      </c>
      <c r="B1197" s="166"/>
      <c r="C1197" s="13"/>
      <c r="D1197" s="187">
        <f t="shared" si="311"/>
        <v>0</v>
      </c>
      <c r="E1197" s="187">
        <f t="shared" si="312"/>
        <v>0</v>
      </c>
      <c r="F1197" s="187">
        <f t="shared" si="313"/>
        <v>0</v>
      </c>
      <c r="G1197" s="166"/>
      <c r="H1197" s="13"/>
      <c r="I1197" s="187">
        <f t="shared" si="314"/>
        <v>0</v>
      </c>
      <c r="J1197" s="187">
        <f t="shared" si="315"/>
        <v>0</v>
      </c>
      <c r="K1197" s="187">
        <f t="shared" si="316"/>
        <v>0</v>
      </c>
      <c r="L1197" s="166"/>
      <c r="M1197" s="13"/>
      <c r="N1197" s="187">
        <f t="shared" si="317"/>
        <v>0</v>
      </c>
      <c r="O1197" s="187">
        <f t="shared" si="318"/>
        <v>0</v>
      </c>
      <c r="P1197" s="187">
        <f t="shared" si="319"/>
        <v>0</v>
      </c>
      <c r="Q1197" s="166"/>
      <c r="R1197" s="13"/>
      <c r="S1197" s="187">
        <f t="shared" si="320"/>
        <v>0</v>
      </c>
      <c r="T1197" s="187">
        <f t="shared" si="321"/>
        <v>0</v>
      </c>
      <c r="U1197" s="166"/>
      <c r="V1197" s="187">
        <f t="shared" si="307"/>
        <v>0</v>
      </c>
      <c r="W1197" s="187">
        <f t="shared" si="308"/>
        <v>0</v>
      </c>
      <c r="X1197" s="13">
        <f t="shared" si="309"/>
        <v>0</v>
      </c>
      <c r="Y1197" s="13" t="s">
        <v>29</v>
      </c>
      <c r="Z1197" s="13">
        <v>45</v>
      </c>
      <c r="AA1197" s="241">
        <f t="shared" si="310"/>
        <v>0</v>
      </c>
    </row>
    <row r="1198" spans="1:27">
      <c r="A1198" s="12">
        <v>1195</v>
      </c>
      <c r="B1198" s="166"/>
      <c r="C1198" s="13"/>
      <c r="D1198" s="187">
        <f t="shared" si="311"/>
        <v>0</v>
      </c>
      <c r="E1198" s="187">
        <f t="shared" si="312"/>
        <v>0</v>
      </c>
      <c r="F1198" s="187">
        <f t="shared" si="313"/>
        <v>0</v>
      </c>
      <c r="G1198" s="166"/>
      <c r="H1198" s="13"/>
      <c r="I1198" s="187">
        <f t="shared" si="314"/>
        <v>0</v>
      </c>
      <c r="J1198" s="187">
        <f t="shared" si="315"/>
        <v>0</v>
      </c>
      <c r="K1198" s="187">
        <f t="shared" si="316"/>
        <v>0</v>
      </c>
      <c r="L1198" s="166"/>
      <c r="M1198" s="13"/>
      <c r="N1198" s="187">
        <f t="shared" si="317"/>
        <v>0</v>
      </c>
      <c r="O1198" s="187">
        <f t="shared" si="318"/>
        <v>0</v>
      </c>
      <c r="P1198" s="187">
        <f t="shared" si="319"/>
        <v>0</v>
      </c>
      <c r="Q1198" s="166"/>
      <c r="R1198" s="13"/>
      <c r="S1198" s="187">
        <f t="shared" si="320"/>
        <v>0</v>
      </c>
      <c r="T1198" s="187">
        <f t="shared" si="321"/>
        <v>0</v>
      </c>
      <c r="U1198" s="166"/>
      <c r="V1198" s="187">
        <f t="shared" si="307"/>
        <v>0</v>
      </c>
      <c r="W1198" s="187">
        <f t="shared" si="308"/>
        <v>0</v>
      </c>
      <c r="X1198" s="13">
        <f t="shared" si="309"/>
        <v>0</v>
      </c>
      <c r="Y1198" s="13" t="s">
        <v>29</v>
      </c>
      <c r="Z1198" s="13">
        <v>45</v>
      </c>
      <c r="AA1198" s="241">
        <f t="shared" si="310"/>
        <v>0</v>
      </c>
    </row>
    <row r="1199" spans="1:27">
      <c r="A1199" s="12">
        <v>1196</v>
      </c>
      <c r="B1199" s="166"/>
      <c r="C1199" s="13"/>
      <c r="D1199" s="187">
        <f t="shared" si="311"/>
        <v>0</v>
      </c>
      <c r="E1199" s="187">
        <f t="shared" si="312"/>
        <v>0</v>
      </c>
      <c r="F1199" s="187">
        <f t="shared" si="313"/>
        <v>0</v>
      </c>
      <c r="G1199" s="166"/>
      <c r="H1199" s="13"/>
      <c r="I1199" s="187">
        <f t="shared" si="314"/>
        <v>0</v>
      </c>
      <c r="J1199" s="187">
        <f t="shared" si="315"/>
        <v>0</v>
      </c>
      <c r="K1199" s="187">
        <f t="shared" si="316"/>
        <v>0</v>
      </c>
      <c r="L1199" s="166"/>
      <c r="M1199" s="13"/>
      <c r="N1199" s="187">
        <f t="shared" si="317"/>
        <v>0</v>
      </c>
      <c r="O1199" s="187">
        <f t="shared" si="318"/>
        <v>0</v>
      </c>
      <c r="P1199" s="187">
        <f t="shared" si="319"/>
        <v>0</v>
      </c>
      <c r="Q1199" s="166"/>
      <c r="R1199" s="13"/>
      <c r="S1199" s="187">
        <f t="shared" si="320"/>
        <v>0</v>
      </c>
      <c r="T1199" s="187">
        <f t="shared" si="321"/>
        <v>0</v>
      </c>
      <c r="U1199" s="166"/>
      <c r="V1199" s="187">
        <f t="shared" si="307"/>
        <v>0</v>
      </c>
      <c r="W1199" s="187">
        <f t="shared" si="308"/>
        <v>0</v>
      </c>
      <c r="X1199" s="13">
        <f t="shared" si="309"/>
        <v>0</v>
      </c>
      <c r="Y1199" s="13" t="s">
        <v>29</v>
      </c>
      <c r="Z1199" s="13">
        <v>45</v>
      </c>
      <c r="AA1199" s="241">
        <f t="shared" si="310"/>
        <v>0</v>
      </c>
    </row>
    <row r="1200" spans="1:27">
      <c r="A1200" s="12">
        <v>1197</v>
      </c>
      <c r="B1200" s="166"/>
      <c r="C1200" s="13"/>
      <c r="D1200" s="187">
        <f t="shared" si="311"/>
        <v>0</v>
      </c>
      <c r="E1200" s="187">
        <f t="shared" si="312"/>
        <v>0</v>
      </c>
      <c r="F1200" s="187">
        <f t="shared" si="313"/>
        <v>0</v>
      </c>
      <c r="G1200" s="166"/>
      <c r="H1200" s="13"/>
      <c r="I1200" s="187">
        <f t="shared" si="314"/>
        <v>0</v>
      </c>
      <c r="J1200" s="187">
        <f t="shared" si="315"/>
        <v>0</v>
      </c>
      <c r="K1200" s="187">
        <f t="shared" si="316"/>
        <v>0</v>
      </c>
      <c r="L1200" s="166"/>
      <c r="M1200" s="13"/>
      <c r="N1200" s="187">
        <f t="shared" si="317"/>
        <v>0</v>
      </c>
      <c r="O1200" s="187">
        <f t="shared" si="318"/>
        <v>0</v>
      </c>
      <c r="P1200" s="187">
        <f t="shared" si="319"/>
        <v>0</v>
      </c>
      <c r="Q1200" s="166"/>
      <c r="R1200" s="13"/>
      <c r="S1200" s="187">
        <f t="shared" si="320"/>
        <v>0</v>
      </c>
      <c r="T1200" s="187">
        <f t="shared" si="321"/>
        <v>0</v>
      </c>
      <c r="U1200" s="166"/>
      <c r="V1200" s="187">
        <f t="shared" si="307"/>
        <v>0</v>
      </c>
      <c r="W1200" s="187">
        <f t="shared" si="308"/>
        <v>0</v>
      </c>
      <c r="X1200" s="13">
        <f t="shared" si="309"/>
        <v>0</v>
      </c>
      <c r="Y1200" s="13" t="s">
        <v>29</v>
      </c>
      <c r="Z1200" s="13">
        <v>45</v>
      </c>
      <c r="AA1200" s="241">
        <f t="shared" si="310"/>
        <v>0</v>
      </c>
    </row>
    <row r="1201" spans="1:27">
      <c r="A1201" s="12">
        <v>1198</v>
      </c>
      <c r="B1201" s="166"/>
      <c r="C1201" s="13"/>
      <c r="D1201" s="187">
        <f t="shared" si="311"/>
        <v>0</v>
      </c>
      <c r="E1201" s="187">
        <f t="shared" si="312"/>
        <v>0</v>
      </c>
      <c r="F1201" s="187">
        <f t="shared" si="313"/>
        <v>0</v>
      </c>
      <c r="G1201" s="166"/>
      <c r="H1201" s="13"/>
      <c r="I1201" s="187">
        <f t="shared" si="314"/>
        <v>0</v>
      </c>
      <c r="J1201" s="187">
        <f t="shared" si="315"/>
        <v>0</v>
      </c>
      <c r="K1201" s="187">
        <f t="shared" si="316"/>
        <v>0</v>
      </c>
      <c r="L1201" s="166"/>
      <c r="M1201" s="13"/>
      <c r="N1201" s="187">
        <f t="shared" si="317"/>
        <v>0</v>
      </c>
      <c r="O1201" s="187">
        <f t="shared" si="318"/>
        <v>0</v>
      </c>
      <c r="P1201" s="187">
        <f t="shared" si="319"/>
        <v>0</v>
      </c>
      <c r="Q1201" s="166"/>
      <c r="R1201" s="13"/>
      <c r="S1201" s="187">
        <f t="shared" si="320"/>
        <v>0</v>
      </c>
      <c r="T1201" s="187">
        <f t="shared" si="321"/>
        <v>0</v>
      </c>
      <c r="U1201" s="166"/>
      <c r="V1201" s="187">
        <f t="shared" si="307"/>
        <v>0</v>
      </c>
      <c r="W1201" s="187">
        <f t="shared" si="308"/>
        <v>0</v>
      </c>
      <c r="X1201" s="13">
        <f t="shared" si="309"/>
        <v>0</v>
      </c>
      <c r="Y1201" s="13" t="s">
        <v>29</v>
      </c>
      <c r="Z1201" s="13">
        <v>45</v>
      </c>
      <c r="AA1201" s="241">
        <f t="shared" si="310"/>
        <v>0</v>
      </c>
    </row>
    <row r="1202" spans="1:27">
      <c r="A1202" s="12">
        <v>1199</v>
      </c>
      <c r="B1202" s="166"/>
      <c r="C1202" s="13"/>
      <c r="D1202" s="187">
        <f t="shared" si="311"/>
        <v>0</v>
      </c>
      <c r="E1202" s="187">
        <f t="shared" si="312"/>
        <v>0</v>
      </c>
      <c r="F1202" s="187">
        <f t="shared" si="313"/>
        <v>0</v>
      </c>
      <c r="G1202" s="166"/>
      <c r="H1202" s="13"/>
      <c r="I1202" s="187">
        <f t="shared" si="314"/>
        <v>0</v>
      </c>
      <c r="J1202" s="187">
        <f t="shared" si="315"/>
        <v>0</v>
      </c>
      <c r="K1202" s="187">
        <f t="shared" si="316"/>
        <v>0</v>
      </c>
      <c r="L1202" s="166"/>
      <c r="M1202" s="13"/>
      <c r="N1202" s="187">
        <f t="shared" si="317"/>
        <v>0</v>
      </c>
      <c r="O1202" s="187">
        <f t="shared" si="318"/>
        <v>0</v>
      </c>
      <c r="P1202" s="187">
        <f t="shared" si="319"/>
        <v>0</v>
      </c>
      <c r="Q1202" s="166"/>
      <c r="R1202" s="13"/>
      <c r="S1202" s="187">
        <f t="shared" si="320"/>
        <v>0</v>
      </c>
      <c r="T1202" s="187">
        <f t="shared" si="321"/>
        <v>0</v>
      </c>
      <c r="U1202" s="166"/>
      <c r="V1202" s="187">
        <f t="shared" si="307"/>
        <v>0</v>
      </c>
      <c r="W1202" s="187">
        <f t="shared" si="308"/>
        <v>0</v>
      </c>
      <c r="X1202" s="13">
        <f t="shared" si="309"/>
        <v>0</v>
      </c>
      <c r="Y1202" s="13" t="s">
        <v>29</v>
      </c>
      <c r="Z1202" s="13">
        <v>45</v>
      </c>
      <c r="AA1202" s="241">
        <f t="shared" si="310"/>
        <v>0</v>
      </c>
    </row>
    <row r="1203" spans="1:27">
      <c r="A1203" s="12">
        <v>1200</v>
      </c>
      <c r="B1203" s="166"/>
      <c r="C1203" s="13"/>
      <c r="D1203" s="187">
        <f t="shared" si="311"/>
        <v>0</v>
      </c>
      <c r="E1203" s="187">
        <f t="shared" si="312"/>
        <v>0</v>
      </c>
      <c r="F1203" s="187">
        <f t="shared" si="313"/>
        <v>0</v>
      </c>
      <c r="G1203" s="166"/>
      <c r="H1203" s="13"/>
      <c r="I1203" s="187">
        <f t="shared" si="314"/>
        <v>0</v>
      </c>
      <c r="J1203" s="187">
        <f t="shared" si="315"/>
        <v>0</v>
      </c>
      <c r="K1203" s="187">
        <f t="shared" si="316"/>
        <v>0</v>
      </c>
      <c r="L1203" s="166"/>
      <c r="M1203" s="13"/>
      <c r="N1203" s="187">
        <f t="shared" si="317"/>
        <v>0</v>
      </c>
      <c r="O1203" s="187">
        <f t="shared" si="318"/>
        <v>0</v>
      </c>
      <c r="P1203" s="187">
        <f t="shared" si="319"/>
        <v>0</v>
      </c>
      <c r="Q1203" s="166"/>
      <c r="R1203" s="13"/>
      <c r="S1203" s="187">
        <f t="shared" si="320"/>
        <v>0</v>
      </c>
      <c r="T1203" s="187">
        <f t="shared" si="321"/>
        <v>0</v>
      </c>
      <c r="U1203" s="166"/>
      <c r="V1203" s="187">
        <f t="shared" si="307"/>
        <v>0</v>
      </c>
      <c r="W1203" s="187">
        <f t="shared" si="308"/>
        <v>0</v>
      </c>
      <c r="X1203" s="13">
        <f t="shared" si="309"/>
        <v>0</v>
      </c>
      <c r="Y1203" s="13" t="s">
        <v>29</v>
      </c>
      <c r="Z1203" s="13">
        <v>45</v>
      </c>
      <c r="AA1203" s="241">
        <f t="shared" si="310"/>
        <v>0</v>
      </c>
    </row>
    <row r="1204" spans="1:27">
      <c r="A1204" s="12">
        <v>1201</v>
      </c>
      <c r="B1204" s="166"/>
      <c r="C1204" s="13"/>
      <c r="D1204" s="187">
        <f t="shared" si="311"/>
        <v>0</v>
      </c>
      <c r="E1204" s="187">
        <f t="shared" si="312"/>
        <v>0</v>
      </c>
      <c r="F1204" s="187">
        <f t="shared" si="313"/>
        <v>0</v>
      </c>
      <c r="G1204" s="166"/>
      <c r="H1204" s="13"/>
      <c r="I1204" s="187">
        <f t="shared" si="314"/>
        <v>0</v>
      </c>
      <c r="J1204" s="187">
        <f t="shared" si="315"/>
        <v>0</v>
      </c>
      <c r="K1204" s="187">
        <f t="shared" si="316"/>
        <v>0</v>
      </c>
      <c r="L1204" s="166"/>
      <c r="M1204" s="13"/>
      <c r="N1204" s="187">
        <f t="shared" si="317"/>
        <v>0</v>
      </c>
      <c r="O1204" s="187">
        <f t="shared" si="318"/>
        <v>0</v>
      </c>
      <c r="P1204" s="187">
        <f t="shared" si="319"/>
        <v>0</v>
      </c>
      <c r="Q1204" s="166"/>
      <c r="R1204" s="13"/>
      <c r="S1204" s="187">
        <f t="shared" si="320"/>
        <v>0</v>
      </c>
      <c r="T1204" s="187">
        <f t="shared" si="321"/>
        <v>0</v>
      </c>
      <c r="U1204" s="166"/>
      <c r="V1204" s="187">
        <f t="shared" si="307"/>
        <v>0</v>
      </c>
      <c r="W1204" s="187">
        <f t="shared" si="308"/>
        <v>0</v>
      </c>
      <c r="X1204" s="13">
        <f t="shared" si="309"/>
        <v>0</v>
      </c>
      <c r="Y1204" s="13" t="s">
        <v>29</v>
      </c>
      <c r="Z1204" s="13">
        <v>45</v>
      </c>
      <c r="AA1204" s="241">
        <f t="shared" si="310"/>
        <v>0</v>
      </c>
    </row>
    <row r="1205" spans="1:27">
      <c r="A1205" s="12">
        <v>1202</v>
      </c>
      <c r="B1205" s="166"/>
      <c r="C1205" s="13"/>
      <c r="D1205" s="187">
        <f t="shared" si="311"/>
        <v>0</v>
      </c>
      <c r="E1205" s="187">
        <f t="shared" si="312"/>
        <v>0</v>
      </c>
      <c r="F1205" s="187">
        <f t="shared" si="313"/>
        <v>0</v>
      </c>
      <c r="G1205" s="166"/>
      <c r="H1205" s="13"/>
      <c r="I1205" s="187">
        <f t="shared" si="314"/>
        <v>0</v>
      </c>
      <c r="J1205" s="187">
        <f t="shared" si="315"/>
        <v>0</v>
      </c>
      <c r="K1205" s="187">
        <f t="shared" si="316"/>
        <v>0</v>
      </c>
      <c r="L1205" s="166"/>
      <c r="M1205" s="13"/>
      <c r="N1205" s="187">
        <f t="shared" si="317"/>
        <v>0</v>
      </c>
      <c r="O1205" s="187">
        <f t="shared" si="318"/>
        <v>0</v>
      </c>
      <c r="P1205" s="187">
        <f t="shared" si="319"/>
        <v>0</v>
      </c>
      <c r="Q1205" s="166"/>
      <c r="R1205" s="13"/>
      <c r="S1205" s="187">
        <f t="shared" si="320"/>
        <v>0</v>
      </c>
      <c r="T1205" s="187">
        <f t="shared" si="321"/>
        <v>0</v>
      </c>
      <c r="U1205" s="166"/>
      <c r="V1205" s="187">
        <f t="shared" si="307"/>
        <v>0</v>
      </c>
      <c r="W1205" s="187">
        <f t="shared" si="308"/>
        <v>0</v>
      </c>
      <c r="X1205" s="13">
        <f t="shared" si="309"/>
        <v>0</v>
      </c>
      <c r="Y1205" s="13" t="s">
        <v>29</v>
      </c>
      <c r="Z1205" s="13">
        <v>45</v>
      </c>
      <c r="AA1205" s="241">
        <f t="shared" si="310"/>
        <v>0</v>
      </c>
    </row>
    <row r="1206" spans="1:27">
      <c r="A1206" s="12">
        <v>1203</v>
      </c>
      <c r="B1206" s="166"/>
      <c r="C1206" s="13"/>
      <c r="D1206" s="187">
        <f t="shared" si="311"/>
        <v>0</v>
      </c>
      <c r="E1206" s="187">
        <f t="shared" si="312"/>
        <v>0</v>
      </c>
      <c r="F1206" s="187">
        <f t="shared" si="313"/>
        <v>0</v>
      </c>
      <c r="G1206" s="166"/>
      <c r="H1206" s="13"/>
      <c r="I1206" s="187">
        <f t="shared" si="314"/>
        <v>0</v>
      </c>
      <c r="J1206" s="187">
        <f t="shared" si="315"/>
        <v>0</v>
      </c>
      <c r="K1206" s="187">
        <f t="shared" si="316"/>
        <v>0</v>
      </c>
      <c r="L1206" s="166"/>
      <c r="M1206" s="13"/>
      <c r="N1206" s="187">
        <f t="shared" si="317"/>
        <v>0</v>
      </c>
      <c r="O1206" s="187">
        <f t="shared" si="318"/>
        <v>0</v>
      </c>
      <c r="P1206" s="187">
        <f t="shared" si="319"/>
        <v>0</v>
      </c>
      <c r="Q1206" s="166"/>
      <c r="R1206" s="13"/>
      <c r="S1206" s="187">
        <f t="shared" si="320"/>
        <v>0</v>
      </c>
      <c r="T1206" s="187">
        <f t="shared" si="321"/>
        <v>0</v>
      </c>
      <c r="U1206" s="166"/>
      <c r="V1206" s="187">
        <f t="shared" si="307"/>
        <v>0</v>
      </c>
      <c r="W1206" s="187">
        <f t="shared" si="308"/>
        <v>0</v>
      </c>
      <c r="X1206" s="13">
        <f t="shared" si="309"/>
        <v>0</v>
      </c>
      <c r="Y1206" s="13" t="s">
        <v>29</v>
      </c>
      <c r="Z1206" s="13">
        <v>45</v>
      </c>
      <c r="AA1206" s="241">
        <f t="shared" si="310"/>
        <v>0</v>
      </c>
    </row>
    <row r="1207" spans="1:27">
      <c r="A1207" s="12">
        <v>1204</v>
      </c>
      <c r="B1207" s="166"/>
      <c r="C1207" s="13"/>
      <c r="D1207" s="187">
        <f t="shared" si="311"/>
        <v>0</v>
      </c>
      <c r="E1207" s="187">
        <f t="shared" si="312"/>
        <v>0</v>
      </c>
      <c r="F1207" s="187">
        <f t="shared" si="313"/>
        <v>0</v>
      </c>
      <c r="G1207" s="166"/>
      <c r="H1207" s="13"/>
      <c r="I1207" s="187">
        <f t="shared" si="314"/>
        <v>0</v>
      </c>
      <c r="J1207" s="187">
        <f t="shared" si="315"/>
        <v>0</v>
      </c>
      <c r="K1207" s="187">
        <f t="shared" si="316"/>
        <v>0</v>
      </c>
      <c r="L1207" s="166"/>
      <c r="M1207" s="13"/>
      <c r="N1207" s="187">
        <f t="shared" si="317"/>
        <v>0</v>
      </c>
      <c r="O1207" s="187">
        <f t="shared" si="318"/>
        <v>0</v>
      </c>
      <c r="P1207" s="187">
        <f t="shared" si="319"/>
        <v>0</v>
      </c>
      <c r="Q1207" s="166"/>
      <c r="R1207" s="13"/>
      <c r="S1207" s="187">
        <f t="shared" si="320"/>
        <v>0</v>
      </c>
      <c r="T1207" s="187">
        <f t="shared" si="321"/>
        <v>0</v>
      </c>
      <c r="U1207" s="166"/>
      <c r="V1207" s="187">
        <f t="shared" si="307"/>
        <v>0</v>
      </c>
      <c r="W1207" s="187">
        <f t="shared" si="308"/>
        <v>0</v>
      </c>
      <c r="X1207" s="13">
        <f t="shared" si="309"/>
        <v>0</v>
      </c>
      <c r="Y1207" s="13" t="s">
        <v>29</v>
      </c>
      <c r="Z1207" s="13">
        <v>45</v>
      </c>
      <c r="AA1207" s="241">
        <f t="shared" si="310"/>
        <v>0</v>
      </c>
    </row>
    <row r="1208" spans="1:27">
      <c r="A1208" s="12">
        <v>1205</v>
      </c>
      <c r="B1208" s="166"/>
      <c r="C1208" s="13"/>
      <c r="D1208" s="187">
        <f t="shared" si="311"/>
        <v>0</v>
      </c>
      <c r="E1208" s="187">
        <f t="shared" si="312"/>
        <v>0</v>
      </c>
      <c r="F1208" s="187">
        <f t="shared" si="313"/>
        <v>0</v>
      </c>
      <c r="G1208" s="166"/>
      <c r="H1208" s="13"/>
      <c r="I1208" s="187">
        <f t="shared" si="314"/>
        <v>0</v>
      </c>
      <c r="J1208" s="187">
        <f t="shared" si="315"/>
        <v>0</v>
      </c>
      <c r="K1208" s="187">
        <f t="shared" si="316"/>
        <v>0</v>
      </c>
      <c r="L1208" s="166"/>
      <c r="M1208" s="13"/>
      <c r="N1208" s="187">
        <f t="shared" si="317"/>
        <v>0</v>
      </c>
      <c r="O1208" s="187">
        <f t="shared" si="318"/>
        <v>0</v>
      </c>
      <c r="P1208" s="187">
        <f t="shared" si="319"/>
        <v>0</v>
      </c>
      <c r="Q1208" s="166"/>
      <c r="R1208" s="13"/>
      <c r="S1208" s="187">
        <f t="shared" si="320"/>
        <v>0</v>
      </c>
      <c r="T1208" s="187">
        <f t="shared" si="321"/>
        <v>0</v>
      </c>
      <c r="U1208" s="166"/>
      <c r="V1208" s="187">
        <f t="shared" si="307"/>
        <v>0</v>
      </c>
      <c r="W1208" s="187">
        <f t="shared" si="308"/>
        <v>0</v>
      </c>
      <c r="X1208" s="13">
        <f t="shared" si="309"/>
        <v>0</v>
      </c>
      <c r="Y1208" s="13" t="s">
        <v>29</v>
      </c>
      <c r="Z1208" s="13">
        <v>45</v>
      </c>
      <c r="AA1208" s="241">
        <f t="shared" si="310"/>
        <v>0</v>
      </c>
    </row>
    <row r="1209" spans="1:27">
      <c r="A1209" s="12">
        <v>1206</v>
      </c>
      <c r="B1209" s="166"/>
      <c r="C1209" s="13"/>
      <c r="D1209" s="187">
        <f t="shared" si="311"/>
        <v>0</v>
      </c>
      <c r="E1209" s="187">
        <f t="shared" si="312"/>
        <v>0</v>
      </c>
      <c r="F1209" s="187">
        <f t="shared" si="313"/>
        <v>0</v>
      </c>
      <c r="G1209" s="166"/>
      <c r="H1209" s="13"/>
      <c r="I1209" s="187">
        <f t="shared" si="314"/>
        <v>0</v>
      </c>
      <c r="J1209" s="187">
        <f t="shared" si="315"/>
        <v>0</v>
      </c>
      <c r="K1209" s="187">
        <f t="shared" si="316"/>
        <v>0</v>
      </c>
      <c r="L1209" s="166"/>
      <c r="M1209" s="13"/>
      <c r="N1209" s="187">
        <f t="shared" si="317"/>
        <v>0</v>
      </c>
      <c r="O1209" s="187">
        <f t="shared" si="318"/>
        <v>0</v>
      </c>
      <c r="P1209" s="187">
        <f t="shared" si="319"/>
        <v>0</v>
      </c>
      <c r="Q1209" s="166"/>
      <c r="R1209" s="13"/>
      <c r="S1209" s="187">
        <f t="shared" si="320"/>
        <v>0</v>
      </c>
      <c r="T1209" s="187">
        <f t="shared" si="321"/>
        <v>0</v>
      </c>
      <c r="U1209" s="166"/>
      <c r="V1209" s="187">
        <f t="shared" si="307"/>
        <v>0</v>
      </c>
      <c r="W1209" s="187">
        <f t="shared" si="308"/>
        <v>0</v>
      </c>
      <c r="X1209" s="13">
        <f t="shared" si="309"/>
        <v>0</v>
      </c>
      <c r="Y1209" s="13" t="s">
        <v>29</v>
      </c>
      <c r="Z1209" s="13">
        <v>45</v>
      </c>
      <c r="AA1209" s="241">
        <f t="shared" si="310"/>
        <v>0</v>
      </c>
    </row>
    <row r="1210" spans="1:27">
      <c r="A1210" s="12">
        <v>1207</v>
      </c>
      <c r="B1210" s="166"/>
      <c r="C1210" s="13"/>
      <c r="D1210" s="187">
        <f t="shared" si="311"/>
        <v>0</v>
      </c>
      <c r="E1210" s="187">
        <f t="shared" si="312"/>
        <v>0</v>
      </c>
      <c r="F1210" s="187">
        <f t="shared" si="313"/>
        <v>0</v>
      </c>
      <c r="G1210" s="166"/>
      <c r="H1210" s="13"/>
      <c r="I1210" s="187">
        <f t="shared" si="314"/>
        <v>0</v>
      </c>
      <c r="J1210" s="187">
        <f t="shared" si="315"/>
        <v>0</v>
      </c>
      <c r="K1210" s="187">
        <f t="shared" si="316"/>
        <v>0</v>
      </c>
      <c r="L1210" s="166"/>
      <c r="M1210" s="13"/>
      <c r="N1210" s="187">
        <f t="shared" si="317"/>
        <v>0</v>
      </c>
      <c r="O1210" s="187">
        <f t="shared" si="318"/>
        <v>0</v>
      </c>
      <c r="P1210" s="187">
        <f t="shared" si="319"/>
        <v>0</v>
      </c>
      <c r="Q1210" s="166"/>
      <c r="R1210" s="13"/>
      <c r="S1210" s="187">
        <f t="shared" si="320"/>
        <v>0</v>
      </c>
      <c r="T1210" s="187">
        <f t="shared" si="321"/>
        <v>0</v>
      </c>
      <c r="U1210" s="166"/>
      <c r="V1210" s="187">
        <f t="shared" si="307"/>
        <v>0</v>
      </c>
      <c r="W1210" s="187">
        <f t="shared" si="308"/>
        <v>0</v>
      </c>
      <c r="X1210" s="13">
        <f t="shared" si="309"/>
        <v>0</v>
      </c>
      <c r="Y1210" s="13" t="s">
        <v>29</v>
      </c>
      <c r="Z1210" s="13">
        <v>45</v>
      </c>
      <c r="AA1210" s="241">
        <f t="shared" si="310"/>
        <v>0</v>
      </c>
    </row>
    <row r="1211" spans="1:27">
      <c r="A1211" s="12">
        <v>1208</v>
      </c>
      <c r="B1211" s="166"/>
      <c r="C1211" s="13"/>
      <c r="D1211" s="187">
        <f t="shared" si="311"/>
        <v>0</v>
      </c>
      <c r="E1211" s="187">
        <f t="shared" si="312"/>
        <v>0</v>
      </c>
      <c r="F1211" s="187">
        <f t="shared" si="313"/>
        <v>0</v>
      </c>
      <c r="G1211" s="166"/>
      <c r="H1211" s="13"/>
      <c r="I1211" s="187">
        <f t="shared" si="314"/>
        <v>0</v>
      </c>
      <c r="J1211" s="187">
        <f t="shared" si="315"/>
        <v>0</v>
      </c>
      <c r="K1211" s="187">
        <f t="shared" si="316"/>
        <v>0</v>
      </c>
      <c r="L1211" s="166"/>
      <c r="M1211" s="13"/>
      <c r="N1211" s="187">
        <f t="shared" si="317"/>
        <v>0</v>
      </c>
      <c r="O1211" s="187">
        <f t="shared" si="318"/>
        <v>0</v>
      </c>
      <c r="P1211" s="187">
        <f t="shared" si="319"/>
        <v>0</v>
      </c>
      <c r="Q1211" s="166"/>
      <c r="R1211" s="13"/>
      <c r="S1211" s="187">
        <f t="shared" si="320"/>
        <v>0</v>
      </c>
      <c r="T1211" s="187">
        <f t="shared" si="321"/>
        <v>0</v>
      </c>
      <c r="U1211" s="166"/>
      <c r="V1211" s="187">
        <f t="shared" si="307"/>
        <v>0</v>
      </c>
      <c r="W1211" s="187">
        <f t="shared" si="308"/>
        <v>0</v>
      </c>
      <c r="X1211" s="13">
        <f t="shared" si="309"/>
        <v>0</v>
      </c>
      <c r="Y1211" s="13" t="s">
        <v>29</v>
      </c>
      <c r="Z1211" s="13">
        <v>45</v>
      </c>
      <c r="AA1211" s="241">
        <f t="shared" si="310"/>
        <v>0</v>
      </c>
    </row>
    <row r="1212" spans="1:27">
      <c r="A1212" s="12">
        <v>1209</v>
      </c>
      <c r="B1212" s="166"/>
      <c r="C1212" s="13"/>
      <c r="D1212" s="187">
        <f t="shared" si="311"/>
        <v>0</v>
      </c>
      <c r="E1212" s="187">
        <f t="shared" si="312"/>
        <v>0</v>
      </c>
      <c r="F1212" s="187">
        <f t="shared" si="313"/>
        <v>0</v>
      </c>
      <c r="G1212" s="166"/>
      <c r="H1212" s="13"/>
      <c r="I1212" s="187">
        <f t="shared" si="314"/>
        <v>0</v>
      </c>
      <c r="J1212" s="187">
        <f t="shared" si="315"/>
        <v>0</v>
      </c>
      <c r="K1212" s="187">
        <f t="shared" si="316"/>
        <v>0</v>
      </c>
      <c r="L1212" s="166"/>
      <c r="M1212" s="13"/>
      <c r="N1212" s="187">
        <f t="shared" si="317"/>
        <v>0</v>
      </c>
      <c r="O1212" s="187">
        <f t="shared" si="318"/>
        <v>0</v>
      </c>
      <c r="P1212" s="187">
        <f t="shared" si="319"/>
        <v>0</v>
      </c>
      <c r="Q1212" s="166"/>
      <c r="R1212" s="13"/>
      <c r="S1212" s="187">
        <f t="shared" si="320"/>
        <v>0</v>
      </c>
      <c r="T1212" s="187">
        <f t="shared" si="321"/>
        <v>0</v>
      </c>
      <c r="U1212" s="166"/>
      <c r="V1212" s="187">
        <f t="shared" si="307"/>
        <v>0</v>
      </c>
      <c r="W1212" s="187">
        <f t="shared" si="308"/>
        <v>0</v>
      </c>
      <c r="X1212" s="13">
        <f t="shared" si="309"/>
        <v>0</v>
      </c>
      <c r="Y1212" s="13" t="s">
        <v>29</v>
      </c>
      <c r="Z1212" s="13">
        <v>45</v>
      </c>
      <c r="AA1212" s="241">
        <f t="shared" si="310"/>
        <v>0</v>
      </c>
    </row>
    <row r="1213" spans="1:27">
      <c r="A1213" s="12">
        <v>1210</v>
      </c>
      <c r="B1213" s="166"/>
      <c r="C1213" s="13"/>
      <c r="D1213" s="187">
        <f t="shared" si="311"/>
        <v>0</v>
      </c>
      <c r="E1213" s="187">
        <f t="shared" si="312"/>
        <v>0</v>
      </c>
      <c r="F1213" s="187">
        <f t="shared" si="313"/>
        <v>0</v>
      </c>
      <c r="G1213" s="166"/>
      <c r="H1213" s="13"/>
      <c r="I1213" s="187">
        <f t="shared" si="314"/>
        <v>0</v>
      </c>
      <c r="J1213" s="187">
        <f t="shared" si="315"/>
        <v>0</v>
      </c>
      <c r="K1213" s="187">
        <f t="shared" si="316"/>
        <v>0</v>
      </c>
      <c r="L1213" s="166"/>
      <c r="M1213" s="13"/>
      <c r="N1213" s="187">
        <f t="shared" si="317"/>
        <v>0</v>
      </c>
      <c r="O1213" s="187">
        <f t="shared" si="318"/>
        <v>0</v>
      </c>
      <c r="P1213" s="187">
        <f t="shared" si="319"/>
        <v>0</v>
      </c>
      <c r="Q1213" s="166"/>
      <c r="R1213" s="13"/>
      <c r="S1213" s="187">
        <f t="shared" si="320"/>
        <v>0</v>
      </c>
      <c r="T1213" s="187">
        <f t="shared" si="321"/>
        <v>0</v>
      </c>
      <c r="U1213" s="166"/>
      <c r="V1213" s="187">
        <f t="shared" si="307"/>
        <v>0</v>
      </c>
      <c r="W1213" s="187">
        <f t="shared" si="308"/>
        <v>0</v>
      </c>
      <c r="X1213" s="13">
        <f t="shared" si="309"/>
        <v>0</v>
      </c>
      <c r="Y1213" s="13" t="s">
        <v>29</v>
      </c>
      <c r="Z1213" s="13">
        <v>45</v>
      </c>
      <c r="AA1213" s="241">
        <f t="shared" si="310"/>
        <v>0</v>
      </c>
    </row>
    <row r="1214" spans="1:27">
      <c r="A1214" s="12">
        <v>1211</v>
      </c>
      <c r="B1214" s="166"/>
      <c r="C1214" s="13"/>
      <c r="D1214" s="187">
        <f t="shared" si="311"/>
        <v>0</v>
      </c>
      <c r="E1214" s="187">
        <f t="shared" si="312"/>
        <v>0</v>
      </c>
      <c r="F1214" s="187">
        <f t="shared" si="313"/>
        <v>0</v>
      </c>
      <c r="G1214" s="166"/>
      <c r="H1214" s="13"/>
      <c r="I1214" s="187">
        <f t="shared" si="314"/>
        <v>0</v>
      </c>
      <c r="J1214" s="187">
        <f t="shared" si="315"/>
        <v>0</v>
      </c>
      <c r="K1214" s="187">
        <f t="shared" si="316"/>
        <v>0</v>
      </c>
      <c r="L1214" s="166"/>
      <c r="M1214" s="13"/>
      <c r="N1214" s="187">
        <f t="shared" si="317"/>
        <v>0</v>
      </c>
      <c r="O1214" s="187">
        <f t="shared" si="318"/>
        <v>0</v>
      </c>
      <c r="P1214" s="187">
        <f t="shared" si="319"/>
        <v>0</v>
      </c>
      <c r="Q1214" s="166"/>
      <c r="R1214" s="13"/>
      <c r="S1214" s="187">
        <f t="shared" si="320"/>
        <v>0</v>
      </c>
      <c r="T1214" s="187">
        <f t="shared" si="321"/>
        <v>0</v>
      </c>
      <c r="U1214" s="166"/>
      <c r="V1214" s="187">
        <f t="shared" si="307"/>
        <v>0</v>
      </c>
      <c r="W1214" s="187">
        <f t="shared" si="308"/>
        <v>0</v>
      </c>
      <c r="X1214" s="13">
        <f t="shared" si="309"/>
        <v>0</v>
      </c>
      <c r="Y1214" s="13" t="s">
        <v>29</v>
      </c>
      <c r="Z1214" s="13">
        <v>45</v>
      </c>
      <c r="AA1214" s="241">
        <f t="shared" si="310"/>
        <v>0</v>
      </c>
    </row>
    <row r="1215" spans="1:27">
      <c r="A1215" s="12">
        <v>1212</v>
      </c>
      <c r="B1215" s="166"/>
      <c r="C1215" s="13"/>
      <c r="D1215" s="187">
        <f t="shared" si="311"/>
        <v>0</v>
      </c>
      <c r="E1215" s="187">
        <f t="shared" si="312"/>
        <v>0</v>
      </c>
      <c r="F1215" s="187">
        <f t="shared" si="313"/>
        <v>0</v>
      </c>
      <c r="G1215" s="166"/>
      <c r="H1215" s="13"/>
      <c r="I1215" s="187">
        <f t="shared" si="314"/>
        <v>0</v>
      </c>
      <c r="J1215" s="187">
        <f t="shared" si="315"/>
        <v>0</v>
      </c>
      <c r="K1215" s="187">
        <f t="shared" si="316"/>
        <v>0</v>
      </c>
      <c r="L1215" s="166"/>
      <c r="M1215" s="13"/>
      <c r="N1215" s="187">
        <f t="shared" si="317"/>
        <v>0</v>
      </c>
      <c r="O1215" s="187">
        <f t="shared" si="318"/>
        <v>0</v>
      </c>
      <c r="P1215" s="187">
        <f t="shared" si="319"/>
        <v>0</v>
      </c>
      <c r="Q1215" s="166"/>
      <c r="R1215" s="13"/>
      <c r="S1215" s="187">
        <f t="shared" si="320"/>
        <v>0</v>
      </c>
      <c r="T1215" s="187">
        <f t="shared" si="321"/>
        <v>0</v>
      </c>
      <c r="U1215" s="166"/>
      <c r="V1215" s="187">
        <f t="shared" si="307"/>
        <v>0</v>
      </c>
      <c r="W1215" s="187">
        <f t="shared" si="308"/>
        <v>0</v>
      </c>
      <c r="X1215" s="13">
        <f t="shared" si="309"/>
        <v>0</v>
      </c>
      <c r="Y1215" s="13" t="s">
        <v>29</v>
      </c>
      <c r="Z1215" s="13">
        <v>45</v>
      </c>
      <c r="AA1215" s="241">
        <f t="shared" si="310"/>
        <v>0</v>
      </c>
    </row>
    <row r="1216" spans="1:27">
      <c r="A1216" s="12">
        <v>1213</v>
      </c>
      <c r="B1216" s="166"/>
      <c r="C1216" s="13"/>
      <c r="D1216" s="187">
        <f t="shared" si="311"/>
        <v>0</v>
      </c>
      <c r="E1216" s="187">
        <f t="shared" si="312"/>
        <v>0</v>
      </c>
      <c r="F1216" s="187">
        <f t="shared" si="313"/>
        <v>0</v>
      </c>
      <c r="G1216" s="166"/>
      <c r="H1216" s="13"/>
      <c r="I1216" s="187">
        <f t="shared" si="314"/>
        <v>0</v>
      </c>
      <c r="J1216" s="187">
        <f t="shared" si="315"/>
        <v>0</v>
      </c>
      <c r="K1216" s="187">
        <f t="shared" si="316"/>
        <v>0</v>
      </c>
      <c r="L1216" s="166"/>
      <c r="M1216" s="13"/>
      <c r="N1216" s="187">
        <f t="shared" si="317"/>
        <v>0</v>
      </c>
      <c r="O1216" s="187">
        <f t="shared" si="318"/>
        <v>0</v>
      </c>
      <c r="P1216" s="187">
        <f t="shared" si="319"/>
        <v>0</v>
      </c>
      <c r="Q1216" s="166"/>
      <c r="R1216" s="13"/>
      <c r="S1216" s="187">
        <f t="shared" si="320"/>
        <v>0</v>
      </c>
      <c r="T1216" s="187">
        <f t="shared" si="321"/>
        <v>0</v>
      </c>
      <c r="U1216" s="166"/>
      <c r="V1216" s="187">
        <f t="shared" si="307"/>
        <v>0</v>
      </c>
      <c r="W1216" s="187">
        <f t="shared" si="308"/>
        <v>0</v>
      </c>
      <c r="X1216" s="13">
        <f t="shared" si="309"/>
        <v>0</v>
      </c>
      <c r="Y1216" s="13" t="s">
        <v>29</v>
      </c>
      <c r="Z1216" s="13">
        <v>45</v>
      </c>
      <c r="AA1216" s="241">
        <f t="shared" si="310"/>
        <v>0</v>
      </c>
    </row>
    <row r="1217" spans="1:27">
      <c r="A1217" s="12">
        <v>1214</v>
      </c>
      <c r="B1217" s="166"/>
      <c r="C1217" s="13"/>
      <c r="D1217" s="187">
        <f t="shared" si="311"/>
        <v>0</v>
      </c>
      <c r="E1217" s="187">
        <f t="shared" si="312"/>
        <v>0</v>
      </c>
      <c r="F1217" s="187">
        <f t="shared" si="313"/>
        <v>0</v>
      </c>
      <c r="G1217" s="166"/>
      <c r="H1217" s="13"/>
      <c r="I1217" s="187">
        <f t="shared" si="314"/>
        <v>0</v>
      </c>
      <c r="J1217" s="187">
        <f t="shared" si="315"/>
        <v>0</v>
      </c>
      <c r="K1217" s="187">
        <f t="shared" si="316"/>
        <v>0</v>
      </c>
      <c r="L1217" s="166"/>
      <c r="M1217" s="13"/>
      <c r="N1217" s="187">
        <f t="shared" si="317"/>
        <v>0</v>
      </c>
      <c r="O1217" s="187">
        <f t="shared" si="318"/>
        <v>0</v>
      </c>
      <c r="P1217" s="187">
        <f t="shared" si="319"/>
        <v>0</v>
      </c>
      <c r="Q1217" s="166"/>
      <c r="R1217" s="13"/>
      <c r="S1217" s="187">
        <f t="shared" si="320"/>
        <v>0</v>
      </c>
      <c r="T1217" s="187">
        <f t="shared" si="321"/>
        <v>0</v>
      </c>
      <c r="U1217" s="166"/>
      <c r="V1217" s="187">
        <f t="shared" si="307"/>
        <v>0</v>
      </c>
      <c r="W1217" s="187">
        <f t="shared" si="308"/>
        <v>0</v>
      </c>
      <c r="X1217" s="13">
        <f t="shared" si="309"/>
        <v>0</v>
      </c>
      <c r="Y1217" s="13" t="s">
        <v>29</v>
      </c>
      <c r="Z1217" s="13">
        <v>45</v>
      </c>
      <c r="AA1217" s="241">
        <f t="shared" si="310"/>
        <v>0</v>
      </c>
    </row>
    <row r="1218" spans="1:27">
      <c r="A1218" s="12">
        <v>1215</v>
      </c>
      <c r="B1218" s="166"/>
      <c r="C1218" s="13"/>
      <c r="D1218" s="187">
        <f t="shared" si="311"/>
        <v>0</v>
      </c>
      <c r="E1218" s="187">
        <f t="shared" si="312"/>
        <v>0</v>
      </c>
      <c r="F1218" s="187">
        <f t="shared" si="313"/>
        <v>0</v>
      </c>
      <c r="G1218" s="166"/>
      <c r="H1218" s="13"/>
      <c r="I1218" s="187">
        <f t="shared" si="314"/>
        <v>0</v>
      </c>
      <c r="J1218" s="187">
        <f t="shared" si="315"/>
        <v>0</v>
      </c>
      <c r="K1218" s="187">
        <f t="shared" si="316"/>
        <v>0</v>
      </c>
      <c r="L1218" s="166"/>
      <c r="M1218" s="13"/>
      <c r="N1218" s="187">
        <f t="shared" si="317"/>
        <v>0</v>
      </c>
      <c r="O1218" s="187">
        <f t="shared" si="318"/>
        <v>0</v>
      </c>
      <c r="P1218" s="187">
        <f t="shared" si="319"/>
        <v>0</v>
      </c>
      <c r="Q1218" s="166"/>
      <c r="R1218" s="13"/>
      <c r="S1218" s="187">
        <f t="shared" si="320"/>
        <v>0</v>
      </c>
      <c r="T1218" s="187">
        <f t="shared" si="321"/>
        <v>0</v>
      </c>
      <c r="U1218" s="166"/>
      <c r="V1218" s="187">
        <f t="shared" si="307"/>
        <v>0</v>
      </c>
      <c r="W1218" s="187">
        <f t="shared" si="308"/>
        <v>0</v>
      </c>
      <c r="X1218" s="13">
        <f t="shared" si="309"/>
        <v>0</v>
      </c>
      <c r="Y1218" s="13" t="s">
        <v>29</v>
      </c>
      <c r="Z1218" s="13">
        <v>45</v>
      </c>
      <c r="AA1218" s="241">
        <f t="shared" si="310"/>
        <v>0</v>
      </c>
    </row>
    <row r="1219" spans="1:27">
      <c r="A1219" s="12">
        <v>1216</v>
      </c>
      <c r="B1219" s="166"/>
      <c r="C1219" s="13"/>
      <c r="D1219" s="187">
        <f t="shared" si="311"/>
        <v>0</v>
      </c>
      <c r="E1219" s="187">
        <f t="shared" si="312"/>
        <v>0</v>
      </c>
      <c r="F1219" s="187">
        <f t="shared" si="313"/>
        <v>0</v>
      </c>
      <c r="G1219" s="166"/>
      <c r="H1219" s="13"/>
      <c r="I1219" s="187">
        <f t="shared" si="314"/>
        <v>0</v>
      </c>
      <c r="J1219" s="187">
        <f t="shared" si="315"/>
        <v>0</v>
      </c>
      <c r="K1219" s="187">
        <f t="shared" si="316"/>
        <v>0</v>
      </c>
      <c r="L1219" s="166"/>
      <c r="M1219" s="13"/>
      <c r="N1219" s="187">
        <f t="shared" si="317"/>
        <v>0</v>
      </c>
      <c r="O1219" s="187">
        <f t="shared" si="318"/>
        <v>0</v>
      </c>
      <c r="P1219" s="187">
        <f t="shared" si="319"/>
        <v>0</v>
      </c>
      <c r="Q1219" s="166"/>
      <c r="R1219" s="13"/>
      <c r="S1219" s="187">
        <f t="shared" si="320"/>
        <v>0</v>
      </c>
      <c r="T1219" s="187">
        <f t="shared" si="321"/>
        <v>0</v>
      </c>
      <c r="U1219" s="166"/>
      <c r="V1219" s="187">
        <f t="shared" si="307"/>
        <v>0</v>
      </c>
      <c r="W1219" s="187">
        <f t="shared" si="308"/>
        <v>0</v>
      </c>
      <c r="X1219" s="13">
        <f t="shared" si="309"/>
        <v>0</v>
      </c>
      <c r="Y1219" s="13" t="s">
        <v>29</v>
      </c>
      <c r="Z1219" s="13">
        <v>45</v>
      </c>
      <c r="AA1219" s="241">
        <f t="shared" si="310"/>
        <v>0</v>
      </c>
    </row>
    <row r="1220" spans="1:27">
      <c r="A1220" s="12">
        <v>1217</v>
      </c>
      <c r="B1220" s="166"/>
      <c r="C1220" s="13"/>
      <c r="D1220" s="187">
        <f t="shared" si="311"/>
        <v>0</v>
      </c>
      <c r="E1220" s="187">
        <f t="shared" si="312"/>
        <v>0</v>
      </c>
      <c r="F1220" s="187">
        <f t="shared" si="313"/>
        <v>0</v>
      </c>
      <c r="G1220" s="166"/>
      <c r="H1220" s="13"/>
      <c r="I1220" s="187">
        <f t="shared" si="314"/>
        <v>0</v>
      </c>
      <c r="J1220" s="187">
        <f t="shared" si="315"/>
        <v>0</v>
      </c>
      <c r="K1220" s="187">
        <f t="shared" si="316"/>
        <v>0</v>
      </c>
      <c r="L1220" s="166"/>
      <c r="M1220" s="13"/>
      <c r="N1220" s="187">
        <f t="shared" si="317"/>
        <v>0</v>
      </c>
      <c r="O1220" s="187">
        <f t="shared" si="318"/>
        <v>0</v>
      </c>
      <c r="P1220" s="187">
        <f t="shared" si="319"/>
        <v>0</v>
      </c>
      <c r="Q1220" s="166"/>
      <c r="R1220" s="13"/>
      <c r="S1220" s="187">
        <f t="shared" si="320"/>
        <v>0</v>
      </c>
      <c r="T1220" s="187">
        <f t="shared" si="321"/>
        <v>0</v>
      </c>
      <c r="U1220" s="166"/>
      <c r="V1220" s="187">
        <f t="shared" ref="V1220:V1252" si="322">IF(U1220="Oui",-35,)</f>
        <v>0</v>
      </c>
      <c r="W1220" s="187">
        <f t="shared" si="308"/>
        <v>0</v>
      </c>
      <c r="X1220" s="13">
        <f t="shared" si="309"/>
        <v>0</v>
      </c>
      <c r="Y1220" s="13" t="s">
        <v>29</v>
      </c>
      <c r="Z1220" s="13">
        <v>45</v>
      </c>
      <c r="AA1220" s="241">
        <f t="shared" si="310"/>
        <v>0</v>
      </c>
    </row>
    <row r="1221" spans="1:27">
      <c r="A1221" s="12">
        <v>1218</v>
      </c>
      <c r="B1221" s="166"/>
      <c r="C1221" s="13"/>
      <c r="D1221" s="187">
        <f t="shared" si="311"/>
        <v>0</v>
      </c>
      <c r="E1221" s="187">
        <f t="shared" si="312"/>
        <v>0</v>
      </c>
      <c r="F1221" s="187">
        <f t="shared" si="313"/>
        <v>0</v>
      </c>
      <c r="G1221" s="166"/>
      <c r="H1221" s="13"/>
      <c r="I1221" s="187">
        <f t="shared" si="314"/>
        <v>0</v>
      </c>
      <c r="J1221" s="187">
        <f t="shared" si="315"/>
        <v>0</v>
      </c>
      <c r="K1221" s="187">
        <f t="shared" si="316"/>
        <v>0</v>
      </c>
      <c r="L1221" s="166"/>
      <c r="M1221" s="13"/>
      <c r="N1221" s="187">
        <f t="shared" si="317"/>
        <v>0</v>
      </c>
      <c r="O1221" s="187">
        <f t="shared" si="318"/>
        <v>0</v>
      </c>
      <c r="P1221" s="187">
        <f t="shared" si="319"/>
        <v>0</v>
      </c>
      <c r="Q1221" s="166"/>
      <c r="R1221" s="13"/>
      <c r="S1221" s="187">
        <f t="shared" si="320"/>
        <v>0</v>
      </c>
      <c r="T1221" s="187">
        <f t="shared" si="321"/>
        <v>0</v>
      </c>
      <c r="U1221" s="166"/>
      <c r="V1221" s="187">
        <f t="shared" si="322"/>
        <v>0</v>
      </c>
      <c r="W1221" s="187">
        <f t="shared" si="308"/>
        <v>0</v>
      </c>
      <c r="X1221" s="13">
        <f t="shared" si="309"/>
        <v>0</v>
      </c>
      <c r="Y1221" s="13" t="s">
        <v>29</v>
      </c>
      <c r="Z1221" s="13">
        <v>45</v>
      </c>
      <c r="AA1221" s="241">
        <f t="shared" si="310"/>
        <v>0</v>
      </c>
    </row>
    <row r="1222" spans="1:27">
      <c r="A1222" s="12">
        <v>1219</v>
      </c>
      <c r="B1222" s="166"/>
      <c r="C1222" s="13"/>
      <c r="D1222" s="187">
        <f t="shared" si="311"/>
        <v>0</v>
      </c>
      <c r="E1222" s="187">
        <f t="shared" si="312"/>
        <v>0</v>
      </c>
      <c r="F1222" s="187">
        <f t="shared" si="313"/>
        <v>0</v>
      </c>
      <c r="G1222" s="166"/>
      <c r="H1222" s="13"/>
      <c r="I1222" s="187">
        <f t="shared" si="314"/>
        <v>0</v>
      </c>
      <c r="J1222" s="187">
        <f t="shared" si="315"/>
        <v>0</v>
      </c>
      <c r="K1222" s="187">
        <f t="shared" si="316"/>
        <v>0</v>
      </c>
      <c r="L1222" s="166"/>
      <c r="M1222" s="13"/>
      <c r="N1222" s="187">
        <f t="shared" si="317"/>
        <v>0</v>
      </c>
      <c r="O1222" s="187">
        <f t="shared" si="318"/>
        <v>0</v>
      </c>
      <c r="P1222" s="187">
        <f t="shared" si="319"/>
        <v>0</v>
      </c>
      <c r="Q1222" s="166"/>
      <c r="R1222" s="13"/>
      <c r="S1222" s="187">
        <f t="shared" si="320"/>
        <v>0</v>
      </c>
      <c r="T1222" s="187">
        <f t="shared" si="321"/>
        <v>0</v>
      </c>
      <c r="U1222" s="166"/>
      <c r="V1222" s="187">
        <f t="shared" si="322"/>
        <v>0</v>
      </c>
      <c r="W1222" s="187">
        <f t="shared" si="308"/>
        <v>0</v>
      </c>
      <c r="X1222" s="13">
        <f t="shared" si="309"/>
        <v>0</v>
      </c>
      <c r="Y1222" s="13" t="s">
        <v>29</v>
      </c>
      <c r="Z1222" s="13">
        <v>45</v>
      </c>
      <c r="AA1222" s="241">
        <f t="shared" si="310"/>
        <v>0</v>
      </c>
    </row>
    <row r="1223" spans="1:27">
      <c r="A1223" s="12">
        <v>1220</v>
      </c>
      <c r="B1223" s="166"/>
      <c r="C1223" s="13"/>
      <c r="D1223" s="187">
        <f t="shared" si="311"/>
        <v>0</v>
      </c>
      <c r="E1223" s="187">
        <f t="shared" si="312"/>
        <v>0</v>
      </c>
      <c r="F1223" s="187">
        <f t="shared" si="313"/>
        <v>0</v>
      </c>
      <c r="G1223" s="166"/>
      <c r="H1223" s="13"/>
      <c r="I1223" s="187">
        <f t="shared" si="314"/>
        <v>0</v>
      </c>
      <c r="J1223" s="187">
        <f t="shared" si="315"/>
        <v>0</v>
      </c>
      <c r="K1223" s="187">
        <f t="shared" si="316"/>
        <v>0</v>
      </c>
      <c r="L1223" s="166"/>
      <c r="M1223" s="13"/>
      <c r="N1223" s="187">
        <f t="shared" si="317"/>
        <v>0</v>
      </c>
      <c r="O1223" s="187">
        <f t="shared" si="318"/>
        <v>0</v>
      </c>
      <c r="P1223" s="187">
        <f t="shared" si="319"/>
        <v>0</v>
      </c>
      <c r="Q1223" s="166"/>
      <c r="R1223" s="13"/>
      <c r="S1223" s="187">
        <f t="shared" si="320"/>
        <v>0</v>
      </c>
      <c r="T1223" s="187">
        <f t="shared" si="321"/>
        <v>0</v>
      </c>
      <c r="U1223" s="166"/>
      <c r="V1223" s="187">
        <f t="shared" si="322"/>
        <v>0</v>
      </c>
      <c r="W1223" s="187">
        <f t="shared" si="308"/>
        <v>0</v>
      </c>
      <c r="X1223" s="13">
        <f t="shared" si="309"/>
        <v>0</v>
      </c>
      <c r="Y1223" s="13" t="s">
        <v>29</v>
      </c>
      <c r="Z1223" s="13">
        <v>45</v>
      </c>
      <c r="AA1223" s="241">
        <f t="shared" si="310"/>
        <v>0</v>
      </c>
    </row>
    <row r="1224" spans="1:27">
      <c r="A1224" s="12">
        <v>1221</v>
      </c>
      <c r="B1224" s="166"/>
      <c r="C1224" s="13"/>
      <c r="D1224" s="187">
        <f t="shared" si="311"/>
        <v>0</v>
      </c>
      <c r="E1224" s="187">
        <f t="shared" si="312"/>
        <v>0</v>
      </c>
      <c r="F1224" s="187">
        <f t="shared" si="313"/>
        <v>0</v>
      </c>
      <c r="G1224" s="166"/>
      <c r="H1224" s="13"/>
      <c r="I1224" s="187">
        <f t="shared" si="314"/>
        <v>0</v>
      </c>
      <c r="J1224" s="187">
        <f t="shared" si="315"/>
        <v>0</v>
      </c>
      <c r="K1224" s="187">
        <f t="shared" si="316"/>
        <v>0</v>
      </c>
      <c r="L1224" s="166"/>
      <c r="M1224" s="13"/>
      <c r="N1224" s="187">
        <f t="shared" si="317"/>
        <v>0</v>
      </c>
      <c r="O1224" s="187">
        <f t="shared" si="318"/>
        <v>0</v>
      </c>
      <c r="P1224" s="187">
        <f t="shared" si="319"/>
        <v>0</v>
      </c>
      <c r="Q1224" s="166"/>
      <c r="R1224" s="13"/>
      <c r="S1224" s="187">
        <f t="shared" si="320"/>
        <v>0</v>
      </c>
      <c r="T1224" s="187">
        <f t="shared" si="321"/>
        <v>0</v>
      </c>
      <c r="U1224" s="166"/>
      <c r="V1224" s="187">
        <f t="shared" si="322"/>
        <v>0</v>
      </c>
      <c r="W1224" s="187">
        <f t="shared" si="308"/>
        <v>0</v>
      </c>
      <c r="X1224" s="13">
        <f t="shared" si="309"/>
        <v>0</v>
      </c>
      <c r="Y1224" s="13" t="s">
        <v>29</v>
      </c>
      <c r="Z1224" s="13">
        <v>45</v>
      </c>
      <c r="AA1224" s="241">
        <f t="shared" si="310"/>
        <v>0</v>
      </c>
    </row>
    <row r="1225" spans="1:27">
      <c r="A1225" s="12">
        <v>1222</v>
      </c>
      <c r="B1225" s="166"/>
      <c r="C1225" s="13"/>
      <c r="D1225" s="187">
        <f t="shared" si="311"/>
        <v>0</v>
      </c>
      <c r="E1225" s="187">
        <f t="shared" si="312"/>
        <v>0</v>
      </c>
      <c r="F1225" s="187">
        <f t="shared" si="313"/>
        <v>0</v>
      </c>
      <c r="G1225" s="166"/>
      <c r="H1225" s="13"/>
      <c r="I1225" s="187">
        <f t="shared" si="314"/>
        <v>0</v>
      </c>
      <c r="J1225" s="187">
        <f t="shared" si="315"/>
        <v>0</v>
      </c>
      <c r="K1225" s="187">
        <f t="shared" si="316"/>
        <v>0</v>
      </c>
      <c r="L1225" s="166"/>
      <c r="M1225" s="13"/>
      <c r="N1225" s="187">
        <f t="shared" si="317"/>
        <v>0</v>
      </c>
      <c r="O1225" s="187">
        <f t="shared" si="318"/>
        <v>0</v>
      </c>
      <c r="P1225" s="187">
        <f t="shared" si="319"/>
        <v>0</v>
      </c>
      <c r="Q1225" s="166"/>
      <c r="R1225" s="13"/>
      <c r="S1225" s="187">
        <f t="shared" si="320"/>
        <v>0</v>
      </c>
      <c r="T1225" s="187">
        <f t="shared" si="321"/>
        <v>0</v>
      </c>
      <c r="U1225" s="166"/>
      <c r="V1225" s="187">
        <f t="shared" si="322"/>
        <v>0</v>
      </c>
      <c r="W1225" s="187">
        <f t="shared" si="308"/>
        <v>0</v>
      </c>
      <c r="X1225" s="13">
        <f t="shared" si="309"/>
        <v>0</v>
      </c>
      <c r="Y1225" s="13" t="s">
        <v>29</v>
      </c>
      <c r="Z1225" s="13">
        <v>45</v>
      </c>
      <c r="AA1225" s="241">
        <f t="shared" si="310"/>
        <v>0</v>
      </c>
    </row>
    <row r="1226" spans="1:27">
      <c r="A1226" s="12">
        <v>1223</v>
      </c>
      <c r="B1226" s="166"/>
      <c r="C1226" s="13"/>
      <c r="D1226" s="187">
        <f t="shared" si="311"/>
        <v>0</v>
      </c>
      <c r="E1226" s="187">
        <f t="shared" si="312"/>
        <v>0</v>
      </c>
      <c r="F1226" s="187">
        <f t="shared" si="313"/>
        <v>0</v>
      </c>
      <c r="G1226" s="166"/>
      <c r="H1226" s="13"/>
      <c r="I1226" s="187">
        <f t="shared" si="314"/>
        <v>0</v>
      </c>
      <c r="J1226" s="187">
        <f t="shared" si="315"/>
        <v>0</v>
      </c>
      <c r="K1226" s="187">
        <f t="shared" si="316"/>
        <v>0</v>
      </c>
      <c r="L1226" s="166"/>
      <c r="M1226" s="13"/>
      <c r="N1226" s="187">
        <f t="shared" si="317"/>
        <v>0</v>
      </c>
      <c r="O1226" s="187">
        <f t="shared" si="318"/>
        <v>0</v>
      </c>
      <c r="P1226" s="187">
        <f t="shared" si="319"/>
        <v>0</v>
      </c>
      <c r="Q1226" s="166"/>
      <c r="R1226" s="13"/>
      <c r="S1226" s="187">
        <f t="shared" si="320"/>
        <v>0</v>
      </c>
      <c r="T1226" s="187">
        <f t="shared" si="321"/>
        <v>0</v>
      </c>
      <c r="U1226" s="166"/>
      <c r="V1226" s="187">
        <f t="shared" si="322"/>
        <v>0</v>
      </c>
      <c r="W1226" s="187">
        <f t="shared" si="308"/>
        <v>0</v>
      </c>
      <c r="X1226" s="13">
        <f t="shared" si="309"/>
        <v>0</v>
      </c>
      <c r="Y1226" s="13" t="s">
        <v>29</v>
      </c>
      <c r="Z1226" s="13">
        <v>45</v>
      </c>
      <c r="AA1226" s="241">
        <f t="shared" si="310"/>
        <v>0</v>
      </c>
    </row>
    <row r="1227" spans="1:27">
      <c r="A1227" s="12">
        <v>1224</v>
      </c>
      <c r="B1227" s="166"/>
      <c r="C1227" s="13"/>
      <c r="D1227" s="187">
        <f t="shared" si="311"/>
        <v>0</v>
      </c>
      <c r="E1227" s="187">
        <f t="shared" si="312"/>
        <v>0</v>
      </c>
      <c r="F1227" s="187">
        <f t="shared" si="313"/>
        <v>0</v>
      </c>
      <c r="G1227" s="166"/>
      <c r="H1227" s="13"/>
      <c r="I1227" s="187">
        <f t="shared" si="314"/>
        <v>0</v>
      </c>
      <c r="J1227" s="187">
        <f t="shared" si="315"/>
        <v>0</v>
      </c>
      <c r="K1227" s="187">
        <f t="shared" si="316"/>
        <v>0</v>
      </c>
      <c r="L1227" s="166"/>
      <c r="M1227" s="13"/>
      <c r="N1227" s="187">
        <f t="shared" si="317"/>
        <v>0</v>
      </c>
      <c r="O1227" s="187">
        <f t="shared" si="318"/>
        <v>0</v>
      </c>
      <c r="P1227" s="187">
        <f t="shared" si="319"/>
        <v>0</v>
      </c>
      <c r="Q1227" s="166"/>
      <c r="R1227" s="13"/>
      <c r="S1227" s="187">
        <f t="shared" si="320"/>
        <v>0</v>
      </c>
      <c r="T1227" s="187">
        <f t="shared" si="321"/>
        <v>0</v>
      </c>
      <c r="U1227" s="166"/>
      <c r="V1227" s="187">
        <f t="shared" si="322"/>
        <v>0</v>
      </c>
      <c r="W1227" s="187">
        <f t="shared" si="308"/>
        <v>0</v>
      </c>
      <c r="X1227" s="13">
        <f t="shared" si="309"/>
        <v>0</v>
      </c>
      <c r="Y1227" s="13" t="s">
        <v>29</v>
      </c>
      <c r="Z1227" s="13">
        <v>45</v>
      </c>
      <c r="AA1227" s="241">
        <f t="shared" si="310"/>
        <v>0</v>
      </c>
    </row>
    <row r="1228" spans="1:27">
      <c r="A1228" s="12">
        <v>1225</v>
      </c>
      <c r="B1228" s="166"/>
      <c r="C1228" s="13"/>
      <c r="D1228" s="187">
        <f t="shared" si="311"/>
        <v>0</v>
      </c>
      <c r="E1228" s="187">
        <f t="shared" si="312"/>
        <v>0</v>
      </c>
      <c r="F1228" s="187">
        <f t="shared" si="313"/>
        <v>0</v>
      </c>
      <c r="G1228" s="166"/>
      <c r="H1228" s="13"/>
      <c r="I1228" s="187">
        <f t="shared" si="314"/>
        <v>0</v>
      </c>
      <c r="J1228" s="187">
        <f t="shared" si="315"/>
        <v>0</v>
      </c>
      <c r="K1228" s="187">
        <f t="shared" si="316"/>
        <v>0</v>
      </c>
      <c r="L1228" s="166"/>
      <c r="M1228" s="13"/>
      <c r="N1228" s="187">
        <f t="shared" si="317"/>
        <v>0</v>
      </c>
      <c r="O1228" s="187">
        <f t="shared" si="318"/>
        <v>0</v>
      </c>
      <c r="P1228" s="187">
        <f t="shared" si="319"/>
        <v>0</v>
      </c>
      <c r="Q1228" s="166"/>
      <c r="R1228" s="13"/>
      <c r="S1228" s="187">
        <f t="shared" si="320"/>
        <v>0</v>
      </c>
      <c r="T1228" s="187">
        <f t="shared" si="321"/>
        <v>0</v>
      </c>
      <c r="U1228" s="166"/>
      <c r="V1228" s="187">
        <f t="shared" si="322"/>
        <v>0</v>
      </c>
      <c r="W1228" s="187">
        <f t="shared" si="308"/>
        <v>0</v>
      </c>
      <c r="X1228" s="13">
        <f t="shared" si="309"/>
        <v>0</v>
      </c>
      <c r="Y1228" s="13" t="s">
        <v>29</v>
      </c>
      <c r="Z1228" s="13">
        <v>45</v>
      </c>
      <c r="AA1228" s="241">
        <f t="shared" si="310"/>
        <v>0</v>
      </c>
    </row>
    <row r="1229" spans="1:27">
      <c r="A1229" s="12">
        <v>1226</v>
      </c>
      <c r="B1229" s="166"/>
      <c r="C1229" s="13"/>
      <c r="D1229" s="187">
        <f t="shared" si="311"/>
        <v>0</v>
      </c>
      <c r="E1229" s="187">
        <f t="shared" si="312"/>
        <v>0</v>
      </c>
      <c r="F1229" s="187">
        <f t="shared" si="313"/>
        <v>0</v>
      </c>
      <c r="G1229" s="166"/>
      <c r="H1229" s="13"/>
      <c r="I1229" s="187">
        <f t="shared" si="314"/>
        <v>0</v>
      </c>
      <c r="J1229" s="187">
        <f t="shared" si="315"/>
        <v>0</v>
      </c>
      <c r="K1229" s="187">
        <f t="shared" si="316"/>
        <v>0</v>
      </c>
      <c r="L1229" s="166"/>
      <c r="M1229" s="13"/>
      <c r="N1229" s="187">
        <f t="shared" si="317"/>
        <v>0</v>
      </c>
      <c r="O1229" s="187">
        <f t="shared" si="318"/>
        <v>0</v>
      </c>
      <c r="P1229" s="187">
        <f t="shared" si="319"/>
        <v>0</v>
      </c>
      <c r="Q1229" s="166"/>
      <c r="R1229" s="13"/>
      <c r="S1229" s="187">
        <f t="shared" si="320"/>
        <v>0</v>
      </c>
      <c r="T1229" s="187">
        <f t="shared" si="321"/>
        <v>0</v>
      </c>
      <c r="U1229" s="166"/>
      <c r="V1229" s="187">
        <f t="shared" si="322"/>
        <v>0</v>
      </c>
      <c r="W1229" s="187">
        <f t="shared" si="308"/>
        <v>0</v>
      </c>
      <c r="X1229" s="13">
        <f t="shared" si="309"/>
        <v>0</v>
      </c>
      <c r="Y1229" s="13" t="s">
        <v>29</v>
      </c>
      <c r="Z1229" s="13">
        <v>45</v>
      </c>
      <c r="AA1229" s="241">
        <f t="shared" si="310"/>
        <v>0</v>
      </c>
    </row>
    <row r="1230" spans="1:27">
      <c r="A1230" s="12">
        <v>1227</v>
      </c>
      <c r="B1230" s="166"/>
      <c r="C1230" s="13"/>
      <c r="D1230" s="187">
        <f t="shared" si="311"/>
        <v>0</v>
      </c>
      <c r="E1230" s="187">
        <f t="shared" si="312"/>
        <v>0</v>
      </c>
      <c r="F1230" s="187">
        <f t="shared" si="313"/>
        <v>0</v>
      </c>
      <c r="G1230" s="166"/>
      <c r="H1230" s="13"/>
      <c r="I1230" s="187">
        <f t="shared" si="314"/>
        <v>0</v>
      </c>
      <c r="J1230" s="187">
        <f t="shared" si="315"/>
        <v>0</v>
      </c>
      <c r="K1230" s="187">
        <f t="shared" si="316"/>
        <v>0</v>
      </c>
      <c r="L1230" s="166"/>
      <c r="M1230" s="13"/>
      <c r="N1230" s="187">
        <f t="shared" si="317"/>
        <v>0</v>
      </c>
      <c r="O1230" s="187">
        <f t="shared" si="318"/>
        <v>0</v>
      </c>
      <c r="P1230" s="187">
        <f t="shared" si="319"/>
        <v>0</v>
      </c>
      <c r="Q1230" s="166"/>
      <c r="R1230" s="13"/>
      <c r="S1230" s="187">
        <f t="shared" si="320"/>
        <v>0</v>
      </c>
      <c r="T1230" s="187">
        <f t="shared" si="321"/>
        <v>0</v>
      </c>
      <c r="U1230" s="166"/>
      <c r="V1230" s="187">
        <f t="shared" si="322"/>
        <v>0</v>
      </c>
      <c r="W1230" s="187">
        <f t="shared" si="308"/>
        <v>0</v>
      </c>
      <c r="X1230" s="13">
        <f t="shared" si="309"/>
        <v>0</v>
      </c>
      <c r="Y1230" s="13" t="s">
        <v>29</v>
      </c>
      <c r="Z1230" s="13">
        <v>45</v>
      </c>
      <c r="AA1230" s="241">
        <f t="shared" si="310"/>
        <v>0</v>
      </c>
    </row>
    <row r="1231" spans="1:27">
      <c r="A1231" s="12">
        <v>1228</v>
      </c>
      <c r="B1231" s="166"/>
      <c r="C1231" s="13"/>
      <c r="D1231" s="187">
        <f t="shared" si="311"/>
        <v>0</v>
      </c>
      <c r="E1231" s="187">
        <f t="shared" si="312"/>
        <v>0</v>
      </c>
      <c r="F1231" s="187">
        <f t="shared" si="313"/>
        <v>0</v>
      </c>
      <c r="G1231" s="166"/>
      <c r="H1231" s="13"/>
      <c r="I1231" s="187">
        <f t="shared" si="314"/>
        <v>0</v>
      </c>
      <c r="J1231" s="187">
        <f t="shared" si="315"/>
        <v>0</v>
      </c>
      <c r="K1231" s="187">
        <f t="shared" si="316"/>
        <v>0</v>
      </c>
      <c r="L1231" s="166"/>
      <c r="M1231" s="13"/>
      <c r="N1231" s="187">
        <f t="shared" si="317"/>
        <v>0</v>
      </c>
      <c r="O1231" s="187">
        <f t="shared" si="318"/>
        <v>0</v>
      </c>
      <c r="P1231" s="187">
        <f t="shared" si="319"/>
        <v>0</v>
      </c>
      <c r="Q1231" s="166"/>
      <c r="R1231" s="13"/>
      <c r="S1231" s="187">
        <f t="shared" si="320"/>
        <v>0</v>
      </c>
      <c r="T1231" s="187">
        <f t="shared" si="321"/>
        <v>0</v>
      </c>
      <c r="U1231" s="166"/>
      <c r="V1231" s="187">
        <f t="shared" si="322"/>
        <v>0</v>
      </c>
      <c r="W1231" s="187">
        <f t="shared" ref="W1231:W1252" si="323">IF(U1231="Non",10,)</f>
        <v>0</v>
      </c>
      <c r="X1231" s="13">
        <f t="shared" ref="X1231:X1252" si="324">SUM(B1231:W1231)</f>
        <v>0</v>
      </c>
      <c r="Y1231" s="13" t="s">
        <v>29</v>
      </c>
      <c r="Z1231" s="13">
        <v>45</v>
      </c>
      <c r="AA1231" s="241">
        <f t="shared" ref="AA1231:AA1252" si="325">X1231/Z1231</f>
        <v>0</v>
      </c>
    </row>
    <row r="1232" spans="1:27">
      <c r="A1232" s="12">
        <v>1229</v>
      </c>
      <c r="B1232" s="166"/>
      <c r="C1232" s="13"/>
      <c r="D1232" s="187">
        <f t="shared" si="311"/>
        <v>0</v>
      </c>
      <c r="E1232" s="187">
        <f t="shared" si="312"/>
        <v>0</v>
      </c>
      <c r="F1232" s="187">
        <f t="shared" si="313"/>
        <v>0</v>
      </c>
      <c r="G1232" s="166"/>
      <c r="H1232" s="13"/>
      <c r="I1232" s="187">
        <f t="shared" si="314"/>
        <v>0</v>
      </c>
      <c r="J1232" s="187">
        <f t="shared" si="315"/>
        <v>0</v>
      </c>
      <c r="K1232" s="187">
        <f t="shared" si="316"/>
        <v>0</v>
      </c>
      <c r="L1232" s="166"/>
      <c r="M1232" s="13"/>
      <c r="N1232" s="187">
        <f t="shared" si="317"/>
        <v>0</v>
      </c>
      <c r="O1232" s="187">
        <f t="shared" si="318"/>
        <v>0</v>
      </c>
      <c r="P1232" s="187">
        <f t="shared" si="319"/>
        <v>0</v>
      </c>
      <c r="Q1232" s="166"/>
      <c r="R1232" s="13"/>
      <c r="S1232" s="187">
        <f t="shared" si="320"/>
        <v>0</v>
      </c>
      <c r="T1232" s="187">
        <f t="shared" si="321"/>
        <v>0</v>
      </c>
      <c r="U1232" s="166"/>
      <c r="V1232" s="187">
        <f t="shared" si="322"/>
        <v>0</v>
      </c>
      <c r="W1232" s="187">
        <f t="shared" si="323"/>
        <v>0</v>
      </c>
      <c r="X1232" s="13">
        <f t="shared" si="324"/>
        <v>0</v>
      </c>
      <c r="Y1232" s="13" t="s">
        <v>29</v>
      </c>
      <c r="Z1232" s="13">
        <v>45</v>
      </c>
      <c r="AA1232" s="241">
        <f t="shared" si="325"/>
        <v>0</v>
      </c>
    </row>
    <row r="1233" spans="1:27">
      <c r="A1233" s="12">
        <v>1230</v>
      </c>
      <c r="B1233" s="166"/>
      <c r="C1233" s="13"/>
      <c r="D1233" s="187">
        <f t="shared" si="311"/>
        <v>0</v>
      </c>
      <c r="E1233" s="187">
        <f t="shared" si="312"/>
        <v>0</v>
      </c>
      <c r="F1233" s="187">
        <f t="shared" si="313"/>
        <v>0</v>
      </c>
      <c r="G1233" s="166"/>
      <c r="H1233" s="13"/>
      <c r="I1233" s="187">
        <f t="shared" si="314"/>
        <v>0</v>
      </c>
      <c r="J1233" s="187">
        <f t="shared" si="315"/>
        <v>0</v>
      </c>
      <c r="K1233" s="187">
        <f t="shared" si="316"/>
        <v>0</v>
      </c>
      <c r="L1233" s="166"/>
      <c r="M1233" s="13"/>
      <c r="N1233" s="187">
        <f t="shared" si="317"/>
        <v>0</v>
      </c>
      <c r="O1233" s="187">
        <f t="shared" si="318"/>
        <v>0</v>
      </c>
      <c r="P1233" s="187">
        <f t="shared" si="319"/>
        <v>0</v>
      </c>
      <c r="Q1233" s="166"/>
      <c r="R1233" s="13"/>
      <c r="S1233" s="187">
        <f t="shared" si="320"/>
        <v>0</v>
      </c>
      <c r="T1233" s="187">
        <f t="shared" si="321"/>
        <v>0</v>
      </c>
      <c r="U1233" s="166"/>
      <c r="V1233" s="187">
        <f t="shared" si="322"/>
        <v>0</v>
      </c>
      <c r="W1233" s="187">
        <f t="shared" si="323"/>
        <v>0</v>
      </c>
      <c r="X1233" s="13">
        <f t="shared" si="324"/>
        <v>0</v>
      </c>
      <c r="Y1233" s="13" t="s">
        <v>29</v>
      </c>
      <c r="Z1233" s="13">
        <v>45</v>
      </c>
      <c r="AA1233" s="241">
        <f t="shared" si="325"/>
        <v>0</v>
      </c>
    </row>
    <row r="1234" spans="1:27">
      <c r="A1234" s="12">
        <v>1231</v>
      </c>
      <c r="B1234" s="166"/>
      <c r="C1234" s="13"/>
      <c r="D1234" s="187">
        <f t="shared" si="311"/>
        <v>0</v>
      </c>
      <c r="E1234" s="187">
        <f t="shared" si="312"/>
        <v>0</v>
      </c>
      <c r="F1234" s="187">
        <f t="shared" si="313"/>
        <v>0</v>
      </c>
      <c r="G1234" s="166"/>
      <c r="H1234" s="13"/>
      <c r="I1234" s="187">
        <f t="shared" si="314"/>
        <v>0</v>
      </c>
      <c r="J1234" s="187">
        <f t="shared" si="315"/>
        <v>0</v>
      </c>
      <c r="K1234" s="187">
        <f t="shared" si="316"/>
        <v>0</v>
      </c>
      <c r="L1234" s="166"/>
      <c r="M1234" s="13"/>
      <c r="N1234" s="187">
        <f t="shared" si="317"/>
        <v>0</v>
      </c>
      <c r="O1234" s="187">
        <f t="shared" si="318"/>
        <v>0</v>
      </c>
      <c r="P1234" s="187">
        <f t="shared" si="319"/>
        <v>0</v>
      </c>
      <c r="Q1234" s="166"/>
      <c r="R1234" s="13"/>
      <c r="S1234" s="187">
        <f t="shared" si="320"/>
        <v>0</v>
      </c>
      <c r="T1234" s="187">
        <f t="shared" si="321"/>
        <v>0</v>
      </c>
      <c r="U1234" s="166"/>
      <c r="V1234" s="187">
        <f t="shared" si="322"/>
        <v>0</v>
      </c>
      <c r="W1234" s="187">
        <f t="shared" si="323"/>
        <v>0</v>
      </c>
      <c r="X1234" s="13">
        <f t="shared" si="324"/>
        <v>0</v>
      </c>
      <c r="Y1234" s="13" t="s">
        <v>29</v>
      </c>
      <c r="Z1234" s="13">
        <v>45</v>
      </c>
      <c r="AA1234" s="241">
        <f t="shared" si="325"/>
        <v>0</v>
      </c>
    </row>
    <row r="1235" spans="1:27">
      <c r="A1235" s="12">
        <v>1232</v>
      </c>
      <c r="B1235" s="166"/>
      <c r="C1235" s="13"/>
      <c r="D1235" s="187">
        <f t="shared" ref="D1235:D1252" si="326">IF(B1235="Bien",10,)</f>
        <v>0</v>
      </c>
      <c r="E1235" s="187">
        <f t="shared" ref="E1235:E1252" si="327">IF(B1235="Moyen",5,)</f>
        <v>0</v>
      </c>
      <c r="F1235" s="187">
        <f t="shared" ref="F1235:F1252" si="328">IF(B1235="Mauvais",-35,)</f>
        <v>0</v>
      </c>
      <c r="G1235" s="166"/>
      <c r="H1235" s="13"/>
      <c r="I1235" s="187">
        <f t="shared" ref="I1235:I1252" si="329">IF(G1235="Non",10,)</f>
        <v>0</v>
      </c>
      <c r="J1235" s="187">
        <f t="shared" ref="J1235:J1252" si="330">IF(G1235="Un peu",5,)</f>
        <v>0</v>
      </c>
      <c r="K1235" s="187">
        <f t="shared" ref="K1235:K1252" si="331">IF(G1235="Beaucoup",-35,)</f>
        <v>0</v>
      </c>
      <c r="L1235" s="166"/>
      <c r="M1235" s="13"/>
      <c r="N1235" s="187">
        <f t="shared" ref="N1235:N1252" si="332">IF(L1235="Bien",5,)</f>
        <v>0</v>
      </c>
      <c r="O1235" s="187">
        <f t="shared" ref="O1235:O1252" si="333">IF(L1235="Moyen",0,)</f>
        <v>0</v>
      </c>
      <c r="P1235" s="187">
        <f t="shared" ref="P1235:P1252" si="334">IF(L1235="Mauvais",-35,)</f>
        <v>0</v>
      </c>
      <c r="Q1235" s="166"/>
      <c r="R1235" s="13"/>
      <c r="S1235" s="187">
        <f t="shared" ref="S1235:S1252" si="335">IF(Q1235="Oui",-35,)</f>
        <v>0</v>
      </c>
      <c r="T1235" s="187">
        <f t="shared" ref="T1235:T1252" si="336">IF(Q1235="Non",10,)</f>
        <v>0</v>
      </c>
      <c r="U1235" s="166"/>
      <c r="V1235" s="187">
        <f t="shared" si="322"/>
        <v>0</v>
      </c>
      <c r="W1235" s="187">
        <f t="shared" si="323"/>
        <v>0</v>
      </c>
      <c r="X1235" s="13">
        <f t="shared" si="324"/>
        <v>0</v>
      </c>
      <c r="Y1235" s="13" t="s">
        <v>29</v>
      </c>
      <c r="Z1235" s="13">
        <v>45</v>
      </c>
      <c r="AA1235" s="241">
        <f t="shared" si="325"/>
        <v>0</v>
      </c>
    </row>
    <row r="1236" spans="1:27">
      <c r="A1236" s="12">
        <v>1233</v>
      </c>
      <c r="B1236" s="166"/>
      <c r="C1236" s="13"/>
      <c r="D1236" s="187">
        <f t="shared" si="326"/>
        <v>0</v>
      </c>
      <c r="E1236" s="187">
        <f t="shared" si="327"/>
        <v>0</v>
      </c>
      <c r="F1236" s="187">
        <f t="shared" si="328"/>
        <v>0</v>
      </c>
      <c r="G1236" s="166"/>
      <c r="H1236" s="13"/>
      <c r="I1236" s="187">
        <f t="shared" si="329"/>
        <v>0</v>
      </c>
      <c r="J1236" s="187">
        <f t="shared" si="330"/>
        <v>0</v>
      </c>
      <c r="K1236" s="187">
        <f t="shared" si="331"/>
        <v>0</v>
      </c>
      <c r="L1236" s="166"/>
      <c r="M1236" s="13"/>
      <c r="N1236" s="187">
        <f t="shared" si="332"/>
        <v>0</v>
      </c>
      <c r="O1236" s="187">
        <f t="shared" si="333"/>
        <v>0</v>
      </c>
      <c r="P1236" s="187">
        <f t="shared" si="334"/>
        <v>0</v>
      </c>
      <c r="Q1236" s="166"/>
      <c r="R1236" s="13"/>
      <c r="S1236" s="187">
        <f t="shared" si="335"/>
        <v>0</v>
      </c>
      <c r="T1236" s="187">
        <f t="shared" si="336"/>
        <v>0</v>
      </c>
      <c r="U1236" s="166"/>
      <c r="V1236" s="187">
        <f t="shared" si="322"/>
        <v>0</v>
      </c>
      <c r="W1236" s="187">
        <f t="shared" si="323"/>
        <v>0</v>
      </c>
      <c r="X1236" s="13">
        <f t="shared" si="324"/>
        <v>0</v>
      </c>
      <c r="Y1236" s="13" t="s">
        <v>29</v>
      </c>
      <c r="Z1236" s="13">
        <v>45</v>
      </c>
      <c r="AA1236" s="241">
        <f t="shared" si="325"/>
        <v>0</v>
      </c>
    </row>
    <row r="1237" spans="1:27">
      <c r="A1237" s="12">
        <v>1234</v>
      </c>
      <c r="B1237" s="166"/>
      <c r="C1237" s="13"/>
      <c r="D1237" s="187">
        <f t="shared" si="326"/>
        <v>0</v>
      </c>
      <c r="E1237" s="187">
        <f t="shared" si="327"/>
        <v>0</v>
      </c>
      <c r="F1237" s="187">
        <f t="shared" si="328"/>
        <v>0</v>
      </c>
      <c r="G1237" s="166"/>
      <c r="H1237" s="13"/>
      <c r="I1237" s="187">
        <f t="shared" si="329"/>
        <v>0</v>
      </c>
      <c r="J1237" s="187">
        <f t="shared" si="330"/>
        <v>0</v>
      </c>
      <c r="K1237" s="187">
        <f t="shared" si="331"/>
        <v>0</v>
      </c>
      <c r="L1237" s="166"/>
      <c r="M1237" s="13"/>
      <c r="N1237" s="187">
        <f t="shared" si="332"/>
        <v>0</v>
      </c>
      <c r="O1237" s="187">
        <f t="shared" si="333"/>
        <v>0</v>
      </c>
      <c r="P1237" s="187">
        <f t="shared" si="334"/>
        <v>0</v>
      </c>
      <c r="Q1237" s="166"/>
      <c r="R1237" s="13"/>
      <c r="S1237" s="187">
        <f t="shared" si="335"/>
        <v>0</v>
      </c>
      <c r="T1237" s="187">
        <f t="shared" si="336"/>
        <v>0</v>
      </c>
      <c r="U1237" s="166"/>
      <c r="V1237" s="187">
        <f t="shared" si="322"/>
        <v>0</v>
      </c>
      <c r="W1237" s="187">
        <f t="shared" si="323"/>
        <v>0</v>
      </c>
      <c r="X1237" s="13">
        <f t="shared" si="324"/>
        <v>0</v>
      </c>
      <c r="Y1237" s="13" t="s">
        <v>29</v>
      </c>
      <c r="Z1237" s="13">
        <v>45</v>
      </c>
      <c r="AA1237" s="241">
        <f t="shared" si="325"/>
        <v>0</v>
      </c>
    </row>
    <row r="1238" spans="1:27">
      <c r="A1238" s="12">
        <v>1235</v>
      </c>
      <c r="B1238" s="166"/>
      <c r="C1238" s="13"/>
      <c r="D1238" s="187">
        <f t="shared" si="326"/>
        <v>0</v>
      </c>
      <c r="E1238" s="187">
        <f t="shared" si="327"/>
        <v>0</v>
      </c>
      <c r="F1238" s="187">
        <f t="shared" si="328"/>
        <v>0</v>
      </c>
      <c r="G1238" s="166"/>
      <c r="H1238" s="13"/>
      <c r="I1238" s="187">
        <f t="shared" si="329"/>
        <v>0</v>
      </c>
      <c r="J1238" s="187">
        <f t="shared" si="330"/>
        <v>0</v>
      </c>
      <c r="K1238" s="187">
        <f t="shared" si="331"/>
        <v>0</v>
      </c>
      <c r="L1238" s="166"/>
      <c r="M1238" s="13"/>
      <c r="N1238" s="187">
        <f t="shared" si="332"/>
        <v>0</v>
      </c>
      <c r="O1238" s="187">
        <f t="shared" si="333"/>
        <v>0</v>
      </c>
      <c r="P1238" s="187">
        <f t="shared" si="334"/>
        <v>0</v>
      </c>
      <c r="Q1238" s="166"/>
      <c r="R1238" s="13"/>
      <c r="S1238" s="187">
        <f t="shared" si="335"/>
        <v>0</v>
      </c>
      <c r="T1238" s="187">
        <f t="shared" si="336"/>
        <v>0</v>
      </c>
      <c r="U1238" s="166"/>
      <c r="V1238" s="187">
        <f t="shared" si="322"/>
        <v>0</v>
      </c>
      <c r="W1238" s="187">
        <f t="shared" si="323"/>
        <v>0</v>
      </c>
      <c r="X1238" s="13">
        <f t="shared" si="324"/>
        <v>0</v>
      </c>
      <c r="Y1238" s="13" t="s">
        <v>29</v>
      </c>
      <c r="Z1238" s="13">
        <v>45</v>
      </c>
      <c r="AA1238" s="241">
        <f t="shared" si="325"/>
        <v>0</v>
      </c>
    </row>
    <row r="1239" spans="1:27">
      <c r="A1239" s="12">
        <v>1236</v>
      </c>
      <c r="B1239" s="166"/>
      <c r="C1239" s="13"/>
      <c r="D1239" s="187">
        <f t="shared" si="326"/>
        <v>0</v>
      </c>
      <c r="E1239" s="187">
        <f t="shared" si="327"/>
        <v>0</v>
      </c>
      <c r="F1239" s="187">
        <f t="shared" si="328"/>
        <v>0</v>
      </c>
      <c r="G1239" s="166"/>
      <c r="H1239" s="13"/>
      <c r="I1239" s="187">
        <f t="shared" si="329"/>
        <v>0</v>
      </c>
      <c r="J1239" s="187">
        <f t="shared" si="330"/>
        <v>0</v>
      </c>
      <c r="K1239" s="187">
        <f t="shared" si="331"/>
        <v>0</v>
      </c>
      <c r="L1239" s="166"/>
      <c r="M1239" s="13"/>
      <c r="N1239" s="187">
        <f t="shared" si="332"/>
        <v>0</v>
      </c>
      <c r="O1239" s="187">
        <f t="shared" si="333"/>
        <v>0</v>
      </c>
      <c r="P1239" s="187">
        <f t="shared" si="334"/>
        <v>0</v>
      </c>
      <c r="Q1239" s="166"/>
      <c r="R1239" s="13"/>
      <c r="S1239" s="187">
        <f t="shared" si="335"/>
        <v>0</v>
      </c>
      <c r="T1239" s="187">
        <f t="shared" si="336"/>
        <v>0</v>
      </c>
      <c r="U1239" s="166"/>
      <c r="V1239" s="187">
        <f t="shared" si="322"/>
        <v>0</v>
      </c>
      <c r="W1239" s="187">
        <f t="shared" si="323"/>
        <v>0</v>
      </c>
      <c r="X1239" s="13">
        <f t="shared" si="324"/>
        <v>0</v>
      </c>
      <c r="Y1239" s="13" t="s">
        <v>29</v>
      </c>
      <c r="Z1239" s="13">
        <v>45</v>
      </c>
      <c r="AA1239" s="241">
        <f t="shared" si="325"/>
        <v>0</v>
      </c>
    </row>
    <row r="1240" spans="1:27">
      <c r="A1240" s="12">
        <v>1237</v>
      </c>
      <c r="B1240" s="166"/>
      <c r="C1240" s="13"/>
      <c r="D1240" s="187">
        <f t="shared" si="326"/>
        <v>0</v>
      </c>
      <c r="E1240" s="187">
        <f t="shared" si="327"/>
        <v>0</v>
      </c>
      <c r="F1240" s="187">
        <f t="shared" si="328"/>
        <v>0</v>
      </c>
      <c r="G1240" s="166"/>
      <c r="H1240" s="13"/>
      <c r="I1240" s="187">
        <f t="shared" si="329"/>
        <v>0</v>
      </c>
      <c r="J1240" s="187">
        <f t="shared" si="330"/>
        <v>0</v>
      </c>
      <c r="K1240" s="187">
        <f t="shared" si="331"/>
        <v>0</v>
      </c>
      <c r="L1240" s="166"/>
      <c r="M1240" s="13"/>
      <c r="N1240" s="187">
        <f t="shared" si="332"/>
        <v>0</v>
      </c>
      <c r="O1240" s="187">
        <f t="shared" si="333"/>
        <v>0</v>
      </c>
      <c r="P1240" s="187">
        <f t="shared" si="334"/>
        <v>0</v>
      </c>
      <c r="Q1240" s="166"/>
      <c r="R1240" s="13"/>
      <c r="S1240" s="187">
        <f t="shared" si="335"/>
        <v>0</v>
      </c>
      <c r="T1240" s="187">
        <f t="shared" si="336"/>
        <v>0</v>
      </c>
      <c r="U1240" s="166"/>
      <c r="V1240" s="187">
        <f t="shared" si="322"/>
        <v>0</v>
      </c>
      <c r="W1240" s="187">
        <f t="shared" si="323"/>
        <v>0</v>
      </c>
      <c r="X1240" s="13">
        <f t="shared" si="324"/>
        <v>0</v>
      </c>
      <c r="Y1240" s="13" t="s">
        <v>29</v>
      </c>
      <c r="Z1240" s="13">
        <v>45</v>
      </c>
      <c r="AA1240" s="241">
        <f t="shared" si="325"/>
        <v>0</v>
      </c>
    </row>
    <row r="1241" spans="1:27">
      <c r="A1241" s="12">
        <v>1238</v>
      </c>
      <c r="B1241" s="166"/>
      <c r="C1241" s="13"/>
      <c r="D1241" s="187">
        <f t="shared" si="326"/>
        <v>0</v>
      </c>
      <c r="E1241" s="187">
        <f t="shared" si="327"/>
        <v>0</v>
      </c>
      <c r="F1241" s="187">
        <f t="shared" si="328"/>
        <v>0</v>
      </c>
      <c r="G1241" s="166"/>
      <c r="H1241" s="13"/>
      <c r="I1241" s="187">
        <f t="shared" si="329"/>
        <v>0</v>
      </c>
      <c r="J1241" s="187">
        <f t="shared" si="330"/>
        <v>0</v>
      </c>
      <c r="K1241" s="187">
        <f t="shared" si="331"/>
        <v>0</v>
      </c>
      <c r="L1241" s="166"/>
      <c r="M1241" s="13"/>
      <c r="N1241" s="187">
        <f t="shared" si="332"/>
        <v>0</v>
      </c>
      <c r="O1241" s="187">
        <f t="shared" si="333"/>
        <v>0</v>
      </c>
      <c r="P1241" s="187">
        <f t="shared" si="334"/>
        <v>0</v>
      </c>
      <c r="Q1241" s="166"/>
      <c r="R1241" s="13"/>
      <c r="S1241" s="187">
        <f t="shared" si="335"/>
        <v>0</v>
      </c>
      <c r="T1241" s="187">
        <f t="shared" si="336"/>
        <v>0</v>
      </c>
      <c r="U1241" s="166"/>
      <c r="V1241" s="187">
        <f t="shared" si="322"/>
        <v>0</v>
      </c>
      <c r="W1241" s="187">
        <f t="shared" si="323"/>
        <v>0</v>
      </c>
      <c r="X1241" s="13">
        <f t="shared" si="324"/>
        <v>0</v>
      </c>
      <c r="Y1241" s="13" t="s">
        <v>29</v>
      </c>
      <c r="Z1241" s="13">
        <v>45</v>
      </c>
      <c r="AA1241" s="241">
        <f t="shared" si="325"/>
        <v>0</v>
      </c>
    </row>
    <row r="1242" spans="1:27">
      <c r="A1242" s="12">
        <v>1239</v>
      </c>
      <c r="B1242" s="166"/>
      <c r="C1242" s="13"/>
      <c r="D1242" s="187">
        <f t="shared" si="326"/>
        <v>0</v>
      </c>
      <c r="E1242" s="187">
        <f t="shared" si="327"/>
        <v>0</v>
      </c>
      <c r="F1242" s="187">
        <f t="shared" si="328"/>
        <v>0</v>
      </c>
      <c r="G1242" s="166"/>
      <c r="H1242" s="13"/>
      <c r="I1242" s="187">
        <f t="shared" si="329"/>
        <v>0</v>
      </c>
      <c r="J1242" s="187">
        <f t="shared" si="330"/>
        <v>0</v>
      </c>
      <c r="K1242" s="187">
        <f t="shared" si="331"/>
        <v>0</v>
      </c>
      <c r="L1242" s="166"/>
      <c r="M1242" s="13"/>
      <c r="N1242" s="187">
        <f t="shared" si="332"/>
        <v>0</v>
      </c>
      <c r="O1242" s="187">
        <f t="shared" si="333"/>
        <v>0</v>
      </c>
      <c r="P1242" s="187">
        <f t="shared" si="334"/>
        <v>0</v>
      </c>
      <c r="Q1242" s="166"/>
      <c r="R1242" s="13"/>
      <c r="S1242" s="187">
        <f t="shared" si="335"/>
        <v>0</v>
      </c>
      <c r="T1242" s="187">
        <f t="shared" si="336"/>
        <v>0</v>
      </c>
      <c r="U1242" s="166"/>
      <c r="V1242" s="187">
        <f t="shared" si="322"/>
        <v>0</v>
      </c>
      <c r="W1242" s="187">
        <f t="shared" si="323"/>
        <v>0</v>
      </c>
      <c r="X1242" s="13">
        <f t="shared" si="324"/>
        <v>0</v>
      </c>
      <c r="Y1242" s="13" t="s">
        <v>29</v>
      </c>
      <c r="Z1242" s="13">
        <v>45</v>
      </c>
      <c r="AA1242" s="241">
        <f t="shared" si="325"/>
        <v>0</v>
      </c>
    </row>
    <row r="1243" spans="1:27">
      <c r="A1243" s="12">
        <v>1240</v>
      </c>
      <c r="B1243" s="166"/>
      <c r="C1243" s="13"/>
      <c r="D1243" s="187">
        <f t="shared" si="326"/>
        <v>0</v>
      </c>
      <c r="E1243" s="187">
        <f t="shared" si="327"/>
        <v>0</v>
      </c>
      <c r="F1243" s="187">
        <f t="shared" si="328"/>
        <v>0</v>
      </c>
      <c r="G1243" s="166"/>
      <c r="H1243" s="13"/>
      <c r="I1243" s="187">
        <f t="shared" si="329"/>
        <v>0</v>
      </c>
      <c r="J1243" s="187">
        <f t="shared" si="330"/>
        <v>0</v>
      </c>
      <c r="K1243" s="187">
        <f t="shared" si="331"/>
        <v>0</v>
      </c>
      <c r="L1243" s="166"/>
      <c r="M1243" s="13"/>
      <c r="N1243" s="187">
        <f t="shared" si="332"/>
        <v>0</v>
      </c>
      <c r="O1243" s="187">
        <f t="shared" si="333"/>
        <v>0</v>
      </c>
      <c r="P1243" s="187">
        <f t="shared" si="334"/>
        <v>0</v>
      </c>
      <c r="Q1243" s="166"/>
      <c r="R1243" s="13"/>
      <c r="S1243" s="187">
        <f t="shared" si="335"/>
        <v>0</v>
      </c>
      <c r="T1243" s="187">
        <f t="shared" si="336"/>
        <v>0</v>
      </c>
      <c r="U1243" s="166"/>
      <c r="V1243" s="187">
        <f t="shared" si="322"/>
        <v>0</v>
      </c>
      <c r="W1243" s="187">
        <f t="shared" si="323"/>
        <v>0</v>
      </c>
      <c r="X1243" s="13">
        <f t="shared" si="324"/>
        <v>0</v>
      </c>
      <c r="Y1243" s="13" t="s">
        <v>29</v>
      </c>
      <c r="Z1243" s="13">
        <v>45</v>
      </c>
      <c r="AA1243" s="241">
        <f t="shared" si="325"/>
        <v>0</v>
      </c>
    </row>
    <row r="1244" spans="1:27">
      <c r="A1244" s="12">
        <v>1241</v>
      </c>
      <c r="B1244" s="166"/>
      <c r="C1244" s="13"/>
      <c r="D1244" s="187">
        <f t="shared" si="326"/>
        <v>0</v>
      </c>
      <c r="E1244" s="187">
        <f t="shared" si="327"/>
        <v>0</v>
      </c>
      <c r="F1244" s="187">
        <f t="shared" si="328"/>
        <v>0</v>
      </c>
      <c r="G1244" s="166"/>
      <c r="H1244" s="13"/>
      <c r="I1244" s="187">
        <f t="shared" si="329"/>
        <v>0</v>
      </c>
      <c r="J1244" s="187">
        <f t="shared" si="330"/>
        <v>0</v>
      </c>
      <c r="K1244" s="187">
        <f t="shared" si="331"/>
        <v>0</v>
      </c>
      <c r="L1244" s="166"/>
      <c r="M1244" s="13"/>
      <c r="N1244" s="187">
        <f t="shared" si="332"/>
        <v>0</v>
      </c>
      <c r="O1244" s="187">
        <f t="shared" si="333"/>
        <v>0</v>
      </c>
      <c r="P1244" s="187">
        <f t="shared" si="334"/>
        <v>0</v>
      </c>
      <c r="Q1244" s="166"/>
      <c r="R1244" s="13"/>
      <c r="S1244" s="187">
        <f t="shared" si="335"/>
        <v>0</v>
      </c>
      <c r="T1244" s="187">
        <f t="shared" si="336"/>
        <v>0</v>
      </c>
      <c r="U1244" s="166"/>
      <c r="V1244" s="187">
        <f t="shared" si="322"/>
        <v>0</v>
      </c>
      <c r="W1244" s="187">
        <f t="shared" si="323"/>
        <v>0</v>
      </c>
      <c r="X1244" s="13">
        <f t="shared" si="324"/>
        <v>0</v>
      </c>
      <c r="Y1244" s="13" t="s">
        <v>29</v>
      </c>
      <c r="Z1244" s="13">
        <v>45</v>
      </c>
      <c r="AA1244" s="241">
        <f t="shared" si="325"/>
        <v>0</v>
      </c>
    </row>
    <row r="1245" spans="1:27">
      <c r="A1245" s="12">
        <v>1242</v>
      </c>
      <c r="B1245" s="166"/>
      <c r="C1245" s="13"/>
      <c r="D1245" s="187">
        <f t="shared" si="326"/>
        <v>0</v>
      </c>
      <c r="E1245" s="187">
        <f t="shared" si="327"/>
        <v>0</v>
      </c>
      <c r="F1245" s="187">
        <f t="shared" si="328"/>
        <v>0</v>
      </c>
      <c r="G1245" s="166"/>
      <c r="H1245" s="13"/>
      <c r="I1245" s="187">
        <f t="shared" si="329"/>
        <v>0</v>
      </c>
      <c r="J1245" s="187">
        <f t="shared" si="330"/>
        <v>0</v>
      </c>
      <c r="K1245" s="187">
        <f t="shared" si="331"/>
        <v>0</v>
      </c>
      <c r="L1245" s="166"/>
      <c r="M1245" s="13"/>
      <c r="N1245" s="187">
        <f t="shared" si="332"/>
        <v>0</v>
      </c>
      <c r="O1245" s="187">
        <f t="shared" si="333"/>
        <v>0</v>
      </c>
      <c r="P1245" s="187">
        <f t="shared" si="334"/>
        <v>0</v>
      </c>
      <c r="Q1245" s="166"/>
      <c r="R1245" s="13"/>
      <c r="S1245" s="187">
        <f t="shared" si="335"/>
        <v>0</v>
      </c>
      <c r="T1245" s="187">
        <f t="shared" si="336"/>
        <v>0</v>
      </c>
      <c r="U1245" s="166"/>
      <c r="V1245" s="187">
        <f t="shared" si="322"/>
        <v>0</v>
      </c>
      <c r="W1245" s="187">
        <f t="shared" si="323"/>
        <v>0</v>
      </c>
      <c r="X1245" s="13">
        <f t="shared" si="324"/>
        <v>0</v>
      </c>
      <c r="Y1245" s="13" t="s">
        <v>29</v>
      </c>
      <c r="Z1245" s="13">
        <v>45</v>
      </c>
      <c r="AA1245" s="241">
        <f t="shared" si="325"/>
        <v>0</v>
      </c>
    </row>
    <row r="1246" spans="1:27">
      <c r="A1246" s="12">
        <v>1243</v>
      </c>
      <c r="B1246" s="166"/>
      <c r="C1246" s="13"/>
      <c r="D1246" s="187">
        <f t="shared" si="326"/>
        <v>0</v>
      </c>
      <c r="E1246" s="187">
        <f t="shared" si="327"/>
        <v>0</v>
      </c>
      <c r="F1246" s="187">
        <f t="shared" si="328"/>
        <v>0</v>
      </c>
      <c r="G1246" s="166"/>
      <c r="H1246" s="13"/>
      <c r="I1246" s="187">
        <f t="shared" si="329"/>
        <v>0</v>
      </c>
      <c r="J1246" s="187">
        <f t="shared" si="330"/>
        <v>0</v>
      </c>
      <c r="K1246" s="187">
        <f t="shared" si="331"/>
        <v>0</v>
      </c>
      <c r="L1246" s="166"/>
      <c r="M1246" s="13"/>
      <c r="N1246" s="187">
        <f t="shared" si="332"/>
        <v>0</v>
      </c>
      <c r="O1246" s="187">
        <f t="shared" si="333"/>
        <v>0</v>
      </c>
      <c r="P1246" s="187">
        <f t="shared" si="334"/>
        <v>0</v>
      </c>
      <c r="Q1246" s="166"/>
      <c r="R1246" s="13"/>
      <c r="S1246" s="187">
        <f t="shared" si="335"/>
        <v>0</v>
      </c>
      <c r="T1246" s="187">
        <f t="shared" si="336"/>
        <v>0</v>
      </c>
      <c r="U1246" s="166"/>
      <c r="V1246" s="187">
        <f t="shared" si="322"/>
        <v>0</v>
      </c>
      <c r="W1246" s="187">
        <f t="shared" si="323"/>
        <v>0</v>
      </c>
      <c r="X1246" s="13">
        <f t="shared" si="324"/>
        <v>0</v>
      </c>
      <c r="Y1246" s="13" t="s">
        <v>29</v>
      </c>
      <c r="Z1246" s="13">
        <v>45</v>
      </c>
      <c r="AA1246" s="241">
        <f t="shared" si="325"/>
        <v>0</v>
      </c>
    </row>
    <row r="1247" spans="1:27">
      <c r="A1247" s="12">
        <v>1244</v>
      </c>
      <c r="B1247" s="166"/>
      <c r="C1247" s="13"/>
      <c r="D1247" s="187">
        <f t="shared" si="326"/>
        <v>0</v>
      </c>
      <c r="E1247" s="187">
        <f t="shared" si="327"/>
        <v>0</v>
      </c>
      <c r="F1247" s="187">
        <f t="shared" si="328"/>
        <v>0</v>
      </c>
      <c r="G1247" s="166"/>
      <c r="H1247" s="13"/>
      <c r="I1247" s="187">
        <f t="shared" si="329"/>
        <v>0</v>
      </c>
      <c r="J1247" s="187">
        <f t="shared" si="330"/>
        <v>0</v>
      </c>
      <c r="K1247" s="187">
        <f t="shared" si="331"/>
        <v>0</v>
      </c>
      <c r="L1247" s="166"/>
      <c r="M1247" s="13"/>
      <c r="N1247" s="187">
        <f t="shared" si="332"/>
        <v>0</v>
      </c>
      <c r="O1247" s="187">
        <f t="shared" si="333"/>
        <v>0</v>
      </c>
      <c r="P1247" s="187">
        <f t="shared" si="334"/>
        <v>0</v>
      </c>
      <c r="Q1247" s="166"/>
      <c r="R1247" s="13"/>
      <c r="S1247" s="187">
        <f t="shared" si="335"/>
        <v>0</v>
      </c>
      <c r="T1247" s="187">
        <f t="shared" si="336"/>
        <v>0</v>
      </c>
      <c r="U1247" s="166"/>
      <c r="V1247" s="187">
        <f t="shared" si="322"/>
        <v>0</v>
      </c>
      <c r="W1247" s="187">
        <f t="shared" si="323"/>
        <v>0</v>
      </c>
      <c r="X1247" s="13">
        <f t="shared" si="324"/>
        <v>0</v>
      </c>
      <c r="Y1247" s="13" t="s">
        <v>29</v>
      </c>
      <c r="Z1247" s="13">
        <v>45</v>
      </c>
      <c r="AA1247" s="241">
        <f t="shared" si="325"/>
        <v>0</v>
      </c>
    </row>
    <row r="1248" spans="1:27">
      <c r="A1248" s="12">
        <v>1245</v>
      </c>
      <c r="B1248" s="166"/>
      <c r="C1248" s="13"/>
      <c r="D1248" s="187">
        <f t="shared" si="326"/>
        <v>0</v>
      </c>
      <c r="E1248" s="187">
        <f t="shared" si="327"/>
        <v>0</v>
      </c>
      <c r="F1248" s="187">
        <f t="shared" si="328"/>
        <v>0</v>
      </c>
      <c r="G1248" s="166"/>
      <c r="H1248" s="13"/>
      <c r="I1248" s="187">
        <f t="shared" si="329"/>
        <v>0</v>
      </c>
      <c r="J1248" s="187">
        <f t="shared" si="330"/>
        <v>0</v>
      </c>
      <c r="K1248" s="187">
        <f t="shared" si="331"/>
        <v>0</v>
      </c>
      <c r="L1248" s="166"/>
      <c r="M1248" s="13"/>
      <c r="N1248" s="187">
        <f t="shared" si="332"/>
        <v>0</v>
      </c>
      <c r="O1248" s="187">
        <f t="shared" si="333"/>
        <v>0</v>
      </c>
      <c r="P1248" s="187">
        <f t="shared" si="334"/>
        <v>0</v>
      </c>
      <c r="Q1248" s="166"/>
      <c r="R1248" s="13"/>
      <c r="S1248" s="187">
        <f t="shared" si="335"/>
        <v>0</v>
      </c>
      <c r="T1248" s="187">
        <f t="shared" si="336"/>
        <v>0</v>
      </c>
      <c r="U1248" s="166"/>
      <c r="V1248" s="187">
        <f t="shared" si="322"/>
        <v>0</v>
      </c>
      <c r="W1248" s="187">
        <f t="shared" si="323"/>
        <v>0</v>
      </c>
      <c r="X1248" s="13">
        <f t="shared" si="324"/>
        <v>0</v>
      </c>
      <c r="Y1248" s="13" t="s">
        <v>29</v>
      </c>
      <c r="Z1248" s="13">
        <v>45</v>
      </c>
      <c r="AA1248" s="241">
        <f t="shared" si="325"/>
        <v>0</v>
      </c>
    </row>
    <row r="1249" spans="1:27">
      <c r="A1249" s="12">
        <v>1246</v>
      </c>
      <c r="B1249" s="166"/>
      <c r="C1249" s="13"/>
      <c r="D1249" s="187">
        <f t="shared" si="326"/>
        <v>0</v>
      </c>
      <c r="E1249" s="187">
        <f t="shared" si="327"/>
        <v>0</v>
      </c>
      <c r="F1249" s="187">
        <f t="shared" si="328"/>
        <v>0</v>
      </c>
      <c r="G1249" s="166"/>
      <c r="H1249" s="13"/>
      <c r="I1249" s="187">
        <f t="shared" si="329"/>
        <v>0</v>
      </c>
      <c r="J1249" s="187">
        <f t="shared" si="330"/>
        <v>0</v>
      </c>
      <c r="K1249" s="187">
        <f t="shared" si="331"/>
        <v>0</v>
      </c>
      <c r="L1249" s="166"/>
      <c r="M1249" s="13"/>
      <c r="N1249" s="187">
        <f t="shared" si="332"/>
        <v>0</v>
      </c>
      <c r="O1249" s="187">
        <f t="shared" si="333"/>
        <v>0</v>
      </c>
      <c r="P1249" s="187">
        <f t="shared" si="334"/>
        <v>0</v>
      </c>
      <c r="Q1249" s="166"/>
      <c r="R1249" s="13"/>
      <c r="S1249" s="187">
        <f t="shared" si="335"/>
        <v>0</v>
      </c>
      <c r="T1249" s="187">
        <f t="shared" si="336"/>
        <v>0</v>
      </c>
      <c r="U1249" s="166"/>
      <c r="V1249" s="187">
        <f t="shared" si="322"/>
        <v>0</v>
      </c>
      <c r="W1249" s="187">
        <f t="shared" si="323"/>
        <v>0</v>
      </c>
      <c r="X1249" s="13">
        <f t="shared" si="324"/>
        <v>0</v>
      </c>
      <c r="Y1249" s="13" t="s">
        <v>29</v>
      </c>
      <c r="Z1249" s="13">
        <v>45</v>
      </c>
      <c r="AA1249" s="241">
        <f t="shared" si="325"/>
        <v>0</v>
      </c>
    </row>
    <row r="1250" spans="1:27">
      <c r="A1250" s="12">
        <v>1247</v>
      </c>
      <c r="B1250" s="166"/>
      <c r="C1250" s="13"/>
      <c r="D1250" s="187">
        <f t="shared" si="326"/>
        <v>0</v>
      </c>
      <c r="E1250" s="187">
        <f t="shared" si="327"/>
        <v>0</v>
      </c>
      <c r="F1250" s="187">
        <f t="shared" si="328"/>
        <v>0</v>
      </c>
      <c r="G1250" s="166"/>
      <c r="H1250" s="13"/>
      <c r="I1250" s="187">
        <f t="shared" si="329"/>
        <v>0</v>
      </c>
      <c r="J1250" s="187">
        <f t="shared" si="330"/>
        <v>0</v>
      </c>
      <c r="K1250" s="187">
        <f t="shared" si="331"/>
        <v>0</v>
      </c>
      <c r="L1250" s="166"/>
      <c r="M1250" s="13"/>
      <c r="N1250" s="187">
        <f t="shared" si="332"/>
        <v>0</v>
      </c>
      <c r="O1250" s="187">
        <f t="shared" si="333"/>
        <v>0</v>
      </c>
      <c r="P1250" s="187">
        <f t="shared" si="334"/>
        <v>0</v>
      </c>
      <c r="Q1250" s="166"/>
      <c r="R1250" s="13"/>
      <c r="S1250" s="187">
        <f t="shared" si="335"/>
        <v>0</v>
      </c>
      <c r="T1250" s="187">
        <f t="shared" si="336"/>
        <v>0</v>
      </c>
      <c r="U1250" s="166"/>
      <c r="V1250" s="187">
        <f t="shared" si="322"/>
        <v>0</v>
      </c>
      <c r="W1250" s="187">
        <f t="shared" si="323"/>
        <v>0</v>
      </c>
      <c r="X1250" s="13">
        <f t="shared" si="324"/>
        <v>0</v>
      </c>
      <c r="Y1250" s="13" t="s">
        <v>29</v>
      </c>
      <c r="Z1250" s="13">
        <v>45</v>
      </c>
      <c r="AA1250" s="241">
        <f t="shared" si="325"/>
        <v>0</v>
      </c>
    </row>
    <row r="1251" spans="1:27">
      <c r="A1251" s="12">
        <v>1248</v>
      </c>
      <c r="B1251" s="166"/>
      <c r="C1251" s="13"/>
      <c r="D1251" s="187">
        <f t="shared" si="326"/>
        <v>0</v>
      </c>
      <c r="E1251" s="187">
        <f t="shared" si="327"/>
        <v>0</v>
      </c>
      <c r="F1251" s="187">
        <f t="shared" si="328"/>
        <v>0</v>
      </c>
      <c r="G1251" s="166"/>
      <c r="H1251" s="13"/>
      <c r="I1251" s="187">
        <f t="shared" si="329"/>
        <v>0</v>
      </c>
      <c r="J1251" s="187">
        <f t="shared" si="330"/>
        <v>0</v>
      </c>
      <c r="K1251" s="187">
        <f t="shared" si="331"/>
        <v>0</v>
      </c>
      <c r="L1251" s="166"/>
      <c r="M1251" s="13"/>
      <c r="N1251" s="187">
        <f t="shared" si="332"/>
        <v>0</v>
      </c>
      <c r="O1251" s="187">
        <f t="shared" si="333"/>
        <v>0</v>
      </c>
      <c r="P1251" s="187">
        <f t="shared" si="334"/>
        <v>0</v>
      </c>
      <c r="Q1251" s="166"/>
      <c r="R1251" s="13"/>
      <c r="S1251" s="187">
        <f t="shared" si="335"/>
        <v>0</v>
      </c>
      <c r="T1251" s="187">
        <f t="shared" si="336"/>
        <v>0</v>
      </c>
      <c r="U1251" s="166"/>
      <c r="V1251" s="187">
        <f t="shared" si="322"/>
        <v>0</v>
      </c>
      <c r="W1251" s="187">
        <f t="shared" si="323"/>
        <v>0</v>
      </c>
      <c r="X1251" s="13">
        <f t="shared" si="324"/>
        <v>0</v>
      </c>
      <c r="Y1251" s="13" t="s">
        <v>29</v>
      </c>
      <c r="Z1251" s="13">
        <v>45</v>
      </c>
      <c r="AA1251" s="241">
        <f t="shared" si="325"/>
        <v>0</v>
      </c>
    </row>
    <row r="1252" spans="1:27">
      <c r="A1252" s="12">
        <v>1249</v>
      </c>
      <c r="B1252" s="166"/>
      <c r="C1252" s="13"/>
      <c r="D1252" s="187">
        <f t="shared" si="326"/>
        <v>0</v>
      </c>
      <c r="E1252" s="187">
        <f t="shared" si="327"/>
        <v>0</v>
      </c>
      <c r="F1252" s="187">
        <f t="shared" si="328"/>
        <v>0</v>
      </c>
      <c r="G1252" s="166"/>
      <c r="H1252" s="13"/>
      <c r="I1252" s="187">
        <f t="shared" si="329"/>
        <v>0</v>
      </c>
      <c r="J1252" s="187">
        <f t="shared" si="330"/>
        <v>0</v>
      </c>
      <c r="K1252" s="187">
        <f t="shared" si="331"/>
        <v>0</v>
      </c>
      <c r="L1252" s="166"/>
      <c r="M1252" s="13"/>
      <c r="N1252" s="187">
        <f t="shared" si="332"/>
        <v>0</v>
      </c>
      <c r="O1252" s="187">
        <f t="shared" si="333"/>
        <v>0</v>
      </c>
      <c r="P1252" s="187">
        <f t="shared" si="334"/>
        <v>0</v>
      </c>
      <c r="Q1252" s="166"/>
      <c r="R1252" s="13"/>
      <c r="S1252" s="187">
        <f t="shared" si="335"/>
        <v>0</v>
      </c>
      <c r="T1252" s="187">
        <f t="shared" si="336"/>
        <v>0</v>
      </c>
      <c r="U1252" s="166"/>
      <c r="V1252" s="187">
        <f t="shared" si="322"/>
        <v>0</v>
      </c>
      <c r="W1252" s="187">
        <f t="shared" si="323"/>
        <v>0</v>
      </c>
      <c r="X1252" s="13">
        <f t="shared" si="324"/>
        <v>0</v>
      </c>
      <c r="Y1252" s="13" t="s">
        <v>29</v>
      </c>
      <c r="Z1252" s="13">
        <v>45</v>
      </c>
      <c r="AA1252" s="241">
        <f t="shared" si="325"/>
        <v>0</v>
      </c>
    </row>
    <row r="1253" spans="1:27">
      <c r="A1253" s="12">
        <v>1250</v>
      </c>
      <c r="B1253" s="166"/>
      <c r="C1253" s="13"/>
      <c r="D1253" s="187">
        <f t="shared" ref="D1253:D1316" si="337">IF(B1253="Bien",10,)</f>
        <v>0</v>
      </c>
      <c r="E1253" s="187">
        <f t="shared" ref="E1253:E1316" si="338">IF(B1253="Moyen",5,)</f>
        <v>0</v>
      </c>
      <c r="F1253" s="187">
        <f t="shared" ref="F1253:F1316" si="339">IF(B1253="Mauvais",-35,)</f>
        <v>0</v>
      </c>
      <c r="G1253" s="166"/>
      <c r="H1253" s="13"/>
      <c r="I1253" s="187">
        <f t="shared" ref="I1253:I1316" si="340">IF(G1253="Non",10,)</f>
        <v>0</v>
      </c>
      <c r="J1253" s="187">
        <f t="shared" ref="J1253:J1316" si="341">IF(G1253="Un peu",5,)</f>
        <v>0</v>
      </c>
      <c r="K1253" s="187">
        <f t="shared" ref="K1253:K1316" si="342">IF(G1253="Beaucoup",-35,)</f>
        <v>0</v>
      </c>
      <c r="L1253" s="166"/>
      <c r="M1253" s="13"/>
      <c r="N1253" s="187">
        <f t="shared" ref="N1253:N1316" si="343">IF(L1253="Bien",5,)</f>
        <v>0</v>
      </c>
      <c r="O1253" s="187">
        <f t="shared" ref="O1253:O1316" si="344">IF(L1253="Moyen",0,)</f>
        <v>0</v>
      </c>
      <c r="P1253" s="187">
        <f t="shared" ref="P1253:P1316" si="345">IF(L1253="Mauvais",-35,)</f>
        <v>0</v>
      </c>
      <c r="Q1253" s="166"/>
      <c r="R1253" s="13"/>
      <c r="S1253" s="187">
        <f t="shared" ref="S1253:S1316" si="346">IF(Q1253="Oui",-35,)</f>
        <v>0</v>
      </c>
      <c r="T1253" s="187">
        <f t="shared" ref="T1253:T1316" si="347">IF(Q1253="Non",10,)</f>
        <v>0</v>
      </c>
      <c r="U1253" s="166"/>
      <c r="V1253" s="187">
        <f t="shared" ref="V1253:V1316" si="348">IF(U1253="Oui",-35,)</f>
        <v>0</v>
      </c>
      <c r="W1253" s="187">
        <f t="shared" ref="W1253:W1316" si="349">IF(U1253="Non",10,)</f>
        <v>0</v>
      </c>
      <c r="X1253" s="13">
        <f t="shared" ref="X1253:X1316" si="350">SUM(B1253:W1253)</f>
        <v>0</v>
      </c>
      <c r="Y1253" s="13" t="s">
        <v>29</v>
      </c>
      <c r="Z1253" s="13">
        <v>45</v>
      </c>
      <c r="AA1253" s="241">
        <f t="shared" ref="AA1253:AA1316" si="351">X1253/Z1253</f>
        <v>0</v>
      </c>
    </row>
    <row r="1254" spans="1:27">
      <c r="A1254" s="12">
        <v>1251</v>
      </c>
      <c r="B1254" s="166"/>
      <c r="C1254" s="13"/>
      <c r="D1254" s="187">
        <f t="shared" si="337"/>
        <v>0</v>
      </c>
      <c r="E1254" s="187">
        <f t="shared" si="338"/>
        <v>0</v>
      </c>
      <c r="F1254" s="187">
        <f t="shared" si="339"/>
        <v>0</v>
      </c>
      <c r="G1254" s="166"/>
      <c r="H1254" s="13"/>
      <c r="I1254" s="187">
        <f t="shared" si="340"/>
        <v>0</v>
      </c>
      <c r="J1254" s="187">
        <f t="shared" si="341"/>
        <v>0</v>
      </c>
      <c r="K1254" s="187">
        <f t="shared" si="342"/>
        <v>0</v>
      </c>
      <c r="L1254" s="166"/>
      <c r="M1254" s="13"/>
      <c r="N1254" s="187">
        <f t="shared" si="343"/>
        <v>0</v>
      </c>
      <c r="O1254" s="187">
        <f t="shared" si="344"/>
        <v>0</v>
      </c>
      <c r="P1254" s="187">
        <f t="shared" si="345"/>
        <v>0</v>
      </c>
      <c r="Q1254" s="166"/>
      <c r="R1254" s="13"/>
      <c r="S1254" s="187">
        <f t="shared" si="346"/>
        <v>0</v>
      </c>
      <c r="T1254" s="187">
        <f t="shared" si="347"/>
        <v>0</v>
      </c>
      <c r="U1254" s="166"/>
      <c r="V1254" s="187">
        <f t="shared" si="348"/>
        <v>0</v>
      </c>
      <c r="W1254" s="187">
        <f t="shared" si="349"/>
        <v>0</v>
      </c>
      <c r="X1254" s="13">
        <f t="shared" si="350"/>
        <v>0</v>
      </c>
      <c r="Y1254" s="13" t="s">
        <v>29</v>
      </c>
      <c r="Z1254" s="13">
        <v>45</v>
      </c>
      <c r="AA1254" s="241">
        <f t="shared" si="351"/>
        <v>0</v>
      </c>
    </row>
    <row r="1255" spans="1:27">
      <c r="A1255" s="12">
        <v>1252</v>
      </c>
      <c r="B1255" s="166"/>
      <c r="C1255" s="13"/>
      <c r="D1255" s="187">
        <f t="shared" si="337"/>
        <v>0</v>
      </c>
      <c r="E1255" s="187">
        <f t="shared" si="338"/>
        <v>0</v>
      </c>
      <c r="F1255" s="187">
        <f t="shared" si="339"/>
        <v>0</v>
      </c>
      <c r="G1255" s="166"/>
      <c r="H1255" s="13"/>
      <c r="I1255" s="187">
        <f t="shared" si="340"/>
        <v>0</v>
      </c>
      <c r="J1255" s="187">
        <f t="shared" si="341"/>
        <v>0</v>
      </c>
      <c r="K1255" s="187">
        <f t="shared" si="342"/>
        <v>0</v>
      </c>
      <c r="L1255" s="166"/>
      <c r="M1255" s="13"/>
      <c r="N1255" s="187">
        <f t="shared" si="343"/>
        <v>0</v>
      </c>
      <c r="O1255" s="187">
        <f t="shared" si="344"/>
        <v>0</v>
      </c>
      <c r="P1255" s="187">
        <f t="shared" si="345"/>
        <v>0</v>
      </c>
      <c r="Q1255" s="166"/>
      <c r="R1255" s="13"/>
      <c r="S1255" s="187">
        <f t="shared" si="346"/>
        <v>0</v>
      </c>
      <c r="T1255" s="187">
        <f t="shared" si="347"/>
        <v>0</v>
      </c>
      <c r="U1255" s="166"/>
      <c r="V1255" s="187">
        <f t="shared" si="348"/>
        <v>0</v>
      </c>
      <c r="W1255" s="187">
        <f t="shared" si="349"/>
        <v>0</v>
      </c>
      <c r="X1255" s="13">
        <f t="shared" si="350"/>
        <v>0</v>
      </c>
      <c r="Y1255" s="13" t="s">
        <v>29</v>
      </c>
      <c r="Z1255" s="13">
        <v>45</v>
      </c>
      <c r="AA1255" s="241">
        <f t="shared" si="351"/>
        <v>0</v>
      </c>
    </row>
    <row r="1256" spans="1:27">
      <c r="A1256" s="12">
        <v>1253</v>
      </c>
      <c r="B1256" s="166"/>
      <c r="C1256" s="13"/>
      <c r="D1256" s="187">
        <f t="shared" si="337"/>
        <v>0</v>
      </c>
      <c r="E1256" s="187">
        <f t="shared" si="338"/>
        <v>0</v>
      </c>
      <c r="F1256" s="187">
        <f t="shared" si="339"/>
        <v>0</v>
      </c>
      <c r="G1256" s="166"/>
      <c r="H1256" s="13"/>
      <c r="I1256" s="187">
        <f t="shared" si="340"/>
        <v>0</v>
      </c>
      <c r="J1256" s="187">
        <f t="shared" si="341"/>
        <v>0</v>
      </c>
      <c r="K1256" s="187">
        <f t="shared" si="342"/>
        <v>0</v>
      </c>
      <c r="L1256" s="166"/>
      <c r="M1256" s="13"/>
      <c r="N1256" s="187">
        <f t="shared" si="343"/>
        <v>0</v>
      </c>
      <c r="O1256" s="187">
        <f t="shared" si="344"/>
        <v>0</v>
      </c>
      <c r="P1256" s="187">
        <f t="shared" si="345"/>
        <v>0</v>
      </c>
      <c r="Q1256" s="166"/>
      <c r="R1256" s="13"/>
      <c r="S1256" s="187">
        <f t="shared" si="346"/>
        <v>0</v>
      </c>
      <c r="T1256" s="187">
        <f t="shared" si="347"/>
        <v>0</v>
      </c>
      <c r="U1256" s="166"/>
      <c r="V1256" s="187">
        <f t="shared" si="348"/>
        <v>0</v>
      </c>
      <c r="W1256" s="187">
        <f t="shared" si="349"/>
        <v>0</v>
      </c>
      <c r="X1256" s="13">
        <f t="shared" si="350"/>
        <v>0</v>
      </c>
      <c r="Y1256" s="13" t="s">
        <v>29</v>
      </c>
      <c r="Z1256" s="13">
        <v>45</v>
      </c>
      <c r="AA1256" s="241">
        <f t="shared" si="351"/>
        <v>0</v>
      </c>
    </row>
    <row r="1257" spans="1:27">
      <c r="A1257" s="12">
        <v>1254</v>
      </c>
      <c r="B1257" s="166"/>
      <c r="C1257" s="13"/>
      <c r="D1257" s="187">
        <f t="shared" si="337"/>
        <v>0</v>
      </c>
      <c r="E1257" s="187">
        <f t="shared" si="338"/>
        <v>0</v>
      </c>
      <c r="F1257" s="187">
        <f t="shared" si="339"/>
        <v>0</v>
      </c>
      <c r="G1257" s="166"/>
      <c r="H1257" s="13"/>
      <c r="I1257" s="187">
        <f t="shared" si="340"/>
        <v>0</v>
      </c>
      <c r="J1257" s="187">
        <f t="shared" si="341"/>
        <v>0</v>
      </c>
      <c r="K1257" s="187">
        <f t="shared" si="342"/>
        <v>0</v>
      </c>
      <c r="L1257" s="166"/>
      <c r="M1257" s="13"/>
      <c r="N1257" s="187">
        <f t="shared" si="343"/>
        <v>0</v>
      </c>
      <c r="O1257" s="187">
        <f t="shared" si="344"/>
        <v>0</v>
      </c>
      <c r="P1257" s="187">
        <f t="shared" si="345"/>
        <v>0</v>
      </c>
      <c r="Q1257" s="166"/>
      <c r="R1257" s="13"/>
      <c r="S1257" s="187">
        <f t="shared" si="346"/>
        <v>0</v>
      </c>
      <c r="T1257" s="187">
        <f t="shared" si="347"/>
        <v>0</v>
      </c>
      <c r="U1257" s="166"/>
      <c r="V1257" s="187">
        <f t="shared" si="348"/>
        <v>0</v>
      </c>
      <c r="W1257" s="187">
        <f t="shared" si="349"/>
        <v>0</v>
      </c>
      <c r="X1257" s="13">
        <f t="shared" si="350"/>
        <v>0</v>
      </c>
      <c r="Y1257" s="13" t="s">
        <v>29</v>
      </c>
      <c r="Z1257" s="13">
        <v>45</v>
      </c>
      <c r="AA1257" s="241">
        <f t="shared" si="351"/>
        <v>0</v>
      </c>
    </row>
    <row r="1258" spans="1:27">
      <c r="A1258" s="12">
        <v>1255</v>
      </c>
      <c r="B1258" s="166"/>
      <c r="C1258" s="13"/>
      <c r="D1258" s="187">
        <f t="shared" si="337"/>
        <v>0</v>
      </c>
      <c r="E1258" s="187">
        <f t="shared" si="338"/>
        <v>0</v>
      </c>
      <c r="F1258" s="187">
        <f t="shared" si="339"/>
        <v>0</v>
      </c>
      <c r="G1258" s="166"/>
      <c r="H1258" s="13"/>
      <c r="I1258" s="187">
        <f t="shared" si="340"/>
        <v>0</v>
      </c>
      <c r="J1258" s="187">
        <f t="shared" si="341"/>
        <v>0</v>
      </c>
      <c r="K1258" s="187">
        <f t="shared" si="342"/>
        <v>0</v>
      </c>
      <c r="L1258" s="166"/>
      <c r="M1258" s="13"/>
      <c r="N1258" s="187">
        <f t="shared" si="343"/>
        <v>0</v>
      </c>
      <c r="O1258" s="187">
        <f t="shared" si="344"/>
        <v>0</v>
      </c>
      <c r="P1258" s="187">
        <f t="shared" si="345"/>
        <v>0</v>
      </c>
      <c r="Q1258" s="166"/>
      <c r="R1258" s="13"/>
      <c r="S1258" s="187">
        <f t="shared" si="346"/>
        <v>0</v>
      </c>
      <c r="T1258" s="187">
        <f t="shared" si="347"/>
        <v>0</v>
      </c>
      <c r="U1258" s="166"/>
      <c r="V1258" s="187">
        <f t="shared" si="348"/>
        <v>0</v>
      </c>
      <c r="W1258" s="187">
        <f t="shared" si="349"/>
        <v>0</v>
      </c>
      <c r="X1258" s="13">
        <f t="shared" si="350"/>
        <v>0</v>
      </c>
      <c r="Y1258" s="13" t="s">
        <v>29</v>
      </c>
      <c r="Z1258" s="13">
        <v>45</v>
      </c>
      <c r="AA1258" s="241">
        <f t="shared" si="351"/>
        <v>0</v>
      </c>
    </row>
    <row r="1259" spans="1:27">
      <c r="A1259" s="12">
        <v>1256</v>
      </c>
      <c r="B1259" s="166"/>
      <c r="C1259" s="13"/>
      <c r="D1259" s="187">
        <f t="shared" si="337"/>
        <v>0</v>
      </c>
      <c r="E1259" s="187">
        <f t="shared" si="338"/>
        <v>0</v>
      </c>
      <c r="F1259" s="187">
        <f t="shared" si="339"/>
        <v>0</v>
      </c>
      <c r="G1259" s="166"/>
      <c r="H1259" s="13"/>
      <c r="I1259" s="187">
        <f t="shared" si="340"/>
        <v>0</v>
      </c>
      <c r="J1259" s="187">
        <f t="shared" si="341"/>
        <v>0</v>
      </c>
      <c r="K1259" s="187">
        <f t="shared" si="342"/>
        <v>0</v>
      </c>
      <c r="L1259" s="166"/>
      <c r="M1259" s="13"/>
      <c r="N1259" s="187">
        <f t="shared" si="343"/>
        <v>0</v>
      </c>
      <c r="O1259" s="187">
        <f t="shared" si="344"/>
        <v>0</v>
      </c>
      <c r="P1259" s="187">
        <f t="shared" si="345"/>
        <v>0</v>
      </c>
      <c r="Q1259" s="166"/>
      <c r="R1259" s="13"/>
      <c r="S1259" s="187">
        <f t="shared" si="346"/>
        <v>0</v>
      </c>
      <c r="T1259" s="187">
        <f t="shared" si="347"/>
        <v>0</v>
      </c>
      <c r="U1259" s="166"/>
      <c r="V1259" s="187">
        <f t="shared" si="348"/>
        <v>0</v>
      </c>
      <c r="W1259" s="187">
        <f t="shared" si="349"/>
        <v>0</v>
      </c>
      <c r="X1259" s="13">
        <f t="shared" si="350"/>
        <v>0</v>
      </c>
      <c r="Y1259" s="13" t="s">
        <v>29</v>
      </c>
      <c r="Z1259" s="13">
        <v>45</v>
      </c>
      <c r="AA1259" s="241">
        <f t="shared" si="351"/>
        <v>0</v>
      </c>
    </row>
    <row r="1260" spans="1:27">
      <c r="A1260" s="12">
        <v>1257</v>
      </c>
      <c r="B1260" s="166"/>
      <c r="C1260" s="13"/>
      <c r="D1260" s="187">
        <f t="shared" si="337"/>
        <v>0</v>
      </c>
      <c r="E1260" s="187">
        <f t="shared" si="338"/>
        <v>0</v>
      </c>
      <c r="F1260" s="187">
        <f t="shared" si="339"/>
        <v>0</v>
      </c>
      <c r="G1260" s="166"/>
      <c r="H1260" s="13"/>
      <c r="I1260" s="187">
        <f t="shared" si="340"/>
        <v>0</v>
      </c>
      <c r="J1260" s="187">
        <f t="shared" si="341"/>
        <v>0</v>
      </c>
      <c r="K1260" s="187">
        <f t="shared" si="342"/>
        <v>0</v>
      </c>
      <c r="L1260" s="166"/>
      <c r="M1260" s="13"/>
      <c r="N1260" s="187">
        <f t="shared" si="343"/>
        <v>0</v>
      </c>
      <c r="O1260" s="187">
        <f t="shared" si="344"/>
        <v>0</v>
      </c>
      <c r="P1260" s="187">
        <f t="shared" si="345"/>
        <v>0</v>
      </c>
      <c r="Q1260" s="166"/>
      <c r="R1260" s="13"/>
      <c r="S1260" s="187">
        <f t="shared" si="346"/>
        <v>0</v>
      </c>
      <c r="T1260" s="187">
        <f t="shared" si="347"/>
        <v>0</v>
      </c>
      <c r="U1260" s="166"/>
      <c r="V1260" s="187">
        <f t="shared" si="348"/>
        <v>0</v>
      </c>
      <c r="W1260" s="187">
        <f t="shared" si="349"/>
        <v>0</v>
      </c>
      <c r="X1260" s="13">
        <f t="shared" si="350"/>
        <v>0</v>
      </c>
      <c r="Y1260" s="13" t="s">
        <v>29</v>
      </c>
      <c r="Z1260" s="13">
        <v>45</v>
      </c>
      <c r="AA1260" s="241">
        <f t="shared" si="351"/>
        <v>0</v>
      </c>
    </row>
    <row r="1261" spans="1:27">
      <c r="A1261" s="12">
        <v>1258</v>
      </c>
      <c r="B1261" s="166"/>
      <c r="C1261" s="13"/>
      <c r="D1261" s="187">
        <f t="shared" si="337"/>
        <v>0</v>
      </c>
      <c r="E1261" s="187">
        <f t="shared" si="338"/>
        <v>0</v>
      </c>
      <c r="F1261" s="187">
        <f t="shared" si="339"/>
        <v>0</v>
      </c>
      <c r="G1261" s="166"/>
      <c r="H1261" s="13"/>
      <c r="I1261" s="187">
        <f t="shared" si="340"/>
        <v>0</v>
      </c>
      <c r="J1261" s="187">
        <f t="shared" si="341"/>
        <v>0</v>
      </c>
      <c r="K1261" s="187">
        <f t="shared" si="342"/>
        <v>0</v>
      </c>
      <c r="L1261" s="166"/>
      <c r="M1261" s="13"/>
      <c r="N1261" s="187">
        <f t="shared" si="343"/>
        <v>0</v>
      </c>
      <c r="O1261" s="187">
        <f t="shared" si="344"/>
        <v>0</v>
      </c>
      <c r="P1261" s="187">
        <f t="shared" si="345"/>
        <v>0</v>
      </c>
      <c r="Q1261" s="166"/>
      <c r="R1261" s="13"/>
      <c r="S1261" s="187">
        <f t="shared" si="346"/>
        <v>0</v>
      </c>
      <c r="T1261" s="187">
        <f t="shared" si="347"/>
        <v>0</v>
      </c>
      <c r="U1261" s="166"/>
      <c r="V1261" s="187">
        <f t="shared" si="348"/>
        <v>0</v>
      </c>
      <c r="W1261" s="187">
        <f t="shared" si="349"/>
        <v>0</v>
      </c>
      <c r="X1261" s="13">
        <f t="shared" si="350"/>
        <v>0</v>
      </c>
      <c r="Y1261" s="13" t="s">
        <v>29</v>
      </c>
      <c r="Z1261" s="13">
        <v>45</v>
      </c>
      <c r="AA1261" s="241">
        <f t="shared" si="351"/>
        <v>0</v>
      </c>
    </row>
    <row r="1262" spans="1:27">
      <c r="A1262" s="12">
        <v>1259</v>
      </c>
      <c r="B1262" s="166"/>
      <c r="C1262" s="13"/>
      <c r="D1262" s="187">
        <f t="shared" si="337"/>
        <v>0</v>
      </c>
      <c r="E1262" s="187">
        <f t="shared" si="338"/>
        <v>0</v>
      </c>
      <c r="F1262" s="187">
        <f t="shared" si="339"/>
        <v>0</v>
      </c>
      <c r="G1262" s="166"/>
      <c r="H1262" s="13"/>
      <c r="I1262" s="187">
        <f t="shared" si="340"/>
        <v>0</v>
      </c>
      <c r="J1262" s="187">
        <f t="shared" si="341"/>
        <v>0</v>
      </c>
      <c r="K1262" s="187">
        <f t="shared" si="342"/>
        <v>0</v>
      </c>
      <c r="L1262" s="166"/>
      <c r="M1262" s="13"/>
      <c r="N1262" s="187">
        <f t="shared" si="343"/>
        <v>0</v>
      </c>
      <c r="O1262" s="187">
        <f t="shared" si="344"/>
        <v>0</v>
      </c>
      <c r="P1262" s="187">
        <f t="shared" si="345"/>
        <v>0</v>
      </c>
      <c r="Q1262" s="166"/>
      <c r="R1262" s="13"/>
      <c r="S1262" s="187">
        <f t="shared" si="346"/>
        <v>0</v>
      </c>
      <c r="T1262" s="187">
        <f t="shared" si="347"/>
        <v>0</v>
      </c>
      <c r="U1262" s="166"/>
      <c r="V1262" s="187">
        <f t="shared" si="348"/>
        <v>0</v>
      </c>
      <c r="W1262" s="187">
        <f t="shared" si="349"/>
        <v>0</v>
      </c>
      <c r="X1262" s="13">
        <f t="shared" si="350"/>
        <v>0</v>
      </c>
      <c r="Y1262" s="13" t="s">
        <v>29</v>
      </c>
      <c r="Z1262" s="13">
        <v>45</v>
      </c>
      <c r="AA1262" s="241">
        <f t="shared" si="351"/>
        <v>0</v>
      </c>
    </row>
    <row r="1263" spans="1:27">
      <c r="A1263" s="12">
        <v>1260</v>
      </c>
      <c r="B1263" s="166"/>
      <c r="C1263" s="13"/>
      <c r="D1263" s="187">
        <f t="shared" si="337"/>
        <v>0</v>
      </c>
      <c r="E1263" s="187">
        <f t="shared" si="338"/>
        <v>0</v>
      </c>
      <c r="F1263" s="187">
        <f t="shared" si="339"/>
        <v>0</v>
      </c>
      <c r="G1263" s="166"/>
      <c r="H1263" s="13"/>
      <c r="I1263" s="187">
        <f t="shared" si="340"/>
        <v>0</v>
      </c>
      <c r="J1263" s="187">
        <f t="shared" si="341"/>
        <v>0</v>
      </c>
      <c r="K1263" s="187">
        <f t="shared" si="342"/>
        <v>0</v>
      </c>
      <c r="L1263" s="166"/>
      <c r="M1263" s="13"/>
      <c r="N1263" s="187">
        <f t="shared" si="343"/>
        <v>0</v>
      </c>
      <c r="O1263" s="187">
        <f t="shared" si="344"/>
        <v>0</v>
      </c>
      <c r="P1263" s="187">
        <f t="shared" si="345"/>
        <v>0</v>
      </c>
      <c r="Q1263" s="166"/>
      <c r="R1263" s="13"/>
      <c r="S1263" s="187">
        <f t="shared" si="346"/>
        <v>0</v>
      </c>
      <c r="T1263" s="187">
        <f t="shared" si="347"/>
        <v>0</v>
      </c>
      <c r="U1263" s="166"/>
      <c r="V1263" s="187">
        <f t="shared" si="348"/>
        <v>0</v>
      </c>
      <c r="W1263" s="187">
        <f t="shared" si="349"/>
        <v>0</v>
      </c>
      <c r="X1263" s="13">
        <f t="shared" si="350"/>
        <v>0</v>
      </c>
      <c r="Y1263" s="13" t="s">
        <v>29</v>
      </c>
      <c r="Z1263" s="13">
        <v>45</v>
      </c>
      <c r="AA1263" s="241">
        <f t="shared" si="351"/>
        <v>0</v>
      </c>
    </row>
    <row r="1264" spans="1:27">
      <c r="A1264" s="12">
        <v>1261</v>
      </c>
      <c r="B1264" s="166"/>
      <c r="C1264" s="13"/>
      <c r="D1264" s="187">
        <f t="shared" si="337"/>
        <v>0</v>
      </c>
      <c r="E1264" s="187">
        <f t="shared" si="338"/>
        <v>0</v>
      </c>
      <c r="F1264" s="187">
        <f t="shared" si="339"/>
        <v>0</v>
      </c>
      <c r="G1264" s="166"/>
      <c r="H1264" s="13"/>
      <c r="I1264" s="187">
        <f t="shared" si="340"/>
        <v>0</v>
      </c>
      <c r="J1264" s="187">
        <f t="shared" si="341"/>
        <v>0</v>
      </c>
      <c r="K1264" s="187">
        <f t="shared" si="342"/>
        <v>0</v>
      </c>
      <c r="L1264" s="166"/>
      <c r="M1264" s="13"/>
      <c r="N1264" s="187">
        <f t="shared" si="343"/>
        <v>0</v>
      </c>
      <c r="O1264" s="187">
        <f t="shared" si="344"/>
        <v>0</v>
      </c>
      <c r="P1264" s="187">
        <f t="shared" si="345"/>
        <v>0</v>
      </c>
      <c r="Q1264" s="166"/>
      <c r="R1264" s="13"/>
      <c r="S1264" s="187">
        <f t="shared" si="346"/>
        <v>0</v>
      </c>
      <c r="T1264" s="187">
        <f t="shared" si="347"/>
        <v>0</v>
      </c>
      <c r="U1264" s="166"/>
      <c r="V1264" s="187">
        <f t="shared" si="348"/>
        <v>0</v>
      </c>
      <c r="W1264" s="187">
        <f t="shared" si="349"/>
        <v>0</v>
      </c>
      <c r="X1264" s="13">
        <f t="shared" si="350"/>
        <v>0</v>
      </c>
      <c r="Y1264" s="13" t="s">
        <v>29</v>
      </c>
      <c r="Z1264" s="13">
        <v>45</v>
      </c>
      <c r="AA1264" s="241">
        <f t="shared" si="351"/>
        <v>0</v>
      </c>
    </row>
    <row r="1265" spans="1:27">
      <c r="A1265" s="12">
        <v>1262</v>
      </c>
      <c r="B1265" s="166"/>
      <c r="C1265" s="13"/>
      <c r="D1265" s="187">
        <f t="shared" si="337"/>
        <v>0</v>
      </c>
      <c r="E1265" s="187">
        <f t="shared" si="338"/>
        <v>0</v>
      </c>
      <c r="F1265" s="187">
        <f t="shared" si="339"/>
        <v>0</v>
      </c>
      <c r="G1265" s="166"/>
      <c r="H1265" s="13"/>
      <c r="I1265" s="187">
        <f t="shared" si="340"/>
        <v>0</v>
      </c>
      <c r="J1265" s="187">
        <f t="shared" si="341"/>
        <v>0</v>
      </c>
      <c r="K1265" s="187">
        <f t="shared" si="342"/>
        <v>0</v>
      </c>
      <c r="L1265" s="166"/>
      <c r="M1265" s="13"/>
      <c r="N1265" s="187">
        <f t="shared" si="343"/>
        <v>0</v>
      </c>
      <c r="O1265" s="187">
        <f t="shared" si="344"/>
        <v>0</v>
      </c>
      <c r="P1265" s="187">
        <f t="shared" si="345"/>
        <v>0</v>
      </c>
      <c r="Q1265" s="166"/>
      <c r="R1265" s="13"/>
      <c r="S1265" s="187">
        <f t="shared" si="346"/>
        <v>0</v>
      </c>
      <c r="T1265" s="187">
        <f t="shared" si="347"/>
        <v>0</v>
      </c>
      <c r="U1265" s="166"/>
      <c r="V1265" s="187">
        <f t="shared" si="348"/>
        <v>0</v>
      </c>
      <c r="W1265" s="187">
        <f t="shared" si="349"/>
        <v>0</v>
      </c>
      <c r="X1265" s="13">
        <f t="shared" si="350"/>
        <v>0</v>
      </c>
      <c r="Y1265" s="13" t="s">
        <v>29</v>
      </c>
      <c r="Z1265" s="13">
        <v>45</v>
      </c>
      <c r="AA1265" s="241">
        <f t="shared" si="351"/>
        <v>0</v>
      </c>
    </row>
    <row r="1266" spans="1:27">
      <c r="A1266" s="12">
        <v>1263</v>
      </c>
      <c r="B1266" s="166"/>
      <c r="C1266" s="13"/>
      <c r="D1266" s="187">
        <f t="shared" si="337"/>
        <v>0</v>
      </c>
      <c r="E1266" s="187">
        <f t="shared" si="338"/>
        <v>0</v>
      </c>
      <c r="F1266" s="187">
        <f t="shared" si="339"/>
        <v>0</v>
      </c>
      <c r="G1266" s="166"/>
      <c r="H1266" s="13"/>
      <c r="I1266" s="187">
        <f t="shared" si="340"/>
        <v>0</v>
      </c>
      <c r="J1266" s="187">
        <f t="shared" si="341"/>
        <v>0</v>
      </c>
      <c r="K1266" s="187">
        <f t="shared" si="342"/>
        <v>0</v>
      </c>
      <c r="L1266" s="166"/>
      <c r="M1266" s="13"/>
      <c r="N1266" s="187">
        <f t="shared" si="343"/>
        <v>0</v>
      </c>
      <c r="O1266" s="187">
        <f t="shared" si="344"/>
        <v>0</v>
      </c>
      <c r="P1266" s="187">
        <f t="shared" si="345"/>
        <v>0</v>
      </c>
      <c r="Q1266" s="166"/>
      <c r="R1266" s="13"/>
      <c r="S1266" s="187">
        <f t="shared" si="346"/>
        <v>0</v>
      </c>
      <c r="T1266" s="187">
        <f t="shared" si="347"/>
        <v>0</v>
      </c>
      <c r="U1266" s="166"/>
      <c r="V1266" s="187">
        <f t="shared" si="348"/>
        <v>0</v>
      </c>
      <c r="W1266" s="187">
        <f t="shared" si="349"/>
        <v>0</v>
      </c>
      <c r="X1266" s="13">
        <f t="shared" si="350"/>
        <v>0</v>
      </c>
      <c r="Y1266" s="13" t="s">
        <v>29</v>
      </c>
      <c r="Z1266" s="13">
        <v>45</v>
      </c>
      <c r="AA1266" s="241">
        <f t="shared" si="351"/>
        <v>0</v>
      </c>
    </row>
    <row r="1267" spans="1:27">
      <c r="A1267" s="12">
        <v>1264</v>
      </c>
      <c r="B1267" s="166"/>
      <c r="C1267" s="13"/>
      <c r="D1267" s="187">
        <f t="shared" si="337"/>
        <v>0</v>
      </c>
      <c r="E1267" s="187">
        <f t="shared" si="338"/>
        <v>0</v>
      </c>
      <c r="F1267" s="187">
        <f t="shared" si="339"/>
        <v>0</v>
      </c>
      <c r="G1267" s="166"/>
      <c r="H1267" s="13"/>
      <c r="I1267" s="187">
        <f t="shared" si="340"/>
        <v>0</v>
      </c>
      <c r="J1267" s="187">
        <f t="shared" si="341"/>
        <v>0</v>
      </c>
      <c r="K1267" s="187">
        <f t="shared" si="342"/>
        <v>0</v>
      </c>
      <c r="L1267" s="166"/>
      <c r="M1267" s="13"/>
      <c r="N1267" s="187">
        <f t="shared" si="343"/>
        <v>0</v>
      </c>
      <c r="O1267" s="187">
        <f t="shared" si="344"/>
        <v>0</v>
      </c>
      <c r="P1267" s="187">
        <f t="shared" si="345"/>
        <v>0</v>
      </c>
      <c r="Q1267" s="166"/>
      <c r="R1267" s="13"/>
      <c r="S1267" s="187">
        <f t="shared" si="346"/>
        <v>0</v>
      </c>
      <c r="T1267" s="187">
        <f t="shared" si="347"/>
        <v>0</v>
      </c>
      <c r="U1267" s="166"/>
      <c r="V1267" s="187">
        <f t="shared" si="348"/>
        <v>0</v>
      </c>
      <c r="W1267" s="187">
        <f t="shared" si="349"/>
        <v>0</v>
      </c>
      <c r="X1267" s="13">
        <f t="shared" si="350"/>
        <v>0</v>
      </c>
      <c r="Y1267" s="13" t="s">
        <v>29</v>
      </c>
      <c r="Z1267" s="13">
        <v>45</v>
      </c>
      <c r="AA1267" s="241">
        <f t="shared" si="351"/>
        <v>0</v>
      </c>
    </row>
    <row r="1268" spans="1:27">
      <c r="A1268" s="12">
        <v>1265</v>
      </c>
      <c r="B1268" s="166"/>
      <c r="C1268" s="13"/>
      <c r="D1268" s="187">
        <f t="shared" si="337"/>
        <v>0</v>
      </c>
      <c r="E1268" s="187">
        <f t="shared" si="338"/>
        <v>0</v>
      </c>
      <c r="F1268" s="187">
        <f t="shared" si="339"/>
        <v>0</v>
      </c>
      <c r="G1268" s="166"/>
      <c r="H1268" s="13"/>
      <c r="I1268" s="187">
        <f t="shared" si="340"/>
        <v>0</v>
      </c>
      <c r="J1268" s="187">
        <f t="shared" si="341"/>
        <v>0</v>
      </c>
      <c r="K1268" s="187">
        <f t="shared" si="342"/>
        <v>0</v>
      </c>
      <c r="L1268" s="166"/>
      <c r="M1268" s="13"/>
      <c r="N1268" s="187">
        <f t="shared" si="343"/>
        <v>0</v>
      </c>
      <c r="O1268" s="187">
        <f t="shared" si="344"/>
        <v>0</v>
      </c>
      <c r="P1268" s="187">
        <f t="shared" si="345"/>
        <v>0</v>
      </c>
      <c r="Q1268" s="166"/>
      <c r="R1268" s="13"/>
      <c r="S1268" s="187">
        <f t="shared" si="346"/>
        <v>0</v>
      </c>
      <c r="T1268" s="187">
        <f t="shared" si="347"/>
        <v>0</v>
      </c>
      <c r="U1268" s="166"/>
      <c r="V1268" s="187">
        <f t="shared" si="348"/>
        <v>0</v>
      </c>
      <c r="W1268" s="187">
        <f t="shared" si="349"/>
        <v>0</v>
      </c>
      <c r="X1268" s="13">
        <f t="shared" si="350"/>
        <v>0</v>
      </c>
      <c r="Y1268" s="13" t="s">
        <v>29</v>
      </c>
      <c r="Z1268" s="13">
        <v>45</v>
      </c>
      <c r="AA1268" s="241">
        <f t="shared" si="351"/>
        <v>0</v>
      </c>
    </row>
    <row r="1269" spans="1:27">
      <c r="A1269" s="12">
        <v>1266</v>
      </c>
      <c r="B1269" s="166"/>
      <c r="C1269" s="13"/>
      <c r="D1269" s="187">
        <f t="shared" si="337"/>
        <v>0</v>
      </c>
      <c r="E1269" s="187">
        <f t="shared" si="338"/>
        <v>0</v>
      </c>
      <c r="F1269" s="187">
        <f t="shared" si="339"/>
        <v>0</v>
      </c>
      <c r="G1269" s="166"/>
      <c r="H1269" s="13"/>
      <c r="I1269" s="187">
        <f t="shared" si="340"/>
        <v>0</v>
      </c>
      <c r="J1269" s="187">
        <f t="shared" si="341"/>
        <v>0</v>
      </c>
      <c r="K1269" s="187">
        <f t="shared" si="342"/>
        <v>0</v>
      </c>
      <c r="L1269" s="166"/>
      <c r="M1269" s="13"/>
      <c r="N1269" s="187">
        <f t="shared" si="343"/>
        <v>0</v>
      </c>
      <c r="O1269" s="187">
        <f t="shared" si="344"/>
        <v>0</v>
      </c>
      <c r="P1269" s="187">
        <f t="shared" si="345"/>
        <v>0</v>
      </c>
      <c r="Q1269" s="166"/>
      <c r="R1269" s="13"/>
      <c r="S1269" s="187">
        <f t="shared" si="346"/>
        <v>0</v>
      </c>
      <c r="T1269" s="187">
        <f t="shared" si="347"/>
        <v>0</v>
      </c>
      <c r="U1269" s="166"/>
      <c r="V1269" s="187">
        <f t="shared" si="348"/>
        <v>0</v>
      </c>
      <c r="W1269" s="187">
        <f t="shared" si="349"/>
        <v>0</v>
      </c>
      <c r="X1269" s="13">
        <f t="shared" si="350"/>
        <v>0</v>
      </c>
      <c r="Y1269" s="13" t="s">
        <v>29</v>
      </c>
      <c r="Z1269" s="13">
        <v>45</v>
      </c>
      <c r="AA1269" s="241">
        <f t="shared" si="351"/>
        <v>0</v>
      </c>
    </row>
    <row r="1270" spans="1:27">
      <c r="A1270" s="12">
        <v>1267</v>
      </c>
      <c r="B1270" s="166"/>
      <c r="C1270" s="13"/>
      <c r="D1270" s="187">
        <f t="shared" si="337"/>
        <v>0</v>
      </c>
      <c r="E1270" s="187">
        <f t="shared" si="338"/>
        <v>0</v>
      </c>
      <c r="F1270" s="187">
        <f t="shared" si="339"/>
        <v>0</v>
      </c>
      <c r="G1270" s="166"/>
      <c r="H1270" s="13"/>
      <c r="I1270" s="187">
        <f t="shared" si="340"/>
        <v>0</v>
      </c>
      <c r="J1270" s="187">
        <f t="shared" si="341"/>
        <v>0</v>
      </c>
      <c r="K1270" s="187">
        <f t="shared" si="342"/>
        <v>0</v>
      </c>
      <c r="L1270" s="166"/>
      <c r="M1270" s="13"/>
      <c r="N1270" s="187">
        <f t="shared" si="343"/>
        <v>0</v>
      </c>
      <c r="O1270" s="187">
        <f t="shared" si="344"/>
        <v>0</v>
      </c>
      <c r="P1270" s="187">
        <f t="shared" si="345"/>
        <v>0</v>
      </c>
      <c r="Q1270" s="166"/>
      <c r="R1270" s="13"/>
      <c r="S1270" s="187">
        <f t="shared" si="346"/>
        <v>0</v>
      </c>
      <c r="T1270" s="187">
        <f t="shared" si="347"/>
        <v>0</v>
      </c>
      <c r="U1270" s="166"/>
      <c r="V1270" s="187">
        <f t="shared" si="348"/>
        <v>0</v>
      </c>
      <c r="W1270" s="187">
        <f t="shared" si="349"/>
        <v>0</v>
      </c>
      <c r="X1270" s="13">
        <f t="shared" si="350"/>
        <v>0</v>
      </c>
      <c r="Y1270" s="13" t="s">
        <v>29</v>
      </c>
      <c r="Z1270" s="13">
        <v>45</v>
      </c>
      <c r="AA1270" s="241">
        <f t="shared" si="351"/>
        <v>0</v>
      </c>
    </row>
    <row r="1271" spans="1:27">
      <c r="A1271" s="12">
        <v>1268</v>
      </c>
      <c r="B1271" s="166"/>
      <c r="C1271" s="13"/>
      <c r="D1271" s="187">
        <f t="shared" si="337"/>
        <v>0</v>
      </c>
      <c r="E1271" s="187">
        <f t="shared" si="338"/>
        <v>0</v>
      </c>
      <c r="F1271" s="187">
        <f t="shared" si="339"/>
        <v>0</v>
      </c>
      <c r="G1271" s="166"/>
      <c r="H1271" s="13"/>
      <c r="I1271" s="187">
        <f t="shared" si="340"/>
        <v>0</v>
      </c>
      <c r="J1271" s="187">
        <f t="shared" si="341"/>
        <v>0</v>
      </c>
      <c r="K1271" s="187">
        <f t="shared" si="342"/>
        <v>0</v>
      </c>
      <c r="L1271" s="166"/>
      <c r="M1271" s="13"/>
      <c r="N1271" s="187">
        <f t="shared" si="343"/>
        <v>0</v>
      </c>
      <c r="O1271" s="187">
        <f t="shared" si="344"/>
        <v>0</v>
      </c>
      <c r="P1271" s="187">
        <f t="shared" si="345"/>
        <v>0</v>
      </c>
      <c r="Q1271" s="166"/>
      <c r="R1271" s="13"/>
      <c r="S1271" s="187">
        <f t="shared" si="346"/>
        <v>0</v>
      </c>
      <c r="T1271" s="187">
        <f t="shared" si="347"/>
        <v>0</v>
      </c>
      <c r="U1271" s="166"/>
      <c r="V1271" s="187">
        <f t="shared" si="348"/>
        <v>0</v>
      </c>
      <c r="W1271" s="187">
        <f t="shared" si="349"/>
        <v>0</v>
      </c>
      <c r="X1271" s="13">
        <f t="shared" si="350"/>
        <v>0</v>
      </c>
      <c r="Y1271" s="13" t="s">
        <v>29</v>
      </c>
      <c r="Z1271" s="13">
        <v>45</v>
      </c>
      <c r="AA1271" s="241">
        <f t="shared" si="351"/>
        <v>0</v>
      </c>
    </row>
    <row r="1272" spans="1:27">
      <c r="A1272" s="12">
        <v>1269</v>
      </c>
      <c r="B1272" s="166"/>
      <c r="C1272" s="13"/>
      <c r="D1272" s="187">
        <f t="shared" si="337"/>
        <v>0</v>
      </c>
      <c r="E1272" s="187">
        <f t="shared" si="338"/>
        <v>0</v>
      </c>
      <c r="F1272" s="187">
        <f t="shared" si="339"/>
        <v>0</v>
      </c>
      <c r="G1272" s="166"/>
      <c r="H1272" s="13"/>
      <c r="I1272" s="187">
        <f t="shared" si="340"/>
        <v>0</v>
      </c>
      <c r="J1272" s="187">
        <f t="shared" si="341"/>
        <v>0</v>
      </c>
      <c r="K1272" s="187">
        <f t="shared" si="342"/>
        <v>0</v>
      </c>
      <c r="L1272" s="166"/>
      <c r="M1272" s="13"/>
      <c r="N1272" s="187">
        <f t="shared" si="343"/>
        <v>0</v>
      </c>
      <c r="O1272" s="187">
        <f t="shared" si="344"/>
        <v>0</v>
      </c>
      <c r="P1272" s="187">
        <f t="shared" si="345"/>
        <v>0</v>
      </c>
      <c r="Q1272" s="166"/>
      <c r="R1272" s="13"/>
      <c r="S1272" s="187">
        <f t="shared" si="346"/>
        <v>0</v>
      </c>
      <c r="T1272" s="187">
        <f t="shared" si="347"/>
        <v>0</v>
      </c>
      <c r="U1272" s="166"/>
      <c r="V1272" s="187">
        <f t="shared" si="348"/>
        <v>0</v>
      </c>
      <c r="W1272" s="187">
        <f t="shared" si="349"/>
        <v>0</v>
      </c>
      <c r="X1272" s="13">
        <f t="shared" si="350"/>
        <v>0</v>
      </c>
      <c r="Y1272" s="13" t="s">
        <v>29</v>
      </c>
      <c r="Z1272" s="13">
        <v>45</v>
      </c>
      <c r="AA1272" s="241">
        <f t="shared" si="351"/>
        <v>0</v>
      </c>
    </row>
    <row r="1273" spans="1:27">
      <c r="A1273" s="12">
        <v>1270</v>
      </c>
      <c r="B1273" s="166"/>
      <c r="C1273" s="13"/>
      <c r="D1273" s="187">
        <f t="shared" si="337"/>
        <v>0</v>
      </c>
      <c r="E1273" s="187">
        <f t="shared" si="338"/>
        <v>0</v>
      </c>
      <c r="F1273" s="187">
        <f t="shared" si="339"/>
        <v>0</v>
      </c>
      <c r="G1273" s="166"/>
      <c r="H1273" s="13"/>
      <c r="I1273" s="187">
        <f t="shared" si="340"/>
        <v>0</v>
      </c>
      <c r="J1273" s="187">
        <f t="shared" si="341"/>
        <v>0</v>
      </c>
      <c r="K1273" s="187">
        <f t="shared" si="342"/>
        <v>0</v>
      </c>
      <c r="L1273" s="166"/>
      <c r="M1273" s="13"/>
      <c r="N1273" s="187">
        <f t="shared" si="343"/>
        <v>0</v>
      </c>
      <c r="O1273" s="187">
        <f t="shared" si="344"/>
        <v>0</v>
      </c>
      <c r="P1273" s="187">
        <f t="shared" si="345"/>
        <v>0</v>
      </c>
      <c r="Q1273" s="166"/>
      <c r="R1273" s="13"/>
      <c r="S1273" s="187">
        <f t="shared" si="346"/>
        <v>0</v>
      </c>
      <c r="T1273" s="187">
        <f t="shared" si="347"/>
        <v>0</v>
      </c>
      <c r="U1273" s="166"/>
      <c r="V1273" s="187">
        <f t="shared" si="348"/>
        <v>0</v>
      </c>
      <c r="W1273" s="187">
        <f t="shared" si="349"/>
        <v>0</v>
      </c>
      <c r="X1273" s="13">
        <f t="shared" si="350"/>
        <v>0</v>
      </c>
      <c r="Y1273" s="13" t="s">
        <v>29</v>
      </c>
      <c r="Z1273" s="13">
        <v>45</v>
      </c>
      <c r="AA1273" s="241">
        <f t="shared" si="351"/>
        <v>0</v>
      </c>
    </row>
    <row r="1274" spans="1:27">
      <c r="A1274" s="12">
        <v>1271</v>
      </c>
      <c r="B1274" s="166"/>
      <c r="C1274" s="13"/>
      <c r="D1274" s="187">
        <f t="shared" si="337"/>
        <v>0</v>
      </c>
      <c r="E1274" s="187">
        <f t="shared" si="338"/>
        <v>0</v>
      </c>
      <c r="F1274" s="187">
        <f t="shared" si="339"/>
        <v>0</v>
      </c>
      <c r="G1274" s="166"/>
      <c r="H1274" s="13"/>
      <c r="I1274" s="187">
        <f t="shared" si="340"/>
        <v>0</v>
      </c>
      <c r="J1274" s="187">
        <f t="shared" si="341"/>
        <v>0</v>
      </c>
      <c r="K1274" s="187">
        <f t="shared" si="342"/>
        <v>0</v>
      </c>
      <c r="L1274" s="166"/>
      <c r="M1274" s="13"/>
      <c r="N1274" s="187">
        <f t="shared" si="343"/>
        <v>0</v>
      </c>
      <c r="O1274" s="187">
        <f t="shared" si="344"/>
        <v>0</v>
      </c>
      <c r="P1274" s="187">
        <f t="shared" si="345"/>
        <v>0</v>
      </c>
      <c r="Q1274" s="166"/>
      <c r="R1274" s="13"/>
      <c r="S1274" s="187">
        <f t="shared" si="346"/>
        <v>0</v>
      </c>
      <c r="T1274" s="187">
        <f t="shared" si="347"/>
        <v>0</v>
      </c>
      <c r="U1274" s="166"/>
      <c r="V1274" s="187">
        <f t="shared" si="348"/>
        <v>0</v>
      </c>
      <c r="W1274" s="187">
        <f t="shared" si="349"/>
        <v>0</v>
      </c>
      <c r="X1274" s="13">
        <f t="shared" si="350"/>
        <v>0</v>
      </c>
      <c r="Y1274" s="13" t="s">
        <v>29</v>
      </c>
      <c r="Z1274" s="13">
        <v>45</v>
      </c>
      <c r="AA1274" s="241">
        <f t="shared" si="351"/>
        <v>0</v>
      </c>
    </row>
    <row r="1275" spans="1:27">
      <c r="A1275" s="12">
        <v>1272</v>
      </c>
      <c r="B1275" s="166"/>
      <c r="C1275" s="13"/>
      <c r="D1275" s="187">
        <f t="shared" si="337"/>
        <v>0</v>
      </c>
      <c r="E1275" s="187">
        <f t="shared" si="338"/>
        <v>0</v>
      </c>
      <c r="F1275" s="187">
        <f t="shared" si="339"/>
        <v>0</v>
      </c>
      <c r="G1275" s="166"/>
      <c r="H1275" s="13"/>
      <c r="I1275" s="187">
        <f t="shared" si="340"/>
        <v>0</v>
      </c>
      <c r="J1275" s="187">
        <f t="shared" si="341"/>
        <v>0</v>
      </c>
      <c r="K1275" s="187">
        <f t="shared" si="342"/>
        <v>0</v>
      </c>
      <c r="L1275" s="166"/>
      <c r="M1275" s="13"/>
      <c r="N1275" s="187">
        <f t="shared" si="343"/>
        <v>0</v>
      </c>
      <c r="O1275" s="187">
        <f t="shared" si="344"/>
        <v>0</v>
      </c>
      <c r="P1275" s="187">
        <f t="shared" si="345"/>
        <v>0</v>
      </c>
      <c r="Q1275" s="166"/>
      <c r="R1275" s="13"/>
      <c r="S1275" s="187">
        <f t="shared" si="346"/>
        <v>0</v>
      </c>
      <c r="T1275" s="187">
        <f t="shared" si="347"/>
        <v>0</v>
      </c>
      <c r="U1275" s="166"/>
      <c r="V1275" s="187">
        <f t="shared" si="348"/>
        <v>0</v>
      </c>
      <c r="W1275" s="187">
        <f t="shared" si="349"/>
        <v>0</v>
      </c>
      <c r="X1275" s="13">
        <f t="shared" si="350"/>
        <v>0</v>
      </c>
      <c r="Y1275" s="13" t="s">
        <v>29</v>
      </c>
      <c r="Z1275" s="13">
        <v>45</v>
      </c>
      <c r="AA1275" s="241">
        <f t="shared" si="351"/>
        <v>0</v>
      </c>
    </row>
    <row r="1276" spans="1:27">
      <c r="A1276" s="12">
        <v>1273</v>
      </c>
      <c r="B1276" s="166"/>
      <c r="C1276" s="13"/>
      <c r="D1276" s="187">
        <f t="shared" si="337"/>
        <v>0</v>
      </c>
      <c r="E1276" s="187">
        <f t="shared" si="338"/>
        <v>0</v>
      </c>
      <c r="F1276" s="187">
        <f t="shared" si="339"/>
        <v>0</v>
      </c>
      <c r="G1276" s="166"/>
      <c r="H1276" s="13"/>
      <c r="I1276" s="187">
        <f t="shared" si="340"/>
        <v>0</v>
      </c>
      <c r="J1276" s="187">
        <f t="shared" si="341"/>
        <v>0</v>
      </c>
      <c r="K1276" s="187">
        <f t="shared" si="342"/>
        <v>0</v>
      </c>
      <c r="L1276" s="166"/>
      <c r="M1276" s="13"/>
      <c r="N1276" s="187">
        <f t="shared" si="343"/>
        <v>0</v>
      </c>
      <c r="O1276" s="187">
        <f t="shared" si="344"/>
        <v>0</v>
      </c>
      <c r="P1276" s="187">
        <f t="shared" si="345"/>
        <v>0</v>
      </c>
      <c r="Q1276" s="166"/>
      <c r="R1276" s="13"/>
      <c r="S1276" s="187">
        <f t="shared" si="346"/>
        <v>0</v>
      </c>
      <c r="T1276" s="187">
        <f t="shared" si="347"/>
        <v>0</v>
      </c>
      <c r="U1276" s="166"/>
      <c r="V1276" s="187">
        <f t="shared" si="348"/>
        <v>0</v>
      </c>
      <c r="W1276" s="187">
        <f t="shared" si="349"/>
        <v>0</v>
      </c>
      <c r="X1276" s="13">
        <f t="shared" si="350"/>
        <v>0</v>
      </c>
      <c r="Y1276" s="13" t="s">
        <v>29</v>
      </c>
      <c r="Z1276" s="13">
        <v>45</v>
      </c>
      <c r="AA1276" s="241">
        <f t="shared" si="351"/>
        <v>0</v>
      </c>
    </row>
    <row r="1277" spans="1:27">
      <c r="A1277" s="12">
        <v>1274</v>
      </c>
      <c r="B1277" s="166"/>
      <c r="C1277" s="13"/>
      <c r="D1277" s="187">
        <f t="shared" si="337"/>
        <v>0</v>
      </c>
      <c r="E1277" s="187">
        <f t="shared" si="338"/>
        <v>0</v>
      </c>
      <c r="F1277" s="187">
        <f t="shared" si="339"/>
        <v>0</v>
      </c>
      <c r="G1277" s="166"/>
      <c r="H1277" s="13"/>
      <c r="I1277" s="187">
        <f t="shared" si="340"/>
        <v>0</v>
      </c>
      <c r="J1277" s="187">
        <f t="shared" si="341"/>
        <v>0</v>
      </c>
      <c r="K1277" s="187">
        <f t="shared" si="342"/>
        <v>0</v>
      </c>
      <c r="L1277" s="166"/>
      <c r="M1277" s="13"/>
      <c r="N1277" s="187">
        <f t="shared" si="343"/>
        <v>0</v>
      </c>
      <c r="O1277" s="187">
        <f t="shared" si="344"/>
        <v>0</v>
      </c>
      <c r="P1277" s="187">
        <f t="shared" si="345"/>
        <v>0</v>
      </c>
      <c r="Q1277" s="166"/>
      <c r="R1277" s="13"/>
      <c r="S1277" s="187">
        <f t="shared" si="346"/>
        <v>0</v>
      </c>
      <c r="T1277" s="187">
        <f t="shared" si="347"/>
        <v>0</v>
      </c>
      <c r="U1277" s="166"/>
      <c r="V1277" s="187">
        <f t="shared" si="348"/>
        <v>0</v>
      </c>
      <c r="W1277" s="187">
        <f t="shared" si="349"/>
        <v>0</v>
      </c>
      <c r="X1277" s="13">
        <f t="shared" si="350"/>
        <v>0</v>
      </c>
      <c r="Y1277" s="13" t="s">
        <v>29</v>
      </c>
      <c r="Z1277" s="13">
        <v>45</v>
      </c>
      <c r="AA1277" s="241">
        <f t="shared" si="351"/>
        <v>0</v>
      </c>
    </row>
    <row r="1278" spans="1:27">
      <c r="A1278" s="12">
        <v>1275</v>
      </c>
      <c r="B1278" s="166"/>
      <c r="C1278" s="13"/>
      <c r="D1278" s="187">
        <f t="shared" si="337"/>
        <v>0</v>
      </c>
      <c r="E1278" s="187">
        <f t="shared" si="338"/>
        <v>0</v>
      </c>
      <c r="F1278" s="187">
        <f t="shared" si="339"/>
        <v>0</v>
      </c>
      <c r="G1278" s="166"/>
      <c r="H1278" s="13"/>
      <c r="I1278" s="187">
        <f t="shared" si="340"/>
        <v>0</v>
      </c>
      <c r="J1278" s="187">
        <f t="shared" si="341"/>
        <v>0</v>
      </c>
      <c r="K1278" s="187">
        <f t="shared" si="342"/>
        <v>0</v>
      </c>
      <c r="L1278" s="166"/>
      <c r="M1278" s="13"/>
      <c r="N1278" s="187">
        <f t="shared" si="343"/>
        <v>0</v>
      </c>
      <c r="O1278" s="187">
        <f t="shared" si="344"/>
        <v>0</v>
      </c>
      <c r="P1278" s="187">
        <f t="shared" si="345"/>
        <v>0</v>
      </c>
      <c r="Q1278" s="166"/>
      <c r="R1278" s="13"/>
      <c r="S1278" s="187">
        <f t="shared" si="346"/>
        <v>0</v>
      </c>
      <c r="T1278" s="187">
        <f t="shared" si="347"/>
        <v>0</v>
      </c>
      <c r="U1278" s="166"/>
      <c r="V1278" s="187">
        <f t="shared" si="348"/>
        <v>0</v>
      </c>
      <c r="W1278" s="187">
        <f t="shared" si="349"/>
        <v>0</v>
      </c>
      <c r="X1278" s="13">
        <f t="shared" si="350"/>
        <v>0</v>
      </c>
      <c r="Y1278" s="13" t="s">
        <v>29</v>
      </c>
      <c r="Z1278" s="13">
        <v>45</v>
      </c>
      <c r="AA1278" s="241">
        <f t="shared" si="351"/>
        <v>0</v>
      </c>
    </row>
    <row r="1279" spans="1:27">
      <c r="A1279" s="12">
        <v>1276</v>
      </c>
      <c r="B1279" s="166"/>
      <c r="C1279" s="13"/>
      <c r="D1279" s="187">
        <f t="shared" si="337"/>
        <v>0</v>
      </c>
      <c r="E1279" s="187">
        <f t="shared" si="338"/>
        <v>0</v>
      </c>
      <c r="F1279" s="187">
        <f t="shared" si="339"/>
        <v>0</v>
      </c>
      <c r="G1279" s="166"/>
      <c r="H1279" s="13"/>
      <c r="I1279" s="187">
        <f t="shared" si="340"/>
        <v>0</v>
      </c>
      <c r="J1279" s="187">
        <f t="shared" si="341"/>
        <v>0</v>
      </c>
      <c r="K1279" s="187">
        <f t="shared" si="342"/>
        <v>0</v>
      </c>
      <c r="L1279" s="166"/>
      <c r="M1279" s="13"/>
      <c r="N1279" s="187">
        <f t="shared" si="343"/>
        <v>0</v>
      </c>
      <c r="O1279" s="187">
        <f t="shared" si="344"/>
        <v>0</v>
      </c>
      <c r="P1279" s="187">
        <f t="shared" si="345"/>
        <v>0</v>
      </c>
      <c r="Q1279" s="166"/>
      <c r="R1279" s="13"/>
      <c r="S1279" s="187">
        <f t="shared" si="346"/>
        <v>0</v>
      </c>
      <c r="T1279" s="187">
        <f t="shared" si="347"/>
        <v>0</v>
      </c>
      <c r="U1279" s="166"/>
      <c r="V1279" s="187">
        <f t="shared" si="348"/>
        <v>0</v>
      </c>
      <c r="W1279" s="187">
        <f t="shared" si="349"/>
        <v>0</v>
      </c>
      <c r="X1279" s="13">
        <f t="shared" si="350"/>
        <v>0</v>
      </c>
      <c r="Y1279" s="13" t="s">
        <v>29</v>
      </c>
      <c r="Z1279" s="13">
        <v>45</v>
      </c>
      <c r="AA1279" s="241">
        <f t="shared" si="351"/>
        <v>0</v>
      </c>
    </row>
    <row r="1280" spans="1:27">
      <c r="A1280" s="12">
        <v>1277</v>
      </c>
      <c r="B1280" s="166"/>
      <c r="C1280" s="13"/>
      <c r="D1280" s="187">
        <f t="shared" si="337"/>
        <v>0</v>
      </c>
      <c r="E1280" s="187">
        <f t="shared" si="338"/>
        <v>0</v>
      </c>
      <c r="F1280" s="187">
        <f t="shared" si="339"/>
        <v>0</v>
      </c>
      <c r="G1280" s="166"/>
      <c r="H1280" s="13"/>
      <c r="I1280" s="187">
        <f t="shared" si="340"/>
        <v>0</v>
      </c>
      <c r="J1280" s="187">
        <f t="shared" si="341"/>
        <v>0</v>
      </c>
      <c r="K1280" s="187">
        <f t="shared" si="342"/>
        <v>0</v>
      </c>
      <c r="L1280" s="166"/>
      <c r="M1280" s="13"/>
      <c r="N1280" s="187">
        <f t="shared" si="343"/>
        <v>0</v>
      </c>
      <c r="O1280" s="187">
        <f t="shared" si="344"/>
        <v>0</v>
      </c>
      <c r="P1280" s="187">
        <f t="shared" si="345"/>
        <v>0</v>
      </c>
      <c r="Q1280" s="166"/>
      <c r="R1280" s="13"/>
      <c r="S1280" s="187">
        <f t="shared" si="346"/>
        <v>0</v>
      </c>
      <c r="T1280" s="187">
        <f t="shared" si="347"/>
        <v>0</v>
      </c>
      <c r="U1280" s="166"/>
      <c r="V1280" s="187">
        <f t="shared" si="348"/>
        <v>0</v>
      </c>
      <c r="W1280" s="187">
        <f t="shared" si="349"/>
        <v>0</v>
      </c>
      <c r="X1280" s="13">
        <f t="shared" si="350"/>
        <v>0</v>
      </c>
      <c r="Y1280" s="13" t="s">
        <v>29</v>
      </c>
      <c r="Z1280" s="13">
        <v>45</v>
      </c>
      <c r="AA1280" s="241">
        <f t="shared" si="351"/>
        <v>0</v>
      </c>
    </row>
    <row r="1281" spans="1:27">
      <c r="A1281" s="12">
        <v>1278</v>
      </c>
      <c r="B1281" s="166"/>
      <c r="C1281" s="13"/>
      <c r="D1281" s="187">
        <f t="shared" si="337"/>
        <v>0</v>
      </c>
      <c r="E1281" s="187">
        <f t="shared" si="338"/>
        <v>0</v>
      </c>
      <c r="F1281" s="187">
        <f t="shared" si="339"/>
        <v>0</v>
      </c>
      <c r="G1281" s="166"/>
      <c r="H1281" s="13"/>
      <c r="I1281" s="187">
        <f t="shared" si="340"/>
        <v>0</v>
      </c>
      <c r="J1281" s="187">
        <f t="shared" si="341"/>
        <v>0</v>
      </c>
      <c r="K1281" s="187">
        <f t="shared" si="342"/>
        <v>0</v>
      </c>
      <c r="L1281" s="166"/>
      <c r="M1281" s="13"/>
      <c r="N1281" s="187">
        <f t="shared" si="343"/>
        <v>0</v>
      </c>
      <c r="O1281" s="187">
        <f t="shared" si="344"/>
        <v>0</v>
      </c>
      <c r="P1281" s="187">
        <f t="shared" si="345"/>
        <v>0</v>
      </c>
      <c r="Q1281" s="166"/>
      <c r="R1281" s="13"/>
      <c r="S1281" s="187">
        <f t="shared" si="346"/>
        <v>0</v>
      </c>
      <c r="T1281" s="187">
        <f t="shared" si="347"/>
        <v>0</v>
      </c>
      <c r="U1281" s="166"/>
      <c r="V1281" s="187">
        <f t="shared" si="348"/>
        <v>0</v>
      </c>
      <c r="W1281" s="187">
        <f t="shared" si="349"/>
        <v>0</v>
      </c>
      <c r="X1281" s="13">
        <f t="shared" si="350"/>
        <v>0</v>
      </c>
      <c r="Y1281" s="13" t="s">
        <v>29</v>
      </c>
      <c r="Z1281" s="13">
        <v>45</v>
      </c>
      <c r="AA1281" s="241">
        <f t="shared" si="351"/>
        <v>0</v>
      </c>
    </row>
    <row r="1282" spans="1:27">
      <c r="A1282" s="12">
        <v>1279</v>
      </c>
      <c r="B1282" s="166"/>
      <c r="C1282" s="13"/>
      <c r="D1282" s="187">
        <f t="shared" si="337"/>
        <v>0</v>
      </c>
      <c r="E1282" s="187">
        <f t="shared" si="338"/>
        <v>0</v>
      </c>
      <c r="F1282" s="187">
        <f t="shared" si="339"/>
        <v>0</v>
      </c>
      <c r="G1282" s="166"/>
      <c r="H1282" s="13"/>
      <c r="I1282" s="187">
        <f t="shared" si="340"/>
        <v>0</v>
      </c>
      <c r="J1282" s="187">
        <f t="shared" si="341"/>
        <v>0</v>
      </c>
      <c r="K1282" s="187">
        <f t="shared" si="342"/>
        <v>0</v>
      </c>
      <c r="L1282" s="166"/>
      <c r="M1282" s="13"/>
      <c r="N1282" s="187">
        <f t="shared" si="343"/>
        <v>0</v>
      </c>
      <c r="O1282" s="187">
        <f t="shared" si="344"/>
        <v>0</v>
      </c>
      <c r="P1282" s="187">
        <f t="shared" si="345"/>
        <v>0</v>
      </c>
      <c r="Q1282" s="166"/>
      <c r="R1282" s="13"/>
      <c r="S1282" s="187">
        <f t="shared" si="346"/>
        <v>0</v>
      </c>
      <c r="T1282" s="187">
        <f t="shared" si="347"/>
        <v>0</v>
      </c>
      <c r="U1282" s="166"/>
      <c r="V1282" s="187">
        <f t="shared" si="348"/>
        <v>0</v>
      </c>
      <c r="W1282" s="187">
        <f t="shared" si="349"/>
        <v>0</v>
      </c>
      <c r="X1282" s="13">
        <f t="shared" si="350"/>
        <v>0</v>
      </c>
      <c r="Y1282" s="13" t="s">
        <v>29</v>
      </c>
      <c r="Z1282" s="13">
        <v>45</v>
      </c>
      <c r="AA1282" s="241">
        <f t="shared" si="351"/>
        <v>0</v>
      </c>
    </row>
    <row r="1283" spans="1:27">
      <c r="A1283" s="12">
        <v>1280</v>
      </c>
      <c r="B1283" s="166"/>
      <c r="C1283" s="13"/>
      <c r="D1283" s="187">
        <f t="shared" si="337"/>
        <v>0</v>
      </c>
      <c r="E1283" s="187">
        <f t="shared" si="338"/>
        <v>0</v>
      </c>
      <c r="F1283" s="187">
        <f t="shared" si="339"/>
        <v>0</v>
      </c>
      <c r="G1283" s="166"/>
      <c r="H1283" s="13"/>
      <c r="I1283" s="187">
        <f t="shared" si="340"/>
        <v>0</v>
      </c>
      <c r="J1283" s="187">
        <f t="shared" si="341"/>
        <v>0</v>
      </c>
      <c r="K1283" s="187">
        <f t="shared" si="342"/>
        <v>0</v>
      </c>
      <c r="L1283" s="166"/>
      <c r="M1283" s="13"/>
      <c r="N1283" s="187">
        <f t="shared" si="343"/>
        <v>0</v>
      </c>
      <c r="O1283" s="187">
        <f t="shared" si="344"/>
        <v>0</v>
      </c>
      <c r="P1283" s="187">
        <f t="shared" si="345"/>
        <v>0</v>
      </c>
      <c r="Q1283" s="166"/>
      <c r="R1283" s="13"/>
      <c r="S1283" s="187">
        <f t="shared" si="346"/>
        <v>0</v>
      </c>
      <c r="T1283" s="187">
        <f t="shared" si="347"/>
        <v>0</v>
      </c>
      <c r="U1283" s="166"/>
      <c r="V1283" s="187">
        <f t="shared" si="348"/>
        <v>0</v>
      </c>
      <c r="W1283" s="187">
        <f t="shared" si="349"/>
        <v>0</v>
      </c>
      <c r="X1283" s="13">
        <f t="shared" si="350"/>
        <v>0</v>
      </c>
      <c r="Y1283" s="13" t="s">
        <v>29</v>
      </c>
      <c r="Z1283" s="13">
        <v>45</v>
      </c>
      <c r="AA1283" s="241">
        <f t="shared" si="351"/>
        <v>0</v>
      </c>
    </row>
    <row r="1284" spans="1:27">
      <c r="A1284" s="12">
        <v>1281</v>
      </c>
      <c r="B1284" s="166"/>
      <c r="C1284" s="13"/>
      <c r="D1284" s="187">
        <f t="shared" si="337"/>
        <v>0</v>
      </c>
      <c r="E1284" s="187">
        <f t="shared" si="338"/>
        <v>0</v>
      </c>
      <c r="F1284" s="187">
        <f t="shared" si="339"/>
        <v>0</v>
      </c>
      <c r="G1284" s="166"/>
      <c r="H1284" s="13"/>
      <c r="I1284" s="187">
        <f t="shared" si="340"/>
        <v>0</v>
      </c>
      <c r="J1284" s="187">
        <f t="shared" si="341"/>
        <v>0</v>
      </c>
      <c r="K1284" s="187">
        <f t="shared" si="342"/>
        <v>0</v>
      </c>
      <c r="L1284" s="166"/>
      <c r="M1284" s="13"/>
      <c r="N1284" s="187">
        <f t="shared" si="343"/>
        <v>0</v>
      </c>
      <c r="O1284" s="187">
        <f t="shared" si="344"/>
        <v>0</v>
      </c>
      <c r="P1284" s="187">
        <f t="shared" si="345"/>
        <v>0</v>
      </c>
      <c r="Q1284" s="166"/>
      <c r="R1284" s="13"/>
      <c r="S1284" s="187">
        <f t="shared" si="346"/>
        <v>0</v>
      </c>
      <c r="T1284" s="187">
        <f t="shared" si="347"/>
        <v>0</v>
      </c>
      <c r="U1284" s="166"/>
      <c r="V1284" s="187">
        <f t="shared" si="348"/>
        <v>0</v>
      </c>
      <c r="W1284" s="187">
        <f t="shared" si="349"/>
        <v>0</v>
      </c>
      <c r="X1284" s="13">
        <f t="shared" si="350"/>
        <v>0</v>
      </c>
      <c r="Y1284" s="13" t="s">
        <v>29</v>
      </c>
      <c r="Z1284" s="13">
        <v>45</v>
      </c>
      <c r="AA1284" s="241">
        <f t="shared" si="351"/>
        <v>0</v>
      </c>
    </row>
    <row r="1285" spans="1:27">
      <c r="A1285" s="12">
        <v>1282</v>
      </c>
      <c r="B1285" s="166"/>
      <c r="C1285" s="13"/>
      <c r="D1285" s="187">
        <f t="shared" si="337"/>
        <v>0</v>
      </c>
      <c r="E1285" s="187">
        <f t="shared" si="338"/>
        <v>0</v>
      </c>
      <c r="F1285" s="187">
        <f t="shared" si="339"/>
        <v>0</v>
      </c>
      <c r="G1285" s="166"/>
      <c r="H1285" s="13"/>
      <c r="I1285" s="187">
        <f t="shared" si="340"/>
        <v>0</v>
      </c>
      <c r="J1285" s="187">
        <f t="shared" si="341"/>
        <v>0</v>
      </c>
      <c r="K1285" s="187">
        <f t="shared" si="342"/>
        <v>0</v>
      </c>
      <c r="L1285" s="166"/>
      <c r="M1285" s="13"/>
      <c r="N1285" s="187">
        <f t="shared" si="343"/>
        <v>0</v>
      </c>
      <c r="O1285" s="187">
        <f t="shared" si="344"/>
        <v>0</v>
      </c>
      <c r="P1285" s="187">
        <f t="shared" si="345"/>
        <v>0</v>
      </c>
      <c r="Q1285" s="166"/>
      <c r="R1285" s="13"/>
      <c r="S1285" s="187">
        <f t="shared" si="346"/>
        <v>0</v>
      </c>
      <c r="T1285" s="187">
        <f t="shared" si="347"/>
        <v>0</v>
      </c>
      <c r="U1285" s="166"/>
      <c r="V1285" s="187">
        <f t="shared" si="348"/>
        <v>0</v>
      </c>
      <c r="W1285" s="187">
        <f t="shared" si="349"/>
        <v>0</v>
      </c>
      <c r="X1285" s="13">
        <f t="shared" si="350"/>
        <v>0</v>
      </c>
      <c r="Y1285" s="13" t="s">
        <v>29</v>
      </c>
      <c r="Z1285" s="13">
        <v>45</v>
      </c>
      <c r="AA1285" s="241">
        <f t="shared" si="351"/>
        <v>0</v>
      </c>
    </row>
    <row r="1286" spans="1:27">
      <c r="A1286" s="12">
        <v>1283</v>
      </c>
      <c r="B1286" s="166"/>
      <c r="C1286" s="13"/>
      <c r="D1286" s="187">
        <f t="shared" si="337"/>
        <v>0</v>
      </c>
      <c r="E1286" s="187">
        <f t="shared" si="338"/>
        <v>0</v>
      </c>
      <c r="F1286" s="187">
        <f t="shared" si="339"/>
        <v>0</v>
      </c>
      <c r="G1286" s="166"/>
      <c r="H1286" s="13"/>
      <c r="I1286" s="187">
        <f t="shared" si="340"/>
        <v>0</v>
      </c>
      <c r="J1286" s="187">
        <f t="shared" si="341"/>
        <v>0</v>
      </c>
      <c r="K1286" s="187">
        <f t="shared" si="342"/>
        <v>0</v>
      </c>
      <c r="L1286" s="166"/>
      <c r="M1286" s="13"/>
      <c r="N1286" s="187">
        <f t="shared" si="343"/>
        <v>0</v>
      </c>
      <c r="O1286" s="187">
        <f t="shared" si="344"/>
        <v>0</v>
      </c>
      <c r="P1286" s="187">
        <f t="shared" si="345"/>
        <v>0</v>
      </c>
      <c r="Q1286" s="166"/>
      <c r="R1286" s="13"/>
      <c r="S1286" s="187">
        <f t="shared" si="346"/>
        <v>0</v>
      </c>
      <c r="T1286" s="187">
        <f t="shared" si="347"/>
        <v>0</v>
      </c>
      <c r="U1286" s="166"/>
      <c r="V1286" s="187">
        <f t="shared" si="348"/>
        <v>0</v>
      </c>
      <c r="W1286" s="187">
        <f t="shared" si="349"/>
        <v>0</v>
      </c>
      <c r="X1286" s="13">
        <f t="shared" si="350"/>
        <v>0</v>
      </c>
      <c r="Y1286" s="13" t="s">
        <v>29</v>
      </c>
      <c r="Z1286" s="13">
        <v>45</v>
      </c>
      <c r="AA1286" s="241">
        <f t="shared" si="351"/>
        <v>0</v>
      </c>
    </row>
    <row r="1287" spans="1:27">
      <c r="A1287" s="12">
        <v>1284</v>
      </c>
      <c r="B1287" s="166"/>
      <c r="C1287" s="13"/>
      <c r="D1287" s="187">
        <f t="shared" si="337"/>
        <v>0</v>
      </c>
      <c r="E1287" s="187">
        <f t="shared" si="338"/>
        <v>0</v>
      </c>
      <c r="F1287" s="187">
        <f t="shared" si="339"/>
        <v>0</v>
      </c>
      <c r="G1287" s="166"/>
      <c r="H1287" s="13"/>
      <c r="I1287" s="187">
        <f t="shared" si="340"/>
        <v>0</v>
      </c>
      <c r="J1287" s="187">
        <f t="shared" si="341"/>
        <v>0</v>
      </c>
      <c r="K1287" s="187">
        <f t="shared" si="342"/>
        <v>0</v>
      </c>
      <c r="L1287" s="166"/>
      <c r="M1287" s="13"/>
      <c r="N1287" s="187">
        <f t="shared" si="343"/>
        <v>0</v>
      </c>
      <c r="O1287" s="187">
        <f t="shared" si="344"/>
        <v>0</v>
      </c>
      <c r="P1287" s="187">
        <f t="shared" si="345"/>
        <v>0</v>
      </c>
      <c r="Q1287" s="166"/>
      <c r="R1287" s="13"/>
      <c r="S1287" s="187">
        <f t="shared" si="346"/>
        <v>0</v>
      </c>
      <c r="T1287" s="187">
        <f t="shared" si="347"/>
        <v>0</v>
      </c>
      <c r="U1287" s="166"/>
      <c r="V1287" s="187">
        <f t="shared" si="348"/>
        <v>0</v>
      </c>
      <c r="W1287" s="187">
        <f t="shared" si="349"/>
        <v>0</v>
      </c>
      <c r="X1287" s="13">
        <f t="shared" si="350"/>
        <v>0</v>
      </c>
      <c r="Y1287" s="13" t="s">
        <v>29</v>
      </c>
      <c r="Z1287" s="13">
        <v>45</v>
      </c>
      <c r="AA1287" s="241">
        <f t="shared" si="351"/>
        <v>0</v>
      </c>
    </row>
    <row r="1288" spans="1:27">
      <c r="A1288" s="12">
        <v>1285</v>
      </c>
      <c r="B1288" s="166"/>
      <c r="C1288" s="13"/>
      <c r="D1288" s="187">
        <f t="shared" si="337"/>
        <v>0</v>
      </c>
      <c r="E1288" s="187">
        <f t="shared" si="338"/>
        <v>0</v>
      </c>
      <c r="F1288" s="187">
        <f t="shared" si="339"/>
        <v>0</v>
      </c>
      <c r="G1288" s="166"/>
      <c r="H1288" s="13"/>
      <c r="I1288" s="187">
        <f t="shared" si="340"/>
        <v>0</v>
      </c>
      <c r="J1288" s="187">
        <f t="shared" si="341"/>
        <v>0</v>
      </c>
      <c r="K1288" s="187">
        <f t="shared" si="342"/>
        <v>0</v>
      </c>
      <c r="L1288" s="166"/>
      <c r="M1288" s="13"/>
      <c r="N1288" s="187">
        <f t="shared" si="343"/>
        <v>0</v>
      </c>
      <c r="O1288" s="187">
        <f t="shared" si="344"/>
        <v>0</v>
      </c>
      <c r="P1288" s="187">
        <f t="shared" si="345"/>
        <v>0</v>
      </c>
      <c r="Q1288" s="166"/>
      <c r="R1288" s="13"/>
      <c r="S1288" s="187">
        <f t="shared" si="346"/>
        <v>0</v>
      </c>
      <c r="T1288" s="187">
        <f t="shared" si="347"/>
        <v>0</v>
      </c>
      <c r="U1288" s="166"/>
      <c r="V1288" s="187">
        <f t="shared" si="348"/>
        <v>0</v>
      </c>
      <c r="W1288" s="187">
        <f t="shared" si="349"/>
        <v>0</v>
      </c>
      <c r="X1288" s="13">
        <f t="shared" si="350"/>
        <v>0</v>
      </c>
      <c r="Y1288" s="13" t="s">
        <v>29</v>
      </c>
      <c r="Z1288" s="13">
        <v>45</v>
      </c>
      <c r="AA1288" s="241">
        <f t="shared" si="351"/>
        <v>0</v>
      </c>
    </row>
    <row r="1289" spans="1:27">
      <c r="A1289" s="12">
        <v>1286</v>
      </c>
      <c r="B1289" s="166"/>
      <c r="C1289" s="13"/>
      <c r="D1289" s="187">
        <f t="shared" si="337"/>
        <v>0</v>
      </c>
      <c r="E1289" s="187">
        <f t="shared" si="338"/>
        <v>0</v>
      </c>
      <c r="F1289" s="187">
        <f t="shared" si="339"/>
        <v>0</v>
      </c>
      <c r="G1289" s="166"/>
      <c r="H1289" s="13"/>
      <c r="I1289" s="187">
        <f t="shared" si="340"/>
        <v>0</v>
      </c>
      <c r="J1289" s="187">
        <f t="shared" si="341"/>
        <v>0</v>
      </c>
      <c r="K1289" s="187">
        <f t="shared" si="342"/>
        <v>0</v>
      </c>
      <c r="L1289" s="166"/>
      <c r="M1289" s="13"/>
      <c r="N1289" s="187">
        <f t="shared" si="343"/>
        <v>0</v>
      </c>
      <c r="O1289" s="187">
        <f t="shared" si="344"/>
        <v>0</v>
      </c>
      <c r="P1289" s="187">
        <f t="shared" si="345"/>
        <v>0</v>
      </c>
      <c r="Q1289" s="166"/>
      <c r="R1289" s="13"/>
      <c r="S1289" s="187">
        <f t="shared" si="346"/>
        <v>0</v>
      </c>
      <c r="T1289" s="187">
        <f t="shared" si="347"/>
        <v>0</v>
      </c>
      <c r="U1289" s="166"/>
      <c r="V1289" s="187">
        <f t="shared" si="348"/>
        <v>0</v>
      </c>
      <c r="W1289" s="187">
        <f t="shared" si="349"/>
        <v>0</v>
      </c>
      <c r="X1289" s="13">
        <f t="shared" si="350"/>
        <v>0</v>
      </c>
      <c r="Y1289" s="13" t="s">
        <v>29</v>
      </c>
      <c r="Z1289" s="13">
        <v>45</v>
      </c>
      <c r="AA1289" s="241">
        <f t="shared" si="351"/>
        <v>0</v>
      </c>
    </row>
    <row r="1290" spans="1:27">
      <c r="A1290" s="12">
        <v>1287</v>
      </c>
      <c r="B1290" s="166"/>
      <c r="C1290" s="13"/>
      <c r="D1290" s="187">
        <f t="shared" si="337"/>
        <v>0</v>
      </c>
      <c r="E1290" s="187">
        <f t="shared" si="338"/>
        <v>0</v>
      </c>
      <c r="F1290" s="187">
        <f t="shared" si="339"/>
        <v>0</v>
      </c>
      <c r="G1290" s="166"/>
      <c r="H1290" s="13"/>
      <c r="I1290" s="187">
        <f t="shared" si="340"/>
        <v>0</v>
      </c>
      <c r="J1290" s="187">
        <f t="shared" si="341"/>
        <v>0</v>
      </c>
      <c r="K1290" s="187">
        <f t="shared" si="342"/>
        <v>0</v>
      </c>
      <c r="L1290" s="166"/>
      <c r="M1290" s="13"/>
      <c r="N1290" s="187">
        <f t="shared" si="343"/>
        <v>0</v>
      </c>
      <c r="O1290" s="187">
        <f t="shared" si="344"/>
        <v>0</v>
      </c>
      <c r="P1290" s="187">
        <f t="shared" si="345"/>
        <v>0</v>
      </c>
      <c r="Q1290" s="166"/>
      <c r="R1290" s="13"/>
      <c r="S1290" s="187">
        <f t="shared" si="346"/>
        <v>0</v>
      </c>
      <c r="T1290" s="187">
        <f t="shared" si="347"/>
        <v>0</v>
      </c>
      <c r="U1290" s="166"/>
      <c r="V1290" s="187">
        <f t="shared" si="348"/>
        <v>0</v>
      </c>
      <c r="W1290" s="187">
        <f t="shared" si="349"/>
        <v>0</v>
      </c>
      <c r="X1290" s="13">
        <f t="shared" si="350"/>
        <v>0</v>
      </c>
      <c r="Y1290" s="13" t="s">
        <v>29</v>
      </c>
      <c r="Z1290" s="13">
        <v>45</v>
      </c>
      <c r="AA1290" s="241">
        <f t="shared" si="351"/>
        <v>0</v>
      </c>
    </row>
    <row r="1291" spans="1:27">
      <c r="A1291" s="12">
        <v>1288</v>
      </c>
      <c r="B1291" s="166"/>
      <c r="C1291" s="13"/>
      <c r="D1291" s="187">
        <f t="shared" si="337"/>
        <v>0</v>
      </c>
      <c r="E1291" s="187">
        <f t="shared" si="338"/>
        <v>0</v>
      </c>
      <c r="F1291" s="187">
        <f t="shared" si="339"/>
        <v>0</v>
      </c>
      <c r="G1291" s="166"/>
      <c r="H1291" s="13"/>
      <c r="I1291" s="187">
        <f t="shared" si="340"/>
        <v>0</v>
      </c>
      <c r="J1291" s="187">
        <f t="shared" si="341"/>
        <v>0</v>
      </c>
      <c r="K1291" s="187">
        <f t="shared" si="342"/>
        <v>0</v>
      </c>
      <c r="L1291" s="166"/>
      <c r="M1291" s="13"/>
      <c r="N1291" s="187">
        <f t="shared" si="343"/>
        <v>0</v>
      </c>
      <c r="O1291" s="187">
        <f t="shared" si="344"/>
        <v>0</v>
      </c>
      <c r="P1291" s="187">
        <f t="shared" si="345"/>
        <v>0</v>
      </c>
      <c r="Q1291" s="166"/>
      <c r="R1291" s="13"/>
      <c r="S1291" s="187">
        <f t="shared" si="346"/>
        <v>0</v>
      </c>
      <c r="T1291" s="187">
        <f t="shared" si="347"/>
        <v>0</v>
      </c>
      <c r="U1291" s="166"/>
      <c r="V1291" s="187">
        <f t="shared" si="348"/>
        <v>0</v>
      </c>
      <c r="W1291" s="187">
        <f t="shared" si="349"/>
        <v>0</v>
      </c>
      <c r="X1291" s="13">
        <f t="shared" si="350"/>
        <v>0</v>
      </c>
      <c r="Y1291" s="13" t="s">
        <v>29</v>
      </c>
      <c r="Z1291" s="13">
        <v>45</v>
      </c>
      <c r="AA1291" s="241">
        <f t="shared" si="351"/>
        <v>0</v>
      </c>
    </row>
    <row r="1292" spans="1:27">
      <c r="A1292" s="12">
        <v>1289</v>
      </c>
      <c r="B1292" s="166"/>
      <c r="C1292" s="13"/>
      <c r="D1292" s="187">
        <f t="shared" si="337"/>
        <v>0</v>
      </c>
      <c r="E1292" s="187">
        <f t="shared" si="338"/>
        <v>0</v>
      </c>
      <c r="F1292" s="187">
        <f t="shared" si="339"/>
        <v>0</v>
      </c>
      <c r="G1292" s="166"/>
      <c r="H1292" s="13"/>
      <c r="I1292" s="187">
        <f t="shared" si="340"/>
        <v>0</v>
      </c>
      <c r="J1292" s="187">
        <f t="shared" si="341"/>
        <v>0</v>
      </c>
      <c r="K1292" s="187">
        <f t="shared" si="342"/>
        <v>0</v>
      </c>
      <c r="L1292" s="166"/>
      <c r="M1292" s="13"/>
      <c r="N1292" s="187">
        <f t="shared" si="343"/>
        <v>0</v>
      </c>
      <c r="O1292" s="187">
        <f t="shared" si="344"/>
        <v>0</v>
      </c>
      <c r="P1292" s="187">
        <f t="shared" si="345"/>
        <v>0</v>
      </c>
      <c r="Q1292" s="166"/>
      <c r="R1292" s="13"/>
      <c r="S1292" s="187">
        <f t="shared" si="346"/>
        <v>0</v>
      </c>
      <c r="T1292" s="187">
        <f t="shared" si="347"/>
        <v>0</v>
      </c>
      <c r="U1292" s="166"/>
      <c r="V1292" s="187">
        <f t="shared" si="348"/>
        <v>0</v>
      </c>
      <c r="W1292" s="187">
        <f t="shared" si="349"/>
        <v>0</v>
      </c>
      <c r="X1292" s="13">
        <f t="shared" si="350"/>
        <v>0</v>
      </c>
      <c r="Y1292" s="13" t="s">
        <v>29</v>
      </c>
      <c r="Z1292" s="13">
        <v>45</v>
      </c>
      <c r="AA1292" s="241">
        <f t="shared" si="351"/>
        <v>0</v>
      </c>
    </row>
    <row r="1293" spans="1:27">
      <c r="A1293" s="12">
        <v>1290</v>
      </c>
      <c r="B1293" s="166"/>
      <c r="C1293" s="13"/>
      <c r="D1293" s="187">
        <f t="shared" si="337"/>
        <v>0</v>
      </c>
      <c r="E1293" s="187">
        <f t="shared" si="338"/>
        <v>0</v>
      </c>
      <c r="F1293" s="187">
        <f t="shared" si="339"/>
        <v>0</v>
      </c>
      <c r="G1293" s="166"/>
      <c r="H1293" s="13"/>
      <c r="I1293" s="187">
        <f t="shared" si="340"/>
        <v>0</v>
      </c>
      <c r="J1293" s="187">
        <f t="shared" si="341"/>
        <v>0</v>
      </c>
      <c r="K1293" s="187">
        <f t="shared" si="342"/>
        <v>0</v>
      </c>
      <c r="L1293" s="166"/>
      <c r="M1293" s="13"/>
      <c r="N1293" s="187">
        <f t="shared" si="343"/>
        <v>0</v>
      </c>
      <c r="O1293" s="187">
        <f t="shared" si="344"/>
        <v>0</v>
      </c>
      <c r="P1293" s="187">
        <f t="shared" si="345"/>
        <v>0</v>
      </c>
      <c r="Q1293" s="166"/>
      <c r="R1293" s="13"/>
      <c r="S1293" s="187">
        <f t="shared" si="346"/>
        <v>0</v>
      </c>
      <c r="T1293" s="187">
        <f t="shared" si="347"/>
        <v>0</v>
      </c>
      <c r="U1293" s="166"/>
      <c r="V1293" s="187">
        <f t="shared" si="348"/>
        <v>0</v>
      </c>
      <c r="W1293" s="187">
        <f t="shared" si="349"/>
        <v>0</v>
      </c>
      <c r="X1293" s="13">
        <f t="shared" si="350"/>
        <v>0</v>
      </c>
      <c r="Y1293" s="13" t="s">
        <v>29</v>
      </c>
      <c r="Z1293" s="13">
        <v>45</v>
      </c>
      <c r="AA1293" s="241">
        <f t="shared" si="351"/>
        <v>0</v>
      </c>
    </row>
    <row r="1294" spans="1:27">
      <c r="A1294" s="12">
        <v>1291</v>
      </c>
      <c r="B1294" s="166"/>
      <c r="C1294" s="13"/>
      <c r="D1294" s="187">
        <f t="shared" si="337"/>
        <v>0</v>
      </c>
      <c r="E1294" s="187">
        <f t="shared" si="338"/>
        <v>0</v>
      </c>
      <c r="F1294" s="187">
        <f t="shared" si="339"/>
        <v>0</v>
      </c>
      <c r="G1294" s="166"/>
      <c r="H1294" s="13"/>
      <c r="I1294" s="187">
        <f t="shared" si="340"/>
        <v>0</v>
      </c>
      <c r="J1294" s="187">
        <f t="shared" si="341"/>
        <v>0</v>
      </c>
      <c r="K1294" s="187">
        <f t="shared" si="342"/>
        <v>0</v>
      </c>
      <c r="L1294" s="166"/>
      <c r="M1294" s="13"/>
      <c r="N1294" s="187">
        <f t="shared" si="343"/>
        <v>0</v>
      </c>
      <c r="O1294" s="187">
        <f t="shared" si="344"/>
        <v>0</v>
      </c>
      <c r="P1294" s="187">
        <f t="shared" si="345"/>
        <v>0</v>
      </c>
      <c r="Q1294" s="166"/>
      <c r="R1294" s="13"/>
      <c r="S1294" s="187">
        <f t="shared" si="346"/>
        <v>0</v>
      </c>
      <c r="T1294" s="187">
        <f t="shared" si="347"/>
        <v>0</v>
      </c>
      <c r="U1294" s="166"/>
      <c r="V1294" s="187">
        <f t="shared" si="348"/>
        <v>0</v>
      </c>
      <c r="W1294" s="187">
        <f t="shared" si="349"/>
        <v>0</v>
      </c>
      <c r="X1294" s="13">
        <f t="shared" si="350"/>
        <v>0</v>
      </c>
      <c r="Y1294" s="13" t="s">
        <v>29</v>
      </c>
      <c r="Z1294" s="13">
        <v>45</v>
      </c>
      <c r="AA1294" s="241">
        <f t="shared" si="351"/>
        <v>0</v>
      </c>
    </row>
    <row r="1295" spans="1:27">
      <c r="A1295" s="12">
        <v>1292</v>
      </c>
      <c r="B1295" s="166"/>
      <c r="C1295" s="13"/>
      <c r="D1295" s="187">
        <f t="shared" si="337"/>
        <v>0</v>
      </c>
      <c r="E1295" s="187">
        <f t="shared" si="338"/>
        <v>0</v>
      </c>
      <c r="F1295" s="187">
        <f t="shared" si="339"/>
        <v>0</v>
      </c>
      <c r="G1295" s="166"/>
      <c r="H1295" s="13"/>
      <c r="I1295" s="187">
        <f t="shared" si="340"/>
        <v>0</v>
      </c>
      <c r="J1295" s="187">
        <f t="shared" si="341"/>
        <v>0</v>
      </c>
      <c r="K1295" s="187">
        <f t="shared" si="342"/>
        <v>0</v>
      </c>
      <c r="L1295" s="166"/>
      <c r="M1295" s="13"/>
      <c r="N1295" s="187">
        <f t="shared" si="343"/>
        <v>0</v>
      </c>
      <c r="O1295" s="187">
        <f t="shared" si="344"/>
        <v>0</v>
      </c>
      <c r="P1295" s="187">
        <f t="shared" si="345"/>
        <v>0</v>
      </c>
      <c r="Q1295" s="166"/>
      <c r="R1295" s="13"/>
      <c r="S1295" s="187">
        <f t="shared" si="346"/>
        <v>0</v>
      </c>
      <c r="T1295" s="187">
        <f t="shared" si="347"/>
        <v>0</v>
      </c>
      <c r="U1295" s="166"/>
      <c r="V1295" s="187">
        <f t="shared" si="348"/>
        <v>0</v>
      </c>
      <c r="W1295" s="187">
        <f t="shared" si="349"/>
        <v>0</v>
      </c>
      <c r="X1295" s="13">
        <f t="shared" si="350"/>
        <v>0</v>
      </c>
      <c r="Y1295" s="13" t="s">
        <v>29</v>
      </c>
      <c r="Z1295" s="13">
        <v>45</v>
      </c>
      <c r="AA1295" s="241">
        <f t="shared" si="351"/>
        <v>0</v>
      </c>
    </row>
    <row r="1296" spans="1:27">
      <c r="A1296" s="12">
        <v>1293</v>
      </c>
      <c r="B1296" s="166"/>
      <c r="C1296" s="13"/>
      <c r="D1296" s="187">
        <f t="shared" si="337"/>
        <v>0</v>
      </c>
      <c r="E1296" s="187">
        <f t="shared" si="338"/>
        <v>0</v>
      </c>
      <c r="F1296" s="187">
        <f t="shared" si="339"/>
        <v>0</v>
      </c>
      <c r="G1296" s="166"/>
      <c r="H1296" s="13"/>
      <c r="I1296" s="187">
        <f t="shared" si="340"/>
        <v>0</v>
      </c>
      <c r="J1296" s="187">
        <f t="shared" si="341"/>
        <v>0</v>
      </c>
      <c r="K1296" s="187">
        <f t="shared" si="342"/>
        <v>0</v>
      </c>
      <c r="L1296" s="166"/>
      <c r="M1296" s="13"/>
      <c r="N1296" s="187">
        <f t="shared" si="343"/>
        <v>0</v>
      </c>
      <c r="O1296" s="187">
        <f t="shared" si="344"/>
        <v>0</v>
      </c>
      <c r="P1296" s="187">
        <f t="shared" si="345"/>
        <v>0</v>
      </c>
      <c r="Q1296" s="166"/>
      <c r="R1296" s="13"/>
      <c r="S1296" s="187">
        <f t="shared" si="346"/>
        <v>0</v>
      </c>
      <c r="T1296" s="187">
        <f t="shared" si="347"/>
        <v>0</v>
      </c>
      <c r="U1296" s="166"/>
      <c r="V1296" s="187">
        <f t="shared" si="348"/>
        <v>0</v>
      </c>
      <c r="W1296" s="187">
        <f t="shared" si="349"/>
        <v>0</v>
      </c>
      <c r="X1296" s="13">
        <f t="shared" si="350"/>
        <v>0</v>
      </c>
      <c r="Y1296" s="13" t="s">
        <v>29</v>
      </c>
      <c r="Z1296" s="13">
        <v>45</v>
      </c>
      <c r="AA1296" s="241">
        <f t="shared" si="351"/>
        <v>0</v>
      </c>
    </row>
    <row r="1297" spans="1:27">
      <c r="A1297" s="12">
        <v>1294</v>
      </c>
      <c r="B1297" s="166"/>
      <c r="C1297" s="13"/>
      <c r="D1297" s="187">
        <f t="shared" si="337"/>
        <v>0</v>
      </c>
      <c r="E1297" s="187">
        <f t="shared" si="338"/>
        <v>0</v>
      </c>
      <c r="F1297" s="187">
        <f t="shared" si="339"/>
        <v>0</v>
      </c>
      <c r="G1297" s="166"/>
      <c r="H1297" s="13"/>
      <c r="I1297" s="187">
        <f t="shared" si="340"/>
        <v>0</v>
      </c>
      <c r="J1297" s="187">
        <f t="shared" si="341"/>
        <v>0</v>
      </c>
      <c r="K1297" s="187">
        <f t="shared" si="342"/>
        <v>0</v>
      </c>
      <c r="L1297" s="166"/>
      <c r="M1297" s="13"/>
      <c r="N1297" s="187">
        <f t="shared" si="343"/>
        <v>0</v>
      </c>
      <c r="O1297" s="187">
        <f t="shared" si="344"/>
        <v>0</v>
      </c>
      <c r="P1297" s="187">
        <f t="shared" si="345"/>
        <v>0</v>
      </c>
      <c r="Q1297" s="166"/>
      <c r="R1297" s="13"/>
      <c r="S1297" s="187">
        <f t="shared" si="346"/>
        <v>0</v>
      </c>
      <c r="T1297" s="187">
        <f t="shared" si="347"/>
        <v>0</v>
      </c>
      <c r="U1297" s="166"/>
      <c r="V1297" s="187">
        <f t="shared" si="348"/>
        <v>0</v>
      </c>
      <c r="W1297" s="187">
        <f t="shared" si="349"/>
        <v>0</v>
      </c>
      <c r="X1297" s="13">
        <f t="shared" si="350"/>
        <v>0</v>
      </c>
      <c r="Y1297" s="13" t="s">
        <v>29</v>
      </c>
      <c r="Z1297" s="13">
        <v>45</v>
      </c>
      <c r="AA1297" s="241">
        <f t="shared" si="351"/>
        <v>0</v>
      </c>
    </row>
    <row r="1298" spans="1:27">
      <c r="A1298" s="12">
        <v>1295</v>
      </c>
      <c r="B1298" s="166"/>
      <c r="C1298" s="13"/>
      <c r="D1298" s="187">
        <f t="shared" si="337"/>
        <v>0</v>
      </c>
      <c r="E1298" s="187">
        <f t="shared" si="338"/>
        <v>0</v>
      </c>
      <c r="F1298" s="187">
        <f t="shared" si="339"/>
        <v>0</v>
      </c>
      <c r="G1298" s="166"/>
      <c r="H1298" s="13"/>
      <c r="I1298" s="187">
        <f t="shared" si="340"/>
        <v>0</v>
      </c>
      <c r="J1298" s="187">
        <f t="shared" si="341"/>
        <v>0</v>
      </c>
      <c r="K1298" s="187">
        <f t="shared" si="342"/>
        <v>0</v>
      </c>
      <c r="L1298" s="166"/>
      <c r="M1298" s="13"/>
      <c r="N1298" s="187">
        <f t="shared" si="343"/>
        <v>0</v>
      </c>
      <c r="O1298" s="187">
        <f t="shared" si="344"/>
        <v>0</v>
      </c>
      <c r="P1298" s="187">
        <f t="shared" si="345"/>
        <v>0</v>
      </c>
      <c r="Q1298" s="166"/>
      <c r="R1298" s="13"/>
      <c r="S1298" s="187">
        <f t="shared" si="346"/>
        <v>0</v>
      </c>
      <c r="T1298" s="187">
        <f t="shared" si="347"/>
        <v>0</v>
      </c>
      <c r="U1298" s="166"/>
      <c r="V1298" s="187">
        <f t="shared" si="348"/>
        <v>0</v>
      </c>
      <c r="W1298" s="187">
        <f t="shared" si="349"/>
        <v>0</v>
      </c>
      <c r="X1298" s="13">
        <f t="shared" si="350"/>
        <v>0</v>
      </c>
      <c r="Y1298" s="13" t="s">
        <v>29</v>
      </c>
      <c r="Z1298" s="13">
        <v>45</v>
      </c>
      <c r="AA1298" s="241">
        <f t="shared" si="351"/>
        <v>0</v>
      </c>
    </row>
    <row r="1299" spans="1:27">
      <c r="A1299" s="12">
        <v>1296</v>
      </c>
      <c r="B1299" s="166"/>
      <c r="C1299" s="13"/>
      <c r="D1299" s="187">
        <f t="shared" si="337"/>
        <v>0</v>
      </c>
      <c r="E1299" s="187">
        <f t="shared" si="338"/>
        <v>0</v>
      </c>
      <c r="F1299" s="187">
        <f t="shared" si="339"/>
        <v>0</v>
      </c>
      <c r="G1299" s="166"/>
      <c r="H1299" s="13"/>
      <c r="I1299" s="187">
        <f t="shared" si="340"/>
        <v>0</v>
      </c>
      <c r="J1299" s="187">
        <f t="shared" si="341"/>
        <v>0</v>
      </c>
      <c r="K1299" s="187">
        <f t="shared" si="342"/>
        <v>0</v>
      </c>
      <c r="L1299" s="166"/>
      <c r="M1299" s="13"/>
      <c r="N1299" s="187">
        <f t="shared" si="343"/>
        <v>0</v>
      </c>
      <c r="O1299" s="187">
        <f t="shared" si="344"/>
        <v>0</v>
      </c>
      <c r="P1299" s="187">
        <f t="shared" si="345"/>
        <v>0</v>
      </c>
      <c r="Q1299" s="166"/>
      <c r="R1299" s="13"/>
      <c r="S1299" s="187">
        <f t="shared" si="346"/>
        <v>0</v>
      </c>
      <c r="T1299" s="187">
        <f t="shared" si="347"/>
        <v>0</v>
      </c>
      <c r="U1299" s="166"/>
      <c r="V1299" s="187">
        <f t="shared" si="348"/>
        <v>0</v>
      </c>
      <c r="W1299" s="187">
        <f t="shared" si="349"/>
        <v>0</v>
      </c>
      <c r="X1299" s="13">
        <f t="shared" si="350"/>
        <v>0</v>
      </c>
      <c r="Y1299" s="13" t="s">
        <v>29</v>
      </c>
      <c r="Z1299" s="13">
        <v>45</v>
      </c>
      <c r="AA1299" s="241">
        <f t="shared" si="351"/>
        <v>0</v>
      </c>
    </row>
    <row r="1300" spans="1:27">
      <c r="A1300" s="12">
        <v>1297</v>
      </c>
      <c r="B1300" s="166"/>
      <c r="C1300" s="13"/>
      <c r="D1300" s="187">
        <f t="shared" si="337"/>
        <v>0</v>
      </c>
      <c r="E1300" s="187">
        <f t="shared" si="338"/>
        <v>0</v>
      </c>
      <c r="F1300" s="187">
        <f t="shared" si="339"/>
        <v>0</v>
      </c>
      <c r="G1300" s="166"/>
      <c r="H1300" s="13"/>
      <c r="I1300" s="187">
        <f t="shared" si="340"/>
        <v>0</v>
      </c>
      <c r="J1300" s="187">
        <f t="shared" si="341"/>
        <v>0</v>
      </c>
      <c r="K1300" s="187">
        <f t="shared" si="342"/>
        <v>0</v>
      </c>
      <c r="L1300" s="166"/>
      <c r="M1300" s="13"/>
      <c r="N1300" s="187">
        <f t="shared" si="343"/>
        <v>0</v>
      </c>
      <c r="O1300" s="187">
        <f t="shared" si="344"/>
        <v>0</v>
      </c>
      <c r="P1300" s="187">
        <f t="shared" si="345"/>
        <v>0</v>
      </c>
      <c r="Q1300" s="166"/>
      <c r="R1300" s="13"/>
      <c r="S1300" s="187">
        <f t="shared" si="346"/>
        <v>0</v>
      </c>
      <c r="T1300" s="187">
        <f t="shared" si="347"/>
        <v>0</v>
      </c>
      <c r="U1300" s="166"/>
      <c r="V1300" s="187">
        <f t="shared" si="348"/>
        <v>0</v>
      </c>
      <c r="W1300" s="187">
        <f t="shared" si="349"/>
        <v>0</v>
      </c>
      <c r="X1300" s="13">
        <f t="shared" si="350"/>
        <v>0</v>
      </c>
      <c r="Y1300" s="13" t="s">
        <v>29</v>
      </c>
      <c r="Z1300" s="13">
        <v>45</v>
      </c>
      <c r="AA1300" s="241">
        <f t="shared" si="351"/>
        <v>0</v>
      </c>
    </row>
    <row r="1301" spans="1:27">
      <c r="A1301" s="12">
        <v>1298</v>
      </c>
      <c r="B1301" s="166"/>
      <c r="C1301" s="13"/>
      <c r="D1301" s="187">
        <f t="shared" si="337"/>
        <v>0</v>
      </c>
      <c r="E1301" s="187">
        <f t="shared" si="338"/>
        <v>0</v>
      </c>
      <c r="F1301" s="187">
        <f t="shared" si="339"/>
        <v>0</v>
      </c>
      <c r="G1301" s="166"/>
      <c r="H1301" s="13"/>
      <c r="I1301" s="187">
        <f t="shared" si="340"/>
        <v>0</v>
      </c>
      <c r="J1301" s="187">
        <f t="shared" si="341"/>
        <v>0</v>
      </c>
      <c r="K1301" s="187">
        <f t="shared" si="342"/>
        <v>0</v>
      </c>
      <c r="L1301" s="166"/>
      <c r="M1301" s="13"/>
      <c r="N1301" s="187">
        <f t="shared" si="343"/>
        <v>0</v>
      </c>
      <c r="O1301" s="187">
        <f t="shared" si="344"/>
        <v>0</v>
      </c>
      <c r="P1301" s="187">
        <f t="shared" si="345"/>
        <v>0</v>
      </c>
      <c r="Q1301" s="166"/>
      <c r="R1301" s="13"/>
      <c r="S1301" s="187">
        <f t="shared" si="346"/>
        <v>0</v>
      </c>
      <c r="T1301" s="187">
        <f t="shared" si="347"/>
        <v>0</v>
      </c>
      <c r="U1301" s="166"/>
      <c r="V1301" s="187">
        <f t="shared" si="348"/>
        <v>0</v>
      </c>
      <c r="W1301" s="187">
        <f t="shared" si="349"/>
        <v>0</v>
      </c>
      <c r="X1301" s="13">
        <f t="shared" si="350"/>
        <v>0</v>
      </c>
      <c r="Y1301" s="13" t="s">
        <v>29</v>
      </c>
      <c r="Z1301" s="13">
        <v>45</v>
      </c>
      <c r="AA1301" s="241">
        <f t="shared" si="351"/>
        <v>0</v>
      </c>
    </row>
    <row r="1302" spans="1:27">
      <c r="A1302" s="12">
        <v>1299</v>
      </c>
      <c r="B1302" s="166"/>
      <c r="C1302" s="13"/>
      <c r="D1302" s="187">
        <f t="shared" si="337"/>
        <v>0</v>
      </c>
      <c r="E1302" s="187">
        <f t="shared" si="338"/>
        <v>0</v>
      </c>
      <c r="F1302" s="187">
        <f t="shared" si="339"/>
        <v>0</v>
      </c>
      <c r="G1302" s="166"/>
      <c r="H1302" s="13"/>
      <c r="I1302" s="187">
        <f t="shared" si="340"/>
        <v>0</v>
      </c>
      <c r="J1302" s="187">
        <f t="shared" si="341"/>
        <v>0</v>
      </c>
      <c r="K1302" s="187">
        <f t="shared" si="342"/>
        <v>0</v>
      </c>
      <c r="L1302" s="166"/>
      <c r="M1302" s="13"/>
      <c r="N1302" s="187">
        <f t="shared" si="343"/>
        <v>0</v>
      </c>
      <c r="O1302" s="187">
        <f t="shared" si="344"/>
        <v>0</v>
      </c>
      <c r="P1302" s="187">
        <f t="shared" si="345"/>
        <v>0</v>
      </c>
      <c r="Q1302" s="166"/>
      <c r="R1302" s="13"/>
      <c r="S1302" s="187">
        <f t="shared" si="346"/>
        <v>0</v>
      </c>
      <c r="T1302" s="187">
        <f t="shared" si="347"/>
        <v>0</v>
      </c>
      <c r="U1302" s="166"/>
      <c r="V1302" s="187">
        <f t="shared" si="348"/>
        <v>0</v>
      </c>
      <c r="W1302" s="187">
        <f t="shared" si="349"/>
        <v>0</v>
      </c>
      <c r="X1302" s="13">
        <f t="shared" si="350"/>
        <v>0</v>
      </c>
      <c r="Y1302" s="13" t="s">
        <v>29</v>
      </c>
      <c r="Z1302" s="13">
        <v>45</v>
      </c>
      <c r="AA1302" s="241">
        <f t="shared" si="351"/>
        <v>0</v>
      </c>
    </row>
    <row r="1303" spans="1:27">
      <c r="A1303" s="12">
        <v>1300</v>
      </c>
      <c r="B1303" s="166"/>
      <c r="C1303" s="13"/>
      <c r="D1303" s="187">
        <f t="shared" si="337"/>
        <v>0</v>
      </c>
      <c r="E1303" s="187">
        <f t="shared" si="338"/>
        <v>0</v>
      </c>
      <c r="F1303" s="187">
        <f t="shared" si="339"/>
        <v>0</v>
      </c>
      <c r="G1303" s="166"/>
      <c r="H1303" s="13"/>
      <c r="I1303" s="187">
        <f t="shared" si="340"/>
        <v>0</v>
      </c>
      <c r="J1303" s="187">
        <f t="shared" si="341"/>
        <v>0</v>
      </c>
      <c r="K1303" s="187">
        <f t="shared" si="342"/>
        <v>0</v>
      </c>
      <c r="L1303" s="166"/>
      <c r="M1303" s="13"/>
      <c r="N1303" s="187">
        <f t="shared" si="343"/>
        <v>0</v>
      </c>
      <c r="O1303" s="187">
        <f t="shared" si="344"/>
        <v>0</v>
      </c>
      <c r="P1303" s="187">
        <f t="shared" si="345"/>
        <v>0</v>
      </c>
      <c r="Q1303" s="166"/>
      <c r="R1303" s="13"/>
      <c r="S1303" s="187">
        <f t="shared" si="346"/>
        <v>0</v>
      </c>
      <c r="T1303" s="187">
        <f t="shared" si="347"/>
        <v>0</v>
      </c>
      <c r="U1303" s="166"/>
      <c r="V1303" s="187">
        <f t="shared" si="348"/>
        <v>0</v>
      </c>
      <c r="W1303" s="187">
        <f t="shared" si="349"/>
        <v>0</v>
      </c>
      <c r="X1303" s="13">
        <f t="shared" si="350"/>
        <v>0</v>
      </c>
      <c r="Y1303" s="13" t="s">
        <v>29</v>
      </c>
      <c r="Z1303" s="13">
        <v>45</v>
      </c>
      <c r="AA1303" s="241">
        <f t="shared" si="351"/>
        <v>0</v>
      </c>
    </row>
    <row r="1304" spans="1:27">
      <c r="A1304" s="12">
        <v>1301</v>
      </c>
      <c r="B1304" s="166"/>
      <c r="C1304" s="13"/>
      <c r="D1304" s="187">
        <f t="shared" si="337"/>
        <v>0</v>
      </c>
      <c r="E1304" s="187">
        <f t="shared" si="338"/>
        <v>0</v>
      </c>
      <c r="F1304" s="187">
        <f t="shared" si="339"/>
        <v>0</v>
      </c>
      <c r="G1304" s="166"/>
      <c r="H1304" s="13"/>
      <c r="I1304" s="187">
        <f t="shared" si="340"/>
        <v>0</v>
      </c>
      <c r="J1304" s="187">
        <f t="shared" si="341"/>
        <v>0</v>
      </c>
      <c r="K1304" s="187">
        <f t="shared" si="342"/>
        <v>0</v>
      </c>
      <c r="L1304" s="166"/>
      <c r="M1304" s="13"/>
      <c r="N1304" s="187">
        <f t="shared" si="343"/>
        <v>0</v>
      </c>
      <c r="O1304" s="187">
        <f t="shared" si="344"/>
        <v>0</v>
      </c>
      <c r="P1304" s="187">
        <f t="shared" si="345"/>
        <v>0</v>
      </c>
      <c r="Q1304" s="166"/>
      <c r="R1304" s="13"/>
      <c r="S1304" s="187">
        <f t="shared" si="346"/>
        <v>0</v>
      </c>
      <c r="T1304" s="187">
        <f t="shared" si="347"/>
        <v>0</v>
      </c>
      <c r="U1304" s="166"/>
      <c r="V1304" s="187">
        <f t="shared" si="348"/>
        <v>0</v>
      </c>
      <c r="W1304" s="187">
        <f t="shared" si="349"/>
        <v>0</v>
      </c>
      <c r="X1304" s="13">
        <f t="shared" si="350"/>
        <v>0</v>
      </c>
      <c r="Y1304" s="13" t="s">
        <v>29</v>
      </c>
      <c r="Z1304" s="13">
        <v>45</v>
      </c>
      <c r="AA1304" s="241">
        <f t="shared" si="351"/>
        <v>0</v>
      </c>
    </row>
    <row r="1305" spans="1:27">
      <c r="A1305" s="12">
        <v>1302</v>
      </c>
      <c r="B1305" s="166"/>
      <c r="C1305" s="13"/>
      <c r="D1305" s="187">
        <f t="shared" si="337"/>
        <v>0</v>
      </c>
      <c r="E1305" s="187">
        <f t="shared" si="338"/>
        <v>0</v>
      </c>
      <c r="F1305" s="187">
        <f t="shared" si="339"/>
        <v>0</v>
      </c>
      <c r="G1305" s="166"/>
      <c r="H1305" s="13"/>
      <c r="I1305" s="187">
        <f t="shared" si="340"/>
        <v>0</v>
      </c>
      <c r="J1305" s="187">
        <f t="shared" si="341"/>
        <v>0</v>
      </c>
      <c r="K1305" s="187">
        <f t="shared" si="342"/>
        <v>0</v>
      </c>
      <c r="L1305" s="166"/>
      <c r="M1305" s="13"/>
      <c r="N1305" s="187">
        <f t="shared" si="343"/>
        <v>0</v>
      </c>
      <c r="O1305" s="187">
        <f t="shared" si="344"/>
        <v>0</v>
      </c>
      <c r="P1305" s="187">
        <f t="shared" si="345"/>
        <v>0</v>
      </c>
      <c r="Q1305" s="166"/>
      <c r="R1305" s="13"/>
      <c r="S1305" s="187">
        <f t="shared" si="346"/>
        <v>0</v>
      </c>
      <c r="T1305" s="187">
        <f t="shared" si="347"/>
        <v>0</v>
      </c>
      <c r="U1305" s="166"/>
      <c r="V1305" s="187">
        <f t="shared" si="348"/>
        <v>0</v>
      </c>
      <c r="W1305" s="187">
        <f t="shared" si="349"/>
        <v>0</v>
      </c>
      <c r="X1305" s="13">
        <f t="shared" si="350"/>
        <v>0</v>
      </c>
      <c r="Y1305" s="13" t="s">
        <v>29</v>
      </c>
      <c r="Z1305" s="13">
        <v>45</v>
      </c>
      <c r="AA1305" s="241">
        <f t="shared" si="351"/>
        <v>0</v>
      </c>
    </row>
    <row r="1306" spans="1:27">
      <c r="A1306" s="12">
        <v>1303</v>
      </c>
      <c r="B1306" s="166"/>
      <c r="C1306" s="13"/>
      <c r="D1306" s="187">
        <f t="shared" si="337"/>
        <v>0</v>
      </c>
      <c r="E1306" s="187">
        <f t="shared" si="338"/>
        <v>0</v>
      </c>
      <c r="F1306" s="187">
        <f t="shared" si="339"/>
        <v>0</v>
      </c>
      <c r="G1306" s="166"/>
      <c r="H1306" s="13"/>
      <c r="I1306" s="187">
        <f t="shared" si="340"/>
        <v>0</v>
      </c>
      <c r="J1306" s="187">
        <f t="shared" si="341"/>
        <v>0</v>
      </c>
      <c r="K1306" s="187">
        <f t="shared" si="342"/>
        <v>0</v>
      </c>
      <c r="L1306" s="166"/>
      <c r="M1306" s="13"/>
      <c r="N1306" s="187">
        <f t="shared" si="343"/>
        <v>0</v>
      </c>
      <c r="O1306" s="187">
        <f t="shared" si="344"/>
        <v>0</v>
      </c>
      <c r="P1306" s="187">
        <f t="shared" si="345"/>
        <v>0</v>
      </c>
      <c r="Q1306" s="166"/>
      <c r="R1306" s="13"/>
      <c r="S1306" s="187">
        <f t="shared" si="346"/>
        <v>0</v>
      </c>
      <c r="T1306" s="187">
        <f t="shared" si="347"/>
        <v>0</v>
      </c>
      <c r="U1306" s="166"/>
      <c r="V1306" s="187">
        <f t="shared" si="348"/>
        <v>0</v>
      </c>
      <c r="W1306" s="187">
        <f t="shared" si="349"/>
        <v>0</v>
      </c>
      <c r="X1306" s="13">
        <f t="shared" si="350"/>
        <v>0</v>
      </c>
      <c r="Y1306" s="13" t="s">
        <v>29</v>
      </c>
      <c r="Z1306" s="13">
        <v>45</v>
      </c>
      <c r="AA1306" s="241">
        <f t="shared" si="351"/>
        <v>0</v>
      </c>
    </row>
    <row r="1307" spans="1:27">
      <c r="A1307" s="12">
        <v>1304</v>
      </c>
      <c r="B1307" s="166"/>
      <c r="C1307" s="13"/>
      <c r="D1307" s="187">
        <f t="shared" si="337"/>
        <v>0</v>
      </c>
      <c r="E1307" s="187">
        <f t="shared" si="338"/>
        <v>0</v>
      </c>
      <c r="F1307" s="187">
        <f t="shared" si="339"/>
        <v>0</v>
      </c>
      <c r="G1307" s="166"/>
      <c r="H1307" s="13"/>
      <c r="I1307" s="187">
        <f t="shared" si="340"/>
        <v>0</v>
      </c>
      <c r="J1307" s="187">
        <f t="shared" si="341"/>
        <v>0</v>
      </c>
      <c r="K1307" s="187">
        <f t="shared" si="342"/>
        <v>0</v>
      </c>
      <c r="L1307" s="166"/>
      <c r="M1307" s="13"/>
      <c r="N1307" s="187">
        <f t="shared" si="343"/>
        <v>0</v>
      </c>
      <c r="O1307" s="187">
        <f t="shared" si="344"/>
        <v>0</v>
      </c>
      <c r="P1307" s="187">
        <f t="shared" si="345"/>
        <v>0</v>
      </c>
      <c r="Q1307" s="166"/>
      <c r="R1307" s="13"/>
      <c r="S1307" s="187">
        <f t="shared" si="346"/>
        <v>0</v>
      </c>
      <c r="T1307" s="187">
        <f t="shared" si="347"/>
        <v>0</v>
      </c>
      <c r="U1307" s="166"/>
      <c r="V1307" s="187">
        <f t="shared" si="348"/>
        <v>0</v>
      </c>
      <c r="W1307" s="187">
        <f t="shared" si="349"/>
        <v>0</v>
      </c>
      <c r="X1307" s="13">
        <f t="shared" si="350"/>
        <v>0</v>
      </c>
      <c r="Y1307" s="13" t="s">
        <v>29</v>
      </c>
      <c r="Z1307" s="13">
        <v>45</v>
      </c>
      <c r="AA1307" s="241">
        <f t="shared" si="351"/>
        <v>0</v>
      </c>
    </row>
    <row r="1308" spans="1:27">
      <c r="A1308" s="12">
        <v>1305</v>
      </c>
      <c r="B1308" s="166"/>
      <c r="C1308" s="13"/>
      <c r="D1308" s="187">
        <f t="shared" si="337"/>
        <v>0</v>
      </c>
      <c r="E1308" s="187">
        <f t="shared" si="338"/>
        <v>0</v>
      </c>
      <c r="F1308" s="187">
        <f t="shared" si="339"/>
        <v>0</v>
      </c>
      <c r="G1308" s="166"/>
      <c r="H1308" s="13"/>
      <c r="I1308" s="187">
        <f t="shared" si="340"/>
        <v>0</v>
      </c>
      <c r="J1308" s="187">
        <f t="shared" si="341"/>
        <v>0</v>
      </c>
      <c r="K1308" s="187">
        <f t="shared" si="342"/>
        <v>0</v>
      </c>
      <c r="L1308" s="166"/>
      <c r="M1308" s="13"/>
      <c r="N1308" s="187">
        <f t="shared" si="343"/>
        <v>0</v>
      </c>
      <c r="O1308" s="187">
        <f t="shared" si="344"/>
        <v>0</v>
      </c>
      <c r="P1308" s="187">
        <f t="shared" si="345"/>
        <v>0</v>
      </c>
      <c r="Q1308" s="166"/>
      <c r="R1308" s="13"/>
      <c r="S1308" s="187">
        <f t="shared" si="346"/>
        <v>0</v>
      </c>
      <c r="T1308" s="187">
        <f t="shared" si="347"/>
        <v>0</v>
      </c>
      <c r="U1308" s="166"/>
      <c r="V1308" s="187">
        <f t="shared" si="348"/>
        <v>0</v>
      </c>
      <c r="W1308" s="187">
        <f t="shared" si="349"/>
        <v>0</v>
      </c>
      <c r="X1308" s="13">
        <f t="shared" si="350"/>
        <v>0</v>
      </c>
      <c r="Y1308" s="13" t="s">
        <v>29</v>
      </c>
      <c r="Z1308" s="13">
        <v>45</v>
      </c>
      <c r="AA1308" s="241">
        <f t="shared" si="351"/>
        <v>0</v>
      </c>
    </row>
    <row r="1309" spans="1:27">
      <c r="A1309" s="12">
        <v>1306</v>
      </c>
      <c r="B1309" s="166"/>
      <c r="C1309" s="13"/>
      <c r="D1309" s="187">
        <f t="shared" si="337"/>
        <v>0</v>
      </c>
      <c r="E1309" s="187">
        <f t="shared" si="338"/>
        <v>0</v>
      </c>
      <c r="F1309" s="187">
        <f t="shared" si="339"/>
        <v>0</v>
      </c>
      <c r="G1309" s="166"/>
      <c r="H1309" s="13"/>
      <c r="I1309" s="187">
        <f t="shared" si="340"/>
        <v>0</v>
      </c>
      <c r="J1309" s="187">
        <f t="shared" si="341"/>
        <v>0</v>
      </c>
      <c r="K1309" s="187">
        <f t="shared" si="342"/>
        <v>0</v>
      </c>
      <c r="L1309" s="166"/>
      <c r="M1309" s="13"/>
      <c r="N1309" s="187">
        <f t="shared" si="343"/>
        <v>0</v>
      </c>
      <c r="O1309" s="187">
        <f t="shared" si="344"/>
        <v>0</v>
      </c>
      <c r="P1309" s="187">
        <f t="shared" si="345"/>
        <v>0</v>
      </c>
      <c r="Q1309" s="166"/>
      <c r="R1309" s="13"/>
      <c r="S1309" s="187">
        <f t="shared" si="346"/>
        <v>0</v>
      </c>
      <c r="T1309" s="187">
        <f t="shared" si="347"/>
        <v>0</v>
      </c>
      <c r="U1309" s="166"/>
      <c r="V1309" s="187">
        <f t="shared" si="348"/>
        <v>0</v>
      </c>
      <c r="W1309" s="187">
        <f t="shared" si="349"/>
        <v>0</v>
      </c>
      <c r="X1309" s="13">
        <f t="shared" si="350"/>
        <v>0</v>
      </c>
      <c r="Y1309" s="13" t="s">
        <v>29</v>
      </c>
      <c r="Z1309" s="13">
        <v>45</v>
      </c>
      <c r="AA1309" s="241">
        <f t="shared" si="351"/>
        <v>0</v>
      </c>
    </row>
    <row r="1310" spans="1:27">
      <c r="A1310" s="12">
        <v>1307</v>
      </c>
      <c r="B1310" s="166"/>
      <c r="C1310" s="13"/>
      <c r="D1310" s="187">
        <f t="shared" si="337"/>
        <v>0</v>
      </c>
      <c r="E1310" s="187">
        <f t="shared" si="338"/>
        <v>0</v>
      </c>
      <c r="F1310" s="187">
        <f t="shared" si="339"/>
        <v>0</v>
      </c>
      <c r="G1310" s="166"/>
      <c r="H1310" s="13"/>
      <c r="I1310" s="187">
        <f t="shared" si="340"/>
        <v>0</v>
      </c>
      <c r="J1310" s="187">
        <f t="shared" si="341"/>
        <v>0</v>
      </c>
      <c r="K1310" s="187">
        <f t="shared" si="342"/>
        <v>0</v>
      </c>
      <c r="L1310" s="166"/>
      <c r="M1310" s="13"/>
      <c r="N1310" s="187">
        <f t="shared" si="343"/>
        <v>0</v>
      </c>
      <c r="O1310" s="187">
        <f t="shared" si="344"/>
        <v>0</v>
      </c>
      <c r="P1310" s="187">
        <f t="shared" si="345"/>
        <v>0</v>
      </c>
      <c r="Q1310" s="166"/>
      <c r="R1310" s="13"/>
      <c r="S1310" s="187">
        <f t="shared" si="346"/>
        <v>0</v>
      </c>
      <c r="T1310" s="187">
        <f t="shared" si="347"/>
        <v>0</v>
      </c>
      <c r="U1310" s="166"/>
      <c r="V1310" s="187">
        <f t="shared" si="348"/>
        <v>0</v>
      </c>
      <c r="W1310" s="187">
        <f t="shared" si="349"/>
        <v>0</v>
      </c>
      <c r="X1310" s="13">
        <f t="shared" si="350"/>
        <v>0</v>
      </c>
      <c r="Y1310" s="13" t="s">
        <v>29</v>
      </c>
      <c r="Z1310" s="13">
        <v>45</v>
      </c>
      <c r="AA1310" s="241">
        <f t="shared" si="351"/>
        <v>0</v>
      </c>
    </row>
    <row r="1311" spans="1:27">
      <c r="A1311" s="12">
        <v>1308</v>
      </c>
      <c r="B1311" s="166"/>
      <c r="C1311" s="13"/>
      <c r="D1311" s="187">
        <f t="shared" si="337"/>
        <v>0</v>
      </c>
      <c r="E1311" s="187">
        <f t="shared" si="338"/>
        <v>0</v>
      </c>
      <c r="F1311" s="187">
        <f t="shared" si="339"/>
        <v>0</v>
      </c>
      <c r="G1311" s="166"/>
      <c r="H1311" s="13"/>
      <c r="I1311" s="187">
        <f t="shared" si="340"/>
        <v>0</v>
      </c>
      <c r="J1311" s="187">
        <f t="shared" si="341"/>
        <v>0</v>
      </c>
      <c r="K1311" s="187">
        <f t="shared" si="342"/>
        <v>0</v>
      </c>
      <c r="L1311" s="166"/>
      <c r="M1311" s="13"/>
      <c r="N1311" s="187">
        <f t="shared" si="343"/>
        <v>0</v>
      </c>
      <c r="O1311" s="187">
        <f t="shared" si="344"/>
        <v>0</v>
      </c>
      <c r="P1311" s="187">
        <f t="shared" si="345"/>
        <v>0</v>
      </c>
      <c r="Q1311" s="166"/>
      <c r="R1311" s="13"/>
      <c r="S1311" s="187">
        <f t="shared" si="346"/>
        <v>0</v>
      </c>
      <c r="T1311" s="187">
        <f t="shared" si="347"/>
        <v>0</v>
      </c>
      <c r="U1311" s="166"/>
      <c r="V1311" s="187">
        <f t="shared" si="348"/>
        <v>0</v>
      </c>
      <c r="W1311" s="187">
        <f t="shared" si="349"/>
        <v>0</v>
      </c>
      <c r="X1311" s="13">
        <f t="shared" si="350"/>
        <v>0</v>
      </c>
      <c r="Y1311" s="13" t="s">
        <v>29</v>
      </c>
      <c r="Z1311" s="13">
        <v>45</v>
      </c>
      <c r="AA1311" s="241">
        <f t="shared" si="351"/>
        <v>0</v>
      </c>
    </row>
    <row r="1312" spans="1:27">
      <c r="A1312" s="12">
        <v>1309</v>
      </c>
      <c r="B1312" s="166"/>
      <c r="C1312" s="13"/>
      <c r="D1312" s="187">
        <f t="shared" si="337"/>
        <v>0</v>
      </c>
      <c r="E1312" s="187">
        <f t="shared" si="338"/>
        <v>0</v>
      </c>
      <c r="F1312" s="187">
        <f t="shared" si="339"/>
        <v>0</v>
      </c>
      <c r="G1312" s="166"/>
      <c r="H1312" s="13"/>
      <c r="I1312" s="187">
        <f t="shared" si="340"/>
        <v>0</v>
      </c>
      <c r="J1312" s="187">
        <f t="shared" si="341"/>
        <v>0</v>
      </c>
      <c r="K1312" s="187">
        <f t="shared" si="342"/>
        <v>0</v>
      </c>
      <c r="L1312" s="166"/>
      <c r="M1312" s="13"/>
      <c r="N1312" s="187">
        <f t="shared" si="343"/>
        <v>0</v>
      </c>
      <c r="O1312" s="187">
        <f t="shared" si="344"/>
        <v>0</v>
      </c>
      <c r="P1312" s="187">
        <f t="shared" si="345"/>
        <v>0</v>
      </c>
      <c r="Q1312" s="166"/>
      <c r="R1312" s="13"/>
      <c r="S1312" s="187">
        <f t="shared" si="346"/>
        <v>0</v>
      </c>
      <c r="T1312" s="187">
        <f t="shared" si="347"/>
        <v>0</v>
      </c>
      <c r="U1312" s="166"/>
      <c r="V1312" s="187">
        <f t="shared" si="348"/>
        <v>0</v>
      </c>
      <c r="W1312" s="187">
        <f t="shared" si="349"/>
        <v>0</v>
      </c>
      <c r="X1312" s="13">
        <f t="shared" si="350"/>
        <v>0</v>
      </c>
      <c r="Y1312" s="13" t="s">
        <v>29</v>
      </c>
      <c r="Z1312" s="13">
        <v>45</v>
      </c>
      <c r="AA1312" s="241">
        <f t="shared" si="351"/>
        <v>0</v>
      </c>
    </row>
    <row r="1313" spans="1:27">
      <c r="A1313" s="12">
        <v>1310</v>
      </c>
      <c r="B1313" s="166"/>
      <c r="C1313" s="13"/>
      <c r="D1313" s="187">
        <f t="shared" si="337"/>
        <v>0</v>
      </c>
      <c r="E1313" s="187">
        <f t="shared" si="338"/>
        <v>0</v>
      </c>
      <c r="F1313" s="187">
        <f t="shared" si="339"/>
        <v>0</v>
      </c>
      <c r="G1313" s="166"/>
      <c r="H1313" s="13"/>
      <c r="I1313" s="187">
        <f t="shared" si="340"/>
        <v>0</v>
      </c>
      <c r="J1313" s="187">
        <f t="shared" si="341"/>
        <v>0</v>
      </c>
      <c r="K1313" s="187">
        <f t="shared" si="342"/>
        <v>0</v>
      </c>
      <c r="L1313" s="166"/>
      <c r="M1313" s="13"/>
      <c r="N1313" s="187">
        <f t="shared" si="343"/>
        <v>0</v>
      </c>
      <c r="O1313" s="187">
        <f t="shared" si="344"/>
        <v>0</v>
      </c>
      <c r="P1313" s="187">
        <f t="shared" si="345"/>
        <v>0</v>
      </c>
      <c r="Q1313" s="166"/>
      <c r="R1313" s="13"/>
      <c r="S1313" s="187">
        <f t="shared" si="346"/>
        <v>0</v>
      </c>
      <c r="T1313" s="187">
        <f t="shared" si="347"/>
        <v>0</v>
      </c>
      <c r="U1313" s="166"/>
      <c r="V1313" s="187">
        <f t="shared" si="348"/>
        <v>0</v>
      </c>
      <c r="W1313" s="187">
        <f t="shared" si="349"/>
        <v>0</v>
      </c>
      <c r="X1313" s="13">
        <f t="shared" si="350"/>
        <v>0</v>
      </c>
      <c r="Y1313" s="13" t="s">
        <v>29</v>
      </c>
      <c r="Z1313" s="13">
        <v>45</v>
      </c>
      <c r="AA1313" s="241">
        <f t="shared" si="351"/>
        <v>0</v>
      </c>
    </row>
    <row r="1314" spans="1:27">
      <c r="A1314" s="12">
        <v>1311</v>
      </c>
      <c r="B1314" s="166"/>
      <c r="C1314" s="13"/>
      <c r="D1314" s="187">
        <f t="shared" si="337"/>
        <v>0</v>
      </c>
      <c r="E1314" s="187">
        <f t="shared" si="338"/>
        <v>0</v>
      </c>
      <c r="F1314" s="187">
        <f t="shared" si="339"/>
        <v>0</v>
      </c>
      <c r="G1314" s="166"/>
      <c r="H1314" s="13"/>
      <c r="I1314" s="187">
        <f t="shared" si="340"/>
        <v>0</v>
      </c>
      <c r="J1314" s="187">
        <f t="shared" si="341"/>
        <v>0</v>
      </c>
      <c r="K1314" s="187">
        <f t="shared" si="342"/>
        <v>0</v>
      </c>
      <c r="L1314" s="166"/>
      <c r="M1314" s="13"/>
      <c r="N1314" s="187">
        <f t="shared" si="343"/>
        <v>0</v>
      </c>
      <c r="O1314" s="187">
        <f t="shared" si="344"/>
        <v>0</v>
      </c>
      <c r="P1314" s="187">
        <f t="shared" si="345"/>
        <v>0</v>
      </c>
      <c r="Q1314" s="166"/>
      <c r="R1314" s="13"/>
      <c r="S1314" s="187">
        <f t="shared" si="346"/>
        <v>0</v>
      </c>
      <c r="T1314" s="187">
        <f t="shared" si="347"/>
        <v>0</v>
      </c>
      <c r="U1314" s="166"/>
      <c r="V1314" s="187">
        <f t="shared" si="348"/>
        <v>0</v>
      </c>
      <c r="W1314" s="187">
        <f t="shared" si="349"/>
        <v>0</v>
      </c>
      <c r="X1314" s="13">
        <f t="shared" si="350"/>
        <v>0</v>
      </c>
      <c r="Y1314" s="13" t="s">
        <v>29</v>
      </c>
      <c r="Z1314" s="13">
        <v>45</v>
      </c>
      <c r="AA1314" s="241">
        <f t="shared" si="351"/>
        <v>0</v>
      </c>
    </row>
    <row r="1315" spans="1:27">
      <c r="A1315" s="12">
        <v>1312</v>
      </c>
      <c r="B1315" s="166"/>
      <c r="C1315" s="13"/>
      <c r="D1315" s="187">
        <f t="shared" si="337"/>
        <v>0</v>
      </c>
      <c r="E1315" s="187">
        <f t="shared" si="338"/>
        <v>0</v>
      </c>
      <c r="F1315" s="187">
        <f t="shared" si="339"/>
        <v>0</v>
      </c>
      <c r="G1315" s="166"/>
      <c r="H1315" s="13"/>
      <c r="I1315" s="187">
        <f t="shared" si="340"/>
        <v>0</v>
      </c>
      <c r="J1315" s="187">
        <f t="shared" si="341"/>
        <v>0</v>
      </c>
      <c r="K1315" s="187">
        <f t="shared" si="342"/>
        <v>0</v>
      </c>
      <c r="L1315" s="166"/>
      <c r="M1315" s="13"/>
      <c r="N1315" s="187">
        <f t="shared" si="343"/>
        <v>0</v>
      </c>
      <c r="O1315" s="187">
        <f t="shared" si="344"/>
        <v>0</v>
      </c>
      <c r="P1315" s="187">
        <f t="shared" si="345"/>
        <v>0</v>
      </c>
      <c r="Q1315" s="166"/>
      <c r="R1315" s="13"/>
      <c r="S1315" s="187">
        <f t="shared" si="346"/>
        <v>0</v>
      </c>
      <c r="T1315" s="187">
        <f t="shared" si="347"/>
        <v>0</v>
      </c>
      <c r="U1315" s="166"/>
      <c r="V1315" s="187">
        <f t="shared" si="348"/>
        <v>0</v>
      </c>
      <c r="W1315" s="187">
        <f t="shared" si="349"/>
        <v>0</v>
      </c>
      <c r="X1315" s="13">
        <f t="shared" si="350"/>
        <v>0</v>
      </c>
      <c r="Y1315" s="13" t="s">
        <v>29</v>
      </c>
      <c r="Z1315" s="13">
        <v>45</v>
      </c>
      <c r="AA1315" s="241">
        <f t="shared" si="351"/>
        <v>0</v>
      </c>
    </row>
    <row r="1316" spans="1:27">
      <c r="A1316" s="12">
        <v>1313</v>
      </c>
      <c r="B1316" s="166"/>
      <c r="C1316" s="13"/>
      <c r="D1316" s="187">
        <f t="shared" si="337"/>
        <v>0</v>
      </c>
      <c r="E1316" s="187">
        <f t="shared" si="338"/>
        <v>0</v>
      </c>
      <c r="F1316" s="187">
        <f t="shared" si="339"/>
        <v>0</v>
      </c>
      <c r="G1316" s="166"/>
      <c r="H1316" s="13"/>
      <c r="I1316" s="187">
        <f t="shared" si="340"/>
        <v>0</v>
      </c>
      <c r="J1316" s="187">
        <f t="shared" si="341"/>
        <v>0</v>
      </c>
      <c r="K1316" s="187">
        <f t="shared" si="342"/>
        <v>0</v>
      </c>
      <c r="L1316" s="166"/>
      <c r="M1316" s="13"/>
      <c r="N1316" s="187">
        <f t="shared" si="343"/>
        <v>0</v>
      </c>
      <c r="O1316" s="187">
        <f t="shared" si="344"/>
        <v>0</v>
      </c>
      <c r="P1316" s="187">
        <f t="shared" si="345"/>
        <v>0</v>
      </c>
      <c r="Q1316" s="166"/>
      <c r="R1316" s="13"/>
      <c r="S1316" s="187">
        <f t="shared" si="346"/>
        <v>0</v>
      </c>
      <c r="T1316" s="187">
        <f t="shared" si="347"/>
        <v>0</v>
      </c>
      <c r="U1316" s="166"/>
      <c r="V1316" s="187">
        <f t="shared" si="348"/>
        <v>0</v>
      </c>
      <c r="W1316" s="187">
        <f t="shared" si="349"/>
        <v>0</v>
      </c>
      <c r="X1316" s="13">
        <f t="shared" si="350"/>
        <v>0</v>
      </c>
      <c r="Y1316" s="13" t="s">
        <v>29</v>
      </c>
      <c r="Z1316" s="13">
        <v>45</v>
      </c>
      <c r="AA1316" s="241">
        <f t="shared" si="351"/>
        <v>0</v>
      </c>
    </row>
    <row r="1317" spans="1:27">
      <c r="A1317" s="12">
        <v>1314</v>
      </c>
      <c r="B1317" s="166"/>
      <c r="C1317" s="13"/>
      <c r="D1317" s="187">
        <f t="shared" ref="D1317:D1380" si="352">IF(B1317="Bien",10,)</f>
        <v>0</v>
      </c>
      <c r="E1317" s="187">
        <f t="shared" ref="E1317:E1380" si="353">IF(B1317="Moyen",5,)</f>
        <v>0</v>
      </c>
      <c r="F1317" s="187">
        <f t="shared" ref="F1317:F1380" si="354">IF(B1317="Mauvais",-35,)</f>
        <v>0</v>
      </c>
      <c r="G1317" s="166"/>
      <c r="H1317" s="13"/>
      <c r="I1317" s="187">
        <f t="shared" ref="I1317:I1380" si="355">IF(G1317="Non",10,)</f>
        <v>0</v>
      </c>
      <c r="J1317" s="187">
        <f t="shared" ref="J1317:J1380" si="356">IF(G1317="Un peu",5,)</f>
        <v>0</v>
      </c>
      <c r="K1317" s="187">
        <f t="shared" ref="K1317:K1380" si="357">IF(G1317="Beaucoup",-35,)</f>
        <v>0</v>
      </c>
      <c r="L1317" s="166"/>
      <c r="M1317" s="13"/>
      <c r="N1317" s="187">
        <f t="shared" ref="N1317:N1380" si="358">IF(L1317="Bien",5,)</f>
        <v>0</v>
      </c>
      <c r="O1317" s="187">
        <f t="shared" ref="O1317:O1380" si="359">IF(L1317="Moyen",0,)</f>
        <v>0</v>
      </c>
      <c r="P1317" s="187">
        <f t="shared" ref="P1317:P1380" si="360">IF(L1317="Mauvais",-35,)</f>
        <v>0</v>
      </c>
      <c r="Q1317" s="166"/>
      <c r="R1317" s="13"/>
      <c r="S1317" s="187">
        <f t="shared" ref="S1317:S1380" si="361">IF(Q1317="Oui",-35,)</f>
        <v>0</v>
      </c>
      <c r="T1317" s="187">
        <f t="shared" ref="T1317:T1380" si="362">IF(Q1317="Non",10,)</f>
        <v>0</v>
      </c>
      <c r="U1317" s="166"/>
      <c r="V1317" s="187">
        <f t="shared" ref="V1317:V1380" si="363">IF(U1317="Oui",-35,)</f>
        <v>0</v>
      </c>
      <c r="W1317" s="187">
        <f t="shared" ref="W1317:W1380" si="364">IF(U1317="Non",10,)</f>
        <v>0</v>
      </c>
      <c r="X1317" s="13">
        <f t="shared" ref="X1317:X1380" si="365">SUM(B1317:W1317)</f>
        <v>0</v>
      </c>
      <c r="Y1317" s="13" t="s">
        <v>29</v>
      </c>
      <c r="Z1317" s="13">
        <v>45</v>
      </c>
      <c r="AA1317" s="241">
        <f t="shared" ref="AA1317:AA1380" si="366">X1317/Z1317</f>
        <v>0</v>
      </c>
    </row>
    <row r="1318" spans="1:27">
      <c r="A1318" s="12">
        <v>1315</v>
      </c>
      <c r="B1318" s="166"/>
      <c r="C1318" s="13"/>
      <c r="D1318" s="187">
        <f t="shared" si="352"/>
        <v>0</v>
      </c>
      <c r="E1318" s="187">
        <f t="shared" si="353"/>
        <v>0</v>
      </c>
      <c r="F1318" s="187">
        <f t="shared" si="354"/>
        <v>0</v>
      </c>
      <c r="G1318" s="166"/>
      <c r="H1318" s="13"/>
      <c r="I1318" s="187">
        <f t="shared" si="355"/>
        <v>0</v>
      </c>
      <c r="J1318" s="187">
        <f t="shared" si="356"/>
        <v>0</v>
      </c>
      <c r="K1318" s="187">
        <f t="shared" si="357"/>
        <v>0</v>
      </c>
      <c r="L1318" s="166"/>
      <c r="M1318" s="13"/>
      <c r="N1318" s="187">
        <f t="shared" si="358"/>
        <v>0</v>
      </c>
      <c r="O1318" s="187">
        <f t="shared" si="359"/>
        <v>0</v>
      </c>
      <c r="P1318" s="187">
        <f t="shared" si="360"/>
        <v>0</v>
      </c>
      <c r="Q1318" s="166"/>
      <c r="R1318" s="13"/>
      <c r="S1318" s="187">
        <f t="shared" si="361"/>
        <v>0</v>
      </c>
      <c r="T1318" s="187">
        <f t="shared" si="362"/>
        <v>0</v>
      </c>
      <c r="U1318" s="166"/>
      <c r="V1318" s="187">
        <f t="shared" si="363"/>
        <v>0</v>
      </c>
      <c r="W1318" s="187">
        <f t="shared" si="364"/>
        <v>0</v>
      </c>
      <c r="X1318" s="13">
        <f t="shared" si="365"/>
        <v>0</v>
      </c>
      <c r="Y1318" s="13" t="s">
        <v>29</v>
      </c>
      <c r="Z1318" s="13">
        <v>45</v>
      </c>
      <c r="AA1318" s="241">
        <f t="shared" si="366"/>
        <v>0</v>
      </c>
    </row>
    <row r="1319" spans="1:27">
      <c r="A1319" s="12">
        <v>1316</v>
      </c>
      <c r="B1319" s="166"/>
      <c r="C1319" s="13"/>
      <c r="D1319" s="187">
        <f t="shared" si="352"/>
        <v>0</v>
      </c>
      <c r="E1319" s="187">
        <f t="shared" si="353"/>
        <v>0</v>
      </c>
      <c r="F1319" s="187">
        <f t="shared" si="354"/>
        <v>0</v>
      </c>
      <c r="G1319" s="166"/>
      <c r="H1319" s="13"/>
      <c r="I1319" s="187">
        <f t="shared" si="355"/>
        <v>0</v>
      </c>
      <c r="J1319" s="187">
        <f t="shared" si="356"/>
        <v>0</v>
      </c>
      <c r="K1319" s="187">
        <f t="shared" si="357"/>
        <v>0</v>
      </c>
      <c r="L1319" s="166"/>
      <c r="M1319" s="13"/>
      <c r="N1319" s="187">
        <f t="shared" si="358"/>
        <v>0</v>
      </c>
      <c r="O1319" s="187">
        <f t="shared" si="359"/>
        <v>0</v>
      </c>
      <c r="P1319" s="187">
        <f t="shared" si="360"/>
        <v>0</v>
      </c>
      <c r="Q1319" s="166"/>
      <c r="R1319" s="13"/>
      <c r="S1319" s="187">
        <f t="shared" si="361"/>
        <v>0</v>
      </c>
      <c r="T1319" s="187">
        <f t="shared" si="362"/>
        <v>0</v>
      </c>
      <c r="U1319" s="166"/>
      <c r="V1319" s="187">
        <f t="shared" si="363"/>
        <v>0</v>
      </c>
      <c r="W1319" s="187">
        <f t="shared" si="364"/>
        <v>0</v>
      </c>
      <c r="X1319" s="13">
        <f t="shared" si="365"/>
        <v>0</v>
      </c>
      <c r="Y1319" s="13" t="s">
        <v>29</v>
      </c>
      <c r="Z1319" s="13">
        <v>45</v>
      </c>
      <c r="AA1319" s="241">
        <f t="shared" si="366"/>
        <v>0</v>
      </c>
    </row>
    <row r="1320" spans="1:27">
      <c r="A1320" s="12">
        <v>1317</v>
      </c>
      <c r="B1320" s="166"/>
      <c r="C1320" s="13"/>
      <c r="D1320" s="187">
        <f t="shared" si="352"/>
        <v>0</v>
      </c>
      <c r="E1320" s="187">
        <f t="shared" si="353"/>
        <v>0</v>
      </c>
      <c r="F1320" s="187">
        <f t="shared" si="354"/>
        <v>0</v>
      </c>
      <c r="G1320" s="166"/>
      <c r="H1320" s="13"/>
      <c r="I1320" s="187">
        <f t="shared" si="355"/>
        <v>0</v>
      </c>
      <c r="J1320" s="187">
        <f t="shared" si="356"/>
        <v>0</v>
      </c>
      <c r="K1320" s="187">
        <f t="shared" si="357"/>
        <v>0</v>
      </c>
      <c r="L1320" s="166"/>
      <c r="M1320" s="13"/>
      <c r="N1320" s="187">
        <f t="shared" si="358"/>
        <v>0</v>
      </c>
      <c r="O1320" s="187">
        <f t="shared" si="359"/>
        <v>0</v>
      </c>
      <c r="P1320" s="187">
        <f t="shared" si="360"/>
        <v>0</v>
      </c>
      <c r="Q1320" s="166"/>
      <c r="R1320" s="13"/>
      <c r="S1320" s="187">
        <f t="shared" si="361"/>
        <v>0</v>
      </c>
      <c r="T1320" s="187">
        <f t="shared" si="362"/>
        <v>0</v>
      </c>
      <c r="U1320" s="166"/>
      <c r="V1320" s="187">
        <f t="shared" si="363"/>
        <v>0</v>
      </c>
      <c r="W1320" s="187">
        <f t="shared" si="364"/>
        <v>0</v>
      </c>
      <c r="X1320" s="13">
        <f t="shared" si="365"/>
        <v>0</v>
      </c>
      <c r="Y1320" s="13" t="s">
        <v>29</v>
      </c>
      <c r="Z1320" s="13">
        <v>45</v>
      </c>
      <c r="AA1320" s="241">
        <f t="shared" si="366"/>
        <v>0</v>
      </c>
    </row>
    <row r="1321" spans="1:27">
      <c r="A1321" s="12">
        <v>1318</v>
      </c>
      <c r="B1321" s="166"/>
      <c r="C1321" s="13"/>
      <c r="D1321" s="187">
        <f t="shared" si="352"/>
        <v>0</v>
      </c>
      <c r="E1321" s="187">
        <f t="shared" si="353"/>
        <v>0</v>
      </c>
      <c r="F1321" s="187">
        <f t="shared" si="354"/>
        <v>0</v>
      </c>
      <c r="G1321" s="166"/>
      <c r="H1321" s="13"/>
      <c r="I1321" s="187">
        <f t="shared" si="355"/>
        <v>0</v>
      </c>
      <c r="J1321" s="187">
        <f t="shared" si="356"/>
        <v>0</v>
      </c>
      <c r="K1321" s="187">
        <f t="shared" si="357"/>
        <v>0</v>
      </c>
      <c r="L1321" s="166"/>
      <c r="M1321" s="13"/>
      <c r="N1321" s="187">
        <f t="shared" si="358"/>
        <v>0</v>
      </c>
      <c r="O1321" s="187">
        <f t="shared" si="359"/>
        <v>0</v>
      </c>
      <c r="P1321" s="187">
        <f t="shared" si="360"/>
        <v>0</v>
      </c>
      <c r="Q1321" s="166"/>
      <c r="R1321" s="13"/>
      <c r="S1321" s="187">
        <f t="shared" si="361"/>
        <v>0</v>
      </c>
      <c r="T1321" s="187">
        <f t="shared" si="362"/>
        <v>0</v>
      </c>
      <c r="U1321" s="166"/>
      <c r="V1321" s="187">
        <f t="shared" si="363"/>
        <v>0</v>
      </c>
      <c r="W1321" s="187">
        <f t="shared" si="364"/>
        <v>0</v>
      </c>
      <c r="X1321" s="13">
        <f t="shared" si="365"/>
        <v>0</v>
      </c>
      <c r="Y1321" s="13" t="s">
        <v>29</v>
      </c>
      <c r="Z1321" s="13">
        <v>45</v>
      </c>
      <c r="AA1321" s="241">
        <f t="shared" si="366"/>
        <v>0</v>
      </c>
    </row>
    <row r="1322" spans="1:27">
      <c r="A1322" s="12">
        <v>1319</v>
      </c>
      <c r="B1322" s="166"/>
      <c r="C1322" s="13"/>
      <c r="D1322" s="187">
        <f t="shared" si="352"/>
        <v>0</v>
      </c>
      <c r="E1322" s="187">
        <f t="shared" si="353"/>
        <v>0</v>
      </c>
      <c r="F1322" s="187">
        <f t="shared" si="354"/>
        <v>0</v>
      </c>
      <c r="G1322" s="166"/>
      <c r="H1322" s="13"/>
      <c r="I1322" s="187">
        <f t="shared" si="355"/>
        <v>0</v>
      </c>
      <c r="J1322" s="187">
        <f t="shared" si="356"/>
        <v>0</v>
      </c>
      <c r="K1322" s="187">
        <f t="shared" si="357"/>
        <v>0</v>
      </c>
      <c r="L1322" s="166"/>
      <c r="M1322" s="13"/>
      <c r="N1322" s="187">
        <f t="shared" si="358"/>
        <v>0</v>
      </c>
      <c r="O1322" s="187">
        <f t="shared" si="359"/>
        <v>0</v>
      </c>
      <c r="P1322" s="187">
        <f t="shared" si="360"/>
        <v>0</v>
      </c>
      <c r="Q1322" s="166"/>
      <c r="R1322" s="13"/>
      <c r="S1322" s="187">
        <f t="shared" si="361"/>
        <v>0</v>
      </c>
      <c r="T1322" s="187">
        <f t="shared" si="362"/>
        <v>0</v>
      </c>
      <c r="U1322" s="166"/>
      <c r="V1322" s="187">
        <f t="shared" si="363"/>
        <v>0</v>
      </c>
      <c r="W1322" s="187">
        <f t="shared" si="364"/>
        <v>0</v>
      </c>
      <c r="X1322" s="13">
        <f t="shared" si="365"/>
        <v>0</v>
      </c>
      <c r="Y1322" s="13" t="s">
        <v>29</v>
      </c>
      <c r="Z1322" s="13">
        <v>45</v>
      </c>
      <c r="AA1322" s="241">
        <f t="shared" si="366"/>
        <v>0</v>
      </c>
    </row>
    <row r="1323" spans="1:27">
      <c r="A1323" s="12">
        <v>1320</v>
      </c>
      <c r="B1323" s="166"/>
      <c r="C1323" s="13"/>
      <c r="D1323" s="187">
        <f t="shared" si="352"/>
        <v>0</v>
      </c>
      <c r="E1323" s="187">
        <f t="shared" si="353"/>
        <v>0</v>
      </c>
      <c r="F1323" s="187">
        <f t="shared" si="354"/>
        <v>0</v>
      </c>
      <c r="G1323" s="166"/>
      <c r="H1323" s="13"/>
      <c r="I1323" s="187">
        <f t="shared" si="355"/>
        <v>0</v>
      </c>
      <c r="J1323" s="187">
        <f t="shared" si="356"/>
        <v>0</v>
      </c>
      <c r="K1323" s="187">
        <f t="shared" si="357"/>
        <v>0</v>
      </c>
      <c r="L1323" s="166"/>
      <c r="M1323" s="13"/>
      <c r="N1323" s="187">
        <f t="shared" si="358"/>
        <v>0</v>
      </c>
      <c r="O1323" s="187">
        <f t="shared" si="359"/>
        <v>0</v>
      </c>
      <c r="P1323" s="187">
        <f t="shared" si="360"/>
        <v>0</v>
      </c>
      <c r="Q1323" s="166"/>
      <c r="R1323" s="13"/>
      <c r="S1323" s="187">
        <f t="shared" si="361"/>
        <v>0</v>
      </c>
      <c r="T1323" s="187">
        <f t="shared" si="362"/>
        <v>0</v>
      </c>
      <c r="U1323" s="166"/>
      <c r="V1323" s="187">
        <f t="shared" si="363"/>
        <v>0</v>
      </c>
      <c r="W1323" s="187">
        <f t="shared" si="364"/>
        <v>0</v>
      </c>
      <c r="X1323" s="13">
        <f t="shared" si="365"/>
        <v>0</v>
      </c>
      <c r="Y1323" s="13" t="s">
        <v>29</v>
      </c>
      <c r="Z1323" s="13">
        <v>45</v>
      </c>
      <c r="AA1323" s="241">
        <f t="shared" si="366"/>
        <v>0</v>
      </c>
    </row>
    <row r="1324" spans="1:27">
      <c r="A1324" s="12">
        <v>1321</v>
      </c>
      <c r="B1324" s="166"/>
      <c r="C1324" s="13"/>
      <c r="D1324" s="187">
        <f t="shared" si="352"/>
        <v>0</v>
      </c>
      <c r="E1324" s="187">
        <f t="shared" si="353"/>
        <v>0</v>
      </c>
      <c r="F1324" s="187">
        <f t="shared" si="354"/>
        <v>0</v>
      </c>
      <c r="G1324" s="166"/>
      <c r="H1324" s="13"/>
      <c r="I1324" s="187">
        <f t="shared" si="355"/>
        <v>0</v>
      </c>
      <c r="J1324" s="187">
        <f t="shared" si="356"/>
        <v>0</v>
      </c>
      <c r="K1324" s="187">
        <f t="shared" si="357"/>
        <v>0</v>
      </c>
      <c r="L1324" s="166"/>
      <c r="M1324" s="13"/>
      <c r="N1324" s="187">
        <f t="shared" si="358"/>
        <v>0</v>
      </c>
      <c r="O1324" s="187">
        <f t="shared" si="359"/>
        <v>0</v>
      </c>
      <c r="P1324" s="187">
        <f t="shared" si="360"/>
        <v>0</v>
      </c>
      <c r="Q1324" s="166"/>
      <c r="R1324" s="13"/>
      <c r="S1324" s="187">
        <f t="shared" si="361"/>
        <v>0</v>
      </c>
      <c r="T1324" s="187">
        <f t="shared" si="362"/>
        <v>0</v>
      </c>
      <c r="U1324" s="166"/>
      <c r="V1324" s="187">
        <f t="shared" si="363"/>
        <v>0</v>
      </c>
      <c r="W1324" s="187">
        <f t="shared" si="364"/>
        <v>0</v>
      </c>
      <c r="X1324" s="13">
        <f t="shared" si="365"/>
        <v>0</v>
      </c>
      <c r="Y1324" s="13" t="s">
        <v>29</v>
      </c>
      <c r="Z1324" s="13">
        <v>45</v>
      </c>
      <c r="AA1324" s="241">
        <f t="shared" si="366"/>
        <v>0</v>
      </c>
    </row>
    <row r="1325" spans="1:27">
      <c r="A1325" s="12">
        <v>1322</v>
      </c>
      <c r="B1325" s="166"/>
      <c r="C1325" s="13"/>
      <c r="D1325" s="187">
        <f t="shared" si="352"/>
        <v>0</v>
      </c>
      <c r="E1325" s="187">
        <f t="shared" si="353"/>
        <v>0</v>
      </c>
      <c r="F1325" s="187">
        <f t="shared" si="354"/>
        <v>0</v>
      </c>
      <c r="G1325" s="166"/>
      <c r="H1325" s="13"/>
      <c r="I1325" s="187">
        <f t="shared" si="355"/>
        <v>0</v>
      </c>
      <c r="J1325" s="187">
        <f t="shared" si="356"/>
        <v>0</v>
      </c>
      <c r="K1325" s="187">
        <f t="shared" si="357"/>
        <v>0</v>
      </c>
      <c r="L1325" s="166"/>
      <c r="M1325" s="13"/>
      <c r="N1325" s="187">
        <f t="shared" si="358"/>
        <v>0</v>
      </c>
      <c r="O1325" s="187">
        <f t="shared" si="359"/>
        <v>0</v>
      </c>
      <c r="P1325" s="187">
        <f t="shared" si="360"/>
        <v>0</v>
      </c>
      <c r="Q1325" s="166"/>
      <c r="R1325" s="13"/>
      <c r="S1325" s="187">
        <f t="shared" si="361"/>
        <v>0</v>
      </c>
      <c r="T1325" s="187">
        <f t="shared" si="362"/>
        <v>0</v>
      </c>
      <c r="U1325" s="166"/>
      <c r="V1325" s="187">
        <f t="shared" si="363"/>
        <v>0</v>
      </c>
      <c r="W1325" s="187">
        <f t="shared" si="364"/>
        <v>0</v>
      </c>
      <c r="X1325" s="13">
        <f t="shared" si="365"/>
        <v>0</v>
      </c>
      <c r="Y1325" s="13" t="s">
        <v>29</v>
      </c>
      <c r="Z1325" s="13">
        <v>45</v>
      </c>
      <c r="AA1325" s="241">
        <f t="shared" si="366"/>
        <v>0</v>
      </c>
    </row>
    <row r="1326" spans="1:27">
      <c r="A1326" s="12">
        <v>1323</v>
      </c>
      <c r="B1326" s="166"/>
      <c r="C1326" s="13"/>
      <c r="D1326" s="187">
        <f t="shared" si="352"/>
        <v>0</v>
      </c>
      <c r="E1326" s="187">
        <f t="shared" si="353"/>
        <v>0</v>
      </c>
      <c r="F1326" s="187">
        <f t="shared" si="354"/>
        <v>0</v>
      </c>
      <c r="G1326" s="166"/>
      <c r="H1326" s="13"/>
      <c r="I1326" s="187">
        <f t="shared" si="355"/>
        <v>0</v>
      </c>
      <c r="J1326" s="187">
        <f t="shared" si="356"/>
        <v>0</v>
      </c>
      <c r="K1326" s="187">
        <f t="shared" si="357"/>
        <v>0</v>
      </c>
      <c r="L1326" s="166"/>
      <c r="M1326" s="13"/>
      <c r="N1326" s="187">
        <f t="shared" si="358"/>
        <v>0</v>
      </c>
      <c r="O1326" s="187">
        <f t="shared" si="359"/>
        <v>0</v>
      </c>
      <c r="P1326" s="187">
        <f t="shared" si="360"/>
        <v>0</v>
      </c>
      <c r="Q1326" s="166"/>
      <c r="R1326" s="13"/>
      <c r="S1326" s="187">
        <f t="shared" si="361"/>
        <v>0</v>
      </c>
      <c r="T1326" s="187">
        <f t="shared" si="362"/>
        <v>0</v>
      </c>
      <c r="U1326" s="166"/>
      <c r="V1326" s="187">
        <f t="shared" si="363"/>
        <v>0</v>
      </c>
      <c r="W1326" s="187">
        <f t="shared" si="364"/>
        <v>0</v>
      </c>
      <c r="X1326" s="13">
        <f t="shared" si="365"/>
        <v>0</v>
      </c>
      <c r="Y1326" s="13" t="s">
        <v>29</v>
      </c>
      <c r="Z1326" s="13">
        <v>45</v>
      </c>
      <c r="AA1326" s="241">
        <f t="shared" si="366"/>
        <v>0</v>
      </c>
    </row>
    <row r="1327" spans="1:27">
      <c r="A1327" s="12">
        <v>1324</v>
      </c>
      <c r="B1327" s="166"/>
      <c r="C1327" s="13"/>
      <c r="D1327" s="187">
        <f t="shared" si="352"/>
        <v>0</v>
      </c>
      <c r="E1327" s="187">
        <f t="shared" si="353"/>
        <v>0</v>
      </c>
      <c r="F1327" s="187">
        <f t="shared" si="354"/>
        <v>0</v>
      </c>
      <c r="G1327" s="166"/>
      <c r="H1327" s="13"/>
      <c r="I1327" s="187">
        <f t="shared" si="355"/>
        <v>0</v>
      </c>
      <c r="J1327" s="187">
        <f t="shared" si="356"/>
        <v>0</v>
      </c>
      <c r="K1327" s="187">
        <f t="shared" si="357"/>
        <v>0</v>
      </c>
      <c r="L1327" s="166"/>
      <c r="M1327" s="13"/>
      <c r="N1327" s="187">
        <f t="shared" si="358"/>
        <v>0</v>
      </c>
      <c r="O1327" s="187">
        <f t="shared" si="359"/>
        <v>0</v>
      </c>
      <c r="P1327" s="187">
        <f t="shared" si="360"/>
        <v>0</v>
      </c>
      <c r="Q1327" s="166"/>
      <c r="R1327" s="13"/>
      <c r="S1327" s="187">
        <f t="shared" si="361"/>
        <v>0</v>
      </c>
      <c r="T1327" s="187">
        <f t="shared" si="362"/>
        <v>0</v>
      </c>
      <c r="U1327" s="166"/>
      <c r="V1327" s="187">
        <f t="shared" si="363"/>
        <v>0</v>
      </c>
      <c r="W1327" s="187">
        <f t="shared" si="364"/>
        <v>0</v>
      </c>
      <c r="X1327" s="13">
        <f t="shared" si="365"/>
        <v>0</v>
      </c>
      <c r="Y1327" s="13" t="s">
        <v>29</v>
      </c>
      <c r="Z1327" s="13">
        <v>45</v>
      </c>
      <c r="AA1327" s="241">
        <f t="shared" si="366"/>
        <v>0</v>
      </c>
    </row>
    <row r="1328" spans="1:27">
      <c r="A1328" s="12">
        <v>1325</v>
      </c>
      <c r="B1328" s="166"/>
      <c r="C1328" s="13"/>
      <c r="D1328" s="187">
        <f t="shared" si="352"/>
        <v>0</v>
      </c>
      <c r="E1328" s="187">
        <f t="shared" si="353"/>
        <v>0</v>
      </c>
      <c r="F1328" s="187">
        <f t="shared" si="354"/>
        <v>0</v>
      </c>
      <c r="G1328" s="166"/>
      <c r="H1328" s="13"/>
      <c r="I1328" s="187">
        <f t="shared" si="355"/>
        <v>0</v>
      </c>
      <c r="J1328" s="187">
        <f t="shared" si="356"/>
        <v>0</v>
      </c>
      <c r="K1328" s="187">
        <f t="shared" si="357"/>
        <v>0</v>
      </c>
      <c r="L1328" s="166"/>
      <c r="M1328" s="13"/>
      <c r="N1328" s="187">
        <f t="shared" si="358"/>
        <v>0</v>
      </c>
      <c r="O1328" s="187">
        <f t="shared" si="359"/>
        <v>0</v>
      </c>
      <c r="P1328" s="187">
        <f t="shared" si="360"/>
        <v>0</v>
      </c>
      <c r="Q1328" s="166"/>
      <c r="R1328" s="13"/>
      <c r="S1328" s="187">
        <f t="shared" si="361"/>
        <v>0</v>
      </c>
      <c r="T1328" s="187">
        <f t="shared" si="362"/>
        <v>0</v>
      </c>
      <c r="U1328" s="166"/>
      <c r="V1328" s="187">
        <f t="shared" si="363"/>
        <v>0</v>
      </c>
      <c r="W1328" s="187">
        <f t="shared" si="364"/>
        <v>0</v>
      </c>
      <c r="X1328" s="13">
        <f t="shared" si="365"/>
        <v>0</v>
      </c>
      <c r="Y1328" s="13" t="s">
        <v>29</v>
      </c>
      <c r="Z1328" s="13">
        <v>45</v>
      </c>
      <c r="AA1328" s="241">
        <f t="shared" si="366"/>
        <v>0</v>
      </c>
    </row>
    <row r="1329" spans="1:27">
      <c r="A1329" s="12">
        <v>1326</v>
      </c>
      <c r="B1329" s="166"/>
      <c r="C1329" s="13"/>
      <c r="D1329" s="187">
        <f t="shared" si="352"/>
        <v>0</v>
      </c>
      <c r="E1329" s="187">
        <f t="shared" si="353"/>
        <v>0</v>
      </c>
      <c r="F1329" s="187">
        <f t="shared" si="354"/>
        <v>0</v>
      </c>
      <c r="G1329" s="166"/>
      <c r="H1329" s="13"/>
      <c r="I1329" s="187">
        <f t="shared" si="355"/>
        <v>0</v>
      </c>
      <c r="J1329" s="187">
        <f t="shared" si="356"/>
        <v>0</v>
      </c>
      <c r="K1329" s="187">
        <f t="shared" si="357"/>
        <v>0</v>
      </c>
      <c r="L1329" s="166"/>
      <c r="M1329" s="13"/>
      <c r="N1329" s="187">
        <f t="shared" si="358"/>
        <v>0</v>
      </c>
      <c r="O1329" s="187">
        <f t="shared" si="359"/>
        <v>0</v>
      </c>
      <c r="P1329" s="187">
        <f t="shared" si="360"/>
        <v>0</v>
      </c>
      <c r="Q1329" s="166"/>
      <c r="R1329" s="13"/>
      <c r="S1329" s="187">
        <f t="shared" si="361"/>
        <v>0</v>
      </c>
      <c r="T1329" s="187">
        <f t="shared" si="362"/>
        <v>0</v>
      </c>
      <c r="U1329" s="166"/>
      <c r="V1329" s="187">
        <f t="shared" si="363"/>
        <v>0</v>
      </c>
      <c r="W1329" s="187">
        <f t="shared" si="364"/>
        <v>0</v>
      </c>
      <c r="X1329" s="13">
        <f t="shared" si="365"/>
        <v>0</v>
      </c>
      <c r="Y1329" s="13" t="s">
        <v>29</v>
      </c>
      <c r="Z1329" s="13">
        <v>45</v>
      </c>
      <c r="AA1329" s="241">
        <f t="shared" si="366"/>
        <v>0</v>
      </c>
    </row>
    <row r="1330" spans="1:27">
      <c r="A1330" s="12">
        <v>1327</v>
      </c>
      <c r="B1330" s="166"/>
      <c r="C1330" s="13"/>
      <c r="D1330" s="187">
        <f t="shared" si="352"/>
        <v>0</v>
      </c>
      <c r="E1330" s="187">
        <f t="shared" si="353"/>
        <v>0</v>
      </c>
      <c r="F1330" s="187">
        <f t="shared" si="354"/>
        <v>0</v>
      </c>
      <c r="G1330" s="166"/>
      <c r="H1330" s="13"/>
      <c r="I1330" s="187">
        <f t="shared" si="355"/>
        <v>0</v>
      </c>
      <c r="J1330" s="187">
        <f t="shared" si="356"/>
        <v>0</v>
      </c>
      <c r="K1330" s="187">
        <f t="shared" si="357"/>
        <v>0</v>
      </c>
      <c r="L1330" s="166"/>
      <c r="M1330" s="13"/>
      <c r="N1330" s="187">
        <f t="shared" si="358"/>
        <v>0</v>
      </c>
      <c r="O1330" s="187">
        <f t="shared" si="359"/>
        <v>0</v>
      </c>
      <c r="P1330" s="187">
        <f t="shared" si="360"/>
        <v>0</v>
      </c>
      <c r="Q1330" s="166"/>
      <c r="R1330" s="13"/>
      <c r="S1330" s="187">
        <f t="shared" si="361"/>
        <v>0</v>
      </c>
      <c r="T1330" s="187">
        <f t="shared" si="362"/>
        <v>0</v>
      </c>
      <c r="U1330" s="166"/>
      <c r="V1330" s="187">
        <f t="shared" si="363"/>
        <v>0</v>
      </c>
      <c r="W1330" s="187">
        <f t="shared" si="364"/>
        <v>0</v>
      </c>
      <c r="X1330" s="13">
        <f t="shared" si="365"/>
        <v>0</v>
      </c>
      <c r="Y1330" s="13" t="s">
        <v>29</v>
      </c>
      <c r="Z1330" s="13">
        <v>45</v>
      </c>
      <c r="AA1330" s="241">
        <f t="shared" si="366"/>
        <v>0</v>
      </c>
    </row>
    <row r="1331" spans="1:27">
      <c r="A1331" s="12">
        <v>1328</v>
      </c>
      <c r="B1331" s="166"/>
      <c r="C1331" s="13"/>
      <c r="D1331" s="187">
        <f t="shared" si="352"/>
        <v>0</v>
      </c>
      <c r="E1331" s="187">
        <f t="shared" si="353"/>
        <v>0</v>
      </c>
      <c r="F1331" s="187">
        <f t="shared" si="354"/>
        <v>0</v>
      </c>
      <c r="G1331" s="166"/>
      <c r="H1331" s="13"/>
      <c r="I1331" s="187">
        <f t="shared" si="355"/>
        <v>0</v>
      </c>
      <c r="J1331" s="187">
        <f t="shared" si="356"/>
        <v>0</v>
      </c>
      <c r="K1331" s="187">
        <f t="shared" si="357"/>
        <v>0</v>
      </c>
      <c r="L1331" s="166"/>
      <c r="M1331" s="13"/>
      <c r="N1331" s="187">
        <f t="shared" si="358"/>
        <v>0</v>
      </c>
      <c r="O1331" s="187">
        <f t="shared" si="359"/>
        <v>0</v>
      </c>
      <c r="P1331" s="187">
        <f t="shared" si="360"/>
        <v>0</v>
      </c>
      <c r="Q1331" s="166"/>
      <c r="R1331" s="13"/>
      <c r="S1331" s="187">
        <f t="shared" si="361"/>
        <v>0</v>
      </c>
      <c r="T1331" s="187">
        <f t="shared" si="362"/>
        <v>0</v>
      </c>
      <c r="U1331" s="166"/>
      <c r="V1331" s="187">
        <f t="shared" si="363"/>
        <v>0</v>
      </c>
      <c r="W1331" s="187">
        <f t="shared" si="364"/>
        <v>0</v>
      </c>
      <c r="X1331" s="13">
        <f t="shared" si="365"/>
        <v>0</v>
      </c>
      <c r="Y1331" s="13" t="s">
        <v>29</v>
      </c>
      <c r="Z1331" s="13">
        <v>45</v>
      </c>
      <c r="AA1331" s="241">
        <f t="shared" si="366"/>
        <v>0</v>
      </c>
    </row>
    <row r="1332" spans="1:27">
      <c r="A1332" s="12">
        <v>1329</v>
      </c>
      <c r="B1332" s="166"/>
      <c r="C1332" s="13"/>
      <c r="D1332" s="187">
        <f t="shared" si="352"/>
        <v>0</v>
      </c>
      <c r="E1332" s="187">
        <f t="shared" si="353"/>
        <v>0</v>
      </c>
      <c r="F1332" s="187">
        <f t="shared" si="354"/>
        <v>0</v>
      </c>
      <c r="G1332" s="166"/>
      <c r="H1332" s="13"/>
      <c r="I1332" s="187">
        <f t="shared" si="355"/>
        <v>0</v>
      </c>
      <c r="J1332" s="187">
        <f t="shared" si="356"/>
        <v>0</v>
      </c>
      <c r="K1332" s="187">
        <f t="shared" si="357"/>
        <v>0</v>
      </c>
      <c r="L1332" s="166"/>
      <c r="M1332" s="13"/>
      <c r="N1332" s="187">
        <f t="shared" si="358"/>
        <v>0</v>
      </c>
      <c r="O1332" s="187">
        <f t="shared" si="359"/>
        <v>0</v>
      </c>
      <c r="P1332" s="187">
        <f t="shared" si="360"/>
        <v>0</v>
      </c>
      <c r="Q1332" s="166"/>
      <c r="R1332" s="13"/>
      <c r="S1332" s="187">
        <f t="shared" si="361"/>
        <v>0</v>
      </c>
      <c r="T1332" s="187">
        <f t="shared" si="362"/>
        <v>0</v>
      </c>
      <c r="U1332" s="166"/>
      <c r="V1332" s="187">
        <f t="shared" si="363"/>
        <v>0</v>
      </c>
      <c r="W1332" s="187">
        <f t="shared" si="364"/>
        <v>0</v>
      </c>
      <c r="X1332" s="13">
        <f t="shared" si="365"/>
        <v>0</v>
      </c>
      <c r="Y1332" s="13" t="s">
        <v>29</v>
      </c>
      <c r="Z1332" s="13">
        <v>45</v>
      </c>
      <c r="AA1332" s="241">
        <f t="shared" si="366"/>
        <v>0</v>
      </c>
    </row>
    <row r="1333" spans="1:27">
      <c r="A1333" s="12">
        <v>1330</v>
      </c>
      <c r="B1333" s="166"/>
      <c r="C1333" s="13"/>
      <c r="D1333" s="187">
        <f t="shared" si="352"/>
        <v>0</v>
      </c>
      <c r="E1333" s="187">
        <f t="shared" si="353"/>
        <v>0</v>
      </c>
      <c r="F1333" s="187">
        <f t="shared" si="354"/>
        <v>0</v>
      </c>
      <c r="G1333" s="166"/>
      <c r="H1333" s="13"/>
      <c r="I1333" s="187">
        <f t="shared" si="355"/>
        <v>0</v>
      </c>
      <c r="J1333" s="187">
        <f t="shared" si="356"/>
        <v>0</v>
      </c>
      <c r="K1333" s="187">
        <f t="shared" si="357"/>
        <v>0</v>
      </c>
      <c r="L1333" s="166"/>
      <c r="M1333" s="13"/>
      <c r="N1333" s="187">
        <f t="shared" si="358"/>
        <v>0</v>
      </c>
      <c r="O1333" s="187">
        <f t="shared" si="359"/>
        <v>0</v>
      </c>
      <c r="P1333" s="187">
        <f t="shared" si="360"/>
        <v>0</v>
      </c>
      <c r="Q1333" s="166"/>
      <c r="R1333" s="13"/>
      <c r="S1333" s="187">
        <f t="shared" si="361"/>
        <v>0</v>
      </c>
      <c r="T1333" s="187">
        <f t="shared" si="362"/>
        <v>0</v>
      </c>
      <c r="U1333" s="166"/>
      <c r="V1333" s="187">
        <f t="shared" si="363"/>
        <v>0</v>
      </c>
      <c r="W1333" s="187">
        <f t="shared" si="364"/>
        <v>0</v>
      </c>
      <c r="X1333" s="13">
        <f t="shared" si="365"/>
        <v>0</v>
      </c>
      <c r="Y1333" s="13" t="s">
        <v>29</v>
      </c>
      <c r="Z1333" s="13">
        <v>45</v>
      </c>
      <c r="AA1333" s="241">
        <f t="shared" si="366"/>
        <v>0</v>
      </c>
    </row>
    <row r="1334" spans="1:27">
      <c r="A1334" s="12">
        <v>1331</v>
      </c>
      <c r="B1334" s="166"/>
      <c r="C1334" s="13"/>
      <c r="D1334" s="187">
        <f t="shared" si="352"/>
        <v>0</v>
      </c>
      <c r="E1334" s="187">
        <f t="shared" si="353"/>
        <v>0</v>
      </c>
      <c r="F1334" s="187">
        <f t="shared" si="354"/>
        <v>0</v>
      </c>
      <c r="G1334" s="166"/>
      <c r="H1334" s="13"/>
      <c r="I1334" s="187">
        <f t="shared" si="355"/>
        <v>0</v>
      </c>
      <c r="J1334" s="187">
        <f t="shared" si="356"/>
        <v>0</v>
      </c>
      <c r="K1334" s="187">
        <f t="shared" si="357"/>
        <v>0</v>
      </c>
      <c r="L1334" s="166"/>
      <c r="M1334" s="13"/>
      <c r="N1334" s="187">
        <f t="shared" si="358"/>
        <v>0</v>
      </c>
      <c r="O1334" s="187">
        <f t="shared" si="359"/>
        <v>0</v>
      </c>
      <c r="P1334" s="187">
        <f t="shared" si="360"/>
        <v>0</v>
      </c>
      <c r="Q1334" s="166"/>
      <c r="R1334" s="13"/>
      <c r="S1334" s="187">
        <f t="shared" si="361"/>
        <v>0</v>
      </c>
      <c r="T1334" s="187">
        <f t="shared" si="362"/>
        <v>0</v>
      </c>
      <c r="U1334" s="166"/>
      <c r="V1334" s="187">
        <f t="shared" si="363"/>
        <v>0</v>
      </c>
      <c r="W1334" s="187">
        <f t="shared" si="364"/>
        <v>0</v>
      </c>
      <c r="X1334" s="13">
        <f t="shared" si="365"/>
        <v>0</v>
      </c>
      <c r="Y1334" s="13" t="s">
        <v>29</v>
      </c>
      <c r="Z1334" s="13">
        <v>45</v>
      </c>
      <c r="AA1334" s="241">
        <f t="shared" si="366"/>
        <v>0</v>
      </c>
    </row>
    <row r="1335" spans="1:27">
      <c r="A1335" s="12">
        <v>1332</v>
      </c>
      <c r="B1335" s="166"/>
      <c r="C1335" s="13"/>
      <c r="D1335" s="187">
        <f t="shared" si="352"/>
        <v>0</v>
      </c>
      <c r="E1335" s="187">
        <f t="shared" si="353"/>
        <v>0</v>
      </c>
      <c r="F1335" s="187">
        <f t="shared" si="354"/>
        <v>0</v>
      </c>
      <c r="G1335" s="166"/>
      <c r="H1335" s="13"/>
      <c r="I1335" s="187">
        <f t="shared" si="355"/>
        <v>0</v>
      </c>
      <c r="J1335" s="187">
        <f t="shared" si="356"/>
        <v>0</v>
      </c>
      <c r="K1335" s="187">
        <f t="shared" si="357"/>
        <v>0</v>
      </c>
      <c r="L1335" s="166"/>
      <c r="M1335" s="13"/>
      <c r="N1335" s="187">
        <f t="shared" si="358"/>
        <v>0</v>
      </c>
      <c r="O1335" s="187">
        <f t="shared" si="359"/>
        <v>0</v>
      </c>
      <c r="P1335" s="187">
        <f t="shared" si="360"/>
        <v>0</v>
      </c>
      <c r="Q1335" s="166"/>
      <c r="R1335" s="13"/>
      <c r="S1335" s="187">
        <f t="shared" si="361"/>
        <v>0</v>
      </c>
      <c r="T1335" s="187">
        <f t="shared" si="362"/>
        <v>0</v>
      </c>
      <c r="U1335" s="166"/>
      <c r="V1335" s="187">
        <f t="shared" si="363"/>
        <v>0</v>
      </c>
      <c r="W1335" s="187">
        <f t="shared" si="364"/>
        <v>0</v>
      </c>
      <c r="X1335" s="13">
        <f t="shared" si="365"/>
        <v>0</v>
      </c>
      <c r="Y1335" s="13" t="s">
        <v>29</v>
      </c>
      <c r="Z1335" s="13">
        <v>45</v>
      </c>
      <c r="AA1335" s="241">
        <f t="shared" si="366"/>
        <v>0</v>
      </c>
    </row>
    <row r="1336" spans="1:27">
      <c r="A1336" s="12">
        <v>1333</v>
      </c>
      <c r="B1336" s="166"/>
      <c r="C1336" s="13"/>
      <c r="D1336" s="187">
        <f t="shared" si="352"/>
        <v>0</v>
      </c>
      <c r="E1336" s="187">
        <f t="shared" si="353"/>
        <v>0</v>
      </c>
      <c r="F1336" s="187">
        <f t="shared" si="354"/>
        <v>0</v>
      </c>
      <c r="G1336" s="166"/>
      <c r="H1336" s="13"/>
      <c r="I1336" s="187">
        <f t="shared" si="355"/>
        <v>0</v>
      </c>
      <c r="J1336" s="187">
        <f t="shared" si="356"/>
        <v>0</v>
      </c>
      <c r="K1336" s="187">
        <f t="shared" si="357"/>
        <v>0</v>
      </c>
      <c r="L1336" s="166"/>
      <c r="M1336" s="13"/>
      <c r="N1336" s="187">
        <f t="shared" si="358"/>
        <v>0</v>
      </c>
      <c r="O1336" s="187">
        <f t="shared" si="359"/>
        <v>0</v>
      </c>
      <c r="P1336" s="187">
        <f t="shared" si="360"/>
        <v>0</v>
      </c>
      <c r="Q1336" s="166"/>
      <c r="R1336" s="13"/>
      <c r="S1336" s="187">
        <f t="shared" si="361"/>
        <v>0</v>
      </c>
      <c r="T1336" s="187">
        <f t="shared" si="362"/>
        <v>0</v>
      </c>
      <c r="U1336" s="166"/>
      <c r="V1336" s="187">
        <f t="shared" si="363"/>
        <v>0</v>
      </c>
      <c r="W1336" s="187">
        <f t="shared" si="364"/>
        <v>0</v>
      </c>
      <c r="X1336" s="13">
        <f t="shared" si="365"/>
        <v>0</v>
      </c>
      <c r="Y1336" s="13" t="s">
        <v>29</v>
      </c>
      <c r="Z1336" s="13">
        <v>45</v>
      </c>
      <c r="AA1336" s="241">
        <f t="shared" si="366"/>
        <v>0</v>
      </c>
    </row>
    <row r="1337" spans="1:27">
      <c r="A1337" s="12">
        <v>1334</v>
      </c>
      <c r="B1337" s="166"/>
      <c r="C1337" s="13"/>
      <c r="D1337" s="187">
        <f t="shared" si="352"/>
        <v>0</v>
      </c>
      <c r="E1337" s="187">
        <f t="shared" si="353"/>
        <v>0</v>
      </c>
      <c r="F1337" s="187">
        <f t="shared" si="354"/>
        <v>0</v>
      </c>
      <c r="G1337" s="166"/>
      <c r="H1337" s="13"/>
      <c r="I1337" s="187">
        <f t="shared" si="355"/>
        <v>0</v>
      </c>
      <c r="J1337" s="187">
        <f t="shared" si="356"/>
        <v>0</v>
      </c>
      <c r="K1337" s="187">
        <f t="shared" si="357"/>
        <v>0</v>
      </c>
      <c r="L1337" s="166"/>
      <c r="M1337" s="13"/>
      <c r="N1337" s="187">
        <f t="shared" si="358"/>
        <v>0</v>
      </c>
      <c r="O1337" s="187">
        <f t="shared" si="359"/>
        <v>0</v>
      </c>
      <c r="P1337" s="187">
        <f t="shared" si="360"/>
        <v>0</v>
      </c>
      <c r="Q1337" s="166"/>
      <c r="R1337" s="13"/>
      <c r="S1337" s="187">
        <f t="shared" si="361"/>
        <v>0</v>
      </c>
      <c r="T1337" s="187">
        <f t="shared" si="362"/>
        <v>0</v>
      </c>
      <c r="U1337" s="166"/>
      <c r="V1337" s="187">
        <f t="shared" si="363"/>
        <v>0</v>
      </c>
      <c r="W1337" s="187">
        <f t="shared" si="364"/>
        <v>0</v>
      </c>
      <c r="X1337" s="13">
        <f t="shared" si="365"/>
        <v>0</v>
      </c>
      <c r="Y1337" s="13" t="s">
        <v>29</v>
      </c>
      <c r="Z1337" s="13">
        <v>45</v>
      </c>
      <c r="AA1337" s="241">
        <f t="shared" si="366"/>
        <v>0</v>
      </c>
    </row>
    <row r="1338" spans="1:27">
      <c r="A1338" s="12">
        <v>1335</v>
      </c>
      <c r="B1338" s="166"/>
      <c r="C1338" s="13"/>
      <c r="D1338" s="187">
        <f t="shared" si="352"/>
        <v>0</v>
      </c>
      <c r="E1338" s="187">
        <f t="shared" si="353"/>
        <v>0</v>
      </c>
      <c r="F1338" s="187">
        <f t="shared" si="354"/>
        <v>0</v>
      </c>
      <c r="G1338" s="166"/>
      <c r="H1338" s="13"/>
      <c r="I1338" s="187">
        <f t="shared" si="355"/>
        <v>0</v>
      </c>
      <c r="J1338" s="187">
        <f t="shared" si="356"/>
        <v>0</v>
      </c>
      <c r="K1338" s="187">
        <f t="shared" si="357"/>
        <v>0</v>
      </c>
      <c r="L1338" s="166"/>
      <c r="M1338" s="13"/>
      <c r="N1338" s="187">
        <f t="shared" si="358"/>
        <v>0</v>
      </c>
      <c r="O1338" s="187">
        <f t="shared" si="359"/>
        <v>0</v>
      </c>
      <c r="P1338" s="187">
        <f t="shared" si="360"/>
        <v>0</v>
      </c>
      <c r="Q1338" s="166"/>
      <c r="R1338" s="13"/>
      <c r="S1338" s="187">
        <f t="shared" si="361"/>
        <v>0</v>
      </c>
      <c r="T1338" s="187">
        <f t="shared" si="362"/>
        <v>0</v>
      </c>
      <c r="U1338" s="166"/>
      <c r="V1338" s="187">
        <f t="shared" si="363"/>
        <v>0</v>
      </c>
      <c r="W1338" s="187">
        <f t="shared" si="364"/>
        <v>0</v>
      </c>
      <c r="X1338" s="13">
        <f t="shared" si="365"/>
        <v>0</v>
      </c>
      <c r="Y1338" s="13" t="s">
        <v>29</v>
      </c>
      <c r="Z1338" s="13">
        <v>45</v>
      </c>
      <c r="AA1338" s="241">
        <f t="shared" si="366"/>
        <v>0</v>
      </c>
    </row>
    <row r="1339" spans="1:27">
      <c r="A1339" s="12">
        <v>1336</v>
      </c>
      <c r="B1339" s="166"/>
      <c r="C1339" s="13"/>
      <c r="D1339" s="187">
        <f t="shared" si="352"/>
        <v>0</v>
      </c>
      <c r="E1339" s="187">
        <f t="shared" si="353"/>
        <v>0</v>
      </c>
      <c r="F1339" s="187">
        <f t="shared" si="354"/>
        <v>0</v>
      </c>
      <c r="G1339" s="166"/>
      <c r="H1339" s="13"/>
      <c r="I1339" s="187">
        <f t="shared" si="355"/>
        <v>0</v>
      </c>
      <c r="J1339" s="187">
        <f t="shared" si="356"/>
        <v>0</v>
      </c>
      <c r="K1339" s="187">
        <f t="shared" si="357"/>
        <v>0</v>
      </c>
      <c r="L1339" s="166"/>
      <c r="M1339" s="13"/>
      <c r="N1339" s="187">
        <f t="shared" si="358"/>
        <v>0</v>
      </c>
      <c r="O1339" s="187">
        <f t="shared" si="359"/>
        <v>0</v>
      </c>
      <c r="P1339" s="187">
        <f t="shared" si="360"/>
        <v>0</v>
      </c>
      <c r="Q1339" s="166"/>
      <c r="R1339" s="13"/>
      <c r="S1339" s="187">
        <f t="shared" si="361"/>
        <v>0</v>
      </c>
      <c r="T1339" s="187">
        <f t="shared" si="362"/>
        <v>0</v>
      </c>
      <c r="U1339" s="166"/>
      <c r="V1339" s="187">
        <f t="shared" si="363"/>
        <v>0</v>
      </c>
      <c r="W1339" s="187">
        <f t="shared" si="364"/>
        <v>0</v>
      </c>
      <c r="X1339" s="13">
        <f t="shared" si="365"/>
        <v>0</v>
      </c>
      <c r="Y1339" s="13" t="s">
        <v>29</v>
      </c>
      <c r="Z1339" s="13">
        <v>45</v>
      </c>
      <c r="AA1339" s="241">
        <f t="shared" si="366"/>
        <v>0</v>
      </c>
    </row>
    <row r="1340" spans="1:27">
      <c r="A1340" s="12">
        <v>1337</v>
      </c>
      <c r="B1340" s="166"/>
      <c r="C1340" s="13"/>
      <c r="D1340" s="187">
        <f t="shared" si="352"/>
        <v>0</v>
      </c>
      <c r="E1340" s="187">
        <f t="shared" si="353"/>
        <v>0</v>
      </c>
      <c r="F1340" s="187">
        <f t="shared" si="354"/>
        <v>0</v>
      </c>
      <c r="G1340" s="166"/>
      <c r="H1340" s="13"/>
      <c r="I1340" s="187">
        <f t="shared" si="355"/>
        <v>0</v>
      </c>
      <c r="J1340" s="187">
        <f t="shared" si="356"/>
        <v>0</v>
      </c>
      <c r="K1340" s="187">
        <f t="shared" si="357"/>
        <v>0</v>
      </c>
      <c r="L1340" s="166"/>
      <c r="M1340" s="13"/>
      <c r="N1340" s="187">
        <f t="shared" si="358"/>
        <v>0</v>
      </c>
      <c r="O1340" s="187">
        <f t="shared" si="359"/>
        <v>0</v>
      </c>
      <c r="P1340" s="187">
        <f t="shared" si="360"/>
        <v>0</v>
      </c>
      <c r="Q1340" s="166"/>
      <c r="R1340" s="13"/>
      <c r="S1340" s="187">
        <f t="shared" si="361"/>
        <v>0</v>
      </c>
      <c r="T1340" s="187">
        <f t="shared" si="362"/>
        <v>0</v>
      </c>
      <c r="U1340" s="166"/>
      <c r="V1340" s="187">
        <f t="shared" si="363"/>
        <v>0</v>
      </c>
      <c r="W1340" s="187">
        <f t="shared" si="364"/>
        <v>0</v>
      </c>
      <c r="X1340" s="13">
        <f t="shared" si="365"/>
        <v>0</v>
      </c>
      <c r="Y1340" s="13" t="s">
        <v>29</v>
      </c>
      <c r="Z1340" s="13">
        <v>45</v>
      </c>
      <c r="AA1340" s="241">
        <f t="shared" si="366"/>
        <v>0</v>
      </c>
    </row>
    <row r="1341" spans="1:27">
      <c r="A1341" s="12">
        <v>1338</v>
      </c>
      <c r="B1341" s="166"/>
      <c r="C1341" s="13"/>
      <c r="D1341" s="187">
        <f t="shared" si="352"/>
        <v>0</v>
      </c>
      <c r="E1341" s="187">
        <f t="shared" si="353"/>
        <v>0</v>
      </c>
      <c r="F1341" s="187">
        <f t="shared" si="354"/>
        <v>0</v>
      </c>
      <c r="G1341" s="166"/>
      <c r="H1341" s="13"/>
      <c r="I1341" s="187">
        <f t="shared" si="355"/>
        <v>0</v>
      </c>
      <c r="J1341" s="187">
        <f t="shared" si="356"/>
        <v>0</v>
      </c>
      <c r="K1341" s="187">
        <f t="shared" si="357"/>
        <v>0</v>
      </c>
      <c r="L1341" s="166"/>
      <c r="M1341" s="13"/>
      <c r="N1341" s="187">
        <f t="shared" si="358"/>
        <v>0</v>
      </c>
      <c r="O1341" s="187">
        <f t="shared" si="359"/>
        <v>0</v>
      </c>
      <c r="P1341" s="187">
        <f t="shared" si="360"/>
        <v>0</v>
      </c>
      <c r="Q1341" s="166"/>
      <c r="R1341" s="13"/>
      <c r="S1341" s="187">
        <f t="shared" si="361"/>
        <v>0</v>
      </c>
      <c r="T1341" s="187">
        <f t="shared" si="362"/>
        <v>0</v>
      </c>
      <c r="U1341" s="166"/>
      <c r="V1341" s="187">
        <f t="shared" si="363"/>
        <v>0</v>
      </c>
      <c r="W1341" s="187">
        <f t="shared" si="364"/>
        <v>0</v>
      </c>
      <c r="X1341" s="13">
        <f t="shared" si="365"/>
        <v>0</v>
      </c>
      <c r="Y1341" s="13" t="s">
        <v>29</v>
      </c>
      <c r="Z1341" s="13">
        <v>45</v>
      </c>
      <c r="AA1341" s="241">
        <f t="shared" si="366"/>
        <v>0</v>
      </c>
    </row>
    <row r="1342" spans="1:27">
      <c r="A1342" s="12">
        <v>1339</v>
      </c>
      <c r="B1342" s="166"/>
      <c r="C1342" s="13"/>
      <c r="D1342" s="187">
        <f t="shared" si="352"/>
        <v>0</v>
      </c>
      <c r="E1342" s="187">
        <f t="shared" si="353"/>
        <v>0</v>
      </c>
      <c r="F1342" s="187">
        <f t="shared" si="354"/>
        <v>0</v>
      </c>
      <c r="G1342" s="166"/>
      <c r="H1342" s="13"/>
      <c r="I1342" s="187">
        <f t="shared" si="355"/>
        <v>0</v>
      </c>
      <c r="J1342" s="187">
        <f t="shared" si="356"/>
        <v>0</v>
      </c>
      <c r="K1342" s="187">
        <f t="shared" si="357"/>
        <v>0</v>
      </c>
      <c r="L1342" s="166"/>
      <c r="M1342" s="13"/>
      <c r="N1342" s="187">
        <f t="shared" si="358"/>
        <v>0</v>
      </c>
      <c r="O1342" s="187">
        <f t="shared" si="359"/>
        <v>0</v>
      </c>
      <c r="P1342" s="187">
        <f t="shared" si="360"/>
        <v>0</v>
      </c>
      <c r="Q1342" s="166"/>
      <c r="R1342" s="13"/>
      <c r="S1342" s="187">
        <f t="shared" si="361"/>
        <v>0</v>
      </c>
      <c r="T1342" s="187">
        <f t="shared" si="362"/>
        <v>0</v>
      </c>
      <c r="U1342" s="166"/>
      <c r="V1342" s="187">
        <f t="shared" si="363"/>
        <v>0</v>
      </c>
      <c r="W1342" s="187">
        <f t="shared" si="364"/>
        <v>0</v>
      </c>
      <c r="X1342" s="13">
        <f t="shared" si="365"/>
        <v>0</v>
      </c>
      <c r="Y1342" s="13" t="s">
        <v>29</v>
      </c>
      <c r="Z1342" s="13">
        <v>45</v>
      </c>
      <c r="AA1342" s="241">
        <f t="shared" si="366"/>
        <v>0</v>
      </c>
    </row>
    <row r="1343" spans="1:27">
      <c r="A1343" s="12">
        <v>1340</v>
      </c>
      <c r="B1343" s="166"/>
      <c r="C1343" s="13"/>
      <c r="D1343" s="187">
        <f t="shared" si="352"/>
        <v>0</v>
      </c>
      <c r="E1343" s="187">
        <f t="shared" si="353"/>
        <v>0</v>
      </c>
      <c r="F1343" s="187">
        <f t="shared" si="354"/>
        <v>0</v>
      </c>
      <c r="G1343" s="166"/>
      <c r="H1343" s="13"/>
      <c r="I1343" s="187">
        <f t="shared" si="355"/>
        <v>0</v>
      </c>
      <c r="J1343" s="187">
        <f t="shared" si="356"/>
        <v>0</v>
      </c>
      <c r="K1343" s="187">
        <f t="shared" si="357"/>
        <v>0</v>
      </c>
      <c r="L1343" s="166"/>
      <c r="M1343" s="13"/>
      <c r="N1343" s="187">
        <f t="shared" si="358"/>
        <v>0</v>
      </c>
      <c r="O1343" s="187">
        <f t="shared" si="359"/>
        <v>0</v>
      </c>
      <c r="P1343" s="187">
        <f t="shared" si="360"/>
        <v>0</v>
      </c>
      <c r="Q1343" s="166"/>
      <c r="R1343" s="13"/>
      <c r="S1343" s="187">
        <f t="shared" si="361"/>
        <v>0</v>
      </c>
      <c r="T1343" s="187">
        <f t="shared" si="362"/>
        <v>0</v>
      </c>
      <c r="U1343" s="166"/>
      <c r="V1343" s="187">
        <f t="shared" si="363"/>
        <v>0</v>
      </c>
      <c r="W1343" s="187">
        <f t="shared" si="364"/>
        <v>0</v>
      </c>
      <c r="X1343" s="13">
        <f t="shared" si="365"/>
        <v>0</v>
      </c>
      <c r="Y1343" s="13" t="s">
        <v>29</v>
      </c>
      <c r="Z1343" s="13">
        <v>45</v>
      </c>
      <c r="AA1343" s="241">
        <f t="shared" si="366"/>
        <v>0</v>
      </c>
    </row>
    <row r="1344" spans="1:27">
      <c r="A1344" s="12">
        <v>1341</v>
      </c>
      <c r="B1344" s="166"/>
      <c r="C1344" s="13"/>
      <c r="D1344" s="187">
        <f t="shared" si="352"/>
        <v>0</v>
      </c>
      <c r="E1344" s="187">
        <f t="shared" si="353"/>
        <v>0</v>
      </c>
      <c r="F1344" s="187">
        <f t="shared" si="354"/>
        <v>0</v>
      </c>
      <c r="G1344" s="166"/>
      <c r="H1344" s="13"/>
      <c r="I1344" s="187">
        <f t="shared" si="355"/>
        <v>0</v>
      </c>
      <c r="J1344" s="187">
        <f t="shared" si="356"/>
        <v>0</v>
      </c>
      <c r="K1344" s="187">
        <f t="shared" si="357"/>
        <v>0</v>
      </c>
      <c r="L1344" s="166"/>
      <c r="M1344" s="13"/>
      <c r="N1344" s="187">
        <f t="shared" si="358"/>
        <v>0</v>
      </c>
      <c r="O1344" s="187">
        <f t="shared" si="359"/>
        <v>0</v>
      </c>
      <c r="P1344" s="187">
        <f t="shared" si="360"/>
        <v>0</v>
      </c>
      <c r="Q1344" s="166"/>
      <c r="R1344" s="13"/>
      <c r="S1344" s="187">
        <f t="shared" si="361"/>
        <v>0</v>
      </c>
      <c r="T1344" s="187">
        <f t="shared" si="362"/>
        <v>0</v>
      </c>
      <c r="U1344" s="166"/>
      <c r="V1344" s="187">
        <f t="shared" si="363"/>
        <v>0</v>
      </c>
      <c r="W1344" s="187">
        <f t="shared" si="364"/>
        <v>0</v>
      </c>
      <c r="X1344" s="13">
        <f t="shared" si="365"/>
        <v>0</v>
      </c>
      <c r="Y1344" s="13" t="s">
        <v>29</v>
      </c>
      <c r="Z1344" s="13">
        <v>45</v>
      </c>
      <c r="AA1344" s="241">
        <f t="shared" si="366"/>
        <v>0</v>
      </c>
    </row>
    <row r="1345" spans="1:27">
      <c r="A1345" s="12">
        <v>1342</v>
      </c>
      <c r="B1345" s="166"/>
      <c r="C1345" s="13"/>
      <c r="D1345" s="187">
        <f t="shared" si="352"/>
        <v>0</v>
      </c>
      <c r="E1345" s="187">
        <f t="shared" si="353"/>
        <v>0</v>
      </c>
      <c r="F1345" s="187">
        <f t="shared" si="354"/>
        <v>0</v>
      </c>
      <c r="G1345" s="166"/>
      <c r="H1345" s="13"/>
      <c r="I1345" s="187">
        <f t="shared" si="355"/>
        <v>0</v>
      </c>
      <c r="J1345" s="187">
        <f t="shared" si="356"/>
        <v>0</v>
      </c>
      <c r="K1345" s="187">
        <f t="shared" si="357"/>
        <v>0</v>
      </c>
      <c r="L1345" s="166"/>
      <c r="M1345" s="13"/>
      <c r="N1345" s="187">
        <f t="shared" si="358"/>
        <v>0</v>
      </c>
      <c r="O1345" s="187">
        <f t="shared" si="359"/>
        <v>0</v>
      </c>
      <c r="P1345" s="187">
        <f t="shared" si="360"/>
        <v>0</v>
      </c>
      <c r="Q1345" s="166"/>
      <c r="R1345" s="13"/>
      <c r="S1345" s="187">
        <f t="shared" si="361"/>
        <v>0</v>
      </c>
      <c r="T1345" s="187">
        <f t="shared" si="362"/>
        <v>0</v>
      </c>
      <c r="U1345" s="166"/>
      <c r="V1345" s="187">
        <f t="shared" si="363"/>
        <v>0</v>
      </c>
      <c r="W1345" s="187">
        <f t="shared" si="364"/>
        <v>0</v>
      </c>
      <c r="X1345" s="13">
        <f t="shared" si="365"/>
        <v>0</v>
      </c>
      <c r="Y1345" s="13" t="s">
        <v>29</v>
      </c>
      <c r="Z1345" s="13">
        <v>45</v>
      </c>
      <c r="AA1345" s="241">
        <f t="shared" si="366"/>
        <v>0</v>
      </c>
    </row>
    <row r="1346" spans="1:27">
      <c r="A1346" s="12">
        <v>1343</v>
      </c>
      <c r="B1346" s="166"/>
      <c r="C1346" s="13"/>
      <c r="D1346" s="187">
        <f t="shared" si="352"/>
        <v>0</v>
      </c>
      <c r="E1346" s="187">
        <f t="shared" si="353"/>
        <v>0</v>
      </c>
      <c r="F1346" s="187">
        <f t="shared" si="354"/>
        <v>0</v>
      </c>
      <c r="G1346" s="166"/>
      <c r="H1346" s="13"/>
      <c r="I1346" s="187">
        <f t="shared" si="355"/>
        <v>0</v>
      </c>
      <c r="J1346" s="187">
        <f t="shared" si="356"/>
        <v>0</v>
      </c>
      <c r="K1346" s="187">
        <f t="shared" si="357"/>
        <v>0</v>
      </c>
      <c r="L1346" s="166"/>
      <c r="M1346" s="13"/>
      <c r="N1346" s="187">
        <f t="shared" si="358"/>
        <v>0</v>
      </c>
      <c r="O1346" s="187">
        <f t="shared" si="359"/>
        <v>0</v>
      </c>
      <c r="P1346" s="187">
        <f t="shared" si="360"/>
        <v>0</v>
      </c>
      <c r="Q1346" s="166"/>
      <c r="R1346" s="13"/>
      <c r="S1346" s="187">
        <f t="shared" si="361"/>
        <v>0</v>
      </c>
      <c r="T1346" s="187">
        <f t="shared" si="362"/>
        <v>0</v>
      </c>
      <c r="U1346" s="166"/>
      <c r="V1346" s="187">
        <f t="shared" si="363"/>
        <v>0</v>
      </c>
      <c r="W1346" s="187">
        <f t="shared" si="364"/>
        <v>0</v>
      </c>
      <c r="X1346" s="13">
        <f t="shared" si="365"/>
        <v>0</v>
      </c>
      <c r="Y1346" s="13" t="s">
        <v>29</v>
      </c>
      <c r="Z1346" s="13">
        <v>45</v>
      </c>
      <c r="AA1346" s="241">
        <f t="shared" si="366"/>
        <v>0</v>
      </c>
    </row>
    <row r="1347" spans="1:27">
      <c r="A1347" s="12">
        <v>1344</v>
      </c>
      <c r="B1347" s="166"/>
      <c r="C1347" s="13"/>
      <c r="D1347" s="187">
        <f t="shared" si="352"/>
        <v>0</v>
      </c>
      <c r="E1347" s="187">
        <f t="shared" si="353"/>
        <v>0</v>
      </c>
      <c r="F1347" s="187">
        <f t="shared" si="354"/>
        <v>0</v>
      </c>
      <c r="G1347" s="166"/>
      <c r="H1347" s="13"/>
      <c r="I1347" s="187">
        <f t="shared" si="355"/>
        <v>0</v>
      </c>
      <c r="J1347" s="187">
        <f t="shared" si="356"/>
        <v>0</v>
      </c>
      <c r="K1347" s="187">
        <f t="shared" si="357"/>
        <v>0</v>
      </c>
      <c r="L1347" s="166"/>
      <c r="M1347" s="13"/>
      <c r="N1347" s="187">
        <f t="shared" si="358"/>
        <v>0</v>
      </c>
      <c r="O1347" s="187">
        <f t="shared" si="359"/>
        <v>0</v>
      </c>
      <c r="P1347" s="187">
        <f t="shared" si="360"/>
        <v>0</v>
      </c>
      <c r="Q1347" s="166"/>
      <c r="R1347" s="13"/>
      <c r="S1347" s="187">
        <f t="shared" si="361"/>
        <v>0</v>
      </c>
      <c r="T1347" s="187">
        <f t="shared" si="362"/>
        <v>0</v>
      </c>
      <c r="U1347" s="166"/>
      <c r="V1347" s="187">
        <f t="shared" si="363"/>
        <v>0</v>
      </c>
      <c r="W1347" s="187">
        <f t="shared" si="364"/>
        <v>0</v>
      </c>
      <c r="X1347" s="13">
        <f t="shared" si="365"/>
        <v>0</v>
      </c>
      <c r="Y1347" s="13" t="s">
        <v>29</v>
      </c>
      <c r="Z1347" s="13">
        <v>45</v>
      </c>
      <c r="AA1347" s="241">
        <f t="shared" si="366"/>
        <v>0</v>
      </c>
    </row>
    <row r="1348" spans="1:27">
      <c r="A1348" s="12">
        <v>1345</v>
      </c>
      <c r="B1348" s="166"/>
      <c r="C1348" s="13"/>
      <c r="D1348" s="187">
        <f t="shared" si="352"/>
        <v>0</v>
      </c>
      <c r="E1348" s="187">
        <f t="shared" si="353"/>
        <v>0</v>
      </c>
      <c r="F1348" s="187">
        <f t="shared" si="354"/>
        <v>0</v>
      </c>
      <c r="G1348" s="166"/>
      <c r="H1348" s="13"/>
      <c r="I1348" s="187">
        <f t="shared" si="355"/>
        <v>0</v>
      </c>
      <c r="J1348" s="187">
        <f t="shared" si="356"/>
        <v>0</v>
      </c>
      <c r="K1348" s="187">
        <f t="shared" si="357"/>
        <v>0</v>
      </c>
      <c r="L1348" s="166"/>
      <c r="M1348" s="13"/>
      <c r="N1348" s="187">
        <f t="shared" si="358"/>
        <v>0</v>
      </c>
      <c r="O1348" s="187">
        <f t="shared" si="359"/>
        <v>0</v>
      </c>
      <c r="P1348" s="187">
        <f t="shared" si="360"/>
        <v>0</v>
      </c>
      <c r="Q1348" s="166"/>
      <c r="R1348" s="13"/>
      <c r="S1348" s="187">
        <f t="shared" si="361"/>
        <v>0</v>
      </c>
      <c r="T1348" s="187">
        <f t="shared" si="362"/>
        <v>0</v>
      </c>
      <c r="U1348" s="166"/>
      <c r="V1348" s="187">
        <f t="shared" si="363"/>
        <v>0</v>
      </c>
      <c r="W1348" s="187">
        <f t="shared" si="364"/>
        <v>0</v>
      </c>
      <c r="X1348" s="13">
        <f t="shared" si="365"/>
        <v>0</v>
      </c>
      <c r="Y1348" s="13" t="s">
        <v>29</v>
      </c>
      <c r="Z1348" s="13">
        <v>45</v>
      </c>
      <c r="AA1348" s="241">
        <f t="shared" si="366"/>
        <v>0</v>
      </c>
    </row>
    <row r="1349" spans="1:27">
      <c r="A1349" s="12">
        <v>1346</v>
      </c>
      <c r="B1349" s="166"/>
      <c r="C1349" s="13"/>
      <c r="D1349" s="187">
        <f t="shared" si="352"/>
        <v>0</v>
      </c>
      <c r="E1349" s="187">
        <f t="shared" si="353"/>
        <v>0</v>
      </c>
      <c r="F1349" s="187">
        <f t="shared" si="354"/>
        <v>0</v>
      </c>
      <c r="G1349" s="166"/>
      <c r="H1349" s="13"/>
      <c r="I1349" s="187">
        <f t="shared" si="355"/>
        <v>0</v>
      </c>
      <c r="J1349" s="187">
        <f t="shared" si="356"/>
        <v>0</v>
      </c>
      <c r="K1349" s="187">
        <f t="shared" si="357"/>
        <v>0</v>
      </c>
      <c r="L1349" s="166"/>
      <c r="M1349" s="13"/>
      <c r="N1349" s="187">
        <f t="shared" si="358"/>
        <v>0</v>
      </c>
      <c r="O1349" s="187">
        <f t="shared" si="359"/>
        <v>0</v>
      </c>
      <c r="P1349" s="187">
        <f t="shared" si="360"/>
        <v>0</v>
      </c>
      <c r="Q1349" s="166"/>
      <c r="R1349" s="13"/>
      <c r="S1349" s="187">
        <f t="shared" si="361"/>
        <v>0</v>
      </c>
      <c r="T1349" s="187">
        <f t="shared" si="362"/>
        <v>0</v>
      </c>
      <c r="U1349" s="166"/>
      <c r="V1349" s="187">
        <f t="shared" si="363"/>
        <v>0</v>
      </c>
      <c r="W1349" s="187">
        <f t="shared" si="364"/>
        <v>0</v>
      </c>
      <c r="X1349" s="13">
        <f t="shared" si="365"/>
        <v>0</v>
      </c>
      <c r="Y1349" s="13" t="s">
        <v>29</v>
      </c>
      <c r="Z1349" s="13">
        <v>45</v>
      </c>
      <c r="AA1349" s="241">
        <f t="shared" si="366"/>
        <v>0</v>
      </c>
    </row>
    <row r="1350" spans="1:27">
      <c r="A1350" s="12">
        <v>1347</v>
      </c>
      <c r="B1350" s="166"/>
      <c r="C1350" s="13"/>
      <c r="D1350" s="187">
        <f t="shared" si="352"/>
        <v>0</v>
      </c>
      <c r="E1350" s="187">
        <f t="shared" si="353"/>
        <v>0</v>
      </c>
      <c r="F1350" s="187">
        <f t="shared" si="354"/>
        <v>0</v>
      </c>
      <c r="G1350" s="166"/>
      <c r="H1350" s="13"/>
      <c r="I1350" s="187">
        <f t="shared" si="355"/>
        <v>0</v>
      </c>
      <c r="J1350" s="187">
        <f t="shared" si="356"/>
        <v>0</v>
      </c>
      <c r="K1350" s="187">
        <f t="shared" si="357"/>
        <v>0</v>
      </c>
      <c r="L1350" s="166"/>
      <c r="M1350" s="13"/>
      <c r="N1350" s="187">
        <f t="shared" si="358"/>
        <v>0</v>
      </c>
      <c r="O1350" s="187">
        <f t="shared" si="359"/>
        <v>0</v>
      </c>
      <c r="P1350" s="187">
        <f t="shared" si="360"/>
        <v>0</v>
      </c>
      <c r="Q1350" s="166"/>
      <c r="R1350" s="13"/>
      <c r="S1350" s="187">
        <f t="shared" si="361"/>
        <v>0</v>
      </c>
      <c r="T1350" s="187">
        <f t="shared" si="362"/>
        <v>0</v>
      </c>
      <c r="U1350" s="166"/>
      <c r="V1350" s="187">
        <f t="shared" si="363"/>
        <v>0</v>
      </c>
      <c r="W1350" s="187">
        <f t="shared" si="364"/>
        <v>0</v>
      </c>
      <c r="X1350" s="13">
        <f t="shared" si="365"/>
        <v>0</v>
      </c>
      <c r="Y1350" s="13" t="s">
        <v>29</v>
      </c>
      <c r="Z1350" s="13">
        <v>45</v>
      </c>
      <c r="AA1350" s="241">
        <f t="shared" si="366"/>
        <v>0</v>
      </c>
    </row>
    <row r="1351" spans="1:27">
      <c r="A1351" s="12">
        <v>1348</v>
      </c>
      <c r="B1351" s="166"/>
      <c r="C1351" s="13"/>
      <c r="D1351" s="187">
        <f t="shared" si="352"/>
        <v>0</v>
      </c>
      <c r="E1351" s="187">
        <f t="shared" si="353"/>
        <v>0</v>
      </c>
      <c r="F1351" s="187">
        <f t="shared" si="354"/>
        <v>0</v>
      </c>
      <c r="G1351" s="166"/>
      <c r="H1351" s="13"/>
      <c r="I1351" s="187">
        <f t="shared" si="355"/>
        <v>0</v>
      </c>
      <c r="J1351" s="187">
        <f t="shared" si="356"/>
        <v>0</v>
      </c>
      <c r="K1351" s="187">
        <f t="shared" si="357"/>
        <v>0</v>
      </c>
      <c r="L1351" s="166"/>
      <c r="M1351" s="13"/>
      <c r="N1351" s="187">
        <f t="shared" si="358"/>
        <v>0</v>
      </c>
      <c r="O1351" s="187">
        <f t="shared" si="359"/>
        <v>0</v>
      </c>
      <c r="P1351" s="187">
        <f t="shared" si="360"/>
        <v>0</v>
      </c>
      <c r="Q1351" s="166"/>
      <c r="R1351" s="13"/>
      <c r="S1351" s="187">
        <f t="shared" si="361"/>
        <v>0</v>
      </c>
      <c r="T1351" s="187">
        <f t="shared" si="362"/>
        <v>0</v>
      </c>
      <c r="U1351" s="166"/>
      <c r="V1351" s="187">
        <f t="shared" si="363"/>
        <v>0</v>
      </c>
      <c r="W1351" s="187">
        <f t="shared" si="364"/>
        <v>0</v>
      </c>
      <c r="X1351" s="13">
        <f t="shared" si="365"/>
        <v>0</v>
      </c>
      <c r="Y1351" s="13" t="s">
        <v>29</v>
      </c>
      <c r="Z1351" s="13">
        <v>45</v>
      </c>
      <c r="AA1351" s="241">
        <f t="shared" si="366"/>
        <v>0</v>
      </c>
    </row>
    <row r="1352" spans="1:27">
      <c r="A1352" s="12">
        <v>1349</v>
      </c>
      <c r="B1352" s="166"/>
      <c r="C1352" s="13"/>
      <c r="D1352" s="187">
        <f t="shared" si="352"/>
        <v>0</v>
      </c>
      <c r="E1352" s="187">
        <f t="shared" si="353"/>
        <v>0</v>
      </c>
      <c r="F1352" s="187">
        <f t="shared" si="354"/>
        <v>0</v>
      </c>
      <c r="G1352" s="166"/>
      <c r="H1352" s="13"/>
      <c r="I1352" s="187">
        <f t="shared" si="355"/>
        <v>0</v>
      </c>
      <c r="J1352" s="187">
        <f t="shared" si="356"/>
        <v>0</v>
      </c>
      <c r="K1352" s="187">
        <f t="shared" si="357"/>
        <v>0</v>
      </c>
      <c r="L1352" s="166"/>
      <c r="M1352" s="13"/>
      <c r="N1352" s="187">
        <f t="shared" si="358"/>
        <v>0</v>
      </c>
      <c r="O1352" s="187">
        <f t="shared" si="359"/>
        <v>0</v>
      </c>
      <c r="P1352" s="187">
        <f t="shared" si="360"/>
        <v>0</v>
      </c>
      <c r="Q1352" s="166"/>
      <c r="R1352" s="13"/>
      <c r="S1352" s="187">
        <f t="shared" si="361"/>
        <v>0</v>
      </c>
      <c r="T1352" s="187">
        <f t="shared" si="362"/>
        <v>0</v>
      </c>
      <c r="U1352" s="166"/>
      <c r="V1352" s="187">
        <f t="shared" si="363"/>
        <v>0</v>
      </c>
      <c r="W1352" s="187">
        <f t="shared" si="364"/>
        <v>0</v>
      </c>
      <c r="X1352" s="13">
        <f t="shared" si="365"/>
        <v>0</v>
      </c>
      <c r="Y1352" s="13" t="s">
        <v>29</v>
      </c>
      <c r="Z1352" s="13">
        <v>45</v>
      </c>
      <c r="AA1352" s="241">
        <f t="shared" si="366"/>
        <v>0</v>
      </c>
    </row>
    <row r="1353" spans="1:27">
      <c r="A1353" s="12">
        <v>1350</v>
      </c>
      <c r="B1353" s="166"/>
      <c r="C1353" s="13"/>
      <c r="D1353" s="187">
        <f t="shared" si="352"/>
        <v>0</v>
      </c>
      <c r="E1353" s="187">
        <f t="shared" si="353"/>
        <v>0</v>
      </c>
      <c r="F1353" s="187">
        <f t="shared" si="354"/>
        <v>0</v>
      </c>
      <c r="G1353" s="166"/>
      <c r="H1353" s="13"/>
      <c r="I1353" s="187">
        <f t="shared" si="355"/>
        <v>0</v>
      </c>
      <c r="J1353" s="187">
        <f t="shared" si="356"/>
        <v>0</v>
      </c>
      <c r="K1353" s="187">
        <f t="shared" si="357"/>
        <v>0</v>
      </c>
      <c r="L1353" s="166"/>
      <c r="M1353" s="13"/>
      <c r="N1353" s="187">
        <f t="shared" si="358"/>
        <v>0</v>
      </c>
      <c r="O1353" s="187">
        <f t="shared" si="359"/>
        <v>0</v>
      </c>
      <c r="P1353" s="187">
        <f t="shared" si="360"/>
        <v>0</v>
      </c>
      <c r="Q1353" s="166"/>
      <c r="R1353" s="13"/>
      <c r="S1353" s="187">
        <f t="shared" si="361"/>
        <v>0</v>
      </c>
      <c r="T1353" s="187">
        <f t="shared" si="362"/>
        <v>0</v>
      </c>
      <c r="U1353" s="166"/>
      <c r="V1353" s="187">
        <f t="shared" si="363"/>
        <v>0</v>
      </c>
      <c r="W1353" s="187">
        <f t="shared" si="364"/>
        <v>0</v>
      </c>
      <c r="X1353" s="13">
        <f t="shared" si="365"/>
        <v>0</v>
      </c>
      <c r="Y1353" s="13" t="s">
        <v>29</v>
      </c>
      <c r="Z1353" s="13">
        <v>45</v>
      </c>
      <c r="AA1353" s="241">
        <f t="shared" si="366"/>
        <v>0</v>
      </c>
    </row>
    <row r="1354" spans="1:27">
      <c r="A1354" s="12">
        <v>1351</v>
      </c>
      <c r="B1354" s="166"/>
      <c r="C1354" s="13"/>
      <c r="D1354" s="187">
        <f t="shared" si="352"/>
        <v>0</v>
      </c>
      <c r="E1354" s="187">
        <f t="shared" si="353"/>
        <v>0</v>
      </c>
      <c r="F1354" s="187">
        <f t="shared" si="354"/>
        <v>0</v>
      </c>
      <c r="G1354" s="166"/>
      <c r="H1354" s="13"/>
      <c r="I1354" s="187">
        <f t="shared" si="355"/>
        <v>0</v>
      </c>
      <c r="J1354" s="187">
        <f t="shared" si="356"/>
        <v>0</v>
      </c>
      <c r="K1354" s="187">
        <f t="shared" si="357"/>
        <v>0</v>
      </c>
      <c r="L1354" s="166"/>
      <c r="M1354" s="13"/>
      <c r="N1354" s="187">
        <f t="shared" si="358"/>
        <v>0</v>
      </c>
      <c r="O1354" s="187">
        <f t="shared" si="359"/>
        <v>0</v>
      </c>
      <c r="P1354" s="187">
        <f t="shared" si="360"/>
        <v>0</v>
      </c>
      <c r="Q1354" s="166"/>
      <c r="R1354" s="13"/>
      <c r="S1354" s="187">
        <f t="shared" si="361"/>
        <v>0</v>
      </c>
      <c r="T1354" s="187">
        <f t="shared" si="362"/>
        <v>0</v>
      </c>
      <c r="U1354" s="166"/>
      <c r="V1354" s="187">
        <f t="shared" si="363"/>
        <v>0</v>
      </c>
      <c r="W1354" s="187">
        <f t="shared" si="364"/>
        <v>0</v>
      </c>
      <c r="X1354" s="13">
        <f t="shared" si="365"/>
        <v>0</v>
      </c>
      <c r="Y1354" s="13" t="s">
        <v>29</v>
      </c>
      <c r="Z1354" s="13">
        <v>45</v>
      </c>
      <c r="AA1354" s="241">
        <f t="shared" si="366"/>
        <v>0</v>
      </c>
    </row>
    <row r="1355" spans="1:27">
      <c r="A1355" s="12">
        <v>1352</v>
      </c>
      <c r="B1355" s="166"/>
      <c r="C1355" s="13"/>
      <c r="D1355" s="187">
        <f t="shared" si="352"/>
        <v>0</v>
      </c>
      <c r="E1355" s="187">
        <f t="shared" si="353"/>
        <v>0</v>
      </c>
      <c r="F1355" s="187">
        <f t="shared" si="354"/>
        <v>0</v>
      </c>
      <c r="G1355" s="166"/>
      <c r="H1355" s="13"/>
      <c r="I1355" s="187">
        <f t="shared" si="355"/>
        <v>0</v>
      </c>
      <c r="J1355" s="187">
        <f t="shared" si="356"/>
        <v>0</v>
      </c>
      <c r="K1355" s="187">
        <f t="shared" si="357"/>
        <v>0</v>
      </c>
      <c r="L1355" s="166"/>
      <c r="M1355" s="13"/>
      <c r="N1355" s="187">
        <f t="shared" si="358"/>
        <v>0</v>
      </c>
      <c r="O1355" s="187">
        <f t="shared" si="359"/>
        <v>0</v>
      </c>
      <c r="P1355" s="187">
        <f t="shared" si="360"/>
        <v>0</v>
      </c>
      <c r="Q1355" s="166"/>
      <c r="R1355" s="13"/>
      <c r="S1355" s="187">
        <f t="shared" si="361"/>
        <v>0</v>
      </c>
      <c r="T1355" s="187">
        <f t="shared" si="362"/>
        <v>0</v>
      </c>
      <c r="U1355" s="166"/>
      <c r="V1355" s="187">
        <f t="shared" si="363"/>
        <v>0</v>
      </c>
      <c r="W1355" s="187">
        <f t="shared" si="364"/>
        <v>0</v>
      </c>
      <c r="X1355" s="13">
        <f t="shared" si="365"/>
        <v>0</v>
      </c>
      <c r="Y1355" s="13" t="s">
        <v>29</v>
      </c>
      <c r="Z1355" s="13">
        <v>45</v>
      </c>
      <c r="AA1355" s="241">
        <f t="shared" si="366"/>
        <v>0</v>
      </c>
    </row>
    <row r="1356" spans="1:27">
      <c r="A1356" s="12">
        <v>1353</v>
      </c>
      <c r="B1356" s="166"/>
      <c r="C1356" s="13"/>
      <c r="D1356" s="187">
        <f t="shared" si="352"/>
        <v>0</v>
      </c>
      <c r="E1356" s="187">
        <f t="shared" si="353"/>
        <v>0</v>
      </c>
      <c r="F1356" s="187">
        <f t="shared" si="354"/>
        <v>0</v>
      </c>
      <c r="G1356" s="166"/>
      <c r="H1356" s="13"/>
      <c r="I1356" s="187">
        <f t="shared" si="355"/>
        <v>0</v>
      </c>
      <c r="J1356" s="187">
        <f t="shared" si="356"/>
        <v>0</v>
      </c>
      <c r="K1356" s="187">
        <f t="shared" si="357"/>
        <v>0</v>
      </c>
      <c r="L1356" s="166"/>
      <c r="M1356" s="13"/>
      <c r="N1356" s="187">
        <f t="shared" si="358"/>
        <v>0</v>
      </c>
      <c r="O1356" s="187">
        <f t="shared" si="359"/>
        <v>0</v>
      </c>
      <c r="P1356" s="187">
        <f t="shared" si="360"/>
        <v>0</v>
      </c>
      <c r="Q1356" s="166"/>
      <c r="R1356" s="13"/>
      <c r="S1356" s="187">
        <f t="shared" si="361"/>
        <v>0</v>
      </c>
      <c r="T1356" s="187">
        <f t="shared" si="362"/>
        <v>0</v>
      </c>
      <c r="U1356" s="166"/>
      <c r="V1356" s="187">
        <f t="shared" si="363"/>
        <v>0</v>
      </c>
      <c r="W1356" s="187">
        <f t="shared" si="364"/>
        <v>0</v>
      </c>
      <c r="X1356" s="13">
        <f t="shared" si="365"/>
        <v>0</v>
      </c>
      <c r="Y1356" s="13" t="s">
        <v>29</v>
      </c>
      <c r="Z1356" s="13">
        <v>45</v>
      </c>
      <c r="AA1356" s="241">
        <f t="shared" si="366"/>
        <v>0</v>
      </c>
    </row>
    <row r="1357" spans="1:27">
      <c r="A1357" s="12">
        <v>1354</v>
      </c>
      <c r="B1357" s="166"/>
      <c r="C1357" s="13"/>
      <c r="D1357" s="187">
        <f t="shared" si="352"/>
        <v>0</v>
      </c>
      <c r="E1357" s="187">
        <f t="shared" si="353"/>
        <v>0</v>
      </c>
      <c r="F1357" s="187">
        <f t="shared" si="354"/>
        <v>0</v>
      </c>
      <c r="G1357" s="166"/>
      <c r="H1357" s="13"/>
      <c r="I1357" s="187">
        <f t="shared" si="355"/>
        <v>0</v>
      </c>
      <c r="J1357" s="187">
        <f t="shared" si="356"/>
        <v>0</v>
      </c>
      <c r="K1357" s="187">
        <f t="shared" si="357"/>
        <v>0</v>
      </c>
      <c r="L1357" s="166"/>
      <c r="M1357" s="13"/>
      <c r="N1357" s="187">
        <f t="shared" si="358"/>
        <v>0</v>
      </c>
      <c r="O1357" s="187">
        <f t="shared" si="359"/>
        <v>0</v>
      </c>
      <c r="P1357" s="187">
        <f t="shared" si="360"/>
        <v>0</v>
      </c>
      <c r="Q1357" s="166"/>
      <c r="R1357" s="13"/>
      <c r="S1357" s="187">
        <f t="shared" si="361"/>
        <v>0</v>
      </c>
      <c r="T1357" s="187">
        <f t="shared" si="362"/>
        <v>0</v>
      </c>
      <c r="U1357" s="166"/>
      <c r="V1357" s="187">
        <f t="shared" si="363"/>
        <v>0</v>
      </c>
      <c r="W1357" s="187">
        <f t="shared" si="364"/>
        <v>0</v>
      </c>
      <c r="X1357" s="13">
        <f t="shared" si="365"/>
        <v>0</v>
      </c>
      <c r="Y1357" s="13" t="s">
        <v>29</v>
      </c>
      <c r="Z1357" s="13">
        <v>45</v>
      </c>
      <c r="AA1357" s="241">
        <f t="shared" si="366"/>
        <v>0</v>
      </c>
    </row>
    <row r="1358" spans="1:27">
      <c r="A1358" s="12">
        <v>1355</v>
      </c>
      <c r="B1358" s="166"/>
      <c r="C1358" s="13"/>
      <c r="D1358" s="187">
        <f t="shared" si="352"/>
        <v>0</v>
      </c>
      <c r="E1358" s="187">
        <f t="shared" si="353"/>
        <v>0</v>
      </c>
      <c r="F1358" s="187">
        <f t="shared" si="354"/>
        <v>0</v>
      </c>
      <c r="G1358" s="166"/>
      <c r="H1358" s="13"/>
      <c r="I1358" s="187">
        <f t="shared" si="355"/>
        <v>0</v>
      </c>
      <c r="J1358" s="187">
        <f t="shared" si="356"/>
        <v>0</v>
      </c>
      <c r="K1358" s="187">
        <f t="shared" si="357"/>
        <v>0</v>
      </c>
      <c r="L1358" s="166"/>
      <c r="M1358" s="13"/>
      <c r="N1358" s="187">
        <f t="shared" si="358"/>
        <v>0</v>
      </c>
      <c r="O1358" s="187">
        <f t="shared" si="359"/>
        <v>0</v>
      </c>
      <c r="P1358" s="187">
        <f t="shared" si="360"/>
        <v>0</v>
      </c>
      <c r="Q1358" s="166"/>
      <c r="R1358" s="13"/>
      <c r="S1358" s="187">
        <f t="shared" si="361"/>
        <v>0</v>
      </c>
      <c r="T1358" s="187">
        <f t="shared" si="362"/>
        <v>0</v>
      </c>
      <c r="U1358" s="166"/>
      <c r="V1358" s="187">
        <f t="shared" si="363"/>
        <v>0</v>
      </c>
      <c r="W1358" s="187">
        <f t="shared" si="364"/>
        <v>0</v>
      </c>
      <c r="X1358" s="13">
        <f t="shared" si="365"/>
        <v>0</v>
      </c>
      <c r="Y1358" s="13" t="s">
        <v>29</v>
      </c>
      <c r="Z1358" s="13">
        <v>45</v>
      </c>
      <c r="AA1358" s="241">
        <f t="shared" si="366"/>
        <v>0</v>
      </c>
    </row>
    <row r="1359" spans="1:27">
      <c r="A1359" s="12">
        <v>1356</v>
      </c>
      <c r="B1359" s="166"/>
      <c r="C1359" s="13"/>
      <c r="D1359" s="187">
        <f t="shared" si="352"/>
        <v>0</v>
      </c>
      <c r="E1359" s="187">
        <f t="shared" si="353"/>
        <v>0</v>
      </c>
      <c r="F1359" s="187">
        <f t="shared" si="354"/>
        <v>0</v>
      </c>
      <c r="G1359" s="166"/>
      <c r="H1359" s="13"/>
      <c r="I1359" s="187">
        <f t="shared" si="355"/>
        <v>0</v>
      </c>
      <c r="J1359" s="187">
        <f t="shared" si="356"/>
        <v>0</v>
      </c>
      <c r="K1359" s="187">
        <f t="shared" si="357"/>
        <v>0</v>
      </c>
      <c r="L1359" s="166"/>
      <c r="M1359" s="13"/>
      <c r="N1359" s="187">
        <f t="shared" si="358"/>
        <v>0</v>
      </c>
      <c r="O1359" s="187">
        <f t="shared" si="359"/>
        <v>0</v>
      </c>
      <c r="P1359" s="187">
        <f t="shared" si="360"/>
        <v>0</v>
      </c>
      <c r="Q1359" s="166"/>
      <c r="R1359" s="13"/>
      <c r="S1359" s="187">
        <f t="shared" si="361"/>
        <v>0</v>
      </c>
      <c r="T1359" s="187">
        <f t="shared" si="362"/>
        <v>0</v>
      </c>
      <c r="U1359" s="166"/>
      <c r="V1359" s="187">
        <f t="shared" si="363"/>
        <v>0</v>
      </c>
      <c r="W1359" s="187">
        <f t="shared" si="364"/>
        <v>0</v>
      </c>
      <c r="X1359" s="13">
        <f t="shared" si="365"/>
        <v>0</v>
      </c>
      <c r="Y1359" s="13" t="s">
        <v>29</v>
      </c>
      <c r="Z1359" s="13">
        <v>45</v>
      </c>
      <c r="AA1359" s="241">
        <f t="shared" si="366"/>
        <v>0</v>
      </c>
    </row>
    <row r="1360" spans="1:27">
      <c r="A1360" s="12">
        <v>1357</v>
      </c>
      <c r="B1360" s="166"/>
      <c r="C1360" s="13"/>
      <c r="D1360" s="187">
        <f t="shared" si="352"/>
        <v>0</v>
      </c>
      <c r="E1360" s="187">
        <f t="shared" si="353"/>
        <v>0</v>
      </c>
      <c r="F1360" s="187">
        <f t="shared" si="354"/>
        <v>0</v>
      </c>
      <c r="G1360" s="166"/>
      <c r="H1360" s="13"/>
      <c r="I1360" s="187">
        <f t="shared" si="355"/>
        <v>0</v>
      </c>
      <c r="J1360" s="187">
        <f t="shared" si="356"/>
        <v>0</v>
      </c>
      <c r="K1360" s="187">
        <f t="shared" si="357"/>
        <v>0</v>
      </c>
      <c r="L1360" s="166"/>
      <c r="M1360" s="13"/>
      <c r="N1360" s="187">
        <f t="shared" si="358"/>
        <v>0</v>
      </c>
      <c r="O1360" s="187">
        <f t="shared" si="359"/>
        <v>0</v>
      </c>
      <c r="P1360" s="187">
        <f t="shared" si="360"/>
        <v>0</v>
      </c>
      <c r="Q1360" s="166"/>
      <c r="R1360" s="13"/>
      <c r="S1360" s="187">
        <f t="shared" si="361"/>
        <v>0</v>
      </c>
      <c r="T1360" s="187">
        <f t="shared" si="362"/>
        <v>0</v>
      </c>
      <c r="U1360" s="166"/>
      <c r="V1360" s="187">
        <f t="shared" si="363"/>
        <v>0</v>
      </c>
      <c r="W1360" s="187">
        <f t="shared" si="364"/>
        <v>0</v>
      </c>
      <c r="X1360" s="13">
        <f t="shared" si="365"/>
        <v>0</v>
      </c>
      <c r="Y1360" s="13" t="s">
        <v>29</v>
      </c>
      <c r="Z1360" s="13">
        <v>45</v>
      </c>
      <c r="AA1360" s="241">
        <f t="shared" si="366"/>
        <v>0</v>
      </c>
    </row>
    <row r="1361" spans="1:27">
      <c r="A1361" s="12">
        <v>1358</v>
      </c>
      <c r="B1361" s="166"/>
      <c r="C1361" s="13"/>
      <c r="D1361" s="187">
        <f t="shared" si="352"/>
        <v>0</v>
      </c>
      <c r="E1361" s="187">
        <f t="shared" si="353"/>
        <v>0</v>
      </c>
      <c r="F1361" s="187">
        <f t="shared" si="354"/>
        <v>0</v>
      </c>
      <c r="G1361" s="166"/>
      <c r="H1361" s="13"/>
      <c r="I1361" s="187">
        <f t="shared" si="355"/>
        <v>0</v>
      </c>
      <c r="J1361" s="187">
        <f t="shared" si="356"/>
        <v>0</v>
      </c>
      <c r="K1361" s="187">
        <f t="shared" si="357"/>
        <v>0</v>
      </c>
      <c r="L1361" s="166"/>
      <c r="M1361" s="13"/>
      <c r="N1361" s="187">
        <f t="shared" si="358"/>
        <v>0</v>
      </c>
      <c r="O1361" s="187">
        <f t="shared" si="359"/>
        <v>0</v>
      </c>
      <c r="P1361" s="187">
        <f t="shared" si="360"/>
        <v>0</v>
      </c>
      <c r="Q1361" s="166"/>
      <c r="R1361" s="13"/>
      <c r="S1361" s="187">
        <f t="shared" si="361"/>
        <v>0</v>
      </c>
      <c r="T1361" s="187">
        <f t="shared" si="362"/>
        <v>0</v>
      </c>
      <c r="U1361" s="166"/>
      <c r="V1361" s="187">
        <f t="shared" si="363"/>
        <v>0</v>
      </c>
      <c r="W1361" s="187">
        <f t="shared" si="364"/>
        <v>0</v>
      </c>
      <c r="X1361" s="13">
        <f t="shared" si="365"/>
        <v>0</v>
      </c>
      <c r="Y1361" s="13" t="s">
        <v>29</v>
      </c>
      <c r="Z1361" s="13">
        <v>45</v>
      </c>
      <c r="AA1361" s="241">
        <f t="shared" si="366"/>
        <v>0</v>
      </c>
    </row>
    <row r="1362" spans="1:27">
      <c r="A1362" s="12">
        <v>1359</v>
      </c>
      <c r="B1362" s="166"/>
      <c r="C1362" s="13"/>
      <c r="D1362" s="187">
        <f t="shared" si="352"/>
        <v>0</v>
      </c>
      <c r="E1362" s="187">
        <f t="shared" si="353"/>
        <v>0</v>
      </c>
      <c r="F1362" s="187">
        <f t="shared" si="354"/>
        <v>0</v>
      </c>
      <c r="G1362" s="166"/>
      <c r="H1362" s="13"/>
      <c r="I1362" s="187">
        <f t="shared" si="355"/>
        <v>0</v>
      </c>
      <c r="J1362" s="187">
        <f t="shared" si="356"/>
        <v>0</v>
      </c>
      <c r="K1362" s="187">
        <f t="shared" si="357"/>
        <v>0</v>
      </c>
      <c r="L1362" s="166"/>
      <c r="M1362" s="13"/>
      <c r="N1362" s="187">
        <f t="shared" si="358"/>
        <v>0</v>
      </c>
      <c r="O1362" s="187">
        <f t="shared" si="359"/>
        <v>0</v>
      </c>
      <c r="P1362" s="187">
        <f t="shared" si="360"/>
        <v>0</v>
      </c>
      <c r="Q1362" s="166"/>
      <c r="R1362" s="13"/>
      <c r="S1362" s="187">
        <f t="shared" si="361"/>
        <v>0</v>
      </c>
      <c r="T1362" s="187">
        <f t="shared" si="362"/>
        <v>0</v>
      </c>
      <c r="U1362" s="166"/>
      <c r="V1362" s="187">
        <f t="shared" si="363"/>
        <v>0</v>
      </c>
      <c r="W1362" s="187">
        <f t="shared" si="364"/>
        <v>0</v>
      </c>
      <c r="X1362" s="13">
        <f t="shared" si="365"/>
        <v>0</v>
      </c>
      <c r="Y1362" s="13" t="s">
        <v>29</v>
      </c>
      <c r="Z1362" s="13">
        <v>45</v>
      </c>
      <c r="AA1362" s="241">
        <f t="shared" si="366"/>
        <v>0</v>
      </c>
    </row>
    <row r="1363" spans="1:27">
      <c r="A1363" s="12">
        <v>1360</v>
      </c>
      <c r="B1363" s="166"/>
      <c r="C1363" s="13"/>
      <c r="D1363" s="187">
        <f t="shared" si="352"/>
        <v>0</v>
      </c>
      <c r="E1363" s="187">
        <f t="shared" si="353"/>
        <v>0</v>
      </c>
      <c r="F1363" s="187">
        <f t="shared" si="354"/>
        <v>0</v>
      </c>
      <c r="G1363" s="166"/>
      <c r="H1363" s="13"/>
      <c r="I1363" s="187">
        <f t="shared" si="355"/>
        <v>0</v>
      </c>
      <c r="J1363" s="187">
        <f t="shared" si="356"/>
        <v>0</v>
      </c>
      <c r="K1363" s="187">
        <f t="shared" si="357"/>
        <v>0</v>
      </c>
      <c r="L1363" s="166"/>
      <c r="M1363" s="13"/>
      <c r="N1363" s="187">
        <f t="shared" si="358"/>
        <v>0</v>
      </c>
      <c r="O1363" s="187">
        <f t="shared" si="359"/>
        <v>0</v>
      </c>
      <c r="P1363" s="187">
        <f t="shared" si="360"/>
        <v>0</v>
      </c>
      <c r="Q1363" s="166"/>
      <c r="R1363" s="13"/>
      <c r="S1363" s="187">
        <f t="shared" si="361"/>
        <v>0</v>
      </c>
      <c r="T1363" s="187">
        <f t="shared" si="362"/>
        <v>0</v>
      </c>
      <c r="U1363" s="166"/>
      <c r="V1363" s="187">
        <f t="shared" si="363"/>
        <v>0</v>
      </c>
      <c r="W1363" s="187">
        <f t="shared" si="364"/>
        <v>0</v>
      </c>
      <c r="X1363" s="13">
        <f t="shared" si="365"/>
        <v>0</v>
      </c>
      <c r="Y1363" s="13" t="s">
        <v>29</v>
      </c>
      <c r="Z1363" s="13">
        <v>45</v>
      </c>
      <c r="AA1363" s="241">
        <f t="shared" si="366"/>
        <v>0</v>
      </c>
    </row>
    <row r="1364" spans="1:27">
      <c r="A1364" s="12">
        <v>1361</v>
      </c>
      <c r="B1364" s="166"/>
      <c r="C1364" s="13"/>
      <c r="D1364" s="187">
        <f t="shared" si="352"/>
        <v>0</v>
      </c>
      <c r="E1364" s="187">
        <f t="shared" si="353"/>
        <v>0</v>
      </c>
      <c r="F1364" s="187">
        <f t="shared" si="354"/>
        <v>0</v>
      </c>
      <c r="G1364" s="166"/>
      <c r="H1364" s="13"/>
      <c r="I1364" s="187">
        <f t="shared" si="355"/>
        <v>0</v>
      </c>
      <c r="J1364" s="187">
        <f t="shared" si="356"/>
        <v>0</v>
      </c>
      <c r="K1364" s="187">
        <f t="shared" si="357"/>
        <v>0</v>
      </c>
      <c r="L1364" s="166"/>
      <c r="M1364" s="13"/>
      <c r="N1364" s="187">
        <f t="shared" si="358"/>
        <v>0</v>
      </c>
      <c r="O1364" s="187">
        <f t="shared" si="359"/>
        <v>0</v>
      </c>
      <c r="P1364" s="187">
        <f t="shared" si="360"/>
        <v>0</v>
      </c>
      <c r="Q1364" s="166"/>
      <c r="R1364" s="13"/>
      <c r="S1364" s="187">
        <f t="shared" si="361"/>
        <v>0</v>
      </c>
      <c r="T1364" s="187">
        <f t="shared" si="362"/>
        <v>0</v>
      </c>
      <c r="U1364" s="166"/>
      <c r="V1364" s="187">
        <f t="shared" si="363"/>
        <v>0</v>
      </c>
      <c r="W1364" s="187">
        <f t="shared" si="364"/>
        <v>0</v>
      </c>
      <c r="X1364" s="13">
        <f t="shared" si="365"/>
        <v>0</v>
      </c>
      <c r="Y1364" s="13" t="s">
        <v>29</v>
      </c>
      <c r="Z1364" s="13">
        <v>45</v>
      </c>
      <c r="AA1364" s="241">
        <f t="shared" si="366"/>
        <v>0</v>
      </c>
    </row>
    <row r="1365" spans="1:27">
      <c r="A1365" s="12">
        <v>1362</v>
      </c>
      <c r="B1365" s="166"/>
      <c r="C1365" s="13"/>
      <c r="D1365" s="187">
        <f t="shared" si="352"/>
        <v>0</v>
      </c>
      <c r="E1365" s="187">
        <f t="shared" si="353"/>
        <v>0</v>
      </c>
      <c r="F1365" s="187">
        <f t="shared" si="354"/>
        <v>0</v>
      </c>
      <c r="G1365" s="166"/>
      <c r="H1365" s="13"/>
      <c r="I1365" s="187">
        <f t="shared" si="355"/>
        <v>0</v>
      </c>
      <c r="J1365" s="187">
        <f t="shared" si="356"/>
        <v>0</v>
      </c>
      <c r="K1365" s="187">
        <f t="shared" si="357"/>
        <v>0</v>
      </c>
      <c r="L1365" s="166"/>
      <c r="M1365" s="13"/>
      <c r="N1365" s="187">
        <f t="shared" si="358"/>
        <v>0</v>
      </c>
      <c r="O1365" s="187">
        <f t="shared" si="359"/>
        <v>0</v>
      </c>
      <c r="P1365" s="187">
        <f t="shared" si="360"/>
        <v>0</v>
      </c>
      <c r="Q1365" s="166"/>
      <c r="R1365" s="13"/>
      <c r="S1365" s="187">
        <f t="shared" si="361"/>
        <v>0</v>
      </c>
      <c r="T1365" s="187">
        <f t="shared" si="362"/>
        <v>0</v>
      </c>
      <c r="U1365" s="166"/>
      <c r="V1365" s="187">
        <f t="shared" si="363"/>
        <v>0</v>
      </c>
      <c r="W1365" s="187">
        <f t="shared" si="364"/>
        <v>0</v>
      </c>
      <c r="X1365" s="13">
        <f t="shared" si="365"/>
        <v>0</v>
      </c>
      <c r="Y1365" s="13" t="s">
        <v>29</v>
      </c>
      <c r="Z1365" s="13">
        <v>45</v>
      </c>
      <c r="AA1365" s="241">
        <f t="shared" si="366"/>
        <v>0</v>
      </c>
    </row>
    <row r="1366" spans="1:27">
      <c r="A1366" s="12">
        <v>1363</v>
      </c>
      <c r="B1366" s="166"/>
      <c r="C1366" s="13"/>
      <c r="D1366" s="187">
        <f t="shared" si="352"/>
        <v>0</v>
      </c>
      <c r="E1366" s="187">
        <f t="shared" si="353"/>
        <v>0</v>
      </c>
      <c r="F1366" s="187">
        <f t="shared" si="354"/>
        <v>0</v>
      </c>
      <c r="G1366" s="166"/>
      <c r="H1366" s="13"/>
      <c r="I1366" s="187">
        <f t="shared" si="355"/>
        <v>0</v>
      </c>
      <c r="J1366" s="187">
        <f t="shared" si="356"/>
        <v>0</v>
      </c>
      <c r="K1366" s="187">
        <f t="shared" si="357"/>
        <v>0</v>
      </c>
      <c r="L1366" s="166"/>
      <c r="M1366" s="13"/>
      <c r="N1366" s="187">
        <f t="shared" si="358"/>
        <v>0</v>
      </c>
      <c r="O1366" s="187">
        <f t="shared" si="359"/>
        <v>0</v>
      </c>
      <c r="P1366" s="187">
        <f t="shared" si="360"/>
        <v>0</v>
      </c>
      <c r="Q1366" s="166"/>
      <c r="R1366" s="13"/>
      <c r="S1366" s="187">
        <f t="shared" si="361"/>
        <v>0</v>
      </c>
      <c r="T1366" s="187">
        <f t="shared" si="362"/>
        <v>0</v>
      </c>
      <c r="U1366" s="166"/>
      <c r="V1366" s="187">
        <f t="shared" si="363"/>
        <v>0</v>
      </c>
      <c r="W1366" s="187">
        <f t="shared" si="364"/>
        <v>0</v>
      </c>
      <c r="X1366" s="13">
        <f t="shared" si="365"/>
        <v>0</v>
      </c>
      <c r="Y1366" s="13" t="s">
        <v>29</v>
      </c>
      <c r="Z1366" s="13">
        <v>45</v>
      </c>
      <c r="AA1366" s="241">
        <f t="shared" si="366"/>
        <v>0</v>
      </c>
    </row>
    <row r="1367" spans="1:27">
      <c r="A1367" s="12">
        <v>1364</v>
      </c>
      <c r="B1367" s="166"/>
      <c r="C1367" s="13"/>
      <c r="D1367" s="187">
        <f t="shared" si="352"/>
        <v>0</v>
      </c>
      <c r="E1367" s="187">
        <f t="shared" si="353"/>
        <v>0</v>
      </c>
      <c r="F1367" s="187">
        <f t="shared" si="354"/>
        <v>0</v>
      </c>
      <c r="G1367" s="166"/>
      <c r="H1367" s="13"/>
      <c r="I1367" s="187">
        <f t="shared" si="355"/>
        <v>0</v>
      </c>
      <c r="J1367" s="187">
        <f t="shared" si="356"/>
        <v>0</v>
      </c>
      <c r="K1367" s="187">
        <f t="shared" si="357"/>
        <v>0</v>
      </c>
      <c r="L1367" s="166"/>
      <c r="M1367" s="13"/>
      <c r="N1367" s="187">
        <f t="shared" si="358"/>
        <v>0</v>
      </c>
      <c r="O1367" s="187">
        <f t="shared" si="359"/>
        <v>0</v>
      </c>
      <c r="P1367" s="187">
        <f t="shared" si="360"/>
        <v>0</v>
      </c>
      <c r="Q1367" s="166"/>
      <c r="R1367" s="13"/>
      <c r="S1367" s="187">
        <f t="shared" si="361"/>
        <v>0</v>
      </c>
      <c r="T1367" s="187">
        <f t="shared" si="362"/>
        <v>0</v>
      </c>
      <c r="U1367" s="166"/>
      <c r="V1367" s="187">
        <f t="shared" si="363"/>
        <v>0</v>
      </c>
      <c r="W1367" s="187">
        <f t="shared" si="364"/>
        <v>0</v>
      </c>
      <c r="X1367" s="13">
        <f t="shared" si="365"/>
        <v>0</v>
      </c>
      <c r="Y1367" s="13" t="s">
        <v>29</v>
      </c>
      <c r="Z1367" s="13">
        <v>45</v>
      </c>
      <c r="AA1367" s="241">
        <f t="shared" si="366"/>
        <v>0</v>
      </c>
    </row>
    <row r="1368" spans="1:27">
      <c r="A1368" s="12">
        <v>1365</v>
      </c>
      <c r="B1368" s="166"/>
      <c r="C1368" s="13"/>
      <c r="D1368" s="187">
        <f t="shared" si="352"/>
        <v>0</v>
      </c>
      <c r="E1368" s="187">
        <f t="shared" si="353"/>
        <v>0</v>
      </c>
      <c r="F1368" s="187">
        <f t="shared" si="354"/>
        <v>0</v>
      </c>
      <c r="G1368" s="166"/>
      <c r="H1368" s="13"/>
      <c r="I1368" s="187">
        <f t="shared" si="355"/>
        <v>0</v>
      </c>
      <c r="J1368" s="187">
        <f t="shared" si="356"/>
        <v>0</v>
      </c>
      <c r="K1368" s="187">
        <f t="shared" si="357"/>
        <v>0</v>
      </c>
      <c r="L1368" s="166"/>
      <c r="M1368" s="13"/>
      <c r="N1368" s="187">
        <f t="shared" si="358"/>
        <v>0</v>
      </c>
      <c r="O1368" s="187">
        <f t="shared" si="359"/>
        <v>0</v>
      </c>
      <c r="P1368" s="187">
        <f t="shared" si="360"/>
        <v>0</v>
      </c>
      <c r="Q1368" s="166"/>
      <c r="R1368" s="13"/>
      <c r="S1368" s="187">
        <f t="shared" si="361"/>
        <v>0</v>
      </c>
      <c r="T1368" s="187">
        <f t="shared" si="362"/>
        <v>0</v>
      </c>
      <c r="U1368" s="166"/>
      <c r="V1368" s="187">
        <f t="shared" si="363"/>
        <v>0</v>
      </c>
      <c r="W1368" s="187">
        <f t="shared" si="364"/>
        <v>0</v>
      </c>
      <c r="X1368" s="13">
        <f t="shared" si="365"/>
        <v>0</v>
      </c>
      <c r="Y1368" s="13" t="s">
        <v>29</v>
      </c>
      <c r="Z1368" s="13">
        <v>45</v>
      </c>
      <c r="AA1368" s="241">
        <f t="shared" si="366"/>
        <v>0</v>
      </c>
    </row>
    <row r="1369" spans="1:27">
      <c r="A1369" s="12">
        <v>1366</v>
      </c>
      <c r="B1369" s="166"/>
      <c r="C1369" s="13"/>
      <c r="D1369" s="187">
        <f t="shared" si="352"/>
        <v>0</v>
      </c>
      <c r="E1369" s="187">
        <f t="shared" si="353"/>
        <v>0</v>
      </c>
      <c r="F1369" s="187">
        <f t="shared" si="354"/>
        <v>0</v>
      </c>
      <c r="G1369" s="166"/>
      <c r="H1369" s="13"/>
      <c r="I1369" s="187">
        <f t="shared" si="355"/>
        <v>0</v>
      </c>
      <c r="J1369" s="187">
        <f t="shared" si="356"/>
        <v>0</v>
      </c>
      <c r="K1369" s="187">
        <f t="shared" si="357"/>
        <v>0</v>
      </c>
      <c r="L1369" s="166"/>
      <c r="M1369" s="13"/>
      <c r="N1369" s="187">
        <f t="shared" si="358"/>
        <v>0</v>
      </c>
      <c r="O1369" s="187">
        <f t="shared" si="359"/>
        <v>0</v>
      </c>
      <c r="P1369" s="187">
        <f t="shared" si="360"/>
        <v>0</v>
      </c>
      <c r="Q1369" s="166"/>
      <c r="R1369" s="13"/>
      <c r="S1369" s="187">
        <f t="shared" si="361"/>
        <v>0</v>
      </c>
      <c r="T1369" s="187">
        <f t="shared" si="362"/>
        <v>0</v>
      </c>
      <c r="U1369" s="166"/>
      <c r="V1369" s="187">
        <f t="shared" si="363"/>
        <v>0</v>
      </c>
      <c r="W1369" s="187">
        <f t="shared" si="364"/>
        <v>0</v>
      </c>
      <c r="X1369" s="13">
        <f t="shared" si="365"/>
        <v>0</v>
      </c>
      <c r="Y1369" s="13" t="s">
        <v>29</v>
      </c>
      <c r="Z1369" s="13">
        <v>45</v>
      </c>
      <c r="AA1369" s="241">
        <f t="shared" si="366"/>
        <v>0</v>
      </c>
    </row>
    <row r="1370" spans="1:27">
      <c r="A1370" s="12">
        <v>1367</v>
      </c>
      <c r="B1370" s="166"/>
      <c r="C1370" s="13"/>
      <c r="D1370" s="187">
        <f t="shared" si="352"/>
        <v>0</v>
      </c>
      <c r="E1370" s="187">
        <f t="shared" si="353"/>
        <v>0</v>
      </c>
      <c r="F1370" s="187">
        <f t="shared" si="354"/>
        <v>0</v>
      </c>
      <c r="G1370" s="166"/>
      <c r="H1370" s="13"/>
      <c r="I1370" s="187">
        <f t="shared" si="355"/>
        <v>0</v>
      </c>
      <c r="J1370" s="187">
        <f t="shared" si="356"/>
        <v>0</v>
      </c>
      <c r="K1370" s="187">
        <f t="shared" si="357"/>
        <v>0</v>
      </c>
      <c r="L1370" s="166"/>
      <c r="M1370" s="13"/>
      <c r="N1370" s="187">
        <f t="shared" si="358"/>
        <v>0</v>
      </c>
      <c r="O1370" s="187">
        <f t="shared" si="359"/>
        <v>0</v>
      </c>
      <c r="P1370" s="187">
        <f t="shared" si="360"/>
        <v>0</v>
      </c>
      <c r="Q1370" s="166"/>
      <c r="R1370" s="13"/>
      <c r="S1370" s="187">
        <f t="shared" si="361"/>
        <v>0</v>
      </c>
      <c r="T1370" s="187">
        <f t="shared" si="362"/>
        <v>0</v>
      </c>
      <c r="U1370" s="166"/>
      <c r="V1370" s="187">
        <f t="shared" si="363"/>
        <v>0</v>
      </c>
      <c r="W1370" s="187">
        <f t="shared" si="364"/>
        <v>0</v>
      </c>
      <c r="X1370" s="13">
        <f t="shared" si="365"/>
        <v>0</v>
      </c>
      <c r="Y1370" s="13" t="s">
        <v>29</v>
      </c>
      <c r="Z1370" s="13">
        <v>45</v>
      </c>
      <c r="AA1370" s="241">
        <f t="shared" si="366"/>
        <v>0</v>
      </c>
    </row>
    <row r="1371" spans="1:27">
      <c r="A1371" s="12">
        <v>1368</v>
      </c>
      <c r="B1371" s="166"/>
      <c r="C1371" s="13"/>
      <c r="D1371" s="187">
        <f t="shared" si="352"/>
        <v>0</v>
      </c>
      <c r="E1371" s="187">
        <f t="shared" si="353"/>
        <v>0</v>
      </c>
      <c r="F1371" s="187">
        <f t="shared" si="354"/>
        <v>0</v>
      </c>
      <c r="G1371" s="166"/>
      <c r="H1371" s="13"/>
      <c r="I1371" s="187">
        <f t="shared" si="355"/>
        <v>0</v>
      </c>
      <c r="J1371" s="187">
        <f t="shared" si="356"/>
        <v>0</v>
      </c>
      <c r="K1371" s="187">
        <f t="shared" si="357"/>
        <v>0</v>
      </c>
      <c r="L1371" s="166"/>
      <c r="M1371" s="13"/>
      <c r="N1371" s="187">
        <f t="shared" si="358"/>
        <v>0</v>
      </c>
      <c r="O1371" s="187">
        <f t="shared" si="359"/>
        <v>0</v>
      </c>
      <c r="P1371" s="187">
        <f t="shared" si="360"/>
        <v>0</v>
      </c>
      <c r="Q1371" s="166"/>
      <c r="R1371" s="13"/>
      <c r="S1371" s="187">
        <f t="shared" si="361"/>
        <v>0</v>
      </c>
      <c r="T1371" s="187">
        <f t="shared" si="362"/>
        <v>0</v>
      </c>
      <c r="U1371" s="166"/>
      <c r="V1371" s="187">
        <f t="shared" si="363"/>
        <v>0</v>
      </c>
      <c r="W1371" s="187">
        <f t="shared" si="364"/>
        <v>0</v>
      </c>
      <c r="X1371" s="13">
        <f t="shared" si="365"/>
        <v>0</v>
      </c>
      <c r="Y1371" s="13" t="s">
        <v>29</v>
      </c>
      <c r="Z1371" s="13">
        <v>45</v>
      </c>
      <c r="AA1371" s="241">
        <f t="shared" si="366"/>
        <v>0</v>
      </c>
    </row>
    <row r="1372" spans="1:27">
      <c r="A1372" s="12">
        <v>1369</v>
      </c>
      <c r="B1372" s="166"/>
      <c r="C1372" s="13"/>
      <c r="D1372" s="187">
        <f t="shared" si="352"/>
        <v>0</v>
      </c>
      <c r="E1372" s="187">
        <f t="shared" si="353"/>
        <v>0</v>
      </c>
      <c r="F1372" s="187">
        <f t="shared" si="354"/>
        <v>0</v>
      </c>
      <c r="G1372" s="166"/>
      <c r="H1372" s="13"/>
      <c r="I1372" s="187">
        <f t="shared" si="355"/>
        <v>0</v>
      </c>
      <c r="J1372" s="187">
        <f t="shared" si="356"/>
        <v>0</v>
      </c>
      <c r="K1372" s="187">
        <f t="shared" si="357"/>
        <v>0</v>
      </c>
      <c r="L1372" s="166"/>
      <c r="M1372" s="13"/>
      <c r="N1372" s="187">
        <f t="shared" si="358"/>
        <v>0</v>
      </c>
      <c r="O1372" s="187">
        <f t="shared" si="359"/>
        <v>0</v>
      </c>
      <c r="P1372" s="187">
        <f t="shared" si="360"/>
        <v>0</v>
      </c>
      <c r="Q1372" s="166"/>
      <c r="R1372" s="13"/>
      <c r="S1372" s="187">
        <f t="shared" si="361"/>
        <v>0</v>
      </c>
      <c r="T1372" s="187">
        <f t="shared" si="362"/>
        <v>0</v>
      </c>
      <c r="U1372" s="166"/>
      <c r="V1372" s="187">
        <f t="shared" si="363"/>
        <v>0</v>
      </c>
      <c r="W1372" s="187">
        <f t="shared" si="364"/>
        <v>0</v>
      </c>
      <c r="X1372" s="13">
        <f t="shared" si="365"/>
        <v>0</v>
      </c>
      <c r="Y1372" s="13" t="s">
        <v>29</v>
      </c>
      <c r="Z1372" s="13">
        <v>45</v>
      </c>
      <c r="AA1372" s="241">
        <f t="shared" si="366"/>
        <v>0</v>
      </c>
    </row>
    <row r="1373" spans="1:27">
      <c r="A1373" s="12">
        <v>1370</v>
      </c>
      <c r="B1373" s="166"/>
      <c r="C1373" s="13"/>
      <c r="D1373" s="187">
        <f t="shared" si="352"/>
        <v>0</v>
      </c>
      <c r="E1373" s="187">
        <f t="shared" si="353"/>
        <v>0</v>
      </c>
      <c r="F1373" s="187">
        <f t="shared" si="354"/>
        <v>0</v>
      </c>
      <c r="G1373" s="166"/>
      <c r="H1373" s="13"/>
      <c r="I1373" s="187">
        <f t="shared" si="355"/>
        <v>0</v>
      </c>
      <c r="J1373" s="187">
        <f t="shared" si="356"/>
        <v>0</v>
      </c>
      <c r="K1373" s="187">
        <f t="shared" si="357"/>
        <v>0</v>
      </c>
      <c r="L1373" s="166"/>
      <c r="M1373" s="13"/>
      <c r="N1373" s="187">
        <f t="shared" si="358"/>
        <v>0</v>
      </c>
      <c r="O1373" s="187">
        <f t="shared" si="359"/>
        <v>0</v>
      </c>
      <c r="P1373" s="187">
        <f t="shared" si="360"/>
        <v>0</v>
      </c>
      <c r="Q1373" s="166"/>
      <c r="R1373" s="13"/>
      <c r="S1373" s="187">
        <f t="shared" si="361"/>
        <v>0</v>
      </c>
      <c r="T1373" s="187">
        <f t="shared" si="362"/>
        <v>0</v>
      </c>
      <c r="U1373" s="166"/>
      <c r="V1373" s="187">
        <f t="shared" si="363"/>
        <v>0</v>
      </c>
      <c r="W1373" s="187">
        <f t="shared" si="364"/>
        <v>0</v>
      </c>
      <c r="X1373" s="13">
        <f t="shared" si="365"/>
        <v>0</v>
      </c>
      <c r="Y1373" s="13" t="s">
        <v>29</v>
      </c>
      <c r="Z1373" s="13">
        <v>45</v>
      </c>
      <c r="AA1373" s="241">
        <f t="shared" si="366"/>
        <v>0</v>
      </c>
    </row>
    <row r="1374" spans="1:27">
      <c r="A1374" s="12">
        <v>1371</v>
      </c>
      <c r="B1374" s="166"/>
      <c r="C1374" s="13"/>
      <c r="D1374" s="187">
        <f t="shared" si="352"/>
        <v>0</v>
      </c>
      <c r="E1374" s="187">
        <f t="shared" si="353"/>
        <v>0</v>
      </c>
      <c r="F1374" s="187">
        <f t="shared" si="354"/>
        <v>0</v>
      </c>
      <c r="G1374" s="166"/>
      <c r="H1374" s="13"/>
      <c r="I1374" s="187">
        <f t="shared" si="355"/>
        <v>0</v>
      </c>
      <c r="J1374" s="187">
        <f t="shared" si="356"/>
        <v>0</v>
      </c>
      <c r="K1374" s="187">
        <f t="shared" si="357"/>
        <v>0</v>
      </c>
      <c r="L1374" s="166"/>
      <c r="M1374" s="13"/>
      <c r="N1374" s="187">
        <f t="shared" si="358"/>
        <v>0</v>
      </c>
      <c r="O1374" s="187">
        <f t="shared" si="359"/>
        <v>0</v>
      </c>
      <c r="P1374" s="187">
        <f t="shared" si="360"/>
        <v>0</v>
      </c>
      <c r="Q1374" s="166"/>
      <c r="R1374" s="13"/>
      <c r="S1374" s="187">
        <f t="shared" si="361"/>
        <v>0</v>
      </c>
      <c r="T1374" s="187">
        <f t="shared" si="362"/>
        <v>0</v>
      </c>
      <c r="U1374" s="166"/>
      <c r="V1374" s="187">
        <f t="shared" si="363"/>
        <v>0</v>
      </c>
      <c r="W1374" s="187">
        <f t="shared" si="364"/>
        <v>0</v>
      </c>
      <c r="X1374" s="13">
        <f t="shared" si="365"/>
        <v>0</v>
      </c>
      <c r="Y1374" s="13" t="s">
        <v>29</v>
      </c>
      <c r="Z1374" s="13">
        <v>45</v>
      </c>
      <c r="AA1374" s="241">
        <f t="shared" si="366"/>
        <v>0</v>
      </c>
    </row>
    <row r="1375" spans="1:27">
      <c r="A1375" s="12">
        <v>1372</v>
      </c>
      <c r="B1375" s="166"/>
      <c r="C1375" s="13"/>
      <c r="D1375" s="187">
        <f t="shared" si="352"/>
        <v>0</v>
      </c>
      <c r="E1375" s="187">
        <f t="shared" si="353"/>
        <v>0</v>
      </c>
      <c r="F1375" s="187">
        <f t="shared" si="354"/>
        <v>0</v>
      </c>
      <c r="G1375" s="166"/>
      <c r="H1375" s="13"/>
      <c r="I1375" s="187">
        <f t="shared" si="355"/>
        <v>0</v>
      </c>
      <c r="J1375" s="187">
        <f t="shared" si="356"/>
        <v>0</v>
      </c>
      <c r="K1375" s="187">
        <f t="shared" si="357"/>
        <v>0</v>
      </c>
      <c r="L1375" s="166"/>
      <c r="M1375" s="13"/>
      <c r="N1375" s="187">
        <f t="shared" si="358"/>
        <v>0</v>
      </c>
      <c r="O1375" s="187">
        <f t="shared" si="359"/>
        <v>0</v>
      </c>
      <c r="P1375" s="187">
        <f t="shared" si="360"/>
        <v>0</v>
      </c>
      <c r="Q1375" s="166"/>
      <c r="R1375" s="13"/>
      <c r="S1375" s="187">
        <f t="shared" si="361"/>
        <v>0</v>
      </c>
      <c r="T1375" s="187">
        <f t="shared" si="362"/>
        <v>0</v>
      </c>
      <c r="U1375" s="166"/>
      <c r="V1375" s="187">
        <f t="shared" si="363"/>
        <v>0</v>
      </c>
      <c r="W1375" s="187">
        <f t="shared" si="364"/>
        <v>0</v>
      </c>
      <c r="X1375" s="13">
        <f t="shared" si="365"/>
        <v>0</v>
      </c>
      <c r="Y1375" s="13" t="s">
        <v>29</v>
      </c>
      <c r="Z1375" s="13">
        <v>45</v>
      </c>
      <c r="AA1375" s="241">
        <f t="shared" si="366"/>
        <v>0</v>
      </c>
    </row>
    <row r="1376" spans="1:27">
      <c r="A1376" s="12">
        <v>1373</v>
      </c>
      <c r="B1376" s="166"/>
      <c r="C1376" s="13"/>
      <c r="D1376" s="187">
        <f t="shared" si="352"/>
        <v>0</v>
      </c>
      <c r="E1376" s="187">
        <f t="shared" si="353"/>
        <v>0</v>
      </c>
      <c r="F1376" s="187">
        <f t="shared" si="354"/>
        <v>0</v>
      </c>
      <c r="G1376" s="166"/>
      <c r="H1376" s="13"/>
      <c r="I1376" s="187">
        <f t="shared" si="355"/>
        <v>0</v>
      </c>
      <c r="J1376" s="187">
        <f t="shared" si="356"/>
        <v>0</v>
      </c>
      <c r="K1376" s="187">
        <f t="shared" si="357"/>
        <v>0</v>
      </c>
      <c r="L1376" s="166"/>
      <c r="M1376" s="13"/>
      <c r="N1376" s="187">
        <f t="shared" si="358"/>
        <v>0</v>
      </c>
      <c r="O1376" s="187">
        <f t="shared" si="359"/>
        <v>0</v>
      </c>
      <c r="P1376" s="187">
        <f t="shared" si="360"/>
        <v>0</v>
      </c>
      <c r="Q1376" s="166"/>
      <c r="R1376" s="13"/>
      <c r="S1376" s="187">
        <f t="shared" si="361"/>
        <v>0</v>
      </c>
      <c r="T1376" s="187">
        <f t="shared" si="362"/>
        <v>0</v>
      </c>
      <c r="U1376" s="166"/>
      <c r="V1376" s="187">
        <f t="shared" si="363"/>
        <v>0</v>
      </c>
      <c r="W1376" s="187">
        <f t="shared" si="364"/>
        <v>0</v>
      </c>
      <c r="X1376" s="13">
        <f t="shared" si="365"/>
        <v>0</v>
      </c>
      <c r="Y1376" s="13" t="s">
        <v>29</v>
      </c>
      <c r="Z1376" s="13">
        <v>45</v>
      </c>
      <c r="AA1376" s="241">
        <f t="shared" si="366"/>
        <v>0</v>
      </c>
    </row>
    <row r="1377" spans="1:27">
      <c r="A1377" s="12">
        <v>1374</v>
      </c>
      <c r="B1377" s="166"/>
      <c r="C1377" s="13"/>
      <c r="D1377" s="187">
        <f t="shared" si="352"/>
        <v>0</v>
      </c>
      <c r="E1377" s="187">
        <f t="shared" si="353"/>
        <v>0</v>
      </c>
      <c r="F1377" s="187">
        <f t="shared" si="354"/>
        <v>0</v>
      </c>
      <c r="G1377" s="166"/>
      <c r="H1377" s="13"/>
      <c r="I1377" s="187">
        <f t="shared" si="355"/>
        <v>0</v>
      </c>
      <c r="J1377" s="187">
        <f t="shared" si="356"/>
        <v>0</v>
      </c>
      <c r="K1377" s="187">
        <f t="shared" si="357"/>
        <v>0</v>
      </c>
      <c r="L1377" s="166"/>
      <c r="M1377" s="13"/>
      <c r="N1377" s="187">
        <f t="shared" si="358"/>
        <v>0</v>
      </c>
      <c r="O1377" s="187">
        <f t="shared" si="359"/>
        <v>0</v>
      </c>
      <c r="P1377" s="187">
        <f t="shared" si="360"/>
        <v>0</v>
      </c>
      <c r="Q1377" s="166"/>
      <c r="R1377" s="13"/>
      <c r="S1377" s="187">
        <f t="shared" si="361"/>
        <v>0</v>
      </c>
      <c r="T1377" s="187">
        <f t="shared" si="362"/>
        <v>0</v>
      </c>
      <c r="U1377" s="166"/>
      <c r="V1377" s="187">
        <f t="shared" si="363"/>
        <v>0</v>
      </c>
      <c r="W1377" s="187">
        <f t="shared" si="364"/>
        <v>0</v>
      </c>
      <c r="X1377" s="13">
        <f t="shared" si="365"/>
        <v>0</v>
      </c>
      <c r="Y1377" s="13" t="s">
        <v>29</v>
      </c>
      <c r="Z1377" s="13">
        <v>45</v>
      </c>
      <c r="AA1377" s="241">
        <f t="shared" si="366"/>
        <v>0</v>
      </c>
    </row>
    <row r="1378" spans="1:27">
      <c r="A1378" s="12">
        <v>1375</v>
      </c>
      <c r="B1378" s="166"/>
      <c r="C1378" s="13"/>
      <c r="D1378" s="187">
        <f t="shared" si="352"/>
        <v>0</v>
      </c>
      <c r="E1378" s="187">
        <f t="shared" si="353"/>
        <v>0</v>
      </c>
      <c r="F1378" s="187">
        <f t="shared" si="354"/>
        <v>0</v>
      </c>
      <c r="G1378" s="166"/>
      <c r="H1378" s="13"/>
      <c r="I1378" s="187">
        <f t="shared" si="355"/>
        <v>0</v>
      </c>
      <c r="J1378" s="187">
        <f t="shared" si="356"/>
        <v>0</v>
      </c>
      <c r="K1378" s="187">
        <f t="shared" si="357"/>
        <v>0</v>
      </c>
      <c r="L1378" s="166"/>
      <c r="M1378" s="13"/>
      <c r="N1378" s="187">
        <f t="shared" si="358"/>
        <v>0</v>
      </c>
      <c r="O1378" s="187">
        <f t="shared" si="359"/>
        <v>0</v>
      </c>
      <c r="P1378" s="187">
        <f t="shared" si="360"/>
        <v>0</v>
      </c>
      <c r="Q1378" s="166"/>
      <c r="R1378" s="13"/>
      <c r="S1378" s="187">
        <f t="shared" si="361"/>
        <v>0</v>
      </c>
      <c r="T1378" s="187">
        <f t="shared" si="362"/>
        <v>0</v>
      </c>
      <c r="U1378" s="166"/>
      <c r="V1378" s="187">
        <f t="shared" si="363"/>
        <v>0</v>
      </c>
      <c r="W1378" s="187">
        <f t="shared" si="364"/>
        <v>0</v>
      </c>
      <c r="X1378" s="13">
        <f t="shared" si="365"/>
        <v>0</v>
      </c>
      <c r="Y1378" s="13" t="s">
        <v>29</v>
      </c>
      <c r="Z1378" s="13">
        <v>45</v>
      </c>
      <c r="AA1378" s="241">
        <f t="shared" si="366"/>
        <v>0</v>
      </c>
    </row>
    <row r="1379" spans="1:27">
      <c r="A1379" s="12">
        <v>1376</v>
      </c>
      <c r="B1379" s="166"/>
      <c r="C1379" s="13"/>
      <c r="D1379" s="187">
        <f t="shared" si="352"/>
        <v>0</v>
      </c>
      <c r="E1379" s="187">
        <f t="shared" si="353"/>
        <v>0</v>
      </c>
      <c r="F1379" s="187">
        <f t="shared" si="354"/>
        <v>0</v>
      </c>
      <c r="G1379" s="166"/>
      <c r="H1379" s="13"/>
      <c r="I1379" s="187">
        <f t="shared" si="355"/>
        <v>0</v>
      </c>
      <c r="J1379" s="187">
        <f t="shared" si="356"/>
        <v>0</v>
      </c>
      <c r="K1379" s="187">
        <f t="shared" si="357"/>
        <v>0</v>
      </c>
      <c r="L1379" s="166"/>
      <c r="M1379" s="13"/>
      <c r="N1379" s="187">
        <f t="shared" si="358"/>
        <v>0</v>
      </c>
      <c r="O1379" s="187">
        <f t="shared" si="359"/>
        <v>0</v>
      </c>
      <c r="P1379" s="187">
        <f t="shared" si="360"/>
        <v>0</v>
      </c>
      <c r="Q1379" s="166"/>
      <c r="R1379" s="13"/>
      <c r="S1379" s="187">
        <f t="shared" si="361"/>
        <v>0</v>
      </c>
      <c r="T1379" s="187">
        <f t="shared" si="362"/>
        <v>0</v>
      </c>
      <c r="U1379" s="166"/>
      <c r="V1379" s="187">
        <f t="shared" si="363"/>
        <v>0</v>
      </c>
      <c r="W1379" s="187">
        <f t="shared" si="364"/>
        <v>0</v>
      </c>
      <c r="X1379" s="13">
        <f t="shared" si="365"/>
        <v>0</v>
      </c>
      <c r="Y1379" s="13" t="s">
        <v>29</v>
      </c>
      <c r="Z1379" s="13">
        <v>45</v>
      </c>
      <c r="AA1379" s="241">
        <f t="shared" si="366"/>
        <v>0</v>
      </c>
    </row>
    <row r="1380" spans="1:27">
      <c r="A1380" s="12">
        <v>1377</v>
      </c>
      <c r="B1380" s="166"/>
      <c r="C1380" s="13"/>
      <c r="D1380" s="187">
        <f t="shared" si="352"/>
        <v>0</v>
      </c>
      <c r="E1380" s="187">
        <f t="shared" si="353"/>
        <v>0</v>
      </c>
      <c r="F1380" s="187">
        <f t="shared" si="354"/>
        <v>0</v>
      </c>
      <c r="G1380" s="166"/>
      <c r="H1380" s="13"/>
      <c r="I1380" s="187">
        <f t="shared" si="355"/>
        <v>0</v>
      </c>
      <c r="J1380" s="187">
        <f t="shared" si="356"/>
        <v>0</v>
      </c>
      <c r="K1380" s="187">
        <f t="shared" si="357"/>
        <v>0</v>
      </c>
      <c r="L1380" s="166"/>
      <c r="M1380" s="13"/>
      <c r="N1380" s="187">
        <f t="shared" si="358"/>
        <v>0</v>
      </c>
      <c r="O1380" s="187">
        <f t="shared" si="359"/>
        <v>0</v>
      </c>
      <c r="P1380" s="187">
        <f t="shared" si="360"/>
        <v>0</v>
      </c>
      <c r="Q1380" s="166"/>
      <c r="R1380" s="13"/>
      <c r="S1380" s="187">
        <f t="shared" si="361"/>
        <v>0</v>
      </c>
      <c r="T1380" s="187">
        <f t="shared" si="362"/>
        <v>0</v>
      </c>
      <c r="U1380" s="166"/>
      <c r="V1380" s="187">
        <f t="shared" si="363"/>
        <v>0</v>
      </c>
      <c r="W1380" s="187">
        <f t="shared" si="364"/>
        <v>0</v>
      </c>
      <c r="X1380" s="13">
        <f t="shared" si="365"/>
        <v>0</v>
      </c>
      <c r="Y1380" s="13" t="s">
        <v>29</v>
      </c>
      <c r="Z1380" s="13">
        <v>45</v>
      </c>
      <c r="AA1380" s="241">
        <f t="shared" si="366"/>
        <v>0</v>
      </c>
    </row>
    <row r="1381" spans="1:27">
      <c r="A1381" s="12">
        <v>1378</v>
      </c>
      <c r="B1381" s="166"/>
      <c r="C1381" s="13"/>
      <c r="D1381" s="187">
        <f t="shared" ref="D1381:D1444" si="367">IF(B1381="Bien",10,)</f>
        <v>0</v>
      </c>
      <c r="E1381" s="187">
        <f t="shared" ref="E1381:E1444" si="368">IF(B1381="Moyen",5,)</f>
        <v>0</v>
      </c>
      <c r="F1381" s="187">
        <f t="shared" ref="F1381:F1444" si="369">IF(B1381="Mauvais",-35,)</f>
        <v>0</v>
      </c>
      <c r="G1381" s="166"/>
      <c r="H1381" s="13"/>
      <c r="I1381" s="187">
        <f t="shared" ref="I1381:I1444" si="370">IF(G1381="Non",10,)</f>
        <v>0</v>
      </c>
      <c r="J1381" s="187">
        <f t="shared" ref="J1381:J1444" si="371">IF(G1381="Un peu",5,)</f>
        <v>0</v>
      </c>
      <c r="K1381" s="187">
        <f t="shared" ref="K1381:K1444" si="372">IF(G1381="Beaucoup",-35,)</f>
        <v>0</v>
      </c>
      <c r="L1381" s="166"/>
      <c r="M1381" s="13"/>
      <c r="N1381" s="187">
        <f t="shared" ref="N1381:N1444" si="373">IF(L1381="Bien",5,)</f>
        <v>0</v>
      </c>
      <c r="O1381" s="187">
        <f t="shared" ref="O1381:O1444" si="374">IF(L1381="Moyen",0,)</f>
        <v>0</v>
      </c>
      <c r="P1381" s="187">
        <f t="shared" ref="P1381:P1444" si="375">IF(L1381="Mauvais",-35,)</f>
        <v>0</v>
      </c>
      <c r="Q1381" s="166"/>
      <c r="R1381" s="13"/>
      <c r="S1381" s="187">
        <f t="shared" ref="S1381:S1444" si="376">IF(Q1381="Oui",-35,)</f>
        <v>0</v>
      </c>
      <c r="T1381" s="187">
        <f t="shared" ref="T1381:T1444" si="377">IF(Q1381="Non",10,)</f>
        <v>0</v>
      </c>
      <c r="U1381" s="166"/>
      <c r="V1381" s="187">
        <f t="shared" ref="V1381:V1444" si="378">IF(U1381="Oui",-35,)</f>
        <v>0</v>
      </c>
      <c r="W1381" s="187">
        <f t="shared" ref="W1381:W1444" si="379">IF(U1381="Non",10,)</f>
        <v>0</v>
      </c>
      <c r="X1381" s="13">
        <f t="shared" ref="X1381:X1444" si="380">SUM(B1381:W1381)</f>
        <v>0</v>
      </c>
      <c r="Y1381" s="13" t="s">
        <v>29</v>
      </c>
      <c r="Z1381" s="13">
        <v>45</v>
      </c>
      <c r="AA1381" s="241">
        <f t="shared" ref="AA1381:AA1444" si="381">X1381/Z1381</f>
        <v>0</v>
      </c>
    </row>
    <row r="1382" spans="1:27">
      <c r="A1382" s="12">
        <v>1379</v>
      </c>
      <c r="B1382" s="166"/>
      <c r="C1382" s="13"/>
      <c r="D1382" s="187">
        <f t="shared" si="367"/>
        <v>0</v>
      </c>
      <c r="E1382" s="187">
        <f t="shared" si="368"/>
        <v>0</v>
      </c>
      <c r="F1382" s="187">
        <f t="shared" si="369"/>
        <v>0</v>
      </c>
      <c r="G1382" s="166"/>
      <c r="H1382" s="13"/>
      <c r="I1382" s="187">
        <f t="shared" si="370"/>
        <v>0</v>
      </c>
      <c r="J1382" s="187">
        <f t="shared" si="371"/>
        <v>0</v>
      </c>
      <c r="K1382" s="187">
        <f t="shared" si="372"/>
        <v>0</v>
      </c>
      <c r="L1382" s="166"/>
      <c r="M1382" s="13"/>
      <c r="N1382" s="187">
        <f t="shared" si="373"/>
        <v>0</v>
      </c>
      <c r="O1382" s="187">
        <f t="shared" si="374"/>
        <v>0</v>
      </c>
      <c r="P1382" s="187">
        <f t="shared" si="375"/>
        <v>0</v>
      </c>
      <c r="Q1382" s="166"/>
      <c r="R1382" s="13"/>
      <c r="S1382" s="187">
        <f t="shared" si="376"/>
        <v>0</v>
      </c>
      <c r="T1382" s="187">
        <f t="shared" si="377"/>
        <v>0</v>
      </c>
      <c r="U1382" s="166"/>
      <c r="V1382" s="187">
        <f t="shared" si="378"/>
        <v>0</v>
      </c>
      <c r="W1382" s="187">
        <f t="shared" si="379"/>
        <v>0</v>
      </c>
      <c r="X1382" s="13">
        <f t="shared" si="380"/>
        <v>0</v>
      </c>
      <c r="Y1382" s="13" t="s">
        <v>29</v>
      </c>
      <c r="Z1382" s="13">
        <v>45</v>
      </c>
      <c r="AA1382" s="241">
        <f t="shared" si="381"/>
        <v>0</v>
      </c>
    </row>
    <row r="1383" spans="1:27">
      <c r="A1383" s="12">
        <v>1380</v>
      </c>
      <c r="B1383" s="166"/>
      <c r="C1383" s="13"/>
      <c r="D1383" s="187">
        <f t="shared" si="367"/>
        <v>0</v>
      </c>
      <c r="E1383" s="187">
        <f t="shared" si="368"/>
        <v>0</v>
      </c>
      <c r="F1383" s="187">
        <f t="shared" si="369"/>
        <v>0</v>
      </c>
      <c r="G1383" s="166"/>
      <c r="H1383" s="13"/>
      <c r="I1383" s="187">
        <f t="shared" si="370"/>
        <v>0</v>
      </c>
      <c r="J1383" s="187">
        <f t="shared" si="371"/>
        <v>0</v>
      </c>
      <c r="K1383" s="187">
        <f t="shared" si="372"/>
        <v>0</v>
      </c>
      <c r="L1383" s="166"/>
      <c r="M1383" s="13"/>
      <c r="N1383" s="187">
        <f t="shared" si="373"/>
        <v>0</v>
      </c>
      <c r="O1383" s="187">
        <f t="shared" si="374"/>
        <v>0</v>
      </c>
      <c r="P1383" s="187">
        <f t="shared" si="375"/>
        <v>0</v>
      </c>
      <c r="Q1383" s="166"/>
      <c r="R1383" s="13"/>
      <c r="S1383" s="187">
        <f t="shared" si="376"/>
        <v>0</v>
      </c>
      <c r="T1383" s="187">
        <f t="shared" si="377"/>
        <v>0</v>
      </c>
      <c r="U1383" s="166"/>
      <c r="V1383" s="187">
        <f t="shared" si="378"/>
        <v>0</v>
      </c>
      <c r="W1383" s="187">
        <f t="shared" si="379"/>
        <v>0</v>
      </c>
      <c r="X1383" s="13">
        <f t="shared" si="380"/>
        <v>0</v>
      </c>
      <c r="Y1383" s="13" t="s">
        <v>29</v>
      </c>
      <c r="Z1383" s="13">
        <v>45</v>
      </c>
      <c r="AA1383" s="241">
        <f t="shared" si="381"/>
        <v>0</v>
      </c>
    </row>
    <row r="1384" spans="1:27">
      <c r="A1384" s="12">
        <v>1381</v>
      </c>
      <c r="B1384" s="166"/>
      <c r="C1384" s="13"/>
      <c r="D1384" s="187">
        <f t="shared" si="367"/>
        <v>0</v>
      </c>
      <c r="E1384" s="187">
        <f t="shared" si="368"/>
        <v>0</v>
      </c>
      <c r="F1384" s="187">
        <f t="shared" si="369"/>
        <v>0</v>
      </c>
      <c r="G1384" s="166"/>
      <c r="H1384" s="13"/>
      <c r="I1384" s="187">
        <f t="shared" si="370"/>
        <v>0</v>
      </c>
      <c r="J1384" s="187">
        <f t="shared" si="371"/>
        <v>0</v>
      </c>
      <c r="K1384" s="187">
        <f t="shared" si="372"/>
        <v>0</v>
      </c>
      <c r="L1384" s="166"/>
      <c r="M1384" s="13"/>
      <c r="N1384" s="187">
        <f t="shared" si="373"/>
        <v>0</v>
      </c>
      <c r="O1384" s="187">
        <f t="shared" si="374"/>
        <v>0</v>
      </c>
      <c r="P1384" s="187">
        <f t="shared" si="375"/>
        <v>0</v>
      </c>
      <c r="Q1384" s="166"/>
      <c r="R1384" s="13"/>
      <c r="S1384" s="187">
        <f t="shared" si="376"/>
        <v>0</v>
      </c>
      <c r="T1384" s="187">
        <f t="shared" si="377"/>
        <v>0</v>
      </c>
      <c r="U1384" s="166"/>
      <c r="V1384" s="187">
        <f t="shared" si="378"/>
        <v>0</v>
      </c>
      <c r="W1384" s="187">
        <f t="shared" si="379"/>
        <v>0</v>
      </c>
      <c r="X1384" s="13">
        <f t="shared" si="380"/>
        <v>0</v>
      </c>
      <c r="Y1384" s="13" t="s">
        <v>29</v>
      </c>
      <c r="Z1384" s="13">
        <v>45</v>
      </c>
      <c r="AA1384" s="241">
        <f t="shared" si="381"/>
        <v>0</v>
      </c>
    </row>
    <row r="1385" spans="1:27">
      <c r="A1385" s="12">
        <v>1382</v>
      </c>
      <c r="B1385" s="166"/>
      <c r="C1385" s="13"/>
      <c r="D1385" s="187">
        <f t="shared" si="367"/>
        <v>0</v>
      </c>
      <c r="E1385" s="187">
        <f t="shared" si="368"/>
        <v>0</v>
      </c>
      <c r="F1385" s="187">
        <f t="shared" si="369"/>
        <v>0</v>
      </c>
      <c r="G1385" s="166"/>
      <c r="H1385" s="13"/>
      <c r="I1385" s="187">
        <f t="shared" si="370"/>
        <v>0</v>
      </c>
      <c r="J1385" s="187">
        <f t="shared" si="371"/>
        <v>0</v>
      </c>
      <c r="K1385" s="187">
        <f t="shared" si="372"/>
        <v>0</v>
      </c>
      <c r="L1385" s="166"/>
      <c r="M1385" s="13"/>
      <c r="N1385" s="187">
        <f t="shared" si="373"/>
        <v>0</v>
      </c>
      <c r="O1385" s="187">
        <f t="shared" si="374"/>
        <v>0</v>
      </c>
      <c r="P1385" s="187">
        <f t="shared" si="375"/>
        <v>0</v>
      </c>
      <c r="Q1385" s="166"/>
      <c r="R1385" s="13"/>
      <c r="S1385" s="187">
        <f t="shared" si="376"/>
        <v>0</v>
      </c>
      <c r="T1385" s="187">
        <f t="shared" si="377"/>
        <v>0</v>
      </c>
      <c r="U1385" s="166"/>
      <c r="V1385" s="187">
        <f t="shared" si="378"/>
        <v>0</v>
      </c>
      <c r="W1385" s="187">
        <f t="shared" si="379"/>
        <v>0</v>
      </c>
      <c r="X1385" s="13">
        <f t="shared" si="380"/>
        <v>0</v>
      </c>
      <c r="Y1385" s="13" t="s">
        <v>29</v>
      </c>
      <c r="Z1385" s="13">
        <v>45</v>
      </c>
      <c r="AA1385" s="241">
        <f t="shared" si="381"/>
        <v>0</v>
      </c>
    </row>
    <row r="1386" spans="1:27">
      <c r="A1386" s="12">
        <v>1383</v>
      </c>
      <c r="B1386" s="166"/>
      <c r="C1386" s="13"/>
      <c r="D1386" s="187">
        <f t="shared" si="367"/>
        <v>0</v>
      </c>
      <c r="E1386" s="187">
        <f t="shared" si="368"/>
        <v>0</v>
      </c>
      <c r="F1386" s="187">
        <f t="shared" si="369"/>
        <v>0</v>
      </c>
      <c r="G1386" s="166"/>
      <c r="H1386" s="13"/>
      <c r="I1386" s="187">
        <f t="shared" si="370"/>
        <v>0</v>
      </c>
      <c r="J1386" s="187">
        <f t="shared" si="371"/>
        <v>0</v>
      </c>
      <c r="K1386" s="187">
        <f t="shared" si="372"/>
        <v>0</v>
      </c>
      <c r="L1386" s="166"/>
      <c r="M1386" s="13"/>
      <c r="N1386" s="187">
        <f t="shared" si="373"/>
        <v>0</v>
      </c>
      <c r="O1386" s="187">
        <f t="shared" si="374"/>
        <v>0</v>
      </c>
      <c r="P1386" s="187">
        <f t="shared" si="375"/>
        <v>0</v>
      </c>
      <c r="Q1386" s="166"/>
      <c r="R1386" s="13"/>
      <c r="S1386" s="187">
        <f t="shared" si="376"/>
        <v>0</v>
      </c>
      <c r="T1386" s="187">
        <f t="shared" si="377"/>
        <v>0</v>
      </c>
      <c r="U1386" s="166"/>
      <c r="V1386" s="187">
        <f t="shared" si="378"/>
        <v>0</v>
      </c>
      <c r="W1386" s="187">
        <f t="shared" si="379"/>
        <v>0</v>
      </c>
      <c r="X1386" s="13">
        <f t="shared" si="380"/>
        <v>0</v>
      </c>
      <c r="Y1386" s="13" t="s">
        <v>29</v>
      </c>
      <c r="Z1386" s="13">
        <v>45</v>
      </c>
      <c r="AA1386" s="241">
        <f t="shared" si="381"/>
        <v>0</v>
      </c>
    </row>
    <row r="1387" spans="1:27">
      <c r="A1387" s="12">
        <v>1384</v>
      </c>
      <c r="B1387" s="166"/>
      <c r="C1387" s="13"/>
      <c r="D1387" s="187">
        <f t="shared" si="367"/>
        <v>0</v>
      </c>
      <c r="E1387" s="187">
        <f t="shared" si="368"/>
        <v>0</v>
      </c>
      <c r="F1387" s="187">
        <f t="shared" si="369"/>
        <v>0</v>
      </c>
      <c r="G1387" s="166"/>
      <c r="H1387" s="13"/>
      <c r="I1387" s="187">
        <f t="shared" si="370"/>
        <v>0</v>
      </c>
      <c r="J1387" s="187">
        <f t="shared" si="371"/>
        <v>0</v>
      </c>
      <c r="K1387" s="187">
        <f t="shared" si="372"/>
        <v>0</v>
      </c>
      <c r="L1387" s="166"/>
      <c r="M1387" s="13"/>
      <c r="N1387" s="187">
        <f t="shared" si="373"/>
        <v>0</v>
      </c>
      <c r="O1387" s="187">
        <f t="shared" si="374"/>
        <v>0</v>
      </c>
      <c r="P1387" s="187">
        <f t="shared" si="375"/>
        <v>0</v>
      </c>
      <c r="Q1387" s="166"/>
      <c r="R1387" s="13"/>
      <c r="S1387" s="187">
        <f t="shared" si="376"/>
        <v>0</v>
      </c>
      <c r="T1387" s="187">
        <f t="shared" si="377"/>
        <v>0</v>
      </c>
      <c r="U1387" s="166"/>
      <c r="V1387" s="187">
        <f t="shared" si="378"/>
        <v>0</v>
      </c>
      <c r="W1387" s="187">
        <f t="shared" si="379"/>
        <v>0</v>
      </c>
      <c r="X1387" s="13">
        <f t="shared" si="380"/>
        <v>0</v>
      </c>
      <c r="Y1387" s="13" t="s">
        <v>29</v>
      </c>
      <c r="Z1387" s="13">
        <v>45</v>
      </c>
      <c r="AA1387" s="241">
        <f t="shared" si="381"/>
        <v>0</v>
      </c>
    </row>
    <row r="1388" spans="1:27">
      <c r="A1388" s="12">
        <v>1385</v>
      </c>
      <c r="B1388" s="166"/>
      <c r="C1388" s="13"/>
      <c r="D1388" s="187">
        <f t="shared" si="367"/>
        <v>0</v>
      </c>
      <c r="E1388" s="187">
        <f t="shared" si="368"/>
        <v>0</v>
      </c>
      <c r="F1388" s="187">
        <f t="shared" si="369"/>
        <v>0</v>
      </c>
      <c r="G1388" s="166"/>
      <c r="H1388" s="13"/>
      <c r="I1388" s="187">
        <f t="shared" si="370"/>
        <v>0</v>
      </c>
      <c r="J1388" s="187">
        <f t="shared" si="371"/>
        <v>0</v>
      </c>
      <c r="K1388" s="187">
        <f t="shared" si="372"/>
        <v>0</v>
      </c>
      <c r="L1388" s="166"/>
      <c r="M1388" s="13"/>
      <c r="N1388" s="187">
        <f t="shared" si="373"/>
        <v>0</v>
      </c>
      <c r="O1388" s="187">
        <f t="shared" si="374"/>
        <v>0</v>
      </c>
      <c r="P1388" s="187">
        <f t="shared" si="375"/>
        <v>0</v>
      </c>
      <c r="Q1388" s="166"/>
      <c r="R1388" s="13"/>
      <c r="S1388" s="187">
        <f t="shared" si="376"/>
        <v>0</v>
      </c>
      <c r="T1388" s="187">
        <f t="shared" si="377"/>
        <v>0</v>
      </c>
      <c r="U1388" s="166"/>
      <c r="V1388" s="187">
        <f t="shared" si="378"/>
        <v>0</v>
      </c>
      <c r="W1388" s="187">
        <f t="shared" si="379"/>
        <v>0</v>
      </c>
      <c r="X1388" s="13">
        <f t="shared" si="380"/>
        <v>0</v>
      </c>
      <c r="Y1388" s="13" t="s">
        <v>29</v>
      </c>
      <c r="Z1388" s="13">
        <v>45</v>
      </c>
      <c r="AA1388" s="241">
        <f t="shared" si="381"/>
        <v>0</v>
      </c>
    </row>
    <row r="1389" spans="1:27">
      <c r="A1389" s="12">
        <v>1386</v>
      </c>
      <c r="B1389" s="166"/>
      <c r="C1389" s="13"/>
      <c r="D1389" s="187">
        <f t="shared" si="367"/>
        <v>0</v>
      </c>
      <c r="E1389" s="187">
        <f t="shared" si="368"/>
        <v>0</v>
      </c>
      <c r="F1389" s="187">
        <f t="shared" si="369"/>
        <v>0</v>
      </c>
      <c r="G1389" s="166"/>
      <c r="H1389" s="13"/>
      <c r="I1389" s="187">
        <f t="shared" si="370"/>
        <v>0</v>
      </c>
      <c r="J1389" s="187">
        <f t="shared" si="371"/>
        <v>0</v>
      </c>
      <c r="K1389" s="187">
        <f t="shared" si="372"/>
        <v>0</v>
      </c>
      <c r="L1389" s="166"/>
      <c r="M1389" s="13"/>
      <c r="N1389" s="187">
        <f t="shared" si="373"/>
        <v>0</v>
      </c>
      <c r="O1389" s="187">
        <f t="shared" si="374"/>
        <v>0</v>
      </c>
      <c r="P1389" s="187">
        <f t="shared" si="375"/>
        <v>0</v>
      </c>
      <c r="Q1389" s="166"/>
      <c r="R1389" s="13"/>
      <c r="S1389" s="187">
        <f t="shared" si="376"/>
        <v>0</v>
      </c>
      <c r="T1389" s="187">
        <f t="shared" si="377"/>
        <v>0</v>
      </c>
      <c r="U1389" s="166"/>
      <c r="V1389" s="187">
        <f t="shared" si="378"/>
        <v>0</v>
      </c>
      <c r="W1389" s="187">
        <f t="shared" si="379"/>
        <v>0</v>
      </c>
      <c r="X1389" s="13">
        <f t="shared" si="380"/>
        <v>0</v>
      </c>
      <c r="Y1389" s="13" t="s">
        <v>29</v>
      </c>
      <c r="Z1389" s="13">
        <v>45</v>
      </c>
      <c r="AA1389" s="241">
        <f t="shared" si="381"/>
        <v>0</v>
      </c>
    </row>
    <row r="1390" spans="1:27">
      <c r="A1390" s="12">
        <v>1387</v>
      </c>
      <c r="B1390" s="166"/>
      <c r="C1390" s="13"/>
      <c r="D1390" s="187">
        <f t="shared" si="367"/>
        <v>0</v>
      </c>
      <c r="E1390" s="187">
        <f t="shared" si="368"/>
        <v>0</v>
      </c>
      <c r="F1390" s="187">
        <f t="shared" si="369"/>
        <v>0</v>
      </c>
      <c r="G1390" s="166"/>
      <c r="H1390" s="13"/>
      <c r="I1390" s="187">
        <f t="shared" si="370"/>
        <v>0</v>
      </c>
      <c r="J1390" s="187">
        <f t="shared" si="371"/>
        <v>0</v>
      </c>
      <c r="K1390" s="187">
        <f t="shared" si="372"/>
        <v>0</v>
      </c>
      <c r="L1390" s="166"/>
      <c r="M1390" s="13"/>
      <c r="N1390" s="187">
        <f t="shared" si="373"/>
        <v>0</v>
      </c>
      <c r="O1390" s="187">
        <f t="shared" si="374"/>
        <v>0</v>
      </c>
      <c r="P1390" s="187">
        <f t="shared" si="375"/>
        <v>0</v>
      </c>
      <c r="Q1390" s="166"/>
      <c r="R1390" s="13"/>
      <c r="S1390" s="187">
        <f t="shared" si="376"/>
        <v>0</v>
      </c>
      <c r="T1390" s="187">
        <f t="shared" si="377"/>
        <v>0</v>
      </c>
      <c r="U1390" s="166"/>
      <c r="V1390" s="187">
        <f t="shared" si="378"/>
        <v>0</v>
      </c>
      <c r="W1390" s="187">
        <f t="shared" si="379"/>
        <v>0</v>
      </c>
      <c r="X1390" s="13">
        <f t="shared" si="380"/>
        <v>0</v>
      </c>
      <c r="Y1390" s="13" t="s">
        <v>29</v>
      </c>
      <c r="Z1390" s="13">
        <v>45</v>
      </c>
      <c r="AA1390" s="241">
        <f t="shared" si="381"/>
        <v>0</v>
      </c>
    </row>
    <row r="1391" spans="1:27">
      <c r="A1391" s="12">
        <v>1388</v>
      </c>
      <c r="B1391" s="166"/>
      <c r="C1391" s="13"/>
      <c r="D1391" s="187">
        <f t="shared" si="367"/>
        <v>0</v>
      </c>
      <c r="E1391" s="187">
        <f t="shared" si="368"/>
        <v>0</v>
      </c>
      <c r="F1391" s="187">
        <f t="shared" si="369"/>
        <v>0</v>
      </c>
      <c r="G1391" s="166"/>
      <c r="H1391" s="13"/>
      <c r="I1391" s="187">
        <f t="shared" si="370"/>
        <v>0</v>
      </c>
      <c r="J1391" s="187">
        <f t="shared" si="371"/>
        <v>0</v>
      </c>
      <c r="K1391" s="187">
        <f t="shared" si="372"/>
        <v>0</v>
      </c>
      <c r="L1391" s="166"/>
      <c r="M1391" s="13"/>
      <c r="N1391" s="187">
        <f t="shared" si="373"/>
        <v>0</v>
      </c>
      <c r="O1391" s="187">
        <f t="shared" si="374"/>
        <v>0</v>
      </c>
      <c r="P1391" s="187">
        <f t="shared" si="375"/>
        <v>0</v>
      </c>
      <c r="Q1391" s="166"/>
      <c r="R1391" s="13"/>
      <c r="S1391" s="187">
        <f t="shared" si="376"/>
        <v>0</v>
      </c>
      <c r="T1391" s="187">
        <f t="shared" si="377"/>
        <v>0</v>
      </c>
      <c r="U1391" s="166"/>
      <c r="V1391" s="187">
        <f t="shared" si="378"/>
        <v>0</v>
      </c>
      <c r="W1391" s="187">
        <f t="shared" si="379"/>
        <v>0</v>
      </c>
      <c r="X1391" s="13">
        <f t="shared" si="380"/>
        <v>0</v>
      </c>
      <c r="Y1391" s="13" t="s">
        <v>29</v>
      </c>
      <c r="Z1391" s="13">
        <v>45</v>
      </c>
      <c r="AA1391" s="241">
        <f t="shared" si="381"/>
        <v>0</v>
      </c>
    </row>
    <row r="1392" spans="1:27">
      <c r="A1392" s="12">
        <v>1389</v>
      </c>
      <c r="B1392" s="166"/>
      <c r="C1392" s="13"/>
      <c r="D1392" s="187">
        <f t="shared" si="367"/>
        <v>0</v>
      </c>
      <c r="E1392" s="187">
        <f t="shared" si="368"/>
        <v>0</v>
      </c>
      <c r="F1392" s="187">
        <f t="shared" si="369"/>
        <v>0</v>
      </c>
      <c r="G1392" s="166"/>
      <c r="H1392" s="13"/>
      <c r="I1392" s="187">
        <f t="shared" si="370"/>
        <v>0</v>
      </c>
      <c r="J1392" s="187">
        <f t="shared" si="371"/>
        <v>0</v>
      </c>
      <c r="K1392" s="187">
        <f t="shared" si="372"/>
        <v>0</v>
      </c>
      <c r="L1392" s="166"/>
      <c r="M1392" s="13"/>
      <c r="N1392" s="187">
        <f t="shared" si="373"/>
        <v>0</v>
      </c>
      <c r="O1392" s="187">
        <f t="shared" si="374"/>
        <v>0</v>
      </c>
      <c r="P1392" s="187">
        <f t="shared" si="375"/>
        <v>0</v>
      </c>
      <c r="Q1392" s="166"/>
      <c r="R1392" s="13"/>
      <c r="S1392" s="187">
        <f t="shared" si="376"/>
        <v>0</v>
      </c>
      <c r="T1392" s="187">
        <f t="shared" si="377"/>
        <v>0</v>
      </c>
      <c r="U1392" s="166"/>
      <c r="V1392" s="187">
        <f t="shared" si="378"/>
        <v>0</v>
      </c>
      <c r="W1392" s="187">
        <f t="shared" si="379"/>
        <v>0</v>
      </c>
      <c r="X1392" s="13">
        <f t="shared" si="380"/>
        <v>0</v>
      </c>
      <c r="Y1392" s="13" t="s">
        <v>29</v>
      </c>
      <c r="Z1392" s="13">
        <v>45</v>
      </c>
      <c r="AA1392" s="241">
        <f t="shared" si="381"/>
        <v>0</v>
      </c>
    </row>
    <row r="1393" spans="1:27">
      <c r="A1393" s="12">
        <v>1390</v>
      </c>
      <c r="B1393" s="166"/>
      <c r="C1393" s="13"/>
      <c r="D1393" s="187">
        <f t="shared" si="367"/>
        <v>0</v>
      </c>
      <c r="E1393" s="187">
        <f t="shared" si="368"/>
        <v>0</v>
      </c>
      <c r="F1393" s="187">
        <f t="shared" si="369"/>
        <v>0</v>
      </c>
      <c r="G1393" s="166"/>
      <c r="H1393" s="13"/>
      <c r="I1393" s="187">
        <f t="shared" si="370"/>
        <v>0</v>
      </c>
      <c r="J1393" s="187">
        <f t="shared" si="371"/>
        <v>0</v>
      </c>
      <c r="K1393" s="187">
        <f t="shared" si="372"/>
        <v>0</v>
      </c>
      <c r="L1393" s="166"/>
      <c r="M1393" s="13"/>
      <c r="N1393" s="187">
        <f t="shared" si="373"/>
        <v>0</v>
      </c>
      <c r="O1393" s="187">
        <f t="shared" si="374"/>
        <v>0</v>
      </c>
      <c r="P1393" s="187">
        <f t="shared" si="375"/>
        <v>0</v>
      </c>
      <c r="Q1393" s="166"/>
      <c r="R1393" s="13"/>
      <c r="S1393" s="187">
        <f t="shared" si="376"/>
        <v>0</v>
      </c>
      <c r="T1393" s="187">
        <f t="shared" si="377"/>
        <v>0</v>
      </c>
      <c r="U1393" s="166"/>
      <c r="V1393" s="187">
        <f t="shared" si="378"/>
        <v>0</v>
      </c>
      <c r="W1393" s="187">
        <f t="shared" si="379"/>
        <v>0</v>
      </c>
      <c r="X1393" s="13">
        <f t="shared" si="380"/>
        <v>0</v>
      </c>
      <c r="Y1393" s="13" t="s">
        <v>29</v>
      </c>
      <c r="Z1393" s="13">
        <v>45</v>
      </c>
      <c r="AA1393" s="241">
        <f t="shared" si="381"/>
        <v>0</v>
      </c>
    </row>
    <row r="1394" spans="1:27">
      <c r="A1394" s="12">
        <v>1391</v>
      </c>
      <c r="B1394" s="166"/>
      <c r="C1394" s="13"/>
      <c r="D1394" s="187">
        <f t="shared" si="367"/>
        <v>0</v>
      </c>
      <c r="E1394" s="187">
        <f t="shared" si="368"/>
        <v>0</v>
      </c>
      <c r="F1394" s="187">
        <f t="shared" si="369"/>
        <v>0</v>
      </c>
      <c r="G1394" s="166"/>
      <c r="H1394" s="13"/>
      <c r="I1394" s="187">
        <f t="shared" si="370"/>
        <v>0</v>
      </c>
      <c r="J1394" s="187">
        <f t="shared" si="371"/>
        <v>0</v>
      </c>
      <c r="K1394" s="187">
        <f t="shared" si="372"/>
        <v>0</v>
      </c>
      <c r="L1394" s="166"/>
      <c r="M1394" s="13"/>
      <c r="N1394" s="187">
        <f t="shared" si="373"/>
        <v>0</v>
      </c>
      <c r="O1394" s="187">
        <f t="shared" si="374"/>
        <v>0</v>
      </c>
      <c r="P1394" s="187">
        <f t="shared" si="375"/>
        <v>0</v>
      </c>
      <c r="Q1394" s="166"/>
      <c r="R1394" s="13"/>
      <c r="S1394" s="187">
        <f t="shared" si="376"/>
        <v>0</v>
      </c>
      <c r="T1394" s="187">
        <f t="shared" si="377"/>
        <v>0</v>
      </c>
      <c r="U1394" s="166"/>
      <c r="V1394" s="187">
        <f t="shared" si="378"/>
        <v>0</v>
      </c>
      <c r="W1394" s="187">
        <f t="shared" si="379"/>
        <v>0</v>
      </c>
      <c r="X1394" s="13">
        <f t="shared" si="380"/>
        <v>0</v>
      </c>
      <c r="Y1394" s="13" t="s">
        <v>29</v>
      </c>
      <c r="Z1394" s="13">
        <v>45</v>
      </c>
      <c r="AA1394" s="241">
        <f t="shared" si="381"/>
        <v>0</v>
      </c>
    </row>
    <row r="1395" spans="1:27">
      <c r="A1395" s="12">
        <v>1392</v>
      </c>
      <c r="B1395" s="166"/>
      <c r="C1395" s="13"/>
      <c r="D1395" s="187">
        <f t="shared" si="367"/>
        <v>0</v>
      </c>
      <c r="E1395" s="187">
        <f t="shared" si="368"/>
        <v>0</v>
      </c>
      <c r="F1395" s="187">
        <f t="shared" si="369"/>
        <v>0</v>
      </c>
      <c r="G1395" s="166"/>
      <c r="H1395" s="13"/>
      <c r="I1395" s="187">
        <f t="shared" si="370"/>
        <v>0</v>
      </c>
      <c r="J1395" s="187">
        <f t="shared" si="371"/>
        <v>0</v>
      </c>
      <c r="K1395" s="187">
        <f t="shared" si="372"/>
        <v>0</v>
      </c>
      <c r="L1395" s="166"/>
      <c r="M1395" s="13"/>
      <c r="N1395" s="187">
        <f t="shared" si="373"/>
        <v>0</v>
      </c>
      <c r="O1395" s="187">
        <f t="shared" si="374"/>
        <v>0</v>
      </c>
      <c r="P1395" s="187">
        <f t="shared" si="375"/>
        <v>0</v>
      </c>
      <c r="Q1395" s="166"/>
      <c r="R1395" s="13"/>
      <c r="S1395" s="187">
        <f t="shared" si="376"/>
        <v>0</v>
      </c>
      <c r="T1395" s="187">
        <f t="shared" si="377"/>
        <v>0</v>
      </c>
      <c r="U1395" s="166"/>
      <c r="V1395" s="187">
        <f t="shared" si="378"/>
        <v>0</v>
      </c>
      <c r="W1395" s="187">
        <f t="shared" si="379"/>
        <v>0</v>
      </c>
      <c r="X1395" s="13">
        <f t="shared" si="380"/>
        <v>0</v>
      </c>
      <c r="Y1395" s="13" t="s">
        <v>29</v>
      </c>
      <c r="Z1395" s="13">
        <v>45</v>
      </c>
      <c r="AA1395" s="241">
        <f t="shared" si="381"/>
        <v>0</v>
      </c>
    </row>
    <row r="1396" spans="1:27">
      <c r="A1396" s="12">
        <v>1393</v>
      </c>
      <c r="B1396" s="166"/>
      <c r="C1396" s="13"/>
      <c r="D1396" s="187">
        <f t="shared" si="367"/>
        <v>0</v>
      </c>
      <c r="E1396" s="187">
        <f t="shared" si="368"/>
        <v>0</v>
      </c>
      <c r="F1396" s="187">
        <f t="shared" si="369"/>
        <v>0</v>
      </c>
      <c r="G1396" s="166"/>
      <c r="H1396" s="13"/>
      <c r="I1396" s="187">
        <f t="shared" si="370"/>
        <v>0</v>
      </c>
      <c r="J1396" s="187">
        <f t="shared" si="371"/>
        <v>0</v>
      </c>
      <c r="K1396" s="187">
        <f t="shared" si="372"/>
        <v>0</v>
      </c>
      <c r="L1396" s="166"/>
      <c r="M1396" s="13"/>
      <c r="N1396" s="187">
        <f t="shared" si="373"/>
        <v>0</v>
      </c>
      <c r="O1396" s="187">
        <f t="shared" si="374"/>
        <v>0</v>
      </c>
      <c r="P1396" s="187">
        <f t="shared" si="375"/>
        <v>0</v>
      </c>
      <c r="Q1396" s="166"/>
      <c r="R1396" s="13"/>
      <c r="S1396" s="187">
        <f t="shared" si="376"/>
        <v>0</v>
      </c>
      <c r="T1396" s="187">
        <f t="shared" si="377"/>
        <v>0</v>
      </c>
      <c r="U1396" s="166"/>
      <c r="V1396" s="187">
        <f t="shared" si="378"/>
        <v>0</v>
      </c>
      <c r="W1396" s="187">
        <f t="shared" si="379"/>
        <v>0</v>
      </c>
      <c r="X1396" s="13">
        <f t="shared" si="380"/>
        <v>0</v>
      </c>
      <c r="Y1396" s="13" t="s">
        <v>29</v>
      </c>
      <c r="Z1396" s="13">
        <v>45</v>
      </c>
      <c r="AA1396" s="241">
        <f t="shared" si="381"/>
        <v>0</v>
      </c>
    </row>
    <row r="1397" spans="1:27">
      <c r="A1397" s="12">
        <v>1394</v>
      </c>
      <c r="B1397" s="166"/>
      <c r="C1397" s="13"/>
      <c r="D1397" s="187">
        <f t="shared" si="367"/>
        <v>0</v>
      </c>
      <c r="E1397" s="187">
        <f t="shared" si="368"/>
        <v>0</v>
      </c>
      <c r="F1397" s="187">
        <f t="shared" si="369"/>
        <v>0</v>
      </c>
      <c r="G1397" s="166"/>
      <c r="H1397" s="13"/>
      <c r="I1397" s="187">
        <f t="shared" si="370"/>
        <v>0</v>
      </c>
      <c r="J1397" s="187">
        <f t="shared" si="371"/>
        <v>0</v>
      </c>
      <c r="K1397" s="187">
        <f t="shared" si="372"/>
        <v>0</v>
      </c>
      <c r="L1397" s="166"/>
      <c r="M1397" s="13"/>
      <c r="N1397" s="187">
        <f t="shared" si="373"/>
        <v>0</v>
      </c>
      <c r="O1397" s="187">
        <f t="shared" si="374"/>
        <v>0</v>
      </c>
      <c r="P1397" s="187">
        <f t="shared" si="375"/>
        <v>0</v>
      </c>
      <c r="Q1397" s="166"/>
      <c r="R1397" s="13"/>
      <c r="S1397" s="187">
        <f t="shared" si="376"/>
        <v>0</v>
      </c>
      <c r="T1397" s="187">
        <f t="shared" si="377"/>
        <v>0</v>
      </c>
      <c r="U1397" s="166"/>
      <c r="V1397" s="187">
        <f t="shared" si="378"/>
        <v>0</v>
      </c>
      <c r="W1397" s="187">
        <f t="shared" si="379"/>
        <v>0</v>
      </c>
      <c r="X1397" s="13">
        <f t="shared" si="380"/>
        <v>0</v>
      </c>
      <c r="Y1397" s="13" t="s">
        <v>29</v>
      </c>
      <c r="Z1397" s="13">
        <v>45</v>
      </c>
      <c r="AA1397" s="241">
        <f t="shared" si="381"/>
        <v>0</v>
      </c>
    </row>
    <row r="1398" spans="1:27">
      <c r="A1398" s="12">
        <v>1395</v>
      </c>
      <c r="B1398" s="166"/>
      <c r="C1398" s="13"/>
      <c r="D1398" s="187">
        <f t="shared" si="367"/>
        <v>0</v>
      </c>
      <c r="E1398" s="187">
        <f t="shared" si="368"/>
        <v>0</v>
      </c>
      <c r="F1398" s="187">
        <f t="shared" si="369"/>
        <v>0</v>
      </c>
      <c r="G1398" s="166"/>
      <c r="H1398" s="13"/>
      <c r="I1398" s="187">
        <f t="shared" si="370"/>
        <v>0</v>
      </c>
      <c r="J1398" s="187">
        <f t="shared" si="371"/>
        <v>0</v>
      </c>
      <c r="K1398" s="187">
        <f t="shared" si="372"/>
        <v>0</v>
      </c>
      <c r="L1398" s="166"/>
      <c r="M1398" s="13"/>
      <c r="N1398" s="187">
        <f t="shared" si="373"/>
        <v>0</v>
      </c>
      <c r="O1398" s="187">
        <f t="shared" si="374"/>
        <v>0</v>
      </c>
      <c r="P1398" s="187">
        <f t="shared" si="375"/>
        <v>0</v>
      </c>
      <c r="Q1398" s="166"/>
      <c r="R1398" s="13"/>
      <c r="S1398" s="187">
        <f t="shared" si="376"/>
        <v>0</v>
      </c>
      <c r="T1398" s="187">
        <f t="shared" si="377"/>
        <v>0</v>
      </c>
      <c r="U1398" s="166"/>
      <c r="V1398" s="187">
        <f t="shared" si="378"/>
        <v>0</v>
      </c>
      <c r="W1398" s="187">
        <f t="shared" si="379"/>
        <v>0</v>
      </c>
      <c r="X1398" s="13">
        <f t="shared" si="380"/>
        <v>0</v>
      </c>
      <c r="Y1398" s="13" t="s">
        <v>29</v>
      </c>
      <c r="Z1398" s="13">
        <v>45</v>
      </c>
      <c r="AA1398" s="241">
        <f t="shared" si="381"/>
        <v>0</v>
      </c>
    </row>
    <row r="1399" spans="1:27">
      <c r="A1399" s="12">
        <v>1396</v>
      </c>
      <c r="B1399" s="166"/>
      <c r="C1399" s="13"/>
      <c r="D1399" s="187">
        <f t="shared" si="367"/>
        <v>0</v>
      </c>
      <c r="E1399" s="187">
        <f t="shared" si="368"/>
        <v>0</v>
      </c>
      <c r="F1399" s="187">
        <f t="shared" si="369"/>
        <v>0</v>
      </c>
      <c r="G1399" s="166"/>
      <c r="H1399" s="13"/>
      <c r="I1399" s="187">
        <f t="shared" si="370"/>
        <v>0</v>
      </c>
      <c r="J1399" s="187">
        <f t="shared" si="371"/>
        <v>0</v>
      </c>
      <c r="K1399" s="187">
        <f t="shared" si="372"/>
        <v>0</v>
      </c>
      <c r="L1399" s="166"/>
      <c r="M1399" s="13"/>
      <c r="N1399" s="187">
        <f t="shared" si="373"/>
        <v>0</v>
      </c>
      <c r="O1399" s="187">
        <f t="shared" si="374"/>
        <v>0</v>
      </c>
      <c r="P1399" s="187">
        <f t="shared" si="375"/>
        <v>0</v>
      </c>
      <c r="Q1399" s="166"/>
      <c r="R1399" s="13"/>
      <c r="S1399" s="187">
        <f t="shared" si="376"/>
        <v>0</v>
      </c>
      <c r="T1399" s="187">
        <f t="shared" si="377"/>
        <v>0</v>
      </c>
      <c r="U1399" s="166"/>
      <c r="V1399" s="187">
        <f t="shared" si="378"/>
        <v>0</v>
      </c>
      <c r="W1399" s="187">
        <f t="shared" si="379"/>
        <v>0</v>
      </c>
      <c r="X1399" s="13">
        <f t="shared" si="380"/>
        <v>0</v>
      </c>
      <c r="Y1399" s="13" t="s">
        <v>29</v>
      </c>
      <c r="Z1399" s="13">
        <v>45</v>
      </c>
      <c r="AA1399" s="241">
        <f t="shared" si="381"/>
        <v>0</v>
      </c>
    </row>
    <row r="1400" spans="1:27">
      <c r="A1400" s="12">
        <v>1397</v>
      </c>
      <c r="B1400" s="166"/>
      <c r="C1400" s="13"/>
      <c r="D1400" s="187">
        <f t="shared" si="367"/>
        <v>0</v>
      </c>
      <c r="E1400" s="187">
        <f t="shared" si="368"/>
        <v>0</v>
      </c>
      <c r="F1400" s="187">
        <f t="shared" si="369"/>
        <v>0</v>
      </c>
      <c r="G1400" s="166"/>
      <c r="H1400" s="13"/>
      <c r="I1400" s="187">
        <f t="shared" si="370"/>
        <v>0</v>
      </c>
      <c r="J1400" s="187">
        <f t="shared" si="371"/>
        <v>0</v>
      </c>
      <c r="K1400" s="187">
        <f t="shared" si="372"/>
        <v>0</v>
      </c>
      <c r="L1400" s="166"/>
      <c r="M1400" s="13"/>
      <c r="N1400" s="187">
        <f t="shared" si="373"/>
        <v>0</v>
      </c>
      <c r="O1400" s="187">
        <f t="shared" si="374"/>
        <v>0</v>
      </c>
      <c r="P1400" s="187">
        <f t="shared" si="375"/>
        <v>0</v>
      </c>
      <c r="Q1400" s="166"/>
      <c r="R1400" s="13"/>
      <c r="S1400" s="187">
        <f t="shared" si="376"/>
        <v>0</v>
      </c>
      <c r="T1400" s="187">
        <f t="shared" si="377"/>
        <v>0</v>
      </c>
      <c r="U1400" s="166"/>
      <c r="V1400" s="187">
        <f t="shared" si="378"/>
        <v>0</v>
      </c>
      <c r="W1400" s="187">
        <f t="shared" si="379"/>
        <v>0</v>
      </c>
      <c r="X1400" s="13">
        <f t="shared" si="380"/>
        <v>0</v>
      </c>
      <c r="Y1400" s="13" t="s">
        <v>29</v>
      </c>
      <c r="Z1400" s="13">
        <v>45</v>
      </c>
      <c r="AA1400" s="241">
        <f t="shared" si="381"/>
        <v>0</v>
      </c>
    </row>
    <row r="1401" spans="1:27">
      <c r="A1401" s="12">
        <v>1398</v>
      </c>
      <c r="B1401" s="166"/>
      <c r="C1401" s="13"/>
      <c r="D1401" s="187">
        <f t="shared" si="367"/>
        <v>0</v>
      </c>
      <c r="E1401" s="187">
        <f t="shared" si="368"/>
        <v>0</v>
      </c>
      <c r="F1401" s="187">
        <f t="shared" si="369"/>
        <v>0</v>
      </c>
      <c r="G1401" s="166"/>
      <c r="H1401" s="13"/>
      <c r="I1401" s="187">
        <f t="shared" si="370"/>
        <v>0</v>
      </c>
      <c r="J1401" s="187">
        <f t="shared" si="371"/>
        <v>0</v>
      </c>
      <c r="K1401" s="187">
        <f t="shared" si="372"/>
        <v>0</v>
      </c>
      <c r="L1401" s="166"/>
      <c r="M1401" s="13"/>
      <c r="N1401" s="187">
        <f t="shared" si="373"/>
        <v>0</v>
      </c>
      <c r="O1401" s="187">
        <f t="shared" si="374"/>
        <v>0</v>
      </c>
      <c r="P1401" s="187">
        <f t="shared" si="375"/>
        <v>0</v>
      </c>
      <c r="Q1401" s="166"/>
      <c r="R1401" s="13"/>
      <c r="S1401" s="187">
        <f t="shared" si="376"/>
        <v>0</v>
      </c>
      <c r="T1401" s="187">
        <f t="shared" si="377"/>
        <v>0</v>
      </c>
      <c r="U1401" s="166"/>
      <c r="V1401" s="187">
        <f t="shared" si="378"/>
        <v>0</v>
      </c>
      <c r="W1401" s="187">
        <f t="shared" si="379"/>
        <v>0</v>
      </c>
      <c r="X1401" s="13">
        <f t="shared" si="380"/>
        <v>0</v>
      </c>
      <c r="Y1401" s="13" t="s">
        <v>29</v>
      </c>
      <c r="Z1401" s="13">
        <v>45</v>
      </c>
      <c r="AA1401" s="241">
        <f t="shared" si="381"/>
        <v>0</v>
      </c>
    </row>
    <row r="1402" spans="1:27">
      <c r="A1402" s="12">
        <v>1399</v>
      </c>
      <c r="B1402" s="166"/>
      <c r="C1402" s="13"/>
      <c r="D1402" s="187">
        <f t="shared" si="367"/>
        <v>0</v>
      </c>
      <c r="E1402" s="187">
        <f t="shared" si="368"/>
        <v>0</v>
      </c>
      <c r="F1402" s="187">
        <f t="shared" si="369"/>
        <v>0</v>
      </c>
      <c r="G1402" s="166"/>
      <c r="H1402" s="13"/>
      <c r="I1402" s="187">
        <f t="shared" si="370"/>
        <v>0</v>
      </c>
      <c r="J1402" s="187">
        <f t="shared" si="371"/>
        <v>0</v>
      </c>
      <c r="K1402" s="187">
        <f t="shared" si="372"/>
        <v>0</v>
      </c>
      <c r="L1402" s="166"/>
      <c r="M1402" s="13"/>
      <c r="N1402" s="187">
        <f t="shared" si="373"/>
        <v>0</v>
      </c>
      <c r="O1402" s="187">
        <f t="shared" si="374"/>
        <v>0</v>
      </c>
      <c r="P1402" s="187">
        <f t="shared" si="375"/>
        <v>0</v>
      </c>
      <c r="Q1402" s="166"/>
      <c r="R1402" s="13"/>
      <c r="S1402" s="187">
        <f t="shared" si="376"/>
        <v>0</v>
      </c>
      <c r="T1402" s="187">
        <f t="shared" si="377"/>
        <v>0</v>
      </c>
      <c r="U1402" s="166"/>
      <c r="V1402" s="187">
        <f t="shared" si="378"/>
        <v>0</v>
      </c>
      <c r="W1402" s="187">
        <f t="shared" si="379"/>
        <v>0</v>
      </c>
      <c r="X1402" s="13">
        <f t="shared" si="380"/>
        <v>0</v>
      </c>
      <c r="Y1402" s="13" t="s">
        <v>29</v>
      </c>
      <c r="Z1402" s="13">
        <v>45</v>
      </c>
      <c r="AA1402" s="241">
        <f t="shared" si="381"/>
        <v>0</v>
      </c>
    </row>
    <row r="1403" spans="1:27">
      <c r="A1403" s="12">
        <v>1400</v>
      </c>
      <c r="B1403" s="166"/>
      <c r="C1403" s="13"/>
      <c r="D1403" s="187">
        <f t="shared" si="367"/>
        <v>0</v>
      </c>
      <c r="E1403" s="187">
        <f t="shared" si="368"/>
        <v>0</v>
      </c>
      <c r="F1403" s="187">
        <f t="shared" si="369"/>
        <v>0</v>
      </c>
      <c r="G1403" s="166"/>
      <c r="H1403" s="13"/>
      <c r="I1403" s="187">
        <f t="shared" si="370"/>
        <v>0</v>
      </c>
      <c r="J1403" s="187">
        <f t="shared" si="371"/>
        <v>0</v>
      </c>
      <c r="K1403" s="187">
        <f t="shared" si="372"/>
        <v>0</v>
      </c>
      <c r="L1403" s="166"/>
      <c r="M1403" s="13"/>
      <c r="N1403" s="187">
        <f t="shared" si="373"/>
        <v>0</v>
      </c>
      <c r="O1403" s="187">
        <f t="shared" si="374"/>
        <v>0</v>
      </c>
      <c r="P1403" s="187">
        <f t="shared" si="375"/>
        <v>0</v>
      </c>
      <c r="Q1403" s="166"/>
      <c r="R1403" s="13"/>
      <c r="S1403" s="187">
        <f t="shared" si="376"/>
        <v>0</v>
      </c>
      <c r="T1403" s="187">
        <f t="shared" si="377"/>
        <v>0</v>
      </c>
      <c r="U1403" s="166"/>
      <c r="V1403" s="187">
        <f t="shared" si="378"/>
        <v>0</v>
      </c>
      <c r="W1403" s="187">
        <f t="shared" si="379"/>
        <v>0</v>
      </c>
      <c r="X1403" s="13">
        <f t="shared" si="380"/>
        <v>0</v>
      </c>
      <c r="Y1403" s="13" t="s">
        <v>29</v>
      </c>
      <c r="Z1403" s="13">
        <v>45</v>
      </c>
      <c r="AA1403" s="241">
        <f t="shared" si="381"/>
        <v>0</v>
      </c>
    </row>
    <row r="1404" spans="1:27">
      <c r="A1404" s="12">
        <v>1401</v>
      </c>
      <c r="B1404" s="166"/>
      <c r="C1404" s="13"/>
      <c r="D1404" s="187">
        <f t="shared" si="367"/>
        <v>0</v>
      </c>
      <c r="E1404" s="187">
        <f t="shared" si="368"/>
        <v>0</v>
      </c>
      <c r="F1404" s="187">
        <f t="shared" si="369"/>
        <v>0</v>
      </c>
      <c r="G1404" s="166"/>
      <c r="H1404" s="13"/>
      <c r="I1404" s="187">
        <f t="shared" si="370"/>
        <v>0</v>
      </c>
      <c r="J1404" s="187">
        <f t="shared" si="371"/>
        <v>0</v>
      </c>
      <c r="K1404" s="187">
        <f t="shared" si="372"/>
        <v>0</v>
      </c>
      <c r="L1404" s="166"/>
      <c r="M1404" s="13"/>
      <c r="N1404" s="187">
        <f t="shared" si="373"/>
        <v>0</v>
      </c>
      <c r="O1404" s="187">
        <f t="shared" si="374"/>
        <v>0</v>
      </c>
      <c r="P1404" s="187">
        <f t="shared" si="375"/>
        <v>0</v>
      </c>
      <c r="Q1404" s="166"/>
      <c r="R1404" s="13"/>
      <c r="S1404" s="187">
        <f t="shared" si="376"/>
        <v>0</v>
      </c>
      <c r="T1404" s="187">
        <f t="shared" si="377"/>
        <v>0</v>
      </c>
      <c r="U1404" s="166"/>
      <c r="V1404" s="187">
        <f t="shared" si="378"/>
        <v>0</v>
      </c>
      <c r="W1404" s="187">
        <f t="shared" si="379"/>
        <v>0</v>
      </c>
      <c r="X1404" s="13">
        <f t="shared" si="380"/>
        <v>0</v>
      </c>
      <c r="Y1404" s="13" t="s">
        <v>29</v>
      </c>
      <c r="Z1404" s="13">
        <v>45</v>
      </c>
      <c r="AA1404" s="241">
        <f t="shared" si="381"/>
        <v>0</v>
      </c>
    </row>
    <row r="1405" spans="1:27">
      <c r="A1405" s="12">
        <v>1402</v>
      </c>
      <c r="B1405" s="166"/>
      <c r="C1405" s="13"/>
      <c r="D1405" s="187">
        <f t="shared" si="367"/>
        <v>0</v>
      </c>
      <c r="E1405" s="187">
        <f t="shared" si="368"/>
        <v>0</v>
      </c>
      <c r="F1405" s="187">
        <f t="shared" si="369"/>
        <v>0</v>
      </c>
      <c r="G1405" s="166"/>
      <c r="H1405" s="13"/>
      <c r="I1405" s="187">
        <f t="shared" si="370"/>
        <v>0</v>
      </c>
      <c r="J1405" s="187">
        <f t="shared" si="371"/>
        <v>0</v>
      </c>
      <c r="K1405" s="187">
        <f t="shared" si="372"/>
        <v>0</v>
      </c>
      <c r="L1405" s="166"/>
      <c r="M1405" s="13"/>
      <c r="N1405" s="187">
        <f t="shared" si="373"/>
        <v>0</v>
      </c>
      <c r="O1405" s="187">
        <f t="shared" si="374"/>
        <v>0</v>
      </c>
      <c r="P1405" s="187">
        <f t="shared" si="375"/>
        <v>0</v>
      </c>
      <c r="Q1405" s="166"/>
      <c r="R1405" s="13"/>
      <c r="S1405" s="187">
        <f t="shared" si="376"/>
        <v>0</v>
      </c>
      <c r="T1405" s="187">
        <f t="shared" si="377"/>
        <v>0</v>
      </c>
      <c r="U1405" s="166"/>
      <c r="V1405" s="187">
        <f t="shared" si="378"/>
        <v>0</v>
      </c>
      <c r="W1405" s="187">
        <f t="shared" si="379"/>
        <v>0</v>
      </c>
      <c r="X1405" s="13">
        <f t="shared" si="380"/>
        <v>0</v>
      </c>
      <c r="Y1405" s="13" t="s">
        <v>29</v>
      </c>
      <c r="Z1405" s="13">
        <v>45</v>
      </c>
      <c r="AA1405" s="241">
        <f t="shared" si="381"/>
        <v>0</v>
      </c>
    </row>
    <row r="1406" spans="1:27">
      <c r="A1406" s="12">
        <v>1403</v>
      </c>
      <c r="B1406" s="166"/>
      <c r="C1406" s="13"/>
      <c r="D1406" s="187">
        <f t="shared" si="367"/>
        <v>0</v>
      </c>
      <c r="E1406" s="187">
        <f t="shared" si="368"/>
        <v>0</v>
      </c>
      <c r="F1406" s="187">
        <f t="shared" si="369"/>
        <v>0</v>
      </c>
      <c r="G1406" s="166"/>
      <c r="H1406" s="13"/>
      <c r="I1406" s="187">
        <f t="shared" si="370"/>
        <v>0</v>
      </c>
      <c r="J1406" s="187">
        <f t="shared" si="371"/>
        <v>0</v>
      </c>
      <c r="K1406" s="187">
        <f t="shared" si="372"/>
        <v>0</v>
      </c>
      <c r="L1406" s="166"/>
      <c r="M1406" s="13"/>
      <c r="N1406" s="187">
        <f t="shared" si="373"/>
        <v>0</v>
      </c>
      <c r="O1406" s="187">
        <f t="shared" si="374"/>
        <v>0</v>
      </c>
      <c r="P1406" s="187">
        <f t="shared" si="375"/>
        <v>0</v>
      </c>
      <c r="Q1406" s="166"/>
      <c r="R1406" s="13"/>
      <c r="S1406" s="187">
        <f t="shared" si="376"/>
        <v>0</v>
      </c>
      <c r="T1406" s="187">
        <f t="shared" si="377"/>
        <v>0</v>
      </c>
      <c r="U1406" s="166"/>
      <c r="V1406" s="187">
        <f t="shared" si="378"/>
        <v>0</v>
      </c>
      <c r="W1406" s="187">
        <f t="shared" si="379"/>
        <v>0</v>
      </c>
      <c r="X1406" s="13">
        <f t="shared" si="380"/>
        <v>0</v>
      </c>
      <c r="Y1406" s="13" t="s">
        <v>29</v>
      </c>
      <c r="Z1406" s="13">
        <v>45</v>
      </c>
      <c r="AA1406" s="241">
        <f t="shared" si="381"/>
        <v>0</v>
      </c>
    </row>
    <row r="1407" spans="1:27">
      <c r="A1407" s="12">
        <v>1404</v>
      </c>
      <c r="B1407" s="166"/>
      <c r="C1407" s="13"/>
      <c r="D1407" s="187">
        <f t="shared" si="367"/>
        <v>0</v>
      </c>
      <c r="E1407" s="187">
        <f t="shared" si="368"/>
        <v>0</v>
      </c>
      <c r="F1407" s="187">
        <f t="shared" si="369"/>
        <v>0</v>
      </c>
      <c r="G1407" s="166"/>
      <c r="H1407" s="13"/>
      <c r="I1407" s="187">
        <f t="shared" si="370"/>
        <v>0</v>
      </c>
      <c r="J1407" s="187">
        <f t="shared" si="371"/>
        <v>0</v>
      </c>
      <c r="K1407" s="187">
        <f t="shared" si="372"/>
        <v>0</v>
      </c>
      <c r="L1407" s="166"/>
      <c r="M1407" s="13"/>
      <c r="N1407" s="187">
        <f t="shared" si="373"/>
        <v>0</v>
      </c>
      <c r="O1407" s="187">
        <f t="shared" si="374"/>
        <v>0</v>
      </c>
      <c r="P1407" s="187">
        <f t="shared" si="375"/>
        <v>0</v>
      </c>
      <c r="Q1407" s="166"/>
      <c r="R1407" s="13"/>
      <c r="S1407" s="187">
        <f t="shared" si="376"/>
        <v>0</v>
      </c>
      <c r="T1407" s="187">
        <f t="shared" si="377"/>
        <v>0</v>
      </c>
      <c r="U1407" s="166"/>
      <c r="V1407" s="187">
        <f t="shared" si="378"/>
        <v>0</v>
      </c>
      <c r="W1407" s="187">
        <f t="shared" si="379"/>
        <v>0</v>
      </c>
      <c r="X1407" s="13">
        <f t="shared" si="380"/>
        <v>0</v>
      </c>
      <c r="Y1407" s="13" t="s">
        <v>29</v>
      </c>
      <c r="Z1407" s="13">
        <v>45</v>
      </c>
      <c r="AA1407" s="241">
        <f t="shared" si="381"/>
        <v>0</v>
      </c>
    </row>
    <row r="1408" spans="1:27">
      <c r="A1408" s="12">
        <v>1405</v>
      </c>
      <c r="B1408" s="166"/>
      <c r="C1408" s="13"/>
      <c r="D1408" s="187">
        <f t="shared" si="367"/>
        <v>0</v>
      </c>
      <c r="E1408" s="187">
        <f t="shared" si="368"/>
        <v>0</v>
      </c>
      <c r="F1408" s="187">
        <f t="shared" si="369"/>
        <v>0</v>
      </c>
      <c r="G1408" s="166"/>
      <c r="H1408" s="13"/>
      <c r="I1408" s="187">
        <f t="shared" si="370"/>
        <v>0</v>
      </c>
      <c r="J1408" s="187">
        <f t="shared" si="371"/>
        <v>0</v>
      </c>
      <c r="K1408" s="187">
        <f t="shared" si="372"/>
        <v>0</v>
      </c>
      <c r="L1408" s="166"/>
      <c r="M1408" s="13"/>
      <c r="N1408" s="187">
        <f t="shared" si="373"/>
        <v>0</v>
      </c>
      <c r="O1408" s="187">
        <f t="shared" si="374"/>
        <v>0</v>
      </c>
      <c r="P1408" s="187">
        <f t="shared" si="375"/>
        <v>0</v>
      </c>
      <c r="Q1408" s="166"/>
      <c r="R1408" s="13"/>
      <c r="S1408" s="187">
        <f t="shared" si="376"/>
        <v>0</v>
      </c>
      <c r="T1408" s="187">
        <f t="shared" si="377"/>
        <v>0</v>
      </c>
      <c r="U1408" s="166"/>
      <c r="V1408" s="187">
        <f t="shared" si="378"/>
        <v>0</v>
      </c>
      <c r="W1408" s="187">
        <f t="shared" si="379"/>
        <v>0</v>
      </c>
      <c r="X1408" s="13">
        <f t="shared" si="380"/>
        <v>0</v>
      </c>
      <c r="Y1408" s="13" t="s">
        <v>29</v>
      </c>
      <c r="Z1408" s="13">
        <v>45</v>
      </c>
      <c r="AA1408" s="241">
        <f t="shared" si="381"/>
        <v>0</v>
      </c>
    </row>
    <row r="1409" spans="1:27">
      <c r="A1409" s="12">
        <v>1406</v>
      </c>
      <c r="B1409" s="166"/>
      <c r="C1409" s="13"/>
      <c r="D1409" s="187">
        <f t="shared" si="367"/>
        <v>0</v>
      </c>
      <c r="E1409" s="187">
        <f t="shared" si="368"/>
        <v>0</v>
      </c>
      <c r="F1409" s="187">
        <f t="shared" si="369"/>
        <v>0</v>
      </c>
      <c r="G1409" s="166"/>
      <c r="H1409" s="13"/>
      <c r="I1409" s="187">
        <f t="shared" si="370"/>
        <v>0</v>
      </c>
      <c r="J1409" s="187">
        <f t="shared" si="371"/>
        <v>0</v>
      </c>
      <c r="K1409" s="187">
        <f t="shared" si="372"/>
        <v>0</v>
      </c>
      <c r="L1409" s="166"/>
      <c r="M1409" s="13"/>
      <c r="N1409" s="187">
        <f t="shared" si="373"/>
        <v>0</v>
      </c>
      <c r="O1409" s="187">
        <f t="shared" si="374"/>
        <v>0</v>
      </c>
      <c r="P1409" s="187">
        <f t="shared" si="375"/>
        <v>0</v>
      </c>
      <c r="Q1409" s="166"/>
      <c r="R1409" s="13"/>
      <c r="S1409" s="187">
        <f t="shared" si="376"/>
        <v>0</v>
      </c>
      <c r="T1409" s="187">
        <f t="shared" si="377"/>
        <v>0</v>
      </c>
      <c r="U1409" s="166"/>
      <c r="V1409" s="187">
        <f t="shared" si="378"/>
        <v>0</v>
      </c>
      <c r="W1409" s="187">
        <f t="shared" si="379"/>
        <v>0</v>
      </c>
      <c r="X1409" s="13">
        <f t="shared" si="380"/>
        <v>0</v>
      </c>
      <c r="Y1409" s="13" t="s">
        <v>29</v>
      </c>
      <c r="Z1409" s="13">
        <v>45</v>
      </c>
      <c r="AA1409" s="241">
        <f t="shared" si="381"/>
        <v>0</v>
      </c>
    </row>
    <row r="1410" spans="1:27">
      <c r="A1410" s="12">
        <v>1407</v>
      </c>
      <c r="B1410" s="166"/>
      <c r="C1410" s="13"/>
      <c r="D1410" s="187">
        <f t="shared" si="367"/>
        <v>0</v>
      </c>
      <c r="E1410" s="187">
        <f t="shared" si="368"/>
        <v>0</v>
      </c>
      <c r="F1410" s="187">
        <f t="shared" si="369"/>
        <v>0</v>
      </c>
      <c r="G1410" s="166"/>
      <c r="H1410" s="13"/>
      <c r="I1410" s="187">
        <f t="shared" si="370"/>
        <v>0</v>
      </c>
      <c r="J1410" s="187">
        <f t="shared" si="371"/>
        <v>0</v>
      </c>
      <c r="K1410" s="187">
        <f t="shared" si="372"/>
        <v>0</v>
      </c>
      <c r="L1410" s="166"/>
      <c r="M1410" s="13"/>
      <c r="N1410" s="187">
        <f t="shared" si="373"/>
        <v>0</v>
      </c>
      <c r="O1410" s="187">
        <f t="shared" si="374"/>
        <v>0</v>
      </c>
      <c r="P1410" s="187">
        <f t="shared" si="375"/>
        <v>0</v>
      </c>
      <c r="Q1410" s="166"/>
      <c r="R1410" s="13"/>
      <c r="S1410" s="187">
        <f t="shared" si="376"/>
        <v>0</v>
      </c>
      <c r="T1410" s="187">
        <f t="shared" si="377"/>
        <v>0</v>
      </c>
      <c r="U1410" s="166"/>
      <c r="V1410" s="187">
        <f t="shared" si="378"/>
        <v>0</v>
      </c>
      <c r="W1410" s="187">
        <f t="shared" si="379"/>
        <v>0</v>
      </c>
      <c r="X1410" s="13">
        <f t="shared" si="380"/>
        <v>0</v>
      </c>
      <c r="Y1410" s="13" t="s">
        <v>29</v>
      </c>
      <c r="Z1410" s="13">
        <v>45</v>
      </c>
      <c r="AA1410" s="241">
        <f t="shared" si="381"/>
        <v>0</v>
      </c>
    </row>
    <row r="1411" spans="1:27">
      <c r="A1411" s="12">
        <v>1408</v>
      </c>
      <c r="B1411" s="166"/>
      <c r="C1411" s="13"/>
      <c r="D1411" s="187">
        <f t="shared" si="367"/>
        <v>0</v>
      </c>
      <c r="E1411" s="187">
        <f t="shared" si="368"/>
        <v>0</v>
      </c>
      <c r="F1411" s="187">
        <f t="shared" si="369"/>
        <v>0</v>
      </c>
      <c r="G1411" s="166"/>
      <c r="H1411" s="13"/>
      <c r="I1411" s="187">
        <f t="shared" si="370"/>
        <v>0</v>
      </c>
      <c r="J1411" s="187">
        <f t="shared" si="371"/>
        <v>0</v>
      </c>
      <c r="K1411" s="187">
        <f t="shared" si="372"/>
        <v>0</v>
      </c>
      <c r="L1411" s="166"/>
      <c r="M1411" s="13"/>
      <c r="N1411" s="187">
        <f t="shared" si="373"/>
        <v>0</v>
      </c>
      <c r="O1411" s="187">
        <f t="shared" si="374"/>
        <v>0</v>
      </c>
      <c r="P1411" s="187">
        <f t="shared" si="375"/>
        <v>0</v>
      </c>
      <c r="Q1411" s="166"/>
      <c r="R1411" s="13"/>
      <c r="S1411" s="187">
        <f t="shared" si="376"/>
        <v>0</v>
      </c>
      <c r="T1411" s="187">
        <f t="shared" si="377"/>
        <v>0</v>
      </c>
      <c r="U1411" s="166"/>
      <c r="V1411" s="187">
        <f t="shared" si="378"/>
        <v>0</v>
      </c>
      <c r="W1411" s="187">
        <f t="shared" si="379"/>
        <v>0</v>
      </c>
      <c r="X1411" s="13">
        <f t="shared" si="380"/>
        <v>0</v>
      </c>
      <c r="Y1411" s="13" t="s">
        <v>29</v>
      </c>
      <c r="Z1411" s="13">
        <v>45</v>
      </c>
      <c r="AA1411" s="241">
        <f t="shared" si="381"/>
        <v>0</v>
      </c>
    </row>
    <row r="1412" spans="1:27">
      <c r="A1412" s="12">
        <v>1409</v>
      </c>
      <c r="B1412" s="166"/>
      <c r="C1412" s="13"/>
      <c r="D1412" s="187">
        <f t="shared" si="367"/>
        <v>0</v>
      </c>
      <c r="E1412" s="187">
        <f t="shared" si="368"/>
        <v>0</v>
      </c>
      <c r="F1412" s="187">
        <f t="shared" si="369"/>
        <v>0</v>
      </c>
      <c r="G1412" s="166"/>
      <c r="H1412" s="13"/>
      <c r="I1412" s="187">
        <f t="shared" si="370"/>
        <v>0</v>
      </c>
      <c r="J1412" s="187">
        <f t="shared" si="371"/>
        <v>0</v>
      </c>
      <c r="K1412" s="187">
        <f t="shared" si="372"/>
        <v>0</v>
      </c>
      <c r="L1412" s="166"/>
      <c r="M1412" s="13"/>
      <c r="N1412" s="187">
        <f t="shared" si="373"/>
        <v>0</v>
      </c>
      <c r="O1412" s="187">
        <f t="shared" si="374"/>
        <v>0</v>
      </c>
      <c r="P1412" s="187">
        <f t="shared" si="375"/>
        <v>0</v>
      </c>
      <c r="Q1412" s="166"/>
      <c r="R1412" s="13"/>
      <c r="S1412" s="187">
        <f t="shared" si="376"/>
        <v>0</v>
      </c>
      <c r="T1412" s="187">
        <f t="shared" si="377"/>
        <v>0</v>
      </c>
      <c r="U1412" s="166"/>
      <c r="V1412" s="187">
        <f t="shared" si="378"/>
        <v>0</v>
      </c>
      <c r="W1412" s="187">
        <f t="shared" si="379"/>
        <v>0</v>
      </c>
      <c r="X1412" s="13">
        <f t="shared" si="380"/>
        <v>0</v>
      </c>
      <c r="Y1412" s="13" t="s">
        <v>29</v>
      </c>
      <c r="Z1412" s="13">
        <v>45</v>
      </c>
      <c r="AA1412" s="241">
        <f t="shared" si="381"/>
        <v>0</v>
      </c>
    </row>
    <row r="1413" spans="1:27">
      <c r="A1413" s="12">
        <v>1410</v>
      </c>
      <c r="B1413" s="166"/>
      <c r="C1413" s="13"/>
      <c r="D1413" s="187">
        <f t="shared" si="367"/>
        <v>0</v>
      </c>
      <c r="E1413" s="187">
        <f t="shared" si="368"/>
        <v>0</v>
      </c>
      <c r="F1413" s="187">
        <f t="shared" si="369"/>
        <v>0</v>
      </c>
      <c r="G1413" s="166"/>
      <c r="H1413" s="13"/>
      <c r="I1413" s="187">
        <f t="shared" si="370"/>
        <v>0</v>
      </c>
      <c r="J1413" s="187">
        <f t="shared" si="371"/>
        <v>0</v>
      </c>
      <c r="K1413" s="187">
        <f t="shared" si="372"/>
        <v>0</v>
      </c>
      <c r="L1413" s="166"/>
      <c r="M1413" s="13"/>
      <c r="N1413" s="187">
        <f t="shared" si="373"/>
        <v>0</v>
      </c>
      <c r="O1413" s="187">
        <f t="shared" si="374"/>
        <v>0</v>
      </c>
      <c r="P1413" s="187">
        <f t="shared" si="375"/>
        <v>0</v>
      </c>
      <c r="Q1413" s="166"/>
      <c r="R1413" s="13"/>
      <c r="S1413" s="187">
        <f t="shared" si="376"/>
        <v>0</v>
      </c>
      <c r="T1413" s="187">
        <f t="shared" si="377"/>
        <v>0</v>
      </c>
      <c r="U1413" s="166"/>
      <c r="V1413" s="187">
        <f t="shared" si="378"/>
        <v>0</v>
      </c>
      <c r="W1413" s="187">
        <f t="shared" si="379"/>
        <v>0</v>
      </c>
      <c r="X1413" s="13">
        <f t="shared" si="380"/>
        <v>0</v>
      </c>
      <c r="Y1413" s="13" t="s">
        <v>29</v>
      </c>
      <c r="Z1413" s="13">
        <v>45</v>
      </c>
      <c r="AA1413" s="241">
        <f t="shared" si="381"/>
        <v>0</v>
      </c>
    </row>
    <row r="1414" spans="1:27">
      <c r="A1414" s="12">
        <v>1411</v>
      </c>
      <c r="B1414" s="166"/>
      <c r="C1414" s="13"/>
      <c r="D1414" s="187">
        <f t="shared" si="367"/>
        <v>0</v>
      </c>
      <c r="E1414" s="187">
        <f t="shared" si="368"/>
        <v>0</v>
      </c>
      <c r="F1414" s="187">
        <f t="shared" si="369"/>
        <v>0</v>
      </c>
      <c r="G1414" s="166"/>
      <c r="H1414" s="13"/>
      <c r="I1414" s="187">
        <f t="shared" si="370"/>
        <v>0</v>
      </c>
      <c r="J1414" s="187">
        <f t="shared" si="371"/>
        <v>0</v>
      </c>
      <c r="K1414" s="187">
        <f t="shared" si="372"/>
        <v>0</v>
      </c>
      <c r="L1414" s="166"/>
      <c r="M1414" s="13"/>
      <c r="N1414" s="187">
        <f t="shared" si="373"/>
        <v>0</v>
      </c>
      <c r="O1414" s="187">
        <f t="shared" si="374"/>
        <v>0</v>
      </c>
      <c r="P1414" s="187">
        <f t="shared" si="375"/>
        <v>0</v>
      </c>
      <c r="Q1414" s="166"/>
      <c r="R1414" s="13"/>
      <c r="S1414" s="187">
        <f t="shared" si="376"/>
        <v>0</v>
      </c>
      <c r="T1414" s="187">
        <f t="shared" si="377"/>
        <v>0</v>
      </c>
      <c r="U1414" s="166"/>
      <c r="V1414" s="187">
        <f t="shared" si="378"/>
        <v>0</v>
      </c>
      <c r="W1414" s="187">
        <f t="shared" si="379"/>
        <v>0</v>
      </c>
      <c r="X1414" s="13">
        <f t="shared" si="380"/>
        <v>0</v>
      </c>
      <c r="Y1414" s="13" t="s">
        <v>29</v>
      </c>
      <c r="Z1414" s="13">
        <v>45</v>
      </c>
      <c r="AA1414" s="241">
        <f t="shared" si="381"/>
        <v>0</v>
      </c>
    </row>
    <row r="1415" spans="1:27">
      <c r="A1415" s="12">
        <v>1412</v>
      </c>
      <c r="B1415" s="166"/>
      <c r="C1415" s="13"/>
      <c r="D1415" s="187">
        <f t="shared" si="367"/>
        <v>0</v>
      </c>
      <c r="E1415" s="187">
        <f t="shared" si="368"/>
        <v>0</v>
      </c>
      <c r="F1415" s="187">
        <f t="shared" si="369"/>
        <v>0</v>
      </c>
      <c r="G1415" s="166"/>
      <c r="H1415" s="13"/>
      <c r="I1415" s="187">
        <f t="shared" si="370"/>
        <v>0</v>
      </c>
      <c r="J1415" s="187">
        <f t="shared" si="371"/>
        <v>0</v>
      </c>
      <c r="K1415" s="187">
        <f t="shared" si="372"/>
        <v>0</v>
      </c>
      <c r="L1415" s="166"/>
      <c r="M1415" s="13"/>
      <c r="N1415" s="187">
        <f t="shared" si="373"/>
        <v>0</v>
      </c>
      <c r="O1415" s="187">
        <f t="shared" si="374"/>
        <v>0</v>
      </c>
      <c r="P1415" s="187">
        <f t="shared" si="375"/>
        <v>0</v>
      </c>
      <c r="Q1415" s="166"/>
      <c r="R1415" s="13"/>
      <c r="S1415" s="187">
        <f t="shared" si="376"/>
        <v>0</v>
      </c>
      <c r="T1415" s="187">
        <f t="shared" si="377"/>
        <v>0</v>
      </c>
      <c r="U1415" s="166"/>
      <c r="V1415" s="187">
        <f t="shared" si="378"/>
        <v>0</v>
      </c>
      <c r="W1415" s="187">
        <f t="shared" si="379"/>
        <v>0</v>
      </c>
      <c r="X1415" s="13">
        <f t="shared" si="380"/>
        <v>0</v>
      </c>
      <c r="Y1415" s="13" t="s">
        <v>29</v>
      </c>
      <c r="Z1415" s="13">
        <v>45</v>
      </c>
      <c r="AA1415" s="241">
        <f t="shared" si="381"/>
        <v>0</v>
      </c>
    </row>
    <row r="1416" spans="1:27">
      <c r="A1416" s="12">
        <v>1413</v>
      </c>
      <c r="B1416" s="166"/>
      <c r="C1416" s="13"/>
      <c r="D1416" s="187">
        <f t="shared" si="367"/>
        <v>0</v>
      </c>
      <c r="E1416" s="187">
        <f t="shared" si="368"/>
        <v>0</v>
      </c>
      <c r="F1416" s="187">
        <f t="shared" si="369"/>
        <v>0</v>
      </c>
      <c r="G1416" s="166"/>
      <c r="H1416" s="13"/>
      <c r="I1416" s="187">
        <f t="shared" si="370"/>
        <v>0</v>
      </c>
      <c r="J1416" s="187">
        <f t="shared" si="371"/>
        <v>0</v>
      </c>
      <c r="K1416" s="187">
        <f t="shared" si="372"/>
        <v>0</v>
      </c>
      <c r="L1416" s="166"/>
      <c r="M1416" s="13"/>
      <c r="N1416" s="187">
        <f t="shared" si="373"/>
        <v>0</v>
      </c>
      <c r="O1416" s="187">
        <f t="shared" si="374"/>
        <v>0</v>
      </c>
      <c r="P1416" s="187">
        <f t="shared" si="375"/>
        <v>0</v>
      </c>
      <c r="Q1416" s="166"/>
      <c r="R1416" s="13"/>
      <c r="S1416" s="187">
        <f t="shared" si="376"/>
        <v>0</v>
      </c>
      <c r="T1416" s="187">
        <f t="shared" si="377"/>
        <v>0</v>
      </c>
      <c r="U1416" s="166"/>
      <c r="V1416" s="187">
        <f t="shared" si="378"/>
        <v>0</v>
      </c>
      <c r="W1416" s="187">
        <f t="shared" si="379"/>
        <v>0</v>
      </c>
      <c r="X1416" s="13">
        <f t="shared" si="380"/>
        <v>0</v>
      </c>
      <c r="Y1416" s="13" t="s">
        <v>29</v>
      </c>
      <c r="Z1416" s="13">
        <v>45</v>
      </c>
      <c r="AA1416" s="241">
        <f t="shared" si="381"/>
        <v>0</v>
      </c>
    </row>
    <row r="1417" spans="1:27">
      <c r="A1417" s="12">
        <v>1414</v>
      </c>
      <c r="B1417" s="166"/>
      <c r="C1417" s="13"/>
      <c r="D1417" s="187">
        <f t="shared" si="367"/>
        <v>0</v>
      </c>
      <c r="E1417" s="187">
        <f t="shared" si="368"/>
        <v>0</v>
      </c>
      <c r="F1417" s="187">
        <f t="shared" si="369"/>
        <v>0</v>
      </c>
      <c r="G1417" s="166"/>
      <c r="H1417" s="13"/>
      <c r="I1417" s="187">
        <f t="shared" si="370"/>
        <v>0</v>
      </c>
      <c r="J1417" s="187">
        <f t="shared" si="371"/>
        <v>0</v>
      </c>
      <c r="K1417" s="187">
        <f t="shared" si="372"/>
        <v>0</v>
      </c>
      <c r="L1417" s="166"/>
      <c r="M1417" s="13"/>
      <c r="N1417" s="187">
        <f t="shared" si="373"/>
        <v>0</v>
      </c>
      <c r="O1417" s="187">
        <f t="shared" si="374"/>
        <v>0</v>
      </c>
      <c r="P1417" s="187">
        <f t="shared" si="375"/>
        <v>0</v>
      </c>
      <c r="Q1417" s="166"/>
      <c r="R1417" s="13"/>
      <c r="S1417" s="187">
        <f t="shared" si="376"/>
        <v>0</v>
      </c>
      <c r="T1417" s="187">
        <f t="shared" si="377"/>
        <v>0</v>
      </c>
      <c r="U1417" s="166"/>
      <c r="V1417" s="187">
        <f t="shared" si="378"/>
        <v>0</v>
      </c>
      <c r="W1417" s="187">
        <f t="shared" si="379"/>
        <v>0</v>
      </c>
      <c r="X1417" s="13">
        <f t="shared" si="380"/>
        <v>0</v>
      </c>
      <c r="Y1417" s="13" t="s">
        <v>29</v>
      </c>
      <c r="Z1417" s="13">
        <v>45</v>
      </c>
      <c r="AA1417" s="241">
        <f t="shared" si="381"/>
        <v>0</v>
      </c>
    </row>
    <row r="1418" spans="1:27">
      <c r="A1418" s="12">
        <v>1415</v>
      </c>
      <c r="B1418" s="166"/>
      <c r="C1418" s="13"/>
      <c r="D1418" s="187">
        <f t="shared" si="367"/>
        <v>0</v>
      </c>
      <c r="E1418" s="187">
        <f t="shared" si="368"/>
        <v>0</v>
      </c>
      <c r="F1418" s="187">
        <f t="shared" si="369"/>
        <v>0</v>
      </c>
      <c r="G1418" s="166"/>
      <c r="H1418" s="13"/>
      <c r="I1418" s="187">
        <f t="shared" si="370"/>
        <v>0</v>
      </c>
      <c r="J1418" s="187">
        <f t="shared" si="371"/>
        <v>0</v>
      </c>
      <c r="K1418" s="187">
        <f t="shared" si="372"/>
        <v>0</v>
      </c>
      <c r="L1418" s="166"/>
      <c r="M1418" s="13"/>
      <c r="N1418" s="187">
        <f t="shared" si="373"/>
        <v>0</v>
      </c>
      <c r="O1418" s="187">
        <f t="shared" si="374"/>
        <v>0</v>
      </c>
      <c r="P1418" s="187">
        <f t="shared" si="375"/>
        <v>0</v>
      </c>
      <c r="Q1418" s="166"/>
      <c r="R1418" s="13"/>
      <c r="S1418" s="187">
        <f t="shared" si="376"/>
        <v>0</v>
      </c>
      <c r="T1418" s="187">
        <f t="shared" si="377"/>
        <v>0</v>
      </c>
      <c r="U1418" s="166"/>
      <c r="V1418" s="187">
        <f t="shared" si="378"/>
        <v>0</v>
      </c>
      <c r="W1418" s="187">
        <f t="shared" si="379"/>
        <v>0</v>
      </c>
      <c r="X1418" s="13">
        <f t="shared" si="380"/>
        <v>0</v>
      </c>
      <c r="Y1418" s="13" t="s">
        <v>29</v>
      </c>
      <c r="Z1418" s="13">
        <v>45</v>
      </c>
      <c r="AA1418" s="241">
        <f t="shared" si="381"/>
        <v>0</v>
      </c>
    </row>
    <row r="1419" spans="1:27">
      <c r="A1419" s="12">
        <v>1416</v>
      </c>
      <c r="B1419" s="166"/>
      <c r="C1419" s="13"/>
      <c r="D1419" s="187">
        <f t="shared" si="367"/>
        <v>0</v>
      </c>
      <c r="E1419" s="187">
        <f t="shared" si="368"/>
        <v>0</v>
      </c>
      <c r="F1419" s="187">
        <f t="shared" si="369"/>
        <v>0</v>
      </c>
      <c r="G1419" s="166"/>
      <c r="H1419" s="13"/>
      <c r="I1419" s="187">
        <f t="shared" si="370"/>
        <v>0</v>
      </c>
      <c r="J1419" s="187">
        <f t="shared" si="371"/>
        <v>0</v>
      </c>
      <c r="K1419" s="187">
        <f t="shared" si="372"/>
        <v>0</v>
      </c>
      <c r="L1419" s="166"/>
      <c r="M1419" s="13"/>
      <c r="N1419" s="187">
        <f t="shared" si="373"/>
        <v>0</v>
      </c>
      <c r="O1419" s="187">
        <f t="shared" si="374"/>
        <v>0</v>
      </c>
      <c r="P1419" s="187">
        <f t="shared" si="375"/>
        <v>0</v>
      </c>
      <c r="Q1419" s="166"/>
      <c r="R1419" s="13"/>
      <c r="S1419" s="187">
        <f t="shared" si="376"/>
        <v>0</v>
      </c>
      <c r="T1419" s="187">
        <f t="shared" si="377"/>
        <v>0</v>
      </c>
      <c r="U1419" s="166"/>
      <c r="V1419" s="187">
        <f t="shared" si="378"/>
        <v>0</v>
      </c>
      <c r="W1419" s="187">
        <f t="shared" si="379"/>
        <v>0</v>
      </c>
      <c r="X1419" s="13">
        <f t="shared" si="380"/>
        <v>0</v>
      </c>
      <c r="Y1419" s="13" t="s">
        <v>29</v>
      </c>
      <c r="Z1419" s="13">
        <v>45</v>
      </c>
      <c r="AA1419" s="241">
        <f t="shared" si="381"/>
        <v>0</v>
      </c>
    </row>
    <row r="1420" spans="1:27">
      <c r="A1420" s="12">
        <v>1417</v>
      </c>
      <c r="B1420" s="166"/>
      <c r="C1420" s="13"/>
      <c r="D1420" s="187">
        <f t="shared" si="367"/>
        <v>0</v>
      </c>
      <c r="E1420" s="187">
        <f t="shared" si="368"/>
        <v>0</v>
      </c>
      <c r="F1420" s="187">
        <f t="shared" si="369"/>
        <v>0</v>
      </c>
      <c r="G1420" s="166"/>
      <c r="H1420" s="13"/>
      <c r="I1420" s="187">
        <f t="shared" si="370"/>
        <v>0</v>
      </c>
      <c r="J1420" s="187">
        <f t="shared" si="371"/>
        <v>0</v>
      </c>
      <c r="K1420" s="187">
        <f t="shared" si="372"/>
        <v>0</v>
      </c>
      <c r="L1420" s="166"/>
      <c r="M1420" s="13"/>
      <c r="N1420" s="187">
        <f t="shared" si="373"/>
        <v>0</v>
      </c>
      <c r="O1420" s="187">
        <f t="shared" si="374"/>
        <v>0</v>
      </c>
      <c r="P1420" s="187">
        <f t="shared" si="375"/>
        <v>0</v>
      </c>
      <c r="Q1420" s="166"/>
      <c r="R1420" s="13"/>
      <c r="S1420" s="187">
        <f t="shared" si="376"/>
        <v>0</v>
      </c>
      <c r="T1420" s="187">
        <f t="shared" si="377"/>
        <v>0</v>
      </c>
      <c r="U1420" s="166"/>
      <c r="V1420" s="187">
        <f t="shared" si="378"/>
        <v>0</v>
      </c>
      <c r="W1420" s="187">
        <f t="shared" si="379"/>
        <v>0</v>
      </c>
      <c r="X1420" s="13">
        <f t="shared" si="380"/>
        <v>0</v>
      </c>
      <c r="Y1420" s="13" t="s">
        <v>29</v>
      </c>
      <c r="Z1420" s="13">
        <v>45</v>
      </c>
      <c r="AA1420" s="241">
        <f t="shared" si="381"/>
        <v>0</v>
      </c>
    </row>
    <row r="1421" spans="1:27">
      <c r="A1421" s="12">
        <v>1418</v>
      </c>
      <c r="B1421" s="166"/>
      <c r="C1421" s="13"/>
      <c r="D1421" s="187">
        <f t="shared" si="367"/>
        <v>0</v>
      </c>
      <c r="E1421" s="187">
        <f t="shared" si="368"/>
        <v>0</v>
      </c>
      <c r="F1421" s="187">
        <f t="shared" si="369"/>
        <v>0</v>
      </c>
      <c r="G1421" s="166"/>
      <c r="H1421" s="13"/>
      <c r="I1421" s="187">
        <f t="shared" si="370"/>
        <v>0</v>
      </c>
      <c r="J1421" s="187">
        <f t="shared" si="371"/>
        <v>0</v>
      </c>
      <c r="K1421" s="187">
        <f t="shared" si="372"/>
        <v>0</v>
      </c>
      <c r="L1421" s="166"/>
      <c r="M1421" s="13"/>
      <c r="N1421" s="187">
        <f t="shared" si="373"/>
        <v>0</v>
      </c>
      <c r="O1421" s="187">
        <f t="shared" si="374"/>
        <v>0</v>
      </c>
      <c r="P1421" s="187">
        <f t="shared" si="375"/>
        <v>0</v>
      </c>
      <c r="Q1421" s="166"/>
      <c r="R1421" s="13"/>
      <c r="S1421" s="187">
        <f t="shared" si="376"/>
        <v>0</v>
      </c>
      <c r="T1421" s="187">
        <f t="shared" si="377"/>
        <v>0</v>
      </c>
      <c r="U1421" s="166"/>
      <c r="V1421" s="187">
        <f t="shared" si="378"/>
        <v>0</v>
      </c>
      <c r="W1421" s="187">
        <f t="shared" si="379"/>
        <v>0</v>
      </c>
      <c r="X1421" s="13">
        <f t="shared" si="380"/>
        <v>0</v>
      </c>
      <c r="Y1421" s="13" t="s">
        <v>29</v>
      </c>
      <c r="Z1421" s="13">
        <v>45</v>
      </c>
      <c r="AA1421" s="241">
        <f t="shared" si="381"/>
        <v>0</v>
      </c>
    </row>
    <row r="1422" spans="1:27">
      <c r="A1422" s="12">
        <v>1419</v>
      </c>
      <c r="B1422" s="166"/>
      <c r="C1422" s="13"/>
      <c r="D1422" s="187">
        <f t="shared" si="367"/>
        <v>0</v>
      </c>
      <c r="E1422" s="187">
        <f t="shared" si="368"/>
        <v>0</v>
      </c>
      <c r="F1422" s="187">
        <f t="shared" si="369"/>
        <v>0</v>
      </c>
      <c r="G1422" s="166"/>
      <c r="H1422" s="13"/>
      <c r="I1422" s="187">
        <f t="shared" si="370"/>
        <v>0</v>
      </c>
      <c r="J1422" s="187">
        <f t="shared" si="371"/>
        <v>0</v>
      </c>
      <c r="K1422" s="187">
        <f t="shared" si="372"/>
        <v>0</v>
      </c>
      <c r="L1422" s="166"/>
      <c r="M1422" s="13"/>
      <c r="N1422" s="187">
        <f t="shared" si="373"/>
        <v>0</v>
      </c>
      <c r="O1422" s="187">
        <f t="shared" si="374"/>
        <v>0</v>
      </c>
      <c r="P1422" s="187">
        <f t="shared" si="375"/>
        <v>0</v>
      </c>
      <c r="Q1422" s="166"/>
      <c r="R1422" s="13"/>
      <c r="S1422" s="187">
        <f t="shared" si="376"/>
        <v>0</v>
      </c>
      <c r="T1422" s="187">
        <f t="shared" si="377"/>
        <v>0</v>
      </c>
      <c r="U1422" s="166"/>
      <c r="V1422" s="187">
        <f t="shared" si="378"/>
        <v>0</v>
      </c>
      <c r="W1422" s="187">
        <f t="shared" si="379"/>
        <v>0</v>
      </c>
      <c r="X1422" s="13">
        <f t="shared" si="380"/>
        <v>0</v>
      </c>
      <c r="Y1422" s="13" t="s">
        <v>29</v>
      </c>
      <c r="Z1422" s="13">
        <v>45</v>
      </c>
      <c r="AA1422" s="241">
        <f t="shared" si="381"/>
        <v>0</v>
      </c>
    </row>
    <row r="1423" spans="1:27">
      <c r="A1423" s="12">
        <v>1420</v>
      </c>
      <c r="B1423" s="166"/>
      <c r="C1423" s="13"/>
      <c r="D1423" s="187">
        <f t="shared" si="367"/>
        <v>0</v>
      </c>
      <c r="E1423" s="187">
        <f t="shared" si="368"/>
        <v>0</v>
      </c>
      <c r="F1423" s="187">
        <f t="shared" si="369"/>
        <v>0</v>
      </c>
      <c r="G1423" s="166"/>
      <c r="H1423" s="13"/>
      <c r="I1423" s="187">
        <f t="shared" si="370"/>
        <v>0</v>
      </c>
      <c r="J1423" s="187">
        <f t="shared" si="371"/>
        <v>0</v>
      </c>
      <c r="K1423" s="187">
        <f t="shared" si="372"/>
        <v>0</v>
      </c>
      <c r="L1423" s="166"/>
      <c r="M1423" s="13"/>
      <c r="N1423" s="187">
        <f t="shared" si="373"/>
        <v>0</v>
      </c>
      <c r="O1423" s="187">
        <f t="shared" si="374"/>
        <v>0</v>
      </c>
      <c r="P1423" s="187">
        <f t="shared" si="375"/>
        <v>0</v>
      </c>
      <c r="Q1423" s="166"/>
      <c r="R1423" s="13"/>
      <c r="S1423" s="187">
        <f t="shared" si="376"/>
        <v>0</v>
      </c>
      <c r="T1423" s="187">
        <f t="shared" si="377"/>
        <v>0</v>
      </c>
      <c r="U1423" s="166"/>
      <c r="V1423" s="187">
        <f t="shared" si="378"/>
        <v>0</v>
      </c>
      <c r="W1423" s="187">
        <f t="shared" si="379"/>
        <v>0</v>
      </c>
      <c r="X1423" s="13">
        <f t="shared" si="380"/>
        <v>0</v>
      </c>
      <c r="Y1423" s="13" t="s">
        <v>29</v>
      </c>
      <c r="Z1423" s="13">
        <v>45</v>
      </c>
      <c r="AA1423" s="241">
        <f t="shared" si="381"/>
        <v>0</v>
      </c>
    </row>
    <row r="1424" spans="1:27">
      <c r="A1424" s="12">
        <v>1421</v>
      </c>
      <c r="B1424" s="166"/>
      <c r="C1424" s="13"/>
      <c r="D1424" s="187">
        <f t="shared" si="367"/>
        <v>0</v>
      </c>
      <c r="E1424" s="187">
        <f t="shared" si="368"/>
        <v>0</v>
      </c>
      <c r="F1424" s="187">
        <f t="shared" si="369"/>
        <v>0</v>
      </c>
      <c r="G1424" s="166"/>
      <c r="H1424" s="13"/>
      <c r="I1424" s="187">
        <f t="shared" si="370"/>
        <v>0</v>
      </c>
      <c r="J1424" s="187">
        <f t="shared" si="371"/>
        <v>0</v>
      </c>
      <c r="K1424" s="187">
        <f t="shared" si="372"/>
        <v>0</v>
      </c>
      <c r="L1424" s="166"/>
      <c r="M1424" s="13"/>
      <c r="N1424" s="187">
        <f t="shared" si="373"/>
        <v>0</v>
      </c>
      <c r="O1424" s="187">
        <f t="shared" si="374"/>
        <v>0</v>
      </c>
      <c r="P1424" s="187">
        <f t="shared" si="375"/>
        <v>0</v>
      </c>
      <c r="Q1424" s="166"/>
      <c r="R1424" s="13"/>
      <c r="S1424" s="187">
        <f t="shared" si="376"/>
        <v>0</v>
      </c>
      <c r="T1424" s="187">
        <f t="shared" si="377"/>
        <v>0</v>
      </c>
      <c r="U1424" s="166"/>
      <c r="V1424" s="187">
        <f t="shared" si="378"/>
        <v>0</v>
      </c>
      <c r="W1424" s="187">
        <f t="shared" si="379"/>
        <v>0</v>
      </c>
      <c r="X1424" s="13">
        <f t="shared" si="380"/>
        <v>0</v>
      </c>
      <c r="Y1424" s="13" t="s">
        <v>29</v>
      </c>
      <c r="Z1424" s="13">
        <v>45</v>
      </c>
      <c r="AA1424" s="241">
        <f t="shared" si="381"/>
        <v>0</v>
      </c>
    </row>
    <row r="1425" spans="1:27">
      <c r="A1425" s="12">
        <v>1422</v>
      </c>
      <c r="B1425" s="166"/>
      <c r="C1425" s="13"/>
      <c r="D1425" s="187">
        <f t="shared" si="367"/>
        <v>0</v>
      </c>
      <c r="E1425" s="187">
        <f t="shared" si="368"/>
        <v>0</v>
      </c>
      <c r="F1425" s="187">
        <f t="shared" si="369"/>
        <v>0</v>
      </c>
      <c r="G1425" s="166"/>
      <c r="H1425" s="13"/>
      <c r="I1425" s="187">
        <f t="shared" si="370"/>
        <v>0</v>
      </c>
      <c r="J1425" s="187">
        <f t="shared" si="371"/>
        <v>0</v>
      </c>
      <c r="K1425" s="187">
        <f t="shared" si="372"/>
        <v>0</v>
      </c>
      <c r="L1425" s="166"/>
      <c r="M1425" s="13"/>
      <c r="N1425" s="187">
        <f t="shared" si="373"/>
        <v>0</v>
      </c>
      <c r="O1425" s="187">
        <f t="shared" si="374"/>
        <v>0</v>
      </c>
      <c r="P1425" s="187">
        <f t="shared" si="375"/>
        <v>0</v>
      </c>
      <c r="Q1425" s="166"/>
      <c r="R1425" s="13"/>
      <c r="S1425" s="187">
        <f t="shared" si="376"/>
        <v>0</v>
      </c>
      <c r="T1425" s="187">
        <f t="shared" si="377"/>
        <v>0</v>
      </c>
      <c r="U1425" s="166"/>
      <c r="V1425" s="187">
        <f t="shared" si="378"/>
        <v>0</v>
      </c>
      <c r="W1425" s="187">
        <f t="shared" si="379"/>
        <v>0</v>
      </c>
      <c r="X1425" s="13">
        <f t="shared" si="380"/>
        <v>0</v>
      </c>
      <c r="Y1425" s="13" t="s">
        <v>29</v>
      </c>
      <c r="Z1425" s="13">
        <v>45</v>
      </c>
      <c r="AA1425" s="241">
        <f t="shared" si="381"/>
        <v>0</v>
      </c>
    </row>
    <row r="1426" spans="1:27">
      <c r="A1426" s="12">
        <v>1423</v>
      </c>
      <c r="B1426" s="166"/>
      <c r="C1426" s="13"/>
      <c r="D1426" s="187">
        <f t="shared" si="367"/>
        <v>0</v>
      </c>
      <c r="E1426" s="187">
        <f t="shared" si="368"/>
        <v>0</v>
      </c>
      <c r="F1426" s="187">
        <f t="shared" si="369"/>
        <v>0</v>
      </c>
      <c r="G1426" s="166"/>
      <c r="H1426" s="13"/>
      <c r="I1426" s="187">
        <f t="shared" si="370"/>
        <v>0</v>
      </c>
      <c r="J1426" s="187">
        <f t="shared" si="371"/>
        <v>0</v>
      </c>
      <c r="K1426" s="187">
        <f t="shared" si="372"/>
        <v>0</v>
      </c>
      <c r="L1426" s="166"/>
      <c r="M1426" s="13"/>
      <c r="N1426" s="187">
        <f t="shared" si="373"/>
        <v>0</v>
      </c>
      <c r="O1426" s="187">
        <f t="shared" si="374"/>
        <v>0</v>
      </c>
      <c r="P1426" s="187">
        <f t="shared" si="375"/>
        <v>0</v>
      </c>
      <c r="Q1426" s="166"/>
      <c r="R1426" s="13"/>
      <c r="S1426" s="187">
        <f t="shared" si="376"/>
        <v>0</v>
      </c>
      <c r="T1426" s="187">
        <f t="shared" si="377"/>
        <v>0</v>
      </c>
      <c r="U1426" s="166"/>
      <c r="V1426" s="187">
        <f t="shared" si="378"/>
        <v>0</v>
      </c>
      <c r="W1426" s="187">
        <f t="shared" si="379"/>
        <v>0</v>
      </c>
      <c r="X1426" s="13">
        <f t="shared" si="380"/>
        <v>0</v>
      </c>
      <c r="Y1426" s="13" t="s">
        <v>29</v>
      </c>
      <c r="Z1426" s="13">
        <v>45</v>
      </c>
      <c r="AA1426" s="241">
        <f t="shared" si="381"/>
        <v>0</v>
      </c>
    </row>
    <row r="1427" spans="1:27">
      <c r="A1427" s="12">
        <v>1424</v>
      </c>
      <c r="B1427" s="166"/>
      <c r="C1427" s="13"/>
      <c r="D1427" s="187">
        <f t="shared" si="367"/>
        <v>0</v>
      </c>
      <c r="E1427" s="187">
        <f t="shared" si="368"/>
        <v>0</v>
      </c>
      <c r="F1427" s="187">
        <f t="shared" si="369"/>
        <v>0</v>
      </c>
      <c r="G1427" s="166"/>
      <c r="H1427" s="13"/>
      <c r="I1427" s="187">
        <f t="shared" si="370"/>
        <v>0</v>
      </c>
      <c r="J1427" s="187">
        <f t="shared" si="371"/>
        <v>0</v>
      </c>
      <c r="K1427" s="187">
        <f t="shared" si="372"/>
        <v>0</v>
      </c>
      <c r="L1427" s="166"/>
      <c r="M1427" s="13"/>
      <c r="N1427" s="187">
        <f t="shared" si="373"/>
        <v>0</v>
      </c>
      <c r="O1427" s="187">
        <f t="shared" si="374"/>
        <v>0</v>
      </c>
      <c r="P1427" s="187">
        <f t="shared" si="375"/>
        <v>0</v>
      </c>
      <c r="Q1427" s="166"/>
      <c r="R1427" s="13"/>
      <c r="S1427" s="187">
        <f t="shared" si="376"/>
        <v>0</v>
      </c>
      <c r="T1427" s="187">
        <f t="shared" si="377"/>
        <v>0</v>
      </c>
      <c r="U1427" s="166"/>
      <c r="V1427" s="187">
        <f t="shared" si="378"/>
        <v>0</v>
      </c>
      <c r="W1427" s="187">
        <f t="shared" si="379"/>
        <v>0</v>
      </c>
      <c r="X1427" s="13">
        <f t="shared" si="380"/>
        <v>0</v>
      </c>
      <c r="Y1427" s="13" t="s">
        <v>29</v>
      </c>
      <c r="Z1427" s="13">
        <v>45</v>
      </c>
      <c r="AA1427" s="241">
        <f t="shared" si="381"/>
        <v>0</v>
      </c>
    </row>
    <row r="1428" spans="1:27">
      <c r="A1428" s="12">
        <v>1425</v>
      </c>
      <c r="B1428" s="166"/>
      <c r="C1428" s="13"/>
      <c r="D1428" s="187">
        <f t="shared" si="367"/>
        <v>0</v>
      </c>
      <c r="E1428" s="187">
        <f t="shared" si="368"/>
        <v>0</v>
      </c>
      <c r="F1428" s="187">
        <f t="shared" si="369"/>
        <v>0</v>
      </c>
      <c r="G1428" s="166"/>
      <c r="H1428" s="13"/>
      <c r="I1428" s="187">
        <f t="shared" si="370"/>
        <v>0</v>
      </c>
      <c r="J1428" s="187">
        <f t="shared" si="371"/>
        <v>0</v>
      </c>
      <c r="K1428" s="187">
        <f t="shared" si="372"/>
        <v>0</v>
      </c>
      <c r="L1428" s="166"/>
      <c r="M1428" s="13"/>
      <c r="N1428" s="187">
        <f t="shared" si="373"/>
        <v>0</v>
      </c>
      <c r="O1428" s="187">
        <f t="shared" si="374"/>
        <v>0</v>
      </c>
      <c r="P1428" s="187">
        <f t="shared" si="375"/>
        <v>0</v>
      </c>
      <c r="Q1428" s="166"/>
      <c r="R1428" s="13"/>
      <c r="S1428" s="187">
        <f t="shared" si="376"/>
        <v>0</v>
      </c>
      <c r="T1428" s="187">
        <f t="shared" si="377"/>
        <v>0</v>
      </c>
      <c r="U1428" s="166"/>
      <c r="V1428" s="187">
        <f t="shared" si="378"/>
        <v>0</v>
      </c>
      <c r="W1428" s="187">
        <f t="shared" si="379"/>
        <v>0</v>
      </c>
      <c r="X1428" s="13">
        <f t="shared" si="380"/>
        <v>0</v>
      </c>
      <c r="Y1428" s="13" t="s">
        <v>29</v>
      </c>
      <c r="Z1428" s="13">
        <v>45</v>
      </c>
      <c r="AA1428" s="241">
        <f t="shared" si="381"/>
        <v>0</v>
      </c>
    </row>
    <row r="1429" spans="1:27">
      <c r="A1429" s="12">
        <v>1426</v>
      </c>
      <c r="B1429" s="166"/>
      <c r="C1429" s="13"/>
      <c r="D1429" s="187">
        <f t="shared" si="367"/>
        <v>0</v>
      </c>
      <c r="E1429" s="187">
        <f t="shared" si="368"/>
        <v>0</v>
      </c>
      <c r="F1429" s="187">
        <f t="shared" si="369"/>
        <v>0</v>
      </c>
      <c r="G1429" s="166"/>
      <c r="H1429" s="13"/>
      <c r="I1429" s="187">
        <f t="shared" si="370"/>
        <v>0</v>
      </c>
      <c r="J1429" s="187">
        <f t="shared" si="371"/>
        <v>0</v>
      </c>
      <c r="K1429" s="187">
        <f t="shared" si="372"/>
        <v>0</v>
      </c>
      <c r="L1429" s="166"/>
      <c r="M1429" s="13"/>
      <c r="N1429" s="187">
        <f t="shared" si="373"/>
        <v>0</v>
      </c>
      <c r="O1429" s="187">
        <f t="shared" si="374"/>
        <v>0</v>
      </c>
      <c r="P1429" s="187">
        <f t="shared" si="375"/>
        <v>0</v>
      </c>
      <c r="Q1429" s="166"/>
      <c r="R1429" s="13"/>
      <c r="S1429" s="187">
        <f t="shared" si="376"/>
        <v>0</v>
      </c>
      <c r="T1429" s="187">
        <f t="shared" si="377"/>
        <v>0</v>
      </c>
      <c r="U1429" s="166"/>
      <c r="V1429" s="187">
        <f t="shared" si="378"/>
        <v>0</v>
      </c>
      <c r="W1429" s="187">
        <f t="shared" si="379"/>
        <v>0</v>
      </c>
      <c r="X1429" s="13">
        <f t="shared" si="380"/>
        <v>0</v>
      </c>
      <c r="Y1429" s="13" t="s">
        <v>29</v>
      </c>
      <c r="Z1429" s="13">
        <v>45</v>
      </c>
      <c r="AA1429" s="241">
        <f t="shared" si="381"/>
        <v>0</v>
      </c>
    </row>
    <row r="1430" spans="1:27">
      <c r="A1430" s="12">
        <v>1427</v>
      </c>
      <c r="B1430" s="166"/>
      <c r="C1430" s="13"/>
      <c r="D1430" s="187">
        <f t="shared" si="367"/>
        <v>0</v>
      </c>
      <c r="E1430" s="187">
        <f t="shared" si="368"/>
        <v>0</v>
      </c>
      <c r="F1430" s="187">
        <f t="shared" si="369"/>
        <v>0</v>
      </c>
      <c r="G1430" s="166"/>
      <c r="H1430" s="13"/>
      <c r="I1430" s="187">
        <f t="shared" si="370"/>
        <v>0</v>
      </c>
      <c r="J1430" s="187">
        <f t="shared" si="371"/>
        <v>0</v>
      </c>
      <c r="K1430" s="187">
        <f t="shared" si="372"/>
        <v>0</v>
      </c>
      <c r="L1430" s="166"/>
      <c r="M1430" s="13"/>
      <c r="N1430" s="187">
        <f t="shared" si="373"/>
        <v>0</v>
      </c>
      <c r="O1430" s="187">
        <f t="shared" si="374"/>
        <v>0</v>
      </c>
      <c r="P1430" s="187">
        <f t="shared" si="375"/>
        <v>0</v>
      </c>
      <c r="Q1430" s="166"/>
      <c r="R1430" s="13"/>
      <c r="S1430" s="187">
        <f t="shared" si="376"/>
        <v>0</v>
      </c>
      <c r="T1430" s="187">
        <f t="shared" si="377"/>
        <v>0</v>
      </c>
      <c r="U1430" s="166"/>
      <c r="V1430" s="187">
        <f t="shared" si="378"/>
        <v>0</v>
      </c>
      <c r="W1430" s="187">
        <f t="shared" si="379"/>
        <v>0</v>
      </c>
      <c r="X1430" s="13">
        <f t="shared" si="380"/>
        <v>0</v>
      </c>
      <c r="Y1430" s="13" t="s">
        <v>29</v>
      </c>
      <c r="Z1430" s="13">
        <v>45</v>
      </c>
      <c r="AA1430" s="241">
        <f t="shared" si="381"/>
        <v>0</v>
      </c>
    </row>
    <row r="1431" spans="1:27">
      <c r="A1431" s="12">
        <v>1428</v>
      </c>
      <c r="B1431" s="166"/>
      <c r="C1431" s="13"/>
      <c r="D1431" s="187">
        <f t="shared" si="367"/>
        <v>0</v>
      </c>
      <c r="E1431" s="187">
        <f t="shared" si="368"/>
        <v>0</v>
      </c>
      <c r="F1431" s="187">
        <f t="shared" si="369"/>
        <v>0</v>
      </c>
      <c r="G1431" s="166"/>
      <c r="H1431" s="13"/>
      <c r="I1431" s="187">
        <f t="shared" si="370"/>
        <v>0</v>
      </c>
      <c r="J1431" s="187">
        <f t="shared" si="371"/>
        <v>0</v>
      </c>
      <c r="K1431" s="187">
        <f t="shared" si="372"/>
        <v>0</v>
      </c>
      <c r="L1431" s="166"/>
      <c r="M1431" s="13"/>
      <c r="N1431" s="187">
        <f t="shared" si="373"/>
        <v>0</v>
      </c>
      <c r="O1431" s="187">
        <f t="shared" si="374"/>
        <v>0</v>
      </c>
      <c r="P1431" s="187">
        <f t="shared" si="375"/>
        <v>0</v>
      </c>
      <c r="Q1431" s="166"/>
      <c r="R1431" s="13"/>
      <c r="S1431" s="187">
        <f t="shared" si="376"/>
        <v>0</v>
      </c>
      <c r="T1431" s="187">
        <f t="shared" si="377"/>
        <v>0</v>
      </c>
      <c r="U1431" s="166"/>
      <c r="V1431" s="187">
        <f t="shared" si="378"/>
        <v>0</v>
      </c>
      <c r="W1431" s="187">
        <f t="shared" si="379"/>
        <v>0</v>
      </c>
      <c r="X1431" s="13">
        <f t="shared" si="380"/>
        <v>0</v>
      </c>
      <c r="Y1431" s="13" t="s">
        <v>29</v>
      </c>
      <c r="Z1431" s="13">
        <v>45</v>
      </c>
      <c r="AA1431" s="241">
        <f t="shared" si="381"/>
        <v>0</v>
      </c>
    </row>
    <row r="1432" spans="1:27">
      <c r="A1432" s="12">
        <v>1429</v>
      </c>
      <c r="B1432" s="166"/>
      <c r="C1432" s="13"/>
      <c r="D1432" s="187">
        <f t="shared" si="367"/>
        <v>0</v>
      </c>
      <c r="E1432" s="187">
        <f t="shared" si="368"/>
        <v>0</v>
      </c>
      <c r="F1432" s="187">
        <f t="shared" si="369"/>
        <v>0</v>
      </c>
      <c r="G1432" s="166"/>
      <c r="H1432" s="13"/>
      <c r="I1432" s="187">
        <f t="shared" si="370"/>
        <v>0</v>
      </c>
      <c r="J1432" s="187">
        <f t="shared" si="371"/>
        <v>0</v>
      </c>
      <c r="K1432" s="187">
        <f t="shared" si="372"/>
        <v>0</v>
      </c>
      <c r="L1432" s="166"/>
      <c r="M1432" s="13"/>
      <c r="N1432" s="187">
        <f t="shared" si="373"/>
        <v>0</v>
      </c>
      <c r="O1432" s="187">
        <f t="shared" si="374"/>
        <v>0</v>
      </c>
      <c r="P1432" s="187">
        <f t="shared" si="375"/>
        <v>0</v>
      </c>
      <c r="Q1432" s="166"/>
      <c r="R1432" s="13"/>
      <c r="S1432" s="187">
        <f t="shared" si="376"/>
        <v>0</v>
      </c>
      <c r="T1432" s="187">
        <f t="shared" si="377"/>
        <v>0</v>
      </c>
      <c r="U1432" s="166"/>
      <c r="V1432" s="187">
        <f t="shared" si="378"/>
        <v>0</v>
      </c>
      <c r="W1432" s="187">
        <f t="shared" si="379"/>
        <v>0</v>
      </c>
      <c r="X1432" s="13">
        <f t="shared" si="380"/>
        <v>0</v>
      </c>
      <c r="Y1432" s="13" t="s">
        <v>29</v>
      </c>
      <c r="Z1432" s="13">
        <v>45</v>
      </c>
      <c r="AA1432" s="241">
        <f t="shared" si="381"/>
        <v>0</v>
      </c>
    </row>
    <row r="1433" spans="1:27">
      <c r="A1433" s="12">
        <v>1430</v>
      </c>
      <c r="B1433" s="166"/>
      <c r="C1433" s="13"/>
      <c r="D1433" s="187">
        <f t="shared" si="367"/>
        <v>0</v>
      </c>
      <c r="E1433" s="187">
        <f t="shared" si="368"/>
        <v>0</v>
      </c>
      <c r="F1433" s="187">
        <f t="shared" si="369"/>
        <v>0</v>
      </c>
      <c r="G1433" s="166"/>
      <c r="H1433" s="13"/>
      <c r="I1433" s="187">
        <f t="shared" si="370"/>
        <v>0</v>
      </c>
      <c r="J1433" s="187">
        <f t="shared" si="371"/>
        <v>0</v>
      </c>
      <c r="K1433" s="187">
        <f t="shared" si="372"/>
        <v>0</v>
      </c>
      <c r="L1433" s="166"/>
      <c r="M1433" s="13"/>
      <c r="N1433" s="187">
        <f t="shared" si="373"/>
        <v>0</v>
      </c>
      <c r="O1433" s="187">
        <f t="shared" si="374"/>
        <v>0</v>
      </c>
      <c r="P1433" s="187">
        <f t="shared" si="375"/>
        <v>0</v>
      </c>
      <c r="Q1433" s="166"/>
      <c r="R1433" s="13"/>
      <c r="S1433" s="187">
        <f t="shared" si="376"/>
        <v>0</v>
      </c>
      <c r="T1433" s="187">
        <f t="shared" si="377"/>
        <v>0</v>
      </c>
      <c r="U1433" s="166"/>
      <c r="V1433" s="187">
        <f t="shared" si="378"/>
        <v>0</v>
      </c>
      <c r="W1433" s="187">
        <f t="shared" si="379"/>
        <v>0</v>
      </c>
      <c r="X1433" s="13">
        <f t="shared" si="380"/>
        <v>0</v>
      </c>
      <c r="Y1433" s="13" t="s">
        <v>29</v>
      </c>
      <c r="Z1433" s="13">
        <v>45</v>
      </c>
      <c r="AA1433" s="241">
        <f t="shared" si="381"/>
        <v>0</v>
      </c>
    </row>
    <row r="1434" spans="1:27">
      <c r="A1434" s="12">
        <v>1431</v>
      </c>
      <c r="B1434" s="166"/>
      <c r="C1434" s="13"/>
      <c r="D1434" s="187">
        <f t="shared" si="367"/>
        <v>0</v>
      </c>
      <c r="E1434" s="187">
        <f t="shared" si="368"/>
        <v>0</v>
      </c>
      <c r="F1434" s="187">
        <f t="shared" si="369"/>
        <v>0</v>
      </c>
      <c r="G1434" s="166"/>
      <c r="H1434" s="13"/>
      <c r="I1434" s="187">
        <f t="shared" si="370"/>
        <v>0</v>
      </c>
      <c r="J1434" s="187">
        <f t="shared" si="371"/>
        <v>0</v>
      </c>
      <c r="K1434" s="187">
        <f t="shared" si="372"/>
        <v>0</v>
      </c>
      <c r="L1434" s="166"/>
      <c r="M1434" s="13"/>
      <c r="N1434" s="187">
        <f t="shared" si="373"/>
        <v>0</v>
      </c>
      <c r="O1434" s="187">
        <f t="shared" si="374"/>
        <v>0</v>
      </c>
      <c r="P1434" s="187">
        <f t="shared" si="375"/>
        <v>0</v>
      </c>
      <c r="Q1434" s="166"/>
      <c r="R1434" s="13"/>
      <c r="S1434" s="187">
        <f t="shared" si="376"/>
        <v>0</v>
      </c>
      <c r="T1434" s="187">
        <f t="shared" si="377"/>
        <v>0</v>
      </c>
      <c r="U1434" s="166"/>
      <c r="V1434" s="187">
        <f t="shared" si="378"/>
        <v>0</v>
      </c>
      <c r="W1434" s="187">
        <f t="shared" si="379"/>
        <v>0</v>
      </c>
      <c r="X1434" s="13">
        <f t="shared" si="380"/>
        <v>0</v>
      </c>
      <c r="Y1434" s="13" t="s">
        <v>29</v>
      </c>
      <c r="Z1434" s="13">
        <v>45</v>
      </c>
      <c r="AA1434" s="241">
        <f t="shared" si="381"/>
        <v>0</v>
      </c>
    </row>
    <row r="1435" spans="1:27">
      <c r="A1435" s="12">
        <v>1432</v>
      </c>
      <c r="B1435" s="166"/>
      <c r="C1435" s="13"/>
      <c r="D1435" s="187">
        <f t="shared" si="367"/>
        <v>0</v>
      </c>
      <c r="E1435" s="187">
        <f t="shared" si="368"/>
        <v>0</v>
      </c>
      <c r="F1435" s="187">
        <f t="shared" si="369"/>
        <v>0</v>
      </c>
      <c r="G1435" s="166"/>
      <c r="H1435" s="13"/>
      <c r="I1435" s="187">
        <f t="shared" si="370"/>
        <v>0</v>
      </c>
      <c r="J1435" s="187">
        <f t="shared" si="371"/>
        <v>0</v>
      </c>
      <c r="K1435" s="187">
        <f t="shared" si="372"/>
        <v>0</v>
      </c>
      <c r="L1435" s="166"/>
      <c r="M1435" s="13"/>
      <c r="N1435" s="187">
        <f t="shared" si="373"/>
        <v>0</v>
      </c>
      <c r="O1435" s="187">
        <f t="shared" si="374"/>
        <v>0</v>
      </c>
      <c r="P1435" s="187">
        <f t="shared" si="375"/>
        <v>0</v>
      </c>
      <c r="Q1435" s="166"/>
      <c r="R1435" s="13"/>
      <c r="S1435" s="187">
        <f t="shared" si="376"/>
        <v>0</v>
      </c>
      <c r="T1435" s="187">
        <f t="shared" si="377"/>
        <v>0</v>
      </c>
      <c r="U1435" s="166"/>
      <c r="V1435" s="187">
        <f t="shared" si="378"/>
        <v>0</v>
      </c>
      <c r="W1435" s="187">
        <f t="shared" si="379"/>
        <v>0</v>
      </c>
      <c r="X1435" s="13">
        <f t="shared" si="380"/>
        <v>0</v>
      </c>
      <c r="Y1435" s="13" t="s">
        <v>29</v>
      </c>
      <c r="Z1435" s="13">
        <v>45</v>
      </c>
      <c r="AA1435" s="241">
        <f t="shared" si="381"/>
        <v>0</v>
      </c>
    </row>
    <row r="1436" spans="1:27">
      <c r="A1436" s="12">
        <v>1433</v>
      </c>
      <c r="B1436" s="166"/>
      <c r="C1436" s="13"/>
      <c r="D1436" s="187">
        <f t="shared" si="367"/>
        <v>0</v>
      </c>
      <c r="E1436" s="187">
        <f t="shared" si="368"/>
        <v>0</v>
      </c>
      <c r="F1436" s="187">
        <f t="shared" si="369"/>
        <v>0</v>
      </c>
      <c r="G1436" s="166"/>
      <c r="H1436" s="13"/>
      <c r="I1436" s="187">
        <f t="shared" si="370"/>
        <v>0</v>
      </c>
      <c r="J1436" s="187">
        <f t="shared" si="371"/>
        <v>0</v>
      </c>
      <c r="K1436" s="187">
        <f t="shared" si="372"/>
        <v>0</v>
      </c>
      <c r="L1436" s="166"/>
      <c r="M1436" s="13"/>
      <c r="N1436" s="187">
        <f t="shared" si="373"/>
        <v>0</v>
      </c>
      <c r="O1436" s="187">
        <f t="shared" si="374"/>
        <v>0</v>
      </c>
      <c r="P1436" s="187">
        <f t="shared" si="375"/>
        <v>0</v>
      </c>
      <c r="Q1436" s="166"/>
      <c r="R1436" s="13"/>
      <c r="S1436" s="187">
        <f t="shared" si="376"/>
        <v>0</v>
      </c>
      <c r="T1436" s="187">
        <f t="shared" si="377"/>
        <v>0</v>
      </c>
      <c r="U1436" s="166"/>
      <c r="V1436" s="187">
        <f t="shared" si="378"/>
        <v>0</v>
      </c>
      <c r="W1436" s="187">
        <f t="shared" si="379"/>
        <v>0</v>
      </c>
      <c r="X1436" s="13">
        <f t="shared" si="380"/>
        <v>0</v>
      </c>
      <c r="Y1436" s="13" t="s">
        <v>29</v>
      </c>
      <c r="Z1436" s="13">
        <v>45</v>
      </c>
      <c r="AA1436" s="241">
        <f t="shared" si="381"/>
        <v>0</v>
      </c>
    </row>
    <row r="1437" spans="1:27">
      <c r="A1437" s="12">
        <v>1434</v>
      </c>
      <c r="B1437" s="166"/>
      <c r="C1437" s="13"/>
      <c r="D1437" s="187">
        <f t="shared" si="367"/>
        <v>0</v>
      </c>
      <c r="E1437" s="187">
        <f t="shared" si="368"/>
        <v>0</v>
      </c>
      <c r="F1437" s="187">
        <f t="shared" si="369"/>
        <v>0</v>
      </c>
      <c r="G1437" s="166"/>
      <c r="H1437" s="13"/>
      <c r="I1437" s="187">
        <f t="shared" si="370"/>
        <v>0</v>
      </c>
      <c r="J1437" s="187">
        <f t="shared" si="371"/>
        <v>0</v>
      </c>
      <c r="K1437" s="187">
        <f t="shared" si="372"/>
        <v>0</v>
      </c>
      <c r="L1437" s="166"/>
      <c r="M1437" s="13"/>
      <c r="N1437" s="187">
        <f t="shared" si="373"/>
        <v>0</v>
      </c>
      <c r="O1437" s="187">
        <f t="shared" si="374"/>
        <v>0</v>
      </c>
      <c r="P1437" s="187">
        <f t="shared" si="375"/>
        <v>0</v>
      </c>
      <c r="Q1437" s="166"/>
      <c r="R1437" s="13"/>
      <c r="S1437" s="187">
        <f t="shared" si="376"/>
        <v>0</v>
      </c>
      <c r="T1437" s="187">
        <f t="shared" si="377"/>
        <v>0</v>
      </c>
      <c r="U1437" s="166"/>
      <c r="V1437" s="187">
        <f t="shared" si="378"/>
        <v>0</v>
      </c>
      <c r="W1437" s="187">
        <f t="shared" si="379"/>
        <v>0</v>
      </c>
      <c r="X1437" s="13">
        <f t="shared" si="380"/>
        <v>0</v>
      </c>
      <c r="Y1437" s="13" t="s">
        <v>29</v>
      </c>
      <c r="Z1437" s="13">
        <v>45</v>
      </c>
      <c r="AA1437" s="241">
        <f t="shared" si="381"/>
        <v>0</v>
      </c>
    </row>
    <row r="1438" spans="1:27">
      <c r="A1438" s="12">
        <v>1435</v>
      </c>
      <c r="B1438" s="166"/>
      <c r="C1438" s="13"/>
      <c r="D1438" s="187">
        <f t="shared" si="367"/>
        <v>0</v>
      </c>
      <c r="E1438" s="187">
        <f t="shared" si="368"/>
        <v>0</v>
      </c>
      <c r="F1438" s="187">
        <f t="shared" si="369"/>
        <v>0</v>
      </c>
      <c r="G1438" s="166"/>
      <c r="H1438" s="13"/>
      <c r="I1438" s="187">
        <f t="shared" si="370"/>
        <v>0</v>
      </c>
      <c r="J1438" s="187">
        <f t="shared" si="371"/>
        <v>0</v>
      </c>
      <c r="K1438" s="187">
        <f t="shared" si="372"/>
        <v>0</v>
      </c>
      <c r="L1438" s="166"/>
      <c r="M1438" s="13"/>
      <c r="N1438" s="187">
        <f t="shared" si="373"/>
        <v>0</v>
      </c>
      <c r="O1438" s="187">
        <f t="shared" si="374"/>
        <v>0</v>
      </c>
      <c r="P1438" s="187">
        <f t="shared" si="375"/>
        <v>0</v>
      </c>
      <c r="Q1438" s="166"/>
      <c r="R1438" s="13"/>
      <c r="S1438" s="187">
        <f t="shared" si="376"/>
        <v>0</v>
      </c>
      <c r="T1438" s="187">
        <f t="shared" si="377"/>
        <v>0</v>
      </c>
      <c r="U1438" s="166"/>
      <c r="V1438" s="187">
        <f t="shared" si="378"/>
        <v>0</v>
      </c>
      <c r="W1438" s="187">
        <f t="shared" si="379"/>
        <v>0</v>
      </c>
      <c r="X1438" s="13">
        <f t="shared" si="380"/>
        <v>0</v>
      </c>
      <c r="Y1438" s="13" t="s">
        <v>29</v>
      </c>
      <c r="Z1438" s="13">
        <v>45</v>
      </c>
      <c r="AA1438" s="241">
        <f t="shared" si="381"/>
        <v>0</v>
      </c>
    </row>
    <row r="1439" spans="1:27">
      <c r="A1439" s="12">
        <v>1436</v>
      </c>
      <c r="B1439" s="166"/>
      <c r="C1439" s="13"/>
      <c r="D1439" s="187">
        <f t="shared" si="367"/>
        <v>0</v>
      </c>
      <c r="E1439" s="187">
        <f t="shared" si="368"/>
        <v>0</v>
      </c>
      <c r="F1439" s="187">
        <f t="shared" si="369"/>
        <v>0</v>
      </c>
      <c r="G1439" s="166"/>
      <c r="H1439" s="13"/>
      <c r="I1439" s="187">
        <f t="shared" si="370"/>
        <v>0</v>
      </c>
      <c r="J1439" s="187">
        <f t="shared" si="371"/>
        <v>0</v>
      </c>
      <c r="K1439" s="187">
        <f t="shared" si="372"/>
        <v>0</v>
      </c>
      <c r="L1439" s="166"/>
      <c r="M1439" s="13"/>
      <c r="N1439" s="187">
        <f t="shared" si="373"/>
        <v>0</v>
      </c>
      <c r="O1439" s="187">
        <f t="shared" si="374"/>
        <v>0</v>
      </c>
      <c r="P1439" s="187">
        <f t="shared" si="375"/>
        <v>0</v>
      </c>
      <c r="Q1439" s="166"/>
      <c r="R1439" s="13"/>
      <c r="S1439" s="187">
        <f t="shared" si="376"/>
        <v>0</v>
      </c>
      <c r="T1439" s="187">
        <f t="shared" si="377"/>
        <v>0</v>
      </c>
      <c r="U1439" s="166"/>
      <c r="V1439" s="187">
        <f t="shared" si="378"/>
        <v>0</v>
      </c>
      <c r="W1439" s="187">
        <f t="shared" si="379"/>
        <v>0</v>
      </c>
      <c r="X1439" s="13">
        <f t="shared" si="380"/>
        <v>0</v>
      </c>
      <c r="Y1439" s="13" t="s">
        <v>29</v>
      </c>
      <c r="Z1439" s="13">
        <v>45</v>
      </c>
      <c r="AA1439" s="241">
        <f t="shared" si="381"/>
        <v>0</v>
      </c>
    </row>
    <row r="1440" spans="1:27">
      <c r="A1440" s="12">
        <v>1437</v>
      </c>
      <c r="B1440" s="166"/>
      <c r="C1440" s="13"/>
      <c r="D1440" s="187">
        <f t="shared" si="367"/>
        <v>0</v>
      </c>
      <c r="E1440" s="187">
        <f t="shared" si="368"/>
        <v>0</v>
      </c>
      <c r="F1440" s="187">
        <f t="shared" si="369"/>
        <v>0</v>
      </c>
      <c r="G1440" s="166"/>
      <c r="H1440" s="13"/>
      <c r="I1440" s="187">
        <f t="shared" si="370"/>
        <v>0</v>
      </c>
      <c r="J1440" s="187">
        <f t="shared" si="371"/>
        <v>0</v>
      </c>
      <c r="K1440" s="187">
        <f t="shared" si="372"/>
        <v>0</v>
      </c>
      <c r="L1440" s="166"/>
      <c r="M1440" s="13"/>
      <c r="N1440" s="187">
        <f t="shared" si="373"/>
        <v>0</v>
      </c>
      <c r="O1440" s="187">
        <f t="shared" si="374"/>
        <v>0</v>
      </c>
      <c r="P1440" s="187">
        <f t="shared" si="375"/>
        <v>0</v>
      </c>
      <c r="Q1440" s="166"/>
      <c r="R1440" s="13"/>
      <c r="S1440" s="187">
        <f t="shared" si="376"/>
        <v>0</v>
      </c>
      <c r="T1440" s="187">
        <f t="shared" si="377"/>
        <v>0</v>
      </c>
      <c r="U1440" s="166"/>
      <c r="V1440" s="187">
        <f t="shared" si="378"/>
        <v>0</v>
      </c>
      <c r="W1440" s="187">
        <f t="shared" si="379"/>
        <v>0</v>
      </c>
      <c r="X1440" s="13">
        <f t="shared" si="380"/>
        <v>0</v>
      </c>
      <c r="Y1440" s="13" t="s">
        <v>29</v>
      </c>
      <c r="Z1440" s="13">
        <v>45</v>
      </c>
      <c r="AA1440" s="241">
        <f t="shared" si="381"/>
        <v>0</v>
      </c>
    </row>
    <row r="1441" spans="1:27">
      <c r="A1441" s="12">
        <v>1438</v>
      </c>
      <c r="B1441" s="166"/>
      <c r="C1441" s="13"/>
      <c r="D1441" s="187">
        <f t="shared" si="367"/>
        <v>0</v>
      </c>
      <c r="E1441" s="187">
        <f t="shared" si="368"/>
        <v>0</v>
      </c>
      <c r="F1441" s="187">
        <f t="shared" si="369"/>
        <v>0</v>
      </c>
      <c r="G1441" s="166"/>
      <c r="H1441" s="13"/>
      <c r="I1441" s="187">
        <f t="shared" si="370"/>
        <v>0</v>
      </c>
      <c r="J1441" s="187">
        <f t="shared" si="371"/>
        <v>0</v>
      </c>
      <c r="K1441" s="187">
        <f t="shared" si="372"/>
        <v>0</v>
      </c>
      <c r="L1441" s="166"/>
      <c r="M1441" s="13"/>
      <c r="N1441" s="187">
        <f t="shared" si="373"/>
        <v>0</v>
      </c>
      <c r="O1441" s="187">
        <f t="shared" si="374"/>
        <v>0</v>
      </c>
      <c r="P1441" s="187">
        <f t="shared" si="375"/>
        <v>0</v>
      </c>
      <c r="Q1441" s="166"/>
      <c r="R1441" s="13"/>
      <c r="S1441" s="187">
        <f t="shared" si="376"/>
        <v>0</v>
      </c>
      <c r="T1441" s="187">
        <f t="shared" si="377"/>
        <v>0</v>
      </c>
      <c r="U1441" s="166"/>
      <c r="V1441" s="187">
        <f t="shared" si="378"/>
        <v>0</v>
      </c>
      <c r="W1441" s="187">
        <f t="shared" si="379"/>
        <v>0</v>
      </c>
      <c r="X1441" s="13">
        <f t="shared" si="380"/>
        <v>0</v>
      </c>
      <c r="Y1441" s="13" t="s">
        <v>29</v>
      </c>
      <c r="Z1441" s="13">
        <v>45</v>
      </c>
      <c r="AA1441" s="241">
        <f t="shared" si="381"/>
        <v>0</v>
      </c>
    </row>
    <row r="1442" spans="1:27">
      <c r="A1442" s="12">
        <v>1439</v>
      </c>
      <c r="B1442" s="166"/>
      <c r="C1442" s="13"/>
      <c r="D1442" s="187">
        <f t="shared" si="367"/>
        <v>0</v>
      </c>
      <c r="E1442" s="187">
        <f t="shared" si="368"/>
        <v>0</v>
      </c>
      <c r="F1442" s="187">
        <f t="shared" si="369"/>
        <v>0</v>
      </c>
      <c r="G1442" s="166"/>
      <c r="H1442" s="13"/>
      <c r="I1442" s="187">
        <f t="shared" si="370"/>
        <v>0</v>
      </c>
      <c r="J1442" s="187">
        <f t="shared" si="371"/>
        <v>0</v>
      </c>
      <c r="K1442" s="187">
        <f t="shared" si="372"/>
        <v>0</v>
      </c>
      <c r="L1442" s="166"/>
      <c r="M1442" s="13"/>
      <c r="N1442" s="187">
        <f t="shared" si="373"/>
        <v>0</v>
      </c>
      <c r="O1442" s="187">
        <f t="shared" si="374"/>
        <v>0</v>
      </c>
      <c r="P1442" s="187">
        <f t="shared" si="375"/>
        <v>0</v>
      </c>
      <c r="Q1442" s="166"/>
      <c r="R1442" s="13"/>
      <c r="S1442" s="187">
        <f t="shared" si="376"/>
        <v>0</v>
      </c>
      <c r="T1442" s="187">
        <f t="shared" si="377"/>
        <v>0</v>
      </c>
      <c r="U1442" s="166"/>
      <c r="V1442" s="187">
        <f t="shared" si="378"/>
        <v>0</v>
      </c>
      <c r="W1442" s="187">
        <f t="shared" si="379"/>
        <v>0</v>
      </c>
      <c r="X1442" s="13">
        <f t="shared" si="380"/>
        <v>0</v>
      </c>
      <c r="Y1442" s="13" t="s">
        <v>29</v>
      </c>
      <c r="Z1442" s="13">
        <v>45</v>
      </c>
      <c r="AA1442" s="241">
        <f t="shared" si="381"/>
        <v>0</v>
      </c>
    </row>
    <row r="1443" spans="1:27">
      <c r="A1443" s="12">
        <v>1440</v>
      </c>
      <c r="B1443" s="166"/>
      <c r="C1443" s="13"/>
      <c r="D1443" s="187">
        <f t="shared" si="367"/>
        <v>0</v>
      </c>
      <c r="E1443" s="187">
        <f t="shared" si="368"/>
        <v>0</v>
      </c>
      <c r="F1443" s="187">
        <f t="shared" si="369"/>
        <v>0</v>
      </c>
      <c r="G1443" s="166"/>
      <c r="H1443" s="13"/>
      <c r="I1443" s="187">
        <f t="shared" si="370"/>
        <v>0</v>
      </c>
      <c r="J1443" s="187">
        <f t="shared" si="371"/>
        <v>0</v>
      </c>
      <c r="K1443" s="187">
        <f t="shared" si="372"/>
        <v>0</v>
      </c>
      <c r="L1443" s="166"/>
      <c r="M1443" s="13"/>
      <c r="N1443" s="187">
        <f t="shared" si="373"/>
        <v>0</v>
      </c>
      <c r="O1443" s="187">
        <f t="shared" si="374"/>
        <v>0</v>
      </c>
      <c r="P1443" s="187">
        <f t="shared" si="375"/>
        <v>0</v>
      </c>
      <c r="Q1443" s="166"/>
      <c r="R1443" s="13"/>
      <c r="S1443" s="187">
        <f t="shared" si="376"/>
        <v>0</v>
      </c>
      <c r="T1443" s="187">
        <f t="shared" si="377"/>
        <v>0</v>
      </c>
      <c r="U1443" s="166"/>
      <c r="V1443" s="187">
        <f t="shared" si="378"/>
        <v>0</v>
      </c>
      <c r="W1443" s="187">
        <f t="shared" si="379"/>
        <v>0</v>
      </c>
      <c r="X1443" s="13">
        <f t="shared" si="380"/>
        <v>0</v>
      </c>
      <c r="Y1443" s="13" t="s">
        <v>29</v>
      </c>
      <c r="Z1443" s="13">
        <v>45</v>
      </c>
      <c r="AA1443" s="241">
        <f t="shared" si="381"/>
        <v>0</v>
      </c>
    </row>
    <row r="1444" spans="1:27">
      <c r="A1444" s="12">
        <v>1441</v>
      </c>
      <c r="B1444" s="166"/>
      <c r="C1444" s="13"/>
      <c r="D1444" s="187">
        <f t="shared" si="367"/>
        <v>0</v>
      </c>
      <c r="E1444" s="187">
        <f t="shared" si="368"/>
        <v>0</v>
      </c>
      <c r="F1444" s="187">
        <f t="shared" si="369"/>
        <v>0</v>
      </c>
      <c r="G1444" s="166"/>
      <c r="H1444" s="13"/>
      <c r="I1444" s="187">
        <f t="shared" si="370"/>
        <v>0</v>
      </c>
      <c r="J1444" s="187">
        <f t="shared" si="371"/>
        <v>0</v>
      </c>
      <c r="K1444" s="187">
        <f t="shared" si="372"/>
        <v>0</v>
      </c>
      <c r="L1444" s="166"/>
      <c r="M1444" s="13"/>
      <c r="N1444" s="187">
        <f t="shared" si="373"/>
        <v>0</v>
      </c>
      <c r="O1444" s="187">
        <f t="shared" si="374"/>
        <v>0</v>
      </c>
      <c r="P1444" s="187">
        <f t="shared" si="375"/>
        <v>0</v>
      </c>
      <c r="Q1444" s="166"/>
      <c r="R1444" s="13"/>
      <c r="S1444" s="187">
        <f t="shared" si="376"/>
        <v>0</v>
      </c>
      <c r="T1444" s="187">
        <f t="shared" si="377"/>
        <v>0</v>
      </c>
      <c r="U1444" s="166"/>
      <c r="V1444" s="187">
        <f t="shared" si="378"/>
        <v>0</v>
      </c>
      <c r="W1444" s="187">
        <f t="shared" si="379"/>
        <v>0</v>
      </c>
      <c r="X1444" s="13">
        <f t="shared" si="380"/>
        <v>0</v>
      </c>
      <c r="Y1444" s="13" t="s">
        <v>29</v>
      </c>
      <c r="Z1444" s="13">
        <v>45</v>
      </c>
      <c r="AA1444" s="241">
        <f t="shared" si="381"/>
        <v>0</v>
      </c>
    </row>
    <row r="1445" spans="1:27">
      <c r="A1445" s="12">
        <v>1442</v>
      </c>
      <c r="B1445" s="166"/>
      <c r="C1445" s="13"/>
      <c r="D1445" s="187">
        <f t="shared" ref="D1445:D1508" si="382">IF(B1445="Bien",10,)</f>
        <v>0</v>
      </c>
      <c r="E1445" s="187">
        <f t="shared" ref="E1445:E1508" si="383">IF(B1445="Moyen",5,)</f>
        <v>0</v>
      </c>
      <c r="F1445" s="187">
        <f t="shared" ref="F1445:F1508" si="384">IF(B1445="Mauvais",-35,)</f>
        <v>0</v>
      </c>
      <c r="G1445" s="166"/>
      <c r="H1445" s="13"/>
      <c r="I1445" s="187">
        <f t="shared" ref="I1445:I1508" si="385">IF(G1445="Non",10,)</f>
        <v>0</v>
      </c>
      <c r="J1445" s="187">
        <f t="shared" ref="J1445:J1508" si="386">IF(G1445="Un peu",5,)</f>
        <v>0</v>
      </c>
      <c r="K1445" s="187">
        <f t="shared" ref="K1445:K1508" si="387">IF(G1445="Beaucoup",-35,)</f>
        <v>0</v>
      </c>
      <c r="L1445" s="166"/>
      <c r="M1445" s="13"/>
      <c r="N1445" s="187">
        <f t="shared" ref="N1445:N1508" si="388">IF(L1445="Bien",5,)</f>
        <v>0</v>
      </c>
      <c r="O1445" s="187">
        <f t="shared" ref="O1445:O1508" si="389">IF(L1445="Moyen",0,)</f>
        <v>0</v>
      </c>
      <c r="P1445" s="187">
        <f t="shared" ref="P1445:P1508" si="390">IF(L1445="Mauvais",-35,)</f>
        <v>0</v>
      </c>
      <c r="Q1445" s="166"/>
      <c r="R1445" s="13"/>
      <c r="S1445" s="187">
        <f t="shared" ref="S1445:S1508" si="391">IF(Q1445="Oui",-35,)</f>
        <v>0</v>
      </c>
      <c r="T1445" s="187">
        <f t="shared" ref="T1445:T1508" si="392">IF(Q1445="Non",10,)</f>
        <v>0</v>
      </c>
      <c r="U1445" s="166"/>
      <c r="V1445" s="187">
        <f t="shared" ref="V1445:V1508" si="393">IF(U1445="Oui",-35,)</f>
        <v>0</v>
      </c>
      <c r="W1445" s="187">
        <f t="shared" ref="W1445:W1508" si="394">IF(U1445="Non",10,)</f>
        <v>0</v>
      </c>
      <c r="X1445" s="13">
        <f t="shared" ref="X1445:X1508" si="395">SUM(B1445:W1445)</f>
        <v>0</v>
      </c>
      <c r="Y1445" s="13" t="s">
        <v>29</v>
      </c>
      <c r="Z1445" s="13">
        <v>45</v>
      </c>
      <c r="AA1445" s="241">
        <f t="shared" ref="AA1445:AA1508" si="396">X1445/Z1445</f>
        <v>0</v>
      </c>
    </row>
    <row r="1446" spans="1:27">
      <c r="A1446" s="12">
        <v>1443</v>
      </c>
      <c r="B1446" s="166"/>
      <c r="C1446" s="13"/>
      <c r="D1446" s="187">
        <f t="shared" si="382"/>
        <v>0</v>
      </c>
      <c r="E1446" s="187">
        <f t="shared" si="383"/>
        <v>0</v>
      </c>
      <c r="F1446" s="187">
        <f t="shared" si="384"/>
        <v>0</v>
      </c>
      <c r="G1446" s="166"/>
      <c r="H1446" s="13"/>
      <c r="I1446" s="187">
        <f t="shared" si="385"/>
        <v>0</v>
      </c>
      <c r="J1446" s="187">
        <f t="shared" si="386"/>
        <v>0</v>
      </c>
      <c r="K1446" s="187">
        <f t="shared" si="387"/>
        <v>0</v>
      </c>
      <c r="L1446" s="166"/>
      <c r="M1446" s="13"/>
      <c r="N1446" s="187">
        <f t="shared" si="388"/>
        <v>0</v>
      </c>
      <c r="O1446" s="187">
        <f t="shared" si="389"/>
        <v>0</v>
      </c>
      <c r="P1446" s="187">
        <f t="shared" si="390"/>
        <v>0</v>
      </c>
      <c r="Q1446" s="166"/>
      <c r="R1446" s="13"/>
      <c r="S1446" s="187">
        <f t="shared" si="391"/>
        <v>0</v>
      </c>
      <c r="T1446" s="187">
        <f t="shared" si="392"/>
        <v>0</v>
      </c>
      <c r="U1446" s="166"/>
      <c r="V1446" s="187">
        <f t="shared" si="393"/>
        <v>0</v>
      </c>
      <c r="W1446" s="187">
        <f t="shared" si="394"/>
        <v>0</v>
      </c>
      <c r="X1446" s="13">
        <f t="shared" si="395"/>
        <v>0</v>
      </c>
      <c r="Y1446" s="13" t="s">
        <v>29</v>
      </c>
      <c r="Z1446" s="13">
        <v>45</v>
      </c>
      <c r="AA1446" s="241">
        <f t="shared" si="396"/>
        <v>0</v>
      </c>
    </row>
    <row r="1447" spans="1:27">
      <c r="A1447" s="12">
        <v>1444</v>
      </c>
      <c r="B1447" s="166"/>
      <c r="C1447" s="13"/>
      <c r="D1447" s="187">
        <f t="shared" si="382"/>
        <v>0</v>
      </c>
      <c r="E1447" s="187">
        <f t="shared" si="383"/>
        <v>0</v>
      </c>
      <c r="F1447" s="187">
        <f t="shared" si="384"/>
        <v>0</v>
      </c>
      <c r="G1447" s="166"/>
      <c r="H1447" s="13"/>
      <c r="I1447" s="187">
        <f t="shared" si="385"/>
        <v>0</v>
      </c>
      <c r="J1447" s="187">
        <f t="shared" si="386"/>
        <v>0</v>
      </c>
      <c r="K1447" s="187">
        <f t="shared" si="387"/>
        <v>0</v>
      </c>
      <c r="L1447" s="166"/>
      <c r="M1447" s="13"/>
      <c r="N1447" s="187">
        <f t="shared" si="388"/>
        <v>0</v>
      </c>
      <c r="O1447" s="187">
        <f t="shared" si="389"/>
        <v>0</v>
      </c>
      <c r="P1447" s="187">
        <f t="shared" si="390"/>
        <v>0</v>
      </c>
      <c r="Q1447" s="166"/>
      <c r="R1447" s="13"/>
      <c r="S1447" s="187">
        <f t="shared" si="391"/>
        <v>0</v>
      </c>
      <c r="T1447" s="187">
        <f t="shared" si="392"/>
        <v>0</v>
      </c>
      <c r="U1447" s="166"/>
      <c r="V1447" s="187">
        <f t="shared" si="393"/>
        <v>0</v>
      </c>
      <c r="W1447" s="187">
        <f t="shared" si="394"/>
        <v>0</v>
      </c>
      <c r="X1447" s="13">
        <f t="shared" si="395"/>
        <v>0</v>
      </c>
      <c r="Y1447" s="13" t="s">
        <v>29</v>
      </c>
      <c r="Z1447" s="13">
        <v>45</v>
      </c>
      <c r="AA1447" s="241">
        <f t="shared" si="396"/>
        <v>0</v>
      </c>
    </row>
    <row r="1448" spans="1:27">
      <c r="A1448" s="12">
        <v>1445</v>
      </c>
      <c r="B1448" s="166"/>
      <c r="C1448" s="13"/>
      <c r="D1448" s="187">
        <f t="shared" si="382"/>
        <v>0</v>
      </c>
      <c r="E1448" s="187">
        <f t="shared" si="383"/>
        <v>0</v>
      </c>
      <c r="F1448" s="187">
        <f t="shared" si="384"/>
        <v>0</v>
      </c>
      <c r="G1448" s="166"/>
      <c r="H1448" s="13"/>
      <c r="I1448" s="187">
        <f t="shared" si="385"/>
        <v>0</v>
      </c>
      <c r="J1448" s="187">
        <f t="shared" si="386"/>
        <v>0</v>
      </c>
      <c r="K1448" s="187">
        <f t="shared" si="387"/>
        <v>0</v>
      </c>
      <c r="L1448" s="166"/>
      <c r="M1448" s="13"/>
      <c r="N1448" s="187">
        <f t="shared" si="388"/>
        <v>0</v>
      </c>
      <c r="O1448" s="187">
        <f t="shared" si="389"/>
        <v>0</v>
      </c>
      <c r="P1448" s="187">
        <f t="shared" si="390"/>
        <v>0</v>
      </c>
      <c r="Q1448" s="166"/>
      <c r="R1448" s="13"/>
      <c r="S1448" s="187">
        <f t="shared" si="391"/>
        <v>0</v>
      </c>
      <c r="T1448" s="187">
        <f t="shared" si="392"/>
        <v>0</v>
      </c>
      <c r="U1448" s="166"/>
      <c r="V1448" s="187">
        <f t="shared" si="393"/>
        <v>0</v>
      </c>
      <c r="W1448" s="187">
        <f t="shared" si="394"/>
        <v>0</v>
      </c>
      <c r="X1448" s="13">
        <f t="shared" si="395"/>
        <v>0</v>
      </c>
      <c r="Y1448" s="13" t="s">
        <v>29</v>
      </c>
      <c r="Z1448" s="13">
        <v>45</v>
      </c>
      <c r="AA1448" s="241">
        <f t="shared" si="396"/>
        <v>0</v>
      </c>
    </row>
    <row r="1449" spans="1:27">
      <c r="A1449" s="12">
        <v>1446</v>
      </c>
      <c r="B1449" s="166"/>
      <c r="C1449" s="13"/>
      <c r="D1449" s="187">
        <f t="shared" si="382"/>
        <v>0</v>
      </c>
      <c r="E1449" s="187">
        <f t="shared" si="383"/>
        <v>0</v>
      </c>
      <c r="F1449" s="187">
        <f t="shared" si="384"/>
        <v>0</v>
      </c>
      <c r="G1449" s="166"/>
      <c r="H1449" s="13"/>
      <c r="I1449" s="187">
        <f t="shared" si="385"/>
        <v>0</v>
      </c>
      <c r="J1449" s="187">
        <f t="shared" si="386"/>
        <v>0</v>
      </c>
      <c r="K1449" s="187">
        <f t="shared" si="387"/>
        <v>0</v>
      </c>
      <c r="L1449" s="166"/>
      <c r="M1449" s="13"/>
      <c r="N1449" s="187">
        <f t="shared" si="388"/>
        <v>0</v>
      </c>
      <c r="O1449" s="187">
        <f t="shared" si="389"/>
        <v>0</v>
      </c>
      <c r="P1449" s="187">
        <f t="shared" si="390"/>
        <v>0</v>
      </c>
      <c r="Q1449" s="166"/>
      <c r="R1449" s="13"/>
      <c r="S1449" s="187">
        <f t="shared" si="391"/>
        <v>0</v>
      </c>
      <c r="T1449" s="187">
        <f t="shared" si="392"/>
        <v>0</v>
      </c>
      <c r="U1449" s="166"/>
      <c r="V1449" s="187">
        <f t="shared" si="393"/>
        <v>0</v>
      </c>
      <c r="W1449" s="187">
        <f t="shared" si="394"/>
        <v>0</v>
      </c>
      <c r="X1449" s="13">
        <f t="shared" si="395"/>
        <v>0</v>
      </c>
      <c r="Y1449" s="13" t="s">
        <v>29</v>
      </c>
      <c r="Z1449" s="13">
        <v>45</v>
      </c>
      <c r="AA1449" s="241">
        <f t="shared" si="396"/>
        <v>0</v>
      </c>
    </row>
    <row r="1450" spans="1:27">
      <c r="A1450" s="12">
        <v>1447</v>
      </c>
      <c r="B1450" s="166"/>
      <c r="C1450" s="13"/>
      <c r="D1450" s="187">
        <f t="shared" si="382"/>
        <v>0</v>
      </c>
      <c r="E1450" s="187">
        <f t="shared" si="383"/>
        <v>0</v>
      </c>
      <c r="F1450" s="187">
        <f t="shared" si="384"/>
        <v>0</v>
      </c>
      <c r="G1450" s="166"/>
      <c r="H1450" s="13"/>
      <c r="I1450" s="187">
        <f t="shared" si="385"/>
        <v>0</v>
      </c>
      <c r="J1450" s="187">
        <f t="shared" si="386"/>
        <v>0</v>
      </c>
      <c r="K1450" s="187">
        <f t="shared" si="387"/>
        <v>0</v>
      </c>
      <c r="L1450" s="166"/>
      <c r="M1450" s="13"/>
      <c r="N1450" s="187">
        <f t="shared" si="388"/>
        <v>0</v>
      </c>
      <c r="O1450" s="187">
        <f t="shared" si="389"/>
        <v>0</v>
      </c>
      <c r="P1450" s="187">
        <f t="shared" si="390"/>
        <v>0</v>
      </c>
      <c r="Q1450" s="166"/>
      <c r="R1450" s="13"/>
      <c r="S1450" s="187">
        <f t="shared" si="391"/>
        <v>0</v>
      </c>
      <c r="T1450" s="187">
        <f t="shared" si="392"/>
        <v>0</v>
      </c>
      <c r="U1450" s="166"/>
      <c r="V1450" s="187">
        <f t="shared" si="393"/>
        <v>0</v>
      </c>
      <c r="W1450" s="187">
        <f t="shared" si="394"/>
        <v>0</v>
      </c>
      <c r="X1450" s="13">
        <f t="shared" si="395"/>
        <v>0</v>
      </c>
      <c r="Y1450" s="13" t="s">
        <v>29</v>
      </c>
      <c r="Z1450" s="13">
        <v>45</v>
      </c>
      <c r="AA1450" s="241">
        <f t="shared" si="396"/>
        <v>0</v>
      </c>
    </row>
    <row r="1451" spans="1:27">
      <c r="A1451" s="12">
        <v>1448</v>
      </c>
      <c r="B1451" s="166"/>
      <c r="C1451" s="13"/>
      <c r="D1451" s="187">
        <f t="shared" si="382"/>
        <v>0</v>
      </c>
      <c r="E1451" s="187">
        <f t="shared" si="383"/>
        <v>0</v>
      </c>
      <c r="F1451" s="187">
        <f t="shared" si="384"/>
        <v>0</v>
      </c>
      <c r="G1451" s="166"/>
      <c r="H1451" s="13"/>
      <c r="I1451" s="187">
        <f t="shared" si="385"/>
        <v>0</v>
      </c>
      <c r="J1451" s="187">
        <f t="shared" si="386"/>
        <v>0</v>
      </c>
      <c r="K1451" s="187">
        <f t="shared" si="387"/>
        <v>0</v>
      </c>
      <c r="L1451" s="166"/>
      <c r="M1451" s="13"/>
      <c r="N1451" s="187">
        <f t="shared" si="388"/>
        <v>0</v>
      </c>
      <c r="O1451" s="187">
        <f t="shared" si="389"/>
        <v>0</v>
      </c>
      <c r="P1451" s="187">
        <f t="shared" si="390"/>
        <v>0</v>
      </c>
      <c r="Q1451" s="166"/>
      <c r="R1451" s="13"/>
      <c r="S1451" s="187">
        <f t="shared" si="391"/>
        <v>0</v>
      </c>
      <c r="T1451" s="187">
        <f t="shared" si="392"/>
        <v>0</v>
      </c>
      <c r="U1451" s="166"/>
      <c r="V1451" s="187">
        <f t="shared" si="393"/>
        <v>0</v>
      </c>
      <c r="W1451" s="187">
        <f t="shared" si="394"/>
        <v>0</v>
      </c>
      <c r="X1451" s="13">
        <f t="shared" si="395"/>
        <v>0</v>
      </c>
      <c r="Y1451" s="13" t="s">
        <v>29</v>
      </c>
      <c r="Z1451" s="13">
        <v>45</v>
      </c>
      <c r="AA1451" s="241">
        <f t="shared" si="396"/>
        <v>0</v>
      </c>
    </row>
    <row r="1452" spans="1:27">
      <c r="A1452" s="12">
        <v>1449</v>
      </c>
      <c r="B1452" s="166"/>
      <c r="C1452" s="13"/>
      <c r="D1452" s="187">
        <f t="shared" si="382"/>
        <v>0</v>
      </c>
      <c r="E1452" s="187">
        <f t="shared" si="383"/>
        <v>0</v>
      </c>
      <c r="F1452" s="187">
        <f t="shared" si="384"/>
        <v>0</v>
      </c>
      <c r="G1452" s="166"/>
      <c r="H1452" s="13"/>
      <c r="I1452" s="187">
        <f t="shared" si="385"/>
        <v>0</v>
      </c>
      <c r="J1452" s="187">
        <f t="shared" si="386"/>
        <v>0</v>
      </c>
      <c r="K1452" s="187">
        <f t="shared" si="387"/>
        <v>0</v>
      </c>
      <c r="L1452" s="166"/>
      <c r="M1452" s="13"/>
      <c r="N1452" s="187">
        <f t="shared" si="388"/>
        <v>0</v>
      </c>
      <c r="O1452" s="187">
        <f t="shared" si="389"/>
        <v>0</v>
      </c>
      <c r="P1452" s="187">
        <f t="shared" si="390"/>
        <v>0</v>
      </c>
      <c r="Q1452" s="166"/>
      <c r="R1452" s="13"/>
      <c r="S1452" s="187">
        <f t="shared" si="391"/>
        <v>0</v>
      </c>
      <c r="T1452" s="187">
        <f t="shared" si="392"/>
        <v>0</v>
      </c>
      <c r="U1452" s="166"/>
      <c r="V1452" s="187">
        <f t="shared" si="393"/>
        <v>0</v>
      </c>
      <c r="W1452" s="187">
        <f t="shared" si="394"/>
        <v>0</v>
      </c>
      <c r="X1452" s="13">
        <f t="shared" si="395"/>
        <v>0</v>
      </c>
      <c r="Y1452" s="13" t="s">
        <v>29</v>
      </c>
      <c r="Z1452" s="13">
        <v>45</v>
      </c>
      <c r="AA1452" s="241">
        <f t="shared" si="396"/>
        <v>0</v>
      </c>
    </row>
    <row r="1453" spans="1:27">
      <c r="A1453" s="12">
        <v>1450</v>
      </c>
      <c r="B1453" s="166"/>
      <c r="C1453" s="13"/>
      <c r="D1453" s="187">
        <f t="shared" si="382"/>
        <v>0</v>
      </c>
      <c r="E1453" s="187">
        <f t="shared" si="383"/>
        <v>0</v>
      </c>
      <c r="F1453" s="187">
        <f t="shared" si="384"/>
        <v>0</v>
      </c>
      <c r="G1453" s="166"/>
      <c r="H1453" s="13"/>
      <c r="I1453" s="187">
        <f t="shared" si="385"/>
        <v>0</v>
      </c>
      <c r="J1453" s="187">
        <f t="shared" si="386"/>
        <v>0</v>
      </c>
      <c r="K1453" s="187">
        <f t="shared" si="387"/>
        <v>0</v>
      </c>
      <c r="L1453" s="166"/>
      <c r="M1453" s="13"/>
      <c r="N1453" s="187">
        <f t="shared" si="388"/>
        <v>0</v>
      </c>
      <c r="O1453" s="187">
        <f t="shared" si="389"/>
        <v>0</v>
      </c>
      <c r="P1453" s="187">
        <f t="shared" si="390"/>
        <v>0</v>
      </c>
      <c r="Q1453" s="166"/>
      <c r="R1453" s="13"/>
      <c r="S1453" s="187">
        <f t="shared" si="391"/>
        <v>0</v>
      </c>
      <c r="T1453" s="187">
        <f t="shared" si="392"/>
        <v>0</v>
      </c>
      <c r="U1453" s="166"/>
      <c r="V1453" s="187">
        <f t="shared" si="393"/>
        <v>0</v>
      </c>
      <c r="W1453" s="187">
        <f t="shared" si="394"/>
        <v>0</v>
      </c>
      <c r="X1453" s="13">
        <f t="shared" si="395"/>
        <v>0</v>
      </c>
      <c r="Y1453" s="13" t="s">
        <v>29</v>
      </c>
      <c r="Z1453" s="13">
        <v>45</v>
      </c>
      <c r="AA1453" s="241">
        <f t="shared" si="396"/>
        <v>0</v>
      </c>
    </row>
    <row r="1454" spans="1:27">
      <c r="A1454" s="12">
        <v>1451</v>
      </c>
      <c r="B1454" s="166"/>
      <c r="C1454" s="13"/>
      <c r="D1454" s="187">
        <f t="shared" si="382"/>
        <v>0</v>
      </c>
      <c r="E1454" s="187">
        <f t="shared" si="383"/>
        <v>0</v>
      </c>
      <c r="F1454" s="187">
        <f t="shared" si="384"/>
        <v>0</v>
      </c>
      <c r="G1454" s="166"/>
      <c r="H1454" s="13"/>
      <c r="I1454" s="187">
        <f t="shared" si="385"/>
        <v>0</v>
      </c>
      <c r="J1454" s="187">
        <f t="shared" si="386"/>
        <v>0</v>
      </c>
      <c r="K1454" s="187">
        <f t="shared" si="387"/>
        <v>0</v>
      </c>
      <c r="L1454" s="166"/>
      <c r="M1454" s="13"/>
      <c r="N1454" s="187">
        <f t="shared" si="388"/>
        <v>0</v>
      </c>
      <c r="O1454" s="187">
        <f t="shared" si="389"/>
        <v>0</v>
      </c>
      <c r="P1454" s="187">
        <f t="shared" si="390"/>
        <v>0</v>
      </c>
      <c r="Q1454" s="166"/>
      <c r="R1454" s="13"/>
      <c r="S1454" s="187">
        <f t="shared" si="391"/>
        <v>0</v>
      </c>
      <c r="T1454" s="187">
        <f t="shared" si="392"/>
        <v>0</v>
      </c>
      <c r="U1454" s="166"/>
      <c r="V1454" s="187">
        <f t="shared" si="393"/>
        <v>0</v>
      </c>
      <c r="W1454" s="187">
        <f t="shared" si="394"/>
        <v>0</v>
      </c>
      <c r="X1454" s="13">
        <f t="shared" si="395"/>
        <v>0</v>
      </c>
      <c r="Y1454" s="13" t="s">
        <v>29</v>
      </c>
      <c r="Z1454" s="13">
        <v>45</v>
      </c>
      <c r="AA1454" s="241">
        <f t="shared" si="396"/>
        <v>0</v>
      </c>
    </row>
    <row r="1455" spans="1:27">
      <c r="A1455" s="12">
        <v>1452</v>
      </c>
      <c r="B1455" s="166"/>
      <c r="C1455" s="13"/>
      <c r="D1455" s="187">
        <f t="shared" si="382"/>
        <v>0</v>
      </c>
      <c r="E1455" s="187">
        <f t="shared" si="383"/>
        <v>0</v>
      </c>
      <c r="F1455" s="187">
        <f t="shared" si="384"/>
        <v>0</v>
      </c>
      <c r="G1455" s="166"/>
      <c r="H1455" s="13"/>
      <c r="I1455" s="187">
        <f t="shared" si="385"/>
        <v>0</v>
      </c>
      <c r="J1455" s="187">
        <f t="shared" si="386"/>
        <v>0</v>
      </c>
      <c r="K1455" s="187">
        <f t="shared" si="387"/>
        <v>0</v>
      </c>
      <c r="L1455" s="166"/>
      <c r="M1455" s="13"/>
      <c r="N1455" s="187">
        <f t="shared" si="388"/>
        <v>0</v>
      </c>
      <c r="O1455" s="187">
        <f t="shared" si="389"/>
        <v>0</v>
      </c>
      <c r="P1455" s="187">
        <f t="shared" si="390"/>
        <v>0</v>
      </c>
      <c r="Q1455" s="166"/>
      <c r="R1455" s="13"/>
      <c r="S1455" s="187">
        <f t="shared" si="391"/>
        <v>0</v>
      </c>
      <c r="T1455" s="187">
        <f t="shared" si="392"/>
        <v>0</v>
      </c>
      <c r="U1455" s="166"/>
      <c r="V1455" s="187">
        <f t="shared" si="393"/>
        <v>0</v>
      </c>
      <c r="W1455" s="187">
        <f t="shared" si="394"/>
        <v>0</v>
      </c>
      <c r="X1455" s="13">
        <f t="shared" si="395"/>
        <v>0</v>
      </c>
      <c r="Y1455" s="13" t="s">
        <v>29</v>
      </c>
      <c r="Z1455" s="13">
        <v>45</v>
      </c>
      <c r="AA1455" s="241">
        <f t="shared" si="396"/>
        <v>0</v>
      </c>
    </row>
    <row r="1456" spans="1:27">
      <c r="A1456" s="12">
        <v>1453</v>
      </c>
      <c r="B1456" s="166"/>
      <c r="C1456" s="13"/>
      <c r="D1456" s="187">
        <f t="shared" si="382"/>
        <v>0</v>
      </c>
      <c r="E1456" s="187">
        <f t="shared" si="383"/>
        <v>0</v>
      </c>
      <c r="F1456" s="187">
        <f t="shared" si="384"/>
        <v>0</v>
      </c>
      <c r="G1456" s="166"/>
      <c r="H1456" s="13"/>
      <c r="I1456" s="187">
        <f t="shared" si="385"/>
        <v>0</v>
      </c>
      <c r="J1456" s="187">
        <f t="shared" si="386"/>
        <v>0</v>
      </c>
      <c r="K1456" s="187">
        <f t="shared" si="387"/>
        <v>0</v>
      </c>
      <c r="L1456" s="166"/>
      <c r="M1456" s="13"/>
      <c r="N1456" s="187">
        <f t="shared" si="388"/>
        <v>0</v>
      </c>
      <c r="O1456" s="187">
        <f t="shared" si="389"/>
        <v>0</v>
      </c>
      <c r="P1456" s="187">
        <f t="shared" si="390"/>
        <v>0</v>
      </c>
      <c r="Q1456" s="166"/>
      <c r="R1456" s="13"/>
      <c r="S1456" s="187">
        <f t="shared" si="391"/>
        <v>0</v>
      </c>
      <c r="T1456" s="187">
        <f t="shared" si="392"/>
        <v>0</v>
      </c>
      <c r="U1456" s="166"/>
      <c r="V1456" s="187">
        <f t="shared" si="393"/>
        <v>0</v>
      </c>
      <c r="W1456" s="187">
        <f t="shared" si="394"/>
        <v>0</v>
      </c>
      <c r="X1456" s="13">
        <f t="shared" si="395"/>
        <v>0</v>
      </c>
      <c r="Y1456" s="13" t="s">
        <v>29</v>
      </c>
      <c r="Z1456" s="13">
        <v>45</v>
      </c>
      <c r="AA1456" s="241">
        <f t="shared" si="396"/>
        <v>0</v>
      </c>
    </row>
    <row r="1457" spans="1:27">
      <c r="A1457" s="12">
        <v>1454</v>
      </c>
      <c r="B1457" s="166"/>
      <c r="C1457" s="13"/>
      <c r="D1457" s="187">
        <f t="shared" si="382"/>
        <v>0</v>
      </c>
      <c r="E1457" s="187">
        <f t="shared" si="383"/>
        <v>0</v>
      </c>
      <c r="F1457" s="187">
        <f t="shared" si="384"/>
        <v>0</v>
      </c>
      <c r="G1457" s="166"/>
      <c r="H1457" s="13"/>
      <c r="I1457" s="187">
        <f t="shared" si="385"/>
        <v>0</v>
      </c>
      <c r="J1457" s="187">
        <f t="shared" si="386"/>
        <v>0</v>
      </c>
      <c r="K1457" s="187">
        <f t="shared" si="387"/>
        <v>0</v>
      </c>
      <c r="L1457" s="166"/>
      <c r="M1457" s="13"/>
      <c r="N1457" s="187">
        <f t="shared" si="388"/>
        <v>0</v>
      </c>
      <c r="O1457" s="187">
        <f t="shared" si="389"/>
        <v>0</v>
      </c>
      <c r="P1457" s="187">
        <f t="shared" si="390"/>
        <v>0</v>
      </c>
      <c r="Q1457" s="166"/>
      <c r="R1457" s="13"/>
      <c r="S1457" s="187">
        <f t="shared" si="391"/>
        <v>0</v>
      </c>
      <c r="T1457" s="187">
        <f t="shared" si="392"/>
        <v>0</v>
      </c>
      <c r="U1457" s="166"/>
      <c r="V1457" s="187">
        <f t="shared" si="393"/>
        <v>0</v>
      </c>
      <c r="W1457" s="187">
        <f t="shared" si="394"/>
        <v>0</v>
      </c>
      <c r="X1457" s="13">
        <f t="shared" si="395"/>
        <v>0</v>
      </c>
      <c r="Y1457" s="13" t="s">
        <v>29</v>
      </c>
      <c r="Z1457" s="13">
        <v>45</v>
      </c>
      <c r="AA1457" s="241">
        <f t="shared" si="396"/>
        <v>0</v>
      </c>
    </row>
    <row r="1458" spans="1:27">
      <c r="A1458" s="12">
        <v>1455</v>
      </c>
      <c r="B1458" s="166"/>
      <c r="C1458" s="13"/>
      <c r="D1458" s="187">
        <f t="shared" si="382"/>
        <v>0</v>
      </c>
      <c r="E1458" s="187">
        <f t="shared" si="383"/>
        <v>0</v>
      </c>
      <c r="F1458" s="187">
        <f t="shared" si="384"/>
        <v>0</v>
      </c>
      <c r="G1458" s="166"/>
      <c r="H1458" s="13"/>
      <c r="I1458" s="187">
        <f t="shared" si="385"/>
        <v>0</v>
      </c>
      <c r="J1458" s="187">
        <f t="shared" si="386"/>
        <v>0</v>
      </c>
      <c r="K1458" s="187">
        <f t="shared" si="387"/>
        <v>0</v>
      </c>
      <c r="L1458" s="166"/>
      <c r="M1458" s="13"/>
      <c r="N1458" s="187">
        <f t="shared" si="388"/>
        <v>0</v>
      </c>
      <c r="O1458" s="187">
        <f t="shared" si="389"/>
        <v>0</v>
      </c>
      <c r="P1458" s="187">
        <f t="shared" si="390"/>
        <v>0</v>
      </c>
      <c r="Q1458" s="166"/>
      <c r="R1458" s="13"/>
      <c r="S1458" s="187">
        <f t="shared" si="391"/>
        <v>0</v>
      </c>
      <c r="T1458" s="187">
        <f t="shared" si="392"/>
        <v>0</v>
      </c>
      <c r="U1458" s="166"/>
      <c r="V1458" s="187">
        <f t="shared" si="393"/>
        <v>0</v>
      </c>
      <c r="W1458" s="187">
        <f t="shared" si="394"/>
        <v>0</v>
      </c>
      <c r="X1458" s="13">
        <f t="shared" si="395"/>
        <v>0</v>
      </c>
      <c r="Y1458" s="13" t="s">
        <v>29</v>
      </c>
      <c r="Z1458" s="13">
        <v>45</v>
      </c>
      <c r="AA1458" s="241">
        <f t="shared" si="396"/>
        <v>0</v>
      </c>
    </row>
    <row r="1459" spans="1:27">
      <c r="A1459" s="12">
        <v>1456</v>
      </c>
      <c r="B1459" s="166"/>
      <c r="C1459" s="13"/>
      <c r="D1459" s="187">
        <f t="shared" si="382"/>
        <v>0</v>
      </c>
      <c r="E1459" s="187">
        <f t="shared" si="383"/>
        <v>0</v>
      </c>
      <c r="F1459" s="187">
        <f t="shared" si="384"/>
        <v>0</v>
      </c>
      <c r="G1459" s="166"/>
      <c r="H1459" s="13"/>
      <c r="I1459" s="187">
        <f t="shared" si="385"/>
        <v>0</v>
      </c>
      <c r="J1459" s="187">
        <f t="shared" si="386"/>
        <v>0</v>
      </c>
      <c r="K1459" s="187">
        <f t="shared" si="387"/>
        <v>0</v>
      </c>
      <c r="L1459" s="166"/>
      <c r="M1459" s="13"/>
      <c r="N1459" s="187">
        <f t="shared" si="388"/>
        <v>0</v>
      </c>
      <c r="O1459" s="187">
        <f t="shared" si="389"/>
        <v>0</v>
      </c>
      <c r="P1459" s="187">
        <f t="shared" si="390"/>
        <v>0</v>
      </c>
      <c r="Q1459" s="166"/>
      <c r="R1459" s="13"/>
      <c r="S1459" s="187">
        <f t="shared" si="391"/>
        <v>0</v>
      </c>
      <c r="T1459" s="187">
        <f t="shared" si="392"/>
        <v>0</v>
      </c>
      <c r="U1459" s="166"/>
      <c r="V1459" s="187">
        <f t="shared" si="393"/>
        <v>0</v>
      </c>
      <c r="W1459" s="187">
        <f t="shared" si="394"/>
        <v>0</v>
      </c>
      <c r="X1459" s="13">
        <f t="shared" si="395"/>
        <v>0</v>
      </c>
      <c r="Y1459" s="13" t="s">
        <v>29</v>
      </c>
      <c r="Z1459" s="13">
        <v>45</v>
      </c>
      <c r="AA1459" s="241">
        <f t="shared" si="396"/>
        <v>0</v>
      </c>
    </row>
    <row r="1460" spans="1:27">
      <c r="A1460" s="12">
        <v>1457</v>
      </c>
      <c r="B1460" s="166"/>
      <c r="C1460" s="13"/>
      <c r="D1460" s="187">
        <f t="shared" si="382"/>
        <v>0</v>
      </c>
      <c r="E1460" s="187">
        <f t="shared" si="383"/>
        <v>0</v>
      </c>
      <c r="F1460" s="187">
        <f t="shared" si="384"/>
        <v>0</v>
      </c>
      <c r="G1460" s="166"/>
      <c r="H1460" s="13"/>
      <c r="I1460" s="187">
        <f t="shared" si="385"/>
        <v>0</v>
      </c>
      <c r="J1460" s="187">
        <f t="shared" si="386"/>
        <v>0</v>
      </c>
      <c r="K1460" s="187">
        <f t="shared" si="387"/>
        <v>0</v>
      </c>
      <c r="L1460" s="166"/>
      <c r="M1460" s="13"/>
      <c r="N1460" s="187">
        <f t="shared" si="388"/>
        <v>0</v>
      </c>
      <c r="O1460" s="187">
        <f t="shared" si="389"/>
        <v>0</v>
      </c>
      <c r="P1460" s="187">
        <f t="shared" si="390"/>
        <v>0</v>
      </c>
      <c r="Q1460" s="166"/>
      <c r="R1460" s="13"/>
      <c r="S1460" s="187">
        <f t="shared" si="391"/>
        <v>0</v>
      </c>
      <c r="T1460" s="187">
        <f t="shared" si="392"/>
        <v>0</v>
      </c>
      <c r="U1460" s="166"/>
      <c r="V1460" s="187">
        <f t="shared" si="393"/>
        <v>0</v>
      </c>
      <c r="W1460" s="187">
        <f t="shared" si="394"/>
        <v>0</v>
      </c>
      <c r="X1460" s="13">
        <f t="shared" si="395"/>
        <v>0</v>
      </c>
      <c r="Y1460" s="13" t="s">
        <v>29</v>
      </c>
      <c r="Z1460" s="13">
        <v>45</v>
      </c>
      <c r="AA1460" s="241">
        <f t="shared" si="396"/>
        <v>0</v>
      </c>
    </row>
    <row r="1461" spans="1:27">
      <c r="A1461" s="12">
        <v>1458</v>
      </c>
      <c r="B1461" s="166"/>
      <c r="C1461" s="13"/>
      <c r="D1461" s="187">
        <f t="shared" si="382"/>
        <v>0</v>
      </c>
      <c r="E1461" s="187">
        <f t="shared" si="383"/>
        <v>0</v>
      </c>
      <c r="F1461" s="187">
        <f t="shared" si="384"/>
        <v>0</v>
      </c>
      <c r="G1461" s="166"/>
      <c r="H1461" s="13"/>
      <c r="I1461" s="187">
        <f t="shared" si="385"/>
        <v>0</v>
      </c>
      <c r="J1461" s="187">
        <f t="shared" si="386"/>
        <v>0</v>
      </c>
      <c r="K1461" s="187">
        <f t="shared" si="387"/>
        <v>0</v>
      </c>
      <c r="L1461" s="166"/>
      <c r="M1461" s="13"/>
      <c r="N1461" s="187">
        <f t="shared" si="388"/>
        <v>0</v>
      </c>
      <c r="O1461" s="187">
        <f t="shared" si="389"/>
        <v>0</v>
      </c>
      <c r="P1461" s="187">
        <f t="shared" si="390"/>
        <v>0</v>
      </c>
      <c r="Q1461" s="166"/>
      <c r="R1461" s="13"/>
      <c r="S1461" s="187">
        <f t="shared" si="391"/>
        <v>0</v>
      </c>
      <c r="T1461" s="187">
        <f t="shared" si="392"/>
        <v>0</v>
      </c>
      <c r="U1461" s="166"/>
      <c r="V1461" s="187">
        <f t="shared" si="393"/>
        <v>0</v>
      </c>
      <c r="W1461" s="187">
        <f t="shared" si="394"/>
        <v>0</v>
      </c>
      <c r="X1461" s="13">
        <f t="shared" si="395"/>
        <v>0</v>
      </c>
      <c r="Y1461" s="13" t="s">
        <v>29</v>
      </c>
      <c r="Z1461" s="13">
        <v>45</v>
      </c>
      <c r="AA1461" s="241">
        <f t="shared" si="396"/>
        <v>0</v>
      </c>
    </row>
    <row r="1462" spans="1:27">
      <c r="A1462" s="12">
        <v>1459</v>
      </c>
      <c r="B1462" s="166"/>
      <c r="C1462" s="13"/>
      <c r="D1462" s="187">
        <f t="shared" si="382"/>
        <v>0</v>
      </c>
      <c r="E1462" s="187">
        <f t="shared" si="383"/>
        <v>0</v>
      </c>
      <c r="F1462" s="187">
        <f t="shared" si="384"/>
        <v>0</v>
      </c>
      <c r="G1462" s="166"/>
      <c r="H1462" s="13"/>
      <c r="I1462" s="187">
        <f t="shared" si="385"/>
        <v>0</v>
      </c>
      <c r="J1462" s="187">
        <f t="shared" si="386"/>
        <v>0</v>
      </c>
      <c r="K1462" s="187">
        <f t="shared" si="387"/>
        <v>0</v>
      </c>
      <c r="L1462" s="166"/>
      <c r="M1462" s="13"/>
      <c r="N1462" s="187">
        <f t="shared" si="388"/>
        <v>0</v>
      </c>
      <c r="O1462" s="187">
        <f t="shared" si="389"/>
        <v>0</v>
      </c>
      <c r="P1462" s="187">
        <f t="shared" si="390"/>
        <v>0</v>
      </c>
      <c r="Q1462" s="166"/>
      <c r="R1462" s="13"/>
      <c r="S1462" s="187">
        <f t="shared" si="391"/>
        <v>0</v>
      </c>
      <c r="T1462" s="187">
        <f t="shared" si="392"/>
        <v>0</v>
      </c>
      <c r="U1462" s="166"/>
      <c r="V1462" s="187">
        <f t="shared" si="393"/>
        <v>0</v>
      </c>
      <c r="W1462" s="187">
        <f t="shared" si="394"/>
        <v>0</v>
      </c>
      <c r="X1462" s="13">
        <f t="shared" si="395"/>
        <v>0</v>
      </c>
      <c r="Y1462" s="13" t="s">
        <v>29</v>
      </c>
      <c r="Z1462" s="13">
        <v>45</v>
      </c>
      <c r="AA1462" s="241">
        <f t="shared" si="396"/>
        <v>0</v>
      </c>
    </row>
    <row r="1463" spans="1:27">
      <c r="A1463" s="12">
        <v>1460</v>
      </c>
      <c r="B1463" s="166"/>
      <c r="C1463" s="13"/>
      <c r="D1463" s="187">
        <f t="shared" si="382"/>
        <v>0</v>
      </c>
      <c r="E1463" s="187">
        <f t="shared" si="383"/>
        <v>0</v>
      </c>
      <c r="F1463" s="187">
        <f t="shared" si="384"/>
        <v>0</v>
      </c>
      <c r="G1463" s="166"/>
      <c r="H1463" s="13"/>
      <c r="I1463" s="187">
        <f t="shared" si="385"/>
        <v>0</v>
      </c>
      <c r="J1463" s="187">
        <f t="shared" si="386"/>
        <v>0</v>
      </c>
      <c r="K1463" s="187">
        <f t="shared" si="387"/>
        <v>0</v>
      </c>
      <c r="L1463" s="166"/>
      <c r="M1463" s="13"/>
      <c r="N1463" s="187">
        <f t="shared" si="388"/>
        <v>0</v>
      </c>
      <c r="O1463" s="187">
        <f t="shared" si="389"/>
        <v>0</v>
      </c>
      <c r="P1463" s="187">
        <f t="shared" si="390"/>
        <v>0</v>
      </c>
      <c r="Q1463" s="166"/>
      <c r="R1463" s="13"/>
      <c r="S1463" s="187">
        <f t="shared" si="391"/>
        <v>0</v>
      </c>
      <c r="T1463" s="187">
        <f t="shared" si="392"/>
        <v>0</v>
      </c>
      <c r="U1463" s="166"/>
      <c r="V1463" s="187">
        <f t="shared" si="393"/>
        <v>0</v>
      </c>
      <c r="W1463" s="187">
        <f t="shared" si="394"/>
        <v>0</v>
      </c>
      <c r="X1463" s="13">
        <f t="shared" si="395"/>
        <v>0</v>
      </c>
      <c r="Y1463" s="13" t="s">
        <v>29</v>
      </c>
      <c r="Z1463" s="13">
        <v>45</v>
      </c>
      <c r="AA1463" s="241">
        <f t="shared" si="396"/>
        <v>0</v>
      </c>
    </row>
    <row r="1464" spans="1:27">
      <c r="A1464" s="12">
        <v>1461</v>
      </c>
      <c r="B1464" s="166"/>
      <c r="C1464" s="13"/>
      <c r="D1464" s="187">
        <f t="shared" si="382"/>
        <v>0</v>
      </c>
      <c r="E1464" s="187">
        <f t="shared" si="383"/>
        <v>0</v>
      </c>
      <c r="F1464" s="187">
        <f t="shared" si="384"/>
        <v>0</v>
      </c>
      <c r="G1464" s="166"/>
      <c r="H1464" s="13"/>
      <c r="I1464" s="187">
        <f t="shared" si="385"/>
        <v>0</v>
      </c>
      <c r="J1464" s="187">
        <f t="shared" si="386"/>
        <v>0</v>
      </c>
      <c r="K1464" s="187">
        <f t="shared" si="387"/>
        <v>0</v>
      </c>
      <c r="L1464" s="166"/>
      <c r="M1464" s="13"/>
      <c r="N1464" s="187">
        <f t="shared" si="388"/>
        <v>0</v>
      </c>
      <c r="O1464" s="187">
        <f t="shared" si="389"/>
        <v>0</v>
      </c>
      <c r="P1464" s="187">
        <f t="shared" si="390"/>
        <v>0</v>
      </c>
      <c r="Q1464" s="166"/>
      <c r="R1464" s="13"/>
      <c r="S1464" s="187">
        <f t="shared" si="391"/>
        <v>0</v>
      </c>
      <c r="T1464" s="187">
        <f t="shared" si="392"/>
        <v>0</v>
      </c>
      <c r="U1464" s="166"/>
      <c r="V1464" s="187">
        <f t="shared" si="393"/>
        <v>0</v>
      </c>
      <c r="W1464" s="187">
        <f t="shared" si="394"/>
        <v>0</v>
      </c>
      <c r="X1464" s="13">
        <f t="shared" si="395"/>
        <v>0</v>
      </c>
      <c r="Y1464" s="13" t="s">
        <v>29</v>
      </c>
      <c r="Z1464" s="13">
        <v>45</v>
      </c>
      <c r="AA1464" s="241">
        <f t="shared" si="396"/>
        <v>0</v>
      </c>
    </row>
    <row r="1465" spans="1:27">
      <c r="A1465" s="12">
        <v>1462</v>
      </c>
      <c r="B1465" s="166"/>
      <c r="C1465" s="13"/>
      <c r="D1465" s="187">
        <f t="shared" si="382"/>
        <v>0</v>
      </c>
      <c r="E1465" s="187">
        <f t="shared" si="383"/>
        <v>0</v>
      </c>
      <c r="F1465" s="187">
        <f t="shared" si="384"/>
        <v>0</v>
      </c>
      <c r="G1465" s="166"/>
      <c r="H1465" s="13"/>
      <c r="I1465" s="187">
        <f t="shared" si="385"/>
        <v>0</v>
      </c>
      <c r="J1465" s="187">
        <f t="shared" si="386"/>
        <v>0</v>
      </c>
      <c r="K1465" s="187">
        <f t="shared" si="387"/>
        <v>0</v>
      </c>
      <c r="L1465" s="166"/>
      <c r="M1465" s="13"/>
      <c r="N1465" s="187">
        <f t="shared" si="388"/>
        <v>0</v>
      </c>
      <c r="O1465" s="187">
        <f t="shared" si="389"/>
        <v>0</v>
      </c>
      <c r="P1465" s="187">
        <f t="shared" si="390"/>
        <v>0</v>
      </c>
      <c r="Q1465" s="166"/>
      <c r="R1465" s="13"/>
      <c r="S1465" s="187">
        <f t="shared" si="391"/>
        <v>0</v>
      </c>
      <c r="T1465" s="187">
        <f t="shared" si="392"/>
        <v>0</v>
      </c>
      <c r="U1465" s="166"/>
      <c r="V1465" s="187">
        <f t="shared" si="393"/>
        <v>0</v>
      </c>
      <c r="W1465" s="187">
        <f t="shared" si="394"/>
        <v>0</v>
      </c>
      <c r="X1465" s="13">
        <f t="shared" si="395"/>
        <v>0</v>
      </c>
      <c r="Y1465" s="13" t="s">
        <v>29</v>
      </c>
      <c r="Z1465" s="13">
        <v>45</v>
      </c>
      <c r="AA1465" s="241">
        <f t="shared" si="396"/>
        <v>0</v>
      </c>
    </row>
    <row r="1466" spans="1:27">
      <c r="A1466" s="12">
        <v>1463</v>
      </c>
      <c r="B1466" s="166"/>
      <c r="C1466" s="13"/>
      <c r="D1466" s="187">
        <f t="shared" si="382"/>
        <v>0</v>
      </c>
      <c r="E1466" s="187">
        <f t="shared" si="383"/>
        <v>0</v>
      </c>
      <c r="F1466" s="187">
        <f t="shared" si="384"/>
        <v>0</v>
      </c>
      <c r="G1466" s="166"/>
      <c r="H1466" s="13"/>
      <c r="I1466" s="187">
        <f t="shared" si="385"/>
        <v>0</v>
      </c>
      <c r="J1466" s="187">
        <f t="shared" si="386"/>
        <v>0</v>
      </c>
      <c r="K1466" s="187">
        <f t="shared" si="387"/>
        <v>0</v>
      </c>
      <c r="L1466" s="166"/>
      <c r="M1466" s="13"/>
      <c r="N1466" s="187">
        <f t="shared" si="388"/>
        <v>0</v>
      </c>
      <c r="O1466" s="187">
        <f t="shared" si="389"/>
        <v>0</v>
      </c>
      <c r="P1466" s="187">
        <f t="shared" si="390"/>
        <v>0</v>
      </c>
      <c r="Q1466" s="166"/>
      <c r="R1466" s="13"/>
      <c r="S1466" s="187">
        <f t="shared" si="391"/>
        <v>0</v>
      </c>
      <c r="T1466" s="187">
        <f t="shared" si="392"/>
        <v>0</v>
      </c>
      <c r="U1466" s="166"/>
      <c r="V1466" s="187">
        <f t="shared" si="393"/>
        <v>0</v>
      </c>
      <c r="W1466" s="187">
        <f t="shared" si="394"/>
        <v>0</v>
      </c>
      <c r="X1466" s="13">
        <f t="shared" si="395"/>
        <v>0</v>
      </c>
      <c r="Y1466" s="13" t="s">
        <v>29</v>
      </c>
      <c r="Z1466" s="13">
        <v>45</v>
      </c>
      <c r="AA1466" s="241">
        <f t="shared" si="396"/>
        <v>0</v>
      </c>
    </row>
    <row r="1467" spans="1:27">
      <c r="A1467" s="12">
        <v>1464</v>
      </c>
      <c r="B1467" s="166"/>
      <c r="C1467" s="13"/>
      <c r="D1467" s="187">
        <f t="shared" si="382"/>
        <v>0</v>
      </c>
      <c r="E1467" s="187">
        <f t="shared" si="383"/>
        <v>0</v>
      </c>
      <c r="F1467" s="187">
        <f t="shared" si="384"/>
        <v>0</v>
      </c>
      <c r="G1467" s="166"/>
      <c r="H1467" s="13"/>
      <c r="I1467" s="187">
        <f t="shared" si="385"/>
        <v>0</v>
      </c>
      <c r="J1467" s="187">
        <f t="shared" si="386"/>
        <v>0</v>
      </c>
      <c r="K1467" s="187">
        <f t="shared" si="387"/>
        <v>0</v>
      </c>
      <c r="L1467" s="166"/>
      <c r="M1467" s="13"/>
      <c r="N1467" s="187">
        <f t="shared" si="388"/>
        <v>0</v>
      </c>
      <c r="O1467" s="187">
        <f t="shared" si="389"/>
        <v>0</v>
      </c>
      <c r="P1467" s="187">
        <f t="shared" si="390"/>
        <v>0</v>
      </c>
      <c r="Q1467" s="166"/>
      <c r="R1467" s="13"/>
      <c r="S1467" s="187">
        <f t="shared" si="391"/>
        <v>0</v>
      </c>
      <c r="T1467" s="187">
        <f t="shared" si="392"/>
        <v>0</v>
      </c>
      <c r="U1467" s="166"/>
      <c r="V1467" s="187">
        <f t="shared" si="393"/>
        <v>0</v>
      </c>
      <c r="W1467" s="187">
        <f t="shared" si="394"/>
        <v>0</v>
      </c>
      <c r="X1467" s="13">
        <f t="shared" si="395"/>
        <v>0</v>
      </c>
      <c r="Y1467" s="13" t="s">
        <v>29</v>
      </c>
      <c r="Z1467" s="13">
        <v>45</v>
      </c>
      <c r="AA1467" s="241">
        <f t="shared" si="396"/>
        <v>0</v>
      </c>
    </row>
    <row r="1468" spans="1:27">
      <c r="A1468" s="12">
        <v>1465</v>
      </c>
      <c r="B1468" s="166"/>
      <c r="C1468" s="13"/>
      <c r="D1468" s="187">
        <f t="shared" si="382"/>
        <v>0</v>
      </c>
      <c r="E1468" s="187">
        <f t="shared" si="383"/>
        <v>0</v>
      </c>
      <c r="F1468" s="187">
        <f t="shared" si="384"/>
        <v>0</v>
      </c>
      <c r="G1468" s="166"/>
      <c r="H1468" s="13"/>
      <c r="I1468" s="187">
        <f t="shared" si="385"/>
        <v>0</v>
      </c>
      <c r="J1468" s="187">
        <f t="shared" si="386"/>
        <v>0</v>
      </c>
      <c r="K1468" s="187">
        <f t="shared" si="387"/>
        <v>0</v>
      </c>
      <c r="L1468" s="166"/>
      <c r="M1468" s="13"/>
      <c r="N1468" s="187">
        <f t="shared" si="388"/>
        <v>0</v>
      </c>
      <c r="O1468" s="187">
        <f t="shared" si="389"/>
        <v>0</v>
      </c>
      <c r="P1468" s="187">
        <f t="shared" si="390"/>
        <v>0</v>
      </c>
      <c r="Q1468" s="166"/>
      <c r="R1468" s="13"/>
      <c r="S1468" s="187">
        <f t="shared" si="391"/>
        <v>0</v>
      </c>
      <c r="T1468" s="187">
        <f t="shared" si="392"/>
        <v>0</v>
      </c>
      <c r="U1468" s="166"/>
      <c r="V1468" s="187">
        <f t="shared" si="393"/>
        <v>0</v>
      </c>
      <c r="W1468" s="187">
        <f t="shared" si="394"/>
        <v>0</v>
      </c>
      <c r="X1468" s="13">
        <f t="shared" si="395"/>
        <v>0</v>
      </c>
      <c r="Y1468" s="13" t="s">
        <v>29</v>
      </c>
      <c r="Z1468" s="13">
        <v>45</v>
      </c>
      <c r="AA1468" s="241">
        <f t="shared" si="396"/>
        <v>0</v>
      </c>
    </row>
    <row r="1469" spans="1:27">
      <c r="A1469" s="12">
        <v>1466</v>
      </c>
      <c r="B1469" s="166"/>
      <c r="C1469" s="13"/>
      <c r="D1469" s="187">
        <f t="shared" si="382"/>
        <v>0</v>
      </c>
      <c r="E1469" s="187">
        <f t="shared" si="383"/>
        <v>0</v>
      </c>
      <c r="F1469" s="187">
        <f t="shared" si="384"/>
        <v>0</v>
      </c>
      <c r="G1469" s="166"/>
      <c r="H1469" s="13"/>
      <c r="I1469" s="187">
        <f t="shared" si="385"/>
        <v>0</v>
      </c>
      <c r="J1469" s="187">
        <f t="shared" si="386"/>
        <v>0</v>
      </c>
      <c r="K1469" s="187">
        <f t="shared" si="387"/>
        <v>0</v>
      </c>
      <c r="L1469" s="166"/>
      <c r="M1469" s="13"/>
      <c r="N1469" s="187">
        <f t="shared" si="388"/>
        <v>0</v>
      </c>
      <c r="O1469" s="187">
        <f t="shared" si="389"/>
        <v>0</v>
      </c>
      <c r="P1469" s="187">
        <f t="shared" si="390"/>
        <v>0</v>
      </c>
      <c r="Q1469" s="166"/>
      <c r="R1469" s="13"/>
      <c r="S1469" s="187">
        <f t="shared" si="391"/>
        <v>0</v>
      </c>
      <c r="T1469" s="187">
        <f t="shared" si="392"/>
        <v>0</v>
      </c>
      <c r="U1469" s="166"/>
      <c r="V1469" s="187">
        <f t="shared" si="393"/>
        <v>0</v>
      </c>
      <c r="W1469" s="187">
        <f t="shared" si="394"/>
        <v>0</v>
      </c>
      <c r="X1469" s="13">
        <f t="shared" si="395"/>
        <v>0</v>
      </c>
      <c r="Y1469" s="13" t="s">
        <v>29</v>
      </c>
      <c r="Z1469" s="13">
        <v>45</v>
      </c>
      <c r="AA1469" s="241">
        <f t="shared" si="396"/>
        <v>0</v>
      </c>
    </row>
    <row r="1470" spans="1:27">
      <c r="A1470" s="12">
        <v>1467</v>
      </c>
      <c r="B1470" s="166"/>
      <c r="C1470" s="13"/>
      <c r="D1470" s="187">
        <f t="shared" si="382"/>
        <v>0</v>
      </c>
      <c r="E1470" s="187">
        <f t="shared" si="383"/>
        <v>0</v>
      </c>
      <c r="F1470" s="187">
        <f t="shared" si="384"/>
        <v>0</v>
      </c>
      <c r="G1470" s="166"/>
      <c r="H1470" s="13"/>
      <c r="I1470" s="187">
        <f t="shared" si="385"/>
        <v>0</v>
      </c>
      <c r="J1470" s="187">
        <f t="shared" si="386"/>
        <v>0</v>
      </c>
      <c r="K1470" s="187">
        <f t="shared" si="387"/>
        <v>0</v>
      </c>
      <c r="L1470" s="166"/>
      <c r="M1470" s="13"/>
      <c r="N1470" s="187">
        <f t="shared" si="388"/>
        <v>0</v>
      </c>
      <c r="O1470" s="187">
        <f t="shared" si="389"/>
        <v>0</v>
      </c>
      <c r="P1470" s="187">
        <f t="shared" si="390"/>
        <v>0</v>
      </c>
      <c r="Q1470" s="166"/>
      <c r="R1470" s="13"/>
      <c r="S1470" s="187">
        <f t="shared" si="391"/>
        <v>0</v>
      </c>
      <c r="T1470" s="187">
        <f t="shared" si="392"/>
        <v>0</v>
      </c>
      <c r="U1470" s="166"/>
      <c r="V1470" s="187">
        <f t="shared" si="393"/>
        <v>0</v>
      </c>
      <c r="W1470" s="187">
        <f t="shared" si="394"/>
        <v>0</v>
      </c>
      <c r="X1470" s="13">
        <f t="shared" si="395"/>
        <v>0</v>
      </c>
      <c r="Y1470" s="13" t="s">
        <v>29</v>
      </c>
      <c r="Z1470" s="13">
        <v>45</v>
      </c>
      <c r="AA1470" s="241">
        <f t="shared" si="396"/>
        <v>0</v>
      </c>
    </row>
    <row r="1471" spans="1:27">
      <c r="A1471" s="12">
        <v>1468</v>
      </c>
      <c r="B1471" s="166"/>
      <c r="C1471" s="13"/>
      <c r="D1471" s="187">
        <f t="shared" si="382"/>
        <v>0</v>
      </c>
      <c r="E1471" s="187">
        <f t="shared" si="383"/>
        <v>0</v>
      </c>
      <c r="F1471" s="187">
        <f t="shared" si="384"/>
        <v>0</v>
      </c>
      <c r="G1471" s="166"/>
      <c r="H1471" s="13"/>
      <c r="I1471" s="187">
        <f t="shared" si="385"/>
        <v>0</v>
      </c>
      <c r="J1471" s="187">
        <f t="shared" si="386"/>
        <v>0</v>
      </c>
      <c r="K1471" s="187">
        <f t="shared" si="387"/>
        <v>0</v>
      </c>
      <c r="L1471" s="166"/>
      <c r="M1471" s="13"/>
      <c r="N1471" s="187">
        <f t="shared" si="388"/>
        <v>0</v>
      </c>
      <c r="O1471" s="187">
        <f t="shared" si="389"/>
        <v>0</v>
      </c>
      <c r="P1471" s="187">
        <f t="shared" si="390"/>
        <v>0</v>
      </c>
      <c r="Q1471" s="166"/>
      <c r="R1471" s="13"/>
      <c r="S1471" s="187">
        <f t="shared" si="391"/>
        <v>0</v>
      </c>
      <c r="T1471" s="187">
        <f t="shared" si="392"/>
        <v>0</v>
      </c>
      <c r="U1471" s="166"/>
      <c r="V1471" s="187">
        <f t="shared" si="393"/>
        <v>0</v>
      </c>
      <c r="W1471" s="187">
        <f t="shared" si="394"/>
        <v>0</v>
      </c>
      <c r="X1471" s="13">
        <f t="shared" si="395"/>
        <v>0</v>
      </c>
      <c r="Y1471" s="13" t="s">
        <v>29</v>
      </c>
      <c r="Z1471" s="13">
        <v>45</v>
      </c>
      <c r="AA1471" s="241">
        <f t="shared" si="396"/>
        <v>0</v>
      </c>
    </row>
    <row r="1472" spans="1:27">
      <c r="A1472" s="12">
        <v>1469</v>
      </c>
      <c r="B1472" s="166"/>
      <c r="C1472" s="13"/>
      <c r="D1472" s="187">
        <f t="shared" si="382"/>
        <v>0</v>
      </c>
      <c r="E1472" s="187">
        <f t="shared" si="383"/>
        <v>0</v>
      </c>
      <c r="F1472" s="187">
        <f t="shared" si="384"/>
        <v>0</v>
      </c>
      <c r="G1472" s="166"/>
      <c r="H1472" s="13"/>
      <c r="I1472" s="187">
        <f t="shared" si="385"/>
        <v>0</v>
      </c>
      <c r="J1472" s="187">
        <f t="shared" si="386"/>
        <v>0</v>
      </c>
      <c r="K1472" s="187">
        <f t="shared" si="387"/>
        <v>0</v>
      </c>
      <c r="L1472" s="166"/>
      <c r="M1472" s="13"/>
      <c r="N1472" s="187">
        <f t="shared" si="388"/>
        <v>0</v>
      </c>
      <c r="O1472" s="187">
        <f t="shared" si="389"/>
        <v>0</v>
      </c>
      <c r="P1472" s="187">
        <f t="shared" si="390"/>
        <v>0</v>
      </c>
      <c r="Q1472" s="166"/>
      <c r="R1472" s="13"/>
      <c r="S1472" s="187">
        <f t="shared" si="391"/>
        <v>0</v>
      </c>
      <c r="T1472" s="187">
        <f t="shared" si="392"/>
        <v>0</v>
      </c>
      <c r="U1472" s="166"/>
      <c r="V1472" s="187">
        <f t="shared" si="393"/>
        <v>0</v>
      </c>
      <c r="W1472" s="187">
        <f t="shared" si="394"/>
        <v>0</v>
      </c>
      <c r="X1472" s="13">
        <f t="shared" si="395"/>
        <v>0</v>
      </c>
      <c r="Y1472" s="13" t="s">
        <v>29</v>
      </c>
      <c r="Z1472" s="13">
        <v>45</v>
      </c>
      <c r="AA1472" s="241">
        <f t="shared" si="396"/>
        <v>0</v>
      </c>
    </row>
    <row r="1473" spans="1:27">
      <c r="A1473" s="12">
        <v>1470</v>
      </c>
      <c r="B1473" s="166"/>
      <c r="C1473" s="13"/>
      <c r="D1473" s="187">
        <f t="shared" si="382"/>
        <v>0</v>
      </c>
      <c r="E1473" s="187">
        <f t="shared" si="383"/>
        <v>0</v>
      </c>
      <c r="F1473" s="187">
        <f t="shared" si="384"/>
        <v>0</v>
      </c>
      <c r="G1473" s="166"/>
      <c r="H1473" s="13"/>
      <c r="I1473" s="187">
        <f t="shared" si="385"/>
        <v>0</v>
      </c>
      <c r="J1473" s="187">
        <f t="shared" si="386"/>
        <v>0</v>
      </c>
      <c r="K1473" s="187">
        <f t="shared" si="387"/>
        <v>0</v>
      </c>
      <c r="L1473" s="166"/>
      <c r="M1473" s="13"/>
      <c r="N1473" s="187">
        <f t="shared" si="388"/>
        <v>0</v>
      </c>
      <c r="O1473" s="187">
        <f t="shared" si="389"/>
        <v>0</v>
      </c>
      <c r="P1473" s="187">
        <f t="shared" si="390"/>
        <v>0</v>
      </c>
      <c r="Q1473" s="166"/>
      <c r="R1473" s="13"/>
      <c r="S1473" s="187">
        <f t="shared" si="391"/>
        <v>0</v>
      </c>
      <c r="T1473" s="187">
        <f t="shared" si="392"/>
        <v>0</v>
      </c>
      <c r="U1473" s="166"/>
      <c r="V1473" s="187">
        <f t="shared" si="393"/>
        <v>0</v>
      </c>
      <c r="W1473" s="187">
        <f t="shared" si="394"/>
        <v>0</v>
      </c>
      <c r="X1473" s="13">
        <f t="shared" si="395"/>
        <v>0</v>
      </c>
      <c r="Y1473" s="13" t="s">
        <v>29</v>
      </c>
      <c r="Z1473" s="13">
        <v>45</v>
      </c>
      <c r="AA1473" s="241">
        <f t="shared" si="396"/>
        <v>0</v>
      </c>
    </row>
    <row r="1474" spans="1:27">
      <c r="A1474" s="12">
        <v>1471</v>
      </c>
      <c r="B1474" s="166"/>
      <c r="C1474" s="13"/>
      <c r="D1474" s="187">
        <f t="shared" si="382"/>
        <v>0</v>
      </c>
      <c r="E1474" s="187">
        <f t="shared" si="383"/>
        <v>0</v>
      </c>
      <c r="F1474" s="187">
        <f t="shared" si="384"/>
        <v>0</v>
      </c>
      <c r="G1474" s="166"/>
      <c r="H1474" s="13"/>
      <c r="I1474" s="187">
        <f t="shared" si="385"/>
        <v>0</v>
      </c>
      <c r="J1474" s="187">
        <f t="shared" si="386"/>
        <v>0</v>
      </c>
      <c r="K1474" s="187">
        <f t="shared" si="387"/>
        <v>0</v>
      </c>
      <c r="L1474" s="166"/>
      <c r="M1474" s="13"/>
      <c r="N1474" s="187">
        <f t="shared" si="388"/>
        <v>0</v>
      </c>
      <c r="O1474" s="187">
        <f t="shared" si="389"/>
        <v>0</v>
      </c>
      <c r="P1474" s="187">
        <f t="shared" si="390"/>
        <v>0</v>
      </c>
      <c r="Q1474" s="166"/>
      <c r="R1474" s="13"/>
      <c r="S1474" s="187">
        <f t="shared" si="391"/>
        <v>0</v>
      </c>
      <c r="T1474" s="187">
        <f t="shared" si="392"/>
        <v>0</v>
      </c>
      <c r="U1474" s="166"/>
      <c r="V1474" s="187">
        <f t="shared" si="393"/>
        <v>0</v>
      </c>
      <c r="W1474" s="187">
        <f t="shared" si="394"/>
        <v>0</v>
      </c>
      <c r="X1474" s="13">
        <f t="shared" si="395"/>
        <v>0</v>
      </c>
      <c r="Y1474" s="13" t="s">
        <v>29</v>
      </c>
      <c r="Z1474" s="13">
        <v>45</v>
      </c>
      <c r="AA1474" s="241">
        <f t="shared" si="396"/>
        <v>0</v>
      </c>
    </row>
    <row r="1475" spans="1:27">
      <c r="A1475" s="12">
        <v>1472</v>
      </c>
      <c r="B1475" s="166"/>
      <c r="C1475" s="13"/>
      <c r="D1475" s="187">
        <f t="shared" si="382"/>
        <v>0</v>
      </c>
      <c r="E1475" s="187">
        <f t="shared" si="383"/>
        <v>0</v>
      </c>
      <c r="F1475" s="187">
        <f t="shared" si="384"/>
        <v>0</v>
      </c>
      <c r="G1475" s="166"/>
      <c r="H1475" s="13"/>
      <c r="I1475" s="187">
        <f t="shared" si="385"/>
        <v>0</v>
      </c>
      <c r="J1475" s="187">
        <f t="shared" si="386"/>
        <v>0</v>
      </c>
      <c r="K1475" s="187">
        <f t="shared" si="387"/>
        <v>0</v>
      </c>
      <c r="L1475" s="166"/>
      <c r="M1475" s="13"/>
      <c r="N1475" s="187">
        <f t="shared" si="388"/>
        <v>0</v>
      </c>
      <c r="O1475" s="187">
        <f t="shared" si="389"/>
        <v>0</v>
      </c>
      <c r="P1475" s="187">
        <f t="shared" si="390"/>
        <v>0</v>
      </c>
      <c r="Q1475" s="166"/>
      <c r="R1475" s="13"/>
      <c r="S1475" s="187">
        <f t="shared" si="391"/>
        <v>0</v>
      </c>
      <c r="T1475" s="187">
        <f t="shared" si="392"/>
        <v>0</v>
      </c>
      <c r="U1475" s="166"/>
      <c r="V1475" s="187">
        <f t="shared" si="393"/>
        <v>0</v>
      </c>
      <c r="W1475" s="187">
        <f t="shared" si="394"/>
        <v>0</v>
      </c>
      <c r="X1475" s="13">
        <f t="shared" si="395"/>
        <v>0</v>
      </c>
      <c r="Y1475" s="13" t="s">
        <v>29</v>
      </c>
      <c r="Z1475" s="13">
        <v>45</v>
      </c>
      <c r="AA1475" s="241">
        <f t="shared" si="396"/>
        <v>0</v>
      </c>
    </row>
    <row r="1476" spans="1:27">
      <c r="A1476" s="12">
        <v>1473</v>
      </c>
      <c r="B1476" s="166"/>
      <c r="C1476" s="13"/>
      <c r="D1476" s="187">
        <f t="shared" si="382"/>
        <v>0</v>
      </c>
      <c r="E1476" s="187">
        <f t="shared" si="383"/>
        <v>0</v>
      </c>
      <c r="F1476" s="187">
        <f t="shared" si="384"/>
        <v>0</v>
      </c>
      <c r="G1476" s="166"/>
      <c r="H1476" s="13"/>
      <c r="I1476" s="187">
        <f t="shared" si="385"/>
        <v>0</v>
      </c>
      <c r="J1476" s="187">
        <f t="shared" si="386"/>
        <v>0</v>
      </c>
      <c r="K1476" s="187">
        <f t="shared" si="387"/>
        <v>0</v>
      </c>
      <c r="L1476" s="166"/>
      <c r="M1476" s="13"/>
      <c r="N1476" s="187">
        <f t="shared" si="388"/>
        <v>0</v>
      </c>
      <c r="O1476" s="187">
        <f t="shared" si="389"/>
        <v>0</v>
      </c>
      <c r="P1476" s="187">
        <f t="shared" si="390"/>
        <v>0</v>
      </c>
      <c r="Q1476" s="166"/>
      <c r="R1476" s="13"/>
      <c r="S1476" s="187">
        <f t="shared" si="391"/>
        <v>0</v>
      </c>
      <c r="T1476" s="187">
        <f t="shared" si="392"/>
        <v>0</v>
      </c>
      <c r="U1476" s="166"/>
      <c r="V1476" s="187">
        <f t="shared" si="393"/>
        <v>0</v>
      </c>
      <c r="W1476" s="187">
        <f t="shared" si="394"/>
        <v>0</v>
      </c>
      <c r="X1476" s="13">
        <f t="shared" si="395"/>
        <v>0</v>
      </c>
      <c r="Y1476" s="13" t="s">
        <v>29</v>
      </c>
      <c r="Z1476" s="13">
        <v>45</v>
      </c>
      <c r="AA1476" s="241">
        <f t="shared" si="396"/>
        <v>0</v>
      </c>
    </row>
    <row r="1477" spans="1:27">
      <c r="A1477" s="12">
        <v>1474</v>
      </c>
      <c r="B1477" s="166"/>
      <c r="C1477" s="13"/>
      <c r="D1477" s="187">
        <f t="shared" si="382"/>
        <v>0</v>
      </c>
      <c r="E1477" s="187">
        <f t="shared" si="383"/>
        <v>0</v>
      </c>
      <c r="F1477" s="187">
        <f t="shared" si="384"/>
        <v>0</v>
      </c>
      <c r="G1477" s="166"/>
      <c r="H1477" s="13"/>
      <c r="I1477" s="187">
        <f t="shared" si="385"/>
        <v>0</v>
      </c>
      <c r="J1477" s="187">
        <f t="shared" si="386"/>
        <v>0</v>
      </c>
      <c r="K1477" s="187">
        <f t="shared" si="387"/>
        <v>0</v>
      </c>
      <c r="L1477" s="166"/>
      <c r="M1477" s="13"/>
      <c r="N1477" s="187">
        <f t="shared" si="388"/>
        <v>0</v>
      </c>
      <c r="O1477" s="187">
        <f t="shared" si="389"/>
        <v>0</v>
      </c>
      <c r="P1477" s="187">
        <f t="shared" si="390"/>
        <v>0</v>
      </c>
      <c r="Q1477" s="166"/>
      <c r="R1477" s="13"/>
      <c r="S1477" s="187">
        <f t="shared" si="391"/>
        <v>0</v>
      </c>
      <c r="T1477" s="187">
        <f t="shared" si="392"/>
        <v>0</v>
      </c>
      <c r="U1477" s="166"/>
      <c r="V1477" s="187">
        <f t="shared" si="393"/>
        <v>0</v>
      </c>
      <c r="W1477" s="187">
        <f t="shared" si="394"/>
        <v>0</v>
      </c>
      <c r="X1477" s="13">
        <f t="shared" si="395"/>
        <v>0</v>
      </c>
      <c r="Y1477" s="13" t="s">
        <v>29</v>
      </c>
      <c r="Z1477" s="13">
        <v>45</v>
      </c>
      <c r="AA1477" s="241">
        <f t="shared" si="396"/>
        <v>0</v>
      </c>
    </row>
    <row r="1478" spans="1:27">
      <c r="A1478" s="12">
        <v>1475</v>
      </c>
      <c r="B1478" s="166"/>
      <c r="C1478" s="13"/>
      <c r="D1478" s="187">
        <f t="shared" si="382"/>
        <v>0</v>
      </c>
      <c r="E1478" s="187">
        <f t="shared" si="383"/>
        <v>0</v>
      </c>
      <c r="F1478" s="187">
        <f t="shared" si="384"/>
        <v>0</v>
      </c>
      <c r="G1478" s="166"/>
      <c r="H1478" s="13"/>
      <c r="I1478" s="187">
        <f t="shared" si="385"/>
        <v>0</v>
      </c>
      <c r="J1478" s="187">
        <f t="shared" si="386"/>
        <v>0</v>
      </c>
      <c r="K1478" s="187">
        <f t="shared" si="387"/>
        <v>0</v>
      </c>
      <c r="L1478" s="166"/>
      <c r="M1478" s="13"/>
      <c r="N1478" s="187">
        <f t="shared" si="388"/>
        <v>0</v>
      </c>
      <c r="O1478" s="187">
        <f t="shared" si="389"/>
        <v>0</v>
      </c>
      <c r="P1478" s="187">
        <f t="shared" si="390"/>
        <v>0</v>
      </c>
      <c r="Q1478" s="166"/>
      <c r="R1478" s="13"/>
      <c r="S1478" s="187">
        <f t="shared" si="391"/>
        <v>0</v>
      </c>
      <c r="T1478" s="187">
        <f t="shared" si="392"/>
        <v>0</v>
      </c>
      <c r="U1478" s="166"/>
      <c r="V1478" s="187">
        <f t="shared" si="393"/>
        <v>0</v>
      </c>
      <c r="W1478" s="187">
        <f t="shared" si="394"/>
        <v>0</v>
      </c>
      <c r="X1478" s="13">
        <f t="shared" si="395"/>
        <v>0</v>
      </c>
      <c r="Y1478" s="13" t="s">
        <v>29</v>
      </c>
      <c r="Z1478" s="13">
        <v>45</v>
      </c>
      <c r="AA1478" s="241">
        <f t="shared" si="396"/>
        <v>0</v>
      </c>
    </row>
    <row r="1479" spans="1:27">
      <c r="A1479" s="12">
        <v>1476</v>
      </c>
      <c r="B1479" s="166"/>
      <c r="C1479" s="13"/>
      <c r="D1479" s="187">
        <f t="shared" si="382"/>
        <v>0</v>
      </c>
      <c r="E1479" s="187">
        <f t="shared" si="383"/>
        <v>0</v>
      </c>
      <c r="F1479" s="187">
        <f t="shared" si="384"/>
        <v>0</v>
      </c>
      <c r="G1479" s="166"/>
      <c r="H1479" s="13"/>
      <c r="I1479" s="187">
        <f t="shared" si="385"/>
        <v>0</v>
      </c>
      <c r="J1479" s="187">
        <f t="shared" si="386"/>
        <v>0</v>
      </c>
      <c r="K1479" s="187">
        <f t="shared" si="387"/>
        <v>0</v>
      </c>
      <c r="L1479" s="166"/>
      <c r="M1479" s="13"/>
      <c r="N1479" s="187">
        <f t="shared" si="388"/>
        <v>0</v>
      </c>
      <c r="O1479" s="187">
        <f t="shared" si="389"/>
        <v>0</v>
      </c>
      <c r="P1479" s="187">
        <f t="shared" si="390"/>
        <v>0</v>
      </c>
      <c r="Q1479" s="166"/>
      <c r="R1479" s="13"/>
      <c r="S1479" s="187">
        <f t="shared" si="391"/>
        <v>0</v>
      </c>
      <c r="T1479" s="187">
        <f t="shared" si="392"/>
        <v>0</v>
      </c>
      <c r="U1479" s="166"/>
      <c r="V1479" s="187">
        <f t="shared" si="393"/>
        <v>0</v>
      </c>
      <c r="W1479" s="187">
        <f t="shared" si="394"/>
        <v>0</v>
      </c>
      <c r="X1479" s="13">
        <f t="shared" si="395"/>
        <v>0</v>
      </c>
      <c r="Y1479" s="13" t="s">
        <v>29</v>
      </c>
      <c r="Z1479" s="13">
        <v>45</v>
      </c>
      <c r="AA1479" s="241">
        <f t="shared" si="396"/>
        <v>0</v>
      </c>
    </row>
    <row r="1480" spans="1:27">
      <c r="A1480" s="12">
        <v>1477</v>
      </c>
      <c r="B1480" s="166"/>
      <c r="C1480" s="13"/>
      <c r="D1480" s="187">
        <f t="shared" si="382"/>
        <v>0</v>
      </c>
      <c r="E1480" s="187">
        <f t="shared" si="383"/>
        <v>0</v>
      </c>
      <c r="F1480" s="187">
        <f t="shared" si="384"/>
        <v>0</v>
      </c>
      <c r="G1480" s="166"/>
      <c r="H1480" s="13"/>
      <c r="I1480" s="187">
        <f t="shared" si="385"/>
        <v>0</v>
      </c>
      <c r="J1480" s="187">
        <f t="shared" si="386"/>
        <v>0</v>
      </c>
      <c r="K1480" s="187">
        <f t="shared" si="387"/>
        <v>0</v>
      </c>
      <c r="L1480" s="166"/>
      <c r="M1480" s="13"/>
      <c r="N1480" s="187">
        <f t="shared" si="388"/>
        <v>0</v>
      </c>
      <c r="O1480" s="187">
        <f t="shared" si="389"/>
        <v>0</v>
      </c>
      <c r="P1480" s="187">
        <f t="shared" si="390"/>
        <v>0</v>
      </c>
      <c r="Q1480" s="166"/>
      <c r="R1480" s="13"/>
      <c r="S1480" s="187">
        <f t="shared" si="391"/>
        <v>0</v>
      </c>
      <c r="T1480" s="187">
        <f t="shared" si="392"/>
        <v>0</v>
      </c>
      <c r="U1480" s="166"/>
      <c r="V1480" s="187">
        <f t="shared" si="393"/>
        <v>0</v>
      </c>
      <c r="W1480" s="187">
        <f t="shared" si="394"/>
        <v>0</v>
      </c>
      <c r="X1480" s="13">
        <f t="shared" si="395"/>
        <v>0</v>
      </c>
      <c r="Y1480" s="13" t="s">
        <v>29</v>
      </c>
      <c r="Z1480" s="13">
        <v>45</v>
      </c>
      <c r="AA1480" s="241">
        <f t="shared" si="396"/>
        <v>0</v>
      </c>
    </row>
    <row r="1481" spans="1:27">
      <c r="A1481" s="12">
        <v>1478</v>
      </c>
      <c r="B1481" s="166"/>
      <c r="C1481" s="13"/>
      <c r="D1481" s="187">
        <f t="shared" si="382"/>
        <v>0</v>
      </c>
      <c r="E1481" s="187">
        <f t="shared" si="383"/>
        <v>0</v>
      </c>
      <c r="F1481" s="187">
        <f t="shared" si="384"/>
        <v>0</v>
      </c>
      <c r="G1481" s="166"/>
      <c r="H1481" s="13"/>
      <c r="I1481" s="187">
        <f t="shared" si="385"/>
        <v>0</v>
      </c>
      <c r="J1481" s="187">
        <f t="shared" si="386"/>
        <v>0</v>
      </c>
      <c r="K1481" s="187">
        <f t="shared" si="387"/>
        <v>0</v>
      </c>
      <c r="L1481" s="166"/>
      <c r="M1481" s="13"/>
      <c r="N1481" s="187">
        <f t="shared" si="388"/>
        <v>0</v>
      </c>
      <c r="O1481" s="187">
        <f t="shared" si="389"/>
        <v>0</v>
      </c>
      <c r="P1481" s="187">
        <f t="shared" si="390"/>
        <v>0</v>
      </c>
      <c r="Q1481" s="166"/>
      <c r="R1481" s="13"/>
      <c r="S1481" s="187">
        <f t="shared" si="391"/>
        <v>0</v>
      </c>
      <c r="T1481" s="187">
        <f t="shared" si="392"/>
        <v>0</v>
      </c>
      <c r="U1481" s="166"/>
      <c r="V1481" s="187">
        <f t="shared" si="393"/>
        <v>0</v>
      </c>
      <c r="W1481" s="187">
        <f t="shared" si="394"/>
        <v>0</v>
      </c>
      <c r="X1481" s="13">
        <f t="shared" si="395"/>
        <v>0</v>
      </c>
      <c r="Y1481" s="13" t="s">
        <v>29</v>
      </c>
      <c r="Z1481" s="13">
        <v>45</v>
      </c>
      <c r="AA1481" s="241">
        <f t="shared" si="396"/>
        <v>0</v>
      </c>
    </row>
    <row r="1482" spans="1:27">
      <c r="A1482" s="12">
        <v>1479</v>
      </c>
      <c r="B1482" s="166"/>
      <c r="C1482" s="13"/>
      <c r="D1482" s="187">
        <f t="shared" si="382"/>
        <v>0</v>
      </c>
      <c r="E1482" s="187">
        <f t="shared" si="383"/>
        <v>0</v>
      </c>
      <c r="F1482" s="187">
        <f t="shared" si="384"/>
        <v>0</v>
      </c>
      <c r="G1482" s="166"/>
      <c r="H1482" s="13"/>
      <c r="I1482" s="187">
        <f t="shared" si="385"/>
        <v>0</v>
      </c>
      <c r="J1482" s="187">
        <f t="shared" si="386"/>
        <v>0</v>
      </c>
      <c r="K1482" s="187">
        <f t="shared" si="387"/>
        <v>0</v>
      </c>
      <c r="L1482" s="166"/>
      <c r="M1482" s="13"/>
      <c r="N1482" s="187">
        <f t="shared" si="388"/>
        <v>0</v>
      </c>
      <c r="O1482" s="187">
        <f t="shared" si="389"/>
        <v>0</v>
      </c>
      <c r="P1482" s="187">
        <f t="shared" si="390"/>
        <v>0</v>
      </c>
      <c r="Q1482" s="166"/>
      <c r="R1482" s="13"/>
      <c r="S1482" s="187">
        <f t="shared" si="391"/>
        <v>0</v>
      </c>
      <c r="T1482" s="187">
        <f t="shared" si="392"/>
        <v>0</v>
      </c>
      <c r="U1482" s="166"/>
      <c r="V1482" s="187">
        <f t="shared" si="393"/>
        <v>0</v>
      </c>
      <c r="W1482" s="187">
        <f t="shared" si="394"/>
        <v>0</v>
      </c>
      <c r="X1482" s="13">
        <f t="shared" si="395"/>
        <v>0</v>
      </c>
      <c r="Y1482" s="13" t="s">
        <v>29</v>
      </c>
      <c r="Z1482" s="13">
        <v>45</v>
      </c>
      <c r="AA1482" s="241">
        <f t="shared" si="396"/>
        <v>0</v>
      </c>
    </row>
    <row r="1483" spans="1:27">
      <c r="A1483" s="12">
        <v>1480</v>
      </c>
      <c r="B1483" s="166"/>
      <c r="C1483" s="13"/>
      <c r="D1483" s="187">
        <f t="shared" si="382"/>
        <v>0</v>
      </c>
      <c r="E1483" s="187">
        <f t="shared" si="383"/>
        <v>0</v>
      </c>
      <c r="F1483" s="187">
        <f t="shared" si="384"/>
        <v>0</v>
      </c>
      <c r="G1483" s="166"/>
      <c r="H1483" s="13"/>
      <c r="I1483" s="187">
        <f t="shared" si="385"/>
        <v>0</v>
      </c>
      <c r="J1483" s="187">
        <f t="shared" si="386"/>
        <v>0</v>
      </c>
      <c r="K1483" s="187">
        <f t="shared" si="387"/>
        <v>0</v>
      </c>
      <c r="L1483" s="166"/>
      <c r="M1483" s="13"/>
      <c r="N1483" s="187">
        <f t="shared" si="388"/>
        <v>0</v>
      </c>
      <c r="O1483" s="187">
        <f t="shared" si="389"/>
        <v>0</v>
      </c>
      <c r="P1483" s="187">
        <f t="shared" si="390"/>
        <v>0</v>
      </c>
      <c r="Q1483" s="166"/>
      <c r="R1483" s="13"/>
      <c r="S1483" s="187">
        <f t="shared" si="391"/>
        <v>0</v>
      </c>
      <c r="T1483" s="187">
        <f t="shared" si="392"/>
        <v>0</v>
      </c>
      <c r="U1483" s="166"/>
      <c r="V1483" s="187">
        <f t="shared" si="393"/>
        <v>0</v>
      </c>
      <c r="W1483" s="187">
        <f t="shared" si="394"/>
        <v>0</v>
      </c>
      <c r="X1483" s="13">
        <f t="shared" si="395"/>
        <v>0</v>
      </c>
      <c r="Y1483" s="13" t="s">
        <v>29</v>
      </c>
      <c r="Z1483" s="13">
        <v>45</v>
      </c>
      <c r="AA1483" s="241">
        <f t="shared" si="396"/>
        <v>0</v>
      </c>
    </row>
    <row r="1484" spans="1:27">
      <c r="A1484" s="12">
        <v>1481</v>
      </c>
      <c r="B1484" s="166"/>
      <c r="C1484" s="13"/>
      <c r="D1484" s="187">
        <f t="shared" si="382"/>
        <v>0</v>
      </c>
      <c r="E1484" s="187">
        <f t="shared" si="383"/>
        <v>0</v>
      </c>
      <c r="F1484" s="187">
        <f t="shared" si="384"/>
        <v>0</v>
      </c>
      <c r="G1484" s="166"/>
      <c r="H1484" s="13"/>
      <c r="I1484" s="187">
        <f t="shared" si="385"/>
        <v>0</v>
      </c>
      <c r="J1484" s="187">
        <f t="shared" si="386"/>
        <v>0</v>
      </c>
      <c r="K1484" s="187">
        <f t="shared" si="387"/>
        <v>0</v>
      </c>
      <c r="L1484" s="166"/>
      <c r="M1484" s="13"/>
      <c r="N1484" s="187">
        <f t="shared" si="388"/>
        <v>0</v>
      </c>
      <c r="O1484" s="187">
        <f t="shared" si="389"/>
        <v>0</v>
      </c>
      <c r="P1484" s="187">
        <f t="shared" si="390"/>
        <v>0</v>
      </c>
      <c r="Q1484" s="166"/>
      <c r="R1484" s="13"/>
      <c r="S1484" s="187">
        <f t="shared" si="391"/>
        <v>0</v>
      </c>
      <c r="T1484" s="187">
        <f t="shared" si="392"/>
        <v>0</v>
      </c>
      <c r="U1484" s="166"/>
      <c r="V1484" s="187">
        <f t="shared" si="393"/>
        <v>0</v>
      </c>
      <c r="W1484" s="187">
        <f t="shared" si="394"/>
        <v>0</v>
      </c>
      <c r="X1484" s="13">
        <f t="shared" si="395"/>
        <v>0</v>
      </c>
      <c r="Y1484" s="13" t="s">
        <v>29</v>
      </c>
      <c r="Z1484" s="13">
        <v>45</v>
      </c>
      <c r="AA1484" s="241">
        <f t="shared" si="396"/>
        <v>0</v>
      </c>
    </row>
    <row r="1485" spans="1:27">
      <c r="A1485" s="12">
        <v>1482</v>
      </c>
      <c r="B1485" s="166"/>
      <c r="C1485" s="13"/>
      <c r="D1485" s="187">
        <f t="shared" si="382"/>
        <v>0</v>
      </c>
      <c r="E1485" s="187">
        <f t="shared" si="383"/>
        <v>0</v>
      </c>
      <c r="F1485" s="187">
        <f t="shared" si="384"/>
        <v>0</v>
      </c>
      <c r="G1485" s="166"/>
      <c r="H1485" s="13"/>
      <c r="I1485" s="187">
        <f t="shared" si="385"/>
        <v>0</v>
      </c>
      <c r="J1485" s="187">
        <f t="shared" si="386"/>
        <v>0</v>
      </c>
      <c r="K1485" s="187">
        <f t="shared" si="387"/>
        <v>0</v>
      </c>
      <c r="L1485" s="166"/>
      <c r="M1485" s="13"/>
      <c r="N1485" s="187">
        <f t="shared" si="388"/>
        <v>0</v>
      </c>
      <c r="O1485" s="187">
        <f t="shared" si="389"/>
        <v>0</v>
      </c>
      <c r="P1485" s="187">
        <f t="shared" si="390"/>
        <v>0</v>
      </c>
      <c r="Q1485" s="166"/>
      <c r="R1485" s="13"/>
      <c r="S1485" s="187">
        <f t="shared" si="391"/>
        <v>0</v>
      </c>
      <c r="T1485" s="187">
        <f t="shared" si="392"/>
        <v>0</v>
      </c>
      <c r="U1485" s="166"/>
      <c r="V1485" s="187">
        <f t="shared" si="393"/>
        <v>0</v>
      </c>
      <c r="W1485" s="187">
        <f t="shared" si="394"/>
        <v>0</v>
      </c>
      <c r="X1485" s="13">
        <f t="shared" si="395"/>
        <v>0</v>
      </c>
      <c r="Y1485" s="13" t="s">
        <v>29</v>
      </c>
      <c r="Z1485" s="13">
        <v>45</v>
      </c>
      <c r="AA1485" s="241">
        <f t="shared" si="396"/>
        <v>0</v>
      </c>
    </row>
    <row r="1486" spans="1:27">
      <c r="A1486" s="12">
        <v>1483</v>
      </c>
      <c r="B1486" s="166"/>
      <c r="C1486" s="13"/>
      <c r="D1486" s="187">
        <f t="shared" si="382"/>
        <v>0</v>
      </c>
      <c r="E1486" s="187">
        <f t="shared" si="383"/>
        <v>0</v>
      </c>
      <c r="F1486" s="187">
        <f t="shared" si="384"/>
        <v>0</v>
      </c>
      <c r="G1486" s="166"/>
      <c r="H1486" s="13"/>
      <c r="I1486" s="187">
        <f t="shared" si="385"/>
        <v>0</v>
      </c>
      <c r="J1486" s="187">
        <f t="shared" si="386"/>
        <v>0</v>
      </c>
      <c r="K1486" s="187">
        <f t="shared" si="387"/>
        <v>0</v>
      </c>
      <c r="L1486" s="166"/>
      <c r="M1486" s="13"/>
      <c r="N1486" s="187">
        <f t="shared" si="388"/>
        <v>0</v>
      </c>
      <c r="O1486" s="187">
        <f t="shared" si="389"/>
        <v>0</v>
      </c>
      <c r="P1486" s="187">
        <f t="shared" si="390"/>
        <v>0</v>
      </c>
      <c r="Q1486" s="166"/>
      <c r="R1486" s="13"/>
      <c r="S1486" s="187">
        <f t="shared" si="391"/>
        <v>0</v>
      </c>
      <c r="T1486" s="187">
        <f t="shared" si="392"/>
        <v>0</v>
      </c>
      <c r="U1486" s="166"/>
      <c r="V1486" s="187">
        <f t="shared" si="393"/>
        <v>0</v>
      </c>
      <c r="W1486" s="187">
        <f t="shared" si="394"/>
        <v>0</v>
      </c>
      <c r="X1486" s="13">
        <f t="shared" si="395"/>
        <v>0</v>
      </c>
      <c r="Y1486" s="13" t="s">
        <v>29</v>
      </c>
      <c r="Z1486" s="13">
        <v>45</v>
      </c>
      <c r="AA1486" s="241">
        <f t="shared" si="396"/>
        <v>0</v>
      </c>
    </row>
    <row r="1487" spans="1:27">
      <c r="A1487" s="12">
        <v>1484</v>
      </c>
      <c r="B1487" s="166"/>
      <c r="C1487" s="13"/>
      <c r="D1487" s="187">
        <f t="shared" si="382"/>
        <v>0</v>
      </c>
      <c r="E1487" s="187">
        <f t="shared" si="383"/>
        <v>0</v>
      </c>
      <c r="F1487" s="187">
        <f t="shared" si="384"/>
        <v>0</v>
      </c>
      <c r="G1487" s="166"/>
      <c r="H1487" s="13"/>
      <c r="I1487" s="187">
        <f t="shared" si="385"/>
        <v>0</v>
      </c>
      <c r="J1487" s="187">
        <f t="shared" si="386"/>
        <v>0</v>
      </c>
      <c r="K1487" s="187">
        <f t="shared" si="387"/>
        <v>0</v>
      </c>
      <c r="L1487" s="166"/>
      <c r="M1487" s="13"/>
      <c r="N1487" s="187">
        <f t="shared" si="388"/>
        <v>0</v>
      </c>
      <c r="O1487" s="187">
        <f t="shared" si="389"/>
        <v>0</v>
      </c>
      <c r="P1487" s="187">
        <f t="shared" si="390"/>
        <v>0</v>
      </c>
      <c r="Q1487" s="166"/>
      <c r="R1487" s="13"/>
      <c r="S1487" s="187">
        <f t="shared" si="391"/>
        <v>0</v>
      </c>
      <c r="T1487" s="187">
        <f t="shared" si="392"/>
        <v>0</v>
      </c>
      <c r="U1487" s="166"/>
      <c r="V1487" s="187">
        <f t="shared" si="393"/>
        <v>0</v>
      </c>
      <c r="W1487" s="187">
        <f t="shared" si="394"/>
        <v>0</v>
      </c>
      <c r="X1487" s="13">
        <f t="shared" si="395"/>
        <v>0</v>
      </c>
      <c r="Y1487" s="13" t="s">
        <v>29</v>
      </c>
      <c r="Z1487" s="13">
        <v>45</v>
      </c>
      <c r="AA1487" s="241">
        <f t="shared" si="396"/>
        <v>0</v>
      </c>
    </row>
    <row r="1488" spans="1:27">
      <c r="A1488" s="12">
        <v>1485</v>
      </c>
      <c r="B1488" s="166"/>
      <c r="C1488" s="13"/>
      <c r="D1488" s="187">
        <f t="shared" si="382"/>
        <v>0</v>
      </c>
      <c r="E1488" s="187">
        <f t="shared" si="383"/>
        <v>0</v>
      </c>
      <c r="F1488" s="187">
        <f t="shared" si="384"/>
        <v>0</v>
      </c>
      <c r="G1488" s="166"/>
      <c r="H1488" s="13"/>
      <c r="I1488" s="187">
        <f t="shared" si="385"/>
        <v>0</v>
      </c>
      <c r="J1488" s="187">
        <f t="shared" si="386"/>
        <v>0</v>
      </c>
      <c r="K1488" s="187">
        <f t="shared" si="387"/>
        <v>0</v>
      </c>
      <c r="L1488" s="166"/>
      <c r="M1488" s="13"/>
      <c r="N1488" s="187">
        <f t="shared" si="388"/>
        <v>0</v>
      </c>
      <c r="O1488" s="187">
        <f t="shared" si="389"/>
        <v>0</v>
      </c>
      <c r="P1488" s="187">
        <f t="shared" si="390"/>
        <v>0</v>
      </c>
      <c r="Q1488" s="166"/>
      <c r="R1488" s="13"/>
      <c r="S1488" s="187">
        <f t="shared" si="391"/>
        <v>0</v>
      </c>
      <c r="T1488" s="187">
        <f t="shared" si="392"/>
        <v>0</v>
      </c>
      <c r="U1488" s="166"/>
      <c r="V1488" s="187">
        <f t="shared" si="393"/>
        <v>0</v>
      </c>
      <c r="W1488" s="187">
        <f t="shared" si="394"/>
        <v>0</v>
      </c>
      <c r="X1488" s="13">
        <f t="shared" si="395"/>
        <v>0</v>
      </c>
      <c r="Y1488" s="13" t="s">
        <v>29</v>
      </c>
      <c r="Z1488" s="13">
        <v>45</v>
      </c>
      <c r="AA1488" s="241">
        <f t="shared" si="396"/>
        <v>0</v>
      </c>
    </row>
    <row r="1489" spans="1:27">
      <c r="A1489" s="12">
        <v>1486</v>
      </c>
      <c r="B1489" s="166"/>
      <c r="C1489" s="13"/>
      <c r="D1489" s="187">
        <f t="shared" si="382"/>
        <v>0</v>
      </c>
      <c r="E1489" s="187">
        <f t="shared" si="383"/>
        <v>0</v>
      </c>
      <c r="F1489" s="187">
        <f t="shared" si="384"/>
        <v>0</v>
      </c>
      <c r="G1489" s="166"/>
      <c r="H1489" s="13"/>
      <c r="I1489" s="187">
        <f t="shared" si="385"/>
        <v>0</v>
      </c>
      <c r="J1489" s="187">
        <f t="shared" si="386"/>
        <v>0</v>
      </c>
      <c r="K1489" s="187">
        <f t="shared" si="387"/>
        <v>0</v>
      </c>
      <c r="L1489" s="166"/>
      <c r="M1489" s="13"/>
      <c r="N1489" s="187">
        <f t="shared" si="388"/>
        <v>0</v>
      </c>
      <c r="O1489" s="187">
        <f t="shared" si="389"/>
        <v>0</v>
      </c>
      <c r="P1489" s="187">
        <f t="shared" si="390"/>
        <v>0</v>
      </c>
      <c r="Q1489" s="166"/>
      <c r="R1489" s="13"/>
      <c r="S1489" s="187">
        <f t="shared" si="391"/>
        <v>0</v>
      </c>
      <c r="T1489" s="187">
        <f t="shared" si="392"/>
        <v>0</v>
      </c>
      <c r="U1489" s="166"/>
      <c r="V1489" s="187">
        <f t="shared" si="393"/>
        <v>0</v>
      </c>
      <c r="W1489" s="187">
        <f t="shared" si="394"/>
        <v>0</v>
      </c>
      <c r="X1489" s="13">
        <f t="shared" si="395"/>
        <v>0</v>
      </c>
      <c r="Y1489" s="13" t="s">
        <v>29</v>
      </c>
      <c r="Z1489" s="13">
        <v>45</v>
      </c>
      <c r="AA1489" s="241">
        <f t="shared" si="396"/>
        <v>0</v>
      </c>
    </row>
    <row r="1490" spans="1:27">
      <c r="A1490" s="12">
        <v>1487</v>
      </c>
      <c r="B1490" s="166"/>
      <c r="C1490" s="13"/>
      <c r="D1490" s="187">
        <f t="shared" si="382"/>
        <v>0</v>
      </c>
      <c r="E1490" s="187">
        <f t="shared" si="383"/>
        <v>0</v>
      </c>
      <c r="F1490" s="187">
        <f t="shared" si="384"/>
        <v>0</v>
      </c>
      <c r="G1490" s="166"/>
      <c r="H1490" s="13"/>
      <c r="I1490" s="187">
        <f t="shared" si="385"/>
        <v>0</v>
      </c>
      <c r="J1490" s="187">
        <f t="shared" si="386"/>
        <v>0</v>
      </c>
      <c r="K1490" s="187">
        <f t="shared" si="387"/>
        <v>0</v>
      </c>
      <c r="L1490" s="166"/>
      <c r="M1490" s="13"/>
      <c r="N1490" s="187">
        <f t="shared" si="388"/>
        <v>0</v>
      </c>
      <c r="O1490" s="187">
        <f t="shared" si="389"/>
        <v>0</v>
      </c>
      <c r="P1490" s="187">
        <f t="shared" si="390"/>
        <v>0</v>
      </c>
      <c r="Q1490" s="166"/>
      <c r="R1490" s="13"/>
      <c r="S1490" s="187">
        <f t="shared" si="391"/>
        <v>0</v>
      </c>
      <c r="T1490" s="187">
        <f t="shared" si="392"/>
        <v>0</v>
      </c>
      <c r="U1490" s="166"/>
      <c r="V1490" s="187">
        <f t="shared" si="393"/>
        <v>0</v>
      </c>
      <c r="W1490" s="187">
        <f t="shared" si="394"/>
        <v>0</v>
      </c>
      <c r="X1490" s="13">
        <f t="shared" si="395"/>
        <v>0</v>
      </c>
      <c r="Y1490" s="13" t="s">
        <v>29</v>
      </c>
      <c r="Z1490" s="13">
        <v>45</v>
      </c>
      <c r="AA1490" s="241">
        <f t="shared" si="396"/>
        <v>0</v>
      </c>
    </row>
    <row r="1491" spans="1:27">
      <c r="A1491" s="12">
        <v>1488</v>
      </c>
      <c r="B1491" s="166"/>
      <c r="C1491" s="13"/>
      <c r="D1491" s="187">
        <f t="shared" si="382"/>
        <v>0</v>
      </c>
      <c r="E1491" s="187">
        <f t="shared" si="383"/>
        <v>0</v>
      </c>
      <c r="F1491" s="187">
        <f t="shared" si="384"/>
        <v>0</v>
      </c>
      <c r="G1491" s="166"/>
      <c r="H1491" s="13"/>
      <c r="I1491" s="187">
        <f t="shared" si="385"/>
        <v>0</v>
      </c>
      <c r="J1491" s="187">
        <f t="shared" si="386"/>
        <v>0</v>
      </c>
      <c r="K1491" s="187">
        <f t="shared" si="387"/>
        <v>0</v>
      </c>
      <c r="L1491" s="166"/>
      <c r="M1491" s="13"/>
      <c r="N1491" s="187">
        <f t="shared" si="388"/>
        <v>0</v>
      </c>
      <c r="O1491" s="187">
        <f t="shared" si="389"/>
        <v>0</v>
      </c>
      <c r="P1491" s="187">
        <f t="shared" si="390"/>
        <v>0</v>
      </c>
      <c r="Q1491" s="166"/>
      <c r="R1491" s="13"/>
      <c r="S1491" s="187">
        <f t="shared" si="391"/>
        <v>0</v>
      </c>
      <c r="T1491" s="187">
        <f t="shared" si="392"/>
        <v>0</v>
      </c>
      <c r="U1491" s="166"/>
      <c r="V1491" s="187">
        <f t="shared" si="393"/>
        <v>0</v>
      </c>
      <c r="W1491" s="187">
        <f t="shared" si="394"/>
        <v>0</v>
      </c>
      <c r="X1491" s="13">
        <f t="shared" si="395"/>
        <v>0</v>
      </c>
      <c r="Y1491" s="13" t="s">
        <v>29</v>
      </c>
      <c r="Z1491" s="13">
        <v>45</v>
      </c>
      <c r="AA1491" s="241">
        <f t="shared" si="396"/>
        <v>0</v>
      </c>
    </row>
    <row r="1492" spans="1:27">
      <c r="A1492" s="12">
        <v>1489</v>
      </c>
      <c r="B1492" s="166"/>
      <c r="C1492" s="13"/>
      <c r="D1492" s="187">
        <f t="shared" si="382"/>
        <v>0</v>
      </c>
      <c r="E1492" s="187">
        <f t="shared" si="383"/>
        <v>0</v>
      </c>
      <c r="F1492" s="187">
        <f t="shared" si="384"/>
        <v>0</v>
      </c>
      <c r="G1492" s="166"/>
      <c r="H1492" s="13"/>
      <c r="I1492" s="187">
        <f t="shared" si="385"/>
        <v>0</v>
      </c>
      <c r="J1492" s="187">
        <f t="shared" si="386"/>
        <v>0</v>
      </c>
      <c r="K1492" s="187">
        <f t="shared" si="387"/>
        <v>0</v>
      </c>
      <c r="L1492" s="166"/>
      <c r="M1492" s="13"/>
      <c r="N1492" s="187">
        <f t="shared" si="388"/>
        <v>0</v>
      </c>
      <c r="O1492" s="187">
        <f t="shared" si="389"/>
        <v>0</v>
      </c>
      <c r="P1492" s="187">
        <f t="shared" si="390"/>
        <v>0</v>
      </c>
      <c r="Q1492" s="166"/>
      <c r="R1492" s="13"/>
      <c r="S1492" s="187">
        <f t="shared" si="391"/>
        <v>0</v>
      </c>
      <c r="T1492" s="187">
        <f t="shared" si="392"/>
        <v>0</v>
      </c>
      <c r="U1492" s="166"/>
      <c r="V1492" s="187">
        <f t="shared" si="393"/>
        <v>0</v>
      </c>
      <c r="W1492" s="187">
        <f t="shared" si="394"/>
        <v>0</v>
      </c>
      <c r="X1492" s="13">
        <f t="shared" si="395"/>
        <v>0</v>
      </c>
      <c r="Y1492" s="13" t="s">
        <v>29</v>
      </c>
      <c r="Z1492" s="13">
        <v>45</v>
      </c>
      <c r="AA1492" s="241">
        <f t="shared" si="396"/>
        <v>0</v>
      </c>
    </row>
    <row r="1493" spans="1:27">
      <c r="A1493" s="12">
        <v>1490</v>
      </c>
      <c r="B1493" s="166"/>
      <c r="C1493" s="13"/>
      <c r="D1493" s="187">
        <f t="shared" si="382"/>
        <v>0</v>
      </c>
      <c r="E1493" s="187">
        <f t="shared" si="383"/>
        <v>0</v>
      </c>
      <c r="F1493" s="187">
        <f t="shared" si="384"/>
        <v>0</v>
      </c>
      <c r="G1493" s="166"/>
      <c r="H1493" s="13"/>
      <c r="I1493" s="187">
        <f t="shared" si="385"/>
        <v>0</v>
      </c>
      <c r="J1493" s="187">
        <f t="shared" si="386"/>
        <v>0</v>
      </c>
      <c r="K1493" s="187">
        <f t="shared" si="387"/>
        <v>0</v>
      </c>
      <c r="L1493" s="166"/>
      <c r="M1493" s="13"/>
      <c r="N1493" s="187">
        <f t="shared" si="388"/>
        <v>0</v>
      </c>
      <c r="O1493" s="187">
        <f t="shared" si="389"/>
        <v>0</v>
      </c>
      <c r="P1493" s="187">
        <f t="shared" si="390"/>
        <v>0</v>
      </c>
      <c r="Q1493" s="166"/>
      <c r="R1493" s="13"/>
      <c r="S1493" s="187">
        <f t="shared" si="391"/>
        <v>0</v>
      </c>
      <c r="T1493" s="187">
        <f t="shared" si="392"/>
        <v>0</v>
      </c>
      <c r="U1493" s="166"/>
      <c r="V1493" s="187">
        <f t="shared" si="393"/>
        <v>0</v>
      </c>
      <c r="W1493" s="187">
        <f t="shared" si="394"/>
        <v>0</v>
      </c>
      <c r="X1493" s="13">
        <f t="shared" si="395"/>
        <v>0</v>
      </c>
      <c r="Y1493" s="13" t="s">
        <v>29</v>
      </c>
      <c r="Z1493" s="13">
        <v>45</v>
      </c>
      <c r="AA1493" s="241">
        <f t="shared" si="396"/>
        <v>0</v>
      </c>
    </row>
    <row r="1494" spans="1:27">
      <c r="A1494" s="12">
        <v>1491</v>
      </c>
      <c r="B1494" s="166"/>
      <c r="C1494" s="13"/>
      <c r="D1494" s="187">
        <f t="shared" si="382"/>
        <v>0</v>
      </c>
      <c r="E1494" s="187">
        <f t="shared" si="383"/>
        <v>0</v>
      </c>
      <c r="F1494" s="187">
        <f t="shared" si="384"/>
        <v>0</v>
      </c>
      <c r="G1494" s="166"/>
      <c r="H1494" s="13"/>
      <c r="I1494" s="187">
        <f t="shared" si="385"/>
        <v>0</v>
      </c>
      <c r="J1494" s="187">
        <f t="shared" si="386"/>
        <v>0</v>
      </c>
      <c r="K1494" s="187">
        <f t="shared" si="387"/>
        <v>0</v>
      </c>
      <c r="L1494" s="166"/>
      <c r="M1494" s="13"/>
      <c r="N1494" s="187">
        <f t="shared" si="388"/>
        <v>0</v>
      </c>
      <c r="O1494" s="187">
        <f t="shared" si="389"/>
        <v>0</v>
      </c>
      <c r="P1494" s="187">
        <f t="shared" si="390"/>
        <v>0</v>
      </c>
      <c r="Q1494" s="166"/>
      <c r="R1494" s="13"/>
      <c r="S1494" s="187">
        <f t="shared" si="391"/>
        <v>0</v>
      </c>
      <c r="T1494" s="187">
        <f t="shared" si="392"/>
        <v>0</v>
      </c>
      <c r="U1494" s="166"/>
      <c r="V1494" s="187">
        <f t="shared" si="393"/>
        <v>0</v>
      </c>
      <c r="W1494" s="187">
        <f t="shared" si="394"/>
        <v>0</v>
      </c>
      <c r="X1494" s="13">
        <f t="shared" si="395"/>
        <v>0</v>
      </c>
      <c r="Y1494" s="13" t="s">
        <v>29</v>
      </c>
      <c r="Z1494" s="13">
        <v>45</v>
      </c>
      <c r="AA1494" s="241">
        <f t="shared" si="396"/>
        <v>0</v>
      </c>
    </row>
    <row r="1495" spans="1:27">
      <c r="A1495" s="12">
        <v>1492</v>
      </c>
      <c r="B1495" s="166"/>
      <c r="C1495" s="13"/>
      <c r="D1495" s="187">
        <f t="shared" si="382"/>
        <v>0</v>
      </c>
      <c r="E1495" s="187">
        <f t="shared" si="383"/>
        <v>0</v>
      </c>
      <c r="F1495" s="187">
        <f t="shared" si="384"/>
        <v>0</v>
      </c>
      <c r="G1495" s="166"/>
      <c r="H1495" s="13"/>
      <c r="I1495" s="187">
        <f t="shared" si="385"/>
        <v>0</v>
      </c>
      <c r="J1495" s="187">
        <f t="shared" si="386"/>
        <v>0</v>
      </c>
      <c r="K1495" s="187">
        <f t="shared" si="387"/>
        <v>0</v>
      </c>
      <c r="L1495" s="166"/>
      <c r="M1495" s="13"/>
      <c r="N1495" s="187">
        <f t="shared" si="388"/>
        <v>0</v>
      </c>
      <c r="O1495" s="187">
        <f t="shared" si="389"/>
        <v>0</v>
      </c>
      <c r="P1495" s="187">
        <f t="shared" si="390"/>
        <v>0</v>
      </c>
      <c r="Q1495" s="166"/>
      <c r="R1495" s="13"/>
      <c r="S1495" s="187">
        <f t="shared" si="391"/>
        <v>0</v>
      </c>
      <c r="T1495" s="187">
        <f t="shared" si="392"/>
        <v>0</v>
      </c>
      <c r="U1495" s="166"/>
      <c r="V1495" s="187">
        <f t="shared" si="393"/>
        <v>0</v>
      </c>
      <c r="W1495" s="187">
        <f t="shared" si="394"/>
        <v>0</v>
      </c>
      <c r="X1495" s="13">
        <f t="shared" si="395"/>
        <v>0</v>
      </c>
      <c r="Y1495" s="13" t="s">
        <v>29</v>
      </c>
      <c r="Z1495" s="13">
        <v>45</v>
      </c>
      <c r="AA1495" s="241">
        <f t="shared" si="396"/>
        <v>0</v>
      </c>
    </row>
    <row r="1496" spans="1:27">
      <c r="A1496" s="12">
        <v>1493</v>
      </c>
      <c r="B1496" s="166"/>
      <c r="C1496" s="13"/>
      <c r="D1496" s="187">
        <f t="shared" si="382"/>
        <v>0</v>
      </c>
      <c r="E1496" s="187">
        <f t="shared" si="383"/>
        <v>0</v>
      </c>
      <c r="F1496" s="187">
        <f t="shared" si="384"/>
        <v>0</v>
      </c>
      <c r="G1496" s="166"/>
      <c r="H1496" s="13"/>
      <c r="I1496" s="187">
        <f t="shared" si="385"/>
        <v>0</v>
      </c>
      <c r="J1496" s="187">
        <f t="shared" si="386"/>
        <v>0</v>
      </c>
      <c r="K1496" s="187">
        <f t="shared" si="387"/>
        <v>0</v>
      </c>
      <c r="L1496" s="166"/>
      <c r="M1496" s="13"/>
      <c r="N1496" s="187">
        <f t="shared" si="388"/>
        <v>0</v>
      </c>
      <c r="O1496" s="187">
        <f t="shared" si="389"/>
        <v>0</v>
      </c>
      <c r="P1496" s="187">
        <f t="shared" si="390"/>
        <v>0</v>
      </c>
      <c r="Q1496" s="166"/>
      <c r="R1496" s="13"/>
      <c r="S1496" s="187">
        <f t="shared" si="391"/>
        <v>0</v>
      </c>
      <c r="T1496" s="187">
        <f t="shared" si="392"/>
        <v>0</v>
      </c>
      <c r="U1496" s="166"/>
      <c r="V1496" s="187">
        <f t="shared" si="393"/>
        <v>0</v>
      </c>
      <c r="W1496" s="187">
        <f t="shared" si="394"/>
        <v>0</v>
      </c>
      <c r="X1496" s="13">
        <f t="shared" si="395"/>
        <v>0</v>
      </c>
      <c r="Y1496" s="13" t="s">
        <v>29</v>
      </c>
      <c r="Z1496" s="13">
        <v>45</v>
      </c>
      <c r="AA1496" s="241">
        <f t="shared" si="396"/>
        <v>0</v>
      </c>
    </row>
    <row r="1497" spans="1:27">
      <c r="A1497" s="12">
        <v>1494</v>
      </c>
      <c r="B1497" s="166"/>
      <c r="C1497" s="13"/>
      <c r="D1497" s="187">
        <f t="shared" si="382"/>
        <v>0</v>
      </c>
      <c r="E1497" s="187">
        <f t="shared" si="383"/>
        <v>0</v>
      </c>
      <c r="F1497" s="187">
        <f t="shared" si="384"/>
        <v>0</v>
      </c>
      <c r="G1497" s="166"/>
      <c r="H1497" s="13"/>
      <c r="I1497" s="187">
        <f t="shared" si="385"/>
        <v>0</v>
      </c>
      <c r="J1497" s="187">
        <f t="shared" si="386"/>
        <v>0</v>
      </c>
      <c r="K1497" s="187">
        <f t="shared" si="387"/>
        <v>0</v>
      </c>
      <c r="L1497" s="166"/>
      <c r="M1497" s="13"/>
      <c r="N1497" s="187">
        <f t="shared" si="388"/>
        <v>0</v>
      </c>
      <c r="O1497" s="187">
        <f t="shared" si="389"/>
        <v>0</v>
      </c>
      <c r="P1497" s="187">
        <f t="shared" si="390"/>
        <v>0</v>
      </c>
      <c r="Q1497" s="166"/>
      <c r="R1497" s="13"/>
      <c r="S1497" s="187">
        <f t="shared" si="391"/>
        <v>0</v>
      </c>
      <c r="T1497" s="187">
        <f t="shared" si="392"/>
        <v>0</v>
      </c>
      <c r="U1497" s="166"/>
      <c r="V1497" s="187">
        <f t="shared" si="393"/>
        <v>0</v>
      </c>
      <c r="W1497" s="187">
        <f t="shared" si="394"/>
        <v>0</v>
      </c>
      <c r="X1497" s="13">
        <f t="shared" si="395"/>
        <v>0</v>
      </c>
      <c r="Y1497" s="13" t="s">
        <v>29</v>
      </c>
      <c r="Z1497" s="13">
        <v>45</v>
      </c>
      <c r="AA1497" s="241">
        <f t="shared" si="396"/>
        <v>0</v>
      </c>
    </row>
    <row r="1498" spans="1:27">
      <c r="A1498" s="12">
        <v>1495</v>
      </c>
      <c r="B1498" s="166"/>
      <c r="C1498" s="13"/>
      <c r="D1498" s="187">
        <f t="shared" si="382"/>
        <v>0</v>
      </c>
      <c r="E1498" s="187">
        <f t="shared" si="383"/>
        <v>0</v>
      </c>
      <c r="F1498" s="187">
        <f t="shared" si="384"/>
        <v>0</v>
      </c>
      <c r="G1498" s="166"/>
      <c r="H1498" s="13"/>
      <c r="I1498" s="187">
        <f t="shared" si="385"/>
        <v>0</v>
      </c>
      <c r="J1498" s="187">
        <f t="shared" si="386"/>
        <v>0</v>
      </c>
      <c r="K1498" s="187">
        <f t="shared" si="387"/>
        <v>0</v>
      </c>
      <c r="L1498" s="166"/>
      <c r="M1498" s="13"/>
      <c r="N1498" s="187">
        <f t="shared" si="388"/>
        <v>0</v>
      </c>
      <c r="O1498" s="187">
        <f t="shared" si="389"/>
        <v>0</v>
      </c>
      <c r="P1498" s="187">
        <f t="shared" si="390"/>
        <v>0</v>
      </c>
      <c r="Q1498" s="166"/>
      <c r="R1498" s="13"/>
      <c r="S1498" s="187">
        <f t="shared" si="391"/>
        <v>0</v>
      </c>
      <c r="T1498" s="187">
        <f t="shared" si="392"/>
        <v>0</v>
      </c>
      <c r="U1498" s="166"/>
      <c r="V1498" s="187">
        <f t="shared" si="393"/>
        <v>0</v>
      </c>
      <c r="W1498" s="187">
        <f t="shared" si="394"/>
        <v>0</v>
      </c>
      <c r="X1498" s="13">
        <f t="shared" si="395"/>
        <v>0</v>
      </c>
      <c r="Y1498" s="13" t="s">
        <v>29</v>
      </c>
      <c r="Z1498" s="13">
        <v>45</v>
      </c>
      <c r="AA1498" s="241">
        <f t="shared" si="396"/>
        <v>0</v>
      </c>
    </row>
    <row r="1499" spans="1:27">
      <c r="A1499" s="12">
        <v>1496</v>
      </c>
      <c r="B1499" s="166"/>
      <c r="C1499" s="13"/>
      <c r="D1499" s="187">
        <f t="shared" si="382"/>
        <v>0</v>
      </c>
      <c r="E1499" s="187">
        <f t="shared" si="383"/>
        <v>0</v>
      </c>
      <c r="F1499" s="187">
        <f t="shared" si="384"/>
        <v>0</v>
      </c>
      <c r="G1499" s="166"/>
      <c r="H1499" s="13"/>
      <c r="I1499" s="187">
        <f t="shared" si="385"/>
        <v>0</v>
      </c>
      <c r="J1499" s="187">
        <f t="shared" si="386"/>
        <v>0</v>
      </c>
      <c r="K1499" s="187">
        <f t="shared" si="387"/>
        <v>0</v>
      </c>
      <c r="L1499" s="166"/>
      <c r="M1499" s="13"/>
      <c r="N1499" s="187">
        <f t="shared" si="388"/>
        <v>0</v>
      </c>
      <c r="O1499" s="187">
        <f t="shared" si="389"/>
        <v>0</v>
      </c>
      <c r="P1499" s="187">
        <f t="shared" si="390"/>
        <v>0</v>
      </c>
      <c r="Q1499" s="166"/>
      <c r="R1499" s="13"/>
      <c r="S1499" s="187">
        <f t="shared" si="391"/>
        <v>0</v>
      </c>
      <c r="T1499" s="187">
        <f t="shared" si="392"/>
        <v>0</v>
      </c>
      <c r="U1499" s="166"/>
      <c r="V1499" s="187">
        <f t="shared" si="393"/>
        <v>0</v>
      </c>
      <c r="W1499" s="187">
        <f t="shared" si="394"/>
        <v>0</v>
      </c>
      <c r="X1499" s="13">
        <f t="shared" si="395"/>
        <v>0</v>
      </c>
      <c r="Y1499" s="13" t="s">
        <v>29</v>
      </c>
      <c r="Z1499" s="13">
        <v>45</v>
      </c>
      <c r="AA1499" s="241">
        <f t="shared" si="396"/>
        <v>0</v>
      </c>
    </row>
    <row r="1500" spans="1:27">
      <c r="A1500" s="12">
        <v>1497</v>
      </c>
      <c r="B1500" s="166"/>
      <c r="C1500" s="13"/>
      <c r="D1500" s="187">
        <f t="shared" si="382"/>
        <v>0</v>
      </c>
      <c r="E1500" s="187">
        <f t="shared" si="383"/>
        <v>0</v>
      </c>
      <c r="F1500" s="187">
        <f t="shared" si="384"/>
        <v>0</v>
      </c>
      <c r="G1500" s="166"/>
      <c r="H1500" s="13"/>
      <c r="I1500" s="187">
        <f t="shared" si="385"/>
        <v>0</v>
      </c>
      <c r="J1500" s="187">
        <f t="shared" si="386"/>
        <v>0</v>
      </c>
      <c r="K1500" s="187">
        <f t="shared" si="387"/>
        <v>0</v>
      </c>
      <c r="L1500" s="166"/>
      <c r="M1500" s="13"/>
      <c r="N1500" s="187">
        <f t="shared" si="388"/>
        <v>0</v>
      </c>
      <c r="O1500" s="187">
        <f t="shared" si="389"/>
        <v>0</v>
      </c>
      <c r="P1500" s="187">
        <f t="shared" si="390"/>
        <v>0</v>
      </c>
      <c r="Q1500" s="166"/>
      <c r="R1500" s="13"/>
      <c r="S1500" s="187">
        <f t="shared" si="391"/>
        <v>0</v>
      </c>
      <c r="T1500" s="187">
        <f t="shared" si="392"/>
        <v>0</v>
      </c>
      <c r="U1500" s="166"/>
      <c r="V1500" s="187">
        <f t="shared" si="393"/>
        <v>0</v>
      </c>
      <c r="W1500" s="187">
        <f t="shared" si="394"/>
        <v>0</v>
      </c>
      <c r="X1500" s="13">
        <f t="shared" si="395"/>
        <v>0</v>
      </c>
      <c r="Y1500" s="13" t="s">
        <v>29</v>
      </c>
      <c r="Z1500" s="13">
        <v>45</v>
      </c>
      <c r="AA1500" s="241">
        <f t="shared" si="396"/>
        <v>0</v>
      </c>
    </row>
    <row r="1501" spans="1:27">
      <c r="A1501" s="12">
        <v>1498</v>
      </c>
      <c r="B1501" s="166"/>
      <c r="C1501" s="13"/>
      <c r="D1501" s="187">
        <f t="shared" si="382"/>
        <v>0</v>
      </c>
      <c r="E1501" s="187">
        <f t="shared" si="383"/>
        <v>0</v>
      </c>
      <c r="F1501" s="187">
        <f t="shared" si="384"/>
        <v>0</v>
      </c>
      <c r="G1501" s="166"/>
      <c r="H1501" s="13"/>
      <c r="I1501" s="187">
        <f t="shared" si="385"/>
        <v>0</v>
      </c>
      <c r="J1501" s="187">
        <f t="shared" si="386"/>
        <v>0</v>
      </c>
      <c r="K1501" s="187">
        <f t="shared" si="387"/>
        <v>0</v>
      </c>
      <c r="L1501" s="166"/>
      <c r="M1501" s="13"/>
      <c r="N1501" s="187">
        <f t="shared" si="388"/>
        <v>0</v>
      </c>
      <c r="O1501" s="187">
        <f t="shared" si="389"/>
        <v>0</v>
      </c>
      <c r="P1501" s="187">
        <f t="shared" si="390"/>
        <v>0</v>
      </c>
      <c r="Q1501" s="166"/>
      <c r="R1501" s="13"/>
      <c r="S1501" s="187">
        <f t="shared" si="391"/>
        <v>0</v>
      </c>
      <c r="T1501" s="187">
        <f t="shared" si="392"/>
        <v>0</v>
      </c>
      <c r="U1501" s="166"/>
      <c r="V1501" s="187">
        <f t="shared" si="393"/>
        <v>0</v>
      </c>
      <c r="W1501" s="187">
        <f t="shared" si="394"/>
        <v>0</v>
      </c>
      <c r="X1501" s="13">
        <f t="shared" si="395"/>
        <v>0</v>
      </c>
      <c r="Y1501" s="13" t="s">
        <v>29</v>
      </c>
      <c r="Z1501" s="13">
        <v>45</v>
      </c>
      <c r="AA1501" s="241">
        <f t="shared" si="396"/>
        <v>0</v>
      </c>
    </row>
    <row r="1502" spans="1:27">
      <c r="A1502" s="12">
        <v>1499</v>
      </c>
      <c r="B1502" s="166"/>
      <c r="C1502" s="13"/>
      <c r="D1502" s="187">
        <f t="shared" si="382"/>
        <v>0</v>
      </c>
      <c r="E1502" s="187">
        <f t="shared" si="383"/>
        <v>0</v>
      </c>
      <c r="F1502" s="187">
        <f t="shared" si="384"/>
        <v>0</v>
      </c>
      <c r="G1502" s="166"/>
      <c r="H1502" s="13"/>
      <c r="I1502" s="187">
        <f t="shared" si="385"/>
        <v>0</v>
      </c>
      <c r="J1502" s="187">
        <f t="shared" si="386"/>
        <v>0</v>
      </c>
      <c r="K1502" s="187">
        <f t="shared" si="387"/>
        <v>0</v>
      </c>
      <c r="L1502" s="166"/>
      <c r="M1502" s="13"/>
      <c r="N1502" s="187">
        <f t="shared" si="388"/>
        <v>0</v>
      </c>
      <c r="O1502" s="187">
        <f t="shared" si="389"/>
        <v>0</v>
      </c>
      <c r="P1502" s="187">
        <f t="shared" si="390"/>
        <v>0</v>
      </c>
      <c r="Q1502" s="166"/>
      <c r="R1502" s="13"/>
      <c r="S1502" s="187">
        <f t="shared" si="391"/>
        <v>0</v>
      </c>
      <c r="T1502" s="187">
        <f t="shared" si="392"/>
        <v>0</v>
      </c>
      <c r="U1502" s="166"/>
      <c r="V1502" s="187">
        <f t="shared" si="393"/>
        <v>0</v>
      </c>
      <c r="W1502" s="187">
        <f t="shared" si="394"/>
        <v>0</v>
      </c>
      <c r="X1502" s="13">
        <f t="shared" si="395"/>
        <v>0</v>
      </c>
      <c r="Y1502" s="13" t="s">
        <v>29</v>
      </c>
      <c r="Z1502" s="13">
        <v>45</v>
      </c>
      <c r="AA1502" s="241">
        <f t="shared" si="396"/>
        <v>0</v>
      </c>
    </row>
    <row r="1503" spans="1:27">
      <c r="A1503" s="12">
        <v>1500</v>
      </c>
      <c r="B1503" s="166"/>
      <c r="C1503" s="13"/>
      <c r="D1503" s="187">
        <f t="shared" si="382"/>
        <v>0</v>
      </c>
      <c r="E1503" s="187">
        <f t="shared" si="383"/>
        <v>0</v>
      </c>
      <c r="F1503" s="187">
        <f t="shared" si="384"/>
        <v>0</v>
      </c>
      <c r="G1503" s="166"/>
      <c r="H1503" s="13"/>
      <c r="I1503" s="187">
        <f t="shared" si="385"/>
        <v>0</v>
      </c>
      <c r="J1503" s="187">
        <f t="shared" si="386"/>
        <v>0</v>
      </c>
      <c r="K1503" s="187">
        <f t="shared" si="387"/>
        <v>0</v>
      </c>
      <c r="L1503" s="166"/>
      <c r="M1503" s="13"/>
      <c r="N1503" s="187">
        <f t="shared" si="388"/>
        <v>0</v>
      </c>
      <c r="O1503" s="187">
        <f t="shared" si="389"/>
        <v>0</v>
      </c>
      <c r="P1503" s="187">
        <f t="shared" si="390"/>
        <v>0</v>
      </c>
      <c r="Q1503" s="166"/>
      <c r="R1503" s="13"/>
      <c r="S1503" s="187">
        <f t="shared" si="391"/>
        <v>0</v>
      </c>
      <c r="T1503" s="187">
        <f t="shared" si="392"/>
        <v>0</v>
      </c>
      <c r="U1503" s="166"/>
      <c r="V1503" s="187">
        <f t="shared" si="393"/>
        <v>0</v>
      </c>
      <c r="W1503" s="187">
        <f t="shared" si="394"/>
        <v>0</v>
      </c>
      <c r="X1503" s="13">
        <f t="shared" si="395"/>
        <v>0</v>
      </c>
      <c r="Y1503" s="13" t="s">
        <v>29</v>
      </c>
      <c r="Z1503" s="13">
        <v>45</v>
      </c>
      <c r="AA1503" s="241">
        <f t="shared" si="396"/>
        <v>0</v>
      </c>
    </row>
    <row r="1504" spans="1:27">
      <c r="A1504" s="12">
        <v>1501</v>
      </c>
      <c r="B1504" s="166"/>
      <c r="C1504" s="13"/>
      <c r="D1504" s="187">
        <f t="shared" si="382"/>
        <v>0</v>
      </c>
      <c r="E1504" s="187">
        <f t="shared" si="383"/>
        <v>0</v>
      </c>
      <c r="F1504" s="187">
        <f t="shared" si="384"/>
        <v>0</v>
      </c>
      <c r="G1504" s="166"/>
      <c r="H1504" s="13"/>
      <c r="I1504" s="187">
        <f t="shared" si="385"/>
        <v>0</v>
      </c>
      <c r="J1504" s="187">
        <f t="shared" si="386"/>
        <v>0</v>
      </c>
      <c r="K1504" s="187">
        <f t="shared" si="387"/>
        <v>0</v>
      </c>
      <c r="L1504" s="166"/>
      <c r="M1504" s="13"/>
      <c r="N1504" s="187">
        <f t="shared" si="388"/>
        <v>0</v>
      </c>
      <c r="O1504" s="187">
        <f t="shared" si="389"/>
        <v>0</v>
      </c>
      <c r="P1504" s="187">
        <f t="shared" si="390"/>
        <v>0</v>
      </c>
      <c r="Q1504" s="166"/>
      <c r="R1504" s="13"/>
      <c r="S1504" s="187">
        <f t="shared" si="391"/>
        <v>0</v>
      </c>
      <c r="T1504" s="187">
        <f t="shared" si="392"/>
        <v>0</v>
      </c>
      <c r="U1504" s="166"/>
      <c r="V1504" s="187">
        <f t="shared" si="393"/>
        <v>0</v>
      </c>
      <c r="W1504" s="187">
        <f t="shared" si="394"/>
        <v>0</v>
      </c>
      <c r="X1504" s="13">
        <f t="shared" si="395"/>
        <v>0</v>
      </c>
      <c r="Y1504" s="13" t="s">
        <v>29</v>
      </c>
      <c r="Z1504" s="13">
        <v>45</v>
      </c>
      <c r="AA1504" s="241">
        <f t="shared" si="396"/>
        <v>0</v>
      </c>
    </row>
    <row r="1505" spans="1:27">
      <c r="A1505" s="12">
        <v>1502</v>
      </c>
      <c r="B1505" s="166"/>
      <c r="C1505" s="13"/>
      <c r="D1505" s="187">
        <f t="shared" si="382"/>
        <v>0</v>
      </c>
      <c r="E1505" s="187">
        <f t="shared" si="383"/>
        <v>0</v>
      </c>
      <c r="F1505" s="187">
        <f t="shared" si="384"/>
        <v>0</v>
      </c>
      <c r="G1505" s="166"/>
      <c r="H1505" s="13"/>
      <c r="I1505" s="187">
        <f t="shared" si="385"/>
        <v>0</v>
      </c>
      <c r="J1505" s="187">
        <f t="shared" si="386"/>
        <v>0</v>
      </c>
      <c r="K1505" s="187">
        <f t="shared" si="387"/>
        <v>0</v>
      </c>
      <c r="L1505" s="166"/>
      <c r="M1505" s="13"/>
      <c r="N1505" s="187">
        <f t="shared" si="388"/>
        <v>0</v>
      </c>
      <c r="O1505" s="187">
        <f t="shared" si="389"/>
        <v>0</v>
      </c>
      <c r="P1505" s="187">
        <f t="shared" si="390"/>
        <v>0</v>
      </c>
      <c r="Q1505" s="166"/>
      <c r="R1505" s="13"/>
      <c r="S1505" s="187">
        <f t="shared" si="391"/>
        <v>0</v>
      </c>
      <c r="T1505" s="187">
        <f t="shared" si="392"/>
        <v>0</v>
      </c>
      <c r="U1505" s="166"/>
      <c r="V1505" s="187">
        <f t="shared" si="393"/>
        <v>0</v>
      </c>
      <c r="W1505" s="187">
        <f t="shared" si="394"/>
        <v>0</v>
      </c>
      <c r="X1505" s="13">
        <f t="shared" si="395"/>
        <v>0</v>
      </c>
      <c r="Y1505" s="13" t="s">
        <v>29</v>
      </c>
      <c r="Z1505" s="13">
        <v>45</v>
      </c>
      <c r="AA1505" s="241">
        <f t="shared" si="396"/>
        <v>0</v>
      </c>
    </row>
    <row r="1506" spans="1:27">
      <c r="A1506" s="12">
        <v>1503</v>
      </c>
      <c r="B1506" s="166"/>
      <c r="C1506" s="13"/>
      <c r="D1506" s="187">
        <f t="shared" si="382"/>
        <v>0</v>
      </c>
      <c r="E1506" s="187">
        <f t="shared" si="383"/>
        <v>0</v>
      </c>
      <c r="F1506" s="187">
        <f t="shared" si="384"/>
        <v>0</v>
      </c>
      <c r="G1506" s="166"/>
      <c r="H1506" s="13"/>
      <c r="I1506" s="187">
        <f t="shared" si="385"/>
        <v>0</v>
      </c>
      <c r="J1506" s="187">
        <f t="shared" si="386"/>
        <v>0</v>
      </c>
      <c r="K1506" s="187">
        <f t="shared" si="387"/>
        <v>0</v>
      </c>
      <c r="L1506" s="166"/>
      <c r="M1506" s="13"/>
      <c r="N1506" s="187">
        <f t="shared" si="388"/>
        <v>0</v>
      </c>
      <c r="O1506" s="187">
        <f t="shared" si="389"/>
        <v>0</v>
      </c>
      <c r="P1506" s="187">
        <f t="shared" si="390"/>
        <v>0</v>
      </c>
      <c r="Q1506" s="166"/>
      <c r="R1506" s="13"/>
      <c r="S1506" s="187">
        <f t="shared" si="391"/>
        <v>0</v>
      </c>
      <c r="T1506" s="187">
        <f t="shared" si="392"/>
        <v>0</v>
      </c>
      <c r="U1506" s="166"/>
      <c r="V1506" s="187">
        <f t="shared" si="393"/>
        <v>0</v>
      </c>
      <c r="W1506" s="187">
        <f t="shared" si="394"/>
        <v>0</v>
      </c>
      <c r="X1506" s="13">
        <f t="shared" si="395"/>
        <v>0</v>
      </c>
      <c r="Y1506" s="13" t="s">
        <v>29</v>
      </c>
      <c r="Z1506" s="13">
        <v>45</v>
      </c>
      <c r="AA1506" s="241">
        <f t="shared" si="396"/>
        <v>0</v>
      </c>
    </row>
    <row r="1507" spans="1:27">
      <c r="A1507" s="12">
        <v>1504</v>
      </c>
      <c r="B1507" s="166"/>
      <c r="C1507" s="13"/>
      <c r="D1507" s="187">
        <f t="shared" si="382"/>
        <v>0</v>
      </c>
      <c r="E1507" s="187">
        <f t="shared" si="383"/>
        <v>0</v>
      </c>
      <c r="F1507" s="187">
        <f t="shared" si="384"/>
        <v>0</v>
      </c>
      <c r="G1507" s="166"/>
      <c r="H1507" s="13"/>
      <c r="I1507" s="187">
        <f t="shared" si="385"/>
        <v>0</v>
      </c>
      <c r="J1507" s="187">
        <f t="shared" si="386"/>
        <v>0</v>
      </c>
      <c r="K1507" s="187">
        <f t="shared" si="387"/>
        <v>0</v>
      </c>
      <c r="L1507" s="166"/>
      <c r="M1507" s="13"/>
      <c r="N1507" s="187">
        <f t="shared" si="388"/>
        <v>0</v>
      </c>
      <c r="O1507" s="187">
        <f t="shared" si="389"/>
        <v>0</v>
      </c>
      <c r="P1507" s="187">
        <f t="shared" si="390"/>
        <v>0</v>
      </c>
      <c r="Q1507" s="166"/>
      <c r="R1507" s="13"/>
      <c r="S1507" s="187">
        <f t="shared" si="391"/>
        <v>0</v>
      </c>
      <c r="T1507" s="187">
        <f t="shared" si="392"/>
        <v>0</v>
      </c>
      <c r="U1507" s="166"/>
      <c r="V1507" s="187">
        <f t="shared" si="393"/>
        <v>0</v>
      </c>
      <c r="W1507" s="187">
        <f t="shared" si="394"/>
        <v>0</v>
      </c>
      <c r="X1507" s="13">
        <f t="shared" si="395"/>
        <v>0</v>
      </c>
      <c r="Y1507" s="13" t="s">
        <v>29</v>
      </c>
      <c r="Z1507" s="13">
        <v>45</v>
      </c>
      <c r="AA1507" s="241">
        <f t="shared" si="396"/>
        <v>0</v>
      </c>
    </row>
    <row r="1508" spans="1:27">
      <c r="A1508" s="12">
        <v>1505</v>
      </c>
      <c r="B1508" s="166"/>
      <c r="C1508" s="13"/>
      <c r="D1508" s="187">
        <f t="shared" si="382"/>
        <v>0</v>
      </c>
      <c r="E1508" s="187">
        <f t="shared" si="383"/>
        <v>0</v>
      </c>
      <c r="F1508" s="187">
        <f t="shared" si="384"/>
        <v>0</v>
      </c>
      <c r="G1508" s="166"/>
      <c r="H1508" s="13"/>
      <c r="I1508" s="187">
        <f t="shared" si="385"/>
        <v>0</v>
      </c>
      <c r="J1508" s="187">
        <f t="shared" si="386"/>
        <v>0</v>
      </c>
      <c r="K1508" s="187">
        <f t="shared" si="387"/>
        <v>0</v>
      </c>
      <c r="L1508" s="166"/>
      <c r="M1508" s="13"/>
      <c r="N1508" s="187">
        <f t="shared" si="388"/>
        <v>0</v>
      </c>
      <c r="O1508" s="187">
        <f t="shared" si="389"/>
        <v>0</v>
      </c>
      <c r="P1508" s="187">
        <f t="shared" si="390"/>
        <v>0</v>
      </c>
      <c r="Q1508" s="166"/>
      <c r="R1508" s="13"/>
      <c r="S1508" s="187">
        <f t="shared" si="391"/>
        <v>0</v>
      </c>
      <c r="T1508" s="187">
        <f t="shared" si="392"/>
        <v>0</v>
      </c>
      <c r="U1508" s="166"/>
      <c r="V1508" s="187">
        <f t="shared" si="393"/>
        <v>0</v>
      </c>
      <c r="W1508" s="187">
        <f t="shared" si="394"/>
        <v>0</v>
      </c>
      <c r="X1508" s="13">
        <f t="shared" si="395"/>
        <v>0</v>
      </c>
      <c r="Y1508" s="13" t="s">
        <v>29</v>
      </c>
      <c r="Z1508" s="13">
        <v>45</v>
      </c>
      <c r="AA1508" s="241">
        <f t="shared" si="396"/>
        <v>0</v>
      </c>
    </row>
    <row r="1509" spans="1:27">
      <c r="A1509" s="12">
        <v>1506</v>
      </c>
      <c r="B1509" s="166"/>
      <c r="C1509" s="13"/>
      <c r="D1509" s="187">
        <f t="shared" ref="D1509:D1572" si="397">IF(B1509="Bien",10,)</f>
        <v>0</v>
      </c>
      <c r="E1509" s="187">
        <f t="shared" ref="E1509:E1572" si="398">IF(B1509="Moyen",5,)</f>
        <v>0</v>
      </c>
      <c r="F1509" s="187">
        <f t="shared" ref="F1509:F1572" si="399">IF(B1509="Mauvais",-35,)</f>
        <v>0</v>
      </c>
      <c r="G1509" s="166"/>
      <c r="H1509" s="13"/>
      <c r="I1509" s="187">
        <f t="shared" ref="I1509:I1572" si="400">IF(G1509="Non",10,)</f>
        <v>0</v>
      </c>
      <c r="J1509" s="187">
        <f t="shared" ref="J1509:J1572" si="401">IF(G1509="Un peu",5,)</f>
        <v>0</v>
      </c>
      <c r="K1509" s="187">
        <f t="shared" ref="K1509:K1572" si="402">IF(G1509="Beaucoup",-35,)</f>
        <v>0</v>
      </c>
      <c r="L1509" s="166"/>
      <c r="M1509" s="13"/>
      <c r="N1509" s="187">
        <f t="shared" ref="N1509:N1572" si="403">IF(L1509="Bien",5,)</f>
        <v>0</v>
      </c>
      <c r="O1509" s="187">
        <f t="shared" ref="O1509:O1572" si="404">IF(L1509="Moyen",0,)</f>
        <v>0</v>
      </c>
      <c r="P1509" s="187">
        <f t="shared" ref="P1509:P1572" si="405">IF(L1509="Mauvais",-35,)</f>
        <v>0</v>
      </c>
      <c r="Q1509" s="166"/>
      <c r="R1509" s="13"/>
      <c r="S1509" s="187">
        <f t="shared" ref="S1509:S1572" si="406">IF(Q1509="Oui",-35,)</f>
        <v>0</v>
      </c>
      <c r="T1509" s="187">
        <f t="shared" ref="T1509:T1572" si="407">IF(Q1509="Non",10,)</f>
        <v>0</v>
      </c>
      <c r="U1509" s="166"/>
      <c r="V1509" s="187">
        <f t="shared" ref="V1509:V1572" si="408">IF(U1509="Oui",-35,)</f>
        <v>0</v>
      </c>
      <c r="W1509" s="187">
        <f t="shared" ref="W1509:W1572" si="409">IF(U1509="Non",10,)</f>
        <v>0</v>
      </c>
      <c r="X1509" s="13">
        <f t="shared" ref="X1509:X1572" si="410">SUM(B1509:W1509)</f>
        <v>0</v>
      </c>
      <c r="Y1509" s="13" t="s">
        <v>29</v>
      </c>
      <c r="Z1509" s="13">
        <v>45</v>
      </c>
      <c r="AA1509" s="241">
        <f t="shared" ref="AA1509:AA1572" si="411">X1509/Z1509</f>
        <v>0</v>
      </c>
    </row>
    <row r="1510" spans="1:27">
      <c r="A1510" s="12">
        <v>1507</v>
      </c>
      <c r="B1510" s="166"/>
      <c r="C1510" s="13"/>
      <c r="D1510" s="187">
        <f t="shared" si="397"/>
        <v>0</v>
      </c>
      <c r="E1510" s="187">
        <f t="shared" si="398"/>
        <v>0</v>
      </c>
      <c r="F1510" s="187">
        <f t="shared" si="399"/>
        <v>0</v>
      </c>
      <c r="G1510" s="166"/>
      <c r="H1510" s="13"/>
      <c r="I1510" s="187">
        <f t="shared" si="400"/>
        <v>0</v>
      </c>
      <c r="J1510" s="187">
        <f t="shared" si="401"/>
        <v>0</v>
      </c>
      <c r="K1510" s="187">
        <f t="shared" si="402"/>
        <v>0</v>
      </c>
      <c r="L1510" s="166"/>
      <c r="M1510" s="13"/>
      <c r="N1510" s="187">
        <f t="shared" si="403"/>
        <v>0</v>
      </c>
      <c r="O1510" s="187">
        <f t="shared" si="404"/>
        <v>0</v>
      </c>
      <c r="P1510" s="187">
        <f t="shared" si="405"/>
        <v>0</v>
      </c>
      <c r="Q1510" s="166"/>
      <c r="R1510" s="13"/>
      <c r="S1510" s="187">
        <f t="shared" si="406"/>
        <v>0</v>
      </c>
      <c r="T1510" s="187">
        <f t="shared" si="407"/>
        <v>0</v>
      </c>
      <c r="U1510" s="166"/>
      <c r="V1510" s="187">
        <f t="shared" si="408"/>
        <v>0</v>
      </c>
      <c r="W1510" s="187">
        <f t="shared" si="409"/>
        <v>0</v>
      </c>
      <c r="X1510" s="13">
        <f t="shared" si="410"/>
        <v>0</v>
      </c>
      <c r="Y1510" s="13" t="s">
        <v>29</v>
      </c>
      <c r="Z1510" s="13">
        <v>45</v>
      </c>
      <c r="AA1510" s="241">
        <f t="shared" si="411"/>
        <v>0</v>
      </c>
    </row>
    <row r="1511" spans="1:27">
      <c r="A1511" s="12">
        <v>1508</v>
      </c>
      <c r="B1511" s="166"/>
      <c r="C1511" s="13"/>
      <c r="D1511" s="187">
        <f t="shared" si="397"/>
        <v>0</v>
      </c>
      <c r="E1511" s="187">
        <f t="shared" si="398"/>
        <v>0</v>
      </c>
      <c r="F1511" s="187">
        <f t="shared" si="399"/>
        <v>0</v>
      </c>
      <c r="G1511" s="166"/>
      <c r="H1511" s="13"/>
      <c r="I1511" s="187">
        <f t="shared" si="400"/>
        <v>0</v>
      </c>
      <c r="J1511" s="187">
        <f t="shared" si="401"/>
        <v>0</v>
      </c>
      <c r="K1511" s="187">
        <f t="shared" si="402"/>
        <v>0</v>
      </c>
      <c r="L1511" s="166"/>
      <c r="M1511" s="13"/>
      <c r="N1511" s="187">
        <f t="shared" si="403"/>
        <v>0</v>
      </c>
      <c r="O1511" s="187">
        <f t="shared" si="404"/>
        <v>0</v>
      </c>
      <c r="P1511" s="187">
        <f t="shared" si="405"/>
        <v>0</v>
      </c>
      <c r="Q1511" s="166"/>
      <c r="R1511" s="13"/>
      <c r="S1511" s="187">
        <f t="shared" si="406"/>
        <v>0</v>
      </c>
      <c r="T1511" s="187">
        <f t="shared" si="407"/>
        <v>0</v>
      </c>
      <c r="U1511" s="166"/>
      <c r="V1511" s="187">
        <f t="shared" si="408"/>
        <v>0</v>
      </c>
      <c r="W1511" s="187">
        <f t="shared" si="409"/>
        <v>0</v>
      </c>
      <c r="X1511" s="13">
        <f t="shared" si="410"/>
        <v>0</v>
      </c>
      <c r="Y1511" s="13" t="s">
        <v>29</v>
      </c>
      <c r="Z1511" s="13">
        <v>45</v>
      </c>
      <c r="AA1511" s="241">
        <f t="shared" si="411"/>
        <v>0</v>
      </c>
    </row>
    <row r="1512" spans="1:27">
      <c r="A1512" s="12">
        <v>1509</v>
      </c>
      <c r="B1512" s="166"/>
      <c r="C1512" s="13"/>
      <c r="D1512" s="187">
        <f t="shared" si="397"/>
        <v>0</v>
      </c>
      <c r="E1512" s="187">
        <f t="shared" si="398"/>
        <v>0</v>
      </c>
      <c r="F1512" s="187">
        <f t="shared" si="399"/>
        <v>0</v>
      </c>
      <c r="G1512" s="166"/>
      <c r="H1512" s="13"/>
      <c r="I1512" s="187">
        <f t="shared" si="400"/>
        <v>0</v>
      </c>
      <c r="J1512" s="187">
        <f t="shared" si="401"/>
        <v>0</v>
      </c>
      <c r="K1512" s="187">
        <f t="shared" si="402"/>
        <v>0</v>
      </c>
      <c r="L1512" s="166"/>
      <c r="M1512" s="13"/>
      <c r="N1512" s="187">
        <f t="shared" si="403"/>
        <v>0</v>
      </c>
      <c r="O1512" s="187">
        <f t="shared" si="404"/>
        <v>0</v>
      </c>
      <c r="P1512" s="187">
        <f t="shared" si="405"/>
        <v>0</v>
      </c>
      <c r="Q1512" s="166"/>
      <c r="R1512" s="13"/>
      <c r="S1512" s="187">
        <f t="shared" si="406"/>
        <v>0</v>
      </c>
      <c r="T1512" s="187">
        <f t="shared" si="407"/>
        <v>0</v>
      </c>
      <c r="U1512" s="166"/>
      <c r="V1512" s="187">
        <f t="shared" si="408"/>
        <v>0</v>
      </c>
      <c r="W1512" s="187">
        <f t="shared" si="409"/>
        <v>0</v>
      </c>
      <c r="X1512" s="13">
        <f t="shared" si="410"/>
        <v>0</v>
      </c>
      <c r="Y1512" s="13" t="s">
        <v>29</v>
      </c>
      <c r="Z1512" s="13">
        <v>45</v>
      </c>
      <c r="AA1512" s="241">
        <f t="shared" si="411"/>
        <v>0</v>
      </c>
    </row>
    <row r="1513" spans="1:27">
      <c r="A1513" s="12">
        <v>1510</v>
      </c>
      <c r="B1513" s="166"/>
      <c r="C1513" s="13"/>
      <c r="D1513" s="187">
        <f t="shared" si="397"/>
        <v>0</v>
      </c>
      <c r="E1513" s="187">
        <f t="shared" si="398"/>
        <v>0</v>
      </c>
      <c r="F1513" s="187">
        <f t="shared" si="399"/>
        <v>0</v>
      </c>
      <c r="G1513" s="166"/>
      <c r="H1513" s="13"/>
      <c r="I1513" s="187">
        <f t="shared" si="400"/>
        <v>0</v>
      </c>
      <c r="J1513" s="187">
        <f t="shared" si="401"/>
        <v>0</v>
      </c>
      <c r="K1513" s="187">
        <f t="shared" si="402"/>
        <v>0</v>
      </c>
      <c r="L1513" s="166"/>
      <c r="M1513" s="13"/>
      <c r="N1513" s="187">
        <f t="shared" si="403"/>
        <v>0</v>
      </c>
      <c r="O1513" s="187">
        <f t="shared" si="404"/>
        <v>0</v>
      </c>
      <c r="P1513" s="187">
        <f t="shared" si="405"/>
        <v>0</v>
      </c>
      <c r="Q1513" s="166"/>
      <c r="R1513" s="13"/>
      <c r="S1513" s="187">
        <f t="shared" si="406"/>
        <v>0</v>
      </c>
      <c r="T1513" s="187">
        <f t="shared" si="407"/>
        <v>0</v>
      </c>
      <c r="U1513" s="166"/>
      <c r="V1513" s="187">
        <f t="shared" si="408"/>
        <v>0</v>
      </c>
      <c r="W1513" s="187">
        <f t="shared" si="409"/>
        <v>0</v>
      </c>
      <c r="X1513" s="13">
        <f t="shared" si="410"/>
        <v>0</v>
      </c>
      <c r="Y1513" s="13" t="s">
        <v>29</v>
      </c>
      <c r="Z1513" s="13">
        <v>45</v>
      </c>
      <c r="AA1513" s="241">
        <f t="shared" si="411"/>
        <v>0</v>
      </c>
    </row>
    <row r="1514" spans="1:27">
      <c r="A1514" s="12">
        <v>1511</v>
      </c>
      <c r="B1514" s="166"/>
      <c r="C1514" s="13"/>
      <c r="D1514" s="187">
        <f t="shared" si="397"/>
        <v>0</v>
      </c>
      <c r="E1514" s="187">
        <f t="shared" si="398"/>
        <v>0</v>
      </c>
      <c r="F1514" s="187">
        <f t="shared" si="399"/>
        <v>0</v>
      </c>
      <c r="G1514" s="166"/>
      <c r="H1514" s="13"/>
      <c r="I1514" s="187">
        <f t="shared" si="400"/>
        <v>0</v>
      </c>
      <c r="J1514" s="187">
        <f t="shared" si="401"/>
        <v>0</v>
      </c>
      <c r="K1514" s="187">
        <f t="shared" si="402"/>
        <v>0</v>
      </c>
      <c r="L1514" s="166"/>
      <c r="M1514" s="13"/>
      <c r="N1514" s="187">
        <f t="shared" si="403"/>
        <v>0</v>
      </c>
      <c r="O1514" s="187">
        <f t="shared" si="404"/>
        <v>0</v>
      </c>
      <c r="P1514" s="187">
        <f t="shared" si="405"/>
        <v>0</v>
      </c>
      <c r="Q1514" s="166"/>
      <c r="R1514" s="13"/>
      <c r="S1514" s="187">
        <f t="shared" si="406"/>
        <v>0</v>
      </c>
      <c r="T1514" s="187">
        <f t="shared" si="407"/>
        <v>0</v>
      </c>
      <c r="U1514" s="166"/>
      <c r="V1514" s="187">
        <f t="shared" si="408"/>
        <v>0</v>
      </c>
      <c r="W1514" s="187">
        <f t="shared" si="409"/>
        <v>0</v>
      </c>
      <c r="X1514" s="13">
        <f t="shared" si="410"/>
        <v>0</v>
      </c>
      <c r="Y1514" s="13" t="s">
        <v>29</v>
      </c>
      <c r="Z1514" s="13">
        <v>45</v>
      </c>
      <c r="AA1514" s="241">
        <f t="shared" si="411"/>
        <v>0</v>
      </c>
    </row>
    <row r="1515" spans="1:27">
      <c r="A1515" s="12">
        <v>1512</v>
      </c>
      <c r="B1515" s="166"/>
      <c r="C1515" s="13"/>
      <c r="D1515" s="187">
        <f t="shared" si="397"/>
        <v>0</v>
      </c>
      <c r="E1515" s="187">
        <f t="shared" si="398"/>
        <v>0</v>
      </c>
      <c r="F1515" s="187">
        <f t="shared" si="399"/>
        <v>0</v>
      </c>
      <c r="G1515" s="166"/>
      <c r="H1515" s="13"/>
      <c r="I1515" s="187">
        <f t="shared" si="400"/>
        <v>0</v>
      </c>
      <c r="J1515" s="187">
        <f t="shared" si="401"/>
        <v>0</v>
      </c>
      <c r="K1515" s="187">
        <f t="shared" si="402"/>
        <v>0</v>
      </c>
      <c r="L1515" s="166"/>
      <c r="M1515" s="13"/>
      <c r="N1515" s="187">
        <f t="shared" si="403"/>
        <v>0</v>
      </c>
      <c r="O1515" s="187">
        <f t="shared" si="404"/>
        <v>0</v>
      </c>
      <c r="P1515" s="187">
        <f t="shared" si="405"/>
        <v>0</v>
      </c>
      <c r="Q1515" s="166"/>
      <c r="R1515" s="13"/>
      <c r="S1515" s="187">
        <f t="shared" si="406"/>
        <v>0</v>
      </c>
      <c r="T1515" s="187">
        <f t="shared" si="407"/>
        <v>0</v>
      </c>
      <c r="U1515" s="166"/>
      <c r="V1515" s="187">
        <f t="shared" si="408"/>
        <v>0</v>
      </c>
      <c r="W1515" s="187">
        <f t="shared" si="409"/>
        <v>0</v>
      </c>
      <c r="X1515" s="13">
        <f t="shared" si="410"/>
        <v>0</v>
      </c>
      <c r="Y1515" s="13" t="s">
        <v>29</v>
      </c>
      <c r="Z1515" s="13">
        <v>45</v>
      </c>
      <c r="AA1515" s="241">
        <f t="shared" si="411"/>
        <v>0</v>
      </c>
    </row>
    <row r="1516" spans="1:27">
      <c r="A1516" s="12">
        <v>1513</v>
      </c>
      <c r="B1516" s="166"/>
      <c r="C1516" s="13"/>
      <c r="D1516" s="187">
        <f t="shared" si="397"/>
        <v>0</v>
      </c>
      <c r="E1516" s="187">
        <f t="shared" si="398"/>
        <v>0</v>
      </c>
      <c r="F1516" s="187">
        <f t="shared" si="399"/>
        <v>0</v>
      </c>
      <c r="G1516" s="166"/>
      <c r="H1516" s="13"/>
      <c r="I1516" s="187">
        <f t="shared" si="400"/>
        <v>0</v>
      </c>
      <c r="J1516" s="187">
        <f t="shared" si="401"/>
        <v>0</v>
      </c>
      <c r="K1516" s="187">
        <f t="shared" si="402"/>
        <v>0</v>
      </c>
      <c r="L1516" s="166"/>
      <c r="M1516" s="13"/>
      <c r="N1516" s="187">
        <f t="shared" si="403"/>
        <v>0</v>
      </c>
      <c r="O1516" s="187">
        <f t="shared" si="404"/>
        <v>0</v>
      </c>
      <c r="P1516" s="187">
        <f t="shared" si="405"/>
        <v>0</v>
      </c>
      <c r="Q1516" s="166"/>
      <c r="R1516" s="13"/>
      <c r="S1516" s="187">
        <f t="shared" si="406"/>
        <v>0</v>
      </c>
      <c r="T1516" s="187">
        <f t="shared" si="407"/>
        <v>0</v>
      </c>
      <c r="U1516" s="166"/>
      <c r="V1516" s="187">
        <f t="shared" si="408"/>
        <v>0</v>
      </c>
      <c r="W1516" s="187">
        <f t="shared" si="409"/>
        <v>0</v>
      </c>
      <c r="X1516" s="13">
        <f t="shared" si="410"/>
        <v>0</v>
      </c>
      <c r="Y1516" s="13" t="s">
        <v>29</v>
      </c>
      <c r="Z1516" s="13">
        <v>45</v>
      </c>
      <c r="AA1516" s="241">
        <f t="shared" si="411"/>
        <v>0</v>
      </c>
    </row>
    <row r="1517" spans="1:27">
      <c r="A1517" s="12">
        <v>1514</v>
      </c>
      <c r="B1517" s="166"/>
      <c r="C1517" s="13"/>
      <c r="D1517" s="187">
        <f t="shared" si="397"/>
        <v>0</v>
      </c>
      <c r="E1517" s="187">
        <f t="shared" si="398"/>
        <v>0</v>
      </c>
      <c r="F1517" s="187">
        <f t="shared" si="399"/>
        <v>0</v>
      </c>
      <c r="G1517" s="166"/>
      <c r="H1517" s="13"/>
      <c r="I1517" s="187">
        <f t="shared" si="400"/>
        <v>0</v>
      </c>
      <c r="J1517" s="187">
        <f t="shared" si="401"/>
        <v>0</v>
      </c>
      <c r="K1517" s="187">
        <f t="shared" si="402"/>
        <v>0</v>
      </c>
      <c r="L1517" s="166"/>
      <c r="M1517" s="13"/>
      <c r="N1517" s="187">
        <f t="shared" si="403"/>
        <v>0</v>
      </c>
      <c r="O1517" s="187">
        <f t="shared" si="404"/>
        <v>0</v>
      </c>
      <c r="P1517" s="187">
        <f t="shared" si="405"/>
        <v>0</v>
      </c>
      <c r="Q1517" s="166"/>
      <c r="R1517" s="13"/>
      <c r="S1517" s="187">
        <f t="shared" si="406"/>
        <v>0</v>
      </c>
      <c r="T1517" s="187">
        <f t="shared" si="407"/>
        <v>0</v>
      </c>
      <c r="U1517" s="166"/>
      <c r="V1517" s="187">
        <f t="shared" si="408"/>
        <v>0</v>
      </c>
      <c r="W1517" s="187">
        <f t="shared" si="409"/>
        <v>0</v>
      </c>
      <c r="X1517" s="13">
        <f t="shared" si="410"/>
        <v>0</v>
      </c>
      <c r="Y1517" s="13" t="s">
        <v>29</v>
      </c>
      <c r="Z1517" s="13">
        <v>45</v>
      </c>
      <c r="AA1517" s="241">
        <f t="shared" si="411"/>
        <v>0</v>
      </c>
    </row>
    <row r="1518" spans="1:27">
      <c r="A1518" s="12">
        <v>1515</v>
      </c>
      <c r="B1518" s="166"/>
      <c r="C1518" s="13"/>
      <c r="D1518" s="187">
        <f t="shared" si="397"/>
        <v>0</v>
      </c>
      <c r="E1518" s="187">
        <f t="shared" si="398"/>
        <v>0</v>
      </c>
      <c r="F1518" s="187">
        <f t="shared" si="399"/>
        <v>0</v>
      </c>
      <c r="G1518" s="166"/>
      <c r="H1518" s="13"/>
      <c r="I1518" s="187">
        <f t="shared" si="400"/>
        <v>0</v>
      </c>
      <c r="J1518" s="187">
        <f t="shared" si="401"/>
        <v>0</v>
      </c>
      <c r="K1518" s="187">
        <f t="shared" si="402"/>
        <v>0</v>
      </c>
      <c r="L1518" s="166"/>
      <c r="M1518" s="13"/>
      <c r="N1518" s="187">
        <f t="shared" si="403"/>
        <v>0</v>
      </c>
      <c r="O1518" s="187">
        <f t="shared" si="404"/>
        <v>0</v>
      </c>
      <c r="P1518" s="187">
        <f t="shared" si="405"/>
        <v>0</v>
      </c>
      <c r="Q1518" s="166"/>
      <c r="R1518" s="13"/>
      <c r="S1518" s="187">
        <f t="shared" si="406"/>
        <v>0</v>
      </c>
      <c r="T1518" s="187">
        <f t="shared" si="407"/>
        <v>0</v>
      </c>
      <c r="U1518" s="166"/>
      <c r="V1518" s="187">
        <f t="shared" si="408"/>
        <v>0</v>
      </c>
      <c r="W1518" s="187">
        <f t="shared" si="409"/>
        <v>0</v>
      </c>
      <c r="X1518" s="13">
        <f t="shared" si="410"/>
        <v>0</v>
      </c>
      <c r="Y1518" s="13" t="s">
        <v>29</v>
      </c>
      <c r="Z1518" s="13">
        <v>45</v>
      </c>
      <c r="AA1518" s="241">
        <f t="shared" si="411"/>
        <v>0</v>
      </c>
    </row>
    <row r="1519" spans="1:27">
      <c r="A1519" s="12">
        <v>1516</v>
      </c>
      <c r="B1519" s="166"/>
      <c r="C1519" s="13"/>
      <c r="D1519" s="187">
        <f t="shared" si="397"/>
        <v>0</v>
      </c>
      <c r="E1519" s="187">
        <f t="shared" si="398"/>
        <v>0</v>
      </c>
      <c r="F1519" s="187">
        <f t="shared" si="399"/>
        <v>0</v>
      </c>
      <c r="G1519" s="166"/>
      <c r="H1519" s="13"/>
      <c r="I1519" s="187">
        <f t="shared" si="400"/>
        <v>0</v>
      </c>
      <c r="J1519" s="187">
        <f t="shared" si="401"/>
        <v>0</v>
      </c>
      <c r="K1519" s="187">
        <f t="shared" si="402"/>
        <v>0</v>
      </c>
      <c r="L1519" s="166"/>
      <c r="M1519" s="13"/>
      <c r="N1519" s="187">
        <f t="shared" si="403"/>
        <v>0</v>
      </c>
      <c r="O1519" s="187">
        <f t="shared" si="404"/>
        <v>0</v>
      </c>
      <c r="P1519" s="187">
        <f t="shared" si="405"/>
        <v>0</v>
      </c>
      <c r="Q1519" s="166"/>
      <c r="R1519" s="13"/>
      <c r="S1519" s="187">
        <f t="shared" si="406"/>
        <v>0</v>
      </c>
      <c r="T1519" s="187">
        <f t="shared" si="407"/>
        <v>0</v>
      </c>
      <c r="U1519" s="166"/>
      <c r="V1519" s="187">
        <f t="shared" si="408"/>
        <v>0</v>
      </c>
      <c r="W1519" s="187">
        <f t="shared" si="409"/>
        <v>0</v>
      </c>
      <c r="X1519" s="13">
        <f t="shared" si="410"/>
        <v>0</v>
      </c>
      <c r="Y1519" s="13" t="s">
        <v>29</v>
      </c>
      <c r="Z1519" s="13">
        <v>45</v>
      </c>
      <c r="AA1519" s="241">
        <f t="shared" si="411"/>
        <v>0</v>
      </c>
    </row>
    <row r="1520" spans="1:27">
      <c r="A1520" s="12">
        <v>1517</v>
      </c>
      <c r="B1520" s="166"/>
      <c r="C1520" s="13"/>
      <c r="D1520" s="187">
        <f t="shared" si="397"/>
        <v>0</v>
      </c>
      <c r="E1520" s="187">
        <f t="shared" si="398"/>
        <v>0</v>
      </c>
      <c r="F1520" s="187">
        <f t="shared" si="399"/>
        <v>0</v>
      </c>
      <c r="G1520" s="166"/>
      <c r="H1520" s="13"/>
      <c r="I1520" s="187">
        <f t="shared" si="400"/>
        <v>0</v>
      </c>
      <c r="J1520" s="187">
        <f t="shared" si="401"/>
        <v>0</v>
      </c>
      <c r="K1520" s="187">
        <f t="shared" si="402"/>
        <v>0</v>
      </c>
      <c r="L1520" s="166"/>
      <c r="M1520" s="13"/>
      <c r="N1520" s="187">
        <f t="shared" si="403"/>
        <v>0</v>
      </c>
      <c r="O1520" s="187">
        <f t="shared" si="404"/>
        <v>0</v>
      </c>
      <c r="P1520" s="187">
        <f t="shared" si="405"/>
        <v>0</v>
      </c>
      <c r="Q1520" s="166"/>
      <c r="R1520" s="13"/>
      <c r="S1520" s="187">
        <f t="shared" si="406"/>
        <v>0</v>
      </c>
      <c r="T1520" s="187">
        <f t="shared" si="407"/>
        <v>0</v>
      </c>
      <c r="U1520" s="166"/>
      <c r="V1520" s="187">
        <f t="shared" si="408"/>
        <v>0</v>
      </c>
      <c r="W1520" s="187">
        <f t="shared" si="409"/>
        <v>0</v>
      </c>
      <c r="X1520" s="13">
        <f t="shared" si="410"/>
        <v>0</v>
      </c>
      <c r="Y1520" s="13" t="s">
        <v>29</v>
      </c>
      <c r="Z1520" s="13">
        <v>45</v>
      </c>
      <c r="AA1520" s="241">
        <f t="shared" si="411"/>
        <v>0</v>
      </c>
    </row>
    <row r="1521" spans="1:27">
      <c r="A1521" s="12">
        <v>1518</v>
      </c>
      <c r="B1521" s="166"/>
      <c r="C1521" s="13"/>
      <c r="D1521" s="187">
        <f t="shared" si="397"/>
        <v>0</v>
      </c>
      <c r="E1521" s="187">
        <f t="shared" si="398"/>
        <v>0</v>
      </c>
      <c r="F1521" s="187">
        <f t="shared" si="399"/>
        <v>0</v>
      </c>
      <c r="G1521" s="166"/>
      <c r="H1521" s="13"/>
      <c r="I1521" s="187">
        <f t="shared" si="400"/>
        <v>0</v>
      </c>
      <c r="J1521" s="187">
        <f t="shared" si="401"/>
        <v>0</v>
      </c>
      <c r="K1521" s="187">
        <f t="shared" si="402"/>
        <v>0</v>
      </c>
      <c r="L1521" s="166"/>
      <c r="M1521" s="13"/>
      <c r="N1521" s="187">
        <f t="shared" si="403"/>
        <v>0</v>
      </c>
      <c r="O1521" s="187">
        <f t="shared" si="404"/>
        <v>0</v>
      </c>
      <c r="P1521" s="187">
        <f t="shared" si="405"/>
        <v>0</v>
      </c>
      <c r="Q1521" s="166"/>
      <c r="R1521" s="13"/>
      <c r="S1521" s="187">
        <f t="shared" si="406"/>
        <v>0</v>
      </c>
      <c r="T1521" s="187">
        <f t="shared" si="407"/>
        <v>0</v>
      </c>
      <c r="U1521" s="166"/>
      <c r="V1521" s="187">
        <f t="shared" si="408"/>
        <v>0</v>
      </c>
      <c r="W1521" s="187">
        <f t="shared" si="409"/>
        <v>0</v>
      </c>
      <c r="X1521" s="13">
        <f t="shared" si="410"/>
        <v>0</v>
      </c>
      <c r="Y1521" s="13" t="s">
        <v>29</v>
      </c>
      <c r="Z1521" s="13">
        <v>45</v>
      </c>
      <c r="AA1521" s="241">
        <f t="shared" si="411"/>
        <v>0</v>
      </c>
    </row>
    <row r="1522" spans="1:27">
      <c r="A1522" s="12">
        <v>1519</v>
      </c>
      <c r="B1522" s="166"/>
      <c r="C1522" s="13"/>
      <c r="D1522" s="187">
        <f t="shared" si="397"/>
        <v>0</v>
      </c>
      <c r="E1522" s="187">
        <f t="shared" si="398"/>
        <v>0</v>
      </c>
      <c r="F1522" s="187">
        <f t="shared" si="399"/>
        <v>0</v>
      </c>
      <c r="G1522" s="166"/>
      <c r="H1522" s="13"/>
      <c r="I1522" s="187">
        <f t="shared" si="400"/>
        <v>0</v>
      </c>
      <c r="J1522" s="187">
        <f t="shared" si="401"/>
        <v>0</v>
      </c>
      <c r="K1522" s="187">
        <f t="shared" si="402"/>
        <v>0</v>
      </c>
      <c r="L1522" s="166"/>
      <c r="M1522" s="13"/>
      <c r="N1522" s="187">
        <f t="shared" si="403"/>
        <v>0</v>
      </c>
      <c r="O1522" s="187">
        <f t="shared" si="404"/>
        <v>0</v>
      </c>
      <c r="P1522" s="187">
        <f t="shared" si="405"/>
        <v>0</v>
      </c>
      <c r="Q1522" s="166"/>
      <c r="R1522" s="13"/>
      <c r="S1522" s="187">
        <f t="shared" si="406"/>
        <v>0</v>
      </c>
      <c r="T1522" s="187">
        <f t="shared" si="407"/>
        <v>0</v>
      </c>
      <c r="U1522" s="166"/>
      <c r="V1522" s="187">
        <f t="shared" si="408"/>
        <v>0</v>
      </c>
      <c r="W1522" s="187">
        <f t="shared" si="409"/>
        <v>0</v>
      </c>
      <c r="X1522" s="13">
        <f t="shared" si="410"/>
        <v>0</v>
      </c>
      <c r="Y1522" s="13" t="s">
        <v>29</v>
      </c>
      <c r="Z1522" s="13">
        <v>45</v>
      </c>
      <c r="AA1522" s="241">
        <f t="shared" si="411"/>
        <v>0</v>
      </c>
    </row>
    <row r="1523" spans="1:27">
      <c r="A1523" s="12">
        <v>1520</v>
      </c>
      <c r="B1523" s="166"/>
      <c r="C1523" s="13"/>
      <c r="D1523" s="187">
        <f t="shared" si="397"/>
        <v>0</v>
      </c>
      <c r="E1523" s="187">
        <f t="shared" si="398"/>
        <v>0</v>
      </c>
      <c r="F1523" s="187">
        <f t="shared" si="399"/>
        <v>0</v>
      </c>
      <c r="G1523" s="166"/>
      <c r="H1523" s="13"/>
      <c r="I1523" s="187">
        <f t="shared" si="400"/>
        <v>0</v>
      </c>
      <c r="J1523" s="187">
        <f t="shared" si="401"/>
        <v>0</v>
      </c>
      <c r="K1523" s="187">
        <f t="shared" si="402"/>
        <v>0</v>
      </c>
      <c r="L1523" s="166"/>
      <c r="M1523" s="13"/>
      <c r="N1523" s="187">
        <f t="shared" si="403"/>
        <v>0</v>
      </c>
      <c r="O1523" s="187">
        <f t="shared" si="404"/>
        <v>0</v>
      </c>
      <c r="P1523" s="187">
        <f t="shared" si="405"/>
        <v>0</v>
      </c>
      <c r="Q1523" s="166"/>
      <c r="R1523" s="13"/>
      <c r="S1523" s="187">
        <f t="shared" si="406"/>
        <v>0</v>
      </c>
      <c r="T1523" s="187">
        <f t="shared" si="407"/>
        <v>0</v>
      </c>
      <c r="U1523" s="166"/>
      <c r="V1523" s="187">
        <f t="shared" si="408"/>
        <v>0</v>
      </c>
      <c r="W1523" s="187">
        <f t="shared" si="409"/>
        <v>0</v>
      </c>
      <c r="X1523" s="13">
        <f t="shared" si="410"/>
        <v>0</v>
      </c>
      <c r="Y1523" s="13" t="s">
        <v>29</v>
      </c>
      <c r="Z1523" s="13">
        <v>45</v>
      </c>
      <c r="AA1523" s="241">
        <f t="shared" si="411"/>
        <v>0</v>
      </c>
    </row>
    <row r="1524" spans="1:27">
      <c r="A1524" s="12">
        <v>1521</v>
      </c>
      <c r="B1524" s="166"/>
      <c r="C1524" s="13"/>
      <c r="D1524" s="187">
        <f t="shared" si="397"/>
        <v>0</v>
      </c>
      <c r="E1524" s="187">
        <f t="shared" si="398"/>
        <v>0</v>
      </c>
      <c r="F1524" s="187">
        <f t="shared" si="399"/>
        <v>0</v>
      </c>
      <c r="G1524" s="166"/>
      <c r="H1524" s="13"/>
      <c r="I1524" s="187">
        <f t="shared" si="400"/>
        <v>0</v>
      </c>
      <c r="J1524" s="187">
        <f t="shared" si="401"/>
        <v>0</v>
      </c>
      <c r="K1524" s="187">
        <f t="shared" si="402"/>
        <v>0</v>
      </c>
      <c r="L1524" s="166"/>
      <c r="M1524" s="13"/>
      <c r="N1524" s="187">
        <f t="shared" si="403"/>
        <v>0</v>
      </c>
      <c r="O1524" s="187">
        <f t="shared" si="404"/>
        <v>0</v>
      </c>
      <c r="P1524" s="187">
        <f t="shared" si="405"/>
        <v>0</v>
      </c>
      <c r="Q1524" s="166"/>
      <c r="R1524" s="13"/>
      <c r="S1524" s="187">
        <f t="shared" si="406"/>
        <v>0</v>
      </c>
      <c r="T1524" s="187">
        <f t="shared" si="407"/>
        <v>0</v>
      </c>
      <c r="U1524" s="166"/>
      <c r="V1524" s="187">
        <f t="shared" si="408"/>
        <v>0</v>
      </c>
      <c r="W1524" s="187">
        <f t="shared" si="409"/>
        <v>0</v>
      </c>
      <c r="X1524" s="13">
        <f t="shared" si="410"/>
        <v>0</v>
      </c>
      <c r="Y1524" s="13" t="s">
        <v>29</v>
      </c>
      <c r="Z1524" s="13">
        <v>45</v>
      </c>
      <c r="AA1524" s="241">
        <f t="shared" si="411"/>
        <v>0</v>
      </c>
    </row>
    <row r="1525" spans="1:27">
      <c r="A1525" s="12">
        <v>1522</v>
      </c>
      <c r="B1525" s="166"/>
      <c r="C1525" s="13"/>
      <c r="D1525" s="187">
        <f t="shared" si="397"/>
        <v>0</v>
      </c>
      <c r="E1525" s="187">
        <f t="shared" si="398"/>
        <v>0</v>
      </c>
      <c r="F1525" s="187">
        <f t="shared" si="399"/>
        <v>0</v>
      </c>
      <c r="G1525" s="166"/>
      <c r="H1525" s="13"/>
      <c r="I1525" s="187">
        <f t="shared" si="400"/>
        <v>0</v>
      </c>
      <c r="J1525" s="187">
        <f t="shared" si="401"/>
        <v>0</v>
      </c>
      <c r="K1525" s="187">
        <f t="shared" si="402"/>
        <v>0</v>
      </c>
      <c r="L1525" s="166"/>
      <c r="M1525" s="13"/>
      <c r="N1525" s="187">
        <f t="shared" si="403"/>
        <v>0</v>
      </c>
      <c r="O1525" s="187">
        <f t="shared" si="404"/>
        <v>0</v>
      </c>
      <c r="P1525" s="187">
        <f t="shared" si="405"/>
        <v>0</v>
      </c>
      <c r="Q1525" s="166"/>
      <c r="R1525" s="13"/>
      <c r="S1525" s="187">
        <f t="shared" si="406"/>
        <v>0</v>
      </c>
      <c r="T1525" s="187">
        <f t="shared" si="407"/>
        <v>0</v>
      </c>
      <c r="U1525" s="166"/>
      <c r="V1525" s="187">
        <f t="shared" si="408"/>
        <v>0</v>
      </c>
      <c r="W1525" s="187">
        <f t="shared" si="409"/>
        <v>0</v>
      </c>
      <c r="X1525" s="13">
        <f t="shared" si="410"/>
        <v>0</v>
      </c>
      <c r="Y1525" s="13" t="s">
        <v>29</v>
      </c>
      <c r="Z1525" s="13">
        <v>45</v>
      </c>
      <c r="AA1525" s="241">
        <f t="shared" si="411"/>
        <v>0</v>
      </c>
    </row>
    <row r="1526" spans="1:27">
      <c r="A1526" s="12">
        <v>1523</v>
      </c>
      <c r="B1526" s="166"/>
      <c r="C1526" s="13"/>
      <c r="D1526" s="187">
        <f t="shared" si="397"/>
        <v>0</v>
      </c>
      <c r="E1526" s="187">
        <f t="shared" si="398"/>
        <v>0</v>
      </c>
      <c r="F1526" s="187">
        <f t="shared" si="399"/>
        <v>0</v>
      </c>
      <c r="G1526" s="166"/>
      <c r="H1526" s="13"/>
      <c r="I1526" s="187">
        <f t="shared" si="400"/>
        <v>0</v>
      </c>
      <c r="J1526" s="187">
        <f t="shared" si="401"/>
        <v>0</v>
      </c>
      <c r="K1526" s="187">
        <f t="shared" si="402"/>
        <v>0</v>
      </c>
      <c r="L1526" s="166"/>
      <c r="M1526" s="13"/>
      <c r="N1526" s="187">
        <f t="shared" si="403"/>
        <v>0</v>
      </c>
      <c r="O1526" s="187">
        <f t="shared" si="404"/>
        <v>0</v>
      </c>
      <c r="P1526" s="187">
        <f t="shared" si="405"/>
        <v>0</v>
      </c>
      <c r="Q1526" s="166"/>
      <c r="R1526" s="13"/>
      <c r="S1526" s="187">
        <f t="shared" si="406"/>
        <v>0</v>
      </c>
      <c r="T1526" s="187">
        <f t="shared" si="407"/>
        <v>0</v>
      </c>
      <c r="U1526" s="166"/>
      <c r="V1526" s="187">
        <f t="shared" si="408"/>
        <v>0</v>
      </c>
      <c r="W1526" s="187">
        <f t="shared" si="409"/>
        <v>0</v>
      </c>
      <c r="X1526" s="13">
        <f t="shared" si="410"/>
        <v>0</v>
      </c>
      <c r="Y1526" s="13" t="s">
        <v>29</v>
      </c>
      <c r="Z1526" s="13">
        <v>45</v>
      </c>
      <c r="AA1526" s="241">
        <f t="shared" si="411"/>
        <v>0</v>
      </c>
    </row>
    <row r="1527" spans="1:27">
      <c r="A1527" s="12">
        <v>1524</v>
      </c>
      <c r="B1527" s="166"/>
      <c r="C1527" s="13"/>
      <c r="D1527" s="187">
        <f t="shared" si="397"/>
        <v>0</v>
      </c>
      <c r="E1527" s="187">
        <f t="shared" si="398"/>
        <v>0</v>
      </c>
      <c r="F1527" s="187">
        <f t="shared" si="399"/>
        <v>0</v>
      </c>
      <c r="G1527" s="166"/>
      <c r="H1527" s="13"/>
      <c r="I1527" s="187">
        <f t="shared" si="400"/>
        <v>0</v>
      </c>
      <c r="J1527" s="187">
        <f t="shared" si="401"/>
        <v>0</v>
      </c>
      <c r="K1527" s="187">
        <f t="shared" si="402"/>
        <v>0</v>
      </c>
      <c r="L1527" s="166"/>
      <c r="M1527" s="13"/>
      <c r="N1527" s="187">
        <f t="shared" si="403"/>
        <v>0</v>
      </c>
      <c r="O1527" s="187">
        <f t="shared" si="404"/>
        <v>0</v>
      </c>
      <c r="P1527" s="187">
        <f t="shared" si="405"/>
        <v>0</v>
      </c>
      <c r="Q1527" s="166"/>
      <c r="R1527" s="13"/>
      <c r="S1527" s="187">
        <f t="shared" si="406"/>
        <v>0</v>
      </c>
      <c r="T1527" s="187">
        <f t="shared" si="407"/>
        <v>0</v>
      </c>
      <c r="U1527" s="166"/>
      <c r="V1527" s="187">
        <f t="shared" si="408"/>
        <v>0</v>
      </c>
      <c r="W1527" s="187">
        <f t="shared" si="409"/>
        <v>0</v>
      </c>
      <c r="X1527" s="13">
        <f t="shared" si="410"/>
        <v>0</v>
      </c>
      <c r="Y1527" s="13" t="s">
        <v>29</v>
      </c>
      <c r="Z1527" s="13">
        <v>45</v>
      </c>
      <c r="AA1527" s="241">
        <f t="shared" si="411"/>
        <v>0</v>
      </c>
    </row>
    <row r="1528" spans="1:27">
      <c r="A1528" s="12">
        <v>1525</v>
      </c>
      <c r="B1528" s="166"/>
      <c r="C1528" s="13"/>
      <c r="D1528" s="187">
        <f t="shared" si="397"/>
        <v>0</v>
      </c>
      <c r="E1528" s="187">
        <f t="shared" si="398"/>
        <v>0</v>
      </c>
      <c r="F1528" s="187">
        <f t="shared" si="399"/>
        <v>0</v>
      </c>
      <c r="G1528" s="166"/>
      <c r="H1528" s="13"/>
      <c r="I1528" s="187">
        <f t="shared" si="400"/>
        <v>0</v>
      </c>
      <c r="J1528" s="187">
        <f t="shared" si="401"/>
        <v>0</v>
      </c>
      <c r="K1528" s="187">
        <f t="shared" si="402"/>
        <v>0</v>
      </c>
      <c r="L1528" s="166"/>
      <c r="M1528" s="13"/>
      <c r="N1528" s="187">
        <f t="shared" si="403"/>
        <v>0</v>
      </c>
      <c r="O1528" s="187">
        <f t="shared" si="404"/>
        <v>0</v>
      </c>
      <c r="P1528" s="187">
        <f t="shared" si="405"/>
        <v>0</v>
      </c>
      <c r="Q1528" s="166"/>
      <c r="R1528" s="13"/>
      <c r="S1528" s="187">
        <f t="shared" si="406"/>
        <v>0</v>
      </c>
      <c r="T1528" s="187">
        <f t="shared" si="407"/>
        <v>0</v>
      </c>
      <c r="U1528" s="166"/>
      <c r="V1528" s="187">
        <f t="shared" si="408"/>
        <v>0</v>
      </c>
      <c r="W1528" s="187">
        <f t="shared" si="409"/>
        <v>0</v>
      </c>
      <c r="X1528" s="13">
        <f t="shared" si="410"/>
        <v>0</v>
      </c>
      <c r="Y1528" s="13" t="s">
        <v>29</v>
      </c>
      <c r="Z1528" s="13">
        <v>45</v>
      </c>
      <c r="AA1528" s="241">
        <f t="shared" si="411"/>
        <v>0</v>
      </c>
    </row>
    <row r="1529" spans="1:27">
      <c r="A1529" s="12">
        <v>1526</v>
      </c>
      <c r="B1529" s="166"/>
      <c r="C1529" s="13"/>
      <c r="D1529" s="187">
        <f t="shared" si="397"/>
        <v>0</v>
      </c>
      <c r="E1529" s="187">
        <f t="shared" si="398"/>
        <v>0</v>
      </c>
      <c r="F1529" s="187">
        <f t="shared" si="399"/>
        <v>0</v>
      </c>
      <c r="G1529" s="166"/>
      <c r="H1529" s="13"/>
      <c r="I1529" s="187">
        <f t="shared" si="400"/>
        <v>0</v>
      </c>
      <c r="J1529" s="187">
        <f t="shared" si="401"/>
        <v>0</v>
      </c>
      <c r="K1529" s="187">
        <f t="shared" si="402"/>
        <v>0</v>
      </c>
      <c r="L1529" s="166"/>
      <c r="M1529" s="13"/>
      <c r="N1529" s="187">
        <f t="shared" si="403"/>
        <v>0</v>
      </c>
      <c r="O1529" s="187">
        <f t="shared" si="404"/>
        <v>0</v>
      </c>
      <c r="P1529" s="187">
        <f t="shared" si="405"/>
        <v>0</v>
      </c>
      <c r="Q1529" s="166"/>
      <c r="R1529" s="13"/>
      <c r="S1529" s="187">
        <f t="shared" si="406"/>
        <v>0</v>
      </c>
      <c r="T1529" s="187">
        <f t="shared" si="407"/>
        <v>0</v>
      </c>
      <c r="U1529" s="166"/>
      <c r="V1529" s="187">
        <f t="shared" si="408"/>
        <v>0</v>
      </c>
      <c r="W1529" s="187">
        <f t="shared" si="409"/>
        <v>0</v>
      </c>
      <c r="X1529" s="13">
        <f t="shared" si="410"/>
        <v>0</v>
      </c>
      <c r="Y1529" s="13" t="s">
        <v>29</v>
      </c>
      <c r="Z1529" s="13">
        <v>45</v>
      </c>
      <c r="AA1529" s="241">
        <f t="shared" si="411"/>
        <v>0</v>
      </c>
    </row>
    <row r="1530" spans="1:27">
      <c r="A1530" s="12">
        <v>1527</v>
      </c>
      <c r="B1530" s="166"/>
      <c r="C1530" s="13"/>
      <c r="D1530" s="187">
        <f t="shared" si="397"/>
        <v>0</v>
      </c>
      <c r="E1530" s="187">
        <f t="shared" si="398"/>
        <v>0</v>
      </c>
      <c r="F1530" s="187">
        <f t="shared" si="399"/>
        <v>0</v>
      </c>
      <c r="G1530" s="166"/>
      <c r="H1530" s="13"/>
      <c r="I1530" s="187">
        <f t="shared" si="400"/>
        <v>0</v>
      </c>
      <c r="J1530" s="187">
        <f t="shared" si="401"/>
        <v>0</v>
      </c>
      <c r="K1530" s="187">
        <f t="shared" si="402"/>
        <v>0</v>
      </c>
      <c r="L1530" s="166"/>
      <c r="M1530" s="13"/>
      <c r="N1530" s="187">
        <f t="shared" si="403"/>
        <v>0</v>
      </c>
      <c r="O1530" s="187">
        <f t="shared" si="404"/>
        <v>0</v>
      </c>
      <c r="P1530" s="187">
        <f t="shared" si="405"/>
        <v>0</v>
      </c>
      <c r="Q1530" s="166"/>
      <c r="R1530" s="13"/>
      <c r="S1530" s="187">
        <f t="shared" si="406"/>
        <v>0</v>
      </c>
      <c r="T1530" s="187">
        <f t="shared" si="407"/>
        <v>0</v>
      </c>
      <c r="U1530" s="166"/>
      <c r="V1530" s="187">
        <f t="shared" si="408"/>
        <v>0</v>
      </c>
      <c r="W1530" s="187">
        <f t="shared" si="409"/>
        <v>0</v>
      </c>
      <c r="X1530" s="13">
        <f t="shared" si="410"/>
        <v>0</v>
      </c>
      <c r="Y1530" s="13" t="s">
        <v>29</v>
      </c>
      <c r="Z1530" s="13">
        <v>45</v>
      </c>
      <c r="AA1530" s="241">
        <f t="shared" si="411"/>
        <v>0</v>
      </c>
    </row>
    <row r="1531" spans="1:27">
      <c r="A1531" s="12">
        <v>1528</v>
      </c>
      <c r="B1531" s="166"/>
      <c r="C1531" s="13"/>
      <c r="D1531" s="187">
        <f t="shared" si="397"/>
        <v>0</v>
      </c>
      <c r="E1531" s="187">
        <f t="shared" si="398"/>
        <v>0</v>
      </c>
      <c r="F1531" s="187">
        <f t="shared" si="399"/>
        <v>0</v>
      </c>
      <c r="G1531" s="166"/>
      <c r="H1531" s="13"/>
      <c r="I1531" s="187">
        <f t="shared" si="400"/>
        <v>0</v>
      </c>
      <c r="J1531" s="187">
        <f t="shared" si="401"/>
        <v>0</v>
      </c>
      <c r="K1531" s="187">
        <f t="shared" si="402"/>
        <v>0</v>
      </c>
      <c r="L1531" s="166"/>
      <c r="M1531" s="13"/>
      <c r="N1531" s="187">
        <f t="shared" si="403"/>
        <v>0</v>
      </c>
      <c r="O1531" s="187">
        <f t="shared" si="404"/>
        <v>0</v>
      </c>
      <c r="P1531" s="187">
        <f t="shared" si="405"/>
        <v>0</v>
      </c>
      <c r="Q1531" s="166"/>
      <c r="R1531" s="13"/>
      <c r="S1531" s="187">
        <f t="shared" si="406"/>
        <v>0</v>
      </c>
      <c r="T1531" s="187">
        <f t="shared" si="407"/>
        <v>0</v>
      </c>
      <c r="U1531" s="166"/>
      <c r="V1531" s="187">
        <f t="shared" si="408"/>
        <v>0</v>
      </c>
      <c r="W1531" s="187">
        <f t="shared" si="409"/>
        <v>0</v>
      </c>
      <c r="X1531" s="13">
        <f t="shared" si="410"/>
        <v>0</v>
      </c>
      <c r="Y1531" s="13" t="s">
        <v>29</v>
      </c>
      <c r="Z1531" s="13">
        <v>45</v>
      </c>
      <c r="AA1531" s="241">
        <f t="shared" si="411"/>
        <v>0</v>
      </c>
    </row>
    <row r="1532" spans="1:27">
      <c r="A1532" s="12">
        <v>1529</v>
      </c>
      <c r="B1532" s="166"/>
      <c r="C1532" s="13"/>
      <c r="D1532" s="187">
        <f t="shared" si="397"/>
        <v>0</v>
      </c>
      <c r="E1532" s="187">
        <f t="shared" si="398"/>
        <v>0</v>
      </c>
      <c r="F1532" s="187">
        <f t="shared" si="399"/>
        <v>0</v>
      </c>
      <c r="G1532" s="166"/>
      <c r="H1532" s="13"/>
      <c r="I1532" s="187">
        <f t="shared" si="400"/>
        <v>0</v>
      </c>
      <c r="J1532" s="187">
        <f t="shared" si="401"/>
        <v>0</v>
      </c>
      <c r="K1532" s="187">
        <f t="shared" si="402"/>
        <v>0</v>
      </c>
      <c r="L1532" s="166"/>
      <c r="M1532" s="13"/>
      <c r="N1532" s="187">
        <f t="shared" si="403"/>
        <v>0</v>
      </c>
      <c r="O1532" s="187">
        <f t="shared" si="404"/>
        <v>0</v>
      </c>
      <c r="P1532" s="187">
        <f t="shared" si="405"/>
        <v>0</v>
      </c>
      <c r="Q1532" s="166"/>
      <c r="R1532" s="13"/>
      <c r="S1532" s="187">
        <f t="shared" si="406"/>
        <v>0</v>
      </c>
      <c r="T1532" s="187">
        <f t="shared" si="407"/>
        <v>0</v>
      </c>
      <c r="U1532" s="166"/>
      <c r="V1532" s="187">
        <f t="shared" si="408"/>
        <v>0</v>
      </c>
      <c r="W1532" s="187">
        <f t="shared" si="409"/>
        <v>0</v>
      </c>
      <c r="X1532" s="13">
        <f t="shared" si="410"/>
        <v>0</v>
      </c>
      <c r="Y1532" s="13" t="s">
        <v>29</v>
      </c>
      <c r="Z1532" s="13">
        <v>45</v>
      </c>
      <c r="AA1532" s="241">
        <f t="shared" si="411"/>
        <v>0</v>
      </c>
    </row>
    <row r="1533" spans="1:27">
      <c r="A1533" s="12">
        <v>1530</v>
      </c>
      <c r="B1533" s="166"/>
      <c r="C1533" s="13"/>
      <c r="D1533" s="187">
        <f t="shared" si="397"/>
        <v>0</v>
      </c>
      <c r="E1533" s="187">
        <f t="shared" si="398"/>
        <v>0</v>
      </c>
      <c r="F1533" s="187">
        <f t="shared" si="399"/>
        <v>0</v>
      </c>
      <c r="G1533" s="166"/>
      <c r="H1533" s="13"/>
      <c r="I1533" s="187">
        <f t="shared" si="400"/>
        <v>0</v>
      </c>
      <c r="J1533" s="187">
        <f t="shared" si="401"/>
        <v>0</v>
      </c>
      <c r="K1533" s="187">
        <f t="shared" si="402"/>
        <v>0</v>
      </c>
      <c r="L1533" s="166"/>
      <c r="M1533" s="13"/>
      <c r="N1533" s="187">
        <f t="shared" si="403"/>
        <v>0</v>
      </c>
      <c r="O1533" s="187">
        <f t="shared" si="404"/>
        <v>0</v>
      </c>
      <c r="P1533" s="187">
        <f t="shared" si="405"/>
        <v>0</v>
      </c>
      <c r="Q1533" s="166"/>
      <c r="R1533" s="13"/>
      <c r="S1533" s="187">
        <f t="shared" si="406"/>
        <v>0</v>
      </c>
      <c r="T1533" s="187">
        <f t="shared" si="407"/>
        <v>0</v>
      </c>
      <c r="U1533" s="166"/>
      <c r="V1533" s="187">
        <f t="shared" si="408"/>
        <v>0</v>
      </c>
      <c r="W1533" s="187">
        <f t="shared" si="409"/>
        <v>0</v>
      </c>
      <c r="X1533" s="13">
        <f t="shared" si="410"/>
        <v>0</v>
      </c>
      <c r="Y1533" s="13" t="s">
        <v>29</v>
      </c>
      <c r="Z1533" s="13">
        <v>45</v>
      </c>
      <c r="AA1533" s="241">
        <f t="shared" si="411"/>
        <v>0</v>
      </c>
    </row>
    <row r="1534" spans="1:27">
      <c r="A1534" s="12">
        <v>1531</v>
      </c>
      <c r="B1534" s="166"/>
      <c r="C1534" s="13"/>
      <c r="D1534" s="187">
        <f t="shared" si="397"/>
        <v>0</v>
      </c>
      <c r="E1534" s="187">
        <f t="shared" si="398"/>
        <v>0</v>
      </c>
      <c r="F1534" s="187">
        <f t="shared" si="399"/>
        <v>0</v>
      </c>
      <c r="G1534" s="166"/>
      <c r="H1534" s="13"/>
      <c r="I1534" s="187">
        <f t="shared" si="400"/>
        <v>0</v>
      </c>
      <c r="J1534" s="187">
        <f t="shared" si="401"/>
        <v>0</v>
      </c>
      <c r="K1534" s="187">
        <f t="shared" si="402"/>
        <v>0</v>
      </c>
      <c r="L1534" s="166"/>
      <c r="M1534" s="13"/>
      <c r="N1534" s="187">
        <f t="shared" si="403"/>
        <v>0</v>
      </c>
      <c r="O1534" s="187">
        <f t="shared" si="404"/>
        <v>0</v>
      </c>
      <c r="P1534" s="187">
        <f t="shared" si="405"/>
        <v>0</v>
      </c>
      <c r="Q1534" s="166"/>
      <c r="R1534" s="13"/>
      <c r="S1534" s="187">
        <f t="shared" si="406"/>
        <v>0</v>
      </c>
      <c r="T1534" s="187">
        <f t="shared" si="407"/>
        <v>0</v>
      </c>
      <c r="U1534" s="166"/>
      <c r="V1534" s="187">
        <f t="shared" si="408"/>
        <v>0</v>
      </c>
      <c r="W1534" s="187">
        <f t="shared" si="409"/>
        <v>0</v>
      </c>
      <c r="X1534" s="13">
        <f t="shared" si="410"/>
        <v>0</v>
      </c>
      <c r="Y1534" s="13" t="s">
        <v>29</v>
      </c>
      <c r="Z1534" s="13">
        <v>45</v>
      </c>
      <c r="AA1534" s="241">
        <f t="shared" si="411"/>
        <v>0</v>
      </c>
    </row>
    <row r="1535" spans="1:27">
      <c r="A1535" s="12">
        <v>1532</v>
      </c>
      <c r="B1535" s="166"/>
      <c r="C1535" s="13"/>
      <c r="D1535" s="187">
        <f t="shared" si="397"/>
        <v>0</v>
      </c>
      <c r="E1535" s="187">
        <f t="shared" si="398"/>
        <v>0</v>
      </c>
      <c r="F1535" s="187">
        <f t="shared" si="399"/>
        <v>0</v>
      </c>
      <c r="G1535" s="166"/>
      <c r="H1535" s="13"/>
      <c r="I1535" s="187">
        <f t="shared" si="400"/>
        <v>0</v>
      </c>
      <c r="J1535" s="187">
        <f t="shared" si="401"/>
        <v>0</v>
      </c>
      <c r="K1535" s="187">
        <f t="shared" si="402"/>
        <v>0</v>
      </c>
      <c r="L1535" s="166"/>
      <c r="M1535" s="13"/>
      <c r="N1535" s="187">
        <f t="shared" si="403"/>
        <v>0</v>
      </c>
      <c r="O1535" s="187">
        <f t="shared" si="404"/>
        <v>0</v>
      </c>
      <c r="P1535" s="187">
        <f t="shared" si="405"/>
        <v>0</v>
      </c>
      <c r="Q1535" s="166"/>
      <c r="R1535" s="13"/>
      <c r="S1535" s="187">
        <f t="shared" si="406"/>
        <v>0</v>
      </c>
      <c r="T1535" s="187">
        <f t="shared" si="407"/>
        <v>0</v>
      </c>
      <c r="U1535" s="166"/>
      <c r="V1535" s="187">
        <f t="shared" si="408"/>
        <v>0</v>
      </c>
      <c r="W1535" s="187">
        <f t="shared" si="409"/>
        <v>0</v>
      </c>
      <c r="X1535" s="13">
        <f t="shared" si="410"/>
        <v>0</v>
      </c>
      <c r="Y1535" s="13" t="s">
        <v>29</v>
      </c>
      <c r="Z1535" s="13">
        <v>45</v>
      </c>
      <c r="AA1535" s="241">
        <f t="shared" si="411"/>
        <v>0</v>
      </c>
    </row>
    <row r="1536" spans="1:27">
      <c r="A1536" s="12">
        <v>1533</v>
      </c>
      <c r="B1536" s="166"/>
      <c r="C1536" s="13"/>
      <c r="D1536" s="187">
        <f t="shared" si="397"/>
        <v>0</v>
      </c>
      <c r="E1536" s="187">
        <f t="shared" si="398"/>
        <v>0</v>
      </c>
      <c r="F1536" s="187">
        <f t="shared" si="399"/>
        <v>0</v>
      </c>
      <c r="G1536" s="166"/>
      <c r="H1536" s="13"/>
      <c r="I1536" s="187">
        <f t="shared" si="400"/>
        <v>0</v>
      </c>
      <c r="J1536" s="187">
        <f t="shared" si="401"/>
        <v>0</v>
      </c>
      <c r="K1536" s="187">
        <f t="shared" si="402"/>
        <v>0</v>
      </c>
      <c r="L1536" s="166"/>
      <c r="M1536" s="13"/>
      <c r="N1536" s="187">
        <f t="shared" si="403"/>
        <v>0</v>
      </c>
      <c r="O1536" s="187">
        <f t="shared" si="404"/>
        <v>0</v>
      </c>
      <c r="P1536" s="187">
        <f t="shared" si="405"/>
        <v>0</v>
      </c>
      <c r="Q1536" s="166"/>
      <c r="R1536" s="13"/>
      <c r="S1536" s="187">
        <f t="shared" si="406"/>
        <v>0</v>
      </c>
      <c r="T1536" s="187">
        <f t="shared" si="407"/>
        <v>0</v>
      </c>
      <c r="U1536" s="166"/>
      <c r="V1536" s="187">
        <f t="shared" si="408"/>
        <v>0</v>
      </c>
      <c r="W1536" s="187">
        <f t="shared" si="409"/>
        <v>0</v>
      </c>
      <c r="X1536" s="13">
        <f t="shared" si="410"/>
        <v>0</v>
      </c>
      <c r="Y1536" s="13" t="s">
        <v>29</v>
      </c>
      <c r="Z1536" s="13">
        <v>45</v>
      </c>
      <c r="AA1536" s="241">
        <f t="shared" si="411"/>
        <v>0</v>
      </c>
    </row>
    <row r="1537" spans="1:27">
      <c r="A1537" s="12">
        <v>1534</v>
      </c>
      <c r="B1537" s="166"/>
      <c r="C1537" s="13"/>
      <c r="D1537" s="187">
        <f t="shared" si="397"/>
        <v>0</v>
      </c>
      <c r="E1537" s="187">
        <f t="shared" si="398"/>
        <v>0</v>
      </c>
      <c r="F1537" s="187">
        <f t="shared" si="399"/>
        <v>0</v>
      </c>
      <c r="G1537" s="166"/>
      <c r="H1537" s="13"/>
      <c r="I1537" s="187">
        <f t="shared" si="400"/>
        <v>0</v>
      </c>
      <c r="J1537" s="187">
        <f t="shared" si="401"/>
        <v>0</v>
      </c>
      <c r="K1537" s="187">
        <f t="shared" si="402"/>
        <v>0</v>
      </c>
      <c r="L1537" s="166"/>
      <c r="M1537" s="13"/>
      <c r="N1537" s="187">
        <f t="shared" si="403"/>
        <v>0</v>
      </c>
      <c r="O1537" s="187">
        <f t="shared" si="404"/>
        <v>0</v>
      </c>
      <c r="P1537" s="187">
        <f t="shared" si="405"/>
        <v>0</v>
      </c>
      <c r="Q1537" s="166"/>
      <c r="R1537" s="13"/>
      <c r="S1537" s="187">
        <f t="shared" si="406"/>
        <v>0</v>
      </c>
      <c r="T1537" s="187">
        <f t="shared" si="407"/>
        <v>0</v>
      </c>
      <c r="U1537" s="166"/>
      <c r="V1537" s="187">
        <f t="shared" si="408"/>
        <v>0</v>
      </c>
      <c r="W1537" s="187">
        <f t="shared" si="409"/>
        <v>0</v>
      </c>
      <c r="X1537" s="13">
        <f t="shared" si="410"/>
        <v>0</v>
      </c>
      <c r="Y1537" s="13" t="s">
        <v>29</v>
      </c>
      <c r="Z1537" s="13">
        <v>45</v>
      </c>
      <c r="AA1537" s="241">
        <f t="shared" si="411"/>
        <v>0</v>
      </c>
    </row>
    <row r="1538" spans="1:27">
      <c r="A1538" s="12">
        <v>1535</v>
      </c>
      <c r="B1538" s="166"/>
      <c r="C1538" s="13"/>
      <c r="D1538" s="187">
        <f t="shared" si="397"/>
        <v>0</v>
      </c>
      <c r="E1538" s="187">
        <f t="shared" si="398"/>
        <v>0</v>
      </c>
      <c r="F1538" s="187">
        <f t="shared" si="399"/>
        <v>0</v>
      </c>
      <c r="G1538" s="166"/>
      <c r="H1538" s="13"/>
      <c r="I1538" s="187">
        <f t="shared" si="400"/>
        <v>0</v>
      </c>
      <c r="J1538" s="187">
        <f t="shared" si="401"/>
        <v>0</v>
      </c>
      <c r="K1538" s="187">
        <f t="shared" si="402"/>
        <v>0</v>
      </c>
      <c r="L1538" s="166"/>
      <c r="M1538" s="13"/>
      <c r="N1538" s="187">
        <f t="shared" si="403"/>
        <v>0</v>
      </c>
      <c r="O1538" s="187">
        <f t="shared" si="404"/>
        <v>0</v>
      </c>
      <c r="P1538" s="187">
        <f t="shared" si="405"/>
        <v>0</v>
      </c>
      <c r="Q1538" s="166"/>
      <c r="R1538" s="13"/>
      <c r="S1538" s="187">
        <f t="shared" si="406"/>
        <v>0</v>
      </c>
      <c r="T1538" s="187">
        <f t="shared" si="407"/>
        <v>0</v>
      </c>
      <c r="U1538" s="166"/>
      <c r="V1538" s="187">
        <f t="shared" si="408"/>
        <v>0</v>
      </c>
      <c r="W1538" s="187">
        <f t="shared" si="409"/>
        <v>0</v>
      </c>
      <c r="X1538" s="13">
        <f t="shared" si="410"/>
        <v>0</v>
      </c>
      <c r="Y1538" s="13" t="s">
        <v>29</v>
      </c>
      <c r="Z1538" s="13">
        <v>45</v>
      </c>
      <c r="AA1538" s="241">
        <f t="shared" si="411"/>
        <v>0</v>
      </c>
    </row>
    <row r="1539" spans="1:27">
      <c r="A1539" s="12">
        <v>1536</v>
      </c>
      <c r="B1539" s="166"/>
      <c r="C1539" s="13"/>
      <c r="D1539" s="187">
        <f t="shared" si="397"/>
        <v>0</v>
      </c>
      <c r="E1539" s="187">
        <f t="shared" si="398"/>
        <v>0</v>
      </c>
      <c r="F1539" s="187">
        <f t="shared" si="399"/>
        <v>0</v>
      </c>
      <c r="G1539" s="166"/>
      <c r="H1539" s="13"/>
      <c r="I1539" s="187">
        <f t="shared" si="400"/>
        <v>0</v>
      </c>
      <c r="J1539" s="187">
        <f t="shared" si="401"/>
        <v>0</v>
      </c>
      <c r="K1539" s="187">
        <f t="shared" si="402"/>
        <v>0</v>
      </c>
      <c r="L1539" s="166"/>
      <c r="M1539" s="13"/>
      <c r="N1539" s="187">
        <f t="shared" si="403"/>
        <v>0</v>
      </c>
      <c r="O1539" s="187">
        <f t="shared" si="404"/>
        <v>0</v>
      </c>
      <c r="P1539" s="187">
        <f t="shared" si="405"/>
        <v>0</v>
      </c>
      <c r="Q1539" s="166"/>
      <c r="R1539" s="13"/>
      <c r="S1539" s="187">
        <f t="shared" si="406"/>
        <v>0</v>
      </c>
      <c r="T1539" s="187">
        <f t="shared" si="407"/>
        <v>0</v>
      </c>
      <c r="U1539" s="166"/>
      <c r="V1539" s="187">
        <f t="shared" si="408"/>
        <v>0</v>
      </c>
      <c r="W1539" s="187">
        <f t="shared" si="409"/>
        <v>0</v>
      </c>
      <c r="X1539" s="13">
        <f t="shared" si="410"/>
        <v>0</v>
      </c>
      <c r="Y1539" s="13" t="s">
        <v>29</v>
      </c>
      <c r="Z1539" s="13">
        <v>45</v>
      </c>
      <c r="AA1539" s="241">
        <f t="shared" si="411"/>
        <v>0</v>
      </c>
    </row>
    <row r="1540" spans="1:27">
      <c r="A1540" s="12">
        <v>1537</v>
      </c>
      <c r="B1540" s="166"/>
      <c r="C1540" s="13"/>
      <c r="D1540" s="187">
        <f t="shared" si="397"/>
        <v>0</v>
      </c>
      <c r="E1540" s="187">
        <f t="shared" si="398"/>
        <v>0</v>
      </c>
      <c r="F1540" s="187">
        <f t="shared" si="399"/>
        <v>0</v>
      </c>
      <c r="G1540" s="166"/>
      <c r="H1540" s="13"/>
      <c r="I1540" s="187">
        <f t="shared" si="400"/>
        <v>0</v>
      </c>
      <c r="J1540" s="187">
        <f t="shared" si="401"/>
        <v>0</v>
      </c>
      <c r="K1540" s="187">
        <f t="shared" si="402"/>
        <v>0</v>
      </c>
      <c r="L1540" s="166"/>
      <c r="M1540" s="13"/>
      <c r="N1540" s="187">
        <f t="shared" si="403"/>
        <v>0</v>
      </c>
      <c r="O1540" s="187">
        <f t="shared" si="404"/>
        <v>0</v>
      </c>
      <c r="P1540" s="187">
        <f t="shared" si="405"/>
        <v>0</v>
      </c>
      <c r="Q1540" s="166"/>
      <c r="R1540" s="13"/>
      <c r="S1540" s="187">
        <f t="shared" si="406"/>
        <v>0</v>
      </c>
      <c r="T1540" s="187">
        <f t="shared" si="407"/>
        <v>0</v>
      </c>
      <c r="U1540" s="166"/>
      <c r="V1540" s="187">
        <f t="shared" si="408"/>
        <v>0</v>
      </c>
      <c r="W1540" s="187">
        <f t="shared" si="409"/>
        <v>0</v>
      </c>
      <c r="X1540" s="13">
        <f t="shared" si="410"/>
        <v>0</v>
      </c>
      <c r="Y1540" s="13" t="s">
        <v>29</v>
      </c>
      <c r="Z1540" s="13">
        <v>45</v>
      </c>
      <c r="AA1540" s="241">
        <f t="shared" si="411"/>
        <v>0</v>
      </c>
    </row>
    <row r="1541" spans="1:27">
      <c r="A1541" s="12">
        <v>1538</v>
      </c>
      <c r="B1541" s="166"/>
      <c r="C1541" s="13"/>
      <c r="D1541" s="187">
        <f t="shared" si="397"/>
        <v>0</v>
      </c>
      <c r="E1541" s="187">
        <f t="shared" si="398"/>
        <v>0</v>
      </c>
      <c r="F1541" s="187">
        <f t="shared" si="399"/>
        <v>0</v>
      </c>
      <c r="G1541" s="166"/>
      <c r="H1541" s="13"/>
      <c r="I1541" s="187">
        <f t="shared" si="400"/>
        <v>0</v>
      </c>
      <c r="J1541" s="187">
        <f t="shared" si="401"/>
        <v>0</v>
      </c>
      <c r="K1541" s="187">
        <f t="shared" si="402"/>
        <v>0</v>
      </c>
      <c r="L1541" s="166"/>
      <c r="M1541" s="13"/>
      <c r="N1541" s="187">
        <f t="shared" si="403"/>
        <v>0</v>
      </c>
      <c r="O1541" s="187">
        <f t="shared" si="404"/>
        <v>0</v>
      </c>
      <c r="P1541" s="187">
        <f t="shared" si="405"/>
        <v>0</v>
      </c>
      <c r="Q1541" s="166"/>
      <c r="R1541" s="13"/>
      <c r="S1541" s="187">
        <f t="shared" si="406"/>
        <v>0</v>
      </c>
      <c r="T1541" s="187">
        <f t="shared" si="407"/>
        <v>0</v>
      </c>
      <c r="U1541" s="166"/>
      <c r="V1541" s="187">
        <f t="shared" si="408"/>
        <v>0</v>
      </c>
      <c r="W1541" s="187">
        <f t="shared" si="409"/>
        <v>0</v>
      </c>
      <c r="X1541" s="13">
        <f t="shared" si="410"/>
        <v>0</v>
      </c>
      <c r="Y1541" s="13" t="s">
        <v>29</v>
      </c>
      <c r="Z1541" s="13">
        <v>45</v>
      </c>
      <c r="AA1541" s="241">
        <f t="shared" si="411"/>
        <v>0</v>
      </c>
    </row>
    <row r="1542" spans="1:27">
      <c r="A1542" s="12">
        <v>1539</v>
      </c>
      <c r="B1542" s="166"/>
      <c r="C1542" s="13"/>
      <c r="D1542" s="187">
        <f t="shared" si="397"/>
        <v>0</v>
      </c>
      <c r="E1542" s="187">
        <f t="shared" si="398"/>
        <v>0</v>
      </c>
      <c r="F1542" s="187">
        <f t="shared" si="399"/>
        <v>0</v>
      </c>
      <c r="G1542" s="166"/>
      <c r="H1542" s="13"/>
      <c r="I1542" s="187">
        <f t="shared" si="400"/>
        <v>0</v>
      </c>
      <c r="J1542" s="187">
        <f t="shared" si="401"/>
        <v>0</v>
      </c>
      <c r="K1542" s="187">
        <f t="shared" si="402"/>
        <v>0</v>
      </c>
      <c r="L1542" s="166"/>
      <c r="M1542" s="13"/>
      <c r="N1542" s="187">
        <f t="shared" si="403"/>
        <v>0</v>
      </c>
      <c r="O1542" s="187">
        <f t="shared" si="404"/>
        <v>0</v>
      </c>
      <c r="P1542" s="187">
        <f t="shared" si="405"/>
        <v>0</v>
      </c>
      <c r="Q1542" s="166"/>
      <c r="R1542" s="13"/>
      <c r="S1542" s="187">
        <f t="shared" si="406"/>
        <v>0</v>
      </c>
      <c r="T1542" s="187">
        <f t="shared" si="407"/>
        <v>0</v>
      </c>
      <c r="U1542" s="166"/>
      <c r="V1542" s="187">
        <f t="shared" si="408"/>
        <v>0</v>
      </c>
      <c r="W1542" s="187">
        <f t="shared" si="409"/>
        <v>0</v>
      </c>
      <c r="X1542" s="13">
        <f t="shared" si="410"/>
        <v>0</v>
      </c>
      <c r="Y1542" s="13" t="s">
        <v>29</v>
      </c>
      <c r="Z1542" s="13">
        <v>45</v>
      </c>
      <c r="AA1542" s="241">
        <f t="shared" si="411"/>
        <v>0</v>
      </c>
    </row>
    <row r="1543" spans="1:27">
      <c r="A1543" s="12">
        <v>1540</v>
      </c>
      <c r="B1543" s="166"/>
      <c r="C1543" s="13"/>
      <c r="D1543" s="187">
        <f t="shared" si="397"/>
        <v>0</v>
      </c>
      <c r="E1543" s="187">
        <f t="shared" si="398"/>
        <v>0</v>
      </c>
      <c r="F1543" s="187">
        <f t="shared" si="399"/>
        <v>0</v>
      </c>
      <c r="G1543" s="166"/>
      <c r="H1543" s="13"/>
      <c r="I1543" s="187">
        <f t="shared" si="400"/>
        <v>0</v>
      </c>
      <c r="J1543" s="187">
        <f t="shared" si="401"/>
        <v>0</v>
      </c>
      <c r="K1543" s="187">
        <f t="shared" si="402"/>
        <v>0</v>
      </c>
      <c r="L1543" s="166"/>
      <c r="M1543" s="13"/>
      <c r="N1543" s="187">
        <f t="shared" si="403"/>
        <v>0</v>
      </c>
      <c r="O1543" s="187">
        <f t="shared" si="404"/>
        <v>0</v>
      </c>
      <c r="P1543" s="187">
        <f t="shared" si="405"/>
        <v>0</v>
      </c>
      <c r="Q1543" s="166"/>
      <c r="R1543" s="13"/>
      <c r="S1543" s="187">
        <f t="shared" si="406"/>
        <v>0</v>
      </c>
      <c r="T1543" s="187">
        <f t="shared" si="407"/>
        <v>0</v>
      </c>
      <c r="U1543" s="166"/>
      <c r="V1543" s="187">
        <f t="shared" si="408"/>
        <v>0</v>
      </c>
      <c r="W1543" s="187">
        <f t="shared" si="409"/>
        <v>0</v>
      </c>
      <c r="X1543" s="13">
        <f t="shared" si="410"/>
        <v>0</v>
      </c>
      <c r="Y1543" s="13" t="s">
        <v>29</v>
      </c>
      <c r="Z1543" s="13">
        <v>45</v>
      </c>
      <c r="AA1543" s="241">
        <f t="shared" si="411"/>
        <v>0</v>
      </c>
    </row>
    <row r="1544" spans="1:27">
      <c r="A1544" s="12">
        <v>1541</v>
      </c>
      <c r="B1544" s="166"/>
      <c r="C1544" s="13"/>
      <c r="D1544" s="187">
        <f t="shared" si="397"/>
        <v>0</v>
      </c>
      <c r="E1544" s="187">
        <f t="shared" si="398"/>
        <v>0</v>
      </c>
      <c r="F1544" s="187">
        <f t="shared" si="399"/>
        <v>0</v>
      </c>
      <c r="G1544" s="166"/>
      <c r="H1544" s="13"/>
      <c r="I1544" s="187">
        <f t="shared" si="400"/>
        <v>0</v>
      </c>
      <c r="J1544" s="187">
        <f t="shared" si="401"/>
        <v>0</v>
      </c>
      <c r="K1544" s="187">
        <f t="shared" si="402"/>
        <v>0</v>
      </c>
      <c r="L1544" s="166"/>
      <c r="M1544" s="13"/>
      <c r="N1544" s="187">
        <f t="shared" si="403"/>
        <v>0</v>
      </c>
      <c r="O1544" s="187">
        <f t="shared" si="404"/>
        <v>0</v>
      </c>
      <c r="P1544" s="187">
        <f t="shared" si="405"/>
        <v>0</v>
      </c>
      <c r="Q1544" s="166"/>
      <c r="R1544" s="13"/>
      <c r="S1544" s="187">
        <f t="shared" si="406"/>
        <v>0</v>
      </c>
      <c r="T1544" s="187">
        <f t="shared" si="407"/>
        <v>0</v>
      </c>
      <c r="U1544" s="166"/>
      <c r="V1544" s="187">
        <f t="shared" si="408"/>
        <v>0</v>
      </c>
      <c r="W1544" s="187">
        <f t="shared" si="409"/>
        <v>0</v>
      </c>
      <c r="X1544" s="13">
        <f t="shared" si="410"/>
        <v>0</v>
      </c>
      <c r="Y1544" s="13" t="s">
        <v>29</v>
      </c>
      <c r="Z1544" s="13">
        <v>45</v>
      </c>
      <c r="AA1544" s="241">
        <f t="shared" si="411"/>
        <v>0</v>
      </c>
    </row>
    <row r="1545" spans="1:27">
      <c r="A1545" s="12">
        <v>1542</v>
      </c>
      <c r="B1545" s="166"/>
      <c r="C1545" s="13"/>
      <c r="D1545" s="187">
        <f t="shared" si="397"/>
        <v>0</v>
      </c>
      <c r="E1545" s="187">
        <f t="shared" si="398"/>
        <v>0</v>
      </c>
      <c r="F1545" s="187">
        <f t="shared" si="399"/>
        <v>0</v>
      </c>
      <c r="G1545" s="166"/>
      <c r="H1545" s="13"/>
      <c r="I1545" s="187">
        <f t="shared" si="400"/>
        <v>0</v>
      </c>
      <c r="J1545" s="187">
        <f t="shared" si="401"/>
        <v>0</v>
      </c>
      <c r="K1545" s="187">
        <f t="shared" si="402"/>
        <v>0</v>
      </c>
      <c r="L1545" s="166"/>
      <c r="M1545" s="13"/>
      <c r="N1545" s="187">
        <f t="shared" si="403"/>
        <v>0</v>
      </c>
      <c r="O1545" s="187">
        <f t="shared" si="404"/>
        <v>0</v>
      </c>
      <c r="P1545" s="187">
        <f t="shared" si="405"/>
        <v>0</v>
      </c>
      <c r="Q1545" s="166"/>
      <c r="R1545" s="13"/>
      <c r="S1545" s="187">
        <f t="shared" si="406"/>
        <v>0</v>
      </c>
      <c r="T1545" s="187">
        <f t="shared" si="407"/>
        <v>0</v>
      </c>
      <c r="U1545" s="166"/>
      <c r="V1545" s="187">
        <f t="shared" si="408"/>
        <v>0</v>
      </c>
      <c r="W1545" s="187">
        <f t="shared" si="409"/>
        <v>0</v>
      </c>
      <c r="X1545" s="13">
        <f t="shared" si="410"/>
        <v>0</v>
      </c>
      <c r="Y1545" s="13" t="s">
        <v>29</v>
      </c>
      <c r="Z1545" s="13">
        <v>45</v>
      </c>
      <c r="AA1545" s="241">
        <f t="shared" si="411"/>
        <v>0</v>
      </c>
    </row>
    <row r="1546" spans="1:27">
      <c r="A1546" s="12">
        <v>1543</v>
      </c>
      <c r="B1546" s="166"/>
      <c r="C1546" s="13"/>
      <c r="D1546" s="187">
        <f t="shared" si="397"/>
        <v>0</v>
      </c>
      <c r="E1546" s="187">
        <f t="shared" si="398"/>
        <v>0</v>
      </c>
      <c r="F1546" s="187">
        <f t="shared" si="399"/>
        <v>0</v>
      </c>
      <c r="G1546" s="166"/>
      <c r="H1546" s="13"/>
      <c r="I1546" s="187">
        <f t="shared" si="400"/>
        <v>0</v>
      </c>
      <c r="J1546" s="187">
        <f t="shared" si="401"/>
        <v>0</v>
      </c>
      <c r="K1546" s="187">
        <f t="shared" si="402"/>
        <v>0</v>
      </c>
      <c r="L1546" s="166"/>
      <c r="M1546" s="13"/>
      <c r="N1546" s="187">
        <f t="shared" si="403"/>
        <v>0</v>
      </c>
      <c r="O1546" s="187">
        <f t="shared" si="404"/>
        <v>0</v>
      </c>
      <c r="P1546" s="187">
        <f t="shared" si="405"/>
        <v>0</v>
      </c>
      <c r="Q1546" s="166"/>
      <c r="R1546" s="13"/>
      <c r="S1546" s="187">
        <f t="shared" si="406"/>
        <v>0</v>
      </c>
      <c r="T1546" s="187">
        <f t="shared" si="407"/>
        <v>0</v>
      </c>
      <c r="U1546" s="166"/>
      <c r="V1546" s="187">
        <f t="shared" si="408"/>
        <v>0</v>
      </c>
      <c r="W1546" s="187">
        <f t="shared" si="409"/>
        <v>0</v>
      </c>
      <c r="X1546" s="13">
        <f t="shared" si="410"/>
        <v>0</v>
      </c>
      <c r="Y1546" s="13" t="s">
        <v>29</v>
      </c>
      <c r="Z1546" s="13">
        <v>45</v>
      </c>
      <c r="AA1546" s="241">
        <f t="shared" si="411"/>
        <v>0</v>
      </c>
    </row>
    <row r="1547" spans="1:27">
      <c r="A1547" s="12">
        <v>1544</v>
      </c>
      <c r="B1547" s="166"/>
      <c r="C1547" s="13"/>
      <c r="D1547" s="187">
        <f t="shared" si="397"/>
        <v>0</v>
      </c>
      <c r="E1547" s="187">
        <f t="shared" si="398"/>
        <v>0</v>
      </c>
      <c r="F1547" s="187">
        <f t="shared" si="399"/>
        <v>0</v>
      </c>
      <c r="G1547" s="166"/>
      <c r="H1547" s="13"/>
      <c r="I1547" s="187">
        <f t="shared" si="400"/>
        <v>0</v>
      </c>
      <c r="J1547" s="187">
        <f t="shared" si="401"/>
        <v>0</v>
      </c>
      <c r="K1547" s="187">
        <f t="shared" si="402"/>
        <v>0</v>
      </c>
      <c r="L1547" s="166"/>
      <c r="M1547" s="13"/>
      <c r="N1547" s="187">
        <f t="shared" si="403"/>
        <v>0</v>
      </c>
      <c r="O1547" s="187">
        <f t="shared" si="404"/>
        <v>0</v>
      </c>
      <c r="P1547" s="187">
        <f t="shared" si="405"/>
        <v>0</v>
      </c>
      <c r="Q1547" s="166"/>
      <c r="R1547" s="13"/>
      <c r="S1547" s="187">
        <f t="shared" si="406"/>
        <v>0</v>
      </c>
      <c r="T1547" s="187">
        <f t="shared" si="407"/>
        <v>0</v>
      </c>
      <c r="U1547" s="166"/>
      <c r="V1547" s="187">
        <f t="shared" si="408"/>
        <v>0</v>
      </c>
      <c r="W1547" s="187">
        <f t="shared" si="409"/>
        <v>0</v>
      </c>
      <c r="X1547" s="13">
        <f t="shared" si="410"/>
        <v>0</v>
      </c>
      <c r="Y1547" s="13" t="s">
        <v>29</v>
      </c>
      <c r="Z1547" s="13">
        <v>45</v>
      </c>
      <c r="AA1547" s="241">
        <f t="shared" si="411"/>
        <v>0</v>
      </c>
    </row>
    <row r="1548" spans="1:27">
      <c r="A1548" s="12">
        <v>1545</v>
      </c>
      <c r="B1548" s="166"/>
      <c r="C1548" s="13"/>
      <c r="D1548" s="187">
        <f t="shared" si="397"/>
        <v>0</v>
      </c>
      <c r="E1548" s="187">
        <f t="shared" si="398"/>
        <v>0</v>
      </c>
      <c r="F1548" s="187">
        <f t="shared" si="399"/>
        <v>0</v>
      </c>
      <c r="G1548" s="166"/>
      <c r="H1548" s="13"/>
      <c r="I1548" s="187">
        <f t="shared" si="400"/>
        <v>0</v>
      </c>
      <c r="J1548" s="187">
        <f t="shared" si="401"/>
        <v>0</v>
      </c>
      <c r="K1548" s="187">
        <f t="shared" si="402"/>
        <v>0</v>
      </c>
      <c r="L1548" s="166"/>
      <c r="M1548" s="13"/>
      <c r="N1548" s="187">
        <f t="shared" si="403"/>
        <v>0</v>
      </c>
      <c r="O1548" s="187">
        <f t="shared" si="404"/>
        <v>0</v>
      </c>
      <c r="P1548" s="187">
        <f t="shared" si="405"/>
        <v>0</v>
      </c>
      <c r="Q1548" s="166"/>
      <c r="R1548" s="13"/>
      <c r="S1548" s="187">
        <f t="shared" si="406"/>
        <v>0</v>
      </c>
      <c r="T1548" s="187">
        <f t="shared" si="407"/>
        <v>0</v>
      </c>
      <c r="U1548" s="166"/>
      <c r="V1548" s="187">
        <f t="shared" si="408"/>
        <v>0</v>
      </c>
      <c r="W1548" s="187">
        <f t="shared" si="409"/>
        <v>0</v>
      </c>
      <c r="X1548" s="13">
        <f t="shared" si="410"/>
        <v>0</v>
      </c>
      <c r="Y1548" s="13" t="s">
        <v>29</v>
      </c>
      <c r="Z1548" s="13">
        <v>45</v>
      </c>
      <c r="AA1548" s="241">
        <f t="shared" si="411"/>
        <v>0</v>
      </c>
    </row>
    <row r="1549" spans="1:27">
      <c r="A1549" s="12">
        <v>1546</v>
      </c>
      <c r="B1549" s="166"/>
      <c r="C1549" s="13"/>
      <c r="D1549" s="187">
        <f t="shared" si="397"/>
        <v>0</v>
      </c>
      <c r="E1549" s="187">
        <f t="shared" si="398"/>
        <v>0</v>
      </c>
      <c r="F1549" s="187">
        <f t="shared" si="399"/>
        <v>0</v>
      </c>
      <c r="G1549" s="166"/>
      <c r="H1549" s="13"/>
      <c r="I1549" s="187">
        <f t="shared" si="400"/>
        <v>0</v>
      </c>
      <c r="J1549" s="187">
        <f t="shared" si="401"/>
        <v>0</v>
      </c>
      <c r="K1549" s="187">
        <f t="shared" si="402"/>
        <v>0</v>
      </c>
      <c r="L1549" s="166"/>
      <c r="M1549" s="13"/>
      <c r="N1549" s="187">
        <f t="shared" si="403"/>
        <v>0</v>
      </c>
      <c r="O1549" s="187">
        <f t="shared" si="404"/>
        <v>0</v>
      </c>
      <c r="P1549" s="187">
        <f t="shared" si="405"/>
        <v>0</v>
      </c>
      <c r="Q1549" s="166"/>
      <c r="R1549" s="13"/>
      <c r="S1549" s="187">
        <f t="shared" si="406"/>
        <v>0</v>
      </c>
      <c r="T1549" s="187">
        <f t="shared" si="407"/>
        <v>0</v>
      </c>
      <c r="U1549" s="166"/>
      <c r="V1549" s="187">
        <f t="shared" si="408"/>
        <v>0</v>
      </c>
      <c r="W1549" s="187">
        <f t="shared" si="409"/>
        <v>0</v>
      </c>
      <c r="X1549" s="13">
        <f t="shared" si="410"/>
        <v>0</v>
      </c>
      <c r="Y1549" s="13" t="s">
        <v>29</v>
      </c>
      <c r="Z1549" s="13">
        <v>45</v>
      </c>
      <c r="AA1549" s="241">
        <f t="shared" si="411"/>
        <v>0</v>
      </c>
    </row>
    <row r="1550" spans="1:27">
      <c r="A1550" s="12">
        <v>1547</v>
      </c>
      <c r="B1550" s="166"/>
      <c r="C1550" s="13"/>
      <c r="D1550" s="187">
        <f t="shared" si="397"/>
        <v>0</v>
      </c>
      <c r="E1550" s="187">
        <f t="shared" si="398"/>
        <v>0</v>
      </c>
      <c r="F1550" s="187">
        <f t="shared" si="399"/>
        <v>0</v>
      </c>
      <c r="G1550" s="166"/>
      <c r="H1550" s="13"/>
      <c r="I1550" s="187">
        <f t="shared" si="400"/>
        <v>0</v>
      </c>
      <c r="J1550" s="187">
        <f t="shared" si="401"/>
        <v>0</v>
      </c>
      <c r="K1550" s="187">
        <f t="shared" si="402"/>
        <v>0</v>
      </c>
      <c r="L1550" s="166"/>
      <c r="M1550" s="13"/>
      <c r="N1550" s="187">
        <f t="shared" si="403"/>
        <v>0</v>
      </c>
      <c r="O1550" s="187">
        <f t="shared" si="404"/>
        <v>0</v>
      </c>
      <c r="P1550" s="187">
        <f t="shared" si="405"/>
        <v>0</v>
      </c>
      <c r="Q1550" s="166"/>
      <c r="R1550" s="13"/>
      <c r="S1550" s="187">
        <f t="shared" si="406"/>
        <v>0</v>
      </c>
      <c r="T1550" s="187">
        <f t="shared" si="407"/>
        <v>0</v>
      </c>
      <c r="U1550" s="166"/>
      <c r="V1550" s="187">
        <f t="shared" si="408"/>
        <v>0</v>
      </c>
      <c r="W1550" s="187">
        <f t="shared" si="409"/>
        <v>0</v>
      </c>
      <c r="X1550" s="13">
        <f t="shared" si="410"/>
        <v>0</v>
      </c>
      <c r="Y1550" s="13" t="s">
        <v>29</v>
      </c>
      <c r="Z1550" s="13">
        <v>45</v>
      </c>
      <c r="AA1550" s="241">
        <f t="shared" si="411"/>
        <v>0</v>
      </c>
    </row>
    <row r="1551" spans="1:27">
      <c r="A1551" s="12">
        <v>1548</v>
      </c>
      <c r="B1551" s="166"/>
      <c r="C1551" s="13"/>
      <c r="D1551" s="187">
        <f t="shared" si="397"/>
        <v>0</v>
      </c>
      <c r="E1551" s="187">
        <f t="shared" si="398"/>
        <v>0</v>
      </c>
      <c r="F1551" s="187">
        <f t="shared" si="399"/>
        <v>0</v>
      </c>
      <c r="G1551" s="166"/>
      <c r="H1551" s="13"/>
      <c r="I1551" s="187">
        <f t="shared" si="400"/>
        <v>0</v>
      </c>
      <c r="J1551" s="187">
        <f t="shared" si="401"/>
        <v>0</v>
      </c>
      <c r="K1551" s="187">
        <f t="shared" si="402"/>
        <v>0</v>
      </c>
      <c r="L1551" s="166"/>
      <c r="M1551" s="13"/>
      <c r="N1551" s="187">
        <f t="shared" si="403"/>
        <v>0</v>
      </c>
      <c r="O1551" s="187">
        <f t="shared" si="404"/>
        <v>0</v>
      </c>
      <c r="P1551" s="187">
        <f t="shared" si="405"/>
        <v>0</v>
      </c>
      <c r="Q1551" s="166"/>
      <c r="R1551" s="13"/>
      <c r="S1551" s="187">
        <f t="shared" si="406"/>
        <v>0</v>
      </c>
      <c r="T1551" s="187">
        <f t="shared" si="407"/>
        <v>0</v>
      </c>
      <c r="U1551" s="166"/>
      <c r="V1551" s="187">
        <f t="shared" si="408"/>
        <v>0</v>
      </c>
      <c r="W1551" s="187">
        <f t="shared" si="409"/>
        <v>0</v>
      </c>
      <c r="X1551" s="13">
        <f t="shared" si="410"/>
        <v>0</v>
      </c>
      <c r="Y1551" s="13" t="s">
        <v>29</v>
      </c>
      <c r="Z1551" s="13">
        <v>45</v>
      </c>
      <c r="AA1551" s="241">
        <f t="shared" si="411"/>
        <v>0</v>
      </c>
    </row>
    <row r="1552" spans="1:27">
      <c r="A1552" s="12">
        <v>1549</v>
      </c>
      <c r="B1552" s="166"/>
      <c r="C1552" s="13"/>
      <c r="D1552" s="187">
        <f t="shared" si="397"/>
        <v>0</v>
      </c>
      <c r="E1552" s="187">
        <f t="shared" si="398"/>
        <v>0</v>
      </c>
      <c r="F1552" s="187">
        <f t="shared" si="399"/>
        <v>0</v>
      </c>
      <c r="G1552" s="166"/>
      <c r="H1552" s="13"/>
      <c r="I1552" s="187">
        <f t="shared" si="400"/>
        <v>0</v>
      </c>
      <c r="J1552" s="187">
        <f t="shared" si="401"/>
        <v>0</v>
      </c>
      <c r="K1552" s="187">
        <f t="shared" si="402"/>
        <v>0</v>
      </c>
      <c r="L1552" s="166"/>
      <c r="M1552" s="13"/>
      <c r="N1552" s="187">
        <f t="shared" si="403"/>
        <v>0</v>
      </c>
      <c r="O1552" s="187">
        <f t="shared" si="404"/>
        <v>0</v>
      </c>
      <c r="P1552" s="187">
        <f t="shared" si="405"/>
        <v>0</v>
      </c>
      <c r="Q1552" s="166"/>
      <c r="R1552" s="13"/>
      <c r="S1552" s="187">
        <f t="shared" si="406"/>
        <v>0</v>
      </c>
      <c r="T1552" s="187">
        <f t="shared" si="407"/>
        <v>0</v>
      </c>
      <c r="U1552" s="166"/>
      <c r="V1552" s="187">
        <f t="shared" si="408"/>
        <v>0</v>
      </c>
      <c r="W1552" s="187">
        <f t="shared" si="409"/>
        <v>0</v>
      </c>
      <c r="X1552" s="13">
        <f t="shared" si="410"/>
        <v>0</v>
      </c>
      <c r="Y1552" s="13" t="s">
        <v>29</v>
      </c>
      <c r="Z1552" s="13">
        <v>45</v>
      </c>
      <c r="AA1552" s="241">
        <f t="shared" si="411"/>
        <v>0</v>
      </c>
    </row>
    <row r="1553" spans="1:27">
      <c r="A1553" s="12">
        <v>1550</v>
      </c>
      <c r="B1553" s="166"/>
      <c r="C1553" s="13"/>
      <c r="D1553" s="187">
        <f t="shared" si="397"/>
        <v>0</v>
      </c>
      <c r="E1553" s="187">
        <f t="shared" si="398"/>
        <v>0</v>
      </c>
      <c r="F1553" s="187">
        <f t="shared" si="399"/>
        <v>0</v>
      </c>
      <c r="G1553" s="166"/>
      <c r="H1553" s="13"/>
      <c r="I1553" s="187">
        <f t="shared" si="400"/>
        <v>0</v>
      </c>
      <c r="J1553" s="187">
        <f t="shared" si="401"/>
        <v>0</v>
      </c>
      <c r="K1553" s="187">
        <f t="shared" si="402"/>
        <v>0</v>
      </c>
      <c r="L1553" s="166"/>
      <c r="M1553" s="13"/>
      <c r="N1553" s="187">
        <f t="shared" si="403"/>
        <v>0</v>
      </c>
      <c r="O1553" s="187">
        <f t="shared" si="404"/>
        <v>0</v>
      </c>
      <c r="P1553" s="187">
        <f t="shared" si="405"/>
        <v>0</v>
      </c>
      <c r="Q1553" s="166"/>
      <c r="R1553" s="13"/>
      <c r="S1553" s="187">
        <f t="shared" si="406"/>
        <v>0</v>
      </c>
      <c r="T1553" s="187">
        <f t="shared" si="407"/>
        <v>0</v>
      </c>
      <c r="U1553" s="166"/>
      <c r="V1553" s="187">
        <f t="shared" si="408"/>
        <v>0</v>
      </c>
      <c r="W1553" s="187">
        <f t="shared" si="409"/>
        <v>0</v>
      </c>
      <c r="X1553" s="13">
        <f t="shared" si="410"/>
        <v>0</v>
      </c>
      <c r="Y1553" s="13" t="s">
        <v>29</v>
      </c>
      <c r="Z1553" s="13">
        <v>45</v>
      </c>
      <c r="AA1553" s="241">
        <f t="shared" si="411"/>
        <v>0</v>
      </c>
    </row>
    <row r="1554" spans="1:27">
      <c r="A1554" s="12">
        <v>1551</v>
      </c>
      <c r="B1554" s="166"/>
      <c r="C1554" s="13"/>
      <c r="D1554" s="187">
        <f t="shared" si="397"/>
        <v>0</v>
      </c>
      <c r="E1554" s="187">
        <f t="shared" si="398"/>
        <v>0</v>
      </c>
      <c r="F1554" s="187">
        <f t="shared" si="399"/>
        <v>0</v>
      </c>
      <c r="G1554" s="166"/>
      <c r="H1554" s="13"/>
      <c r="I1554" s="187">
        <f t="shared" si="400"/>
        <v>0</v>
      </c>
      <c r="J1554" s="187">
        <f t="shared" si="401"/>
        <v>0</v>
      </c>
      <c r="K1554" s="187">
        <f t="shared" si="402"/>
        <v>0</v>
      </c>
      <c r="L1554" s="166"/>
      <c r="M1554" s="13"/>
      <c r="N1554" s="187">
        <f t="shared" si="403"/>
        <v>0</v>
      </c>
      <c r="O1554" s="187">
        <f t="shared" si="404"/>
        <v>0</v>
      </c>
      <c r="P1554" s="187">
        <f t="shared" si="405"/>
        <v>0</v>
      </c>
      <c r="Q1554" s="166"/>
      <c r="R1554" s="13"/>
      <c r="S1554" s="187">
        <f t="shared" si="406"/>
        <v>0</v>
      </c>
      <c r="T1554" s="187">
        <f t="shared" si="407"/>
        <v>0</v>
      </c>
      <c r="U1554" s="166"/>
      <c r="V1554" s="187">
        <f t="shared" si="408"/>
        <v>0</v>
      </c>
      <c r="W1554" s="187">
        <f t="shared" si="409"/>
        <v>0</v>
      </c>
      <c r="X1554" s="13">
        <f t="shared" si="410"/>
        <v>0</v>
      </c>
      <c r="Y1554" s="13" t="s">
        <v>29</v>
      </c>
      <c r="Z1554" s="13">
        <v>45</v>
      </c>
      <c r="AA1554" s="241">
        <f t="shared" si="411"/>
        <v>0</v>
      </c>
    </row>
    <row r="1555" spans="1:27">
      <c r="A1555" s="12">
        <v>1552</v>
      </c>
      <c r="B1555" s="166"/>
      <c r="C1555" s="13"/>
      <c r="D1555" s="187">
        <f t="shared" si="397"/>
        <v>0</v>
      </c>
      <c r="E1555" s="187">
        <f t="shared" si="398"/>
        <v>0</v>
      </c>
      <c r="F1555" s="187">
        <f t="shared" si="399"/>
        <v>0</v>
      </c>
      <c r="G1555" s="166"/>
      <c r="H1555" s="13"/>
      <c r="I1555" s="187">
        <f t="shared" si="400"/>
        <v>0</v>
      </c>
      <c r="J1555" s="187">
        <f t="shared" si="401"/>
        <v>0</v>
      </c>
      <c r="K1555" s="187">
        <f t="shared" si="402"/>
        <v>0</v>
      </c>
      <c r="L1555" s="166"/>
      <c r="M1555" s="13"/>
      <c r="N1555" s="187">
        <f t="shared" si="403"/>
        <v>0</v>
      </c>
      <c r="O1555" s="187">
        <f t="shared" si="404"/>
        <v>0</v>
      </c>
      <c r="P1555" s="187">
        <f t="shared" si="405"/>
        <v>0</v>
      </c>
      <c r="Q1555" s="166"/>
      <c r="R1555" s="13"/>
      <c r="S1555" s="187">
        <f t="shared" si="406"/>
        <v>0</v>
      </c>
      <c r="T1555" s="187">
        <f t="shared" si="407"/>
        <v>0</v>
      </c>
      <c r="U1555" s="166"/>
      <c r="V1555" s="187">
        <f t="shared" si="408"/>
        <v>0</v>
      </c>
      <c r="W1555" s="187">
        <f t="shared" si="409"/>
        <v>0</v>
      </c>
      <c r="X1555" s="13">
        <f t="shared" si="410"/>
        <v>0</v>
      </c>
      <c r="Y1555" s="13" t="s">
        <v>29</v>
      </c>
      <c r="Z1555" s="13">
        <v>45</v>
      </c>
      <c r="AA1555" s="241">
        <f t="shared" si="411"/>
        <v>0</v>
      </c>
    </row>
    <row r="1556" spans="1:27">
      <c r="A1556" s="12">
        <v>1553</v>
      </c>
      <c r="B1556" s="166"/>
      <c r="C1556" s="13"/>
      <c r="D1556" s="187">
        <f t="shared" si="397"/>
        <v>0</v>
      </c>
      <c r="E1556" s="187">
        <f t="shared" si="398"/>
        <v>0</v>
      </c>
      <c r="F1556" s="187">
        <f t="shared" si="399"/>
        <v>0</v>
      </c>
      <c r="G1556" s="166"/>
      <c r="H1556" s="13"/>
      <c r="I1556" s="187">
        <f t="shared" si="400"/>
        <v>0</v>
      </c>
      <c r="J1556" s="187">
        <f t="shared" si="401"/>
        <v>0</v>
      </c>
      <c r="K1556" s="187">
        <f t="shared" si="402"/>
        <v>0</v>
      </c>
      <c r="L1556" s="166"/>
      <c r="M1556" s="13"/>
      <c r="N1556" s="187">
        <f t="shared" si="403"/>
        <v>0</v>
      </c>
      <c r="O1556" s="187">
        <f t="shared" si="404"/>
        <v>0</v>
      </c>
      <c r="P1556" s="187">
        <f t="shared" si="405"/>
        <v>0</v>
      </c>
      <c r="Q1556" s="166"/>
      <c r="R1556" s="13"/>
      <c r="S1556" s="187">
        <f t="shared" si="406"/>
        <v>0</v>
      </c>
      <c r="T1556" s="187">
        <f t="shared" si="407"/>
        <v>0</v>
      </c>
      <c r="U1556" s="166"/>
      <c r="V1556" s="187">
        <f t="shared" si="408"/>
        <v>0</v>
      </c>
      <c r="W1556" s="187">
        <f t="shared" si="409"/>
        <v>0</v>
      </c>
      <c r="X1556" s="13">
        <f t="shared" si="410"/>
        <v>0</v>
      </c>
      <c r="Y1556" s="13" t="s">
        <v>29</v>
      </c>
      <c r="Z1556" s="13">
        <v>45</v>
      </c>
      <c r="AA1556" s="241">
        <f t="shared" si="411"/>
        <v>0</v>
      </c>
    </row>
    <row r="1557" spans="1:27">
      <c r="A1557" s="12">
        <v>1554</v>
      </c>
      <c r="B1557" s="166"/>
      <c r="C1557" s="13"/>
      <c r="D1557" s="187">
        <f t="shared" si="397"/>
        <v>0</v>
      </c>
      <c r="E1557" s="187">
        <f t="shared" si="398"/>
        <v>0</v>
      </c>
      <c r="F1557" s="187">
        <f t="shared" si="399"/>
        <v>0</v>
      </c>
      <c r="G1557" s="166"/>
      <c r="H1557" s="13"/>
      <c r="I1557" s="187">
        <f t="shared" si="400"/>
        <v>0</v>
      </c>
      <c r="J1557" s="187">
        <f t="shared" si="401"/>
        <v>0</v>
      </c>
      <c r="K1557" s="187">
        <f t="shared" si="402"/>
        <v>0</v>
      </c>
      <c r="L1557" s="166"/>
      <c r="M1557" s="13"/>
      <c r="N1557" s="187">
        <f t="shared" si="403"/>
        <v>0</v>
      </c>
      <c r="O1557" s="187">
        <f t="shared" si="404"/>
        <v>0</v>
      </c>
      <c r="P1557" s="187">
        <f t="shared" si="405"/>
        <v>0</v>
      </c>
      <c r="Q1557" s="166"/>
      <c r="R1557" s="13"/>
      <c r="S1557" s="187">
        <f t="shared" si="406"/>
        <v>0</v>
      </c>
      <c r="T1557" s="187">
        <f t="shared" si="407"/>
        <v>0</v>
      </c>
      <c r="U1557" s="166"/>
      <c r="V1557" s="187">
        <f t="shared" si="408"/>
        <v>0</v>
      </c>
      <c r="W1557" s="187">
        <f t="shared" si="409"/>
        <v>0</v>
      </c>
      <c r="X1557" s="13">
        <f t="shared" si="410"/>
        <v>0</v>
      </c>
      <c r="Y1557" s="13" t="s">
        <v>29</v>
      </c>
      <c r="Z1557" s="13">
        <v>45</v>
      </c>
      <c r="AA1557" s="241">
        <f t="shared" si="411"/>
        <v>0</v>
      </c>
    </row>
    <row r="1558" spans="1:27">
      <c r="A1558" s="12">
        <v>1555</v>
      </c>
      <c r="B1558" s="166"/>
      <c r="C1558" s="13"/>
      <c r="D1558" s="187">
        <f t="shared" si="397"/>
        <v>0</v>
      </c>
      <c r="E1558" s="187">
        <f t="shared" si="398"/>
        <v>0</v>
      </c>
      <c r="F1558" s="187">
        <f t="shared" si="399"/>
        <v>0</v>
      </c>
      <c r="G1558" s="166"/>
      <c r="H1558" s="13"/>
      <c r="I1558" s="187">
        <f t="shared" si="400"/>
        <v>0</v>
      </c>
      <c r="J1558" s="187">
        <f t="shared" si="401"/>
        <v>0</v>
      </c>
      <c r="K1558" s="187">
        <f t="shared" si="402"/>
        <v>0</v>
      </c>
      <c r="L1558" s="166"/>
      <c r="M1558" s="13"/>
      <c r="N1558" s="187">
        <f t="shared" si="403"/>
        <v>0</v>
      </c>
      <c r="O1558" s="187">
        <f t="shared" si="404"/>
        <v>0</v>
      </c>
      <c r="P1558" s="187">
        <f t="shared" si="405"/>
        <v>0</v>
      </c>
      <c r="Q1558" s="166"/>
      <c r="R1558" s="13"/>
      <c r="S1558" s="187">
        <f t="shared" si="406"/>
        <v>0</v>
      </c>
      <c r="T1558" s="187">
        <f t="shared" si="407"/>
        <v>0</v>
      </c>
      <c r="U1558" s="166"/>
      <c r="V1558" s="187">
        <f t="shared" si="408"/>
        <v>0</v>
      </c>
      <c r="W1558" s="187">
        <f t="shared" si="409"/>
        <v>0</v>
      </c>
      <c r="X1558" s="13">
        <f t="shared" si="410"/>
        <v>0</v>
      </c>
      <c r="Y1558" s="13" t="s">
        <v>29</v>
      </c>
      <c r="Z1558" s="13">
        <v>45</v>
      </c>
      <c r="AA1558" s="241">
        <f t="shared" si="411"/>
        <v>0</v>
      </c>
    </row>
    <row r="1559" spans="1:27">
      <c r="A1559" s="12">
        <v>1556</v>
      </c>
      <c r="B1559" s="166"/>
      <c r="C1559" s="13"/>
      <c r="D1559" s="187">
        <f t="shared" si="397"/>
        <v>0</v>
      </c>
      <c r="E1559" s="187">
        <f t="shared" si="398"/>
        <v>0</v>
      </c>
      <c r="F1559" s="187">
        <f t="shared" si="399"/>
        <v>0</v>
      </c>
      <c r="G1559" s="166"/>
      <c r="H1559" s="13"/>
      <c r="I1559" s="187">
        <f t="shared" si="400"/>
        <v>0</v>
      </c>
      <c r="J1559" s="187">
        <f t="shared" si="401"/>
        <v>0</v>
      </c>
      <c r="K1559" s="187">
        <f t="shared" si="402"/>
        <v>0</v>
      </c>
      <c r="L1559" s="166"/>
      <c r="M1559" s="13"/>
      <c r="N1559" s="187">
        <f t="shared" si="403"/>
        <v>0</v>
      </c>
      <c r="O1559" s="187">
        <f t="shared" si="404"/>
        <v>0</v>
      </c>
      <c r="P1559" s="187">
        <f t="shared" si="405"/>
        <v>0</v>
      </c>
      <c r="Q1559" s="166"/>
      <c r="R1559" s="13"/>
      <c r="S1559" s="187">
        <f t="shared" si="406"/>
        <v>0</v>
      </c>
      <c r="T1559" s="187">
        <f t="shared" si="407"/>
        <v>0</v>
      </c>
      <c r="U1559" s="166"/>
      <c r="V1559" s="187">
        <f t="shared" si="408"/>
        <v>0</v>
      </c>
      <c r="W1559" s="187">
        <f t="shared" si="409"/>
        <v>0</v>
      </c>
      <c r="X1559" s="13">
        <f t="shared" si="410"/>
        <v>0</v>
      </c>
      <c r="Y1559" s="13" t="s">
        <v>29</v>
      </c>
      <c r="Z1559" s="13">
        <v>45</v>
      </c>
      <c r="AA1559" s="241">
        <f t="shared" si="411"/>
        <v>0</v>
      </c>
    </row>
    <row r="1560" spans="1:27">
      <c r="A1560" s="12">
        <v>1557</v>
      </c>
      <c r="B1560" s="166"/>
      <c r="C1560" s="13"/>
      <c r="D1560" s="187">
        <f t="shared" si="397"/>
        <v>0</v>
      </c>
      <c r="E1560" s="187">
        <f t="shared" si="398"/>
        <v>0</v>
      </c>
      <c r="F1560" s="187">
        <f t="shared" si="399"/>
        <v>0</v>
      </c>
      <c r="G1560" s="166"/>
      <c r="H1560" s="13"/>
      <c r="I1560" s="187">
        <f t="shared" si="400"/>
        <v>0</v>
      </c>
      <c r="J1560" s="187">
        <f t="shared" si="401"/>
        <v>0</v>
      </c>
      <c r="K1560" s="187">
        <f t="shared" si="402"/>
        <v>0</v>
      </c>
      <c r="L1560" s="166"/>
      <c r="M1560" s="13"/>
      <c r="N1560" s="187">
        <f t="shared" si="403"/>
        <v>0</v>
      </c>
      <c r="O1560" s="187">
        <f t="shared" si="404"/>
        <v>0</v>
      </c>
      <c r="P1560" s="187">
        <f t="shared" si="405"/>
        <v>0</v>
      </c>
      <c r="Q1560" s="166"/>
      <c r="R1560" s="13"/>
      <c r="S1560" s="187">
        <f t="shared" si="406"/>
        <v>0</v>
      </c>
      <c r="T1560" s="187">
        <f t="shared" si="407"/>
        <v>0</v>
      </c>
      <c r="U1560" s="166"/>
      <c r="V1560" s="187">
        <f t="shared" si="408"/>
        <v>0</v>
      </c>
      <c r="W1560" s="187">
        <f t="shared" si="409"/>
        <v>0</v>
      </c>
      <c r="X1560" s="13">
        <f t="shared" si="410"/>
        <v>0</v>
      </c>
      <c r="Y1560" s="13" t="s">
        <v>29</v>
      </c>
      <c r="Z1560" s="13">
        <v>45</v>
      </c>
      <c r="AA1560" s="241">
        <f t="shared" si="411"/>
        <v>0</v>
      </c>
    </row>
    <row r="1561" spans="1:27">
      <c r="A1561" s="12">
        <v>1558</v>
      </c>
      <c r="B1561" s="166"/>
      <c r="C1561" s="13"/>
      <c r="D1561" s="187">
        <f t="shared" si="397"/>
        <v>0</v>
      </c>
      <c r="E1561" s="187">
        <f t="shared" si="398"/>
        <v>0</v>
      </c>
      <c r="F1561" s="187">
        <f t="shared" si="399"/>
        <v>0</v>
      </c>
      <c r="G1561" s="166"/>
      <c r="H1561" s="13"/>
      <c r="I1561" s="187">
        <f t="shared" si="400"/>
        <v>0</v>
      </c>
      <c r="J1561" s="187">
        <f t="shared" si="401"/>
        <v>0</v>
      </c>
      <c r="K1561" s="187">
        <f t="shared" si="402"/>
        <v>0</v>
      </c>
      <c r="L1561" s="166"/>
      <c r="M1561" s="13"/>
      <c r="N1561" s="187">
        <f t="shared" si="403"/>
        <v>0</v>
      </c>
      <c r="O1561" s="187">
        <f t="shared" si="404"/>
        <v>0</v>
      </c>
      <c r="P1561" s="187">
        <f t="shared" si="405"/>
        <v>0</v>
      </c>
      <c r="Q1561" s="166"/>
      <c r="R1561" s="13"/>
      <c r="S1561" s="187">
        <f t="shared" si="406"/>
        <v>0</v>
      </c>
      <c r="T1561" s="187">
        <f t="shared" si="407"/>
        <v>0</v>
      </c>
      <c r="U1561" s="166"/>
      <c r="V1561" s="187">
        <f t="shared" si="408"/>
        <v>0</v>
      </c>
      <c r="W1561" s="187">
        <f t="shared" si="409"/>
        <v>0</v>
      </c>
      <c r="X1561" s="13">
        <f t="shared" si="410"/>
        <v>0</v>
      </c>
      <c r="Y1561" s="13" t="s">
        <v>29</v>
      </c>
      <c r="Z1561" s="13">
        <v>45</v>
      </c>
      <c r="AA1561" s="241">
        <f t="shared" si="411"/>
        <v>0</v>
      </c>
    </row>
    <row r="1562" spans="1:27">
      <c r="A1562" s="12">
        <v>1559</v>
      </c>
      <c r="B1562" s="166"/>
      <c r="C1562" s="13"/>
      <c r="D1562" s="187">
        <f t="shared" si="397"/>
        <v>0</v>
      </c>
      <c r="E1562" s="187">
        <f t="shared" si="398"/>
        <v>0</v>
      </c>
      <c r="F1562" s="187">
        <f t="shared" si="399"/>
        <v>0</v>
      </c>
      <c r="G1562" s="166"/>
      <c r="H1562" s="13"/>
      <c r="I1562" s="187">
        <f t="shared" si="400"/>
        <v>0</v>
      </c>
      <c r="J1562" s="187">
        <f t="shared" si="401"/>
        <v>0</v>
      </c>
      <c r="K1562" s="187">
        <f t="shared" si="402"/>
        <v>0</v>
      </c>
      <c r="L1562" s="166"/>
      <c r="M1562" s="13"/>
      <c r="N1562" s="187">
        <f t="shared" si="403"/>
        <v>0</v>
      </c>
      <c r="O1562" s="187">
        <f t="shared" si="404"/>
        <v>0</v>
      </c>
      <c r="P1562" s="187">
        <f t="shared" si="405"/>
        <v>0</v>
      </c>
      <c r="Q1562" s="166"/>
      <c r="R1562" s="13"/>
      <c r="S1562" s="187">
        <f t="shared" si="406"/>
        <v>0</v>
      </c>
      <c r="T1562" s="187">
        <f t="shared" si="407"/>
        <v>0</v>
      </c>
      <c r="U1562" s="166"/>
      <c r="V1562" s="187">
        <f t="shared" si="408"/>
        <v>0</v>
      </c>
      <c r="W1562" s="187">
        <f t="shared" si="409"/>
        <v>0</v>
      </c>
      <c r="X1562" s="13">
        <f t="shared" si="410"/>
        <v>0</v>
      </c>
      <c r="Y1562" s="13" t="s">
        <v>29</v>
      </c>
      <c r="Z1562" s="13">
        <v>45</v>
      </c>
      <c r="AA1562" s="241">
        <f t="shared" si="411"/>
        <v>0</v>
      </c>
    </row>
    <row r="1563" spans="1:27">
      <c r="A1563" s="12">
        <v>1560</v>
      </c>
      <c r="B1563" s="166"/>
      <c r="C1563" s="13"/>
      <c r="D1563" s="187">
        <f t="shared" si="397"/>
        <v>0</v>
      </c>
      <c r="E1563" s="187">
        <f t="shared" si="398"/>
        <v>0</v>
      </c>
      <c r="F1563" s="187">
        <f t="shared" si="399"/>
        <v>0</v>
      </c>
      <c r="G1563" s="166"/>
      <c r="H1563" s="13"/>
      <c r="I1563" s="187">
        <f t="shared" si="400"/>
        <v>0</v>
      </c>
      <c r="J1563" s="187">
        <f t="shared" si="401"/>
        <v>0</v>
      </c>
      <c r="K1563" s="187">
        <f t="shared" si="402"/>
        <v>0</v>
      </c>
      <c r="L1563" s="166"/>
      <c r="M1563" s="13"/>
      <c r="N1563" s="187">
        <f t="shared" si="403"/>
        <v>0</v>
      </c>
      <c r="O1563" s="187">
        <f t="shared" si="404"/>
        <v>0</v>
      </c>
      <c r="P1563" s="187">
        <f t="shared" si="405"/>
        <v>0</v>
      </c>
      <c r="Q1563" s="166"/>
      <c r="R1563" s="13"/>
      <c r="S1563" s="187">
        <f t="shared" si="406"/>
        <v>0</v>
      </c>
      <c r="T1563" s="187">
        <f t="shared" si="407"/>
        <v>0</v>
      </c>
      <c r="U1563" s="166"/>
      <c r="V1563" s="187">
        <f t="shared" si="408"/>
        <v>0</v>
      </c>
      <c r="W1563" s="187">
        <f t="shared" si="409"/>
        <v>0</v>
      </c>
      <c r="X1563" s="13">
        <f t="shared" si="410"/>
        <v>0</v>
      </c>
      <c r="Y1563" s="13" t="s">
        <v>29</v>
      </c>
      <c r="Z1563" s="13">
        <v>45</v>
      </c>
      <c r="AA1563" s="241">
        <f t="shared" si="411"/>
        <v>0</v>
      </c>
    </row>
    <row r="1564" spans="1:27">
      <c r="A1564" s="12">
        <v>1561</v>
      </c>
      <c r="B1564" s="166"/>
      <c r="C1564" s="13"/>
      <c r="D1564" s="187">
        <f t="shared" si="397"/>
        <v>0</v>
      </c>
      <c r="E1564" s="187">
        <f t="shared" si="398"/>
        <v>0</v>
      </c>
      <c r="F1564" s="187">
        <f t="shared" si="399"/>
        <v>0</v>
      </c>
      <c r="G1564" s="166"/>
      <c r="H1564" s="13"/>
      <c r="I1564" s="187">
        <f t="shared" si="400"/>
        <v>0</v>
      </c>
      <c r="J1564" s="187">
        <f t="shared" si="401"/>
        <v>0</v>
      </c>
      <c r="K1564" s="187">
        <f t="shared" si="402"/>
        <v>0</v>
      </c>
      <c r="L1564" s="166"/>
      <c r="M1564" s="13"/>
      <c r="N1564" s="187">
        <f t="shared" si="403"/>
        <v>0</v>
      </c>
      <c r="O1564" s="187">
        <f t="shared" si="404"/>
        <v>0</v>
      </c>
      <c r="P1564" s="187">
        <f t="shared" si="405"/>
        <v>0</v>
      </c>
      <c r="Q1564" s="166"/>
      <c r="R1564" s="13"/>
      <c r="S1564" s="187">
        <f t="shared" si="406"/>
        <v>0</v>
      </c>
      <c r="T1564" s="187">
        <f t="shared" si="407"/>
        <v>0</v>
      </c>
      <c r="U1564" s="166"/>
      <c r="V1564" s="187">
        <f t="shared" si="408"/>
        <v>0</v>
      </c>
      <c r="W1564" s="187">
        <f t="shared" si="409"/>
        <v>0</v>
      </c>
      <c r="X1564" s="13">
        <f t="shared" si="410"/>
        <v>0</v>
      </c>
      <c r="Y1564" s="13" t="s">
        <v>29</v>
      </c>
      <c r="Z1564" s="13">
        <v>45</v>
      </c>
      <c r="AA1564" s="241">
        <f t="shared" si="411"/>
        <v>0</v>
      </c>
    </row>
    <row r="1565" spans="1:27">
      <c r="A1565" s="12">
        <v>1562</v>
      </c>
      <c r="B1565" s="166"/>
      <c r="C1565" s="13"/>
      <c r="D1565" s="187">
        <f t="shared" si="397"/>
        <v>0</v>
      </c>
      <c r="E1565" s="187">
        <f t="shared" si="398"/>
        <v>0</v>
      </c>
      <c r="F1565" s="187">
        <f t="shared" si="399"/>
        <v>0</v>
      </c>
      <c r="G1565" s="166"/>
      <c r="H1565" s="13"/>
      <c r="I1565" s="187">
        <f t="shared" si="400"/>
        <v>0</v>
      </c>
      <c r="J1565" s="187">
        <f t="shared" si="401"/>
        <v>0</v>
      </c>
      <c r="K1565" s="187">
        <f t="shared" si="402"/>
        <v>0</v>
      </c>
      <c r="L1565" s="166"/>
      <c r="M1565" s="13"/>
      <c r="N1565" s="187">
        <f t="shared" si="403"/>
        <v>0</v>
      </c>
      <c r="O1565" s="187">
        <f t="shared" si="404"/>
        <v>0</v>
      </c>
      <c r="P1565" s="187">
        <f t="shared" si="405"/>
        <v>0</v>
      </c>
      <c r="Q1565" s="166"/>
      <c r="R1565" s="13"/>
      <c r="S1565" s="187">
        <f t="shared" si="406"/>
        <v>0</v>
      </c>
      <c r="T1565" s="187">
        <f t="shared" si="407"/>
        <v>0</v>
      </c>
      <c r="U1565" s="166"/>
      <c r="V1565" s="187">
        <f t="shared" si="408"/>
        <v>0</v>
      </c>
      <c r="W1565" s="187">
        <f t="shared" si="409"/>
        <v>0</v>
      </c>
      <c r="X1565" s="13">
        <f t="shared" si="410"/>
        <v>0</v>
      </c>
      <c r="Y1565" s="13" t="s">
        <v>29</v>
      </c>
      <c r="Z1565" s="13">
        <v>45</v>
      </c>
      <c r="AA1565" s="241">
        <f t="shared" si="411"/>
        <v>0</v>
      </c>
    </row>
    <row r="1566" spans="1:27">
      <c r="A1566" s="12">
        <v>1563</v>
      </c>
      <c r="B1566" s="166"/>
      <c r="C1566" s="13"/>
      <c r="D1566" s="187">
        <f t="shared" si="397"/>
        <v>0</v>
      </c>
      <c r="E1566" s="187">
        <f t="shared" si="398"/>
        <v>0</v>
      </c>
      <c r="F1566" s="187">
        <f t="shared" si="399"/>
        <v>0</v>
      </c>
      <c r="G1566" s="166"/>
      <c r="H1566" s="13"/>
      <c r="I1566" s="187">
        <f t="shared" si="400"/>
        <v>0</v>
      </c>
      <c r="J1566" s="187">
        <f t="shared" si="401"/>
        <v>0</v>
      </c>
      <c r="K1566" s="187">
        <f t="shared" si="402"/>
        <v>0</v>
      </c>
      <c r="L1566" s="166"/>
      <c r="M1566" s="13"/>
      <c r="N1566" s="187">
        <f t="shared" si="403"/>
        <v>0</v>
      </c>
      <c r="O1566" s="187">
        <f t="shared" si="404"/>
        <v>0</v>
      </c>
      <c r="P1566" s="187">
        <f t="shared" si="405"/>
        <v>0</v>
      </c>
      <c r="Q1566" s="166"/>
      <c r="R1566" s="13"/>
      <c r="S1566" s="187">
        <f t="shared" si="406"/>
        <v>0</v>
      </c>
      <c r="T1566" s="187">
        <f t="shared" si="407"/>
        <v>0</v>
      </c>
      <c r="U1566" s="166"/>
      <c r="V1566" s="187">
        <f t="shared" si="408"/>
        <v>0</v>
      </c>
      <c r="W1566" s="187">
        <f t="shared" si="409"/>
        <v>0</v>
      </c>
      <c r="X1566" s="13">
        <f t="shared" si="410"/>
        <v>0</v>
      </c>
      <c r="Y1566" s="13" t="s">
        <v>29</v>
      </c>
      <c r="Z1566" s="13">
        <v>45</v>
      </c>
      <c r="AA1566" s="241">
        <f t="shared" si="411"/>
        <v>0</v>
      </c>
    </row>
    <row r="1567" spans="1:27">
      <c r="A1567" s="12">
        <v>1564</v>
      </c>
      <c r="B1567" s="166"/>
      <c r="C1567" s="13"/>
      <c r="D1567" s="187">
        <f t="shared" si="397"/>
        <v>0</v>
      </c>
      <c r="E1567" s="187">
        <f t="shared" si="398"/>
        <v>0</v>
      </c>
      <c r="F1567" s="187">
        <f t="shared" si="399"/>
        <v>0</v>
      </c>
      <c r="G1567" s="166"/>
      <c r="H1567" s="13"/>
      <c r="I1567" s="187">
        <f t="shared" si="400"/>
        <v>0</v>
      </c>
      <c r="J1567" s="187">
        <f t="shared" si="401"/>
        <v>0</v>
      </c>
      <c r="K1567" s="187">
        <f t="shared" si="402"/>
        <v>0</v>
      </c>
      <c r="L1567" s="166"/>
      <c r="M1567" s="13"/>
      <c r="N1567" s="187">
        <f t="shared" si="403"/>
        <v>0</v>
      </c>
      <c r="O1567" s="187">
        <f t="shared" si="404"/>
        <v>0</v>
      </c>
      <c r="P1567" s="187">
        <f t="shared" si="405"/>
        <v>0</v>
      </c>
      <c r="Q1567" s="166"/>
      <c r="R1567" s="13"/>
      <c r="S1567" s="187">
        <f t="shared" si="406"/>
        <v>0</v>
      </c>
      <c r="T1567" s="187">
        <f t="shared" si="407"/>
        <v>0</v>
      </c>
      <c r="U1567" s="166"/>
      <c r="V1567" s="187">
        <f t="shared" si="408"/>
        <v>0</v>
      </c>
      <c r="W1567" s="187">
        <f t="shared" si="409"/>
        <v>0</v>
      </c>
      <c r="X1567" s="13">
        <f t="shared" si="410"/>
        <v>0</v>
      </c>
      <c r="Y1567" s="13" t="s">
        <v>29</v>
      </c>
      <c r="Z1567" s="13">
        <v>45</v>
      </c>
      <c r="AA1567" s="241">
        <f t="shared" si="411"/>
        <v>0</v>
      </c>
    </row>
    <row r="1568" spans="1:27">
      <c r="A1568" s="12">
        <v>1565</v>
      </c>
      <c r="B1568" s="166"/>
      <c r="C1568" s="13"/>
      <c r="D1568" s="187">
        <f t="shared" si="397"/>
        <v>0</v>
      </c>
      <c r="E1568" s="187">
        <f t="shared" si="398"/>
        <v>0</v>
      </c>
      <c r="F1568" s="187">
        <f t="shared" si="399"/>
        <v>0</v>
      </c>
      <c r="G1568" s="166"/>
      <c r="H1568" s="13"/>
      <c r="I1568" s="187">
        <f t="shared" si="400"/>
        <v>0</v>
      </c>
      <c r="J1568" s="187">
        <f t="shared" si="401"/>
        <v>0</v>
      </c>
      <c r="K1568" s="187">
        <f t="shared" si="402"/>
        <v>0</v>
      </c>
      <c r="L1568" s="166"/>
      <c r="M1568" s="13"/>
      <c r="N1568" s="187">
        <f t="shared" si="403"/>
        <v>0</v>
      </c>
      <c r="O1568" s="187">
        <f t="shared" si="404"/>
        <v>0</v>
      </c>
      <c r="P1568" s="187">
        <f t="shared" si="405"/>
        <v>0</v>
      </c>
      <c r="Q1568" s="166"/>
      <c r="R1568" s="13"/>
      <c r="S1568" s="187">
        <f t="shared" si="406"/>
        <v>0</v>
      </c>
      <c r="T1568" s="187">
        <f t="shared" si="407"/>
        <v>0</v>
      </c>
      <c r="U1568" s="166"/>
      <c r="V1568" s="187">
        <f t="shared" si="408"/>
        <v>0</v>
      </c>
      <c r="W1568" s="187">
        <f t="shared" si="409"/>
        <v>0</v>
      </c>
      <c r="X1568" s="13">
        <f t="shared" si="410"/>
        <v>0</v>
      </c>
      <c r="Y1568" s="13" t="s">
        <v>29</v>
      </c>
      <c r="Z1568" s="13">
        <v>45</v>
      </c>
      <c r="AA1568" s="241">
        <f t="shared" si="411"/>
        <v>0</v>
      </c>
    </row>
    <row r="1569" spans="1:27">
      <c r="A1569" s="12">
        <v>1566</v>
      </c>
      <c r="B1569" s="166"/>
      <c r="C1569" s="13"/>
      <c r="D1569" s="187">
        <f t="shared" si="397"/>
        <v>0</v>
      </c>
      <c r="E1569" s="187">
        <f t="shared" si="398"/>
        <v>0</v>
      </c>
      <c r="F1569" s="187">
        <f t="shared" si="399"/>
        <v>0</v>
      </c>
      <c r="G1569" s="166"/>
      <c r="H1569" s="13"/>
      <c r="I1569" s="187">
        <f t="shared" si="400"/>
        <v>0</v>
      </c>
      <c r="J1569" s="187">
        <f t="shared" si="401"/>
        <v>0</v>
      </c>
      <c r="K1569" s="187">
        <f t="shared" si="402"/>
        <v>0</v>
      </c>
      <c r="L1569" s="166"/>
      <c r="M1569" s="13"/>
      <c r="N1569" s="187">
        <f t="shared" si="403"/>
        <v>0</v>
      </c>
      <c r="O1569" s="187">
        <f t="shared" si="404"/>
        <v>0</v>
      </c>
      <c r="P1569" s="187">
        <f t="shared" si="405"/>
        <v>0</v>
      </c>
      <c r="Q1569" s="166"/>
      <c r="R1569" s="13"/>
      <c r="S1569" s="187">
        <f t="shared" si="406"/>
        <v>0</v>
      </c>
      <c r="T1569" s="187">
        <f t="shared" si="407"/>
        <v>0</v>
      </c>
      <c r="U1569" s="166"/>
      <c r="V1569" s="187">
        <f t="shared" si="408"/>
        <v>0</v>
      </c>
      <c r="W1569" s="187">
        <f t="shared" si="409"/>
        <v>0</v>
      </c>
      <c r="X1569" s="13">
        <f t="shared" si="410"/>
        <v>0</v>
      </c>
      <c r="Y1569" s="13" t="s">
        <v>29</v>
      </c>
      <c r="Z1569" s="13">
        <v>45</v>
      </c>
      <c r="AA1569" s="241">
        <f t="shared" si="411"/>
        <v>0</v>
      </c>
    </row>
    <row r="1570" spans="1:27">
      <c r="A1570" s="12">
        <v>1567</v>
      </c>
      <c r="B1570" s="166"/>
      <c r="C1570" s="13"/>
      <c r="D1570" s="187">
        <f t="shared" si="397"/>
        <v>0</v>
      </c>
      <c r="E1570" s="187">
        <f t="shared" si="398"/>
        <v>0</v>
      </c>
      <c r="F1570" s="187">
        <f t="shared" si="399"/>
        <v>0</v>
      </c>
      <c r="G1570" s="166"/>
      <c r="H1570" s="13"/>
      <c r="I1570" s="187">
        <f t="shared" si="400"/>
        <v>0</v>
      </c>
      <c r="J1570" s="187">
        <f t="shared" si="401"/>
        <v>0</v>
      </c>
      <c r="K1570" s="187">
        <f t="shared" si="402"/>
        <v>0</v>
      </c>
      <c r="L1570" s="166"/>
      <c r="M1570" s="13"/>
      <c r="N1570" s="187">
        <f t="shared" si="403"/>
        <v>0</v>
      </c>
      <c r="O1570" s="187">
        <f t="shared" si="404"/>
        <v>0</v>
      </c>
      <c r="P1570" s="187">
        <f t="shared" si="405"/>
        <v>0</v>
      </c>
      <c r="Q1570" s="166"/>
      <c r="R1570" s="13"/>
      <c r="S1570" s="187">
        <f t="shared" si="406"/>
        <v>0</v>
      </c>
      <c r="T1570" s="187">
        <f t="shared" si="407"/>
        <v>0</v>
      </c>
      <c r="U1570" s="166"/>
      <c r="V1570" s="187">
        <f t="shared" si="408"/>
        <v>0</v>
      </c>
      <c r="W1570" s="187">
        <f t="shared" si="409"/>
        <v>0</v>
      </c>
      <c r="X1570" s="13">
        <f t="shared" si="410"/>
        <v>0</v>
      </c>
      <c r="Y1570" s="13" t="s">
        <v>29</v>
      </c>
      <c r="Z1570" s="13">
        <v>45</v>
      </c>
      <c r="AA1570" s="241">
        <f t="shared" si="411"/>
        <v>0</v>
      </c>
    </row>
    <row r="1571" spans="1:27">
      <c r="A1571" s="12">
        <v>1568</v>
      </c>
      <c r="B1571" s="166"/>
      <c r="C1571" s="13"/>
      <c r="D1571" s="187">
        <f t="shared" si="397"/>
        <v>0</v>
      </c>
      <c r="E1571" s="187">
        <f t="shared" si="398"/>
        <v>0</v>
      </c>
      <c r="F1571" s="187">
        <f t="shared" si="399"/>
        <v>0</v>
      </c>
      <c r="G1571" s="166"/>
      <c r="H1571" s="13"/>
      <c r="I1571" s="187">
        <f t="shared" si="400"/>
        <v>0</v>
      </c>
      <c r="J1571" s="187">
        <f t="shared" si="401"/>
        <v>0</v>
      </c>
      <c r="K1571" s="187">
        <f t="shared" si="402"/>
        <v>0</v>
      </c>
      <c r="L1571" s="166"/>
      <c r="M1571" s="13"/>
      <c r="N1571" s="187">
        <f t="shared" si="403"/>
        <v>0</v>
      </c>
      <c r="O1571" s="187">
        <f t="shared" si="404"/>
        <v>0</v>
      </c>
      <c r="P1571" s="187">
        <f t="shared" si="405"/>
        <v>0</v>
      </c>
      <c r="Q1571" s="166"/>
      <c r="R1571" s="13"/>
      <c r="S1571" s="187">
        <f t="shared" si="406"/>
        <v>0</v>
      </c>
      <c r="T1571" s="187">
        <f t="shared" si="407"/>
        <v>0</v>
      </c>
      <c r="U1571" s="166"/>
      <c r="V1571" s="187">
        <f t="shared" si="408"/>
        <v>0</v>
      </c>
      <c r="W1571" s="187">
        <f t="shared" si="409"/>
        <v>0</v>
      </c>
      <c r="X1571" s="13">
        <f t="shared" si="410"/>
        <v>0</v>
      </c>
      <c r="Y1571" s="13" t="s">
        <v>29</v>
      </c>
      <c r="Z1571" s="13">
        <v>45</v>
      </c>
      <c r="AA1571" s="241">
        <f t="shared" si="411"/>
        <v>0</v>
      </c>
    </row>
    <row r="1572" spans="1:27">
      <c r="A1572" s="12">
        <v>1569</v>
      </c>
      <c r="B1572" s="166"/>
      <c r="C1572" s="13"/>
      <c r="D1572" s="187">
        <f t="shared" si="397"/>
        <v>0</v>
      </c>
      <c r="E1572" s="187">
        <f t="shared" si="398"/>
        <v>0</v>
      </c>
      <c r="F1572" s="187">
        <f t="shared" si="399"/>
        <v>0</v>
      </c>
      <c r="G1572" s="166"/>
      <c r="H1572" s="13"/>
      <c r="I1572" s="187">
        <f t="shared" si="400"/>
        <v>0</v>
      </c>
      <c r="J1572" s="187">
        <f t="shared" si="401"/>
        <v>0</v>
      </c>
      <c r="K1572" s="187">
        <f t="shared" si="402"/>
        <v>0</v>
      </c>
      <c r="L1572" s="166"/>
      <c r="M1572" s="13"/>
      <c r="N1572" s="187">
        <f t="shared" si="403"/>
        <v>0</v>
      </c>
      <c r="O1572" s="187">
        <f t="shared" si="404"/>
        <v>0</v>
      </c>
      <c r="P1572" s="187">
        <f t="shared" si="405"/>
        <v>0</v>
      </c>
      <c r="Q1572" s="166"/>
      <c r="R1572" s="13"/>
      <c r="S1572" s="187">
        <f t="shared" si="406"/>
        <v>0</v>
      </c>
      <c r="T1572" s="187">
        <f t="shared" si="407"/>
        <v>0</v>
      </c>
      <c r="U1572" s="166"/>
      <c r="V1572" s="187">
        <f t="shared" si="408"/>
        <v>0</v>
      </c>
      <c r="W1572" s="187">
        <f t="shared" si="409"/>
        <v>0</v>
      </c>
      <c r="X1572" s="13">
        <f t="shared" si="410"/>
        <v>0</v>
      </c>
      <c r="Y1572" s="13" t="s">
        <v>29</v>
      </c>
      <c r="Z1572" s="13">
        <v>45</v>
      </c>
      <c r="AA1572" s="241">
        <f t="shared" si="411"/>
        <v>0</v>
      </c>
    </row>
    <row r="1573" spans="1:27">
      <c r="A1573" s="12">
        <v>1570</v>
      </c>
      <c r="B1573" s="166"/>
      <c r="C1573" s="13"/>
      <c r="D1573" s="187">
        <f t="shared" ref="D1573:D1636" si="412">IF(B1573="Bien",10,)</f>
        <v>0</v>
      </c>
      <c r="E1573" s="187">
        <f t="shared" ref="E1573:E1636" si="413">IF(B1573="Moyen",5,)</f>
        <v>0</v>
      </c>
      <c r="F1573" s="187">
        <f t="shared" ref="F1573:F1636" si="414">IF(B1573="Mauvais",-35,)</f>
        <v>0</v>
      </c>
      <c r="G1573" s="166"/>
      <c r="H1573" s="13"/>
      <c r="I1573" s="187">
        <f t="shared" ref="I1573:I1636" si="415">IF(G1573="Non",10,)</f>
        <v>0</v>
      </c>
      <c r="J1573" s="187">
        <f t="shared" ref="J1573:J1636" si="416">IF(G1573="Un peu",5,)</f>
        <v>0</v>
      </c>
      <c r="K1573" s="187">
        <f t="shared" ref="K1573:K1636" si="417">IF(G1573="Beaucoup",-35,)</f>
        <v>0</v>
      </c>
      <c r="L1573" s="166"/>
      <c r="M1573" s="13"/>
      <c r="N1573" s="187">
        <f t="shared" ref="N1573:N1636" si="418">IF(L1573="Bien",5,)</f>
        <v>0</v>
      </c>
      <c r="O1573" s="187">
        <f t="shared" ref="O1573:O1636" si="419">IF(L1573="Moyen",0,)</f>
        <v>0</v>
      </c>
      <c r="P1573" s="187">
        <f t="shared" ref="P1573:P1636" si="420">IF(L1573="Mauvais",-35,)</f>
        <v>0</v>
      </c>
      <c r="Q1573" s="166"/>
      <c r="R1573" s="13"/>
      <c r="S1573" s="187">
        <f t="shared" ref="S1573:S1636" si="421">IF(Q1573="Oui",-35,)</f>
        <v>0</v>
      </c>
      <c r="T1573" s="187">
        <f t="shared" ref="T1573:T1636" si="422">IF(Q1573="Non",10,)</f>
        <v>0</v>
      </c>
      <c r="U1573" s="166"/>
      <c r="V1573" s="187">
        <f t="shared" ref="V1573:V1636" si="423">IF(U1573="Oui",-35,)</f>
        <v>0</v>
      </c>
      <c r="W1573" s="187">
        <f t="shared" ref="W1573:W1636" si="424">IF(U1573="Non",10,)</f>
        <v>0</v>
      </c>
      <c r="X1573" s="13">
        <f t="shared" ref="X1573:X1636" si="425">SUM(B1573:W1573)</f>
        <v>0</v>
      </c>
      <c r="Y1573" s="13" t="s">
        <v>29</v>
      </c>
      <c r="Z1573" s="13">
        <v>45</v>
      </c>
      <c r="AA1573" s="241">
        <f t="shared" ref="AA1573:AA1636" si="426">X1573/Z1573</f>
        <v>0</v>
      </c>
    </row>
    <row r="1574" spans="1:27">
      <c r="A1574" s="12">
        <v>1571</v>
      </c>
      <c r="B1574" s="166"/>
      <c r="C1574" s="13"/>
      <c r="D1574" s="187">
        <f t="shared" si="412"/>
        <v>0</v>
      </c>
      <c r="E1574" s="187">
        <f t="shared" si="413"/>
        <v>0</v>
      </c>
      <c r="F1574" s="187">
        <f t="shared" si="414"/>
        <v>0</v>
      </c>
      <c r="G1574" s="166"/>
      <c r="H1574" s="13"/>
      <c r="I1574" s="187">
        <f t="shared" si="415"/>
        <v>0</v>
      </c>
      <c r="J1574" s="187">
        <f t="shared" si="416"/>
        <v>0</v>
      </c>
      <c r="K1574" s="187">
        <f t="shared" si="417"/>
        <v>0</v>
      </c>
      <c r="L1574" s="166"/>
      <c r="M1574" s="13"/>
      <c r="N1574" s="187">
        <f t="shared" si="418"/>
        <v>0</v>
      </c>
      <c r="O1574" s="187">
        <f t="shared" si="419"/>
        <v>0</v>
      </c>
      <c r="P1574" s="187">
        <f t="shared" si="420"/>
        <v>0</v>
      </c>
      <c r="Q1574" s="166"/>
      <c r="R1574" s="13"/>
      <c r="S1574" s="187">
        <f t="shared" si="421"/>
        <v>0</v>
      </c>
      <c r="T1574" s="187">
        <f t="shared" si="422"/>
        <v>0</v>
      </c>
      <c r="U1574" s="166"/>
      <c r="V1574" s="187">
        <f t="shared" si="423"/>
        <v>0</v>
      </c>
      <c r="W1574" s="187">
        <f t="shared" si="424"/>
        <v>0</v>
      </c>
      <c r="X1574" s="13">
        <f t="shared" si="425"/>
        <v>0</v>
      </c>
      <c r="Y1574" s="13" t="s">
        <v>29</v>
      </c>
      <c r="Z1574" s="13">
        <v>45</v>
      </c>
      <c r="AA1574" s="241">
        <f t="shared" si="426"/>
        <v>0</v>
      </c>
    </row>
    <row r="1575" spans="1:27">
      <c r="A1575" s="12">
        <v>1572</v>
      </c>
      <c r="B1575" s="166"/>
      <c r="C1575" s="13"/>
      <c r="D1575" s="187">
        <f t="shared" si="412"/>
        <v>0</v>
      </c>
      <c r="E1575" s="187">
        <f t="shared" si="413"/>
        <v>0</v>
      </c>
      <c r="F1575" s="187">
        <f t="shared" si="414"/>
        <v>0</v>
      </c>
      <c r="G1575" s="166"/>
      <c r="H1575" s="13"/>
      <c r="I1575" s="187">
        <f t="shared" si="415"/>
        <v>0</v>
      </c>
      <c r="J1575" s="187">
        <f t="shared" si="416"/>
        <v>0</v>
      </c>
      <c r="K1575" s="187">
        <f t="shared" si="417"/>
        <v>0</v>
      </c>
      <c r="L1575" s="166"/>
      <c r="M1575" s="13"/>
      <c r="N1575" s="187">
        <f t="shared" si="418"/>
        <v>0</v>
      </c>
      <c r="O1575" s="187">
        <f t="shared" si="419"/>
        <v>0</v>
      </c>
      <c r="P1575" s="187">
        <f t="shared" si="420"/>
        <v>0</v>
      </c>
      <c r="Q1575" s="166"/>
      <c r="R1575" s="13"/>
      <c r="S1575" s="187">
        <f t="shared" si="421"/>
        <v>0</v>
      </c>
      <c r="T1575" s="187">
        <f t="shared" si="422"/>
        <v>0</v>
      </c>
      <c r="U1575" s="166"/>
      <c r="V1575" s="187">
        <f t="shared" si="423"/>
        <v>0</v>
      </c>
      <c r="W1575" s="187">
        <f t="shared" si="424"/>
        <v>0</v>
      </c>
      <c r="X1575" s="13">
        <f t="shared" si="425"/>
        <v>0</v>
      </c>
      <c r="Y1575" s="13" t="s">
        <v>29</v>
      </c>
      <c r="Z1575" s="13">
        <v>45</v>
      </c>
      <c r="AA1575" s="241">
        <f t="shared" si="426"/>
        <v>0</v>
      </c>
    </row>
    <row r="1576" spans="1:27">
      <c r="A1576" s="12">
        <v>1573</v>
      </c>
      <c r="B1576" s="166"/>
      <c r="C1576" s="13"/>
      <c r="D1576" s="187">
        <f t="shared" si="412"/>
        <v>0</v>
      </c>
      <c r="E1576" s="187">
        <f t="shared" si="413"/>
        <v>0</v>
      </c>
      <c r="F1576" s="187">
        <f t="shared" si="414"/>
        <v>0</v>
      </c>
      <c r="G1576" s="166"/>
      <c r="H1576" s="13"/>
      <c r="I1576" s="187">
        <f t="shared" si="415"/>
        <v>0</v>
      </c>
      <c r="J1576" s="187">
        <f t="shared" si="416"/>
        <v>0</v>
      </c>
      <c r="K1576" s="187">
        <f t="shared" si="417"/>
        <v>0</v>
      </c>
      <c r="L1576" s="166"/>
      <c r="M1576" s="13"/>
      <c r="N1576" s="187">
        <f t="shared" si="418"/>
        <v>0</v>
      </c>
      <c r="O1576" s="187">
        <f t="shared" si="419"/>
        <v>0</v>
      </c>
      <c r="P1576" s="187">
        <f t="shared" si="420"/>
        <v>0</v>
      </c>
      <c r="Q1576" s="166"/>
      <c r="R1576" s="13"/>
      <c r="S1576" s="187">
        <f t="shared" si="421"/>
        <v>0</v>
      </c>
      <c r="T1576" s="187">
        <f t="shared" si="422"/>
        <v>0</v>
      </c>
      <c r="U1576" s="166"/>
      <c r="V1576" s="187">
        <f t="shared" si="423"/>
        <v>0</v>
      </c>
      <c r="W1576" s="187">
        <f t="shared" si="424"/>
        <v>0</v>
      </c>
      <c r="X1576" s="13">
        <f t="shared" si="425"/>
        <v>0</v>
      </c>
      <c r="Y1576" s="13" t="s">
        <v>29</v>
      </c>
      <c r="Z1576" s="13">
        <v>45</v>
      </c>
      <c r="AA1576" s="241">
        <f t="shared" si="426"/>
        <v>0</v>
      </c>
    </row>
    <row r="1577" spans="1:27">
      <c r="A1577" s="12">
        <v>1574</v>
      </c>
      <c r="B1577" s="166"/>
      <c r="C1577" s="13"/>
      <c r="D1577" s="187">
        <f t="shared" si="412"/>
        <v>0</v>
      </c>
      <c r="E1577" s="187">
        <f t="shared" si="413"/>
        <v>0</v>
      </c>
      <c r="F1577" s="187">
        <f t="shared" si="414"/>
        <v>0</v>
      </c>
      <c r="G1577" s="166"/>
      <c r="H1577" s="13"/>
      <c r="I1577" s="187">
        <f t="shared" si="415"/>
        <v>0</v>
      </c>
      <c r="J1577" s="187">
        <f t="shared" si="416"/>
        <v>0</v>
      </c>
      <c r="K1577" s="187">
        <f t="shared" si="417"/>
        <v>0</v>
      </c>
      <c r="L1577" s="166"/>
      <c r="M1577" s="13"/>
      <c r="N1577" s="187">
        <f t="shared" si="418"/>
        <v>0</v>
      </c>
      <c r="O1577" s="187">
        <f t="shared" si="419"/>
        <v>0</v>
      </c>
      <c r="P1577" s="187">
        <f t="shared" si="420"/>
        <v>0</v>
      </c>
      <c r="Q1577" s="166"/>
      <c r="R1577" s="13"/>
      <c r="S1577" s="187">
        <f t="shared" si="421"/>
        <v>0</v>
      </c>
      <c r="T1577" s="187">
        <f t="shared" si="422"/>
        <v>0</v>
      </c>
      <c r="U1577" s="166"/>
      <c r="V1577" s="187">
        <f t="shared" si="423"/>
        <v>0</v>
      </c>
      <c r="W1577" s="187">
        <f t="shared" si="424"/>
        <v>0</v>
      </c>
      <c r="X1577" s="13">
        <f t="shared" si="425"/>
        <v>0</v>
      </c>
      <c r="Y1577" s="13" t="s">
        <v>29</v>
      </c>
      <c r="Z1577" s="13">
        <v>45</v>
      </c>
      <c r="AA1577" s="241">
        <f t="shared" si="426"/>
        <v>0</v>
      </c>
    </row>
    <row r="1578" spans="1:27">
      <c r="A1578" s="12">
        <v>1575</v>
      </c>
      <c r="B1578" s="166"/>
      <c r="C1578" s="13"/>
      <c r="D1578" s="187">
        <f t="shared" si="412"/>
        <v>0</v>
      </c>
      <c r="E1578" s="187">
        <f t="shared" si="413"/>
        <v>0</v>
      </c>
      <c r="F1578" s="187">
        <f t="shared" si="414"/>
        <v>0</v>
      </c>
      <c r="G1578" s="166"/>
      <c r="H1578" s="13"/>
      <c r="I1578" s="187">
        <f t="shared" si="415"/>
        <v>0</v>
      </c>
      <c r="J1578" s="187">
        <f t="shared" si="416"/>
        <v>0</v>
      </c>
      <c r="K1578" s="187">
        <f t="shared" si="417"/>
        <v>0</v>
      </c>
      <c r="L1578" s="166"/>
      <c r="M1578" s="13"/>
      <c r="N1578" s="187">
        <f t="shared" si="418"/>
        <v>0</v>
      </c>
      <c r="O1578" s="187">
        <f t="shared" si="419"/>
        <v>0</v>
      </c>
      <c r="P1578" s="187">
        <f t="shared" si="420"/>
        <v>0</v>
      </c>
      <c r="Q1578" s="166"/>
      <c r="R1578" s="13"/>
      <c r="S1578" s="187">
        <f t="shared" si="421"/>
        <v>0</v>
      </c>
      <c r="T1578" s="187">
        <f t="shared" si="422"/>
        <v>0</v>
      </c>
      <c r="U1578" s="166"/>
      <c r="V1578" s="187">
        <f t="shared" si="423"/>
        <v>0</v>
      </c>
      <c r="W1578" s="187">
        <f t="shared" si="424"/>
        <v>0</v>
      </c>
      <c r="X1578" s="13">
        <f t="shared" si="425"/>
        <v>0</v>
      </c>
      <c r="Y1578" s="13" t="s">
        <v>29</v>
      </c>
      <c r="Z1578" s="13">
        <v>45</v>
      </c>
      <c r="AA1578" s="241">
        <f t="shared" si="426"/>
        <v>0</v>
      </c>
    </row>
    <row r="1579" spans="1:27">
      <c r="A1579" s="12">
        <v>1576</v>
      </c>
      <c r="B1579" s="166"/>
      <c r="C1579" s="13"/>
      <c r="D1579" s="187">
        <f t="shared" si="412"/>
        <v>0</v>
      </c>
      <c r="E1579" s="187">
        <f t="shared" si="413"/>
        <v>0</v>
      </c>
      <c r="F1579" s="187">
        <f t="shared" si="414"/>
        <v>0</v>
      </c>
      <c r="G1579" s="166"/>
      <c r="H1579" s="13"/>
      <c r="I1579" s="187">
        <f t="shared" si="415"/>
        <v>0</v>
      </c>
      <c r="J1579" s="187">
        <f t="shared" si="416"/>
        <v>0</v>
      </c>
      <c r="K1579" s="187">
        <f t="shared" si="417"/>
        <v>0</v>
      </c>
      <c r="L1579" s="166"/>
      <c r="M1579" s="13"/>
      <c r="N1579" s="187">
        <f t="shared" si="418"/>
        <v>0</v>
      </c>
      <c r="O1579" s="187">
        <f t="shared" si="419"/>
        <v>0</v>
      </c>
      <c r="P1579" s="187">
        <f t="shared" si="420"/>
        <v>0</v>
      </c>
      <c r="Q1579" s="166"/>
      <c r="R1579" s="13"/>
      <c r="S1579" s="187">
        <f t="shared" si="421"/>
        <v>0</v>
      </c>
      <c r="T1579" s="187">
        <f t="shared" si="422"/>
        <v>0</v>
      </c>
      <c r="U1579" s="166"/>
      <c r="V1579" s="187">
        <f t="shared" si="423"/>
        <v>0</v>
      </c>
      <c r="W1579" s="187">
        <f t="shared" si="424"/>
        <v>0</v>
      </c>
      <c r="X1579" s="13">
        <f t="shared" si="425"/>
        <v>0</v>
      </c>
      <c r="Y1579" s="13" t="s">
        <v>29</v>
      </c>
      <c r="Z1579" s="13">
        <v>45</v>
      </c>
      <c r="AA1579" s="241">
        <f t="shared" si="426"/>
        <v>0</v>
      </c>
    </row>
    <row r="1580" spans="1:27">
      <c r="A1580" s="12">
        <v>1577</v>
      </c>
      <c r="B1580" s="166"/>
      <c r="C1580" s="13"/>
      <c r="D1580" s="187">
        <f t="shared" si="412"/>
        <v>0</v>
      </c>
      <c r="E1580" s="187">
        <f t="shared" si="413"/>
        <v>0</v>
      </c>
      <c r="F1580" s="187">
        <f t="shared" si="414"/>
        <v>0</v>
      </c>
      <c r="G1580" s="166"/>
      <c r="H1580" s="13"/>
      <c r="I1580" s="187">
        <f t="shared" si="415"/>
        <v>0</v>
      </c>
      <c r="J1580" s="187">
        <f t="shared" si="416"/>
        <v>0</v>
      </c>
      <c r="K1580" s="187">
        <f t="shared" si="417"/>
        <v>0</v>
      </c>
      <c r="L1580" s="166"/>
      <c r="M1580" s="13"/>
      <c r="N1580" s="187">
        <f t="shared" si="418"/>
        <v>0</v>
      </c>
      <c r="O1580" s="187">
        <f t="shared" si="419"/>
        <v>0</v>
      </c>
      <c r="P1580" s="187">
        <f t="shared" si="420"/>
        <v>0</v>
      </c>
      <c r="Q1580" s="166"/>
      <c r="R1580" s="13"/>
      <c r="S1580" s="187">
        <f t="shared" si="421"/>
        <v>0</v>
      </c>
      <c r="T1580" s="187">
        <f t="shared" si="422"/>
        <v>0</v>
      </c>
      <c r="U1580" s="166"/>
      <c r="V1580" s="187">
        <f t="shared" si="423"/>
        <v>0</v>
      </c>
      <c r="W1580" s="187">
        <f t="shared" si="424"/>
        <v>0</v>
      </c>
      <c r="X1580" s="13">
        <f t="shared" si="425"/>
        <v>0</v>
      </c>
      <c r="Y1580" s="13" t="s">
        <v>29</v>
      </c>
      <c r="Z1580" s="13">
        <v>45</v>
      </c>
      <c r="AA1580" s="241">
        <f t="shared" si="426"/>
        <v>0</v>
      </c>
    </row>
    <row r="1581" spans="1:27">
      <c r="A1581" s="12">
        <v>1578</v>
      </c>
      <c r="B1581" s="166"/>
      <c r="C1581" s="13"/>
      <c r="D1581" s="187">
        <f t="shared" si="412"/>
        <v>0</v>
      </c>
      <c r="E1581" s="187">
        <f t="shared" si="413"/>
        <v>0</v>
      </c>
      <c r="F1581" s="187">
        <f t="shared" si="414"/>
        <v>0</v>
      </c>
      <c r="G1581" s="166"/>
      <c r="H1581" s="13"/>
      <c r="I1581" s="187">
        <f t="shared" si="415"/>
        <v>0</v>
      </c>
      <c r="J1581" s="187">
        <f t="shared" si="416"/>
        <v>0</v>
      </c>
      <c r="K1581" s="187">
        <f t="shared" si="417"/>
        <v>0</v>
      </c>
      <c r="L1581" s="166"/>
      <c r="M1581" s="13"/>
      <c r="N1581" s="187">
        <f t="shared" si="418"/>
        <v>0</v>
      </c>
      <c r="O1581" s="187">
        <f t="shared" si="419"/>
        <v>0</v>
      </c>
      <c r="P1581" s="187">
        <f t="shared" si="420"/>
        <v>0</v>
      </c>
      <c r="Q1581" s="166"/>
      <c r="R1581" s="13"/>
      <c r="S1581" s="187">
        <f t="shared" si="421"/>
        <v>0</v>
      </c>
      <c r="T1581" s="187">
        <f t="shared" si="422"/>
        <v>0</v>
      </c>
      <c r="U1581" s="166"/>
      <c r="V1581" s="187">
        <f t="shared" si="423"/>
        <v>0</v>
      </c>
      <c r="W1581" s="187">
        <f t="shared" si="424"/>
        <v>0</v>
      </c>
      <c r="X1581" s="13">
        <f t="shared" si="425"/>
        <v>0</v>
      </c>
      <c r="Y1581" s="13" t="s">
        <v>29</v>
      </c>
      <c r="Z1581" s="13">
        <v>45</v>
      </c>
      <c r="AA1581" s="241">
        <f t="shared" si="426"/>
        <v>0</v>
      </c>
    </row>
    <row r="1582" spans="1:27">
      <c r="A1582" s="12">
        <v>1579</v>
      </c>
      <c r="B1582" s="166"/>
      <c r="C1582" s="13"/>
      <c r="D1582" s="187">
        <f t="shared" si="412"/>
        <v>0</v>
      </c>
      <c r="E1582" s="187">
        <f t="shared" si="413"/>
        <v>0</v>
      </c>
      <c r="F1582" s="187">
        <f t="shared" si="414"/>
        <v>0</v>
      </c>
      <c r="G1582" s="166"/>
      <c r="H1582" s="13"/>
      <c r="I1582" s="187">
        <f t="shared" si="415"/>
        <v>0</v>
      </c>
      <c r="J1582" s="187">
        <f t="shared" si="416"/>
        <v>0</v>
      </c>
      <c r="K1582" s="187">
        <f t="shared" si="417"/>
        <v>0</v>
      </c>
      <c r="L1582" s="166"/>
      <c r="M1582" s="13"/>
      <c r="N1582" s="187">
        <f t="shared" si="418"/>
        <v>0</v>
      </c>
      <c r="O1582" s="187">
        <f t="shared" si="419"/>
        <v>0</v>
      </c>
      <c r="P1582" s="187">
        <f t="shared" si="420"/>
        <v>0</v>
      </c>
      <c r="Q1582" s="166"/>
      <c r="R1582" s="13"/>
      <c r="S1582" s="187">
        <f t="shared" si="421"/>
        <v>0</v>
      </c>
      <c r="T1582" s="187">
        <f t="shared" si="422"/>
        <v>0</v>
      </c>
      <c r="U1582" s="166"/>
      <c r="V1582" s="187">
        <f t="shared" si="423"/>
        <v>0</v>
      </c>
      <c r="W1582" s="187">
        <f t="shared" si="424"/>
        <v>0</v>
      </c>
      <c r="X1582" s="13">
        <f t="shared" si="425"/>
        <v>0</v>
      </c>
      <c r="Y1582" s="13" t="s">
        <v>29</v>
      </c>
      <c r="Z1582" s="13">
        <v>45</v>
      </c>
      <c r="AA1582" s="241">
        <f t="shared" si="426"/>
        <v>0</v>
      </c>
    </row>
    <row r="1583" spans="1:27">
      <c r="A1583" s="12">
        <v>1580</v>
      </c>
      <c r="B1583" s="166"/>
      <c r="C1583" s="13"/>
      <c r="D1583" s="187">
        <f t="shared" si="412"/>
        <v>0</v>
      </c>
      <c r="E1583" s="187">
        <f t="shared" si="413"/>
        <v>0</v>
      </c>
      <c r="F1583" s="187">
        <f t="shared" si="414"/>
        <v>0</v>
      </c>
      <c r="G1583" s="166"/>
      <c r="H1583" s="13"/>
      <c r="I1583" s="187">
        <f t="shared" si="415"/>
        <v>0</v>
      </c>
      <c r="J1583" s="187">
        <f t="shared" si="416"/>
        <v>0</v>
      </c>
      <c r="K1583" s="187">
        <f t="shared" si="417"/>
        <v>0</v>
      </c>
      <c r="L1583" s="166"/>
      <c r="M1583" s="13"/>
      <c r="N1583" s="187">
        <f t="shared" si="418"/>
        <v>0</v>
      </c>
      <c r="O1583" s="187">
        <f t="shared" si="419"/>
        <v>0</v>
      </c>
      <c r="P1583" s="187">
        <f t="shared" si="420"/>
        <v>0</v>
      </c>
      <c r="Q1583" s="166"/>
      <c r="R1583" s="13"/>
      <c r="S1583" s="187">
        <f t="shared" si="421"/>
        <v>0</v>
      </c>
      <c r="T1583" s="187">
        <f t="shared" si="422"/>
        <v>0</v>
      </c>
      <c r="U1583" s="166"/>
      <c r="V1583" s="187">
        <f t="shared" si="423"/>
        <v>0</v>
      </c>
      <c r="W1583" s="187">
        <f t="shared" si="424"/>
        <v>0</v>
      </c>
      <c r="X1583" s="13">
        <f t="shared" si="425"/>
        <v>0</v>
      </c>
      <c r="Y1583" s="13" t="s">
        <v>29</v>
      </c>
      <c r="Z1583" s="13">
        <v>45</v>
      </c>
      <c r="AA1583" s="241">
        <f t="shared" si="426"/>
        <v>0</v>
      </c>
    </row>
    <row r="1584" spans="1:27">
      <c r="A1584" s="12">
        <v>1581</v>
      </c>
      <c r="B1584" s="166"/>
      <c r="C1584" s="13"/>
      <c r="D1584" s="187">
        <f t="shared" si="412"/>
        <v>0</v>
      </c>
      <c r="E1584" s="187">
        <f t="shared" si="413"/>
        <v>0</v>
      </c>
      <c r="F1584" s="187">
        <f t="shared" si="414"/>
        <v>0</v>
      </c>
      <c r="G1584" s="166"/>
      <c r="H1584" s="13"/>
      <c r="I1584" s="187">
        <f t="shared" si="415"/>
        <v>0</v>
      </c>
      <c r="J1584" s="187">
        <f t="shared" si="416"/>
        <v>0</v>
      </c>
      <c r="K1584" s="187">
        <f t="shared" si="417"/>
        <v>0</v>
      </c>
      <c r="L1584" s="166"/>
      <c r="M1584" s="13"/>
      <c r="N1584" s="187">
        <f t="shared" si="418"/>
        <v>0</v>
      </c>
      <c r="O1584" s="187">
        <f t="shared" si="419"/>
        <v>0</v>
      </c>
      <c r="P1584" s="187">
        <f t="shared" si="420"/>
        <v>0</v>
      </c>
      <c r="Q1584" s="166"/>
      <c r="R1584" s="13"/>
      <c r="S1584" s="187">
        <f t="shared" si="421"/>
        <v>0</v>
      </c>
      <c r="T1584" s="187">
        <f t="shared" si="422"/>
        <v>0</v>
      </c>
      <c r="U1584" s="166"/>
      <c r="V1584" s="187">
        <f t="shared" si="423"/>
        <v>0</v>
      </c>
      <c r="W1584" s="187">
        <f t="shared" si="424"/>
        <v>0</v>
      </c>
      <c r="X1584" s="13">
        <f t="shared" si="425"/>
        <v>0</v>
      </c>
      <c r="Y1584" s="13" t="s">
        <v>29</v>
      </c>
      <c r="Z1584" s="13">
        <v>45</v>
      </c>
      <c r="AA1584" s="241">
        <f t="shared" si="426"/>
        <v>0</v>
      </c>
    </row>
    <row r="1585" spans="1:27">
      <c r="A1585" s="12">
        <v>1582</v>
      </c>
      <c r="B1585" s="166"/>
      <c r="C1585" s="13"/>
      <c r="D1585" s="187">
        <f t="shared" si="412"/>
        <v>0</v>
      </c>
      <c r="E1585" s="187">
        <f t="shared" si="413"/>
        <v>0</v>
      </c>
      <c r="F1585" s="187">
        <f t="shared" si="414"/>
        <v>0</v>
      </c>
      <c r="G1585" s="166"/>
      <c r="H1585" s="13"/>
      <c r="I1585" s="187">
        <f t="shared" si="415"/>
        <v>0</v>
      </c>
      <c r="J1585" s="187">
        <f t="shared" si="416"/>
        <v>0</v>
      </c>
      <c r="K1585" s="187">
        <f t="shared" si="417"/>
        <v>0</v>
      </c>
      <c r="L1585" s="166"/>
      <c r="M1585" s="13"/>
      <c r="N1585" s="187">
        <f t="shared" si="418"/>
        <v>0</v>
      </c>
      <c r="O1585" s="187">
        <f t="shared" si="419"/>
        <v>0</v>
      </c>
      <c r="P1585" s="187">
        <f t="shared" si="420"/>
        <v>0</v>
      </c>
      <c r="Q1585" s="166"/>
      <c r="R1585" s="13"/>
      <c r="S1585" s="187">
        <f t="shared" si="421"/>
        <v>0</v>
      </c>
      <c r="T1585" s="187">
        <f t="shared" si="422"/>
        <v>0</v>
      </c>
      <c r="U1585" s="166"/>
      <c r="V1585" s="187">
        <f t="shared" si="423"/>
        <v>0</v>
      </c>
      <c r="W1585" s="187">
        <f t="shared" si="424"/>
        <v>0</v>
      </c>
      <c r="X1585" s="13">
        <f t="shared" si="425"/>
        <v>0</v>
      </c>
      <c r="Y1585" s="13" t="s">
        <v>29</v>
      </c>
      <c r="Z1585" s="13">
        <v>45</v>
      </c>
      <c r="AA1585" s="241">
        <f t="shared" si="426"/>
        <v>0</v>
      </c>
    </row>
    <row r="1586" spans="1:27">
      <c r="A1586" s="12">
        <v>1583</v>
      </c>
      <c r="B1586" s="166"/>
      <c r="C1586" s="13"/>
      <c r="D1586" s="187">
        <f t="shared" si="412"/>
        <v>0</v>
      </c>
      <c r="E1586" s="187">
        <f t="shared" si="413"/>
        <v>0</v>
      </c>
      <c r="F1586" s="187">
        <f t="shared" si="414"/>
        <v>0</v>
      </c>
      <c r="G1586" s="166"/>
      <c r="H1586" s="13"/>
      <c r="I1586" s="187">
        <f t="shared" si="415"/>
        <v>0</v>
      </c>
      <c r="J1586" s="187">
        <f t="shared" si="416"/>
        <v>0</v>
      </c>
      <c r="K1586" s="187">
        <f t="shared" si="417"/>
        <v>0</v>
      </c>
      <c r="L1586" s="166"/>
      <c r="M1586" s="13"/>
      <c r="N1586" s="187">
        <f t="shared" si="418"/>
        <v>0</v>
      </c>
      <c r="O1586" s="187">
        <f t="shared" si="419"/>
        <v>0</v>
      </c>
      <c r="P1586" s="187">
        <f t="shared" si="420"/>
        <v>0</v>
      </c>
      <c r="Q1586" s="166"/>
      <c r="R1586" s="13"/>
      <c r="S1586" s="187">
        <f t="shared" si="421"/>
        <v>0</v>
      </c>
      <c r="T1586" s="187">
        <f t="shared" si="422"/>
        <v>0</v>
      </c>
      <c r="U1586" s="166"/>
      <c r="V1586" s="187">
        <f t="shared" si="423"/>
        <v>0</v>
      </c>
      <c r="W1586" s="187">
        <f t="shared" si="424"/>
        <v>0</v>
      </c>
      <c r="X1586" s="13">
        <f t="shared" si="425"/>
        <v>0</v>
      </c>
      <c r="Y1586" s="13" t="s">
        <v>29</v>
      </c>
      <c r="Z1586" s="13">
        <v>45</v>
      </c>
      <c r="AA1586" s="241">
        <f t="shared" si="426"/>
        <v>0</v>
      </c>
    </row>
    <row r="1587" spans="1:27">
      <c r="A1587" s="12">
        <v>1584</v>
      </c>
      <c r="B1587" s="166"/>
      <c r="C1587" s="13"/>
      <c r="D1587" s="187">
        <f t="shared" si="412"/>
        <v>0</v>
      </c>
      <c r="E1587" s="187">
        <f t="shared" si="413"/>
        <v>0</v>
      </c>
      <c r="F1587" s="187">
        <f t="shared" si="414"/>
        <v>0</v>
      </c>
      <c r="G1587" s="166"/>
      <c r="H1587" s="13"/>
      <c r="I1587" s="187">
        <f t="shared" si="415"/>
        <v>0</v>
      </c>
      <c r="J1587" s="187">
        <f t="shared" si="416"/>
        <v>0</v>
      </c>
      <c r="K1587" s="187">
        <f t="shared" si="417"/>
        <v>0</v>
      </c>
      <c r="L1587" s="166"/>
      <c r="M1587" s="13"/>
      <c r="N1587" s="187">
        <f t="shared" si="418"/>
        <v>0</v>
      </c>
      <c r="O1587" s="187">
        <f t="shared" si="419"/>
        <v>0</v>
      </c>
      <c r="P1587" s="187">
        <f t="shared" si="420"/>
        <v>0</v>
      </c>
      <c r="Q1587" s="166"/>
      <c r="R1587" s="13"/>
      <c r="S1587" s="187">
        <f t="shared" si="421"/>
        <v>0</v>
      </c>
      <c r="T1587" s="187">
        <f t="shared" si="422"/>
        <v>0</v>
      </c>
      <c r="U1587" s="166"/>
      <c r="V1587" s="187">
        <f t="shared" si="423"/>
        <v>0</v>
      </c>
      <c r="W1587" s="187">
        <f t="shared" si="424"/>
        <v>0</v>
      </c>
      <c r="X1587" s="13">
        <f t="shared" si="425"/>
        <v>0</v>
      </c>
      <c r="Y1587" s="13" t="s">
        <v>29</v>
      </c>
      <c r="Z1587" s="13">
        <v>45</v>
      </c>
      <c r="AA1587" s="241">
        <f t="shared" si="426"/>
        <v>0</v>
      </c>
    </row>
    <row r="1588" spans="1:27">
      <c r="A1588" s="12">
        <v>1585</v>
      </c>
      <c r="B1588" s="166"/>
      <c r="C1588" s="13"/>
      <c r="D1588" s="187">
        <f t="shared" si="412"/>
        <v>0</v>
      </c>
      <c r="E1588" s="187">
        <f t="shared" si="413"/>
        <v>0</v>
      </c>
      <c r="F1588" s="187">
        <f t="shared" si="414"/>
        <v>0</v>
      </c>
      <c r="G1588" s="166"/>
      <c r="H1588" s="13"/>
      <c r="I1588" s="187">
        <f t="shared" si="415"/>
        <v>0</v>
      </c>
      <c r="J1588" s="187">
        <f t="shared" si="416"/>
        <v>0</v>
      </c>
      <c r="K1588" s="187">
        <f t="shared" si="417"/>
        <v>0</v>
      </c>
      <c r="L1588" s="166"/>
      <c r="M1588" s="13"/>
      <c r="N1588" s="187">
        <f t="shared" si="418"/>
        <v>0</v>
      </c>
      <c r="O1588" s="187">
        <f t="shared" si="419"/>
        <v>0</v>
      </c>
      <c r="P1588" s="187">
        <f t="shared" si="420"/>
        <v>0</v>
      </c>
      <c r="Q1588" s="166"/>
      <c r="R1588" s="13"/>
      <c r="S1588" s="187">
        <f t="shared" si="421"/>
        <v>0</v>
      </c>
      <c r="T1588" s="187">
        <f t="shared" si="422"/>
        <v>0</v>
      </c>
      <c r="U1588" s="166"/>
      <c r="V1588" s="187">
        <f t="shared" si="423"/>
        <v>0</v>
      </c>
      <c r="W1588" s="187">
        <f t="shared" si="424"/>
        <v>0</v>
      </c>
      <c r="X1588" s="13">
        <f t="shared" si="425"/>
        <v>0</v>
      </c>
      <c r="Y1588" s="13" t="s">
        <v>29</v>
      </c>
      <c r="Z1588" s="13">
        <v>45</v>
      </c>
      <c r="AA1588" s="241">
        <f t="shared" si="426"/>
        <v>0</v>
      </c>
    </row>
    <row r="1589" spans="1:27">
      <c r="A1589" s="12">
        <v>1586</v>
      </c>
      <c r="B1589" s="166"/>
      <c r="C1589" s="13"/>
      <c r="D1589" s="187">
        <f t="shared" si="412"/>
        <v>0</v>
      </c>
      <c r="E1589" s="187">
        <f t="shared" si="413"/>
        <v>0</v>
      </c>
      <c r="F1589" s="187">
        <f t="shared" si="414"/>
        <v>0</v>
      </c>
      <c r="G1589" s="166"/>
      <c r="H1589" s="13"/>
      <c r="I1589" s="187">
        <f t="shared" si="415"/>
        <v>0</v>
      </c>
      <c r="J1589" s="187">
        <f t="shared" si="416"/>
        <v>0</v>
      </c>
      <c r="K1589" s="187">
        <f t="shared" si="417"/>
        <v>0</v>
      </c>
      <c r="L1589" s="166"/>
      <c r="M1589" s="13"/>
      <c r="N1589" s="187">
        <f t="shared" si="418"/>
        <v>0</v>
      </c>
      <c r="O1589" s="187">
        <f t="shared" si="419"/>
        <v>0</v>
      </c>
      <c r="P1589" s="187">
        <f t="shared" si="420"/>
        <v>0</v>
      </c>
      <c r="Q1589" s="166"/>
      <c r="R1589" s="13"/>
      <c r="S1589" s="187">
        <f t="shared" si="421"/>
        <v>0</v>
      </c>
      <c r="T1589" s="187">
        <f t="shared" si="422"/>
        <v>0</v>
      </c>
      <c r="U1589" s="166"/>
      <c r="V1589" s="187">
        <f t="shared" si="423"/>
        <v>0</v>
      </c>
      <c r="W1589" s="187">
        <f t="shared" si="424"/>
        <v>0</v>
      </c>
      <c r="X1589" s="13">
        <f t="shared" si="425"/>
        <v>0</v>
      </c>
      <c r="Y1589" s="13" t="s">
        <v>29</v>
      </c>
      <c r="Z1589" s="13">
        <v>45</v>
      </c>
      <c r="AA1589" s="241">
        <f t="shared" si="426"/>
        <v>0</v>
      </c>
    </row>
    <row r="1590" spans="1:27">
      <c r="A1590" s="12">
        <v>1587</v>
      </c>
      <c r="B1590" s="166"/>
      <c r="C1590" s="13"/>
      <c r="D1590" s="187">
        <f t="shared" si="412"/>
        <v>0</v>
      </c>
      <c r="E1590" s="187">
        <f t="shared" si="413"/>
        <v>0</v>
      </c>
      <c r="F1590" s="187">
        <f t="shared" si="414"/>
        <v>0</v>
      </c>
      <c r="G1590" s="166"/>
      <c r="H1590" s="13"/>
      <c r="I1590" s="187">
        <f t="shared" si="415"/>
        <v>0</v>
      </c>
      <c r="J1590" s="187">
        <f t="shared" si="416"/>
        <v>0</v>
      </c>
      <c r="K1590" s="187">
        <f t="shared" si="417"/>
        <v>0</v>
      </c>
      <c r="L1590" s="166"/>
      <c r="M1590" s="13"/>
      <c r="N1590" s="187">
        <f t="shared" si="418"/>
        <v>0</v>
      </c>
      <c r="O1590" s="187">
        <f t="shared" si="419"/>
        <v>0</v>
      </c>
      <c r="P1590" s="187">
        <f t="shared" si="420"/>
        <v>0</v>
      </c>
      <c r="Q1590" s="166"/>
      <c r="R1590" s="13"/>
      <c r="S1590" s="187">
        <f t="shared" si="421"/>
        <v>0</v>
      </c>
      <c r="T1590" s="187">
        <f t="shared" si="422"/>
        <v>0</v>
      </c>
      <c r="U1590" s="166"/>
      <c r="V1590" s="187">
        <f t="shared" si="423"/>
        <v>0</v>
      </c>
      <c r="W1590" s="187">
        <f t="shared" si="424"/>
        <v>0</v>
      </c>
      <c r="X1590" s="13">
        <f t="shared" si="425"/>
        <v>0</v>
      </c>
      <c r="Y1590" s="13" t="s">
        <v>29</v>
      </c>
      <c r="Z1590" s="13">
        <v>45</v>
      </c>
      <c r="AA1590" s="241">
        <f t="shared" si="426"/>
        <v>0</v>
      </c>
    </row>
    <row r="1591" spans="1:27">
      <c r="A1591" s="12">
        <v>1588</v>
      </c>
      <c r="B1591" s="166"/>
      <c r="C1591" s="13"/>
      <c r="D1591" s="187">
        <f t="shared" si="412"/>
        <v>0</v>
      </c>
      <c r="E1591" s="187">
        <f t="shared" si="413"/>
        <v>0</v>
      </c>
      <c r="F1591" s="187">
        <f t="shared" si="414"/>
        <v>0</v>
      </c>
      <c r="G1591" s="166"/>
      <c r="H1591" s="13"/>
      <c r="I1591" s="187">
        <f t="shared" si="415"/>
        <v>0</v>
      </c>
      <c r="J1591" s="187">
        <f t="shared" si="416"/>
        <v>0</v>
      </c>
      <c r="K1591" s="187">
        <f t="shared" si="417"/>
        <v>0</v>
      </c>
      <c r="L1591" s="166"/>
      <c r="M1591" s="13"/>
      <c r="N1591" s="187">
        <f t="shared" si="418"/>
        <v>0</v>
      </c>
      <c r="O1591" s="187">
        <f t="shared" si="419"/>
        <v>0</v>
      </c>
      <c r="P1591" s="187">
        <f t="shared" si="420"/>
        <v>0</v>
      </c>
      <c r="Q1591" s="166"/>
      <c r="R1591" s="13"/>
      <c r="S1591" s="187">
        <f t="shared" si="421"/>
        <v>0</v>
      </c>
      <c r="T1591" s="187">
        <f t="shared" si="422"/>
        <v>0</v>
      </c>
      <c r="U1591" s="166"/>
      <c r="V1591" s="187">
        <f t="shared" si="423"/>
        <v>0</v>
      </c>
      <c r="W1591" s="187">
        <f t="shared" si="424"/>
        <v>0</v>
      </c>
      <c r="X1591" s="13">
        <f t="shared" si="425"/>
        <v>0</v>
      </c>
      <c r="Y1591" s="13" t="s">
        <v>29</v>
      </c>
      <c r="Z1591" s="13">
        <v>45</v>
      </c>
      <c r="AA1591" s="241">
        <f t="shared" si="426"/>
        <v>0</v>
      </c>
    </row>
    <row r="1592" spans="1:27">
      <c r="A1592" s="12">
        <v>1589</v>
      </c>
      <c r="B1592" s="166"/>
      <c r="C1592" s="13"/>
      <c r="D1592" s="187">
        <f t="shared" si="412"/>
        <v>0</v>
      </c>
      <c r="E1592" s="187">
        <f t="shared" si="413"/>
        <v>0</v>
      </c>
      <c r="F1592" s="187">
        <f t="shared" si="414"/>
        <v>0</v>
      </c>
      <c r="G1592" s="166"/>
      <c r="H1592" s="13"/>
      <c r="I1592" s="187">
        <f t="shared" si="415"/>
        <v>0</v>
      </c>
      <c r="J1592" s="187">
        <f t="shared" si="416"/>
        <v>0</v>
      </c>
      <c r="K1592" s="187">
        <f t="shared" si="417"/>
        <v>0</v>
      </c>
      <c r="L1592" s="166"/>
      <c r="M1592" s="13"/>
      <c r="N1592" s="187">
        <f t="shared" si="418"/>
        <v>0</v>
      </c>
      <c r="O1592" s="187">
        <f t="shared" si="419"/>
        <v>0</v>
      </c>
      <c r="P1592" s="187">
        <f t="shared" si="420"/>
        <v>0</v>
      </c>
      <c r="Q1592" s="166"/>
      <c r="R1592" s="13"/>
      <c r="S1592" s="187">
        <f t="shared" si="421"/>
        <v>0</v>
      </c>
      <c r="T1592" s="187">
        <f t="shared" si="422"/>
        <v>0</v>
      </c>
      <c r="U1592" s="166"/>
      <c r="V1592" s="187">
        <f t="shared" si="423"/>
        <v>0</v>
      </c>
      <c r="W1592" s="187">
        <f t="shared" si="424"/>
        <v>0</v>
      </c>
      <c r="X1592" s="13">
        <f t="shared" si="425"/>
        <v>0</v>
      </c>
      <c r="Y1592" s="13" t="s">
        <v>29</v>
      </c>
      <c r="Z1592" s="13">
        <v>45</v>
      </c>
      <c r="AA1592" s="241">
        <f t="shared" si="426"/>
        <v>0</v>
      </c>
    </row>
    <row r="1593" spans="1:27">
      <c r="A1593" s="12">
        <v>1590</v>
      </c>
      <c r="B1593" s="166"/>
      <c r="C1593" s="13"/>
      <c r="D1593" s="187">
        <f t="shared" si="412"/>
        <v>0</v>
      </c>
      <c r="E1593" s="187">
        <f t="shared" si="413"/>
        <v>0</v>
      </c>
      <c r="F1593" s="187">
        <f t="shared" si="414"/>
        <v>0</v>
      </c>
      <c r="G1593" s="166"/>
      <c r="H1593" s="13"/>
      <c r="I1593" s="187">
        <f t="shared" si="415"/>
        <v>0</v>
      </c>
      <c r="J1593" s="187">
        <f t="shared" si="416"/>
        <v>0</v>
      </c>
      <c r="K1593" s="187">
        <f t="shared" si="417"/>
        <v>0</v>
      </c>
      <c r="L1593" s="166"/>
      <c r="M1593" s="13"/>
      <c r="N1593" s="187">
        <f t="shared" si="418"/>
        <v>0</v>
      </c>
      <c r="O1593" s="187">
        <f t="shared" si="419"/>
        <v>0</v>
      </c>
      <c r="P1593" s="187">
        <f t="shared" si="420"/>
        <v>0</v>
      </c>
      <c r="Q1593" s="166"/>
      <c r="R1593" s="13"/>
      <c r="S1593" s="187">
        <f t="shared" si="421"/>
        <v>0</v>
      </c>
      <c r="T1593" s="187">
        <f t="shared" si="422"/>
        <v>0</v>
      </c>
      <c r="U1593" s="166"/>
      <c r="V1593" s="187">
        <f t="shared" si="423"/>
        <v>0</v>
      </c>
      <c r="W1593" s="187">
        <f t="shared" si="424"/>
        <v>0</v>
      </c>
      <c r="X1593" s="13">
        <f t="shared" si="425"/>
        <v>0</v>
      </c>
      <c r="Y1593" s="13" t="s">
        <v>29</v>
      </c>
      <c r="Z1593" s="13">
        <v>45</v>
      </c>
      <c r="AA1593" s="241">
        <f t="shared" si="426"/>
        <v>0</v>
      </c>
    </row>
    <row r="1594" spans="1:27">
      <c r="A1594" s="12">
        <v>1591</v>
      </c>
      <c r="B1594" s="166"/>
      <c r="C1594" s="13"/>
      <c r="D1594" s="187">
        <f t="shared" si="412"/>
        <v>0</v>
      </c>
      <c r="E1594" s="187">
        <f t="shared" si="413"/>
        <v>0</v>
      </c>
      <c r="F1594" s="187">
        <f t="shared" si="414"/>
        <v>0</v>
      </c>
      <c r="G1594" s="166"/>
      <c r="H1594" s="13"/>
      <c r="I1594" s="187">
        <f t="shared" si="415"/>
        <v>0</v>
      </c>
      <c r="J1594" s="187">
        <f t="shared" si="416"/>
        <v>0</v>
      </c>
      <c r="K1594" s="187">
        <f t="shared" si="417"/>
        <v>0</v>
      </c>
      <c r="L1594" s="166"/>
      <c r="M1594" s="13"/>
      <c r="N1594" s="187">
        <f t="shared" si="418"/>
        <v>0</v>
      </c>
      <c r="O1594" s="187">
        <f t="shared" si="419"/>
        <v>0</v>
      </c>
      <c r="P1594" s="187">
        <f t="shared" si="420"/>
        <v>0</v>
      </c>
      <c r="Q1594" s="166"/>
      <c r="R1594" s="13"/>
      <c r="S1594" s="187">
        <f t="shared" si="421"/>
        <v>0</v>
      </c>
      <c r="T1594" s="187">
        <f t="shared" si="422"/>
        <v>0</v>
      </c>
      <c r="U1594" s="166"/>
      <c r="V1594" s="187">
        <f t="shared" si="423"/>
        <v>0</v>
      </c>
      <c r="W1594" s="187">
        <f t="shared" si="424"/>
        <v>0</v>
      </c>
      <c r="X1594" s="13">
        <f t="shared" si="425"/>
        <v>0</v>
      </c>
      <c r="Y1594" s="13" t="s">
        <v>29</v>
      </c>
      <c r="Z1594" s="13">
        <v>45</v>
      </c>
      <c r="AA1594" s="241">
        <f t="shared" si="426"/>
        <v>0</v>
      </c>
    </row>
    <row r="1595" spans="1:27">
      <c r="A1595" s="12">
        <v>1592</v>
      </c>
      <c r="B1595" s="166"/>
      <c r="C1595" s="13"/>
      <c r="D1595" s="187">
        <f t="shared" si="412"/>
        <v>0</v>
      </c>
      <c r="E1595" s="187">
        <f t="shared" si="413"/>
        <v>0</v>
      </c>
      <c r="F1595" s="187">
        <f t="shared" si="414"/>
        <v>0</v>
      </c>
      <c r="G1595" s="166"/>
      <c r="H1595" s="13"/>
      <c r="I1595" s="187">
        <f t="shared" si="415"/>
        <v>0</v>
      </c>
      <c r="J1595" s="187">
        <f t="shared" si="416"/>
        <v>0</v>
      </c>
      <c r="K1595" s="187">
        <f t="shared" si="417"/>
        <v>0</v>
      </c>
      <c r="L1595" s="166"/>
      <c r="M1595" s="13"/>
      <c r="N1595" s="187">
        <f t="shared" si="418"/>
        <v>0</v>
      </c>
      <c r="O1595" s="187">
        <f t="shared" si="419"/>
        <v>0</v>
      </c>
      <c r="P1595" s="187">
        <f t="shared" si="420"/>
        <v>0</v>
      </c>
      <c r="Q1595" s="166"/>
      <c r="R1595" s="13"/>
      <c r="S1595" s="187">
        <f t="shared" si="421"/>
        <v>0</v>
      </c>
      <c r="T1595" s="187">
        <f t="shared" si="422"/>
        <v>0</v>
      </c>
      <c r="U1595" s="166"/>
      <c r="V1595" s="187">
        <f t="shared" si="423"/>
        <v>0</v>
      </c>
      <c r="W1595" s="187">
        <f t="shared" si="424"/>
        <v>0</v>
      </c>
      <c r="X1595" s="13">
        <f t="shared" si="425"/>
        <v>0</v>
      </c>
      <c r="Y1595" s="13" t="s">
        <v>29</v>
      </c>
      <c r="Z1595" s="13">
        <v>45</v>
      </c>
      <c r="AA1595" s="241">
        <f t="shared" si="426"/>
        <v>0</v>
      </c>
    </row>
    <row r="1596" spans="1:27">
      <c r="A1596" s="12">
        <v>1593</v>
      </c>
      <c r="B1596" s="166"/>
      <c r="C1596" s="13"/>
      <c r="D1596" s="187">
        <f t="shared" si="412"/>
        <v>0</v>
      </c>
      <c r="E1596" s="187">
        <f t="shared" si="413"/>
        <v>0</v>
      </c>
      <c r="F1596" s="187">
        <f t="shared" si="414"/>
        <v>0</v>
      </c>
      <c r="G1596" s="166"/>
      <c r="H1596" s="13"/>
      <c r="I1596" s="187">
        <f t="shared" si="415"/>
        <v>0</v>
      </c>
      <c r="J1596" s="187">
        <f t="shared" si="416"/>
        <v>0</v>
      </c>
      <c r="K1596" s="187">
        <f t="shared" si="417"/>
        <v>0</v>
      </c>
      <c r="L1596" s="166"/>
      <c r="M1596" s="13"/>
      <c r="N1596" s="187">
        <f t="shared" si="418"/>
        <v>0</v>
      </c>
      <c r="O1596" s="187">
        <f t="shared" si="419"/>
        <v>0</v>
      </c>
      <c r="P1596" s="187">
        <f t="shared" si="420"/>
        <v>0</v>
      </c>
      <c r="Q1596" s="166"/>
      <c r="R1596" s="13"/>
      <c r="S1596" s="187">
        <f t="shared" si="421"/>
        <v>0</v>
      </c>
      <c r="T1596" s="187">
        <f t="shared" si="422"/>
        <v>0</v>
      </c>
      <c r="U1596" s="166"/>
      <c r="V1596" s="187">
        <f t="shared" si="423"/>
        <v>0</v>
      </c>
      <c r="W1596" s="187">
        <f t="shared" si="424"/>
        <v>0</v>
      </c>
      <c r="X1596" s="13">
        <f t="shared" si="425"/>
        <v>0</v>
      </c>
      <c r="Y1596" s="13" t="s">
        <v>29</v>
      </c>
      <c r="Z1596" s="13">
        <v>45</v>
      </c>
      <c r="AA1596" s="241">
        <f t="shared" si="426"/>
        <v>0</v>
      </c>
    </row>
    <row r="1597" spans="1:27">
      <c r="A1597" s="12">
        <v>1594</v>
      </c>
      <c r="B1597" s="166"/>
      <c r="C1597" s="13"/>
      <c r="D1597" s="187">
        <f t="shared" si="412"/>
        <v>0</v>
      </c>
      <c r="E1597" s="187">
        <f t="shared" si="413"/>
        <v>0</v>
      </c>
      <c r="F1597" s="187">
        <f t="shared" si="414"/>
        <v>0</v>
      </c>
      <c r="G1597" s="166"/>
      <c r="H1597" s="13"/>
      <c r="I1597" s="187">
        <f t="shared" si="415"/>
        <v>0</v>
      </c>
      <c r="J1597" s="187">
        <f t="shared" si="416"/>
        <v>0</v>
      </c>
      <c r="K1597" s="187">
        <f t="shared" si="417"/>
        <v>0</v>
      </c>
      <c r="L1597" s="166"/>
      <c r="M1597" s="13"/>
      <c r="N1597" s="187">
        <f t="shared" si="418"/>
        <v>0</v>
      </c>
      <c r="O1597" s="187">
        <f t="shared" si="419"/>
        <v>0</v>
      </c>
      <c r="P1597" s="187">
        <f t="shared" si="420"/>
        <v>0</v>
      </c>
      <c r="Q1597" s="166"/>
      <c r="R1597" s="13"/>
      <c r="S1597" s="187">
        <f t="shared" si="421"/>
        <v>0</v>
      </c>
      <c r="T1597" s="187">
        <f t="shared" si="422"/>
        <v>0</v>
      </c>
      <c r="U1597" s="166"/>
      <c r="V1597" s="187">
        <f t="shared" si="423"/>
        <v>0</v>
      </c>
      <c r="W1597" s="187">
        <f t="shared" si="424"/>
        <v>0</v>
      </c>
      <c r="X1597" s="13">
        <f t="shared" si="425"/>
        <v>0</v>
      </c>
      <c r="Y1597" s="13" t="s">
        <v>29</v>
      </c>
      <c r="Z1597" s="13">
        <v>45</v>
      </c>
      <c r="AA1597" s="241">
        <f t="shared" si="426"/>
        <v>0</v>
      </c>
    </row>
    <row r="1598" spans="1:27">
      <c r="A1598" s="12">
        <v>1595</v>
      </c>
      <c r="B1598" s="166"/>
      <c r="C1598" s="13"/>
      <c r="D1598" s="187">
        <f t="shared" si="412"/>
        <v>0</v>
      </c>
      <c r="E1598" s="187">
        <f t="shared" si="413"/>
        <v>0</v>
      </c>
      <c r="F1598" s="187">
        <f t="shared" si="414"/>
        <v>0</v>
      </c>
      <c r="G1598" s="166"/>
      <c r="H1598" s="13"/>
      <c r="I1598" s="187">
        <f t="shared" si="415"/>
        <v>0</v>
      </c>
      <c r="J1598" s="187">
        <f t="shared" si="416"/>
        <v>0</v>
      </c>
      <c r="K1598" s="187">
        <f t="shared" si="417"/>
        <v>0</v>
      </c>
      <c r="L1598" s="166"/>
      <c r="M1598" s="13"/>
      <c r="N1598" s="187">
        <f t="shared" si="418"/>
        <v>0</v>
      </c>
      <c r="O1598" s="187">
        <f t="shared" si="419"/>
        <v>0</v>
      </c>
      <c r="P1598" s="187">
        <f t="shared" si="420"/>
        <v>0</v>
      </c>
      <c r="Q1598" s="166"/>
      <c r="R1598" s="13"/>
      <c r="S1598" s="187">
        <f t="shared" si="421"/>
        <v>0</v>
      </c>
      <c r="T1598" s="187">
        <f t="shared" si="422"/>
        <v>0</v>
      </c>
      <c r="U1598" s="166"/>
      <c r="V1598" s="187">
        <f t="shared" si="423"/>
        <v>0</v>
      </c>
      <c r="W1598" s="187">
        <f t="shared" si="424"/>
        <v>0</v>
      </c>
      <c r="X1598" s="13">
        <f t="shared" si="425"/>
        <v>0</v>
      </c>
      <c r="Y1598" s="13" t="s">
        <v>29</v>
      </c>
      <c r="Z1598" s="13">
        <v>45</v>
      </c>
      <c r="AA1598" s="241">
        <f t="shared" si="426"/>
        <v>0</v>
      </c>
    </row>
    <row r="1599" spans="1:27">
      <c r="A1599" s="12">
        <v>1596</v>
      </c>
      <c r="B1599" s="166"/>
      <c r="C1599" s="13"/>
      <c r="D1599" s="187">
        <f t="shared" si="412"/>
        <v>0</v>
      </c>
      <c r="E1599" s="187">
        <f t="shared" si="413"/>
        <v>0</v>
      </c>
      <c r="F1599" s="187">
        <f t="shared" si="414"/>
        <v>0</v>
      </c>
      <c r="G1599" s="166"/>
      <c r="H1599" s="13"/>
      <c r="I1599" s="187">
        <f t="shared" si="415"/>
        <v>0</v>
      </c>
      <c r="J1599" s="187">
        <f t="shared" si="416"/>
        <v>0</v>
      </c>
      <c r="K1599" s="187">
        <f t="shared" si="417"/>
        <v>0</v>
      </c>
      <c r="L1599" s="166"/>
      <c r="M1599" s="13"/>
      <c r="N1599" s="187">
        <f t="shared" si="418"/>
        <v>0</v>
      </c>
      <c r="O1599" s="187">
        <f t="shared" si="419"/>
        <v>0</v>
      </c>
      <c r="P1599" s="187">
        <f t="shared" si="420"/>
        <v>0</v>
      </c>
      <c r="Q1599" s="166"/>
      <c r="R1599" s="13"/>
      <c r="S1599" s="187">
        <f t="shared" si="421"/>
        <v>0</v>
      </c>
      <c r="T1599" s="187">
        <f t="shared" si="422"/>
        <v>0</v>
      </c>
      <c r="U1599" s="166"/>
      <c r="V1599" s="187">
        <f t="shared" si="423"/>
        <v>0</v>
      </c>
      <c r="W1599" s="187">
        <f t="shared" si="424"/>
        <v>0</v>
      </c>
      <c r="X1599" s="13">
        <f t="shared" si="425"/>
        <v>0</v>
      </c>
      <c r="Y1599" s="13" t="s">
        <v>29</v>
      </c>
      <c r="Z1599" s="13">
        <v>45</v>
      </c>
      <c r="AA1599" s="241">
        <f t="shared" si="426"/>
        <v>0</v>
      </c>
    </row>
    <row r="1600" spans="1:27">
      <c r="A1600" s="12">
        <v>1597</v>
      </c>
      <c r="B1600" s="166"/>
      <c r="C1600" s="13"/>
      <c r="D1600" s="187">
        <f t="shared" si="412"/>
        <v>0</v>
      </c>
      <c r="E1600" s="187">
        <f t="shared" si="413"/>
        <v>0</v>
      </c>
      <c r="F1600" s="187">
        <f t="shared" si="414"/>
        <v>0</v>
      </c>
      <c r="G1600" s="166"/>
      <c r="H1600" s="13"/>
      <c r="I1600" s="187">
        <f t="shared" si="415"/>
        <v>0</v>
      </c>
      <c r="J1600" s="187">
        <f t="shared" si="416"/>
        <v>0</v>
      </c>
      <c r="K1600" s="187">
        <f t="shared" si="417"/>
        <v>0</v>
      </c>
      <c r="L1600" s="166"/>
      <c r="M1600" s="13"/>
      <c r="N1600" s="187">
        <f t="shared" si="418"/>
        <v>0</v>
      </c>
      <c r="O1600" s="187">
        <f t="shared" si="419"/>
        <v>0</v>
      </c>
      <c r="P1600" s="187">
        <f t="shared" si="420"/>
        <v>0</v>
      </c>
      <c r="Q1600" s="166"/>
      <c r="R1600" s="13"/>
      <c r="S1600" s="187">
        <f t="shared" si="421"/>
        <v>0</v>
      </c>
      <c r="T1600" s="187">
        <f t="shared" si="422"/>
        <v>0</v>
      </c>
      <c r="U1600" s="166"/>
      <c r="V1600" s="187">
        <f t="shared" si="423"/>
        <v>0</v>
      </c>
      <c r="W1600" s="187">
        <f t="shared" si="424"/>
        <v>0</v>
      </c>
      <c r="X1600" s="13">
        <f t="shared" si="425"/>
        <v>0</v>
      </c>
      <c r="Y1600" s="13" t="s">
        <v>29</v>
      </c>
      <c r="Z1600" s="13">
        <v>45</v>
      </c>
      <c r="AA1600" s="241">
        <f t="shared" si="426"/>
        <v>0</v>
      </c>
    </row>
    <row r="1601" spans="1:27">
      <c r="A1601" s="12">
        <v>1598</v>
      </c>
      <c r="B1601" s="166"/>
      <c r="C1601" s="13"/>
      <c r="D1601" s="187">
        <f t="shared" si="412"/>
        <v>0</v>
      </c>
      <c r="E1601" s="187">
        <f t="shared" si="413"/>
        <v>0</v>
      </c>
      <c r="F1601" s="187">
        <f t="shared" si="414"/>
        <v>0</v>
      </c>
      <c r="G1601" s="166"/>
      <c r="H1601" s="13"/>
      <c r="I1601" s="187">
        <f t="shared" si="415"/>
        <v>0</v>
      </c>
      <c r="J1601" s="187">
        <f t="shared" si="416"/>
        <v>0</v>
      </c>
      <c r="K1601" s="187">
        <f t="shared" si="417"/>
        <v>0</v>
      </c>
      <c r="L1601" s="166"/>
      <c r="M1601" s="13"/>
      <c r="N1601" s="187">
        <f t="shared" si="418"/>
        <v>0</v>
      </c>
      <c r="O1601" s="187">
        <f t="shared" si="419"/>
        <v>0</v>
      </c>
      <c r="P1601" s="187">
        <f t="shared" si="420"/>
        <v>0</v>
      </c>
      <c r="Q1601" s="166"/>
      <c r="R1601" s="13"/>
      <c r="S1601" s="187">
        <f t="shared" si="421"/>
        <v>0</v>
      </c>
      <c r="T1601" s="187">
        <f t="shared" si="422"/>
        <v>0</v>
      </c>
      <c r="U1601" s="166"/>
      <c r="V1601" s="187">
        <f t="shared" si="423"/>
        <v>0</v>
      </c>
      <c r="W1601" s="187">
        <f t="shared" si="424"/>
        <v>0</v>
      </c>
      <c r="X1601" s="13">
        <f t="shared" si="425"/>
        <v>0</v>
      </c>
      <c r="Y1601" s="13" t="s">
        <v>29</v>
      </c>
      <c r="Z1601" s="13">
        <v>45</v>
      </c>
      <c r="AA1601" s="241">
        <f t="shared" si="426"/>
        <v>0</v>
      </c>
    </row>
    <row r="1602" spans="1:27">
      <c r="A1602" s="12">
        <v>1599</v>
      </c>
      <c r="B1602" s="166"/>
      <c r="C1602" s="13"/>
      <c r="D1602" s="187">
        <f t="shared" si="412"/>
        <v>0</v>
      </c>
      <c r="E1602" s="187">
        <f t="shared" si="413"/>
        <v>0</v>
      </c>
      <c r="F1602" s="187">
        <f t="shared" si="414"/>
        <v>0</v>
      </c>
      <c r="G1602" s="166"/>
      <c r="H1602" s="13"/>
      <c r="I1602" s="187">
        <f t="shared" si="415"/>
        <v>0</v>
      </c>
      <c r="J1602" s="187">
        <f t="shared" si="416"/>
        <v>0</v>
      </c>
      <c r="K1602" s="187">
        <f t="shared" si="417"/>
        <v>0</v>
      </c>
      <c r="L1602" s="166"/>
      <c r="M1602" s="13"/>
      <c r="N1602" s="187">
        <f t="shared" si="418"/>
        <v>0</v>
      </c>
      <c r="O1602" s="187">
        <f t="shared" si="419"/>
        <v>0</v>
      </c>
      <c r="P1602" s="187">
        <f t="shared" si="420"/>
        <v>0</v>
      </c>
      <c r="Q1602" s="166"/>
      <c r="R1602" s="13"/>
      <c r="S1602" s="187">
        <f t="shared" si="421"/>
        <v>0</v>
      </c>
      <c r="T1602" s="187">
        <f t="shared" si="422"/>
        <v>0</v>
      </c>
      <c r="U1602" s="166"/>
      <c r="V1602" s="187">
        <f t="shared" si="423"/>
        <v>0</v>
      </c>
      <c r="W1602" s="187">
        <f t="shared" si="424"/>
        <v>0</v>
      </c>
      <c r="X1602" s="13">
        <f t="shared" si="425"/>
        <v>0</v>
      </c>
      <c r="Y1602" s="13" t="s">
        <v>29</v>
      </c>
      <c r="Z1602" s="13">
        <v>45</v>
      </c>
      <c r="AA1602" s="241">
        <f t="shared" si="426"/>
        <v>0</v>
      </c>
    </row>
    <row r="1603" spans="1:27">
      <c r="A1603" s="12">
        <v>1600</v>
      </c>
      <c r="B1603" s="166"/>
      <c r="C1603" s="13"/>
      <c r="D1603" s="187">
        <f t="shared" si="412"/>
        <v>0</v>
      </c>
      <c r="E1603" s="187">
        <f t="shared" si="413"/>
        <v>0</v>
      </c>
      <c r="F1603" s="187">
        <f t="shared" si="414"/>
        <v>0</v>
      </c>
      <c r="G1603" s="166"/>
      <c r="H1603" s="13"/>
      <c r="I1603" s="187">
        <f t="shared" si="415"/>
        <v>0</v>
      </c>
      <c r="J1603" s="187">
        <f t="shared" si="416"/>
        <v>0</v>
      </c>
      <c r="K1603" s="187">
        <f t="shared" si="417"/>
        <v>0</v>
      </c>
      <c r="L1603" s="166"/>
      <c r="M1603" s="13"/>
      <c r="N1603" s="187">
        <f t="shared" si="418"/>
        <v>0</v>
      </c>
      <c r="O1603" s="187">
        <f t="shared" si="419"/>
        <v>0</v>
      </c>
      <c r="P1603" s="187">
        <f t="shared" si="420"/>
        <v>0</v>
      </c>
      <c r="Q1603" s="166"/>
      <c r="R1603" s="13"/>
      <c r="S1603" s="187">
        <f t="shared" si="421"/>
        <v>0</v>
      </c>
      <c r="T1603" s="187">
        <f t="shared" si="422"/>
        <v>0</v>
      </c>
      <c r="U1603" s="166"/>
      <c r="V1603" s="187">
        <f t="shared" si="423"/>
        <v>0</v>
      </c>
      <c r="W1603" s="187">
        <f t="shared" si="424"/>
        <v>0</v>
      </c>
      <c r="X1603" s="13">
        <f t="shared" si="425"/>
        <v>0</v>
      </c>
      <c r="Y1603" s="13" t="s">
        <v>29</v>
      </c>
      <c r="Z1603" s="13">
        <v>45</v>
      </c>
      <c r="AA1603" s="241">
        <f t="shared" si="426"/>
        <v>0</v>
      </c>
    </row>
    <row r="1604" spans="1:27">
      <c r="A1604" s="12">
        <v>1601</v>
      </c>
      <c r="B1604" s="166"/>
      <c r="C1604" s="13"/>
      <c r="D1604" s="187">
        <f t="shared" si="412"/>
        <v>0</v>
      </c>
      <c r="E1604" s="187">
        <f t="shared" si="413"/>
        <v>0</v>
      </c>
      <c r="F1604" s="187">
        <f t="shared" si="414"/>
        <v>0</v>
      </c>
      <c r="G1604" s="166"/>
      <c r="H1604" s="13"/>
      <c r="I1604" s="187">
        <f t="shared" si="415"/>
        <v>0</v>
      </c>
      <c r="J1604" s="187">
        <f t="shared" si="416"/>
        <v>0</v>
      </c>
      <c r="K1604" s="187">
        <f t="shared" si="417"/>
        <v>0</v>
      </c>
      <c r="L1604" s="166"/>
      <c r="M1604" s="13"/>
      <c r="N1604" s="187">
        <f t="shared" si="418"/>
        <v>0</v>
      </c>
      <c r="O1604" s="187">
        <f t="shared" si="419"/>
        <v>0</v>
      </c>
      <c r="P1604" s="187">
        <f t="shared" si="420"/>
        <v>0</v>
      </c>
      <c r="Q1604" s="166"/>
      <c r="R1604" s="13"/>
      <c r="S1604" s="187">
        <f t="shared" si="421"/>
        <v>0</v>
      </c>
      <c r="T1604" s="187">
        <f t="shared" si="422"/>
        <v>0</v>
      </c>
      <c r="U1604" s="166"/>
      <c r="V1604" s="187">
        <f t="shared" si="423"/>
        <v>0</v>
      </c>
      <c r="W1604" s="187">
        <f t="shared" si="424"/>
        <v>0</v>
      </c>
      <c r="X1604" s="13">
        <f t="shared" si="425"/>
        <v>0</v>
      </c>
      <c r="Y1604" s="13" t="s">
        <v>29</v>
      </c>
      <c r="Z1604" s="13">
        <v>45</v>
      </c>
      <c r="AA1604" s="241">
        <f t="shared" si="426"/>
        <v>0</v>
      </c>
    </row>
    <row r="1605" spans="1:27">
      <c r="A1605" s="12">
        <v>1602</v>
      </c>
      <c r="B1605" s="166"/>
      <c r="C1605" s="13"/>
      <c r="D1605" s="187">
        <f t="shared" si="412"/>
        <v>0</v>
      </c>
      <c r="E1605" s="187">
        <f t="shared" si="413"/>
        <v>0</v>
      </c>
      <c r="F1605" s="187">
        <f t="shared" si="414"/>
        <v>0</v>
      </c>
      <c r="G1605" s="166"/>
      <c r="H1605" s="13"/>
      <c r="I1605" s="187">
        <f t="shared" si="415"/>
        <v>0</v>
      </c>
      <c r="J1605" s="187">
        <f t="shared" si="416"/>
        <v>0</v>
      </c>
      <c r="K1605" s="187">
        <f t="shared" si="417"/>
        <v>0</v>
      </c>
      <c r="L1605" s="166"/>
      <c r="M1605" s="13"/>
      <c r="N1605" s="187">
        <f t="shared" si="418"/>
        <v>0</v>
      </c>
      <c r="O1605" s="187">
        <f t="shared" si="419"/>
        <v>0</v>
      </c>
      <c r="P1605" s="187">
        <f t="shared" si="420"/>
        <v>0</v>
      </c>
      <c r="Q1605" s="166"/>
      <c r="R1605" s="13"/>
      <c r="S1605" s="187">
        <f t="shared" si="421"/>
        <v>0</v>
      </c>
      <c r="T1605" s="187">
        <f t="shared" si="422"/>
        <v>0</v>
      </c>
      <c r="U1605" s="166"/>
      <c r="V1605" s="187">
        <f t="shared" si="423"/>
        <v>0</v>
      </c>
      <c r="W1605" s="187">
        <f t="shared" si="424"/>
        <v>0</v>
      </c>
      <c r="X1605" s="13">
        <f t="shared" si="425"/>
        <v>0</v>
      </c>
      <c r="Y1605" s="13" t="s">
        <v>29</v>
      </c>
      <c r="Z1605" s="13">
        <v>45</v>
      </c>
      <c r="AA1605" s="241">
        <f t="shared" si="426"/>
        <v>0</v>
      </c>
    </row>
    <row r="1606" spans="1:27">
      <c r="A1606" s="12">
        <v>1603</v>
      </c>
      <c r="B1606" s="166"/>
      <c r="C1606" s="13"/>
      <c r="D1606" s="187">
        <f t="shared" si="412"/>
        <v>0</v>
      </c>
      <c r="E1606" s="187">
        <f t="shared" si="413"/>
        <v>0</v>
      </c>
      <c r="F1606" s="187">
        <f t="shared" si="414"/>
        <v>0</v>
      </c>
      <c r="G1606" s="166"/>
      <c r="H1606" s="13"/>
      <c r="I1606" s="187">
        <f t="shared" si="415"/>
        <v>0</v>
      </c>
      <c r="J1606" s="187">
        <f t="shared" si="416"/>
        <v>0</v>
      </c>
      <c r="K1606" s="187">
        <f t="shared" si="417"/>
        <v>0</v>
      </c>
      <c r="L1606" s="166"/>
      <c r="M1606" s="13"/>
      <c r="N1606" s="187">
        <f t="shared" si="418"/>
        <v>0</v>
      </c>
      <c r="O1606" s="187">
        <f t="shared" si="419"/>
        <v>0</v>
      </c>
      <c r="P1606" s="187">
        <f t="shared" si="420"/>
        <v>0</v>
      </c>
      <c r="Q1606" s="166"/>
      <c r="R1606" s="13"/>
      <c r="S1606" s="187">
        <f t="shared" si="421"/>
        <v>0</v>
      </c>
      <c r="T1606" s="187">
        <f t="shared" si="422"/>
        <v>0</v>
      </c>
      <c r="U1606" s="166"/>
      <c r="V1606" s="187">
        <f t="shared" si="423"/>
        <v>0</v>
      </c>
      <c r="W1606" s="187">
        <f t="shared" si="424"/>
        <v>0</v>
      </c>
      <c r="X1606" s="13">
        <f t="shared" si="425"/>
        <v>0</v>
      </c>
      <c r="Y1606" s="13" t="s">
        <v>29</v>
      </c>
      <c r="Z1606" s="13">
        <v>45</v>
      </c>
      <c r="AA1606" s="241">
        <f t="shared" si="426"/>
        <v>0</v>
      </c>
    </row>
    <row r="1607" spans="1:27">
      <c r="A1607" s="12">
        <v>1604</v>
      </c>
      <c r="B1607" s="166"/>
      <c r="C1607" s="13"/>
      <c r="D1607" s="187">
        <f t="shared" si="412"/>
        <v>0</v>
      </c>
      <c r="E1607" s="187">
        <f t="shared" si="413"/>
        <v>0</v>
      </c>
      <c r="F1607" s="187">
        <f t="shared" si="414"/>
        <v>0</v>
      </c>
      <c r="G1607" s="166"/>
      <c r="H1607" s="13"/>
      <c r="I1607" s="187">
        <f t="shared" si="415"/>
        <v>0</v>
      </c>
      <c r="J1607" s="187">
        <f t="shared" si="416"/>
        <v>0</v>
      </c>
      <c r="K1607" s="187">
        <f t="shared" si="417"/>
        <v>0</v>
      </c>
      <c r="L1607" s="166"/>
      <c r="M1607" s="13"/>
      <c r="N1607" s="187">
        <f t="shared" si="418"/>
        <v>0</v>
      </c>
      <c r="O1607" s="187">
        <f t="shared" si="419"/>
        <v>0</v>
      </c>
      <c r="P1607" s="187">
        <f t="shared" si="420"/>
        <v>0</v>
      </c>
      <c r="Q1607" s="166"/>
      <c r="R1607" s="13"/>
      <c r="S1607" s="187">
        <f t="shared" si="421"/>
        <v>0</v>
      </c>
      <c r="T1607" s="187">
        <f t="shared" si="422"/>
        <v>0</v>
      </c>
      <c r="U1607" s="166"/>
      <c r="V1607" s="187">
        <f t="shared" si="423"/>
        <v>0</v>
      </c>
      <c r="W1607" s="187">
        <f t="shared" si="424"/>
        <v>0</v>
      </c>
      <c r="X1607" s="13">
        <f t="shared" si="425"/>
        <v>0</v>
      </c>
      <c r="Y1607" s="13" t="s">
        <v>29</v>
      </c>
      <c r="Z1607" s="13">
        <v>45</v>
      </c>
      <c r="AA1607" s="241">
        <f t="shared" si="426"/>
        <v>0</v>
      </c>
    </row>
    <row r="1608" spans="1:27">
      <c r="A1608" s="12">
        <v>1605</v>
      </c>
      <c r="B1608" s="166"/>
      <c r="C1608" s="13"/>
      <c r="D1608" s="187">
        <f t="shared" si="412"/>
        <v>0</v>
      </c>
      <c r="E1608" s="187">
        <f t="shared" si="413"/>
        <v>0</v>
      </c>
      <c r="F1608" s="187">
        <f t="shared" si="414"/>
        <v>0</v>
      </c>
      <c r="G1608" s="166"/>
      <c r="H1608" s="13"/>
      <c r="I1608" s="187">
        <f t="shared" si="415"/>
        <v>0</v>
      </c>
      <c r="J1608" s="187">
        <f t="shared" si="416"/>
        <v>0</v>
      </c>
      <c r="K1608" s="187">
        <f t="shared" si="417"/>
        <v>0</v>
      </c>
      <c r="L1608" s="166"/>
      <c r="M1608" s="13"/>
      <c r="N1608" s="187">
        <f t="shared" si="418"/>
        <v>0</v>
      </c>
      <c r="O1608" s="187">
        <f t="shared" si="419"/>
        <v>0</v>
      </c>
      <c r="P1608" s="187">
        <f t="shared" si="420"/>
        <v>0</v>
      </c>
      <c r="Q1608" s="166"/>
      <c r="R1608" s="13"/>
      <c r="S1608" s="187">
        <f t="shared" si="421"/>
        <v>0</v>
      </c>
      <c r="T1608" s="187">
        <f t="shared" si="422"/>
        <v>0</v>
      </c>
      <c r="U1608" s="166"/>
      <c r="V1608" s="187">
        <f t="shared" si="423"/>
        <v>0</v>
      </c>
      <c r="W1608" s="187">
        <f t="shared" si="424"/>
        <v>0</v>
      </c>
      <c r="X1608" s="13">
        <f t="shared" si="425"/>
        <v>0</v>
      </c>
      <c r="Y1608" s="13" t="s">
        <v>29</v>
      </c>
      <c r="Z1608" s="13">
        <v>45</v>
      </c>
      <c r="AA1608" s="241">
        <f t="shared" si="426"/>
        <v>0</v>
      </c>
    </row>
    <row r="1609" spans="1:27">
      <c r="A1609" s="12">
        <v>1606</v>
      </c>
      <c r="B1609" s="166"/>
      <c r="C1609" s="13"/>
      <c r="D1609" s="187">
        <f t="shared" si="412"/>
        <v>0</v>
      </c>
      <c r="E1609" s="187">
        <f t="shared" si="413"/>
        <v>0</v>
      </c>
      <c r="F1609" s="187">
        <f t="shared" si="414"/>
        <v>0</v>
      </c>
      <c r="G1609" s="166"/>
      <c r="H1609" s="13"/>
      <c r="I1609" s="187">
        <f t="shared" si="415"/>
        <v>0</v>
      </c>
      <c r="J1609" s="187">
        <f t="shared" si="416"/>
        <v>0</v>
      </c>
      <c r="K1609" s="187">
        <f t="shared" si="417"/>
        <v>0</v>
      </c>
      <c r="L1609" s="166"/>
      <c r="M1609" s="13"/>
      <c r="N1609" s="187">
        <f t="shared" si="418"/>
        <v>0</v>
      </c>
      <c r="O1609" s="187">
        <f t="shared" si="419"/>
        <v>0</v>
      </c>
      <c r="P1609" s="187">
        <f t="shared" si="420"/>
        <v>0</v>
      </c>
      <c r="Q1609" s="166"/>
      <c r="R1609" s="13"/>
      <c r="S1609" s="187">
        <f t="shared" si="421"/>
        <v>0</v>
      </c>
      <c r="T1609" s="187">
        <f t="shared" si="422"/>
        <v>0</v>
      </c>
      <c r="U1609" s="166"/>
      <c r="V1609" s="187">
        <f t="shared" si="423"/>
        <v>0</v>
      </c>
      <c r="W1609" s="187">
        <f t="shared" si="424"/>
        <v>0</v>
      </c>
      <c r="X1609" s="13">
        <f t="shared" si="425"/>
        <v>0</v>
      </c>
      <c r="Y1609" s="13" t="s">
        <v>29</v>
      </c>
      <c r="Z1609" s="13">
        <v>45</v>
      </c>
      <c r="AA1609" s="241">
        <f t="shared" si="426"/>
        <v>0</v>
      </c>
    </row>
    <row r="1610" spans="1:27">
      <c r="A1610" s="12">
        <v>1607</v>
      </c>
      <c r="B1610" s="166"/>
      <c r="C1610" s="13"/>
      <c r="D1610" s="187">
        <f t="shared" si="412"/>
        <v>0</v>
      </c>
      <c r="E1610" s="187">
        <f t="shared" si="413"/>
        <v>0</v>
      </c>
      <c r="F1610" s="187">
        <f t="shared" si="414"/>
        <v>0</v>
      </c>
      <c r="G1610" s="166"/>
      <c r="H1610" s="13"/>
      <c r="I1610" s="187">
        <f t="shared" si="415"/>
        <v>0</v>
      </c>
      <c r="J1610" s="187">
        <f t="shared" si="416"/>
        <v>0</v>
      </c>
      <c r="K1610" s="187">
        <f t="shared" si="417"/>
        <v>0</v>
      </c>
      <c r="L1610" s="166"/>
      <c r="M1610" s="13"/>
      <c r="N1610" s="187">
        <f t="shared" si="418"/>
        <v>0</v>
      </c>
      <c r="O1610" s="187">
        <f t="shared" si="419"/>
        <v>0</v>
      </c>
      <c r="P1610" s="187">
        <f t="shared" si="420"/>
        <v>0</v>
      </c>
      <c r="Q1610" s="166"/>
      <c r="R1610" s="13"/>
      <c r="S1610" s="187">
        <f t="shared" si="421"/>
        <v>0</v>
      </c>
      <c r="T1610" s="187">
        <f t="shared" si="422"/>
        <v>0</v>
      </c>
      <c r="U1610" s="166"/>
      <c r="V1610" s="187">
        <f t="shared" si="423"/>
        <v>0</v>
      </c>
      <c r="W1610" s="187">
        <f t="shared" si="424"/>
        <v>0</v>
      </c>
      <c r="X1610" s="13">
        <f t="shared" si="425"/>
        <v>0</v>
      </c>
      <c r="Y1610" s="13" t="s">
        <v>29</v>
      </c>
      <c r="Z1610" s="13">
        <v>45</v>
      </c>
      <c r="AA1610" s="241">
        <f t="shared" si="426"/>
        <v>0</v>
      </c>
    </row>
    <row r="1611" spans="1:27">
      <c r="A1611" s="12">
        <v>1608</v>
      </c>
      <c r="B1611" s="166"/>
      <c r="C1611" s="13"/>
      <c r="D1611" s="187">
        <f t="shared" si="412"/>
        <v>0</v>
      </c>
      <c r="E1611" s="187">
        <f t="shared" si="413"/>
        <v>0</v>
      </c>
      <c r="F1611" s="187">
        <f t="shared" si="414"/>
        <v>0</v>
      </c>
      <c r="G1611" s="166"/>
      <c r="H1611" s="13"/>
      <c r="I1611" s="187">
        <f t="shared" si="415"/>
        <v>0</v>
      </c>
      <c r="J1611" s="187">
        <f t="shared" si="416"/>
        <v>0</v>
      </c>
      <c r="K1611" s="187">
        <f t="shared" si="417"/>
        <v>0</v>
      </c>
      <c r="L1611" s="166"/>
      <c r="M1611" s="13"/>
      <c r="N1611" s="187">
        <f t="shared" si="418"/>
        <v>0</v>
      </c>
      <c r="O1611" s="187">
        <f t="shared" si="419"/>
        <v>0</v>
      </c>
      <c r="P1611" s="187">
        <f t="shared" si="420"/>
        <v>0</v>
      </c>
      <c r="Q1611" s="166"/>
      <c r="R1611" s="13"/>
      <c r="S1611" s="187">
        <f t="shared" si="421"/>
        <v>0</v>
      </c>
      <c r="T1611" s="187">
        <f t="shared" si="422"/>
        <v>0</v>
      </c>
      <c r="U1611" s="166"/>
      <c r="V1611" s="187">
        <f t="shared" si="423"/>
        <v>0</v>
      </c>
      <c r="W1611" s="187">
        <f t="shared" si="424"/>
        <v>0</v>
      </c>
      <c r="X1611" s="13">
        <f t="shared" si="425"/>
        <v>0</v>
      </c>
      <c r="Y1611" s="13" t="s">
        <v>29</v>
      </c>
      <c r="Z1611" s="13">
        <v>45</v>
      </c>
      <c r="AA1611" s="241">
        <f t="shared" si="426"/>
        <v>0</v>
      </c>
    </row>
    <row r="1612" spans="1:27">
      <c r="A1612" s="12">
        <v>1609</v>
      </c>
      <c r="B1612" s="166"/>
      <c r="C1612" s="13"/>
      <c r="D1612" s="187">
        <f t="shared" si="412"/>
        <v>0</v>
      </c>
      <c r="E1612" s="187">
        <f t="shared" si="413"/>
        <v>0</v>
      </c>
      <c r="F1612" s="187">
        <f t="shared" si="414"/>
        <v>0</v>
      </c>
      <c r="G1612" s="166"/>
      <c r="H1612" s="13"/>
      <c r="I1612" s="187">
        <f t="shared" si="415"/>
        <v>0</v>
      </c>
      <c r="J1612" s="187">
        <f t="shared" si="416"/>
        <v>0</v>
      </c>
      <c r="K1612" s="187">
        <f t="shared" si="417"/>
        <v>0</v>
      </c>
      <c r="L1612" s="166"/>
      <c r="M1612" s="13"/>
      <c r="N1612" s="187">
        <f t="shared" si="418"/>
        <v>0</v>
      </c>
      <c r="O1612" s="187">
        <f t="shared" si="419"/>
        <v>0</v>
      </c>
      <c r="P1612" s="187">
        <f t="shared" si="420"/>
        <v>0</v>
      </c>
      <c r="Q1612" s="166"/>
      <c r="R1612" s="13"/>
      <c r="S1612" s="187">
        <f t="shared" si="421"/>
        <v>0</v>
      </c>
      <c r="T1612" s="187">
        <f t="shared" si="422"/>
        <v>0</v>
      </c>
      <c r="U1612" s="166"/>
      <c r="V1612" s="187">
        <f t="shared" si="423"/>
        <v>0</v>
      </c>
      <c r="W1612" s="187">
        <f t="shared" si="424"/>
        <v>0</v>
      </c>
      <c r="X1612" s="13">
        <f t="shared" si="425"/>
        <v>0</v>
      </c>
      <c r="Y1612" s="13" t="s">
        <v>29</v>
      </c>
      <c r="Z1612" s="13">
        <v>45</v>
      </c>
      <c r="AA1612" s="241">
        <f t="shared" si="426"/>
        <v>0</v>
      </c>
    </row>
    <row r="1613" spans="1:27">
      <c r="A1613" s="12">
        <v>1610</v>
      </c>
      <c r="B1613" s="166"/>
      <c r="C1613" s="13"/>
      <c r="D1613" s="187">
        <f t="shared" si="412"/>
        <v>0</v>
      </c>
      <c r="E1613" s="187">
        <f t="shared" si="413"/>
        <v>0</v>
      </c>
      <c r="F1613" s="187">
        <f t="shared" si="414"/>
        <v>0</v>
      </c>
      <c r="G1613" s="166"/>
      <c r="H1613" s="13"/>
      <c r="I1613" s="187">
        <f t="shared" si="415"/>
        <v>0</v>
      </c>
      <c r="J1613" s="187">
        <f t="shared" si="416"/>
        <v>0</v>
      </c>
      <c r="K1613" s="187">
        <f t="shared" si="417"/>
        <v>0</v>
      </c>
      <c r="L1613" s="166"/>
      <c r="M1613" s="13"/>
      <c r="N1613" s="187">
        <f t="shared" si="418"/>
        <v>0</v>
      </c>
      <c r="O1613" s="187">
        <f t="shared" si="419"/>
        <v>0</v>
      </c>
      <c r="P1613" s="187">
        <f t="shared" si="420"/>
        <v>0</v>
      </c>
      <c r="Q1613" s="166"/>
      <c r="R1613" s="13"/>
      <c r="S1613" s="187">
        <f t="shared" si="421"/>
        <v>0</v>
      </c>
      <c r="T1613" s="187">
        <f t="shared" si="422"/>
        <v>0</v>
      </c>
      <c r="U1613" s="166"/>
      <c r="V1613" s="187">
        <f t="shared" si="423"/>
        <v>0</v>
      </c>
      <c r="W1613" s="187">
        <f t="shared" si="424"/>
        <v>0</v>
      </c>
      <c r="X1613" s="13">
        <f t="shared" si="425"/>
        <v>0</v>
      </c>
      <c r="Y1613" s="13" t="s">
        <v>29</v>
      </c>
      <c r="Z1613" s="13">
        <v>45</v>
      </c>
      <c r="AA1613" s="241">
        <f t="shared" si="426"/>
        <v>0</v>
      </c>
    </row>
    <row r="1614" spans="1:27">
      <c r="A1614" s="12">
        <v>1611</v>
      </c>
      <c r="B1614" s="166"/>
      <c r="C1614" s="13"/>
      <c r="D1614" s="187">
        <f t="shared" si="412"/>
        <v>0</v>
      </c>
      <c r="E1614" s="187">
        <f t="shared" si="413"/>
        <v>0</v>
      </c>
      <c r="F1614" s="187">
        <f t="shared" si="414"/>
        <v>0</v>
      </c>
      <c r="G1614" s="166"/>
      <c r="H1614" s="13"/>
      <c r="I1614" s="187">
        <f t="shared" si="415"/>
        <v>0</v>
      </c>
      <c r="J1614" s="187">
        <f t="shared" si="416"/>
        <v>0</v>
      </c>
      <c r="K1614" s="187">
        <f t="shared" si="417"/>
        <v>0</v>
      </c>
      <c r="L1614" s="166"/>
      <c r="M1614" s="13"/>
      <c r="N1614" s="187">
        <f t="shared" si="418"/>
        <v>0</v>
      </c>
      <c r="O1614" s="187">
        <f t="shared" si="419"/>
        <v>0</v>
      </c>
      <c r="P1614" s="187">
        <f t="shared" si="420"/>
        <v>0</v>
      </c>
      <c r="Q1614" s="166"/>
      <c r="R1614" s="13"/>
      <c r="S1614" s="187">
        <f t="shared" si="421"/>
        <v>0</v>
      </c>
      <c r="T1614" s="187">
        <f t="shared" si="422"/>
        <v>0</v>
      </c>
      <c r="U1614" s="166"/>
      <c r="V1614" s="187">
        <f t="shared" si="423"/>
        <v>0</v>
      </c>
      <c r="W1614" s="187">
        <f t="shared" si="424"/>
        <v>0</v>
      </c>
      <c r="X1614" s="13">
        <f t="shared" si="425"/>
        <v>0</v>
      </c>
      <c r="Y1614" s="13" t="s">
        <v>29</v>
      </c>
      <c r="Z1614" s="13">
        <v>45</v>
      </c>
      <c r="AA1614" s="241">
        <f t="shared" si="426"/>
        <v>0</v>
      </c>
    </row>
    <row r="1615" spans="1:27">
      <c r="A1615" s="12">
        <v>1612</v>
      </c>
      <c r="B1615" s="166"/>
      <c r="C1615" s="13"/>
      <c r="D1615" s="187">
        <f t="shared" si="412"/>
        <v>0</v>
      </c>
      <c r="E1615" s="187">
        <f t="shared" si="413"/>
        <v>0</v>
      </c>
      <c r="F1615" s="187">
        <f t="shared" si="414"/>
        <v>0</v>
      </c>
      <c r="G1615" s="166"/>
      <c r="H1615" s="13"/>
      <c r="I1615" s="187">
        <f t="shared" si="415"/>
        <v>0</v>
      </c>
      <c r="J1615" s="187">
        <f t="shared" si="416"/>
        <v>0</v>
      </c>
      <c r="K1615" s="187">
        <f t="shared" si="417"/>
        <v>0</v>
      </c>
      <c r="L1615" s="166"/>
      <c r="M1615" s="13"/>
      <c r="N1615" s="187">
        <f t="shared" si="418"/>
        <v>0</v>
      </c>
      <c r="O1615" s="187">
        <f t="shared" si="419"/>
        <v>0</v>
      </c>
      <c r="P1615" s="187">
        <f t="shared" si="420"/>
        <v>0</v>
      </c>
      <c r="Q1615" s="166"/>
      <c r="R1615" s="13"/>
      <c r="S1615" s="187">
        <f t="shared" si="421"/>
        <v>0</v>
      </c>
      <c r="T1615" s="187">
        <f t="shared" si="422"/>
        <v>0</v>
      </c>
      <c r="U1615" s="166"/>
      <c r="V1615" s="187">
        <f t="shared" si="423"/>
        <v>0</v>
      </c>
      <c r="W1615" s="187">
        <f t="shared" si="424"/>
        <v>0</v>
      </c>
      <c r="X1615" s="13">
        <f t="shared" si="425"/>
        <v>0</v>
      </c>
      <c r="Y1615" s="13" t="s">
        <v>29</v>
      </c>
      <c r="Z1615" s="13">
        <v>45</v>
      </c>
      <c r="AA1615" s="241">
        <f t="shared" si="426"/>
        <v>0</v>
      </c>
    </row>
    <row r="1616" spans="1:27">
      <c r="A1616" s="12">
        <v>1613</v>
      </c>
      <c r="B1616" s="166"/>
      <c r="C1616" s="13"/>
      <c r="D1616" s="187">
        <f t="shared" si="412"/>
        <v>0</v>
      </c>
      <c r="E1616" s="187">
        <f t="shared" si="413"/>
        <v>0</v>
      </c>
      <c r="F1616" s="187">
        <f t="shared" si="414"/>
        <v>0</v>
      </c>
      <c r="G1616" s="166"/>
      <c r="H1616" s="13"/>
      <c r="I1616" s="187">
        <f t="shared" si="415"/>
        <v>0</v>
      </c>
      <c r="J1616" s="187">
        <f t="shared" si="416"/>
        <v>0</v>
      </c>
      <c r="K1616" s="187">
        <f t="shared" si="417"/>
        <v>0</v>
      </c>
      <c r="L1616" s="166"/>
      <c r="M1616" s="13"/>
      <c r="N1616" s="187">
        <f t="shared" si="418"/>
        <v>0</v>
      </c>
      <c r="O1616" s="187">
        <f t="shared" si="419"/>
        <v>0</v>
      </c>
      <c r="P1616" s="187">
        <f t="shared" si="420"/>
        <v>0</v>
      </c>
      <c r="Q1616" s="166"/>
      <c r="R1616" s="13"/>
      <c r="S1616" s="187">
        <f t="shared" si="421"/>
        <v>0</v>
      </c>
      <c r="T1616" s="187">
        <f t="shared" si="422"/>
        <v>0</v>
      </c>
      <c r="U1616" s="166"/>
      <c r="V1616" s="187">
        <f t="shared" si="423"/>
        <v>0</v>
      </c>
      <c r="W1616" s="187">
        <f t="shared" si="424"/>
        <v>0</v>
      </c>
      <c r="X1616" s="13">
        <f t="shared" si="425"/>
        <v>0</v>
      </c>
      <c r="Y1616" s="13" t="s">
        <v>29</v>
      </c>
      <c r="Z1616" s="13">
        <v>45</v>
      </c>
      <c r="AA1616" s="241">
        <f t="shared" si="426"/>
        <v>0</v>
      </c>
    </row>
    <row r="1617" spans="1:27">
      <c r="A1617" s="12">
        <v>1614</v>
      </c>
      <c r="B1617" s="166"/>
      <c r="C1617" s="13"/>
      <c r="D1617" s="187">
        <f t="shared" si="412"/>
        <v>0</v>
      </c>
      <c r="E1617" s="187">
        <f t="shared" si="413"/>
        <v>0</v>
      </c>
      <c r="F1617" s="187">
        <f t="shared" si="414"/>
        <v>0</v>
      </c>
      <c r="G1617" s="166"/>
      <c r="H1617" s="13"/>
      <c r="I1617" s="187">
        <f t="shared" si="415"/>
        <v>0</v>
      </c>
      <c r="J1617" s="187">
        <f t="shared" si="416"/>
        <v>0</v>
      </c>
      <c r="K1617" s="187">
        <f t="shared" si="417"/>
        <v>0</v>
      </c>
      <c r="L1617" s="166"/>
      <c r="M1617" s="13"/>
      <c r="N1617" s="187">
        <f t="shared" si="418"/>
        <v>0</v>
      </c>
      <c r="O1617" s="187">
        <f t="shared" si="419"/>
        <v>0</v>
      </c>
      <c r="P1617" s="187">
        <f t="shared" si="420"/>
        <v>0</v>
      </c>
      <c r="Q1617" s="166"/>
      <c r="R1617" s="13"/>
      <c r="S1617" s="187">
        <f t="shared" si="421"/>
        <v>0</v>
      </c>
      <c r="T1617" s="187">
        <f t="shared" si="422"/>
        <v>0</v>
      </c>
      <c r="U1617" s="166"/>
      <c r="V1617" s="187">
        <f t="shared" si="423"/>
        <v>0</v>
      </c>
      <c r="W1617" s="187">
        <f t="shared" si="424"/>
        <v>0</v>
      </c>
      <c r="X1617" s="13">
        <f t="shared" si="425"/>
        <v>0</v>
      </c>
      <c r="Y1617" s="13" t="s">
        <v>29</v>
      </c>
      <c r="Z1617" s="13">
        <v>45</v>
      </c>
      <c r="AA1617" s="241">
        <f t="shared" si="426"/>
        <v>0</v>
      </c>
    </row>
    <row r="1618" spans="1:27">
      <c r="A1618" s="12">
        <v>1615</v>
      </c>
      <c r="B1618" s="166"/>
      <c r="C1618" s="13"/>
      <c r="D1618" s="187">
        <f t="shared" si="412"/>
        <v>0</v>
      </c>
      <c r="E1618" s="187">
        <f t="shared" si="413"/>
        <v>0</v>
      </c>
      <c r="F1618" s="187">
        <f t="shared" si="414"/>
        <v>0</v>
      </c>
      <c r="G1618" s="166"/>
      <c r="H1618" s="13"/>
      <c r="I1618" s="187">
        <f t="shared" si="415"/>
        <v>0</v>
      </c>
      <c r="J1618" s="187">
        <f t="shared" si="416"/>
        <v>0</v>
      </c>
      <c r="K1618" s="187">
        <f t="shared" si="417"/>
        <v>0</v>
      </c>
      <c r="L1618" s="166"/>
      <c r="M1618" s="13"/>
      <c r="N1618" s="187">
        <f t="shared" si="418"/>
        <v>0</v>
      </c>
      <c r="O1618" s="187">
        <f t="shared" si="419"/>
        <v>0</v>
      </c>
      <c r="P1618" s="187">
        <f t="shared" si="420"/>
        <v>0</v>
      </c>
      <c r="Q1618" s="166"/>
      <c r="R1618" s="13"/>
      <c r="S1618" s="187">
        <f t="shared" si="421"/>
        <v>0</v>
      </c>
      <c r="T1618" s="187">
        <f t="shared" si="422"/>
        <v>0</v>
      </c>
      <c r="U1618" s="166"/>
      <c r="V1618" s="187">
        <f t="shared" si="423"/>
        <v>0</v>
      </c>
      <c r="W1618" s="187">
        <f t="shared" si="424"/>
        <v>0</v>
      </c>
      <c r="X1618" s="13">
        <f t="shared" si="425"/>
        <v>0</v>
      </c>
      <c r="Y1618" s="13" t="s">
        <v>29</v>
      </c>
      <c r="Z1618" s="13">
        <v>45</v>
      </c>
      <c r="AA1618" s="241">
        <f t="shared" si="426"/>
        <v>0</v>
      </c>
    </row>
    <row r="1619" spans="1:27">
      <c r="A1619" s="12">
        <v>1616</v>
      </c>
      <c r="B1619" s="166"/>
      <c r="C1619" s="13"/>
      <c r="D1619" s="187">
        <f t="shared" si="412"/>
        <v>0</v>
      </c>
      <c r="E1619" s="187">
        <f t="shared" si="413"/>
        <v>0</v>
      </c>
      <c r="F1619" s="187">
        <f t="shared" si="414"/>
        <v>0</v>
      </c>
      <c r="G1619" s="166"/>
      <c r="H1619" s="13"/>
      <c r="I1619" s="187">
        <f t="shared" si="415"/>
        <v>0</v>
      </c>
      <c r="J1619" s="187">
        <f t="shared" si="416"/>
        <v>0</v>
      </c>
      <c r="K1619" s="187">
        <f t="shared" si="417"/>
        <v>0</v>
      </c>
      <c r="L1619" s="166"/>
      <c r="M1619" s="13"/>
      <c r="N1619" s="187">
        <f t="shared" si="418"/>
        <v>0</v>
      </c>
      <c r="O1619" s="187">
        <f t="shared" si="419"/>
        <v>0</v>
      </c>
      <c r="P1619" s="187">
        <f t="shared" si="420"/>
        <v>0</v>
      </c>
      <c r="Q1619" s="166"/>
      <c r="R1619" s="13"/>
      <c r="S1619" s="187">
        <f t="shared" si="421"/>
        <v>0</v>
      </c>
      <c r="T1619" s="187">
        <f t="shared" si="422"/>
        <v>0</v>
      </c>
      <c r="U1619" s="166"/>
      <c r="V1619" s="187">
        <f t="shared" si="423"/>
        <v>0</v>
      </c>
      <c r="W1619" s="187">
        <f t="shared" si="424"/>
        <v>0</v>
      </c>
      <c r="X1619" s="13">
        <f t="shared" si="425"/>
        <v>0</v>
      </c>
      <c r="Y1619" s="13" t="s">
        <v>29</v>
      </c>
      <c r="Z1619" s="13">
        <v>45</v>
      </c>
      <c r="AA1619" s="241">
        <f t="shared" si="426"/>
        <v>0</v>
      </c>
    </row>
    <row r="1620" spans="1:27">
      <c r="A1620" s="12">
        <v>1617</v>
      </c>
      <c r="B1620" s="166"/>
      <c r="C1620" s="13"/>
      <c r="D1620" s="187">
        <f t="shared" si="412"/>
        <v>0</v>
      </c>
      <c r="E1620" s="187">
        <f t="shared" si="413"/>
        <v>0</v>
      </c>
      <c r="F1620" s="187">
        <f t="shared" si="414"/>
        <v>0</v>
      </c>
      <c r="G1620" s="166"/>
      <c r="H1620" s="13"/>
      <c r="I1620" s="187">
        <f t="shared" si="415"/>
        <v>0</v>
      </c>
      <c r="J1620" s="187">
        <f t="shared" si="416"/>
        <v>0</v>
      </c>
      <c r="K1620" s="187">
        <f t="shared" si="417"/>
        <v>0</v>
      </c>
      <c r="L1620" s="166"/>
      <c r="M1620" s="13"/>
      <c r="N1620" s="187">
        <f t="shared" si="418"/>
        <v>0</v>
      </c>
      <c r="O1620" s="187">
        <f t="shared" si="419"/>
        <v>0</v>
      </c>
      <c r="P1620" s="187">
        <f t="shared" si="420"/>
        <v>0</v>
      </c>
      <c r="Q1620" s="166"/>
      <c r="R1620" s="13"/>
      <c r="S1620" s="187">
        <f t="shared" si="421"/>
        <v>0</v>
      </c>
      <c r="T1620" s="187">
        <f t="shared" si="422"/>
        <v>0</v>
      </c>
      <c r="U1620" s="166"/>
      <c r="V1620" s="187">
        <f t="shared" si="423"/>
        <v>0</v>
      </c>
      <c r="W1620" s="187">
        <f t="shared" si="424"/>
        <v>0</v>
      </c>
      <c r="X1620" s="13">
        <f t="shared" si="425"/>
        <v>0</v>
      </c>
      <c r="Y1620" s="13" t="s">
        <v>29</v>
      </c>
      <c r="Z1620" s="13">
        <v>45</v>
      </c>
      <c r="AA1620" s="241">
        <f t="shared" si="426"/>
        <v>0</v>
      </c>
    </row>
    <row r="1621" spans="1:27">
      <c r="A1621" s="12">
        <v>1618</v>
      </c>
      <c r="B1621" s="166"/>
      <c r="C1621" s="13"/>
      <c r="D1621" s="187">
        <f t="shared" si="412"/>
        <v>0</v>
      </c>
      <c r="E1621" s="187">
        <f t="shared" si="413"/>
        <v>0</v>
      </c>
      <c r="F1621" s="187">
        <f t="shared" si="414"/>
        <v>0</v>
      </c>
      <c r="G1621" s="166"/>
      <c r="H1621" s="13"/>
      <c r="I1621" s="187">
        <f t="shared" si="415"/>
        <v>0</v>
      </c>
      <c r="J1621" s="187">
        <f t="shared" si="416"/>
        <v>0</v>
      </c>
      <c r="K1621" s="187">
        <f t="shared" si="417"/>
        <v>0</v>
      </c>
      <c r="L1621" s="166"/>
      <c r="M1621" s="13"/>
      <c r="N1621" s="187">
        <f t="shared" si="418"/>
        <v>0</v>
      </c>
      <c r="O1621" s="187">
        <f t="shared" si="419"/>
        <v>0</v>
      </c>
      <c r="P1621" s="187">
        <f t="shared" si="420"/>
        <v>0</v>
      </c>
      <c r="Q1621" s="166"/>
      <c r="R1621" s="13"/>
      <c r="S1621" s="187">
        <f t="shared" si="421"/>
        <v>0</v>
      </c>
      <c r="T1621" s="187">
        <f t="shared" si="422"/>
        <v>0</v>
      </c>
      <c r="U1621" s="166"/>
      <c r="V1621" s="187">
        <f t="shared" si="423"/>
        <v>0</v>
      </c>
      <c r="W1621" s="187">
        <f t="shared" si="424"/>
        <v>0</v>
      </c>
      <c r="X1621" s="13">
        <f t="shared" si="425"/>
        <v>0</v>
      </c>
      <c r="Y1621" s="13" t="s">
        <v>29</v>
      </c>
      <c r="Z1621" s="13">
        <v>45</v>
      </c>
      <c r="AA1621" s="241">
        <f t="shared" si="426"/>
        <v>0</v>
      </c>
    </row>
    <row r="1622" spans="1:27">
      <c r="A1622" s="12">
        <v>1619</v>
      </c>
      <c r="B1622" s="166"/>
      <c r="C1622" s="13"/>
      <c r="D1622" s="187">
        <f t="shared" si="412"/>
        <v>0</v>
      </c>
      <c r="E1622" s="187">
        <f t="shared" si="413"/>
        <v>0</v>
      </c>
      <c r="F1622" s="187">
        <f t="shared" si="414"/>
        <v>0</v>
      </c>
      <c r="G1622" s="166"/>
      <c r="H1622" s="13"/>
      <c r="I1622" s="187">
        <f t="shared" si="415"/>
        <v>0</v>
      </c>
      <c r="J1622" s="187">
        <f t="shared" si="416"/>
        <v>0</v>
      </c>
      <c r="K1622" s="187">
        <f t="shared" si="417"/>
        <v>0</v>
      </c>
      <c r="L1622" s="166"/>
      <c r="M1622" s="13"/>
      <c r="N1622" s="187">
        <f t="shared" si="418"/>
        <v>0</v>
      </c>
      <c r="O1622" s="187">
        <f t="shared" si="419"/>
        <v>0</v>
      </c>
      <c r="P1622" s="187">
        <f t="shared" si="420"/>
        <v>0</v>
      </c>
      <c r="Q1622" s="166"/>
      <c r="R1622" s="13"/>
      <c r="S1622" s="187">
        <f t="shared" si="421"/>
        <v>0</v>
      </c>
      <c r="T1622" s="187">
        <f t="shared" si="422"/>
        <v>0</v>
      </c>
      <c r="U1622" s="166"/>
      <c r="V1622" s="187">
        <f t="shared" si="423"/>
        <v>0</v>
      </c>
      <c r="W1622" s="187">
        <f t="shared" si="424"/>
        <v>0</v>
      </c>
      <c r="X1622" s="13">
        <f t="shared" si="425"/>
        <v>0</v>
      </c>
      <c r="Y1622" s="13" t="s">
        <v>29</v>
      </c>
      <c r="Z1622" s="13">
        <v>45</v>
      </c>
      <c r="AA1622" s="241">
        <f t="shared" si="426"/>
        <v>0</v>
      </c>
    </row>
    <row r="1623" spans="1:27">
      <c r="A1623" s="12">
        <v>1620</v>
      </c>
      <c r="B1623" s="166"/>
      <c r="C1623" s="13"/>
      <c r="D1623" s="187">
        <f t="shared" si="412"/>
        <v>0</v>
      </c>
      <c r="E1623" s="187">
        <f t="shared" si="413"/>
        <v>0</v>
      </c>
      <c r="F1623" s="187">
        <f t="shared" si="414"/>
        <v>0</v>
      </c>
      <c r="G1623" s="166"/>
      <c r="H1623" s="13"/>
      <c r="I1623" s="187">
        <f t="shared" si="415"/>
        <v>0</v>
      </c>
      <c r="J1623" s="187">
        <f t="shared" si="416"/>
        <v>0</v>
      </c>
      <c r="K1623" s="187">
        <f t="shared" si="417"/>
        <v>0</v>
      </c>
      <c r="L1623" s="166"/>
      <c r="M1623" s="13"/>
      <c r="N1623" s="187">
        <f t="shared" si="418"/>
        <v>0</v>
      </c>
      <c r="O1623" s="187">
        <f t="shared" si="419"/>
        <v>0</v>
      </c>
      <c r="P1623" s="187">
        <f t="shared" si="420"/>
        <v>0</v>
      </c>
      <c r="Q1623" s="166"/>
      <c r="R1623" s="13"/>
      <c r="S1623" s="187">
        <f t="shared" si="421"/>
        <v>0</v>
      </c>
      <c r="T1623" s="187">
        <f t="shared" si="422"/>
        <v>0</v>
      </c>
      <c r="U1623" s="166"/>
      <c r="V1623" s="187">
        <f t="shared" si="423"/>
        <v>0</v>
      </c>
      <c r="W1623" s="187">
        <f t="shared" si="424"/>
        <v>0</v>
      </c>
      <c r="X1623" s="13">
        <f t="shared" si="425"/>
        <v>0</v>
      </c>
      <c r="Y1623" s="13" t="s">
        <v>29</v>
      </c>
      <c r="Z1623" s="13">
        <v>45</v>
      </c>
      <c r="AA1623" s="241">
        <f t="shared" si="426"/>
        <v>0</v>
      </c>
    </row>
    <row r="1624" spans="1:27">
      <c r="A1624" s="12">
        <v>1621</v>
      </c>
      <c r="B1624" s="166"/>
      <c r="C1624" s="13"/>
      <c r="D1624" s="187">
        <f t="shared" si="412"/>
        <v>0</v>
      </c>
      <c r="E1624" s="187">
        <f t="shared" si="413"/>
        <v>0</v>
      </c>
      <c r="F1624" s="187">
        <f t="shared" si="414"/>
        <v>0</v>
      </c>
      <c r="G1624" s="166"/>
      <c r="H1624" s="13"/>
      <c r="I1624" s="187">
        <f t="shared" si="415"/>
        <v>0</v>
      </c>
      <c r="J1624" s="187">
        <f t="shared" si="416"/>
        <v>0</v>
      </c>
      <c r="K1624" s="187">
        <f t="shared" si="417"/>
        <v>0</v>
      </c>
      <c r="L1624" s="166"/>
      <c r="M1624" s="13"/>
      <c r="N1624" s="187">
        <f t="shared" si="418"/>
        <v>0</v>
      </c>
      <c r="O1624" s="187">
        <f t="shared" si="419"/>
        <v>0</v>
      </c>
      <c r="P1624" s="187">
        <f t="shared" si="420"/>
        <v>0</v>
      </c>
      <c r="Q1624" s="166"/>
      <c r="R1624" s="13"/>
      <c r="S1624" s="187">
        <f t="shared" si="421"/>
        <v>0</v>
      </c>
      <c r="T1624" s="187">
        <f t="shared" si="422"/>
        <v>0</v>
      </c>
      <c r="U1624" s="166"/>
      <c r="V1624" s="187">
        <f t="shared" si="423"/>
        <v>0</v>
      </c>
      <c r="W1624" s="187">
        <f t="shared" si="424"/>
        <v>0</v>
      </c>
      <c r="X1624" s="13">
        <f t="shared" si="425"/>
        <v>0</v>
      </c>
      <c r="Y1624" s="13" t="s">
        <v>29</v>
      </c>
      <c r="Z1624" s="13">
        <v>45</v>
      </c>
      <c r="AA1624" s="241">
        <f t="shared" si="426"/>
        <v>0</v>
      </c>
    </row>
    <row r="1625" spans="1:27">
      <c r="A1625" s="12">
        <v>1622</v>
      </c>
      <c r="B1625" s="166"/>
      <c r="C1625" s="13"/>
      <c r="D1625" s="187">
        <f t="shared" si="412"/>
        <v>0</v>
      </c>
      <c r="E1625" s="187">
        <f t="shared" si="413"/>
        <v>0</v>
      </c>
      <c r="F1625" s="187">
        <f t="shared" si="414"/>
        <v>0</v>
      </c>
      <c r="G1625" s="166"/>
      <c r="H1625" s="13"/>
      <c r="I1625" s="187">
        <f t="shared" si="415"/>
        <v>0</v>
      </c>
      <c r="J1625" s="187">
        <f t="shared" si="416"/>
        <v>0</v>
      </c>
      <c r="K1625" s="187">
        <f t="shared" si="417"/>
        <v>0</v>
      </c>
      <c r="L1625" s="166"/>
      <c r="M1625" s="13"/>
      <c r="N1625" s="187">
        <f t="shared" si="418"/>
        <v>0</v>
      </c>
      <c r="O1625" s="187">
        <f t="shared" si="419"/>
        <v>0</v>
      </c>
      <c r="P1625" s="187">
        <f t="shared" si="420"/>
        <v>0</v>
      </c>
      <c r="Q1625" s="166"/>
      <c r="R1625" s="13"/>
      <c r="S1625" s="187">
        <f t="shared" si="421"/>
        <v>0</v>
      </c>
      <c r="T1625" s="187">
        <f t="shared" si="422"/>
        <v>0</v>
      </c>
      <c r="U1625" s="166"/>
      <c r="V1625" s="187">
        <f t="shared" si="423"/>
        <v>0</v>
      </c>
      <c r="W1625" s="187">
        <f t="shared" si="424"/>
        <v>0</v>
      </c>
      <c r="X1625" s="13">
        <f t="shared" si="425"/>
        <v>0</v>
      </c>
      <c r="Y1625" s="13" t="s">
        <v>29</v>
      </c>
      <c r="Z1625" s="13">
        <v>45</v>
      </c>
      <c r="AA1625" s="241">
        <f t="shared" si="426"/>
        <v>0</v>
      </c>
    </row>
    <row r="1626" spans="1:27">
      <c r="A1626" s="12">
        <v>1623</v>
      </c>
      <c r="B1626" s="166"/>
      <c r="C1626" s="13"/>
      <c r="D1626" s="187">
        <f t="shared" si="412"/>
        <v>0</v>
      </c>
      <c r="E1626" s="187">
        <f t="shared" si="413"/>
        <v>0</v>
      </c>
      <c r="F1626" s="187">
        <f t="shared" si="414"/>
        <v>0</v>
      </c>
      <c r="G1626" s="166"/>
      <c r="H1626" s="13"/>
      <c r="I1626" s="187">
        <f t="shared" si="415"/>
        <v>0</v>
      </c>
      <c r="J1626" s="187">
        <f t="shared" si="416"/>
        <v>0</v>
      </c>
      <c r="K1626" s="187">
        <f t="shared" si="417"/>
        <v>0</v>
      </c>
      <c r="L1626" s="166"/>
      <c r="M1626" s="13"/>
      <c r="N1626" s="187">
        <f t="shared" si="418"/>
        <v>0</v>
      </c>
      <c r="O1626" s="187">
        <f t="shared" si="419"/>
        <v>0</v>
      </c>
      <c r="P1626" s="187">
        <f t="shared" si="420"/>
        <v>0</v>
      </c>
      <c r="Q1626" s="166"/>
      <c r="R1626" s="13"/>
      <c r="S1626" s="187">
        <f t="shared" si="421"/>
        <v>0</v>
      </c>
      <c r="T1626" s="187">
        <f t="shared" si="422"/>
        <v>0</v>
      </c>
      <c r="U1626" s="166"/>
      <c r="V1626" s="187">
        <f t="shared" si="423"/>
        <v>0</v>
      </c>
      <c r="W1626" s="187">
        <f t="shared" si="424"/>
        <v>0</v>
      </c>
      <c r="X1626" s="13">
        <f t="shared" si="425"/>
        <v>0</v>
      </c>
      <c r="Y1626" s="13" t="s">
        <v>29</v>
      </c>
      <c r="Z1626" s="13">
        <v>45</v>
      </c>
      <c r="AA1626" s="241">
        <f t="shared" si="426"/>
        <v>0</v>
      </c>
    </row>
    <row r="1627" spans="1:27">
      <c r="A1627" s="12">
        <v>1624</v>
      </c>
      <c r="B1627" s="166"/>
      <c r="C1627" s="13"/>
      <c r="D1627" s="187">
        <f t="shared" si="412"/>
        <v>0</v>
      </c>
      <c r="E1627" s="187">
        <f t="shared" si="413"/>
        <v>0</v>
      </c>
      <c r="F1627" s="187">
        <f t="shared" si="414"/>
        <v>0</v>
      </c>
      <c r="G1627" s="166"/>
      <c r="H1627" s="13"/>
      <c r="I1627" s="187">
        <f t="shared" si="415"/>
        <v>0</v>
      </c>
      <c r="J1627" s="187">
        <f t="shared" si="416"/>
        <v>0</v>
      </c>
      <c r="K1627" s="187">
        <f t="shared" si="417"/>
        <v>0</v>
      </c>
      <c r="L1627" s="166"/>
      <c r="M1627" s="13"/>
      <c r="N1627" s="187">
        <f t="shared" si="418"/>
        <v>0</v>
      </c>
      <c r="O1627" s="187">
        <f t="shared" si="419"/>
        <v>0</v>
      </c>
      <c r="P1627" s="187">
        <f t="shared" si="420"/>
        <v>0</v>
      </c>
      <c r="Q1627" s="166"/>
      <c r="R1627" s="13"/>
      <c r="S1627" s="187">
        <f t="shared" si="421"/>
        <v>0</v>
      </c>
      <c r="T1627" s="187">
        <f t="shared" si="422"/>
        <v>0</v>
      </c>
      <c r="U1627" s="166"/>
      <c r="V1627" s="187">
        <f t="shared" si="423"/>
        <v>0</v>
      </c>
      <c r="W1627" s="187">
        <f t="shared" si="424"/>
        <v>0</v>
      </c>
      <c r="X1627" s="13">
        <f t="shared" si="425"/>
        <v>0</v>
      </c>
      <c r="Y1627" s="13" t="s">
        <v>29</v>
      </c>
      <c r="Z1627" s="13">
        <v>45</v>
      </c>
      <c r="AA1627" s="241">
        <f t="shared" si="426"/>
        <v>0</v>
      </c>
    </row>
    <row r="1628" spans="1:27">
      <c r="A1628" s="12">
        <v>1625</v>
      </c>
      <c r="B1628" s="166"/>
      <c r="C1628" s="13"/>
      <c r="D1628" s="187">
        <f t="shared" si="412"/>
        <v>0</v>
      </c>
      <c r="E1628" s="187">
        <f t="shared" si="413"/>
        <v>0</v>
      </c>
      <c r="F1628" s="187">
        <f t="shared" si="414"/>
        <v>0</v>
      </c>
      <c r="G1628" s="166"/>
      <c r="H1628" s="13"/>
      <c r="I1628" s="187">
        <f t="shared" si="415"/>
        <v>0</v>
      </c>
      <c r="J1628" s="187">
        <f t="shared" si="416"/>
        <v>0</v>
      </c>
      <c r="K1628" s="187">
        <f t="shared" si="417"/>
        <v>0</v>
      </c>
      <c r="L1628" s="166"/>
      <c r="M1628" s="13"/>
      <c r="N1628" s="187">
        <f t="shared" si="418"/>
        <v>0</v>
      </c>
      <c r="O1628" s="187">
        <f t="shared" si="419"/>
        <v>0</v>
      </c>
      <c r="P1628" s="187">
        <f t="shared" si="420"/>
        <v>0</v>
      </c>
      <c r="Q1628" s="166"/>
      <c r="R1628" s="13"/>
      <c r="S1628" s="187">
        <f t="shared" si="421"/>
        <v>0</v>
      </c>
      <c r="T1628" s="187">
        <f t="shared" si="422"/>
        <v>0</v>
      </c>
      <c r="U1628" s="166"/>
      <c r="V1628" s="187">
        <f t="shared" si="423"/>
        <v>0</v>
      </c>
      <c r="W1628" s="187">
        <f t="shared" si="424"/>
        <v>0</v>
      </c>
      <c r="X1628" s="13">
        <f t="shared" si="425"/>
        <v>0</v>
      </c>
      <c r="Y1628" s="13" t="s">
        <v>29</v>
      </c>
      <c r="Z1628" s="13">
        <v>45</v>
      </c>
      <c r="AA1628" s="241">
        <f t="shared" si="426"/>
        <v>0</v>
      </c>
    </row>
    <row r="1629" spans="1:27">
      <c r="A1629" s="12">
        <v>1626</v>
      </c>
      <c r="B1629" s="166"/>
      <c r="C1629" s="13"/>
      <c r="D1629" s="187">
        <f t="shared" si="412"/>
        <v>0</v>
      </c>
      <c r="E1629" s="187">
        <f t="shared" si="413"/>
        <v>0</v>
      </c>
      <c r="F1629" s="187">
        <f t="shared" si="414"/>
        <v>0</v>
      </c>
      <c r="G1629" s="166"/>
      <c r="H1629" s="13"/>
      <c r="I1629" s="187">
        <f t="shared" si="415"/>
        <v>0</v>
      </c>
      <c r="J1629" s="187">
        <f t="shared" si="416"/>
        <v>0</v>
      </c>
      <c r="K1629" s="187">
        <f t="shared" si="417"/>
        <v>0</v>
      </c>
      <c r="L1629" s="166"/>
      <c r="M1629" s="13"/>
      <c r="N1629" s="187">
        <f t="shared" si="418"/>
        <v>0</v>
      </c>
      <c r="O1629" s="187">
        <f t="shared" si="419"/>
        <v>0</v>
      </c>
      <c r="P1629" s="187">
        <f t="shared" si="420"/>
        <v>0</v>
      </c>
      <c r="Q1629" s="166"/>
      <c r="R1629" s="13"/>
      <c r="S1629" s="187">
        <f t="shared" si="421"/>
        <v>0</v>
      </c>
      <c r="T1629" s="187">
        <f t="shared" si="422"/>
        <v>0</v>
      </c>
      <c r="U1629" s="166"/>
      <c r="V1629" s="187">
        <f t="shared" si="423"/>
        <v>0</v>
      </c>
      <c r="W1629" s="187">
        <f t="shared" si="424"/>
        <v>0</v>
      </c>
      <c r="X1629" s="13">
        <f t="shared" si="425"/>
        <v>0</v>
      </c>
      <c r="Y1629" s="13" t="s">
        <v>29</v>
      </c>
      <c r="Z1629" s="13">
        <v>45</v>
      </c>
      <c r="AA1629" s="241">
        <f t="shared" si="426"/>
        <v>0</v>
      </c>
    </row>
    <row r="1630" spans="1:27">
      <c r="A1630" s="12">
        <v>1627</v>
      </c>
      <c r="B1630" s="166"/>
      <c r="C1630" s="13"/>
      <c r="D1630" s="187">
        <f t="shared" si="412"/>
        <v>0</v>
      </c>
      <c r="E1630" s="187">
        <f t="shared" si="413"/>
        <v>0</v>
      </c>
      <c r="F1630" s="187">
        <f t="shared" si="414"/>
        <v>0</v>
      </c>
      <c r="G1630" s="166"/>
      <c r="H1630" s="13"/>
      <c r="I1630" s="187">
        <f t="shared" si="415"/>
        <v>0</v>
      </c>
      <c r="J1630" s="187">
        <f t="shared" si="416"/>
        <v>0</v>
      </c>
      <c r="K1630" s="187">
        <f t="shared" si="417"/>
        <v>0</v>
      </c>
      <c r="L1630" s="166"/>
      <c r="M1630" s="13"/>
      <c r="N1630" s="187">
        <f t="shared" si="418"/>
        <v>0</v>
      </c>
      <c r="O1630" s="187">
        <f t="shared" si="419"/>
        <v>0</v>
      </c>
      <c r="P1630" s="187">
        <f t="shared" si="420"/>
        <v>0</v>
      </c>
      <c r="Q1630" s="166"/>
      <c r="R1630" s="13"/>
      <c r="S1630" s="187">
        <f t="shared" si="421"/>
        <v>0</v>
      </c>
      <c r="T1630" s="187">
        <f t="shared" si="422"/>
        <v>0</v>
      </c>
      <c r="U1630" s="166"/>
      <c r="V1630" s="187">
        <f t="shared" si="423"/>
        <v>0</v>
      </c>
      <c r="W1630" s="187">
        <f t="shared" si="424"/>
        <v>0</v>
      </c>
      <c r="X1630" s="13">
        <f t="shared" si="425"/>
        <v>0</v>
      </c>
      <c r="Y1630" s="13" t="s">
        <v>29</v>
      </c>
      <c r="Z1630" s="13">
        <v>45</v>
      </c>
      <c r="AA1630" s="241">
        <f t="shared" si="426"/>
        <v>0</v>
      </c>
    </row>
    <row r="1631" spans="1:27">
      <c r="A1631" s="12">
        <v>1628</v>
      </c>
      <c r="B1631" s="166"/>
      <c r="C1631" s="13"/>
      <c r="D1631" s="187">
        <f t="shared" si="412"/>
        <v>0</v>
      </c>
      <c r="E1631" s="187">
        <f t="shared" si="413"/>
        <v>0</v>
      </c>
      <c r="F1631" s="187">
        <f t="shared" si="414"/>
        <v>0</v>
      </c>
      <c r="G1631" s="166"/>
      <c r="H1631" s="13"/>
      <c r="I1631" s="187">
        <f t="shared" si="415"/>
        <v>0</v>
      </c>
      <c r="J1631" s="187">
        <f t="shared" si="416"/>
        <v>0</v>
      </c>
      <c r="K1631" s="187">
        <f t="shared" si="417"/>
        <v>0</v>
      </c>
      <c r="L1631" s="166"/>
      <c r="M1631" s="13"/>
      <c r="N1631" s="187">
        <f t="shared" si="418"/>
        <v>0</v>
      </c>
      <c r="O1631" s="187">
        <f t="shared" si="419"/>
        <v>0</v>
      </c>
      <c r="P1631" s="187">
        <f t="shared" si="420"/>
        <v>0</v>
      </c>
      <c r="Q1631" s="166"/>
      <c r="R1631" s="13"/>
      <c r="S1631" s="187">
        <f t="shared" si="421"/>
        <v>0</v>
      </c>
      <c r="T1631" s="187">
        <f t="shared" si="422"/>
        <v>0</v>
      </c>
      <c r="U1631" s="166"/>
      <c r="V1631" s="187">
        <f t="shared" si="423"/>
        <v>0</v>
      </c>
      <c r="W1631" s="187">
        <f t="shared" si="424"/>
        <v>0</v>
      </c>
      <c r="X1631" s="13">
        <f t="shared" si="425"/>
        <v>0</v>
      </c>
      <c r="Y1631" s="13" t="s">
        <v>29</v>
      </c>
      <c r="Z1631" s="13">
        <v>45</v>
      </c>
      <c r="AA1631" s="241">
        <f t="shared" si="426"/>
        <v>0</v>
      </c>
    </row>
    <row r="1632" spans="1:27">
      <c r="A1632" s="12">
        <v>1629</v>
      </c>
      <c r="B1632" s="166"/>
      <c r="C1632" s="13"/>
      <c r="D1632" s="187">
        <f t="shared" si="412"/>
        <v>0</v>
      </c>
      <c r="E1632" s="187">
        <f t="shared" si="413"/>
        <v>0</v>
      </c>
      <c r="F1632" s="187">
        <f t="shared" si="414"/>
        <v>0</v>
      </c>
      <c r="G1632" s="166"/>
      <c r="H1632" s="13"/>
      <c r="I1632" s="187">
        <f t="shared" si="415"/>
        <v>0</v>
      </c>
      <c r="J1632" s="187">
        <f t="shared" si="416"/>
        <v>0</v>
      </c>
      <c r="K1632" s="187">
        <f t="shared" si="417"/>
        <v>0</v>
      </c>
      <c r="L1632" s="166"/>
      <c r="M1632" s="13"/>
      <c r="N1632" s="187">
        <f t="shared" si="418"/>
        <v>0</v>
      </c>
      <c r="O1632" s="187">
        <f t="shared" si="419"/>
        <v>0</v>
      </c>
      <c r="P1632" s="187">
        <f t="shared" si="420"/>
        <v>0</v>
      </c>
      <c r="Q1632" s="166"/>
      <c r="R1632" s="13"/>
      <c r="S1632" s="187">
        <f t="shared" si="421"/>
        <v>0</v>
      </c>
      <c r="T1632" s="187">
        <f t="shared" si="422"/>
        <v>0</v>
      </c>
      <c r="U1632" s="166"/>
      <c r="V1632" s="187">
        <f t="shared" si="423"/>
        <v>0</v>
      </c>
      <c r="W1632" s="187">
        <f t="shared" si="424"/>
        <v>0</v>
      </c>
      <c r="X1632" s="13">
        <f t="shared" si="425"/>
        <v>0</v>
      </c>
      <c r="Y1632" s="13" t="s">
        <v>29</v>
      </c>
      <c r="Z1632" s="13">
        <v>45</v>
      </c>
      <c r="AA1632" s="241">
        <f t="shared" si="426"/>
        <v>0</v>
      </c>
    </row>
    <row r="1633" spans="1:27">
      <c r="A1633" s="12">
        <v>1630</v>
      </c>
      <c r="B1633" s="166"/>
      <c r="C1633" s="13"/>
      <c r="D1633" s="187">
        <f t="shared" si="412"/>
        <v>0</v>
      </c>
      <c r="E1633" s="187">
        <f t="shared" si="413"/>
        <v>0</v>
      </c>
      <c r="F1633" s="187">
        <f t="shared" si="414"/>
        <v>0</v>
      </c>
      <c r="G1633" s="166"/>
      <c r="H1633" s="13"/>
      <c r="I1633" s="187">
        <f t="shared" si="415"/>
        <v>0</v>
      </c>
      <c r="J1633" s="187">
        <f t="shared" si="416"/>
        <v>0</v>
      </c>
      <c r="K1633" s="187">
        <f t="shared" si="417"/>
        <v>0</v>
      </c>
      <c r="L1633" s="166"/>
      <c r="M1633" s="13"/>
      <c r="N1633" s="187">
        <f t="shared" si="418"/>
        <v>0</v>
      </c>
      <c r="O1633" s="187">
        <f t="shared" si="419"/>
        <v>0</v>
      </c>
      <c r="P1633" s="187">
        <f t="shared" si="420"/>
        <v>0</v>
      </c>
      <c r="Q1633" s="166"/>
      <c r="R1633" s="13"/>
      <c r="S1633" s="187">
        <f t="shared" si="421"/>
        <v>0</v>
      </c>
      <c r="T1633" s="187">
        <f t="shared" si="422"/>
        <v>0</v>
      </c>
      <c r="U1633" s="166"/>
      <c r="V1633" s="187">
        <f t="shared" si="423"/>
        <v>0</v>
      </c>
      <c r="W1633" s="187">
        <f t="shared" si="424"/>
        <v>0</v>
      </c>
      <c r="X1633" s="13">
        <f t="shared" si="425"/>
        <v>0</v>
      </c>
      <c r="Y1633" s="13" t="s">
        <v>29</v>
      </c>
      <c r="Z1633" s="13">
        <v>45</v>
      </c>
      <c r="AA1633" s="241">
        <f t="shared" si="426"/>
        <v>0</v>
      </c>
    </row>
    <row r="1634" spans="1:27">
      <c r="A1634" s="12">
        <v>1631</v>
      </c>
      <c r="B1634" s="166"/>
      <c r="C1634" s="13"/>
      <c r="D1634" s="187">
        <f t="shared" si="412"/>
        <v>0</v>
      </c>
      <c r="E1634" s="187">
        <f t="shared" si="413"/>
        <v>0</v>
      </c>
      <c r="F1634" s="187">
        <f t="shared" si="414"/>
        <v>0</v>
      </c>
      <c r="G1634" s="166"/>
      <c r="H1634" s="13"/>
      <c r="I1634" s="187">
        <f t="shared" si="415"/>
        <v>0</v>
      </c>
      <c r="J1634" s="187">
        <f t="shared" si="416"/>
        <v>0</v>
      </c>
      <c r="K1634" s="187">
        <f t="shared" si="417"/>
        <v>0</v>
      </c>
      <c r="L1634" s="166"/>
      <c r="M1634" s="13"/>
      <c r="N1634" s="187">
        <f t="shared" si="418"/>
        <v>0</v>
      </c>
      <c r="O1634" s="187">
        <f t="shared" si="419"/>
        <v>0</v>
      </c>
      <c r="P1634" s="187">
        <f t="shared" si="420"/>
        <v>0</v>
      </c>
      <c r="Q1634" s="166"/>
      <c r="R1634" s="13"/>
      <c r="S1634" s="187">
        <f t="shared" si="421"/>
        <v>0</v>
      </c>
      <c r="T1634" s="187">
        <f t="shared" si="422"/>
        <v>0</v>
      </c>
      <c r="U1634" s="166"/>
      <c r="V1634" s="187">
        <f t="shared" si="423"/>
        <v>0</v>
      </c>
      <c r="W1634" s="187">
        <f t="shared" si="424"/>
        <v>0</v>
      </c>
      <c r="X1634" s="13">
        <f t="shared" si="425"/>
        <v>0</v>
      </c>
      <c r="Y1634" s="13" t="s">
        <v>29</v>
      </c>
      <c r="Z1634" s="13">
        <v>45</v>
      </c>
      <c r="AA1634" s="241">
        <f t="shared" si="426"/>
        <v>0</v>
      </c>
    </row>
    <row r="1635" spans="1:27">
      <c r="A1635" s="12">
        <v>1632</v>
      </c>
      <c r="B1635" s="166"/>
      <c r="C1635" s="13"/>
      <c r="D1635" s="187">
        <f t="shared" si="412"/>
        <v>0</v>
      </c>
      <c r="E1635" s="187">
        <f t="shared" si="413"/>
        <v>0</v>
      </c>
      <c r="F1635" s="187">
        <f t="shared" si="414"/>
        <v>0</v>
      </c>
      <c r="G1635" s="166"/>
      <c r="H1635" s="13"/>
      <c r="I1635" s="187">
        <f t="shared" si="415"/>
        <v>0</v>
      </c>
      <c r="J1635" s="187">
        <f t="shared" si="416"/>
        <v>0</v>
      </c>
      <c r="K1635" s="187">
        <f t="shared" si="417"/>
        <v>0</v>
      </c>
      <c r="L1635" s="166"/>
      <c r="M1635" s="13"/>
      <c r="N1635" s="187">
        <f t="shared" si="418"/>
        <v>0</v>
      </c>
      <c r="O1635" s="187">
        <f t="shared" si="419"/>
        <v>0</v>
      </c>
      <c r="P1635" s="187">
        <f t="shared" si="420"/>
        <v>0</v>
      </c>
      <c r="Q1635" s="166"/>
      <c r="R1635" s="13"/>
      <c r="S1635" s="187">
        <f t="shared" si="421"/>
        <v>0</v>
      </c>
      <c r="T1635" s="187">
        <f t="shared" si="422"/>
        <v>0</v>
      </c>
      <c r="U1635" s="166"/>
      <c r="V1635" s="187">
        <f t="shared" si="423"/>
        <v>0</v>
      </c>
      <c r="W1635" s="187">
        <f t="shared" si="424"/>
        <v>0</v>
      </c>
      <c r="X1635" s="13">
        <f t="shared" si="425"/>
        <v>0</v>
      </c>
      <c r="Y1635" s="13" t="s">
        <v>29</v>
      </c>
      <c r="Z1635" s="13">
        <v>45</v>
      </c>
      <c r="AA1635" s="241">
        <f t="shared" si="426"/>
        <v>0</v>
      </c>
    </row>
    <row r="1636" spans="1:27">
      <c r="A1636" s="12">
        <v>1633</v>
      </c>
      <c r="B1636" s="166"/>
      <c r="C1636" s="13"/>
      <c r="D1636" s="187">
        <f t="shared" si="412"/>
        <v>0</v>
      </c>
      <c r="E1636" s="187">
        <f t="shared" si="413"/>
        <v>0</v>
      </c>
      <c r="F1636" s="187">
        <f t="shared" si="414"/>
        <v>0</v>
      </c>
      <c r="G1636" s="166"/>
      <c r="H1636" s="13"/>
      <c r="I1636" s="187">
        <f t="shared" si="415"/>
        <v>0</v>
      </c>
      <c r="J1636" s="187">
        <f t="shared" si="416"/>
        <v>0</v>
      </c>
      <c r="K1636" s="187">
        <f t="shared" si="417"/>
        <v>0</v>
      </c>
      <c r="L1636" s="166"/>
      <c r="M1636" s="13"/>
      <c r="N1636" s="187">
        <f t="shared" si="418"/>
        <v>0</v>
      </c>
      <c r="O1636" s="187">
        <f t="shared" si="419"/>
        <v>0</v>
      </c>
      <c r="P1636" s="187">
        <f t="shared" si="420"/>
        <v>0</v>
      </c>
      <c r="Q1636" s="166"/>
      <c r="R1636" s="13"/>
      <c r="S1636" s="187">
        <f t="shared" si="421"/>
        <v>0</v>
      </c>
      <c r="T1636" s="187">
        <f t="shared" si="422"/>
        <v>0</v>
      </c>
      <c r="U1636" s="166"/>
      <c r="V1636" s="187">
        <f t="shared" si="423"/>
        <v>0</v>
      </c>
      <c r="W1636" s="187">
        <f t="shared" si="424"/>
        <v>0</v>
      </c>
      <c r="X1636" s="13">
        <f t="shared" si="425"/>
        <v>0</v>
      </c>
      <c r="Y1636" s="13" t="s">
        <v>29</v>
      </c>
      <c r="Z1636" s="13">
        <v>45</v>
      </c>
      <c r="AA1636" s="241">
        <f t="shared" si="426"/>
        <v>0</v>
      </c>
    </row>
    <row r="1637" spans="1:27">
      <c r="A1637" s="12">
        <v>1634</v>
      </c>
      <c r="B1637" s="166"/>
      <c r="C1637" s="13"/>
      <c r="D1637" s="187">
        <f t="shared" ref="D1637:D1700" si="427">IF(B1637="Bien",10,)</f>
        <v>0</v>
      </c>
      <c r="E1637" s="187">
        <f t="shared" ref="E1637:E1700" si="428">IF(B1637="Moyen",5,)</f>
        <v>0</v>
      </c>
      <c r="F1637" s="187">
        <f t="shared" ref="F1637:F1700" si="429">IF(B1637="Mauvais",-35,)</f>
        <v>0</v>
      </c>
      <c r="G1637" s="166"/>
      <c r="H1637" s="13"/>
      <c r="I1637" s="187">
        <f t="shared" ref="I1637:I1700" si="430">IF(G1637="Non",10,)</f>
        <v>0</v>
      </c>
      <c r="J1637" s="187">
        <f t="shared" ref="J1637:J1700" si="431">IF(G1637="Un peu",5,)</f>
        <v>0</v>
      </c>
      <c r="K1637" s="187">
        <f t="shared" ref="K1637:K1700" si="432">IF(G1637="Beaucoup",-35,)</f>
        <v>0</v>
      </c>
      <c r="L1637" s="166"/>
      <c r="M1637" s="13"/>
      <c r="N1637" s="187">
        <f t="shared" ref="N1637:N1700" si="433">IF(L1637="Bien",5,)</f>
        <v>0</v>
      </c>
      <c r="O1637" s="187">
        <f t="shared" ref="O1637:O1700" si="434">IF(L1637="Moyen",0,)</f>
        <v>0</v>
      </c>
      <c r="P1637" s="187">
        <f t="shared" ref="P1637:P1700" si="435">IF(L1637="Mauvais",-35,)</f>
        <v>0</v>
      </c>
      <c r="Q1637" s="166"/>
      <c r="R1637" s="13"/>
      <c r="S1637" s="187">
        <f t="shared" ref="S1637:S1700" si="436">IF(Q1637="Oui",-35,)</f>
        <v>0</v>
      </c>
      <c r="T1637" s="187">
        <f t="shared" ref="T1637:T1700" si="437">IF(Q1637="Non",10,)</f>
        <v>0</v>
      </c>
      <c r="U1637" s="166"/>
      <c r="V1637" s="187">
        <f t="shared" ref="V1637:V1700" si="438">IF(U1637="Oui",-35,)</f>
        <v>0</v>
      </c>
      <c r="W1637" s="187">
        <f t="shared" ref="W1637:W1700" si="439">IF(U1637="Non",10,)</f>
        <v>0</v>
      </c>
      <c r="X1637" s="13">
        <f t="shared" ref="X1637:X1700" si="440">SUM(B1637:W1637)</f>
        <v>0</v>
      </c>
      <c r="Y1637" s="13" t="s">
        <v>29</v>
      </c>
      <c r="Z1637" s="13">
        <v>45</v>
      </c>
      <c r="AA1637" s="241">
        <f t="shared" ref="AA1637:AA1700" si="441">X1637/Z1637</f>
        <v>0</v>
      </c>
    </row>
    <row r="1638" spans="1:27">
      <c r="A1638" s="12">
        <v>1635</v>
      </c>
      <c r="B1638" s="166"/>
      <c r="C1638" s="13"/>
      <c r="D1638" s="187">
        <f t="shared" si="427"/>
        <v>0</v>
      </c>
      <c r="E1638" s="187">
        <f t="shared" si="428"/>
        <v>0</v>
      </c>
      <c r="F1638" s="187">
        <f t="shared" si="429"/>
        <v>0</v>
      </c>
      <c r="G1638" s="166"/>
      <c r="H1638" s="13"/>
      <c r="I1638" s="187">
        <f t="shared" si="430"/>
        <v>0</v>
      </c>
      <c r="J1638" s="187">
        <f t="shared" si="431"/>
        <v>0</v>
      </c>
      <c r="K1638" s="187">
        <f t="shared" si="432"/>
        <v>0</v>
      </c>
      <c r="L1638" s="166"/>
      <c r="M1638" s="13"/>
      <c r="N1638" s="187">
        <f t="shared" si="433"/>
        <v>0</v>
      </c>
      <c r="O1638" s="187">
        <f t="shared" si="434"/>
        <v>0</v>
      </c>
      <c r="P1638" s="187">
        <f t="shared" si="435"/>
        <v>0</v>
      </c>
      <c r="Q1638" s="166"/>
      <c r="R1638" s="13"/>
      <c r="S1638" s="187">
        <f t="shared" si="436"/>
        <v>0</v>
      </c>
      <c r="T1638" s="187">
        <f t="shared" si="437"/>
        <v>0</v>
      </c>
      <c r="U1638" s="166"/>
      <c r="V1638" s="187">
        <f t="shared" si="438"/>
        <v>0</v>
      </c>
      <c r="W1638" s="187">
        <f t="shared" si="439"/>
        <v>0</v>
      </c>
      <c r="X1638" s="13">
        <f t="shared" si="440"/>
        <v>0</v>
      </c>
      <c r="Y1638" s="13" t="s">
        <v>29</v>
      </c>
      <c r="Z1638" s="13">
        <v>45</v>
      </c>
      <c r="AA1638" s="241">
        <f t="shared" si="441"/>
        <v>0</v>
      </c>
    </row>
    <row r="1639" spans="1:27">
      <c r="A1639" s="12">
        <v>1636</v>
      </c>
      <c r="B1639" s="166"/>
      <c r="C1639" s="13"/>
      <c r="D1639" s="187">
        <f t="shared" si="427"/>
        <v>0</v>
      </c>
      <c r="E1639" s="187">
        <f t="shared" si="428"/>
        <v>0</v>
      </c>
      <c r="F1639" s="187">
        <f t="shared" si="429"/>
        <v>0</v>
      </c>
      <c r="G1639" s="166"/>
      <c r="H1639" s="13"/>
      <c r="I1639" s="187">
        <f t="shared" si="430"/>
        <v>0</v>
      </c>
      <c r="J1639" s="187">
        <f t="shared" si="431"/>
        <v>0</v>
      </c>
      <c r="K1639" s="187">
        <f t="shared" si="432"/>
        <v>0</v>
      </c>
      <c r="L1639" s="166"/>
      <c r="M1639" s="13"/>
      <c r="N1639" s="187">
        <f t="shared" si="433"/>
        <v>0</v>
      </c>
      <c r="O1639" s="187">
        <f t="shared" si="434"/>
        <v>0</v>
      </c>
      <c r="P1639" s="187">
        <f t="shared" si="435"/>
        <v>0</v>
      </c>
      <c r="Q1639" s="166"/>
      <c r="R1639" s="13"/>
      <c r="S1639" s="187">
        <f t="shared" si="436"/>
        <v>0</v>
      </c>
      <c r="T1639" s="187">
        <f t="shared" si="437"/>
        <v>0</v>
      </c>
      <c r="U1639" s="166"/>
      <c r="V1639" s="187">
        <f t="shared" si="438"/>
        <v>0</v>
      </c>
      <c r="W1639" s="187">
        <f t="shared" si="439"/>
        <v>0</v>
      </c>
      <c r="X1639" s="13">
        <f t="shared" si="440"/>
        <v>0</v>
      </c>
      <c r="Y1639" s="13" t="s">
        <v>29</v>
      </c>
      <c r="Z1639" s="13">
        <v>45</v>
      </c>
      <c r="AA1639" s="241">
        <f t="shared" si="441"/>
        <v>0</v>
      </c>
    </row>
    <row r="1640" spans="1:27">
      <c r="A1640" s="12">
        <v>1637</v>
      </c>
      <c r="B1640" s="166"/>
      <c r="C1640" s="13"/>
      <c r="D1640" s="187">
        <f t="shared" si="427"/>
        <v>0</v>
      </c>
      <c r="E1640" s="187">
        <f t="shared" si="428"/>
        <v>0</v>
      </c>
      <c r="F1640" s="187">
        <f t="shared" si="429"/>
        <v>0</v>
      </c>
      <c r="G1640" s="166"/>
      <c r="H1640" s="13"/>
      <c r="I1640" s="187">
        <f t="shared" si="430"/>
        <v>0</v>
      </c>
      <c r="J1640" s="187">
        <f t="shared" si="431"/>
        <v>0</v>
      </c>
      <c r="K1640" s="187">
        <f t="shared" si="432"/>
        <v>0</v>
      </c>
      <c r="L1640" s="166"/>
      <c r="M1640" s="13"/>
      <c r="N1640" s="187">
        <f t="shared" si="433"/>
        <v>0</v>
      </c>
      <c r="O1640" s="187">
        <f t="shared" si="434"/>
        <v>0</v>
      </c>
      <c r="P1640" s="187">
        <f t="shared" si="435"/>
        <v>0</v>
      </c>
      <c r="Q1640" s="166"/>
      <c r="R1640" s="13"/>
      <c r="S1640" s="187">
        <f t="shared" si="436"/>
        <v>0</v>
      </c>
      <c r="T1640" s="187">
        <f t="shared" si="437"/>
        <v>0</v>
      </c>
      <c r="U1640" s="166"/>
      <c r="V1640" s="187">
        <f t="shared" si="438"/>
        <v>0</v>
      </c>
      <c r="W1640" s="187">
        <f t="shared" si="439"/>
        <v>0</v>
      </c>
      <c r="X1640" s="13">
        <f t="shared" si="440"/>
        <v>0</v>
      </c>
      <c r="Y1640" s="13" t="s">
        <v>29</v>
      </c>
      <c r="Z1640" s="13">
        <v>45</v>
      </c>
      <c r="AA1640" s="241">
        <f t="shared" si="441"/>
        <v>0</v>
      </c>
    </row>
    <row r="1641" spans="1:27">
      <c r="A1641" s="12">
        <v>1638</v>
      </c>
      <c r="B1641" s="166"/>
      <c r="C1641" s="13"/>
      <c r="D1641" s="187">
        <f t="shared" si="427"/>
        <v>0</v>
      </c>
      <c r="E1641" s="187">
        <f t="shared" si="428"/>
        <v>0</v>
      </c>
      <c r="F1641" s="187">
        <f t="shared" si="429"/>
        <v>0</v>
      </c>
      <c r="G1641" s="166"/>
      <c r="H1641" s="13"/>
      <c r="I1641" s="187">
        <f t="shared" si="430"/>
        <v>0</v>
      </c>
      <c r="J1641" s="187">
        <f t="shared" si="431"/>
        <v>0</v>
      </c>
      <c r="K1641" s="187">
        <f t="shared" si="432"/>
        <v>0</v>
      </c>
      <c r="L1641" s="166"/>
      <c r="M1641" s="13"/>
      <c r="N1641" s="187">
        <f t="shared" si="433"/>
        <v>0</v>
      </c>
      <c r="O1641" s="187">
        <f t="shared" si="434"/>
        <v>0</v>
      </c>
      <c r="P1641" s="187">
        <f t="shared" si="435"/>
        <v>0</v>
      </c>
      <c r="Q1641" s="166"/>
      <c r="R1641" s="13"/>
      <c r="S1641" s="187">
        <f t="shared" si="436"/>
        <v>0</v>
      </c>
      <c r="T1641" s="187">
        <f t="shared" si="437"/>
        <v>0</v>
      </c>
      <c r="U1641" s="166"/>
      <c r="V1641" s="187">
        <f t="shared" si="438"/>
        <v>0</v>
      </c>
      <c r="W1641" s="187">
        <f t="shared" si="439"/>
        <v>0</v>
      </c>
      <c r="X1641" s="13">
        <f t="shared" si="440"/>
        <v>0</v>
      </c>
      <c r="Y1641" s="13" t="s">
        <v>29</v>
      </c>
      <c r="Z1641" s="13">
        <v>45</v>
      </c>
      <c r="AA1641" s="241">
        <f t="shared" si="441"/>
        <v>0</v>
      </c>
    </row>
    <row r="1642" spans="1:27">
      <c r="A1642" s="12">
        <v>1639</v>
      </c>
      <c r="B1642" s="166"/>
      <c r="C1642" s="13"/>
      <c r="D1642" s="187">
        <f t="shared" si="427"/>
        <v>0</v>
      </c>
      <c r="E1642" s="187">
        <f t="shared" si="428"/>
        <v>0</v>
      </c>
      <c r="F1642" s="187">
        <f t="shared" si="429"/>
        <v>0</v>
      </c>
      <c r="G1642" s="166"/>
      <c r="H1642" s="13"/>
      <c r="I1642" s="187">
        <f t="shared" si="430"/>
        <v>0</v>
      </c>
      <c r="J1642" s="187">
        <f t="shared" si="431"/>
        <v>0</v>
      </c>
      <c r="K1642" s="187">
        <f t="shared" si="432"/>
        <v>0</v>
      </c>
      <c r="L1642" s="166"/>
      <c r="M1642" s="13"/>
      <c r="N1642" s="187">
        <f t="shared" si="433"/>
        <v>0</v>
      </c>
      <c r="O1642" s="187">
        <f t="shared" si="434"/>
        <v>0</v>
      </c>
      <c r="P1642" s="187">
        <f t="shared" si="435"/>
        <v>0</v>
      </c>
      <c r="Q1642" s="166"/>
      <c r="R1642" s="13"/>
      <c r="S1642" s="187">
        <f t="shared" si="436"/>
        <v>0</v>
      </c>
      <c r="T1642" s="187">
        <f t="shared" si="437"/>
        <v>0</v>
      </c>
      <c r="U1642" s="166"/>
      <c r="V1642" s="187">
        <f t="shared" si="438"/>
        <v>0</v>
      </c>
      <c r="W1642" s="187">
        <f t="shared" si="439"/>
        <v>0</v>
      </c>
      <c r="X1642" s="13">
        <f t="shared" si="440"/>
        <v>0</v>
      </c>
      <c r="Y1642" s="13" t="s">
        <v>29</v>
      </c>
      <c r="Z1642" s="13">
        <v>45</v>
      </c>
      <c r="AA1642" s="241">
        <f t="shared" si="441"/>
        <v>0</v>
      </c>
    </row>
    <row r="1643" spans="1:27">
      <c r="A1643" s="12">
        <v>1640</v>
      </c>
      <c r="B1643" s="166"/>
      <c r="C1643" s="13"/>
      <c r="D1643" s="187">
        <f t="shared" si="427"/>
        <v>0</v>
      </c>
      <c r="E1643" s="187">
        <f t="shared" si="428"/>
        <v>0</v>
      </c>
      <c r="F1643" s="187">
        <f t="shared" si="429"/>
        <v>0</v>
      </c>
      <c r="G1643" s="166"/>
      <c r="H1643" s="13"/>
      <c r="I1643" s="187">
        <f t="shared" si="430"/>
        <v>0</v>
      </c>
      <c r="J1643" s="187">
        <f t="shared" si="431"/>
        <v>0</v>
      </c>
      <c r="K1643" s="187">
        <f t="shared" si="432"/>
        <v>0</v>
      </c>
      <c r="L1643" s="166"/>
      <c r="M1643" s="13"/>
      <c r="N1643" s="187">
        <f t="shared" si="433"/>
        <v>0</v>
      </c>
      <c r="O1643" s="187">
        <f t="shared" si="434"/>
        <v>0</v>
      </c>
      <c r="P1643" s="187">
        <f t="shared" si="435"/>
        <v>0</v>
      </c>
      <c r="Q1643" s="166"/>
      <c r="R1643" s="13"/>
      <c r="S1643" s="187">
        <f t="shared" si="436"/>
        <v>0</v>
      </c>
      <c r="T1643" s="187">
        <f t="shared" si="437"/>
        <v>0</v>
      </c>
      <c r="U1643" s="166"/>
      <c r="V1643" s="187">
        <f t="shared" si="438"/>
        <v>0</v>
      </c>
      <c r="W1643" s="187">
        <f t="shared" si="439"/>
        <v>0</v>
      </c>
      <c r="X1643" s="13">
        <f t="shared" si="440"/>
        <v>0</v>
      </c>
      <c r="Y1643" s="13" t="s">
        <v>29</v>
      </c>
      <c r="Z1643" s="13">
        <v>45</v>
      </c>
      <c r="AA1643" s="241">
        <f t="shared" si="441"/>
        <v>0</v>
      </c>
    </row>
    <row r="1644" spans="1:27">
      <c r="A1644" s="12">
        <v>1641</v>
      </c>
      <c r="B1644" s="166"/>
      <c r="C1644" s="13"/>
      <c r="D1644" s="187">
        <f t="shared" si="427"/>
        <v>0</v>
      </c>
      <c r="E1644" s="187">
        <f t="shared" si="428"/>
        <v>0</v>
      </c>
      <c r="F1644" s="187">
        <f t="shared" si="429"/>
        <v>0</v>
      </c>
      <c r="G1644" s="166"/>
      <c r="H1644" s="13"/>
      <c r="I1644" s="187">
        <f t="shared" si="430"/>
        <v>0</v>
      </c>
      <c r="J1644" s="187">
        <f t="shared" si="431"/>
        <v>0</v>
      </c>
      <c r="K1644" s="187">
        <f t="shared" si="432"/>
        <v>0</v>
      </c>
      <c r="L1644" s="166"/>
      <c r="M1644" s="13"/>
      <c r="N1644" s="187">
        <f t="shared" si="433"/>
        <v>0</v>
      </c>
      <c r="O1644" s="187">
        <f t="shared" si="434"/>
        <v>0</v>
      </c>
      <c r="P1644" s="187">
        <f t="shared" si="435"/>
        <v>0</v>
      </c>
      <c r="Q1644" s="166"/>
      <c r="R1644" s="13"/>
      <c r="S1644" s="187">
        <f t="shared" si="436"/>
        <v>0</v>
      </c>
      <c r="T1644" s="187">
        <f t="shared" si="437"/>
        <v>0</v>
      </c>
      <c r="U1644" s="166"/>
      <c r="V1644" s="187">
        <f t="shared" si="438"/>
        <v>0</v>
      </c>
      <c r="W1644" s="187">
        <f t="shared" si="439"/>
        <v>0</v>
      </c>
      <c r="X1644" s="13">
        <f t="shared" si="440"/>
        <v>0</v>
      </c>
      <c r="Y1644" s="13" t="s">
        <v>29</v>
      </c>
      <c r="Z1644" s="13">
        <v>45</v>
      </c>
      <c r="AA1644" s="241">
        <f t="shared" si="441"/>
        <v>0</v>
      </c>
    </row>
    <row r="1645" spans="1:27">
      <c r="A1645" s="12">
        <v>1642</v>
      </c>
      <c r="B1645" s="166"/>
      <c r="C1645" s="13"/>
      <c r="D1645" s="187">
        <f t="shared" si="427"/>
        <v>0</v>
      </c>
      <c r="E1645" s="187">
        <f t="shared" si="428"/>
        <v>0</v>
      </c>
      <c r="F1645" s="187">
        <f t="shared" si="429"/>
        <v>0</v>
      </c>
      <c r="G1645" s="166"/>
      <c r="H1645" s="13"/>
      <c r="I1645" s="187">
        <f t="shared" si="430"/>
        <v>0</v>
      </c>
      <c r="J1645" s="187">
        <f t="shared" si="431"/>
        <v>0</v>
      </c>
      <c r="K1645" s="187">
        <f t="shared" si="432"/>
        <v>0</v>
      </c>
      <c r="L1645" s="166"/>
      <c r="M1645" s="13"/>
      <c r="N1645" s="187">
        <f t="shared" si="433"/>
        <v>0</v>
      </c>
      <c r="O1645" s="187">
        <f t="shared" si="434"/>
        <v>0</v>
      </c>
      <c r="P1645" s="187">
        <f t="shared" si="435"/>
        <v>0</v>
      </c>
      <c r="Q1645" s="166"/>
      <c r="R1645" s="13"/>
      <c r="S1645" s="187">
        <f t="shared" si="436"/>
        <v>0</v>
      </c>
      <c r="T1645" s="187">
        <f t="shared" si="437"/>
        <v>0</v>
      </c>
      <c r="U1645" s="166"/>
      <c r="V1645" s="187">
        <f t="shared" si="438"/>
        <v>0</v>
      </c>
      <c r="W1645" s="187">
        <f t="shared" si="439"/>
        <v>0</v>
      </c>
      <c r="X1645" s="13">
        <f t="shared" si="440"/>
        <v>0</v>
      </c>
      <c r="Y1645" s="13" t="s">
        <v>29</v>
      </c>
      <c r="Z1645" s="13">
        <v>45</v>
      </c>
      <c r="AA1645" s="241">
        <f t="shared" si="441"/>
        <v>0</v>
      </c>
    </row>
    <row r="1646" spans="1:27">
      <c r="A1646" s="12">
        <v>1643</v>
      </c>
      <c r="B1646" s="166"/>
      <c r="C1646" s="13"/>
      <c r="D1646" s="187">
        <f t="shared" si="427"/>
        <v>0</v>
      </c>
      <c r="E1646" s="187">
        <f t="shared" si="428"/>
        <v>0</v>
      </c>
      <c r="F1646" s="187">
        <f t="shared" si="429"/>
        <v>0</v>
      </c>
      <c r="G1646" s="166"/>
      <c r="H1646" s="13"/>
      <c r="I1646" s="187">
        <f t="shared" si="430"/>
        <v>0</v>
      </c>
      <c r="J1646" s="187">
        <f t="shared" si="431"/>
        <v>0</v>
      </c>
      <c r="K1646" s="187">
        <f t="shared" si="432"/>
        <v>0</v>
      </c>
      <c r="L1646" s="166"/>
      <c r="M1646" s="13"/>
      <c r="N1646" s="187">
        <f t="shared" si="433"/>
        <v>0</v>
      </c>
      <c r="O1646" s="187">
        <f t="shared" si="434"/>
        <v>0</v>
      </c>
      <c r="P1646" s="187">
        <f t="shared" si="435"/>
        <v>0</v>
      </c>
      <c r="Q1646" s="166"/>
      <c r="R1646" s="13"/>
      <c r="S1646" s="187">
        <f t="shared" si="436"/>
        <v>0</v>
      </c>
      <c r="T1646" s="187">
        <f t="shared" si="437"/>
        <v>0</v>
      </c>
      <c r="U1646" s="166"/>
      <c r="V1646" s="187">
        <f t="shared" si="438"/>
        <v>0</v>
      </c>
      <c r="W1646" s="187">
        <f t="shared" si="439"/>
        <v>0</v>
      </c>
      <c r="X1646" s="13">
        <f t="shared" si="440"/>
        <v>0</v>
      </c>
      <c r="Y1646" s="13" t="s">
        <v>29</v>
      </c>
      <c r="Z1646" s="13">
        <v>45</v>
      </c>
      <c r="AA1646" s="241">
        <f t="shared" si="441"/>
        <v>0</v>
      </c>
    </row>
    <row r="1647" spans="1:27">
      <c r="A1647" s="12">
        <v>1644</v>
      </c>
      <c r="B1647" s="166"/>
      <c r="C1647" s="13"/>
      <c r="D1647" s="187">
        <f t="shared" si="427"/>
        <v>0</v>
      </c>
      <c r="E1647" s="187">
        <f t="shared" si="428"/>
        <v>0</v>
      </c>
      <c r="F1647" s="187">
        <f t="shared" si="429"/>
        <v>0</v>
      </c>
      <c r="G1647" s="166"/>
      <c r="H1647" s="13"/>
      <c r="I1647" s="187">
        <f t="shared" si="430"/>
        <v>0</v>
      </c>
      <c r="J1647" s="187">
        <f t="shared" si="431"/>
        <v>0</v>
      </c>
      <c r="K1647" s="187">
        <f t="shared" si="432"/>
        <v>0</v>
      </c>
      <c r="L1647" s="166"/>
      <c r="M1647" s="13"/>
      <c r="N1647" s="187">
        <f t="shared" si="433"/>
        <v>0</v>
      </c>
      <c r="O1647" s="187">
        <f t="shared" si="434"/>
        <v>0</v>
      </c>
      <c r="P1647" s="187">
        <f t="shared" si="435"/>
        <v>0</v>
      </c>
      <c r="Q1647" s="166"/>
      <c r="R1647" s="13"/>
      <c r="S1647" s="187">
        <f t="shared" si="436"/>
        <v>0</v>
      </c>
      <c r="T1647" s="187">
        <f t="shared" si="437"/>
        <v>0</v>
      </c>
      <c r="U1647" s="166"/>
      <c r="V1647" s="187">
        <f t="shared" si="438"/>
        <v>0</v>
      </c>
      <c r="W1647" s="187">
        <f t="shared" si="439"/>
        <v>0</v>
      </c>
      <c r="X1647" s="13">
        <f t="shared" si="440"/>
        <v>0</v>
      </c>
      <c r="Y1647" s="13" t="s">
        <v>29</v>
      </c>
      <c r="Z1647" s="13">
        <v>45</v>
      </c>
      <c r="AA1647" s="241">
        <f t="shared" si="441"/>
        <v>0</v>
      </c>
    </row>
    <row r="1648" spans="1:27">
      <c r="A1648" s="12">
        <v>1645</v>
      </c>
      <c r="B1648" s="166"/>
      <c r="C1648" s="13"/>
      <c r="D1648" s="187">
        <f t="shared" si="427"/>
        <v>0</v>
      </c>
      <c r="E1648" s="187">
        <f t="shared" si="428"/>
        <v>0</v>
      </c>
      <c r="F1648" s="187">
        <f t="shared" si="429"/>
        <v>0</v>
      </c>
      <c r="G1648" s="166"/>
      <c r="H1648" s="13"/>
      <c r="I1648" s="187">
        <f t="shared" si="430"/>
        <v>0</v>
      </c>
      <c r="J1648" s="187">
        <f t="shared" si="431"/>
        <v>0</v>
      </c>
      <c r="K1648" s="187">
        <f t="shared" si="432"/>
        <v>0</v>
      </c>
      <c r="L1648" s="166"/>
      <c r="M1648" s="13"/>
      <c r="N1648" s="187">
        <f t="shared" si="433"/>
        <v>0</v>
      </c>
      <c r="O1648" s="187">
        <f t="shared" si="434"/>
        <v>0</v>
      </c>
      <c r="P1648" s="187">
        <f t="shared" si="435"/>
        <v>0</v>
      </c>
      <c r="Q1648" s="166"/>
      <c r="R1648" s="13"/>
      <c r="S1648" s="187">
        <f t="shared" si="436"/>
        <v>0</v>
      </c>
      <c r="T1648" s="187">
        <f t="shared" si="437"/>
        <v>0</v>
      </c>
      <c r="U1648" s="166"/>
      <c r="V1648" s="187">
        <f t="shared" si="438"/>
        <v>0</v>
      </c>
      <c r="W1648" s="187">
        <f t="shared" si="439"/>
        <v>0</v>
      </c>
      <c r="X1648" s="13">
        <f t="shared" si="440"/>
        <v>0</v>
      </c>
      <c r="Y1648" s="13" t="s">
        <v>29</v>
      </c>
      <c r="Z1648" s="13">
        <v>45</v>
      </c>
      <c r="AA1648" s="241">
        <f t="shared" si="441"/>
        <v>0</v>
      </c>
    </row>
    <row r="1649" spans="1:27">
      <c r="A1649" s="12">
        <v>1646</v>
      </c>
      <c r="B1649" s="166"/>
      <c r="C1649" s="13"/>
      <c r="D1649" s="187">
        <f t="shared" si="427"/>
        <v>0</v>
      </c>
      <c r="E1649" s="187">
        <f t="shared" si="428"/>
        <v>0</v>
      </c>
      <c r="F1649" s="187">
        <f t="shared" si="429"/>
        <v>0</v>
      </c>
      <c r="G1649" s="166"/>
      <c r="H1649" s="13"/>
      <c r="I1649" s="187">
        <f t="shared" si="430"/>
        <v>0</v>
      </c>
      <c r="J1649" s="187">
        <f t="shared" si="431"/>
        <v>0</v>
      </c>
      <c r="K1649" s="187">
        <f t="shared" si="432"/>
        <v>0</v>
      </c>
      <c r="L1649" s="166"/>
      <c r="M1649" s="13"/>
      <c r="N1649" s="187">
        <f t="shared" si="433"/>
        <v>0</v>
      </c>
      <c r="O1649" s="187">
        <f t="shared" si="434"/>
        <v>0</v>
      </c>
      <c r="P1649" s="187">
        <f t="shared" si="435"/>
        <v>0</v>
      </c>
      <c r="Q1649" s="166"/>
      <c r="R1649" s="13"/>
      <c r="S1649" s="187">
        <f t="shared" si="436"/>
        <v>0</v>
      </c>
      <c r="T1649" s="187">
        <f t="shared" si="437"/>
        <v>0</v>
      </c>
      <c r="U1649" s="166"/>
      <c r="V1649" s="187">
        <f t="shared" si="438"/>
        <v>0</v>
      </c>
      <c r="W1649" s="187">
        <f t="shared" si="439"/>
        <v>0</v>
      </c>
      <c r="X1649" s="13">
        <f t="shared" si="440"/>
        <v>0</v>
      </c>
      <c r="Y1649" s="13" t="s">
        <v>29</v>
      </c>
      <c r="Z1649" s="13">
        <v>45</v>
      </c>
      <c r="AA1649" s="241">
        <f t="shared" si="441"/>
        <v>0</v>
      </c>
    </row>
    <row r="1650" spans="1:27">
      <c r="A1650" s="12">
        <v>1647</v>
      </c>
      <c r="B1650" s="166"/>
      <c r="C1650" s="13"/>
      <c r="D1650" s="187">
        <f t="shared" si="427"/>
        <v>0</v>
      </c>
      <c r="E1650" s="187">
        <f t="shared" si="428"/>
        <v>0</v>
      </c>
      <c r="F1650" s="187">
        <f t="shared" si="429"/>
        <v>0</v>
      </c>
      <c r="G1650" s="166"/>
      <c r="H1650" s="13"/>
      <c r="I1650" s="187">
        <f t="shared" si="430"/>
        <v>0</v>
      </c>
      <c r="J1650" s="187">
        <f t="shared" si="431"/>
        <v>0</v>
      </c>
      <c r="K1650" s="187">
        <f t="shared" si="432"/>
        <v>0</v>
      </c>
      <c r="L1650" s="166"/>
      <c r="M1650" s="13"/>
      <c r="N1650" s="187">
        <f t="shared" si="433"/>
        <v>0</v>
      </c>
      <c r="O1650" s="187">
        <f t="shared" si="434"/>
        <v>0</v>
      </c>
      <c r="P1650" s="187">
        <f t="shared" si="435"/>
        <v>0</v>
      </c>
      <c r="Q1650" s="166"/>
      <c r="R1650" s="13"/>
      <c r="S1650" s="187">
        <f t="shared" si="436"/>
        <v>0</v>
      </c>
      <c r="T1650" s="187">
        <f t="shared" si="437"/>
        <v>0</v>
      </c>
      <c r="U1650" s="166"/>
      <c r="V1650" s="187">
        <f t="shared" si="438"/>
        <v>0</v>
      </c>
      <c r="W1650" s="187">
        <f t="shared" si="439"/>
        <v>0</v>
      </c>
      <c r="X1650" s="13">
        <f t="shared" si="440"/>
        <v>0</v>
      </c>
      <c r="Y1650" s="13" t="s">
        <v>29</v>
      </c>
      <c r="Z1650" s="13">
        <v>45</v>
      </c>
      <c r="AA1650" s="241">
        <f t="shared" si="441"/>
        <v>0</v>
      </c>
    </row>
    <row r="1651" spans="1:27">
      <c r="A1651" s="12">
        <v>1648</v>
      </c>
      <c r="B1651" s="166"/>
      <c r="C1651" s="13"/>
      <c r="D1651" s="187">
        <f t="shared" si="427"/>
        <v>0</v>
      </c>
      <c r="E1651" s="187">
        <f t="shared" si="428"/>
        <v>0</v>
      </c>
      <c r="F1651" s="187">
        <f t="shared" si="429"/>
        <v>0</v>
      </c>
      <c r="G1651" s="166"/>
      <c r="H1651" s="13"/>
      <c r="I1651" s="187">
        <f t="shared" si="430"/>
        <v>0</v>
      </c>
      <c r="J1651" s="187">
        <f t="shared" si="431"/>
        <v>0</v>
      </c>
      <c r="K1651" s="187">
        <f t="shared" si="432"/>
        <v>0</v>
      </c>
      <c r="L1651" s="166"/>
      <c r="M1651" s="13"/>
      <c r="N1651" s="187">
        <f t="shared" si="433"/>
        <v>0</v>
      </c>
      <c r="O1651" s="187">
        <f t="shared" si="434"/>
        <v>0</v>
      </c>
      <c r="P1651" s="187">
        <f t="shared" si="435"/>
        <v>0</v>
      </c>
      <c r="Q1651" s="166"/>
      <c r="R1651" s="13"/>
      <c r="S1651" s="187">
        <f t="shared" si="436"/>
        <v>0</v>
      </c>
      <c r="T1651" s="187">
        <f t="shared" si="437"/>
        <v>0</v>
      </c>
      <c r="U1651" s="166"/>
      <c r="V1651" s="187">
        <f t="shared" si="438"/>
        <v>0</v>
      </c>
      <c r="W1651" s="187">
        <f t="shared" si="439"/>
        <v>0</v>
      </c>
      <c r="X1651" s="13">
        <f t="shared" si="440"/>
        <v>0</v>
      </c>
      <c r="Y1651" s="13" t="s">
        <v>29</v>
      </c>
      <c r="Z1651" s="13">
        <v>45</v>
      </c>
      <c r="AA1651" s="241">
        <f t="shared" si="441"/>
        <v>0</v>
      </c>
    </row>
    <row r="1652" spans="1:27">
      <c r="A1652" s="12">
        <v>1649</v>
      </c>
      <c r="B1652" s="166"/>
      <c r="C1652" s="13"/>
      <c r="D1652" s="187">
        <f t="shared" si="427"/>
        <v>0</v>
      </c>
      <c r="E1652" s="187">
        <f t="shared" si="428"/>
        <v>0</v>
      </c>
      <c r="F1652" s="187">
        <f t="shared" si="429"/>
        <v>0</v>
      </c>
      <c r="G1652" s="166"/>
      <c r="H1652" s="13"/>
      <c r="I1652" s="187">
        <f t="shared" si="430"/>
        <v>0</v>
      </c>
      <c r="J1652" s="187">
        <f t="shared" si="431"/>
        <v>0</v>
      </c>
      <c r="K1652" s="187">
        <f t="shared" si="432"/>
        <v>0</v>
      </c>
      <c r="L1652" s="166"/>
      <c r="M1652" s="13"/>
      <c r="N1652" s="187">
        <f t="shared" si="433"/>
        <v>0</v>
      </c>
      <c r="O1652" s="187">
        <f t="shared" si="434"/>
        <v>0</v>
      </c>
      <c r="P1652" s="187">
        <f t="shared" si="435"/>
        <v>0</v>
      </c>
      <c r="Q1652" s="166"/>
      <c r="R1652" s="13"/>
      <c r="S1652" s="187">
        <f t="shared" si="436"/>
        <v>0</v>
      </c>
      <c r="T1652" s="187">
        <f t="shared" si="437"/>
        <v>0</v>
      </c>
      <c r="U1652" s="166"/>
      <c r="V1652" s="187">
        <f t="shared" si="438"/>
        <v>0</v>
      </c>
      <c r="W1652" s="187">
        <f t="shared" si="439"/>
        <v>0</v>
      </c>
      <c r="X1652" s="13">
        <f t="shared" si="440"/>
        <v>0</v>
      </c>
      <c r="Y1652" s="13" t="s">
        <v>29</v>
      </c>
      <c r="Z1652" s="13">
        <v>45</v>
      </c>
      <c r="AA1652" s="241">
        <f t="shared" si="441"/>
        <v>0</v>
      </c>
    </row>
    <row r="1653" spans="1:27">
      <c r="A1653" s="12">
        <v>1650</v>
      </c>
      <c r="B1653" s="166"/>
      <c r="C1653" s="13"/>
      <c r="D1653" s="187">
        <f t="shared" si="427"/>
        <v>0</v>
      </c>
      <c r="E1653" s="187">
        <f t="shared" si="428"/>
        <v>0</v>
      </c>
      <c r="F1653" s="187">
        <f t="shared" si="429"/>
        <v>0</v>
      </c>
      <c r="G1653" s="166"/>
      <c r="H1653" s="13"/>
      <c r="I1653" s="187">
        <f t="shared" si="430"/>
        <v>0</v>
      </c>
      <c r="J1653" s="187">
        <f t="shared" si="431"/>
        <v>0</v>
      </c>
      <c r="K1653" s="187">
        <f t="shared" si="432"/>
        <v>0</v>
      </c>
      <c r="L1653" s="166"/>
      <c r="M1653" s="13"/>
      <c r="N1653" s="187">
        <f t="shared" si="433"/>
        <v>0</v>
      </c>
      <c r="O1653" s="187">
        <f t="shared" si="434"/>
        <v>0</v>
      </c>
      <c r="P1653" s="187">
        <f t="shared" si="435"/>
        <v>0</v>
      </c>
      <c r="Q1653" s="166"/>
      <c r="R1653" s="13"/>
      <c r="S1653" s="187">
        <f t="shared" si="436"/>
        <v>0</v>
      </c>
      <c r="T1653" s="187">
        <f t="shared" si="437"/>
        <v>0</v>
      </c>
      <c r="U1653" s="166"/>
      <c r="V1653" s="187">
        <f t="shared" si="438"/>
        <v>0</v>
      </c>
      <c r="W1653" s="187">
        <f t="shared" si="439"/>
        <v>0</v>
      </c>
      <c r="X1653" s="13">
        <f t="shared" si="440"/>
        <v>0</v>
      </c>
      <c r="Y1653" s="13" t="s">
        <v>29</v>
      </c>
      <c r="Z1653" s="13">
        <v>45</v>
      </c>
      <c r="AA1653" s="241">
        <f t="shared" si="441"/>
        <v>0</v>
      </c>
    </row>
    <row r="1654" spans="1:27">
      <c r="A1654" s="12">
        <v>1651</v>
      </c>
      <c r="B1654" s="166"/>
      <c r="C1654" s="13"/>
      <c r="D1654" s="187">
        <f t="shared" si="427"/>
        <v>0</v>
      </c>
      <c r="E1654" s="187">
        <f t="shared" si="428"/>
        <v>0</v>
      </c>
      <c r="F1654" s="187">
        <f t="shared" si="429"/>
        <v>0</v>
      </c>
      <c r="G1654" s="166"/>
      <c r="H1654" s="13"/>
      <c r="I1654" s="187">
        <f t="shared" si="430"/>
        <v>0</v>
      </c>
      <c r="J1654" s="187">
        <f t="shared" si="431"/>
        <v>0</v>
      </c>
      <c r="K1654" s="187">
        <f t="shared" si="432"/>
        <v>0</v>
      </c>
      <c r="L1654" s="166"/>
      <c r="M1654" s="13"/>
      <c r="N1654" s="187">
        <f t="shared" si="433"/>
        <v>0</v>
      </c>
      <c r="O1654" s="187">
        <f t="shared" si="434"/>
        <v>0</v>
      </c>
      <c r="P1654" s="187">
        <f t="shared" si="435"/>
        <v>0</v>
      </c>
      <c r="Q1654" s="166"/>
      <c r="R1654" s="13"/>
      <c r="S1654" s="187">
        <f t="shared" si="436"/>
        <v>0</v>
      </c>
      <c r="T1654" s="187">
        <f t="shared" si="437"/>
        <v>0</v>
      </c>
      <c r="U1654" s="166"/>
      <c r="V1654" s="187">
        <f t="shared" si="438"/>
        <v>0</v>
      </c>
      <c r="W1654" s="187">
        <f t="shared" si="439"/>
        <v>0</v>
      </c>
      <c r="X1654" s="13">
        <f t="shared" si="440"/>
        <v>0</v>
      </c>
      <c r="Y1654" s="13" t="s">
        <v>29</v>
      </c>
      <c r="Z1654" s="13">
        <v>45</v>
      </c>
      <c r="AA1654" s="241">
        <f t="shared" si="441"/>
        <v>0</v>
      </c>
    </row>
    <row r="1655" spans="1:27">
      <c r="A1655" s="12">
        <v>1652</v>
      </c>
      <c r="B1655" s="166"/>
      <c r="C1655" s="13"/>
      <c r="D1655" s="187">
        <f t="shared" si="427"/>
        <v>0</v>
      </c>
      <c r="E1655" s="187">
        <f t="shared" si="428"/>
        <v>0</v>
      </c>
      <c r="F1655" s="187">
        <f t="shared" si="429"/>
        <v>0</v>
      </c>
      <c r="G1655" s="166"/>
      <c r="H1655" s="13"/>
      <c r="I1655" s="187">
        <f t="shared" si="430"/>
        <v>0</v>
      </c>
      <c r="J1655" s="187">
        <f t="shared" si="431"/>
        <v>0</v>
      </c>
      <c r="K1655" s="187">
        <f t="shared" si="432"/>
        <v>0</v>
      </c>
      <c r="L1655" s="166"/>
      <c r="M1655" s="13"/>
      <c r="N1655" s="187">
        <f t="shared" si="433"/>
        <v>0</v>
      </c>
      <c r="O1655" s="187">
        <f t="shared" si="434"/>
        <v>0</v>
      </c>
      <c r="P1655" s="187">
        <f t="shared" si="435"/>
        <v>0</v>
      </c>
      <c r="Q1655" s="166"/>
      <c r="R1655" s="13"/>
      <c r="S1655" s="187">
        <f t="shared" si="436"/>
        <v>0</v>
      </c>
      <c r="T1655" s="187">
        <f t="shared" si="437"/>
        <v>0</v>
      </c>
      <c r="U1655" s="166"/>
      <c r="V1655" s="187">
        <f t="shared" si="438"/>
        <v>0</v>
      </c>
      <c r="W1655" s="187">
        <f t="shared" si="439"/>
        <v>0</v>
      </c>
      <c r="X1655" s="13">
        <f t="shared" si="440"/>
        <v>0</v>
      </c>
      <c r="Y1655" s="13" t="s">
        <v>29</v>
      </c>
      <c r="Z1655" s="13">
        <v>45</v>
      </c>
      <c r="AA1655" s="241">
        <f t="shared" si="441"/>
        <v>0</v>
      </c>
    </row>
    <row r="1656" spans="1:27">
      <c r="A1656" s="12">
        <v>1653</v>
      </c>
      <c r="B1656" s="166"/>
      <c r="C1656" s="13"/>
      <c r="D1656" s="187">
        <f t="shared" si="427"/>
        <v>0</v>
      </c>
      <c r="E1656" s="187">
        <f t="shared" si="428"/>
        <v>0</v>
      </c>
      <c r="F1656" s="187">
        <f t="shared" si="429"/>
        <v>0</v>
      </c>
      <c r="G1656" s="166"/>
      <c r="H1656" s="13"/>
      <c r="I1656" s="187">
        <f t="shared" si="430"/>
        <v>0</v>
      </c>
      <c r="J1656" s="187">
        <f t="shared" si="431"/>
        <v>0</v>
      </c>
      <c r="K1656" s="187">
        <f t="shared" si="432"/>
        <v>0</v>
      </c>
      <c r="L1656" s="166"/>
      <c r="M1656" s="13"/>
      <c r="N1656" s="187">
        <f t="shared" si="433"/>
        <v>0</v>
      </c>
      <c r="O1656" s="187">
        <f t="shared" si="434"/>
        <v>0</v>
      </c>
      <c r="P1656" s="187">
        <f t="shared" si="435"/>
        <v>0</v>
      </c>
      <c r="Q1656" s="166"/>
      <c r="R1656" s="13"/>
      <c r="S1656" s="187">
        <f t="shared" si="436"/>
        <v>0</v>
      </c>
      <c r="T1656" s="187">
        <f t="shared" si="437"/>
        <v>0</v>
      </c>
      <c r="U1656" s="166"/>
      <c r="V1656" s="187">
        <f t="shared" si="438"/>
        <v>0</v>
      </c>
      <c r="W1656" s="187">
        <f t="shared" si="439"/>
        <v>0</v>
      </c>
      <c r="X1656" s="13">
        <f t="shared" si="440"/>
        <v>0</v>
      </c>
      <c r="Y1656" s="13" t="s">
        <v>29</v>
      </c>
      <c r="Z1656" s="13">
        <v>45</v>
      </c>
      <c r="AA1656" s="241">
        <f t="shared" si="441"/>
        <v>0</v>
      </c>
    </row>
    <row r="1657" spans="1:27">
      <c r="A1657" s="12">
        <v>1654</v>
      </c>
      <c r="B1657" s="166"/>
      <c r="C1657" s="13"/>
      <c r="D1657" s="187">
        <f t="shared" si="427"/>
        <v>0</v>
      </c>
      <c r="E1657" s="187">
        <f t="shared" si="428"/>
        <v>0</v>
      </c>
      <c r="F1657" s="187">
        <f t="shared" si="429"/>
        <v>0</v>
      </c>
      <c r="G1657" s="166"/>
      <c r="H1657" s="13"/>
      <c r="I1657" s="187">
        <f t="shared" si="430"/>
        <v>0</v>
      </c>
      <c r="J1657" s="187">
        <f t="shared" si="431"/>
        <v>0</v>
      </c>
      <c r="K1657" s="187">
        <f t="shared" si="432"/>
        <v>0</v>
      </c>
      <c r="L1657" s="166"/>
      <c r="M1657" s="13"/>
      <c r="N1657" s="187">
        <f t="shared" si="433"/>
        <v>0</v>
      </c>
      <c r="O1657" s="187">
        <f t="shared" si="434"/>
        <v>0</v>
      </c>
      <c r="P1657" s="187">
        <f t="shared" si="435"/>
        <v>0</v>
      </c>
      <c r="Q1657" s="166"/>
      <c r="R1657" s="13"/>
      <c r="S1657" s="187">
        <f t="shared" si="436"/>
        <v>0</v>
      </c>
      <c r="T1657" s="187">
        <f t="shared" si="437"/>
        <v>0</v>
      </c>
      <c r="U1657" s="166"/>
      <c r="V1657" s="187">
        <f t="shared" si="438"/>
        <v>0</v>
      </c>
      <c r="W1657" s="187">
        <f t="shared" si="439"/>
        <v>0</v>
      </c>
      <c r="X1657" s="13">
        <f t="shared" si="440"/>
        <v>0</v>
      </c>
      <c r="Y1657" s="13" t="s">
        <v>29</v>
      </c>
      <c r="Z1657" s="13">
        <v>45</v>
      </c>
      <c r="AA1657" s="241">
        <f t="shared" si="441"/>
        <v>0</v>
      </c>
    </row>
    <row r="1658" spans="1:27">
      <c r="A1658" s="12">
        <v>1655</v>
      </c>
      <c r="B1658" s="166"/>
      <c r="C1658" s="13"/>
      <c r="D1658" s="187">
        <f t="shared" si="427"/>
        <v>0</v>
      </c>
      <c r="E1658" s="187">
        <f t="shared" si="428"/>
        <v>0</v>
      </c>
      <c r="F1658" s="187">
        <f t="shared" si="429"/>
        <v>0</v>
      </c>
      <c r="G1658" s="166"/>
      <c r="H1658" s="13"/>
      <c r="I1658" s="187">
        <f t="shared" si="430"/>
        <v>0</v>
      </c>
      <c r="J1658" s="187">
        <f t="shared" si="431"/>
        <v>0</v>
      </c>
      <c r="K1658" s="187">
        <f t="shared" si="432"/>
        <v>0</v>
      </c>
      <c r="L1658" s="166"/>
      <c r="M1658" s="13"/>
      <c r="N1658" s="187">
        <f t="shared" si="433"/>
        <v>0</v>
      </c>
      <c r="O1658" s="187">
        <f t="shared" si="434"/>
        <v>0</v>
      </c>
      <c r="P1658" s="187">
        <f t="shared" si="435"/>
        <v>0</v>
      </c>
      <c r="Q1658" s="166"/>
      <c r="R1658" s="13"/>
      <c r="S1658" s="187">
        <f t="shared" si="436"/>
        <v>0</v>
      </c>
      <c r="T1658" s="187">
        <f t="shared" si="437"/>
        <v>0</v>
      </c>
      <c r="U1658" s="166"/>
      <c r="V1658" s="187">
        <f t="shared" si="438"/>
        <v>0</v>
      </c>
      <c r="W1658" s="187">
        <f t="shared" si="439"/>
        <v>0</v>
      </c>
      <c r="X1658" s="13">
        <f t="shared" si="440"/>
        <v>0</v>
      </c>
      <c r="Y1658" s="13" t="s">
        <v>29</v>
      </c>
      <c r="Z1658" s="13">
        <v>45</v>
      </c>
      <c r="AA1658" s="241">
        <f t="shared" si="441"/>
        <v>0</v>
      </c>
    </row>
    <row r="1659" spans="1:27">
      <c r="A1659" s="12">
        <v>1656</v>
      </c>
      <c r="B1659" s="166"/>
      <c r="C1659" s="13"/>
      <c r="D1659" s="187">
        <f t="shared" si="427"/>
        <v>0</v>
      </c>
      <c r="E1659" s="187">
        <f t="shared" si="428"/>
        <v>0</v>
      </c>
      <c r="F1659" s="187">
        <f t="shared" si="429"/>
        <v>0</v>
      </c>
      <c r="G1659" s="166"/>
      <c r="H1659" s="13"/>
      <c r="I1659" s="187">
        <f t="shared" si="430"/>
        <v>0</v>
      </c>
      <c r="J1659" s="187">
        <f t="shared" si="431"/>
        <v>0</v>
      </c>
      <c r="K1659" s="187">
        <f t="shared" si="432"/>
        <v>0</v>
      </c>
      <c r="L1659" s="166"/>
      <c r="M1659" s="13"/>
      <c r="N1659" s="187">
        <f t="shared" si="433"/>
        <v>0</v>
      </c>
      <c r="O1659" s="187">
        <f t="shared" si="434"/>
        <v>0</v>
      </c>
      <c r="P1659" s="187">
        <f t="shared" si="435"/>
        <v>0</v>
      </c>
      <c r="Q1659" s="166"/>
      <c r="R1659" s="13"/>
      <c r="S1659" s="187">
        <f t="shared" si="436"/>
        <v>0</v>
      </c>
      <c r="T1659" s="187">
        <f t="shared" si="437"/>
        <v>0</v>
      </c>
      <c r="U1659" s="166"/>
      <c r="V1659" s="187">
        <f t="shared" si="438"/>
        <v>0</v>
      </c>
      <c r="W1659" s="187">
        <f t="shared" si="439"/>
        <v>0</v>
      </c>
      <c r="X1659" s="13">
        <f t="shared" si="440"/>
        <v>0</v>
      </c>
      <c r="Y1659" s="13" t="s">
        <v>29</v>
      </c>
      <c r="Z1659" s="13">
        <v>45</v>
      </c>
      <c r="AA1659" s="241">
        <f t="shared" si="441"/>
        <v>0</v>
      </c>
    </row>
    <row r="1660" spans="1:27">
      <c r="A1660" s="12">
        <v>1657</v>
      </c>
      <c r="B1660" s="166"/>
      <c r="C1660" s="13"/>
      <c r="D1660" s="187">
        <f t="shared" si="427"/>
        <v>0</v>
      </c>
      <c r="E1660" s="187">
        <f t="shared" si="428"/>
        <v>0</v>
      </c>
      <c r="F1660" s="187">
        <f t="shared" si="429"/>
        <v>0</v>
      </c>
      <c r="G1660" s="166"/>
      <c r="H1660" s="13"/>
      <c r="I1660" s="187">
        <f t="shared" si="430"/>
        <v>0</v>
      </c>
      <c r="J1660" s="187">
        <f t="shared" si="431"/>
        <v>0</v>
      </c>
      <c r="K1660" s="187">
        <f t="shared" si="432"/>
        <v>0</v>
      </c>
      <c r="L1660" s="166"/>
      <c r="M1660" s="13"/>
      <c r="N1660" s="187">
        <f t="shared" si="433"/>
        <v>0</v>
      </c>
      <c r="O1660" s="187">
        <f t="shared" si="434"/>
        <v>0</v>
      </c>
      <c r="P1660" s="187">
        <f t="shared" si="435"/>
        <v>0</v>
      </c>
      <c r="Q1660" s="166"/>
      <c r="R1660" s="13"/>
      <c r="S1660" s="187">
        <f t="shared" si="436"/>
        <v>0</v>
      </c>
      <c r="T1660" s="187">
        <f t="shared" si="437"/>
        <v>0</v>
      </c>
      <c r="U1660" s="166"/>
      <c r="V1660" s="187">
        <f t="shared" si="438"/>
        <v>0</v>
      </c>
      <c r="W1660" s="187">
        <f t="shared" si="439"/>
        <v>0</v>
      </c>
      <c r="X1660" s="13">
        <f t="shared" si="440"/>
        <v>0</v>
      </c>
      <c r="Y1660" s="13" t="s">
        <v>29</v>
      </c>
      <c r="Z1660" s="13">
        <v>45</v>
      </c>
      <c r="AA1660" s="241">
        <f t="shared" si="441"/>
        <v>0</v>
      </c>
    </row>
    <row r="1661" spans="1:27">
      <c r="A1661" s="12">
        <v>1658</v>
      </c>
      <c r="B1661" s="166"/>
      <c r="C1661" s="13"/>
      <c r="D1661" s="187">
        <f t="shared" si="427"/>
        <v>0</v>
      </c>
      <c r="E1661" s="187">
        <f t="shared" si="428"/>
        <v>0</v>
      </c>
      <c r="F1661" s="187">
        <f t="shared" si="429"/>
        <v>0</v>
      </c>
      <c r="G1661" s="166"/>
      <c r="H1661" s="13"/>
      <c r="I1661" s="187">
        <f t="shared" si="430"/>
        <v>0</v>
      </c>
      <c r="J1661" s="187">
        <f t="shared" si="431"/>
        <v>0</v>
      </c>
      <c r="K1661" s="187">
        <f t="shared" si="432"/>
        <v>0</v>
      </c>
      <c r="L1661" s="166"/>
      <c r="M1661" s="13"/>
      <c r="N1661" s="187">
        <f t="shared" si="433"/>
        <v>0</v>
      </c>
      <c r="O1661" s="187">
        <f t="shared" si="434"/>
        <v>0</v>
      </c>
      <c r="P1661" s="187">
        <f t="shared" si="435"/>
        <v>0</v>
      </c>
      <c r="Q1661" s="166"/>
      <c r="R1661" s="13"/>
      <c r="S1661" s="187">
        <f t="shared" si="436"/>
        <v>0</v>
      </c>
      <c r="T1661" s="187">
        <f t="shared" si="437"/>
        <v>0</v>
      </c>
      <c r="U1661" s="166"/>
      <c r="V1661" s="187">
        <f t="shared" si="438"/>
        <v>0</v>
      </c>
      <c r="W1661" s="187">
        <f t="shared" si="439"/>
        <v>0</v>
      </c>
      <c r="X1661" s="13">
        <f t="shared" si="440"/>
        <v>0</v>
      </c>
      <c r="Y1661" s="13" t="s">
        <v>29</v>
      </c>
      <c r="Z1661" s="13">
        <v>45</v>
      </c>
      <c r="AA1661" s="241">
        <f t="shared" si="441"/>
        <v>0</v>
      </c>
    </row>
    <row r="1662" spans="1:27">
      <c r="A1662" s="12">
        <v>1659</v>
      </c>
      <c r="B1662" s="166"/>
      <c r="C1662" s="13"/>
      <c r="D1662" s="187">
        <f t="shared" si="427"/>
        <v>0</v>
      </c>
      <c r="E1662" s="187">
        <f t="shared" si="428"/>
        <v>0</v>
      </c>
      <c r="F1662" s="187">
        <f t="shared" si="429"/>
        <v>0</v>
      </c>
      <c r="G1662" s="166"/>
      <c r="H1662" s="13"/>
      <c r="I1662" s="187">
        <f t="shared" si="430"/>
        <v>0</v>
      </c>
      <c r="J1662" s="187">
        <f t="shared" si="431"/>
        <v>0</v>
      </c>
      <c r="K1662" s="187">
        <f t="shared" si="432"/>
        <v>0</v>
      </c>
      <c r="L1662" s="166"/>
      <c r="M1662" s="13"/>
      <c r="N1662" s="187">
        <f t="shared" si="433"/>
        <v>0</v>
      </c>
      <c r="O1662" s="187">
        <f t="shared" si="434"/>
        <v>0</v>
      </c>
      <c r="P1662" s="187">
        <f t="shared" si="435"/>
        <v>0</v>
      </c>
      <c r="Q1662" s="166"/>
      <c r="R1662" s="13"/>
      <c r="S1662" s="187">
        <f t="shared" si="436"/>
        <v>0</v>
      </c>
      <c r="T1662" s="187">
        <f t="shared" si="437"/>
        <v>0</v>
      </c>
      <c r="U1662" s="166"/>
      <c r="V1662" s="187">
        <f t="shared" si="438"/>
        <v>0</v>
      </c>
      <c r="W1662" s="187">
        <f t="shared" si="439"/>
        <v>0</v>
      </c>
      <c r="X1662" s="13">
        <f t="shared" si="440"/>
        <v>0</v>
      </c>
      <c r="Y1662" s="13" t="s">
        <v>29</v>
      </c>
      <c r="Z1662" s="13">
        <v>45</v>
      </c>
      <c r="AA1662" s="241">
        <f t="shared" si="441"/>
        <v>0</v>
      </c>
    </row>
    <row r="1663" spans="1:27">
      <c r="A1663" s="12">
        <v>1660</v>
      </c>
      <c r="B1663" s="166"/>
      <c r="C1663" s="13"/>
      <c r="D1663" s="187">
        <f t="shared" si="427"/>
        <v>0</v>
      </c>
      <c r="E1663" s="187">
        <f t="shared" si="428"/>
        <v>0</v>
      </c>
      <c r="F1663" s="187">
        <f t="shared" si="429"/>
        <v>0</v>
      </c>
      <c r="G1663" s="166"/>
      <c r="H1663" s="13"/>
      <c r="I1663" s="187">
        <f t="shared" si="430"/>
        <v>0</v>
      </c>
      <c r="J1663" s="187">
        <f t="shared" si="431"/>
        <v>0</v>
      </c>
      <c r="K1663" s="187">
        <f t="shared" si="432"/>
        <v>0</v>
      </c>
      <c r="L1663" s="166"/>
      <c r="M1663" s="13"/>
      <c r="N1663" s="187">
        <f t="shared" si="433"/>
        <v>0</v>
      </c>
      <c r="O1663" s="187">
        <f t="shared" si="434"/>
        <v>0</v>
      </c>
      <c r="P1663" s="187">
        <f t="shared" si="435"/>
        <v>0</v>
      </c>
      <c r="Q1663" s="166"/>
      <c r="R1663" s="13"/>
      <c r="S1663" s="187">
        <f t="shared" si="436"/>
        <v>0</v>
      </c>
      <c r="T1663" s="187">
        <f t="shared" si="437"/>
        <v>0</v>
      </c>
      <c r="U1663" s="166"/>
      <c r="V1663" s="187">
        <f t="shared" si="438"/>
        <v>0</v>
      </c>
      <c r="W1663" s="187">
        <f t="shared" si="439"/>
        <v>0</v>
      </c>
      <c r="X1663" s="13">
        <f t="shared" si="440"/>
        <v>0</v>
      </c>
      <c r="Y1663" s="13" t="s">
        <v>29</v>
      </c>
      <c r="Z1663" s="13">
        <v>45</v>
      </c>
      <c r="AA1663" s="241">
        <f t="shared" si="441"/>
        <v>0</v>
      </c>
    </row>
    <row r="1664" spans="1:27">
      <c r="A1664" s="12">
        <v>1661</v>
      </c>
      <c r="B1664" s="166"/>
      <c r="C1664" s="13"/>
      <c r="D1664" s="187">
        <f t="shared" si="427"/>
        <v>0</v>
      </c>
      <c r="E1664" s="187">
        <f t="shared" si="428"/>
        <v>0</v>
      </c>
      <c r="F1664" s="187">
        <f t="shared" si="429"/>
        <v>0</v>
      </c>
      <c r="G1664" s="166"/>
      <c r="H1664" s="13"/>
      <c r="I1664" s="187">
        <f t="shared" si="430"/>
        <v>0</v>
      </c>
      <c r="J1664" s="187">
        <f t="shared" si="431"/>
        <v>0</v>
      </c>
      <c r="K1664" s="187">
        <f t="shared" si="432"/>
        <v>0</v>
      </c>
      <c r="L1664" s="166"/>
      <c r="M1664" s="13"/>
      <c r="N1664" s="187">
        <f t="shared" si="433"/>
        <v>0</v>
      </c>
      <c r="O1664" s="187">
        <f t="shared" si="434"/>
        <v>0</v>
      </c>
      <c r="P1664" s="187">
        <f t="shared" si="435"/>
        <v>0</v>
      </c>
      <c r="Q1664" s="166"/>
      <c r="R1664" s="13"/>
      <c r="S1664" s="187">
        <f t="shared" si="436"/>
        <v>0</v>
      </c>
      <c r="T1664" s="187">
        <f t="shared" si="437"/>
        <v>0</v>
      </c>
      <c r="U1664" s="166"/>
      <c r="V1664" s="187">
        <f t="shared" si="438"/>
        <v>0</v>
      </c>
      <c r="W1664" s="187">
        <f t="shared" si="439"/>
        <v>0</v>
      </c>
      <c r="X1664" s="13">
        <f t="shared" si="440"/>
        <v>0</v>
      </c>
      <c r="Y1664" s="13" t="s">
        <v>29</v>
      </c>
      <c r="Z1664" s="13">
        <v>45</v>
      </c>
      <c r="AA1664" s="241">
        <f t="shared" si="441"/>
        <v>0</v>
      </c>
    </row>
    <row r="1665" spans="1:27">
      <c r="A1665" s="12">
        <v>1662</v>
      </c>
      <c r="B1665" s="166"/>
      <c r="C1665" s="13"/>
      <c r="D1665" s="187">
        <f t="shared" si="427"/>
        <v>0</v>
      </c>
      <c r="E1665" s="187">
        <f t="shared" si="428"/>
        <v>0</v>
      </c>
      <c r="F1665" s="187">
        <f t="shared" si="429"/>
        <v>0</v>
      </c>
      <c r="G1665" s="166"/>
      <c r="H1665" s="13"/>
      <c r="I1665" s="187">
        <f t="shared" si="430"/>
        <v>0</v>
      </c>
      <c r="J1665" s="187">
        <f t="shared" si="431"/>
        <v>0</v>
      </c>
      <c r="K1665" s="187">
        <f t="shared" si="432"/>
        <v>0</v>
      </c>
      <c r="L1665" s="166"/>
      <c r="M1665" s="13"/>
      <c r="N1665" s="187">
        <f t="shared" si="433"/>
        <v>0</v>
      </c>
      <c r="O1665" s="187">
        <f t="shared" si="434"/>
        <v>0</v>
      </c>
      <c r="P1665" s="187">
        <f t="shared" si="435"/>
        <v>0</v>
      </c>
      <c r="Q1665" s="166"/>
      <c r="R1665" s="13"/>
      <c r="S1665" s="187">
        <f t="shared" si="436"/>
        <v>0</v>
      </c>
      <c r="T1665" s="187">
        <f t="shared" si="437"/>
        <v>0</v>
      </c>
      <c r="U1665" s="166"/>
      <c r="V1665" s="187">
        <f t="shared" si="438"/>
        <v>0</v>
      </c>
      <c r="W1665" s="187">
        <f t="shared" si="439"/>
        <v>0</v>
      </c>
      <c r="X1665" s="13">
        <f t="shared" si="440"/>
        <v>0</v>
      </c>
      <c r="Y1665" s="13" t="s">
        <v>29</v>
      </c>
      <c r="Z1665" s="13">
        <v>45</v>
      </c>
      <c r="AA1665" s="241">
        <f t="shared" si="441"/>
        <v>0</v>
      </c>
    </row>
    <row r="1666" spans="1:27">
      <c r="A1666" s="12">
        <v>1663</v>
      </c>
      <c r="B1666" s="166"/>
      <c r="C1666" s="13"/>
      <c r="D1666" s="187">
        <f t="shared" si="427"/>
        <v>0</v>
      </c>
      <c r="E1666" s="187">
        <f t="shared" si="428"/>
        <v>0</v>
      </c>
      <c r="F1666" s="187">
        <f t="shared" si="429"/>
        <v>0</v>
      </c>
      <c r="G1666" s="166"/>
      <c r="H1666" s="13"/>
      <c r="I1666" s="187">
        <f t="shared" si="430"/>
        <v>0</v>
      </c>
      <c r="J1666" s="187">
        <f t="shared" si="431"/>
        <v>0</v>
      </c>
      <c r="K1666" s="187">
        <f t="shared" si="432"/>
        <v>0</v>
      </c>
      <c r="L1666" s="166"/>
      <c r="M1666" s="13"/>
      <c r="N1666" s="187">
        <f t="shared" si="433"/>
        <v>0</v>
      </c>
      <c r="O1666" s="187">
        <f t="shared" si="434"/>
        <v>0</v>
      </c>
      <c r="P1666" s="187">
        <f t="shared" si="435"/>
        <v>0</v>
      </c>
      <c r="Q1666" s="166"/>
      <c r="R1666" s="13"/>
      <c r="S1666" s="187">
        <f t="shared" si="436"/>
        <v>0</v>
      </c>
      <c r="T1666" s="187">
        <f t="shared" si="437"/>
        <v>0</v>
      </c>
      <c r="U1666" s="166"/>
      <c r="V1666" s="187">
        <f t="shared" si="438"/>
        <v>0</v>
      </c>
      <c r="W1666" s="187">
        <f t="shared" si="439"/>
        <v>0</v>
      </c>
      <c r="X1666" s="13">
        <f t="shared" si="440"/>
        <v>0</v>
      </c>
      <c r="Y1666" s="13" t="s">
        <v>29</v>
      </c>
      <c r="Z1666" s="13">
        <v>45</v>
      </c>
      <c r="AA1666" s="241">
        <f t="shared" si="441"/>
        <v>0</v>
      </c>
    </row>
    <row r="1667" spans="1:27">
      <c r="A1667" s="12">
        <v>1664</v>
      </c>
      <c r="B1667" s="166"/>
      <c r="C1667" s="13"/>
      <c r="D1667" s="187">
        <f t="shared" si="427"/>
        <v>0</v>
      </c>
      <c r="E1667" s="187">
        <f t="shared" si="428"/>
        <v>0</v>
      </c>
      <c r="F1667" s="187">
        <f t="shared" si="429"/>
        <v>0</v>
      </c>
      <c r="G1667" s="166"/>
      <c r="H1667" s="13"/>
      <c r="I1667" s="187">
        <f t="shared" si="430"/>
        <v>0</v>
      </c>
      <c r="J1667" s="187">
        <f t="shared" si="431"/>
        <v>0</v>
      </c>
      <c r="K1667" s="187">
        <f t="shared" si="432"/>
        <v>0</v>
      </c>
      <c r="L1667" s="166"/>
      <c r="M1667" s="13"/>
      <c r="N1667" s="187">
        <f t="shared" si="433"/>
        <v>0</v>
      </c>
      <c r="O1667" s="187">
        <f t="shared" si="434"/>
        <v>0</v>
      </c>
      <c r="P1667" s="187">
        <f t="shared" si="435"/>
        <v>0</v>
      </c>
      <c r="Q1667" s="166"/>
      <c r="R1667" s="13"/>
      <c r="S1667" s="187">
        <f t="shared" si="436"/>
        <v>0</v>
      </c>
      <c r="T1667" s="187">
        <f t="shared" si="437"/>
        <v>0</v>
      </c>
      <c r="U1667" s="166"/>
      <c r="V1667" s="187">
        <f t="shared" si="438"/>
        <v>0</v>
      </c>
      <c r="W1667" s="187">
        <f t="shared" si="439"/>
        <v>0</v>
      </c>
      <c r="X1667" s="13">
        <f t="shared" si="440"/>
        <v>0</v>
      </c>
      <c r="Y1667" s="13" t="s">
        <v>29</v>
      </c>
      <c r="Z1667" s="13">
        <v>45</v>
      </c>
      <c r="AA1667" s="241">
        <f t="shared" si="441"/>
        <v>0</v>
      </c>
    </row>
    <row r="1668" spans="1:27">
      <c r="A1668" s="12">
        <v>1665</v>
      </c>
      <c r="B1668" s="166"/>
      <c r="C1668" s="13"/>
      <c r="D1668" s="187">
        <f t="shared" si="427"/>
        <v>0</v>
      </c>
      <c r="E1668" s="187">
        <f t="shared" si="428"/>
        <v>0</v>
      </c>
      <c r="F1668" s="187">
        <f t="shared" si="429"/>
        <v>0</v>
      </c>
      <c r="G1668" s="166"/>
      <c r="H1668" s="13"/>
      <c r="I1668" s="187">
        <f t="shared" si="430"/>
        <v>0</v>
      </c>
      <c r="J1668" s="187">
        <f t="shared" si="431"/>
        <v>0</v>
      </c>
      <c r="K1668" s="187">
        <f t="shared" si="432"/>
        <v>0</v>
      </c>
      <c r="L1668" s="166"/>
      <c r="M1668" s="13"/>
      <c r="N1668" s="187">
        <f t="shared" si="433"/>
        <v>0</v>
      </c>
      <c r="O1668" s="187">
        <f t="shared" si="434"/>
        <v>0</v>
      </c>
      <c r="P1668" s="187">
        <f t="shared" si="435"/>
        <v>0</v>
      </c>
      <c r="Q1668" s="166"/>
      <c r="R1668" s="13"/>
      <c r="S1668" s="187">
        <f t="shared" si="436"/>
        <v>0</v>
      </c>
      <c r="T1668" s="187">
        <f t="shared" si="437"/>
        <v>0</v>
      </c>
      <c r="U1668" s="166"/>
      <c r="V1668" s="187">
        <f t="shared" si="438"/>
        <v>0</v>
      </c>
      <c r="W1668" s="187">
        <f t="shared" si="439"/>
        <v>0</v>
      </c>
      <c r="X1668" s="13">
        <f t="shared" si="440"/>
        <v>0</v>
      </c>
      <c r="Y1668" s="13" t="s">
        <v>29</v>
      </c>
      <c r="Z1668" s="13">
        <v>45</v>
      </c>
      <c r="AA1668" s="241">
        <f t="shared" si="441"/>
        <v>0</v>
      </c>
    </row>
    <row r="1669" spans="1:27">
      <c r="A1669" s="12">
        <v>1666</v>
      </c>
      <c r="B1669" s="166"/>
      <c r="C1669" s="13"/>
      <c r="D1669" s="187">
        <f t="shared" si="427"/>
        <v>0</v>
      </c>
      <c r="E1669" s="187">
        <f t="shared" si="428"/>
        <v>0</v>
      </c>
      <c r="F1669" s="187">
        <f t="shared" si="429"/>
        <v>0</v>
      </c>
      <c r="G1669" s="166"/>
      <c r="H1669" s="13"/>
      <c r="I1669" s="187">
        <f t="shared" si="430"/>
        <v>0</v>
      </c>
      <c r="J1669" s="187">
        <f t="shared" si="431"/>
        <v>0</v>
      </c>
      <c r="K1669" s="187">
        <f t="shared" si="432"/>
        <v>0</v>
      </c>
      <c r="L1669" s="166"/>
      <c r="M1669" s="13"/>
      <c r="N1669" s="187">
        <f t="shared" si="433"/>
        <v>0</v>
      </c>
      <c r="O1669" s="187">
        <f t="shared" si="434"/>
        <v>0</v>
      </c>
      <c r="P1669" s="187">
        <f t="shared" si="435"/>
        <v>0</v>
      </c>
      <c r="Q1669" s="166"/>
      <c r="R1669" s="13"/>
      <c r="S1669" s="187">
        <f t="shared" si="436"/>
        <v>0</v>
      </c>
      <c r="T1669" s="187">
        <f t="shared" si="437"/>
        <v>0</v>
      </c>
      <c r="U1669" s="166"/>
      <c r="V1669" s="187">
        <f t="shared" si="438"/>
        <v>0</v>
      </c>
      <c r="W1669" s="187">
        <f t="shared" si="439"/>
        <v>0</v>
      </c>
      <c r="X1669" s="13">
        <f t="shared" si="440"/>
        <v>0</v>
      </c>
      <c r="Y1669" s="13" t="s">
        <v>29</v>
      </c>
      <c r="Z1669" s="13">
        <v>45</v>
      </c>
      <c r="AA1669" s="241">
        <f t="shared" si="441"/>
        <v>0</v>
      </c>
    </row>
    <row r="1670" spans="1:27">
      <c r="A1670" s="12">
        <v>1667</v>
      </c>
      <c r="B1670" s="166"/>
      <c r="C1670" s="13"/>
      <c r="D1670" s="187">
        <f t="shared" si="427"/>
        <v>0</v>
      </c>
      <c r="E1670" s="187">
        <f t="shared" si="428"/>
        <v>0</v>
      </c>
      <c r="F1670" s="187">
        <f t="shared" si="429"/>
        <v>0</v>
      </c>
      <c r="G1670" s="166"/>
      <c r="H1670" s="13"/>
      <c r="I1670" s="187">
        <f t="shared" si="430"/>
        <v>0</v>
      </c>
      <c r="J1670" s="187">
        <f t="shared" si="431"/>
        <v>0</v>
      </c>
      <c r="K1670" s="187">
        <f t="shared" si="432"/>
        <v>0</v>
      </c>
      <c r="L1670" s="166"/>
      <c r="M1670" s="13"/>
      <c r="N1670" s="187">
        <f t="shared" si="433"/>
        <v>0</v>
      </c>
      <c r="O1670" s="187">
        <f t="shared" si="434"/>
        <v>0</v>
      </c>
      <c r="P1670" s="187">
        <f t="shared" si="435"/>
        <v>0</v>
      </c>
      <c r="Q1670" s="166"/>
      <c r="R1670" s="13"/>
      <c r="S1670" s="187">
        <f t="shared" si="436"/>
        <v>0</v>
      </c>
      <c r="T1670" s="187">
        <f t="shared" si="437"/>
        <v>0</v>
      </c>
      <c r="U1670" s="166"/>
      <c r="V1670" s="187">
        <f t="shared" si="438"/>
        <v>0</v>
      </c>
      <c r="W1670" s="187">
        <f t="shared" si="439"/>
        <v>0</v>
      </c>
      <c r="X1670" s="13">
        <f t="shared" si="440"/>
        <v>0</v>
      </c>
      <c r="Y1670" s="13" t="s">
        <v>29</v>
      </c>
      <c r="Z1670" s="13">
        <v>45</v>
      </c>
      <c r="AA1670" s="241">
        <f t="shared" si="441"/>
        <v>0</v>
      </c>
    </row>
    <row r="1671" spans="1:27">
      <c r="A1671" s="12">
        <v>1668</v>
      </c>
      <c r="B1671" s="166"/>
      <c r="C1671" s="13"/>
      <c r="D1671" s="187">
        <f t="shared" si="427"/>
        <v>0</v>
      </c>
      <c r="E1671" s="187">
        <f t="shared" si="428"/>
        <v>0</v>
      </c>
      <c r="F1671" s="187">
        <f t="shared" si="429"/>
        <v>0</v>
      </c>
      <c r="G1671" s="166"/>
      <c r="H1671" s="13"/>
      <c r="I1671" s="187">
        <f t="shared" si="430"/>
        <v>0</v>
      </c>
      <c r="J1671" s="187">
        <f t="shared" si="431"/>
        <v>0</v>
      </c>
      <c r="K1671" s="187">
        <f t="shared" si="432"/>
        <v>0</v>
      </c>
      <c r="L1671" s="166"/>
      <c r="M1671" s="13"/>
      <c r="N1671" s="187">
        <f t="shared" si="433"/>
        <v>0</v>
      </c>
      <c r="O1671" s="187">
        <f t="shared" si="434"/>
        <v>0</v>
      </c>
      <c r="P1671" s="187">
        <f t="shared" si="435"/>
        <v>0</v>
      </c>
      <c r="Q1671" s="166"/>
      <c r="R1671" s="13"/>
      <c r="S1671" s="187">
        <f t="shared" si="436"/>
        <v>0</v>
      </c>
      <c r="T1671" s="187">
        <f t="shared" si="437"/>
        <v>0</v>
      </c>
      <c r="U1671" s="166"/>
      <c r="V1671" s="187">
        <f t="shared" si="438"/>
        <v>0</v>
      </c>
      <c r="W1671" s="187">
        <f t="shared" si="439"/>
        <v>0</v>
      </c>
      <c r="X1671" s="13">
        <f t="shared" si="440"/>
        <v>0</v>
      </c>
      <c r="Y1671" s="13" t="s">
        <v>29</v>
      </c>
      <c r="Z1671" s="13">
        <v>45</v>
      </c>
      <c r="AA1671" s="241">
        <f t="shared" si="441"/>
        <v>0</v>
      </c>
    </row>
    <row r="1672" spans="1:27">
      <c r="A1672" s="12">
        <v>1669</v>
      </c>
      <c r="B1672" s="166"/>
      <c r="C1672" s="13"/>
      <c r="D1672" s="187">
        <f t="shared" si="427"/>
        <v>0</v>
      </c>
      <c r="E1672" s="187">
        <f t="shared" si="428"/>
        <v>0</v>
      </c>
      <c r="F1672" s="187">
        <f t="shared" si="429"/>
        <v>0</v>
      </c>
      <c r="G1672" s="166"/>
      <c r="H1672" s="13"/>
      <c r="I1672" s="187">
        <f t="shared" si="430"/>
        <v>0</v>
      </c>
      <c r="J1672" s="187">
        <f t="shared" si="431"/>
        <v>0</v>
      </c>
      <c r="K1672" s="187">
        <f t="shared" si="432"/>
        <v>0</v>
      </c>
      <c r="L1672" s="166"/>
      <c r="M1672" s="13"/>
      <c r="N1672" s="187">
        <f t="shared" si="433"/>
        <v>0</v>
      </c>
      <c r="O1672" s="187">
        <f t="shared" si="434"/>
        <v>0</v>
      </c>
      <c r="P1672" s="187">
        <f t="shared" si="435"/>
        <v>0</v>
      </c>
      <c r="Q1672" s="166"/>
      <c r="R1672" s="13"/>
      <c r="S1672" s="187">
        <f t="shared" si="436"/>
        <v>0</v>
      </c>
      <c r="T1672" s="187">
        <f t="shared" si="437"/>
        <v>0</v>
      </c>
      <c r="U1672" s="166"/>
      <c r="V1672" s="187">
        <f t="shared" si="438"/>
        <v>0</v>
      </c>
      <c r="W1672" s="187">
        <f t="shared" si="439"/>
        <v>0</v>
      </c>
      <c r="X1672" s="13">
        <f t="shared" si="440"/>
        <v>0</v>
      </c>
      <c r="Y1672" s="13" t="s">
        <v>29</v>
      </c>
      <c r="Z1672" s="13">
        <v>45</v>
      </c>
      <c r="AA1672" s="241">
        <f t="shared" si="441"/>
        <v>0</v>
      </c>
    </row>
    <row r="1673" spans="1:27">
      <c r="A1673" s="12">
        <v>1670</v>
      </c>
      <c r="B1673" s="166"/>
      <c r="C1673" s="13"/>
      <c r="D1673" s="187">
        <f t="shared" si="427"/>
        <v>0</v>
      </c>
      <c r="E1673" s="187">
        <f t="shared" si="428"/>
        <v>0</v>
      </c>
      <c r="F1673" s="187">
        <f t="shared" si="429"/>
        <v>0</v>
      </c>
      <c r="G1673" s="166"/>
      <c r="H1673" s="13"/>
      <c r="I1673" s="187">
        <f t="shared" si="430"/>
        <v>0</v>
      </c>
      <c r="J1673" s="187">
        <f t="shared" si="431"/>
        <v>0</v>
      </c>
      <c r="K1673" s="187">
        <f t="shared" si="432"/>
        <v>0</v>
      </c>
      <c r="L1673" s="166"/>
      <c r="M1673" s="13"/>
      <c r="N1673" s="187">
        <f t="shared" si="433"/>
        <v>0</v>
      </c>
      <c r="O1673" s="187">
        <f t="shared" si="434"/>
        <v>0</v>
      </c>
      <c r="P1673" s="187">
        <f t="shared" si="435"/>
        <v>0</v>
      </c>
      <c r="Q1673" s="166"/>
      <c r="R1673" s="13"/>
      <c r="S1673" s="187">
        <f t="shared" si="436"/>
        <v>0</v>
      </c>
      <c r="T1673" s="187">
        <f t="shared" si="437"/>
        <v>0</v>
      </c>
      <c r="U1673" s="166"/>
      <c r="V1673" s="187">
        <f t="shared" si="438"/>
        <v>0</v>
      </c>
      <c r="W1673" s="187">
        <f t="shared" si="439"/>
        <v>0</v>
      </c>
      <c r="X1673" s="13">
        <f t="shared" si="440"/>
        <v>0</v>
      </c>
      <c r="Y1673" s="13" t="s">
        <v>29</v>
      </c>
      <c r="Z1673" s="13">
        <v>45</v>
      </c>
      <c r="AA1673" s="241">
        <f t="shared" si="441"/>
        <v>0</v>
      </c>
    </row>
    <row r="1674" spans="1:27">
      <c r="A1674" s="12">
        <v>1671</v>
      </c>
      <c r="B1674" s="166"/>
      <c r="C1674" s="13"/>
      <c r="D1674" s="187">
        <f t="shared" si="427"/>
        <v>0</v>
      </c>
      <c r="E1674" s="187">
        <f t="shared" si="428"/>
        <v>0</v>
      </c>
      <c r="F1674" s="187">
        <f t="shared" si="429"/>
        <v>0</v>
      </c>
      <c r="G1674" s="166"/>
      <c r="H1674" s="13"/>
      <c r="I1674" s="187">
        <f t="shared" si="430"/>
        <v>0</v>
      </c>
      <c r="J1674" s="187">
        <f t="shared" si="431"/>
        <v>0</v>
      </c>
      <c r="K1674" s="187">
        <f t="shared" si="432"/>
        <v>0</v>
      </c>
      <c r="L1674" s="166"/>
      <c r="M1674" s="13"/>
      <c r="N1674" s="187">
        <f t="shared" si="433"/>
        <v>0</v>
      </c>
      <c r="O1674" s="187">
        <f t="shared" si="434"/>
        <v>0</v>
      </c>
      <c r="P1674" s="187">
        <f t="shared" si="435"/>
        <v>0</v>
      </c>
      <c r="Q1674" s="166"/>
      <c r="R1674" s="13"/>
      <c r="S1674" s="187">
        <f t="shared" si="436"/>
        <v>0</v>
      </c>
      <c r="T1674" s="187">
        <f t="shared" si="437"/>
        <v>0</v>
      </c>
      <c r="U1674" s="166"/>
      <c r="V1674" s="187">
        <f t="shared" si="438"/>
        <v>0</v>
      </c>
      <c r="W1674" s="187">
        <f t="shared" si="439"/>
        <v>0</v>
      </c>
      <c r="X1674" s="13">
        <f t="shared" si="440"/>
        <v>0</v>
      </c>
      <c r="Y1674" s="13" t="s">
        <v>29</v>
      </c>
      <c r="Z1674" s="13">
        <v>45</v>
      </c>
      <c r="AA1674" s="241">
        <f t="shared" si="441"/>
        <v>0</v>
      </c>
    </row>
    <row r="1675" spans="1:27">
      <c r="A1675" s="12">
        <v>1672</v>
      </c>
      <c r="B1675" s="166"/>
      <c r="C1675" s="13"/>
      <c r="D1675" s="187">
        <f t="shared" si="427"/>
        <v>0</v>
      </c>
      <c r="E1675" s="187">
        <f t="shared" si="428"/>
        <v>0</v>
      </c>
      <c r="F1675" s="187">
        <f t="shared" si="429"/>
        <v>0</v>
      </c>
      <c r="G1675" s="166"/>
      <c r="H1675" s="13"/>
      <c r="I1675" s="187">
        <f t="shared" si="430"/>
        <v>0</v>
      </c>
      <c r="J1675" s="187">
        <f t="shared" si="431"/>
        <v>0</v>
      </c>
      <c r="K1675" s="187">
        <f t="shared" si="432"/>
        <v>0</v>
      </c>
      <c r="L1675" s="166"/>
      <c r="M1675" s="13"/>
      <c r="N1675" s="187">
        <f t="shared" si="433"/>
        <v>0</v>
      </c>
      <c r="O1675" s="187">
        <f t="shared" si="434"/>
        <v>0</v>
      </c>
      <c r="P1675" s="187">
        <f t="shared" si="435"/>
        <v>0</v>
      </c>
      <c r="Q1675" s="166"/>
      <c r="R1675" s="13"/>
      <c r="S1675" s="187">
        <f t="shared" si="436"/>
        <v>0</v>
      </c>
      <c r="T1675" s="187">
        <f t="shared" si="437"/>
        <v>0</v>
      </c>
      <c r="U1675" s="166"/>
      <c r="V1675" s="187">
        <f t="shared" si="438"/>
        <v>0</v>
      </c>
      <c r="W1675" s="187">
        <f t="shared" si="439"/>
        <v>0</v>
      </c>
      <c r="X1675" s="13">
        <f t="shared" si="440"/>
        <v>0</v>
      </c>
      <c r="Y1675" s="13" t="s">
        <v>29</v>
      </c>
      <c r="Z1675" s="13">
        <v>45</v>
      </c>
      <c r="AA1675" s="241">
        <f t="shared" si="441"/>
        <v>0</v>
      </c>
    </row>
    <row r="1676" spans="1:27">
      <c r="A1676" s="12">
        <v>1673</v>
      </c>
      <c r="B1676" s="166"/>
      <c r="C1676" s="13"/>
      <c r="D1676" s="187">
        <f t="shared" si="427"/>
        <v>0</v>
      </c>
      <c r="E1676" s="187">
        <f t="shared" si="428"/>
        <v>0</v>
      </c>
      <c r="F1676" s="187">
        <f t="shared" si="429"/>
        <v>0</v>
      </c>
      <c r="G1676" s="166"/>
      <c r="H1676" s="13"/>
      <c r="I1676" s="187">
        <f t="shared" si="430"/>
        <v>0</v>
      </c>
      <c r="J1676" s="187">
        <f t="shared" si="431"/>
        <v>0</v>
      </c>
      <c r="K1676" s="187">
        <f t="shared" si="432"/>
        <v>0</v>
      </c>
      <c r="L1676" s="166"/>
      <c r="M1676" s="13"/>
      <c r="N1676" s="187">
        <f t="shared" si="433"/>
        <v>0</v>
      </c>
      <c r="O1676" s="187">
        <f t="shared" si="434"/>
        <v>0</v>
      </c>
      <c r="P1676" s="187">
        <f t="shared" si="435"/>
        <v>0</v>
      </c>
      <c r="Q1676" s="166"/>
      <c r="R1676" s="13"/>
      <c r="S1676" s="187">
        <f t="shared" si="436"/>
        <v>0</v>
      </c>
      <c r="T1676" s="187">
        <f t="shared" si="437"/>
        <v>0</v>
      </c>
      <c r="U1676" s="166"/>
      <c r="V1676" s="187">
        <f t="shared" si="438"/>
        <v>0</v>
      </c>
      <c r="W1676" s="187">
        <f t="shared" si="439"/>
        <v>0</v>
      </c>
      <c r="X1676" s="13">
        <f t="shared" si="440"/>
        <v>0</v>
      </c>
      <c r="Y1676" s="13" t="s">
        <v>29</v>
      </c>
      <c r="Z1676" s="13">
        <v>45</v>
      </c>
      <c r="AA1676" s="241">
        <f t="shared" si="441"/>
        <v>0</v>
      </c>
    </row>
    <row r="1677" spans="1:27">
      <c r="A1677" s="12">
        <v>1674</v>
      </c>
      <c r="B1677" s="166"/>
      <c r="C1677" s="13"/>
      <c r="D1677" s="187">
        <f t="shared" si="427"/>
        <v>0</v>
      </c>
      <c r="E1677" s="187">
        <f t="shared" si="428"/>
        <v>0</v>
      </c>
      <c r="F1677" s="187">
        <f t="shared" si="429"/>
        <v>0</v>
      </c>
      <c r="G1677" s="166"/>
      <c r="H1677" s="13"/>
      <c r="I1677" s="187">
        <f t="shared" si="430"/>
        <v>0</v>
      </c>
      <c r="J1677" s="187">
        <f t="shared" si="431"/>
        <v>0</v>
      </c>
      <c r="K1677" s="187">
        <f t="shared" si="432"/>
        <v>0</v>
      </c>
      <c r="L1677" s="166"/>
      <c r="M1677" s="13"/>
      <c r="N1677" s="187">
        <f t="shared" si="433"/>
        <v>0</v>
      </c>
      <c r="O1677" s="187">
        <f t="shared" si="434"/>
        <v>0</v>
      </c>
      <c r="P1677" s="187">
        <f t="shared" si="435"/>
        <v>0</v>
      </c>
      <c r="Q1677" s="166"/>
      <c r="R1677" s="13"/>
      <c r="S1677" s="187">
        <f t="shared" si="436"/>
        <v>0</v>
      </c>
      <c r="T1677" s="187">
        <f t="shared" si="437"/>
        <v>0</v>
      </c>
      <c r="U1677" s="166"/>
      <c r="V1677" s="187">
        <f t="shared" si="438"/>
        <v>0</v>
      </c>
      <c r="W1677" s="187">
        <f t="shared" si="439"/>
        <v>0</v>
      </c>
      <c r="X1677" s="13">
        <f t="shared" si="440"/>
        <v>0</v>
      </c>
      <c r="Y1677" s="13" t="s">
        <v>29</v>
      </c>
      <c r="Z1677" s="13">
        <v>45</v>
      </c>
      <c r="AA1677" s="241">
        <f t="shared" si="441"/>
        <v>0</v>
      </c>
    </row>
    <row r="1678" spans="1:27">
      <c r="A1678" s="12">
        <v>1675</v>
      </c>
      <c r="B1678" s="166"/>
      <c r="C1678" s="13"/>
      <c r="D1678" s="187">
        <f t="shared" si="427"/>
        <v>0</v>
      </c>
      <c r="E1678" s="187">
        <f t="shared" si="428"/>
        <v>0</v>
      </c>
      <c r="F1678" s="187">
        <f t="shared" si="429"/>
        <v>0</v>
      </c>
      <c r="G1678" s="166"/>
      <c r="H1678" s="13"/>
      <c r="I1678" s="187">
        <f t="shared" si="430"/>
        <v>0</v>
      </c>
      <c r="J1678" s="187">
        <f t="shared" si="431"/>
        <v>0</v>
      </c>
      <c r="K1678" s="187">
        <f t="shared" si="432"/>
        <v>0</v>
      </c>
      <c r="L1678" s="166"/>
      <c r="M1678" s="13"/>
      <c r="N1678" s="187">
        <f t="shared" si="433"/>
        <v>0</v>
      </c>
      <c r="O1678" s="187">
        <f t="shared" si="434"/>
        <v>0</v>
      </c>
      <c r="P1678" s="187">
        <f t="shared" si="435"/>
        <v>0</v>
      </c>
      <c r="Q1678" s="166"/>
      <c r="R1678" s="13"/>
      <c r="S1678" s="187">
        <f t="shared" si="436"/>
        <v>0</v>
      </c>
      <c r="T1678" s="187">
        <f t="shared" si="437"/>
        <v>0</v>
      </c>
      <c r="U1678" s="166"/>
      <c r="V1678" s="187">
        <f t="shared" si="438"/>
        <v>0</v>
      </c>
      <c r="W1678" s="187">
        <f t="shared" si="439"/>
        <v>0</v>
      </c>
      <c r="X1678" s="13">
        <f t="shared" si="440"/>
        <v>0</v>
      </c>
      <c r="Y1678" s="13" t="s">
        <v>29</v>
      </c>
      <c r="Z1678" s="13">
        <v>45</v>
      </c>
      <c r="AA1678" s="241">
        <f t="shared" si="441"/>
        <v>0</v>
      </c>
    </row>
    <row r="1679" spans="1:27">
      <c r="A1679" s="12">
        <v>1676</v>
      </c>
      <c r="B1679" s="166"/>
      <c r="C1679" s="13"/>
      <c r="D1679" s="187">
        <f t="shared" si="427"/>
        <v>0</v>
      </c>
      <c r="E1679" s="187">
        <f t="shared" si="428"/>
        <v>0</v>
      </c>
      <c r="F1679" s="187">
        <f t="shared" si="429"/>
        <v>0</v>
      </c>
      <c r="G1679" s="166"/>
      <c r="H1679" s="13"/>
      <c r="I1679" s="187">
        <f t="shared" si="430"/>
        <v>0</v>
      </c>
      <c r="J1679" s="187">
        <f t="shared" si="431"/>
        <v>0</v>
      </c>
      <c r="K1679" s="187">
        <f t="shared" si="432"/>
        <v>0</v>
      </c>
      <c r="L1679" s="166"/>
      <c r="M1679" s="13"/>
      <c r="N1679" s="187">
        <f t="shared" si="433"/>
        <v>0</v>
      </c>
      <c r="O1679" s="187">
        <f t="shared" si="434"/>
        <v>0</v>
      </c>
      <c r="P1679" s="187">
        <f t="shared" si="435"/>
        <v>0</v>
      </c>
      <c r="Q1679" s="166"/>
      <c r="R1679" s="13"/>
      <c r="S1679" s="187">
        <f t="shared" si="436"/>
        <v>0</v>
      </c>
      <c r="T1679" s="187">
        <f t="shared" si="437"/>
        <v>0</v>
      </c>
      <c r="U1679" s="166"/>
      <c r="V1679" s="187">
        <f t="shared" si="438"/>
        <v>0</v>
      </c>
      <c r="W1679" s="187">
        <f t="shared" si="439"/>
        <v>0</v>
      </c>
      <c r="X1679" s="13">
        <f t="shared" si="440"/>
        <v>0</v>
      </c>
      <c r="Y1679" s="13" t="s">
        <v>29</v>
      </c>
      <c r="Z1679" s="13">
        <v>45</v>
      </c>
      <c r="AA1679" s="241">
        <f t="shared" si="441"/>
        <v>0</v>
      </c>
    </row>
    <row r="1680" spans="1:27">
      <c r="A1680" s="12">
        <v>1677</v>
      </c>
      <c r="B1680" s="166"/>
      <c r="C1680" s="13"/>
      <c r="D1680" s="187">
        <f t="shared" si="427"/>
        <v>0</v>
      </c>
      <c r="E1680" s="187">
        <f t="shared" si="428"/>
        <v>0</v>
      </c>
      <c r="F1680" s="187">
        <f t="shared" si="429"/>
        <v>0</v>
      </c>
      <c r="G1680" s="166"/>
      <c r="H1680" s="13"/>
      <c r="I1680" s="187">
        <f t="shared" si="430"/>
        <v>0</v>
      </c>
      <c r="J1680" s="187">
        <f t="shared" si="431"/>
        <v>0</v>
      </c>
      <c r="K1680" s="187">
        <f t="shared" si="432"/>
        <v>0</v>
      </c>
      <c r="L1680" s="166"/>
      <c r="M1680" s="13"/>
      <c r="N1680" s="187">
        <f t="shared" si="433"/>
        <v>0</v>
      </c>
      <c r="O1680" s="187">
        <f t="shared" si="434"/>
        <v>0</v>
      </c>
      <c r="P1680" s="187">
        <f t="shared" si="435"/>
        <v>0</v>
      </c>
      <c r="Q1680" s="166"/>
      <c r="R1680" s="13"/>
      <c r="S1680" s="187">
        <f t="shared" si="436"/>
        <v>0</v>
      </c>
      <c r="T1680" s="187">
        <f t="shared" si="437"/>
        <v>0</v>
      </c>
      <c r="U1680" s="166"/>
      <c r="V1680" s="187">
        <f t="shared" si="438"/>
        <v>0</v>
      </c>
      <c r="W1680" s="187">
        <f t="shared" si="439"/>
        <v>0</v>
      </c>
      <c r="X1680" s="13">
        <f t="shared" si="440"/>
        <v>0</v>
      </c>
      <c r="Y1680" s="13" t="s">
        <v>29</v>
      </c>
      <c r="Z1680" s="13">
        <v>45</v>
      </c>
      <c r="AA1680" s="241">
        <f t="shared" si="441"/>
        <v>0</v>
      </c>
    </row>
    <row r="1681" spans="1:27">
      <c r="A1681" s="12">
        <v>1678</v>
      </c>
      <c r="B1681" s="166"/>
      <c r="C1681" s="13"/>
      <c r="D1681" s="187">
        <f t="shared" si="427"/>
        <v>0</v>
      </c>
      <c r="E1681" s="187">
        <f t="shared" si="428"/>
        <v>0</v>
      </c>
      <c r="F1681" s="187">
        <f t="shared" si="429"/>
        <v>0</v>
      </c>
      <c r="G1681" s="166"/>
      <c r="H1681" s="13"/>
      <c r="I1681" s="187">
        <f t="shared" si="430"/>
        <v>0</v>
      </c>
      <c r="J1681" s="187">
        <f t="shared" si="431"/>
        <v>0</v>
      </c>
      <c r="K1681" s="187">
        <f t="shared" si="432"/>
        <v>0</v>
      </c>
      <c r="L1681" s="166"/>
      <c r="M1681" s="13"/>
      <c r="N1681" s="187">
        <f t="shared" si="433"/>
        <v>0</v>
      </c>
      <c r="O1681" s="187">
        <f t="shared" si="434"/>
        <v>0</v>
      </c>
      <c r="P1681" s="187">
        <f t="shared" si="435"/>
        <v>0</v>
      </c>
      <c r="Q1681" s="166"/>
      <c r="R1681" s="13"/>
      <c r="S1681" s="187">
        <f t="shared" si="436"/>
        <v>0</v>
      </c>
      <c r="T1681" s="187">
        <f t="shared" si="437"/>
        <v>0</v>
      </c>
      <c r="U1681" s="166"/>
      <c r="V1681" s="187">
        <f t="shared" si="438"/>
        <v>0</v>
      </c>
      <c r="W1681" s="187">
        <f t="shared" si="439"/>
        <v>0</v>
      </c>
      <c r="X1681" s="13">
        <f t="shared" si="440"/>
        <v>0</v>
      </c>
      <c r="Y1681" s="13" t="s">
        <v>29</v>
      </c>
      <c r="Z1681" s="13">
        <v>45</v>
      </c>
      <c r="AA1681" s="241">
        <f t="shared" si="441"/>
        <v>0</v>
      </c>
    </row>
    <row r="1682" spans="1:27">
      <c r="A1682" s="12">
        <v>1679</v>
      </c>
      <c r="B1682" s="166"/>
      <c r="C1682" s="13"/>
      <c r="D1682" s="187">
        <f t="shared" si="427"/>
        <v>0</v>
      </c>
      <c r="E1682" s="187">
        <f t="shared" si="428"/>
        <v>0</v>
      </c>
      <c r="F1682" s="187">
        <f t="shared" si="429"/>
        <v>0</v>
      </c>
      <c r="G1682" s="166"/>
      <c r="H1682" s="13"/>
      <c r="I1682" s="187">
        <f t="shared" si="430"/>
        <v>0</v>
      </c>
      <c r="J1682" s="187">
        <f t="shared" si="431"/>
        <v>0</v>
      </c>
      <c r="K1682" s="187">
        <f t="shared" si="432"/>
        <v>0</v>
      </c>
      <c r="L1682" s="166"/>
      <c r="M1682" s="13"/>
      <c r="N1682" s="187">
        <f t="shared" si="433"/>
        <v>0</v>
      </c>
      <c r="O1682" s="187">
        <f t="shared" si="434"/>
        <v>0</v>
      </c>
      <c r="P1682" s="187">
        <f t="shared" si="435"/>
        <v>0</v>
      </c>
      <c r="Q1682" s="166"/>
      <c r="R1682" s="13"/>
      <c r="S1682" s="187">
        <f t="shared" si="436"/>
        <v>0</v>
      </c>
      <c r="T1682" s="187">
        <f t="shared" si="437"/>
        <v>0</v>
      </c>
      <c r="U1682" s="166"/>
      <c r="V1682" s="187">
        <f t="shared" si="438"/>
        <v>0</v>
      </c>
      <c r="W1682" s="187">
        <f t="shared" si="439"/>
        <v>0</v>
      </c>
      <c r="X1682" s="13">
        <f t="shared" si="440"/>
        <v>0</v>
      </c>
      <c r="Y1682" s="13" t="s">
        <v>29</v>
      </c>
      <c r="Z1682" s="13">
        <v>45</v>
      </c>
      <c r="AA1682" s="241">
        <f t="shared" si="441"/>
        <v>0</v>
      </c>
    </row>
    <row r="1683" spans="1:27">
      <c r="A1683" s="12">
        <v>1680</v>
      </c>
      <c r="B1683" s="166"/>
      <c r="C1683" s="13"/>
      <c r="D1683" s="187">
        <f t="shared" si="427"/>
        <v>0</v>
      </c>
      <c r="E1683" s="187">
        <f t="shared" si="428"/>
        <v>0</v>
      </c>
      <c r="F1683" s="187">
        <f t="shared" si="429"/>
        <v>0</v>
      </c>
      <c r="G1683" s="166"/>
      <c r="H1683" s="13"/>
      <c r="I1683" s="187">
        <f t="shared" si="430"/>
        <v>0</v>
      </c>
      <c r="J1683" s="187">
        <f t="shared" si="431"/>
        <v>0</v>
      </c>
      <c r="K1683" s="187">
        <f t="shared" si="432"/>
        <v>0</v>
      </c>
      <c r="L1683" s="166"/>
      <c r="M1683" s="13"/>
      <c r="N1683" s="187">
        <f t="shared" si="433"/>
        <v>0</v>
      </c>
      <c r="O1683" s="187">
        <f t="shared" si="434"/>
        <v>0</v>
      </c>
      <c r="P1683" s="187">
        <f t="shared" si="435"/>
        <v>0</v>
      </c>
      <c r="Q1683" s="166"/>
      <c r="R1683" s="13"/>
      <c r="S1683" s="187">
        <f t="shared" si="436"/>
        <v>0</v>
      </c>
      <c r="T1683" s="187">
        <f t="shared" si="437"/>
        <v>0</v>
      </c>
      <c r="U1683" s="166"/>
      <c r="V1683" s="187">
        <f t="shared" si="438"/>
        <v>0</v>
      </c>
      <c r="W1683" s="187">
        <f t="shared" si="439"/>
        <v>0</v>
      </c>
      <c r="X1683" s="13">
        <f t="shared" si="440"/>
        <v>0</v>
      </c>
      <c r="Y1683" s="13" t="s">
        <v>29</v>
      </c>
      <c r="Z1683" s="13">
        <v>45</v>
      </c>
      <c r="AA1683" s="241">
        <f t="shared" si="441"/>
        <v>0</v>
      </c>
    </row>
    <row r="1684" spans="1:27">
      <c r="A1684" s="12">
        <v>1681</v>
      </c>
      <c r="B1684" s="166"/>
      <c r="C1684" s="13"/>
      <c r="D1684" s="187">
        <f t="shared" si="427"/>
        <v>0</v>
      </c>
      <c r="E1684" s="187">
        <f t="shared" si="428"/>
        <v>0</v>
      </c>
      <c r="F1684" s="187">
        <f t="shared" si="429"/>
        <v>0</v>
      </c>
      <c r="G1684" s="166"/>
      <c r="H1684" s="13"/>
      <c r="I1684" s="187">
        <f t="shared" si="430"/>
        <v>0</v>
      </c>
      <c r="J1684" s="187">
        <f t="shared" si="431"/>
        <v>0</v>
      </c>
      <c r="K1684" s="187">
        <f t="shared" si="432"/>
        <v>0</v>
      </c>
      <c r="L1684" s="166"/>
      <c r="M1684" s="13"/>
      <c r="N1684" s="187">
        <f t="shared" si="433"/>
        <v>0</v>
      </c>
      <c r="O1684" s="187">
        <f t="shared" si="434"/>
        <v>0</v>
      </c>
      <c r="P1684" s="187">
        <f t="shared" si="435"/>
        <v>0</v>
      </c>
      <c r="Q1684" s="166"/>
      <c r="R1684" s="13"/>
      <c r="S1684" s="187">
        <f t="shared" si="436"/>
        <v>0</v>
      </c>
      <c r="T1684" s="187">
        <f t="shared" si="437"/>
        <v>0</v>
      </c>
      <c r="U1684" s="166"/>
      <c r="V1684" s="187">
        <f t="shared" si="438"/>
        <v>0</v>
      </c>
      <c r="W1684" s="187">
        <f t="shared" si="439"/>
        <v>0</v>
      </c>
      <c r="X1684" s="13">
        <f t="shared" si="440"/>
        <v>0</v>
      </c>
      <c r="Y1684" s="13" t="s">
        <v>29</v>
      </c>
      <c r="Z1684" s="13">
        <v>45</v>
      </c>
      <c r="AA1684" s="241">
        <f t="shared" si="441"/>
        <v>0</v>
      </c>
    </row>
    <row r="1685" spans="1:27">
      <c r="A1685" s="12">
        <v>1682</v>
      </c>
      <c r="B1685" s="166"/>
      <c r="C1685" s="13"/>
      <c r="D1685" s="187">
        <f t="shared" si="427"/>
        <v>0</v>
      </c>
      <c r="E1685" s="187">
        <f t="shared" si="428"/>
        <v>0</v>
      </c>
      <c r="F1685" s="187">
        <f t="shared" si="429"/>
        <v>0</v>
      </c>
      <c r="G1685" s="166"/>
      <c r="H1685" s="13"/>
      <c r="I1685" s="187">
        <f t="shared" si="430"/>
        <v>0</v>
      </c>
      <c r="J1685" s="187">
        <f t="shared" si="431"/>
        <v>0</v>
      </c>
      <c r="K1685" s="187">
        <f t="shared" si="432"/>
        <v>0</v>
      </c>
      <c r="L1685" s="166"/>
      <c r="M1685" s="13"/>
      <c r="N1685" s="187">
        <f t="shared" si="433"/>
        <v>0</v>
      </c>
      <c r="O1685" s="187">
        <f t="shared" si="434"/>
        <v>0</v>
      </c>
      <c r="P1685" s="187">
        <f t="shared" si="435"/>
        <v>0</v>
      </c>
      <c r="Q1685" s="166"/>
      <c r="R1685" s="13"/>
      <c r="S1685" s="187">
        <f t="shared" si="436"/>
        <v>0</v>
      </c>
      <c r="T1685" s="187">
        <f t="shared" si="437"/>
        <v>0</v>
      </c>
      <c r="U1685" s="166"/>
      <c r="V1685" s="187">
        <f t="shared" si="438"/>
        <v>0</v>
      </c>
      <c r="W1685" s="187">
        <f t="shared" si="439"/>
        <v>0</v>
      </c>
      <c r="X1685" s="13">
        <f t="shared" si="440"/>
        <v>0</v>
      </c>
      <c r="Y1685" s="13" t="s">
        <v>29</v>
      </c>
      <c r="Z1685" s="13">
        <v>45</v>
      </c>
      <c r="AA1685" s="241">
        <f t="shared" si="441"/>
        <v>0</v>
      </c>
    </row>
    <row r="1686" spans="1:27">
      <c r="A1686" s="12">
        <v>1683</v>
      </c>
      <c r="B1686" s="166"/>
      <c r="C1686" s="13"/>
      <c r="D1686" s="187">
        <f t="shared" si="427"/>
        <v>0</v>
      </c>
      <c r="E1686" s="187">
        <f t="shared" si="428"/>
        <v>0</v>
      </c>
      <c r="F1686" s="187">
        <f t="shared" si="429"/>
        <v>0</v>
      </c>
      <c r="G1686" s="166"/>
      <c r="H1686" s="13"/>
      <c r="I1686" s="187">
        <f t="shared" si="430"/>
        <v>0</v>
      </c>
      <c r="J1686" s="187">
        <f t="shared" si="431"/>
        <v>0</v>
      </c>
      <c r="K1686" s="187">
        <f t="shared" si="432"/>
        <v>0</v>
      </c>
      <c r="L1686" s="166"/>
      <c r="M1686" s="13"/>
      <c r="N1686" s="187">
        <f t="shared" si="433"/>
        <v>0</v>
      </c>
      <c r="O1686" s="187">
        <f t="shared" si="434"/>
        <v>0</v>
      </c>
      <c r="P1686" s="187">
        <f t="shared" si="435"/>
        <v>0</v>
      </c>
      <c r="Q1686" s="166"/>
      <c r="R1686" s="13"/>
      <c r="S1686" s="187">
        <f t="shared" si="436"/>
        <v>0</v>
      </c>
      <c r="T1686" s="187">
        <f t="shared" si="437"/>
        <v>0</v>
      </c>
      <c r="U1686" s="166"/>
      <c r="V1686" s="187">
        <f t="shared" si="438"/>
        <v>0</v>
      </c>
      <c r="W1686" s="187">
        <f t="shared" si="439"/>
        <v>0</v>
      </c>
      <c r="X1686" s="13">
        <f t="shared" si="440"/>
        <v>0</v>
      </c>
      <c r="Y1686" s="13" t="s">
        <v>29</v>
      </c>
      <c r="Z1686" s="13">
        <v>45</v>
      </c>
      <c r="AA1686" s="241">
        <f t="shared" si="441"/>
        <v>0</v>
      </c>
    </row>
    <row r="1687" spans="1:27">
      <c r="A1687" s="12">
        <v>1684</v>
      </c>
      <c r="B1687" s="166"/>
      <c r="C1687" s="13"/>
      <c r="D1687" s="187">
        <f t="shared" si="427"/>
        <v>0</v>
      </c>
      <c r="E1687" s="187">
        <f t="shared" si="428"/>
        <v>0</v>
      </c>
      <c r="F1687" s="187">
        <f t="shared" si="429"/>
        <v>0</v>
      </c>
      <c r="G1687" s="166"/>
      <c r="H1687" s="13"/>
      <c r="I1687" s="187">
        <f t="shared" si="430"/>
        <v>0</v>
      </c>
      <c r="J1687" s="187">
        <f t="shared" si="431"/>
        <v>0</v>
      </c>
      <c r="K1687" s="187">
        <f t="shared" si="432"/>
        <v>0</v>
      </c>
      <c r="L1687" s="166"/>
      <c r="M1687" s="13"/>
      <c r="N1687" s="187">
        <f t="shared" si="433"/>
        <v>0</v>
      </c>
      <c r="O1687" s="187">
        <f t="shared" si="434"/>
        <v>0</v>
      </c>
      <c r="P1687" s="187">
        <f t="shared" si="435"/>
        <v>0</v>
      </c>
      <c r="Q1687" s="166"/>
      <c r="R1687" s="13"/>
      <c r="S1687" s="187">
        <f t="shared" si="436"/>
        <v>0</v>
      </c>
      <c r="T1687" s="187">
        <f t="shared" si="437"/>
        <v>0</v>
      </c>
      <c r="U1687" s="166"/>
      <c r="V1687" s="187">
        <f t="shared" si="438"/>
        <v>0</v>
      </c>
      <c r="W1687" s="187">
        <f t="shared" si="439"/>
        <v>0</v>
      </c>
      <c r="X1687" s="13">
        <f t="shared" si="440"/>
        <v>0</v>
      </c>
      <c r="Y1687" s="13" t="s">
        <v>29</v>
      </c>
      <c r="Z1687" s="13">
        <v>45</v>
      </c>
      <c r="AA1687" s="241">
        <f t="shared" si="441"/>
        <v>0</v>
      </c>
    </row>
    <row r="1688" spans="1:27">
      <c r="A1688" s="12">
        <v>1685</v>
      </c>
      <c r="B1688" s="166"/>
      <c r="C1688" s="13"/>
      <c r="D1688" s="187">
        <f t="shared" si="427"/>
        <v>0</v>
      </c>
      <c r="E1688" s="187">
        <f t="shared" si="428"/>
        <v>0</v>
      </c>
      <c r="F1688" s="187">
        <f t="shared" si="429"/>
        <v>0</v>
      </c>
      <c r="G1688" s="166"/>
      <c r="H1688" s="13"/>
      <c r="I1688" s="187">
        <f t="shared" si="430"/>
        <v>0</v>
      </c>
      <c r="J1688" s="187">
        <f t="shared" si="431"/>
        <v>0</v>
      </c>
      <c r="K1688" s="187">
        <f t="shared" si="432"/>
        <v>0</v>
      </c>
      <c r="L1688" s="166"/>
      <c r="M1688" s="13"/>
      <c r="N1688" s="187">
        <f t="shared" si="433"/>
        <v>0</v>
      </c>
      <c r="O1688" s="187">
        <f t="shared" si="434"/>
        <v>0</v>
      </c>
      <c r="P1688" s="187">
        <f t="shared" si="435"/>
        <v>0</v>
      </c>
      <c r="Q1688" s="166"/>
      <c r="R1688" s="13"/>
      <c r="S1688" s="187">
        <f t="shared" si="436"/>
        <v>0</v>
      </c>
      <c r="T1688" s="187">
        <f t="shared" si="437"/>
        <v>0</v>
      </c>
      <c r="U1688" s="166"/>
      <c r="V1688" s="187">
        <f t="shared" si="438"/>
        <v>0</v>
      </c>
      <c r="W1688" s="187">
        <f t="shared" si="439"/>
        <v>0</v>
      </c>
      <c r="X1688" s="13">
        <f t="shared" si="440"/>
        <v>0</v>
      </c>
      <c r="Y1688" s="13" t="s">
        <v>29</v>
      </c>
      <c r="Z1688" s="13">
        <v>45</v>
      </c>
      <c r="AA1688" s="241">
        <f t="shared" si="441"/>
        <v>0</v>
      </c>
    </row>
    <row r="1689" spans="1:27">
      <c r="A1689" s="12">
        <v>1686</v>
      </c>
      <c r="B1689" s="166"/>
      <c r="C1689" s="13"/>
      <c r="D1689" s="187">
        <f t="shared" si="427"/>
        <v>0</v>
      </c>
      <c r="E1689" s="187">
        <f t="shared" si="428"/>
        <v>0</v>
      </c>
      <c r="F1689" s="187">
        <f t="shared" si="429"/>
        <v>0</v>
      </c>
      <c r="G1689" s="166"/>
      <c r="H1689" s="13"/>
      <c r="I1689" s="187">
        <f t="shared" si="430"/>
        <v>0</v>
      </c>
      <c r="J1689" s="187">
        <f t="shared" si="431"/>
        <v>0</v>
      </c>
      <c r="K1689" s="187">
        <f t="shared" si="432"/>
        <v>0</v>
      </c>
      <c r="L1689" s="166"/>
      <c r="M1689" s="13"/>
      <c r="N1689" s="187">
        <f t="shared" si="433"/>
        <v>0</v>
      </c>
      <c r="O1689" s="187">
        <f t="shared" si="434"/>
        <v>0</v>
      </c>
      <c r="P1689" s="187">
        <f t="shared" si="435"/>
        <v>0</v>
      </c>
      <c r="Q1689" s="166"/>
      <c r="R1689" s="13"/>
      <c r="S1689" s="187">
        <f t="shared" si="436"/>
        <v>0</v>
      </c>
      <c r="T1689" s="187">
        <f t="shared" si="437"/>
        <v>0</v>
      </c>
      <c r="U1689" s="166"/>
      <c r="V1689" s="187">
        <f t="shared" si="438"/>
        <v>0</v>
      </c>
      <c r="W1689" s="187">
        <f t="shared" si="439"/>
        <v>0</v>
      </c>
      <c r="X1689" s="13">
        <f t="shared" si="440"/>
        <v>0</v>
      </c>
      <c r="Y1689" s="13" t="s">
        <v>29</v>
      </c>
      <c r="Z1689" s="13">
        <v>45</v>
      </c>
      <c r="AA1689" s="241">
        <f t="shared" si="441"/>
        <v>0</v>
      </c>
    </row>
    <row r="1690" spans="1:27">
      <c r="A1690" s="12">
        <v>1687</v>
      </c>
      <c r="B1690" s="166"/>
      <c r="C1690" s="13"/>
      <c r="D1690" s="187">
        <f t="shared" si="427"/>
        <v>0</v>
      </c>
      <c r="E1690" s="187">
        <f t="shared" si="428"/>
        <v>0</v>
      </c>
      <c r="F1690" s="187">
        <f t="shared" si="429"/>
        <v>0</v>
      </c>
      <c r="G1690" s="166"/>
      <c r="H1690" s="13"/>
      <c r="I1690" s="187">
        <f t="shared" si="430"/>
        <v>0</v>
      </c>
      <c r="J1690" s="187">
        <f t="shared" si="431"/>
        <v>0</v>
      </c>
      <c r="K1690" s="187">
        <f t="shared" si="432"/>
        <v>0</v>
      </c>
      <c r="L1690" s="166"/>
      <c r="M1690" s="13"/>
      <c r="N1690" s="187">
        <f t="shared" si="433"/>
        <v>0</v>
      </c>
      <c r="O1690" s="187">
        <f t="shared" si="434"/>
        <v>0</v>
      </c>
      <c r="P1690" s="187">
        <f t="shared" si="435"/>
        <v>0</v>
      </c>
      <c r="Q1690" s="166"/>
      <c r="R1690" s="13"/>
      <c r="S1690" s="187">
        <f t="shared" si="436"/>
        <v>0</v>
      </c>
      <c r="T1690" s="187">
        <f t="shared" si="437"/>
        <v>0</v>
      </c>
      <c r="U1690" s="166"/>
      <c r="V1690" s="187">
        <f t="shared" si="438"/>
        <v>0</v>
      </c>
      <c r="W1690" s="187">
        <f t="shared" si="439"/>
        <v>0</v>
      </c>
      <c r="X1690" s="13">
        <f t="shared" si="440"/>
        <v>0</v>
      </c>
      <c r="Y1690" s="13" t="s">
        <v>29</v>
      </c>
      <c r="Z1690" s="13">
        <v>45</v>
      </c>
      <c r="AA1690" s="241">
        <f t="shared" si="441"/>
        <v>0</v>
      </c>
    </row>
    <row r="1691" spans="1:27">
      <c r="A1691" s="12">
        <v>1688</v>
      </c>
      <c r="B1691" s="166"/>
      <c r="C1691" s="13"/>
      <c r="D1691" s="187">
        <f t="shared" si="427"/>
        <v>0</v>
      </c>
      <c r="E1691" s="187">
        <f t="shared" si="428"/>
        <v>0</v>
      </c>
      <c r="F1691" s="187">
        <f t="shared" si="429"/>
        <v>0</v>
      </c>
      <c r="G1691" s="166"/>
      <c r="H1691" s="13"/>
      <c r="I1691" s="187">
        <f t="shared" si="430"/>
        <v>0</v>
      </c>
      <c r="J1691" s="187">
        <f t="shared" si="431"/>
        <v>0</v>
      </c>
      <c r="K1691" s="187">
        <f t="shared" si="432"/>
        <v>0</v>
      </c>
      <c r="L1691" s="166"/>
      <c r="M1691" s="13"/>
      <c r="N1691" s="187">
        <f t="shared" si="433"/>
        <v>0</v>
      </c>
      <c r="O1691" s="187">
        <f t="shared" si="434"/>
        <v>0</v>
      </c>
      <c r="P1691" s="187">
        <f t="shared" si="435"/>
        <v>0</v>
      </c>
      <c r="Q1691" s="166"/>
      <c r="R1691" s="13"/>
      <c r="S1691" s="187">
        <f t="shared" si="436"/>
        <v>0</v>
      </c>
      <c r="T1691" s="187">
        <f t="shared" si="437"/>
        <v>0</v>
      </c>
      <c r="U1691" s="166"/>
      <c r="V1691" s="187">
        <f t="shared" si="438"/>
        <v>0</v>
      </c>
      <c r="W1691" s="187">
        <f t="shared" si="439"/>
        <v>0</v>
      </c>
      <c r="X1691" s="13">
        <f t="shared" si="440"/>
        <v>0</v>
      </c>
      <c r="Y1691" s="13" t="s">
        <v>29</v>
      </c>
      <c r="Z1691" s="13">
        <v>45</v>
      </c>
      <c r="AA1691" s="241">
        <f t="shared" si="441"/>
        <v>0</v>
      </c>
    </row>
    <row r="1692" spans="1:27">
      <c r="A1692" s="12">
        <v>1689</v>
      </c>
      <c r="B1692" s="166"/>
      <c r="C1692" s="13"/>
      <c r="D1692" s="187">
        <f t="shared" si="427"/>
        <v>0</v>
      </c>
      <c r="E1692" s="187">
        <f t="shared" si="428"/>
        <v>0</v>
      </c>
      <c r="F1692" s="187">
        <f t="shared" si="429"/>
        <v>0</v>
      </c>
      <c r="G1692" s="166"/>
      <c r="H1692" s="13"/>
      <c r="I1692" s="187">
        <f t="shared" si="430"/>
        <v>0</v>
      </c>
      <c r="J1692" s="187">
        <f t="shared" si="431"/>
        <v>0</v>
      </c>
      <c r="K1692" s="187">
        <f t="shared" si="432"/>
        <v>0</v>
      </c>
      <c r="L1692" s="166"/>
      <c r="M1692" s="13"/>
      <c r="N1692" s="187">
        <f t="shared" si="433"/>
        <v>0</v>
      </c>
      <c r="O1692" s="187">
        <f t="shared" si="434"/>
        <v>0</v>
      </c>
      <c r="P1692" s="187">
        <f t="shared" si="435"/>
        <v>0</v>
      </c>
      <c r="Q1692" s="166"/>
      <c r="R1692" s="13"/>
      <c r="S1692" s="187">
        <f t="shared" si="436"/>
        <v>0</v>
      </c>
      <c r="T1692" s="187">
        <f t="shared" si="437"/>
        <v>0</v>
      </c>
      <c r="U1692" s="166"/>
      <c r="V1692" s="187">
        <f t="shared" si="438"/>
        <v>0</v>
      </c>
      <c r="W1692" s="187">
        <f t="shared" si="439"/>
        <v>0</v>
      </c>
      <c r="X1692" s="13">
        <f t="shared" si="440"/>
        <v>0</v>
      </c>
      <c r="Y1692" s="13" t="s">
        <v>29</v>
      </c>
      <c r="Z1692" s="13">
        <v>45</v>
      </c>
      <c r="AA1692" s="241">
        <f t="shared" si="441"/>
        <v>0</v>
      </c>
    </row>
    <row r="1693" spans="1:27">
      <c r="A1693" s="12">
        <v>1690</v>
      </c>
      <c r="B1693" s="166"/>
      <c r="C1693" s="13"/>
      <c r="D1693" s="187">
        <f t="shared" si="427"/>
        <v>0</v>
      </c>
      <c r="E1693" s="187">
        <f t="shared" si="428"/>
        <v>0</v>
      </c>
      <c r="F1693" s="187">
        <f t="shared" si="429"/>
        <v>0</v>
      </c>
      <c r="G1693" s="166"/>
      <c r="H1693" s="13"/>
      <c r="I1693" s="187">
        <f t="shared" si="430"/>
        <v>0</v>
      </c>
      <c r="J1693" s="187">
        <f t="shared" si="431"/>
        <v>0</v>
      </c>
      <c r="K1693" s="187">
        <f t="shared" si="432"/>
        <v>0</v>
      </c>
      <c r="L1693" s="166"/>
      <c r="M1693" s="13"/>
      <c r="N1693" s="187">
        <f t="shared" si="433"/>
        <v>0</v>
      </c>
      <c r="O1693" s="187">
        <f t="shared" si="434"/>
        <v>0</v>
      </c>
      <c r="P1693" s="187">
        <f t="shared" si="435"/>
        <v>0</v>
      </c>
      <c r="Q1693" s="166"/>
      <c r="R1693" s="13"/>
      <c r="S1693" s="187">
        <f t="shared" si="436"/>
        <v>0</v>
      </c>
      <c r="T1693" s="187">
        <f t="shared" si="437"/>
        <v>0</v>
      </c>
      <c r="U1693" s="166"/>
      <c r="V1693" s="187">
        <f t="shared" si="438"/>
        <v>0</v>
      </c>
      <c r="W1693" s="187">
        <f t="shared" si="439"/>
        <v>0</v>
      </c>
      <c r="X1693" s="13">
        <f t="shared" si="440"/>
        <v>0</v>
      </c>
      <c r="Y1693" s="13" t="s">
        <v>29</v>
      </c>
      <c r="Z1693" s="13">
        <v>45</v>
      </c>
      <c r="AA1693" s="241">
        <f t="shared" si="441"/>
        <v>0</v>
      </c>
    </row>
    <row r="1694" spans="1:27">
      <c r="A1694" s="12">
        <v>1691</v>
      </c>
      <c r="B1694" s="166"/>
      <c r="C1694" s="13"/>
      <c r="D1694" s="187">
        <f t="shared" si="427"/>
        <v>0</v>
      </c>
      <c r="E1694" s="187">
        <f t="shared" si="428"/>
        <v>0</v>
      </c>
      <c r="F1694" s="187">
        <f t="shared" si="429"/>
        <v>0</v>
      </c>
      <c r="G1694" s="166"/>
      <c r="H1694" s="13"/>
      <c r="I1694" s="187">
        <f t="shared" si="430"/>
        <v>0</v>
      </c>
      <c r="J1694" s="187">
        <f t="shared" si="431"/>
        <v>0</v>
      </c>
      <c r="K1694" s="187">
        <f t="shared" si="432"/>
        <v>0</v>
      </c>
      <c r="L1694" s="166"/>
      <c r="M1694" s="13"/>
      <c r="N1694" s="187">
        <f t="shared" si="433"/>
        <v>0</v>
      </c>
      <c r="O1694" s="187">
        <f t="shared" si="434"/>
        <v>0</v>
      </c>
      <c r="P1694" s="187">
        <f t="shared" si="435"/>
        <v>0</v>
      </c>
      <c r="Q1694" s="166"/>
      <c r="R1694" s="13"/>
      <c r="S1694" s="187">
        <f t="shared" si="436"/>
        <v>0</v>
      </c>
      <c r="T1694" s="187">
        <f t="shared" si="437"/>
        <v>0</v>
      </c>
      <c r="U1694" s="166"/>
      <c r="V1694" s="187">
        <f t="shared" si="438"/>
        <v>0</v>
      </c>
      <c r="W1694" s="187">
        <f t="shared" si="439"/>
        <v>0</v>
      </c>
      <c r="X1694" s="13">
        <f t="shared" si="440"/>
        <v>0</v>
      </c>
      <c r="Y1694" s="13" t="s">
        <v>29</v>
      </c>
      <c r="Z1694" s="13">
        <v>45</v>
      </c>
      <c r="AA1694" s="241">
        <f t="shared" si="441"/>
        <v>0</v>
      </c>
    </row>
    <row r="1695" spans="1:27">
      <c r="A1695" s="12">
        <v>1692</v>
      </c>
      <c r="B1695" s="166"/>
      <c r="C1695" s="13"/>
      <c r="D1695" s="187">
        <f t="shared" si="427"/>
        <v>0</v>
      </c>
      <c r="E1695" s="187">
        <f t="shared" si="428"/>
        <v>0</v>
      </c>
      <c r="F1695" s="187">
        <f t="shared" si="429"/>
        <v>0</v>
      </c>
      <c r="G1695" s="166"/>
      <c r="H1695" s="13"/>
      <c r="I1695" s="187">
        <f t="shared" si="430"/>
        <v>0</v>
      </c>
      <c r="J1695" s="187">
        <f t="shared" si="431"/>
        <v>0</v>
      </c>
      <c r="K1695" s="187">
        <f t="shared" si="432"/>
        <v>0</v>
      </c>
      <c r="L1695" s="166"/>
      <c r="M1695" s="13"/>
      <c r="N1695" s="187">
        <f t="shared" si="433"/>
        <v>0</v>
      </c>
      <c r="O1695" s="187">
        <f t="shared" si="434"/>
        <v>0</v>
      </c>
      <c r="P1695" s="187">
        <f t="shared" si="435"/>
        <v>0</v>
      </c>
      <c r="Q1695" s="166"/>
      <c r="R1695" s="13"/>
      <c r="S1695" s="187">
        <f t="shared" si="436"/>
        <v>0</v>
      </c>
      <c r="T1695" s="187">
        <f t="shared" si="437"/>
        <v>0</v>
      </c>
      <c r="U1695" s="166"/>
      <c r="V1695" s="187">
        <f t="shared" si="438"/>
        <v>0</v>
      </c>
      <c r="W1695" s="187">
        <f t="shared" si="439"/>
        <v>0</v>
      </c>
      <c r="X1695" s="13">
        <f t="shared" si="440"/>
        <v>0</v>
      </c>
      <c r="Y1695" s="13" t="s">
        <v>29</v>
      </c>
      <c r="Z1695" s="13">
        <v>45</v>
      </c>
      <c r="AA1695" s="241">
        <f t="shared" si="441"/>
        <v>0</v>
      </c>
    </row>
    <row r="1696" spans="1:27">
      <c r="A1696" s="12">
        <v>1693</v>
      </c>
      <c r="B1696" s="166"/>
      <c r="C1696" s="13"/>
      <c r="D1696" s="187">
        <f t="shared" si="427"/>
        <v>0</v>
      </c>
      <c r="E1696" s="187">
        <f t="shared" si="428"/>
        <v>0</v>
      </c>
      <c r="F1696" s="187">
        <f t="shared" si="429"/>
        <v>0</v>
      </c>
      <c r="G1696" s="166"/>
      <c r="H1696" s="13"/>
      <c r="I1696" s="187">
        <f t="shared" si="430"/>
        <v>0</v>
      </c>
      <c r="J1696" s="187">
        <f t="shared" si="431"/>
        <v>0</v>
      </c>
      <c r="K1696" s="187">
        <f t="shared" si="432"/>
        <v>0</v>
      </c>
      <c r="L1696" s="166"/>
      <c r="M1696" s="13"/>
      <c r="N1696" s="187">
        <f t="shared" si="433"/>
        <v>0</v>
      </c>
      <c r="O1696" s="187">
        <f t="shared" si="434"/>
        <v>0</v>
      </c>
      <c r="P1696" s="187">
        <f t="shared" si="435"/>
        <v>0</v>
      </c>
      <c r="Q1696" s="166"/>
      <c r="R1696" s="13"/>
      <c r="S1696" s="187">
        <f t="shared" si="436"/>
        <v>0</v>
      </c>
      <c r="T1696" s="187">
        <f t="shared" si="437"/>
        <v>0</v>
      </c>
      <c r="U1696" s="166"/>
      <c r="V1696" s="187">
        <f t="shared" si="438"/>
        <v>0</v>
      </c>
      <c r="W1696" s="187">
        <f t="shared" si="439"/>
        <v>0</v>
      </c>
      <c r="X1696" s="13">
        <f t="shared" si="440"/>
        <v>0</v>
      </c>
      <c r="Y1696" s="13" t="s">
        <v>29</v>
      </c>
      <c r="Z1696" s="13">
        <v>45</v>
      </c>
      <c r="AA1696" s="241">
        <f t="shared" si="441"/>
        <v>0</v>
      </c>
    </row>
    <row r="1697" spans="1:27">
      <c r="A1697" s="12">
        <v>1694</v>
      </c>
      <c r="B1697" s="166"/>
      <c r="C1697" s="13"/>
      <c r="D1697" s="187">
        <f t="shared" si="427"/>
        <v>0</v>
      </c>
      <c r="E1697" s="187">
        <f t="shared" si="428"/>
        <v>0</v>
      </c>
      <c r="F1697" s="187">
        <f t="shared" si="429"/>
        <v>0</v>
      </c>
      <c r="G1697" s="166"/>
      <c r="H1697" s="13"/>
      <c r="I1697" s="187">
        <f t="shared" si="430"/>
        <v>0</v>
      </c>
      <c r="J1697" s="187">
        <f t="shared" si="431"/>
        <v>0</v>
      </c>
      <c r="K1697" s="187">
        <f t="shared" si="432"/>
        <v>0</v>
      </c>
      <c r="L1697" s="166"/>
      <c r="M1697" s="13"/>
      <c r="N1697" s="187">
        <f t="shared" si="433"/>
        <v>0</v>
      </c>
      <c r="O1697" s="187">
        <f t="shared" si="434"/>
        <v>0</v>
      </c>
      <c r="P1697" s="187">
        <f t="shared" si="435"/>
        <v>0</v>
      </c>
      <c r="Q1697" s="166"/>
      <c r="R1697" s="13"/>
      <c r="S1697" s="187">
        <f t="shared" si="436"/>
        <v>0</v>
      </c>
      <c r="T1697" s="187">
        <f t="shared" si="437"/>
        <v>0</v>
      </c>
      <c r="U1697" s="166"/>
      <c r="V1697" s="187">
        <f t="shared" si="438"/>
        <v>0</v>
      </c>
      <c r="W1697" s="187">
        <f t="shared" si="439"/>
        <v>0</v>
      </c>
      <c r="X1697" s="13">
        <f t="shared" si="440"/>
        <v>0</v>
      </c>
      <c r="Y1697" s="13" t="s">
        <v>29</v>
      </c>
      <c r="Z1697" s="13">
        <v>45</v>
      </c>
      <c r="AA1697" s="241">
        <f t="shared" si="441"/>
        <v>0</v>
      </c>
    </row>
    <row r="1698" spans="1:27">
      <c r="A1698" s="12">
        <v>1695</v>
      </c>
      <c r="B1698" s="166"/>
      <c r="C1698" s="13"/>
      <c r="D1698" s="187">
        <f t="shared" si="427"/>
        <v>0</v>
      </c>
      <c r="E1698" s="187">
        <f t="shared" si="428"/>
        <v>0</v>
      </c>
      <c r="F1698" s="187">
        <f t="shared" si="429"/>
        <v>0</v>
      </c>
      <c r="G1698" s="166"/>
      <c r="H1698" s="13"/>
      <c r="I1698" s="187">
        <f t="shared" si="430"/>
        <v>0</v>
      </c>
      <c r="J1698" s="187">
        <f t="shared" si="431"/>
        <v>0</v>
      </c>
      <c r="K1698" s="187">
        <f t="shared" si="432"/>
        <v>0</v>
      </c>
      <c r="L1698" s="166"/>
      <c r="M1698" s="13"/>
      <c r="N1698" s="187">
        <f t="shared" si="433"/>
        <v>0</v>
      </c>
      <c r="O1698" s="187">
        <f t="shared" si="434"/>
        <v>0</v>
      </c>
      <c r="P1698" s="187">
        <f t="shared" si="435"/>
        <v>0</v>
      </c>
      <c r="Q1698" s="166"/>
      <c r="R1698" s="13"/>
      <c r="S1698" s="187">
        <f t="shared" si="436"/>
        <v>0</v>
      </c>
      <c r="T1698" s="187">
        <f t="shared" si="437"/>
        <v>0</v>
      </c>
      <c r="U1698" s="166"/>
      <c r="V1698" s="187">
        <f t="shared" si="438"/>
        <v>0</v>
      </c>
      <c r="W1698" s="187">
        <f t="shared" si="439"/>
        <v>0</v>
      </c>
      <c r="X1698" s="13">
        <f t="shared" si="440"/>
        <v>0</v>
      </c>
      <c r="Y1698" s="13" t="s">
        <v>29</v>
      </c>
      <c r="Z1698" s="13">
        <v>45</v>
      </c>
      <c r="AA1698" s="241">
        <f t="shared" si="441"/>
        <v>0</v>
      </c>
    </row>
    <row r="1699" spans="1:27">
      <c r="A1699" s="12">
        <v>1696</v>
      </c>
      <c r="B1699" s="166"/>
      <c r="C1699" s="13"/>
      <c r="D1699" s="187">
        <f t="shared" si="427"/>
        <v>0</v>
      </c>
      <c r="E1699" s="187">
        <f t="shared" si="428"/>
        <v>0</v>
      </c>
      <c r="F1699" s="187">
        <f t="shared" si="429"/>
        <v>0</v>
      </c>
      <c r="G1699" s="166"/>
      <c r="H1699" s="13"/>
      <c r="I1699" s="187">
        <f t="shared" si="430"/>
        <v>0</v>
      </c>
      <c r="J1699" s="187">
        <f t="shared" si="431"/>
        <v>0</v>
      </c>
      <c r="K1699" s="187">
        <f t="shared" si="432"/>
        <v>0</v>
      </c>
      <c r="L1699" s="166"/>
      <c r="M1699" s="13"/>
      <c r="N1699" s="187">
        <f t="shared" si="433"/>
        <v>0</v>
      </c>
      <c r="O1699" s="187">
        <f t="shared" si="434"/>
        <v>0</v>
      </c>
      <c r="P1699" s="187">
        <f t="shared" si="435"/>
        <v>0</v>
      </c>
      <c r="Q1699" s="166"/>
      <c r="R1699" s="13"/>
      <c r="S1699" s="187">
        <f t="shared" si="436"/>
        <v>0</v>
      </c>
      <c r="T1699" s="187">
        <f t="shared" si="437"/>
        <v>0</v>
      </c>
      <c r="U1699" s="166"/>
      <c r="V1699" s="187">
        <f t="shared" si="438"/>
        <v>0</v>
      </c>
      <c r="W1699" s="187">
        <f t="shared" si="439"/>
        <v>0</v>
      </c>
      <c r="X1699" s="13">
        <f t="shared" si="440"/>
        <v>0</v>
      </c>
      <c r="Y1699" s="13" t="s">
        <v>29</v>
      </c>
      <c r="Z1699" s="13">
        <v>45</v>
      </c>
      <c r="AA1699" s="241">
        <f t="shared" si="441"/>
        <v>0</v>
      </c>
    </row>
    <row r="1700" spans="1:27">
      <c r="A1700" s="12">
        <v>1697</v>
      </c>
      <c r="B1700" s="166"/>
      <c r="C1700" s="13"/>
      <c r="D1700" s="187">
        <f t="shared" si="427"/>
        <v>0</v>
      </c>
      <c r="E1700" s="187">
        <f t="shared" si="428"/>
        <v>0</v>
      </c>
      <c r="F1700" s="187">
        <f t="shared" si="429"/>
        <v>0</v>
      </c>
      <c r="G1700" s="166"/>
      <c r="H1700" s="13"/>
      <c r="I1700" s="187">
        <f t="shared" si="430"/>
        <v>0</v>
      </c>
      <c r="J1700" s="187">
        <f t="shared" si="431"/>
        <v>0</v>
      </c>
      <c r="K1700" s="187">
        <f t="shared" si="432"/>
        <v>0</v>
      </c>
      <c r="L1700" s="166"/>
      <c r="M1700" s="13"/>
      <c r="N1700" s="187">
        <f t="shared" si="433"/>
        <v>0</v>
      </c>
      <c r="O1700" s="187">
        <f t="shared" si="434"/>
        <v>0</v>
      </c>
      <c r="P1700" s="187">
        <f t="shared" si="435"/>
        <v>0</v>
      </c>
      <c r="Q1700" s="166"/>
      <c r="R1700" s="13"/>
      <c r="S1700" s="187">
        <f t="shared" si="436"/>
        <v>0</v>
      </c>
      <c r="T1700" s="187">
        <f t="shared" si="437"/>
        <v>0</v>
      </c>
      <c r="U1700" s="166"/>
      <c r="V1700" s="187">
        <f t="shared" si="438"/>
        <v>0</v>
      </c>
      <c r="W1700" s="187">
        <f t="shared" si="439"/>
        <v>0</v>
      </c>
      <c r="X1700" s="13">
        <f t="shared" si="440"/>
        <v>0</v>
      </c>
      <c r="Y1700" s="13" t="s">
        <v>29</v>
      </c>
      <c r="Z1700" s="13">
        <v>45</v>
      </c>
      <c r="AA1700" s="241">
        <f t="shared" si="441"/>
        <v>0</v>
      </c>
    </row>
    <row r="1701" spans="1:27">
      <c r="A1701" s="12">
        <v>1698</v>
      </c>
      <c r="B1701" s="166"/>
      <c r="C1701" s="13"/>
      <c r="D1701" s="187">
        <f t="shared" ref="D1701:D1764" si="442">IF(B1701="Bien",10,)</f>
        <v>0</v>
      </c>
      <c r="E1701" s="187">
        <f t="shared" ref="E1701:E1764" si="443">IF(B1701="Moyen",5,)</f>
        <v>0</v>
      </c>
      <c r="F1701" s="187">
        <f t="shared" ref="F1701:F1764" si="444">IF(B1701="Mauvais",-35,)</f>
        <v>0</v>
      </c>
      <c r="G1701" s="166"/>
      <c r="H1701" s="13"/>
      <c r="I1701" s="187">
        <f t="shared" ref="I1701:I1764" si="445">IF(G1701="Non",10,)</f>
        <v>0</v>
      </c>
      <c r="J1701" s="187">
        <f t="shared" ref="J1701:J1764" si="446">IF(G1701="Un peu",5,)</f>
        <v>0</v>
      </c>
      <c r="K1701" s="187">
        <f t="shared" ref="K1701:K1764" si="447">IF(G1701="Beaucoup",-35,)</f>
        <v>0</v>
      </c>
      <c r="L1701" s="166"/>
      <c r="M1701" s="13"/>
      <c r="N1701" s="187">
        <f t="shared" ref="N1701:N1764" si="448">IF(L1701="Bien",5,)</f>
        <v>0</v>
      </c>
      <c r="O1701" s="187">
        <f t="shared" ref="O1701:O1764" si="449">IF(L1701="Moyen",0,)</f>
        <v>0</v>
      </c>
      <c r="P1701" s="187">
        <f t="shared" ref="P1701:P1764" si="450">IF(L1701="Mauvais",-35,)</f>
        <v>0</v>
      </c>
      <c r="Q1701" s="166"/>
      <c r="R1701" s="13"/>
      <c r="S1701" s="187">
        <f t="shared" ref="S1701:S1764" si="451">IF(Q1701="Oui",-35,)</f>
        <v>0</v>
      </c>
      <c r="T1701" s="187">
        <f t="shared" ref="T1701:T1764" si="452">IF(Q1701="Non",10,)</f>
        <v>0</v>
      </c>
      <c r="U1701" s="166"/>
      <c r="V1701" s="187">
        <f t="shared" ref="V1701:V1764" si="453">IF(U1701="Oui",-35,)</f>
        <v>0</v>
      </c>
      <c r="W1701" s="187">
        <f t="shared" ref="W1701:W1764" si="454">IF(U1701="Non",10,)</f>
        <v>0</v>
      </c>
      <c r="X1701" s="13">
        <f t="shared" ref="X1701:X1764" si="455">SUM(B1701:W1701)</f>
        <v>0</v>
      </c>
      <c r="Y1701" s="13" t="s">
        <v>29</v>
      </c>
      <c r="Z1701" s="13">
        <v>45</v>
      </c>
      <c r="AA1701" s="241">
        <f t="shared" ref="AA1701:AA1764" si="456">X1701/Z1701</f>
        <v>0</v>
      </c>
    </row>
    <row r="1702" spans="1:27">
      <c r="A1702" s="12">
        <v>1699</v>
      </c>
      <c r="B1702" s="166"/>
      <c r="C1702" s="13"/>
      <c r="D1702" s="187">
        <f t="shared" si="442"/>
        <v>0</v>
      </c>
      <c r="E1702" s="187">
        <f t="shared" si="443"/>
        <v>0</v>
      </c>
      <c r="F1702" s="187">
        <f t="shared" si="444"/>
        <v>0</v>
      </c>
      <c r="G1702" s="166"/>
      <c r="H1702" s="13"/>
      <c r="I1702" s="187">
        <f t="shared" si="445"/>
        <v>0</v>
      </c>
      <c r="J1702" s="187">
        <f t="shared" si="446"/>
        <v>0</v>
      </c>
      <c r="K1702" s="187">
        <f t="shared" si="447"/>
        <v>0</v>
      </c>
      <c r="L1702" s="166"/>
      <c r="M1702" s="13"/>
      <c r="N1702" s="187">
        <f t="shared" si="448"/>
        <v>0</v>
      </c>
      <c r="O1702" s="187">
        <f t="shared" si="449"/>
        <v>0</v>
      </c>
      <c r="P1702" s="187">
        <f t="shared" si="450"/>
        <v>0</v>
      </c>
      <c r="Q1702" s="166"/>
      <c r="R1702" s="13"/>
      <c r="S1702" s="187">
        <f t="shared" si="451"/>
        <v>0</v>
      </c>
      <c r="T1702" s="187">
        <f t="shared" si="452"/>
        <v>0</v>
      </c>
      <c r="U1702" s="166"/>
      <c r="V1702" s="187">
        <f t="shared" si="453"/>
        <v>0</v>
      </c>
      <c r="W1702" s="187">
        <f t="shared" si="454"/>
        <v>0</v>
      </c>
      <c r="X1702" s="13">
        <f t="shared" si="455"/>
        <v>0</v>
      </c>
      <c r="Y1702" s="13" t="s">
        <v>29</v>
      </c>
      <c r="Z1702" s="13">
        <v>45</v>
      </c>
      <c r="AA1702" s="241">
        <f t="shared" si="456"/>
        <v>0</v>
      </c>
    </row>
    <row r="1703" spans="1:27">
      <c r="A1703" s="12">
        <v>1700</v>
      </c>
      <c r="B1703" s="166"/>
      <c r="C1703" s="13"/>
      <c r="D1703" s="187">
        <f t="shared" si="442"/>
        <v>0</v>
      </c>
      <c r="E1703" s="187">
        <f t="shared" si="443"/>
        <v>0</v>
      </c>
      <c r="F1703" s="187">
        <f t="shared" si="444"/>
        <v>0</v>
      </c>
      <c r="G1703" s="166"/>
      <c r="H1703" s="13"/>
      <c r="I1703" s="187">
        <f t="shared" si="445"/>
        <v>0</v>
      </c>
      <c r="J1703" s="187">
        <f t="shared" si="446"/>
        <v>0</v>
      </c>
      <c r="K1703" s="187">
        <f t="shared" si="447"/>
        <v>0</v>
      </c>
      <c r="L1703" s="166"/>
      <c r="M1703" s="13"/>
      <c r="N1703" s="187">
        <f t="shared" si="448"/>
        <v>0</v>
      </c>
      <c r="O1703" s="187">
        <f t="shared" si="449"/>
        <v>0</v>
      </c>
      <c r="P1703" s="187">
        <f t="shared" si="450"/>
        <v>0</v>
      </c>
      <c r="Q1703" s="166"/>
      <c r="R1703" s="13"/>
      <c r="S1703" s="187">
        <f t="shared" si="451"/>
        <v>0</v>
      </c>
      <c r="T1703" s="187">
        <f t="shared" si="452"/>
        <v>0</v>
      </c>
      <c r="U1703" s="166"/>
      <c r="V1703" s="187">
        <f t="shared" si="453"/>
        <v>0</v>
      </c>
      <c r="W1703" s="187">
        <f t="shared" si="454"/>
        <v>0</v>
      </c>
      <c r="X1703" s="13">
        <f t="shared" si="455"/>
        <v>0</v>
      </c>
      <c r="Y1703" s="13" t="s">
        <v>29</v>
      </c>
      <c r="Z1703" s="13">
        <v>45</v>
      </c>
      <c r="AA1703" s="241">
        <f t="shared" si="456"/>
        <v>0</v>
      </c>
    </row>
    <row r="1704" spans="1:27">
      <c r="A1704" s="12">
        <v>1701</v>
      </c>
      <c r="B1704" s="166"/>
      <c r="C1704" s="13"/>
      <c r="D1704" s="187">
        <f t="shared" si="442"/>
        <v>0</v>
      </c>
      <c r="E1704" s="187">
        <f t="shared" si="443"/>
        <v>0</v>
      </c>
      <c r="F1704" s="187">
        <f t="shared" si="444"/>
        <v>0</v>
      </c>
      <c r="G1704" s="166"/>
      <c r="H1704" s="13"/>
      <c r="I1704" s="187">
        <f t="shared" si="445"/>
        <v>0</v>
      </c>
      <c r="J1704" s="187">
        <f t="shared" si="446"/>
        <v>0</v>
      </c>
      <c r="K1704" s="187">
        <f t="shared" si="447"/>
        <v>0</v>
      </c>
      <c r="L1704" s="166"/>
      <c r="M1704" s="13"/>
      <c r="N1704" s="187">
        <f t="shared" si="448"/>
        <v>0</v>
      </c>
      <c r="O1704" s="187">
        <f t="shared" si="449"/>
        <v>0</v>
      </c>
      <c r="P1704" s="187">
        <f t="shared" si="450"/>
        <v>0</v>
      </c>
      <c r="Q1704" s="166"/>
      <c r="R1704" s="13"/>
      <c r="S1704" s="187">
        <f t="shared" si="451"/>
        <v>0</v>
      </c>
      <c r="T1704" s="187">
        <f t="shared" si="452"/>
        <v>0</v>
      </c>
      <c r="U1704" s="166"/>
      <c r="V1704" s="187">
        <f t="shared" si="453"/>
        <v>0</v>
      </c>
      <c r="W1704" s="187">
        <f t="shared" si="454"/>
        <v>0</v>
      </c>
      <c r="X1704" s="13">
        <f t="shared" si="455"/>
        <v>0</v>
      </c>
      <c r="Y1704" s="13" t="s">
        <v>29</v>
      </c>
      <c r="Z1704" s="13">
        <v>45</v>
      </c>
      <c r="AA1704" s="241">
        <f t="shared" si="456"/>
        <v>0</v>
      </c>
    </row>
    <row r="1705" spans="1:27">
      <c r="A1705" s="12">
        <v>1702</v>
      </c>
      <c r="B1705" s="166"/>
      <c r="C1705" s="13"/>
      <c r="D1705" s="187">
        <f t="shared" si="442"/>
        <v>0</v>
      </c>
      <c r="E1705" s="187">
        <f t="shared" si="443"/>
        <v>0</v>
      </c>
      <c r="F1705" s="187">
        <f t="shared" si="444"/>
        <v>0</v>
      </c>
      <c r="G1705" s="166"/>
      <c r="H1705" s="13"/>
      <c r="I1705" s="187">
        <f t="shared" si="445"/>
        <v>0</v>
      </c>
      <c r="J1705" s="187">
        <f t="shared" si="446"/>
        <v>0</v>
      </c>
      <c r="K1705" s="187">
        <f t="shared" si="447"/>
        <v>0</v>
      </c>
      <c r="L1705" s="166"/>
      <c r="M1705" s="13"/>
      <c r="N1705" s="187">
        <f t="shared" si="448"/>
        <v>0</v>
      </c>
      <c r="O1705" s="187">
        <f t="shared" si="449"/>
        <v>0</v>
      </c>
      <c r="P1705" s="187">
        <f t="shared" si="450"/>
        <v>0</v>
      </c>
      <c r="Q1705" s="166"/>
      <c r="R1705" s="13"/>
      <c r="S1705" s="187">
        <f t="shared" si="451"/>
        <v>0</v>
      </c>
      <c r="T1705" s="187">
        <f t="shared" si="452"/>
        <v>0</v>
      </c>
      <c r="U1705" s="166"/>
      <c r="V1705" s="187">
        <f t="shared" si="453"/>
        <v>0</v>
      </c>
      <c r="W1705" s="187">
        <f t="shared" si="454"/>
        <v>0</v>
      </c>
      <c r="X1705" s="13">
        <f t="shared" si="455"/>
        <v>0</v>
      </c>
      <c r="Y1705" s="13" t="s">
        <v>29</v>
      </c>
      <c r="Z1705" s="13">
        <v>45</v>
      </c>
      <c r="AA1705" s="241">
        <f t="shared" si="456"/>
        <v>0</v>
      </c>
    </row>
    <row r="1706" spans="1:27">
      <c r="A1706" s="12">
        <v>1703</v>
      </c>
      <c r="B1706" s="166"/>
      <c r="C1706" s="13"/>
      <c r="D1706" s="187">
        <f t="shared" si="442"/>
        <v>0</v>
      </c>
      <c r="E1706" s="187">
        <f t="shared" si="443"/>
        <v>0</v>
      </c>
      <c r="F1706" s="187">
        <f t="shared" si="444"/>
        <v>0</v>
      </c>
      <c r="G1706" s="166"/>
      <c r="H1706" s="13"/>
      <c r="I1706" s="187">
        <f t="shared" si="445"/>
        <v>0</v>
      </c>
      <c r="J1706" s="187">
        <f t="shared" si="446"/>
        <v>0</v>
      </c>
      <c r="K1706" s="187">
        <f t="shared" si="447"/>
        <v>0</v>
      </c>
      <c r="L1706" s="166"/>
      <c r="M1706" s="13"/>
      <c r="N1706" s="187">
        <f t="shared" si="448"/>
        <v>0</v>
      </c>
      <c r="O1706" s="187">
        <f t="shared" si="449"/>
        <v>0</v>
      </c>
      <c r="P1706" s="187">
        <f t="shared" si="450"/>
        <v>0</v>
      </c>
      <c r="Q1706" s="166"/>
      <c r="R1706" s="13"/>
      <c r="S1706" s="187">
        <f t="shared" si="451"/>
        <v>0</v>
      </c>
      <c r="T1706" s="187">
        <f t="shared" si="452"/>
        <v>0</v>
      </c>
      <c r="U1706" s="166"/>
      <c r="V1706" s="187">
        <f t="shared" si="453"/>
        <v>0</v>
      </c>
      <c r="W1706" s="187">
        <f t="shared" si="454"/>
        <v>0</v>
      </c>
      <c r="X1706" s="13">
        <f t="shared" si="455"/>
        <v>0</v>
      </c>
      <c r="Y1706" s="13" t="s">
        <v>29</v>
      </c>
      <c r="Z1706" s="13">
        <v>45</v>
      </c>
      <c r="AA1706" s="241">
        <f t="shared" si="456"/>
        <v>0</v>
      </c>
    </row>
    <row r="1707" spans="1:27">
      <c r="A1707" s="12">
        <v>1704</v>
      </c>
      <c r="B1707" s="166"/>
      <c r="C1707" s="13"/>
      <c r="D1707" s="187">
        <f t="shared" si="442"/>
        <v>0</v>
      </c>
      <c r="E1707" s="187">
        <f t="shared" si="443"/>
        <v>0</v>
      </c>
      <c r="F1707" s="187">
        <f t="shared" si="444"/>
        <v>0</v>
      </c>
      <c r="G1707" s="166"/>
      <c r="H1707" s="13"/>
      <c r="I1707" s="187">
        <f t="shared" si="445"/>
        <v>0</v>
      </c>
      <c r="J1707" s="187">
        <f t="shared" si="446"/>
        <v>0</v>
      </c>
      <c r="K1707" s="187">
        <f t="shared" si="447"/>
        <v>0</v>
      </c>
      <c r="L1707" s="166"/>
      <c r="M1707" s="13"/>
      <c r="N1707" s="187">
        <f t="shared" si="448"/>
        <v>0</v>
      </c>
      <c r="O1707" s="187">
        <f t="shared" si="449"/>
        <v>0</v>
      </c>
      <c r="P1707" s="187">
        <f t="shared" si="450"/>
        <v>0</v>
      </c>
      <c r="Q1707" s="166"/>
      <c r="R1707" s="13"/>
      <c r="S1707" s="187">
        <f t="shared" si="451"/>
        <v>0</v>
      </c>
      <c r="T1707" s="187">
        <f t="shared" si="452"/>
        <v>0</v>
      </c>
      <c r="U1707" s="166"/>
      <c r="V1707" s="187">
        <f t="shared" si="453"/>
        <v>0</v>
      </c>
      <c r="W1707" s="187">
        <f t="shared" si="454"/>
        <v>0</v>
      </c>
      <c r="X1707" s="13">
        <f t="shared" si="455"/>
        <v>0</v>
      </c>
      <c r="Y1707" s="13" t="s">
        <v>29</v>
      </c>
      <c r="Z1707" s="13">
        <v>45</v>
      </c>
      <c r="AA1707" s="241">
        <f t="shared" si="456"/>
        <v>0</v>
      </c>
    </row>
    <row r="1708" spans="1:27">
      <c r="A1708" s="12">
        <v>1705</v>
      </c>
      <c r="B1708" s="166"/>
      <c r="C1708" s="13"/>
      <c r="D1708" s="187">
        <f t="shared" si="442"/>
        <v>0</v>
      </c>
      <c r="E1708" s="187">
        <f t="shared" si="443"/>
        <v>0</v>
      </c>
      <c r="F1708" s="187">
        <f t="shared" si="444"/>
        <v>0</v>
      </c>
      <c r="G1708" s="166"/>
      <c r="H1708" s="13"/>
      <c r="I1708" s="187">
        <f t="shared" si="445"/>
        <v>0</v>
      </c>
      <c r="J1708" s="187">
        <f t="shared" si="446"/>
        <v>0</v>
      </c>
      <c r="K1708" s="187">
        <f t="shared" si="447"/>
        <v>0</v>
      </c>
      <c r="L1708" s="166"/>
      <c r="M1708" s="13"/>
      <c r="N1708" s="187">
        <f t="shared" si="448"/>
        <v>0</v>
      </c>
      <c r="O1708" s="187">
        <f t="shared" si="449"/>
        <v>0</v>
      </c>
      <c r="P1708" s="187">
        <f t="shared" si="450"/>
        <v>0</v>
      </c>
      <c r="Q1708" s="166"/>
      <c r="R1708" s="13"/>
      <c r="S1708" s="187">
        <f t="shared" si="451"/>
        <v>0</v>
      </c>
      <c r="T1708" s="187">
        <f t="shared" si="452"/>
        <v>0</v>
      </c>
      <c r="U1708" s="166"/>
      <c r="V1708" s="187">
        <f t="shared" si="453"/>
        <v>0</v>
      </c>
      <c r="W1708" s="187">
        <f t="shared" si="454"/>
        <v>0</v>
      </c>
      <c r="X1708" s="13">
        <f t="shared" si="455"/>
        <v>0</v>
      </c>
      <c r="Y1708" s="13" t="s">
        <v>29</v>
      </c>
      <c r="Z1708" s="13">
        <v>45</v>
      </c>
      <c r="AA1708" s="241">
        <f t="shared" si="456"/>
        <v>0</v>
      </c>
    </row>
    <row r="1709" spans="1:27">
      <c r="A1709" s="12">
        <v>1706</v>
      </c>
      <c r="B1709" s="166"/>
      <c r="C1709" s="13"/>
      <c r="D1709" s="187">
        <f t="shared" si="442"/>
        <v>0</v>
      </c>
      <c r="E1709" s="187">
        <f t="shared" si="443"/>
        <v>0</v>
      </c>
      <c r="F1709" s="187">
        <f t="shared" si="444"/>
        <v>0</v>
      </c>
      <c r="G1709" s="166"/>
      <c r="H1709" s="13"/>
      <c r="I1709" s="187">
        <f t="shared" si="445"/>
        <v>0</v>
      </c>
      <c r="J1709" s="187">
        <f t="shared" si="446"/>
        <v>0</v>
      </c>
      <c r="K1709" s="187">
        <f t="shared" si="447"/>
        <v>0</v>
      </c>
      <c r="L1709" s="166"/>
      <c r="M1709" s="13"/>
      <c r="N1709" s="187">
        <f t="shared" si="448"/>
        <v>0</v>
      </c>
      <c r="O1709" s="187">
        <f t="shared" si="449"/>
        <v>0</v>
      </c>
      <c r="P1709" s="187">
        <f t="shared" si="450"/>
        <v>0</v>
      </c>
      <c r="Q1709" s="166"/>
      <c r="R1709" s="13"/>
      <c r="S1709" s="187">
        <f t="shared" si="451"/>
        <v>0</v>
      </c>
      <c r="T1709" s="187">
        <f t="shared" si="452"/>
        <v>0</v>
      </c>
      <c r="U1709" s="166"/>
      <c r="V1709" s="187">
        <f t="shared" si="453"/>
        <v>0</v>
      </c>
      <c r="W1709" s="187">
        <f t="shared" si="454"/>
        <v>0</v>
      </c>
      <c r="X1709" s="13">
        <f t="shared" si="455"/>
        <v>0</v>
      </c>
      <c r="Y1709" s="13" t="s">
        <v>29</v>
      </c>
      <c r="Z1709" s="13">
        <v>45</v>
      </c>
      <c r="AA1709" s="241">
        <f t="shared" si="456"/>
        <v>0</v>
      </c>
    </row>
    <row r="1710" spans="1:27">
      <c r="A1710" s="12">
        <v>1707</v>
      </c>
      <c r="B1710" s="166"/>
      <c r="C1710" s="13"/>
      <c r="D1710" s="187">
        <f t="shared" si="442"/>
        <v>0</v>
      </c>
      <c r="E1710" s="187">
        <f t="shared" si="443"/>
        <v>0</v>
      </c>
      <c r="F1710" s="187">
        <f t="shared" si="444"/>
        <v>0</v>
      </c>
      <c r="G1710" s="166"/>
      <c r="H1710" s="13"/>
      <c r="I1710" s="187">
        <f t="shared" si="445"/>
        <v>0</v>
      </c>
      <c r="J1710" s="187">
        <f t="shared" si="446"/>
        <v>0</v>
      </c>
      <c r="K1710" s="187">
        <f t="shared" si="447"/>
        <v>0</v>
      </c>
      <c r="L1710" s="166"/>
      <c r="M1710" s="13"/>
      <c r="N1710" s="187">
        <f t="shared" si="448"/>
        <v>0</v>
      </c>
      <c r="O1710" s="187">
        <f t="shared" si="449"/>
        <v>0</v>
      </c>
      <c r="P1710" s="187">
        <f t="shared" si="450"/>
        <v>0</v>
      </c>
      <c r="Q1710" s="166"/>
      <c r="R1710" s="13"/>
      <c r="S1710" s="187">
        <f t="shared" si="451"/>
        <v>0</v>
      </c>
      <c r="T1710" s="187">
        <f t="shared" si="452"/>
        <v>0</v>
      </c>
      <c r="U1710" s="166"/>
      <c r="V1710" s="187">
        <f t="shared" si="453"/>
        <v>0</v>
      </c>
      <c r="W1710" s="187">
        <f t="shared" si="454"/>
        <v>0</v>
      </c>
      <c r="X1710" s="13">
        <f t="shared" si="455"/>
        <v>0</v>
      </c>
      <c r="Y1710" s="13" t="s">
        <v>29</v>
      </c>
      <c r="Z1710" s="13">
        <v>45</v>
      </c>
      <c r="AA1710" s="241">
        <f t="shared" si="456"/>
        <v>0</v>
      </c>
    </row>
    <row r="1711" spans="1:27">
      <c r="A1711" s="12">
        <v>1708</v>
      </c>
      <c r="B1711" s="166"/>
      <c r="C1711" s="13"/>
      <c r="D1711" s="187">
        <f t="shared" si="442"/>
        <v>0</v>
      </c>
      <c r="E1711" s="187">
        <f t="shared" si="443"/>
        <v>0</v>
      </c>
      <c r="F1711" s="187">
        <f t="shared" si="444"/>
        <v>0</v>
      </c>
      <c r="G1711" s="166"/>
      <c r="H1711" s="13"/>
      <c r="I1711" s="187">
        <f t="shared" si="445"/>
        <v>0</v>
      </c>
      <c r="J1711" s="187">
        <f t="shared" si="446"/>
        <v>0</v>
      </c>
      <c r="K1711" s="187">
        <f t="shared" si="447"/>
        <v>0</v>
      </c>
      <c r="L1711" s="166"/>
      <c r="M1711" s="13"/>
      <c r="N1711" s="187">
        <f t="shared" si="448"/>
        <v>0</v>
      </c>
      <c r="O1711" s="187">
        <f t="shared" si="449"/>
        <v>0</v>
      </c>
      <c r="P1711" s="187">
        <f t="shared" si="450"/>
        <v>0</v>
      </c>
      <c r="Q1711" s="166"/>
      <c r="R1711" s="13"/>
      <c r="S1711" s="187">
        <f t="shared" si="451"/>
        <v>0</v>
      </c>
      <c r="T1711" s="187">
        <f t="shared" si="452"/>
        <v>0</v>
      </c>
      <c r="U1711" s="166"/>
      <c r="V1711" s="187">
        <f t="shared" si="453"/>
        <v>0</v>
      </c>
      <c r="W1711" s="187">
        <f t="shared" si="454"/>
        <v>0</v>
      </c>
      <c r="X1711" s="13">
        <f t="shared" si="455"/>
        <v>0</v>
      </c>
      <c r="Y1711" s="13" t="s">
        <v>29</v>
      </c>
      <c r="Z1711" s="13">
        <v>45</v>
      </c>
      <c r="AA1711" s="241">
        <f t="shared" si="456"/>
        <v>0</v>
      </c>
    </row>
    <row r="1712" spans="1:27">
      <c r="A1712" s="12">
        <v>1709</v>
      </c>
      <c r="B1712" s="166"/>
      <c r="C1712" s="13"/>
      <c r="D1712" s="187">
        <f t="shared" si="442"/>
        <v>0</v>
      </c>
      <c r="E1712" s="187">
        <f t="shared" si="443"/>
        <v>0</v>
      </c>
      <c r="F1712" s="187">
        <f t="shared" si="444"/>
        <v>0</v>
      </c>
      <c r="G1712" s="166"/>
      <c r="H1712" s="13"/>
      <c r="I1712" s="187">
        <f t="shared" si="445"/>
        <v>0</v>
      </c>
      <c r="J1712" s="187">
        <f t="shared" si="446"/>
        <v>0</v>
      </c>
      <c r="K1712" s="187">
        <f t="shared" si="447"/>
        <v>0</v>
      </c>
      <c r="L1712" s="166"/>
      <c r="M1712" s="13"/>
      <c r="N1712" s="187">
        <f t="shared" si="448"/>
        <v>0</v>
      </c>
      <c r="O1712" s="187">
        <f t="shared" si="449"/>
        <v>0</v>
      </c>
      <c r="P1712" s="187">
        <f t="shared" si="450"/>
        <v>0</v>
      </c>
      <c r="Q1712" s="166"/>
      <c r="R1712" s="13"/>
      <c r="S1712" s="187">
        <f t="shared" si="451"/>
        <v>0</v>
      </c>
      <c r="T1712" s="187">
        <f t="shared" si="452"/>
        <v>0</v>
      </c>
      <c r="U1712" s="166"/>
      <c r="V1712" s="187">
        <f t="shared" si="453"/>
        <v>0</v>
      </c>
      <c r="W1712" s="187">
        <f t="shared" si="454"/>
        <v>0</v>
      </c>
      <c r="X1712" s="13">
        <f t="shared" si="455"/>
        <v>0</v>
      </c>
      <c r="Y1712" s="13" t="s">
        <v>29</v>
      </c>
      <c r="Z1712" s="13">
        <v>45</v>
      </c>
      <c r="AA1712" s="241">
        <f t="shared" si="456"/>
        <v>0</v>
      </c>
    </row>
    <row r="1713" spans="1:27">
      <c r="A1713" s="12">
        <v>1710</v>
      </c>
      <c r="B1713" s="166"/>
      <c r="C1713" s="13"/>
      <c r="D1713" s="187">
        <f t="shared" si="442"/>
        <v>0</v>
      </c>
      <c r="E1713" s="187">
        <f t="shared" si="443"/>
        <v>0</v>
      </c>
      <c r="F1713" s="187">
        <f t="shared" si="444"/>
        <v>0</v>
      </c>
      <c r="G1713" s="166"/>
      <c r="H1713" s="13"/>
      <c r="I1713" s="187">
        <f t="shared" si="445"/>
        <v>0</v>
      </c>
      <c r="J1713" s="187">
        <f t="shared" si="446"/>
        <v>0</v>
      </c>
      <c r="K1713" s="187">
        <f t="shared" si="447"/>
        <v>0</v>
      </c>
      <c r="L1713" s="166"/>
      <c r="M1713" s="13"/>
      <c r="N1713" s="187">
        <f t="shared" si="448"/>
        <v>0</v>
      </c>
      <c r="O1713" s="187">
        <f t="shared" si="449"/>
        <v>0</v>
      </c>
      <c r="P1713" s="187">
        <f t="shared" si="450"/>
        <v>0</v>
      </c>
      <c r="Q1713" s="166"/>
      <c r="R1713" s="13"/>
      <c r="S1713" s="187">
        <f t="shared" si="451"/>
        <v>0</v>
      </c>
      <c r="T1713" s="187">
        <f t="shared" si="452"/>
        <v>0</v>
      </c>
      <c r="U1713" s="166"/>
      <c r="V1713" s="187">
        <f t="shared" si="453"/>
        <v>0</v>
      </c>
      <c r="W1713" s="187">
        <f t="shared" si="454"/>
        <v>0</v>
      </c>
      <c r="X1713" s="13">
        <f t="shared" si="455"/>
        <v>0</v>
      </c>
      <c r="Y1713" s="13" t="s">
        <v>29</v>
      </c>
      <c r="Z1713" s="13">
        <v>45</v>
      </c>
      <c r="AA1713" s="241">
        <f t="shared" si="456"/>
        <v>0</v>
      </c>
    </row>
    <row r="1714" spans="1:27">
      <c r="A1714" s="12">
        <v>1711</v>
      </c>
      <c r="B1714" s="166"/>
      <c r="C1714" s="13"/>
      <c r="D1714" s="187">
        <f t="shared" si="442"/>
        <v>0</v>
      </c>
      <c r="E1714" s="187">
        <f t="shared" si="443"/>
        <v>0</v>
      </c>
      <c r="F1714" s="187">
        <f t="shared" si="444"/>
        <v>0</v>
      </c>
      <c r="G1714" s="166"/>
      <c r="H1714" s="13"/>
      <c r="I1714" s="187">
        <f t="shared" si="445"/>
        <v>0</v>
      </c>
      <c r="J1714" s="187">
        <f t="shared" si="446"/>
        <v>0</v>
      </c>
      <c r="K1714" s="187">
        <f t="shared" si="447"/>
        <v>0</v>
      </c>
      <c r="L1714" s="166"/>
      <c r="M1714" s="13"/>
      <c r="N1714" s="187">
        <f t="shared" si="448"/>
        <v>0</v>
      </c>
      <c r="O1714" s="187">
        <f t="shared" si="449"/>
        <v>0</v>
      </c>
      <c r="P1714" s="187">
        <f t="shared" si="450"/>
        <v>0</v>
      </c>
      <c r="Q1714" s="166"/>
      <c r="R1714" s="13"/>
      <c r="S1714" s="187">
        <f t="shared" si="451"/>
        <v>0</v>
      </c>
      <c r="T1714" s="187">
        <f t="shared" si="452"/>
        <v>0</v>
      </c>
      <c r="U1714" s="166"/>
      <c r="V1714" s="187">
        <f t="shared" si="453"/>
        <v>0</v>
      </c>
      <c r="W1714" s="187">
        <f t="shared" si="454"/>
        <v>0</v>
      </c>
      <c r="X1714" s="13">
        <f t="shared" si="455"/>
        <v>0</v>
      </c>
      <c r="Y1714" s="13" t="s">
        <v>29</v>
      </c>
      <c r="Z1714" s="13">
        <v>45</v>
      </c>
      <c r="AA1714" s="241">
        <f t="shared" si="456"/>
        <v>0</v>
      </c>
    </row>
    <row r="1715" spans="1:27">
      <c r="A1715" s="12">
        <v>1712</v>
      </c>
      <c r="B1715" s="166"/>
      <c r="C1715" s="13"/>
      <c r="D1715" s="187">
        <f t="shared" si="442"/>
        <v>0</v>
      </c>
      <c r="E1715" s="187">
        <f t="shared" si="443"/>
        <v>0</v>
      </c>
      <c r="F1715" s="187">
        <f t="shared" si="444"/>
        <v>0</v>
      </c>
      <c r="G1715" s="166"/>
      <c r="H1715" s="13"/>
      <c r="I1715" s="187">
        <f t="shared" si="445"/>
        <v>0</v>
      </c>
      <c r="J1715" s="187">
        <f t="shared" si="446"/>
        <v>0</v>
      </c>
      <c r="K1715" s="187">
        <f t="shared" si="447"/>
        <v>0</v>
      </c>
      <c r="L1715" s="166"/>
      <c r="M1715" s="13"/>
      <c r="N1715" s="187">
        <f t="shared" si="448"/>
        <v>0</v>
      </c>
      <c r="O1715" s="187">
        <f t="shared" si="449"/>
        <v>0</v>
      </c>
      <c r="P1715" s="187">
        <f t="shared" si="450"/>
        <v>0</v>
      </c>
      <c r="Q1715" s="166"/>
      <c r="R1715" s="13"/>
      <c r="S1715" s="187">
        <f t="shared" si="451"/>
        <v>0</v>
      </c>
      <c r="T1715" s="187">
        <f t="shared" si="452"/>
        <v>0</v>
      </c>
      <c r="U1715" s="166"/>
      <c r="V1715" s="187">
        <f t="shared" si="453"/>
        <v>0</v>
      </c>
      <c r="W1715" s="187">
        <f t="shared" si="454"/>
        <v>0</v>
      </c>
      <c r="X1715" s="13">
        <f t="shared" si="455"/>
        <v>0</v>
      </c>
      <c r="Y1715" s="13" t="s">
        <v>29</v>
      </c>
      <c r="Z1715" s="13">
        <v>45</v>
      </c>
      <c r="AA1715" s="241">
        <f t="shared" si="456"/>
        <v>0</v>
      </c>
    </row>
    <row r="1716" spans="1:27">
      <c r="A1716" s="12">
        <v>1713</v>
      </c>
      <c r="B1716" s="166"/>
      <c r="C1716" s="13"/>
      <c r="D1716" s="187">
        <f t="shared" si="442"/>
        <v>0</v>
      </c>
      <c r="E1716" s="187">
        <f t="shared" si="443"/>
        <v>0</v>
      </c>
      <c r="F1716" s="187">
        <f t="shared" si="444"/>
        <v>0</v>
      </c>
      <c r="G1716" s="166"/>
      <c r="H1716" s="13"/>
      <c r="I1716" s="187">
        <f t="shared" si="445"/>
        <v>0</v>
      </c>
      <c r="J1716" s="187">
        <f t="shared" si="446"/>
        <v>0</v>
      </c>
      <c r="K1716" s="187">
        <f t="shared" si="447"/>
        <v>0</v>
      </c>
      <c r="L1716" s="166"/>
      <c r="M1716" s="13"/>
      <c r="N1716" s="187">
        <f t="shared" si="448"/>
        <v>0</v>
      </c>
      <c r="O1716" s="187">
        <f t="shared" si="449"/>
        <v>0</v>
      </c>
      <c r="P1716" s="187">
        <f t="shared" si="450"/>
        <v>0</v>
      </c>
      <c r="Q1716" s="166"/>
      <c r="R1716" s="13"/>
      <c r="S1716" s="187">
        <f t="shared" si="451"/>
        <v>0</v>
      </c>
      <c r="T1716" s="187">
        <f t="shared" si="452"/>
        <v>0</v>
      </c>
      <c r="U1716" s="166"/>
      <c r="V1716" s="187">
        <f t="shared" si="453"/>
        <v>0</v>
      </c>
      <c r="W1716" s="187">
        <f t="shared" si="454"/>
        <v>0</v>
      </c>
      <c r="X1716" s="13">
        <f t="shared" si="455"/>
        <v>0</v>
      </c>
      <c r="Y1716" s="13" t="s">
        <v>29</v>
      </c>
      <c r="Z1716" s="13">
        <v>45</v>
      </c>
      <c r="AA1716" s="241">
        <f t="shared" si="456"/>
        <v>0</v>
      </c>
    </row>
    <row r="1717" spans="1:27">
      <c r="A1717" s="12">
        <v>1714</v>
      </c>
      <c r="B1717" s="166"/>
      <c r="C1717" s="13"/>
      <c r="D1717" s="187">
        <f t="shared" si="442"/>
        <v>0</v>
      </c>
      <c r="E1717" s="187">
        <f t="shared" si="443"/>
        <v>0</v>
      </c>
      <c r="F1717" s="187">
        <f t="shared" si="444"/>
        <v>0</v>
      </c>
      <c r="G1717" s="166"/>
      <c r="H1717" s="13"/>
      <c r="I1717" s="187">
        <f t="shared" si="445"/>
        <v>0</v>
      </c>
      <c r="J1717" s="187">
        <f t="shared" si="446"/>
        <v>0</v>
      </c>
      <c r="K1717" s="187">
        <f t="shared" si="447"/>
        <v>0</v>
      </c>
      <c r="L1717" s="166"/>
      <c r="M1717" s="13"/>
      <c r="N1717" s="187">
        <f t="shared" si="448"/>
        <v>0</v>
      </c>
      <c r="O1717" s="187">
        <f t="shared" si="449"/>
        <v>0</v>
      </c>
      <c r="P1717" s="187">
        <f t="shared" si="450"/>
        <v>0</v>
      </c>
      <c r="Q1717" s="166"/>
      <c r="R1717" s="13"/>
      <c r="S1717" s="187">
        <f t="shared" si="451"/>
        <v>0</v>
      </c>
      <c r="T1717" s="187">
        <f t="shared" si="452"/>
        <v>0</v>
      </c>
      <c r="U1717" s="166"/>
      <c r="V1717" s="187">
        <f t="shared" si="453"/>
        <v>0</v>
      </c>
      <c r="W1717" s="187">
        <f t="shared" si="454"/>
        <v>0</v>
      </c>
      <c r="X1717" s="13">
        <f t="shared" si="455"/>
        <v>0</v>
      </c>
      <c r="Y1717" s="13" t="s">
        <v>29</v>
      </c>
      <c r="Z1717" s="13">
        <v>45</v>
      </c>
      <c r="AA1717" s="241">
        <f t="shared" si="456"/>
        <v>0</v>
      </c>
    </row>
    <row r="1718" spans="1:27">
      <c r="A1718" s="12">
        <v>1715</v>
      </c>
      <c r="B1718" s="166"/>
      <c r="C1718" s="13"/>
      <c r="D1718" s="187">
        <f t="shared" si="442"/>
        <v>0</v>
      </c>
      <c r="E1718" s="187">
        <f t="shared" si="443"/>
        <v>0</v>
      </c>
      <c r="F1718" s="187">
        <f t="shared" si="444"/>
        <v>0</v>
      </c>
      <c r="G1718" s="166"/>
      <c r="H1718" s="13"/>
      <c r="I1718" s="187">
        <f t="shared" si="445"/>
        <v>0</v>
      </c>
      <c r="J1718" s="187">
        <f t="shared" si="446"/>
        <v>0</v>
      </c>
      <c r="K1718" s="187">
        <f t="shared" si="447"/>
        <v>0</v>
      </c>
      <c r="L1718" s="166"/>
      <c r="M1718" s="13"/>
      <c r="N1718" s="187">
        <f t="shared" si="448"/>
        <v>0</v>
      </c>
      <c r="O1718" s="187">
        <f t="shared" si="449"/>
        <v>0</v>
      </c>
      <c r="P1718" s="187">
        <f t="shared" si="450"/>
        <v>0</v>
      </c>
      <c r="Q1718" s="166"/>
      <c r="R1718" s="13"/>
      <c r="S1718" s="187">
        <f t="shared" si="451"/>
        <v>0</v>
      </c>
      <c r="T1718" s="187">
        <f t="shared" si="452"/>
        <v>0</v>
      </c>
      <c r="U1718" s="166"/>
      <c r="V1718" s="187">
        <f t="shared" si="453"/>
        <v>0</v>
      </c>
      <c r="W1718" s="187">
        <f t="shared" si="454"/>
        <v>0</v>
      </c>
      <c r="X1718" s="13">
        <f t="shared" si="455"/>
        <v>0</v>
      </c>
      <c r="Y1718" s="13" t="s">
        <v>29</v>
      </c>
      <c r="Z1718" s="13">
        <v>45</v>
      </c>
      <c r="AA1718" s="241">
        <f t="shared" si="456"/>
        <v>0</v>
      </c>
    </row>
    <row r="1719" spans="1:27">
      <c r="A1719" s="12">
        <v>1716</v>
      </c>
      <c r="B1719" s="166"/>
      <c r="C1719" s="13"/>
      <c r="D1719" s="187">
        <f t="shared" si="442"/>
        <v>0</v>
      </c>
      <c r="E1719" s="187">
        <f t="shared" si="443"/>
        <v>0</v>
      </c>
      <c r="F1719" s="187">
        <f t="shared" si="444"/>
        <v>0</v>
      </c>
      <c r="G1719" s="166"/>
      <c r="H1719" s="13"/>
      <c r="I1719" s="187">
        <f t="shared" si="445"/>
        <v>0</v>
      </c>
      <c r="J1719" s="187">
        <f t="shared" si="446"/>
        <v>0</v>
      </c>
      <c r="K1719" s="187">
        <f t="shared" si="447"/>
        <v>0</v>
      </c>
      <c r="L1719" s="166"/>
      <c r="M1719" s="13"/>
      <c r="N1719" s="187">
        <f t="shared" si="448"/>
        <v>0</v>
      </c>
      <c r="O1719" s="187">
        <f t="shared" si="449"/>
        <v>0</v>
      </c>
      <c r="P1719" s="187">
        <f t="shared" si="450"/>
        <v>0</v>
      </c>
      <c r="Q1719" s="166"/>
      <c r="R1719" s="13"/>
      <c r="S1719" s="187">
        <f t="shared" si="451"/>
        <v>0</v>
      </c>
      <c r="T1719" s="187">
        <f t="shared" si="452"/>
        <v>0</v>
      </c>
      <c r="U1719" s="166"/>
      <c r="V1719" s="187">
        <f t="shared" si="453"/>
        <v>0</v>
      </c>
      <c r="W1719" s="187">
        <f t="shared" si="454"/>
        <v>0</v>
      </c>
      <c r="X1719" s="13">
        <f t="shared" si="455"/>
        <v>0</v>
      </c>
      <c r="Y1719" s="13" t="s">
        <v>29</v>
      </c>
      <c r="Z1719" s="13">
        <v>45</v>
      </c>
      <c r="AA1719" s="241">
        <f t="shared" si="456"/>
        <v>0</v>
      </c>
    </row>
    <row r="1720" spans="1:27">
      <c r="A1720" s="12">
        <v>1717</v>
      </c>
      <c r="B1720" s="166"/>
      <c r="C1720" s="13"/>
      <c r="D1720" s="187">
        <f t="shared" si="442"/>
        <v>0</v>
      </c>
      <c r="E1720" s="187">
        <f t="shared" si="443"/>
        <v>0</v>
      </c>
      <c r="F1720" s="187">
        <f t="shared" si="444"/>
        <v>0</v>
      </c>
      <c r="G1720" s="166"/>
      <c r="H1720" s="13"/>
      <c r="I1720" s="187">
        <f t="shared" si="445"/>
        <v>0</v>
      </c>
      <c r="J1720" s="187">
        <f t="shared" si="446"/>
        <v>0</v>
      </c>
      <c r="K1720" s="187">
        <f t="shared" si="447"/>
        <v>0</v>
      </c>
      <c r="L1720" s="166"/>
      <c r="M1720" s="13"/>
      <c r="N1720" s="187">
        <f t="shared" si="448"/>
        <v>0</v>
      </c>
      <c r="O1720" s="187">
        <f t="shared" si="449"/>
        <v>0</v>
      </c>
      <c r="P1720" s="187">
        <f t="shared" si="450"/>
        <v>0</v>
      </c>
      <c r="Q1720" s="166"/>
      <c r="R1720" s="13"/>
      <c r="S1720" s="187">
        <f t="shared" si="451"/>
        <v>0</v>
      </c>
      <c r="T1720" s="187">
        <f t="shared" si="452"/>
        <v>0</v>
      </c>
      <c r="U1720" s="166"/>
      <c r="V1720" s="187">
        <f t="shared" si="453"/>
        <v>0</v>
      </c>
      <c r="W1720" s="187">
        <f t="shared" si="454"/>
        <v>0</v>
      </c>
      <c r="X1720" s="13">
        <f t="shared" si="455"/>
        <v>0</v>
      </c>
      <c r="Y1720" s="13" t="s">
        <v>29</v>
      </c>
      <c r="Z1720" s="13">
        <v>45</v>
      </c>
      <c r="AA1720" s="241">
        <f t="shared" si="456"/>
        <v>0</v>
      </c>
    </row>
    <row r="1721" spans="1:27">
      <c r="A1721" s="12">
        <v>1718</v>
      </c>
      <c r="B1721" s="166"/>
      <c r="C1721" s="13"/>
      <c r="D1721" s="187">
        <f t="shared" si="442"/>
        <v>0</v>
      </c>
      <c r="E1721" s="187">
        <f t="shared" si="443"/>
        <v>0</v>
      </c>
      <c r="F1721" s="187">
        <f t="shared" si="444"/>
        <v>0</v>
      </c>
      <c r="G1721" s="166"/>
      <c r="H1721" s="13"/>
      <c r="I1721" s="187">
        <f t="shared" si="445"/>
        <v>0</v>
      </c>
      <c r="J1721" s="187">
        <f t="shared" si="446"/>
        <v>0</v>
      </c>
      <c r="K1721" s="187">
        <f t="shared" si="447"/>
        <v>0</v>
      </c>
      <c r="L1721" s="166"/>
      <c r="M1721" s="13"/>
      <c r="N1721" s="187">
        <f t="shared" si="448"/>
        <v>0</v>
      </c>
      <c r="O1721" s="187">
        <f t="shared" si="449"/>
        <v>0</v>
      </c>
      <c r="P1721" s="187">
        <f t="shared" si="450"/>
        <v>0</v>
      </c>
      <c r="Q1721" s="166"/>
      <c r="R1721" s="13"/>
      <c r="S1721" s="187">
        <f t="shared" si="451"/>
        <v>0</v>
      </c>
      <c r="T1721" s="187">
        <f t="shared" si="452"/>
        <v>0</v>
      </c>
      <c r="U1721" s="166"/>
      <c r="V1721" s="187">
        <f t="shared" si="453"/>
        <v>0</v>
      </c>
      <c r="W1721" s="187">
        <f t="shared" si="454"/>
        <v>0</v>
      </c>
      <c r="X1721" s="13">
        <f t="shared" si="455"/>
        <v>0</v>
      </c>
      <c r="Y1721" s="13" t="s">
        <v>29</v>
      </c>
      <c r="Z1721" s="13">
        <v>45</v>
      </c>
      <c r="AA1721" s="241">
        <f t="shared" si="456"/>
        <v>0</v>
      </c>
    </row>
    <row r="1722" spans="1:27">
      <c r="A1722" s="12">
        <v>1719</v>
      </c>
      <c r="B1722" s="166"/>
      <c r="C1722" s="13"/>
      <c r="D1722" s="187">
        <f t="shared" si="442"/>
        <v>0</v>
      </c>
      <c r="E1722" s="187">
        <f t="shared" si="443"/>
        <v>0</v>
      </c>
      <c r="F1722" s="187">
        <f t="shared" si="444"/>
        <v>0</v>
      </c>
      <c r="G1722" s="166"/>
      <c r="H1722" s="13"/>
      <c r="I1722" s="187">
        <f t="shared" si="445"/>
        <v>0</v>
      </c>
      <c r="J1722" s="187">
        <f t="shared" si="446"/>
        <v>0</v>
      </c>
      <c r="K1722" s="187">
        <f t="shared" si="447"/>
        <v>0</v>
      </c>
      <c r="L1722" s="166"/>
      <c r="M1722" s="13"/>
      <c r="N1722" s="187">
        <f t="shared" si="448"/>
        <v>0</v>
      </c>
      <c r="O1722" s="187">
        <f t="shared" si="449"/>
        <v>0</v>
      </c>
      <c r="P1722" s="187">
        <f t="shared" si="450"/>
        <v>0</v>
      </c>
      <c r="Q1722" s="166"/>
      <c r="R1722" s="13"/>
      <c r="S1722" s="187">
        <f t="shared" si="451"/>
        <v>0</v>
      </c>
      <c r="T1722" s="187">
        <f t="shared" si="452"/>
        <v>0</v>
      </c>
      <c r="U1722" s="166"/>
      <c r="V1722" s="187">
        <f t="shared" si="453"/>
        <v>0</v>
      </c>
      <c r="W1722" s="187">
        <f t="shared" si="454"/>
        <v>0</v>
      </c>
      <c r="X1722" s="13">
        <f t="shared" si="455"/>
        <v>0</v>
      </c>
      <c r="Y1722" s="13" t="s">
        <v>29</v>
      </c>
      <c r="Z1722" s="13">
        <v>45</v>
      </c>
      <c r="AA1722" s="241">
        <f t="shared" si="456"/>
        <v>0</v>
      </c>
    </row>
    <row r="1723" spans="1:27">
      <c r="A1723" s="12">
        <v>1720</v>
      </c>
      <c r="B1723" s="166"/>
      <c r="C1723" s="13"/>
      <c r="D1723" s="187">
        <f t="shared" si="442"/>
        <v>0</v>
      </c>
      <c r="E1723" s="187">
        <f t="shared" si="443"/>
        <v>0</v>
      </c>
      <c r="F1723" s="187">
        <f t="shared" si="444"/>
        <v>0</v>
      </c>
      <c r="G1723" s="166"/>
      <c r="H1723" s="13"/>
      <c r="I1723" s="187">
        <f t="shared" si="445"/>
        <v>0</v>
      </c>
      <c r="J1723" s="187">
        <f t="shared" si="446"/>
        <v>0</v>
      </c>
      <c r="K1723" s="187">
        <f t="shared" si="447"/>
        <v>0</v>
      </c>
      <c r="L1723" s="166"/>
      <c r="M1723" s="13"/>
      <c r="N1723" s="187">
        <f t="shared" si="448"/>
        <v>0</v>
      </c>
      <c r="O1723" s="187">
        <f t="shared" si="449"/>
        <v>0</v>
      </c>
      <c r="P1723" s="187">
        <f t="shared" si="450"/>
        <v>0</v>
      </c>
      <c r="Q1723" s="166"/>
      <c r="R1723" s="13"/>
      <c r="S1723" s="187">
        <f t="shared" si="451"/>
        <v>0</v>
      </c>
      <c r="T1723" s="187">
        <f t="shared" si="452"/>
        <v>0</v>
      </c>
      <c r="U1723" s="166"/>
      <c r="V1723" s="187">
        <f t="shared" si="453"/>
        <v>0</v>
      </c>
      <c r="W1723" s="187">
        <f t="shared" si="454"/>
        <v>0</v>
      </c>
      <c r="X1723" s="13">
        <f t="shared" si="455"/>
        <v>0</v>
      </c>
      <c r="Y1723" s="13" t="s">
        <v>29</v>
      </c>
      <c r="Z1723" s="13">
        <v>45</v>
      </c>
      <c r="AA1723" s="241">
        <f t="shared" si="456"/>
        <v>0</v>
      </c>
    </row>
    <row r="1724" spans="1:27">
      <c r="A1724" s="12">
        <v>1721</v>
      </c>
      <c r="B1724" s="166"/>
      <c r="C1724" s="13"/>
      <c r="D1724" s="187">
        <f t="shared" si="442"/>
        <v>0</v>
      </c>
      <c r="E1724" s="187">
        <f t="shared" si="443"/>
        <v>0</v>
      </c>
      <c r="F1724" s="187">
        <f t="shared" si="444"/>
        <v>0</v>
      </c>
      <c r="G1724" s="166"/>
      <c r="H1724" s="13"/>
      <c r="I1724" s="187">
        <f t="shared" si="445"/>
        <v>0</v>
      </c>
      <c r="J1724" s="187">
        <f t="shared" si="446"/>
        <v>0</v>
      </c>
      <c r="K1724" s="187">
        <f t="shared" si="447"/>
        <v>0</v>
      </c>
      <c r="L1724" s="166"/>
      <c r="M1724" s="13"/>
      <c r="N1724" s="187">
        <f t="shared" si="448"/>
        <v>0</v>
      </c>
      <c r="O1724" s="187">
        <f t="shared" si="449"/>
        <v>0</v>
      </c>
      <c r="P1724" s="187">
        <f t="shared" si="450"/>
        <v>0</v>
      </c>
      <c r="Q1724" s="166"/>
      <c r="R1724" s="13"/>
      <c r="S1724" s="187">
        <f t="shared" si="451"/>
        <v>0</v>
      </c>
      <c r="T1724" s="187">
        <f t="shared" si="452"/>
        <v>0</v>
      </c>
      <c r="U1724" s="166"/>
      <c r="V1724" s="187">
        <f t="shared" si="453"/>
        <v>0</v>
      </c>
      <c r="W1724" s="187">
        <f t="shared" si="454"/>
        <v>0</v>
      </c>
      <c r="X1724" s="13">
        <f t="shared" si="455"/>
        <v>0</v>
      </c>
      <c r="Y1724" s="13" t="s">
        <v>29</v>
      </c>
      <c r="Z1724" s="13">
        <v>45</v>
      </c>
      <c r="AA1724" s="241">
        <f t="shared" si="456"/>
        <v>0</v>
      </c>
    </row>
    <row r="1725" spans="1:27">
      <c r="A1725" s="12">
        <v>1722</v>
      </c>
      <c r="B1725" s="166"/>
      <c r="C1725" s="13"/>
      <c r="D1725" s="187">
        <f t="shared" si="442"/>
        <v>0</v>
      </c>
      <c r="E1725" s="187">
        <f t="shared" si="443"/>
        <v>0</v>
      </c>
      <c r="F1725" s="187">
        <f t="shared" si="444"/>
        <v>0</v>
      </c>
      <c r="G1725" s="166"/>
      <c r="H1725" s="13"/>
      <c r="I1725" s="187">
        <f t="shared" si="445"/>
        <v>0</v>
      </c>
      <c r="J1725" s="187">
        <f t="shared" si="446"/>
        <v>0</v>
      </c>
      <c r="K1725" s="187">
        <f t="shared" si="447"/>
        <v>0</v>
      </c>
      <c r="L1725" s="166"/>
      <c r="M1725" s="13"/>
      <c r="N1725" s="187">
        <f t="shared" si="448"/>
        <v>0</v>
      </c>
      <c r="O1725" s="187">
        <f t="shared" si="449"/>
        <v>0</v>
      </c>
      <c r="P1725" s="187">
        <f t="shared" si="450"/>
        <v>0</v>
      </c>
      <c r="Q1725" s="166"/>
      <c r="R1725" s="13"/>
      <c r="S1725" s="187">
        <f t="shared" si="451"/>
        <v>0</v>
      </c>
      <c r="T1725" s="187">
        <f t="shared" si="452"/>
        <v>0</v>
      </c>
      <c r="U1725" s="166"/>
      <c r="V1725" s="187">
        <f t="shared" si="453"/>
        <v>0</v>
      </c>
      <c r="W1725" s="187">
        <f t="shared" si="454"/>
        <v>0</v>
      </c>
      <c r="X1725" s="13">
        <f t="shared" si="455"/>
        <v>0</v>
      </c>
      <c r="Y1725" s="13" t="s">
        <v>29</v>
      </c>
      <c r="Z1725" s="13">
        <v>45</v>
      </c>
      <c r="AA1725" s="241">
        <f t="shared" si="456"/>
        <v>0</v>
      </c>
    </row>
    <row r="1726" spans="1:27">
      <c r="A1726" s="12">
        <v>1723</v>
      </c>
      <c r="B1726" s="166"/>
      <c r="C1726" s="13"/>
      <c r="D1726" s="187">
        <f t="shared" si="442"/>
        <v>0</v>
      </c>
      <c r="E1726" s="187">
        <f t="shared" si="443"/>
        <v>0</v>
      </c>
      <c r="F1726" s="187">
        <f t="shared" si="444"/>
        <v>0</v>
      </c>
      <c r="G1726" s="166"/>
      <c r="H1726" s="13"/>
      <c r="I1726" s="187">
        <f t="shared" si="445"/>
        <v>0</v>
      </c>
      <c r="J1726" s="187">
        <f t="shared" si="446"/>
        <v>0</v>
      </c>
      <c r="K1726" s="187">
        <f t="shared" si="447"/>
        <v>0</v>
      </c>
      <c r="L1726" s="166"/>
      <c r="M1726" s="13"/>
      <c r="N1726" s="187">
        <f t="shared" si="448"/>
        <v>0</v>
      </c>
      <c r="O1726" s="187">
        <f t="shared" si="449"/>
        <v>0</v>
      </c>
      <c r="P1726" s="187">
        <f t="shared" si="450"/>
        <v>0</v>
      </c>
      <c r="Q1726" s="166"/>
      <c r="R1726" s="13"/>
      <c r="S1726" s="187">
        <f t="shared" si="451"/>
        <v>0</v>
      </c>
      <c r="T1726" s="187">
        <f t="shared" si="452"/>
        <v>0</v>
      </c>
      <c r="U1726" s="166"/>
      <c r="V1726" s="187">
        <f t="shared" si="453"/>
        <v>0</v>
      </c>
      <c r="W1726" s="187">
        <f t="shared" si="454"/>
        <v>0</v>
      </c>
      <c r="X1726" s="13">
        <f t="shared" si="455"/>
        <v>0</v>
      </c>
      <c r="Y1726" s="13" t="s">
        <v>29</v>
      </c>
      <c r="Z1726" s="13">
        <v>45</v>
      </c>
      <c r="AA1726" s="241">
        <f t="shared" si="456"/>
        <v>0</v>
      </c>
    </row>
    <row r="1727" spans="1:27">
      <c r="A1727" s="12">
        <v>1724</v>
      </c>
      <c r="B1727" s="166"/>
      <c r="C1727" s="13"/>
      <c r="D1727" s="187">
        <f t="shared" si="442"/>
        <v>0</v>
      </c>
      <c r="E1727" s="187">
        <f t="shared" si="443"/>
        <v>0</v>
      </c>
      <c r="F1727" s="187">
        <f t="shared" si="444"/>
        <v>0</v>
      </c>
      <c r="G1727" s="166"/>
      <c r="H1727" s="13"/>
      <c r="I1727" s="187">
        <f t="shared" si="445"/>
        <v>0</v>
      </c>
      <c r="J1727" s="187">
        <f t="shared" si="446"/>
        <v>0</v>
      </c>
      <c r="K1727" s="187">
        <f t="shared" si="447"/>
        <v>0</v>
      </c>
      <c r="L1727" s="166"/>
      <c r="M1727" s="13"/>
      <c r="N1727" s="187">
        <f t="shared" si="448"/>
        <v>0</v>
      </c>
      <c r="O1727" s="187">
        <f t="shared" si="449"/>
        <v>0</v>
      </c>
      <c r="P1727" s="187">
        <f t="shared" si="450"/>
        <v>0</v>
      </c>
      <c r="Q1727" s="166"/>
      <c r="R1727" s="13"/>
      <c r="S1727" s="187">
        <f t="shared" si="451"/>
        <v>0</v>
      </c>
      <c r="T1727" s="187">
        <f t="shared" si="452"/>
        <v>0</v>
      </c>
      <c r="U1727" s="166"/>
      <c r="V1727" s="187">
        <f t="shared" si="453"/>
        <v>0</v>
      </c>
      <c r="W1727" s="187">
        <f t="shared" si="454"/>
        <v>0</v>
      </c>
      <c r="X1727" s="13">
        <f t="shared" si="455"/>
        <v>0</v>
      </c>
      <c r="Y1727" s="13" t="s">
        <v>29</v>
      </c>
      <c r="Z1727" s="13">
        <v>45</v>
      </c>
      <c r="AA1727" s="241">
        <f t="shared" si="456"/>
        <v>0</v>
      </c>
    </row>
    <row r="1728" spans="1:27">
      <c r="A1728" s="12">
        <v>1725</v>
      </c>
      <c r="B1728" s="166"/>
      <c r="C1728" s="13"/>
      <c r="D1728" s="187">
        <f t="shared" si="442"/>
        <v>0</v>
      </c>
      <c r="E1728" s="187">
        <f t="shared" si="443"/>
        <v>0</v>
      </c>
      <c r="F1728" s="187">
        <f t="shared" si="444"/>
        <v>0</v>
      </c>
      <c r="G1728" s="166"/>
      <c r="H1728" s="13"/>
      <c r="I1728" s="187">
        <f t="shared" si="445"/>
        <v>0</v>
      </c>
      <c r="J1728" s="187">
        <f t="shared" si="446"/>
        <v>0</v>
      </c>
      <c r="K1728" s="187">
        <f t="shared" si="447"/>
        <v>0</v>
      </c>
      <c r="L1728" s="166"/>
      <c r="M1728" s="13"/>
      <c r="N1728" s="187">
        <f t="shared" si="448"/>
        <v>0</v>
      </c>
      <c r="O1728" s="187">
        <f t="shared" si="449"/>
        <v>0</v>
      </c>
      <c r="P1728" s="187">
        <f t="shared" si="450"/>
        <v>0</v>
      </c>
      <c r="Q1728" s="166"/>
      <c r="R1728" s="13"/>
      <c r="S1728" s="187">
        <f t="shared" si="451"/>
        <v>0</v>
      </c>
      <c r="T1728" s="187">
        <f t="shared" si="452"/>
        <v>0</v>
      </c>
      <c r="U1728" s="166"/>
      <c r="V1728" s="187">
        <f t="shared" si="453"/>
        <v>0</v>
      </c>
      <c r="W1728" s="187">
        <f t="shared" si="454"/>
        <v>0</v>
      </c>
      <c r="X1728" s="13">
        <f t="shared" si="455"/>
        <v>0</v>
      </c>
      <c r="Y1728" s="13" t="s">
        <v>29</v>
      </c>
      <c r="Z1728" s="13">
        <v>45</v>
      </c>
      <c r="AA1728" s="241">
        <f t="shared" si="456"/>
        <v>0</v>
      </c>
    </row>
    <row r="1729" spans="1:27">
      <c r="A1729" s="12">
        <v>1726</v>
      </c>
      <c r="B1729" s="166"/>
      <c r="C1729" s="13"/>
      <c r="D1729" s="187">
        <f t="shared" si="442"/>
        <v>0</v>
      </c>
      <c r="E1729" s="187">
        <f t="shared" si="443"/>
        <v>0</v>
      </c>
      <c r="F1729" s="187">
        <f t="shared" si="444"/>
        <v>0</v>
      </c>
      <c r="G1729" s="166"/>
      <c r="H1729" s="13"/>
      <c r="I1729" s="187">
        <f t="shared" si="445"/>
        <v>0</v>
      </c>
      <c r="J1729" s="187">
        <f t="shared" si="446"/>
        <v>0</v>
      </c>
      <c r="K1729" s="187">
        <f t="shared" si="447"/>
        <v>0</v>
      </c>
      <c r="L1729" s="166"/>
      <c r="M1729" s="13"/>
      <c r="N1729" s="187">
        <f t="shared" si="448"/>
        <v>0</v>
      </c>
      <c r="O1729" s="187">
        <f t="shared" si="449"/>
        <v>0</v>
      </c>
      <c r="P1729" s="187">
        <f t="shared" si="450"/>
        <v>0</v>
      </c>
      <c r="Q1729" s="166"/>
      <c r="R1729" s="13"/>
      <c r="S1729" s="187">
        <f t="shared" si="451"/>
        <v>0</v>
      </c>
      <c r="T1729" s="187">
        <f t="shared" si="452"/>
        <v>0</v>
      </c>
      <c r="U1729" s="166"/>
      <c r="V1729" s="187">
        <f t="shared" si="453"/>
        <v>0</v>
      </c>
      <c r="W1729" s="187">
        <f t="shared" si="454"/>
        <v>0</v>
      </c>
      <c r="X1729" s="13">
        <f t="shared" si="455"/>
        <v>0</v>
      </c>
      <c r="Y1729" s="13" t="s">
        <v>29</v>
      </c>
      <c r="Z1729" s="13">
        <v>45</v>
      </c>
      <c r="AA1729" s="241">
        <f t="shared" si="456"/>
        <v>0</v>
      </c>
    </row>
    <row r="1730" spans="1:27">
      <c r="A1730" s="12">
        <v>1727</v>
      </c>
      <c r="B1730" s="166"/>
      <c r="C1730" s="13"/>
      <c r="D1730" s="187">
        <f t="shared" si="442"/>
        <v>0</v>
      </c>
      <c r="E1730" s="187">
        <f t="shared" si="443"/>
        <v>0</v>
      </c>
      <c r="F1730" s="187">
        <f t="shared" si="444"/>
        <v>0</v>
      </c>
      <c r="G1730" s="166"/>
      <c r="H1730" s="13"/>
      <c r="I1730" s="187">
        <f t="shared" si="445"/>
        <v>0</v>
      </c>
      <c r="J1730" s="187">
        <f t="shared" si="446"/>
        <v>0</v>
      </c>
      <c r="K1730" s="187">
        <f t="shared" si="447"/>
        <v>0</v>
      </c>
      <c r="L1730" s="166"/>
      <c r="M1730" s="13"/>
      <c r="N1730" s="187">
        <f t="shared" si="448"/>
        <v>0</v>
      </c>
      <c r="O1730" s="187">
        <f t="shared" si="449"/>
        <v>0</v>
      </c>
      <c r="P1730" s="187">
        <f t="shared" si="450"/>
        <v>0</v>
      </c>
      <c r="Q1730" s="166"/>
      <c r="R1730" s="13"/>
      <c r="S1730" s="187">
        <f t="shared" si="451"/>
        <v>0</v>
      </c>
      <c r="T1730" s="187">
        <f t="shared" si="452"/>
        <v>0</v>
      </c>
      <c r="U1730" s="166"/>
      <c r="V1730" s="187">
        <f t="shared" si="453"/>
        <v>0</v>
      </c>
      <c r="W1730" s="187">
        <f t="shared" si="454"/>
        <v>0</v>
      </c>
      <c r="X1730" s="13">
        <f t="shared" si="455"/>
        <v>0</v>
      </c>
      <c r="Y1730" s="13" t="s">
        <v>29</v>
      </c>
      <c r="Z1730" s="13">
        <v>45</v>
      </c>
      <c r="AA1730" s="241">
        <f t="shared" si="456"/>
        <v>0</v>
      </c>
    </row>
    <row r="1731" spans="1:27">
      <c r="A1731" s="12">
        <v>1728</v>
      </c>
      <c r="B1731" s="166"/>
      <c r="C1731" s="13"/>
      <c r="D1731" s="187">
        <f t="shared" si="442"/>
        <v>0</v>
      </c>
      <c r="E1731" s="187">
        <f t="shared" si="443"/>
        <v>0</v>
      </c>
      <c r="F1731" s="187">
        <f t="shared" si="444"/>
        <v>0</v>
      </c>
      <c r="G1731" s="166"/>
      <c r="H1731" s="13"/>
      <c r="I1731" s="187">
        <f t="shared" si="445"/>
        <v>0</v>
      </c>
      <c r="J1731" s="187">
        <f t="shared" si="446"/>
        <v>0</v>
      </c>
      <c r="K1731" s="187">
        <f t="shared" si="447"/>
        <v>0</v>
      </c>
      <c r="L1731" s="166"/>
      <c r="M1731" s="13"/>
      <c r="N1731" s="187">
        <f t="shared" si="448"/>
        <v>0</v>
      </c>
      <c r="O1731" s="187">
        <f t="shared" si="449"/>
        <v>0</v>
      </c>
      <c r="P1731" s="187">
        <f t="shared" si="450"/>
        <v>0</v>
      </c>
      <c r="Q1731" s="166"/>
      <c r="R1731" s="13"/>
      <c r="S1731" s="187">
        <f t="shared" si="451"/>
        <v>0</v>
      </c>
      <c r="T1731" s="187">
        <f t="shared" si="452"/>
        <v>0</v>
      </c>
      <c r="U1731" s="166"/>
      <c r="V1731" s="187">
        <f t="shared" si="453"/>
        <v>0</v>
      </c>
      <c r="W1731" s="187">
        <f t="shared" si="454"/>
        <v>0</v>
      </c>
      <c r="X1731" s="13">
        <f t="shared" si="455"/>
        <v>0</v>
      </c>
      <c r="Y1731" s="13" t="s">
        <v>29</v>
      </c>
      <c r="Z1731" s="13">
        <v>45</v>
      </c>
      <c r="AA1731" s="241">
        <f t="shared" si="456"/>
        <v>0</v>
      </c>
    </row>
    <row r="1732" spans="1:27">
      <c r="A1732" s="12">
        <v>1729</v>
      </c>
      <c r="B1732" s="166"/>
      <c r="C1732" s="13"/>
      <c r="D1732" s="187">
        <f t="shared" si="442"/>
        <v>0</v>
      </c>
      <c r="E1732" s="187">
        <f t="shared" si="443"/>
        <v>0</v>
      </c>
      <c r="F1732" s="187">
        <f t="shared" si="444"/>
        <v>0</v>
      </c>
      <c r="G1732" s="166"/>
      <c r="H1732" s="13"/>
      <c r="I1732" s="187">
        <f t="shared" si="445"/>
        <v>0</v>
      </c>
      <c r="J1732" s="187">
        <f t="shared" si="446"/>
        <v>0</v>
      </c>
      <c r="K1732" s="187">
        <f t="shared" si="447"/>
        <v>0</v>
      </c>
      <c r="L1732" s="166"/>
      <c r="M1732" s="13"/>
      <c r="N1732" s="187">
        <f t="shared" si="448"/>
        <v>0</v>
      </c>
      <c r="O1732" s="187">
        <f t="shared" si="449"/>
        <v>0</v>
      </c>
      <c r="P1732" s="187">
        <f t="shared" si="450"/>
        <v>0</v>
      </c>
      <c r="Q1732" s="166"/>
      <c r="R1732" s="13"/>
      <c r="S1732" s="187">
        <f t="shared" si="451"/>
        <v>0</v>
      </c>
      <c r="T1732" s="187">
        <f t="shared" si="452"/>
        <v>0</v>
      </c>
      <c r="U1732" s="166"/>
      <c r="V1732" s="187">
        <f t="shared" si="453"/>
        <v>0</v>
      </c>
      <c r="W1732" s="187">
        <f t="shared" si="454"/>
        <v>0</v>
      </c>
      <c r="X1732" s="13">
        <f t="shared" si="455"/>
        <v>0</v>
      </c>
      <c r="Y1732" s="13" t="s">
        <v>29</v>
      </c>
      <c r="Z1732" s="13">
        <v>45</v>
      </c>
      <c r="AA1732" s="241">
        <f t="shared" si="456"/>
        <v>0</v>
      </c>
    </row>
    <row r="1733" spans="1:27">
      <c r="A1733" s="12">
        <v>1730</v>
      </c>
      <c r="B1733" s="166"/>
      <c r="C1733" s="13"/>
      <c r="D1733" s="187">
        <f t="shared" si="442"/>
        <v>0</v>
      </c>
      <c r="E1733" s="187">
        <f t="shared" si="443"/>
        <v>0</v>
      </c>
      <c r="F1733" s="187">
        <f t="shared" si="444"/>
        <v>0</v>
      </c>
      <c r="G1733" s="166"/>
      <c r="H1733" s="13"/>
      <c r="I1733" s="187">
        <f t="shared" si="445"/>
        <v>0</v>
      </c>
      <c r="J1733" s="187">
        <f t="shared" si="446"/>
        <v>0</v>
      </c>
      <c r="K1733" s="187">
        <f t="shared" si="447"/>
        <v>0</v>
      </c>
      <c r="L1733" s="166"/>
      <c r="M1733" s="13"/>
      <c r="N1733" s="187">
        <f t="shared" si="448"/>
        <v>0</v>
      </c>
      <c r="O1733" s="187">
        <f t="shared" si="449"/>
        <v>0</v>
      </c>
      <c r="P1733" s="187">
        <f t="shared" si="450"/>
        <v>0</v>
      </c>
      <c r="Q1733" s="166"/>
      <c r="R1733" s="13"/>
      <c r="S1733" s="187">
        <f t="shared" si="451"/>
        <v>0</v>
      </c>
      <c r="T1733" s="187">
        <f t="shared" si="452"/>
        <v>0</v>
      </c>
      <c r="U1733" s="166"/>
      <c r="V1733" s="187">
        <f t="shared" si="453"/>
        <v>0</v>
      </c>
      <c r="W1733" s="187">
        <f t="shared" si="454"/>
        <v>0</v>
      </c>
      <c r="X1733" s="13">
        <f t="shared" si="455"/>
        <v>0</v>
      </c>
      <c r="Y1733" s="13" t="s">
        <v>29</v>
      </c>
      <c r="Z1733" s="13">
        <v>45</v>
      </c>
      <c r="AA1733" s="241">
        <f t="shared" si="456"/>
        <v>0</v>
      </c>
    </row>
    <row r="1734" spans="1:27">
      <c r="A1734" s="12">
        <v>1731</v>
      </c>
      <c r="B1734" s="166"/>
      <c r="C1734" s="13"/>
      <c r="D1734" s="187">
        <f t="shared" si="442"/>
        <v>0</v>
      </c>
      <c r="E1734" s="187">
        <f t="shared" si="443"/>
        <v>0</v>
      </c>
      <c r="F1734" s="187">
        <f t="shared" si="444"/>
        <v>0</v>
      </c>
      <c r="G1734" s="166"/>
      <c r="H1734" s="13"/>
      <c r="I1734" s="187">
        <f t="shared" si="445"/>
        <v>0</v>
      </c>
      <c r="J1734" s="187">
        <f t="shared" si="446"/>
        <v>0</v>
      </c>
      <c r="K1734" s="187">
        <f t="shared" si="447"/>
        <v>0</v>
      </c>
      <c r="L1734" s="166"/>
      <c r="M1734" s="13"/>
      <c r="N1734" s="187">
        <f t="shared" si="448"/>
        <v>0</v>
      </c>
      <c r="O1734" s="187">
        <f t="shared" si="449"/>
        <v>0</v>
      </c>
      <c r="P1734" s="187">
        <f t="shared" si="450"/>
        <v>0</v>
      </c>
      <c r="Q1734" s="166"/>
      <c r="R1734" s="13"/>
      <c r="S1734" s="187">
        <f t="shared" si="451"/>
        <v>0</v>
      </c>
      <c r="T1734" s="187">
        <f t="shared" si="452"/>
        <v>0</v>
      </c>
      <c r="U1734" s="166"/>
      <c r="V1734" s="187">
        <f t="shared" si="453"/>
        <v>0</v>
      </c>
      <c r="W1734" s="187">
        <f t="shared" si="454"/>
        <v>0</v>
      </c>
      <c r="X1734" s="13">
        <f t="shared" si="455"/>
        <v>0</v>
      </c>
      <c r="Y1734" s="13" t="s">
        <v>29</v>
      </c>
      <c r="Z1734" s="13">
        <v>45</v>
      </c>
      <c r="AA1734" s="241">
        <f t="shared" si="456"/>
        <v>0</v>
      </c>
    </row>
    <row r="1735" spans="1:27">
      <c r="A1735" s="12">
        <v>1732</v>
      </c>
      <c r="B1735" s="166"/>
      <c r="C1735" s="13"/>
      <c r="D1735" s="187">
        <f t="shared" si="442"/>
        <v>0</v>
      </c>
      <c r="E1735" s="187">
        <f t="shared" si="443"/>
        <v>0</v>
      </c>
      <c r="F1735" s="187">
        <f t="shared" si="444"/>
        <v>0</v>
      </c>
      <c r="G1735" s="166"/>
      <c r="H1735" s="13"/>
      <c r="I1735" s="187">
        <f t="shared" si="445"/>
        <v>0</v>
      </c>
      <c r="J1735" s="187">
        <f t="shared" si="446"/>
        <v>0</v>
      </c>
      <c r="K1735" s="187">
        <f t="shared" si="447"/>
        <v>0</v>
      </c>
      <c r="L1735" s="166"/>
      <c r="M1735" s="13"/>
      <c r="N1735" s="187">
        <f t="shared" si="448"/>
        <v>0</v>
      </c>
      <c r="O1735" s="187">
        <f t="shared" si="449"/>
        <v>0</v>
      </c>
      <c r="P1735" s="187">
        <f t="shared" si="450"/>
        <v>0</v>
      </c>
      <c r="Q1735" s="166"/>
      <c r="R1735" s="13"/>
      <c r="S1735" s="187">
        <f t="shared" si="451"/>
        <v>0</v>
      </c>
      <c r="T1735" s="187">
        <f t="shared" si="452"/>
        <v>0</v>
      </c>
      <c r="U1735" s="166"/>
      <c r="V1735" s="187">
        <f t="shared" si="453"/>
        <v>0</v>
      </c>
      <c r="W1735" s="187">
        <f t="shared" si="454"/>
        <v>0</v>
      </c>
      <c r="X1735" s="13">
        <f t="shared" si="455"/>
        <v>0</v>
      </c>
      <c r="Y1735" s="13" t="s">
        <v>29</v>
      </c>
      <c r="Z1735" s="13">
        <v>45</v>
      </c>
      <c r="AA1735" s="241">
        <f t="shared" si="456"/>
        <v>0</v>
      </c>
    </row>
    <row r="1736" spans="1:27">
      <c r="A1736" s="12">
        <v>1733</v>
      </c>
      <c r="B1736" s="166"/>
      <c r="C1736" s="13"/>
      <c r="D1736" s="187">
        <f t="shared" si="442"/>
        <v>0</v>
      </c>
      <c r="E1736" s="187">
        <f t="shared" si="443"/>
        <v>0</v>
      </c>
      <c r="F1736" s="187">
        <f t="shared" si="444"/>
        <v>0</v>
      </c>
      <c r="G1736" s="166"/>
      <c r="H1736" s="13"/>
      <c r="I1736" s="187">
        <f t="shared" si="445"/>
        <v>0</v>
      </c>
      <c r="J1736" s="187">
        <f t="shared" si="446"/>
        <v>0</v>
      </c>
      <c r="K1736" s="187">
        <f t="shared" si="447"/>
        <v>0</v>
      </c>
      <c r="L1736" s="166"/>
      <c r="M1736" s="13"/>
      <c r="N1736" s="187">
        <f t="shared" si="448"/>
        <v>0</v>
      </c>
      <c r="O1736" s="187">
        <f t="shared" si="449"/>
        <v>0</v>
      </c>
      <c r="P1736" s="187">
        <f t="shared" si="450"/>
        <v>0</v>
      </c>
      <c r="Q1736" s="166"/>
      <c r="R1736" s="13"/>
      <c r="S1736" s="187">
        <f t="shared" si="451"/>
        <v>0</v>
      </c>
      <c r="T1736" s="187">
        <f t="shared" si="452"/>
        <v>0</v>
      </c>
      <c r="U1736" s="166"/>
      <c r="V1736" s="187">
        <f t="shared" si="453"/>
        <v>0</v>
      </c>
      <c r="W1736" s="187">
        <f t="shared" si="454"/>
        <v>0</v>
      </c>
      <c r="X1736" s="13">
        <f t="shared" si="455"/>
        <v>0</v>
      </c>
      <c r="Y1736" s="13" t="s">
        <v>29</v>
      </c>
      <c r="Z1736" s="13">
        <v>45</v>
      </c>
      <c r="AA1736" s="241">
        <f t="shared" si="456"/>
        <v>0</v>
      </c>
    </row>
    <row r="1737" spans="1:27">
      <c r="A1737" s="12">
        <v>1734</v>
      </c>
      <c r="B1737" s="166"/>
      <c r="C1737" s="13"/>
      <c r="D1737" s="187">
        <f t="shared" si="442"/>
        <v>0</v>
      </c>
      <c r="E1737" s="187">
        <f t="shared" si="443"/>
        <v>0</v>
      </c>
      <c r="F1737" s="187">
        <f t="shared" si="444"/>
        <v>0</v>
      </c>
      <c r="G1737" s="166"/>
      <c r="H1737" s="13"/>
      <c r="I1737" s="187">
        <f t="shared" si="445"/>
        <v>0</v>
      </c>
      <c r="J1737" s="187">
        <f t="shared" si="446"/>
        <v>0</v>
      </c>
      <c r="K1737" s="187">
        <f t="shared" si="447"/>
        <v>0</v>
      </c>
      <c r="L1737" s="166"/>
      <c r="M1737" s="13"/>
      <c r="N1737" s="187">
        <f t="shared" si="448"/>
        <v>0</v>
      </c>
      <c r="O1737" s="187">
        <f t="shared" si="449"/>
        <v>0</v>
      </c>
      <c r="P1737" s="187">
        <f t="shared" si="450"/>
        <v>0</v>
      </c>
      <c r="Q1737" s="166"/>
      <c r="R1737" s="13"/>
      <c r="S1737" s="187">
        <f t="shared" si="451"/>
        <v>0</v>
      </c>
      <c r="T1737" s="187">
        <f t="shared" si="452"/>
        <v>0</v>
      </c>
      <c r="U1737" s="166"/>
      <c r="V1737" s="187">
        <f t="shared" si="453"/>
        <v>0</v>
      </c>
      <c r="W1737" s="187">
        <f t="shared" si="454"/>
        <v>0</v>
      </c>
      <c r="X1737" s="13">
        <f t="shared" si="455"/>
        <v>0</v>
      </c>
      <c r="Y1737" s="13" t="s">
        <v>29</v>
      </c>
      <c r="Z1737" s="13">
        <v>45</v>
      </c>
      <c r="AA1737" s="241">
        <f t="shared" si="456"/>
        <v>0</v>
      </c>
    </row>
    <row r="1738" spans="1:27">
      <c r="A1738" s="12">
        <v>1735</v>
      </c>
      <c r="B1738" s="166"/>
      <c r="C1738" s="13"/>
      <c r="D1738" s="187">
        <f t="shared" si="442"/>
        <v>0</v>
      </c>
      <c r="E1738" s="187">
        <f t="shared" si="443"/>
        <v>0</v>
      </c>
      <c r="F1738" s="187">
        <f t="shared" si="444"/>
        <v>0</v>
      </c>
      <c r="G1738" s="166"/>
      <c r="H1738" s="13"/>
      <c r="I1738" s="187">
        <f t="shared" si="445"/>
        <v>0</v>
      </c>
      <c r="J1738" s="187">
        <f t="shared" si="446"/>
        <v>0</v>
      </c>
      <c r="K1738" s="187">
        <f t="shared" si="447"/>
        <v>0</v>
      </c>
      <c r="L1738" s="166"/>
      <c r="M1738" s="13"/>
      <c r="N1738" s="187">
        <f t="shared" si="448"/>
        <v>0</v>
      </c>
      <c r="O1738" s="187">
        <f t="shared" si="449"/>
        <v>0</v>
      </c>
      <c r="P1738" s="187">
        <f t="shared" si="450"/>
        <v>0</v>
      </c>
      <c r="Q1738" s="166"/>
      <c r="R1738" s="13"/>
      <c r="S1738" s="187">
        <f t="shared" si="451"/>
        <v>0</v>
      </c>
      <c r="T1738" s="187">
        <f t="shared" si="452"/>
        <v>0</v>
      </c>
      <c r="U1738" s="166"/>
      <c r="V1738" s="187">
        <f t="shared" si="453"/>
        <v>0</v>
      </c>
      <c r="W1738" s="187">
        <f t="shared" si="454"/>
        <v>0</v>
      </c>
      <c r="X1738" s="13">
        <f t="shared" si="455"/>
        <v>0</v>
      </c>
      <c r="Y1738" s="13" t="s">
        <v>29</v>
      </c>
      <c r="Z1738" s="13">
        <v>45</v>
      </c>
      <c r="AA1738" s="241">
        <f t="shared" si="456"/>
        <v>0</v>
      </c>
    </row>
    <row r="1739" spans="1:27">
      <c r="A1739" s="12">
        <v>1736</v>
      </c>
      <c r="B1739" s="166"/>
      <c r="C1739" s="13"/>
      <c r="D1739" s="187">
        <f t="shared" si="442"/>
        <v>0</v>
      </c>
      <c r="E1739" s="187">
        <f t="shared" si="443"/>
        <v>0</v>
      </c>
      <c r="F1739" s="187">
        <f t="shared" si="444"/>
        <v>0</v>
      </c>
      <c r="G1739" s="166"/>
      <c r="H1739" s="13"/>
      <c r="I1739" s="187">
        <f t="shared" si="445"/>
        <v>0</v>
      </c>
      <c r="J1739" s="187">
        <f t="shared" si="446"/>
        <v>0</v>
      </c>
      <c r="K1739" s="187">
        <f t="shared" si="447"/>
        <v>0</v>
      </c>
      <c r="L1739" s="166"/>
      <c r="M1739" s="13"/>
      <c r="N1739" s="187">
        <f t="shared" si="448"/>
        <v>0</v>
      </c>
      <c r="O1739" s="187">
        <f t="shared" si="449"/>
        <v>0</v>
      </c>
      <c r="P1739" s="187">
        <f t="shared" si="450"/>
        <v>0</v>
      </c>
      <c r="Q1739" s="166"/>
      <c r="R1739" s="13"/>
      <c r="S1739" s="187">
        <f t="shared" si="451"/>
        <v>0</v>
      </c>
      <c r="T1739" s="187">
        <f t="shared" si="452"/>
        <v>0</v>
      </c>
      <c r="U1739" s="166"/>
      <c r="V1739" s="187">
        <f t="shared" si="453"/>
        <v>0</v>
      </c>
      <c r="W1739" s="187">
        <f t="shared" si="454"/>
        <v>0</v>
      </c>
      <c r="X1739" s="13">
        <f t="shared" si="455"/>
        <v>0</v>
      </c>
      <c r="Y1739" s="13" t="s">
        <v>29</v>
      </c>
      <c r="Z1739" s="13">
        <v>45</v>
      </c>
      <c r="AA1739" s="241">
        <f t="shared" si="456"/>
        <v>0</v>
      </c>
    </row>
    <row r="1740" spans="1:27">
      <c r="A1740" s="12">
        <v>1737</v>
      </c>
      <c r="B1740" s="166"/>
      <c r="C1740" s="13"/>
      <c r="D1740" s="187">
        <f t="shared" si="442"/>
        <v>0</v>
      </c>
      <c r="E1740" s="187">
        <f t="shared" si="443"/>
        <v>0</v>
      </c>
      <c r="F1740" s="187">
        <f t="shared" si="444"/>
        <v>0</v>
      </c>
      <c r="G1740" s="166"/>
      <c r="H1740" s="13"/>
      <c r="I1740" s="187">
        <f t="shared" si="445"/>
        <v>0</v>
      </c>
      <c r="J1740" s="187">
        <f t="shared" si="446"/>
        <v>0</v>
      </c>
      <c r="K1740" s="187">
        <f t="shared" si="447"/>
        <v>0</v>
      </c>
      <c r="L1740" s="166"/>
      <c r="M1740" s="13"/>
      <c r="N1740" s="187">
        <f t="shared" si="448"/>
        <v>0</v>
      </c>
      <c r="O1740" s="187">
        <f t="shared" si="449"/>
        <v>0</v>
      </c>
      <c r="P1740" s="187">
        <f t="shared" si="450"/>
        <v>0</v>
      </c>
      <c r="Q1740" s="166"/>
      <c r="R1740" s="13"/>
      <c r="S1740" s="187">
        <f t="shared" si="451"/>
        <v>0</v>
      </c>
      <c r="T1740" s="187">
        <f t="shared" si="452"/>
        <v>0</v>
      </c>
      <c r="U1740" s="166"/>
      <c r="V1740" s="187">
        <f t="shared" si="453"/>
        <v>0</v>
      </c>
      <c r="W1740" s="187">
        <f t="shared" si="454"/>
        <v>0</v>
      </c>
      <c r="X1740" s="13">
        <f t="shared" si="455"/>
        <v>0</v>
      </c>
      <c r="Y1740" s="13" t="s">
        <v>29</v>
      </c>
      <c r="Z1740" s="13">
        <v>45</v>
      </c>
      <c r="AA1740" s="241">
        <f t="shared" si="456"/>
        <v>0</v>
      </c>
    </row>
    <row r="1741" spans="1:27">
      <c r="A1741" s="12">
        <v>1738</v>
      </c>
      <c r="B1741" s="166"/>
      <c r="C1741" s="13"/>
      <c r="D1741" s="187">
        <f t="shared" si="442"/>
        <v>0</v>
      </c>
      <c r="E1741" s="187">
        <f t="shared" si="443"/>
        <v>0</v>
      </c>
      <c r="F1741" s="187">
        <f t="shared" si="444"/>
        <v>0</v>
      </c>
      <c r="G1741" s="166"/>
      <c r="H1741" s="13"/>
      <c r="I1741" s="187">
        <f t="shared" si="445"/>
        <v>0</v>
      </c>
      <c r="J1741" s="187">
        <f t="shared" si="446"/>
        <v>0</v>
      </c>
      <c r="K1741" s="187">
        <f t="shared" si="447"/>
        <v>0</v>
      </c>
      <c r="L1741" s="166"/>
      <c r="M1741" s="13"/>
      <c r="N1741" s="187">
        <f t="shared" si="448"/>
        <v>0</v>
      </c>
      <c r="O1741" s="187">
        <f t="shared" si="449"/>
        <v>0</v>
      </c>
      <c r="P1741" s="187">
        <f t="shared" si="450"/>
        <v>0</v>
      </c>
      <c r="Q1741" s="166"/>
      <c r="R1741" s="13"/>
      <c r="S1741" s="187">
        <f t="shared" si="451"/>
        <v>0</v>
      </c>
      <c r="T1741" s="187">
        <f t="shared" si="452"/>
        <v>0</v>
      </c>
      <c r="U1741" s="166"/>
      <c r="V1741" s="187">
        <f t="shared" si="453"/>
        <v>0</v>
      </c>
      <c r="W1741" s="187">
        <f t="shared" si="454"/>
        <v>0</v>
      </c>
      <c r="X1741" s="13">
        <f t="shared" si="455"/>
        <v>0</v>
      </c>
      <c r="Y1741" s="13" t="s">
        <v>29</v>
      </c>
      <c r="Z1741" s="13">
        <v>45</v>
      </c>
      <c r="AA1741" s="241">
        <f t="shared" si="456"/>
        <v>0</v>
      </c>
    </row>
    <row r="1742" spans="1:27">
      <c r="A1742" s="12">
        <v>1739</v>
      </c>
      <c r="B1742" s="166"/>
      <c r="C1742" s="13"/>
      <c r="D1742" s="187">
        <f t="shared" si="442"/>
        <v>0</v>
      </c>
      <c r="E1742" s="187">
        <f t="shared" si="443"/>
        <v>0</v>
      </c>
      <c r="F1742" s="187">
        <f t="shared" si="444"/>
        <v>0</v>
      </c>
      <c r="G1742" s="166"/>
      <c r="H1742" s="13"/>
      <c r="I1742" s="187">
        <f t="shared" si="445"/>
        <v>0</v>
      </c>
      <c r="J1742" s="187">
        <f t="shared" si="446"/>
        <v>0</v>
      </c>
      <c r="K1742" s="187">
        <f t="shared" si="447"/>
        <v>0</v>
      </c>
      <c r="L1742" s="166"/>
      <c r="M1742" s="13"/>
      <c r="N1742" s="187">
        <f t="shared" si="448"/>
        <v>0</v>
      </c>
      <c r="O1742" s="187">
        <f t="shared" si="449"/>
        <v>0</v>
      </c>
      <c r="P1742" s="187">
        <f t="shared" si="450"/>
        <v>0</v>
      </c>
      <c r="Q1742" s="166"/>
      <c r="R1742" s="13"/>
      <c r="S1742" s="187">
        <f t="shared" si="451"/>
        <v>0</v>
      </c>
      <c r="T1742" s="187">
        <f t="shared" si="452"/>
        <v>0</v>
      </c>
      <c r="U1742" s="166"/>
      <c r="V1742" s="187">
        <f t="shared" si="453"/>
        <v>0</v>
      </c>
      <c r="W1742" s="187">
        <f t="shared" si="454"/>
        <v>0</v>
      </c>
      <c r="X1742" s="13">
        <f t="shared" si="455"/>
        <v>0</v>
      </c>
      <c r="Y1742" s="13" t="s">
        <v>29</v>
      </c>
      <c r="Z1742" s="13">
        <v>45</v>
      </c>
      <c r="AA1742" s="241">
        <f t="shared" si="456"/>
        <v>0</v>
      </c>
    </row>
    <row r="1743" spans="1:27">
      <c r="A1743" s="12">
        <v>1740</v>
      </c>
      <c r="B1743" s="166"/>
      <c r="C1743" s="13"/>
      <c r="D1743" s="187">
        <f t="shared" si="442"/>
        <v>0</v>
      </c>
      <c r="E1743" s="187">
        <f t="shared" si="443"/>
        <v>0</v>
      </c>
      <c r="F1743" s="187">
        <f t="shared" si="444"/>
        <v>0</v>
      </c>
      <c r="G1743" s="166"/>
      <c r="H1743" s="13"/>
      <c r="I1743" s="187">
        <f t="shared" si="445"/>
        <v>0</v>
      </c>
      <c r="J1743" s="187">
        <f t="shared" si="446"/>
        <v>0</v>
      </c>
      <c r="K1743" s="187">
        <f t="shared" si="447"/>
        <v>0</v>
      </c>
      <c r="L1743" s="166"/>
      <c r="M1743" s="13"/>
      <c r="N1743" s="187">
        <f t="shared" si="448"/>
        <v>0</v>
      </c>
      <c r="O1743" s="187">
        <f t="shared" si="449"/>
        <v>0</v>
      </c>
      <c r="P1743" s="187">
        <f t="shared" si="450"/>
        <v>0</v>
      </c>
      <c r="Q1743" s="166"/>
      <c r="R1743" s="13"/>
      <c r="S1743" s="187">
        <f t="shared" si="451"/>
        <v>0</v>
      </c>
      <c r="T1743" s="187">
        <f t="shared" si="452"/>
        <v>0</v>
      </c>
      <c r="U1743" s="166"/>
      <c r="V1743" s="187">
        <f t="shared" si="453"/>
        <v>0</v>
      </c>
      <c r="W1743" s="187">
        <f t="shared" si="454"/>
        <v>0</v>
      </c>
      <c r="X1743" s="13">
        <f t="shared" si="455"/>
        <v>0</v>
      </c>
      <c r="Y1743" s="13" t="s">
        <v>29</v>
      </c>
      <c r="Z1743" s="13">
        <v>45</v>
      </c>
      <c r="AA1743" s="241">
        <f t="shared" si="456"/>
        <v>0</v>
      </c>
    </row>
    <row r="1744" spans="1:27">
      <c r="A1744" s="12">
        <v>1741</v>
      </c>
      <c r="B1744" s="166"/>
      <c r="C1744" s="13"/>
      <c r="D1744" s="187">
        <f t="shared" si="442"/>
        <v>0</v>
      </c>
      <c r="E1744" s="187">
        <f t="shared" si="443"/>
        <v>0</v>
      </c>
      <c r="F1744" s="187">
        <f t="shared" si="444"/>
        <v>0</v>
      </c>
      <c r="G1744" s="166"/>
      <c r="H1744" s="13"/>
      <c r="I1744" s="187">
        <f t="shared" si="445"/>
        <v>0</v>
      </c>
      <c r="J1744" s="187">
        <f t="shared" si="446"/>
        <v>0</v>
      </c>
      <c r="K1744" s="187">
        <f t="shared" si="447"/>
        <v>0</v>
      </c>
      <c r="L1744" s="166"/>
      <c r="M1744" s="13"/>
      <c r="N1744" s="187">
        <f t="shared" si="448"/>
        <v>0</v>
      </c>
      <c r="O1744" s="187">
        <f t="shared" si="449"/>
        <v>0</v>
      </c>
      <c r="P1744" s="187">
        <f t="shared" si="450"/>
        <v>0</v>
      </c>
      <c r="Q1744" s="166"/>
      <c r="R1744" s="13"/>
      <c r="S1744" s="187">
        <f t="shared" si="451"/>
        <v>0</v>
      </c>
      <c r="T1744" s="187">
        <f t="shared" si="452"/>
        <v>0</v>
      </c>
      <c r="U1744" s="166"/>
      <c r="V1744" s="187">
        <f t="shared" si="453"/>
        <v>0</v>
      </c>
      <c r="W1744" s="187">
        <f t="shared" si="454"/>
        <v>0</v>
      </c>
      <c r="X1744" s="13">
        <f t="shared" si="455"/>
        <v>0</v>
      </c>
      <c r="Y1744" s="13" t="s">
        <v>29</v>
      </c>
      <c r="Z1744" s="13">
        <v>45</v>
      </c>
      <c r="AA1744" s="241">
        <f t="shared" si="456"/>
        <v>0</v>
      </c>
    </row>
    <row r="1745" spans="1:27">
      <c r="A1745" s="12">
        <v>1742</v>
      </c>
      <c r="B1745" s="166"/>
      <c r="C1745" s="13"/>
      <c r="D1745" s="187">
        <f t="shared" si="442"/>
        <v>0</v>
      </c>
      <c r="E1745" s="187">
        <f t="shared" si="443"/>
        <v>0</v>
      </c>
      <c r="F1745" s="187">
        <f t="shared" si="444"/>
        <v>0</v>
      </c>
      <c r="G1745" s="166"/>
      <c r="H1745" s="13"/>
      <c r="I1745" s="187">
        <f t="shared" si="445"/>
        <v>0</v>
      </c>
      <c r="J1745" s="187">
        <f t="shared" si="446"/>
        <v>0</v>
      </c>
      <c r="K1745" s="187">
        <f t="shared" si="447"/>
        <v>0</v>
      </c>
      <c r="L1745" s="166"/>
      <c r="M1745" s="13"/>
      <c r="N1745" s="187">
        <f t="shared" si="448"/>
        <v>0</v>
      </c>
      <c r="O1745" s="187">
        <f t="shared" si="449"/>
        <v>0</v>
      </c>
      <c r="P1745" s="187">
        <f t="shared" si="450"/>
        <v>0</v>
      </c>
      <c r="Q1745" s="166"/>
      <c r="R1745" s="13"/>
      <c r="S1745" s="187">
        <f t="shared" si="451"/>
        <v>0</v>
      </c>
      <c r="T1745" s="187">
        <f t="shared" si="452"/>
        <v>0</v>
      </c>
      <c r="U1745" s="166"/>
      <c r="V1745" s="187">
        <f t="shared" si="453"/>
        <v>0</v>
      </c>
      <c r="W1745" s="187">
        <f t="shared" si="454"/>
        <v>0</v>
      </c>
      <c r="X1745" s="13">
        <f t="shared" si="455"/>
        <v>0</v>
      </c>
      <c r="Y1745" s="13" t="s">
        <v>29</v>
      </c>
      <c r="Z1745" s="13">
        <v>45</v>
      </c>
      <c r="AA1745" s="241">
        <f t="shared" si="456"/>
        <v>0</v>
      </c>
    </row>
    <row r="1746" spans="1:27">
      <c r="A1746" s="12">
        <v>1743</v>
      </c>
      <c r="B1746" s="166"/>
      <c r="C1746" s="13"/>
      <c r="D1746" s="187">
        <f t="shared" si="442"/>
        <v>0</v>
      </c>
      <c r="E1746" s="187">
        <f t="shared" si="443"/>
        <v>0</v>
      </c>
      <c r="F1746" s="187">
        <f t="shared" si="444"/>
        <v>0</v>
      </c>
      <c r="G1746" s="166"/>
      <c r="H1746" s="13"/>
      <c r="I1746" s="187">
        <f t="shared" si="445"/>
        <v>0</v>
      </c>
      <c r="J1746" s="187">
        <f t="shared" si="446"/>
        <v>0</v>
      </c>
      <c r="K1746" s="187">
        <f t="shared" si="447"/>
        <v>0</v>
      </c>
      <c r="L1746" s="166"/>
      <c r="M1746" s="13"/>
      <c r="N1746" s="187">
        <f t="shared" si="448"/>
        <v>0</v>
      </c>
      <c r="O1746" s="187">
        <f t="shared" si="449"/>
        <v>0</v>
      </c>
      <c r="P1746" s="187">
        <f t="shared" si="450"/>
        <v>0</v>
      </c>
      <c r="Q1746" s="166"/>
      <c r="R1746" s="13"/>
      <c r="S1746" s="187">
        <f t="shared" si="451"/>
        <v>0</v>
      </c>
      <c r="T1746" s="187">
        <f t="shared" si="452"/>
        <v>0</v>
      </c>
      <c r="U1746" s="166"/>
      <c r="V1746" s="187">
        <f t="shared" si="453"/>
        <v>0</v>
      </c>
      <c r="W1746" s="187">
        <f t="shared" si="454"/>
        <v>0</v>
      </c>
      <c r="X1746" s="13">
        <f t="shared" si="455"/>
        <v>0</v>
      </c>
      <c r="Y1746" s="13" t="s">
        <v>29</v>
      </c>
      <c r="Z1746" s="13">
        <v>45</v>
      </c>
      <c r="AA1746" s="241">
        <f t="shared" si="456"/>
        <v>0</v>
      </c>
    </row>
    <row r="1747" spans="1:27">
      <c r="A1747" s="12">
        <v>1744</v>
      </c>
      <c r="B1747" s="166"/>
      <c r="C1747" s="13"/>
      <c r="D1747" s="187">
        <f t="shared" si="442"/>
        <v>0</v>
      </c>
      <c r="E1747" s="187">
        <f t="shared" si="443"/>
        <v>0</v>
      </c>
      <c r="F1747" s="187">
        <f t="shared" si="444"/>
        <v>0</v>
      </c>
      <c r="G1747" s="166"/>
      <c r="H1747" s="13"/>
      <c r="I1747" s="187">
        <f t="shared" si="445"/>
        <v>0</v>
      </c>
      <c r="J1747" s="187">
        <f t="shared" si="446"/>
        <v>0</v>
      </c>
      <c r="K1747" s="187">
        <f t="shared" si="447"/>
        <v>0</v>
      </c>
      <c r="L1747" s="166"/>
      <c r="M1747" s="13"/>
      <c r="N1747" s="187">
        <f t="shared" si="448"/>
        <v>0</v>
      </c>
      <c r="O1747" s="187">
        <f t="shared" si="449"/>
        <v>0</v>
      </c>
      <c r="P1747" s="187">
        <f t="shared" si="450"/>
        <v>0</v>
      </c>
      <c r="Q1747" s="166"/>
      <c r="R1747" s="13"/>
      <c r="S1747" s="187">
        <f t="shared" si="451"/>
        <v>0</v>
      </c>
      <c r="T1747" s="187">
        <f t="shared" si="452"/>
        <v>0</v>
      </c>
      <c r="U1747" s="166"/>
      <c r="V1747" s="187">
        <f t="shared" si="453"/>
        <v>0</v>
      </c>
      <c r="W1747" s="187">
        <f t="shared" si="454"/>
        <v>0</v>
      </c>
      <c r="X1747" s="13">
        <f t="shared" si="455"/>
        <v>0</v>
      </c>
      <c r="Y1747" s="13" t="s">
        <v>29</v>
      </c>
      <c r="Z1747" s="13">
        <v>45</v>
      </c>
      <c r="AA1747" s="241">
        <f t="shared" si="456"/>
        <v>0</v>
      </c>
    </row>
    <row r="1748" spans="1:27">
      <c r="A1748" s="12">
        <v>1745</v>
      </c>
      <c r="B1748" s="166"/>
      <c r="C1748" s="13"/>
      <c r="D1748" s="187">
        <f t="shared" si="442"/>
        <v>0</v>
      </c>
      <c r="E1748" s="187">
        <f t="shared" si="443"/>
        <v>0</v>
      </c>
      <c r="F1748" s="187">
        <f t="shared" si="444"/>
        <v>0</v>
      </c>
      <c r="G1748" s="166"/>
      <c r="H1748" s="13"/>
      <c r="I1748" s="187">
        <f t="shared" si="445"/>
        <v>0</v>
      </c>
      <c r="J1748" s="187">
        <f t="shared" si="446"/>
        <v>0</v>
      </c>
      <c r="K1748" s="187">
        <f t="shared" si="447"/>
        <v>0</v>
      </c>
      <c r="L1748" s="166"/>
      <c r="M1748" s="13"/>
      <c r="N1748" s="187">
        <f t="shared" si="448"/>
        <v>0</v>
      </c>
      <c r="O1748" s="187">
        <f t="shared" si="449"/>
        <v>0</v>
      </c>
      <c r="P1748" s="187">
        <f t="shared" si="450"/>
        <v>0</v>
      </c>
      <c r="Q1748" s="166"/>
      <c r="R1748" s="13"/>
      <c r="S1748" s="187">
        <f t="shared" si="451"/>
        <v>0</v>
      </c>
      <c r="T1748" s="187">
        <f t="shared" si="452"/>
        <v>0</v>
      </c>
      <c r="U1748" s="166"/>
      <c r="V1748" s="187">
        <f t="shared" si="453"/>
        <v>0</v>
      </c>
      <c r="W1748" s="187">
        <f t="shared" si="454"/>
        <v>0</v>
      </c>
      <c r="X1748" s="13">
        <f t="shared" si="455"/>
        <v>0</v>
      </c>
      <c r="Y1748" s="13" t="s">
        <v>29</v>
      </c>
      <c r="Z1748" s="13">
        <v>45</v>
      </c>
      <c r="AA1748" s="241">
        <f t="shared" si="456"/>
        <v>0</v>
      </c>
    </row>
    <row r="1749" spans="1:27">
      <c r="A1749" s="12">
        <v>1746</v>
      </c>
      <c r="B1749" s="166"/>
      <c r="C1749" s="13"/>
      <c r="D1749" s="187">
        <f t="shared" si="442"/>
        <v>0</v>
      </c>
      <c r="E1749" s="187">
        <f t="shared" si="443"/>
        <v>0</v>
      </c>
      <c r="F1749" s="187">
        <f t="shared" si="444"/>
        <v>0</v>
      </c>
      <c r="G1749" s="166"/>
      <c r="H1749" s="13"/>
      <c r="I1749" s="187">
        <f t="shared" si="445"/>
        <v>0</v>
      </c>
      <c r="J1749" s="187">
        <f t="shared" si="446"/>
        <v>0</v>
      </c>
      <c r="K1749" s="187">
        <f t="shared" si="447"/>
        <v>0</v>
      </c>
      <c r="L1749" s="166"/>
      <c r="M1749" s="13"/>
      <c r="N1749" s="187">
        <f t="shared" si="448"/>
        <v>0</v>
      </c>
      <c r="O1749" s="187">
        <f t="shared" si="449"/>
        <v>0</v>
      </c>
      <c r="P1749" s="187">
        <f t="shared" si="450"/>
        <v>0</v>
      </c>
      <c r="Q1749" s="166"/>
      <c r="R1749" s="13"/>
      <c r="S1749" s="187">
        <f t="shared" si="451"/>
        <v>0</v>
      </c>
      <c r="T1749" s="187">
        <f t="shared" si="452"/>
        <v>0</v>
      </c>
      <c r="U1749" s="166"/>
      <c r="V1749" s="187">
        <f t="shared" si="453"/>
        <v>0</v>
      </c>
      <c r="W1749" s="187">
        <f t="shared" si="454"/>
        <v>0</v>
      </c>
      <c r="X1749" s="13">
        <f t="shared" si="455"/>
        <v>0</v>
      </c>
      <c r="Y1749" s="13" t="s">
        <v>29</v>
      </c>
      <c r="Z1749" s="13">
        <v>45</v>
      </c>
      <c r="AA1749" s="241">
        <f t="shared" si="456"/>
        <v>0</v>
      </c>
    </row>
    <row r="1750" spans="1:27">
      <c r="A1750" s="12">
        <v>1747</v>
      </c>
      <c r="B1750" s="166"/>
      <c r="C1750" s="13"/>
      <c r="D1750" s="187">
        <f t="shared" si="442"/>
        <v>0</v>
      </c>
      <c r="E1750" s="187">
        <f t="shared" si="443"/>
        <v>0</v>
      </c>
      <c r="F1750" s="187">
        <f t="shared" si="444"/>
        <v>0</v>
      </c>
      <c r="G1750" s="166"/>
      <c r="H1750" s="13"/>
      <c r="I1750" s="187">
        <f t="shared" si="445"/>
        <v>0</v>
      </c>
      <c r="J1750" s="187">
        <f t="shared" si="446"/>
        <v>0</v>
      </c>
      <c r="K1750" s="187">
        <f t="shared" si="447"/>
        <v>0</v>
      </c>
      <c r="L1750" s="166"/>
      <c r="M1750" s="13"/>
      <c r="N1750" s="187">
        <f t="shared" si="448"/>
        <v>0</v>
      </c>
      <c r="O1750" s="187">
        <f t="shared" si="449"/>
        <v>0</v>
      </c>
      <c r="P1750" s="187">
        <f t="shared" si="450"/>
        <v>0</v>
      </c>
      <c r="Q1750" s="166"/>
      <c r="R1750" s="13"/>
      <c r="S1750" s="187">
        <f t="shared" si="451"/>
        <v>0</v>
      </c>
      <c r="T1750" s="187">
        <f t="shared" si="452"/>
        <v>0</v>
      </c>
      <c r="U1750" s="166"/>
      <c r="V1750" s="187">
        <f t="shared" si="453"/>
        <v>0</v>
      </c>
      <c r="W1750" s="187">
        <f t="shared" si="454"/>
        <v>0</v>
      </c>
      <c r="X1750" s="13">
        <f t="shared" si="455"/>
        <v>0</v>
      </c>
      <c r="Y1750" s="13" t="s">
        <v>29</v>
      </c>
      <c r="Z1750" s="13">
        <v>45</v>
      </c>
      <c r="AA1750" s="241">
        <f t="shared" si="456"/>
        <v>0</v>
      </c>
    </row>
    <row r="1751" spans="1:27">
      <c r="A1751" s="12">
        <v>1748</v>
      </c>
      <c r="B1751" s="166"/>
      <c r="C1751" s="13"/>
      <c r="D1751" s="187">
        <f t="shared" si="442"/>
        <v>0</v>
      </c>
      <c r="E1751" s="187">
        <f t="shared" si="443"/>
        <v>0</v>
      </c>
      <c r="F1751" s="187">
        <f t="shared" si="444"/>
        <v>0</v>
      </c>
      <c r="G1751" s="166"/>
      <c r="H1751" s="13"/>
      <c r="I1751" s="187">
        <f t="shared" si="445"/>
        <v>0</v>
      </c>
      <c r="J1751" s="187">
        <f t="shared" si="446"/>
        <v>0</v>
      </c>
      <c r="K1751" s="187">
        <f t="shared" si="447"/>
        <v>0</v>
      </c>
      <c r="L1751" s="166"/>
      <c r="M1751" s="13"/>
      <c r="N1751" s="187">
        <f t="shared" si="448"/>
        <v>0</v>
      </c>
      <c r="O1751" s="187">
        <f t="shared" si="449"/>
        <v>0</v>
      </c>
      <c r="P1751" s="187">
        <f t="shared" si="450"/>
        <v>0</v>
      </c>
      <c r="Q1751" s="166"/>
      <c r="R1751" s="13"/>
      <c r="S1751" s="187">
        <f t="shared" si="451"/>
        <v>0</v>
      </c>
      <c r="T1751" s="187">
        <f t="shared" si="452"/>
        <v>0</v>
      </c>
      <c r="U1751" s="166"/>
      <c r="V1751" s="187">
        <f t="shared" si="453"/>
        <v>0</v>
      </c>
      <c r="W1751" s="187">
        <f t="shared" si="454"/>
        <v>0</v>
      </c>
      <c r="X1751" s="13">
        <f t="shared" si="455"/>
        <v>0</v>
      </c>
      <c r="Y1751" s="13" t="s">
        <v>29</v>
      </c>
      <c r="Z1751" s="13">
        <v>45</v>
      </c>
      <c r="AA1751" s="241">
        <f t="shared" si="456"/>
        <v>0</v>
      </c>
    </row>
    <row r="1752" spans="1:27">
      <c r="A1752" s="12">
        <v>1749</v>
      </c>
      <c r="B1752" s="166"/>
      <c r="C1752" s="13"/>
      <c r="D1752" s="187">
        <f t="shared" si="442"/>
        <v>0</v>
      </c>
      <c r="E1752" s="187">
        <f t="shared" si="443"/>
        <v>0</v>
      </c>
      <c r="F1752" s="187">
        <f t="shared" si="444"/>
        <v>0</v>
      </c>
      <c r="G1752" s="166"/>
      <c r="H1752" s="13"/>
      <c r="I1752" s="187">
        <f t="shared" si="445"/>
        <v>0</v>
      </c>
      <c r="J1752" s="187">
        <f t="shared" si="446"/>
        <v>0</v>
      </c>
      <c r="K1752" s="187">
        <f t="shared" si="447"/>
        <v>0</v>
      </c>
      <c r="L1752" s="166"/>
      <c r="M1752" s="13"/>
      <c r="N1752" s="187">
        <f t="shared" si="448"/>
        <v>0</v>
      </c>
      <c r="O1752" s="187">
        <f t="shared" si="449"/>
        <v>0</v>
      </c>
      <c r="P1752" s="187">
        <f t="shared" si="450"/>
        <v>0</v>
      </c>
      <c r="Q1752" s="166"/>
      <c r="R1752" s="13"/>
      <c r="S1752" s="187">
        <f t="shared" si="451"/>
        <v>0</v>
      </c>
      <c r="T1752" s="187">
        <f t="shared" si="452"/>
        <v>0</v>
      </c>
      <c r="U1752" s="166"/>
      <c r="V1752" s="187">
        <f t="shared" si="453"/>
        <v>0</v>
      </c>
      <c r="W1752" s="187">
        <f t="shared" si="454"/>
        <v>0</v>
      </c>
      <c r="X1752" s="13">
        <f t="shared" si="455"/>
        <v>0</v>
      </c>
      <c r="Y1752" s="13" t="s">
        <v>29</v>
      </c>
      <c r="Z1752" s="13">
        <v>45</v>
      </c>
      <c r="AA1752" s="241">
        <f t="shared" si="456"/>
        <v>0</v>
      </c>
    </row>
    <row r="1753" spans="1:27">
      <c r="A1753" s="12">
        <v>1750</v>
      </c>
      <c r="B1753" s="166"/>
      <c r="C1753" s="13"/>
      <c r="D1753" s="187">
        <f t="shared" si="442"/>
        <v>0</v>
      </c>
      <c r="E1753" s="187">
        <f t="shared" si="443"/>
        <v>0</v>
      </c>
      <c r="F1753" s="187">
        <f t="shared" si="444"/>
        <v>0</v>
      </c>
      <c r="G1753" s="166"/>
      <c r="H1753" s="13"/>
      <c r="I1753" s="187">
        <f t="shared" si="445"/>
        <v>0</v>
      </c>
      <c r="J1753" s="187">
        <f t="shared" si="446"/>
        <v>0</v>
      </c>
      <c r="K1753" s="187">
        <f t="shared" si="447"/>
        <v>0</v>
      </c>
      <c r="L1753" s="166"/>
      <c r="M1753" s="13"/>
      <c r="N1753" s="187">
        <f t="shared" si="448"/>
        <v>0</v>
      </c>
      <c r="O1753" s="187">
        <f t="shared" si="449"/>
        <v>0</v>
      </c>
      <c r="P1753" s="187">
        <f t="shared" si="450"/>
        <v>0</v>
      </c>
      <c r="Q1753" s="166"/>
      <c r="R1753" s="13"/>
      <c r="S1753" s="187">
        <f t="shared" si="451"/>
        <v>0</v>
      </c>
      <c r="T1753" s="187">
        <f t="shared" si="452"/>
        <v>0</v>
      </c>
      <c r="U1753" s="166"/>
      <c r="V1753" s="187">
        <f t="shared" si="453"/>
        <v>0</v>
      </c>
      <c r="W1753" s="187">
        <f t="shared" si="454"/>
        <v>0</v>
      </c>
      <c r="X1753" s="13">
        <f t="shared" si="455"/>
        <v>0</v>
      </c>
      <c r="Y1753" s="13" t="s">
        <v>29</v>
      </c>
      <c r="Z1753" s="13">
        <v>45</v>
      </c>
      <c r="AA1753" s="241">
        <f t="shared" si="456"/>
        <v>0</v>
      </c>
    </row>
    <row r="1754" spans="1:27">
      <c r="A1754" s="12">
        <v>1751</v>
      </c>
      <c r="B1754" s="166"/>
      <c r="C1754" s="13"/>
      <c r="D1754" s="187">
        <f t="shared" si="442"/>
        <v>0</v>
      </c>
      <c r="E1754" s="187">
        <f t="shared" si="443"/>
        <v>0</v>
      </c>
      <c r="F1754" s="187">
        <f t="shared" si="444"/>
        <v>0</v>
      </c>
      <c r="G1754" s="166"/>
      <c r="H1754" s="13"/>
      <c r="I1754" s="187">
        <f t="shared" si="445"/>
        <v>0</v>
      </c>
      <c r="J1754" s="187">
        <f t="shared" si="446"/>
        <v>0</v>
      </c>
      <c r="K1754" s="187">
        <f t="shared" si="447"/>
        <v>0</v>
      </c>
      <c r="L1754" s="166"/>
      <c r="M1754" s="13"/>
      <c r="N1754" s="187">
        <f t="shared" si="448"/>
        <v>0</v>
      </c>
      <c r="O1754" s="187">
        <f t="shared" si="449"/>
        <v>0</v>
      </c>
      <c r="P1754" s="187">
        <f t="shared" si="450"/>
        <v>0</v>
      </c>
      <c r="Q1754" s="166"/>
      <c r="R1754" s="13"/>
      <c r="S1754" s="187">
        <f t="shared" si="451"/>
        <v>0</v>
      </c>
      <c r="T1754" s="187">
        <f t="shared" si="452"/>
        <v>0</v>
      </c>
      <c r="U1754" s="166"/>
      <c r="V1754" s="187">
        <f t="shared" si="453"/>
        <v>0</v>
      </c>
      <c r="W1754" s="187">
        <f t="shared" si="454"/>
        <v>0</v>
      </c>
      <c r="X1754" s="13">
        <f t="shared" si="455"/>
        <v>0</v>
      </c>
      <c r="Y1754" s="13" t="s">
        <v>29</v>
      </c>
      <c r="Z1754" s="13">
        <v>45</v>
      </c>
      <c r="AA1754" s="241">
        <f t="shared" si="456"/>
        <v>0</v>
      </c>
    </row>
    <row r="1755" spans="1:27">
      <c r="A1755" s="12">
        <v>1752</v>
      </c>
      <c r="B1755" s="166"/>
      <c r="C1755" s="13"/>
      <c r="D1755" s="187">
        <f t="shared" si="442"/>
        <v>0</v>
      </c>
      <c r="E1755" s="187">
        <f t="shared" si="443"/>
        <v>0</v>
      </c>
      <c r="F1755" s="187">
        <f t="shared" si="444"/>
        <v>0</v>
      </c>
      <c r="G1755" s="166"/>
      <c r="H1755" s="13"/>
      <c r="I1755" s="187">
        <f t="shared" si="445"/>
        <v>0</v>
      </c>
      <c r="J1755" s="187">
        <f t="shared" si="446"/>
        <v>0</v>
      </c>
      <c r="K1755" s="187">
        <f t="shared" si="447"/>
        <v>0</v>
      </c>
      <c r="L1755" s="166"/>
      <c r="M1755" s="13"/>
      <c r="N1755" s="187">
        <f t="shared" si="448"/>
        <v>0</v>
      </c>
      <c r="O1755" s="187">
        <f t="shared" si="449"/>
        <v>0</v>
      </c>
      <c r="P1755" s="187">
        <f t="shared" si="450"/>
        <v>0</v>
      </c>
      <c r="Q1755" s="166"/>
      <c r="R1755" s="13"/>
      <c r="S1755" s="187">
        <f t="shared" si="451"/>
        <v>0</v>
      </c>
      <c r="T1755" s="187">
        <f t="shared" si="452"/>
        <v>0</v>
      </c>
      <c r="U1755" s="166"/>
      <c r="V1755" s="187">
        <f t="shared" si="453"/>
        <v>0</v>
      </c>
      <c r="W1755" s="187">
        <f t="shared" si="454"/>
        <v>0</v>
      </c>
      <c r="X1755" s="13">
        <f t="shared" si="455"/>
        <v>0</v>
      </c>
      <c r="Y1755" s="13" t="s">
        <v>29</v>
      </c>
      <c r="Z1755" s="13">
        <v>45</v>
      </c>
      <c r="AA1755" s="241">
        <f t="shared" si="456"/>
        <v>0</v>
      </c>
    </row>
    <row r="1756" spans="1:27">
      <c r="A1756" s="12">
        <v>1753</v>
      </c>
      <c r="B1756" s="166"/>
      <c r="C1756" s="13"/>
      <c r="D1756" s="187">
        <f t="shared" si="442"/>
        <v>0</v>
      </c>
      <c r="E1756" s="187">
        <f t="shared" si="443"/>
        <v>0</v>
      </c>
      <c r="F1756" s="187">
        <f t="shared" si="444"/>
        <v>0</v>
      </c>
      <c r="G1756" s="166"/>
      <c r="H1756" s="13"/>
      <c r="I1756" s="187">
        <f t="shared" si="445"/>
        <v>0</v>
      </c>
      <c r="J1756" s="187">
        <f t="shared" si="446"/>
        <v>0</v>
      </c>
      <c r="K1756" s="187">
        <f t="shared" si="447"/>
        <v>0</v>
      </c>
      <c r="L1756" s="166"/>
      <c r="M1756" s="13"/>
      <c r="N1756" s="187">
        <f t="shared" si="448"/>
        <v>0</v>
      </c>
      <c r="O1756" s="187">
        <f t="shared" si="449"/>
        <v>0</v>
      </c>
      <c r="P1756" s="187">
        <f t="shared" si="450"/>
        <v>0</v>
      </c>
      <c r="Q1756" s="166"/>
      <c r="R1756" s="13"/>
      <c r="S1756" s="187">
        <f t="shared" si="451"/>
        <v>0</v>
      </c>
      <c r="T1756" s="187">
        <f t="shared" si="452"/>
        <v>0</v>
      </c>
      <c r="U1756" s="166"/>
      <c r="V1756" s="187">
        <f t="shared" si="453"/>
        <v>0</v>
      </c>
      <c r="W1756" s="187">
        <f t="shared" si="454"/>
        <v>0</v>
      </c>
      <c r="X1756" s="13">
        <f t="shared" si="455"/>
        <v>0</v>
      </c>
      <c r="Y1756" s="13" t="s">
        <v>29</v>
      </c>
      <c r="Z1756" s="13">
        <v>45</v>
      </c>
      <c r="AA1756" s="241">
        <f t="shared" si="456"/>
        <v>0</v>
      </c>
    </row>
    <row r="1757" spans="1:27">
      <c r="A1757" s="12">
        <v>1754</v>
      </c>
      <c r="B1757" s="166"/>
      <c r="C1757" s="13"/>
      <c r="D1757" s="187">
        <f t="shared" si="442"/>
        <v>0</v>
      </c>
      <c r="E1757" s="187">
        <f t="shared" si="443"/>
        <v>0</v>
      </c>
      <c r="F1757" s="187">
        <f t="shared" si="444"/>
        <v>0</v>
      </c>
      <c r="G1757" s="166"/>
      <c r="H1757" s="13"/>
      <c r="I1757" s="187">
        <f t="shared" si="445"/>
        <v>0</v>
      </c>
      <c r="J1757" s="187">
        <f t="shared" si="446"/>
        <v>0</v>
      </c>
      <c r="K1757" s="187">
        <f t="shared" si="447"/>
        <v>0</v>
      </c>
      <c r="L1757" s="166"/>
      <c r="M1757" s="13"/>
      <c r="N1757" s="187">
        <f t="shared" si="448"/>
        <v>0</v>
      </c>
      <c r="O1757" s="187">
        <f t="shared" si="449"/>
        <v>0</v>
      </c>
      <c r="P1757" s="187">
        <f t="shared" si="450"/>
        <v>0</v>
      </c>
      <c r="Q1757" s="166"/>
      <c r="R1757" s="13"/>
      <c r="S1757" s="187">
        <f t="shared" si="451"/>
        <v>0</v>
      </c>
      <c r="T1757" s="187">
        <f t="shared" si="452"/>
        <v>0</v>
      </c>
      <c r="U1757" s="166"/>
      <c r="V1757" s="187">
        <f t="shared" si="453"/>
        <v>0</v>
      </c>
      <c r="W1757" s="187">
        <f t="shared" si="454"/>
        <v>0</v>
      </c>
      <c r="X1757" s="13">
        <f t="shared" si="455"/>
        <v>0</v>
      </c>
      <c r="Y1757" s="13" t="s">
        <v>29</v>
      </c>
      <c r="Z1757" s="13">
        <v>45</v>
      </c>
      <c r="AA1757" s="241">
        <f t="shared" si="456"/>
        <v>0</v>
      </c>
    </row>
    <row r="1758" spans="1:27">
      <c r="A1758" s="12">
        <v>1755</v>
      </c>
      <c r="B1758" s="166"/>
      <c r="C1758" s="13"/>
      <c r="D1758" s="187">
        <f t="shared" si="442"/>
        <v>0</v>
      </c>
      <c r="E1758" s="187">
        <f t="shared" si="443"/>
        <v>0</v>
      </c>
      <c r="F1758" s="187">
        <f t="shared" si="444"/>
        <v>0</v>
      </c>
      <c r="G1758" s="166"/>
      <c r="H1758" s="13"/>
      <c r="I1758" s="187">
        <f t="shared" si="445"/>
        <v>0</v>
      </c>
      <c r="J1758" s="187">
        <f t="shared" si="446"/>
        <v>0</v>
      </c>
      <c r="K1758" s="187">
        <f t="shared" si="447"/>
        <v>0</v>
      </c>
      <c r="L1758" s="166"/>
      <c r="M1758" s="13"/>
      <c r="N1758" s="187">
        <f t="shared" si="448"/>
        <v>0</v>
      </c>
      <c r="O1758" s="187">
        <f t="shared" si="449"/>
        <v>0</v>
      </c>
      <c r="P1758" s="187">
        <f t="shared" si="450"/>
        <v>0</v>
      </c>
      <c r="Q1758" s="166"/>
      <c r="R1758" s="13"/>
      <c r="S1758" s="187">
        <f t="shared" si="451"/>
        <v>0</v>
      </c>
      <c r="T1758" s="187">
        <f t="shared" si="452"/>
        <v>0</v>
      </c>
      <c r="U1758" s="166"/>
      <c r="V1758" s="187">
        <f t="shared" si="453"/>
        <v>0</v>
      </c>
      <c r="W1758" s="187">
        <f t="shared" si="454"/>
        <v>0</v>
      </c>
      <c r="X1758" s="13">
        <f t="shared" si="455"/>
        <v>0</v>
      </c>
      <c r="Y1758" s="13" t="s">
        <v>29</v>
      </c>
      <c r="Z1758" s="13">
        <v>45</v>
      </c>
      <c r="AA1758" s="241">
        <f t="shared" si="456"/>
        <v>0</v>
      </c>
    </row>
    <row r="1759" spans="1:27">
      <c r="A1759" s="12">
        <v>1756</v>
      </c>
      <c r="B1759" s="166"/>
      <c r="C1759" s="13"/>
      <c r="D1759" s="187">
        <f t="shared" si="442"/>
        <v>0</v>
      </c>
      <c r="E1759" s="187">
        <f t="shared" si="443"/>
        <v>0</v>
      </c>
      <c r="F1759" s="187">
        <f t="shared" si="444"/>
        <v>0</v>
      </c>
      <c r="G1759" s="166"/>
      <c r="H1759" s="13"/>
      <c r="I1759" s="187">
        <f t="shared" si="445"/>
        <v>0</v>
      </c>
      <c r="J1759" s="187">
        <f t="shared" si="446"/>
        <v>0</v>
      </c>
      <c r="K1759" s="187">
        <f t="shared" si="447"/>
        <v>0</v>
      </c>
      <c r="L1759" s="166"/>
      <c r="M1759" s="13"/>
      <c r="N1759" s="187">
        <f t="shared" si="448"/>
        <v>0</v>
      </c>
      <c r="O1759" s="187">
        <f t="shared" si="449"/>
        <v>0</v>
      </c>
      <c r="P1759" s="187">
        <f t="shared" si="450"/>
        <v>0</v>
      </c>
      <c r="Q1759" s="166"/>
      <c r="R1759" s="13"/>
      <c r="S1759" s="187">
        <f t="shared" si="451"/>
        <v>0</v>
      </c>
      <c r="T1759" s="187">
        <f t="shared" si="452"/>
        <v>0</v>
      </c>
      <c r="U1759" s="166"/>
      <c r="V1759" s="187">
        <f t="shared" si="453"/>
        <v>0</v>
      </c>
      <c r="W1759" s="187">
        <f t="shared" si="454"/>
        <v>0</v>
      </c>
      <c r="X1759" s="13">
        <f t="shared" si="455"/>
        <v>0</v>
      </c>
      <c r="Y1759" s="13" t="s">
        <v>29</v>
      </c>
      <c r="Z1759" s="13">
        <v>45</v>
      </c>
      <c r="AA1759" s="241">
        <f t="shared" si="456"/>
        <v>0</v>
      </c>
    </row>
    <row r="1760" spans="1:27">
      <c r="A1760" s="12">
        <v>1757</v>
      </c>
      <c r="B1760" s="166"/>
      <c r="C1760" s="13"/>
      <c r="D1760" s="187">
        <f t="shared" si="442"/>
        <v>0</v>
      </c>
      <c r="E1760" s="187">
        <f t="shared" si="443"/>
        <v>0</v>
      </c>
      <c r="F1760" s="187">
        <f t="shared" si="444"/>
        <v>0</v>
      </c>
      <c r="G1760" s="166"/>
      <c r="H1760" s="13"/>
      <c r="I1760" s="187">
        <f t="shared" si="445"/>
        <v>0</v>
      </c>
      <c r="J1760" s="187">
        <f t="shared" si="446"/>
        <v>0</v>
      </c>
      <c r="K1760" s="187">
        <f t="shared" si="447"/>
        <v>0</v>
      </c>
      <c r="L1760" s="166"/>
      <c r="M1760" s="13"/>
      <c r="N1760" s="187">
        <f t="shared" si="448"/>
        <v>0</v>
      </c>
      <c r="O1760" s="187">
        <f t="shared" si="449"/>
        <v>0</v>
      </c>
      <c r="P1760" s="187">
        <f t="shared" si="450"/>
        <v>0</v>
      </c>
      <c r="Q1760" s="166"/>
      <c r="R1760" s="13"/>
      <c r="S1760" s="187">
        <f t="shared" si="451"/>
        <v>0</v>
      </c>
      <c r="T1760" s="187">
        <f t="shared" si="452"/>
        <v>0</v>
      </c>
      <c r="U1760" s="166"/>
      <c r="V1760" s="187">
        <f t="shared" si="453"/>
        <v>0</v>
      </c>
      <c r="W1760" s="187">
        <f t="shared" si="454"/>
        <v>0</v>
      </c>
      <c r="X1760" s="13">
        <f t="shared" si="455"/>
        <v>0</v>
      </c>
      <c r="Y1760" s="13" t="s">
        <v>29</v>
      </c>
      <c r="Z1760" s="13">
        <v>45</v>
      </c>
      <c r="AA1760" s="241">
        <f t="shared" si="456"/>
        <v>0</v>
      </c>
    </row>
    <row r="1761" spans="1:27">
      <c r="A1761" s="12">
        <v>1758</v>
      </c>
      <c r="B1761" s="166"/>
      <c r="C1761" s="13"/>
      <c r="D1761" s="187">
        <f t="shared" si="442"/>
        <v>0</v>
      </c>
      <c r="E1761" s="187">
        <f t="shared" si="443"/>
        <v>0</v>
      </c>
      <c r="F1761" s="187">
        <f t="shared" si="444"/>
        <v>0</v>
      </c>
      <c r="G1761" s="166"/>
      <c r="H1761" s="13"/>
      <c r="I1761" s="187">
        <f t="shared" si="445"/>
        <v>0</v>
      </c>
      <c r="J1761" s="187">
        <f t="shared" si="446"/>
        <v>0</v>
      </c>
      <c r="K1761" s="187">
        <f t="shared" si="447"/>
        <v>0</v>
      </c>
      <c r="L1761" s="166"/>
      <c r="M1761" s="13"/>
      <c r="N1761" s="187">
        <f t="shared" si="448"/>
        <v>0</v>
      </c>
      <c r="O1761" s="187">
        <f t="shared" si="449"/>
        <v>0</v>
      </c>
      <c r="P1761" s="187">
        <f t="shared" si="450"/>
        <v>0</v>
      </c>
      <c r="Q1761" s="166"/>
      <c r="R1761" s="13"/>
      <c r="S1761" s="187">
        <f t="shared" si="451"/>
        <v>0</v>
      </c>
      <c r="T1761" s="187">
        <f t="shared" si="452"/>
        <v>0</v>
      </c>
      <c r="U1761" s="166"/>
      <c r="V1761" s="187">
        <f t="shared" si="453"/>
        <v>0</v>
      </c>
      <c r="W1761" s="187">
        <f t="shared" si="454"/>
        <v>0</v>
      </c>
      <c r="X1761" s="13">
        <f t="shared" si="455"/>
        <v>0</v>
      </c>
      <c r="Y1761" s="13" t="s">
        <v>29</v>
      </c>
      <c r="Z1761" s="13">
        <v>45</v>
      </c>
      <c r="AA1761" s="241">
        <f t="shared" si="456"/>
        <v>0</v>
      </c>
    </row>
    <row r="1762" spans="1:27">
      <c r="A1762" s="12">
        <v>1759</v>
      </c>
      <c r="B1762" s="166"/>
      <c r="C1762" s="13"/>
      <c r="D1762" s="187">
        <f t="shared" si="442"/>
        <v>0</v>
      </c>
      <c r="E1762" s="187">
        <f t="shared" si="443"/>
        <v>0</v>
      </c>
      <c r="F1762" s="187">
        <f t="shared" si="444"/>
        <v>0</v>
      </c>
      <c r="G1762" s="166"/>
      <c r="H1762" s="13"/>
      <c r="I1762" s="187">
        <f t="shared" si="445"/>
        <v>0</v>
      </c>
      <c r="J1762" s="187">
        <f t="shared" si="446"/>
        <v>0</v>
      </c>
      <c r="K1762" s="187">
        <f t="shared" si="447"/>
        <v>0</v>
      </c>
      <c r="L1762" s="166"/>
      <c r="M1762" s="13"/>
      <c r="N1762" s="187">
        <f t="shared" si="448"/>
        <v>0</v>
      </c>
      <c r="O1762" s="187">
        <f t="shared" si="449"/>
        <v>0</v>
      </c>
      <c r="P1762" s="187">
        <f t="shared" si="450"/>
        <v>0</v>
      </c>
      <c r="Q1762" s="166"/>
      <c r="R1762" s="13"/>
      <c r="S1762" s="187">
        <f t="shared" si="451"/>
        <v>0</v>
      </c>
      <c r="T1762" s="187">
        <f t="shared" si="452"/>
        <v>0</v>
      </c>
      <c r="U1762" s="166"/>
      <c r="V1762" s="187">
        <f t="shared" si="453"/>
        <v>0</v>
      </c>
      <c r="W1762" s="187">
        <f t="shared" si="454"/>
        <v>0</v>
      </c>
      <c r="X1762" s="13">
        <f t="shared" si="455"/>
        <v>0</v>
      </c>
      <c r="Y1762" s="13" t="s">
        <v>29</v>
      </c>
      <c r="Z1762" s="13">
        <v>45</v>
      </c>
      <c r="AA1762" s="241">
        <f t="shared" si="456"/>
        <v>0</v>
      </c>
    </row>
    <row r="1763" spans="1:27">
      <c r="A1763" s="12">
        <v>1760</v>
      </c>
      <c r="B1763" s="166"/>
      <c r="C1763" s="13"/>
      <c r="D1763" s="187">
        <f t="shared" si="442"/>
        <v>0</v>
      </c>
      <c r="E1763" s="187">
        <f t="shared" si="443"/>
        <v>0</v>
      </c>
      <c r="F1763" s="187">
        <f t="shared" si="444"/>
        <v>0</v>
      </c>
      <c r="G1763" s="166"/>
      <c r="H1763" s="13"/>
      <c r="I1763" s="187">
        <f t="shared" si="445"/>
        <v>0</v>
      </c>
      <c r="J1763" s="187">
        <f t="shared" si="446"/>
        <v>0</v>
      </c>
      <c r="K1763" s="187">
        <f t="shared" si="447"/>
        <v>0</v>
      </c>
      <c r="L1763" s="166"/>
      <c r="M1763" s="13"/>
      <c r="N1763" s="187">
        <f t="shared" si="448"/>
        <v>0</v>
      </c>
      <c r="O1763" s="187">
        <f t="shared" si="449"/>
        <v>0</v>
      </c>
      <c r="P1763" s="187">
        <f t="shared" si="450"/>
        <v>0</v>
      </c>
      <c r="Q1763" s="166"/>
      <c r="R1763" s="13"/>
      <c r="S1763" s="187">
        <f t="shared" si="451"/>
        <v>0</v>
      </c>
      <c r="T1763" s="187">
        <f t="shared" si="452"/>
        <v>0</v>
      </c>
      <c r="U1763" s="166"/>
      <c r="V1763" s="187">
        <f t="shared" si="453"/>
        <v>0</v>
      </c>
      <c r="W1763" s="187">
        <f t="shared" si="454"/>
        <v>0</v>
      </c>
      <c r="X1763" s="13">
        <f t="shared" si="455"/>
        <v>0</v>
      </c>
      <c r="Y1763" s="13" t="s">
        <v>29</v>
      </c>
      <c r="Z1763" s="13">
        <v>45</v>
      </c>
      <c r="AA1763" s="241">
        <f t="shared" si="456"/>
        <v>0</v>
      </c>
    </row>
    <row r="1764" spans="1:27">
      <c r="A1764" s="12">
        <v>1761</v>
      </c>
      <c r="B1764" s="166"/>
      <c r="C1764" s="13"/>
      <c r="D1764" s="187">
        <f t="shared" si="442"/>
        <v>0</v>
      </c>
      <c r="E1764" s="187">
        <f t="shared" si="443"/>
        <v>0</v>
      </c>
      <c r="F1764" s="187">
        <f t="shared" si="444"/>
        <v>0</v>
      </c>
      <c r="G1764" s="166"/>
      <c r="H1764" s="13"/>
      <c r="I1764" s="187">
        <f t="shared" si="445"/>
        <v>0</v>
      </c>
      <c r="J1764" s="187">
        <f t="shared" si="446"/>
        <v>0</v>
      </c>
      <c r="K1764" s="187">
        <f t="shared" si="447"/>
        <v>0</v>
      </c>
      <c r="L1764" s="166"/>
      <c r="M1764" s="13"/>
      <c r="N1764" s="187">
        <f t="shared" si="448"/>
        <v>0</v>
      </c>
      <c r="O1764" s="187">
        <f t="shared" si="449"/>
        <v>0</v>
      </c>
      <c r="P1764" s="187">
        <f t="shared" si="450"/>
        <v>0</v>
      </c>
      <c r="Q1764" s="166"/>
      <c r="R1764" s="13"/>
      <c r="S1764" s="187">
        <f t="shared" si="451"/>
        <v>0</v>
      </c>
      <c r="T1764" s="187">
        <f t="shared" si="452"/>
        <v>0</v>
      </c>
      <c r="U1764" s="166"/>
      <c r="V1764" s="187">
        <f t="shared" si="453"/>
        <v>0</v>
      </c>
      <c r="W1764" s="187">
        <f t="shared" si="454"/>
        <v>0</v>
      </c>
      <c r="X1764" s="13">
        <f t="shared" si="455"/>
        <v>0</v>
      </c>
      <c r="Y1764" s="13" t="s">
        <v>29</v>
      </c>
      <c r="Z1764" s="13">
        <v>45</v>
      </c>
      <c r="AA1764" s="241">
        <f t="shared" si="456"/>
        <v>0</v>
      </c>
    </row>
    <row r="1765" spans="1:27">
      <c r="A1765" s="12">
        <v>1762</v>
      </c>
      <c r="B1765" s="166"/>
      <c r="C1765" s="13"/>
      <c r="D1765" s="187">
        <f t="shared" ref="D1765:D1828" si="457">IF(B1765="Bien",10,)</f>
        <v>0</v>
      </c>
      <c r="E1765" s="187">
        <f t="shared" ref="E1765:E1828" si="458">IF(B1765="Moyen",5,)</f>
        <v>0</v>
      </c>
      <c r="F1765" s="187">
        <f t="shared" ref="F1765:F1828" si="459">IF(B1765="Mauvais",-35,)</f>
        <v>0</v>
      </c>
      <c r="G1765" s="166"/>
      <c r="H1765" s="13"/>
      <c r="I1765" s="187">
        <f t="shared" ref="I1765:I1828" si="460">IF(G1765="Non",10,)</f>
        <v>0</v>
      </c>
      <c r="J1765" s="187">
        <f t="shared" ref="J1765:J1828" si="461">IF(G1765="Un peu",5,)</f>
        <v>0</v>
      </c>
      <c r="K1765" s="187">
        <f t="shared" ref="K1765:K1828" si="462">IF(G1765="Beaucoup",-35,)</f>
        <v>0</v>
      </c>
      <c r="L1765" s="166"/>
      <c r="M1765" s="13"/>
      <c r="N1765" s="187">
        <f t="shared" ref="N1765:N1828" si="463">IF(L1765="Bien",5,)</f>
        <v>0</v>
      </c>
      <c r="O1765" s="187">
        <f t="shared" ref="O1765:O1828" si="464">IF(L1765="Moyen",0,)</f>
        <v>0</v>
      </c>
      <c r="P1765" s="187">
        <f t="shared" ref="P1765:P1828" si="465">IF(L1765="Mauvais",-35,)</f>
        <v>0</v>
      </c>
      <c r="Q1765" s="166"/>
      <c r="R1765" s="13"/>
      <c r="S1765" s="187">
        <f t="shared" ref="S1765:S1828" si="466">IF(Q1765="Oui",-35,)</f>
        <v>0</v>
      </c>
      <c r="T1765" s="187">
        <f t="shared" ref="T1765:T1828" si="467">IF(Q1765="Non",10,)</f>
        <v>0</v>
      </c>
      <c r="U1765" s="166"/>
      <c r="V1765" s="187">
        <f t="shared" ref="V1765:V1828" si="468">IF(U1765="Oui",-35,)</f>
        <v>0</v>
      </c>
      <c r="W1765" s="187">
        <f t="shared" ref="W1765:W1828" si="469">IF(U1765="Non",10,)</f>
        <v>0</v>
      </c>
      <c r="X1765" s="13">
        <f t="shared" ref="X1765:X1828" si="470">SUM(B1765:W1765)</f>
        <v>0</v>
      </c>
      <c r="Y1765" s="13" t="s">
        <v>29</v>
      </c>
      <c r="Z1765" s="13">
        <v>45</v>
      </c>
      <c r="AA1765" s="241">
        <f t="shared" ref="AA1765:AA1828" si="471">X1765/Z1765</f>
        <v>0</v>
      </c>
    </row>
    <row r="1766" spans="1:27">
      <c r="A1766" s="12">
        <v>1763</v>
      </c>
      <c r="B1766" s="166"/>
      <c r="C1766" s="13"/>
      <c r="D1766" s="187">
        <f t="shared" si="457"/>
        <v>0</v>
      </c>
      <c r="E1766" s="187">
        <f t="shared" si="458"/>
        <v>0</v>
      </c>
      <c r="F1766" s="187">
        <f t="shared" si="459"/>
        <v>0</v>
      </c>
      <c r="G1766" s="166"/>
      <c r="H1766" s="13"/>
      <c r="I1766" s="187">
        <f t="shared" si="460"/>
        <v>0</v>
      </c>
      <c r="J1766" s="187">
        <f t="shared" si="461"/>
        <v>0</v>
      </c>
      <c r="K1766" s="187">
        <f t="shared" si="462"/>
        <v>0</v>
      </c>
      <c r="L1766" s="166"/>
      <c r="M1766" s="13"/>
      <c r="N1766" s="187">
        <f t="shared" si="463"/>
        <v>0</v>
      </c>
      <c r="O1766" s="187">
        <f t="shared" si="464"/>
        <v>0</v>
      </c>
      <c r="P1766" s="187">
        <f t="shared" si="465"/>
        <v>0</v>
      </c>
      <c r="Q1766" s="166"/>
      <c r="R1766" s="13"/>
      <c r="S1766" s="187">
        <f t="shared" si="466"/>
        <v>0</v>
      </c>
      <c r="T1766" s="187">
        <f t="shared" si="467"/>
        <v>0</v>
      </c>
      <c r="U1766" s="166"/>
      <c r="V1766" s="187">
        <f t="shared" si="468"/>
        <v>0</v>
      </c>
      <c r="W1766" s="187">
        <f t="shared" si="469"/>
        <v>0</v>
      </c>
      <c r="X1766" s="13">
        <f t="shared" si="470"/>
        <v>0</v>
      </c>
      <c r="Y1766" s="13" t="s">
        <v>29</v>
      </c>
      <c r="Z1766" s="13">
        <v>45</v>
      </c>
      <c r="AA1766" s="241">
        <f t="shared" si="471"/>
        <v>0</v>
      </c>
    </row>
    <row r="1767" spans="1:27">
      <c r="A1767" s="12">
        <v>1764</v>
      </c>
      <c r="B1767" s="166"/>
      <c r="C1767" s="13"/>
      <c r="D1767" s="187">
        <f t="shared" si="457"/>
        <v>0</v>
      </c>
      <c r="E1767" s="187">
        <f t="shared" si="458"/>
        <v>0</v>
      </c>
      <c r="F1767" s="187">
        <f t="shared" si="459"/>
        <v>0</v>
      </c>
      <c r="G1767" s="166"/>
      <c r="H1767" s="13"/>
      <c r="I1767" s="187">
        <f t="shared" si="460"/>
        <v>0</v>
      </c>
      <c r="J1767" s="187">
        <f t="shared" si="461"/>
        <v>0</v>
      </c>
      <c r="K1767" s="187">
        <f t="shared" si="462"/>
        <v>0</v>
      </c>
      <c r="L1767" s="166"/>
      <c r="M1767" s="13"/>
      <c r="N1767" s="187">
        <f t="shared" si="463"/>
        <v>0</v>
      </c>
      <c r="O1767" s="187">
        <f t="shared" si="464"/>
        <v>0</v>
      </c>
      <c r="P1767" s="187">
        <f t="shared" si="465"/>
        <v>0</v>
      </c>
      <c r="Q1767" s="166"/>
      <c r="R1767" s="13"/>
      <c r="S1767" s="187">
        <f t="shared" si="466"/>
        <v>0</v>
      </c>
      <c r="T1767" s="187">
        <f t="shared" si="467"/>
        <v>0</v>
      </c>
      <c r="U1767" s="166"/>
      <c r="V1767" s="187">
        <f t="shared" si="468"/>
        <v>0</v>
      </c>
      <c r="W1767" s="187">
        <f t="shared" si="469"/>
        <v>0</v>
      </c>
      <c r="X1767" s="13">
        <f t="shared" si="470"/>
        <v>0</v>
      </c>
      <c r="Y1767" s="13" t="s">
        <v>29</v>
      </c>
      <c r="Z1767" s="13">
        <v>45</v>
      </c>
      <c r="AA1767" s="241">
        <f t="shared" si="471"/>
        <v>0</v>
      </c>
    </row>
    <row r="1768" spans="1:27">
      <c r="A1768" s="12">
        <v>1765</v>
      </c>
      <c r="B1768" s="166"/>
      <c r="C1768" s="13"/>
      <c r="D1768" s="187">
        <f t="shared" si="457"/>
        <v>0</v>
      </c>
      <c r="E1768" s="187">
        <f t="shared" si="458"/>
        <v>0</v>
      </c>
      <c r="F1768" s="187">
        <f t="shared" si="459"/>
        <v>0</v>
      </c>
      <c r="G1768" s="166"/>
      <c r="H1768" s="13"/>
      <c r="I1768" s="187">
        <f t="shared" si="460"/>
        <v>0</v>
      </c>
      <c r="J1768" s="187">
        <f t="shared" si="461"/>
        <v>0</v>
      </c>
      <c r="K1768" s="187">
        <f t="shared" si="462"/>
        <v>0</v>
      </c>
      <c r="L1768" s="166"/>
      <c r="M1768" s="13"/>
      <c r="N1768" s="187">
        <f t="shared" si="463"/>
        <v>0</v>
      </c>
      <c r="O1768" s="187">
        <f t="shared" si="464"/>
        <v>0</v>
      </c>
      <c r="P1768" s="187">
        <f t="shared" si="465"/>
        <v>0</v>
      </c>
      <c r="Q1768" s="166"/>
      <c r="R1768" s="13"/>
      <c r="S1768" s="187">
        <f t="shared" si="466"/>
        <v>0</v>
      </c>
      <c r="T1768" s="187">
        <f t="shared" si="467"/>
        <v>0</v>
      </c>
      <c r="U1768" s="166"/>
      <c r="V1768" s="187">
        <f t="shared" si="468"/>
        <v>0</v>
      </c>
      <c r="W1768" s="187">
        <f t="shared" si="469"/>
        <v>0</v>
      </c>
      <c r="X1768" s="13">
        <f t="shared" si="470"/>
        <v>0</v>
      </c>
      <c r="Y1768" s="13" t="s">
        <v>29</v>
      </c>
      <c r="Z1768" s="13">
        <v>45</v>
      </c>
      <c r="AA1768" s="241">
        <f t="shared" si="471"/>
        <v>0</v>
      </c>
    </row>
    <row r="1769" spans="1:27">
      <c r="A1769" s="12">
        <v>1766</v>
      </c>
      <c r="B1769" s="166"/>
      <c r="C1769" s="13"/>
      <c r="D1769" s="187">
        <f t="shared" si="457"/>
        <v>0</v>
      </c>
      <c r="E1769" s="187">
        <f t="shared" si="458"/>
        <v>0</v>
      </c>
      <c r="F1769" s="187">
        <f t="shared" si="459"/>
        <v>0</v>
      </c>
      <c r="G1769" s="166"/>
      <c r="H1769" s="13"/>
      <c r="I1769" s="187">
        <f t="shared" si="460"/>
        <v>0</v>
      </c>
      <c r="J1769" s="187">
        <f t="shared" si="461"/>
        <v>0</v>
      </c>
      <c r="K1769" s="187">
        <f t="shared" si="462"/>
        <v>0</v>
      </c>
      <c r="L1769" s="166"/>
      <c r="M1769" s="13"/>
      <c r="N1769" s="187">
        <f t="shared" si="463"/>
        <v>0</v>
      </c>
      <c r="O1769" s="187">
        <f t="shared" si="464"/>
        <v>0</v>
      </c>
      <c r="P1769" s="187">
        <f t="shared" si="465"/>
        <v>0</v>
      </c>
      <c r="Q1769" s="166"/>
      <c r="R1769" s="13"/>
      <c r="S1769" s="187">
        <f t="shared" si="466"/>
        <v>0</v>
      </c>
      <c r="T1769" s="187">
        <f t="shared" si="467"/>
        <v>0</v>
      </c>
      <c r="U1769" s="166"/>
      <c r="V1769" s="187">
        <f t="shared" si="468"/>
        <v>0</v>
      </c>
      <c r="W1769" s="187">
        <f t="shared" si="469"/>
        <v>0</v>
      </c>
      <c r="X1769" s="13">
        <f t="shared" si="470"/>
        <v>0</v>
      </c>
      <c r="Y1769" s="13" t="s">
        <v>29</v>
      </c>
      <c r="Z1769" s="13">
        <v>45</v>
      </c>
      <c r="AA1769" s="241">
        <f t="shared" si="471"/>
        <v>0</v>
      </c>
    </row>
    <row r="1770" spans="1:27">
      <c r="A1770" s="12">
        <v>1767</v>
      </c>
      <c r="B1770" s="166"/>
      <c r="C1770" s="13"/>
      <c r="D1770" s="187">
        <f t="shared" si="457"/>
        <v>0</v>
      </c>
      <c r="E1770" s="187">
        <f t="shared" si="458"/>
        <v>0</v>
      </c>
      <c r="F1770" s="187">
        <f t="shared" si="459"/>
        <v>0</v>
      </c>
      <c r="G1770" s="166"/>
      <c r="H1770" s="13"/>
      <c r="I1770" s="187">
        <f t="shared" si="460"/>
        <v>0</v>
      </c>
      <c r="J1770" s="187">
        <f t="shared" si="461"/>
        <v>0</v>
      </c>
      <c r="K1770" s="187">
        <f t="shared" si="462"/>
        <v>0</v>
      </c>
      <c r="L1770" s="166"/>
      <c r="M1770" s="13"/>
      <c r="N1770" s="187">
        <f t="shared" si="463"/>
        <v>0</v>
      </c>
      <c r="O1770" s="187">
        <f t="shared" si="464"/>
        <v>0</v>
      </c>
      <c r="P1770" s="187">
        <f t="shared" si="465"/>
        <v>0</v>
      </c>
      <c r="Q1770" s="166"/>
      <c r="R1770" s="13"/>
      <c r="S1770" s="187">
        <f t="shared" si="466"/>
        <v>0</v>
      </c>
      <c r="T1770" s="187">
        <f t="shared" si="467"/>
        <v>0</v>
      </c>
      <c r="U1770" s="166"/>
      <c r="V1770" s="187">
        <f t="shared" si="468"/>
        <v>0</v>
      </c>
      <c r="W1770" s="187">
        <f t="shared" si="469"/>
        <v>0</v>
      </c>
      <c r="X1770" s="13">
        <f t="shared" si="470"/>
        <v>0</v>
      </c>
      <c r="Y1770" s="13" t="s">
        <v>29</v>
      </c>
      <c r="Z1770" s="13">
        <v>45</v>
      </c>
      <c r="AA1770" s="241">
        <f t="shared" si="471"/>
        <v>0</v>
      </c>
    </row>
    <row r="1771" spans="1:27">
      <c r="A1771" s="12">
        <v>1768</v>
      </c>
      <c r="B1771" s="166"/>
      <c r="C1771" s="13"/>
      <c r="D1771" s="187">
        <f t="shared" si="457"/>
        <v>0</v>
      </c>
      <c r="E1771" s="187">
        <f t="shared" si="458"/>
        <v>0</v>
      </c>
      <c r="F1771" s="187">
        <f t="shared" si="459"/>
        <v>0</v>
      </c>
      <c r="G1771" s="166"/>
      <c r="H1771" s="13"/>
      <c r="I1771" s="187">
        <f t="shared" si="460"/>
        <v>0</v>
      </c>
      <c r="J1771" s="187">
        <f t="shared" si="461"/>
        <v>0</v>
      </c>
      <c r="K1771" s="187">
        <f t="shared" si="462"/>
        <v>0</v>
      </c>
      <c r="L1771" s="166"/>
      <c r="M1771" s="13"/>
      <c r="N1771" s="187">
        <f t="shared" si="463"/>
        <v>0</v>
      </c>
      <c r="O1771" s="187">
        <f t="shared" si="464"/>
        <v>0</v>
      </c>
      <c r="P1771" s="187">
        <f t="shared" si="465"/>
        <v>0</v>
      </c>
      <c r="Q1771" s="166"/>
      <c r="R1771" s="13"/>
      <c r="S1771" s="187">
        <f t="shared" si="466"/>
        <v>0</v>
      </c>
      <c r="T1771" s="187">
        <f t="shared" si="467"/>
        <v>0</v>
      </c>
      <c r="U1771" s="166"/>
      <c r="V1771" s="187">
        <f t="shared" si="468"/>
        <v>0</v>
      </c>
      <c r="W1771" s="187">
        <f t="shared" si="469"/>
        <v>0</v>
      </c>
      <c r="X1771" s="13">
        <f t="shared" si="470"/>
        <v>0</v>
      </c>
      <c r="Y1771" s="13" t="s">
        <v>29</v>
      </c>
      <c r="Z1771" s="13">
        <v>45</v>
      </c>
      <c r="AA1771" s="241">
        <f t="shared" si="471"/>
        <v>0</v>
      </c>
    </row>
    <row r="1772" spans="1:27">
      <c r="A1772" s="12">
        <v>1769</v>
      </c>
      <c r="B1772" s="166"/>
      <c r="C1772" s="13"/>
      <c r="D1772" s="187">
        <f t="shared" si="457"/>
        <v>0</v>
      </c>
      <c r="E1772" s="187">
        <f t="shared" si="458"/>
        <v>0</v>
      </c>
      <c r="F1772" s="187">
        <f t="shared" si="459"/>
        <v>0</v>
      </c>
      <c r="G1772" s="166"/>
      <c r="H1772" s="13"/>
      <c r="I1772" s="187">
        <f t="shared" si="460"/>
        <v>0</v>
      </c>
      <c r="J1772" s="187">
        <f t="shared" si="461"/>
        <v>0</v>
      </c>
      <c r="K1772" s="187">
        <f t="shared" si="462"/>
        <v>0</v>
      </c>
      <c r="L1772" s="166"/>
      <c r="M1772" s="13"/>
      <c r="N1772" s="187">
        <f t="shared" si="463"/>
        <v>0</v>
      </c>
      <c r="O1772" s="187">
        <f t="shared" si="464"/>
        <v>0</v>
      </c>
      <c r="P1772" s="187">
        <f t="shared" si="465"/>
        <v>0</v>
      </c>
      <c r="Q1772" s="166"/>
      <c r="R1772" s="13"/>
      <c r="S1772" s="187">
        <f t="shared" si="466"/>
        <v>0</v>
      </c>
      <c r="T1772" s="187">
        <f t="shared" si="467"/>
        <v>0</v>
      </c>
      <c r="U1772" s="166"/>
      <c r="V1772" s="187">
        <f t="shared" si="468"/>
        <v>0</v>
      </c>
      <c r="W1772" s="187">
        <f t="shared" si="469"/>
        <v>0</v>
      </c>
      <c r="X1772" s="13">
        <f t="shared" si="470"/>
        <v>0</v>
      </c>
      <c r="Y1772" s="13" t="s">
        <v>29</v>
      </c>
      <c r="Z1772" s="13">
        <v>45</v>
      </c>
      <c r="AA1772" s="241">
        <f t="shared" si="471"/>
        <v>0</v>
      </c>
    </row>
    <row r="1773" spans="1:27">
      <c r="A1773" s="12">
        <v>1770</v>
      </c>
      <c r="B1773" s="166"/>
      <c r="C1773" s="13"/>
      <c r="D1773" s="187">
        <f t="shared" si="457"/>
        <v>0</v>
      </c>
      <c r="E1773" s="187">
        <f t="shared" si="458"/>
        <v>0</v>
      </c>
      <c r="F1773" s="187">
        <f t="shared" si="459"/>
        <v>0</v>
      </c>
      <c r="G1773" s="166"/>
      <c r="H1773" s="13"/>
      <c r="I1773" s="187">
        <f t="shared" si="460"/>
        <v>0</v>
      </c>
      <c r="J1773" s="187">
        <f t="shared" si="461"/>
        <v>0</v>
      </c>
      <c r="K1773" s="187">
        <f t="shared" si="462"/>
        <v>0</v>
      </c>
      <c r="L1773" s="166"/>
      <c r="M1773" s="13"/>
      <c r="N1773" s="187">
        <f t="shared" si="463"/>
        <v>0</v>
      </c>
      <c r="O1773" s="187">
        <f t="shared" si="464"/>
        <v>0</v>
      </c>
      <c r="P1773" s="187">
        <f t="shared" si="465"/>
        <v>0</v>
      </c>
      <c r="Q1773" s="166"/>
      <c r="R1773" s="13"/>
      <c r="S1773" s="187">
        <f t="shared" si="466"/>
        <v>0</v>
      </c>
      <c r="T1773" s="187">
        <f t="shared" si="467"/>
        <v>0</v>
      </c>
      <c r="U1773" s="166"/>
      <c r="V1773" s="187">
        <f t="shared" si="468"/>
        <v>0</v>
      </c>
      <c r="W1773" s="187">
        <f t="shared" si="469"/>
        <v>0</v>
      </c>
      <c r="X1773" s="13">
        <f t="shared" si="470"/>
        <v>0</v>
      </c>
      <c r="Y1773" s="13" t="s">
        <v>29</v>
      </c>
      <c r="Z1773" s="13">
        <v>45</v>
      </c>
      <c r="AA1773" s="241">
        <f t="shared" si="471"/>
        <v>0</v>
      </c>
    </row>
    <row r="1774" spans="1:27">
      <c r="A1774" s="12">
        <v>1771</v>
      </c>
      <c r="B1774" s="166"/>
      <c r="C1774" s="13"/>
      <c r="D1774" s="187">
        <f t="shared" si="457"/>
        <v>0</v>
      </c>
      <c r="E1774" s="187">
        <f t="shared" si="458"/>
        <v>0</v>
      </c>
      <c r="F1774" s="187">
        <f t="shared" si="459"/>
        <v>0</v>
      </c>
      <c r="G1774" s="166"/>
      <c r="H1774" s="13"/>
      <c r="I1774" s="187">
        <f t="shared" si="460"/>
        <v>0</v>
      </c>
      <c r="J1774" s="187">
        <f t="shared" si="461"/>
        <v>0</v>
      </c>
      <c r="K1774" s="187">
        <f t="shared" si="462"/>
        <v>0</v>
      </c>
      <c r="L1774" s="166"/>
      <c r="M1774" s="13"/>
      <c r="N1774" s="187">
        <f t="shared" si="463"/>
        <v>0</v>
      </c>
      <c r="O1774" s="187">
        <f t="shared" si="464"/>
        <v>0</v>
      </c>
      <c r="P1774" s="187">
        <f t="shared" si="465"/>
        <v>0</v>
      </c>
      <c r="Q1774" s="166"/>
      <c r="R1774" s="13"/>
      <c r="S1774" s="187">
        <f t="shared" si="466"/>
        <v>0</v>
      </c>
      <c r="T1774" s="187">
        <f t="shared" si="467"/>
        <v>0</v>
      </c>
      <c r="U1774" s="166"/>
      <c r="V1774" s="187">
        <f t="shared" si="468"/>
        <v>0</v>
      </c>
      <c r="W1774" s="187">
        <f t="shared" si="469"/>
        <v>0</v>
      </c>
      <c r="X1774" s="13">
        <f t="shared" si="470"/>
        <v>0</v>
      </c>
      <c r="Y1774" s="13" t="s">
        <v>29</v>
      </c>
      <c r="Z1774" s="13">
        <v>45</v>
      </c>
      <c r="AA1774" s="241">
        <f t="shared" si="471"/>
        <v>0</v>
      </c>
    </row>
    <row r="1775" spans="1:27">
      <c r="A1775" s="12">
        <v>1772</v>
      </c>
      <c r="B1775" s="166"/>
      <c r="C1775" s="13"/>
      <c r="D1775" s="187">
        <f t="shared" si="457"/>
        <v>0</v>
      </c>
      <c r="E1775" s="187">
        <f t="shared" si="458"/>
        <v>0</v>
      </c>
      <c r="F1775" s="187">
        <f t="shared" si="459"/>
        <v>0</v>
      </c>
      <c r="G1775" s="166"/>
      <c r="H1775" s="13"/>
      <c r="I1775" s="187">
        <f t="shared" si="460"/>
        <v>0</v>
      </c>
      <c r="J1775" s="187">
        <f t="shared" si="461"/>
        <v>0</v>
      </c>
      <c r="K1775" s="187">
        <f t="shared" si="462"/>
        <v>0</v>
      </c>
      <c r="L1775" s="166"/>
      <c r="M1775" s="13"/>
      <c r="N1775" s="187">
        <f t="shared" si="463"/>
        <v>0</v>
      </c>
      <c r="O1775" s="187">
        <f t="shared" si="464"/>
        <v>0</v>
      </c>
      <c r="P1775" s="187">
        <f t="shared" si="465"/>
        <v>0</v>
      </c>
      <c r="Q1775" s="166"/>
      <c r="R1775" s="13"/>
      <c r="S1775" s="187">
        <f t="shared" si="466"/>
        <v>0</v>
      </c>
      <c r="T1775" s="187">
        <f t="shared" si="467"/>
        <v>0</v>
      </c>
      <c r="U1775" s="166"/>
      <c r="V1775" s="187">
        <f t="shared" si="468"/>
        <v>0</v>
      </c>
      <c r="W1775" s="187">
        <f t="shared" si="469"/>
        <v>0</v>
      </c>
      <c r="X1775" s="13">
        <f t="shared" si="470"/>
        <v>0</v>
      </c>
      <c r="Y1775" s="13" t="s">
        <v>29</v>
      </c>
      <c r="Z1775" s="13">
        <v>45</v>
      </c>
      <c r="AA1775" s="241">
        <f t="shared" si="471"/>
        <v>0</v>
      </c>
    </row>
    <row r="1776" spans="1:27">
      <c r="A1776" s="12">
        <v>1773</v>
      </c>
      <c r="B1776" s="166"/>
      <c r="C1776" s="13"/>
      <c r="D1776" s="187">
        <f t="shared" si="457"/>
        <v>0</v>
      </c>
      <c r="E1776" s="187">
        <f t="shared" si="458"/>
        <v>0</v>
      </c>
      <c r="F1776" s="187">
        <f t="shared" si="459"/>
        <v>0</v>
      </c>
      <c r="G1776" s="166"/>
      <c r="H1776" s="13"/>
      <c r="I1776" s="187">
        <f t="shared" si="460"/>
        <v>0</v>
      </c>
      <c r="J1776" s="187">
        <f t="shared" si="461"/>
        <v>0</v>
      </c>
      <c r="K1776" s="187">
        <f t="shared" si="462"/>
        <v>0</v>
      </c>
      <c r="L1776" s="166"/>
      <c r="M1776" s="13"/>
      <c r="N1776" s="187">
        <f t="shared" si="463"/>
        <v>0</v>
      </c>
      <c r="O1776" s="187">
        <f t="shared" si="464"/>
        <v>0</v>
      </c>
      <c r="P1776" s="187">
        <f t="shared" si="465"/>
        <v>0</v>
      </c>
      <c r="Q1776" s="166"/>
      <c r="R1776" s="13"/>
      <c r="S1776" s="187">
        <f t="shared" si="466"/>
        <v>0</v>
      </c>
      <c r="T1776" s="187">
        <f t="shared" si="467"/>
        <v>0</v>
      </c>
      <c r="U1776" s="166"/>
      <c r="V1776" s="187">
        <f t="shared" si="468"/>
        <v>0</v>
      </c>
      <c r="W1776" s="187">
        <f t="shared" si="469"/>
        <v>0</v>
      </c>
      <c r="X1776" s="13">
        <f t="shared" si="470"/>
        <v>0</v>
      </c>
      <c r="Y1776" s="13" t="s">
        <v>29</v>
      </c>
      <c r="Z1776" s="13">
        <v>45</v>
      </c>
      <c r="AA1776" s="241">
        <f t="shared" si="471"/>
        <v>0</v>
      </c>
    </row>
    <row r="1777" spans="1:27">
      <c r="A1777" s="12">
        <v>1774</v>
      </c>
      <c r="B1777" s="166"/>
      <c r="C1777" s="13"/>
      <c r="D1777" s="187">
        <f t="shared" si="457"/>
        <v>0</v>
      </c>
      <c r="E1777" s="187">
        <f t="shared" si="458"/>
        <v>0</v>
      </c>
      <c r="F1777" s="187">
        <f t="shared" si="459"/>
        <v>0</v>
      </c>
      <c r="G1777" s="166"/>
      <c r="H1777" s="13"/>
      <c r="I1777" s="187">
        <f t="shared" si="460"/>
        <v>0</v>
      </c>
      <c r="J1777" s="187">
        <f t="shared" si="461"/>
        <v>0</v>
      </c>
      <c r="K1777" s="187">
        <f t="shared" si="462"/>
        <v>0</v>
      </c>
      <c r="L1777" s="166"/>
      <c r="M1777" s="13"/>
      <c r="N1777" s="187">
        <f t="shared" si="463"/>
        <v>0</v>
      </c>
      <c r="O1777" s="187">
        <f t="shared" si="464"/>
        <v>0</v>
      </c>
      <c r="P1777" s="187">
        <f t="shared" si="465"/>
        <v>0</v>
      </c>
      <c r="Q1777" s="166"/>
      <c r="R1777" s="13"/>
      <c r="S1777" s="187">
        <f t="shared" si="466"/>
        <v>0</v>
      </c>
      <c r="T1777" s="187">
        <f t="shared" si="467"/>
        <v>0</v>
      </c>
      <c r="U1777" s="166"/>
      <c r="V1777" s="187">
        <f t="shared" si="468"/>
        <v>0</v>
      </c>
      <c r="W1777" s="187">
        <f t="shared" si="469"/>
        <v>0</v>
      </c>
      <c r="X1777" s="13">
        <f t="shared" si="470"/>
        <v>0</v>
      </c>
      <c r="Y1777" s="13" t="s">
        <v>29</v>
      </c>
      <c r="Z1777" s="13">
        <v>45</v>
      </c>
      <c r="AA1777" s="241">
        <f t="shared" si="471"/>
        <v>0</v>
      </c>
    </row>
    <row r="1778" spans="1:27">
      <c r="A1778" s="12">
        <v>1775</v>
      </c>
      <c r="B1778" s="166"/>
      <c r="C1778" s="13"/>
      <c r="D1778" s="187">
        <f t="shared" si="457"/>
        <v>0</v>
      </c>
      <c r="E1778" s="187">
        <f t="shared" si="458"/>
        <v>0</v>
      </c>
      <c r="F1778" s="187">
        <f t="shared" si="459"/>
        <v>0</v>
      </c>
      <c r="G1778" s="166"/>
      <c r="H1778" s="13"/>
      <c r="I1778" s="187">
        <f t="shared" si="460"/>
        <v>0</v>
      </c>
      <c r="J1778" s="187">
        <f t="shared" si="461"/>
        <v>0</v>
      </c>
      <c r="K1778" s="187">
        <f t="shared" si="462"/>
        <v>0</v>
      </c>
      <c r="L1778" s="166"/>
      <c r="M1778" s="13"/>
      <c r="N1778" s="187">
        <f t="shared" si="463"/>
        <v>0</v>
      </c>
      <c r="O1778" s="187">
        <f t="shared" si="464"/>
        <v>0</v>
      </c>
      <c r="P1778" s="187">
        <f t="shared" si="465"/>
        <v>0</v>
      </c>
      <c r="Q1778" s="166"/>
      <c r="R1778" s="13"/>
      <c r="S1778" s="187">
        <f t="shared" si="466"/>
        <v>0</v>
      </c>
      <c r="T1778" s="187">
        <f t="shared" si="467"/>
        <v>0</v>
      </c>
      <c r="U1778" s="166"/>
      <c r="V1778" s="187">
        <f t="shared" si="468"/>
        <v>0</v>
      </c>
      <c r="W1778" s="187">
        <f t="shared" si="469"/>
        <v>0</v>
      </c>
      <c r="X1778" s="13">
        <f t="shared" si="470"/>
        <v>0</v>
      </c>
      <c r="Y1778" s="13" t="s">
        <v>29</v>
      </c>
      <c r="Z1778" s="13">
        <v>45</v>
      </c>
      <c r="AA1778" s="241">
        <f t="shared" si="471"/>
        <v>0</v>
      </c>
    </row>
    <row r="1779" spans="1:27">
      <c r="A1779" s="12">
        <v>1776</v>
      </c>
      <c r="B1779" s="166"/>
      <c r="C1779" s="13"/>
      <c r="D1779" s="187">
        <f t="shared" si="457"/>
        <v>0</v>
      </c>
      <c r="E1779" s="187">
        <f t="shared" si="458"/>
        <v>0</v>
      </c>
      <c r="F1779" s="187">
        <f t="shared" si="459"/>
        <v>0</v>
      </c>
      <c r="G1779" s="166"/>
      <c r="H1779" s="13"/>
      <c r="I1779" s="187">
        <f t="shared" si="460"/>
        <v>0</v>
      </c>
      <c r="J1779" s="187">
        <f t="shared" si="461"/>
        <v>0</v>
      </c>
      <c r="K1779" s="187">
        <f t="shared" si="462"/>
        <v>0</v>
      </c>
      <c r="L1779" s="166"/>
      <c r="M1779" s="13"/>
      <c r="N1779" s="187">
        <f t="shared" si="463"/>
        <v>0</v>
      </c>
      <c r="O1779" s="187">
        <f t="shared" si="464"/>
        <v>0</v>
      </c>
      <c r="P1779" s="187">
        <f t="shared" si="465"/>
        <v>0</v>
      </c>
      <c r="Q1779" s="166"/>
      <c r="R1779" s="13"/>
      <c r="S1779" s="187">
        <f t="shared" si="466"/>
        <v>0</v>
      </c>
      <c r="T1779" s="187">
        <f t="shared" si="467"/>
        <v>0</v>
      </c>
      <c r="U1779" s="166"/>
      <c r="V1779" s="187">
        <f t="shared" si="468"/>
        <v>0</v>
      </c>
      <c r="W1779" s="187">
        <f t="shared" si="469"/>
        <v>0</v>
      </c>
      <c r="X1779" s="13">
        <f t="shared" si="470"/>
        <v>0</v>
      </c>
      <c r="Y1779" s="13" t="s">
        <v>29</v>
      </c>
      <c r="Z1779" s="13">
        <v>45</v>
      </c>
      <c r="AA1779" s="241">
        <f t="shared" si="471"/>
        <v>0</v>
      </c>
    </row>
    <row r="1780" spans="1:27">
      <c r="A1780" s="12">
        <v>1777</v>
      </c>
      <c r="B1780" s="166"/>
      <c r="C1780" s="13"/>
      <c r="D1780" s="187">
        <f t="shared" si="457"/>
        <v>0</v>
      </c>
      <c r="E1780" s="187">
        <f t="shared" si="458"/>
        <v>0</v>
      </c>
      <c r="F1780" s="187">
        <f t="shared" si="459"/>
        <v>0</v>
      </c>
      <c r="G1780" s="166"/>
      <c r="H1780" s="13"/>
      <c r="I1780" s="187">
        <f t="shared" si="460"/>
        <v>0</v>
      </c>
      <c r="J1780" s="187">
        <f t="shared" si="461"/>
        <v>0</v>
      </c>
      <c r="K1780" s="187">
        <f t="shared" si="462"/>
        <v>0</v>
      </c>
      <c r="L1780" s="166"/>
      <c r="M1780" s="13"/>
      <c r="N1780" s="187">
        <f t="shared" si="463"/>
        <v>0</v>
      </c>
      <c r="O1780" s="187">
        <f t="shared" si="464"/>
        <v>0</v>
      </c>
      <c r="P1780" s="187">
        <f t="shared" si="465"/>
        <v>0</v>
      </c>
      <c r="Q1780" s="166"/>
      <c r="R1780" s="13"/>
      <c r="S1780" s="187">
        <f t="shared" si="466"/>
        <v>0</v>
      </c>
      <c r="T1780" s="187">
        <f t="shared" si="467"/>
        <v>0</v>
      </c>
      <c r="U1780" s="166"/>
      <c r="V1780" s="187">
        <f t="shared" si="468"/>
        <v>0</v>
      </c>
      <c r="W1780" s="187">
        <f t="shared" si="469"/>
        <v>0</v>
      </c>
      <c r="X1780" s="13">
        <f t="shared" si="470"/>
        <v>0</v>
      </c>
      <c r="Y1780" s="13" t="s">
        <v>29</v>
      </c>
      <c r="Z1780" s="13">
        <v>45</v>
      </c>
      <c r="AA1780" s="241">
        <f t="shared" si="471"/>
        <v>0</v>
      </c>
    </row>
    <row r="1781" spans="1:27">
      <c r="A1781" s="12">
        <v>1778</v>
      </c>
      <c r="B1781" s="166"/>
      <c r="C1781" s="13"/>
      <c r="D1781" s="187">
        <f t="shared" si="457"/>
        <v>0</v>
      </c>
      <c r="E1781" s="187">
        <f t="shared" si="458"/>
        <v>0</v>
      </c>
      <c r="F1781" s="187">
        <f t="shared" si="459"/>
        <v>0</v>
      </c>
      <c r="G1781" s="166"/>
      <c r="H1781" s="13"/>
      <c r="I1781" s="187">
        <f t="shared" si="460"/>
        <v>0</v>
      </c>
      <c r="J1781" s="187">
        <f t="shared" si="461"/>
        <v>0</v>
      </c>
      <c r="K1781" s="187">
        <f t="shared" si="462"/>
        <v>0</v>
      </c>
      <c r="L1781" s="166"/>
      <c r="M1781" s="13"/>
      <c r="N1781" s="187">
        <f t="shared" si="463"/>
        <v>0</v>
      </c>
      <c r="O1781" s="187">
        <f t="shared" si="464"/>
        <v>0</v>
      </c>
      <c r="P1781" s="187">
        <f t="shared" si="465"/>
        <v>0</v>
      </c>
      <c r="Q1781" s="166"/>
      <c r="R1781" s="13"/>
      <c r="S1781" s="187">
        <f t="shared" si="466"/>
        <v>0</v>
      </c>
      <c r="T1781" s="187">
        <f t="shared" si="467"/>
        <v>0</v>
      </c>
      <c r="U1781" s="166"/>
      <c r="V1781" s="187">
        <f t="shared" si="468"/>
        <v>0</v>
      </c>
      <c r="W1781" s="187">
        <f t="shared" si="469"/>
        <v>0</v>
      </c>
      <c r="X1781" s="13">
        <f t="shared" si="470"/>
        <v>0</v>
      </c>
      <c r="Y1781" s="13" t="s">
        <v>29</v>
      </c>
      <c r="Z1781" s="13">
        <v>45</v>
      </c>
      <c r="AA1781" s="241">
        <f t="shared" si="471"/>
        <v>0</v>
      </c>
    </row>
    <row r="1782" spans="1:27">
      <c r="A1782" s="12">
        <v>1779</v>
      </c>
      <c r="B1782" s="166"/>
      <c r="C1782" s="13"/>
      <c r="D1782" s="187">
        <f t="shared" si="457"/>
        <v>0</v>
      </c>
      <c r="E1782" s="187">
        <f t="shared" si="458"/>
        <v>0</v>
      </c>
      <c r="F1782" s="187">
        <f t="shared" si="459"/>
        <v>0</v>
      </c>
      <c r="G1782" s="166"/>
      <c r="H1782" s="13"/>
      <c r="I1782" s="187">
        <f t="shared" si="460"/>
        <v>0</v>
      </c>
      <c r="J1782" s="187">
        <f t="shared" si="461"/>
        <v>0</v>
      </c>
      <c r="K1782" s="187">
        <f t="shared" si="462"/>
        <v>0</v>
      </c>
      <c r="L1782" s="166"/>
      <c r="M1782" s="13"/>
      <c r="N1782" s="187">
        <f t="shared" si="463"/>
        <v>0</v>
      </c>
      <c r="O1782" s="187">
        <f t="shared" si="464"/>
        <v>0</v>
      </c>
      <c r="P1782" s="187">
        <f t="shared" si="465"/>
        <v>0</v>
      </c>
      <c r="Q1782" s="166"/>
      <c r="R1782" s="13"/>
      <c r="S1782" s="187">
        <f t="shared" si="466"/>
        <v>0</v>
      </c>
      <c r="T1782" s="187">
        <f t="shared" si="467"/>
        <v>0</v>
      </c>
      <c r="U1782" s="166"/>
      <c r="V1782" s="187">
        <f t="shared" si="468"/>
        <v>0</v>
      </c>
      <c r="W1782" s="187">
        <f t="shared" si="469"/>
        <v>0</v>
      </c>
      <c r="X1782" s="13">
        <f t="shared" si="470"/>
        <v>0</v>
      </c>
      <c r="Y1782" s="13" t="s">
        <v>29</v>
      </c>
      <c r="Z1782" s="13">
        <v>45</v>
      </c>
      <c r="AA1782" s="241">
        <f t="shared" si="471"/>
        <v>0</v>
      </c>
    </row>
    <row r="1783" spans="1:27">
      <c r="A1783" s="12">
        <v>1780</v>
      </c>
      <c r="B1783" s="166"/>
      <c r="C1783" s="13"/>
      <c r="D1783" s="187">
        <f t="shared" si="457"/>
        <v>0</v>
      </c>
      <c r="E1783" s="187">
        <f t="shared" si="458"/>
        <v>0</v>
      </c>
      <c r="F1783" s="187">
        <f t="shared" si="459"/>
        <v>0</v>
      </c>
      <c r="G1783" s="166"/>
      <c r="H1783" s="13"/>
      <c r="I1783" s="187">
        <f t="shared" si="460"/>
        <v>0</v>
      </c>
      <c r="J1783" s="187">
        <f t="shared" si="461"/>
        <v>0</v>
      </c>
      <c r="K1783" s="187">
        <f t="shared" si="462"/>
        <v>0</v>
      </c>
      <c r="L1783" s="166"/>
      <c r="M1783" s="13"/>
      <c r="N1783" s="187">
        <f t="shared" si="463"/>
        <v>0</v>
      </c>
      <c r="O1783" s="187">
        <f t="shared" si="464"/>
        <v>0</v>
      </c>
      <c r="P1783" s="187">
        <f t="shared" si="465"/>
        <v>0</v>
      </c>
      <c r="Q1783" s="166"/>
      <c r="R1783" s="13"/>
      <c r="S1783" s="187">
        <f t="shared" si="466"/>
        <v>0</v>
      </c>
      <c r="T1783" s="187">
        <f t="shared" si="467"/>
        <v>0</v>
      </c>
      <c r="U1783" s="166"/>
      <c r="V1783" s="187">
        <f t="shared" si="468"/>
        <v>0</v>
      </c>
      <c r="W1783" s="187">
        <f t="shared" si="469"/>
        <v>0</v>
      </c>
      <c r="X1783" s="13">
        <f t="shared" si="470"/>
        <v>0</v>
      </c>
      <c r="Y1783" s="13" t="s">
        <v>29</v>
      </c>
      <c r="Z1783" s="13">
        <v>45</v>
      </c>
      <c r="AA1783" s="241">
        <f t="shared" si="471"/>
        <v>0</v>
      </c>
    </row>
    <row r="1784" spans="1:27">
      <c r="A1784" s="12">
        <v>1781</v>
      </c>
      <c r="B1784" s="166"/>
      <c r="C1784" s="13"/>
      <c r="D1784" s="187">
        <f t="shared" si="457"/>
        <v>0</v>
      </c>
      <c r="E1784" s="187">
        <f t="shared" si="458"/>
        <v>0</v>
      </c>
      <c r="F1784" s="187">
        <f t="shared" si="459"/>
        <v>0</v>
      </c>
      <c r="G1784" s="166"/>
      <c r="H1784" s="13"/>
      <c r="I1784" s="187">
        <f t="shared" si="460"/>
        <v>0</v>
      </c>
      <c r="J1784" s="187">
        <f t="shared" si="461"/>
        <v>0</v>
      </c>
      <c r="K1784" s="187">
        <f t="shared" si="462"/>
        <v>0</v>
      </c>
      <c r="L1784" s="166"/>
      <c r="M1784" s="13"/>
      <c r="N1784" s="187">
        <f t="shared" si="463"/>
        <v>0</v>
      </c>
      <c r="O1784" s="187">
        <f t="shared" si="464"/>
        <v>0</v>
      </c>
      <c r="P1784" s="187">
        <f t="shared" si="465"/>
        <v>0</v>
      </c>
      <c r="Q1784" s="166"/>
      <c r="R1784" s="13"/>
      <c r="S1784" s="187">
        <f t="shared" si="466"/>
        <v>0</v>
      </c>
      <c r="T1784" s="187">
        <f t="shared" si="467"/>
        <v>0</v>
      </c>
      <c r="U1784" s="166"/>
      <c r="V1784" s="187">
        <f t="shared" si="468"/>
        <v>0</v>
      </c>
      <c r="W1784" s="187">
        <f t="shared" si="469"/>
        <v>0</v>
      </c>
      <c r="X1784" s="13">
        <f t="shared" si="470"/>
        <v>0</v>
      </c>
      <c r="Y1784" s="13" t="s">
        <v>29</v>
      </c>
      <c r="Z1784" s="13">
        <v>45</v>
      </c>
      <c r="AA1784" s="241">
        <f t="shared" si="471"/>
        <v>0</v>
      </c>
    </row>
    <row r="1785" spans="1:27">
      <c r="A1785" s="12">
        <v>1782</v>
      </c>
      <c r="B1785" s="166"/>
      <c r="C1785" s="13"/>
      <c r="D1785" s="187">
        <f t="shared" si="457"/>
        <v>0</v>
      </c>
      <c r="E1785" s="187">
        <f t="shared" si="458"/>
        <v>0</v>
      </c>
      <c r="F1785" s="187">
        <f t="shared" si="459"/>
        <v>0</v>
      </c>
      <c r="G1785" s="166"/>
      <c r="H1785" s="13"/>
      <c r="I1785" s="187">
        <f t="shared" si="460"/>
        <v>0</v>
      </c>
      <c r="J1785" s="187">
        <f t="shared" si="461"/>
        <v>0</v>
      </c>
      <c r="K1785" s="187">
        <f t="shared" si="462"/>
        <v>0</v>
      </c>
      <c r="L1785" s="166"/>
      <c r="M1785" s="13"/>
      <c r="N1785" s="187">
        <f t="shared" si="463"/>
        <v>0</v>
      </c>
      <c r="O1785" s="187">
        <f t="shared" si="464"/>
        <v>0</v>
      </c>
      <c r="P1785" s="187">
        <f t="shared" si="465"/>
        <v>0</v>
      </c>
      <c r="Q1785" s="166"/>
      <c r="R1785" s="13"/>
      <c r="S1785" s="187">
        <f t="shared" si="466"/>
        <v>0</v>
      </c>
      <c r="T1785" s="187">
        <f t="shared" si="467"/>
        <v>0</v>
      </c>
      <c r="U1785" s="166"/>
      <c r="V1785" s="187">
        <f t="shared" si="468"/>
        <v>0</v>
      </c>
      <c r="W1785" s="187">
        <f t="shared" si="469"/>
        <v>0</v>
      </c>
      <c r="X1785" s="13">
        <f t="shared" si="470"/>
        <v>0</v>
      </c>
      <c r="Y1785" s="13" t="s">
        <v>29</v>
      </c>
      <c r="Z1785" s="13">
        <v>45</v>
      </c>
      <c r="AA1785" s="241">
        <f t="shared" si="471"/>
        <v>0</v>
      </c>
    </row>
    <row r="1786" spans="1:27">
      <c r="A1786" s="12">
        <v>1783</v>
      </c>
      <c r="B1786" s="166"/>
      <c r="C1786" s="13"/>
      <c r="D1786" s="187">
        <f t="shared" si="457"/>
        <v>0</v>
      </c>
      <c r="E1786" s="187">
        <f t="shared" si="458"/>
        <v>0</v>
      </c>
      <c r="F1786" s="187">
        <f t="shared" si="459"/>
        <v>0</v>
      </c>
      <c r="G1786" s="166"/>
      <c r="H1786" s="13"/>
      <c r="I1786" s="187">
        <f t="shared" si="460"/>
        <v>0</v>
      </c>
      <c r="J1786" s="187">
        <f t="shared" si="461"/>
        <v>0</v>
      </c>
      <c r="K1786" s="187">
        <f t="shared" si="462"/>
        <v>0</v>
      </c>
      <c r="L1786" s="166"/>
      <c r="M1786" s="13"/>
      <c r="N1786" s="187">
        <f t="shared" si="463"/>
        <v>0</v>
      </c>
      <c r="O1786" s="187">
        <f t="shared" si="464"/>
        <v>0</v>
      </c>
      <c r="P1786" s="187">
        <f t="shared" si="465"/>
        <v>0</v>
      </c>
      <c r="Q1786" s="166"/>
      <c r="R1786" s="13"/>
      <c r="S1786" s="187">
        <f t="shared" si="466"/>
        <v>0</v>
      </c>
      <c r="T1786" s="187">
        <f t="shared" si="467"/>
        <v>0</v>
      </c>
      <c r="U1786" s="166"/>
      <c r="V1786" s="187">
        <f t="shared" si="468"/>
        <v>0</v>
      </c>
      <c r="W1786" s="187">
        <f t="shared" si="469"/>
        <v>0</v>
      </c>
      <c r="X1786" s="13">
        <f t="shared" si="470"/>
        <v>0</v>
      </c>
      <c r="Y1786" s="13" t="s">
        <v>29</v>
      </c>
      <c r="Z1786" s="13">
        <v>45</v>
      </c>
      <c r="AA1786" s="241">
        <f t="shared" si="471"/>
        <v>0</v>
      </c>
    </row>
    <row r="1787" spans="1:27">
      <c r="A1787" s="12">
        <v>1784</v>
      </c>
      <c r="B1787" s="166"/>
      <c r="C1787" s="13"/>
      <c r="D1787" s="187">
        <f t="shared" si="457"/>
        <v>0</v>
      </c>
      <c r="E1787" s="187">
        <f t="shared" si="458"/>
        <v>0</v>
      </c>
      <c r="F1787" s="187">
        <f t="shared" si="459"/>
        <v>0</v>
      </c>
      <c r="G1787" s="166"/>
      <c r="H1787" s="13"/>
      <c r="I1787" s="187">
        <f t="shared" si="460"/>
        <v>0</v>
      </c>
      <c r="J1787" s="187">
        <f t="shared" si="461"/>
        <v>0</v>
      </c>
      <c r="K1787" s="187">
        <f t="shared" si="462"/>
        <v>0</v>
      </c>
      <c r="L1787" s="166"/>
      <c r="M1787" s="13"/>
      <c r="N1787" s="187">
        <f t="shared" si="463"/>
        <v>0</v>
      </c>
      <c r="O1787" s="187">
        <f t="shared" si="464"/>
        <v>0</v>
      </c>
      <c r="P1787" s="187">
        <f t="shared" si="465"/>
        <v>0</v>
      </c>
      <c r="Q1787" s="166"/>
      <c r="R1787" s="13"/>
      <c r="S1787" s="187">
        <f t="shared" si="466"/>
        <v>0</v>
      </c>
      <c r="T1787" s="187">
        <f t="shared" si="467"/>
        <v>0</v>
      </c>
      <c r="U1787" s="166"/>
      <c r="V1787" s="187">
        <f t="shared" si="468"/>
        <v>0</v>
      </c>
      <c r="W1787" s="187">
        <f t="shared" si="469"/>
        <v>0</v>
      </c>
      <c r="X1787" s="13">
        <f t="shared" si="470"/>
        <v>0</v>
      </c>
      <c r="Y1787" s="13" t="s">
        <v>29</v>
      </c>
      <c r="Z1787" s="13">
        <v>45</v>
      </c>
      <c r="AA1787" s="241">
        <f t="shared" si="471"/>
        <v>0</v>
      </c>
    </row>
    <row r="1788" spans="1:27">
      <c r="A1788" s="12">
        <v>1785</v>
      </c>
      <c r="B1788" s="166"/>
      <c r="C1788" s="13"/>
      <c r="D1788" s="187">
        <f t="shared" si="457"/>
        <v>0</v>
      </c>
      <c r="E1788" s="187">
        <f t="shared" si="458"/>
        <v>0</v>
      </c>
      <c r="F1788" s="187">
        <f t="shared" si="459"/>
        <v>0</v>
      </c>
      <c r="G1788" s="166"/>
      <c r="H1788" s="13"/>
      <c r="I1788" s="187">
        <f t="shared" si="460"/>
        <v>0</v>
      </c>
      <c r="J1788" s="187">
        <f t="shared" si="461"/>
        <v>0</v>
      </c>
      <c r="K1788" s="187">
        <f t="shared" si="462"/>
        <v>0</v>
      </c>
      <c r="L1788" s="166"/>
      <c r="M1788" s="13"/>
      <c r="N1788" s="187">
        <f t="shared" si="463"/>
        <v>0</v>
      </c>
      <c r="O1788" s="187">
        <f t="shared" si="464"/>
        <v>0</v>
      </c>
      <c r="P1788" s="187">
        <f t="shared" si="465"/>
        <v>0</v>
      </c>
      <c r="Q1788" s="166"/>
      <c r="R1788" s="13"/>
      <c r="S1788" s="187">
        <f t="shared" si="466"/>
        <v>0</v>
      </c>
      <c r="T1788" s="187">
        <f t="shared" si="467"/>
        <v>0</v>
      </c>
      <c r="U1788" s="166"/>
      <c r="V1788" s="187">
        <f t="shared" si="468"/>
        <v>0</v>
      </c>
      <c r="W1788" s="187">
        <f t="shared" si="469"/>
        <v>0</v>
      </c>
      <c r="X1788" s="13">
        <f t="shared" si="470"/>
        <v>0</v>
      </c>
      <c r="Y1788" s="13" t="s">
        <v>29</v>
      </c>
      <c r="Z1788" s="13">
        <v>45</v>
      </c>
      <c r="AA1788" s="241">
        <f t="shared" si="471"/>
        <v>0</v>
      </c>
    </row>
    <row r="1789" spans="1:27">
      <c r="A1789" s="12">
        <v>1786</v>
      </c>
      <c r="B1789" s="166"/>
      <c r="C1789" s="13"/>
      <c r="D1789" s="187">
        <f t="shared" si="457"/>
        <v>0</v>
      </c>
      <c r="E1789" s="187">
        <f t="shared" si="458"/>
        <v>0</v>
      </c>
      <c r="F1789" s="187">
        <f t="shared" si="459"/>
        <v>0</v>
      </c>
      <c r="G1789" s="166"/>
      <c r="H1789" s="13"/>
      <c r="I1789" s="187">
        <f t="shared" si="460"/>
        <v>0</v>
      </c>
      <c r="J1789" s="187">
        <f t="shared" si="461"/>
        <v>0</v>
      </c>
      <c r="K1789" s="187">
        <f t="shared" si="462"/>
        <v>0</v>
      </c>
      <c r="L1789" s="166"/>
      <c r="M1789" s="13"/>
      <c r="N1789" s="187">
        <f t="shared" si="463"/>
        <v>0</v>
      </c>
      <c r="O1789" s="187">
        <f t="shared" si="464"/>
        <v>0</v>
      </c>
      <c r="P1789" s="187">
        <f t="shared" si="465"/>
        <v>0</v>
      </c>
      <c r="Q1789" s="166"/>
      <c r="R1789" s="13"/>
      <c r="S1789" s="187">
        <f t="shared" si="466"/>
        <v>0</v>
      </c>
      <c r="T1789" s="187">
        <f t="shared" si="467"/>
        <v>0</v>
      </c>
      <c r="U1789" s="166"/>
      <c r="V1789" s="187">
        <f t="shared" si="468"/>
        <v>0</v>
      </c>
      <c r="W1789" s="187">
        <f t="shared" si="469"/>
        <v>0</v>
      </c>
      <c r="X1789" s="13">
        <f t="shared" si="470"/>
        <v>0</v>
      </c>
      <c r="Y1789" s="13" t="s">
        <v>29</v>
      </c>
      <c r="Z1789" s="13">
        <v>45</v>
      </c>
      <c r="AA1789" s="241">
        <f t="shared" si="471"/>
        <v>0</v>
      </c>
    </row>
    <row r="1790" spans="1:27">
      <c r="A1790" s="12">
        <v>1787</v>
      </c>
      <c r="B1790" s="166"/>
      <c r="C1790" s="13"/>
      <c r="D1790" s="187">
        <f t="shared" si="457"/>
        <v>0</v>
      </c>
      <c r="E1790" s="187">
        <f t="shared" si="458"/>
        <v>0</v>
      </c>
      <c r="F1790" s="187">
        <f t="shared" si="459"/>
        <v>0</v>
      </c>
      <c r="G1790" s="166"/>
      <c r="H1790" s="13"/>
      <c r="I1790" s="187">
        <f t="shared" si="460"/>
        <v>0</v>
      </c>
      <c r="J1790" s="187">
        <f t="shared" si="461"/>
        <v>0</v>
      </c>
      <c r="K1790" s="187">
        <f t="shared" si="462"/>
        <v>0</v>
      </c>
      <c r="L1790" s="166"/>
      <c r="M1790" s="13"/>
      <c r="N1790" s="187">
        <f t="shared" si="463"/>
        <v>0</v>
      </c>
      <c r="O1790" s="187">
        <f t="shared" si="464"/>
        <v>0</v>
      </c>
      <c r="P1790" s="187">
        <f t="shared" si="465"/>
        <v>0</v>
      </c>
      <c r="Q1790" s="166"/>
      <c r="R1790" s="13"/>
      <c r="S1790" s="187">
        <f t="shared" si="466"/>
        <v>0</v>
      </c>
      <c r="T1790" s="187">
        <f t="shared" si="467"/>
        <v>0</v>
      </c>
      <c r="U1790" s="166"/>
      <c r="V1790" s="187">
        <f t="shared" si="468"/>
        <v>0</v>
      </c>
      <c r="W1790" s="187">
        <f t="shared" si="469"/>
        <v>0</v>
      </c>
      <c r="X1790" s="13">
        <f t="shared" si="470"/>
        <v>0</v>
      </c>
      <c r="Y1790" s="13" t="s">
        <v>29</v>
      </c>
      <c r="Z1790" s="13">
        <v>45</v>
      </c>
      <c r="AA1790" s="241">
        <f t="shared" si="471"/>
        <v>0</v>
      </c>
    </row>
    <row r="1791" spans="1:27">
      <c r="A1791" s="12">
        <v>1788</v>
      </c>
      <c r="B1791" s="166"/>
      <c r="C1791" s="13"/>
      <c r="D1791" s="187">
        <f t="shared" si="457"/>
        <v>0</v>
      </c>
      <c r="E1791" s="187">
        <f t="shared" si="458"/>
        <v>0</v>
      </c>
      <c r="F1791" s="187">
        <f t="shared" si="459"/>
        <v>0</v>
      </c>
      <c r="G1791" s="166"/>
      <c r="H1791" s="13"/>
      <c r="I1791" s="187">
        <f t="shared" si="460"/>
        <v>0</v>
      </c>
      <c r="J1791" s="187">
        <f t="shared" si="461"/>
        <v>0</v>
      </c>
      <c r="K1791" s="187">
        <f t="shared" si="462"/>
        <v>0</v>
      </c>
      <c r="L1791" s="166"/>
      <c r="M1791" s="13"/>
      <c r="N1791" s="187">
        <f t="shared" si="463"/>
        <v>0</v>
      </c>
      <c r="O1791" s="187">
        <f t="shared" si="464"/>
        <v>0</v>
      </c>
      <c r="P1791" s="187">
        <f t="shared" si="465"/>
        <v>0</v>
      </c>
      <c r="Q1791" s="166"/>
      <c r="R1791" s="13"/>
      <c r="S1791" s="187">
        <f t="shared" si="466"/>
        <v>0</v>
      </c>
      <c r="T1791" s="187">
        <f t="shared" si="467"/>
        <v>0</v>
      </c>
      <c r="U1791" s="166"/>
      <c r="V1791" s="187">
        <f t="shared" si="468"/>
        <v>0</v>
      </c>
      <c r="W1791" s="187">
        <f t="shared" si="469"/>
        <v>0</v>
      </c>
      <c r="X1791" s="13">
        <f t="shared" si="470"/>
        <v>0</v>
      </c>
      <c r="Y1791" s="13" t="s">
        <v>29</v>
      </c>
      <c r="Z1791" s="13">
        <v>45</v>
      </c>
      <c r="AA1791" s="241">
        <f t="shared" si="471"/>
        <v>0</v>
      </c>
    </row>
    <row r="1792" spans="1:27">
      <c r="A1792" s="12">
        <v>1789</v>
      </c>
      <c r="B1792" s="166"/>
      <c r="C1792" s="13"/>
      <c r="D1792" s="187">
        <f t="shared" si="457"/>
        <v>0</v>
      </c>
      <c r="E1792" s="187">
        <f t="shared" si="458"/>
        <v>0</v>
      </c>
      <c r="F1792" s="187">
        <f t="shared" si="459"/>
        <v>0</v>
      </c>
      <c r="G1792" s="166"/>
      <c r="H1792" s="13"/>
      <c r="I1792" s="187">
        <f t="shared" si="460"/>
        <v>0</v>
      </c>
      <c r="J1792" s="187">
        <f t="shared" si="461"/>
        <v>0</v>
      </c>
      <c r="K1792" s="187">
        <f t="shared" si="462"/>
        <v>0</v>
      </c>
      <c r="L1792" s="166"/>
      <c r="M1792" s="13"/>
      <c r="N1792" s="187">
        <f t="shared" si="463"/>
        <v>0</v>
      </c>
      <c r="O1792" s="187">
        <f t="shared" si="464"/>
        <v>0</v>
      </c>
      <c r="P1792" s="187">
        <f t="shared" si="465"/>
        <v>0</v>
      </c>
      <c r="Q1792" s="166"/>
      <c r="R1792" s="13"/>
      <c r="S1792" s="187">
        <f t="shared" si="466"/>
        <v>0</v>
      </c>
      <c r="T1792" s="187">
        <f t="shared" si="467"/>
        <v>0</v>
      </c>
      <c r="U1792" s="166"/>
      <c r="V1792" s="187">
        <f t="shared" si="468"/>
        <v>0</v>
      </c>
      <c r="W1792" s="187">
        <f t="shared" si="469"/>
        <v>0</v>
      </c>
      <c r="X1792" s="13">
        <f t="shared" si="470"/>
        <v>0</v>
      </c>
      <c r="Y1792" s="13" t="s">
        <v>29</v>
      </c>
      <c r="Z1792" s="13">
        <v>45</v>
      </c>
      <c r="AA1792" s="241">
        <f t="shared" si="471"/>
        <v>0</v>
      </c>
    </row>
    <row r="1793" spans="1:27">
      <c r="A1793" s="12">
        <v>1790</v>
      </c>
      <c r="B1793" s="166"/>
      <c r="C1793" s="13"/>
      <c r="D1793" s="187">
        <f t="shared" si="457"/>
        <v>0</v>
      </c>
      <c r="E1793" s="187">
        <f t="shared" si="458"/>
        <v>0</v>
      </c>
      <c r="F1793" s="187">
        <f t="shared" si="459"/>
        <v>0</v>
      </c>
      <c r="G1793" s="166"/>
      <c r="H1793" s="13"/>
      <c r="I1793" s="187">
        <f t="shared" si="460"/>
        <v>0</v>
      </c>
      <c r="J1793" s="187">
        <f t="shared" si="461"/>
        <v>0</v>
      </c>
      <c r="K1793" s="187">
        <f t="shared" si="462"/>
        <v>0</v>
      </c>
      <c r="L1793" s="166"/>
      <c r="M1793" s="13"/>
      <c r="N1793" s="187">
        <f t="shared" si="463"/>
        <v>0</v>
      </c>
      <c r="O1793" s="187">
        <f t="shared" si="464"/>
        <v>0</v>
      </c>
      <c r="P1793" s="187">
        <f t="shared" si="465"/>
        <v>0</v>
      </c>
      <c r="Q1793" s="166"/>
      <c r="R1793" s="13"/>
      <c r="S1793" s="187">
        <f t="shared" si="466"/>
        <v>0</v>
      </c>
      <c r="T1793" s="187">
        <f t="shared" si="467"/>
        <v>0</v>
      </c>
      <c r="U1793" s="166"/>
      <c r="V1793" s="187">
        <f t="shared" si="468"/>
        <v>0</v>
      </c>
      <c r="W1793" s="187">
        <f t="shared" si="469"/>
        <v>0</v>
      </c>
      <c r="X1793" s="13">
        <f t="shared" si="470"/>
        <v>0</v>
      </c>
      <c r="Y1793" s="13" t="s">
        <v>29</v>
      </c>
      <c r="Z1793" s="13">
        <v>45</v>
      </c>
      <c r="AA1793" s="241">
        <f t="shared" si="471"/>
        <v>0</v>
      </c>
    </row>
    <row r="1794" spans="1:27">
      <c r="A1794" s="12">
        <v>1791</v>
      </c>
      <c r="B1794" s="166"/>
      <c r="C1794" s="13"/>
      <c r="D1794" s="187">
        <f t="shared" si="457"/>
        <v>0</v>
      </c>
      <c r="E1794" s="187">
        <f t="shared" si="458"/>
        <v>0</v>
      </c>
      <c r="F1794" s="187">
        <f t="shared" si="459"/>
        <v>0</v>
      </c>
      <c r="G1794" s="166"/>
      <c r="H1794" s="13"/>
      <c r="I1794" s="187">
        <f t="shared" si="460"/>
        <v>0</v>
      </c>
      <c r="J1794" s="187">
        <f t="shared" si="461"/>
        <v>0</v>
      </c>
      <c r="K1794" s="187">
        <f t="shared" si="462"/>
        <v>0</v>
      </c>
      <c r="L1794" s="166"/>
      <c r="M1794" s="13"/>
      <c r="N1794" s="187">
        <f t="shared" si="463"/>
        <v>0</v>
      </c>
      <c r="O1794" s="187">
        <f t="shared" si="464"/>
        <v>0</v>
      </c>
      <c r="P1794" s="187">
        <f t="shared" si="465"/>
        <v>0</v>
      </c>
      <c r="Q1794" s="166"/>
      <c r="R1794" s="13"/>
      <c r="S1794" s="187">
        <f t="shared" si="466"/>
        <v>0</v>
      </c>
      <c r="T1794" s="187">
        <f t="shared" si="467"/>
        <v>0</v>
      </c>
      <c r="U1794" s="166"/>
      <c r="V1794" s="187">
        <f t="shared" si="468"/>
        <v>0</v>
      </c>
      <c r="W1794" s="187">
        <f t="shared" si="469"/>
        <v>0</v>
      </c>
      <c r="X1794" s="13">
        <f t="shared" si="470"/>
        <v>0</v>
      </c>
      <c r="Y1794" s="13" t="s">
        <v>29</v>
      </c>
      <c r="Z1794" s="13">
        <v>45</v>
      </c>
      <c r="AA1794" s="241">
        <f t="shared" si="471"/>
        <v>0</v>
      </c>
    </row>
    <row r="1795" spans="1:27">
      <c r="A1795" s="12">
        <v>1792</v>
      </c>
      <c r="B1795" s="166"/>
      <c r="C1795" s="13"/>
      <c r="D1795" s="187">
        <f t="shared" si="457"/>
        <v>0</v>
      </c>
      <c r="E1795" s="187">
        <f t="shared" si="458"/>
        <v>0</v>
      </c>
      <c r="F1795" s="187">
        <f t="shared" si="459"/>
        <v>0</v>
      </c>
      <c r="G1795" s="166"/>
      <c r="H1795" s="13"/>
      <c r="I1795" s="187">
        <f t="shared" si="460"/>
        <v>0</v>
      </c>
      <c r="J1795" s="187">
        <f t="shared" si="461"/>
        <v>0</v>
      </c>
      <c r="K1795" s="187">
        <f t="shared" si="462"/>
        <v>0</v>
      </c>
      <c r="L1795" s="166"/>
      <c r="M1795" s="13"/>
      <c r="N1795" s="187">
        <f t="shared" si="463"/>
        <v>0</v>
      </c>
      <c r="O1795" s="187">
        <f t="shared" si="464"/>
        <v>0</v>
      </c>
      <c r="P1795" s="187">
        <f t="shared" si="465"/>
        <v>0</v>
      </c>
      <c r="Q1795" s="166"/>
      <c r="R1795" s="13"/>
      <c r="S1795" s="187">
        <f t="shared" si="466"/>
        <v>0</v>
      </c>
      <c r="T1795" s="187">
        <f t="shared" si="467"/>
        <v>0</v>
      </c>
      <c r="U1795" s="166"/>
      <c r="V1795" s="187">
        <f t="shared" si="468"/>
        <v>0</v>
      </c>
      <c r="W1795" s="187">
        <f t="shared" si="469"/>
        <v>0</v>
      </c>
      <c r="X1795" s="13">
        <f t="shared" si="470"/>
        <v>0</v>
      </c>
      <c r="Y1795" s="13" t="s">
        <v>29</v>
      </c>
      <c r="Z1795" s="13">
        <v>45</v>
      </c>
      <c r="AA1795" s="241">
        <f t="shared" si="471"/>
        <v>0</v>
      </c>
    </row>
    <row r="1796" spans="1:27">
      <c r="A1796" s="12">
        <v>1793</v>
      </c>
      <c r="B1796" s="166"/>
      <c r="C1796" s="13"/>
      <c r="D1796" s="187">
        <f t="shared" si="457"/>
        <v>0</v>
      </c>
      <c r="E1796" s="187">
        <f t="shared" si="458"/>
        <v>0</v>
      </c>
      <c r="F1796" s="187">
        <f t="shared" si="459"/>
        <v>0</v>
      </c>
      <c r="G1796" s="166"/>
      <c r="H1796" s="13"/>
      <c r="I1796" s="187">
        <f t="shared" si="460"/>
        <v>0</v>
      </c>
      <c r="J1796" s="187">
        <f t="shared" si="461"/>
        <v>0</v>
      </c>
      <c r="K1796" s="187">
        <f t="shared" si="462"/>
        <v>0</v>
      </c>
      <c r="L1796" s="166"/>
      <c r="M1796" s="13"/>
      <c r="N1796" s="187">
        <f t="shared" si="463"/>
        <v>0</v>
      </c>
      <c r="O1796" s="187">
        <f t="shared" si="464"/>
        <v>0</v>
      </c>
      <c r="P1796" s="187">
        <f t="shared" si="465"/>
        <v>0</v>
      </c>
      <c r="Q1796" s="166"/>
      <c r="R1796" s="13"/>
      <c r="S1796" s="187">
        <f t="shared" si="466"/>
        <v>0</v>
      </c>
      <c r="T1796" s="187">
        <f t="shared" si="467"/>
        <v>0</v>
      </c>
      <c r="U1796" s="166"/>
      <c r="V1796" s="187">
        <f t="shared" si="468"/>
        <v>0</v>
      </c>
      <c r="W1796" s="187">
        <f t="shared" si="469"/>
        <v>0</v>
      </c>
      <c r="X1796" s="13">
        <f t="shared" si="470"/>
        <v>0</v>
      </c>
      <c r="Y1796" s="13" t="s">
        <v>29</v>
      </c>
      <c r="Z1796" s="13">
        <v>45</v>
      </c>
      <c r="AA1796" s="241">
        <f t="shared" si="471"/>
        <v>0</v>
      </c>
    </row>
    <row r="1797" spans="1:27">
      <c r="A1797" s="12">
        <v>1794</v>
      </c>
      <c r="B1797" s="166"/>
      <c r="C1797" s="13"/>
      <c r="D1797" s="187">
        <f t="shared" si="457"/>
        <v>0</v>
      </c>
      <c r="E1797" s="187">
        <f t="shared" si="458"/>
        <v>0</v>
      </c>
      <c r="F1797" s="187">
        <f t="shared" si="459"/>
        <v>0</v>
      </c>
      <c r="G1797" s="166"/>
      <c r="H1797" s="13"/>
      <c r="I1797" s="187">
        <f t="shared" si="460"/>
        <v>0</v>
      </c>
      <c r="J1797" s="187">
        <f t="shared" si="461"/>
        <v>0</v>
      </c>
      <c r="K1797" s="187">
        <f t="shared" si="462"/>
        <v>0</v>
      </c>
      <c r="L1797" s="166"/>
      <c r="M1797" s="13"/>
      <c r="N1797" s="187">
        <f t="shared" si="463"/>
        <v>0</v>
      </c>
      <c r="O1797" s="187">
        <f t="shared" si="464"/>
        <v>0</v>
      </c>
      <c r="P1797" s="187">
        <f t="shared" si="465"/>
        <v>0</v>
      </c>
      <c r="Q1797" s="166"/>
      <c r="R1797" s="13"/>
      <c r="S1797" s="187">
        <f t="shared" si="466"/>
        <v>0</v>
      </c>
      <c r="T1797" s="187">
        <f t="shared" si="467"/>
        <v>0</v>
      </c>
      <c r="U1797" s="166"/>
      <c r="V1797" s="187">
        <f t="shared" si="468"/>
        <v>0</v>
      </c>
      <c r="W1797" s="187">
        <f t="shared" si="469"/>
        <v>0</v>
      </c>
      <c r="X1797" s="13">
        <f t="shared" si="470"/>
        <v>0</v>
      </c>
      <c r="Y1797" s="13" t="s">
        <v>29</v>
      </c>
      <c r="Z1797" s="13">
        <v>45</v>
      </c>
      <c r="AA1797" s="241">
        <f t="shared" si="471"/>
        <v>0</v>
      </c>
    </row>
    <row r="1798" spans="1:27">
      <c r="A1798" s="12">
        <v>1795</v>
      </c>
      <c r="B1798" s="166"/>
      <c r="C1798" s="13"/>
      <c r="D1798" s="187">
        <f t="shared" si="457"/>
        <v>0</v>
      </c>
      <c r="E1798" s="187">
        <f t="shared" si="458"/>
        <v>0</v>
      </c>
      <c r="F1798" s="187">
        <f t="shared" si="459"/>
        <v>0</v>
      </c>
      <c r="G1798" s="166"/>
      <c r="H1798" s="13"/>
      <c r="I1798" s="187">
        <f t="shared" si="460"/>
        <v>0</v>
      </c>
      <c r="J1798" s="187">
        <f t="shared" si="461"/>
        <v>0</v>
      </c>
      <c r="K1798" s="187">
        <f t="shared" si="462"/>
        <v>0</v>
      </c>
      <c r="L1798" s="166"/>
      <c r="M1798" s="13"/>
      <c r="N1798" s="187">
        <f t="shared" si="463"/>
        <v>0</v>
      </c>
      <c r="O1798" s="187">
        <f t="shared" si="464"/>
        <v>0</v>
      </c>
      <c r="P1798" s="187">
        <f t="shared" si="465"/>
        <v>0</v>
      </c>
      <c r="Q1798" s="166"/>
      <c r="R1798" s="13"/>
      <c r="S1798" s="187">
        <f t="shared" si="466"/>
        <v>0</v>
      </c>
      <c r="T1798" s="187">
        <f t="shared" si="467"/>
        <v>0</v>
      </c>
      <c r="U1798" s="166"/>
      <c r="V1798" s="187">
        <f t="shared" si="468"/>
        <v>0</v>
      </c>
      <c r="W1798" s="187">
        <f t="shared" si="469"/>
        <v>0</v>
      </c>
      <c r="X1798" s="13">
        <f t="shared" si="470"/>
        <v>0</v>
      </c>
      <c r="Y1798" s="13" t="s">
        <v>29</v>
      </c>
      <c r="Z1798" s="13">
        <v>45</v>
      </c>
      <c r="AA1798" s="241">
        <f t="shared" si="471"/>
        <v>0</v>
      </c>
    </row>
    <row r="1799" spans="1:27">
      <c r="A1799" s="12">
        <v>1796</v>
      </c>
      <c r="B1799" s="166"/>
      <c r="C1799" s="13"/>
      <c r="D1799" s="187">
        <f t="shared" si="457"/>
        <v>0</v>
      </c>
      <c r="E1799" s="187">
        <f t="shared" si="458"/>
        <v>0</v>
      </c>
      <c r="F1799" s="187">
        <f t="shared" si="459"/>
        <v>0</v>
      </c>
      <c r="G1799" s="166"/>
      <c r="H1799" s="13"/>
      <c r="I1799" s="187">
        <f t="shared" si="460"/>
        <v>0</v>
      </c>
      <c r="J1799" s="187">
        <f t="shared" si="461"/>
        <v>0</v>
      </c>
      <c r="K1799" s="187">
        <f t="shared" si="462"/>
        <v>0</v>
      </c>
      <c r="L1799" s="166"/>
      <c r="M1799" s="13"/>
      <c r="N1799" s="187">
        <f t="shared" si="463"/>
        <v>0</v>
      </c>
      <c r="O1799" s="187">
        <f t="shared" si="464"/>
        <v>0</v>
      </c>
      <c r="P1799" s="187">
        <f t="shared" si="465"/>
        <v>0</v>
      </c>
      <c r="Q1799" s="166"/>
      <c r="R1799" s="13"/>
      <c r="S1799" s="187">
        <f t="shared" si="466"/>
        <v>0</v>
      </c>
      <c r="T1799" s="187">
        <f t="shared" si="467"/>
        <v>0</v>
      </c>
      <c r="U1799" s="166"/>
      <c r="V1799" s="187">
        <f t="shared" si="468"/>
        <v>0</v>
      </c>
      <c r="W1799" s="187">
        <f t="shared" si="469"/>
        <v>0</v>
      </c>
      <c r="X1799" s="13">
        <f t="shared" si="470"/>
        <v>0</v>
      </c>
      <c r="Y1799" s="13" t="s">
        <v>29</v>
      </c>
      <c r="Z1799" s="13">
        <v>45</v>
      </c>
      <c r="AA1799" s="241">
        <f t="shared" si="471"/>
        <v>0</v>
      </c>
    </row>
    <row r="1800" spans="1:27">
      <c r="A1800" s="12">
        <v>1797</v>
      </c>
      <c r="B1800" s="166"/>
      <c r="C1800" s="13"/>
      <c r="D1800" s="187">
        <f t="shared" si="457"/>
        <v>0</v>
      </c>
      <c r="E1800" s="187">
        <f t="shared" si="458"/>
        <v>0</v>
      </c>
      <c r="F1800" s="187">
        <f t="shared" si="459"/>
        <v>0</v>
      </c>
      <c r="G1800" s="166"/>
      <c r="H1800" s="13"/>
      <c r="I1800" s="187">
        <f t="shared" si="460"/>
        <v>0</v>
      </c>
      <c r="J1800" s="187">
        <f t="shared" si="461"/>
        <v>0</v>
      </c>
      <c r="K1800" s="187">
        <f t="shared" si="462"/>
        <v>0</v>
      </c>
      <c r="L1800" s="166"/>
      <c r="M1800" s="13"/>
      <c r="N1800" s="187">
        <f t="shared" si="463"/>
        <v>0</v>
      </c>
      <c r="O1800" s="187">
        <f t="shared" si="464"/>
        <v>0</v>
      </c>
      <c r="P1800" s="187">
        <f t="shared" si="465"/>
        <v>0</v>
      </c>
      <c r="Q1800" s="166"/>
      <c r="R1800" s="13"/>
      <c r="S1800" s="187">
        <f t="shared" si="466"/>
        <v>0</v>
      </c>
      <c r="T1800" s="187">
        <f t="shared" si="467"/>
        <v>0</v>
      </c>
      <c r="U1800" s="166"/>
      <c r="V1800" s="187">
        <f t="shared" si="468"/>
        <v>0</v>
      </c>
      <c r="W1800" s="187">
        <f t="shared" si="469"/>
        <v>0</v>
      </c>
      <c r="X1800" s="13">
        <f t="shared" si="470"/>
        <v>0</v>
      </c>
      <c r="Y1800" s="13" t="s">
        <v>29</v>
      </c>
      <c r="Z1800" s="13">
        <v>45</v>
      </c>
      <c r="AA1800" s="241">
        <f t="shared" si="471"/>
        <v>0</v>
      </c>
    </row>
    <row r="1801" spans="1:27">
      <c r="A1801" s="12">
        <v>1798</v>
      </c>
      <c r="B1801" s="166"/>
      <c r="C1801" s="13"/>
      <c r="D1801" s="187">
        <f t="shared" si="457"/>
        <v>0</v>
      </c>
      <c r="E1801" s="187">
        <f t="shared" si="458"/>
        <v>0</v>
      </c>
      <c r="F1801" s="187">
        <f t="shared" si="459"/>
        <v>0</v>
      </c>
      <c r="G1801" s="166"/>
      <c r="H1801" s="13"/>
      <c r="I1801" s="187">
        <f t="shared" si="460"/>
        <v>0</v>
      </c>
      <c r="J1801" s="187">
        <f t="shared" si="461"/>
        <v>0</v>
      </c>
      <c r="K1801" s="187">
        <f t="shared" si="462"/>
        <v>0</v>
      </c>
      <c r="L1801" s="166"/>
      <c r="M1801" s="13"/>
      <c r="N1801" s="187">
        <f t="shared" si="463"/>
        <v>0</v>
      </c>
      <c r="O1801" s="187">
        <f t="shared" si="464"/>
        <v>0</v>
      </c>
      <c r="P1801" s="187">
        <f t="shared" si="465"/>
        <v>0</v>
      </c>
      <c r="Q1801" s="166"/>
      <c r="R1801" s="13"/>
      <c r="S1801" s="187">
        <f t="shared" si="466"/>
        <v>0</v>
      </c>
      <c r="T1801" s="187">
        <f t="shared" si="467"/>
        <v>0</v>
      </c>
      <c r="U1801" s="166"/>
      <c r="V1801" s="187">
        <f t="shared" si="468"/>
        <v>0</v>
      </c>
      <c r="W1801" s="187">
        <f t="shared" si="469"/>
        <v>0</v>
      </c>
      <c r="X1801" s="13">
        <f t="shared" si="470"/>
        <v>0</v>
      </c>
      <c r="Y1801" s="13" t="s">
        <v>29</v>
      </c>
      <c r="Z1801" s="13">
        <v>45</v>
      </c>
      <c r="AA1801" s="241">
        <f t="shared" si="471"/>
        <v>0</v>
      </c>
    </row>
    <row r="1802" spans="1:27">
      <c r="A1802" s="12">
        <v>1799</v>
      </c>
      <c r="B1802" s="166"/>
      <c r="C1802" s="13"/>
      <c r="D1802" s="187">
        <f t="shared" si="457"/>
        <v>0</v>
      </c>
      <c r="E1802" s="187">
        <f t="shared" si="458"/>
        <v>0</v>
      </c>
      <c r="F1802" s="187">
        <f t="shared" si="459"/>
        <v>0</v>
      </c>
      <c r="G1802" s="166"/>
      <c r="H1802" s="13"/>
      <c r="I1802" s="187">
        <f t="shared" si="460"/>
        <v>0</v>
      </c>
      <c r="J1802" s="187">
        <f t="shared" si="461"/>
        <v>0</v>
      </c>
      <c r="K1802" s="187">
        <f t="shared" si="462"/>
        <v>0</v>
      </c>
      <c r="L1802" s="166"/>
      <c r="M1802" s="13"/>
      <c r="N1802" s="187">
        <f t="shared" si="463"/>
        <v>0</v>
      </c>
      <c r="O1802" s="187">
        <f t="shared" si="464"/>
        <v>0</v>
      </c>
      <c r="P1802" s="187">
        <f t="shared" si="465"/>
        <v>0</v>
      </c>
      <c r="Q1802" s="166"/>
      <c r="R1802" s="13"/>
      <c r="S1802" s="187">
        <f t="shared" si="466"/>
        <v>0</v>
      </c>
      <c r="T1802" s="187">
        <f t="shared" si="467"/>
        <v>0</v>
      </c>
      <c r="U1802" s="166"/>
      <c r="V1802" s="187">
        <f t="shared" si="468"/>
        <v>0</v>
      </c>
      <c r="W1802" s="187">
        <f t="shared" si="469"/>
        <v>0</v>
      </c>
      <c r="X1802" s="13">
        <f t="shared" si="470"/>
        <v>0</v>
      </c>
      <c r="Y1802" s="13" t="s">
        <v>29</v>
      </c>
      <c r="Z1802" s="13">
        <v>45</v>
      </c>
      <c r="AA1802" s="241">
        <f t="shared" si="471"/>
        <v>0</v>
      </c>
    </row>
    <row r="1803" spans="1:27">
      <c r="A1803" s="12">
        <v>1800</v>
      </c>
      <c r="B1803" s="166"/>
      <c r="C1803" s="13"/>
      <c r="D1803" s="187">
        <f t="shared" si="457"/>
        <v>0</v>
      </c>
      <c r="E1803" s="187">
        <f t="shared" si="458"/>
        <v>0</v>
      </c>
      <c r="F1803" s="187">
        <f t="shared" si="459"/>
        <v>0</v>
      </c>
      <c r="G1803" s="166"/>
      <c r="H1803" s="13"/>
      <c r="I1803" s="187">
        <f t="shared" si="460"/>
        <v>0</v>
      </c>
      <c r="J1803" s="187">
        <f t="shared" si="461"/>
        <v>0</v>
      </c>
      <c r="K1803" s="187">
        <f t="shared" si="462"/>
        <v>0</v>
      </c>
      <c r="L1803" s="166"/>
      <c r="M1803" s="13"/>
      <c r="N1803" s="187">
        <f t="shared" si="463"/>
        <v>0</v>
      </c>
      <c r="O1803" s="187">
        <f t="shared" si="464"/>
        <v>0</v>
      </c>
      <c r="P1803" s="187">
        <f t="shared" si="465"/>
        <v>0</v>
      </c>
      <c r="Q1803" s="166"/>
      <c r="R1803" s="13"/>
      <c r="S1803" s="187">
        <f t="shared" si="466"/>
        <v>0</v>
      </c>
      <c r="T1803" s="187">
        <f t="shared" si="467"/>
        <v>0</v>
      </c>
      <c r="U1803" s="166"/>
      <c r="V1803" s="187">
        <f t="shared" si="468"/>
        <v>0</v>
      </c>
      <c r="W1803" s="187">
        <f t="shared" si="469"/>
        <v>0</v>
      </c>
      <c r="X1803" s="13">
        <f t="shared" si="470"/>
        <v>0</v>
      </c>
      <c r="Y1803" s="13" t="s">
        <v>29</v>
      </c>
      <c r="Z1803" s="13">
        <v>45</v>
      </c>
      <c r="AA1803" s="241">
        <f t="shared" si="471"/>
        <v>0</v>
      </c>
    </row>
    <row r="1804" spans="1:27">
      <c r="A1804" s="12">
        <v>1801</v>
      </c>
      <c r="B1804" s="166"/>
      <c r="C1804" s="13"/>
      <c r="D1804" s="187">
        <f t="shared" si="457"/>
        <v>0</v>
      </c>
      <c r="E1804" s="187">
        <f t="shared" si="458"/>
        <v>0</v>
      </c>
      <c r="F1804" s="187">
        <f t="shared" si="459"/>
        <v>0</v>
      </c>
      <c r="G1804" s="166"/>
      <c r="H1804" s="13"/>
      <c r="I1804" s="187">
        <f t="shared" si="460"/>
        <v>0</v>
      </c>
      <c r="J1804" s="187">
        <f t="shared" si="461"/>
        <v>0</v>
      </c>
      <c r="K1804" s="187">
        <f t="shared" si="462"/>
        <v>0</v>
      </c>
      <c r="L1804" s="166"/>
      <c r="M1804" s="13"/>
      <c r="N1804" s="187">
        <f t="shared" si="463"/>
        <v>0</v>
      </c>
      <c r="O1804" s="187">
        <f t="shared" si="464"/>
        <v>0</v>
      </c>
      <c r="P1804" s="187">
        <f t="shared" si="465"/>
        <v>0</v>
      </c>
      <c r="Q1804" s="166"/>
      <c r="R1804" s="13"/>
      <c r="S1804" s="187">
        <f t="shared" si="466"/>
        <v>0</v>
      </c>
      <c r="T1804" s="187">
        <f t="shared" si="467"/>
        <v>0</v>
      </c>
      <c r="U1804" s="166"/>
      <c r="V1804" s="187">
        <f t="shared" si="468"/>
        <v>0</v>
      </c>
      <c r="W1804" s="187">
        <f t="shared" si="469"/>
        <v>0</v>
      </c>
      <c r="X1804" s="13">
        <f t="shared" si="470"/>
        <v>0</v>
      </c>
      <c r="Y1804" s="13" t="s">
        <v>29</v>
      </c>
      <c r="Z1804" s="13">
        <v>45</v>
      </c>
      <c r="AA1804" s="241">
        <f t="shared" si="471"/>
        <v>0</v>
      </c>
    </row>
    <row r="1805" spans="1:27">
      <c r="A1805" s="12">
        <v>1802</v>
      </c>
      <c r="B1805" s="166"/>
      <c r="C1805" s="13"/>
      <c r="D1805" s="187">
        <f t="shared" si="457"/>
        <v>0</v>
      </c>
      <c r="E1805" s="187">
        <f t="shared" si="458"/>
        <v>0</v>
      </c>
      <c r="F1805" s="187">
        <f t="shared" si="459"/>
        <v>0</v>
      </c>
      <c r="G1805" s="166"/>
      <c r="H1805" s="13"/>
      <c r="I1805" s="187">
        <f t="shared" si="460"/>
        <v>0</v>
      </c>
      <c r="J1805" s="187">
        <f t="shared" si="461"/>
        <v>0</v>
      </c>
      <c r="K1805" s="187">
        <f t="shared" si="462"/>
        <v>0</v>
      </c>
      <c r="L1805" s="166"/>
      <c r="M1805" s="13"/>
      <c r="N1805" s="187">
        <f t="shared" si="463"/>
        <v>0</v>
      </c>
      <c r="O1805" s="187">
        <f t="shared" si="464"/>
        <v>0</v>
      </c>
      <c r="P1805" s="187">
        <f t="shared" si="465"/>
        <v>0</v>
      </c>
      <c r="Q1805" s="166"/>
      <c r="R1805" s="13"/>
      <c r="S1805" s="187">
        <f t="shared" si="466"/>
        <v>0</v>
      </c>
      <c r="T1805" s="187">
        <f t="shared" si="467"/>
        <v>0</v>
      </c>
      <c r="U1805" s="166"/>
      <c r="V1805" s="187">
        <f t="shared" si="468"/>
        <v>0</v>
      </c>
      <c r="W1805" s="187">
        <f t="shared" si="469"/>
        <v>0</v>
      </c>
      <c r="X1805" s="13">
        <f t="shared" si="470"/>
        <v>0</v>
      </c>
      <c r="Y1805" s="13" t="s">
        <v>29</v>
      </c>
      <c r="Z1805" s="13">
        <v>45</v>
      </c>
      <c r="AA1805" s="241">
        <f t="shared" si="471"/>
        <v>0</v>
      </c>
    </row>
    <row r="1806" spans="1:27">
      <c r="A1806" s="12">
        <v>1803</v>
      </c>
      <c r="B1806" s="166"/>
      <c r="C1806" s="13"/>
      <c r="D1806" s="187">
        <f t="shared" si="457"/>
        <v>0</v>
      </c>
      <c r="E1806" s="187">
        <f t="shared" si="458"/>
        <v>0</v>
      </c>
      <c r="F1806" s="187">
        <f t="shared" si="459"/>
        <v>0</v>
      </c>
      <c r="G1806" s="166"/>
      <c r="H1806" s="13"/>
      <c r="I1806" s="187">
        <f t="shared" si="460"/>
        <v>0</v>
      </c>
      <c r="J1806" s="187">
        <f t="shared" si="461"/>
        <v>0</v>
      </c>
      <c r="K1806" s="187">
        <f t="shared" si="462"/>
        <v>0</v>
      </c>
      <c r="L1806" s="166"/>
      <c r="M1806" s="13"/>
      <c r="N1806" s="187">
        <f t="shared" si="463"/>
        <v>0</v>
      </c>
      <c r="O1806" s="187">
        <f t="shared" si="464"/>
        <v>0</v>
      </c>
      <c r="P1806" s="187">
        <f t="shared" si="465"/>
        <v>0</v>
      </c>
      <c r="Q1806" s="166"/>
      <c r="R1806" s="13"/>
      <c r="S1806" s="187">
        <f t="shared" si="466"/>
        <v>0</v>
      </c>
      <c r="T1806" s="187">
        <f t="shared" si="467"/>
        <v>0</v>
      </c>
      <c r="U1806" s="166"/>
      <c r="V1806" s="187">
        <f t="shared" si="468"/>
        <v>0</v>
      </c>
      <c r="W1806" s="187">
        <f t="shared" si="469"/>
        <v>0</v>
      </c>
      <c r="X1806" s="13">
        <f t="shared" si="470"/>
        <v>0</v>
      </c>
      <c r="Y1806" s="13" t="s">
        <v>29</v>
      </c>
      <c r="Z1806" s="13">
        <v>45</v>
      </c>
      <c r="AA1806" s="241">
        <f t="shared" si="471"/>
        <v>0</v>
      </c>
    </row>
    <row r="1807" spans="1:27">
      <c r="A1807" s="12">
        <v>1804</v>
      </c>
      <c r="B1807" s="166"/>
      <c r="C1807" s="13"/>
      <c r="D1807" s="187">
        <f t="shared" si="457"/>
        <v>0</v>
      </c>
      <c r="E1807" s="187">
        <f t="shared" si="458"/>
        <v>0</v>
      </c>
      <c r="F1807" s="187">
        <f t="shared" si="459"/>
        <v>0</v>
      </c>
      <c r="G1807" s="166"/>
      <c r="H1807" s="13"/>
      <c r="I1807" s="187">
        <f t="shared" si="460"/>
        <v>0</v>
      </c>
      <c r="J1807" s="187">
        <f t="shared" si="461"/>
        <v>0</v>
      </c>
      <c r="K1807" s="187">
        <f t="shared" si="462"/>
        <v>0</v>
      </c>
      <c r="L1807" s="166"/>
      <c r="M1807" s="13"/>
      <c r="N1807" s="187">
        <f t="shared" si="463"/>
        <v>0</v>
      </c>
      <c r="O1807" s="187">
        <f t="shared" si="464"/>
        <v>0</v>
      </c>
      <c r="P1807" s="187">
        <f t="shared" si="465"/>
        <v>0</v>
      </c>
      <c r="Q1807" s="166"/>
      <c r="R1807" s="13"/>
      <c r="S1807" s="187">
        <f t="shared" si="466"/>
        <v>0</v>
      </c>
      <c r="T1807" s="187">
        <f t="shared" si="467"/>
        <v>0</v>
      </c>
      <c r="U1807" s="166"/>
      <c r="V1807" s="187">
        <f t="shared" si="468"/>
        <v>0</v>
      </c>
      <c r="W1807" s="187">
        <f t="shared" si="469"/>
        <v>0</v>
      </c>
      <c r="X1807" s="13">
        <f t="shared" si="470"/>
        <v>0</v>
      </c>
      <c r="Y1807" s="13" t="s">
        <v>29</v>
      </c>
      <c r="Z1807" s="13">
        <v>45</v>
      </c>
      <c r="AA1807" s="241">
        <f t="shared" si="471"/>
        <v>0</v>
      </c>
    </row>
    <row r="1808" spans="1:27">
      <c r="A1808" s="12">
        <v>1805</v>
      </c>
      <c r="B1808" s="166"/>
      <c r="C1808" s="13"/>
      <c r="D1808" s="187">
        <f t="shared" si="457"/>
        <v>0</v>
      </c>
      <c r="E1808" s="187">
        <f t="shared" si="458"/>
        <v>0</v>
      </c>
      <c r="F1808" s="187">
        <f t="shared" si="459"/>
        <v>0</v>
      </c>
      <c r="G1808" s="166"/>
      <c r="H1808" s="13"/>
      <c r="I1808" s="187">
        <f t="shared" si="460"/>
        <v>0</v>
      </c>
      <c r="J1808" s="187">
        <f t="shared" si="461"/>
        <v>0</v>
      </c>
      <c r="K1808" s="187">
        <f t="shared" si="462"/>
        <v>0</v>
      </c>
      <c r="L1808" s="166"/>
      <c r="M1808" s="13"/>
      <c r="N1808" s="187">
        <f t="shared" si="463"/>
        <v>0</v>
      </c>
      <c r="O1808" s="187">
        <f t="shared" si="464"/>
        <v>0</v>
      </c>
      <c r="P1808" s="187">
        <f t="shared" si="465"/>
        <v>0</v>
      </c>
      <c r="Q1808" s="166"/>
      <c r="R1808" s="13"/>
      <c r="S1808" s="187">
        <f t="shared" si="466"/>
        <v>0</v>
      </c>
      <c r="T1808" s="187">
        <f t="shared" si="467"/>
        <v>0</v>
      </c>
      <c r="U1808" s="166"/>
      <c r="V1808" s="187">
        <f t="shared" si="468"/>
        <v>0</v>
      </c>
      <c r="W1808" s="187">
        <f t="shared" si="469"/>
        <v>0</v>
      </c>
      <c r="X1808" s="13">
        <f t="shared" si="470"/>
        <v>0</v>
      </c>
      <c r="Y1808" s="13" t="s">
        <v>29</v>
      </c>
      <c r="Z1808" s="13">
        <v>45</v>
      </c>
      <c r="AA1808" s="241">
        <f t="shared" si="471"/>
        <v>0</v>
      </c>
    </row>
    <row r="1809" spans="1:27">
      <c r="A1809" s="12">
        <v>1806</v>
      </c>
      <c r="B1809" s="166"/>
      <c r="C1809" s="13"/>
      <c r="D1809" s="187">
        <f t="shared" si="457"/>
        <v>0</v>
      </c>
      <c r="E1809" s="187">
        <f t="shared" si="458"/>
        <v>0</v>
      </c>
      <c r="F1809" s="187">
        <f t="shared" si="459"/>
        <v>0</v>
      </c>
      <c r="G1809" s="166"/>
      <c r="H1809" s="13"/>
      <c r="I1809" s="187">
        <f t="shared" si="460"/>
        <v>0</v>
      </c>
      <c r="J1809" s="187">
        <f t="shared" si="461"/>
        <v>0</v>
      </c>
      <c r="K1809" s="187">
        <f t="shared" si="462"/>
        <v>0</v>
      </c>
      <c r="L1809" s="166"/>
      <c r="M1809" s="13"/>
      <c r="N1809" s="187">
        <f t="shared" si="463"/>
        <v>0</v>
      </c>
      <c r="O1809" s="187">
        <f t="shared" si="464"/>
        <v>0</v>
      </c>
      <c r="P1809" s="187">
        <f t="shared" si="465"/>
        <v>0</v>
      </c>
      <c r="Q1809" s="166"/>
      <c r="R1809" s="13"/>
      <c r="S1809" s="187">
        <f t="shared" si="466"/>
        <v>0</v>
      </c>
      <c r="T1809" s="187">
        <f t="shared" si="467"/>
        <v>0</v>
      </c>
      <c r="U1809" s="166"/>
      <c r="V1809" s="187">
        <f t="shared" si="468"/>
        <v>0</v>
      </c>
      <c r="W1809" s="187">
        <f t="shared" si="469"/>
        <v>0</v>
      </c>
      <c r="X1809" s="13">
        <f t="shared" si="470"/>
        <v>0</v>
      </c>
      <c r="Y1809" s="13" t="s">
        <v>29</v>
      </c>
      <c r="Z1809" s="13">
        <v>45</v>
      </c>
      <c r="AA1809" s="241">
        <f t="shared" si="471"/>
        <v>0</v>
      </c>
    </row>
    <row r="1810" spans="1:27">
      <c r="A1810" s="12">
        <v>1807</v>
      </c>
      <c r="B1810" s="166"/>
      <c r="C1810" s="13"/>
      <c r="D1810" s="187">
        <f t="shared" si="457"/>
        <v>0</v>
      </c>
      <c r="E1810" s="187">
        <f t="shared" si="458"/>
        <v>0</v>
      </c>
      <c r="F1810" s="187">
        <f t="shared" si="459"/>
        <v>0</v>
      </c>
      <c r="G1810" s="166"/>
      <c r="H1810" s="13"/>
      <c r="I1810" s="187">
        <f t="shared" si="460"/>
        <v>0</v>
      </c>
      <c r="J1810" s="187">
        <f t="shared" si="461"/>
        <v>0</v>
      </c>
      <c r="K1810" s="187">
        <f t="shared" si="462"/>
        <v>0</v>
      </c>
      <c r="L1810" s="166"/>
      <c r="M1810" s="13"/>
      <c r="N1810" s="187">
        <f t="shared" si="463"/>
        <v>0</v>
      </c>
      <c r="O1810" s="187">
        <f t="shared" si="464"/>
        <v>0</v>
      </c>
      <c r="P1810" s="187">
        <f t="shared" si="465"/>
        <v>0</v>
      </c>
      <c r="Q1810" s="166"/>
      <c r="R1810" s="13"/>
      <c r="S1810" s="187">
        <f t="shared" si="466"/>
        <v>0</v>
      </c>
      <c r="T1810" s="187">
        <f t="shared" si="467"/>
        <v>0</v>
      </c>
      <c r="U1810" s="166"/>
      <c r="V1810" s="187">
        <f t="shared" si="468"/>
        <v>0</v>
      </c>
      <c r="W1810" s="187">
        <f t="shared" si="469"/>
        <v>0</v>
      </c>
      <c r="X1810" s="13">
        <f t="shared" si="470"/>
        <v>0</v>
      </c>
      <c r="Y1810" s="13" t="s">
        <v>29</v>
      </c>
      <c r="Z1810" s="13">
        <v>45</v>
      </c>
      <c r="AA1810" s="241">
        <f t="shared" si="471"/>
        <v>0</v>
      </c>
    </row>
    <row r="1811" spans="1:27">
      <c r="A1811" s="12">
        <v>1808</v>
      </c>
      <c r="B1811" s="166"/>
      <c r="C1811" s="13"/>
      <c r="D1811" s="187">
        <f t="shared" si="457"/>
        <v>0</v>
      </c>
      <c r="E1811" s="187">
        <f t="shared" si="458"/>
        <v>0</v>
      </c>
      <c r="F1811" s="187">
        <f t="shared" si="459"/>
        <v>0</v>
      </c>
      <c r="G1811" s="166"/>
      <c r="H1811" s="13"/>
      <c r="I1811" s="187">
        <f t="shared" si="460"/>
        <v>0</v>
      </c>
      <c r="J1811" s="187">
        <f t="shared" si="461"/>
        <v>0</v>
      </c>
      <c r="K1811" s="187">
        <f t="shared" si="462"/>
        <v>0</v>
      </c>
      <c r="L1811" s="166"/>
      <c r="M1811" s="13"/>
      <c r="N1811" s="187">
        <f t="shared" si="463"/>
        <v>0</v>
      </c>
      <c r="O1811" s="187">
        <f t="shared" si="464"/>
        <v>0</v>
      </c>
      <c r="P1811" s="187">
        <f t="shared" si="465"/>
        <v>0</v>
      </c>
      <c r="Q1811" s="166"/>
      <c r="R1811" s="13"/>
      <c r="S1811" s="187">
        <f t="shared" si="466"/>
        <v>0</v>
      </c>
      <c r="T1811" s="187">
        <f t="shared" si="467"/>
        <v>0</v>
      </c>
      <c r="U1811" s="166"/>
      <c r="V1811" s="187">
        <f t="shared" si="468"/>
        <v>0</v>
      </c>
      <c r="W1811" s="187">
        <f t="shared" si="469"/>
        <v>0</v>
      </c>
      <c r="X1811" s="13">
        <f t="shared" si="470"/>
        <v>0</v>
      </c>
      <c r="Y1811" s="13" t="s">
        <v>29</v>
      </c>
      <c r="Z1811" s="13">
        <v>45</v>
      </c>
      <c r="AA1811" s="241">
        <f t="shared" si="471"/>
        <v>0</v>
      </c>
    </row>
    <row r="1812" spans="1:27">
      <c r="A1812" s="12">
        <v>1809</v>
      </c>
      <c r="B1812" s="166"/>
      <c r="C1812" s="13"/>
      <c r="D1812" s="187">
        <f t="shared" si="457"/>
        <v>0</v>
      </c>
      <c r="E1812" s="187">
        <f t="shared" si="458"/>
        <v>0</v>
      </c>
      <c r="F1812" s="187">
        <f t="shared" si="459"/>
        <v>0</v>
      </c>
      <c r="G1812" s="166"/>
      <c r="H1812" s="13"/>
      <c r="I1812" s="187">
        <f t="shared" si="460"/>
        <v>0</v>
      </c>
      <c r="J1812" s="187">
        <f t="shared" si="461"/>
        <v>0</v>
      </c>
      <c r="K1812" s="187">
        <f t="shared" si="462"/>
        <v>0</v>
      </c>
      <c r="L1812" s="166"/>
      <c r="M1812" s="13"/>
      <c r="N1812" s="187">
        <f t="shared" si="463"/>
        <v>0</v>
      </c>
      <c r="O1812" s="187">
        <f t="shared" si="464"/>
        <v>0</v>
      </c>
      <c r="P1812" s="187">
        <f t="shared" si="465"/>
        <v>0</v>
      </c>
      <c r="Q1812" s="166"/>
      <c r="R1812" s="13"/>
      <c r="S1812" s="187">
        <f t="shared" si="466"/>
        <v>0</v>
      </c>
      <c r="T1812" s="187">
        <f t="shared" si="467"/>
        <v>0</v>
      </c>
      <c r="U1812" s="166"/>
      <c r="V1812" s="187">
        <f t="shared" si="468"/>
        <v>0</v>
      </c>
      <c r="W1812" s="187">
        <f t="shared" si="469"/>
        <v>0</v>
      </c>
      <c r="X1812" s="13">
        <f t="shared" si="470"/>
        <v>0</v>
      </c>
      <c r="Y1812" s="13" t="s">
        <v>29</v>
      </c>
      <c r="Z1812" s="13">
        <v>45</v>
      </c>
      <c r="AA1812" s="241">
        <f t="shared" si="471"/>
        <v>0</v>
      </c>
    </row>
    <row r="1813" spans="1:27">
      <c r="A1813" s="12">
        <v>1810</v>
      </c>
      <c r="B1813" s="166"/>
      <c r="C1813" s="13"/>
      <c r="D1813" s="187">
        <f t="shared" si="457"/>
        <v>0</v>
      </c>
      <c r="E1813" s="187">
        <f t="shared" si="458"/>
        <v>0</v>
      </c>
      <c r="F1813" s="187">
        <f t="shared" si="459"/>
        <v>0</v>
      </c>
      <c r="G1813" s="166"/>
      <c r="H1813" s="13"/>
      <c r="I1813" s="187">
        <f t="shared" si="460"/>
        <v>0</v>
      </c>
      <c r="J1813" s="187">
        <f t="shared" si="461"/>
        <v>0</v>
      </c>
      <c r="K1813" s="187">
        <f t="shared" si="462"/>
        <v>0</v>
      </c>
      <c r="L1813" s="166"/>
      <c r="M1813" s="13"/>
      <c r="N1813" s="187">
        <f t="shared" si="463"/>
        <v>0</v>
      </c>
      <c r="O1813" s="187">
        <f t="shared" si="464"/>
        <v>0</v>
      </c>
      <c r="P1813" s="187">
        <f t="shared" si="465"/>
        <v>0</v>
      </c>
      <c r="Q1813" s="166"/>
      <c r="R1813" s="13"/>
      <c r="S1813" s="187">
        <f t="shared" si="466"/>
        <v>0</v>
      </c>
      <c r="T1813" s="187">
        <f t="shared" si="467"/>
        <v>0</v>
      </c>
      <c r="U1813" s="166"/>
      <c r="V1813" s="187">
        <f t="shared" si="468"/>
        <v>0</v>
      </c>
      <c r="W1813" s="187">
        <f t="shared" si="469"/>
        <v>0</v>
      </c>
      <c r="X1813" s="13">
        <f t="shared" si="470"/>
        <v>0</v>
      </c>
      <c r="Y1813" s="13" t="s">
        <v>29</v>
      </c>
      <c r="Z1813" s="13">
        <v>45</v>
      </c>
      <c r="AA1813" s="241">
        <f t="shared" si="471"/>
        <v>0</v>
      </c>
    </row>
    <row r="1814" spans="1:27">
      <c r="A1814" s="12">
        <v>1811</v>
      </c>
      <c r="B1814" s="166"/>
      <c r="C1814" s="13"/>
      <c r="D1814" s="187">
        <f t="shared" si="457"/>
        <v>0</v>
      </c>
      <c r="E1814" s="187">
        <f t="shared" si="458"/>
        <v>0</v>
      </c>
      <c r="F1814" s="187">
        <f t="shared" si="459"/>
        <v>0</v>
      </c>
      <c r="G1814" s="166"/>
      <c r="H1814" s="13"/>
      <c r="I1814" s="187">
        <f t="shared" si="460"/>
        <v>0</v>
      </c>
      <c r="J1814" s="187">
        <f t="shared" si="461"/>
        <v>0</v>
      </c>
      <c r="K1814" s="187">
        <f t="shared" si="462"/>
        <v>0</v>
      </c>
      <c r="L1814" s="166"/>
      <c r="M1814" s="13"/>
      <c r="N1814" s="187">
        <f t="shared" si="463"/>
        <v>0</v>
      </c>
      <c r="O1814" s="187">
        <f t="shared" si="464"/>
        <v>0</v>
      </c>
      <c r="P1814" s="187">
        <f t="shared" si="465"/>
        <v>0</v>
      </c>
      <c r="Q1814" s="166"/>
      <c r="R1814" s="13"/>
      <c r="S1814" s="187">
        <f t="shared" si="466"/>
        <v>0</v>
      </c>
      <c r="T1814" s="187">
        <f t="shared" si="467"/>
        <v>0</v>
      </c>
      <c r="U1814" s="166"/>
      <c r="V1814" s="187">
        <f t="shared" si="468"/>
        <v>0</v>
      </c>
      <c r="W1814" s="187">
        <f t="shared" si="469"/>
        <v>0</v>
      </c>
      <c r="X1814" s="13">
        <f t="shared" si="470"/>
        <v>0</v>
      </c>
      <c r="Y1814" s="13" t="s">
        <v>29</v>
      </c>
      <c r="Z1814" s="13">
        <v>45</v>
      </c>
      <c r="AA1814" s="241">
        <f t="shared" si="471"/>
        <v>0</v>
      </c>
    </row>
    <row r="1815" spans="1:27">
      <c r="A1815" s="12">
        <v>1812</v>
      </c>
      <c r="B1815" s="166"/>
      <c r="C1815" s="13"/>
      <c r="D1815" s="187">
        <f t="shared" si="457"/>
        <v>0</v>
      </c>
      <c r="E1815" s="187">
        <f t="shared" si="458"/>
        <v>0</v>
      </c>
      <c r="F1815" s="187">
        <f t="shared" si="459"/>
        <v>0</v>
      </c>
      <c r="G1815" s="166"/>
      <c r="H1815" s="13"/>
      <c r="I1815" s="187">
        <f t="shared" si="460"/>
        <v>0</v>
      </c>
      <c r="J1815" s="187">
        <f t="shared" si="461"/>
        <v>0</v>
      </c>
      <c r="K1815" s="187">
        <f t="shared" si="462"/>
        <v>0</v>
      </c>
      <c r="L1815" s="166"/>
      <c r="M1815" s="13"/>
      <c r="N1815" s="187">
        <f t="shared" si="463"/>
        <v>0</v>
      </c>
      <c r="O1815" s="187">
        <f t="shared" si="464"/>
        <v>0</v>
      </c>
      <c r="P1815" s="187">
        <f t="shared" si="465"/>
        <v>0</v>
      </c>
      <c r="Q1815" s="166"/>
      <c r="R1815" s="13"/>
      <c r="S1815" s="187">
        <f t="shared" si="466"/>
        <v>0</v>
      </c>
      <c r="T1815" s="187">
        <f t="shared" si="467"/>
        <v>0</v>
      </c>
      <c r="U1815" s="166"/>
      <c r="V1815" s="187">
        <f t="shared" si="468"/>
        <v>0</v>
      </c>
      <c r="W1815" s="187">
        <f t="shared" si="469"/>
        <v>0</v>
      </c>
      <c r="X1815" s="13">
        <f t="shared" si="470"/>
        <v>0</v>
      </c>
      <c r="Y1815" s="13" t="s">
        <v>29</v>
      </c>
      <c r="Z1815" s="13">
        <v>45</v>
      </c>
      <c r="AA1815" s="241">
        <f t="shared" si="471"/>
        <v>0</v>
      </c>
    </row>
    <row r="1816" spans="1:27">
      <c r="A1816" s="12">
        <v>1813</v>
      </c>
      <c r="B1816" s="166"/>
      <c r="C1816" s="13"/>
      <c r="D1816" s="187">
        <f t="shared" si="457"/>
        <v>0</v>
      </c>
      <c r="E1816" s="187">
        <f t="shared" si="458"/>
        <v>0</v>
      </c>
      <c r="F1816" s="187">
        <f t="shared" si="459"/>
        <v>0</v>
      </c>
      <c r="G1816" s="166"/>
      <c r="H1816" s="13"/>
      <c r="I1816" s="187">
        <f t="shared" si="460"/>
        <v>0</v>
      </c>
      <c r="J1816" s="187">
        <f t="shared" si="461"/>
        <v>0</v>
      </c>
      <c r="K1816" s="187">
        <f t="shared" si="462"/>
        <v>0</v>
      </c>
      <c r="L1816" s="166"/>
      <c r="M1816" s="13"/>
      <c r="N1816" s="187">
        <f t="shared" si="463"/>
        <v>0</v>
      </c>
      <c r="O1816" s="187">
        <f t="shared" si="464"/>
        <v>0</v>
      </c>
      <c r="P1816" s="187">
        <f t="shared" si="465"/>
        <v>0</v>
      </c>
      <c r="Q1816" s="166"/>
      <c r="R1816" s="13"/>
      <c r="S1816" s="187">
        <f t="shared" si="466"/>
        <v>0</v>
      </c>
      <c r="T1816" s="187">
        <f t="shared" si="467"/>
        <v>0</v>
      </c>
      <c r="U1816" s="166"/>
      <c r="V1816" s="187">
        <f t="shared" si="468"/>
        <v>0</v>
      </c>
      <c r="W1816" s="187">
        <f t="shared" si="469"/>
        <v>0</v>
      </c>
      <c r="X1816" s="13">
        <f t="shared" si="470"/>
        <v>0</v>
      </c>
      <c r="Y1816" s="13" t="s">
        <v>29</v>
      </c>
      <c r="Z1816" s="13">
        <v>45</v>
      </c>
      <c r="AA1816" s="241">
        <f t="shared" si="471"/>
        <v>0</v>
      </c>
    </row>
    <row r="1817" spans="1:27">
      <c r="A1817" s="12">
        <v>1814</v>
      </c>
      <c r="B1817" s="166"/>
      <c r="C1817" s="13"/>
      <c r="D1817" s="187">
        <f t="shared" si="457"/>
        <v>0</v>
      </c>
      <c r="E1817" s="187">
        <f t="shared" si="458"/>
        <v>0</v>
      </c>
      <c r="F1817" s="187">
        <f t="shared" si="459"/>
        <v>0</v>
      </c>
      <c r="G1817" s="166"/>
      <c r="H1817" s="13"/>
      <c r="I1817" s="187">
        <f t="shared" si="460"/>
        <v>0</v>
      </c>
      <c r="J1817" s="187">
        <f t="shared" si="461"/>
        <v>0</v>
      </c>
      <c r="K1817" s="187">
        <f t="shared" si="462"/>
        <v>0</v>
      </c>
      <c r="L1817" s="166"/>
      <c r="M1817" s="13"/>
      <c r="N1817" s="187">
        <f t="shared" si="463"/>
        <v>0</v>
      </c>
      <c r="O1817" s="187">
        <f t="shared" si="464"/>
        <v>0</v>
      </c>
      <c r="P1817" s="187">
        <f t="shared" si="465"/>
        <v>0</v>
      </c>
      <c r="Q1817" s="166"/>
      <c r="R1817" s="13"/>
      <c r="S1817" s="187">
        <f t="shared" si="466"/>
        <v>0</v>
      </c>
      <c r="T1817" s="187">
        <f t="shared" si="467"/>
        <v>0</v>
      </c>
      <c r="U1817" s="166"/>
      <c r="V1817" s="187">
        <f t="shared" si="468"/>
        <v>0</v>
      </c>
      <c r="W1817" s="187">
        <f t="shared" si="469"/>
        <v>0</v>
      </c>
      <c r="X1817" s="13">
        <f t="shared" si="470"/>
        <v>0</v>
      </c>
      <c r="Y1817" s="13" t="s">
        <v>29</v>
      </c>
      <c r="Z1817" s="13">
        <v>45</v>
      </c>
      <c r="AA1817" s="241">
        <f t="shared" si="471"/>
        <v>0</v>
      </c>
    </row>
    <row r="1818" spans="1:27">
      <c r="A1818" s="12">
        <v>1815</v>
      </c>
      <c r="B1818" s="166"/>
      <c r="C1818" s="13"/>
      <c r="D1818" s="187">
        <f t="shared" si="457"/>
        <v>0</v>
      </c>
      <c r="E1818" s="187">
        <f t="shared" si="458"/>
        <v>0</v>
      </c>
      <c r="F1818" s="187">
        <f t="shared" si="459"/>
        <v>0</v>
      </c>
      <c r="G1818" s="166"/>
      <c r="H1818" s="13"/>
      <c r="I1818" s="187">
        <f t="shared" si="460"/>
        <v>0</v>
      </c>
      <c r="J1818" s="187">
        <f t="shared" si="461"/>
        <v>0</v>
      </c>
      <c r="K1818" s="187">
        <f t="shared" si="462"/>
        <v>0</v>
      </c>
      <c r="L1818" s="166"/>
      <c r="M1818" s="13"/>
      <c r="N1818" s="187">
        <f t="shared" si="463"/>
        <v>0</v>
      </c>
      <c r="O1818" s="187">
        <f t="shared" si="464"/>
        <v>0</v>
      </c>
      <c r="P1818" s="187">
        <f t="shared" si="465"/>
        <v>0</v>
      </c>
      <c r="Q1818" s="166"/>
      <c r="R1818" s="13"/>
      <c r="S1818" s="187">
        <f t="shared" si="466"/>
        <v>0</v>
      </c>
      <c r="T1818" s="187">
        <f t="shared" si="467"/>
        <v>0</v>
      </c>
      <c r="U1818" s="166"/>
      <c r="V1818" s="187">
        <f t="shared" si="468"/>
        <v>0</v>
      </c>
      <c r="W1818" s="187">
        <f t="shared" si="469"/>
        <v>0</v>
      </c>
      <c r="X1818" s="13">
        <f t="shared" si="470"/>
        <v>0</v>
      </c>
      <c r="Y1818" s="13" t="s">
        <v>29</v>
      </c>
      <c r="Z1818" s="13">
        <v>45</v>
      </c>
      <c r="AA1818" s="241">
        <f t="shared" si="471"/>
        <v>0</v>
      </c>
    </row>
    <row r="1819" spans="1:27">
      <c r="A1819" s="12">
        <v>1816</v>
      </c>
      <c r="B1819" s="166"/>
      <c r="C1819" s="13"/>
      <c r="D1819" s="187">
        <f t="shared" si="457"/>
        <v>0</v>
      </c>
      <c r="E1819" s="187">
        <f t="shared" si="458"/>
        <v>0</v>
      </c>
      <c r="F1819" s="187">
        <f t="shared" si="459"/>
        <v>0</v>
      </c>
      <c r="G1819" s="166"/>
      <c r="H1819" s="13"/>
      <c r="I1819" s="187">
        <f t="shared" si="460"/>
        <v>0</v>
      </c>
      <c r="J1819" s="187">
        <f t="shared" si="461"/>
        <v>0</v>
      </c>
      <c r="K1819" s="187">
        <f t="shared" si="462"/>
        <v>0</v>
      </c>
      <c r="L1819" s="166"/>
      <c r="M1819" s="13"/>
      <c r="N1819" s="187">
        <f t="shared" si="463"/>
        <v>0</v>
      </c>
      <c r="O1819" s="187">
        <f t="shared" si="464"/>
        <v>0</v>
      </c>
      <c r="P1819" s="187">
        <f t="shared" si="465"/>
        <v>0</v>
      </c>
      <c r="Q1819" s="166"/>
      <c r="R1819" s="13"/>
      <c r="S1819" s="187">
        <f t="shared" si="466"/>
        <v>0</v>
      </c>
      <c r="T1819" s="187">
        <f t="shared" si="467"/>
        <v>0</v>
      </c>
      <c r="U1819" s="166"/>
      <c r="V1819" s="187">
        <f t="shared" si="468"/>
        <v>0</v>
      </c>
      <c r="W1819" s="187">
        <f t="shared" si="469"/>
        <v>0</v>
      </c>
      <c r="X1819" s="13">
        <f t="shared" si="470"/>
        <v>0</v>
      </c>
      <c r="Y1819" s="13" t="s">
        <v>29</v>
      </c>
      <c r="Z1819" s="13">
        <v>45</v>
      </c>
      <c r="AA1819" s="241">
        <f t="shared" si="471"/>
        <v>0</v>
      </c>
    </row>
    <row r="1820" spans="1:27">
      <c r="A1820" s="12">
        <v>1817</v>
      </c>
      <c r="B1820" s="166"/>
      <c r="C1820" s="13"/>
      <c r="D1820" s="187">
        <f t="shared" si="457"/>
        <v>0</v>
      </c>
      <c r="E1820" s="187">
        <f t="shared" si="458"/>
        <v>0</v>
      </c>
      <c r="F1820" s="187">
        <f t="shared" si="459"/>
        <v>0</v>
      </c>
      <c r="G1820" s="166"/>
      <c r="H1820" s="13"/>
      <c r="I1820" s="187">
        <f t="shared" si="460"/>
        <v>0</v>
      </c>
      <c r="J1820" s="187">
        <f t="shared" si="461"/>
        <v>0</v>
      </c>
      <c r="K1820" s="187">
        <f t="shared" si="462"/>
        <v>0</v>
      </c>
      <c r="L1820" s="166"/>
      <c r="M1820" s="13"/>
      <c r="N1820" s="187">
        <f t="shared" si="463"/>
        <v>0</v>
      </c>
      <c r="O1820" s="187">
        <f t="shared" si="464"/>
        <v>0</v>
      </c>
      <c r="P1820" s="187">
        <f t="shared" si="465"/>
        <v>0</v>
      </c>
      <c r="Q1820" s="166"/>
      <c r="R1820" s="13"/>
      <c r="S1820" s="187">
        <f t="shared" si="466"/>
        <v>0</v>
      </c>
      <c r="T1820" s="187">
        <f t="shared" si="467"/>
        <v>0</v>
      </c>
      <c r="U1820" s="166"/>
      <c r="V1820" s="187">
        <f t="shared" si="468"/>
        <v>0</v>
      </c>
      <c r="W1820" s="187">
        <f t="shared" si="469"/>
        <v>0</v>
      </c>
      <c r="X1820" s="13">
        <f t="shared" si="470"/>
        <v>0</v>
      </c>
      <c r="Y1820" s="13" t="s">
        <v>29</v>
      </c>
      <c r="Z1820" s="13">
        <v>45</v>
      </c>
      <c r="AA1820" s="241">
        <f t="shared" si="471"/>
        <v>0</v>
      </c>
    </row>
    <row r="1821" spans="1:27">
      <c r="A1821" s="12">
        <v>1818</v>
      </c>
      <c r="B1821" s="166"/>
      <c r="C1821" s="13"/>
      <c r="D1821" s="187">
        <f t="shared" si="457"/>
        <v>0</v>
      </c>
      <c r="E1821" s="187">
        <f t="shared" si="458"/>
        <v>0</v>
      </c>
      <c r="F1821" s="187">
        <f t="shared" si="459"/>
        <v>0</v>
      </c>
      <c r="G1821" s="166"/>
      <c r="H1821" s="13"/>
      <c r="I1821" s="187">
        <f t="shared" si="460"/>
        <v>0</v>
      </c>
      <c r="J1821" s="187">
        <f t="shared" si="461"/>
        <v>0</v>
      </c>
      <c r="K1821" s="187">
        <f t="shared" si="462"/>
        <v>0</v>
      </c>
      <c r="L1821" s="166"/>
      <c r="M1821" s="13"/>
      <c r="N1821" s="187">
        <f t="shared" si="463"/>
        <v>0</v>
      </c>
      <c r="O1821" s="187">
        <f t="shared" si="464"/>
        <v>0</v>
      </c>
      <c r="P1821" s="187">
        <f t="shared" si="465"/>
        <v>0</v>
      </c>
      <c r="Q1821" s="166"/>
      <c r="R1821" s="13"/>
      <c r="S1821" s="187">
        <f t="shared" si="466"/>
        <v>0</v>
      </c>
      <c r="T1821" s="187">
        <f t="shared" si="467"/>
        <v>0</v>
      </c>
      <c r="U1821" s="166"/>
      <c r="V1821" s="187">
        <f t="shared" si="468"/>
        <v>0</v>
      </c>
      <c r="W1821" s="187">
        <f t="shared" si="469"/>
        <v>0</v>
      </c>
      <c r="X1821" s="13">
        <f t="shared" si="470"/>
        <v>0</v>
      </c>
      <c r="Y1821" s="13" t="s">
        <v>29</v>
      </c>
      <c r="Z1821" s="13">
        <v>45</v>
      </c>
      <c r="AA1821" s="241">
        <f t="shared" si="471"/>
        <v>0</v>
      </c>
    </row>
    <row r="1822" spans="1:27">
      <c r="A1822" s="12">
        <v>1819</v>
      </c>
      <c r="B1822" s="166"/>
      <c r="C1822" s="13"/>
      <c r="D1822" s="187">
        <f t="shared" si="457"/>
        <v>0</v>
      </c>
      <c r="E1822" s="187">
        <f t="shared" si="458"/>
        <v>0</v>
      </c>
      <c r="F1822" s="187">
        <f t="shared" si="459"/>
        <v>0</v>
      </c>
      <c r="G1822" s="166"/>
      <c r="H1822" s="13"/>
      <c r="I1822" s="187">
        <f t="shared" si="460"/>
        <v>0</v>
      </c>
      <c r="J1822" s="187">
        <f t="shared" si="461"/>
        <v>0</v>
      </c>
      <c r="K1822" s="187">
        <f t="shared" si="462"/>
        <v>0</v>
      </c>
      <c r="L1822" s="166"/>
      <c r="M1822" s="13"/>
      <c r="N1822" s="187">
        <f t="shared" si="463"/>
        <v>0</v>
      </c>
      <c r="O1822" s="187">
        <f t="shared" si="464"/>
        <v>0</v>
      </c>
      <c r="P1822" s="187">
        <f t="shared" si="465"/>
        <v>0</v>
      </c>
      <c r="Q1822" s="166"/>
      <c r="R1822" s="13"/>
      <c r="S1822" s="187">
        <f t="shared" si="466"/>
        <v>0</v>
      </c>
      <c r="T1822" s="187">
        <f t="shared" si="467"/>
        <v>0</v>
      </c>
      <c r="U1822" s="166"/>
      <c r="V1822" s="187">
        <f t="shared" si="468"/>
        <v>0</v>
      </c>
      <c r="W1822" s="187">
        <f t="shared" si="469"/>
        <v>0</v>
      </c>
      <c r="X1822" s="13">
        <f t="shared" si="470"/>
        <v>0</v>
      </c>
      <c r="Y1822" s="13" t="s">
        <v>29</v>
      </c>
      <c r="Z1822" s="13">
        <v>45</v>
      </c>
      <c r="AA1822" s="241">
        <f t="shared" si="471"/>
        <v>0</v>
      </c>
    </row>
    <row r="1823" spans="1:27">
      <c r="A1823" s="12">
        <v>1820</v>
      </c>
      <c r="B1823" s="166"/>
      <c r="C1823" s="13"/>
      <c r="D1823" s="187">
        <f t="shared" si="457"/>
        <v>0</v>
      </c>
      <c r="E1823" s="187">
        <f t="shared" si="458"/>
        <v>0</v>
      </c>
      <c r="F1823" s="187">
        <f t="shared" si="459"/>
        <v>0</v>
      </c>
      <c r="G1823" s="166"/>
      <c r="H1823" s="13"/>
      <c r="I1823" s="187">
        <f t="shared" si="460"/>
        <v>0</v>
      </c>
      <c r="J1823" s="187">
        <f t="shared" si="461"/>
        <v>0</v>
      </c>
      <c r="K1823" s="187">
        <f t="shared" si="462"/>
        <v>0</v>
      </c>
      <c r="L1823" s="166"/>
      <c r="M1823" s="13"/>
      <c r="N1823" s="187">
        <f t="shared" si="463"/>
        <v>0</v>
      </c>
      <c r="O1823" s="187">
        <f t="shared" si="464"/>
        <v>0</v>
      </c>
      <c r="P1823" s="187">
        <f t="shared" si="465"/>
        <v>0</v>
      </c>
      <c r="Q1823" s="166"/>
      <c r="R1823" s="13"/>
      <c r="S1823" s="187">
        <f t="shared" si="466"/>
        <v>0</v>
      </c>
      <c r="T1823" s="187">
        <f t="shared" si="467"/>
        <v>0</v>
      </c>
      <c r="U1823" s="166"/>
      <c r="V1823" s="187">
        <f t="shared" si="468"/>
        <v>0</v>
      </c>
      <c r="W1823" s="187">
        <f t="shared" si="469"/>
        <v>0</v>
      </c>
      <c r="X1823" s="13">
        <f t="shared" si="470"/>
        <v>0</v>
      </c>
      <c r="Y1823" s="13" t="s">
        <v>29</v>
      </c>
      <c r="Z1823" s="13">
        <v>45</v>
      </c>
      <c r="AA1823" s="241">
        <f t="shared" si="471"/>
        <v>0</v>
      </c>
    </row>
    <row r="1824" spans="1:27">
      <c r="A1824" s="12">
        <v>1821</v>
      </c>
      <c r="B1824" s="166"/>
      <c r="C1824" s="13"/>
      <c r="D1824" s="187">
        <f t="shared" si="457"/>
        <v>0</v>
      </c>
      <c r="E1824" s="187">
        <f t="shared" si="458"/>
        <v>0</v>
      </c>
      <c r="F1824" s="187">
        <f t="shared" si="459"/>
        <v>0</v>
      </c>
      <c r="G1824" s="166"/>
      <c r="H1824" s="13"/>
      <c r="I1824" s="187">
        <f t="shared" si="460"/>
        <v>0</v>
      </c>
      <c r="J1824" s="187">
        <f t="shared" si="461"/>
        <v>0</v>
      </c>
      <c r="K1824" s="187">
        <f t="shared" si="462"/>
        <v>0</v>
      </c>
      <c r="L1824" s="166"/>
      <c r="M1824" s="13"/>
      <c r="N1824" s="187">
        <f t="shared" si="463"/>
        <v>0</v>
      </c>
      <c r="O1824" s="187">
        <f t="shared" si="464"/>
        <v>0</v>
      </c>
      <c r="P1824" s="187">
        <f t="shared" si="465"/>
        <v>0</v>
      </c>
      <c r="Q1824" s="166"/>
      <c r="R1824" s="13"/>
      <c r="S1824" s="187">
        <f t="shared" si="466"/>
        <v>0</v>
      </c>
      <c r="T1824" s="187">
        <f t="shared" si="467"/>
        <v>0</v>
      </c>
      <c r="U1824" s="166"/>
      <c r="V1824" s="187">
        <f t="shared" si="468"/>
        <v>0</v>
      </c>
      <c r="W1824" s="187">
        <f t="shared" si="469"/>
        <v>0</v>
      </c>
      <c r="X1824" s="13">
        <f t="shared" si="470"/>
        <v>0</v>
      </c>
      <c r="Y1824" s="13" t="s">
        <v>29</v>
      </c>
      <c r="Z1824" s="13">
        <v>45</v>
      </c>
      <c r="AA1824" s="241">
        <f t="shared" si="471"/>
        <v>0</v>
      </c>
    </row>
    <row r="1825" spans="1:27">
      <c r="A1825" s="12">
        <v>1822</v>
      </c>
      <c r="B1825" s="166"/>
      <c r="C1825" s="13"/>
      <c r="D1825" s="187">
        <f t="shared" si="457"/>
        <v>0</v>
      </c>
      <c r="E1825" s="187">
        <f t="shared" si="458"/>
        <v>0</v>
      </c>
      <c r="F1825" s="187">
        <f t="shared" si="459"/>
        <v>0</v>
      </c>
      <c r="G1825" s="166"/>
      <c r="H1825" s="13"/>
      <c r="I1825" s="187">
        <f t="shared" si="460"/>
        <v>0</v>
      </c>
      <c r="J1825" s="187">
        <f t="shared" si="461"/>
        <v>0</v>
      </c>
      <c r="K1825" s="187">
        <f t="shared" si="462"/>
        <v>0</v>
      </c>
      <c r="L1825" s="166"/>
      <c r="M1825" s="13"/>
      <c r="N1825" s="187">
        <f t="shared" si="463"/>
        <v>0</v>
      </c>
      <c r="O1825" s="187">
        <f t="shared" si="464"/>
        <v>0</v>
      </c>
      <c r="P1825" s="187">
        <f t="shared" si="465"/>
        <v>0</v>
      </c>
      <c r="Q1825" s="166"/>
      <c r="R1825" s="13"/>
      <c r="S1825" s="187">
        <f t="shared" si="466"/>
        <v>0</v>
      </c>
      <c r="T1825" s="187">
        <f t="shared" si="467"/>
        <v>0</v>
      </c>
      <c r="U1825" s="166"/>
      <c r="V1825" s="187">
        <f t="shared" si="468"/>
        <v>0</v>
      </c>
      <c r="W1825" s="187">
        <f t="shared" si="469"/>
        <v>0</v>
      </c>
      <c r="X1825" s="13">
        <f t="shared" si="470"/>
        <v>0</v>
      </c>
      <c r="Y1825" s="13" t="s">
        <v>29</v>
      </c>
      <c r="Z1825" s="13">
        <v>45</v>
      </c>
      <c r="AA1825" s="241">
        <f t="shared" si="471"/>
        <v>0</v>
      </c>
    </row>
    <row r="1826" spans="1:27">
      <c r="A1826" s="12">
        <v>1823</v>
      </c>
      <c r="B1826" s="166"/>
      <c r="C1826" s="13"/>
      <c r="D1826" s="187">
        <f t="shared" si="457"/>
        <v>0</v>
      </c>
      <c r="E1826" s="187">
        <f t="shared" si="458"/>
        <v>0</v>
      </c>
      <c r="F1826" s="187">
        <f t="shared" si="459"/>
        <v>0</v>
      </c>
      <c r="G1826" s="166"/>
      <c r="H1826" s="13"/>
      <c r="I1826" s="187">
        <f t="shared" si="460"/>
        <v>0</v>
      </c>
      <c r="J1826" s="187">
        <f t="shared" si="461"/>
        <v>0</v>
      </c>
      <c r="K1826" s="187">
        <f t="shared" si="462"/>
        <v>0</v>
      </c>
      <c r="L1826" s="166"/>
      <c r="M1826" s="13"/>
      <c r="N1826" s="187">
        <f t="shared" si="463"/>
        <v>0</v>
      </c>
      <c r="O1826" s="187">
        <f t="shared" si="464"/>
        <v>0</v>
      </c>
      <c r="P1826" s="187">
        <f t="shared" si="465"/>
        <v>0</v>
      </c>
      <c r="Q1826" s="166"/>
      <c r="R1826" s="13"/>
      <c r="S1826" s="187">
        <f t="shared" si="466"/>
        <v>0</v>
      </c>
      <c r="T1826" s="187">
        <f t="shared" si="467"/>
        <v>0</v>
      </c>
      <c r="U1826" s="166"/>
      <c r="V1826" s="187">
        <f t="shared" si="468"/>
        <v>0</v>
      </c>
      <c r="W1826" s="187">
        <f t="shared" si="469"/>
        <v>0</v>
      </c>
      <c r="X1826" s="13">
        <f t="shared" si="470"/>
        <v>0</v>
      </c>
      <c r="Y1826" s="13" t="s">
        <v>29</v>
      </c>
      <c r="Z1826" s="13">
        <v>45</v>
      </c>
      <c r="AA1826" s="241">
        <f t="shared" si="471"/>
        <v>0</v>
      </c>
    </row>
    <row r="1827" spans="1:27">
      <c r="A1827" s="12">
        <v>1824</v>
      </c>
      <c r="B1827" s="166"/>
      <c r="C1827" s="13"/>
      <c r="D1827" s="187">
        <f t="shared" si="457"/>
        <v>0</v>
      </c>
      <c r="E1827" s="187">
        <f t="shared" si="458"/>
        <v>0</v>
      </c>
      <c r="F1827" s="187">
        <f t="shared" si="459"/>
        <v>0</v>
      </c>
      <c r="G1827" s="166"/>
      <c r="H1827" s="13"/>
      <c r="I1827" s="187">
        <f t="shared" si="460"/>
        <v>0</v>
      </c>
      <c r="J1827" s="187">
        <f t="shared" si="461"/>
        <v>0</v>
      </c>
      <c r="K1827" s="187">
        <f t="shared" si="462"/>
        <v>0</v>
      </c>
      <c r="L1827" s="166"/>
      <c r="M1827" s="13"/>
      <c r="N1827" s="187">
        <f t="shared" si="463"/>
        <v>0</v>
      </c>
      <c r="O1827" s="187">
        <f t="shared" si="464"/>
        <v>0</v>
      </c>
      <c r="P1827" s="187">
        <f t="shared" si="465"/>
        <v>0</v>
      </c>
      <c r="Q1827" s="166"/>
      <c r="R1827" s="13"/>
      <c r="S1827" s="187">
        <f t="shared" si="466"/>
        <v>0</v>
      </c>
      <c r="T1827" s="187">
        <f t="shared" si="467"/>
        <v>0</v>
      </c>
      <c r="U1827" s="166"/>
      <c r="V1827" s="187">
        <f t="shared" si="468"/>
        <v>0</v>
      </c>
      <c r="W1827" s="187">
        <f t="shared" si="469"/>
        <v>0</v>
      </c>
      <c r="X1827" s="13">
        <f t="shared" si="470"/>
        <v>0</v>
      </c>
      <c r="Y1827" s="13" t="s">
        <v>29</v>
      </c>
      <c r="Z1827" s="13">
        <v>45</v>
      </c>
      <c r="AA1827" s="241">
        <f t="shared" si="471"/>
        <v>0</v>
      </c>
    </row>
    <row r="1828" spans="1:27">
      <c r="A1828" s="12">
        <v>1825</v>
      </c>
      <c r="B1828" s="166"/>
      <c r="C1828" s="13"/>
      <c r="D1828" s="187">
        <f t="shared" si="457"/>
        <v>0</v>
      </c>
      <c r="E1828" s="187">
        <f t="shared" si="458"/>
        <v>0</v>
      </c>
      <c r="F1828" s="187">
        <f t="shared" si="459"/>
        <v>0</v>
      </c>
      <c r="G1828" s="166"/>
      <c r="H1828" s="13"/>
      <c r="I1828" s="187">
        <f t="shared" si="460"/>
        <v>0</v>
      </c>
      <c r="J1828" s="187">
        <f t="shared" si="461"/>
        <v>0</v>
      </c>
      <c r="K1828" s="187">
        <f t="shared" si="462"/>
        <v>0</v>
      </c>
      <c r="L1828" s="166"/>
      <c r="M1828" s="13"/>
      <c r="N1828" s="187">
        <f t="shared" si="463"/>
        <v>0</v>
      </c>
      <c r="O1828" s="187">
        <f t="shared" si="464"/>
        <v>0</v>
      </c>
      <c r="P1828" s="187">
        <f t="shared" si="465"/>
        <v>0</v>
      </c>
      <c r="Q1828" s="166"/>
      <c r="R1828" s="13"/>
      <c r="S1828" s="187">
        <f t="shared" si="466"/>
        <v>0</v>
      </c>
      <c r="T1828" s="187">
        <f t="shared" si="467"/>
        <v>0</v>
      </c>
      <c r="U1828" s="166"/>
      <c r="V1828" s="187">
        <f t="shared" si="468"/>
        <v>0</v>
      </c>
      <c r="W1828" s="187">
        <f t="shared" si="469"/>
        <v>0</v>
      </c>
      <c r="X1828" s="13">
        <f t="shared" si="470"/>
        <v>0</v>
      </c>
      <c r="Y1828" s="13" t="s">
        <v>29</v>
      </c>
      <c r="Z1828" s="13">
        <v>45</v>
      </c>
      <c r="AA1828" s="241">
        <f t="shared" si="471"/>
        <v>0</v>
      </c>
    </row>
    <row r="1829" spans="1:27">
      <c r="A1829" s="12">
        <v>1826</v>
      </c>
      <c r="B1829" s="166"/>
      <c r="C1829" s="13"/>
      <c r="D1829" s="187">
        <f t="shared" ref="D1829:D1892" si="472">IF(B1829="Bien",10,)</f>
        <v>0</v>
      </c>
      <c r="E1829" s="187">
        <f t="shared" ref="E1829:E1892" si="473">IF(B1829="Moyen",5,)</f>
        <v>0</v>
      </c>
      <c r="F1829" s="187">
        <f t="shared" ref="F1829:F1892" si="474">IF(B1829="Mauvais",-35,)</f>
        <v>0</v>
      </c>
      <c r="G1829" s="166"/>
      <c r="H1829" s="13"/>
      <c r="I1829" s="187">
        <f t="shared" ref="I1829:I1892" si="475">IF(G1829="Non",10,)</f>
        <v>0</v>
      </c>
      <c r="J1829" s="187">
        <f t="shared" ref="J1829:J1892" si="476">IF(G1829="Un peu",5,)</f>
        <v>0</v>
      </c>
      <c r="K1829" s="187">
        <f t="shared" ref="K1829:K1892" si="477">IF(G1829="Beaucoup",-35,)</f>
        <v>0</v>
      </c>
      <c r="L1829" s="166"/>
      <c r="M1829" s="13"/>
      <c r="N1829" s="187">
        <f t="shared" ref="N1829:N1892" si="478">IF(L1829="Bien",5,)</f>
        <v>0</v>
      </c>
      <c r="O1829" s="187">
        <f t="shared" ref="O1829:O1892" si="479">IF(L1829="Moyen",0,)</f>
        <v>0</v>
      </c>
      <c r="P1829" s="187">
        <f t="shared" ref="P1829:P1892" si="480">IF(L1829="Mauvais",-35,)</f>
        <v>0</v>
      </c>
      <c r="Q1829" s="166"/>
      <c r="R1829" s="13"/>
      <c r="S1829" s="187">
        <f t="shared" ref="S1829:S1892" si="481">IF(Q1829="Oui",-35,)</f>
        <v>0</v>
      </c>
      <c r="T1829" s="187">
        <f t="shared" ref="T1829:T1892" si="482">IF(Q1829="Non",10,)</f>
        <v>0</v>
      </c>
      <c r="U1829" s="166"/>
      <c r="V1829" s="187">
        <f t="shared" ref="V1829:V1892" si="483">IF(U1829="Oui",-35,)</f>
        <v>0</v>
      </c>
      <c r="W1829" s="187">
        <f t="shared" ref="W1829:W1892" si="484">IF(U1829="Non",10,)</f>
        <v>0</v>
      </c>
      <c r="X1829" s="13">
        <f t="shared" ref="X1829:X1892" si="485">SUM(B1829:W1829)</f>
        <v>0</v>
      </c>
      <c r="Y1829" s="13" t="s">
        <v>29</v>
      </c>
      <c r="Z1829" s="13">
        <v>45</v>
      </c>
      <c r="AA1829" s="241">
        <f t="shared" ref="AA1829:AA1892" si="486">X1829/Z1829</f>
        <v>0</v>
      </c>
    </row>
    <row r="1830" spans="1:27">
      <c r="A1830" s="12">
        <v>1827</v>
      </c>
      <c r="B1830" s="166"/>
      <c r="C1830" s="13"/>
      <c r="D1830" s="187">
        <f t="shared" si="472"/>
        <v>0</v>
      </c>
      <c r="E1830" s="187">
        <f t="shared" si="473"/>
        <v>0</v>
      </c>
      <c r="F1830" s="187">
        <f t="shared" si="474"/>
        <v>0</v>
      </c>
      <c r="G1830" s="166"/>
      <c r="H1830" s="13"/>
      <c r="I1830" s="187">
        <f t="shared" si="475"/>
        <v>0</v>
      </c>
      <c r="J1830" s="187">
        <f t="shared" si="476"/>
        <v>0</v>
      </c>
      <c r="K1830" s="187">
        <f t="shared" si="477"/>
        <v>0</v>
      </c>
      <c r="L1830" s="166"/>
      <c r="M1830" s="13"/>
      <c r="N1830" s="187">
        <f t="shared" si="478"/>
        <v>0</v>
      </c>
      <c r="O1830" s="187">
        <f t="shared" si="479"/>
        <v>0</v>
      </c>
      <c r="P1830" s="187">
        <f t="shared" si="480"/>
        <v>0</v>
      </c>
      <c r="Q1830" s="166"/>
      <c r="R1830" s="13"/>
      <c r="S1830" s="187">
        <f t="shared" si="481"/>
        <v>0</v>
      </c>
      <c r="T1830" s="187">
        <f t="shared" si="482"/>
        <v>0</v>
      </c>
      <c r="U1830" s="166"/>
      <c r="V1830" s="187">
        <f t="shared" si="483"/>
        <v>0</v>
      </c>
      <c r="W1830" s="187">
        <f t="shared" si="484"/>
        <v>0</v>
      </c>
      <c r="X1830" s="13">
        <f t="shared" si="485"/>
        <v>0</v>
      </c>
      <c r="Y1830" s="13" t="s">
        <v>29</v>
      </c>
      <c r="Z1830" s="13">
        <v>45</v>
      </c>
      <c r="AA1830" s="241">
        <f t="shared" si="486"/>
        <v>0</v>
      </c>
    </row>
    <row r="1831" spans="1:27">
      <c r="A1831" s="12">
        <v>1828</v>
      </c>
      <c r="B1831" s="166"/>
      <c r="C1831" s="13"/>
      <c r="D1831" s="187">
        <f t="shared" si="472"/>
        <v>0</v>
      </c>
      <c r="E1831" s="187">
        <f t="shared" si="473"/>
        <v>0</v>
      </c>
      <c r="F1831" s="187">
        <f t="shared" si="474"/>
        <v>0</v>
      </c>
      <c r="G1831" s="166"/>
      <c r="H1831" s="13"/>
      <c r="I1831" s="187">
        <f t="shared" si="475"/>
        <v>0</v>
      </c>
      <c r="J1831" s="187">
        <f t="shared" si="476"/>
        <v>0</v>
      </c>
      <c r="K1831" s="187">
        <f t="shared" si="477"/>
        <v>0</v>
      </c>
      <c r="L1831" s="166"/>
      <c r="M1831" s="13"/>
      <c r="N1831" s="187">
        <f t="shared" si="478"/>
        <v>0</v>
      </c>
      <c r="O1831" s="187">
        <f t="shared" si="479"/>
        <v>0</v>
      </c>
      <c r="P1831" s="187">
        <f t="shared" si="480"/>
        <v>0</v>
      </c>
      <c r="Q1831" s="166"/>
      <c r="R1831" s="13"/>
      <c r="S1831" s="187">
        <f t="shared" si="481"/>
        <v>0</v>
      </c>
      <c r="T1831" s="187">
        <f t="shared" si="482"/>
        <v>0</v>
      </c>
      <c r="U1831" s="166"/>
      <c r="V1831" s="187">
        <f t="shared" si="483"/>
        <v>0</v>
      </c>
      <c r="W1831" s="187">
        <f t="shared" si="484"/>
        <v>0</v>
      </c>
      <c r="X1831" s="13">
        <f t="shared" si="485"/>
        <v>0</v>
      </c>
      <c r="Y1831" s="13" t="s">
        <v>29</v>
      </c>
      <c r="Z1831" s="13">
        <v>45</v>
      </c>
      <c r="AA1831" s="241">
        <f t="shared" si="486"/>
        <v>0</v>
      </c>
    </row>
    <row r="1832" spans="1:27">
      <c r="A1832" s="12">
        <v>1829</v>
      </c>
      <c r="B1832" s="166"/>
      <c r="C1832" s="13"/>
      <c r="D1832" s="187">
        <f t="shared" si="472"/>
        <v>0</v>
      </c>
      <c r="E1832" s="187">
        <f t="shared" si="473"/>
        <v>0</v>
      </c>
      <c r="F1832" s="187">
        <f t="shared" si="474"/>
        <v>0</v>
      </c>
      <c r="G1832" s="166"/>
      <c r="H1832" s="13"/>
      <c r="I1832" s="187">
        <f t="shared" si="475"/>
        <v>0</v>
      </c>
      <c r="J1832" s="187">
        <f t="shared" si="476"/>
        <v>0</v>
      </c>
      <c r="K1832" s="187">
        <f t="shared" si="477"/>
        <v>0</v>
      </c>
      <c r="L1832" s="166"/>
      <c r="M1832" s="13"/>
      <c r="N1832" s="187">
        <f t="shared" si="478"/>
        <v>0</v>
      </c>
      <c r="O1832" s="187">
        <f t="shared" si="479"/>
        <v>0</v>
      </c>
      <c r="P1832" s="187">
        <f t="shared" si="480"/>
        <v>0</v>
      </c>
      <c r="Q1832" s="166"/>
      <c r="R1832" s="13"/>
      <c r="S1832" s="187">
        <f t="shared" si="481"/>
        <v>0</v>
      </c>
      <c r="T1832" s="187">
        <f t="shared" si="482"/>
        <v>0</v>
      </c>
      <c r="U1832" s="166"/>
      <c r="V1832" s="187">
        <f t="shared" si="483"/>
        <v>0</v>
      </c>
      <c r="W1832" s="187">
        <f t="shared" si="484"/>
        <v>0</v>
      </c>
      <c r="X1832" s="13">
        <f t="shared" si="485"/>
        <v>0</v>
      </c>
      <c r="Y1832" s="13" t="s">
        <v>29</v>
      </c>
      <c r="Z1832" s="13">
        <v>45</v>
      </c>
      <c r="AA1832" s="241">
        <f t="shared" si="486"/>
        <v>0</v>
      </c>
    </row>
    <row r="1833" spans="1:27">
      <c r="A1833" s="12">
        <v>1830</v>
      </c>
      <c r="B1833" s="166"/>
      <c r="C1833" s="13"/>
      <c r="D1833" s="187">
        <f t="shared" si="472"/>
        <v>0</v>
      </c>
      <c r="E1833" s="187">
        <f t="shared" si="473"/>
        <v>0</v>
      </c>
      <c r="F1833" s="187">
        <f t="shared" si="474"/>
        <v>0</v>
      </c>
      <c r="G1833" s="166"/>
      <c r="H1833" s="13"/>
      <c r="I1833" s="187">
        <f t="shared" si="475"/>
        <v>0</v>
      </c>
      <c r="J1833" s="187">
        <f t="shared" si="476"/>
        <v>0</v>
      </c>
      <c r="K1833" s="187">
        <f t="shared" si="477"/>
        <v>0</v>
      </c>
      <c r="L1833" s="166"/>
      <c r="M1833" s="13"/>
      <c r="N1833" s="187">
        <f t="shared" si="478"/>
        <v>0</v>
      </c>
      <c r="O1833" s="187">
        <f t="shared" si="479"/>
        <v>0</v>
      </c>
      <c r="P1833" s="187">
        <f t="shared" si="480"/>
        <v>0</v>
      </c>
      <c r="Q1833" s="166"/>
      <c r="R1833" s="13"/>
      <c r="S1833" s="187">
        <f t="shared" si="481"/>
        <v>0</v>
      </c>
      <c r="T1833" s="187">
        <f t="shared" si="482"/>
        <v>0</v>
      </c>
      <c r="U1833" s="166"/>
      <c r="V1833" s="187">
        <f t="shared" si="483"/>
        <v>0</v>
      </c>
      <c r="W1833" s="187">
        <f t="shared" si="484"/>
        <v>0</v>
      </c>
      <c r="X1833" s="13">
        <f t="shared" si="485"/>
        <v>0</v>
      </c>
      <c r="Y1833" s="13" t="s">
        <v>29</v>
      </c>
      <c r="Z1833" s="13">
        <v>45</v>
      </c>
      <c r="AA1833" s="241">
        <f t="shared" si="486"/>
        <v>0</v>
      </c>
    </row>
    <row r="1834" spans="1:27">
      <c r="A1834" s="12">
        <v>1831</v>
      </c>
      <c r="B1834" s="166"/>
      <c r="C1834" s="13"/>
      <c r="D1834" s="187">
        <f t="shared" si="472"/>
        <v>0</v>
      </c>
      <c r="E1834" s="187">
        <f t="shared" si="473"/>
        <v>0</v>
      </c>
      <c r="F1834" s="187">
        <f t="shared" si="474"/>
        <v>0</v>
      </c>
      <c r="G1834" s="166"/>
      <c r="H1834" s="13"/>
      <c r="I1834" s="187">
        <f t="shared" si="475"/>
        <v>0</v>
      </c>
      <c r="J1834" s="187">
        <f t="shared" si="476"/>
        <v>0</v>
      </c>
      <c r="K1834" s="187">
        <f t="shared" si="477"/>
        <v>0</v>
      </c>
      <c r="L1834" s="166"/>
      <c r="M1834" s="13"/>
      <c r="N1834" s="187">
        <f t="shared" si="478"/>
        <v>0</v>
      </c>
      <c r="O1834" s="187">
        <f t="shared" si="479"/>
        <v>0</v>
      </c>
      <c r="P1834" s="187">
        <f t="shared" si="480"/>
        <v>0</v>
      </c>
      <c r="Q1834" s="166"/>
      <c r="R1834" s="13"/>
      <c r="S1834" s="187">
        <f t="shared" si="481"/>
        <v>0</v>
      </c>
      <c r="T1834" s="187">
        <f t="shared" si="482"/>
        <v>0</v>
      </c>
      <c r="U1834" s="166"/>
      <c r="V1834" s="187">
        <f t="shared" si="483"/>
        <v>0</v>
      </c>
      <c r="W1834" s="187">
        <f t="shared" si="484"/>
        <v>0</v>
      </c>
      <c r="X1834" s="13">
        <f t="shared" si="485"/>
        <v>0</v>
      </c>
      <c r="Y1834" s="13" t="s">
        <v>29</v>
      </c>
      <c r="Z1834" s="13">
        <v>45</v>
      </c>
      <c r="AA1834" s="241">
        <f t="shared" si="486"/>
        <v>0</v>
      </c>
    </row>
    <row r="1835" spans="1:27">
      <c r="A1835" s="12">
        <v>1832</v>
      </c>
      <c r="B1835" s="166"/>
      <c r="C1835" s="13"/>
      <c r="D1835" s="187">
        <f t="shared" si="472"/>
        <v>0</v>
      </c>
      <c r="E1835" s="187">
        <f t="shared" si="473"/>
        <v>0</v>
      </c>
      <c r="F1835" s="187">
        <f t="shared" si="474"/>
        <v>0</v>
      </c>
      <c r="G1835" s="166"/>
      <c r="H1835" s="13"/>
      <c r="I1835" s="187">
        <f t="shared" si="475"/>
        <v>0</v>
      </c>
      <c r="J1835" s="187">
        <f t="shared" si="476"/>
        <v>0</v>
      </c>
      <c r="K1835" s="187">
        <f t="shared" si="477"/>
        <v>0</v>
      </c>
      <c r="L1835" s="166"/>
      <c r="M1835" s="13"/>
      <c r="N1835" s="187">
        <f t="shared" si="478"/>
        <v>0</v>
      </c>
      <c r="O1835" s="187">
        <f t="shared" si="479"/>
        <v>0</v>
      </c>
      <c r="P1835" s="187">
        <f t="shared" si="480"/>
        <v>0</v>
      </c>
      <c r="Q1835" s="166"/>
      <c r="R1835" s="13"/>
      <c r="S1835" s="187">
        <f t="shared" si="481"/>
        <v>0</v>
      </c>
      <c r="T1835" s="187">
        <f t="shared" si="482"/>
        <v>0</v>
      </c>
      <c r="U1835" s="166"/>
      <c r="V1835" s="187">
        <f t="shared" si="483"/>
        <v>0</v>
      </c>
      <c r="W1835" s="187">
        <f t="shared" si="484"/>
        <v>0</v>
      </c>
      <c r="X1835" s="13">
        <f t="shared" si="485"/>
        <v>0</v>
      </c>
      <c r="Y1835" s="13" t="s">
        <v>29</v>
      </c>
      <c r="Z1835" s="13">
        <v>45</v>
      </c>
      <c r="AA1835" s="241">
        <f t="shared" si="486"/>
        <v>0</v>
      </c>
    </row>
    <row r="1836" spans="1:27">
      <c r="A1836" s="12">
        <v>1833</v>
      </c>
      <c r="B1836" s="166"/>
      <c r="C1836" s="13"/>
      <c r="D1836" s="187">
        <f t="shared" si="472"/>
        <v>0</v>
      </c>
      <c r="E1836" s="187">
        <f t="shared" si="473"/>
        <v>0</v>
      </c>
      <c r="F1836" s="187">
        <f t="shared" si="474"/>
        <v>0</v>
      </c>
      <c r="G1836" s="166"/>
      <c r="H1836" s="13"/>
      <c r="I1836" s="187">
        <f t="shared" si="475"/>
        <v>0</v>
      </c>
      <c r="J1836" s="187">
        <f t="shared" si="476"/>
        <v>0</v>
      </c>
      <c r="K1836" s="187">
        <f t="shared" si="477"/>
        <v>0</v>
      </c>
      <c r="L1836" s="166"/>
      <c r="M1836" s="13"/>
      <c r="N1836" s="187">
        <f t="shared" si="478"/>
        <v>0</v>
      </c>
      <c r="O1836" s="187">
        <f t="shared" si="479"/>
        <v>0</v>
      </c>
      <c r="P1836" s="187">
        <f t="shared" si="480"/>
        <v>0</v>
      </c>
      <c r="Q1836" s="166"/>
      <c r="R1836" s="13"/>
      <c r="S1836" s="187">
        <f t="shared" si="481"/>
        <v>0</v>
      </c>
      <c r="T1836" s="187">
        <f t="shared" si="482"/>
        <v>0</v>
      </c>
      <c r="U1836" s="166"/>
      <c r="V1836" s="187">
        <f t="shared" si="483"/>
        <v>0</v>
      </c>
      <c r="W1836" s="187">
        <f t="shared" si="484"/>
        <v>0</v>
      </c>
      <c r="X1836" s="13">
        <f t="shared" si="485"/>
        <v>0</v>
      </c>
      <c r="Y1836" s="13" t="s">
        <v>29</v>
      </c>
      <c r="Z1836" s="13">
        <v>45</v>
      </c>
      <c r="AA1836" s="241">
        <f t="shared" si="486"/>
        <v>0</v>
      </c>
    </row>
    <row r="1837" spans="1:27">
      <c r="A1837" s="12">
        <v>1834</v>
      </c>
      <c r="B1837" s="166"/>
      <c r="C1837" s="13"/>
      <c r="D1837" s="187">
        <f t="shared" si="472"/>
        <v>0</v>
      </c>
      <c r="E1837" s="187">
        <f t="shared" si="473"/>
        <v>0</v>
      </c>
      <c r="F1837" s="187">
        <f t="shared" si="474"/>
        <v>0</v>
      </c>
      <c r="G1837" s="166"/>
      <c r="H1837" s="13"/>
      <c r="I1837" s="187">
        <f t="shared" si="475"/>
        <v>0</v>
      </c>
      <c r="J1837" s="187">
        <f t="shared" si="476"/>
        <v>0</v>
      </c>
      <c r="K1837" s="187">
        <f t="shared" si="477"/>
        <v>0</v>
      </c>
      <c r="L1837" s="166"/>
      <c r="M1837" s="13"/>
      <c r="N1837" s="187">
        <f t="shared" si="478"/>
        <v>0</v>
      </c>
      <c r="O1837" s="187">
        <f t="shared" si="479"/>
        <v>0</v>
      </c>
      <c r="P1837" s="187">
        <f t="shared" si="480"/>
        <v>0</v>
      </c>
      <c r="Q1837" s="166"/>
      <c r="R1837" s="13"/>
      <c r="S1837" s="187">
        <f t="shared" si="481"/>
        <v>0</v>
      </c>
      <c r="T1837" s="187">
        <f t="shared" si="482"/>
        <v>0</v>
      </c>
      <c r="U1837" s="166"/>
      <c r="V1837" s="187">
        <f t="shared" si="483"/>
        <v>0</v>
      </c>
      <c r="W1837" s="187">
        <f t="shared" si="484"/>
        <v>0</v>
      </c>
      <c r="X1837" s="13">
        <f t="shared" si="485"/>
        <v>0</v>
      </c>
      <c r="Y1837" s="13" t="s">
        <v>29</v>
      </c>
      <c r="Z1837" s="13">
        <v>45</v>
      </c>
      <c r="AA1837" s="241">
        <f t="shared" si="486"/>
        <v>0</v>
      </c>
    </row>
    <row r="1838" spans="1:27">
      <c r="A1838" s="12">
        <v>1835</v>
      </c>
      <c r="B1838" s="166"/>
      <c r="C1838" s="13"/>
      <c r="D1838" s="187">
        <f t="shared" si="472"/>
        <v>0</v>
      </c>
      <c r="E1838" s="187">
        <f t="shared" si="473"/>
        <v>0</v>
      </c>
      <c r="F1838" s="187">
        <f t="shared" si="474"/>
        <v>0</v>
      </c>
      <c r="G1838" s="166"/>
      <c r="H1838" s="13"/>
      <c r="I1838" s="187">
        <f t="shared" si="475"/>
        <v>0</v>
      </c>
      <c r="J1838" s="187">
        <f t="shared" si="476"/>
        <v>0</v>
      </c>
      <c r="K1838" s="187">
        <f t="shared" si="477"/>
        <v>0</v>
      </c>
      <c r="L1838" s="166"/>
      <c r="M1838" s="13"/>
      <c r="N1838" s="187">
        <f t="shared" si="478"/>
        <v>0</v>
      </c>
      <c r="O1838" s="187">
        <f t="shared" si="479"/>
        <v>0</v>
      </c>
      <c r="P1838" s="187">
        <f t="shared" si="480"/>
        <v>0</v>
      </c>
      <c r="Q1838" s="166"/>
      <c r="R1838" s="13"/>
      <c r="S1838" s="187">
        <f t="shared" si="481"/>
        <v>0</v>
      </c>
      <c r="T1838" s="187">
        <f t="shared" si="482"/>
        <v>0</v>
      </c>
      <c r="U1838" s="166"/>
      <c r="V1838" s="187">
        <f t="shared" si="483"/>
        <v>0</v>
      </c>
      <c r="W1838" s="187">
        <f t="shared" si="484"/>
        <v>0</v>
      </c>
      <c r="X1838" s="13">
        <f t="shared" si="485"/>
        <v>0</v>
      </c>
      <c r="Y1838" s="13" t="s">
        <v>29</v>
      </c>
      <c r="Z1838" s="13">
        <v>45</v>
      </c>
      <c r="AA1838" s="241">
        <f t="shared" si="486"/>
        <v>0</v>
      </c>
    </row>
    <row r="1839" spans="1:27">
      <c r="A1839" s="12">
        <v>1836</v>
      </c>
      <c r="B1839" s="166"/>
      <c r="C1839" s="13"/>
      <c r="D1839" s="187">
        <f t="shared" si="472"/>
        <v>0</v>
      </c>
      <c r="E1839" s="187">
        <f t="shared" si="473"/>
        <v>0</v>
      </c>
      <c r="F1839" s="187">
        <f t="shared" si="474"/>
        <v>0</v>
      </c>
      <c r="G1839" s="166"/>
      <c r="H1839" s="13"/>
      <c r="I1839" s="187">
        <f t="shared" si="475"/>
        <v>0</v>
      </c>
      <c r="J1839" s="187">
        <f t="shared" si="476"/>
        <v>0</v>
      </c>
      <c r="K1839" s="187">
        <f t="shared" si="477"/>
        <v>0</v>
      </c>
      <c r="L1839" s="166"/>
      <c r="M1839" s="13"/>
      <c r="N1839" s="187">
        <f t="shared" si="478"/>
        <v>0</v>
      </c>
      <c r="O1839" s="187">
        <f t="shared" si="479"/>
        <v>0</v>
      </c>
      <c r="P1839" s="187">
        <f t="shared" si="480"/>
        <v>0</v>
      </c>
      <c r="Q1839" s="166"/>
      <c r="R1839" s="13"/>
      <c r="S1839" s="187">
        <f t="shared" si="481"/>
        <v>0</v>
      </c>
      <c r="T1839" s="187">
        <f t="shared" si="482"/>
        <v>0</v>
      </c>
      <c r="U1839" s="166"/>
      <c r="V1839" s="187">
        <f t="shared" si="483"/>
        <v>0</v>
      </c>
      <c r="W1839" s="187">
        <f t="shared" si="484"/>
        <v>0</v>
      </c>
      <c r="X1839" s="13">
        <f t="shared" si="485"/>
        <v>0</v>
      </c>
      <c r="Y1839" s="13" t="s">
        <v>29</v>
      </c>
      <c r="Z1839" s="13">
        <v>45</v>
      </c>
      <c r="AA1839" s="241">
        <f t="shared" si="486"/>
        <v>0</v>
      </c>
    </row>
    <row r="1840" spans="1:27">
      <c r="A1840" s="12">
        <v>1837</v>
      </c>
      <c r="B1840" s="166"/>
      <c r="C1840" s="13"/>
      <c r="D1840" s="187">
        <f t="shared" si="472"/>
        <v>0</v>
      </c>
      <c r="E1840" s="187">
        <f t="shared" si="473"/>
        <v>0</v>
      </c>
      <c r="F1840" s="187">
        <f t="shared" si="474"/>
        <v>0</v>
      </c>
      <c r="G1840" s="166"/>
      <c r="H1840" s="13"/>
      <c r="I1840" s="187">
        <f t="shared" si="475"/>
        <v>0</v>
      </c>
      <c r="J1840" s="187">
        <f t="shared" si="476"/>
        <v>0</v>
      </c>
      <c r="K1840" s="187">
        <f t="shared" si="477"/>
        <v>0</v>
      </c>
      <c r="L1840" s="166"/>
      <c r="M1840" s="13"/>
      <c r="N1840" s="187">
        <f t="shared" si="478"/>
        <v>0</v>
      </c>
      <c r="O1840" s="187">
        <f t="shared" si="479"/>
        <v>0</v>
      </c>
      <c r="P1840" s="187">
        <f t="shared" si="480"/>
        <v>0</v>
      </c>
      <c r="Q1840" s="166"/>
      <c r="R1840" s="13"/>
      <c r="S1840" s="187">
        <f t="shared" si="481"/>
        <v>0</v>
      </c>
      <c r="T1840" s="187">
        <f t="shared" si="482"/>
        <v>0</v>
      </c>
      <c r="U1840" s="166"/>
      <c r="V1840" s="187">
        <f t="shared" si="483"/>
        <v>0</v>
      </c>
      <c r="W1840" s="187">
        <f t="shared" si="484"/>
        <v>0</v>
      </c>
      <c r="X1840" s="13">
        <f t="shared" si="485"/>
        <v>0</v>
      </c>
      <c r="Y1840" s="13" t="s">
        <v>29</v>
      </c>
      <c r="Z1840" s="13">
        <v>45</v>
      </c>
      <c r="AA1840" s="241">
        <f t="shared" si="486"/>
        <v>0</v>
      </c>
    </row>
    <row r="1841" spans="1:27">
      <c r="A1841" s="12">
        <v>1838</v>
      </c>
      <c r="B1841" s="166"/>
      <c r="C1841" s="13"/>
      <c r="D1841" s="187">
        <f t="shared" si="472"/>
        <v>0</v>
      </c>
      <c r="E1841" s="187">
        <f t="shared" si="473"/>
        <v>0</v>
      </c>
      <c r="F1841" s="187">
        <f t="shared" si="474"/>
        <v>0</v>
      </c>
      <c r="G1841" s="166"/>
      <c r="H1841" s="13"/>
      <c r="I1841" s="187">
        <f t="shared" si="475"/>
        <v>0</v>
      </c>
      <c r="J1841" s="187">
        <f t="shared" si="476"/>
        <v>0</v>
      </c>
      <c r="K1841" s="187">
        <f t="shared" si="477"/>
        <v>0</v>
      </c>
      <c r="L1841" s="166"/>
      <c r="M1841" s="13"/>
      <c r="N1841" s="187">
        <f t="shared" si="478"/>
        <v>0</v>
      </c>
      <c r="O1841" s="187">
        <f t="shared" si="479"/>
        <v>0</v>
      </c>
      <c r="P1841" s="187">
        <f t="shared" si="480"/>
        <v>0</v>
      </c>
      <c r="Q1841" s="166"/>
      <c r="R1841" s="13"/>
      <c r="S1841" s="187">
        <f t="shared" si="481"/>
        <v>0</v>
      </c>
      <c r="T1841" s="187">
        <f t="shared" si="482"/>
        <v>0</v>
      </c>
      <c r="U1841" s="166"/>
      <c r="V1841" s="187">
        <f t="shared" si="483"/>
        <v>0</v>
      </c>
      <c r="W1841" s="187">
        <f t="shared" si="484"/>
        <v>0</v>
      </c>
      <c r="X1841" s="13">
        <f t="shared" si="485"/>
        <v>0</v>
      </c>
      <c r="Y1841" s="13" t="s">
        <v>29</v>
      </c>
      <c r="Z1841" s="13">
        <v>45</v>
      </c>
      <c r="AA1841" s="241">
        <f t="shared" si="486"/>
        <v>0</v>
      </c>
    </row>
    <row r="1842" spans="1:27">
      <c r="A1842" s="12">
        <v>1839</v>
      </c>
      <c r="B1842" s="166"/>
      <c r="C1842" s="13"/>
      <c r="D1842" s="187">
        <f t="shared" si="472"/>
        <v>0</v>
      </c>
      <c r="E1842" s="187">
        <f t="shared" si="473"/>
        <v>0</v>
      </c>
      <c r="F1842" s="187">
        <f t="shared" si="474"/>
        <v>0</v>
      </c>
      <c r="G1842" s="166"/>
      <c r="H1842" s="13"/>
      <c r="I1842" s="187">
        <f t="shared" si="475"/>
        <v>0</v>
      </c>
      <c r="J1842" s="187">
        <f t="shared" si="476"/>
        <v>0</v>
      </c>
      <c r="K1842" s="187">
        <f t="shared" si="477"/>
        <v>0</v>
      </c>
      <c r="L1842" s="166"/>
      <c r="M1842" s="13"/>
      <c r="N1842" s="187">
        <f t="shared" si="478"/>
        <v>0</v>
      </c>
      <c r="O1842" s="187">
        <f t="shared" si="479"/>
        <v>0</v>
      </c>
      <c r="P1842" s="187">
        <f t="shared" si="480"/>
        <v>0</v>
      </c>
      <c r="Q1842" s="166"/>
      <c r="R1842" s="13"/>
      <c r="S1842" s="187">
        <f t="shared" si="481"/>
        <v>0</v>
      </c>
      <c r="T1842" s="187">
        <f t="shared" si="482"/>
        <v>0</v>
      </c>
      <c r="U1842" s="166"/>
      <c r="V1842" s="187">
        <f t="shared" si="483"/>
        <v>0</v>
      </c>
      <c r="W1842" s="187">
        <f t="shared" si="484"/>
        <v>0</v>
      </c>
      <c r="X1842" s="13">
        <f t="shared" si="485"/>
        <v>0</v>
      </c>
      <c r="Y1842" s="13" t="s">
        <v>29</v>
      </c>
      <c r="Z1842" s="13">
        <v>45</v>
      </c>
      <c r="AA1842" s="241">
        <f t="shared" si="486"/>
        <v>0</v>
      </c>
    </row>
    <row r="1843" spans="1:27">
      <c r="A1843" s="12">
        <v>1840</v>
      </c>
      <c r="B1843" s="166"/>
      <c r="C1843" s="13"/>
      <c r="D1843" s="187">
        <f t="shared" si="472"/>
        <v>0</v>
      </c>
      <c r="E1843" s="187">
        <f t="shared" si="473"/>
        <v>0</v>
      </c>
      <c r="F1843" s="187">
        <f t="shared" si="474"/>
        <v>0</v>
      </c>
      <c r="G1843" s="166"/>
      <c r="H1843" s="13"/>
      <c r="I1843" s="187">
        <f t="shared" si="475"/>
        <v>0</v>
      </c>
      <c r="J1843" s="187">
        <f t="shared" si="476"/>
        <v>0</v>
      </c>
      <c r="K1843" s="187">
        <f t="shared" si="477"/>
        <v>0</v>
      </c>
      <c r="L1843" s="166"/>
      <c r="M1843" s="13"/>
      <c r="N1843" s="187">
        <f t="shared" si="478"/>
        <v>0</v>
      </c>
      <c r="O1843" s="187">
        <f t="shared" si="479"/>
        <v>0</v>
      </c>
      <c r="P1843" s="187">
        <f t="shared" si="480"/>
        <v>0</v>
      </c>
      <c r="Q1843" s="166"/>
      <c r="R1843" s="13"/>
      <c r="S1843" s="187">
        <f t="shared" si="481"/>
        <v>0</v>
      </c>
      <c r="T1843" s="187">
        <f t="shared" si="482"/>
        <v>0</v>
      </c>
      <c r="U1843" s="166"/>
      <c r="V1843" s="187">
        <f t="shared" si="483"/>
        <v>0</v>
      </c>
      <c r="W1843" s="187">
        <f t="shared" si="484"/>
        <v>0</v>
      </c>
      <c r="X1843" s="13">
        <f t="shared" si="485"/>
        <v>0</v>
      </c>
      <c r="Y1843" s="13" t="s">
        <v>29</v>
      </c>
      <c r="Z1843" s="13">
        <v>45</v>
      </c>
      <c r="AA1843" s="241">
        <f t="shared" si="486"/>
        <v>0</v>
      </c>
    </row>
    <row r="1844" spans="1:27">
      <c r="A1844" s="12">
        <v>1841</v>
      </c>
      <c r="B1844" s="166"/>
      <c r="C1844" s="13"/>
      <c r="D1844" s="187">
        <f t="shared" si="472"/>
        <v>0</v>
      </c>
      <c r="E1844" s="187">
        <f t="shared" si="473"/>
        <v>0</v>
      </c>
      <c r="F1844" s="187">
        <f t="shared" si="474"/>
        <v>0</v>
      </c>
      <c r="G1844" s="166"/>
      <c r="H1844" s="13"/>
      <c r="I1844" s="187">
        <f t="shared" si="475"/>
        <v>0</v>
      </c>
      <c r="J1844" s="187">
        <f t="shared" si="476"/>
        <v>0</v>
      </c>
      <c r="K1844" s="187">
        <f t="shared" si="477"/>
        <v>0</v>
      </c>
      <c r="L1844" s="166"/>
      <c r="M1844" s="13"/>
      <c r="N1844" s="187">
        <f t="shared" si="478"/>
        <v>0</v>
      </c>
      <c r="O1844" s="187">
        <f t="shared" si="479"/>
        <v>0</v>
      </c>
      <c r="P1844" s="187">
        <f t="shared" si="480"/>
        <v>0</v>
      </c>
      <c r="Q1844" s="166"/>
      <c r="R1844" s="13"/>
      <c r="S1844" s="187">
        <f t="shared" si="481"/>
        <v>0</v>
      </c>
      <c r="T1844" s="187">
        <f t="shared" si="482"/>
        <v>0</v>
      </c>
      <c r="U1844" s="166"/>
      <c r="V1844" s="187">
        <f t="shared" si="483"/>
        <v>0</v>
      </c>
      <c r="W1844" s="187">
        <f t="shared" si="484"/>
        <v>0</v>
      </c>
      <c r="X1844" s="13">
        <f t="shared" si="485"/>
        <v>0</v>
      </c>
      <c r="Y1844" s="13" t="s">
        <v>29</v>
      </c>
      <c r="Z1844" s="13">
        <v>45</v>
      </c>
      <c r="AA1844" s="241">
        <f t="shared" si="486"/>
        <v>0</v>
      </c>
    </row>
    <row r="1845" spans="1:27">
      <c r="A1845" s="12">
        <v>1842</v>
      </c>
      <c r="B1845" s="166"/>
      <c r="C1845" s="13"/>
      <c r="D1845" s="187">
        <f t="shared" si="472"/>
        <v>0</v>
      </c>
      <c r="E1845" s="187">
        <f t="shared" si="473"/>
        <v>0</v>
      </c>
      <c r="F1845" s="187">
        <f t="shared" si="474"/>
        <v>0</v>
      </c>
      <c r="G1845" s="166"/>
      <c r="H1845" s="13"/>
      <c r="I1845" s="187">
        <f t="shared" si="475"/>
        <v>0</v>
      </c>
      <c r="J1845" s="187">
        <f t="shared" si="476"/>
        <v>0</v>
      </c>
      <c r="K1845" s="187">
        <f t="shared" si="477"/>
        <v>0</v>
      </c>
      <c r="L1845" s="166"/>
      <c r="M1845" s="13"/>
      <c r="N1845" s="187">
        <f t="shared" si="478"/>
        <v>0</v>
      </c>
      <c r="O1845" s="187">
        <f t="shared" si="479"/>
        <v>0</v>
      </c>
      <c r="P1845" s="187">
        <f t="shared" si="480"/>
        <v>0</v>
      </c>
      <c r="Q1845" s="166"/>
      <c r="R1845" s="13"/>
      <c r="S1845" s="187">
        <f t="shared" si="481"/>
        <v>0</v>
      </c>
      <c r="T1845" s="187">
        <f t="shared" si="482"/>
        <v>0</v>
      </c>
      <c r="U1845" s="166"/>
      <c r="V1845" s="187">
        <f t="shared" si="483"/>
        <v>0</v>
      </c>
      <c r="W1845" s="187">
        <f t="shared" si="484"/>
        <v>0</v>
      </c>
      <c r="X1845" s="13">
        <f t="shared" si="485"/>
        <v>0</v>
      </c>
      <c r="Y1845" s="13" t="s">
        <v>29</v>
      </c>
      <c r="Z1845" s="13">
        <v>45</v>
      </c>
      <c r="AA1845" s="241">
        <f t="shared" si="486"/>
        <v>0</v>
      </c>
    </row>
    <row r="1846" spans="1:27">
      <c r="A1846" s="12">
        <v>1843</v>
      </c>
      <c r="B1846" s="166"/>
      <c r="C1846" s="13"/>
      <c r="D1846" s="187">
        <f t="shared" si="472"/>
        <v>0</v>
      </c>
      <c r="E1846" s="187">
        <f t="shared" si="473"/>
        <v>0</v>
      </c>
      <c r="F1846" s="187">
        <f t="shared" si="474"/>
        <v>0</v>
      </c>
      <c r="G1846" s="166"/>
      <c r="H1846" s="13"/>
      <c r="I1846" s="187">
        <f t="shared" si="475"/>
        <v>0</v>
      </c>
      <c r="J1846" s="187">
        <f t="shared" si="476"/>
        <v>0</v>
      </c>
      <c r="K1846" s="187">
        <f t="shared" si="477"/>
        <v>0</v>
      </c>
      <c r="L1846" s="166"/>
      <c r="M1846" s="13"/>
      <c r="N1846" s="187">
        <f t="shared" si="478"/>
        <v>0</v>
      </c>
      <c r="O1846" s="187">
        <f t="shared" si="479"/>
        <v>0</v>
      </c>
      <c r="P1846" s="187">
        <f t="shared" si="480"/>
        <v>0</v>
      </c>
      <c r="Q1846" s="166"/>
      <c r="R1846" s="13"/>
      <c r="S1846" s="187">
        <f t="shared" si="481"/>
        <v>0</v>
      </c>
      <c r="T1846" s="187">
        <f t="shared" si="482"/>
        <v>0</v>
      </c>
      <c r="U1846" s="166"/>
      <c r="V1846" s="187">
        <f t="shared" si="483"/>
        <v>0</v>
      </c>
      <c r="W1846" s="187">
        <f t="shared" si="484"/>
        <v>0</v>
      </c>
      <c r="X1846" s="13">
        <f t="shared" si="485"/>
        <v>0</v>
      </c>
      <c r="Y1846" s="13" t="s">
        <v>29</v>
      </c>
      <c r="Z1846" s="13">
        <v>45</v>
      </c>
      <c r="AA1846" s="241">
        <f t="shared" si="486"/>
        <v>0</v>
      </c>
    </row>
    <row r="1847" spans="1:27">
      <c r="A1847" s="12">
        <v>1844</v>
      </c>
      <c r="B1847" s="166"/>
      <c r="C1847" s="13"/>
      <c r="D1847" s="187">
        <f t="shared" si="472"/>
        <v>0</v>
      </c>
      <c r="E1847" s="187">
        <f t="shared" si="473"/>
        <v>0</v>
      </c>
      <c r="F1847" s="187">
        <f t="shared" si="474"/>
        <v>0</v>
      </c>
      <c r="G1847" s="166"/>
      <c r="H1847" s="13"/>
      <c r="I1847" s="187">
        <f t="shared" si="475"/>
        <v>0</v>
      </c>
      <c r="J1847" s="187">
        <f t="shared" si="476"/>
        <v>0</v>
      </c>
      <c r="K1847" s="187">
        <f t="shared" si="477"/>
        <v>0</v>
      </c>
      <c r="L1847" s="166"/>
      <c r="M1847" s="13"/>
      <c r="N1847" s="187">
        <f t="shared" si="478"/>
        <v>0</v>
      </c>
      <c r="O1847" s="187">
        <f t="shared" si="479"/>
        <v>0</v>
      </c>
      <c r="P1847" s="187">
        <f t="shared" si="480"/>
        <v>0</v>
      </c>
      <c r="Q1847" s="166"/>
      <c r="R1847" s="13"/>
      <c r="S1847" s="187">
        <f t="shared" si="481"/>
        <v>0</v>
      </c>
      <c r="T1847" s="187">
        <f t="shared" si="482"/>
        <v>0</v>
      </c>
      <c r="U1847" s="166"/>
      <c r="V1847" s="187">
        <f t="shared" si="483"/>
        <v>0</v>
      </c>
      <c r="W1847" s="187">
        <f t="shared" si="484"/>
        <v>0</v>
      </c>
      <c r="X1847" s="13">
        <f t="shared" si="485"/>
        <v>0</v>
      </c>
      <c r="Y1847" s="13" t="s">
        <v>29</v>
      </c>
      <c r="Z1847" s="13">
        <v>45</v>
      </c>
      <c r="AA1847" s="241">
        <f t="shared" si="486"/>
        <v>0</v>
      </c>
    </row>
    <row r="1848" spans="1:27">
      <c r="A1848" s="12">
        <v>1845</v>
      </c>
      <c r="B1848" s="166"/>
      <c r="C1848" s="13"/>
      <c r="D1848" s="187">
        <f t="shared" si="472"/>
        <v>0</v>
      </c>
      <c r="E1848" s="187">
        <f t="shared" si="473"/>
        <v>0</v>
      </c>
      <c r="F1848" s="187">
        <f t="shared" si="474"/>
        <v>0</v>
      </c>
      <c r="G1848" s="166"/>
      <c r="H1848" s="13"/>
      <c r="I1848" s="187">
        <f t="shared" si="475"/>
        <v>0</v>
      </c>
      <c r="J1848" s="187">
        <f t="shared" si="476"/>
        <v>0</v>
      </c>
      <c r="K1848" s="187">
        <f t="shared" si="477"/>
        <v>0</v>
      </c>
      <c r="L1848" s="166"/>
      <c r="M1848" s="13"/>
      <c r="N1848" s="187">
        <f t="shared" si="478"/>
        <v>0</v>
      </c>
      <c r="O1848" s="187">
        <f t="shared" si="479"/>
        <v>0</v>
      </c>
      <c r="P1848" s="187">
        <f t="shared" si="480"/>
        <v>0</v>
      </c>
      <c r="Q1848" s="166"/>
      <c r="R1848" s="13"/>
      <c r="S1848" s="187">
        <f t="shared" si="481"/>
        <v>0</v>
      </c>
      <c r="T1848" s="187">
        <f t="shared" si="482"/>
        <v>0</v>
      </c>
      <c r="U1848" s="166"/>
      <c r="V1848" s="187">
        <f t="shared" si="483"/>
        <v>0</v>
      </c>
      <c r="W1848" s="187">
        <f t="shared" si="484"/>
        <v>0</v>
      </c>
      <c r="X1848" s="13">
        <f t="shared" si="485"/>
        <v>0</v>
      </c>
      <c r="Y1848" s="13" t="s">
        <v>29</v>
      </c>
      <c r="Z1848" s="13">
        <v>45</v>
      </c>
      <c r="AA1848" s="241">
        <f t="shared" si="486"/>
        <v>0</v>
      </c>
    </row>
    <row r="1849" spans="1:27">
      <c r="A1849" s="12">
        <v>1846</v>
      </c>
      <c r="B1849" s="166"/>
      <c r="C1849" s="13"/>
      <c r="D1849" s="187">
        <f t="shared" si="472"/>
        <v>0</v>
      </c>
      <c r="E1849" s="187">
        <f t="shared" si="473"/>
        <v>0</v>
      </c>
      <c r="F1849" s="187">
        <f t="shared" si="474"/>
        <v>0</v>
      </c>
      <c r="G1849" s="166"/>
      <c r="H1849" s="13"/>
      <c r="I1849" s="187">
        <f t="shared" si="475"/>
        <v>0</v>
      </c>
      <c r="J1849" s="187">
        <f t="shared" si="476"/>
        <v>0</v>
      </c>
      <c r="K1849" s="187">
        <f t="shared" si="477"/>
        <v>0</v>
      </c>
      <c r="L1849" s="166"/>
      <c r="M1849" s="13"/>
      <c r="N1849" s="187">
        <f t="shared" si="478"/>
        <v>0</v>
      </c>
      <c r="O1849" s="187">
        <f t="shared" si="479"/>
        <v>0</v>
      </c>
      <c r="P1849" s="187">
        <f t="shared" si="480"/>
        <v>0</v>
      </c>
      <c r="Q1849" s="166"/>
      <c r="R1849" s="13"/>
      <c r="S1849" s="187">
        <f t="shared" si="481"/>
        <v>0</v>
      </c>
      <c r="T1849" s="187">
        <f t="shared" si="482"/>
        <v>0</v>
      </c>
      <c r="U1849" s="166"/>
      <c r="V1849" s="187">
        <f t="shared" si="483"/>
        <v>0</v>
      </c>
      <c r="W1849" s="187">
        <f t="shared" si="484"/>
        <v>0</v>
      </c>
      <c r="X1849" s="13">
        <f t="shared" si="485"/>
        <v>0</v>
      </c>
      <c r="Y1849" s="13" t="s">
        <v>29</v>
      </c>
      <c r="Z1849" s="13">
        <v>45</v>
      </c>
      <c r="AA1849" s="241">
        <f t="shared" si="486"/>
        <v>0</v>
      </c>
    </row>
    <row r="1850" spans="1:27">
      <c r="A1850" s="12">
        <v>1847</v>
      </c>
      <c r="B1850" s="166"/>
      <c r="C1850" s="13"/>
      <c r="D1850" s="187">
        <f t="shared" si="472"/>
        <v>0</v>
      </c>
      <c r="E1850" s="187">
        <f t="shared" si="473"/>
        <v>0</v>
      </c>
      <c r="F1850" s="187">
        <f t="shared" si="474"/>
        <v>0</v>
      </c>
      <c r="G1850" s="166"/>
      <c r="H1850" s="13"/>
      <c r="I1850" s="187">
        <f t="shared" si="475"/>
        <v>0</v>
      </c>
      <c r="J1850" s="187">
        <f t="shared" si="476"/>
        <v>0</v>
      </c>
      <c r="K1850" s="187">
        <f t="shared" si="477"/>
        <v>0</v>
      </c>
      <c r="L1850" s="166"/>
      <c r="M1850" s="13"/>
      <c r="N1850" s="187">
        <f t="shared" si="478"/>
        <v>0</v>
      </c>
      <c r="O1850" s="187">
        <f t="shared" si="479"/>
        <v>0</v>
      </c>
      <c r="P1850" s="187">
        <f t="shared" si="480"/>
        <v>0</v>
      </c>
      <c r="Q1850" s="166"/>
      <c r="R1850" s="13"/>
      <c r="S1850" s="187">
        <f t="shared" si="481"/>
        <v>0</v>
      </c>
      <c r="T1850" s="187">
        <f t="shared" si="482"/>
        <v>0</v>
      </c>
      <c r="U1850" s="166"/>
      <c r="V1850" s="187">
        <f t="shared" si="483"/>
        <v>0</v>
      </c>
      <c r="W1850" s="187">
        <f t="shared" si="484"/>
        <v>0</v>
      </c>
      <c r="X1850" s="13">
        <f t="shared" si="485"/>
        <v>0</v>
      </c>
      <c r="Y1850" s="13" t="s">
        <v>29</v>
      </c>
      <c r="Z1850" s="13">
        <v>45</v>
      </c>
      <c r="AA1850" s="241">
        <f t="shared" si="486"/>
        <v>0</v>
      </c>
    </row>
    <row r="1851" spans="1:27">
      <c r="A1851" s="12">
        <v>1848</v>
      </c>
      <c r="B1851" s="166"/>
      <c r="C1851" s="13"/>
      <c r="D1851" s="187">
        <f t="shared" si="472"/>
        <v>0</v>
      </c>
      <c r="E1851" s="187">
        <f t="shared" si="473"/>
        <v>0</v>
      </c>
      <c r="F1851" s="187">
        <f t="shared" si="474"/>
        <v>0</v>
      </c>
      <c r="G1851" s="166"/>
      <c r="H1851" s="13"/>
      <c r="I1851" s="187">
        <f t="shared" si="475"/>
        <v>0</v>
      </c>
      <c r="J1851" s="187">
        <f t="shared" si="476"/>
        <v>0</v>
      </c>
      <c r="K1851" s="187">
        <f t="shared" si="477"/>
        <v>0</v>
      </c>
      <c r="L1851" s="166"/>
      <c r="M1851" s="13"/>
      <c r="N1851" s="187">
        <f t="shared" si="478"/>
        <v>0</v>
      </c>
      <c r="O1851" s="187">
        <f t="shared" si="479"/>
        <v>0</v>
      </c>
      <c r="P1851" s="187">
        <f t="shared" si="480"/>
        <v>0</v>
      </c>
      <c r="Q1851" s="166"/>
      <c r="R1851" s="13"/>
      <c r="S1851" s="187">
        <f t="shared" si="481"/>
        <v>0</v>
      </c>
      <c r="T1851" s="187">
        <f t="shared" si="482"/>
        <v>0</v>
      </c>
      <c r="U1851" s="166"/>
      <c r="V1851" s="187">
        <f t="shared" si="483"/>
        <v>0</v>
      </c>
      <c r="W1851" s="187">
        <f t="shared" si="484"/>
        <v>0</v>
      </c>
      <c r="X1851" s="13">
        <f t="shared" si="485"/>
        <v>0</v>
      </c>
      <c r="Y1851" s="13" t="s">
        <v>29</v>
      </c>
      <c r="Z1851" s="13">
        <v>45</v>
      </c>
      <c r="AA1851" s="241">
        <f t="shared" si="486"/>
        <v>0</v>
      </c>
    </row>
    <row r="1852" spans="1:27">
      <c r="A1852" s="12">
        <v>1849</v>
      </c>
      <c r="B1852" s="166"/>
      <c r="C1852" s="13"/>
      <c r="D1852" s="187">
        <f t="shared" si="472"/>
        <v>0</v>
      </c>
      <c r="E1852" s="187">
        <f t="shared" si="473"/>
        <v>0</v>
      </c>
      <c r="F1852" s="187">
        <f t="shared" si="474"/>
        <v>0</v>
      </c>
      <c r="G1852" s="166"/>
      <c r="H1852" s="13"/>
      <c r="I1852" s="187">
        <f t="shared" si="475"/>
        <v>0</v>
      </c>
      <c r="J1852" s="187">
        <f t="shared" si="476"/>
        <v>0</v>
      </c>
      <c r="K1852" s="187">
        <f t="shared" si="477"/>
        <v>0</v>
      </c>
      <c r="L1852" s="166"/>
      <c r="M1852" s="13"/>
      <c r="N1852" s="187">
        <f t="shared" si="478"/>
        <v>0</v>
      </c>
      <c r="O1852" s="187">
        <f t="shared" si="479"/>
        <v>0</v>
      </c>
      <c r="P1852" s="187">
        <f t="shared" si="480"/>
        <v>0</v>
      </c>
      <c r="Q1852" s="166"/>
      <c r="R1852" s="13"/>
      <c r="S1852" s="187">
        <f t="shared" si="481"/>
        <v>0</v>
      </c>
      <c r="T1852" s="187">
        <f t="shared" si="482"/>
        <v>0</v>
      </c>
      <c r="U1852" s="166"/>
      <c r="V1852" s="187">
        <f t="shared" si="483"/>
        <v>0</v>
      </c>
      <c r="W1852" s="187">
        <f t="shared" si="484"/>
        <v>0</v>
      </c>
      <c r="X1852" s="13">
        <f t="shared" si="485"/>
        <v>0</v>
      </c>
      <c r="Y1852" s="13" t="s">
        <v>29</v>
      </c>
      <c r="Z1852" s="13">
        <v>45</v>
      </c>
      <c r="AA1852" s="241">
        <f t="shared" si="486"/>
        <v>0</v>
      </c>
    </row>
    <row r="1853" spans="1:27">
      <c r="A1853" s="12">
        <v>1850</v>
      </c>
      <c r="B1853" s="166"/>
      <c r="C1853" s="13"/>
      <c r="D1853" s="187">
        <f t="shared" si="472"/>
        <v>0</v>
      </c>
      <c r="E1853" s="187">
        <f t="shared" si="473"/>
        <v>0</v>
      </c>
      <c r="F1853" s="187">
        <f t="shared" si="474"/>
        <v>0</v>
      </c>
      <c r="G1853" s="166"/>
      <c r="H1853" s="13"/>
      <c r="I1853" s="187">
        <f t="shared" si="475"/>
        <v>0</v>
      </c>
      <c r="J1853" s="187">
        <f t="shared" si="476"/>
        <v>0</v>
      </c>
      <c r="K1853" s="187">
        <f t="shared" si="477"/>
        <v>0</v>
      </c>
      <c r="L1853" s="166"/>
      <c r="M1853" s="13"/>
      <c r="N1853" s="187">
        <f t="shared" si="478"/>
        <v>0</v>
      </c>
      <c r="O1853" s="187">
        <f t="shared" si="479"/>
        <v>0</v>
      </c>
      <c r="P1853" s="187">
        <f t="shared" si="480"/>
        <v>0</v>
      </c>
      <c r="Q1853" s="166"/>
      <c r="R1853" s="13"/>
      <c r="S1853" s="187">
        <f t="shared" si="481"/>
        <v>0</v>
      </c>
      <c r="T1853" s="187">
        <f t="shared" si="482"/>
        <v>0</v>
      </c>
      <c r="U1853" s="166"/>
      <c r="V1853" s="187">
        <f t="shared" si="483"/>
        <v>0</v>
      </c>
      <c r="W1853" s="187">
        <f t="shared" si="484"/>
        <v>0</v>
      </c>
      <c r="X1853" s="13">
        <f t="shared" si="485"/>
        <v>0</v>
      </c>
      <c r="Y1853" s="13" t="s">
        <v>29</v>
      </c>
      <c r="Z1853" s="13">
        <v>45</v>
      </c>
      <c r="AA1853" s="241">
        <f t="shared" si="486"/>
        <v>0</v>
      </c>
    </row>
    <row r="1854" spans="1:27">
      <c r="A1854" s="12">
        <v>1851</v>
      </c>
      <c r="B1854" s="166"/>
      <c r="C1854" s="13"/>
      <c r="D1854" s="187">
        <f t="shared" si="472"/>
        <v>0</v>
      </c>
      <c r="E1854" s="187">
        <f t="shared" si="473"/>
        <v>0</v>
      </c>
      <c r="F1854" s="187">
        <f t="shared" si="474"/>
        <v>0</v>
      </c>
      <c r="G1854" s="166"/>
      <c r="H1854" s="13"/>
      <c r="I1854" s="187">
        <f t="shared" si="475"/>
        <v>0</v>
      </c>
      <c r="J1854" s="187">
        <f t="shared" si="476"/>
        <v>0</v>
      </c>
      <c r="K1854" s="187">
        <f t="shared" si="477"/>
        <v>0</v>
      </c>
      <c r="L1854" s="166"/>
      <c r="M1854" s="13"/>
      <c r="N1854" s="187">
        <f t="shared" si="478"/>
        <v>0</v>
      </c>
      <c r="O1854" s="187">
        <f t="shared" si="479"/>
        <v>0</v>
      </c>
      <c r="P1854" s="187">
        <f t="shared" si="480"/>
        <v>0</v>
      </c>
      <c r="Q1854" s="166"/>
      <c r="R1854" s="13"/>
      <c r="S1854" s="187">
        <f t="shared" si="481"/>
        <v>0</v>
      </c>
      <c r="T1854" s="187">
        <f t="shared" si="482"/>
        <v>0</v>
      </c>
      <c r="U1854" s="166"/>
      <c r="V1854" s="187">
        <f t="shared" si="483"/>
        <v>0</v>
      </c>
      <c r="W1854" s="187">
        <f t="shared" si="484"/>
        <v>0</v>
      </c>
      <c r="X1854" s="13">
        <f t="shared" si="485"/>
        <v>0</v>
      </c>
      <c r="Y1854" s="13" t="s">
        <v>29</v>
      </c>
      <c r="Z1854" s="13">
        <v>45</v>
      </c>
      <c r="AA1854" s="241">
        <f t="shared" si="486"/>
        <v>0</v>
      </c>
    </row>
    <row r="1855" spans="1:27">
      <c r="A1855" s="12">
        <v>1852</v>
      </c>
      <c r="B1855" s="166"/>
      <c r="C1855" s="13"/>
      <c r="D1855" s="187">
        <f t="shared" si="472"/>
        <v>0</v>
      </c>
      <c r="E1855" s="187">
        <f t="shared" si="473"/>
        <v>0</v>
      </c>
      <c r="F1855" s="187">
        <f t="shared" si="474"/>
        <v>0</v>
      </c>
      <c r="G1855" s="166"/>
      <c r="H1855" s="13"/>
      <c r="I1855" s="187">
        <f t="shared" si="475"/>
        <v>0</v>
      </c>
      <c r="J1855" s="187">
        <f t="shared" si="476"/>
        <v>0</v>
      </c>
      <c r="K1855" s="187">
        <f t="shared" si="477"/>
        <v>0</v>
      </c>
      <c r="L1855" s="166"/>
      <c r="M1855" s="13"/>
      <c r="N1855" s="187">
        <f t="shared" si="478"/>
        <v>0</v>
      </c>
      <c r="O1855" s="187">
        <f t="shared" si="479"/>
        <v>0</v>
      </c>
      <c r="P1855" s="187">
        <f t="shared" si="480"/>
        <v>0</v>
      </c>
      <c r="Q1855" s="166"/>
      <c r="R1855" s="13"/>
      <c r="S1855" s="187">
        <f t="shared" si="481"/>
        <v>0</v>
      </c>
      <c r="T1855" s="187">
        <f t="shared" si="482"/>
        <v>0</v>
      </c>
      <c r="U1855" s="166"/>
      <c r="V1855" s="187">
        <f t="shared" si="483"/>
        <v>0</v>
      </c>
      <c r="W1855" s="187">
        <f t="shared" si="484"/>
        <v>0</v>
      </c>
      <c r="X1855" s="13">
        <f t="shared" si="485"/>
        <v>0</v>
      </c>
      <c r="Y1855" s="13" t="s">
        <v>29</v>
      </c>
      <c r="Z1855" s="13">
        <v>45</v>
      </c>
      <c r="AA1855" s="241">
        <f t="shared" si="486"/>
        <v>0</v>
      </c>
    </row>
    <row r="1856" spans="1:27">
      <c r="A1856" s="12">
        <v>1853</v>
      </c>
      <c r="B1856" s="166"/>
      <c r="C1856" s="13"/>
      <c r="D1856" s="187">
        <f t="shared" si="472"/>
        <v>0</v>
      </c>
      <c r="E1856" s="187">
        <f t="shared" si="473"/>
        <v>0</v>
      </c>
      <c r="F1856" s="187">
        <f t="shared" si="474"/>
        <v>0</v>
      </c>
      <c r="G1856" s="166"/>
      <c r="H1856" s="13"/>
      <c r="I1856" s="187">
        <f t="shared" si="475"/>
        <v>0</v>
      </c>
      <c r="J1856" s="187">
        <f t="shared" si="476"/>
        <v>0</v>
      </c>
      <c r="K1856" s="187">
        <f t="shared" si="477"/>
        <v>0</v>
      </c>
      <c r="L1856" s="166"/>
      <c r="M1856" s="13"/>
      <c r="N1856" s="187">
        <f t="shared" si="478"/>
        <v>0</v>
      </c>
      <c r="O1856" s="187">
        <f t="shared" si="479"/>
        <v>0</v>
      </c>
      <c r="P1856" s="187">
        <f t="shared" si="480"/>
        <v>0</v>
      </c>
      <c r="Q1856" s="166"/>
      <c r="R1856" s="13"/>
      <c r="S1856" s="187">
        <f t="shared" si="481"/>
        <v>0</v>
      </c>
      <c r="T1856" s="187">
        <f t="shared" si="482"/>
        <v>0</v>
      </c>
      <c r="U1856" s="166"/>
      <c r="V1856" s="187">
        <f t="shared" si="483"/>
        <v>0</v>
      </c>
      <c r="W1856" s="187">
        <f t="shared" si="484"/>
        <v>0</v>
      </c>
      <c r="X1856" s="13">
        <f t="shared" si="485"/>
        <v>0</v>
      </c>
      <c r="Y1856" s="13" t="s">
        <v>29</v>
      </c>
      <c r="Z1856" s="13">
        <v>45</v>
      </c>
      <c r="AA1856" s="241">
        <f t="shared" si="486"/>
        <v>0</v>
      </c>
    </row>
    <row r="1857" spans="1:27">
      <c r="A1857" s="12">
        <v>1854</v>
      </c>
      <c r="B1857" s="166"/>
      <c r="C1857" s="13"/>
      <c r="D1857" s="187">
        <f t="shared" si="472"/>
        <v>0</v>
      </c>
      <c r="E1857" s="187">
        <f t="shared" si="473"/>
        <v>0</v>
      </c>
      <c r="F1857" s="187">
        <f t="shared" si="474"/>
        <v>0</v>
      </c>
      <c r="G1857" s="166"/>
      <c r="H1857" s="13"/>
      <c r="I1857" s="187">
        <f t="shared" si="475"/>
        <v>0</v>
      </c>
      <c r="J1857" s="187">
        <f t="shared" si="476"/>
        <v>0</v>
      </c>
      <c r="K1857" s="187">
        <f t="shared" si="477"/>
        <v>0</v>
      </c>
      <c r="L1857" s="166"/>
      <c r="M1857" s="13"/>
      <c r="N1857" s="187">
        <f t="shared" si="478"/>
        <v>0</v>
      </c>
      <c r="O1857" s="187">
        <f t="shared" si="479"/>
        <v>0</v>
      </c>
      <c r="P1857" s="187">
        <f t="shared" si="480"/>
        <v>0</v>
      </c>
      <c r="Q1857" s="166"/>
      <c r="R1857" s="13"/>
      <c r="S1857" s="187">
        <f t="shared" si="481"/>
        <v>0</v>
      </c>
      <c r="T1857" s="187">
        <f t="shared" si="482"/>
        <v>0</v>
      </c>
      <c r="U1857" s="166"/>
      <c r="V1857" s="187">
        <f t="shared" si="483"/>
        <v>0</v>
      </c>
      <c r="W1857" s="187">
        <f t="shared" si="484"/>
        <v>0</v>
      </c>
      <c r="X1857" s="13">
        <f t="shared" si="485"/>
        <v>0</v>
      </c>
      <c r="Y1857" s="13" t="s">
        <v>29</v>
      </c>
      <c r="Z1857" s="13">
        <v>45</v>
      </c>
      <c r="AA1857" s="241">
        <f t="shared" si="486"/>
        <v>0</v>
      </c>
    </row>
    <row r="1858" spans="1:27">
      <c r="A1858" s="12">
        <v>1855</v>
      </c>
      <c r="B1858" s="166"/>
      <c r="C1858" s="13"/>
      <c r="D1858" s="187">
        <f t="shared" si="472"/>
        <v>0</v>
      </c>
      <c r="E1858" s="187">
        <f t="shared" si="473"/>
        <v>0</v>
      </c>
      <c r="F1858" s="187">
        <f t="shared" si="474"/>
        <v>0</v>
      </c>
      <c r="G1858" s="166"/>
      <c r="H1858" s="13"/>
      <c r="I1858" s="187">
        <f t="shared" si="475"/>
        <v>0</v>
      </c>
      <c r="J1858" s="187">
        <f t="shared" si="476"/>
        <v>0</v>
      </c>
      <c r="K1858" s="187">
        <f t="shared" si="477"/>
        <v>0</v>
      </c>
      <c r="L1858" s="166"/>
      <c r="M1858" s="13"/>
      <c r="N1858" s="187">
        <f t="shared" si="478"/>
        <v>0</v>
      </c>
      <c r="O1858" s="187">
        <f t="shared" si="479"/>
        <v>0</v>
      </c>
      <c r="P1858" s="187">
        <f t="shared" si="480"/>
        <v>0</v>
      </c>
      <c r="Q1858" s="166"/>
      <c r="R1858" s="13"/>
      <c r="S1858" s="187">
        <f t="shared" si="481"/>
        <v>0</v>
      </c>
      <c r="T1858" s="187">
        <f t="shared" si="482"/>
        <v>0</v>
      </c>
      <c r="U1858" s="166"/>
      <c r="V1858" s="187">
        <f t="shared" si="483"/>
        <v>0</v>
      </c>
      <c r="W1858" s="187">
        <f t="shared" si="484"/>
        <v>0</v>
      </c>
      <c r="X1858" s="13">
        <f t="shared" si="485"/>
        <v>0</v>
      </c>
      <c r="Y1858" s="13" t="s">
        <v>29</v>
      </c>
      <c r="Z1858" s="13">
        <v>45</v>
      </c>
      <c r="AA1858" s="241">
        <f t="shared" si="486"/>
        <v>0</v>
      </c>
    </row>
    <row r="1859" spans="1:27">
      <c r="A1859" s="12">
        <v>1856</v>
      </c>
      <c r="B1859" s="166"/>
      <c r="C1859" s="13"/>
      <c r="D1859" s="187">
        <f t="shared" si="472"/>
        <v>0</v>
      </c>
      <c r="E1859" s="187">
        <f t="shared" si="473"/>
        <v>0</v>
      </c>
      <c r="F1859" s="187">
        <f t="shared" si="474"/>
        <v>0</v>
      </c>
      <c r="G1859" s="166"/>
      <c r="H1859" s="13"/>
      <c r="I1859" s="187">
        <f t="shared" si="475"/>
        <v>0</v>
      </c>
      <c r="J1859" s="187">
        <f t="shared" si="476"/>
        <v>0</v>
      </c>
      <c r="K1859" s="187">
        <f t="shared" si="477"/>
        <v>0</v>
      </c>
      <c r="L1859" s="166"/>
      <c r="M1859" s="13"/>
      <c r="N1859" s="187">
        <f t="shared" si="478"/>
        <v>0</v>
      </c>
      <c r="O1859" s="187">
        <f t="shared" si="479"/>
        <v>0</v>
      </c>
      <c r="P1859" s="187">
        <f t="shared" si="480"/>
        <v>0</v>
      </c>
      <c r="Q1859" s="166"/>
      <c r="R1859" s="13"/>
      <c r="S1859" s="187">
        <f t="shared" si="481"/>
        <v>0</v>
      </c>
      <c r="T1859" s="187">
        <f t="shared" si="482"/>
        <v>0</v>
      </c>
      <c r="U1859" s="166"/>
      <c r="V1859" s="187">
        <f t="shared" si="483"/>
        <v>0</v>
      </c>
      <c r="W1859" s="187">
        <f t="shared" si="484"/>
        <v>0</v>
      </c>
      <c r="X1859" s="13">
        <f t="shared" si="485"/>
        <v>0</v>
      </c>
      <c r="Y1859" s="13" t="s">
        <v>29</v>
      </c>
      <c r="Z1859" s="13">
        <v>45</v>
      </c>
      <c r="AA1859" s="241">
        <f t="shared" si="486"/>
        <v>0</v>
      </c>
    </row>
    <row r="1860" spans="1:27">
      <c r="A1860" s="12">
        <v>1857</v>
      </c>
      <c r="B1860" s="166"/>
      <c r="C1860" s="13"/>
      <c r="D1860" s="187">
        <f t="shared" si="472"/>
        <v>0</v>
      </c>
      <c r="E1860" s="187">
        <f t="shared" si="473"/>
        <v>0</v>
      </c>
      <c r="F1860" s="187">
        <f t="shared" si="474"/>
        <v>0</v>
      </c>
      <c r="G1860" s="166"/>
      <c r="H1860" s="13"/>
      <c r="I1860" s="187">
        <f t="shared" si="475"/>
        <v>0</v>
      </c>
      <c r="J1860" s="187">
        <f t="shared" si="476"/>
        <v>0</v>
      </c>
      <c r="K1860" s="187">
        <f t="shared" si="477"/>
        <v>0</v>
      </c>
      <c r="L1860" s="166"/>
      <c r="M1860" s="13"/>
      <c r="N1860" s="187">
        <f t="shared" si="478"/>
        <v>0</v>
      </c>
      <c r="O1860" s="187">
        <f t="shared" si="479"/>
        <v>0</v>
      </c>
      <c r="P1860" s="187">
        <f t="shared" si="480"/>
        <v>0</v>
      </c>
      <c r="Q1860" s="166"/>
      <c r="R1860" s="13"/>
      <c r="S1860" s="187">
        <f t="shared" si="481"/>
        <v>0</v>
      </c>
      <c r="T1860" s="187">
        <f t="shared" si="482"/>
        <v>0</v>
      </c>
      <c r="U1860" s="166"/>
      <c r="V1860" s="187">
        <f t="shared" si="483"/>
        <v>0</v>
      </c>
      <c r="W1860" s="187">
        <f t="shared" si="484"/>
        <v>0</v>
      </c>
      <c r="X1860" s="13">
        <f t="shared" si="485"/>
        <v>0</v>
      </c>
      <c r="Y1860" s="13" t="s">
        <v>29</v>
      </c>
      <c r="Z1860" s="13">
        <v>45</v>
      </c>
      <c r="AA1860" s="241">
        <f t="shared" si="486"/>
        <v>0</v>
      </c>
    </row>
    <row r="1861" spans="1:27">
      <c r="A1861" s="12">
        <v>1858</v>
      </c>
      <c r="B1861" s="166"/>
      <c r="C1861" s="13"/>
      <c r="D1861" s="187">
        <f t="shared" si="472"/>
        <v>0</v>
      </c>
      <c r="E1861" s="187">
        <f t="shared" si="473"/>
        <v>0</v>
      </c>
      <c r="F1861" s="187">
        <f t="shared" si="474"/>
        <v>0</v>
      </c>
      <c r="G1861" s="166"/>
      <c r="H1861" s="13"/>
      <c r="I1861" s="187">
        <f t="shared" si="475"/>
        <v>0</v>
      </c>
      <c r="J1861" s="187">
        <f t="shared" si="476"/>
        <v>0</v>
      </c>
      <c r="K1861" s="187">
        <f t="shared" si="477"/>
        <v>0</v>
      </c>
      <c r="L1861" s="166"/>
      <c r="M1861" s="13"/>
      <c r="N1861" s="187">
        <f t="shared" si="478"/>
        <v>0</v>
      </c>
      <c r="O1861" s="187">
        <f t="shared" si="479"/>
        <v>0</v>
      </c>
      <c r="P1861" s="187">
        <f t="shared" si="480"/>
        <v>0</v>
      </c>
      <c r="Q1861" s="166"/>
      <c r="R1861" s="13"/>
      <c r="S1861" s="187">
        <f t="shared" si="481"/>
        <v>0</v>
      </c>
      <c r="T1861" s="187">
        <f t="shared" si="482"/>
        <v>0</v>
      </c>
      <c r="U1861" s="166"/>
      <c r="V1861" s="187">
        <f t="shared" si="483"/>
        <v>0</v>
      </c>
      <c r="W1861" s="187">
        <f t="shared" si="484"/>
        <v>0</v>
      </c>
      <c r="X1861" s="13">
        <f t="shared" si="485"/>
        <v>0</v>
      </c>
      <c r="Y1861" s="13" t="s">
        <v>29</v>
      </c>
      <c r="Z1861" s="13">
        <v>45</v>
      </c>
      <c r="AA1861" s="241">
        <f t="shared" si="486"/>
        <v>0</v>
      </c>
    </row>
    <row r="1862" spans="1:27">
      <c r="A1862" s="12">
        <v>1859</v>
      </c>
      <c r="B1862" s="166"/>
      <c r="C1862" s="13"/>
      <c r="D1862" s="187">
        <f t="shared" si="472"/>
        <v>0</v>
      </c>
      <c r="E1862" s="187">
        <f t="shared" si="473"/>
        <v>0</v>
      </c>
      <c r="F1862" s="187">
        <f t="shared" si="474"/>
        <v>0</v>
      </c>
      <c r="G1862" s="166"/>
      <c r="H1862" s="13"/>
      <c r="I1862" s="187">
        <f t="shared" si="475"/>
        <v>0</v>
      </c>
      <c r="J1862" s="187">
        <f t="shared" si="476"/>
        <v>0</v>
      </c>
      <c r="K1862" s="187">
        <f t="shared" si="477"/>
        <v>0</v>
      </c>
      <c r="L1862" s="166"/>
      <c r="M1862" s="13"/>
      <c r="N1862" s="187">
        <f t="shared" si="478"/>
        <v>0</v>
      </c>
      <c r="O1862" s="187">
        <f t="shared" si="479"/>
        <v>0</v>
      </c>
      <c r="P1862" s="187">
        <f t="shared" si="480"/>
        <v>0</v>
      </c>
      <c r="Q1862" s="166"/>
      <c r="R1862" s="13"/>
      <c r="S1862" s="187">
        <f t="shared" si="481"/>
        <v>0</v>
      </c>
      <c r="T1862" s="187">
        <f t="shared" si="482"/>
        <v>0</v>
      </c>
      <c r="U1862" s="166"/>
      <c r="V1862" s="187">
        <f t="shared" si="483"/>
        <v>0</v>
      </c>
      <c r="W1862" s="187">
        <f t="shared" si="484"/>
        <v>0</v>
      </c>
      <c r="X1862" s="13">
        <f t="shared" si="485"/>
        <v>0</v>
      </c>
      <c r="Y1862" s="13" t="s">
        <v>29</v>
      </c>
      <c r="Z1862" s="13">
        <v>45</v>
      </c>
      <c r="AA1862" s="241">
        <f t="shared" si="486"/>
        <v>0</v>
      </c>
    </row>
    <row r="1863" spans="1:27">
      <c r="A1863" s="12">
        <v>1860</v>
      </c>
      <c r="B1863" s="166"/>
      <c r="C1863" s="13"/>
      <c r="D1863" s="187">
        <f t="shared" si="472"/>
        <v>0</v>
      </c>
      <c r="E1863" s="187">
        <f t="shared" si="473"/>
        <v>0</v>
      </c>
      <c r="F1863" s="187">
        <f t="shared" si="474"/>
        <v>0</v>
      </c>
      <c r="G1863" s="166"/>
      <c r="H1863" s="13"/>
      <c r="I1863" s="187">
        <f t="shared" si="475"/>
        <v>0</v>
      </c>
      <c r="J1863" s="187">
        <f t="shared" si="476"/>
        <v>0</v>
      </c>
      <c r="K1863" s="187">
        <f t="shared" si="477"/>
        <v>0</v>
      </c>
      <c r="L1863" s="166"/>
      <c r="M1863" s="13"/>
      <c r="N1863" s="187">
        <f t="shared" si="478"/>
        <v>0</v>
      </c>
      <c r="O1863" s="187">
        <f t="shared" si="479"/>
        <v>0</v>
      </c>
      <c r="P1863" s="187">
        <f t="shared" si="480"/>
        <v>0</v>
      </c>
      <c r="Q1863" s="166"/>
      <c r="R1863" s="13"/>
      <c r="S1863" s="187">
        <f t="shared" si="481"/>
        <v>0</v>
      </c>
      <c r="T1863" s="187">
        <f t="shared" si="482"/>
        <v>0</v>
      </c>
      <c r="U1863" s="166"/>
      <c r="V1863" s="187">
        <f t="shared" si="483"/>
        <v>0</v>
      </c>
      <c r="W1863" s="187">
        <f t="shared" si="484"/>
        <v>0</v>
      </c>
      <c r="X1863" s="13">
        <f t="shared" si="485"/>
        <v>0</v>
      </c>
      <c r="Y1863" s="13" t="s">
        <v>29</v>
      </c>
      <c r="Z1863" s="13">
        <v>45</v>
      </c>
      <c r="AA1863" s="241">
        <f t="shared" si="486"/>
        <v>0</v>
      </c>
    </row>
    <row r="1864" spans="1:27">
      <c r="A1864" s="12">
        <v>1861</v>
      </c>
      <c r="B1864" s="166"/>
      <c r="C1864" s="13"/>
      <c r="D1864" s="187">
        <f t="shared" si="472"/>
        <v>0</v>
      </c>
      <c r="E1864" s="187">
        <f t="shared" si="473"/>
        <v>0</v>
      </c>
      <c r="F1864" s="187">
        <f t="shared" si="474"/>
        <v>0</v>
      </c>
      <c r="G1864" s="166"/>
      <c r="H1864" s="13"/>
      <c r="I1864" s="187">
        <f t="shared" si="475"/>
        <v>0</v>
      </c>
      <c r="J1864" s="187">
        <f t="shared" si="476"/>
        <v>0</v>
      </c>
      <c r="K1864" s="187">
        <f t="shared" si="477"/>
        <v>0</v>
      </c>
      <c r="L1864" s="166"/>
      <c r="M1864" s="13"/>
      <c r="N1864" s="187">
        <f t="shared" si="478"/>
        <v>0</v>
      </c>
      <c r="O1864" s="187">
        <f t="shared" si="479"/>
        <v>0</v>
      </c>
      <c r="P1864" s="187">
        <f t="shared" si="480"/>
        <v>0</v>
      </c>
      <c r="Q1864" s="166"/>
      <c r="R1864" s="13"/>
      <c r="S1864" s="187">
        <f t="shared" si="481"/>
        <v>0</v>
      </c>
      <c r="T1864" s="187">
        <f t="shared" si="482"/>
        <v>0</v>
      </c>
      <c r="U1864" s="166"/>
      <c r="V1864" s="187">
        <f t="shared" si="483"/>
        <v>0</v>
      </c>
      <c r="W1864" s="187">
        <f t="shared" si="484"/>
        <v>0</v>
      </c>
      <c r="X1864" s="13">
        <f t="shared" si="485"/>
        <v>0</v>
      </c>
      <c r="Y1864" s="13" t="s">
        <v>29</v>
      </c>
      <c r="Z1864" s="13">
        <v>45</v>
      </c>
      <c r="AA1864" s="241">
        <f t="shared" si="486"/>
        <v>0</v>
      </c>
    </row>
    <row r="1865" spans="1:27">
      <c r="A1865" s="12">
        <v>1862</v>
      </c>
      <c r="B1865" s="166"/>
      <c r="C1865" s="13"/>
      <c r="D1865" s="187">
        <f t="shared" si="472"/>
        <v>0</v>
      </c>
      <c r="E1865" s="187">
        <f t="shared" si="473"/>
        <v>0</v>
      </c>
      <c r="F1865" s="187">
        <f t="shared" si="474"/>
        <v>0</v>
      </c>
      <c r="G1865" s="166"/>
      <c r="H1865" s="13"/>
      <c r="I1865" s="187">
        <f t="shared" si="475"/>
        <v>0</v>
      </c>
      <c r="J1865" s="187">
        <f t="shared" si="476"/>
        <v>0</v>
      </c>
      <c r="K1865" s="187">
        <f t="shared" si="477"/>
        <v>0</v>
      </c>
      <c r="L1865" s="166"/>
      <c r="M1865" s="13"/>
      <c r="N1865" s="187">
        <f t="shared" si="478"/>
        <v>0</v>
      </c>
      <c r="O1865" s="187">
        <f t="shared" si="479"/>
        <v>0</v>
      </c>
      <c r="P1865" s="187">
        <f t="shared" si="480"/>
        <v>0</v>
      </c>
      <c r="Q1865" s="166"/>
      <c r="R1865" s="13"/>
      <c r="S1865" s="187">
        <f t="shared" si="481"/>
        <v>0</v>
      </c>
      <c r="T1865" s="187">
        <f t="shared" si="482"/>
        <v>0</v>
      </c>
      <c r="U1865" s="166"/>
      <c r="V1865" s="187">
        <f t="shared" si="483"/>
        <v>0</v>
      </c>
      <c r="W1865" s="187">
        <f t="shared" si="484"/>
        <v>0</v>
      </c>
      <c r="X1865" s="13">
        <f t="shared" si="485"/>
        <v>0</v>
      </c>
      <c r="Y1865" s="13" t="s">
        <v>29</v>
      </c>
      <c r="Z1865" s="13">
        <v>45</v>
      </c>
      <c r="AA1865" s="241">
        <f t="shared" si="486"/>
        <v>0</v>
      </c>
    </row>
    <row r="1866" spans="1:27">
      <c r="A1866" s="12">
        <v>1863</v>
      </c>
      <c r="B1866" s="166"/>
      <c r="C1866" s="13"/>
      <c r="D1866" s="187">
        <f t="shared" si="472"/>
        <v>0</v>
      </c>
      <c r="E1866" s="187">
        <f t="shared" si="473"/>
        <v>0</v>
      </c>
      <c r="F1866" s="187">
        <f t="shared" si="474"/>
        <v>0</v>
      </c>
      <c r="G1866" s="166"/>
      <c r="H1866" s="13"/>
      <c r="I1866" s="187">
        <f t="shared" si="475"/>
        <v>0</v>
      </c>
      <c r="J1866" s="187">
        <f t="shared" si="476"/>
        <v>0</v>
      </c>
      <c r="K1866" s="187">
        <f t="shared" si="477"/>
        <v>0</v>
      </c>
      <c r="L1866" s="166"/>
      <c r="M1866" s="13"/>
      <c r="N1866" s="187">
        <f t="shared" si="478"/>
        <v>0</v>
      </c>
      <c r="O1866" s="187">
        <f t="shared" si="479"/>
        <v>0</v>
      </c>
      <c r="P1866" s="187">
        <f t="shared" si="480"/>
        <v>0</v>
      </c>
      <c r="Q1866" s="166"/>
      <c r="R1866" s="13"/>
      <c r="S1866" s="187">
        <f t="shared" si="481"/>
        <v>0</v>
      </c>
      <c r="T1866" s="187">
        <f t="shared" si="482"/>
        <v>0</v>
      </c>
      <c r="U1866" s="166"/>
      <c r="V1866" s="187">
        <f t="shared" si="483"/>
        <v>0</v>
      </c>
      <c r="W1866" s="187">
        <f t="shared" si="484"/>
        <v>0</v>
      </c>
      <c r="X1866" s="13">
        <f t="shared" si="485"/>
        <v>0</v>
      </c>
      <c r="Y1866" s="13" t="s">
        <v>29</v>
      </c>
      <c r="Z1866" s="13">
        <v>45</v>
      </c>
      <c r="AA1866" s="241">
        <f t="shared" si="486"/>
        <v>0</v>
      </c>
    </row>
    <row r="1867" spans="1:27">
      <c r="A1867" s="12">
        <v>1864</v>
      </c>
      <c r="B1867" s="166"/>
      <c r="C1867" s="13"/>
      <c r="D1867" s="187">
        <f t="shared" si="472"/>
        <v>0</v>
      </c>
      <c r="E1867" s="187">
        <f t="shared" si="473"/>
        <v>0</v>
      </c>
      <c r="F1867" s="187">
        <f t="shared" si="474"/>
        <v>0</v>
      </c>
      <c r="G1867" s="166"/>
      <c r="H1867" s="13"/>
      <c r="I1867" s="187">
        <f t="shared" si="475"/>
        <v>0</v>
      </c>
      <c r="J1867" s="187">
        <f t="shared" si="476"/>
        <v>0</v>
      </c>
      <c r="K1867" s="187">
        <f t="shared" si="477"/>
        <v>0</v>
      </c>
      <c r="L1867" s="166"/>
      <c r="M1867" s="13"/>
      <c r="N1867" s="187">
        <f t="shared" si="478"/>
        <v>0</v>
      </c>
      <c r="O1867" s="187">
        <f t="shared" si="479"/>
        <v>0</v>
      </c>
      <c r="P1867" s="187">
        <f t="shared" si="480"/>
        <v>0</v>
      </c>
      <c r="Q1867" s="166"/>
      <c r="R1867" s="13"/>
      <c r="S1867" s="187">
        <f t="shared" si="481"/>
        <v>0</v>
      </c>
      <c r="T1867" s="187">
        <f t="shared" si="482"/>
        <v>0</v>
      </c>
      <c r="U1867" s="166"/>
      <c r="V1867" s="187">
        <f t="shared" si="483"/>
        <v>0</v>
      </c>
      <c r="W1867" s="187">
        <f t="shared" si="484"/>
        <v>0</v>
      </c>
      <c r="X1867" s="13">
        <f t="shared" si="485"/>
        <v>0</v>
      </c>
      <c r="Y1867" s="13" t="s">
        <v>29</v>
      </c>
      <c r="Z1867" s="13">
        <v>45</v>
      </c>
      <c r="AA1867" s="241">
        <f t="shared" si="486"/>
        <v>0</v>
      </c>
    </row>
    <row r="1868" spans="1:27">
      <c r="A1868" s="12">
        <v>1865</v>
      </c>
      <c r="B1868" s="166"/>
      <c r="C1868" s="13"/>
      <c r="D1868" s="187">
        <f t="shared" si="472"/>
        <v>0</v>
      </c>
      <c r="E1868" s="187">
        <f t="shared" si="473"/>
        <v>0</v>
      </c>
      <c r="F1868" s="187">
        <f t="shared" si="474"/>
        <v>0</v>
      </c>
      <c r="G1868" s="166"/>
      <c r="H1868" s="13"/>
      <c r="I1868" s="187">
        <f t="shared" si="475"/>
        <v>0</v>
      </c>
      <c r="J1868" s="187">
        <f t="shared" si="476"/>
        <v>0</v>
      </c>
      <c r="K1868" s="187">
        <f t="shared" si="477"/>
        <v>0</v>
      </c>
      <c r="L1868" s="166"/>
      <c r="M1868" s="13"/>
      <c r="N1868" s="187">
        <f t="shared" si="478"/>
        <v>0</v>
      </c>
      <c r="O1868" s="187">
        <f t="shared" si="479"/>
        <v>0</v>
      </c>
      <c r="P1868" s="187">
        <f t="shared" si="480"/>
        <v>0</v>
      </c>
      <c r="Q1868" s="166"/>
      <c r="R1868" s="13"/>
      <c r="S1868" s="187">
        <f t="shared" si="481"/>
        <v>0</v>
      </c>
      <c r="T1868" s="187">
        <f t="shared" si="482"/>
        <v>0</v>
      </c>
      <c r="U1868" s="166"/>
      <c r="V1868" s="187">
        <f t="shared" si="483"/>
        <v>0</v>
      </c>
      <c r="W1868" s="187">
        <f t="shared" si="484"/>
        <v>0</v>
      </c>
      <c r="X1868" s="13">
        <f t="shared" si="485"/>
        <v>0</v>
      </c>
      <c r="Y1868" s="13" t="s">
        <v>29</v>
      </c>
      <c r="Z1868" s="13">
        <v>45</v>
      </c>
      <c r="AA1868" s="241">
        <f t="shared" si="486"/>
        <v>0</v>
      </c>
    </row>
    <row r="1869" spans="1:27">
      <c r="A1869" s="12">
        <v>1866</v>
      </c>
      <c r="B1869" s="166"/>
      <c r="C1869" s="13"/>
      <c r="D1869" s="187">
        <f t="shared" si="472"/>
        <v>0</v>
      </c>
      <c r="E1869" s="187">
        <f t="shared" si="473"/>
        <v>0</v>
      </c>
      <c r="F1869" s="187">
        <f t="shared" si="474"/>
        <v>0</v>
      </c>
      <c r="G1869" s="166"/>
      <c r="H1869" s="13"/>
      <c r="I1869" s="187">
        <f t="shared" si="475"/>
        <v>0</v>
      </c>
      <c r="J1869" s="187">
        <f t="shared" si="476"/>
        <v>0</v>
      </c>
      <c r="K1869" s="187">
        <f t="shared" si="477"/>
        <v>0</v>
      </c>
      <c r="L1869" s="166"/>
      <c r="M1869" s="13"/>
      <c r="N1869" s="187">
        <f t="shared" si="478"/>
        <v>0</v>
      </c>
      <c r="O1869" s="187">
        <f t="shared" si="479"/>
        <v>0</v>
      </c>
      <c r="P1869" s="187">
        <f t="shared" si="480"/>
        <v>0</v>
      </c>
      <c r="Q1869" s="166"/>
      <c r="R1869" s="13"/>
      <c r="S1869" s="187">
        <f t="shared" si="481"/>
        <v>0</v>
      </c>
      <c r="T1869" s="187">
        <f t="shared" si="482"/>
        <v>0</v>
      </c>
      <c r="U1869" s="166"/>
      <c r="V1869" s="187">
        <f t="shared" si="483"/>
        <v>0</v>
      </c>
      <c r="W1869" s="187">
        <f t="shared" si="484"/>
        <v>0</v>
      </c>
      <c r="X1869" s="13">
        <f t="shared" si="485"/>
        <v>0</v>
      </c>
      <c r="Y1869" s="13" t="s">
        <v>29</v>
      </c>
      <c r="Z1869" s="13">
        <v>45</v>
      </c>
      <c r="AA1869" s="241">
        <f t="shared" si="486"/>
        <v>0</v>
      </c>
    </row>
    <row r="1870" spans="1:27">
      <c r="A1870" s="12">
        <v>1867</v>
      </c>
      <c r="B1870" s="166"/>
      <c r="C1870" s="13"/>
      <c r="D1870" s="187">
        <f t="shared" si="472"/>
        <v>0</v>
      </c>
      <c r="E1870" s="187">
        <f t="shared" si="473"/>
        <v>0</v>
      </c>
      <c r="F1870" s="187">
        <f t="shared" si="474"/>
        <v>0</v>
      </c>
      <c r="G1870" s="166"/>
      <c r="H1870" s="13"/>
      <c r="I1870" s="187">
        <f t="shared" si="475"/>
        <v>0</v>
      </c>
      <c r="J1870" s="187">
        <f t="shared" si="476"/>
        <v>0</v>
      </c>
      <c r="K1870" s="187">
        <f t="shared" si="477"/>
        <v>0</v>
      </c>
      <c r="L1870" s="166"/>
      <c r="M1870" s="13"/>
      <c r="N1870" s="187">
        <f t="shared" si="478"/>
        <v>0</v>
      </c>
      <c r="O1870" s="187">
        <f t="shared" si="479"/>
        <v>0</v>
      </c>
      <c r="P1870" s="187">
        <f t="shared" si="480"/>
        <v>0</v>
      </c>
      <c r="Q1870" s="166"/>
      <c r="R1870" s="13"/>
      <c r="S1870" s="187">
        <f t="shared" si="481"/>
        <v>0</v>
      </c>
      <c r="T1870" s="187">
        <f t="shared" si="482"/>
        <v>0</v>
      </c>
      <c r="U1870" s="166"/>
      <c r="V1870" s="187">
        <f t="shared" si="483"/>
        <v>0</v>
      </c>
      <c r="W1870" s="187">
        <f t="shared" si="484"/>
        <v>0</v>
      </c>
      <c r="X1870" s="13">
        <f t="shared" si="485"/>
        <v>0</v>
      </c>
      <c r="Y1870" s="13" t="s">
        <v>29</v>
      </c>
      <c r="Z1870" s="13">
        <v>45</v>
      </c>
      <c r="AA1870" s="241">
        <f t="shared" si="486"/>
        <v>0</v>
      </c>
    </row>
    <row r="1871" spans="1:27">
      <c r="A1871" s="12">
        <v>1868</v>
      </c>
      <c r="B1871" s="166"/>
      <c r="C1871" s="13"/>
      <c r="D1871" s="187">
        <f t="shared" si="472"/>
        <v>0</v>
      </c>
      <c r="E1871" s="187">
        <f t="shared" si="473"/>
        <v>0</v>
      </c>
      <c r="F1871" s="187">
        <f t="shared" si="474"/>
        <v>0</v>
      </c>
      <c r="G1871" s="166"/>
      <c r="H1871" s="13"/>
      <c r="I1871" s="187">
        <f t="shared" si="475"/>
        <v>0</v>
      </c>
      <c r="J1871" s="187">
        <f t="shared" si="476"/>
        <v>0</v>
      </c>
      <c r="K1871" s="187">
        <f t="shared" si="477"/>
        <v>0</v>
      </c>
      <c r="L1871" s="166"/>
      <c r="M1871" s="13"/>
      <c r="N1871" s="187">
        <f t="shared" si="478"/>
        <v>0</v>
      </c>
      <c r="O1871" s="187">
        <f t="shared" si="479"/>
        <v>0</v>
      </c>
      <c r="P1871" s="187">
        <f t="shared" si="480"/>
        <v>0</v>
      </c>
      <c r="Q1871" s="166"/>
      <c r="R1871" s="13"/>
      <c r="S1871" s="187">
        <f t="shared" si="481"/>
        <v>0</v>
      </c>
      <c r="T1871" s="187">
        <f t="shared" si="482"/>
        <v>0</v>
      </c>
      <c r="U1871" s="166"/>
      <c r="V1871" s="187">
        <f t="shared" si="483"/>
        <v>0</v>
      </c>
      <c r="W1871" s="187">
        <f t="shared" si="484"/>
        <v>0</v>
      </c>
      <c r="X1871" s="13">
        <f t="shared" si="485"/>
        <v>0</v>
      </c>
      <c r="Y1871" s="13" t="s">
        <v>29</v>
      </c>
      <c r="Z1871" s="13">
        <v>45</v>
      </c>
      <c r="AA1871" s="241">
        <f t="shared" si="486"/>
        <v>0</v>
      </c>
    </row>
    <row r="1872" spans="1:27">
      <c r="A1872" s="12">
        <v>1869</v>
      </c>
      <c r="B1872" s="166"/>
      <c r="C1872" s="13"/>
      <c r="D1872" s="187">
        <f t="shared" si="472"/>
        <v>0</v>
      </c>
      <c r="E1872" s="187">
        <f t="shared" si="473"/>
        <v>0</v>
      </c>
      <c r="F1872" s="187">
        <f t="shared" si="474"/>
        <v>0</v>
      </c>
      <c r="G1872" s="166"/>
      <c r="H1872" s="13"/>
      <c r="I1872" s="187">
        <f t="shared" si="475"/>
        <v>0</v>
      </c>
      <c r="J1872" s="187">
        <f t="shared" si="476"/>
        <v>0</v>
      </c>
      <c r="K1872" s="187">
        <f t="shared" si="477"/>
        <v>0</v>
      </c>
      <c r="L1872" s="166"/>
      <c r="M1872" s="13"/>
      <c r="N1872" s="187">
        <f t="shared" si="478"/>
        <v>0</v>
      </c>
      <c r="O1872" s="187">
        <f t="shared" si="479"/>
        <v>0</v>
      </c>
      <c r="P1872" s="187">
        <f t="shared" si="480"/>
        <v>0</v>
      </c>
      <c r="Q1872" s="166"/>
      <c r="R1872" s="13"/>
      <c r="S1872" s="187">
        <f t="shared" si="481"/>
        <v>0</v>
      </c>
      <c r="T1872" s="187">
        <f t="shared" si="482"/>
        <v>0</v>
      </c>
      <c r="U1872" s="166"/>
      <c r="V1872" s="187">
        <f t="shared" si="483"/>
        <v>0</v>
      </c>
      <c r="W1872" s="187">
        <f t="shared" si="484"/>
        <v>0</v>
      </c>
      <c r="X1872" s="13">
        <f t="shared" si="485"/>
        <v>0</v>
      </c>
      <c r="Y1872" s="13" t="s">
        <v>29</v>
      </c>
      <c r="Z1872" s="13">
        <v>45</v>
      </c>
      <c r="AA1872" s="241">
        <f t="shared" si="486"/>
        <v>0</v>
      </c>
    </row>
    <row r="1873" spans="1:27">
      <c r="A1873" s="12">
        <v>1870</v>
      </c>
      <c r="B1873" s="166"/>
      <c r="C1873" s="13"/>
      <c r="D1873" s="187">
        <f t="shared" si="472"/>
        <v>0</v>
      </c>
      <c r="E1873" s="187">
        <f t="shared" si="473"/>
        <v>0</v>
      </c>
      <c r="F1873" s="187">
        <f t="shared" si="474"/>
        <v>0</v>
      </c>
      <c r="G1873" s="166"/>
      <c r="H1873" s="13"/>
      <c r="I1873" s="187">
        <f t="shared" si="475"/>
        <v>0</v>
      </c>
      <c r="J1873" s="187">
        <f t="shared" si="476"/>
        <v>0</v>
      </c>
      <c r="K1873" s="187">
        <f t="shared" si="477"/>
        <v>0</v>
      </c>
      <c r="L1873" s="166"/>
      <c r="M1873" s="13"/>
      <c r="N1873" s="187">
        <f t="shared" si="478"/>
        <v>0</v>
      </c>
      <c r="O1873" s="187">
        <f t="shared" si="479"/>
        <v>0</v>
      </c>
      <c r="P1873" s="187">
        <f t="shared" si="480"/>
        <v>0</v>
      </c>
      <c r="Q1873" s="166"/>
      <c r="R1873" s="13"/>
      <c r="S1873" s="187">
        <f t="shared" si="481"/>
        <v>0</v>
      </c>
      <c r="T1873" s="187">
        <f t="shared" si="482"/>
        <v>0</v>
      </c>
      <c r="U1873" s="166"/>
      <c r="V1873" s="187">
        <f t="shared" si="483"/>
        <v>0</v>
      </c>
      <c r="W1873" s="187">
        <f t="shared" si="484"/>
        <v>0</v>
      </c>
      <c r="X1873" s="13">
        <f t="shared" si="485"/>
        <v>0</v>
      </c>
      <c r="Y1873" s="13" t="s">
        <v>29</v>
      </c>
      <c r="Z1873" s="13">
        <v>45</v>
      </c>
      <c r="AA1873" s="241">
        <f t="shared" si="486"/>
        <v>0</v>
      </c>
    </row>
    <row r="1874" spans="1:27">
      <c r="A1874" s="12">
        <v>1871</v>
      </c>
      <c r="B1874" s="166"/>
      <c r="C1874" s="13"/>
      <c r="D1874" s="187">
        <f t="shared" si="472"/>
        <v>0</v>
      </c>
      <c r="E1874" s="187">
        <f t="shared" si="473"/>
        <v>0</v>
      </c>
      <c r="F1874" s="187">
        <f t="shared" si="474"/>
        <v>0</v>
      </c>
      <c r="G1874" s="166"/>
      <c r="H1874" s="13"/>
      <c r="I1874" s="187">
        <f t="shared" si="475"/>
        <v>0</v>
      </c>
      <c r="J1874" s="187">
        <f t="shared" si="476"/>
        <v>0</v>
      </c>
      <c r="K1874" s="187">
        <f t="shared" si="477"/>
        <v>0</v>
      </c>
      <c r="L1874" s="166"/>
      <c r="M1874" s="13"/>
      <c r="N1874" s="187">
        <f t="shared" si="478"/>
        <v>0</v>
      </c>
      <c r="O1874" s="187">
        <f t="shared" si="479"/>
        <v>0</v>
      </c>
      <c r="P1874" s="187">
        <f t="shared" si="480"/>
        <v>0</v>
      </c>
      <c r="Q1874" s="166"/>
      <c r="R1874" s="13"/>
      <c r="S1874" s="187">
        <f t="shared" si="481"/>
        <v>0</v>
      </c>
      <c r="T1874" s="187">
        <f t="shared" si="482"/>
        <v>0</v>
      </c>
      <c r="U1874" s="166"/>
      <c r="V1874" s="187">
        <f t="shared" si="483"/>
        <v>0</v>
      </c>
      <c r="W1874" s="187">
        <f t="shared" si="484"/>
        <v>0</v>
      </c>
      <c r="X1874" s="13">
        <f t="shared" si="485"/>
        <v>0</v>
      </c>
      <c r="Y1874" s="13" t="s">
        <v>29</v>
      </c>
      <c r="Z1874" s="13">
        <v>45</v>
      </c>
      <c r="AA1874" s="241">
        <f t="shared" si="486"/>
        <v>0</v>
      </c>
    </row>
    <row r="1875" spans="1:27">
      <c r="A1875" s="12">
        <v>1872</v>
      </c>
      <c r="B1875" s="166"/>
      <c r="C1875" s="13"/>
      <c r="D1875" s="187">
        <f t="shared" si="472"/>
        <v>0</v>
      </c>
      <c r="E1875" s="187">
        <f t="shared" si="473"/>
        <v>0</v>
      </c>
      <c r="F1875" s="187">
        <f t="shared" si="474"/>
        <v>0</v>
      </c>
      <c r="G1875" s="166"/>
      <c r="H1875" s="13"/>
      <c r="I1875" s="187">
        <f t="shared" si="475"/>
        <v>0</v>
      </c>
      <c r="J1875" s="187">
        <f t="shared" si="476"/>
        <v>0</v>
      </c>
      <c r="K1875" s="187">
        <f t="shared" si="477"/>
        <v>0</v>
      </c>
      <c r="L1875" s="166"/>
      <c r="M1875" s="13"/>
      <c r="N1875" s="187">
        <f t="shared" si="478"/>
        <v>0</v>
      </c>
      <c r="O1875" s="187">
        <f t="shared" si="479"/>
        <v>0</v>
      </c>
      <c r="P1875" s="187">
        <f t="shared" si="480"/>
        <v>0</v>
      </c>
      <c r="Q1875" s="166"/>
      <c r="R1875" s="13"/>
      <c r="S1875" s="187">
        <f t="shared" si="481"/>
        <v>0</v>
      </c>
      <c r="T1875" s="187">
        <f t="shared" si="482"/>
        <v>0</v>
      </c>
      <c r="U1875" s="166"/>
      <c r="V1875" s="187">
        <f t="shared" si="483"/>
        <v>0</v>
      </c>
      <c r="W1875" s="187">
        <f t="shared" si="484"/>
        <v>0</v>
      </c>
      <c r="X1875" s="13">
        <f t="shared" si="485"/>
        <v>0</v>
      </c>
      <c r="Y1875" s="13" t="s">
        <v>29</v>
      </c>
      <c r="Z1875" s="13">
        <v>45</v>
      </c>
      <c r="AA1875" s="241">
        <f t="shared" si="486"/>
        <v>0</v>
      </c>
    </row>
    <row r="1876" spans="1:27">
      <c r="A1876" s="12">
        <v>1873</v>
      </c>
      <c r="B1876" s="166"/>
      <c r="C1876" s="13"/>
      <c r="D1876" s="187">
        <f t="shared" si="472"/>
        <v>0</v>
      </c>
      <c r="E1876" s="187">
        <f t="shared" si="473"/>
        <v>0</v>
      </c>
      <c r="F1876" s="187">
        <f t="shared" si="474"/>
        <v>0</v>
      </c>
      <c r="G1876" s="166"/>
      <c r="H1876" s="13"/>
      <c r="I1876" s="187">
        <f t="shared" si="475"/>
        <v>0</v>
      </c>
      <c r="J1876" s="187">
        <f t="shared" si="476"/>
        <v>0</v>
      </c>
      <c r="K1876" s="187">
        <f t="shared" si="477"/>
        <v>0</v>
      </c>
      <c r="L1876" s="166"/>
      <c r="M1876" s="13"/>
      <c r="N1876" s="187">
        <f t="shared" si="478"/>
        <v>0</v>
      </c>
      <c r="O1876" s="187">
        <f t="shared" si="479"/>
        <v>0</v>
      </c>
      <c r="P1876" s="187">
        <f t="shared" si="480"/>
        <v>0</v>
      </c>
      <c r="Q1876" s="166"/>
      <c r="R1876" s="13"/>
      <c r="S1876" s="187">
        <f t="shared" si="481"/>
        <v>0</v>
      </c>
      <c r="T1876" s="187">
        <f t="shared" si="482"/>
        <v>0</v>
      </c>
      <c r="U1876" s="166"/>
      <c r="V1876" s="187">
        <f t="shared" si="483"/>
        <v>0</v>
      </c>
      <c r="W1876" s="187">
        <f t="shared" si="484"/>
        <v>0</v>
      </c>
      <c r="X1876" s="13">
        <f t="shared" si="485"/>
        <v>0</v>
      </c>
      <c r="Y1876" s="13" t="s">
        <v>29</v>
      </c>
      <c r="Z1876" s="13">
        <v>45</v>
      </c>
      <c r="AA1876" s="241">
        <f t="shared" si="486"/>
        <v>0</v>
      </c>
    </row>
    <row r="1877" spans="1:27">
      <c r="A1877" s="12">
        <v>1874</v>
      </c>
      <c r="B1877" s="166"/>
      <c r="C1877" s="13"/>
      <c r="D1877" s="187">
        <f t="shared" si="472"/>
        <v>0</v>
      </c>
      <c r="E1877" s="187">
        <f t="shared" si="473"/>
        <v>0</v>
      </c>
      <c r="F1877" s="187">
        <f t="shared" si="474"/>
        <v>0</v>
      </c>
      <c r="G1877" s="166"/>
      <c r="H1877" s="13"/>
      <c r="I1877" s="187">
        <f t="shared" si="475"/>
        <v>0</v>
      </c>
      <c r="J1877" s="187">
        <f t="shared" si="476"/>
        <v>0</v>
      </c>
      <c r="K1877" s="187">
        <f t="shared" si="477"/>
        <v>0</v>
      </c>
      <c r="L1877" s="166"/>
      <c r="M1877" s="13"/>
      <c r="N1877" s="187">
        <f t="shared" si="478"/>
        <v>0</v>
      </c>
      <c r="O1877" s="187">
        <f t="shared" si="479"/>
        <v>0</v>
      </c>
      <c r="P1877" s="187">
        <f t="shared" si="480"/>
        <v>0</v>
      </c>
      <c r="Q1877" s="166"/>
      <c r="R1877" s="13"/>
      <c r="S1877" s="187">
        <f t="shared" si="481"/>
        <v>0</v>
      </c>
      <c r="T1877" s="187">
        <f t="shared" si="482"/>
        <v>0</v>
      </c>
      <c r="U1877" s="166"/>
      <c r="V1877" s="187">
        <f t="shared" si="483"/>
        <v>0</v>
      </c>
      <c r="W1877" s="187">
        <f t="shared" si="484"/>
        <v>0</v>
      </c>
      <c r="X1877" s="13">
        <f t="shared" si="485"/>
        <v>0</v>
      </c>
      <c r="Y1877" s="13" t="s">
        <v>29</v>
      </c>
      <c r="Z1877" s="13">
        <v>45</v>
      </c>
      <c r="AA1877" s="241">
        <f t="shared" si="486"/>
        <v>0</v>
      </c>
    </row>
    <row r="1878" spans="1:27">
      <c r="A1878" s="12">
        <v>1875</v>
      </c>
      <c r="B1878" s="166"/>
      <c r="C1878" s="13"/>
      <c r="D1878" s="187">
        <f t="shared" si="472"/>
        <v>0</v>
      </c>
      <c r="E1878" s="187">
        <f t="shared" si="473"/>
        <v>0</v>
      </c>
      <c r="F1878" s="187">
        <f t="shared" si="474"/>
        <v>0</v>
      </c>
      <c r="G1878" s="166"/>
      <c r="H1878" s="13"/>
      <c r="I1878" s="187">
        <f t="shared" si="475"/>
        <v>0</v>
      </c>
      <c r="J1878" s="187">
        <f t="shared" si="476"/>
        <v>0</v>
      </c>
      <c r="K1878" s="187">
        <f t="shared" si="477"/>
        <v>0</v>
      </c>
      <c r="L1878" s="166"/>
      <c r="M1878" s="13"/>
      <c r="N1878" s="187">
        <f t="shared" si="478"/>
        <v>0</v>
      </c>
      <c r="O1878" s="187">
        <f t="shared" si="479"/>
        <v>0</v>
      </c>
      <c r="P1878" s="187">
        <f t="shared" si="480"/>
        <v>0</v>
      </c>
      <c r="Q1878" s="166"/>
      <c r="R1878" s="13"/>
      <c r="S1878" s="187">
        <f t="shared" si="481"/>
        <v>0</v>
      </c>
      <c r="T1878" s="187">
        <f t="shared" si="482"/>
        <v>0</v>
      </c>
      <c r="U1878" s="166"/>
      <c r="V1878" s="187">
        <f t="shared" si="483"/>
        <v>0</v>
      </c>
      <c r="W1878" s="187">
        <f t="shared" si="484"/>
        <v>0</v>
      </c>
      <c r="X1878" s="13">
        <f t="shared" si="485"/>
        <v>0</v>
      </c>
      <c r="Y1878" s="13" t="s">
        <v>29</v>
      </c>
      <c r="Z1878" s="13">
        <v>45</v>
      </c>
      <c r="AA1878" s="241">
        <f t="shared" si="486"/>
        <v>0</v>
      </c>
    </row>
    <row r="1879" spans="1:27">
      <c r="A1879" s="12">
        <v>1876</v>
      </c>
      <c r="B1879" s="166"/>
      <c r="C1879" s="13"/>
      <c r="D1879" s="187">
        <f t="shared" si="472"/>
        <v>0</v>
      </c>
      <c r="E1879" s="187">
        <f t="shared" si="473"/>
        <v>0</v>
      </c>
      <c r="F1879" s="187">
        <f t="shared" si="474"/>
        <v>0</v>
      </c>
      <c r="G1879" s="166"/>
      <c r="H1879" s="13"/>
      <c r="I1879" s="187">
        <f t="shared" si="475"/>
        <v>0</v>
      </c>
      <c r="J1879" s="187">
        <f t="shared" si="476"/>
        <v>0</v>
      </c>
      <c r="K1879" s="187">
        <f t="shared" si="477"/>
        <v>0</v>
      </c>
      <c r="L1879" s="166"/>
      <c r="M1879" s="13"/>
      <c r="N1879" s="187">
        <f t="shared" si="478"/>
        <v>0</v>
      </c>
      <c r="O1879" s="187">
        <f t="shared" si="479"/>
        <v>0</v>
      </c>
      <c r="P1879" s="187">
        <f t="shared" si="480"/>
        <v>0</v>
      </c>
      <c r="Q1879" s="166"/>
      <c r="R1879" s="13"/>
      <c r="S1879" s="187">
        <f t="shared" si="481"/>
        <v>0</v>
      </c>
      <c r="T1879" s="187">
        <f t="shared" si="482"/>
        <v>0</v>
      </c>
      <c r="U1879" s="166"/>
      <c r="V1879" s="187">
        <f t="shared" si="483"/>
        <v>0</v>
      </c>
      <c r="W1879" s="187">
        <f t="shared" si="484"/>
        <v>0</v>
      </c>
      <c r="X1879" s="13">
        <f t="shared" si="485"/>
        <v>0</v>
      </c>
      <c r="Y1879" s="13" t="s">
        <v>29</v>
      </c>
      <c r="Z1879" s="13">
        <v>45</v>
      </c>
      <c r="AA1879" s="241">
        <f t="shared" si="486"/>
        <v>0</v>
      </c>
    </row>
    <row r="1880" spans="1:27">
      <c r="A1880" s="12">
        <v>1877</v>
      </c>
      <c r="B1880" s="166"/>
      <c r="C1880" s="13"/>
      <c r="D1880" s="187">
        <f t="shared" si="472"/>
        <v>0</v>
      </c>
      <c r="E1880" s="187">
        <f t="shared" si="473"/>
        <v>0</v>
      </c>
      <c r="F1880" s="187">
        <f t="shared" si="474"/>
        <v>0</v>
      </c>
      <c r="G1880" s="166"/>
      <c r="H1880" s="13"/>
      <c r="I1880" s="187">
        <f t="shared" si="475"/>
        <v>0</v>
      </c>
      <c r="J1880" s="187">
        <f t="shared" si="476"/>
        <v>0</v>
      </c>
      <c r="K1880" s="187">
        <f t="shared" si="477"/>
        <v>0</v>
      </c>
      <c r="L1880" s="166"/>
      <c r="M1880" s="13"/>
      <c r="N1880" s="187">
        <f t="shared" si="478"/>
        <v>0</v>
      </c>
      <c r="O1880" s="187">
        <f t="shared" si="479"/>
        <v>0</v>
      </c>
      <c r="P1880" s="187">
        <f t="shared" si="480"/>
        <v>0</v>
      </c>
      <c r="Q1880" s="166"/>
      <c r="R1880" s="13"/>
      <c r="S1880" s="187">
        <f t="shared" si="481"/>
        <v>0</v>
      </c>
      <c r="T1880" s="187">
        <f t="shared" si="482"/>
        <v>0</v>
      </c>
      <c r="U1880" s="166"/>
      <c r="V1880" s="187">
        <f t="shared" si="483"/>
        <v>0</v>
      </c>
      <c r="W1880" s="187">
        <f t="shared" si="484"/>
        <v>0</v>
      </c>
      <c r="X1880" s="13">
        <f t="shared" si="485"/>
        <v>0</v>
      </c>
      <c r="Y1880" s="13" t="s">
        <v>29</v>
      </c>
      <c r="Z1880" s="13">
        <v>45</v>
      </c>
      <c r="AA1880" s="241">
        <f t="shared" si="486"/>
        <v>0</v>
      </c>
    </row>
    <row r="1881" spans="1:27">
      <c r="A1881" s="12">
        <v>1878</v>
      </c>
      <c r="B1881" s="166"/>
      <c r="C1881" s="13"/>
      <c r="D1881" s="187">
        <f t="shared" si="472"/>
        <v>0</v>
      </c>
      <c r="E1881" s="187">
        <f t="shared" si="473"/>
        <v>0</v>
      </c>
      <c r="F1881" s="187">
        <f t="shared" si="474"/>
        <v>0</v>
      </c>
      <c r="G1881" s="166"/>
      <c r="H1881" s="13"/>
      <c r="I1881" s="187">
        <f t="shared" si="475"/>
        <v>0</v>
      </c>
      <c r="J1881" s="187">
        <f t="shared" si="476"/>
        <v>0</v>
      </c>
      <c r="K1881" s="187">
        <f t="shared" si="477"/>
        <v>0</v>
      </c>
      <c r="L1881" s="166"/>
      <c r="M1881" s="13"/>
      <c r="N1881" s="187">
        <f t="shared" si="478"/>
        <v>0</v>
      </c>
      <c r="O1881" s="187">
        <f t="shared" si="479"/>
        <v>0</v>
      </c>
      <c r="P1881" s="187">
        <f t="shared" si="480"/>
        <v>0</v>
      </c>
      <c r="Q1881" s="166"/>
      <c r="R1881" s="13"/>
      <c r="S1881" s="187">
        <f t="shared" si="481"/>
        <v>0</v>
      </c>
      <c r="T1881" s="187">
        <f t="shared" si="482"/>
        <v>0</v>
      </c>
      <c r="U1881" s="166"/>
      <c r="V1881" s="187">
        <f t="shared" si="483"/>
        <v>0</v>
      </c>
      <c r="W1881" s="187">
        <f t="shared" si="484"/>
        <v>0</v>
      </c>
      <c r="X1881" s="13">
        <f t="shared" si="485"/>
        <v>0</v>
      </c>
      <c r="Y1881" s="13" t="s">
        <v>29</v>
      </c>
      <c r="Z1881" s="13">
        <v>45</v>
      </c>
      <c r="AA1881" s="241">
        <f t="shared" si="486"/>
        <v>0</v>
      </c>
    </row>
    <row r="1882" spans="1:27">
      <c r="A1882" s="12">
        <v>1879</v>
      </c>
      <c r="B1882" s="166"/>
      <c r="C1882" s="13"/>
      <c r="D1882" s="187">
        <f t="shared" si="472"/>
        <v>0</v>
      </c>
      <c r="E1882" s="187">
        <f t="shared" si="473"/>
        <v>0</v>
      </c>
      <c r="F1882" s="187">
        <f t="shared" si="474"/>
        <v>0</v>
      </c>
      <c r="G1882" s="166"/>
      <c r="H1882" s="13"/>
      <c r="I1882" s="187">
        <f t="shared" si="475"/>
        <v>0</v>
      </c>
      <c r="J1882" s="187">
        <f t="shared" si="476"/>
        <v>0</v>
      </c>
      <c r="K1882" s="187">
        <f t="shared" si="477"/>
        <v>0</v>
      </c>
      <c r="L1882" s="166"/>
      <c r="M1882" s="13"/>
      <c r="N1882" s="187">
        <f t="shared" si="478"/>
        <v>0</v>
      </c>
      <c r="O1882" s="187">
        <f t="shared" si="479"/>
        <v>0</v>
      </c>
      <c r="P1882" s="187">
        <f t="shared" si="480"/>
        <v>0</v>
      </c>
      <c r="Q1882" s="166"/>
      <c r="R1882" s="13"/>
      <c r="S1882" s="187">
        <f t="shared" si="481"/>
        <v>0</v>
      </c>
      <c r="T1882" s="187">
        <f t="shared" si="482"/>
        <v>0</v>
      </c>
      <c r="U1882" s="166"/>
      <c r="V1882" s="187">
        <f t="shared" si="483"/>
        <v>0</v>
      </c>
      <c r="W1882" s="187">
        <f t="shared" si="484"/>
        <v>0</v>
      </c>
      <c r="X1882" s="13">
        <f t="shared" si="485"/>
        <v>0</v>
      </c>
      <c r="Y1882" s="13" t="s">
        <v>29</v>
      </c>
      <c r="Z1882" s="13">
        <v>45</v>
      </c>
      <c r="AA1882" s="241">
        <f t="shared" si="486"/>
        <v>0</v>
      </c>
    </row>
    <row r="1883" spans="1:27">
      <c r="A1883" s="12">
        <v>1880</v>
      </c>
      <c r="B1883" s="166"/>
      <c r="C1883" s="13"/>
      <c r="D1883" s="187">
        <f t="shared" si="472"/>
        <v>0</v>
      </c>
      <c r="E1883" s="187">
        <f t="shared" si="473"/>
        <v>0</v>
      </c>
      <c r="F1883" s="187">
        <f t="shared" si="474"/>
        <v>0</v>
      </c>
      <c r="G1883" s="166"/>
      <c r="H1883" s="13"/>
      <c r="I1883" s="187">
        <f t="shared" si="475"/>
        <v>0</v>
      </c>
      <c r="J1883" s="187">
        <f t="shared" si="476"/>
        <v>0</v>
      </c>
      <c r="K1883" s="187">
        <f t="shared" si="477"/>
        <v>0</v>
      </c>
      <c r="L1883" s="166"/>
      <c r="M1883" s="13"/>
      <c r="N1883" s="187">
        <f t="shared" si="478"/>
        <v>0</v>
      </c>
      <c r="O1883" s="187">
        <f t="shared" si="479"/>
        <v>0</v>
      </c>
      <c r="P1883" s="187">
        <f t="shared" si="480"/>
        <v>0</v>
      </c>
      <c r="Q1883" s="166"/>
      <c r="R1883" s="13"/>
      <c r="S1883" s="187">
        <f t="shared" si="481"/>
        <v>0</v>
      </c>
      <c r="T1883" s="187">
        <f t="shared" si="482"/>
        <v>0</v>
      </c>
      <c r="U1883" s="166"/>
      <c r="V1883" s="187">
        <f t="shared" si="483"/>
        <v>0</v>
      </c>
      <c r="W1883" s="187">
        <f t="shared" si="484"/>
        <v>0</v>
      </c>
      <c r="X1883" s="13">
        <f t="shared" si="485"/>
        <v>0</v>
      </c>
      <c r="Y1883" s="13" t="s">
        <v>29</v>
      </c>
      <c r="Z1883" s="13">
        <v>45</v>
      </c>
      <c r="AA1883" s="241">
        <f t="shared" si="486"/>
        <v>0</v>
      </c>
    </row>
    <row r="1884" spans="1:27">
      <c r="A1884" s="12">
        <v>1881</v>
      </c>
      <c r="B1884" s="166"/>
      <c r="C1884" s="13"/>
      <c r="D1884" s="187">
        <f t="shared" si="472"/>
        <v>0</v>
      </c>
      <c r="E1884" s="187">
        <f t="shared" si="473"/>
        <v>0</v>
      </c>
      <c r="F1884" s="187">
        <f t="shared" si="474"/>
        <v>0</v>
      </c>
      <c r="G1884" s="166"/>
      <c r="H1884" s="13"/>
      <c r="I1884" s="187">
        <f t="shared" si="475"/>
        <v>0</v>
      </c>
      <c r="J1884" s="187">
        <f t="shared" si="476"/>
        <v>0</v>
      </c>
      <c r="K1884" s="187">
        <f t="shared" si="477"/>
        <v>0</v>
      </c>
      <c r="L1884" s="166"/>
      <c r="M1884" s="13"/>
      <c r="N1884" s="187">
        <f t="shared" si="478"/>
        <v>0</v>
      </c>
      <c r="O1884" s="187">
        <f t="shared" si="479"/>
        <v>0</v>
      </c>
      <c r="P1884" s="187">
        <f t="shared" si="480"/>
        <v>0</v>
      </c>
      <c r="Q1884" s="166"/>
      <c r="R1884" s="13"/>
      <c r="S1884" s="187">
        <f t="shared" si="481"/>
        <v>0</v>
      </c>
      <c r="T1884" s="187">
        <f t="shared" si="482"/>
        <v>0</v>
      </c>
      <c r="U1884" s="166"/>
      <c r="V1884" s="187">
        <f t="shared" si="483"/>
        <v>0</v>
      </c>
      <c r="W1884" s="187">
        <f t="shared" si="484"/>
        <v>0</v>
      </c>
      <c r="X1884" s="13">
        <f t="shared" si="485"/>
        <v>0</v>
      </c>
      <c r="Y1884" s="13" t="s">
        <v>29</v>
      </c>
      <c r="Z1884" s="13">
        <v>45</v>
      </c>
      <c r="AA1884" s="241">
        <f t="shared" si="486"/>
        <v>0</v>
      </c>
    </row>
    <row r="1885" spans="1:27">
      <c r="A1885" s="12">
        <v>1882</v>
      </c>
      <c r="B1885" s="166"/>
      <c r="C1885" s="13"/>
      <c r="D1885" s="187">
        <f t="shared" si="472"/>
        <v>0</v>
      </c>
      <c r="E1885" s="187">
        <f t="shared" si="473"/>
        <v>0</v>
      </c>
      <c r="F1885" s="187">
        <f t="shared" si="474"/>
        <v>0</v>
      </c>
      <c r="G1885" s="166"/>
      <c r="H1885" s="13"/>
      <c r="I1885" s="187">
        <f t="shared" si="475"/>
        <v>0</v>
      </c>
      <c r="J1885" s="187">
        <f t="shared" si="476"/>
        <v>0</v>
      </c>
      <c r="K1885" s="187">
        <f t="shared" si="477"/>
        <v>0</v>
      </c>
      <c r="L1885" s="166"/>
      <c r="M1885" s="13"/>
      <c r="N1885" s="187">
        <f t="shared" si="478"/>
        <v>0</v>
      </c>
      <c r="O1885" s="187">
        <f t="shared" si="479"/>
        <v>0</v>
      </c>
      <c r="P1885" s="187">
        <f t="shared" si="480"/>
        <v>0</v>
      </c>
      <c r="Q1885" s="166"/>
      <c r="R1885" s="13"/>
      <c r="S1885" s="187">
        <f t="shared" si="481"/>
        <v>0</v>
      </c>
      <c r="T1885" s="187">
        <f t="shared" si="482"/>
        <v>0</v>
      </c>
      <c r="U1885" s="166"/>
      <c r="V1885" s="187">
        <f t="shared" si="483"/>
        <v>0</v>
      </c>
      <c r="W1885" s="187">
        <f t="shared" si="484"/>
        <v>0</v>
      </c>
      <c r="X1885" s="13">
        <f t="shared" si="485"/>
        <v>0</v>
      </c>
      <c r="Y1885" s="13" t="s">
        <v>29</v>
      </c>
      <c r="Z1885" s="13">
        <v>45</v>
      </c>
      <c r="AA1885" s="241">
        <f t="shared" si="486"/>
        <v>0</v>
      </c>
    </row>
    <row r="1886" spans="1:27">
      <c r="A1886" s="12">
        <v>1883</v>
      </c>
      <c r="B1886" s="166"/>
      <c r="C1886" s="13"/>
      <c r="D1886" s="187">
        <f t="shared" si="472"/>
        <v>0</v>
      </c>
      <c r="E1886" s="187">
        <f t="shared" si="473"/>
        <v>0</v>
      </c>
      <c r="F1886" s="187">
        <f t="shared" si="474"/>
        <v>0</v>
      </c>
      <c r="G1886" s="166"/>
      <c r="H1886" s="13"/>
      <c r="I1886" s="187">
        <f t="shared" si="475"/>
        <v>0</v>
      </c>
      <c r="J1886" s="187">
        <f t="shared" si="476"/>
        <v>0</v>
      </c>
      <c r="K1886" s="187">
        <f t="shared" si="477"/>
        <v>0</v>
      </c>
      <c r="L1886" s="166"/>
      <c r="M1886" s="13"/>
      <c r="N1886" s="187">
        <f t="shared" si="478"/>
        <v>0</v>
      </c>
      <c r="O1886" s="187">
        <f t="shared" si="479"/>
        <v>0</v>
      </c>
      <c r="P1886" s="187">
        <f t="shared" si="480"/>
        <v>0</v>
      </c>
      <c r="Q1886" s="166"/>
      <c r="R1886" s="13"/>
      <c r="S1886" s="187">
        <f t="shared" si="481"/>
        <v>0</v>
      </c>
      <c r="T1886" s="187">
        <f t="shared" si="482"/>
        <v>0</v>
      </c>
      <c r="U1886" s="166"/>
      <c r="V1886" s="187">
        <f t="shared" si="483"/>
        <v>0</v>
      </c>
      <c r="W1886" s="187">
        <f t="shared" si="484"/>
        <v>0</v>
      </c>
      <c r="X1886" s="13">
        <f t="shared" si="485"/>
        <v>0</v>
      </c>
      <c r="Y1886" s="13" t="s">
        <v>29</v>
      </c>
      <c r="Z1886" s="13">
        <v>45</v>
      </c>
      <c r="AA1886" s="241">
        <f t="shared" si="486"/>
        <v>0</v>
      </c>
    </row>
    <row r="1887" spans="1:27">
      <c r="A1887" s="12">
        <v>1884</v>
      </c>
      <c r="B1887" s="166"/>
      <c r="C1887" s="13"/>
      <c r="D1887" s="187">
        <f t="shared" si="472"/>
        <v>0</v>
      </c>
      <c r="E1887" s="187">
        <f t="shared" si="473"/>
        <v>0</v>
      </c>
      <c r="F1887" s="187">
        <f t="shared" si="474"/>
        <v>0</v>
      </c>
      <c r="G1887" s="166"/>
      <c r="H1887" s="13"/>
      <c r="I1887" s="187">
        <f t="shared" si="475"/>
        <v>0</v>
      </c>
      <c r="J1887" s="187">
        <f t="shared" si="476"/>
        <v>0</v>
      </c>
      <c r="K1887" s="187">
        <f t="shared" si="477"/>
        <v>0</v>
      </c>
      <c r="L1887" s="166"/>
      <c r="M1887" s="13"/>
      <c r="N1887" s="187">
        <f t="shared" si="478"/>
        <v>0</v>
      </c>
      <c r="O1887" s="187">
        <f t="shared" si="479"/>
        <v>0</v>
      </c>
      <c r="P1887" s="187">
        <f t="shared" si="480"/>
        <v>0</v>
      </c>
      <c r="Q1887" s="166"/>
      <c r="R1887" s="13"/>
      <c r="S1887" s="187">
        <f t="shared" si="481"/>
        <v>0</v>
      </c>
      <c r="T1887" s="187">
        <f t="shared" si="482"/>
        <v>0</v>
      </c>
      <c r="U1887" s="166"/>
      <c r="V1887" s="187">
        <f t="shared" si="483"/>
        <v>0</v>
      </c>
      <c r="W1887" s="187">
        <f t="shared" si="484"/>
        <v>0</v>
      </c>
      <c r="X1887" s="13">
        <f t="shared" si="485"/>
        <v>0</v>
      </c>
      <c r="Y1887" s="13" t="s">
        <v>29</v>
      </c>
      <c r="Z1887" s="13">
        <v>45</v>
      </c>
      <c r="AA1887" s="241">
        <f t="shared" si="486"/>
        <v>0</v>
      </c>
    </row>
    <row r="1888" spans="1:27">
      <c r="A1888" s="12">
        <v>1885</v>
      </c>
      <c r="B1888" s="166"/>
      <c r="C1888" s="13"/>
      <c r="D1888" s="187">
        <f t="shared" si="472"/>
        <v>0</v>
      </c>
      <c r="E1888" s="187">
        <f t="shared" si="473"/>
        <v>0</v>
      </c>
      <c r="F1888" s="187">
        <f t="shared" si="474"/>
        <v>0</v>
      </c>
      <c r="G1888" s="166"/>
      <c r="H1888" s="13"/>
      <c r="I1888" s="187">
        <f t="shared" si="475"/>
        <v>0</v>
      </c>
      <c r="J1888" s="187">
        <f t="shared" si="476"/>
        <v>0</v>
      </c>
      <c r="K1888" s="187">
        <f t="shared" si="477"/>
        <v>0</v>
      </c>
      <c r="L1888" s="166"/>
      <c r="M1888" s="13"/>
      <c r="N1888" s="187">
        <f t="shared" si="478"/>
        <v>0</v>
      </c>
      <c r="O1888" s="187">
        <f t="shared" si="479"/>
        <v>0</v>
      </c>
      <c r="P1888" s="187">
        <f t="shared" si="480"/>
        <v>0</v>
      </c>
      <c r="Q1888" s="166"/>
      <c r="R1888" s="13"/>
      <c r="S1888" s="187">
        <f t="shared" si="481"/>
        <v>0</v>
      </c>
      <c r="T1888" s="187">
        <f t="shared" si="482"/>
        <v>0</v>
      </c>
      <c r="U1888" s="166"/>
      <c r="V1888" s="187">
        <f t="shared" si="483"/>
        <v>0</v>
      </c>
      <c r="W1888" s="187">
        <f t="shared" si="484"/>
        <v>0</v>
      </c>
      <c r="X1888" s="13">
        <f t="shared" si="485"/>
        <v>0</v>
      </c>
      <c r="Y1888" s="13" t="s">
        <v>29</v>
      </c>
      <c r="Z1888" s="13">
        <v>45</v>
      </c>
      <c r="AA1888" s="241">
        <f t="shared" si="486"/>
        <v>0</v>
      </c>
    </row>
    <row r="1889" spans="1:27">
      <c r="A1889" s="12">
        <v>1886</v>
      </c>
      <c r="B1889" s="166"/>
      <c r="C1889" s="13"/>
      <c r="D1889" s="187">
        <f t="shared" si="472"/>
        <v>0</v>
      </c>
      <c r="E1889" s="187">
        <f t="shared" si="473"/>
        <v>0</v>
      </c>
      <c r="F1889" s="187">
        <f t="shared" si="474"/>
        <v>0</v>
      </c>
      <c r="G1889" s="166"/>
      <c r="H1889" s="13"/>
      <c r="I1889" s="187">
        <f t="shared" si="475"/>
        <v>0</v>
      </c>
      <c r="J1889" s="187">
        <f t="shared" si="476"/>
        <v>0</v>
      </c>
      <c r="K1889" s="187">
        <f t="shared" si="477"/>
        <v>0</v>
      </c>
      <c r="L1889" s="166"/>
      <c r="M1889" s="13"/>
      <c r="N1889" s="187">
        <f t="shared" si="478"/>
        <v>0</v>
      </c>
      <c r="O1889" s="187">
        <f t="shared" si="479"/>
        <v>0</v>
      </c>
      <c r="P1889" s="187">
        <f t="shared" si="480"/>
        <v>0</v>
      </c>
      <c r="Q1889" s="166"/>
      <c r="R1889" s="13"/>
      <c r="S1889" s="187">
        <f t="shared" si="481"/>
        <v>0</v>
      </c>
      <c r="T1889" s="187">
        <f t="shared" si="482"/>
        <v>0</v>
      </c>
      <c r="U1889" s="166"/>
      <c r="V1889" s="187">
        <f t="shared" si="483"/>
        <v>0</v>
      </c>
      <c r="W1889" s="187">
        <f t="shared" si="484"/>
        <v>0</v>
      </c>
      <c r="X1889" s="13">
        <f t="shared" si="485"/>
        <v>0</v>
      </c>
      <c r="Y1889" s="13" t="s">
        <v>29</v>
      </c>
      <c r="Z1889" s="13">
        <v>45</v>
      </c>
      <c r="AA1889" s="241">
        <f t="shared" si="486"/>
        <v>0</v>
      </c>
    </row>
    <row r="1890" spans="1:27">
      <c r="A1890" s="12">
        <v>1887</v>
      </c>
      <c r="B1890" s="166"/>
      <c r="C1890" s="13"/>
      <c r="D1890" s="187">
        <f t="shared" si="472"/>
        <v>0</v>
      </c>
      <c r="E1890" s="187">
        <f t="shared" si="473"/>
        <v>0</v>
      </c>
      <c r="F1890" s="187">
        <f t="shared" si="474"/>
        <v>0</v>
      </c>
      <c r="G1890" s="166"/>
      <c r="H1890" s="13"/>
      <c r="I1890" s="187">
        <f t="shared" si="475"/>
        <v>0</v>
      </c>
      <c r="J1890" s="187">
        <f t="shared" si="476"/>
        <v>0</v>
      </c>
      <c r="K1890" s="187">
        <f t="shared" si="477"/>
        <v>0</v>
      </c>
      <c r="L1890" s="166"/>
      <c r="M1890" s="13"/>
      <c r="N1890" s="187">
        <f t="shared" si="478"/>
        <v>0</v>
      </c>
      <c r="O1890" s="187">
        <f t="shared" si="479"/>
        <v>0</v>
      </c>
      <c r="P1890" s="187">
        <f t="shared" si="480"/>
        <v>0</v>
      </c>
      <c r="Q1890" s="166"/>
      <c r="R1890" s="13"/>
      <c r="S1890" s="187">
        <f t="shared" si="481"/>
        <v>0</v>
      </c>
      <c r="T1890" s="187">
        <f t="shared" si="482"/>
        <v>0</v>
      </c>
      <c r="U1890" s="166"/>
      <c r="V1890" s="187">
        <f t="shared" si="483"/>
        <v>0</v>
      </c>
      <c r="W1890" s="187">
        <f t="shared" si="484"/>
        <v>0</v>
      </c>
      <c r="X1890" s="13">
        <f t="shared" si="485"/>
        <v>0</v>
      </c>
      <c r="Y1890" s="13" t="s">
        <v>29</v>
      </c>
      <c r="Z1890" s="13">
        <v>45</v>
      </c>
      <c r="AA1890" s="241">
        <f t="shared" si="486"/>
        <v>0</v>
      </c>
    </row>
    <row r="1891" spans="1:27">
      <c r="A1891" s="12">
        <v>1888</v>
      </c>
      <c r="B1891" s="166"/>
      <c r="C1891" s="13"/>
      <c r="D1891" s="187">
        <f t="shared" si="472"/>
        <v>0</v>
      </c>
      <c r="E1891" s="187">
        <f t="shared" si="473"/>
        <v>0</v>
      </c>
      <c r="F1891" s="187">
        <f t="shared" si="474"/>
        <v>0</v>
      </c>
      <c r="G1891" s="166"/>
      <c r="H1891" s="13"/>
      <c r="I1891" s="187">
        <f t="shared" si="475"/>
        <v>0</v>
      </c>
      <c r="J1891" s="187">
        <f t="shared" si="476"/>
        <v>0</v>
      </c>
      <c r="K1891" s="187">
        <f t="shared" si="477"/>
        <v>0</v>
      </c>
      <c r="L1891" s="166"/>
      <c r="M1891" s="13"/>
      <c r="N1891" s="187">
        <f t="shared" si="478"/>
        <v>0</v>
      </c>
      <c r="O1891" s="187">
        <f t="shared" si="479"/>
        <v>0</v>
      </c>
      <c r="P1891" s="187">
        <f t="shared" si="480"/>
        <v>0</v>
      </c>
      <c r="Q1891" s="166"/>
      <c r="R1891" s="13"/>
      <c r="S1891" s="187">
        <f t="shared" si="481"/>
        <v>0</v>
      </c>
      <c r="T1891" s="187">
        <f t="shared" si="482"/>
        <v>0</v>
      </c>
      <c r="U1891" s="166"/>
      <c r="V1891" s="187">
        <f t="shared" si="483"/>
        <v>0</v>
      </c>
      <c r="W1891" s="187">
        <f t="shared" si="484"/>
        <v>0</v>
      </c>
      <c r="X1891" s="13">
        <f t="shared" si="485"/>
        <v>0</v>
      </c>
      <c r="Y1891" s="13" t="s">
        <v>29</v>
      </c>
      <c r="Z1891" s="13">
        <v>45</v>
      </c>
      <c r="AA1891" s="241">
        <f t="shared" si="486"/>
        <v>0</v>
      </c>
    </row>
    <row r="1892" spans="1:27">
      <c r="A1892" s="12">
        <v>1889</v>
      </c>
      <c r="B1892" s="166"/>
      <c r="C1892" s="13"/>
      <c r="D1892" s="187">
        <f t="shared" si="472"/>
        <v>0</v>
      </c>
      <c r="E1892" s="187">
        <f t="shared" si="473"/>
        <v>0</v>
      </c>
      <c r="F1892" s="187">
        <f t="shared" si="474"/>
        <v>0</v>
      </c>
      <c r="G1892" s="166"/>
      <c r="H1892" s="13"/>
      <c r="I1892" s="187">
        <f t="shared" si="475"/>
        <v>0</v>
      </c>
      <c r="J1892" s="187">
        <f t="shared" si="476"/>
        <v>0</v>
      </c>
      <c r="K1892" s="187">
        <f t="shared" si="477"/>
        <v>0</v>
      </c>
      <c r="L1892" s="166"/>
      <c r="M1892" s="13"/>
      <c r="N1892" s="187">
        <f t="shared" si="478"/>
        <v>0</v>
      </c>
      <c r="O1892" s="187">
        <f t="shared" si="479"/>
        <v>0</v>
      </c>
      <c r="P1892" s="187">
        <f t="shared" si="480"/>
        <v>0</v>
      </c>
      <c r="Q1892" s="166"/>
      <c r="R1892" s="13"/>
      <c r="S1892" s="187">
        <f t="shared" si="481"/>
        <v>0</v>
      </c>
      <c r="T1892" s="187">
        <f t="shared" si="482"/>
        <v>0</v>
      </c>
      <c r="U1892" s="166"/>
      <c r="V1892" s="187">
        <f t="shared" si="483"/>
        <v>0</v>
      </c>
      <c r="W1892" s="187">
        <f t="shared" si="484"/>
        <v>0</v>
      </c>
      <c r="X1892" s="13">
        <f t="shared" si="485"/>
        <v>0</v>
      </c>
      <c r="Y1892" s="13" t="s">
        <v>29</v>
      </c>
      <c r="Z1892" s="13">
        <v>45</v>
      </c>
      <c r="AA1892" s="241">
        <f t="shared" si="486"/>
        <v>0</v>
      </c>
    </row>
    <row r="1893" spans="1:27">
      <c r="A1893" s="12">
        <v>1890</v>
      </c>
      <c r="B1893" s="166"/>
      <c r="C1893" s="13"/>
      <c r="D1893" s="187">
        <f t="shared" ref="D1893:D1956" si="487">IF(B1893="Bien",10,)</f>
        <v>0</v>
      </c>
      <c r="E1893" s="187">
        <f t="shared" ref="E1893:E1956" si="488">IF(B1893="Moyen",5,)</f>
        <v>0</v>
      </c>
      <c r="F1893" s="187">
        <f t="shared" ref="F1893:F1956" si="489">IF(B1893="Mauvais",-35,)</f>
        <v>0</v>
      </c>
      <c r="G1893" s="166"/>
      <c r="H1893" s="13"/>
      <c r="I1893" s="187">
        <f t="shared" ref="I1893:I1956" si="490">IF(G1893="Non",10,)</f>
        <v>0</v>
      </c>
      <c r="J1893" s="187">
        <f t="shared" ref="J1893:J1956" si="491">IF(G1893="Un peu",5,)</f>
        <v>0</v>
      </c>
      <c r="K1893" s="187">
        <f t="shared" ref="K1893:K1956" si="492">IF(G1893="Beaucoup",-35,)</f>
        <v>0</v>
      </c>
      <c r="L1893" s="166"/>
      <c r="M1893" s="13"/>
      <c r="N1893" s="187">
        <f t="shared" ref="N1893:N1956" si="493">IF(L1893="Bien",5,)</f>
        <v>0</v>
      </c>
      <c r="O1893" s="187">
        <f t="shared" ref="O1893:O1956" si="494">IF(L1893="Moyen",0,)</f>
        <v>0</v>
      </c>
      <c r="P1893" s="187">
        <f t="shared" ref="P1893:P1956" si="495">IF(L1893="Mauvais",-35,)</f>
        <v>0</v>
      </c>
      <c r="Q1893" s="166"/>
      <c r="R1893" s="13"/>
      <c r="S1893" s="187">
        <f t="shared" ref="S1893:S1956" si="496">IF(Q1893="Oui",-35,)</f>
        <v>0</v>
      </c>
      <c r="T1893" s="187">
        <f t="shared" ref="T1893:T1956" si="497">IF(Q1893="Non",10,)</f>
        <v>0</v>
      </c>
      <c r="U1893" s="166"/>
      <c r="V1893" s="187">
        <f t="shared" ref="V1893:V1956" si="498">IF(U1893="Oui",-35,)</f>
        <v>0</v>
      </c>
      <c r="W1893" s="187">
        <f t="shared" ref="W1893:W1956" si="499">IF(U1893="Non",10,)</f>
        <v>0</v>
      </c>
      <c r="X1893" s="13">
        <f t="shared" ref="X1893:X1956" si="500">SUM(B1893:W1893)</f>
        <v>0</v>
      </c>
      <c r="Y1893" s="13" t="s">
        <v>29</v>
      </c>
      <c r="Z1893" s="13">
        <v>45</v>
      </c>
      <c r="AA1893" s="241">
        <f t="shared" ref="AA1893:AA1956" si="501">X1893/Z1893</f>
        <v>0</v>
      </c>
    </row>
    <row r="1894" spans="1:27">
      <c r="A1894" s="12">
        <v>1891</v>
      </c>
      <c r="B1894" s="166"/>
      <c r="C1894" s="13"/>
      <c r="D1894" s="187">
        <f t="shared" si="487"/>
        <v>0</v>
      </c>
      <c r="E1894" s="187">
        <f t="shared" si="488"/>
        <v>0</v>
      </c>
      <c r="F1894" s="187">
        <f t="shared" si="489"/>
        <v>0</v>
      </c>
      <c r="G1894" s="166"/>
      <c r="H1894" s="13"/>
      <c r="I1894" s="187">
        <f t="shared" si="490"/>
        <v>0</v>
      </c>
      <c r="J1894" s="187">
        <f t="shared" si="491"/>
        <v>0</v>
      </c>
      <c r="K1894" s="187">
        <f t="shared" si="492"/>
        <v>0</v>
      </c>
      <c r="L1894" s="166"/>
      <c r="M1894" s="13"/>
      <c r="N1894" s="187">
        <f t="shared" si="493"/>
        <v>0</v>
      </c>
      <c r="O1894" s="187">
        <f t="shared" si="494"/>
        <v>0</v>
      </c>
      <c r="P1894" s="187">
        <f t="shared" si="495"/>
        <v>0</v>
      </c>
      <c r="Q1894" s="166"/>
      <c r="R1894" s="13"/>
      <c r="S1894" s="187">
        <f t="shared" si="496"/>
        <v>0</v>
      </c>
      <c r="T1894" s="187">
        <f t="shared" si="497"/>
        <v>0</v>
      </c>
      <c r="U1894" s="166"/>
      <c r="V1894" s="187">
        <f t="shared" si="498"/>
        <v>0</v>
      </c>
      <c r="W1894" s="187">
        <f t="shared" si="499"/>
        <v>0</v>
      </c>
      <c r="X1894" s="13">
        <f t="shared" si="500"/>
        <v>0</v>
      </c>
      <c r="Y1894" s="13" t="s">
        <v>29</v>
      </c>
      <c r="Z1894" s="13">
        <v>45</v>
      </c>
      <c r="AA1894" s="241">
        <f t="shared" si="501"/>
        <v>0</v>
      </c>
    </row>
    <row r="1895" spans="1:27">
      <c r="A1895" s="12">
        <v>1892</v>
      </c>
      <c r="B1895" s="166"/>
      <c r="C1895" s="13"/>
      <c r="D1895" s="187">
        <f t="shared" si="487"/>
        <v>0</v>
      </c>
      <c r="E1895" s="187">
        <f t="shared" si="488"/>
        <v>0</v>
      </c>
      <c r="F1895" s="187">
        <f t="shared" si="489"/>
        <v>0</v>
      </c>
      <c r="G1895" s="166"/>
      <c r="H1895" s="13"/>
      <c r="I1895" s="187">
        <f t="shared" si="490"/>
        <v>0</v>
      </c>
      <c r="J1895" s="187">
        <f t="shared" si="491"/>
        <v>0</v>
      </c>
      <c r="K1895" s="187">
        <f t="shared" si="492"/>
        <v>0</v>
      </c>
      <c r="L1895" s="166"/>
      <c r="M1895" s="13"/>
      <c r="N1895" s="187">
        <f t="shared" si="493"/>
        <v>0</v>
      </c>
      <c r="O1895" s="187">
        <f t="shared" si="494"/>
        <v>0</v>
      </c>
      <c r="P1895" s="187">
        <f t="shared" si="495"/>
        <v>0</v>
      </c>
      <c r="Q1895" s="166"/>
      <c r="R1895" s="13"/>
      <c r="S1895" s="187">
        <f t="shared" si="496"/>
        <v>0</v>
      </c>
      <c r="T1895" s="187">
        <f t="shared" si="497"/>
        <v>0</v>
      </c>
      <c r="U1895" s="166"/>
      <c r="V1895" s="187">
        <f t="shared" si="498"/>
        <v>0</v>
      </c>
      <c r="W1895" s="187">
        <f t="shared" si="499"/>
        <v>0</v>
      </c>
      <c r="X1895" s="13">
        <f t="shared" si="500"/>
        <v>0</v>
      </c>
      <c r="Y1895" s="13" t="s">
        <v>29</v>
      </c>
      <c r="Z1895" s="13">
        <v>45</v>
      </c>
      <c r="AA1895" s="241">
        <f t="shared" si="501"/>
        <v>0</v>
      </c>
    </row>
    <row r="1896" spans="1:27">
      <c r="A1896" s="12">
        <v>1893</v>
      </c>
      <c r="B1896" s="166"/>
      <c r="C1896" s="13"/>
      <c r="D1896" s="187">
        <f t="shared" si="487"/>
        <v>0</v>
      </c>
      <c r="E1896" s="187">
        <f t="shared" si="488"/>
        <v>0</v>
      </c>
      <c r="F1896" s="187">
        <f t="shared" si="489"/>
        <v>0</v>
      </c>
      <c r="G1896" s="166"/>
      <c r="H1896" s="13"/>
      <c r="I1896" s="187">
        <f t="shared" si="490"/>
        <v>0</v>
      </c>
      <c r="J1896" s="187">
        <f t="shared" si="491"/>
        <v>0</v>
      </c>
      <c r="K1896" s="187">
        <f t="shared" si="492"/>
        <v>0</v>
      </c>
      <c r="L1896" s="166"/>
      <c r="M1896" s="13"/>
      <c r="N1896" s="187">
        <f t="shared" si="493"/>
        <v>0</v>
      </c>
      <c r="O1896" s="187">
        <f t="shared" si="494"/>
        <v>0</v>
      </c>
      <c r="P1896" s="187">
        <f t="shared" si="495"/>
        <v>0</v>
      </c>
      <c r="Q1896" s="166"/>
      <c r="R1896" s="13"/>
      <c r="S1896" s="187">
        <f t="shared" si="496"/>
        <v>0</v>
      </c>
      <c r="T1896" s="187">
        <f t="shared" si="497"/>
        <v>0</v>
      </c>
      <c r="U1896" s="166"/>
      <c r="V1896" s="187">
        <f t="shared" si="498"/>
        <v>0</v>
      </c>
      <c r="W1896" s="187">
        <f t="shared" si="499"/>
        <v>0</v>
      </c>
      <c r="X1896" s="13">
        <f t="shared" si="500"/>
        <v>0</v>
      </c>
      <c r="Y1896" s="13" t="s">
        <v>29</v>
      </c>
      <c r="Z1896" s="13">
        <v>45</v>
      </c>
      <c r="AA1896" s="241">
        <f t="shared" si="501"/>
        <v>0</v>
      </c>
    </row>
    <row r="1897" spans="1:27">
      <c r="A1897" s="12">
        <v>1894</v>
      </c>
      <c r="B1897" s="166"/>
      <c r="C1897" s="13"/>
      <c r="D1897" s="187">
        <f t="shared" si="487"/>
        <v>0</v>
      </c>
      <c r="E1897" s="187">
        <f t="shared" si="488"/>
        <v>0</v>
      </c>
      <c r="F1897" s="187">
        <f t="shared" si="489"/>
        <v>0</v>
      </c>
      <c r="G1897" s="166"/>
      <c r="H1897" s="13"/>
      <c r="I1897" s="187">
        <f t="shared" si="490"/>
        <v>0</v>
      </c>
      <c r="J1897" s="187">
        <f t="shared" si="491"/>
        <v>0</v>
      </c>
      <c r="K1897" s="187">
        <f t="shared" si="492"/>
        <v>0</v>
      </c>
      <c r="L1897" s="166"/>
      <c r="M1897" s="13"/>
      <c r="N1897" s="187">
        <f t="shared" si="493"/>
        <v>0</v>
      </c>
      <c r="O1897" s="187">
        <f t="shared" si="494"/>
        <v>0</v>
      </c>
      <c r="P1897" s="187">
        <f t="shared" si="495"/>
        <v>0</v>
      </c>
      <c r="Q1897" s="166"/>
      <c r="R1897" s="13"/>
      <c r="S1897" s="187">
        <f t="shared" si="496"/>
        <v>0</v>
      </c>
      <c r="T1897" s="187">
        <f t="shared" si="497"/>
        <v>0</v>
      </c>
      <c r="U1897" s="166"/>
      <c r="V1897" s="187">
        <f t="shared" si="498"/>
        <v>0</v>
      </c>
      <c r="W1897" s="187">
        <f t="shared" si="499"/>
        <v>0</v>
      </c>
      <c r="X1897" s="13">
        <f t="shared" si="500"/>
        <v>0</v>
      </c>
      <c r="Y1897" s="13" t="s">
        <v>29</v>
      </c>
      <c r="Z1897" s="13">
        <v>45</v>
      </c>
      <c r="AA1897" s="241">
        <f t="shared" si="501"/>
        <v>0</v>
      </c>
    </row>
    <row r="1898" spans="1:27">
      <c r="A1898" s="12">
        <v>1895</v>
      </c>
      <c r="B1898" s="166"/>
      <c r="C1898" s="13"/>
      <c r="D1898" s="187">
        <f t="shared" si="487"/>
        <v>0</v>
      </c>
      <c r="E1898" s="187">
        <f t="shared" si="488"/>
        <v>0</v>
      </c>
      <c r="F1898" s="187">
        <f t="shared" si="489"/>
        <v>0</v>
      </c>
      <c r="G1898" s="166"/>
      <c r="H1898" s="13"/>
      <c r="I1898" s="187">
        <f t="shared" si="490"/>
        <v>0</v>
      </c>
      <c r="J1898" s="187">
        <f t="shared" si="491"/>
        <v>0</v>
      </c>
      <c r="K1898" s="187">
        <f t="shared" si="492"/>
        <v>0</v>
      </c>
      <c r="L1898" s="166"/>
      <c r="M1898" s="13"/>
      <c r="N1898" s="187">
        <f t="shared" si="493"/>
        <v>0</v>
      </c>
      <c r="O1898" s="187">
        <f t="shared" si="494"/>
        <v>0</v>
      </c>
      <c r="P1898" s="187">
        <f t="shared" si="495"/>
        <v>0</v>
      </c>
      <c r="Q1898" s="166"/>
      <c r="R1898" s="13"/>
      <c r="S1898" s="187">
        <f t="shared" si="496"/>
        <v>0</v>
      </c>
      <c r="T1898" s="187">
        <f t="shared" si="497"/>
        <v>0</v>
      </c>
      <c r="U1898" s="166"/>
      <c r="V1898" s="187">
        <f t="shared" si="498"/>
        <v>0</v>
      </c>
      <c r="W1898" s="187">
        <f t="shared" si="499"/>
        <v>0</v>
      </c>
      <c r="X1898" s="13">
        <f t="shared" si="500"/>
        <v>0</v>
      </c>
      <c r="Y1898" s="13" t="s">
        <v>29</v>
      </c>
      <c r="Z1898" s="13">
        <v>45</v>
      </c>
      <c r="AA1898" s="241">
        <f t="shared" si="501"/>
        <v>0</v>
      </c>
    </row>
    <row r="1899" spans="1:27">
      <c r="A1899" s="12">
        <v>1896</v>
      </c>
      <c r="B1899" s="166"/>
      <c r="C1899" s="13"/>
      <c r="D1899" s="187">
        <f t="shared" si="487"/>
        <v>0</v>
      </c>
      <c r="E1899" s="187">
        <f t="shared" si="488"/>
        <v>0</v>
      </c>
      <c r="F1899" s="187">
        <f t="shared" si="489"/>
        <v>0</v>
      </c>
      <c r="G1899" s="166"/>
      <c r="H1899" s="13"/>
      <c r="I1899" s="187">
        <f t="shared" si="490"/>
        <v>0</v>
      </c>
      <c r="J1899" s="187">
        <f t="shared" si="491"/>
        <v>0</v>
      </c>
      <c r="K1899" s="187">
        <f t="shared" si="492"/>
        <v>0</v>
      </c>
      <c r="L1899" s="166"/>
      <c r="M1899" s="13"/>
      <c r="N1899" s="187">
        <f t="shared" si="493"/>
        <v>0</v>
      </c>
      <c r="O1899" s="187">
        <f t="shared" si="494"/>
        <v>0</v>
      </c>
      <c r="P1899" s="187">
        <f t="shared" si="495"/>
        <v>0</v>
      </c>
      <c r="Q1899" s="166"/>
      <c r="R1899" s="13"/>
      <c r="S1899" s="187">
        <f t="shared" si="496"/>
        <v>0</v>
      </c>
      <c r="T1899" s="187">
        <f t="shared" si="497"/>
        <v>0</v>
      </c>
      <c r="U1899" s="166"/>
      <c r="V1899" s="187">
        <f t="shared" si="498"/>
        <v>0</v>
      </c>
      <c r="W1899" s="187">
        <f t="shared" si="499"/>
        <v>0</v>
      </c>
      <c r="X1899" s="13">
        <f t="shared" si="500"/>
        <v>0</v>
      </c>
      <c r="Y1899" s="13" t="s">
        <v>29</v>
      </c>
      <c r="Z1899" s="13">
        <v>45</v>
      </c>
      <c r="AA1899" s="241">
        <f t="shared" si="501"/>
        <v>0</v>
      </c>
    </row>
    <row r="1900" spans="1:27">
      <c r="A1900" s="12">
        <v>1897</v>
      </c>
      <c r="B1900" s="166"/>
      <c r="C1900" s="13"/>
      <c r="D1900" s="187">
        <f t="shared" si="487"/>
        <v>0</v>
      </c>
      <c r="E1900" s="187">
        <f t="shared" si="488"/>
        <v>0</v>
      </c>
      <c r="F1900" s="187">
        <f t="shared" si="489"/>
        <v>0</v>
      </c>
      <c r="G1900" s="166"/>
      <c r="H1900" s="13"/>
      <c r="I1900" s="187">
        <f t="shared" si="490"/>
        <v>0</v>
      </c>
      <c r="J1900" s="187">
        <f t="shared" si="491"/>
        <v>0</v>
      </c>
      <c r="K1900" s="187">
        <f t="shared" si="492"/>
        <v>0</v>
      </c>
      <c r="L1900" s="166"/>
      <c r="M1900" s="13"/>
      <c r="N1900" s="187">
        <f t="shared" si="493"/>
        <v>0</v>
      </c>
      <c r="O1900" s="187">
        <f t="shared" si="494"/>
        <v>0</v>
      </c>
      <c r="P1900" s="187">
        <f t="shared" si="495"/>
        <v>0</v>
      </c>
      <c r="Q1900" s="166"/>
      <c r="R1900" s="13"/>
      <c r="S1900" s="187">
        <f t="shared" si="496"/>
        <v>0</v>
      </c>
      <c r="T1900" s="187">
        <f t="shared" si="497"/>
        <v>0</v>
      </c>
      <c r="U1900" s="166"/>
      <c r="V1900" s="187">
        <f t="shared" si="498"/>
        <v>0</v>
      </c>
      <c r="W1900" s="187">
        <f t="shared" si="499"/>
        <v>0</v>
      </c>
      <c r="X1900" s="13">
        <f t="shared" si="500"/>
        <v>0</v>
      </c>
      <c r="Y1900" s="13" t="s">
        <v>29</v>
      </c>
      <c r="Z1900" s="13">
        <v>45</v>
      </c>
      <c r="AA1900" s="241">
        <f t="shared" si="501"/>
        <v>0</v>
      </c>
    </row>
    <row r="1901" spans="1:27">
      <c r="A1901" s="12">
        <v>1898</v>
      </c>
      <c r="B1901" s="166"/>
      <c r="C1901" s="13"/>
      <c r="D1901" s="187">
        <f t="shared" si="487"/>
        <v>0</v>
      </c>
      <c r="E1901" s="187">
        <f t="shared" si="488"/>
        <v>0</v>
      </c>
      <c r="F1901" s="187">
        <f t="shared" si="489"/>
        <v>0</v>
      </c>
      <c r="G1901" s="166"/>
      <c r="H1901" s="13"/>
      <c r="I1901" s="187">
        <f t="shared" si="490"/>
        <v>0</v>
      </c>
      <c r="J1901" s="187">
        <f t="shared" si="491"/>
        <v>0</v>
      </c>
      <c r="K1901" s="187">
        <f t="shared" si="492"/>
        <v>0</v>
      </c>
      <c r="L1901" s="166"/>
      <c r="M1901" s="13"/>
      <c r="N1901" s="187">
        <f t="shared" si="493"/>
        <v>0</v>
      </c>
      <c r="O1901" s="187">
        <f t="shared" si="494"/>
        <v>0</v>
      </c>
      <c r="P1901" s="187">
        <f t="shared" si="495"/>
        <v>0</v>
      </c>
      <c r="Q1901" s="166"/>
      <c r="R1901" s="13"/>
      <c r="S1901" s="187">
        <f t="shared" si="496"/>
        <v>0</v>
      </c>
      <c r="T1901" s="187">
        <f t="shared" si="497"/>
        <v>0</v>
      </c>
      <c r="U1901" s="166"/>
      <c r="V1901" s="187">
        <f t="shared" si="498"/>
        <v>0</v>
      </c>
      <c r="W1901" s="187">
        <f t="shared" si="499"/>
        <v>0</v>
      </c>
      <c r="X1901" s="13">
        <f t="shared" si="500"/>
        <v>0</v>
      </c>
      <c r="Y1901" s="13" t="s">
        <v>29</v>
      </c>
      <c r="Z1901" s="13">
        <v>45</v>
      </c>
      <c r="AA1901" s="241">
        <f t="shared" si="501"/>
        <v>0</v>
      </c>
    </row>
    <row r="1902" spans="1:27">
      <c r="A1902" s="12">
        <v>1899</v>
      </c>
      <c r="B1902" s="166"/>
      <c r="C1902" s="13"/>
      <c r="D1902" s="187">
        <f t="shared" si="487"/>
        <v>0</v>
      </c>
      <c r="E1902" s="187">
        <f t="shared" si="488"/>
        <v>0</v>
      </c>
      <c r="F1902" s="187">
        <f t="shared" si="489"/>
        <v>0</v>
      </c>
      <c r="G1902" s="166"/>
      <c r="H1902" s="13"/>
      <c r="I1902" s="187">
        <f t="shared" si="490"/>
        <v>0</v>
      </c>
      <c r="J1902" s="187">
        <f t="shared" si="491"/>
        <v>0</v>
      </c>
      <c r="K1902" s="187">
        <f t="shared" si="492"/>
        <v>0</v>
      </c>
      <c r="L1902" s="166"/>
      <c r="M1902" s="13"/>
      <c r="N1902" s="187">
        <f t="shared" si="493"/>
        <v>0</v>
      </c>
      <c r="O1902" s="187">
        <f t="shared" si="494"/>
        <v>0</v>
      </c>
      <c r="P1902" s="187">
        <f t="shared" si="495"/>
        <v>0</v>
      </c>
      <c r="Q1902" s="166"/>
      <c r="R1902" s="13"/>
      <c r="S1902" s="187">
        <f t="shared" si="496"/>
        <v>0</v>
      </c>
      <c r="T1902" s="187">
        <f t="shared" si="497"/>
        <v>0</v>
      </c>
      <c r="U1902" s="166"/>
      <c r="V1902" s="187">
        <f t="shared" si="498"/>
        <v>0</v>
      </c>
      <c r="W1902" s="187">
        <f t="shared" si="499"/>
        <v>0</v>
      </c>
      <c r="X1902" s="13">
        <f t="shared" si="500"/>
        <v>0</v>
      </c>
      <c r="Y1902" s="13" t="s">
        <v>29</v>
      </c>
      <c r="Z1902" s="13">
        <v>45</v>
      </c>
      <c r="AA1902" s="241">
        <f t="shared" si="501"/>
        <v>0</v>
      </c>
    </row>
    <row r="1903" spans="1:27">
      <c r="A1903" s="12">
        <v>1900</v>
      </c>
      <c r="B1903" s="166"/>
      <c r="C1903" s="13"/>
      <c r="D1903" s="187">
        <f t="shared" si="487"/>
        <v>0</v>
      </c>
      <c r="E1903" s="187">
        <f t="shared" si="488"/>
        <v>0</v>
      </c>
      <c r="F1903" s="187">
        <f t="shared" si="489"/>
        <v>0</v>
      </c>
      <c r="G1903" s="166"/>
      <c r="H1903" s="13"/>
      <c r="I1903" s="187">
        <f t="shared" si="490"/>
        <v>0</v>
      </c>
      <c r="J1903" s="187">
        <f t="shared" si="491"/>
        <v>0</v>
      </c>
      <c r="K1903" s="187">
        <f t="shared" si="492"/>
        <v>0</v>
      </c>
      <c r="L1903" s="166"/>
      <c r="M1903" s="13"/>
      <c r="N1903" s="187">
        <f t="shared" si="493"/>
        <v>0</v>
      </c>
      <c r="O1903" s="187">
        <f t="shared" si="494"/>
        <v>0</v>
      </c>
      <c r="P1903" s="187">
        <f t="shared" si="495"/>
        <v>0</v>
      </c>
      <c r="Q1903" s="166"/>
      <c r="R1903" s="13"/>
      <c r="S1903" s="187">
        <f t="shared" si="496"/>
        <v>0</v>
      </c>
      <c r="T1903" s="187">
        <f t="shared" si="497"/>
        <v>0</v>
      </c>
      <c r="U1903" s="166"/>
      <c r="V1903" s="187">
        <f t="shared" si="498"/>
        <v>0</v>
      </c>
      <c r="W1903" s="187">
        <f t="shared" si="499"/>
        <v>0</v>
      </c>
      <c r="X1903" s="13">
        <f t="shared" si="500"/>
        <v>0</v>
      </c>
      <c r="Y1903" s="13" t="s">
        <v>29</v>
      </c>
      <c r="Z1903" s="13">
        <v>45</v>
      </c>
      <c r="AA1903" s="241">
        <f t="shared" si="501"/>
        <v>0</v>
      </c>
    </row>
    <row r="1904" spans="1:27">
      <c r="A1904" s="12">
        <v>1901</v>
      </c>
      <c r="B1904" s="166"/>
      <c r="C1904" s="13"/>
      <c r="D1904" s="187">
        <f t="shared" si="487"/>
        <v>0</v>
      </c>
      <c r="E1904" s="187">
        <f t="shared" si="488"/>
        <v>0</v>
      </c>
      <c r="F1904" s="187">
        <f t="shared" si="489"/>
        <v>0</v>
      </c>
      <c r="G1904" s="166"/>
      <c r="H1904" s="13"/>
      <c r="I1904" s="187">
        <f t="shared" si="490"/>
        <v>0</v>
      </c>
      <c r="J1904" s="187">
        <f t="shared" si="491"/>
        <v>0</v>
      </c>
      <c r="K1904" s="187">
        <f t="shared" si="492"/>
        <v>0</v>
      </c>
      <c r="L1904" s="166"/>
      <c r="M1904" s="13"/>
      <c r="N1904" s="187">
        <f t="shared" si="493"/>
        <v>0</v>
      </c>
      <c r="O1904" s="187">
        <f t="shared" si="494"/>
        <v>0</v>
      </c>
      <c r="P1904" s="187">
        <f t="shared" si="495"/>
        <v>0</v>
      </c>
      <c r="Q1904" s="166"/>
      <c r="R1904" s="13"/>
      <c r="S1904" s="187">
        <f t="shared" si="496"/>
        <v>0</v>
      </c>
      <c r="T1904" s="187">
        <f t="shared" si="497"/>
        <v>0</v>
      </c>
      <c r="U1904" s="166"/>
      <c r="V1904" s="187">
        <f t="shared" si="498"/>
        <v>0</v>
      </c>
      <c r="W1904" s="187">
        <f t="shared" si="499"/>
        <v>0</v>
      </c>
      <c r="X1904" s="13">
        <f t="shared" si="500"/>
        <v>0</v>
      </c>
      <c r="Y1904" s="13" t="s">
        <v>29</v>
      </c>
      <c r="Z1904" s="13">
        <v>45</v>
      </c>
      <c r="AA1904" s="241">
        <f t="shared" si="501"/>
        <v>0</v>
      </c>
    </row>
    <row r="1905" spans="1:27">
      <c r="A1905" s="12">
        <v>1902</v>
      </c>
      <c r="B1905" s="166"/>
      <c r="C1905" s="13"/>
      <c r="D1905" s="187">
        <f t="shared" si="487"/>
        <v>0</v>
      </c>
      <c r="E1905" s="187">
        <f t="shared" si="488"/>
        <v>0</v>
      </c>
      <c r="F1905" s="187">
        <f t="shared" si="489"/>
        <v>0</v>
      </c>
      <c r="G1905" s="166"/>
      <c r="H1905" s="13"/>
      <c r="I1905" s="187">
        <f t="shared" si="490"/>
        <v>0</v>
      </c>
      <c r="J1905" s="187">
        <f t="shared" si="491"/>
        <v>0</v>
      </c>
      <c r="K1905" s="187">
        <f t="shared" si="492"/>
        <v>0</v>
      </c>
      <c r="L1905" s="166"/>
      <c r="M1905" s="13"/>
      <c r="N1905" s="187">
        <f t="shared" si="493"/>
        <v>0</v>
      </c>
      <c r="O1905" s="187">
        <f t="shared" si="494"/>
        <v>0</v>
      </c>
      <c r="P1905" s="187">
        <f t="shared" si="495"/>
        <v>0</v>
      </c>
      <c r="Q1905" s="166"/>
      <c r="R1905" s="13"/>
      <c r="S1905" s="187">
        <f t="shared" si="496"/>
        <v>0</v>
      </c>
      <c r="T1905" s="187">
        <f t="shared" si="497"/>
        <v>0</v>
      </c>
      <c r="U1905" s="166"/>
      <c r="V1905" s="187">
        <f t="shared" si="498"/>
        <v>0</v>
      </c>
      <c r="W1905" s="187">
        <f t="shared" si="499"/>
        <v>0</v>
      </c>
      <c r="X1905" s="13">
        <f t="shared" si="500"/>
        <v>0</v>
      </c>
      <c r="Y1905" s="13" t="s">
        <v>29</v>
      </c>
      <c r="Z1905" s="13">
        <v>45</v>
      </c>
      <c r="AA1905" s="241">
        <f t="shared" si="501"/>
        <v>0</v>
      </c>
    </row>
    <row r="1906" spans="1:27">
      <c r="A1906" s="12">
        <v>1903</v>
      </c>
      <c r="B1906" s="166"/>
      <c r="C1906" s="13"/>
      <c r="D1906" s="187">
        <f t="shared" si="487"/>
        <v>0</v>
      </c>
      <c r="E1906" s="187">
        <f t="shared" si="488"/>
        <v>0</v>
      </c>
      <c r="F1906" s="187">
        <f t="shared" si="489"/>
        <v>0</v>
      </c>
      <c r="G1906" s="166"/>
      <c r="H1906" s="13"/>
      <c r="I1906" s="187">
        <f t="shared" si="490"/>
        <v>0</v>
      </c>
      <c r="J1906" s="187">
        <f t="shared" si="491"/>
        <v>0</v>
      </c>
      <c r="K1906" s="187">
        <f t="shared" si="492"/>
        <v>0</v>
      </c>
      <c r="L1906" s="166"/>
      <c r="M1906" s="13"/>
      <c r="N1906" s="187">
        <f t="shared" si="493"/>
        <v>0</v>
      </c>
      <c r="O1906" s="187">
        <f t="shared" si="494"/>
        <v>0</v>
      </c>
      <c r="P1906" s="187">
        <f t="shared" si="495"/>
        <v>0</v>
      </c>
      <c r="Q1906" s="166"/>
      <c r="R1906" s="13"/>
      <c r="S1906" s="187">
        <f t="shared" si="496"/>
        <v>0</v>
      </c>
      <c r="T1906" s="187">
        <f t="shared" si="497"/>
        <v>0</v>
      </c>
      <c r="U1906" s="166"/>
      <c r="V1906" s="187">
        <f t="shared" si="498"/>
        <v>0</v>
      </c>
      <c r="W1906" s="187">
        <f t="shared" si="499"/>
        <v>0</v>
      </c>
      <c r="X1906" s="13">
        <f t="shared" si="500"/>
        <v>0</v>
      </c>
      <c r="Y1906" s="13" t="s">
        <v>29</v>
      </c>
      <c r="Z1906" s="13">
        <v>45</v>
      </c>
      <c r="AA1906" s="241">
        <f t="shared" si="501"/>
        <v>0</v>
      </c>
    </row>
    <row r="1907" spans="1:27">
      <c r="A1907" s="12">
        <v>1904</v>
      </c>
      <c r="B1907" s="166"/>
      <c r="C1907" s="13"/>
      <c r="D1907" s="187">
        <f t="shared" si="487"/>
        <v>0</v>
      </c>
      <c r="E1907" s="187">
        <f t="shared" si="488"/>
        <v>0</v>
      </c>
      <c r="F1907" s="187">
        <f t="shared" si="489"/>
        <v>0</v>
      </c>
      <c r="G1907" s="166"/>
      <c r="H1907" s="13"/>
      <c r="I1907" s="187">
        <f t="shared" si="490"/>
        <v>0</v>
      </c>
      <c r="J1907" s="187">
        <f t="shared" si="491"/>
        <v>0</v>
      </c>
      <c r="K1907" s="187">
        <f t="shared" si="492"/>
        <v>0</v>
      </c>
      <c r="L1907" s="166"/>
      <c r="M1907" s="13"/>
      <c r="N1907" s="187">
        <f t="shared" si="493"/>
        <v>0</v>
      </c>
      <c r="O1907" s="187">
        <f t="shared" si="494"/>
        <v>0</v>
      </c>
      <c r="P1907" s="187">
        <f t="shared" si="495"/>
        <v>0</v>
      </c>
      <c r="Q1907" s="166"/>
      <c r="R1907" s="13"/>
      <c r="S1907" s="187">
        <f t="shared" si="496"/>
        <v>0</v>
      </c>
      <c r="T1907" s="187">
        <f t="shared" si="497"/>
        <v>0</v>
      </c>
      <c r="U1907" s="166"/>
      <c r="V1907" s="187">
        <f t="shared" si="498"/>
        <v>0</v>
      </c>
      <c r="W1907" s="187">
        <f t="shared" si="499"/>
        <v>0</v>
      </c>
      <c r="X1907" s="13">
        <f t="shared" si="500"/>
        <v>0</v>
      </c>
      <c r="Y1907" s="13" t="s">
        <v>29</v>
      </c>
      <c r="Z1907" s="13">
        <v>45</v>
      </c>
      <c r="AA1907" s="241">
        <f t="shared" si="501"/>
        <v>0</v>
      </c>
    </row>
    <row r="1908" spans="1:27">
      <c r="A1908" s="12">
        <v>1905</v>
      </c>
      <c r="B1908" s="166"/>
      <c r="C1908" s="13"/>
      <c r="D1908" s="187">
        <f t="shared" si="487"/>
        <v>0</v>
      </c>
      <c r="E1908" s="187">
        <f t="shared" si="488"/>
        <v>0</v>
      </c>
      <c r="F1908" s="187">
        <f t="shared" si="489"/>
        <v>0</v>
      </c>
      <c r="G1908" s="166"/>
      <c r="H1908" s="13"/>
      <c r="I1908" s="187">
        <f t="shared" si="490"/>
        <v>0</v>
      </c>
      <c r="J1908" s="187">
        <f t="shared" si="491"/>
        <v>0</v>
      </c>
      <c r="K1908" s="187">
        <f t="shared" si="492"/>
        <v>0</v>
      </c>
      <c r="L1908" s="166"/>
      <c r="M1908" s="13"/>
      <c r="N1908" s="187">
        <f t="shared" si="493"/>
        <v>0</v>
      </c>
      <c r="O1908" s="187">
        <f t="shared" si="494"/>
        <v>0</v>
      </c>
      <c r="P1908" s="187">
        <f t="shared" si="495"/>
        <v>0</v>
      </c>
      <c r="Q1908" s="166"/>
      <c r="R1908" s="13"/>
      <c r="S1908" s="187">
        <f t="shared" si="496"/>
        <v>0</v>
      </c>
      <c r="T1908" s="187">
        <f t="shared" si="497"/>
        <v>0</v>
      </c>
      <c r="U1908" s="166"/>
      <c r="V1908" s="187">
        <f t="shared" si="498"/>
        <v>0</v>
      </c>
      <c r="W1908" s="187">
        <f t="shared" si="499"/>
        <v>0</v>
      </c>
      <c r="X1908" s="13">
        <f t="shared" si="500"/>
        <v>0</v>
      </c>
      <c r="Y1908" s="13" t="s">
        <v>29</v>
      </c>
      <c r="Z1908" s="13">
        <v>45</v>
      </c>
      <c r="AA1908" s="241">
        <f t="shared" si="501"/>
        <v>0</v>
      </c>
    </row>
    <row r="1909" spans="1:27">
      <c r="A1909" s="12">
        <v>1906</v>
      </c>
      <c r="B1909" s="166"/>
      <c r="C1909" s="13"/>
      <c r="D1909" s="187">
        <f t="shared" si="487"/>
        <v>0</v>
      </c>
      <c r="E1909" s="187">
        <f t="shared" si="488"/>
        <v>0</v>
      </c>
      <c r="F1909" s="187">
        <f t="shared" si="489"/>
        <v>0</v>
      </c>
      <c r="G1909" s="166"/>
      <c r="H1909" s="13"/>
      <c r="I1909" s="187">
        <f t="shared" si="490"/>
        <v>0</v>
      </c>
      <c r="J1909" s="187">
        <f t="shared" si="491"/>
        <v>0</v>
      </c>
      <c r="K1909" s="187">
        <f t="shared" si="492"/>
        <v>0</v>
      </c>
      <c r="L1909" s="166"/>
      <c r="M1909" s="13"/>
      <c r="N1909" s="187">
        <f t="shared" si="493"/>
        <v>0</v>
      </c>
      <c r="O1909" s="187">
        <f t="shared" si="494"/>
        <v>0</v>
      </c>
      <c r="P1909" s="187">
        <f t="shared" si="495"/>
        <v>0</v>
      </c>
      <c r="Q1909" s="166"/>
      <c r="R1909" s="13"/>
      <c r="S1909" s="187">
        <f t="shared" si="496"/>
        <v>0</v>
      </c>
      <c r="T1909" s="187">
        <f t="shared" si="497"/>
        <v>0</v>
      </c>
      <c r="U1909" s="166"/>
      <c r="V1909" s="187">
        <f t="shared" si="498"/>
        <v>0</v>
      </c>
      <c r="W1909" s="187">
        <f t="shared" si="499"/>
        <v>0</v>
      </c>
      <c r="X1909" s="13">
        <f t="shared" si="500"/>
        <v>0</v>
      </c>
      <c r="Y1909" s="13" t="s">
        <v>29</v>
      </c>
      <c r="Z1909" s="13">
        <v>45</v>
      </c>
      <c r="AA1909" s="241">
        <f t="shared" si="501"/>
        <v>0</v>
      </c>
    </row>
    <row r="1910" spans="1:27">
      <c r="A1910" s="12">
        <v>1907</v>
      </c>
      <c r="B1910" s="166"/>
      <c r="C1910" s="13"/>
      <c r="D1910" s="187">
        <f t="shared" si="487"/>
        <v>0</v>
      </c>
      <c r="E1910" s="187">
        <f t="shared" si="488"/>
        <v>0</v>
      </c>
      <c r="F1910" s="187">
        <f t="shared" si="489"/>
        <v>0</v>
      </c>
      <c r="G1910" s="166"/>
      <c r="H1910" s="13"/>
      <c r="I1910" s="187">
        <f t="shared" si="490"/>
        <v>0</v>
      </c>
      <c r="J1910" s="187">
        <f t="shared" si="491"/>
        <v>0</v>
      </c>
      <c r="K1910" s="187">
        <f t="shared" si="492"/>
        <v>0</v>
      </c>
      <c r="L1910" s="166"/>
      <c r="M1910" s="13"/>
      <c r="N1910" s="187">
        <f t="shared" si="493"/>
        <v>0</v>
      </c>
      <c r="O1910" s="187">
        <f t="shared" si="494"/>
        <v>0</v>
      </c>
      <c r="P1910" s="187">
        <f t="shared" si="495"/>
        <v>0</v>
      </c>
      <c r="Q1910" s="166"/>
      <c r="R1910" s="13"/>
      <c r="S1910" s="187">
        <f t="shared" si="496"/>
        <v>0</v>
      </c>
      <c r="T1910" s="187">
        <f t="shared" si="497"/>
        <v>0</v>
      </c>
      <c r="U1910" s="166"/>
      <c r="V1910" s="187">
        <f t="shared" si="498"/>
        <v>0</v>
      </c>
      <c r="W1910" s="187">
        <f t="shared" si="499"/>
        <v>0</v>
      </c>
      <c r="X1910" s="13">
        <f t="shared" si="500"/>
        <v>0</v>
      </c>
      <c r="Y1910" s="13" t="s">
        <v>29</v>
      </c>
      <c r="Z1910" s="13">
        <v>45</v>
      </c>
      <c r="AA1910" s="241">
        <f t="shared" si="501"/>
        <v>0</v>
      </c>
    </row>
    <row r="1911" spans="1:27">
      <c r="A1911" s="12">
        <v>1908</v>
      </c>
      <c r="B1911" s="166"/>
      <c r="C1911" s="13"/>
      <c r="D1911" s="187">
        <f t="shared" si="487"/>
        <v>0</v>
      </c>
      <c r="E1911" s="187">
        <f t="shared" si="488"/>
        <v>0</v>
      </c>
      <c r="F1911" s="187">
        <f t="shared" si="489"/>
        <v>0</v>
      </c>
      <c r="G1911" s="166"/>
      <c r="H1911" s="13"/>
      <c r="I1911" s="187">
        <f t="shared" si="490"/>
        <v>0</v>
      </c>
      <c r="J1911" s="187">
        <f t="shared" si="491"/>
        <v>0</v>
      </c>
      <c r="K1911" s="187">
        <f t="shared" si="492"/>
        <v>0</v>
      </c>
      <c r="L1911" s="166"/>
      <c r="M1911" s="13"/>
      <c r="N1911" s="187">
        <f t="shared" si="493"/>
        <v>0</v>
      </c>
      <c r="O1911" s="187">
        <f t="shared" si="494"/>
        <v>0</v>
      </c>
      <c r="P1911" s="187">
        <f t="shared" si="495"/>
        <v>0</v>
      </c>
      <c r="Q1911" s="166"/>
      <c r="R1911" s="13"/>
      <c r="S1911" s="187">
        <f t="shared" si="496"/>
        <v>0</v>
      </c>
      <c r="T1911" s="187">
        <f t="shared" si="497"/>
        <v>0</v>
      </c>
      <c r="U1911" s="166"/>
      <c r="V1911" s="187">
        <f t="shared" si="498"/>
        <v>0</v>
      </c>
      <c r="W1911" s="187">
        <f t="shared" si="499"/>
        <v>0</v>
      </c>
      <c r="X1911" s="13">
        <f t="shared" si="500"/>
        <v>0</v>
      </c>
      <c r="Y1911" s="13" t="s">
        <v>29</v>
      </c>
      <c r="Z1911" s="13">
        <v>45</v>
      </c>
      <c r="AA1911" s="241">
        <f t="shared" si="501"/>
        <v>0</v>
      </c>
    </row>
    <row r="1912" spans="1:27">
      <c r="A1912" s="12">
        <v>1909</v>
      </c>
      <c r="B1912" s="166"/>
      <c r="C1912" s="13"/>
      <c r="D1912" s="187">
        <f t="shared" si="487"/>
        <v>0</v>
      </c>
      <c r="E1912" s="187">
        <f t="shared" si="488"/>
        <v>0</v>
      </c>
      <c r="F1912" s="187">
        <f t="shared" si="489"/>
        <v>0</v>
      </c>
      <c r="G1912" s="166"/>
      <c r="H1912" s="13"/>
      <c r="I1912" s="187">
        <f t="shared" si="490"/>
        <v>0</v>
      </c>
      <c r="J1912" s="187">
        <f t="shared" si="491"/>
        <v>0</v>
      </c>
      <c r="K1912" s="187">
        <f t="shared" si="492"/>
        <v>0</v>
      </c>
      <c r="L1912" s="166"/>
      <c r="M1912" s="13"/>
      <c r="N1912" s="187">
        <f t="shared" si="493"/>
        <v>0</v>
      </c>
      <c r="O1912" s="187">
        <f t="shared" si="494"/>
        <v>0</v>
      </c>
      <c r="P1912" s="187">
        <f t="shared" si="495"/>
        <v>0</v>
      </c>
      <c r="Q1912" s="166"/>
      <c r="R1912" s="13"/>
      <c r="S1912" s="187">
        <f t="shared" si="496"/>
        <v>0</v>
      </c>
      <c r="T1912" s="187">
        <f t="shared" si="497"/>
        <v>0</v>
      </c>
      <c r="U1912" s="166"/>
      <c r="V1912" s="187">
        <f t="shared" si="498"/>
        <v>0</v>
      </c>
      <c r="W1912" s="187">
        <f t="shared" si="499"/>
        <v>0</v>
      </c>
      <c r="X1912" s="13">
        <f t="shared" si="500"/>
        <v>0</v>
      </c>
      <c r="Y1912" s="13" t="s">
        <v>29</v>
      </c>
      <c r="Z1912" s="13">
        <v>45</v>
      </c>
      <c r="AA1912" s="241">
        <f t="shared" si="501"/>
        <v>0</v>
      </c>
    </row>
    <row r="1913" spans="1:27">
      <c r="A1913" s="12">
        <v>1910</v>
      </c>
      <c r="B1913" s="166"/>
      <c r="C1913" s="13"/>
      <c r="D1913" s="187">
        <f t="shared" si="487"/>
        <v>0</v>
      </c>
      <c r="E1913" s="187">
        <f t="shared" si="488"/>
        <v>0</v>
      </c>
      <c r="F1913" s="187">
        <f t="shared" si="489"/>
        <v>0</v>
      </c>
      <c r="G1913" s="166"/>
      <c r="H1913" s="13"/>
      <c r="I1913" s="187">
        <f t="shared" si="490"/>
        <v>0</v>
      </c>
      <c r="J1913" s="187">
        <f t="shared" si="491"/>
        <v>0</v>
      </c>
      <c r="K1913" s="187">
        <f t="shared" si="492"/>
        <v>0</v>
      </c>
      <c r="L1913" s="166"/>
      <c r="M1913" s="13"/>
      <c r="N1913" s="187">
        <f t="shared" si="493"/>
        <v>0</v>
      </c>
      <c r="O1913" s="187">
        <f t="shared" si="494"/>
        <v>0</v>
      </c>
      <c r="P1913" s="187">
        <f t="shared" si="495"/>
        <v>0</v>
      </c>
      <c r="Q1913" s="166"/>
      <c r="R1913" s="13"/>
      <c r="S1913" s="187">
        <f t="shared" si="496"/>
        <v>0</v>
      </c>
      <c r="T1913" s="187">
        <f t="shared" si="497"/>
        <v>0</v>
      </c>
      <c r="U1913" s="166"/>
      <c r="V1913" s="187">
        <f t="shared" si="498"/>
        <v>0</v>
      </c>
      <c r="W1913" s="187">
        <f t="shared" si="499"/>
        <v>0</v>
      </c>
      <c r="X1913" s="13">
        <f t="shared" si="500"/>
        <v>0</v>
      </c>
      <c r="Y1913" s="13" t="s">
        <v>29</v>
      </c>
      <c r="Z1913" s="13">
        <v>45</v>
      </c>
      <c r="AA1913" s="241">
        <f t="shared" si="501"/>
        <v>0</v>
      </c>
    </row>
    <row r="1914" spans="1:27">
      <c r="A1914" s="12">
        <v>1911</v>
      </c>
      <c r="B1914" s="166"/>
      <c r="C1914" s="13"/>
      <c r="D1914" s="187">
        <f t="shared" si="487"/>
        <v>0</v>
      </c>
      <c r="E1914" s="187">
        <f t="shared" si="488"/>
        <v>0</v>
      </c>
      <c r="F1914" s="187">
        <f t="shared" si="489"/>
        <v>0</v>
      </c>
      <c r="G1914" s="166"/>
      <c r="H1914" s="13"/>
      <c r="I1914" s="187">
        <f t="shared" si="490"/>
        <v>0</v>
      </c>
      <c r="J1914" s="187">
        <f t="shared" si="491"/>
        <v>0</v>
      </c>
      <c r="K1914" s="187">
        <f t="shared" si="492"/>
        <v>0</v>
      </c>
      <c r="L1914" s="166"/>
      <c r="M1914" s="13"/>
      <c r="N1914" s="187">
        <f t="shared" si="493"/>
        <v>0</v>
      </c>
      <c r="O1914" s="187">
        <f t="shared" si="494"/>
        <v>0</v>
      </c>
      <c r="P1914" s="187">
        <f t="shared" si="495"/>
        <v>0</v>
      </c>
      <c r="Q1914" s="166"/>
      <c r="R1914" s="13"/>
      <c r="S1914" s="187">
        <f t="shared" si="496"/>
        <v>0</v>
      </c>
      <c r="T1914" s="187">
        <f t="shared" si="497"/>
        <v>0</v>
      </c>
      <c r="U1914" s="166"/>
      <c r="V1914" s="187">
        <f t="shared" si="498"/>
        <v>0</v>
      </c>
      <c r="W1914" s="187">
        <f t="shared" si="499"/>
        <v>0</v>
      </c>
      <c r="X1914" s="13">
        <f t="shared" si="500"/>
        <v>0</v>
      </c>
      <c r="Y1914" s="13" t="s">
        <v>29</v>
      </c>
      <c r="Z1914" s="13">
        <v>45</v>
      </c>
      <c r="AA1914" s="241">
        <f t="shared" si="501"/>
        <v>0</v>
      </c>
    </row>
    <row r="1915" spans="1:27">
      <c r="A1915" s="12">
        <v>1912</v>
      </c>
      <c r="B1915" s="166"/>
      <c r="C1915" s="13"/>
      <c r="D1915" s="187">
        <f t="shared" si="487"/>
        <v>0</v>
      </c>
      <c r="E1915" s="187">
        <f t="shared" si="488"/>
        <v>0</v>
      </c>
      <c r="F1915" s="187">
        <f t="shared" si="489"/>
        <v>0</v>
      </c>
      <c r="G1915" s="166"/>
      <c r="H1915" s="13"/>
      <c r="I1915" s="187">
        <f t="shared" si="490"/>
        <v>0</v>
      </c>
      <c r="J1915" s="187">
        <f t="shared" si="491"/>
        <v>0</v>
      </c>
      <c r="K1915" s="187">
        <f t="shared" si="492"/>
        <v>0</v>
      </c>
      <c r="L1915" s="166"/>
      <c r="M1915" s="13"/>
      <c r="N1915" s="187">
        <f t="shared" si="493"/>
        <v>0</v>
      </c>
      <c r="O1915" s="187">
        <f t="shared" si="494"/>
        <v>0</v>
      </c>
      <c r="P1915" s="187">
        <f t="shared" si="495"/>
        <v>0</v>
      </c>
      <c r="Q1915" s="166"/>
      <c r="R1915" s="13"/>
      <c r="S1915" s="187">
        <f t="shared" si="496"/>
        <v>0</v>
      </c>
      <c r="T1915" s="187">
        <f t="shared" si="497"/>
        <v>0</v>
      </c>
      <c r="U1915" s="166"/>
      <c r="V1915" s="187">
        <f t="shared" si="498"/>
        <v>0</v>
      </c>
      <c r="W1915" s="187">
        <f t="shared" si="499"/>
        <v>0</v>
      </c>
      <c r="X1915" s="13">
        <f t="shared" si="500"/>
        <v>0</v>
      </c>
      <c r="Y1915" s="13" t="s">
        <v>29</v>
      </c>
      <c r="Z1915" s="13">
        <v>45</v>
      </c>
      <c r="AA1915" s="241">
        <f t="shared" si="501"/>
        <v>0</v>
      </c>
    </row>
    <row r="1916" spans="1:27">
      <c r="A1916" s="12">
        <v>1913</v>
      </c>
      <c r="B1916" s="166"/>
      <c r="C1916" s="13"/>
      <c r="D1916" s="187">
        <f t="shared" si="487"/>
        <v>0</v>
      </c>
      <c r="E1916" s="187">
        <f t="shared" si="488"/>
        <v>0</v>
      </c>
      <c r="F1916" s="187">
        <f t="shared" si="489"/>
        <v>0</v>
      </c>
      <c r="G1916" s="166"/>
      <c r="H1916" s="13"/>
      <c r="I1916" s="187">
        <f t="shared" si="490"/>
        <v>0</v>
      </c>
      <c r="J1916" s="187">
        <f t="shared" si="491"/>
        <v>0</v>
      </c>
      <c r="K1916" s="187">
        <f t="shared" si="492"/>
        <v>0</v>
      </c>
      <c r="L1916" s="166"/>
      <c r="M1916" s="13"/>
      <c r="N1916" s="187">
        <f t="shared" si="493"/>
        <v>0</v>
      </c>
      <c r="O1916" s="187">
        <f t="shared" si="494"/>
        <v>0</v>
      </c>
      <c r="P1916" s="187">
        <f t="shared" si="495"/>
        <v>0</v>
      </c>
      <c r="Q1916" s="166"/>
      <c r="R1916" s="13"/>
      <c r="S1916" s="187">
        <f t="shared" si="496"/>
        <v>0</v>
      </c>
      <c r="T1916" s="187">
        <f t="shared" si="497"/>
        <v>0</v>
      </c>
      <c r="U1916" s="166"/>
      <c r="V1916" s="187">
        <f t="shared" si="498"/>
        <v>0</v>
      </c>
      <c r="W1916" s="187">
        <f t="shared" si="499"/>
        <v>0</v>
      </c>
      <c r="X1916" s="13">
        <f t="shared" si="500"/>
        <v>0</v>
      </c>
      <c r="Y1916" s="13" t="s">
        <v>29</v>
      </c>
      <c r="Z1916" s="13">
        <v>45</v>
      </c>
      <c r="AA1916" s="241">
        <f t="shared" si="501"/>
        <v>0</v>
      </c>
    </row>
    <row r="1917" spans="1:27">
      <c r="A1917" s="12">
        <v>1914</v>
      </c>
      <c r="B1917" s="166"/>
      <c r="C1917" s="13"/>
      <c r="D1917" s="187">
        <f t="shared" si="487"/>
        <v>0</v>
      </c>
      <c r="E1917" s="187">
        <f t="shared" si="488"/>
        <v>0</v>
      </c>
      <c r="F1917" s="187">
        <f t="shared" si="489"/>
        <v>0</v>
      </c>
      <c r="G1917" s="166"/>
      <c r="H1917" s="13"/>
      <c r="I1917" s="187">
        <f t="shared" si="490"/>
        <v>0</v>
      </c>
      <c r="J1917" s="187">
        <f t="shared" si="491"/>
        <v>0</v>
      </c>
      <c r="K1917" s="187">
        <f t="shared" si="492"/>
        <v>0</v>
      </c>
      <c r="L1917" s="166"/>
      <c r="M1917" s="13"/>
      <c r="N1917" s="187">
        <f t="shared" si="493"/>
        <v>0</v>
      </c>
      <c r="O1917" s="187">
        <f t="shared" si="494"/>
        <v>0</v>
      </c>
      <c r="P1917" s="187">
        <f t="shared" si="495"/>
        <v>0</v>
      </c>
      <c r="Q1917" s="166"/>
      <c r="R1917" s="13"/>
      <c r="S1917" s="187">
        <f t="shared" si="496"/>
        <v>0</v>
      </c>
      <c r="T1917" s="187">
        <f t="shared" si="497"/>
        <v>0</v>
      </c>
      <c r="U1917" s="166"/>
      <c r="V1917" s="187">
        <f t="shared" si="498"/>
        <v>0</v>
      </c>
      <c r="W1917" s="187">
        <f t="shared" si="499"/>
        <v>0</v>
      </c>
      <c r="X1917" s="13">
        <f t="shared" si="500"/>
        <v>0</v>
      </c>
      <c r="Y1917" s="13" t="s">
        <v>29</v>
      </c>
      <c r="Z1917" s="13">
        <v>45</v>
      </c>
      <c r="AA1917" s="241">
        <f t="shared" si="501"/>
        <v>0</v>
      </c>
    </row>
    <row r="1918" spans="1:27">
      <c r="A1918" s="12">
        <v>1915</v>
      </c>
      <c r="B1918" s="166"/>
      <c r="C1918" s="13"/>
      <c r="D1918" s="187">
        <f t="shared" si="487"/>
        <v>0</v>
      </c>
      <c r="E1918" s="187">
        <f t="shared" si="488"/>
        <v>0</v>
      </c>
      <c r="F1918" s="187">
        <f t="shared" si="489"/>
        <v>0</v>
      </c>
      <c r="G1918" s="166"/>
      <c r="H1918" s="13"/>
      <c r="I1918" s="187">
        <f t="shared" si="490"/>
        <v>0</v>
      </c>
      <c r="J1918" s="187">
        <f t="shared" si="491"/>
        <v>0</v>
      </c>
      <c r="K1918" s="187">
        <f t="shared" si="492"/>
        <v>0</v>
      </c>
      <c r="L1918" s="166"/>
      <c r="M1918" s="13"/>
      <c r="N1918" s="187">
        <f t="shared" si="493"/>
        <v>0</v>
      </c>
      <c r="O1918" s="187">
        <f t="shared" si="494"/>
        <v>0</v>
      </c>
      <c r="P1918" s="187">
        <f t="shared" si="495"/>
        <v>0</v>
      </c>
      <c r="Q1918" s="166"/>
      <c r="R1918" s="13"/>
      <c r="S1918" s="187">
        <f t="shared" si="496"/>
        <v>0</v>
      </c>
      <c r="T1918" s="187">
        <f t="shared" si="497"/>
        <v>0</v>
      </c>
      <c r="U1918" s="166"/>
      <c r="V1918" s="187">
        <f t="shared" si="498"/>
        <v>0</v>
      </c>
      <c r="W1918" s="187">
        <f t="shared" si="499"/>
        <v>0</v>
      </c>
      <c r="X1918" s="13">
        <f t="shared" si="500"/>
        <v>0</v>
      </c>
      <c r="Y1918" s="13" t="s">
        <v>29</v>
      </c>
      <c r="Z1918" s="13">
        <v>45</v>
      </c>
      <c r="AA1918" s="241">
        <f t="shared" si="501"/>
        <v>0</v>
      </c>
    </row>
    <row r="1919" spans="1:27">
      <c r="A1919" s="12">
        <v>1916</v>
      </c>
      <c r="B1919" s="166"/>
      <c r="C1919" s="13"/>
      <c r="D1919" s="187">
        <f t="shared" si="487"/>
        <v>0</v>
      </c>
      <c r="E1919" s="187">
        <f t="shared" si="488"/>
        <v>0</v>
      </c>
      <c r="F1919" s="187">
        <f t="shared" si="489"/>
        <v>0</v>
      </c>
      <c r="G1919" s="166"/>
      <c r="H1919" s="13"/>
      <c r="I1919" s="187">
        <f t="shared" si="490"/>
        <v>0</v>
      </c>
      <c r="J1919" s="187">
        <f t="shared" si="491"/>
        <v>0</v>
      </c>
      <c r="K1919" s="187">
        <f t="shared" si="492"/>
        <v>0</v>
      </c>
      <c r="L1919" s="166"/>
      <c r="M1919" s="13"/>
      <c r="N1919" s="187">
        <f t="shared" si="493"/>
        <v>0</v>
      </c>
      <c r="O1919" s="187">
        <f t="shared" si="494"/>
        <v>0</v>
      </c>
      <c r="P1919" s="187">
        <f t="shared" si="495"/>
        <v>0</v>
      </c>
      <c r="Q1919" s="166"/>
      <c r="R1919" s="13"/>
      <c r="S1919" s="187">
        <f t="shared" si="496"/>
        <v>0</v>
      </c>
      <c r="T1919" s="187">
        <f t="shared" si="497"/>
        <v>0</v>
      </c>
      <c r="U1919" s="166"/>
      <c r="V1919" s="187">
        <f t="shared" si="498"/>
        <v>0</v>
      </c>
      <c r="W1919" s="187">
        <f t="shared" si="499"/>
        <v>0</v>
      </c>
      <c r="X1919" s="13">
        <f t="shared" si="500"/>
        <v>0</v>
      </c>
      <c r="Y1919" s="13" t="s">
        <v>29</v>
      </c>
      <c r="Z1919" s="13">
        <v>45</v>
      </c>
      <c r="AA1919" s="241">
        <f t="shared" si="501"/>
        <v>0</v>
      </c>
    </row>
    <row r="1920" spans="1:27">
      <c r="A1920" s="12">
        <v>1917</v>
      </c>
      <c r="B1920" s="166"/>
      <c r="C1920" s="13"/>
      <c r="D1920" s="187">
        <f t="shared" si="487"/>
        <v>0</v>
      </c>
      <c r="E1920" s="187">
        <f t="shared" si="488"/>
        <v>0</v>
      </c>
      <c r="F1920" s="187">
        <f t="shared" si="489"/>
        <v>0</v>
      </c>
      <c r="G1920" s="166"/>
      <c r="H1920" s="13"/>
      <c r="I1920" s="187">
        <f t="shared" si="490"/>
        <v>0</v>
      </c>
      <c r="J1920" s="187">
        <f t="shared" si="491"/>
        <v>0</v>
      </c>
      <c r="K1920" s="187">
        <f t="shared" si="492"/>
        <v>0</v>
      </c>
      <c r="L1920" s="166"/>
      <c r="M1920" s="13"/>
      <c r="N1920" s="187">
        <f t="shared" si="493"/>
        <v>0</v>
      </c>
      <c r="O1920" s="187">
        <f t="shared" si="494"/>
        <v>0</v>
      </c>
      <c r="P1920" s="187">
        <f t="shared" si="495"/>
        <v>0</v>
      </c>
      <c r="Q1920" s="166"/>
      <c r="R1920" s="13"/>
      <c r="S1920" s="187">
        <f t="shared" si="496"/>
        <v>0</v>
      </c>
      <c r="T1920" s="187">
        <f t="shared" si="497"/>
        <v>0</v>
      </c>
      <c r="U1920" s="166"/>
      <c r="V1920" s="187">
        <f t="shared" si="498"/>
        <v>0</v>
      </c>
      <c r="W1920" s="187">
        <f t="shared" si="499"/>
        <v>0</v>
      </c>
      <c r="X1920" s="13">
        <f t="shared" si="500"/>
        <v>0</v>
      </c>
      <c r="Y1920" s="13" t="s">
        <v>29</v>
      </c>
      <c r="Z1920" s="13">
        <v>45</v>
      </c>
      <c r="AA1920" s="241">
        <f t="shared" si="501"/>
        <v>0</v>
      </c>
    </row>
    <row r="1921" spans="1:27">
      <c r="A1921" s="12">
        <v>1918</v>
      </c>
      <c r="B1921" s="166"/>
      <c r="C1921" s="13"/>
      <c r="D1921" s="187">
        <f t="shared" si="487"/>
        <v>0</v>
      </c>
      <c r="E1921" s="187">
        <f t="shared" si="488"/>
        <v>0</v>
      </c>
      <c r="F1921" s="187">
        <f t="shared" si="489"/>
        <v>0</v>
      </c>
      <c r="G1921" s="166"/>
      <c r="H1921" s="13"/>
      <c r="I1921" s="187">
        <f t="shared" si="490"/>
        <v>0</v>
      </c>
      <c r="J1921" s="187">
        <f t="shared" si="491"/>
        <v>0</v>
      </c>
      <c r="K1921" s="187">
        <f t="shared" si="492"/>
        <v>0</v>
      </c>
      <c r="L1921" s="166"/>
      <c r="M1921" s="13"/>
      <c r="N1921" s="187">
        <f t="shared" si="493"/>
        <v>0</v>
      </c>
      <c r="O1921" s="187">
        <f t="shared" si="494"/>
        <v>0</v>
      </c>
      <c r="P1921" s="187">
        <f t="shared" si="495"/>
        <v>0</v>
      </c>
      <c r="Q1921" s="166"/>
      <c r="R1921" s="13"/>
      <c r="S1921" s="187">
        <f t="shared" si="496"/>
        <v>0</v>
      </c>
      <c r="T1921" s="187">
        <f t="shared" si="497"/>
        <v>0</v>
      </c>
      <c r="U1921" s="166"/>
      <c r="V1921" s="187">
        <f t="shared" si="498"/>
        <v>0</v>
      </c>
      <c r="W1921" s="187">
        <f t="shared" si="499"/>
        <v>0</v>
      </c>
      <c r="X1921" s="13">
        <f t="shared" si="500"/>
        <v>0</v>
      </c>
      <c r="Y1921" s="13" t="s">
        <v>29</v>
      </c>
      <c r="Z1921" s="13">
        <v>45</v>
      </c>
      <c r="AA1921" s="241">
        <f t="shared" si="501"/>
        <v>0</v>
      </c>
    </row>
    <row r="1922" spans="1:27">
      <c r="A1922" s="12">
        <v>1919</v>
      </c>
      <c r="B1922" s="166"/>
      <c r="C1922" s="13"/>
      <c r="D1922" s="187">
        <f t="shared" si="487"/>
        <v>0</v>
      </c>
      <c r="E1922" s="187">
        <f t="shared" si="488"/>
        <v>0</v>
      </c>
      <c r="F1922" s="187">
        <f t="shared" si="489"/>
        <v>0</v>
      </c>
      <c r="G1922" s="166"/>
      <c r="H1922" s="13"/>
      <c r="I1922" s="187">
        <f t="shared" si="490"/>
        <v>0</v>
      </c>
      <c r="J1922" s="187">
        <f t="shared" si="491"/>
        <v>0</v>
      </c>
      <c r="K1922" s="187">
        <f t="shared" si="492"/>
        <v>0</v>
      </c>
      <c r="L1922" s="166"/>
      <c r="M1922" s="13"/>
      <c r="N1922" s="187">
        <f t="shared" si="493"/>
        <v>0</v>
      </c>
      <c r="O1922" s="187">
        <f t="shared" si="494"/>
        <v>0</v>
      </c>
      <c r="P1922" s="187">
        <f t="shared" si="495"/>
        <v>0</v>
      </c>
      <c r="Q1922" s="166"/>
      <c r="R1922" s="13"/>
      <c r="S1922" s="187">
        <f t="shared" si="496"/>
        <v>0</v>
      </c>
      <c r="T1922" s="187">
        <f t="shared" si="497"/>
        <v>0</v>
      </c>
      <c r="U1922" s="166"/>
      <c r="V1922" s="187">
        <f t="shared" si="498"/>
        <v>0</v>
      </c>
      <c r="W1922" s="187">
        <f t="shared" si="499"/>
        <v>0</v>
      </c>
      <c r="X1922" s="13">
        <f t="shared" si="500"/>
        <v>0</v>
      </c>
      <c r="Y1922" s="13" t="s">
        <v>29</v>
      </c>
      <c r="Z1922" s="13">
        <v>45</v>
      </c>
      <c r="AA1922" s="241">
        <f t="shared" si="501"/>
        <v>0</v>
      </c>
    </row>
    <row r="1923" spans="1:27">
      <c r="A1923" s="12">
        <v>1920</v>
      </c>
      <c r="B1923" s="166"/>
      <c r="C1923" s="13"/>
      <c r="D1923" s="187">
        <f t="shared" si="487"/>
        <v>0</v>
      </c>
      <c r="E1923" s="187">
        <f t="shared" si="488"/>
        <v>0</v>
      </c>
      <c r="F1923" s="187">
        <f t="shared" si="489"/>
        <v>0</v>
      </c>
      <c r="G1923" s="166"/>
      <c r="H1923" s="13"/>
      <c r="I1923" s="187">
        <f t="shared" si="490"/>
        <v>0</v>
      </c>
      <c r="J1923" s="187">
        <f t="shared" si="491"/>
        <v>0</v>
      </c>
      <c r="K1923" s="187">
        <f t="shared" si="492"/>
        <v>0</v>
      </c>
      <c r="L1923" s="166"/>
      <c r="M1923" s="13"/>
      <c r="N1923" s="187">
        <f t="shared" si="493"/>
        <v>0</v>
      </c>
      <c r="O1923" s="187">
        <f t="shared" si="494"/>
        <v>0</v>
      </c>
      <c r="P1923" s="187">
        <f t="shared" si="495"/>
        <v>0</v>
      </c>
      <c r="Q1923" s="166"/>
      <c r="R1923" s="13"/>
      <c r="S1923" s="187">
        <f t="shared" si="496"/>
        <v>0</v>
      </c>
      <c r="T1923" s="187">
        <f t="shared" si="497"/>
        <v>0</v>
      </c>
      <c r="U1923" s="166"/>
      <c r="V1923" s="187">
        <f t="shared" si="498"/>
        <v>0</v>
      </c>
      <c r="W1923" s="187">
        <f t="shared" si="499"/>
        <v>0</v>
      </c>
      <c r="X1923" s="13">
        <f t="shared" si="500"/>
        <v>0</v>
      </c>
      <c r="Y1923" s="13" t="s">
        <v>29</v>
      </c>
      <c r="Z1923" s="13">
        <v>45</v>
      </c>
      <c r="AA1923" s="241">
        <f t="shared" si="501"/>
        <v>0</v>
      </c>
    </row>
    <row r="1924" spans="1:27">
      <c r="A1924" s="12">
        <v>1921</v>
      </c>
      <c r="B1924" s="166"/>
      <c r="C1924" s="13"/>
      <c r="D1924" s="187">
        <f t="shared" si="487"/>
        <v>0</v>
      </c>
      <c r="E1924" s="187">
        <f t="shared" si="488"/>
        <v>0</v>
      </c>
      <c r="F1924" s="187">
        <f t="shared" si="489"/>
        <v>0</v>
      </c>
      <c r="G1924" s="166"/>
      <c r="H1924" s="13"/>
      <c r="I1924" s="187">
        <f t="shared" si="490"/>
        <v>0</v>
      </c>
      <c r="J1924" s="187">
        <f t="shared" si="491"/>
        <v>0</v>
      </c>
      <c r="K1924" s="187">
        <f t="shared" si="492"/>
        <v>0</v>
      </c>
      <c r="L1924" s="166"/>
      <c r="M1924" s="13"/>
      <c r="N1924" s="187">
        <f t="shared" si="493"/>
        <v>0</v>
      </c>
      <c r="O1924" s="187">
        <f t="shared" si="494"/>
        <v>0</v>
      </c>
      <c r="P1924" s="187">
        <f t="shared" si="495"/>
        <v>0</v>
      </c>
      <c r="Q1924" s="166"/>
      <c r="R1924" s="13"/>
      <c r="S1924" s="187">
        <f t="shared" si="496"/>
        <v>0</v>
      </c>
      <c r="T1924" s="187">
        <f t="shared" si="497"/>
        <v>0</v>
      </c>
      <c r="U1924" s="166"/>
      <c r="V1924" s="187">
        <f t="shared" si="498"/>
        <v>0</v>
      </c>
      <c r="W1924" s="187">
        <f t="shared" si="499"/>
        <v>0</v>
      </c>
      <c r="X1924" s="13">
        <f t="shared" si="500"/>
        <v>0</v>
      </c>
      <c r="Y1924" s="13" t="s">
        <v>29</v>
      </c>
      <c r="Z1924" s="13">
        <v>45</v>
      </c>
      <c r="AA1924" s="241">
        <f t="shared" si="501"/>
        <v>0</v>
      </c>
    </row>
    <row r="1925" spans="1:27">
      <c r="A1925" s="12">
        <v>1922</v>
      </c>
      <c r="B1925" s="166"/>
      <c r="C1925" s="13"/>
      <c r="D1925" s="187">
        <f t="shared" si="487"/>
        <v>0</v>
      </c>
      <c r="E1925" s="187">
        <f t="shared" si="488"/>
        <v>0</v>
      </c>
      <c r="F1925" s="187">
        <f t="shared" si="489"/>
        <v>0</v>
      </c>
      <c r="G1925" s="166"/>
      <c r="H1925" s="13"/>
      <c r="I1925" s="187">
        <f t="shared" si="490"/>
        <v>0</v>
      </c>
      <c r="J1925" s="187">
        <f t="shared" si="491"/>
        <v>0</v>
      </c>
      <c r="K1925" s="187">
        <f t="shared" si="492"/>
        <v>0</v>
      </c>
      <c r="L1925" s="166"/>
      <c r="M1925" s="13"/>
      <c r="N1925" s="187">
        <f t="shared" si="493"/>
        <v>0</v>
      </c>
      <c r="O1925" s="187">
        <f t="shared" si="494"/>
        <v>0</v>
      </c>
      <c r="P1925" s="187">
        <f t="shared" si="495"/>
        <v>0</v>
      </c>
      <c r="Q1925" s="166"/>
      <c r="R1925" s="13"/>
      <c r="S1925" s="187">
        <f t="shared" si="496"/>
        <v>0</v>
      </c>
      <c r="T1925" s="187">
        <f t="shared" si="497"/>
        <v>0</v>
      </c>
      <c r="U1925" s="166"/>
      <c r="V1925" s="187">
        <f t="shared" si="498"/>
        <v>0</v>
      </c>
      <c r="W1925" s="187">
        <f t="shared" si="499"/>
        <v>0</v>
      </c>
      <c r="X1925" s="13">
        <f t="shared" si="500"/>
        <v>0</v>
      </c>
      <c r="Y1925" s="13" t="s">
        <v>29</v>
      </c>
      <c r="Z1925" s="13">
        <v>45</v>
      </c>
      <c r="AA1925" s="241">
        <f t="shared" si="501"/>
        <v>0</v>
      </c>
    </row>
    <row r="1926" spans="1:27">
      <c r="A1926" s="12">
        <v>1923</v>
      </c>
      <c r="B1926" s="166"/>
      <c r="C1926" s="13"/>
      <c r="D1926" s="187">
        <f t="shared" si="487"/>
        <v>0</v>
      </c>
      <c r="E1926" s="187">
        <f t="shared" si="488"/>
        <v>0</v>
      </c>
      <c r="F1926" s="187">
        <f t="shared" si="489"/>
        <v>0</v>
      </c>
      <c r="G1926" s="166"/>
      <c r="H1926" s="13"/>
      <c r="I1926" s="187">
        <f t="shared" si="490"/>
        <v>0</v>
      </c>
      <c r="J1926" s="187">
        <f t="shared" si="491"/>
        <v>0</v>
      </c>
      <c r="K1926" s="187">
        <f t="shared" si="492"/>
        <v>0</v>
      </c>
      <c r="L1926" s="166"/>
      <c r="M1926" s="13"/>
      <c r="N1926" s="187">
        <f t="shared" si="493"/>
        <v>0</v>
      </c>
      <c r="O1926" s="187">
        <f t="shared" si="494"/>
        <v>0</v>
      </c>
      <c r="P1926" s="187">
        <f t="shared" si="495"/>
        <v>0</v>
      </c>
      <c r="Q1926" s="166"/>
      <c r="R1926" s="13"/>
      <c r="S1926" s="187">
        <f t="shared" si="496"/>
        <v>0</v>
      </c>
      <c r="T1926" s="187">
        <f t="shared" si="497"/>
        <v>0</v>
      </c>
      <c r="U1926" s="166"/>
      <c r="V1926" s="187">
        <f t="shared" si="498"/>
        <v>0</v>
      </c>
      <c r="W1926" s="187">
        <f t="shared" si="499"/>
        <v>0</v>
      </c>
      <c r="X1926" s="13">
        <f t="shared" si="500"/>
        <v>0</v>
      </c>
      <c r="Y1926" s="13" t="s">
        <v>29</v>
      </c>
      <c r="Z1926" s="13">
        <v>45</v>
      </c>
      <c r="AA1926" s="241">
        <f t="shared" si="501"/>
        <v>0</v>
      </c>
    </row>
    <row r="1927" spans="1:27">
      <c r="A1927" s="12">
        <v>1924</v>
      </c>
      <c r="B1927" s="166"/>
      <c r="C1927" s="13"/>
      <c r="D1927" s="187">
        <f t="shared" si="487"/>
        <v>0</v>
      </c>
      <c r="E1927" s="187">
        <f t="shared" si="488"/>
        <v>0</v>
      </c>
      <c r="F1927" s="187">
        <f t="shared" si="489"/>
        <v>0</v>
      </c>
      <c r="G1927" s="166"/>
      <c r="H1927" s="13"/>
      <c r="I1927" s="187">
        <f t="shared" si="490"/>
        <v>0</v>
      </c>
      <c r="J1927" s="187">
        <f t="shared" si="491"/>
        <v>0</v>
      </c>
      <c r="K1927" s="187">
        <f t="shared" si="492"/>
        <v>0</v>
      </c>
      <c r="L1927" s="166"/>
      <c r="M1927" s="13"/>
      <c r="N1927" s="187">
        <f t="shared" si="493"/>
        <v>0</v>
      </c>
      <c r="O1927" s="187">
        <f t="shared" si="494"/>
        <v>0</v>
      </c>
      <c r="P1927" s="187">
        <f t="shared" si="495"/>
        <v>0</v>
      </c>
      <c r="Q1927" s="166"/>
      <c r="R1927" s="13"/>
      <c r="S1927" s="187">
        <f t="shared" si="496"/>
        <v>0</v>
      </c>
      <c r="T1927" s="187">
        <f t="shared" si="497"/>
        <v>0</v>
      </c>
      <c r="U1927" s="166"/>
      <c r="V1927" s="187">
        <f t="shared" si="498"/>
        <v>0</v>
      </c>
      <c r="W1927" s="187">
        <f t="shared" si="499"/>
        <v>0</v>
      </c>
      <c r="X1927" s="13">
        <f t="shared" si="500"/>
        <v>0</v>
      </c>
      <c r="Y1927" s="13" t="s">
        <v>29</v>
      </c>
      <c r="Z1927" s="13">
        <v>45</v>
      </c>
      <c r="AA1927" s="241">
        <f t="shared" si="501"/>
        <v>0</v>
      </c>
    </row>
    <row r="1928" spans="1:27">
      <c r="A1928" s="12">
        <v>1925</v>
      </c>
      <c r="B1928" s="166"/>
      <c r="C1928" s="13"/>
      <c r="D1928" s="187">
        <f t="shared" si="487"/>
        <v>0</v>
      </c>
      <c r="E1928" s="187">
        <f t="shared" si="488"/>
        <v>0</v>
      </c>
      <c r="F1928" s="187">
        <f t="shared" si="489"/>
        <v>0</v>
      </c>
      <c r="G1928" s="166"/>
      <c r="H1928" s="13"/>
      <c r="I1928" s="187">
        <f t="shared" si="490"/>
        <v>0</v>
      </c>
      <c r="J1928" s="187">
        <f t="shared" si="491"/>
        <v>0</v>
      </c>
      <c r="K1928" s="187">
        <f t="shared" si="492"/>
        <v>0</v>
      </c>
      <c r="L1928" s="166"/>
      <c r="M1928" s="13"/>
      <c r="N1928" s="187">
        <f t="shared" si="493"/>
        <v>0</v>
      </c>
      <c r="O1928" s="187">
        <f t="shared" si="494"/>
        <v>0</v>
      </c>
      <c r="P1928" s="187">
        <f t="shared" si="495"/>
        <v>0</v>
      </c>
      <c r="Q1928" s="166"/>
      <c r="R1928" s="13"/>
      <c r="S1928" s="187">
        <f t="shared" si="496"/>
        <v>0</v>
      </c>
      <c r="T1928" s="187">
        <f t="shared" si="497"/>
        <v>0</v>
      </c>
      <c r="U1928" s="166"/>
      <c r="V1928" s="187">
        <f t="shared" si="498"/>
        <v>0</v>
      </c>
      <c r="W1928" s="187">
        <f t="shared" si="499"/>
        <v>0</v>
      </c>
      <c r="X1928" s="13">
        <f t="shared" si="500"/>
        <v>0</v>
      </c>
      <c r="Y1928" s="13" t="s">
        <v>29</v>
      </c>
      <c r="Z1928" s="13">
        <v>45</v>
      </c>
      <c r="AA1928" s="241">
        <f t="shared" si="501"/>
        <v>0</v>
      </c>
    </row>
    <row r="1929" spans="1:27">
      <c r="A1929" s="12">
        <v>1926</v>
      </c>
      <c r="B1929" s="166"/>
      <c r="C1929" s="13"/>
      <c r="D1929" s="187">
        <f t="shared" si="487"/>
        <v>0</v>
      </c>
      <c r="E1929" s="187">
        <f t="shared" si="488"/>
        <v>0</v>
      </c>
      <c r="F1929" s="187">
        <f t="shared" si="489"/>
        <v>0</v>
      </c>
      <c r="G1929" s="166"/>
      <c r="H1929" s="13"/>
      <c r="I1929" s="187">
        <f t="shared" si="490"/>
        <v>0</v>
      </c>
      <c r="J1929" s="187">
        <f t="shared" si="491"/>
        <v>0</v>
      </c>
      <c r="K1929" s="187">
        <f t="shared" si="492"/>
        <v>0</v>
      </c>
      <c r="L1929" s="166"/>
      <c r="M1929" s="13"/>
      <c r="N1929" s="187">
        <f t="shared" si="493"/>
        <v>0</v>
      </c>
      <c r="O1929" s="187">
        <f t="shared" si="494"/>
        <v>0</v>
      </c>
      <c r="P1929" s="187">
        <f t="shared" si="495"/>
        <v>0</v>
      </c>
      <c r="Q1929" s="166"/>
      <c r="R1929" s="13"/>
      <c r="S1929" s="187">
        <f t="shared" si="496"/>
        <v>0</v>
      </c>
      <c r="T1929" s="187">
        <f t="shared" si="497"/>
        <v>0</v>
      </c>
      <c r="U1929" s="166"/>
      <c r="V1929" s="187">
        <f t="shared" si="498"/>
        <v>0</v>
      </c>
      <c r="W1929" s="187">
        <f t="shared" si="499"/>
        <v>0</v>
      </c>
      <c r="X1929" s="13">
        <f t="shared" si="500"/>
        <v>0</v>
      </c>
      <c r="Y1929" s="13" t="s">
        <v>29</v>
      </c>
      <c r="Z1929" s="13">
        <v>45</v>
      </c>
      <c r="AA1929" s="241">
        <f t="shared" si="501"/>
        <v>0</v>
      </c>
    </row>
    <row r="1930" spans="1:27">
      <c r="A1930" s="12">
        <v>1927</v>
      </c>
      <c r="B1930" s="166"/>
      <c r="C1930" s="13"/>
      <c r="D1930" s="187">
        <f t="shared" si="487"/>
        <v>0</v>
      </c>
      <c r="E1930" s="187">
        <f t="shared" si="488"/>
        <v>0</v>
      </c>
      <c r="F1930" s="187">
        <f t="shared" si="489"/>
        <v>0</v>
      </c>
      <c r="G1930" s="166"/>
      <c r="H1930" s="13"/>
      <c r="I1930" s="187">
        <f t="shared" si="490"/>
        <v>0</v>
      </c>
      <c r="J1930" s="187">
        <f t="shared" si="491"/>
        <v>0</v>
      </c>
      <c r="K1930" s="187">
        <f t="shared" si="492"/>
        <v>0</v>
      </c>
      <c r="L1930" s="166"/>
      <c r="M1930" s="13"/>
      <c r="N1930" s="187">
        <f t="shared" si="493"/>
        <v>0</v>
      </c>
      <c r="O1930" s="187">
        <f t="shared" si="494"/>
        <v>0</v>
      </c>
      <c r="P1930" s="187">
        <f t="shared" si="495"/>
        <v>0</v>
      </c>
      <c r="Q1930" s="166"/>
      <c r="R1930" s="13"/>
      <c r="S1930" s="187">
        <f t="shared" si="496"/>
        <v>0</v>
      </c>
      <c r="T1930" s="187">
        <f t="shared" si="497"/>
        <v>0</v>
      </c>
      <c r="U1930" s="166"/>
      <c r="V1930" s="187">
        <f t="shared" si="498"/>
        <v>0</v>
      </c>
      <c r="W1930" s="187">
        <f t="shared" si="499"/>
        <v>0</v>
      </c>
      <c r="X1930" s="13">
        <f t="shared" si="500"/>
        <v>0</v>
      </c>
      <c r="Y1930" s="13" t="s">
        <v>29</v>
      </c>
      <c r="Z1930" s="13">
        <v>45</v>
      </c>
      <c r="AA1930" s="241">
        <f t="shared" si="501"/>
        <v>0</v>
      </c>
    </row>
    <row r="1931" spans="1:27">
      <c r="A1931" s="12">
        <v>1928</v>
      </c>
      <c r="B1931" s="166"/>
      <c r="C1931" s="13"/>
      <c r="D1931" s="187">
        <f t="shared" si="487"/>
        <v>0</v>
      </c>
      <c r="E1931" s="187">
        <f t="shared" si="488"/>
        <v>0</v>
      </c>
      <c r="F1931" s="187">
        <f t="shared" si="489"/>
        <v>0</v>
      </c>
      <c r="G1931" s="166"/>
      <c r="H1931" s="13"/>
      <c r="I1931" s="187">
        <f t="shared" si="490"/>
        <v>0</v>
      </c>
      <c r="J1931" s="187">
        <f t="shared" si="491"/>
        <v>0</v>
      </c>
      <c r="K1931" s="187">
        <f t="shared" si="492"/>
        <v>0</v>
      </c>
      <c r="L1931" s="166"/>
      <c r="M1931" s="13"/>
      <c r="N1931" s="187">
        <f t="shared" si="493"/>
        <v>0</v>
      </c>
      <c r="O1931" s="187">
        <f t="shared" si="494"/>
        <v>0</v>
      </c>
      <c r="P1931" s="187">
        <f t="shared" si="495"/>
        <v>0</v>
      </c>
      <c r="Q1931" s="166"/>
      <c r="R1931" s="13"/>
      <c r="S1931" s="187">
        <f t="shared" si="496"/>
        <v>0</v>
      </c>
      <c r="T1931" s="187">
        <f t="shared" si="497"/>
        <v>0</v>
      </c>
      <c r="U1931" s="166"/>
      <c r="V1931" s="187">
        <f t="shared" si="498"/>
        <v>0</v>
      </c>
      <c r="W1931" s="187">
        <f t="shared" si="499"/>
        <v>0</v>
      </c>
      <c r="X1931" s="13">
        <f t="shared" si="500"/>
        <v>0</v>
      </c>
      <c r="Y1931" s="13" t="s">
        <v>29</v>
      </c>
      <c r="Z1931" s="13">
        <v>45</v>
      </c>
      <c r="AA1931" s="241">
        <f t="shared" si="501"/>
        <v>0</v>
      </c>
    </row>
    <row r="1932" spans="1:27">
      <c r="A1932" s="12">
        <v>1929</v>
      </c>
      <c r="B1932" s="166"/>
      <c r="C1932" s="13"/>
      <c r="D1932" s="187">
        <f t="shared" si="487"/>
        <v>0</v>
      </c>
      <c r="E1932" s="187">
        <f t="shared" si="488"/>
        <v>0</v>
      </c>
      <c r="F1932" s="187">
        <f t="shared" si="489"/>
        <v>0</v>
      </c>
      <c r="G1932" s="166"/>
      <c r="H1932" s="13"/>
      <c r="I1932" s="187">
        <f t="shared" si="490"/>
        <v>0</v>
      </c>
      <c r="J1932" s="187">
        <f t="shared" si="491"/>
        <v>0</v>
      </c>
      <c r="K1932" s="187">
        <f t="shared" si="492"/>
        <v>0</v>
      </c>
      <c r="L1932" s="166"/>
      <c r="M1932" s="13"/>
      <c r="N1932" s="187">
        <f t="shared" si="493"/>
        <v>0</v>
      </c>
      <c r="O1932" s="187">
        <f t="shared" si="494"/>
        <v>0</v>
      </c>
      <c r="P1932" s="187">
        <f t="shared" si="495"/>
        <v>0</v>
      </c>
      <c r="Q1932" s="166"/>
      <c r="R1932" s="13"/>
      <c r="S1932" s="187">
        <f t="shared" si="496"/>
        <v>0</v>
      </c>
      <c r="T1932" s="187">
        <f t="shared" si="497"/>
        <v>0</v>
      </c>
      <c r="U1932" s="166"/>
      <c r="V1932" s="187">
        <f t="shared" si="498"/>
        <v>0</v>
      </c>
      <c r="W1932" s="187">
        <f t="shared" si="499"/>
        <v>0</v>
      </c>
      <c r="X1932" s="13">
        <f t="shared" si="500"/>
        <v>0</v>
      </c>
      <c r="Y1932" s="13" t="s">
        <v>29</v>
      </c>
      <c r="Z1932" s="13">
        <v>45</v>
      </c>
      <c r="AA1932" s="241">
        <f t="shared" si="501"/>
        <v>0</v>
      </c>
    </row>
    <row r="1933" spans="1:27">
      <c r="A1933" s="12">
        <v>1930</v>
      </c>
      <c r="B1933" s="166"/>
      <c r="C1933" s="13"/>
      <c r="D1933" s="187">
        <f t="shared" si="487"/>
        <v>0</v>
      </c>
      <c r="E1933" s="187">
        <f t="shared" si="488"/>
        <v>0</v>
      </c>
      <c r="F1933" s="187">
        <f t="shared" si="489"/>
        <v>0</v>
      </c>
      <c r="G1933" s="166"/>
      <c r="H1933" s="13"/>
      <c r="I1933" s="187">
        <f t="shared" si="490"/>
        <v>0</v>
      </c>
      <c r="J1933" s="187">
        <f t="shared" si="491"/>
        <v>0</v>
      </c>
      <c r="K1933" s="187">
        <f t="shared" si="492"/>
        <v>0</v>
      </c>
      <c r="L1933" s="166"/>
      <c r="M1933" s="13"/>
      <c r="N1933" s="187">
        <f t="shared" si="493"/>
        <v>0</v>
      </c>
      <c r="O1933" s="187">
        <f t="shared" si="494"/>
        <v>0</v>
      </c>
      <c r="P1933" s="187">
        <f t="shared" si="495"/>
        <v>0</v>
      </c>
      <c r="Q1933" s="166"/>
      <c r="R1933" s="13"/>
      <c r="S1933" s="187">
        <f t="shared" si="496"/>
        <v>0</v>
      </c>
      <c r="T1933" s="187">
        <f t="shared" si="497"/>
        <v>0</v>
      </c>
      <c r="U1933" s="166"/>
      <c r="V1933" s="187">
        <f t="shared" si="498"/>
        <v>0</v>
      </c>
      <c r="W1933" s="187">
        <f t="shared" si="499"/>
        <v>0</v>
      </c>
      <c r="X1933" s="13">
        <f t="shared" si="500"/>
        <v>0</v>
      </c>
      <c r="Y1933" s="13" t="s">
        <v>29</v>
      </c>
      <c r="Z1933" s="13">
        <v>45</v>
      </c>
      <c r="AA1933" s="241">
        <f t="shared" si="501"/>
        <v>0</v>
      </c>
    </row>
    <row r="1934" spans="1:27">
      <c r="A1934" s="12">
        <v>1931</v>
      </c>
      <c r="B1934" s="166"/>
      <c r="C1934" s="13"/>
      <c r="D1934" s="187">
        <f t="shared" si="487"/>
        <v>0</v>
      </c>
      <c r="E1934" s="187">
        <f t="shared" si="488"/>
        <v>0</v>
      </c>
      <c r="F1934" s="187">
        <f t="shared" si="489"/>
        <v>0</v>
      </c>
      <c r="G1934" s="166"/>
      <c r="H1934" s="13"/>
      <c r="I1934" s="187">
        <f t="shared" si="490"/>
        <v>0</v>
      </c>
      <c r="J1934" s="187">
        <f t="shared" si="491"/>
        <v>0</v>
      </c>
      <c r="K1934" s="187">
        <f t="shared" si="492"/>
        <v>0</v>
      </c>
      <c r="L1934" s="166"/>
      <c r="M1934" s="13"/>
      <c r="N1934" s="187">
        <f t="shared" si="493"/>
        <v>0</v>
      </c>
      <c r="O1934" s="187">
        <f t="shared" si="494"/>
        <v>0</v>
      </c>
      <c r="P1934" s="187">
        <f t="shared" si="495"/>
        <v>0</v>
      </c>
      <c r="Q1934" s="166"/>
      <c r="R1934" s="13"/>
      <c r="S1934" s="187">
        <f t="shared" si="496"/>
        <v>0</v>
      </c>
      <c r="T1934" s="187">
        <f t="shared" si="497"/>
        <v>0</v>
      </c>
      <c r="U1934" s="166"/>
      <c r="V1934" s="187">
        <f t="shared" si="498"/>
        <v>0</v>
      </c>
      <c r="W1934" s="187">
        <f t="shared" si="499"/>
        <v>0</v>
      </c>
      <c r="X1934" s="13">
        <f t="shared" si="500"/>
        <v>0</v>
      </c>
      <c r="Y1934" s="13" t="s">
        <v>29</v>
      </c>
      <c r="Z1934" s="13">
        <v>45</v>
      </c>
      <c r="AA1934" s="241">
        <f t="shared" si="501"/>
        <v>0</v>
      </c>
    </row>
    <row r="1935" spans="1:27">
      <c r="A1935" s="12">
        <v>1932</v>
      </c>
      <c r="B1935" s="166"/>
      <c r="C1935" s="13"/>
      <c r="D1935" s="187">
        <f t="shared" si="487"/>
        <v>0</v>
      </c>
      <c r="E1935" s="187">
        <f t="shared" si="488"/>
        <v>0</v>
      </c>
      <c r="F1935" s="187">
        <f t="shared" si="489"/>
        <v>0</v>
      </c>
      <c r="G1935" s="166"/>
      <c r="H1935" s="13"/>
      <c r="I1935" s="187">
        <f t="shared" si="490"/>
        <v>0</v>
      </c>
      <c r="J1935" s="187">
        <f t="shared" si="491"/>
        <v>0</v>
      </c>
      <c r="K1935" s="187">
        <f t="shared" si="492"/>
        <v>0</v>
      </c>
      <c r="L1935" s="166"/>
      <c r="M1935" s="13"/>
      <c r="N1935" s="187">
        <f t="shared" si="493"/>
        <v>0</v>
      </c>
      <c r="O1935" s="187">
        <f t="shared" si="494"/>
        <v>0</v>
      </c>
      <c r="P1935" s="187">
        <f t="shared" si="495"/>
        <v>0</v>
      </c>
      <c r="Q1935" s="166"/>
      <c r="R1935" s="13"/>
      <c r="S1935" s="187">
        <f t="shared" si="496"/>
        <v>0</v>
      </c>
      <c r="T1935" s="187">
        <f t="shared" si="497"/>
        <v>0</v>
      </c>
      <c r="U1935" s="166"/>
      <c r="V1935" s="187">
        <f t="shared" si="498"/>
        <v>0</v>
      </c>
      <c r="W1935" s="187">
        <f t="shared" si="499"/>
        <v>0</v>
      </c>
      <c r="X1935" s="13">
        <f t="shared" si="500"/>
        <v>0</v>
      </c>
      <c r="Y1935" s="13" t="s">
        <v>29</v>
      </c>
      <c r="Z1935" s="13">
        <v>45</v>
      </c>
      <c r="AA1935" s="241">
        <f t="shared" si="501"/>
        <v>0</v>
      </c>
    </row>
    <row r="1936" spans="1:27">
      <c r="A1936" s="12">
        <v>1933</v>
      </c>
      <c r="B1936" s="166"/>
      <c r="C1936" s="13"/>
      <c r="D1936" s="187">
        <f t="shared" si="487"/>
        <v>0</v>
      </c>
      <c r="E1936" s="187">
        <f t="shared" si="488"/>
        <v>0</v>
      </c>
      <c r="F1936" s="187">
        <f t="shared" si="489"/>
        <v>0</v>
      </c>
      <c r="G1936" s="166"/>
      <c r="H1936" s="13"/>
      <c r="I1936" s="187">
        <f t="shared" si="490"/>
        <v>0</v>
      </c>
      <c r="J1936" s="187">
        <f t="shared" si="491"/>
        <v>0</v>
      </c>
      <c r="K1936" s="187">
        <f t="shared" si="492"/>
        <v>0</v>
      </c>
      <c r="L1936" s="166"/>
      <c r="M1936" s="13"/>
      <c r="N1936" s="187">
        <f t="shared" si="493"/>
        <v>0</v>
      </c>
      <c r="O1936" s="187">
        <f t="shared" si="494"/>
        <v>0</v>
      </c>
      <c r="P1936" s="187">
        <f t="shared" si="495"/>
        <v>0</v>
      </c>
      <c r="Q1936" s="166"/>
      <c r="R1936" s="13"/>
      <c r="S1936" s="187">
        <f t="shared" si="496"/>
        <v>0</v>
      </c>
      <c r="T1936" s="187">
        <f t="shared" si="497"/>
        <v>0</v>
      </c>
      <c r="U1936" s="166"/>
      <c r="V1936" s="187">
        <f t="shared" si="498"/>
        <v>0</v>
      </c>
      <c r="W1936" s="187">
        <f t="shared" si="499"/>
        <v>0</v>
      </c>
      <c r="X1936" s="13">
        <f t="shared" si="500"/>
        <v>0</v>
      </c>
      <c r="Y1936" s="13" t="s">
        <v>29</v>
      </c>
      <c r="Z1936" s="13">
        <v>45</v>
      </c>
      <c r="AA1936" s="241">
        <f t="shared" si="501"/>
        <v>0</v>
      </c>
    </row>
    <row r="1937" spans="1:27">
      <c r="A1937" s="12">
        <v>1934</v>
      </c>
      <c r="B1937" s="166"/>
      <c r="C1937" s="13"/>
      <c r="D1937" s="187">
        <f t="shared" si="487"/>
        <v>0</v>
      </c>
      <c r="E1937" s="187">
        <f t="shared" si="488"/>
        <v>0</v>
      </c>
      <c r="F1937" s="187">
        <f t="shared" si="489"/>
        <v>0</v>
      </c>
      <c r="G1937" s="166"/>
      <c r="H1937" s="13"/>
      <c r="I1937" s="187">
        <f t="shared" si="490"/>
        <v>0</v>
      </c>
      <c r="J1937" s="187">
        <f t="shared" si="491"/>
        <v>0</v>
      </c>
      <c r="K1937" s="187">
        <f t="shared" si="492"/>
        <v>0</v>
      </c>
      <c r="L1937" s="166"/>
      <c r="M1937" s="13"/>
      <c r="N1937" s="187">
        <f t="shared" si="493"/>
        <v>0</v>
      </c>
      <c r="O1937" s="187">
        <f t="shared" si="494"/>
        <v>0</v>
      </c>
      <c r="P1937" s="187">
        <f t="shared" si="495"/>
        <v>0</v>
      </c>
      <c r="Q1937" s="166"/>
      <c r="R1937" s="13"/>
      <c r="S1937" s="187">
        <f t="shared" si="496"/>
        <v>0</v>
      </c>
      <c r="T1937" s="187">
        <f t="shared" si="497"/>
        <v>0</v>
      </c>
      <c r="U1937" s="166"/>
      <c r="V1937" s="187">
        <f t="shared" si="498"/>
        <v>0</v>
      </c>
      <c r="W1937" s="187">
        <f t="shared" si="499"/>
        <v>0</v>
      </c>
      <c r="X1937" s="13">
        <f t="shared" si="500"/>
        <v>0</v>
      </c>
      <c r="Y1937" s="13" t="s">
        <v>29</v>
      </c>
      <c r="Z1937" s="13">
        <v>45</v>
      </c>
      <c r="AA1937" s="241">
        <f t="shared" si="501"/>
        <v>0</v>
      </c>
    </row>
    <row r="1938" spans="1:27">
      <c r="A1938" s="12">
        <v>1935</v>
      </c>
      <c r="B1938" s="166"/>
      <c r="C1938" s="13"/>
      <c r="D1938" s="187">
        <f t="shared" si="487"/>
        <v>0</v>
      </c>
      <c r="E1938" s="187">
        <f t="shared" si="488"/>
        <v>0</v>
      </c>
      <c r="F1938" s="187">
        <f t="shared" si="489"/>
        <v>0</v>
      </c>
      <c r="G1938" s="166"/>
      <c r="H1938" s="13"/>
      <c r="I1938" s="187">
        <f t="shared" si="490"/>
        <v>0</v>
      </c>
      <c r="J1938" s="187">
        <f t="shared" si="491"/>
        <v>0</v>
      </c>
      <c r="K1938" s="187">
        <f t="shared" si="492"/>
        <v>0</v>
      </c>
      <c r="L1938" s="166"/>
      <c r="M1938" s="13"/>
      <c r="N1938" s="187">
        <f t="shared" si="493"/>
        <v>0</v>
      </c>
      <c r="O1938" s="187">
        <f t="shared" si="494"/>
        <v>0</v>
      </c>
      <c r="P1938" s="187">
        <f t="shared" si="495"/>
        <v>0</v>
      </c>
      <c r="Q1938" s="166"/>
      <c r="R1938" s="13"/>
      <c r="S1938" s="187">
        <f t="shared" si="496"/>
        <v>0</v>
      </c>
      <c r="T1938" s="187">
        <f t="shared" si="497"/>
        <v>0</v>
      </c>
      <c r="U1938" s="166"/>
      <c r="V1938" s="187">
        <f t="shared" si="498"/>
        <v>0</v>
      </c>
      <c r="W1938" s="187">
        <f t="shared" si="499"/>
        <v>0</v>
      </c>
      <c r="X1938" s="13">
        <f t="shared" si="500"/>
        <v>0</v>
      </c>
      <c r="Y1938" s="13" t="s">
        <v>29</v>
      </c>
      <c r="Z1938" s="13">
        <v>45</v>
      </c>
      <c r="AA1938" s="241">
        <f t="shared" si="501"/>
        <v>0</v>
      </c>
    </row>
    <row r="1939" spans="1:27">
      <c r="A1939" s="12">
        <v>1936</v>
      </c>
      <c r="B1939" s="166"/>
      <c r="C1939" s="13"/>
      <c r="D1939" s="187">
        <f t="shared" si="487"/>
        <v>0</v>
      </c>
      <c r="E1939" s="187">
        <f t="shared" si="488"/>
        <v>0</v>
      </c>
      <c r="F1939" s="187">
        <f t="shared" si="489"/>
        <v>0</v>
      </c>
      <c r="G1939" s="166"/>
      <c r="H1939" s="13"/>
      <c r="I1939" s="187">
        <f t="shared" si="490"/>
        <v>0</v>
      </c>
      <c r="J1939" s="187">
        <f t="shared" si="491"/>
        <v>0</v>
      </c>
      <c r="K1939" s="187">
        <f t="shared" si="492"/>
        <v>0</v>
      </c>
      <c r="L1939" s="166"/>
      <c r="M1939" s="13"/>
      <c r="N1939" s="187">
        <f t="shared" si="493"/>
        <v>0</v>
      </c>
      <c r="O1939" s="187">
        <f t="shared" si="494"/>
        <v>0</v>
      </c>
      <c r="P1939" s="187">
        <f t="shared" si="495"/>
        <v>0</v>
      </c>
      <c r="Q1939" s="166"/>
      <c r="R1939" s="13"/>
      <c r="S1939" s="187">
        <f t="shared" si="496"/>
        <v>0</v>
      </c>
      <c r="T1939" s="187">
        <f t="shared" si="497"/>
        <v>0</v>
      </c>
      <c r="U1939" s="166"/>
      <c r="V1939" s="187">
        <f t="shared" si="498"/>
        <v>0</v>
      </c>
      <c r="W1939" s="187">
        <f t="shared" si="499"/>
        <v>0</v>
      </c>
      <c r="X1939" s="13">
        <f t="shared" si="500"/>
        <v>0</v>
      </c>
      <c r="Y1939" s="13" t="s">
        <v>29</v>
      </c>
      <c r="Z1939" s="13">
        <v>45</v>
      </c>
      <c r="AA1939" s="241">
        <f t="shared" si="501"/>
        <v>0</v>
      </c>
    </row>
    <row r="1940" spans="1:27">
      <c r="A1940" s="12">
        <v>1937</v>
      </c>
      <c r="B1940" s="166"/>
      <c r="C1940" s="13"/>
      <c r="D1940" s="187">
        <f t="shared" si="487"/>
        <v>0</v>
      </c>
      <c r="E1940" s="187">
        <f t="shared" si="488"/>
        <v>0</v>
      </c>
      <c r="F1940" s="187">
        <f t="shared" si="489"/>
        <v>0</v>
      </c>
      <c r="G1940" s="166"/>
      <c r="H1940" s="13"/>
      <c r="I1940" s="187">
        <f t="shared" si="490"/>
        <v>0</v>
      </c>
      <c r="J1940" s="187">
        <f t="shared" si="491"/>
        <v>0</v>
      </c>
      <c r="K1940" s="187">
        <f t="shared" si="492"/>
        <v>0</v>
      </c>
      <c r="L1940" s="166"/>
      <c r="M1940" s="13"/>
      <c r="N1940" s="187">
        <f t="shared" si="493"/>
        <v>0</v>
      </c>
      <c r="O1940" s="187">
        <f t="shared" si="494"/>
        <v>0</v>
      </c>
      <c r="P1940" s="187">
        <f t="shared" si="495"/>
        <v>0</v>
      </c>
      <c r="Q1940" s="166"/>
      <c r="R1940" s="13"/>
      <c r="S1940" s="187">
        <f t="shared" si="496"/>
        <v>0</v>
      </c>
      <c r="T1940" s="187">
        <f t="shared" si="497"/>
        <v>0</v>
      </c>
      <c r="U1940" s="166"/>
      <c r="V1940" s="187">
        <f t="shared" si="498"/>
        <v>0</v>
      </c>
      <c r="W1940" s="187">
        <f t="shared" si="499"/>
        <v>0</v>
      </c>
      <c r="X1940" s="13">
        <f t="shared" si="500"/>
        <v>0</v>
      </c>
      <c r="Y1940" s="13" t="s">
        <v>29</v>
      </c>
      <c r="Z1940" s="13">
        <v>45</v>
      </c>
      <c r="AA1940" s="241">
        <f t="shared" si="501"/>
        <v>0</v>
      </c>
    </row>
    <row r="1941" spans="1:27">
      <c r="A1941" s="12">
        <v>1938</v>
      </c>
      <c r="B1941" s="166"/>
      <c r="C1941" s="13"/>
      <c r="D1941" s="187">
        <f t="shared" si="487"/>
        <v>0</v>
      </c>
      <c r="E1941" s="187">
        <f t="shared" si="488"/>
        <v>0</v>
      </c>
      <c r="F1941" s="187">
        <f t="shared" si="489"/>
        <v>0</v>
      </c>
      <c r="G1941" s="166"/>
      <c r="H1941" s="13"/>
      <c r="I1941" s="187">
        <f t="shared" si="490"/>
        <v>0</v>
      </c>
      <c r="J1941" s="187">
        <f t="shared" si="491"/>
        <v>0</v>
      </c>
      <c r="K1941" s="187">
        <f t="shared" si="492"/>
        <v>0</v>
      </c>
      <c r="L1941" s="166"/>
      <c r="M1941" s="13"/>
      <c r="N1941" s="187">
        <f t="shared" si="493"/>
        <v>0</v>
      </c>
      <c r="O1941" s="187">
        <f t="shared" si="494"/>
        <v>0</v>
      </c>
      <c r="P1941" s="187">
        <f t="shared" si="495"/>
        <v>0</v>
      </c>
      <c r="Q1941" s="166"/>
      <c r="R1941" s="13"/>
      <c r="S1941" s="187">
        <f t="shared" si="496"/>
        <v>0</v>
      </c>
      <c r="T1941" s="187">
        <f t="shared" si="497"/>
        <v>0</v>
      </c>
      <c r="U1941" s="166"/>
      <c r="V1941" s="187">
        <f t="shared" si="498"/>
        <v>0</v>
      </c>
      <c r="W1941" s="187">
        <f t="shared" si="499"/>
        <v>0</v>
      </c>
      <c r="X1941" s="13">
        <f t="shared" si="500"/>
        <v>0</v>
      </c>
      <c r="Y1941" s="13" t="s">
        <v>29</v>
      </c>
      <c r="Z1941" s="13">
        <v>45</v>
      </c>
      <c r="AA1941" s="241">
        <f t="shared" si="501"/>
        <v>0</v>
      </c>
    </row>
    <row r="1942" spans="1:27">
      <c r="A1942" s="12">
        <v>1939</v>
      </c>
      <c r="B1942" s="166"/>
      <c r="C1942" s="13"/>
      <c r="D1942" s="187">
        <f t="shared" si="487"/>
        <v>0</v>
      </c>
      <c r="E1942" s="187">
        <f t="shared" si="488"/>
        <v>0</v>
      </c>
      <c r="F1942" s="187">
        <f t="shared" si="489"/>
        <v>0</v>
      </c>
      <c r="G1942" s="166"/>
      <c r="H1942" s="13"/>
      <c r="I1942" s="187">
        <f t="shared" si="490"/>
        <v>0</v>
      </c>
      <c r="J1942" s="187">
        <f t="shared" si="491"/>
        <v>0</v>
      </c>
      <c r="K1942" s="187">
        <f t="shared" si="492"/>
        <v>0</v>
      </c>
      <c r="L1942" s="166"/>
      <c r="M1942" s="13"/>
      <c r="N1942" s="187">
        <f t="shared" si="493"/>
        <v>0</v>
      </c>
      <c r="O1942" s="187">
        <f t="shared" si="494"/>
        <v>0</v>
      </c>
      <c r="P1942" s="187">
        <f t="shared" si="495"/>
        <v>0</v>
      </c>
      <c r="Q1942" s="166"/>
      <c r="R1942" s="13"/>
      <c r="S1942" s="187">
        <f t="shared" si="496"/>
        <v>0</v>
      </c>
      <c r="T1942" s="187">
        <f t="shared" si="497"/>
        <v>0</v>
      </c>
      <c r="U1942" s="166"/>
      <c r="V1942" s="187">
        <f t="shared" si="498"/>
        <v>0</v>
      </c>
      <c r="W1942" s="187">
        <f t="shared" si="499"/>
        <v>0</v>
      </c>
      <c r="X1942" s="13">
        <f t="shared" si="500"/>
        <v>0</v>
      </c>
      <c r="Y1942" s="13" t="s">
        <v>29</v>
      </c>
      <c r="Z1942" s="13">
        <v>45</v>
      </c>
      <c r="AA1942" s="241">
        <f t="shared" si="501"/>
        <v>0</v>
      </c>
    </row>
    <row r="1943" spans="1:27">
      <c r="A1943" s="12">
        <v>1940</v>
      </c>
      <c r="B1943" s="166"/>
      <c r="C1943" s="13"/>
      <c r="D1943" s="187">
        <f t="shared" si="487"/>
        <v>0</v>
      </c>
      <c r="E1943" s="187">
        <f t="shared" si="488"/>
        <v>0</v>
      </c>
      <c r="F1943" s="187">
        <f t="shared" si="489"/>
        <v>0</v>
      </c>
      <c r="G1943" s="166"/>
      <c r="H1943" s="13"/>
      <c r="I1943" s="187">
        <f t="shared" si="490"/>
        <v>0</v>
      </c>
      <c r="J1943" s="187">
        <f t="shared" si="491"/>
        <v>0</v>
      </c>
      <c r="K1943" s="187">
        <f t="shared" si="492"/>
        <v>0</v>
      </c>
      <c r="L1943" s="166"/>
      <c r="M1943" s="13"/>
      <c r="N1943" s="187">
        <f t="shared" si="493"/>
        <v>0</v>
      </c>
      <c r="O1943" s="187">
        <f t="shared" si="494"/>
        <v>0</v>
      </c>
      <c r="P1943" s="187">
        <f t="shared" si="495"/>
        <v>0</v>
      </c>
      <c r="Q1943" s="166"/>
      <c r="R1943" s="13"/>
      <c r="S1943" s="187">
        <f t="shared" si="496"/>
        <v>0</v>
      </c>
      <c r="T1943" s="187">
        <f t="shared" si="497"/>
        <v>0</v>
      </c>
      <c r="U1943" s="166"/>
      <c r="V1943" s="187">
        <f t="shared" si="498"/>
        <v>0</v>
      </c>
      <c r="W1943" s="187">
        <f t="shared" si="499"/>
        <v>0</v>
      </c>
      <c r="X1943" s="13">
        <f t="shared" si="500"/>
        <v>0</v>
      </c>
      <c r="Y1943" s="13" t="s">
        <v>29</v>
      </c>
      <c r="Z1943" s="13">
        <v>45</v>
      </c>
      <c r="AA1943" s="241">
        <f t="shared" si="501"/>
        <v>0</v>
      </c>
    </row>
    <row r="1944" spans="1:27">
      <c r="A1944" s="12">
        <v>1941</v>
      </c>
      <c r="B1944" s="166"/>
      <c r="C1944" s="13"/>
      <c r="D1944" s="187">
        <f t="shared" si="487"/>
        <v>0</v>
      </c>
      <c r="E1944" s="187">
        <f t="shared" si="488"/>
        <v>0</v>
      </c>
      <c r="F1944" s="187">
        <f t="shared" si="489"/>
        <v>0</v>
      </c>
      <c r="G1944" s="166"/>
      <c r="H1944" s="13"/>
      <c r="I1944" s="187">
        <f t="shared" si="490"/>
        <v>0</v>
      </c>
      <c r="J1944" s="187">
        <f t="shared" si="491"/>
        <v>0</v>
      </c>
      <c r="K1944" s="187">
        <f t="shared" si="492"/>
        <v>0</v>
      </c>
      <c r="L1944" s="166"/>
      <c r="M1944" s="13"/>
      <c r="N1944" s="187">
        <f t="shared" si="493"/>
        <v>0</v>
      </c>
      <c r="O1944" s="187">
        <f t="shared" si="494"/>
        <v>0</v>
      </c>
      <c r="P1944" s="187">
        <f t="shared" si="495"/>
        <v>0</v>
      </c>
      <c r="Q1944" s="166"/>
      <c r="R1944" s="13"/>
      <c r="S1944" s="187">
        <f t="shared" si="496"/>
        <v>0</v>
      </c>
      <c r="T1944" s="187">
        <f t="shared" si="497"/>
        <v>0</v>
      </c>
      <c r="U1944" s="166"/>
      <c r="V1944" s="187">
        <f t="shared" si="498"/>
        <v>0</v>
      </c>
      <c r="W1944" s="187">
        <f t="shared" si="499"/>
        <v>0</v>
      </c>
      <c r="X1944" s="13">
        <f t="shared" si="500"/>
        <v>0</v>
      </c>
      <c r="Y1944" s="13" t="s">
        <v>29</v>
      </c>
      <c r="Z1944" s="13">
        <v>45</v>
      </c>
      <c r="AA1944" s="241">
        <f t="shared" si="501"/>
        <v>0</v>
      </c>
    </row>
    <row r="1945" spans="1:27">
      <c r="A1945" s="12">
        <v>1942</v>
      </c>
      <c r="B1945" s="166"/>
      <c r="C1945" s="13"/>
      <c r="D1945" s="187">
        <f t="shared" si="487"/>
        <v>0</v>
      </c>
      <c r="E1945" s="187">
        <f t="shared" si="488"/>
        <v>0</v>
      </c>
      <c r="F1945" s="187">
        <f t="shared" si="489"/>
        <v>0</v>
      </c>
      <c r="G1945" s="166"/>
      <c r="H1945" s="13"/>
      <c r="I1945" s="187">
        <f t="shared" si="490"/>
        <v>0</v>
      </c>
      <c r="J1945" s="187">
        <f t="shared" si="491"/>
        <v>0</v>
      </c>
      <c r="K1945" s="187">
        <f t="shared" si="492"/>
        <v>0</v>
      </c>
      <c r="L1945" s="166"/>
      <c r="M1945" s="13"/>
      <c r="N1945" s="187">
        <f t="shared" si="493"/>
        <v>0</v>
      </c>
      <c r="O1945" s="187">
        <f t="shared" si="494"/>
        <v>0</v>
      </c>
      <c r="P1945" s="187">
        <f t="shared" si="495"/>
        <v>0</v>
      </c>
      <c r="Q1945" s="166"/>
      <c r="R1945" s="13"/>
      <c r="S1945" s="187">
        <f t="shared" si="496"/>
        <v>0</v>
      </c>
      <c r="T1945" s="187">
        <f t="shared" si="497"/>
        <v>0</v>
      </c>
      <c r="U1945" s="166"/>
      <c r="V1945" s="187">
        <f t="shared" si="498"/>
        <v>0</v>
      </c>
      <c r="W1945" s="187">
        <f t="shared" si="499"/>
        <v>0</v>
      </c>
      <c r="X1945" s="13">
        <f t="shared" si="500"/>
        <v>0</v>
      </c>
      <c r="Y1945" s="13" t="s">
        <v>29</v>
      </c>
      <c r="Z1945" s="13">
        <v>45</v>
      </c>
      <c r="AA1945" s="241">
        <f t="shared" si="501"/>
        <v>0</v>
      </c>
    </row>
    <row r="1946" spans="1:27">
      <c r="A1946" s="12">
        <v>1943</v>
      </c>
      <c r="B1946" s="166"/>
      <c r="C1946" s="13"/>
      <c r="D1946" s="187">
        <f t="shared" si="487"/>
        <v>0</v>
      </c>
      <c r="E1946" s="187">
        <f t="shared" si="488"/>
        <v>0</v>
      </c>
      <c r="F1946" s="187">
        <f t="shared" si="489"/>
        <v>0</v>
      </c>
      <c r="G1946" s="166"/>
      <c r="H1946" s="13"/>
      <c r="I1946" s="187">
        <f t="shared" si="490"/>
        <v>0</v>
      </c>
      <c r="J1946" s="187">
        <f t="shared" si="491"/>
        <v>0</v>
      </c>
      <c r="K1946" s="187">
        <f t="shared" si="492"/>
        <v>0</v>
      </c>
      <c r="L1946" s="166"/>
      <c r="M1946" s="13"/>
      <c r="N1946" s="187">
        <f t="shared" si="493"/>
        <v>0</v>
      </c>
      <c r="O1946" s="187">
        <f t="shared" si="494"/>
        <v>0</v>
      </c>
      <c r="P1946" s="187">
        <f t="shared" si="495"/>
        <v>0</v>
      </c>
      <c r="Q1946" s="166"/>
      <c r="R1946" s="13"/>
      <c r="S1946" s="187">
        <f t="shared" si="496"/>
        <v>0</v>
      </c>
      <c r="T1946" s="187">
        <f t="shared" si="497"/>
        <v>0</v>
      </c>
      <c r="U1946" s="166"/>
      <c r="V1946" s="187">
        <f t="shared" si="498"/>
        <v>0</v>
      </c>
      <c r="W1946" s="187">
        <f t="shared" si="499"/>
        <v>0</v>
      </c>
      <c r="X1946" s="13">
        <f t="shared" si="500"/>
        <v>0</v>
      </c>
      <c r="Y1946" s="13" t="s">
        <v>29</v>
      </c>
      <c r="Z1946" s="13">
        <v>45</v>
      </c>
      <c r="AA1946" s="241">
        <f t="shared" si="501"/>
        <v>0</v>
      </c>
    </row>
    <row r="1947" spans="1:27">
      <c r="A1947" s="12">
        <v>1944</v>
      </c>
      <c r="B1947" s="166"/>
      <c r="C1947" s="13"/>
      <c r="D1947" s="187">
        <f t="shared" si="487"/>
        <v>0</v>
      </c>
      <c r="E1947" s="187">
        <f t="shared" si="488"/>
        <v>0</v>
      </c>
      <c r="F1947" s="187">
        <f t="shared" si="489"/>
        <v>0</v>
      </c>
      <c r="G1947" s="166"/>
      <c r="H1947" s="13"/>
      <c r="I1947" s="187">
        <f t="shared" si="490"/>
        <v>0</v>
      </c>
      <c r="J1947" s="187">
        <f t="shared" si="491"/>
        <v>0</v>
      </c>
      <c r="K1947" s="187">
        <f t="shared" si="492"/>
        <v>0</v>
      </c>
      <c r="L1947" s="166"/>
      <c r="M1947" s="13"/>
      <c r="N1947" s="187">
        <f t="shared" si="493"/>
        <v>0</v>
      </c>
      <c r="O1947" s="187">
        <f t="shared" si="494"/>
        <v>0</v>
      </c>
      <c r="P1947" s="187">
        <f t="shared" si="495"/>
        <v>0</v>
      </c>
      <c r="Q1947" s="166"/>
      <c r="R1947" s="13"/>
      <c r="S1947" s="187">
        <f t="shared" si="496"/>
        <v>0</v>
      </c>
      <c r="T1947" s="187">
        <f t="shared" si="497"/>
        <v>0</v>
      </c>
      <c r="U1947" s="166"/>
      <c r="V1947" s="187">
        <f t="shared" si="498"/>
        <v>0</v>
      </c>
      <c r="W1947" s="187">
        <f t="shared" si="499"/>
        <v>0</v>
      </c>
      <c r="X1947" s="13">
        <f t="shared" si="500"/>
        <v>0</v>
      </c>
      <c r="Y1947" s="13" t="s">
        <v>29</v>
      </c>
      <c r="Z1947" s="13">
        <v>45</v>
      </c>
      <c r="AA1947" s="241">
        <f t="shared" si="501"/>
        <v>0</v>
      </c>
    </row>
    <row r="1948" spans="1:27">
      <c r="A1948" s="12">
        <v>1945</v>
      </c>
      <c r="B1948" s="166"/>
      <c r="C1948" s="13"/>
      <c r="D1948" s="187">
        <f t="shared" si="487"/>
        <v>0</v>
      </c>
      <c r="E1948" s="187">
        <f t="shared" si="488"/>
        <v>0</v>
      </c>
      <c r="F1948" s="187">
        <f t="shared" si="489"/>
        <v>0</v>
      </c>
      <c r="G1948" s="166"/>
      <c r="H1948" s="13"/>
      <c r="I1948" s="187">
        <f t="shared" si="490"/>
        <v>0</v>
      </c>
      <c r="J1948" s="187">
        <f t="shared" si="491"/>
        <v>0</v>
      </c>
      <c r="K1948" s="187">
        <f t="shared" si="492"/>
        <v>0</v>
      </c>
      <c r="L1948" s="166"/>
      <c r="M1948" s="13"/>
      <c r="N1948" s="187">
        <f t="shared" si="493"/>
        <v>0</v>
      </c>
      <c r="O1948" s="187">
        <f t="shared" si="494"/>
        <v>0</v>
      </c>
      <c r="P1948" s="187">
        <f t="shared" si="495"/>
        <v>0</v>
      </c>
      <c r="Q1948" s="166"/>
      <c r="R1948" s="13"/>
      <c r="S1948" s="187">
        <f t="shared" si="496"/>
        <v>0</v>
      </c>
      <c r="T1948" s="187">
        <f t="shared" si="497"/>
        <v>0</v>
      </c>
      <c r="U1948" s="166"/>
      <c r="V1948" s="187">
        <f t="shared" si="498"/>
        <v>0</v>
      </c>
      <c r="W1948" s="187">
        <f t="shared" si="499"/>
        <v>0</v>
      </c>
      <c r="X1948" s="13">
        <f t="shared" si="500"/>
        <v>0</v>
      </c>
      <c r="Y1948" s="13" t="s">
        <v>29</v>
      </c>
      <c r="Z1948" s="13">
        <v>45</v>
      </c>
      <c r="AA1948" s="241">
        <f t="shared" si="501"/>
        <v>0</v>
      </c>
    </row>
    <row r="1949" spans="1:27">
      <c r="A1949" s="12">
        <v>1946</v>
      </c>
      <c r="B1949" s="166"/>
      <c r="C1949" s="13"/>
      <c r="D1949" s="187">
        <f t="shared" si="487"/>
        <v>0</v>
      </c>
      <c r="E1949" s="187">
        <f t="shared" si="488"/>
        <v>0</v>
      </c>
      <c r="F1949" s="187">
        <f t="shared" si="489"/>
        <v>0</v>
      </c>
      <c r="G1949" s="166"/>
      <c r="H1949" s="13"/>
      <c r="I1949" s="187">
        <f t="shared" si="490"/>
        <v>0</v>
      </c>
      <c r="J1949" s="187">
        <f t="shared" si="491"/>
        <v>0</v>
      </c>
      <c r="K1949" s="187">
        <f t="shared" si="492"/>
        <v>0</v>
      </c>
      <c r="L1949" s="166"/>
      <c r="M1949" s="13"/>
      <c r="N1949" s="187">
        <f t="shared" si="493"/>
        <v>0</v>
      </c>
      <c r="O1949" s="187">
        <f t="shared" si="494"/>
        <v>0</v>
      </c>
      <c r="P1949" s="187">
        <f t="shared" si="495"/>
        <v>0</v>
      </c>
      <c r="Q1949" s="166"/>
      <c r="R1949" s="13"/>
      <c r="S1949" s="187">
        <f t="shared" si="496"/>
        <v>0</v>
      </c>
      <c r="T1949" s="187">
        <f t="shared" si="497"/>
        <v>0</v>
      </c>
      <c r="U1949" s="166"/>
      <c r="V1949" s="187">
        <f t="shared" si="498"/>
        <v>0</v>
      </c>
      <c r="W1949" s="187">
        <f t="shared" si="499"/>
        <v>0</v>
      </c>
      <c r="X1949" s="13">
        <f t="shared" si="500"/>
        <v>0</v>
      </c>
      <c r="Y1949" s="13" t="s">
        <v>29</v>
      </c>
      <c r="Z1949" s="13">
        <v>45</v>
      </c>
      <c r="AA1949" s="241">
        <f t="shared" si="501"/>
        <v>0</v>
      </c>
    </row>
    <row r="1950" spans="1:27">
      <c r="A1950" s="12">
        <v>1947</v>
      </c>
      <c r="B1950" s="166"/>
      <c r="C1950" s="13"/>
      <c r="D1950" s="187">
        <f t="shared" si="487"/>
        <v>0</v>
      </c>
      <c r="E1950" s="187">
        <f t="shared" si="488"/>
        <v>0</v>
      </c>
      <c r="F1950" s="187">
        <f t="shared" si="489"/>
        <v>0</v>
      </c>
      <c r="G1950" s="166"/>
      <c r="H1950" s="13"/>
      <c r="I1950" s="187">
        <f t="shared" si="490"/>
        <v>0</v>
      </c>
      <c r="J1950" s="187">
        <f t="shared" si="491"/>
        <v>0</v>
      </c>
      <c r="K1950" s="187">
        <f t="shared" si="492"/>
        <v>0</v>
      </c>
      <c r="L1950" s="166"/>
      <c r="M1950" s="13"/>
      <c r="N1950" s="187">
        <f t="shared" si="493"/>
        <v>0</v>
      </c>
      <c r="O1950" s="187">
        <f t="shared" si="494"/>
        <v>0</v>
      </c>
      <c r="P1950" s="187">
        <f t="shared" si="495"/>
        <v>0</v>
      </c>
      <c r="Q1950" s="166"/>
      <c r="R1950" s="13"/>
      <c r="S1950" s="187">
        <f t="shared" si="496"/>
        <v>0</v>
      </c>
      <c r="T1950" s="187">
        <f t="shared" si="497"/>
        <v>0</v>
      </c>
      <c r="U1950" s="166"/>
      <c r="V1950" s="187">
        <f t="shared" si="498"/>
        <v>0</v>
      </c>
      <c r="W1950" s="187">
        <f t="shared" si="499"/>
        <v>0</v>
      </c>
      <c r="X1950" s="13">
        <f t="shared" si="500"/>
        <v>0</v>
      </c>
      <c r="Y1950" s="13" t="s">
        <v>29</v>
      </c>
      <c r="Z1950" s="13">
        <v>45</v>
      </c>
      <c r="AA1950" s="241">
        <f t="shared" si="501"/>
        <v>0</v>
      </c>
    </row>
    <row r="1951" spans="1:27">
      <c r="A1951" s="12">
        <v>1948</v>
      </c>
      <c r="B1951" s="166"/>
      <c r="C1951" s="13"/>
      <c r="D1951" s="187">
        <f t="shared" si="487"/>
        <v>0</v>
      </c>
      <c r="E1951" s="187">
        <f t="shared" si="488"/>
        <v>0</v>
      </c>
      <c r="F1951" s="187">
        <f t="shared" si="489"/>
        <v>0</v>
      </c>
      <c r="G1951" s="166"/>
      <c r="H1951" s="13"/>
      <c r="I1951" s="187">
        <f t="shared" si="490"/>
        <v>0</v>
      </c>
      <c r="J1951" s="187">
        <f t="shared" si="491"/>
        <v>0</v>
      </c>
      <c r="K1951" s="187">
        <f t="shared" si="492"/>
        <v>0</v>
      </c>
      <c r="L1951" s="166"/>
      <c r="M1951" s="13"/>
      <c r="N1951" s="187">
        <f t="shared" si="493"/>
        <v>0</v>
      </c>
      <c r="O1951" s="187">
        <f t="shared" si="494"/>
        <v>0</v>
      </c>
      <c r="P1951" s="187">
        <f t="shared" si="495"/>
        <v>0</v>
      </c>
      <c r="Q1951" s="166"/>
      <c r="R1951" s="13"/>
      <c r="S1951" s="187">
        <f t="shared" si="496"/>
        <v>0</v>
      </c>
      <c r="T1951" s="187">
        <f t="shared" si="497"/>
        <v>0</v>
      </c>
      <c r="U1951" s="166"/>
      <c r="V1951" s="187">
        <f t="shared" si="498"/>
        <v>0</v>
      </c>
      <c r="W1951" s="187">
        <f t="shared" si="499"/>
        <v>0</v>
      </c>
      <c r="X1951" s="13">
        <f t="shared" si="500"/>
        <v>0</v>
      </c>
      <c r="Y1951" s="13" t="s">
        <v>29</v>
      </c>
      <c r="Z1951" s="13">
        <v>45</v>
      </c>
      <c r="AA1951" s="241">
        <f t="shared" si="501"/>
        <v>0</v>
      </c>
    </row>
    <row r="1952" spans="1:27">
      <c r="A1952" s="12">
        <v>1949</v>
      </c>
      <c r="B1952" s="166"/>
      <c r="C1952" s="13"/>
      <c r="D1952" s="187">
        <f t="shared" si="487"/>
        <v>0</v>
      </c>
      <c r="E1952" s="187">
        <f t="shared" si="488"/>
        <v>0</v>
      </c>
      <c r="F1952" s="187">
        <f t="shared" si="489"/>
        <v>0</v>
      </c>
      <c r="G1952" s="166"/>
      <c r="H1952" s="13"/>
      <c r="I1952" s="187">
        <f t="shared" si="490"/>
        <v>0</v>
      </c>
      <c r="J1952" s="187">
        <f t="shared" si="491"/>
        <v>0</v>
      </c>
      <c r="K1952" s="187">
        <f t="shared" si="492"/>
        <v>0</v>
      </c>
      <c r="L1952" s="166"/>
      <c r="M1952" s="13"/>
      <c r="N1952" s="187">
        <f t="shared" si="493"/>
        <v>0</v>
      </c>
      <c r="O1952" s="187">
        <f t="shared" si="494"/>
        <v>0</v>
      </c>
      <c r="P1952" s="187">
        <f t="shared" si="495"/>
        <v>0</v>
      </c>
      <c r="Q1952" s="166"/>
      <c r="R1952" s="13"/>
      <c r="S1952" s="187">
        <f t="shared" si="496"/>
        <v>0</v>
      </c>
      <c r="T1952" s="187">
        <f t="shared" si="497"/>
        <v>0</v>
      </c>
      <c r="U1952" s="166"/>
      <c r="V1952" s="187">
        <f t="shared" si="498"/>
        <v>0</v>
      </c>
      <c r="W1952" s="187">
        <f t="shared" si="499"/>
        <v>0</v>
      </c>
      <c r="X1952" s="13">
        <f t="shared" si="500"/>
        <v>0</v>
      </c>
      <c r="Y1952" s="13" t="s">
        <v>29</v>
      </c>
      <c r="Z1952" s="13">
        <v>45</v>
      </c>
      <c r="AA1952" s="241">
        <f t="shared" si="501"/>
        <v>0</v>
      </c>
    </row>
    <row r="1953" spans="1:27">
      <c r="A1953" s="12">
        <v>1950</v>
      </c>
      <c r="B1953" s="166"/>
      <c r="C1953" s="13"/>
      <c r="D1953" s="187">
        <f t="shared" si="487"/>
        <v>0</v>
      </c>
      <c r="E1953" s="187">
        <f t="shared" si="488"/>
        <v>0</v>
      </c>
      <c r="F1953" s="187">
        <f t="shared" si="489"/>
        <v>0</v>
      </c>
      <c r="G1953" s="166"/>
      <c r="H1953" s="13"/>
      <c r="I1953" s="187">
        <f t="shared" si="490"/>
        <v>0</v>
      </c>
      <c r="J1953" s="187">
        <f t="shared" si="491"/>
        <v>0</v>
      </c>
      <c r="K1953" s="187">
        <f t="shared" si="492"/>
        <v>0</v>
      </c>
      <c r="L1953" s="166"/>
      <c r="M1953" s="13"/>
      <c r="N1953" s="187">
        <f t="shared" si="493"/>
        <v>0</v>
      </c>
      <c r="O1953" s="187">
        <f t="shared" si="494"/>
        <v>0</v>
      </c>
      <c r="P1953" s="187">
        <f t="shared" si="495"/>
        <v>0</v>
      </c>
      <c r="Q1953" s="166"/>
      <c r="R1953" s="13"/>
      <c r="S1953" s="187">
        <f t="shared" si="496"/>
        <v>0</v>
      </c>
      <c r="T1953" s="187">
        <f t="shared" si="497"/>
        <v>0</v>
      </c>
      <c r="U1953" s="166"/>
      <c r="V1953" s="187">
        <f t="shared" si="498"/>
        <v>0</v>
      </c>
      <c r="W1953" s="187">
        <f t="shared" si="499"/>
        <v>0</v>
      </c>
      <c r="X1953" s="13">
        <f t="shared" si="500"/>
        <v>0</v>
      </c>
      <c r="Y1953" s="13" t="s">
        <v>29</v>
      </c>
      <c r="Z1953" s="13">
        <v>45</v>
      </c>
      <c r="AA1953" s="241">
        <f t="shared" si="501"/>
        <v>0</v>
      </c>
    </row>
    <row r="1954" spans="1:27">
      <c r="A1954" s="12">
        <v>1951</v>
      </c>
      <c r="B1954" s="166"/>
      <c r="C1954" s="13"/>
      <c r="D1954" s="187">
        <f t="shared" si="487"/>
        <v>0</v>
      </c>
      <c r="E1954" s="187">
        <f t="shared" si="488"/>
        <v>0</v>
      </c>
      <c r="F1954" s="187">
        <f t="shared" si="489"/>
        <v>0</v>
      </c>
      <c r="G1954" s="166"/>
      <c r="H1954" s="13"/>
      <c r="I1954" s="187">
        <f t="shared" si="490"/>
        <v>0</v>
      </c>
      <c r="J1954" s="187">
        <f t="shared" si="491"/>
        <v>0</v>
      </c>
      <c r="K1954" s="187">
        <f t="shared" si="492"/>
        <v>0</v>
      </c>
      <c r="L1954" s="166"/>
      <c r="M1954" s="13"/>
      <c r="N1954" s="187">
        <f t="shared" si="493"/>
        <v>0</v>
      </c>
      <c r="O1954" s="187">
        <f t="shared" si="494"/>
        <v>0</v>
      </c>
      <c r="P1954" s="187">
        <f t="shared" si="495"/>
        <v>0</v>
      </c>
      <c r="Q1954" s="166"/>
      <c r="R1954" s="13"/>
      <c r="S1954" s="187">
        <f t="shared" si="496"/>
        <v>0</v>
      </c>
      <c r="T1954" s="187">
        <f t="shared" si="497"/>
        <v>0</v>
      </c>
      <c r="U1954" s="166"/>
      <c r="V1954" s="187">
        <f t="shared" si="498"/>
        <v>0</v>
      </c>
      <c r="W1954" s="187">
        <f t="shared" si="499"/>
        <v>0</v>
      </c>
      <c r="X1954" s="13">
        <f t="shared" si="500"/>
        <v>0</v>
      </c>
      <c r="Y1954" s="13" t="s">
        <v>29</v>
      </c>
      <c r="Z1954" s="13">
        <v>45</v>
      </c>
      <c r="AA1954" s="241">
        <f t="shared" si="501"/>
        <v>0</v>
      </c>
    </row>
    <row r="1955" spans="1:27">
      <c r="A1955" s="12">
        <v>1952</v>
      </c>
      <c r="B1955" s="166"/>
      <c r="C1955" s="13"/>
      <c r="D1955" s="187">
        <f t="shared" si="487"/>
        <v>0</v>
      </c>
      <c r="E1955" s="187">
        <f t="shared" si="488"/>
        <v>0</v>
      </c>
      <c r="F1955" s="187">
        <f t="shared" si="489"/>
        <v>0</v>
      </c>
      <c r="G1955" s="166"/>
      <c r="H1955" s="13"/>
      <c r="I1955" s="187">
        <f t="shared" si="490"/>
        <v>0</v>
      </c>
      <c r="J1955" s="187">
        <f t="shared" si="491"/>
        <v>0</v>
      </c>
      <c r="K1955" s="187">
        <f t="shared" si="492"/>
        <v>0</v>
      </c>
      <c r="L1955" s="166"/>
      <c r="M1955" s="13"/>
      <c r="N1955" s="187">
        <f t="shared" si="493"/>
        <v>0</v>
      </c>
      <c r="O1955" s="187">
        <f t="shared" si="494"/>
        <v>0</v>
      </c>
      <c r="P1955" s="187">
        <f t="shared" si="495"/>
        <v>0</v>
      </c>
      <c r="Q1955" s="166"/>
      <c r="R1955" s="13"/>
      <c r="S1955" s="187">
        <f t="shared" si="496"/>
        <v>0</v>
      </c>
      <c r="T1955" s="187">
        <f t="shared" si="497"/>
        <v>0</v>
      </c>
      <c r="U1955" s="166"/>
      <c r="V1955" s="187">
        <f t="shared" si="498"/>
        <v>0</v>
      </c>
      <c r="W1955" s="187">
        <f t="shared" si="499"/>
        <v>0</v>
      </c>
      <c r="X1955" s="13">
        <f t="shared" si="500"/>
        <v>0</v>
      </c>
      <c r="Y1955" s="13" t="s">
        <v>29</v>
      </c>
      <c r="Z1955" s="13">
        <v>45</v>
      </c>
      <c r="AA1955" s="241">
        <f t="shared" si="501"/>
        <v>0</v>
      </c>
    </row>
    <row r="1956" spans="1:27">
      <c r="A1956" s="12">
        <v>1953</v>
      </c>
      <c r="B1956" s="166"/>
      <c r="C1956" s="13"/>
      <c r="D1956" s="187">
        <f t="shared" si="487"/>
        <v>0</v>
      </c>
      <c r="E1956" s="187">
        <f t="shared" si="488"/>
        <v>0</v>
      </c>
      <c r="F1956" s="187">
        <f t="shared" si="489"/>
        <v>0</v>
      </c>
      <c r="G1956" s="166"/>
      <c r="H1956" s="13"/>
      <c r="I1956" s="187">
        <f t="shared" si="490"/>
        <v>0</v>
      </c>
      <c r="J1956" s="187">
        <f t="shared" si="491"/>
        <v>0</v>
      </c>
      <c r="K1956" s="187">
        <f t="shared" si="492"/>
        <v>0</v>
      </c>
      <c r="L1956" s="166"/>
      <c r="M1956" s="13"/>
      <c r="N1956" s="187">
        <f t="shared" si="493"/>
        <v>0</v>
      </c>
      <c r="O1956" s="187">
        <f t="shared" si="494"/>
        <v>0</v>
      </c>
      <c r="P1956" s="187">
        <f t="shared" si="495"/>
        <v>0</v>
      </c>
      <c r="Q1956" s="166"/>
      <c r="R1956" s="13"/>
      <c r="S1956" s="187">
        <f t="shared" si="496"/>
        <v>0</v>
      </c>
      <c r="T1956" s="187">
        <f t="shared" si="497"/>
        <v>0</v>
      </c>
      <c r="U1956" s="166"/>
      <c r="V1956" s="187">
        <f t="shared" si="498"/>
        <v>0</v>
      </c>
      <c r="W1956" s="187">
        <f t="shared" si="499"/>
        <v>0</v>
      </c>
      <c r="X1956" s="13">
        <f t="shared" si="500"/>
        <v>0</v>
      </c>
      <c r="Y1956" s="13" t="s">
        <v>29</v>
      </c>
      <c r="Z1956" s="13">
        <v>45</v>
      </c>
      <c r="AA1956" s="241">
        <f t="shared" si="501"/>
        <v>0</v>
      </c>
    </row>
    <row r="1957" spans="1:27">
      <c r="A1957" s="12">
        <v>1954</v>
      </c>
      <c r="B1957" s="166"/>
      <c r="C1957" s="13"/>
      <c r="D1957" s="187">
        <f t="shared" ref="D1957:D2020" si="502">IF(B1957="Bien",10,)</f>
        <v>0</v>
      </c>
      <c r="E1957" s="187">
        <f t="shared" ref="E1957:E2020" si="503">IF(B1957="Moyen",5,)</f>
        <v>0</v>
      </c>
      <c r="F1957" s="187">
        <f t="shared" ref="F1957:F2020" si="504">IF(B1957="Mauvais",-35,)</f>
        <v>0</v>
      </c>
      <c r="G1957" s="166"/>
      <c r="H1957" s="13"/>
      <c r="I1957" s="187">
        <f t="shared" ref="I1957:I2020" si="505">IF(G1957="Non",10,)</f>
        <v>0</v>
      </c>
      <c r="J1957" s="187">
        <f t="shared" ref="J1957:J2020" si="506">IF(G1957="Un peu",5,)</f>
        <v>0</v>
      </c>
      <c r="K1957" s="187">
        <f t="shared" ref="K1957:K2020" si="507">IF(G1957="Beaucoup",-35,)</f>
        <v>0</v>
      </c>
      <c r="L1957" s="166"/>
      <c r="M1957" s="13"/>
      <c r="N1957" s="187">
        <f t="shared" ref="N1957:N2020" si="508">IF(L1957="Bien",5,)</f>
        <v>0</v>
      </c>
      <c r="O1957" s="187">
        <f t="shared" ref="O1957:O2020" si="509">IF(L1957="Moyen",0,)</f>
        <v>0</v>
      </c>
      <c r="P1957" s="187">
        <f t="shared" ref="P1957:P2020" si="510">IF(L1957="Mauvais",-35,)</f>
        <v>0</v>
      </c>
      <c r="Q1957" s="166"/>
      <c r="R1957" s="13"/>
      <c r="S1957" s="187">
        <f t="shared" ref="S1957:S2020" si="511">IF(Q1957="Oui",-35,)</f>
        <v>0</v>
      </c>
      <c r="T1957" s="187">
        <f t="shared" ref="T1957:T2020" si="512">IF(Q1957="Non",10,)</f>
        <v>0</v>
      </c>
      <c r="U1957" s="166"/>
      <c r="V1957" s="187">
        <f t="shared" ref="V1957:V2020" si="513">IF(U1957="Oui",-35,)</f>
        <v>0</v>
      </c>
      <c r="W1957" s="187">
        <f t="shared" ref="W1957:W2020" si="514">IF(U1957="Non",10,)</f>
        <v>0</v>
      </c>
      <c r="X1957" s="13">
        <f t="shared" ref="X1957:X2020" si="515">SUM(B1957:W1957)</f>
        <v>0</v>
      </c>
      <c r="Y1957" s="13" t="s">
        <v>29</v>
      </c>
      <c r="Z1957" s="13">
        <v>45</v>
      </c>
      <c r="AA1957" s="241">
        <f t="shared" ref="AA1957:AA2020" si="516">X1957/Z1957</f>
        <v>0</v>
      </c>
    </row>
    <row r="1958" spans="1:27">
      <c r="A1958" s="12">
        <v>1955</v>
      </c>
      <c r="B1958" s="166"/>
      <c r="C1958" s="13"/>
      <c r="D1958" s="187">
        <f t="shared" si="502"/>
        <v>0</v>
      </c>
      <c r="E1958" s="187">
        <f t="shared" si="503"/>
        <v>0</v>
      </c>
      <c r="F1958" s="187">
        <f t="shared" si="504"/>
        <v>0</v>
      </c>
      <c r="G1958" s="166"/>
      <c r="H1958" s="13"/>
      <c r="I1958" s="187">
        <f t="shared" si="505"/>
        <v>0</v>
      </c>
      <c r="J1958" s="187">
        <f t="shared" si="506"/>
        <v>0</v>
      </c>
      <c r="K1958" s="187">
        <f t="shared" si="507"/>
        <v>0</v>
      </c>
      <c r="L1958" s="166"/>
      <c r="M1958" s="13"/>
      <c r="N1958" s="187">
        <f t="shared" si="508"/>
        <v>0</v>
      </c>
      <c r="O1958" s="187">
        <f t="shared" si="509"/>
        <v>0</v>
      </c>
      <c r="P1958" s="187">
        <f t="shared" si="510"/>
        <v>0</v>
      </c>
      <c r="Q1958" s="166"/>
      <c r="R1958" s="13"/>
      <c r="S1958" s="187">
        <f t="shared" si="511"/>
        <v>0</v>
      </c>
      <c r="T1958" s="187">
        <f t="shared" si="512"/>
        <v>0</v>
      </c>
      <c r="U1958" s="166"/>
      <c r="V1958" s="187">
        <f t="shared" si="513"/>
        <v>0</v>
      </c>
      <c r="W1958" s="187">
        <f t="shared" si="514"/>
        <v>0</v>
      </c>
      <c r="X1958" s="13">
        <f t="shared" si="515"/>
        <v>0</v>
      </c>
      <c r="Y1958" s="13" t="s">
        <v>29</v>
      </c>
      <c r="Z1958" s="13">
        <v>45</v>
      </c>
      <c r="AA1958" s="241">
        <f t="shared" si="516"/>
        <v>0</v>
      </c>
    </row>
    <row r="1959" spans="1:27">
      <c r="A1959" s="12">
        <v>1956</v>
      </c>
      <c r="B1959" s="166"/>
      <c r="C1959" s="13"/>
      <c r="D1959" s="187">
        <f t="shared" si="502"/>
        <v>0</v>
      </c>
      <c r="E1959" s="187">
        <f t="shared" si="503"/>
        <v>0</v>
      </c>
      <c r="F1959" s="187">
        <f t="shared" si="504"/>
        <v>0</v>
      </c>
      <c r="G1959" s="166"/>
      <c r="H1959" s="13"/>
      <c r="I1959" s="187">
        <f t="shared" si="505"/>
        <v>0</v>
      </c>
      <c r="J1959" s="187">
        <f t="shared" si="506"/>
        <v>0</v>
      </c>
      <c r="K1959" s="187">
        <f t="shared" si="507"/>
        <v>0</v>
      </c>
      <c r="L1959" s="166"/>
      <c r="M1959" s="13"/>
      <c r="N1959" s="187">
        <f t="shared" si="508"/>
        <v>0</v>
      </c>
      <c r="O1959" s="187">
        <f t="shared" si="509"/>
        <v>0</v>
      </c>
      <c r="P1959" s="187">
        <f t="shared" si="510"/>
        <v>0</v>
      </c>
      <c r="Q1959" s="166"/>
      <c r="R1959" s="13"/>
      <c r="S1959" s="187">
        <f t="shared" si="511"/>
        <v>0</v>
      </c>
      <c r="T1959" s="187">
        <f t="shared" si="512"/>
        <v>0</v>
      </c>
      <c r="U1959" s="166"/>
      <c r="V1959" s="187">
        <f t="shared" si="513"/>
        <v>0</v>
      </c>
      <c r="W1959" s="187">
        <f t="shared" si="514"/>
        <v>0</v>
      </c>
      <c r="X1959" s="13">
        <f t="shared" si="515"/>
        <v>0</v>
      </c>
      <c r="Y1959" s="13" t="s">
        <v>29</v>
      </c>
      <c r="Z1959" s="13">
        <v>45</v>
      </c>
      <c r="AA1959" s="241">
        <f t="shared" si="516"/>
        <v>0</v>
      </c>
    </row>
    <row r="1960" spans="1:27">
      <c r="A1960" s="12">
        <v>1957</v>
      </c>
      <c r="B1960" s="166"/>
      <c r="C1960" s="13"/>
      <c r="D1960" s="187">
        <f t="shared" si="502"/>
        <v>0</v>
      </c>
      <c r="E1960" s="187">
        <f t="shared" si="503"/>
        <v>0</v>
      </c>
      <c r="F1960" s="187">
        <f t="shared" si="504"/>
        <v>0</v>
      </c>
      <c r="G1960" s="166"/>
      <c r="H1960" s="13"/>
      <c r="I1960" s="187">
        <f t="shared" si="505"/>
        <v>0</v>
      </c>
      <c r="J1960" s="187">
        <f t="shared" si="506"/>
        <v>0</v>
      </c>
      <c r="K1960" s="187">
        <f t="shared" si="507"/>
        <v>0</v>
      </c>
      <c r="L1960" s="166"/>
      <c r="M1960" s="13"/>
      <c r="N1960" s="187">
        <f t="shared" si="508"/>
        <v>0</v>
      </c>
      <c r="O1960" s="187">
        <f t="shared" si="509"/>
        <v>0</v>
      </c>
      <c r="P1960" s="187">
        <f t="shared" si="510"/>
        <v>0</v>
      </c>
      <c r="Q1960" s="166"/>
      <c r="R1960" s="13"/>
      <c r="S1960" s="187">
        <f t="shared" si="511"/>
        <v>0</v>
      </c>
      <c r="T1960" s="187">
        <f t="shared" si="512"/>
        <v>0</v>
      </c>
      <c r="U1960" s="166"/>
      <c r="V1960" s="187">
        <f t="shared" si="513"/>
        <v>0</v>
      </c>
      <c r="W1960" s="187">
        <f t="shared" si="514"/>
        <v>0</v>
      </c>
      <c r="X1960" s="13">
        <f t="shared" si="515"/>
        <v>0</v>
      </c>
      <c r="Y1960" s="13" t="s">
        <v>29</v>
      </c>
      <c r="Z1960" s="13">
        <v>45</v>
      </c>
      <c r="AA1960" s="241">
        <f t="shared" si="516"/>
        <v>0</v>
      </c>
    </row>
    <row r="1961" spans="1:27">
      <c r="A1961" s="12">
        <v>1958</v>
      </c>
      <c r="B1961" s="166"/>
      <c r="C1961" s="13"/>
      <c r="D1961" s="187">
        <f t="shared" si="502"/>
        <v>0</v>
      </c>
      <c r="E1961" s="187">
        <f t="shared" si="503"/>
        <v>0</v>
      </c>
      <c r="F1961" s="187">
        <f t="shared" si="504"/>
        <v>0</v>
      </c>
      <c r="G1961" s="166"/>
      <c r="H1961" s="13"/>
      <c r="I1961" s="187">
        <f t="shared" si="505"/>
        <v>0</v>
      </c>
      <c r="J1961" s="187">
        <f t="shared" si="506"/>
        <v>0</v>
      </c>
      <c r="K1961" s="187">
        <f t="shared" si="507"/>
        <v>0</v>
      </c>
      <c r="L1961" s="166"/>
      <c r="M1961" s="13"/>
      <c r="N1961" s="187">
        <f t="shared" si="508"/>
        <v>0</v>
      </c>
      <c r="O1961" s="187">
        <f t="shared" si="509"/>
        <v>0</v>
      </c>
      <c r="P1961" s="187">
        <f t="shared" si="510"/>
        <v>0</v>
      </c>
      <c r="Q1961" s="166"/>
      <c r="R1961" s="13"/>
      <c r="S1961" s="187">
        <f t="shared" si="511"/>
        <v>0</v>
      </c>
      <c r="T1961" s="187">
        <f t="shared" si="512"/>
        <v>0</v>
      </c>
      <c r="U1961" s="166"/>
      <c r="V1961" s="187">
        <f t="shared" si="513"/>
        <v>0</v>
      </c>
      <c r="W1961" s="187">
        <f t="shared" si="514"/>
        <v>0</v>
      </c>
      <c r="X1961" s="13">
        <f t="shared" si="515"/>
        <v>0</v>
      </c>
      <c r="Y1961" s="13" t="s">
        <v>29</v>
      </c>
      <c r="Z1961" s="13">
        <v>45</v>
      </c>
      <c r="AA1961" s="241">
        <f t="shared" si="516"/>
        <v>0</v>
      </c>
    </row>
    <row r="1962" spans="1:27">
      <c r="A1962" s="12">
        <v>1959</v>
      </c>
      <c r="B1962" s="166"/>
      <c r="C1962" s="13"/>
      <c r="D1962" s="187">
        <f t="shared" si="502"/>
        <v>0</v>
      </c>
      <c r="E1962" s="187">
        <f t="shared" si="503"/>
        <v>0</v>
      </c>
      <c r="F1962" s="187">
        <f t="shared" si="504"/>
        <v>0</v>
      </c>
      <c r="G1962" s="166"/>
      <c r="H1962" s="13"/>
      <c r="I1962" s="187">
        <f t="shared" si="505"/>
        <v>0</v>
      </c>
      <c r="J1962" s="187">
        <f t="shared" si="506"/>
        <v>0</v>
      </c>
      <c r="K1962" s="187">
        <f t="shared" si="507"/>
        <v>0</v>
      </c>
      <c r="L1962" s="166"/>
      <c r="M1962" s="13"/>
      <c r="N1962" s="187">
        <f t="shared" si="508"/>
        <v>0</v>
      </c>
      <c r="O1962" s="187">
        <f t="shared" si="509"/>
        <v>0</v>
      </c>
      <c r="P1962" s="187">
        <f t="shared" si="510"/>
        <v>0</v>
      </c>
      <c r="Q1962" s="166"/>
      <c r="R1962" s="13"/>
      <c r="S1962" s="187">
        <f t="shared" si="511"/>
        <v>0</v>
      </c>
      <c r="T1962" s="187">
        <f t="shared" si="512"/>
        <v>0</v>
      </c>
      <c r="U1962" s="166"/>
      <c r="V1962" s="187">
        <f t="shared" si="513"/>
        <v>0</v>
      </c>
      <c r="W1962" s="187">
        <f t="shared" si="514"/>
        <v>0</v>
      </c>
      <c r="X1962" s="13">
        <f t="shared" si="515"/>
        <v>0</v>
      </c>
      <c r="Y1962" s="13" t="s">
        <v>29</v>
      </c>
      <c r="Z1962" s="13">
        <v>45</v>
      </c>
      <c r="AA1962" s="241">
        <f t="shared" si="516"/>
        <v>0</v>
      </c>
    </row>
    <row r="1963" spans="1:27">
      <c r="A1963" s="12">
        <v>1960</v>
      </c>
      <c r="B1963" s="166"/>
      <c r="C1963" s="13"/>
      <c r="D1963" s="187">
        <f t="shared" si="502"/>
        <v>0</v>
      </c>
      <c r="E1963" s="187">
        <f t="shared" si="503"/>
        <v>0</v>
      </c>
      <c r="F1963" s="187">
        <f t="shared" si="504"/>
        <v>0</v>
      </c>
      <c r="G1963" s="166"/>
      <c r="H1963" s="13"/>
      <c r="I1963" s="187">
        <f t="shared" si="505"/>
        <v>0</v>
      </c>
      <c r="J1963" s="187">
        <f t="shared" si="506"/>
        <v>0</v>
      </c>
      <c r="K1963" s="187">
        <f t="shared" si="507"/>
        <v>0</v>
      </c>
      <c r="L1963" s="166"/>
      <c r="M1963" s="13"/>
      <c r="N1963" s="187">
        <f t="shared" si="508"/>
        <v>0</v>
      </c>
      <c r="O1963" s="187">
        <f t="shared" si="509"/>
        <v>0</v>
      </c>
      <c r="P1963" s="187">
        <f t="shared" si="510"/>
        <v>0</v>
      </c>
      <c r="Q1963" s="166"/>
      <c r="R1963" s="13"/>
      <c r="S1963" s="187">
        <f t="shared" si="511"/>
        <v>0</v>
      </c>
      <c r="T1963" s="187">
        <f t="shared" si="512"/>
        <v>0</v>
      </c>
      <c r="U1963" s="166"/>
      <c r="V1963" s="187">
        <f t="shared" si="513"/>
        <v>0</v>
      </c>
      <c r="W1963" s="187">
        <f t="shared" si="514"/>
        <v>0</v>
      </c>
      <c r="X1963" s="13">
        <f t="shared" si="515"/>
        <v>0</v>
      </c>
      <c r="Y1963" s="13" t="s">
        <v>29</v>
      </c>
      <c r="Z1963" s="13">
        <v>45</v>
      </c>
      <c r="AA1963" s="241">
        <f t="shared" si="516"/>
        <v>0</v>
      </c>
    </row>
    <row r="1964" spans="1:27">
      <c r="A1964" s="12">
        <v>1961</v>
      </c>
      <c r="B1964" s="166"/>
      <c r="C1964" s="13"/>
      <c r="D1964" s="187">
        <f t="shared" si="502"/>
        <v>0</v>
      </c>
      <c r="E1964" s="187">
        <f t="shared" si="503"/>
        <v>0</v>
      </c>
      <c r="F1964" s="187">
        <f t="shared" si="504"/>
        <v>0</v>
      </c>
      <c r="G1964" s="166"/>
      <c r="H1964" s="13"/>
      <c r="I1964" s="187">
        <f t="shared" si="505"/>
        <v>0</v>
      </c>
      <c r="J1964" s="187">
        <f t="shared" si="506"/>
        <v>0</v>
      </c>
      <c r="K1964" s="187">
        <f t="shared" si="507"/>
        <v>0</v>
      </c>
      <c r="L1964" s="166"/>
      <c r="M1964" s="13"/>
      <c r="N1964" s="187">
        <f t="shared" si="508"/>
        <v>0</v>
      </c>
      <c r="O1964" s="187">
        <f t="shared" si="509"/>
        <v>0</v>
      </c>
      <c r="P1964" s="187">
        <f t="shared" si="510"/>
        <v>0</v>
      </c>
      <c r="Q1964" s="166"/>
      <c r="R1964" s="13"/>
      <c r="S1964" s="187">
        <f t="shared" si="511"/>
        <v>0</v>
      </c>
      <c r="T1964" s="187">
        <f t="shared" si="512"/>
        <v>0</v>
      </c>
      <c r="U1964" s="166"/>
      <c r="V1964" s="187">
        <f t="shared" si="513"/>
        <v>0</v>
      </c>
      <c r="W1964" s="187">
        <f t="shared" si="514"/>
        <v>0</v>
      </c>
      <c r="X1964" s="13">
        <f t="shared" si="515"/>
        <v>0</v>
      </c>
      <c r="Y1964" s="13" t="s">
        <v>29</v>
      </c>
      <c r="Z1964" s="13">
        <v>45</v>
      </c>
      <c r="AA1964" s="241">
        <f t="shared" si="516"/>
        <v>0</v>
      </c>
    </row>
    <row r="1965" spans="1:27">
      <c r="A1965" s="12">
        <v>1962</v>
      </c>
      <c r="B1965" s="166"/>
      <c r="C1965" s="13"/>
      <c r="D1965" s="187">
        <f t="shared" si="502"/>
        <v>0</v>
      </c>
      <c r="E1965" s="187">
        <f t="shared" si="503"/>
        <v>0</v>
      </c>
      <c r="F1965" s="187">
        <f t="shared" si="504"/>
        <v>0</v>
      </c>
      <c r="G1965" s="166"/>
      <c r="H1965" s="13"/>
      <c r="I1965" s="187">
        <f t="shared" si="505"/>
        <v>0</v>
      </c>
      <c r="J1965" s="187">
        <f t="shared" si="506"/>
        <v>0</v>
      </c>
      <c r="K1965" s="187">
        <f t="shared" si="507"/>
        <v>0</v>
      </c>
      <c r="L1965" s="166"/>
      <c r="M1965" s="13"/>
      <c r="N1965" s="187">
        <f t="shared" si="508"/>
        <v>0</v>
      </c>
      <c r="O1965" s="187">
        <f t="shared" si="509"/>
        <v>0</v>
      </c>
      <c r="P1965" s="187">
        <f t="shared" si="510"/>
        <v>0</v>
      </c>
      <c r="Q1965" s="166"/>
      <c r="R1965" s="13"/>
      <c r="S1965" s="187">
        <f t="shared" si="511"/>
        <v>0</v>
      </c>
      <c r="T1965" s="187">
        <f t="shared" si="512"/>
        <v>0</v>
      </c>
      <c r="U1965" s="166"/>
      <c r="V1965" s="187">
        <f t="shared" si="513"/>
        <v>0</v>
      </c>
      <c r="W1965" s="187">
        <f t="shared" si="514"/>
        <v>0</v>
      </c>
      <c r="X1965" s="13">
        <f t="shared" si="515"/>
        <v>0</v>
      </c>
      <c r="Y1965" s="13" t="s">
        <v>29</v>
      </c>
      <c r="Z1965" s="13">
        <v>45</v>
      </c>
      <c r="AA1965" s="241">
        <f t="shared" si="516"/>
        <v>0</v>
      </c>
    </row>
    <row r="1966" spans="1:27">
      <c r="A1966" s="12">
        <v>1963</v>
      </c>
      <c r="B1966" s="166"/>
      <c r="C1966" s="13"/>
      <c r="D1966" s="187">
        <f t="shared" si="502"/>
        <v>0</v>
      </c>
      <c r="E1966" s="187">
        <f t="shared" si="503"/>
        <v>0</v>
      </c>
      <c r="F1966" s="187">
        <f t="shared" si="504"/>
        <v>0</v>
      </c>
      <c r="G1966" s="166"/>
      <c r="H1966" s="13"/>
      <c r="I1966" s="187">
        <f t="shared" si="505"/>
        <v>0</v>
      </c>
      <c r="J1966" s="187">
        <f t="shared" si="506"/>
        <v>0</v>
      </c>
      <c r="K1966" s="187">
        <f t="shared" si="507"/>
        <v>0</v>
      </c>
      <c r="L1966" s="166"/>
      <c r="M1966" s="13"/>
      <c r="N1966" s="187">
        <f t="shared" si="508"/>
        <v>0</v>
      </c>
      <c r="O1966" s="187">
        <f t="shared" si="509"/>
        <v>0</v>
      </c>
      <c r="P1966" s="187">
        <f t="shared" si="510"/>
        <v>0</v>
      </c>
      <c r="Q1966" s="166"/>
      <c r="R1966" s="13"/>
      <c r="S1966" s="187">
        <f t="shared" si="511"/>
        <v>0</v>
      </c>
      <c r="T1966" s="187">
        <f t="shared" si="512"/>
        <v>0</v>
      </c>
      <c r="U1966" s="166"/>
      <c r="V1966" s="187">
        <f t="shared" si="513"/>
        <v>0</v>
      </c>
      <c r="W1966" s="187">
        <f t="shared" si="514"/>
        <v>0</v>
      </c>
      <c r="X1966" s="13">
        <f t="shared" si="515"/>
        <v>0</v>
      </c>
      <c r="Y1966" s="13" t="s">
        <v>29</v>
      </c>
      <c r="Z1966" s="13">
        <v>45</v>
      </c>
      <c r="AA1966" s="241">
        <f t="shared" si="516"/>
        <v>0</v>
      </c>
    </row>
    <row r="1967" spans="1:27">
      <c r="A1967" s="12">
        <v>1964</v>
      </c>
      <c r="B1967" s="166"/>
      <c r="C1967" s="13"/>
      <c r="D1967" s="187">
        <f t="shared" si="502"/>
        <v>0</v>
      </c>
      <c r="E1967" s="187">
        <f t="shared" si="503"/>
        <v>0</v>
      </c>
      <c r="F1967" s="187">
        <f t="shared" si="504"/>
        <v>0</v>
      </c>
      <c r="G1967" s="166"/>
      <c r="H1967" s="13"/>
      <c r="I1967" s="187">
        <f t="shared" si="505"/>
        <v>0</v>
      </c>
      <c r="J1967" s="187">
        <f t="shared" si="506"/>
        <v>0</v>
      </c>
      <c r="K1967" s="187">
        <f t="shared" si="507"/>
        <v>0</v>
      </c>
      <c r="L1967" s="166"/>
      <c r="M1967" s="13"/>
      <c r="N1967" s="187">
        <f t="shared" si="508"/>
        <v>0</v>
      </c>
      <c r="O1967" s="187">
        <f t="shared" si="509"/>
        <v>0</v>
      </c>
      <c r="P1967" s="187">
        <f t="shared" si="510"/>
        <v>0</v>
      </c>
      <c r="Q1967" s="166"/>
      <c r="R1967" s="13"/>
      <c r="S1967" s="187">
        <f t="shared" si="511"/>
        <v>0</v>
      </c>
      <c r="T1967" s="187">
        <f t="shared" si="512"/>
        <v>0</v>
      </c>
      <c r="U1967" s="166"/>
      <c r="V1967" s="187">
        <f t="shared" si="513"/>
        <v>0</v>
      </c>
      <c r="W1967" s="187">
        <f t="shared" si="514"/>
        <v>0</v>
      </c>
      <c r="X1967" s="13">
        <f t="shared" si="515"/>
        <v>0</v>
      </c>
      <c r="Y1967" s="13" t="s">
        <v>29</v>
      </c>
      <c r="Z1967" s="13">
        <v>45</v>
      </c>
      <c r="AA1967" s="241">
        <f t="shared" si="516"/>
        <v>0</v>
      </c>
    </row>
    <row r="1968" spans="1:27">
      <c r="A1968" s="12">
        <v>1965</v>
      </c>
      <c r="B1968" s="166"/>
      <c r="C1968" s="13"/>
      <c r="D1968" s="187">
        <f t="shared" si="502"/>
        <v>0</v>
      </c>
      <c r="E1968" s="187">
        <f t="shared" si="503"/>
        <v>0</v>
      </c>
      <c r="F1968" s="187">
        <f t="shared" si="504"/>
        <v>0</v>
      </c>
      <c r="G1968" s="166"/>
      <c r="H1968" s="13"/>
      <c r="I1968" s="187">
        <f t="shared" si="505"/>
        <v>0</v>
      </c>
      <c r="J1968" s="187">
        <f t="shared" si="506"/>
        <v>0</v>
      </c>
      <c r="K1968" s="187">
        <f t="shared" si="507"/>
        <v>0</v>
      </c>
      <c r="L1968" s="166"/>
      <c r="M1968" s="13"/>
      <c r="N1968" s="187">
        <f t="shared" si="508"/>
        <v>0</v>
      </c>
      <c r="O1968" s="187">
        <f t="shared" si="509"/>
        <v>0</v>
      </c>
      <c r="P1968" s="187">
        <f t="shared" si="510"/>
        <v>0</v>
      </c>
      <c r="Q1968" s="166"/>
      <c r="R1968" s="13"/>
      <c r="S1968" s="187">
        <f t="shared" si="511"/>
        <v>0</v>
      </c>
      <c r="T1968" s="187">
        <f t="shared" si="512"/>
        <v>0</v>
      </c>
      <c r="U1968" s="166"/>
      <c r="V1968" s="187">
        <f t="shared" si="513"/>
        <v>0</v>
      </c>
      <c r="W1968" s="187">
        <f t="shared" si="514"/>
        <v>0</v>
      </c>
      <c r="X1968" s="13">
        <f t="shared" si="515"/>
        <v>0</v>
      </c>
      <c r="Y1968" s="13" t="s">
        <v>29</v>
      </c>
      <c r="Z1968" s="13">
        <v>45</v>
      </c>
      <c r="AA1968" s="241">
        <f t="shared" si="516"/>
        <v>0</v>
      </c>
    </row>
    <row r="1969" spans="1:27">
      <c r="A1969" s="12">
        <v>1966</v>
      </c>
      <c r="B1969" s="166"/>
      <c r="C1969" s="13"/>
      <c r="D1969" s="187">
        <f t="shared" si="502"/>
        <v>0</v>
      </c>
      <c r="E1969" s="187">
        <f t="shared" si="503"/>
        <v>0</v>
      </c>
      <c r="F1969" s="187">
        <f t="shared" si="504"/>
        <v>0</v>
      </c>
      <c r="G1969" s="166"/>
      <c r="H1969" s="13"/>
      <c r="I1969" s="187">
        <f t="shared" si="505"/>
        <v>0</v>
      </c>
      <c r="J1969" s="187">
        <f t="shared" si="506"/>
        <v>0</v>
      </c>
      <c r="K1969" s="187">
        <f t="shared" si="507"/>
        <v>0</v>
      </c>
      <c r="L1969" s="166"/>
      <c r="M1969" s="13"/>
      <c r="N1969" s="187">
        <f t="shared" si="508"/>
        <v>0</v>
      </c>
      <c r="O1969" s="187">
        <f t="shared" si="509"/>
        <v>0</v>
      </c>
      <c r="P1969" s="187">
        <f t="shared" si="510"/>
        <v>0</v>
      </c>
      <c r="Q1969" s="166"/>
      <c r="R1969" s="13"/>
      <c r="S1969" s="187">
        <f t="shared" si="511"/>
        <v>0</v>
      </c>
      <c r="T1969" s="187">
        <f t="shared" si="512"/>
        <v>0</v>
      </c>
      <c r="U1969" s="166"/>
      <c r="V1969" s="187">
        <f t="shared" si="513"/>
        <v>0</v>
      </c>
      <c r="W1969" s="187">
        <f t="shared" si="514"/>
        <v>0</v>
      </c>
      <c r="X1969" s="13">
        <f t="shared" si="515"/>
        <v>0</v>
      </c>
      <c r="Y1969" s="13" t="s">
        <v>29</v>
      </c>
      <c r="Z1969" s="13">
        <v>45</v>
      </c>
      <c r="AA1969" s="241">
        <f t="shared" si="516"/>
        <v>0</v>
      </c>
    </row>
    <row r="1970" spans="1:27">
      <c r="A1970" s="12">
        <v>1967</v>
      </c>
      <c r="B1970" s="166"/>
      <c r="C1970" s="13"/>
      <c r="D1970" s="187">
        <f t="shared" si="502"/>
        <v>0</v>
      </c>
      <c r="E1970" s="187">
        <f t="shared" si="503"/>
        <v>0</v>
      </c>
      <c r="F1970" s="187">
        <f t="shared" si="504"/>
        <v>0</v>
      </c>
      <c r="G1970" s="166"/>
      <c r="H1970" s="13"/>
      <c r="I1970" s="187">
        <f t="shared" si="505"/>
        <v>0</v>
      </c>
      <c r="J1970" s="187">
        <f t="shared" si="506"/>
        <v>0</v>
      </c>
      <c r="K1970" s="187">
        <f t="shared" si="507"/>
        <v>0</v>
      </c>
      <c r="L1970" s="166"/>
      <c r="M1970" s="13"/>
      <c r="N1970" s="187">
        <f t="shared" si="508"/>
        <v>0</v>
      </c>
      <c r="O1970" s="187">
        <f t="shared" si="509"/>
        <v>0</v>
      </c>
      <c r="P1970" s="187">
        <f t="shared" si="510"/>
        <v>0</v>
      </c>
      <c r="Q1970" s="166"/>
      <c r="R1970" s="13"/>
      <c r="S1970" s="187">
        <f t="shared" si="511"/>
        <v>0</v>
      </c>
      <c r="T1970" s="187">
        <f t="shared" si="512"/>
        <v>0</v>
      </c>
      <c r="U1970" s="166"/>
      <c r="V1970" s="187">
        <f t="shared" si="513"/>
        <v>0</v>
      </c>
      <c r="W1970" s="187">
        <f t="shared" si="514"/>
        <v>0</v>
      </c>
      <c r="X1970" s="13">
        <f t="shared" si="515"/>
        <v>0</v>
      </c>
      <c r="Y1970" s="13" t="s">
        <v>29</v>
      </c>
      <c r="Z1970" s="13">
        <v>45</v>
      </c>
      <c r="AA1970" s="241">
        <f t="shared" si="516"/>
        <v>0</v>
      </c>
    </row>
    <row r="1971" spans="1:27">
      <c r="A1971" s="12">
        <v>1968</v>
      </c>
      <c r="B1971" s="166"/>
      <c r="C1971" s="13"/>
      <c r="D1971" s="187">
        <f t="shared" si="502"/>
        <v>0</v>
      </c>
      <c r="E1971" s="187">
        <f t="shared" si="503"/>
        <v>0</v>
      </c>
      <c r="F1971" s="187">
        <f t="shared" si="504"/>
        <v>0</v>
      </c>
      <c r="G1971" s="166"/>
      <c r="H1971" s="13"/>
      <c r="I1971" s="187">
        <f t="shared" si="505"/>
        <v>0</v>
      </c>
      <c r="J1971" s="187">
        <f t="shared" si="506"/>
        <v>0</v>
      </c>
      <c r="K1971" s="187">
        <f t="shared" si="507"/>
        <v>0</v>
      </c>
      <c r="L1971" s="166"/>
      <c r="M1971" s="13"/>
      <c r="N1971" s="187">
        <f t="shared" si="508"/>
        <v>0</v>
      </c>
      <c r="O1971" s="187">
        <f t="shared" si="509"/>
        <v>0</v>
      </c>
      <c r="P1971" s="187">
        <f t="shared" si="510"/>
        <v>0</v>
      </c>
      <c r="Q1971" s="166"/>
      <c r="R1971" s="13"/>
      <c r="S1971" s="187">
        <f t="shared" si="511"/>
        <v>0</v>
      </c>
      <c r="T1971" s="187">
        <f t="shared" si="512"/>
        <v>0</v>
      </c>
      <c r="U1971" s="166"/>
      <c r="V1971" s="187">
        <f t="shared" si="513"/>
        <v>0</v>
      </c>
      <c r="W1971" s="187">
        <f t="shared" si="514"/>
        <v>0</v>
      </c>
      <c r="X1971" s="13">
        <f t="shared" si="515"/>
        <v>0</v>
      </c>
      <c r="Y1971" s="13" t="s">
        <v>29</v>
      </c>
      <c r="Z1971" s="13">
        <v>45</v>
      </c>
      <c r="AA1971" s="241">
        <f t="shared" si="516"/>
        <v>0</v>
      </c>
    </row>
    <row r="1972" spans="1:27">
      <c r="A1972" s="12">
        <v>1969</v>
      </c>
      <c r="B1972" s="166"/>
      <c r="C1972" s="13"/>
      <c r="D1972" s="187">
        <f t="shared" si="502"/>
        <v>0</v>
      </c>
      <c r="E1972" s="187">
        <f t="shared" si="503"/>
        <v>0</v>
      </c>
      <c r="F1972" s="187">
        <f t="shared" si="504"/>
        <v>0</v>
      </c>
      <c r="G1972" s="166"/>
      <c r="H1972" s="13"/>
      <c r="I1972" s="187">
        <f t="shared" si="505"/>
        <v>0</v>
      </c>
      <c r="J1972" s="187">
        <f t="shared" si="506"/>
        <v>0</v>
      </c>
      <c r="K1972" s="187">
        <f t="shared" si="507"/>
        <v>0</v>
      </c>
      <c r="L1972" s="166"/>
      <c r="M1972" s="13"/>
      <c r="N1972" s="187">
        <f t="shared" si="508"/>
        <v>0</v>
      </c>
      <c r="O1972" s="187">
        <f t="shared" si="509"/>
        <v>0</v>
      </c>
      <c r="P1972" s="187">
        <f t="shared" si="510"/>
        <v>0</v>
      </c>
      <c r="Q1972" s="166"/>
      <c r="R1972" s="13"/>
      <c r="S1972" s="187">
        <f t="shared" si="511"/>
        <v>0</v>
      </c>
      <c r="T1972" s="187">
        <f t="shared" si="512"/>
        <v>0</v>
      </c>
      <c r="U1972" s="166"/>
      <c r="V1972" s="187">
        <f t="shared" si="513"/>
        <v>0</v>
      </c>
      <c r="W1972" s="187">
        <f t="shared" si="514"/>
        <v>0</v>
      </c>
      <c r="X1972" s="13">
        <f t="shared" si="515"/>
        <v>0</v>
      </c>
      <c r="Y1972" s="13" t="s">
        <v>29</v>
      </c>
      <c r="Z1972" s="13">
        <v>45</v>
      </c>
      <c r="AA1972" s="241">
        <f t="shared" si="516"/>
        <v>0</v>
      </c>
    </row>
    <row r="1973" spans="1:27">
      <c r="A1973" s="12">
        <v>1970</v>
      </c>
      <c r="B1973" s="166"/>
      <c r="C1973" s="13"/>
      <c r="D1973" s="187">
        <f t="shared" si="502"/>
        <v>0</v>
      </c>
      <c r="E1973" s="187">
        <f t="shared" si="503"/>
        <v>0</v>
      </c>
      <c r="F1973" s="187">
        <f t="shared" si="504"/>
        <v>0</v>
      </c>
      <c r="G1973" s="166"/>
      <c r="H1973" s="13"/>
      <c r="I1973" s="187">
        <f t="shared" si="505"/>
        <v>0</v>
      </c>
      <c r="J1973" s="187">
        <f t="shared" si="506"/>
        <v>0</v>
      </c>
      <c r="K1973" s="187">
        <f t="shared" si="507"/>
        <v>0</v>
      </c>
      <c r="L1973" s="166"/>
      <c r="M1973" s="13"/>
      <c r="N1973" s="187">
        <f t="shared" si="508"/>
        <v>0</v>
      </c>
      <c r="O1973" s="187">
        <f t="shared" si="509"/>
        <v>0</v>
      </c>
      <c r="P1973" s="187">
        <f t="shared" si="510"/>
        <v>0</v>
      </c>
      <c r="Q1973" s="166"/>
      <c r="R1973" s="13"/>
      <c r="S1973" s="187">
        <f t="shared" si="511"/>
        <v>0</v>
      </c>
      <c r="T1973" s="187">
        <f t="shared" si="512"/>
        <v>0</v>
      </c>
      <c r="U1973" s="166"/>
      <c r="V1973" s="187">
        <f t="shared" si="513"/>
        <v>0</v>
      </c>
      <c r="W1973" s="187">
        <f t="shared" si="514"/>
        <v>0</v>
      </c>
      <c r="X1973" s="13">
        <f t="shared" si="515"/>
        <v>0</v>
      </c>
      <c r="Y1973" s="13" t="s">
        <v>29</v>
      </c>
      <c r="Z1973" s="13">
        <v>45</v>
      </c>
      <c r="AA1973" s="241">
        <f t="shared" si="516"/>
        <v>0</v>
      </c>
    </row>
    <row r="1974" spans="1:27">
      <c r="A1974" s="12">
        <v>1971</v>
      </c>
      <c r="B1974" s="166"/>
      <c r="C1974" s="13"/>
      <c r="D1974" s="187">
        <f t="shared" si="502"/>
        <v>0</v>
      </c>
      <c r="E1974" s="187">
        <f t="shared" si="503"/>
        <v>0</v>
      </c>
      <c r="F1974" s="187">
        <f t="shared" si="504"/>
        <v>0</v>
      </c>
      <c r="G1974" s="166"/>
      <c r="H1974" s="13"/>
      <c r="I1974" s="187">
        <f t="shared" si="505"/>
        <v>0</v>
      </c>
      <c r="J1974" s="187">
        <f t="shared" si="506"/>
        <v>0</v>
      </c>
      <c r="K1974" s="187">
        <f t="shared" si="507"/>
        <v>0</v>
      </c>
      <c r="L1974" s="166"/>
      <c r="M1974" s="13"/>
      <c r="N1974" s="187">
        <f t="shared" si="508"/>
        <v>0</v>
      </c>
      <c r="O1974" s="187">
        <f t="shared" si="509"/>
        <v>0</v>
      </c>
      <c r="P1974" s="187">
        <f t="shared" si="510"/>
        <v>0</v>
      </c>
      <c r="Q1974" s="166"/>
      <c r="R1974" s="13"/>
      <c r="S1974" s="187">
        <f t="shared" si="511"/>
        <v>0</v>
      </c>
      <c r="T1974" s="187">
        <f t="shared" si="512"/>
        <v>0</v>
      </c>
      <c r="U1974" s="166"/>
      <c r="V1974" s="187">
        <f t="shared" si="513"/>
        <v>0</v>
      </c>
      <c r="W1974" s="187">
        <f t="shared" si="514"/>
        <v>0</v>
      </c>
      <c r="X1974" s="13">
        <f t="shared" si="515"/>
        <v>0</v>
      </c>
      <c r="Y1974" s="13" t="s">
        <v>29</v>
      </c>
      <c r="Z1974" s="13">
        <v>45</v>
      </c>
      <c r="AA1974" s="241">
        <f t="shared" si="516"/>
        <v>0</v>
      </c>
    </row>
    <row r="1975" spans="1:27">
      <c r="A1975" s="12">
        <v>1972</v>
      </c>
      <c r="B1975" s="166"/>
      <c r="C1975" s="13"/>
      <c r="D1975" s="187">
        <f t="shared" si="502"/>
        <v>0</v>
      </c>
      <c r="E1975" s="187">
        <f t="shared" si="503"/>
        <v>0</v>
      </c>
      <c r="F1975" s="187">
        <f t="shared" si="504"/>
        <v>0</v>
      </c>
      <c r="G1975" s="166"/>
      <c r="H1975" s="13"/>
      <c r="I1975" s="187">
        <f t="shared" si="505"/>
        <v>0</v>
      </c>
      <c r="J1975" s="187">
        <f t="shared" si="506"/>
        <v>0</v>
      </c>
      <c r="K1975" s="187">
        <f t="shared" si="507"/>
        <v>0</v>
      </c>
      <c r="L1975" s="166"/>
      <c r="M1975" s="13"/>
      <c r="N1975" s="187">
        <f t="shared" si="508"/>
        <v>0</v>
      </c>
      <c r="O1975" s="187">
        <f t="shared" si="509"/>
        <v>0</v>
      </c>
      <c r="P1975" s="187">
        <f t="shared" si="510"/>
        <v>0</v>
      </c>
      <c r="Q1975" s="166"/>
      <c r="R1975" s="13"/>
      <c r="S1975" s="187">
        <f t="shared" si="511"/>
        <v>0</v>
      </c>
      <c r="T1975" s="187">
        <f t="shared" si="512"/>
        <v>0</v>
      </c>
      <c r="U1975" s="166"/>
      <c r="V1975" s="187">
        <f t="shared" si="513"/>
        <v>0</v>
      </c>
      <c r="W1975" s="187">
        <f t="shared" si="514"/>
        <v>0</v>
      </c>
      <c r="X1975" s="13">
        <f t="shared" si="515"/>
        <v>0</v>
      </c>
      <c r="Y1975" s="13" t="s">
        <v>29</v>
      </c>
      <c r="Z1975" s="13">
        <v>45</v>
      </c>
      <c r="AA1975" s="241">
        <f t="shared" si="516"/>
        <v>0</v>
      </c>
    </row>
    <row r="1976" spans="1:27">
      <c r="A1976" s="12">
        <v>1973</v>
      </c>
      <c r="B1976" s="166"/>
      <c r="C1976" s="13"/>
      <c r="D1976" s="187">
        <f t="shared" si="502"/>
        <v>0</v>
      </c>
      <c r="E1976" s="187">
        <f t="shared" si="503"/>
        <v>0</v>
      </c>
      <c r="F1976" s="187">
        <f t="shared" si="504"/>
        <v>0</v>
      </c>
      <c r="G1976" s="166"/>
      <c r="H1976" s="13"/>
      <c r="I1976" s="187">
        <f t="shared" si="505"/>
        <v>0</v>
      </c>
      <c r="J1976" s="187">
        <f t="shared" si="506"/>
        <v>0</v>
      </c>
      <c r="K1976" s="187">
        <f t="shared" si="507"/>
        <v>0</v>
      </c>
      <c r="L1976" s="166"/>
      <c r="M1976" s="13"/>
      <c r="N1976" s="187">
        <f t="shared" si="508"/>
        <v>0</v>
      </c>
      <c r="O1976" s="187">
        <f t="shared" si="509"/>
        <v>0</v>
      </c>
      <c r="P1976" s="187">
        <f t="shared" si="510"/>
        <v>0</v>
      </c>
      <c r="Q1976" s="166"/>
      <c r="R1976" s="13"/>
      <c r="S1976" s="187">
        <f t="shared" si="511"/>
        <v>0</v>
      </c>
      <c r="T1976" s="187">
        <f t="shared" si="512"/>
        <v>0</v>
      </c>
      <c r="U1976" s="166"/>
      <c r="V1976" s="187">
        <f t="shared" si="513"/>
        <v>0</v>
      </c>
      <c r="W1976" s="187">
        <f t="shared" si="514"/>
        <v>0</v>
      </c>
      <c r="X1976" s="13">
        <f t="shared" si="515"/>
        <v>0</v>
      </c>
      <c r="Y1976" s="13" t="s">
        <v>29</v>
      </c>
      <c r="Z1976" s="13">
        <v>45</v>
      </c>
      <c r="AA1976" s="241">
        <f t="shared" si="516"/>
        <v>0</v>
      </c>
    </row>
    <row r="1977" spans="1:27">
      <c r="A1977" s="12">
        <v>1974</v>
      </c>
      <c r="B1977" s="166"/>
      <c r="C1977" s="13"/>
      <c r="D1977" s="187">
        <f t="shared" si="502"/>
        <v>0</v>
      </c>
      <c r="E1977" s="187">
        <f t="shared" si="503"/>
        <v>0</v>
      </c>
      <c r="F1977" s="187">
        <f t="shared" si="504"/>
        <v>0</v>
      </c>
      <c r="G1977" s="166"/>
      <c r="H1977" s="13"/>
      <c r="I1977" s="187">
        <f t="shared" si="505"/>
        <v>0</v>
      </c>
      <c r="J1977" s="187">
        <f t="shared" si="506"/>
        <v>0</v>
      </c>
      <c r="K1977" s="187">
        <f t="shared" si="507"/>
        <v>0</v>
      </c>
      <c r="L1977" s="166"/>
      <c r="M1977" s="13"/>
      <c r="N1977" s="187">
        <f t="shared" si="508"/>
        <v>0</v>
      </c>
      <c r="O1977" s="187">
        <f t="shared" si="509"/>
        <v>0</v>
      </c>
      <c r="P1977" s="187">
        <f t="shared" si="510"/>
        <v>0</v>
      </c>
      <c r="Q1977" s="166"/>
      <c r="R1977" s="13"/>
      <c r="S1977" s="187">
        <f t="shared" si="511"/>
        <v>0</v>
      </c>
      <c r="T1977" s="187">
        <f t="shared" si="512"/>
        <v>0</v>
      </c>
      <c r="U1977" s="166"/>
      <c r="V1977" s="187">
        <f t="shared" si="513"/>
        <v>0</v>
      </c>
      <c r="W1977" s="187">
        <f t="shared" si="514"/>
        <v>0</v>
      </c>
      <c r="X1977" s="13">
        <f t="shared" si="515"/>
        <v>0</v>
      </c>
      <c r="Y1977" s="13" t="s">
        <v>29</v>
      </c>
      <c r="Z1977" s="13">
        <v>45</v>
      </c>
      <c r="AA1977" s="241">
        <f t="shared" si="516"/>
        <v>0</v>
      </c>
    </row>
    <row r="1978" spans="1:27">
      <c r="A1978" s="12">
        <v>1975</v>
      </c>
      <c r="B1978" s="166"/>
      <c r="C1978" s="13"/>
      <c r="D1978" s="187">
        <f t="shared" si="502"/>
        <v>0</v>
      </c>
      <c r="E1978" s="187">
        <f t="shared" si="503"/>
        <v>0</v>
      </c>
      <c r="F1978" s="187">
        <f t="shared" si="504"/>
        <v>0</v>
      </c>
      <c r="G1978" s="166"/>
      <c r="H1978" s="13"/>
      <c r="I1978" s="187">
        <f t="shared" si="505"/>
        <v>0</v>
      </c>
      <c r="J1978" s="187">
        <f t="shared" si="506"/>
        <v>0</v>
      </c>
      <c r="K1978" s="187">
        <f t="shared" si="507"/>
        <v>0</v>
      </c>
      <c r="L1978" s="166"/>
      <c r="M1978" s="13"/>
      <c r="N1978" s="187">
        <f t="shared" si="508"/>
        <v>0</v>
      </c>
      <c r="O1978" s="187">
        <f t="shared" si="509"/>
        <v>0</v>
      </c>
      <c r="P1978" s="187">
        <f t="shared" si="510"/>
        <v>0</v>
      </c>
      <c r="Q1978" s="166"/>
      <c r="R1978" s="13"/>
      <c r="S1978" s="187">
        <f t="shared" si="511"/>
        <v>0</v>
      </c>
      <c r="T1978" s="187">
        <f t="shared" si="512"/>
        <v>0</v>
      </c>
      <c r="U1978" s="166"/>
      <c r="V1978" s="187">
        <f t="shared" si="513"/>
        <v>0</v>
      </c>
      <c r="W1978" s="187">
        <f t="shared" si="514"/>
        <v>0</v>
      </c>
      <c r="X1978" s="13">
        <f t="shared" si="515"/>
        <v>0</v>
      </c>
      <c r="Y1978" s="13" t="s">
        <v>29</v>
      </c>
      <c r="Z1978" s="13">
        <v>45</v>
      </c>
      <c r="AA1978" s="241">
        <f t="shared" si="516"/>
        <v>0</v>
      </c>
    </row>
    <row r="1979" spans="1:27">
      <c r="A1979" s="12">
        <v>1976</v>
      </c>
      <c r="B1979" s="166"/>
      <c r="C1979" s="13"/>
      <c r="D1979" s="187">
        <f t="shared" si="502"/>
        <v>0</v>
      </c>
      <c r="E1979" s="187">
        <f t="shared" si="503"/>
        <v>0</v>
      </c>
      <c r="F1979" s="187">
        <f t="shared" si="504"/>
        <v>0</v>
      </c>
      <c r="G1979" s="166"/>
      <c r="H1979" s="13"/>
      <c r="I1979" s="187">
        <f t="shared" si="505"/>
        <v>0</v>
      </c>
      <c r="J1979" s="187">
        <f t="shared" si="506"/>
        <v>0</v>
      </c>
      <c r="K1979" s="187">
        <f t="shared" si="507"/>
        <v>0</v>
      </c>
      <c r="L1979" s="166"/>
      <c r="M1979" s="13"/>
      <c r="N1979" s="187">
        <f t="shared" si="508"/>
        <v>0</v>
      </c>
      <c r="O1979" s="187">
        <f t="shared" si="509"/>
        <v>0</v>
      </c>
      <c r="P1979" s="187">
        <f t="shared" si="510"/>
        <v>0</v>
      </c>
      <c r="Q1979" s="166"/>
      <c r="R1979" s="13"/>
      <c r="S1979" s="187">
        <f t="shared" si="511"/>
        <v>0</v>
      </c>
      <c r="T1979" s="187">
        <f t="shared" si="512"/>
        <v>0</v>
      </c>
      <c r="U1979" s="166"/>
      <c r="V1979" s="187">
        <f t="shared" si="513"/>
        <v>0</v>
      </c>
      <c r="W1979" s="187">
        <f t="shared" si="514"/>
        <v>0</v>
      </c>
      <c r="X1979" s="13">
        <f t="shared" si="515"/>
        <v>0</v>
      </c>
      <c r="Y1979" s="13" t="s">
        <v>29</v>
      </c>
      <c r="Z1979" s="13">
        <v>45</v>
      </c>
      <c r="AA1979" s="241">
        <f t="shared" si="516"/>
        <v>0</v>
      </c>
    </row>
    <row r="1980" spans="1:27">
      <c r="A1980" s="12">
        <v>1977</v>
      </c>
      <c r="B1980" s="166"/>
      <c r="C1980" s="13"/>
      <c r="D1980" s="187">
        <f t="shared" si="502"/>
        <v>0</v>
      </c>
      <c r="E1980" s="187">
        <f t="shared" si="503"/>
        <v>0</v>
      </c>
      <c r="F1980" s="187">
        <f t="shared" si="504"/>
        <v>0</v>
      </c>
      <c r="G1980" s="166"/>
      <c r="H1980" s="13"/>
      <c r="I1980" s="187">
        <f t="shared" si="505"/>
        <v>0</v>
      </c>
      <c r="J1980" s="187">
        <f t="shared" si="506"/>
        <v>0</v>
      </c>
      <c r="K1980" s="187">
        <f t="shared" si="507"/>
        <v>0</v>
      </c>
      <c r="L1980" s="166"/>
      <c r="M1980" s="13"/>
      <c r="N1980" s="187">
        <f t="shared" si="508"/>
        <v>0</v>
      </c>
      <c r="O1980" s="187">
        <f t="shared" si="509"/>
        <v>0</v>
      </c>
      <c r="P1980" s="187">
        <f t="shared" si="510"/>
        <v>0</v>
      </c>
      <c r="Q1980" s="166"/>
      <c r="R1980" s="13"/>
      <c r="S1980" s="187">
        <f t="shared" si="511"/>
        <v>0</v>
      </c>
      <c r="T1980" s="187">
        <f t="shared" si="512"/>
        <v>0</v>
      </c>
      <c r="U1980" s="166"/>
      <c r="V1980" s="187">
        <f t="shared" si="513"/>
        <v>0</v>
      </c>
      <c r="W1980" s="187">
        <f t="shared" si="514"/>
        <v>0</v>
      </c>
      <c r="X1980" s="13">
        <f t="shared" si="515"/>
        <v>0</v>
      </c>
      <c r="Y1980" s="13" t="s">
        <v>29</v>
      </c>
      <c r="Z1980" s="13">
        <v>45</v>
      </c>
      <c r="AA1980" s="241">
        <f t="shared" si="516"/>
        <v>0</v>
      </c>
    </row>
    <row r="1981" spans="1:27">
      <c r="A1981" s="12">
        <v>1978</v>
      </c>
      <c r="B1981" s="166"/>
      <c r="C1981" s="13"/>
      <c r="D1981" s="187">
        <f t="shared" si="502"/>
        <v>0</v>
      </c>
      <c r="E1981" s="187">
        <f t="shared" si="503"/>
        <v>0</v>
      </c>
      <c r="F1981" s="187">
        <f t="shared" si="504"/>
        <v>0</v>
      </c>
      <c r="G1981" s="166"/>
      <c r="H1981" s="13"/>
      <c r="I1981" s="187">
        <f t="shared" si="505"/>
        <v>0</v>
      </c>
      <c r="J1981" s="187">
        <f t="shared" si="506"/>
        <v>0</v>
      </c>
      <c r="K1981" s="187">
        <f t="shared" si="507"/>
        <v>0</v>
      </c>
      <c r="L1981" s="166"/>
      <c r="M1981" s="13"/>
      <c r="N1981" s="187">
        <f t="shared" si="508"/>
        <v>0</v>
      </c>
      <c r="O1981" s="187">
        <f t="shared" si="509"/>
        <v>0</v>
      </c>
      <c r="P1981" s="187">
        <f t="shared" si="510"/>
        <v>0</v>
      </c>
      <c r="Q1981" s="166"/>
      <c r="R1981" s="13"/>
      <c r="S1981" s="187">
        <f t="shared" si="511"/>
        <v>0</v>
      </c>
      <c r="T1981" s="187">
        <f t="shared" si="512"/>
        <v>0</v>
      </c>
      <c r="U1981" s="166"/>
      <c r="V1981" s="187">
        <f t="shared" si="513"/>
        <v>0</v>
      </c>
      <c r="W1981" s="187">
        <f t="shared" si="514"/>
        <v>0</v>
      </c>
      <c r="X1981" s="13">
        <f t="shared" si="515"/>
        <v>0</v>
      </c>
      <c r="Y1981" s="13" t="s">
        <v>29</v>
      </c>
      <c r="Z1981" s="13">
        <v>45</v>
      </c>
      <c r="AA1981" s="241">
        <f t="shared" si="516"/>
        <v>0</v>
      </c>
    </row>
    <row r="1982" spans="1:27">
      <c r="A1982" s="12">
        <v>1979</v>
      </c>
      <c r="B1982" s="166"/>
      <c r="C1982" s="13"/>
      <c r="D1982" s="187">
        <f t="shared" si="502"/>
        <v>0</v>
      </c>
      <c r="E1982" s="187">
        <f t="shared" si="503"/>
        <v>0</v>
      </c>
      <c r="F1982" s="187">
        <f t="shared" si="504"/>
        <v>0</v>
      </c>
      <c r="G1982" s="166"/>
      <c r="H1982" s="13"/>
      <c r="I1982" s="187">
        <f t="shared" si="505"/>
        <v>0</v>
      </c>
      <c r="J1982" s="187">
        <f t="shared" si="506"/>
        <v>0</v>
      </c>
      <c r="K1982" s="187">
        <f t="shared" si="507"/>
        <v>0</v>
      </c>
      <c r="L1982" s="166"/>
      <c r="M1982" s="13"/>
      <c r="N1982" s="187">
        <f t="shared" si="508"/>
        <v>0</v>
      </c>
      <c r="O1982" s="187">
        <f t="shared" si="509"/>
        <v>0</v>
      </c>
      <c r="P1982" s="187">
        <f t="shared" si="510"/>
        <v>0</v>
      </c>
      <c r="Q1982" s="166"/>
      <c r="R1982" s="13"/>
      <c r="S1982" s="187">
        <f t="shared" si="511"/>
        <v>0</v>
      </c>
      <c r="T1982" s="187">
        <f t="shared" si="512"/>
        <v>0</v>
      </c>
      <c r="U1982" s="166"/>
      <c r="V1982" s="187">
        <f t="shared" si="513"/>
        <v>0</v>
      </c>
      <c r="W1982" s="187">
        <f t="shared" si="514"/>
        <v>0</v>
      </c>
      <c r="X1982" s="13">
        <f t="shared" si="515"/>
        <v>0</v>
      </c>
      <c r="Y1982" s="13" t="s">
        <v>29</v>
      </c>
      <c r="Z1982" s="13">
        <v>45</v>
      </c>
      <c r="AA1982" s="241">
        <f t="shared" si="516"/>
        <v>0</v>
      </c>
    </row>
    <row r="1983" spans="1:27">
      <c r="A1983" s="12">
        <v>1980</v>
      </c>
      <c r="B1983" s="166"/>
      <c r="C1983" s="13"/>
      <c r="D1983" s="187">
        <f t="shared" si="502"/>
        <v>0</v>
      </c>
      <c r="E1983" s="187">
        <f t="shared" si="503"/>
        <v>0</v>
      </c>
      <c r="F1983" s="187">
        <f t="shared" si="504"/>
        <v>0</v>
      </c>
      <c r="G1983" s="166"/>
      <c r="H1983" s="13"/>
      <c r="I1983" s="187">
        <f t="shared" si="505"/>
        <v>0</v>
      </c>
      <c r="J1983" s="187">
        <f t="shared" si="506"/>
        <v>0</v>
      </c>
      <c r="K1983" s="187">
        <f t="shared" si="507"/>
        <v>0</v>
      </c>
      <c r="L1983" s="166"/>
      <c r="M1983" s="13"/>
      <c r="N1983" s="187">
        <f t="shared" si="508"/>
        <v>0</v>
      </c>
      <c r="O1983" s="187">
        <f t="shared" si="509"/>
        <v>0</v>
      </c>
      <c r="P1983" s="187">
        <f t="shared" si="510"/>
        <v>0</v>
      </c>
      <c r="Q1983" s="166"/>
      <c r="R1983" s="13"/>
      <c r="S1983" s="187">
        <f t="shared" si="511"/>
        <v>0</v>
      </c>
      <c r="T1983" s="187">
        <f t="shared" si="512"/>
        <v>0</v>
      </c>
      <c r="U1983" s="166"/>
      <c r="V1983" s="187">
        <f t="shared" si="513"/>
        <v>0</v>
      </c>
      <c r="W1983" s="187">
        <f t="shared" si="514"/>
        <v>0</v>
      </c>
      <c r="X1983" s="13">
        <f t="shared" si="515"/>
        <v>0</v>
      </c>
      <c r="Y1983" s="13" t="s">
        <v>29</v>
      </c>
      <c r="Z1983" s="13">
        <v>45</v>
      </c>
      <c r="AA1983" s="241">
        <f t="shared" si="516"/>
        <v>0</v>
      </c>
    </row>
    <row r="1984" spans="1:27">
      <c r="A1984" s="12">
        <v>1981</v>
      </c>
      <c r="B1984" s="166"/>
      <c r="C1984" s="13"/>
      <c r="D1984" s="187">
        <f t="shared" si="502"/>
        <v>0</v>
      </c>
      <c r="E1984" s="187">
        <f t="shared" si="503"/>
        <v>0</v>
      </c>
      <c r="F1984" s="187">
        <f t="shared" si="504"/>
        <v>0</v>
      </c>
      <c r="G1984" s="166"/>
      <c r="H1984" s="13"/>
      <c r="I1984" s="187">
        <f t="shared" si="505"/>
        <v>0</v>
      </c>
      <c r="J1984" s="187">
        <f t="shared" si="506"/>
        <v>0</v>
      </c>
      <c r="K1984" s="187">
        <f t="shared" si="507"/>
        <v>0</v>
      </c>
      <c r="L1984" s="166"/>
      <c r="M1984" s="13"/>
      <c r="N1984" s="187">
        <f t="shared" si="508"/>
        <v>0</v>
      </c>
      <c r="O1984" s="187">
        <f t="shared" si="509"/>
        <v>0</v>
      </c>
      <c r="P1984" s="187">
        <f t="shared" si="510"/>
        <v>0</v>
      </c>
      <c r="Q1984" s="166"/>
      <c r="R1984" s="13"/>
      <c r="S1984" s="187">
        <f t="shared" si="511"/>
        <v>0</v>
      </c>
      <c r="T1984" s="187">
        <f t="shared" si="512"/>
        <v>0</v>
      </c>
      <c r="U1984" s="166"/>
      <c r="V1984" s="187">
        <f t="shared" si="513"/>
        <v>0</v>
      </c>
      <c r="W1984" s="187">
        <f t="shared" si="514"/>
        <v>0</v>
      </c>
      <c r="X1984" s="13">
        <f t="shared" si="515"/>
        <v>0</v>
      </c>
      <c r="Y1984" s="13" t="s">
        <v>29</v>
      </c>
      <c r="Z1984" s="13">
        <v>45</v>
      </c>
      <c r="AA1984" s="241">
        <f t="shared" si="516"/>
        <v>0</v>
      </c>
    </row>
    <row r="1985" spans="1:27">
      <c r="A1985" s="12">
        <v>1982</v>
      </c>
      <c r="B1985" s="166"/>
      <c r="C1985" s="13"/>
      <c r="D1985" s="187">
        <f t="shared" si="502"/>
        <v>0</v>
      </c>
      <c r="E1985" s="187">
        <f t="shared" si="503"/>
        <v>0</v>
      </c>
      <c r="F1985" s="187">
        <f t="shared" si="504"/>
        <v>0</v>
      </c>
      <c r="G1985" s="166"/>
      <c r="H1985" s="13"/>
      <c r="I1985" s="187">
        <f t="shared" si="505"/>
        <v>0</v>
      </c>
      <c r="J1985" s="187">
        <f t="shared" si="506"/>
        <v>0</v>
      </c>
      <c r="K1985" s="187">
        <f t="shared" si="507"/>
        <v>0</v>
      </c>
      <c r="L1985" s="166"/>
      <c r="M1985" s="13"/>
      <c r="N1985" s="187">
        <f t="shared" si="508"/>
        <v>0</v>
      </c>
      <c r="O1985" s="187">
        <f t="shared" si="509"/>
        <v>0</v>
      </c>
      <c r="P1985" s="187">
        <f t="shared" si="510"/>
        <v>0</v>
      </c>
      <c r="Q1985" s="166"/>
      <c r="R1985" s="13"/>
      <c r="S1985" s="187">
        <f t="shared" si="511"/>
        <v>0</v>
      </c>
      <c r="T1985" s="187">
        <f t="shared" si="512"/>
        <v>0</v>
      </c>
      <c r="U1985" s="166"/>
      <c r="V1985" s="187">
        <f t="shared" si="513"/>
        <v>0</v>
      </c>
      <c r="W1985" s="187">
        <f t="shared" si="514"/>
        <v>0</v>
      </c>
      <c r="X1985" s="13">
        <f t="shared" si="515"/>
        <v>0</v>
      </c>
      <c r="Y1985" s="13" t="s">
        <v>29</v>
      </c>
      <c r="Z1985" s="13">
        <v>45</v>
      </c>
      <c r="AA1985" s="241">
        <f t="shared" si="516"/>
        <v>0</v>
      </c>
    </row>
    <row r="1986" spans="1:27">
      <c r="A1986" s="12">
        <v>1983</v>
      </c>
      <c r="B1986" s="166"/>
      <c r="C1986" s="13"/>
      <c r="D1986" s="187">
        <f t="shared" si="502"/>
        <v>0</v>
      </c>
      <c r="E1986" s="187">
        <f t="shared" si="503"/>
        <v>0</v>
      </c>
      <c r="F1986" s="187">
        <f t="shared" si="504"/>
        <v>0</v>
      </c>
      <c r="G1986" s="166"/>
      <c r="H1986" s="13"/>
      <c r="I1986" s="187">
        <f t="shared" si="505"/>
        <v>0</v>
      </c>
      <c r="J1986" s="187">
        <f t="shared" si="506"/>
        <v>0</v>
      </c>
      <c r="K1986" s="187">
        <f t="shared" si="507"/>
        <v>0</v>
      </c>
      <c r="L1986" s="166"/>
      <c r="M1986" s="13"/>
      <c r="N1986" s="187">
        <f t="shared" si="508"/>
        <v>0</v>
      </c>
      <c r="O1986" s="187">
        <f t="shared" si="509"/>
        <v>0</v>
      </c>
      <c r="P1986" s="187">
        <f t="shared" si="510"/>
        <v>0</v>
      </c>
      <c r="Q1986" s="166"/>
      <c r="R1986" s="13"/>
      <c r="S1986" s="187">
        <f t="shared" si="511"/>
        <v>0</v>
      </c>
      <c r="T1986" s="187">
        <f t="shared" si="512"/>
        <v>0</v>
      </c>
      <c r="U1986" s="166"/>
      <c r="V1986" s="187">
        <f t="shared" si="513"/>
        <v>0</v>
      </c>
      <c r="W1986" s="187">
        <f t="shared" si="514"/>
        <v>0</v>
      </c>
      <c r="X1986" s="13">
        <f t="shared" si="515"/>
        <v>0</v>
      </c>
      <c r="Y1986" s="13" t="s">
        <v>29</v>
      </c>
      <c r="Z1986" s="13">
        <v>45</v>
      </c>
      <c r="AA1986" s="241">
        <f t="shared" si="516"/>
        <v>0</v>
      </c>
    </row>
    <row r="1987" spans="1:27">
      <c r="A1987" s="12">
        <v>1984</v>
      </c>
      <c r="B1987" s="166"/>
      <c r="C1987" s="13"/>
      <c r="D1987" s="187">
        <f t="shared" si="502"/>
        <v>0</v>
      </c>
      <c r="E1987" s="187">
        <f t="shared" si="503"/>
        <v>0</v>
      </c>
      <c r="F1987" s="187">
        <f t="shared" si="504"/>
        <v>0</v>
      </c>
      <c r="G1987" s="166"/>
      <c r="H1987" s="13"/>
      <c r="I1987" s="187">
        <f t="shared" si="505"/>
        <v>0</v>
      </c>
      <c r="J1987" s="187">
        <f t="shared" si="506"/>
        <v>0</v>
      </c>
      <c r="K1987" s="187">
        <f t="shared" si="507"/>
        <v>0</v>
      </c>
      <c r="L1987" s="166"/>
      <c r="M1987" s="13"/>
      <c r="N1987" s="187">
        <f t="shared" si="508"/>
        <v>0</v>
      </c>
      <c r="O1987" s="187">
        <f t="shared" si="509"/>
        <v>0</v>
      </c>
      <c r="P1987" s="187">
        <f t="shared" si="510"/>
        <v>0</v>
      </c>
      <c r="Q1987" s="166"/>
      <c r="R1987" s="13"/>
      <c r="S1987" s="187">
        <f t="shared" si="511"/>
        <v>0</v>
      </c>
      <c r="T1987" s="187">
        <f t="shared" si="512"/>
        <v>0</v>
      </c>
      <c r="U1987" s="166"/>
      <c r="V1987" s="187">
        <f t="shared" si="513"/>
        <v>0</v>
      </c>
      <c r="W1987" s="187">
        <f t="shared" si="514"/>
        <v>0</v>
      </c>
      <c r="X1987" s="13">
        <f t="shared" si="515"/>
        <v>0</v>
      </c>
      <c r="Y1987" s="13" t="s">
        <v>29</v>
      </c>
      <c r="Z1987" s="13">
        <v>45</v>
      </c>
      <c r="AA1987" s="241">
        <f t="shared" si="516"/>
        <v>0</v>
      </c>
    </row>
    <row r="1988" spans="1:27">
      <c r="A1988" s="12">
        <v>1985</v>
      </c>
      <c r="B1988" s="166"/>
      <c r="C1988" s="13"/>
      <c r="D1988" s="187">
        <f t="shared" si="502"/>
        <v>0</v>
      </c>
      <c r="E1988" s="187">
        <f t="shared" si="503"/>
        <v>0</v>
      </c>
      <c r="F1988" s="187">
        <f t="shared" si="504"/>
        <v>0</v>
      </c>
      <c r="G1988" s="166"/>
      <c r="H1988" s="13"/>
      <c r="I1988" s="187">
        <f t="shared" si="505"/>
        <v>0</v>
      </c>
      <c r="J1988" s="187">
        <f t="shared" si="506"/>
        <v>0</v>
      </c>
      <c r="K1988" s="187">
        <f t="shared" si="507"/>
        <v>0</v>
      </c>
      <c r="L1988" s="166"/>
      <c r="M1988" s="13"/>
      <c r="N1988" s="187">
        <f t="shared" si="508"/>
        <v>0</v>
      </c>
      <c r="O1988" s="187">
        <f t="shared" si="509"/>
        <v>0</v>
      </c>
      <c r="P1988" s="187">
        <f t="shared" si="510"/>
        <v>0</v>
      </c>
      <c r="Q1988" s="166"/>
      <c r="R1988" s="13"/>
      <c r="S1988" s="187">
        <f t="shared" si="511"/>
        <v>0</v>
      </c>
      <c r="T1988" s="187">
        <f t="shared" si="512"/>
        <v>0</v>
      </c>
      <c r="U1988" s="166"/>
      <c r="V1988" s="187">
        <f t="shared" si="513"/>
        <v>0</v>
      </c>
      <c r="W1988" s="187">
        <f t="shared" si="514"/>
        <v>0</v>
      </c>
      <c r="X1988" s="13">
        <f t="shared" si="515"/>
        <v>0</v>
      </c>
      <c r="Y1988" s="13" t="s">
        <v>29</v>
      </c>
      <c r="Z1988" s="13">
        <v>45</v>
      </c>
      <c r="AA1988" s="241">
        <f t="shared" si="516"/>
        <v>0</v>
      </c>
    </row>
    <row r="1989" spans="1:27">
      <c r="A1989" s="12">
        <v>1986</v>
      </c>
      <c r="B1989" s="166"/>
      <c r="C1989" s="13"/>
      <c r="D1989" s="187">
        <f t="shared" si="502"/>
        <v>0</v>
      </c>
      <c r="E1989" s="187">
        <f t="shared" si="503"/>
        <v>0</v>
      </c>
      <c r="F1989" s="187">
        <f t="shared" si="504"/>
        <v>0</v>
      </c>
      <c r="G1989" s="166"/>
      <c r="H1989" s="13"/>
      <c r="I1989" s="187">
        <f t="shared" si="505"/>
        <v>0</v>
      </c>
      <c r="J1989" s="187">
        <f t="shared" si="506"/>
        <v>0</v>
      </c>
      <c r="K1989" s="187">
        <f t="shared" si="507"/>
        <v>0</v>
      </c>
      <c r="L1989" s="166"/>
      <c r="M1989" s="13"/>
      <c r="N1989" s="187">
        <f t="shared" si="508"/>
        <v>0</v>
      </c>
      <c r="O1989" s="187">
        <f t="shared" si="509"/>
        <v>0</v>
      </c>
      <c r="P1989" s="187">
        <f t="shared" si="510"/>
        <v>0</v>
      </c>
      <c r="Q1989" s="166"/>
      <c r="R1989" s="13"/>
      <c r="S1989" s="187">
        <f t="shared" si="511"/>
        <v>0</v>
      </c>
      <c r="T1989" s="187">
        <f t="shared" si="512"/>
        <v>0</v>
      </c>
      <c r="U1989" s="166"/>
      <c r="V1989" s="187">
        <f t="shared" si="513"/>
        <v>0</v>
      </c>
      <c r="W1989" s="187">
        <f t="shared" si="514"/>
        <v>0</v>
      </c>
      <c r="X1989" s="13">
        <f t="shared" si="515"/>
        <v>0</v>
      </c>
      <c r="Y1989" s="13" t="s">
        <v>29</v>
      </c>
      <c r="Z1989" s="13">
        <v>45</v>
      </c>
      <c r="AA1989" s="241">
        <f t="shared" si="516"/>
        <v>0</v>
      </c>
    </row>
    <row r="1990" spans="1:27">
      <c r="A1990" s="12">
        <v>1987</v>
      </c>
      <c r="B1990" s="166"/>
      <c r="C1990" s="13"/>
      <c r="D1990" s="187">
        <f t="shared" si="502"/>
        <v>0</v>
      </c>
      <c r="E1990" s="187">
        <f t="shared" si="503"/>
        <v>0</v>
      </c>
      <c r="F1990" s="187">
        <f t="shared" si="504"/>
        <v>0</v>
      </c>
      <c r="G1990" s="166"/>
      <c r="H1990" s="13"/>
      <c r="I1990" s="187">
        <f t="shared" si="505"/>
        <v>0</v>
      </c>
      <c r="J1990" s="187">
        <f t="shared" si="506"/>
        <v>0</v>
      </c>
      <c r="K1990" s="187">
        <f t="shared" si="507"/>
        <v>0</v>
      </c>
      <c r="L1990" s="166"/>
      <c r="M1990" s="13"/>
      <c r="N1990" s="187">
        <f t="shared" si="508"/>
        <v>0</v>
      </c>
      <c r="O1990" s="187">
        <f t="shared" si="509"/>
        <v>0</v>
      </c>
      <c r="P1990" s="187">
        <f t="shared" si="510"/>
        <v>0</v>
      </c>
      <c r="Q1990" s="166"/>
      <c r="R1990" s="13"/>
      <c r="S1990" s="187">
        <f t="shared" si="511"/>
        <v>0</v>
      </c>
      <c r="T1990" s="187">
        <f t="shared" si="512"/>
        <v>0</v>
      </c>
      <c r="U1990" s="166"/>
      <c r="V1990" s="187">
        <f t="shared" si="513"/>
        <v>0</v>
      </c>
      <c r="W1990" s="187">
        <f t="shared" si="514"/>
        <v>0</v>
      </c>
      <c r="X1990" s="13">
        <f t="shared" si="515"/>
        <v>0</v>
      </c>
      <c r="Y1990" s="13" t="s">
        <v>29</v>
      </c>
      <c r="Z1990" s="13">
        <v>45</v>
      </c>
      <c r="AA1990" s="241">
        <f t="shared" si="516"/>
        <v>0</v>
      </c>
    </row>
    <row r="1991" spans="1:27">
      <c r="A1991" s="12">
        <v>1988</v>
      </c>
      <c r="B1991" s="166"/>
      <c r="C1991" s="13"/>
      <c r="D1991" s="187">
        <f t="shared" si="502"/>
        <v>0</v>
      </c>
      <c r="E1991" s="187">
        <f t="shared" si="503"/>
        <v>0</v>
      </c>
      <c r="F1991" s="187">
        <f t="shared" si="504"/>
        <v>0</v>
      </c>
      <c r="G1991" s="166"/>
      <c r="H1991" s="13"/>
      <c r="I1991" s="187">
        <f t="shared" si="505"/>
        <v>0</v>
      </c>
      <c r="J1991" s="187">
        <f t="shared" si="506"/>
        <v>0</v>
      </c>
      <c r="K1991" s="187">
        <f t="shared" si="507"/>
        <v>0</v>
      </c>
      <c r="L1991" s="166"/>
      <c r="M1991" s="13"/>
      <c r="N1991" s="187">
        <f t="shared" si="508"/>
        <v>0</v>
      </c>
      <c r="O1991" s="187">
        <f t="shared" si="509"/>
        <v>0</v>
      </c>
      <c r="P1991" s="187">
        <f t="shared" si="510"/>
        <v>0</v>
      </c>
      <c r="Q1991" s="166"/>
      <c r="R1991" s="13"/>
      <c r="S1991" s="187">
        <f t="shared" si="511"/>
        <v>0</v>
      </c>
      <c r="T1991" s="187">
        <f t="shared" si="512"/>
        <v>0</v>
      </c>
      <c r="U1991" s="166"/>
      <c r="V1991" s="187">
        <f t="shared" si="513"/>
        <v>0</v>
      </c>
      <c r="W1991" s="187">
        <f t="shared" si="514"/>
        <v>0</v>
      </c>
      <c r="X1991" s="13">
        <f t="shared" si="515"/>
        <v>0</v>
      </c>
      <c r="Y1991" s="13" t="s">
        <v>29</v>
      </c>
      <c r="Z1991" s="13">
        <v>45</v>
      </c>
      <c r="AA1991" s="241">
        <f t="shared" si="516"/>
        <v>0</v>
      </c>
    </row>
    <row r="1992" spans="1:27">
      <c r="A1992" s="12">
        <v>1989</v>
      </c>
      <c r="B1992" s="166"/>
      <c r="C1992" s="13"/>
      <c r="D1992" s="187">
        <f t="shared" si="502"/>
        <v>0</v>
      </c>
      <c r="E1992" s="187">
        <f t="shared" si="503"/>
        <v>0</v>
      </c>
      <c r="F1992" s="187">
        <f t="shared" si="504"/>
        <v>0</v>
      </c>
      <c r="G1992" s="166"/>
      <c r="H1992" s="13"/>
      <c r="I1992" s="187">
        <f t="shared" si="505"/>
        <v>0</v>
      </c>
      <c r="J1992" s="187">
        <f t="shared" si="506"/>
        <v>0</v>
      </c>
      <c r="K1992" s="187">
        <f t="shared" si="507"/>
        <v>0</v>
      </c>
      <c r="L1992" s="166"/>
      <c r="M1992" s="13"/>
      <c r="N1992" s="187">
        <f t="shared" si="508"/>
        <v>0</v>
      </c>
      <c r="O1992" s="187">
        <f t="shared" si="509"/>
        <v>0</v>
      </c>
      <c r="P1992" s="187">
        <f t="shared" si="510"/>
        <v>0</v>
      </c>
      <c r="Q1992" s="166"/>
      <c r="R1992" s="13"/>
      <c r="S1992" s="187">
        <f t="shared" si="511"/>
        <v>0</v>
      </c>
      <c r="T1992" s="187">
        <f t="shared" si="512"/>
        <v>0</v>
      </c>
      <c r="U1992" s="166"/>
      <c r="V1992" s="187">
        <f t="shared" si="513"/>
        <v>0</v>
      </c>
      <c r="W1992" s="187">
        <f t="shared" si="514"/>
        <v>0</v>
      </c>
      <c r="X1992" s="13">
        <f t="shared" si="515"/>
        <v>0</v>
      </c>
      <c r="Y1992" s="13" t="s">
        <v>29</v>
      </c>
      <c r="Z1992" s="13">
        <v>45</v>
      </c>
      <c r="AA1992" s="241">
        <f t="shared" si="516"/>
        <v>0</v>
      </c>
    </row>
    <row r="1993" spans="1:27">
      <c r="A1993" s="12">
        <v>1990</v>
      </c>
      <c r="B1993" s="166"/>
      <c r="C1993" s="13"/>
      <c r="D1993" s="187">
        <f t="shared" si="502"/>
        <v>0</v>
      </c>
      <c r="E1993" s="187">
        <f t="shared" si="503"/>
        <v>0</v>
      </c>
      <c r="F1993" s="187">
        <f t="shared" si="504"/>
        <v>0</v>
      </c>
      <c r="G1993" s="166"/>
      <c r="H1993" s="13"/>
      <c r="I1993" s="187">
        <f t="shared" si="505"/>
        <v>0</v>
      </c>
      <c r="J1993" s="187">
        <f t="shared" si="506"/>
        <v>0</v>
      </c>
      <c r="K1993" s="187">
        <f t="shared" si="507"/>
        <v>0</v>
      </c>
      <c r="L1993" s="166"/>
      <c r="M1993" s="13"/>
      <c r="N1993" s="187">
        <f t="shared" si="508"/>
        <v>0</v>
      </c>
      <c r="O1993" s="187">
        <f t="shared" si="509"/>
        <v>0</v>
      </c>
      <c r="P1993" s="187">
        <f t="shared" si="510"/>
        <v>0</v>
      </c>
      <c r="Q1993" s="166"/>
      <c r="R1993" s="13"/>
      <c r="S1993" s="187">
        <f t="shared" si="511"/>
        <v>0</v>
      </c>
      <c r="T1993" s="187">
        <f t="shared" si="512"/>
        <v>0</v>
      </c>
      <c r="U1993" s="166"/>
      <c r="V1993" s="187">
        <f t="shared" si="513"/>
        <v>0</v>
      </c>
      <c r="W1993" s="187">
        <f t="shared" si="514"/>
        <v>0</v>
      </c>
      <c r="X1993" s="13">
        <f t="shared" si="515"/>
        <v>0</v>
      </c>
      <c r="Y1993" s="13" t="s">
        <v>29</v>
      </c>
      <c r="Z1993" s="13">
        <v>45</v>
      </c>
      <c r="AA1993" s="241">
        <f t="shared" si="516"/>
        <v>0</v>
      </c>
    </row>
    <row r="1994" spans="1:27">
      <c r="A1994" s="12">
        <v>1991</v>
      </c>
      <c r="B1994" s="166"/>
      <c r="C1994" s="13"/>
      <c r="D1994" s="187">
        <f t="shared" si="502"/>
        <v>0</v>
      </c>
      <c r="E1994" s="187">
        <f t="shared" si="503"/>
        <v>0</v>
      </c>
      <c r="F1994" s="187">
        <f t="shared" si="504"/>
        <v>0</v>
      </c>
      <c r="G1994" s="166"/>
      <c r="H1994" s="13"/>
      <c r="I1994" s="187">
        <f t="shared" si="505"/>
        <v>0</v>
      </c>
      <c r="J1994" s="187">
        <f t="shared" si="506"/>
        <v>0</v>
      </c>
      <c r="K1994" s="187">
        <f t="shared" si="507"/>
        <v>0</v>
      </c>
      <c r="L1994" s="166"/>
      <c r="M1994" s="13"/>
      <c r="N1994" s="187">
        <f t="shared" si="508"/>
        <v>0</v>
      </c>
      <c r="O1994" s="187">
        <f t="shared" si="509"/>
        <v>0</v>
      </c>
      <c r="P1994" s="187">
        <f t="shared" si="510"/>
        <v>0</v>
      </c>
      <c r="Q1994" s="166"/>
      <c r="R1994" s="13"/>
      <c r="S1994" s="187">
        <f t="shared" si="511"/>
        <v>0</v>
      </c>
      <c r="T1994" s="187">
        <f t="shared" si="512"/>
        <v>0</v>
      </c>
      <c r="U1994" s="166"/>
      <c r="V1994" s="187">
        <f t="shared" si="513"/>
        <v>0</v>
      </c>
      <c r="W1994" s="187">
        <f t="shared" si="514"/>
        <v>0</v>
      </c>
      <c r="X1994" s="13">
        <f t="shared" si="515"/>
        <v>0</v>
      </c>
      <c r="Y1994" s="13" t="s">
        <v>29</v>
      </c>
      <c r="Z1994" s="13">
        <v>45</v>
      </c>
      <c r="AA1994" s="241">
        <f t="shared" si="516"/>
        <v>0</v>
      </c>
    </row>
    <row r="1995" spans="1:27">
      <c r="A1995" s="12">
        <v>1992</v>
      </c>
      <c r="B1995" s="166"/>
      <c r="C1995" s="13"/>
      <c r="D1995" s="187">
        <f t="shared" si="502"/>
        <v>0</v>
      </c>
      <c r="E1995" s="187">
        <f t="shared" si="503"/>
        <v>0</v>
      </c>
      <c r="F1995" s="187">
        <f t="shared" si="504"/>
        <v>0</v>
      </c>
      <c r="G1995" s="166"/>
      <c r="H1995" s="13"/>
      <c r="I1995" s="187">
        <f t="shared" si="505"/>
        <v>0</v>
      </c>
      <c r="J1995" s="187">
        <f t="shared" si="506"/>
        <v>0</v>
      </c>
      <c r="K1995" s="187">
        <f t="shared" si="507"/>
        <v>0</v>
      </c>
      <c r="L1995" s="166"/>
      <c r="M1995" s="13"/>
      <c r="N1995" s="187">
        <f t="shared" si="508"/>
        <v>0</v>
      </c>
      <c r="O1995" s="187">
        <f t="shared" si="509"/>
        <v>0</v>
      </c>
      <c r="P1995" s="187">
        <f t="shared" si="510"/>
        <v>0</v>
      </c>
      <c r="Q1995" s="166"/>
      <c r="R1995" s="13"/>
      <c r="S1995" s="187">
        <f t="shared" si="511"/>
        <v>0</v>
      </c>
      <c r="T1995" s="187">
        <f t="shared" si="512"/>
        <v>0</v>
      </c>
      <c r="U1995" s="166"/>
      <c r="V1995" s="187">
        <f t="shared" si="513"/>
        <v>0</v>
      </c>
      <c r="W1995" s="187">
        <f t="shared" si="514"/>
        <v>0</v>
      </c>
      <c r="X1995" s="13">
        <f t="shared" si="515"/>
        <v>0</v>
      </c>
      <c r="Y1995" s="13" t="s">
        <v>29</v>
      </c>
      <c r="Z1995" s="13">
        <v>45</v>
      </c>
      <c r="AA1995" s="241">
        <f t="shared" si="516"/>
        <v>0</v>
      </c>
    </row>
    <row r="1996" spans="1:27">
      <c r="A1996" s="12">
        <v>1993</v>
      </c>
      <c r="B1996" s="166"/>
      <c r="C1996" s="13"/>
      <c r="D1996" s="187">
        <f t="shared" si="502"/>
        <v>0</v>
      </c>
      <c r="E1996" s="187">
        <f t="shared" si="503"/>
        <v>0</v>
      </c>
      <c r="F1996" s="187">
        <f t="shared" si="504"/>
        <v>0</v>
      </c>
      <c r="G1996" s="166"/>
      <c r="H1996" s="13"/>
      <c r="I1996" s="187">
        <f t="shared" si="505"/>
        <v>0</v>
      </c>
      <c r="J1996" s="187">
        <f t="shared" si="506"/>
        <v>0</v>
      </c>
      <c r="K1996" s="187">
        <f t="shared" si="507"/>
        <v>0</v>
      </c>
      <c r="L1996" s="166"/>
      <c r="M1996" s="13"/>
      <c r="N1996" s="187">
        <f t="shared" si="508"/>
        <v>0</v>
      </c>
      <c r="O1996" s="187">
        <f t="shared" si="509"/>
        <v>0</v>
      </c>
      <c r="P1996" s="187">
        <f t="shared" si="510"/>
        <v>0</v>
      </c>
      <c r="Q1996" s="166"/>
      <c r="R1996" s="13"/>
      <c r="S1996" s="187">
        <f t="shared" si="511"/>
        <v>0</v>
      </c>
      <c r="T1996" s="187">
        <f t="shared" si="512"/>
        <v>0</v>
      </c>
      <c r="U1996" s="166"/>
      <c r="V1996" s="187">
        <f t="shared" si="513"/>
        <v>0</v>
      </c>
      <c r="W1996" s="187">
        <f t="shared" si="514"/>
        <v>0</v>
      </c>
      <c r="X1996" s="13">
        <f t="shared" si="515"/>
        <v>0</v>
      </c>
      <c r="Y1996" s="13" t="s">
        <v>29</v>
      </c>
      <c r="Z1996" s="13">
        <v>45</v>
      </c>
      <c r="AA1996" s="241">
        <f t="shared" si="516"/>
        <v>0</v>
      </c>
    </row>
    <row r="1997" spans="1:27">
      <c r="A1997" s="12">
        <v>1994</v>
      </c>
      <c r="B1997" s="166"/>
      <c r="C1997" s="13"/>
      <c r="D1997" s="187">
        <f t="shared" si="502"/>
        <v>0</v>
      </c>
      <c r="E1997" s="187">
        <f t="shared" si="503"/>
        <v>0</v>
      </c>
      <c r="F1997" s="187">
        <f t="shared" si="504"/>
        <v>0</v>
      </c>
      <c r="G1997" s="166"/>
      <c r="H1997" s="13"/>
      <c r="I1997" s="187">
        <f t="shared" si="505"/>
        <v>0</v>
      </c>
      <c r="J1997" s="187">
        <f t="shared" si="506"/>
        <v>0</v>
      </c>
      <c r="K1997" s="187">
        <f t="shared" si="507"/>
        <v>0</v>
      </c>
      <c r="L1997" s="166"/>
      <c r="M1997" s="13"/>
      <c r="N1997" s="187">
        <f t="shared" si="508"/>
        <v>0</v>
      </c>
      <c r="O1997" s="187">
        <f t="shared" si="509"/>
        <v>0</v>
      </c>
      <c r="P1997" s="187">
        <f t="shared" si="510"/>
        <v>0</v>
      </c>
      <c r="Q1997" s="166"/>
      <c r="R1997" s="13"/>
      <c r="S1997" s="187">
        <f t="shared" si="511"/>
        <v>0</v>
      </c>
      <c r="T1997" s="187">
        <f t="shared" si="512"/>
        <v>0</v>
      </c>
      <c r="U1997" s="166"/>
      <c r="V1997" s="187">
        <f t="shared" si="513"/>
        <v>0</v>
      </c>
      <c r="W1997" s="187">
        <f t="shared" si="514"/>
        <v>0</v>
      </c>
      <c r="X1997" s="13">
        <f t="shared" si="515"/>
        <v>0</v>
      </c>
      <c r="Y1997" s="13" t="s">
        <v>29</v>
      </c>
      <c r="Z1997" s="13">
        <v>45</v>
      </c>
      <c r="AA1997" s="241">
        <f t="shared" si="516"/>
        <v>0</v>
      </c>
    </row>
    <row r="1998" spans="1:27">
      <c r="A1998" s="12">
        <v>1995</v>
      </c>
      <c r="B1998" s="166"/>
      <c r="C1998" s="13"/>
      <c r="D1998" s="187">
        <f t="shared" si="502"/>
        <v>0</v>
      </c>
      <c r="E1998" s="187">
        <f t="shared" si="503"/>
        <v>0</v>
      </c>
      <c r="F1998" s="187">
        <f t="shared" si="504"/>
        <v>0</v>
      </c>
      <c r="G1998" s="166"/>
      <c r="H1998" s="13"/>
      <c r="I1998" s="187">
        <f t="shared" si="505"/>
        <v>0</v>
      </c>
      <c r="J1998" s="187">
        <f t="shared" si="506"/>
        <v>0</v>
      </c>
      <c r="K1998" s="187">
        <f t="shared" si="507"/>
        <v>0</v>
      </c>
      <c r="L1998" s="166"/>
      <c r="M1998" s="13"/>
      <c r="N1998" s="187">
        <f t="shared" si="508"/>
        <v>0</v>
      </c>
      <c r="O1998" s="187">
        <f t="shared" si="509"/>
        <v>0</v>
      </c>
      <c r="P1998" s="187">
        <f t="shared" si="510"/>
        <v>0</v>
      </c>
      <c r="Q1998" s="166"/>
      <c r="R1998" s="13"/>
      <c r="S1998" s="187">
        <f t="shared" si="511"/>
        <v>0</v>
      </c>
      <c r="T1998" s="187">
        <f t="shared" si="512"/>
        <v>0</v>
      </c>
      <c r="U1998" s="166"/>
      <c r="V1998" s="187">
        <f t="shared" si="513"/>
        <v>0</v>
      </c>
      <c r="W1998" s="187">
        <f t="shared" si="514"/>
        <v>0</v>
      </c>
      <c r="X1998" s="13">
        <f t="shared" si="515"/>
        <v>0</v>
      </c>
      <c r="Y1998" s="13" t="s">
        <v>29</v>
      </c>
      <c r="Z1998" s="13">
        <v>45</v>
      </c>
      <c r="AA1998" s="241">
        <f t="shared" si="516"/>
        <v>0</v>
      </c>
    </row>
    <row r="1999" spans="1:27">
      <c r="A1999" s="12">
        <v>1996</v>
      </c>
      <c r="B1999" s="166"/>
      <c r="C1999" s="13"/>
      <c r="D1999" s="187">
        <f t="shared" si="502"/>
        <v>0</v>
      </c>
      <c r="E1999" s="187">
        <f t="shared" si="503"/>
        <v>0</v>
      </c>
      <c r="F1999" s="187">
        <f t="shared" si="504"/>
        <v>0</v>
      </c>
      <c r="G1999" s="166"/>
      <c r="H1999" s="13"/>
      <c r="I1999" s="187">
        <f t="shared" si="505"/>
        <v>0</v>
      </c>
      <c r="J1999" s="187">
        <f t="shared" si="506"/>
        <v>0</v>
      </c>
      <c r="K1999" s="187">
        <f t="shared" si="507"/>
        <v>0</v>
      </c>
      <c r="L1999" s="166"/>
      <c r="M1999" s="13"/>
      <c r="N1999" s="187">
        <f t="shared" si="508"/>
        <v>0</v>
      </c>
      <c r="O1999" s="187">
        <f t="shared" si="509"/>
        <v>0</v>
      </c>
      <c r="P1999" s="187">
        <f t="shared" si="510"/>
        <v>0</v>
      </c>
      <c r="Q1999" s="166"/>
      <c r="R1999" s="13"/>
      <c r="S1999" s="187">
        <f t="shared" si="511"/>
        <v>0</v>
      </c>
      <c r="T1999" s="187">
        <f t="shared" si="512"/>
        <v>0</v>
      </c>
      <c r="U1999" s="166"/>
      <c r="V1999" s="187">
        <f t="shared" si="513"/>
        <v>0</v>
      </c>
      <c r="W1999" s="187">
        <f t="shared" si="514"/>
        <v>0</v>
      </c>
      <c r="X1999" s="13">
        <f t="shared" si="515"/>
        <v>0</v>
      </c>
      <c r="Y1999" s="13" t="s">
        <v>29</v>
      </c>
      <c r="Z1999" s="13">
        <v>45</v>
      </c>
      <c r="AA1999" s="241">
        <f t="shared" si="516"/>
        <v>0</v>
      </c>
    </row>
    <row r="2000" spans="1:27">
      <c r="A2000" s="12">
        <v>1997</v>
      </c>
      <c r="B2000" s="166"/>
      <c r="C2000" s="13"/>
      <c r="D2000" s="187">
        <f t="shared" si="502"/>
        <v>0</v>
      </c>
      <c r="E2000" s="187">
        <f t="shared" si="503"/>
        <v>0</v>
      </c>
      <c r="F2000" s="187">
        <f t="shared" si="504"/>
        <v>0</v>
      </c>
      <c r="G2000" s="166"/>
      <c r="H2000" s="13"/>
      <c r="I2000" s="187">
        <f t="shared" si="505"/>
        <v>0</v>
      </c>
      <c r="J2000" s="187">
        <f t="shared" si="506"/>
        <v>0</v>
      </c>
      <c r="K2000" s="187">
        <f t="shared" si="507"/>
        <v>0</v>
      </c>
      <c r="L2000" s="166"/>
      <c r="M2000" s="13"/>
      <c r="N2000" s="187">
        <f t="shared" si="508"/>
        <v>0</v>
      </c>
      <c r="O2000" s="187">
        <f t="shared" si="509"/>
        <v>0</v>
      </c>
      <c r="P2000" s="187">
        <f t="shared" si="510"/>
        <v>0</v>
      </c>
      <c r="Q2000" s="166"/>
      <c r="R2000" s="13"/>
      <c r="S2000" s="187">
        <f t="shared" si="511"/>
        <v>0</v>
      </c>
      <c r="T2000" s="187">
        <f t="shared" si="512"/>
        <v>0</v>
      </c>
      <c r="U2000" s="166"/>
      <c r="V2000" s="187">
        <f t="shared" si="513"/>
        <v>0</v>
      </c>
      <c r="W2000" s="187">
        <f t="shared" si="514"/>
        <v>0</v>
      </c>
      <c r="X2000" s="13">
        <f t="shared" si="515"/>
        <v>0</v>
      </c>
      <c r="Y2000" s="13" t="s">
        <v>29</v>
      </c>
      <c r="Z2000" s="13">
        <v>45</v>
      </c>
      <c r="AA2000" s="241">
        <f t="shared" si="516"/>
        <v>0</v>
      </c>
    </row>
    <row r="2001" spans="1:27">
      <c r="A2001" s="12">
        <v>1998</v>
      </c>
      <c r="B2001" s="166"/>
      <c r="C2001" s="13"/>
      <c r="D2001" s="187">
        <f t="shared" si="502"/>
        <v>0</v>
      </c>
      <c r="E2001" s="187">
        <f t="shared" si="503"/>
        <v>0</v>
      </c>
      <c r="F2001" s="187">
        <f t="shared" si="504"/>
        <v>0</v>
      </c>
      <c r="G2001" s="166"/>
      <c r="H2001" s="13"/>
      <c r="I2001" s="187">
        <f t="shared" si="505"/>
        <v>0</v>
      </c>
      <c r="J2001" s="187">
        <f t="shared" si="506"/>
        <v>0</v>
      </c>
      <c r="K2001" s="187">
        <f t="shared" si="507"/>
        <v>0</v>
      </c>
      <c r="L2001" s="166"/>
      <c r="M2001" s="13"/>
      <c r="N2001" s="187">
        <f t="shared" si="508"/>
        <v>0</v>
      </c>
      <c r="O2001" s="187">
        <f t="shared" si="509"/>
        <v>0</v>
      </c>
      <c r="P2001" s="187">
        <f t="shared" si="510"/>
        <v>0</v>
      </c>
      <c r="Q2001" s="166"/>
      <c r="R2001" s="13"/>
      <c r="S2001" s="187">
        <f t="shared" si="511"/>
        <v>0</v>
      </c>
      <c r="T2001" s="187">
        <f t="shared" si="512"/>
        <v>0</v>
      </c>
      <c r="U2001" s="166"/>
      <c r="V2001" s="187">
        <f t="shared" si="513"/>
        <v>0</v>
      </c>
      <c r="W2001" s="187">
        <f t="shared" si="514"/>
        <v>0</v>
      </c>
      <c r="X2001" s="13">
        <f t="shared" si="515"/>
        <v>0</v>
      </c>
      <c r="Y2001" s="13" t="s">
        <v>29</v>
      </c>
      <c r="Z2001" s="13">
        <v>45</v>
      </c>
      <c r="AA2001" s="241">
        <f t="shared" si="516"/>
        <v>0</v>
      </c>
    </row>
    <row r="2002" spans="1:27">
      <c r="A2002" s="12">
        <v>1999</v>
      </c>
      <c r="B2002" s="166"/>
      <c r="C2002" s="13"/>
      <c r="D2002" s="187">
        <f t="shared" si="502"/>
        <v>0</v>
      </c>
      <c r="E2002" s="187">
        <f t="shared" si="503"/>
        <v>0</v>
      </c>
      <c r="F2002" s="187">
        <f t="shared" si="504"/>
        <v>0</v>
      </c>
      <c r="G2002" s="166"/>
      <c r="H2002" s="13"/>
      <c r="I2002" s="187">
        <f t="shared" si="505"/>
        <v>0</v>
      </c>
      <c r="J2002" s="187">
        <f t="shared" si="506"/>
        <v>0</v>
      </c>
      <c r="K2002" s="187">
        <f t="shared" si="507"/>
        <v>0</v>
      </c>
      <c r="L2002" s="166"/>
      <c r="M2002" s="13"/>
      <c r="N2002" s="187">
        <f t="shared" si="508"/>
        <v>0</v>
      </c>
      <c r="O2002" s="187">
        <f t="shared" si="509"/>
        <v>0</v>
      </c>
      <c r="P2002" s="187">
        <f t="shared" si="510"/>
        <v>0</v>
      </c>
      <c r="Q2002" s="166"/>
      <c r="R2002" s="13"/>
      <c r="S2002" s="187">
        <f t="shared" si="511"/>
        <v>0</v>
      </c>
      <c r="T2002" s="187">
        <f t="shared" si="512"/>
        <v>0</v>
      </c>
      <c r="U2002" s="166"/>
      <c r="V2002" s="187">
        <f t="shared" si="513"/>
        <v>0</v>
      </c>
      <c r="W2002" s="187">
        <f t="shared" si="514"/>
        <v>0</v>
      </c>
      <c r="X2002" s="13">
        <f t="shared" si="515"/>
        <v>0</v>
      </c>
      <c r="Y2002" s="13" t="s">
        <v>29</v>
      </c>
      <c r="Z2002" s="13">
        <v>45</v>
      </c>
      <c r="AA2002" s="241">
        <f t="shared" si="516"/>
        <v>0</v>
      </c>
    </row>
    <row r="2003" spans="1:27">
      <c r="A2003" s="12">
        <v>2000</v>
      </c>
      <c r="B2003" s="166"/>
      <c r="C2003" s="13"/>
      <c r="D2003" s="187">
        <f t="shared" si="502"/>
        <v>0</v>
      </c>
      <c r="E2003" s="187">
        <f t="shared" si="503"/>
        <v>0</v>
      </c>
      <c r="F2003" s="187">
        <f t="shared" si="504"/>
        <v>0</v>
      </c>
      <c r="G2003" s="166"/>
      <c r="H2003" s="13"/>
      <c r="I2003" s="187">
        <f t="shared" si="505"/>
        <v>0</v>
      </c>
      <c r="J2003" s="187">
        <f t="shared" si="506"/>
        <v>0</v>
      </c>
      <c r="K2003" s="187">
        <f t="shared" si="507"/>
        <v>0</v>
      </c>
      <c r="L2003" s="166"/>
      <c r="M2003" s="13"/>
      <c r="N2003" s="187">
        <f t="shared" si="508"/>
        <v>0</v>
      </c>
      <c r="O2003" s="187">
        <f t="shared" si="509"/>
        <v>0</v>
      </c>
      <c r="P2003" s="187">
        <f t="shared" si="510"/>
        <v>0</v>
      </c>
      <c r="Q2003" s="166"/>
      <c r="R2003" s="13"/>
      <c r="S2003" s="187">
        <f t="shared" si="511"/>
        <v>0</v>
      </c>
      <c r="T2003" s="187">
        <f t="shared" si="512"/>
        <v>0</v>
      </c>
      <c r="U2003" s="166"/>
      <c r="V2003" s="187">
        <f t="shared" si="513"/>
        <v>0</v>
      </c>
      <c r="W2003" s="187">
        <f t="shared" si="514"/>
        <v>0</v>
      </c>
      <c r="X2003" s="13">
        <f t="shared" si="515"/>
        <v>0</v>
      </c>
      <c r="Y2003" s="13" t="s">
        <v>29</v>
      </c>
      <c r="Z2003" s="13">
        <v>45</v>
      </c>
      <c r="AA2003" s="241">
        <f t="shared" si="516"/>
        <v>0</v>
      </c>
    </row>
    <row r="2004" spans="1:27">
      <c r="A2004" s="12">
        <v>2001</v>
      </c>
      <c r="B2004" s="166"/>
      <c r="C2004" s="13"/>
      <c r="D2004" s="187">
        <f t="shared" si="502"/>
        <v>0</v>
      </c>
      <c r="E2004" s="187">
        <f t="shared" si="503"/>
        <v>0</v>
      </c>
      <c r="F2004" s="187">
        <f t="shared" si="504"/>
        <v>0</v>
      </c>
      <c r="G2004" s="166"/>
      <c r="H2004" s="13"/>
      <c r="I2004" s="187">
        <f t="shared" si="505"/>
        <v>0</v>
      </c>
      <c r="J2004" s="187">
        <f t="shared" si="506"/>
        <v>0</v>
      </c>
      <c r="K2004" s="187">
        <f t="shared" si="507"/>
        <v>0</v>
      </c>
      <c r="L2004" s="166"/>
      <c r="M2004" s="13"/>
      <c r="N2004" s="187">
        <f t="shared" si="508"/>
        <v>0</v>
      </c>
      <c r="O2004" s="187">
        <f t="shared" si="509"/>
        <v>0</v>
      </c>
      <c r="P2004" s="187">
        <f t="shared" si="510"/>
        <v>0</v>
      </c>
      <c r="Q2004" s="166"/>
      <c r="R2004" s="13"/>
      <c r="S2004" s="187">
        <f t="shared" si="511"/>
        <v>0</v>
      </c>
      <c r="T2004" s="187">
        <f t="shared" si="512"/>
        <v>0</v>
      </c>
      <c r="U2004" s="166"/>
      <c r="V2004" s="187">
        <f t="shared" si="513"/>
        <v>0</v>
      </c>
      <c r="W2004" s="187">
        <f t="shared" si="514"/>
        <v>0</v>
      </c>
      <c r="X2004" s="13">
        <f t="shared" si="515"/>
        <v>0</v>
      </c>
      <c r="Y2004" s="13" t="s">
        <v>29</v>
      </c>
      <c r="Z2004" s="13">
        <v>45</v>
      </c>
      <c r="AA2004" s="241">
        <f t="shared" si="516"/>
        <v>0</v>
      </c>
    </row>
    <row r="2005" spans="1:27">
      <c r="A2005" s="12">
        <v>2002</v>
      </c>
      <c r="B2005" s="166"/>
      <c r="C2005" s="13"/>
      <c r="D2005" s="187">
        <f t="shared" si="502"/>
        <v>0</v>
      </c>
      <c r="E2005" s="187">
        <f t="shared" si="503"/>
        <v>0</v>
      </c>
      <c r="F2005" s="187">
        <f t="shared" si="504"/>
        <v>0</v>
      </c>
      <c r="G2005" s="166"/>
      <c r="H2005" s="13"/>
      <c r="I2005" s="187">
        <f t="shared" si="505"/>
        <v>0</v>
      </c>
      <c r="J2005" s="187">
        <f t="shared" si="506"/>
        <v>0</v>
      </c>
      <c r="K2005" s="187">
        <f t="shared" si="507"/>
        <v>0</v>
      </c>
      <c r="L2005" s="166"/>
      <c r="M2005" s="13"/>
      <c r="N2005" s="187">
        <f t="shared" si="508"/>
        <v>0</v>
      </c>
      <c r="O2005" s="187">
        <f t="shared" si="509"/>
        <v>0</v>
      </c>
      <c r="P2005" s="187">
        <f t="shared" si="510"/>
        <v>0</v>
      </c>
      <c r="Q2005" s="166"/>
      <c r="R2005" s="13"/>
      <c r="S2005" s="187">
        <f t="shared" si="511"/>
        <v>0</v>
      </c>
      <c r="T2005" s="187">
        <f t="shared" si="512"/>
        <v>0</v>
      </c>
      <c r="U2005" s="166"/>
      <c r="V2005" s="187">
        <f t="shared" si="513"/>
        <v>0</v>
      </c>
      <c r="W2005" s="187">
        <f t="shared" si="514"/>
        <v>0</v>
      </c>
      <c r="X2005" s="13">
        <f t="shared" si="515"/>
        <v>0</v>
      </c>
      <c r="Y2005" s="13" t="s">
        <v>29</v>
      </c>
      <c r="Z2005" s="13">
        <v>45</v>
      </c>
      <c r="AA2005" s="241">
        <f t="shared" si="516"/>
        <v>0</v>
      </c>
    </row>
    <row r="2006" spans="1:27">
      <c r="A2006" s="12">
        <v>2003</v>
      </c>
      <c r="B2006" s="166"/>
      <c r="C2006" s="13"/>
      <c r="D2006" s="187">
        <f t="shared" si="502"/>
        <v>0</v>
      </c>
      <c r="E2006" s="187">
        <f t="shared" si="503"/>
        <v>0</v>
      </c>
      <c r="F2006" s="187">
        <f t="shared" si="504"/>
        <v>0</v>
      </c>
      <c r="G2006" s="166"/>
      <c r="H2006" s="13"/>
      <c r="I2006" s="187">
        <f t="shared" si="505"/>
        <v>0</v>
      </c>
      <c r="J2006" s="187">
        <f t="shared" si="506"/>
        <v>0</v>
      </c>
      <c r="K2006" s="187">
        <f t="shared" si="507"/>
        <v>0</v>
      </c>
      <c r="L2006" s="166"/>
      <c r="M2006" s="13"/>
      <c r="N2006" s="187">
        <f t="shared" si="508"/>
        <v>0</v>
      </c>
      <c r="O2006" s="187">
        <f t="shared" si="509"/>
        <v>0</v>
      </c>
      <c r="P2006" s="187">
        <f t="shared" si="510"/>
        <v>0</v>
      </c>
      <c r="Q2006" s="166"/>
      <c r="R2006" s="13"/>
      <c r="S2006" s="187">
        <f t="shared" si="511"/>
        <v>0</v>
      </c>
      <c r="T2006" s="187">
        <f t="shared" si="512"/>
        <v>0</v>
      </c>
      <c r="U2006" s="166"/>
      <c r="V2006" s="187">
        <f t="shared" si="513"/>
        <v>0</v>
      </c>
      <c r="W2006" s="187">
        <f t="shared" si="514"/>
        <v>0</v>
      </c>
      <c r="X2006" s="13">
        <f t="shared" si="515"/>
        <v>0</v>
      </c>
      <c r="Y2006" s="13" t="s">
        <v>29</v>
      </c>
      <c r="Z2006" s="13">
        <v>45</v>
      </c>
      <c r="AA2006" s="241">
        <f t="shared" si="516"/>
        <v>0</v>
      </c>
    </row>
    <row r="2007" spans="1:27">
      <c r="A2007" s="12">
        <v>2004</v>
      </c>
      <c r="B2007" s="166"/>
      <c r="C2007" s="13"/>
      <c r="D2007" s="187">
        <f t="shared" si="502"/>
        <v>0</v>
      </c>
      <c r="E2007" s="187">
        <f t="shared" si="503"/>
        <v>0</v>
      </c>
      <c r="F2007" s="187">
        <f t="shared" si="504"/>
        <v>0</v>
      </c>
      <c r="G2007" s="166"/>
      <c r="H2007" s="13"/>
      <c r="I2007" s="187">
        <f t="shared" si="505"/>
        <v>0</v>
      </c>
      <c r="J2007" s="187">
        <f t="shared" si="506"/>
        <v>0</v>
      </c>
      <c r="K2007" s="187">
        <f t="shared" si="507"/>
        <v>0</v>
      </c>
      <c r="L2007" s="166"/>
      <c r="M2007" s="13"/>
      <c r="N2007" s="187">
        <f t="shared" si="508"/>
        <v>0</v>
      </c>
      <c r="O2007" s="187">
        <f t="shared" si="509"/>
        <v>0</v>
      </c>
      <c r="P2007" s="187">
        <f t="shared" si="510"/>
        <v>0</v>
      </c>
      <c r="Q2007" s="166"/>
      <c r="R2007" s="13"/>
      <c r="S2007" s="187">
        <f t="shared" si="511"/>
        <v>0</v>
      </c>
      <c r="T2007" s="187">
        <f t="shared" si="512"/>
        <v>0</v>
      </c>
      <c r="U2007" s="166"/>
      <c r="V2007" s="187">
        <f t="shared" si="513"/>
        <v>0</v>
      </c>
      <c r="W2007" s="187">
        <f t="shared" si="514"/>
        <v>0</v>
      </c>
      <c r="X2007" s="13">
        <f t="shared" si="515"/>
        <v>0</v>
      </c>
      <c r="Y2007" s="13" t="s">
        <v>29</v>
      </c>
      <c r="Z2007" s="13">
        <v>45</v>
      </c>
      <c r="AA2007" s="241">
        <f t="shared" si="516"/>
        <v>0</v>
      </c>
    </row>
    <row r="2008" spans="1:27">
      <c r="A2008" s="12">
        <v>2005</v>
      </c>
      <c r="B2008" s="166"/>
      <c r="C2008" s="13"/>
      <c r="D2008" s="187">
        <f t="shared" si="502"/>
        <v>0</v>
      </c>
      <c r="E2008" s="187">
        <f t="shared" si="503"/>
        <v>0</v>
      </c>
      <c r="F2008" s="187">
        <f t="shared" si="504"/>
        <v>0</v>
      </c>
      <c r="G2008" s="166"/>
      <c r="H2008" s="13"/>
      <c r="I2008" s="187">
        <f t="shared" si="505"/>
        <v>0</v>
      </c>
      <c r="J2008" s="187">
        <f t="shared" si="506"/>
        <v>0</v>
      </c>
      <c r="K2008" s="187">
        <f t="shared" si="507"/>
        <v>0</v>
      </c>
      <c r="L2008" s="166"/>
      <c r="M2008" s="13"/>
      <c r="N2008" s="187">
        <f t="shared" si="508"/>
        <v>0</v>
      </c>
      <c r="O2008" s="187">
        <f t="shared" si="509"/>
        <v>0</v>
      </c>
      <c r="P2008" s="187">
        <f t="shared" si="510"/>
        <v>0</v>
      </c>
      <c r="Q2008" s="166"/>
      <c r="R2008" s="13"/>
      <c r="S2008" s="187">
        <f t="shared" si="511"/>
        <v>0</v>
      </c>
      <c r="T2008" s="187">
        <f t="shared" si="512"/>
        <v>0</v>
      </c>
      <c r="U2008" s="166"/>
      <c r="V2008" s="187">
        <f t="shared" si="513"/>
        <v>0</v>
      </c>
      <c r="W2008" s="187">
        <f t="shared" si="514"/>
        <v>0</v>
      </c>
      <c r="X2008" s="13">
        <f t="shared" si="515"/>
        <v>0</v>
      </c>
      <c r="Y2008" s="13" t="s">
        <v>29</v>
      </c>
      <c r="Z2008" s="13">
        <v>45</v>
      </c>
      <c r="AA2008" s="241">
        <f t="shared" si="516"/>
        <v>0</v>
      </c>
    </row>
    <row r="2009" spans="1:27">
      <c r="A2009" s="12">
        <v>2006</v>
      </c>
      <c r="B2009" s="166"/>
      <c r="C2009" s="13"/>
      <c r="D2009" s="187">
        <f t="shared" si="502"/>
        <v>0</v>
      </c>
      <c r="E2009" s="187">
        <f t="shared" si="503"/>
        <v>0</v>
      </c>
      <c r="F2009" s="187">
        <f t="shared" si="504"/>
        <v>0</v>
      </c>
      <c r="G2009" s="166"/>
      <c r="H2009" s="13"/>
      <c r="I2009" s="187">
        <f t="shared" si="505"/>
        <v>0</v>
      </c>
      <c r="J2009" s="187">
        <f t="shared" si="506"/>
        <v>0</v>
      </c>
      <c r="K2009" s="187">
        <f t="shared" si="507"/>
        <v>0</v>
      </c>
      <c r="L2009" s="166"/>
      <c r="M2009" s="13"/>
      <c r="N2009" s="187">
        <f t="shared" si="508"/>
        <v>0</v>
      </c>
      <c r="O2009" s="187">
        <f t="shared" si="509"/>
        <v>0</v>
      </c>
      <c r="P2009" s="187">
        <f t="shared" si="510"/>
        <v>0</v>
      </c>
      <c r="Q2009" s="166"/>
      <c r="R2009" s="13"/>
      <c r="S2009" s="187">
        <f t="shared" si="511"/>
        <v>0</v>
      </c>
      <c r="T2009" s="187">
        <f t="shared" si="512"/>
        <v>0</v>
      </c>
      <c r="U2009" s="166"/>
      <c r="V2009" s="187">
        <f t="shared" si="513"/>
        <v>0</v>
      </c>
      <c r="W2009" s="187">
        <f t="shared" si="514"/>
        <v>0</v>
      </c>
      <c r="X2009" s="13">
        <f t="shared" si="515"/>
        <v>0</v>
      </c>
      <c r="Y2009" s="13" t="s">
        <v>29</v>
      </c>
      <c r="Z2009" s="13">
        <v>45</v>
      </c>
      <c r="AA2009" s="241">
        <f t="shared" si="516"/>
        <v>0</v>
      </c>
    </row>
    <row r="2010" spans="1:27">
      <c r="A2010" s="12">
        <v>2007</v>
      </c>
      <c r="B2010" s="166"/>
      <c r="C2010" s="13"/>
      <c r="D2010" s="187">
        <f t="shared" si="502"/>
        <v>0</v>
      </c>
      <c r="E2010" s="187">
        <f t="shared" si="503"/>
        <v>0</v>
      </c>
      <c r="F2010" s="187">
        <f t="shared" si="504"/>
        <v>0</v>
      </c>
      <c r="G2010" s="166"/>
      <c r="H2010" s="13"/>
      <c r="I2010" s="187">
        <f t="shared" si="505"/>
        <v>0</v>
      </c>
      <c r="J2010" s="187">
        <f t="shared" si="506"/>
        <v>0</v>
      </c>
      <c r="K2010" s="187">
        <f t="shared" si="507"/>
        <v>0</v>
      </c>
      <c r="L2010" s="166"/>
      <c r="M2010" s="13"/>
      <c r="N2010" s="187">
        <f t="shared" si="508"/>
        <v>0</v>
      </c>
      <c r="O2010" s="187">
        <f t="shared" si="509"/>
        <v>0</v>
      </c>
      <c r="P2010" s="187">
        <f t="shared" si="510"/>
        <v>0</v>
      </c>
      <c r="Q2010" s="166"/>
      <c r="R2010" s="13"/>
      <c r="S2010" s="187">
        <f t="shared" si="511"/>
        <v>0</v>
      </c>
      <c r="T2010" s="187">
        <f t="shared" si="512"/>
        <v>0</v>
      </c>
      <c r="U2010" s="166"/>
      <c r="V2010" s="187">
        <f t="shared" si="513"/>
        <v>0</v>
      </c>
      <c r="W2010" s="187">
        <f t="shared" si="514"/>
        <v>0</v>
      </c>
      <c r="X2010" s="13">
        <f t="shared" si="515"/>
        <v>0</v>
      </c>
      <c r="Y2010" s="13" t="s">
        <v>29</v>
      </c>
      <c r="Z2010" s="13">
        <v>45</v>
      </c>
      <c r="AA2010" s="241">
        <f t="shared" si="516"/>
        <v>0</v>
      </c>
    </row>
    <row r="2011" spans="1:27">
      <c r="A2011" s="12">
        <v>2008</v>
      </c>
      <c r="B2011" s="166"/>
      <c r="C2011" s="13"/>
      <c r="D2011" s="187">
        <f t="shared" si="502"/>
        <v>0</v>
      </c>
      <c r="E2011" s="187">
        <f t="shared" si="503"/>
        <v>0</v>
      </c>
      <c r="F2011" s="187">
        <f t="shared" si="504"/>
        <v>0</v>
      </c>
      <c r="G2011" s="166"/>
      <c r="H2011" s="13"/>
      <c r="I2011" s="187">
        <f t="shared" si="505"/>
        <v>0</v>
      </c>
      <c r="J2011" s="187">
        <f t="shared" si="506"/>
        <v>0</v>
      </c>
      <c r="K2011" s="187">
        <f t="shared" si="507"/>
        <v>0</v>
      </c>
      <c r="L2011" s="166"/>
      <c r="M2011" s="13"/>
      <c r="N2011" s="187">
        <f t="shared" si="508"/>
        <v>0</v>
      </c>
      <c r="O2011" s="187">
        <f t="shared" si="509"/>
        <v>0</v>
      </c>
      <c r="P2011" s="187">
        <f t="shared" si="510"/>
        <v>0</v>
      </c>
      <c r="Q2011" s="166"/>
      <c r="R2011" s="13"/>
      <c r="S2011" s="187">
        <f t="shared" si="511"/>
        <v>0</v>
      </c>
      <c r="T2011" s="187">
        <f t="shared" si="512"/>
        <v>0</v>
      </c>
      <c r="U2011" s="166"/>
      <c r="V2011" s="187">
        <f t="shared" si="513"/>
        <v>0</v>
      </c>
      <c r="W2011" s="187">
        <f t="shared" si="514"/>
        <v>0</v>
      </c>
      <c r="X2011" s="13">
        <f t="shared" si="515"/>
        <v>0</v>
      </c>
      <c r="Y2011" s="13" t="s">
        <v>29</v>
      </c>
      <c r="Z2011" s="13">
        <v>45</v>
      </c>
      <c r="AA2011" s="241">
        <f t="shared" si="516"/>
        <v>0</v>
      </c>
    </row>
    <row r="2012" spans="1:27">
      <c r="A2012" s="12">
        <v>2009</v>
      </c>
      <c r="B2012" s="166"/>
      <c r="C2012" s="13"/>
      <c r="D2012" s="187">
        <f t="shared" si="502"/>
        <v>0</v>
      </c>
      <c r="E2012" s="187">
        <f t="shared" si="503"/>
        <v>0</v>
      </c>
      <c r="F2012" s="187">
        <f t="shared" si="504"/>
        <v>0</v>
      </c>
      <c r="G2012" s="166"/>
      <c r="H2012" s="13"/>
      <c r="I2012" s="187">
        <f t="shared" si="505"/>
        <v>0</v>
      </c>
      <c r="J2012" s="187">
        <f t="shared" si="506"/>
        <v>0</v>
      </c>
      <c r="K2012" s="187">
        <f t="shared" si="507"/>
        <v>0</v>
      </c>
      <c r="L2012" s="166"/>
      <c r="M2012" s="13"/>
      <c r="N2012" s="187">
        <f t="shared" si="508"/>
        <v>0</v>
      </c>
      <c r="O2012" s="187">
        <f t="shared" si="509"/>
        <v>0</v>
      </c>
      <c r="P2012" s="187">
        <f t="shared" si="510"/>
        <v>0</v>
      </c>
      <c r="Q2012" s="166"/>
      <c r="R2012" s="13"/>
      <c r="S2012" s="187">
        <f t="shared" si="511"/>
        <v>0</v>
      </c>
      <c r="T2012" s="187">
        <f t="shared" si="512"/>
        <v>0</v>
      </c>
      <c r="U2012" s="166"/>
      <c r="V2012" s="187">
        <f t="shared" si="513"/>
        <v>0</v>
      </c>
      <c r="W2012" s="187">
        <f t="shared" si="514"/>
        <v>0</v>
      </c>
      <c r="X2012" s="13">
        <f t="shared" si="515"/>
        <v>0</v>
      </c>
      <c r="Y2012" s="13" t="s">
        <v>29</v>
      </c>
      <c r="Z2012" s="13">
        <v>45</v>
      </c>
      <c r="AA2012" s="241">
        <f t="shared" si="516"/>
        <v>0</v>
      </c>
    </row>
    <row r="2013" spans="1:27">
      <c r="A2013" s="12">
        <v>2010</v>
      </c>
      <c r="B2013" s="166"/>
      <c r="C2013" s="13"/>
      <c r="D2013" s="187">
        <f t="shared" si="502"/>
        <v>0</v>
      </c>
      <c r="E2013" s="187">
        <f t="shared" si="503"/>
        <v>0</v>
      </c>
      <c r="F2013" s="187">
        <f t="shared" si="504"/>
        <v>0</v>
      </c>
      <c r="G2013" s="166"/>
      <c r="H2013" s="13"/>
      <c r="I2013" s="187">
        <f t="shared" si="505"/>
        <v>0</v>
      </c>
      <c r="J2013" s="187">
        <f t="shared" si="506"/>
        <v>0</v>
      </c>
      <c r="K2013" s="187">
        <f t="shared" si="507"/>
        <v>0</v>
      </c>
      <c r="L2013" s="166"/>
      <c r="M2013" s="13"/>
      <c r="N2013" s="187">
        <f t="shared" si="508"/>
        <v>0</v>
      </c>
      <c r="O2013" s="187">
        <f t="shared" si="509"/>
        <v>0</v>
      </c>
      <c r="P2013" s="187">
        <f t="shared" si="510"/>
        <v>0</v>
      </c>
      <c r="Q2013" s="166"/>
      <c r="R2013" s="13"/>
      <c r="S2013" s="187">
        <f t="shared" si="511"/>
        <v>0</v>
      </c>
      <c r="T2013" s="187">
        <f t="shared" si="512"/>
        <v>0</v>
      </c>
      <c r="U2013" s="166"/>
      <c r="V2013" s="187">
        <f t="shared" si="513"/>
        <v>0</v>
      </c>
      <c r="W2013" s="187">
        <f t="shared" si="514"/>
        <v>0</v>
      </c>
      <c r="X2013" s="13">
        <f t="shared" si="515"/>
        <v>0</v>
      </c>
      <c r="Y2013" s="13" t="s">
        <v>29</v>
      </c>
      <c r="Z2013" s="13">
        <v>45</v>
      </c>
      <c r="AA2013" s="241">
        <f t="shared" si="516"/>
        <v>0</v>
      </c>
    </row>
    <row r="2014" spans="1:27">
      <c r="A2014" s="12">
        <v>2011</v>
      </c>
      <c r="B2014" s="166"/>
      <c r="C2014" s="13"/>
      <c r="D2014" s="187">
        <f t="shared" si="502"/>
        <v>0</v>
      </c>
      <c r="E2014" s="187">
        <f t="shared" si="503"/>
        <v>0</v>
      </c>
      <c r="F2014" s="187">
        <f t="shared" si="504"/>
        <v>0</v>
      </c>
      <c r="G2014" s="166"/>
      <c r="H2014" s="13"/>
      <c r="I2014" s="187">
        <f t="shared" si="505"/>
        <v>0</v>
      </c>
      <c r="J2014" s="187">
        <f t="shared" si="506"/>
        <v>0</v>
      </c>
      <c r="K2014" s="187">
        <f t="shared" si="507"/>
        <v>0</v>
      </c>
      <c r="L2014" s="166"/>
      <c r="M2014" s="13"/>
      <c r="N2014" s="187">
        <f t="shared" si="508"/>
        <v>0</v>
      </c>
      <c r="O2014" s="187">
        <f t="shared" si="509"/>
        <v>0</v>
      </c>
      <c r="P2014" s="187">
        <f t="shared" si="510"/>
        <v>0</v>
      </c>
      <c r="Q2014" s="166"/>
      <c r="R2014" s="13"/>
      <c r="S2014" s="187">
        <f t="shared" si="511"/>
        <v>0</v>
      </c>
      <c r="T2014" s="187">
        <f t="shared" si="512"/>
        <v>0</v>
      </c>
      <c r="U2014" s="166"/>
      <c r="V2014" s="187">
        <f t="shared" si="513"/>
        <v>0</v>
      </c>
      <c r="W2014" s="187">
        <f t="shared" si="514"/>
        <v>0</v>
      </c>
      <c r="X2014" s="13">
        <f t="shared" si="515"/>
        <v>0</v>
      </c>
      <c r="Y2014" s="13" t="s">
        <v>29</v>
      </c>
      <c r="Z2014" s="13">
        <v>45</v>
      </c>
      <c r="AA2014" s="241">
        <f t="shared" si="516"/>
        <v>0</v>
      </c>
    </row>
    <row r="2015" spans="1:27">
      <c r="A2015" s="12">
        <v>2012</v>
      </c>
      <c r="B2015" s="166"/>
      <c r="C2015" s="13"/>
      <c r="D2015" s="187">
        <f t="shared" si="502"/>
        <v>0</v>
      </c>
      <c r="E2015" s="187">
        <f t="shared" si="503"/>
        <v>0</v>
      </c>
      <c r="F2015" s="187">
        <f t="shared" si="504"/>
        <v>0</v>
      </c>
      <c r="G2015" s="166"/>
      <c r="H2015" s="13"/>
      <c r="I2015" s="187">
        <f t="shared" si="505"/>
        <v>0</v>
      </c>
      <c r="J2015" s="187">
        <f t="shared" si="506"/>
        <v>0</v>
      </c>
      <c r="K2015" s="187">
        <f t="shared" si="507"/>
        <v>0</v>
      </c>
      <c r="L2015" s="166"/>
      <c r="M2015" s="13"/>
      <c r="N2015" s="187">
        <f t="shared" si="508"/>
        <v>0</v>
      </c>
      <c r="O2015" s="187">
        <f t="shared" si="509"/>
        <v>0</v>
      </c>
      <c r="P2015" s="187">
        <f t="shared" si="510"/>
        <v>0</v>
      </c>
      <c r="Q2015" s="166"/>
      <c r="R2015" s="13"/>
      <c r="S2015" s="187">
        <f t="shared" si="511"/>
        <v>0</v>
      </c>
      <c r="T2015" s="187">
        <f t="shared" si="512"/>
        <v>0</v>
      </c>
      <c r="U2015" s="166"/>
      <c r="V2015" s="187">
        <f t="shared" si="513"/>
        <v>0</v>
      </c>
      <c r="W2015" s="187">
        <f t="shared" si="514"/>
        <v>0</v>
      </c>
      <c r="X2015" s="13">
        <f t="shared" si="515"/>
        <v>0</v>
      </c>
      <c r="Y2015" s="13" t="s">
        <v>29</v>
      </c>
      <c r="Z2015" s="13">
        <v>45</v>
      </c>
      <c r="AA2015" s="241">
        <f t="shared" si="516"/>
        <v>0</v>
      </c>
    </row>
    <row r="2016" spans="1:27">
      <c r="A2016" s="12">
        <v>2013</v>
      </c>
      <c r="B2016" s="166"/>
      <c r="C2016" s="13"/>
      <c r="D2016" s="187">
        <f t="shared" si="502"/>
        <v>0</v>
      </c>
      <c r="E2016" s="187">
        <f t="shared" si="503"/>
        <v>0</v>
      </c>
      <c r="F2016" s="187">
        <f t="shared" si="504"/>
        <v>0</v>
      </c>
      <c r="G2016" s="166"/>
      <c r="H2016" s="13"/>
      <c r="I2016" s="187">
        <f t="shared" si="505"/>
        <v>0</v>
      </c>
      <c r="J2016" s="187">
        <f t="shared" si="506"/>
        <v>0</v>
      </c>
      <c r="K2016" s="187">
        <f t="shared" si="507"/>
        <v>0</v>
      </c>
      <c r="L2016" s="166"/>
      <c r="M2016" s="13"/>
      <c r="N2016" s="187">
        <f t="shared" si="508"/>
        <v>0</v>
      </c>
      <c r="O2016" s="187">
        <f t="shared" si="509"/>
        <v>0</v>
      </c>
      <c r="P2016" s="187">
        <f t="shared" si="510"/>
        <v>0</v>
      </c>
      <c r="Q2016" s="166"/>
      <c r="R2016" s="13"/>
      <c r="S2016" s="187">
        <f t="shared" si="511"/>
        <v>0</v>
      </c>
      <c r="T2016" s="187">
        <f t="shared" si="512"/>
        <v>0</v>
      </c>
      <c r="U2016" s="166"/>
      <c r="V2016" s="187">
        <f t="shared" si="513"/>
        <v>0</v>
      </c>
      <c r="W2016" s="187">
        <f t="shared" si="514"/>
        <v>0</v>
      </c>
      <c r="X2016" s="13">
        <f t="shared" si="515"/>
        <v>0</v>
      </c>
      <c r="Y2016" s="13" t="s">
        <v>29</v>
      </c>
      <c r="Z2016" s="13">
        <v>45</v>
      </c>
      <c r="AA2016" s="241">
        <f t="shared" si="516"/>
        <v>0</v>
      </c>
    </row>
    <row r="2017" spans="1:27">
      <c r="A2017" s="12">
        <v>2014</v>
      </c>
      <c r="B2017" s="166"/>
      <c r="C2017" s="13"/>
      <c r="D2017" s="187">
        <f t="shared" si="502"/>
        <v>0</v>
      </c>
      <c r="E2017" s="187">
        <f t="shared" si="503"/>
        <v>0</v>
      </c>
      <c r="F2017" s="187">
        <f t="shared" si="504"/>
        <v>0</v>
      </c>
      <c r="G2017" s="166"/>
      <c r="H2017" s="13"/>
      <c r="I2017" s="187">
        <f t="shared" si="505"/>
        <v>0</v>
      </c>
      <c r="J2017" s="187">
        <f t="shared" si="506"/>
        <v>0</v>
      </c>
      <c r="K2017" s="187">
        <f t="shared" si="507"/>
        <v>0</v>
      </c>
      <c r="L2017" s="166"/>
      <c r="M2017" s="13"/>
      <c r="N2017" s="187">
        <f t="shared" si="508"/>
        <v>0</v>
      </c>
      <c r="O2017" s="187">
        <f t="shared" si="509"/>
        <v>0</v>
      </c>
      <c r="P2017" s="187">
        <f t="shared" si="510"/>
        <v>0</v>
      </c>
      <c r="Q2017" s="166"/>
      <c r="R2017" s="13"/>
      <c r="S2017" s="187">
        <f t="shared" si="511"/>
        <v>0</v>
      </c>
      <c r="T2017" s="187">
        <f t="shared" si="512"/>
        <v>0</v>
      </c>
      <c r="U2017" s="166"/>
      <c r="V2017" s="187">
        <f t="shared" si="513"/>
        <v>0</v>
      </c>
      <c r="W2017" s="187">
        <f t="shared" si="514"/>
        <v>0</v>
      </c>
      <c r="X2017" s="13">
        <f t="shared" si="515"/>
        <v>0</v>
      </c>
      <c r="Y2017" s="13" t="s">
        <v>29</v>
      </c>
      <c r="Z2017" s="13">
        <v>45</v>
      </c>
      <c r="AA2017" s="241">
        <f t="shared" si="516"/>
        <v>0</v>
      </c>
    </row>
    <row r="2018" spans="1:27">
      <c r="A2018" s="12">
        <v>2015</v>
      </c>
      <c r="B2018" s="166"/>
      <c r="C2018" s="13"/>
      <c r="D2018" s="187">
        <f t="shared" si="502"/>
        <v>0</v>
      </c>
      <c r="E2018" s="187">
        <f t="shared" si="503"/>
        <v>0</v>
      </c>
      <c r="F2018" s="187">
        <f t="shared" si="504"/>
        <v>0</v>
      </c>
      <c r="G2018" s="166"/>
      <c r="H2018" s="13"/>
      <c r="I2018" s="187">
        <f t="shared" si="505"/>
        <v>0</v>
      </c>
      <c r="J2018" s="187">
        <f t="shared" si="506"/>
        <v>0</v>
      </c>
      <c r="K2018" s="187">
        <f t="shared" si="507"/>
        <v>0</v>
      </c>
      <c r="L2018" s="166"/>
      <c r="M2018" s="13"/>
      <c r="N2018" s="187">
        <f t="shared" si="508"/>
        <v>0</v>
      </c>
      <c r="O2018" s="187">
        <f t="shared" si="509"/>
        <v>0</v>
      </c>
      <c r="P2018" s="187">
        <f t="shared" si="510"/>
        <v>0</v>
      </c>
      <c r="Q2018" s="166"/>
      <c r="R2018" s="13"/>
      <c r="S2018" s="187">
        <f t="shared" si="511"/>
        <v>0</v>
      </c>
      <c r="T2018" s="187">
        <f t="shared" si="512"/>
        <v>0</v>
      </c>
      <c r="U2018" s="166"/>
      <c r="V2018" s="187">
        <f t="shared" si="513"/>
        <v>0</v>
      </c>
      <c r="W2018" s="187">
        <f t="shared" si="514"/>
        <v>0</v>
      </c>
      <c r="X2018" s="13">
        <f t="shared" si="515"/>
        <v>0</v>
      </c>
      <c r="Y2018" s="13" t="s">
        <v>29</v>
      </c>
      <c r="Z2018" s="13">
        <v>45</v>
      </c>
      <c r="AA2018" s="241">
        <f t="shared" si="516"/>
        <v>0</v>
      </c>
    </row>
    <row r="2019" spans="1:27">
      <c r="A2019" s="12">
        <v>2016</v>
      </c>
      <c r="B2019" s="166"/>
      <c r="C2019" s="13"/>
      <c r="D2019" s="187">
        <f t="shared" si="502"/>
        <v>0</v>
      </c>
      <c r="E2019" s="187">
        <f t="shared" si="503"/>
        <v>0</v>
      </c>
      <c r="F2019" s="187">
        <f t="shared" si="504"/>
        <v>0</v>
      </c>
      <c r="G2019" s="166"/>
      <c r="H2019" s="13"/>
      <c r="I2019" s="187">
        <f t="shared" si="505"/>
        <v>0</v>
      </c>
      <c r="J2019" s="187">
        <f t="shared" si="506"/>
        <v>0</v>
      </c>
      <c r="K2019" s="187">
        <f t="shared" si="507"/>
        <v>0</v>
      </c>
      <c r="L2019" s="166"/>
      <c r="M2019" s="13"/>
      <c r="N2019" s="187">
        <f t="shared" si="508"/>
        <v>0</v>
      </c>
      <c r="O2019" s="187">
        <f t="shared" si="509"/>
        <v>0</v>
      </c>
      <c r="P2019" s="187">
        <f t="shared" si="510"/>
        <v>0</v>
      </c>
      <c r="Q2019" s="166"/>
      <c r="R2019" s="13"/>
      <c r="S2019" s="187">
        <f t="shared" si="511"/>
        <v>0</v>
      </c>
      <c r="T2019" s="187">
        <f t="shared" si="512"/>
        <v>0</v>
      </c>
      <c r="U2019" s="166"/>
      <c r="V2019" s="187">
        <f t="shared" si="513"/>
        <v>0</v>
      </c>
      <c r="W2019" s="187">
        <f t="shared" si="514"/>
        <v>0</v>
      </c>
      <c r="X2019" s="13">
        <f t="shared" si="515"/>
        <v>0</v>
      </c>
      <c r="Y2019" s="13" t="s">
        <v>29</v>
      </c>
      <c r="Z2019" s="13">
        <v>45</v>
      </c>
      <c r="AA2019" s="241">
        <f t="shared" si="516"/>
        <v>0</v>
      </c>
    </row>
    <row r="2020" spans="1:27">
      <c r="A2020" s="12">
        <v>2017</v>
      </c>
      <c r="B2020" s="166"/>
      <c r="C2020" s="13"/>
      <c r="D2020" s="187">
        <f t="shared" si="502"/>
        <v>0</v>
      </c>
      <c r="E2020" s="187">
        <f t="shared" si="503"/>
        <v>0</v>
      </c>
      <c r="F2020" s="187">
        <f t="shared" si="504"/>
        <v>0</v>
      </c>
      <c r="G2020" s="166"/>
      <c r="H2020" s="13"/>
      <c r="I2020" s="187">
        <f t="shared" si="505"/>
        <v>0</v>
      </c>
      <c r="J2020" s="187">
        <f t="shared" si="506"/>
        <v>0</v>
      </c>
      <c r="K2020" s="187">
        <f t="shared" si="507"/>
        <v>0</v>
      </c>
      <c r="L2020" s="166"/>
      <c r="M2020" s="13"/>
      <c r="N2020" s="187">
        <f t="shared" si="508"/>
        <v>0</v>
      </c>
      <c r="O2020" s="187">
        <f t="shared" si="509"/>
        <v>0</v>
      </c>
      <c r="P2020" s="187">
        <f t="shared" si="510"/>
        <v>0</v>
      </c>
      <c r="Q2020" s="166"/>
      <c r="R2020" s="13"/>
      <c r="S2020" s="187">
        <f t="shared" si="511"/>
        <v>0</v>
      </c>
      <c r="T2020" s="187">
        <f t="shared" si="512"/>
        <v>0</v>
      </c>
      <c r="U2020" s="166"/>
      <c r="V2020" s="187">
        <f t="shared" si="513"/>
        <v>0</v>
      </c>
      <c r="W2020" s="187">
        <f t="shared" si="514"/>
        <v>0</v>
      </c>
      <c r="X2020" s="13">
        <f t="shared" si="515"/>
        <v>0</v>
      </c>
      <c r="Y2020" s="13" t="s">
        <v>29</v>
      </c>
      <c r="Z2020" s="13">
        <v>45</v>
      </c>
      <c r="AA2020" s="241">
        <f t="shared" si="516"/>
        <v>0</v>
      </c>
    </row>
    <row r="2021" spans="1:27">
      <c r="A2021" s="12">
        <v>2018</v>
      </c>
      <c r="B2021" s="166"/>
      <c r="C2021" s="13"/>
      <c r="D2021" s="187">
        <f t="shared" ref="D2021:D2084" si="517">IF(B2021="Bien",10,)</f>
        <v>0</v>
      </c>
      <c r="E2021" s="187">
        <f t="shared" ref="E2021:E2084" si="518">IF(B2021="Moyen",5,)</f>
        <v>0</v>
      </c>
      <c r="F2021" s="187">
        <f t="shared" ref="F2021:F2084" si="519">IF(B2021="Mauvais",-35,)</f>
        <v>0</v>
      </c>
      <c r="G2021" s="166"/>
      <c r="H2021" s="13"/>
      <c r="I2021" s="187">
        <f t="shared" ref="I2021:I2084" si="520">IF(G2021="Non",10,)</f>
        <v>0</v>
      </c>
      <c r="J2021" s="187">
        <f t="shared" ref="J2021:J2084" si="521">IF(G2021="Un peu",5,)</f>
        <v>0</v>
      </c>
      <c r="K2021" s="187">
        <f t="shared" ref="K2021:K2084" si="522">IF(G2021="Beaucoup",-35,)</f>
        <v>0</v>
      </c>
      <c r="L2021" s="166"/>
      <c r="M2021" s="13"/>
      <c r="N2021" s="187">
        <f t="shared" ref="N2021:N2084" si="523">IF(L2021="Bien",5,)</f>
        <v>0</v>
      </c>
      <c r="O2021" s="187">
        <f t="shared" ref="O2021:O2084" si="524">IF(L2021="Moyen",0,)</f>
        <v>0</v>
      </c>
      <c r="P2021" s="187">
        <f t="shared" ref="P2021:P2084" si="525">IF(L2021="Mauvais",-35,)</f>
        <v>0</v>
      </c>
      <c r="Q2021" s="166"/>
      <c r="R2021" s="13"/>
      <c r="S2021" s="187">
        <f t="shared" ref="S2021:S2084" si="526">IF(Q2021="Oui",-35,)</f>
        <v>0</v>
      </c>
      <c r="T2021" s="187">
        <f t="shared" ref="T2021:T2084" si="527">IF(Q2021="Non",10,)</f>
        <v>0</v>
      </c>
      <c r="U2021" s="166"/>
      <c r="V2021" s="187">
        <f t="shared" ref="V2021:V2084" si="528">IF(U2021="Oui",-35,)</f>
        <v>0</v>
      </c>
      <c r="W2021" s="187">
        <f t="shared" ref="W2021:W2084" si="529">IF(U2021="Non",10,)</f>
        <v>0</v>
      </c>
      <c r="X2021" s="13">
        <f t="shared" ref="X2021:X2084" si="530">SUM(B2021:W2021)</f>
        <v>0</v>
      </c>
      <c r="Y2021" s="13" t="s">
        <v>29</v>
      </c>
      <c r="Z2021" s="13">
        <v>45</v>
      </c>
      <c r="AA2021" s="241">
        <f t="shared" ref="AA2021:AA2084" si="531">X2021/Z2021</f>
        <v>0</v>
      </c>
    </row>
    <row r="2022" spans="1:27">
      <c r="A2022" s="12">
        <v>2019</v>
      </c>
      <c r="B2022" s="166"/>
      <c r="C2022" s="13"/>
      <c r="D2022" s="187">
        <f t="shared" si="517"/>
        <v>0</v>
      </c>
      <c r="E2022" s="187">
        <f t="shared" si="518"/>
        <v>0</v>
      </c>
      <c r="F2022" s="187">
        <f t="shared" si="519"/>
        <v>0</v>
      </c>
      <c r="G2022" s="166"/>
      <c r="H2022" s="13"/>
      <c r="I2022" s="187">
        <f t="shared" si="520"/>
        <v>0</v>
      </c>
      <c r="J2022" s="187">
        <f t="shared" si="521"/>
        <v>0</v>
      </c>
      <c r="K2022" s="187">
        <f t="shared" si="522"/>
        <v>0</v>
      </c>
      <c r="L2022" s="166"/>
      <c r="M2022" s="13"/>
      <c r="N2022" s="187">
        <f t="shared" si="523"/>
        <v>0</v>
      </c>
      <c r="O2022" s="187">
        <f t="shared" si="524"/>
        <v>0</v>
      </c>
      <c r="P2022" s="187">
        <f t="shared" si="525"/>
        <v>0</v>
      </c>
      <c r="Q2022" s="166"/>
      <c r="R2022" s="13"/>
      <c r="S2022" s="187">
        <f t="shared" si="526"/>
        <v>0</v>
      </c>
      <c r="T2022" s="187">
        <f t="shared" si="527"/>
        <v>0</v>
      </c>
      <c r="U2022" s="166"/>
      <c r="V2022" s="187">
        <f t="shared" si="528"/>
        <v>0</v>
      </c>
      <c r="W2022" s="187">
        <f t="shared" si="529"/>
        <v>0</v>
      </c>
      <c r="X2022" s="13">
        <f t="shared" si="530"/>
        <v>0</v>
      </c>
      <c r="Y2022" s="13" t="s">
        <v>29</v>
      </c>
      <c r="Z2022" s="13">
        <v>45</v>
      </c>
      <c r="AA2022" s="241">
        <f t="shared" si="531"/>
        <v>0</v>
      </c>
    </row>
    <row r="2023" spans="1:27">
      <c r="A2023" s="12">
        <v>2020</v>
      </c>
      <c r="B2023" s="166"/>
      <c r="C2023" s="13"/>
      <c r="D2023" s="187">
        <f t="shared" si="517"/>
        <v>0</v>
      </c>
      <c r="E2023" s="187">
        <f t="shared" si="518"/>
        <v>0</v>
      </c>
      <c r="F2023" s="187">
        <f t="shared" si="519"/>
        <v>0</v>
      </c>
      <c r="G2023" s="166"/>
      <c r="H2023" s="13"/>
      <c r="I2023" s="187">
        <f t="shared" si="520"/>
        <v>0</v>
      </c>
      <c r="J2023" s="187">
        <f t="shared" si="521"/>
        <v>0</v>
      </c>
      <c r="K2023" s="187">
        <f t="shared" si="522"/>
        <v>0</v>
      </c>
      <c r="L2023" s="166"/>
      <c r="M2023" s="13"/>
      <c r="N2023" s="187">
        <f t="shared" si="523"/>
        <v>0</v>
      </c>
      <c r="O2023" s="187">
        <f t="shared" si="524"/>
        <v>0</v>
      </c>
      <c r="P2023" s="187">
        <f t="shared" si="525"/>
        <v>0</v>
      </c>
      <c r="Q2023" s="166"/>
      <c r="R2023" s="13"/>
      <c r="S2023" s="187">
        <f t="shared" si="526"/>
        <v>0</v>
      </c>
      <c r="T2023" s="187">
        <f t="shared" si="527"/>
        <v>0</v>
      </c>
      <c r="U2023" s="166"/>
      <c r="V2023" s="187">
        <f t="shared" si="528"/>
        <v>0</v>
      </c>
      <c r="W2023" s="187">
        <f t="shared" si="529"/>
        <v>0</v>
      </c>
      <c r="X2023" s="13">
        <f t="shared" si="530"/>
        <v>0</v>
      </c>
      <c r="Y2023" s="13" t="s">
        <v>29</v>
      </c>
      <c r="Z2023" s="13">
        <v>45</v>
      </c>
      <c r="AA2023" s="241">
        <f t="shared" si="531"/>
        <v>0</v>
      </c>
    </row>
    <row r="2024" spans="1:27">
      <c r="A2024" s="12">
        <v>2021</v>
      </c>
      <c r="B2024" s="166"/>
      <c r="C2024" s="13"/>
      <c r="D2024" s="187">
        <f t="shared" si="517"/>
        <v>0</v>
      </c>
      <c r="E2024" s="187">
        <f t="shared" si="518"/>
        <v>0</v>
      </c>
      <c r="F2024" s="187">
        <f t="shared" si="519"/>
        <v>0</v>
      </c>
      <c r="G2024" s="166"/>
      <c r="H2024" s="13"/>
      <c r="I2024" s="187">
        <f t="shared" si="520"/>
        <v>0</v>
      </c>
      <c r="J2024" s="187">
        <f t="shared" si="521"/>
        <v>0</v>
      </c>
      <c r="K2024" s="187">
        <f t="shared" si="522"/>
        <v>0</v>
      </c>
      <c r="L2024" s="166"/>
      <c r="M2024" s="13"/>
      <c r="N2024" s="187">
        <f t="shared" si="523"/>
        <v>0</v>
      </c>
      <c r="O2024" s="187">
        <f t="shared" si="524"/>
        <v>0</v>
      </c>
      <c r="P2024" s="187">
        <f t="shared" si="525"/>
        <v>0</v>
      </c>
      <c r="Q2024" s="166"/>
      <c r="R2024" s="13"/>
      <c r="S2024" s="187">
        <f t="shared" si="526"/>
        <v>0</v>
      </c>
      <c r="T2024" s="187">
        <f t="shared" si="527"/>
        <v>0</v>
      </c>
      <c r="U2024" s="166"/>
      <c r="V2024" s="187">
        <f t="shared" si="528"/>
        <v>0</v>
      </c>
      <c r="W2024" s="187">
        <f t="shared" si="529"/>
        <v>0</v>
      </c>
      <c r="X2024" s="13">
        <f t="shared" si="530"/>
        <v>0</v>
      </c>
      <c r="Y2024" s="13" t="s">
        <v>29</v>
      </c>
      <c r="Z2024" s="13">
        <v>45</v>
      </c>
      <c r="AA2024" s="241">
        <f t="shared" si="531"/>
        <v>0</v>
      </c>
    </row>
    <row r="2025" spans="1:27">
      <c r="A2025" s="12">
        <v>2022</v>
      </c>
      <c r="B2025" s="166"/>
      <c r="C2025" s="13"/>
      <c r="D2025" s="187">
        <f t="shared" si="517"/>
        <v>0</v>
      </c>
      <c r="E2025" s="187">
        <f t="shared" si="518"/>
        <v>0</v>
      </c>
      <c r="F2025" s="187">
        <f t="shared" si="519"/>
        <v>0</v>
      </c>
      <c r="G2025" s="166"/>
      <c r="H2025" s="13"/>
      <c r="I2025" s="187">
        <f t="shared" si="520"/>
        <v>0</v>
      </c>
      <c r="J2025" s="187">
        <f t="shared" si="521"/>
        <v>0</v>
      </c>
      <c r="K2025" s="187">
        <f t="shared" si="522"/>
        <v>0</v>
      </c>
      <c r="L2025" s="166"/>
      <c r="M2025" s="13"/>
      <c r="N2025" s="187">
        <f t="shared" si="523"/>
        <v>0</v>
      </c>
      <c r="O2025" s="187">
        <f t="shared" si="524"/>
        <v>0</v>
      </c>
      <c r="P2025" s="187">
        <f t="shared" si="525"/>
        <v>0</v>
      </c>
      <c r="Q2025" s="166"/>
      <c r="R2025" s="13"/>
      <c r="S2025" s="187">
        <f t="shared" si="526"/>
        <v>0</v>
      </c>
      <c r="T2025" s="187">
        <f t="shared" si="527"/>
        <v>0</v>
      </c>
      <c r="U2025" s="166"/>
      <c r="V2025" s="187">
        <f t="shared" si="528"/>
        <v>0</v>
      </c>
      <c r="W2025" s="187">
        <f t="shared" si="529"/>
        <v>0</v>
      </c>
      <c r="X2025" s="13">
        <f t="shared" si="530"/>
        <v>0</v>
      </c>
      <c r="Y2025" s="13" t="s">
        <v>29</v>
      </c>
      <c r="Z2025" s="13">
        <v>45</v>
      </c>
      <c r="AA2025" s="241">
        <f t="shared" si="531"/>
        <v>0</v>
      </c>
    </row>
    <row r="2026" spans="1:27">
      <c r="A2026" s="12">
        <v>2023</v>
      </c>
      <c r="B2026" s="166"/>
      <c r="C2026" s="13"/>
      <c r="D2026" s="187">
        <f t="shared" si="517"/>
        <v>0</v>
      </c>
      <c r="E2026" s="187">
        <f t="shared" si="518"/>
        <v>0</v>
      </c>
      <c r="F2026" s="187">
        <f t="shared" si="519"/>
        <v>0</v>
      </c>
      <c r="G2026" s="166"/>
      <c r="H2026" s="13"/>
      <c r="I2026" s="187">
        <f t="shared" si="520"/>
        <v>0</v>
      </c>
      <c r="J2026" s="187">
        <f t="shared" si="521"/>
        <v>0</v>
      </c>
      <c r="K2026" s="187">
        <f t="shared" si="522"/>
        <v>0</v>
      </c>
      <c r="L2026" s="166"/>
      <c r="M2026" s="13"/>
      <c r="N2026" s="187">
        <f t="shared" si="523"/>
        <v>0</v>
      </c>
      <c r="O2026" s="187">
        <f t="shared" si="524"/>
        <v>0</v>
      </c>
      <c r="P2026" s="187">
        <f t="shared" si="525"/>
        <v>0</v>
      </c>
      <c r="Q2026" s="166"/>
      <c r="R2026" s="13"/>
      <c r="S2026" s="187">
        <f t="shared" si="526"/>
        <v>0</v>
      </c>
      <c r="T2026" s="187">
        <f t="shared" si="527"/>
        <v>0</v>
      </c>
      <c r="U2026" s="166"/>
      <c r="V2026" s="187">
        <f t="shared" si="528"/>
        <v>0</v>
      </c>
      <c r="W2026" s="187">
        <f t="shared" si="529"/>
        <v>0</v>
      </c>
      <c r="X2026" s="13">
        <f t="shared" si="530"/>
        <v>0</v>
      </c>
      <c r="Y2026" s="13" t="s">
        <v>29</v>
      </c>
      <c r="Z2026" s="13">
        <v>45</v>
      </c>
      <c r="AA2026" s="241">
        <f t="shared" si="531"/>
        <v>0</v>
      </c>
    </row>
    <row r="2027" spans="1:27">
      <c r="A2027" s="12">
        <v>2024</v>
      </c>
      <c r="B2027" s="166"/>
      <c r="C2027" s="13"/>
      <c r="D2027" s="187">
        <f t="shared" si="517"/>
        <v>0</v>
      </c>
      <c r="E2027" s="187">
        <f t="shared" si="518"/>
        <v>0</v>
      </c>
      <c r="F2027" s="187">
        <f t="shared" si="519"/>
        <v>0</v>
      </c>
      <c r="G2027" s="166"/>
      <c r="H2027" s="13"/>
      <c r="I2027" s="187">
        <f t="shared" si="520"/>
        <v>0</v>
      </c>
      <c r="J2027" s="187">
        <f t="shared" si="521"/>
        <v>0</v>
      </c>
      <c r="K2027" s="187">
        <f t="shared" si="522"/>
        <v>0</v>
      </c>
      <c r="L2027" s="166"/>
      <c r="M2027" s="13"/>
      <c r="N2027" s="187">
        <f t="shared" si="523"/>
        <v>0</v>
      </c>
      <c r="O2027" s="187">
        <f t="shared" si="524"/>
        <v>0</v>
      </c>
      <c r="P2027" s="187">
        <f t="shared" si="525"/>
        <v>0</v>
      </c>
      <c r="Q2027" s="166"/>
      <c r="R2027" s="13"/>
      <c r="S2027" s="187">
        <f t="shared" si="526"/>
        <v>0</v>
      </c>
      <c r="T2027" s="187">
        <f t="shared" si="527"/>
        <v>0</v>
      </c>
      <c r="U2027" s="166"/>
      <c r="V2027" s="187">
        <f t="shared" si="528"/>
        <v>0</v>
      </c>
      <c r="W2027" s="187">
        <f t="shared" si="529"/>
        <v>0</v>
      </c>
      <c r="X2027" s="13">
        <f t="shared" si="530"/>
        <v>0</v>
      </c>
      <c r="Y2027" s="13" t="s">
        <v>29</v>
      </c>
      <c r="Z2027" s="13">
        <v>45</v>
      </c>
      <c r="AA2027" s="241">
        <f t="shared" si="531"/>
        <v>0</v>
      </c>
    </row>
    <row r="2028" spans="1:27">
      <c r="A2028" s="12">
        <v>2025</v>
      </c>
      <c r="B2028" s="166"/>
      <c r="C2028" s="13"/>
      <c r="D2028" s="187">
        <f t="shared" si="517"/>
        <v>0</v>
      </c>
      <c r="E2028" s="187">
        <f t="shared" si="518"/>
        <v>0</v>
      </c>
      <c r="F2028" s="187">
        <f t="shared" si="519"/>
        <v>0</v>
      </c>
      <c r="G2028" s="166"/>
      <c r="H2028" s="13"/>
      <c r="I2028" s="187">
        <f t="shared" si="520"/>
        <v>0</v>
      </c>
      <c r="J2028" s="187">
        <f t="shared" si="521"/>
        <v>0</v>
      </c>
      <c r="K2028" s="187">
        <f t="shared" si="522"/>
        <v>0</v>
      </c>
      <c r="L2028" s="166"/>
      <c r="M2028" s="13"/>
      <c r="N2028" s="187">
        <f t="shared" si="523"/>
        <v>0</v>
      </c>
      <c r="O2028" s="187">
        <f t="shared" si="524"/>
        <v>0</v>
      </c>
      <c r="P2028" s="187">
        <f t="shared" si="525"/>
        <v>0</v>
      </c>
      <c r="Q2028" s="166"/>
      <c r="R2028" s="13"/>
      <c r="S2028" s="187">
        <f t="shared" si="526"/>
        <v>0</v>
      </c>
      <c r="T2028" s="187">
        <f t="shared" si="527"/>
        <v>0</v>
      </c>
      <c r="U2028" s="166"/>
      <c r="V2028" s="187">
        <f t="shared" si="528"/>
        <v>0</v>
      </c>
      <c r="W2028" s="187">
        <f t="shared" si="529"/>
        <v>0</v>
      </c>
      <c r="X2028" s="13">
        <f t="shared" si="530"/>
        <v>0</v>
      </c>
      <c r="Y2028" s="13" t="s">
        <v>29</v>
      </c>
      <c r="Z2028" s="13">
        <v>45</v>
      </c>
      <c r="AA2028" s="241">
        <f t="shared" si="531"/>
        <v>0</v>
      </c>
    </row>
    <row r="2029" spans="1:27">
      <c r="A2029" s="12">
        <v>2026</v>
      </c>
      <c r="B2029" s="166"/>
      <c r="C2029" s="13"/>
      <c r="D2029" s="187">
        <f t="shared" si="517"/>
        <v>0</v>
      </c>
      <c r="E2029" s="187">
        <f t="shared" si="518"/>
        <v>0</v>
      </c>
      <c r="F2029" s="187">
        <f t="shared" si="519"/>
        <v>0</v>
      </c>
      <c r="G2029" s="166"/>
      <c r="H2029" s="13"/>
      <c r="I2029" s="187">
        <f t="shared" si="520"/>
        <v>0</v>
      </c>
      <c r="J2029" s="187">
        <f t="shared" si="521"/>
        <v>0</v>
      </c>
      <c r="K2029" s="187">
        <f t="shared" si="522"/>
        <v>0</v>
      </c>
      <c r="L2029" s="166"/>
      <c r="M2029" s="13"/>
      <c r="N2029" s="187">
        <f t="shared" si="523"/>
        <v>0</v>
      </c>
      <c r="O2029" s="187">
        <f t="shared" si="524"/>
        <v>0</v>
      </c>
      <c r="P2029" s="187">
        <f t="shared" si="525"/>
        <v>0</v>
      </c>
      <c r="Q2029" s="166"/>
      <c r="R2029" s="13"/>
      <c r="S2029" s="187">
        <f t="shared" si="526"/>
        <v>0</v>
      </c>
      <c r="T2029" s="187">
        <f t="shared" si="527"/>
        <v>0</v>
      </c>
      <c r="U2029" s="166"/>
      <c r="V2029" s="187">
        <f t="shared" si="528"/>
        <v>0</v>
      </c>
      <c r="W2029" s="187">
        <f t="shared" si="529"/>
        <v>0</v>
      </c>
      <c r="X2029" s="13">
        <f t="shared" si="530"/>
        <v>0</v>
      </c>
      <c r="Y2029" s="13" t="s">
        <v>29</v>
      </c>
      <c r="Z2029" s="13">
        <v>45</v>
      </c>
      <c r="AA2029" s="241">
        <f t="shared" si="531"/>
        <v>0</v>
      </c>
    </row>
    <row r="2030" spans="1:27">
      <c r="A2030" s="12">
        <v>2027</v>
      </c>
      <c r="B2030" s="166"/>
      <c r="C2030" s="13"/>
      <c r="D2030" s="187">
        <f t="shared" si="517"/>
        <v>0</v>
      </c>
      <c r="E2030" s="187">
        <f t="shared" si="518"/>
        <v>0</v>
      </c>
      <c r="F2030" s="187">
        <f t="shared" si="519"/>
        <v>0</v>
      </c>
      <c r="G2030" s="166"/>
      <c r="H2030" s="13"/>
      <c r="I2030" s="187">
        <f t="shared" si="520"/>
        <v>0</v>
      </c>
      <c r="J2030" s="187">
        <f t="shared" si="521"/>
        <v>0</v>
      </c>
      <c r="K2030" s="187">
        <f t="shared" si="522"/>
        <v>0</v>
      </c>
      <c r="L2030" s="166"/>
      <c r="M2030" s="13"/>
      <c r="N2030" s="187">
        <f t="shared" si="523"/>
        <v>0</v>
      </c>
      <c r="O2030" s="187">
        <f t="shared" si="524"/>
        <v>0</v>
      </c>
      <c r="P2030" s="187">
        <f t="shared" si="525"/>
        <v>0</v>
      </c>
      <c r="Q2030" s="166"/>
      <c r="R2030" s="13"/>
      <c r="S2030" s="187">
        <f t="shared" si="526"/>
        <v>0</v>
      </c>
      <c r="T2030" s="187">
        <f t="shared" si="527"/>
        <v>0</v>
      </c>
      <c r="U2030" s="166"/>
      <c r="V2030" s="187">
        <f t="shared" si="528"/>
        <v>0</v>
      </c>
      <c r="W2030" s="187">
        <f t="shared" si="529"/>
        <v>0</v>
      </c>
      <c r="X2030" s="13">
        <f t="shared" si="530"/>
        <v>0</v>
      </c>
      <c r="Y2030" s="13" t="s">
        <v>29</v>
      </c>
      <c r="Z2030" s="13">
        <v>45</v>
      </c>
      <c r="AA2030" s="241">
        <f t="shared" si="531"/>
        <v>0</v>
      </c>
    </row>
    <row r="2031" spans="1:27">
      <c r="A2031" s="12">
        <v>2028</v>
      </c>
      <c r="B2031" s="166"/>
      <c r="C2031" s="13"/>
      <c r="D2031" s="187">
        <f t="shared" si="517"/>
        <v>0</v>
      </c>
      <c r="E2031" s="187">
        <f t="shared" si="518"/>
        <v>0</v>
      </c>
      <c r="F2031" s="187">
        <f t="shared" si="519"/>
        <v>0</v>
      </c>
      <c r="G2031" s="166"/>
      <c r="H2031" s="13"/>
      <c r="I2031" s="187">
        <f t="shared" si="520"/>
        <v>0</v>
      </c>
      <c r="J2031" s="187">
        <f t="shared" si="521"/>
        <v>0</v>
      </c>
      <c r="K2031" s="187">
        <f t="shared" si="522"/>
        <v>0</v>
      </c>
      <c r="L2031" s="166"/>
      <c r="M2031" s="13"/>
      <c r="N2031" s="187">
        <f t="shared" si="523"/>
        <v>0</v>
      </c>
      <c r="O2031" s="187">
        <f t="shared" si="524"/>
        <v>0</v>
      </c>
      <c r="P2031" s="187">
        <f t="shared" si="525"/>
        <v>0</v>
      </c>
      <c r="Q2031" s="166"/>
      <c r="R2031" s="13"/>
      <c r="S2031" s="187">
        <f t="shared" si="526"/>
        <v>0</v>
      </c>
      <c r="T2031" s="187">
        <f t="shared" si="527"/>
        <v>0</v>
      </c>
      <c r="U2031" s="166"/>
      <c r="V2031" s="187">
        <f t="shared" si="528"/>
        <v>0</v>
      </c>
      <c r="W2031" s="187">
        <f t="shared" si="529"/>
        <v>0</v>
      </c>
      <c r="X2031" s="13">
        <f t="shared" si="530"/>
        <v>0</v>
      </c>
      <c r="Y2031" s="13" t="s">
        <v>29</v>
      </c>
      <c r="Z2031" s="13">
        <v>45</v>
      </c>
      <c r="AA2031" s="241">
        <f t="shared" si="531"/>
        <v>0</v>
      </c>
    </row>
    <row r="2032" spans="1:27">
      <c r="A2032" s="12">
        <v>2029</v>
      </c>
      <c r="B2032" s="166"/>
      <c r="C2032" s="13"/>
      <c r="D2032" s="187">
        <f t="shared" si="517"/>
        <v>0</v>
      </c>
      <c r="E2032" s="187">
        <f t="shared" si="518"/>
        <v>0</v>
      </c>
      <c r="F2032" s="187">
        <f t="shared" si="519"/>
        <v>0</v>
      </c>
      <c r="G2032" s="166"/>
      <c r="H2032" s="13"/>
      <c r="I2032" s="187">
        <f t="shared" si="520"/>
        <v>0</v>
      </c>
      <c r="J2032" s="187">
        <f t="shared" si="521"/>
        <v>0</v>
      </c>
      <c r="K2032" s="187">
        <f t="shared" si="522"/>
        <v>0</v>
      </c>
      <c r="L2032" s="166"/>
      <c r="M2032" s="13"/>
      <c r="N2032" s="187">
        <f t="shared" si="523"/>
        <v>0</v>
      </c>
      <c r="O2032" s="187">
        <f t="shared" si="524"/>
        <v>0</v>
      </c>
      <c r="P2032" s="187">
        <f t="shared" si="525"/>
        <v>0</v>
      </c>
      <c r="Q2032" s="166"/>
      <c r="R2032" s="13"/>
      <c r="S2032" s="187">
        <f t="shared" si="526"/>
        <v>0</v>
      </c>
      <c r="T2032" s="187">
        <f t="shared" si="527"/>
        <v>0</v>
      </c>
      <c r="U2032" s="166"/>
      <c r="V2032" s="187">
        <f t="shared" si="528"/>
        <v>0</v>
      </c>
      <c r="W2032" s="187">
        <f t="shared" si="529"/>
        <v>0</v>
      </c>
      <c r="X2032" s="13">
        <f t="shared" si="530"/>
        <v>0</v>
      </c>
      <c r="Y2032" s="13" t="s">
        <v>29</v>
      </c>
      <c r="Z2032" s="13">
        <v>45</v>
      </c>
      <c r="AA2032" s="241">
        <f t="shared" si="531"/>
        <v>0</v>
      </c>
    </row>
    <row r="2033" spans="1:27">
      <c r="A2033" s="12">
        <v>2030</v>
      </c>
      <c r="B2033" s="166"/>
      <c r="C2033" s="13"/>
      <c r="D2033" s="187">
        <f t="shared" si="517"/>
        <v>0</v>
      </c>
      <c r="E2033" s="187">
        <f t="shared" si="518"/>
        <v>0</v>
      </c>
      <c r="F2033" s="187">
        <f t="shared" si="519"/>
        <v>0</v>
      </c>
      <c r="G2033" s="166"/>
      <c r="H2033" s="13"/>
      <c r="I2033" s="187">
        <f t="shared" si="520"/>
        <v>0</v>
      </c>
      <c r="J2033" s="187">
        <f t="shared" si="521"/>
        <v>0</v>
      </c>
      <c r="K2033" s="187">
        <f t="shared" si="522"/>
        <v>0</v>
      </c>
      <c r="L2033" s="166"/>
      <c r="M2033" s="13"/>
      <c r="N2033" s="187">
        <f t="shared" si="523"/>
        <v>0</v>
      </c>
      <c r="O2033" s="187">
        <f t="shared" si="524"/>
        <v>0</v>
      </c>
      <c r="P2033" s="187">
        <f t="shared" si="525"/>
        <v>0</v>
      </c>
      <c r="Q2033" s="166"/>
      <c r="R2033" s="13"/>
      <c r="S2033" s="187">
        <f t="shared" si="526"/>
        <v>0</v>
      </c>
      <c r="T2033" s="187">
        <f t="shared" si="527"/>
        <v>0</v>
      </c>
      <c r="U2033" s="166"/>
      <c r="V2033" s="187">
        <f t="shared" si="528"/>
        <v>0</v>
      </c>
      <c r="W2033" s="187">
        <f t="shared" si="529"/>
        <v>0</v>
      </c>
      <c r="X2033" s="13">
        <f t="shared" si="530"/>
        <v>0</v>
      </c>
      <c r="Y2033" s="13" t="s">
        <v>29</v>
      </c>
      <c r="Z2033" s="13">
        <v>45</v>
      </c>
      <c r="AA2033" s="241">
        <f t="shared" si="531"/>
        <v>0</v>
      </c>
    </row>
    <row r="2034" spans="1:27">
      <c r="A2034" s="12">
        <v>2031</v>
      </c>
      <c r="B2034" s="166"/>
      <c r="C2034" s="13"/>
      <c r="D2034" s="187">
        <f t="shared" si="517"/>
        <v>0</v>
      </c>
      <c r="E2034" s="187">
        <f t="shared" si="518"/>
        <v>0</v>
      </c>
      <c r="F2034" s="187">
        <f t="shared" si="519"/>
        <v>0</v>
      </c>
      <c r="G2034" s="166"/>
      <c r="H2034" s="13"/>
      <c r="I2034" s="187">
        <f t="shared" si="520"/>
        <v>0</v>
      </c>
      <c r="J2034" s="187">
        <f t="shared" si="521"/>
        <v>0</v>
      </c>
      <c r="K2034" s="187">
        <f t="shared" si="522"/>
        <v>0</v>
      </c>
      <c r="L2034" s="166"/>
      <c r="M2034" s="13"/>
      <c r="N2034" s="187">
        <f t="shared" si="523"/>
        <v>0</v>
      </c>
      <c r="O2034" s="187">
        <f t="shared" si="524"/>
        <v>0</v>
      </c>
      <c r="P2034" s="187">
        <f t="shared" si="525"/>
        <v>0</v>
      </c>
      <c r="Q2034" s="166"/>
      <c r="R2034" s="13"/>
      <c r="S2034" s="187">
        <f t="shared" si="526"/>
        <v>0</v>
      </c>
      <c r="T2034" s="187">
        <f t="shared" si="527"/>
        <v>0</v>
      </c>
      <c r="U2034" s="166"/>
      <c r="V2034" s="187">
        <f t="shared" si="528"/>
        <v>0</v>
      </c>
      <c r="W2034" s="187">
        <f t="shared" si="529"/>
        <v>0</v>
      </c>
      <c r="X2034" s="13">
        <f t="shared" si="530"/>
        <v>0</v>
      </c>
      <c r="Y2034" s="13" t="s">
        <v>29</v>
      </c>
      <c r="Z2034" s="13">
        <v>45</v>
      </c>
      <c r="AA2034" s="241">
        <f t="shared" si="531"/>
        <v>0</v>
      </c>
    </row>
    <row r="2035" spans="1:27">
      <c r="A2035" s="12">
        <v>2032</v>
      </c>
      <c r="B2035" s="166"/>
      <c r="C2035" s="13"/>
      <c r="D2035" s="187">
        <f t="shared" si="517"/>
        <v>0</v>
      </c>
      <c r="E2035" s="187">
        <f t="shared" si="518"/>
        <v>0</v>
      </c>
      <c r="F2035" s="187">
        <f t="shared" si="519"/>
        <v>0</v>
      </c>
      <c r="G2035" s="166"/>
      <c r="H2035" s="13"/>
      <c r="I2035" s="187">
        <f t="shared" si="520"/>
        <v>0</v>
      </c>
      <c r="J2035" s="187">
        <f t="shared" si="521"/>
        <v>0</v>
      </c>
      <c r="K2035" s="187">
        <f t="shared" si="522"/>
        <v>0</v>
      </c>
      <c r="L2035" s="166"/>
      <c r="M2035" s="13"/>
      <c r="N2035" s="187">
        <f t="shared" si="523"/>
        <v>0</v>
      </c>
      <c r="O2035" s="187">
        <f t="shared" si="524"/>
        <v>0</v>
      </c>
      <c r="P2035" s="187">
        <f t="shared" si="525"/>
        <v>0</v>
      </c>
      <c r="Q2035" s="166"/>
      <c r="R2035" s="13"/>
      <c r="S2035" s="187">
        <f t="shared" si="526"/>
        <v>0</v>
      </c>
      <c r="T2035" s="187">
        <f t="shared" si="527"/>
        <v>0</v>
      </c>
      <c r="U2035" s="166"/>
      <c r="V2035" s="187">
        <f t="shared" si="528"/>
        <v>0</v>
      </c>
      <c r="W2035" s="187">
        <f t="shared" si="529"/>
        <v>0</v>
      </c>
      <c r="X2035" s="13">
        <f t="shared" si="530"/>
        <v>0</v>
      </c>
      <c r="Y2035" s="13" t="s">
        <v>29</v>
      </c>
      <c r="Z2035" s="13">
        <v>45</v>
      </c>
      <c r="AA2035" s="241">
        <f t="shared" si="531"/>
        <v>0</v>
      </c>
    </row>
    <row r="2036" spans="1:27">
      <c r="A2036" s="12">
        <v>2033</v>
      </c>
      <c r="B2036" s="166"/>
      <c r="C2036" s="13"/>
      <c r="D2036" s="187">
        <f t="shared" si="517"/>
        <v>0</v>
      </c>
      <c r="E2036" s="187">
        <f t="shared" si="518"/>
        <v>0</v>
      </c>
      <c r="F2036" s="187">
        <f t="shared" si="519"/>
        <v>0</v>
      </c>
      <c r="G2036" s="166"/>
      <c r="H2036" s="13"/>
      <c r="I2036" s="187">
        <f t="shared" si="520"/>
        <v>0</v>
      </c>
      <c r="J2036" s="187">
        <f t="shared" si="521"/>
        <v>0</v>
      </c>
      <c r="K2036" s="187">
        <f t="shared" si="522"/>
        <v>0</v>
      </c>
      <c r="L2036" s="166"/>
      <c r="M2036" s="13"/>
      <c r="N2036" s="187">
        <f t="shared" si="523"/>
        <v>0</v>
      </c>
      <c r="O2036" s="187">
        <f t="shared" si="524"/>
        <v>0</v>
      </c>
      <c r="P2036" s="187">
        <f t="shared" si="525"/>
        <v>0</v>
      </c>
      <c r="Q2036" s="166"/>
      <c r="R2036" s="13"/>
      <c r="S2036" s="187">
        <f t="shared" si="526"/>
        <v>0</v>
      </c>
      <c r="T2036" s="187">
        <f t="shared" si="527"/>
        <v>0</v>
      </c>
      <c r="U2036" s="166"/>
      <c r="V2036" s="187">
        <f t="shared" si="528"/>
        <v>0</v>
      </c>
      <c r="W2036" s="187">
        <f t="shared" si="529"/>
        <v>0</v>
      </c>
      <c r="X2036" s="13">
        <f t="shared" si="530"/>
        <v>0</v>
      </c>
      <c r="Y2036" s="13" t="s">
        <v>29</v>
      </c>
      <c r="Z2036" s="13">
        <v>45</v>
      </c>
      <c r="AA2036" s="241">
        <f t="shared" si="531"/>
        <v>0</v>
      </c>
    </row>
    <row r="2037" spans="1:27">
      <c r="A2037" s="12">
        <v>2034</v>
      </c>
      <c r="B2037" s="166"/>
      <c r="C2037" s="13"/>
      <c r="D2037" s="187">
        <f t="shared" si="517"/>
        <v>0</v>
      </c>
      <c r="E2037" s="187">
        <f t="shared" si="518"/>
        <v>0</v>
      </c>
      <c r="F2037" s="187">
        <f t="shared" si="519"/>
        <v>0</v>
      </c>
      <c r="G2037" s="166"/>
      <c r="H2037" s="13"/>
      <c r="I2037" s="187">
        <f t="shared" si="520"/>
        <v>0</v>
      </c>
      <c r="J2037" s="187">
        <f t="shared" si="521"/>
        <v>0</v>
      </c>
      <c r="K2037" s="187">
        <f t="shared" si="522"/>
        <v>0</v>
      </c>
      <c r="L2037" s="166"/>
      <c r="M2037" s="13"/>
      <c r="N2037" s="187">
        <f t="shared" si="523"/>
        <v>0</v>
      </c>
      <c r="O2037" s="187">
        <f t="shared" si="524"/>
        <v>0</v>
      </c>
      <c r="P2037" s="187">
        <f t="shared" si="525"/>
        <v>0</v>
      </c>
      <c r="Q2037" s="166"/>
      <c r="R2037" s="13"/>
      <c r="S2037" s="187">
        <f t="shared" si="526"/>
        <v>0</v>
      </c>
      <c r="T2037" s="187">
        <f t="shared" si="527"/>
        <v>0</v>
      </c>
      <c r="U2037" s="166"/>
      <c r="V2037" s="187">
        <f t="shared" si="528"/>
        <v>0</v>
      </c>
      <c r="W2037" s="187">
        <f t="shared" si="529"/>
        <v>0</v>
      </c>
      <c r="X2037" s="13">
        <f t="shared" si="530"/>
        <v>0</v>
      </c>
      <c r="Y2037" s="13" t="s">
        <v>29</v>
      </c>
      <c r="Z2037" s="13">
        <v>45</v>
      </c>
      <c r="AA2037" s="241">
        <f t="shared" si="531"/>
        <v>0</v>
      </c>
    </row>
    <row r="2038" spans="1:27">
      <c r="A2038" s="12">
        <v>2035</v>
      </c>
      <c r="B2038" s="166"/>
      <c r="C2038" s="13"/>
      <c r="D2038" s="187">
        <f t="shared" si="517"/>
        <v>0</v>
      </c>
      <c r="E2038" s="187">
        <f t="shared" si="518"/>
        <v>0</v>
      </c>
      <c r="F2038" s="187">
        <f t="shared" si="519"/>
        <v>0</v>
      </c>
      <c r="G2038" s="166"/>
      <c r="H2038" s="13"/>
      <c r="I2038" s="187">
        <f t="shared" si="520"/>
        <v>0</v>
      </c>
      <c r="J2038" s="187">
        <f t="shared" si="521"/>
        <v>0</v>
      </c>
      <c r="K2038" s="187">
        <f t="shared" si="522"/>
        <v>0</v>
      </c>
      <c r="L2038" s="166"/>
      <c r="M2038" s="13"/>
      <c r="N2038" s="187">
        <f t="shared" si="523"/>
        <v>0</v>
      </c>
      <c r="O2038" s="187">
        <f t="shared" si="524"/>
        <v>0</v>
      </c>
      <c r="P2038" s="187">
        <f t="shared" si="525"/>
        <v>0</v>
      </c>
      <c r="Q2038" s="166"/>
      <c r="R2038" s="13"/>
      <c r="S2038" s="187">
        <f t="shared" si="526"/>
        <v>0</v>
      </c>
      <c r="T2038" s="187">
        <f t="shared" si="527"/>
        <v>0</v>
      </c>
      <c r="U2038" s="166"/>
      <c r="V2038" s="187">
        <f t="shared" si="528"/>
        <v>0</v>
      </c>
      <c r="W2038" s="187">
        <f t="shared" si="529"/>
        <v>0</v>
      </c>
      <c r="X2038" s="13">
        <f t="shared" si="530"/>
        <v>0</v>
      </c>
      <c r="Y2038" s="13" t="s">
        <v>29</v>
      </c>
      <c r="Z2038" s="13">
        <v>45</v>
      </c>
      <c r="AA2038" s="241">
        <f t="shared" si="531"/>
        <v>0</v>
      </c>
    </row>
    <row r="2039" spans="1:27">
      <c r="A2039" s="12">
        <v>2036</v>
      </c>
      <c r="B2039" s="166"/>
      <c r="C2039" s="13"/>
      <c r="D2039" s="187">
        <f t="shared" si="517"/>
        <v>0</v>
      </c>
      <c r="E2039" s="187">
        <f t="shared" si="518"/>
        <v>0</v>
      </c>
      <c r="F2039" s="187">
        <f t="shared" si="519"/>
        <v>0</v>
      </c>
      <c r="G2039" s="166"/>
      <c r="H2039" s="13"/>
      <c r="I2039" s="187">
        <f t="shared" si="520"/>
        <v>0</v>
      </c>
      <c r="J2039" s="187">
        <f t="shared" si="521"/>
        <v>0</v>
      </c>
      <c r="K2039" s="187">
        <f t="shared" si="522"/>
        <v>0</v>
      </c>
      <c r="L2039" s="166"/>
      <c r="M2039" s="13"/>
      <c r="N2039" s="187">
        <f t="shared" si="523"/>
        <v>0</v>
      </c>
      <c r="O2039" s="187">
        <f t="shared" si="524"/>
        <v>0</v>
      </c>
      <c r="P2039" s="187">
        <f t="shared" si="525"/>
        <v>0</v>
      </c>
      <c r="Q2039" s="166"/>
      <c r="R2039" s="13"/>
      <c r="S2039" s="187">
        <f t="shared" si="526"/>
        <v>0</v>
      </c>
      <c r="T2039" s="187">
        <f t="shared" si="527"/>
        <v>0</v>
      </c>
      <c r="U2039" s="166"/>
      <c r="V2039" s="187">
        <f t="shared" si="528"/>
        <v>0</v>
      </c>
      <c r="W2039" s="187">
        <f t="shared" si="529"/>
        <v>0</v>
      </c>
      <c r="X2039" s="13">
        <f t="shared" si="530"/>
        <v>0</v>
      </c>
      <c r="Y2039" s="13" t="s">
        <v>29</v>
      </c>
      <c r="Z2039" s="13">
        <v>45</v>
      </c>
      <c r="AA2039" s="241">
        <f t="shared" si="531"/>
        <v>0</v>
      </c>
    </row>
    <row r="2040" spans="1:27">
      <c r="A2040" s="12">
        <v>2037</v>
      </c>
      <c r="B2040" s="166"/>
      <c r="C2040" s="13"/>
      <c r="D2040" s="187">
        <f t="shared" si="517"/>
        <v>0</v>
      </c>
      <c r="E2040" s="187">
        <f t="shared" si="518"/>
        <v>0</v>
      </c>
      <c r="F2040" s="187">
        <f t="shared" si="519"/>
        <v>0</v>
      </c>
      <c r="G2040" s="166"/>
      <c r="H2040" s="13"/>
      <c r="I2040" s="187">
        <f t="shared" si="520"/>
        <v>0</v>
      </c>
      <c r="J2040" s="187">
        <f t="shared" si="521"/>
        <v>0</v>
      </c>
      <c r="K2040" s="187">
        <f t="shared" si="522"/>
        <v>0</v>
      </c>
      <c r="L2040" s="166"/>
      <c r="M2040" s="13"/>
      <c r="N2040" s="187">
        <f t="shared" si="523"/>
        <v>0</v>
      </c>
      <c r="O2040" s="187">
        <f t="shared" si="524"/>
        <v>0</v>
      </c>
      <c r="P2040" s="187">
        <f t="shared" si="525"/>
        <v>0</v>
      </c>
      <c r="Q2040" s="166"/>
      <c r="R2040" s="13"/>
      <c r="S2040" s="187">
        <f t="shared" si="526"/>
        <v>0</v>
      </c>
      <c r="T2040" s="187">
        <f t="shared" si="527"/>
        <v>0</v>
      </c>
      <c r="U2040" s="166"/>
      <c r="V2040" s="187">
        <f t="shared" si="528"/>
        <v>0</v>
      </c>
      <c r="W2040" s="187">
        <f t="shared" si="529"/>
        <v>0</v>
      </c>
      <c r="X2040" s="13">
        <f t="shared" si="530"/>
        <v>0</v>
      </c>
      <c r="Y2040" s="13" t="s">
        <v>29</v>
      </c>
      <c r="Z2040" s="13">
        <v>45</v>
      </c>
      <c r="AA2040" s="241">
        <f t="shared" si="531"/>
        <v>0</v>
      </c>
    </row>
    <row r="2041" spans="1:27">
      <c r="A2041" s="12">
        <v>2038</v>
      </c>
      <c r="B2041" s="166"/>
      <c r="C2041" s="13"/>
      <c r="D2041" s="187">
        <f t="shared" si="517"/>
        <v>0</v>
      </c>
      <c r="E2041" s="187">
        <f t="shared" si="518"/>
        <v>0</v>
      </c>
      <c r="F2041" s="187">
        <f t="shared" si="519"/>
        <v>0</v>
      </c>
      <c r="G2041" s="166"/>
      <c r="H2041" s="13"/>
      <c r="I2041" s="187">
        <f t="shared" si="520"/>
        <v>0</v>
      </c>
      <c r="J2041" s="187">
        <f t="shared" si="521"/>
        <v>0</v>
      </c>
      <c r="K2041" s="187">
        <f t="shared" si="522"/>
        <v>0</v>
      </c>
      <c r="L2041" s="166"/>
      <c r="M2041" s="13"/>
      <c r="N2041" s="187">
        <f t="shared" si="523"/>
        <v>0</v>
      </c>
      <c r="O2041" s="187">
        <f t="shared" si="524"/>
        <v>0</v>
      </c>
      <c r="P2041" s="187">
        <f t="shared" si="525"/>
        <v>0</v>
      </c>
      <c r="Q2041" s="166"/>
      <c r="R2041" s="13"/>
      <c r="S2041" s="187">
        <f t="shared" si="526"/>
        <v>0</v>
      </c>
      <c r="T2041" s="187">
        <f t="shared" si="527"/>
        <v>0</v>
      </c>
      <c r="U2041" s="166"/>
      <c r="V2041" s="187">
        <f t="shared" si="528"/>
        <v>0</v>
      </c>
      <c r="W2041" s="187">
        <f t="shared" si="529"/>
        <v>0</v>
      </c>
      <c r="X2041" s="13">
        <f t="shared" si="530"/>
        <v>0</v>
      </c>
      <c r="Y2041" s="13" t="s">
        <v>29</v>
      </c>
      <c r="Z2041" s="13">
        <v>45</v>
      </c>
      <c r="AA2041" s="241">
        <f t="shared" si="531"/>
        <v>0</v>
      </c>
    </row>
    <row r="2042" spans="1:27">
      <c r="A2042" s="12">
        <v>2039</v>
      </c>
      <c r="B2042" s="166"/>
      <c r="C2042" s="13"/>
      <c r="D2042" s="187">
        <f t="shared" si="517"/>
        <v>0</v>
      </c>
      <c r="E2042" s="187">
        <f t="shared" si="518"/>
        <v>0</v>
      </c>
      <c r="F2042" s="187">
        <f t="shared" si="519"/>
        <v>0</v>
      </c>
      <c r="G2042" s="166"/>
      <c r="H2042" s="13"/>
      <c r="I2042" s="187">
        <f t="shared" si="520"/>
        <v>0</v>
      </c>
      <c r="J2042" s="187">
        <f t="shared" si="521"/>
        <v>0</v>
      </c>
      <c r="K2042" s="187">
        <f t="shared" si="522"/>
        <v>0</v>
      </c>
      <c r="L2042" s="166"/>
      <c r="M2042" s="13"/>
      <c r="N2042" s="187">
        <f t="shared" si="523"/>
        <v>0</v>
      </c>
      <c r="O2042" s="187">
        <f t="shared" si="524"/>
        <v>0</v>
      </c>
      <c r="P2042" s="187">
        <f t="shared" si="525"/>
        <v>0</v>
      </c>
      <c r="Q2042" s="166"/>
      <c r="R2042" s="13"/>
      <c r="S2042" s="187">
        <f t="shared" si="526"/>
        <v>0</v>
      </c>
      <c r="T2042" s="187">
        <f t="shared" si="527"/>
        <v>0</v>
      </c>
      <c r="U2042" s="166"/>
      <c r="V2042" s="187">
        <f t="shared" si="528"/>
        <v>0</v>
      </c>
      <c r="W2042" s="187">
        <f t="shared" si="529"/>
        <v>0</v>
      </c>
      <c r="X2042" s="13">
        <f t="shared" si="530"/>
        <v>0</v>
      </c>
      <c r="Y2042" s="13" t="s">
        <v>29</v>
      </c>
      <c r="Z2042" s="13">
        <v>45</v>
      </c>
      <c r="AA2042" s="241">
        <f t="shared" si="531"/>
        <v>0</v>
      </c>
    </row>
    <row r="2043" spans="1:27">
      <c r="A2043" s="12">
        <v>2040</v>
      </c>
      <c r="B2043" s="166"/>
      <c r="C2043" s="13"/>
      <c r="D2043" s="187">
        <f t="shared" si="517"/>
        <v>0</v>
      </c>
      <c r="E2043" s="187">
        <f t="shared" si="518"/>
        <v>0</v>
      </c>
      <c r="F2043" s="187">
        <f t="shared" si="519"/>
        <v>0</v>
      </c>
      <c r="G2043" s="166"/>
      <c r="H2043" s="13"/>
      <c r="I2043" s="187">
        <f t="shared" si="520"/>
        <v>0</v>
      </c>
      <c r="J2043" s="187">
        <f t="shared" si="521"/>
        <v>0</v>
      </c>
      <c r="K2043" s="187">
        <f t="shared" si="522"/>
        <v>0</v>
      </c>
      <c r="L2043" s="166"/>
      <c r="M2043" s="13"/>
      <c r="N2043" s="187">
        <f t="shared" si="523"/>
        <v>0</v>
      </c>
      <c r="O2043" s="187">
        <f t="shared" si="524"/>
        <v>0</v>
      </c>
      <c r="P2043" s="187">
        <f t="shared" si="525"/>
        <v>0</v>
      </c>
      <c r="Q2043" s="166"/>
      <c r="R2043" s="13"/>
      <c r="S2043" s="187">
        <f t="shared" si="526"/>
        <v>0</v>
      </c>
      <c r="T2043" s="187">
        <f t="shared" si="527"/>
        <v>0</v>
      </c>
      <c r="U2043" s="166"/>
      <c r="V2043" s="187">
        <f t="shared" si="528"/>
        <v>0</v>
      </c>
      <c r="W2043" s="187">
        <f t="shared" si="529"/>
        <v>0</v>
      </c>
      <c r="X2043" s="13">
        <f t="shared" si="530"/>
        <v>0</v>
      </c>
      <c r="Y2043" s="13" t="s">
        <v>29</v>
      </c>
      <c r="Z2043" s="13">
        <v>45</v>
      </c>
      <c r="AA2043" s="241">
        <f t="shared" si="531"/>
        <v>0</v>
      </c>
    </row>
    <row r="2044" spans="1:27">
      <c r="A2044" s="12">
        <v>2041</v>
      </c>
      <c r="B2044" s="166"/>
      <c r="C2044" s="13"/>
      <c r="D2044" s="187">
        <f t="shared" si="517"/>
        <v>0</v>
      </c>
      <c r="E2044" s="187">
        <f t="shared" si="518"/>
        <v>0</v>
      </c>
      <c r="F2044" s="187">
        <f t="shared" si="519"/>
        <v>0</v>
      </c>
      <c r="G2044" s="166"/>
      <c r="H2044" s="13"/>
      <c r="I2044" s="187">
        <f t="shared" si="520"/>
        <v>0</v>
      </c>
      <c r="J2044" s="187">
        <f t="shared" si="521"/>
        <v>0</v>
      </c>
      <c r="K2044" s="187">
        <f t="shared" si="522"/>
        <v>0</v>
      </c>
      <c r="L2044" s="166"/>
      <c r="M2044" s="13"/>
      <c r="N2044" s="187">
        <f t="shared" si="523"/>
        <v>0</v>
      </c>
      <c r="O2044" s="187">
        <f t="shared" si="524"/>
        <v>0</v>
      </c>
      <c r="P2044" s="187">
        <f t="shared" si="525"/>
        <v>0</v>
      </c>
      <c r="Q2044" s="166"/>
      <c r="R2044" s="13"/>
      <c r="S2044" s="187">
        <f t="shared" si="526"/>
        <v>0</v>
      </c>
      <c r="T2044" s="187">
        <f t="shared" si="527"/>
        <v>0</v>
      </c>
      <c r="U2044" s="166"/>
      <c r="V2044" s="187">
        <f t="shared" si="528"/>
        <v>0</v>
      </c>
      <c r="W2044" s="187">
        <f t="shared" si="529"/>
        <v>0</v>
      </c>
      <c r="X2044" s="13">
        <f t="shared" si="530"/>
        <v>0</v>
      </c>
      <c r="Y2044" s="13" t="s">
        <v>29</v>
      </c>
      <c r="Z2044" s="13">
        <v>45</v>
      </c>
      <c r="AA2044" s="241">
        <f t="shared" si="531"/>
        <v>0</v>
      </c>
    </row>
    <row r="2045" spans="1:27">
      <c r="A2045" s="12">
        <v>2042</v>
      </c>
      <c r="B2045" s="166"/>
      <c r="C2045" s="13"/>
      <c r="D2045" s="187">
        <f t="shared" si="517"/>
        <v>0</v>
      </c>
      <c r="E2045" s="187">
        <f t="shared" si="518"/>
        <v>0</v>
      </c>
      <c r="F2045" s="187">
        <f t="shared" si="519"/>
        <v>0</v>
      </c>
      <c r="G2045" s="166"/>
      <c r="H2045" s="13"/>
      <c r="I2045" s="187">
        <f t="shared" si="520"/>
        <v>0</v>
      </c>
      <c r="J2045" s="187">
        <f t="shared" si="521"/>
        <v>0</v>
      </c>
      <c r="K2045" s="187">
        <f t="shared" si="522"/>
        <v>0</v>
      </c>
      <c r="L2045" s="166"/>
      <c r="M2045" s="13"/>
      <c r="N2045" s="187">
        <f t="shared" si="523"/>
        <v>0</v>
      </c>
      <c r="O2045" s="187">
        <f t="shared" si="524"/>
        <v>0</v>
      </c>
      <c r="P2045" s="187">
        <f t="shared" si="525"/>
        <v>0</v>
      </c>
      <c r="Q2045" s="166"/>
      <c r="R2045" s="13"/>
      <c r="S2045" s="187">
        <f t="shared" si="526"/>
        <v>0</v>
      </c>
      <c r="T2045" s="187">
        <f t="shared" si="527"/>
        <v>0</v>
      </c>
      <c r="U2045" s="166"/>
      <c r="V2045" s="187">
        <f t="shared" si="528"/>
        <v>0</v>
      </c>
      <c r="W2045" s="187">
        <f t="shared" si="529"/>
        <v>0</v>
      </c>
      <c r="X2045" s="13">
        <f t="shared" si="530"/>
        <v>0</v>
      </c>
      <c r="Y2045" s="13" t="s">
        <v>29</v>
      </c>
      <c r="Z2045" s="13">
        <v>45</v>
      </c>
      <c r="AA2045" s="241">
        <f t="shared" si="531"/>
        <v>0</v>
      </c>
    </row>
    <row r="2046" spans="1:27">
      <c r="A2046" s="12">
        <v>2043</v>
      </c>
      <c r="B2046" s="166"/>
      <c r="C2046" s="13"/>
      <c r="D2046" s="187">
        <f t="shared" si="517"/>
        <v>0</v>
      </c>
      <c r="E2046" s="187">
        <f t="shared" si="518"/>
        <v>0</v>
      </c>
      <c r="F2046" s="187">
        <f t="shared" si="519"/>
        <v>0</v>
      </c>
      <c r="G2046" s="166"/>
      <c r="H2046" s="13"/>
      <c r="I2046" s="187">
        <f t="shared" si="520"/>
        <v>0</v>
      </c>
      <c r="J2046" s="187">
        <f t="shared" si="521"/>
        <v>0</v>
      </c>
      <c r="K2046" s="187">
        <f t="shared" si="522"/>
        <v>0</v>
      </c>
      <c r="L2046" s="166"/>
      <c r="M2046" s="13"/>
      <c r="N2046" s="187">
        <f t="shared" si="523"/>
        <v>0</v>
      </c>
      <c r="O2046" s="187">
        <f t="shared" si="524"/>
        <v>0</v>
      </c>
      <c r="P2046" s="187">
        <f t="shared" si="525"/>
        <v>0</v>
      </c>
      <c r="Q2046" s="166"/>
      <c r="R2046" s="13"/>
      <c r="S2046" s="187">
        <f t="shared" si="526"/>
        <v>0</v>
      </c>
      <c r="T2046" s="187">
        <f t="shared" si="527"/>
        <v>0</v>
      </c>
      <c r="U2046" s="166"/>
      <c r="V2046" s="187">
        <f t="shared" si="528"/>
        <v>0</v>
      </c>
      <c r="W2046" s="187">
        <f t="shared" si="529"/>
        <v>0</v>
      </c>
      <c r="X2046" s="13">
        <f t="shared" si="530"/>
        <v>0</v>
      </c>
      <c r="Y2046" s="13" t="s">
        <v>29</v>
      </c>
      <c r="Z2046" s="13">
        <v>45</v>
      </c>
      <c r="AA2046" s="241">
        <f t="shared" si="531"/>
        <v>0</v>
      </c>
    </row>
    <row r="2047" spans="1:27">
      <c r="A2047" s="12">
        <v>2044</v>
      </c>
      <c r="B2047" s="166"/>
      <c r="C2047" s="13"/>
      <c r="D2047" s="187">
        <f t="shared" si="517"/>
        <v>0</v>
      </c>
      <c r="E2047" s="187">
        <f t="shared" si="518"/>
        <v>0</v>
      </c>
      <c r="F2047" s="187">
        <f t="shared" si="519"/>
        <v>0</v>
      </c>
      <c r="G2047" s="166"/>
      <c r="H2047" s="13"/>
      <c r="I2047" s="187">
        <f t="shared" si="520"/>
        <v>0</v>
      </c>
      <c r="J2047" s="187">
        <f t="shared" si="521"/>
        <v>0</v>
      </c>
      <c r="K2047" s="187">
        <f t="shared" si="522"/>
        <v>0</v>
      </c>
      <c r="L2047" s="166"/>
      <c r="M2047" s="13"/>
      <c r="N2047" s="187">
        <f t="shared" si="523"/>
        <v>0</v>
      </c>
      <c r="O2047" s="187">
        <f t="shared" si="524"/>
        <v>0</v>
      </c>
      <c r="P2047" s="187">
        <f t="shared" si="525"/>
        <v>0</v>
      </c>
      <c r="Q2047" s="166"/>
      <c r="R2047" s="13"/>
      <c r="S2047" s="187">
        <f t="shared" si="526"/>
        <v>0</v>
      </c>
      <c r="T2047" s="187">
        <f t="shared" si="527"/>
        <v>0</v>
      </c>
      <c r="U2047" s="166"/>
      <c r="V2047" s="187">
        <f t="shared" si="528"/>
        <v>0</v>
      </c>
      <c r="W2047" s="187">
        <f t="shared" si="529"/>
        <v>0</v>
      </c>
      <c r="X2047" s="13">
        <f t="shared" si="530"/>
        <v>0</v>
      </c>
      <c r="Y2047" s="13" t="s">
        <v>29</v>
      </c>
      <c r="Z2047" s="13">
        <v>45</v>
      </c>
      <c r="AA2047" s="241">
        <f t="shared" si="531"/>
        <v>0</v>
      </c>
    </row>
    <row r="2048" spans="1:27">
      <c r="A2048" s="12">
        <v>2045</v>
      </c>
      <c r="B2048" s="166"/>
      <c r="C2048" s="13"/>
      <c r="D2048" s="187">
        <f t="shared" si="517"/>
        <v>0</v>
      </c>
      <c r="E2048" s="187">
        <f t="shared" si="518"/>
        <v>0</v>
      </c>
      <c r="F2048" s="187">
        <f t="shared" si="519"/>
        <v>0</v>
      </c>
      <c r="G2048" s="166"/>
      <c r="H2048" s="13"/>
      <c r="I2048" s="187">
        <f t="shared" si="520"/>
        <v>0</v>
      </c>
      <c r="J2048" s="187">
        <f t="shared" si="521"/>
        <v>0</v>
      </c>
      <c r="K2048" s="187">
        <f t="shared" si="522"/>
        <v>0</v>
      </c>
      <c r="L2048" s="166"/>
      <c r="M2048" s="13"/>
      <c r="N2048" s="187">
        <f t="shared" si="523"/>
        <v>0</v>
      </c>
      <c r="O2048" s="187">
        <f t="shared" si="524"/>
        <v>0</v>
      </c>
      <c r="P2048" s="187">
        <f t="shared" si="525"/>
        <v>0</v>
      </c>
      <c r="Q2048" s="166"/>
      <c r="R2048" s="13"/>
      <c r="S2048" s="187">
        <f t="shared" si="526"/>
        <v>0</v>
      </c>
      <c r="T2048" s="187">
        <f t="shared" si="527"/>
        <v>0</v>
      </c>
      <c r="U2048" s="166"/>
      <c r="V2048" s="187">
        <f t="shared" si="528"/>
        <v>0</v>
      </c>
      <c r="W2048" s="187">
        <f t="shared" si="529"/>
        <v>0</v>
      </c>
      <c r="X2048" s="13">
        <f t="shared" si="530"/>
        <v>0</v>
      </c>
      <c r="Y2048" s="13" t="s">
        <v>29</v>
      </c>
      <c r="Z2048" s="13">
        <v>45</v>
      </c>
      <c r="AA2048" s="241">
        <f t="shared" si="531"/>
        <v>0</v>
      </c>
    </row>
    <row r="2049" spans="1:27">
      <c r="A2049" s="12">
        <v>2046</v>
      </c>
      <c r="B2049" s="166"/>
      <c r="C2049" s="13"/>
      <c r="D2049" s="187">
        <f t="shared" si="517"/>
        <v>0</v>
      </c>
      <c r="E2049" s="187">
        <f t="shared" si="518"/>
        <v>0</v>
      </c>
      <c r="F2049" s="187">
        <f t="shared" si="519"/>
        <v>0</v>
      </c>
      <c r="G2049" s="166"/>
      <c r="H2049" s="13"/>
      <c r="I2049" s="187">
        <f t="shared" si="520"/>
        <v>0</v>
      </c>
      <c r="J2049" s="187">
        <f t="shared" si="521"/>
        <v>0</v>
      </c>
      <c r="K2049" s="187">
        <f t="shared" si="522"/>
        <v>0</v>
      </c>
      <c r="L2049" s="166"/>
      <c r="M2049" s="13"/>
      <c r="N2049" s="187">
        <f t="shared" si="523"/>
        <v>0</v>
      </c>
      <c r="O2049" s="187">
        <f t="shared" si="524"/>
        <v>0</v>
      </c>
      <c r="P2049" s="187">
        <f t="shared" si="525"/>
        <v>0</v>
      </c>
      <c r="Q2049" s="166"/>
      <c r="R2049" s="13"/>
      <c r="S2049" s="187">
        <f t="shared" si="526"/>
        <v>0</v>
      </c>
      <c r="T2049" s="187">
        <f t="shared" si="527"/>
        <v>0</v>
      </c>
      <c r="U2049" s="166"/>
      <c r="V2049" s="187">
        <f t="shared" si="528"/>
        <v>0</v>
      </c>
      <c r="W2049" s="187">
        <f t="shared" si="529"/>
        <v>0</v>
      </c>
      <c r="X2049" s="13">
        <f t="shared" si="530"/>
        <v>0</v>
      </c>
      <c r="Y2049" s="13" t="s">
        <v>29</v>
      </c>
      <c r="Z2049" s="13">
        <v>45</v>
      </c>
      <c r="AA2049" s="241">
        <f t="shared" si="531"/>
        <v>0</v>
      </c>
    </row>
    <row r="2050" spans="1:27">
      <c r="A2050" s="12">
        <v>2047</v>
      </c>
      <c r="B2050" s="166"/>
      <c r="C2050" s="13"/>
      <c r="D2050" s="187">
        <f t="shared" si="517"/>
        <v>0</v>
      </c>
      <c r="E2050" s="187">
        <f t="shared" si="518"/>
        <v>0</v>
      </c>
      <c r="F2050" s="187">
        <f t="shared" si="519"/>
        <v>0</v>
      </c>
      <c r="G2050" s="166"/>
      <c r="H2050" s="13"/>
      <c r="I2050" s="187">
        <f t="shared" si="520"/>
        <v>0</v>
      </c>
      <c r="J2050" s="187">
        <f t="shared" si="521"/>
        <v>0</v>
      </c>
      <c r="K2050" s="187">
        <f t="shared" si="522"/>
        <v>0</v>
      </c>
      <c r="L2050" s="166"/>
      <c r="M2050" s="13"/>
      <c r="N2050" s="187">
        <f t="shared" si="523"/>
        <v>0</v>
      </c>
      <c r="O2050" s="187">
        <f t="shared" si="524"/>
        <v>0</v>
      </c>
      <c r="P2050" s="187">
        <f t="shared" si="525"/>
        <v>0</v>
      </c>
      <c r="Q2050" s="166"/>
      <c r="R2050" s="13"/>
      <c r="S2050" s="187">
        <f t="shared" si="526"/>
        <v>0</v>
      </c>
      <c r="T2050" s="187">
        <f t="shared" si="527"/>
        <v>0</v>
      </c>
      <c r="U2050" s="166"/>
      <c r="V2050" s="187">
        <f t="shared" si="528"/>
        <v>0</v>
      </c>
      <c r="W2050" s="187">
        <f t="shared" si="529"/>
        <v>0</v>
      </c>
      <c r="X2050" s="13">
        <f t="shared" si="530"/>
        <v>0</v>
      </c>
      <c r="Y2050" s="13" t="s">
        <v>29</v>
      </c>
      <c r="Z2050" s="13">
        <v>45</v>
      </c>
      <c r="AA2050" s="241">
        <f t="shared" si="531"/>
        <v>0</v>
      </c>
    </row>
    <row r="2051" spans="1:27">
      <c r="A2051" s="12">
        <v>2048</v>
      </c>
      <c r="B2051" s="166"/>
      <c r="C2051" s="13"/>
      <c r="D2051" s="187">
        <f t="shared" si="517"/>
        <v>0</v>
      </c>
      <c r="E2051" s="187">
        <f t="shared" si="518"/>
        <v>0</v>
      </c>
      <c r="F2051" s="187">
        <f t="shared" si="519"/>
        <v>0</v>
      </c>
      <c r="G2051" s="166"/>
      <c r="H2051" s="13"/>
      <c r="I2051" s="187">
        <f t="shared" si="520"/>
        <v>0</v>
      </c>
      <c r="J2051" s="187">
        <f t="shared" si="521"/>
        <v>0</v>
      </c>
      <c r="K2051" s="187">
        <f t="shared" si="522"/>
        <v>0</v>
      </c>
      <c r="L2051" s="166"/>
      <c r="M2051" s="13"/>
      <c r="N2051" s="187">
        <f t="shared" si="523"/>
        <v>0</v>
      </c>
      <c r="O2051" s="187">
        <f t="shared" si="524"/>
        <v>0</v>
      </c>
      <c r="P2051" s="187">
        <f t="shared" si="525"/>
        <v>0</v>
      </c>
      <c r="Q2051" s="166"/>
      <c r="R2051" s="13"/>
      <c r="S2051" s="187">
        <f t="shared" si="526"/>
        <v>0</v>
      </c>
      <c r="T2051" s="187">
        <f t="shared" si="527"/>
        <v>0</v>
      </c>
      <c r="U2051" s="166"/>
      <c r="V2051" s="187">
        <f t="shared" si="528"/>
        <v>0</v>
      </c>
      <c r="W2051" s="187">
        <f t="shared" si="529"/>
        <v>0</v>
      </c>
      <c r="X2051" s="13">
        <f t="shared" si="530"/>
        <v>0</v>
      </c>
      <c r="Y2051" s="13" t="s">
        <v>29</v>
      </c>
      <c r="Z2051" s="13">
        <v>45</v>
      </c>
      <c r="AA2051" s="241">
        <f t="shared" si="531"/>
        <v>0</v>
      </c>
    </row>
    <row r="2052" spans="1:27">
      <c r="A2052" s="12">
        <v>2049</v>
      </c>
      <c r="B2052" s="166"/>
      <c r="C2052" s="13"/>
      <c r="D2052" s="187">
        <f t="shared" si="517"/>
        <v>0</v>
      </c>
      <c r="E2052" s="187">
        <f t="shared" si="518"/>
        <v>0</v>
      </c>
      <c r="F2052" s="187">
        <f t="shared" si="519"/>
        <v>0</v>
      </c>
      <c r="G2052" s="166"/>
      <c r="H2052" s="13"/>
      <c r="I2052" s="187">
        <f t="shared" si="520"/>
        <v>0</v>
      </c>
      <c r="J2052" s="187">
        <f t="shared" si="521"/>
        <v>0</v>
      </c>
      <c r="K2052" s="187">
        <f t="shared" si="522"/>
        <v>0</v>
      </c>
      <c r="L2052" s="166"/>
      <c r="M2052" s="13"/>
      <c r="N2052" s="187">
        <f t="shared" si="523"/>
        <v>0</v>
      </c>
      <c r="O2052" s="187">
        <f t="shared" si="524"/>
        <v>0</v>
      </c>
      <c r="P2052" s="187">
        <f t="shared" si="525"/>
        <v>0</v>
      </c>
      <c r="Q2052" s="166"/>
      <c r="R2052" s="13"/>
      <c r="S2052" s="187">
        <f t="shared" si="526"/>
        <v>0</v>
      </c>
      <c r="T2052" s="187">
        <f t="shared" si="527"/>
        <v>0</v>
      </c>
      <c r="U2052" s="166"/>
      <c r="V2052" s="187">
        <f t="shared" si="528"/>
        <v>0</v>
      </c>
      <c r="W2052" s="187">
        <f t="shared" si="529"/>
        <v>0</v>
      </c>
      <c r="X2052" s="13">
        <f t="shared" si="530"/>
        <v>0</v>
      </c>
      <c r="Y2052" s="13" t="s">
        <v>29</v>
      </c>
      <c r="Z2052" s="13">
        <v>45</v>
      </c>
      <c r="AA2052" s="241">
        <f t="shared" si="531"/>
        <v>0</v>
      </c>
    </row>
    <row r="2053" spans="1:27">
      <c r="A2053" s="12">
        <v>2050</v>
      </c>
      <c r="B2053" s="166"/>
      <c r="C2053" s="13"/>
      <c r="D2053" s="187">
        <f t="shared" si="517"/>
        <v>0</v>
      </c>
      <c r="E2053" s="187">
        <f t="shared" si="518"/>
        <v>0</v>
      </c>
      <c r="F2053" s="187">
        <f t="shared" si="519"/>
        <v>0</v>
      </c>
      <c r="G2053" s="166"/>
      <c r="H2053" s="13"/>
      <c r="I2053" s="187">
        <f t="shared" si="520"/>
        <v>0</v>
      </c>
      <c r="J2053" s="187">
        <f t="shared" si="521"/>
        <v>0</v>
      </c>
      <c r="K2053" s="187">
        <f t="shared" si="522"/>
        <v>0</v>
      </c>
      <c r="L2053" s="166"/>
      <c r="M2053" s="13"/>
      <c r="N2053" s="187">
        <f t="shared" si="523"/>
        <v>0</v>
      </c>
      <c r="O2053" s="187">
        <f t="shared" si="524"/>
        <v>0</v>
      </c>
      <c r="P2053" s="187">
        <f t="shared" si="525"/>
        <v>0</v>
      </c>
      <c r="Q2053" s="166"/>
      <c r="R2053" s="13"/>
      <c r="S2053" s="187">
        <f t="shared" si="526"/>
        <v>0</v>
      </c>
      <c r="T2053" s="187">
        <f t="shared" si="527"/>
        <v>0</v>
      </c>
      <c r="U2053" s="166"/>
      <c r="V2053" s="187">
        <f t="shared" si="528"/>
        <v>0</v>
      </c>
      <c r="W2053" s="187">
        <f t="shared" si="529"/>
        <v>0</v>
      </c>
      <c r="X2053" s="13">
        <f t="shared" si="530"/>
        <v>0</v>
      </c>
      <c r="Y2053" s="13" t="s">
        <v>29</v>
      </c>
      <c r="Z2053" s="13">
        <v>45</v>
      </c>
      <c r="AA2053" s="241">
        <f t="shared" si="531"/>
        <v>0</v>
      </c>
    </row>
    <row r="2054" spans="1:27">
      <c r="A2054" s="12">
        <v>2051</v>
      </c>
      <c r="B2054" s="166"/>
      <c r="C2054" s="13"/>
      <c r="D2054" s="187">
        <f t="shared" si="517"/>
        <v>0</v>
      </c>
      <c r="E2054" s="187">
        <f t="shared" si="518"/>
        <v>0</v>
      </c>
      <c r="F2054" s="187">
        <f t="shared" si="519"/>
        <v>0</v>
      </c>
      <c r="G2054" s="166"/>
      <c r="H2054" s="13"/>
      <c r="I2054" s="187">
        <f t="shared" si="520"/>
        <v>0</v>
      </c>
      <c r="J2054" s="187">
        <f t="shared" si="521"/>
        <v>0</v>
      </c>
      <c r="K2054" s="187">
        <f t="shared" si="522"/>
        <v>0</v>
      </c>
      <c r="L2054" s="166"/>
      <c r="M2054" s="13"/>
      <c r="N2054" s="187">
        <f t="shared" si="523"/>
        <v>0</v>
      </c>
      <c r="O2054" s="187">
        <f t="shared" si="524"/>
        <v>0</v>
      </c>
      <c r="P2054" s="187">
        <f t="shared" si="525"/>
        <v>0</v>
      </c>
      <c r="Q2054" s="166"/>
      <c r="R2054" s="13"/>
      <c r="S2054" s="187">
        <f t="shared" si="526"/>
        <v>0</v>
      </c>
      <c r="T2054" s="187">
        <f t="shared" si="527"/>
        <v>0</v>
      </c>
      <c r="U2054" s="166"/>
      <c r="V2054" s="187">
        <f t="shared" si="528"/>
        <v>0</v>
      </c>
      <c r="W2054" s="187">
        <f t="shared" si="529"/>
        <v>0</v>
      </c>
      <c r="X2054" s="13">
        <f t="shared" si="530"/>
        <v>0</v>
      </c>
      <c r="Y2054" s="13" t="s">
        <v>29</v>
      </c>
      <c r="Z2054" s="13">
        <v>45</v>
      </c>
      <c r="AA2054" s="241">
        <f t="shared" si="531"/>
        <v>0</v>
      </c>
    </row>
    <row r="2055" spans="1:27">
      <c r="A2055" s="12">
        <v>2052</v>
      </c>
      <c r="B2055" s="166"/>
      <c r="C2055" s="13"/>
      <c r="D2055" s="187">
        <f t="shared" si="517"/>
        <v>0</v>
      </c>
      <c r="E2055" s="187">
        <f t="shared" si="518"/>
        <v>0</v>
      </c>
      <c r="F2055" s="187">
        <f t="shared" si="519"/>
        <v>0</v>
      </c>
      <c r="G2055" s="166"/>
      <c r="H2055" s="13"/>
      <c r="I2055" s="187">
        <f t="shared" si="520"/>
        <v>0</v>
      </c>
      <c r="J2055" s="187">
        <f t="shared" si="521"/>
        <v>0</v>
      </c>
      <c r="K2055" s="187">
        <f t="shared" si="522"/>
        <v>0</v>
      </c>
      <c r="L2055" s="166"/>
      <c r="M2055" s="13"/>
      <c r="N2055" s="187">
        <f t="shared" si="523"/>
        <v>0</v>
      </c>
      <c r="O2055" s="187">
        <f t="shared" si="524"/>
        <v>0</v>
      </c>
      <c r="P2055" s="187">
        <f t="shared" si="525"/>
        <v>0</v>
      </c>
      <c r="Q2055" s="166"/>
      <c r="R2055" s="13"/>
      <c r="S2055" s="187">
        <f t="shared" si="526"/>
        <v>0</v>
      </c>
      <c r="T2055" s="187">
        <f t="shared" si="527"/>
        <v>0</v>
      </c>
      <c r="U2055" s="166"/>
      <c r="V2055" s="187">
        <f t="shared" si="528"/>
        <v>0</v>
      </c>
      <c r="W2055" s="187">
        <f t="shared" si="529"/>
        <v>0</v>
      </c>
      <c r="X2055" s="13">
        <f t="shared" si="530"/>
        <v>0</v>
      </c>
      <c r="Y2055" s="13" t="s">
        <v>29</v>
      </c>
      <c r="Z2055" s="13">
        <v>45</v>
      </c>
      <c r="AA2055" s="241">
        <f t="shared" si="531"/>
        <v>0</v>
      </c>
    </row>
    <row r="2056" spans="1:27">
      <c r="A2056" s="12">
        <v>2053</v>
      </c>
      <c r="B2056" s="166"/>
      <c r="C2056" s="13"/>
      <c r="D2056" s="187">
        <f t="shared" si="517"/>
        <v>0</v>
      </c>
      <c r="E2056" s="187">
        <f t="shared" si="518"/>
        <v>0</v>
      </c>
      <c r="F2056" s="187">
        <f t="shared" si="519"/>
        <v>0</v>
      </c>
      <c r="G2056" s="166"/>
      <c r="H2056" s="13"/>
      <c r="I2056" s="187">
        <f t="shared" si="520"/>
        <v>0</v>
      </c>
      <c r="J2056" s="187">
        <f t="shared" si="521"/>
        <v>0</v>
      </c>
      <c r="K2056" s="187">
        <f t="shared" si="522"/>
        <v>0</v>
      </c>
      <c r="L2056" s="166"/>
      <c r="M2056" s="13"/>
      <c r="N2056" s="187">
        <f t="shared" si="523"/>
        <v>0</v>
      </c>
      <c r="O2056" s="187">
        <f t="shared" si="524"/>
        <v>0</v>
      </c>
      <c r="P2056" s="187">
        <f t="shared" si="525"/>
        <v>0</v>
      </c>
      <c r="Q2056" s="166"/>
      <c r="R2056" s="13"/>
      <c r="S2056" s="187">
        <f t="shared" si="526"/>
        <v>0</v>
      </c>
      <c r="T2056" s="187">
        <f t="shared" si="527"/>
        <v>0</v>
      </c>
      <c r="U2056" s="166"/>
      <c r="V2056" s="187">
        <f t="shared" si="528"/>
        <v>0</v>
      </c>
      <c r="W2056" s="187">
        <f t="shared" si="529"/>
        <v>0</v>
      </c>
      <c r="X2056" s="13">
        <f t="shared" si="530"/>
        <v>0</v>
      </c>
      <c r="Y2056" s="13" t="s">
        <v>29</v>
      </c>
      <c r="Z2056" s="13">
        <v>45</v>
      </c>
      <c r="AA2056" s="241">
        <f t="shared" si="531"/>
        <v>0</v>
      </c>
    </row>
    <row r="2057" spans="1:27">
      <c r="A2057" s="12">
        <v>2054</v>
      </c>
      <c r="B2057" s="166"/>
      <c r="C2057" s="13"/>
      <c r="D2057" s="187">
        <f t="shared" si="517"/>
        <v>0</v>
      </c>
      <c r="E2057" s="187">
        <f t="shared" si="518"/>
        <v>0</v>
      </c>
      <c r="F2057" s="187">
        <f t="shared" si="519"/>
        <v>0</v>
      </c>
      <c r="G2057" s="166"/>
      <c r="H2057" s="13"/>
      <c r="I2057" s="187">
        <f t="shared" si="520"/>
        <v>0</v>
      </c>
      <c r="J2057" s="187">
        <f t="shared" si="521"/>
        <v>0</v>
      </c>
      <c r="K2057" s="187">
        <f t="shared" si="522"/>
        <v>0</v>
      </c>
      <c r="L2057" s="166"/>
      <c r="M2057" s="13"/>
      <c r="N2057" s="187">
        <f t="shared" si="523"/>
        <v>0</v>
      </c>
      <c r="O2057" s="187">
        <f t="shared" si="524"/>
        <v>0</v>
      </c>
      <c r="P2057" s="187">
        <f t="shared" si="525"/>
        <v>0</v>
      </c>
      <c r="Q2057" s="166"/>
      <c r="R2057" s="13"/>
      <c r="S2057" s="187">
        <f t="shared" si="526"/>
        <v>0</v>
      </c>
      <c r="T2057" s="187">
        <f t="shared" si="527"/>
        <v>0</v>
      </c>
      <c r="U2057" s="166"/>
      <c r="V2057" s="187">
        <f t="shared" si="528"/>
        <v>0</v>
      </c>
      <c r="W2057" s="187">
        <f t="shared" si="529"/>
        <v>0</v>
      </c>
      <c r="X2057" s="13">
        <f t="shared" si="530"/>
        <v>0</v>
      </c>
      <c r="Y2057" s="13" t="s">
        <v>29</v>
      </c>
      <c r="Z2057" s="13">
        <v>45</v>
      </c>
      <c r="AA2057" s="241">
        <f t="shared" si="531"/>
        <v>0</v>
      </c>
    </row>
    <row r="2058" spans="1:27">
      <c r="A2058" s="12">
        <v>2055</v>
      </c>
      <c r="B2058" s="166"/>
      <c r="C2058" s="13"/>
      <c r="D2058" s="187">
        <f t="shared" si="517"/>
        <v>0</v>
      </c>
      <c r="E2058" s="187">
        <f t="shared" si="518"/>
        <v>0</v>
      </c>
      <c r="F2058" s="187">
        <f t="shared" si="519"/>
        <v>0</v>
      </c>
      <c r="G2058" s="166"/>
      <c r="H2058" s="13"/>
      <c r="I2058" s="187">
        <f t="shared" si="520"/>
        <v>0</v>
      </c>
      <c r="J2058" s="187">
        <f t="shared" si="521"/>
        <v>0</v>
      </c>
      <c r="K2058" s="187">
        <f t="shared" si="522"/>
        <v>0</v>
      </c>
      <c r="L2058" s="166"/>
      <c r="M2058" s="13"/>
      <c r="N2058" s="187">
        <f t="shared" si="523"/>
        <v>0</v>
      </c>
      <c r="O2058" s="187">
        <f t="shared" si="524"/>
        <v>0</v>
      </c>
      <c r="P2058" s="187">
        <f t="shared" si="525"/>
        <v>0</v>
      </c>
      <c r="Q2058" s="166"/>
      <c r="R2058" s="13"/>
      <c r="S2058" s="187">
        <f t="shared" si="526"/>
        <v>0</v>
      </c>
      <c r="T2058" s="187">
        <f t="shared" si="527"/>
        <v>0</v>
      </c>
      <c r="U2058" s="166"/>
      <c r="V2058" s="187">
        <f t="shared" si="528"/>
        <v>0</v>
      </c>
      <c r="W2058" s="187">
        <f t="shared" si="529"/>
        <v>0</v>
      </c>
      <c r="X2058" s="13">
        <f t="shared" si="530"/>
        <v>0</v>
      </c>
      <c r="Y2058" s="13" t="s">
        <v>29</v>
      </c>
      <c r="Z2058" s="13">
        <v>45</v>
      </c>
      <c r="AA2058" s="241">
        <f t="shared" si="531"/>
        <v>0</v>
      </c>
    </row>
    <row r="2059" spans="1:27">
      <c r="A2059" s="12">
        <v>2056</v>
      </c>
      <c r="B2059" s="166"/>
      <c r="C2059" s="13"/>
      <c r="D2059" s="187">
        <f t="shared" si="517"/>
        <v>0</v>
      </c>
      <c r="E2059" s="187">
        <f t="shared" si="518"/>
        <v>0</v>
      </c>
      <c r="F2059" s="187">
        <f t="shared" si="519"/>
        <v>0</v>
      </c>
      <c r="G2059" s="166"/>
      <c r="H2059" s="13"/>
      <c r="I2059" s="187">
        <f t="shared" si="520"/>
        <v>0</v>
      </c>
      <c r="J2059" s="187">
        <f t="shared" si="521"/>
        <v>0</v>
      </c>
      <c r="K2059" s="187">
        <f t="shared" si="522"/>
        <v>0</v>
      </c>
      <c r="L2059" s="166"/>
      <c r="M2059" s="13"/>
      <c r="N2059" s="187">
        <f t="shared" si="523"/>
        <v>0</v>
      </c>
      <c r="O2059" s="187">
        <f t="shared" si="524"/>
        <v>0</v>
      </c>
      <c r="P2059" s="187">
        <f t="shared" si="525"/>
        <v>0</v>
      </c>
      <c r="Q2059" s="166"/>
      <c r="R2059" s="13"/>
      <c r="S2059" s="187">
        <f t="shared" si="526"/>
        <v>0</v>
      </c>
      <c r="T2059" s="187">
        <f t="shared" si="527"/>
        <v>0</v>
      </c>
      <c r="U2059" s="166"/>
      <c r="V2059" s="187">
        <f t="shared" si="528"/>
        <v>0</v>
      </c>
      <c r="W2059" s="187">
        <f t="shared" si="529"/>
        <v>0</v>
      </c>
      <c r="X2059" s="13">
        <f t="shared" si="530"/>
        <v>0</v>
      </c>
      <c r="Y2059" s="13" t="s">
        <v>29</v>
      </c>
      <c r="Z2059" s="13">
        <v>45</v>
      </c>
      <c r="AA2059" s="241">
        <f t="shared" si="531"/>
        <v>0</v>
      </c>
    </row>
    <row r="2060" spans="1:27">
      <c r="A2060" s="12">
        <v>2057</v>
      </c>
      <c r="B2060" s="166"/>
      <c r="C2060" s="13"/>
      <c r="D2060" s="187">
        <f t="shared" si="517"/>
        <v>0</v>
      </c>
      <c r="E2060" s="187">
        <f t="shared" si="518"/>
        <v>0</v>
      </c>
      <c r="F2060" s="187">
        <f t="shared" si="519"/>
        <v>0</v>
      </c>
      <c r="G2060" s="166"/>
      <c r="H2060" s="13"/>
      <c r="I2060" s="187">
        <f t="shared" si="520"/>
        <v>0</v>
      </c>
      <c r="J2060" s="187">
        <f t="shared" si="521"/>
        <v>0</v>
      </c>
      <c r="K2060" s="187">
        <f t="shared" si="522"/>
        <v>0</v>
      </c>
      <c r="L2060" s="166"/>
      <c r="M2060" s="13"/>
      <c r="N2060" s="187">
        <f t="shared" si="523"/>
        <v>0</v>
      </c>
      <c r="O2060" s="187">
        <f t="shared" si="524"/>
        <v>0</v>
      </c>
      <c r="P2060" s="187">
        <f t="shared" si="525"/>
        <v>0</v>
      </c>
      <c r="Q2060" s="166"/>
      <c r="R2060" s="13"/>
      <c r="S2060" s="187">
        <f t="shared" si="526"/>
        <v>0</v>
      </c>
      <c r="T2060" s="187">
        <f t="shared" si="527"/>
        <v>0</v>
      </c>
      <c r="U2060" s="166"/>
      <c r="V2060" s="187">
        <f t="shared" si="528"/>
        <v>0</v>
      </c>
      <c r="W2060" s="187">
        <f t="shared" si="529"/>
        <v>0</v>
      </c>
      <c r="X2060" s="13">
        <f t="shared" si="530"/>
        <v>0</v>
      </c>
      <c r="Y2060" s="13" t="s">
        <v>29</v>
      </c>
      <c r="Z2060" s="13">
        <v>45</v>
      </c>
      <c r="AA2060" s="241">
        <f t="shared" si="531"/>
        <v>0</v>
      </c>
    </row>
    <row r="2061" spans="1:27">
      <c r="A2061" s="12">
        <v>2058</v>
      </c>
      <c r="B2061" s="166"/>
      <c r="C2061" s="13"/>
      <c r="D2061" s="187">
        <f t="shared" si="517"/>
        <v>0</v>
      </c>
      <c r="E2061" s="187">
        <f t="shared" si="518"/>
        <v>0</v>
      </c>
      <c r="F2061" s="187">
        <f t="shared" si="519"/>
        <v>0</v>
      </c>
      <c r="G2061" s="166"/>
      <c r="H2061" s="13"/>
      <c r="I2061" s="187">
        <f t="shared" si="520"/>
        <v>0</v>
      </c>
      <c r="J2061" s="187">
        <f t="shared" si="521"/>
        <v>0</v>
      </c>
      <c r="K2061" s="187">
        <f t="shared" si="522"/>
        <v>0</v>
      </c>
      <c r="L2061" s="166"/>
      <c r="M2061" s="13"/>
      <c r="N2061" s="187">
        <f t="shared" si="523"/>
        <v>0</v>
      </c>
      <c r="O2061" s="187">
        <f t="shared" si="524"/>
        <v>0</v>
      </c>
      <c r="P2061" s="187">
        <f t="shared" si="525"/>
        <v>0</v>
      </c>
      <c r="Q2061" s="166"/>
      <c r="R2061" s="13"/>
      <c r="S2061" s="187">
        <f t="shared" si="526"/>
        <v>0</v>
      </c>
      <c r="T2061" s="187">
        <f t="shared" si="527"/>
        <v>0</v>
      </c>
      <c r="U2061" s="166"/>
      <c r="V2061" s="187">
        <f t="shared" si="528"/>
        <v>0</v>
      </c>
      <c r="W2061" s="187">
        <f t="shared" si="529"/>
        <v>0</v>
      </c>
      <c r="X2061" s="13">
        <f t="shared" si="530"/>
        <v>0</v>
      </c>
      <c r="Y2061" s="13" t="s">
        <v>29</v>
      </c>
      <c r="Z2061" s="13">
        <v>45</v>
      </c>
      <c r="AA2061" s="241">
        <f t="shared" si="531"/>
        <v>0</v>
      </c>
    </row>
    <row r="2062" spans="1:27">
      <c r="A2062" s="12">
        <v>2059</v>
      </c>
      <c r="B2062" s="166"/>
      <c r="C2062" s="13"/>
      <c r="D2062" s="187">
        <f t="shared" si="517"/>
        <v>0</v>
      </c>
      <c r="E2062" s="187">
        <f t="shared" si="518"/>
        <v>0</v>
      </c>
      <c r="F2062" s="187">
        <f t="shared" si="519"/>
        <v>0</v>
      </c>
      <c r="G2062" s="166"/>
      <c r="H2062" s="13"/>
      <c r="I2062" s="187">
        <f t="shared" si="520"/>
        <v>0</v>
      </c>
      <c r="J2062" s="187">
        <f t="shared" si="521"/>
        <v>0</v>
      </c>
      <c r="K2062" s="187">
        <f t="shared" si="522"/>
        <v>0</v>
      </c>
      <c r="L2062" s="166"/>
      <c r="M2062" s="13"/>
      <c r="N2062" s="187">
        <f t="shared" si="523"/>
        <v>0</v>
      </c>
      <c r="O2062" s="187">
        <f t="shared" si="524"/>
        <v>0</v>
      </c>
      <c r="P2062" s="187">
        <f t="shared" si="525"/>
        <v>0</v>
      </c>
      <c r="Q2062" s="166"/>
      <c r="R2062" s="13"/>
      <c r="S2062" s="187">
        <f t="shared" si="526"/>
        <v>0</v>
      </c>
      <c r="T2062" s="187">
        <f t="shared" si="527"/>
        <v>0</v>
      </c>
      <c r="U2062" s="166"/>
      <c r="V2062" s="187">
        <f t="shared" si="528"/>
        <v>0</v>
      </c>
      <c r="W2062" s="187">
        <f t="shared" si="529"/>
        <v>0</v>
      </c>
      <c r="X2062" s="13">
        <f t="shared" si="530"/>
        <v>0</v>
      </c>
      <c r="Y2062" s="13" t="s">
        <v>29</v>
      </c>
      <c r="Z2062" s="13">
        <v>45</v>
      </c>
      <c r="AA2062" s="241">
        <f t="shared" si="531"/>
        <v>0</v>
      </c>
    </row>
    <row r="2063" spans="1:27">
      <c r="A2063" s="12">
        <v>2060</v>
      </c>
      <c r="B2063" s="166"/>
      <c r="C2063" s="13"/>
      <c r="D2063" s="187">
        <f t="shared" si="517"/>
        <v>0</v>
      </c>
      <c r="E2063" s="187">
        <f t="shared" si="518"/>
        <v>0</v>
      </c>
      <c r="F2063" s="187">
        <f t="shared" si="519"/>
        <v>0</v>
      </c>
      <c r="G2063" s="166"/>
      <c r="H2063" s="13"/>
      <c r="I2063" s="187">
        <f t="shared" si="520"/>
        <v>0</v>
      </c>
      <c r="J2063" s="187">
        <f t="shared" si="521"/>
        <v>0</v>
      </c>
      <c r="K2063" s="187">
        <f t="shared" si="522"/>
        <v>0</v>
      </c>
      <c r="L2063" s="166"/>
      <c r="M2063" s="13"/>
      <c r="N2063" s="187">
        <f t="shared" si="523"/>
        <v>0</v>
      </c>
      <c r="O2063" s="187">
        <f t="shared" si="524"/>
        <v>0</v>
      </c>
      <c r="P2063" s="187">
        <f t="shared" si="525"/>
        <v>0</v>
      </c>
      <c r="Q2063" s="166"/>
      <c r="R2063" s="13"/>
      <c r="S2063" s="187">
        <f t="shared" si="526"/>
        <v>0</v>
      </c>
      <c r="T2063" s="187">
        <f t="shared" si="527"/>
        <v>0</v>
      </c>
      <c r="U2063" s="166"/>
      <c r="V2063" s="187">
        <f t="shared" si="528"/>
        <v>0</v>
      </c>
      <c r="W2063" s="187">
        <f t="shared" si="529"/>
        <v>0</v>
      </c>
      <c r="X2063" s="13">
        <f t="shared" si="530"/>
        <v>0</v>
      </c>
      <c r="Y2063" s="13" t="s">
        <v>29</v>
      </c>
      <c r="Z2063" s="13">
        <v>45</v>
      </c>
      <c r="AA2063" s="241">
        <f t="shared" si="531"/>
        <v>0</v>
      </c>
    </row>
    <row r="2064" spans="1:27">
      <c r="A2064" s="12">
        <v>2061</v>
      </c>
      <c r="B2064" s="166"/>
      <c r="C2064" s="13"/>
      <c r="D2064" s="187">
        <f t="shared" si="517"/>
        <v>0</v>
      </c>
      <c r="E2064" s="187">
        <f t="shared" si="518"/>
        <v>0</v>
      </c>
      <c r="F2064" s="187">
        <f t="shared" si="519"/>
        <v>0</v>
      </c>
      <c r="G2064" s="166"/>
      <c r="H2064" s="13"/>
      <c r="I2064" s="187">
        <f t="shared" si="520"/>
        <v>0</v>
      </c>
      <c r="J2064" s="187">
        <f t="shared" si="521"/>
        <v>0</v>
      </c>
      <c r="K2064" s="187">
        <f t="shared" si="522"/>
        <v>0</v>
      </c>
      <c r="L2064" s="166"/>
      <c r="M2064" s="13"/>
      <c r="N2064" s="187">
        <f t="shared" si="523"/>
        <v>0</v>
      </c>
      <c r="O2064" s="187">
        <f t="shared" si="524"/>
        <v>0</v>
      </c>
      <c r="P2064" s="187">
        <f t="shared" si="525"/>
        <v>0</v>
      </c>
      <c r="Q2064" s="166"/>
      <c r="R2064" s="13"/>
      <c r="S2064" s="187">
        <f t="shared" si="526"/>
        <v>0</v>
      </c>
      <c r="T2064" s="187">
        <f t="shared" si="527"/>
        <v>0</v>
      </c>
      <c r="U2064" s="166"/>
      <c r="V2064" s="187">
        <f t="shared" si="528"/>
        <v>0</v>
      </c>
      <c r="W2064" s="187">
        <f t="shared" si="529"/>
        <v>0</v>
      </c>
      <c r="X2064" s="13">
        <f t="shared" si="530"/>
        <v>0</v>
      </c>
      <c r="Y2064" s="13" t="s">
        <v>29</v>
      </c>
      <c r="Z2064" s="13">
        <v>45</v>
      </c>
      <c r="AA2064" s="241">
        <f t="shared" si="531"/>
        <v>0</v>
      </c>
    </row>
    <row r="2065" spans="1:27">
      <c r="A2065" s="12">
        <v>2062</v>
      </c>
      <c r="B2065" s="166"/>
      <c r="C2065" s="13"/>
      <c r="D2065" s="187">
        <f t="shared" si="517"/>
        <v>0</v>
      </c>
      <c r="E2065" s="187">
        <f t="shared" si="518"/>
        <v>0</v>
      </c>
      <c r="F2065" s="187">
        <f t="shared" si="519"/>
        <v>0</v>
      </c>
      <c r="G2065" s="166"/>
      <c r="H2065" s="13"/>
      <c r="I2065" s="187">
        <f t="shared" si="520"/>
        <v>0</v>
      </c>
      <c r="J2065" s="187">
        <f t="shared" si="521"/>
        <v>0</v>
      </c>
      <c r="K2065" s="187">
        <f t="shared" si="522"/>
        <v>0</v>
      </c>
      <c r="L2065" s="166"/>
      <c r="M2065" s="13"/>
      <c r="N2065" s="187">
        <f t="shared" si="523"/>
        <v>0</v>
      </c>
      <c r="O2065" s="187">
        <f t="shared" si="524"/>
        <v>0</v>
      </c>
      <c r="P2065" s="187">
        <f t="shared" si="525"/>
        <v>0</v>
      </c>
      <c r="Q2065" s="166"/>
      <c r="R2065" s="13"/>
      <c r="S2065" s="187">
        <f t="shared" si="526"/>
        <v>0</v>
      </c>
      <c r="T2065" s="187">
        <f t="shared" si="527"/>
        <v>0</v>
      </c>
      <c r="U2065" s="166"/>
      <c r="V2065" s="187">
        <f t="shared" si="528"/>
        <v>0</v>
      </c>
      <c r="W2065" s="187">
        <f t="shared" si="529"/>
        <v>0</v>
      </c>
      <c r="X2065" s="13">
        <f t="shared" si="530"/>
        <v>0</v>
      </c>
      <c r="Y2065" s="13" t="s">
        <v>29</v>
      </c>
      <c r="Z2065" s="13">
        <v>45</v>
      </c>
      <c r="AA2065" s="241">
        <f t="shared" si="531"/>
        <v>0</v>
      </c>
    </row>
    <row r="2066" spans="1:27">
      <c r="A2066" s="12">
        <v>2063</v>
      </c>
      <c r="B2066" s="166"/>
      <c r="C2066" s="13"/>
      <c r="D2066" s="187">
        <f t="shared" si="517"/>
        <v>0</v>
      </c>
      <c r="E2066" s="187">
        <f t="shared" si="518"/>
        <v>0</v>
      </c>
      <c r="F2066" s="187">
        <f t="shared" si="519"/>
        <v>0</v>
      </c>
      <c r="G2066" s="166"/>
      <c r="H2066" s="13"/>
      <c r="I2066" s="187">
        <f t="shared" si="520"/>
        <v>0</v>
      </c>
      <c r="J2066" s="187">
        <f t="shared" si="521"/>
        <v>0</v>
      </c>
      <c r="K2066" s="187">
        <f t="shared" si="522"/>
        <v>0</v>
      </c>
      <c r="L2066" s="166"/>
      <c r="M2066" s="13"/>
      <c r="N2066" s="187">
        <f t="shared" si="523"/>
        <v>0</v>
      </c>
      <c r="O2066" s="187">
        <f t="shared" si="524"/>
        <v>0</v>
      </c>
      <c r="P2066" s="187">
        <f t="shared" si="525"/>
        <v>0</v>
      </c>
      <c r="Q2066" s="166"/>
      <c r="R2066" s="13"/>
      <c r="S2066" s="187">
        <f t="shared" si="526"/>
        <v>0</v>
      </c>
      <c r="T2066" s="187">
        <f t="shared" si="527"/>
        <v>0</v>
      </c>
      <c r="U2066" s="166"/>
      <c r="V2066" s="187">
        <f t="shared" si="528"/>
        <v>0</v>
      </c>
      <c r="W2066" s="187">
        <f t="shared" si="529"/>
        <v>0</v>
      </c>
      <c r="X2066" s="13">
        <f t="shared" si="530"/>
        <v>0</v>
      </c>
      <c r="Y2066" s="13" t="s">
        <v>29</v>
      </c>
      <c r="Z2066" s="13">
        <v>45</v>
      </c>
      <c r="AA2066" s="241">
        <f t="shared" si="531"/>
        <v>0</v>
      </c>
    </row>
    <row r="2067" spans="1:27">
      <c r="A2067" s="12">
        <v>2064</v>
      </c>
      <c r="B2067" s="166"/>
      <c r="C2067" s="13"/>
      <c r="D2067" s="187">
        <f t="shared" si="517"/>
        <v>0</v>
      </c>
      <c r="E2067" s="187">
        <f t="shared" si="518"/>
        <v>0</v>
      </c>
      <c r="F2067" s="187">
        <f t="shared" si="519"/>
        <v>0</v>
      </c>
      <c r="G2067" s="166"/>
      <c r="H2067" s="13"/>
      <c r="I2067" s="187">
        <f t="shared" si="520"/>
        <v>0</v>
      </c>
      <c r="J2067" s="187">
        <f t="shared" si="521"/>
        <v>0</v>
      </c>
      <c r="K2067" s="187">
        <f t="shared" si="522"/>
        <v>0</v>
      </c>
      <c r="L2067" s="166"/>
      <c r="M2067" s="13"/>
      <c r="N2067" s="187">
        <f t="shared" si="523"/>
        <v>0</v>
      </c>
      <c r="O2067" s="187">
        <f t="shared" si="524"/>
        <v>0</v>
      </c>
      <c r="P2067" s="187">
        <f t="shared" si="525"/>
        <v>0</v>
      </c>
      <c r="Q2067" s="166"/>
      <c r="R2067" s="13"/>
      <c r="S2067" s="187">
        <f t="shared" si="526"/>
        <v>0</v>
      </c>
      <c r="T2067" s="187">
        <f t="shared" si="527"/>
        <v>0</v>
      </c>
      <c r="U2067" s="166"/>
      <c r="V2067" s="187">
        <f t="shared" si="528"/>
        <v>0</v>
      </c>
      <c r="W2067" s="187">
        <f t="shared" si="529"/>
        <v>0</v>
      </c>
      <c r="X2067" s="13">
        <f t="shared" si="530"/>
        <v>0</v>
      </c>
      <c r="Y2067" s="13" t="s">
        <v>29</v>
      </c>
      <c r="Z2067" s="13">
        <v>45</v>
      </c>
      <c r="AA2067" s="241">
        <f t="shared" si="531"/>
        <v>0</v>
      </c>
    </row>
    <row r="2068" spans="1:27">
      <c r="A2068" s="12">
        <v>2065</v>
      </c>
      <c r="B2068" s="166"/>
      <c r="C2068" s="13"/>
      <c r="D2068" s="187">
        <f t="shared" si="517"/>
        <v>0</v>
      </c>
      <c r="E2068" s="187">
        <f t="shared" si="518"/>
        <v>0</v>
      </c>
      <c r="F2068" s="187">
        <f t="shared" si="519"/>
        <v>0</v>
      </c>
      <c r="G2068" s="166"/>
      <c r="H2068" s="13"/>
      <c r="I2068" s="187">
        <f t="shared" si="520"/>
        <v>0</v>
      </c>
      <c r="J2068" s="187">
        <f t="shared" si="521"/>
        <v>0</v>
      </c>
      <c r="K2068" s="187">
        <f t="shared" si="522"/>
        <v>0</v>
      </c>
      <c r="L2068" s="166"/>
      <c r="M2068" s="13"/>
      <c r="N2068" s="187">
        <f t="shared" si="523"/>
        <v>0</v>
      </c>
      <c r="O2068" s="187">
        <f t="shared" si="524"/>
        <v>0</v>
      </c>
      <c r="P2068" s="187">
        <f t="shared" si="525"/>
        <v>0</v>
      </c>
      <c r="Q2068" s="166"/>
      <c r="R2068" s="13"/>
      <c r="S2068" s="187">
        <f t="shared" si="526"/>
        <v>0</v>
      </c>
      <c r="T2068" s="187">
        <f t="shared" si="527"/>
        <v>0</v>
      </c>
      <c r="U2068" s="166"/>
      <c r="V2068" s="187">
        <f t="shared" si="528"/>
        <v>0</v>
      </c>
      <c r="W2068" s="187">
        <f t="shared" si="529"/>
        <v>0</v>
      </c>
      <c r="X2068" s="13">
        <f t="shared" si="530"/>
        <v>0</v>
      </c>
      <c r="Y2068" s="13" t="s">
        <v>29</v>
      </c>
      <c r="Z2068" s="13">
        <v>45</v>
      </c>
      <c r="AA2068" s="241">
        <f t="shared" si="531"/>
        <v>0</v>
      </c>
    </row>
    <row r="2069" spans="1:27">
      <c r="A2069" s="12">
        <v>2066</v>
      </c>
      <c r="B2069" s="166"/>
      <c r="C2069" s="13"/>
      <c r="D2069" s="187">
        <f t="shared" si="517"/>
        <v>0</v>
      </c>
      <c r="E2069" s="187">
        <f t="shared" si="518"/>
        <v>0</v>
      </c>
      <c r="F2069" s="187">
        <f t="shared" si="519"/>
        <v>0</v>
      </c>
      <c r="G2069" s="166"/>
      <c r="H2069" s="13"/>
      <c r="I2069" s="187">
        <f t="shared" si="520"/>
        <v>0</v>
      </c>
      <c r="J2069" s="187">
        <f t="shared" si="521"/>
        <v>0</v>
      </c>
      <c r="K2069" s="187">
        <f t="shared" si="522"/>
        <v>0</v>
      </c>
      <c r="L2069" s="166"/>
      <c r="M2069" s="13"/>
      <c r="N2069" s="187">
        <f t="shared" si="523"/>
        <v>0</v>
      </c>
      <c r="O2069" s="187">
        <f t="shared" si="524"/>
        <v>0</v>
      </c>
      <c r="P2069" s="187">
        <f t="shared" si="525"/>
        <v>0</v>
      </c>
      <c r="Q2069" s="166"/>
      <c r="R2069" s="13"/>
      <c r="S2069" s="187">
        <f t="shared" si="526"/>
        <v>0</v>
      </c>
      <c r="T2069" s="187">
        <f t="shared" si="527"/>
        <v>0</v>
      </c>
      <c r="U2069" s="166"/>
      <c r="V2069" s="187">
        <f t="shared" si="528"/>
        <v>0</v>
      </c>
      <c r="W2069" s="187">
        <f t="shared" si="529"/>
        <v>0</v>
      </c>
      <c r="X2069" s="13">
        <f t="shared" si="530"/>
        <v>0</v>
      </c>
      <c r="Y2069" s="13" t="s">
        <v>29</v>
      </c>
      <c r="Z2069" s="13">
        <v>45</v>
      </c>
      <c r="AA2069" s="241">
        <f t="shared" si="531"/>
        <v>0</v>
      </c>
    </row>
    <row r="2070" spans="1:27">
      <c r="A2070" s="12">
        <v>2067</v>
      </c>
      <c r="B2070" s="166"/>
      <c r="C2070" s="13"/>
      <c r="D2070" s="187">
        <f t="shared" si="517"/>
        <v>0</v>
      </c>
      <c r="E2070" s="187">
        <f t="shared" si="518"/>
        <v>0</v>
      </c>
      <c r="F2070" s="187">
        <f t="shared" si="519"/>
        <v>0</v>
      </c>
      <c r="G2070" s="166"/>
      <c r="H2070" s="13"/>
      <c r="I2070" s="187">
        <f t="shared" si="520"/>
        <v>0</v>
      </c>
      <c r="J2070" s="187">
        <f t="shared" si="521"/>
        <v>0</v>
      </c>
      <c r="K2070" s="187">
        <f t="shared" si="522"/>
        <v>0</v>
      </c>
      <c r="L2070" s="166"/>
      <c r="M2070" s="13"/>
      <c r="N2070" s="187">
        <f t="shared" si="523"/>
        <v>0</v>
      </c>
      <c r="O2070" s="187">
        <f t="shared" si="524"/>
        <v>0</v>
      </c>
      <c r="P2070" s="187">
        <f t="shared" si="525"/>
        <v>0</v>
      </c>
      <c r="Q2070" s="166"/>
      <c r="R2070" s="13"/>
      <c r="S2070" s="187">
        <f t="shared" si="526"/>
        <v>0</v>
      </c>
      <c r="T2070" s="187">
        <f t="shared" si="527"/>
        <v>0</v>
      </c>
      <c r="U2070" s="166"/>
      <c r="V2070" s="187">
        <f t="shared" si="528"/>
        <v>0</v>
      </c>
      <c r="W2070" s="187">
        <f t="shared" si="529"/>
        <v>0</v>
      </c>
      <c r="X2070" s="13">
        <f t="shared" si="530"/>
        <v>0</v>
      </c>
      <c r="Y2070" s="13" t="s">
        <v>29</v>
      </c>
      <c r="Z2070" s="13">
        <v>45</v>
      </c>
      <c r="AA2070" s="241">
        <f t="shared" si="531"/>
        <v>0</v>
      </c>
    </row>
    <row r="2071" spans="1:27">
      <c r="A2071" s="12">
        <v>2068</v>
      </c>
      <c r="B2071" s="166"/>
      <c r="C2071" s="13"/>
      <c r="D2071" s="187">
        <f t="shared" si="517"/>
        <v>0</v>
      </c>
      <c r="E2071" s="187">
        <f t="shared" si="518"/>
        <v>0</v>
      </c>
      <c r="F2071" s="187">
        <f t="shared" si="519"/>
        <v>0</v>
      </c>
      <c r="G2071" s="166"/>
      <c r="H2071" s="13"/>
      <c r="I2071" s="187">
        <f t="shared" si="520"/>
        <v>0</v>
      </c>
      <c r="J2071" s="187">
        <f t="shared" si="521"/>
        <v>0</v>
      </c>
      <c r="K2071" s="187">
        <f t="shared" si="522"/>
        <v>0</v>
      </c>
      <c r="L2071" s="166"/>
      <c r="M2071" s="13"/>
      <c r="N2071" s="187">
        <f t="shared" si="523"/>
        <v>0</v>
      </c>
      <c r="O2071" s="187">
        <f t="shared" si="524"/>
        <v>0</v>
      </c>
      <c r="P2071" s="187">
        <f t="shared" si="525"/>
        <v>0</v>
      </c>
      <c r="Q2071" s="166"/>
      <c r="R2071" s="13"/>
      <c r="S2071" s="187">
        <f t="shared" si="526"/>
        <v>0</v>
      </c>
      <c r="T2071" s="187">
        <f t="shared" si="527"/>
        <v>0</v>
      </c>
      <c r="U2071" s="166"/>
      <c r="V2071" s="187">
        <f t="shared" si="528"/>
        <v>0</v>
      </c>
      <c r="W2071" s="187">
        <f t="shared" si="529"/>
        <v>0</v>
      </c>
      <c r="X2071" s="13">
        <f t="shared" si="530"/>
        <v>0</v>
      </c>
      <c r="Y2071" s="13" t="s">
        <v>29</v>
      </c>
      <c r="Z2071" s="13">
        <v>45</v>
      </c>
      <c r="AA2071" s="241">
        <f t="shared" si="531"/>
        <v>0</v>
      </c>
    </row>
    <row r="2072" spans="1:27">
      <c r="A2072" s="12">
        <v>2069</v>
      </c>
      <c r="B2072" s="166"/>
      <c r="C2072" s="13"/>
      <c r="D2072" s="187">
        <f t="shared" si="517"/>
        <v>0</v>
      </c>
      <c r="E2072" s="187">
        <f t="shared" si="518"/>
        <v>0</v>
      </c>
      <c r="F2072" s="187">
        <f t="shared" si="519"/>
        <v>0</v>
      </c>
      <c r="G2072" s="166"/>
      <c r="H2072" s="13"/>
      <c r="I2072" s="187">
        <f t="shared" si="520"/>
        <v>0</v>
      </c>
      <c r="J2072" s="187">
        <f t="shared" si="521"/>
        <v>0</v>
      </c>
      <c r="K2072" s="187">
        <f t="shared" si="522"/>
        <v>0</v>
      </c>
      <c r="L2072" s="166"/>
      <c r="M2072" s="13"/>
      <c r="N2072" s="187">
        <f t="shared" si="523"/>
        <v>0</v>
      </c>
      <c r="O2072" s="187">
        <f t="shared" si="524"/>
        <v>0</v>
      </c>
      <c r="P2072" s="187">
        <f t="shared" si="525"/>
        <v>0</v>
      </c>
      <c r="Q2072" s="166"/>
      <c r="R2072" s="13"/>
      <c r="S2072" s="187">
        <f t="shared" si="526"/>
        <v>0</v>
      </c>
      <c r="T2072" s="187">
        <f t="shared" si="527"/>
        <v>0</v>
      </c>
      <c r="U2072" s="166"/>
      <c r="V2072" s="187">
        <f t="shared" si="528"/>
        <v>0</v>
      </c>
      <c r="W2072" s="187">
        <f t="shared" si="529"/>
        <v>0</v>
      </c>
      <c r="X2072" s="13">
        <f t="shared" si="530"/>
        <v>0</v>
      </c>
      <c r="Y2072" s="13" t="s">
        <v>29</v>
      </c>
      <c r="Z2072" s="13">
        <v>45</v>
      </c>
      <c r="AA2072" s="241">
        <f t="shared" si="531"/>
        <v>0</v>
      </c>
    </row>
    <row r="2073" spans="1:27">
      <c r="A2073" s="12">
        <v>2070</v>
      </c>
      <c r="B2073" s="166"/>
      <c r="C2073" s="13"/>
      <c r="D2073" s="187">
        <f t="shared" si="517"/>
        <v>0</v>
      </c>
      <c r="E2073" s="187">
        <f t="shared" si="518"/>
        <v>0</v>
      </c>
      <c r="F2073" s="187">
        <f t="shared" si="519"/>
        <v>0</v>
      </c>
      <c r="G2073" s="166"/>
      <c r="H2073" s="13"/>
      <c r="I2073" s="187">
        <f t="shared" si="520"/>
        <v>0</v>
      </c>
      <c r="J2073" s="187">
        <f t="shared" si="521"/>
        <v>0</v>
      </c>
      <c r="K2073" s="187">
        <f t="shared" si="522"/>
        <v>0</v>
      </c>
      <c r="L2073" s="166"/>
      <c r="M2073" s="13"/>
      <c r="N2073" s="187">
        <f t="shared" si="523"/>
        <v>0</v>
      </c>
      <c r="O2073" s="187">
        <f t="shared" si="524"/>
        <v>0</v>
      </c>
      <c r="P2073" s="187">
        <f t="shared" si="525"/>
        <v>0</v>
      </c>
      <c r="Q2073" s="166"/>
      <c r="R2073" s="13"/>
      <c r="S2073" s="187">
        <f t="shared" si="526"/>
        <v>0</v>
      </c>
      <c r="T2073" s="187">
        <f t="shared" si="527"/>
        <v>0</v>
      </c>
      <c r="U2073" s="166"/>
      <c r="V2073" s="187">
        <f t="shared" si="528"/>
        <v>0</v>
      </c>
      <c r="W2073" s="187">
        <f t="shared" si="529"/>
        <v>0</v>
      </c>
      <c r="X2073" s="13">
        <f t="shared" si="530"/>
        <v>0</v>
      </c>
      <c r="Y2073" s="13" t="s">
        <v>29</v>
      </c>
      <c r="Z2073" s="13">
        <v>45</v>
      </c>
      <c r="AA2073" s="241">
        <f t="shared" si="531"/>
        <v>0</v>
      </c>
    </row>
    <row r="2074" spans="1:27">
      <c r="A2074" s="12">
        <v>2071</v>
      </c>
      <c r="B2074" s="166"/>
      <c r="C2074" s="13"/>
      <c r="D2074" s="187">
        <f t="shared" si="517"/>
        <v>0</v>
      </c>
      <c r="E2074" s="187">
        <f t="shared" si="518"/>
        <v>0</v>
      </c>
      <c r="F2074" s="187">
        <f t="shared" si="519"/>
        <v>0</v>
      </c>
      <c r="G2074" s="166"/>
      <c r="H2074" s="13"/>
      <c r="I2074" s="187">
        <f t="shared" si="520"/>
        <v>0</v>
      </c>
      <c r="J2074" s="187">
        <f t="shared" si="521"/>
        <v>0</v>
      </c>
      <c r="K2074" s="187">
        <f t="shared" si="522"/>
        <v>0</v>
      </c>
      <c r="L2074" s="166"/>
      <c r="M2074" s="13"/>
      <c r="N2074" s="187">
        <f t="shared" si="523"/>
        <v>0</v>
      </c>
      <c r="O2074" s="187">
        <f t="shared" si="524"/>
        <v>0</v>
      </c>
      <c r="P2074" s="187">
        <f t="shared" si="525"/>
        <v>0</v>
      </c>
      <c r="Q2074" s="166"/>
      <c r="R2074" s="13"/>
      <c r="S2074" s="187">
        <f t="shared" si="526"/>
        <v>0</v>
      </c>
      <c r="T2074" s="187">
        <f t="shared" si="527"/>
        <v>0</v>
      </c>
      <c r="U2074" s="166"/>
      <c r="V2074" s="187">
        <f t="shared" si="528"/>
        <v>0</v>
      </c>
      <c r="W2074" s="187">
        <f t="shared" si="529"/>
        <v>0</v>
      </c>
      <c r="X2074" s="13">
        <f t="shared" si="530"/>
        <v>0</v>
      </c>
      <c r="Y2074" s="13" t="s">
        <v>29</v>
      </c>
      <c r="Z2074" s="13">
        <v>45</v>
      </c>
      <c r="AA2074" s="241">
        <f t="shared" si="531"/>
        <v>0</v>
      </c>
    </row>
    <row r="2075" spans="1:27">
      <c r="A2075" s="12">
        <v>2072</v>
      </c>
      <c r="B2075" s="166"/>
      <c r="C2075" s="13"/>
      <c r="D2075" s="187">
        <f t="shared" si="517"/>
        <v>0</v>
      </c>
      <c r="E2075" s="187">
        <f t="shared" si="518"/>
        <v>0</v>
      </c>
      <c r="F2075" s="187">
        <f t="shared" si="519"/>
        <v>0</v>
      </c>
      <c r="G2075" s="166"/>
      <c r="H2075" s="13"/>
      <c r="I2075" s="187">
        <f t="shared" si="520"/>
        <v>0</v>
      </c>
      <c r="J2075" s="187">
        <f t="shared" si="521"/>
        <v>0</v>
      </c>
      <c r="K2075" s="187">
        <f t="shared" si="522"/>
        <v>0</v>
      </c>
      <c r="L2075" s="166"/>
      <c r="M2075" s="13"/>
      <c r="N2075" s="187">
        <f t="shared" si="523"/>
        <v>0</v>
      </c>
      <c r="O2075" s="187">
        <f t="shared" si="524"/>
        <v>0</v>
      </c>
      <c r="P2075" s="187">
        <f t="shared" si="525"/>
        <v>0</v>
      </c>
      <c r="Q2075" s="166"/>
      <c r="R2075" s="13"/>
      <c r="S2075" s="187">
        <f t="shared" si="526"/>
        <v>0</v>
      </c>
      <c r="T2075" s="187">
        <f t="shared" si="527"/>
        <v>0</v>
      </c>
      <c r="U2075" s="166"/>
      <c r="V2075" s="187">
        <f t="shared" si="528"/>
        <v>0</v>
      </c>
      <c r="W2075" s="187">
        <f t="shared" si="529"/>
        <v>0</v>
      </c>
      <c r="X2075" s="13">
        <f t="shared" si="530"/>
        <v>0</v>
      </c>
      <c r="Y2075" s="13" t="s">
        <v>29</v>
      </c>
      <c r="Z2075" s="13">
        <v>45</v>
      </c>
      <c r="AA2075" s="241">
        <f t="shared" si="531"/>
        <v>0</v>
      </c>
    </row>
    <row r="2076" spans="1:27">
      <c r="A2076" s="12">
        <v>2073</v>
      </c>
      <c r="B2076" s="166"/>
      <c r="C2076" s="13"/>
      <c r="D2076" s="187">
        <f t="shared" si="517"/>
        <v>0</v>
      </c>
      <c r="E2076" s="187">
        <f t="shared" si="518"/>
        <v>0</v>
      </c>
      <c r="F2076" s="187">
        <f t="shared" si="519"/>
        <v>0</v>
      </c>
      <c r="G2076" s="166"/>
      <c r="H2076" s="13"/>
      <c r="I2076" s="187">
        <f t="shared" si="520"/>
        <v>0</v>
      </c>
      <c r="J2076" s="187">
        <f t="shared" si="521"/>
        <v>0</v>
      </c>
      <c r="K2076" s="187">
        <f t="shared" si="522"/>
        <v>0</v>
      </c>
      <c r="L2076" s="166"/>
      <c r="M2076" s="13"/>
      <c r="N2076" s="187">
        <f t="shared" si="523"/>
        <v>0</v>
      </c>
      <c r="O2076" s="187">
        <f t="shared" si="524"/>
        <v>0</v>
      </c>
      <c r="P2076" s="187">
        <f t="shared" si="525"/>
        <v>0</v>
      </c>
      <c r="Q2076" s="166"/>
      <c r="R2076" s="13"/>
      <c r="S2076" s="187">
        <f t="shared" si="526"/>
        <v>0</v>
      </c>
      <c r="T2076" s="187">
        <f t="shared" si="527"/>
        <v>0</v>
      </c>
      <c r="U2076" s="166"/>
      <c r="V2076" s="187">
        <f t="shared" si="528"/>
        <v>0</v>
      </c>
      <c r="W2076" s="187">
        <f t="shared" si="529"/>
        <v>0</v>
      </c>
      <c r="X2076" s="13">
        <f t="shared" si="530"/>
        <v>0</v>
      </c>
      <c r="Y2076" s="13" t="s">
        <v>29</v>
      </c>
      <c r="Z2076" s="13">
        <v>45</v>
      </c>
      <c r="AA2076" s="241">
        <f t="shared" si="531"/>
        <v>0</v>
      </c>
    </row>
    <row r="2077" spans="1:27">
      <c r="A2077" s="12">
        <v>2074</v>
      </c>
      <c r="B2077" s="166"/>
      <c r="C2077" s="13"/>
      <c r="D2077" s="187">
        <f t="shared" si="517"/>
        <v>0</v>
      </c>
      <c r="E2077" s="187">
        <f t="shared" si="518"/>
        <v>0</v>
      </c>
      <c r="F2077" s="187">
        <f t="shared" si="519"/>
        <v>0</v>
      </c>
      <c r="G2077" s="166"/>
      <c r="H2077" s="13"/>
      <c r="I2077" s="187">
        <f t="shared" si="520"/>
        <v>0</v>
      </c>
      <c r="J2077" s="187">
        <f t="shared" si="521"/>
        <v>0</v>
      </c>
      <c r="K2077" s="187">
        <f t="shared" si="522"/>
        <v>0</v>
      </c>
      <c r="L2077" s="166"/>
      <c r="M2077" s="13"/>
      <c r="N2077" s="187">
        <f t="shared" si="523"/>
        <v>0</v>
      </c>
      <c r="O2077" s="187">
        <f t="shared" si="524"/>
        <v>0</v>
      </c>
      <c r="P2077" s="187">
        <f t="shared" si="525"/>
        <v>0</v>
      </c>
      <c r="Q2077" s="166"/>
      <c r="R2077" s="13"/>
      <c r="S2077" s="187">
        <f t="shared" si="526"/>
        <v>0</v>
      </c>
      <c r="T2077" s="187">
        <f t="shared" si="527"/>
        <v>0</v>
      </c>
      <c r="U2077" s="166"/>
      <c r="V2077" s="187">
        <f t="shared" si="528"/>
        <v>0</v>
      </c>
      <c r="W2077" s="187">
        <f t="shared" si="529"/>
        <v>0</v>
      </c>
      <c r="X2077" s="13">
        <f t="shared" si="530"/>
        <v>0</v>
      </c>
      <c r="Y2077" s="13" t="s">
        <v>29</v>
      </c>
      <c r="Z2077" s="13">
        <v>45</v>
      </c>
      <c r="AA2077" s="241">
        <f t="shared" si="531"/>
        <v>0</v>
      </c>
    </row>
    <row r="2078" spans="1:27">
      <c r="A2078" s="12">
        <v>2075</v>
      </c>
      <c r="B2078" s="166"/>
      <c r="C2078" s="13"/>
      <c r="D2078" s="187">
        <f t="shared" si="517"/>
        <v>0</v>
      </c>
      <c r="E2078" s="187">
        <f t="shared" si="518"/>
        <v>0</v>
      </c>
      <c r="F2078" s="187">
        <f t="shared" si="519"/>
        <v>0</v>
      </c>
      <c r="G2078" s="166"/>
      <c r="H2078" s="13"/>
      <c r="I2078" s="187">
        <f t="shared" si="520"/>
        <v>0</v>
      </c>
      <c r="J2078" s="187">
        <f t="shared" si="521"/>
        <v>0</v>
      </c>
      <c r="K2078" s="187">
        <f t="shared" si="522"/>
        <v>0</v>
      </c>
      <c r="L2078" s="166"/>
      <c r="M2078" s="13"/>
      <c r="N2078" s="187">
        <f t="shared" si="523"/>
        <v>0</v>
      </c>
      <c r="O2078" s="187">
        <f t="shared" si="524"/>
        <v>0</v>
      </c>
      <c r="P2078" s="187">
        <f t="shared" si="525"/>
        <v>0</v>
      </c>
      <c r="Q2078" s="166"/>
      <c r="R2078" s="13"/>
      <c r="S2078" s="187">
        <f t="shared" si="526"/>
        <v>0</v>
      </c>
      <c r="T2078" s="187">
        <f t="shared" si="527"/>
        <v>0</v>
      </c>
      <c r="U2078" s="166"/>
      <c r="V2078" s="187">
        <f t="shared" si="528"/>
        <v>0</v>
      </c>
      <c r="W2078" s="187">
        <f t="shared" si="529"/>
        <v>0</v>
      </c>
      <c r="X2078" s="13">
        <f t="shared" si="530"/>
        <v>0</v>
      </c>
      <c r="Y2078" s="13" t="s">
        <v>29</v>
      </c>
      <c r="Z2078" s="13">
        <v>45</v>
      </c>
      <c r="AA2078" s="241">
        <f t="shared" si="531"/>
        <v>0</v>
      </c>
    </row>
    <row r="2079" spans="1:27">
      <c r="A2079" s="12">
        <v>2076</v>
      </c>
      <c r="B2079" s="166"/>
      <c r="C2079" s="13"/>
      <c r="D2079" s="187">
        <f t="shared" si="517"/>
        <v>0</v>
      </c>
      <c r="E2079" s="187">
        <f t="shared" si="518"/>
        <v>0</v>
      </c>
      <c r="F2079" s="187">
        <f t="shared" si="519"/>
        <v>0</v>
      </c>
      <c r="G2079" s="166"/>
      <c r="H2079" s="13"/>
      <c r="I2079" s="187">
        <f t="shared" si="520"/>
        <v>0</v>
      </c>
      <c r="J2079" s="187">
        <f t="shared" si="521"/>
        <v>0</v>
      </c>
      <c r="K2079" s="187">
        <f t="shared" si="522"/>
        <v>0</v>
      </c>
      <c r="L2079" s="166"/>
      <c r="M2079" s="13"/>
      <c r="N2079" s="187">
        <f t="shared" si="523"/>
        <v>0</v>
      </c>
      <c r="O2079" s="187">
        <f t="shared" si="524"/>
        <v>0</v>
      </c>
      <c r="P2079" s="187">
        <f t="shared" si="525"/>
        <v>0</v>
      </c>
      <c r="Q2079" s="166"/>
      <c r="R2079" s="13"/>
      <c r="S2079" s="187">
        <f t="shared" si="526"/>
        <v>0</v>
      </c>
      <c r="T2079" s="187">
        <f t="shared" si="527"/>
        <v>0</v>
      </c>
      <c r="U2079" s="166"/>
      <c r="V2079" s="187">
        <f t="shared" si="528"/>
        <v>0</v>
      </c>
      <c r="W2079" s="187">
        <f t="shared" si="529"/>
        <v>0</v>
      </c>
      <c r="X2079" s="13">
        <f t="shared" si="530"/>
        <v>0</v>
      </c>
      <c r="Y2079" s="13" t="s">
        <v>29</v>
      </c>
      <c r="Z2079" s="13">
        <v>45</v>
      </c>
      <c r="AA2079" s="241">
        <f t="shared" si="531"/>
        <v>0</v>
      </c>
    </row>
    <row r="2080" spans="1:27">
      <c r="A2080" s="12">
        <v>2077</v>
      </c>
      <c r="B2080" s="166"/>
      <c r="C2080" s="13"/>
      <c r="D2080" s="187">
        <f t="shared" si="517"/>
        <v>0</v>
      </c>
      <c r="E2080" s="187">
        <f t="shared" si="518"/>
        <v>0</v>
      </c>
      <c r="F2080" s="187">
        <f t="shared" si="519"/>
        <v>0</v>
      </c>
      <c r="G2080" s="166"/>
      <c r="H2080" s="13"/>
      <c r="I2080" s="187">
        <f t="shared" si="520"/>
        <v>0</v>
      </c>
      <c r="J2080" s="187">
        <f t="shared" si="521"/>
        <v>0</v>
      </c>
      <c r="K2080" s="187">
        <f t="shared" si="522"/>
        <v>0</v>
      </c>
      <c r="L2080" s="166"/>
      <c r="M2080" s="13"/>
      <c r="N2080" s="187">
        <f t="shared" si="523"/>
        <v>0</v>
      </c>
      <c r="O2080" s="187">
        <f t="shared" si="524"/>
        <v>0</v>
      </c>
      <c r="P2080" s="187">
        <f t="shared" si="525"/>
        <v>0</v>
      </c>
      <c r="Q2080" s="166"/>
      <c r="R2080" s="13"/>
      <c r="S2080" s="187">
        <f t="shared" si="526"/>
        <v>0</v>
      </c>
      <c r="T2080" s="187">
        <f t="shared" si="527"/>
        <v>0</v>
      </c>
      <c r="U2080" s="166"/>
      <c r="V2080" s="187">
        <f t="shared" si="528"/>
        <v>0</v>
      </c>
      <c r="W2080" s="187">
        <f t="shared" si="529"/>
        <v>0</v>
      </c>
      <c r="X2080" s="13">
        <f t="shared" si="530"/>
        <v>0</v>
      </c>
      <c r="Y2080" s="13" t="s">
        <v>29</v>
      </c>
      <c r="Z2080" s="13">
        <v>45</v>
      </c>
      <c r="AA2080" s="241">
        <f t="shared" si="531"/>
        <v>0</v>
      </c>
    </row>
    <row r="2081" spans="1:27">
      <c r="A2081" s="12">
        <v>2078</v>
      </c>
      <c r="B2081" s="166"/>
      <c r="C2081" s="13"/>
      <c r="D2081" s="187">
        <f t="shared" si="517"/>
        <v>0</v>
      </c>
      <c r="E2081" s="187">
        <f t="shared" si="518"/>
        <v>0</v>
      </c>
      <c r="F2081" s="187">
        <f t="shared" si="519"/>
        <v>0</v>
      </c>
      <c r="G2081" s="166"/>
      <c r="H2081" s="13"/>
      <c r="I2081" s="187">
        <f t="shared" si="520"/>
        <v>0</v>
      </c>
      <c r="J2081" s="187">
        <f t="shared" si="521"/>
        <v>0</v>
      </c>
      <c r="K2081" s="187">
        <f t="shared" si="522"/>
        <v>0</v>
      </c>
      <c r="L2081" s="166"/>
      <c r="M2081" s="13"/>
      <c r="N2081" s="187">
        <f t="shared" si="523"/>
        <v>0</v>
      </c>
      <c r="O2081" s="187">
        <f t="shared" si="524"/>
        <v>0</v>
      </c>
      <c r="P2081" s="187">
        <f t="shared" si="525"/>
        <v>0</v>
      </c>
      <c r="Q2081" s="166"/>
      <c r="R2081" s="13"/>
      <c r="S2081" s="187">
        <f t="shared" si="526"/>
        <v>0</v>
      </c>
      <c r="T2081" s="187">
        <f t="shared" si="527"/>
        <v>0</v>
      </c>
      <c r="U2081" s="166"/>
      <c r="V2081" s="187">
        <f t="shared" si="528"/>
        <v>0</v>
      </c>
      <c r="W2081" s="187">
        <f t="shared" si="529"/>
        <v>0</v>
      </c>
      <c r="X2081" s="13">
        <f t="shared" si="530"/>
        <v>0</v>
      </c>
      <c r="Y2081" s="13" t="s">
        <v>29</v>
      </c>
      <c r="Z2081" s="13">
        <v>45</v>
      </c>
      <c r="AA2081" s="241">
        <f t="shared" si="531"/>
        <v>0</v>
      </c>
    </row>
    <row r="2082" spans="1:27">
      <c r="A2082" s="12">
        <v>2079</v>
      </c>
      <c r="B2082" s="166"/>
      <c r="C2082" s="13"/>
      <c r="D2082" s="187">
        <f t="shared" si="517"/>
        <v>0</v>
      </c>
      <c r="E2082" s="187">
        <f t="shared" si="518"/>
        <v>0</v>
      </c>
      <c r="F2082" s="187">
        <f t="shared" si="519"/>
        <v>0</v>
      </c>
      <c r="G2082" s="166"/>
      <c r="H2082" s="13"/>
      <c r="I2082" s="187">
        <f t="shared" si="520"/>
        <v>0</v>
      </c>
      <c r="J2082" s="187">
        <f t="shared" si="521"/>
        <v>0</v>
      </c>
      <c r="K2082" s="187">
        <f t="shared" si="522"/>
        <v>0</v>
      </c>
      <c r="L2082" s="166"/>
      <c r="M2082" s="13"/>
      <c r="N2082" s="187">
        <f t="shared" si="523"/>
        <v>0</v>
      </c>
      <c r="O2082" s="187">
        <f t="shared" si="524"/>
        <v>0</v>
      </c>
      <c r="P2082" s="187">
        <f t="shared" si="525"/>
        <v>0</v>
      </c>
      <c r="Q2082" s="166"/>
      <c r="R2082" s="13"/>
      <c r="S2082" s="187">
        <f t="shared" si="526"/>
        <v>0</v>
      </c>
      <c r="T2082" s="187">
        <f t="shared" si="527"/>
        <v>0</v>
      </c>
      <c r="U2082" s="166"/>
      <c r="V2082" s="187">
        <f t="shared" si="528"/>
        <v>0</v>
      </c>
      <c r="W2082" s="187">
        <f t="shared" si="529"/>
        <v>0</v>
      </c>
      <c r="X2082" s="13">
        <f t="shared" si="530"/>
        <v>0</v>
      </c>
      <c r="Y2082" s="13" t="s">
        <v>29</v>
      </c>
      <c r="Z2082" s="13">
        <v>45</v>
      </c>
      <c r="AA2082" s="241">
        <f t="shared" si="531"/>
        <v>0</v>
      </c>
    </row>
    <row r="2083" spans="1:27">
      <c r="A2083" s="12">
        <v>2080</v>
      </c>
      <c r="B2083" s="166"/>
      <c r="C2083" s="13"/>
      <c r="D2083" s="187">
        <f t="shared" si="517"/>
        <v>0</v>
      </c>
      <c r="E2083" s="187">
        <f t="shared" si="518"/>
        <v>0</v>
      </c>
      <c r="F2083" s="187">
        <f t="shared" si="519"/>
        <v>0</v>
      </c>
      <c r="G2083" s="166"/>
      <c r="H2083" s="13"/>
      <c r="I2083" s="187">
        <f t="shared" si="520"/>
        <v>0</v>
      </c>
      <c r="J2083" s="187">
        <f t="shared" si="521"/>
        <v>0</v>
      </c>
      <c r="K2083" s="187">
        <f t="shared" si="522"/>
        <v>0</v>
      </c>
      <c r="L2083" s="166"/>
      <c r="M2083" s="13"/>
      <c r="N2083" s="187">
        <f t="shared" si="523"/>
        <v>0</v>
      </c>
      <c r="O2083" s="187">
        <f t="shared" si="524"/>
        <v>0</v>
      </c>
      <c r="P2083" s="187">
        <f t="shared" si="525"/>
        <v>0</v>
      </c>
      <c r="Q2083" s="166"/>
      <c r="R2083" s="13"/>
      <c r="S2083" s="187">
        <f t="shared" si="526"/>
        <v>0</v>
      </c>
      <c r="T2083" s="187">
        <f t="shared" si="527"/>
        <v>0</v>
      </c>
      <c r="U2083" s="166"/>
      <c r="V2083" s="187">
        <f t="shared" si="528"/>
        <v>0</v>
      </c>
      <c r="W2083" s="187">
        <f t="shared" si="529"/>
        <v>0</v>
      </c>
      <c r="X2083" s="13">
        <f t="shared" si="530"/>
        <v>0</v>
      </c>
      <c r="Y2083" s="13" t="s">
        <v>29</v>
      </c>
      <c r="Z2083" s="13">
        <v>45</v>
      </c>
      <c r="AA2083" s="241">
        <f t="shared" si="531"/>
        <v>0</v>
      </c>
    </row>
    <row r="2084" spans="1:27">
      <c r="A2084" s="12">
        <v>2081</v>
      </c>
      <c r="B2084" s="166"/>
      <c r="C2084" s="13"/>
      <c r="D2084" s="187">
        <f t="shared" si="517"/>
        <v>0</v>
      </c>
      <c r="E2084" s="187">
        <f t="shared" si="518"/>
        <v>0</v>
      </c>
      <c r="F2084" s="187">
        <f t="shared" si="519"/>
        <v>0</v>
      </c>
      <c r="G2084" s="166"/>
      <c r="H2084" s="13"/>
      <c r="I2084" s="187">
        <f t="shared" si="520"/>
        <v>0</v>
      </c>
      <c r="J2084" s="187">
        <f t="shared" si="521"/>
        <v>0</v>
      </c>
      <c r="K2084" s="187">
        <f t="shared" si="522"/>
        <v>0</v>
      </c>
      <c r="L2084" s="166"/>
      <c r="M2084" s="13"/>
      <c r="N2084" s="187">
        <f t="shared" si="523"/>
        <v>0</v>
      </c>
      <c r="O2084" s="187">
        <f t="shared" si="524"/>
        <v>0</v>
      </c>
      <c r="P2084" s="187">
        <f t="shared" si="525"/>
        <v>0</v>
      </c>
      <c r="Q2084" s="166"/>
      <c r="R2084" s="13"/>
      <c r="S2084" s="187">
        <f t="shared" si="526"/>
        <v>0</v>
      </c>
      <c r="T2084" s="187">
        <f t="shared" si="527"/>
        <v>0</v>
      </c>
      <c r="U2084" s="166"/>
      <c r="V2084" s="187">
        <f t="shared" si="528"/>
        <v>0</v>
      </c>
      <c r="W2084" s="187">
        <f t="shared" si="529"/>
        <v>0</v>
      </c>
      <c r="X2084" s="13">
        <f t="shared" si="530"/>
        <v>0</v>
      </c>
      <c r="Y2084" s="13" t="s">
        <v>29</v>
      </c>
      <c r="Z2084" s="13">
        <v>45</v>
      </c>
      <c r="AA2084" s="241">
        <f t="shared" si="531"/>
        <v>0</v>
      </c>
    </row>
    <row r="2085" spans="1:27">
      <c r="A2085" s="12">
        <v>2082</v>
      </c>
      <c r="B2085" s="166"/>
      <c r="C2085" s="13"/>
      <c r="D2085" s="187">
        <f t="shared" ref="D2085:D2148" si="532">IF(B2085="Bien",10,)</f>
        <v>0</v>
      </c>
      <c r="E2085" s="187">
        <f t="shared" ref="E2085:E2148" si="533">IF(B2085="Moyen",5,)</f>
        <v>0</v>
      </c>
      <c r="F2085" s="187">
        <f t="shared" ref="F2085:F2148" si="534">IF(B2085="Mauvais",-35,)</f>
        <v>0</v>
      </c>
      <c r="G2085" s="166"/>
      <c r="H2085" s="13"/>
      <c r="I2085" s="187">
        <f t="shared" ref="I2085:I2148" si="535">IF(G2085="Non",10,)</f>
        <v>0</v>
      </c>
      <c r="J2085" s="187">
        <f t="shared" ref="J2085:J2148" si="536">IF(G2085="Un peu",5,)</f>
        <v>0</v>
      </c>
      <c r="K2085" s="187">
        <f t="shared" ref="K2085:K2148" si="537">IF(G2085="Beaucoup",-35,)</f>
        <v>0</v>
      </c>
      <c r="L2085" s="166"/>
      <c r="M2085" s="13"/>
      <c r="N2085" s="187">
        <f t="shared" ref="N2085:N2148" si="538">IF(L2085="Bien",5,)</f>
        <v>0</v>
      </c>
      <c r="O2085" s="187">
        <f t="shared" ref="O2085:O2148" si="539">IF(L2085="Moyen",0,)</f>
        <v>0</v>
      </c>
      <c r="P2085" s="187">
        <f t="shared" ref="P2085:P2148" si="540">IF(L2085="Mauvais",-35,)</f>
        <v>0</v>
      </c>
      <c r="Q2085" s="166"/>
      <c r="R2085" s="13"/>
      <c r="S2085" s="187">
        <f t="shared" ref="S2085:S2148" si="541">IF(Q2085="Oui",-35,)</f>
        <v>0</v>
      </c>
      <c r="T2085" s="187">
        <f t="shared" ref="T2085:T2148" si="542">IF(Q2085="Non",10,)</f>
        <v>0</v>
      </c>
      <c r="U2085" s="166"/>
      <c r="V2085" s="187">
        <f t="shared" ref="V2085:V2148" si="543">IF(U2085="Oui",-35,)</f>
        <v>0</v>
      </c>
      <c r="W2085" s="187">
        <f t="shared" ref="W2085:W2148" si="544">IF(U2085="Non",10,)</f>
        <v>0</v>
      </c>
      <c r="X2085" s="13">
        <f t="shared" ref="X2085:X2148" si="545">SUM(B2085:W2085)</f>
        <v>0</v>
      </c>
      <c r="Y2085" s="13" t="s">
        <v>29</v>
      </c>
      <c r="Z2085" s="13">
        <v>45</v>
      </c>
      <c r="AA2085" s="241">
        <f t="shared" ref="AA2085:AA2148" si="546">X2085/Z2085</f>
        <v>0</v>
      </c>
    </row>
    <row r="2086" spans="1:27">
      <c r="A2086" s="12">
        <v>2083</v>
      </c>
      <c r="B2086" s="166"/>
      <c r="C2086" s="13"/>
      <c r="D2086" s="187">
        <f t="shared" si="532"/>
        <v>0</v>
      </c>
      <c r="E2086" s="187">
        <f t="shared" si="533"/>
        <v>0</v>
      </c>
      <c r="F2086" s="187">
        <f t="shared" si="534"/>
        <v>0</v>
      </c>
      <c r="G2086" s="166"/>
      <c r="H2086" s="13"/>
      <c r="I2086" s="187">
        <f t="shared" si="535"/>
        <v>0</v>
      </c>
      <c r="J2086" s="187">
        <f t="shared" si="536"/>
        <v>0</v>
      </c>
      <c r="K2086" s="187">
        <f t="shared" si="537"/>
        <v>0</v>
      </c>
      <c r="L2086" s="166"/>
      <c r="M2086" s="13"/>
      <c r="N2086" s="187">
        <f t="shared" si="538"/>
        <v>0</v>
      </c>
      <c r="O2086" s="187">
        <f t="shared" si="539"/>
        <v>0</v>
      </c>
      <c r="P2086" s="187">
        <f t="shared" si="540"/>
        <v>0</v>
      </c>
      <c r="Q2086" s="166"/>
      <c r="R2086" s="13"/>
      <c r="S2086" s="187">
        <f t="shared" si="541"/>
        <v>0</v>
      </c>
      <c r="T2086" s="187">
        <f t="shared" si="542"/>
        <v>0</v>
      </c>
      <c r="U2086" s="166"/>
      <c r="V2086" s="187">
        <f t="shared" si="543"/>
        <v>0</v>
      </c>
      <c r="W2086" s="187">
        <f t="shared" si="544"/>
        <v>0</v>
      </c>
      <c r="X2086" s="13">
        <f t="shared" si="545"/>
        <v>0</v>
      </c>
      <c r="Y2086" s="13" t="s">
        <v>29</v>
      </c>
      <c r="Z2086" s="13">
        <v>45</v>
      </c>
      <c r="AA2086" s="241">
        <f t="shared" si="546"/>
        <v>0</v>
      </c>
    </row>
    <row r="2087" spans="1:27">
      <c r="A2087" s="12">
        <v>2084</v>
      </c>
      <c r="B2087" s="166"/>
      <c r="C2087" s="13"/>
      <c r="D2087" s="187">
        <f t="shared" si="532"/>
        <v>0</v>
      </c>
      <c r="E2087" s="187">
        <f t="shared" si="533"/>
        <v>0</v>
      </c>
      <c r="F2087" s="187">
        <f t="shared" si="534"/>
        <v>0</v>
      </c>
      <c r="G2087" s="166"/>
      <c r="H2087" s="13"/>
      <c r="I2087" s="187">
        <f t="shared" si="535"/>
        <v>0</v>
      </c>
      <c r="J2087" s="187">
        <f t="shared" si="536"/>
        <v>0</v>
      </c>
      <c r="K2087" s="187">
        <f t="shared" si="537"/>
        <v>0</v>
      </c>
      <c r="L2087" s="166"/>
      <c r="M2087" s="13"/>
      <c r="N2087" s="187">
        <f t="shared" si="538"/>
        <v>0</v>
      </c>
      <c r="O2087" s="187">
        <f t="shared" si="539"/>
        <v>0</v>
      </c>
      <c r="P2087" s="187">
        <f t="shared" si="540"/>
        <v>0</v>
      </c>
      <c r="Q2087" s="166"/>
      <c r="R2087" s="13"/>
      <c r="S2087" s="187">
        <f t="shared" si="541"/>
        <v>0</v>
      </c>
      <c r="T2087" s="187">
        <f t="shared" si="542"/>
        <v>0</v>
      </c>
      <c r="U2087" s="166"/>
      <c r="V2087" s="187">
        <f t="shared" si="543"/>
        <v>0</v>
      </c>
      <c r="W2087" s="187">
        <f t="shared" si="544"/>
        <v>0</v>
      </c>
      <c r="X2087" s="13">
        <f t="shared" si="545"/>
        <v>0</v>
      </c>
      <c r="Y2087" s="13" t="s">
        <v>29</v>
      </c>
      <c r="Z2087" s="13">
        <v>45</v>
      </c>
      <c r="AA2087" s="241">
        <f t="shared" si="546"/>
        <v>0</v>
      </c>
    </row>
    <row r="2088" spans="1:27">
      <c r="A2088" s="12">
        <v>2085</v>
      </c>
      <c r="B2088" s="166"/>
      <c r="C2088" s="13"/>
      <c r="D2088" s="187">
        <f t="shared" si="532"/>
        <v>0</v>
      </c>
      <c r="E2088" s="187">
        <f t="shared" si="533"/>
        <v>0</v>
      </c>
      <c r="F2088" s="187">
        <f t="shared" si="534"/>
        <v>0</v>
      </c>
      <c r="G2088" s="166"/>
      <c r="H2088" s="13"/>
      <c r="I2088" s="187">
        <f t="shared" si="535"/>
        <v>0</v>
      </c>
      <c r="J2088" s="187">
        <f t="shared" si="536"/>
        <v>0</v>
      </c>
      <c r="K2088" s="187">
        <f t="shared" si="537"/>
        <v>0</v>
      </c>
      <c r="L2088" s="166"/>
      <c r="M2088" s="13"/>
      <c r="N2088" s="187">
        <f t="shared" si="538"/>
        <v>0</v>
      </c>
      <c r="O2088" s="187">
        <f t="shared" si="539"/>
        <v>0</v>
      </c>
      <c r="P2088" s="187">
        <f t="shared" si="540"/>
        <v>0</v>
      </c>
      <c r="Q2088" s="166"/>
      <c r="R2088" s="13"/>
      <c r="S2088" s="187">
        <f t="shared" si="541"/>
        <v>0</v>
      </c>
      <c r="T2088" s="187">
        <f t="shared" si="542"/>
        <v>0</v>
      </c>
      <c r="U2088" s="166"/>
      <c r="V2088" s="187">
        <f t="shared" si="543"/>
        <v>0</v>
      </c>
      <c r="W2088" s="187">
        <f t="shared" si="544"/>
        <v>0</v>
      </c>
      <c r="X2088" s="13">
        <f t="shared" si="545"/>
        <v>0</v>
      </c>
      <c r="Y2088" s="13" t="s">
        <v>29</v>
      </c>
      <c r="Z2088" s="13">
        <v>45</v>
      </c>
      <c r="AA2088" s="241">
        <f t="shared" si="546"/>
        <v>0</v>
      </c>
    </row>
    <row r="2089" spans="1:27">
      <c r="A2089" s="12">
        <v>2086</v>
      </c>
      <c r="B2089" s="166"/>
      <c r="C2089" s="13"/>
      <c r="D2089" s="187">
        <f t="shared" si="532"/>
        <v>0</v>
      </c>
      <c r="E2089" s="187">
        <f t="shared" si="533"/>
        <v>0</v>
      </c>
      <c r="F2089" s="187">
        <f t="shared" si="534"/>
        <v>0</v>
      </c>
      <c r="G2089" s="166"/>
      <c r="H2089" s="13"/>
      <c r="I2089" s="187">
        <f t="shared" si="535"/>
        <v>0</v>
      </c>
      <c r="J2089" s="187">
        <f t="shared" si="536"/>
        <v>0</v>
      </c>
      <c r="K2089" s="187">
        <f t="shared" si="537"/>
        <v>0</v>
      </c>
      <c r="L2089" s="166"/>
      <c r="M2089" s="13"/>
      <c r="N2089" s="187">
        <f t="shared" si="538"/>
        <v>0</v>
      </c>
      <c r="O2089" s="187">
        <f t="shared" si="539"/>
        <v>0</v>
      </c>
      <c r="P2089" s="187">
        <f t="shared" si="540"/>
        <v>0</v>
      </c>
      <c r="Q2089" s="166"/>
      <c r="R2089" s="13"/>
      <c r="S2089" s="187">
        <f t="shared" si="541"/>
        <v>0</v>
      </c>
      <c r="T2089" s="187">
        <f t="shared" si="542"/>
        <v>0</v>
      </c>
      <c r="U2089" s="166"/>
      <c r="V2089" s="187">
        <f t="shared" si="543"/>
        <v>0</v>
      </c>
      <c r="W2089" s="187">
        <f t="shared" si="544"/>
        <v>0</v>
      </c>
      <c r="X2089" s="13">
        <f t="shared" si="545"/>
        <v>0</v>
      </c>
      <c r="Y2089" s="13" t="s">
        <v>29</v>
      </c>
      <c r="Z2089" s="13">
        <v>45</v>
      </c>
      <c r="AA2089" s="241">
        <f t="shared" si="546"/>
        <v>0</v>
      </c>
    </row>
    <row r="2090" spans="1:27">
      <c r="A2090" s="12">
        <v>2087</v>
      </c>
      <c r="B2090" s="166"/>
      <c r="C2090" s="13"/>
      <c r="D2090" s="187">
        <f t="shared" si="532"/>
        <v>0</v>
      </c>
      <c r="E2090" s="187">
        <f t="shared" si="533"/>
        <v>0</v>
      </c>
      <c r="F2090" s="187">
        <f t="shared" si="534"/>
        <v>0</v>
      </c>
      <c r="G2090" s="166"/>
      <c r="H2090" s="13"/>
      <c r="I2090" s="187">
        <f t="shared" si="535"/>
        <v>0</v>
      </c>
      <c r="J2090" s="187">
        <f t="shared" si="536"/>
        <v>0</v>
      </c>
      <c r="K2090" s="187">
        <f t="shared" si="537"/>
        <v>0</v>
      </c>
      <c r="L2090" s="166"/>
      <c r="M2090" s="13"/>
      <c r="N2090" s="187">
        <f t="shared" si="538"/>
        <v>0</v>
      </c>
      <c r="O2090" s="187">
        <f t="shared" si="539"/>
        <v>0</v>
      </c>
      <c r="P2090" s="187">
        <f t="shared" si="540"/>
        <v>0</v>
      </c>
      <c r="Q2090" s="166"/>
      <c r="R2090" s="13"/>
      <c r="S2090" s="187">
        <f t="shared" si="541"/>
        <v>0</v>
      </c>
      <c r="T2090" s="187">
        <f t="shared" si="542"/>
        <v>0</v>
      </c>
      <c r="U2090" s="166"/>
      <c r="V2090" s="187">
        <f t="shared" si="543"/>
        <v>0</v>
      </c>
      <c r="W2090" s="187">
        <f t="shared" si="544"/>
        <v>0</v>
      </c>
      <c r="X2090" s="13">
        <f t="shared" si="545"/>
        <v>0</v>
      </c>
      <c r="Y2090" s="13" t="s">
        <v>29</v>
      </c>
      <c r="Z2090" s="13">
        <v>45</v>
      </c>
      <c r="AA2090" s="241">
        <f t="shared" si="546"/>
        <v>0</v>
      </c>
    </row>
    <row r="2091" spans="1:27">
      <c r="A2091" s="12">
        <v>2088</v>
      </c>
      <c r="B2091" s="166"/>
      <c r="C2091" s="13"/>
      <c r="D2091" s="187">
        <f t="shared" si="532"/>
        <v>0</v>
      </c>
      <c r="E2091" s="187">
        <f t="shared" si="533"/>
        <v>0</v>
      </c>
      <c r="F2091" s="187">
        <f t="shared" si="534"/>
        <v>0</v>
      </c>
      <c r="G2091" s="166"/>
      <c r="H2091" s="13"/>
      <c r="I2091" s="187">
        <f t="shared" si="535"/>
        <v>0</v>
      </c>
      <c r="J2091" s="187">
        <f t="shared" si="536"/>
        <v>0</v>
      </c>
      <c r="K2091" s="187">
        <f t="shared" si="537"/>
        <v>0</v>
      </c>
      <c r="L2091" s="166"/>
      <c r="M2091" s="13"/>
      <c r="N2091" s="187">
        <f t="shared" si="538"/>
        <v>0</v>
      </c>
      <c r="O2091" s="187">
        <f t="shared" si="539"/>
        <v>0</v>
      </c>
      <c r="P2091" s="187">
        <f t="shared" si="540"/>
        <v>0</v>
      </c>
      <c r="Q2091" s="166"/>
      <c r="R2091" s="13"/>
      <c r="S2091" s="187">
        <f t="shared" si="541"/>
        <v>0</v>
      </c>
      <c r="T2091" s="187">
        <f t="shared" si="542"/>
        <v>0</v>
      </c>
      <c r="U2091" s="166"/>
      <c r="V2091" s="187">
        <f t="shared" si="543"/>
        <v>0</v>
      </c>
      <c r="W2091" s="187">
        <f t="shared" si="544"/>
        <v>0</v>
      </c>
      <c r="X2091" s="13">
        <f t="shared" si="545"/>
        <v>0</v>
      </c>
      <c r="Y2091" s="13" t="s">
        <v>29</v>
      </c>
      <c r="Z2091" s="13">
        <v>45</v>
      </c>
      <c r="AA2091" s="241">
        <f t="shared" si="546"/>
        <v>0</v>
      </c>
    </row>
    <row r="2092" spans="1:27">
      <c r="A2092" s="12">
        <v>2089</v>
      </c>
      <c r="B2092" s="166"/>
      <c r="C2092" s="13"/>
      <c r="D2092" s="187">
        <f t="shared" si="532"/>
        <v>0</v>
      </c>
      <c r="E2092" s="187">
        <f t="shared" si="533"/>
        <v>0</v>
      </c>
      <c r="F2092" s="187">
        <f t="shared" si="534"/>
        <v>0</v>
      </c>
      <c r="G2092" s="166"/>
      <c r="H2092" s="13"/>
      <c r="I2092" s="187">
        <f t="shared" si="535"/>
        <v>0</v>
      </c>
      <c r="J2092" s="187">
        <f t="shared" si="536"/>
        <v>0</v>
      </c>
      <c r="K2092" s="187">
        <f t="shared" si="537"/>
        <v>0</v>
      </c>
      <c r="L2092" s="166"/>
      <c r="M2092" s="13"/>
      <c r="N2092" s="187">
        <f t="shared" si="538"/>
        <v>0</v>
      </c>
      <c r="O2092" s="187">
        <f t="shared" si="539"/>
        <v>0</v>
      </c>
      <c r="P2092" s="187">
        <f t="shared" si="540"/>
        <v>0</v>
      </c>
      <c r="Q2092" s="166"/>
      <c r="R2092" s="13"/>
      <c r="S2092" s="187">
        <f t="shared" si="541"/>
        <v>0</v>
      </c>
      <c r="T2092" s="187">
        <f t="shared" si="542"/>
        <v>0</v>
      </c>
      <c r="U2092" s="166"/>
      <c r="V2092" s="187">
        <f t="shared" si="543"/>
        <v>0</v>
      </c>
      <c r="W2092" s="187">
        <f t="shared" si="544"/>
        <v>0</v>
      </c>
      <c r="X2092" s="13">
        <f t="shared" si="545"/>
        <v>0</v>
      </c>
      <c r="Y2092" s="13" t="s">
        <v>29</v>
      </c>
      <c r="Z2092" s="13">
        <v>45</v>
      </c>
      <c r="AA2092" s="241">
        <f t="shared" si="546"/>
        <v>0</v>
      </c>
    </row>
    <row r="2093" spans="1:27">
      <c r="A2093" s="12">
        <v>2090</v>
      </c>
      <c r="B2093" s="166"/>
      <c r="C2093" s="13"/>
      <c r="D2093" s="187">
        <f t="shared" si="532"/>
        <v>0</v>
      </c>
      <c r="E2093" s="187">
        <f t="shared" si="533"/>
        <v>0</v>
      </c>
      <c r="F2093" s="187">
        <f t="shared" si="534"/>
        <v>0</v>
      </c>
      <c r="G2093" s="166"/>
      <c r="H2093" s="13"/>
      <c r="I2093" s="187">
        <f t="shared" si="535"/>
        <v>0</v>
      </c>
      <c r="J2093" s="187">
        <f t="shared" si="536"/>
        <v>0</v>
      </c>
      <c r="K2093" s="187">
        <f t="shared" si="537"/>
        <v>0</v>
      </c>
      <c r="L2093" s="166"/>
      <c r="M2093" s="13"/>
      <c r="N2093" s="187">
        <f t="shared" si="538"/>
        <v>0</v>
      </c>
      <c r="O2093" s="187">
        <f t="shared" si="539"/>
        <v>0</v>
      </c>
      <c r="P2093" s="187">
        <f t="shared" si="540"/>
        <v>0</v>
      </c>
      <c r="Q2093" s="166"/>
      <c r="R2093" s="13"/>
      <c r="S2093" s="187">
        <f t="shared" si="541"/>
        <v>0</v>
      </c>
      <c r="T2093" s="187">
        <f t="shared" si="542"/>
        <v>0</v>
      </c>
      <c r="U2093" s="166"/>
      <c r="V2093" s="187">
        <f t="shared" si="543"/>
        <v>0</v>
      </c>
      <c r="W2093" s="187">
        <f t="shared" si="544"/>
        <v>0</v>
      </c>
      <c r="X2093" s="13">
        <f t="shared" si="545"/>
        <v>0</v>
      </c>
      <c r="Y2093" s="13" t="s">
        <v>29</v>
      </c>
      <c r="Z2093" s="13">
        <v>45</v>
      </c>
      <c r="AA2093" s="241">
        <f t="shared" si="546"/>
        <v>0</v>
      </c>
    </row>
    <row r="2094" spans="1:27">
      <c r="A2094" s="12">
        <v>2091</v>
      </c>
      <c r="B2094" s="166"/>
      <c r="C2094" s="13"/>
      <c r="D2094" s="187">
        <f t="shared" si="532"/>
        <v>0</v>
      </c>
      <c r="E2094" s="187">
        <f t="shared" si="533"/>
        <v>0</v>
      </c>
      <c r="F2094" s="187">
        <f t="shared" si="534"/>
        <v>0</v>
      </c>
      <c r="G2094" s="166"/>
      <c r="H2094" s="13"/>
      <c r="I2094" s="187">
        <f t="shared" si="535"/>
        <v>0</v>
      </c>
      <c r="J2094" s="187">
        <f t="shared" si="536"/>
        <v>0</v>
      </c>
      <c r="K2094" s="187">
        <f t="shared" si="537"/>
        <v>0</v>
      </c>
      <c r="L2094" s="166"/>
      <c r="M2094" s="13"/>
      <c r="N2094" s="187">
        <f t="shared" si="538"/>
        <v>0</v>
      </c>
      <c r="O2094" s="187">
        <f t="shared" si="539"/>
        <v>0</v>
      </c>
      <c r="P2094" s="187">
        <f t="shared" si="540"/>
        <v>0</v>
      </c>
      <c r="Q2094" s="166"/>
      <c r="R2094" s="13"/>
      <c r="S2094" s="187">
        <f t="shared" si="541"/>
        <v>0</v>
      </c>
      <c r="T2094" s="187">
        <f t="shared" si="542"/>
        <v>0</v>
      </c>
      <c r="U2094" s="166"/>
      <c r="V2094" s="187">
        <f t="shared" si="543"/>
        <v>0</v>
      </c>
      <c r="W2094" s="187">
        <f t="shared" si="544"/>
        <v>0</v>
      </c>
      <c r="X2094" s="13">
        <f t="shared" si="545"/>
        <v>0</v>
      </c>
      <c r="Y2094" s="13" t="s">
        <v>29</v>
      </c>
      <c r="Z2094" s="13">
        <v>45</v>
      </c>
      <c r="AA2094" s="241">
        <f t="shared" si="546"/>
        <v>0</v>
      </c>
    </row>
    <row r="2095" spans="1:27">
      <c r="A2095" s="12">
        <v>2092</v>
      </c>
      <c r="B2095" s="166"/>
      <c r="C2095" s="13"/>
      <c r="D2095" s="187">
        <f t="shared" si="532"/>
        <v>0</v>
      </c>
      <c r="E2095" s="187">
        <f t="shared" si="533"/>
        <v>0</v>
      </c>
      <c r="F2095" s="187">
        <f t="shared" si="534"/>
        <v>0</v>
      </c>
      <c r="G2095" s="166"/>
      <c r="H2095" s="13"/>
      <c r="I2095" s="187">
        <f t="shared" si="535"/>
        <v>0</v>
      </c>
      <c r="J2095" s="187">
        <f t="shared" si="536"/>
        <v>0</v>
      </c>
      <c r="K2095" s="187">
        <f t="shared" si="537"/>
        <v>0</v>
      </c>
      <c r="L2095" s="166"/>
      <c r="M2095" s="13"/>
      <c r="N2095" s="187">
        <f t="shared" si="538"/>
        <v>0</v>
      </c>
      <c r="O2095" s="187">
        <f t="shared" si="539"/>
        <v>0</v>
      </c>
      <c r="P2095" s="187">
        <f t="shared" si="540"/>
        <v>0</v>
      </c>
      <c r="Q2095" s="166"/>
      <c r="R2095" s="13"/>
      <c r="S2095" s="187">
        <f t="shared" si="541"/>
        <v>0</v>
      </c>
      <c r="T2095" s="187">
        <f t="shared" si="542"/>
        <v>0</v>
      </c>
      <c r="U2095" s="166"/>
      <c r="V2095" s="187">
        <f t="shared" si="543"/>
        <v>0</v>
      </c>
      <c r="W2095" s="187">
        <f t="shared" si="544"/>
        <v>0</v>
      </c>
      <c r="X2095" s="13">
        <f t="shared" si="545"/>
        <v>0</v>
      </c>
      <c r="Y2095" s="13" t="s">
        <v>29</v>
      </c>
      <c r="Z2095" s="13">
        <v>45</v>
      </c>
      <c r="AA2095" s="241">
        <f t="shared" si="546"/>
        <v>0</v>
      </c>
    </row>
    <row r="2096" spans="1:27">
      <c r="A2096" s="12">
        <v>2093</v>
      </c>
      <c r="B2096" s="166"/>
      <c r="C2096" s="13"/>
      <c r="D2096" s="187">
        <f t="shared" si="532"/>
        <v>0</v>
      </c>
      <c r="E2096" s="187">
        <f t="shared" si="533"/>
        <v>0</v>
      </c>
      <c r="F2096" s="187">
        <f t="shared" si="534"/>
        <v>0</v>
      </c>
      <c r="G2096" s="166"/>
      <c r="H2096" s="13"/>
      <c r="I2096" s="187">
        <f t="shared" si="535"/>
        <v>0</v>
      </c>
      <c r="J2096" s="187">
        <f t="shared" si="536"/>
        <v>0</v>
      </c>
      <c r="K2096" s="187">
        <f t="shared" si="537"/>
        <v>0</v>
      </c>
      <c r="L2096" s="166"/>
      <c r="M2096" s="13"/>
      <c r="N2096" s="187">
        <f t="shared" si="538"/>
        <v>0</v>
      </c>
      <c r="O2096" s="187">
        <f t="shared" si="539"/>
        <v>0</v>
      </c>
      <c r="P2096" s="187">
        <f t="shared" si="540"/>
        <v>0</v>
      </c>
      <c r="Q2096" s="166"/>
      <c r="R2096" s="13"/>
      <c r="S2096" s="187">
        <f t="shared" si="541"/>
        <v>0</v>
      </c>
      <c r="T2096" s="187">
        <f t="shared" si="542"/>
        <v>0</v>
      </c>
      <c r="U2096" s="166"/>
      <c r="V2096" s="187">
        <f t="shared" si="543"/>
        <v>0</v>
      </c>
      <c r="W2096" s="187">
        <f t="shared" si="544"/>
        <v>0</v>
      </c>
      <c r="X2096" s="13">
        <f t="shared" si="545"/>
        <v>0</v>
      </c>
      <c r="Y2096" s="13" t="s">
        <v>29</v>
      </c>
      <c r="Z2096" s="13">
        <v>45</v>
      </c>
      <c r="AA2096" s="241">
        <f t="shared" si="546"/>
        <v>0</v>
      </c>
    </row>
    <row r="2097" spans="1:27">
      <c r="A2097" s="12">
        <v>2094</v>
      </c>
      <c r="B2097" s="166"/>
      <c r="C2097" s="13"/>
      <c r="D2097" s="187">
        <f t="shared" si="532"/>
        <v>0</v>
      </c>
      <c r="E2097" s="187">
        <f t="shared" si="533"/>
        <v>0</v>
      </c>
      <c r="F2097" s="187">
        <f t="shared" si="534"/>
        <v>0</v>
      </c>
      <c r="G2097" s="166"/>
      <c r="H2097" s="13"/>
      <c r="I2097" s="187">
        <f t="shared" si="535"/>
        <v>0</v>
      </c>
      <c r="J2097" s="187">
        <f t="shared" si="536"/>
        <v>0</v>
      </c>
      <c r="K2097" s="187">
        <f t="shared" si="537"/>
        <v>0</v>
      </c>
      <c r="L2097" s="166"/>
      <c r="M2097" s="13"/>
      <c r="N2097" s="187">
        <f t="shared" si="538"/>
        <v>0</v>
      </c>
      <c r="O2097" s="187">
        <f t="shared" si="539"/>
        <v>0</v>
      </c>
      <c r="P2097" s="187">
        <f t="shared" si="540"/>
        <v>0</v>
      </c>
      <c r="Q2097" s="166"/>
      <c r="R2097" s="13"/>
      <c r="S2097" s="187">
        <f t="shared" si="541"/>
        <v>0</v>
      </c>
      <c r="T2097" s="187">
        <f t="shared" si="542"/>
        <v>0</v>
      </c>
      <c r="U2097" s="166"/>
      <c r="V2097" s="187">
        <f t="shared" si="543"/>
        <v>0</v>
      </c>
      <c r="W2097" s="187">
        <f t="shared" si="544"/>
        <v>0</v>
      </c>
      <c r="X2097" s="13">
        <f t="shared" si="545"/>
        <v>0</v>
      </c>
      <c r="Y2097" s="13" t="s">
        <v>29</v>
      </c>
      <c r="Z2097" s="13">
        <v>45</v>
      </c>
      <c r="AA2097" s="241">
        <f t="shared" si="546"/>
        <v>0</v>
      </c>
    </row>
    <row r="2098" spans="1:27">
      <c r="A2098" s="12">
        <v>2095</v>
      </c>
      <c r="B2098" s="166"/>
      <c r="C2098" s="13"/>
      <c r="D2098" s="187">
        <f t="shared" si="532"/>
        <v>0</v>
      </c>
      <c r="E2098" s="187">
        <f t="shared" si="533"/>
        <v>0</v>
      </c>
      <c r="F2098" s="187">
        <f t="shared" si="534"/>
        <v>0</v>
      </c>
      <c r="G2098" s="166"/>
      <c r="H2098" s="13"/>
      <c r="I2098" s="187">
        <f t="shared" si="535"/>
        <v>0</v>
      </c>
      <c r="J2098" s="187">
        <f t="shared" si="536"/>
        <v>0</v>
      </c>
      <c r="K2098" s="187">
        <f t="shared" si="537"/>
        <v>0</v>
      </c>
      <c r="L2098" s="166"/>
      <c r="M2098" s="13"/>
      <c r="N2098" s="187">
        <f t="shared" si="538"/>
        <v>0</v>
      </c>
      <c r="O2098" s="187">
        <f t="shared" si="539"/>
        <v>0</v>
      </c>
      <c r="P2098" s="187">
        <f t="shared" si="540"/>
        <v>0</v>
      </c>
      <c r="Q2098" s="166"/>
      <c r="R2098" s="13"/>
      <c r="S2098" s="187">
        <f t="shared" si="541"/>
        <v>0</v>
      </c>
      <c r="T2098" s="187">
        <f t="shared" si="542"/>
        <v>0</v>
      </c>
      <c r="U2098" s="166"/>
      <c r="V2098" s="187">
        <f t="shared" si="543"/>
        <v>0</v>
      </c>
      <c r="W2098" s="187">
        <f t="shared" si="544"/>
        <v>0</v>
      </c>
      <c r="X2098" s="13">
        <f t="shared" si="545"/>
        <v>0</v>
      </c>
      <c r="Y2098" s="13" t="s">
        <v>29</v>
      </c>
      <c r="Z2098" s="13">
        <v>45</v>
      </c>
      <c r="AA2098" s="241">
        <f t="shared" si="546"/>
        <v>0</v>
      </c>
    </row>
    <row r="2099" spans="1:27">
      <c r="A2099" s="12">
        <v>2096</v>
      </c>
      <c r="B2099" s="166"/>
      <c r="C2099" s="13"/>
      <c r="D2099" s="187">
        <f t="shared" si="532"/>
        <v>0</v>
      </c>
      <c r="E2099" s="187">
        <f t="shared" si="533"/>
        <v>0</v>
      </c>
      <c r="F2099" s="187">
        <f t="shared" si="534"/>
        <v>0</v>
      </c>
      <c r="G2099" s="166"/>
      <c r="H2099" s="13"/>
      <c r="I2099" s="187">
        <f t="shared" si="535"/>
        <v>0</v>
      </c>
      <c r="J2099" s="187">
        <f t="shared" si="536"/>
        <v>0</v>
      </c>
      <c r="K2099" s="187">
        <f t="shared" si="537"/>
        <v>0</v>
      </c>
      <c r="L2099" s="166"/>
      <c r="M2099" s="13"/>
      <c r="N2099" s="187">
        <f t="shared" si="538"/>
        <v>0</v>
      </c>
      <c r="O2099" s="187">
        <f t="shared" si="539"/>
        <v>0</v>
      </c>
      <c r="P2099" s="187">
        <f t="shared" si="540"/>
        <v>0</v>
      </c>
      <c r="Q2099" s="166"/>
      <c r="R2099" s="13"/>
      <c r="S2099" s="187">
        <f t="shared" si="541"/>
        <v>0</v>
      </c>
      <c r="T2099" s="187">
        <f t="shared" si="542"/>
        <v>0</v>
      </c>
      <c r="U2099" s="166"/>
      <c r="V2099" s="187">
        <f t="shared" si="543"/>
        <v>0</v>
      </c>
      <c r="W2099" s="187">
        <f t="shared" si="544"/>
        <v>0</v>
      </c>
      <c r="X2099" s="13">
        <f t="shared" si="545"/>
        <v>0</v>
      </c>
      <c r="Y2099" s="13" t="s">
        <v>29</v>
      </c>
      <c r="Z2099" s="13">
        <v>45</v>
      </c>
      <c r="AA2099" s="241">
        <f t="shared" si="546"/>
        <v>0</v>
      </c>
    </row>
    <row r="2100" spans="1:27">
      <c r="A2100" s="12">
        <v>2097</v>
      </c>
      <c r="B2100" s="166"/>
      <c r="C2100" s="13"/>
      <c r="D2100" s="187">
        <f t="shared" si="532"/>
        <v>0</v>
      </c>
      <c r="E2100" s="187">
        <f t="shared" si="533"/>
        <v>0</v>
      </c>
      <c r="F2100" s="187">
        <f t="shared" si="534"/>
        <v>0</v>
      </c>
      <c r="G2100" s="166"/>
      <c r="H2100" s="13"/>
      <c r="I2100" s="187">
        <f t="shared" si="535"/>
        <v>0</v>
      </c>
      <c r="J2100" s="187">
        <f t="shared" si="536"/>
        <v>0</v>
      </c>
      <c r="K2100" s="187">
        <f t="shared" si="537"/>
        <v>0</v>
      </c>
      <c r="L2100" s="166"/>
      <c r="M2100" s="13"/>
      <c r="N2100" s="187">
        <f t="shared" si="538"/>
        <v>0</v>
      </c>
      <c r="O2100" s="187">
        <f t="shared" si="539"/>
        <v>0</v>
      </c>
      <c r="P2100" s="187">
        <f t="shared" si="540"/>
        <v>0</v>
      </c>
      <c r="Q2100" s="166"/>
      <c r="R2100" s="13"/>
      <c r="S2100" s="187">
        <f t="shared" si="541"/>
        <v>0</v>
      </c>
      <c r="T2100" s="187">
        <f t="shared" si="542"/>
        <v>0</v>
      </c>
      <c r="U2100" s="166"/>
      <c r="V2100" s="187">
        <f t="shared" si="543"/>
        <v>0</v>
      </c>
      <c r="W2100" s="187">
        <f t="shared" si="544"/>
        <v>0</v>
      </c>
      <c r="X2100" s="13">
        <f t="shared" si="545"/>
        <v>0</v>
      </c>
      <c r="Y2100" s="13" t="s">
        <v>29</v>
      </c>
      <c r="Z2100" s="13">
        <v>45</v>
      </c>
      <c r="AA2100" s="241">
        <f t="shared" si="546"/>
        <v>0</v>
      </c>
    </row>
    <row r="2101" spans="1:27">
      <c r="A2101" s="12">
        <v>2098</v>
      </c>
      <c r="B2101" s="166"/>
      <c r="C2101" s="13"/>
      <c r="D2101" s="187">
        <f t="shared" si="532"/>
        <v>0</v>
      </c>
      <c r="E2101" s="187">
        <f t="shared" si="533"/>
        <v>0</v>
      </c>
      <c r="F2101" s="187">
        <f t="shared" si="534"/>
        <v>0</v>
      </c>
      <c r="G2101" s="166"/>
      <c r="H2101" s="13"/>
      <c r="I2101" s="187">
        <f t="shared" si="535"/>
        <v>0</v>
      </c>
      <c r="J2101" s="187">
        <f t="shared" si="536"/>
        <v>0</v>
      </c>
      <c r="K2101" s="187">
        <f t="shared" si="537"/>
        <v>0</v>
      </c>
      <c r="L2101" s="166"/>
      <c r="M2101" s="13"/>
      <c r="N2101" s="187">
        <f t="shared" si="538"/>
        <v>0</v>
      </c>
      <c r="O2101" s="187">
        <f t="shared" si="539"/>
        <v>0</v>
      </c>
      <c r="P2101" s="187">
        <f t="shared" si="540"/>
        <v>0</v>
      </c>
      <c r="Q2101" s="166"/>
      <c r="R2101" s="13"/>
      <c r="S2101" s="187">
        <f t="shared" si="541"/>
        <v>0</v>
      </c>
      <c r="T2101" s="187">
        <f t="shared" si="542"/>
        <v>0</v>
      </c>
      <c r="U2101" s="166"/>
      <c r="V2101" s="187">
        <f t="shared" si="543"/>
        <v>0</v>
      </c>
      <c r="W2101" s="187">
        <f t="shared" si="544"/>
        <v>0</v>
      </c>
      <c r="X2101" s="13">
        <f t="shared" si="545"/>
        <v>0</v>
      </c>
      <c r="Y2101" s="13" t="s">
        <v>29</v>
      </c>
      <c r="Z2101" s="13">
        <v>45</v>
      </c>
      <c r="AA2101" s="241">
        <f t="shared" si="546"/>
        <v>0</v>
      </c>
    </row>
    <row r="2102" spans="1:27">
      <c r="A2102" s="12">
        <v>2099</v>
      </c>
      <c r="B2102" s="166"/>
      <c r="C2102" s="13"/>
      <c r="D2102" s="187">
        <f t="shared" si="532"/>
        <v>0</v>
      </c>
      <c r="E2102" s="187">
        <f t="shared" si="533"/>
        <v>0</v>
      </c>
      <c r="F2102" s="187">
        <f t="shared" si="534"/>
        <v>0</v>
      </c>
      <c r="G2102" s="166"/>
      <c r="H2102" s="13"/>
      <c r="I2102" s="187">
        <f t="shared" si="535"/>
        <v>0</v>
      </c>
      <c r="J2102" s="187">
        <f t="shared" si="536"/>
        <v>0</v>
      </c>
      <c r="K2102" s="187">
        <f t="shared" si="537"/>
        <v>0</v>
      </c>
      <c r="L2102" s="166"/>
      <c r="M2102" s="13"/>
      <c r="N2102" s="187">
        <f t="shared" si="538"/>
        <v>0</v>
      </c>
      <c r="O2102" s="187">
        <f t="shared" si="539"/>
        <v>0</v>
      </c>
      <c r="P2102" s="187">
        <f t="shared" si="540"/>
        <v>0</v>
      </c>
      <c r="Q2102" s="166"/>
      <c r="R2102" s="13"/>
      <c r="S2102" s="187">
        <f t="shared" si="541"/>
        <v>0</v>
      </c>
      <c r="T2102" s="187">
        <f t="shared" si="542"/>
        <v>0</v>
      </c>
      <c r="U2102" s="166"/>
      <c r="V2102" s="187">
        <f t="shared" si="543"/>
        <v>0</v>
      </c>
      <c r="W2102" s="187">
        <f t="shared" si="544"/>
        <v>0</v>
      </c>
      <c r="X2102" s="13">
        <f t="shared" si="545"/>
        <v>0</v>
      </c>
      <c r="Y2102" s="13" t="s">
        <v>29</v>
      </c>
      <c r="Z2102" s="13">
        <v>45</v>
      </c>
      <c r="AA2102" s="241">
        <f t="shared" si="546"/>
        <v>0</v>
      </c>
    </row>
    <row r="2103" spans="1:27">
      <c r="A2103" s="12">
        <v>2100</v>
      </c>
      <c r="B2103" s="166"/>
      <c r="C2103" s="13"/>
      <c r="D2103" s="187">
        <f t="shared" si="532"/>
        <v>0</v>
      </c>
      <c r="E2103" s="187">
        <f t="shared" si="533"/>
        <v>0</v>
      </c>
      <c r="F2103" s="187">
        <f t="shared" si="534"/>
        <v>0</v>
      </c>
      <c r="G2103" s="166"/>
      <c r="H2103" s="13"/>
      <c r="I2103" s="187">
        <f t="shared" si="535"/>
        <v>0</v>
      </c>
      <c r="J2103" s="187">
        <f t="shared" si="536"/>
        <v>0</v>
      </c>
      <c r="K2103" s="187">
        <f t="shared" si="537"/>
        <v>0</v>
      </c>
      <c r="L2103" s="166"/>
      <c r="M2103" s="13"/>
      <c r="N2103" s="187">
        <f t="shared" si="538"/>
        <v>0</v>
      </c>
      <c r="O2103" s="187">
        <f t="shared" si="539"/>
        <v>0</v>
      </c>
      <c r="P2103" s="187">
        <f t="shared" si="540"/>
        <v>0</v>
      </c>
      <c r="Q2103" s="166"/>
      <c r="R2103" s="13"/>
      <c r="S2103" s="187">
        <f t="shared" si="541"/>
        <v>0</v>
      </c>
      <c r="T2103" s="187">
        <f t="shared" si="542"/>
        <v>0</v>
      </c>
      <c r="U2103" s="166"/>
      <c r="V2103" s="187">
        <f t="shared" si="543"/>
        <v>0</v>
      </c>
      <c r="W2103" s="187">
        <f t="shared" si="544"/>
        <v>0</v>
      </c>
      <c r="X2103" s="13">
        <f t="shared" si="545"/>
        <v>0</v>
      </c>
      <c r="Y2103" s="13" t="s">
        <v>29</v>
      </c>
      <c r="Z2103" s="13">
        <v>45</v>
      </c>
      <c r="AA2103" s="241">
        <f t="shared" si="546"/>
        <v>0</v>
      </c>
    </row>
    <row r="2104" spans="1:27">
      <c r="A2104" s="12">
        <v>2101</v>
      </c>
      <c r="B2104" s="166"/>
      <c r="C2104" s="13"/>
      <c r="D2104" s="187">
        <f t="shared" si="532"/>
        <v>0</v>
      </c>
      <c r="E2104" s="187">
        <f t="shared" si="533"/>
        <v>0</v>
      </c>
      <c r="F2104" s="187">
        <f t="shared" si="534"/>
        <v>0</v>
      </c>
      <c r="G2104" s="166"/>
      <c r="H2104" s="13"/>
      <c r="I2104" s="187">
        <f t="shared" si="535"/>
        <v>0</v>
      </c>
      <c r="J2104" s="187">
        <f t="shared" si="536"/>
        <v>0</v>
      </c>
      <c r="K2104" s="187">
        <f t="shared" si="537"/>
        <v>0</v>
      </c>
      <c r="L2104" s="166"/>
      <c r="M2104" s="13"/>
      <c r="N2104" s="187">
        <f t="shared" si="538"/>
        <v>0</v>
      </c>
      <c r="O2104" s="187">
        <f t="shared" si="539"/>
        <v>0</v>
      </c>
      <c r="P2104" s="187">
        <f t="shared" si="540"/>
        <v>0</v>
      </c>
      <c r="Q2104" s="166"/>
      <c r="R2104" s="13"/>
      <c r="S2104" s="187">
        <f t="shared" si="541"/>
        <v>0</v>
      </c>
      <c r="T2104" s="187">
        <f t="shared" si="542"/>
        <v>0</v>
      </c>
      <c r="U2104" s="166"/>
      <c r="V2104" s="187">
        <f t="shared" si="543"/>
        <v>0</v>
      </c>
      <c r="W2104" s="187">
        <f t="shared" si="544"/>
        <v>0</v>
      </c>
      <c r="X2104" s="13">
        <f t="shared" si="545"/>
        <v>0</v>
      </c>
      <c r="Y2104" s="13" t="s">
        <v>29</v>
      </c>
      <c r="Z2104" s="13">
        <v>45</v>
      </c>
      <c r="AA2104" s="241">
        <f t="shared" si="546"/>
        <v>0</v>
      </c>
    </row>
    <row r="2105" spans="1:27">
      <c r="A2105" s="12">
        <v>2102</v>
      </c>
      <c r="B2105" s="166"/>
      <c r="C2105" s="13"/>
      <c r="D2105" s="187">
        <f t="shared" si="532"/>
        <v>0</v>
      </c>
      <c r="E2105" s="187">
        <f t="shared" si="533"/>
        <v>0</v>
      </c>
      <c r="F2105" s="187">
        <f t="shared" si="534"/>
        <v>0</v>
      </c>
      <c r="G2105" s="166"/>
      <c r="H2105" s="13"/>
      <c r="I2105" s="187">
        <f t="shared" si="535"/>
        <v>0</v>
      </c>
      <c r="J2105" s="187">
        <f t="shared" si="536"/>
        <v>0</v>
      </c>
      <c r="K2105" s="187">
        <f t="shared" si="537"/>
        <v>0</v>
      </c>
      <c r="L2105" s="166"/>
      <c r="M2105" s="13"/>
      <c r="N2105" s="187">
        <f t="shared" si="538"/>
        <v>0</v>
      </c>
      <c r="O2105" s="187">
        <f t="shared" si="539"/>
        <v>0</v>
      </c>
      <c r="P2105" s="187">
        <f t="shared" si="540"/>
        <v>0</v>
      </c>
      <c r="Q2105" s="166"/>
      <c r="R2105" s="13"/>
      <c r="S2105" s="187">
        <f t="shared" si="541"/>
        <v>0</v>
      </c>
      <c r="T2105" s="187">
        <f t="shared" si="542"/>
        <v>0</v>
      </c>
      <c r="U2105" s="166"/>
      <c r="V2105" s="187">
        <f t="shared" si="543"/>
        <v>0</v>
      </c>
      <c r="W2105" s="187">
        <f t="shared" si="544"/>
        <v>0</v>
      </c>
      <c r="X2105" s="13">
        <f t="shared" si="545"/>
        <v>0</v>
      </c>
      <c r="Y2105" s="13" t="s">
        <v>29</v>
      </c>
      <c r="Z2105" s="13">
        <v>45</v>
      </c>
      <c r="AA2105" s="241">
        <f t="shared" si="546"/>
        <v>0</v>
      </c>
    </row>
    <row r="2106" spans="1:27">
      <c r="A2106" s="12">
        <v>2103</v>
      </c>
      <c r="B2106" s="166"/>
      <c r="C2106" s="13"/>
      <c r="D2106" s="187">
        <f t="shared" si="532"/>
        <v>0</v>
      </c>
      <c r="E2106" s="187">
        <f t="shared" si="533"/>
        <v>0</v>
      </c>
      <c r="F2106" s="187">
        <f t="shared" si="534"/>
        <v>0</v>
      </c>
      <c r="G2106" s="166"/>
      <c r="H2106" s="13"/>
      <c r="I2106" s="187">
        <f t="shared" si="535"/>
        <v>0</v>
      </c>
      <c r="J2106" s="187">
        <f t="shared" si="536"/>
        <v>0</v>
      </c>
      <c r="K2106" s="187">
        <f t="shared" si="537"/>
        <v>0</v>
      </c>
      <c r="L2106" s="166"/>
      <c r="M2106" s="13"/>
      <c r="N2106" s="187">
        <f t="shared" si="538"/>
        <v>0</v>
      </c>
      <c r="O2106" s="187">
        <f t="shared" si="539"/>
        <v>0</v>
      </c>
      <c r="P2106" s="187">
        <f t="shared" si="540"/>
        <v>0</v>
      </c>
      <c r="Q2106" s="166"/>
      <c r="R2106" s="13"/>
      <c r="S2106" s="187">
        <f t="shared" si="541"/>
        <v>0</v>
      </c>
      <c r="T2106" s="187">
        <f t="shared" si="542"/>
        <v>0</v>
      </c>
      <c r="U2106" s="166"/>
      <c r="V2106" s="187">
        <f t="shared" si="543"/>
        <v>0</v>
      </c>
      <c r="W2106" s="187">
        <f t="shared" si="544"/>
        <v>0</v>
      </c>
      <c r="X2106" s="13">
        <f t="shared" si="545"/>
        <v>0</v>
      </c>
      <c r="Y2106" s="13" t="s">
        <v>29</v>
      </c>
      <c r="Z2106" s="13">
        <v>45</v>
      </c>
      <c r="AA2106" s="241">
        <f t="shared" si="546"/>
        <v>0</v>
      </c>
    </row>
    <row r="2107" spans="1:27">
      <c r="A2107" s="12">
        <v>2104</v>
      </c>
      <c r="B2107" s="166"/>
      <c r="C2107" s="13"/>
      <c r="D2107" s="187">
        <f t="shared" si="532"/>
        <v>0</v>
      </c>
      <c r="E2107" s="187">
        <f t="shared" si="533"/>
        <v>0</v>
      </c>
      <c r="F2107" s="187">
        <f t="shared" si="534"/>
        <v>0</v>
      </c>
      <c r="G2107" s="166"/>
      <c r="H2107" s="13"/>
      <c r="I2107" s="187">
        <f t="shared" si="535"/>
        <v>0</v>
      </c>
      <c r="J2107" s="187">
        <f t="shared" si="536"/>
        <v>0</v>
      </c>
      <c r="K2107" s="187">
        <f t="shared" si="537"/>
        <v>0</v>
      </c>
      <c r="L2107" s="166"/>
      <c r="M2107" s="13"/>
      <c r="N2107" s="187">
        <f t="shared" si="538"/>
        <v>0</v>
      </c>
      <c r="O2107" s="187">
        <f t="shared" si="539"/>
        <v>0</v>
      </c>
      <c r="P2107" s="187">
        <f t="shared" si="540"/>
        <v>0</v>
      </c>
      <c r="Q2107" s="166"/>
      <c r="R2107" s="13"/>
      <c r="S2107" s="187">
        <f t="shared" si="541"/>
        <v>0</v>
      </c>
      <c r="T2107" s="187">
        <f t="shared" si="542"/>
        <v>0</v>
      </c>
      <c r="U2107" s="166"/>
      <c r="V2107" s="187">
        <f t="shared" si="543"/>
        <v>0</v>
      </c>
      <c r="W2107" s="187">
        <f t="shared" si="544"/>
        <v>0</v>
      </c>
      <c r="X2107" s="13">
        <f t="shared" si="545"/>
        <v>0</v>
      </c>
      <c r="Y2107" s="13" t="s">
        <v>29</v>
      </c>
      <c r="Z2107" s="13">
        <v>45</v>
      </c>
      <c r="AA2107" s="241">
        <f t="shared" si="546"/>
        <v>0</v>
      </c>
    </row>
    <row r="2108" spans="1:27">
      <c r="A2108" s="12">
        <v>2105</v>
      </c>
      <c r="B2108" s="166"/>
      <c r="C2108" s="13"/>
      <c r="D2108" s="187">
        <f t="shared" si="532"/>
        <v>0</v>
      </c>
      <c r="E2108" s="187">
        <f t="shared" si="533"/>
        <v>0</v>
      </c>
      <c r="F2108" s="187">
        <f t="shared" si="534"/>
        <v>0</v>
      </c>
      <c r="G2108" s="166"/>
      <c r="H2108" s="13"/>
      <c r="I2108" s="187">
        <f t="shared" si="535"/>
        <v>0</v>
      </c>
      <c r="J2108" s="187">
        <f t="shared" si="536"/>
        <v>0</v>
      </c>
      <c r="K2108" s="187">
        <f t="shared" si="537"/>
        <v>0</v>
      </c>
      <c r="L2108" s="166"/>
      <c r="M2108" s="13"/>
      <c r="N2108" s="187">
        <f t="shared" si="538"/>
        <v>0</v>
      </c>
      <c r="O2108" s="187">
        <f t="shared" si="539"/>
        <v>0</v>
      </c>
      <c r="P2108" s="187">
        <f t="shared" si="540"/>
        <v>0</v>
      </c>
      <c r="Q2108" s="166"/>
      <c r="R2108" s="13"/>
      <c r="S2108" s="187">
        <f t="shared" si="541"/>
        <v>0</v>
      </c>
      <c r="T2108" s="187">
        <f t="shared" si="542"/>
        <v>0</v>
      </c>
      <c r="U2108" s="166"/>
      <c r="V2108" s="187">
        <f t="shared" si="543"/>
        <v>0</v>
      </c>
      <c r="W2108" s="187">
        <f t="shared" si="544"/>
        <v>0</v>
      </c>
      <c r="X2108" s="13">
        <f t="shared" si="545"/>
        <v>0</v>
      </c>
      <c r="Y2108" s="13" t="s">
        <v>29</v>
      </c>
      <c r="Z2108" s="13">
        <v>45</v>
      </c>
      <c r="AA2108" s="241">
        <f t="shared" si="546"/>
        <v>0</v>
      </c>
    </row>
    <row r="2109" spans="1:27">
      <c r="A2109" s="12">
        <v>2106</v>
      </c>
      <c r="B2109" s="166"/>
      <c r="C2109" s="13"/>
      <c r="D2109" s="187">
        <f t="shared" si="532"/>
        <v>0</v>
      </c>
      <c r="E2109" s="187">
        <f t="shared" si="533"/>
        <v>0</v>
      </c>
      <c r="F2109" s="187">
        <f t="shared" si="534"/>
        <v>0</v>
      </c>
      <c r="G2109" s="166"/>
      <c r="H2109" s="13"/>
      <c r="I2109" s="187">
        <f t="shared" si="535"/>
        <v>0</v>
      </c>
      <c r="J2109" s="187">
        <f t="shared" si="536"/>
        <v>0</v>
      </c>
      <c r="K2109" s="187">
        <f t="shared" si="537"/>
        <v>0</v>
      </c>
      <c r="L2109" s="166"/>
      <c r="M2109" s="13"/>
      <c r="N2109" s="187">
        <f t="shared" si="538"/>
        <v>0</v>
      </c>
      <c r="O2109" s="187">
        <f t="shared" si="539"/>
        <v>0</v>
      </c>
      <c r="P2109" s="187">
        <f t="shared" si="540"/>
        <v>0</v>
      </c>
      <c r="Q2109" s="166"/>
      <c r="R2109" s="13"/>
      <c r="S2109" s="187">
        <f t="shared" si="541"/>
        <v>0</v>
      </c>
      <c r="T2109" s="187">
        <f t="shared" si="542"/>
        <v>0</v>
      </c>
      <c r="U2109" s="166"/>
      <c r="V2109" s="187">
        <f t="shared" si="543"/>
        <v>0</v>
      </c>
      <c r="W2109" s="187">
        <f t="shared" si="544"/>
        <v>0</v>
      </c>
      <c r="X2109" s="13">
        <f t="shared" si="545"/>
        <v>0</v>
      </c>
      <c r="Y2109" s="13" t="s">
        <v>29</v>
      </c>
      <c r="Z2109" s="13">
        <v>45</v>
      </c>
      <c r="AA2109" s="241">
        <f t="shared" si="546"/>
        <v>0</v>
      </c>
    </row>
    <row r="2110" spans="1:27">
      <c r="A2110" s="12">
        <v>2107</v>
      </c>
      <c r="B2110" s="166"/>
      <c r="C2110" s="13"/>
      <c r="D2110" s="187">
        <f t="shared" si="532"/>
        <v>0</v>
      </c>
      <c r="E2110" s="187">
        <f t="shared" si="533"/>
        <v>0</v>
      </c>
      <c r="F2110" s="187">
        <f t="shared" si="534"/>
        <v>0</v>
      </c>
      <c r="G2110" s="166"/>
      <c r="H2110" s="13"/>
      <c r="I2110" s="187">
        <f t="shared" si="535"/>
        <v>0</v>
      </c>
      <c r="J2110" s="187">
        <f t="shared" si="536"/>
        <v>0</v>
      </c>
      <c r="K2110" s="187">
        <f t="shared" si="537"/>
        <v>0</v>
      </c>
      <c r="L2110" s="166"/>
      <c r="M2110" s="13"/>
      <c r="N2110" s="187">
        <f t="shared" si="538"/>
        <v>0</v>
      </c>
      <c r="O2110" s="187">
        <f t="shared" si="539"/>
        <v>0</v>
      </c>
      <c r="P2110" s="187">
        <f t="shared" si="540"/>
        <v>0</v>
      </c>
      <c r="Q2110" s="166"/>
      <c r="R2110" s="13"/>
      <c r="S2110" s="187">
        <f t="shared" si="541"/>
        <v>0</v>
      </c>
      <c r="T2110" s="187">
        <f t="shared" si="542"/>
        <v>0</v>
      </c>
      <c r="U2110" s="166"/>
      <c r="V2110" s="187">
        <f t="shared" si="543"/>
        <v>0</v>
      </c>
      <c r="W2110" s="187">
        <f t="shared" si="544"/>
        <v>0</v>
      </c>
      <c r="X2110" s="13">
        <f t="shared" si="545"/>
        <v>0</v>
      </c>
      <c r="Y2110" s="13" t="s">
        <v>29</v>
      </c>
      <c r="Z2110" s="13">
        <v>45</v>
      </c>
      <c r="AA2110" s="241">
        <f t="shared" si="546"/>
        <v>0</v>
      </c>
    </row>
    <row r="2111" spans="1:27">
      <c r="A2111" s="12">
        <v>2108</v>
      </c>
      <c r="B2111" s="166"/>
      <c r="C2111" s="13"/>
      <c r="D2111" s="187">
        <f t="shared" si="532"/>
        <v>0</v>
      </c>
      <c r="E2111" s="187">
        <f t="shared" si="533"/>
        <v>0</v>
      </c>
      <c r="F2111" s="187">
        <f t="shared" si="534"/>
        <v>0</v>
      </c>
      <c r="G2111" s="166"/>
      <c r="H2111" s="13"/>
      <c r="I2111" s="187">
        <f t="shared" si="535"/>
        <v>0</v>
      </c>
      <c r="J2111" s="187">
        <f t="shared" si="536"/>
        <v>0</v>
      </c>
      <c r="K2111" s="187">
        <f t="shared" si="537"/>
        <v>0</v>
      </c>
      <c r="L2111" s="166"/>
      <c r="M2111" s="13"/>
      <c r="N2111" s="187">
        <f t="shared" si="538"/>
        <v>0</v>
      </c>
      <c r="O2111" s="187">
        <f t="shared" si="539"/>
        <v>0</v>
      </c>
      <c r="P2111" s="187">
        <f t="shared" si="540"/>
        <v>0</v>
      </c>
      <c r="Q2111" s="166"/>
      <c r="R2111" s="13"/>
      <c r="S2111" s="187">
        <f t="shared" si="541"/>
        <v>0</v>
      </c>
      <c r="T2111" s="187">
        <f t="shared" si="542"/>
        <v>0</v>
      </c>
      <c r="U2111" s="166"/>
      <c r="V2111" s="187">
        <f t="shared" si="543"/>
        <v>0</v>
      </c>
      <c r="W2111" s="187">
        <f t="shared" si="544"/>
        <v>0</v>
      </c>
      <c r="X2111" s="13">
        <f t="shared" si="545"/>
        <v>0</v>
      </c>
      <c r="Y2111" s="13" t="s">
        <v>29</v>
      </c>
      <c r="Z2111" s="13">
        <v>45</v>
      </c>
      <c r="AA2111" s="241">
        <f t="shared" si="546"/>
        <v>0</v>
      </c>
    </row>
    <row r="2112" spans="1:27">
      <c r="A2112" s="12">
        <v>2109</v>
      </c>
      <c r="B2112" s="166"/>
      <c r="C2112" s="13"/>
      <c r="D2112" s="187">
        <f t="shared" si="532"/>
        <v>0</v>
      </c>
      <c r="E2112" s="187">
        <f t="shared" si="533"/>
        <v>0</v>
      </c>
      <c r="F2112" s="187">
        <f t="shared" si="534"/>
        <v>0</v>
      </c>
      <c r="G2112" s="166"/>
      <c r="H2112" s="13"/>
      <c r="I2112" s="187">
        <f t="shared" si="535"/>
        <v>0</v>
      </c>
      <c r="J2112" s="187">
        <f t="shared" si="536"/>
        <v>0</v>
      </c>
      <c r="K2112" s="187">
        <f t="shared" si="537"/>
        <v>0</v>
      </c>
      <c r="L2112" s="166"/>
      <c r="M2112" s="13"/>
      <c r="N2112" s="187">
        <f t="shared" si="538"/>
        <v>0</v>
      </c>
      <c r="O2112" s="187">
        <f t="shared" si="539"/>
        <v>0</v>
      </c>
      <c r="P2112" s="187">
        <f t="shared" si="540"/>
        <v>0</v>
      </c>
      <c r="Q2112" s="166"/>
      <c r="R2112" s="13"/>
      <c r="S2112" s="187">
        <f t="shared" si="541"/>
        <v>0</v>
      </c>
      <c r="T2112" s="187">
        <f t="shared" si="542"/>
        <v>0</v>
      </c>
      <c r="U2112" s="166"/>
      <c r="V2112" s="187">
        <f t="shared" si="543"/>
        <v>0</v>
      </c>
      <c r="W2112" s="187">
        <f t="shared" si="544"/>
        <v>0</v>
      </c>
      <c r="X2112" s="13">
        <f t="shared" si="545"/>
        <v>0</v>
      </c>
      <c r="Y2112" s="13" t="s">
        <v>29</v>
      </c>
      <c r="Z2112" s="13">
        <v>45</v>
      </c>
      <c r="AA2112" s="241">
        <f t="shared" si="546"/>
        <v>0</v>
      </c>
    </row>
    <row r="2113" spans="1:27">
      <c r="A2113" s="12">
        <v>2110</v>
      </c>
      <c r="B2113" s="166"/>
      <c r="C2113" s="13"/>
      <c r="D2113" s="187">
        <f t="shared" si="532"/>
        <v>0</v>
      </c>
      <c r="E2113" s="187">
        <f t="shared" si="533"/>
        <v>0</v>
      </c>
      <c r="F2113" s="187">
        <f t="shared" si="534"/>
        <v>0</v>
      </c>
      <c r="G2113" s="166"/>
      <c r="H2113" s="13"/>
      <c r="I2113" s="187">
        <f t="shared" si="535"/>
        <v>0</v>
      </c>
      <c r="J2113" s="187">
        <f t="shared" si="536"/>
        <v>0</v>
      </c>
      <c r="K2113" s="187">
        <f t="shared" si="537"/>
        <v>0</v>
      </c>
      <c r="L2113" s="166"/>
      <c r="M2113" s="13"/>
      <c r="N2113" s="187">
        <f t="shared" si="538"/>
        <v>0</v>
      </c>
      <c r="O2113" s="187">
        <f t="shared" si="539"/>
        <v>0</v>
      </c>
      <c r="P2113" s="187">
        <f t="shared" si="540"/>
        <v>0</v>
      </c>
      <c r="Q2113" s="166"/>
      <c r="R2113" s="13"/>
      <c r="S2113" s="187">
        <f t="shared" si="541"/>
        <v>0</v>
      </c>
      <c r="T2113" s="187">
        <f t="shared" si="542"/>
        <v>0</v>
      </c>
      <c r="U2113" s="166"/>
      <c r="V2113" s="187">
        <f t="shared" si="543"/>
        <v>0</v>
      </c>
      <c r="W2113" s="187">
        <f t="shared" si="544"/>
        <v>0</v>
      </c>
      <c r="X2113" s="13">
        <f t="shared" si="545"/>
        <v>0</v>
      </c>
      <c r="Y2113" s="13" t="s">
        <v>29</v>
      </c>
      <c r="Z2113" s="13">
        <v>45</v>
      </c>
      <c r="AA2113" s="241">
        <f t="shared" si="546"/>
        <v>0</v>
      </c>
    </row>
    <row r="2114" spans="1:27">
      <c r="A2114" s="12">
        <v>2111</v>
      </c>
      <c r="B2114" s="166"/>
      <c r="C2114" s="13"/>
      <c r="D2114" s="187">
        <f t="shared" si="532"/>
        <v>0</v>
      </c>
      <c r="E2114" s="187">
        <f t="shared" si="533"/>
        <v>0</v>
      </c>
      <c r="F2114" s="187">
        <f t="shared" si="534"/>
        <v>0</v>
      </c>
      <c r="G2114" s="166"/>
      <c r="H2114" s="13"/>
      <c r="I2114" s="187">
        <f t="shared" si="535"/>
        <v>0</v>
      </c>
      <c r="J2114" s="187">
        <f t="shared" si="536"/>
        <v>0</v>
      </c>
      <c r="K2114" s="187">
        <f t="shared" si="537"/>
        <v>0</v>
      </c>
      <c r="L2114" s="166"/>
      <c r="M2114" s="13"/>
      <c r="N2114" s="187">
        <f t="shared" si="538"/>
        <v>0</v>
      </c>
      <c r="O2114" s="187">
        <f t="shared" si="539"/>
        <v>0</v>
      </c>
      <c r="P2114" s="187">
        <f t="shared" si="540"/>
        <v>0</v>
      </c>
      <c r="Q2114" s="166"/>
      <c r="R2114" s="13"/>
      <c r="S2114" s="187">
        <f t="shared" si="541"/>
        <v>0</v>
      </c>
      <c r="T2114" s="187">
        <f t="shared" si="542"/>
        <v>0</v>
      </c>
      <c r="U2114" s="166"/>
      <c r="V2114" s="187">
        <f t="shared" si="543"/>
        <v>0</v>
      </c>
      <c r="W2114" s="187">
        <f t="shared" si="544"/>
        <v>0</v>
      </c>
      <c r="X2114" s="13">
        <f t="shared" si="545"/>
        <v>0</v>
      </c>
      <c r="Y2114" s="13" t="s">
        <v>29</v>
      </c>
      <c r="Z2114" s="13">
        <v>45</v>
      </c>
      <c r="AA2114" s="241">
        <f t="shared" si="546"/>
        <v>0</v>
      </c>
    </row>
    <row r="2115" spans="1:27">
      <c r="A2115" s="12">
        <v>2112</v>
      </c>
      <c r="B2115" s="166"/>
      <c r="C2115" s="13"/>
      <c r="D2115" s="187">
        <f t="shared" si="532"/>
        <v>0</v>
      </c>
      <c r="E2115" s="187">
        <f t="shared" si="533"/>
        <v>0</v>
      </c>
      <c r="F2115" s="187">
        <f t="shared" si="534"/>
        <v>0</v>
      </c>
      <c r="G2115" s="166"/>
      <c r="H2115" s="13"/>
      <c r="I2115" s="187">
        <f t="shared" si="535"/>
        <v>0</v>
      </c>
      <c r="J2115" s="187">
        <f t="shared" si="536"/>
        <v>0</v>
      </c>
      <c r="K2115" s="187">
        <f t="shared" si="537"/>
        <v>0</v>
      </c>
      <c r="L2115" s="166"/>
      <c r="M2115" s="13"/>
      <c r="N2115" s="187">
        <f t="shared" si="538"/>
        <v>0</v>
      </c>
      <c r="O2115" s="187">
        <f t="shared" si="539"/>
        <v>0</v>
      </c>
      <c r="P2115" s="187">
        <f t="shared" si="540"/>
        <v>0</v>
      </c>
      <c r="Q2115" s="166"/>
      <c r="R2115" s="13"/>
      <c r="S2115" s="187">
        <f t="shared" si="541"/>
        <v>0</v>
      </c>
      <c r="T2115" s="187">
        <f t="shared" si="542"/>
        <v>0</v>
      </c>
      <c r="U2115" s="166"/>
      <c r="V2115" s="187">
        <f t="shared" si="543"/>
        <v>0</v>
      </c>
      <c r="W2115" s="187">
        <f t="shared" si="544"/>
        <v>0</v>
      </c>
      <c r="X2115" s="13">
        <f t="shared" si="545"/>
        <v>0</v>
      </c>
      <c r="Y2115" s="13" t="s">
        <v>29</v>
      </c>
      <c r="Z2115" s="13">
        <v>45</v>
      </c>
      <c r="AA2115" s="241">
        <f t="shared" si="546"/>
        <v>0</v>
      </c>
    </row>
    <row r="2116" spans="1:27">
      <c r="A2116" s="12">
        <v>2113</v>
      </c>
      <c r="B2116" s="166"/>
      <c r="C2116" s="13"/>
      <c r="D2116" s="187">
        <f t="shared" si="532"/>
        <v>0</v>
      </c>
      <c r="E2116" s="187">
        <f t="shared" si="533"/>
        <v>0</v>
      </c>
      <c r="F2116" s="187">
        <f t="shared" si="534"/>
        <v>0</v>
      </c>
      <c r="G2116" s="166"/>
      <c r="H2116" s="13"/>
      <c r="I2116" s="187">
        <f t="shared" si="535"/>
        <v>0</v>
      </c>
      <c r="J2116" s="187">
        <f t="shared" si="536"/>
        <v>0</v>
      </c>
      <c r="K2116" s="187">
        <f t="shared" si="537"/>
        <v>0</v>
      </c>
      <c r="L2116" s="166"/>
      <c r="M2116" s="13"/>
      <c r="N2116" s="187">
        <f t="shared" si="538"/>
        <v>0</v>
      </c>
      <c r="O2116" s="187">
        <f t="shared" si="539"/>
        <v>0</v>
      </c>
      <c r="P2116" s="187">
        <f t="shared" si="540"/>
        <v>0</v>
      </c>
      <c r="Q2116" s="166"/>
      <c r="R2116" s="13"/>
      <c r="S2116" s="187">
        <f t="shared" si="541"/>
        <v>0</v>
      </c>
      <c r="T2116" s="187">
        <f t="shared" si="542"/>
        <v>0</v>
      </c>
      <c r="U2116" s="166"/>
      <c r="V2116" s="187">
        <f t="shared" si="543"/>
        <v>0</v>
      </c>
      <c r="W2116" s="187">
        <f t="shared" si="544"/>
        <v>0</v>
      </c>
      <c r="X2116" s="13">
        <f t="shared" si="545"/>
        <v>0</v>
      </c>
      <c r="Y2116" s="13" t="s">
        <v>29</v>
      </c>
      <c r="Z2116" s="13">
        <v>45</v>
      </c>
      <c r="AA2116" s="241">
        <f t="shared" si="546"/>
        <v>0</v>
      </c>
    </row>
    <row r="2117" spans="1:27">
      <c r="A2117" s="12">
        <v>2114</v>
      </c>
      <c r="B2117" s="166"/>
      <c r="C2117" s="13"/>
      <c r="D2117" s="187">
        <f t="shared" si="532"/>
        <v>0</v>
      </c>
      <c r="E2117" s="187">
        <f t="shared" si="533"/>
        <v>0</v>
      </c>
      <c r="F2117" s="187">
        <f t="shared" si="534"/>
        <v>0</v>
      </c>
      <c r="G2117" s="166"/>
      <c r="H2117" s="13"/>
      <c r="I2117" s="187">
        <f t="shared" si="535"/>
        <v>0</v>
      </c>
      <c r="J2117" s="187">
        <f t="shared" si="536"/>
        <v>0</v>
      </c>
      <c r="K2117" s="187">
        <f t="shared" si="537"/>
        <v>0</v>
      </c>
      <c r="L2117" s="166"/>
      <c r="M2117" s="13"/>
      <c r="N2117" s="187">
        <f t="shared" si="538"/>
        <v>0</v>
      </c>
      <c r="O2117" s="187">
        <f t="shared" si="539"/>
        <v>0</v>
      </c>
      <c r="P2117" s="187">
        <f t="shared" si="540"/>
        <v>0</v>
      </c>
      <c r="Q2117" s="166"/>
      <c r="R2117" s="13"/>
      <c r="S2117" s="187">
        <f t="shared" si="541"/>
        <v>0</v>
      </c>
      <c r="T2117" s="187">
        <f t="shared" si="542"/>
        <v>0</v>
      </c>
      <c r="U2117" s="166"/>
      <c r="V2117" s="187">
        <f t="shared" si="543"/>
        <v>0</v>
      </c>
      <c r="W2117" s="187">
        <f t="shared" si="544"/>
        <v>0</v>
      </c>
      <c r="X2117" s="13">
        <f t="shared" si="545"/>
        <v>0</v>
      </c>
      <c r="Y2117" s="13" t="s">
        <v>29</v>
      </c>
      <c r="Z2117" s="13">
        <v>45</v>
      </c>
      <c r="AA2117" s="241">
        <f t="shared" si="546"/>
        <v>0</v>
      </c>
    </row>
    <row r="2118" spans="1:27">
      <c r="A2118" s="12">
        <v>2115</v>
      </c>
      <c r="B2118" s="166"/>
      <c r="C2118" s="13"/>
      <c r="D2118" s="187">
        <f t="shared" si="532"/>
        <v>0</v>
      </c>
      <c r="E2118" s="187">
        <f t="shared" si="533"/>
        <v>0</v>
      </c>
      <c r="F2118" s="187">
        <f t="shared" si="534"/>
        <v>0</v>
      </c>
      <c r="G2118" s="166"/>
      <c r="H2118" s="13"/>
      <c r="I2118" s="187">
        <f t="shared" si="535"/>
        <v>0</v>
      </c>
      <c r="J2118" s="187">
        <f t="shared" si="536"/>
        <v>0</v>
      </c>
      <c r="K2118" s="187">
        <f t="shared" si="537"/>
        <v>0</v>
      </c>
      <c r="L2118" s="166"/>
      <c r="M2118" s="13"/>
      <c r="N2118" s="187">
        <f t="shared" si="538"/>
        <v>0</v>
      </c>
      <c r="O2118" s="187">
        <f t="shared" si="539"/>
        <v>0</v>
      </c>
      <c r="P2118" s="187">
        <f t="shared" si="540"/>
        <v>0</v>
      </c>
      <c r="Q2118" s="166"/>
      <c r="R2118" s="13"/>
      <c r="S2118" s="187">
        <f t="shared" si="541"/>
        <v>0</v>
      </c>
      <c r="T2118" s="187">
        <f t="shared" si="542"/>
        <v>0</v>
      </c>
      <c r="U2118" s="166"/>
      <c r="V2118" s="187">
        <f t="shared" si="543"/>
        <v>0</v>
      </c>
      <c r="W2118" s="187">
        <f t="shared" si="544"/>
        <v>0</v>
      </c>
      <c r="X2118" s="13">
        <f t="shared" si="545"/>
        <v>0</v>
      </c>
      <c r="Y2118" s="13" t="s">
        <v>29</v>
      </c>
      <c r="Z2118" s="13">
        <v>45</v>
      </c>
      <c r="AA2118" s="241">
        <f t="shared" si="546"/>
        <v>0</v>
      </c>
    </row>
    <row r="2119" spans="1:27">
      <c r="A2119" s="12">
        <v>2116</v>
      </c>
      <c r="B2119" s="166"/>
      <c r="C2119" s="13"/>
      <c r="D2119" s="187">
        <f t="shared" si="532"/>
        <v>0</v>
      </c>
      <c r="E2119" s="187">
        <f t="shared" si="533"/>
        <v>0</v>
      </c>
      <c r="F2119" s="187">
        <f t="shared" si="534"/>
        <v>0</v>
      </c>
      <c r="G2119" s="166"/>
      <c r="H2119" s="13"/>
      <c r="I2119" s="187">
        <f t="shared" si="535"/>
        <v>0</v>
      </c>
      <c r="J2119" s="187">
        <f t="shared" si="536"/>
        <v>0</v>
      </c>
      <c r="K2119" s="187">
        <f t="shared" si="537"/>
        <v>0</v>
      </c>
      <c r="L2119" s="166"/>
      <c r="M2119" s="13"/>
      <c r="N2119" s="187">
        <f t="shared" si="538"/>
        <v>0</v>
      </c>
      <c r="O2119" s="187">
        <f t="shared" si="539"/>
        <v>0</v>
      </c>
      <c r="P2119" s="187">
        <f t="shared" si="540"/>
        <v>0</v>
      </c>
      <c r="Q2119" s="166"/>
      <c r="R2119" s="13"/>
      <c r="S2119" s="187">
        <f t="shared" si="541"/>
        <v>0</v>
      </c>
      <c r="T2119" s="187">
        <f t="shared" si="542"/>
        <v>0</v>
      </c>
      <c r="U2119" s="166"/>
      <c r="V2119" s="187">
        <f t="shared" si="543"/>
        <v>0</v>
      </c>
      <c r="W2119" s="187">
        <f t="shared" si="544"/>
        <v>0</v>
      </c>
      <c r="X2119" s="13">
        <f t="shared" si="545"/>
        <v>0</v>
      </c>
      <c r="Y2119" s="13" t="s">
        <v>29</v>
      </c>
      <c r="Z2119" s="13">
        <v>45</v>
      </c>
      <c r="AA2119" s="241">
        <f t="shared" si="546"/>
        <v>0</v>
      </c>
    </row>
    <row r="2120" spans="1:27">
      <c r="A2120" s="12">
        <v>2117</v>
      </c>
      <c r="B2120" s="166"/>
      <c r="C2120" s="13"/>
      <c r="D2120" s="187">
        <f t="shared" si="532"/>
        <v>0</v>
      </c>
      <c r="E2120" s="187">
        <f t="shared" si="533"/>
        <v>0</v>
      </c>
      <c r="F2120" s="187">
        <f t="shared" si="534"/>
        <v>0</v>
      </c>
      <c r="G2120" s="166"/>
      <c r="H2120" s="13"/>
      <c r="I2120" s="187">
        <f t="shared" si="535"/>
        <v>0</v>
      </c>
      <c r="J2120" s="187">
        <f t="shared" si="536"/>
        <v>0</v>
      </c>
      <c r="K2120" s="187">
        <f t="shared" si="537"/>
        <v>0</v>
      </c>
      <c r="L2120" s="166"/>
      <c r="M2120" s="13"/>
      <c r="N2120" s="187">
        <f t="shared" si="538"/>
        <v>0</v>
      </c>
      <c r="O2120" s="187">
        <f t="shared" si="539"/>
        <v>0</v>
      </c>
      <c r="P2120" s="187">
        <f t="shared" si="540"/>
        <v>0</v>
      </c>
      <c r="Q2120" s="166"/>
      <c r="R2120" s="13"/>
      <c r="S2120" s="187">
        <f t="shared" si="541"/>
        <v>0</v>
      </c>
      <c r="T2120" s="187">
        <f t="shared" si="542"/>
        <v>0</v>
      </c>
      <c r="U2120" s="166"/>
      <c r="V2120" s="187">
        <f t="shared" si="543"/>
        <v>0</v>
      </c>
      <c r="W2120" s="187">
        <f t="shared" si="544"/>
        <v>0</v>
      </c>
      <c r="X2120" s="13">
        <f t="shared" si="545"/>
        <v>0</v>
      </c>
      <c r="Y2120" s="13" t="s">
        <v>29</v>
      </c>
      <c r="Z2120" s="13">
        <v>45</v>
      </c>
      <c r="AA2120" s="241">
        <f t="shared" si="546"/>
        <v>0</v>
      </c>
    </row>
    <row r="2121" spans="1:27">
      <c r="A2121" s="12">
        <v>2118</v>
      </c>
      <c r="B2121" s="166"/>
      <c r="C2121" s="13"/>
      <c r="D2121" s="187">
        <f t="shared" si="532"/>
        <v>0</v>
      </c>
      <c r="E2121" s="187">
        <f t="shared" si="533"/>
        <v>0</v>
      </c>
      <c r="F2121" s="187">
        <f t="shared" si="534"/>
        <v>0</v>
      </c>
      <c r="G2121" s="166"/>
      <c r="H2121" s="13"/>
      <c r="I2121" s="187">
        <f t="shared" si="535"/>
        <v>0</v>
      </c>
      <c r="J2121" s="187">
        <f t="shared" si="536"/>
        <v>0</v>
      </c>
      <c r="K2121" s="187">
        <f t="shared" si="537"/>
        <v>0</v>
      </c>
      <c r="L2121" s="166"/>
      <c r="M2121" s="13"/>
      <c r="N2121" s="187">
        <f t="shared" si="538"/>
        <v>0</v>
      </c>
      <c r="O2121" s="187">
        <f t="shared" si="539"/>
        <v>0</v>
      </c>
      <c r="P2121" s="187">
        <f t="shared" si="540"/>
        <v>0</v>
      </c>
      <c r="Q2121" s="166"/>
      <c r="R2121" s="13"/>
      <c r="S2121" s="187">
        <f t="shared" si="541"/>
        <v>0</v>
      </c>
      <c r="T2121" s="187">
        <f t="shared" si="542"/>
        <v>0</v>
      </c>
      <c r="U2121" s="166"/>
      <c r="V2121" s="187">
        <f t="shared" si="543"/>
        <v>0</v>
      </c>
      <c r="W2121" s="187">
        <f t="shared" si="544"/>
        <v>0</v>
      </c>
      <c r="X2121" s="13">
        <f t="shared" si="545"/>
        <v>0</v>
      </c>
      <c r="Y2121" s="13" t="s">
        <v>29</v>
      </c>
      <c r="Z2121" s="13">
        <v>45</v>
      </c>
      <c r="AA2121" s="241">
        <f t="shared" si="546"/>
        <v>0</v>
      </c>
    </row>
    <row r="2122" spans="1:27">
      <c r="A2122" s="12">
        <v>2119</v>
      </c>
      <c r="B2122" s="166"/>
      <c r="C2122" s="13"/>
      <c r="D2122" s="187">
        <f t="shared" si="532"/>
        <v>0</v>
      </c>
      <c r="E2122" s="187">
        <f t="shared" si="533"/>
        <v>0</v>
      </c>
      <c r="F2122" s="187">
        <f t="shared" si="534"/>
        <v>0</v>
      </c>
      <c r="G2122" s="166"/>
      <c r="H2122" s="13"/>
      <c r="I2122" s="187">
        <f t="shared" si="535"/>
        <v>0</v>
      </c>
      <c r="J2122" s="187">
        <f t="shared" si="536"/>
        <v>0</v>
      </c>
      <c r="K2122" s="187">
        <f t="shared" si="537"/>
        <v>0</v>
      </c>
      <c r="L2122" s="166"/>
      <c r="M2122" s="13"/>
      <c r="N2122" s="187">
        <f t="shared" si="538"/>
        <v>0</v>
      </c>
      <c r="O2122" s="187">
        <f t="shared" si="539"/>
        <v>0</v>
      </c>
      <c r="P2122" s="187">
        <f t="shared" si="540"/>
        <v>0</v>
      </c>
      <c r="Q2122" s="166"/>
      <c r="R2122" s="13"/>
      <c r="S2122" s="187">
        <f t="shared" si="541"/>
        <v>0</v>
      </c>
      <c r="T2122" s="187">
        <f t="shared" si="542"/>
        <v>0</v>
      </c>
      <c r="U2122" s="166"/>
      <c r="V2122" s="187">
        <f t="shared" si="543"/>
        <v>0</v>
      </c>
      <c r="W2122" s="187">
        <f t="shared" si="544"/>
        <v>0</v>
      </c>
      <c r="X2122" s="13">
        <f t="shared" si="545"/>
        <v>0</v>
      </c>
      <c r="Y2122" s="13" t="s">
        <v>29</v>
      </c>
      <c r="Z2122" s="13">
        <v>45</v>
      </c>
      <c r="AA2122" s="241">
        <f t="shared" si="546"/>
        <v>0</v>
      </c>
    </row>
    <row r="2123" spans="1:27">
      <c r="A2123" s="12">
        <v>2120</v>
      </c>
      <c r="B2123" s="166"/>
      <c r="C2123" s="13"/>
      <c r="D2123" s="187">
        <f t="shared" si="532"/>
        <v>0</v>
      </c>
      <c r="E2123" s="187">
        <f t="shared" si="533"/>
        <v>0</v>
      </c>
      <c r="F2123" s="187">
        <f t="shared" si="534"/>
        <v>0</v>
      </c>
      <c r="G2123" s="166"/>
      <c r="H2123" s="13"/>
      <c r="I2123" s="187">
        <f t="shared" si="535"/>
        <v>0</v>
      </c>
      <c r="J2123" s="187">
        <f t="shared" si="536"/>
        <v>0</v>
      </c>
      <c r="K2123" s="187">
        <f t="shared" si="537"/>
        <v>0</v>
      </c>
      <c r="L2123" s="166"/>
      <c r="M2123" s="13"/>
      <c r="N2123" s="187">
        <f t="shared" si="538"/>
        <v>0</v>
      </c>
      <c r="O2123" s="187">
        <f t="shared" si="539"/>
        <v>0</v>
      </c>
      <c r="P2123" s="187">
        <f t="shared" si="540"/>
        <v>0</v>
      </c>
      <c r="Q2123" s="166"/>
      <c r="R2123" s="13"/>
      <c r="S2123" s="187">
        <f t="shared" si="541"/>
        <v>0</v>
      </c>
      <c r="T2123" s="187">
        <f t="shared" si="542"/>
        <v>0</v>
      </c>
      <c r="U2123" s="166"/>
      <c r="V2123" s="187">
        <f t="shared" si="543"/>
        <v>0</v>
      </c>
      <c r="W2123" s="187">
        <f t="shared" si="544"/>
        <v>0</v>
      </c>
      <c r="X2123" s="13">
        <f t="shared" si="545"/>
        <v>0</v>
      </c>
      <c r="Y2123" s="13" t="s">
        <v>29</v>
      </c>
      <c r="Z2123" s="13">
        <v>45</v>
      </c>
      <c r="AA2123" s="241">
        <f t="shared" si="546"/>
        <v>0</v>
      </c>
    </row>
    <row r="2124" spans="1:27">
      <c r="A2124" s="12">
        <v>2121</v>
      </c>
      <c r="B2124" s="166"/>
      <c r="C2124" s="13"/>
      <c r="D2124" s="187">
        <f t="shared" si="532"/>
        <v>0</v>
      </c>
      <c r="E2124" s="187">
        <f t="shared" si="533"/>
        <v>0</v>
      </c>
      <c r="F2124" s="187">
        <f t="shared" si="534"/>
        <v>0</v>
      </c>
      <c r="G2124" s="166"/>
      <c r="H2124" s="13"/>
      <c r="I2124" s="187">
        <f t="shared" si="535"/>
        <v>0</v>
      </c>
      <c r="J2124" s="187">
        <f t="shared" si="536"/>
        <v>0</v>
      </c>
      <c r="K2124" s="187">
        <f t="shared" si="537"/>
        <v>0</v>
      </c>
      <c r="L2124" s="166"/>
      <c r="M2124" s="13"/>
      <c r="N2124" s="187">
        <f t="shared" si="538"/>
        <v>0</v>
      </c>
      <c r="O2124" s="187">
        <f t="shared" si="539"/>
        <v>0</v>
      </c>
      <c r="P2124" s="187">
        <f t="shared" si="540"/>
        <v>0</v>
      </c>
      <c r="Q2124" s="166"/>
      <c r="R2124" s="13"/>
      <c r="S2124" s="187">
        <f t="shared" si="541"/>
        <v>0</v>
      </c>
      <c r="T2124" s="187">
        <f t="shared" si="542"/>
        <v>0</v>
      </c>
      <c r="U2124" s="166"/>
      <c r="V2124" s="187">
        <f t="shared" si="543"/>
        <v>0</v>
      </c>
      <c r="W2124" s="187">
        <f t="shared" si="544"/>
        <v>0</v>
      </c>
      <c r="X2124" s="13">
        <f t="shared" si="545"/>
        <v>0</v>
      </c>
      <c r="Y2124" s="13" t="s">
        <v>29</v>
      </c>
      <c r="Z2124" s="13">
        <v>45</v>
      </c>
      <c r="AA2124" s="241">
        <f t="shared" si="546"/>
        <v>0</v>
      </c>
    </row>
    <row r="2125" spans="1:27">
      <c r="A2125" s="12">
        <v>2122</v>
      </c>
      <c r="B2125" s="166"/>
      <c r="C2125" s="13"/>
      <c r="D2125" s="187">
        <f t="shared" si="532"/>
        <v>0</v>
      </c>
      <c r="E2125" s="187">
        <f t="shared" si="533"/>
        <v>0</v>
      </c>
      <c r="F2125" s="187">
        <f t="shared" si="534"/>
        <v>0</v>
      </c>
      <c r="G2125" s="166"/>
      <c r="H2125" s="13"/>
      <c r="I2125" s="187">
        <f t="shared" si="535"/>
        <v>0</v>
      </c>
      <c r="J2125" s="187">
        <f t="shared" si="536"/>
        <v>0</v>
      </c>
      <c r="K2125" s="187">
        <f t="shared" si="537"/>
        <v>0</v>
      </c>
      <c r="L2125" s="166"/>
      <c r="M2125" s="13"/>
      <c r="N2125" s="187">
        <f t="shared" si="538"/>
        <v>0</v>
      </c>
      <c r="O2125" s="187">
        <f t="shared" si="539"/>
        <v>0</v>
      </c>
      <c r="P2125" s="187">
        <f t="shared" si="540"/>
        <v>0</v>
      </c>
      <c r="Q2125" s="166"/>
      <c r="R2125" s="13"/>
      <c r="S2125" s="187">
        <f t="shared" si="541"/>
        <v>0</v>
      </c>
      <c r="T2125" s="187">
        <f t="shared" si="542"/>
        <v>0</v>
      </c>
      <c r="U2125" s="166"/>
      <c r="V2125" s="187">
        <f t="shared" si="543"/>
        <v>0</v>
      </c>
      <c r="W2125" s="187">
        <f t="shared" si="544"/>
        <v>0</v>
      </c>
      <c r="X2125" s="13">
        <f t="shared" si="545"/>
        <v>0</v>
      </c>
      <c r="Y2125" s="13" t="s">
        <v>29</v>
      </c>
      <c r="Z2125" s="13">
        <v>45</v>
      </c>
      <c r="AA2125" s="241">
        <f t="shared" si="546"/>
        <v>0</v>
      </c>
    </row>
    <row r="2126" spans="1:27">
      <c r="A2126" s="12">
        <v>2123</v>
      </c>
      <c r="B2126" s="166"/>
      <c r="C2126" s="13"/>
      <c r="D2126" s="187">
        <f t="shared" si="532"/>
        <v>0</v>
      </c>
      <c r="E2126" s="187">
        <f t="shared" si="533"/>
        <v>0</v>
      </c>
      <c r="F2126" s="187">
        <f t="shared" si="534"/>
        <v>0</v>
      </c>
      <c r="G2126" s="166"/>
      <c r="H2126" s="13"/>
      <c r="I2126" s="187">
        <f t="shared" si="535"/>
        <v>0</v>
      </c>
      <c r="J2126" s="187">
        <f t="shared" si="536"/>
        <v>0</v>
      </c>
      <c r="K2126" s="187">
        <f t="shared" si="537"/>
        <v>0</v>
      </c>
      <c r="L2126" s="166"/>
      <c r="M2126" s="13"/>
      <c r="N2126" s="187">
        <f t="shared" si="538"/>
        <v>0</v>
      </c>
      <c r="O2126" s="187">
        <f t="shared" si="539"/>
        <v>0</v>
      </c>
      <c r="P2126" s="187">
        <f t="shared" si="540"/>
        <v>0</v>
      </c>
      <c r="Q2126" s="166"/>
      <c r="R2126" s="13"/>
      <c r="S2126" s="187">
        <f t="shared" si="541"/>
        <v>0</v>
      </c>
      <c r="T2126" s="187">
        <f t="shared" si="542"/>
        <v>0</v>
      </c>
      <c r="U2126" s="166"/>
      <c r="V2126" s="187">
        <f t="shared" si="543"/>
        <v>0</v>
      </c>
      <c r="W2126" s="187">
        <f t="shared" si="544"/>
        <v>0</v>
      </c>
      <c r="X2126" s="13">
        <f t="shared" si="545"/>
        <v>0</v>
      </c>
      <c r="Y2126" s="13" t="s">
        <v>29</v>
      </c>
      <c r="Z2126" s="13">
        <v>45</v>
      </c>
      <c r="AA2126" s="241">
        <f t="shared" si="546"/>
        <v>0</v>
      </c>
    </row>
    <row r="2127" spans="1:27">
      <c r="A2127" s="12">
        <v>2124</v>
      </c>
      <c r="B2127" s="166"/>
      <c r="C2127" s="13"/>
      <c r="D2127" s="187">
        <f t="shared" si="532"/>
        <v>0</v>
      </c>
      <c r="E2127" s="187">
        <f t="shared" si="533"/>
        <v>0</v>
      </c>
      <c r="F2127" s="187">
        <f t="shared" si="534"/>
        <v>0</v>
      </c>
      <c r="G2127" s="166"/>
      <c r="H2127" s="13"/>
      <c r="I2127" s="187">
        <f t="shared" si="535"/>
        <v>0</v>
      </c>
      <c r="J2127" s="187">
        <f t="shared" si="536"/>
        <v>0</v>
      </c>
      <c r="K2127" s="187">
        <f t="shared" si="537"/>
        <v>0</v>
      </c>
      <c r="L2127" s="166"/>
      <c r="M2127" s="13"/>
      <c r="N2127" s="187">
        <f t="shared" si="538"/>
        <v>0</v>
      </c>
      <c r="O2127" s="187">
        <f t="shared" si="539"/>
        <v>0</v>
      </c>
      <c r="P2127" s="187">
        <f t="shared" si="540"/>
        <v>0</v>
      </c>
      <c r="Q2127" s="166"/>
      <c r="R2127" s="13"/>
      <c r="S2127" s="187">
        <f t="shared" si="541"/>
        <v>0</v>
      </c>
      <c r="T2127" s="187">
        <f t="shared" si="542"/>
        <v>0</v>
      </c>
      <c r="U2127" s="166"/>
      <c r="V2127" s="187">
        <f t="shared" si="543"/>
        <v>0</v>
      </c>
      <c r="W2127" s="187">
        <f t="shared" si="544"/>
        <v>0</v>
      </c>
      <c r="X2127" s="13">
        <f t="shared" si="545"/>
        <v>0</v>
      </c>
      <c r="Y2127" s="13" t="s">
        <v>29</v>
      </c>
      <c r="Z2127" s="13">
        <v>45</v>
      </c>
      <c r="AA2127" s="241">
        <f t="shared" si="546"/>
        <v>0</v>
      </c>
    </row>
    <row r="2128" spans="1:27">
      <c r="A2128" s="12">
        <v>2125</v>
      </c>
      <c r="B2128" s="166"/>
      <c r="C2128" s="13"/>
      <c r="D2128" s="187">
        <f t="shared" si="532"/>
        <v>0</v>
      </c>
      <c r="E2128" s="187">
        <f t="shared" si="533"/>
        <v>0</v>
      </c>
      <c r="F2128" s="187">
        <f t="shared" si="534"/>
        <v>0</v>
      </c>
      <c r="G2128" s="166"/>
      <c r="H2128" s="13"/>
      <c r="I2128" s="187">
        <f t="shared" si="535"/>
        <v>0</v>
      </c>
      <c r="J2128" s="187">
        <f t="shared" si="536"/>
        <v>0</v>
      </c>
      <c r="K2128" s="187">
        <f t="shared" si="537"/>
        <v>0</v>
      </c>
      <c r="L2128" s="166"/>
      <c r="M2128" s="13"/>
      <c r="N2128" s="187">
        <f t="shared" si="538"/>
        <v>0</v>
      </c>
      <c r="O2128" s="187">
        <f t="shared" si="539"/>
        <v>0</v>
      </c>
      <c r="P2128" s="187">
        <f t="shared" si="540"/>
        <v>0</v>
      </c>
      <c r="Q2128" s="166"/>
      <c r="R2128" s="13"/>
      <c r="S2128" s="187">
        <f t="shared" si="541"/>
        <v>0</v>
      </c>
      <c r="T2128" s="187">
        <f t="shared" si="542"/>
        <v>0</v>
      </c>
      <c r="U2128" s="166"/>
      <c r="V2128" s="187">
        <f t="shared" si="543"/>
        <v>0</v>
      </c>
      <c r="W2128" s="187">
        <f t="shared" si="544"/>
        <v>0</v>
      </c>
      <c r="X2128" s="13">
        <f t="shared" si="545"/>
        <v>0</v>
      </c>
      <c r="Y2128" s="13" t="s">
        <v>29</v>
      </c>
      <c r="Z2128" s="13">
        <v>45</v>
      </c>
      <c r="AA2128" s="241">
        <f t="shared" si="546"/>
        <v>0</v>
      </c>
    </row>
    <row r="2129" spans="1:27">
      <c r="A2129" s="12">
        <v>2126</v>
      </c>
      <c r="B2129" s="166"/>
      <c r="C2129" s="13"/>
      <c r="D2129" s="187">
        <f t="shared" si="532"/>
        <v>0</v>
      </c>
      <c r="E2129" s="187">
        <f t="shared" si="533"/>
        <v>0</v>
      </c>
      <c r="F2129" s="187">
        <f t="shared" si="534"/>
        <v>0</v>
      </c>
      <c r="G2129" s="166"/>
      <c r="H2129" s="13"/>
      <c r="I2129" s="187">
        <f t="shared" si="535"/>
        <v>0</v>
      </c>
      <c r="J2129" s="187">
        <f t="shared" si="536"/>
        <v>0</v>
      </c>
      <c r="K2129" s="187">
        <f t="shared" si="537"/>
        <v>0</v>
      </c>
      <c r="L2129" s="166"/>
      <c r="M2129" s="13"/>
      <c r="N2129" s="187">
        <f t="shared" si="538"/>
        <v>0</v>
      </c>
      <c r="O2129" s="187">
        <f t="shared" si="539"/>
        <v>0</v>
      </c>
      <c r="P2129" s="187">
        <f t="shared" si="540"/>
        <v>0</v>
      </c>
      <c r="Q2129" s="166"/>
      <c r="R2129" s="13"/>
      <c r="S2129" s="187">
        <f t="shared" si="541"/>
        <v>0</v>
      </c>
      <c r="T2129" s="187">
        <f t="shared" si="542"/>
        <v>0</v>
      </c>
      <c r="U2129" s="166"/>
      <c r="V2129" s="187">
        <f t="shared" si="543"/>
        <v>0</v>
      </c>
      <c r="W2129" s="187">
        <f t="shared" si="544"/>
        <v>0</v>
      </c>
      <c r="X2129" s="13">
        <f t="shared" si="545"/>
        <v>0</v>
      </c>
      <c r="Y2129" s="13" t="s">
        <v>29</v>
      </c>
      <c r="Z2129" s="13">
        <v>45</v>
      </c>
      <c r="AA2129" s="241">
        <f t="shared" si="546"/>
        <v>0</v>
      </c>
    </row>
    <row r="2130" spans="1:27">
      <c r="A2130" s="12">
        <v>2127</v>
      </c>
      <c r="B2130" s="166"/>
      <c r="C2130" s="13"/>
      <c r="D2130" s="187">
        <f t="shared" si="532"/>
        <v>0</v>
      </c>
      <c r="E2130" s="187">
        <f t="shared" si="533"/>
        <v>0</v>
      </c>
      <c r="F2130" s="187">
        <f t="shared" si="534"/>
        <v>0</v>
      </c>
      <c r="G2130" s="166"/>
      <c r="H2130" s="13"/>
      <c r="I2130" s="187">
        <f t="shared" si="535"/>
        <v>0</v>
      </c>
      <c r="J2130" s="187">
        <f t="shared" si="536"/>
        <v>0</v>
      </c>
      <c r="K2130" s="187">
        <f t="shared" si="537"/>
        <v>0</v>
      </c>
      <c r="L2130" s="166"/>
      <c r="M2130" s="13"/>
      <c r="N2130" s="187">
        <f t="shared" si="538"/>
        <v>0</v>
      </c>
      <c r="O2130" s="187">
        <f t="shared" si="539"/>
        <v>0</v>
      </c>
      <c r="P2130" s="187">
        <f t="shared" si="540"/>
        <v>0</v>
      </c>
      <c r="Q2130" s="166"/>
      <c r="R2130" s="13"/>
      <c r="S2130" s="187">
        <f t="shared" si="541"/>
        <v>0</v>
      </c>
      <c r="T2130" s="187">
        <f t="shared" si="542"/>
        <v>0</v>
      </c>
      <c r="U2130" s="166"/>
      <c r="V2130" s="187">
        <f t="shared" si="543"/>
        <v>0</v>
      </c>
      <c r="W2130" s="187">
        <f t="shared" si="544"/>
        <v>0</v>
      </c>
      <c r="X2130" s="13">
        <f t="shared" si="545"/>
        <v>0</v>
      </c>
      <c r="Y2130" s="13" t="s">
        <v>29</v>
      </c>
      <c r="Z2130" s="13">
        <v>45</v>
      </c>
      <c r="AA2130" s="241">
        <f t="shared" si="546"/>
        <v>0</v>
      </c>
    </row>
    <row r="2131" spans="1:27">
      <c r="A2131" s="12">
        <v>2128</v>
      </c>
      <c r="B2131" s="166"/>
      <c r="C2131" s="13"/>
      <c r="D2131" s="187">
        <f t="shared" si="532"/>
        <v>0</v>
      </c>
      <c r="E2131" s="187">
        <f t="shared" si="533"/>
        <v>0</v>
      </c>
      <c r="F2131" s="187">
        <f t="shared" si="534"/>
        <v>0</v>
      </c>
      <c r="G2131" s="166"/>
      <c r="H2131" s="13"/>
      <c r="I2131" s="187">
        <f t="shared" si="535"/>
        <v>0</v>
      </c>
      <c r="J2131" s="187">
        <f t="shared" si="536"/>
        <v>0</v>
      </c>
      <c r="K2131" s="187">
        <f t="shared" si="537"/>
        <v>0</v>
      </c>
      <c r="L2131" s="166"/>
      <c r="M2131" s="13"/>
      <c r="N2131" s="187">
        <f t="shared" si="538"/>
        <v>0</v>
      </c>
      <c r="O2131" s="187">
        <f t="shared" si="539"/>
        <v>0</v>
      </c>
      <c r="P2131" s="187">
        <f t="shared" si="540"/>
        <v>0</v>
      </c>
      <c r="Q2131" s="166"/>
      <c r="R2131" s="13"/>
      <c r="S2131" s="187">
        <f t="shared" si="541"/>
        <v>0</v>
      </c>
      <c r="T2131" s="187">
        <f t="shared" si="542"/>
        <v>0</v>
      </c>
      <c r="U2131" s="166"/>
      <c r="V2131" s="187">
        <f t="shared" si="543"/>
        <v>0</v>
      </c>
      <c r="W2131" s="187">
        <f t="shared" si="544"/>
        <v>0</v>
      </c>
      <c r="X2131" s="13">
        <f t="shared" si="545"/>
        <v>0</v>
      </c>
      <c r="Y2131" s="13" t="s">
        <v>29</v>
      </c>
      <c r="Z2131" s="13">
        <v>45</v>
      </c>
      <c r="AA2131" s="241">
        <f t="shared" si="546"/>
        <v>0</v>
      </c>
    </row>
    <row r="2132" spans="1:27">
      <c r="A2132" s="12">
        <v>2129</v>
      </c>
      <c r="B2132" s="166"/>
      <c r="C2132" s="13"/>
      <c r="D2132" s="187">
        <f t="shared" si="532"/>
        <v>0</v>
      </c>
      <c r="E2132" s="187">
        <f t="shared" si="533"/>
        <v>0</v>
      </c>
      <c r="F2132" s="187">
        <f t="shared" si="534"/>
        <v>0</v>
      </c>
      <c r="G2132" s="166"/>
      <c r="H2132" s="13"/>
      <c r="I2132" s="187">
        <f t="shared" si="535"/>
        <v>0</v>
      </c>
      <c r="J2132" s="187">
        <f t="shared" si="536"/>
        <v>0</v>
      </c>
      <c r="K2132" s="187">
        <f t="shared" si="537"/>
        <v>0</v>
      </c>
      <c r="L2132" s="166"/>
      <c r="M2132" s="13"/>
      <c r="N2132" s="187">
        <f t="shared" si="538"/>
        <v>0</v>
      </c>
      <c r="O2132" s="187">
        <f t="shared" si="539"/>
        <v>0</v>
      </c>
      <c r="P2132" s="187">
        <f t="shared" si="540"/>
        <v>0</v>
      </c>
      <c r="Q2132" s="166"/>
      <c r="R2132" s="13"/>
      <c r="S2132" s="187">
        <f t="shared" si="541"/>
        <v>0</v>
      </c>
      <c r="T2132" s="187">
        <f t="shared" si="542"/>
        <v>0</v>
      </c>
      <c r="U2132" s="166"/>
      <c r="V2132" s="187">
        <f t="shared" si="543"/>
        <v>0</v>
      </c>
      <c r="W2132" s="187">
        <f t="shared" si="544"/>
        <v>0</v>
      </c>
      <c r="X2132" s="13">
        <f t="shared" si="545"/>
        <v>0</v>
      </c>
      <c r="Y2132" s="13" t="s">
        <v>29</v>
      </c>
      <c r="Z2132" s="13">
        <v>45</v>
      </c>
      <c r="AA2132" s="241">
        <f t="shared" si="546"/>
        <v>0</v>
      </c>
    </row>
    <row r="2133" spans="1:27">
      <c r="A2133" s="12">
        <v>2130</v>
      </c>
      <c r="B2133" s="166"/>
      <c r="C2133" s="13"/>
      <c r="D2133" s="187">
        <f t="shared" si="532"/>
        <v>0</v>
      </c>
      <c r="E2133" s="187">
        <f t="shared" si="533"/>
        <v>0</v>
      </c>
      <c r="F2133" s="187">
        <f t="shared" si="534"/>
        <v>0</v>
      </c>
      <c r="G2133" s="166"/>
      <c r="H2133" s="13"/>
      <c r="I2133" s="187">
        <f t="shared" si="535"/>
        <v>0</v>
      </c>
      <c r="J2133" s="187">
        <f t="shared" si="536"/>
        <v>0</v>
      </c>
      <c r="K2133" s="187">
        <f t="shared" si="537"/>
        <v>0</v>
      </c>
      <c r="L2133" s="166"/>
      <c r="M2133" s="13"/>
      <c r="N2133" s="187">
        <f t="shared" si="538"/>
        <v>0</v>
      </c>
      <c r="O2133" s="187">
        <f t="shared" si="539"/>
        <v>0</v>
      </c>
      <c r="P2133" s="187">
        <f t="shared" si="540"/>
        <v>0</v>
      </c>
      <c r="Q2133" s="166"/>
      <c r="R2133" s="13"/>
      <c r="S2133" s="187">
        <f t="shared" si="541"/>
        <v>0</v>
      </c>
      <c r="T2133" s="187">
        <f t="shared" si="542"/>
        <v>0</v>
      </c>
      <c r="U2133" s="166"/>
      <c r="V2133" s="187">
        <f t="shared" si="543"/>
        <v>0</v>
      </c>
      <c r="W2133" s="187">
        <f t="shared" si="544"/>
        <v>0</v>
      </c>
      <c r="X2133" s="13">
        <f t="shared" si="545"/>
        <v>0</v>
      </c>
      <c r="Y2133" s="13" t="s">
        <v>29</v>
      </c>
      <c r="Z2133" s="13">
        <v>45</v>
      </c>
      <c r="AA2133" s="241">
        <f t="shared" si="546"/>
        <v>0</v>
      </c>
    </row>
    <row r="2134" spans="1:27">
      <c r="A2134" s="12">
        <v>2131</v>
      </c>
      <c r="B2134" s="166"/>
      <c r="C2134" s="13"/>
      <c r="D2134" s="187">
        <f t="shared" si="532"/>
        <v>0</v>
      </c>
      <c r="E2134" s="187">
        <f t="shared" si="533"/>
        <v>0</v>
      </c>
      <c r="F2134" s="187">
        <f t="shared" si="534"/>
        <v>0</v>
      </c>
      <c r="G2134" s="166"/>
      <c r="H2134" s="13"/>
      <c r="I2134" s="187">
        <f t="shared" si="535"/>
        <v>0</v>
      </c>
      <c r="J2134" s="187">
        <f t="shared" si="536"/>
        <v>0</v>
      </c>
      <c r="K2134" s="187">
        <f t="shared" si="537"/>
        <v>0</v>
      </c>
      <c r="L2134" s="166"/>
      <c r="M2134" s="13"/>
      <c r="N2134" s="187">
        <f t="shared" si="538"/>
        <v>0</v>
      </c>
      <c r="O2134" s="187">
        <f t="shared" si="539"/>
        <v>0</v>
      </c>
      <c r="P2134" s="187">
        <f t="shared" si="540"/>
        <v>0</v>
      </c>
      <c r="Q2134" s="166"/>
      <c r="R2134" s="13"/>
      <c r="S2134" s="187">
        <f t="shared" si="541"/>
        <v>0</v>
      </c>
      <c r="T2134" s="187">
        <f t="shared" si="542"/>
        <v>0</v>
      </c>
      <c r="U2134" s="166"/>
      <c r="V2134" s="187">
        <f t="shared" si="543"/>
        <v>0</v>
      </c>
      <c r="W2134" s="187">
        <f t="shared" si="544"/>
        <v>0</v>
      </c>
      <c r="X2134" s="13">
        <f t="shared" si="545"/>
        <v>0</v>
      </c>
      <c r="Y2134" s="13" t="s">
        <v>29</v>
      </c>
      <c r="Z2134" s="13">
        <v>45</v>
      </c>
      <c r="AA2134" s="241">
        <f t="shared" si="546"/>
        <v>0</v>
      </c>
    </row>
    <row r="2135" spans="1:27">
      <c r="A2135" s="12">
        <v>2132</v>
      </c>
      <c r="B2135" s="166"/>
      <c r="C2135" s="13"/>
      <c r="D2135" s="187">
        <f t="shared" si="532"/>
        <v>0</v>
      </c>
      <c r="E2135" s="187">
        <f t="shared" si="533"/>
        <v>0</v>
      </c>
      <c r="F2135" s="187">
        <f t="shared" si="534"/>
        <v>0</v>
      </c>
      <c r="G2135" s="166"/>
      <c r="H2135" s="13"/>
      <c r="I2135" s="187">
        <f t="shared" si="535"/>
        <v>0</v>
      </c>
      <c r="J2135" s="187">
        <f t="shared" si="536"/>
        <v>0</v>
      </c>
      <c r="K2135" s="187">
        <f t="shared" si="537"/>
        <v>0</v>
      </c>
      <c r="L2135" s="166"/>
      <c r="M2135" s="13"/>
      <c r="N2135" s="187">
        <f t="shared" si="538"/>
        <v>0</v>
      </c>
      <c r="O2135" s="187">
        <f t="shared" si="539"/>
        <v>0</v>
      </c>
      <c r="P2135" s="187">
        <f t="shared" si="540"/>
        <v>0</v>
      </c>
      <c r="Q2135" s="166"/>
      <c r="R2135" s="13"/>
      <c r="S2135" s="187">
        <f t="shared" si="541"/>
        <v>0</v>
      </c>
      <c r="T2135" s="187">
        <f t="shared" si="542"/>
        <v>0</v>
      </c>
      <c r="U2135" s="166"/>
      <c r="V2135" s="187">
        <f t="shared" si="543"/>
        <v>0</v>
      </c>
      <c r="W2135" s="187">
        <f t="shared" si="544"/>
        <v>0</v>
      </c>
      <c r="X2135" s="13">
        <f t="shared" si="545"/>
        <v>0</v>
      </c>
      <c r="Y2135" s="13" t="s">
        <v>29</v>
      </c>
      <c r="Z2135" s="13">
        <v>45</v>
      </c>
      <c r="AA2135" s="241">
        <f t="shared" si="546"/>
        <v>0</v>
      </c>
    </row>
    <row r="2136" spans="1:27">
      <c r="A2136" s="12">
        <v>2133</v>
      </c>
      <c r="B2136" s="166"/>
      <c r="C2136" s="13"/>
      <c r="D2136" s="187">
        <f t="shared" si="532"/>
        <v>0</v>
      </c>
      <c r="E2136" s="187">
        <f t="shared" si="533"/>
        <v>0</v>
      </c>
      <c r="F2136" s="187">
        <f t="shared" si="534"/>
        <v>0</v>
      </c>
      <c r="G2136" s="166"/>
      <c r="H2136" s="13"/>
      <c r="I2136" s="187">
        <f t="shared" si="535"/>
        <v>0</v>
      </c>
      <c r="J2136" s="187">
        <f t="shared" si="536"/>
        <v>0</v>
      </c>
      <c r="K2136" s="187">
        <f t="shared" si="537"/>
        <v>0</v>
      </c>
      <c r="L2136" s="166"/>
      <c r="M2136" s="13"/>
      <c r="N2136" s="187">
        <f t="shared" si="538"/>
        <v>0</v>
      </c>
      <c r="O2136" s="187">
        <f t="shared" si="539"/>
        <v>0</v>
      </c>
      <c r="P2136" s="187">
        <f t="shared" si="540"/>
        <v>0</v>
      </c>
      <c r="Q2136" s="166"/>
      <c r="R2136" s="13"/>
      <c r="S2136" s="187">
        <f t="shared" si="541"/>
        <v>0</v>
      </c>
      <c r="T2136" s="187">
        <f t="shared" si="542"/>
        <v>0</v>
      </c>
      <c r="U2136" s="166"/>
      <c r="V2136" s="187">
        <f t="shared" si="543"/>
        <v>0</v>
      </c>
      <c r="W2136" s="187">
        <f t="shared" si="544"/>
        <v>0</v>
      </c>
      <c r="X2136" s="13">
        <f t="shared" si="545"/>
        <v>0</v>
      </c>
      <c r="Y2136" s="13" t="s">
        <v>29</v>
      </c>
      <c r="Z2136" s="13">
        <v>45</v>
      </c>
      <c r="AA2136" s="241">
        <f t="shared" si="546"/>
        <v>0</v>
      </c>
    </row>
    <row r="2137" spans="1:27">
      <c r="A2137" s="12">
        <v>2134</v>
      </c>
      <c r="B2137" s="166"/>
      <c r="C2137" s="13"/>
      <c r="D2137" s="187">
        <f t="shared" si="532"/>
        <v>0</v>
      </c>
      <c r="E2137" s="187">
        <f t="shared" si="533"/>
        <v>0</v>
      </c>
      <c r="F2137" s="187">
        <f t="shared" si="534"/>
        <v>0</v>
      </c>
      <c r="G2137" s="166"/>
      <c r="H2137" s="13"/>
      <c r="I2137" s="187">
        <f t="shared" si="535"/>
        <v>0</v>
      </c>
      <c r="J2137" s="187">
        <f t="shared" si="536"/>
        <v>0</v>
      </c>
      <c r="K2137" s="187">
        <f t="shared" si="537"/>
        <v>0</v>
      </c>
      <c r="L2137" s="166"/>
      <c r="M2137" s="13"/>
      <c r="N2137" s="187">
        <f t="shared" si="538"/>
        <v>0</v>
      </c>
      <c r="O2137" s="187">
        <f t="shared" si="539"/>
        <v>0</v>
      </c>
      <c r="P2137" s="187">
        <f t="shared" si="540"/>
        <v>0</v>
      </c>
      <c r="Q2137" s="166"/>
      <c r="R2137" s="13"/>
      <c r="S2137" s="187">
        <f t="shared" si="541"/>
        <v>0</v>
      </c>
      <c r="T2137" s="187">
        <f t="shared" si="542"/>
        <v>0</v>
      </c>
      <c r="U2137" s="166"/>
      <c r="V2137" s="187">
        <f t="shared" si="543"/>
        <v>0</v>
      </c>
      <c r="W2137" s="187">
        <f t="shared" si="544"/>
        <v>0</v>
      </c>
      <c r="X2137" s="13">
        <f t="shared" si="545"/>
        <v>0</v>
      </c>
      <c r="Y2137" s="13" t="s">
        <v>29</v>
      </c>
      <c r="Z2137" s="13">
        <v>45</v>
      </c>
      <c r="AA2137" s="241">
        <f t="shared" si="546"/>
        <v>0</v>
      </c>
    </row>
    <row r="2138" spans="1:27">
      <c r="A2138" s="12">
        <v>2135</v>
      </c>
      <c r="B2138" s="166"/>
      <c r="C2138" s="13"/>
      <c r="D2138" s="187">
        <f t="shared" si="532"/>
        <v>0</v>
      </c>
      <c r="E2138" s="187">
        <f t="shared" si="533"/>
        <v>0</v>
      </c>
      <c r="F2138" s="187">
        <f t="shared" si="534"/>
        <v>0</v>
      </c>
      <c r="G2138" s="166"/>
      <c r="H2138" s="13"/>
      <c r="I2138" s="187">
        <f t="shared" si="535"/>
        <v>0</v>
      </c>
      <c r="J2138" s="187">
        <f t="shared" si="536"/>
        <v>0</v>
      </c>
      <c r="K2138" s="187">
        <f t="shared" si="537"/>
        <v>0</v>
      </c>
      <c r="L2138" s="166"/>
      <c r="M2138" s="13"/>
      <c r="N2138" s="187">
        <f t="shared" si="538"/>
        <v>0</v>
      </c>
      <c r="O2138" s="187">
        <f t="shared" si="539"/>
        <v>0</v>
      </c>
      <c r="P2138" s="187">
        <f t="shared" si="540"/>
        <v>0</v>
      </c>
      <c r="Q2138" s="166"/>
      <c r="R2138" s="13"/>
      <c r="S2138" s="187">
        <f t="shared" si="541"/>
        <v>0</v>
      </c>
      <c r="T2138" s="187">
        <f t="shared" si="542"/>
        <v>0</v>
      </c>
      <c r="U2138" s="166"/>
      <c r="V2138" s="187">
        <f t="shared" si="543"/>
        <v>0</v>
      </c>
      <c r="W2138" s="187">
        <f t="shared" si="544"/>
        <v>0</v>
      </c>
      <c r="X2138" s="13">
        <f t="shared" si="545"/>
        <v>0</v>
      </c>
      <c r="Y2138" s="13" t="s">
        <v>29</v>
      </c>
      <c r="Z2138" s="13">
        <v>45</v>
      </c>
      <c r="AA2138" s="241">
        <f t="shared" si="546"/>
        <v>0</v>
      </c>
    </row>
    <row r="2139" spans="1:27">
      <c r="A2139" s="12">
        <v>2136</v>
      </c>
      <c r="B2139" s="166"/>
      <c r="C2139" s="13"/>
      <c r="D2139" s="187">
        <f t="shared" si="532"/>
        <v>0</v>
      </c>
      <c r="E2139" s="187">
        <f t="shared" si="533"/>
        <v>0</v>
      </c>
      <c r="F2139" s="187">
        <f t="shared" si="534"/>
        <v>0</v>
      </c>
      <c r="G2139" s="166"/>
      <c r="H2139" s="13"/>
      <c r="I2139" s="187">
        <f t="shared" si="535"/>
        <v>0</v>
      </c>
      <c r="J2139" s="187">
        <f t="shared" si="536"/>
        <v>0</v>
      </c>
      <c r="K2139" s="187">
        <f t="shared" si="537"/>
        <v>0</v>
      </c>
      <c r="L2139" s="166"/>
      <c r="M2139" s="13"/>
      <c r="N2139" s="187">
        <f t="shared" si="538"/>
        <v>0</v>
      </c>
      <c r="O2139" s="187">
        <f t="shared" si="539"/>
        <v>0</v>
      </c>
      <c r="P2139" s="187">
        <f t="shared" si="540"/>
        <v>0</v>
      </c>
      <c r="Q2139" s="166"/>
      <c r="R2139" s="13"/>
      <c r="S2139" s="187">
        <f t="shared" si="541"/>
        <v>0</v>
      </c>
      <c r="T2139" s="187">
        <f t="shared" si="542"/>
        <v>0</v>
      </c>
      <c r="U2139" s="166"/>
      <c r="V2139" s="187">
        <f t="shared" si="543"/>
        <v>0</v>
      </c>
      <c r="W2139" s="187">
        <f t="shared" si="544"/>
        <v>0</v>
      </c>
      <c r="X2139" s="13">
        <f t="shared" si="545"/>
        <v>0</v>
      </c>
      <c r="Y2139" s="13" t="s">
        <v>29</v>
      </c>
      <c r="Z2139" s="13">
        <v>45</v>
      </c>
      <c r="AA2139" s="241">
        <f t="shared" si="546"/>
        <v>0</v>
      </c>
    </row>
    <row r="2140" spans="1:27">
      <c r="A2140" s="12">
        <v>2137</v>
      </c>
      <c r="B2140" s="166"/>
      <c r="C2140" s="13"/>
      <c r="D2140" s="187">
        <f t="shared" si="532"/>
        <v>0</v>
      </c>
      <c r="E2140" s="187">
        <f t="shared" si="533"/>
        <v>0</v>
      </c>
      <c r="F2140" s="187">
        <f t="shared" si="534"/>
        <v>0</v>
      </c>
      <c r="G2140" s="166"/>
      <c r="H2140" s="13"/>
      <c r="I2140" s="187">
        <f t="shared" si="535"/>
        <v>0</v>
      </c>
      <c r="J2140" s="187">
        <f t="shared" si="536"/>
        <v>0</v>
      </c>
      <c r="K2140" s="187">
        <f t="shared" si="537"/>
        <v>0</v>
      </c>
      <c r="L2140" s="166"/>
      <c r="M2140" s="13"/>
      <c r="N2140" s="187">
        <f t="shared" si="538"/>
        <v>0</v>
      </c>
      <c r="O2140" s="187">
        <f t="shared" si="539"/>
        <v>0</v>
      </c>
      <c r="P2140" s="187">
        <f t="shared" si="540"/>
        <v>0</v>
      </c>
      <c r="Q2140" s="166"/>
      <c r="R2140" s="13"/>
      <c r="S2140" s="187">
        <f t="shared" si="541"/>
        <v>0</v>
      </c>
      <c r="T2140" s="187">
        <f t="shared" si="542"/>
        <v>0</v>
      </c>
      <c r="U2140" s="166"/>
      <c r="V2140" s="187">
        <f t="shared" si="543"/>
        <v>0</v>
      </c>
      <c r="W2140" s="187">
        <f t="shared" si="544"/>
        <v>0</v>
      </c>
      <c r="X2140" s="13">
        <f t="shared" si="545"/>
        <v>0</v>
      </c>
      <c r="Y2140" s="13" t="s">
        <v>29</v>
      </c>
      <c r="Z2140" s="13">
        <v>45</v>
      </c>
      <c r="AA2140" s="241">
        <f t="shared" si="546"/>
        <v>0</v>
      </c>
    </row>
    <row r="2141" spans="1:27">
      <c r="A2141" s="12">
        <v>2138</v>
      </c>
      <c r="B2141" s="166"/>
      <c r="C2141" s="13"/>
      <c r="D2141" s="187">
        <f t="shared" si="532"/>
        <v>0</v>
      </c>
      <c r="E2141" s="187">
        <f t="shared" si="533"/>
        <v>0</v>
      </c>
      <c r="F2141" s="187">
        <f t="shared" si="534"/>
        <v>0</v>
      </c>
      <c r="G2141" s="166"/>
      <c r="H2141" s="13"/>
      <c r="I2141" s="187">
        <f t="shared" si="535"/>
        <v>0</v>
      </c>
      <c r="J2141" s="187">
        <f t="shared" si="536"/>
        <v>0</v>
      </c>
      <c r="K2141" s="187">
        <f t="shared" si="537"/>
        <v>0</v>
      </c>
      <c r="L2141" s="166"/>
      <c r="M2141" s="13"/>
      <c r="N2141" s="187">
        <f t="shared" si="538"/>
        <v>0</v>
      </c>
      <c r="O2141" s="187">
        <f t="shared" si="539"/>
        <v>0</v>
      </c>
      <c r="P2141" s="187">
        <f t="shared" si="540"/>
        <v>0</v>
      </c>
      <c r="Q2141" s="166"/>
      <c r="R2141" s="13"/>
      <c r="S2141" s="187">
        <f t="shared" si="541"/>
        <v>0</v>
      </c>
      <c r="T2141" s="187">
        <f t="shared" si="542"/>
        <v>0</v>
      </c>
      <c r="U2141" s="166"/>
      <c r="V2141" s="187">
        <f t="shared" si="543"/>
        <v>0</v>
      </c>
      <c r="W2141" s="187">
        <f t="shared" si="544"/>
        <v>0</v>
      </c>
      <c r="X2141" s="13">
        <f t="shared" si="545"/>
        <v>0</v>
      </c>
      <c r="Y2141" s="13" t="s">
        <v>29</v>
      </c>
      <c r="Z2141" s="13">
        <v>45</v>
      </c>
      <c r="AA2141" s="241">
        <f t="shared" si="546"/>
        <v>0</v>
      </c>
    </row>
    <row r="2142" spans="1:27">
      <c r="A2142" s="12">
        <v>2139</v>
      </c>
      <c r="B2142" s="166"/>
      <c r="C2142" s="13"/>
      <c r="D2142" s="187">
        <f t="shared" si="532"/>
        <v>0</v>
      </c>
      <c r="E2142" s="187">
        <f t="shared" si="533"/>
        <v>0</v>
      </c>
      <c r="F2142" s="187">
        <f t="shared" si="534"/>
        <v>0</v>
      </c>
      <c r="G2142" s="166"/>
      <c r="H2142" s="13"/>
      <c r="I2142" s="187">
        <f t="shared" si="535"/>
        <v>0</v>
      </c>
      <c r="J2142" s="187">
        <f t="shared" si="536"/>
        <v>0</v>
      </c>
      <c r="K2142" s="187">
        <f t="shared" si="537"/>
        <v>0</v>
      </c>
      <c r="L2142" s="166"/>
      <c r="M2142" s="13"/>
      <c r="N2142" s="187">
        <f t="shared" si="538"/>
        <v>0</v>
      </c>
      <c r="O2142" s="187">
        <f t="shared" si="539"/>
        <v>0</v>
      </c>
      <c r="P2142" s="187">
        <f t="shared" si="540"/>
        <v>0</v>
      </c>
      <c r="Q2142" s="166"/>
      <c r="R2142" s="13"/>
      <c r="S2142" s="187">
        <f t="shared" si="541"/>
        <v>0</v>
      </c>
      <c r="T2142" s="187">
        <f t="shared" si="542"/>
        <v>0</v>
      </c>
      <c r="U2142" s="166"/>
      <c r="V2142" s="187">
        <f t="shared" si="543"/>
        <v>0</v>
      </c>
      <c r="W2142" s="187">
        <f t="shared" si="544"/>
        <v>0</v>
      </c>
      <c r="X2142" s="13">
        <f t="shared" si="545"/>
        <v>0</v>
      </c>
      <c r="Y2142" s="13" t="s">
        <v>29</v>
      </c>
      <c r="Z2142" s="13">
        <v>45</v>
      </c>
      <c r="AA2142" s="241">
        <f t="shared" si="546"/>
        <v>0</v>
      </c>
    </row>
    <row r="2143" spans="1:27">
      <c r="A2143" s="12">
        <v>2140</v>
      </c>
      <c r="B2143" s="166"/>
      <c r="C2143" s="13"/>
      <c r="D2143" s="187">
        <f t="shared" si="532"/>
        <v>0</v>
      </c>
      <c r="E2143" s="187">
        <f t="shared" si="533"/>
        <v>0</v>
      </c>
      <c r="F2143" s="187">
        <f t="shared" si="534"/>
        <v>0</v>
      </c>
      <c r="G2143" s="166"/>
      <c r="H2143" s="13"/>
      <c r="I2143" s="187">
        <f t="shared" si="535"/>
        <v>0</v>
      </c>
      <c r="J2143" s="187">
        <f t="shared" si="536"/>
        <v>0</v>
      </c>
      <c r="K2143" s="187">
        <f t="shared" si="537"/>
        <v>0</v>
      </c>
      <c r="L2143" s="166"/>
      <c r="M2143" s="13"/>
      <c r="N2143" s="187">
        <f t="shared" si="538"/>
        <v>0</v>
      </c>
      <c r="O2143" s="187">
        <f t="shared" si="539"/>
        <v>0</v>
      </c>
      <c r="P2143" s="187">
        <f t="shared" si="540"/>
        <v>0</v>
      </c>
      <c r="Q2143" s="166"/>
      <c r="R2143" s="13"/>
      <c r="S2143" s="187">
        <f t="shared" si="541"/>
        <v>0</v>
      </c>
      <c r="T2143" s="187">
        <f t="shared" si="542"/>
        <v>0</v>
      </c>
      <c r="U2143" s="166"/>
      <c r="V2143" s="187">
        <f t="shared" si="543"/>
        <v>0</v>
      </c>
      <c r="W2143" s="187">
        <f t="shared" si="544"/>
        <v>0</v>
      </c>
      <c r="X2143" s="13">
        <f t="shared" si="545"/>
        <v>0</v>
      </c>
      <c r="Y2143" s="13" t="s">
        <v>29</v>
      </c>
      <c r="Z2143" s="13">
        <v>45</v>
      </c>
      <c r="AA2143" s="241">
        <f t="shared" si="546"/>
        <v>0</v>
      </c>
    </row>
    <row r="2144" spans="1:27">
      <c r="A2144" s="12">
        <v>2141</v>
      </c>
      <c r="B2144" s="166"/>
      <c r="C2144" s="13"/>
      <c r="D2144" s="187">
        <f t="shared" si="532"/>
        <v>0</v>
      </c>
      <c r="E2144" s="187">
        <f t="shared" si="533"/>
        <v>0</v>
      </c>
      <c r="F2144" s="187">
        <f t="shared" si="534"/>
        <v>0</v>
      </c>
      <c r="G2144" s="166"/>
      <c r="H2144" s="13"/>
      <c r="I2144" s="187">
        <f t="shared" si="535"/>
        <v>0</v>
      </c>
      <c r="J2144" s="187">
        <f t="shared" si="536"/>
        <v>0</v>
      </c>
      <c r="K2144" s="187">
        <f t="shared" si="537"/>
        <v>0</v>
      </c>
      <c r="L2144" s="166"/>
      <c r="M2144" s="13"/>
      <c r="N2144" s="187">
        <f t="shared" si="538"/>
        <v>0</v>
      </c>
      <c r="O2144" s="187">
        <f t="shared" si="539"/>
        <v>0</v>
      </c>
      <c r="P2144" s="187">
        <f t="shared" si="540"/>
        <v>0</v>
      </c>
      <c r="Q2144" s="166"/>
      <c r="R2144" s="13"/>
      <c r="S2144" s="187">
        <f t="shared" si="541"/>
        <v>0</v>
      </c>
      <c r="T2144" s="187">
        <f t="shared" si="542"/>
        <v>0</v>
      </c>
      <c r="U2144" s="166"/>
      <c r="V2144" s="187">
        <f t="shared" si="543"/>
        <v>0</v>
      </c>
      <c r="W2144" s="187">
        <f t="shared" si="544"/>
        <v>0</v>
      </c>
      <c r="X2144" s="13">
        <f t="shared" si="545"/>
        <v>0</v>
      </c>
      <c r="Y2144" s="13" t="s">
        <v>29</v>
      </c>
      <c r="Z2144" s="13">
        <v>45</v>
      </c>
      <c r="AA2144" s="241">
        <f t="shared" si="546"/>
        <v>0</v>
      </c>
    </row>
    <row r="2145" spans="1:27">
      <c r="A2145" s="12">
        <v>2142</v>
      </c>
      <c r="B2145" s="166"/>
      <c r="C2145" s="13"/>
      <c r="D2145" s="187">
        <f t="shared" si="532"/>
        <v>0</v>
      </c>
      <c r="E2145" s="187">
        <f t="shared" si="533"/>
        <v>0</v>
      </c>
      <c r="F2145" s="187">
        <f t="shared" si="534"/>
        <v>0</v>
      </c>
      <c r="G2145" s="166"/>
      <c r="H2145" s="13"/>
      <c r="I2145" s="187">
        <f t="shared" si="535"/>
        <v>0</v>
      </c>
      <c r="J2145" s="187">
        <f t="shared" si="536"/>
        <v>0</v>
      </c>
      <c r="K2145" s="187">
        <f t="shared" si="537"/>
        <v>0</v>
      </c>
      <c r="L2145" s="166"/>
      <c r="M2145" s="13"/>
      <c r="N2145" s="187">
        <f t="shared" si="538"/>
        <v>0</v>
      </c>
      <c r="O2145" s="187">
        <f t="shared" si="539"/>
        <v>0</v>
      </c>
      <c r="P2145" s="187">
        <f t="shared" si="540"/>
        <v>0</v>
      </c>
      <c r="Q2145" s="166"/>
      <c r="R2145" s="13"/>
      <c r="S2145" s="187">
        <f t="shared" si="541"/>
        <v>0</v>
      </c>
      <c r="T2145" s="187">
        <f t="shared" si="542"/>
        <v>0</v>
      </c>
      <c r="U2145" s="166"/>
      <c r="V2145" s="187">
        <f t="shared" si="543"/>
        <v>0</v>
      </c>
      <c r="W2145" s="187">
        <f t="shared" si="544"/>
        <v>0</v>
      </c>
      <c r="X2145" s="13">
        <f t="shared" si="545"/>
        <v>0</v>
      </c>
      <c r="Y2145" s="13" t="s">
        <v>29</v>
      </c>
      <c r="Z2145" s="13">
        <v>45</v>
      </c>
      <c r="AA2145" s="241">
        <f t="shared" si="546"/>
        <v>0</v>
      </c>
    </row>
    <row r="2146" spans="1:27">
      <c r="A2146" s="12">
        <v>2143</v>
      </c>
      <c r="B2146" s="166"/>
      <c r="C2146" s="13"/>
      <c r="D2146" s="187">
        <f t="shared" si="532"/>
        <v>0</v>
      </c>
      <c r="E2146" s="187">
        <f t="shared" si="533"/>
        <v>0</v>
      </c>
      <c r="F2146" s="187">
        <f t="shared" si="534"/>
        <v>0</v>
      </c>
      <c r="G2146" s="166"/>
      <c r="H2146" s="13"/>
      <c r="I2146" s="187">
        <f t="shared" si="535"/>
        <v>0</v>
      </c>
      <c r="J2146" s="187">
        <f t="shared" si="536"/>
        <v>0</v>
      </c>
      <c r="K2146" s="187">
        <f t="shared" si="537"/>
        <v>0</v>
      </c>
      <c r="L2146" s="166"/>
      <c r="M2146" s="13"/>
      <c r="N2146" s="187">
        <f t="shared" si="538"/>
        <v>0</v>
      </c>
      <c r="O2146" s="187">
        <f t="shared" si="539"/>
        <v>0</v>
      </c>
      <c r="P2146" s="187">
        <f t="shared" si="540"/>
        <v>0</v>
      </c>
      <c r="Q2146" s="166"/>
      <c r="R2146" s="13"/>
      <c r="S2146" s="187">
        <f t="shared" si="541"/>
        <v>0</v>
      </c>
      <c r="T2146" s="187">
        <f t="shared" si="542"/>
        <v>0</v>
      </c>
      <c r="U2146" s="166"/>
      <c r="V2146" s="187">
        <f t="shared" si="543"/>
        <v>0</v>
      </c>
      <c r="W2146" s="187">
        <f t="shared" si="544"/>
        <v>0</v>
      </c>
      <c r="X2146" s="13">
        <f t="shared" si="545"/>
        <v>0</v>
      </c>
      <c r="Y2146" s="13" t="s">
        <v>29</v>
      </c>
      <c r="Z2146" s="13">
        <v>45</v>
      </c>
      <c r="AA2146" s="241">
        <f t="shared" si="546"/>
        <v>0</v>
      </c>
    </row>
    <row r="2147" spans="1:27">
      <c r="A2147" s="12">
        <v>2144</v>
      </c>
      <c r="B2147" s="166"/>
      <c r="C2147" s="13"/>
      <c r="D2147" s="187">
        <f t="shared" si="532"/>
        <v>0</v>
      </c>
      <c r="E2147" s="187">
        <f t="shared" si="533"/>
        <v>0</v>
      </c>
      <c r="F2147" s="187">
        <f t="shared" si="534"/>
        <v>0</v>
      </c>
      <c r="G2147" s="166"/>
      <c r="H2147" s="13"/>
      <c r="I2147" s="187">
        <f t="shared" si="535"/>
        <v>0</v>
      </c>
      <c r="J2147" s="187">
        <f t="shared" si="536"/>
        <v>0</v>
      </c>
      <c r="K2147" s="187">
        <f t="shared" si="537"/>
        <v>0</v>
      </c>
      <c r="L2147" s="166"/>
      <c r="M2147" s="13"/>
      <c r="N2147" s="187">
        <f t="shared" si="538"/>
        <v>0</v>
      </c>
      <c r="O2147" s="187">
        <f t="shared" si="539"/>
        <v>0</v>
      </c>
      <c r="P2147" s="187">
        <f t="shared" si="540"/>
        <v>0</v>
      </c>
      <c r="Q2147" s="166"/>
      <c r="R2147" s="13"/>
      <c r="S2147" s="187">
        <f t="shared" si="541"/>
        <v>0</v>
      </c>
      <c r="T2147" s="187">
        <f t="shared" si="542"/>
        <v>0</v>
      </c>
      <c r="U2147" s="166"/>
      <c r="V2147" s="187">
        <f t="shared" si="543"/>
        <v>0</v>
      </c>
      <c r="W2147" s="187">
        <f t="shared" si="544"/>
        <v>0</v>
      </c>
      <c r="X2147" s="13">
        <f t="shared" si="545"/>
        <v>0</v>
      </c>
      <c r="Y2147" s="13" t="s">
        <v>29</v>
      </c>
      <c r="Z2147" s="13">
        <v>45</v>
      </c>
      <c r="AA2147" s="241">
        <f t="shared" si="546"/>
        <v>0</v>
      </c>
    </row>
    <row r="2148" spans="1:27">
      <c r="A2148" s="12">
        <v>2145</v>
      </c>
      <c r="B2148" s="166"/>
      <c r="C2148" s="13"/>
      <c r="D2148" s="187">
        <f t="shared" si="532"/>
        <v>0</v>
      </c>
      <c r="E2148" s="187">
        <f t="shared" si="533"/>
        <v>0</v>
      </c>
      <c r="F2148" s="187">
        <f t="shared" si="534"/>
        <v>0</v>
      </c>
      <c r="G2148" s="166"/>
      <c r="H2148" s="13"/>
      <c r="I2148" s="187">
        <f t="shared" si="535"/>
        <v>0</v>
      </c>
      <c r="J2148" s="187">
        <f t="shared" si="536"/>
        <v>0</v>
      </c>
      <c r="K2148" s="187">
        <f t="shared" si="537"/>
        <v>0</v>
      </c>
      <c r="L2148" s="166"/>
      <c r="M2148" s="13"/>
      <c r="N2148" s="187">
        <f t="shared" si="538"/>
        <v>0</v>
      </c>
      <c r="O2148" s="187">
        <f t="shared" si="539"/>
        <v>0</v>
      </c>
      <c r="P2148" s="187">
        <f t="shared" si="540"/>
        <v>0</v>
      </c>
      <c r="Q2148" s="166"/>
      <c r="R2148" s="13"/>
      <c r="S2148" s="187">
        <f t="shared" si="541"/>
        <v>0</v>
      </c>
      <c r="T2148" s="187">
        <f t="shared" si="542"/>
        <v>0</v>
      </c>
      <c r="U2148" s="166"/>
      <c r="V2148" s="187">
        <f t="shared" si="543"/>
        <v>0</v>
      </c>
      <c r="W2148" s="187">
        <f t="shared" si="544"/>
        <v>0</v>
      </c>
      <c r="X2148" s="13">
        <f t="shared" si="545"/>
        <v>0</v>
      </c>
      <c r="Y2148" s="13" t="s">
        <v>29</v>
      </c>
      <c r="Z2148" s="13">
        <v>45</v>
      </c>
      <c r="AA2148" s="241">
        <f t="shared" si="546"/>
        <v>0</v>
      </c>
    </row>
    <row r="2149" spans="1:27">
      <c r="A2149" s="12">
        <v>2146</v>
      </c>
      <c r="B2149" s="166"/>
      <c r="C2149" s="13"/>
      <c r="D2149" s="187">
        <f t="shared" ref="D2149:D2212" si="547">IF(B2149="Bien",10,)</f>
        <v>0</v>
      </c>
      <c r="E2149" s="187">
        <f t="shared" ref="E2149:E2212" si="548">IF(B2149="Moyen",5,)</f>
        <v>0</v>
      </c>
      <c r="F2149" s="187">
        <f t="shared" ref="F2149:F2212" si="549">IF(B2149="Mauvais",-35,)</f>
        <v>0</v>
      </c>
      <c r="G2149" s="166"/>
      <c r="H2149" s="13"/>
      <c r="I2149" s="187">
        <f t="shared" ref="I2149:I2212" si="550">IF(G2149="Non",10,)</f>
        <v>0</v>
      </c>
      <c r="J2149" s="187">
        <f t="shared" ref="J2149:J2212" si="551">IF(G2149="Un peu",5,)</f>
        <v>0</v>
      </c>
      <c r="K2149" s="187">
        <f t="shared" ref="K2149:K2212" si="552">IF(G2149="Beaucoup",-35,)</f>
        <v>0</v>
      </c>
      <c r="L2149" s="166"/>
      <c r="M2149" s="13"/>
      <c r="N2149" s="187">
        <f t="shared" ref="N2149:N2212" si="553">IF(L2149="Bien",5,)</f>
        <v>0</v>
      </c>
      <c r="O2149" s="187">
        <f t="shared" ref="O2149:O2212" si="554">IF(L2149="Moyen",0,)</f>
        <v>0</v>
      </c>
      <c r="P2149" s="187">
        <f t="shared" ref="P2149:P2212" si="555">IF(L2149="Mauvais",-35,)</f>
        <v>0</v>
      </c>
      <c r="Q2149" s="166"/>
      <c r="R2149" s="13"/>
      <c r="S2149" s="187">
        <f t="shared" ref="S2149:S2212" si="556">IF(Q2149="Oui",-35,)</f>
        <v>0</v>
      </c>
      <c r="T2149" s="187">
        <f t="shared" ref="T2149:T2212" si="557">IF(Q2149="Non",10,)</f>
        <v>0</v>
      </c>
      <c r="U2149" s="166"/>
      <c r="V2149" s="187">
        <f t="shared" ref="V2149:V2212" si="558">IF(U2149="Oui",-35,)</f>
        <v>0</v>
      </c>
      <c r="W2149" s="187">
        <f t="shared" ref="W2149:W2212" si="559">IF(U2149="Non",10,)</f>
        <v>0</v>
      </c>
      <c r="X2149" s="13">
        <f t="shared" ref="X2149:X2212" si="560">SUM(B2149:W2149)</f>
        <v>0</v>
      </c>
      <c r="Y2149" s="13" t="s">
        <v>29</v>
      </c>
      <c r="Z2149" s="13">
        <v>45</v>
      </c>
      <c r="AA2149" s="241">
        <f t="shared" ref="AA2149:AA2212" si="561">X2149/Z2149</f>
        <v>0</v>
      </c>
    </row>
    <row r="2150" spans="1:27">
      <c r="A2150" s="12">
        <v>2147</v>
      </c>
      <c r="B2150" s="166"/>
      <c r="C2150" s="13"/>
      <c r="D2150" s="187">
        <f t="shared" si="547"/>
        <v>0</v>
      </c>
      <c r="E2150" s="187">
        <f t="shared" si="548"/>
        <v>0</v>
      </c>
      <c r="F2150" s="187">
        <f t="shared" si="549"/>
        <v>0</v>
      </c>
      <c r="G2150" s="166"/>
      <c r="H2150" s="13"/>
      <c r="I2150" s="187">
        <f t="shared" si="550"/>
        <v>0</v>
      </c>
      <c r="J2150" s="187">
        <f t="shared" si="551"/>
        <v>0</v>
      </c>
      <c r="K2150" s="187">
        <f t="shared" si="552"/>
        <v>0</v>
      </c>
      <c r="L2150" s="166"/>
      <c r="M2150" s="13"/>
      <c r="N2150" s="187">
        <f t="shared" si="553"/>
        <v>0</v>
      </c>
      <c r="O2150" s="187">
        <f t="shared" si="554"/>
        <v>0</v>
      </c>
      <c r="P2150" s="187">
        <f t="shared" si="555"/>
        <v>0</v>
      </c>
      <c r="Q2150" s="166"/>
      <c r="R2150" s="13"/>
      <c r="S2150" s="187">
        <f t="shared" si="556"/>
        <v>0</v>
      </c>
      <c r="T2150" s="187">
        <f t="shared" si="557"/>
        <v>0</v>
      </c>
      <c r="U2150" s="166"/>
      <c r="V2150" s="187">
        <f t="shared" si="558"/>
        <v>0</v>
      </c>
      <c r="W2150" s="187">
        <f t="shared" si="559"/>
        <v>0</v>
      </c>
      <c r="X2150" s="13">
        <f t="shared" si="560"/>
        <v>0</v>
      </c>
      <c r="Y2150" s="13" t="s">
        <v>29</v>
      </c>
      <c r="Z2150" s="13">
        <v>45</v>
      </c>
      <c r="AA2150" s="241">
        <f t="shared" si="561"/>
        <v>0</v>
      </c>
    </row>
    <row r="2151" spans="1:27">
      <c r="A2151" s="12">
        <v>2148</v>
      </c>
      <c r="B2151" s="166"/>
      <c r="C2151" s="13"/>
      <c r="D2151" s="187">
        <f t="shared" si="547"/>
        <v>0</v>
      </c>
      <c r="E2151" s="187">
        <f t="shared" si="548"/>
        <v>0</v>
      </c>
      <c r="F2151" s="187">
        <f t="shared" si="549"/>
        <v>0</v>
      </c>
      <c r="G2151" s="166"/>
      <c r="H2151" s="13"/>
      <c r="I2151" s="187">
        <f t="shared" si="550"/>
        <v>0</v>
      </c>
      <c r="J2151" s="187">
        <f t="shared" si="551"/>
        <v>0</v>
      </c>
      <c r="K2151" s="187">
        <f t="shared" si="552"/>
        <v>0</v>
      </c>
      <c r="L2151" s="166"/>
      <c r="M2151" s="13"/>
      <c r="N2151" s="187">
        <f t="shared" si="553"/>
        <v>0</v>
      </c>
      <c r="O2151" s="187">
        <f t="shared" si="554"/>
        <v>0</v>
      </c>
      <c r="P2151" s="187">
        <f t="shared" si="555"/>
        <v>0</v>
      </c>
      <c r="Q2151" s="166"/>
      <c r="R2151" s="13"/>
      <c r="S2151" s="187">
        <f t="shared" si="556"/>
        <v>0</v>
      </c>
      <c r="T2151" s="187">
        <f t="shared" si="557"/>
        <v>0</v>
      </c>
      <c r="U2151" s="166"/>
      <c r="V2151" s="187">
        <f t="shared" si="558"/>
        <v>0</v>
      </c>
      <c r="W2151" s="187">
        <f t="shared" si="559"/>
        <v>0</v>
      </c>
      <c r="X2151" s="13">
        <f t="shared" si="560"/>
        <v>0</v>
      </c>
      <c r="Y2151" s="13" t="s">
        <v>29</v>
      </c>
      <c r="Z2151" s="13">
        <v>45</v>
      </c>
      <c r="AA2151" s="241">
        <f t="shared" si="561"/>
        <v>0</v>
      </c>
    </row>
    <row r="2152" spans="1:27">
      <c r="A2152" s="12">
        <v>2149</v>
      </c>
      <c r="B2152" s="166"/>
      <c r="C2152" s="13"/>
      <c r="D2152" s="187">
        <f t="shared" si="547"/>
        <v>0</v>
      </c>
      <c r="E2152" s="187">
        <f t="shared" si="548"/>
        <v>0</v>
      </c>
      <c r="F2152" s="187">
        <f t="shared" si="549"/>
        <v>0</v>
      </c>
      <c r="G2152" s="166"/>
      <c r="H2152" s="13"/>
      <c r="I2152" s="187">
        <f t="shared" si="550"/>
        <v>0</v>
      </c>
      <c r="J2152" s="187">
        <f t="shared" si="551"/>
        <v>0</v>
      </c>
      <c r="K2152" s="187">
        <f t="shared" si="552"/>
        <v>0</v>
      </c>
      <c r="L2152" s="166"/>
      <c r="M2152" s="13"/>
      <c r="N2152" s="187">
        <f t="shared" si="553"/>
        <v>0</v>
      </c>
      <c r="O2152" s="187">
        <f t="shared" si="554"/>
        <v>0</v>
      </c>
      <c r="P2152" s="187">
        <f t="shared" si="555"/>
        <v>0</v>
      </c>
      <c r="Q2152" s="166"/>
      <c r="R2152" s="13"/>
      <c r="S2152" s="187">
        <f t="shared" si="556"/>
        <v>0</v>
      </c>
      <c r="T2152" s="187">
        <f t="shared" si="557"/>
        <v>0</v>
      </c>
      <c r="U2152" s="166"/>
      <c r="V2152" s="187">
        <f t="shared" si="558"/>
        <v>0</v>
      </c>
      <c r="W2152" s="187">
        <f t="shared" si="559"/>
        <v>0</v>
      </c>
      <c r="X2152" s="13">
        <f t="shared" si="560"/>
        <v>0</v>
      </c>
      <c r="Y2152" s="13" t="s">
        <v>29</v>
      </c>
      <c r="Z2152" s="13">
        <v>45</v>
      </c>
      <c r="AA2152" s="241">
        <f t="shared" si="561"/>
        <v>0</v>
      </c>
    </row>
    <row r="2153" spans="1:27">
      <c r="A2153" s="12">
        <v>2150</v>
      </c>
      <c r="B2153" s="166"/>
      <c r="C2153" s="13"/>
      <c r="D2153" s="187">
        <f t="shared" si="547"/>
        <v>0</v>
      </c>
      <c r="E2153" s="187">
        <f t="shared" si="548"/>
        <v>0</v>
      </c>
      <c r="F2153" s="187">
        <f t="shared" si="549"/>
        <v>0</v>
      </c>
      <c r="G2153" s="166"/>
      <c r="H2153" s="13"/>
      <c r="I2153" s="187">
        <f t="shared" si="550"/>
        <v>0</v>
      </c>
      <c r="J2153" s="187">
        <f t="shared" si="551"/>
        <v>0</v>
      </c>
      <c r="K2153" s="187">
        <f t="shared" si="552"/>
        <v>0</v>
      </c>
      <c r="L2153" s="166"/>
      <c r="M2153" s="13"/>
      <c r="N2153" s="187">
        <f t="shared" si="553"/>
        <v>0</v>
      </c>
      <c r="O2153" s="187">
        <f t="shared" si="554"/>
        <v>0</v>
      </c>
      <c r="P2153" s="187">
        <f t="shared" si="555"/>
        <v>0</v>
      </c>
      <c r="Q2153" s="166"/>
      <c r="R2153" s="13"/>
      <c r="S2153" s="187">
        <f t="shared" si="556"/>
        <v>0</v>
      </c>
      <c r="T2153" s="187">
        <f t="shared" si="557"/>
        <v>0</v>
      </c>
      <c r="U2153" s="166"/>
      <c r="V2153" s="187">
        <f t="shared" si="558"/>
        <v>0</v>
      </c>
      <c r="W2153" s="187">
        <f t="shared" si="559"/>
        <v>0</v>
      </c>
      <c r="X2153" s="13">
        <f t="shared" si="560"/>
        <v>0</v>
      </c>
      <c r="Y2153" s="13" t="s">
        <v>29</v>
      </c>
      <c r="Z2153" s="13">
        <v>45</v>
      </c>
      <c r="AA2153" s="241">
        <f t="shared" si="561"/>
        <v>0</v>
      </c>
    </row>
    <row r="2154" spans="1:27">
      <c r="A2154" s="12">
        <v>2151</v>
      </c>
      <c r="B2154" s="166"/>
      <c r="C2154" s="13"/>
      <c r="D2154" s="187">
        <f t="shared" si="547"/>
        <v>0</v>
      </c>
      <c r="E2154" s="187">
        <f t="shared" si="548"/>
        <v>0</v>
      </c>
      <c r="F2154" s="187">
        <f t="shared" si="549"/>
        <v>0</v>
      </c>
      <c r="G2154" s="166"/>
      <c r="H2154" s="13"/>
      <c r="I2154" s="187">
        <f t="shared" si="550"/>
        <v>0</v>
      </c>
      <c r="J2154" s="187">
        <f t="shared" si="551"/>
        <v>0</v>
      </c>
      <c r="K2154" s="187">
        <f t="shared" si="552"/>
        <v>0</v>
      </c>
      <c r="L2154" s="166"/>
      <c r="M2154" s="13"/>
      <c r="N2154" s="187">
        <f t="shared" si="553"/>
        <v>0</v>
      </c>
      <c r="O2154" s="187">
        <f t="shared" si="554"/>
        <v>0</v>
      </c>
      <c r="P2154" s="187">
        <f t="shared" si="555"/>
        <v>0</v>
      </c>
      <c r="Q2154" s="166"/>
      <c r="R2154" s="13"/>
      <c r="S2154" s="187">
        <f t="shared" si="556"/>
        <v>0</v>
      </c>
      <c r="T2154" s="187">
        <f t="shared" si="557"/>
        <v>0</v>
      </c>
      <c r="U2154" s="166"/>
      <c r="V2154" s="187">
        <f t="shared" si="558"/>
        <v>0</v>
      </c>
      <c r="W2154" s="187">
        <f t="shared" si="559"/>
        <v>0</v>
      </c>
      <c r="X2154" s="13">
        <f t="shared" si="560"/>
        <v>0</v>
      </c>
      <c r="Y2154" s="13" t="s">
        <v>29</v>
      </c>
      <c r="Z2154" s="13">
        <v>45</v>
      </c>
      <c r="AA2154" s="241">
        <f t="shared" si="561"/>
        <v>0</v>
      </c>
    </row>
    <row r="2155" spans="1:27">
      <c r="A2155" s="12">
        <v>2152</v>
      </c>
      <c r="B2155" s="166"/>
      <c r="C2155" s="13"/>
      <c r="D2155" s="187">
        <f t="shared" si="547"/>
        <v>0</v>
      </c>
      <c r="E2155" s="187">
        <f t="shared" si="548"/>
        <v>0</v>
      </c>
      <c r="F2155" s="187">
        <f t="shared" si="549"/>
        <v>0</v>
      </c>
      <c r="G2155" s="166"/>
      <c r="H2155" s="13"/>
      <c r="I2155" s="187">
        <f t="shared" si="550"/>
        <v>0</v>
      </c>
      <c r="J2155" s="187">
        <f t="shared" si="551"/>
        <v>0</v>
      </c>
      <c r="K2155" s="187">
        <f t="shared" si="552"/>
        <v>0</v>
      </c>
      <c r="L2155" s="166"/>
      <c r="M2155" s="13"/>
      <c r="N2155" s="187">
        <f t="shared" si="553"/>
        <v>0</v>
      </c>
      <c r="O2155" s="187">
        <f t="shared" si="554"/>
        <v>0</v>
      </c>
      <c r="P2155" s="187">
        <f t="shared" si="555"/>
        <v>0</v>
      </c>
      <c r="Q2155" s="166"/>
      <c r="R2155" s="13"/>
      <c r="S2155" s="187">
        <f t="shared" si="556"/>
        <v>0</v>
      </c>
      <c r="T2155" s="187">
        <f t="shared" si="557"/>
        <v>0</v>
      </c>
      <c r="U2155" s="166"/>
      <c r="V2155" s="187">
        <f t="shared" si="558"/>
        <v>0</v>
      </c>
      <c r="W2155" s="187">
        <f t="shared" si="559"/>
        <v>0</v>
      </c>
      <c r="X2155" s="13">
        <f t="shared" si="560"/>
        <v>0</v>
      </c>
      <c r="Y2155" s="13" t="s">
        <v>29</v>
      </c>
      <c r="Z2155" s="13">
        <v>45</v>
      </c>
      <c r="AA2155" s="241">
        <f t="shared" si="561"/>
        <v>0</v>
      </c>
    </row>
    <row r="2156" spans="1:27">
      <c r="A2156" s="12">
        <v>2153</v>
      </c>
      <c r="B2156" s="166"/>
      <c r="C2156" s="13"/>
      <c r="D2156" s="187">
        <f t="shared" si="547"/>
        <v>0</v>
      </c>
      <c r="E2156" s="187">
        <f t="shared" si="548"/>
        <v>0</v>
      </c>
      <c r="F2156" s="187">
        <f t="shared" si="549"/>
        <v>0</v>
      </c>
      <c r="G2156" s="166"/>
      <c r="H2156" s="13"/>
      <c r="I2156" s="187">
        <f t="shared" si="550"/>
        <v>0</v>
      </c>
      <c r="J2156" s="187">
        <f t="shared" si="551"/>
        <v>0</v>
      </c>
      <c r="K2156" s="187">
        <f t="shared" si="552"/>
        <v>0</v>
      </c>
      <c r="L2156" s="166"/>
      <c r="M2156" s="13"/>
      <c r="N2156" s="187">
        <f t="shared" si="553"/>
        <v>0</v>
      </c>
      <c r="O2156" s="187">
        <f t="shared" si="554"/>
        <v>0</v>
      </c>
      <c r="P2156" s="187">
        <f t="shared" si="555"/>
        <v>0</v>
      </c>
      <c r="Q2156" s="166"/>
      <c r="R2156" s="13"/>
      <c r="S2156" s="187">
        <f t="shared" si="556"/>
        <v>0</v>
      </c>
      <c r="T2156" s="187">
        <f t="shared" si="557"/>
        <v>0</v>
      </c>
      <c r="U2156" s="166"/>
      <c r="V2156" s="187">
        <f t="shared" si="558"/>
        <v>0</v>
      </c>
      <c r="W2156" s="187">
        <f t="shared" si="559"/>
        <v>0</v>
      </c>
      <c r="X2156" s="13">
        <f t="shared" si="560"/>
        <v>0</v>
      </c>
      <c r="Y2156" s="13" t="s">
        <v>29</v>
      </c>
      <c r="Z2156" s="13">
        <v>45</v>
      </c>
      <c r="AA2156" s="241">
        <f t="shared" si="561"/>
        <v>0</v>
      </c>
    </row>
    <row r="2157" spans="1:27">
      <c r="A2157" s="12">
        <v>2154</v>
      </c>
      <c r="B2157" s="166"/>
      <c r="C2157" s="13"/>
      <c r="D2157" s="187">
        <f t="shared" si="547"/>
        <v>0</v>
      </c>
      <c r="E2157" s="187">
        <f t="shared" si="548"/>
        <v>0</v>
      </c>
      <c r="F2157" s="187">
        <f t="shared" si="549"/>
        <v>0</v>
      </c>
      <c r="G2157" s="166"/>
      <c r="H2157" s="13"/>
      <c r="I2157" s="187">
        <f t="shared" si="550"/>
        <v>0</v>
      </c>
      <c r="J2157" s="187">
        <f t="shared" si="551"/>
        <v>0</v>
      </c>
      <c r="K2157" s="187">
        <f t="shared" si="552"/>
        <v>0</v>
      </c>
      <c r="L2157" s="166"/>
      <c r="M2157" s="13"/>
      <c r="N2157" s="187">
        <f t="shared" si="553"/>
        <v>0</v>
      </c>
      <c r="O2157" s="187">
        <f t="shared" si="554"/>
        <v>0</v>
      </c>
      <c r="P2157" s="187">
        <f t="shared" si="555"/>
        <v>0</v>
      </c>
      <c r="Q2157" s="166"/>
      <c r="R2157" s="13"/>
      <c r="S2157" s="187">
        <f t="shared" si="556"/>
        <v>0</v>
      </c>
      <c r="T2157" s="187">
        <f t="shared" si="557"/>
        <v>0</v>
      </c>
      <c r="U2157" s="166"/>
      <c r="V2157" s="187">
        <f t="shared" si="558"/>
        <v>0</v>
      </c>
      <c r="W2157" s="187">
        <f t="shared" si="559"/>
        <v>0</v>
      </c>
      <c r="X2157" s="13">
        <f t="shared" si="560"/>
        <v>0</v>
      </c>
      <c r="Y2157" s="13" t="s">
        <v>29</v>
      </c>
      <c r="Z2157" s="13">
        <v>45</v>
      </c>
      <c r="AA2157" s="241">
        <f t="shared" si="561"/>
        <v>0</v>
      </c>
    </row>
    <row r="2158" spans="1:27">
      <c r="A2158" s="12">
        <v>2155</v>
      </c>
      <c r="B2158" s="166"/>
      <c r="C2158" s="13"/>
      <c r="D2158" s="187">
        <f t="shared" si="547"/>
        <v>0</v>
      </c>
      <c r="E2158" s="187">
        <f t="shared" si="548"/>
        <v>0</v>
      </c>
      <c r="F2158" s="187">
        <f t="shared" si="549"/>
        <v>0</v>
      </c>
      <c r="G2158" s="166"/>
      <c r="H2158" s="13"/>
      <c r="I2158" s="187">
        <f t="shared" si="550"/>
        <v>0</v>
      </c>
      <c r="J2158" s="187">
        <f t="shared" si="551"/>
        <v>0</v>
      </c>
      <c r="K2158" s="187">
        <f t="shared" si="552"/>
        <v>0</v>
      </c>
      <c r="L2158" s="166"/>
      <c r="M2158" s="13"/>
      <c r="N2158" s="187">
        <f t="shared" si="553"/>
        <v>0</v>
      </c>
      <c r="O2158" s="187">
        <f t="shared" si="554"/>
        <v>0</v>
      </c>
      <c r="P2158" s="187">
        <f t="shared" si="555"/>
        <v>0</v>
      </c>
      <c r="Q2158" s="166"/>
      <c r="R2158" s="13"/>
      <c r="S2158" s="187">
        <f t="shared" si="556"/>
        <v>0</v>
      </c>
      <c r="T2158" s="187">
        <f t="shared" si="557"/>
        <v>0</v>
      </c>
      <c r="U2158" s="166"/>
      <c r="V2158" s="187">
        <f t="shared" si="558"/>
        <v>0</v>
      </c>
      <c r="W2158" s="187">
        <f t="shared" si="559"/>
        <v>0</v>
      </c>
      <c r="X2158" s="13">
        <f t="shared" si="560"/>
        <v>0</v>
      </c>
      <c r="Y2158" s="13" t="s">
        <v>29</v>
      </c>
      <c r="Z2158" s="13">
        <v>45</v>
      </c>
      <c r="AA2158" s="241">
        <f t="shared" si="561"/>
        <v>0</v>
      </c>
    </row>
    <row r="2159" spans="1:27">
      <c r="A2159" s="12">
        <v>2156</v>
      </c>
      <c r="B2159" s="166"/>
      <c r="C2159" s="13"/>
      <c r="D2159" s="187">
        <f t="shared" si="547"/>
        <v>0</v>
      </c>
      <c r="E2159" s="187">
        <f t="shared" si="548"/>
        <v>0</v>
      </c>
      <c r="F2159" s="187">
        <f t="shared" si="549"/>
        <v>0</v>
      </c>
      <c r="G2159" s="166"/>
      <c r="H2159" s="13"/>
      <c r="I2159" s="187">
        <f t="shared" si="550"/>
        <v>0</v>
      </c>
      <c r="J2159" s="187">
        <f t="shared" si="551"/>
        <v>0</v>
      </c>
      <c r="K2159" s="187">
        <f t="shared" si="552"/>
        <v>0</v>
      </c>
      <c r="L2159" s="166"/>
      <c r="M2159" s="13"/>
      <c r="N2159" s="187">
        <f t="shared" si="553"/>
        <v>0</v>
      </c>
      <c r="O2159" s="187">
        <f t="shared" si="554"/>
        <v>0</v>
      </c>
      <c r="P2159" s="187">
        <f t="shared" si="555"/>
        <v>0</v>
      </c>
      <c r="Q2159" s="166"/>
      <c r="R2159" s="13"/>
      <c r="S2159" s="187">
        <f t="shared" si="556"/>
        <v>0</v>
      </c>
      <c r="T2159" s="187">
        <f t="shared" si="557"/>
        <v>0</v>
      </c>
      <c r="U2159" s="166"/>
      <c r="V2159" s="187">
        <f t="shared" si="558"/>
        <v>0</v>
      </c>
      <c r="W2159" s="187">
        <f t="shared" si="559"/>
        <v>0</v>
      </c>
      <c r="X2159" s="13">
        <f t="shared" si="560"/>
        <v>0</v>
      </c>
      <c r="Y2159" s="13" t="s">
        <v>29</v>
      </c>
      <c r="Z2159" s="13">
        <v>45</v>
      </c>
      <c r="AA2159" s="241">
        <f t="shared" si="561"/>
        <v>0</v>
      </c>
    </row>
    <row r="2160" spans="1:27">
      <c r="A2160" s="12">
        <v>2157</v>
      </c>
      <c r="B2160" s="166"/>
      <c r="C2160" s="13"/>
      <c r="D2160" s="187">
        <f t="shared" si="547"/>
        <v>0</v>
      </c>
      <c r="E2160" s="187">
        <f t="shared" si="548"/>
        <v>0</v>
      </c>
      <c r="F2160" s="187">
        <f t="shared" si="549"/>
        <v>0</v>
      </c>
      <c r="G2160" s="166"/>
      <c r="H2160" s="13"/>
      <c r="I2160" s="187">
        <f t="shared" si="550"/>
        <v>0</v>
      </c>
      <c r="J2160" s="187">
        <f t="shared" si="551"/>
        <v>0</v>
      </c>
      <c r="K2160" s="187">
        <f t="shared" si="552"/>
        <v>0</v>
      </c>
      <c r="L2160" s="166"/>
      <c r="M2160" s="13"/>
      <c r="N2160" s="187">
        <f t="shared" si="553"/>
        <v>0</v>
      </c>
      <c r="O2160" s="187">
        <f t="shared" si="554"/>
        <v>0</v>
      </c>
      <c r="P2160" s="187">
        <f t="shared" si="555"/>
        <v>0</v>
      </c>
      <c r="Q2160" s="166"/>
      <c r="R2160" s="13"/>
      <c r="S2160" s="187">
        <f t="shared" si="556"/>
        <v>0</v>
      </c>
      <c r="T2160" s="187">
        <f t="shared" si="557"/>
        <v>0</v>
      </c>
      <c r="U2160" s="166"/>
      <c r="V2160" s="187">
        <f t="shared" si="558"/>
        <v>0</v>
      </c>
      <c r="W2160" s="187">
        <f t="shared" si="559"/>
        <v>0</v>
      </c>
      <c r="X2160" s="13">
        <f t="shared" si="560"/>
        <v>0</v>
      </c>
      <c r="Y2160" s="13" t="s">
        <v>29</v>
      </c>
      <c r="Z2160" s="13">
        <v>45</v>
      </c>
      <c r="AA2160" s="241">
        <f t="shared" si="561"/>
        <v>0</v>
      </c>
    </row>
    <row r="2161" spans="1:27">
      <c r="A2161" s="12">
        <v>2158</v>
      </c>
      <c r="B2161" s="166"/>
      <c r="C2161" s="13"/>
      <c r="D2161" s="187">
        <f t="shared" si="547"/>
        <v>0</v>
      </c>
      <c r="E2161" s="187">
        <f t="shared" si="548"/>
        <v>0</v>
      </c>
      <c r="F2161" s="187">
        <f t="shared" si="549"/>
        <v>0</v>
      </c>
      <c r="G2161" s="166"/>
      <c r="H2161" s="13"/>
      <c r="I2161" s="187">
        <f t="shared" si="550"/>
        <v>0</v>
      </c>
      <c r="J2161" s="187">
        <f t="shared" si="551"/>
        <v>0</v>
      </c>
      <c r="K2161" s="187">
        <f t="shared" si="552"/>
        <v>0</v>
      </c>
      <c r="L2161" s="166"/>
      <c r="M2161" s="13"/>
      <c r="N2161" s="187">
        <f t="shared" si="553"/>
        <v>0</v>
      </c>
      <c r="O2161" s="187">
        <f t="shared" si="554"/>
        <v>0</v>
      </c>
      <c r="P2161" s="187">
        <f t="shared" si="555"/>
        <v>0</v>
      </c>
      <c r="Q2161" s="166"/>
      <c r="R2161" s="13"/>
      <c r="S2161" s="187">
        <f t="shared" si="556"/>
        <v>0</v>
      </c>
      <c r="T2161" s="187">
        <f t="shared" si="557"/>
        <v>0</v>
      </c>
      <c r="U2161" s="166"/>
      <c r="V2161" s="187">
        <f t="shared" si="558"/>
        <v>0</v>
      </c>
      <c r="W2161" s="187">
        <f t="shared" si="559"/>
        <v>0</v>
      </c>
      <c r="X2161" s="13">
        <f t="shared" si="560"/>
        <v>0</v>
      </c>
      <c r="Y2161" s="13" t="s">
        <v>29</v>
      </c>
      <c r="Z2161" s="13">
        <v>45</v>
      </c>
      <c r="AA2161" s="241">
        <f t="shared" si="561"/>
        <v>0</v>
      </c>
    </row>
    <row r="2162" spans="1:27">
      <c r="A2162" s="12">
        <v>2159</v>
      </c>
      <c r="B2162" s="166"/>
      <c r="C2162" s="13"/>
      <c r="D2162" s="187">
        <f t="shared" si="547"/>
        <v>0</v>
      </c>
      <c r="E2162" s="187">
        <f t="shared" si="548"/>
        <v>0</v>
      </c>
      <c r="F2162" s="187">
        <f t="shared" si="549"/>
        <v>0</v>
      </c>
      <c r="G2162" s="166"/>
      <c r="H2162" s="13"/>
      <c r="I2162" s="187">
        <f t="shared" si="550"/>
        <v>0</v>
      </c>
      <c r="J2162" s="187">
        <f t="shared" si="551"/>
        <v>0</v>
      </c>
      <c r="K2162" s="187">
        <f t="shared" si="552"/>
        <v>0</v>
      </c>
      <c r="L2162" s="166"/>
      <c r="M2162" s="13"/>
      <c r="N2162" s="187">
        <f t="shared" si="553"/>
        <v>0</v>
      </c>
      <c r="O2162" s="187">
        <f t="shared" si="554"/>
        <v>0</v>
      </c>
      <c r="P2162" s="187">
        <f t="shared" si="555"/>
        <v>0</v>
      </c>
      <c r="Q2162" s="166"/>
      <c r="R2162" s="13"/>
      <c r="S2162" s="187">
        <f t="shared" si="556"/>
        <v>0</v>
      </c>
      <c r="T2162" s="187">
        <f t="shared" si="557"/>
        <v>0</v>
      </c>
      <c r="U2162" s="166"/>
      <c r="V2162" s="187">
        <f t="shared" si="558"/>
        <v>0</v>
      </c>
      <c r="W2162" s="187">
        <f t="shared" si="559"/>
        <v>0</v>
      </c>
      <c r="X2162" s="13">
        <f t="shared" si="560"/>
        <v>0</v>
      </c>
      <c r="Y2162" s="13" t="s">
        <v>29</v>
      </c>
      <c r="Z2162" s="13">
        <v>45</v>
      </c>
      <c r="AA2162" s="241">
        <f t="shared" si="561"/>
        <v>0</v>
      </c>
    </row>
    <row r="2163" spans="1:27">
      <c r="A2163" s="12">
        <v>2160</v>
      </c>
      <c r="B2163" s="166"/>
      <c r="C2163" s="13"/>
      <c r="D2163" s="187">
        <f t="shared" si="547"/>
        <v>0</v>
      </c>
      <c r="E2163" s="187">
        <f t="shared" si="548"/>
        <v>0</v>
      </c>
      <c r="F2163" s="187">
        <f t="shared" si="549"/>
        <v>0</v>
      </c>
      <c r="G2163" s="166"/>
      <c r="H2163" s="13"/>
      <c r="I2163" s="187">
        <f t="shared" si="550"/>
        <v>0</v>
      </c>
      <c r="J2163" s="187">
        <f t="shared" si="551"/>
        <v>0</v>
      </c>
      <c r="K2163" s="187">
        <f t="shared" si="552"/>
        <v>0</v>
      </c>
      <c r="L2163" s="166"/>
      <c r="M2163" s="13"/>
      <c r="N2163" s="187">
        <f t="shared" si="553"/>
        <v>0</v>
      </c>
      <c r="O2163" s="187">
        <f t="shared" si="554"/>
        <v>0</v>
      </c>
      <c r="P2163" s="187">
        <f t="shared" si="555"/>
        <v>0</v>
      </c>
      <c r="Q2163" s="166"/>
      <c r="R2163" s="13"/>
      <c r="S2163" s="187">
        <f t="shared" si="556"/>
        <v>0</v>
      </c>
      <c r="T2163" s="187">
        <f t="shared" si="557"/>
        <v>0</v>
      </c>
      <c r="U2163" s="166"/>
      <c r="V2163" s="187">
        <f t="shared" si="558"/>
        <v>0</v>
      </c>
      <c r="W2163" s="187">
        <f t="shared" si="559"/>
        <v>0</v>
      </c>
      <c r="X2163" s="13">
        <f t="shared" si="560"/>
        <v>0</v>
      </c>
      <c r="Y2163" s="13" t="s">
        <v>29</v>
      </c>
      <c r="Z2163" s="13">
        <v>45</v>
      </c>
      <c r="AA2163" s="241">
        <f t="shared" si="561"/>
        <v>0</v>
      </c>
    </row>
    <row r="2164" spans="1:27">
      <c r="A2164" s="12">
        <v>2161</v>
      </c>
      <c r="B2164" s="166"/>
      <c r="C2164" s="13"/>
      <c r="D2164" s="187">
        <f t="shared" si="547"/>
        <v>0</v>
      </c>
      <c r="E2164" s="187">
        <f t="shared" si="548"/>
        <v>0</v>
      </c>
      <c r="F2164" s="187">
        <f t="shared" si="549"/>
        <v>0</v>
      </c>
      <c r="G2164" s="166"/>
      <c r="H2164" s="13"/>
      <c r="I2164" s="187">
        <f t="shared" si="550"/>
        <v>0</v>
      </c>
      <c r="J2164" s="187">
        <f t="shared" si="551"/>
        <v>0</v>
      </c>
      <c r="K2164" s="187">
        <f t="shared" si="552"/>
        <v>0</v>
      </c>
      <c r="L2164" s="166"/>
      <c r="M2164" s="13"/>
      <c r="N2164" s="187">
        <f t="shared" si="553"/>
        <v>0</v>
      </c>
      <c r="O2164" s="187">
        <f t="shared" si="554"/>
        <v>0</v>
      </c>
      <c r="P2164" s="187">
        <f t="shared" si="555"/>
        <v>0</v>
      </c>
      <c r="Q2164" s="166"/>
      <c r="R2164" s="13"/>
      <c r="S2164" s="187">
        <f t="shared" si="556"/>
        <v>0</v>
      </c>
      <c r="T2164" s="187">
        <f t="shared" si="557"/>
        <v>0</v>
      </c>
      <c r="U2164" s="166"/>
      <c r="V2164" s="187">
        <f t="shared" si="558"/>
        <v>0</v>
      </c>
      <c r="W2164" s="187">
        <f t="shared" si="559"/>
        <v>0</v>
      </c>
      <c r="X2164" s="13">
        <f t="shared" si="560"/>
        <v>0</v>
      </c>
      <c r="Y2164" s="13" t="s">
        <v>29</v>
      </c>
      <c r="Z2164" s="13">
        <v>45</v>
      </c>
      <c r="AA2164" s="241">
        <f t="shared" si="561"/>
        <v>0</v>
      </c>
    </row>
    <row r="2165" spans="1:27">
      <c r="A2165" s="12">
        <v>2162</v>
      </c>
      <c r="B2165" s="166"/>
      <c r="C2165" s="13"/>
      <c r="D2165" s="187">
        <f t="shared" si="547"/>
        <v>0</v>
      </c>
      <c r="E2165" s="187">
        <f t="shared" si="548"/>
        <v>0</v>
      </c>
      <c r="F2165" s="187">
        <f t="shared" si="549"/>
        <v>0</v>
      </c>
      <c r="G2165" s="166"/>
      <c r="H2165" s="13"/>
      <c r="I2165" s="187">
        <f t="shared" si="550"/>
        <v>0</v>
      </c>
      <c r="J2165" s="187">
        <f t="shared" si="551"/>
        <v>0</v>
      </c>
      <c r="K2165" s="187">
        <f t="shared" si="552"/>
        <v>0</v>
      </c>
      <c r="L2165" s="166"/>
      <c r="M2165" s="13"/>
      <c r="N2165" s="187">
        <f t="shared" si="553"/>
        <v>0</v>
      </c>
      <c r="O2165" s="187">
        <f t="shared" si="554"/>
        <v>0</v>
      </c>
      <c r="P2165" s="187">
        <f t="shared" si="555"/>
        <v>0</v>
      </c>
      <c r="Q2165" s="166"/>
      <c r="R2165" s="13"/>
      <c r="S2165" s="187">
        <f t="shared" si="556"/>
        <v>0</v>
      </c>
      <c r="T2165" s="187">
        <f t="shared" si="557"/>
        <v>0</v>
      </c>
      <c r="U2165" s="166"/>
      <c r="V2165" s="187">
        <f t="shared" si="558"/>
        <v>0</v>
      </c>
      <c r="W2165" s="187">
        <f t="shared" si="559"/>
        <v>0</v>
      </c>
      <c r="X2165" s="13">
        <f t="shared" si="560"/>
        <v>0</v>
      </c>
      <c r="Y2165" s="13" t="s">
        <v>29</v>
      </c>
      <c r="Z2165" s="13">
        <v>45</v>
      </c>
      <c r="AA2165" s="241">
        <f t="shared" si="561"/>
        <v>0</v>
      </c>
    </row>
    <row r="2166" spans="1:27">
      <c r="A2166" s="12">
        <v>2163</v>
      </c>
      <c r="B2166" s="166"/>
      <c r="C2166" s="13"/>
      <c r="D2166" s="187">
        <f t="shared" si="547"/>
        <v>0</v>
      </c>
      <c r="E2166" s="187">
        <f t="shared" si="548"/>
        <v>0</v>
      </c>
      <c r="F2166" s="187">
        <f t="shared" si="549"/>
        <v>0</v>
      </c>
      <c r="G2166" s="166"/>
      <c r="H2166" s="13"/>
      <c r="I2166" s="187">
        <f t="shared" si="550"/>
        <v>0</v>
      </c>
      <c r="J2166" s="187">
        <f t="shared" si="551"/>
        <v>0</v>
      </c>
      <c r="K2166" s="187">
        <f t="shared" si="552"/>
        <v>0</v>
      </c>
      <c r="L2166" s="166"/>
      <c r="M2166" s="13"/>
      <c r="N2166" s="187">
        <f t="shared" si="553"/>
        <v>0</v>
      </c>
      <c r="O2166" s="187">
        <f t="shared" si="554"/>
        <v>0</v>
      </c>
      <c r="P2166" s="187">
        <f t="shared" si="555"/>
        <v>0</v>
      </c>
      <c r="Q2166" s="166"/>
      <c r="R2166" s="13"/>
      <c r="S2166" s="187">
        <f t="shared" si="556"/>
        <v>0</v>
      </c>
      <c r="T2166" s="187">
        <f t="shared" si="557"/>
        <v>0</v>
      </c>
      <c r="U2166" s="166"/>
      <c r="V2166" s="187">
        <f t="shared" si="558"/>
        <v>0</v>
      </c>
      <c r="W2166" s="187">
        <f t="shared" si="559"/>
        <v>0</v>
      </c>
      <c r="X2166" s="13">
        <f t="shared" si="560"/>
        <v>0</v>
      </c>
      <c r="Y2166" s="13" t="s">
        <v>29</v>
      </c>
      <c r="Z2166" s="13">
        <v>45</v>
      </c>
      <c r="AA2166" s="241">
        <f t="shared" si="561"/>
        <v>0</v>
      </c>
    </row>
    <row r="2167" spans="1:27">
      <c r="A2167" s="12">
        <v>2164</v>
      </c>
      <c r="B2167" s="166"/>
      <c r="C2167" s="13"/>
      <c r="D2167" s="187">
        <f t="shared" si="547"/>
        <v>0</v>
      </c>
      <c r="E2167" s="187">
        <f t="shared" si="548"/>
        <v>0</v>
      </c>
      <c r="F2167" s="187">
        <f t="shared" si="549"/>
        <v>0</v>
      </c>
      <c r="G2167" s="166"/>
      <c r="H2167" s="13"/>
      <c r="I2167" s="187">
        <f t="shared" si="550"/>
        <v>0</v>
      </c>
      <c r="J2167" s="187">
        <f t="shared" si="551"/>
        <v>0</v>
      </c>
      <c r="K2167" s="187">
        <f t="shared" si="552"/>
        <v>0</v>
      </c>
      <c r="L2167" s="166"/>
      <c r="M2167" s="13"/>
      <c r="N2167" s="187">
        <f t="shared" si="553"/>
        <v>0</v>
      </c>
      <c r="O2167" s="187">
        <f t="shared" si="554"/>
        <v>0</v>
      </c>
      <c r="P2167" s="187">
        <f t="shared" si="555"/>
        <v>0</v>
      </c>
      <c r="Q2167" s="166"/>
      <c r="R2167" s="13"/>
      <c r="S2167" s="187">
        <f t="shared" si="556"/>
        <v>0</v>
      </c>
      <c r="T2167" s="187">
        <f t="shared" si="557"/>
        <v>0</v>
      </c>
      <c r="U2167" s="166"/>
      <c r="V2167" s="187">
        <f t="shared" si="558"/>
        <v>0</v>
      </c>
      <c r="W2167" s="187">
        <f t="shared" si="559"/>
        <v>0</v>
      </c>
      <c r="X2167" s="13">
        <f t="shared" si="560"/>
        <v>0</v>
      </c>
      <c r="Y2167" s="13" t="s">
        <v>29</v>
      </c>
      <c r="Z2167" s="13">
        <v>45</v>
      </c>
      <c r="AA2167" s="241">
        <f t="shared" si="561"/>
        <v>0</v>
      </c>
    </row>
    <row r="2168" spans="1:27">
      <c r="A2168" s="12">
        <v>2165</v>
      </c>
      <c r="B2168" s="166"/>
      <c r="C2168" s="13"/>
      <c r="D2168" s="187">
        <f t="shared" si="547"/>
        <v>0</v>
      </c>
      <c r="E2168" s="187">
        <f t="shared" si="548"/>
        <v>0</v>
      </c>
      <c r="F2168" s="187">
        <f t="shared" si="549"/>
        <v>0</v>
      </c>
      <c r="G2168" s="166"/>
      <c r="H2168" s="13"/>
      <c r="I2168" s="187">
        <f t="shared" si="550"/>
        <v>0</v>
      </c>
      <c r="J2168" s="187">
        <f t="shared" si="551"/>
        <v>0</v>
      </c>
      <c r="K2168" s="187">
        <f t="shared" si="552"/>
        <v>0</v>
      </c>
      <c r="L2168" s="166"/>
      <c r="M2168" s="13"/>
      <c r="N2168" s="187">
        <f t="shared" si="553"/>
        <v>0</v>
      </c>
      <c r="O2168" s="187">
        <f t="shared" si="554"/>
        <v>0</v>
      </c>
      <c r="P2168" s="187">
        <f t="shared" si="555"/>
        <v>0</v>
      </c>
      <c r="Q2168" s="166"/>
      <c r="R2168" s="13"/>
      <c r="S2168" s="187">
        <f t="shared" si="556"/>
        <v>0</v>
      </c>
      <c r="T2168" s="187">
        <f t="shared" si="557"/>
        <v>0</v>
      </c>
      <c r="U2168" s="166"/>
      <c r="V2168" s="187">
        <f t="shared" si="558"/>
        <v>0</v>
      </c>
      <c r="W2168" s="187">
        <f t="shared" si="559"/>
        <v>0</v>
      </c>
      <c r="X2168" s="13">
        <f t="shared" si="560"/>
        <v>0</v>
      </c>
      <c r="Y2168" s="13" t="s">
        <v>29</v>
      </c>
      <c r="Z2168" s="13">
        <v>45</v>
      </c>
      <c r="AA2168" s="241">
        <f t="shared" si="561"/>
        <v>0</v>
      </c>
    </row>
    <row r="2169" spans="1:27">
      <c r="A2169" s="12">
        <v>2166</v>
      </c>
      <c r="B2169" s="166"/>
      <c r="C2169" s="13"/>
      <c r="D2169" s="187">
        <f t="shared" si="547"/>
        <v>0</v>
      </c>
      <c r="E2169" s="187">
        <f t="shared" si="548"/>
        <v>0</v>
      </c>
      <c r="F2169" s="187">
        <f t="shared" si="549"/>
        <v>0</v>
      </c>
      <c r="G2169" s="166"/>
      <c r="H2169" s="13"/>
      <c r="I2169" s="187">
        <f t="shared" si="550"/>
        <v>0</v>
      </c>
      <c r="J2169" s="187">
        <f t="shared" si="551"/>
        <v>0</v>
      </c>
      <c r="K2169" s="187">
        <f t="shared" si="552"/>
        <v>0</v>
      </c>
      <c r="L2169" s="166"/>
      <c r="M2169" s="13"/>
      <c r="N2169" s="187">
        <f t="shared" si="553"/>
        <v>0</v>
      </c>
      <c r="O2169" s="187">
        <f t="shared" si="554"/>
        <v>0</v>
      </c>
      <c r="P2169" s="187">
        <f t="shared" si="555"/>
        <v>0</v>
      </c>
      <c r="Q2169" s="166"/>
      <c r="R2169" s="13"/>
      <c r="S2169" s="187">
        <f t="shared" si="556"/>
        <v>0</v>
      </c>
      <c r="T2169" s="187">
        <f t="shared" si="557"/>
        <v>0</v>
      </c>
      <c r="U2169" s="166"/>
      <c r="V2169" s="187">
        <f t="shared" si="558"/>
        <v>0</v>
      </c>
      <c r="W2169" s="187">
        <f t="shared" si="559"/>
        <v>0</v>
      </c>
      <c r="X2169" s="13">
        <f t="shared" si="560"/>
        <v>0</v>
      </c>
      <c r="Y2169" s="13" t="s">
        <v>29</v>
      </c>
      <c r="Z2169" s="13">
        <v>45</v>
      </c>
      <c r="AA2169" s="241">
        <f t="shared" si="561"/>
        <v>0</v>
      </c>
    </row>
    <row r="2170" spans="1:27">
      <c r="A2170" s="12">
        <v>2167</v>
      </c>
      <c r="B2170" s="166"/>
      <c r="C2170" s="13"/>
      <c r="D2170" s="187">
        <f t="shared" si="547"/>
        <v>0</v>
      </c>
      <c r="E2170" s="187">
        <f t="shared" si="548"/>
        <v>0</v>
      </c>
      <c r="F2170" s="187">
        <f t="shared" si="549"/>
        <v>0</v>
      </c>
      <c r="G2170" s="166"/>
      <c r="H2170" s="13"/>
      <c r="I2170" s="187">
        <f t="shared" si="550"/>
        <v>0</v>
      </c>
      <c r="J2170" s="187">
        <f t="shared" si="551"/>
        <v>0</v>
      </c>
      <c r="K2170" s="187">
        <f t="shared" si="552"/>
        <v>0</v>
      </c>
      <c r="L2170" s="166"/>
      <c r="M2170" s="13"/>
      <c r="N2170" s="187">
        <f t="shared" si="553"/>
        <v>0</v>
      </c>
      <c r="O2170" s="187">
        <f t="shared" si="554"/>
        <v>0</v>
      </c>
      <c r="P2170" s="187">
        <f t="shared" si="555"/>
        <v>0</v>
      </c>
      <c r="Q2170" s="166"/>
      <c r="R2170" s="13"/>
      <c r="S2170" s="187">
        <f t="shared" si="556"/>
        <v>0</v>
      </c>
      <c r="T2170" s="187">
        <f t="shared" si="557"/>
        <v>0</v>
      </c>
      <c r="U2170" s="166"/>
      <c r="V2170" s="187">
        <f t="shared" si="558"/>
        <v>0</v>
      </c>
      <c r="W2170" s="187">
        <f t="shared" si="559"/>
        <v>0</v>
      </c>
      <c r="X2170" s="13">
        <f t="shared" si="560"/>
        <v>0</v>
      </c>
      <c r="Y2170" s="13" t="s">
        <v>29</v>
      </c>
      <c r="Z2170" s="13">
        <v>45</v>
      </c>
      <c r="AA2170" s="241">
        <f t="shared" si="561"/>
        <v>0</v>
      </c>
    </row>
    <row r="2171" spans="1:27">
      <c r="A2171" s="12">
        <v>2168</v>
      </c>
      <c r="B2171" s="166"/>
      <c r="C2171" s="13"/>
      <c r="D2171" s="187">
        <f t="shared" si="547"/>
        <v>0</v>
      </c>
      <c r="E2171" s="187">
        <f t="shared" si="548"/>
        <v>0</v>
      </c>
      <c r="F2171" s="187">
        <f t="shared" si="549"/>
        <v>0</v>
      </c>
      <c r="G2171" s="166"/>
      <c r="H2171" s="13"/>
      <c r="I2171" s="187">
        <f t="shared" si="550"/>
        <v>0</v>
      </c>
      <c r="J2171" s="187">
        <f t="shared" si="551"/>
        <v>0</v>
      </c>
      <c r="K2171" s="187">
        <f t="shared" si="552"/>
        <v>0</v>
      </c>
      <c r="L2171" s="166"/>
      <c r="M2171" s="13"/>
      <c r="N2171" s="187">
        <f t="shared" si="553"/>
        <v>0</v>
      </c>
      <c r="O2171" s="187">
        <f t="shared" si="554"/>
        <v>0</v>
      </c>
      <c r="P2171" s="187">
        <f t="shared" si="555"/>
        <v>0</v>
      </c>
      <c r="Q2171" s="166"/>
      <c r="R2171" s="13"/>
      <c r="S2171" s="187">
        <f t="shared" si="556"/>
        <v>0</v>
      </c>
      <c r="T2171" s="187">
        <f t="shared" si="557"/>
        <v>0</v>
      </c>
      <c r="U2171" s="166"/>
      <c r="V2171" s="187">
        <f t="shared" si="558"/>
        <v>0</v>
      </c>
      <c r="W2171" s="187">
        <f t="shared" si="559"/>
        <v>0</v>
      </c>
      <c r="X2171" s="13">
        <f t="shared" si="560"/>
        <v>0</v>
      </c>
      <c r="Y2171" s="13" t="s">
        <v>29</v>
      </c>
      <c r="Z2171" s="13">
        <v>45</v>
      </c>
      <c r="AA2171" s="241">
        <f t="shared" si="561"/>
        <v>0</v>
      </c>
    </row>
    <row r="2172" spans="1:27">
      <c r="A2172" s="12">
        <v>2169</v>
      </c>
      <c r="B2172" s="166"/>
      <c r="C2172" s="13"/>
      <c r="D2172" s="187">
        <f t="shared" si="547"/>
        <v>0</v>
      </c>
      <c r="E2172" s="187">
        <f t="shared" si="548"/>
        <v>0</v>
      </c>
      <c r="F2172" s="187">
        <f t="shared" si="549"/>
        <v>0</v>
      </c>
      <c r="G2172" s="166"/>
      <c r="H2172" s="13"/>
      <c r="I2172" s="187">
        <f t="shared" si="550"/>
        <v>0</v>
      </c>
      <c r="J2172" s="187">
        <f t="shared" si="551"/>
        <v>0</v>
      </c>
      <c r="K2172" s="187">
        <f t="shared" si="552"/>
        <v>0</v>
      </c>
      <c r="L2172" s="166"/>
      <c r="M2172" s="13"/>
      <c r="N2172" s="187">
        <f t="shared" si="553"/>
        <v>0</v>
      </c>
      <c r="O2172" s="187">
        <f t="shared" si="554"/>
        <v>0</v>
      </c>
      <c r="P2172" s="187">
        <f t="shared" si="555"/>
        <v>0</v>
      </c>
      <c r="Q2172" s="166"/>
      <c r="R2172" s="13"/>
      <c r="S2172" s="187">
        <f t="shared" si="556"/>
        <v>0</v>
      </c>
      <c r="T2172" s="187">
        <f t="shared" si="557"/>
        <v>0</v>
      </c>
      <c r="U2172" s="166"/>
      <c r="V2172" s="187">
        <f t="shared" si="558"/>
        <v>0</v>
      </c>
      <c r="W2172" s="187">
        <f t="shared" si="559"/>
        <v>0</v>
      </c>
      <c r="X2172" s="13">
        <f t="shared" si="560"/>
        <v>0</v>
      </c>
      <c r="Y2172" s="13" t="s">
        <v>29</v>
      </c>
      <c r="Z2172" s="13">
        <v>45</v>
      </c>
      <c r="AA2172" s="241">
        <f t="shared" si="561"/>
        <v>0</v>
      </c>
    </row>
    <row r="2173" spans="1:27">
      <c r="A2173" s="12">
        <v>2170</v>
      </c>
      <c r="B2173" s="166"/>
      <c r="C2173" s="13"/>
      <c r="D2173" s="187">
        <f t="shared" si="547"/>
        <v>0</v>
      </c>
      <c r="E2173" s="187">
        <f t="shared" si="548"/>
        <v>0</v>
      </c>
      <c r="F2173" s="187">
        <f t="shared" si="549"/>
        <v>0</v>
      </c>
      <c r="G2173" s="166"/>
      <c r="H2173" s="13"/>
      <c r="I2173" s="187">
        <f t="shared" si="550"/>
        <v>0</v>
      </c>
      <c r="J2173" s="187">
        <f t="shared" si="551"/>
        <v>0</v>
      </c>
      <c r="K2173" s="187">
        <f t="shared" si="552"/>
        <v>0</v>
      </c>
      <c r="L2173" s="166"/>
      <c r="M2173" s="13"/>
      <c r="N2173" s="187">
        <f t="shared" si="553"/>
        <v>0</v>
      </c>
      <c r="O2173" s="187">
        <f t="shared" si="554"/>
        <v>0</v>
      </c>
      <c r="P2173" s="187">
        <f t="shared" si="555"/>
        <v>0</v>
      </c>
      <c r="Q2173" s="166"/>
      <c r="R2173" s="13"/>
      <c r="S2173" s="187">
        <f t="shared" si="556"/>
        <v>0</v>
      </c>
      <c r="T2173" s="187">
        <f t="shared" si="557"/>
        <v>0</v>
      </c>
      <c r="U2173" s="166"/>
      <c r="V2173" s="187">
        <f t="shared" si="558"/>
        <v>0</v>
      </c>
      <c r="W2173" s="187">
        <f t="shared" si="559"/>
        <v>0</v>
      </c>
      <c r="X2173" s="13">
        <f t="shared" si="560"/>
        <v>0</v>
      </c>
      <c r="Y2173" s="13" t="s">
        <v>29</v>
      </c>
      <c r="Z2173" s="13">
        <v>45</v>
      </c>
      <c r="AA2173" s="241">
        <f t="shared" si="561"/>
        <v>0</v>
      </c>
    </row>
    <row r="2174" spans="1:27">
      <c r="A2174" s="12">
        <v>2171</v>
      </c>
      <c r="B2174" s="166"/>
      <c r="C2174" s="13"/>
      <c r="D2174" s="187">
        <f t="shared" si="547"/>
        <v>0</v>
      </c>
      <c r="E2174" s="187">
        <f t="shared" si="548"/>
        <v>0</v>
      </c>
      <c r="F2174" s="187">
        <f t="shared" si="549"/>
        <v>0</v>
      </c>
      <c r="G2174" s="166"/>
      <c r="H2174" s="13"/>
      <c r="I2174" s="187">
        <f t="shared" si="550"/>
        <v>0</v>
      </c>
      <c r="J2174" s="187">
        <f t="shared" si="551"/>
        <v>0</v>
      </c>
      <c r="K2174" s="187">
        <f t="shared" si="552"/>
        <v>0</v>
      </c>
      <c r="L2174" s="166"/>
      <c r="M2174" s="13"/>
      <c r="N2174" s="187">
        <f t="shared" si="553"/>
        <v>0</v>
      </c>
      <c r="O2174" s="187">
        <f t="shared" si="554"/>
        <v>0</v>
      </c>
      <c r="P2174" s="187">
        <f t="shared" si="555"/>
        <v>0</v>
      </c>
      <c r="Q2174" s="166"/>
      <c r="R2174" s="13"/>
      <c r="S2174" s="187">
        <f t="shared" si="556"/>
        <v>0</v>
      </c>
      <c r="T2174" s="187">
        <f t="shared" si="557"/>
        <v>0</v>
      </c>
      <c r="U2174" s="166"/>
      <c r="V2174" s="187">
        <f t="shared" si="558"/>
        <v>0</v>
      </c>
      <c r="W2174" s="187">
        <f t="shared" si="559"/>
        <v>0</v>
      </c>
      <c r="X2174" s="13">
        <f t="shared" si="560"/>
        <v>0</v>
      </c>
      <c r="Y2174" s="13" t="s">
        <v>29</v>
      </c>
      <c r="Z2174" s="13">
        <v>45</v>
      </c>
      <c r="AA2174" s="241">
        <f t="shared" si="561"/>
        <v>0</v>
      </c>
    </row>
    <row r="2175" spans="1:27">
      <c r="A2175" s="12">
        <v>2172</v>
      </c>
      <c r="B2175" s="166"/>
      <c r="C2175" s="13"/>
      <c r="D2175" s="187">
        <f t="shared" si="547"/>
        <v>0</v>
      </c>
      <c r="E2175" s="187">
        <f t="shared" si="548"/>
        <v>0</v>
      </c>
      <c r="F2175" s="187">
        <f t="shared" si="549"/>
        <v>0</v>
      </c>
      <c r="G2175" s="166"/>
      <c r="H2175" s="13"/>
      <c r="I2175" s="187">
        <f t="shared" si="550"/>
        <v>0</v>
      </c>
      <c r="J2175" s="187">
        <f t="shared" si="551"/>
        <v>0</v>
      </c>
      <c r="K2175" s="187">
        <f t="shared" si="552"/>
        <v>0</v>
      </c>
      <c r="L2175" s="166"/>
      <c r="M2175" s="13"/>
      <c r="N2175" s="187">
        <f t="shared" si="553"/>
        <v>0</v>
      </c>
      <c r="O2175" s="187">
        <f t="shared" si="554"/>
        <v>0</v>
      </c>
      <c r="P2175" s="187">
        <f t="shared" si="555"/>
        <v>0</v>
      </c>
      <c r="Q2175" s="166"/>
      <c r="R2175" s="13"/>
      <c r="S2175" s="187">
        <f t="shared" si="556"/>
        <v>0</v>
      </c>
      <c r="T2175" s="187">
        <f t="shared" si="557"/>
        <v>0</v>
      </c>
      <c r="U2175" s="166"/>
      <c r="V2175" s="187">
        <f t="shared" si="558"/>
        <v>0</v>
      </c>
      <c r="W2175" s="187">
        <f t="shared" si="559"/>
        <v>0</v>
      </c>
      <c r="X2175" s="13">
        <f t="shared" si="560"/>
        <v>0</v>
      </c>
      <c r="Y2175" s="13" t="s">
        <v>29</v>
      </c>
      <c r="Z2175" s="13">
        <v>45</v>
      </c>
      <c r="AA2175" s="241">
        <f t="shared" si="561"/>
        <v>0</v>
      </c>
    </row>
    <row r="2176" spans="1:27">
      <c r="A2176" s="12">
        <v>2173</v>
      </c>
      <c r="B2176" s="166"/>
      <c r="C2176" s="13"/>
      <c r="D2176" s="187">
        <f t="shared" si="547"/>
        <v>0</v>
      </c>
      <c r="E2176" s="187">
        <f t="shared" si="548"/>
        <v>0</v>
      </c>
      <c r="F2176" s="187">
        <f t="shared" si="549"/>
        <v>0</v>
      </c>
      <c r="G2176" s="166"/>
      <c r="H2176" s="13"/>
      <c r="I2176" s="187">
        <f t="shared" si="550"/>
        <v>0</v>
      </c>
      <c r="J2176" s="187">
        <f t="shared" si="551"/>
        <v>0</v>
      </c>
      <c r="K2176" s="187">
        <f t="shared" si="552"/>
        <v>0</v>
      </c>
      <c r="L2176" s="166"/>
      <c r="M2176" s="13"/>
      <c r="N2176" s="187">
        <f t="shared" si="553"/>
        <v>0</v>
      </c>
      <c r="O2176" s="187">
        <f t="shared" si="554"/>
        <v>0</v>
      </c>
      <c r="P2176" s="187">
        <f t="shared" si="555"/>
        <v>0</v>
      </c>
      <c r="Q2176" s="166"/>
      <c r="R2176" s="13"/>
      <c r="S2176" s="187">
        <f t="shared" si="556"/>
        <v>0</v>
      </c>
      <c r="T2176" s="187">
        <f t="shared" si="557"/>
        <v>0</v>
      </c>
      <c r="U2176" s="166"/>
      <c r="V2176" s="187">
        <f t="shared" si="558"/>
        <v>0</v>
      </c>
      <c r="W2176" s="187">
        <f t="shared" si="559"/>
        <v>0</v>
      </c>
      <c r="X2176" s="13">
        <f t="shared" si="560"/>
        <v>0</v>
      </c>
      <c r="Y2176" s="13" t="s">
        <v>29</v>
      </c>
      <c r="Z2176" s="13">
        <v>45</v>
      </c>
      <c r="AA2176" s="241">
        <f t="shared" si="561"/>
        <v>0</v>
      </c>
    </row>
    <row r="2177" spans="1:27">
      <c r="A2177" s="12">
        <v>2174</v>
      </c>
      <c r="B2177" s="166"/>
      <c r="C2177" s="13"/>
      <c r="D2177" s="187">
        <f t="shared" si="547"/>
        <v>0</v>
      </c>
      <c r="E2177" s="187">
        <f t="shared" si="548"/>
        <v>0</v>
      </c>
      <c r="F2177" s="187">
        <f t="shared" si="549"/>
        <v>0</v>
      </c>
      <c r="G2177" s="166"/>
      <c r="H2177" s="13"/>
      <c r="I2177" s="187">
        <f t="shared" si="550"/>
        <v>0</v>
      </c>
      <c r="J2177" s="187">
        <f t="shared" si="551"/>
        <v>0</v>
      </c>
      <c r="K2177" s="187">
        <f t="shared" si="552"/>
        <v>0</v>
      </c>
      <c r="L2177" s="166"/>
      <c r="M2177" s="13"/>
      <c r="N2177" s="187">
        <f t="shared" si="553"/>
        <v>0</v>
      </c>
      <c r="O2177" s="187">
        <f t="shared" si="554"/>
        <v>0</v>
      </c>
      <c r="P2177" s="187">
        <f t="shared" si="555"/>
        <v>0</v>
      </c>
      <c r="Q2177" s="166"/>
      <c r="R2177" s="13"/>
      <c r="S2177" s="187">
        <f t="shared" si="556"/>
        <v>0</v>
      </c>
      <c r="T2177" s="187">
        <f t="shared" si="557"/>
        <v>0</v>
      </c>
      <c r="U2177" s="166"/>
      <c r="V2177" s="187">
        <f t="shared" si="558"/>
        <v>0</v>
      </c>
      <c r="W2177" s="187">
        <f t="shared" si="559"/>
        <v>0</v>
      </c>
      <c r="X2177" s="13">
        <f t="shared" si="560"/>
        <v>0</v>
      </c>
      <c r="Y2177" s="13" t="s">
        <v>29</v>
      </c>
      <c r="Z2177" s="13">
        <v>45</v>
      </c>
      <c r="AA2177" s="241">
        <f t="shared" si="561"/>
        <v>0</v>
      </c>
    </row>
    <row r="2178" spans="1:27">
      <c r="A2178" s="12">
        <v>2175</v>
      </c>
      <c r="B2178" s="166"/>
      <c r="C2178" s="13"/>
      <c r="D2178" s="187">
        <f t="shared" si="547"/>
        <v>0</v>
      </c>
      <c r="E2178" s="187">
        <f t="shared" si="548"/>
        <v>0</v>
      </c>
      <c r="F2178" s="187">
        <f t="shared" si="549"/>
        <v>0</v>
      </c>
      <c r="G2178" s="166"/>
      <c r="H2178" s="13"/>
      <c r="I2178" s="187">
        <f t="shared" si="550"/>
        <v>0</v>
      </c>
      <c r="J2178" s="187">
        <f t="shared" si="551"/>
        <v>0</v>
      </c>
      <c r="K2178" s="187">
        <f t="shared" si="552"/>
        <v>0</v>
      </c>
      <c r="L2178" s="166"/>
      <c r="M2178" s="13"/>
      <c r="N2178" s="187">
        <f t="shared" si="553"/>
        <v>0</v>
      </c>
      <c r="O2178" s="187">
        <f t="shared" si="554"/>
        <v>0</v>
      </c>
      <c r="P2178" s="187">
        <f t="shared" si="555"/>
        <v>0</v>
      </c>
      <c r="Q2178" s="166"/>
      <c r="R2178" s="13"/>
      <c r="S2178" s="187">
        <f t="shared" si="556"/>
        <v>0</v>
      </c>
      <c r="T2178" s="187">
        <f t="shared" si="557"/>
        <v>0</v>
      </c>
      <c r="U2178" s="166"/>
      <c r="V2178" s="187">
        <f t="shared" si="558"/>
        <v>0</v>
      </c>
      <c r="W2178" s="187">
        <f t="shared" si="559"/>
        <v>0</v>
      </c>
      <c r="X2178" s="13">
        <f t="shared" si="560"/>
        <v>0</v>
      </c>
      <c r="Y2178" s="13" t="s">
        <v>29</v>
      </c>
      <c r="Z2178" s="13">
        <v>45</v>
      </c>
      <c r="AA2178" s="241">
        <f t="shared" si="561"/>
        <v>0</v>
      </c>
    </row>
    <row r="2179" spans="1:27">
      <c r="A2179" s="12">
        <v>2176</v>
      </c>
      <c r="B2179" s="166"/>
      <c r="C2179" s="13"/>
      <c r="D2179" s="187">
        <f t="shared" si="547"/>
        <v>0</v>
      </c>
      <c r="E2179" s="187">
        <f t="shared" si="548"/>
        <v>0</v>
      </c>
      <c r="F2179" s="187">
        <f t="shared" si="549"/>
        <v>0</v>
      </c>
      <c r="G2179" s="166"/>
      <c r="H2179" s="13"/>
      <c r="I2179" s="187">
        <f t="shared" si="550"/>
        <v>0</v>
      </c>
      <c r="J2179" s="187">
        <f t="shared" si="551"/>
        <v>0</v>
      </c>
      <c r="K2179" s="187">
        <f t="shared" si="552"/>
        <v>0</v>
      </c>
      <c r="L2179" s="166"/>
      <c r="M2179" s="13"/>
      <c r="N2179" s="187">
        <f t="shared" si="553"/>
        <v>0</v>
      </c>
      <c r="O2179" s="187">
        <f t="shared" si="554"/>
        <v>0</v>
      </c>
      <c r="P2179" s="187">
        <f t="shared" si="555"/>
        <v>0</v>
      </c>
      <c r="Q2179" s="166"/>
      <c r="R2179" s="13"/>
      <c r="S2179" s="187">
        <f t="shared" si="556"/>
        <v>0</v>
      </c>
      <c r="T2179" s="187">
        <f t="shared" si="557"/>
        <v>0</v>
      </c>
      <c r="U2179" s="166"/>
      <c r="V2179" s="187">
        <f t="shared" si="558"/>
        <v>0</v>
      </c>
      <c r="W2179" s="187">
        <f t="shared" si="559"/>
        <v>0</v>
      </c>
      <c r="X2179" s="13">
        <f t="shared" si="560"/>
        <v>0</v>
      </c>
      <c r="Y2179" s="13" t="s">
        <v>29</v>
      </c>
      <c r="Z2179" s="13">
        <v>45</v>
      </c>
      <c r="AA2179" s="241">
        <f t="shared" si="561"/>
        <v>0</v>
      </c>
    </row>
    <row r="2180" spans="1:27">
      <c r="A2180" s="12">
        <v>2177</v>
      </c>
      <c r="B2180" s="166"/>
      <c r="C2180" s="13"/>
      <c r="D2180" s="187">
        <f t="shared" si="547"/>
        <v>0</v>
      </c>
      <c r="E2180" s="187">
        <f t="shared" si="548"/>
        <v>0</v>
      </c>
      <c r="F2180" s="187">
        <f t="shared" si="549"/>
        <v>0</v>
      </c>
      <c r="G2180" s="166"/>
      <c r="H2180" s="13"/>
      <c r="I2180" s="187">
        <f t="shared" si="550"/>
        <v>0</v>
      </c>
      <c r="J2180" s="187">
        <f t="shared" si="551"/>
        <v>0</v>
      </c>
      <c r="K2180" s="187">
        <f t="shared" si="552"/>
        <v>0</v>
      </c>
      <c r="L2180" s="166"/>
      <c r="M2180" s="13"/>
      <c r="N2180" s="187">
        <f t="shared" si="553"/>
        <v>0</v>
      </c>
      <c r="O2180" s="187">
        <f t="shared" si="554"/>
        <v>0</v>
      </c>
      <c r="P2180" s="187">
        <f t="shared" si="555"/>
        <v>0</v>
      </c>
      <c r="Q2180" s="166"/>
      <c r="R2180" s="13"/>
      <c r="S2180" s="187">
        <f t="shared" si="556"/>
        <v>0</v>
      </c>
      <c r="T2180" s="187">
        <f t="shared" si="557"/>
        <v>0</v>
      </c>
      <c r="U2180" s="166"/>
      <c r="V2180" s="187">
        <f t="shared" si="558"/>
        <v>0</v>
      </c>
      <c r="W2180" s="187">
        <f t="shared" si="559"/>
        <v>0</v>
      </c>
      <c r="X2180" s="13">
        <f t="shared" si="560"/>
        <v>0</v>
      </c>
      <c r="Y2180" s="13" t="s">
        <v>29</v>
      </c>
      <c r="Z2180" s="13">
        <v>45</v>
      </c>
      <c r="AA2180" s="241">
        <f t="shared" si="561"/>
        <v>0</v>
      </c>
    </row>
    <row r="2181" spans="1:27">
      <c r="A2181" s="12">
        <v>2178</v>
      </c>
      <c r="B2181" s="166"/>
      <c r="C2181" s="13"/>
      <c r="D2181" s="187">
        <f t="shared" si="547"/>
        <v>0</v>
      </c>
      <c r="E2181" s="187">
        <f t="shared" si="548"/>
        <v>0</v>
      </c>
      <c r="F2181" s="187">
        <f t="shared" si="549"/>
        <v>0</v>
      </c>
      <c r="G2181" s="166"/>
      <c r="H2181" s="13"/>
      <c r="I2181" s="187">
        <f t="shared" si="550"/>
        <v>0</v>
      </c>
      <c r="J2181" s="187">
        <f t="shared" si="551"/>
        <v>0</v>
      </c>
      <c r="K2181" s="187">
        <f t="shared" si="552"/>
        <v>0</v>
      </c>
      <c r="L2181" s="166"/>
      <c r="M2181" s="13"/>
      <c r="N2181" s="187">
        <f t="shared" si="553"/>
        <v>0</v>
      </c>
      <c r="O2181" s="187">
        <f t="shared" si="554"/>
        <v>0</v>
      </c>
      <c r="P2181" s="187">
        <f t="shared" si="555"/>
        <v>0</v>
      </c>
      <c r="Q2181" s="166"/>
      <c r="R2181" s="13"/>
      <c r="S2181" s="187">
        <f t="shared" si="556"/>
        <v>0</v>
      </c>
      <c r="T2181" s="187">
        <f t="shared" si="557"/>
        <v>0</v>
      </c>
      <c r="U2181" s="166"/>
      <c r="V2181" s="187">
        <f t="shared" si="558"/>
        <v>0</v>
      </c>
      <c r="W2181" s="187">
        <f t="shared" si="559"/>
        <v>0</v>
      </c>
      <c r="X2181" s="13">
        <f t="shared" si="560"/>
        <v>0</v>
      </c>
      <c r="Y2181" s="13" t="s">
        <v>29</v>
      </c>
      <c r="Z2181" s="13">
        <v>45</v>
      </c>
      <c r="AA2181" s="241">
        <f t="shared" si="561"/>
        <v>0</v>
      </c>
    </row>
    <row r="2182" spans="1:27">
      <c r="A2182" s="12">
        <v>2179</v>
      </c>
      <c r="B2182" s="166"/>
      <c r="C2182" s="13"/>
      <c r="D2182" s="187">
        <f t="shared" si="547"/>
        <v>0</v>
      </c>
      <c r="E2182" s="187">
        <f t="shared" si="548"/>
        <v>0</v>
      </c>
      <c r="F2182" s="187">
        <f t="shared" si="549"/>
        <v>0</v>
      </c>
      <c r="G2182" s="166"/>
      <c r="H2182" s="13"/>
      <c r="I2182" s="187">
        <f t="shared" si="550"/>
        <v>0</v>
      </c>
      <c r="J2182" s="187">
        <f t="shared" si="551"/>
        <v>0</v>
      </c>
      <c r="K2182" s="187">
        <f t="shared" si="552"/>
        <v>0</v>
      </c>
      <c r="L2182" s="166"/>
      <c r="M2182" s="13"/>
      <c r="N2182" s="187">
        <f t="shared" si="553"/>
        <v>0</v>
      </c>
      <c r="O2182" s="187">
        <f t="shared" si="554"/>
        <v>0</v>
      </c>
      <c r="P2182" s="187">
        <f t="shared" si="555"/>
        <v>0</v>
      </c>
      <c r="Q2182" s="166"/>
      <c r="R2182" s="13"/>
      <c r="S2182" s="187">
        <f t="shared" si="556"/>
        <v>0</v>
      </c>
      <c r="T2182" s="187">
        <f t="shared" si="557"/>
        <v>0</v>
      </c>
      <c r="U2182" s="166"/>
      <c r="V2182" s="187">
        <f t="shared" si="558"/>
        <v>0</v>
      </c>
      <c r="W2182" s="187">
        <f t="shared" si="559"/>
        <v>0</v>
      </c>
      <c r="X2182" s="13">
        <f t="shared" si="560"/>
        <v>0</v>
      </c>
      <c r="Y2182" s="13" t="s">
        <v>29</v>
      </c>
      <c r="Z2182" s="13">
        <v>45</v>
      </c>
      <c r="AA2182" s="241">
        <f t="shared" si="561"/>
        <v>0</v>
      </c>
    </row>
    <row r="2183" spans="1:27">
      <c r="A2183" s="12">
        <v>2180</v>
      </c>
      <c r="B2183" s="166"/>
      <c r="C2183" s="13"/>
      <c r="D2183" s="187">
        <f t="shared" si="547"/>
        <v>0</v>
      </c>
      <c r="E2183" s="187">
        <f t="shared" si="548"/>
        <v>0</v>
      </c>
      <c r="F2183" s="187">
        <f t="shared" si="549"/>
        <v>0</v>
      </c>
      <c r="G2183" s="166"/>
      <c r="H2183" s="13"/>
      <c r="I2183" s="187">
        <f t="shared" si="550"/>
        <v>0</v>
      </c>
      <c r="J2183" s="187">
        <f t="shared" si="551"/>
        <v>0</v>
      </c>
      <c r="K2183" s="187">
        <f t="shared" si="552"/>
        <v>0</v>
      </c>
      <c r="L2183" s="166"/>
      <c r="M2183" s="13"/>
      <c r="N2183" s="187">
        <f t="shared" si="553"/>
        <v>0</v>
      </c>
      <c r="O2183" s="187">
        <f t="shared" si="554"/>
        <v>0</v>
      </c>
      <c r="P2183" s="187">
        <f t="shared" si="555"/>
        <v>0</v>
      </c>
      <c r="Q2183" s="166"/>
      <c r="R2183" s="13"/>
      <c r="S2183" s="187">
        <f t="shared" si="556"/>
        <v>0</v>
      </c>
      <c r="T2183" s="187">
        <f t="shared" si="557"/>
        <v>0</v>
      </c>
      <c r="U2183" s="166"/>
      <c r="V2183" s="187">
        <f t="shared" si="558"/>
        <v>0</v>
      </c>
      <c r="W2183" s="187">
        <f t="shared" si="559"/>
        <v>0</v>
      </c>
      <c r="X2183" s="13">
        <f t="shared" si="560"/>
        <v>0</v>
      </c>
      <c r="Y2183" s="13" t="s">
        <v>29</v>
      </c>
      <c r="Z2183" s="13">
        <v>45</v>
      </c>
      <c r="AA2183" s="241">
        <f t="shared" si="561"/>
        <v>0</v>
      </c>
    </row>
    <row r="2184" spans="1:27">
      <c r="A2184" s="12">
        <v>2181</v>
      </c>
      <c r="B2184" s="166"/>
      <c r="C2184" s="13"/>
      <c r="D2184" s="187">
        <f t="shared" si="547"/>
        <v>0</v>
      </c>
      <c r="E2184" s="187">
        <f t="shared" si="548"/>
        <v>0</v>
      </c>
      <c r="F2184" s="187">
        <f t="shared" si="549"/>
        <v>0</v>
      </c>
      <c r="G2184" s="166"/>
      <c r="H2184" s="13"/>
      <c r="I2184" s="187">
        <f t="shared" si="550"/>
        <v>0</v>
      </c>
      <c r="J2184" s="187">
        <f t="shared" si="551"/>
        <v>0</v>
      </c>
      <c r="K2184" s="187">
        <f t="shared" si="552"/>
        <v>0</v>
      </c>
      <c r="L2184" s="166"/>
      <c r="M2184" s="13"/>
      <c r="N2184" s="187">
        <f t="shared" si="553"/>
        <v>0</v>
      </c>
      <c r="O2184" s="187">
        <f t="shared" si="554"/>
        <v>0</v>
      </c>
      <c r="P2184" s="187">
        <f t="shared" si="555"/>
        <v>0</v>
      </c>
      <c r="Q2184" s="166"/>
      <c r="R2184" s="13"/>
      <c r="S2184" s="187">
        <f t="shared" si="556"/>
        <v>0</v>
      </c>
      <c r="T2184" s="187">
        <f t="shared" si="557"/>
        <v>0</v>
      </c>
      <c r="U2184" s="166"/>
      <c r="V2184" s="187">
        <f t="shared" si="558"/>
        <v>0</v>
      </c>
      <c r="W2184" s="187">
        <f t="shared" si="559"/>
        <v>0</v>
      </c>
      <c r="X2184" s="13">
        <f t="shared" si="560"/>
        <v>0</v>
      </c>
      <c r="Y2184" s="13" t="s">
        <v>29</v>
      </c>
      <c r="Z2184" s="13">
        <v>45</v>
      </c>
      <c r="AA2184" s="241">
        <f t="shared" si="561"/>
        <v>0</v>
      </c>
    </row>
    <row r="2185" spans="1:27">
      <c r="A2185" s="12">
        <v>2182</v>
      </c>
      <c r="B2185" s="166"/>
      <c r="C2185" s="13"/>
      <c r="D2185" s="187">
        <f t="shared" si="547"/>
        <v>0</v>
      </c>
      <c r="E2185" s="187">
        <f t="shared" si="548"/>
        <v>0</v>
      </c>
      <c r="F2185" s="187">
        <f t="shared" si="549"/>
        <v>0</v>
      </c>
      <c r="G2185" s="166"/>
      <c r="H2185" s="13"/>
      <c r="I2185" s="187">
        <f t="shared" si="550"/>
        <v>0</v>
      </c>
      <c r="J2185" s="187">
        <f t="shared" si="551"/>
        <v>0</v>
      </c>
      <c r="K2185" s="187">
        <f t="shared" si="552"/>
        <v>0</v>
      </c>
      <c r="L2185" s="166"/>
      <c r="M2185" s="13"/>
      <c r="N2185" s="187">
        <f t="shared" si="553"/>
        <v>0</v>
      </c>
      <c r="O2185" s="187">
        <f t="shared" si="554"/>
        <v>0</v>
      </c>
      <c r="P2185" s="187">
        <f t="shared" si="555"/>
        <v>0</v>
      </c>
      <c r="Q2185" s="166"/>
      <c r="R2185" s="13"/>
      <c r="S2185" s="187">
        <f t="shared" si="556"/>
        <v>0</v>
      </c>
      <c r="T2185" s="187">
        <f t="shared" si="557"/>
        <v>0</v>
      </c>
      <c r="U2185" s="166"/>
      <c r="V2185" s="187">
        <f t="shared" si="558"/>
        <v>0</v>
      </c>
      <c r="W2185" s="187">
        <f t="shared" si="559"/>
        <v>0</v>
      </c>
      <c r="X2185" s="13">
        <f t="shared" si="560"/>
        <v>0</v>
      </c>
      <c r="Y2185" s="13" t="s">
        <v>29</v>
      </c>
      <c r="Z2185" s="13">
        <v>45</v>
      </c>
      <c r="AA2185" s="241">
        <f t="shared" si="561"/>
        <v>0</v>
      </c>
    </row>
    <row r="2186" spans="1:27">
      <c r="A2186" s="12">
        <v>2183</v>
      </c>
      <c r="B2186" s="166"/>
      <c r="C2186" s="13"/>
      <c r="D2186" s="187">
        <f t="shared" si="547"/>
        <v>0</v>
      </c>
      <c r="E2186" s="187">
        <f t="shared" si="548"/>
        <v>0</v>
      </c>
      <c r="F2186" s="187">
        <f t="shared" si="549"/>
        <v>0</v>
      </c>
      <c r="G2186" s="166"/>
      <c r="H2186" s="13"/>
      <c r="I2186" s="187">
        <f t="shared" si="550"/>
        <v>0</v>
      </c>
      <c r="J2186" s="187">
        <f t="shared" si="551"/>
        <v>0</v>
      </c>
      <c r="K2186" s="187">
        <f t="shared" si="552"/>
        <v>0</v>
      </c>
      <c r="L2186" s="166"/>
      <c r="M2186" s="13"/>
      <c r="N2186" s="187">
        <f t="shared" si="553"/>
        <v>0</v>
      </c>
      <c r="O2186" s="187">
        <f t="shared" si="554"/>
        <v>0</v>
      </c>
      <c r="P2186" s="187">
        <f t="shared" si="555"/>
        <v>0</v>
      </c>
      <c r="Q2186" s="166"/>
      <c r="R2186" s="13"/>
      <c r="S2186" s="187">
        <f t="shared" si="556"/>
        <v>0</v>
      </c>
      <c r="T2186" s="187">
        <f t="shared" si="557"/>
        <v>0</v>
      </c>
      <c r="U2186" s="166"/>
      <c r="V2186" s="187">
        <f t="shared" si="558"/>
        <v>0</v>
      </c>
      <c r="W2186" s="187">
        <f t="shared" si="559"/>
        <v>0</v>
      </c>
      <c r="X2186" s="13">
        <f t="shared" si="560"/>
        <v>0</v>
      </c>
      <c r="Y2186" s="13" t="s">
        <v>29</v>
      </c>
      <c r="Z2186" s="13">
        <v>45</v>
      </c>
      <c r="AA2186" s="241">
        <f t="shared" si="561"/>
        <v>0</v>
      </c>
    </row>
    <row r="2187" spans="1:27">
      <c r="A2187" s="12">
        <v>2184</v>
      </c>
      <c r="B2187" s="166"/>
      <c r="C2187" s="13"/>
      <c r="D2187" s="187">
        <f t="shared" si="547"/>
        <v>0</v>
      </c>
      <c r="E2187" s="187">
        <f t="shared" si="548"/>
        <v>0</v>
      </c>
      <c r="F2187" s="187">
        <f t="shared" si="549"/>
        <v>0</v>
      </c>
      <c r="G2187" s="166"/>
      <c r="H2187" s="13"/>
      <c r="I2187" s="187">
        <f t="shared" si="550"/>
        <v>0</v>
      </c>
      <c r="J2187" s="187">
        <f t="shared" si="551"/>
        <v>0</v>
      </c>
      <c r="K2187" s="187">
        <f t="shared" si="552"/>
        <v>0</v>
      </c>
      <c r="L2187" s="166"/>
      <c r="M2187" s="13"/>
      <c r="N2187" s="187">
        <f t="shared" si="553"/>
        <v>0</v>
      </c>
      <c r="O2187" s="187">
        <f t="shared" si="554"/>
        <v>0</v>
      </c>
      <c r="P2187" s="187">
        <f t="shared" si="555"/>
        <v>0</v>
      </c>
      <c r="Q2187" s="166"/>
      <c r="R2187" s="13"/>
      <c r="S2187" s="187">
        <f t="shared" si="556"/>
        <v>0</v>
      </c>
      <c r="T2187" s="187">
        <f t="shared" si="557"/>
        <v>0</v>
      </c>
      <c r="U2187" s="166"/>
      <c r="V2187" s="187">
        <f t="shared" si="558"/>
        <v>0</v>
      </c>
      <c r="W2187" s="187">
        <f t="shared" si="559"/>
        <v>0</v>
      </c>
      <c r="X2187" s="13">
        <f t="shared" si="560"/>
        <v>0</v>
      </c>
      <c r="Y2187" s="13" t="s">
        <v>29</v>
      </c>
      <c r="Z2187" s="13">
        <v>45</v>
      </c>
      <c r="AA2187" s="241">
        <f t="shared" si="561"/>
        <v>0</v>
      </c>
    </row>
    <row r="2188" spans="1:27">
      <c r="A2188" s="12">
        <v>2185</v>
      </c>
      <c r="B2188" s="166"/>
      <c r="C2188" s="13"/>
      <c r="D2188" s="187">
        <f t="shared" si="547"/>
        <v>0</v>
      </c>
      <c r="E2188" s="187">
        <f t="shared" si="548"/>
        <v>0</v>
      </c>
      <c r="F2188" s="187">
        <f t="shared" si="549"/>
        <v>0</v>
      </c>
      <c r="G2188" s="166"/>
      <c r="H2188" s="13"/>
      <c r="I2188" s="187">
        <f t="shared" si="550"/>
        <v>0</v>
      </c>
      <c r="J2188" s="187">
        <f t="shared" si="551"/>
        <v>0</v>
      </c>
      <c r="K2188" s="187">
        <f t="shared" si="552"/>
        <v>0</v>
      </c>
      <c r="L2188" s="166"/>
      <c r="M2188" s="13"/>
      <c r="N2188" s="187">
        <f t="shared" si="553"/>
        <v>0</v>
      </c>
      <c r="O2188" s="187">
        <f t="shared" si="554"/>
        <v>0</v>
      </c>
      <c r="P2188" s="187">
        <f t="shared" si="555"/>
        <v>0</v>
      </c>
      <c r="Q2188" s="166"/>
      <c r="R2188" s="13"/>
      <c r="S2188" s="187">
        <f t="shared" si="556"/>
        <v>0</v>
      </c>
      <c r="T2188" s="187">
        <f t="shared" si="557"/>
        <v>0</v>
      </c>
      <c r="U2188" s="166"/>
      <c r="V2188" s="187">
        <f t="shared" si="558"/>
        <v>0</v>
      </c>
      <c r="W2188" s="187">
        <f t="shared" si="559"/>
        <v>0</v>
      </c>
      <c r="X2188" s="13">
        <f t="shared" si="560"/>
        <v>0</v>
      </c>
      <c r="Y2188" s="13" t="s">
        <v>29</v>
      </c>
      <c r="Z2188" s="13">
        <v>45</v>
      </c>
      <c r="AA2188" s="241">
        <f t="shared" si="561"/>
        <v>0</v>
      </c>
    </row>
    <row r="2189" spans="1:27">
      <c r="A2189" s="12">
        <v>2186</v>
      </c>
      <c r="B2189" s="166"/>
      <c r="C2189" s="13"/>
      <c r="D2189" s="187">
        <f t="shared" si="547"/>
        <v>0</v>
      </c>
      <c r="E2189" s="187">
        <f t="shared" si="548"/>
        <v>0</v>
      </c>
      <c r="F2189" s="187">
        <f t="shared" si="549"/>
        <v>0</v>
      </c>
      <c r="G2189" s="166"/>
      <c r="H2189" s="13"/>
      <c r="I2189" s="187">
        <f t="shared" si="550"/>
        <v>0</v>
      </c>
      <c r="J2189" s="187">
        <f t="shared" si="551"/>
        <v>0</v>
      </c>
      <c r="K2189" s="187">
        <f t="shared" si="552"/>
        <v>0</v>
      </c>
      <c r="L2189" s="166"/>
      <c r="M2189" s="13"/>
      <c r="N2189" s="187">
        <f t="shared" si="553"/>
        <v>0</v>
      </c>
      <c r="O2189" s="187">
        <f t="shared" si="554"/>
        <v>0</v>
      </c>
      <c r="P2189" s="187">
        <f t="shared" si="555"/>
        <v>0</v>
      </c>
      <c r="Q2189" s="166"/>
      <c r="R2189" s="13"/>
      <c r="S2189" s="187">
        <f t="shared" si="556"/>
        <v>0</v>
      </c>
      <c r="T2189" s="187">
        <f t="shared" si="557"/>
        <v>0</v>
      </c>
      <c r="U2189" s="166"/>
      <c r="V2189" s="187">
        <f t="shared" si="558"/>
        <v>0</v>
      </c>
      <c r="W2189" s="187">
        <f t="shared" si="559"/>
        <v>0</v>
      </c>
      <c r="X2189" s="13">
        <f t="shared" si="560"/>
        <v>0</v>
      </c>
      <c r="Y2189" s="13" t="s">
        <v>29</v>
      </c>
      <c r="Z2189" s="13">
        <v>45</v>
      </c>
      <c r="AA2189" s="241">
        <f t="shared" si="561"/>
        <v>0</v>
      </c>
    </row>
    <row r="2190" spans="1:27">
      <c r="A2190" s="12">
        <v>2187</v>
      </c>
      <c r="B2190" s="166"/>
      <c r="C2190" s="13"/>
      <c r="D2190" s="187">
        <f t="shared" si="547"/>
        <v>0</v>
      </c>
      <c r="E2190" s="187">
        <f t="shared" si="548"/>
        <v>0</v>
      </c>
      <c r="F2190" s="187">
        <f t="shared" si="549"/>
        <v>0</v>
      </c>
      <c r="G2190" s="166"/>
      <c r="H2190" s="13"/>
      <c r="I2190" s="187">
        <f t="shared" si="550"/>
        <v>0</v>
      </c>
      <c r="J2190" s="187">
        <f t="shared" si="551"/>
        <v>0</v>
      </c>
      <c r="K2190" s="187">
        <f t="shared" si="552"/>
        <v>0</v>
      </c>
      <c r="L2190" s="166"/>
      <c r="M2190" s="13"/>
      <c r="N2190" s="187">
        <f t="shared" si="553"/>
        <v>0</v>
      </c>
      <c r="O2190" s="187">
        <f t="shared" si="554"/>
        <v>0</v>
      </c>
      <c r="P2190" s="187">
        <f t="shared" si="555"/>
        <v>0</v>
      </c>
      <c r="Q2190" s="166"/>
      <c r="R2190" s="13"/>
      <c r="S2190" s="187">
        <f t="shared" si="556"/>
        <v>0</v>
      </c>
      <c r="T2190" s="187">
        <f t="shared" si="557"/>
        <v>0</v>
      </c>
      <c r="U2190" s="166"/>
      <c r="V2190" s="187">
        <f t="shared" si="558"/>
        <v>0</v>
      </c>
      <c r="W2190" s="187">
        <f t="shared" si="559"/>
        <v>0</v>
      </c>
      <c r="X2190" s="13">
        <f t="shared" si="560"/>
        <v>0</v>
      </c>
      <c r="Y2190" s="13" t="s">
        <v>29</v>
      </c>
      <c r="Z2190" s="13">
        <v>45</v>
      </c>
      <c r="AA2190" s="241">
        <f t="shared" si="561"/>
        <v>0</v>
      </c>
    </row>
    <row r="2191" spans="1:27">
      <c r="A2191" s="12">
        <v>2188</v>
      </c>
      <c r="B2191" s="166"/>
      <c r="C2191" s="13"/>
      <c r="D2191" s="187">
        <f t="shared" si="547"/>
        <v>0</v>
      </c>
      <c r="E2191" s="187">
        <f t="shared" si="548"/>
        <v>0</v>
      </c>
      <c r="F2191" s="187">
        <f t="shared" si="549"/>
        <v>0</v>
      </c>
      <c r="G2191" s="166"/>
      <c r="H2191" s="13"/>
      <c r="I2191" s="187">
        <f t="shared" si="550"/>
        <v>0</v>
      </c>
      <c r="J2191" s="187">
        <f t="shared" si="551"/>
        <v>0</v>
      </c>
      <c r="K2191" s="187">
        <f t="shared" si="552"/>
        <v>0</v>
      </c>
      <c r="L2191" s="166"/>
      <c r="M2191" s="13"/>
      <c r="N2191" s="187">
        <f t="shared" si="553"/>
        <v>0</v>
      </c>
      <c r="O2191" s="187">
        <f t="shared" si="554"/>
        <v>0</v>
      </c>
      <c r="P2191" s="187">
        <f t="shared" si="555"/>
        <v>0</v>
      </c>
      <c r="Q2191" s="166"/>
      <c r="R2191" s="13"/>
      <c r="S2191" s="187">
        <f t="shared" si="556"/>
        <v>0</v>
      </c>
      <c r="T2191" s="187">
        <f t="shared" si="557"/>
        <v>0</v>
      </c>
      <c r="U2191" s="166"/>
      <c r="V2191" s="187">
        <f t="shared" si="558"/>
        <v>0</v>
      </c>
      <c r="W2191" s="187">
        <f t="shared" si="559"/>
        <v>0</v>
      </c>
      <c r="X2191" s="13">
        <f t="shared" si="560"/>
        <v>0</v>
      </c>
      <c r="Y2191" s="13" t="s">
        <v>29</v>
      </c>
      <c r="Z2191" s="13">
        <v>45</v>
      </c>
      <c r="AA2191" s="241">
        <f t="shared" si="561"/>
        <v>0</v>
      </c>
    </row>
    <row r="2192" spans="1:27">
      <c r="A2192" s="12">
        <v>2189</v>
      </c>
      <c r="B2192" s="166"/>
      <c r="C2192" s="13"/>
      <c r="D2192" s="187">
        <f t="shared" si="547"/>
        <v>0</v>
      </c>
      <c r="E2192" s="187">
        <f t="shared" si="548"/>
        <v>0</v>
      </c>
      <c r="F2192" s="187">
        <f t="shared" si="549"/>
        <v>0</v>
      </c>
      <c r="G2192" s="166"/>
      <c r="H2192" s="13"/>
      <c r="I2192" s="187">
        <f t="shared" si="550"/>
        <v>0</v>
      </c>
      <c r="J2192" s="187">
        <f t="shared" si="551"/>
        <v>0</v>
      </c>
      <c r="K2192" s="187">
        <f t="shared" si="552"/>
        <v>0</v>
      </c>
      <c r="L2192" s="166"/>
      <c r="M2192" s="13"/>
      <c r="N2192" s="187">
        <f t="shared" si="553"/>
        <v>0</v>
      </c>
      <c r="O2192" s="187">
        <f t="shared" si="554"/>
        <v>0</v>
      </c>
      <c r="P2192" s="187">
        <f t="shared" si="555"/>
        <v>0</v>
      </c>
      <c r="Q2192" s="166"/>
      <c r="R2192" s="13"/>
      <c r="S2192" s="187">
        <f t="shared" si="556"/>
        <v>0</v>
      </c>
      <c r="T2192" s="187">
        <f t="shared" si="557"/>
        <v>0</v>
      </c>
      <c r="U2192" s="166"/>
      <c r="V2192" s="187">
        <f t="shared" si="558"/>
        <v>0</v>
      </c>
      <c r="W2192" s="187">
        <f t="shared" si="559"/>
        <v>0</v>
      </c>
      <c r="X2192" s="13">
        <f t="shared" si="560"/>
        <v>0</v>
      </c>
      <c r="Y2192" s="13" t="s">
        <v>29</v>
      </c>
      <c r="Z2192" s="13">
        <v>45</v>
      </c>
      <c r="AA2192" s="241">
        <f t="shared" si="561"/>
        <v>0</v>
      </c>
    </row>
    <row r="2193" spans="1:27">
      <c r="A2193" s="12">
        <v>2190</v>
      </c>
      <c r="B2193" s="166"/>
      <c r="C2193" s="13"/>
      <c r="D2193" s="187">
        <f t="shared" si="547"/>
        <v>0</v>
      </c>
      <c r="E2193" s="187">
        <f t="shared" si="548"/>
        <v>0</v>
      </c>
      <c r="F2193" s="187">
        <f t="shared" si="549"/>
        <v>0</v>
      </c>
      <c r="G2193" s="166"/>
      <c r="H2193" s="13"/>
      <c r="I2193" s="187">
        <f t="shared" si="550"/>
        <v>0</v>
      </c>
      <c r="J2193" s="187">
        <f t="shared" si="551"/>
        <v>0</v>
      </c>
      <c r="K2193" s="187">
        <f t="shared" si="552"/>
        <v>0</v>
      </c>
      <c r="L2193" s="166"/>
      <c r="M2193" s="13"/>
      <c r="N2193" s="187">
        <f t="shared" si="553"/>
        <v>0</v>
      </c>
      <c r="O2193" s="187">
        <f t="shared" si="554"/>
        <v>0</v>
      </c>
      <c r="P2193" s="187">
        <f t="shared" si="555"/>
        <v>0</v>
      </c>
      <c r="Q2193" s="166"/>
      <c r="R2193" s="13"/>
      <c r="S2193" s="187">
        <f t="shared" si="556"/>
        <v>0</v>
      </c>
      <c r="T2193" s="187">
        <f t="shared" si="557"/>
        <v>0</v>
      </c>
      <c r="U2193" s="166"/>
      <c r="V2193" s="187">
        <f t="shared" si="558"/>
        <v>0</v>
      </c>
      <c r="W2193" s="187">
        <f t="shared" si="559"/>
        <v>0</v>
      </c>
      <c r="X2193" s="13">
        <f t="shared" si="560"/>
        <v>0</v>
      </c>
      <c r="Y2193" s="13" t="s">
        <v>29</v>
      </c>
      <c r="Z2193" s="13">
        <v>45</v>
      </c>
      <c r="AA2193" s="241">
        <f t="shared" si="561"/>
        <v>0</v>
      </c>
    </row>
    <row r="2194" spans="1:27">
      <c r="A2194" s="12">
        <v>2191</v>
      </c>
      <c r="B2194" s="166"/>
      <c r="C2194" s="13"/>
      <c r="D2194" s="187">
        <f t="shared" si="547"/>
        <v>0</v>
      </c>
      <c r="E2194" s="187">
        <f t="shared" si="548"/>
        <v>0</v>
      </c>
      <c r="F2194" s="187">
        <f t="shared" si="549"/>
        <v>0</v>
      </c>
      <c r="G2194" s="166"/>
      <c r="H2194" s="13"/>
      <c r="I2194" s="187">
        <f t="shared" si="550"/>
        <v>0</v>
      </c>
      <c r="J2194" s="187">
        <f t="shared" si="551"/>
        <v>0</v>
      </c>
      <c r="K2194" s="187">
        <f t="shared" si="552"/>
        <v>0</v>
      </c>
      <c r="L2194" s="166"/>
      <c r="M2194" s="13"/>
      <c r="N2194" s="187">
        <f t="shared" si="553"/>
        <v>0</v>
      </c>
      <c r="O2194" s="187">
        <f t="shared" si="554"/>
        <v>0</v>
      </c>
      <c r="P2194" s="187">
        <f t="shared" si="555"/>
        <v>0</v>
      </c>
      <c r="Q2194" s="166"/>
      <c r="R2194" s="13"/>
      <c r="S2194" s="187">
        <f t="shared" si="556"/>
        <v>0</v>
      </c>
      <c r="T2194" s="187">
        <f t="shared" si="557"/>
        <v>0</v>
      </c>
      <c r="U2194" s="166"/>
      <c r="V2194" s="187">
        <f t="shared" si="558"/>
        <v>0</v>
      </c>
      <c r="W2194" s="187">
        <f t="shared" si="559"/>
        <v>0</v>
      </c>
      <c r="X2194" s="13">
        <f t="shared" si="560"/>
        <v>0</v>
      </c>
      <c r="Y2194" s="13" t="s">
        <v>29</v>
      </c>
      <c r="Z2194" s="13">
        <v>45</v>
      </c>
      <c r="AA2194" s="241">
        <f t="shared" si="561"/>
        <v>0</v>
      </c>
    </row>
    <row r="2195" spans="1:27">
      <c r="A2195" s="12">
        <v>2192</v>
      </c>
      <c r="B2195" s="166"/>
      <c r="C2195" s="13"/>
      <c r="D2195" s="187">
        <f t="shared" si="547"/>
        <v>0</v>
      </c>
      <c r="E2195" s="187">
        <f t="shared" si="548"/>
        <v>0</v>
      </c>
      <c r="F2195" s="187">
        <f t="shared" si="549"/>
        <v>0</v>
      </c>
      <c r="G2195" s="166"/>
      <c r="H2195" s="13"/>
      <c r="I2195" s="187">
        <f t="shared" si="550"/>
        <v>0</v>
      </c>
      <c r="J2195" s="187">
        <f t="shared" si="551"/>
        <v>0</v>
      </c>
      <c r="K2195" s="187">
        <f t="shared" si="552"/>
        <v>0</v>
      </c>
      <c r="L2195" s="166"/>
      <c r="M2195" s="13"/>
      <c r="N2195" s="187">
        <f t="shared" si="553"/>
        <v>0</v>
      </c>
      <c r="O2195" s="187">
        <f t="shared" si="554"/>
        <v>0</v>
      </c>
      <c r="P2195" s="187">
        <f t="shared" si="555"/>
        <v>0</v>
      </c>
      <c r="Q2195" s="166"/>
      <c r="R2195" s="13"/>
      <c r="S2195" s="187">
        <f t="shared" si="556"/>
        <v>0</v>
      </c>
      <c r="T2195" s="187">
        <f t="shared" si="557"/>
        <v>0</v>
      </c>
      <c r="U2195" s="166"/>
      <c r="V2195" s="187">
        <f t="shared" si="558"/>
        <v>0</v>
      </c>
      <c r="W2195" s="187">
        <f t="shared" si="559"/>
        <v>0</v>
      </c>
      <c r="X2195" s="13">
        <f t="shared" si="560"/>
        <v>0</v>
      </c>
      <c r="Y2195" s="13" t="s">
        <v>29</v>
      </c>
      <c r="Z2195" s="13">
        <v>45</v>
      </c>
      <c r="AA2195" s="241">
        <f t="shared" si="561"/>
        <v>0</v>
      </c>
    </row>
    <row r="2196" spans="1:27">
      <c r="A2196" s="12">
        <v>2193</v>
      </c>
      <c r="B2196" s="166"/>
      <c r="C2196" s="13"/>
      <c r="D2196" s="187">
        <f t="shared" si="547"/>
        <v>0</v>
      </c>
      <c r="E2196" s="187">
        <f t="shared" si="548"/>
        <v>0</v>
      </c>
      <c r="F2196" s="187">
        <f t="shared" si="549"/>
        <v>0</v>
      </c>
      <c r="G2196" s="166"/>
      <c r="H2196" s="13"/>
      <c r="I2196" s="187">
        <f t="shared" si="550"/>
        <v>0</v>
      </c>
      <c r="J2196" s="187">
        <f t="shared" si="551"/>
        <v>0</v>
      </c>
      <c r="K2196" s="187">
        <f t="shared" si="552"/>
        <v>0</v>
      </c>
      <c r="L2196" s="166"/>
      <c r="M2196" s="13"/>
      <c r="N2196" s="187">
        <f t="shared" si="553"/>
        <v>0</v>
      </c>
      <c r="O2196" s="187">
        <f t="shared" si="554"/>
        <v>0</v>
      </c>
      <c r="P2196" s="187">
        <f t="shared" si="555"/>
        <v>0</v>
      </c>
      <c r="Q2196" s="166"/>
      <c r="R2196" s="13"/>
      <c r="S2196" s="187">
        <f t="shared" si="556"/>
        <v>0</v>
      </c>
      <c r="T2196" s="187">
        <f t="shared" si="557"/>
        <v>0</v>
      </c>
      <c r="U2196" s="166"/>
      <c r="V2196" s="187">
        <f t="shared" si="558"/>
        <v>0</v>
      </c>
      <c r="W2196" s="187">
        <f t="shared" si="559"/>
        <v>0</v>
      </c>
      <c r="X2196" s="13">
        <f t="shared" si="560"/>
        <v>0</v>
      </c>
      <c r="Y2196" s="13" t="s">
        <v>29</v>
      </c>
      <c r="Z2196" s="13">
        <v>45</v>
      </c>
      <c r="AA2196" s="241">
        <f t="shared" si="561"/>
        <v>0</v>
      </c>
    </row>
    <row r="2197" spans="1:27">
      <c r="A2197" s="12">
        <v>2194</v>
      </c>
      <c r="B2197" s="166"/>
      <c r="C2197" s="13"/>
      <c r="D2197" s="187">
        <f t="shared" si="547"/>
        <v>0</v>
      </c>
      <c r="E2197" s="187">
        <f t="shared" si="548"/>
        <v>0</v>
      </c>
      <c r="F2197" s="187">
        <f t="shared" si="549"/>
        <v>0</v>
      </c>
      <c r="G2197" s="166"/>
      <c r="H2197" s="13"/>
      <c r="I2197" s="187">
        <f t="shared" si="550"/>
        <v>0</v>
      </c>
      <c r="J2197" s="187">
        <f t="shared" si="551"/>
        <v>0</v>
      </c>
      <c r="K2197" s="187">
        <f t="shared" si="552"/>
        <v>0</v>
      </c>
      <c r="L2197" s="166"/>
      <c r="M2197" s="13"/>
      <c r="N2197" s="187">
        <f t="shared" si="553"/>
        <v>0</v>
      </c>
      <c r="O2197" s="187">
        <f t="shared" si="554"/>
        <v>0</v>
      </c>
      <c r="P2197" s="187">
        <f t="shared" si="555"/>
        <v>0</v>
      </c>
      <c r="Q2197" s="166"/>
      <c r="R2197" s="13"/>
      <c r="S2197" s="187">
        <f t="shared" si="556"/>
        <v>0</v>
      </c>
      <c r="T2197" s="187">
        <f t="shared" si="557"/>
        <v>0</v>
      </c>
      <c r="U2197" s="166"/>
      <c r="V2197" s="187">
        <f t="shared" si="558"/>
        <v>0</v>
      </c>
      <c r="W2197" s="187">
        <f t="shared" si="559"/>
        <v>0</v>
      </c>
      <c r="X2197" s="13">
        <f t="shared" si="560"/>
        <v>0</v>
      </c>
      <c r="Y2197" s="13" t="s">
        <v>29</v>
      </c>
      <c r="Z2197" s="13">
        <v>45</v>
      </c>
      <c r="AA2197" s="241">
        <f t="shared" si="561"/>
        <v>0</v>
      </c>
    </row>
    <row r="2198" spans="1:27">
      <c r="A2198" s="12">
        <v>2195</v>
      </c>
      <c r="B2198" s="166"/>
      <c r="C2198" s="13"/>
      <c r="D2198" s="187">
        <f t="shared" si="547"/>
        <v>0</v>
      </c>
      <c r="E2198" s="187">
        <f t="shared" si="548"/>
        <v>0</v>
      </c>
      <c r="F2198" s="187">
        <f t="shared" si="549"/>
        <v>0</v>
      </c>
      <c r="G2198" s="166"/>
      <c r="H2198" s="13"/>
      <c r="I2198" s="187">
        <f t="shared" si="550"/>
        <v>0</v>
      </c>
      <c r="J2198" s="187">
        <f t="shared" si="551"/>
        <v>0</v>
      </c>
      <c r="K2198" s="187">
        <f t="shared" si="552"/>
        <v>0</v>
      </c>
      <c r="L2198" s="166"/>
      <c r="M2198" s="13"/>
      <c r="N2198" s="187">
        <f t="shared" si="553"/>
        <v>0</v>
      </c>
      <c r="O2198" s="187">
        <f t="shared" si="554"/>
        <v>0</v>
      </c>
      <c r="P2198" s="187">
        <f t="shared" si="555"/>
        <v>0</v>
      </c>
      <c r="Q2198" s="166"/>
      <c r="R2198" s="13"/>
      <c r="S2198" s="187">
        <f t="shared" si="556"/>
        <v>0</v>
      </c>
      <c r="T2198" s="187">
        <f t="shared" si="557"/>
        <v>0</v>
      </c>
      <c r="U2198" s="166"/>
      <c r="V2198" s="187">
        <f t="shared" si="558"/>
        <v>0</v>
      </c>
      <c r="W2198" s="187">
        <f t="shared" si="559"/>
        <v>0</v>
      </c>
      <c r="X2198" s="13">
        <f t="shared" si="560"/>
        <v>0</v>
      </c>
      <c r="Y2198" s="13" t="s">
        <v>29</v>
      </c>
      <c r="Z2198" s="13">
        <v>45</v>
      </c>
      <c r="AA2198" s="241">
        <f t="shared" si="561"/>
        <v>0</v>
      </c>
    </row>
    <row r="2199" spans="1:27">
      <c r="A2199" s="12">
        <v>2196</v>
      </c>
      <c r="B2199" s="166"/>
      <c r="C2199" s="13"/>
      <c r="D2199" s="187">
        <f t="shared" si="547"/>
        <v>0</v>
      </c>
      <c r="E2199" s="187">
        <f t="shared" si="548"/>
        <v>0</v>
      </c>
      <c r="F2199" s="187">
        <f t="shared" si="549"/>
        <v>0</v>
      </c>
      <c r="G2199" s="166"/>
      <c r="H2199" s="13"/>
      <c r="I2199" s="187">
        <f t="shared" si="550"/>
        <v>0</v>
      </c>
      <c r="J2199" s="187">
        <f t="shared" si="551"/>
        <v>0</v>
      </c>
      <c r="K2199" s="187">
        <f t="shared" si="552"/>
        <v>0</v>
      </c>
      <c r="L2199" s="166"/>
      <c r="M2199" s="13"/>
      <c r="N2199" s="187">
        <f t="shared" si="553"/>
        <v>0</v>
      </c>
      <c r="O2199" s="187">
        <f t="shared" si="554"/>
        <v>0</v>
      </c>
      <c r="P2199" s="187">
        <f t="shared" si="555"/>
        <v>0</v>
      </c>
      <c r="Q2199" s="166"/>
      <c r="R2199" s="13"/>
      <c r="S2199" s="187">
        <f t="shared" si="556"/>
        <v>0</v>
      </c>
      <c r="T2199" s="187">
        <f t="shared" si="557"/>
        <v>0</v>
      </c>
      <c r="U2199" s="166"/>
      <c r="V2199" s="187">
        <f t="shared" si="558"/>
        <v>0</v>
      </c>
      <c r="W2199" s="187">
        <f t="shared" si="559"/>
        <v>0</v>
      </c>
      <c r="X2199" s="13">
        <f t="shared" si="560"/>
        <v>0</v>
      </c>
      <c r="Y2199" s="13" t="s">
        <v>29</v>
      </c>
      <c r="Z2199" s="13">
        <v>45</v>
      </c>
      <c r="AA2199" s="241">
        <f t="shared" si="561"/>
        <v>0</v>
      </c>
    </row>
    <row r="2200" spans="1:27">
      <c r="A2200" s="12">
        <v>2197</v>
      </c>
      <c r="B2200" s="166"/>
      <c r="C2200" s="13"/>
      <c r="D2200" s="187">
        <f t="shared" si="547"/>
        <v>0</v>
      </c>
      <c r="E2200" s="187">
        <f t="shared" si="548"/>
        <v>0</v>
      </c>
      <c r="F2200" s="187">
        <f t="shared" si="549"/>
        <v>0</v>
      </c>
      <c r="G2200" s="166"/>
      <c r="H2200" s="13"/>
      <c r="I2200" s="187">
        <f t="shared" si="550"/>
        <v>0</v>
      </c>
      <c r="J2200" s="187">
        <f t="shared" si="551"/>
        <v>0</v>
      </c>
      <c r="K2200" s="187">
        <f t="shared" si="552"/>
        <v>0</v>
      </c>
      <c r="L2200" s="166"/>
      <c r="M2200" s="13"/>
      <c r="N2200" s="187">
        <f t="shared" si="553"/>
        <v>0</v>
      </c>
      <c r="O2200" s="187">
        <f t="shared" si="554"/>
        <v>0</v>
      </c>
      <c r="P2200" s="187">
        <f t="shared" si="555"/>
        <v>0</v>
      </c>
      <c r="Q2200" s="166"/>
      <c r="R2200" s="13"/>
      <c r="S2200" s="187">
        <f t="shared" si="556"/>
        <v>0</v>
      </c>
      <c r="T2200" s="187">
        <f t="shared" si="557"/>
        <v>0</v>
      </c>
      <c r="U2200" s="166"/>
      <c r="V2200" s="187">
        <f t="shared" si="558"/>
        <v>0</v>
      </c>
      <c r="W2200" s="187">
        <f t="shared" si="559"/>
        <v>0</v>
      </c>
      <c r="X2200" s="13">
        <f t="shared" si="560"/>
        <v>0</v>
      </c>
      <c r="Y2200" s="13" t="s">
        <v>29</v>
      </c>
      <c r="Z2200" s="13">
        <v>45</v>
      </c>
      <c r="AA2200" s="241">
        <f t="shared" si="561"/>
        <v>0</v>
      </c>
    </row>
    <row r="2201" spans="1:27">
      <c r="A2201" s="12">
        <v>2198</v>
      </c>
      <c r="B2201" s="166"/>
      <c r="C2201" s="13"/>
      <c r="D2201" s="187">
        <f t="shared" si="547"/>
        <v>0</v>
      </c>
      <c r="E2201" s="187">
        <f t="shared" si="548"/>
        <v>0</v>
      </c>
      <c r="F2201" s="187">
        <f t="shared" si="549"/>
        <v>0</v>
      </c>
      <c r="G2201" s="166"/>
      <c r="H2201" s="13"/>
      <c r="I2201" s="187">
        <f t="shared" si="550"/>
        <v>0</v>
      </c>
      <c r="J2201" s="187">
        <f t="shared" si="551"/>
        <v>0</v>
      </c>
      <c r="K2201" s="187">
        <f t="shared" si="552"/>
        <v>0</v>
      </c>
      <c r="L2201" s="166"/>
      <c r="M2201" s="13"/>
      <c r="N2201" s="187">
        <f t="shared" si="553"/>
        <v>0</v>
      </c>
      <c r="O2201" s="187">
        <f t="shared" si="554"/>
        <v>0</v>
      </c>
      <c r="P2201" s="187">
        <f t="shared" si="555"/>
        <v>0</v>
      </c>
      <c r="Q2201" s="166"/>
      <c r="R2201" s="13"/>
      <c r="S2201" s="187">
        <f t="shared" si="556"/>
        <v>0</v>
      </c>
      <c r="T2201" s="187">
        <f t="shared" si="557"/>
        <v>0</v>
      </c>
      <c r="U2201" s="166"/>
      <c r="V2201" s="187">
        <f t="shared" si="558"/>
        <v>0</v>
      </c>
      <c r="W2201" s="187">
        <f t="shared" si="559"/>
        <v>0</v>
      </c>
      <c r="X2201" s="13">
        <f t="shared" si="560"/>
        <v>0</v>
      </c>
      <c r="Y2201" s="13" t="s">
        <v>29</v>
      </c>
      <c r="Z2201" s="13">
        <v>45</v>
      </c>
      <c r="AA2201" s="241">
        <f t="shared" si="561"/>
        <v>0</v>
      </c>
    </row>
    <row r="2202" spans="1:27">
      <c r="A2202" s="12">
        <v>2199</v>
      </c>
      <c r="B2202" s="166"/>
      <c r="C2202" s="13"/>
      <c r="D2202" s="187">
        <f t="shared" si="547"/>
        <v>0</v>
      </c>
      <c r="E2202" s="187">
        <f t="shared" si="548"/>
        <v>0</v>
      </c>
      <c r="F2202" s="187">
        <f t="shared" si="549"/>
        <v>0</v>
      </c>
      <c r="G2202" s="166"/>
      <c r="H2202" s="13"/>
      <c r="I2202" s="187">
        <f t="shared" si="550"/>
        <v>0</v>
      </c>
      <c r="J2202" s="187">
        <f t="shared" si="551"/>
        <v>0</v>
      </c>
      <c r="K2202" s="187">
        <f t="shared" si="552"/>
        <v>0</v>
      </c>
      <c r="L2202" s="166"/>
      <c r="M2202" s="13"/>
      <c r="N2202" s="187">
        <f t="shared" si="553"/>
        <v>0</v>
      </c>
      <c r="O2202" s="187">
        <f t="shared" si="554"/>
        <v>0</v>
      </c>
      <c r="P2202" s="187">
        <f t="shared" si="555"/>
        <v>0</v>
      </c>
      <c r="Q2202" s="166"/>
      <c r="R2202" s="13"/>
      <c r="S2202" s="187">
        <f t="shared" si="556"/>
        <v>0</v>
      </c>
      <c r="T2202" s="187">
        <f t="shared" si="557"/>
        <v>0</v>
      </c>
      <c r="U2202" s="166"/>
      <c r="V2202" s="187">
        <f t="shared" si="558"/>
        <v>0</v>
      </c>
      <c r="W2202" s="187">
        <f t="shared" si="559"/>
        <v>0</v>
      </c>
      <c r="X2202" s="13">
        <f t="shared" si="560"/>
        <v>0</v>
      </c>
      <c r="Y2202" s="13" t="s">
        <v>29</v>
      </c>
      <c r="Z2202" s="13">
        <v>45</v>
      </c>
      <c r="AA2202" s="241">
        <f t="shared" si="561"/>
        <v>0</v>
      </c>
    </row>
    <row r="2203" spans="1:27">
      <c r="A2203" s="12">
        <v>2200</v>
      </c>
      <c r="B2203" s="166"/>
      <c r="C2203" s="13"/>
      <c r="D2203" s="187">
        <f t="shared" si="547"/>
        <v>0</v>
      </c>
      <c r="E2203" s="187">
        <f t="shared" si="548"/>
        <v>0</v>
      </c>
      <c r="F2203" s="187">
        <f t="shared" si="549"/>
        <v>0</v>
      </c>
      <c r="G2203" s="166"/>
      <c r="H2203" s="13"/>
      <c r="I2203" s="187">
        <f t="shared" si="550"/>
        <v>0</v>
      </c>
      <c r="J2203" s="187">
        <f t="shared" si="551"/>
        <v>0</v>
      </c>
      <c r="K2203" s="187">
        <f t="shared" si="552"/>
        <v>0</v>
      </c>
      <c r="L2203" s="166"/>
      <c r="M2203" s="13"/>
      <c r="N2203" s="187">
        <f t="shared" si="553"/>
        <v>0</v>
      </c>
      <c r="O2203" s="187">
        <f t="shared" si="554"/>
        <v>0</v>
      </c>
      <c r="P2203" s="187">
        <f t="shared" si="555"/>
        <v>0</v>
      </c>
      <c r="Q2203" s="166"/>
      <c r="R2203" s="13"/>
      <c r="S2203" s="187">
        <f t="shared" si="556"/>
        <v>0</v>
      </c>
      <c r="T2203" s="187">
        <f t="shared" si="557"/>
        <v>0</v>
      </c>
      <c r="U2203" s="166"/>
      <c r="V2203" s="187">
        <f t="shared" si="558"/>
        <v>0</v>
      </c>
      <c r="W2203" s="187">
        <f t="shared" si="559"/>
        <v>0</v>
      </c>
      <c r="X2203" s="13">
        <f t="shared" si="560"/>
        <v>0</v>
      </c>
      <c r="Y2203" s="13" t="s">
        <v>29</v>
      </c>
      <c r="Z2203" s="13">
        <v>45</v>
      </c>
      <c r="AA2203" s="241">
        <f t="shared" si="561"/>
        <v>0</v>
      </c>
    </row>
    <row r="2204" spans="1:27">
      <c r="A2204" s="12">
        <v>2201</v>
      </c>
      <c r="B2204" s="166"/>
      <c r="C2204" s="13"/>
      <c r="D2204" s="187">
        <f t="shared" si="547"/>
        <v>0</v>
      </c>
      <c r="E2204" s="187">
        <f t="shared" si="548"/>
        <v>0</v>
      </c>
      <c r="F2204" s="187">
        <f t="shared" si="549"/>
        <v>0</v>
      </c>
      <c r="G2204" s="166"/>
      <c r="H2204" s="13"/>
      <c r="I2204" s="187">
        <f t="shared" si="550"/>
        <v>0</v>
      </c>
      <c r="J2204" s="187">
        <f t="shared" si="551"/>
        <v>0</v>
      </c>
      <c r="K2204" s="187">
        <f t="shared" si="552"/>
        <v>0</v>
      </c>
      <c r="L2204" s="166"/>
      <c r="M2204" s="13"/>
      <c r="N2204" s="187">
        <f t="shared" si="553"/>
        <v>0</v>
      </c>
      <c r="O2204" s="187">
        <f t="shared" si="554"/>
        <v>0</v>
      </c>
      <c r="P2204" s="187">
        <f t="shared" si="555"/>
        <v>0</v>
      </c>
      <c r="Q2204" s="166"/>
      <c r="R2204" s="13"/>
      <c r="S2204" s="187">
        <f t="shared" si="556"/>
        <v>0</v>
      </c>
      <c r="T2204" s="187">
        <f t="shared" si="557"/>
        <v>0</v>
      </c>
      <c r="U2204" s="166"/>
      <c r="V2204" s="187">
        <f t="shared" si="558"/>
        <v>0</v>
      </c>
      <c r="W2204" s="187">
        <f t="shared" si="559"/>
        <v>0</v>
      </c>
      <c r="X2204" s="13">
        <f t="shared" si="560"/>
        <v>0</v>
      </c>
      <c r="Y2204" s="13" t="s">
        <v>29</v>
      </c>
      <c r="Z2204" s="13">
        <v>45</v>
      </c>
      <c r="AA2204" s="241">
        <f t="shared" si="561"/>
        <v>0</v>
      </c>
    </row>
    <row r="2205" spans="1:27">
      <c r="A2205" s="12">
        <v>2202</v>
      </c>
      <c r="B2205" s="166"/>
      <c r="C2205" s="13"/>
      <c r="D2205" s="187">
        <f t="shared" si="547"/>
        <v>0</v>
      </c>
      <c r="E2205" s="187">
        <f t="shared" si="548"/>
        <v>0</v>
      </c>
      <c r="F2205" s="187">
        <f t="shared" si="549"/>
        <v>0</v>
      </c>
      <c r="G2205" s="166"/>
      <c r="H2205" s="13"/>
      <c r="I2205" s="187">
        <f t="shared" si="550"/>
        <v>0</v>
      </c>
      <c r="J2205" s="187">
        <f t="shared" si="551"/>
        <v>0</v>
      </c>
      <c r="K2205" s="187">
        <f t="shared" si="552"/>
        <v>0</v>
      </c>
      <c r="L2205" s="166"/>
      <c r="M2205" s="13"/>
      <c r="N2205" s="187">
        <f t="shared" si="553"/>
        <v>0</v>
      </c>
      <c r="O2205" s="187">
        <f t="shared" si="554"/>
        <v>0</v>
      </c>
      <c r="P2205" s="187">
        <f t="shared" si="555"/>
        <v>0</v>
      </c>
      <c r="Q2205" s="166"/>
      <c r="R2205" s="13"/>
      <c r="S2205" s="187">
        <f t="shared" si="556"/>
        <v>0</v>
      </c>
      <c r="T2205" s="187">
        <f t="shared" si="557"/>
        <v>0</v>
      </c>
      <c r="U2205" s="166"/>
      <c r="V2205" s="187">
        <f t="shared" si="558"/>
        <v>0</v>
      </c>
      <c r="W2205" s="187">
        <f t="shared" si="559"/>
        <v>0</v>
      </c>
      <c r="X2205" s="13">
        <f t="shared" si="560"/>
        <v>0</v>
      </c>
      <c r="Y2205" s="13" t="s">
        <v>29</v>
      </c>
      <c r="Z2205" s="13">
        <v>45</v>
      </c>
      <c r="AA2205" s="241">
        <f t="shared" si="561"/>
        <v>0</v>
      </c>
    </row>
    <row r="2206" spans="1:27">
      <c r="A2206" s="12">
        <v>2203</v>
      </c>
      <c r="B2206" s="166"/>
      <c r="C2206" s="13"/>
      <c r="D2206" s="187">
        <f t="shared" si="547"/>
        <v>0</v>
      </c>
      <c r="E2206" s="187">
        <f t="shared" si="548"/>
        <v>0</v>
      </c>
      <c r="F2206" s="187">
        <f t="shared" si="549"/>
        <v>0</v>
      </c>
      <c r="G2206" s="166"/>
      <c r="H2206" s="13"/>
      <c r="I2206" s="187">
        <f t="shared" si="550"/>
        <v>0</v>
      </c>
      <c r="J2206" s="187">
        <f t="shared" si="551"/>
        <v>0</v>
      </c>
      <c r="K2206" s="187">
        <f t="shared" si="552"/>
        <v>0</v>
      </c>
      <c r="L2206" s="166"/>
      <c r="M2206" s="13"/>
      <c r="N2206" s="187">
        <f t="shared" si="553"/>
        <v>0</v>
      </c>
      <c r="O2206" s="187">
        <f t="shared" si="554"/>
        <v>0</v>
      </c>
      <c r="P2206" s="187">
        <f t="shared" si="555"/>
        <v>0</v>
      </c>
      <c r="Q2206" s="166"/>
      <c r="R2206" s="13"/>
      <c r="S2206" s="187">
        <f t="shared" si="556"/>
        <v>0</v>
      </c>
      <c r="T2206" s="187">
        <f t="shared" si="557"/>
        <v>0</v>
      </c>
      <c r="U2206" s="166"/>
      <c r="V2206" s="187">
        <f t="shared" si="558"/>
        <v>0</v>
      </c>
      <c r="W2206" s="187">
        <f t="shared" si="559"/>
        <v>0</v>
      </c>
      <c r="X2206" s="13">
        <f t="shared" si="560"/>
        <v>0</v>
      </c>
      <c r="Y2206" s="13" t="s">
        <v>29</v>
      </c>
      <c r="Z2206" s="13">
        <v>45</v>
      </c>
      <c r="AA2206" s="241">
        <f t="shared" si="561"/>
        <v>0</v>
      </c>
    </row>
    <row r="2207" spans="1:27">
      <c r="A2207" s="12">
        <v>2204</v>
      </c>
      <c r="B2207" s="166"/>
      <c r="C2207" s="13"/>
      <c r="D2207" s="187">
        <f t="shared" si="547"/>
        <v>0</v>
      </c>
      <c r="E2207" s="187">
        <f t="shared" si="548"/>
        <v>0</v>
      </c>
      <c r="F2207" s="187">
        <f t="shared" si="549"/>
        <v>0</v>
      </c>
      <c r="G2207" s="166"/>
      <c r="H2207" s="13"/>
      <c r="I2207" s="187">
        <f t="shared" si="550"/>
        <v>0</v>
      </c>
      <c r="J2207" s="187">
        <f t="shared" si="551"/>
        <v>0</v>
      </c>
      <c r="K2207" s="187">
        <f t="shared" si="552"/>
        <v>0</v>
      </c>
      <c r="L2207" s="166"/>
      <c r="M2207" s="13"/>
      <c r="N2207" s="187">
        <f t="shared" si="553"/>
        <v>0</v>
      </c>
      <c r="O2207" s="187">
        <f t="shared" si="554"/>
        <v>0</v>
      </c>
      <c r="P2207" s="187">
        <f t="shared" si="555"/>
        <v>0</v>
      </c>
      <c r="Q2207" s="166"/>
      <c r="R2207" s="13"/>
      <c r="S2207" s="187">
        <f t="shared" si="556"/>
        <v>0</v>
      </c>
      <c r="T2207" s="187">
        <f t="shared" si="557"/>
        <v>0</v>
      </c>
      <c r="U2207" s="166"/>
      <c r="V2207" s="187">
        <f t="shared" si="558"/>
        <v>0</v>
      </c>
      <c r="W2207" s="187">
        <f t="shared" si="559"/>
        <v>0</v>
      </c>
      <c r="X2207" s="13">
        <f t="shared" si="560"/>
        <v>0</v>
      </c>
      <c r="Y2207" s="13" t="s">
        <v>29</v>
      </c>
      <c r="Z2207" s="13">
        <v>45</v>
      </c>
      <c r="AA2207" s="241">
        <f t="shared" si="561"/>
        <v>0</v>
      </c>
    </row>
    <row r="2208" spans="1:27">
      <c r="A2208" s="12">
        <v>2205</v>
      </c>
      <c r="B2208" s="166"/>
      <c r="C2208" s="13"/>
      <c r="D2208" s="187">
        <f t="shared" si="547"/>
        <v>0</v>
      </c>
      <c r="E2208" s="187">
        <f t="shared" si="548"/>
        <v>0</v>
      </c>
      <c r="F2208" s="187">
        <f t="shared" si="549"/>
        <v>0</v>
      </c>
      <c r="G2208" s="166"/>
      <c r="H2208" s="13"/>
      <c r="I2208" s="187">
        <f t="shared" si="550"/>
        <v>0</v>
      </c>
      <c r="J2208" s="187">
        <f t="shared" si="551"/>
        <v>0</v>
      </c>
      <c r="K2208" s="187">
        <f t="shared" si="552"/>
        <v>0</v>
      </c>
      <c r="L2208" s="166"/>
      <c r="M2208" s="13"/>
      <c r="N2208" s="187">
        <f t="shared" si="553"/>
        <v>0</v>
      </c>
      <c r="O2208" s="187">
        <f t="shared" si="554"/>
        <v>0</v>
      </c>
      <c r="P2208" s="187">
        <f t="shared" si="555"/>
        <v>0</v>
      </c>
      <c r="Q2208" s="166"/>
      <c r="R2208" s="13"/>
      <c r="S2208" s="187">
        <f t="shared" si="556"/>
        <v>0</v>
      </c>
      <c r="T2208" s="187">
        <f t="shared" si="557"/>
        <v>0</v>
      </c>
      <c r="U2208" s="166"/>
      <c r="V2208" s="187">
        <f t="shared" si="558"/>
        <v>0</v>
      </c>
      <c r="W2208" s="187">
        <f t="shared" si="559"/>
        <v>0</v>
      </c>
      <c r="X2208" s="13">
        <f t="shared" si="560"/>
        <v>0</v>
      </c>
      <c r="Y2208" s="13" t="s">
        <v>29</v>
      </c>
      <c r="Z2208" s="13">
        <v>45</v>
      </c>
      <c r="AA2208" s="241">
        <f t="shared" si="561"/>
        <v>0</v>
      </c>
    </row>
    <row r="2209" spans="1:27">
      <c r="A2209" s="12">
        <v>2206</v>
      </c>
      <c r="B2209" s="166"/>
      <c r="C2209" s="13"/>
      <c r="D2209" s="187">
        <f t="shared" si="547"/>
        <v>0</v>
      </c>
      <c r="E2209" s="187">
        <f t="shared" si="548"/>
        <v>0</v>
      </c>
      <c r="F2209" s="187">
        <f t="shared" si="549"/>
        <v>0</v>
      </c>
      <c r="G2209" s="166"/>
      <c r="H2209" s="13"/>
      <c r="I2209" s="187">
        <f t="shared" si="550"/>
        <v>0</v>
      </c>
      <c r="J2209" s="187">
        <f t="shared" si="551"/>
        <v>0</v>
      </c>
      <c r="K2209" s="187">
        <f t="shared" si="552"/>
        <v>0</v>
      </c>
      <c r="L2209" s="166"/>
      <c r="M2209" s="13"/>
      <c r="N2209" s="187">
        <f t="shared" si="553"/>
        <v>0</v>
      </c>
      <c r="O2209" s="187">
        <f t="shared" si="554"/>
        <v>0</v>
      </c>
      <c r="P2209" s="187">
        <f t="shared" si="555"/>
        <v>0</v>
      </c>
      <c r="Q2209" s="166"/>
      <c r="R2209" s="13"/>
      <c r="S2209" s="187">
        <f t="shared" si="556"/>
        <v>0</v>
      </c>
      <c r="T2209" s="187">
        <f t="shared" si="557"/>
        <v>0</v>
      </c>
      <c r="U2209" s="166"/>
      <c r="V2209" s="187">
        <f t="shared" si="558"/>
        <v>0</v>
      </c>
      <c r="W2209" s="187">
        <f t="shared" si="559"/>
        <v>0</v>
      </c>
      <c r="X2209" s="13">
        <f t="shared" si="560"/>
        <v>0</v>
      </c>
      <c r="Y2209" s="13" t="s">
        <v>29</v>
      </c>
      <c r="Z2209" s="13">
        <v>45</v>
      </c>
      <c r="AA2209" s="241">
        <f t="shared" si="561"/>
        <v>0</v>
      </c>
    </row>
    <row r="2210" spans="1:27">
      <c r="A2210" s="12">
        <v>2207</v>
      </c>
      <c r="B2210" s="166"/>
      <c r="C2210" s="13"/>
      <c r="D2210" s="187">
        <f t="shared" si="547"/>
        <v>0</v>
      </c>
      <c r="E2210" s="187">
        <f t="shared" si="548"/>
        <v>0</v>
      </c>
      <c r="F2210" s="187">
        <f t="shared" si="549"/>
        <v>0</v>
      </c>
      <c r="G2210" s="166"/>
      <c r="H2210" s="13"/>
      <c r="I2210" s="187">
        <f t="shared" si="550"/>
        <v>0</v>
      </c>
      <c r="J2210" s="187">
        <f t="shared" si="551"/>
        <v>0</v>
      </c>
      <c r="K2210" s="187">
        <f t="shared" si="552"/>
        <v>0</v>
      </c>
      <c r="L2210" s="166"/>
      <c r="M2210" s="13"/>
      <c r="N2210" s="187">
        <f t="shared" si="553"/>
        <v>0</v>
      </c>
      <c r="O2210" s="187">
        <f t="shared" si="554"/>
        <v>0</v>
      </c>
      <c r="P2210" s="187">
        <f t="shared" si="555"/>
        <v>0</v>
      </c>
      <c r="Q2210" s="166"/>
      <c r="R2210" s="13"/>
      <c r="S2210" s="187">
        <f t="shared" si="556"/>
        <v>0</v>
      </c>
      <c r="T2210" s="187">
        <f t="shared" si="557"/>
        <v>0</v>
      </c>
      <c r="U2210" s="166"/>
      <c r="V2210" s="187">
        <f t="shared" si="558"/>
        <v>0</v>
      </c>
      <c r="W2210" s="187">
        <f t="shared" si="559"/>
        <v>0</v>
      </c>
      <c r="X2210" s="13">
        <f t="shared" si="560"/>
        <v>0</v>
      </c>
      <c r="Y2210" s="13" t="s">
        <v>29</v>
      </c>
      <c r="Z2210" s="13">
        <v>45</v>
      </c>
      <c r="AA2210" s="241">
        <f t="shared" si="561"/>
        <v>0</v>
      </c>
    </row>
    <row r="2211" spans="1:27">
      <c r="A2211" s="12">
        <v>2208</v>
      </c>
      <c r="B2211" s="166"/>
      <c r="C2211" s="13"/>
      <c r="D2211" s="187">
        <f t="shared" si="547"/>
        <v>0</v>
      </c>
      <c r="E2211" s="187">
        <f t="shared" si="548"/>
        <v>0</v>
      </c>
      <c r="F2211" s="187">
        <f t="shared" si="549"/>
        <v>0</v>
      </c>
      <c r="G2211" s="166"/>
      <c r="H2211" s="13"/>
      <c r="I2211" s="187">
        <f t="shared" si="550"/>
        <v>0</v>
      </c>
      <c r="J2211" s="187">
        <f t="shared" si="551"/>
        <v>0</v>
      </c>
      <c r="K2211" s="187">
        <f t="shared" si="552"/>
        <v>0</v>
      </c>
      <c r="L2211" s="166"/>
      <c r="M2211" s="13"/>
      <c r="N2211" s="187">
        <f t="shared" si="553"/>
        <v>0</v>
      </c>
      <c r="O2211" s="187">
        <f t="shared" si="554"/>
        <v>0</v>
      </c>
      <c r="P2211" s="187">
        <f t="shared" si="555"/>
        <v>0</v>
      </c>
      <c r="Q2211" s="166"/>
      <c r="R2211" s="13"/>
      <c r="S2211" s="187">
        <f t="shared" si="556"/>
        <v>0</v>
      </c>
      <c r="T2211" s="187">
        <f t="shared" si="557"/>
        <v>0</v>
      </c>
      <c r="U2211" s="166"/>
      <c r="V2211" s="187">
        <f t="shared" si="558"/>
        <v>0</v>
      </c>
      <c r="W2211" s="187">
        <f t="shared" si="559"/>
        <v>0</v>
      </c>
      <c r="X2211" s="13">
        <f t="shared" si="560"/>
        <v>0</v>
      </c>
      <c r="Y2211" s="13" t="s">
        <v>29</v>
      </c>
      <c r="Z2211" s="13">
        <v>45</v>
      </c>
      <c r="AA2211" s="241">
        <f t="shared" si="561"/>
        <v>0</v>
      </c>
    </row>
    <row r="2212" spans="1:27">
      <c r="A2212" s="12">
        <v>2209</v>
      </c>
      <c r="B2212" s="166"/>
      <c r="C2212" s="13"/>
      <c r="D2212" s="187">
        <f t="shared" si="547"/>
        <v>0</v>
      </c>
      <c r="E2212" s="187">
        <f t="shared" si="548"/>
        <v>0</v>
      </c>
      <c r="F2212" s="187">
        <f t="shared" si="549"/>
        <v>0</v>
      </c>
      <c r="G2212" s="166"/>
      <c r="H2212" s="13"/>
      <c r="I2212" s="187">
        <f t="shared" si="550"/>
        <v>0</v>
      </c>
      <c r="J2212" s="187">
        <f t="shared" si="551"/>
        <v>0</v>
      </c>
      <c r="K2212" s="187">
        <f t="shared" si="552"/>
        <v>0</v>
      </c>
      <c r="L2212" s="166"/>
      <c r="M2212" s="13"/>
      <c r="N2212" s="187">
        <f t="shared" si="553"/>
        <v>0</v>
      </c>
      <c r="O2212" s="187">
        <f t="shared" si="554"/>
        <v>0</v>
      </c>
      <c r="P2212" s="187">
        <f t="shared" si="555"/>
        <v>0</v>
      </c>
      <c r="Q2212" s="166"/>
      <c r="R2212" s="13"/>
      <c r="S2212" s="187">
        <f t="shared" si="556"/>
        <v>0</v>
      </c>
      <c r="T2212" s="187">
        <f t="shared" si="557"/>
        <v>0</v>
      </c>
      <c r="U2212" s="166"/>
      <c r="V2212" s="187">
        <f t="shared" si="558"/>
        <v>0</v>
      </c>
      <c r="W2212" s="187">
        <f t="shared" si="559"/>
        <v>0</v>
      </c>
      <c r="X2212" s="13">
        <f t="shared" si="560"/>
        <v>0</v>
      </c>
      <c r="Y2212" s="13" t="s">
        <v>29</v>
      </c>
      <c r="Z2212" s="13">
        <v>45</v>
      </c>
      <c r="AA2212" s="241">
        <f t="shared" si="561"/>
        <v>0</v>
      </c>
    </row>
    <row r="2213" spans="1:27">
      <c r="A2213" s="12">
        <v>2210</v>
      </c>
      <c r="B2213" s="166"/>
      <c r="C2213" s="13"/>
      <c r="D2213" s="187">
        <f t="shared" ref="D2213:D2253" si="562">IF(B2213="Bien",10,)</f>
        <v>0</v>
      </c>
      <c r="E2213" s="187">
        <f t="shared" ref="E2213:E2253" si="563">IF(B2213="Moyen",5,)</f>
        <v>0</v>
      </c>
      <c r="F2213" s="187">
        <f t="shared" ref="F2213:F2253" si="564">IF(B2213="Mauvais",-35,)</f>
        <v>0</v>
      </c>
      <c r="G2213" s="166"/>
      <c r="H2213" s="13"/>
      <c r="I2213" s="187">
        <f t="shared" ref="I2213:I2253" si="565">IF(G2213="Non",10,)</f>
        <v>0</v>
      </c>
      <c r="J2213" s="187">
        <f t="shared" ref="J2213:J2253" si="566">IF(G2213="Un peu",5,)</f>
        <v>0</v>
      </c>
      <c r="K2213" s="187">
        <f t="shared" ref="K2213:K2253" si="567">IF(G2213="Beaucoup",-35,)</f>
        <v>0</v>
      </c>
      <c r="L2213" s="166"/>
      <c r="M2213" s="13"/>
      <c r="N2213" s="187">
        <f t="shared" ref="N2213:N2253" si="568">IF(L2213="Bien",5,)</f>
        <v>0</v>
      </c>
      <c r="O2213" s="187">
        <f t="shared" ref="O2213:O2253" si="569">IF(L2213="Moyen",0,)</f>
        <v>0</v>
      </c>
      <c r="P2213" s="187">
        <f t="shared" ref="P2213:P2253" si="570">IF(L2213="Mauvais",-35,)</f>
        <v>0</v>
      </c>
      <c r="Q2213" s="166"/>
      <c r="R2213" s="13"/>
      <c r="S2213" s="187">
        <f t="shared" ref="S2213:S2253" si="571">IF(Q2213="Oui",-35,)</f>
        <v>0</v>
      </c>
      <c r="T2213" s="187">
        <f t="shared" ref="T2213:T2253" si="572">IF(Q2213="Non",10,)</f>
        <v>0</v>
      </c>
      <c r="U2213" s="166"/>
      <c r="V2213" s="187">
        <f t="shared" ref="V2213:V2253" si="573">IF(U2213="Oui",-35,)</f>
        <v>0</v>
      </c>
      <c r="W2213" s="187">
        <f t="shared" ref="W2213:W2253" si="574">IF(U2213="Non",10,)</f>
        <v>0</v>
      </c>
      <c r="X2213" s="13">
        <f t="shared" ref="X2213:X2253" si="575">SUM(B2213:W2213)</f>
        <v>0</v>
      </c>
      <c r="Y2213" s="13" t="s">
        <v>29</v>
      </c>
      <c r="Z2213" s="13">
        <v>45</v>
      </c>
      <c r="AA2213" s="241">
        <f t="shared" ref="AA2213:AA2253" si="576">X2213/Z2213</f>
        <v>0</v>
      </c>
    </row>
    <row r="2214" spans="1:27">
      <c r="A2214" s="12">
        <v>2211</v>
      </c>
      <c r="B2214" s="166"/>
      <c r="C2214" s="13"/>
      <c r="D2214" s="187">
        <f t="shared" si="562"/>
        <v>0</v>
      </c>
      <c r="E2214" s="187">
        <f t="shared" si="563"/>
        <v>0</v>
      </c>
      <c r="F2214" s="187">
        <f t="shared" si="564"/>
        <v>0</v>
      </c>
      <c r="G2214" s="166"/>
      <c r="H2214" s="13"/>
      <c r="I2214" s="187">
        <f t="shared" si="565"/>
        <v>0</v>
      </c>
      <c r="J2214" s="187">
        <f t="shared" si="566"/>
        <v>0</v>
      </c>
      <c r="K2214" s="187">
        <f t="shared" si="567"/>
        <v>0</v>
      </c>
      <c r="L2214" s="166"/>
      <c r="M2214" s="13"/>
      <c r="N2214" s="187">
        <f t="shared" si="568"/>
        <v>0</v>
      </c>
      <c r="O2214" s="187">
        <f t="shared" si="569"/>
        <v>0</v>
      </c>
      <c r="P2214" s="187">
        <f t="shared" si="570"/>
        <v>0</v>
      </c>
      <c r="Q2214" s="166"/>
      <c r="R2214" s="13"/>
      <c r="S2214" s="187">
        <f t="shared" si="571"/>
        <v>0</v>
      </c>
      <c r="T2214" s="187">
        <f t="shared" si="572"/>
        <v>0</v>
      </c>
      <c r="U2214" s="166"/>
      <c r="V2214" s="187">
        <f t="shared" si="573"/>
        <v>0</v>
      </c>
      <c r="W2214" s="187">
        <f t="shared" si="574"/>
        <v>0</v>
      </c>
      <c r="X2214" s="13">
        <f t="shared" si="575"/>
        <v>0</v>
      </c>
      <c r="Y2214" s="13" t="s">
        <v>29</v>
      </c>
      <c r="Z2214" s="13">
        <v>45</v>
      </c>
      <c r="AA2214" s="241">
        <f t="shared" si="576"/>
        <v>0</v>
      </c>
    </row>
    <row r="2215" spans="1:27">
      <c r="A2215" s="12">
        <v>2212</v>
      </c>
      <c r="B2215" s="166"/>
      <c r="C2215" s="13"/>
      <c r="D2215" s="187">
        <f t="shared" si="562"/>
        <v>0</v>
      </c>
      <c r="E2215" s="187">
        <f t="shared" si="563"/>
        <v>0</v>
      </c>
      <c r="F2215" s="187">
        <f t="shared" si="564"/>
        <v>0</v>
      </c>
      <c r="G2215" s="166"/>
      <c r="H2215" s="13"/>
      <c r="I2215" s="187">
        <f t="shared" si="565"/>
        <v>0</v>
      </c>
      <c r="J2215" s="187">
        <f t="shared" si="566"/>
        <v>0</v>
      </c>
      <c r="K2215" s="187">
        <f t="shared" si="567"/>
        <v>0</v>
      </c>
      <c r="L2215" s="166"/>
      <c r="M2215" s="13"/>
      <c r="N2215" s="187">
        <f t="shared" si="568"/>
        <v>0</v>
      </c>
      <c r="O2215" s="187">
        <f t="shared" si="569"/>
        <v>0</v>
      </c>
      <c r="P2215" s="187">
        <f t="shared" si="570"/>
        <v>0</v>
      </c>
      <c r="Q2215" s="166"/>
      <c r="R2215" s="13"/>
      <c r="S2215" s="187">
        <f t="shared" si="571"/>
        <v>0</v>
      </c>
      <c r="T2215" s="187">
        <f t="shared" si="572"/>
        <v>0</v>
      </c>
      <c r="U2215" s="166"/>
      <c r="V2215" s="187">
        <f t="shared" si="573"/>
        <v>0</v>
      </c>
      <c r="W2215" s="187">
        <f t="shared" si="574"/>
        <v>0</v>
      </c>
      <c r="X2215" s="13">
        <f t="shared" si="575"/>
        <v>0</v>
      </c>
      <c r="Y2215" s="13" t="s">
        <v>29</v>
      </c>
      <c r="Z2215" s="13">
        <v>45</v>
      </c>
      <c r="AA2215" s="241">
        <f t="shared" si="576"/>
        <v>0</v>
      </c>
    </row>
    <row r="2216" spans="1:27">
      <c r="A2216" s="12">
        <v>2213</v>
      </c>
      <c r="B2216" s="166"/>
      <c r="C2216" s="13"/>
      <c r="D2216" s="187">
        <f t="shared" si="562"/>
        <v>0</v>
      </c>
      <c r="E2216" s="187">
        <f t="shared" si="563"/>
        <v>0</v>
      </c>
      <c r="F2216" s="187">
        <f t="shared" si="564"/>
        <v>0</v>
      </c>
      <c r="G2216" s="166"/>
      <c r="H2216" s="13"/>
      <c r="I2216" s="187">
        <f t="shared" si="565"/>
        <v>0</v>
      </c>
      <c r="J2216" s="187">
        <f t="shared" si="566"/>
        <v>0</v>
      </c>
      <c r="K2216" s="187">
        <f t="shared" si="567"/>
        <v>0</v>
      </c>
      <c r="L2216" s="166"/>
      <c r="M2216" s="13"/>
      <c r="N2216" s="187">
        <f t="shared" si="568"/>
        <v>0</v>
      </c>
      <c r="O2216" s="187">
        <f t="shared" si="569"/>
        <v>0</v>
      </c>
      <c r="P2216" s="187">
        <f t="shared" si="570"/>
        <v>0</v>
      </c>
      <c r="Q2216" s="166"/>
      <c r="R2216" s="13"/>
      <c r="S2216" s="187">
        <f t="shared" si="571"/>
        <v>0</v>
      </c>
      <c r="T2216" s="187">
        <f t="shared" si="572"/>
        <v>0</v>
      </c>
      <c r="U2216" s="166"/>
      <c r="V2216" s="187">
        <f t="shared" si="573"/>
        <v>0</v>
      </c>
      <c r="W2216" s="187">
        <f t="shared" si="574"/>
        <v>0</v>
      </c>
      <c r="X2216" s="13">
        <f t="shared" si="575"/>
        <v>0</v>
      </c>
      <c r="Y2216" s="13" t="s">
        <v>29</v>
      </c>
      <c r="Z2216" s="13">
        <v>45</v>
      </c>
      <c r="AA2216" s="241">
        <f t="shared" si="576"/>
        <v>0</v>
      </c>
    </row>
    <row r="2217" spans="1:27">
      <c r="A2217" s="12">
        <v>2214</v>
      </c>
      <c r="B2217" s="166"/>
      <c r="C2217" s="13"/>
      <c r="D2217" s="187">
        <f t="shared" si="562"/>
        <v>0</v>
      </c>
      <c r="E2217" s="187">
        <f t="shared" si="563"/>
        <v>0</v>
      </c>
      <c r="F2217" s="187">
        <f t="shared" si="564"/>
        <v>0</v>
      </c>
      <c r="G2217" s="166"/>
      <c r="H2217" s="13"/>
      <c r="I2217" s="187">
        <f t="shared" si="565"/>
        <v>0</v>
      </c>
      <c r="J2217" s="187">
        <f t="shared" si="566"/>
        <v>0</v>
      </c>
      <c r="K2217" s="187">
        <f t="shared" si="567"/>
        <v>0</v>
      </c>
      <c r="L2217" s="166"/>
      <c r="M2217" s="13"/>
      <c r="N2217" s="187">
        <f t="shared" si="568"/>
        <v>0</v>
      </c>
      <c r="O2217" s="187">
        <f t="shared" si="569"/>
        <v>0</v>
      </c>
      <c r="P2217" s="187">
        <f t="shared" si="570"/>
        <v>0</v>
      </c>
      <c r="Q2217" s="166"/>
      <c r="R2217" s="13"/>
      <c r="S2217" s="187">
        <f t="shared" si="571"/>
        <v>0</v>
      </c>
      <c r="T2217" s="187">
        <f t="shared" si="572"/>
        <v>0</v>
      </c>
      <c r="U2217" s="166"/>
      <c r="V2217" s="187">
        <f t="shared" si="573"/>
        <v>0</v>
      </c>
      <c r="W2217" s="187">
        <f t="shared" si="574"/>
        <v>0</v>
      </c>
      <c r="X2217" s="13">
        <f t="shared" si="575"/>
        <v>0</v>
      </c>
      <c r="Y2217" s="13" t="s">
        <v>29</v>
      </c>
      <c r="Z2217" s="13">
        <v>45</v>
      </c>
      <c r="AA2217" s="241">
        <f t="shared" si="576"/>
        <v>0</v>
      </c>
    </row>
    <row r="2218" spans="1:27">
      <c r="A2218" s="12">
        <v>2215</v>
      </c>
      <c r="B2218" s="166"/>
      <c r="C2218" s="13"/>
      <c r="D2218" s="187">
        <f t="shared" si="562"/>
        <v>0</v>
      </c>
      <c r="E2218" s="187">
        <f t="shared" si="563"/>
        <v>0</v>
      </c>
      <c r="F2218" s="187">
        <f t="shared" si="564"/>
        <v>0</v>
      </c>
      <c r="G2218" s="166"/>
      <c r="H2218" s="13"/>
      <c r="I2218" s="187">
        <f t="shared" si="565"/>
        <v>0</v>
      </c>
      <c r="J2218" s="187">
        <f t="shared" si="566"/>
        <v>0</v>
      </c>
      <c r="K2218" s="187">
        <f t="shared" si="567"/>
        <v>0</v>
      </c>
      <c r="L2218" s="166"/>
      <c r="M2218" s="13"/>
      <c r="N2218" s="187">
        <f t="shared" si="568"/>
        <v>0</v>
      </c>
      <c r="O2218" s="187">
        <f t="shared" si="569"/>
        <v>0</v>
      </c>
      <c r="P2218" s="187">
        <f t="shared" si="570"/>
        <v>0</v>
      </c>
      <c r="Q2218" s="166"/>
      <c r="R2218" s="13"/>
      <c r="S2218" s="187">
        <f t="shared" si="571"/>
        <v>0</v>
      </c>
      <c r="T2218" s="187">
        <f t="shared" si="572"/>
        <v>0</v>
      </c>
      <c r="U2218" s="166"/>
      <c r="V2218" s="187">
        <f t="shared" si="573"/>
        <v>0</v>
      </c>
      <c r="W2218" s="187">
        <f t="shared" si="574"/>
        <v>0</v>
      </c>
      <c r="X2218" s="13">
        <f t="shared" si="575"/>
        <v>0</v>
      </c>
      <c r="Y2218" s="13" t="s">
        <v>29</v>
      </c>
      <c r="Z2218" s="13">
        <v>45</v>
      </c>
      <c r="AA2218" s="241">
        <f t="shared" si="576"/>
        <v>0</v>
      </c>
    </row>
    <row r="2219" spans="1:27">
      <c r="A2219" s="12">
        <v>2216</v>
      </c>
      <c r="B2219" s="166"/>
      <c r="C2219" s="13"/>
      <c r="D2219" s="187">
        <f t="shared" si="562"/>
        <v>0</v>
      </c>
      <c r="E2219" s="187">
        <f t="shared" si="563"/>
        <v>0</v>
      </c>
      <c r="F2219" s="187">
        <f t="shared" si="564"/>
        <v>0</v>
      </c>
      <c r="G2219" s="166"/>
      <c r="H2219" s="13"/>
      <c r="I2219" s="187">
        <f t="shared" si="565"/>
        <v>0</v>
      </c>
      <c r="J2219" s="187">
        <f t="shared" si="566"/>
        <v>0</v>
      </c>
      <c r="K2219" s="187">
        <f t="shared" si="567"/>
        <v>0</v>
      </c>
      <c r="L2219" s="166"/>
      <c r="M2219" s="13"/>
      <c r="N2219" s="187">
        <f t="shared" si="568"/>
        <v>0</v>
      </c>
      <c r="O2219" s="187">
        <f t="shared" si="569"/>
        <v>0</v>
      </c>
      <c r="P2219" s="187">
        <f t="shared" si="570"/>
        <v>0</v>
      </c>
      <c r="Q2219" s="166"/>
      <c r="R2219" s="13"/>
      <c r="S2219" s="187">
        <f t="shared" si="571"/>
        <v>0</v>
      </c>
      <c r="T2219" s="187">
        <f t="shared" si="572"/>
        <v>0</v>
      </c>
      <c r="U2219" s="166"/>
      <c r="V2219" s="187">
        <f t="shared" si="573"/>
        <v>0</v>
      </c>
      <c r="W2219" s="187">
        <f t="shared" si="574"/>
        <v>0</v>
      </c>
      <c r="X2219" s="13">
        <f t="shared" si="575"/>
        <v>0</v>
      </c>
      <c r="Y2219" s="13" t="s">
        <v>29</v>
      </c>
      <c r="Z2219" s="13">
        <v>45</v>
      </c>
      <c r="AA2219" s="241">
        <f t="shared" si="576"/>
        <v>0</v>
      </c>
    </row>
    <row r="2220" spans="1:27">
      <c r="A2220" s="12">
        <v>2217</v>
      </c>
      <c r="B2220" s="166"/>
      <c r="C2220" s="13"/>
      <c r="D2220" s="187">
        <f t="shared" si="562"/>
        <v>0</v>
      </c>
      <c r="E2220" s="187">
        <f t="shared" si="563"/>
        <v>0</v>
      </c>
      <c r="F2220" s="187">
        <f t="shared" si="564"/>
        <v>0</v>
      </c>
      <c r="G2220" s="166"/>
      <c r="H2220" s="13"/>
      <c r="I2220" s="187">
        <f t="shared" si="565"/>
        <v>0</v>
      </c>
      <c r="J2220" s="187">
        <f t="shared" si="566"/>
        <v>0</v>
      </c>
      <c r="K2220" s="187">
        <f t="shared" si="567"/>
        <v>0</v>
      </c>
      <c r="L2220" s="166"/>
      <c r="M2220" s="13"/>
      <c r="N2220" s="187">
        <f t="shared" si="568"/>
        <v>0</v>
      </c>
      <c r="O2220" s="187">
        <f t="shared" si="569"/>
        <v>0</v>
      </c>
      <c r="P2220" s="187">
        <f t="shared" si="570"/>
        <v>0</v>
      </c>
      <c r="Q2220" s="166"/>
      <c r="R2220" s="13"/>
      <c r="S2220" s="187">
        <f t="shared" si="571"/>
        <v>0</v>
      </c>
      <c r="T2220" s="187">
        <f t="shared" si="572"/>
        <v>0</v>
      </c>
      <c r="U2220" s="166"/>
      <c r="V2220" s="187">
        <f t="shared" si="573"/>
        <v>0</v>
      </c>
      <c r="W2220" s="187">
        <f t="shared" si="574"/>
        <v>0</v>
      </c>
      <c r="X2220" s="13">
        <f t="shared" si="575"/>
        <v>0</v>
      </c>
      <c r="Y2220" s="13" t="s">
        <v>29</v>
      </c>
      <c r="Z2220" s="13">
        <v>45</v>
      </c>
      <c r="AA2220" s="241">
        <f t="shared" si="576"/>
        <v>0</v>
      </c>
    </row>
    <row r="2221" spans="1:27">
      <c r="A2221" s="12">
        <v>2218</v>
      </c>
      <c r="B2221" s="166"/>
      <c r="C2221" s="13"/>
      <c r="D2221" s="187">
        <f t="shared" si="562"/>
        <v>0</v>
      </c>
      <c r="E2221" s="187">
        <f t="shared" si="563"/>
        <v>0</v>
      </c>
      <c r="F2221" s="187">
        <f t="shared" si="564"/>
        <v>0</v>
      </c>
      <c r="G2221" s="166"/>
      <c r="H2221" s="13"/>
      <c r="I2221" s="187">
        <f t="shared" si="565"/>
        <v>0</v>
      </c>
      <c r="J2221" s="187">
        <f t="shared" si="566"/>
        <v>0</v>
      </c>
      <c r="K2221" s="187">
        <f t="shared" si="567"/>
        <v>0</v>
      </c>
      <c r="L2221" s="166"/>
      <c r="M2221" s="13"/>
      <c r="N2221" s="187">
        <f t="shared" si="568"/>
        <v>0</v>
      </c>
      <c r="O2221" s="187">
        <f t="shared" si="569"/>
        <v>0</v>
      </c>
      <c r="P2221" s="187">
        <f t="shared" si="570"/>
        <v>0</v>
      </c>
      <c r="Q2221" s="166"/>
      <c r="R2221" s="13"/>
      <c r="S2221" s="187">
        <f t="shared" si="571"/>
        <v>0</v>
      </c>
      <c r="T2221" s="187">
        <f t="shared" si="572"/>
        <v>0</v>
      </c>
      <c r="U2221" s="166"/>
      <c r="V2221" s="187">
        <f t="shared" si="573"/>
        <v>0</v>
      </c>
      <c r="W2221" s="187">
        <f t="shared" si="574"/>
        <v>0</v>
      </c>
      <c r="X2221" s="13">
        <f t="shared" si="575"/>
        <v>0</v>
      </c>
      <c r="Y2221" s="13" t="s">
        <v>29</v>
      </c>
      <c r="Z2221" s="13">
        <v>45</v>
      </c>
      <c r="AA2221" s="241">
        <f t="shared" si="576"/>
        <v>0</v>
      </c>
    </row>
    <row r="2222" spans="1:27">
      <c r="A2222" s="12">
        <v>2219</v>
      </c>
      <c r="B2222" s="166"/>
      <c r="C2222" s="13"/>
      <c r="D2222" s="187">
        <f t="shared" si="562"/>
        <v>0</v>
      </c>
      <c r="E2222" s="187">
        <f t="shared" si="563"/>
        <v>0</v>
      </c>
      <c r="F2222" s="187">
        <f t="shared" si="564"/>
        <v>0</v>
      </c>
      <c r="G2222" s="166"/>
      <c r="H2222" s="13"/>
      <c r="I2222" s="187">
        <f t="shared" si="565"/>
        <v>0</v>
      </c>
      <c r="J2222" s="187">
        <f t="shared" si="566"/>
        <v>0</v>
      </c>
      <c r="K2222" s="187">
        <f t="shared" si="567"/>
        <v>0</v>
      </c>
      <c r="L2222" s="166"/>
      <c r="M2222" s="13"/>
      <c r="N2222" s="187">
        <f t="shared" si="568"/>
        <v>0</v>
      </c>
      <c r="O2222" s="187">
        <f t="shared" si="569"/>
        <v>0</v>
      </c>
      <c r="P2222" s="187">
        <f t="shared" si="570"/>
        <v>0</v>
      </c>
      <c r="Q2222" s="166"/>
      <c r="R2222" s="13"/>
      <c r="S2222" s="187">
        <f t="shared" si="571"/>
        <v>0</v>
      </c>
      <c r="T2222" s="187">
        <f t="shared" si="572"/>
        <v>0</v>
      </c>
      <c r="U2222" s="166"/>
      <c r="V2222" s="187">
        <f t="shared" si="573"/>
        <v>0</v>
      </c>
      <c r="W2222" s="187">
        <f t="shared" si="574"/>
        <v>0</v>
      </c>
      <c r="X2222" s="13">
        <f t="shared" si="575"/>
        <v>0</v>
      </c>
      <c r="Y2222" s="13" t="s">
        <v>29</v>
      </c>
      <c r="Z2222" s="13">
        <v>45</v>
      </c>
      <c r="AA2222" s="241">
        <f t="shared" si="576"/>
        <v>0</v>
      </c>
    </row>
    <row r="2223" spans="1:27">
      <c r="A2223" s="12">
        <v>2220</v>
      </c>
      <c r="B2223" s="166"/>
      <c r="C2223" s="13"/>
      <c r="D2223" s="187">
        <f t="shared" si="562"/>
        <v>0</v>
      </c>
      <c r="E2223" s="187">
        <f t="shared" si="563"/>
        <v>0</v>
      </c>
      <c r="F2223" s="187">
        <f t="shared" si="564"/>
        <v>0</v>
      </c>
      <c r="G2223" s="166"/>
      <c r="H2223" s="13"/>
      <c r="I2223" s="187">
        <f t="shared" si="565"/>
        <v>0</v>
      </c>
      <c r="J2223" s="187">
        <f t="shared" si="566"/>
        <v>0</v>
      </c>
      <c r="K2223" s="187">
        <f t="shared" si="567"/>
        <v>0</v>
      </c>
      <c r="L2223" s="166"/>
      <c r="M2223" s="13"/>
      <c r="N2223" s="187">
        <f t="shared" si="568"/>
        <v>0</v>
      </c>
      <c r="O2223" s="187">
        <f t="shared" si="569"/>
        <v>0</v>
      </c>
      <c r="P2223" s="187">
        <f t="shared" si="570"/>
        <v>0</v>
      </c>
      <c r="Q2223" s="166"/>
      <c r="R2223" s="13"/>
      <c r="S2223" s="187">
        <f t="shared" si="571"/>
        <v>0</v>
      </c>
      <c r="T2223" s="187">
        <f t="shared" si="572"/>
        <v>0</v>
      </c>
      <c r="U2223" s="166"/>
      <c r="V2223" s="187">
        <f t="shared" si="573"/>
        <v>0</v>
      </c>
      <c r="W2223" s="187">
        <f t="shared" si="574"/>
        <v>0</v>
      </c>
      <c r="X2223" s="13">
        <f t="shared" si="575"/>
        <v>0</v>
      </c>
      <c r="Y2223" s="13" t="s">
        <v>29</v>
      </c>
      <c r="Z2223" s="13">
        <v>45</v>
      </c>
      <c r="AA2223" s="241">
        <f t="shared" si="576"/>
        <v>0</v>
      </c>
    </row>
    <row r="2224" spans="1:27">
      <c r="A2224" s="12">
        <v>2221</v>
      </c>
      <c r="B2224" s="166"/>
      <c r="C2224" s="13"/>
      <c r="D2224" s="187">
        <f t="shared" si="562"/>
        <v>0</v>
      </c>
      <c r="E2224" s="187">
        <f t="shared" si="563"/>
        <v>0</v>
      </c>
      <c r="F2224" s="187">
        <f t="shared" si="564"/>
        <v>0</v>
      </c>
      <c r="G2224" s="166"/>
      <c r="H2224" s="13"/>
      <c r="I2224" s="187">
        <f t="shared" si="565"/>
        <v>0</v>
      </c>
      <c r="J2224" s="187">
        <f t="shared" si="566"/>
        <v>0</v>
      </c>
      <c r="K2224" s="187">
        <f t="shared" si="567"/>
        <v>0</v>
      </c>
      <c r="L2224" s="166"/>
      <c r="M2224" s="13"/>
      <c r="N2224" s="187">
        <f t="shared" si="568"/>
        <v>0</v>
      </c>
      <c r="O2224" s="187">
        <f t="shared" si="569"/>
        <v>0</v>
      </c>
      <c r="P2224" s="187">
        <f t="shared" si="570"/>
        <v>0</v>
      </c>
      <c r="Q2224" s="166"/>
      <c r="R2224" s="13"/>
      <c r="S2224" s="187">
        <f t="shared" si="571"/>
        <v>0</v>
      </c>
      <c r="T2224" s="187">
        <f t="shared" si="572"/>
        <v>0</v>
      </c>
      <c r="U2224" s="166"/>
      <c r="V2224" s="187">
        <f t="shared" si="573"/>
        <v>0</v>
      </c>
      <c r="W2224" s="187">
        <f t="shared" si="574"/>
        <v>0</v>
      </c>
      <c r="X2224" s="13">
        <f t="shared" si="575"/>
        <v>0</v>
      </c>
      <c r="Y2224" s="13" t="s">
        <v>29</v>
      </c>
      <c r="Z2224" s="13">
        <v>45</v>
      </c>
      <c r="AA2224" s="241">
        <f t="shared" si="576"/>
        <v>0</v>
      </c>
    </row>
    <row r="2225" spans="1:27">
      <c r="A2225" s="12">
        <v>2222</v>
      </c>
      <c r="B2225" s="166"/>
      <c r="C2225" s="13"/>
      <c r="D2225" s="187">
        <f t="shared" si="562"/>
        <v>0</v>
      </c>
      <c r="E2225" s="187">
        <f t="shared" si="563"/>
        <v>0</v>
      </c>
      <c r="F2225" s="187">
        <f t="shared" si="564"/>
        <v>0</v>
      </c>
      <c r="G2225" s="166"/>
      <c r="H2225" s="13"/>
      <c r="I2225" s="187">
        <f t="shared" si="565"/>
        <v>0</v>
      </c>
      <c r="J2225" s="187">
        <f t="shared" si="566"/>
        <v>0</v>
      </c>
      <c r="K2225" s="187">
        <f t="shared" si="567"/>
        <v>0</v>
      </c>
      <c r="L2225" s="166"/>
      <c r="M2225" s="13"/>
      <c r="N2225" s="187">
        <f t="shared" si="568"/>
        <v>0</v>
      </c>
      <c r="O2225" s="187">
        <f t="shared" si="569"/>
        <v>0</v>
      </c>
      <c r="P2225" s="187">
        <f t="shared" si="570"/>
        <v>0</v>
      </c>
      <c r="Q2225" s="166"/>
      <c r="R2225" s="13"/>
      <c r="S2225" s="187">
        <f t="shared" si="571"/>
        <v>0</v>
      </c>
      <c r="T2225" s="187">
        <f t="shared" si="572"/>
        <v>0</v>
      </c>
      <c r="U2225" s="166"/>
      <c r="V2225" s="187">
        <f t="shared" si="573"/>
        <v>0</v>
      </c>
      <c r="W2225" s="187">
        <f t="shared" si="574"/>
        <v>0</v>
      </c>
      <c r="X2225" s="13">
        <f t="shared" si="575"/>
        <v>0</v>
      </c>
      <c r="Y2225" s="13" t="s">
        <v>29</v>
      </c>
      <c r="Z2225" s="13">
        <v>45</v>
      </c>
      <c r="AA2225" s="241">
        <f t="shared" si="576"/>
        <v>0</v>
      </c>
    </row>
    <row r="2226" spans="1:27">
      <c r="A2226" s="12">
        <v>2223</v>
      </c>
      <c r="B2226" s="166"/>
      <c r="C2226" s="13"/>
      <c r="D2226" s="187">
        <f t="shared" si="562"/>
        <v>0</v>
      </c>
      <c r="E2226" s="187">
        <f t="shared" si="563"/>
        <v>0</v>
      </c>
      <c r="F2226" s="187">
        <f t="shared" si="564"/>
        <v>0</v>
      </c>
      <c r="G2226" s="166"/>
      <c r="H2226" s="13"/>
      <c r="I2226" s="187">
        <f t="shared" si="565"/>
        <v>0</v>
      </c>
      <c r="J2226" s="187">
        <f t="shared" si="566"/>
        <v>0</v>
      </c>
      <c r="K2226" s="187">
        <f t="shared" si="567"/>
        <v>0</v>
      </c>
      <c r="L2226" s="166"/>
      <c r="M2226" s="13"/>
      <c r="N2226" s="187">
        <f t="shared" si="568"/>
        <v>0</v>
      </c>
      <c r="O2226" s="187">
        <f t="shared" si="569"/>
        <v>0</v>
      </c>
      <c r="P2226" s="187">
        <f t="shared" si="570"/>
        <v>0</v>
      </c>
      <c r="Q2226" s="166"/>
      <c r="R2226" s="13"/>
      <c r="S2226" s="187">
        <f t="shared" si="571"/>
        <v>0</v>
      </c>
      <c r="T2226" s="187">
        <f t="shared" si="572"/>
        <v>0</v>
      </c>
      <c r="U2226" s="166"/>
      <c r="V2226" s="187">
        <f t="shared" si="573"/>
        <v>0</v>
      </c>
      <c r="W2226" s="187">
        <f t="shared" si="574"/>
        <v>0</v>
      </c>
      <c r="X2226" s="13">
        <f t="shared" si="575"/>
        <v>0</v>
      </c>
      <c r="Y2226" s="13" t="s">
        <v>29</v>
      </c>
      <c r="Z2226" s="13">
        <v>45</v>
      </c>
      <c r="AA2226" s="241">
        <f t="shared" si="576"/>
        <v>0</v>
      </c>
    </row>
    <row r="2227" spans="1:27">
      <c r="A2227" s="12">
        <v>2224</v>
      </c>
      <c r="B2227" s="166"/>
      <c r="C2227" s="13"/>
      <c r="D2227" s="187">
        <f t="shared" si="562"/>
        <v>0</v>
      </c>
      <c r="E2227" s="187">
        <f t="shared" si="563"/>
        <v>0</v>
      </c>
      <c r="F2227" s="187">
        <f t="shared" si="564"/>
        <v>0</v>
      </c>
      <c r="G2227" s="166"/>
      <c r="H2227" s="13"/>
      <c r="I2227" s="187">
        <f t="shared" si="565"/>
        <v>0</v>
      </c>
      <c r="J2227" s="187">
        <f t="shared" si="566"/>
        <v>0</v>
      </c>
      <c r="K2227" s="187">
        <f t="shared" si="567"/>
        <v>0</v>
      </c>
      <c r="L2227" s="166"/>
      <c r="M2227" s="13"/>
      <c r="N2227" s="187">
        <f t="shared" si="568"/>
        <v>0</v>
      </c>
      <c r="O2227" s="187">
        <f t="shared" si="569"/>
        <v>0</v>
      </c>
      <c r="P2227" s="187">
        <f t="shared" si="570"/>
        <v>0</v>
      </c>
      <c r="Q2227" s="166"/>
      <c r="R2227" s="13"/>
      <c r="S2227" s="187">
        <f t="shared" si="571"/>
        <v>0</v>
      </c>
      <c r="T2227" s="187">
        <f t="shared" si="572"/>
        <v>0</v>
      </c>
      <c r="U2227" s="166"/>
      <c r="V2227" s="187">
        <f t="shared" si="573"/>
        <v>0</v>
      </c>
      <c r="W2227" s="187">
        <f t="shared" si="574"/>
        <v>0</v>
      </c>
      <c r="X2227" s="13">
        <f t="shared" si="575"/>
        <v>0</v>
      </c>
      <c r="Y2227" s="13" t="s">
        <v>29</v>
      </c>
      <c r="Z2227" s="13">
        <v>45</v>
      </c>
      <c r="AA2227" s="241">
        <f t="shared" si="576"/>
        <v>0</v>
      </c>
    </row>
    <row r="2228" spans="1:27">
      <c r="A2228" s="12">
        <v>2225</v>
      </c>
      <c r="B2228" s="166"/>
      <c r="C2228" s="13"/>
      <c r="D2228" s="187">
        <f t="shared" si="562"/>
        <v>0</v>
      </c>
      <c r="E2228" s="187">
        <f t="shared" si="563"/>
        <v>0</v>
      </c>
      <c r="F2228" s="187">
        <f t="shared" si="564"/>
        <v>0</v>
      </c>
      <c r="G2228" s="166"/>
      <c r="H2228" s="13"/>
      <c r="I2228" s="187">
        <f t="shared" si="565"/>
        <v>0</v>
      </c>
      <c r="J2228" s="187">
        <f t="shared" si="566"/>
        <v>0</v>
      </c>
      <c r="K2228" s="187">
        <f t="shared" si="567"/>
        <v>0</v>
      </c>
      <c r="L2228" s="166"/>
      <c r="M2228" s="13"/>
      <c r="N2228" s="187">
        <f t="shared" si="568"/>
        <v>0</v>
      </c>
      <c r="O2228" s="187">
        <f t="shared" si="569"/>
        <v>0</v>
      </c>
      <c r="P2228" s="187">
        <f t="shared" si="570"/>
        <v>0</v>
      </c>
      <c r="Q2228" s="166"/>
      <c r="R2228" s="13"/>
      <c r="S2228" s="187">
        <f t="shared" si="571"/>
        <v>0</v>
      </c>
      <c r="T2228" s="187">
        <f t="shared" si="572"/>
        <v>0</v>
      </c>
      <c r="U2228" s="166"/>
      <c r="V2228" s="187">
        <f t="shared" si="573"/>
        <v>0</v>
      </c>
      <c r="W2228" s="187">
        <f t="shared" si="574"/>
        <v>0</v>
      </c>
      <c r="X2228" s="13">
        <f t="shared" si="575"/>
        <v>0</v>
      </c>
      <c r="Y2228" s="13" t="s">
        <v>29</v>
      </c>
      <c r="Z2228" s="13">
        <v>45</v>
      </c>
      <c r="AA2228" s="241">
        <f t="shared" si="576"/>
        <v>0</v>
      </c>
    </row>
    <row r="2229" spans="1:27">
      <c r="A2229" s="12">
        <v>2226</v>
      </c>
      <c r="B2229" s="166"/>
      <c r="C2229" s="13"/>
      <c r="D2229" s="187">
        <f t="shared" si="562"/>
        <v>0</v>
      </c>
      <c r="E2229" s="187">
        <f t="shared" si="563"/>
        <v>0</v>
      </c>
      <c r="F2229" s="187">
        <f t="shared" si="564"/>
        <v>0</v>
      </c>
      <c r="G2229" s="166"/>
      <c r="H2229" s="13"/>
      <c r="I2229" s="187">
        <f t="shared" si="565"/>
        <v>0</v>
      </c>
      <c r="J2229" s="187">
        <f t="shared" si="566"/>
        <v>0</v>
      </c>
      <c r="K2229" s="187">
        <f t="shared" si="567"/>
        <v>0</v>
      </c>
      <c r="L2229" s="166"/>
      <c r="M2229" s="13"/>
      <c r="N2229" s="187">
        <f t="shared" si="568"/>
        <v>0</v>
      </c>
      <c r="O2229" s="187">
        <f t="shared" si="569"/>
        <v>0</v>
      </c>
      <c r="P2229" s="187">
        <f t="shared" si="570"/>
        <v>0</v>
      </c>
      <c r="Q2229" s="166"/>
      <c r="R2229" s="13"/>
      <c r="S2229" s="187">
        <f t="shared" si="571"/>
        <v>0</v>
      </c>
      <c r="T2229" s="187">
        <f t="shared" si="572"/>
        <v>0</v>
      </c>
      <c r="U2229" s="166"/>
      <c r="V2229" s="187">
        <f t="shared" si="573"/>
        <v>0</v>
      </c>
      <c r="W2229" s="187">
        <f t="shared" si="574"/>
        <v>0</v>
      </c>
      <c r="X2229" s="13">
        <f t="shared" si="575"/>
        <v>0</v>
      </c>
      <c r="Y2229" s="13" t="s">
        <v>29</v>
      </c>
      <c r="Z2229" s="13">
        <v>45</v>
      </c>
      <c r="AA2229" s="241">
        <f t="shared" si="576"/>
        <v>0</v>
      </c>
    </row>
    <row r="2230" spans="1:27">
      <c r="A2230" s="12">
        <v>2227</v>
      </c>
      <c r="B2230" s="166"/>
      <c r="C2230" s="13"/>
      <c r="D2230" s="187">
        <f t="shared" si="562"/>
        <v>0</v>
      </c>
      <c r="E2230" s="187">
        <f t="shared" si="563"/>
        <v>0</v>
      </c>
      <c r="F2230" s="187">
        <f t="shared" si="564"/>
        <v>0</v>
      </c>
      <c r="G2230" s="166"/>
      <c r="H2230" s="13"/>
      <c r="I2230" s="187">
        <f t="shared" si="565"/>
        <v>0</v>
      </c>
      <c r="J2230" s="187">
        <f t="shared" si="566"/>
        <v>0</v>
      </c>
      <c r="K2230" s="187">
        <f t="shared" si="567"/>
        <v>0</v>
      </c>
      <c r="L2230" s="166"/>
      <c r="M2230" s="13"/>
      <c r="N2230" s="187">
        <f t="shared" si="568"/>
        <v>0</v>
      </c>
      <c r="O2230" s="187">
        <f t="shared" si="569"/>
        <v>0</v>
      </c>
      <c r="P2230" s="187">
        <f t="shared" si="570"/>
        <v>0</v>
      </c>
      <c r="Q2230" s="166"/>
      <c r="R2230" s="13"/>
      <c r="S2230" s="187">
        <f t="shared" si="571"/>
        <v>0</v>
      </c>
      <c r="T2230" s="187">
        <f t="shared" si="572"/>
        <v>0</v>
      </c>
      <c r="U2230" s="166"/>
      <c r="V2230" s="187">
        <f t="shared" si="573"/>
        <v>0</v>
      </c>
      <c r="W2230" s="187">
        <f t="shared" si="574"/>
        <v>0</v>
      </c>
      <c r="X2230" s="13">
        <f t="shared" si="575"/>
        <v>0</v>
      </c>
      <c r="Y2230" s="13" t="s">
        <v>29</v>
      </c>
      <c r="Z2230" s="13">
        <v>45</v>
      </c>
      <c r="AA2230" s="241">
        <f t="shared" si="576"/>
        <v>0</v>
      </c>
    </row>
    <row r="2231" spans="1:27">
      <c r="A2231" s="12">
        <v>2228</v>
      </c>
      <c r="B2231" s="166"/>
      <c r="C2231" s="13"/>
      <c r="D2231" s="187">
        <f t="shared" si="562"/>
        <v>0</v>
      </c>
      <c r="E2231" s="187">
        <f t="shared" si="563"/>
        <v>0</v>
      </c>
      <c r="F2231" s="187">
        <f t="shared" si="564"/>
        <v>0</v>
      </c>
      <c r="G2231" s="166"/>
      <c r="H2231" s="13"/>
      <c r="I2231" s="187">
        <f t="shared" si="565"/>
        <v>0</v>
      </c>
      <c r="J2231" s="187">
        <f t="shared" si="566"/>
        <v>0</v>
      </c>
      <c r="K2231" s="187">
        <f t="shared" si="567"/>
        <v>0</v>
      </c>
      <c r="L2231" s="166"/>
      <c r="M2231" s="13"/>
      <c r="N2231" s="187">
        <f t="shared" si="568"/>
        <v>0</v>
      </c>
      <c r="O2231" s="187">
        <f t="shared" si="569"/>
        <v>0</v>
      </c>
      <c r="P2231" s="187">
        <f t="shared" si="570"/>
        <v>0</v>
      </c>
      <c r="Q2231" s="166"/>
      <c r="R2231" s="13"/>
      <c r="S2231" s="187">
        <f t="shared" si="571"/>
        <v>0</v>
      </c>
      <c r="T2231" s="187">
        <f t="shared" si="572"/>
        <v>0</v>
      </c>
      <c r="U2231" s="166"/>
      <c r="V2231" s="187">
        <f t="shared" si="573"/>
        <v>0</v>
      </c>
      <c r="W2231" s="187">
        <f t="shared" si="574"/>
        <v>0</v>
      </c>
      <c r="X2231" s="13">
        <f t="shared" si="575"/>
        <v>0</v>
      </c>
      <c r="Y2231" s="13" t="s">
        <v>29</v>
      </c>
      <c r="Z2231" s="13">
        <v>45</v>
      </c>
      <c r="AA2231" s="241">
        <f t="shared" si="576"/>
        <v>0</v>
      </c>
    </row>
    <row r="2232" spans="1:27">
      <c r="A2232" s="12">
        <v>2229</v>
      </c>
      <c r="B2232" s="166"/>
      <c r="C2232" s="13"/>
      <c r="D2232" s="187">
        <f t="shared" si="562"/>
        <v>0</v>
      </c>
      <c r="E2232" s="187">
        <f t="shared" si="563"/>
        <v>0</v>
      </c>
      <c r="F2232" s="187">
        <f t="shared" si="564"/>
        <v>0</v>
      </c>
      <c r="G2232" s="166"/>
      <c r="H2232" s="13"/>
      <c r="I2232" s="187">
        <f t="shared" si="565"/>
        <v>0</v>
      </c>
      <c r="J2232" s="187">
        <f t="shared" si="566"/>
        <v>0</v>
      </c>
      <c r="K2232" s="187">
        <f t="shared" si="567"/>
        <v>0</v>
      </c>
      <c r="L2232" s="166"/>
      <c r="M2232" s="13"/>
      <c r="N2232" s="187">
        <f t="shared" si="568"/>
        <v>0</v>
      </c>
      <c r="O2232" s="187">
        <f t="shared" si="569"/>
        <v>0</v>
      </c>
      <c r="P2232" s="187">
        <f t="shared" si="570"/>
        <v>0</v>
      </c>
      <c r="Q2232" s="166"/>
      <c r="R2232" s="13"/>
      <c r="S2232" s="187">
        <f t="shared" si="571"/>
        <v>0</v>
      </c>
      <c r="T2232" s="187">
        <f t="shared" si="572"/>
        <v>0</v>
      </c>
      <c r="U2232" s="166"/>
      <c r="V2232" s="187">
        <f t="shared" si="573"/>
        <v>0</v>
      </c>
      <c r="W2232" s="187">
        <f t="shared" si="574"/>
        <v>0</v>
      </c>
      <c r="X2232" s="13">
        <f t="shared" si="575"/>
        <v>0</v>
      </c>
      <c r="Y2232" s="13" t="s">
        <v>29</v>
      </c>
      <c r="Z2232" s="13">
        <v>45</v>
      </c>
      <c r="AA2232" s="241">
        <f t="shared" si="576"/>
        <v>0</v>
      </c>
    </row>
    <row r="2233" spans="1:27">
      <c r="A2233" s="12">
        <v>2230</v>
      </c>
      <c r="B2233" s="166"/>
      <c r="C2233" s="13"/>
      <c r="D2233" s="187">
        <f t="shared" si="562"/>
        <v>0</v>
      </c>
      <c r="E2233" s="187">
        <f t="shared" si="563"/>
        <v>0</v>
      </c>
      <c r="F2233" s="187">
        <f t="shared" si="564"/>
        <v>0</v>
      </c>
      <c r="G2233" s="166"/>
      <c r="H2233" s="13"/>
      <c r="I2233" s="187">
        <f t="shared" si="565"/>
        <v>0</v>
      </c>
      <c r="J2233" s="187">
        <f t="shared" si="566"/>
        <v>0</v>
      </c>
      <c r="K2233" s="187">
        <f t="shared" si="567"/>
        <v>0</v>
      </c>
      <c r="L2233" s="166"/>
      <c r="M2233" s="13"/>
      <c r="N2233" s="187">
        <f t="shared" si="568"/>
        <v>0</v>
      </c>
      <c r="O2233" s="187">
        <f t="shared" si="569"/>
        <v>0</v>
      </c>
      <c r="P2233" s="187">
        <f t="shared" si="570"/>
        <v>0</v>
      </c>
      <c r="Q2233" s="166"/>
      <c r="R2233" s="13"/>
      <c r="S2233" s="187">
        <f t="shared" si="571"/>
        <v>0</v>
      </c>
      <c r="T2233" s="187">
        <f t="shared" si="572"/>
        <v>0</v>
      </c>
      <c r="U2233" s="166"/>
      <c r="V2233" s="187">
        <f t="shared" si="573"/>
        <v>0</v>
      </c>
      <c r="W2233" s="187">
        <f t="shared" si="574"/>
        <v>0</v>
      </c>
      <c r="X2233" s="13">
        <f t="shared" si="575"/>
        <v>0</v>
      </c>
      <c r="Y2233" s="13" t="s">
        <v>29</v>
      </c>
      <c r="Z2233" s="13">
        <v>45</v>
      </c>
      <c r="AA2233" s="241">
        <f t="shared" si="576"/>
        <v>0</v>
      </c>
    </row>
    <row r="2234" spans="1:27">
      <c r="A2234" s="12">
        <v>2231</v>
      </c>
      <c r="B2234" s="166"/>
      <c r="C2234" s="13"/>
      <c r="D2234" s="187">
        <f t="shared" si="562"/>
        <v>0</v>
      </c>
      <c r="E2234" s="187">
        <f t="shared" si="563"/>
        <v>0</v>
      </c>
      <c r="F2234" s="187">
        <f t="shared" si="564"/>
        <v>0</v>
      </c>
      <c r="G2234" s="166"/>
      <c r="H2234" s="13"/>
      <c r="I2234" s="187">
        <f t="shared" si="565"/>
        <v>0</v>
      </c>
      <c r="J2234" s="187">
        <f t="shared" si="566"/>
        <v>0</v>
      </c>
      <c r="K2234" s="187">
        <f t="shared" si="567"/>
        <v>0</v>
      </c>
      <c r="L2234" s="166"/>
      <c r="M2234" s="13"/>
      <c r="N2234" s="187">
        <f t="shared" si="568"/>
        <v>0</v>
      </c>
      <c r="O2234" s="187">
        <f t="shared" si="569"/>
        <v>0</v>
      </c>
      <c r="P2234" s="187">
        <f t="shared" si="570"/>
        <v>0</v>
      </c>
      <c r="Q2234" s="166"/>
      <c r="R2234" s="13"/>
      <c r="S2234" s="187">
        <f t="shared" si="571"/>
        <v>0</v>
      </c>
      <c r="T2234" s="187">
        <f t="shared" si="572"/>
        <v>0</v>
      </c>
      <c r="U2234" s="166"/>
      <c r="V2234" s="187">
        <f t="shared" si="573"/>
        <v>0</v>
      </c>
      <c r="W2234" s="187">
        <f t="shared" si="574"/>
        <v>0</v>
      </c>
      <c r="X2234" s="13">
        <f t="shared" si="575"/>
        <v>0</v>
      </c>
      <c r="Y2234" s="13" t="s">
        <v>29</v>
      </c>
      <c r="Z2234" s="13">
        <v>45</v>
      </c>
      <c r="AA2234" s="241">
        <f t="shared" si="576"/>
        <v>0</v>
      </c>
    </row>
    <row r="2235" spans="1:27">
      <c r="A2235" s="12">
        <v>2232</v>
      </c>
      <c r="B2235" s="166"/>
      <c r="C2235" s="13"/>
      <c r="D2235" s="187">
        <f t="shared" si="562"/>
        <v>0</v>
      </c>
      <c r="E2235" s="187">
        <f t="shared" si="563"/>
        <v>0</v>
      </c>
      <c r="F2235" s="187">
        <f t="shared" si="564"/>
        <v>0</v>
      </c>
      <c r="G2235" s="166"/>
      <c r="H2235" s="13"/>
      <c r="I2235" s="187">
        <f t="shared" si="565"/>
        <v>0</v>
      </c>
      <c r="J2235" s="187">
        <f t="shared" si="566"/>
        <v>0</v>
      </c>
      <c r="K2235" s="187">
        <f t="shared" si="567"/>
        <v>0</v>
      </c>
      <c r="L2235" s="166"/>
      <c r="M2235" s="13"/>
      <c r="N2235" s="187">
        <f t="shared" si="568"/>
        <v>0</v>
      </c>
      <c r="O2235" s="187">
        <f t="shared" si="569"/>
        <v>0</v>
      </c>
      <c r="P2235" s="187">
        <f t="shared" si="570"/>
        <v>0</v>
      </c>
      <c r="Q2235" s="166"/>
      <c r="R2235" s="13"/>
      <c r="S2235" s="187">
        <f t="shared" si="571"/>
        <v>0</v>
      </c>
      <c r="T2235" s="187">
        <f t="shared" si="572"/>
        <v>0</v>
      </c>
      <c r="U2235" s="166"/>
      <c r="V2235" s="187">
        <f t="shared" si="573"/>
        <v>0</v>
      </c>
      <c r="W2235" s="187">
        <f t="shared" si="574"/>
        <v>0</v>
      </c>
      <c r="X2235" s="13">
        <f t="shared" si="575"/>
        <v>0</v>
      </c>
      <c r="Y2235" s="13" t="s">
        <v>29</v>
      </c>
      <c r="Z2235" s="13">
        <v>45</v>
      </c>
      <c r="AA2235" s="241">
        <f t="shared" si="576"/>
        <v>0</v>
      </c>
    </row>
    <row r="2236" spans="1:27">
      <c r="A2236" s="12">
        <v>2233</v>
      </c>
      <c r="B2236" s="166"/>
      <c r="C2236" s="13"/>
      <c r="D2236" s="187">
        <f t="shared" si="562"/>
        <v>0</v>
      </c>
      <c r="E2236" s="187">
        <f t="shared" si="563"/>
        <v>0</v>
      </c>
      <c r="F2236" s="187">
        <f t="shared" si="564"/>
        <v>0</v>
      </c>
      <c r="G2236" s="166"/>
      <c r="H2236" s="13"/>
      <c r="I2236" s="187">
        <f t="shared" si="565"/>
        <v>0</v>
      </c>
      <c r="J2236" s="187">
        <f t="shared" si="566"/>
        <v>0</v>
      </c>
      <c r="K2236" s="187">
        <f t="shared" si="567"/>
        <v>0</v>
      </c>
      <c r="L2236" s="166"/>
      <c r="M2236" s="13"/>
      <c r="N2236" s="187">
        <f t="shared" si="568"/>
        <v>0</v>
      </c>
      <c r="O2236" s="187">
        <f t="shared" si="569"/>
        <v>0</v>
      </c>
      <c r="P2236" s="187">
        <f t="shared" si="570"/>
        <v>0</v>
      </c>
      <c r="Q2236" s="166"/>
      <c r="R2236" s="13"/>
      <c r="S2236" s="187">
        <f t="shared" si="571"/>
        <v>0</v>
      </c>
      <c r="T2236" s="187">
        <f t="shared" si="572"/>
        <v>0</v>
      </c>
      <c r="U2236" s="166"/>
      <c r="V2236" s="187">
        <f t="shared" si="573"/>
        <v>0</v>
      </c>
      <c r="W2236" s="187">
        <f t="shared" si="574"/>
        <v>0</v>
      </c>
      <c r="X2236" s="13">
        <f t="shared" si="575"/>
        <v>0</v>
      </c>
      <c r="Y2236" s="13" t="s">
        <v>29</v>
      </c>
      <c r="Z2236" s="13">
        <v>45</v>
      </c>
      <c r="AA2236" s="241">
        <f t="shared" si="576"/>
        <v>0</v>
      </c>
    </row>
    <row r="2237" spans="1:27">
      <c r="A2237" s="12">
        <v>2234</v>
      </c>
      <c r="B2237" s="166"/>
      <c r="C2237" s="13"/>
      <c r="D2237" s="187">
        <f t="shared" si="562"/>
        <v>0</v>
      </c>
      <c r="E2237" s="187">
        <f t="shared" si="563"/>
        <v>0</v>
      </c>
      <c r="F2237" s="187">
        <f t="shared" si="564"/>
        <v>0</v>
      </c>
      <c r="G2237" s="166"/>
      <c r="H2237" s="13"/>
      <c r="I2237" s="187">
        <f t="shared" si="565"/>
        <v>0</v>
      </c>
      <c r="J2237" s="187">
        <f t="shared" si="566"/>
        <v>0</v>
      </c>
      <c r="K2237" s="187">
        <f t="shared" si="567"/>
        <v>0</v>
      </c>
      <c r="L2237" s="166"/>
      <c r="M2237" s="13"/>
      <c r="N2237" s="187">
        <f t="shared" si="568"/>
        <v>0</v>
      </c>
      <c r="O2237" s="187">
        <f t="shared" si="569"/>
        <v>0</v>
      </c>
      <c r="P2237" s="187">
        <f t="shared" si="570"/>
        <v>0</v>
      </c>
      <c r="Q2237" s="166"/>
      <c r="R2237" s="13"/>
      <c r="S2237" s="187">
        <f t="shared" si="571"/>
        <v>0</v>
      </c>
      <c r="T2237" s="187">
        <f t="shared" si="572"/>
        <v>0</v>
      </c>
      <c r="U2237" s="166"/>
      <c r="V2237" s="187">
        <f t="shared" si="573"/>
        <v>0</v>
      </c>
      <c r="W2237" s="187">
        <f t="shared" si="574"/>
        <v>0</v>
      </c>
      <c r="X2237" s="13">
        <f t="shared" si="575"/>
        <v>0</v>
      </c>
      <c r="Y2237" s="13" t="s">
        <v>29</v>
      </c>
      <c r="Z2237" s="13">
        <v>45</v>
      </c>
      <c r="AA2237" s="241">
        <f t="shared" si="576"/>
        <v>0</v>
      </c>
    </row>
    <row r="2238" spans="1:27">
      <c r="A2238" s="12">
        <v>2235</v>
      </c>
      <c r="B2238" s="166"/>
      <c r="C2238" s="13"/>
      <c r="D2238" s="187">
        <f t="shared" si="562"/>
        <v>0</v>
      </c>
      <c r="E2238" s="187">
        <f t="shared" si="563"/>
        <v>0</v>
      </c>
      <c r="F2238" s="187">
        <f t="shared" si="564"/>
        <v>0</v>
      </c>
      <c r="G2238" s="166"/>
      <c r="H2238" s="13"/>
      <c r="I2238" s="187">
        <f t="shared" si="565"/>
        <v>0</v>
      </c>
      <c r="J2238" s="187">
        <f t="shared" si="566"/>
        <v>0</v>
      </c>
      <c r="K2238" s="187">
        <f t="shared" si="567"/>
        <v>0</v>
      </c>
      <c r="L2238" s="166"/>
      <c r="M2238" s="13"/>
      <c r="N2238" s="187">
        <f t="shared" si="568"/>
        <v>0</v>
      </c>
      <c r="O2238" s="187">
        <f t="shared" si="569"/>
        <v>0</v>
      </c>
      <c r="P2238" s="187">
        <f t="shared" si="570"/>
        <v>0</v>
      </c>
      <c r="Q2238" s="166"/>
      <c r="R2238" s="13"/>
      <c r="S2238" s="187">
        <f t="shared" si="571"/>
        <v>0</v>
      </c>
      <c r="T2238" s="187">
        <f t="shared" si="572"/>
        <v>0</v>
      </c>
      <c r="U2238" s="166"/>
      <c r="V2238" s="187">
        <f t="shared" si="573"/>
        <v>0</v>
      </c>
      <c r="W2238" s="187">
        <f t="shared" si="574"/>
        <v>0</v>
      </c>
      <c r="X2238" s="13">
        <f t="shared" si="575"/>
        <v>0</v>
      </c>
      <c r="Y2238" s="13" t="s">
        <v>29</v>
      </c>
      <c r="Z2238" s="13">
        <v>45</v>
      </c>
      <c r="AA2238" s="241">
        <f t="shared" si="576"/>
        <v>0</v>
      </c>
    </row>
    <row r="2239" spans="1:27">
      <c r="A2239" s="12">
        <v>2236</v>
      </c>
      <c r="B2239" s="166"/>
      <c r="C2239" s="13"/>
      <c r="D2239" s="187">
        <f t="shared" si="562"/>
        <v>0</v>
      </c>
      <c r="E2239" s="187">
        <f t="shared" si="563"/>
        <v>0</v>
      </c>
      <c r="F2239" s="187">
        <f t="shared" si="564"/>
        <v>0</v>
      </c>
      <c r="G2239" s="166"/>
      <c r="H2239" s="13"/>
      <c r="I2239" s="187">
        <f t="shared" si="565"/>
        <v>0</v>
      </c>
      <c r="J2239" s="187">
        <f t="shared" si="566"/>
        <v>0</v>
      </c>
      <c r="K2239" s="187">
        <f t="shared" si="567"/>
        <v>0</v>
      </c>
      <c r="L2239" s="166"/>
      <c r="M2239" s="13"/>
      <c r="N2239" s="187">
        <f t="shared" si="568"/>
        <v>0</v>
      </c>
      <c r="O2239" s="187">
        <f t="shared" si="569"/>
        <v>0</v>
      </c>
      <c r="P2239" s="187">
        <f t="shared" si="570"/>
        <v>0</v>
      </c>
      <c r="Q2239" s="166"/>
      <c r="R2239" s="13"/>
      <c r="S2239" s="187">
        <f t="shared" si="571"/>
        <v>0</v>
      </c>
      <c r="T2239" s="187">
        <f t="shared" si="572"/>
        <v>0</v>
      </c>
      <c r="U2239" s="166"/>
      <c r="V2239" s="187">
        <f t="shared" si="573"/>
        <v>0</v>
      </c>
      <c r="W2239" s="187">
        <f t="shared" si="574"/>
        <v>0</v>
      </c>
      <c r="X2239" s="13">
        <f t="shared" si="575"/>
        <v>0</v>
      </c>
      <c r="Y2239" s="13" t="s">
        <v>29</v>
      </c>
      <c r="Z2239" s="13">
        <v>45</v>
      </c>
      <c r="AA2239" s="241">
        <f t="shared" si="576"/>
        <v>0</v>
      </c>
    </row>
    <row r="2240" spans="1:27">
      <c r="A2240" s="12">
        <v>2237</v>
      </c>
      <c r="B2240" s="166"/>
      <c r="C2240" s="13"/>
      <c r="D2240" s="187">
        <f t="shared" si="562"/>
        <v>0</v>
      </c>
      <c r="E2240" s="187">
        <f t="shared" si="563"/>
        <v>0</v>
      </c>
      <c r="F2240" s="187">
        <f t="shared" si="564"/>
        <v>0</v>
      </c>
      <c r="G2240" s="166"/>
      <c r="H2240" s="13"/>
      <c r="I2240" s="187">
        <f t="shared" si="565"/>
        <v>0</v>
      </c>
      <c r="J2240" s="187">
        <f t="shared" si="566"/>
        <v>0</v>
      </c>
      <c r="K2240" s="187">
        <f t="shared" si="567"/>
        <v>0</v>
      </c>
      <c r="L2240" s="166"/>
      <c r="M2240" s="13"/>
      <c r="N2240" s="187">
        <f t="shared" si="568"/>
        <v>0</v>
      </c>
      <c r="O2240" s="187">
        <f t="shared" si="569"/>
        <v>0</v>
      </c>
      <c r="P2240" s="187">
        <f t="shared" si="570"/>
        <v>0</v>
      </c>
      <c r="Q2240" s="166"/>
      <c r="R2240" s="13"/>
      <c r="S2240" s="187">
        <f t="shared" si="571"/>
        <v>0</v>
      </c>
      <c r="T2240" s="187">
        <f t="shared" si="572"/>
        <v>0</v>
      </c>
      <c r="U2240" s="166"/>
      <c r="V2240" s="187">
        <f t="shared" si="573"/>
        <v>0</v>
      </c>
      <c r="W2240" s="187">
        <f t="shared" si="574"/>
        <v>0</v>
      </c>
      <c r="X2240" s="13">
        <f t="shared" si="575"/>
        <v>0</v>
      </c>
      <c r="Y2240" s="13" t="s">
        <v>29</v>
      </c>
      <c r="Z2240" s="13">
        <v>45</v>
      </c>
      <c r="AA2240" s="241">
        <f t="shared" si="576"/>
        <v>0</v>
      </c>
    </row>
    <row r="2241" spans="1:27">
      <c r="A2241" s="12">
        <v>2238</v>
      </c>
      <c r="B2241" s="166"/>
      <c r="C2241" s="13"/>
      <c r="D2241" s="187">
        <f t="shared" si="562"/>
        <v>0</v>
      </c>
      <c r="E2241" s="187">
        <f t="shared" si="563"/>
        <v>0</v>
      </c>
      <c r="F2241" s="187">
        <f t="shared" si="564"/>
        <v>0</v>
      </c>
      <c r="G2241" s="166"/>
      <c r="H2241" s="13"/>
      <c r="I2241" s="187">
        <f t="shared" si="565"/>
        <v>0</v>
      </c>
      <c r="J2241" s="187">
        <f t="shared" si="566"/>
        <v>0</v>
      </c>
      <c r="K2241" s="187">
        <f t="shared" si="567"/>
        <v>0</v>
      </c>
      <c r="L2241" s="166"/>
      <c r="M2241" s="13"/>
      <c r="N2241" s="187">
        <f t="shared" si="568"/>
        <v>0</v>
      </c>
      <c r="O2241" s="187">
        <f t="shared" si="569"/>
        <v>0</v>
      </c>
      <c r="P2241" s="187">
        <f t="shared" si="570"/>
        <v>0</v>
      </c>
      <c r="Q2241" s="166"/>
      <c r="R2241" s="13"/>
      <c r="S2241" s="187">
        <f t="shared" si="571"/>
        <v>0</v>
      </c>
      <c r="T2241" s="187">
        <f t="shared" si="572"/>
        <v>0</v>
      </c>
      <c r="U2241" s="166"/>
      <c r="V2241" s="187">
        <f t="shared" si="573"/>
        <v>0</v>
      </c>
      <c r="W2241" s="187">
        <f t="shared" si="574"/>
        <v>0</v>
      </c>
      <c r="X2241" s="13">
        <f t="shared" si="575"/>
        <v>0</v>
      </c>
      <c r="Y2241" s="13" t="s">
        <v>29</v>
      </c>
      <c r="Z2241" s="13">
        <v>45</v>
      </c>
      <c r="AA2241" s="241">
        <f t="shared" si="576"/>
        <v>0</v>
      </c>
    </row>
    <row r="2242" spans="1:27">
      <c r="A2242" s="12">
        <v>2239</v>
      </c>
      <c r="B2242" s="166"/>
      <c r="C2242" s="13"/>
      <c r="D2242" s="187">
        <f t="shared" si="562"/>
        <v>0</v>
      </c>
      <c r="E2242" s="187">
        <f t="shared" si="563"/>
        <v>0</v>
      </c>
      <c r="F2242" s="187">
        <f t="shared" si="564"/>
        <v>0</v>
      </c>
      <c r="G2242" s="166"/>
      <c r="H2242" s="13"/>
      <c r="I2242" s="187">
        <f t="shared" si="565"/>
        <v>0</v>
      </c>
      <c r="J2242" s="187">
        <f t="shared" si="566"/>
        <v>0</v>
      </c>
      <c r="K2242" s="187">
        <f t="shared" si="567"/>
        <v>0</v>
      </c>
      <c r="L2242" s="166"/>
      <c r="M2242" s="13"/>
      <c r="N2242" s="187">
        <f t="shared" si="568"/>
        <v>0</v>
      </c>
      <c r="O2242" s="187">
        <f t="shared" si="569"/>
        <v>0</v>
      </c>
      <c r="P2242" s="187">
        <f t="shared" si="570"/>
        <v>0</v>
      </c>
      <c r="Q2242" s="166"/>
      <c r="R2242" s="13"/>
      <c r="S2242" s="187">
        <f t="shared" si="571"/>
        <v>0</v>
      </c>
      <c r="T2242" s="187">
        <f t="shared" si="572"/>
        <v>0</v>
      </c>
      <c r="U2242" s="166"/>
      <c r="V2242" s="187">
        <f t="shared" si="573"/>
        <v>0</v>
      </c>
      <c r="W2242" s="187">
        <f t="shared" si="574"/>
        <v>0</v>
      </c>
      <c r="X2242" s="13">
        <f t="shared" si="575"/>
        <v>0</v>
      </c>
      <c r="Y2242" s="13" t="s">
        <v>29</v>
      </c>
      <c r="Z2242" s="13">
        <v>45</v>
      </c>
      <c r="AA2242" s="241">
        <f t="shared" si="576"/>
        <v>0</v>
      </c>
    </row>
    <row r="2243" spans="1:27">
      <c r="A2243" s="12">
        <v>2240</v>
      </c>
      <c r="B2243" s="166"/>
      <c r="C2243" s="13"/>
      <c r="D2243" s="187">
        <f t="shared" si="562"/>
        <v>0</v>
      </c>
      <c r="E2243" s="187">
        <f t="shared" si="563"/>
        <v>0</v>
      </c>
      <c r="F2243" s="187">
        <f t="shared" si="564"/>
        <v>0</v>
      </c>
      <c r="G2243" s="166"/>
      <c r="H2243" s="13"/>
      <c r="I2243" s="187">
        <f t="shared" si="565"/>
        <v>0</v>
      </c>
      <c r="J2243" s="187">
        <f t="shared" si="566"/>
        <v>0</v>
      </c>
      <c r="K2243" s="187">
        <f t="shared" si="567"/>
        <v>0</v>
      </c>
      <c r="L2243" s="166"/>
      <c r="M2243" s="13"/>
      <c r="N2243" s="187">
        <f t="shared" si="568"/>
        <v>0</v>
      </c>
      <c r="O2243" s="187">
        <f t="shared" si="569"/>
        <v>0</v>
      </c>
      <c r="P2243" s="187">
        <f t="shared" si="570"/>
        <v>0</v>
      </c>
      <c r="Q2243" s="166"/>
      <c r="R2243" s="13"/>
      <c r="S2243" s="187">
        <f t="shared" si="571"/>
        <v>0</v>
      </c>
      <c r="T2243" s="187">
        <f t="shared" si="572"/>
        <v>0</v>
      </c>
      <c r="U2243" s="166"/>
      <c r="V2243" s="187">
        <f t="shared" si="573"/>
        <v>0</v>
      </c>
      <c r="W2243" s="187">
        <f t="shared" si="574"/>
        <v>0</v>
      </c>
      <c r="X2243" s="13">
        <f t="shared" si="575"/>
        <v>0</v>
      </c>
      <c r="Y2243" s="13" t="s">
        <v>29</v>
      </c>
      <c r="Z2243" s="13">
        <v>45</v>
      </c>
      <c r="AA2243" s="241">
        <f t="shared" si="576"/>
        <v>0</v>
      </c>
    </row>
    <row r="2244" spans="1:27">
      <c r="A2244" s="12">
        <v>2241</v>
      </c>
      <c r="B2244" s="166"/>
      <c r="C2244" s="13"/>
      <c r="D2244" s="187">
        <f t="shared" si="562"/>
        <v>0</v>
      </c>
      <c r="E2244" s="187">
        <f t="shared" si="563"/>
        <v>0</v>
      </c>
      <c r="F2244" s="187">
        <f t="shared" si="564"/>
        <v>0</v>
      </c>
      <c r="G2244" s="166"/>
      <c r="H2244" s="13"/>
      <c r="I2244" s="187">
        <f t="shared" si="565"/>
        <v>0</v>
      </c>
      <c r="J2244" s="187">
        <f t="shared" si="566"/>
        <v>0</v>
      </c>
      <c r="K2244" s="187">
        <f t="shared" si="567"/>
        <v>0</v>
      </c>
      <c r="L2244" s="166"/>
      <c r="M2244" s="13"/>
      <c r="N2244" s="187">
        <f t="shared" si="568"/>
        <v>0</v>
      </c>
      <c r="O2244" s="187">
        <f t="shared" si="569"/>
        <v>0</v>
      </c>
      <c r="P2244" s="187">
        <f t="shared" si="570"/>
        <v>0</v>
      </c>
      <c r="Q2244" s="166"/>
      <c r="R2244" s="13"/>
      <c r="S2244" s="187">
        <f t="shared" si="571"/>
        <v>0</v>
      </c>
      <c r="T2244" s="187">
        <f t="shared" si="572"/>
        <v>0</v>
      </c>
      <c r="U2244" s="166"/>
      <c r="V2244" s="187">
        <f t="shared" si="573"/>
        <v>0</v>
      </c>
      <c r="W2244" s="187">
        <f t="shared" si="574"/>
        <v>0</v>
      </c>
      <c r="X2244" s="13">
        <f t="shared" si="575"/>
        <v>0</v>
      </c>
      <c r="Y2244" s="13" t="s">
        <v>29</v>
      </c>
      <c r="Z2244" s="13">
        <v>45</v>
      </c>
      <c r="AA2244" s="241">
        <f t="shared" si="576"/>
        <v>0</v>
      </c>
    </row>
    <row r="2245" spans="1:27">
      <c r="A2245" s="12">
        <v>2242</v>
      </c>
      <c r="B2245" s="166"/>
      <c r="C2245" s="13"/>
      <c r="D2245" s="187">
        <f t="shared" si="562"/>
        <v>0</v>
      </c>
      <c r="E2245" s="187">
        <f t="shared" si="563"/>
        <v>0</v>
      </c>
      <c r="F2245" s="187">
        <f t="shared" si="564"/>
        <v>0</v>
      </c>
      <c r="G2245" s="166"/>
      <c r="H2245" s="13"/>
      <c r="I2245" s="187">
        <f t="shared" si="565"/>
        <v>0</v>
      </c>
      <c r="J2245" s="187">
        <f t="shared" si="566"/>
        <v>0</v>
      </c>
      <c r="K2245" s="187">
        <f t="shared" si="567"/>
        <v>0</v>
      </c>
      <c r="L2245" s="166"/>
      <c r="M2245" s="13"/>
      <c r="N2245" s="187">
        <f t="shared" si="568"/>
        <v>0</v>
      </c>
      <c r="O2245" s="187">
        <f t="shared" si="569"/>
        <v>0</v>
      </c>
      <c r="P2245" s="187">
        <f t="shared" si="570"/>
        <v>0</v>
      </c>
      <c r="Q2245" s="166"/>
      <c r="R2245" s="13"/>
      <c r="S2245" s="187">
        <f t="shared" si="571"/>
        <v>0</v>
      </c>
      <c r="T2245" s="187">
        <f t="shared" si="572"/>
        <v>0</v>
      </c>
      <c r="U2245" s="166"/>
      <c r="V2245" s="187">
        <f t="shared" si="573"/>
        <v>0</v>
      </c>
      <c r="W2245" s="187">
        <f t="shared" si="574"/>
        <v>0</v>
      </c>
      <c r="X2245" s="13">
        <f t="shared" si="575"/>
        <v>0</v>
      </c>
      <c r="Y2245" s="13" t="s">
        <v>29</v>
      </c>
      <c r="Z2245" s="13">
        <v>45</v>
      </c>
      <c r="AA2245" s="241">
        <f t="shared" si="576"/>
        <v>0</v>
      </c>
    </row>
    <row r="2246" spans="1:27">
      <c r="A2246" s="12">
        <v>2243</v>
      </c>
      <c r="B2246" s="166"/>
      <c r="C2246" s="13"/>
      <c r="D2246" s="187">
        <f t="shared" si="562"/>
        <v>0</v>
      </c>
      <c r="E2246" s="187">
        <f t="shared" si="563"/>
        <v>0</v>
      </c>
      <c r="F2246" s="187">
        <f t="shared" si="564"/>
        <v>0</v>
      </c>
      <c r="G2246" s="166"/>
      <c r="H2246" s="13"/>
      <c r="I2246" s="187">
        <f t="shared" si="565"/>
        <v>0</v>
      </c>
      <c r="J2246" s="187">
        <f t="shared" si="566"/>
        <v>0</v>
      </c>
      <c r="K2246" s="187">
        <f t="shared" si="567"/>
        <v>0</v>
      </c>
      <c r="L2246" s="166"/>
      <c r="M2246" s="13"/>
      <c r="N2246" s="187">
        <f t="shared" si="568"/>
        <v>0</v>
      </c>
      <c r="O2246" s="187">
        <f t="shared" si="569"/>
        <v>0</v>
      </c>
      <c r="P2246" s="187">
        <f t="shared" si="570"/>
        <v>0</v>
      </c>
      <c r="Q2246" s="166"/>
      <c r="R2246" s="13"/>
      <c r="S2246" s="187">
        <f t="shared" si="571"/>
        <v>0</v>
      </c>
      <c r="T2246" s="187">
        <f t="shared" si="572"/>
        <v>0</v>
      </c>
      <c r="U2246" s="166"/>
      <c r="V2246" s="187">
        <f t="shared" si="573"/>
        <v>0</v>
      </c>
      <c r="W2246" s="187">
        <f t="shared" si="574"/>
        <v>0</v>
      </c>
      <c r="X2246" s="13">
        <f t="shared" si="575"/>
        <v>0</v>
      </c>
      <c r="Y2246" s="13" t="s">
        <v>29</v>
      </c>
      <c r="Z2246" s="13">
        <v>45</v>
      </c>
      <c r="AA2246" s="241">
        <f t="shared" si="576"/>
        <v>0</v>
      </c>
    </row>
    <row r="2247" spans="1:27">
      <c r="A2247" s="12">
        <v>2244</v>
      </c>
      <c r="B2247" s="166"/>
      <c r="C2247" s="13"/>
      <c r="D2247" s="187">
        <f t="shared" si="562"/>
        <v>0</v>
      </c>
      <c r="E2247" s="187">
        <f t="shared" si="563"/>
        <v>0</v>
      </c>
      <c r="F2247" s="187">
        <f t="shared" si="564"/>
        <v>0</v>
      </c>
      <c r="G2247" s="166"/>
      <c r="H2247" s="13"/>
      <c r="I2247" s="187">
        <f t="shared" si="565"/>
        <v>0</v>
      </c>
      <c r="J2247" s="187">
        <f t="shared" si="566"/>
        <v>0</v>
      </c>
      <c r="K2247" s="187">
        <f t="shared" si="567"/>
        <v>0</v>
      </c>
      <c r="L2247" s="166"/>
      <c r="M2247" s="13"/>
      <c r="N2247" s="187">
        <f t="shared" si="568"/>
        <v>0</v>
      </c>
      <c r="O2247" s="187">
        <f t="shared" si="569"/>
        <v>0</v>
      </c>
      <c r="P2247" s="187">
        <f t="shared" si="570"/>
        <v>0</v>
      </c>
      <c r="Q2247" s="166"/>
      <c r="R2247" s="13"/>
      <c r="S2247" s="187">
        <f t="shared" si="571"/>
        <v>0</v>
      </c>
      <c r="T2247" s="187">
        <f t="shared" si="572"/>
        <v>0</v>
      </c>
      <c r="U2247" s="166"/>
      <c r="V2247" s="187">
        <f t="shared" si="573"/>
        <v>0</v>
      </c>
      <c r="W2247" s="187">
        <f t="shared" si="574"/>
        <v>0</v>
      </c>
      <c r="X2247" s="13">
        <f t="shared" si="575"/>
        <v>0</v>
      </c>
      <c r="Y2247" s="13" t="s">
        <v>29</v>
      </c>
      <c r="Z2247" s="13">
        <v>45</v>
      </c>
      <c r="AA2247" s="241">
        <f t="shared" si="576"/>
        <v>0</v>
      </c>
    </row>
    <row r="2248" spans="1:27">
      <c r="A2248" s="12">
        <v>2245</v>
      </c>
      <c r="B2248" s="166"/>
      <c r="C2248" s="13"/>
      <c r="D2248" s="187">
        <f t="shared" si="562"/>
        <v>0</v>
      </c>
      <c r="E2248" s="187">
        <f t="shared" si="563"/>
        <v>0</v>
      </c>
      <c r="F2248" s="187">
        <f t="shared" si="564"/>
        <v>0</v>
      </c>
      <c r="G2248" s="166"/>
      <c r="H2248" s="13"/>
      <c r="I2248" s="187">
        <f t="shared" si="565"/>
        <v>0</v>
      </c>
      <c r="J2248" s="187">
        <f t="shared" si="566"/>
        <v>0</v>
      </c>
      <c r="K2248" s="187">
        <f t="shared" si="567"/>
        <v>0</v>
      </c>
      <c r="L2248" s="166"/>
      <c r="M2248" s="13"/>
      <c r="N2248" s="187">
        <f t="shared" si="568"/>
        <v>0</v>
      </c>
      <c r="O2248" s="187">
        <f t="shared" si="569"/>
        <v>0</v>
      </c>
      <c r="P2248" s="187">
        <f t="shared" si="570"/>
        <v>0</v>
      </c>
      <c r="Q2248" s="166"/>
      <c r="R2248" s="13"/>
      <c r="S2248" s="187">
        <f t="shared" si="571"/>
        <v>0</v>
      </c>
      <c r="T2248" s="187">
        <f t="shared" si="572"/>
        <v>0</v>
      </c>
      <c r="U2248" s="166"/>
      <c r="V2248" s="187">
        <f t="shared" si="573"/>
        <v>0</v>
      </c>
      <c r="W2248" s="187">
        <f t="shared" si="574"/>
        <v>0</v>
      </c>
      <c r="X2248" s="13">
        <f t="shared" si="575"/>
        <v>0</v>
      </c>
      <c r="Y2248" s="13" t="s">
        <v>29</v>
      </c>
      <c r="Z2248" s="13">
        <v>45</v>
      </c>
      <c r="AA2248" s="241">
        <f t="shared" si="576"/>
        <v>0</v>
      </c>
    </row>
    <row r="2249" spans="1:27">
      <c r="A2249" s="12">
        <v>2246</v>
      </c>
      <c r="B2249" s="166"/>
      <c r="C2249" s="13"/>
      <c r="D2249" s="187">
        <f t="shared" si="562"/>
        <v>0</v>
      </c>
      <c r="E2249" s="187">
        <f t="shared" si="563"/>
        <v>0</v>
      </c>
      <c r="F2249" s="187">
        <f t="shared" si="564"/>
        <v>0</v>
      </c>
      <c r="G2249" s="166"/>
      <c r="H2249" s="13"/>
      <c r="I2249" s="187">
        <f t="shared" si="565"/>
        <v>0</v>
      </c>
      <c r="J2249" s="187">
        <f t="shared" si="566"/>
        <v>0</v>
      </c>
      <c r="K2249" s="187">
        <f t="shared" si="567"/>
        <v>0</v>
      </c>
      <c r="L2249" s="166"/>
      <c r="M2249" s="13"/>
      <c r="N2249" s="187">
        <f t="shared" si="568"/>
        <v>0</v>
      </c>
      <c r="O2249" s="187">
        <f t="shared" si="569"/>
        <v>0</v>
      </c>
      <c r="P2249" s="187">
        <f t="shared" si="570"/>
        <v>0</v>
      </c>
      <c r="Q2249" s="166"/>
      <c r="R2249" s="13"/>
      <c r="S2249" s="187">
        <f t="shared" si="571"/>
        <v>0</v>
      </c>
      <c r="T2249" s="187">
        <f t="shared" si="572"/>
        <v>0</v>
      </c>
      <c r="U2249" s="166"/>
      <c r="V2249" s="187">
        <f t="shared" si="573"/>
        <v>0</v>
      </c>
      <c r="W2249" s="187">
        <f t="shared" si="574"/>
        <v>0</v>
      </c>
      <c r="X2249" s="13">
        <f t="shared" si="575"/>
        <v>0</v>
      </c>
      <c r="Y2249" s="13" t="s">
        <v>29</v>
      </c>
      <c r="Z2249" s="13">
        <v>45</v>
      </c>
      <c r="AA2249" s="241">
        <f t="shared" si="576"/>
        <v>0</v>
      </c>
    </row>
    <row r="2250" spans="1:27">
      <c r="A2250" s="12">
        <v>2247</v>
      </c>
      <c r="B2250" s="166"/>
      <c r="C2250" s="13"/>
      <c r="D2250" s="187">
        <f t="shared" si="562"/>
        <v>0</v>
      </c>
      <c r="E2250" s="187">
        <f t="shared" si="563"/>
        <v>0</v>
      </c>
      <c r="F2250" s="187">
        <f t="shared" si="564"/>
        <v>0</v>
      </c>
      <c r="G2250" s="166"/>
      <c r="H2250" s="13"/>
      <c r="I2250" s="187">
        <f t="shared" si="565"/>
        <v>0</v>
      </c>
      <c r="J2250" s="187">
        <f t="shared" si="566"/>
        <v>0</v>
      </c>
      <c r="K2250" s="187">
        <f t="shared" si="567"/>
        <v>0</v>
      </c>
      <c r="L2250" s="166"/>
      <c r="M2250" s="13"/>
      <c r="N2250" s="187">
        <f t="shared" si="568"/>
        <v>0</v>
      </c>
      <c r="O2250" s="187">
        <f t="shared" si="569"/>
        <v>0</v>
      </c>
      <c r="P2250" s="187">
        <f t="shared" si="570"/>
        <v>0</v>
      </c>
      <c r="Q2250" s="166"/>
      <c r="R2250" s="13"/>
      <c r="S2250" s="187">
        <f t="shared" si="571"/>
        <v>0</v>
      </c>
      <c r="T2250" s="187">
        <f t="shared" si="572"/>
        <v>0</v>
      </c>
      <c r="U2250" s="166"/>
      <c r="V2250" s="187">
        <f t="shared" si="573"/>
        <v>0</v>
      </c>
      <c r="W2250" s="187">
        <f t="shared" si="574"/>
        <v>0</v>
      </c>
      <c r="X2250" s="13">
        <f t="shared" si="575"/>
        <v>0</v>
      </c>
      <c r="Y2250" s="13" t="s">
        <v>29</v>
      </c>
      <c r="Z2250" s="13">
        <v>45</v>
      </c>
      <c r="AA2250" s="241">
        <f t="shared" si="576"/>
        <v>0</v>
      </c>
    </row>
    <row r="2251" spans="1:27">
      <c r="A2251" s="12">
        <v>2248</v>
      </c>
      <c r="B2251" s="166"/>
      <c r="C2251" s="13"/>
      <c r="D2251" s="187">
        <f t="shared" si="562"/>
        <v>0</v>
      </c>
      <c r="E2251" s="187">
        <f t="shared" si="563"/>
        <v>0</v>
      </c>
      <c r="F2251" s="187">
        <f t="shared" si="564"/>
        <v>0</v>
      </c>
      <c r="G2251" s="166"/>
      <c r="H2251" s="13"/>
      <c r="I2251" s="187">
        <f t="shared" si="565"/>
        <v>0</v>
      </c>
      <c r="J2251" s="187">
        <f t="shared" si="566"/>
        <v>0</v>
      </c>
      <c r="K2251" s="187">
        <f t="shared" si="567"/>
        <v>0</v>
      </c>
      <c r="L2251" s="166"/>
      <c r="M2251" s="13"/>
      <c r="N2251" s="187">
        <f t="shared" si="568"/>
        <v>0</v>
      </c>
      <c r="O2251" s="187">
        <f t="shared" si="569"/>
        <v>0</v>
      </c>
      <c r="P2251" s="187">
        <f t="shared" si="570"/>
        <v>0</v>
      </c>
      <c r="Q2251" s="166"/>
      <c r="R2251" s="13"/>
      <c r="S2251" s="187">
        <f t="shared" si="571"/>
        <v>0</v>
      </c>
      <c r="T2251" s="187">
        <f t="shared" si="572"/>
        <v>0</v>
      </c>
      <c r="U2251" s="166"/>
      <c r="V2251" s="187">
        <f t="shared" si="573"/>
        <v>0</v>
      </c>
      <c r="W2251" s="187">
        <f t="shared" si="574"/>
        <v>0</v>
      </c>
      <c r="X2251" s="13">
        <f t="shared" si="575"/>
        <v>0</v>
      </c>
      <c r="Y2251" s="13" t="s">
        <v>29</v>
      </c>
      <c r="Z2251" s="13">
        <v>45</v>
      </c>
      <c r="AA2251" s="241">
        <f t="shared" si="576"/>
        <v>0</v>
      </c>
    </row>
    <row r="2252" spans="1:27">
      <c r="A2252" s="12">
        <v>2249</v>
      </c>
      <c r="B2252" s="166"/>
      <c r="C2252" s="13"/>
      <c r="D2252" s="187">
        <f t="shared" si="562"/>
        <v>0</v>
      </c>
      <c r="E2252" s="187">
        <f t="shared" si="563"/>
        <v>0</v>
      </c>
      <c r="F2252" s="187">
        <f t="shared" si="564"/>
        <v>0</v>
      </c>
      <c r="G2252" s="166"/>
      <c r="H2252" s="13"/>
      <c r="I2252" s="187">
        <f t="shared" si="565"/>
        <v>0</v>
      </c>
      <c r="J2252" s="187">
        <f t="shared" si="566"/>
        <v>0</v>
      </c>
      <c r="K2252" s="187">
        <f t="shared" si="567"/>
        <v>0</v>
      </c>
      <c r="L2252" s="166"/>
      <c r="M2252" s="13"/>
      <c r="N2252" s="187">
        <f t="shared" si="568"/>
        <v>0</v>
      </c>
      <c r="O2252" s="187">
        <f t="shared" si="569"/>
        <v>0</v>
      </c>
      <c r="P2252" s="187">
        <f t="shared" si="570"/>
        <v>0</v>
      </c>
      <c r="Q2252" s="166"/>
      <c r="R2252" s="13"/>
      <c r="S2252" s="187">
        <f t="shared" si="571"/>
        <v>0</v>
      </c>
      <c r="T2252" s="187">
        <f t="shared" si="572"/>
        <v>0</v>
      </c>
      <c r="U2252" s="166"/>
      <c r="V2252" s="187">
        <f t="shared" si="573"/>
        <v>0</v>
      </c>
      <c r="W2252" s="187">
        <f t="shared" si="574"/>
        <v>0</v>
      </c>
      <c r="X2252" s="13">
        <f t="shared" si="575"/>
        <v>0</v>
      </c>
      <c r="Y2252" s="13" t="s">
        <v>29</v>
      </c>
      <c r="Z2252" s="13">
        <v>45</v>
      </c>
      <c r="AA2252" s="241">
        <f t="shared" si="576"/>
        <v>0</v>
      </c>
    </row>
    <row r="2253" spans="1:27">
      <c r="A2253" s="12">
        <v>2250</v>
      </c>
      <c r="B2253" s="166"/>
      <c r="C2253" s="13"/>
      <c r="D2253" s="187">
        <f t="shared" si="562"/>
        <v>0</v>
      </c>
      <c r="E2253" s="187">
        <f t="shared" si="563"/>
        <v>0</v>
      </c>
      <c r="F2253" s="187">
        <f t="shared" si="564"/>
        <v>0</v>
      </c>
      <c r="G2253" s="166"/>
      <c r="H2253" s="13"/>
      <c r="I2253" s="187">
        <f t="shared" si="565"/>
        <v>0</v>
      </c>
      <c r="J2253" s="187">
        <f t="shared" si="566"/>
        <v>0</v>
      </c>
      <c r="K2253" s="187">
        <f t="shared" si="567"/>
        <v>0</v>
      </c>
      <c r="L2253" s="166"/>
      <c r="M2253" s="13"/>
      <c r="N2253" s="187">
        <f t="shared" si="568"/>
        <v>0</v>
      </c>
      <c r="O2253" s="187">
        <f t="shared" si="569"/>
        <v>0</v>
      </c>
      <c r="P2253" s="187">
        <f t="shared" si="570"/>
        <v>0</v>
      </c>
      <c r="Q2253" s="166"/>
      <c r="R2253" s="13"/>
      <c r="S2253" s="187">
        <f t="shared" si="571"/>
        <v>0</v>
      </c>
      <c r="T2253" s="187">
        <f t="shared" si="572"/>
        <v>0</v>
      </c>
      <c r="U2253" s="166"/>
      <c r="V2253" s="187">
        <f t="shared" si="573"/>
        <v>0</v>
      </c>
      <c r="W2253" s="187">
        <f t="shared" si="574"/>
        <v>0</v>
      </c>
      <c r="X2253" s="13">
        <f t="shared" si="575"/>
        <v>0</v>
      </c>
      <c r="Y2253" s="13" t="s">
        <v>29</v>
      </c>
      <c r="Z2253" s="13">
        <v>45</v>
      </c>
      <c r="AA2253" s="241">
        <f t="shared" si="576"/>
        <v>0</v>
      </c>
    </row>
  </sheetData>
  <sheetProtection algorithmName="SHA-512" hashValue="jdZd3eFJfdZqlN2//ewrqyYjTamU5KdHqytWta8IVIB40o3A799LSC9sh+TuDCWzGyUheBcAtWRSQ8tekiwrZQ==" saltValue="dMasqd30v3EySlw3HzrTtA==" spinCount="100000" sheet="1" objects="1" scenarios="1"/>
  <protectedRanges>
    <protectedRange sqref="B4:B2253 G4:G2253 L4:L2253 Q4:Q2253 U4:U2253" name="Plage1"/>
  </protectedRanges>
  <mergeCells count="3">
    <mergeCell ref="X3:Z3"/>
    <mergeCell ref="X2:Z2"/>
    <mergeCell ref="A1:AB1"/>
  </mergeCells>
  <conditionalFormatting sqref="AA4:AA2253">
    <cfRule type="cellIs" dxfId="27" priority="1" operator="lessThan">
      <formula>0.8888</formula>
    </cfRule>
    <cfRule type="cellIs" dxfId="26" priority="2" operator="greaterThan">
      <formula>0.8889</formula>
    </cfRule>
    <cfRule type="cellIs" dxfId="25" priority="3" operator="between">
      <formula>0.8888</formula>
      <formula>0.889</formula>
    </cfRule>
    <cfRule type="cellIs" dxfId="24" priority="4" operator="equal">
      <formula>0.8889</formula>
    </cfRule>
  </conditionalFormatting>
  <dataValidations count="3">
    <dataValidation type="list" showInputMessage="1" showErrorMessage="1" sqref="B4:B2253 L4:L2253" xr:uid="{0B5D476E-85A5-486F-9B87-35850AC9EB9C}">
      <formula1>$AB$3:$AB$5</formula1>
    </dataValidation>
    <dataValidation type="list" showInputMessage="1" showErrorMessage="1" sqref="G4:G2253" xr:uid="{50122131-E0D1-4486-BCDD-86A91631666E}">
      <formula1>$AB$7:$AB$9</formula1>
    </dataValidation>
    <dataValidation type="list" showInputMessage="1" showErrorMessage="1" sqref="Q4:Q2253 U4:U2253" xr:uid="{211FAD54-0702-4D15-976F-213A5316B94C}">
      <formula1>$AB$11:$AB$12</formula1>
    </dataValidation>
  </dataValidations>
  <pageMargins left="0.25" right="0.25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1CDA6-8956-4200-A24C-4955050C2BC8}">
  <sheetPr>
    <pageSetUpPr fitToPage="1"/>
  </sheetPr>
  <dimension ref="A1:DJ2254"/>
  <sheetViews>
    <sheetView zoomScale="70" zoomScaleNormal="70" workbookViewId="0">
      <pane ySplit="4" topLeftCell="A5" activePane="bottomLeft" state="frozen"/>
      <selection pane="bottomLeft" activeCell="AA6" sqref="AA6"/>
    </sheetView>
  </sheetViews>
  <sheetFormatPr baseColWidth="10" defaultRowHeight="13.8"/>
  <cols>
    <col min="1" max="3" width="8.8984375" style="5" customWidth="1"/>
    <col min="4" max="4" width="2.5" style="5" customWidth="1"/>
    <col min="5" max="5" width="8.8984375" style="156" customWidth="1"/>
    <col min="6" max="6" width="12.296875" style="156" hidden="1" customWidth="1"/>
    <col min="7" max="8" width="8.8984375" style="156" customWidth="1"/>
    <col min="9" max="9" width="2.5" style="427" customWidth="1"/>
    <col min="10" max="10" width="8.8984375" style="5" customWidth="1"/>
    <col min="11" max="11" width="12.296875" style="5" hidden="1" customWidth="1"/>
    <col min="12" max="13" width="8.8984375" style="5" customWidth="1"/>
    <col min="14" max="14" width="2.59765625" style="5" customWidth="1"/>
    <col min="15" max="15" width="10.5" style="246" customWidth="1"/>
    <col min="16" max="16" width="7.3984375" style="156" customWidth="1"/>
    <col min="17" max="17" width="9.796875" style="5" customWidth="1"/>
    <col min="18" max="18" width="10.5" style="464" customWidth="1"/>
    <col min="19" max="19" width="2.59765625" style="5" customWidth="1"/>
    <col min="20" max="20" width="2.5" style="5" customWidth="1"/>
    <col min="21" max="21" width="8.19921875" style="5" bestFit="1" customWidth="1"/>
    <col min="22" max="22" width="2.59765625" style="5" customWidth="1"/>
    <col min="23" max="23" width="7.296875" style="5" customWidth="1"/>
    <col min="24" max="24" width="8.3984375" style="5" customWidth="1"/>
    <col min="25" max="26" width="2.59765625" style="5" customWidth="1"/>
    <col min="27" max="27" width="10.796875" style="5" customWidth="1"/>
    <col min="28" max="30" width="14.09765625" style="5" customWidth="1"/>
    <col min="31" max="31" width="2.59765625" style="5" customWidth="1"/>
    <col min="32" max="32" width="5.796875" style="400" customWidth="1"/>
    <col min="33" max="33" width="2.59765625" style="5" customWidth="1"/>
    <col min="34" max="34" width="2.5" style="5" customWidth="1"/>
    <col min="35" max="35" width="12.296875" style="5" customWidth="1"/>
    <col min="36" max="36" width="17.19921875" style="5" customWidth="1"/>
    <col min="37" max="37" width="1.59765625" style="5" customWidth="1"/>
    <col min="38" max="38" width="8" style="5" customWidth="1"/>
    <col min="39" max="39" width="18.8984375" style="5" customWidth="1"/>
    <col min="40" max="40" width="2.5" style="5" customWidth="1"/>
    <col min="41" max="41" width="2.5" style="437" customWidth="1"/>
    <col min="42" max="42" width="2.5" style="5" customWidth="1"/>
    <col min="43" max="44" width="12.296875" style="5" customWidth="1"/>
    <col min="45" max="45" width="1.3984375" style="5" customWidth="1"/>
    <col min="46" max="47" width="12.296875" style="5" customWidth="1"/>
    <col min="48" max="48" width="2.5" style="246" customWidth="1"/>
    <col min="49" max="50" width="2.5" style="5" customWidth="1"/>
    <col min="51" max="51" width="10.19921875" style="5" customWidth="1"/>
    <col min="52" max="52" width="2.5" style="5" customWidth="1"/>
    <col min="53" max="53" width="10.19921875" style="5" bestFit="1" customWidth="1"/>
    <col min="54" max="54" width="1.296875" style="5" customWidth="1"/>
    <col min="55" max="55" width="7.796875" style="5" bestFit="1" customWidth="1"/>
    <col min="56" max="56" width="1.296875" style="5" customWidth="1"/>
    <col min="57" max="57" width="12.8984375" style="5" customWidth="1"/>
    <col min="58" max="58" width="7.5" style="5" bestFit="1" customWidth="1"/>
    <col min="59" max="59" width="1.296875" style="5" customWidth="1"/>
    <col min="60" max="60" width="12.296875" style="5" customWidth="1"/>
    <col min="61" max="61" width="1.296875" style="5" customWidth="1"/>
    <col min="62" max="62" width="8.296875" style="5" customWidth="1"/>
    <col min="63" max="63" width="2.5" style="5" customWidth="1"/>
    <col min="64" max="65" width="16.5" style="5" bestFit="1" customWidth="1"/>
    <col min="66" max="66" width="2.5" style="5" customWidth="1"/>
    <col min="67" max="67" width="16.5" style="5" bestFit="1" customWidth="1"/>
    <col min="68" max="68" width="1.3984375" style="5" customWidth="1"/>
    <col min="69" max="69" width="16.5" style="5" bestFit="1" customWidth="1"/>
    <col min="70" max="70" width="1.296875" style="5" customWidth="1"/>
    <col min="71" max="71" width="16.5" style="5" bestFit="1" customWidth="1"/>
    <col min="72" max="72" width="1.296875" style="5" customWidth="1"/>
    <col min="73" max="73" width="16.5" style="5" bestFit="1" customWidth="1"/>
    <col min="74" max="74" width="2.5" style="5" customWidth="1"/>
    <col min="75" max="76" width="11.3984375" style="5" customWidth="1"/>
    <col min="77" max="77" width="12.296875" style="5" customWidth="1"/>
    <col min="78" max="78" width="16.5" style="5" bestFit="1" customWidth="1"/>
    <col min="79" max="81" width="2.5" style="5" customWidth="1"/>
    <col min="82" max="82" width="13.09765625" style="5" customWidth="1"/>
    <col min="83" max="84" width="2.5" style="5" customWidth="1"/>
    <col min="85" max="85" width="2.3984375" style="5" customWidth="1"/>
    <col min="86" max="88" width="12.296875" style="5" customWidth="1"/>
    <col min="89" max="89" width="14.8984375" style="5" customWidth="1"/>
    <col min="90" max="91" width="2.5" style="5" customWidth="1"/>
    <col min="92" max="92" width="12.296875" style="5" customWidth="1"/>
    <col min="93" max="93" width="2.69921875" style="5" bestFit="1" customWidth="1"/>
    <col min="94" max="94" width="12.296875" style="5" customWidth="1"/>
    <col min="95" max="95" width="2.69921875" bestFit="1" customWidth="1"/>
    <col min="96" max="96" width="12.296875" customWidth="1"/>
    <col min="97" max="97" width="2.69921875" bestFit="1" customWidth="1"/>
    <col min="98" max="98" width="12.296875" customWidth="1"/>
    <col min="99" max="99" width="2.69921875" bestFit="1" customWidth="1"/>
    <col min="100" max="100" width="12.296875" customWidth="1"/>
    <col min="101" max="101" width="2.69921875" bestFit="1" customWidth="1"/>
    <col min="102" max="102" width="3.296875" bestFit="1" customWidth="1"/>
    <col min="103" max="103" width="3.3984375" customWidth="1"/>
    <col min="104" max="104" width="1.3984375" bestFit="1" customWidth="1"/>
    <col min="105" max="105" width="4.5" bestFit="1" customWidth="1"/>
    <col min="106" max="106" width="9.8984375" customWidth="1"/>
    <col min="107" max="108" width="2.5" customWidth="1"/>
    <col min="109" max="109" width="101.5" customWidth="1"/>
    <col min="110" max="112" width="2.5" style="5" customWidth="1"/>
    <col min="113" max="113" width="75.69921875" style="246" customWidth="1"/>
    <col min="114" max="114" width="2.5" style="5" customWidth="1"/>
    <col min="115" max="125" width="12.296875" style="5" customWidth="1"/>
    <col min="126" max="16384" width="11.19921875" style="5"/>
  </cols>
  <sheetData>
    <row r="1" spans="1:114" s="30" customFormat="1" ht="59.4" customHeight="1" thickTop="1" thickBot="1">
      <c r="A1" s="526" t="s">
        <v>285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  <c r="M1" s="527"/>
      <c r="N1" s="461"/>
      <c r="O1" s="526" t="s">
        <v>293</v>
      </c>
      <c r="P1" s="532"/>
      <c r="Q1" s="532"/>
      <c r="R1" s="532"/>
      <c r="S1" s="532"/>
      <c r="T1" s="532"/>
      <c r="U1" s="532"/>
      <c r="V1" s="532"/>
      <c r="W1" s="532"/>
      <c r="X1" s="532"/>
      <c r="Y1" s="532"/>
      <c r="Z1" s="532"/>
      <c r="AA1" s="532"/>
      <c r="AB1" s="532"/>
      <c r="AC1" s="532"/>
      <c r="AD1" s="533"/>
      <c r="AE1" s="443"/>
      <c r="AF1" s="514" t="s">
        <v>271</v>
      </c>
      <c r="AG1" s="534"/>
      <c r="AH1" s="534"/>
      <c r="AI1" s="534"/>
      <c r="AJ1" s="534"/>
      <c r="AK1" s="534"/>
      <c r="AL1" s="534"/>
      <c r="AM1" s="534"/>
      <c r="AN1" s="535"/>
      <c r="AO1" s="62"/>
      <c r="AP1" s="526" t="s">
        <v>272</v>
      </c>
      <c r="AQ1" s="528"/>
      <c r="AR1" s="528"/>
      <c r="AS1" s="528"/>
      <c r="AT1" s="528"/>
      <c r="AU1" s="528"/>
      <c r="AV1" s="529"/>
      <c r="AW1" s="444"/>
      <c r="AX1" s="514" t="s">
        <v>273</v>
      </c>
      <c r="AY1" s="530"/>
      <c r="AZ1" s="530"/>
      <c r="BA1" s="530"/>
      <c r="BB1" s="530"/>
      <c r="BC1" s="530"/>
      <c r="BD1" s="530"/>
      <c r="BE1" s="530"/>
      <c r="BF1" s="530"/>
      <c r="BG1" s="530"/>
      <c r="BH1" s="530"/>
      <c r="BI1" s="530"/>
      <c r="BJ1" s="530"/>
      <c r="BK1" s="530"/>
      <c r="BL1" s="530"/>
      <c r="BM1" s="530"/>
      <c r="BN1" s="530"/>
      <c r="BO1" s="530"/>
      <c r="BP1" s="530"/>
      <c r="BQ1" s="530"/>
      <c r="BR1" s="530"/>
      <c r="BS1" s="530"/>
      <c r="BT1" s="530"/>
      <c r="BU1" s="530"/>
      <c r="BV1" s="530"/>
      <c r="BW1" s="530"/>
      <c r="BX1" s="530"/>
      <c r="BY1" s="530"/>
      <c r="BZ1" s="530"/>
      <c r="CA1" s="531"/>
      <c r="CC1" s="526" t="s">
        <v>276</v>
      </c>
      <c r="CD1" s="528"/>
      <c r="CE1" s="529"/>
      <c r="CG1" s="526" t="s">
        <v>274</v>
      </c>
      <c r="CH1" s="528"/>
      <c r="CI1" s="528"/>
      <c r="CJ1" s="528"/>
      <c r="CK1" s="529"/>
      <c r="CM1" s="526" t="s">
        <v>149</v>
      </c>
      <c r="CN1" s="528"/>
      <c r="CO1" s="528"/>
      <c r="CP1" s="528"/>
      <c r="CQ1" s="528"/>
      <c r="CR1" s="528"/>
      <c r="CS1" s="528"/>
      <c r="CT1" s="528"/>
      <c r="CU1" s="528"/>
      <c r="CV1" s="528"/>
      <c r="CW1" s="528"/>
      <c r="CX1" s="528"/>
      <c r="CY1" s="528"/>
      <c r="CZ1" s="528"/>
      <c r="DA1" s="528"/>
      <c r="DB1" s="529"/>
      <c r="DD1" s="523" t="s">
        <v>277</v>
      </c>
      <c r="DE1" s="524"/>
      <c r="DF1" s="525"/>
      <c r="DH1" s="526" t="s">
        <v>303</v>
      </c>
      <c r="DI1" s="528"/>
      <c r="DJ1" s="529"/>
    </row>
    <row r="2" spans="1:114" s="27" customFormat="1" ht="18.600000000000001" customHeight="1" thickTop="1" thickBot="1">
      <c r="A2" s="157"/>
      <c r="B2" s="393"/>
      <c r="C2" s="393"/>
      <c r="D2" s="157"/>
      <c r="E2" s="393"/>
      <c r="F2" s="393"/>
      <c r="G2" s="393"/>
      <c r="H2" s="393"/>
      <c r="I2" s="157"/>
      <c r="J2" s="393"/>
      <c r="K2" s="393"/>
      <c r="L2" s="393"/>
      <c r="M2" s="393"/>
      <c r="N2" s="157"/>
      <c r="O2" s="460"/>
      <c r="P2" s="460"/>
      <c r="Q2" s="460"/>
      <c r="R2" s="463"/>
      <c r="S2" s="157"/>
      <c r="Y2" s="157"/>
      <c r="Z2" s="157"/>
      <c r="AA2" s="82"/>
      <c r="AB2" s="82"/>
      <c r="AC2" s="82"/>
      <c r="AD2" s="82"/>
      <c r="AE2" s="157"/>
      <c r="AF2" s="436"/>
      <c r="AG2" s="157"/>
      <c r="AH2" s="157"/>
      <c r="AI2" s="393"/>
      <c r="AJ2" s="393"/>
      <c r="AK2" s="393"/>
      <c r="AL2" s="393"/>
      <c r="AM2" s="393"/>
      <c r="AN2" s="393"/>
      <c r="AO2" s="157"/>
      <c r="AP2" s="390"/>
      <c r="AQ2" s="390"/>
      <c r="AR2" s="390"/>
      <c r="AS2" s="391"/>
      <c r="AT2" s="391"/>
      <c r="AU2" s="391"/>
      <c r="AV2" s="391"/>
      <c r="AW2" s="388"/>
      <c r="AX2" s="442"/>
      <c r="AY2" s="442"/>
      <c r="AZ2" s="442"/>
      <c r="BA2" s="442"/>
      <c r="BB2" s="82"/>
      <c r="BC2" s="392"/>
      <c r="BD2" s="392"/>
      <c r="BE2" s="82"/>
      <c r="BF2" s="82"/>
      <c r="BG2" s="82"/>
      <c r="BH2" s="82"/>
      <c r="BI2" s="82"/>
      <c r="BN2" s="388"/>
      <c r="BO2" s="393"/>
      <c r="BP2" s="393"/>
      <c r="BQ2" s="393"/>
      <c r="BR2" s="393"/>
      <c r="BS2" s="393"/>
      <c r="BT2" s="393"/>
      <c r="BV2" s="82"/>
      <c r="BW2" s="393"/>
      <c r="BX2" s="393"/>
      <c r="BY2" s="392"/>
      <c r="BZ2" s="392"/>
      <c r="CA2" s="393"/>
      <c r="CB2" s="157"/>
      <c r="CC2" s="157"/>
      <c r="CD2" s="157"/>
      <c r="CE2" s="157"/>
      <c r="CF2" s="157"/>
      <c r="CG2" s="393"/>
      <c r="CH2" s="393"/>
      <c r="CI2" s="393"/>
      <c r="CJ2" s="393"/>
      <c r="CK2" s="393"/>
      <c r="CL2" s="157"/>
      <c r="CM2" s="393"/>
      <c r="CN2" s="393"/>
      <c r="CO2" s="393"/>
      <c r="CP2" s="393"/>
      <c r="CR2" s="82"/>
      <c r="CS2" s="393"/>
      <c r="CT2" s="82"/>
      <c r="CV2" s="82"/>
      <c r="CW2" s="393"/>
      <c r="CX2" s="82"/>
    </row>
    <row r="3" spans="1:114" s="6" customFormat="1" ht="44.4" customHeight="1" thickTop="1" thickBot="1">
      <c r="A3" s="285" t="s">
        <v>240</v>
      </c>
      <c r="B3" s="287" t="s">
        <v>241</v>
      </c>
      <c r="C3" s="288" t="s">
        <v>242</v>
      </c>
      <c r="D3" s="291"/>
      <c r="E3" s="293" t="s">
        <v>240</v>
      </c>
      <c r="F3" s="293"/>
      <c r="G3" s="293" t="s">
        <v>241</v>
      </c>
      <c r="H3" s="294" t="s">
        <v>235</v>
      </c>
      <c r="I3" s="428"/>
      <c r="J3" s="292" t="s">
        <v>240</v>
      </c>
      <c r="K3" s="293"/>
      <c r="L3" s="295" t="s">
        <v>241</v>
      </c>
      <c r="M3" s="296" t="s">
        <v>235</v>
      </c>
      <c r="N3" s="396"/>
      <c r="O3" s="448" t="s">
        <v>305</v>
      </c>
      <c r="P3" s="451" t="s">
        <v>292</v>
      </c>
      <c r="Q3" s="454" t="s">
        <v>9</v>
      </c>
      <c r="R3" s="474">
        <v>0</v>
      </c>
      <c r="S3" s="396"/>
      <c r="T3" s="545" t="s">
        <v>313</v>
      </c>
      <c r="U3" s="546"/>
      <c r="V3" s="451"/>
      <c r="W3" s="289" t="s">
        <v>4</v>
      </c>
      <c r="X3" s="289" t="s">
        <v>236</v>
      </c>
      <c r="Y3" s="19"/>
      <c r="Z3" s="45"/>
      <c r="AA3" s="457" t="s">
        <v>6</v>
      </c>
      <c r="AB3" s="289" t="s">
        <v>0</v>
      </c>
      <c r="AC3" s="289" t="s">
        <v>7</v>
      </c>
      <c r="AD3" s="290" t="s">
        <v>8</v>
      </c>
      <c r="AE3" s="45"/>
      <c r="AF3" s="398" t="s">
        <v>1</v>
      </c>
      <c r="AG3" s="45"/>
      <c r="AH3" s="536" t="s">
        <v>18</v>
      </c>
      <c r="AI3" s="537"/>
      <c r="AJ3" s="537"/>
      <c r="AK3" s="520" t="s">
        <v>269</v>
      </c>
      <c r="AL3" s="537"/>
      <c r="AM3" s="537"/>
      <c r="AN3" s="269"/>
      <c r="AO3" s="438"/>
      <c r="AP3" s="383"/>
      <c r="AQ3" s="287" t="s">
        <v>300</v>
      </c>
      <c r="AR3" s="451" t="s">
        <v>314</v>
      </c>
      <c r="AS3" s="382"/>
      <c r="AT3" s="268" t="s">
        <v>132</v>
      </c>
      <c r="AU3" s="268" t="s">
        <v>133</v>
      </c>
      <c r="AV3" s="19"/>
      <c r="AW3" s="45"/>
      <c r="AX3" s="381"/>
      <c r="AY3" s="452" t="s">
        <v>319</v>
      </c>
      <c r="AZ3" s="452"/>
      <c r="BA3" s="382" t="s">
        <v>255</v>
      </c>
      <c r="BB3" s="382"/>
      <c r="BC3" s="382" t="s">
        <v>68</v>
      </c>
      <c r="BD3" s="382"/>
      <c r="BE3" s="382" t="s">
        <v>257</v>
      </c>
      <c r="BF3" s="382" t="s">
        <v>147</v>
      </c>
      <c r="BG3" s="382"/>
      <c r="BH3" s="382" t="s">
        <v>256</v>
      </c>
      <c r="BI3" s="382"/>
      <c r="BJ3" s="382" t="s">
        <v>135</v>
      </c>
      <c r="BK3" s="382"/>
      <c r="BL3" s="441" t="s">
        <v>252</v>
      </c>
      <c r="BM3" s="440" t="s">
        <v>253</v>
      </c>
      <c r="BN3" s="382"/>
      <c r="BO3" s="178" t="s">
        <v>258</v>
      </c>
      <c r="BP3" s="178"/>
      <c r="BQ3" s="382" t="s">
        <v>259</v>
      </c>
      <c r="BR3" s="178"/>
      <c r="BS3" s="382" t="s">
        <v>260</v>
      </c>
      <c r="BT3" s="178"/>
      <c r="BU3" s="382" t="s">
        <v>261</v>
      </c>
      <c r="BV3" s="382"/>
      <c r="BW3" s="382" t="s">
        <v>264</v>
      </c>
      <c r="BX3" s="382" t="s">
        <v>284</v>
      </c>
      <c r="BY3" s="382" t="s">
        <v>263</v>
      </c>
      <c r="BZ3" s="382" t="s">
        <v>262</v>
      </c>
      <c r="CA3" s="19"/>
      <c r="CB3" s="262"/>
      <c r="CC3" s="536" t="s">
        <v>275</v>
      </c>
      <c r="CD3" s="537"/>
      <c r="CE3" s="538"/>
      <c r="CF3" s="396"/>
      <c r="CG3" s="381"/>
      <c r="CH3" s="382" t="s">
        <v>65</v>
      </c>
      <c r="CI3" s="376" t="s">
        <v>2</v>
      </c>
      <c r="CJ3" s="376" t="s">
        <v>3</v>
      </c>
      <c r="CK3" s="288" t="s">
        <v>254</v>
      </c>
      <c r="CL3" s="262"/>
      <c r="CM3" s="153"/>
      <c r="CN3" s="520" t="s">
        <v>148</v>
      </c>
      <c r="CO3" s="521"/>
      <c r="CP3" s="520" t="s">
        <v>158</v>
      </c>
      <c r="CQ3" s="521"/>
      <c r="CR3" s="520" t="s">
        <v>133</v>
      </c>
      <c r="CS3" s="521"/>
      <c r="CT3" s="520" t="s">
        <v>302</v>
      </c>
      <c r="CU3" s="521"/>
      <c r="CV3" s="520" t="s">
        <v>153</v>
      </c>
      <c r="CW3" s="521"/>
      <c r="CX3" s="521"/>
      <c r="CY3" s="520" t="s">
        <v>149</v>
      </c>
      <c r="CZ3" s="521"/>
      <c r="DA3" s="521"/>
      <c r="DB3" s="522"/>
      <c r="DC3" s="263"/>
      <c r="DD3" s="153"/>
      <c r="DE3" s="179" t="s">
        <v>267</v>
      </c>
      <c r="DF3" s="19"/>
      <c r="DG3" s="263"/>
      <c r="DH3" s="153"/>
      <c r="DI3" s="179" t="s">
        <v>268</v>
      </c>
      <c r="DJ3" s="19"/>
    </row>
    <row r="4" spans="1:114" s="8" customFormat="1" ht="23.4" customHeight="1" thickTop="1" thickBot="1">
      <c r="A4" s="539">
        <f>'Information du journal'!C13</f>
        <v>0</v>
      </c>
      <c r="B4" s="540"/>
      <c r="C4" s="471">
        <v>1</v>
      </c>
      <c r="D4" s="425"/>
      <c r="E4" s="541">
        <f>'Information du journal'!C13</f>
        <v>0</v>
      </c>
      <c r="F4" s="540"/>
      <c r="G4" s="540"/>
      <c r="H4" s="473">
        <v>2</v>
      </c>
      <c r="I4" s="284"/>
      <c r="J4" s="542">
        <f>'Information du journal'!C13</f>
        <v>0</v>
      </c>
      <c r="K4" s="540"/>
      <c r="L4" s="540"/>
      <c r="M4" s="472">
        <v>3</v>
      </c>
      <c r="N4" s="77"/>
      <c r="O4" s="549" t="s">
        <v>296</v>
      </c>
      <c r="P4" s="550"/>
      <c r="Q4" s="551"/>
      <c r="R4" s="465" t="s">
        <v>301</v>
      </c>
      <c r="S4" s="77"/>
      <c r="T4" s="547" t="s">
        <v>295</v>
      </c>
      <c r="U4" s="548"/>
      <c r="V4" s="548"/>
      <c r="W4" s="548"/>
      <c r="X4" s="548"/>
      <c r="Y4" s="548"/>
      <c r="Z4" s="77"/>
      <c r="AA4" s="543" t="s">
        <v>297</v>
      </c>
      <c r="AB4" s="511"/>
      <c r="AC4" s="511"/>
      <c r="AD4" s="544"/>
      <c r="AE4" s="77"/>
      <c r="AF4" s="401"/>
      <c r="AG4" s="77"/>
      <c r="AH4" s="378"/>
      <c r="AI4" s="379"/>
      <c r="AJ4" s="402" t="s">
        <v>306</v>
      </c>
      <c r="AK4" s="402"/>
      <c r="AL4" s="379" t="s">
        <v>146</v>
      </c>
      <c r="AM4" s="379" t="s">
        <v>251</v>
      </c>
      <c r="AN4" s="379"/>
      <c r="AO4" s="261"/>
      <c r="AP4" s="379"/>
      <c r="AQ4" s="379" t="s">
        <v>140</v>
      </c>
      <c r="AR4" s="462" t="s">
        <v>146</v>
      </c>
      <c r="AS4" s="403"/>
      <c r="AT4" s="475">
        <v>0</v>
      </c>
      <c r="AU4" s="475">
        <v>0</v>
      </c>
      <c r="AV4" s="380"/>
      <c r="AX4" s="404"/>
      <c r="AY4" s="405" t="s">
        <v>146</v>
      </c>
      <c r="AZ4" s="405"/>
      <c r="BA4" s="405" t="s">
        <v>146</v>
      </c>
      <c r="BB4" s="405"/>
      <c r="BC4" s="405" t="s">
        <v>146</v>
      </c>
      <c r="BD4" s="405"/>
      <c r="BE4" s="405" t="s">
        <v>146</v>
      </c>
      <c r="BF4" s="405" t="s">
        <v>146</v>
      </c>
      <c r="BG4" s="405"/>
      <c r="BH4" s="406"/>
      <c r="BI4" s="405"/>
      <c r="BJ4" s="405" t="s">
        <v>146</v>
      </c>
      <c r="BK4" s="405"/>
      <c r="BL4" s="405" t="s">
        <v>146</v>
      </c>
      <c r="BM4" s="405" t="s">
        <v>146</v>
      </c>
      <c r="BN4" s="405"/>
      <c r="BO4" s="406" t="s">
        <v>146</v>
      </c>
      <c r="BP4" s="406"/>
      <c r="BQ4" s="406" t="s">
        <v>146</v>
      </c>
      <c r="BR4" s="406"/>
      <c r="BS4" s="406" t="s">
        <v>146</v>
      </c>
      <c r="BT4" s="406"/>
      <c r="BU4" s="406" t="s">
        <v>146</v>
      </c>
      <c r="BV4" s="406"/>
      <c r="BW4" s="406"/>
      <c r="BX4" s="406" t="s">
        <v>146</v>
      </c>
      <c r="BY4" s="406" t="s">
        <v>146</v>
      </c>
      <c r="BZ4" s="406" t="s">
        <v>146</v>
      </c>
      <c r="CA4" s="407"/>
      <c r="CB4" s="408"/>
      <c r="CC4" s="378"/>
      <c r="CD4" s="379"/>
      <c r="CE4" s="380"/>
      <c r="CF4" s="408"/>
      <c r="CG4" s="378"/>
      <c r="CH4" s="379"/>
      <c r="CI4" s="379"/>
      <c r="CJ4" s="445" t="e">
        <f>SUM(CJ5:CJ2254)</f>
        <v>#DIV/0!</v>
      </c>
      <c r="CK4" s="446">
        <f>'Calculateur de trading'!B5</f>
        <v>0</v>
      </c>
      <c r="CM4" s="409"/>
      <c r="CN4" s="379" t="s">
        <v>146</v>
      </c>
      <c r="CO4" s="379"/>
      <c r="CP4" s="379" t="s">
        <v>146</v>
      </c>
      <c r="CQ4" s="379"/>
      <c r="CR4" s="379" t="s">
        <v>146</v>
      </c>
      <c r="CS4" s="379"/>
      <c r="CT4" s="379" t="s">
        <v>146</v>
      </c>
      <c r="CU4" s="379"/>
      <c r="CV4" s="379" t="s">
        <v>146</v>
      </c>
      <c r="CW4" s="379"/>
      <c r="CX4" s="379"/>
      <c r="CY4" s="517" t="s">
        <v>159</v>
      </c>
      <c r="CZ4" s="518"/>
      <c r="DA4" s="518"/>
      <c r="DB4" s="519"/>
      <c r="DD4" s="410"/>
      <c r="DE4" s="411"/>
      <c r="DF4" s="412"/>
      <c r="DH4" s="410"/>
      <c r="DI4" s="411"/>
      <c r="DJ4" s="412"/>
    </row>
    <row r="5" spans="1:114" s="7" customFormat="1" ht="14.4" thickTop="1">
      <c r="A5" s="430">
        <v>50</v>
      </c>
      <c r="B5" s="431" t="e">
        <f>'Calculateur de trading'!I5/C5/W5</f>
        <v>#DIV/0!</v>
      </c>
      <c r="C5" s="432">
        <v>10</v>
      </c>
      <c r="D5" s="426"/>
      <c r="E5" s="433">
        <v>100</v>
      </c>
      <c r="F5" s="434">
        <f t="shared" ref="F5:F68" si="0">(E5/A5)</f>
        <v>2</v>
      </c>
      <c r="G5" s="434" t="e">
        <f>B5/F5</f>
        <v>#DIV/0!</v>
      </c>
      <c r="H5" s="435">
        <f>C5*F5</f>
        <v>20</v>
      </c>
      <c r="I5" s="429"/>
      <c r="J5" s="433">
        <v>200</v>
      </c>
      <c r="K5" s="434">
        <f t="shared" ref="K5:K68" si="1">J5/A5</f>
        <v>4</v>
      </c>
      <c r="L5" s="434" t="e">
        <f t="shared" ref="L5:L68" si="2">B5/K5</f>
        <v>#DIV/0!</v>
      </c>
      <c r="M5" s="435">
        <f t="shared" ref="M5:M68" si="3">C5*K5</f>
        <v>40</v>
      </c>
      <c r="N5" s="389"/>
      <c r="O5" s="455" t="e">
        <f>(A5*B5*W5)+(B5*'Calculateur de trading'!H5)</f>
        <v>#DIV/0!</v>
      </c>
      <c r="P5" s="274" t="e">
        <f>O5/'Déscriptions des trades'!CK4</f>
        <v>#DIV/0!</v>
      </c>
      <c r="Q5" s="456" t="e">
        <f>'Déscriptions des trades'!CK4-'Déscriptions des trades'!O5</f>
        <v>#DIV/0!</v>
      </c>
      <c r="R5" s="466" t="e">
        <f>B5*C5</f>
        <v>#DIV/0!</v>
      </c>
      <c r="S5" s="389"/>
      <c r="T5" s="12"/>
      <c r="U5" s="25"/>
      <c r="V5" s="15"/>
      <c r="W5" s="490">
        <f>'Information du journal'!C9</f>
        <v>0</v>
      </c>
      <c r="X5" s="21" t="e">
        <f>W5*U5/CK4*B5</f>
        <v>#DIV/0!</v>
      </c>
      <c r="Y5" s="459"/>
      <c r="Z5" s="389"/>
      <c r="AA5" s="458">
        <v>0.1</v>
      </c>
      <c r="AB5" s="17" t="e">
        <f>(AA5*'Déscriptions des trades'!U5*'Déscriptions des trades'!B5/'Déscriptions des trades'!CK4)*'Déscriptions des trades'!W5</f>
        <v>#DIV/0!</v>
      </c>
      <c r="AC5" s="265" t="e">
        <f>AB5*'Déscriptions des trades'!CK4</f>
        <v>#DIV/0!</v>
      </c>
      <c r="AD5" s="266" t="e">
        <f>'Déscriptions des trades'!CK4-AC5</f>
        <v>#DIV/0!</v>
      </c>
      <c r="AE5" s="389"/>
      <c r="AF5" s="399">
        <v>1</v>
      </c>
      <c r="AG5" s="389"/>
      <c r="AH5" s="20"/>
      <c r="AI5" s="303"/>
      <c r="AJ5" s="307"/>
      <c r="AK5" s="161"/>
      <c r="AL5" s="305"/>
      <c r="AM5" s="305"/>
      <c r="AN5" s="162"/>
      <c r="AO5" s="439"/>
      <c r="AP5" s="162"/>
      <c r="AQ5" s="113"/>
      <c r="AR5" s="113"/>
      <c r="AS5" s="384"/>
      <c r="AT5" s="306"/>
      <c r="AU5" s="306"/>
      <c r="AV5" s="160"/>
      <c r="AW5" s="158"/>
      <c r="AX5" s="385"/>
      <c r="AY5" s="453"/>
      <c r="AZ5" s="165"/>
      <c r="BA5" s="301"/>
      <c r="BB5" s="165"/>
      <c r="BC5" s="301"/>
      <c r="BD5" s="165"/>
      <c r="BE5" s="302"/>
      <c r="BF5" s="302"/>
      <c r="BG5" s="165"/>
      <c r="BH5" s="303"/>
      <c r="BI5" s="165"/>
      <c r="BJ5" s="304"/>
      <c r="BK5" s="394"/>
      <c r="BL5" s="302"/>
      <c r="BM5" s="488"/>
      <c r="BN5" s="394"/>
      <c r="BO5" s="302"/>
      <c r="BP5" s="13"/>
      <c r="BQ5" s="302"/>
      <c r="BR5" s="13"/>
      <c r="BS5" s="302"/>
      <c r="BT5" s="13"/>
      <c r="BU5" s="302"/>
      <c r="BV5" s="386"/>
      <c r="BW5" s="303"/>
      <c r="BX5" s="303"/>
      <c r="BY5" s="302"/>
      <c r="BZ5" s="302"/>
      <c r="CA5" s="387"/>
      <c r="CB5" s="395"/>
      <c r="CC5" s="12"/>
      <c r="CD5" s="304"/>
      <c r="CE5" s="14"/>
      <c r="CF5" s="395"/>
      <c r="CG5" s="397"/>
      <c r="CH5" s="300">
        <f t="shared" ref="CH5:CH7" si="4">BW5-BH5</f>
        <v>0</v>
      </c>
      <c r="CI5" s="26">
        <v>12.89</v>
      </c>
      <c r="CJ5" s="17" t="e">
        <f>CI5/CK4</f>
        <v>#DIV/0!</v>
      </c>
      <c r="CK5" s="18">
        <f>CI5+CK4</f>
        <v>12.89</v>
      </c>
      <c r="CM5" s="164"/>
      <c r="CN5" s="302"/>
      <c r="CO5" s="13">
        <f>IF(CN5="Oui",10,)</f>
        <v>0</v>
      </c>
      <c r="CP5" s="302"/>
      <c r="CQ5" s="13">
        <f>IF(CP5="Oui",10,)</f>
        <v>0</v>
      </c>
      <c r="CR5" s="302"/>
      <c r="CS5" s="13">
        <f>IF(CR5="Bon",10,)</f>
        <v>0</v>
      </c>
      <c r="CT5" s="302"/>
      <c r="CU5" s="13">
        <f>IF(CT5="Bon",10,)</f>
        <v>0</v>
      </c>
      <c r="CV5" s="302"/>
      <c r="CW5" s="13">
        <f>IF(CV5="Non",10,)</f>
        <v>0</v>
      </c>
      <c r="CX5" s="13">
        <f>IF(CV5="Oui",-40,)</f>
        <v>0</v>
      </c>
      <c r="CY5" s="251">
        <f t="shared" ref="CY5:CY7" si="5">SUM(CN5:CX5)</f>
        <v>0</v>
      </c>
      <c r="CZ5" s="13" t="s">
        <v>29</v>
      </c>
      <c r="DA5" s="13">
        <v>50</v>
      </c>
      <c r="DB5" s="22">
        <f t="shared" ref="DB5:DB7" si="6">CY5/DA5</f>
        <v>0</v>
      </c>
      <c r="DD5" s="24"/>
      <c r="DF5" s="163"/>
      <c r="DH5" s="24"/>
      <c r="DI5" s="491"/>
      <c r="DJ5" s="163"/>
    </row>
    <row r="6" spans="1:114" s="7" customFormat="1">
      <c r="A6" s="277">
        <f t="shared" ref="A6:A69" si="7">A5</f>
        <v>50</v>
      </c>
      <c r="B6" s="21" t="e">
        <f>'Calculateur de trading'!I6/C6/W6</f>
        <v>#DIV/0!</v>
      </c>
      <c r="C6" s="278">
        <f>C5</f>
        <v>10</v>
      </c>
      <c r="D6" s="426"/>
      <c r="E6" s="273">
        <f t="shared" ref="E6:E69" si="8">E5</f>
        <v>100</v>
      </c>
      <c r="F6" s="271">
        <f t="shared" si="0"/>
        <v>2</v>
      </c>
      <c r="G6" s="271" t="e">
        <f t="shared" ref="G6:G68" si="9">B6/F6</f>
        <v>#DIV/0!</v>
      </c>
      <c r="H6" s="272">
        <f t="shared" ref="H6:H68" si="10">C6*F6</f>
        <v>20</v>
      </c>
      <c r="I6" s="270"/>
      <c r="J6" s="273">
        <f t="shared" ref="J6:J69" si="11">J5</f>
        <v>200</v>
      </c>
      <c r="K6" s="271">
        <f t="shared" si="1"/>
        <v>4</v>
      </c>
      <c r="L6" s="271" t="e">
        <f t="shared" si="2"/>
        <v>#DIV/0!</v>
      </c>
      <c r="M6" s="272">
        <f t="shared" si="3"/>
        <v>40</v>
      </c>
      <c r="N6" s="389"/>
      <c r="O6" s="455" t="e">
        <f>(A6*B6*W6)+(B6*'Calculateur de trading'!H6)</f>
        <v>#DIV/0!</v>
      </c>
      <c r="P6" s="274" t="e">
        <f>O6/'Déscriptions des trades'!CK5</f>
        <v>#DIV/0!</v>
      </c>
      <c r="Q6" s="456" t="e">
        <f>'Déscriptions des trades'!CK5-'Déscriptions des trades'!O6</f>
        <v>#DIV/0!</v>
      </c>
      <c r="R6" s="466" t="e">
        <f t="shared" ref="R6:R69" si="12">B6*C6</f>
        <v>#DIV/0!</v>
      </c>
      <c r="S6" s="389"/>
      <c r="T6" s="12"/>
      <c r="U6" s="25"/>
      <c r="V6" s="15"/>
      <c r="W6" s="490">
        <f>W5</f>
        <v>0</v>
      </c>
      <c r="X6" s="21" t="e">
        <f>W6*U6/CK5*B6</f>
        <v>#DIV/0!</v>
      </c>
      <c r="Y6" s="459"/>
      <c r="Z6" s="389"/>
      <c r="AA6" s="23">
        <f t="shared" ref="AA6:AA69" si="13">AA5</f>
        <v>0.1</v>
      </c>
      <c r="AB6" s="17" t="e">
        <f>(AA6*'Déscriptions des trades'!U6*'Déscriptions des trades'!B6/'Déscriptions des trades'!CK5)*'Déscriptions des trades'!W6</f>
        <v>#DIV/0!</v>
      </c>
      <c r="AC6" s="265" t="e">
        <f>AB6*'Déscriptions des trades'!CK5</f>
        <v>#DIV/0!</v>
      </c>
      <c r="AD6" s="266" t="e">
        <f>'Déscriptions des trades'!CK5-AC6</f>
        <v>#DIV/0!</v>
      </c>
      <c r="AE6" s="389"/>
      <c r="AF6" s="399">
        <v>2</v>
      </c>
      <c r="AG6" s="389"/>
      <c r="AH6" s="20"/>
      <c r="AI6" s="303"/>
      <c r="AJ6" s="307"/>
      <c r="AK6" s="161"/>
      <c r="AL6" s="305"/>
      <c r="AM6" s="305"/>
      <c r="AN6" s="162"/>
      <c r="AO6" s="439"/>
      <c r="AP6" s="162"/>
      <c r="AQ6" s="113"/>
      <c r="AR6" s="113"/>
      <c r="AS6" s="384"/>
      <c r="AT6" s="306"/>
      <c r="AU6" s="306"/>
      <c r="AV6" s="160"/>
      <c r="AW6" s="158"/>
      <c r="AX6" s="385"/>
      <c r="AY6" s="453"/>
      <c r="AZ6" s="165"/>
      <c r="BA6" s="301"/>
      <c r="BB6" s="165"/>
      <c r="BC6" s="301"/>
      <c r="BD6" s="165"/>
      <c r="BE6" s="302"/>
      <c r="BF6" s="302"/>
      <c r="BG6" s="165"/>
      <c r="BH6" s="303"/>
      <c r="BI6" s="165"/>
      <c r="BJ6" s="304"/>
      <c r="BK6" s="394"/>
      <c r="BL6" s="302"/>
      <c r="BM6" s="488"/>
      <c r="BN6" s="394"/>
      <c r="BO6" s="302"/>
      <c r="BP6" s="13"/>
      <c r="BQ6" s="302"/>
      <c r="BR6" s="13"/>
      <c r="BS6" s="302"/>
      <c r="BT6" s="13"/>
      <c r="BU6" s="302"/>
      <c r="BV6" s="386"/>
      <c r="BW6" s="303"/>
      <c r="BX6" s="303"/>
      <c r="BY6" s="302"/>
      <c r="BZ6" s="302"/>
      <c r="CA6" s="387"/>
      <c r="CB6" s="395"/>
      <c r="CC6" s="12"/>
      <c r="CD6" s="304"/>
      <c r="CE6" s="14"/>
      <c r="CF6" s="395"/>
      <c r="CG6" s="397"/>
      <c r="CH6" s="300">
        <f t="shared" si="4"/>
        <v>0</v>
      </c>
      <c r="CI6" s="26"/>
      <c r="CJ6" s="17">
        <f>CI6/CK5</f>
        <v>0</v>
      </c>
      <c r="CK6" s="18">
        <f>CI6+CK5</f>
        <v>12.89</v>
      </c>
      <c r="CM6" s="164"/>
      <c r="CN6" s="302"/>
      <c r="CO6" s="13">
        <f t="shared" ref="CO6:CO7" si="14">IF(CN6="Oui",10,)</f>
        <v>0</v>
      </c>
      <c r="CP6" s="302"/>
      <c r="CQ6" s="13">
        <f t="shared" ref="CQ6:CQ7" si="15">IF(CP6="Oui",10,)</f>
        <v>0</v>
      </c>
      <c r="CR6" s="302"/>
      <c r="CS6" s="13">
        <f t="shared" ref="CS6:CS7" si="16">IF(CR6="Bon",10,)</f>
        <v>0</v>
      </c>
      <c r="CT6" s="302"/>
      <c r="CU6" s="13">
        <f>IF(CT6="Bon",10,)</f>
        <v>0</v>
      </c>
      <c r="CV6" s="302"/>
      <c r="CW6" s="13">
        <f t="shared" ref="CW6:CW7" si="17">IF(CV6="Non",10,)</f>
        <v>0</v>
      </c>
      <c r="CX6" s="13">
        <f t="shared" ref="CX6:CX7" si="18">IF(CV6="Oui",-40,)</f>
        <v>0</v>
      </c>
      <c r="CY6" s="251">
        <f t="shared" si="5"/>
        <v>0</v>
      </c>
      <c r="CZ6" s="13" t="s">
        <v>29</v>
      </c>
      <c r="DA6" s="13">
        <v>50</v>
      </c>
      <c r="DB6" s="22">
        <f t="shared" si="6"/>
        <v>0</v>
      </c>
      <c r="DD6" s="24"/>
      <c r="DF6" s="163"/>
      <c r="DH6" s="24"/>
      <c r="DI6" s="496"/>
      <c r="DJ6" s="163"/>
    </row>
    <row r="7" spans="1:114" s="7" customFormat="1">
      <c r="A7" s="277">
        <f t="shared" si="7"/>
        <v>50</v>
      </c>
      <c r="B7" s="21" t="e">
        <f>'Calculateur de trading'!I7/C7/W7</f>
        <v>#DIV/0!</v>
      </c>
      <c r="C7" s="278">
        <f t="shared" ref="C7:C69" si="19">C6</f>
        <v>10</v>
      </c>
      <c r="D7" s="278"/>
      <c r="E7" s="273">
        <f t="shared" si="8"/>
        <v>100</v>
      </c>
      <c r="F7" s="271">
        <f t="shared" si="0"/>
        <v>2</v>
      </c>
      <c r="G7" s="271" t="e">
        <f t="shared" si="9"/>
        <v>#DIV/0!</v>
      </c>
      <c r="H7" s="272">
        <f t="shared" si="10"/>
        <v>20</v>
      </c>
      <c r="I7" s="270"/>
      <c r="J7" s="273">
        <f t="shared" si="11"/>
        <v>200</v>
      </c>
      <c r="K7" s="271">
        <f t="shared" si="1"/>
        <v>4</v>
      </c>
      <c r="L7" s="271" t="e">
        <f t="shared" si="2"/>
        <v>#DIV/0!</v>
      </c>
      <c r="M7" s="272">
        <f t="shared" si="3"/>
        <v>40</v>
      </c>
      <c r="N7" s="389"/>
      <c r="O7" s="455" t="e">
        <f>(A7*B7*W7)+(B7*'Calculateur de trading'!H7)</f>
        <v>#DIV/0!</v>
      </c>
      <c r="P7" s="274" t="e">
        <f>O7/'Déscriptions des trades'!CK6</f>
        <v>#DIV/0!</v>
      </c>
      <c r="Q7" s="456" t="e">
        <f>'Déscriptions des trades'!CK6-'Déscriptions des trades'!O7</f>
        <v>#DIV/0!</v>
      </c>
      <c r="R7" s="466" t="e">
        <f t="shared" si="12"/>
        <v>#DIV/0!</v>
      </c>
      <c r="S7" s="389"/>
      <c r="T7" s="12"/>
      <c r="U7" s="25"/>
      <c r="V7" s="15"/>
      <c r="W7" s="490">
        <f>W6</f>
        <v>0</v>
      </c>
      <c r="X7" s="21" t="e">
        <f>W7*U7/'Déscriptions des trades'!CK7*'Déscriptions des trades'!B7</f>
        <v>#DIV/0!</v>
      </c>
      <c r="Y7" s="459"/>
      <c r="Z7" s="389"/>
      <c r="AA7" s="23">
        <f t="shared" si="13"/>
        <v>0.1</v>
      </c>
      <c r="AB7" s="17" t="e">
        <f>(AA7*'Déscriptions des trades'!U7*'Déscriptions des trades'!B7/'Déscriptions des trades'!CK7)*'Déscriptions des trades'!W7</f>
        <v>#DIV/0!</v>
      </c>
      <c r="AC7" s="265" t="e">
        <f>AB7*'Déscriptions des trades'!CK7</f>
        <v>#DIV/0!</v>
      </c>
      <c r="AD7" s="266" t="e">
        <f>'Déscriptions des trades'!CK7-AC7</f>
        <v>#DIV/0!</v>
      </c>
      <c r="AE7" s="389"/>
      <c r="AF7" s="399">
        <v>3</v>
      </c>
      <c r="AG7" s="389"/>
      <c r="AH7" s="20"/>
      <c r="AI7" s="303"/>
      <c r="AJ7" s="307"/>
      <c r="AK7" s="161"/>
      <c r="AL7" s="305"/>
      <c r="AM7" s="305"/>
      <c r="AN7" s="162"/>
      <c r="AO7" s="439"/>
      <c r="AP7" s="162"/>
      <c r="AQ7" s="113"/>
      <c r="AR7" s="113"/>
      <c r="AS7" s="384"/>
      <c r="AT7" s="306"/>
      <c r="AU7" s="306"/>
      <c r="AV7" s="160"/>
      <c r="AW7" s="158"/>
      <c r="AX7" s="385"/>
      <c r="AY7" s="453"/>
      <c r="AZ7" s="165"/>
      <c r="BA7" s="301"/>
      <c r="BB7" s="165"/>
      <c r="BC7" s="301"/>
      <c r="BD7" s="165"/>
      <c r="BE7" s="302"/>
      <c r="BF7" s="302"/>
      <c r="BG7" s="165"/>
      <c r="BH7" s="303"/>
      <c r="BI7" s="165"/>
      <c r="BJ7" s="304"/>
      <c r="BK7" s="394"/>
      <c r="BL7" s="302"/>
      <c r="BM7" s="488"/>
      <c r="BN7" s="394"/>
      <c r="BO7" s="302"/>
      <c r="BP7" s="13"/>
      <c r="BQ7" s="302"/>
      <c r="BR7" s="13"/>
      <c r="BS7" s="302"/>
      <c r="BT7" s="13"/>
      <c r="BU7" s="302"/>
      <c r="BV7" s="386"/>
      <c r="BW7" s="303"/>
      <c r="BX7" s="303"/>
      <c r="BY7" s="302"/>
      <c r="BZ7" s="302"/>
      <c r="CA7" s="387"/>
      <c r="CB7" s="395"/>
      <c r="CC7" s="12"/>
      <c r="CD7" s="304"/>
      <c r="CE7" s="14"/>
      <c r="CF7" s="395"/>
      <c r="CG7" s="397"/>
      <c r="CH7" s="300">
        <f t="shared" si="4"/>
        <v>0</v>
      </c>
      <c r="CI7" s="26"/>
      <c r="CJ7" s="17">
        <f>CI7/CK6</f>
        <v>0</v>
      </c>
      <c r="CK7" s="18">
        <f t="shared" ref="CK7:CK8" si="20">CI7+CK6</f>
        <v>12.89</v>
      </c>
      <c r="CM7" s="164"/>
      <c r="CN7" s="302"/>
      <c r="CO7" s="13">
        <f t="shared" si="14"/>
        <v>0</v>
      </c>
      <c r="CP7" s="302"/>
      <c r="CQ7" s="13">
        <f t="shared" si="15"/>
        <v>0</v>
      </c>
      <c r="CR7" s="302"/>
      <c r="CS7" s="13">
        <f t="shared" si="16"/>
        <v>0</v>
      </c>
      <c r="CT7" s="302"/>
      <c r="CU7" s="13">
        <f>IF(CT7="Bon",10,)</f>
        <v>0</v>
      </c>
      <c r="CV7" s="302"/>
      <c r="CW7" s="13">
        <f t="shared" si="17"/>
        <v>0</v>
      </c>
      <c r="CX7" s="13">
        <f t="shared" si="18"/>
        <v>0</v>
      </c>
      <c r="CY7" s="251">
        <f t="shared" si="5"/>
        <v>0</v>
      </c>
      <c r="CZ7" s="13" t="s">
        <v>29</v>
      </c>
      <c r="DA7" s="13">
        <v>50</v>
      </c>
      <c r="DB7" s="22">
        <f t="shared" si="6"/>
        <v>0</v>
      </c>
      <c r="DD7" s="24"/>
      <c r="DF7" s="163"/>
      <c r="DH7" s="24"/>
      <c r="DI7" s="447"/>
      <c r="DJ7" s="163"/>
    </row>
    <row r="8" spans="1:114" s="7" customFormat="1">
      <c r="A8" s="277">
        <f t="shared" si="7"/>
        <v>50</v>
      </c>
      <c r="B8" s="21" t="e">
        <f>'Calculateur de trading'!I8/C8/W8</f>
        <v>#DIV/0!</v>
      </c>
      <c r="C8" s="278">
        <f t="shared" si="19"/>
        <v>10</v>
      </c>
      <c r="D8" s="426"/>
      <c r="E8" s="273">
        <f t="shared" si="8"/>
        <v>100</v>
      </c>
      <c r="F8" s="271">
        <f t="shared" si="0"/>
        <v>2</v>
      </c>
      <c r="G8" s="271" t="e">
        <f t="shared" si="9"/>
        <v>#DIV/0!</v>
      </c>
      <c r="H8" s="272">
        <f t="shared" si="10"/>
        <v>20</v>
      </c>
      <c r="I8" s="270"/>
      <c r="J8" s="273">
        <f t="shared" si="11"/>
        <v>200</v>
      </c>
      <c r="K8" s="271">
        <f t="shared" si="1"/>
        <v>4</v>
      </c>
      <c r="L8" s="271" t="e">
        <f t="shared" si="2"/>
        <v>#DIV/0!</v>
      </c>
      <c r="M8" s="272">
        <f t="shared" si="3"/>
        <v>40</v>
      </c>
      <c r="N8" s="389"/>
      <c r="O8" s="455" t="e">
        <f>(A8*B8*W8)+(B8*'Calculateur de trading'!H8)</f>
        <v>#DIV/0!</v>
      </c>
      <c r="P8" s="274" t="e">
        <f>O8/'Déscriptions des trades'!CK7</f>
        <v>#DIV/0!</v>
      </c>
      <c r="Q8" s="456" t="e">
        <f>'Déscriptions des trades'!CK7-'Déscriptions des trades'!O8</f>
        <v>#DIV/0!</v>
      </c>
      <c r="R8" s="466" t="e">
        <f t="shared" si="12"/>
        <v>#DIV/0!</v>
      </c>
      <c r="S8" s="389"/>
      <c r="T8" s="12"/>
      <c r="U8" s="25"/>
      <c r="V8" s="15"/>
      <c r="W8" s="490">
        <f>W7</f>
        <v>0</v>
      </c>
      <c r="X8" s="21" t="e">
        <f>W8*U8/'Déscriptions des trades'!CK8*'Déscriptions des trades'!B8</f>
        <v>#DIV/0!</v>
      </c>
      <c r="Y8" s="459"/>
      <c r="Z8" s="389"/>
      <c r="AA8" s="23">
        <f t="shared" si="13"/>
        <v>0.1</v>
      </c>
      <c r="AB8" s="17" t="e">
        <f>(AA8*'Déscriptions des trades'!U8*'Déscriptions des trades'!B8/'Déscriptions des trades'!CK8)*'Déscriptions des trades'!W8</f>
        <v>#DIV/0!</v>
      </c>
      <c r="AC8" s="265" t="e">
        <f>AB8*'Déscriptions des trades'!CK8</f>
        <v>#DIV/0!</v>
      </c>
      <c r="AD8" s="266" t="e">
        <f>'Déscriptions des trades'!CK8-AC8</f>
        <v>#DIV/0!</v>
      </c>
      <c r="AE8" s="389"/>
      <c r="AF8" s="399">
        <v>4</v>
      </c>
      <c r="AG8" s="389"/>
      <c r="AH8" s="20"/>
      <c r="AI8" s="303"/>
      <c r="AJ8" s="307"/>
      <c r="AK8" s="161"/>
      <c r="AL8" s="305"/>
      <c r="AM8" s="305"/>
      <c r="AN8" s="162"/>
      <c r="AO8" s="439"/>
      <c r="AP8" s="162"/>
      <c r="AQ8" s="113"/>
      <c r="AR8" s="113"/>
      <c r="AS8" s="384"/>
      <c r="AT8" s="306"/>
      <c r="AU8" s="306"/>
      <c r="AV8" s="160"/>
      <c r="AW8" s="158"/>
      <c r="AX8" s="385"/>
      <c r="AY8" s="453"/>
      <c r="AZ8" s="165"/>
      <c r="BA8" s="301"/>
      <c r="BB8" s="165"/>
      <c r="BC8" s="301"/>
      <c r="BD8" s="165"/>
      <c r="BE8" s="302"/>
      <c r="BF8" s="302"/>
      <c r="BG8" s="165"/>
      <c r="BH8" s="303"/>
      <c r="BI8" s="165"/>
      <c r="BJ8" s="304"/>
      <c r="BK8" s="394"/>
      <c r="BL8" s="302"/>
      <c r="BM8" s="488"/>
      <c r="BN8" s="394"/>
      <c r="BO8" s="302"/>
      <c r="BP8" s="13"/>
      <c r="BQ8" s="302"/>
      <c r="BR8" s="13"/>
      <c r="BS8" s="302"/>
      <c r="BT8" s="13"/>
      <c r="BU8" s="302"/>
      <c r="BV8" s="386"/>
      <c r="BW8" s="303"/>
      <c r="BX8" s="303"/>
      <c r="BY8" s="302"/>
      <c r="BZ8" s="302"/>
      <c r="CA8" s="387"/>
      <c r="CB8" s="395"/>
      <c r="CC8" s="12"/>
      <c r="CD8" s="304"/>
      <c r="CE8" s="14"/>
      <c r="CF8" s="395"/>
      <c r="CG8" s="397"/>
      <c r="CH8" s="300">
        <f t="shared" ref="CH8:CH14" si="21">BW8-BH8</f>
        <v>0</v>
      </c>
      <c r="CI8" s="26"/>
      <c r="CJ8" s="17">
        <f t="shared" ref="CJ8:CJ71" si="22">CI8/CK7</f>
        <v>0</v>
      </c>
      <c r="CK8" s="18">
        <f t="shared" si="20"/>
        <v>12.89</v>
      </c>
      <c r="CM8" s="164"/>
      <c r="CN8" s="302"/>
      <c r="CO8" s="13">
        <f t="shared" ref="CO8:CO14" si="23">IF(CN8="Oui",10,)</f>
        <v>0</v>
      </c>
      <c r="CP8" s="302"/>
      <c r="CQ8" s="13">
        <f t="shared" ref="CQ8:CQ14" si="24">IF(CP8="Oui",10,)</f>
        <v>0</v>
      </c>
      <c r="CR8" s="302"/>
      <c r="CS8" s="13">
        <f t="shared" ref="CS8:CS14" si="25">IF(CR8="Bon",10,)</f>
        <v>0</v>
      </c>
      <c r="CT8" s="302"/>
      <c r="CU8" s="13">
        <f t="shared" ref="CU8:CU71" si="26">IF(CT8="Bon",10,)</f>
        <v>0</v>
      </c>
      <c r="CV8" s="302"/>
      <c r="CW8" s="13">
        <f t="shared" ref="CW8:CW14" si="27">IF(CV8="Non",10,)</f>
        <v>0</v>
      </c>
      <c r="CX8" s="13">
        <f t="shared" ref="CX8:CX14" si="28">IF(CV8="Oui",-40,)</f>
        <v>0</v>
      </c>
      <c r="CY8" s="251">
        <f t="shared" ref="CY8:CY14" si="29">SUM(CN8:CX8)</f>
        <v>0</v>
      </c>
      <c r="CZ8" s="13" t="s">
        <v>29</v>
      </c>
      <c r="DA8" s="13">
        <v>50</v>
      </c>
      <c r="DB8" s="22">
        <f t="shared" ref="DB8:DB14" si="30">CY8/DA8</f>
        <v>0</v>
      </c>
      <c r="DD8" s="24"/>
      <c r="DF8" s="163"/>
      <c r="DH8" s="24"/>
      <c r="DI8" s="447"/>
      <c r="DJ8" s="163"/>
    </row>
    <row r="9" spans="1:114" s="7" customFormat="1">
      <c r="A9" s="277">
        <f t="shared" si="7"/>
        <v>50</v>
      </c>
      <c r="B9" s="21" t="e">
        <f>'Calculateur de trading'!I9/C9/W9</f>
        <v>#DIV/0!</v>
      </c>
      <c r="C9" s="278">
        <f t="shared" si="19"/>
        <v>10</v>
      </c>
      <c r="D9" s="278"/>
      <c r="E9" s="273">
        <f t="shared" si="8"/>
        <v>100</v>
      </c>
      <c r="F9" s="271">
        <f t="shared" si="0"/>
        <v>2</v>
      </c>
      <c r="G9" s="271" t="e">
        <f t="shared" si="9"/>
        <v>#DIV/0!</v>
      </c>
      <c r="H9" s="272">
        <f t="shared" si="10"/>
        <v>20</v>
      </c>
      <c r="I9" s="270"/>
      <c r="J9" s="273">
        <f t="shared" si="11"/>
        <v>200</v>
      </c>
      <c r="K9" s="271">
        <f t="shared" si="1"/>
        <v>4</v>
      </c>
      <c r="L9" s="271" t="e">
        <f t="shared" si="2"/>
        <v>#DIV/0!</v>
      </c>
      <c r="M9" s="272">
        <f t="shared" si="3"/>
        <v>40</v>
      </c>
      <c r="N9" s="389"/>
      <c r="O9" s="455" t="e">
        <f>(A9*B9*W9)+(B9*'Calculateur de trading'!H9)</f>
        <v>#DIV/0!</v>
      </c>
      <c r="P9" s="274" t="e">
        <f>O9/'Déscriptions des trades'!CK8</f>
        <v>#DIV/0!</v>
      </c>
      <c r="Q9" s="456" t="e">
        <f>'Déscriptions des trades'!CK8-'Déscriptions des trades'!O9</f>
        <v>#DIV/0!</v>
      </c>
      <c r="R9" s="466" t="e">
        <f t="shared" si="12"/>
        <v>#DIV/0!</v>
      </c>
      <c r="S9" s="389"/>
      <c r="T9" s="12"/>
      <c r="U9" s="25"/>
      <c r="V9" s="15"/>
      <c r="W9" s="490">
        <f t="shared" ref="W9:W72" si="31">W8</f>
        <v>0</v>
      </c>
      <c r="X9" s="21" t="e">
        <f>W9*U9/'Déscriptions des trades'!CK9*'Déscriptions des trades'!B9</f>
        <v>#DIV/0!</v>
      </c>
      <c r="Y9" s="459"/>
      <c r="Z9" s="389"/>
      <c r="AA9" s="23">
        <f t="shared" si="13"/>
        <v>0.1</v>
      </c>
      <c r="AB9" s="17" t="e">
        <f>(AA9*'Déscriptions des trades'!U9*'Déscriptions des trades'!B9/'Déscriptions des trades'!CK9)*'Déscriptions des trades'!W9</f>
        <v>#DIV/0!</v>
      </c>
      <c r="AC9" s="265" t="e">
        <f>AB9*'Déscriptions des trades'!CK9</f>
        <v>#DIV/0!</v>
      </c>
      <c r="AD9" s="266" t="e">
        <f>'Déscriptions des trades'!CK9-AC9</f>
        <v>#DIV/0!</v>
      </c>
      <c r="AE9" s="389"/>
      <c r="AF9" s="399">
        <v>5</v>
      </c>
      <c r="AG9" s="389"/>
      <c r="AH9" s="20"/>
      <c r="AI9" s="303"/>
      <c r="AJ9" s="307"/>
      <c r="AK9" s="161"/>
      <c r="AL9" s="305"/>
      <c r="AM9" s="305"/>
      <c r="AN9" s="162"/>
      <c r="AO9" s="439"/>
      <c r="AP9" s="162"/>
      <c r="AQ9" s="113"/>
      <c r="AR9" s="113"/>
      <c r="AS9" s="384"/>
      <c r="AT9" s="306"/>
      <c r="AU9" s="306"/>
      <c r="AV9" s="160"/>
      <c r="AW9" s="158"/>
      <c r="AX9" s="385"/>
      <c r="AY9" s="453"/>
      <c r="AZ9" s="165"/>
      <c r="BA9" s="301"/>
      <c r="BB9" s="165"/>
      <c r="BC9" s="301"/>
      <c r="BD9" s="165"/>
      <c r="BE9" s="302"/>
      <c r="BF9" s="302"/>
      <c r="BG9" s="165"/>
      <c r="BH9" s="303"/>
      <c r="BI9" s="165"/>
      <c r="BJ9" s="304"/>
      <c r="BK9" s="394"/>
      <c r="BL9" s="302"/>
      <c r="BM9" s="488"/>
      <c r="BN9" s="394"/>
      <c r="BO9" s="302"/>
      <c r="BP9" s="13"/>
      <c r="BQ9" s="302"/>
      <c r="BR9" s="13"/>
      <c r="BS9" s="302"/>
      <c r="BT9" s="13"/>
      <c r="BU9" s="302"/>
      <c r="BV9" s="386"/>
      <c r="BW9" s="303"/>
      <c r="BX9" s="303"/>
      <c r="BY9" s="302"/>
      <c r="BZ9" s="302"/>
      <c r="CA9" s="387"/>
      <c r="CB9" s="395"/>
      <c r="CC9" s="12"/>
      <c r="CD9" s="304"/>
      <c r="CE9" s="14"/>
      <c r="CF9" s="395"/>
      <c r="CG9" s="397"/>
      <c r="CH9" s="300">
        <f t="shared" si="21"/>
        <v>0</v>
      </c>
      <c r="CI9" s="26"/>
      <c r="CJ9" s="17">
        <f t="shared" si="22"/>
        <v>0</v>
      </c>
      <c r="CK9" s="18">
        <f t="shared" ref="CK9:CK15" si="32">CI9+CK8</f>
        <v>12.89</v>
      </c>
      <c r="CM9" s="164"/>
      <c r="CN9" s="302"/>
      <c r="CO9" s="13">
        <f t="shared" si="23"/>
        <v>0</v>
      </c>
      <c r="CP9" s="302"/>
      <c r="CQ9" s="13">
        <f t="shared" si="24"/>
        <v>0</v>
      </c>
      <c r="CR9" s="302"/>
      <c r="CS9" s="13">
        <f t="shared" si="25"/>
        <v>0</v>
      </c>
      <c r="CT9" s="302"/>
      <c r="CU9" s="13">
        <f t="shared" si="26"/>
        <v>0</v>
      </c>
      <c r="CV9" s="302"/>
      <c r="CW9" s="13">
        <f t="shared" si="27"/>
        <v>0</v>
      </c>
      <c r="CX9" s="13">
        <f t="shared" si="28"/>
        <v>0</v>
      </c>
      <c r="CY9" s="251">
        <f t="shared" si="29"/>
        <v>0</v>
      </c>
      <c r="CZ9" s="13" t="s">
        <v>29</v>
      </c>
      <c r="DA9" s="13">
        <v>50</v>
      </c>
      <c r="DB9" s="22">
        <f t="shared" si="30"/>
        <v>0</v>
      </c>
      <c r="DD9" s="24"/>
      <c r="DF9" s="163"/>
      <c r="DH9" s="24"/>
      <c r="DI9" s="447"/>
      <c r="DJ9" s="163"/>
    </row>
    <row r="10" spans="1:114" s="7" customFormat="1">
      <c r="A10" s="277">
        <f t="shared" si="7"/>
        <v>50</v>
      </c>
      <c r="B10" s="21" t="e">
        <f>'Calculateur de trading'!I10/C10/W10</f>
        <v>#DIV/0!</v>
      </c>
      <c r="C10" s="278">
        <f t="shared" si="19"/>
        <v>10</v>
      </c>
      <c r="D10" s="426"/>
      <c r="E10" s="273">
        <f t="shared" si="8"/>
        <v>100</v>
      </c>
      <c r="F10" s="271">
        <f t="shared" si="0"/>
        <v>2</v>
      </c>
      <c r="G10" s="271" t="e">
        <f t="shared" si="9"/>
        <v>#DIV/0!</v>
      </c>
      <c r="H10" s="272">
        <f t="shared" si="10"/>
        <v>20</v>
      </c>
      <c r="I10" s="270"/>
      <c r="J10" s="273">
        <f t="shared" si="11"/>
        <v>200</v>
      </c>
      <c r="K10" s="271">
        <f t="shared" si="1"/>
        <v>4</v>
      </c>
      <c r="L10" s="271" t="e">
        <f t="shared" si="2"/>
        <v>#DIV/0!</v>
      </c>
      <c r="M10" s="272">
        <f t="shared" si="3"/>
        <v>40</v>
      </c>
      <c r="N10" s="389"/>
      <c r="O10" s="455" t="e">
        <f>(A10*B10*W10)+(B10*'Calculateur de trading'!H10)</f>
        <v>#DIV/0!</v>
      </c>
      <c r="P10" s="274" t="e">
        <f>O10/'Déscriptions des trades'!CK9</f>
        <v>#DIV/0!</v>
      </c>
      <c r="Q10" s="456" t="e">
        <f>'Déscriptions des trades'!CK9-'Déscriptions des trades'!O10</f>
        <v>#DIV/0!</v>
      </c>
      <c r="R10" s="466" t="e">
        <f t="shared" si="12"/>
        <v>#DIV/0!</v>
      </c>
      <c r="S10" s="389"/>
      <c r="T10" s="12"/>
      <c r="U10" s="25"/>
      <c r="V10" s="15"/>
      <c r="W10" s="490">
        <f t="shared" si="31"/>
        <v>0</v>
      </c>
      <c r="X10" s="21" t="e">
        <f>W10*U10/'Déscriptions des trades'!CK10*'Déscriptions des trades'!B10</f>
        <v>#DIV/0!</v>
      </c>
      <c r="Y10" s="459"/>
      <c r="Z10" s="389"/>
      <c r="AA10" s="23">
        <f t="shared" si="13"/>
        <v>0.1</v>
      </c>
      <c r="AB10" s="17" t="e">
        <f>(AA10*'Déscriptions des trades'!U10*'Déscriptions des trades'!B10/'Déscriptions des trades'!CK10)*'Déscriptions des trades'!W10</f>
        <v>#DIV/0!</v>
      </c>
      <c r="AC10" s="265" t="e">
        <f>AB10*'Déscriptions des trades'!CK10</f>
        <v>#DIV/0!</v>
      </c>
      <c r="AD10" s="266" t="e">
        <f>'Déscriptions des trades'!CK10-AC10</f>
        <v>#DIV/0!</v>
      </c>
      <c r="AE10" s="389"/>
      <c r="AF10" s="399">
        <v>6</v>
      </c>
      <c r="AG10" s="389"/>
      <c r="AH10" s="20"/>
      <c r="AI10" s="303"/>
      <c r="AJ10" s="307"/>
      <c r="AK10" s="161"/>
      <c r="AL10" s="305"/>
      <c r="AM10" s="305"/>
      <c r="AN10" s="162"/>
      <c r="AO10" s="439"/>
      <c r="AP10" s="162"/>
      <c r="AQ10" s="113"/>
      <c r="AR10" s="113"/>
      <c r="AS10" s="384"/>
      <c r="AT10" s="306"/>
      <c r="AU10" s="306"/>
      <c r="AV10" s="160"/>
      <c r="AW10" s="158"/>
      <c r="AX10" s="385"/>
      <c r="AY10" s="453"/>
      <c r="AZ10" s="165"/>
      <c r="BA10" s="301"/>
      <c r="BB10" s="165"/>
      <c r="BC10" s="301"/>
      <c r="BD10" s="165"/>
      <c r="BE10" s="302"/>
      <c r="BF10" s="302"/>
      <c r="BG10" s="165"/>
      <c r="BH10" s="303"/>
      <c r="BI10" s="165"/>
      <c r="BJ10" s="304"/>
      <c r="BK10" s="394"/>
      <c r="BL10" s="302"/>
      <c r="BM10" s="488"/>
      <c r="BN10" s="394"/>
      <c r="BO10" s="302"/>
      <c r="BP10" s="13"/>
      <c r="BQ10" s="302"/>
      <c r="BR10" s="13"/>
      <c r="BS10" s="302"/>
      <c r="BT10" s="13"/>
      <c r="BU10" s="302"/>
      <c r="BV10" s="386"/>
      <c r="BW10" s="303"/>
      <c r="BX10" s="303"/>
      <c r="BY10" s="302"/>
      <c r="BZ10" s="302"/>
      <c r="CA10" s="387"/>
      <c r="CB10" s="395"/>
      <c r="CC10" s="12"/>
      <c r="CD10" s="304"/>
      <c r="CE10" s="14"/>
      <c r="CF10" s="395"/>
      <c r="CG10" s="397"/>
      <c r="CH10" s="300">
        <f t="shared" si="21"/>
        <v>0</v>
      </c>
      <c r="CI10" s="26"/>
      <c r="CJ10" s="17">
        <f t="shared" si="22"/>
        <v>0</v>
      </c>
      <c r="CK10" s="18">
        <f t="shared" si="32"/>
        <v>12.89</v>
      </c>
      <c r="CM10" s="164"/>
      <c r="CN10" s="302"/>
      <c r="CO10" s="13">
        <f t="shared" si="23"/>
        <v>0</v>
      </c>
      <c r="CP10" s="302"/>
      <c r="CQ10" s="13">
        <f t="shared" si="24"/>
        <v>0</v>
      </c>
      <c r="CR10" s="302"/>
      <c r="CS10" s="13">
        <f t="shared" si="25"/>
        <v>0</v>
      </c>
      <c r="CT10" s="302"/>
      <c r="CU10" s="13">
        <f t="shared" si="26"/>
        <v>0</v>
      </c>
      <c r="CV10" s="302"/>
      <c r="CW10" s="13">
        <f t="shared" si="27"/>
        <v>0</v>
      </c>
      <c r="CX10" s="13">
        <f t="shared" si="28"/>
        <v>0</v>
      </c>
      <c r="CY10" s="251">
        <f t="shared" si="29"/>
        <v>0</v>
      </c>
      <c r="CZ10" s="13" t="s">
        <v>29</v>
      </c>
      <c r="DA10" s="13">
        <v>50</v>
      </c>
      <c r="DB10" s="22">
        <f t="shared" si="30"/>
        <v>0</v>
      </c>
      <c r="DD10" s="24"/>
      <c r="DF10" s="163"/>
      <c r="DH10" s="24"/>
      <c r="DI10" s="447"/>
      <c r="DJ10" s="163"/>
    </row>
    <row r="11" spans="1:114" s="7" customFormat="1">
      <c r="A11" s="277">
        <f t="shared" si="7"/>
        <v>50</v>
      </c>
      <c r="B11" s="21" t="e">
        <f>'Calculateur de trading'!I11/C11/W11</f>
        <v>#DIV/0!</v>
      </c>
      <c r="C11" s="278">
        <f t="shared" si="19"/>
        <v>10</v>
      </c>
      <c r="D11" s="278"/>
      <c r="E11" s="273">
        <f t="shared" si="8"/>
        <v>100</v>
      </c>
      <c r="F11" s="271">
        <f t="shared" si="0"/>
        <v>2</v>
      </c>
      <c r="G11" s="271" t="e">
        <f t="shared" si="9"/>
        <v>#DIV/0!</v>
      </c>
      <c r="H11" s="272">
        <f t="shared" si="10"/>
        <v>20</v>
      </c>
      <c r="I11" s="270"/>
      <c r="J11" s="273">
        <f t="shared" si="11"/>
        <v>200</v>
      </c>
      <c r="K11" s="271">
        <f t="shared" si="1"/>
        <v>4</v>
      </c>
      <c r="L11" s="271" t="e">
        <f t="shared" si="2"/>
        <v>#DIV/0!</v>
      </c>
      <c r="M11" s="272">
        <f t="shared" si="3"/>
        <v>40</v>
      </c>
      <c r="N11" s="389"/>
      <c r="O11" s="455" t="e">
        <f>(A11*B11*W11)+(B11*'Calculateur de trading'!H11)</f>
        <v>#DIV/0!</v>
      </c>
      <c r="P11" s="274" t="e">
        <f>O11/'Déscriptions des trades'!CK10</f>
        <v>#DIV/0!</v>
      </c>
      <c r="Q11" s="456" t="e">
        <f>'Déscriptions des trades'!CK10-'Déscriptions des trades'!O11</f>
        <v>#DIV/0!</v>
      </c>
      <c r="R11" s="466" t="e">
        <f t="shared" si="12"/>
        <v>#DIV/0!</v>
      </c>
      <c r="S11" s="389"/>
      <c r="T11" s="12"/>
      <c r="U11" s="25"/>
      <c r="V11" s="15"/>
      <c r="W11" s="490">
        <f t="shared" si="31"/>
        <v>0</v>
      </c>
      <c r="X11" s="21" t="e">
        <f>W11*U11/'Déscriptions des trades'!CK11*'Déscriptions des trades'!B11</f>
        <v>#DIV/0!</v>
      </c>
      <c r="Y11" s="459"/>
      <c r="Z11" s="389"/>
      <c r="AA11" s="23">
        <f t="shared" si="13"/>
        <v>0.1</v>
      </c>
      <c r="AB11" s="17" t="e">
        <f>(AA11*'Déscriptions des trades'!U11*'Déscriptions des trades'!B11/'Déscriptions des trades'!CK11)*'Déscriptions des trades'!W11</f>
        <v>#DIV/0!</v>
      </c>
      <c r="AC11" s="265" t="e">
        <f>AB11*'Déscriptions des trades'!CK11</f>
        <v>#DIV/0!</v>
      </c>
      <c r="AD11" s="266" t="e">
        <f>'Déscriptions des trades'!CK11-AC11</f>
        <v>#DIV/0!</v>
      </c>
      <c r="AE11" s="389"/>
      <c r="AF11" s="399">
        <v>7</v>
      </c>
      <c r="AG11" s="389"/>
      <c r="AH11" s="20"/>
      <c r="AI11" s="303"/>
      <c r="AJ11" s="307"/>
      <c r="AK11" s="161"/>
      <c r="AL11" s="305"/>
      <c r="AM11" s="305"/>
      <c r="AN11" s="162"/>
      <c r="AO11" s="439"/>
      <c r="AP11" s="162"/>
      <c r="AQ11" s="113"/>
      <c r="AR11" s="113"/>
      <c r="AS11" s="384"/>
      <c r="AT11" s="306"/>
      <c r="AU11" s="306"/>
      <c r="AV11" s="160"/>
      <c r="AW11" s="158"/>
      <c r="AX11" s="385"/>
      <c r="AY11" s="453"/>
      <c r="AZ11" s="165"/>
      <c r="BA11" s="301"/>
      <c r="BB11" s="165"/>
      <c r="BC11" s="301"/>
      <c r="BD11" s="165"/>
      <c r="BE11" s="302"/>
      <c r="BF11" s="302"/>
      <c r="BG11" s="165"/>
      <c r="BH11" s="303"/>
      <c r="BI11" s="165"/>
      <c r="BJ11" s="304"/>
      <c r="BK11" s="394"/>
      <c r="BL11" s="488"/>
      <c r="BM11" s="488"/>
      <c r="BN11" s="394"/>
      <c r="BO11" s="302"/>
      <c r="BP11" s="13"/>
      <c r="BQ11" s="302"/>
      <c r="BR11" s="13"/>
      <c r="BS11" s="302"/>
      <c r="BT11" s="13"/>
      <c r="BU11" s="302"/>
      <c r="BV11" s="386"/>
      <c r="BW11" s="303"/>
      <c r="BX11" s="303"/>
      <c r="BY11" s="302"/>
      <c r="BZ11" s="302"/>
      <c r="CA11" s="387"/>
      <c r="CB11" s="395"/>
      <c r="CC11" s="12"/>
      <c r="CD11" s="304"/>
      <c r="CE11" s="14"/>
      <c r="CF11" s="395"/>
      <c r="CG11" s="397"/>
      <c r="CH11" s="300">
        <f t="shared" si="21"/>
        <v>0</v>
      </c>
      <c r="CI11" s="26"/>
      <c r="CJ11" s="17">
        <f t="shared" si="22"/>
        <v>0</v>
      </c>
      <c r="CK11" s="18">
        <f t="shared" si="32"/>
        <v>12.89</v>
      </c>
      <c r="CM11" s="164"/>
      <c r="CN11" s="302"/>
      <c r="CO11" s="13">
        <f t="shared" si="23"/>
        <v>0</v>
      </c>
      <c r="CP11" s="302"/>
      <c r="CQ11" s="13">
        <f t="shared" si="24"/>
        <v>0</v>
      </c>
      <c r="CR11" s="302"/>
      <c r="CS11" s="13">
        <f t="shared" si="25"/>
        <v>0</v>
      </c>
      <c r="CT11" s="302"/>
      <c r="CU11" s="13">
        <f t="shared" si="26"/>
        <v>0</v>
      </c>
      <c r="CV11" s="302"/>
      <c r="CW11" s="13">
        <f t="shared" si="27"/>
        <v>0</v>
      </c>
      <c r="CX11" s="13">
        <f t="shared" si="28"/>
        <v>0</v>
      </c>
      <c r="CY11" s="251">
        <f t="shared" si="29"/>
        <v>0</v>
      </c>
      <c r="CZ11" s="13" t="s">
        <v>29</v>
      </c>
      <c r="DA11" s="13">
        <v>50</v>
      </c>
      <c r="DB11" s="22">
        <f t="shared" si="30"/>
        <v>0</v>
      </c>
      <c r="DD11" s="24"/>
      <c r="DF11" s="163"/>
      <c r="DH11" s="24"/>
      <c r="DI11" s="447"/>
      <c r="DJ11" s="163"/>
    </row>
    <row r="12" spans="1:114" s="7" customFormat="1">
      <c r="A12" s="277">
        <f t="shared" si="7"/>
        <v>50</v>
      </c>
      <c r="B12" s="21" t="e">
        <f>'Calculateur de trading'!I12/C12/W12</f>
        <v>#DIV/0!</v>
      </c>
      <c r="C12" s="278">
        <f t="shared" si="19"/>
        <v>10</v>
      </c>
      <c r="D12" s="426"/>
      <c r="E12" s="273">
        <f t="shared" si="8"/>
        <v>100</v>
      </c>
      <c r="F12" s="271">
        <f t="shared" si="0"/>
        <v>2</v>
      </c>
      <c r="G12" s="271" t="e">
        <f t="shared" si="9"/>
        <v>#DIV/0!</v>
      </c>
      <c r="H12" s="272">
        <f t="shared" si="10"/>
        <v>20</v>
      </c>
      <c r="I12" s="270"/>
      <c r="J12" s="273">
        <f t="shared" si="11"/>
        <v>200</v>
      </c>
      <c r="K12" s="271">
        <f t="shared" si="1"/>
        <v>4</v>
      </c>
      <c r="L12" s="271" t="e">
        <f t="shared" si="2"/>
        <v>#DIV/0!</v>
      </c>
      <c r="M12" s="272">
        <f t="shared" si="3"/>
        <v>40</v>
      </c>
      <c r="N12" s="389"/>
      <c r="O12" s="455" t="e">
        <f>(A12*B12*W12)+(B12*'Calculateur de trading'!H12)</f>
        <v>#DIV/0!</v>
      </c>
      <c r="P12" s="274" t="e">
        <f>O12/'Déscriptions des trades'!CK12</f>
        <v>#DIV/0!</v>
      </c>
      <c r="Q12" s="456" t="e">
        <f>'Déscriptions des trades'!CK12-O12</f>
        <v>#DIV/0!</v>
      </c>
      <c r="R12" s="466" t="e">
        <f t="shared" si="12"/>
        <v>#DIV/0!</v>
      </c>
      <c r="S12" s="389"/>
      <c r="T12" s="12"/>
      <c r="U12" s="25"/>
      <c r="V12" s="15"/>
      <c r="W12" s="490">
        <f t="shared" si="31"/>
        <v>0</v>
      </c>
      <c r="X12" s="21" t="e">
        <f>W12*U12/'Déscriptions des trades'!CK12*'Déscriptions des trades'!B12</f>
        <v>#DIV/0!</v>
      </c>
      <c r="Y12" s="459"/>
      <c r="Z12" s="389"/>
      <c r="AA12" s="23">
        <f t="shared" si="13"/>
        <v>0.1</v>
      </c>
      <c r="AB12" s="17" t="e">
        <f>(AA12*'Déscriptions des trades'!U12*'Déscriptions des trades'!B12/'Déscriptions des trades'!CK12)*'Déscriptions des trades'!W12</f>
        <v>#DIV/0!</v>
      </c>
      <c r="AC12" s="265" t="e">
        <f>AB12*'Déscriptions des trades'!CK12</f>
        <v>#DIV/0!</v>
      </c>
      <c r="AD12" s="266" t="e">
        <f>'Déscriptions des trades'!CK12-AC12</f>
        <v>#DIV/0!</v>
      </c>
      <c r="AE12" s="389"/>
      <c r="AF12" s="399">
        <v>8</v>
      </c>
      <c r="AG12" s="389"/>
      <c r="AH12" s="20"/>
      <c r="AI12" s="303"/>
      <c r="AJ12" s="307"/>
      <c r="AK12" s="161"/>
      <c r="AL12" s="305"/>
      <c r="AM12" s="305"/>
      <c r="AN12" s="162"/>
      <c r="AO12" s="439"/>
      <c r="AP12" s="162"/>
      <c r="AQ12" s="113"/>
      <c r="AR12" s="113"/>
      <c r="AS12" s="384"/>
      <c r="AT12" s="306"/>
      <c r="AU12" s="306"/>
      <c r="AV12" s="160"/>
      <c r="AW12" s="158"/>
      <c r="AX12" s="385"/>
      <c r="AY12" s="453"/>
      <c r="AZ12" s="165"/>
      <c r="BA12" s="301"/>
      <c r="BB12" s="165"/>
      <c r="BC12" s="301"/>
      <c r="BD12" s="165"/>
      <c r="BE12" s="302"/>
      <c r="BF12" s="302"/>
      <c r="BG12" s="165"/>
      <c r="BH12" s="303"/>
      <c r="BI12" s="165"/>
      <c r="BJ12" s="304"/>
      <c r="BK12" s="394"/>
      <c r="BL12" s="488"/>
      <c r="BM12" s="488"/>
      <c r="BN12" s="394"/>
      <c r="BO12" s="302"/>
      <c r="BP12" s="13"/>
      <c r="BQ12" s="302"/>
      <c r="BR12" s="13"/>
      <c r="BS12" s="302"/>
      <c r="BT12" s="13"/>
      <c r="BU12" s="302"/>
      <c r="BV12" s="386"/>
      <c r="BW12" s="303"/>
      <c r="BX12" s="303"/>
      <c r="BY12" s="302"/>
      <c r="BZ12" s="302"/>
      <c r="CA12" s="387"/>
      <c r="CB12" s="395"/>
      <c r="CC12" s="12"/>
      <c r="CD12" s="304"/>
      <c r="CE12" s="14"/>
      <c r="CF12" s="395"/>
      <c r="CG12" s="397"/>
      <c r="CH12" s="300">
        <f t="shared" si="21"/>
        <v>0</v>
      </c>
      <c r="CI12" s="26"/>
      <c r="CJ12" s="17">
        <f t="shared" si="22"/>
        <v>0</v>
      </c>
      <c r="CK12" s="18">
        <f t="shared" si="32"/>
        <v>12.89</v>
      </c>
      <c r="CM12" s="164"/>
      <c r="CN12" s="302"/>
      <c r="CO12" s="13">
        <f t="shared" si="23"/>
        <v>0</v>
      </c>
      <c r="CP12" s="302"/>
      <c r="CQ12" s="13">
        <f t="shared" si="24"/>
        <v>0</v>
      </c>
      <c r="CR12" s="302"/>
      <c r="CS12" s="13">
        <f t="shared" si="25"/>
        <v>0</v>
      </c>
      <c r="CT12" s="302"/>
      <c r="CU12" s="13">
        <f t="shared" si="26"/>
        <v>0</v>
      </c>
      <c r="CV12" s="302"/>
      <c r="CW12" s="13">
        <f t="shared" si="27"/>
        <v>0</v>
      </c>
      <c r="CX12" s="13">
        <f t="shared" si="28"/>
        <v>0</v>
      </c>
      <c r="CY12" s="251">
        <f t="shared" si="29"/>
        <v>0</v>
      </c>
      <c r="CZ12" s="13" t="s">
        <v>29</v>
      </c>
      <c r="DA12" s="13">
        <v>50</v>
      </c>
      <c r="DB12" s="22">
        <f t="shared" si="30"/>
        <v>0</v>
      </c>
      <c r="DD12" s="24"/>
      <c r="DF12" s="163"/>
      <c r="DH12" s="24"/>
      <c r="DI12" s="447"/>
      <c r="DJ12" s="163"/>
    </row>
    <row r="13" spans="1:114" s="7" customFormat="1">
      <c r="A13" s="277">
        <f t="shared" si="7"/>
        <v>50</v>
      </c>
      <c r="B13" s="21" t="e">
        <f>'Calculateur de trading'!I13/C13/W13</f>
        <v>#DIV/0!</v>
      </c>
      <c r="C13" s="278">
        <f t="shared" si="19"/>
        <v>10</v>
      </c>
      <c r="D13" s="426"/>
      <c r="E13" s="273">
        <f t="shared" si="8"/>
        <v>100</v>
      </c>
      <c r="F13" s="271">
        <f t="shared" si="0"/>
        <v>2</v>
      </c>
      <c r="G13" s="271" t="e">
        <f t="shared" si="9"/>
        <v>#DIV/0!</v>
      </c>
      <c r="H13" s="272">
        <f t="shared" si="10"/>
        <v>20</v>
      </c>
      <c r="I13" s="270"/>
      <c r="J13" s="273">
        <f t="shared" si="11"/>
        <v>200</v>
      </c>
      <c r="K13" s="271">
        <f t="shared" si="1"/>
        <v>4</v>
      </c>
      <c r="L13" s="271" t="e">
        <f t="shared" si="2"/>
        <v>#DIV/0!</v>
      </c>
      <c r="M13" s="272">
        <f t="shared" si="3"/>
        <v>40</v>
      </c>
      <c r="N13" s="389"/>
      <c r="O13" s="455" t="e">
        <f>(A13*B13*W13)+(B13*'Calculateur de trading'!H13)</f>
        <v>#DIV/0!</v>
      </c>
      <c r="P13" s="274" t="e">
        <f>O13/'Déscriptions des trades'!CK13</f>
        <v>#DIV/0!</v>
      </c>
      <c r="Q13" s="456" t="e">
        <f>'Déscriptions des trades'!CK13-O13</f>
        <v>#DIV/0!</v>
      </c>
      <c r="R13" s="466" t="e">
        <f t="shared" si="12"/>
        <v>#DIV/0!</v>
      </c>
      <c r="S13" s="389"/>
      <c r="T13" s="12"/>
      <c r="U13" s="25"/>
      <c r="V13" s="15"/>
      <c r="W13" s="490">
        <f t="shared" si="31"/>
        <v>0</v>
      </c>
      <c r="X13" s="21" t="e">
        <f>W13*U13/'Déscriptions des trades'!CK13*'Déscriptions des trades'!B13</f>
        <v>#DIV/0!</v>
      </c>
      <c r="Y13" s="459"/>
      <c r="Z13" s="389"/>
      <c r="AA13" s="23">
        <f t="shared" si="13"/>
        <v>0.1</v>
      </c>
      <c r="AB13" s="17" t="e">
        <f>(AA13*'Déscriptions des trades'!U13*'Déscriptions des trades'!B13/'Déscriptions des trades'!CK13)*'Déscriptions des trades'!W13</f>
        <v>#DIV/0!</v>
      </c>
      <c r="AC13" s="265" t="e">
        <f>AB13*'Déscriptions des trades'!CK13</f>
        <v>#DIV/0!</v>
      </c>
      <c r="AD13" s="266" t="e">
        <f>'Déscriptions des trades'!CK13-AC13</f>
        <v>#DIV/0!</v>
      </c>
      <c r="AE13" s="389"/>
      <c r="AF13" s="399">
        <v>9</v>
      </c>
      <c r="AG13" s="389"/>
      <c r="AH13" s="20"/>
      <c r="AI13" s="303"/>
      <c r="AJ13" s="307"/>
      <c r="AK13" s="161"/>
      <c r="AL13" s="305"/>
      <c r="AM13" s="305"/>
      <c r="AN13" s="162"/>
      <c r="AO13" s="439"/>
      <c r="AP13" s="162"/>
      <c r="AQ13" s="113"/>
      <c r="AR13" s="113"/>
      <c r="AS13" s="384"/>
      <c r="AT13" s="306"/>
      <c r="AU13" s="306"/>
      <c r="AV13" s="160"/>
      <c r="AW13" s="158"/>
      <c r="AX13" s="385"/>
      <c r="AY13" s="453"/>
      <c r="AZ13" s="165"/>
      <c r="BA13" s="301"/>
      <c r="BB13" s="165"/>
      <c r="BC13" s="301"/>
      <c r="BD13" s="165"/>
      <c r="BE13" s="302"/>
      <c r="BF13" s="302"/>
      <c r="BG13" s="165"/>
      <c r="BH13" s="303"/>
      <c r="BI13" s="165"/>
      <c r="BJ13" s="304"/>
      <c r="BK13" s="394"/>
      <c r="BL13" s="488"/>
      <c r="BM13" s="488"/>
      <c r="BN13" s="394"/>
      <c r="BO13" s="302"/>
      <c r="BP13" s="13"/>
      <c r="BQ13" s="302"/>
      <c r="BR13" s="13"/>
      <c r="BS13" s="302"/>
      <c r="BT13" s="13"/>
      <c r="BU13" s="302"/>
      <c r="BV13" s="386"/>
      <c r="BW13" s="303"/>
      <c r="BX13" s="303"/>
      <c r="BY13" s="302"/>
      <c r="BZ13" s="302"/>
      <c r="CA13" s="387"/>
      <c r="CB13" s="395"/>
      <c r="CC13" s="12"/>
      <c r="CD13" s="304"/>
      <c r="CE13" s="14"/>
      <c r="CF13" s="395"/>
      <c r="CG13" s="397"/>
      <c r="CH13" s="300">
        <f t="shared" si="21"/>
        <v>0</v>
      </c>
      <c r="CI13" s="26"/>
      <c r="CJ13" s="17">
        <f t="shared" si="22"/>
        <v>0</v>
      </c>
      <c r="CK13" s="18">
        <f t="shared" si="32"/>
        <v>12.89</v>
      </c>
      <c r="CM13" s="164"/>
      <c r="CN13" s="302"/>
      <c r="CO13" s="13">
        <f t="shared" si="23"/>
        <v>0</v>
      </c>
      <c r="CP13" s="302"/>
      <c r="CQ13" s="13">
        <f t="shared" si="24"/>
        <v>0</v>
      </c>
      <c r="CR13" s="302"/>
      <c r="CS13" s="13">
        <f t="shared" si="25"/>
        <v>0</v>
      </c>
      <c r="CT13" s="302"/>
      <c r="CU13" s="13">
        <f t="shared" si="26"/>
        <v>0</v>
      </c>
      <c r="CV13" s="302"/>
      <c r="CW13" s="13">
        <f t="shared" si="27"/>
        <v>0</v>
      </c>
      <c r="CX13" s="13">
        <f t="shared" si="28"/>
        <v>0</v>
      </c>
      <c r="CY13" s="251">
        <f t="shared" si="29"/>
        <v>0</v>
      </c>
      <c r="CZ13" s="13" t="s">
        <v>29</v>
      </c>
      <c r="DA13" s="13">
        <v>50</v>
      </c>
      <c r="DB13" s="22">
        <f t="shared" si="30"/>
        <v>0</v>
      </c>
      <c r="DD13" s="24"/>
      <c r="DF13" s="163"/>
      <c r="DH13" s="24"/>
      <c r="DI13" s="447"/>
      <c r="DJ13" s="163"/>
    </row>
    <row r="14" spans="1:114" s="7" customFormat="1">
      <c r="A14" s="277">
        <f t="shared" si="7"/>
        <v>50</v>
      </c>
      <c r="B14" s="21" t="e">
        <f>'Calculateur de trading'!I14/C14/W14</f>
        <v>#DIV/0!</v>
      </c>
      <c r="C14" s="278">
        <f t="shared" si="19"/>
        <v>10</v>
      </c>
      <c r="D14" s="278"/>
      <c r="E14" s="273">
        <f t="shared" si="8"/>
        <v>100</v>
      </c>
      <c r="F14" s="271">
        <f t="shared" si="0"/>
        <v>2</v>
      </c>
      <c r="G14" s="271" t="e">
        <f t="shared" si="9"/>
        <v>#DIV/0!</v>
      </c>
      <c r="H14" s="272">
        <f t="shared" si="10"/>
        <v>20</v>
      </c>
      <c r="I14" s="270"/>
      <c r="J14" s="273">
        <f t="shared" si="11"/>
        <v>200</v>
      </c>
      <c r="K14" s="271">
        <f t="shared" si="1"/>
        <v>4</v>
      </c>
      <c r="L14" s="271" t="e">
        <f t="shared" si="2"/>
        <v>#DIV/0!</v>
      </c>
      <c r="M14" s="272">
        <f t="shared" si="3"/>
        <v>40</v>
      </c>
      <c r="N14" s="389"/>
      <c r="O14" s="455" t="e">
        <f>(A14*B14*W14)+(B14*'Calculateur de trading'!H14)</f>
        <v>#DIV/0!</v>
      </c>
      <c r="P14" s="274" t="e">
        <f>O14/'Déscriptions des trades'!CK14</f>
        <v>#DIV/0!</v>
      </c>
      <c r="Q14" s="456" t="e">
        <f>'Déscriptions des trades'!CK14-O14</f>
        <v>#DIV/0!</v>
      </c>
      <c r="R14" s="466" t="e">
        <f t="shared" si="12"/>
        <v>#DIV/0!</v>
      </c>
      <c r="S14" s="389"/>
      <c r="T14" s="12"/>
      <c r="U14" s="25"/>
      <c r="V14" s="15"/>
      <c r="W14" s="490">
        <f t="shared" si="31"/>
        <v>0</v>
      </c>
      <c r="X14" s="21" t="e">
        <f>W14*U14/'Déscriptions des trades'!CK14*'Déscriptions des trades'!B14</f>
        <v>#DIV/0!</v>
      </c>
      <c r="Y14" s="459"/>
      <c r="Z14" s="389"/>
      <c r="AA14" s="23">
        <f t="shared" si="13"/>
        <v>0.1</v>
      </c>
      <c r="AB14" s="17" t="e">
        <f>(AA14*'Déscriptions des trades'!U14*'Déscriptions des trades'!B14/'Déscriptions des trades'!CK14)*'Déscriptions des trades'!W14</f>
        <v>#DIV/0!</v>
      </c>
      <c r="AC14" s="265" t="e">
        <f>AB14*'Déscriptions des trades'!CK14</f>
        <v>#DIV/0!</v>
      </c>
      <c r="AD14" s="266" t="e">
        <f>'Déscriptions des trades'!CK14-AC14</f>
        <v>#DIV/0!</v>
      </c>
      <c r="AE14" s="389"/>
      <c r="AF14" s="399">
        <v>10</v>
      </c>
      <c r="AG14" s="389"/>
      <c r="AH14" s="20"/>
      <c r="AI14" s="303"/>
      <c r="AJ14" s="307"/>
      <c r="AK14" s="161"/>
      <c r="AL14" s="305"/>
      <c r="AM14" s="305"/>
      <c r="AN14" s="162"/>
      <c r="AO14" s="439"/>
      <c r="AP14" s="162"/>
      <c r="AQ14" s="113"/>
      <c r="AR14" s="113"/>
      <c r="AS14" s="384"/>
      <c r="AT14" s="306"/>
      <c r="AU14" s="306"/>
      <c r="AV14" s="160"/>
      <c r="AW14" s="158"/>
      <c r="AX14" s="385"/>
      <c r="AY14" s="453"/>
      <c r="AZ14" s="165"/>
      <c r="BA14" s="301"/>
      <c r="BB14" s="165"/>
      <c r="BC14" s="301"/>
      <c r="BD14" s="165"/>
      <c r="BE14" s="302"/>
      <c r="BF14" s="302"/>
      <c r="BG14" s="165"/>
      <c r="BH14" s="303"/>
      <c r="BI14" s="165"/>
      <c r="BJ14" s="304"/>
      <c r="BK14" s="394"/>
      <c r="BL14" s="488"/>
      <c r="BM14" s="488"/>
      <c r="BN14" s="394"/>
      <c r="BO14" s="302"/>
      <c r="BP14" s="13"/>
      <c r="BQ14" s="302"/>
      <c r="BR14" s="13"/>
      <c r="BS14" s="302"/>
      <c r="BT14" s="13"/>
      <c r="BU14" s="302"/>
      <c r="BV14" s="386"/>
      <c r="BW14" s="303"/>
      <c r="BX14" s="303"/>
      <c r="BY14" s="302"/>
      <c r="BZ14" s="302"/>
      <c r="CA14" s="387"/>
      <c r="CB14" s="395"/>
      <c r="CC14" s="12"/>
      <c r="CD14" s="304"/>
      <c r="CE14" s="14"/>
      <c r="CF14" s="395"/>
      <c r="CG14" s="397"/>
      <c r="CH14" s="300">
        <f t="shared" si="21"/>
        <v>0</v>
      </c>
      <c r="CI14" s="26"/>
      <c r="CJ14" s="17">
        <f t="shared" si="22"/>
        <v>0</v>
      </c>
      <c r="CK14" s="18">
        <f t="shared" si="32"/>
        <v>12.89</v>
      </c>
      <c r="CM14" s="164"/>
      <c r="CN14" s="302"/>
      <c r="CO14" s="13">
        <f t="shared" si="23"/>
        <v>0</v>
      </c>
      <c r="CP14" s="302"/>
      <c r="CQ14" s="13">
        <f t="shared" si="24"/>
        <v>0</v>
      </c>
      <c r="CR14" s="302"/>
      <c r="CS14" s="13">
        <f t="shared" si="25"/>
        <v>0</v>
      </c>
      <c r="CT14" s="302"/>
      <c r="CU14" s="13">
        <f t="shared" si="26"/>
        <v>0</v>
      </c>
      <c r="CV14" s="302"/>
      <c r="CW14" s="13">
        <f t="shared" si="27"/>
        <v>0</v>
      </c>
      <c r="CX14" s="13">
        <f t="shared" si="28"/>
        <v>0</v>
      </c>
      <c r="CY14" s="251">
        <f t="shared" si="29"/>
        <v>0</v>
      </c>
      <c r="CZ14" s="13" t="s">
        <v>29</v>
      </c>
      <c r="DA14" s="13">
        <v>50</v>
      </c>
      <c r="DB14" s="22">
        <f t="shared" si="30"/>
        <v>0</v>
      </c>
      <c r="DD14" s="24"/>
      <c r="DF14" s="163"/>
      <c r="DH14" s="24"/>
      <c r="DI14" s="447"/>
      <c r="DJ14" s="163"/>
    </row>
    <row r="15" spans="1:114" s="7" customFormat="1">
      <c r="A15" s="277">
        <f>A14</f>
        <v>50</v>
      </c>
      <c r="B15" s="21" t="e">
        <f>'Calculateur de trading'!I15/C15/W15</f>
        <v>#DIV/0!</v>
      </c>
      <c r="C15" s="278">
        <f t="shared" si="19"/>
        <v>10</v>
      </c>
      <c r="D15" s="426"/>
      <c r="E15" s="273">
        <f t="shared" si="8"/>
        <v>100</v>
      </c>
      <c r="F15" s="271">
        <f t="shared" si="0"/>
        <v>2</v>
      </c>
      <c r="G15" s="271" t="e">
        <f t="shared" si="9"/>
        <v>#DIV/0!</v>
      </c>
      <c r="H15" s="272">
        <f t="shared" si="10"/>
        <v>20</v>
      </c>
      <c r="I15" s="270"/>
      <c r="J15" s="273">
        <f t="shared" si="11"/>
        <v>200</v>
      </c>
      <c r="K15" s="271">
        <f t="shared" si="1"/>
        <v>4</v>
      </c>
      <c r="L15" s="271" t="e">
        <f t="shared" si="2"/>
        <v>#DIV/0!</v>
      </c>
      <c r="M15" s="272">
        <f t="shared" si="3"/>
        <v>40</v>
      </c>
      <c r="N15" s="389"/>
      <c r="O15" s="455" t="e">
        <f>(A15*B15*W15)+(B15*'Calculateur de trading'!H15)</f>
        <v>#DIV/0!</v>
      </c>
      <c r="P15" s="274" t="e">
        <f>O15/'Déscriptions des trades'!CK15</f>
        <v>#DIV/0!</v>
      </c>
      <c r="Q15" s="456" t="e">
        <f>'Déscriptions des trades'!CK15-O15</f>
        <v>#DIV/0!</v>
      </c>
      <c r="R15" s="466" t="e">
        <f t="shared" si="12"/>
        <v>#DIV/0!</v>
      </c>
      <c r="S15" s="389"/>
      <c r="T15" s="12"/>
      <c r="U15" s="25"/>
      <c r="V15" s="15"/>
      <c r="W15" s="490">
        <f t="shared" si="31"/>
        <v>0</v>
      </c>
      <c r="X15" s="21" t="e">
        <f>W15*U15/'Déscriptions des trades'!CK15*'Déscriptions des trades'!B15</f>
        <v>#DIV/0!</v>
      </c>
      <c r="Y15" s="459"/>
      <c r="Z15" s="389"/>
      <c r="AA15" s="23">
        <f t="shared" si="13"/>
        <v>0.1</v>
      </c>
      <c r="AB15" s="17" t="e">
        <f>(AA15*'Déscriptions des trades'!U15*'Déscriptions des trades'!B15/'Déscriptions des trades'!CK15)*'Déscriptions des trades'!W15</f>
        <v>#DIV/0!</v>
      </c>
      <c r="AC15" s="265" t="e">
        <f>AB15*'Déscriptions des trades'!CK15</f>
        <v>#DIV/0!</v>
      </c>
      <c r="AD15" s="266" t="e">
        <f>'Déscriptions des trades'!CK15-AC15</f>
        <v>#DIV/0!</v>
      </c>
      <c r="AE15" s="389"/>
      <c r="AF15" s="399">
        <v>11</v>
      </c>
      <c r="AG15" s="389"/>
      <c r="AH15" s="20"/>
      <c r="AI15" s="303"/>
      <c r="AJ15" s="307"/>
      <c r="AK15" s="161"/>
      <c r="AL15" s="305"/>
      <c r="AM15" s="305"/>
      <c r="AN15" s="162"/>
      <c r="AO15" s="439"/>
      <c r="AP15" s="162"/>
      <c r="AQ15" s="113"/>
      <c r="AR15" s="113"/>
      <c r="AS15" s="384"/>
      <c r="AT15" s="306"/>
      <c r="AU15" s="306"/>
      <c r="AV15" s="160"/>
      <c r="AW15" s="158"/>
      <c r="AX15" s="385"/>
      <c r="AY15" s="453"/>
      <c r="AZ15" s="165"/>
      <c r="BA15" s="301"/>
      <c r="BB15" s="165"/>
      <c r="BC15" s="301"/>
      <c r="BD15" s="165"/>
      <c r="BE15" s="302"/>
      <c r="BF15" s="302"/>
      <c r="BG15" s="165"/>
      <c r="BH15" s="303"/>
      <c r="BI15" s="165"/>
      <c r="BJ15" s="304"/>
      <c r="BK15" s="394"/>
      <c r="BL15" s="488"/>
      <c r="BM15" s="488"/>
      <c r="BN15" s="394"/>
      <c r="BO15" s="302"/>
      <c r="BP15" s="13"/>
      <c r="BQ15" s="302"/>
      <c r="BR15" s="13"/>
      <c r="BS15" s="302"/>
      <c r="BT15" s="13"/>
      <c r="BU15" s="302"/>
      <c r="BV15" s="386"/>
      <c r="BW15" s="303"/>
      <c r="BX15" s="303"/>
      <c r="BY15" s="302"/>
      <c r="BZ15" s="302"/>
      <c r="CA15" s="387"/>
      <c r="CB15" s="395"/>
      <c r="CC15" s="12"/>
      <c r="CD15" s="304"/>
      <c r="CE15" s="14"/>
      <c r="CF15" s="395"/>
      <c r="CG15" s="397"/>
      <c r="CH15" s="300">
        <f t="shared" ref="CH15:CH78" si="33">BW15-BH15</f>
        <v>0</v>
      </c>
      <c r="CI15" s="26"/>
      <c r="CJ15" s="17">
        <f t="shared" si="22"/>
        <v>0</v>
      </c>
      <c r="CK15" s="18">
        <f t="shared" si="32"/>
        <v>12.89</v>
      </c>
      <c r="CM15" s="164"/>
      <c r="CN15" s="302"/>
      <c r="CO15" s="13">
        <f t="shared" ref="CO15:CO78" si="34">IF(CN15="Oui",10,)</f>
        <v>0</v>
      </c>
      <c r="CP15" s="302"/>
      <c r="CQ15" s="13">
        <f t="shared" ref="CQ15:CQ78" si="35">IF(CP15="Oui",10,)</f>
        <v>0</v>
      </c>
      <c r="CR15" s="302"/>
      <c r="CS15" s="13">
        <f t="shared" ref="CS15:CS78" si="36">IF(CR15="Bon",10,)</f>
        <v>0</v>
      </c>
      <c r="CT15" s="302"/>
      <c r="CU15" s="13">
        <f t="shared" si="26"/>
        <v>0</v>
      </c>
      <c r="CV15" s="302"/>
      <c r="CW15" s="13">
        <f t="shared" ref="CW15:CW78" si="37">IF(CV15="Non",10,)</f>
        <v>0</v>
      </c>
      <c r="CX15" s="13">
        <f t="shared" ref="CX15:CX78" si="38">IF(CV15="Oui",-40,)</f>
        <v>0</v>
      </c>
      <c r="CY15" s="251">
        <f t="shared" ref="CY15:CY78" si="39">SUM(CN15:CX15)</f>
        <v>0</v>
      </c>
      <c r="CZ15" s="13" t="s">
        <v>29</v>
      </c>
      <c r="DA15" s="13">
        <v>50</v>
      </c>
      <c r="DB15" s="22">
        <f t="shared" ref="DB15:DB78" si="40">CY15/DA15</f>
        <v>0</v>
      </c>
      <c r="DD15" s="24"/>
      <c r="DF15" s="163"/>
      <c r="DH15" s="24"/>
      <c r="DI15" s="447"/>
      <c r="DJ15" s="163"/>
    </row>
    <row r="16" spans="1:114" s="7" customFormat="1">
      <c r="A16" s="277">
        <f>A15</f>
        <v>50</v>
      </c>
      <c r="B16" s="21" t="e">
        <f>'Calculateur de trading'!I16/C16/W16</f>
        <v>#DIV/0!</v>
      </c>
      <c r="C16" s="278">
        <f t="shared" si="19"/>
        <v>10</v>
      </c>
      <c r="D16" s="278"/>
      <c r="E16" s="273">
        <f>E15</f>
        <v>100</v>
      </c>
      <c r="F16" s="271">
        <f t="shared" si="0"/>
        <v>2</v>
      </c>
      <c r="G16" s="271" t="e">
        <f t="shared" si="9"/>
        <v>#DIV/0!</v>
      </c>
      <c r="H16" s="272">
        <f t="shared" si="10"/>
        <v>20</v>
      </c>
      <c r="I16" s="270"/>
      <c r="J16" s="273">
        <f t="shared" si="11"/>
        <v>200</v>
      </c>
      <c r="K16" s="271">
        <f t="shared" si="1"/>
        <v>4</v>
      </c>
      <c r="L16" s="271" t="e">
        <f t="shared" si="2"/>
        <v>#DIV/0!</v>
      </c>
      <c r="M16" s="272">
        <f t="shared" si="3"/>
        <v>40</v>
      </c>
      <c r="N16" s="389"/>
      <c r="O16" s="455" t="e">
        <f>(A16*B16*W16)+(B16*'Calculateur de trading'!H16)</f>
        <v>#DIV/0!</v>
      </c>
      <c r="P16" s="274" t="e">
        <f>O16/'Déscriptions des trades'!CK16</f>
        <v>#DIV/0!</v>
      </c>
      <c r="Q16" s="456" t="e">
        <f>'Déscriptions des trades'!CK16-O16</f>
        <v>#DIV/0!</v>
      </c>
      <c r="R16" s="466" t="e">
        <f t="shared" si="12"/>
        <v>#DIV/0!</v>
      </c>
      <c r="S16" s="389"/>
      <c r="T16" s="12"/>
      <c r="U16" s="25"/>
      <c r="V16" s="15"/>
      <c r="W16" s="490">
        <f t="shared" si="31"/>
        <v>0</v>
      </c>
      <c r="X16" s="21" t="e">
        <f>W16*U16/'Déscriptions des trades'!CK16*'Déscriptions des trades'!B16</f>
        <v>#DIV/0!</v>
      </c>
      <c r="Y16" s="459"/>
      <c r="Z16" s="389"/>
      <c r="AA16" s="23">
        <f t="shared" si="13"/>
        <v>0.1</v>
      </c>
      <c r="AB16" s="17" t="e">
        <f>(AA16*'Déscriptions des trades'!U16*'Déscriptions des trades'!B16/'Déscriptions des trades'!CK16)*'Déscriptions des trades'!W16</f>
        <v>#DIV/0!</v>
      </c>
      <c r="AC16" s="265" t="e">
        <f>AB16*'Déscriptions des trades'!CK16</f>
        <v>#DIV/0!</v>
      </c>
      <c r="AD16" s="266" t="e">
        <f>'Déscriptions des trades'!CK16-AC16</f>
        <v>#DIV/0!</v>
      </c>
      <c r="AE16" s="389"/>
      <c r="AF16" s="399">
        <v>12</v>
      </c>
      <c r="AG16" s="389"/>
      <c r="AH16" s="20"/>
      <c r="AI16" s="303"/>
      <c r="AJ16" s="307"/>
      <c r="AK16" s="161"/>
      <c r="AL16" s="305"/>
      <c r="AM16" s="305"/>
      <c r="AN16" s="162"/>
      <c r="AO16" s="439"/>
      <c r="AP16" s="162"/>
      <c r="AQ16" s="113"/>
      <c r="AR16" s="113"/>
      <c r="AS16" s="384"/>
      <c r="AT16" s="306"/>
      <c r="AU16" s="306"/>
      <c r="AV16" s="160"/>
      <c r="AW16" s="158"/>
      <c r="AX16" s="385"/>
      <c r="AY16" s="453"/>
      <c r="AZ16" s="165"/>
      <c r="BA16" s="301"/>
      <c r="BB16" s="165"/>
      <c r="BC16" s="301"/>
      <c r="BD16" s="165"/>
      <c r="BE16" s="302"/>
      <c r="BF16" s="302"/>
      <c r="BG16" s="165"/>
      <c r="BH16" s="303"/>
      <c r="BI16" s="165"/>
      <c r="BJ16" s="304"/>
      <c r="BK16" s="394"/>
      <c r="BL16" s="302"/>
      <c r="BM16" s="488"/>
      <c r="BN16" s="394"/>
      <c r="BO16" s="302"/>
      <c r="BP16" s="13"/>
      <c r="BQ16" s="302"/>
      <c r="BR16" s="13"/>
      <c r="BS16" s="302"/>
      <c r="BT16" s="13"/>
      <c r="BU16" s="302"/>
      <c r="BV16" s="386"/>
      <c r="BW16" s="303"/>
      <c r="BX16" s="303"/>
      <c r="BY16" s="302"/>
      <c r="BZ16" s="302"/>
      <c r="CA16" s="387"/>
      <c r="CB16" s="395"/>
      <c r="CC16" s="12"/>
      <c r="CD16" s="304"/>
      <c r="CE16" s="14"/>
      <c r="CF16" s="395"/>
      <c r="CG16" s="397"/>
      <c r="CH16" s="300">
        <f t="shared" si="33"/>
        <v>0</v>
      </c>
      <c r="CI16" s="26"/>
      <c r="CJ16" s="17">
        <f t="shared" si="22"/>
        <v>0</v>
      </c>
      <c r="CK16" s="18">
        <f t="shared" ref="CK16:CK79" si="41">CI16+CK15</f>
        <v>12.89</v>
      </c>
      <c r="CM16" s="164"/>
      <c r="CN16" s="302"/>
      <c r="CO16" s="13">
        <f t="shared" si="34"/>
        <v>0</v>
      </c>
      <c r="CP16" s="302"/>
      <c r="CQ16" s="13">
        <f t="shared" si="35"/>
        <v>0</v>
      </c>
      <c r="CR16" s="302"/>
      <c r="CS16" s="13">
        <f t="shared" si="36"/>
        <v>0</v>
      </c>
      <c r="CT16" s="302"/>
      <c r="CU16" s="13">
        <f t="shared" si="26"/>
        <v>0</v>
      </c>
      <c r="CV16" s="302"/>
      <c r="CW16" s="13">
        <f t="shared" si="37"/>
        <v>0</v>
      </c>
      <c r="CX16" s="13">
        <f t="shared" si="38"/>
        <v>0</v>
      </c>
      <c r="CY16" s="251">
        <f t="shared" si="39"/>
        <v>0</v>
      </c>
      <c r="CZ16" s="13" t="s">
        <v>29</v>
      </c>
      <c r="DA16" s="13">
        <v>50</v>
      </c>
      <c r="DB16" s="22">
        <f t="shared" si="40"/>
        <v>0</v>
      </c>
      <c r="DD16" s="24"/>
      <c r="DF16" s="163"/>
      <c r="DH16" s="24"/>
      <c r="DI16" s="447"/>
      <c r="DJ16" s="163"/>
    </row>
    <row r="17" spans="1:114" s="7" customFormat="1">
      <c r="A17" s="277">
        <f t="shared" si="7"/>
        <v>50</v>
      </c>
      <c r="B17" s="21" t="e">
        <f>'Calculateur de trading'!I17/C17/W17</f>
        <v>#DIV/0!</v>
      </c>
      <c r="C17" s="278">
        <f t="shared" si="19"/>
        <v>10</v>
      </c>
      <c r="D17" s="426"/>
      <c r="E17" s="273">
        <f t="shared" si="8"/>
        <v>100</v>
      </c>
      <c r="F17" s="271">
        <f t="shared" si="0"/>
        <v>2</v>
      </c>
      <c r="G17" s="271" t="e">
        <f t="shared" si="9"/>
        <v>#DIV/0!</v>
      </c>
      <c r="H17" s="272">
        <f t="shared" si="10"/>
        <v>20</v>
      </c>
      <c r="I17" s="270"/>
      <c r="J17" s="273">
        <f t="shared" si="11"/>
        <v>200</v>
      </c>
      <c r="K17" s="271">
        <f t="shared" si="1"/>
        <v>4</v>
      </c>
      <c r="L17" s="271" t="e">
        <f t="shared" si="2"/>
        <v>#DIV/0!</v>
      </c>
      <c r="M17" s="272">
        <f t="shared" si="3"/>
        <v>40</v>
      </c>
      <c r="N17" s="389"/>
      <c r="O17" s="455" t="e">
        <f>(A17*B17*W17)+(B17*'Calculateur de trading'!H17)</f>
        <v>#DIV/0!</v>
      </c>
      <c r="P17" s="274" t="e">
        <f>O17/'Déscriptions des trades'!CK17</f>
        <v>#DIV/0!</v>
      </c>
      <c r="Q17" s="456" t="e">
        <f>'Déscriptions des trades'!CK17-O17</f>
        <v>#DIV/0!</v>
      </c>
      <c r="R17" s="466" t="e">
        <f t="shared" si="12"/>
        <v>#DIV/0!</v>
      </c>
      <c r="S17" s="389"/>
      <c r="T17" s="12"/>
      <c r="U17" s="25"/>
      <c r="V17" s="15"/>
      <c r="W17" s="490">
        <f t="shared" si="31"/>
        <v>0</v>
      </c>
      <c r="X17" s="21" t="e">
        <f>W17*U17/'Déscriptions des trades'!CK17*'Déscriptions des trades'!B17</f>
        <v>#DIV/0!</v>
      </c>
      <c r="Y17" s="459"/>
      <c r="Z17" s="389"/>
      <c r="AA17" s="23">
        <f t="shared" si="13"/>
        <v>0.1</v>
      </c>
      <c r="AB17" s="17" t="e">
        <f>(AA17*'Déscriptions des trades'!U17*'Déscriptions des trades'!B17/'Déscriptions des trades'!CK17)*'Déscriptions des trades'!W17</f>
        <v>#DIV/0!</v>
      </c>
      <c r="AC17" s="265" t="e">
        <f>AB17*'Déscriptions des trades'!CK17</f>
        <v>#DIV/0!</v>
      </c>
      <c r="AD17" s="266" t="e">
        <f>'Déscriptions des trades'!CK17-AC17</f>
        <v>#DIV/0!</v>
      </c>
      <c r="AE17" s="389"/>
      <c r="AF17" s="399">
        <v>13</v>
      </c>
      <c r="AG17" s="389"/>
      <c r="AH17" s="20"/>
      <c r="AI17" s="303"/>
      <c r="AJ17" s="307"/>
      <c r="AK17" s="161"/>
      <c r="AL17" s="305"/>
      <c r="AM17" s="305"/>
      <c r="AN17" s="162"/>
      <c r="AO17" s="439"/>
      <c r="AP17" s="162"/>
      <c r="AQ17" s="113"/>
      <c r="AR17" s="113"/>
      <c r="AS17" s="384"/>
      <c r="AT17" s="306"/>
      <c r="AU17" s="306"/>
      <c r="AV17" s="160"/>
      <c r="AW17" s="158"/>
      <c r="AX17" s="385"/>
      <c r="AY17" s="453"/>
      <c r="AZ17" s="165"/>
      <c r="BA17" s="301"/>
      <c r="BB17" s="165"/>
      <c r="BC17" s="301"/>
      <c r="BD17" s="165"/>
      <c r="BE17" s="302"/>
      <c r="BF17" s="302"/>
      <c r="BG17" s="165"/>
      <c r="BH17" s="303"/>
      <c r="BI17" s="165"/>
      <c r="BJ17" s="304"/>
      <c r="BK17" s="394"/>
      <c r="BL17" s="302"/>
      <c r="BM17" s="488"/>
      <c r="BN17" s="394"/>
      <c r="BO17" s="302"/>
      <c r="BP17" s="13"/>
      <c r="BQ17" s="302"/>
      <c r="BR17" s="13"/>
      <c r="BS17" s="302"/>
      <c r="BT17" s="13"/>
      <c r="BU17" s="302"/>
      <c r="BV17" s="386"/>
      <c r="BW17" s="303"/>
      <c r="BX17" s="303"/>
      <c r="BY17" s="302"/>
      <c r="BZ17" s="302"/>
      <c r="CA17" s="387"/>
      <c r="CB17" s="395"/>
      <c r="CC17" s="12"/>
      <c r="CD17" s="304"/>
      <c r="CE17" s="14"/>
      <c r="CF17" s="395"/>
      <c r="CG17" s="397"/>
      <c r="CH17" s="300">
        <f t="shared" si="33"/>
        <v>0</v>
      </c>
      <c r="CI17" s="26"/>
      <c r="CJ17" s="17">
        <f t="shared" si="22"/>
        <v>0</v>
      </c>
      <c r="CK17" s="18">
        <f t="shared" si="41"/>
        <v>12.89</v>
      </c>
      <c r="CM17" s="164"/>
      <c r="CN17" s="302"/>
      <c r="CO17" s="13">
        <f t="shared" si="34"/>
        <v>0</v>
      </c>
      <c r="CP17" s="302"/>
      <c r="CQ17" s="13">
        <f t="shared" si="35"/>
        <v>0</v>
      </c>
      <c r="CR17" s="302"/>
      <c r="CS17" s="13">
        <f t="shared" si="36"/>
        <v>0</v>
      </c>
      <c r="CT17" s="302"/>
      <c r="CU17" s="13">
        <f t="shared" si="26"/>
        <v>0</v>
      </c>
      <c r="CV17" s="302"/>
      <c r="CW17" s="13">
        <f t="shared" si="37"/>
        <v>0</v>
      </c>
      <c r="CX17" s="13">
        <f t="shared" si="38"/>
        <v>0</v>
      </c>
      <c r="CY17" s="251">
        <f t="shared" si="39"/>
        <v>0</v>
      </c>
      <c r="CZ17" s="13" t="s">
        <v>29</v>
      </c>
      <c r="DA17" s="13">
        <v>50</v>
      </c>
      <c r="DB17" s="22">
        <f t="shared" si="40"/>
        <v>0</v>
      </c>
      <c r="DD17" s="24"/>
      <c r="DF17" s="163"/>
      <c r="DH17" s="24"/>
      <c r="DI17" s="447"/>
      <c r="DJ17" s="163"/>
    </row>
    <row r="18" spans="1:114" s="7" customFormat="1">
      <c r="A18" s="277">
        <f t="shared" si="7"/>
        <v>50</v>
      </c>
      <c r="B18" s="21" t="e">
        <f>'Calculateur de trading'!I18/C18/W18</f>
        <v>#DIV/0!</v>
      </c>
      <c r="C18" s="278">
        <f t="shared" si="19"/>
        <v>10</v>
      </c>
      <c r="D18" s="278"/>
      <c r="E18" s="273">
        <f t="shared" si="8"/>
        <v>100</v>
      </c>
      <c r="F18" s="271">
        <f t="shared" si="0"/>
        <v>2</v>
      </c>
      <c r="G18" s="271" t="e">
        <f t="shared" si="9"/>
        <v>#DIV/0!</v>
      </c>
      <c r="H18" s="272">
        <f t="shared" si="10"/>
        <v>20</v>
      </c>
      <c r="I18" s="270"/>
      <c r="J18" s="273">
        <f t="shared" si="11"/>
        <v>200</v>
      </c>
      <c r="K18" s="271">
        <f t="shared" si="1"/>
        <v>4</v>
      </c>
      <c r="L18" s="271" t="e">
        <f t="shared" si="2"/>
        <v>#DIV/0!</v>
      </c>
      <c r="M18" s="272">
        <f t="shared" si="3"/>
        <v>40</v>
      </c>
      <c r="N18" s="389"/>
      <c r="O18" s="455" t="e">
        <f>(A18*B18*W18)+(B18*'Calculateur de trading'!H18)</f>
        <v>#DIV/0!</v>
      </c>
      <c r="P18" s="274" t="e">
        <f>O18/'Déscriptions des trades'!CK18</f>
        <v>#DIV/0!</v>
      </c>
      <c r="Q18" s="456" t="e">
        <f>'Déscriptions des trades'!CK18-O18</f>
        <v>#DIV/0!</v>
      </c>
      <c r="R18" s="466" t="e">
        <f t="shared" si="12"/>
        <v>#DIV/0!</v>
      </c>
      <c r="S18" s="389"/>
      <c r="T18" s="12"/>
      <c r="U18" s="25"/>
      <c r="V18" s="15"/>
      <c r="W18" s="490">
        <f t="shared" si="31"/>
        <v>0</v>
      </c>
      <c r="X18" s="21" t="e">
        <f>W18*U18/'Déscriptions des trades'!CK18*'Déscriptions des trades'!B18</f>
        <v>#DIV/0!</v>
      </c>
      <c r="Y18" s="459"/>
      <c r="Z18" s="389"/>
      <c r="AA18" s="23">
        <f t="shared" si="13"/>
        <v>0.1</v>
      </c>
      <c r="AB18" s="17" t="e">
        <f>(AA18*'Déscriptions des trades'!U18*'Déscriptions des trades'!B18/'Déscriptions des trades'!CK18)*'Déscriptions des trades'!W18</f>
        <v>#DIV/0!</v>
      </c>
      <c r="AC18" s="265" t="e">
        <f>AB18*'Déscriptions des trades'!CK18</f>
        <v>#DIV/0!</v>
      </c>
      <c r="AD18" s="266" t="e">
        <f>'Déscriptions des trades'!CK18-AC18</f>
        <v>#DIV/0!</v>
      </c>
      <c r="AE18" s="389"/>
      <c r="AF18" s="399">
        <v>14</v>
      </c>
      <c r="AG18" s="389"/>
      <c r="AH18" s="20"/>
      <c r="AI18" s="303"/>
      <c r="AJ18" s="307"/>
      <c r="AK18" s="161"/>
      <c r="AL18" s="305"/>
      <c r="AM18" s="305"/>
      <c r="AN18" s="162"/>
      <c r="AO18" s="439"/>
      <c r="AP18" s="162"/>
      <c r="AQ18" s="113"/>
      <c r="AR18" s="113"/>
      <c r="AS18" s="384"/>
      <c r="AT18" s="306"/>
      <c r="AU18" s="306"/>
      <c r="AV18" s="160"/>
      <c r="AW18" s="158"/>
      <c r="AX18" s="385"/>
      <c r="AY18" s="453"/>
      <c r="AZ18" s="165"/>
      <c r="BA18" s="301"/>
      <c r="BB18" s="165"/>
      <c r="BC18" s="301"/>
      <c r="BD18" s="165"/>
      <c r="BE18" s="302"/>
      <c r="BF18" s="302"/>
      <c r="BG18" s="165"/>
      <c r="BH18" s="303"/>
      <c r="BI18" s="165"/>
      <c r="BJ18" s="304"/>
      <c r="BK18" s="394"/>
      <c r="BL18" s="302"/>
      <c r="BM18" s="488"/>
      <c r="BN18" s="394"/>
      <c r="BO18" s="302"/>
      <c r="BP18" s="13"/>
      <c r="BQ18" s="302"/>
      <c r="BR18" s="13"/>
      <c r="BS18" s="302"/>
      <c r="BT18" s="13"/>
      <c r="BU18" s="302"/>
      <c r="BV18" s="386"/>
      <c r="BW18" s="303"/>
      <c r="BX18" s="303"/>
      <c r="BY18" s="302"/>
      <c r="BZ18" s="302"/>
      <c r="CA18" s="387"/>
      <c r="CB18" s="395"/>
      <c r="CC18" s="12"/>
      <c r="CD18" s="304"/>
      <c r="CE18" s="14"/>
      <c r="CF18" s="395"/>
      <c r="CG18" s="397"/>
      <c r="CH18" s="300">
        <f t="shared" si="33"/>
        <v>0</v>
      </c>
      <c r="CI18" s="26"/>
      <c r="CJ18" s="17">
        <f t="shared" si="22"/>
        <v>0</v>
      </c>
      <c r="CK18" s="18">
        <f t="shared" si="41"/>
        <v>12.89</v>
      </c>
      <c r="CM18" s="164"/>
      <c r="CN18" s="302"/>
      <c r="CO18" s="13">
        <f t="shared" si="34"/>
        <v>0</v>
      </c>
      <c r="CP18" s="302"/>
      <c r="CQ18" s="13">
        <f t="shared" si="35"/>
        <v>0</v>
      </c>
      <c r="CR18" s="302"/>
      <c r="CS18" s="13">
        <f t="shared" si="36"/>
        <v>0</v>
      </c>
      <c r="CT18" s="302"/>
      <c r="CU18" s="13">
        <f t="shared" si="26"/>
        <v>0</v>
      </c>
      <c r="CV18" s="302"/>
      <c r="CW18" s="13">
        <f t="shared" si="37"/>
        <v>0</v>
      </c>
      <c r="CX18" s="13">
        <f t="shared" si="38"/>
        <v>0</v>
      </c>
      <c r="CY18" s="251">
        <f t="shared" si="39"/>
        <v>0</v>
      </c>
      <c r="CZ18" s="13" t="s">
        <v>29</v>
      </c>
      <c r="DA18" s="13">
        <v>50</v>
      </c>
      <c r="DB18" s="22">
        <f t="shared" si="40"/>
        <v>0</v>
      </c>
      <c r="DD18" s="24"/>
      <c r="DF18" s="163"/>
      <c r="DH18" s="24"/>
      <c r="DI18" s="447"/>
      <c r="DJ18" s="163"/>
    </row>
    <row r="19" spans="1:114" s="7" customFormat="1">
      <c r="A19" s="277">
        <f t="shared" si="7"/>
        <v>50</v>
      </c>
      <c r="B19" s="21" t="e">
        <f>'Calculateur de trading'!I19/C19/W19</f>
        <v>#DIV/0!</v>
      </c>
      <c r="C19" s="278">
        <f t="shared" si="19"/>
        <v>10</v>
      </c>
      <c r="D19" s="426"/>
      <c r="E19" s="273">
        <f t="shared" si="8"/>
        <v>100</v>
      </c>
      <c r="F19" s="271">
        <f t="shared" si="0"/>
        <v>2</v>
      </c>
      <c r="G19" s="271" t="e">
        <f t="shared" si="9"/>
        <v>#DIV/0!</v>
      </c>
      <c r="H19" s="272">
        <f t="shared" si="10"/>
        <v>20</v>
      </c>
      <c r="I19" s="270"/>
      <c r="J19" s="273">
        <f t="shared" si="11"/>
        <v>200</v>
      </c>
      <c r="K19" s="271">
        <f t="shared" si="1"/>
        <v>4</v>
      </c>
      <c r="L19" s="271" t="e">
        <f t="shared" si="2"/>
        <v>#DIV/0!</v>
      </c>
      <c r="M19" s="272">
        <f t="shared" si="3"/>
        <v>40</v>
      </c>
      <c r="N19" s="389"/>
      <c r="O19" s="455" t="e">
        <f>(A19*B19*W19)+(B19*'Calculateur de trading'!H19)</f>
        <v>#DIV/0!</v>
      </c>
      <c r="P19" s="274" t="e">
        <f>O19/'Déscriptions des trades'!CK19</f>
        <v>#DIV/0!</v>
      </c>
      <c r="Q19" s="456" t="e">
        <f>'Déscriptions des trades'!CK19-O19</f>
        <v>#DIV/0!</v>
      </c>
      <c r="R19" s="466" t="e">
        <f t="shared" si="12"/>
        <v>#DIV/0!</v>
      </c>
      <c r="S19" s="389"/>
      <c r="T19" s="12"/>
      <c r="U19" s="25"/>
      <c r="V19" s="15"/>
      <c r="W19" s="490">
        <f t="shared" si="31"/>
        <v>0</v>
      </c>
      <c r="X19" s="21" t="e">
        <f>W19*U19/'Déscriptions des trades'!CK19*'Déscriptions des trades'!B19</f>
        <v>#DIV/0!</v>
      </c>
      <c r="Y19" s="459"/>
      <c r="Z19" s="389"/>
      <c r="AA19" s="23">
        <f t="shared" si="13"/>
        <v>0.1</v>
      </c>
      <c r="AB19" s="17" t="e">
        <f>(AA19*'Déscriptions des trades'!U19*'Déscriptions des trades'!B19/'Déscriptions des trades'!CK19)*'Déscriptions des trades'!W19</f>
        <v>#DIV/0!</v>
      </c>
      <c r="AC19" s="265" t="e">
        <f>AB19*'Déscriptions des trades'!CK19</f>
        <v>#DIV/0!</v>
      </c>
      <c r="AD19" s="266" t="e">
        <f>'Déscriptions des trades'!CK19-AC19</f>
        <v>#DIV/0!</v>
      </c>
      <c r="AE19" s="389"/>
      <c r="AF19" s="399">
        <v>15</v>
      </c>
      <c r="AG19" s="389"/>
      <c r="AH19" s="20"/>
      <c r="AI19" s="303"/>
      <c r="AJ19" s="307"/>
      <c r="AK19" s="161"/>
      <c r="AL19" s="305"/>
      <c r="AM19" s="305"/>
      <c r="AN19" s="162"/>
      <c r="AO19" s="439"/>
      <c r="AP19" s="162"/>
      <c r="AQ19" s="113"/>
      <c r="AR19" s="113"/>
      <c r="AS19" s="384"/>
      <c r="AT19" s="306"/>
      <c r="AU19" s="306"/>
      <c r="AV19" s="160"/>
      <c r="AW19" s="158"/>
      <c r="AX19" s="385"/>
      <c r="AY19" s="453"/>
      <c r="AZ19" s="165"/>
      <c r="BA19" s="301"/>
      <c r="BB19" s="165"/>
      <c r="BC19" s="301"/>
      <c r="BD19" s="165"/>
      <c r="BE19" s="302"/>
      <c r="BF19" s="302"/>
      <c r="BG19" s="165"/>
      <c r="BH19" s="303"/>
      <c r="BI19" s="165"/>
      <c r="BJ19" s="304"/>
      <c r="BK19" s="394"/>
      <c r="BL19" s="302"/>
      <c r="BM19" s="488"/>
      <c r="BN19" s="394"/>
      <c r="BO19" s="302"/>
      <c r="BP19" s="13"/>
      <c r="BQ19" s="302"/>
      <c r="BR19" s="13"/>
      <c r="BS19" s="302"/>
      <c r="BT19" s="13"/>
      <c r="BU19" s="302"/>
      <c r="BV19" s="386"/>
      <c r="BW19" s="303"/>
      <c r="BX19" s="303"/>
      <c r="BY19" s="302"/>
      <c r="BZ19" s="302"/>
      <c r="CA19" s="387"/>
      <c r="CB19" s="395"/>
      <c r="CC19" s="12"/>
      <c r="CD19" s="304"/>
      <c r="CE19" s="14"/>
      <c r="CF19" s="395"/>
      <c r="CG19" s="397"/>
      <c r="CH19" s="300">
        <f t="shared" si="33"/>
        <v>0</v>
      </c>
      <c r="CI19" s="26"/>
      <c r="CJ19" s="17">
        <f t="shared" si="22"/>
        <v>0</v>
      </c>
      <c r="CK19" s="18">
        <f t="shared" si="41"/>
        <v>12.89</v>
      </c>
      <c r="CM19" s="164"/>
      <c r="CN19" s="302"/>
      <c r="CO19" s="13">
        <f t="shared" si="34"/>
        <v>0</v>
      </c>
      <c r="CP19" s="302"/>
      <c r="CQ19" s="13">
        <f t="shared" si="35"/>
        <v>0</v>
      </c>
      <c r="CR19" s="302"/>
      <c r="CS19" s="13">
        <f t="shared" si="36"/>
        <v>0</v>
      </c>
      <c r="CT19" s="302"/>
      <c r="CU19" s="13">
        <f t="shared" si="26"/>
        <v>0</v>
      </c>
      <c r="CV19" s="302"/>
      <c r="CW19" s="13">
        <f t="shared" si="37"/>
        <v>0</v>
      </c>
      <c r="CX19" s="13">
        <f t="shared" si="38"/>
        <v>0</v>
      </c>
      <c r="CY19" s="251">
        <f t="shared" si="39"/>
        <v>0</v>
      </c>
      <c r="CZ19" s="13" t="s">
        <v>29</v>
      </c>
      <c r="DA19" s="13">
        <v>50</v>
      </c>
      <c r="DB19" s="22">
        <f t="shared" si="40"/>
        <v>0</v>
      </c>
      <c r="DD19" s="24"/>
      <c r="DF19" s="163"/>
      <c r="DH19" s="24"/>
      <c r="DI19" s="447"/>
      <c r="DJ19" s="163"/>
    </row>
    <row r="20" spans="1:114" s="7" customFormat="1">
      <c r="A20" s="277">
        <f t="shared" si="7"/>
        <v>50</v>
      </c>
      <c r="B20" s="21" t="e">
        <f>'Calculateur de trading'!I20/C20/W20</f>
        <v>#DIV/0!</v>
      </c>
      <c r="C20" s="278">
        <f t="shared" si="19"/>
        <v>10</v>
      </c>
      <c r="D20" s="426"/>
      <c r="E20" s="273">
        <f t="shared" si="8"/>
        <v>100</v>
      </c>
      <c r="F20" s="271">
        <f t="shared" si="0"/>
        <v>2</v>
      </c>
      <c r="G20" s="271" t="e">
        <f t="shared" si="9"/>
        <v>#DIV/0!</v>
      </c>
      <c r="H20" s="272">
        <f t="shared" si="10"/>
        <v>20</v>
      </c>
      <c r="I20" s="270"/>
      <c r="J20" s="273">
        <f t="shared" si="11"/>
        <v>200</v>
      </c>
      <c r="K20" s="271">
        <f t="shared" si="1"/>
        <v>4</v>
      </c>
      <c r="L20" s="271" t="e">
        <f t="shared" si="2"/>
        <v>#DIV/0!</v>
      </c>
      <c r="M20" s="272">
        <f t="shared" si="3"/>
        <v>40</v>
      </c>
      <c r="N20" s="389"/>
      <c r="O20" s="455" t="e">
        <f>(A20*B20*W20)+(B20*'Calculateur de trading'!H20)</f>
        <v>#DIV/0!</v>
      </c>
      <c r="P20" s="274" t="e">
        <f>O20/'Déscriptions des trades'!CK20</f>
        <v>#DIV/0!</v>
      </c>
      <c r="Q20" s="456" t="e">
        <f>'Déscriptions des trades'!CK20-O20</f>
        <v>#DIV/0!</v>
      </c>
      <c r="R20" s="466" t="e">
        <f t="shared" si="12"/>
        <v>#DIV/0!</v>
      </c>
      <c r="S20" s="389"/>
      <c r="T20" s="12"/>
      <c r="U20" s="25"/>
      <c r="V20" s="15"/>
      <c r="W20" s="490">
        <f t="shared" si="31"/>
        <v>0</v>
      </c>
      <c r="X20" s="21" t="e">
        <f>W20*U20/'Déscriptions des trades'!CK20*'Déscriptions des trades'!B20</f>
        <v>#DIV/0!</v>
      </c>
      <c r="Y20" s="459"/>
      <c r="Z20" s="389"/>
      <c r="AA20" s="23">
        <f t="shared" si="13"/>
        <v>0.1</v>
      </c>
      <c r="AB20" s="17" t="e">
        <f>(AA20*'Déscriptions des trades'!U20*'Déscriptions des trades'!B20/'Déscriptions des trades'!CK20)*'Déscriptions des trades'!W20</f>
        <v>#DIV/0!</v>
      </c>
      <c r="AC20" s="265" t="e">
        <f>AB20*'Déscriptions des trades'!CK20</f>
        <v>#DIV/0!</v>
      </c>
      <c r="AD20" s="266" t="e">
        <f>'Déscriptions des trades'!CK20-AC20</f>
        <v>#DIV/0!</v>
      </c>
      <c r="AE20" s="389"/>
      <c r="AF20" s="399">
        <v>16</v>
      </c>
      <c r="AG20" s="389"/>
      <c r="AH20" s="20"/>
      <c r="AI20" s="303"/>
      <c r="AJ20" s="307"/>
      <c r="AK20" s="161"/>
      <c r="AL20" s="305"/>
      <c r="AM20" s="305"/>
      <c r="AN20" s="162"/>
      <c r="AO20" s="439"/>
      <c r="AP20" s="162"/>
      <c r="AQ20" s="113"/>
      <c r="AR20" s="113"/>
      <c r="AS20" s="384"/>
      <c r="AT20" s="306"/>
      <c r="AU20" s="306"/>
      <c r="AV20" s="160"/>
      <c r="AW20" s="158"/>
      <c r="AX20" s="385"/>
      <c r="AY20" s="453"/>
      <c r="AZ20" s="165"/>
      <c r="BA20" s="301"/>
      <c r="BB20" s="165"/>
      <c r="BC20" s="301"/>
      <c r="BD20" s="165"/>
      <c r="BE20" s="302"/>
      <c r="BF20" s="302"/>
      <c r="BG20" s="165"/>
      <c r="BH20" s="303"/>
      <c r="BI20" s="165"/>
      <c r="BJ20" s="304"/>
      <c r="BK20" s="394"/>
      <c r="BL20" s="302"/>
      <c r="BM20" s="488"/>
      <c r="BN20" s="394"/>
      <c r="BO20" s="302"/>
      <c r="BP20" s="13"/>
      <c r="BQ20" s="302"/>
      <c r="BR20" s="13"/>
      <c r="BS20" s="302"/>
      <c r="BT20" s="13"/>
      <c r="BU20" s="302"/>
      <c r="BV20" s="386"/>
      <c r="BW20" s="303"/>
      <c r="BX20" s="303"/>
      <c r="BY20" s="302"/>
      <c r="BZ20" s="302"/>
      <c r="CA20" s="387"/>
      <c r="CB20" s="395"/>
      <c r="CC20" s="12"/>
      <c r="CD20" s="304"/>
      <c r="CE20" s="14"/>
      <c r="CF20" s="395"/>
      <c r="CG20" s="397"/>
      <c r="CH20" s="300">
        <f t="shared" si="33"/>
        <v>0</v>
      </c>
      <c r="CI20" s="26"/>
      <c r="CJ20" s="17">
        <f t="shared" si="22"/>
        <v>0</v>
      </c>
      <c r="CK20" s="18">
        <f t="shared" si="41"/>
        <v>12.89</v>
      </c>
      <c r="CM20" s="164"/>
      <c r="CN20" s="302"/>
      <c r="CO20" s="13">
        <f t="shared" si="34"/>
        <v>0</v>
      </c>
      <c r="CP20" s="302"/>
      <c r="CQ20" s="13">
        <f t="shared" si="35"/>
        <v>0</v>
      </c>
      <c r="CR20" s="302"/>
      <c r="CS20" s="13">
        <f t="shared" si="36"/>
        <v>0</v>
      </c>
      <c r="CT20" s="302"/>
      <c r="CU20" s="13">
        <f t="shared" si="26"/>
        <v>0</v>
      </c>
      <c r="CV20" s="302"/>
      <c r="CW20" s="13">
        <f t="shared" si="37"/>
        <v>0</v>
      </c>
      <c r="CX20" s="13">
        <f t="shared" si="38"/>
        <v>0</v>
      </c>
      <c r="CY20" s="251">
        <f t="shared" si="39"/>
        <v>0</v>
      </c>
      <c r="CZ20" s="13" t="s">
        <v>29</v>
      </c>
      <c r="DA20" s="13">
        <v>50</v>
      </c>
      <c r="DB20" s="22">
        <f t="shared" si="40"/>
        <v>0</v>
      </c>
      <c r="DD20" s="24"/>
      <c r="DF20" s="163"/>
      <c r="DH20" s="24"/>
      <c r="DI20" s="447"/>
      <c r="DJ20" s="163"/>
    </row>
    <row r="21" spans="1:114" s="7" customFormat="1">
      <c r="A21" s="277">
        <f t="shared" si="7"/>
        <v>50</v>
      </c>
      <c r="B21" s="21" t="e">
        <f>'Calculateur de trading'!I21/C21/W21</f>
        <v>#DIV/0!</v>
      </c>
      <c r="C21" s="278">
        <f t="shared" si="19"/>
        <v>10</v>
      </c>
      <c r="D21" s="278"/>
      <c r="E21" s="273">
        <f t="shared" si="8"/>
        <v>100</v>
      </c>
      <c r="F21" s="271">
        <f t="shared" si="0"/>
        <v>2</v>
      </c>
      <c r="G21" s="271" t="e">
        <f t="shared" si="9"/>
        <v>#DIV/0!</v>
      </c>
      <c r="H21" s="272">
        <f t="shared" si="10"/>
        <v>20</v>
      </c>
      <c r="I21" s="270"/>
      <c r="J21" s="273">
        <f t="shared" si="11"/>
        <v>200</v>
      </c>
      <c r="K21" s="271">
        <f t="shared" si="1"/>
        <v>4</v>
      </c>
      <c r="L21" s="271" t="e">
        <f t="shared" si="2"/>
        <v>#DIV/0!</v>
      </c>
      <c r="M21" s="272">
        <f t="shared" si="3"/>
        <v>40</v>
      </c>
      <c r="N21" s="389"/>
      <c r="O21" s="455" t="e">
        <f>(A21*B21*W21)+(B21*'Calculateur de trading'!H21)</f>
        <v>#DIV/0!</v>
      </c>
      <c r="P21" s="274" t="e">
        <f>O21/'Déscriptions des trades'!CK21</f>
        <v>#DIV/0!</v>
      </c>
      <c r="Q21" s="456" t="e">
        <f>'Déscriptions des trades'!CK21-O21</f>
        <v>#DIV/0!</v>
      </c>
      <c r="R21" s="466" t="e">
        <f t="shared" si="12"/>
        <v>#DIV/0!</v>
      </c>
      <c r="S21" s="389"/>
      <c r="T21" s="12"/>
      <c r="U21" s="25"/>
      <c r="V21" s="15"/>
      <c r="W21" s="490">
        <f t="shared" si="31"/>
        <v>0</v>
      </c>
      <c r="X21" s="21" t="e">
        <f>W21*U21/'Déscriptions des trades'!CK21*'Déscriptions des trades'!B21</f>
        <v>#DIV/0!</v>
      </c>
      <c r="Y21" s="459"/>
      <c r="Z21" s="389"/>
      <c r="AA21" s="23">
        <f t="shared" si="13"/>
        <v>0.1</v>
      </c>
      <c r="AB21" s="17" t="e">
        <f>(AA21*'Déscriptions des trades'!U21*'Déscriptions des trades'!B21/'Déscriptions des trades'!CK21)*'Déscriptions des trades'!W21</f>
        <v>#DIV/0!</v>
      </c>
      <c r="AC21" s="265" t="e">
        <f>AB21*'Déscriptions des trades'!CK21</f>
        <v>#DIV/0!</v>
      </c>
      <c r="AD21" s="266" t="e">
        <f>'Déscriptions des trades'!CK21-AC21</f>
        <v>#DIV/0!</v>
      </c>
      <c r="AE21" s="389"/>
      <c r="AF21" s="399">
        <v>17</v>
      </c>
      <c r="AG21" s="389"/>
      <c r="AH21" s="20"/>
      <c r="AI21" s="303"/>
      <c r="AJ21" s="307"/>
      <c r="AK21" s="161"/>
      <c r="AL21" s="305"/>
      <c r="AM21" s="305"/>
      <c r="AN21" s="162"/>
      <c r="AO21" s="439"/>
      <c r="AP21" s="162"/>
      <c r="AQ21" s="113"/>
      <c r="AR21" s="113"/>
      <c r="AS21" s="384"/>
      <c r="AT21" s="306"/>
      <c r="AU21" s="306"/>
      <c r="AV21" s="160"/>
      <c r="AW21" s="158"/>
      <c r="AX21" s="385"/>
      <c r="AY21" s="453"/>
      <c r="AZ21" s="165"/>
      <c r="BA21" s="301"/>
      <c r="BB21" s="165"/>
      <c r="BC21" s="301"/>
      <c r="BD21" s="165"/>
      <c r="BE21" s="302"/>
      <c r="BF21" s="302"/>
      <c r="BG21" s="165"/>
      <c r="BH21" s="303"/>
      <c r="BI21" s="165"/>
      <c r="BJ21" s="304"/>
      <c r="BK21" s="394"/>
      <c r="BL21" s="302"/>
      <c r="BM21" s="488"/>
      <c r="BN21" s="394"/>
      <c r="BO21" s="302"/>
      <c r="BP21" s="13"/>
      <c r="BQ21" s="302"/>
      <c r="BR21" s="13"/>
      <c r="BS21" s="302"/>
      <c r="BT21" s="13"/>
      <c r="BU21" s="302"/>
      <c r="BV21" s="386"/>
      <c r="BW21" s="303"/>
      <c r="BX21" s="303"/>
      <c r="BY21" s="302"/>
      <c r="BZ21" s="302"/>
      <c r="CA21" s="387"/>
      <c r="CB21" s="395"/>
      <c r="CC21" s="12"/>
      <c r="CD21" s="304"/>
      <c r="CE21" s="14"/>
      <c r="CF21" s="395"/>
      <c r="CG21" s="397"/>
      <c r="CH21" s="300">
        <f t="shared" si="33"/>
        <v>0</v>
      </c>
      <c r="CI21" s="26"/>
      <c r="CJ21" s="17">
        <f t="shared" si="22"/>
        <v>0</v>
      </c>
      <c r="CK21" s="18">
        <f t="shared" si="41"/>
        <v>12.89</v>
      </c>
      <c r="CM21" s="164"/>
      <c r="CN21" s="302"/>
      <c r="CO21" s="13">
        <f t="shared" si="34"/>
        <v>0</v>
      </c>
      <c r="CP21" s="302"/>
      <c r="CQ21" s="13">
        <f t="shared" si="35"/>
        <v>0</v>
      </c>
      <c r="CR21" s="302"/>
      <c r="CS21" s="13">
        <f t="shared" si="36"/>
        <v>0</v>
      </c>
      <c r="CT21" s="302"/>
      <c r="CU21" s="13">
        <f t="shared" si="26"/>
        <v>0</v>
      </c>
      <c r="CV21" s="302"/>
      <c r="CW21" s="13">
        <f t="shared" si="37"/>
        <v>0</v>
      </c>
      <c r="CX21" s="13">
        <f t="shared" si="38"/>
        <v>0</v>
      </c>
      <c r="CY21" s="251">
        <f t="shared" si="39"/>
        <v>0</v>
      </c>
      <c r="CZ21" s="13" t="s">
        <v>29</v>
      </c>
      <c r="DA21" s="13">
        <v>50</v>
      </c>
      <c r="DB21" s="22">
        <f t="shared" si="40"/>
        <v>0</v>
      </c>
      <c r="DD21" s="24"/>
      <c r="DF21" s="163"/>
      <c r="DH21" s="24"/>
      <c r="DI21" s="447"/>
      <c r="DJ21" s="163"/>
    </row>
    <row r="22" spans="1:114" s="7" customFormat="1">
      <c r="A22" s="277">
        <f t="shared" si="7"/>
        <v>50</v>
      </c>
      <c r="B22" s="21" t="e">
        <f>'Calculateur de trading'!I22/C22/W22</f>
        <v>#DIV/0!</v>
      </c>
      <c r="C22" s="278">
        <f t="shared" si="19"/>
        <v>10</v>
      </c>
      <c r="D22" s="426"/>
      <c r="E22" s="273">
        <f t="shared" si="8"/>
        <v>100</v>
      </c>
      <c r="F22" s="271">
        <f t="shared" si="0"/>
        <v>2</v>
      </c>
      <c r="G22" s="271" t="e">
        <f t="shared" si="9"/>
        <v>#DIV/0!</v>
      </c>
      <c r="H22" s="272">
        <f t="shared" si="10"/>
        <v>20</v>
      </c>
      <c r="I22" s="270"/>
      <c r="J22" s="273">
        <f t="shared" si="11"/>
        <v>200</v>
      </c>
      <c r="K22" s="271">
        <f t="shared" si="1"/>
        <v>4</v>
      </c>
      <c r="L22" s="271" t="e">
        <f t="shared" si="2"/>
        <v>#DIV/0!</v>
      </c>
      <c r="M22" s="272">
        <f t="shared" si="3"/>
        <v>40</v>
      </c>
      <c r="N22" s="389"/>
      <c r="O22" s="455" t="e">
        <f>(A22*B22*W22)+(B22*'Calculateur de trading'!H22)</f>
        <v>#DIV/0!</v>
      </c>
      <c r="P22" s="274" t="e">
        <f>O22/'Déscriptions des trades'!CK22</f>
        <v>#DIV/0!</v>
      </c>
      <c r="Q22" s="456" t="e">
        <f>'Déscriptions des trades'!CK22-O22</f>
        <v>#DIV/0!</v>
      </c>
      <c r="R22" s="466" t="e">
        <f t="shared" si="12"/>
        <v>#DIV/0!</v>
      </c>
      <c r="S22" s="389"/>
      <c r="T22" s="12"/>
      <c r="U22" s="25"/>
      <c r="V22" s="15"/>
      <c r="W22" s="490">
        <f t="shared" si="31"/>
        <v>0</v>
      </c>
      <c r="X22" s="21" t="e">
        <f>W22*U22/'Déscriptions des trades'!CK22*'Déscriptions des trades'!B22</f>
        <v>#DIV/0!</v>
      </c>
      <c r="Y22" s="459"/>
      <c r="Z22" s="389"/>
      <c r="AA22" s="23">
        <f t="shared" si="13"/>
        <v>0.1</v>
      </c>
      <c r="AB22" s="17" t="e">
        <f>(AA22*'Déscriptions des trades'!U22*'Déscriptions des trades'!B22/'Déscriptions des trades'!CK22)*'Déscriptions des trades'!W22</f>
        <v>#DIV/0!</v>
      </c>
      <c r="AC22" s="265" t="e">
        <f>AB22*'Déscriptions des trades'!CK22</f>
        <v>#DIV/0!</v>
      </c>
      <c r="AD22" s="266" t="e">
        <f>'Déscriptions des trades'!CK22-AC22</f>
        <v>#DIV/0!</v>
      </c>
      <c r="AE22" s="389"/>
      <c r="AF22" s="399">
        <v>18</v>
      </c>
      <c r="AG22" s="389"/>
      <c r="AH22" s="20"/>
      <c r="AI22" s="303"/>
      <c r="AJ22" s="307"/>
      <c r="AK22" s="161"/>
      <c r="AL22" s="305"/>
      <c r="AM22" s="305"/>
      <c r="AN22" s="162"/>
      <c r="AO22" s="439"/>
      <c r="AP22" s="162"/>
      <c r="AQ22" s="113"/>
      <c r="AR22" s="113"/>
      <c r="AS22" s="384"/>
      <c r="AT22" s="306"/>
      <c r="AU22" s="306"/>
      <c r="AV22" s="160"/>
      <c r="AW22" s="158"/>
      <c r="AX22" s="385"/>
      <c r="AY22" s="453"/>
      <c r="AZ22" s="165"/>
      <c r="BA22" s="301"/>
      <c r="BB22" s="165"/>
      <c r="BC22" s="301"/>
      <c r="BD22" s="165"/>
      <c r="BE22" s="302"/>
      <c r="BF22" s="302"/>
      <c r="BG22" s="165"/>
      <c r="BH22" s="303"/>
      <c r="BI22" s="165"/>
      <c r="BJ22" s="304"/>
      <c r="BK22" s="394"/>
      <c r="BL22" s="302"/>
      <c r="BM22" s="488"/>
      <c r="BN22" s="394"/>
      <c r="BO22" s="302"/>
      <c r="BP22" s="13"/>
      <c r="BQ22" s="302"/>
      <c r="BR22" s="13"/>
      <c r="BS22" s="302"/>
      <c r="BT22" s="13"/>
      <c r="BU22" s="302"/>
      <c r="BV22" s="386"/>
      <c r="BW22" s="303"/>
      <c r="BX22" s="303"/>
      <c r="BY22" s="302"/>
      <c r="BZ22" s="302"/>
      <c r="CA22" s="387"/>
      <c r="CB22" s="395"/>
      <c r="CC22" s="12"/>
      <c r="CD22" s="304"/>
      <c r="CE22" s="14"/>
      <c r="CF22" s="395"/>
      <c r="CG22" s="397"/>
      <c r="CH22" s="300">
        <f t="shared" si="33"/>
        <v>0</v>
      </c>
      <c r="CI22" s="26"/>
      <c r="CJ22" s="17">
        <f t="shared" si="22"/>
        <v>0</v>
      </c>
      <c r="CK22" s="18">
        <f t="shared" si="41"/>
        <v>12.89</v>
      </c>
      <c r="CM22" s="164"/>
      <c r="CN22" s="302"/>
      <c r="CO22" s="13">
        <f t="shared" si="34"/>
        <v>0</v>
      </c>
      <c r="CP22" s="302"/>
      <c r="CQ22" s="13">
        <f t="shared" si="35"/>
        <v>0</v>
      </c>
      <c r="CR22" s="302"/>
      <c r="CS22" s="13">
        <f t="shared" si="36"/>
        <v>0</v>
      </c>
      <c r="CT22" s="302"/>
      <c r="CU22" s="13">
        <f t="shared" si="26"/>
        <v>0</v>
      </c>
      <c r="CV22" s="302"/>
      <c r="CW22" s="13">
        <f t="shared" si="37"/>
        <v>0</v>
      </c>
      <c r="CX22" s="13">
        <f t="shared" si="38"/>
        <v>0</v>
      </c>
      <c r="CY22" s="251">
        <f t="shared" si="39"/>
        <v>0</v>
      </c>
      <c r="CZ22" s="13" t="s">
        <v>29</v>
      </c>
      <c r="DA22" s="13">
        <v>50</v>
      </c>
      <c r="DB22" s="22">
        <f t="shared" si="40"/>
        <v>0</v>
      </c>
      <c r="DD22" s="24"/>
      <c r="DF22" s="163"/>
      <c r="DH22" s="24"/>
      <c r="DI22" s="447"/>
      <c r="DJ22" s="163"/>
    </row>
    <row r="23" spans="1:114" s="7" customFormat="1">
      <c r="A23" s="277">
        <f t="shared" si="7"/>
        <v>50</v>
      </c>
      <c r="B23" s="21" t="e">
        <f>'Calculateur de trading'!I23/C23/W23</f>
        <v>#DIV/0!</v>
      </c>
      <c r="C23" s="278">
        <f t="shared" si="19"/>
        <v>10</v>
      </c>
      <c r="D23" s="278"/>
      <c r="E23" s="273">
        <f t="shared" si="8"/>
        <v>100</v>
      </c>
      <c r="F23" s="271">
        <f t="shared" si="0"/>
        <v>2</v>
      </c>
      <c r="G23" s="271" t="e">
        <f t="shared" si="9"/>
        <v>#DIV/0!</v>
      </c>
      <c r="H23" s="272">
        <f t="shared" si="10"/>
        <v>20</v>
      </c>
      <c r="I23" s="270"/>
      <c r="J23" s="273">
        <f t="shared" si="11"/>
        <v>200</v>
      </c>
      <c r="K23" s="271">
        <f t="shared" si="1"/>
        <v>4</v>
      </c>
      <c r="L23" s="271" t="e">
        <f t="shared" si="2"/>
        <v>#DIV/0!</v>
      </c>
      <c r="M23" s="272">
        <f t="shared" si="3"/>
        <v>40</v>
      </c>
      <c r="N23" s="389"/>
      <c r="O23" s="455" t="e">
        <f>(A23*B23*W23)+(B23*'Calculateur de trading'!H23)</f>
        <v>#DIV/0!</v>
      </c>
      <c r="P23" s="274" t="e">
        <f>O23/'Déscriptions des trades'!CK23</f>
        <v>#DIV/0!</v>
      </c>
      <c r="Q23" s="456" t="e">
        <f>'Déscriptions des trades'!CK23-O23</f>
        <v>#DIV/0!</v>
      </c>
      <c r="R23" s="466" t="e">
        <f t="shared" si="12"/>
        <v>#DIV/0!</v>
      </c>
      <c r="S23" s="389"/>
      <c r="T23" s="12"/>
      <c r="U23" s="25"/>
      <c r="V23" s="15"/>
      <c r="W23" s="490">
        <f t="shared" si="31"/>
        <v>0</v>
      </c>
      <c r="X23" s="21" t="e">
        <f>W23*U23/'Déscriptions des trades'!CK23*'Déscriptions des trades'!B23</f>
        <v>#DIV/0!</v>
      </c>
      <c r="Y23" s="459"/>
      <c r="Z23" s="389"/>
      <c r="AA23" s="23">
        <f t="shared" si="13"/>
        <v>0.1</v>
      </c>
      <c r="AB23" s="17" t="e">
        <f>(AA23*'Déscriptions des trades'!U23*'Déscriptions des trades'!B23/'Déscriptions des trades'!CK23)*'Déscriptions des trades'!W23</f>
        <v>#DIV/0!</v>
      </c>
      <c r="AC23" s="265" t="e">
        <f>AB23*'Déscriptions des trades'!CK23</f>
        <v>#DIV/0!</v>
      </c>
      <c r="AD23" s="266" t="e">
        <f>'Déscriptions des trades'!CK23-AC23</f>
        <v>#DIV/0!</v>
      </c>
      <c r="AE23" s="389"/>
      <c r="AF23" s="399">
        <v>19</v>
      </c>
      <c r="AG23" s="389"/>
      <c r="AH23" s="20"/>
      <c r="AI23" s="303"/>
      <c r="AJ23" s="307"/>
      <c r="AK23" s="161"/>
      <c r="AL23" s="305"/>
      <c r="AM23" s="305"/>
      <c r="AN23" s="162"/>
      <c r="AO23" s="439"/>
      <c r="AP23" s="162"/>
      <c r="AQ23" s="113"/>
      <c r="AR23" s="113"/>
      <c r="AS23" s="384"/>
      <c r="AT23" s="306"/>
      <c r="AU23" s="306"/>
      <c r="AV23" s="160"/>
      <c r="AW23" s="158"/>
      <c r="AX23" s="385"/>
      <c r="AY23" s="453"/>
      <c r="AZ23" s="165"/>
      <c r="BA23" s="301"/>
      <c r="BB23" s="165"/>
      <c r="BC23" s="301"/>
      <c r="BD23" s="165"/>
      <c r="BE23" s="302"/>
      <c r="BF23" s="302"/>
      <c r="BG23" s="165"/>
      <c r="BH23" s="303"/>
      <c r="BI23" s="165"/>
      <c r="BJ23" s="304"/>
      <c r="BK23" s="394"/>
      <c r="BL23" s="302"/>
      <c r="BM23" s="488"/>
      <c r="BN23" s="394"/>
      <c r="BO23" s="302"/>
      <c r="BP23" s="13"/>
      <c r="BQ23" s="302"/>
      <c r="BR23" s="13"/>
      <c r="BS23" s="302"/>
      <c r="BT23" s="13"/>
      <c r="BU23" s="302"/>
      <c r="BV23" s="386"/>
      <c r="BW23" s="303"/>
      <c r="BX23" s="303"/>
      <c r="BY23" s="302"/>
      <c r="BZ23" s="302"/>
      <c r="CA23" s="387"/>
      <c r="CB23" s="395"/>
      <c r="CC23" s="12"/>
      <c r="CD23" s="304"/>
      <c r="CE23" s="14"/>
      <c r="CF23" s="395"/>
      <c r="CG23" s="397"/>
      <c r="CH23" s="300">
        <f t="shared" si="33"/>
        <v>0</v>
      </c>
      <c r="CI23" s="26"/>
      <c r="CJ23" s="17">
        <f t="shared" si="22"/>
        <v>0</v>
      </c>
      <c r="CK23" s="18">
        <f t="shared" si="41"/>
        <v>12.89</v>
      </c>
      <c r="CM23" s="164"/>
      <c r="CN23" s="302"/>
      <c r="CO23" s="13">
        <f t="shared" si="34"/>
        <v>0</v>
      </c>
      <c r="CP23" s="302"/>
      <c r="CQ23" s="13">
        <f t="shared" si="35"/>
        <v>0</v>
      </c>
      <c r="CR23" s="302"/>
      <c r="CS23" s="13">
        <f t="shared" si="36"/>
        <v>0</v>
      </c>
      <c r="CT23" s="302"/>
      <c r="CU23" s="13">
        <f t="shared" si="26"/>
        <v>0</v>
      </c>
      <c r="CV23" s="302"/>
      <c r="CW23" s="13">
        <f t="shared" si="37"/>
        <v>0</v>
      </c>
      <c r="CX23" s="13">
        <f t="shared" si="38"/>
        <v>0</v>
      </c>
      <c r="CY23" s="251">
        <f t="shared" si="39"/>
        <v>0</v>
      </c>
      <c r="CZ23" s="13" t="s">
        <v>29</v>
      </c>
      <c r="DA23" s="13">
        <v>50</v>
      </c>
      <c r="DB23" s="22">
        <f t="shared" si="40"/>
        <v>0</v>
      </c>
      <c r="DD23" s="24"/>
      <c r="DF23" s="163"/>
      <c r="DH23" s="24"/>
      <c r="DI23" s="447"/>
      <c r="DJ23" s="163"/>
    </row>
    <row r="24" spans="1:114" s="7" customFormat="1">
      <c r="A24" s="277">
        <f t="shared" si="7"/>
        <v>50</v>
      </c>
      <c r="B24" s="21" t="e">
        <f>'Calculateur de trading'!I24/C24/W24</f>
        <v>#DIV/0!</v>
      </c>
      <c r="C24" s="278">
        <f t="shared" si="19"/>
        <v>10</v>
      </c>
      <c r="D24" s="426"/>
      <c r="E24" s="273">
        <f t="shared" si="8"/>
        <v>100</v>
      </c>
      <c r="F24" s="271">
        <f t="shared" si="0"/>
        <v>2</v>
      </c>
      <c r="G24" s="271" t="e">
        <f t="shared" si="9"/>
        <v>#DIV/0!</v>
      </c>
      <c r="H24" s="272">
        <f t="shared" si="10"/>
        <v>20</v>
      </c>
      <c r="I24" s="270"/>
      <c r="J24" s="273">
        <f t="shared" si="11"/>
        <v>200</v>
      </c>
      <c r="K24" s="271">
        <f t="shared" si="1"/>
        <v>4</v>
      </c>
      <c r="L24" s="271" t="e">
        <f t="shared" si="2"/>
        <v>#DIV/0!</v>
      </c>
      <c r="M24" s="272">
        <f t="shared" si="3"/>
        <v>40</v>
      </c>
      <c r="N24" s="389"/>
      <c r="O24" s="455" t="e">
        <f>(A24*B24*W24)+(B24*'Calculateur de trading'!H24)</f>
        <v>#DIV/0!</v>
      </c>
      <c r="P24" s="274" t="e">
        <f>O24/'Déscriptions des trades'!CK24</f>
        <v>#DIV/0!</v>
      </c>
      <c r="Q24" s="456" t="e">
        <f>'Déscriptions des trades'!CK24-O24</f>
        <v>#DIV/0!</v>
      </c>
      <c r="R24" s="466" t="e">
        <f t="shared" si="12"/>
        <v>#DIV/0!</v>
      </c>
      <c r="S24" s="389"/>
      <c r="T24" s="12"/>
      <c r="U24" s="25"/>
      <c r="V24" s="15"/>
      <c r="W24" s="490">
        <f t="shared" si="31"/>
        <v>0</v>
      </c>
      <c r="X24" s="21" t="e">
        <f>W24*U24/'Déscriptions des trades'!CK24*'Déscriptions des trades'!B24</f>
        <v>#DIV/0!</v>
      </c>
      <c r="Y24" s="459"/>
      <c r="Z24" s="389"/>
      <c r="AA24" s="23">
        <f t="shared" si="13"/>
        <v>0.1</v>
      </c>
      <c r="AB24" s="17" t="e">
        <f>(AA24*'Déscriptions des trades'!U24*'Déscriptions des trades'!B24/'Déscriptions des trades'!CK24)*'Déscriptions des trades'!W24</f>
        <v>#DIV/0!</v>
      </c>
      <c r="AC24" s="265" t="e">
        <f>AB24*'Déscriptions des trades'!CK24</f>
        <v>#DIV/0!</v>
      </c>
      <c r="AD24" s="266" t="e">
        <f>'Déscriptions des trades'!CK24-AC24</f>
        <v>#DIV/0!</v>
      </c>
      <c r="AE24" s="389"/>
      <c r="AF24" s="399">
        <v>20</v>
      </c>
      <c r="AG24" s="389"/>
      <c r="AH24" s="20"/>
      <c r="AI24" s="303"/>
      <c r="AJ24" s="307"/>
      <c r="AK24" s="161"/>
      <c r="AL24" s="305"/>
      <c r="AM24" s="305"/>
      <c r="AN24" s="162"/>
      <c r="AO24" s="439"/>
      <c r="AP24" s="162"/>
      <c r="AQ24" s="113"/>
      <c r="AR24" s="113"/>
      <c r="AS24" s="384"/>
      <c r="AT24" s="306"/>
      <c r="AU24" s="306"/>
      <c r="AV24" s="160"/>
      <c r="AW24" s="158"/>
      <c r="AX24" s="385"/>
      <c r="AY24" s="453"/>
      <c r="AZ24" s="165"/>
      <c r="BA24" s="301"/>
      <c r="BB24" s="165"/>
      <c r="BC24" s="301"/>
      <c r="BD24" s="165"/>
      <c r="BE24" s="302"/>
      <c r="BF24" s="302"/>
      <c r="BG24" s="165"/>
      <c r="BH24" s="303"/>
      <c r="BI24" s="165"/>
      <c r="BJ24" s="304"/>
      <c r="BK24" s="394"/>
      <c r="BL24" s="302"/>
      <c r="BM24" s="488"/>
      <c r="BN24" s="394"/>
      <c r="BO24" s="302"/>
      <c r="BP24" s="13"/>
      <c r="BQ24" s="302"/>
      <c r="BR24" s="13"/>
      <c r="BS24" s="302"/>
      <c r="BT24" s="13"/>
      <c r="BU24" s="302"/>
      <c r="BV24" s="386"/>
      <c r="BW24" s="303"/>
      <c r="BX24" s="303"/>
      <c r="BY24" s="302"/>
      <c r="BZ24" s="302"/>
      <c r="CA24" s="387"/>
      <c r="CB24" s="395"/>
      <c r="CC24" s="12"/>
      <c r="CD24" s="304"/>
      <c r="CE24" s="14"/>
      <c r="CF24" s="395"/>
      <c r="CG24" s="397"/>
      <c r="CH24" s="300">
        <f t="shared" si="33"/>
        <v>0</v>
      </c>
      <c r="CI24" s="26"/>
      <c r="CJ24" s="17">
        <f t="shared" si="22"/>
        <v>0</v>
      </c>
      <c r="CK24" s="18">
        <f t="shared" si="41"/>
        <v>12.89</v>
      </c>
      <c r="CM24" s="164"/>
      <c r="CN24" s="302"/>
      <c r="CO24" s="13">
        <f t="shared" si="34"/>
        <v>0</v>
      </c>
      <c r="CP24" s="302"/>
      <c r="CQ24" s="13">
        <f t="shared" si="35"/>
        <v>0</v>
      </c>
      <c r="CR24" s="302"/>
      <c r="CS24" s="13">
        <f t="shared" si="36"/>
        <v>0</v>
      </c>
      <c r="CT24" s="302"/>
      <c r="CU24" s="13">
        <f t="shared" si="26"/>
        <v>0</v>
      </c>
      <c r="CV24" s="302"/>
      <c r="CW24" s="13">
        <f t="shared" si="37"/>
        <v>0</v>
      </c>
      <c r="CX24" s="13">
        <f t="shared" si="38"/>
        <v>0</v>
      </c>
      <c r="CY24" s="251">
        <f t="shared" si="39"/>
        <v>0</v>
      </c>
      <c r="CZ24" s="13" t="s">
        <v>29</v>
      </c>
      <c r="DA24" s="13">
        <v>50</v>
      </c>
      <c r="DB24" s="22">
        <f t="shared" si="40"/>
        <v>0</v>
      </c>
      <c r="DD24" s="24"/>
      <c r="DF24" s="163"/>
      <c r="DH24" s="24"/>
      <c r="DI24" s="447"/>
      <c r="DJ24" s="163"/>
    </row>
    <row r="25" spans="1:114" s="7" customFormat="1">
      <c r="A25" s="277">
        <f t="shared" si="7"/>
        <v>50</v>
      </c>
      <c r="B25" s="21" t="e">
        <f>'Calculateur de trading'!I25/C25/W25</f>
        <v>#DIV/0!</v>
      </c>
      <c r="C25" s="278">
        <f t="shared" si="19"/>
        <v>10</v>
      </c>
      <c r="D25" s="278"/>
      <c r="E25" s="273">
        <f t="shared" si="8"/>
        <v>100</v>
      </c>
      <c r="F25" s="271">
        <f t="shared" si="0"/>
        <v>2</v>
      </c>
      <c r="G25" s="271" t="e">
        <f t="shared" si="9"/>
        <v>#DIV/0!</v>
      </c>
      <c r="H25" s="272">
        <f t="shared" si="10"/>
        <v>20</v>
      </c>
      <c r="I25" s="270"/>
      <c r="J25" s="273">
        <f t="shared" si="11"/>
        <v>200</v>
      </c>
      <c r="K25" s="271">
        <f t="shared" si="1"/>
        <v>4</v>
      </c>
      <c r="L25" s="271" t="e">
        <f t="shared" si="2"/>
        <v>#DIV/0!</v>
      </c>
      <c r="M25" s="272">
        <f t="shared" si="3"/>
        <v>40</v>
      </c>
      <c r="N25" s="389"/>
      <c r="O25" s="455" t="e">
        <f>(A25*B25*W25)+(B25*'Calculateur de trading'!H25)</f>
        <v>#DIV/0!</v>
      </c>
      <c r="P25" s="274" t="e">
        <f>O25/'Déscriptions des trades'!CK25</f>
        <v>#DIV/0!</v>
      </c>
      <c r="Q25" s="456" t="e">
        <f>'Déscriptions des trades'!CK25-O25</f>
        <v>#DIV/0!</v>
      </c>
      <c r="R25" s="466" t="e">
        <f t="shared" si="12"/>
        <v>#DIV/0!</v>
      </c>
      <c r="S25" s="389"/>
      <c r="T25" s="12"/>
      <c r="U25" s="25"/>
      <c r="V25" s="15"/>
      <c r="W25" s="490">
        <f t="shared" si="31"/>
        <v>0</v>
      </c>
      <c r="X25" s="21" t="e">
        <f>W25*U25/'Déscriptions des trades'!CK25*'Déscriptions des trades'!B25</f>
        <v>#DIV/0!</v>
      </c>
      <c r="Y25" s="459"/>
      <c r="Z25" s="389"/>
      <c r="AA25" s="23">
        <f t="shared" si="13"/>
        <v>0.1</v>
      </c>
      <c r="AB25" s="17" t="e">
        <f>(AA25*'Déscriptions des trades'!U25*'Déscriptions des trades'!B25/'Déscriptions des trades'!CK25)*'Déscriptions des trades'!W25</f>
        <v>#DIV/0!</v>
      </c>
      <c r="AC25" s="265" t="e">
        <f>AB25*'Déscriptions des trades'!CK25</f>
        <v>#DIV/0!</v>
      </c>
      <c r="AD25" s="266" t="e">
        <f>'Déscriptions des trades'!CK25-AC25</f>
        <v>#DIV/0!</v>
      </c>
      <c r="AE25" s="389"/>
      <c r="AF25" s="399">
        <v>21</v>
      </c>
      <c r="AG25" s="389"/>
      <c r="AH25" s="20"/>
      <c r="AI25" s="303"/>
      <c r="AJ25" s="307"/>
      <c r="AK25" s="161"/>
      <c r="AL25" s="305"/>
      <c r="AM25" s="305"/>
      <c r="AN25" s="162"/>
      <c r="AO25" s="439"/>
      <c r="AP25" s="162"/>
      <c r="AQ25" s="113"/>
      <c r="AR25" s="113"/>
      <c r="AS25" s="384"/>
      <c r="AT25" s="306"/>
      <c r="AU25" s="306"/>
      <c r="AV25" s="160"/>
      <c r="AW25" s="158"/>
      <c r="AX25" s="385"/>
      <c r="AY25" s="453"/>
      <c r="AZ25" s="165"/>
      <c r="BA25" s="301"/>
      <c r="BB25" s="165"/>
      <c r="BC25" s="301"/>
      <c r="BD25" s="165"/>
      <c r="BE25" s="302"/>
      <c r="BF25" s="302"/>
      <c r="BG25" s="165"/>
      <c r="BH25" s="303"/>
      <c r="BI25" s="165"/>
      <c r="BJ25" s="304"/>
      <c r="BK25" s="394"/>
      <c r="BL25" s="302"/>
      <c r="BM25" s="488"/>
      <c r="BN25" s="394"/>
      <c r="BO25" s="302"/>
      <c r="BP25" s="13"/>
      <c r="BQ25" s="302"/>
      <c r="BR25" s="13"/>
      <c r="BS25" s="302"/>
      <c r="BT25" s="13"/>
      <c r="BU25" s="302"/>
      <c r="BV25" s="386"/>
      <c r="BW25" s="303"/>
      <c r="BX25" s="303"/>
      <c r="BY25" s="302"/>
      <c r="BZ25" s="302"/>
      <c r="CA25" s="387"/>
      <c r="CB25" s="395"/>
      <c r="CC25" s="12"/>
      <c r="CD25" s="304"/>
      <c r="CE25" s="14"/>
      <c r="CF25" s="395"/>
      <c r="CG25" s="397"/>
      <c r="CH25" s="300">
        <f t="shared" si="33"/>
        <v>0</v>
      </c>
      <c r="CI25" s="26"/>
      <c r="CJ25" s="17">
        <f t="shared" si="22"/>
        <v>0</v>
      </c>
      <c r="CK25" s="18">
        <f t="shared" si="41"/>
        <v>12.89</v>
      </c>
      <c r="CM25" s="164"/>
      <c r="CN25" s="302"/>
      <c r="CO25" s="13">
        <f t="shared" si="34"/>
        <v>0</v>
      </c>
      <c r="CP25" s="302"/>
      <c r="CQ25" s="13">
        <f t="shared" si="35"/>
        <v>0</v>
      </c>
      <c r="CR25" s="302"/>
      <c r="CS25" s="13">
        <f t="shared" si="36"/>
        <v>0</v>
      </c>
      <c r="CT25" s="302"/>
      <c r="CU25" s="13">
        <f t="shared" si="26"/>
        <v>0</v>
      </c>
      <c r="CV25" s="302"/>
      <c r="CW25" s="13">
        <f t="shared" si="37"/>
        <v>0</v>
      </c>
      <c r="CX25" s="13">
        <f t="shared" si="38"/>
        <v>0</v>
      </c>
      <c r="CY25" s="251">
        <f t="shared" si="39"/>
        <v>0</v>
      </c>
      <c r="CZ25" s="13" t="s">
        <v>29</v>
      </c>
      <c r="DA25" s="13">
        <v>50</v>
      </c>
      <c r="DB25" s="22">
        <f t="shared" si="40"/>
        <v>0</v>
      </c>
      <c r="DD25" s="24"/>
      <c r="DF25" s="163"/>
      <c r="DH25" s="24"/>
      <c r="DI25" s="447"/>
      <c r="DJ25" s="163"/>
    </row>
    <row r="26" spans="1:114" s="7" customFormat="1">
      <c r="A26" s="277">
        <f t="shared" si="7"/>
        <v>50</v>
      </c>
      <c r="B26" s="21" t="e">
        <f>'Calculateur de trading'!I26/C26/W26</f>
        <v>#DIV/0!</v>
      </c>
      <c r="C26" s="278">
        <f t="shared" si="19"/>
        <v>10</v>
      </c>
      <c r="D26" s="426"/>
      <c r="E26" s="273">
        <f t="shared" si="8"/>
        <v>100</v>
      </c>
      <c r="F26" s="271">
        <f t="shared" si="0"/>
        <v>2</v>
      </c>
      <c r="G26" s="271" t="e">
        <f t="shared" si="9"/>
        <v>#DIV/0!</v>
      </c>
      <c r="H26" s="272">
        <f t="shared" si="10"/>
        <v>20</v>
      </c>
      <c r="I26" s="270"/>
      <c r="J26" s="273">
        <f t="shared" si="11"/>
        <v>200</v>
      </c>
      <c r="K26" s="271">
        <f t="shared" si="1"/>
        <v>4</v>
      </c>
      <c r="L26" s="271" t="e">
        <f t="shared" si="2"/>
        <v>#DIV/0!</v>
      </c>
      <c r="M26" s="272">
        <f t="shared" si="3"/>
        <v>40</v>
      </c>
      <c r="N26" s="389"/>
      <c r="O26" s="455" t="e">
        <f>(A26*B26*W26)+(B26*'Calculateur de trading'!H26)</f>
        <v>#DIV/0!</v>
      </c>
      <c r="P26" s="274" t="e">
        <f>O26/'Déscriptions des trades'!CK26</f>
        <v>#DIV/0!</v>
      </c>
      <c r="Q26" s="456" t="e">
        <f>'Déscriptions des trades'!CK26-O26</f>
        <v>#DIV/0!</v>
      </c>
      <c r="R26" s="466" t="e">
        <f t="shared" si="12"/>
        <v>#DIV/0!</v>
      </c>
      <c r="S26" s="389"/>
      <c r="T26" s="12"/>
      <c r="U26" s="25"/>
      <c r="V26" s="15"/>
      <c r="W26" s="490">
        <f t="shared" si="31"/>
        <v>0</v>
      </c>
      <c r="X26" s="21" t="e">
        <f>W26*U26/'Déscriptions des trades'!CK26*'Déscriptions des trades'!B26</f>
        <v>#DIV/0!</v>
      </c>
      <c r="Y26" s="459"/>
      <c r="Z26" s="389"/>
      <c r="AA26" s="23">
        <f t="shared" si="13"/>
        <v>0.1</v>
      </c>
      <c r="AB26" s="17" t="e">
        <f>(AA26*'Déscriptions des trades'!U26*'Déscriptions des trades'!B26/'Déscriptions des trades'!CK26)*'Déscriptions des trades'!W26</f>
        <v>#DIV/0!</v>
      </c>
      <c r="AC26" s="265" t="e">
        <f>AB26*'Déscriptions des trades'!CK26</f>
        <v>#DIV/0!</v>
      </c>
      <c r="AD26" s="266" t="e">
        <f>'Déscriptions des trades'!CK26-AC26</f>
        <v>#DIV/0!</v>
      </c>
      <c r="AE26" s="389"/>
      <c r="AF26" s="399">
        <v>22</v>
      </c>
      <c r="AG26" s="389"/>
      <c r="AH26" s="20"/>
      <c r="AI26" s="303"/>
      <c r="AJ26" s="307"/>
      <c r="AK26" s="161"/>
      <c r="AL26" s="305"/>
      <c r="AM26" s="305"/>
      <c r="AN26" s="162"/>
      <c r="AO26" s="439"/>
      <c r="AP26" s="162"/>
      <c r="AQ26" s="113"/>
      <c r="AR26" s="113"/>
      <c r="AS26" s="384"/>
      <c r="AT26" s="306"/>
      <c r="AU26" s="306"/>
      <c r="AV26" s="160"/>
      <c r="AW26" s="158"/>
      <c r="AX26" s="385"/>
      <c r="AY26" s="453"/>
      <c r="AZ26" s="165"/>
      <c r="BA26" s="301"/>
      <c r="BB26" s="165"/>
      <c r="BC26" s="301"/>
      <c r="BD26" s="165"/>
      <c r="BE26" s="302"/>
      <c r="BF26" s="302"/>
      <c r="BG26" s="165"/>
      <c r="BH26" s="303"/>
      <c r="BI26" s="165"/>
      <c r="BJ26" s="304"/>
      <c r="BK26" s="394"/>
      <c r="BL26" s="302"/>
      <c r="BM26" s="488"/>
      <c r="BN26" s="394"/>
      <c r="BO26" s="302"/>
      <c r="BP26" s="13"/>
      <c r="BQ26" s="302"/>
      <c r="BR26" s="13"/>
      <c r="BS26" s="302"/>
      <c r="BT26" s="13"/>
      <c r="BU26" s="302"/>
      <c r="BV26" s="386"/>
      <c r="BW26" s="303"/>
      <c r="BX26" s="303"/>
      <c r="BY26" s="302"/>
      <c r="BZ26" s="302"/>
      <c r="CA26" s="387"/>
      <c r="CB26" s="395"/>
      <c r="CC26" s="12"/>
      <c r="CD26" s="304"/>
      <c r="CE26" s="14"/>
      <c r="CF26" s="395"/>
      <c r="CG26" s="397"/>
      <c r="CH26" s="300">
        <f t="shared" si="33"/>
        <v>0</v>
      </c>
      <c r="CI26" s="26"/>
      <c r="CJ26" s="17">
        <f t="shared" si="22"/>
        <v>0</v>
      </c>
      <c r="CK26" s="18">
        <f t="shared" si="41"/>
        <v>12.89</v>
      </c>
      <c r="CM26" s="164"/>
      <c r="CN26" s="302"/>
      <c r="CO26" s="13">
        <f t="shared" si="34"/>
        <v>0</v>
      </c>
      <c r="CP26" s="302"/>
      <c r="CQ26" s="13">
        <f t="shared" si="35"/>
        <v>0</v>
      </c>
      <c r="CR26" s="302"/>
      <c r="CS26" s="13">
        <f t="shared" si="36"/>
        <v>0</v>
      </c>
      <c r="CT26" s="302"/>
      <c r="CU26" s="13">
        <f t="shared" si="26"/>
        <v>0</v>
      </c>
      <c r="CV26" s="302"/>
      <c r="CW26" s="13">
        <f t="shared" si="37"/>
        <v>0</v>
      </c>
      <c r="CX26" s="13">
        <f t="shared" si="38"/>
        <v>0</v>
      </c>
      <c r="CY26" s="251">
        <f t="shared" si="39"/>
        <v>0</v>
      </c>
      <c r="CZ26" s="13" t="s">
        <v>29</v>
      </c>
      <c r="DA26" s="13">
        <v>50</v>
      </c>
      <c r="DB26" s="22">
        <f t="shared" si="40"/>
        <v>0</v>
      </c>
      <c r="DD26" s="24"/>
      <c r="DF26" s="163"/>
      <c r="DH26" s="24"/>
      <c r="DI26" s="447"/>
      <c r="DJ26" s="163"/>
    </row>
    <row r="27" spans="1:114" s="7" customFormat="1">
      <c r="A27" s="277">
        <f t="shared" si="7"/>
        <v>50</v>
      </c>
      <c r="B27" s="21" t="e">
        <f>'Calculateur de trading'!I27/C27/W27</f>
        <v>#DIV/0!</v>
      </c>
      <c r="C27" s="278">
        <f t="shared" si="19"/>
        <v>10</v>
      </c>
      <c r="D27" s="426"/>
      <c r="E27" s="273">
        <f t="shared" si="8"/>
        <v>100</v>
      </c>
      <c r="F27" s="271">
        <f t="shared" si="0"/>
        <v>2</v>
      </c>
      <c r="G27" s="271" t="e">
        <f t="shared" si="9"/>
        <v>#DIV/0!</v>
      </c>
      <c r="H27" s="272">
        <f t="shared" si="10"/>
        <v>20</v>
      </c>
      <c r="I27" s="270"/>
      <c r="J27" s="273">
        <f t="shared" si="11"/>
        <v>200</v>
      </c>
      <c r="K27" s="271">
        <f t="shared" si="1"/>
        <v>4</v>
      </c>
      <c r="L27" s="271" t="e">
        <f t="shared" si="2"/>
        <v>#DIV/0!</v>
      </c>
      <c r="M27" s="272">
        <f t="shared" si="3"/>
        <v>40</v>
      </c>
      <c r="N27" s="389"/>
      <c r="O27" s="455" t="e">
        <f>(A27*B27*W27)+(B27*'Calculateur de trading'!H27)</f>
        <v>#DIV/0!</v>
      </c>
      <c r="P27" s="274" t="e">
        <f>O27/'Déscriptions des trades'!CK27</f>
        <v>#DIV/0!</v>
      </c>
      <c r="Q27" s="456" t="e">
        <f>'Déscriptions des trades'!CK27-O27</f>
        <v>#DIV/0!</v>
      </c>
      <c r="R27" s="466" t="e">
        <f t="shared" si="12"/>
        <v>#DIV/0!</v>
      </c>
      <c r="S27" s="389"/>
      <c r="T27" s="12"/>
      <c r="U27" s="25"/>
      <c r="V27" s="15"/>
      <c r="W27" s="490">
        <f t="shared" si="31"/>
        <v>0</v>
      </c>
      <c r="X27" s="21" t="e">
        <f>W27*U27/'Déscriptions des trades'!CK27*'Déscriptions des trades'!B27</f>
        <v>#DIV/0!</v>
      </c>
      <c r="Y27" s="459"/>
      <c r="Z27" s="389"/>
      <c r="AA27" s="23">
        <f t="shared" si="13"/>
        <v>0.1</v>
      </c>
      <c r="AB27" s="17" t="e">
        <f>(AA27*'Déscriptions des trades'!U27*'Déscriptions des trades'!B27/'Déscriptions des trades'!CK27)*'Déscriptions des trades'!W27</f>
        <v>#DIV/0!</v>
      </c>
      <c r="AC27" s="265" t="e">
        <f>AB27*'Déscriptions des trades'!CK27</f>
        <v>#DIV/0!</v>
      </c>
      <c r="AD27" s="266" t="e">
        <f>'Déscriptions des trades'!CK27-AC27</f>
        <v>#DIV/0!</v>
      </c>
      <c r="AE27" s="389"/>
      <c r="AF27" s="399">
        <v>23</v>
      </c>
      <c r="AG27" s="389"/>
      <c r="AH27" s="20"/>
      <c r="AI27" s="303"/>
      <c r="AJ27" s="307"/>
      <c r="AK27" s="161"/>
      <c r="AL27" s="305"/>
      <c r="AM27" s="305"/>
      <c r="AN27" s="162"/>
      <c r="AO27" s="439"/>
      <c r="AP27" s="162"/>
      <c r="AQ27" s="113"/>
      <c r="AR27" s="113"/>
      <c r="AS27" s="384"/>
      <c r="AT27" s="306"/>
      <c r="AU27" s="306"/>
      <c r="AV27" s="160"/>
      <c r="AW27" s="158"/>
      <c r="AX27" s="385"/>
      <c r="AY27" s="453"/>
      <c r="AZ27" s="165"/>
      <c r="BA27" s="301"/>
      <c r="BB27" s="165"/>
      <c r="BC27" s="301"/>
      <c r="BD27" s="165"/>
      <c r="BE27" s="302"/>
      <c r="BF27" s="302"/>
      <c r="BG27" s="165"/>
      <c r="BH27" s="303"/>
      <c r="BI27" s="165"/>
      <c r="BJ27" s="304"/>
      <c r="BK27" s="394"/>
      <c r="BL27" s="302"/>
      <c r="BM27" s="488"/>
      <c r="BN27" s="394"/>
      <c r="BO27" s="302"/>
      <c r="BP27" s="13"/>
      <c r="BQ27" s="302"/>
      <c r="BR27" s="13"/>
      <c r="BS27" s="302"/>
      <c r="BT27" s="13"/>
      <c r="BU27" s="302"/>
      <c r="BV27" s="386"/>
      <c r="BW27" s="303"/>
      <c r="BX27" s="303"/>
      <c r="BY27" s="302"/>
      <c r="BZ27" s="302"/>
      <c r="CA27" s="387"/>
      <c r="CB27" s="395"/>
      <c r="CC27" s="12"/>
      <c r="CD27" s="304"/>
      <c r="CE27" s="14"/>
      <c r="CF27" s="395"/>
      <c r="CG27" s="397"/>
      <c r="CH27" s="300">
        <f t="shared" si="33"/>
        <v>0</v>
      </c>
      <c r="CI27" s="26"/>
      <c r="CJ27" s="17">
        <f t="shared" si="22"/>
        <v>0</v>
      </c>
      <c r="CK27" s="18">
        <f t="shared" si="41"/>
        <v>12.89</v>
      </c>
      <c r="CM27" s="164"/>
      <c r="CN27" s="302"/>
      <c r="CO27" s="13">
        <f t="shared" si="34"/>
        <v>0</v>
      </c>
      <c r="CP27" s="302"/>
      <c r="CQ27" s="13">
        <f t="shared" si="35"/>
        <v>0</v>
      </c>
      <c r="CR27" s="302"/>
      <c r="CS27" s="13">
        <f t="shared" si="36"/>
        <v>0</v>
      </c>
      <c r="CT27" s="302"/>
      <c r="CU27" s="13">
        <f t="shared" si="26"/>
        <v>0</v>
      </c>
      <c r="CV27" s="302"/>
      <c r="CW27" s="13">
        <f t="shared" si="37"/>
        <v>0</v>
      </c>
      <c r="CX27" s="13">
        <f t="shared" si="38"/>
        <v>0</v>
      </c>
      <c r="CY27" s="251">
        <f t="shared" si="39"/>
        <v>0</v>
      </c>
      <c r="CZ27" s="13" t="s">
        <v>29</v>
      </c>
      <c r="DA27" s="13">
        <v>50</v>
      </c>
      <c r="DB27" s="22">
        <f t="shared" si="40"/>
        <v>0</v>
      </c>
      <c r="DD27" s="24"/>
      <c r="DF27" s="163"/>
      <c r="DH27" s="24"/>
      <c r="DI27" s="447"/>
      <c r="DJ27" s="163"/>
    </row>
    <row r="28" spans="1:114" s="7" customFormat="1">
      <c r="A28" s="277">
        <f t="shared" si="7"/>
        <v>50</v>
      </c>
      <c r="B28" s="21" t="e">
        <f>'Calculateur de trading'!I28/C28/W28</f>
        <v>#DIV/0!</v>
      </c>
      <c r="C28" s="278">
        <f t="shared" si="19"/>
        <v>10</v>
      </c>
      <c r="D28" s="278"/>
      <c r="E28" s="273">
        <f t="shared" si="8"/>
        <v>100</v>
      </c>
      <c r="F28" s="271">
        <f t="shared" si="0"/>
        <v>2</v>
      </c>
      <c r="G28" s="271" t="e">
        <f t="shared" si="9"/>
        <v>#DIV/0!</v>
      </c>
      <c r="H28" s="272">
        <f t="shared" si="10"/>
        <v>20</v>
      </c>
      <c r="I28" s="270"/>
      <c r="J28" s="273">
        <f t="shared" si="11"/>
        <v>200</v>
      </c>
      <c r="K28" s="271">
        <f t="shared" si="1"/>
        <v>4</v>
      </c>
      <c r="L28" s="271" t="e">
        <f t="shared" si="2"/>
        <v>#DIV/0!</v>
      </c>
      <c r="M28" s="272">
        <f t="shared" si="3"/>
        <v>40</v>
      </c>
      <c r="N28" s="389"/>
      <c r="O28" s="455" t="e">
        <f>(A28*B28*W28)+(B28*'Calculateur de trading'!H28)</f>
        <v>#DIV/0!</v>
      </c>
      <c r="P28" s="274" t="e">
        <f>O28/'Déscriptions des trades'!CK28</f>
        <v>#DIV/0!</v>
      </c>
      <c r="Q28" s="456" t="e">
        <f>'Déscriptions des trades'!CK28-O28</f>
        <v>#DIV/0!</v>
      </c>
      <c r="R28" s="466" t="e">
        <f t="shared" si="12"/>
        <v>#DIV/0!</v>
      </c>
      <c r="S28" s="389"/>
      <c r="T28" s="12"/>
      <c r="U28" s="25"/>
      <c r="V28" s="15"/>
      <c r="W28" s="490">
        <f t="shared" si="31"/>
        <v>0</v>
      </c>
      <c r="X28" s="21" t="e">
        <f>W28*U28/'Déscriptions des trades'!CK28*'Déscriptions des trades'!B28</f>
        <v>#DIV/0!</v>
      </c>
      <c r="Y28" s="459"/>
      <c r="Z28" s="389"/>
      <c r="AA28" s="23">
        <f t="shared" si="13"/>
        <v>0.1</v>
      </c>
      <c r="AB28" s="17" t="e">
        <f>(AA28*'Déscriptions des trades'!U28*'Déscriptions des trades'!B28/'Déscriptions des trades'!CK28)*'Déscriptions des trades'!W28</f>
        <v>#DIV/0!</v>
      </c>
      <c r="AC28" s="265" t="e">
        <f>AB28*'Déscriptions des trades'!CK28</f>
        <v>#DIV/0!</v>
      </c>
      <c r="AD28" s="266" t="e">
        <f>'Déscriptions des trades'!CK28-AC28</f>
        <v>#DIV/0!</v>
      </c>
      <c r="AE28" s="389"/>
      <c r="AF28" s="399">
        <v>24</v>
      </c>
      <c r="AG28" s="389"/>
      <c r="AH28" s="20"/>
      <c r="AI28" s="303"/>
      <c r="AJ28" s="307"/>
      <c r="AK28" s="161"/>
      <c r="AL28" s="305"/>
      <c r="AM28" s="305"/>
      <c r="AN28" s="162"/>
      <c r="AO28" s="439"/>
      <c r="AP28" s="162"/>
      <c r="AQ28" s="113"/>
      <c r="AR28" s="113"/>
      <c r="AS28" s="384"/>
      <c r="AT28" s="306"/>
      <c r="AU28" s="306"/>
      <c r="AV28" s="160"/>
      <c r="AW28" s="158"/>
      <c r="AX28" s="385"/>
      <c r="AY28" s="453"/>
      <c r="AZ28" s="165"/>
      <c r="BA28" s="301"/>
      <c r="BB28" s="165"/>
      <c r="BC28" s="301"/>
      <c r="BD28" s="165"/>
      <c r="BE28" s="302"/>
      <c r="BF28" s="302"/>
      <c r="BG28" s="165"/>
      <c r="BH28" s="303"/>
      <c r="BI28" s="165"/>
      <c r="BJ28" s="304"/>
      <c r="BK28" s="394"/>
      <c r="BL28" s="302"/>
      <c r="BM28" s="488"/>
      <c r="BN28" s="394"/>
      <c r="BO28" s="302"/>
      <c r="BP28" s="13"/>
      <c r="BQ28" s="302"/>
      <c r="BR28" s="13"/>
      <c r="BS28" s="302"/>
      <c r="BT28" s="13"/>
      <c r="BU28" s="302"/>
      <c r="BV28" s="386"/>
      <c r="BW28" s="303"/>
      <c r="BX28" s="303"/>
      <c r="BY28" s="302"/>
      <c r="BZ28" s="302"/>
      <c r="CA28" s="387"/>
      <c r="CB28" s="395"/>
      <c r="CC28" s="12"/>
      <c r="CD28" s="304"/>
      <c r="CE28" s="14"/>
      <c r="CF28" s="395"/>
      <c r="CG28" s="397"/>
      <c r="CH28" s="300">
        <f t="shared" si="33"/>
        <v>0</v>
      </c>
      <c r="CI28" s="26"/>
      <c r="CJ28" s="17">
        <f t="shared" si="22"/>
        <v>0</v>
      </c>
      <c r="CK28" s="18">
        <f t="shared" si="41"/>
        <v>12.89</v>
      </c>
      <c r="CM28" s="164"/>
      <c r="CN28" s="302"/>
      <c r="CO28" s="13">
        <f t="shared" si="34"/>
        <v>0</v>
      </c>
      <c r="CP28" s="302"/>
      <c r="CQ28" s="13">
        <f t="shared" si="35"/>
        <v>0</v>
      </c>
      <c r="CR28" s="302"/>
      <c r="CS28" s="13">
        <f t="shared" si="36"/>
        <v>0</v>
      </c>
      <c r="CT28" s="302"/>
      <c r="CU28" s="13">
        <f t="shared" si="26"/>
        <v>0</v>
      </c>
      <c r="CV28" s="302"/>
      <c r="CW28" s="13">
        <f t="shared" si="37"/>
        <v>0</v>
      </c>
      <c r="CX28" s="13">
        <f t="shared" si="38"/>
        <v>0</v>
      </c>
      <c r="CY28" s="251">
        <f t="shared" si="39"/>
        <v>0</v>
      </c>
      <c r="CZ28" s="13" t="s">
        <v>29</v>
      </c>
      <c r="DA28" s="13">
        <v>50</v>
      </c>
      <c r="DB28" s="22">
        <f t="shared" si="40"/>
        <v>0</v>
      </c>
      <c r="DD28" s="24"/>
      <c r="DF28" s="163"/>
      <c r="DH28" s="24"/>
      <c r="DI28" s="447"/>
      <c r="DJ28" s="163"/>
    </row>
    <row r="29" spans="1:114" s="7" customFormat="1">
      <c r="A29" s="277">
        <f t="shared" si="7"/>
        <v>50</v>
      </c>
      <c r="B29" s="21" t="e">
        <f>'Calculateur de trading'!I29/C29/W29</f>
        <v>#DIV/0!</v>
      </c>
      <c r="C29" s="278">
        <f t="shared" si="19"/>
        <v>10</v>
      </c>
      <c r="D29" s="426"/>
      <c r="E29" s="273">
        <f t="shared" si="8"/>
        <v>100</v>
      </c>
      <c r="F29" s="271">
        <f t="shared" si="0"/>
        <v>2</v>
      </c>
      <c r="G29" s="271" t="e">
        <f t="shared" si="9"/>
        <v>#DIV/0!</v>
      </c>
      <c r="H29" s="272">
        <f t="shared" si="10"/>
        <v>20</v>
      </c>
      <c r="I29" s="270"/>
      <c r="J29" s="273">
        <f t="shared" si="11"/>
        <v>200</v>
      </c>
      <c r="K29" s="271">
        <f t="shared" si="1"/>
        <v>4</v>
      </c>
      <c r="L29" s="271" t="e">
        <f t="shared" si="2"/>
        <v>#DIV/0!</v>
      </c>
      <c r="M29" s="272">
        <f t="shared" si="3"/>
        <v>40</v>
      </c>
      <c r="N29" s="389"/>
      <c r="O29" s="455" t="e">
        <f>(A29*B29*W29)+(B29*'Calculateur de trading'!H29)</f>
        <v>#DIV/0!</v>
      </c>
      <c r="P29" s="274" t="e">
        <f>O29/'Déscriptions des trades'!CK29</f>
        <v>#DIV/0!</v>
      </c>
      <c r="Q29" s="456" t="e">
        <f>'Déscriptions des trades'!CK29-O29</f>
        <v>#DIV/0!</v>
      </c>
      <c r="R29" s="466" t="e">
        <f t="shared" si="12"/>
        <v>#DIV/0!</v>
      </c>
      <c r="S29" s="389"/>
      <c r="T29" s="12"/>
      <c r="U29" s="25"/>
      <c r="V29" s="15"/>
      <c r="W29" s="490">
        <f t="shared" si="31"/>
        <v>0</v>
      </c>
      <c r="X29" s="21" t="e">
        <f>W29*U29/'Déscriptions des trades'!CK29*'Déscriptions des trades'!B29</f>
        <v>#DIV/0!</v>
      </c>
      <c r="Y29" s="459"/>
      <c r="Z29" s="389"/>
      <c r="AA29" s="23">
        <f t="shared" si="13"/>
        <v>0.1</v>
      </c>
      <c r="AB29" s="17" t="e">
        <f>(AA29*'Déscriptions des trades'!U29*'Déscriptions des trades'!B29/'Déscriptions des trades'!CK29)*'Déscriptions des trades'!W29</f>
        <v>#DIV/0!</v>
      </c>
      <c r="AC29" s="265" t="e">
        <f>AB29*'Déscriptions des trades'!CK29</f>
        <v>#DIV/0!</v>
      </c>
      <c r="AD29" s="266" t="e">
        <f>'Déscriptions des trades'!CK29-AC29</f>
        <v>#DIV/0!</v>
      </c>
      <c r="AE29" s="389"/>
      <c r="AF29" s="399">
        <v>25</v>
      </c>
      <c r="AG29" s="389"/>
      <c r="AH29" s="20"/>
      <c r="AI29" s="303"/>
      <c r="AJ29" s="307"/>
      <c r="AK29" s="161"/>
      <c r="AL29" s="305"/>
      <c r="AM29" s="305"/>
      <c r="AN29" s="162"/>
      <c r="AO29" s="439"/>
      <c r="AP29" s="162"/>
      <c r="AQ29" s="113"/>
      <c r="AR29" s="113"/>
      <c r="AS29" s="384"/>
      <c r="AT29" s="306"/>
      <c r="AU29" s="306"/>
      <c r="AV29" s="160"/>
      <c r="AW29" s="158"/>
      <c r="AX29" s="385"/>
      <c r="AY29" s="453"/>
      <c r="AZ29" s="165"/>
      <c r="BA29" s="301"/>
      <c r="BB29" s="165"/>
      <c r="BC29" s="301"/>
      <c r="BD29" s="165"/>
      <c r="BE29" s="302"/>
      <c r="BF29" s="302"/>
      <c r="BG29" s="165"/>
      <c r="BH29" s="303"/>
      <c r="BI29" s="165"/>
      <c r="BJ29" s="304"/>
      <c r="BK29" s="394"/>
      <c r="BL29" s="302"/>
      <c r="BM29" s="488"/>
      <c r="BN29" s="394"/>
      <c r="BO29" s="302"/>
      <c r="BP29" s="13"/>
      <c r="BQ29" s="302"/>
      <c r="BR29" s="13"/>
      <c r="BS29" s="302"/>
      <c r="BT29" s="13"/>
      <c r="BU29" s="302"/>
      <c r="BV29" s="386"/>
      <c r="BW29" s="303"/>
      <c r="BX29" s="303"/>
      <c r="BY29" s="302"/>
      <c r="BZ29" s="302"/>
      <c r="CA29" s="387"/>
      <c r="CB29" s="395"/>
      <c r="CC29" s="12"/>
      <c r="CD29" s="304"/>
      <c r="CE29" s="14"/>
      <c r="CF29" s="395"/>
      <c r="CG29" s="397"/>
      <c r="CH29" s="300">
        <f t="shared" si="33"/>
        <v>0</v>
      </c>
      <c r="CI29" s="26"/>
      <c r="CJ29" s="17">
        <f t="shared" si="22"/>
        <v>0</v>
      </c>
      <c r="CK29" s="18">
        <f t="shared" si="41"/>
        <v>12.89</v>
      </c>
      <c r="CM29" s="164"/>
      <c r="CN29" s="302"/>
      <c r="CO29" s="13">
        <f t="shared" si="34"/>
        <v>0</v>
      </c>
      <c r="CP29" s="302"/>
      <c r="CQ29" s="13">
        <f t="shared" si="35"/>
        <v>0</v>
      </c>
      <c r="CR29" s="302"/>
      <c r="CS29" s="13">
        <f t="shared" si="36"/>
        <v>0</v>
      </c>
      <c r="CT29" s="302"/>
      <c r="CU29" s="13">
        <f t="shared" si="26"/>
        <v>0</v>
      </c>
      <c r="CV29" s="302"/>
      <c r="CW29" s="13">
        <f t="shared" si="37"/>
        <v>0</v>
      </c>
      <c r="CX29" s="13">
        <f t="shared" si="38"/>
        <v>0</v>
      </c>
      <c r="CY29" s="251">
        <f t="shared" si="39"/>
        <v>0</v>
      </c>
      <c r="CZ29" s="13" t="s">
        <v>29</v>
      </c>
      <c r="DA29" s="13">
        <v>50</v>
      </c>
      <c r="DB29" s="22">
        <f t="shared" si="40"/>
        <v>0</v>
      </c>
      <c r="DD29" s="24"/>
      <c r="DF29" s="163"/>
      <c r="DH29" s="24"/>
      <c r="DI29" s="447"/>
      <c r="DJ29" s="163"/>
    </row>
    <row r="30" spans="1:114" s="7" customFormat="1">
      <c r="A30" s="277">
        <f t="shared" si="7"/>
        <v>50</v>
      </c>
      <c r="B30" s="21" t="e">
        <f>'Calculateur de trading'!I30/C30/W30</f>
        <v>#DIV/0!</v>
      </c>
      <c r="C30" s="278">
        <f t="shared" si="19"/>
        <v>10</v>
      </c>
      <c r="D30" s="278"/>
      <c r="E30" s="273">
        <f t="shared" si="8"/>
        <v>100</v>
      </c>
      <c r="F30" s="271">
        <f t="shared" si="0"/>
        <v>2</v>
      </c>
      <c r="G30" s="271" t="e">
        <f t="shared" si="9"/>
        <v>#DIV/0!</v>
      </c>
      <c r="H30" s="272">
        <f t="shared" si="10"/>
        <v>20</v>
      </c>
      <c r="I30" s="270"/>
      <c r="J30" s="273">
        <f t="shared" si="11"/>
        <v>200</v>
      </c>
      <c r="K30" s="271">
        <f t="shared" si="1"/>
        <v>4</v>
      </c>
      <c r="L30" s="271" t="e">
        <f t="shared" si="2"/>
        <v>#DIV/0!</v>
      </c>
      <c r="M30" s="272">
        <f t="shared" si="3"/>
        <v>40</v>
      </c>
      <c r="N30" s="389"/>
      <c r="O30" s="455" t="e">
        <f>(A30*B30*W30)+(B30*'Calculateur de trading'!H30)</f>
        <v>#DIV/0!</v>
      </c>
      <c r="P30" s="274" t="e">
        <f>O30/'Déscriptions des trades'!CK30</f>
        <v>#DIV/0!</v>
      </c>
      <c r="Q30" s="456" t="e">
        <f>'Déscriptions des trades'!CK30-O30</f>
        <v>#DIV/0!</v>
      </c>
      <c r="R30" s="466" t="e">
        <f t="shared" si="12"/>
        <v>#DIV/0!</v>
      </c>
      <c r="S30" s="389"/>
      <c r="T30" s="12"/>
      <c r="U30" s="25"/>
      <c r="V30" s="15"/>
      <c r="W30" s="490">
        <f t="shared" si="31"/>
        <v>0</v>
      </c>
      <c r="X30" s="21" t="e">
        <f>W30*U30/'Déscriptions des trades'!CK30*'Déscriptions des trades'!B30</f>
        <v>#DIV/0!</v>
      </c>
      <c r="Y30" s="459"/>
      <c r="Z30" s="389"/>
      <c r="AA30" s="23">
        <f t="shared" si="13"/>
        <v>0.1</v>
      </c>
      <c r="AB30" s="17" t="e">
        <f>(AA30*'Déscriptions des trades'!U30*'Déscriptions des trades'!B30/'Déscriptions des trades'!CK30)*'Déscriptions des trades'!W30</f>
        <v>#DIV/0!</v>
      </c>
      <c r="AC30" s="265" t="e">
        <f>AB30*'Déscriptions des trades'!CK30</f>
        <v>#DIV/0!</v>
      </c>
      <c r="AD30" s="266" t="e">
        <f>'Déscriptions des trades'!CK30-AC30</f>
        <v>#DIV/0!</v>
      </c>
      <c r="AE30" s="389"/>
      <c r="AF30" s="399">
        <v>26</v>
      </c>
      <c r="AG30" s="389"/>
      <c r="AH30" s="20"/>
      <c r="AI30" s="303"/>
      <c r="AJ30" s="307"/>
      <c r="AK30" s="161"/>
      <c r="AL30" s="305"/>
      <c r="AM30" s="305"/>
      <c r="AN30" s="162"/>
      <c r="AO30" s="439"/>
      <c r="AP30" s="162"/>
      <c r="AQ30" s="113"/>
      <c r="AR30" s="113"/>
      <c r="AS30" s="384"/>
      <c r="AT30" s="306"/>
      <c r="AU30" s="306"/>
      <c r="AV30" s="160"/>
      <c r="AW30" s="158"/>
      <c r="AX30" s="385"/>
      <c r="AY30" s="453"/>
      <c r="AZ30" s="165"/>
      <c r="BA30" s="301"/>
      <c r="BB30" s="165"/>
      <c r="BC30" s="301"/>
      <c r="BD30" s="165"/>
      <c r="BE30" s="302"/>
      <c r="BF30" s="302"/>
      <c r="BG30" s="165"/>
      <c r="BH30" s="303"/>
      <c r="BI30" s="165"/>
      <c r="BJ30" s="304"/>
      <c r="BK30" s="394"/>
      <c r="BL30" s="302"/>
      <c r="BM30" s="488"/>
      <c r="BN30" s="394"/>
      <c r="BO30" s="302"/>
      <c r="BP30" s="13"/>
      <c r="BQ30" s="302"/>
      <c r="BR30" s="13"/>
      <c r="BS30" s="302"/>
      <c r="BT30" s="13"/>
      <c r="BU30" s="302"/>
      <c r="BV30" s="386"/>
      <c r="BW30" s="303"/>
      <c r="BX30" s="303"/>
      <c r="BY30" s="302"/>
      <c r="BZ30" s="302"/>
      <c r="CA30" s="387"/>
      <c r="CB30" s="395"/>
      <c r="CC30" s="12"/>
      <c r="CD30" s="304"/>
      <c r="CE30" s="14"/>
      <c r="CF30" s="395"/>
      <c r="CG30" s="397"/>
      <c r="CH30" s="300">
        <f t="shared" si="33"/>
        <v>0</v>
      </c>
      <c r="CI30" s="26"/>
      <c r="CJ30" s="17">
        <f t="shared" si="22"/>
        <v>0</v>
      </c>
      <c r="CK30" s="18">
        <f t="shared" si="41"/>
        <v>12.89</v>
      </c>
      <c r="CM30" s="164"/>
      <c r="CN30" s="302"/>
      <c r="CO30" s="13">
        <f t="shared" si="34"/>
        <v>0</v>
      </c>
      <c r="CP30" s="302"/>
      <c r="CQ30" s="13">
        <f t="shared" si="35"/>
        <v>0</v>
      </c>
      <c r="CR30" s="302"/>
      <c r="CS30" s="13">
        <f t="shared" si="36"/>
        <v>0</v>
      </c>
      <c r="CT30" s="302"/>
      <c r="CU30" s="13">
        <f t="shared" si="26"/>
        <v>0</v>
      </c>
      <c r="CV30" s="302"/>
      <c r="CW30" s="13">
        <f t="shared" si="37"/>
        <v>0</v>
      </c>
      <c r="CX30" s="13">
        <f t="shared" si="38"/>
        <v>0</v>
      </c>
      <c r="CY30" s="251">
        <f t="shared" si="39"/>
        <v>0</v>
      </c>
      <c r="CZ30" s="13" t="s">
        <v>29</v>
      </c>
      <c r="DA30" s="13">
        <v>50</v>
      </c>
      <c r="DB30" s="22">
        <f t="shared" si="40"/>
        <v>0</v>
      </c>
      <c r="DD30" s="24"/>
      <c r="DF30" s="163"/>
      <c r="DH30" s="24"/>
      <c r="DI30" s="447"/>
      <c r="DJ30" s="163"/>
    </row>
    <row r="31" spans="1:114" s="7" customFormat="1">
      <c r="A31" s="277">
        <f t="shared" si="7"/>
        <v>50</v>
      </c>
      <c r="B31" s="21" t="e">
        <f>'Calculateur de trading'!I31/C31/W31</f>
        <v>#DIV/0!</v>
      </c>
      <c r="C31" s="278">
        <f t="shared" si="19"/>
        <v>10</v>
      </c>
      <c r="D31" s="426"/>
      <c r="E31" s="273">
        <f t="shared" si="8"/>
        <v>100</v>
      </c>
      <c r="F31" s="271">
        <f t="shared" si="0"/>
        <v>2</v>
      </c>
      <c r="G31" s="271" t="e">
        <f t="shared" si="9"/>
        <v>#DIV/0!</v>
      </c>
      <c r="H31" s="272">
        <f t="shared" si="10"/>
        <v>20</v>
      </c>
      <c r="I31" s="270"/>
      <c r="J31" s="273">
        <f t="shared" si="11"/>
        <v>200</v>
      </c>
      <c r="K31" s="271">
        <f t="shared" si="1"/>
        <v>4</v>
      </c>
      <c r="L31" s="271" t="e">
        <f t="shared" si="2"/>
        <v>#DIV/0!</v>
      </c>
      <c r="M31" s="272">
        <f t="shared" si="3"/>
        <v>40</v>
      </c>
      <c r="N31" s="389"/>
      <c r="O31" s="455" t="e">
        <f>(A31*B31*W31)+(B31*'Calculateur de trading'!H31)</f>
        <v>#DIV/0!</v>
      </c>
      <c r="P31" s="274" t="e">
        <f>O31/'Déscriptions des trades'!CK31</f>
        <v>#DIV/0!</v>
      </c>
      <c r="Q31" s="456" t="e">
        <f>'Déscriptions des trades'!CK31-O31</f>
        <v>#DIV/0!</v>
      </c>
      <c r="R31" s="466" t="e">
        <f t="shared" si="12"/>
        <v>#DIV/0!</v>
      </c>
      <c r="S31" s="389"/>
      <c r="T31" s="12"/>
      <c r="U31" s="25"/>
      <c r="V31" s="15"/>
      <c r="W31" s="490">
        <f t="shared" si="31"/>
        <v>0</v>
      </c>
      <c r="X31" s="21" t="e">
        <f>W31*U31/'Déscriptions des trades'!CK31*'Déscriptions des trades'!B31</f>
        <v>#DIV/0!</v>
      </c>
      <c r="Y31" s="459"/>
      <c r="Z31" s="389"/>
      <c r="AA31" s="23">
        <f t="shared" si="13"/>
        <v>0.1</v>
      </c>
      <c r="AB31" s="17" t="e">
        <f>(AA31*'Déscriptions des trades'!U31*'Déscriptions des trades'!B31/'Déscriptions des trades'!CK31)*'Déscriptions des trades'!W31</f>
        <v>#DIV/0!</v>
      </c>
      <c r="AC31" s="265" t="e">
        <f>AB31*'Déscriptions des trades'!CK31</f>
        <v>#DIV/0!</v>
      </c>
      <c r="AD31" s="266" t="e">
        <f>'Déscriptions des trades'!CK31-AC31</f>
        <v>#DIV/0!</v>
      </c>
      <c r="AE31" s="389"/>
      <c r="AF31" s="399">
        <v>27</v>
      </c>
      <c r="AG31" s="389"/>
      <c r="AH31" s="20"/>
      <c r="AI31" s="303"/>
      <c r="AJ31" s="307"/>
      <c r="AK31" s="161"/>
      <c r="AL31" s="305"/>
      <c r="AM31" s="305"/>
      <c r="AN31" s="162"/>
      <c r="AO31" s="439"/>
      <c r="AP31" s="162"/>
      <c r="AQ31" s="113"/>
      <c r="AR31" s="113"/>
      <c r="AS31" s="384"/>
      <c r="AT31" s="306"/>
      <c r="AU31" s="306"/>
      <c r="AV31" s="160"/>
      <c r="AW31" s="158"/>
      <c r="AX31" s="385"/>
      <c r="AY31" s="453"/>
      <c r="AZ31" s="165"/>
      <c r="BA31" s="301"/>
      <c r="BB31" s="165"/>
      <c r="BC31" s="301"/>
      <c r="BD31" s="165"/>
      <c r="BE31" s="302"/>
      <c r="BF31" s="302"/>
      <c r="BG31" s="165"/>
      <c r="BH31" s="303"/>
      <c r="BI31" s="165"/>
      <c r="BJ31" s="304"/>
      <c r="BK31" s="394"/>
      <c r="BL31" s="302"/>
      <c r="BM31" s="488"/>
      <c r="BN31" s="394"/>
      <c r="BO31" s="302"/>
      <c r="BP31" s="13"/>
      <c r="BQ31" s="302"/>
      <c r="BR31" s="13"/>
      <c r="BS31" s="302"/>
      <c r="BT31" s="13"/>
      <c r="BU31" s="302"/>
      <c r="BV31" s="386"/>
      <c r="BW31" s="303"/>
      <c r="BX31" s="303"/>
      <c r="BY31" s="302"/>
      <c r="BZ31" s="302"/>
      <c r="CA31" s="387"/>
      <c r="CB31" s="395"/>
      <c r="CC31" s="12"/>
      <c r="CD31" s="304"/>
      <c r="CE31" s="14"/>
      <c r="CF31" s="395"/>
      <c r="CG31" s="397"/>
      <c r="CH31" s="300">
        <f t="shared" si="33"/>
        <v>0</v>
      </c>
      <c r="CI31" s="26"/>
      <c r="CJ31" s="17">
        <f t="shared" si="22"/>
        <v>0</v>
      </c>
      <c r="CK31" s="18">
        <f t="shared" si="41"/>
        <v>12.89</v>
      </c>
      <c r="CM31" s="164"/>
      <c r="CN31" s="302"/>
      <c r="CO31" s="13">
        <f t="shared" si="34"/>
        <v>0</v>
      </c>
      <c r="CP31" s="302"/>
      <c r="CQ31" s="13">
        <f t="shared" si="35"/>
        <v>0</v>
      </c>
      <c r="CR31" s="302"/>
      <c r="CS31" s="13">
        <f t="shared" si="36"/>
        <v>0</v>
      </c>
      <c r="CT31" s="302"/>
      <c r="CU31" s="13">
        <f t="shared" si="26"/>
        <v>0</v>
      </c>
      <c r="CV31" s="302"/>
      <c r="CW31" s="13">
        <f t="shared" si="37"/>
        <v>0</v>
      </c>
      <c r="CX31" s="13">
        <f t="shared" si="38"/>
        <v>0</v>
      </c>
      <c r="CY31" s="251">
        <f t="shared" si="39"/>
        <v>0</v>
      </c>
      <c r="CZ31" s="13" t="s">
        <v>29</v>
      </c>
      <c r="DA31" s="13">
        <v>50</v>
      </c>
      <c r="DB31" s="22">
        <f t="shared" si="40"/>
        <v>0</v>
      </c>
      <c r="DD31" s="24"/>
      <c r="DF31" s="163"/>
      <c r="DH31" s="24"/>
      <c r="DI31" s="447"/>
      <c r="DJ31" s="163"/>
    </row>
    <row r="32" spans="1:114" s="7" customFormat="1">
      <c r="A32" s="277">
        <f t="shared" si="7"/>
        <v>50</v>
      </c>
      <c r="B32" s="21" t="e">
        <f>'Calculateur de trading'!I32/C32/W32</f>
        <v>#DIV/0!</v>
      </c>
      <c r="C32" s="278">
        <f t="shared" si="19"/>
        <v>10</v>
      </c>
      <c r="D32" s="278"/>
      <c r="E32" s="273">
        <f t="shared" si="8"/>
        <v>100</v>
      </c>
      <c r="F32" s="271">
        <f t="shared" si="0"/>
        <v>2</v>
      </c>
      <c r="G32" s="271" t="e">
        <f t="shared" si="9"/>
        <v>#DIV/0!</v>
      </c>
      <c r="H32" s="272">
        <f t="shared" si="10"/>
        <v>20</v>
      </c>
      <c r="I32" s="270"/>
      <c r="J32" s="273">
        <f t="shared" si="11"/>
        <v>200</v>
      </c>
      <c r="K32" s="271">
        <f t="shared" si="1"/>
        <v>4</v>
      </c>
      <c r="L32" s="271" t="e">
        <f t="shared" si="2"/>
        <v>#DIV/0!</v>
      </c>
      <c r="M32" s="272">
        <f t="shared" si="3"/>
        <v>40</v>
      </c>
      <c r="N32" s="389"/>
      <c r="O32" s="455" t="e">
        <f>(A32*B32*W32)+(B32*'Calculateur de trading'!H32)</f>
        <v>#DIV/0!</v>
      </c>
      <c r="P32" s="274" t="e">
        <f>O32/'Déscriptions des trades'!CK32</f>
        <v>#DIV/0!</v>
      </c>
      <c r="Q32" s="456" t="e">
        <f>'Déscriptions des trades'!CK32-O32</f>
        <v>#DIV/0!</v>
      </c>
      <c r="R32" s="466" t="e">
        <f t="shared" si="12"/>
        <v>#DIV/0!</v>
      </c>
      <c r="S32" s="389"/>
      <c r="T32" s="12"/>
      <c r="U32" s="25"/>
      <c r="V32" s="15"/>
      <c r="W32" s="490">
        <f t="shared" si="31"/>
        <v>0</v>
      </c>
      <c r="X32" s="21" t="e">
        <f>W32*U32/'Déscriptions des trades'!CK32*'Déscriptions des trades'!B32</f>
        <v>#DIV/0!</v>
      </c>
      <c r="Y32" s="459"/>
      <c r="Z32" s="389"/>
      <c r="AA32" s="23">
        <f t="shared" si="13"/>
        <v>0.1</v>
      </c>
      <c r="AB32" s="17" t="e">
        <f>(AA32*'Déscriptions des trades'!U32*'Déscriptions des trades'!B32/'Déscriptions des trades'!CK32)*'Déscriptions des trades'!W32</f>
        <v>#DIV/0!</v>
      </c>
      <c r="AC32" s="265" t="e">
        <f>AB32*'Déscriptions des trades'!CK32</f>
        <v>#DIV/0!</v>
      </c>
      <c r="AD32" s="266" t="e">
        <f>'Déscriptions des trades'!CK32-AC32</f>
        <v>#DIV/0!</v>
      </c>
      <c r="AE32" s="389"/>
      <c r="AF32" s="399">
        <v>28</v>
      </c>
      <c r="AG32" s="389"/>
      <c r="AH32" s="20"/>
      <c r="AI32" s="303"/>
      <c r="AJ32" s="307"/>
      <c r="AK32" s="161"/>
      <c r="AL32" s="305"/>
      <c r="AM32" s="305"/>
      <c r="AN32" s="162"/>
      <c r="AO32" s="439"/>
      <c r="AP32" s="162"/>
      <c r="AQ32" s="113"/>
      <c r="AR32" s="113"/>
      <c r="AS32" s="384"/>
      <c r="AT32" s="306"/>
      <c r="AU32" s="306"/>
      <c r="AV32" s="160"/>
      <c r="AW32" s="158"/>
      <c r="AX32" s="385"/>
      <c r="AY32" s="453"/>
      <c r="AZ32" s="165"/>
      <c r="BA32" s="301"/>
      <c r="BB32" s="165"/>
      <c r="BC32" s="301"/>
      <c r="BD32" s="165"/>
      <c r="BE32" s="302"/>
      <c r="BF32" s="302"/>
      <c r="BG32" s="165"/>
      <c r="BH32" s="303"/>
      <c r="BI32" s="165"/>
      <c r="BJ32" s="304"/>
      <c r="BK32" s="394"/>
      <c r="BL32" s="302"/>
      <c r="BM32" s="488"/>
      <c r="BN32" s="394"/>
      <c r="BO32" s="302"/>
      <c r="BP32" s="13"/>
      <c r="BQ32" s="302"/>
      <c r="BR32" s="13"/>
      <c r="BS32" s="302"/>
      <c r="BT32" s="13"/>
      <c r="BU32" s="302"/>
      <c r="BV32" s="386"/>
      <c r="BW32" s="303"/>
      <c r="BX32" s="303"/>
      <c r="BY32" s="302"/>
      <c r="BZ32" s="302"/>
      <c r="CA32" s="387"/>
      <c r="CB32" s="395"/>
      <c r="CC32" s="12"/>
      <c r="CD32" s="304"/>
      <c r="CE32" s="14"/>
      <c r="CF32" s="395"/>
      <c r="CG32" s="397"/>
      <c r="CH32" s="300">
        <f t="shared" si="33"/>
        <v>0</v>
      </c>
      <c r="CI32" s="26"/>
      <c r="CJ32" s="17">
        <f t="shared" si="22"/>
        <v>0</v>
      </c>
      <c r="CK32" s="18">
        <f t="shared" si="41"/>
        <v>12.89</v>
      </c>
      <c r="CM32" s="164"/>
      <c r="CN32" s="302"/>
      <c r="CO32" s="13">
        <f t="shared" si="34"/>
        <v>0</v>
      </c>
      <c r="CP32" s="302"/>
      <c r="CQ32" s="13">
        <f t="shared" si="35"/>
        <v>0</v>
      </c>
      <c r="CR32" s="302"/>
      <c r="CS32" s="13">
        <f t="shared" si="36"/>
        <v>0</v>
      </c>
      <c r="CT32" s="302"/>
      <c r="CU32" s="13">
        <f t="shared" si="26"/>
        <v>0</v>
      </c>
      <c r="CV32" s="302"/>
      <c r="CW32" s="13">
        <f t="shared" si="37"/>
        <v>0</v>
      </c>
      <c r="CX32" s="13">
        <f t="shared" si="38"/>
        <v>0</v>
      </c>
      <c r="CY32" s="251">
        <f t="shared" si="39"/>
        <v>0</v>
      </c>
      <c r="CZ32" s="13" t="s">
        <v>29</v>
      </c>
      <c r="DA32" s="13">
        <v>50</v>
      </c>
      <c r="DB32" s="22">
        <f t="shared" si="40"/>
        <v>0</v>
      </c>
      <c r="DD32" s="24"/>
      <c r="DF32" s="163"/>
      <c r="DH32" s="24"/>
      <c r="DI32" s="447"/>
      <c r="DJ32" s="163"/>
    </row>
    <row r="33" spans="1:114" s="7" customFormat="1">
      <c r="A33" s="277">
        <f t="shared" si="7"/>
        <v>50</v>
      </c>
      <c r="B33" s="21" t="e">
        <f>'Calculateur de trading'!I33/C33/W33</f>
        <v>#DIV/0!</v>
      </c>
      <c r="C33" s="278">
        <f t="shared" si="19"/>
        <v>10</v>
      </c>
      <c r="D33" s="426"/>
      <c r="E33" s="273">
        <f t="shared" si="8"/>
        <v>100</v>
      </c>
      <c r="F33" s="271">
        <f t="shared" si="0"/>
        <v>2</v>
      </c>
      <c r="G33" s="271" t="e">
        <f t="shared" si="9"/>
        <v>#DIV/0!</v>
      </c>
      <c r="H33" s="272">
        <f t="shared" si="10"/>
        <v>20</v>
      </c>
      <c r="I33" s="270"/>
      <c r="J33" s="273">
        <f t="shared" si="11"/>
        <v>200</v>
      </c>
      <c r="K33" s="271">
        <f t="shared" si="1"/>
        <v>4</v>
      </c>
      <c r="L33" s="271" t="e">
        <f t="shared" si="2"/>
        <v>#DIV/0!</v>
      </c>
      <c r="M33" s="272">
        <f t="shared" si="3"/>
        <v>40</v>
      </c>
      <c r="N33" s="389"/>
      <c r="O33" s="455" t="e">
        <f>(A33*B33*W33)+(B33*'Calculateur de trading'!H33)</f>
        <v>#DIV/0!</v>
      </c>
      <c r="P33" s="274" t="e">
        <f>O33/'Déscriptions des trades'!CK33</f>
        <v>#DIV/0!</v>
      </c>
      <c r="Q33" s="456" t="e">
        <f>'Déscriptions des trades'!CK33-O33</f>
        <v>#DIV/0!</v>
      </c>
      <c r="R33" s="466" t="e">
        <f t="shared" si="12"/>
        <v>#DIV/0!</v>
      </c>
      <c r="S33" s="389"/>
      <c r="T33" s="12"/>
      <c r="U33" s="25"/>
      <c r="V33" s="15"/>
      <c r="W33" s="490">
        <f t="shared" si="31"/>
        <v>0</v>
      </c>
      <c r="X33" s="21" t="e">
        <f>W33*U33/'Déscriptions des trades'!CK33*'Déscriptions des trades'!B33</f>
        <v>#DIV/0!</v>
      </c>
      <c r="Y33" s="459"/>
      <c r="Z33" s="389"/>
      <c r="AA33" s="23">
        <f t="shared" si="13"/>
        <v>0.1</v>
      </c>
      <c r="AB33" s="17" t="e">
        <f>(AA33*'Déscriptions des trades'!U33*'Déscriptions des trades'!B33/'Déscriptions des trades'!CK33)*'Déscriptions des trades'!W33</f>
        <v>#DIV/0!</v>
      </c>
      <c r="AC33" s="265" t="e">
        <f>AB33*'Déscriptions des trades'!CK33</f>
        <v>#DIV/0!</v>
      </c>
      <c r="AD33" s="266" t="e">
        <f>'Déscriptions des trades'!CK33-AC33</f>
        <v>#DIV/0!</v>
      </c>
      <c r="AE33" s="389"/>
      <c r="AF33" s="399">
        <v>29</v>
      </c>
      <c r="AG33" s="389"/>
      <c r="AH33" s="20"/>
      <c r="AI33" s="303"/>
      <c r="AJ33" s="307"/>
      <c r="AK33" s="161"/>
      <c r="AL33" s="305"/>
      <c r="AM33" s="305"/>
      <c r="AN33" s="162"/>
      <c r="AO33" s="439"/>
      <c r="AP33" s="162"/>
      <c r="AQ33" s="113"/>
      <c r="AR33" s="113"/>
      <c r="AS33" s="384"/>
      <c r="AT33" s="306"/>
      <c r="AU33" s="306"/>
      <c r="AV33" s="160"/>
      <c r="AW33" s="158"/>
      <c r="AX33" s="385"/>
      <c r="AY33" s="453"/>
      <c r="AZ33" s="165"/>
      <c r="BA33" s="301"/>
      <c r="BB33" s="165"/>
      <c r="BC33" s="301"/>
      <c r="BD33" s="165"/>
      <c r="BE33" s="302"/>
      <c r="BF33" s="302"/>
      <c r="BG33" s="165"/>
      <c r="BH33" s="303"/>
      <c r="BI33" s="165"/>
      <c r="BJ33" s="304"/>
      <c r="BK33" s="394"/>
      <c r="BL33" s="302"/>
      <c r="BM33" s="488"/>
      <c r="BN33" s="394"/>
      <c r="BO33" s="302"/>
      <c r="BP33" s="13"/>
      <c r="BQ33" s="302"/>
      <c r="BR33" s="13"/>
      <c r="BS33" s="302"/>
      <c r="BT33" s="13"/>
      <c r="BU33" s="302"/>
      <c r="BV33" s="386"/>
      <c r="BW33" s="303"/>
      <c r="BX33" s="303"/>
      <c r="BY33" s="302"/>
      <c r="BZ33" s="302"/>
      <c r="CA33" s="387"/>
      <c r="CB33" s="395"/>
      <c r="CC33" s="12"/>
      <c r="CD33" s="304"/>
      <c r="CE33" s="14"/>
      <c r="CF33" s="395"/>
      <c r="CG33" s="397"/>
      <c r="CH33" s="300">
        <f t="shared" si="33"/>
        <v>0</v>
      </c>
      <c r="CI33" s="26"/>
      <c r="CJ33" s="17">
        <f t="shared" si="22"/>
        <v>0</v>
      </c>
      <c r="CK33" s="18">
        <f t="shared" si="41"/>
        <v>12.89</v>
      </c>
      <c r="CM33" s="164"/>
      <c r="CN33" s="302"/>
      <c r="CO33" s="13">
        <f t="shared" si="34"/>
        <v>0</v>
      </c>
      <c r="CP33" s="302"/>
      <c r="CQ33" s="13">
        <f t="shared" si="35"/>
        <v>0</v>
      </c>
      <c r="CR33" s="302"/>
      <c r="CS33" s="13">
        <f t="shared" si="36"/>
        <v>0</v>
      </c>
      <c r="CT33" s="302"/>
      <c r="CU33" s="13">
        <f t="shared" si="26"/>
        <v>0</v>
      </c>
      <c r="CV33" s="302"/>
      <c r="CW33" s="13">
        <f t="shared" si="37"/>
        <v>0</v>
      </c>
      <c r="CX33" s="13">
        <f t="shared" si="38"/>
        <v>0</v>
      </c>
      <c r="CY33" s="251">
        <f t="shared" si="39"/>
        <v>0</v>
      </c>
      <c r="CZ33" s="13" t="s">
        <v>29</v>
      </c>
      <c r="DA33" s="13">
        <v>50</v>
      </c>
      <c r="DB33" s="22">
        <f t="shared" si="40"/>
        <v>0</v>
      </c>
      <c r="DD33" s="24"/>
      <c r="DF33" s="163"/>
      <c r="DH33" s="24"/>
      <c r="DI33" s="447"/>
      <c r="DJ33" s="163"/>
    </row>
    <row r="34" spans="1:114" s="7" customFormat="1">
      <c r="A34" s="277">
        <f t="shared" si="7"/>
        <v>50</v>
      </c>
      <c r="B34" s="21" t="e">
        <f>'Calculateur de trading'!I34/C34/W34</f>
        <v>#DIV/0!</v>
      </c>
      <c r="C34" s="278">
        <f t="shared" si="19"/>
        <v>10</v>
      </c>
      <c r="D34" s="426"/>
      <c r="E34" s="273">
        <f t="shared" si="8"/>
        <v>100</v>
      </c>
      <c r="F34" s="271">
        <f t="shared" si="0"/>
        <v>2</v>
      </c>
      <c r="G34" s="271" t="e">
        <f t="shared" si="9"/>
        <v>#DIV/0!</v>
      </c>
      <c r="H34" s="272">
        <f t="shared" si="10"/>
        <v>20</v>
      </c>
      <c r="I34" s="270"/>
      <c r="J34" s="273">
        <f t="shared" si="11"/>
        <v>200</v>
      </c>
      <c r="K34" s="271">
        <f t="shared" si="1"/>
        <v>4</v>
      </c>
      <c r="L34" s="271" t="e">
        <f t="shared" si="2"/>
        <v>#DIV/0!</v>
      </c>
      <c r="M34" s="272">
        <f t="shared" si="3"/>
        <v>40</v>
      </c>
      <c r="N34" s="389"/>
      <c r="O34" s="455" t="e">
        <f>(A34*B34*W34)+(B34*'Calculateur de trading'!H34)</f>
        <v>#DIV/0!</v>
      </c>
      <c r="P34" s="274" t="e">
        <f>O34/'Déscriptions des trades'!CK34</f>
        <v>#DIV/0!</v>
      </c>
      <c r="Q34" s="456" t="e">
        <f>'Déscriptions des trades'!CK34-O34</f>
        <v>#DIV/0!</v>
      </c>
      <c r="R34" s="466" t="e">
        <f t="shared" si="12"/>
        <v>#DIV/0!</v>
      </c>
      <c r="S34" s="389"/>
      <c r="T34" s="12"/>
      <c r="U34" s="25"/>
      <c r="V34" s="15"/>
      <c r="W34" s="490">
        <f t="shared" si="31"/>
        <v>0</v>
      </c>
      <c r="X34" s="21" t="e">
        <f>W34*U34/'Déscriptions des trades'!CK34*'Déscriptions des trades'!B34</f>
        <v>#DIV/0!</v>
      </c>
      <c r="Y34" s="459"/>
      <c r="Z34" s="389"/>
      <c r="AA34" s="23">
        <f t="shared" si="13"/>
        <v>0.1</v>
      </c>
      <c r="AB34" s="17" t="e">
        <f>(AA34*'Déscriptions des trades'!U34*'Déscriptions des trades'!B34/'Déscriptions des trades'!CK34)*'Déscriptions des trades'!W34</f>
        <v>#DIV/0!</v>
      </c>
      <c r="AC34" s="265" t="e">
        <f>AB34*'Déscriptions des trades'!CK34</f>
        <v>#DIV/0!</v>
      </c>
      <c r="AD34" s="266" t="e">
        <f>'Déscriptions des trades'!CK34-AC34</f>
        <v>#DIV/0!</v>
      </c>
      <c r="AE34" s="389"/>
      <c r="AF34" s="399">
        <v>30</v>
      </c>
      <c r="AG34" s="389"/>
      <c r="AH34" s="20"/>
      <c r="AI34" s="303"/>
      <c r="AJ34" s="307"/>
      <c r="AK34" s="161"/>
      <c r="AL34" s="305"/>
      <c r="AM34" s="305"/>
      <c r="AN34" s="162"/>
      <c r="AO34" s="439"/>
      <c r="AP34" s="162"/>
      <c r="AQ34" s="113"/>
      <c r="AR34" s="113"/>
      <c r="AS34" s="384"/>
      <c r="AT34" s="306"/>
      <c r="AU34" s="306"/>
      <c r="AV34" s="160"/>
      <c r="AW34" s="158"/>
      <c r="AX34" s="385"/>
      <c r="AY34" s="453"/>
      <c r="AZ34" s="165"/>
      <c r="BA34" s="301"/>
      <c r="BB34" s="165"/>
      <c r="BC34" s="301"/>
      <c r="BD34" s="165"/>
      <c r="BE34" s="302"/>
      <c r="BF34" s="302"/>
      <c r="BG34" s="165"/>
      <c r="BH34" s="303"/>
      <c r="BI34" s="165"/>
      <c r="BJ34" s="304"/>
      <c r="BK34" s="394"/>
      <c r="BL34" s="302"/>
      <c r="BM34" s="488"/>
      <c r="BN34" s="394"/>
      <c r="BO34" s="302"/>
      <c r="BP34" s="13"/>
      <c r="BQ34" s="302"/>
      <c r="BR34" s="13"/>
      <c r="BS34" s="302"/>
      <c r="BT34" s="13"/>
      <c r="BU34" s="302"/>
      <c r="BV34" s="386"/>
      <c r="BW34" s="303"/>
      <c r="BX34" s="303"/>
      <c r="BY34" s="302"/>
      <c r="BZ34" s="302"/>
      <c r="CA34" s="387"/>
      <c r="CB34" s="395"/>
      <c r="CC34" s="12"/>
      <c r="CD34" s="304"/>
      <c r="CE34" s="14"/>
      <c r="CF34" s="395"/>
      <c r="CG34" s="397"/>
      <c r="CH34" s="300">
        <f t="shared" si="33"/>
        <v>0</v>
      </c>
      <c r="CI34" s="26"/>
      <c r="CJ34" s="17">
        <f t="shared" si="22"/>
        <v>0</v>
      </c>
      <c r="CK34" s="18">
        <f t="shared" si="41"/>
        <v>12.89</v>
      </c>
      <c r="CM34" s="164"/>
      <c r="CN34" s="302"/>
      <c r="CO34" s="13">
        <f t="shared" si="34"/>
        <v>0</v>
      </c>
      <c r="CP34" s="302"/>
      <c r="CQ34" s="13">
        <f t="shared" si="35"/>
        <v>0</v>
      </c>
      <c r="CR34" s="302"/>
      <c r="CS34" s="13">
        <f t="shared" si="36"/>
        <v>0</v>
      </c>
      <c r="CT34" s="302"/>
      <c r="CU34" s="13">
        <f t="shared" si="26"/>
        <v>0</v>
      </c>
      <c r="CV34" s="302"/>
      <c r="CW34" s="13">
        <f t="shared" si="37"/>
        <v>0</v>
      </c>
      <c r="CX34" s="13">
        <f t="shared" si="38"/>
        <v>0</v>
      </c>
      <c r="CY34" s="251">
        <f t="shared" si="39"/>
        <v>0</v>
      </c>
      <c r="CZ34" s="13" t="s">
        <v>29</v>
      </c>
      <c r="DA34" s="13">
        <v>50</v>
      </c>
      <c r="DB34" s="22">
        <f t="shared" si="40"/>
        <v>0</v>
      </c>
      <c r="DD34" s="24"/>
      <c r="DF34" s="163"/>
      <c r="DH34" s="24"/>
      <c r="DI34" s="447"/>
      <c r="DJ34" s="163"/>
    </row>
    <row r="35" spans="1:114" s="7" customFormat="1">
      <c r="A35" s="277">
        <f t="shared" si="7"/>
        <v>50</v>
      </c>
      <c r="B35" s="21" t="e">
        <f>'Calculateur de trading'!I35/C35/W35</f>
        <v>#DIV/0!</v>
      </c>
      <c r="C35" s="278">
        <f t="shared" si="19"/>
        <v>10</v>
      </c>
      <c r="D35" s="278"/>
      <c r="E35" s="273">
        <f t="shared" si="8"/>
        <v>100</v>
      </c>
      <c r="F35" s="271">
        <f t="shared" si="0"/>
        <v>2</v>
      </c>
      <c r="G35" s="271" t="e">
        <f t="shared" si="9"/>
        <v>#DIV/0!</v>
      </c>
      <c r="H35" s="272">
        <f t="shared" si="10"/>
        <v>20</v>
      </c>
      <c r="I35" s="270"/>
      <c r="J35" s="273">
        <f t="shared" si="11"/>
        <v>200</v>
      </c>
      <c r="K35" s="271">
        <f t="shared" si="1"/>
        <v>4</v>
      </c>
      <c r="L35" s="271" t="e">
        <f t="shared" si="2"/>
        <v>#DIV/0!</v>
      </c>
      <c r="M35" s="272">
        <f t="shared" si="3"/>
        <v>40</v>
      </c>
      <c r="N35" s="389"/>
      <c r="O35" s="455" t="e">
        <f>(A35*B35*W35)+(B35*'Calculateur de trading'!H35)</f>
        <v>#DIV/0!</v>
      </c>
      <c r="P35" s="274" t="e">
        <f>O35/'Déscriptions des trades'!CK35</f>
        <v>#DIV/0!</v>
      </c>
      <c r="Q35" s="456" t="e">
        <f>'Déscriptions des trades'!CK35-O35</f>
        <v>#DIV/0!</v>
      </c>
      <c r="R35" s="466" t="e">
        <f t="shared" si="12"/>
        <v>#DIV/0!</v>
      </c>
      <c r="S35" s="389"/>
      <c r="T35" s="12"/>
      <c r="U35" s="25"/>
      <c r="V35" s="15"/>
      <c r="W35" s="490">
        <f t="shared" si="31"/>
        <v>0</v>
      </c>
      <c r="X35" s="21" t="e">
        <f>W35*U35/'Déscriptions des trades'!CK35*'Déscriptions des trades'!B35</f>
        <v>#DIV/0!</v>
      </c>
      <c r="Y35" s="459"/>
      <c r="Z35" s="389"/>
      <c r="AA35" s="23">
        <f t="shared" si="13"/>
        <v>0.1</v>
      </c>
      <c r="AB35" s="17" t="e">
        <f>(AA35*'Déscriptions des trades'!U35*'Déscriptions des trades'!B35/'Déscriptions des trades'!CK35)*'Déscriptions des trades'!W35</f>
        <v>#DIV/0!</v>
      </c>
      <c r="AC35" s="265" t="e">
        <f>AB35*'Déscriptions des trades'!CK35</f>
        <v>#DIV/0!</v>
      </c>
      <c r="AD35" s="266" t="e">
        <f>'Déscriptions des trades'!CK35-AC35</f>
        <v>#DIV/0!</v>
      </c>
      <c r="AE35" s="389"/>
      <c r="AF35" s="399">
        <v>31</v>
      </c>
      <c r="AG35" s="389"/>
      <c r="AH35" s="20"/>
      <c r="AI35" s="303"/>
      <c r="AJ35" s="307"/>
      <c r="AK35" s="161"/>
      <c r="AL35" s="305"/>
      <c r="AM35" s="305"/>
      <c r="AN35" s="162"/>
      <c r="AO35" s="439"/>
      <c r="AP35" s="162"/>
      <c r="AQ35" s="113"/>
      <c r="AR35" s="113"/>
      <c r="AS35" s="384"/>
      <c r="AT35" s="306"/>
      <c r="AU35" s="306"/>
      <c r="AV35" s="160"/>
      <c r="AW35" s="158"/>
      <c r="AX35" s="385"/>
      <c r="AY35" s="453"/>
      <c r="AZ35" s="165"/>
      <c r="BA35" s="301"/>
      <c r="BB35" s="165"/>
      <c r="BC35" s="301"/>
      <c r="BD35" s="165"/>
      <c r="BE35" s="302"/>
      <c r="BF35" s="302"/>
      <c r="BG35" s="165"/>
      <c r="BH35" s="303"/>
      <c r="BI35" s="165"/>
      <c r="BJ35" s="304"/>
      <c r="BK35" s="394"/>
      <c r="BL35" s="302"/>
      <c r="BM35" s="488"/>
      <c r="BN35" s="394"/>
      <c r="BO35" s="302"/>
      <c r="BP35" s="13"/>
      <c r="BQ35" s="302"/>
      <c r="BR35" s="13"/>
      <c r="BS35" s="302"/>
      <c r="BT35" s="13"/>
      <c r="BU35" s="302"/>
      <c r="BV35" s="386"/>
      <c r="BW35" s="303"/>
      <c r="BX35" s="303"/>
      <c r="BY35" s="302"/>
      <c r="BZ35" s="302"/>
      <c r="CA35" s="387"/>
      <c r="CB35" s="395"/>
      <c r="CC35" s="12"/>
      <c r="CD35" s="304"/>
      <c r="CE35" s="14"/>
      <c r="CF35" s="395"/>
      <c r="CG35" s="397"/>
      <c r="CH35" s="300">
        <f t="shared" si="33"/>
        <v>0</v>
      </c>
      <c r="CI35" s="26"/>
      <c r="CJ35" s="17">
        <f t="shared" si="22"/>
        <v>0</v>
      </c>
      <c r="CK35" s="18">
        <f t="shared" si="41"/>
        <v>12.89</v>
      </c>
      <c r="CM35" s="164"/>
      <c r="CN35" s="302"/>
      <c r="CO35" s="13">
        <f t="shared" si="34"/>
        <v>0</v>
      </c>
      <c r="CP35" s="302"/>
      <c r="CQ35" s="13">
        <f t="shared" si="35"/>
        <v>0</v>
      </c>
      <c r="CR35" s="302"/>
      <c r="CS35" s="13">
        <f t="shared" si="36"/>
        <v>0</v>
      </c>
      <c r="CT35" s="302"/>
      <c r="CU35" s="13">
        <f t="shared" si="26"/>
        <v>0</v>
      </c>
      <c r="CV35" s="302"/>
      <c r="CW35" s="13">
        <f t="shared" si="37"/>
        <v>0</v>
      </c>
      <c r="CX35" s="13">
        <f t="shared" si="38"/>
        <v>0</v>
      </c>
      <c r="CY35" s="251">
        <f t="shared" si="39"/>
        <v>0</v>
      </c>
      <c r="CZ35" s="13" t="s">
        <v>29</v>
      </c>
      <c r="DA35" s="13">
        <v>50</v>
      </c>
      <c r="DB35" s="22">
        <f t="shared" si="40"/>
        <v>0</v>
      </c>
      <c r="DD35" s="24"/>
      <c r="DF35" s="163"/>
      <c r="DH35" s="24"/>
      <c r="DI35" s="447"/>
      <c r="DJ35" s="163"/>
    </row>
    <row r="36" spans="1:114" s="7" customFormat="1">
      <c r="A36" s="277">
        <f t="shared" si="7"/>
        <v>50</v>
      </c>
      <c r="B36" s="21" t="e">
        <f>'Calculateur de trading'!I36/C36/W36</f>
        <v>#DIV/0!</v>
      </c>
      <c r="C36" s="278">
        <f t="shared" si="19"/>
        <v>10</v>
      </c>
      <c r="D36" s="426"/>
      <c r="E36" s="273">
        <f t="shared" si="8"/>
        <v>100</v>
      </c>
      <c r="F36" s="271">
        <f t="shared" si="0"/>
        <v>2</v>
      </c>
      <c r="G36" s="271" t="e">
        <f t="shared" si="9"/>
        <v>#DIV/0!</v>
      </c>
      <c r="H36" s="272">
        <f t="shared" si="10"/>
        <v>20</v>
      </c>
      <c r="I36" s="270"/>
      <c r="J36" s="273">
        <f t="shared" si="11"/>
        <v>200</v>
      </c>
      <c r="K36" s="271">
        <f t="shared" si="1"/>
        <v>4</v>
      </c>
      <c r="L36" s="271" t="e">
        <f t="shared" si="2"/>
        <v>#DIV/0!</v>
      </c>
      <c r="M36" s="272">
        <f t="shared" si="3"/>
        <v>40</v>
      </c>
      <c r="N36" s="389"/>
      <c r="O36" s="455" t="e">
        <f>(A36*B36*W36)+(B36*'Calculateur de trading'!H36)</f>
        <v>#DIV/0!</v>
      </c>
      <c r="P36" s="274" t="e">
        <f>O36/'Déscriptions des trades'!CK36</f>
        <v>#DIV/0!</v>
      </c>
      <c r="Q36" s="456" t="e">
        <f>'Déscriptions des trades'!CK36-O36</f>
        <v>#DIV/0!</v>
      </c>
      <c r="R36" s="466" t="e">
        <f t="shared" si="12"/>
        <v>#DIV/0!</v>
      </c>
      <c r="S36" s="389"/>
      <c r="T36" s="12"/>
      <c r="U36" s="25"/>
      <c r="V36" s="15"/>
      <c r="W36" s="490">
        <f t="shared" si="31"/>
        <v>0</v>
      </c>
      <c r="X36" s="21" t="e">
        <f>W36*U36/'Déscriptions des trades'!CK36*'Déscriptions des trades'!B36</f>
        <v>#DIV/0!</v>
      </c>
      <c r="Y36" s="459"/>
      <c r="Z36" s="389"/>
      <c r="AA36" s="23">
        <f t="shared" si="13"/>
        <v>0.1</v>
      </c>
      <c r="AB36" s="17" t="e">
        <f>(AA36*'Déscriptions des trades'!U36*'Déscriptions des trades'!B36/'Déscriptions des trades'!CK36)*'Déscriptions des trades'!W36</f>
        <v>#DIV/0!</v>
      </c>
      <c r="AC36" s="265" t="e">
        <f>AB36*'Déscriptions des trades'!CK36</f>
        <v>#DIV/0!</v>
      </c>
      <c r="AD36" s="266" t="e">
        <f>'Déscriptions des trades'!CK36-AC36</f>
        <v>#DIV/0!</v>
      </c>
      <c r="AE36" s="389"/>
      <c r="AF36" s="399">
        <v>32</v>
      </c>
      <c r="AG36" s="389"/>
      <c r="AH36" s="20"/>
      <c r="AI36" s="303"/>
      <c r="AJ36" s="307"/>
      <c r="AK36" s="161"/>
      <c r="AL36" s="305"/>
      <c r="AM36" s="305"/>
      <c r="AN36" s="162"/>
      <c r="AO36" s="439"/>
      <c r="AP36" s="162"/>
      <c r="AQ36" s="113"/>
      <c r="AR36" s="113"/>
      <c r="AS36" s="384"/>
      <c r="AT36" s="306"/>
      <c r="AU36" s="306"/>
      <c r="AV36" s="160"/>
      <c r="AW36" s="158"/>
      <c r="AX36" s="385"/>
      <c r="AY36" s="453"/>
      <c r="AZ36" s="165"/>
      <c r="BA36" s="301"/>
      <c r="BB36" s="165"/>
      <c r="BC36" s="301"/>
      <c r="BD36" s="165"/>
      <c r="BE36" s="302"/>
      <c r="BF36" s="302"/>
      <c r="BG36" s="165"/>
      <c r="BH36" s="303"/>
      <c r="BI36" s="165"/>
      <c r="BJ36" s="304"/>
      <c r="BK36" s="394"/>
      <c r="BL36" s="302"/>
      <c r="BM36" s="488"/>
      <c r="BN36" s="394"/>
      <c r="BO36" s="302"/>
      <c r="BP36" s="13"/>
      <c r="BQ36" s="302"/>
      <c r="BR36" s="13"/>
      <c r="BS36" s="302"/>
      <c r="BT36" s="13"/>
      <c r="BU36" s="302"/>
      <c r="BV36" s="386"/>
      <c r="BW36" s="303"/>
      <c r="BX36" s="303"/>
      <c r="BY36" s="302"/>
      <c r="BZ36" s="302"/>
      <c r="CA36" s="387"/>
      <c r="CB36" s="395"/>
      <c r="CC36" s="12"/>
      <c r="CD36" s="304"/>
      <c r="CE36" s="14"/>
      <c r="CF36" s="395"/>
      <c r="CG36" s="397"/>
      <c r="CH36" s="300">
        <f t="shared" si="33"/>
        <v>0</v>
      </c>
      <c r="CI36" s="26"/>
      <c r="CJ36" s="17">
        <f t="shared" si="22"/>
        <v>0</v>
      </c>
      <c r="CK36" s="18">
        <f t="shared" si="41"/>
        <v>12.89</v>
      </c>
      <c r="CM36" s="164"/>
      <c r="CN36" s="302"/>
      <c r="CO36" s="13">
        <f t="shared" si="34"/>
        <v>0</v>
      </c>
      <c r="CP36" s="302"/>
      <c r="CQ36" s="13">
        <f t="shared" si="35"/>
        <v>0</v>
      </c>
      <c r="CR36" s="302"/>
      <c r="CS36" s="13">
        <f t="shared" si="36"/>
        <v>0</v>
      </c>
      <c r="CT36" s="302"/>
      <c r="CU36" s="13">
        <f t="shared" si="26"/>
        <v>0</v>
      </c>
      <c r="CV36" s="302"/>
      <c r="CW36" s="13">
        <f t="shared" si="37"/>
        <v>0</v>
      </c>
      <c r="CX36" s="13">
        <f t="shared" si="38"/>
        <v>0</v>
      </c>
      <c r="CY36" s="251">
        <f t="shared" si="39"/>
        <v>0</v>
      </c>
      <c r="CZ36" s="13" t="s">
        <v>29</v>
      </c>
      <c r="DA36" s="13">
        <v>50</v>
      </c>
      <c r="DB36" s="22">
        <f t="shared" si="40"/>
        <v>0</v>
      </c>
      <c r="DD36" s="24"/>
      <c r="DF36" s="163"/>
      <c r="DH36" s="24"/>
      <c r="DI36" s="447"/>
      <c r="DJ36" s="163"/>
    </row>
    <row r="37" spans="1:114" s="7" customFormat="1">
      <c r="A37" s="277">
        <f t="shared" si="7"/>
        <v>50</v>
      </c>
      <c r="B37" s="21" t="e">
        <f>'Calculateur de trading'!I37/C37/W37</f>
        <v>#DIV/0!</v>
      </c>
      <c r="C37" s="278">
        <f t="shared" si="19"/>
        <v>10</v>
      </c>
      <c r="D37" s="278"/>
      <c r="E37" s="273">
        <f t="shared" si="8"/>
        <v>100</v>
      </c>
      <c r="F37" s="271">
        <f t="shared" si="0"/>
        <v>2</v>
      </c>
      <c r="G37" s="271" t="e">
        <f t="shared" si="9"/>
        <v>#DIV/0!</v>
      </c>
      <c r="H37" s="272">
        <f t="shared" si="10"/>
        <v>20</v>
      </c>
      <c r="I37" s="270"/>
      <c r="J37" s="273">
        <f t="shared" si="11"/>
        <v>200</v>
      </c>
      <c r="K37" s="271">
        <f t="shared" si="1"/>
        <v>4</v>
      </c>
      <c r="L37" s="271" t="e">
        <f t="shared" si="2"/>
        <v>#DIV/0!</v>
      </c>
      <c r="M37" s="272">
        <f t="shared" si="3"/>
        <v>40</v>
      </c>
      <c r="N37" s="389"/>
      <c r="O37" s="455" t="e">
        <f>(A37*B37*W37)+(B37*'Calculateur de trading'!H37)</f>
        <v>#DIV/0!</v>
      </c>
      <c r="P37" s="274" t="e">
        <f>O37/'Déscriptions des trades'!CK37</f>
        <v>#DIV/0!</v>
      </c>
      <c r="Q37" s="456" t="e">
        <f>'Déscriptions des trades'!CK37-O37</f>
        <v>#DIV/0!</v>
      </c>
      <c r="R37" s="466" t="e">
        <f t="shared" si="12"/>
        <v>#DIV/0!</v>
      </c>
      <c r="S37" s="389"/>
      <c r="T37" s="12"/>
      <c r="U37" s="25"/>
      <c r="V37" s="15"/>
      <c r="W37" s="490">
        <f t="shared" si="31"/>
        <v>0</v>
      </c>
      <c r="X37" s="21" t="e">
        <f>W37*U37/'Déscriptions des trades'!CK37*'Déscriptions des trades'!B37</f>
        <v>#DIV/0!</v>
      </c>
      <c r="Y37" s="459"/>
      <c r="Z37" s="389"/>
      <c r="AA37" s="23">
        <f t="shared" si="13"/>
        <v>0.1</v>
      </c>
      <c r="AB37" s="17" t="e">
        <f>(AA37*'Déscriptions des trades'!U37*'Déscriptions des trades'!B37/'Déscriptions des trades'!CK37)*'Déscriptions des trades'!W37</f>
        <v>#DIV/0!</v>
      </c>
      <c r="AC37" s="265" t="e">
        <f>AB37*'Déscriptions des trades'!CK37</f>
        <v>#DIV/0!</v>
      </c>
      <c r="AD37" s="266" t="e">
        <f>'Déscriptions des trades'!CK37-AC37</f>
        <v>#DIV/0!</v>
      </c>
      <c r="AE37" s="389"/>
      <c r="AF37" s="399">
        <v>33</v>
      </c>
      <c r="AG37" s="389"/>
      <c r="AH37" s="20"/>
      <c r="AI37" s="303"/>
      <c r="AJ37" s="307"/>
      <c r="AK37" s="161"/>
      <c r="AL37" s="305"/>
      <c r="AM37" s="305"/>
      <c r="AN37" s="162"/>
      <c r="AO37" s="439"/>
      <c r="AP37" s="162"/>
      <c r="AQ37" s="113"/>
      <c r="AR37" s="113"/>
      <c r="AS37" s="384"/>
      <c r="AT37" s="306"/>
      <c r="AU37" s="306"/>
      <c r="AV37" s="160"/>
      <c r="AW37" s="158"/>
      <c r="AX37" s="385"/>
      <c r="AY37" s="453"/>
      <c r="AZ37" s="165"/>
      <c r="BA37" s="301"/>
      <c r="BB37" s="165"/>
      <c r="BC37" s="301"/>
      <c r="BD37" s="165"/>
      <c r="BE37" s="302"/>
      <c r="BF37" s="302"/>
      <c r="BG37" s="165"/>
      <c r="BH37" s="303"/>
      <c r="BI37" s="165"/>
      <c r="BJ37" s="304"/>
      <c r="BK37" s="394"/>
      <c r="BL37" s="302"/>
      <c r="BM37" s="488"/>
      <c r="BN37" s="394"/>
      <c r="BO37" s="302"/>
      <c r="BP37" s="13"/>
      <c r="BQ37" s="302"/>
      <c r="BR37" s="13"/>
      <c r="BS37" s="302"/>
      <c r="BT37" s="13"/>
      <c r="BU37" s="302"/>
      <c r="BV37" s="386"/>
      <c r="BW37" s="303"/>
      <c r="BX37" s="303"/>
      <c r="BY37" s="302"/>
      <c r="BZ37" s="302"/>
      <c r="CA37" s="387"/>
      <c r="CB37" s="395"/>
      <c r="CC37" s="12"/>
      <c r="CD37" s="304"/>
      <c r="CE37" s="14"/>
      <c r="CF37" s="395"/>
      <c r="CG37" s="397"/>
      <c r="CH37" s="300">
        <f t="shared" si="33"/>
        <v>0</v>
      </c>
      <c r="CI37" s="26"/>
      <c r="CJ37" s="17">
        <f t="shared" si="22"/>
        <v>0</v>
      </c>
      <c r="CK37" s="18">
        <f t="shared" si="41"/>
        <v>12.89</v>
      </c>
      <c r="CM37" s="164"/>
      <c r="CN37" s="302"/>
      <c r="CO37" s="13">
        <f t="shared" si="34"/>
        <v>0</v>
      </c>
      <c r="CP37" s="302"/>
      <c r="CQ37" s="13">
        <f t="shared" si="35"/>
        <v>0</v>
      </c>
      <c r="CR37" s="302"/>
      <c r="CS37" s="13">
        <f t="shared" si="36"/>
        <v>0</v>
      </c>
      <c r="CT37" s="302"/>
      <c r="CU37" s="13">
        <f t="shared" si="26"/>
        <v>0</v>
      </c>
      <c r="CV37" s="302"/>
      <c r="CW37" s="13">
        <f t="shared" si="37"/>
        <v>0</v>
      </c>
      <c r="CX37" s="13">
        <f t="shared" si="38"/>
        <v>0</v>
      </c>
      <c r="CY37" s="251">
        <f t="shared" si="39"/>
        <v>0</v>
      </c>
      <c r="CZ37" s="13" t="s">
        <v>29</v>
      </c>
      <c r="DA37" s="13">
        <v>50</v>
      </c>
      <c r="DB37" s="22">
        <f t="shared" si="40"/>
        <v>0</v>
      </c>
      <c r="DD37" s="24"/>
      <c r="DF37" s="163"/>
      <c r="DH37" s="24"/>
      <c r="DI37" s="447"/>
      <c r="DJ37" s="163"/>
    </row>
    <row r="38" spans="1:114" s="7" customFormat="1">
      <c r="A38" s="277">
        <f t="shared" si="7"/>
        <v>50</v>
      </c>
      <c r="B38" s="21" t="e">
        <f>'Calculateur de trading'!I38/C38/W38</f>
        <v>#DIV/0!</v>
      </c>
      <c r="C38" s="278">
        <f t="shared" si="19"/>
        <v>10</v>
      </c>
      <c r="D38" s="426"/>
      <c r="E38" s="273">
        <f t="shared" si="8"/>
        <v>100</v>
      </c>
      <c r="F38" s="271">
        <f t="shared" si="0"/>
        <v>2</v>
      </c>
      <c r="G38" s="271" t="e">
        <f t="shared" si="9"/>
        <v>#DIV/0!</v>
      </c>
      <c r="H38" s="272">
        <f t="shared" si="10"/>
        <v>20</v>
      </c>
      <c r="I38" s="270"/>
      <c r="J38" s="273">
        <f t="shared" si="11"/>
        <v>200</v>
      </c>
      <c r="K38" s="271">
        <f t="shared" si="1"/>
        <v>4</v>
      </c>
      <c r="L38" s="271" t="e">
        <f t="shared" si="2"/>
        <v>#DIV/0!</v>
      </c>
      <c r="M38" s="272">
        <f t="shared" si="3"/>
        <v>40</v>
      </c>
      <c r="N38" s="389"/>
      <c r="O38" s="455" t="e">
        <f>(A38*B38*W38)+(B38*'Calculateur de trading'!H38)</f>
        <v>#DIV/0!</v>
      </c>
      <c r="P38" s="274" t="e">
        <f>O38/'Déscriptions des trades'!CK38</f>
        <v>#DIV/0!</v>
      </c>
      <c r="Q38" s="456" t="e">
        <f>'Déscriptions des trades'!CK38-O38</f>
        <v>#DIV/0!</v>
      </c>
      <c r="R38" s="466" t="e">
        <f t="shared" si="12"/>
        <v>#DIV/0!</v>
      </c>
      <c r="S38" s="389"/>
      <c r="T38" s="12"/>
      <c r="U38" s="25"/>
      <c r="V38" s="15"/>
      <c r="W38" s="490">
        <f t="shared" si="31"/>
        <v>0</v>
      </c>
      <c r="X38" s="21" t="e">
        <f>W38*U38/'Déscriptions des trades'!CK38*'Déscriptions des trades'!B38</f>
        <v>#DIV/0!</v>
      </c>
      <c r="Y38" s="459"/>
      <c r="Z38" s="389"/>
      <c r="AA38" s="23">
        <f t="shared" si="13"/>
        <v>0.1</v>
      </c>
      <c r="AB38" s="17" t="e">
        <f>(AA38*'Déscriptions des trades'!U38*'Déscriptions des trades'!B38/'Déscriptions des trades'!CK38)*'Déscriptions des trades'!W38</f>
        <v>#DIV/0!</v>
      </c>
      <c r="AC38" s="265" t="e">
        <f>AB38*'Déscriptions des trades'!CK38</f>
        <v>#DIV/0!</v>
      </c>
      <c r="AD38" s="266" t="e">
        <f>'Déscriptions des trades'!CK38-AC38</f>
        <v>#DIV/0!</v>
      </c>
      <c r="AE38" s="389"/>
      <c r="AF38" s="399">
        <v>34</v>
      </c>
      <c r="AG38" s="389"/>
      <c r="AH38" s="20"/>
      <c r="AI38" s="303"/>
      <c r="AJ38" s="307"/>
      <c r="AK38" s="161"/>
      <c r="AL38" s="305"/>
      <c r="AM38" s="305"/>
      <c r="AN38" s="162"/>
      <c r="AO38" s="439"/>
      <c r="AP38" s="162"/>
      <c r="AQ38" s="113"/>
      <c r="AR38" s="113"/>
      <c r="AS38" s="384"/>
      <c r="AT38" s="306"/>
      <c r="AU38" s="306"/>
      <c r="AV38" s="160"/>
      <c r="AW38" s="158"/>
      <c r="AX38" s="385"/>
      <c r="AY38" s="453"/>
      <c r="AZ38" s="165"/>
      <c r="BA38" s="301"/>
      <c r="BB38" s="165"/>
      <c r="BC38" s="301"/>
      <c r="BD38" s="165"/>
      <c r="BE38" s="302"/>
      <c r="BF38" s="302"/>
      <c r="BG38" s="165"/>
      <c r="BH38" s="303"/>
      <c r="BI38" s="165"/>
      <c r="BJ38" s="304"/>
      <c r="BK38" s="394"/>
      <c r="BL38" s="302"/>
      <c r="BM38" s="488"/>
      <c r="BN38" s="394"/>
      <c r="BO38" s="302"/>
      <c r="BP38" s="13"/>
      <c r="BQ38" s="302"/>
      <c r="BR38" s="13"/>
      <c r="BS38" s="302"/>
      <c r="BT38" s="13"/>
      <c r="BU38" s="302"/>
      <c r="BV38" s="386"/>
      <c r="BW38" s="303"/>
      <c r="BX38" s="303"/>
      <c r="BY38" s="302"/>
      <c r="BZ38" s="302"/>
      <c r="CA38" s="387"/>
      <c r="CB38" s="395"/>
      <c r="CC38" s="12"/>
      <c r="CD38" s="304"/>
      <c r="CE38" s="14"/>
      <c r="CF38" s="395"/>
      <c r="CG38" s="397"/>
      <c r="CH38" s="300">
        <f t="shared" si="33"/>
        <v>0</v>
      </c>
      <c r="CI38" s="26"/>
      <c r="CJ38" s="17">
        <f t="shared" si="22"/>
        <v>0</v>
      </c>
      <c r="CK38" s="18">
        <f t="shared" si="41"/>
        <v>12.89</v>
      </c>
      <c r="CM38" s="164"/>
      <c r="CN38" s="302"/>
      <c r="CO38" s="13">
        <f t="shared" si="34"/>
        <v>0</v>
      </c>
      <c r="CP38" s="302"/>
      <c r="CQ38" s="13">
        <f t="shared" si="35"/>
        <v>0</v>
      </c>
      <c r="CR38" s="302"/>
      <c r="CS38" s="13">
        <f t="shared" si="36"/>
        <v>0</v>
      </c>
      <c r="CT38" s="302"/>
      <c r="CU38" s="13">
        <f t="shared" si="26"/>
        <v>0</v>
      </c>
      <c r="CV38" s="302"/>
      <c r="CW38" s="13">
        <f t="shared" si="37"/>
        <v>0</v>
      </c>
      <c r="CX38" s="13">
        <f t="shared" si="38"/>
        <v>0</v>
      </c>
      <c r="CY38" s="251">
        <f t="shared" si="39"/>
        <v>0</v>
      </c>
      <c r="CZ38" s="13" t="s">
        <v>29</v>
      </c>
      <c r="DA38" s="13">
        <v>50</v>
      </c>
      <c r="DB38" s="22">
        <f t="shared" si="40"/>
        <v>0</v>
      </c>
      <c r="DD38" s="24"/>
      <c r="DF38" s="163"/>
      <c r="DH38" s="24"/>
      <c r="DI38" s="447"/>
      <c r="DJ38" s="163"/>
    </row>
    <row r="39" spans="1:114" s="7" customFormat="1">
      <c r="A39" s="277">
        <f t="shared" si="7"/>
        <v>50</v>
      </c>
      <c r="B39" s="21" t="e">
        <f>'Calculateur de trading'!I39/C39/W39</f>
        <v>#DIV/0!</v>
      </c>
      <c r="C39" s="278">
        <f t="shared" si="19"/>
        <v>10</v>
      </c>
      <c r="D39" s="278"/>
      <c r="E39" s="273">
        <f t="shared" si="8"/>
        <v>100</v>
      </c>
      <c r="F39" s="271">
        <f t="shared" si="0"/>
        <v>2</v>
      </c>
      <c r="G39" s="271" t="e">
        <f t="shared" si="9"/>
        <v>#DIV/0!</v>
      </c>
      <c r="H39" s="272">
        <f t="shared" si="10"/>
        <v>20</v>
      </c>
      <c r="I39" s="270"/>
      <c r="J39" s="273">
        <f t="shared" si="11"/>
        <v>200</v>
      </c>
      <c r="K39" s="271">
        <f t="shared" si="1"/>
        <v>4</v>
      </c>
      <c r="L39" s="271" t="e">
        <f t="shared" si="2"/>
        <v>#DIV/0!</v>
      </c>
      <c r="M39" s="272">
        <f t="shared" si="3"/>
        <v>40</v>
      </c>
      <c r="N39" s="389"/>
      <c r="O39" s="455" t="e">
        <f>(A39*B39*W39)+(B39*'Calculateur de trading'!H39)</f>
        <v>#DIV/0!</v>
      </c>
      <c r="P39" s="274" t="e">
        <f>O39/'Déscriptions des trades'!CK39</f>
        <v>#DIV/0!</v>
      </c>
      <c r="Q39" s="456" t="e">
        <f>'Déscriptions des trades'!CK39-O39</f>
        <v>#DIV/0!</v>
      </c>
      <c r="R39" s="466" t="e">
        <f t="shared" si="12"/>
        <v>#DIV/0!</v>
      </c>
      <c r="S39" s="389"/>
      <c r="T39" s="12"/>
      <c r="U39" s="25"/>
      <c r="V39" s="15"/>
      <c r="W39" s="490">
        <f t="shared" si="31"/>
        <v>0</v>
      </c>
      <c r="X39" s="21" t="e">
        <f>W39*U39/'Déscriptions des trades'!CK39*'Déscriptions des trades'!B39</f>
        <v>#DIV/0!</v>
      </c>
      <c r="Y39" s="459"/>
      <c r="Z39" s="389"/>
      <c r="AA39" s="23">
        <f t="shared" si="13"/>
        <v>0.1</v>
      </c>
      <c r="AB39" s="17" t="e">
        <f>(AA39*'Déscriptions des trades'!U39*'Déscriptions des trades'!B39/'Déscriptions des trades'!CK39)*'Déscriptions des trades'!W39</f>
        <v>#DIV/0!</v>
      </c>
      <c r="AC39" s="265" t="e">
        <f>AB39*'Déscriptions des trades'!CK39</f>
        <v>#DIV/0!</v>
      </c>
      <c r="AD39" s="266" t="e">
        <f>'Déscriptions des trades'!CK39-AC39</f>
        <v>#DIV/0!</v>
      </c>
      <c r="AE39" s="389"/>
      <c r="AF39" s="399">
        <v>35</v>
      </c>
      <c r="AG39" s="389"/>
      <c r="AH39" s="20"/>
      <c r="AI39" s="303"/>
      <c r="AJ39" s="307"/>
      <c r="AK39" s="161"/>
      <c r="AL39" s="305"/>
      <c r="AM39" s="305"/>
      <c r="AN39" s="162"/>
      <c r="AO39" s="439"/>
      <c r="AP39" s="162"/>
      <c r="AQ39" s="113"/>
      <c r="AR39" s="113"/>
      <c r="AS39" s="384"/>
      <c r="AT39" s="306"/>
      <c r="AU39" s="306"/>
      <c r="AV39" s="160"/>
      <c r="AW39" s="158"/>
      <c r="AX39" s="385"/>
      <c r="AY39" s="453"/>
      <c r="AZ39" s="165"/>
      <c r="BA39" s="301"/>
      <c r="BB39" s="165"/>
      <c r="BC39" s="301"/>
      <c r="BD39" s="165"/>
      <c r="BE39" s="302"/>
      <c r="BF39" s="302"/>
      <c r="BG39" s="165"/>
      <c r="BH39" s="303"/>
      <c r="BI39" s="165"/>
      <c r="BJ39" s="304"/>
      <c r="BK39" s="394"/>
      <c r="BL39" s="302"/>
      <c r="BM39" s="488"/>
      <c r="BN39" s="394"/>
      <c r="BO39" s="302"/>
      <c r="BP39" s="13"/>
      <c r="BQ39" s="302"/>
      <c r="BR39" s="13"/>
      <c r="BS39" s="302"/>
      <c r="BT39" s="13"/>
      <c r="BU39" s="302"/>
      <c r="BV39" s="386"/>
      <c r="BW39" s="303"/>
      <c r="BX39" s="303"/>
      <c r="BY39" s="302"/>
      <c r="BZ39" s="302"/>
      <c r="CA39" s="387"/>
      <c r="CB39" s="395"/>
      <c r="CC39" s="12"/>
      <c r="CD39" s="304"/>
      <c r="CE39" s="14"/>
      <c r="CF39" s="395"/>
      <c r="CG39" s="397"/>
      <c r="CH39" s="300">
        <f t="shared" si="33"/>
        <v>0</v>
      </c>
      <c r="CI39" s="26"/>
      <c r="CJ39" s="17">
        <f t="shared" si="22"/>
        <v>0</v>
      </c>
      <c r="CK39" s="18">
        <f t="shared" si="41"/>
        <v>12.89</v>
      </c>
      <c r="CM39" s="164"/>
      <c r="CN39" s="302"/>
      <c r="CO39" s="13">
        <f t="shared" si="34"/>
        <v>0</v>
      </c>
      <c r="CP39" s="302"/>
      <c r="CQ39" s="13">
        <f t="shared" si="35"/>
        <v>0</v>
      </c>
      <c r="CR39" s="302"/>
      <c r="CS39" s="13">
        <f t="shared" si="36"/>
        <v>0</v>
      </c>
      <c r="CT39" s="302"/>
      <c r="CU39" s="13">
        <f t="shared" si="26"/>
        <v>0</v>
      </c>
      <c r="CV39" s="302"/>
      <c r="CW39" s="13">
        <f t="shared" si="37"/>
        <v>0</v>
      </c>
      <c r="CX39" s="13">
        <f t="shared" si="38"/>
        <v>0</v>
      </c>
      <c r="CY39" s="251">
        <f t="shared" si="39"/>
        <v>0</v>
      </c>
      <c r="CZ39" s="13" t="s">
        <v>29</v>
      </c>
      <c r="DA39" s="13">
        <v>50</v>
      </c>
      <c r="DB39" s="22">
        <f t="shared" si="40"/>
        <v>0</v>
      </c>
      <c r="DD39" s="24"/>
      <c r="DF39" s="163"/>
      <c r="DH39" s="24"/>
      <c r="DI39" s="447"/>
      <c r="DJ39" s="163"/>
    </row>
    <row r="40" spans="1:114" s="7" customFormat="1">
      <c r="A40" s="277">
        <f t="shared" si="7"/>
        <v>50</v>
      </c>
      <c r="B40" s="21" t="e">
        <f>'Calculateur de trading'!I40/C40/W40</f>
        <v>#DIV/0!</v>
      </c>
      <c r="C40" s="278">
        <f t="shared" si="19"/>
        <v>10</v>
      </c>
      <c r="D40" s="426"/>
      <c r="E40" s="273">
        <f t="shared" si="8"/>
        <v>100</v>
      </c>
      <c r="F40" s="271">
        <f t="shared" si="0"/>
        <v>2</v>
      </c>
      <c r="G40" s="271" t="e">
        <f t="shared" si="9"/>
        <v>#DIV/0!</v>
      </c>
      <c r="H40" s="272">
        <f t="shared" si="10"/>
        <v>20</v>
      </c>
      <c r="I40" s="270"/>
      <c r="J40" s="273">
        <f t="shared" si="11"/>
        <v>200</v>
      </c>
      <c r="K40" s="271">
        <f t="shared" si="1"/>
        <v>4</v>
      </c>
      <c r="L40" s="271" t="e">
        <f t="shared" si="2"/>
        <v>#DIV/0!</v>
      </c>
      <c r="M40" s="272">
        <f t="shared" si="3"/>
        <v>40</v>
      </c>
      <c r="N40" s="389"/>
      <c r="O40" s="455" t="e">
        <f>(A40*B40*W40)+(B40*'Calculateur de trading'!H40)</f>
        <v>#DIV/0!</v>
      </c>
      <c r="P40" s="274" t="e">
        <f>O40/'Déscriptions des trades'!CK40</f>
        <v>#DIV/0!</v>
      </c>
      <c r="Q40" s="456" t="e">
        <f>'Déscriptions des trades'!CK40-O40</f>
        <v>#DIV/0!</v>
      </c>
      <c r="R40" s="466" t="e">
        <f t="shared" si="12"/>
        <v>#DIV/0!</v>
      </c>
      <c r="S40" s="389"/>
      <c r="T40" s="12"/>
      <c r="U40" s="25"/>
      <c r="V40" s="15"/>
      <c r="W40" s="490">
        <f t="shared" si="31"/>
        <v>0</v>
      </c>
      <c r="X40" s="21" t="e">
        <f>W40*U40/'Déscriptions des trades'!CK40*'Déscriptions des trades'!B40</f>
        <v>#DIV/0!</v>
      </c>
      <c r="Y40" s="459"/>
      <c r="Z40" s="389"/>
      <c r="AA40" s="23">
        <f t="shared" si="13"/>
        <v>0.1</v>
      </c>
      <c r="AB40" s="17" t="e">
        <f>(AA40*'Déscriptions des trades'!U40*'Déscriptions des trades'!B40/'Déscriptions des trades'!CK40)*'Déscriptions des trades'!W40</f>
        <v>#DIV/0!</v>
      </c>
      <c r="AC40" s="265" t="e">
        <f>AB40*'Déscriptions des trades'!CK40</f>
        <v>#DIV/0!</v>
      </c>
      <c r="AD40" s="266" t="e">
        <f>'Déscriptions des trades'!CK40-AC40</f>
        <v>#DIV/0!</v>
      </c>
      <c r="AE40" s="389"/>
      <c r="AF40" s="399">
        <v>36</v>
      </c>
      <c r="AG40" s="389"/>
      <c r="AH40" s="20"/>
      <c r="AI40" s="303"/>
      <c r="AJ40" s="307"/>
      <c r="AK40" s="161"/>
      <c r="AL40" s="305"/>
      <c r="AM40" s="305"/>
      <c r="AN40" s="162"/>
      <c r="AO40" s="439"/>
      <c r="AP40" s="162"/>
      <c r="AQ40" s="113"/>
      <c r="AR40" s="113"/>
      <c r="AS40" s="384"/>
      <c r="AT40" s="306"/>
      <c r="AU40" s="306"/>
      <c r="AV40" s="160"/>
      <c r="AW40" s="158"/>
      <c r="AX40" s="385"/>
      <c r="AY40" s="453"/>
      <c r="AZ40" s="165"/>
      <c r="BA40" s="301"/>
      <c r="BB40" s="165"/>
      <c r="BC40" s="301"/>
      <c r="BD40" s="165"/>
      <c r="BE40" s="302"/>
      <c r="BF40" s="302"/>
      <c r="BG40" s="165"/>
      <c r="BH40" s="303"/>
      <c r="BI40" s="165"/>
      <c r="BJ40" s="304"/>
      <c r="BK40" s="394"/>
      <c r="BL40" s="302"/>
      <c r="BM40" s="488"/>
      <c r="BN40" s="394"/>
      <c r="BO40" s="302"/>
      <c r="BP40" s="13"/>
      <c r="BQ40" s="302"/>
      <c r="BR40" s="13"/>
      <c r="BS40" s="302"/>
      <c r="BT40" s="13"/>
      <c r="BU40" s="302"/>
      <c r="BV40" s="386"/>
      <c r="BW40" s="303"/>
      <c r="BX40" s="303"/>
      <c r="BY40" s="302"/>
      <c r="BZ40" s="302"/>
      <c r="CA40" s="387"/>
      <c r="CB40" s="395"/>
      <c r="CC40" s="12"/>
      <c r="CD40" s="304"/>
      <c r="CE40" s="14"/>
      <c r="CF40" s="395"/>
      <c r="CG40" s="397"/>
      <c r="CH40" s="300">
        <f t="shared" si="33"/>
        <v>0</v>
      </c>
      <c r="CI40" s="26"/>
      <c r="CJ40" s="17">
        <f t="shared" si="22"/>
        <v>0</v>
      </c>
      <c r="CK40" s="18">
        <f t="shared" si="41"/>
        <v>12.89</v>
      </c>
      <c r="CM40" s="164"/>
      <c r="CN40" s="302"/>
      <c r="CO40" s="13">
        <f t="shared" si="34"/>
        <v>0</v>
      </c>
      <c r="CP40" s="302"/>
      <c r="CQ40" s="13">
        <f t="shared" si="35"/>
        <v>0</v>
      </c>
      <c r="CR40" s="302"/>
      <c r="CS40" s="13">
        <f t="shared" si="36"/>
        <v>0</v>
      </c>
      <c r="CT40" s="302"/>
      <c r="CU40" s="13">
        <f t="shared" si="26"/>
        <v>0</v>
      </c>
      <c r="CV40" s="302"/>
      <c r="CW40" s="13">
        <f t="shared" si="37"/>
        <v>0</v>
      </c>
      <c r="CX40" s="13">
        <f t="shared" si="38"/>
        <v>0</v>
      </c>
      <c r="CY40" s="251">
        <f t="shared" si="39"/>
        <v>0</v>
      </c>
      <c r="CZ40" s="13" t="s">
        <v>29</v>
      </c>
      <c r="DA40" s="13">
        <v>50</v>
      </c>
      <c r="DB40" s="22">
        <f t="shared" si="40"/>
        <v>0</v>
      </c>
      <c r="DD40" s="24"/>
      <c r="DF40" s="163"/>
      <c r="DH40" s="24"/>
      <c r="DI40" s="447"/>
      <c r="DJ40" s="163"/>
    </row>
    <row r="41" spans="1:114" s="7" customFormat="1">
      <c r="A41" s="277">
        <f t="shared" si="7"/>
        <v>50</v>
      </c>
      <c r="B41" s="21" t="e">
        <f>'Calculateur de trading'!I41/C41/W41</f>
        <v>#DIV/0!</v>
      </c>
      <c r="C41" s="278">
        <f t="shared" si="19"/>
        <v>10</v>
      </c>
      <c r="D41" s="426"/>
      <c r="E41" s="273">
        <f t="shared" si="8"/>
        <v>100</v>
      </c>
      <c r="F41" s="271">
        <f t="shared" si="0"/>
        <v>2</v>
      </c>
      <c r="G41" s="271" t="e">
        <f t="shared" si="9"/>
        <v>#DIV/0!</v>
      </c>
      <c r="H41" s="272">
        <f t="shared" si="10"/>
        <v>20</v>
      </c>
      <c r="I41" s="270"/>
      <c r="J41" s="273">
        <f t="shared" si="11"/>
        <v>200</v>
      </c>
      <c r="K41" s="271">
        <f t="shared" si="1"/>
        <v>4</v>
      </c>
      <c r="L41" s="271" t="e">
        <f t="shared" si="2"/>
        <v>#DIV/0!</v>
      </c>
      <c r="M41" s="272">
        <f t="shared" si="3"/>
        <v>40</v>
      </c>
      <c r="N41" s="389"/>
      <c r="O41" s="455" t="e">
        <f>(A41*B41*W41)+(B41*'Calculateur de trading'!H41)</f>
        <v>#DIV/0!</v>
      </c>
      <c r="P41" s="274" t="e">
        <f>O41/'Déscriptions des trades'!CK41</f>
        <v>#DIV/0!</v>
      </c>
      <c r="Q41" s="456" t="e">
        <f>'Déscriptions des trades'!CK41-O41</f>
        <v>#DIV/0!</v>
      </c>
      <c r="R41" s="466" t="e">
        <f t="shared" si="12"/>
        <v>#DIV/0!</v>
      </c>
      <c r="S41" s="389"/>
      <c r="T41" s="12"/>
      <c r="U41" s="25"/>
      <c r="V41" s="15"/>
      <c r="W41" s="490">
        <f t="shared" si="31"/>
        <v>0</v>
      </c>
      <c r="X41" s="21" t="e">
        <f>W41*U41/'Déscriptions des trades'!CK41*'Déscriptions des trades'!B41</f>
        <v>#DIV/0!</v>
      </c>
      <c r="Y41" s="459"/>
      <c r="Z41" s="389"/>
      <c r="AA41" s="23">
        <f t="shared" si="13"/>
        <v>0.1</v>
      </c>
      <c r="AB41" s="17" t="e">
        <f>(AA41*'Déscriptions des trades'!U41*'Déscriptions des trades'!B41/'Déscriptions des trades'!CK41)*'Déscriptions des trades'!W41</f>
        <v>#DIV/0!</v>
      </c>
      <c r="AC41" s="265" t="e">
        <f>AB41*'Déscriptions des trades'!CK41</f>
        <v>#DIV/0!</v>
      </c>
      <c r="AD41" s="266" t="e">
        <f>'Déscriptions des trades'!CK41-AC41</f>
        <v>#DIV/0!</v>
      </c>
      <c r="AE41" s="389"/>
      <c r="AF41" s="399">
        <v>37</v>
      </c>
      <c r="AG41" s="389"/>
      <c r="AH41" s="20"/>
      <c r="AI41" s="303"/>
      <c r="AJ41" s="307"/>
      <c r="AK41" s="161"/>
      <c r="AL41" s="305"/>
      <c r="AM41" s="305"/>
      <c r="AN41" s="162"/>
      <c r="AO41" s="439"/>
      <c r="AP41" s="162"/>
      <c r="AQ41" s="113"/>
      <c r="AR41" s="113"/>
      <c r="AS41" s="384"/>
      <c r="AT41" s="306"/>
      <c r="AU41" s="306"/>
      <c r="AV41" s="160"/>
      <c r="AW41" s="158"/>
      <c r="AX41" s="385"/>
      <c r="AY41" s="453"/>
      <c r="AZ41" s="165"/>
      <c r="BA41" s="301"/>
      <c r="BB41" s="165"/>
      <c r="BC41" s="301"/>
      <c r="BD41" s="165"/>
      <c r="BE41" s="302"/>
      <c r="BF41" s="302"/>
      <c r="BG41" s="165"/>
      <c r="BH41" s="303"/>
      <c r="BI41" s="165"/>
      <c r="BJ41" s="304"/>
      <c r="BK41" s="394"/>
      <c r="BL41" s="302"/>
      <c r="BM41" s="488"/>
      <c r="BN41" s="394"/>
      <c r="BO41" s="302"/>
      <c r="BP41" s="13"/>
      <c r="BQ41" s="302"/>
      <c r="BR41" s="13"/>
      <c r="BS41" s="302"/>
      <c r="BT41" s="13"/>
      <c r="BU41" s="302"/>
      <c r="BV41" s="386"/>
      <c r="BW41" s="303"/>
      <c r="BX41" s="303"/>
      <c r="BY41" s="302"/>
      <c r="BZ41" s="302"/>
      <c r="CA41" s="387"/>
      <c r="CB41" s="395"/>
      <c r="CC41" s="12"/>
      <c r="CD41" s="304"/>
      <c r="CE41" s="14"/>
      <c r="CF41" s="395"/>
      <c r="CG41" s="397"/>
      <c r="CH41" s="300">
        <f t="shared" si="33"/>
        <v>0</v>
      </c>
      <c r="CI41" s="26"/>
      <c r="CJ41" s="17">
        <f t="shared" si="22"/>
        <v>0</v>
      </c>
      <c r="CK41" s="18">
        <f t="shared" si="41"/>
        <v>12.89</v>
      </c>
      <c r="CM41" s="164"/>
      <c r="CN41" s="302"/>
      <c r="CO41" s="13">
        <f t="shared" si="34"/>
        <v>0</v>
      </c>
      <c r="CP41" s="302"/>
      <c r="CQ41" s="13">
        <f t="shared" si="35"/>
        <v>0</v>
      </c>
      <c r="CR41" s="302"/>
      <c r="CS41" s="13">
        <f t="shared" si="36"/>
        <v>0</v>
      </c>
      <c r="CT41" s="302"/>
      <c r="CU41" s="13">
        <f t="shared" si="26"/>
        <v>0</v>
      </c>
      <c r="CV41" s="302"/>
      <c r="CW41" s="13">
        <f t="shared" si="37"/>
        <v>0</v>
      </c>
      <c r="CX41" s="13">
        <f t="shared" si="38"/>
        <v>0</v>
      </c>
      <c r="CY41" s="251">
        <f t="shared" si="39"/>
        <v>0</v>
      </c>
      <c r="CZ41" s="13" t="s">
        <v>29</v>
      </c>
      <c r="DA41" s="13">
        <v>50</v>
      </c>
      <c r="DB41" s="22">
        <f t="shared" si="40"/>
        <v>0</v>
      </c>
      <c r="DD41" s="24"/>
      <c r="DF41" s="163"/>
      <c r="DH41" s="24"/>
      <c r="DI41" s="447"/>
      <c r="DJ41" s="163"/>
    </row>
    <row r="42" spans="1:114" s="7" customFormat="1">
      <c r="A42" s="277">
        <f t="shared" si="7"/>
        <v>50</v>
      </c>
      <c r="B42" s="21" t="e">
        <f>'Calculateur de trading'!I42/C42/W42</f>
        <v>#DIV/0!</v>
      </c>
      <c r="C42" s="278">
        <f t="shared" si="19"/>
        <v>10</v>
      </c>
      <c r="D42" s="278"/>
      <c r="E42" s="273">
        <f t="shared" si="8"/>
        <v>100</v>
      </c>
      <c r="F42" s="271">
        <f t="shared" si="0"/>
        <v>2</v>
      </c>
      <c r="G42" s="271" t="e">
        <f t="shared" si="9"/>
        <v>#DIV/0!</v>
      </c>
      <c r="H42" s="272">
        <f t="shared" si="10"/>
        <v>20</v>
      </c>
      <c r="I42" s="270"/>
      <c r="J42" s="273">
        <f t="shared" si="11"/>
        <v>200</v>
      </c>
      <c r="K42" s="271">
        <f t="shared" si="1"/>
        <v>4</v>
      </c>
      <c r="L42" s="271" t="e">
        <f t="shared" si="2"/>
        <v>#DIV/0!</v>
      </c>
      <c r="M42" s="272">
        <f t="shared" si="3"/>
        <v>40</v>
      </c>
      <c r="N42" s="389"/>
      <c r="O42" s="455" t="e">
        <f>(A42*B42*W42)+(B42*'Calculateur de trading'!H42)</f>
        <v>#DIV/0!</v>
      </c>
      <c r="P42" s="274" t="e">
        <f>O42/'Déscriptions des trades'!CK42</f>
        <v>#DIV/0!</v>
      </c>
      <c r="Q42" s="456" t="e">
        <f>'Déscriptions des trades'!CK42-O42</f>
        <v>#DIV/0!</v>
      </c>
      <c r="R42" s="466" t="e">
        <f t="shared" si="12"/>
        <v>#DIV/0!</v>
      </c>
      <c r="S42" s="389"/>
      <c r="T42" s="12"/>
      <c r="U42" s="25"/>
      <c r="V42" s="15"/>
      <c r="W42" s="490">
        <f t="shared" si="31"/>
        <v>0</v>
      </c>
      <c r="X42" s="21" t="e">
        <f>W42*U42/'Déscriptions des trades'!CK42*'Déscriptions des trades'!B42</f>
        <v>#DIV/0!</v>
      </c>
      <c r="Y42" s="459"/>
      <c r="Z42" s="389"/>
      <c r="AA42" s="23">
        <f t="shared" si="13"/>
        <v>0.1</v>
      </c>
      <c r="AB42" s="17" t="e">
        <f>(AA42*'Déscriptions des trades'!U42*'Déscriptions des trades'!B42/'Déscriptions des trades'!CK42)*'Déscriptions des trades'!W42</f>
        <v>#DIV/0!</v>
      </c>
      <c r="AC42" s="265" t="e">
        <f>AB42*'Déscriptions des trades'!CK42</f>
        <v>#DIV/0!</v>
      </c>
      <c r="AD42" s="266" t="e">
        <f>'Déscriptions des trades'!CK42-AC42</f>
        <v>#DIV/0!</v>
      </c>
      <c r="AE42" s="389"/>
      <c r="AF42" s="399">
        <v>38</v>
      </c>
      <c r="AG42" s="389"/>
      <c r="AH42" s="20"/>
      <c r="AI42" s="303"/>
      <c r="AJ42" s="307"/>
      <c r="AK42" s="161"/>
      <c r="AL42" s="305"/>
      <c r="AM42" s="305"/>
      <c r="AN42" s="162"/>
      <c r="AO42" s="439"/>
      <c r="AP42" s="162"/>
      <c r="AQ42" s="113"/>
      <c r="AR42" s="113"/>
      <c r="AS42" s="384"/>
      <c r="AT42" s="306"/>
      <c r="AU42" s="306"/>
      <c r="AV42" s="160"/>
      <c r="AW42" s="158"/>
      <c r="AX42" s="385"/>
      <c r="AY42" s="453"/>
      <c r="AZ42" s="165"/>
      <c r="BA42" s="301"/>
      <c r="BB42" s="165"/>
      <c r="BC42" s="301"/>
      <c r="BD42" s="165"/>
      <c r="BE42" s="302"/>
      <c r="BF42" s="302"/>
      <c r="BG42" s="165"/>
      <c r="BH42" s="303"/>
      <c r="BI42" s="165"/>
      <c r="BJ42" s="304"/>
      <c r="BK42" s="394"/>
      <c r="BL42" s="302"/>
      <c r="BM42" s="488"/>
      <c r="BN42" s="394"/>
      <c r="BO42" s="302"/>
      <c r="BP42" s="13"/>
      <c r="BQ42" s="302"/>
      <c r="BR42" s="13"/>
      <c r="BS42" s="302"/>
      <c r="BT42" s="13"/>
      <c r="BU42" s="302"/>
      <c r="BV42" s="386"/>
      <c r="BW42" s="303"/>
      <c r="BX42" s="303"/>
      <c r="BY42" s="302"/>
      <c r="BZ42" s="302"/>
      <c r="CA42" s="387"/>
      <c r="CB42" s="395"/>
      <c r="CC42" s="12"/>
      <c r="CD42" s="304"/>
      <c r="CE42" s="14"/>
      <c r="CF42" s="395"/>
      <c r="CG42" s="397"/>
      <c r="CH42" s="300">
        <f t="shared" si="33"/>
        <v>0</v>
      </c>
      <c r="CI42" s="26"/>
      <c r="CJ42" s="17">
        <f t="shared" si="22"/>
        <v>0</v>
      </c>
      <c r="CK42" s="18">
        <f t="shared" si="41"/>
        <v>12.89</v>
      </c>
      <c r="CM42" s="164"/>
      <c r="CN42" s="302"/>
      <c r="CO42" s="13">
        <f t="shared" si="34"/>
        <v>0</v>
      </c>
      <c r="CP42" s="302"/>
      <c r="CQ42" s="13">
        <f t="shared" si="35"/>
        <v>0</v>
      </c>
      <c r="CR42" s="302"/>
      <c r="CS42" s="13">
        <f t="shared" si="36"/>
        <v>0</v>
      </c>
      <c r="CT42" s="302"/>
      <c r="CU42" s="13">
        <f t="shared" si="26"/>
        <v>0</v>
      </c>
      <c r="CV42" s="302"/>
      <c r="CW42" s="13">
        <f t="shared" si="37"/>
        <v>0</v>
      </c>
      <c r="CX42" s="13">
        <f t="shared" si="38"/>
        <v>0</v>
      </c>
      <c r="CY42" s="251">
        <f t="shared" si="39"/>
        <v>0</v>
      </c>
      <c r="CZ42" s="13" t="s">
        <v>29</v>
      </c>
      <c r="DA42" s="13">
        <v>50</v>
      </c>
      <c r="DB42" s="22">
        <f t="shared" si="40"/>
        <v>0</v>
      </c>
      <c r="DD42" s="24"/>
      <c r="DF42" s="163"/>
      <c r="DH42" s="24"/>
      <c r="DI42" s="447"/>
      <c r="DJ42" s="163"/>
    </row>
    <row r="43" spans="1:114" s="7" customFormat="1">
      <c r="A43" s="277">
        <f t="shared" si="7"/>
        <v>50</v>
      </c>
      <c r="B43" s="21" t="e">
        <f>'Calculateur de trading'!I43/C43/W43</f>
        <v>#DIV/0!</v>
      </c>
      <c r="C43" s="278">
        <f t="shared" si="19"/>
        <v>10</v>
      </c>
      <c r="D43" s="426"/>
      <c r="E43" s="273">
        <f t="shared" si="8"/>
        <v>100</v>
      </c>
      <c r="F43" s="271">
        <f t="shared" si="0"/>
        <v>2</v>
      </c>
      <c r="G43" s="271" t="e">
        <f t="shared" si="9"/>
        <v>#DIV/0!</v>
      </c>
      <c r="H43" s="272">
        <f t="shared" si="10"/>
        <v>20</v>
      </c>
      <c r="I43" s="270"/>
      <c r="J43" s="273">
        <f t="shared" si="11"/>
        <v>200</v>
      </c>
      <c r="K43" s="271">
        <f t="shared" si="1"/>
        <v>4</v>
      </c>
      <c r="L43" s="271" t="e">
        <f t="shared" si="2"/>
        <v>#DIV/0!</v>
      </c>
      <c r="M43" s="272">
        <f t="shared" si="3"/>
        <v>40</v>
      </c>
      <c r="N43" s="389"/>
      <c r="O43" s="455" t="e">
        <f>(A43*B43*W43)+(B43*'Calculateur de trading'!H43)</f>
        <v>#DIV/0!</v>
      </c>
      <c r="P43" s="274" t="e">
        <f>O43/'Déscriptions des trades'!CK43</f>
        <v>#DIV/0!</v>
      </c>
      <c r="Q43" s="456" t="e">
        <f>'Déscriptions des trades'!CK43-O43</f>
        <v>#DIV/0!</v>
      </c>
      <c r="R43" s="466" t="e">
        <f t="shared" si="12"/>
        <v>#DIV/0!</v>
      </c>
      <c r="S43" s="389"/>
      <c r="T43" s="12"/>
      <c r="U43" s="25"/>
      <c r="V43" s="15"/>
      <c r="W43" s="490">
        <f t="shared" si="31"/>
        <v>0</v>
      </c>
      <c r="X43" s="21" t="e">
        <f>W43*U43/'Déscriptions des trades'!CK43*'Déscriptions des trades'!B43</f>
        <v>#DIV/0!</v>
      </c>
      <c r="Y43" s="459"/>
      <c r="Z43" s="389"/>
      <c r="AA43" s="23">
        <f t="shared" si="13"/>
        <v>0.1</v>
      </c>
      <c r="AB43" s="17" t="e">
        <f>(AA43*'Déscriptions des trades'!U43*'Déscriptions des trades'!B43/'Déscriptions des trades'!CK43)*'Déscriptions des trades'!W43</f>
        <v>#DIV/0!</v>
      </c>
      <c r="AC43" s="265" t="e">
        <f>AB43*'Déscriptions des trades'!CK43</f>
        <v>#DIV/0!</v>
      </c>
      <c r="AD43" s="266" t="e">
        <f>'Déscriptions des trades'!CK43-AC43</f>
        <v>#DIV/0!</v>
      </c>
      <c r="AE43" s="389"/>
      <c r="AF43" s="399">
        <v>39</v>
      </c>
      <c r="AG43" s="389"/>
      <c r="AH43" s="20"/>
      <c r="AI43" s="303"/>
      <c r="AJ43" s="307"/>
      <c r="AK43" s="161"/>
      <c r="AL43" s="305"/>
      <c r="AM43" s="305"/>
      <c r="AN43" s="162"/>
      <c r="AO43" s="439"/>
      <c r="AP43" s="162"/>
      <c r="AQ43" s="113"/>
      <c r="AR43" s="113"/>
      <c r="AS43" s="384"/>
      <c r="AT43" s="306"/>
      <c r="AU43" s="306"/>
      <c r="AV43" s="160"/>
      <c r="AW43" s="158"/>
      <c r="AX43" s="385"/>
      <c r="AY43" s="453"/>
      <c r="AZ43" s="165"/>
      <c r="BA43" s="301"/>
      <c r="BB43" s="165"/>
      <c r="BC43" s="301"/>
      <c r="BD43" s="165"/>
      <c r="BE43" s="302"/>
      <c r="BF43" s="302"/>
      <c r="BG43" s="165"/>
      <c r="BH43" s="303"/>
      <c r="BI43" s="165"/>
      <c r="BJ43" s="304"/>
      <c r="BK43" s="394"/>
      <c r="BL43" s="302"/>
      <c r="BM43" s="488"/>
      <c r="BN43" s="394"/>
      <c r="BO43" s="302"/>
      <c r="BP43" s="13"/>
      <c r="BQ43" s="302"/>
      <c r="BR43" s="13"/>
      <c r="BS43" s="302"/>
      <c r="BT43" s="13"/>
      <c r="BU43" s="302"/>
      <c r="BV43" s="386"/>
      <c r="BW43" s="303"/>
      <c r="BX43" s="303"/>
      <c r="BY43" s="302"/>
      <c r="BZ43" s="302"/>
      <c r="CA43" s="387"/>
      <c r="CB43" s="395"/>
      <c r="CC43" s="12"/>
      <c r="CD43" s="304"/>
      <c r="CE43" s="14"/>
      <c r="CF43" s="395"/>
      <c r="CG43" s="397"/>
      <c r="CH43" s="300">
        <f t="shared" si="33"/>
        <v>0</v>
      </c>
      <c r="CI43" s="26"/>
      <c r="CJ43" s="17">
        <f t="shared" si="22"/>
        <v>0</v>
      </c>
      <c r="CK43" s="18">
        <f t="shared" si="41"/>
        <v>12.89</v>
      </c>
      <c r="CM43" s="164"/>
      <c r="CN43" s="302"/>
      <c r="CO43" s="13">
        <f t="shared" si="34"/>
        <v>0</v>
      </c>
      <c r="CP43" s="302"/>
      <c r="CQ43" s="13">
        <f t="shared" si="35"/>
        <v>0</v>
      </c>
      <c r="CR43" s="302"/>
      <c r="CS43" s="13">
        <f t="shared" si="36"/>
        <v>0</v>
      </c>
      <c r="CT43" s="302"/>
      <c r="CU43" s="13">
        <f t="shared" si="26"/>
        <v>0</v>
      </c>
      <c r="CV43" s="302"/>
      <c r="CW43" s="13">
        <f t="shared" si="37"/>
        <v>0</v>
      </c>
      <c r="CX43" s="13">
        <f t="shared" si="38"/>
        <v>0</v>
      </c>
      <c r="CY43" s="251">
        <f t="shared" si="39"/>
        <v>0</v>
      </c>
      <c r="CZ43" s="13" t="s">
        <v>29</v>
      </c>
      <c r="DA43" s="13">
        <v>50</v>
      </c>
      <c r="DB43" s="22">
        <f t="shared" si="40"/>
        <v>0</v>
      </c>
      <c r="DD43" s="24"/>
      <c r="DF43" s="163"/>
      <c r="DH43" s="24"/>
      <c r="DI43" s="447"/>
      <c r="DJ43" s="163"/>
    </row>
    <row r="44" spans="1:114" s="7" customFormat="1">
      <c r="A44" s="277">
        <f t="shared" si="7"/>
        <v>50</v>
      </c>
      <c r="B44" s="21" t="e">
        <f>'Calculateur de trading'!I44/C44/W44</f>
        <v>#DIV/0!</v>
      </c>
      <c r="C44" s="278">
        <f t="shared" si="19"/>
        <v>10</v>
      </c>
      <c r="D44" s="278"/>
      <c r="E44" s="273">
        <f t="shared" si="8"/>
        <v>100</v>
      </c>
      <c r="F44" s="271">
        <f t="shared" si="0"/>
        <v>2</v>
      </c>
      <c r="G44" s="271" t="e">
        <f t="shared" si="9"/>
        <v>#DIV/0!</v>
      </c>
      <c r="H44" s="272">
        <f t="shared" si="10"/>
        <v>20</v>
      </c>
      <c r="I44" s="270"/>
      <c r="J44" s="273">
        <f t="shared" si="11"/>
        <v>200</v>
      </c>
      <c r="K44" s="271">
        <f t="shared" si="1"/>
        <v>4</v>
      </c>
      <c r="L44" s="271" t="e">
        <f t="shared" si="2"/>
        <v>#DIV/0!</v>
      </c>
      <c r="M44" s="272">
        <f t="shared" si="3"/>
        <v>40</v>
      </c>
      <c r="N44" s="389"/>
      <c r="O44" s="455" t="e">
        <f>(A44*B44*W44)+(B44*'Calculateur de trading'!H44)</f>
        <v>#DIV/0!</v>
      </c>
      <c r="P44" s="274" t="e">
        <f>O44/'Déscriptions des trades'!CK44</f>
        <v>#DIV/0!</v>
      </c>
      <c r="Q44" s="456" t="e">
        <f>'Déscriptions des trades'!CK44-O44</f>
        <v>#DIV/0!</v>
      </c>
      <c r="R44" s="466" t="e">
        <f t="shared" si="12"/>
        <v>#DIV/0!</v>
      </c>
      <c r="S44" s="389"/>
      <c r="T44" s="12"/>
      <c r="U44" s="25"/>
      <c r="V44" s="15"/>
      <c r="W44" s="490">
        <f t="shared" si="31"/>
        <v>0</v>
      </c>
      <c r="X44" s="21" t="e">
        <f>W44*U44/'Déscriptions des trades'!CK44*'Déscriptions des trades'!B44</f>
        <v>#DIV/0!</v>
      </c>
      <c r="Y44" s="459"/>
      <c r="Z44" s="389"/>
      <c r="AA44" s="23">
        <f t="shared" si="13"/>
        <v>0.1</v>
      </c>
      <c r="AB44" s="17" t="e">
        <f>(AA44*'Déscriptions des trades'!U44*'Déscriptions des trades'!B44/'Déscriptions des trades'!CK44)*'Déscriptions des trades'!W44</f>
        <v>#DIV/0!</v>
      </c>
      <c r="AC44" s="265" t="e">
        <f>AB44*'Déscriptions des trades'!CK44</f>
        <v>#DIV/0!</v>
      </c>
      <c r="AD44" s="266" t="e">
        <f>'Déscriptions des trades'!CK44-AC44</f>
        <v>#DIV/0!</v>
      </c>
      <c r="AE44" s="389"/>
      <c r="AF44" s="399">
        <v>40</v>
      </c>
      <c r="AG44" s="389"/>
      <c r="AH44" s="20"/>
      <c r="AI44" s="303"/>
      <c r="AJ44" s="307"/>
      <c r="AK44" s="161"/>
      <c r="AL44" s="305"/>
      <c r="AM44" s="305"/>
      <c r="AN44" s="162"/>
      <c r="AO44" s="439"/>
      <c r="AP44" s="162"/>
      <c r="AQ44" s="113"/>
      <c r="AR44" s="113"/>
      <c r="AS44" s="384"/>
      <c r="AT44" s="306"/>
      <c r="AU44" s="306"/>
      <c r="AV44" s="160"/>
      <c r="AW44" s="158"/>
      <c r="AX44" s="385"/>
      <c r="AY44" s="453"/>
      <c r="AZ44" s="165"/>
      <c r="BA44" s="301"/>
      <c r="BB44" s="165"/>
      <c r="BC44" s="301"/>
      <c r="BD44" s="165"/>
      <c r="BE44" s="302"/>
      <c r="BF44" s="302"/>
      <c r="BG44" s="165"/>
      <c r="BH44" s="303"/>
      <c r="BI44" s="165"/>
      <c r="BJ44" s="304"/>
      <c r="BK44" s="394"/>
      <c r="BL44" s="302"/>
      <c r="BM44" s="488"/>
      <c r="BN44" s="394"/>
      <c r="BO44" s="302"/>
      <c r="BP44" s="13"/>
      <c r="BQ44" s="302"/>
      <c r="BR44" s="13"/>
      <c r="BS44" s="302"/>
      <c r="BT44" s="13"/>
      <c r="BU44" s="302"/>
      <c r="BV44" s="386"/>
      <c r="BW44" s="303"/>
      <c r="BX44" s="303"/>
      <c r="BY44" s="302"/>
      <c r="BZ44" s="302"/>
      <c r="CA44" s="387"/>
      <c r="CB44" s="395"/>
      <c r="CC44" s="12"/>
      <c r="CD44" s="304"/>
      <c r="CE44" s="14"/>
      <c r="CF44" s="395"/>
      <c r="CG44" s="397"/>
      <c r="CH44" s="300">
        <f t="shared" si="33"/>
        <v>0</v>
      </c>
      <c r="CI44" s="26"/>
      <c r="CJ44" s="17">
        <f t="shared" si="22"/>
        <v>0</v>
      </c>
      <c r="CK44" s="18">
        <f t="shared" si="41"/>
        <v>12.89</v>
      </c>
      <c r="CM44" s="164"/>
      <c r="CN44" s="302"/>
      <c r="CO44" s="13">
        <f t="shared" si="34"/>
        <v>0</v>
      </c>
      <c r="CP44" s="302"/>
      <c r="CQ44" s="13">
        <f t="shared" si="35"/>
        <v>0</v>
      </c>
      <c r="CR44" s="302"/>
      <c r="CS44" s="13">
        <f t="shared" si="36"/>
        <v>0</v>
      </c>
      <c r="CT44" s="302"/>
      <c r="CU44" s="13">
        <f t="shared" si="26"/>
        <v>0</v>
      </c>
      <c r="CV44" s="302"/>
      <c r="CW44" s="13">
        <f t="shared" si="37"/>
        <v>0</v>
      </c>
      <c r="CX44" s="13">
        <f t="shared" si="38"/>
        <v>0</v>
      </c>
      <c r="CY44" s="251">
        <f t="shared" si="39"/>
        <v>0</v>
      </c>
      <c r="CZ44" s="13" t="s">
        <v>29</v>
      </c>
      <c r="DA44" s="13">
        <v>50</v>
      </c>
      <c r="DB44" s="22">
        <f t="shared" si="40"/>
        <v>0</v>
      </c>
      <c r="DD44" s="24"/>
      <c r="DF44" s="163"/>
      <c r="DH44" s="24"/>
      <c r="DI44" s="447"/>
      <c r="DJ44" s="163"/>
    </row>
    <row r="45" spans="1:114" s="7" customFormat="1">
      <c r="A45" s="277">
        <f t="shared" si="7"/>
        <v>50</v>
      </c>
      <c r="B45" s="21" t="e">
        <f>'Calculateur de trading'!I45/C45/W45</f>
        <v>#DIV/0!</v>
      </c>
      <c r="C45" s="278">
        <f t="shared" si="19"/>
        <v>10</v>
      </c>
      <c r="D45" s="426"/>
      <c r="E45" s="273">
        <f t="shared" si="8"/>
        <v>100</v>
      </c>
      <c r="F45" s="271">
        <f t="shared" si="0"/>
        <v>2</v>
      </c>
      <c r="G45" s="271" t="e">
        <f t="shared" si="9"/>
        <v>#DIV/0!</v>
      </c>
      <c r="H45" s="272">
        <f t="shared" si="10"/>
        <v>20</v>
      </c>
      <c r="I45" s="270"/>
      <c r="J45" s="273">
        <f t="shared" si="11"/>
        <v>200</v>
      </c>
      <c r="K45" s="271">
        <f t="shared" si="1"/>
        <v>4</v>
      </c>
      <c r="L45" s="271" t="e">
        <f t="shared" si="2"/>
        <v>#DIV/0!</v>
      </c>
      <c r="M45" s="272">
        <f t="shared" si="3"/>
        <v>40</v>
      </c>
      <c r="N45" s="389"/>
      <c r="O45" s="455" t="e">
        <f>(A45*B45*W45)+(B45*'Calculateur de trading'!H45)</f>
        <v>#DIV/0!</v>
      </c>
      <c r="P45" s="274" t="e">
        <f>O45/'Déscriptions des trades'!CK45</f>
        <v>#DIV/0!</v>
      </c>
      <c r="Q45" s="456" t="e">
        <f>'Déscriptions des trades'!CK45-O45</f>
        <v>#DIV/0!</v>
      </c>
      <c r="R45" s="466" t="e">
        <f t="shared" si="12"/>
        <v>#DIV/0!</v>
      </c>
      <c r="S45" s="389"/>
      <c r="T45" s="12"/>
      <c r="U45" s="25"/>
      <c r="V45" s="15"/>
      <c r="W45" s="490">
        <f t="shared" si="31"/>
        <v>0</v>
      </c>
      <c r="X45" s="21" t="e">
        <f>W45*U45/'Déscriptions des trades'!CK45*'Déscriptions des trades'!B45</f>
        <v>#DIV/0!</v>
      </c>
      <c r="Y45" s="459"/>
      <c r="Z45" s="389"/>
      <c r="AA45" s="23">
        <f t="shared" si="13"/>
        <v>0.1</v>
      </c>
      <c r="AB45" s="17" t="e">
        <f>(AA45*'Déscriptions des trades'!U45*'Déscriptions des trades'!B45/'Déscriptions des trades'!CK45)*'Déscriptions des trades'!W45</f>
        <v>#DIV/0!</v>
      </c>
      <c r="AC45" s="265" t="e">
        <f>AB45*'Déscriptions des trades'!CK45</f>
        <v>#DIV/0!</v>
      </c>
      <c r="AD45" s="266" t="e">
        <f>'Déscriptions des trades'!CK45-AC45</f>
        <v>#DIV/0!</v>
      </c>
      <c r="AE45" s="389"/>
      <c r="AF45" s="399">
        <v>41</v>
      </c>
      <c r="AG45" s="389"/>
      <c r="AH45" s="20"/>
      <c r="AI45" s="303"/>
      <c r="AJ45" s="307"/>
      <c r="AK45" s="161"/>
      <c r="AL45" s="305"/>
      <c r="AM45" s="305"/>
      <c r="AN45" s="162"/>
      <c r="AO45" s="439"/>
      <c r="AP45" s="162"/>
      <c r="AQ45" s="113"/>
      <c r="AR45" s="113"/>
      <c r="AS45" s="384"/>
      <c r="AT45" s="306"/>
      <c r="AU45" s="306"/>
      <c r="AV45" s="160"/>
      <c r="AW45" s="158"/>
      <c r="AX45" s="385"/>
      <c r="AY45" s="453"/>
      <c r="AZ45" s="165"/>
      <c r="BA45" s="301"/>
      <c r="BB45" s="165"/>
      <c r="BC45" s="301"/>
      <c r="BD45" s="165"/>
      <c r="BE45" s="302"/>
      <c r="BF45" s="302"/>
      <c r="BG45" s="165"/>
      <c r="BH45" s="303"/>
      <c r="BI45" s="165"/>
      <c r="BJ45" s="304"/>
      <c r="BK45" s="394"/>
      <c r="BL45" s="302"/>
      <c r="BM45" s="488"/>
      <c r="BN45" s="394"/>
      <c r="BO45" s="302"/>
      <c r="BP45" s="13"/>
      <c r="BQ45" s="302"/>
      <c r="BR45" s="13"/>
      <c r="BS45" s="302"/>
      <c r="BT45" s="13"/>
      <c r="BU45" s="302"/>
      <c r="BV45" s="386"/>
      <c r="BW45" s="303"/>
      <c r="BX45" s="303"/>
      <c r="BY45" s="302"/>
      <c r="BZ45" s="302"/>
      <c r="CA45" s="387"/>
      <c r="CB45" s="395"/>
      <c r="CC45" s="12"/>
      <c r="CD45" s="304"/>
      <c r="CE45" s="14"/>
      <c r="CF45" s="395"/>
      <c r="CG45" s="397"/>
      <c r="CH45" s="300">
        <f t="shared" si="33"/>
        <v>0</v>
      </c>
      <c r="CI45" s="26"/>
      <c r="CJ45" s="17">
        <f t="shared" si="22"/>
        <v>0</v>
      </c>
      <c r="CK45" s="18">
        <f t="shared" si="41"/>
        <v>12.89</v>
      </c>
      <c r="CM45" s="164"/>
      <c r="CN45" s="302"/>
      <c r="CO45" s="13">
        <f t="shared" si="34"/>
        <v>0</v>
      </c>
      <c r="CP45" s="302"/>
      <c r="CQ45" s="13">
        <f t="shared" si="35"/>
        <v>0</v>
      </c>
      <c r="CR45" s="302"/>
      <c r="CS45" s="13">
        <f t="shared" si="36"/>
        <v>0</v>
      </c>
      <c r="CT45" s="302"/>
      <c r="CU45" s="13">
        <f t="shared" si="26"/>
        <v>0</v>
      </c>
      <c r="CV45" s="302"/>
      <c r="CW45" s="13">
        <f t="shared" si="37"/>
        <v>0</v>
      </c>
      <c r="CX45" s="13">
        <f t="shared" si="38"/>
        <v>0</v>
      </c>
      <c r="CY45" s="251">
        <f t="shared" si="39"/>
        <v>0</v>
      </c>
      <c r="CZ45" s="13" t="s">
        <v>29</v>
      </c>
      <c r="DA45" s="13">
        <v>50</v>
      </c>
      <c r="DB45" s="22">
        <f t="shared" si="40"/>
        <v>0</v>
      </c>
      <c r="DD45" s="24"/>
      <c r="DF45" s="163"/>
      <c r="DH45" s="24"/>
      <c r="DI45" s="447"/>
      <c r="DJ45" s="163"/>
    </row>
    <row r="46" spans="1:114" s="7" customFormat="1">
      <c r="A46" s="277">
        <f t="shared" si="7"/>
        <v>50</v>
      </c>
      <c r="B46" s="21" t="e">
        <f>'Calculateur de trading'!I46/C46/W46</f>
        <v>#DIV/0!</v>
      </c>
      <c r="C46" s="278">
        <f t="shared" si="19"/>
        <v>10</v>
      </c>
      <c r="D46" s="278"/>
      <c r="E46" s="273">
        <f t="shared" si="8"/>
        <v>100</v>
      </c>
      <c r="F46" s="271">
        <f t="shared" si="0"/>
        <v>2</v>
      </c>
      <c r="G46" s="271" t="e">
        <f t="shared" si="9"/>
        <v>#DIV/0!</v>
      </c>
      <c r="H46" s="272">
        <f t="shared" si="10"/>
        <v>20</v>
      </c>
      <c r="I46" s="270"/>
      <c r="J46" s="273">
        <f t="shared" si="11"/>
        <v>200</v>
      </c>
      <c r="K46" s="271">
        <f t="shared" si="1"/>
        <v>4</v>
      </c>
      <c r="L46" s="271" t="e">
        <f t="shared" si="2"/>
        <v>#DIV/0!</v>
      </c>
      <c r="M46" s="272">
        <f t="shared" si="3"/>
        <v>40</v>
      </c>
      <c r="N46" s="389"/>
      <c r="O46" s="455" t="e">
        <f>(A46*B46*W46)+(B46*'Calculateur de trading'!H46)</f>
        <v>#DIV/0!</v>
      </c>
      <c r="P46" s="274" t="e">
        <f>O46/'Déscriptions des trades'!CK46</f>
        <v>#DIV/0!</v>
      </c>
      <c r="Q46" s="456" t="e">
        <f>'Déscriptions des trades'!CK46-O46</f>
        <v>#DIV/0!</v>
      </c>
      <c r="R46" s="466" t="e">
        <f t="shared" si="12"/>
        <v>#DIV/0!</v>
      </c>
      <c r="S46" s="389"/>
      <c r="T46" s="12"/>
      <c r="U46" s="25"/>
      <c r="V46" s="15"/>
      <c r="W46" s="490">
        <f t="shared" si="31"/>
        <v>0</v>
      </c>
      <c r="X46" s="21" t="e">
        <f>W46*U46/'Déscriptions des trades'!CK46*'Déscriptions des trades'!B46</f>
        <v>#DIV/0!</v>
      </c>
      <c r="Y46" s="459"/>
      <c r="Z46" s="389"/>
      <c r="AA46" s="23">
        <f t="shared" si="13"/>
        <v>0.1</v>
      </c>
      <c r="AB46" s="17" t="e">
        <f>(AA46*'Déscriptions des trades'!U46*'Déscriptions des trades'!B46/'Déscriptions des trades'!CK46)*'Déscriptions des trades'!W46</f>
        <v>#DIV/0!</v>
      </c>
      <c r="AC46" s="265" t="e">
        <f>AB46*'Déscriptions des trades'!CK46</f>
        <v>#DIV/0!</v>
      </c>
      <c r="AD46" s="266" t="e">
        <f>'Déscriptions des trades'!CK46-AC46</f>
        <v>#DIV/0!</v>
      </c>
      <c r="AE46" s="389"/>
      <c r="AF46" s="399">
        <v>42</v>
      </c>
      <c r="AG46" s="389"/>
      <c r="AH46" s="20"/>
      <c r="AI46" s="303"/>
      <c r="AJ46" s="307"/>
      <c r="AK46" s="161"/>
      <c r="AL46" s="305"/>
      <c r="AM46" s="305"/>
      <c r="AN46" s="162"/>
      <c r="AO46" s="439"/>
      <c r="AP46" s="162"/>
      <c r="AQ46" s="113"/>
      <c r="AR46" s="113"/>
      <c r="AS46" s="384"/>
      <c r="AT46" s="306"/>
      <c r="AU46" s="306"/>
      <c r="AV46" s="160"/>
      <c r="AW46" s="158"/>
      <c r="AX46" s="385"/>
      <c r="AY46" s="453"/>
      <c r="AZ46" s="165"/>
      <c r="BA46" s="301"/>
      <c r="BB46" s="165"/>
      <c r="BC46" s="301"/>
      <c r="BD46" s="165"/>
      <c r="BE46" s="302"/>
      <c r="BF46" s="302"/>
      <c r="BG46" s="165"/>
      <c r="BH46" s="303"/>
      <c r="BI46" s="165"/>
      <c r="BJ46" s="304"/>
      <c r="BK46" s="394"/>
      <c r="BL46" s="302"/>
      <c r="BM46" s="488"/>
      <c r="BN46" s="394"/>
      <c r="BO46" s="302"/>
      <c r="BP46" s="13"/>
      <c r="BQ46" s="302"/>
      <c r="BR46" s="13"/>
      <c r="BS46" s="302"/>
      <c r="BT46" s="13"/>
      <c r="BU46" s="302"/>
      <c r="BV46" s="386"/>
      <c r="BW46" s="303"/>
      <c r="BX46" s="303"/>
      <c r="BY46" s="302"/>
      <c r="BZ46" s="302"/>
      <c r="CA46" s="387"/>
      <c r="CB46" s="395"/>
      <c r="CC46" s="12"/>
      <c r="CD46" s="304"/>
      <c r="CE46" s="14"/>
      <c r="CF46" s="395"/>
      <c r="CG46" s="397"/>
      <c r="CH46" s="300">
        <f t="shared" si="33"/>
        <v>0</v>
      </c>
      <c r="CI46" s="26"/>
      <c r="CJ46" s="17">
        <f t="shared" si="22"/>
        <v>0</v>
      </c>
      <c r="CK46" s="18">
        <f t="shared" si="41"/>
        <v>12.89</v>
      </c>
      <c r="CM46" s="164"/>
      <c r="CN46" s="302"/>
      <c r="CO46" s="13">
        <f t="shared" si="34"/>
        <v>0</v>
      </c>
      <c r="CP46" s="302"/>
      <c r="CQ46" s="13">
        <f t="shared" si="35"/>
        <v>0</v>
      </c>
      <c r="CR46" s="302"/>
      <c r="CS46" s="13">
        <f t="shared" si="36"/>
        <v>0</v>
      </c>
      <c r="CT46" s="302"/>
      <c r="CU46" s="13">
        <f t="shared" si="26"/>
        <v>0</v>
      </c>
      <c r="CV46" s="302"/>
      <c r="CW46" s="13">
        <f t="shared" si="37"/>
        <v>0</v>
      </c>
      <c r="CX46" s="13">
        <f t="shared" si="38"/>
        <v>0</v>
      </c>
      <c r="CY46" s="251">
        <f t="shared" si="39"/>
        <v>0</v>
      </c>
      <c r="CZ46" s="13" t="s">
        <v>29</v>
      </c>
      <c r="DA46" s="13">
        <v>50</v>
      </c>
      <c r="DB46" s="22">
        <f t="shared" si="40"/>
        <v>0</v>
      </c>
      <c r="DD46" s="24"/>
      <c r="DF46" s="163"/>
      <c r="DH46" s="24"/>
      <c r="DI46" s="447"/>
      <c r="DJ46" s="163"/>
    </row>
    <row r="47" spans="1:114" s="7" customFormat="1">
      <c r="A47" s="277">
        <f t="shared" si="7"/>
        <v>50</v>
      </c>
      <c r="B47" s="21" t="e">
        <f>'Calculateur de trading'!I47/C47/W47</f>
        <v>#DIV/0!</v>
      </c>
      <c r="C47" s="278">
        <f t="shared" si="19"/>
        <v>10</v>
      </c>
      <c r="D47" s="426"/>
      <c r="E47" s="273">
        <f t="shared" si="8"/>
        <v>100</v>
      </c>
      <c r="F47" s="271">
        <f t="shared" si="0"/>
        <v>2</v>
      </c>
      <c r="G47" s="271" t="e">
        <f t="shared" si="9"/>
        <v>#DIV/0!</v>
      </c>
      <c r="H47" s="272">
        <f t="shared" si="10"/>
        <v>20</v>
      </c>
      <c r="I47" s="270"/>
      <c r="J47" s="273">
        <f t="shared" si="11"/>
        <v>200</v>
      </c>
      <c r="K47" s="271">
        <f t="shared" si="1"/>
        <v>4</v>
      </c>
      <c r="L47" s="271" t="e">
        <f t="shared" si="2"/>
        <v>#DIV/0!</v>
      </c>
      <c r="M47" s="272">
        <f t="shared" si="3"/>
        <v>40</v>
      </c>
      <c r="N47" s="389"/>
      <c r="O47" s="455" t="e">
        <f>(A47*B47*W47)+(B47*'Calculateur de trading'!H47)</f>
        <v>#DIV/0!</v>
      </c>
      <c r="P47" s="274" t="e">
        <f>O47/'Déscriptions des trades'!CK47</f>
        <v>#DIV/0!</v>
      </c>
      <c r="Q47" s="456" t="e">
        <f>'Déscriptions des trades'!CK47-O47</f>
        <v>#DIV/0!</v>
      </c>
      <c r="R47" s="466" t="e">
        <f t="shared" si="12"/>
        <v>#DIV/0!</v>
      </c>
      <c r="S47" s="389"/>
      <c r="T47" s="12"/>
      <c r="U47" s="25"/>
      <c r="V47" s="15"/>
      <c r="W47" s="490">
        <f t="shared" si="31"/>
        <v>0</v>
      </c>
      <c r="X47" s="21" t="e">
        <f>W47*U47/'Déscriptions des trades'!CK47*'Déscriptions des trades'!B47</f>
        <v>#DIV/0!</v>
      </c>
      <c r="Y47" s="459"/>
      <c r="Z47" s="389"/>
      <c r="AA47" s="23">
        <f t="shared" si="13"/>
        <v>0.1</v>
      </c>
      <c r="AB47" s="17" t="e">
        <f>(AA47*'Déscriptions des trades'!U47*'Déscriptions des trades'!B47/'Déscriptions des trades'!CK47)*'Déscriptions des trades'!W47</f>
        <v>#DIV/0!</v>
      </c>
      <c r="AC47" s="265" t="e">
        <f>AB47*'Déscriptions des trades'!CK47</f>
        <v>#DIV/0!</v>
      </c>
      <c r="AD47" s="266" t="e">
        <f>'Déscriptions des trades'!CK47-AC47</f>
        <v>#DIV/0!</v>
      </c>
      <c r="AE47" s="389"/>
      <c r="AF47" s="399">
        <v>43</v>
      </c>
      <c r="AG47" s="389"/>
      <c r="AH47" s="20"/>
      <c r="AI47" s="303"/>
      <c r="AJ47" s="307"/>
      <c r="AK47" s="161"/>
      <c r="AL47" s="305"/>
      <c r="AM47" s="305"/>
      <c r="AN47" s="162"/>
      <c r="AO47" s="439"/>
      <c r="AP47" s="162"/>
      <c r="AQ47" s="113"/>
      <c r="AR47" s="113"/>
      <c r="AS47" s="384"/>
      <c r="AT47" s="306"/>
      <c r="AU47" s="306"/>
      <c r="AV47" s="160"/>
      <c r="AW47" s="158"/>
      <c r="AX47" s="385"/>
      <c r="AY47" s="453"/>
      <c r="AZ47" s="165"/>
      <c r="BA47" s="301"/>
      <c r="BB47" s="165"/>
      <c r="BC47" s="301"/>
      <c r="BD47" s="165"/>
      <c r="BE47" s="302"/>
      <c r="BF47" s="302"/>
      <c r="BG47" s="165"/>
      <c r="BH47" s="303"/>
      <c r="BI47" s="165"/>
      <c r="BJ47" s="304"/>
      <c r="BK47" s="394"/>
      <c r="BL47" s="302"/>
      <c r="BM47" s="488"/>
      <c r="BN47" s="394"/>
      <c r="BO47" s="302"/>
      <c r="BP47" s="13"/>
      <c r="BQ47" s="302"/>
      <c r="BR47" s="13"/>
      <c r="BS47" s="302"/>
      <c r="BT47" s="13"/>
      <c r="BU47" s="302"/>
      <c r="BV47" s="386"/>
      <c r="BW47" s="303"/>
      <c r="BX47" s="303"/>
      <c r="BY47" s="302"/>
      <c r="BZ47" s="302"/>
      <c r="CA47" s="387"/>
      <c r="CB47" s="395"/>
      <c r="CC47" s="12"/>
      <c r="CD47" s="304"/>
      <c r="CE47" s="14"/>
      <c r="CF47" s="395"/>
      <c r="CG47" s="397"/>
      <c r="CH47" s="300">
        <f t="shared" si="33"/>
        <v>0</v>
      </c>
      <c r="CI47" s="26"/>
      <c r="CJ47" s="17">
        <f t="shared" si="22"/>
        <v>0</v>
      </c>
      <c r="CK47" s="18">
        <f t="shared" si="41"/>
        <v>12.89</v>
      </c>
      <c r="CM47" s="164"/>
      <c r="CN47" s="302"/>
      <c r="CO47" s="13">
        <f t="shared" si="34"/>
        <v>0</v>
      </c>
      <c r="CP47" s="302"/>
      <c r="CQ47" s="13">
        <f t="shared" si="35"/>
        <v>0</v>
      </c>
      <c r="CR47" s="302"/>
      <c r="CS47" s="13">
        <f t="shared" si="36"/>
        <v>0</v>
      </c>
      <c r="CT47" s="302"/>
      <c r="CU47" s="13">
        <f t="shared" si="26"/>
        <v>0</v>
      </c>
      <c r="CV47" s="302"/>
      <c r="CW47" s="13">
        <f t="shared" si="37"/>
        <v>0</v>
      </c>
      <c r="CX47" s="13">
        <f t="shared" si="38"/>
        <v>0</v>
      </c>
      <c r="CY47" s="251">
        <f t="shared" si="39"/>
        <v>0</v>
      </c>
      <c r="CZ47" s="13" t="s">
        <v>29</v>
      </c>
      <c r="DA47" s="13">
        <v>50</v>
      </c>
      <c r="DB47" s="22">
        <f t="shared" si="40"/>
        <v>0</v>
      </c>
      <c r="DD47" s="24"/>
      <c r="DF47" s="163"/>
      <c r="DH47" s="24"/>
      <c r="DI47" s="447"/>
      <c r="DJ47" s="163"/>
    </row>
    <row r="48" spans="1:114" s="7" customFormat="1">
      <c r="A48" s="277">
        <f t="shared" si="7"/>
        <v>50</v>
      </c>
      <c r="B48" s="21" t="e">
        <f>'Calculateur de trading'!I48/C48/W48</f>
        <v>#DIV/0!</v>
      </c>
      <c r="C48" s="278">
        <f t="shared" si="19"/>
        <v>10</v>
      </c>
      <c r="D48" s="426"/>
      <c r="E48" s="273">
        <f t="shared" si="8"/>
        <v>100</v>
      </c>
      <c r="F48" s="271">
        <f t="shared" si="0"/>
        <v>2</v>
      </c>
      <c r="G48" s="271" t="e">
        <f t="shared" si="9"/>
        <v>#DIV/0!</v>
      </c>
      <c r="H48" s="272">
        <f t="shared" si="10"/>
        <v>20</v>
      </c>
      <c r="I48" s="270"/>
      <c r="J48" s="273">
        <f t="shared" si="11"/>
        <v>200</v>
      </c>
      <c r="K48" s="271">
        <f t="shared" si="1"/>
        <v>4</v>
      </c>
      <c r="L48" s="271" t="e">
        <f t="shared" si="2"/>
        <v>#DIV/0!</v>
      </c>
      <c r="M48" s="272">
        <f t="shared" si="3"/>
        <v>40</v>
      </c>
      <c r="N48" s="389"/>
      <c r="O48" s="455" t="e">
        <f>(A48*B48*W48)+(B48*'Calculateur de trading'!H48)</f>
        <v>#DIV/0!</v>
      </c>
      <c r="P48" s="274" t="e">
        <f>O48/'Déscriptions des trades'!CK48</f>
        <v>#DIV/0!</v>
      </c>
      <c r="Q48" s="456" t="e">
        <f>'Déscriptions des trades'!CK48-O48</f>
        <v>#DIV/0!</v>
      </c>
      <c r="R48" s="466" t="e">
        <f t="shared" si="12"/>
        <v>#DIV/0!</v>
      </c>
      <c r="S48" s="389"/>
      <c r="T48" s="12"/>
      <c r="U48" s="25"/>
      <c r="V48" s="15"/>
      <c r="W48" s="490">
        <f t="shared" si="31"/>
        <v>0</v>
      </c>
      <c r="X48" s="21" t="e">
        <f>W48*U48/'Déscriptions des trades'!CK48*'Déscriptions des trades'!B48</f>
        <v>#DIV/0!</v>
      </c>
      <c r="Y48" s="459"/>
      <c r="Z48" s="389"/>
      <c r="AA48" s="23">
        <f t="shared" si="13"/>
        <v>0.1</v>
      </c>
      <c r="AB48" s="17" t="e">
        <f>(AA48*'Déscriptions des trades'!U48*'Déscriptions des trades'!B48/'Déscriptions des trades'!CK48)*'Déscriptions des trades'!W48</f>
        <v>#DIV/0!</v>
      </c>
      <c r="AC48" s="265" t="e">
        <f>AB48*'Déscriptions des trades'!CK48</f>
        <v>#DIV/0!</v>
      </c>
      <c r="AD48" s="266" t="e">
        <f>'Déscriptions des trades'!CK48-AC48</f>
        <v>#DIV/0!</v>
      </c>
      <c r="AE48" s="389"/>
      <c r="AF48" s="399">
        <v>44</v>
      </c>
      <c r="AG48" s="389"/>
      <c r="AH48" s="20"/>
      <c r="AI48" s="303"/>
      <c r="AJ48" s="307"/>
      <c r="AK48" s="161"/>
      <c r="AL48" s="305"/>
      <c r="AM48" s="305"/>
      <c r="AN48" s="162"/>
      <c r="AO48" s="439"/>
      <c r="AP48" s="162"/>
      <c r="AQ48" s="113"/>
      <c r="AR48" s="113"/>
      <c r="AS48" s="384"/>
      <c r="AT48" s="306"/>
      <c r="AU48" s="306"/>
      <c r="AV48" s="160"/>
      <c r="AW48" s="158"/>
      <c r="AX48" s="385"/>
      <c r="AY48" s="453"/>
      <c r="AZ48" s="165"/>
      <c r="BA48" s="301"/>
      <c r="BB48" s="165"/>
      <c r="BC48" s="301"/>
      <c r="BD48" s="165"/>
      <c r="BE48" s="302"/>
      <c r="BF48" s="302"/>
      <c r="BG48" s="165"/>
      <c r="BH48" s="303"/>
      <c r="BI48" s="165"/>
      <c r="BJ48" s="304"/>
      <c r="BK48" s="394"/>
      <c r="BL48" s="302"/>
      <c r="BM48" s="488"/>
      <c r="BN48" s="394"/>
      <c r="BO48" s="302"/>
      <c r="BP48" s="13"/>
      <c r="BQ48" s="302"/>
      <c r="BR48" s="13"/>
      <c r="BS48" s="302"/>
      <c r="BT48" s="13"/>
      <c r="BU48" s="302"/>
      <c r="BV48" s="386"/>
      <c r="BW48" s="303"/>
      <c r="BX48" s="303"/>
      <c r="BY48" s="302"/>
      <c r="BZ48" s="302"/>
      <c r="CA48" s="387"/>
      <c r="CB48" s="395"/>
      <c r="CC48" s="12"/>
      <c r="CD48" s="304"/>
      <c r="CE48" s="14"/>
      <c r="CF48" s="395"/>
      <c r="CG48" s="397"/>
      <c r="CH48" s="300">
        <f t="shared" si="33"/>
        <v>0</v>
      </c>
      <c r="CI48" s="26"/>
      <c r="CJ48" s="17">
        <f t="shared" si="22"/>
        <v>0</v>
      </c>
      <c r="CK48" s="18">
        <f t="shared" si="41"/>
        <v>12.89</v>
      </c>
      <c r="CM48" s="164"/>
      <c r="CN48" s="302"/>
      <c r="CO48" s="13">
        <f t="shared" si="34"/>
        <v>0</v>
      </c>
      <c r="CP48" s="302"/>
      <c r="CQ48" s="13">
        <f t="shared" si="35"/>
        <v>0</v>
      </c>
      <c r="CR48" s="302"/>
      <c r="CS48" s="13">
        <f t="shared" si="36"/>
        <v>0</v>
      </c>
      <c r="CT48" s="302"/>
      <c r="CU48" s="13">
        <f t="shared" si="26"/>
        <v>0</v>
      </c>
      <c r="CV48" s="302"/>
      <c r="CW48" s="13">
        <f t="shared" si="37"/>
        <v>0</v>
      </c>
      <c r="CX48" s="13">
        <f t="shared" si="38"/>
        <v>0</v>
      </c>
      <c r="CY48" s="251">
        <f t="shared" si="39"/>
        <v>0</v>
      </c>
      <c r="CZ48" s="13" t="s">
        <v>29</v>
      </c>
      <c r="DA48" s="13">
        <v>50</v>
      </c>
      <c r="DB48" s="22">
        <f t="shared" si="40"/>
        <v>0</v>
      </c>
      <c r="DD48" s="24"/>
      <c r="DF48" s="163"/>
      <c r="DH48" s="24"/>
      <c r="DI48" s="447"/>
      <c r="DJ48" s="163"/>
    </row>
    <row r="49" spans="1:114" s="7" customFormat="1">
      <c r="A49" s="277">
        <f t="shared" si="7"/>
        <v>50</v>
      </c>
      <c r="B49" s="21" t="e">
        <f>'Calculateur de trading'!I49/C49/W49</f>
        <v>#DIV/0!</v>
      </c>
      <c r="C49" s="278">
        <f t="shared" si="19"/>
        <v>10</v>
      </c>
      <c r="D49" s="278"/>
      <c r="E49" s="273">
        <f t="shared" si="8"/>
        <v>100</v>
      </c>
      <c r="F49" s="271">
        <f t="shared" si="0"/>
        <v>2</v>
      </c>
      <c r="G49" s="271" t="e">
        <f t="shared" si="9"/>
        <v>#DIV/0!</v>
      </c>
      <c r="H49" s="272">
        <f t="shared" si="10"/>
        <v>20</v>
      </c>
      <c r="I49" s="270"/>
      <c r="J49" s="273">
        <f t="shared" si="11"/>
        <v>200</v>
      </c>
      <c r="K49" s="271">
        <f t="shared" si="1"/>
        <v>4</v>
      </c>
      <c r="L49" s="271" t="e">
        <f t="shared" si="2"/>
        <v>#DIV/0!</v>
      </c>
      <c r="M49" s="272">
        <f t="shared" si="3"/>
        <v>40</v>
      </c>
      <c r="N49" s="389"/>
      <c r="O49" s="455" t="e">
        <f>(A49*B49*W49)+(B49*'Calculateur de trading'!H49)</f>
        <v>#DIV/0!</v>
      </c>
      <c r="P49" s="274" t="e">
        <f>O49/'Déscriptions des trades'!CK49</f>
        <v>#DIV/0!</v>
      </c>
      <c r="Q49" s="456" t="e">
        <f>'Déscriptions des trades'!CK49-O49</f>
        <v>#DIV/0!</v>
      </c>
      <c r="R49" s="466" t="e">
        <f t="shared" si="12"/>
        <v>#DIV/0!</v>
      </c>
      <c r="S49" s="389"/>
      <c r="T49" s="12"/>
      <c r="U49" s="25"/>
      <c r="V49" s="15"/>
      <c r="W49" s="490">
        <f t="shared" si="31"/>
        <v>0</v>
      </c>
      <c r="X49" s="21" t="e">
        <f>W49*U49/'Déscriptions des trades'!CK49*'Déscriptions des trades'!B49</f>
        <v>#DIV/0!</v>
      </c>
      <c r="Y49" s="459"/>
      <c r="Z49" s="389"/>
      <c r="AA49" s="23">
        <f t="shared" si="13"/>
        <v>0.1</v>
      </c>
      <c r="AB49" s="17" t="e">
        <f>(AA49*'Déscriptions des trades'!U49*'Déscriptions des trades'!B49/'Déscriptions des trades'!CK49)*'Déscriptions des trades'!W49</f>
        <v>#DIV/0!</v>
      </c>
      <c r="AC49" s="265" t="e">
        <f>AB49*'Déscriptions des trades'!CK49</f>
        <v>#DIV/0!</v>
      </c>
      <c r="AD49" s="266" t="e">
        <f>'Déscriptions des trades'!CK49-AC49</f>
        <v>#DIV/0!</v>
      </c>
      <c r="AE49" s="389"/>
      <c r="AF49" s="399">
        <v>45</v>
      </c>
      <c r="AG49" s="389"/>
      <c r="AH49" s="20"/>
      <c r="AI49" s="303"/>
      <c r="AJ49" s="307"/>
      <c r="AK49" s="161"/>
      <c r="AL49" s="305"/>
      <c r="AM49" s="305"/>
      <c r="AN49" s="162"/>
      <c r="AO49" s="439"/>
      <c r="AP49" s="162"/>
      <c r="AQ49" s="113"/>
      <c r="AR49" s="113"/>
      <c r="AS49" s="384"/>
      <c r="AT49" s="306"/>
      <c r="AU49" s="306"/>
      <c r="AV49" s="160"/>
      <c r="AW49" s="158"/>
      <c r="AX49" s="385"/>
      <c r="AY49" s="453"/>
      <c r="AZ49" s="165"/>
      <c r="BA49" s="301"/>
      <c r="BB49" s="165"/>
      <c r="BC49" s="301"/>
      <c r="BD49" s="165"/>
      <c r="BE49" s="302"/>
      <c r="BF49" s="302"/>
      <c r="BG49" s="165"/>
      <c r="BH49" s="303"/>
      <c r="BI49" s="165"/>
      <c r="BJ49" s="304"/>
      <c r="BK49" s="394"/>
      <c r="BL49" s="302"/>
      <c r="BM49" s="488"/>
      <c r="BN49" s="394"/>
      <c r="BO49" s="302"/>
      <c r="BP49" s="13"/>
      <c r="BQ49" s="302"/>
      <c r="BR49" s="13"/>
      <c r="BS49" s="302"/>
      <c r="BT49" s="13"/>
      <c r="BU49" s="302"/>
      <c r="BV49" s="386"/>
      <c r="BW49" s="303"/>
      <c r="BX49" s="303"/>
      <c r="BY49" s="302"/>
      <c r="BZ49" s="302"/>
      <c r="CA49" s="387"/>
      <c r="CB49" s="395"/>
      <c r="CC49" s="12"/>
      <c r="CD49" s="304"/>
      <c r="CE49" s="14"/>
      <c r="CF49" s="395"/>
      <c r="CG49" s="397"/>
      <c r="CH49" s="300">
        <f t="shared" si="33"/>
        <v>0</v>
      </c>
      <c r="CI49" s="26"/>
      <c r="CJ49" s="17">
        <f t="shared" si="22"/>
        <v>0</v>
      </c>
      <c r="CK49" s="18">
        <f t="shared" si="41"/>
        <v>12.89</v>
      </c>
      <c r="CM49" s="164"/>
      <c r="CN49" s="302"/>
      <c r="CO49" s="13">
        <f t="shared" si="34"/>
        <v>0</v>
      </c>
      <c r="CP49" s="302"/>
      <c r="CQ49" s="13">
        <f t="shared" si="35"/>
        <v>0</v>
      </c>
      <c r="CR49" s="302"/>
      <c r="CS49" s="13">
        <f t="shared" si="36"/>
        <v>0</v>
      </c>
      <c r="CT49" s="302"/>
      <c r="CU49" s="13">
        <f t="shared" si="26"/>
        <v>0</v>
      </c>
      <c r="CV49" s="302"/>
      <c r="CW49" s="13">
        <f t="shared" si="37"/>
        <v>0</v>
      </c>
      <c r="CX49" s="13">
        <f t="shared" si="38"/>
        <v>0</v>
      </c>
      <c r="CY49" s="251">
        <f t="shared" si="39"/>
        <v>0</v>
      </c>
      <c r="CZ49" s="13" t="s">
        <v>29</v>
      </c>
      <c r="DA49" s="13">
        <v>50</v>
      </c>
      <c r="DB49" s="22">
        <f t="shared" si="40"/>
        <v>0</v>
      </c>
      <c r="DD49" s="24"/>
      <c r="DF49" s="163"/>
      <c r="DH49" s="24"/>
      <c r="DI49" s="447"/>
      <c r="DJ49" s="163"/>
    </row>
    <row r="50" spans="1:114" s="7" customFormat="1">
      <c r="A50" s="277">
        <f t="shared" si="7"/>
        <v>50</v>
      </c>
      <c r="B50" s="21" t="e">
        <f>'Calculateur de trading'!I50/C50/W50</f>
        <v>#DIV/0!</v>
      </c>
      <c r="C50" s="278">
        <f t="shared" si="19"/>
        <v>10</v>
      </c>
      <c r="D50" s="426"/>
      <c r="E50" s="273">
        <f t="shared" si="8"/>
        <v>100</v>
      </c>
      <c r="F50" s="271">
        <f t="shared" si="0"/>
        <v>2</v>
      </c>
      <c r="G50" s="271" t="e">
        <f t="shared" si="9"/>
        <v>#DIV/0!</v>
      </c>
      <c r="H50" s="272">
        <f t="shared" si="10"/>
        <v>20</v>
      </c>
      <c r="I50" s="270"/>
      <c r="J50" s="273">
        <f t="shared" si="11"/>
        <v>200</v>
      </c>
      <c r="K50" s="271">
        <f t="shared" si="1"/>
        <v>4</v>
      </c>
      <c r="L50" s="271" t="e">
        <f t="shared" si="2"/>
        <v>#DIV/0!</v>
      </c>
      <c r="M50" s="272">
        <f t="shared" si="3"/>
        <v>40</v>
      </c>
      <c r="N50" s="389"/>
      <c r="O50" s="455" t="e">
        <f>(A50*B50*W50)+(B50*'Calculateur de trading'!H50)</f>
        <v>#DIV/0!</v>
      </c>
      <c r="P50" s="274" t="e">
        <f>O50/'Déscriptions des trades'!CK50</f>
        <v>#DIV/0!</v>
      </c>
      <c r="Q50" s="456" t="e">
        <f>'Déscriptions des trades'!CK50-O50</f>
        <v>#DIV/0!</v>
      </c>
      <c r="R50" s="466" t="e">
        <f t="shared" si="12"/>
        <v>#DIV/0!</v>
      </c>
      <c r="S50" s="389"/>
      <c r="T50" s="12"/>
      <c r="U50" s="25"/>
      <c r="V50" s="15"/>
      <c r="W50" s="490">
        <f t="shared" si="31"/>
        <v>0</v>
      </c>
      <c r="X50" s="21" t="e">
        <f>W50*U50/'Déscriptions des trades'!CK50*'Déscriptions des trades'!B50</f>
        <v>#DIV/0!</v>
      </c>
      <c r="Y50" s="459"/>
      <c r="Z50" s="389"/>
      <c r="AA50" s="23">
        <f t="shared" si="13"/>
        <v>0.1</v>
      </c>
      <c r="AB50" s="17" t="e">
        <f>(AA50*'Déscriptions des trades'!U50*'Déscriptions des trades'!B50/'Déscriptions des trades'!CK50)*'Déscriptions des trades'!W50</f>
        <v>#DIV/0!</v>
      </c>
      <c r="AC50" s="265" t="e">
        <f>AB50*'Déscriptions des trades'!CK50</f>
        <v>#DIV/0!</v>
      </c>
      <c r="AD50" s="266" t="e">
        <f>'Déscriptions des trades'!CK50-AC50</f>
        <v>#DIV/0!</v>
      </c>
      <c r="AE50" s="389"/>
      <c r="AF50" s="399">
        <v>46</v>
      </c>
      <c r="AG50" s="389"/>
      <c r="AH50" s="20"/>
      <c r="AI50" s="303"/>
      <c r="AJ50" s="307"/>
      <c r="AK50" s="161"/>
      <c r="AL50" s="305"/>
      <c r="AM50" s="305"/>
      <c r="AN50" s="162"/>
      <c r="AO50" s="439"/>
      <c r="AP50" s="162"/>
      <c r="AQ50" s="113"/>
      <c r="AR50" s="113"/>
      <c r="AS50" s="384"/>
      <c r="AT50" s="306"/>
      <c r="AU50" s="306"/>
      <c r="AV50" s="160"/>
      <c r="AW50" s="158"/>
      <c r="AX50" s="385"/>
      <c r="AY50" s="453"/>
      <c r="AZ50" s="165"/>
      <c r="BA50" s="301"/>
      <c r="BB50" s="165"/>
      <c r="BC50" s="301"/>
      <c r="BD50" s="165"/>
      <c r="BE50" s="302"/>
      <c r="BF50" s="302"/>
      <c r="BG50" s="165"/>
      <c r="BH50" s="303"/>
      <c r="BI50" s="165"/>
      <c r="BJ50" s="304"/>
      <c r="BK50" s="394"/>
      <c r="BL50" s="302"/>
      <c r="BM50" s="488"/>
      <c r="BN50" s="394"/>
      <c r="BO50" s="302"/>
      <c r="BP50" s="13"/>
      <c r="BQ50" s="302"/>
      <c r="BR50" s="13"/>
      <c r="BS50" s="302"/>
      <c r="BT50" s="13"/>
      <c r="BU50" s="302"/>
      <c r="BV50" s="386"/>
      <c r="BW50" s="303"/>
      <c r="BX50" s="303"/>
      <c r="BY50" s="302"/>
      <c r="BZ50" s="302"/>
      <c r="CA50" s="387"/>
      <c r="CB50" s="395"/>
      <c r="CC50" s="12"/>
      <c r="CD50" s="304"/>
      <c r="CE50" s="14"/>
      <c r="CF50" s="395"/>
      <c r="CG50" s="397"/>
      <c r="CH50" s="300">
        <f t="shared" si="33"/>
        <v>0</v>
      </c>
      <c r="CI50" s="26"/>
      <c r="CJ50" s="17">
        <f t="shared" si="22"/>
        <v>0</v>
      </c>
      <c r="CK50" s="18">
        <f t="shared" si="41"/>
        <v>12.89</v>
      </c>
      <c r="CM50" s="164"/>
      <c r="CN50" s="302"/>
      <c r="CO50" s="13">
        <f t="shared" si="34"/>
        <v>0</v>
      </c>
      <c r="CP50" s="302"/>
      <c r="CQ50" s="13">
        <f t="shared" si="35"/>
        <v>0</v>
      </c>
      <c r="CR50" s="302"/>
      <c r="CS50" s="13">
        <f t="shared" si="36"/>
        <v>0</v>
      </c>
      <c r="CT50" s="302"/>
      <c r="CU50" s="13">
        <f t="shared" si="26"/>
        <v>0</v>
      </c>
      <c r="CV50" s="302"/>
      <c r="CW50" s="13">
        <f t="shared" si="37"/>
        <v>0</v>
      </c>
      <c r="CX50" s="13">
        <f t="shared" si="38"/>
        <v>0</v>
      </c>
      <c r="CY50" s="251">
        <f t="shared" si="39"/>
        <v>0</v>
      </c>
      <c r="CZ50" s="13" t="s">
        <v>29</v>
      </c>
      <c r="DA50" s="13">
        <v>50</v>
      </c>
      <c r="DB50" s="22">
        <f t="shared" si="40"/>
        <v>0</v>
      </c>
      <c r="DD50" s="24"/>
      <c r="DF50" s="163"/>
      <c r="DH50" s="24"/>
      <c r="DI50" s="447"/>
      <c r="DJ50" s="163"/>
    </row>
    <row r="51" spans="1:114" s="7" customFormat="1">
      <c r="A51" s="277">
        <f t="shared" si="7"/>
        <v>50</v>
      </c>
      <c r="B51" s="21" t="e">
        <f>'Calculateur de trading'!I51/C51/W51</f>
        <v>#DIV/0!</v>
      </c>
      <c r="C51" s="278">
        <f t="shared" si="19"/>
        <v>10</v>
      </c>
      <c r="D51" s="278"/>
      <c r="E51" s="273">
        <f t="shared" si="8"/>
        <v>100</v>
      </c>
      <c r="F51" s="271">
        <f t="shared" si="0"/>
        <v>2</v>
      </c>
      <c r="G51" s="271" t="e">
        <f t="shared" si="9"/>
        <v>#DIV/0!</v>
      </c>
      <c r="H51" s="272">
        <f t="shared" si="10"/>
        <v>20</v>
      </c>
      <c r="I51" s="270"/>
      <c r="J51" s="273">
        <f t="shared" si="11"/>
        <v>200</v>
      </c>
      <c r="K51" s="271">
        <f t="shared" si="1"/>
        <v>4</v>
      </c>
      <c r="L51" s="271" t="e">
        <f t="shared" si="2"/>
        <v>#DIV/0!</v>
      </c>
      <c r="M51" s="272">
        <f t="shared" si="3"/>
        <v>40</v>
      </c>
      <c r="N51" s="389"/>
      <c r="O51" s="455" t="e">
        <f>(A51*B51*W51)+(B51*'Calculateur de trading'!H51)</f>
        <v>#DIV/0!</v>
      </c>
      <c r="P51" s="274" t="e">
        <f>O51/'Déscriptions des trades'!CK51</f>
        <v>#DIV/0!</v>
      </c>
      <c r="Q51" s="456" t="e">
        <f>'Déscriptions des trades'!CK51-O51</f>
        <v>#DIV/0!</v>
      </c>
      <c r="R51" s="466" t="e">
        <f t="shared" si="12"/>
        <v>#DIV/0!</v>
      </c>
      <c r="S51" s="389"/>
      <c r="T51" s="12"/>
      <c r="U51" s="25"/>
      <c r="V51" s="15"/>
      <c r="W51" s="490">
        <f t="shared" si="31"/>
        <v>0</v>
      </c>
      <c r="X51" s="21" t="e">
        <f>W51*U51/'Déscriptions des trades'!CK51*'Déscriptions des trades'!B51</f>
        <v>#DIV/0!</v>
      </c>
      <c r="Y51" s="459"/>
      <c r="Z51" s="389"/>
      <c r="AA51" s="23">
        <f t="shared" si="13"/>
        <v>0.1</v>
      </c>
      <c r="AB51" s="17" t="e">
        <f>(AA51*'Déscriptions des trades'!U51*'Déscriptions des trades'!B51/'Déscriptions des trades'!CK51)*'Déscriptions des trades'!W51</f>
        <v>#DIV/0!</v>
      </c>
      <c r="AC51" s="265" t="e">
        <f>AB51*'Déscriptions des trades'!CK51</f>
        <v>#DIV/0!</v>
      </c>
      <c r="AD51" s="266" t="e">
        <f>'Déscriptions des trades'!CK51-AC51</f>
        <v>#DIV/0!</v>
      </c>
      <c r="AE51" s="389"/>
      <c r="AF51" s="399">
        <v>47</v>
      </c>
      <c r="AG51" s="389"/>
      <c r="AH51" s="20"/>
      <c r="AI51" s="303"/>
      <c r="AJ51" s="307"/>
      <c r="AK51" s="161"/>
      <c r="AL51" s="305"/>
      <c r="AM51" s="305"/>
      <c r="AN51" s="162"/>
      <c r="AO51" s="439"/>
      <c r="AP51" s="162"/>
      <c r="AQ51" s="113"/>
      <c r="AR51" s="113"/>
      <c r="AS51" s="384"/>
      <c r="AT51" s="306"/>
      <c r="AU51" s="306"/>
      <c r="AV51" s="160"/>
      <c r="AW51" s="158"/>
      <c r="AX51" s="385"/>
      <c r="AY51" s="453"/>
      <c r="AZ51" s="165"/>
      <c r="BA51" s="301"/>
      <c r="BB51" s="165"/>
      <c r="BC51" s="301"/>
      <c r="BD51" s="165"/>
      <c r="BE51" s="302"/>
      <c r="BF51" s="302"/>
      <c r="BG51" s="165"/>
      <c r="BH51" s="303"/>
      <c r="BI51" s="165"/>
      <c r="BJ51" s="304"/>
      <c r="BK51" s="394"/>
      <c r="BL51" s="302"/>
      <c r="BM51" s="488"/>
      <c r="BN51" s="394"/>
      <c r="BO51" s="302"/>
      <c r="BP51" s="13"/>
      <c r="BQ51" s="302"/>
      <c r="BR51" s="13"/>
      <c r="BS51" s="302"/>
      <c r="BT51" s="13"/>
      <c r="BU51" s="302"/>
      <c r="BV51" s="386"/>
      <c r="BW51" s="303"/>
      <c r="BX51" s="303"/>
      <c r="BY51" s="302"/>
      <c r="BZ51" s="302"/>
      <c r="CA51" s="387"/>
      <c r="CB51" s="395"/>
      <c r="CC51" s="12"/>
      <c r="CD51" s="304"/>
      <c r="CE51" s="14"/>
      <c r="CF51" s="395"/>
      <c r="CG51" s="397"/>
      <c r="CH51" s="300">
        <f t="shared" si="33"/>
        <v>0</v>
      </c>
      <c r="CI51" s="26"/>
      <c r="CJ51" s="17">
        <f t="shared" si="22"/>
        <v>0</v>
      </c>
      <c r="CK51" s="18">
        <f t="shared" si="41"/>
        <v>12.89</v>
      </c>
      <c r="CM51" s="164"/>
      <c r="CN51" s="302"/>
      <c r="CO51" s="13">
        <f t="shared" si="34"/>
        <v>0</v>
      </c>
      <c r="CP51" s="302"/>
      <c r="CQ51" s="13">
        <f t="shared" si="35"/>
        <v>0</v>
      </c>
      <c r="CR51" s="302"/>
      <c r="CS51" s="13">
        <f t="shared" si="36"/>
        <v>0</v>
      </c>
      <c r="CT51" s="302"/>
      <c r="CU51" s="13">
        <f t="shared" si="26"/>
        <v>0</v>
      </c>
      <c r="CV51" s="302"/>
      <c r="CW51" s="13">
        <f t="shared" si="37"/>
        <v>0</v>
      </c>
      <c r="CX51" s="13">
        <f t="shared" si="38"/>
        <v>0</v>
      </c>
      <c r="CY51" s="251">
        <f t="shared" si="39"/>
        <v>0</v>
      </c>
      <c r="CZ51" s="13" t="s">
        <v>29</v>
      </c>
      <c r="DA51" s="13">
        <v>50</v>
      </c>
      <c r="DB51" s="22">
        <f t="shared" si="40"/>
        <v>0</v>
      </c>
      <c r="DD51" s="24"/>
      <c r="DF51" s="163"/>
      <c r="DH51" s="24"/>
      <c r="DI51" s="447"/>
      <c r="DJ51" s="163"/>
    </row>
    <row r="52" spans="1:114" s="7" customFormat="1">
      <c r="A52" s="277">
        <f t="shared" si="7"/>
        <v>50</v>
      </c>
      <c r="B52" s="21" t="e">
        <f>'Calculateur de trading'!I52/C52/W52</f>
        <v>#DIV/0!</v>
      </c>
      <c r="C52" s="278">
        <f t="shared" si="19"/>
        <v>10</v>
      </c>
      <c r="D52" s="426"/>
      <c r="E52" s="273">
        <f t="shared" si="8"/>
        <v>100</v>
      </c>
      <c r="F52" s="271">
        <f t="shared" si="0"/>
        <v>2</v>
      </c>
      <c r="G52" s="271" t="e">
        <f t="shared" si="9"/>
        <v>#DIV/0!</v>
      </c>
      <c r="H52" s="272">
        <f t="shared" si="10"/>
        <v>20</v>
      </c>
      <c r="I52" s="270"/>
      <c r="J52" s="273">
        <f t="shared" si="11"/>
        <v>200</v>
      </c>
      <c r="K52" s="271">
        <f t="shared" si="1"/>
        <v>4</v>
      </c>
      <c r="L52" s="271" t="e">
        <f t="shared" si="2"/>
        <v>#DIV/0!</v>
      </c>
      <c r="M52" s="272">
        <f t="shared" si="3"/>
        <v>40</v>
      </c>
      <c r="N52" s="389"/>
      <c r="O52" s="455" t="e">
        <f>(A52*B52*W52)+(B52*'Calculateur de trading'!H52)</f>
        <v>#DIV/0!</v>
      </c>
      <c r="P52" s="274" t="e">
        <f>O52/'Déscriptions des trades'!CK52</f>
        <v>#DIV/0!</v>
      </c>
      <c r="Q52" s="456" t="e">
        <f>'Déscriptions des trades'!CK52-O52</f>
        <v>#DIV/0!</v>
      </c>
      <c r="R52" s="466" t="e">
        <f t="shared" si="12"/>
        <v>#DIV/0!</v>
      </c>
      <c r="S52" s="389"/>
      <c r="T52" s="12"/>
      <c r="U52" s="25"/>
      <c r="V52" s="15"/>
      <c r="W52" s="490">
        <f t="shared" si="31"/>
        <v>0</v>
      </c>
      <c r="X52" s="21" t="e">
        <f>W52*U52/'Déscriptions des trades'!CK52*'Déscriptions des trades'!B52</f>
        <v>#DIV/0!</v>
      </c>
      <c r="Y52" s="459"/>
      <c r="Z52" s="389"/>
      <c r="AA52" s="23">
        <f t="shared" si="13"/>
        <v>0.1</v>
      </c>
      <c r="AB52" s="17" t="e">
        <f>(AA52*'Déscriptions des trades'!U52*'Déscriptions des trades'!B52/'Déscriptions des trades'!CK52)*'Déscriptions des trades'!W52</f>
        <v>#DIV/0!</v>
      </c>
      <c r="AC52" s="265" t="e">
        <f>AB52*'Déscriptions des trades'!CK52</f>
        <v>#DIV/0!</v>
      </c>
      <c r="AD52" s="266" t="e">
        <f>'Déscriptions des trades'!CK52-AC52</f>
        <v>#DIV/0!</v>
      </c>
      <c r="AE52" s="389"/>
      <c r="AF52" s="399">
        <v>48</v>
      </c>
      <c r="AG52" s="389"/>
      <c r="AH52" s="20"/>
      <c r="AI52" s="303"/>
      <c r="AJ52" s="307"/>
      <c r="AK52" s="161"/>
      <c r="AL52" s="305"/>
      <c r="AM52" s="305"/>
      <c r="AN52" s="162"/>
      <c r="AO52" s="439"/>
      <c r="AP52" s="162"/>
      <c r="AQ52" s="113"/>
      <c r="AR52" s="113"/>
      <c r="AS52" s="384"/>
      <c r="AT52" s="306"/>
      <c r="AU52" s="306"/>
      <c r="AV52" s="160"/>
      <c r="AW52" s="158"/>
      <c r="AX52" s="385"/>
      <c r="AY52" s="453"/>
      <c r="AZ52" s="165"/>
      <c r="BA52" s="301"/>
      <c r="BB52" s="165"/>
      <c r="BC52" s="301"/>
      <c r="BD52" s="165"/>
      <c r="BE52" s="302"/>
      <c r="BF52" s="302"/>
      <c r="BG52" s="165"/>
      <c r="BH52" s="303"/>
      <c r="BI52" s="165"/>
      <c r="BJ52" s="304"/>
      <c r="BK52" s="394"/>
      <c r="BL52" s="302"/>
      <c r="BM52" s="488"/>
      <c r="BN52" s="394"/>
      <c r="BO52" s="302"/>
      <c r="BP52" s="13"/>
      <c r="BQ52" s="302"/>
      <c r="BR52" s="13"/>
      <c r="BS52" s="302"/>
      <c r="BT52" s="13"/>
      <c r="BU52" s="302"/>
      <c r="BV52" s="386"/>
      <c r="BW52" s="303"/>
      <c r="BX52" s="303"/>
      <c r="BY52" s="302"/>
      <c r="BZ52" s="302"/>
      <c r="CA52" s="387"/>
      <c r="CB52" s="395"/>
      <c r="CC52" s="12"/>
      <c r="CD52" s="304"/>
      <c r="CE52" s="14"/>
      <c r="CF52" s="395"/>
      <c r="CG52" s="397"/>
      <c r="CH52" s="300">
        <f t="shared" si="33"/>
        <v>0</v>
      </c>
      <c r="CI52" s="26"/>
      <c r="CJ52" s="17">
        <f t="shared" si="22"/>
        <v>0</v>
      </c>
      <c r="CK52" s="18">
        <f t="shared" si="41"/>
        <v>12.89</v>
      </c>
      <c r="CM52" s="164"/>
      <c r="CN52" s="302"/>
      <c r="CO52" s="13">
        <f t="shared" si="34"/>
        <v>0</v>
      </c>
      <c r="CP52" s="302"/>
      <c r="CQ52" s="13">
        <f t="shared" si="35"/>
        <v>0</v>
      </c>
      <c r="CR52" s="302"/>
      <c r="CS52" s="13">
        <f t="shared" si="36"/>
        <v>0</v>
      </c>
      <c r="CT52" s="302"/>
      <c r="CU52" s="13">
        <f t="shared" si="26"/>
        <v>0</v>
      </c>
      <c r="CV52" s="302"/>
      <c r="CW52" s="13">
        <f t="shared" si="37"/>
        <v>0</v>
      </c>
      <c r="CX52" s="13">
        <f t="shared" si="38"/>
        <v>0</v>
      </c>
      <c r="CY52" s="251">
        <f t="shared" si="39"/>
        <v>0</v>
      </c>
      <c r="CZ52" s="13" t="s">
        <v>29</v>
      </c>
      <c r="DA52" s="13">
        <v>50</v>
      </c>
      <c r="DB52" s="22">
        <f t="shared" si="40"/>
        <v>0</v>
      </c>
      <c r="DD52" s="24"/>
      <c r="DF52" s="163"/>
      <c r="DH52" s="24"/>
      <c r="DI52" s="447"/>
      <c r="DJ52" s="163"/>
    </row>
    <row r="53" spans="1:114" s="7" customFormat="1">
      <c r="A53" s="277">
        <f t="shared" si="7"/>
        <v>50</v>
      </c>
      <c r="B53" s="21" t="e">
        <f>'Calculateur de trading'!I53/C53/W53</f>
        <v>#DIV/0!</v>
      </c>
      <c r="C53" s="278">
        <f t="shared" si="19"/>
        <v>10</v>
      </c>
      <c r="D53" s="278"/>
      <c r="E53" s="273">
        <f t="shared" si="8"/>
        <v>100</v>
      </c>
      <c r="F53" s="271">
        <f t="shared" si="0"/>
        <v>2</v>
      </c>
      <c r="G53" s="271" t="e">
        <f t="shared" si="9"/>
        <v>#DIV/0!</v>
      </c>
      <c r="H53" s="272">
        <f t="shared" si="10"/>
        <v>20</v>
      </c>
      <c r="I53" s="270"/>
      <c r="J53" s="273">
        <f t="shared" si="11"/>
        <v>200</v>
      </c>
      <c r="K53" s="271">
        <f t="shared" si="1"/>
        <v>4</v>
      </c>
      <c r="L53" s="271" t="e">
        <f t="shared" si="2"/>
        <v>#DIV/0!</v>
      </c>
      <c r="M53" s="272">
        <f t="shared" si="3"/>
        <v>40</v>
      </c>
      <c r="N53" s="389"/>
      <c r="O53" s="455" t="e">
        <f>(A53*B53*W53)+(B53*'Calculateur de trading'!H53)</f>
        <v>#DIV/0!</v>
      </c>
      <c r="P53" s="274" t="e">
        <f>O53/'Déscriptions des trades'!CK53</f>
        <v>#DIV/0!</v>
      </c>
      <c r="Q53" s="456" t="e">
        <f>'Déscriptions des trades'!CK53-O53</f>
        <v>#DIV/0!</v>
      </c>
      <c r="R53" s="466" t="e">
        <f t="shared" si="12"/>
        <v>#DIV/0!</v>
      </c>
      <c r="S53" s="389"/>
      <c r="T53" s="12"/>
      <c r="U53" s="25"/>
      <c r="V53" s="15"/>
      <c r="W53" s="490">
        <f t="shared" si="31"/>
        <v>0</v>
      </c>
      <c r="X53" s="21" t="e">
        <f>W53*U53/'Déscriptions des trades'!CK53*'Déscriptions des trades'!B53</f>
        <v>#DIV/0!</v>
      </c>
      <c r="Y53" s="459"/>
      <c r="Z53" s="389"/>
      <c r="AA53" s="23">
        <f t="shared" si="13"/>
        <v>0.1</v>
      </c>
      <c r="AB53" s="17" t="e">
        <f>(AA53*'Déscriptions des trades'!U53*'Déscriptions des trades'!B53/'Déscriptions des trades'!CK53)*'Déscriptions des trades'!W53</f>
        <v>#DIV/0!</v>
      </c>
      <c r="AC53" s="265" t="e">
        <f>AB53*'Déscriptions des trades'!CK53</f>
        <v>#DIV/0!</v>
      </c>
      <c r="AD53" s="266" t="e">
        <f>'Déscriptions des trades'!CK53-AC53</f>
        <v>#DIV/0!</v>
      </c>
      <c r="AE53" s="389"/>
      <c r="AF53" s="399">
        <v>49</v>
      </c>
      <c r="AG53" s="389"/>
      <c r="AH53" s="20"/>
      <c r="AI53" s="303"/>
      <c r="AJ53" s="307"/>
      <c r="AK53" s="161"/>
      <c r="AL53" s="305"/>
      <c r="AM53" s="305"/>
      <c r="AN53" s="162"/>
      <c r="AO53" s="439"/>
      <c r="AP53" s="162"/>
      <c r="AQ53" s="113"/>
      <c r="AR53" s="113"/>
      <c r="AS53" s="384"/>
      <c r="AT53" s="306"/>
      <c r="AU53" s="306"/>
      <c r="AV53" s="160"/>
      <c r="AW53" s="158"/>
      <c r="AX53" s="385"/>
      <c r="AY53" s="453"/>
      <c r="AZ53" s="165"/>
      <c r="BA53" s="301"/>
      <c r="BB53" s="165"/>
      <c r="BC53" s="301"/>
      <c r="BD53" s="165"/>
      <c r="BE53" s="302"/>
      <c r="BF53" s="302"/>
      <c r="BG53" s="165"/>
      <c r="BH53" s="303"/>
      <c r="BI53" s="165"/>
      <c r="BJ53" s="304"/>
      <c r="BK53" s="394"/>
      <c r="BL53" s="302"/>
      <c r="BM53" s="488"/>
      <c r="BN53" s="394"/>
      <c r="BO53" s="302"/>
      <c r="BP53" s="13"/>
      <c r="BQ53" s="302"/>
      <c r="BR53" s="13"/>
      <c r="BS53" s="302"/>
      <c r="BT53" s="13"/>
      <c r="BU53" s="302"/>
      <c r="BV53" s="386"/>
      <c r="BW53" s="303"/>
      <c r="BX53" s="303"/>
      <c r="BY53" s="302"/>
      <c r="BZ53" s="302"/>
      <c r="CA53" s="387"/>
      <c r="CB53" s="395"/>
      <c r="CC53" s="12"/>
      <c r="CD53" s="304"/>
      <c r="CE53" s="14"/>
      <c r="CF53" s="395"/>
      <c r="CG53" s="397"/>
      <c r="CH53" s="300">
        <f t="shared" si="33"/>
        <v>0</v>
      </c>
      <c r="CI53" s="26"/>
      <c r="CJ53" s="17">
        <f t="shared" si="22"/>
        <v>0</v>
      </c>
      <c r="CK53" s="18">
        <f t="shared" si="41"/>
        <v>12.89</v>
      </c>
      <c r="CM53" s="164"/>
      <c r="CN53" s="302"/>
      <c r="CO53" s="13">
        <f t="shared" si="34"/>
        <v>0</v>
      </c>
      <c r="CP53" s="302"/>
      <c r="CQ53" s="13">
        <f t="shared" si="35"/>
        <v>0</v>
      </c>
      <c r="CR53" s="302"/>
      <c r="CS53" s="13">
        <f t="shared" si="36"/>
        <v>0</v>
      </c>
      <c r="CT53" s="302"/>
      <c r="CU53" s="13">
        <f t="shared" si="26"/>
        <v>0</v>
      </c>
      <c r="CV53" s="302"/>
      <c r="CW53" s="13">
        <f t="shared" si="37"/>
        <v>0</v>
      </c>
      <c r="CX53" s="13">
        <f t="shared" si="38"/>
        <v>0</v>
      </c>
      <c r="CY53" s="251">
        <f t="shared" si="39"/>
        <v>0</v>
      </c>
      <c r="CZ53" s="13" t="s">
        <v>29</v>
      </c>
      <c r="DA53" s="13">
        <v>50</v>
      </c>
      <c r="DB53" s="22">
        <f t="shared" si="40"/>
        <v>0</v>
      </c>
      <c r="DD53" s="24"/>
      <c r="DF53" s="163"/>
      <c r="DH53" s="24"/>
      <c r="DI53" s="447"/>
      <c r="DJ53" s="163"/>
    </row>
    <row r="54" spans="1:114" s="7" customFormat="1">
      <c r="A54" s="277">
        <f t="shared" si="7"/>
        <v>50</v>
      </c>
      <c r="B54" s="21" t="e">
        <f>'Calculateur de trading'!I54/C54/W54</f>
        <v>#DIV/0!</v>
      </c>
      <c r="C54" s="278">
        <f t="shared" si="19"/>
        <v>10</v>
      </c>
      <c r="D54" s="426"/>
      <c r="E54" s="273">
        <f t="shared" si="8"/>
        <v>100</v>
      </c>
      <c r="F54" s="271">
        <f t="shared" si="0"/>
        <v>2</v>
      </c>
      <c r="G54" s="271" t="e">
        <f t="shared" si="9"/>
        <v>#DIV/0!</v>
      </c>
      <c r="H54" s="272">
        <f t="shared" si="10"/>
        <v>20</v>
      </c>
      <c r="I54" s="270"/>
      <c r="J54" s="273">
        <f t="shared" si="11"/>
        <v>200</v>
      </c>
      <c r="K54" s="271">
        <f t="shared" si="1"/>
        <v>4</v>
      </c>
      <c r="L54" s="271" t="e">
        <f t="shared" si="2"/>
        <v>#DIV/0!</v>
      </c>
      <c r="M54" s="272">
        <f t="shared" si="3"/>
        <v>40</v>
      </c>
      <c r="N54" s="389"/>
      <c r="O54" s="455" t="e">
        <f>(A54*B54*W54)+(B54*'Calculateur de trading'!H54)</f>
        <v>#DIV/0!</v>
      </c>
      <c r="P54" s="274" t="e">
        <f>O54/'Déscriptions des trades'!CK54</f>
        <v>#DIV/0!</v>
      </c>
      <c r="Q54" s="456" t="e">
        <f>'Déscriptions des trades'!CK54-O54</f>
        <v>#DIV/0!</v>
      </c>
      <c r="R54" s="466" t="e">
        <f t="shared" si="12"/>
        <v>#DIV/0!</v>
      </c>
      <c r="S54" s="389"/>
      <c r="T54" s="12"/>
      <c r="U54" s="25"/>
      <c r="V54" s="15"/>
      <c r="W54" s="490">
        <f t="shared" si="31"/>
        <v>0</v>
      </c>
      <c r="X54" s="21" t="e">
        <f>W54*U54/'Déscriptions des trades'!CK54*'Déscriptions des trades'!B54</f>
        <v>#DIV/0!</v>
      </c>
      <c r="Y54" s="459"/>
      <c r="Z54" s="389"/>
      <c r="AA54" s="23">
        <f t="shared" si="13"/>
        <v>0.1</v>
      </c>
      <c r="AB54" s="17" t="e">
        <f>(AA54*'Déscriptions des trades'!U54*'Déscriptions des trades'!B54/'Déscriptions des trades'!CK54)*'Déscriptions des trades'!W54</f>
        <v>#DIV/0!</v>
      </c>
      <c r="AC54" s="265" t="e">
        <f>AB54*'Déscriptions des trades'!CK54</f>
        <v>#DIV/0!</v>
      </c>
      <c r="AD54" s="266" t="e">
        <f>'Déscriptions des trades'!CK54-AC54</f>
        <v>#DIV/0!</v>
      </c>
      <c r="AE54" s="389"/>
      <c r="AF54" s="399">
        <v>50</v>
      </c>
      <c r="AG54" s="389"/>
      <c r="AH54" s="20"/>
      <c r="AI54" s="303"/>
      <c r="AJ54" s="307"/>
      <c r="AK54" s="161"/>
      <c r="AL54" s="305"/>
      <c r="AM54" s="305"/>
      <c r="AN54" s="162"/>
      <c r="AO54" s="439"/>
      <c r="AP54" s="162"/>
      <c r="AQ54" s="113"/>
      <c r="AR54" s="113"/>
      <c r="AS54" s="384"/>
      <c r="AT54" s="306"/>
      <c r="AU54" s="306"/>
      <c r="AV54" s="160"/>
      <c r="AW54" s="158"/>
      <c r="AX54" s="385"/>
      <c r="AY54" s="453"/>
      <c r="AZ54" s="165"/>
      <c r="BA54" s="301"/>
      <c r="BB54" s="165"/>
      <c r="BC54" s="301"/>
      <c r="BD54" s="165"/>
      <c r="BE54" s="302"/>
      <c r="BF54" s="302"/>
      <c r="BG54" s="165"/>
      <c r="BH54" s="303"/>
      <c r="BI54" s="165"/>
      <c r="BJ54" s="304"/>
      <c r="BK54" s="394"/>
      <c r="BL54" s="302"/>
      <c r="BM54" s="488"/>
      <c r="BN54" s="394"/>
      <c r="BO54" s="302"/>
      <c r="BP54" s="13"/>
      <c r="BQ54" s="302"/>
      <c r="BR54" s="13"/>
      <c r="BS54" s="302"/>
      <c r="BT54" s="13"/>
      <c r="BU54" s="302"/>
      <c r="BV54" s="386"/>
      <c r="BW54" s="303"/>
      <c r="BX54" s="303"/>
      <c r="BY54" s="302"/>
      <c r="BZ54" s="302"/>
      <c r="CA54" s="387"/>
      <c r="CB54" s="395"/>
      <c r="CC54" s="12"/>
      <c r="CD54" s="304"/>
      <c r="CE54" s="14"/>
      <c r="CF54" s="395"/>
      <c r="CG54" s="397"/>
      <c r="CH54" s="300">
        <f t="shared" si="33"/>
        <v>0</v>
      </c>
      <c r="CI54" s="26"/>
      <c r="CJ54" s="17">
        <f t="shared" si="22"/>
        <v>0</v>
      </c>
      <c r="CK54" s="18">
        <f t="shared" si="41"/>
        <v>12.89</v>
      </c>
      <c r="CM54" s="164"/>
      <c r="CN54" s="302"/>
      <c r="CO54" s="13">
        <f t="shared" si="34"/>
        <v>0</v>
      </c>
      <c r="CP54" s="302"/>
      <c r="CQ54" s="13">
        <f t="shared" si="35"/>
        <v>0</v>
      </c>
      <c r="CR54" s="302"/>
      <c r="CS54" s="13">
        <f t="shared" si="36"/>
        <v>0</v>
      </c>
      <c r="CT54" s="302"/>
      <c r="CU54" s="13">
        <f t="shared" si="26"/>
        <v>0</v>
      </c>
      <c r="CV54" s="302"/>
      <c r="CW54" s="13">
        <f t="shared" si="37"/>
        <v>0</v>
      </c>
      <c r="CX54" s="13">
        <f t="shared" si="38"/>
        <v>0</v>
      </c>
      <c r="CY54" s="251">
        <f t="shared" si="39"/>
        <v>0</v>
      </c>
      <c r="CZ54" s="13" t="s">
        <v>29</v>
      </c>
      <c r="DA54" s="13">
        <v>50</v>
      </c>
      <c r="DB54" s="22">
        <f t="shared" si="40"/>
        <v>0</v>
      </c>
      <c r="DD54" s="24"/>
      <c r="DF54" s="163"/>
      <c r="DH54" s="24"/>
      <c r="DI54" s="447"/>
      <c r="DJ54" s="163"/>
    </row>
    <row r="55" spans="1:114" s="7" customFormat="1">
      <c r="A55" s="277">
        <f t="shared" si="7"/>
        <v>50</v>
      </c>
      <c r="B55" s="21" t="e">
        <f>'Calculateur de trading'!I55/C55/W55</f>
        <v>#DIV/0!</v>
      </c>
      <c r="C55" s="278">
        <f t="shared" si="19"/>
        <v>10</v>
      </c>
      <c r="D55" s="426"/>
      <c r="E55" s="273">
        <f t="shared" si="8"/>
        <v>100</v>
      </c>
      <c r="F55" s="271">
        <f t="shared" si="0"/>
        <v>2</v>
      </c>
      <c r="G55" s="271" t="e">
        <f t="shared" si="9"/>
        <v>#DIV/0!</v>
      </c>
      <c r="H55" s="272">
        <f t="shared" si="10"/>
        <v>20</v>
      </c>
      <c r="I55" s="270"/>
      <c r="J55" s="273">
        <f t="shared" si="11"/>
        <v>200</v>
      </c>
      <c r="K55" s="271">
        <f t="shared" si="1"/>
        <v>4</v>
      </c>
      <c r="L55" s="271" t="e">
        <f t="shared" si="2"/>
        <v>#DIV/0!</v>
      </c>
      <c r="M55" s="272">
        <f t="shared" si="3"/>
        <v>40</v>
      </c>
      <c r="N55" s="389"/>
      <c r="O55" s="455" t="e">
        <f>(A55*B55*W55)+(B55*'Calculateur de trading'!H55)</f>
        <v>#DIV/0!</v>
      </c>
      <c r="P55" s="274" t="e">
        <f>O55/'Déscriptions des trades'!CK55</f>
        <v>#DIV/0!</v>
      </c>
      <c r="Q55" s="456" t="e">
        <f>'Déscriptions des trades'!CK55-O55</f>
        <v>#DIV/0!</v>
      </c>
      <c r="R55" s="466" t="e">
        <f t="shared" si="12"/>
        <v>#DIV/0!</v>
      </c>
      <c r="S55" s="389"/>
      <c r="T55" s="12"/>
      <c r="U55" s="25"/>
      <c r="V55" s="15"/>
      <c r="W55" s="490">
        <f t="shared" si="31"/>
        <v>0</v>
      </c>
      <c r="X55" s="21" t="e">
        <f>W55*U55/'Déscriptions des trades'!CK55*'Déscriptions des trades'!B55</f>
        <v>#DIV/0!</v>
      </c>
      <c r="Y55" s="459"/>
      <c r="Z55" s="389"/>
      <c r="AA55" s="23">
        <f t="shared" si="13"/>
        <v>0.1</v>
      </c>
      <c r="AB55" s="17" t="e">
        <f>(AA55*'Déscriptions des trades'!U55*'Déscriptions des trades'!B55/'Déscriptions des trades'!CK55)*'Déscriptions des trades'!W55</f>
        <v>#DIV/0!</v>
      </c>
      <c r="AC55" s="265" t="e">
        <f>AB55*'Déscriptions des trades'!CK55</f>
        <v>#DIV/0!</v>
      </c>
      <c r="AD55" s="266" t="e">
        <f>'Déscriptions des trades'!CK55-AC55</f>
        <v>#DIV/0!</v>
      </c>
      <c r="AE55" s="389"/>
      <c r="AF55" s="399">
        <v>51</v>
      </c>
      <c r="AG55" s="389"/>
      <c r="AH55" s="20"/>
      <c r="AI55" s="303"/>
      <c r="AJ55" s="307"/>
      <c r="AK55" s="161"/>
      <c r="AL55" s="305"/>
      <c r="AM55" s="305"/>
      <c r="AN55" s="162"/>
      <c r="AO55" s="439"/>
      <c r="AP55" s="162"/>
      <c r="AQ55" s="113"/>
      <c r="AR55" s="113"/>
      <c r="AS55" s="384"/>
      <c r="AT55" s="306"/>
      <c r="AU55" s="306"/>
      <c r="AV55" s="160"/>
      <c r="AW55" s="158"/>
      <c r="AX55" s="385"/>
      <c r="AY55" s="453"/>
      <c r="AZ55" s="165"/>
      <c r="BA55" s="301"/>
      <c r="BB55" s="165"/>
      <c r="BC55" s="301"/>
      <c r="BD55" s="165"/>
      <c r="BE55" s="302"/>
      <c r="BF55" s="302"/>
      <c r="BG55" s="165"/>
      <c r="BH55" s="303"/>
      <c r="BI55" s="165"/>
      <c r="BJ55" s="304"/>
      <c r="BK55" s="394"/>
      <c r="BL55" s="302"/>
      <c r="BM55" s="488"/>
      <c r="BN55" s="394"/>
      <c r="BO55" s="302"/>
      <c r="BP55" s="13"/>
      <c r="BQ55" s="302"/>
      <c r="BR55" s="13"/>
      <c r="BS55" s="302"/>
      <c r="BT55" s="13"/>
      <c r="BU55" s="302"/>
      <c r="BV55" s="386"/>
      <c r="BW55" s="303"/>
      <c r="BX55" s="303"/>
      <c r="BY55" s="302"/>
      <c r="BZ55" s="302"/>
      <c r="CA55" s="387"/>
      <c r="CB55" s="395"/>
      <c r="CC55" s="12"/>
      <c r="CD55" s="304"/>
      <c r="CE55" s="14"/>
      <c r="CF55" s="395"/>
      <c r="CG55" s="397"/>
      <c r="CH55" s="300">
        <f t="shared" si="33"/>
        <v>0</v>
      </c>
      <c r="CI55" s="26"/>
      <c r="CJ55" s="17">
        <f t="shared" si="22"/>
        <v>0</v>
      </c>
      <c r="CK55" s="18">
        <f t="shared" si="41"/>
        <v>12.89</v>
      </c>
      <c r="CM55" s="164"/>
      <c r="CN55" s="302"/>
      <c r="CO55" s="13">
        <f t="shared" si="34"/>
        <v>0</v>
      </c>
      <c r="CP55" s="302"/>
      <c r="CQ55" s="13">
        <f t="shared" si="35"/>
        <v>0</v>
      </c>
      <c r="CR55" s="302"/>
      <c r="CS55" s="13">
        <f t="shared" si="36"/>
        <v>0</v>
      </c>
      <c r="CT55" s="302"/>
      <c r="CU55" s="13">
        <f t="shared" si="26"/>
        <v>0</v>
      </c>
      <c r="CV55" s="302"/>
      <c r="CW55" s="13">
        <f t="shared" si="37"/>
        <v>0</v>
      </c>
      <c r="CX55" s="13">
        <f t="shared" si="38"/>
        <v>0</v>
      </c>
      <c r="CY55" s="251">
        <f t="shared" si="39"/>
        <v>0</v>
      </c>
      <c r="CZ55" s="13" t="s">
        <v>29</v>
      </c>
      <c r="DA55" s="13">
        <v>50</v>
      </c>
      <c r="DB55" s="22">
        <f t="shared" si="40"/>
        <v>0</v>
      </c>
      <c r="DD55" s="24"/>
      <c r="DF55" s="163"/>
      <c r="DH55" s="24"/>
      <c r="DI55" s="447"/>
      <c r="DJ55" s="163"/>
    </row>
    <row r="56" spans="1:114" s="7" customFormat="1">
      <c r="A56" s="277">
        <f t="shared" si="7"/>
        <v>50</v>
      </c>
      <c r="B56" s="21" t="e">
        <f>'Calculateur de trading'!I56/C56/W56</f>
        <v>#DIV/0!</v>
      </c>
      <c r="C56" s="278">
        <f t="shared" si="19"/>
        <v>10</v>
      </c>
      <c r="D56" s="278"/>
      <c r="E56" s="273">
        <f t="shared" si="8"/>
        <v>100</v>
      </c>
      <c r="F56" s="271">
        <f t="shared" si="0"/>
        <v>2</v>
      </c>
      <c r="G56" s="271" t="e">
        <f t="shared" si="9"/>
        <v>#DIV/0!</v>
      </c>
      <c r="H56" s="272">
        <f t="shared" si="10"/>
        <v>20</v>
      </c>
      <c r="I56" s="270"/>
      <c r="J56" s="273">
        <f t="shared" si="11"/>
        <v>200</v>
      </c>
      <c r="K56" s="271">
        <f t="shared" si="1"/>
        <v>4</v>
      </c>
      <c r="L56" s="271" t="e">
        <f t="shared" si="2"/>
        <v>#DIV/0!</v>
      </c>
      <c r="M56" s="272">
        <f t="shared" si="3"/>
        <v>40</v>
      </c>
      <c r="N56" s="389"/>
      <c r="O56" s="455" t="e">
        <f>(A56*B56*W56)+(B56*'Calculateur de trading'!H56)</f>
        <v>#DIV/0!</v>
      </c>
      <c r="P56" s="274" t="e">
        <f>O56/'Déscriptions des trades'!CK56</f>
        <v>#DIV/0!</v>
      </c>
      <c r="Q56" s="456" t="e">
        <f>'Déscriptions des trades'!CK56-O56</f>
        <v>#DIV/0!</v>
      </c>
      <c r="R56" s="466" t="e">
        <f t="shared" si="12"/>
        <v>#DIV/0!</v>
      </c>
      <c r="S56" s="389"/>
      <c r="T56" s="12"/>
      <c r="U56" s="25"/>
      <c r="V56" s="15"/>
      <c r="W56" s="490">
        <f t="shared" si="31"/>
        <v>0</v>
      </c>
      <c r="X56" s="21" t="e">
        <f>W56*U56/'Déscriptions des trades'!CK56*'Déscriptions des trades'!B56</f>
        <v>#DIV/0!</v>
      </c>
      <c r="Y56" s="459"/>
      <c r="Z56" s="389"/>
      <c r="AA56" s="23">
        <f t="shared" si="13"/>
        <v>0.1</v>
      </c>
      <c r="AB56" s="17" t="e">
        <f>(AA56*'Déscriptions des trades'!U56*'Déscriptions des trades'!B56/'Déscriptions des trades'!CK56)*'Déscriptions des trades'!W56</f>
        <v>#DIV/0!</v>
      </c>
      <c r="AC56" s="265" t="e">
        <f>AB56*'Déscriptions des trades'!CK56</f>
        <v>#DIV/0!</v>
      </c>
      <c r="AD56" s="266" t="e">
        <f>'Déscriptions des trades'!CK56-AC56</f>
        <v>#DIV/0!</v>
      </c>
      <c r="AE56" s="389"/>
      <c r="AF56" s="399">
        <v>52</v>
      </c>
      <c r="AG56" s="389"/>
      <c r="AH56" s="20"/>
      <c r="AI56" s="303"/>
      <c r="AJ56" s="307"/>
      <c r="AK56" s="161"/>
      <c r="AL56" s="305"/>
      <c r="AM56" s="305"/>
      <c r="AN56" s="162"/>
      <c r="AO56" s="439"/>
      <c r="AP56" s="162"/>
      <c r="AQ56" s="113"/>
      <c r="AR56" s="113"/>
      <c r="AS56" s="384"/>
      <c r="AT56" s="306"/>
      <c r="AU56" s="306"/>
      <c r="AV56" s="160"/>
      <c r="AW56" s="158"/>
      <c r="AX56" s="385"/>
      <c r="AY56" s="453"/>
      <c r="AZ56" s="165"/>
      <c r="BA56" s="301"/>
      <c r="BB56" s="165"/>
      <c r="BC56" s="301"/>
      <c r="BD56" s="165"/>
      <c r="BE56" s="302"/>
      <c r="BF56" s="302"/>
      <c r="BG56" s="165"/>
      <c r="BH56" s="303"/>
      <c r="BI56" s="165"/>
      <c r="BJ56" s="304"/>
      <c r="BK56" s="394"/>
      <c r="BL56" s="302"/>
      <c r="BM56" s="488"/>
      <c r="BN56" s="394"/>
      <c r="BO56" s="302"/>
      <c r="BP56" s="13"/>
      <c r="BQ56" s="302"/>
      <c r="BR56" s="13"/>
      <c r="BS56" s="302"/>
      <c r="BT56" s="13"/>
      <c r="BU56" s="302"/>
      <c r="BV56" s="386"/>
      <c r="BW56" s="303"/>
      <c r="BX56" s="303"/>
      <c r="BY56" s="302"/>
      <c r="BZ56" s="302"/>
      <c r="CA56" s="387"/>
      <c r="CB56" s="395"/>
      <c r="CC56" s="12"/>
      <c r="CD56" s="304"/>
      <c r="CE56" s="14"/>
      <c r="CF56" s="395"/>
      <c r="CG56" s="397"/>
      <c r="CH56" s="300">
        <f t="shared" si="33"/>
        <v>0</v>
      </c>
      <c r="CI56" s="26"/>
      <c r="CJ56" s="17">
        <f t="shared" si="22"/>
        <v>0</v>
      </c>
      <c r="CK56" s="18">
        <f t="shared" si="41"/>
        <v>12.89</v>
      </c>
      <c r="CM56" s="164"/>
      <c r="CN56" s="302"/>
      <c r="CO56" s="13">
        <f t="shared" si="34"/>
        <v>0</v>
      </c>
      <c r="CP56" s="302"/>
      <c r="CQ56" s="13">
        <f t="shared" si="35"/>
        <v>0</v>
      </c>
      <c r="CR56" s="302"/>
      <c r="CS56" s="13">
        <f t="shared" si="36"/>
        <v>0</v>
      </c>
      <c r="CT56" s="302"/>
      <c r="CU56" s="13">
        <f t="shared" si="26"/>
        <v>0</v>
      </c>
      <c r="CV56" s="302"/>
      <c r="CW56" s="13">
        <f t="shared" si="37"/>
        <v>0</v>
      </c>
      <c r="CX56" s="13">
        <f t="shared" si="38"/>
        <v>0</v>
      </c>
      <c r="CY56" s="251">
        <f t="shared" si="39"/>
        <v>0</v>
      </c>
      <c r="CZ56" s="13" t="s">
        <v>29</v>
      </c>
      <c r="DA56" s="13">
        <v>50</v>
      </c>
      <c r="DB56" s="22">
        <f t="shared" si="40"/>
        <v>0</v>
      </c>
      <c r="DD56" s="24"/>
      <c r="DF56" s="163"/>
      <c r="DH56" s="24"/>
      <c r="DI56" s="447"/>
      <c r="DJ56" s="163"/>
    </row>
    <row r="57" spans="1:114" s="7" customFormat="1">
      <c r="A57" s="277">
        <f t="shared" si="7"/>
        <v>50</v>
      </c>
      <c r="B57" s="21" t="e">
        <f>'Calculateur de trading'!I57/C57/W57</f>
        <v>#DIV/0!</v>
      </c>
      <c r="C57" s="278">
        <f t="shared" si="19"/>
        <v>10</v>
      </c>
      <c r="D57" s="426"/>
      <c r="E57" s="273">
        <f t="shared" si="8"/>
        <v>100</v>
      </c>
      <c r="F57" s="271">
        <f t="shared" si="0"/>
        <v>2</v>
      </c>
      <c r="G57" s="271" t="e">
        <f t="shared" si="9"/>
        <v>#DIV/0!</v>
      </c>
      <c r="H57" s="272">
        <f t="shared" si="10"/>
        <v>20</v>
      </c>
      <c r="I57" s="270"/>
      <c r="J57" s="273">
        <f t="shared" si="11"/>
        <v>200</v>
      </c>
      <c r="K57" s="271">
        <f t="shared" si="1"/>
        <v>4</v>
      </c>
      <c r="L57" s="271" t="e">
        <f t="shared" si="2"/>
        <v>#DIV/0!</v>
      </c>
      <c r="M57" s="272">
        <f t="shared" si="3"/>
        <v>40</v>
      </c>
      <c r="N57" s="389"/>
      <c r="O57" s="455" t="e">
        <f>(A57*B57*W57)+(B57*'Calculateur de trading'!H57)</f>
        <v>#DIV/0!</v>
      </c>
      <c r="P57" s="274" t="e">
        <f>O57/'Déscriptions des trades'!CK57</f>
        <v>#DIV/0!</v>
      </c>
      <c r="Q57" s="456" t="e">
        <f>'Déscriptions des trades'!CK57-O57</f>
        <v>#DIV/0!</v>
      </c>
      <c r="R57" s="466" t="e">
        <f t="shared" si="12"/>
        <v>#DIV/0!</v>
      </c>
      <c r="S57" s="389"/>
      <c r="T57" s="12"/>
      <c r="U57" s="25"/>
      <c r="V57" s="15"/>
      <c r="W57" s="490">
        <f t="shared" si="31"/>
        <v>0</v>
      </c>
      <c r="X57" s="21" t="e">
        <f>W57*U57/'Déscriptions des trades'!CK57*'Déscriptions des trades'!B57</f>
        <v>#DIV/0!</v>
      </c>
      <c r="Y57" s="459"/>
      <c r="Z57" s="389"/>
      <c r="AA57" s="23">
        <f t="shared" si="13"/>
        <v>0.1</v>
      </c>
      <c r="AB57" s="17" t="e">
        <f>(AA57*'Déscriptions des trades'!U57*'Déscriptions des trades'!B57/'Déscriptions des trades'!CK57)*'Déscriptions des trades'!W57</f>
        <v>#DIV/0!</v>
      </c>
      <c r="AC57" s="265" t="e">
        <f>AB57*'Déscriptions des trades'!CK57</f>
        <v>#DIV/0!</v>
      </c>
      <c r="AD57" s="266" t="e">
        <f>'Déscriptions des trades'!CK57-AC57</f>
        <v>#DIV/0!</v>
      </c>
      <c r="AE57" s="389"/>
      <c r="AF57" s="399">
        <v>53</v>
      </c>
      <c r="AG57" s="389"/>
      <c r="AH57" s="20"/>
      <c r="AI57" s="303"/>
      <c r="AJ57" s="307"/>
      <c r="AK57" s="161"/>
      <c r="AL57" s="305"/>
      <c r="AM57" s="305"/>
      <c r="AN57" s="162"/>
      <c r="AO57" s="439"/>
      <c r="AP57" s="162"/>
      <c r="AQ57" s="113"/>
      <c r="AR57" s="113"/>
      <c r="AS57" s="384"/>
      <c r="AT57" s="306"/>
      <c r="AU57" s="306"/>
      <c r="AV57" s="160"/>
      <c r="AW57" s="158"/>
      <c r="AX57" s="385"/>
      <c r="AY57" s="453"/>
      <c r="AZ57" s="165"/>
      <c r="BA57" s="301"/>
      <c r="BB57" s="165"/>
      <c r="BC57" s="301"/>
      <c r="BD57" s="165"/>
      <c r="BE57" s="302"/>
      <c r="BF57" s="302"/>
      <c r="BG57" s="165"/>
      <c r="BH57" s="303"/>
      <c r="BI57" s="165"/>
      <c r="BJ57" s="304"/>
      <c r="BK57" s="394"/>
      <c r="BL57" s="302"/>
      <c r="BM57" s="488"/>
      <c r="BN57" s="394"/>
      <c r="BO57" s="302"/>
      <c r="BP57" s="13"/>
      <c r="BQ57" s="302"/>
      <c r="BR57" s="13"/>
      <c r="BS57" s="302"/>
      <c r="BT57" s="13"/>
      <c r="BU57" s="302"/>
      <c r="BV57" s="386"/>
      <c r="BW57" s="303"/>
      <c r="BX57" s="303"/>
      <c r="BY57" s="302"/>
      <c r="BZ57" s="302"/>
      <c r="CA57" s="387"/>
      <c r="CB57" s="395"/>
      <c r="CC57" s="12"/>
      <c r="CD57" s="304"/>
      <c r="CE57" s="14"/>
      <c r="CF57" s="395"/>
      <c r="CG57" s="397"/>
      <c r="CH57" s="300">
        <f t="shared" si="33"/>
        <v>0</v>
      </c>
      <c r="CI57" s="26"/>
      <c r="CJ57" s="17">
        <f t="shared" si="22"/>
        <v>0</v>
      </c>
      <c r="CK57" s="18">
        <f t="shared" si="41"/>
        <v>12.89</v>
      </c>
      <c r="CM57" s="164"/>
      <c r="CN57" s="302"/>
      <c r="CO57" s="13">
        <f t="shared" si="34"/>
        <v>0</v>
      </c>
      <c r="CP57" s="302"/>
      <c r="CQ57" s="13">
        <f t="shared" si="35"/>
        <v>0</v>
      </c>
      <c r="CR57" s="302"/>
      <c r="CS57" s="13">
        <f t="shared" si="36"/>
        <v>0</v>
      </c>
      <c r="CT57" s="302"/>
      <c r="CU57" s="13">
        <f t="shared" si="26"/>
        <v>0</v>
      </c>
      <c r="CV57" s="302"/>
      <c r="CW57" s="13">
        <f t="shared" si="37"/>
        <v>0</v>
      </c>
      <c r="CX57" s="13">
        <f t="shared" si="38"/>
        <v>0</v>
      </c>
      <c r="CY57" s="251">
        <f t="shared" si="39"/>
        <v>0</v>
      </c>
      <c r="CZ57" s="13" t="s">
        <v>29</v>
      </c>
      <c r="DA57" s="13">
        <v>50</v>
      </c>
      <c r="DB57" s="22">
        <f t="shared" si="40"/>
        <v>0</v>
      </c>
      <c r="DD57" s="24"/>
      <c r="DF57" s="163"/>
      <c r="DH57" s="24"/>
      <c r="DI57" s="447"/>
      <c r="DJ57" s="163"/>
    </row>
    <row r="58" spans="1:114" s="7" customFormat="1">
      <c r="A58" s="277">
        <f t="shared" si="7"/>
        <v>50</v>
      </c>
      <c r="B58" s="21" t="e">
        <f>'Calculateur de trading'!I58/C58/W58</f>
        <v>#DIV/0!</v>
      </c>
      <c r="C58" s="278">
        <f t="shared" si="19"/>
        <v>10</v>
      </c>
      <c r="D58" s="278"/>
      <c r="E58" s="273">
        <f t="shared" si="8"/>
        <v>100</v>
      </c>
      <c r="F58" s="271">
        <f t="shared" si="0"/>
        <v>2</v>
      </c>
      <c r="G58" s="271" t="e">
        <f t="shared" si="9"/>
        <v>#DIV/0!</v>
      </c>
      <c r="H58" s="272">
        <f t="shared" si="10"/>
        <v>20</v>
      </c>
      <c r="I58" s="270"/>
      <c r="J58" s="273">
        <f t="shared" si="11"/>
        <v>200</v>
      </c>
      <c r="K58" s="271">
        <f t="shared" si="1"/>
        <v>4</v>
      </c>
      <c r="L58" s="271" t="e">
        <f t="shared" si="2"/>
        <v>#DIV/0!</v>
      </c>
      <c r="M58" s="272">
        <f t="shared" si="3"/>
        <v>40</v>
      </c>
      <c r="N58" s="389"/>
      <c r="O58" s="455" t="e">
        <f>(A58*B58*W58)+(B58*'Calculateur de trading'!H58)</f>
        <v>#DIV/0!</v>
      </c>
      <c r="P58" s="274" t="e">
        <f>O58/'Déscriptions des trades'!CK58</f>
        <v>#DIV/0!</v>
      </c>
      <c r="Q58" s="456" t="e">
        <f>'Déscriptions des trades'!CK58-O58</f>
        <v>#DIV/0!</v>
      </c>
      <c r="R58" s="466" t="e">
        <f t="shared" si="12"/>
        <v>#DIV/0!</v>
      </c>
      <c r="S58" s="389"/>
      <c r="T58" s="12"/>
      <c r="U58" s="25"/>
      <c r="V58" s="15"/>
      <c r="W58" s="490">
        <f t="shared" si="31"/>
        <v>0</v>
      </c>
      <c r="X58" s="21" t="e">
        <f>W58*U58/'Déscriptions des trades'!CK58*'Déscriptions des trades'!B58</f>
        <v>#DIV/0!</v>
      </c>
      <c r="Y58" s="459"/>
      <c r="Z58" s="389"/>
      <c r="AA58" s="23">
        <f t="shared" si="13"/>
        <v>0.1</v>
      </c>
      <c r="AB58" s="17" t="e">
        <f>(AA58*'Déscriptions des trades'!U58*'Déscriptions des trades'!B58/'Déscriptions des trades'!CK58)*'Déscriptions des trades'!W58</f>
        <v>#DIV/0!</v>
      </c>
      <c r="AC58" s="265" t="e">
        <f>AB58*'Déscriptions des trades'!CK58</f>
        <v>#DIV/0!</v>
      </c>
      <c r="AD58" s="266" t="e">
        <f>'Déscriptions des trades'!CK58-AC58</f>
        <v>#DIV/0!</v>
      </c>
      <c r="AE58" s="389"/>
      <c r="AF58" s="399">
        <v>54</v>
      </c>
      <c r="AG58" s="389"/>
      <c r="AH58" s="20"/>
      <c r="AI58" s="303"/>
      <c r="AJ58" s="307"/>
      <c r="AK58" s="161"/>
      <c r="AL58" s="305"/>
      <c r="AM58" s="305"/>
      <c r="AN58" s="162"/>
      <c r="AO58" s="439"/>
      <c r="AP58" s="162"/>
      <c r="AQ58" s="113"/>
      <c r="AR58" s="113"/>
      <c r="AS58" s="384"/>
      <c r="AT58" s="306"/>
      <c r="AU58" s="306"/>
      <c r="AV58" s="160"/>
      <c r="AW58" s="158"/>
      <c r="AX58" s="385"/>
      <c r="AY58" s="453"/>
      <c r="AZ58" s="165"/>
      <c r="BA58" s="301"/>
      <c r="BB58" s="165"/>
      <c r="BC58" s="301"/>
      <c r="BD58" s="165"/>
      <c r="BE58" s="302"/>
      <c r="BF58" s="302"/>
      <c r="BG58" s="165"/>
      <c r="BH58" s="303"/>
      <c r="BI58" s="165"/>
      <c r="BJ58" s="304"/>
      <c r="BK58" s="394"/>
      <c r="BL58" s="302"/>
      <c r="BM58" s="488"/>
      <c r="BN58" s="394"/>
      <c r="BO58" s="302"/>
      <c r="BP58" s="13"/>
      <c r="BQ58" s="302"/>
      <c r="BR58" s="13"/>
      <c r="BS58" s="302"/>
      <c r="BT58" s="13"/>
      <c r="BU58" s="302"/>
      <c r="BV58" s="386"/>
      <c r="BW58" s="303"/>
      <c r="BX58" s="303"/>
      <c r="BY58" s="302"/>
      <c r="BZ58" s="302"/>
      <c r="CA58" s="387"/>
      <c r="CB58" s="395"/>
      <c r="CC58" s="12"/>
      <c r="CD58" s="304"/>
      <c r="CE58" s="14"/>
      <c r="CF58" s="395"/>
      <c r="CG58" s="397"/>
      <c r="CH58" s="300">
        <f t="shared" si="33"/>
        <v>0</v>
      </c>
      <c r="CI58" s="26"/>
      <c r="CJ58" s="17">
        <f t="shared" si="22"/>
        <v>0</v>
      </c>
      <c r="CK58" s="18">
        <f t="shared" si="41"/>
        <v>12.89</v>
      </c>
      <c r="CM58" s="164"/>
      <c r="CN58" s="302"/>
      <c r="CO58" s="13">
        <f t="shared" si="34"/>
        <v>0</v>
      </c>
      <c r="CP58" s="302"/>
      <c r="CQ58" s="13">
        <f t="shared" si="35"/>
        <v>0</v>
      </c>
      <c r="CR58" s="302"/>
      <c r="CS58" s="13">
        <f t="shared" si="36"/>
        <v>0</v>
      </c>
      <c r="CT58" s="302"/>
      <c r="CU58" s="13">
        <f t="shared" si="26"/>
        <v>0</v>
      </c>
      <c r="CV58" s="302"/>
      <c r="CW58" s="13">
        <f t="shared" si="37"/>
        <v>0</v>
      </c>
      <c r="CX58" s="13">
        <f t="shared" si="38"/>
        <v>0</v>
      </c>
      <c r="CY58" s="251">
        <f t="shared" si="39"/>
        <v>0</v>
      </c>
      <c r="CZ58" s="13" t="s">
        <v>29</v>
      </c>
      <c r="DA58" s="13">
        <v>50</v>
      </c>
      <c r="DB58" s="22">
        <f t="shared" si="40"/>
        <v>0</v>
      </c>
      <c r="DD58" s="24"/>
      <c r="DF58" s="163"/>
      <c r="DH58" s="24"/>
      <c r="DI58" s="447"/>
      <c r="DJ58" s="163"/>
    </row>
    <row r="59" spans="1:114" s="7" customFormat="1">
      <c r="A59" s="277">
        <f t="shared" si="7"/>
        <v>50</v>
      </c>
      <c r="B59" s="21" t="e">
        <f>'Calculateur de trading'!I59/C59/W59</f>
        <v>#DIV/0!</v>
      </c>
      <c r="C59" s="278">
        <f t="shared" si="19"/>
        <v>10</v>
      </c>
      <c r="D59" s="426"/>
      <c r="E59" s="273">
        <f t="shared" si="8"/>
        <v>100</v>
      </c>
      <c r="F59" s="271">
        <f t="shared" si="0"/>
        <v>2</v>
      </c>
      <c r="G59" s="271" t="e">
        <f t="shared" si="9"/>
        <v>#DIV/0!</v>
      </c>
      <c r="H59" s="272">
        <f t="shared" si="10"/>
        <v>20</v>
      </c>
      <c r="I59" s="270"/>
      <c r="J59" s="273">
        <f t="shared" si="11"/>
        <v>200</v>
      </c>
      <c r="K59" s="271">
        <f t="shared" si="1"/>
        <v>4</v>
      </c>
      <c r="L59" s="271" t="e">
        <f t="shared" si="2"/>
        <v>#DIV/0!</v>
      </c>
      <c r="M59" s="272">
        <f t="shared" si="3"/>
        <v>40</v>
      </c>
      <c r="N59" s="389"/>
      <c r="O59" s="455" t="e">
        <f>(A59*B59*W59)+(B59*'Calculateur de trading'!H59)</f>
        <v>#DIV/0!</v>
      </c>
      <c r="P59" s="274" t="e">
        <f>O59/'Déscriptions des trades'!CK59</f>
        <v>#DIV/0!</v>
      </c>
      <c r="Q59" s="456" t="e">
        <f>'Déscriptions des trades'!CK59-O59</f>
        <v>#DIV/0!</v>
      </c>
      <c r="R59" s="466" t="e">
        <f t="shared" si="12"/>
        <v>#DIV/0!</v>
      </c>
      <c r="S59" s="389"/>
      <c r="T59" s="12"/>
      <c r="U59" s="25"/>
      <c r="V59" s="15"/>
      <c r="W59" s="490">
        <f t="shared" si="31"/>
        <v>0</v>
      </c>
      <c r="X59" s="21" t="e">
        <f>W59*U59/'Déscriptions des trades'!CK59*'Déscriptions des trades'!B59</f>
        <v>#DIV/0!</v>
      </c>
      <c r="Y59" s="459"/>
      <c r="Z59" s="389"/>
      <c r="AA59" s="23">
        <f t="shared" si="13"/>
        <v>0.1</v>
      </c>
      <c r="AB59" s="17" t="e">
        <f>(AA59*'Déscriptions des trades'!U59*'Déscriptions des trades'!B59/'Déscriptions des trades'!CK59)*'Déscriptions des trades'!W59</f>
        <v>#DIV/0!</v>
      </c>
      <c r="AC59" s="265" t="e">
        <f>AB59*'Déscriptions des trades'!CK59</f>
        <v>#DIV/0!</v>
      </c>
      <c r="AD59" s="266" t="e">
        <f>'Déscriptions des trades'!CK59-AC59</f>
        <v>#DIV/0!</v>
      </c>
      <c r="AE59" s="389"/>
      <c r="AF59" s="399">
        <v>55</v>
      </c>
      <c r="AG59" s="389"/>
      <c r="AH59" s="20"/>
      <c r="AI59" s="303"/>
      <c r="AJ59" s="307"/>
      <c r="AK59" s="161"/>
      <c r="AL59" s="305"/>
      <c r="AM59" s="305"/>
      <c r="AN59" s="162"/>
      <c r="AO59" s="439"/>
      <c r="AP59" s="162"/>
      <c r="AQ59" s="113"/>
      <c r="AR59" s="113"/>
      <c r="AS59" s="384"/>
      <c r="AT59" s="306"/>
      <c r="AU59" s="306"/>
      <c r="AV59" s="160"/>
      <c r="AW59" s="158"/>
      <c r="AX59" s="385"/>
      <c r="AY59" s="453"/>
      <c r="AZ59" s="165"/>
      <c r="BA59" s="301"/>
      <c r="BB59" s="165"/>
      <c r="BC59" s="301"/>
      <c r="BD59" s="165"/>
      <c r="BE59" s="302"/>
      <c r="BF59" s="302"/>
      <c r="BG59" s="165"/>
      <c r="BH59" s="303"/>
      <c r="BI59" s="165"/>
      <c r="BJ59" s="304"/>
      <c r="BK59" s="394"/>
      <c r="BL59" s="302"/>
      <c r="BM59" s="488"/>
      <c r="BN59" s="394"/>
      <c r="BO59" s="302"/>
      <c r="BP59" s="13"/>
      <c r="BQ59" s="302"/>
      <c r="BR59" s="13"/>
      <c r="BS59" s="302"/>
      <c r="BT59" s="13"/>
      <c r="BU59" s="302"/>
      <c r="BV59" s="386"/>
      <c r="BW59" s="303"/>
      <c r="BX59" s="303"/>
      <c r="BY59" s="302"/>
      <c r="BZ59" s="302"/>
      <c r="CA59" s="387"/>
      <c r="CB59" s="395"/>
      <c r="CC59" s="12"/>
      <c r="CD59" s="304"/>
      <c r="CE59" s="14"/>
      <c r="CF59" s="395"/>
      <c r="CG59" s="397"/>
      <c r="CH59" s="300">
        <f t="shared" si="33"/>
        <v>0</v>
      </c>
      <c r="CI59" s="26"/>
      <c r="CJ59" s="17">
        <f t="shared" si="22"/>
        <v>0</v>
      </c>
      <c r="CK59" s="18">
        <f t="shared" si="41"/>
        <v>12.89</v>
      </c>
      <c r="CM59" s="164"/>
      <c r="CN59" s="302"/>
      <c r="CO59" s="13">
        <f t="shared" si="34"/>
        <v>0</v>
      </c>
      <c r="CP59" s="302"/>
      <c r="CQ59" s="13">
        <f t="shared" si="35"/>
        <v>0</v>
      </c>
      <c r="CR59" s="302"/>
      <c r="CS59" s="13">
        <f t="shared" si="36"/>
        <v>0</v>
      </c>
      <c r="CT59" s="302"/>
      <c r="CU59" s="13">
        <f t="shared" si="26"/>
        <v>0</v>
      </c>
      <c r="CV59" s="302"/>
      <c r="CW59" s="13">
        <f t="shared" si="37"/>
        <v>0</v>
      </c>
      <c r="CX59" s="13">
        <f t="shared" si="38"/>
        <v>0</v>
      </c>
      <c r="CY59" s="251">
        <f t="shared" si="39"/>
        <v>0</v>
      </c>
      <c r="CZ59" s="13" t="s">
        <v>29</v>
      </c>
      <c r="DA59" s="13">
        <v>50</v>
      </c>
      <c r="DB59" s="22">
        <f t="shared" si="40"/>
        <v>0</v>
      </c>
      <c r="DD59" s="24"/>
      <c r="DF59" s="163"/>
      <c r="DH59" s="24"/>
      <c r="DI59" s="447"/>
      <c r="DJ59" s="163"/>
    </row>
    <row r="60" spans="1:114" s="7" customFormat="1">
      <c r="A60" s="277">
        <f t="shared" si="7"/>
        <v>50</v>
      </c>
      <c r="B60" s="21" t="e">
        <f>'Calculateur de trading'!I60/C60/W60</f>
        <v>#DIV/0!</v>
      </c>
      <c r="C60" s="278">
        <f t="shared" si="19"/>
        <v>10</v>
      </c>
      <c r="D60" s="278"/>
      <c r="E60" s="273">
        <f t="shared" si="8"/>
        <v>100</v>
      </c>
      <c r="F60" s="271">
        <f t="shared" si="0"/>
        <v>2</v>
      </c>
      <c r="G60" s="271" t="e">
        <f t="shared" si="9"/>
        <v>#DIV/0!</v>
      </c>
      <c r="H60" s="272">
        <f t="shared" si="10"/>
        <v>20</v>
      </c>
      <c r="I60" s="270"/>
      <c r="J60" s="273">
        <f t="shared" si="11"/>
        <v>200</v>
      </c>
      <c r="K60" s="271">
        <f t="shared" si="1"/>
        <v>4</v>
      </c>
      <c r="L60" s="271" t="e">
        <f t="shared" si="2"/>
        <v>#DIV/0!</v>
      </c>
      <c r="M60" s="272">
        <f t="shared" si="3"/>
        <v>40</v>
      </c>
      <c r="N60" s="389"/>
      <c r="O60" s="455" t="e">
        <f>(A60*B60*W60)+(B60*'Calculateur de trading'!H60)</f>
        <v>#DIV/0!</v>
      </c>
      <c r="P60" s="274" t="e">
        <f>O60/'Déscriptions des trades'!CK60</f>
        <v>#DIV/0!</v>
      </c>
      <c r="Q60" s="456" t="e">
        <f>'Déscriptions des trades'!CK60-O60</f>
        <v>#DIV/0!</v>
      </c>
      <c r="R60" s="466" t="e">
        <f t="shared" si="12"/>
        <v>#DIV/0!</v>
      </c>
      <c r="S60" s="389"/>
      <c r="T60" s="12"/>
      <c r="U60" s="25"/>
      <c r="V60" s="15"/>
      <c r="W60" s="490">
        <f t="shared" si="31"/>
        <v>0</v>
      </c>
      <c r="X60" s="21" t="e">
        <f>W60*U60/'Déscriptions des trades'!CK60*'Déscriptions des trades'!B60</f>
        <v>#DIV/0!</v>
      </c>
      <c r="Y60" s="459"/>
      <c r="Z60" s="389"/>
      <c r="AA60" s="23">
        <f t="shared" si="13"/>
        <v>0.1</v>
      </c>
      <c r="AB60" s="17" t="e">
        <f>(AA60*'Déscriptions des trades'!U60*'Déscriptions des trades'!B60/'Déscriptions des trades'!CK60)*'Déscriptions des trades'!W60</f>
        <v>#DIV/0!</v>
      </c>
      <c r="AC60" s="265" t="e">
        <f>AB60*'Déscriptions des trades'!CK60</f>
        <v>#DIV/0!</v>
      </c>
      <c r="AD60" s="266" t="e">
        <f>'Déscriptions des trades'!CK60-AC60</f>
        <v>#DIV/0!</v>
      </c>
      <c r="AE60" s="389"/>
      <c r="AF60" s="399">
        <v>56</v>
      </c>
      <c r="AG60" s="389"/>
      <c r="AH60" s="20"/>
      <c r="AI60" s="303"/>
      <c r="AJ60" s="307"/>
      <c r="AK60" s="161"/>
      <c r="AL60" s="305"/>
      <c r="AM60" s="305"/>
      <c r="AN60" s="162"/>
      <c r="AO60" s="439"/>
      <c r="AP60" s="162"/>
      <c r="AQ60" s="113"/>
      <c r="AR60" s="113"/>
      <c r="AS60" s="384"/>
      <c r="AT60" s="306"/>
      <c r="AU60" s="306"/>
      <c r="AV60" s="160"/>
      <c r="AW60" s="158"/>
      <c r="AX60" s="385"/>
      <c r="AY60" s="453"/>
      <c r="AZ60" s="165"/>
      <c r="BA60" s="301"/>
      <c r="BB60" s="165"/>
      <c r="BC60" s="301"/>
      <c r="BD60" s="165"/>
      <c r="BE60" s="302"/>
      <c r="BF60" s="302"/>
      <c r="BG60" s="165"/>
      <c r="BH60" s="303"/>
      <c r="BI60" s="165"/>
      <c r="BJ60" s="304"/>
      <c r="BK60" s="394"/>
      <c r="BL60" s="302"/>
      <c r="BM60" s="488"/>
      <c r="BN60" s="394"/>
      <c r="BO60" s="302"/>
      <c r="BP60" s="13"/>
      <c r="BQ60" s="302"/>
      <c r="BR60" s="13"/>
      <c r="BS60" s="302"/>
      <c r="BT60" s="13"/>
      <c r="BU60" s="302"/>
      <c r="BV60" s="386"/>
      <c r="BW60" s="303"/>
      <c r="BX60" s="303"/>
      <c r="BY60" s="302"/>
      <c r="BZ60" s="302"/>
      <c r="CA60" s="387"/>
      <c r="CB60" s="395"/>
      <c r="CC60" s="12"/>
      <c r="CD60" s="304"/>
      <c r="CE60" s="14"/>
      <c r="CF60" s="395"/>
      <c r="CG60" s="397"/>
      <c r="CH60" s="300">
        <f t="shared" si="33"/>
        <v>0</v>
      </c>
      <c r="CI60" s="26"/>
      <c r="CJ60" s="17">
        <f t="shared" si="22"/>
        <v>0</v>
      </c>
      <c r="CK60" s="18">
        <f t="shared" si="41"/>
        <v>12.89</v>
      </c>
      <c r="CM60" s="164"/>
      <c r="CN60" s="302"/>
      <c r="CO60" s="13">
        <f t="shared" si="34"/>
        <v>0</v>
      </c>
      <c r="CP60" s="302"/>
      <c r="CQ60" s="13">
        <f t="shared" si="35"/>
        <v>0</v>
      </c>
      <c r="CR60" s="302"/>
      <c r="CS60" s="13">
        <f t="shared" si="36"/>
        <v>0</v>
      </c>
      <c r="CT60" s="302"/>
      <c r="CU60" s="13">
        <f t="shared" si="26"/>
        <v>0</v>
      </c>
      <c r="CV60" s="302"/>
      <c r="CW60" s="13">
        <f t="shared" si="37"/>
        <v>0</v>
      </c>
      <c r="CX60" s="13">
        <f t="shared" si="38"/>
        <v>0</v>
      </c>
      <c r="CY60" s="251">
        <f t="shared" si="39"/>
        <v>0</v>
      </c>
      <c r="CZ60" s="13" t="s">
        <v>29</v>
      </c>
      <c r="DA60" s="13">
        <v>50</v>
      </c>
      <c r="DB60" s="22">
        <f t="shared" si="40"/>
        <v>0</v>
      </c>
      <c r="DD60" s="24"/>
      <c r="DF60" s="163"/>
      <c r="DH60" s="24"/>
      <c r="DI60" s="447"/>
      <c r="DJ60" s="163"/>
    </row>
    <row r="61" spans="1:114" s="7" customFormat="1">
      <c r="A61" s="277">
        <f t="shared" si="7"/>
        <v>50</v>
      </c>
      <c r="B61" s="21" t="e">
        <f>'Calculateur de trading'!I61/C61/W61</f>
        <v>#DIV/0!</v>
      </c>
      <c r="C61" s="278">
        <f t="shared" si="19"/>
        <v>10</v>
      </c>
      <c r="D61" s="426"/>
      <c r="E61" s="273">
        <f t="shared" si="8"/>
        <v>100</v>
      </c>
      <c r="F61" s="271">
        <f t="shared" si="0"/>
        <v>2</v>
      </c>
      <c r="G61" s="271" t="e">
        <f t="shared" si="9"/>
        <v>#DIV/0!</v>
      </c>
      <c r="H61" s="272">
        <f t="shared" si="10"/>
        <v>20</v>
      </c>
      <c r="I61" s="270"/>
      <c r="J61" s="273">
        <f t="shared" si="11"/>
        <v>200</v>
      </c>
      <c r="K61" s="271">
        <f t="shared" si="1"/>
        <v>4</v>
      </c>
      <c r="L61" s="271" t="e">
        <f t="shared" si="2"/>
        <v>#DIV/0!</v>
      </c>
      <c r="M61" s="272">
        <f t="shared" si="3"/>
        <v>40</v>
      </c>
      <c r="N61" s="389"/>
      <c r="O61" s="455" t="e">
        <f>(A61*B61*W61)+(B61*'Calculateur de trading'!H61)</f>
        <v>#DIV/0!</v>
      </c>
      <c r="P61" s="274" t="e">
        <f>O61/'Déscriptions des trades'!CK61</f>
        <v>#DIV/0!</v>
      </c>
      <c r="Q61" s="456" t="e">
        <f>'Déscriptions des trades'!CK61-O61</f>
        <v>#DIV/0!</v>
      </c>
      <c r="R61" s="466" t="e">
        <f t="shared" si="12"/>
        <v>#DIV/0!</v>
      </c>
      <c r="S61" s="389"/>
      <c r="T61" s="12"/>
      <c r="U61" s="25"/>
      <c r="V61" s="15"/>
      <c r="W61" s="490">
        <f t="shared" si="31"/>
        <v>0</v>
      </c>
      <c r="X61" s="21" t="e">
        <f>W61*U61/'Déscriptions des trades'!CK61*'Déscriptions des trades'!B61</f>
        <v>#DIV/0!</v>
      </c>
      <c r="Y61" s="459"/>
      <c r="Z61" s="389"/>
      <c r="AA61" s="23">
        <f t="shared" si="13"/>
        <v>0.1</v>
      </c>
      <c r="AB61" s="17" t="e">
        <f>(AA61*'Déscriptions des trades'!U61*'Déscriptions des trades'!B61/'Déscriptions des trades'!CK61)*'Déscriptions des trades'!W61</f>
        <v>#DIV/0!</v>
      </c>
      <c r="AC61" s="265" t="e">
        <f>AB61*'Déscriptions des trades'!CK61</f>
        <v>#DIV/0!</v>
      </c>
      <c r="AD61" s="266" t="e">
        <f>'Déscriptions des trades'!CK61-AC61</f>
        <v>#DIV/0!</v>
      </c>
      <c r="AE61" s="389"/>
      <c r="AF61" s="399">
        <v>57</v>
      </c>
      <c r="AG61" s="389"/>
      <c r="AH61" s="20"/>
      <c r="AI61" s="303"/>
      <c r="AJ61" s="307"/>
      <c r="AK61" s="161"/>
      <c r="AL61" s="305"/>
      <c r="AM61" s="305"/>
      <c r="AN61" s="162"/>
      <c r="AO61" s="439"/>
      <c r="AP61" s="162"/>
      <c r="AQ61" s="113"/>
      <c r="AR61" s="113"/>
      <c r="AS61" s="384"/>
      <c r="AT61" s="306"/>
      <c r="AU61" s="306"/>
      <c r="AV61" s="160"/>
      <c r="AW61" s="158"/>
      <c r="AX61" s="385"/>
      <c r="AY61" s="453"/>
      <c r="AZ61" s="165"/>
      <c r="BA61" s="301"/>
      <c r="BB61" s="165"/>
      <c r="BC61" s="301"/>
      <c r="BD61" s="165"/>
      <c r="BE61" s="302"/>
      <c r="BF61" s="302"/>
      <c r="BG61" s="165"/>
      <c r="BH61" s="303"/>
      <c r="BI61" s="165"/>
      <c r="BJ61" s="304"/>
      <c r="BK61" s="394"/>
      <c r="BL61" s="302"/>
      <c r="BM61" s="488"/>
      <c r="BN61" s="394"/>
      <c r="BO61" s="302"/>
      <c r="BP61" s="13"/>
      <c r="BQ61" s="302"/>
      <c r="BR61" s="13"/>
      <c r="BS61" s="302"/>
      <c r="BT61" s="13"/>
      <c r="BU61" s="302"/>
      <c r="BV61" s="386"/>
      <c r="BW61" s="303"/>
      <c r="BX61" s="303"/>
      <c r="BY61" s="302"/>
      <c r="BZ61" s="302"/>
      <c r="CA61" s="387"/>
      <c r="CB61" s="395"/>
      <c r="CC61" s="12"/>
      <c r="CD61" s="304"/>
      <c r="CE61" s="14"/>
      <c r="CF61" s="395"/>
      <c r="CG61" s="397"/>
      <c r="CH61" s="300">
        <f t="shared" si="33"/>
        <v>0</v>
      </c>
      <c r="CI61" s="26"/>
      <c r="CJ61" s="17">
        <f t="shared" si="22"/>
        <v>0</v>
      </c>
      <c r="CK61" s="18">
        <f t="shared" si="41"/>
        <v>12.89</v>
      </c>
      <c r="CM61" s="164"/>
      <c r="CN61" s="302"/>
      <c r="CO61" s="13">
        <f t="shared" si="34"/>
        <v>0</v>
      </c>
      <c r="CP61" s="302"/>
      <c r="CQ61" s="13">
        <f t="shared" si="35"/>
        <v>0</v>
      </c>
      <c r="CR61" s="302"/>
      <c r="CS61" s="13">
        <f t="shared" si="36"/>
        <v>0</v>
      </c>
      <c r="CT61" s="302"/>
      <c r="CU61" s="13">
        <f t="shared" si="26"/>
        <v>0</v>
      </c>
      <c r="CV61" s="302"/>
      <c r="CW61" s="13">
        <f t="shared" si="37"/>
        <v>0</v>
      </c>
      <c r="CX61" s="13">
        <f t="shared" si="38"/>
        <v>0</v>
      </c>
      <c r="CY61" s="251">
        <f t="shared" si="39"/>
        <v>0</v>
      </c>
      <c r="CZ61" s="13" t="s">
        <v>29</v>
      </c>
      <c r="DA61" s="13">
        <v>50</v>
      </c>
      <c r="DB61" s="22">
        <f t="shared" si="40"/>
        <v>0</v>
      </c>
      <c r="DD61" s="24"/>
      <c r="DF61" s="163"/>
      <c r="DH61" s="24"/>
      <c r="DI61" s="447"/>
      <c r="DJ61" s="163"/>
    </row>
    <row r="62" spans="1:114" s="7" customFormat="1">
      <c r="A62" s="277">
        <f t="shared" si="7"/>
        <v>50</v>
      </c>
      <c r="B62" s="21" t="e">
        <f>'Calculateur de trading'!I62/C62/W62</f>
        <v>#DIV/0!</v>
      </c>
      <c r="C62" s="278">
        <f t="shared" si="19"/>
        <v>10</v>
      </c>
      <c r="D62" s="426"/>
      <c r="E62" s="273">
        <f t="shared" si="8"/>
        <v>100</v>
      </c>
      <c r="F62" s="271">
        <f t="shared" si="0"/>
        <v>2</v>
      </c>
      <c r="G62" s="271" t="e">
        <f t="shared" si="9"/>
        <v>#DIV/0!</v>
      </c>
      <c r="H62" s="272">
        <f t="shared" si="10"/>
        <v>20</v>
      </c>
      <c r="I62" s="270"/>
      <c r="J62" s="273">
        <f t="shared" si="11"/>
        <v>200</v>
      </c>
      <c r="K62" s="271">
        <f t="shared" si="1"/>
        <v>4</v>
      </c>
      <c r="L62" s="271" t="e">
        <f t="shared" si="2"/>
        <v>#DIV/0!</v>
      </c>
      <c r="M62" s="272">
        <f t="shared" si="3"/>
        <v>40</v>
      </c>
      <c r="N62" s="389"/>
      <c r="O62" s="455" t="e">
        <f>(A62*B62*W62)+(B62*'Calculateur de trading'!H62)</f>
        <v>#DIV/0!</v>
      </c>
      <c r="P62" s="274" t="e">
        <f>O62/'Déscriptions des trades'!CK62</f>
        <v>#DIV/0!</v>
      </c>
      <c r="Q62" s="456" t="e">
        <f>'Déscriptions des trades'!CK62-O62</f>
        <v>#DIV/0!</v>
      </c>
      <c r="R62" s="466" t="e">
        <f t="shared" si="12"/>
        <v>#DIV/0!</v>
      </c>
      <c r="S62" s="389"/>
      <c r="T62" s="12"/>
      <c r="U62" s="25"/>
      <c r="V62" s="15"/>
      <c r="W62" s="490">
        <f t="shared" si="31"/>
        <v>0</v>
      </c>
      <c r="X62" s="21" t="e">
        <f>W62*U62/'Déscriptions des trades'!CK62*'Déscriptions des trades'!B62</f>
        <v>#DIV/0!</v>
      </c>
      <c r="Y62" s="459"/>
      <c r="Z62" s="389"/>
      <c r="AA62" s="23">
        <f t="shared" si="13"/>
        <v>0.1</v>
      </c>
      <c r="AB62" s="17" t="e">
        <f>(AA62*'Déscriptions des trades'!U62*'Déscriptions des trades'!B62/'Déscriptions des trades'!CK62)*'Déscriptions des trades'!W62</f>
        <v>#DIV/0!</v>
      </c>
      <c r="AC62" s="265" t="e">
        <f>AB62*'Déscriptions des trades'!CK62</f>
        <v>#DIV/0!</v>
      </c>
      <c r="AD62" s="266" t="e">
        <f>'Déscriptions des trades'!CK62-AC62</f>
        <v>#DIV/0!</v>
      </c>
      <c r="AE62" s="389"/>
      <c r="AF62" s="399">
        <v>58</v>
      </c>
      <c r="AG62" s="389"/>
      <c r="AH62" s="20"/>
      <c r="AI62" s="303"/>
      <c r="AJ62" s="307"/>
      <c r="AK62" s="161"/>
      <c r="AL62" s="305"/>
      <c r="AM62" s="305"/>
      <c r="AN62" s="162"/>
      <c r="AO62" s="439"/>
      <c r="AP62" s="162"/>
      <c r="AQ62" s="113"/>
      <c r="AR62" s="113"/>
      <c r="AS62" s="384"/>
      <c r="AT62" s="306"/>
      <c r="AU62" s="306"/>
      <c r="AV62" s="160"/>
      <c r="AW62" s="158"/>
      <c r="AX62" s="385"/>
      <c r="AY62" s="453"/>
      <c r="AZ62" s="165"/>
      <c r="BA62" s="301"/>
      <c r="BB62" s="165"/>
      <c r="BC62" s="301"/>
      <c r="BD62" s="165"/>
      <c r="BE62" s="302"/>
      <c r="BF62" s="302"/>
      <c r="BG62" s="165"/>
      <c r="BH62" s="303"/>
      <c r="BI62" s="165"/>
      <c r="BJ62" s="304"/>
      <c r="BK62" s="394"/>
      <c r="BL62" s="302"/>
      <c r="BM62" s="488"/>
      <c r="BN62" s="394"/>
      <c r="BO62" s="302"/>
      <c r="BP62" s="13"/>
      <c r="BQ62" s="302"/>
      <c r="BR62" s="13"/>
      <c r="BS62" s="302"/>
      <c r="BT62" s="13"/>
      <c r="BU62" s="302"/>
      <c r="BV62" s="386"/>
      <c r="BW62" s="303"/>
      <c r="BX62" s="303"/>
      <c r="BY62" s="302"/>
      <c r="BZ62" s="302"/>
      <c r="CA62" s="387"/>
      <c r="CB62" s="395"/>
      <c r="CC62" s="12"/>
      <c r="CD62" s="304"/>
      <c r="CE62" s="14"/>
      <c r="CF62" s="395"/>
      <c r="CG62" s="397"/>
      <c r="CH62" s="300">
        <f t="shared" si="33"/>
        <v>0</v>
      </c>
      <c r="CI62" s="26"/>
      <c r="CJ62" s="17">
        <f t="shared" si="22"/>
        <v>0</v>
      </c>
      <c r="CK62" s="18">
        <f t="shared" si="41"/>
        <v>12.89</v>
      </c>
      <c r="CM62" s="164"/>
      <c r="CN62" s="302"/>
      <c r="CO62" s="13">
        <f t="shared" si="34"/>
        <v>0</v>
      </c>
      <c r="CP62" s="302"/>
      <c r="CQ62" s="13">
        <f t="shared" si="35"/>
        <v>0</v>
      </c>
      <c r="CR62" s="302"/>
      <c r="CS62" s="13">
        <f t="shared" si="36"/>
        <v>0</v>
      </c>
      <c r="CT62" s="302"/>
      <c r="CU62" s="13">
        <f t="shared" si="26"/>
        <v>0</v>
      </c>
      <c r="CV62" s="302"/>
      <c r="CW62" s="13">
        <f t="shared" si="37"/>
        <v>0</v>
      </c>
      <c r="CX62" s="13">
        <f t="shared" si="38"/>
        <v>0</v>
      </c>
      <c r="CY62" s="251">
        <f t="shared" si="39"/>
        <v>0</v>
      </c>
      <c r="CZ62" s="13" t="s">
        <v>29</v>
      </c>
      <c r="DA62" s="13">
        <v>50</v>
      </c>
      <c r="DB62" s="22">
        <f t="shared" si="40"/>
        <v>0</v>
      </c>
      <c r="DD62" s="24"/>
      <c r="DF62" s="163"/>
      <c r="DH62" s="24"/>
      <c r="DI62" s="447"/>
      <c r="DJ62" s="163"/>
    </row>
    <row r="63" spans="1:114" s="7" customFormat="1">
      <c r="A63" s="277">
        <f t="shared" si="7"/>
        <v>50</v>
      </c>
      <c r="B63" s="21" t="e">
        <f>'Calculateur de trading'!I63/C63/W63</f>
        <v>#DIV/0!</v>
      </c>
      <c r="C63" s="278">
        <f t="shared" si="19"/>
        <v>10</v>
      </c>
      <c r="D63" s="278"/>
      <c r="E63" s="273">
        <f t="shared" si="8"/>
        <v>100</v>
      </c>
      <c r="F63" s="271">
        <f t="shared" si="0"/>
        <v>2</v>
      </c>
      <c r="G63" s="271" t="e">
        <f t="shared" si="9"/>
        <v>#DIV/0!</v>
      </c>
      <c r="H63" s="272">
        <f t="shared" si="10"/>
        <v>20</v>
      </c>
      <c r="I63" s="270"/>
      <c r="J63" s="273">
        <f t="shared" si="11"/>
        <v>200</v>
      </c>
      <c r="K63" s="271">
        <f t="shared" si="1"/>
        <v>4</v>
      </c>
      <c r="L63" s="271" t="e">
        <f t="shared" si="2"/>
        <v>#DIV/0!</v>
      </c>
      <c r="M63" s="272">
        <f t="shared" si="3"/>
        <v>40</v>
      </c>
      <c r="N63" s="389"/>
      <c r="O63" s="455" t="e">
        <f>(A63*B63*W63)+(B63*'Calculateur de trading'!H63)</f>
        <v>#DIV/0!</v>
      </c>
      <c r="P63" s="274" t="e">
        <f>O63/'Déscriptions des trades'!CK63</f>
        <v>#DIV/0!</v>
      </c>
      <c r="Q63" s="456" t="e">
        <f>'Déscriptions des trades'!CK63-O63</f>
        <v>#DIV/0!</v>
      </c>
      <c r="R63" s="466" t="e">
        <f t="shared" si="12"/>
        <v>#DIV/0!</v>
      </c>
      <c r="S63" s="389"/>
      <c r="T63" s="12"/>
      <c r="U63" s="25"/>
      <c r="V63" s="15"/>
      <c r="W63" s="490">
        <f t="shared" si="31"/>
        <v>0</v>
      </c>
      <c r="X63" s="21" t="e">
        <f>W63*U63/'Déscriptions des trades'!CK63*'Déscriptions des trades'!B63</f>
        <v>#DIV/0!</v>
      </c>
      <c r="Y63" s="459"/>
      <c r="Z63" s="389"/>
      <c r="AA63" s="23">
        <f t="shared" si="13"/>
        <v>0.1</v>
      </c>
      <c r="AB63" s="17" t="e">
        <f>(AA63*'Déscriptions des trades'!U63*'Déscriptions des trades'!B63/'Déscriptions des trades'!CK63)*'Déscriptions des trades'!W63</f>
        <v>#DIV/0!</v>
      </c>
      <c r="AC63" s="265" t="e">
        <f>AB63*'Déscriptions des trades'!CK63</f>
        <v>#DIV/0!</v>
      </c>
      <c r="AD63" s="266" t="e">
        <f>'Déscriptions des trades'!CK63-AC63</f>
        <v>#DIV/0!</v>
      </c>
      <c r="AE63" s="389"/>
      <c r="AF63" s="399">
        <v>59</v>
      </c>
      <c r="AG63" s="389"/>
      <c r="AH63" s="20"/>
      <c r="AI63" s="303"/>
      <c r="AJ63" s="307"/>
      <c r="AK63" s="161"/>
      <c r="AL63" s="305"/>
      <c r="AM63" s="305"/>
      <c r="AN63" s="162"/>
      <c r="AO63" s="439"/>
      <c r="AP63" s="162"/>
      <c r="AQ63" s="113"/>
      <c r="AR63" s="113"/>
      <c r="AS63" s="384"/>
      <c r="AT63" s="306"/>
      <c r="AU63" s="306"/>
      <c r="AV63" s="160"/>
      <c r="AW63" s="158"/>
      <c r="AX63" s="385"/>
      <c r="AY63" s="453"/>
      <c r="AZ63" s="165"/>
      <c r="BA63" s="301"/>
      <c r="BB63" s="165"/>
      <c r="BC63" s="301"/>
      <c r="BD63" s="165"/>
      <c r="BE63" s="302"/>
      <c r="BF63" s="302"/>
      <c r="BG63" s="165"/>
      <c r="BH63" s="303"/>
      <c r="BI63" s="165"/>
      <c r="BJ63" s="304"/>
      <c r="BK63" s="394"/>
      <c r="BL63" s="302"/>
      <c r="BM63" s="488"/>
      <c r="BN63" s="394"/>
      <c r="BO63" s="302"/>
      <c r="BP63" s="13"/>
      <c r="BQ63" s="302"/>
      <c r="BR63" s="13"/>
      <c r="BS63" s="302"/>
      <c r="BT63" s="13"/>
      <c r="BU63" s="302"/>
      <c r="BV63" s="386"/>
      <c r="BW63" s="303"/>
      <c r="BX63" s="303"/>
      <c r="BY63" s="302"/>
      <c r="BZ63" s="302"/>
      <c r="CA63" s="387"/>
      <c r="CB63" s="395"/>
      <c r="CC63" s="12"/>
      <c r="CD63" s="304"/>
      <c r="CE63" s="14"/>
      <c r="CF63" s="395"/>
      <c r="CG63" s="397"/>
      <c r="CH63" s="300">
        <f t="shared" si="33"/>
        <v>0</v>
      </c>
      <c r="CI63" s="26"/>
      <c r="CJ63" s="17">
        <f t="shared" si="22"/>
        <v>0</v>
      </c>
      <c r="CK63" s="18">
        <f t="shared" si="41"/>
        <v>12.89</v>
      </c>
      <c r="CM63" s="164"/>
      <c r="CN63" s="302"/>
      <c r="CO63" s="13">
        <f t="shared" si="34"/>
        <v>0</v>
      </c>
      <c r="CP63" s="302"/>
      <c r="CQ63" s="13">
        <f t="shared" si="35"/>
        <v>0</v>
      </c>
      <c r="CR63" s="302"/>
      <c r="CS63" s="13">
        <f t="shared" si="36"/>
        <v>0</v>
      </c>
      <c r="CT63" s="302"/>
      <c r="CU63" s="13">
        <f t="shared" si="26"/>
        <v>0</v>
      </c>
      <c r="CV63" s="302"/>
      <c r="CW63" s="13">
        <f t="shared" si="37"/>
        <v>0</v>
      </c>
      <c r="CX63" s="13">
        <f t="shared" si="38"/>
        <v>0</v>
      </c>
      <c r="CY63" s="251">
        <f t="shared" si="39"/>
        <v>0</v>
      </c>
      <c r="CZ63" s="13" t="s">
        <v>29</v>
      </c>
      <c r="DA63" s="13">
        <v>50</v>
      </c>
      <c r="DB63" s="22">
        <f t="shared" si="40"/>
        <v>0</v>
      </c>
      <c r="DD63" s="24"/>
      <c r="DF63" s="163"/>
      <c r="DH63" s="24"/>
      <c r="DI63" s="447"/>
      <c r="DJ63" s="163"/>
    </row>
    <row r="64" spans="1:114" s="7" customFormat="1">
      <c r="A64" s="277">
        <f t="shared" si="7"/>
        <v>50</v>
      </c>
      <c r="B64" s="21" t="e">
        <f>'Calculateur de trading'!I64/C64/W64</f>
        <v>#DIV/0!</v>
      </c>
      <c r="C64" s="278">
        <f t="shared" si="19"/>
        <v>10</v>
      </c>
      <c r="D64" s="426"/>
      <c r="E64" s="273">
        <f t="shared" si="8"/>
        <v>100</v>
      </c>
      <c r="F64" s="271">
        <f t="shared" si="0"/>
        <v>2</v>
      </c>
      <c r="G64" s="271" t="e">
        <f t="shared" si="9"/>
        <v>#DIV/0!</v>
      </c>
      <c r="H64" s="272">
        <f t="shared" si="10"/>
        <v>20</v>
      </c>
      <c r="I64" s="270"/>
      <c r="J64" s="273">
        <f t="shared" si="11"/>
        <v>200</v>
      </c>
      <c r="K64" s="271">
        <f t="shared" si="1"/>
        <v>4</v>
      </c>
      <c r="L64" s="271" t="e">
        <f t="shared" si="2"/>
        <v>#DIV/0!</v>
      </c>
      <c r="M64" s="272">
        <f t="shared" si="3"/>
        <v>40</v>
      </c>
      <c r="N64" s="389"/>
      <c r="O64" s="455" t="e">
        <f>(A64*B64*W64)+(B64*'Calculateur de trading'!H64)</f>
        <v>#DIV/0!</v>
      </c>
      <c r="P64" s="274" t="e">
        <f>O64/'Déscriptions des trades'!CK64</f>
        <v>#DIV/0!</v>
      </c>
      <c r="Q64" s="456" t="e">
        <f>'Déscriptions des trades'!CK64-O64</f>
        <v>#DIV/0!</v>
      </c>
      <c r="R64" s="466" t="e">
        <f t="shared" si="12"/>
        <v>#DIV/0!</v>
      </c>
      <c r="S64" s="389"/>
      <c r="T64" s="12"/>
      <c r="U64" s="25"/>
      <c r="V64" s="15"/>
      <c r="W64" s="490">
        <f t="shared" si="31"/>
        <v>0</v>
      </c>
      <c r="X64" s="21" t="e">
        <f>W64*U64/'Déscriptions des trades'!CK64*'Déscriptions des trades'!B64</f>
        <v>#DIV/0!</v>
      </c>
      <c r="Y64" s="459"/>
      <c r="Z64" s="389"/>
      <c r="AA64" s="23">
        <f t="shared" si="13"/>
        <v>0.1</v>
      </c>
      <c r="AB64" s="17" t="e">
        <f>(AA64*'Déscriptions des trades'!U64*'Déscriptions des trades'!B64/'Déscriptions des trades'!CK64)*'Déscriptions des trades'!W64</f>
        <v>#DIV/0!</v>
      </c>
      <c r="AC64" s="265" t="e">
        <f>AB64*'Déscriptions des trades'!CK64</f>
        <v>#DIV/0!</v>
      </c>
      <c r="AD64" s="266" t="e">
        <f>'Déscriptions des trades'!CK64-AC64</f>
        <v>#DIV/0!</v>
      </c>
      <c r="AE64" s="389"/>
      <c r="AF64" s="399">
        <v>60</v>
      </c>
      <c r="AG64" s="389"/>
      <c r="AH64" s="20"/>
      <c r="AI64" s="303"/>
      <c r="AJ64" s="307"/>
      <c r="AK64" s="161"/>
      <c r="AL64" s="305"/>
      <c r="AM64" s="305"/>
      <c r="AN64" s="162"/>
      <c r="AO64" s="439"/>
      <c r="AP64" s="162"/>
      <c r="AQ64" s="113"/>
      <c r="AR64" s="113"/>
      <c r="AS64" s="384"/>
      <c r="AT64" s="306"/>
      <c r="AU64" s="306"/>
      <c r="AV64" s="160"/>
      <c r="AW64" s="158"/>
      <c r="AX64" s="385"/>
      <c r="AY64" s="453"/>
      <c r="AZ64" s="165"/>
      <c r="BA64" s="301"/>
      <c r="BB64" s="165"/>
      <c r="BC64" s="301"/>
      <c r="BD64" s="165"/>
      <c r="BE64" s="302"/>
      <c r="BF64" s="302"/>
      <c r="BG64" s="165"/>
      <c r="BH64" s="303"/>
      <c r="BI64" s="165"/>
      <c r="BJ64" s="304"/>
      <c r="BK64" s="394"/>
      <c r="BL64" s="302"/>
      <c r="BM64" s="488"/>
      <c r="BN64" s="394"/>
      <c r="BO64" s="302"/>
      <c r="BP64" s="13"/>
      <c r="BQ64" s="302"/>
      <c r="BR64" s="13"/>
      <c r="BS64" s="302"/>
      <c r="BT64" s="13"/>
      <c r="BU64" s="302"/>
      <c r="BV64" s="386"/>
      <c r="BW64" s="303"/>
      <c r="BX64" s="303"/>
      <c r="BY64" s="302"/>
      <c r="BZ64" s="302"/>
      <c r="CA64" s="387"/>
      <c r="CB64" s="395"/>
      <c r="CC64" s="12"/>
      <c r="CD64" s="304"/>
      <c r="CE64" s="14"/>
      <c r="CF64" s="395"/>
      <c r="CG64" s="397"/>
      <c r="CH64" s="300">
        <f t="shared" si="33"/>
        <v>0</v>
      </c>
      <c r="CI64" s="26"/>
      <c r="CJ64" s="17">
        <f t="shared" si="22"/>
        <v>0</v>
      </c>
      <c r="CK64" s="18">
        <f t="shared" si="41"/>
        <v>12.89</v>
      </c>
      <c r="CM64" s="164"/>
      <c r="CN64" s="302"/>
      <c r="CO64" s="13">
        <f t="shared" si="34"/>
        <v>0</v>
      </c>
      <c r="CP64" s="302"/>
      <c r="CQ64" s="13">
        <f t="shared" si="35"/>
        <v>0</v>
      </c>
      <c r="CR64" s="302"/>
      <c r="CS64" s="13">
        <f t="shared" si="36"/>
        <v>0</v>
      </c>
      <c r="CT64" s="302"/>
      <c r="CU64" s="13">
        <f t="shared" si="26"/>
        <v>0</v>
      </c>
      <c r="CV64" s="302"/>
      <c r="CW64" s="13">
        <f t="shared" si="37"/>
        <v>0</v>
      </c>
      <c r="CX64" s="13">
        <f t="shared" si="38"/>
        <v>0</v>
      </c>
      <c r="CY64" s="251">
        <f t="shared" si="39"/>
        <v>0</v>
      </c>
      <c r="CZ64" s="13" t="s">
        <v>29</v>
      </c>
      <c r="DA64" s="13">
        <v>50</v>
      </c>
      <c r="DB64" s="22">
        <f t="shared" si="40"/>
        <v>0</v>
      </c>
      <c r="DD64" s="24"/>
      <c r="DF64" s="163"/>
      <c r="DH64" s="24"/>
      <c r="DI64" s="447"/>
      <c r="DJ64" s="163"/>
    </row>
    <row r="65" spans="1:114" s="7" customFormat="1">
      <c r="A65" s="277">
        <f t="shared" si="7"/>
        <v>50</v>
      </c>
      <c r="B65" s="21" t="e">
        <f>'Calculateur de trading'!I65/C65/W65</f>
        <v>#DIV/0!</v>
      </c>
      <c r="C65" s="278">
        <f t="shared" si="19"/>
        <v>10</v>
      </c>
      <c r="D65" s="278"/>
      <c r="E65" s="273">
        <f t="shared" si="8"/>
        <v>100</v>
      </c>
      <c r="F65" s="271">
        <f t="shared" si="0"/>
        <v>2</v>
      </c>
      <c r="G65" s="271" t="e">
        <f t="shared" si="9"/>
        <v>#DIV/0!</v>
      </c>
      <c r="H65" s="272">
        <f t="shared" si="10"/>
        <v>20</v>
      </c>
      <c r="I65" s="270"/>
      <c r="J65" s="273">
        <f t="shared" si="11"/>
        <v>200</v>
      </c>
      <c r="K65" s="271">
        <f t="shared" si="1"/>
        <v>4</v>
      </c>
      <c r="L65" s="271" t="e">
        <f t="shared" si="2"/>
        <v>#DIV/0!</v>
      </c>
      <c r="M65" s="272">
        <f t="shared" si="3"/>
        <v>40</v>
      </c>
      <c r="N65" s="389"/>
      <c r="O65" s="455" t="e">
        <f>(A65*B65*W65)+(B65*'Calculateur de trading'!H65)</f>
        <v>#DIV/0!</v>
      </c>
      <c r="P65" s="274" t="e">
        <f>O65/'Déscriptions des trades'!CK65</f>
        <v>#DIV/0!</v>
      </c>
      <c r="Q65" s="456" t="e">
        <f>'Déscriptions des trades'!CK65-O65</f>
        <v>#DIV/0!</v>
      </c>
      <c r="R65" s="466" t="e">
        <f t="shared" si="12"/>
        <v>#DIV/0!</v>
      </c>
      <c r="S65" s="389"/>
      <c r="T65" s="12"/>
      <c r="U65" s="25"/>
      <c r="V65" s="15"/>
      <c r="W65" s="490">
        <f t="shared" si="31"/>
        <v>0</v>
      </c>
      <c r="X65" s="21" t="e">
        <f>W65*U65/'Déscriptions des trades'!CK65*'Déscriptions des trades'!B65</f>
        <v>#DIV/0!</v>
      </c>
      <c r="Y65" s="459"/>
      <c r="Z65" s="389"/>
      <c r="AA65" s="23">
        <f t="shared" si="13"/>
        <v>0.1</v>
      </c>
      <c r="AB65" s="17" t="e">
        <f>(AA65*'Déscriptions des trades'!U65*'Déscriptions des trades'!B65/'Déscriptions des trades'!CK65)*'Déscriptions des trades'!W65</f>
        <v>#DIV/0!</v>
      </c>
      <c r="AC65" s="265" t="e">
        <f>AB65*'Déscriptions des trades'!CK65</f>
        <v>#DIV/0!</v>
      </c>
      <c r="AD65" s="266" t="e">
        <f>'Déscriptions des trades'!CK65-AC65</f>
        <v>#DIV/0!</v>
      </c>
      <c r="AE65" s="389"/>
      <c r="AF65" s="399">
        <v>61</v>
      </c>
      <c r="AG65" s="389"/>
      <c r="AH65" s="20"/>
      <c r="AI65" s="303"/>
      <c r="AJ65" s="307"/>
      <c r="AK65" s="161"/>
      <c r="AL65" s="305"/>
      <c r="AM65" s="305"/>
      <c r="AN65" s="162"/>
      <c r="AO65" s="439"/>
      <c r="AP65" s="162"/>
      <c r="AQ65" s="113"/>
      <c r="AR65" s="113"/>
      <c r="AS65" s="384"/>
      <c r="AT65" s="306"/>
      <c r="AU65" s="306"/>
      <c r="AV65" s="160"/>
      <c r="AW65" s="158"/>
      <c r="AX65" s="385"/>
      <c r="AY65" s="453"/>
      <c r="AZ65" s="165"/>
      <c r="BA65" s="301"/>
      <c r="BB65" s="165"/>
      <c r="BC65" s="301"/>
      <c r="BD65" s="165"/>
      <c r="BE65" s="302"/>
      <c r="BF65" s="302"/>
      <c r="BG65" s="165"/>
      <c r="BH65" s="303"/>
      <c r="BI65" s="165"/>
      <c r="BJ65" s="304"/>
      <c r="BK65" s="394"/>
      <c r="BL65" s="302"/>
      <c r="BM65" s="488"/>
      <c r="BN65" s="394"/>
      <c r="BO65" s="302"/>
      <c r="BP65" s="13"/>
      <c r="BQ65" s="302"/>
      <c r="BR65" s="13"/>
      <c r="BS65" s="302"/>
      <c r="BT65" s="13"/>
      <c r="BU65" s="302"/>
      <c r="BV65" s="386"/>
      <c r="BW65" s="303"/>
      <c r="BX65" s="303"/>
      <c r="BY65" s="302"/>
      <c r="BZ65" s="302"/>
      <c r="CA65" s="387"/>
      <c r="CB65" s="395"/>
      <c r="CC65" s="12"/>
      <c r="CD65" s="304"/>
      <c r="CE65" s="14"/>
      <c r="CF65" s="395"/>
      <c r="CG65" s="397"/>
      <c r="CH65" s="300">
        <f t="shared" si="33"/>
        <v>0</v>
      </c>
      <c r="CI65" s="26"/>
      <c r="CJ65" s="17">
        <f t="shared" si="22"/>
        <v>0</v>
      </c>
      <c r="CK65" s="18">
        <f t="shared" si="41"/>
        <v>12.89</v>
      </c>
      <c r="CM65" s="164"/>
      <c r="CN65" s="302"/>
      <c r="CO65" s="13">
        <f t="shared" si="34"/>
        <v>0</v>
      </c>
      <c r="CP65" s="302"/>
      <c r="CQ65" s="13">
        <f t="shared" si="35"/>
        <v>0</v>
      </c>
      <c r="CR65" s="302"/>
      <c r="CS65" s="13">
        <f t="shared" si="36"/>
        <v>0</v>
      </c>
      <c r="CT65" s="302"/>
      <c r="CU65" s="13">
        <f t="shared" si="26"/>
        <v>0</v>
      </c>
      <c r="CV65" s="302"/>
      <c r="CW65" s="13">
        <f t="shared" si="37"/>
        <v>0</v>
      </c>
      <c r="CX65" s="13">
        <f t="shared" si="38"/>
        <v>0</v>
      </c>
      <c r="CY65" s="251">
        <f t="shared" si="39"/>
        <v>0</v>
      </c>
      <c r="CZ65" s="13" t="s">
        <v>29</v>
      </c>
      <c r="DA65" s="13">
        <v>50</v>
      </c>
      <c r="DB65" s="22">
        <f t="shared" si="40"/>
        <v>0</v>
      </c>
      <c r="DD65" s="24"/>
      <c r="DF65" s="163"/>
      <c r="DH65" s="24"/>
      <c r="DI65" s="447"/>
      <c r="DJ65" s="163"/>
    </row>
    <row r="66" spans="1:114" s="7" customFormat="1">
      <c r="A66" s="277">
        <f t="shared" si="7"/>
        <v>50</v>
      </c>
      <c r="B66" s="21" t="e">
        <f>'Calculateur de trading'!I66/C66/W66</f>
        <v>#DIV/0!</v>
      </c>
      <c r="C66" s="278">
        <f t="shared" si="19"/>
        <v>10</v>
      </c>
      <c r="D66" s="426"/>
      <c r="E66" s="273">
        <f t="shared" si="8"/>
        <v>100</v>
      </c>
      <c r="F66" s="271">
        <f t="shared" si="0"/>
        <v>2</v>
      </c>
      <c r="G66" s="271" t="e">
        <f t="shared" si="9"/>
        <v>#DIV/0!</v>
      </c>
      <c r="H66" s="272">
        <f t="shared" si="10"/>
        <v>20</v>
      </c>
      <c r="I66" s="270"/>
      <c r="J66" s="273">
        <f t="shared" si="11"/>
        <v>200</v>
      </c>
      <c r="K66" s="271">
        <f t="shared" si="1"/>
        <v>4</v>
      </c>
      <c r="L66" s="271" t="e">
        <f t="shared" si="2"/>
        <v>#DIV/0!</v>
      </c>
      <c r="M66" s="272">
        <f t="shared" si="3"/>
        <v>40</v>
      </c>
      <c r="N66" s="389"/>
      <c r="O66" s="455" t="e">
        <f>(A66*B66*W66)+(B66*'Calculateur de trading'!H66)</f>
        <v>#DIV/0!</v>
      </c>
      <c r="P66" s="274" t="e">
        <f>O66/'Déscriptions des trades'!CK66</f>
        <v>#DIV/0!</v>
      </c>
      <c r="Q66" s="456" t="e">
        <f>'Déscriptions des trades'!CK66-O66</f>
        <v>#DIV/0!</v>
      </c>
      <c r="R66" s="466" t="e">
        <f t="shared" si="12"/>
        <v>#DIV/0!</v>
      </c>
      <c r="S66" s="389"/>
      <c r="T66" s="12"/>
      <c r="U66" s="25"/>
      <c r="V66" s="15"/>
      <c r="W66" s="490">
        <f t="shared" si="31"/>
        <v>0</v>
      </c>
      <c r="X66" s="21" t="e">
        <f>W66*U66/'Déscriptions des trades'!CK66*'Déscriptions des trades'!B66</f>
        <v>#DIV/0!</v>
      </c>
      <c r="Y66" s="459"/>
      <c r="Z66" s="389"/>
      <c r="AA66" s="23">
        <f t="shared" si="13"/>
        <v>0.1</v>
      </c>
      <c r="AB66" s="17" t="e">
        <f>(AA66*'Déscriptions des trades'!U66*'Déscriptions des trades'!B66/'Déscriptions des trades'!CK66)*'Déscriptions des trades'!W66</f>
        <v>#DIV/0!</v>
      </c>
      <c r="AC66" s="265" t="e">
        <f>AB66*'Déscriptions des trades'!CK66</f>
        <v>#DIV/0!</v>
      </c>
      <c r="AD66" s="266" t="e">
        <f>'Déscriptions des trades'!CK66-AC66</f>
        <v>#DIV/0!</v>
      </c>
      <c r="AE66" s="389"/>
      <c r="AF66" s="399">
        <v>62</v>
      </c>
      <c r="AG66" s="389"/>
      <c r="AH66" s="20"/>
      <c r="AI66" s="303"/>
      <c r="AJ66" s="307"/>
      <c r="AK66" s="161"/>
      <c r="AL66" s="305"/>
      <c r="AM66" s="305"/>
      <c r="AN66" s="162"/>
      <c r="AO66" s="439"/>
      <c r="AP66" s="162"/>
      <c r="AQ66" s="113"/>
      <c r="AR66" s="113"/>
      <c r="AS66" s="384"/>
      <c r="AT66" s="306"/>
      <c r="AU66" s="306"/>
      <c r="AV66" s="160"/>
      <c r="AW66" s="158"/>
      <c r="AX66" s="385"/>
      <c r="AY66" s="453"/>
      <c r="AZ66" s="165"/>
      <c r="BA66" s="301"/>
      <c r="BB66" s="165"/>
      <c r="BC66" s="301"/>
      <c r="BD66" s="165"/>
      <c r="BE66" s="302"/>
      <c r="BF66" s="302"/>
      <c r="BG66" s="165"/>
      <c r="BH66" s="303"/>
      <c r="BI66" s="165"/>
      <c r="BJ66" s="304"/>
      <c r="BK66" s="394"/>
      <c r="BL66" s="302"/>
      <c r="BM66" s="488"/>
      <c r="BN66" s="394"/>
      <c r="BO66" s="302"/>
      <c r="BP66" s="13"/>
      <c r="BQ66" s="302"/>
      <c r="BR66" s="13"/>
      <c r="BS66" s="302"/>
      <c r="BT66" s="13"/>
      <c r="BU66" s="302"/>
      <c r="BV66" s="386"/>
      <c r="BW66" s="303"/>
      <c r="BX66" s="303"/>
      <c r="BY66" s="302"/>
      <c r="BZ66" s="302"/>
      <c r="CA66" s="387"/>
      <c r="CB66" s="395"/>
      <c r="CC66" s="12"/>
      <c r="CD66" s="304"/>
      <c r="CE66" s="14"/>
      <c r="CF66" s="395"/>
      <c r="CG66" s="397"/>
      <c r="CH66" s="300">
        <f t="shared" si="33"/>
        <v>0</v>
      </c>
      <c r="CI66" s="26"/>
      <c r="CJ66" s="17">
        <f t="shared" si="22"/>
        <v>0</v>
      </c>
      <c r="CK66" s="18">
        <f t="shared" si="41"/>
        <v>12.89</v>
      </c>
      <c r="CM66" s="164"/>
      <c r="CN66" s="302"/>
      <c r="CO66" s="13">
        <f t="shared" si="34"/>
        <v>0</v>
      </c>
      <c r="CP66" s="302"/>
      <c r="CQ66" s="13">
        <f t="shared" si="35"/>
        <v>0</v>
      </c>
      <c r="CR66" s="302"/>
      <c r="CS66" s="13">
        <f t="shared" si="36"/>
        <v>0</v>
      </c>
      <c r="CT66" s="302"/>
      <c r="CU66" s="13">
        <f t="shared" si="26"/>
        <v>0</v>
      </c>
      <c r="CV66" s="302"/>
      <c r="CW66" s="13">
        <f t="shared" si="37"/>
        <v>0</v>
      </c>
      <c r="CX66" s="13">
        <f t="shared" si="38"/>
        <v>0</v>
      </c>
      <c r="CY66" s="251">
        <f t="shared" si="39"/>
        <v>0</v>
      </c>
      <c r="CZ66" s="13" t="s">
        <v>29</v>
      </c>
      <c r="DA66" s="13">
        <v>50</v>
      </c>
      <c r="DB66" s="22">
        <f t="shared" si="40"/>
        <v>0</v>
      </c>
      <c r="DD66" s="24"/>
      <c r="DF66" s="163"/>
      <c r="DH66" s="24"/>
      <c r="DI66" s="447"/>
      <c r="DJ66" s="163"/>
    </row>
    <row r="67" spans="1:114" s="7" customFormat="1">
      <c r="A67" s="277">
        <f t="shared" si="7"/>
        <v>50</v>
      </c>
      <c r="B67" s="21" t="e">
        <f>'Calculateur de trading'!I67/C67/W67</f>
        <v>#DIV/0!</v>
      </c>
      <c r="C67" s="278">
        <f t="shared" si="19"/>
        <v>10</v>
      </c>
      <c r="D67" s="278"/>
      <c r="E67" s="273">
        <f t="shared" si="8"/>
        <v>100</v>
      </c>
      <c r="F67" s="271">
        <f t="shared" si="0"/>
        <v>2</v>
      </c>
      <c r="G67" s="271" t="e">
        <f t="shared" si="9"/>
        <v>#DIV/0!</v>
      </c>
      <c r="H67" s="272">
        <f t="shared" si="10"/>
        <v>20</v>
      </c>
      <c r="I67" s="270"/>
      <c r="J67" s="273">
        <f t="shared" si="11"/>
        <v>200</v>
      </c>
      <c r="K67" s="271">
        <f t="shared" si="1"/>
        <v>4</v>
      </c>
      <c r="L67" s="271" t="e">
        <f t="shared" si="2"/>
        <v>#DIV/0!</v>
      </c>
      <c r="M67" s="272">
        <f t="shared" si="3"/>
        <v>40</v>
      </c>
      <c r="N67" s="389"/>
      <c r="O67" s="455" t="e">
        <f>(A67*B67*W67)+(B67*'Calculateur de trading'!H67)</f>
        <v>#DIV/0!</v>
      </c>
      <c r="P67" s="274" t="e">
        <f>O67/'Déscriptions des trades'!CK67</f>
        <v>#DIV/0!</v>
      </c>
      <c r="Q67" s="456" t="e">
        <f>'Déscriptions des trades'!CK67-O67</f>
        <v>#DIV/0!</v>
      </c>
      <c r="R67" s="466" t="e">
        <f t="shared" si="12"/>
        <v>#DIV/0!</v>
      </c>
      <c r="S67" s="389"/>
      <c r="T67" s="12"/>
      <c r="U67" s="25"/>
      <c r="V67" s="15"/>
      <c r="W67" s="490">
        <f t="shared" si="31"/>
        <v>0</v>
      </c>
      <c r="X67" s="21" t="e">
        <f>W67*U67/'Déscriptions des trades'!CK67*'Déscriptions des trades'!B67</f>
        <v>#DIV/0!</v>
      </c>
      <c r="Y67" s="459"/>
      <c r="Z67" s="389"/>
      <c r="AA67" s="23">
        <f t="shared" si="13"/>
        <v>0.1</v>
      </c>
      <c r="AB67" s="17" t="e">
        <f>(AA67*'Déscriptions des trades'!U67*'Déscriptions des trades'!B67/'Déscriptions des trades'!CK67)*'Déscriptions des trades'!W67</f>
        <v>#DIV/0!</v>
      </c>
      <c r="AC67" s="265" t="e">
        <f>AB67*'Déscriptions des trades'!CK67</f>
        <v>#DIV/0!</v>
      </c>
      <c r="AD67" s="266" t="e">
        <f>'Déscriptions des trades'!CK67-AC67</f>
        <v>#DIV/0!</v>
      </c>
      <c r="AE67" s="389"/>
      <c r="AF67" s="399">
        <v>63</v>
      </c>
      <c r="AG67" s="389"/>
      <c r="AH67" s="20"/>
      <c r="AI67" s="303"/>
      <c r="AJ67" s="307"/>
      <c r="AK67" s="161"/>
      <c r="AL67" s="305"/>
      <c r="AM67" s="305"/>
      <c r="AN67" s="162"/>
      <c r="AO67" s="439"/>
      <c r="AP67" s="162"/>
      <c r="AQ67" s="113"/>
      <c r="AR67" s="113"/>
      <c r="AS67" s="384"/>
      <c r="AT67" s="306"/>
      <c r="AU67" s="306"/>
      <c r="AV67" s="160"/>
      <c r="AW67" s="158"/>
      <c r="AX67" s="385"/>
      <c r="AY67" s="453"/>
      <c r="AZ67" s="165"/>
      <c r="BA67" s="301"/>
      <c r="BB67" s="165"/>
      <c r="BC67" s="301"/>
      <c r="BD67" s="165"/>
      <c r="BE67" s="302"/>
      <c r="BF67" s="302"/>
      <c r="BG67" s="165"/>
      <c r="BH67" s="303"/>
      <c r="BI67" s="165"/>
      <c r="BJ67" s="304"/>
      <c r="BK67" s="394"/>
      <c r="BL67" s="302"/>
      <c r="BM67" s="488"/>
      <c r="BN67" s="394"/>
      <c r="BO67" s="302"/>
      <c r="BP67" s="13"/>
      <c r="BQ67" s="302"/>
      <c r="BR67" s="13"/>
      <c r="BS67" s="302"/>
      <c r="BT67" s="13"/>
      <c r="BU67" s="302"/>
      <c r="BV67" s="386"/>
      <c r="BW67" s="303"/>
      <c r="BX67" s="303"/>
      <c r="BY67" s="302"/>
      <c r="BZ67" s="302"/>
      <c r="CA67" s="387"/>
      <c r="CB67" s="395"/>
      <c r="CC67" s="12"/>
      <c r="CD67" s="304"/>
      <c r="CE67" s="14"/>
      <c r="CF67" s="395"/>
      <c r="CG67" s="397"/>
      <c r="CH67" s="300">
        <f t="shared" si="33"/>
        <v>0</v>
      </c>
      <c r="CI67" s="26"/>
      <c r="CJ67" s="17">
        <f t="shared" si="22"/>
        <v>0</v>
      </c>
      <c r="CK67" s="18">
        <f t="shared" si="41"/>
        <v>12.89</v>
      </c>
      <c r="CM67" s="164"/>
      <c r="CN67" s="302"/>
      <c r="CO67" s="13">
        <f t="shared" si="34"/>
        <v>0</v>
      </c>
      <c r="CP67" s="302"/>
      <c r="CQ67" s="13">
        <f t="shared" si="35"/>
        <v>0</v>
      </c>
      <c r="CR67" s="302"/>
      <c r="CS67" s="13">
        <f t="shared" si="36"/>
        <v>0</v>
      </c>
      <c r="CT67" s="302"/>
      <c r="CU67" s="13">
        <f t="shared" si="26"/>
        <v>0</v>
      </c>
      <c r="CV67" s="302"/>
      <c r="CW67" s="13">
        <f t="shared" si="37"/>
        <v>0</v>
      </c>
      <c r="CX67" s="13">
        <f t="shared" si="38"/>
        <v>0</v>
      </c>
      <c r="CY67" s="251">
        <f t="shared" si="39"/>
        <v>0</v>
      </c>
      <c r="CZ67" s="13" t="s">
        <v>29</v>
      </c>
      <c r="DA67" s="13">
        <v>50</v>
      </c>
      <c r="DB67" s="22">
        <f t="shared" si="40"/>
        <v>0</v>
      </c>
      <c r="DD67" s="24"/>
      <c r="DF67" s="163"/>
      <c r="DH67" s="24"/>
      <c r="DI67" s="447"/>
      <c r="DJ67" s="163"/>
    </row>
    <row r="68" spans="1:114" s="7" customFormat="1">
      <c r="A68" s="277">
        <f t="shared" si="7"/>
        <v>50</v>
      </c>
      <c r="B68" s="21" t="e">
        <f>'Calculateur de trading'!I68/C68/W68</f>
        <v>#DIV/0!</v>
      </c>
      <c r="C68" s="278">
        <f t="shared" si="19"/>
        <v>10</v>
      </c>
      <c r="D68" s="426"/>
      <c r="E68" s="273">
        <f t="shared" si="8"/>
        <v>100</v>
      </c>
      <c r="F68" s="271">
        <f t="shared" si="0"/>
        <v>2</v>
      </c>
      <c r="G68" s="271" t="e">
        <f t="shared" si="9"/>
        <v>#DIV/0!</v>
      </c>
      <c r="H68" s="272">
        <f t="shared" si="10"/>
        <v>20</v>
      </c>
      <c r="I68" s="270"/>
      <c r="J68" s="273">
        <f t="shared" si="11"/>
        <v>200</v>
      </c>
      <c r="K68" s="271">
        <f t="shared" si="1"/>
        <v>4</v>
      </c>
      <c r="L68" s="271" t="e">
        <f t="shared" si="2"/>
        <v>#DIV/0!</v>
      </c>
      <c r="M68" s="272">
        <f t="shared" si="3"/>
        <v>40</v>
      </c>
      <c r="N68" s="389"/>
      <c r="O68" s="455" t="e">
        <f>(A68*B68*W68)+(B68*'Calculateur de trading'!H68)</f>
        <v>#DIV/0!</v>
      </c>
      <c r="P68" s="274" t="e">
        <f>O68/'Déscriptions des trades'!CK68</f>
        <v>#DIV/0!</v>
      </c>
      <c r="Q68" s="456" t="e">
        <f>'Déscriptions des trades'!CK68-O68</f>
        <v>#DIV/0!</v>
      </c>
      <c r="R68" s="466" t="e">
        <f t="shared" si="12"/>
        <v>#DIV/0!</v>
      </c>
      <c r="S68" s="389"/>
      <c r="T68" s="12"/>
      <c r="U68" s="25"/>
      <c r="V68" s="15"/>
      <c r="W68" s="490">
        <f t="shared" si="31"/>
        <v>0</v>
      </c>
      <c r="X68" s="21" t="e">
        <f>W68*U68/'Déscriptions des trades'!CK68*'Déscriptions des trades'!B68</f>
        <v>#DIV/0!</v>
      </c>
      <c r="Y68" s="459"/>
      <c r="Z68" s="389"/>
      <c r="AA68" s="23">
        <f t="shared" si="13"/>
        <v>0.1</v>
      </c>
      <c r="AB68" s="17" t="e">
        <f>(AA68*'Déscriptions des trades'!U68*'Déscriptions des trades'!B68/'Déscriptions des trades'!CK68)*'Déscriptions des trades'!W68</f>
        <v>#DIV/0!</v>
      </c>
      <c r="AC68" s="265" t="e">
        <f>AB68*'Déscriptions des trades'!CK68</f>
        <v>#DIV/0!</v>
      </c>
      <c r="AD68" s="266" t="e">
        <f>'Déscriptions des trades'!CK68-AC68</f>
        <v>#DIV/0!</v>
      </c>
      <c r="AE68" s="389"/>
      <c r="AF68" s="399">
        <v>64</v>
      </c>
      <c r="AG68" s="389"/>
      <c r="AH68" s="20"/>
      <c r="AI68" s="303"/>
      <c r="AJ68" s="307"/>
      <c r="AK68" s="161"/>
      <c r="AL68" s="305"/>
      <c r="AM68" s="305"/>
      <c r="AN68" s="162"/>
      <c r="AO68" s="439"/>
      <c r="AP68" s="162"/>
      <c r="AQ68" s="113"/>
      <c r="AR68" s="113"/>
      <c r="AS68" s="384"/>
      <c r="AT68" s="306"/>
      <c r="AU68" s="306"/>
      <c r="AV68" s="160"/>
      <c r="AW68" s="158"/>
      <c r="AX68" s="385"/>
      <c r="AY68" s="453"/>
      <c r="AZ68" s="165"/>
      <c r="BA68" s="301"/>
      <c r="BB68" s="165"/>
      <c r="BC68" s="301"/>
      <c r="BD68" s="165"/>
      <c r="BE68" s="302"/>
      <c r="BF68" s="302"/>
      <c r="BG68" s="165"/>
      <c r="BH68" s="303"/>
      <c r="BI68" s="165"/>
      <c r="BJ68" s="304"/>
      <c r="BK68" s="394"/>
      <c r="BL68" s="302"/>
      <c r="BM68" s="488"/>
      <c r="BN68" s="394"/>
      <c r="BO68" s="302"/>
      <c r="BP68" s="13"/>
      <c r="BQ68" s="302"/>
      <c r="BR68" s="13"/>
      <c r="BS68" s="302"/>
      <c r="BT68" s="13"/>
      <c r="BU68" s="302"/>
      <c r="BV68" s="386"/>
      <c r="BW68" s="303"/>
      <c r="BX68" s="303"/>
      <c r="BY68" s="302"/>
      <c r="BZ68" s="302"/>
      <c r="CA68" s="387"/>
      <c r="CB68" s="395"/>
      <c r="CC68" s="12"/>
      <c r="CD68" s="304"/>
      <c r="CE68" s="14"/>
      <c r="CF68" s="395"/>
      <c r="CG68" s="397"/>
      <c r="CH68" s="300">
        <f t="shared" si="33"/>
        <v>0</v>
      </c>
      <c r="CI68" s="26"/>
      <c r="CJ68" s="17">
        <f t="shared" si="22"/>
        <v>0</v>
      </c>
      <c r="CK68" s="18">
        <f t="shared" si="41"/>
        <v>12.89</v>
      </c>
      <c r="CM68" s="164"/>
      <c r="CN68" s="302"/>
      <c r="CO68" s="13">
        <f t="shared" si="34"/>
        <v>0</v>
      </c>
      <c r="CP68" s="302"/>
      <c r="CQ68" s="13">
        <f t="shared" si="35"/>
        <v>0</v>
      </c>
      <c r="CR68" s="302"/>
      <c r="CS68" s="13">
        <f t="shared" si="36"/>
        <v>0</v>
      </c>
      <c r="CT68" s="302"/>
      <c r="CU68" s="13">
        <f t="shared" si="26"/>
        <v>0</v>
      </c>
      <c r="CV68" s="302"/>
      <c r="CW68" s="13">
        <f t="shared" si="37"/>
        <v>0</v>
      </c>
      <c r="CX68" s="13">
        <f t="shared" si="38"/>
        <v>0</v>
      </c>
      <c r="CY68" s="251">
        <f t="shared" si="39"/>
        <v>0</v>
      </c>
      <c r="CZ68" s="13" t="s">
        <v>29</v>
      </c>
      <c r="DA68" s="13">
        <v>50</v>
      </c>
      <c r="DB68" s="22">
        <f t="shared" si="40"/>
        <v>0</v>
      </c>
      <c r="DD68" s="24"/>
      <c r="DF68" s="163"/>
      <c r="DH68" s="24"/>
      <c r="DI68" s="447"/>
      <c r="DJ68" s="163"/>
    </row>
    <row r="69" spans="1:114" s="7" customFormat="1">
      <c r="A69" s="277">
        <f t="shared" si="7"/>
        <v>50</v>
      </c>
      <c r="B69" s="21" t="e">
        <f>'Calculateur de trading'!I69/C69/W69</f>
        <v>#DIV/0!</v>
      </c>
      <c r="C69" s="278">
        <f t="shared" si="19"/>
        <v>10</v>
      </c>
      <c r="D69" s="426"/>
      <c r="E69" s="273">
        <f t="shared" si="8"/>
        <v>100</v>
      </c>
      <c r="F69" s="271">
        <f t="shared" ref="F69:F132" si="42">(E69/A69)</f>
        <v>2</v>
      </c>
      <c r="G69" s="271" t="e">
        <f t="shared" ref="G69:G132" si="43">B69/F69</f>
        <v>#DIV/0!</v>
      </c>
      <c r="H69" s="272">
        <f t="shared" ref="H69:H132" si="44">C69*F69</f>
        <v>20</v>
      </c>
      <c r="I69" s="270"/>
      <c r="J69" s="273">
        <f t="shared" si="11"/>
        <v>200</v>
      </c>
      <c r="K69" s="271">
        <f t="shared" ref="K69:K132" si="45">J69/A69</f>
        <v>4</v>
      </c>
      <c r="L69" s="271" t="e">
        <f t="shared" ref="L69:L132" si="46">B69/K69</f>
        <v>#DIV/0!</v>
      </c>
      <c r="M69" s="272">
        <f t="shared" ref="M69:M132" si="47">C69*K69</f>
        <v>40</v>
      </c>
      <c r="N69" s="389"/>
      <c r="O69" s="455" t="e">
        <f>(A69*B69*W69)+(B69*'Calculateur de trading'!H69)</f>
        <v>#DIV/0!</v>
      </c>
      <c r="P69" s="274" t="e">
        <f>O69/'Déscriptions des trades'!CK69</f>
        <v>#DIV/0!</v>
      </c>
      <c r="Q69" s="456" t="e">
        <f>'Déscriptions des trades'!CK69-O69</f>
        <v>#DIV/0!</v>
      </c>
      <c r="R69" s="466" t="e">
        <f t="shared" si="12"/>
        <v>#DIV/0!</v>
      </c>
      <c r="S69" s="389"/>
      <c r="T69" s="12"/>
      <c r="U69" s="25"/>
      <c r="V69" s="15"/>
      <c r="W69" s="490">
        <f t="shared" si="31"/>
        <v>0</v>
      </c>
      <c r="X69" s="21" t="e">
        <f>W69*U69/'Déscriptions des trades'!CK69*'Déscriptions des trades'!B69</f>
        <v>#DIV/0!</v>
      </c>
      <c r="Y69" s="459"/>
      <c r="Z69" s="389"/>
      <c r="AA69" s="23">
        <f t="shared" si="13"/>
        <v>0.1</v>
      </c>
      <c r="AB69" s="17" t="e">
        <f>(AA69*'Déscriptions des trades'!U69*'Déscriptions des trades'!B69/'Déscriptions des trades'!CK69)*'Déscriptions des trades'!W69</f>
        <v>#DIV/0!</v>
      </c>
      <c r="AC69" s="265" t="e">
        <f>AB69*'Déscriptions des trades'!CK69</f>
        <v>#DIV/0!</v>
      </c>
      <c r="AD69" s="266" t="e">
        <f>'Déscriptions des trades'!CK69-AC69</f>
        <v>#DIV/0!</v>
      </c>
      <c r="AE69" s="389"/>
      <c r="AF69" s="399">
        <v>65</v>
      </c>
      <c r="AG69" s="389"/>
      <c r="AH69" s="20"/>
      <c r="AI69" s="303"/>
      <c r="AJ69" s="307"/>
      <c r="AK69" s="161"/>
      <c r="AL69" s="305"/>
      <c r="AM69" s="305"/>
      <c r="AN69" s="162"/>
      <c r="AO69" s="439"/>
      <c r="AP69" s="162"/>
      <c r="AQ69" s="113"/>
      <c r="AR69" s="113"/>
      <c r="AS69" s="384"/>
      <c r="AT69" s="306"/>
      <c r="AU69" s="306"/>
      <c r="AV69" s="160"/>
      <c r="AW69" s="158"/>
      <c r="AX69" s="385"/>
      <c r="AY69" s="453"/>
      <c r="AZ69" s="165"/>
      <c r="BA69" s="301"/>
      <c r="BB69" s="165"/>
      <c r="BC69" s="301"/>
      <c r="BD69" s="165"/>
      <c r="BE69" s="302"/>
      <c r="BF69" s="302"/>
      <c r="BG69" s="165"/>
      <c r="BH69" s="303"/>
      <c r="BI69" s="165"/>
      <c r="BJ69" s="304"/>
      <c r="BK69" s="394"/>
      <c r="BL69" s="302"/>
      <c r="BM69" s="488"/>
      <c r="BN69" s="394"/>
      <c r="BO69" s="302"/>
      <c r="BP69" s="13"/>
      <c r="BQ69" s="302"/>
      <c r="BR69" s="13"/>
      <c r="BS69" s="302"/>
      <c r="BT69" s="13"/>
      <c r="BU69" s="302"/>
      <c r="BV69" s="386"/>
      <c r="BW69" s="303"/>
      <c r="BX69" s="303"/>
      <c r="BY69" s="302"/>
      <c r="BZ69" s="302"/>
      <c r="CA69" s="387"/>
      <c r="CB69" s="395"/>
      <c r="CC69" s="12"/>
      <c r="CD69" s="304"/>
      <c r="CE69" s="14"/>
      <c r="CF69" s="395"/>
      <c r="CG69" s="397"/>
      <c r="CH69" s="300">
        <f t="shared" si="33"/>
        <v>0</v>
      </c>
      <c r="CI69" s="26"/>
      <c r="CJ69" s="17">
        <f t="shared" si="22"/>
        <v>0</v>
      </c>
      <c r="CK69" s="18">
        <f t="shared" si="41"/>
        <v>12.89</v>
      </c>
      <c r="CM69" s="164"/>
      <c r="CN69" s="302"/>
      <c r="CO69" s="13">
        <f t="shared" si="34"/>
        <v>0</v>
      </c>
      <c r="CP69" s="302"/>
      <c r="CQ69" s="13">
        <f t="shared" si="35"/>
        <v>0</v>
      </c>
      <c r="CR69" s="302"/>
      <c r="CS69" s="13">
        <f t="shared" si="36"/>
        <v>0</v>
      </c>
      <c r="CT69" s="302"/>
      <c r="CU69" s="13">
        <f t="shared" si="26"/>
        <v>0</v>
      </c>
      <c r="CV69" s="302"/>
      <c r="CW69" s="13">
        <f t="shared" si="37"/>
        <v>0</v>
      </c>
      <c r="CX69" s="13">
        <f t="shared" si="38"/>
        <v>0</v>
      </c>
      <c r="CY69" s="251">
        <f t="shared" si="39"/>
        <v>0</v>
      </c>
      <c r="CZ69" s="13" t="s">
        <v>29</v>
      </c>
      <c r="DA69" s="13">
        <v>50</v>
      </c>
      <c r="DB69" s="22">
        <f t="shared" si="40"/>
        <v>0</v>
      </c>
      <c r="DD69" s="24"/>
      <c r="DF69" s="163"/>
      <c r="DH69" s="24"/>
      <c r="DI69" s="447"/>
      <c r="DJ69" s="163"/>
    </row>
    <row r="70" spans="1:114" s="7" customFormat="1">
      <c r="A70" s="277">
        <f t="shared" ref="A70:A133" si="48">A69</f>
        <v>50</v>
      </c>
      <c r="B70" s="21" t="e">
        <f>'Calculateur de trading'!I70/C70/W70</f>
        <v>#DIV/0!</v>
      </c>
      <c r="C70" s="278">
        <f t="shared" ref="C70:C133" si="49">C69</f>
        <v>10</v>
      </c>
      <c r="D70" s="278"/>
      <c r="E70" s="273">
        <f t="shared" ref="E70:E133" si="50">E69</f>
        <v>100</v>
      </c>
      <c r="F70" s="271">
        <f t="shared" si="42"/>
        <v>2</v>
      </c>
      <c r="G70" s="271" t="e">
        <f t="shared" si="43"/>
        <v>#DIV/0!</v>
      </c>
      <c r="H70" s="272">
        <f t="shared" si="44"/>
        <v>20</v>
      </c>
      <c r="I70" s="270"/>
      <c r="J70" s="273">
        <f t="shared" ref="J70:J133" si="51">J69</f>
        <v>200</v>
      </c>
      <c r="K70" s="271">
        <f t="shared" si="45"/>
        <v>4</v>
      </c>
      <c r="L70" s="271" t="e">
        <f t="shared" si="46"/>
        <v>#DIV/0!</v>
      </c>
      <c r="M70" s="272">
        <f t="shared" si="47"/>
        <v>40</v>
      </c>
      <c r="N70" s="389"/>
      <c r="O70" s="455" t="e">
        <f>(A70*B70*W70)+(B70*'Calculateur de trading'!H70)</f>
        <v>#DIV/0!</v>
      </c>
      <c r="P70" s="274" t="e">
        <f>O70/'Déscriptions des trades'!CK70</f>
        <v>#DIV/0!</v>
      </c>
      <c r="Q70" s="456" t="e">
        <f>'Déscriptions des trades'!CK70-O70</f>
        <v>#DIV/0!</v>
      </c>
      <c r="R70" s="466" t="e">
        <f t="shared" ref="R70:R133" si="52">B70*C70</f>
        <v>#DIV/0!</v>
      </c>
      <c r="S70" s="389"/>
      <c r="T70" s="12"/>
      <c r="U70" s="25"/>
      <c r="V70" s="15"/>
      <c r="W70" s="490">
        <f t="shared" si="31"/>
        <v>0</v>
      </c>
      <c r="X70" s="21" t="e">
        <f>W70*U70/'Déscriptions des trades'!CK70*'Déscriptions des trades'!B70</f>
        <v>#DIV/0!</v>
      </c>
      <c r="Y70" s="459"/>
      <c r="Z70" s="389"/>
      <c r="AA70" s="23">
        <f t="shared" ref="AA70:AA133" si="53">AA69</f>
        <v>0.1</v>
      </c>
      <c r="AB70" s="17" t="e">
        <f>(AA70*'Déscriptions des trades'!U70*'Déscriptions des trades'!B70/'Déscriptions des trades'!CK70)*'Déscriptions des trades'!W70</f>
        <v>#DIV/0!</v>
      </c>
      <c r="AC70" s="265" t="e">
        <f>AB70*'Déscriptions des trades'!CK70</f>
        <v>#DIV/0!</v>
      </c>
      <c r="AD70" s="266" t="e">
        <f>'Déscriptions des trades'!CK70-AC70</f>
        <v>#DIV/0!</v>
      </c>
      <c r="AE70" s="389"/>
      <c r="AF70" s="399">
        <v>66</v>
      </c>
      <c r="AG70" s="389"/>
      <c r="AH70" s="20"/>
      <c r="AI70" s="303"/>
      <c r="AJ70" s="307"/>
      <c r="AK70" s="161"/>
      <c r="AL70" s="305"/>
      <c r="AM70" s="305"/>
      <c r="AN70" s="162"/>
      <c r="AO70" s="439"/>
      <c r="AP70" s="162"/>
      <c r="AQ70" s="113"/>
      <c r="AR70" s="113"/>
      <c r="AS70" s="384"/>
      <c r="AT70" s="306"/>
      <c r="AU70" s="306"/>
      <c r="AV70" s="160"/>
      <c r="AW70" s="158"/>
      <c r="AX70" s="385"/>
      <c r="AY70" s="453"/>
      <c r="AZ70" s="165"/>
      <c r="BA70" s="301"/>
      <c r="BB70" s="165"/>
      <c r="BC70" s="301"/>
      <c r="BD70" s="165"/>
      <c r="BE70" s="302"/>
      <c r="BF70" s="302"/>
      <c r="BG70" s="165"/>
      <c r="BH70" s="303"/>
      <c r="BI70" s="165"/>
      <c r="BJ70" s="304"/>
      <c r="BK70" s="394"/>
      <c r="BL70" s="302"/>
      <c r="BM70" s="488"/>
      <c r="BN70" s="394"/>
      <c r="BO70" s="302"/>
      <c r="BP70" s="13"/>
      <c r="BQ70" s="302"/>
      <c r="BR70" s="13"/>
      <c r="BS70" s="302"/>
      <c r="BT70" s="13"/>
      <c r="BU70" s="302"/>
      <c r="BV70" s="386"/>
      <c r="BW70" s="303"/>
      <c r="BX70" s="303"/>
      <c r="BY70" s="302"/>
      <c r="BZ70" s="302"/>
      <c r="CA70" s="387"/>
      <c r="CB70" s="395"/>
      <c r="CC70" s="12"/>
      <c r="CD70" s="304"/>
      <c r="CE70" s="14"/>
      <c r="CF70" s="395"/>
      <c r="CG70" s="397"/>
      <c r="CH70" s="300">
        <f t="shared" si="33"/>
        <v>0</v>
      </c>
      <c r="CI70" s="26"/>
      <c r="CJ70" s="17">
        <f t="shared" si="22"/>
        <v>0</v>
      </c>
      <c r="CK70" s="18">
        <f t="shared" si="41"/>
        <v>12.89</v>
      </c>
      <c r="CM70" s="164"/>
      <c r="CN70" s="302"/>
      <c r="CO70" s="13">
        <f t="shared" si="34"/>
        <v>0</v>
      </c>
      <c r="CP70" s="302"/>
      <c r="CQ70" s="13">
        <f t="shared" si="35"/>
        <v>0</v>
      </c>
      <c r="CR70" s="302"/>
      <c r="CS70" s="13">
        <f t="shared" si="36"/>
        <v>0</v>
      </c>
      <c r="CT70" s="302"/>
      <c r="CU70" s="13">
        <f t="shared" si="26"/>
        <v>0</v>
      </c>
      <c r="CV70" s="302"/>
      <c r="CW70" s="13">
        <f t="shared" si="37"/>
        <v>0</v>
      </c>
      <c r="CX70" s="13">
        <f t="shared" si="38"/>
        <v>0</v>
      </c>
      <c r="CY70" s="251">
        <f t="shared" si="39"/>
        <v>0</v>
      </c>
      <c r="CZ70" s="13" t="s">
        <v>29</v>
      </c>
      <c r="DA70" s="13">
        <v>50</v>
      </c>
      <c r="DB70" s="22">
        <f t="shared" si="40"/>
        <v>0</v>
      </c>
      <c r="DD70" s="24"/>
      <c r="DF70" s="163"/>
      <c r="DH70" s="24"/>
      <c r="DI70" s="447"/>
      <c r="DJ70" s="163"/>
    </row>
    <row r="71" spans="1:114" s="7" customFormat="1">
      <c r="A71" s="277">
        <f t="shared" si="48"/>
        <v>50</v>
      </c>
      <c r="B71" s="21" t="e">
        <f>'Calculateur de trading'!I71/C71/W71</f>
        <v>#DIV/0!</v>
      </c>
      <c r="C71" s="278">
        <f t="shared" si="49"/>
        <v>10</v>
      </c>
      <c r="D71" s="426"/>
      <c r="E71" s="273">
        <f t="shared" si="50"/>
        <v>100</v>
      </c>
      <c r="F71" s="271">
        <f t="shared" si="42"/>
        <v>2</v>
      </c>
      <c r="G71" s="271" t="e">
        <f t="shared" si="43"/>
        <v>#DIV/0!</v>
      </c>
      <c r="H71" s="272">
        <f t="shared" si="44"/>
        <v>20</v>
      </c>
      <c r="I71" s="270"/>
      <c r="J71" s="273">
        <f t="shared" si="51"/>
        <v>200</v>
      </c>
      <c r="K71" s="271">
        <f t="shared" si="45"/>
        <v>4</v>
      </c>
      <c r="L71" s="271" t="e">
        <f t="shared" si="46"/>
        <v>#DIV/0!</v>
      </c>
      <c r="M71" s="272">
        <f t="shared" si="47"/>
        <v>40</v>
      </c>
      <c r="N71" s="389"/>
      <c r="O71" s="455" t="e">
        <f>(A71*B71*W71)+(B71*'Calculateur de trading'!H71)</f>
        <v>#DIV/0!</v>
      </c>
      <c r="P71" s="274" t="e">
        <f>O71/'Déscriptions des trades'!CK71</f>
        <v>#DIV/0!</v>
      </c>
      <c r="Q71" s="456" t="e">
        <f>'Déscriptions des trades'!CK71-O71</f>
        <v>#DIV/0!</v>
      </c>
      <c r="R71" s="466" t="e">
        <f t="shared" si="52"/>
        <v>#DIV/0!</v>
      </c>
      <c r="S71" s="389"/>
      <c r="T71" s="12"/>
      <c r="U71" s="25"/>
      <c r="V71" s="15"/>
      <c r="W71" s="490">
        <f t="shared" si="31"/>
        <v>0</v>
      </c>
      <c r="X71" s="21" t="e">
        <f>W71*U71/'Déscriptions des trades'!CK71*'Déscriptions des trades'!B71</f>
        <v>#DIV/0!</v>
      </c>
      <c r="Y71" s="459"/>
      <c r="Z71" s="389"/>
      <c r="AA71" s="23">
        <f t="shared" si="53"/>
        <v>0.1</v>
      </c>
      <c r="AB71" s="17" t="e">
        <f>(AA71*'Déscriptions des trades'!U71*'Déscriptions des trades'!B71/'Déscriptions des trades'!CK71)*'Déscriptions des trades'!W71</f>
        <v>#DIV/0!</v>
      </c>
      <c r="AC71" s="265" t="e">
        <f>AB71*'Déscriptions des trades'!CK71</f>
        <v>#DIV/0!</v>
      </c>
      <c r="AD71" s="266" t="e">
        <f>'Déscriptions des trades'!CK71-AC71</f>
        <v>#DIV/0!</v>
      </c>
      <c r="AE71" s="389"/>
      <c r="AF71" s="399">
        <v>67</v>
      </c>
      <c r="AG71" s="389"/>
      <c r="AH71" s="20"/>
      <c r="AI71" s="303"/>
      <c r="AJ71" s="307"/>
      <c r="AK71" s="161"/>
      <c r="AL71" s="305"/>
      <c r="AM71" s="305"/>
      <c r="AN71" s="162"/>
      <c r="AO71" s="439"/>
      <c r="AP71" s="162"/>
      <c r="AQ71" s="113"/>
      <c r="AR71" s="113"/>
      <c r="AS71" s="384"/>
      <c r="AT71" s="306"/>
      <c r="AU71" s="306"/>
      <c r="AV71" s="160"/>
      <c r="AW71" s="158"/>
      <c r="AX71" s="385"/>
      <c r="AY71" s="453"/>
      <c r="AZ71" s="165"/>
      <c r="BA71" s="301"/>
      <c r="BB71" s="165"/>
      <c r="BC71" s="301"/>
      <c r="BD71" s="165"/>
      <c r="BE71" s="302"/>
      <c r="BF71" s="302"/>
      <c r="BG71" s="165"/>
      <c r="BH71" s="303"/>
      <c r="BI71" s="165"/>
      <c r="BJ71" s="304"/>
      <c r="BK71" s="394"/>
      <c r="BL71" s="302"/>
      <c r="BM71" s="488"/>
      <c r="BN71" s="394"/>
      <c r="BO71" s="302"/>
      <c r="BP71" s="13"/>
      <c r="BQ71" s="302"/>
      <c r="BR71" s="13"/>
      <c r="BS71" s="302"/>
      <c r="BT71" s="13"/>
      <c r="BU71" s="302"/>
      <c r="BV71" s="386"/>
      <c r="BW71" s="303"/>
      <c r="BX71" s="303"/>
      <c r="BY71" s="302"/>
      <c r="BZ71" s="302"/>
      <c r="CA71" s="387"/>
      <c r="CB71" s="395"/>
      <c r="CC71" s="12"/>
      <c r="CD71" s="304"/>
      <c r="CE71" s="14"/>
      <c r="CF71" s="395"/>
      <c r="CG71" s="397"/>
      <c r="CH71" s="300">
        <f t="shared" si="33"/>
        <v>0</v>
      </c>
      <c r="CI71" s="26"/>
      <c r="CJ71" s="17">
        <f t="shared" si="22"/>
        <v>0</v>
      </c>
      <c r="CK71" s="18">
        <f t="shared" si="41"/>
        <v>12.89</v>
      </c>
      <c r="CM71" s="164"/>
      <c r="CN71" s="302"/>
      <c r="CO71" s="13">
        <f t="shared" si="34"/>
        <v>0</v>
      </c>
      <c r="CP71" s="302"/>
      <c r="CQ71" s="13">
        <f t="shared" si="35"/>
        <v>0</v>
      </c>
      <c r="CR71" s="302"/>
      <c r="CS71" s="13">
        <f t="shared" si="36"/>
        <v>0</v>
      </c>
      <c r="CT71" s="302"/>
      <c r="CU71" s="13">
        <f t="shared" si="26"/>
        <v>0</v>
      </c>
      <c r="CV71" s="302"/>
      <c r="CW71" s="13">
        <f t="shared" si="37"/>
        <v>0</v>
      </c>
      <c r="CX71" s="13">
        <f t="shared" si="38"/>
        <v>0</v>
      </c>
      <c r="CY71" s="251">
        <f t="shared" si="39"/>
        <v>0</v>
      </c>
      <c r="CZ71" s="13" t="s">
        <v>29</v>
      </c>
      <c r="DA71" s="13">
        <v>50</v>
      </c>
      <c r="DB71" s="22">
        <f t="shared" si="40"/>
        <v>0</v>
      </c>
      <c r="DD71" s="24"/>
      <c r="DF71" s="163"/>
      <c r="DH71" s="24"/>
      <c r="DI71" s="447"/>
      <c r="DJ71" s="163"/>
    </row>
    <row r="72" spans="1:114" s="7" customFormat="1">
      <c r="A72" s="277">
        <f t="shared" si="48"/>
        <v>50</v>
      </c>
      <c r="B72" s="21" t="e">
        <f>'Calculateur de trading'!I72/C72/W72</f>
        <v>#DIV/0!</v>
      </c>
      <c r="C72" s="278">
        <f t="shared" si="49"/>
        <v>10</v>
      </c>
      <c r="D72" s="278"/>
      <c r="E72" s="273">
        <f t="shared" si="50"/>
        <v>100</v>
      </c>
      <c r="F72" s="271">
        <f t="shared" si="42"/>
        <v>2</v>
      </c>
      <c r="G72" s="271" t="e">
        <f t="shared" si="43"/>
        <v>#DIV/0!</v>
      </c>
      <c r="H72" s="272">
        <f t="shared" si="44"/>
        <v>20</v>
      </c>
      <c r="I72" s="270"/>
      <c r="J72" s="273">
        <f t="shared" si="51"/>
        <v>200</v>
      </c>
      <c r="K72" s="271">
        <f t="shared" si="45"/>
        <v>4</v>
      </c>
      <c r="L72" s="271" t="e">
        <f t="shared" si="46"/>
        <v>#DIV/0!</v>
      </c>
      <c r="M72" s="272">
        <f t="shared" si="47"/>
        <v>40</v>
      </c>
      <c r="N72" s="389"/>
      <c r="O72" s="455" t="e">
        <f>(A72*B72*W72)+(B72*'Calculateur de trading'!H72)</f>
        <v>#DIV/0!</v>
      </c>
      <c r="P72" s="274" t="e">
        <f>O72/'Déscriptions des trades'!CK72</f>
        <v>#DIV/0!</v>
      </c>
      <c r="Q72" s="456" t="e">
        <f>'Déscriptions des trades'!CK72-O72</f>
        <v>#DIV/0!</v>
      </c>
      <c r="R72" s="466" t="e">
        <f t="shared" si="52"/>
        <v>#DIV/0!</v>
      </c>
      <c r="S72" s="389"/>
      <c r="T72" s="12"/>
      <c r="U72" s="25"/>
      <c r="V72" s="15"/>
      <c r="W72" s="490">
        <f t="shared" si="31"/>
        <v>0</v>
      </c>
      <c r="X72" s="21" t="e">
        <f>W72*U72/'Déscriptions des trades'!CK72*'Déscriptions des trades'!B72</f>
        <v>#DIV/0!</v>
      </c>
      <c r="Y72" s="459"/>
      <c r="Z72" s="389"/>
      <c r="AA72" s="23">
        <f t="shared" si="53"/>
        <v>0.1</v>
      </c>
      <c r="AB72" s="17" t="e">
        <f>(AA72*'Déscriptions des trades'!U72*'Déscriptions des trades'!B72/'Déscriptions des trades'!CK72)*'Déscriptions des trades'!W72</f>
        <v>#DIV/0!</v>
      </c>
      <c r="AC72" s="265" t="e">
        <f>AB72*'Déscriptions des trades'!CK72</f>
        <v>#DIV/0!</v>
      </c>
      <c r="AD72" s="266" t="e">
        <f>'Déscriptions des trades'!CK72-AC72</f>
        <v>#DIV/0!</v>
      </c>
      <c r="AE72" s="389"/>
      <c r="AF72" s="399">
        <v>68</v>
      </c>
      <c r="AG72" s="389"/>
      <c r="AH72" s="20"/>
      <c r="AI72" s="303"/>
      <c r="AJ72" s="307"/>
      <c r="AK72" s="161"/>
      <c r="AL72" s="305"/>
      <c r="AM72" s="305"/>
      <c r="AN72" s="162"/>
      <c r="AO72" s="439"/>
      <c r="AP72" s="162"/>
      <c r="AQ72" s="113"/>
      <c r="AR72" s="113"/>
      <c r="AS72" s="384"/>
      <c r="AT72" s="306"/>
      <c r="AU72" s="306"/>
      <c r="AV72" s="160"/>
      <c r="AW72" s="158"/>
      <c r="AX72" s="385"/>
      <c r="AY72" s="453"/>
      <c r="AZ72" s="165"/>
      <c r="BA72" s="301"/>
      <c r="BB72" s="165"/>
      <c r="BC72" s="301"/>
      <c r="BD72" s="165"/>
      <c r="BE72" s="302"/>
      <c r="BF72" s="302"/>
      <c r="BG72" s="165"/>
      <c r="BH72" s="303"/>
      <c r="BI72" s="165"/>
      <c r="BJ72" s="304"/>
      <c r="BK72" s="394"/>
      <c r="BL72" s="302"/>
      <c r="BM72" s="488"/>
      <c r="BN72" s="394"/>
      <c r="BO72" s="302"/>
      <c r="BP72" s="13"/>
      <c r="BQ72" s="302"/>
      <c r="BR72" s="13"/>
      <c r="BS72" s="302"/>
      <c r="BT72" s="13"/>
      <c r="BU72" s="302"/>
      <c r="BV72" s="386"/>
      <c r="BW72" s="303"/>
      <c r="BX72" s="303"/>
      <c r="BY72" s="302"/>
      <c r="BZ72" s="302"/>
      <c r="CA72" s="387"/>
      <c r="CB72" s="395"/>
      <c r="CC72" s="12"/>
      <c r="CD72" s="304"/>
      <c r="CE72" s="14"/>
      <c r="CF72" s="395"/>
      <c r="CG72" s="397"/>
      <c r="CH72" s="300">
        <f t="shared" si="33"/>
        <v>0</v>
      </c>
      <c r="CI72" s="26"/>
      <c r="CJ72" s="17">
        <f t="shared" ref="CJ72:CJ135" si="54">CI72/CK71</f>
        <v>0</v>
      </c>
      <c r="CK72" s="18">
        <f t="shared" si="41"/>
        <v>12.89</v>
      </c>
      <c r="CM72" s="164"/>
      <c r="CN72" s="302"/>
      <c r="CO72" s="13">
        <f t="shared" si="34"/>
        <v>0</v>
      </c>
      <c r="CP72" s="302"/>
      <c r="CQ72" s="13">
        <f t="shared" si="35"/>
        <v>0</v>
      </c>
      <c r="CR72" s="302"/>
      <c r="CS72" s="13">
        <f t="shared" si="36"/>
        <v>0</v>
      </c>
      <c r="CT72" s="302"/>
      <c r="CU72" s="13">
        <f t="shared" ref="CU72:CU135" si="55">IF(CT72="Bon",10,)</f>
        <v>0</v>
      </c>
      <c r="CV72" s="302"/>
      <c r="CW72" s="13">
        <f t="shared" si="37"/>
        <v>0</v>
      </c>
      <c r="CX72" s="13">
        <f t="shared" si="38"/>
        <v>0</v>
      </c>
      <c r="CY72" s="251">
        <f t="shared" si="39"/>
        <v>0</v>
      </c>
      <c r="CZ72" s="13" t="s">
        <v>29</v>
      </c>
      <c r="DA72" s="13">
        <v>50</v>
      </c>
      <c r="DB72" s="22">
        <f t="shared" si="40"/>
        <v>0</v>
      </c>
      <c r="DD72" s="24"/>
      <c r="DF72" s="163"/>
      <c r="DH72" s="24"/>
      <c r="DI72" s="447"/>
      <c r="DJ72" s="163"/>
    </row>
    <row r="73" spans="1:114" s="7" customFormat="1">
      <c r="A73" s="277">
        <f t="shared" si="48"/>
        <v>50</v>
      </c>
      <c r="B73" s="21" t="e">
        <f>'Calculateur de trading'!I73/C73/W73</f>
        <v>#DIV/0!</v>
      </c>
      <c r="C73" s="278">
        <f t="shared" si="49"/>
        <v>10</v>
      </c>
      <c r="D73" s="426"/>
      <c r="E73" s="273">
        <f t="shared" si="50"/>
        <v>100</v>
      </c>
      <c r="F73" s="271">
        <f t="shared" si="42"/>
        <v>2</v>
      </c>
      <c r="G73" s="271" t="e">
        <f t="shared" si="43"/>
        <v>#DIV/0!</v>
      </c>
      <c r="H73" s="272">
        <f t="shared" si="44"/>
        <v>20</v>
      </c>
      <c r="I73" s="270"/>
      <c r="J73" s="273">
        <f t="shared" si="51"/>
        <v>200</v>
      </c>
      <c r="K73" s="271">
        <f t="shared" si="45"/>
        <v>4</v>
      </c>
      <c r="L73" s="271" t="e">
        <f t="shared" si="46"/>
        <v>#DIV/0!</v>
      </c>
      <c r="M73" s="272">
        <f t="shared" si="47"/>
        <v>40</v>
      </c>
      <c r="N73" s="389"/>
      <c r="O73" s="455" t="e">
        <f>(A73*B73*W73)+(B73*'Calculateur de trading'!H73)</f>
        <v>#DIV/0!</v>
      </c>
      <c r="P73" s="274" t="e">
        <f>O73/'Déscriptions des trades'!CK73</f>
        <v>#DIV/0!</v>
      </c>
      <c r="Q73" s="456" t="e">
        <f>'Déscriptions des trades'!CK73-O73</f>
        <v>#DIV/0!</v>
      </c>
      <c r="R73" s="466" t="e">
        <f t="shared" si="52"/>
        <v>#DIV/0!</v>
      </c>
      <c r="S73" s="389"/>
      <c r="T73" s="12"/>
      <c r="U73" s="25"/>
      <c r="V73" s="15"/>
      <c r="W73" s="490">
        <f t="shared" ref="W73:W136" si="56">W72</f>
        <v>0</v>
      </c>
      <c r="X73" s="21" t="e">
        <f>W73*U73/'Déscriptions des trades'!CK73*'Déscriptions des trades'!B73</f>
        <v>#DIV/0!</v>
      </c>
      <c r="Y73" s="459"/>
      <c r="Z73" s="389"/>
      <c r="AA73" s="23">
        <f t="shared" si="53"/>
        <v>0.1</v>
      </c>
      <c r="AB73" s="17" t="e">
        <f>(AA73*'Déscriptions des trades'!U73*'Déscriptions des trades'!B73/'Déscriptions des trades'!CK73)*'Déscriptions des trades'!W73</f>
        <v>#DIV/0!</v>
      </c>
      <c r="AC73" s="265" t="e">
        <f>AB73*'Déscriptions des trades'!CK73</f>
        <v>#DIV/0!</v>
      </c>
      <c r="AD73" s="266" t="e">
        <f>'Déscriptions des trades'!CK73-AC73</f>
        <v>#DIV/0!</v>
      </c>
      <c r="AE73" s="389"/>
      <c r="AF73" s="399">
        <v>69</v>
      </c>
      <c r="AG73" s="389"/>
      <c r="AH73" s="20"/>
      <c r="AI73" s="303"/>
      <c r="AJ73" s="307"/>
      <c r="AK73" s="161"/>
      <c r="AL73" s="305"/>
      <c r="AM73" s="305"/>
      <c r="AN73" s="162"/>
      <c r="AO73" s="439"/>
      <c r="AP73" s="162"/>
      <c r="AQ73" s="113"/>
      <c r="AR73" s="113"/>
      <c r="AS73" s="384"/>
      <c r="AT73" s="306"/>
      <c r="AU73" s="306"/>
      <c r="AV73" s="160"/>
      <c r="AW73" s="158"/>
      <c r="AX73" s="385"/>
      <c r="AY73" s="453"/>
      <c r="AZ73" s="165"/>
      <c r="BA73" s="301"/>
      <c r="BB73" s="165"/>
      <c r="BC73" s="301"/>
      <c r="BD73" s="165"/>
      <c r="BE73" s="302"/>
      <c r="BF73" s="302"/>
      <c r="BG73" s="165"/>
      <c r="BH73" s="303"/>
      <c r="BI73" s="165"/>
      <c r="BJ73" s="304"/>
      <c r="BK73" s="394"/>
      <c r="BL73" s="302"/>
      <c r="BM73" s="488"/>
      <c r="BN73" s="394"/>
      <c r="BO73" s="302"/>
      <c r="BP73" s="13"/>
      <c r="BQ73" s="302"/>
      <c r="BR73" s="13"/>
      <c r="BS73" s="302"/>
      <c r="BT73" s="13"/>
      <c r="BU73" s="302"/>
      <c r="BV73" s="386"/>
      <c r="BW73" s="303"/>
      <c r="BX73" s="303"/>
      <c r="BY73" s="302"/>
      <c r="BZ73" s="302"/>
      <c r="CA73" s="387"/>
      <c r="CB73" s="395"/>
      <c r="CC73" s="12"/>
      <c r="CD73" s="304"/>
      <c r="CE73" s="14"/>
      <c r="CF73" s="395"/>
      <c r="CG73" s="397"/>
      <c r="CH73" s="300">
        <f t="shared" si="33"/>
        <v>0</v>
      </c>
      <c r="CI73" s="26"/>
      <c r="CJ73" s="17">
        <f t="shared" si="54"/>
        <v>0</v>
      </c>
      <c r="CK73" s="18">
        <f t="shared" si="41"/>
        <v>12.89</v>
      </c>
      <c r="CM73" s="164"/>
      <c r="CN73" s="302"/>
      <c r="CO73" s="13">
        <f t="shared" si="34"/>
        <v>0</v>
      </c>
      <c r="CP73" s="302"/>
      <c r="CQ73" s="13">
        <f t="shared" si="35"/>
        <v>0</v>
      </c>
      <c r="CR73" s="302"/>
      <c r="CS73" s="13">
        <f t="shared" si="36"/>
        <v>0</v>
      </c>
      <c r="CT73" s="302"/>
      <c r="CU73" s="13">
        <f t="shared" si="55"/>
        <v>0</v>
      </c>
      <c r="CV73" s="302"/>
      <c r="CW73" s="13">
        <f t="shared" si="37"/>
        <v>0</v>
      </c>
      <c r="CX73" s="13">
        <f t="shared" si="38"/>
        <v>0</v>
      </c>
      <c r="CY73" s="251">
        <f t="shared" si="39"/>
        <v>0</v>
      </c>
      <c r="CZ73" s="13" t="s">
        <v>29</v>
      </c>
      <c r="DA73" s="13">
        <v>50</v>
      </c>
      <c r="DB73" s="22">
        <f t="shared" si="40"/>
        <v>0</v>
      </c>
      <c r="DD73" s="24"/>
      <c r="DF73" s="163"/>
      <c r="DH73" s="24"/>
      <c r="DI73" s="447"/>
      <c r="DJ73" s="163"/>
    </row>
    <row r="74" spans="1:114" s="7" customFormat="1">
      <c r="A74" s="277">
        <f t="shared" si="48"/>
        <v>50</v>
      </c>
      <c r="B74" s="21" t="e">
        <f>'Calculateur de trading'!I74/C74/W74</f>
        <v>#DIV/0!</v>
      </c>
      <c r="C74" s="278">
        <f t="shared" si="49"/>
        <v>10</v>
      </c>
      <c r="D74" s="278"/>
      <c r="E74" s="273">
        <f t="shared" si="50"/>
        <v>100</v>
      </c>
      <c r="F74" s="271">
        <f t="shared" si="42"/>
        <v>2</v>
      </c>
      <c r="G74" s="271" t="e">
        <f t="shared" si="43"/>
        <v>#DIV/0!</v>
      </c>
      <c r="H74" s="272">
        <f t="shared" si="44"/>
        <v>20</v>
      </c>
      <c r="I74" s="270"/>
      <c r="J74" s="273">
        <f t="shared" si="51"/>
        <v>200</v>
      </c>
      <c r="K74" s="271">
        <f t="shared" si="45"/>
        <v>4</v>
      </c>
      <c r="L74" s="271" t="e">
        <f t="shared" si="46"/>
        <v>#DIV/0!</v>
      </c>
      <c r="M74" s="272">
        <f t="shared" si="47"/>
        <v>40</v>
      </c>
      <c r="N74" s="389"/>
      <c r="O74" s="455" t="e">
        <f>(A74*B74*W74)+(B74*'Calculateur de trading'!H74)</f>
        <v>#DIV/0!</v>
      </c>
      <c r="P74" s="274" t="e">
        <f>O74/'Déscriptions des trades'!CK74</f>
        <v>#DIV/0!</v>
      </c>
      <c r="Q74" s="456" t="e">
        <f>'Déscriptions des trades'!CK74-O74</f>
        <v>#DIV/0!</v>
      </c>
      <c r="R74" s="466" t="e">
        <f t="shared" si="52"/>
        <v>#DIV/0!</v>
      </c>
      <c r="S74" s="389"/>
      <c r="T74" s="12"/>
      <c r="U74" s="25"/>
      <c r="V74" s="15"/>
      <c r="W74" s="490">
        <f t="shared" si="56"/>
        <v>0</v>
      </c>
      <c r="X74" s="21" t="e">
        <f>W74*U74/'Déscriptions des trades'!CK74*'Déscriptions des trades'!B74</f>
        <v>#DIV/0!</v>
      </c>
      <c r="Y74" s="459"/>
      <c r="Z74" s="389"/>
      <c r="AA74" s="23">
        <f t="shared" si="53"/>
        <v>0.1</v>
      </c>
      <c r="AB74" s="17" t="e">
        <f>(AA74*'Déscriptions des trades'!U74*'Déscriptions des trades'!B74/'Déscriptions des trades'!CK74)*'Déscriptions des trades'!W74</f>
        <v>#DIV/0!</v>
      </c>
      <c r="AC74" s="265" t="e">
        <f>AB74*'Déscriptions des trades'!CK74</f>
        <v>#DIV/0!</v>
      </c>
      <c r="AD74" s="266" t="e">
        <f>'Déscriptions des trades'!CK74-AC74</f>
        <v>#DIV/0!</v>
      </c>
      <c r="AE74" s="389"/>
      <c r="AF74" s="399">
        <v>70</v>
      </c>
      <c r="AG74" s="389"/>
      <c r="AH74" s="20"/>
      <c r="AI74" s="303"/>
      <c r="AJ74" s="307"/>
      <c r="AK74" s="161"/>
      <c r="AL74" s="305"/>
      <c r="AM74" s="305"/>
      <c r="AN74" s="162"/>
      <c r="AO74" s="439"/>
      <c r="AP74" s="162"/>
      <c r="AQ74" s="113"/>
      <c r="AR74" s="113"/>
      <c r="AS74" s="384"/>
      <c r="AT74" s="306"/>
      <c r="AU74" s="306"/>
      <c r="AV74" s="160"/>
      <c r="AW74" s="158"/>
      <c r="AX74" s="385"/>
      <c r="AY74" s="453"/>
      <c r="AZ74" s="165"/>
      <c r="BA74" s="301"/>
      <c r="BB74" s="165"/>
      <c r="BC74" s="301"/>
      <c r="BD74" s="165"/>
      <c r="BE74" s="302"/>
      <c r="BF74" s="302"/>
      <c r="BG74" s="165"/>
      <c r="BH74" s="303"/>
      <c r="BI74" s="165"/>
      <c r="BJ74" s="304"/>
      <c r="BK74" s="394"/>
      <c r="BL74" s="302"/>
      <c r="BM74" s="488"/>
      <c r="BN74" s="394"/>
      <c r="BO74" s="302"/>
      <c r="BP74" s="13"/>
      <c r="BQ74" s="302"/>
      <c r="BR74" s="13"/>
      <c r="BS74" s="302"/>
      <c r="BT74" s="13"/>
      <c r="BU74" s="302"/>
      <c r="BV74" s="386"/>
      <c r="BW74" s="303"/>
      <c r="BX74" s="303"/>
      <c r="BY74" s="302"/>
      <c r="BZ74" s="302"/>
      <c r="CA74" s="387"/>
      <c r="CB74" s="395"/>
      <c r="CC74" s="12"/>
      <c r="CD74" s="304"/>
      <c r="CE74" s="14"/>
      <c r="CF74" s="395"/>
      <c r="CG74" s="397"/>
      <c r="CH74" s="300">
        <f t="shared" si="33"/>
        <v>0</v>
      </c>
      <c r="CI74" s="26"/>
      <c r="CJ74" s="17">
        <f t="shared" si="54"/>
        <v>0</v>
      </c>
      <c r="CK74" s="18">
        <f t="shared" si="41"/>
        <v>12.89</v>
      </c>
      <c r="CM74" s="164"/>
      <c r="CN74" s="302"/>
      <c r="CO74" s="13">
        <f t="shared" si="34"/>
        <v>0</v>
      </c>
      <c r="CP74" s="302"/>
      <c r="CQ74" s="13">
        <f t="shared" si="35"/>
        <v>0</v>
      </c>
      <c r="CR74" s="302"/>
      <c r="CS74" s="13">
        <f t="shared" si="36"/>
        <v>0</v>
      </c>
      <c r="CT74" s="302"/>
      <c r="CU74" s="13">
        <f t="shared" si="55"/>
        <v>0</v>
      </c>
      <c r="CV74" s="302"/>
      <c r="CW74" s="13">
        <f t="shared" si="37"/>
        <v>0</v>
      </c>
      <c r="CX74" s="13">
        <f t="shared" si="38"/>
        <v>0</v>
      </c>
      <c r="CY74" s="251">
        <f t="shared" si="39"/>
        <v>0</v>
      </c>
      <c r="CZ74" s="13" t="s">
        <v>29</v>
      </c>
      <c r="DA74" s="13">
        <v>50</v>
      </c>
      <c r="DB74" s="22">
        <f t="shared" si="40"/>
        <v>0</v>
      </c>
      <c r="DD74" s="24"/>
      <c r="DF74" s="163"/>
      <c r="DH74" s="24"/>
      <c r="DI74" s="447"/>
      <c r="DJ74" s="163"/>
    </row>
    <row r="75" spans="1:114" s="7" customFormat="1">
      <c r="A75" s="277">
        <f t="shared" si="48"/>
        <v>50</v>
      </c>
      <c r="B75" s="21" t="e">
        <f>'Calculateur de trading'!I75/C75/W75</f>
        <v>#DIV/0!</v>
      </c>
      <c r="C75" s="278">
        <f t="shared" si="49"/>
        <v>10</v>
      </c>
      <c r="D75" s="426"/>
      <c r="E75" s="273">
        <f t="shared" si="50"/>
        <v>100</v>
      </c>
      <c r="F75" s="271">
        <f t="shared" si="42"/>
        <v>2</v>
      </c>
      <c r="G75" s="271" t="e">
        <f t="shared" si="43"/>
        <v>#DIV/0!</v>
      </c>
      <c r="H75" s="272">
        <f t="shared" si="44"/>
        <v>20</v>
      </c>
      <c r="I75" s="270"/>
      <c r="J75" s="273">
        <f t="shared" si="51"/>
        <v>200</v>
      </c>
      <c r="K75" s="271">
        <f t="shared" si="45"/>
        <v>4</v>
      </c>
      <c r="L75" s="271" t="e">
        <f t="shared" si="46"/>
        <v>#DIV/0!</v>
      </c>
      <c r="M75" s="272">
        <f t="shared" si="47"/>
        <v>40</v>
      </c>
      <c r="N75" s="389"/>
      <c r="O75" s="455" t="e">
        <f>(A75*B75*W75)+(B75*'Calculateur de trading'!H75)</f>
        <v>#DIV/0!</v>
      </c>
      <c r="P75" s="274" t="e">
        <f>O75/'Déscriptions des trades'!CK75</f>
        <v>#DIV/0!</v>
      </c>
      <c r="Q75" s="456" t="e">
        <f>'Déscriptions des trades'!CK75-O75</f>
        <v>#DIV/0!</v>
      </c>
      <c r="R75" s="466" t="e">
        <f t="shared" si="52"/>
        <v>#DIV/0!</v>
      </c>
      <c r="S75" s="389"/>
      <c r="T75" s="12"/>
      <c r="U75" s="25"/>
      <c r="V75" s="15"/>
      <c r="W75" s="490">
        <f t="shared" si="56"/>
        <v>0</v>
      </c>
      <c r="X75" s="21" t="e">
        <f>W75*U75/'Déscriptions des trades'!CK75*'Déscriptions des trades'!B75</f>
        <v>#DIV/0!</v>
      </c>
      <c r="Y75" s="459"/>
      <c r="Z75" s="389"/>
      <c r="AA75" s="23">
        <f t="shared" si="53"/>
        <v>0.1</v>
      </c>
      <c r="AB75" s="17" t="e">
        <f>(AA75*'Déscriptions des trades'!U75*'Déscriptions des trades'!B75/'Déscriptions des trades'!CK75)*'Déscriptions des trades'!W75</f>
        <v>#DIV/0!</v>
      </c>
      <c r="AC75" s="265" t="e">
        <f>AB75*'Déscriptions des trades'!CK75</f>
        <v>#DIV/0!</v>
      </c>
      <c r="AD75" s="266" t="e">
        <f>'Déscriptions des trades'!CK75-AC75</f>
        <v>#DIV/0!</v>
      </c>
      <c r="AE75" s="389"/>
      <c r="AF75" s="399">
        <v>71</v>
      </c>
      <c r="AG75" s="389"/>
      <c r="AH75" s="20"/>
      <c r="AI75" s="303"/>
      <c r="AJ75" s="307"/>
      <c r="AK75" s="161"/>
      <c r="AL75" s="305"/>
      <c r="AM75" s="305"/>
      <c r="AN75" s="162"/>
      <c r="AO75" s="439"/>
      <c r="AP75" s="162"/>
      <c r="AQ75" s="113"/>
      <c r="AR75" s="113"/>
      <c r="AS75" s="384"/>
      <c r="AT75" s="306"/>
      <c r="AU75" s="306"/>
      <c r="AV75" s="160"/>
      <c r="AW75" s="158"/>
      <c r="AX75" s="385"/>
      <c r="AY75" s="453"/>
      <c r="AZ75" s="165"/>
      <c r="BA75" s="301"/>
      <c r="BB75" s="165"/>
      <c r="BC75" s="301"/>
      <c r="BD75" s="165"/>
      <c r="BE75" s="302"/>
      <c r="BF75" s="302"/>
      <c r="BG75" s="165"/>
      <c r="BH75" s="303"/>
      <c r="BI75" s="165"/>
      <c r="BJ75" s="304"/>
      <c r="BK75" s="394"/>
      <c r="BL75" s="302"/>
      <c r="BM75" s="488"/>
      <c r="BN75" s="394"/>
      <c r="BO75" s="302"/>
      <c r="BP75" s="13"/>
      <c r="BQ75" s="302"/>
      <c r="BR75" s="13"/>
      <c r="BS75" s="302"/>
      <c r="BT75" s="13"/>
      <c r="BU75" s="302"/>
      <c r="BV75" s="386"/>
      <c r="BW75" s="303"/>
      <c r="BX75" s="303"/>
      <c r="BY75" s="302"/>
      <c r="BZ75" s="302"/>
      <c r="CA75" s="387"/>
      <c r="CB75" s="395"/>
      <c r="CC75" s="12"/>
      <c r="CD75" s="304"/>
      <c r="CE75" s="14"/>
      <c r="CF75" s="395"/>
      <c r="CG75" s="397"/>
      <c r="CH75" s="300">
        <f t="shared" si="33"/>
        <v>0</v>
      </c>
      <c r="CI75" s="26"/>
      <c r="CJ75" s="17">
        <f t="shared" si="54"/>
        <v>0</v>
      </c>
      <c r="CK75" s="18">
        <f t="shared" si="41"/>
        <v>12.89</v>
      </c>
      <c r="CM75" s="164"/>
      <c r="CN75" s="302"/>
      <c r="CO75" s="13">
        <f t="shared" si="34"/>
        <v>0</v>
      </c>
      <c r="CP75" s="302"/>
      <c r="CQ75" s="13">
        <f t="shared" si="35"/>
        <v>0</v>
      </c>
      <c r="CR75" s="302"/>
      <c r="CS75" s="13">
        <f t="shared" si="36"/>
        <v>0</v>
      </c>
      <c r="CT75" s="302"/>
      <c r="CU75" s="13">
        <f t="shared" si="55"/>
        <v>0</v>
      </c>
      <c r="CV75" s="302"/>
      <c r="CW75" s="13">
        <f t="shared" si="37"/>
        <v>0</v>
      </c>
      <c r="CX75" s="13">
        <f t="shared" si="38"/>
        <v>0</v>
      </c>
      <c r="CY75" s="251">
        <f t="shared" si="39"/>
        <v>0</v>
      </c>
      <c r="CZ75" s="13" t="s">
        <v>29</v>
      </c>
      <c r="DA75" s="13">
        <v>50</v>
      </c>
      <c r="DB75" s="22">
        <f t="shared" si="40"/>
        <v>0</v>
      </c>
      <c r="DD75" s="24"/>
      <c r="DF75" s="163"/>
      <c r="DH75" s="24"/>
      <c r="DI75" s="447"/>
      <c r="DJ75" s="163"/>
    </row>
    <row r="76" spans="1:114" s="7" customFormat="1">
      <c r="A76" s="277">
        <f t="shared" si="48"/>
        <v>50</v>
      </c>
      <c r="B76" s="21" t="e">
        <f>'Calculateur de trading'!I76/C76/W76</f>
        <v>#DIV/0!</v>
      </c>
      <c r="C76" s="278">
        <f t="shared" si="49"/>
        <v>10</v>
      </c>
      <c r="D76" s="426"/>
      <c r="E76" s="273">
        <f t="shared" si="50"/>
        <v>100</v>
      </c>
      <c r="F76" s="271">
        <f t="shared" si="42"/>
        <v>2</v>
      </c>
      <c r="G76" s="271" t="e">
        <f t="shared" si="43"/>
        <v>#DIV/0!</v>
      </c>
      <c r="H76" s="272">
        <f t="shared" si="44"/>
        <v>20</v>
      </c>
      <c r="I76" s="270"/>
      <c r="J76" s="273">
        <f t="shared" si="51"/>
        <v>200</v>
      </c>
      <c r="K76" s="271">
        <f t="shared" si="45"/>
        <v>4</v>
      </c>
      <c r="L76" s="271" t="e">
        <f t="shared" si="46"/>
        <v>#DIV/0!</v>
      </c>
      <c r="M76" s="272">
        <f t="shared" si="47"/>
        <v>40</v>
      </c>
      <c r="N76" s="389"/>
      <c r="O76" s="455" t="e">
        <f>(A76*B76*W76)+(B76*'Calculateur de trading'!H76)</f>
        <v>#DIV/0!</v>
      </c>
      <c r="P76" s="274" t="e">
        <f>O76/'Déscriptions des trades'!CK76</f>
        <v>#DIV/0!</v>
      </c>
      <c r="Q76" s="456" t="e">
        <f>'Déscriptions des trades'!CK76-O76</f>
        <v>#DIV/0!</v>
      </c>
      <c r="R76" s="466" t="e">
        <f t="shared" si="52"/>
        <v>#DIV/0!</v>
      </c>
      <c r="S76" s="389"/>
      <c r="T76" s="12"/>
      <c r="U76" s="25"/>
      <c r="V76" s="15"/>
      <c r="W76" s="490">
        <f t="shared" si="56"/>
        <v>0</v>
      </c>
      <c r="X76" s="21" t="e">
        <f>W76*U76/'Déscriptions des trades'!CK76*'Déscriptions des trades'!B76</f>
        <v>#DIV/0!</v>
      </c>
      <c r="Y76" s="459"/>
      <c r="Z76" s="389"/>
      <c r="AA76" s="23">
        <f t="shared" si="53"/>
        <v>0.1</v>
      </c>
      <c r="AB76" s="17" t="e">
        <f>(AA76*'Déscriptions des trades'!U76*'Déscriptions des trades'!B76/'Déscriptions des trades'!CK76)*'Déscriptions des trades'!W76</f>
        <v>#DIV/0!</v>
      </c>
      <c r="AC76" s="265" t="e">
        <f>AB76*'Déscriptions des trades'!CK76</f>
        <v>#DIV/0!</v>
      </c>
      <c r="AD76" s="266" t="e">
        <f>'Déscriptions des trades'!CK76-AC76</f>
        <v>#DIV/0!</v>
      </c>
      <c r="AE76" s="389"/>
      <c r="AF76" s="399">
        <v>72</v>
      </c>
      <c r="AG76" s="389"/>
      <c r="AH76" s="20"/>
      <c r="AI76" s="303"/>
      <c r="AJ76" s="307"/>
      <c r="AK76" s="161"/>
      <c r="AL76" s="305"/>
      <c r="AM76" s="305"/>
      <c r="AN76" s="162"/>
      <c r="AO76" s="439"/>
      <c r="AP76" s="162"/>
      <c r="AQ76" s="113"/>
      <c r="AR76" s="113"/>
      <c r="AS76" s="384"/>
      <c r="AT76" s="306"/>
      <c r="AU76" s="306"/>
      <c r="AV76" s="160"/>
      <c r="AW76" s="158"/>
      <c r="AX76" s="385"/>
      <c r="AY76" s="453"/>
      <c r="AZ76" s="165"/>
      <c r="BA76" s="301"/>
      <c r="BB76" s="165"/>
      <c r="BC76" s="301"/>
      <c r="BD76" s="165"/>
      <c r="BE76" s="302"/>
      <c r="BF76" s="302"/>
      <c r="BG76" s="165"/>
      <c r="BH76" s="303"/>
      <c r="BI76" s="165"/>
      <c r="BJ76" s="304"/>
      <c r="BK76" s="394"/>
      <c r="BL76" s="302"/>
      <c r="BM76" s="488"/>
      <c r="BN76" s="394"/>
      <c r="BO76" s="302"/>
      <c r="BP76" s="13"/>
      <c r="BQ76" s="302"/>
      <c r="BR76" s="13"/>
      <c r="BS76" s="302"/>
      <c r="BT76" s="13"/>
      <c r="BU76" s="302"/>
      <c r="BV76" s="386"/>
      <c r="BW76" s="303"/>
      <c r="BX76" s="303"/>
      <c r="BY76" s="302"/>
      <c r="BZ76" s="302"/>
      <c r="CA76" s="387"/>
      <c r="CB76" s="395"/>
      <c r="CC76" s="12"/>
      <c r="CD76" s="304"/>
      <c r="CE76" s="14"/>
      <c r="CF76" s="395"/>
      <c r="CG76" s="397"/>
      <c r="CH76" s="300">
        <f t="shared" si="33"/>
        <v>0</v>
      </c>
      <c r="CI76" s="26"/>
      <c r="CJ76" s="17">
        <f t="shared" si="54"/>
        <v>0</v>
      </c>
      <c r="CK76" s="18">
        <f t="shared" si="41"/>
        <v>12.89</v>
      </c>
      <c r="CM76" s="164"/>
      <c r="CN76" s="302"/>
      <c r="CO76" s="13">
        <f t="shared" si="34"/>
        <v>0</v>
      </c>
      <c r="CP76" s="302"/>
      <c r="CQ76" s="13">
        <f t="shared" si="35"/>
        <v>0</v>
      </c>
      <c r="CR76" s="302"/>
      <c r="CS76" s="13">
        <f t="shared" si="36"/>
        <v>0</v>
      </c>
      <c r="CT76" s="302"/>
      <c r="CU76" s="13">
        <f t="shared" si="55"/>
        <v>0</v>
      </c>
      <c r="CV76" s="302"/>
      <c r="CW76" s="13">
        <f t="shared" si="37"/>
        <v>0</v>
      </c>
      <c r="CX76" s="13">
        <f t="shared" si="38"/>
        <v>0</v>
      </c>
      <c r="CY76" s="251">
        <f t="shared" si="39"/>
        <v>0</v>
      </c>
      <c r="CZ76" s="13" t="s">
        <v>29</v>
      </c>
      <c r="DA76" s="13">
        <v>50</v>
      </c>
      <c r="DB76" s="22">
        <f t="shared" si="40"/>
        <v>0</v>
      </c>
      <c r="DD76" s="24"/>
      <c r="DF76" s="163"/>
      <c r="DH76" s="24"/>
      <c r="DI76" s="447"/>
      <c r="DJ76" s="163"/>
    </row>
    <row r="77" spans="1:114" s="7" customFormat="1">
      <c r="A77" s="277">
        <f t="shared" si="48"/>
        <v>50</v>
      </c>
      <c r="B77" s="21" t="e">
        <f>'Calculateur de trading'!I77/C77/W77</f>
        <v>#DIV/0!</v>
      </c>
      <c r="C77" s="278">
        <f t="shared" si="49"/>
        <v>10</v>
      </c>
      <c r="D77" s="278"/>
      <c r="E77" s="273">
        <f t="shared" si="50"/>
        <v>100</v>
      </c>
      <c r="F77" s="271">
        <f t="shared" si="42"/>
        <v>2</v>
      </c>
      <c r="G77" s="271" t="e">
        <f t="shared" si="43"/>
        <v>#DIV/0!</v>
      </c>
      <c r="H77" s="272">
        <f t="shared" si="44"/>
        <v>20</v>
      </c>
      <c r="I77" s="270"/>
      <c r="J77" s="273">
        <f t="shared" si="51"/>
        <v>200</v>
      </c>
      <c r="K77" s="271">
        <f t="shared" si="45"/>
        <v>4</v>
      </c>
      <c r="L77" s="271" t="e">
        <f t="shared" si="46"/>
        <v>#DIV/0!</v>
      </c>
      <c r="M77" s="272">
        <f t="shared" si="47"/>
        <v>40</v>
      </c>
      <c r="N77" s="389"/>
      <c r="O77" s="455" t="e">
        <f>(A77*B77*W77)+(B77*'Calculateur de trading'!H77)</f>
        <v>#DIV/0!</v>
      </c>
      <c r="P77" s="274" t="e">
        <f>O77/'Déscriptions des trades'!CK77</f>
        <v>#DIV/0!</v>
      </c>
      <c r="Q77" s="456" t="e">
        <f>'Déscriptions des trades'!CK77-O77</f>
        <v>#DIV/0!</v>
      </c>
      <c r="R77" s="466" t="e">
        <f t="shared" si="52"/>
        <v>#DIV/0!</v>
      </c>
      <c r="S77" s="389"/>
      <c r="T77" s="12"/>
      <c r="U77" s="25"/>
      <c r="V77" s="15"/>
      <c r="W77" s="490">
        <f t="shared" si="56"/>
        <v>0</v>
      </c>
      <c r="X77" s="21" t="e">
        <f>W77*U77/'Déscriptions des trades'!CK77*'Déscriptions des trades'!B77</f>
        <v>#DIV/0!</v>
      </c>
      <c r="Y77" s="459"/>
      <c r="Z77" s="389"/>
      <c r="AA77" s="23">
        <f t="shared" si="53"/>
        <v>0.1</v>
      </c>
      <c r="AB77" s="17" t="e">
        <f>(AA77*'Déscriptions des trades'!U77*'Déscriptions des trades'!B77/'Déscriptions des trades'!CK77)*'Déscriptions des trades'!W77</f>
        <v>#DIV/0!</v>
      </c>
      <c r="AC77" s="265" t="e">
        <f>AB77*'Déscriptions des trades'!CK77</f>
        <v>#DIV/0!</v>
      </c>
      <c r="AD77" s="266" t="e">
        <f>'Déscriptions des trades'!CK77-AC77</f>
        <v>#DIV/0!</v>
      </c>
      <c r="AE77" s="389"/>
      <c r="AF77" s="399">
        <v>73</v>
      </c>
      <c r="AG77" s="389"/>
      <c r="AH77" s="20"/>
      <c r="AI77" s="303"/>
      <c r="AJ77" s="307"/>
      <c r="AK77" s="161"/>
      <c r="AL77" s="305"/>
      <c r="AM77" s="305"/>
      <c r="AN77" s="162"/>
      <c r="AO77" s="439"/>
      <c r="AP77" s="162"/>
      <c r="AQ77" s="113"/>
      <c r="AR77" s="113"/>
      <c r="AS77" s="384"/>
      <c r="AT77" s="306"/>
      <c r="AU77" s="306"/>
      <c r="AV77" s="160"/>
      <c r="AW77" s="158"/>
      <c r="AX77" s="385"/>
      <c r="AY77" s="453"/>
      <c r="AZ77" s="165"/>
      <c r="BA77" s="301"/>
      <c r="BB77" s="165"/>
      <c r="BC77" s="301"/>
      <c r="BD77" s="165"/>
      <c r="BE77" s="302"/>
      <c r="BF77" s="302"/>
      <c r="BG77" s="165"/>
      <c r="BH77" s="303"/>
      <c r="BI77" s="165"/>
      <c r="BJ77" s="304"/>
      <c r="BK77" s="394"/>
      <c r="BL77" s="302"/>
      <c r="BM77" s="488"/>
      <c r="BN77" s="394"/>
      <c r="BO77" s="302"/>
      <c r="BP77" s="13"/>
      <c r="BQ77" s="302"/>
      <c r="BR77" s="13"/>
      <c r="BS77" s="302"/>
      <c r="BT77" s="13"/>
      <c r="BU77" s="302"/>
      <c r="BV77" s="386"/>
      <c r="BW77" s="303"/>
      <c r="BX77" s="303"/>
      <c r="BY77" s="302"/>
      <c r="BZ77" s="302"/>
      <c r="CA77" s="387"/>
      <c r="CB77" s="395"/>
      <c r="CC77" s="12"/>
      <c r="CD77" s="304"/>
      <c r="CE77" s="14"/>
      <c r="CF77" s="395"/>
      <c r="CG77" s="397"/>
      <c r="CH77" s="300">
        <f t="shared" si="33"/>
        <v>0</v>
      </c>
      <c r="CI77" s="26"/>
      <c r="CJ77" s="17">
        <f t="shared" si="54"/>
        <v>0</v>
      </c>
      <c r="CK77" s="18">
        <f t="shared" si="41"/>
        <v>12.89</v>
      </c>
      <c r="CM77" s="164"/>
      <c r="CN77" s="302"/>
      <c r="CO77" s="13">
        <f t="shared" si="34"/>
        <v>0</v>
      </c>
      <c r="CP77" s="302"/>
      <c r="CQ77" s="13">
        <f t="shared" si="35"/>
        <v>0</v>
      </c>
      <c r="CR77" s="302"/>
      <c r="CS77" s="13">
        <f t="shared" si="36"/>
        <v>0</v>
      </c>
      <c r="CT77" s="302"/>
      <c r="CU77" s="13">
        <f t="shared" si="55"/>
        <v>0</v>
      </c>
      <c r="CV77" s="302"/>
      <c r="CW77" s="13">
        <f t="shared" si="37"/>
        <v>0</v>
      </c>
      <c r="CX77" s="13">
        <f t="shared" si="38"/>
        <v>0</v>
      </c>
      <c r="CY77" s="251">
        <f t="shared" si="39"/>
        <v>0</v>
      </c>
      <c r="CZ77" s="13" t="s">
        <v>29</v>
      </c>
      <c r="DA77" s="13">
        <v>50</v>
      </c>
      <c r="DB77" s="22">
        <f t="shared" si="40"/>
        <v>0</v>
      </c>
      <c r="DD77" s="24"/>
      <c r="DF77" s="163"/>
      <c r="DH77" s="24"/>
      <c r="DI77" s="447"/>
      <c r="DJ77" s="163"/>
    </row>
    <row r="78" spans="1:114" s="7" customFormat="1">
      <c r="A78" s="277">
        <f t="shared" si="48"/>
        <v>50</v>
      </c>
      <c r="B78" s="21" t="e">
        <f>'Calculateur de trading'!I78/C78/W78</f>
        <v>#DIV/0!</v>
      </c>
      <c r="C78" s="278">
        <f t="shared" si="49"/>
        <v>10</v>
      </c>
      <c r="D78" s="426"/>
      <c r="E78" s="273">
        <f t="shared" si="50"/>
        <v>100</v>
      </c>
      <c r="F78" s="271">
        <f t="shared" si="42"/>
        <v>2</v>
      </c>
      <c r="G78" s="271" t="e">
        <f t="shared" si="43"/>
        <v>#DIV/0!</v>
      </c>
      <c r="H78" s="272">
        <f t="shared" si="44"/>
        <v>20</v>
      </c>
      <c r="I78" s="270"/>
      <c r="J78" s="273">
        <f t="shared" si="51"/>
        <v>200</v>
      </c>
      <c r="K78" s="271">
        <f t="shared" si="45"/>
        <v>4</v>
      </c>
      <c r="L78" s="271" t="e">
        <f t="shared" si="46"/>
        <v>#DIV/0!</v>
      </c>
      <c r="M78" s="272">
        <f t="shared" si="47"/>
        <v>40</v>
      </c>
      <c r="N78" s="389"/>
      <c r="O78" s="455" t="e">
        <f>(A78*B78*W78)+(B78*'Calculateur de trading'!H78)</f>
        <v>#DIV/0!</v>
      </c>
      <c r="P78" s="274" t="e">
        <f>O78/'Déscriptions des trades'!CK78</f>
        <v>#DIV/0!</v>
      </c>
      <c r="Q78" s="456" t="e">
        <f>'Déscriptions des trades'!CK78-O78</f>
        <v>#DIV/0!</v>
      </c>
      <c r="R78" s="466" t="e">
        <f t="shared" si="52"/>
        <v>#DIV/0!</v>
      </c>
      <c r="S78" s="389"/>
      <c r="T78" s="12"/>
      <c r="U78" s="25"/>
      <c r="V78" s="15"/>
      <c r="W78" s="490">
        <f t="shared" si="56"/>
        <v>0</v>
      </c>
      <c r="X78" s="21" t="e">
        <f>W78*U78/'Déscriptions des trades'!CK78*'Déscriptions des trades'!B78</f>
        <v>#DIV/0!</v>
      </c>
      <c r="Y78" s="459"/>
      <c r="Z78" s="389"/>
      <c r="AA78" s="23">
        <f t="shared" si="53"/>
        <v>0.1</v>
      </c>
      <c r="AB78" s="17" t="e">
        <f>(AA78*'Déscriptions des trades'!U78*'Déscriptions des trades'!B78/'Déscriptions des trades'!CK78)*'Déscriptions des trades'!W78</f>
        <v>#DIV/0!</v>
      </c>
      <c r="AC78" s="265" t="e">
        <f>AB78*'Déscriptions des trades'!CK78</f>
        <v>#DIV/0!</v>
      </c>
      <c r="AD78" s="266" t="e">
        <f>'Déscriptions des trades'!CK78-AC78</f>
        <v>#DIV/0!</v>
      </c>
      <c r="AE78" s="389"/>
      <c r="AF78" s="399">
        <v>74</v>
      </c>
      <c r="AG78" s="389"/>
      <c r="AH78" s="20"/>
      <c r="AI78" s="303"/>
      <c r="AJ78" s="307"/>
      <c r="AK78" s="161"/>
      <c r="AL78" s="305"/>
      <c r="AM78" s="305"/>
      <c r="AN78" s="162"/>
      <c r="AO78" s="439"/>
      <c r="AP78" s="162"/>
      <c r="AQ78" s="113"/>
      <c r="AR78" s="113"/>
      <c r="AS78" s="384"/>
      <c r="AT78" s="306"/>
      <c r="AU78" s="306"/>
      <c r="AV78" s="160"/>
      <c r="AW78" s="158"/>
      <c r="AX78" s="385"/>
      <c r="AY78" s="453"/>
      <c r="AZ78" s="165"/>
      <c r="BA78" s="301"/>
      <c r="BB78" s="165"/>
      <c r="BC78" s="301"/>
      <c r="BD78" s="165"/>
      <c r="BE78" s="302"/>
      <c r="BF78" s="302"/>
      <c r="BG78" s="165"/>
      <c r="BH78" s="303"/>
      <c r="BI78" s="165"/>
      <c r="BJ78" s="304"/>
      <c r="BK78" s="394"/>
      <c r="BL78" s="302"/>
      <c r="BM78" s="488"/>
      <c r="BN78" s="394"/>
      <c r="BO78" s="302"/>
      <c r="BP78" s="13"/>
      <c r="BQ78" s="302"/>
      <c r="BR78" s="13"/>
      <c r="BS78" s="302"/>
      <c r="BT78" s="13"/>
      <c r="BU78" s="302"/>
      <c r="BV78" s="386"/>
      <c r="BW78" s="303"/>
      <c r="BX78" s="303"/>
      <c r="BY78" s="302"/>
      <c r="BZ78" s="302"/>
      <c r="CA78" s="387"/>
      <c r="CB78" s="395"/>
      <c r="CC78" s="12"/>
      <c r="CD78" s="304"/>
      <c r="CE78" s="14"/>
      <c r="CF78" s="395"/>
      <c r="CG78" s="397"/>
      <c r="CH78" s="300">
        <f t="shared" si="33"/>
        <v>0</v>
      </c>
      <c r="CI78" s="26"/>
      <c r="CJ78" s="17">
        <f t="shared" si="54"/>
        <v>0</v>
      </c>
      <c r="CK78" s="18">
        <f t="shared" si="41"/>
        <v>12.89</v>
      </c>
      <c r="CM78" s="164"/>
      <c r="CN78" s="302"/>
      <c r="CO78" s="13">
        <f t="shared" si="34"/>
        <v>0</v>
      </c>
      <c r="CP78" s="302"/>
      <c r="CQ78" s="13">
        <f t="shared" si="35"/>
        <v>0</v>
      </c>
      <c r="CR78" s="302"/>
      <c r="CS78" s="13">
        <f t="shared" si="36"/>
        <v>0</v>
      </c>
      <c r="CT78" s="302"/>
      <c r="CU78" s="13">
        <f t="shared" si="55"/>
        <v>0</v>
      </c>
      <c r="CV78" s="302"/>
      <c r="CW78" s="13">
        <f t="shared" si="37"/>
        <v>0</v>
      </c>
      <c r="CX78" s="13">
        <f t="shared" si="38"/>
        <v>0</v>
      </c>
      <c r="CY78" s="251">
        <f t="shared" si="39"/>
        <v>0</v>
      </c>
      <c r="CZ78" s="13" t="s">
        <v>29</v>
      </c>
      <c r="DA78" s="13">
        <v>50</v>
      </c>
      <c r="DB78" s="22">
        <f t="shared" si="40"/>
        <v>0</v>
      </c>
      <c r="DD78" s="24"/>
      <c r="DF78" s="163"/>
      <c r="DH78" s="24"/>
      <c r="DI78" s="447"/>
      <c r="DJ78" s="163"/>
    </row>
    <row r="79" spans="1:114" s="7" customFormat="1">
      <c r="A79" s="277">
        <f t="shared" si="48"/>
        <v>50</v>
      </c>
      <c r="B79" s="21" t="e">
        <f>'Calculateur de trading'!I79/C79/W79</f>
        <v>#DIV/0!</v>
      </c>
      <c r="C79" s="278">
        <f t="shared" si="49"/>
        <v>10</v>
      </c>
      <c r="D79" s="278"/>
      <c r="E79" s="273">
        <f t="shared" si="50"/>
        <v>100</v>
      </c>
      <c r="F79" s="271">
        <f t="shared" si="42"/>
        <v>2</v>
      </c>
      <c r="G79" s="271" t="e">
        <f t="shared" si="43"/>
        <v>#DIV/0!</v>
      </c>
      <c r="H79" s="272">
        <f t="shared" si="44"/>
        <v>20</v>
      </c>
      <c r="I79" s="270"/>
      <c r="J79" s="273">
        <f t="shared" si="51"/>
        <v>200</v>
      </c>
      <c r="K79" s="271">
        <f t="shared" si="45"/>
        <v>4</v>
      </c>
      <c r="L79" s="271" t="e">
        <f t="shared" si="46"/>
        <v>#DIV/0!</v>
      </c>
      <c r="M79" s="272">
        <f t="shared" si="47"/>
        <v>40</v>
      </c>
      <c r="N79" s="389"/>
      <c r="O79" s="455" t="e">
        <f>(A79*B79*W79)+(B79*'Calculateur de trading'!H79)</f>
        <v>#DIV/0!</v>
      </c>
      <c r="P79" s="274" t="e">
        <f>O79/'Déscriptions des trades'!CK79</f>
        <v>#DIV/0!</v>
      </c>
      <c r="Q79" s="456" t="e">
        <f>'Déscriptions des trades'!CK79-O79</f>
        <v>#DIV/0!</v>
      </c>
      <c r="R79" s="466" t="e">
        <f t="shared" si="52"/>
        <v>#DIV/0!</v>
      </c>
      <c r="S79" s="389"/>
      <c r="T79" s="12"/>
      <c r="U79" s="25"/>
      <c r="V79" s="15"/>
      <c r="W79" s="490">
        <f t="shared" si="56"/>
        <v>0</v>
      </c>
      <c r="X79" s="21" t="e">
        <f>W79*U79/'Déscriptions des trades'!CK79*'Déscriptions des trades'!B79</f>
        <v>#DIV/0!</v>
      </c>
      <c r="Y79" s="459"/>
      <c r="Z79" s="389"/>
      <c r="AA79" s="23">
        <f t="shared" si="53"/>
        <v>0.1</v>
      </c>
      <c r="AB79" s="17" t="e">
        <f>(AA79*'Déscriptions des trades'!U79*'Déscriptions des trades'!B79/'Déscriptions des trades'!CK79)*'Déscriptions des trades'!W79</f>
        <v>#DIV/0!</v>
      </c>
      <c r="AC79" s="265" t="e">
        <f>AB79*'Déscriptions des trades'!CK79</f>
        <v>#DIV/0!</v>
      </c>
      <c r="AD79" s="266" t="e">
        <f>'Déscriptions des trades'!CK79-AC79</f>
        <v>#DIV/0!</v>
      </c>
      <c r="AE79" s="389"/>
      <c r="AF79" s="399">
        <v>75</v>
      </c>
      <c r="AG79" s="389"/>
      <c r="AH79" s="20"/>
      <c r="AI79" s="303"/>
      <c r="AJ79" s="307"/>
      <c r="AK79" s="161"/>
      <c r="AL79" s="305"/>
      <c r="AM79" s="305"/>
      <c r="AN79" s="162"/>
      <c r="AO79" s="439"/>
      <c r="AP79" s="162"/>
      <c r="AQ79" s="113"/>
      <c r="AR79" s="113"/>
      <c r="AS79" s="384"/>
      <c r="AT79" s="306"/>
      <c r="AU79" s="306"/>
      <c r="AV79" s="160"/>
      <c r="AW79" s="158"/>
      <c r="AX79" s="385"/>
      <c r="AY79" s="453"/>
      <c r="AZ79" s="165"/>
      <c r="BA79" s="301"/>
      <c r="BB79" s="165"/>
      <c r="BC79" s="301"/>
      <c r="BD79" s="165"/>
      <c r="BE79" s="302"/>
      <c r="BF79" s="302"/>
      <c r="BG79" s="165"/>
      <c r="BH79" s="303"/>
      <c r="BI79" s="165"/>
      <c r="BJ79" s="304"/>
      <c r="BK79" s="394"/>
      <c r="BL79" s="302"/>
      <c r="BM79" s="488"/>
      <c r="BN79" s="394"/>
      <c r="BO79" s="302"/>
      <c r="BP79" s="13"/>
      <c r="BQ79" s="302"/>
      <c r="BR79" s="13"/>
      <c r="BS79" s="302"/>
      <c r="BT79" s="13"/>
      <c r="BU79" s="302"/>
      <c r="BV79" s="386"/>
      <c r="BW79" s="303"/>
      <c r="BX79" s="303"/>
      <c r="BY79" s="302"/>
      <c r="BZ79" s="302"/>
      <c r="CA79" s="387"/>
      <c r="CB79" s="395"/>
      <c r="CC79" s="12"/>
      <c r="CD79" s="304"/>
      <c r="CE79" s="14"/>
      <c r="CF79" s="395"/>
      <c r="CG79" s="397"/>
      <c r="CH79" s="300">
        <f t="shared" ref="CH79:CH142" si="57">BW79-BH79</f>
        <v>0</v>
      </c>
      <c r="CI79" s="26"/>
      <c r="CJ79" s="17">
        <f t="shared" si="54"/>
        <v>0</v>
      </c>
      <c r="CK79" s="18">
        <f t="shared" si="41"/>
        <v>12.89</v>
      </c>
      <c r="CM79" s="164"/>
      <c r="CN79" s="302"/>
      <c r="CO79" s="13">
        <f t="shared" ref="CO79:CO142" si="58">IF(CN79="Oui",10,)</f>
        <v>0</v>
      </c>
      <c r="CP79" s="302"/>
      <c r="CQ79" s="13">
        <f t="shared" ref="CQ79:CQ142" si="59">IF(CP79="Oui",10,)</f>
        <v>0</v>
      </c>
      <c r="CR79" s="302"/>
      <c r="CS79" s="13">
        <f t="shared" ref="CS79:CS142" si="60">IF(CR79="Bon",10,)</f>
        <v>0</v>
      </c>
      <c r="CT79" s="302"/>
      <c r="CU79" s="13">
        <f t="shared" si="55"/>
        <v>0</v>
      </c>
      <c r="CV79" s="302"/>
      <c r="CW79" s="13">
        <f t="shared" ref="CW79:CW142" si="61">IF(CV79="Non",10,)</f>
        <v>0</v>
      </c>
      <c r="CX79" s="13">
        <f t="shared" ref="CX79:CX142" si="62">IF(CV79="Oui",-40,)</f>
        <v>0</v>
      </c>
      <c r="CY79" s="251">
        <f t="shared" ref="CY79:CY142" si="63">SUM(CN79:CX79)</f>
        <v>0</v>
      </c>
      <c r="CZ79" s="13" t="s">
        <v>29</v>
      </c>
      <c r="DA79" s="13">
        <v>50</v>
      </c>
      <c r="DB79" s="22">
        <f t="shared" ref="DB79:DB142" si="64">CY79/DA79</f>
        <v>0</v>
      </c>
      <c r="DD79" s="24"/>
      <c r="DF79" s="163"/>
      <c r="DH79" s="24"/>
      <c r="DI79" s="447"/>
      <c r="DJ79" s="163"/>
    </row>
    <row r="80" spans="1:114" s="7" customFormat="1">
      <c r="A80" s="277">
        <f t="shared" si="48"/>
        <v>50</v>
      </c>
      <c r="B80" s="21" t="e">
        <f>'Calculateur de trading'!I80/C80/W80</f>
        <v>#DIV/0!</v>
      </c>
      <c r="C80" s="278">
        <f t="shared" si="49"/>
        <v>10</v>
      </c>
      <c r="D80" s="426"/>
      <c r="E80" s="273">
        <f t="shared" si="50"/>
        <v>100</v>
      </c>
      <c r="F80" s="271">
        <f t="shared" si="42"/>
        <v>2</v>
      </c>
      <c r="G80" s="271" t="e">
        <f t="shared" si="43"/>
        <v>#DIV/0!</v>
      </c>
      <c r="H80" s="272">
        <f t="shared" si="44"/>
        <v>20</v>
      </c>
      <c r="I80" s="270"/>
      <c r="J80" s="273">
        <f t="shared" si="51"/>
        <v>200</v>
      </c>
      <c r="K80" s="271">
        <f t="shared" si="45"/>
        <v>4</v>
      </c>
      <c r="L80" s="271" t="e">
        <f t="shared" si="46"/>
        <v>#DIV/0!</v>
      </c>
      <c r="M80" s="272">
        <f t="shared" si="47"/>
        <v>40</v>
      </c>
      <c r="N80" s="389"/>
      <c r="O80" s="455" t="e">
        <f>(A80*B80*W80)+(B80*'Calculateur de trading'!H80)</f>
        <v>#DIV/0!</v>
      </c>
      <c r="P80" s="274" t="e">
        <f>O80/'Déscriptions des trades'!CK80</f>
        <v>#DIV/0!</v>
      </c>
      <c r="Q80" s="456" t="e">
        <f>'Déscriptions des trades'!CK80-O80</f>
        <v>#DIV/0!</v>
      </c>
      <c r="R80" s="466" t="e">
        <f t="shared" si="52"/>
        <v>#DIV/0!</v>
      </c>
      <c r="S80" s="389"/>
      <c r="T80" s="12"/>
      <c r="U80" s="25"/>
      <c r="V80" s="15"/>
      <c r="W80" s="490">
        <f t="shared" si="56"/>
        <v>0</v>
      </c>
      <c r="X80" s="21" t="e">
        <f>W80*U80/'Déscriptions des trades'!CK80*'Déscriptions des trades'!B80</f>
        <v>#DIV/0!</v>
      </c>
      <c r="Y80" s="459"/>
      <c r="Z80" s="389"/>
      <c r="AA80" s="23">
        <f t="shared" si="53"/>
        <v>0.1</v>
      </c>
      <c r="AB80" s="17" t="e">
        <f>(AA80*'Déscriptions des trades'!U80*'Déscriptions des trades'!B80/'Déscriptions des trades'!CK80)*'Déscriptions des trades'!W80</f>
        <v>#DIV/0!</v>
      </c>
      <c r="AC80" s="265" t="e">
        <f>AB80*'Déscriptions des trades'!CK80</f>
        <v>#DIV/0!</v>
      </c>
      <c r="AD80" s="266" t="e">
        <f>'Déscriptions des trades'!CK80-AC80</f>
        <v>#DIV/0!</v>
      </c>
      <c r="AE80" s="389"/>
      <c r="AF80" s="399">
        <v>76</v>
      </c>
      <c r="AG80" s="389"/>
      <c r="AH80" s="20"/>
      <c r="AI80" s="303"/>
      <c r="AJ80" s="307"/>
      <c r="AK80" s="161"/>
      <c r="AL80" s="305"/>
      <c r="AM80" s="305"/>
      <c r="AN80" s="162"/>
      <c r="AO80" s="439"/>
      <c r="AP80" s="162"/>
      <c r="AQ80" s="113"/>
      <c r="AR80" s="113"/>
      <c r="AS80" s="384"/>
      <c r="AT80" s="306"/>
      <c r="AU80" s="306"/>
      <c r="AV80" s="160"/>
      <c r="AW80" s="158"/>
      <c r="AX80" s="385"/>
      <c r="AY80" s="453"/>
      <c r="AZ80" s="165"/>
      <c r="BA80" s="301"/>
      <c r="BB80" s="165"/>
      <c r="BC80" s="301"/>
      <c r="BD80" s="165"/>
      <c r="BE80" s="302"/>
      <c r="BF80" s="302"/>
      <c r="BG80" s="165"/>
      <c r="BH80" s="303"/>
      <c r="BI80" s="165"/>
      <c r="BJ80" s="304"/>
      <c r="BK80" s="394"/>
      <c r="BL80" s="302"/>
      <c r="BM80" s="488"/>
      <c r="BN80" s="394"/>
      <c r="BO80" s="302"/>
      <c r="BP80" s="13"/>
      <c r="BQ80" s="302"/>
      <c r="BR80" s="13"/>
      <c r="BS80" s="302"/>
      <c r="BT80" s="13"/>
      <c r="BU80" s="302"/>
      <c r="BV80" s="386"/>
      <c r="BW80" s="303"/>
      <c r="BX80" s="303"/>
      <c r="BY80" s="302"/>
      <c r="BZ80" s="302"/>
      <c r="CA80" s="387"/>
      <c r="CB80" s="395"/>
      <c r="CC80" s="12"/>
      <c r="CD80" s="304"/>
      <c r="CE80" s="14"/>
      <c r="CF80" s="395"/>
      <c r="CG80" s="397"/>
      <c r="CH80" s="300">
        <f t="shared" si="57"/>
        <v>0</v>
      </c>
      <c r="CI80" s="26"/>
      <c r="CJ80" s="17">
        <f t="shared" si="54"/>
        <v>0</v>
      </c>
      <c r="CK80" s="18">
        <f t="shared" ref="CK80:CK143" si="65">CI80+CK79</f>
        <v>12.89</v>
      </c>
      <c r="CM80" s="164"/>
      <c r="CN80" s="302"/>
      <c r="CO80" s="13">
        <f t="shared" si="58"/>
        <v>0</v>
      </c>
      <c r="CP80" s="302"/>
      <c r="CQ80" s="13">
        <f t="shared" si="59"/>
        <v>0</v>
      </c>
      <c r="CR80" s="302"/>
      <c r="CS80" s="13">
        <f t="shared" si="60"/>
        <v>0</v>
      </c>
      <c r="CT80" s="302"/>
      <c r="CU80" s="13">
        <f t="shared" si="55"/>
        <v>0</v>
      </c>
      <c r="CV80" s="302"/>
      <c r="CW80" s="13">
        <f t="shared" si="61"/>
        <v>0</v>
      </c>
      <c r="CX80" s="13">
        <f t="shared" si="62"/>
        <v>0</v>
      </c>
      <c r="CY80" s="251">
        <f t="shared" si="63"/>
        <v>0</v>
      </c>
      <c r="CZ80" s="13" t="s">
        <v>29</v>
      </c>
      <c r="DA80" s="13">
        <v>50</v>
      </c>
      <c r="DB80" s="22">
        <f t="shared" si="64"/>
        <v>0</v>
      </c>
      <c r="DD80" s="24"/>
      <c r="DF80" s="163"/>
      <c r="DH80" s="24"/>
      <c r="DI80" s="447"/>
      <c r="DJ80" s="163"/>
    </row>
    <row r="81" spans="1:114" s="7" customFormat="1">
      <c r="A81" s="277">
        <f t="shared" si="48"/>
        <v>50</v>
      </c>
      <c r="B81" s="21" t="e">
        <f>'Calculateur de trading'!I81/C81/W81</f>
        <v>#DIV/0!</v>
      </c>
      <c r="C81" s="278">
        <f t="shared" si="49"/>
        <v>10</v>
      </c>
      <c r="D81" s="278"/>
      <c r="E81" s="273">
        <f t="shared" si="50"/>
        <v>100</v>
      </c>
      <c r="F81" s="271">
        <f t="shared" si="42"/>
        <v>2</v>
      </c>
      <c r="G81" s="271" t="e">
        <f t="shared" si="43"/>
        <v>#DIV/0!</v>
      </c>
      <c r="H81" s="272">
        <f t="shared" si="44"/>
        <v>20</v>
      </c>
      <c r="I81" s="270"/>
      <c r="J81" s="273">
        <f t="shared" si="51"/>
        <v>200</v>
      </c>
      <c r="K81" s="271">
        <f t="shared" si="45"/>
        <v>4</v>
      </c>
      <c r="L81" s="271" t="e">
        <f t="shared" si="46"/>
        <v>#DIV/0!</v>
      </c>
      <c r="M81" s="272">
        <f t="shared" si="47"/>
        <v>40</v>
      </c>
      <c r="N81" s="389"/>
      <c r="O81" s="455" t="e">
        <f>(A81*B81*W81)+(B81*'Calculateur de trading'!H81)</f>
        <v>#DIV/0!</v>
      </c>
      <c r="P81" s="274" t="e">
        <f>O81/'Déscriptions des trades'!CK81</f>
        <v>#DIV/0!</v>
      </c>
      <c r="Q81" s="456" t="e">
        <f>'Déscriptions des trades'!CK81-O81</f>
        <v>#DIV/0!</v>
      </c>
      <c r="R81" s="466" t="e">
        <f t="shared" si="52"/>
        <v>#DIV/0!</v>
      </c>
      <c r="S81" s="389"/>
      <c r="T81" s="12"/>
      <c r="U81" s="25"/>
      <c r="V81" s="15"/>
      <c r="W81" s="490">
        <f t="shared" si="56"/>
        <v>0</v>
      </c>
      <c r="X81" s="21" t="e">
        <f>W81*U81/'Déscriptions des trades'!CK81*'Déscriptions des trades'!B81</f>
        <v>#DIV/0!</v>
      </c>
      <c r="Y81" s="459"/>
      <c r="Z81" s="389"/>
      <c r="AA81" s="23">
        <f t="shared" si="53"/>
        <v>0.1</v>
      </c>
      <c r="AB81" s="17" t="e">
        <f>(AA81*'Déscriptions des trades'!U81*'Déscriptions des trades'!B81/'Déscriptions des trades'!CK81)*'Déscriptions des trades'!W81</f>
        <v>#DIV/0!</v>
      </c>
      <c r="AC81" s="265" t="e">
        <f>AB81*'Déscriptions des trades'!CK81</f>
        <v>#DIV/0!</v>
      </c>
      <c r="AD81" s="266" t="e">
        <f>'Déscriptions des trades'!CK81-AC81</f>
        <v>#DIV/0!</v>
      </c>
      <c r="AE81" s="389"/>
      <c r="AF81" s="399">
        <v>77</v>
      </c>
      <c r="AG81" s="389"/>
      <c r="AH81" s="20"/>
      <c r="AI81" s="303"/>
      <c r="AJ81" s="307"/>
      <c r="AK81" s="161"/>
      <c r="AL81" s="305"/>
      <c r="AM81" s="305"/>
      <c r="AN81" s="162"/>
      <c r="AO81" s="439"/>
      <c r="AP81" s="162"/>
      <c r="AQ81" s="113"/>
      <c r="AR81" s="113"/>
      <c r="AS81" s="384"/>
      <c r="AT81" s="306"/>
      <c r="AU81" s="306"/>
      <c r="AV81" s="160"/>
      <c r="AW81" s="158"/>
      <c r="AX81" s="385"/>
      <c r="AY81" s="453"/>
      <c r="AZ81" s="165"/>
      <c r="BA81" s="301"/>
      <c r="BB81" s="165"/>
      <c r="BC81" s="301"/>
      <c r="BD81" s="165"/>
      <c r="BE81" s="302"/>
      <c r="BF81" s="302"/>
      <c r="BG81" s="165"/>
      <c r="BH81" s="303"/>
      <c r="BI81" s="165"/>
      <c r="BJ81" s="304"/>
      <c r="BK81" s="394"/>
      <c r="BL81" s="302"/>
      <c r="BM81" s="488"/>
      <c r="BN81" s="394"/>
      <c r="BO81" s="302"/>
      <c r="BP81" s="13"/>
      <c r="BQ81" s="302"/>
      <c r="BR81" s="13"/>
      <c r="BS81" s="302"/>
      <c r="BT81" s="13"/>
      <c r="BU81" s="302"/>
      <c r="BV81" s="386"/>
      <c r="BW81" s="303"/>
      <c r="BX81" s="303"/>
      <c r="BY81" s="302"/>
      <c r="BZ81" s="302"/>
      <c r="CA81" s="387"/>
      <c r="CB81" s="395"/>
      <c r="CC81" s="12"/>
      <c r="CD81" s="304"/>
      <c r="CE81" s="14"/>
      <c r="CF81" s="395"/>
      <c r="CG81" s="397"/>
      <c r="CH81" s="300">
        <f t="shared" si="57"/>
        <v>0</v>
      </c>
      <c r="CI81" s="26"/>
      <c r="CJ81" s="17">
        <f t="shared" si="54"/>
        <v>0</v>
      </c>
      <c r="CK81" s="18">
        <f t="shared" si="65"/>
        <v>12.89</v>
      </c>
      <c r="CM81" s="164"/>
      <c r="CN81" s="302"/>
      <c r="CO81" s="13">
        <f t="shared" si="58"/>
        <v>0</v>
      </c>
      <c r="CP81" s="302"/>
      <c r="CQ81" s="13">
        <f t="shared" si="59"/>
        <v>0</v>
      </c>
      <c r="CR81" s="302"/>
      <c r="CS81" s="13">
        <f t="shared" si="60"/>
        <v>0</v>
      </c>
      <c r="CT81" s="302"/>
      <c r="CU81" s="13">
        <f t="shared" si="55"/>
        <v>0</v>
      </c>
      <c r="CV81" s="302"/>
      <c r="CW81" s="13">
        <f t="shared" si="61"/>
        <v>0</v>
      </c>
      <c r="CX81" s="13">
        <f t="shared" si="62"/>
        <v>0</v>
      </c>
      <c r="CY81" s="251">
        <f t="shared" si="63"/>
        <v>0</v>
      </c>
      <c r="CZ81" s="13" t="s">
        <v>29</v>
      </c>
      <c r="DA81" s="13">
        <v>50</v>
      </c>
      <c r="DB81" s="22">
        <f t="shared" si="64"/>
        <v>0</v>
      </c>
      <c r="DD81" s="24"/>
      <c r="DF81" s="163"/>
      <c r="DH81" s="24"/>
      <c r="DI81" s="447"/>
      <c r="DJ81" s="163"/>
    </row>
    <row r="82" spans="1:114" s="7" customFormat="1">
      <c r="A82" s="277">
        <f t="shared" si="48"/>
        <v>50</v>
      </c>
      <c r="B82" s="21" t="e">
        <f>'Calculateur de trading'!I82/C82/W82</f>
        <v>#DIV/0!</v>
      </c>
      <c r="C82" s="278">
        <f t="shared" si="49"/>
        <v>10</v>
      </c>
      <c r="D82" s="426"/>
      <c r="E82" s="273">
        <f t="shared" si="50"/>
        <v>100</v>
      </c>
      <c r="F82" s="271">
        <f t="shared" si="42"/>
        <v>2</v>
      </c>
      <c r="G82" s="271" t="e">
        <f t="shared" si="43"/>
        <v>#DIV/0!</v>
      </c>
      <c r="H82" s="272">
        <f t="shared" si="44"/>
        <v>20</v>
      </c>
      <c r="I82" s="270"/>
      <c r="J82" s="273">
        <f t="shared" si="51"/>
        <v>200</v>
      </c>
      <c r="K82" s="271">
        <f t="shared" si="45"/>
        <v>4</v>
      </c>
      <c r="L82" s="271" t="e">
        <f t="shared" si="46"/>
        <v>#DIV/0!</v>
      </c>
      <c r="M82" s="272">
        <f t="shared" si="47"/>
        <v>40</v>
      </c>
      <c r="N82" s="389"/>
      <c r="O82" s="455" t="e">
        <f>(A82*B82*W82)+(B82*'Calculateur de trading'!H82)</f>
        <v>#DIV/0!</v>
      </c>
      <c r="P82" s="274" t="e">
        <f>O82/'Déscriptions des trades'!CK82</f>
        <v>#DIV/0!</v>
      </c>
      <c r="Q82" s="456" t="e">
        <f>'Déscriptions des trades'!CK82-O82</f>
        <v>#DIV/0!</v>
      </c>
      <c r="R82" s="466" t="e">
        <f t="shared" si="52"/>
        <v>#DIV/0!</v>
      </c>
      <c r="S82" s="389"/>
      <c r="T82" s="12"/>
      <c r="U82" s="25"/>
      <c r="V82" s="15"/>
      <c r="W82" s="490">
        <f t="shared" si="56"/>
        <v>0</v>
      </c>
      <c r="X82" s="21" t="e">
        <f>W82*U82/'Déscriptions des trades'!CK82*'Déscriptions des trades'!B82</f>
        <v>#DIV/0!</v>
      </c>
      <c r="Y82" s="459"/>
      <c r="Z82" s="389"/>
      <c r="AA82" s="23">
        <f t="shared" si="53"/>
        <v>0.1</v>
      </c>
      <c r="AB82" s="17" t="e">
        <f>(AA82*'Déscriptions des trades'!U82*'Déscriptions des trades'!B82/'Déscriptions des trades'!CK82)*'Déscriptions des trades'!W82</f>
        <v>#DIV/0!</v>
      </c>
      <c r="AC82" s="265" t="e">
        <f>AB82*'Déscriptions des trades'!CK82</f>
        <v>#DIV/0!</v>
      </c>
      <c r="AD82" s="266" t="e">
        <f>'Déscriptions des trades'!CK82-AC82</f>
        <v>#DIV/0!</v>
      </c>
      <c r="AE82" s="389"/>
      <c r="AF82" s="399">
        <v>78</v>
      </c>
      <c r="AG82" s="389"/>
      <c r="AH82" s="20"/>
      <c r="AI82" s="303"/>
      <c r="AJ82" s="307"/>
      <c r="AK82" s="161"/>
      <c r="AL82" s="305"/>
      <c r="AM82" s="305"/>
      <c r="AN82" s="162"/>
      <c r="AO82" s="439"/>
      <c r="AP82" s="162"/>
      <c r="AQ82" s="113"/>
      <c r="AR82" s="113"/>
      <c r="AS82" s="384"/>
      <c r="AT82" s="306"/>
      <c r="AU82" s="306"/>
      <c r="AV82" s="160"/>
      <c r="AW82" s="158"/>
      <c r="AX82" s="385"/>
      <c r="AY82" s="453"/>
      <c r="AZ82" s="165"/>
      <c r="BA82" s="301"/>
      <c r="BB82" s="165"/>
      <c r="BC82" s="301"/>
      <c r="BD82" s="165"/>
      <c r="BE82" s="302"/>
      <c r="BF82" s="302"/>
      <c r="BG82" s="165"/>
      <c r="BH82" s="303"/>
      <c r="BI82" s="165"/>
      <c r="BJ82" s="304"/>
      <c r="BK82" s="394"/>
      <c r="BL82" s="302"/>
      <c r="BM82" s="488"/>
      <c r="BN82" s="394"/>
      <c r="BO82" s="302"/>
      <c r="BP82" s="13"/>
      <c r="BQ82" s="302"/>
      <c r="BR82" s="13"/>
      <c r="BS82" s="302"/>
      <c r="BT82" s="13"/>
      <c r="BU82" s="302"/>
      <c r="BV82" s="386"/>
      <c r="BW82" s="303"/>
      <c r="BX82" s="303"/>
      <c r="BY82" s="302"/>
      <c r="BZ82" s="302"/>
      <c r="CA82" s="387"/>
      <c r="CB82" s="395"/>
      <c r="CC82" s="12"/>
      <c r="CD82" s="304"/>
      <c r="CE82" s="14"/>
      <c r="CF82" s="395"/>
      <c r="CG82" s="397"/>
      <c r="CH82" s="300">
        <f t="shared" si="57"/>
        <v>0</v>
      </c>
      <c r="CI82" s="26"/>
      <c r="CJ82" s="17">
        <f t="shared" si="54"/>
        <v>0</v>
      </c>
      <c r="CK82" s="18">
        <f t="shared" si="65"/>
        <v>12.89</v>
      </c>
      <c r="CM82" s="164"/>
      <c r="CN82" s="302"/>
      <c r="CO82" s="13">
        <f t="shared" si="58"/>
        <v>0</v>
      </c>
      <c r="CP82" s="302"/>
      <c r="CQ82" s="13">
        <f t="shared" si="59"/>
        <v>0</v>
      </c>
      <c r="CR82" s="302"/>
      <c r="CS82" s="13">
        <f t="shared" si="60"/>
        <v>0</v>
      </c>
      <c r="CT82" s="302"/>
      <c r="CU82" s="13">
        <f t="shared" si="55"/>
        <v>0</v>
      </c>
      <c r="CV82" s="302"/>
      <c r="CW82" s="13">
        <f t="shared" si="61"/>
        <v>0</v>
      </c>
      <c r="CX82" s="13">
        <f t="shared" si="62"/>
        <v>0</v>
      </c>
      <c r="CY82" s="251">
        <f t="shared" si="63"/>
        <v>0</v>
      </c>
      <c r="CZ82" s="13" t="s">
        <v>29</v>
      </c>
      <c r="DA82" s="13">
        <v>50</v>
      </c>
      <c r="DB82" s="22">
        <f t="shared" si="64"/>
        <v>0</v>
      </c>
      <c r="DD82" s="24"/>
      <c r="DF82" s="163"/>
      <c r="DH82" s="24"/>
      <c r="DI82" s="447"/>
      <c r="DJ82" s="163"/>
    </row>
    <row r="83" spans="1:114" s="7" customFormat="1">
      <c r="A83" s="277">
        <f t="shared" si="48"/>
        <v>50</v>
      </c>
      <c r="B83" s="21" t="e">
        <f>'Calculateur de trading'!I83/C83/W83</f>
        <v>#DIV/0!</v>
      </c>
      <c r="C83" s="278">
        <f t="shared" si="49"/>
        <v>10</v>
      </c>
      <c r="D83" s="426"/>
      <c r="E83" s="273">
        <f t="shared" si="50"/>
        <v>100</v>
      </c>
      <c r="F83" s="271">
        <f t="shared" si="42"/>
        <v>2</v>
      </c>
      <c r="G83" s="271" t="e">
        <f t="shared" si="43"/>
        <v>#DIV/0!</v>
      </c>
      <c r="H83" s="272">
        <f t="shared" si="44"/>
        <v>20</v>
      </c>
      <c r="I83" s="270"/>
      <c r="J83" s="273">
        <f t="shared" si="51"/>
        <v>200</v>
      </c>
      <c r="K83" s="271">
        <f t="shared" si="45"/>
        <v>4</v>
      </c>
      <c r="L83" s="271" t="e">
        <f t="shared" si="46"/>
        <v>#DIV/0!</v>
      </c>
      <c r="M83" s="272">
        <f t="shared" si="47"/>
        <v>40</v>
      </c>
      <c r="N83" s="389"/>
      <c r="O83" s="455" t="e">
        <f>(A83*B83*W83)+(B83*'Calculateur de trading'!H83)</f>
        <v>#DIV/0!</v>
      </c>
      <c r="P83" s="274" t="e">
        <f>O83/'Déscriptions des trades'!CK83</f>
        <v>#DIV/0!</v>
      </c>
      <c r="Q83" s="456" t="e">
        <f>'Déscriptions des trades'!CK83-O83</f>
        <v>#DIV/0!</v>
      </c>
      <c r="R83" s="466" t="e">
        <f t="shared" si="52"/>
        <v>#DIV/0!</v>
      </c>
      <c r="S83" s="389"/>
      <c r="T83" s="12"/>
      <c r="U83" s="25"/>
      <c r="V83" s="15"/>
      <c r="W83" s="490">
        <f t="shared" si="56"/>
        <v>0</v>
      </c>
      <c r="X83" s="21" t="e">
        <f>W83*U83/'Déscriptions des trades'!CK83*'Déscriptions des trades'!B83</f>
        <v>#DIV/0!</v>
      </c>
      <c r="Y83" s="459"/>
      <c r="Z83" s="389"/>
      <c r="AA83" s="23">
        <f t="shared" si="53"/>
        <v>0.1</v>
      </c>
      <c r="AB83" s="17" t="e">
        <f>(AA83*'Déscriptions des trades'!U83*'Déscriptions des trades'!B83/'Déscriptions des trades'!CK83)*'Déscriptions des trades'!W83</f>
        <v>#DIV/0!</v>
      </c>
      <c r="AC83" s="265" t="e">
        <f>AB83*'Déscriptions des trades'!CK83</f>
        <v>#DIV/0!</v>
      </c>
      <c r="AD83" s="266" t="e">
        <f>'Déscriptions des trades'!CK83-AC83</f>
        <v>#DIV/0!</v>
      </c>
      <c r="AE83" s="389"/>
      <c r="AF83" s="399">
        <v>79</v>
      </c>
      <c r="AG83" s="389"/>
      <c r="AH83" s="20"/>
      <c r="AI83" s="303"/>
      <c r="AJ83" s="307"/>
      <c r="AK83" s="161"/>
      <c r="AL83" s="305"/>
      <c r="AM83" s="305"/>
      <c r="AN83" s="162"/>
      <c r="AO83" s="439"/>
      <c r="AP83" s="162"/>
      <c r="AQ83" s="113"/>
      <c r="AR83" s="113"/>
      <c r="AS83" s="384"/>
      <c r="AT83" s="306"/>
      <c r="AU83" s="306"/>
      <c r="AV83" s="160"/>
      <c r="AW83" s="158"/>
      <c r="AX83" s="385"/>
      <c r="AY83" s="453"/>
      <c r="AZ83" s="165"/>
      <c r="BA83" s="301"/>
      <c r="BB83" s="165"/>
      <c r="BC83" s="301"/>
      <c r="BD83" s="165"/>
      <c r="BE83" s="302"/>
      <c r="BF83" s="302"/>
      <c r="BG83" s="165"/>
      <c r="BH83" s="303"/>
      <c r="BI83" s="165"/>
      <c r="BJ83" s="304"/>
      <c r="BK83" s="394"/>
      <c r="BL83" s="302"/>
      <c r="BM83" s="488"/>
      <c r="BN83" s="394"/>
      <c r="BO83" s="302"/>
      <c r="BP83" s="13"/>
      <c r="BQ83" s="302"/>
      <c r="BR83" s="13"/>
      <c r="BS83" s="302"/>
      <c r="BT83" s="13"/>
      <c r="BU83" s="302"/>
      <c r="BV83" s="386"/>
      <c r="BW83" s="303"/>
      <c r="BX83" s="303"/>
      <c r="BY83" s="302"/>
      <c r="BZ83" s="302"/>
      <c r="CA83" s="387"/>
      <c r="CB83" s="395"/>
      <c r="CC83" s="12"/>
      <c r="CD83" s="304"/>
      <c r="CE83" s="14"/>
      <c r="CF83" s="395"/>
      <c r="CG83" s="397"/>
      <c r="CH83" s="300">
        <f t="shared" si="57"/>
        <v>0</v>
      </c>
      <c r="CI83" s="26"/>
      <c r="CJ83" s="17">
        <f t="shared" si="54"/>
        <v>0</v>
      </c>
      <c r="CK83" s="18">
        <f t="shared" si="65"/>
        <v>12.89</v>
      </c>
      <c r="CM83" s="164"/>
      <c r="CN83" s="302"/>
      <c r="CO83" s="13">
        <f t="shared" si="58"/>
        <v>0</v>
      </c>
      <c r="CP83" s="302"/>
      <c r="CQ83" s="13">
        <f t="shared" si="59"/>
        <v>0</v>
      </c>
      <c r="CR83" s="302"/>
      <c r="CS83" s="13">
        <f t="shared" si="60"/>
        <v>0</v>
      </c>
      <c r="CT83" s="302"/>
      <c r="CU83" s="13">
        <f t="shared" si="55"/>
        <v>0</v>
      </c>
      <c r="CV83" s="302"/>
      <c r="CW83" s="13">
        <f t="shared" si="61"/>
        <v>0</v>
      </c>
      <c r="CX83" s="13">
        <f t="shared" si="62"/>
        <v>0</v>
      </c>
      <c r="CY83" s="251">
        <f t="shared" si="63"/>
        <v>0</v>
      </c>
      <c r="CZ83" s="13" t="s">
        <v>29</v>
      </c>
      <c r="DA83" s="13">
        <v>50</v>
      </c>
      <c r="DB83" s="22">
        <f t="shared" si="64"/>
        <v>0</v>
      </c>
      <c r="DD83" s="24"/>
      <c r="DF83" s="163"/>
      <c r="DH83" s="24"/>
      <c r="DI83" s="447"/>
      <c r="DJ83" s="163"/>
    </row>
    <row r="84" spans="1:114" s="7" customFormat="1">
      <c r="A84" s="277">
        <f t="shared" si="48"/>
        <v>50</v>
      </c>
      <c r="B84" s="21" t="e">
        <f>'Calculateur de trading'!I84/C84/W84</f>
        <v>#DIV/0!</v>
      </c>
      <c r="C84" s="278">
        <f t="shared" si="49"/>
        <v>10</v>
      </c>
      <c r="D84" s="278"/>
      <c r="E84" s="273">
        <f t="shared" si="50"/>
        <v>100</v>
      </c>
      <c r="F84" s="271">
        <f t="shared" si="42"/>
        <v>2</v>
      </c>
      <c r="G84" s="271" t="e">
        <f t="shared" si="43"/>
        <v>#DIV/0!</v>
      </c>
      <c r="H84" s="272">
        <f t="shared" si="44"/>
        <v>20</v>
      </c>
      <c r="I84" s="270"/>
      <c r="J84" s="273">
        <f t="shared" si="51"/>
        <v>200</v>
      </c>
      <c r="K84" s="271">
        <f t="shared" si="45"/>
        <v>4</v>
      </c>
      <c r="L84" s="271" t="e">
        <f t="shared" si="46"/>
        <v>#DIV/0!</v>
      </c>
      <c r="M84" s="272">
        <f t="shared" si="47"/>
        <v>40</v>
      </c>
      <c r="N84" s="389"/>
      <c r="O84" s="455" t="e">
        <f>(A84*B84*W84)+(B84*'Calculateur de trading'!H84)</f>
        <v>#DIV/0!</v>
      </c>
      <c r="P84" s="274" t="e">
        <f>O84/'Déscriptions des trades'!CK84</f>
        <v>#DIV/0!</v>
      </c>
      <c r="Q84" s="456" t="e">
        <f>'Déscriptions des trades'!CK84-O84</f>
        <v>#DIV/0!</v>
      </c>
      <c r="R84" s="466" t="e">
        <f t="shared" si="52"/>
        <v>#DIV/0!</v>
      </c>
      <c r="S84" s="389"/>
      <c r="T84" s="12"/>
      <c r="U84" s="25"/>
      <c r="V84" s="15"/>
      <c r="W84" s="490">
        <f t="shared" si="56"/>
        <v>0</v>
      </c>
      <c r="X84" s="21" t="e">
        <f>W84*U84/'Déscriptions des trades'!CK84*'Déscriptions des trades'!B84</f>
        <v>#DIV/0!</v>
      </c>
      <c r="Y84" s="459"/>
      <c r="Z84" s="389"/>
      <c r="AA84" s="23">
        <f t="shared" si="53"/>
        <v>0.1</v>
      </c>
      <c r="AB84" s="17" t="e">
        <f>(AA84*'Déscriptions des trades'!U84*'Déscriptions des trades'!B84/'Déscriptions des trades'!CK84)*'Déscriptions des trades'!W84</f>
        <v>#DIV/0!</v>
      </c>
      <c r="AC84" s="265" t="e">
        <f>AB84*'Déscriptions des trades'!CK84</f>
        <v>#DIV/0!</v>
      </c>
      <c r="AD84" s="266" t="e">
        <f>'Déscriptions des trades'!CK84-AC84</f>
        <v>#DIV/0!</v>
      </c>
      <c r="AE84" s="389"/>
      <c r="AF84" s="399">
        <v>80</v>
      </c>
      <c r="AG84" s="389"/>
      <c r="AH84" s="20"/>
      <c r="AI84" s="303"/>
      <c r="AJ84" s="307"/>
      <c r="AK84" s="161"/>
      <c r="AL84" s="305"/>
      <c r="AM84" s="305"/>
      <c r="AN84" s="162"/>
      <c r="AO84" s="439"/>
      <c r="AP84" s="162"/>
      <c r="AQ84" s="113"/>
      <c r="AR84" s="113"/>
      <c r="AS84" s="384"/>
      <c r="AT84" s="306"/>
      <c r="AU84" s="306"/>
      <c r="AV84" s="160"/>
      <c r="AW84" s="158"/>
      <c r="AX84" s="385"/>
      <c r="AY84" s="453"/>
      <c r="AZ84" s="165"/>
      <c r="BA84" s="301"/>
      <c r="BB84" s="165"/>
      <c r="BC84" s="301"/>
      <c r="BD84" s="165"/>
      <c r="BE84" s="302"/>
      <c r="BF84" s="302"/>
      <c r="BG84" s="165"/>
      <c r="BH84" s="303"/>
      <c r="BI84" s="165"/>
      <c r="BJ84" s="304"/>
      <c r="BK84" s="394"/>
      <c r="BL84" s="302"/>
      <c r="BM84" s="302"/>
      <c r="BN84" s="394"/>
      <c r="BO84" s="302"/>
      <c r="BP84" s="13"/>
      <c r="BQ84" s="302"/>
      <c r="BR84" s="13"/>
      <c r="BS84" s="302"/>
      <c r="BT84" s="13"/>
      <c r="BU84" s="302"/>
      <c r="BV84" s="386"/>
      <c r="BW84" s="303"/>
      <c r="BX84" s="303"/>
      <c r="BY84" s="302"/>
      <c r="BZ84" s="302"/>
      <c r="CA84" s="387"/>
      <c r="CB84" s="395"/>
      <c r="CC84" s="12"/>
      <c r="CD84" s="304"/>
      <c r="CE84" s="14"/>
      <c r="CF84" s="395"/>
      <c r="CG84" s="397"/>
      <c r="CH84" s="300">
        <f t="shared" si="57"/>
        <v>0</v>
      </c>
      <c r="CI84" s="26"/>
      <c r="CJ84" s="17">
        <f t="shared" si="54"/>
        <v>0</v>
      </c>
      <c r="CK84" s="18">
        <f t="shared" si="65"/>
        <v>12.89</v>
      </c>
      <c r="CM84" s="164"/>
      <c r="CN84" s="302"/>
      <c r="CO84" s="13">
        <f t="shared" si="58"/>
        <v>0</v>
      </c>
      <c r="CP84" s="302"/>
      <c r="CQ84" s="13">
        <f t="shared" si="59"/>
        <v>0</v>
      </c>
      <c r="CR84" s="302"/>
      <c r="CS84" s="13">
        <f t="shared" si="60"/>
        <v>0</v>
      </c>
      <c r="CT84" s="302"/>
      <c r="CU84" s="13">
        <f t="shared" si="55"/>
        <v>0</v>
      </c>
      <c r="CV84" s="302"/>
      <c r="CW84" s="13">
        <f t="shared" si="61"/>
        <v>0</v>
      </c>
      <c r="CX84" s="13">
        <f t="shared" si="62"/>
        <v>0</v>
      </c>
      <c r="CY84" s="251">
        <f t="shared" si="63"/>
        <v>0</v>
      </c>
      <c r="CZ84" s="13" t="s">
        <v>29</v>
      </c>
      <c r="DA84" s="13">
        <v>50</v>
      </c>
      <c r="DB84" s="22">
        <f t="shared" si="64"/>
        <v>0</v>
      </c>
      <c r="DD84" s="24"/>
      <c r="DF84" s="163"/>
      <c r="DH84" s="24"/>
      <c r="DI84" s="447"/>
      <c r="DJ84" s="163"/>
    </row>
    <row r="85" spans="1:114" s="7" customFormat="1">
      <c r="A85" s="277">
        <f t="shared" si="48"/>
        <v>50</v>
      </c>
      <c r="B85" s="21" t="e">
        <f>'Calculateur de trading'!I85/C85/W85</f>
        <v>#DIV/0!</v>
      </c>
      <c r="C85" s="278">
        <f t="shared" si="49"/>
        <v>10</v>
      </c>
      <c r="D85" s="426"/>
      <c r="E85" s="273">
        <f t="shared" si="50"/>
        <v>100</v>
      </c>
      <c r="F85" s="271">
        <f t="shared" si="42"/>
        <v>2</v>
      </c>
      <c r="G85" s="271" t="e">
        <f t="shared" si="43"/>
        <v>#DIV/0!</v>
      </c>
      <c r="H85" s="272">
        <f t="shared" si="44"/>
        <v>20</v>
      </c>
      <c r="I85" s="270"/>
      <c r="J85" s="273">
        <f t="shared" si="51"/>
        <v>200</v>
      </c>
      <c r="K85" s="271">
        <f t="shared" si="45"/>
        <v>4</v>
      </c>
      <c r="L85" s="271" t="e">
        <f t="shared" si="46"/>
        <v>#DIV/0!</v>
      </c>
      <c r="M85" s="272">
        <f t="shared" si="47"/>
        <v>40</v>
      </c>
      <c r="N85" s="389"/>
      <c r="O85" s="455" t="e">
        <f>(A85*B85*W85)+(B85*'Calculateur de trading'!H85)</f>
        <v>#DIV/0!</v>
      </c>
      <c r="P85" s="274" t="e">
        <f>O85/'Déscriptions des trades'!CK85</f>
        <v>#DIV/0!</v>
      </c>
      <c r="Q85" s="456" t="e">
        <f>'Déscriptions des trades'!CK85-O85</f>
        <v>#DIV/0!</v>
      </c>
      <c r="R85" s="466" t="e">
        <f t="shared" si="52"/>
        <v>#DIV/0!</v>
      </c>
      <c r="S85" s="389"/>
      <c r="T85" s="12"/>
      <c r="U85" s="25"/>
      <c r="V85" s="15"/>
      <c r="W85" s="490">
        <f t="shared" si="56"/>
        <v>0</v>
      </c>
      <c r="X85" s="21" t="e">
        <f>W85*U85/'Déscriptions des trades'!CK85*'Déscriptions des trades'!B85</f>
        <v>#DIV/0!</v>
      </c>
      <c r="Y85" s="459"/>
      <c r="Z85" s="389"/>
      <c r="AA85" s="23">
        <f t="shared" si="53"/>
        <v>0.1</v>
      </c>
      <c r="AB85" s="17" t="e">
        <f>(AA85*'Déscriptions des trades'!U85*'Déscriptions des trades'!B85/'Déscriptions des trades'!CK85)*'Déscriptions des trades'!W85</f>
        <v>#DIV/0!</v>
      </c>
      <c r="AC85" s="265" t="e">
        <f>AB85*'Déscriptions des trades'!CK85</f>
        <v>#DIV/0!</v>
      </c>
      <c r="AD85" s="266" t="e">
        <f>'Déscriptions des trades'!CK85-AC85</f>
        <v>#DIV/0!</v>
      </c>
      <c r="AE85" s="389"/>
      <c r="AF85" s="399">
        <v>81</v>
      </c>
      <c r="AG85" s="389"/>
      <c r="AH85" s="20"/>
      <c r="AI85" s="303"/>
      <c r="AJ85" s="307"/>
      <c r="AK85" s="161"/>
      <c r="AL85" s="305"/>
      <c r="AM85" s="305"/>
      <c r="AN85" s="162"/>
      <c r="AO85" s="439"/>
      <c r="AP85" s="162"/>
      <c r="AQ85" s="113"/>
      <c r="AR85" s="113"/>
      <c r="AS85" s="384"/>
      <c r="AT85" s="306"/>
      <c r="AU85" s="306"/>
      <c r="AV85" s="160"/>
      <c r="AW85" s="158"/>
      <c r="AX85" s="385"/>
      <c r="AY85" s="453"/>
      <c r="AZ85" s="165"/>
      <c r="BA85" s="301"/>
      <c r="BB85" s="165"/>
      <c r="BC85" s="301"/>
      <c r="BD85" s="165"/>
      <c r="BE85" s="302"/>
      <c r="BF85" s="302"/>
      <c r="BG85" s="165"/>
      <c r="BH85" s="303"/>
      <c r="BI85" s="165"/>
      <c r="BJ85" s="304"/>
      <c r="BK85" s="394"/>
      <c r="BL85" s="302"/>
      <c r="BM85" s="302"/>
      <c r="BN85" s="394"/>
      <c r="BO85" s="302"/>
      <c r="BP85" s="13"/>
      <c r="BQ85" s="302"/>
      <c r="BR85" s="13"/>
      <c r="BS85" s="302"/>
      <c r="BT85" s="13"/>
      <c r="BU85" s="302"/>
      <c r="BV85" s="386"/>
      <c r="BW85" s="303"/>
      <c r="BX85" s="303"/>
      <c r="BY85" s="302"/>
      <c r="BZ85" s="302"/>
      <c r="CA85" s="387"/>
      <c r="CB85" s="395"/>
      <c r="CC85" s="12"/>
      <c r="CD85" s="304"/>
      <c r="CE85" s="14"/>
      <c r="CF85" s="395"/>
      <c r="CG85" s="397"/>
      <c r="CH85" s="300">
        <f t="shared" si="57"/>
        <v>0</v>
      </c>
      <c r="CI85" s="26"/>
      <c r="CJ85" s="17">
        <f t="shared" si="54"/>
        <v>0</v>
      </c>
      <c r="CK85" s="18">
        <f t="shared" si="65"/>
        <v>12.89</v>
      </c>
      <c r="CM85" s="164"/>
      <c r="CN85" s="302"/>
      <c r="CO85" s="13">
        <f t="shared" si="58"/>
        <v>0</v>
      </c>
      <c r="CP85" s="302"/>
      <c r="CQ85" s="13">
        <f t="shared" si="59"/>
        <v>0</v>
      </c>
      <c r="CR85" s="302"/>
      <c r="CS85" s="13">
        <f t="shared" si="60"/>
        <v>0</v>
      </c>
      <c r="CT85" s="302"/>
      <c r="CU85" s="13">
        <f t="shared" si="55"/>
        <v>0</v>
      </c>
      <c r="CV85" s="302"/>
      <c r="CW85" s="13">
        <f t="shared" si="61"/>
        <v>0</v>
      </c>
      <c r="CX85" s="13">
        <f t="shared" si="62"/>
        <v>0</v>
      </c>
      <c r="CY85" s="251">
        <f t="shared" si="63"/>
        <v>0</v>
      </c>
      <c r="CZ85" s="13" t="s">
        <v>29</v>
      </c>
      <c r="DA85" s="13">
        <v>50</v>
      </c>
      <c r="DB85" s="22">
        <f t="shared" si="64"/>
        <v>0</v>
      </c>
      <c r="DD85" s="24"/>
      <c r="DF85" s="163"/>
      <c r="DH85" s="24"/>
      <c r="DI85" s="447"/>
      <c r="DJ85" s="163"/>
    </row>
    <row r="86" spans="1:114" s="7" customFormat="1">
      <c r="A86" s="277">
        <f t="shared" si="48"/>
        <v>50</v>
      </c>
      <c r="B86" s="21" t="e">
        <f>'Calculateur de trading'!I86/C86/W86</f>
        <v>#DIV/0!</v>
      </c>
      <c r="C86" s="278">
        <f t="shared" si="49"/>
        <v>10</v>
      </c>
      <c r="D86" s="278"/>
      <c r="E86" s="273">
        <f t="shared" si="50"/>
        <v>100</v>
      </c>
      <c r="F86" s="271">
        <f t="shared" si="42"/>
        <v>2</v>
      </c>
      <c r="G86" s="271" t="e">
        <f t="shared" si="43"/>
        <v>#DIV/0!</v>
      </c>
      <c r="H86" s="272">
        <f t="shared" si="44"/>
        <v>20</v>
      </c>
      <c r="I86" s="270"/>
      <c r="J86" s="273">
        <f t="shared" si="51"/>
        <v>200</v>
      </c>
      <c r="K86" s="271">
        <f t="shared" si="45"/>
        <v>4</v>
      </c>
      <c r="L86" s="271" t="e">
        <f t="shared" si="46"/>
        <v>#DIV/0!</v>
      </c>
      <c r="M86" s="272">
        <f t="shared" si="47"/>
        <v>40</v>
      </c>
      <c r="N86" s="389"/>
      <c r="O86" s="455" t="e">
        <f>(A86*B86*W86)+(B86*'Calculateur de trading'!H86)</f>
        <v>#DIV/0!</v>
      </c>
      <c r="P86" s="274" t="e">
        <f>O86/'Déscriptions des trades'!CK86</f>
        <v>#DIV/0!</v>
      </c>
      <c r="Q86" s="456" t="e">
        <f>'Déscriptions des trades'!CK86-O86</f>
        <v>#DIV/0!</v>
      </c>
      <c r="R86" s="466" t="e">
        <f t="shared" si="52"/>
        <v>#DIV/0!</v>
      </c>
      <c r="S86" s="389"/>
      <c r="T86" s="12"/>
      <c r="U86" s="25"/>
      <c r="V86" s="15"/>
      <c r="W86" s="490">
        <f t="shared" si="56"/>
        <v>0</v>
      </c>
      <c r="X86" s="21" t="e">
        <f>W86*U86/'Déscriptions des trades'!CK86*'Déscriptions des trades'!B86</f>
        <v>#DIV/0!</v>
      </c>
      <c r="Y86" s="459"/>
      <c r="Z86" s="389"/>
      <c r="AA86" s="23">
        <f t="shared" si="53"/>
        <v>0.1</v>
      </c>
      <c r="AB86" s="17" t="e">
        <f>(AA86*'Déscriptions des trades'!U86*'Déscriptions des trades'!B86/'Déscriptions des trades'!CK86)*'Déscriptions des trades'!W86</f>
        <v>#DIV/0!</v>
      </c>
      <c r="AC86" s="265" t="e">
        <f>AB86*'Déscriptions des trades'!CK86</f>
        <v>#DIV/0!</v>
      </c>
      <c r="AD86" s="266" t="e">
        <f>'Déscriptions des trades'!CK86-AC86</f>
        <v>#DIV/0!</v>
      </c>
      <c r="AE86" s="389"/>
      <c r="AF86" s="399">
        <v>82</v>
      </c>
      <c r="AG86" s="389"/>
      <c r="AH86" s="20"/>
      <c r="AI86" s="303"/>
      <c r="AJ86" s="307"/>
      <c r="AK86" s="161"/>
      <c r="AL86" s="305"/>
      <c r="AM86" s="305"/>
      <c r="AN86" s="162"/>
      <c r="AO86" s="439"/>
      <c r="AP86" s="162"/>
      <c r="AQ86" s="113"/>
      <c r="AR86" s="113"/>
      <c r="AS86" s="384"/>
      <c r="AT86" s="306"/>
      <c r="AU86" s="306"/>
      <c r="AV86" s="160"/>
      <c r="AW86" s="158"/>
      <c r="AX86" s="385"/>
      <c r="AY86" s="453"/>
      <c r="AZ86" s="165"/>
      <c r="BA86" s="301"/>
      <c r="BB86" s="165"/>
      <c r="BC86" s="301"/>
      <c r="BD86" s="165"/>
      <c r="BE86" s="302"/>
      <c r="BF86" s="302"/>
      <c r="BG86" s="165"/>
      <c r="BH86" s="303"/>
      <c r="BI86" s="165"/>
      <c r="BJ86" s="304"/>
      <c r="BK86" s="394"/>
      <c r="BL86" s="302"/>
      <c r="BM86" s="302"/>
      <c r="BN86" s="394"/>
      <c r="BO86" s="302"/>
      <c r="BP86" s="13"/>
      <c r="BQ86" s="302"/>
      <c r="BR86" s="13"/>
      <c r="BS86" s="302"/>
      <c r="BT86" s="13"/>
      <c r="BU86" s="302"/>
      <c r="BV86" s="386"/>
      <c r="BW86" s="303"/>
      <c r="BX86" s="303"/>
      <c r="BY86" s="302"/>
      <c r="BZ86" s="302"/>
      <c r="CA86" s="387"/>
      <c r="CB86" s="395"/>
      <c r="CC86" s="12"/>
      <c r="CD86" s="304"/>
      <c r="CE86" s="14"/>
      <c r="CF86" s="395"/>
      <c r="CG86" s="397"/>
      <c r="CH86" s="300">
        <f t="shared" si="57"/>
        <v>0</v>
      </c>
      <c r="CI86" s="26"/>
      <c r="CJ86" s="17">
        <f t="shared" si="54"/>
        <v>0</v>
      </c>
      <c r="CK86" s="18">
        <f t="shared" si="65"/>
        <v>12.89</v>
      </c>
      <c r="CM86" s="164"/>
      <c r="CN86" s="302"/>
      <c r="CO86" s="13">
        <f t="shared" si="58"/>
        <v>0</v>
      </c>
      <c r="CP86" s="302"/>
      <c r="CQ86" s="13">
        <f t="shared" si="59"/>
        <v>0</v>
      </c>
      <c r="CR86" s="302"/>
      <c r="CS86" s="13">
        <f t="shared" si="60"/>
        <v>0</v>
      </c>
      <c r="CT86" s="302"/>
      <c r="CU86" s="13">
        <f t="shared" si="55"/>
        <v>0</v>
      </c>
      <c r="CV86" s="302"/>
      <c r="CW86" s="13">
        <f t="shared" si="61"/>
        <v>0</v>
      </c>
      <c r="CX86" s="13">
        <f t="shared" si="62"/>
        <v>0</v>
      </c>
      <c r="CY86" s="251">
        <f t="shared" si="63"/>
        <v>0</v>
      </c>
      <c r="CZ86" s="13" t="s">
        <v>29</v>
      </c>
      <c r="DA86" s="13">
        <v>50</v>
      </c>
      <c r="DB86" s="22">
        <f t="shared" si="64"/>
        <v>0</v>
      </c>
      <c r="DD86" s="24"/>
      <c r="DF86" s="163"/>
      <c r="DH86" s="24"/>
      <c r="DI86" s="447"/>
      <c r="DJ86" s="163"/>
    </row>
    <row r="87" spans="1:114" s="7" customFormat="1">
      <c r="A87" s="277">
        <f t="shared" si="48"/>
        <v>50</v>
      </c>
      <c r="B87" s="21" t="e">
        <f>'Calculateur de trading'!I87/C87/W87</f>
        <v>#DIV/0!</v>
      </c>
      <c r="C87" s="278">
        <f t="shared" si="49"/>
        <v>10</v>
      </c>
      <c r="D87" s="426"/>
      <c r="E87" s="273">
        <f t="shared" si="50"/>
        <v>100</v>
      </c>
      <c r="F87" s="271">
        <f t="shared" si="42"/>
        <v>2</v>
      </c>
      <c r="G87" s="271" t="e">
        <f t="shared" si="43"/>
        <v>#DIV/0!</v>
      </c>
      <c r="H87" s="272">
        <f t="shared" si="44"/>
        <v>20</v>
      </c>
      <c r="I87" s="270"/>
      <c r="J87" s="273">
        <f t="shared" si="51"/>
        <v>200</v>
      </c>
      <c r="K87" s="271">
        <f t="shared" si="45"/>
        <v>4</v>
      </c>
      <c r="L87" s="271" t="e">
        <f t="shared" si="46"/>
        <v>#DIV/0!</v>
      </c>
      <c r="M87" s="272">
        <f t="shared" si="47"/>
        <v>40</v>
      </c>
      <c r="N87" s="389"/>
      <c r="O87" s="455" t="e">
        <f>(A87*B87*W87)+(B87*'Calculateur de trading'!H87)</f>
        <v>#DIV/0!</v>
      </c>
      <c r="P87" s="274" t="e">
        <f>O87/'Déscriptions des trades'!CK87</f>
        <v>#DIV/0!</v>
      </c>
      <c r="Q87" s="456" t="e">
        <f>'Déscriptions des trades'!CK87-O87</f>
        <v>#DIV/0!</v>
      </c>
      <c r="R87" s="466" t="e">
        <f t="shared" si="52"/>
        <v>#DIV/0!</v>
      </c>
      <c r="S87" s="389"/>
      <c r="T87" s="12"/>
      <c r="U87" s="25"/>
      <c r="V87" s="15"/>
      <c r="W87" s="490">
        <f t="shared" si="56"/>
        <v>0</v>
      </c>
      <c r="X87" s="21" t="e">
        <f>W87*U87/'Déscriptions des trades'!CK87*'Déscriptions des trades'!B87</f>
        <v>#DIV/0!</v>
      </c>
      <c r="Y87" s="459"/>
      <c r="Z87" s="389"/>
      <c r="AA87" s="23">
        <f t="shared" si="53"/>
        <v>0.1</v>
      </c>
      <c r="AB87" s="17" t="e">
        <f>(AA87*'Déscriptions des trades'!U87*'Déscriptions des trades'!B87/'Déscriptions des trades'!CK87)*'Déscriptions des trades'!W87</f>
        <v>#DIV/0!</v>
      </c>
      <c r="AC87" s="265" t="e">
        <f>AB87*'Déscriptions des trades'!CK87</f>
        <v>#DIV/0!</v>
      </c>
      <c r="AD87" s="266" t="e">
        <f>'Déscriptions des trades'!CK87-AC87</f>
        <v>#DIV/0!</v>
      </c>
      <c r="AE87" s="389"/>
      <c r="AF87" s="399">
        <v>83</v>
      </c>
      <c r="AG87" s="389"/>
      <c r="AH87" s="20"/>
      <c r="AI87" s="303"/>
      <c r="AJ87" s="307"/>
      <c r="AK87" s="161"/>
      <c r="AL87" s="305"/>
      <c r="AM87" s="305"/>
      <c r="AN87" s="162"/>
      <c r="AO87" s="439"/>
      <c r="AP87" s="162"/>
      <c r="AQ87" s="113"/>
      <c r="AR87" s="113"/>
      <c r="AS87" s="384"/>
      <c r="AT87" s="306"/>
      <c r="AU87" s="306"/>
      <c r="AV87" s="160"/>
      <c r="AW87" s="158"/>
      <c r="AX87" s="385"/>
      <c r="AY87" s="453"/>
      <c r="AZ87" s="165"/>
      <c r="BA87" s="301"/>
      <c r="BB87" s="165"/>
      <c r="BC87" s="301"/>
      <c r="BD87" s="165"/>
      <c r="BE87" s="302"/>
      <c r="BF87" s="302"/>
      <c r="BG87" s="165"/>
      <c r="BH87" s="303"/>
      <c r="BI87" s="165"/>
      <c r="BJ87" s="304"/>
      <c r="BK87" s="394"/>
      <c r="BL87" s="302"/>
      <c r="BM87" s="302"/>
      <c r="BN87" s="394"/>
      <c r="BO87" s="302"/>
      <c r="BP87" s="13"/>
      <c r="BQ87" s="302"/>
      <c r="BR87" s="13"/>
      <c r="BS87" s="302"/>
      <c r="BT87" s="13"/>
      <c r="BU87" s="302"/>
      <c r="BV87" s="386"/>
      <c r="BW87" s="303"/>
      <c r="BX87" s="303"/>
      <c r="BY87" s="302"/>
      <c r="BZ87" s="302"/>
      <c r="CA87" s="387"/>
      <c r="CB87" s="395"/>
      <c r="CC87" s="12"/>
      <c r="CD87" s="304"/>
      <c r="CE87" s="14"/>
      <c r="CF87" s="395"/>
      <c r="CG87" s="397"/>
      <c r="CH87" s="300">
        <f t="shared" si="57"/>
        <v>0</v>
      </c>
      <c r="CI87" s="26"/>
      <c r="CJ87" s="17">
        <f t="shared" si="54"/>
        <v>0</v>
      </c>
      <c r="CK87" s="18">
        <f t="shared" si="65"/>
        <v>12.89</v>
      </c>
      <c r="CM87" s="164"/>
      <c r="CN87" s="302"/>
      <c r="CO87" s="13">
        <f t="shared" si="58"/>
        <v>0</v>
      </c>
      <c r="CP87" s="302"/>
      <c r="CQ87" s="13">
        <f t="shared" si="59"/>
        <v>0</v>
      </c>
      <c r="CR87" s="302"/>
      <c r="CS87" s="13">
        <f t="shared" si="60"/>
        <v>0</v>
      </c>
      <c r="CT87" s="302"/>
      <c r="CU87" s="13">
        <f t="shared" si="55"/>
        <v>0</v>
      </c>
      <c r="CV87" s="302"/>
      <c r="CW87" s="13">
        <f t="shared" si="61"/>
        <v>0</v>
      </c>
      <c r="CX87" s="13">
        <f t="shared" si="62"/>
        <v>0</v>
      </c>
      <c r="CY87" s="251">
        <f t="shared" si="63"/>
        <v>0</v>
      </c>
      <c r="CZ87" s="13" t="s">
        <v>29</v>
      </c>
      <c r="DA87" s="13">
        <v>50</v>
      </c>
      <c r="DB87" s="22">
        <f t="shared" si="64"/>
        <v>0</v>
      </c>
      <c r="DD87" s="24"/>
      <c r="DF87" s="163"/>
      <c r="DH87" s="24"/>
      <c r="DI87" s="447"/>
      <c r="DJ87" s="163"/>
    </row>
    <row r="88" spans="1:114" s="7" customFormat="1">
      <c r="A88" s="277">
        <f t="shared" si="48"/>
        <v>50</v>
      </c>
      <c r="B88" s="21" t="e">
        <f>'Calculateur de trading'!I88/C88/W88</f>
        <v>#DIV/0!</v>
      </c>
      <c r="C88" s="278">
        <f t="shared" si="49"/>
        <v>10</v>
      </c>
      <c r="D88" s="278"/>
      <c r="E88" s="273">
        <f t="shared" si="50"/>
        <v>100</v>
      </c>
      <c r="F88" s="271">
        <f t="shared" si="42"/>
        <v>2</v>
      </c>
      <c r="G88" s="271" t="e">
        <f t="shared" si="43"/>
        <v>#DIV/0!</v>
      </c>
      <c r="H88" s="272">
        <f t="shared" si="44"/>
        <v>20</v>
      </c>
      <c r="I88" s="270"/>
      <c r="J88" s="273">
        <f t="shared" si="51"/>
        <v>200</v>
      </c>
      <c r="K88" s="271">
        <f t="shared" si="45"/>
        <v>4</v>
      </c>
      <c r="L88" s="271" t="e">
        <f t="shared" si="46"/>
        <v>#DIV/0!</v>
      </c>
      <c r="M88" s="272">
        <f t="shared" si="47"/>
        <v>40</v>
      </c>
      <c r="N88" s="389"/>
      <c r="O88" s="455" t="e">
        <f>(A88*B88*W88)+(B88*'Calculateur de trading'!H88)</f>
        <v>#DIV/0!</v>
      </c>
      <c r="P88" s="274" t="e">
        <f>O88/'Déscriptions des trades'!CK88</f>
        <v>#DIV/0!</v>
      </c>
      <c r="Q88" s="456" t="e">
        <f>'Déscriptions des trades'!CK88-O88</f>
        <v>#DIV/0!</v>
      </c>
      <c r="R88" s="466" t="e">
        <f t="shared" si="52"/>
        <v>#DIV/0!</v>
      </c>
      <c r="S88" s="389"/>
      <c r="T88" s="12"/>
      <c r="U88" s="25"/>
      <c r="V88" s="15"/>
      <c r="W88" s="490">
        <f t="shared" si="56"/>
        <v>0</v>
      </c>
      <c r="X88" s="21" t="e">
        <f>W88*U88/'Déscriptions des trades'!CK88*'Déscriptions des trades'!B88</f>
        <v>#DIV/0!</v>
      </c>
      <c r="Y88" s="459"/>
      <c r="Z88" s="389"/>
      <c r="AA88" s="23">
        <f t="shared" si="53"/>
        <v>0.1</v>
      </c>
      <c r="AB88" s="17" t="e">
        <f>(AA88*'Déscriptions des trades'!U88*'Déscriptions des trades'!B88/'Déscriptions des trades'!CK88)*'Déscriptions des trades'!W88</f>
        <v>#DIV/0!</v>
      </c>
      <c r="AC88" s="265" t="e">
        <f>AB88*'Déscriptions des trades'!CK88</f>
        <v>#DIV/0!</v>
      </c>
      <c r="AD88" s="266" t="e">
        <f>'Déscriptions des trades'!CK88-AC88</f>
        <v>#DIV/0!</v>
      </c>
      <c r="AE88" s="389"/>
      <c r="AF88" s="399">
        <v>84</v>
      </c>
      <c r="AG88" s="389"/>
      <c r="AH88" s="20"/>
      <c r="AI88" s="303"/>
      <c r="AJ88" s="307"/>
      <c r="AK88" s="161"/>
      <c r="AL88" s="305"/>
      <c r="AM88" s="305"/>
      <c r="AN88" s="162"/>
      <c r="AO88" s="439"/>
      <c r="AP88" s="162"/>
      <c r="AQ88" s="113"/>
      <c r="AR88" s="113"/>
      <c r="AS88" s="384"/>
      <c r="AT88" s="306"/>
      <c r="AU88" s="306"/>
      <c r="AV88" s="160"/>
      <c r="AW88" s="158"/>
      <c r="AX88" s="385"/>
      <c r="AY88" s="453"/>
      <c r="AZ88" s="165"/>
      <c r="BA88" s="301"/>
      <c r="BB88" s="165"/>
      <c r="BC88" s="301"/>
      <c r="BD88" s="165"/>
      <c r="BE88" s="302"/>
      <c r="BF88" s="302"/>
      <c r="BG88" s="165"/>
      <c r="BH88" s="303"/>
      <c r="BI88" s="165"/>
      <c r="BJ88" s="304"/>
      <c r="BK88" s="394"/>
      <c r="BL88" s="302"/>
      <c r="BM88" s="302"/>
      <c r="BN88" s="394"/>
      <c r="BO88" s="302"/>
      <c r="BP88" s="13"/>
      <c r="BQ88" s="302"/>
      <c r="BR88" s="13"/>
      <c r="BS88" s="302"/>
      <c r="BT88" s="13"/>
      <c r="BU88" s="302"/>
      <c r="BV88" s="386"/>
      <c r="BW88" s="303"/>
      <c r="BX88" s="303"/>
      <c r="BY88" s="302"/>
      <c r="BZ88" s="302"/>
      <c r="CA88" s="387"/>
      <c r="CB88" s="395"/>
      <c r="CC88" s="12"/>
      <c r="CD88" s="304"/>
      <c r="CE88" s="14"/>
      <c r="CF88" s="395"/>
      <c r="CG88" s="397"/>
      <c r="CH88" s="300">
        <f t="shared" si="57"/>
        <v>0</v>
      </c>
      <c r="CI88" s="26"/>
      <c r="CJ88" s="17">
        <f t="shared" si="54"/>
        <v>0</v>
      </c>
      <c r="CK88" s="18">
        <f t="shared" si="65"/>
        <v>12.89</v>
      </c>
      <c r="CM88" s="164"/>
      <c r="CN88" s="302"/>
      <c r="CO88" s="13">
        <f t="shared" si="58"/>
        <v>0</v>
      </c>
      <c r="CP88" s="302"/>
      <c r="CQ88" s="13">
        <f t="shared" si="59"/>
        <v>0</v>
      </c>
      <c r="CR88" s="302"/>
      <c r="CS88" s="13">
        <f t="shared" si="60"/>
        <v>0</v>
      </c>
      <c r="CT88" s="302"/>
      <c r="CU88" s="13">
        <f t="shared" si="55"/>
        <v>0</v>
      </c>
      <c r="CV88" s="302"/>
      <c r="CW88" s="13">
        <f t="shared" si="61"/>
        <v>0</v>
      </c>
      <c r="CX88" s="13">
        <f t="shared" si="62"/>
        <v>0</v>
      </c>
      <c r="CY88" s="251">
        <f t="shared" si="63"/>
        <v>0</v>
      </c>
      <c r="CZ88" s="13" t="s">
        <v>29</v>
      </c>
      <c r="DA88" s="13">
        <v>50</v>
      </c>
      <c r="DB88" s="22">
        <f t="shared" si="64"/>
        <v>0</v>
      </c>
      <c r="DD88" s="24"/>
      <c r="DF88" s="163"/>
      <c r="DH88" s="24"/>
      <c r="DI88" s="447"/>
      <c r="DJ88" s="163"/>
    </row>
    <row r="89" spans="1:114" s="7" customFormat="1">
      <c r="A89" s="277">
        <f t="shared" si="48"/>
        <v>50</v>
      </c>
      <c r="B89" s="21" t="e">
        <f>'Calculateur de trading'!I89/C89/W89</f>
        <v>#DIV/0!</v>
      </c>
      <c r="C89" s="278">
        <f t="shared" si="49"/>
        <v>10</v>
      </c>
      <c r="D89" s="426"/>
      <c r="E89" s="273">
        <f t="shared" si="50"/>
        <v>100</v>
      </c>
      <c r="F89" s="271">
        <f t="shared" si="42"/>
        <v>2</v>
      </c>
      <c r="G89" s="271" t="e">
        <f t="shared" si="43"/>
        <v>#DIV/0!</v>
      </c>
      <c r="H89" s="272">
        <f t="shared" si="44"/>
        <v>20</v>
      </c>
      <c r="I89" s="270"/>
      <c r="J89" s="273">
        <f t="shared" si="51"/>
        <v>200</v>
      </c>
      <c r="K89" s="271">
        <f t="shared" si="45"/>
        <v>4</v>
      </c>
      <c r="L89" s="271" t="e">
        <f t="shared" si="46"/>
        <v>#DIV/0!</v>
      </c>
      <c r="M89" s="272">
        <f t="shared" si="47"/>
        <v>40</v>
      </c>
      <c r="N89" s="389"/>
      <c r="O89" s="455" t="e">
        <f>(A89*B89*W89)+(B89*'Calculateur de trading'!H89)</f>
        <v>#DIV/0!</v>
      </c>
      <c r="P89" s="274" t="e">
        <f>O89/'Déscriptions des trades'!CK89</f>
        <v>#DIV/0!</v>
      </c>
      <c r="Q89" s="456" t="e">
        <f>'Déscriptions des trades'!CK89-O89</f>
        <v>#DIV/0!</v>
      </c>
      <c r="R89" s="466" t="e">
        <f t="shared" si="52"/>
        <v>#DIV/0!</v>
      </c>
      <c r="S89" s="389"/>
      <c r="T89" s="12"/>
      <c r="U89" s="25"/>
      <c r="V89" s="15"/>
      <c r="W89" s="490">
        <f t="shared" si="56"/>
        <v>0</v>
      </c>
      <c r="X89" s="21" t="e">
        <f>W89*U89/'Déscriptions des trades'!CK89*'Déscriptions des trades'!B89</f>
        <v>#DIV/0!</v>
      </c>
      <c r="Y89" s="459"/>
      <c r="Z89" s="389"/>
      <c r="AA89" s="23">
        <f t="shared" si="53"/>
        <v>0.1</v>
      </c>
      <c r="AB89" s="17" t="e">
        <f>(AA89*'Déscriptions des trades'!U89*'Déscriptions des trades'!B89/'Déscriptions des trades'!CK89)*'Déscriptions des trades'!W89</f>
        <v>#DIV/0!</v>
      </c>
      <c r="AC89" s="265" t="e">
        <f>AB89*'Déscriptions des trades'!CK89</f>
        <v>#DIV/0!</v>
      </c>
      <c r="AD89" s="266" t="e">
        <f>'Déscriptions des trades'!CK89-AC89</f>
        <v>#DIV/0!</v>
      </c>
      <c r="AE89" s="389"/>
      <c r="AF89" s="399">
        <v>85</v>
      </c>
      <c r="AG89" s="389"/>
      <c r="AH89" s="20"/>
      <c r="AI89" s="303"/>
      <c r="AJ89" s="307"/>
      <c r="AK89" s="161"/>
      <c r="AL89" s="305"/>
      <c r="AM89" s="305"/>
      <c r="AN89" s="162"/>
      <c r="AO89" s="439"/>
      <c r="AP89" s="162"/>
      <c r="AQ89" s="113"/>
      <c r="AR89" s="113"/>
      <c r="AS89" s="384"/>
      <c r="AT89" s="306"/>
      <c r="AU89" s="306"/>
      <c r="AV89" s="160"/>
      <c r="AW89" s="158"/>
      <c r="AX89" s="385"/>
      <c r="AY89" s="453"/>
      <c r="AZ89" s="165"/>
      <c r="BA89" s="301"/>
      <c r="BB89" s="165"/>
      <c r="BC89" s="301"/>
      <c r="BD89" s="165"/>
      <c r="BE89" s="302"/>
      <c r="BF89" s="302"/>
      <c r="BG89" s="165"/>
      <c r="BH89" s="303"/>
      <c r="BI89" s="165"/>
      <c r="BJ89" s="304"/>
      <c r="BK89" s="394"/>
      <c r="BL89" s="302"/>
      <c r="BM89" s="302"/>
      <c r="BN89" s="394"/>
      <c r="BO89" s="302"/>
      <c r="BP89" s="13"/>
      <c r="BQ89" s="302"/>
      <c r="BR89" s="13"/>
      <c r="BS89" s="302"/>
      <c r="BT89" s="13"/>
      <c r="BU89" s="302"/>
      <c r="BV89" s="386"/>
      <c r="BW89" s="303"/>
      <c r="BX89" s="303"/>
      <c r="BY89" s="302"/>
      <c r="BZ89" s="302"/>
      <c r="CA89" s="387"/>
      <c r="CB89" s="395"/>
      <c r="CC89" s="12"/>
      <c r="CD89" s="304"/>
      <c r="CE89" s="14"/>
      <c r="CF89" s="395"/>
      <c r="CG89" s="397"/>
      <c r="CH89" s="300">
        <f t="shared" si="57"/>
        <v>0</v>
      </c>
      <c r="CI89" s="26"/>
      <c r="CJ89" s="17">
        <f t="shared" si="54"/>
        <v>0</v>
      </c>
      <c r="CK89" s="18">
        <f t="shared" si="65"/>
        <v>12.89</v>
      </c>
      <c r="CM89" s="164"/>
      <c r="CN89" s="302"/>
      <c r="CO89" s="13">
        <f t="shared" si="58"/>
        <v>0</v>
      </c>
      <c r="CP89" s="302"/>
      <c r="CQ89" s="13">
        <f t="shared" si="59"/>
        <v>0</v>
      </c>
      <c r="CR89" s="302"/>
      <c r="CS89" s="13">
        <f t="shared" si="60"/>
        <v>0</v>
      </c>
      <c r="CT89" s="302"/>
      <c r="CU89" s="13">
        <f t="shared" si="55"/>
        <v>0</v>
      </c>
      <c r="CV89" s="302"/>
      <c r="CW89" s="13">
        <f t="shared" si="61"/>
        <v>0</v>
      </c>
      <c r="CX89" s="13">
        <f t="shared" si="62"/>
        <v>0</v>
      </c>
      <c r="CY89" s="251">
        <f t="shared" si="63"/>
        <v>0</v>
      </c>
      <c r="CZ89" s="13" t="s">
        <v>29</v>
      </c>
      <c r="DA89" s="13">
        <v>50</v>
      </c>
      <c r="DB89" s="22">
        <f t="shared" si="64"/>
        <v>0</v>
      </c>
      <c r="DD89" s="24"/>
      <c r="DF89" s="163"/>
      <c r="DH89" s="24"/>
      <c r="DI89" s="447"/>
      <c r="DJ89" s="163"/>
    </row>
    <row r="90" spans="1:114" s="7" customFormat="1">
      <c r="A90" s="277">
        <f t="shared" si="48"/>
        <v>50</v>
      </c>
      <c r="B90" s="21" t="e">
        <f>'Calculateur de trading'!I90/C90/W90</f>
        <v>#DIV/0!</v>
      </c>
      <c r="C90" s="278">
        <f t="shared" si="49"/>
        <v>10</v>
      </c>
      <c r="D90" s="426"/>
      <c r="E90" s="273">
        <f t="shared" si="50"/>
        <v>100</v>
      </c>
      <c r="F90" s="271">
        <f t="shared" si="42"/>
        <v>2</v>
      </c>
      <c r="G90" s="271" t="e">
        <f t="shared" si="43"/>
        <v>#DIV/0!</v>
      </c>
      <c r="H90" s="272">
        <f t="shared" si="44"/>
        <v>20</v>
      </c>
      <c r="I90" s="270"/>
      <c r="J90" s="273">
        <f t="shared" si="51"/>
        <v>200</v>
      </c>
      <c r="K90" s="271">
        <f t="shared" si="45"/>
        <v>4</v>
      </c>
      <c r="L90" s="271" t="e">
        <f t="shared" si="46"/>
        <v>#DIV/0!</v>
      </c>
      <c r="M90" s="272">
        <f t="shared" si="47"/>
        <v>40</v>
      </c>
      <c r="N90" s="389"/>
      <c r="O90" s="455" t="e">
        <f>(A90*B90*W90)+(B90*'Calculateur de trading'!H90)</f>
        <v>#DIV/0!</v>
      </c>
      <c r="P90" s="274" t="e">
        <f>O90/'Déscriptions des trades'!CK90</f>
        <v>#DIV/0!</v>
      </c>
      <c r="Q90" s="456" t="e">
        <f>'Déscriptions des trades'!CK90-O90</f>
        <v>#DIV/0!</v>
      </c>
      <c r="R90" s="466" t="e">
        <f t="shared" si="52"/>
        <v>#DIV/0!</v>
      </c>
      <c r="S90" s="389"/>
      <c r="T90" s="12"/>
      <c r="U90" s="25"/>
      <c r="V90" s="15"/>
      <c r="W90" s="490">
        <f t="shared" si="56"/>
        <v>0</v>
      </c>
      <c r="X90" s="21" t="e">
        <f>W90*U90/'Déscriptions des trades'!CK90*'Déscriptions des trades'!B90</f>
        <v>#DIV/0!</v>
      </c>
      <c r="Y90" s="459"/>
      <c r="Z90" s="389"/>
      <c r="AA90" s="23">
        <f t="shared" si="53"/>
        <v>0.1</v>
      </c>
      <c r="AB90" s="17" t="e">
        <f>(AA90*'Déscriptions des trades'!U90*'Déscriptions des trades'!B90/'Déscriptions des trades'!CK90)*'Déscriptions des trades'!W90</f>
        <v>#DIV/0!</v>
      </c>
      <c r="AC90" s="265" t="e">
        <f>AB90*'Déscriptions des trades'!CK90</f>
        <v>#DIV/0!</v>
      </c>
      <c r="AD90" s="266" t="e">
        <f>'Déscriptions des trades'!CK90-AC90</f>
        <v>#DIV/0!</v>
      </c>
      <c r="AE90" s="389"/>
      <c r="AF90" s="399">
        <v>86</v>
      </c>
      <c r="AG90" s="389"/>
      <c r="AH90" s="20"/>
      <c r="AI90" s="303"/>
      <c r="AJ90" s="307"/>
      <c r="AK90" s="161"/>
      <c r="AL90" s="305"/>
      <c r="AM90" s="305"/>
      <c r="AN90" s="162"/>
      <c r="AO90" s="439"/>
      <c r="AP90" s="162"/>
      <c r="AQ90" s="113"/>
      <c r="AR90" s="113"/>
      <c r="AS90" s="384"/>
      <c r="AT90" s="306"/>
      <c r="AU90" s="306"/>
      <c r="AV90" s="160"/>
      <c r="AW90" s="158"/>
      <c r="AX90" s="385"/>
      <c r="AY90" s="453"/>
      <c r="AZ90" s="165"/>
      <c r="BA90" s="301"/>
      <c r="BB90" s="165"/>
      <c r="BC90" s="301"/>
      <c r="BD90" s="165"/>
      <c r="BE90" s="302"/>
      <c r="BF90" s="302"/>
      <c r="BG90" s="165"/>
      <c r="BH90" s="303"/>
      <c r="BI90" s="165"/>
      <c r="BJ90" s="304"/>
      <c r="BK90" s="394"/>
      <c r="BL90" s="302"/>
      <c r="BM90" s="302"/>
      <c r="BN90" s="394"/>
      <c r="BO90" s="302"/>
      <c r="BP90" s="13"/>
      <c r="BQ90" s="302"/>
      <c r="BR90" s="13"/>
      <c r="BS90" s="302"/>
      <c r="BT90" s="13"/>
      <c r="BU90" s="302"/>
      <c r="BV90" s="386"/>
      <c r="BW90" s="303"/>
      <c r="BX90" s="303"/>
      <c r="BY90" s="302"/>
      <c r="BZ90" s="302"/>
      <c r="CA90" s="387"/>
      <c r="CB90" s="395"/>
      <c r="CC90" s="12"/>
      <c r="CD90" s="304"/>
      <c r="CE90" s="14"/>
      <c r="CF90" s="395"/>
      <c r="CG90" s="397"/>
      <c r="CH90" s="300">
        <f t="shared" si="57"/>
        <v>0</v>
      </c>
      <c r="CI90" s="26"/>
      <c r="CJ90" s="17">
        <f t="shared" si="54"/>
        <v>0</v>
      </c>
      <c r="CK90" s="18">
        <f t="shared" si="65"/>
        <v>12.89</v>
      </c>
      <c r="CM90" s="164"/>
      <c r="CN90" s="302"/>
      <c r="CO90" s="13">
        <f t="shared" si="58"/>
        <v>0</v>
      </c>
      <c r="CP90" s="302"/>
      <c r="CQ90" s="13">
        <f t="shared" si="59"/>
        <v>0</v>
      </c>
      <c r="CR90" s="302"/>
      <c r="CS90" s="13">
        <f t="shared" si="60"/>
        <v>0</v>
      </c>
      <c r="CT90" s="302"/>
      <c r="CU90" s="13">
        <f t="shared" si="55"/>
        <v>0</v>
      </c>
      <c r="CV90" s="302"/>
      <c r="CW90" s="13">
        <f t="shared" si="61"/>
        <v>0</v>
      </c>
      <c r="CX90" s="13">
        <f t="shared" si="62"/>
        <v>0</v>
      </c>
      <c r="CY90" s="251">
        <f t="shared" si="63"/>
        <v>0</v>
      </c>
      <c r="CZ90" s="13" t="s">
        <v>29</v>
      </c>
      <c r="DA90" s="13">
        <v>50</v>
      </c>
      <c r="DB90" s="22">
        <f t="shared" si="64"/>
        <v>0</v>
      </c>
      <c r="DD90" s="24"/>
      <c r="DF90" s="163"/>
      <c r="DH90" s="24"/>
      <c r="DI90" s="447"/>
      <c r="DJ90" s="163"/>
    </row>
    <row r="91" spans="1:114" s="7" customFormat="1">
      <c r="A91" s="277">
        <f t="shared" si="48"/>
        <v>50</v>
      </c>
      <c r="B91" s="21" t="e">
        <f>'Calculateur de trading'!I91/C91/W91</f>
        <v>#DIV/0!</v>
      </c>
      <c r="C91" s="278">
        <f t="shared" si="49"/>
        <v>10</v>
      </c>
      <c r="D91" s="278"/>
      <c r="E91" s="273">
        <f t="shared" si="50"/>
        <v>100</v>
      </c>
      <c r="F91" s="271">
        <f t="shared" si="42"/>
        <v>2</v>
      </c>
      <c r="G91" s="271" t="e">
        <f t="shared" si="43"/>
        <v>#DIV/0!</v>
      </c>
      <c r="H91" s="272">
        <f t="shared" si="44"/>
        <v>20</v>
      </c>
      <c r="I91" s="270"/>
      <c r="J91" s="273">
        <f t="shared" si="51"/>
        <v>200</v>
      </c>
      <c r="K91" s="271">
        <f t="shared" si="45"/>
        <v>4</v>
      </c>
      <c r="L91" s="271" t="e">
        <f t="shared" si="46"/>
        <v>#DIV/0!</v>
      </c>
      <c r="M91" s="272">
        <f t="shared" si="47"/>
        <v>40</v>
      </c>
      <c r="N91" s="389"/>
      <c r="O91" s="455" t="e">
        <f>(A91*B91*W91)+(B91*'Calculateur de trading'!H91)</f>
        <v>#DIV/0!</v>
      </c>
      <c r="P91" s="274" t="e">
        <f>O91/'Déscriptions des trades'!CK91</f>
        <v>#DIV/0!</v>
      </c>
      <c r="Q91" s="456" t="e">
        <f>'Déscriptions des trades'!CK91-O91</f>
        <v>#DIV/0!</v>
      </c>
      <c r="R91" s="466" t="e">
        <f t="shared" si="52"/>
        <v>#DIV/0!</v>
      </c>
      <c r="S91" s="389"/>
      <c r="T91" s="12"/>
      <c r="U91" s="25"/>
      <c r="V91" s="15"/>
      <c r="W91" s="490">
        <f t="shared" si="56"/>
        <v>0</v>
      </c>
      <c r="X91" s="21" t="e">
        <f>W91*U91/'Déscriptions des trades'!CK91*'Déscriptions des trades'!B91</f>
        <v>#DIV/0!</v>
      </c>
      <c r="Y91" s="459"/>
      <c r="Z91" s="389"/>
      <c r="AA91" s="23">
        <f t="shared" si="53"/>
        <v>0.1</v>
      </c>
      <c r="AB91" s="17" t="e">
        <f>(AA91*'Déscriptions des trades'!U91*'Déscriptions des trades'!B91/'Déscriptions des trades'!CK91)*'Déscriptions des trades'!W91</f>
        <v>#DIV/0!</v>
      </c>
      <c r="AC91" s="265" t="e">
        <f>AB91*'Déscriptions des trades'!CK91</f>
        <v>#DIV/0!</v>
      </c>
      <c r="AD91" s="266" t="e">
        <f>'Déscriptions des trades'!CK91-AC91</f>
        <v>#DIV/0!</v>
      </c>
      <c r="AE91" s="389"/>
      <c r="AF91" s="399">
        <v>87</v>
      </c>
      <c r="AG91" s="389"/>
      <c r="AH91" s="20"/>
      <c r="AI91" s="303"/>
      <c r="AJ91" s="307"/>
      <c r="AK91" s="161"/>
      <c r="AL91" s="305"/>
      <c r="AM91" s="305"/>
      <c r="AN91" s="162"/>
      <c r="AO91" s="439"/>
      <c r="AP91" s="162"/>
      <c r="AQ91" s="113"/>
      <c r="AR91" s="113"/>
      <c r="AS91" s="384"/>
      <c r="AT91" s="306"/>
      <c r="AU91" s="306"/>
      <c r="AV91" s="160"/>
      <c r="AW91" s="158"/>
      <c r="AX91" s="385"/>
      <c r="AY91" s="453"/>
      <c r="AZ91" s="165"/>
      <c r="BA91" s="301"/>
      <c r="BB91" s="165"/>
      <c r="BC91" s="301"/>
      <c r="BD91" s="165"/>
      <c r="BE91" s="302"/>
      <c r="BF91" s="302"/>
      <c r="BG91" s="165"/>
      <c r="BH91" s="303"/>
      <c r="BI91" s="165"/>
      <c r="BJ91" s="304"/>
      <c r="BK91" s="394"/>
      <c r="BL91" s="302"/>
      <c r="BM91" s="302"/>
      <c r="BN91" s="394"/>
      <c r="BO91" s="302"/>
      <c r="BP91" s="13"/>
      <c r="BQ91" s="302"/>
      <c r="BR91" s="13"/>
      <c r="BS91" s="302"/>
      <c r="BT91" s="13"/>
      <c r="BU91" s="302"/>
      <c r="BV91" s="386"/>
      <c r="BW91" s="303"/>
      <c r="BX91" s="303"/>
      <c r="BY91" s="302"/>
      <c r="BZ91" s="302"/>
      <c r="CA91" s="387"/>
      <c r="CB91" s="395"/>
      <c r="CC91" s="12"/>
      <c r="CD91" s="304"/>
      <c r="CE91" s="14"/>
      <c r="CF91" s="395"/>
      <c r="CG91" s="397"/>
      <c r="CH91" s="300">
        <f t="shared" si="57"/>
        <v>0</v>
      </c>
      <c r="CI91" s="26"/>
      <c r="CJ91" s="17">
        <f t="shared" si="54"/>
        <v>0</v>
      </c>
      <c r="CK91" s="18">
        <f t="shared" si="65"/>
        <v>12.89</v>
      </c>
      <c r="CM91" s="164"/>
      <c r="CN91" s="302"/>
      <c r="CO91" s="13">
        <f t="shared" si="58"/>
        <v>0</v>
      </c>
      <c r="CP91" s="302"/>
      <c r="CQ91" s="13">
        <f t="shared" si="59"/>
        <v>0</v>
      </c>
      <c r="CR91" s="302"/>
      <c r="CS91" s="13">
        <f t="shared" si="60"/>
        <v>0</v>
      </c>
      <c r="CT91" s="302"/>
      <c r="CU91" s="13">
        <f t="shared" si="55"/>
        <v>0</v>
      </c>
      <c r="CV91" s="302"/>
      <c r="CW91" s="13">
        <f t="shared" si="61"/>
        <v>0</v>
      </c>
      <c r="CX91" s="13">
        <f t="shared" si="62"/>
        <v>0</v>
      </c>
      <c r="CY91" s="251">
        <f t="shared" si="63"/>
        <v>0</v>
      </c>
      <c r="CZ91" s="13" t="s">
        <v>29</v>
      </c>
      <c r="DA91" s="13">
        <v>50</v>
      </c>
      <c r="DB91" s="22">
        <f t="shared" si="64"/>
        <v>0</v>
      </c>
      <c r="DD91" s="24"/>
      <c r="DF91" s="163"/>
      <c r="DH91" s="24"/>
      <c r="DI91" s="447"/>
      <c r="DJ91" s="163"/>
    </row>
    <row r="92" spans="1:114" s="7" customFormat="1">
      <c r="A92" s="277">
        <f t="shared" si="48"/>
        <v>50</v>
      </c>
      <c r="B92" s="21" t="e">
        <f>'Calculateur de trading'!I92/C92/W92</f>
        <v>#DIV/0!</v>
      </c>
      <c r="C92" s="278">
        <f t="shared" si="49"/>
        <v>10</v>
      </c>
      <c r="D92" s="426"/>
      <c r="E92" s="273">
        <f t="shared" si="50"/>
        <v>100</v>
      </c>
      <c r="F92" s="271">
        <f t="shared" si="42"/>
        <v>2</v>
      </c>
      <c r="G92" s="271" t="e">
        <f t="shared" si="43"/>
        <v>#DIV/0!</v>
      </c>
      <c r="H92" s="272">
        <f t="shared" si="44"/>
        <v>20</v>
      </c>
      <c r="I92" s="270"/>
      <c r="J92" s="273">
        <f t="shared" si="51"/>
        <v>200</v>
      </c>
      <c r="K92" s="271">
        <f t="shared" si="45"/>
        <v>4</v>
      </c>
      <c r="L92" s="271" t="e">
        <f t="shared" si="46"/>
        <v>#DIV/0!</v>
      </c>
      <c r="M92" s="272">
        <f t="shared" si="47"/>
        <v>40</v>
      </c>
      <c r="N92" s="389"/>
      <c r="O92" s="455" t="e">
        <f>(A92*B92*W92)+(B92*'Calculateur de trading'!H92)</f>
        <v>#DIV/0!</v>
      </c>
      <c r="P92" s="274" t="e">
        <f>O92/'Déscriptions des trades'!CK92</f>
        <v>#DIV/0!</v>
      </c>
      <c r="Q92" s="456" t="e">
        <f>'Déscriptions des trades'!CK92-O92</f>
        <v>#DIV/0!</v>
      </c>
      <c r="R92" s="466" t="e">
        <f t="shared" si="52"/>
        <v>#DIV/0!</v>
      </c>
      <c r="S92" s="389"/>
      <c r="T92" s="12"/>
      <c r="U92" s="25"/>
      <c r="V92" s="15"/>
      <c r="W92" s="490">
        <f t="shared" si="56"/>
        <v>0</v>
      </c>
      <c r="X92" s="21" t="e">
        <f>W92*U92/'Déscriptions des trades'!CK92*'Déscriptions des trades'!B92</f>
        <v>#DIV/0!</v>
      </c>
      <c r="Y92" s="459"/>
      <c r="Z92" s="389"/>
      <c r="AA92" s="23">
        <f t="shared" si="53"/>
        <v>0.1</v>
      </c>
      <c r="AB92" s="17" t="e">
        <f>(AA92*'Déscriptions des trades'!U92*'Déscriptions des trades'!B92/'Déscriptions des trades'!CK92)*'Déscriptions des trades'!W92</f>
        <v>#DIV/0!</v>
      </c>
      <c r="AC92" s="265" t="e">
        <f>AB92*'Déscriptions des trades'!CK92</f>
        <v>#DIV/0!</v>
      </c>
      <c r="AD92" s="266" t="e">
        <f>'Déscriptions des trades'!CK92-AC92</f>
        <v>#DIV/0!</v>
      </c>
      <c r="AE92" s="389"/>
      <c r="AF92" s="399">
        <v>88</v>
      </c>
      <c r="AG92" s="389"/>
      <c r="AH92" s="20"/>
      <c r="AI92" s="303"/>
      <c r="AJ92" s="307"/>
      <c r="AK92" s="161"/>
      <c r="AL92" s="305"/>
      <c r="AM92" s="305"/>
      <c r="AN92" s="162"/>
      <c r="AO92" s="439"/>
      <c r="AP92" s="162"/>
      <c r="AQ92" s="113"/>
      <c r="AR92" s="113"/>
      <c r="AS92" s="384"/>
      <c r="AT92" s="306"/>
      <c r="AU92" s="306"/>
      <c r="AV92" s="160"/>
      <c r="AW92" s="158"/>
      <c r="AX92" s="385"/>
      <c r="AY92" s="453"/>
      <c r="AZ92" s="165"/>
      <c r="BA92" s="301"/>
      <c r="BB92" s="165"/>
      <c r="BC92" s="301"/>
      <c r="BD92" s="165"/>
      <c r="BE92" s="302"/>
      <c r="BF92" s="302"/>
      <c r="BG92" s="165"/>
      <c r="BH92" s="303"/>
      <c r="BI92" s="165"/>
      <c r="BJ92" s="304"/>
      <c r="BK92" s="394"/>
      <c r="BL92" s="302"/>
      <c r="BM92" s="302"/>
      <c r="BN92" s="394"/>
      <c r="BO92" s="302"/>
      <c r="BP92" s="13"/>
      <c r="BQ92" s="302"/>
      <c r="BR92" s="13"/>
      <c r="BS92" s="302"/>
      <c r="BT92" s="13"/>
      <c r="BU92" s="302"/>
      <c r="BV92" s="386"/>
      <c r="BW92" s="303"/>
      <c r="BX92" s="303"/>
      <c r="BY92" s="302"/>
      <c r="BZ92" s="302"/>
      <c r="CA92" s="387"/>
      <c r="CB92" s="395"/>
      <c r="CC92" s="12"/>
      <c r="CD92" s="304"/>
      <c r="CE92" s="14"/>
      <c r="CF92" s="395"/>
      <c r="CG92" s="397"/>
      <c r="CH92" s="300">
        <f t="shared" si="57"/>
        <v>0</v>
      </c>
      <c r="CI92" s="26"/>
      <c r="CJ92" s="17">
        <f t="shared" si="54"/>
        <v>0</v>
      </c>
      <c r="CK92" s="18">
        <f t="shared" si="65"/>
        <v>12.89</v>
      </c>
      <c r="CM92" s="164"/>
      <c r="CN92" s="302"/>
      <c r="CO92" s="13">
        <f t="shared" si="58"/>
        <v>0</v>
      </c>
      <c r="CP92" s="302"/>
      <c r="CQ92" s="13">
        <f t="shared" si="59"/>
        <v>0</v>
      </c>
      <c r="CR92" s="302"/>
      <c r="CS92" s="13">
        <f t="shared" si="60"/>
        <v>0</v>
      </c>
      <c r="CT92" s="302"/>
      <c r="CU92" s="13">
        <f t="shared" si="55"/>
        <v>0</v>
      </c>
      <c r="CV92" s="302"/>
      <c r="CW92" s="13">
        <f t="shared" si="61"/>
        <v>0</v>
      </c>
      <c r="CX92" s="13">
        <f t="shared" si="62"/>
        <v>0</v>
      </c>
      <c r="CY92" s="251">
        <f t="shared" si="63"/>
        <v>0</v>
      </c>
      <c r="CZ92" s="13" t="s">
        <v>29</v>
      </c>
      <c r="DA92" s="13">
        <v>50</v>
      </c>
      <c r="DB92" s="22">
        <f t="shared" si="64"/>
        <v>0</v>
      </c>
      <c r="DD92" s="24"/>
      <c r="DF92" s="163"/>
      <c r="DH92" s="24"/>
      <c r="DI92" s="447"/>
      <c r="DJ92" s="163"/>
    </row>
    <row r="93" spans="1:114" s="7" customFormat="1">
      <c r="A93" s="277">
        <f t="shared" si="48"/>
        <v>50</v>
      </c>
      <c r="B93" s="21" t="e">
        <f>'Calculateur de trading'!I93/C93/W93</f>
        <v>#DIV/0!</v>
      </c>
      <c r="C93" s="278">
        <f t="shared" si="49"/>
        <v>10</v>
      </c>
      <c r="D93" s="278"/>
      <c r="E93" s="273">
        <f t="shared" si="50"/>
        <v>100</v>
      </c>
      <c r="F93" s="271">
        <f t="shared" si="42"/>
        <v>2</v>
      </c>
      <c r="G93" s="271" t="e">
        <f t="shared" si="43"/>
        <v>#DIV/0!</v>
      </c>
      <c r="H93" s="272">
        <f t="shared" si="44"/>
        <v>20</v>
      </c>
      <c r="I93" s="270"/>
      <c r="J93" s="273">
        <f t="shared" si="51"/>
        <v>200</v>
      </c>
      <c r="K93" s="271">
        <f t="shared" si="45"/>
        <v>4</v>
      </c>
      <c r="L93" s="271" t="e">
        <f t="shared" si="46"/>
        <v>#DIV/0!</v>
      </c>
      <c r="M93" s="272">
        <f t="shared" si="47"/>
        <v>40</v>
      </c>
      <c r="N93" s="389"/>
      <c r="O93" s="455" t="e">
        <f>(A93*B93*W93)+(B93*'Calculateur de trading'!H93)</f>
        <v>#DIV/0!</v>
      </c>
      <c r="P93" s="274" t="e">
        <f>O93/'Déscriptions des trades'!CK93</f>
        <v>#DIV/0!</v>
      </c>
      <c r="Q93" s="456" t="e">
        <f>'Déscriptions des trades'!CK93-O93</f>
        <v>#DIV/0!</v>
      </c>
      <c r="R93" s="466" t="e">
        <f t="shared" si="52"/>
        <v>#DIV/0!</v>
      </c>
      <c r="S93" s="389"/>
      <c r="T93" s="12"/>
      <c r="U93" s="25"/>
      <c r="V93" s="15"/>
      <c r="W93" s="490">
        <f t="shared" si="56"/>
        <v>0</v>
      </c>
      <c r="X93" s="21" t="e">
        <f>W93*U93/'Déscriptions des trades'!CK93*'Déscriptions des trades'!B93</f>
        <v>#DIV/0!</v>
      </c>
      <c r="Y93" s="459"/>
      <c r="Z93" s="389"/>
      <c r="AA93" s="23">
        <f t="shared" si="53"/>
        <v>0.1</v>
      </c>
      <c r="AB93" s="17" t="e">
        <f>(AA93*'Déscriptions des trades'!U93*'Déscriptions des trades'!B93/'Déscriptions des trades'!CK93)*'Déscriptions des trades'!W93</f>
        <v>#DIV/0!</v>
      </c>
      <c r="AC93" s="265" t="e">
        <f>AB93*'Déscriptions des trades'!CK93</f>
        <v>#DIV/0!</v>
      </c>
      <c r="AD93" s="266" t="e">
        <f>'Déscriptions des trades'!CK93-AC93</f>
        <v>#DIV/0!</v>
      </c>
      <c r="AE93" s="389"/>
      <c r="AF93" s="399">
        <v>89</v>
      </c>
      <c r="AG93" s="389"/>
      <c r="AH93" s="20"/>
      <c r="AI93" s="303"/>
      <c r="AJ93" s="307"/>
      <c r="AK93" s="161"/>
      <c r="AL93" s="305"/>
      <c r="AM93" s="305"/>
      <c r="AN93" s="162"/>
      <c r="AO93" s="439"/>
      <c r="AP93" s="162"/>
      <c r="AQ93" s="113"/>
      <c r="AR93" s="113"/>
      <c r="AS93" s="384"/>
      <c r="AT93" s="306"/>
      <c r="AU93" s="306"/>
      <c r="AV93" s="160"/>
      <c r="AW93" s="158"/>
      <c r="AX93" s="385"/>
      <c r="AY93" s="453"/>
      <c r="AZ93" s="165"/>
      <c r="BA93" s="301"/>
      <c r="BB93" s="165"/>
      <c r="BC93" s="301"/>
      <c r="BD93" s="165"/>
      <c r="BE93" s="302"/>
      <c r="BF93" s="302"/>
      <c r="BG93" s="165"/>
      <c r="BH93" s="303"/>
      <c r="BI93" s="165"/>
      <c r="BJ93" s="304"/>
      <c r="BK93" s="394"/>
      <c r="BL93" s="302"/>
      <c r="BM93" s="302"/>
      <c r="BN93" s="394"/>
      <c r="BO93" s="302"/>
      <c r="BP93" s="13"/>
      <c r="BQ93" s="302"/>
      <c r="BR93" s="13"/>
      <c r="BS93" s="302"/>
      <c r="BT93" s="13"/>
      <c r="BU93" s="302"/>
      <c r="BV93" s="386"/>
      <c r="BW93" s="303"/>
      <c r="BX93" s="303"/>
      <c r="BY93" s="302"/>
      <c r="BZ93" s="302"/>
      <c r="CA93" s="387"/>
      <c r="CB93" s="395"/>
      <c r="CC93" s="12"/>
      <c r="CD93" s="304"/>
      <c r="CE93" s="14"/>
      <c r="CF93" s="395"/>
      <c r="CG93" s="397"/>
      <c r="CH93" s="300">
        <f t="shared" si="57"/>
        <v>0</v>
      </c>
      <c r="CI93" s="26"/>
      <c r="CJ93" s="17">
        <f t="shared" si="54"/>
        <v>0</v>
      </c>
      <c r="CK93" s="18">
        <f t="shared" si="65"/>
        <v>12.89</v>
      </c>
      <c r="CM93" s="164"/>
      <c r="CN93" s="302"/>
      <c r="CO93" s="13">
        <f t="shared" si="58"/>
        <v>0</v>
      </c>
      <c r="CP93" s="302"/>
      <c r="CQ93" s="13">
        <f t="shared" si="59"/>
        <v>0</v>
      </c>
      <c r="CR93" s="302"/>
      <c r="CS93" s="13">
        <f t="shared" si="60"/>
        <v>0</v>
      </c>
      <c r="CT93" s="302"/>
      <c r="CU93" s="13">
        <f t="shared" si="55"/>
        <v>0</v>
      </c>
      <c r="CV93" s="302"/>
      <c r="CW93" s="13">
        <f t="shared" si="61"/>
        <v>0</v>
      </c>
      <c r="CX93" s="13">
        <f t="shared" si="62"/>
        <v>0</v>
      </c>
      <c r="CY93" s="251">
        <f t="shared" si="63"/>
        <v>0</v>
      </c>
      <c r="CZ93" s="13" t="s">
        <v>29</v>
      </c>
      <c r="DA93" s="13">
        <v>50</v>
      </c>
      <c r="DB93" s="22">
        <f t="shared" si="64"/>
        <v>0</v>
      </c>
      <c r="DD93" s="24"/>
      <c r="DF93" s="163"/>
      <c r="DH93" s="24"/>
      <c r="DI93" s="447"/>
      <c r="DJ93" s="163"/>
    </row>
    <row r="94" spans="1:114" s="7" customFormat="1">
      <c r="A94" s="277">
        <f t="shared" si="48"/>
        <v>50</v>
      </c>
      <c r="B94" s="21" t="e">
        <f>'Calculateur de trading'!I94/C94/W94</f>
        <v>#DIV/0!</v>
      </c>
      <c r="C94" s="278">
        <f t="shared" si="49"/>
        <v>10</v>
      </c>
      <c r="D94" s="426"/>
      <c r="E94" s="273">
        <f t="shared" si="50"/>
        <v>100</v>
      </c>
      <c r="F94" s="271">
        <f t="shared" si="42"/>
        <v>2</v>
      </c>
      <c r="G94" s="271" t="e">
        <f t="shared" si="43"/>
        <v>#DIV/0!</v>
      </c>
      <c r="H94" s="272">
        <f t="shared" si="44"/>
        <v>20</v>
      </c>
      <c r="I94" s="270"/>
      <c r="J94" s="273">
        <f t="shared" si="51"/>
        <v>200</v>
      </c>
      <c r="K94" s="271">
        <f t="shared" si="45"/>
        <v>4</v>
      </c>
      <c r="L94" s="271" t="e">
        <f t="shared" si="46"/>
        <v>#DIV/0!</v>
      </c>
      <c r="M94" s="272">
        <f t="shared" si="47"/>
        <v>40</v>
      </c>
      <c r="N94" s="389"/>
      <c r="O94" s="455" t="e">
        <f>(A94*B94*W94)+(B94*'Calculateur de trading'!H94)</f>
        <v>#DIV/0!</v>
      </c>
      <c r="P94" s="274" t="e">
        <f>O94/'Déscriptions des trades'!CK94</f>
        <v>#DIV/0!</v>
      </c>
      <c r="Q94" s="456" t="e">
        <f>'Déscriptions des trades'!CK94-O94</f>
        <v>#DIV/0!</v>
      </c>
      <c r="R94" s="466" t="e">
        <f t="shared" si="52"/>
        <v>#DIV/0!</v>
      </c>
      <c r="S94" s="389"/>
      <c r="T94" s="12"/>
      <c r="U94" s="25"/>
      <c r="V94" s="15"/>
      <c r="W94" s="490">
        <f t="shared" si="56"/>
        <v>0</v>
      </c>
      <c r="X94" s="21" t="e">
        <f>W94*U94/'Déscriptions des trades'!CK94*'Déscriptions des trades'!B94</f>
        <v>#DIV/0!</v>
      </c>
      <c r="Y94" s="459"/>
      <c r="Z94" s="389"/>
      <c r="AA94" s="23">
        <f t="shared" si="53"/>
        <v>0.1</v>
      </c>
      <c r="AB94" s="17" t="e">
        <f>(AA94*'Déscriptions des trades'!U94*'Déscriptions des trades'!B94/'Déscriptions des trades'!CK94)*'Déscriptions des trades'!W94</f>
        <v>#DIV/0!</v>
      </c>
      <c r="AC94" s="265" t="e">
        <f>AB94*'Déscriptions des trades'!CK94</f>
        <v>#DIV/0!</v>
      </c>
      <c r="AD94" s="266" t="e">
        <f>'Déscriptions des trades'!CK94-AC94</f>
        <v>#DIV/0!</v>
      </c>
      <c r="AE94" s="389"/>
      <c r="AF94" s="399">
        <v>90</v>
      </c>
      <c r="AG94" s="389"/>
      <c r="AH94" s="20"/>
      <c r="AI94" s="303"/>
      <c r="AJ94" s="307"/>
      <c r="AK94" s="161"/>
      <c r="AL94" s="305"/>
      <c r="AM94" s="305"/>
      <c r="AN94" s="162"/>
      <c r="AO94" s="439"/>
      <c r="AP94" s="162"/>
      <c r="AQ94" s="113"/>
      <c r="AR94" s="113"/>
      <c r="AS94" s="384"/>
      <c r="AT94" s="306"/>
      <c r="AU94" s="306"/>
      <c r="AV94" s="160"/>
      <c r="AW94" s="158"/>
      <c r="AX94" s="385"/>
      <c r="AY94" s="453"/>
      <c r="AZ94" s="165"/>
      <c r="BA94" s="301"/>
      <c r="BB94" s="165"/>
      <c r="BC94" s="301"/>
      <c r="BD94" s="165"/>
      <c r="BE94" s="302"/>
      <c r="BF94" s="302"/>
      <c r="BG94" s="165"/>
      <c r="BH94" s="303"/>
      <c r="BI94" s="165"/>
      <c r="BJ94" s="304"/>
      <c r="BK94" s="394"/>
      <c r="BL94" s="302"/>
      <c r="BM94" s="302"/>
      <c r="BN94" s="394"/>
      <c r="BO94" s="302"/>
      <c r="BP94" s="13"/>
      <c r="BQ94" s="302"/>
      <c r="BR94" s="13"/>
      <c r="BS94" s="302"/>
      <c r="BT94" s="13"/>
      <c r="BU94" s="302"/>
      <c r="BV94" s="386"/>
      <c r="BW94" s="303"/>
      <c r="BX94" s="303"/>
      <c r="BY94" s="302"/>
      <c r="BZ94" s="302"/>
      <c r="CA94" s="387"/>
      <c r="CB94" s="395"/>
      <c r="CC94" s="12"/>
      <c r="CD94" s="304"/>
      <c r="CE94" s="14"/>
      <c r="CF94" s="395"/>
      <c r="CG94" s="397"/>
      <c r="CH94" s="300">
        <f t="shared" si="57"/>
        <v>0</v>
      </c>
      <c r="CI94" s="26"/>
      <c r="CJ94" s="17">
        <f t="shared" si="54"/>
        <v>0</v>
      </c>
      <c r="CK94" s="18">
        <f t="shared" si="65"/>
        <v>12.89</v>
      </c>
      <c r="CM94" s="164"/>
      <c r="CN94" s="302"/>
      <c r="CO94" s="13">
        <f t="shared" si="58"/>
        <v>0</v>
      </c>
      <c r="CP94" s="302"/>
      <c r="CQ94" s="13">
        <f t="shared" si="59"/>
        <v>0</v>
      </c>
      <c r="CR94" s="302"/>
      <c r="CS94" s="13">
        <f t="shared" si="60"/>
        <v>0</v>
      </c>
      <c r="CT94" s="302"/>
      <c r="CU94" s="13">
        <f t="shared" si="55"/>
        <v>0</v>
      </c>
      <c r="CV94" s="302"/>
      <c r="CW94" s="13">
        <f t="shared" si="61"/>
        <v>0</v>
      </c>
      <c r="CX94" s="13">
        <f t="shared" si="62"/>
        <v>0</v>
      </c>
      <c r="CY94" s="251">
        <f t="shared" si="63"/>
        <v>0</v>
      </c>
      <c r="CZ94" s="13" t="s">
        <v>29</v>
      </c>
      <c r="DA94" s="13">
        <v>50</v>
      </c>
      <c r="DB94" s="22">
        <f t="shared" si="64"/>
        <v>0</v>
      </c>
      <c r="DD94" s="24"/>
      <c r="DF94" s="163"/>
      <c r="DH94" s="24"/>
      <c r="DI94" s="447"/>
      <c r="DJ94" s="163"/>
    </row>
    <row r="95" spans="1:114" s="7" customFormat="1">
      <c r="A95" s="277">
        <f t="shared" si="48"/>
        <v>50</v>
      </c>
      <c r="B95" s="21" t="e">
        <f>'Calculateur de trading'!I95/C95/W95</f>
        <v>#DIV/0!</v>
      </c>
      <c r="C95" s="278">
        <f t="shared" si="49"/>
        <v>10</v>
      </c>
      <c r="D95" s="278"/>
      <c r="E95" s="273">
        <f t="shared" si="50"/>
        <v>100</v>
      </c>
      <c r="F95" s="271">
        <f t="shared" si="42"/>
        <v>2</v>
      </c>
      <c r="G95" s="271" t="e">
        <f t="shared" si="43"/>
        <v>#DIV/0!</v>
      </c>
      <c r="H95" s="272">
        <f t="shared" si="44"/>
        <v>20</v>
      </c>
      <c r="I95" s="270"/>
      <c r="J95" s="273">
        <f t="shared" si="51"/>
        <v>200</v>
      </c>
      <c r="K95" s="271">
        <f t="shared" si="45"/>
        <v>4</v>
      </c>
      <c r="L95" s="271" t="e">
        <f t="shared" si="46"/>
        <v>#DIV/0!</v>
      </c>
      <c r="M95" s="272">
        <f t="shared" si="47"/>
        <v>40</v>
      </c>
      <c r="N95" s="389"/>
      <c r="O95" s="455" t="e">
        <f>(A95*B95*W95)+(B95*'Calculateur de trading'!H95)</f>
        <v>#DIV/0!</v>
      </c>
      <c r="P95" s="274" t="e">
        <f>O95/'Déscriptions des trades'!CK95</f>
        <v>#DIV/0!</v>
      </c>
      <c r="Q95" s="456" t="e">
        <f>'Déscriptions des trades'!CK95-O95</f>
        <v>#DIV/0!</v>
      </c>
      <c r="R95" s="466" t="e">
        <f t="shared" si="52"/>
        <v>#DIV/0!</v>
      </c>
      <c r="S95" s="389"/>
      <c r="T95" s="12"/>
      <c r="U95" s="25"/>
      <c r="V95" s="15"/>
      <c r="W95" s="490">
        <f t="shared" si="56"/>
        <v>0</v>
      </c>
      <c r="X95" s="21" t="e">
        <f>W95*U95/'Déscriptions des trades'!CK95*'Déscriptions des trades'!B95</f>
        <v>#DIV/0!</v>
      </c>
      <c r="Y95" s="459"/>
      <c r="Z95" s="389"/>
      <c r="AA95" s="23">
        <f t="shared" si="53"/>
        <v>0.1</v>
      </c>
      <c r="AB95" s="17" t="e">
        <f>(AA95*'Déscriptions des trades'!U95*'Déscriptions des trades'!B95/'Déscriptions des trades'!CK95)*'Déscriptions des trades'!W95</f>
        <v>#DIV/0!</v>
      </c>
      <c r="AC95" s="265" t="e">
        <f>AB95*'Déscriptions des trades'!CK95</f>
        <v>#DIV/0!</v>
      </c>
      <c r="AD95" s="266" t="e">
        <f>'Déscriptions des trades'!CK95-AC95</f>
        <v>#DIV/0!</v>
      </c>
      <c r="AE95" s="389"/>
      <c r="AF95" s="399">
        <v>91</v>
      </c>
      <c r="AG95" s="389"/>
      <c r="AH95" s="20"/>
      <c r="AI95" s="303"/>
      <c r="AJ95" s="307"/>
      <c r="AK95" s="161"/>
      <c r="AL95" s="305"/>
      <c r="AM95" s="305"/>
      <c r="AN95" s="162"/>
      <c r="AO95" s="439"/>
      <c r="AP95" s="162"/>
      <c r="AQ95" s="113"/>
      <c r="AR95" s="113"/>
      <c r="AS95" s="384"/>
      <c r="AT95" s="306"/>
      <c r="AU95" s="306"/>
      <c r="AV95" s="160"/>
      <c r="AW95" s="158"/>
      <c r="AX95" s="385"/>
      <c r="AY95" s="453"/>
      <c r="AZ95" s="165"/>
      <c r="BA95" s="301"/>
      <c r="BB95" s="165"/>
      <c r="BC95" s="301"/>
      <c r="BD95" s="165"/>
      <c r="BE95" s="302"/>
      <c r="BF95" s="302"/>
      <c r="BG95" s="165"/>
      <c r="BH95" s="303"/>
      <c r="BI95" s="165"/>
      <c r="BJ95" s="304"/>
      <c r="BK95" s="394"/>
      <c r="BL95" s="302"/>
      <c r="BM95" s="302"/>
      <c r="BN95" s="394"/>
      <c r="BO95" s="302"/>
      <c r="BP95" s="13"/>
      <c r="BQ95" s="302"/>
      <c r="BR95" s="13"/>
      <c r="BS95" s="302"/>
      <c r="BT95" s="13"/>
      <c r="BU95" s="302"/>
      <c r="BV95" s="386"/>
      <c r="BW95" s="303"/>
      <c r="BX95" s="303"/>
      <c r="BY95" s="302"/>
      <c r="BZ95" s="302"/>
      <c r="CA95" s="387"/>
      <c r="CB95" s="395"/>
      <c r="CC95" s="12"/>
      <c r="CD95" s="304"/>
      <c r="CE95" s="14"/>
      <c r="CF95" s="395"/>
      <c r="CG95" s="397"/>
      <c r="CH95" s="300">
        <f t="shared" si="57"/>
        <v>0</v>
      </c>
      <c r="CI95" s="26"/>
      <c r="CJ95" s="17">
        <f t="shared" si="54"/>
        <v>0</v>
      </c>
      <c r="CK95" s="18">
        <f t="shared" si="65"/>
        <v>12.89</v>
      </c>
      <c r="CM95" s="164"/>
      <c r="CN95" s="302"/>
      <c r="CO95" s="13">
        <f t="shared" si="58"/>
        <v>0</v>
      </c>
      <c r="CP95" s="302"/>
      <c r="CQ95" s="13">
        <f t="shared" si="59"/>
        <v>0</v>
      </c>
      <c r="CR95" s="302"/>
      <c r="CS95" s="13">
        <f t="shared" si="60"/>
        <v>0</v>
      </c>
      <c r="CT95" s="302"/>
      <c r="CU95" s="13">
        <f t="shared" si="55"/>
        <v>0</v>
      </c>
      <c r="CV95" s="302"/>
      <c r="CW95" s="13">
        <f t="shared" si="61"/>
        <v>0</v>
      </c>
      <c r="CX95" s="13">
        <f t="shared" si="62"/>
        <v>0</v>
      </c>
      <c r="CY95" s="251">
        <f t="shared" si="63"/>
        <v>0</v>
      </c>
      <c r="CZ95" s="13" t="s">
        <v>29</v>
      </c>
      <c r="DA95" s="13">
        <v>50</v>
      </c>
      <c r="DB95" s="22">
        <f t="shared" si="64"/>
        <v>0</v>
      </c>
      <c r="DD95" s="24"/>
      <c r="DF95" s="163"/>
      <c r="DH95" s="24"/>
      <c r="DI95" s="447"/>
      <c r="DJ95" s="163"/>
    </row>
    <row r="96" spans="1:114" s="7" customFormat="1">
      <c r="A96" s="277">
        <f t="shared" si="48"/>
        <v>50</v>
      </c>
      <c r="B96" s="21" t="e">
        <f>'Calculateur de trading'!I96/C96/W96</f>
        <v>#DIV/0!</v>
      </c>
      <c r="C96" s="278">
        <f t="shared" si="49"/>
        <v>10</v>
      </c>
      <c r="D96" s="426"/>
      <c r="E96" s="273">
        <f t="shared" si="50"/>
        <v>100</v>
      </c>
      <c r="F96" s="271">
        <f t="shared" si="42"/>
        <v>2</v>
      </c>
      <c r="G96" s="271" t="e">
        <f t="shared" si="43"/>
        <v>#DIV/0!</v>
      </c>
      <c r="H96" s="272">
        <f t="shared" si="44"/>
        <v>20</v>
      </c>
      <c r="I96" s="270"/>
      <c r="J96" s="273">
        <f t="shared" si="51"/>
        <v>200</v>
      </c>
      <c r="K96" s="271">
        <f t="shared" si="45"/>
        <v>4</v>
      </c>
      <c r="L96" s="271" t="e">
        <f t="shared" si="46"/>
        <v>#DIV/0!</v>
      </c>
      <c r="M96" s="272">
        <f t="shared" si="47"/>
        <v>40</v>
      </c>
      <c r="N96" s="389"/>
      <c r="O96" s="455" t="e">
        <f>(A96*B96*W96)+(B96*'Calculateur de trading'!H96)</f>
        <v>#DIV/0!</v>
      </c>
      <c r="P96" s="274" t="e">
        <f>O96/'Déscriptions des trades'!CK96</f>
        <v>#DIV/0!</v>
      </c>
      <c r="Q96" s="456" t="e">
        <f>'Déscriptions des trades'!CK96-O96</f>
        <v>#DIV/0!</v>
      </c>
      <c r="R96" s="466" t="e">
        <f t="shared" si="52"/>
        <v>#DIV/0!</v>
      </c>
      <c r="S96" s="389"/>
      <c r="T96" s="12"/>
      <c r="U96" s="25"/>
      <c r="V96" s="15"/>
      <c r="W96" s="490">
        <f t="shared" si="56"/>
        <v>0</v>
      </c>
      <c r="X96" s="21" t="e">
        <f>W96*U96/'Déscriptions des trades'!CK96*'Déscriptions des trades'!B96</f>
        <v>#DIV/0!</v>
      </c>
      <c r="Y96" s="459"/>
      <c r="Z96" s="389"/>
      <c r="AA96" s="23">
        <f t="shared" si="53"/>
        <v>0.1</v>
      </c>
      <c r="AB96" s="17" t="e">
        <f>(AA96*'Déscriptions des trades'!U96*'Déscriptions des trades'!B96/'Déscriptions des trades'!CK96)*'Déscriptions des trades'!W96</f>
        <v>#DIV/0!</v>
      </c>
      <c r="AC96" s="265" t="e">
        <f>AB96*'Déscriptions des trades'!CK96</f>
        <v>#DIV/0!</v>
      </c>
      <c r="AD96" s="266" t="e">
        <f>'Déscriptions des trades'!CK96-AC96</f>
        <v>#DIV/0!</v>
      </c>
      <c r="AE96" s="389"/>
      <c r="AF96" s="399">
        <v>92</v>
      </c>
      <c r="AG96" s="389"/>
      <c r="AH96" s="20"/>
      <c r="AI96" s="303"/>
      <c r="AJ96" s="307"/>
      <c r="AK96" s="161"/>
      <c r="AL96" s="305"/>
      <c r="AM96" s="305"/>
      <c r="AN96" s="162"/>
      <c r="AO96" s="439"/>
      <c r="AP96" s="162"/>
      <c r="AQ96" s="113"/>
      <c r="AR96" s="113"/>
      <c r="AS96" s="384"/>
      <c r="AT96" s="306"/>
      <c r="AU96" s="306"/>
      <c r="AV96" s="160"/>
      <c r="AW96" s="158"/>
      <c r="AX96" s="385"/>
      <c r="AY96" s="453"/>
      <c r="AZ96" s="165"/>
      <c r="BA96" s="301"/>
      <c r="BB96" s="165"/>
      <c r="BC96" s="301"/>
      <c r="BD96" s="165"/>
      <c r="BE96" s="302"/>
      <c r="BF96" s="302"/>
      <c r="BG96" s="165"/>
      <c r="BH96" s="303"/>
      <c r="BI96" s="165"/>
      <c r="BJ96" s="304"/>
      <c r="BK96" s="394"/>
      <c r="BL96" s="302"/>
      <c r="BM96" s="302"/>
      <c r="BN96" s="394"/>
      <c r="BO96" s="302"/>
      <c r="BP96" s="13"/>
      <c r="BQ96" s="302"/>
      <c r="BR96" s="13"/>
      <c r="BS96" s="302"/>
      <c r="BT96" s="13"/>
      <c r="BU96" s="302"/>
      <c r="BV96" s="386"/>
      <c r="BW96" s="303"/>
      <c r="BX96" s="303"/>
      <c r="BY96" s="302"/>
      <c r="BZ96" s="302"/>
      <c r="CA96" s="387"/>
      <c r="CB96" s="395"/>
      <c r="CC96" s="12"/>
      <c r="CD96" s="304"/>
      <c r="CE96" s="14"/>
      <c r="CF96" s="395"/>
      <c r="CG96" s="397"/>
      <c r="CH96" s="300">
        <f t="shared" si="57"/>
        <v>0</v>
      </c>
      <c r="CI96" s="26"/>
      <c r="CJ96" s="17">
        <f t="shared" si="54"/>
        <v>0</v>
      </c>
      <c r="CK96" s="18">
        <f t="shared" si="65"/>
        <v>12.89</v>
      </c>
      <c r="CM96" s="164"/>
      <c r="CN96" s="302"/>
      <c r="CO96" s="13">
        <f t="shared" si="58"/>
        <v>0</v>
      </c>
      <c r="CP96" s="302"/>
      <c r="CQ96" s="13">
        <f t="shared" si="59"/>
        <v>0</v>
      </c>
      <c r="CR96" s="302"/>
      <c r="CS96" s="13">
        <f t="shared" si="60"/>
        <v>0</v>
      </c>
      <c r="CT96" s="302"/>
      <c r="CU96" s="13">
        <f t="shared" si="55"/>
        <v>0</v>
      </c>
      <c r="CV96" s="302"/>
      <c r="CW96" s="13">
        <f t="shared" si="61"/>
        <v>0</v>
      </c>
      <c r="CX96" s="13">
        <f t="shared" si="62"/>
        <v>0</v>
      </c>
      <c r="CY96" s="251">
        <f t="shared" si="63"/>
        <v>0</v>
      </c>
      <c r="CZ96" s="13" t="s">
        <v>29</v>
      </c>
      <c r="DA96" s="13">
        <v>50</v>
      </c>
      <c r="DB96" s="22">
        <f t="shared" si="64"/>
        <v>0</v>
      </c>
      <c r="DD96" s="24"/>
      <c r="DF96" s="163"/>
      <c r="DH96" s="24"/>
      <c r="DI96" s="447"/>
      <c r="DJ96" s="163"/>
    </row>
    <row r="97" spans="1:114" s="7" customFormat="1">
      <c r="A97" s="277">
        <f t="shared" si="48"/>
        <v>50</v>
      </c>
      <c r="B97" s="21" t="e">
        <f>'Calculateur de trading'!I97/C97/W97</f>
        <v>#DIV/0!</v>
      </c>
      <c r="C97" s="278">
        <f t="shared" si="49"/>
        <v>10</v>
      </c>
      <c r="D97" s="426"/>
      <c r="E97" s="273">
        <f t="shared" si="50"/>
        <v>100</v>
      </c>
      <c r="F97" s="271">
        <f t="shared" si="42"/>
        <v>2</v>
      </c>
      <c r="G97" s="271" t="e">
        <f t="shared" si="43"/>
        <v>#DIV/0!</v>
      </c>
      <c r="H97" s="272">
        <f t="shared" si="44"/>
        <v>20</v>
      </c>
      <c r="I97" s="270"/>
      <c r="J97" s="273">
        <f t="shared" si="51"/>
        <v>200</v>
      </c>
      <c r="K97" s="271">
        <f t="shared" si="45"/>
        <v>4</v>
      </c>
      <c r="L97" s="271" t="e">
        <f t="shared" si="46"/>
        <v>#DIV/0!</v>
      </c>
      <c r="M97" s="272">
        <f t="shared" si="47"/>
        <v>40</v>
      </c>
      <c r="N97" s="389"/>
      <c r="O97" s="455" t="e">
        <f>(A97*B97*W97)+(B97*'Calculateur de trading'!H97)</f>
        <v>#DIV/0!</v>
      </c>
      <c r="P97" s="274" t="e">
        <f>O97/'Déscriptions des trades'!CK97</f>
        <v>#DIV/0!</v>
      </c>
      <c r="Q97" s="456" t="e">
        <f>'Déscriptions des trades'!CK97-O97</f>
        <v>#DIV/0!</v>
      </c>
      <c r="R97" s="466" t="e">
        <f t="shared" si="52"/>
        <v>#DIV/0!</v>
      </c>
      <c r="S97" s="389"/>
      <c r="T97" s="12"/>
      <c r="U97" s="25"/>
      <c r="V97" s="15"/>
      <c r="W97" s="490">
        <f t="shared" si="56"/>
        <v>0</v>
      </c>
      <c r="X97" s="21" t="e">
        <f>W97*U97/'Déscriptions des trades'!CK97*'Déscriptions des trades'!B97</f>
        <v>#DIV/0!</v>
      </c>
      <c r="Y97" s="459"/>
      <c r="Z97" s="389"/>
      <c r="AA97" s="23">
        <f t="shared" si="53"/>
        <v>0.1</v>
      </c>
      <c r="AB97" s="17" t="e">
        <f>(AA97*'Déscriptions des trades'!U97*'Déscriptions des trades'!B97/'Déscriptions des trades'!CK97)*'Déscriptions des trades'!W97</f>
        <v>#DIV/0!</v>
      </c>
      <c r="AC97" s="265" t="e">
        <f>AB97*'Déscriptions des trades'!CK97</f>
        <v>#DIV/0!</v>
      </c>
      <c r="AD97" s="266" t="e">
        <f>'Déscriptions des trades'!CK97-AC97</f>
        <v>#DIV/0!</v>
      </c>
      <c r="AE97" s="389"/>
      <c r="AF97" s="399">
        <v>93</v>
      </c>
      <c r="AG97" s="389"/>
      <c r="AH97" s="20"/>
      <c r="AI97" s="303"/>
      <c r="AJ97" s="307"/>
      <c r="AK97" s="161"/>
      <c r="AL97" s="305"/>
      <c r="AM97" s="305"/>
      <c r="AN97" s="162"/>
      <c r="AO97" s="439"/>
      <c r="AP97" s="162"/>
      <c r="AQ97" s="113"/>
      <c r="AR97" s="113"/>
      <c r="AS97" s="384"/>
      <c r="AT97" s="306"/>
      <c r="AU97" s="306"/>
      <c r="AV97" s="160"/>
      <c r="AW97" s="158"/>
      <c r="AX97" s="385"/>
      <c r="AY97" s="453"/>
      <c r="AZ97" s="165"/>
      <c r="BA97" s="301"/>
      <c r="BB97" s="165"/>
      <c r="BC97" s="301"/>
      <c r="BD97" s="165"/>
      <c r="BE97" s="302"/>
      <c r="BF97" s="302"/>
      <c r="BG97" s="165"/>
      <c r="BH97" s="303"/>
      <c r="BI97" s="165"/>
      <c r="BJ97" s="304"/>
      <c r="BK97" s="394"/>
      <c r="BL97" s="302"/>
      <c r="BM97" s="302"/>
      <c r="BN97" s="394"/>
      <c r="BO97" s="302"/>
      <c r="BP97" s="13"/>
      <c r="BQ97" s="302"/>
      <c r="BR97" s="13"/>
      <c r="BS97" s="302"/>
      <c r="BT97" s="13"/>
      <c r="BU97" s="302"/>
      <c r="BV97" s="386"/>
      <c r="BW97" s="303"/>
      <c r="BX97" s="303"/>
      <c r="BY97" s="302"/>
      <c r="BZ97" s="302"/>
      <c r="CA97" s="387"/>
      <c r="CB97" s="395"/>
      <c r="CC97" s="12"/>
      <c r="CD97" s="304"/>
      <c r="CE97" s="14"/>
      <c r="CF97" s="395"/>
      <c r="CG97" s="397"/>
      <c r="CH97" s="300">
        <f t="shared" si="57"/>
        <v>0</v>
      </c>
      <c r="CI97" s="26"/>
      <c r="CJ97" s="17">
        <f t="shared" si="54"/>
        <v>0</v>
      </c>
      <c r="CK97" s="18">
        <f t="shared" si="65"/>
        <v>12.89</v>
      </c>
      <c r="CM97" s="164"/>
      <c r="CN97" s="302"/>
      <c r="CO97" s="13">
        <f t="shared" si="58"/>
        <v>0</v>
      </c>
      <c r="CP97" s="302"/>
      <c r="CQ97" s="13">
        <f t="shared" si="59"/>
        <v>0</v>
      </c>
      <c r="CR97" s="302"/>
      <c r="CS97" s="13">
        <f t="shared" si="60"/>
        <v>0</v>
      </c>
      <c r="CT97" s="302"/>
      <c r="CU97" s="13">
        <f t="shared" si="55"/>
        <v>0</v>
      </c>
      <c r="CV97" s="302"/>
      <c r="CW97" s="13">
        <f t="shared" si="61"/>
        <v>0</v>
      </c>
      <c r="CX97" s="13">
        <f t="shared" si="62"/>
        <v>0</v>
      </c>
      <c r="CY97" s="251">
        <f t="shared" si="63"/>
        <v>0</v>
      </c>
      <c r="CZ97" s="13" t="s">
        <v>29</v>
      </c>
      <c r="DA97" s="13">
        <v>50</v>
      </c>
      <c r="DB97" s="22">
        <f t="shared" si="64"/>
        <v>0</v>
      </c>
      <c r="DD97" s="24"/>
      <c r="DF97" s="163"/>
      <c r="DH97" s="24"/>
      <c r="DI97" s="447"/>
      <c r="DJ97" s="163"/>
    </row>
    <row r="98" spans="1:114" s="7" customFormat="1">
      <c r="A98" s="277">
        <f t="shared" si="48"/>
        <v>50</v>
      </c>
      <c r="B98" s="21" t="e">
        <f>'Calculateur de trading'!I98/C98/W98</f>
        <v>#DIV/0!</v>
      </c>
      <c r="C98" s="278">
        <f t="shared" si="49"/>
        <v>10</v>
      </c>
      <c r="D98" s="278"/>
      <c r="E98" s="273">
        <f t="shared" si="50"/>
        <v>100</v>
      </c>
      <c r="F98" s="271">
        <f t="shared" si="42"/>
        <v>2</v>
      </c>
      <c r="G98" s="271" t="e">
        <f t="shared" si="43"/>
        <v>#DIV/0!</v>
      </c>
      <c r="H98" s="272">
        <f t="shared" si="44"/>
        <v>20</v>
      </c>
      <c r="I98" s="270"/>
      <c r="J98" s="273">
        <f t="shared" si="51"/>
        <v>200</v>
      </c>
      <c r="K98" s="271">
        <f t="shared" si="45"/>
        <v>4</v>
      </c>
      <c r="L98" s="271" t="e">
        <f t="shared" si="46"/>
        <v>#DIV/0!</v>
      </c>
      <c r="M98" s="272">
        <f t="shared" si="47"/>
        <v>40</v>
      </c>
      <c r="N98" s="389"/>
      <c r="O98" s="455" t="e">
        <f>(A98*B98*W98)+(B98*'Calculateur de trading'!H98)</f>
        <v>#DIV/0!</v>
      </c>
      <c r="P98" s="274" t="e">
        <f>O98/'Déscriptions des trades'!CK98</f>
        <v>#DIV/0!</v>
      </c>
      <c r="Q98" s="456" t="e">
        <f>'Déscriptions des trades'!CK98-O98</f>
        <v>#DIV/0!</v>
      </c>
      <c r="R98" s="466" t="e">
        <f t="shared" si="52"/>
        <v>#DIV/0!</v>
      </c>
      <c r="S98" s="389"/>
      <c r="T98" s="12"/>
      <c r="U98" s="25"/>
      <c r="V98" s="15"/>
      <c r="W98" s="490">
        <f t="shared" si="56"/>
        <v>0</v>
      </c>
      <c r="X98" s="21" t="e">
        <f>W98*U98/'Déscriptions des trades'!CK98*'Déscriptions des trades'!B98</f>
        <v>#DIV/0!</v>
      </c>
      <c r="Y98" s="459"/>
      <c r="Z98" s="389"/>
      <c r="AA98" s="23">
        <f t="shared" si="53"/>
        <v>0.1</v>
      </c>
      <c r="AB98" s="17" t="e">
        <f>(AA98*'Déscriptions des trades'!U98*'Déscriptions des trades'!B98/'Déscriptions des trades'!CK98)*'Déscriptions des trades'!W98</f>
        <v>#DIV/0!</v>
      </c>
      <c r="AC98" s="265" t="e">
        <f>AB98*'Déscriptions des trades'!CK98</f>
        <v>#DIV/0!</v>
      </c>
      <c r="AD98" s="266" t="e">
        <f>'Déscriptions des trades'!CK98-AC98</f>
        <v>#DIV/0!</v>
      </c>
      <c r="AE98" s="389"/>
      <c r="AF98" s="399">
        <v>94</v>
      </c>
      <c r="AG98" s="389"/>
      <c r="AH98" s="20"/>
      <c r="AI98" s="303"/>
      <c r="AJ98" s="307"/>
      <c r="AK98" s="161"/>
      <c r="AL98" s="305"/>
      <c r="AM98" s="305"/>
      <c r="AN98" s="162"/>
      <c r="AO98" s="439"/>
      <c r="AP98" s="162"/>
      <c r="AQ98" s="113"/>
      <c r="AR98" s="113"/>
      <c r="AS98" s="384"/>
      <c r="AT98" s="306"/>
      <c r="AU98" s="306"/>
      <c r="AV98" s="160"/>
      <c r="AW98" s="158"/>
      <c r="AX98" s="385"/>
      <c r="AY98" s="453"/>
      <c r="AZ98" s="165"/>
      <c r="BA98" s="301"/>
      <c r="BB98" s="165"/>
      <c r="BC98" s="301"/>
      <c r="BD98" s="165"/>
      <c r="BE98" s="302"/>
      <c r="BF98" s="302"/>
      <c r="BG98" s="165"/>
      <c r="BH98" s="303"/>
      <c r="BI98" s="165"/>
      <c r="BJ98" s="304"/>
      <c r="BK98" s="394"/>
      <c r="BL98" s="302"/>
      <c r="BM98" s="302"/>
      <c r="BN98" s="394"/>
      <c r="BO98" s="302"/>
      <c r="BP98" s="13"/>
      <c r="BQ98" s="302"/>
      <c r="BR98" s="13"/>
      <c r="BS98" s="302"/>
      <c r="BT98" s="13"/>
      <c r="BU98" s="302"/>
      <c r="BV98" s="386"/>
      <c r="BW98" s="303"/>
      <c r="BX98" s="303"/>
      <c r="BY98" s="302"/>
      <c r="BZ98" s="302"/>
      <c r="CA98" s="387"/>
      <c r="CB98" s="395"/>
      <c r="CC98" s="12"/>
      <c r="CD98" s="304"/>
      <c r="CE98" s="14"/>
      <c r="CF98" s="395"/>
      <c r="CG98" s="397"/>
      <c r="CH98" s="300">
        <f t="shared" si="57"/>
        <v>0</v>
      </c>
      <c r="CI98" s="26"/>
      <c r="CJ98" s="17">
        <f t="shared" si="54"/>
        <v>0</v>
      </c>
      <c r="CK98" s="18">
        <f t="shared" si="65"/>
        <v>12.89</v>
      </c>
      <c r="CM98" s="164"/>
      <c r="CN98" s="302"/>
      <c r="CO98" s="13">
        <f t="shared" si="58"/>
        <v>0</v>
      </c>
      <c r="CP98" s="302"/>
      <c r="CQ98" s="13">
        <f t="shared" si="59"/>
        <v>0</v>
      </c>
      <c r="CR98" s="302"/>
      <c r="CS98" s="13">
        <f t="shared" si="60"/>
        <v>0</v>
      </c>
      <c r="CT98" s="302"/>
      <c r="CU98" s="13">
        <f t="shared" si="55"/>
        <v>0</v>
      </c>
      <c r="CV98" s="302"/>
      <c r="CW98" s="13">
        <f t="shared" si="61"/>
        <v>0</v>
      </c>
      <c r="CX98" s="13">
        <f t="shared" si="62"/>
        <v>0</v>
      </c>
      <c r="CY98" s="251">
        <f t="shared" si="63"/>
        <v>0</v>
      </c>
      <c r="CZ98" s="13" t="s">
        <v>29</v>
      </c>
      <c r="DA98" s="13">
        <v>50</v>
      </c>
      <c r="DB98" s="22">
        <f t="shared" si="64"/>
        <v>0</v>
      </c>
      <c r="DD98" s="24"/>
      <c r="DF98" s="163"/>
      <c r="DH98" s="24"/>
      <c r="DI98" s="447"/>
      <c r="DJ98" s="163"/>
    </row>
    <row r="99" spans="1:114" s="7" customFormat="1">
      <c r="A99" s="277">
        <f t="shared" si="48"/>
        <v>50</v>
      </c>
      <c r="B99" s="21" t="e">
        <f>'Calculateur de trading'!I99/C99/W99</f>
        <v>#DIV/0!</v>
      </c>
      <c r="C99" s="278">
        <f t="shared" si="49"/>
        <v>10</v>
      </c>
      <c r="D99" s="426"/>
      <c r="E99" s="273">
        <f t="shared" si="50"/>
        <v>100</v>
      </c>
      <c r="F99" s="271">
        <f t="shared" si="42"/>
        <v>2</v>
      </c>
      <c r="G99" s="271" t="e">
        <f t="shared" si="43"/>
        <v>#DIV/0!</v>
      </c>
      <c r="H99" s="272">
        <f t="shared" si="44"/>
        <v>20</v>
      </c>
      <c r="I99" s="270"/>
      <c r="J99" s="273">
        <f t="shared" si="51"/>
        <v>200</v>
      </c>
      <c r="K99" s="271">
        <f t="shared" si="45"/>
        <v>4</v>
      </c>
      <c r="L99" s="271" t="e">
        <f t="shared" si="46"/>
        <v>#DIV/0!</v>
      </c>
      <c r="M99" s="272">
        <f t="shared" si="47"/>
        <v>40</v>
      </c>
      <c r="N99" s="389"/>
      <c r="O99" s="455" t="e">
        <f>(A99*B99*W99)+(B99*'Calculateur de trading'!H99)</f>
        <v>#DIV/0!</v>
      </c>
      <c r="P99" s="274" t="e">
        <f>O99/'Déscriptions des trades'!CK99</f>
        <v>#DIV/0!</v>
      </c>
      <c r="Q99" s="456" t="e">
        <f>'Déscriptions des trades'!CK99-O99</f>
        <v>#DIV/0!</v>
      </c>
      <c r="R99" s="466" t="e">
        <f t="shared" si="52"/>
        <v>#DIV/0!</v>
      </c>
      <c r="S99" s="389"/>
      <c r="T99" s="12"/>
      <c r="U99" s="25"/>
      <c r="V99" s="15"/>
      <c r="W99" s="490">
        <f t="shared" si="56"/>
        <v>0</v>
      </c>
      <c r="X99" s="21" t="e">
        <f>W99*U99/'Déscriptions des trades'!CK99*'Déscriptions des trades'!B99</f>
        <v>#DIV/0!</v>
      </c>
      <c r="Y99" s="459"/>
      <c r="Z99" s="389"/>
      <c r="AA99" s="23">
        <f t="shared" si="53"/>
        <v>0.1</v>
      </c>
      <c r="AB99" s="17" t="e">
        <f>(AA99*'Déscriptions des trades'!U99*'Déscriptions des trades'!B99/'Déscriptions des trades'!CK99)*'Déscriptions des trades'!W99</f>
        <v>#DIV/0!</v>
      </c>
      <c r="AC99" s="265" t="e">
        <f>AB99*'Déscriptions des trades'!CK99</f>
        <v>#DIV/0!</v>
      </c>
      <c r="AD99" s="266" t="e">
        <f>'Déscriptions des trades'!CK99-AC99</f>
        <v>#DIV/0!</v>
      </c>
      <c r="AE99" s="389"/>
      <c r="AF99" s="399">
        <v>95</v>
      </c>
      <c r="AG99" s="389"/>
      <c r="AH99" s="20"/>
      <c r="AI99" s="303"/>
      <c r="AJ99" s="307"/>
      <c r="AK99" s="161"/>
      <c r="AL99" s="305"/>
      <c r="AM99" s="305"/>
      <c r="AN99" s="162"/>
      <c r="AO99" s="439"/>
      <c r="AP99" s="162"/>
      <c r="AQ99" s="113"/>
      <c r="AR99" s="113"/>
      <c r="AS99" s="384"/>
      <c r="AT99" s="306"/>
      <c r="AU99" s="306"/>
      <c r="AV99" s="160"/>
      <c r="AW99" s="158"/>
      <c r="AX99" s="385"/>
      <c r="AY99" s="453"/>
      <c r="AZ99" s="165"/>
      <c r="BA99" s="301"/>
      <c r="BB99" s="165"/>
      <c r="BC99" s="301"/>
      <c r="BD99" s="165"/>
      <c r="BE99" s="302"/>
      <c r="BF99" s="302"/>
      <c r="BG99" s="165"/>
      <c r="BH99" s="303"/>
      <c r="BI99" s="165"/>
      <c r="BJ99" s="304"/>
      <c r="BK99" s="394"/>
      <c r="BL99" s="302"/>
      <c r="BM99" s="302"/>
      <c r="BN99" s="394"/>
      <c r="BO99" s="302"/>
      <c r="BP99" s="13"/>
      <c r="BQ99" s="302"/>
      <c r="BR99" s="13"/>
      <c r="BS99" s="302"/>
      <c r="BT99" s="13"/>
      <c r="BU99" s="302"/>
      <c r="BV99" s="386"/>
      <c r="BW99" s="303"/>
      <c r="BX99" s="303"/>
      <c r="BY99" s="302"/>
      <c r="BZ99" s="302"/>
      <c r="CA99" s="387"/>
      <c r="CB99" s="395"/>
      <c r="CC99" s="12"/>
      <c r="CD99" s="304"/>
      <c r="CE99" s="14"/>
      <c r="CF99" s="395"/>
      <c r="CG99" s="397"/>
      <c r="CH99" s="300">
        <f t="shared" si="57"/>
        <v>0</v>
      </c>
      <c r="CI99" s="26"/>
      <c r="CJ99" s="17">
        <f t="shared" si="54"/>
        <v>0</v>
      </c>
      <c r="CK99" s="18">
        <f t="shared" si="65"/>
        <v>12.89</v>
      </c>
      <c r="CM99" s="164"/>
      <c r="CN99" s="302"/>
      <c r="CO99" s="13">
        <f t="shared" si="58"/>
        <v>0</v>
      </c>
      <c r="CP99" s="302"/>
      <c r="CQ99" s="13">
        <f t="shared" si="59"/>
        <v>0</v>
      </c>
      <c r="CR99" s="302"/>
      <c r="CS99" s="13">
        <f t="shared" si="60"/>
        <v>0</v>
      </c>
      <c r="CT99" s="302"/>
      <c r="CU99" s="13">
        <f t="shared" si="55"/>
        <v>0</v>
      </c>
      <c r="CV99" s="302"/>
      <c r="CW99" s="13">
        <f t="shared" si="61"/>
        <v>0</v>
      </c>
      <c r="CX99" s="13">
        <f t="shared" si="62"/>
        <v>0</v>
      </c>
      <c r="CY99" s="251">
        <f t="shared" si="63"/>
        <v>0</v>
      </c>
      <c r="CZ99" s="13" t="s">
        <v>29</v>
      </c>
      <c r="DA99" s="13">
        <v>50</v>
      </c>
      <c r="DB99" s="22">
        <f t="shared" si="64"/>
        <v>0</v>
      </c>
      <c r="DD99" s="24"/>
      <c r="DF99" s="163"/>
      <c r="DH99" s="24"/>
      <c r="DI99" s="447"/>
      <c r="DJ99" s="163"/>
    </row>
    <row r="100" spans="1:114" s="7" customFormat="1">
      <c r="A100" s="277">
        <f t="shared" si="48"/>
        <v>50</v>
      </c>
      <c r="B100" s="21" t="e">
        <f>'Calculateur de trading'!I100/C100/W100</f>
        <v>#DIV/0!</v>
      </c>
      <c r="C100" s="278">
        <f t="shared" si="49"/>
        <v>10</v>
      </c>
      <c r="D100" s="278"/>
      <c r="E100" s="273">
        <f t="shared" si="50"/>
        <v>100</v>
      </c>
      <c r="F100" s="271">
        <f t="shared" si="42"/>
        <v>2</v>
      </c>
      <c r="G100" s="271" t="e">
        <f t="shared" si="43"/>
        <v>#DIV/0!</v>
      </c>
      <c r="H100" s="272">
        <f t="shared" si="44"/>
        <v>20</v>
      </c>
      <c r="I100" s="270"/>
      <c r="J100" s="273">
        <f t="shared" si="51"/>
        <v>200</v>
      </c>
      <c r="K100" s="271">
        <f t="shared" si="45"/>
        <v>4</v>
      </c>
      <c r="L100" s="271" t="e">
        <f t="shared" si="46"/>
        <v>#DIV/0!</v>
      </c>
      <c r="M100" s="272">
        <f t="shared" si="47"/>
        <v>40</v>
      </c>
      <c r="N100" s="389"/>
      <c r="O100" s="455" t="e">
        <f>(A100*B100*W100)+(B100*'Calculateur de trading'!H100)</f>
        <v>#DIV/0!</v>
      </c>
      <c r="P100" s="274" t="e">
        <f>O100/'Déscriptions des trades'!CK100</f>
        <v>#DIV/0!</v>
      </c>
      <c r="Q100" s="456" t="e">
        <f>'Déscriptions des trades'!CK100-O100</f>
        <v>#DIV/0!</v>
      </c>
      <c r="R100" s="466" t="e">
        <f t="shared" si="52"/>
        <v>#DIV/0!</v>
      </c>
      <c r="S100" s="389"/>
      <c r="T100" s="12"/>
      <c r="U100" s="25"/>
      <c r="V100" s="15"/>
      <c r="W100" s="490">
        <f t="shared" si="56"/>
        <v>0</v>
      </c>
      <c r="X100" s="21" t="e">
        <f>W100*U100/'Déscriptions des trades'!CK100*'Déscriptions des trades'!B100</f>
        <v>#DIV/0!</v>
      </c>
      <c r="Y100" s="459"/>
      <c r="Z100" s="389"/>
      <c r="AA100" s="23">
        <f t="shared" si="53"/>
        <v>0.1</v>
      </c>
      <c r="AB100" s="17" t="e">
        <f>(AA100*'Déscriptions des trades'!U100*'Déscriptions des trades'!B100/'Déscriptions des trades'!CK100)*'Déscriptions des trades'!W100</f>
        <v>#DIV/0!</v>
      </c>
      <c r="AC100" s="265" t="e">
        <f>AB100*'Déscriptions des trades'!CK100</f>
        <v>#DIV/0!</v>
      </c>
      <c r="AD100" s="266" t="e">
        <f>'Déscriptions des trades'!CK100-AC100</f>
        <v>#DIV/0!</v>
      </c>
      <c r="AE100" s="389"/>
      <c r="AF100" s="399">
        <v>96</v>
      </c>
      <c r="AG100" s="389"/>
      <c r="AH100" s="20"/>
      <c r="AI100" s="303"/>
      <c r="AJ100" s="307"/>
      <c r="AK100" s="161"/>
      <c r="AL100" s="305"/>
      <c r="AM100" s="305"/>
      <c r="AN100" s="162"/>
      <c r="AO100" s="439"/>
      <c r="AP100" s="162"/>
      <c r="AQ100" s="113"/>
      <c r="AR100" s="113"/>
      <c r="AS100" s="384"/>
      <c r="AT100" s="306"/>
      <c r="AU100" s="306"/>
      <c r="AV100" s="160"/>
      <c r="AW100" s="158"/>
      <c r="AX100" s="385"/>
      <c r="AY100" s="453"/>
      <c r="AZ100" s="165"/>
      <c r="BA100" s="301"/>
      <c r="BB100" s="165"/>
      <c r="BC100" s="301"/>
      <c r="BD100" s="165"/>
      <c r="BE100" s="302"/>
      <c r="BF100" s="302"/>
      <c r="BG100" s="165"/>
      <c r="BH100" s="303"/>
      <c r="BI100" s="165"/>
      <c r="BJ100" s="304"/>
      <c r="BK100" s="394"/>
      <c r="BL100" s="302"/>
      <c r="BM100" s="302"/>
      <c r="BN100" s="394"/>
      <c r="BO100" s="302"/>
      <c r="BP100" s="13"/>
      <c r="BQ100" s="302"/>
      <c r="BR100" s="13"/>
      <c r="BS100" s="302"/>
      <c r="BT100" s="13"/>
      <c r="BU100" s="302"/>
      <c r="BV100" s="386"/>
      <c r="BW100" s="303"/>
      <c r="BX100" s="303"/>
      <c r="BY100" s="302"/>
      <c r="BZ100" s="302"/>
      <c r="CA100" s="387"/>
      <c r="CB100" s="395"/>
      <c r="CC100" s="12"/>
      <c r="CD100" s="304"/>
      <c r="CE100" s="14"/>
      <c r="CF100" s="395"/>
      <c r="CG100" s="397"/>
      <c r="CH100" s="300">
        <f t="shared" si="57"/>
        <v>0</v>
      </c>
      <c r="CI100" s="26"/>
      <c r="CJ100" s="17">
        <f t="shared" si="54"/>
        <v>0</v>
      </c>
      <c r="CK100" s="18">
        <f t="shared" si="65"/>
        <v>12.89</v>
      </c>
      <c r="CM100" s="164"/>
      <c r="CN100" s="302"/>
      <c r="CO100" s="13">
        <f t="shared" si="58"/>
        <v>0</v>
      </c>
      <c r="CP100" s="302"/>
      <c r="CQ100" s="13">
        <f t="shared" si="59"/>
        <v>0</v>
      </c>
      <c r="CR100" s="302"/>
      <c r="CS100" s="13">
        <f t="shared" si="60"/>
        <v>0</v>
      </c>
      <c r="CT100" s="302"/>
      <c r="CU100" s="13">
        <f t="shared" si="55"/>
        <v>0</v>
      </c>
      <c r="CV100" s="302"/>
      <c r="CW100" s="13">
        <f t="shared" si="61"/>
        <v>0</v>
      </c>
      <c r="CX100" s="13">
        <f t="shared" si="62"/>
        <v>0</v>
      </c>
      <c r="CY100" s="251">
        <f t="shared" si="63"/>
        <v>0</v>
      </c>
      <c r="CZ100" s="13" t="s">
        <v>29</v>
      </c>
      <c r="DA100" s="13">
        <v>50</v>
      </c>
      <c r="DB100" s="22">
        <f t="shared" si="64"/>
        <v>0</v>
      </c>
      <c r="DD100" s="24"/>
      <c r="DF100" s="163"/>
      <c r="DH100" s="24"/>
      <c r="DI100" s="447"/>
      <c r="DJ100" s="163"/>
    </row>
    <row r="101" spans="1:114" s="7" customFormat="1">
      <c r="A101" s="277">
        <f t="shared" si="48"/>
        <v>50</v>
      </c>
      <c r="B101" s="21" t="e">
        <f>'Calculateur de trading'!I101/C101/W101</f>
        <v>#DIV/0!</v>
      </c>
      <c r="C101" s="278">
        <f t="shared" si="49"/>
        <v>10</v>
      </c>
      <c r="D101" s="426"/>
      <c r="E101" s="273">
        <f t="shared" si="50"/>
        <v>100</v>
      </c>
      <c r="F101" s="271">
        <f t="shared" si="42"/>
        <v>2</v>
      </c>
      <c r="G101" s="271" t="e">
        <f t="shared" si="43"/>
        <v>#DIV/0!</v>
      </c>
      <c r="H101" s="272">
        <f t="shared" si="44"/>
        <v>20</v>
      </c>
      <c r="I101" s="270"/>
      <c r="J101" s="273">
        <f t="shared" si="51"/>
        <v>200</v>
      </c>
      <c r="K101" s="271">
        <f t="shared" si="45"/>
        <v>4</v>
      </c>
      <c r="L101" s="271" t="e">
        <f t="shared" si="46"/>
        <v>#DIV/0!</v>
      </c>
      <c r="M101" s="272">
        <f t="shared" si="47"/>
        <v>40</v>
      </c>
      <c r="N101" s="389"/>
      <c r="O101" s="455" t="e">
        <f>(A101*B101*W101)+(B101*'Calculateur de trading'!H101)</f>
        <v>#DIV/0!</v>
      </c>
      <c r="P101" s="274" t="e">
        <f>O101/'Déscriptions des trades'!CK101</f>
        <v>#DIV/0!</v>
      </c>
      <c r="Q101" s="456" t="e">
        <f>'Déscriptions des trades'!CK101-O101</f>
        <v>#DIV/0!</v>
      </c>
      <c r="R101" s="466" t="e">
        <f t="shared" si="52"/>
        <v>#DIV/0!</v>
      </c>
      <c r="S101" s="389"/>
      <c r="T101" s="12"/>
      <c r="U101" s="25"/>
      <c r="V101" s="15"/>
      <c r="W101" s="490">
        <f t="shared" si="56"/>
        <v>0</v>
      </c>
      <c r="X101" s="21" t="e">
        <f>W101*U101/'Déscriptions des trades'!CK101*'Déscriptions des trades'!B101</f>
        <v>#DIV/0!</v>
      </c>
      <c r="Y101" s="459"/>
      <c r="Z101" s="389"/>
      <c r="AA101" s="23">
        <f t="shared" si="53"/>
        <v>0.1</v>
      </c>
      <c r="AB101" s="17" t="e">
        <f>(AA101*'Déscriptions des trades'!U101*'Déscriptions des trades'!B101/'Déscriptions des trades'!CK101)*'Déscriptions des trades'!W101</f>
        <v>#DIV/0!</v>
      </c>
      <c r="AC101" s="265" t="e">
        <f>AB101*'Déscriptions des trades'!CK101</f>
        <v>#DIV/0!</v>
      </c>
      <c r="AD101" s="266" t="e">
        <f>'Déscriptions des trades'!CK101-AC101</f>
        <v>#DIV/0!</v>
      </c>
      <c r="AE101" s="389"/>
      <c r="AF101" s="399">
        <v>97</v>
      </c>
      <c r="AG101" s="389"/>
      <c r="AH101" s="20"/>
      <c r="AI101" s="303"/>
      <c r="AJ101" s="307"/>
      <c r="AK101" s="161"/>
      <c r="AL101" s="305"/>
      <c r="AM101" s="305"/>
      <c r="AN101" s="162"/>
      <c r="AO101" s="439"/>
      <c r="AP101" s="162"/>
      <c r="AQ101" s="113"/>
      <c r="AR101" s="113"/>
      <c r="AS101" s="384"/>
      <c r="AT101" s="306"/>
      <c r="AU101" s="306"/>
      <c r="AV101" s="160"/>
      <c r="AW101" s="158"/>
      <c r="AX101" s="385"/>
      <c r="AY101" s="453"/>
      <c r="AZ101" s="165"/>
      <c r="BA101" s="301"/>
      <c r="BB101" s="165"/>
      <c r="BC101" s="301"/>
      <c r="BD101" s="165"/>
      <c r="BE101" s="302"/>
      <c r="BF101" s="302"/>
      <c r="BG101" s="165"/>
      <c r="BH101" s="303"/>
      <c r="BI101" s="165"/>
      <c r="BJ101" s="304"/>
      <c r="BK101" s="394"/>
      <c r="BL101" s="302"/>
      <c r="BM101" s="302"/>
      <c r="BN101" s="394"/>
      <c r="BO101" s="302"/>
      <c r="BP101" s="13"/>
      <c r="BQ101" s="302"/>
      <c r="BR101" s="13"/>
      <c r="BS101" s="302"/>
      <c r="BT101" s="13"/>
      <c r="BU101" s="302"/>
      <c r="BV101" s="386"/>
      <c r="BW101" s="303"/>
      <c r="BX101" s="303"/>
      <c r="BY101" s="302"/>
      <c r="BZ101" s="302"/>
      <c r="CA101" s="387"/>
      <c r="CB101" s="395"/>
      <c r="CC101" s="12"/>
      <c r="CD101" s="304"/>
      <c r="CE101" s="14"/>
      <c r="CF101" s="395"/>
      <c r="CG101" s="397"/>
      <c r="CH101" s="300">
        <f t="shared" si="57"/>
        <v>0</v>
      </c>
      <c r="CI101" s="26"/>
      <c r="CJ101" s="17">
        <f t="shared" si="54"/>
        <v>0</v>
      </c>
      <c r="CK101" s="18">
        <f t="shared" si="65"/>
        <v>12.89</v>
      </c>
      <c r="CM101" s="164"/>
      <c r="CN101" s="302"/>
      <c r="CO101" s="13">
        <f t="shared" si="58"/>
        <v>0</v>
      </c>
      <c r="CP101" s="302"/>
      <c r="CQ101" s="13">
        <f t="shared" si="59"/>
        <v>0</v>
      </c>
      <c r="CR101" s="302"/>
      <c r="CS101" s="13">
        <f t="shared" si="60"/>
        <v>0</v>
      </c>
      <c r="CT101" s="302"/>
      <c r="CU101" s="13">
        <f t="shared" si="55"/>
        <v>0</v>
      </c>
      <c r="CV101" s="302"/>
      <c r="CW101" s="13">
        <f t="shared" si="61"/>
        <v>0</v>
      </c>
      <c r="CX101" s="13">
        <f t="shared" si="62"/>
        <v>0</v>
      </c>
      <c r="CY101" s="251">
        <f t="shared" si="63"/>
        <v>0</v>
      </c>
      <c r="CZ101" s="13" t="s">
        <v>29</v>
      </c>
      <c r="DA101" s="13">
        <v>50</v>
      </c>
      <c r="DB101" s="22">
        <f t="shared" si="64"/>
        <v>0</v>
      </c>
      <c r="DD101" s="24"/>
      <c r="DF101" s="163"/>
      <c r="DH101" s="24"/>
      <c r="DI101" s="447"/>
      <c r="DJ101" s="163"/>
    </row>
    <row r="102" spans="1:114" s="7" customFormat="1">
      <c r="A102" s="277">
        <f t="shared" si="48"/>
        <v>50</v>
      </c>
      <c r="B102" s="21" t="e">
        <f>'Calculateur de trading'!I102/C102/W102</f>
        <v>#DIV/0!</v>
      </c>
      <c r="C102" s="278">
        <f t="shared" si="49"/>
        <v>10</v>
      </c>
      <c r="D102" s="278"/>
      <c r="E102" s="273">
        <f t="shared" si="50"/>
        <v>100</v>
      </c>
      <c r="F102" s="271">
        <f t="shared" si="42"/>
        <v>2</v>
      </c>
      <c r="G102" s="271" t="e">
        <f t="shared" si="43"/>
        <v>#DIV/0!</v>
      </c>
      <c r="H102" s="272">
        <f t="shared" si="44"/>
        <v>20</v>
      </c>
      <c r="I102" s="270"/>
      <c r="J102" s="273">
        <f t="shared" si="51"/>
        <v>200</v>
      </c>
      <c r="K102" s="271">
        <f t="shared" si="45"/>
        <v>4</v>
      </c>
      <c r="L102" s="271" t="e">
        <f t="shared" si="46"/>
        <v>#DIV/0!</v>
      </c>
      <c r="M102" s="272">
        <f t="shared" si="47"/>
        <v>40</v>
      </c>
      <c r="N102" s="389"/>
      <c r="O102" s="455" t="e">
        <f>(A102*B102*W102)+(B102*'Calculateur de trading'!H102)</f>
        <v>#DIV/0!</v>
      </c>
      <c r="P102" s="274" t="e">
        <f>O102/'Déscriptions des trades'!CK102</f>
        <v>#DIV/0!</v>
      </c>
      <c r="Q102" s="456" t="e">
        <f>'Déscriptions des trades'!CK102-O102</f>
        <v>#DIV/0!</v>
      </c>
      <c r="R102" s="466" t="e">
        <f t="shared" si="52"/>
        <v>#DIV/0!</v>
      </c>
      <c r="S102" s="389"/>
      <c r="T102" s="12"/>
      <c r="U102" s="25"/>
      <c r="V102" s="15"/>
      <c r="W102" s="490">
        <f t="shared" si="56"/>
        <v>0</v>
      </c>
      <c r="X102" s="21" t="e">
        <f>W102*U102/'Déscriptions des trades'!CK102*'Déscriptions des trades'!B102</f>
        <v>#DIV/0!</v>
      </c>
      <c r="Y102" s="459"/>
      <c r="Z102" s="389"/>
      <c r="AA102" s="23">
        <f t="shared" si="53"/>
        <v>0.1</v>
      </c>
      <c r="AB102" s="17" t="e">
        <f>(AA102*'Déscriptions des trades'!U102*'Déscriptions des trades'!B102/'Déscriptions des trades'!CK102)*'Déscriptions des trades'!W102</f>
        <v>#DIV/0!</v>
      </c>
      <c r="AC102" s="265" t="e">
        <f>AB102*'Déscriptions des trades'!CK102</f>
        <v>#DIV/0!</v>
      </c>
      <c r="AD102" s="266" t="e">
        <f>'Déscriptions des trades'!CK102-AC102</f>
        <v>#DIV/0!</v>
      </c>
      <c r="AE102" s="389"/>
      <c r="AF102" s="399">
        <v>98</v>
      </c>
      <c r="AG102" s="389"/>
      <c r="AH102" s="20"/>
      <c r="AI102" s="303"/>
      <c r="AJ102" s="307"/>
      <c r="AK102" s="161"/>
      <c r="AL102" s="305"/>
      <c r="AM102" s="305"/>
      <c r="AN102" s="162"/>
      <c r="AO102" s="439"/>
      <c r="AP102" s="162"/>
      <c r="AQ102" s="113"/>
      <c r="AR102" s="113"/>
      <c r="AS102" s="384"/>
      <c r="AT102" s="306"/>
      <c r="AU102" s="306"/>
      <c r="AV102" s="160"/>
      <c r="AW102" s="158"/>
      <c r="AX102" s="385"/>
      <c r="AY102" s="453"/>
      <c r="AZ102" s="165"/>
      <c r="BA102" s="301"/>
      <c r="BB102" s="165"/>
      <c r="BC102" s="301"/>
      <c r="BD102" s="165"/>
      <c r="BE102" s="302"/>
      <c r="BF102" s="302"/>
      <c r="BG102" s="165"/>
      <c r="BH102" s="303"/>
      <c r="BI102" s="165"/>
      <c r="BJ102" s="304"/>
      <c r="BK102" s="394"/>
      <c r="BL102" s="302"/>
      <c r="BM102" s="302"/>
      <c r="BN102" s="394"/>
      <c r="BO102" s="302"/>
      <c r="BP102" s="13"/>
      <c r="BQ102" s="302"/>
      <c r="BR102" s="13"/>
      <c r="BS102" s="302"/>
      <c r="BT102" s="13"/>
      <c r="BU102" s="302"/>
      <c r="BV102" s="386"/>
      <c r="BW102" s="303"/>
      <c r="BX102" s="303"/>
      <c r="BY102" s="302"/>
      <c r="BZ102" s="302"/>
      <c r="CA102" s="387"/>
      <c r="CB102" s="395"/>
      <c r="CC102" s="12"/>
      <c r="CD102" s="304"/>
      <c r="CE102" s="14"/>
      <c r="CF102" s="395"/>
      <c r="CG102" s="397"/>
      <c r="CH102" s="300">
        <f t="shared" si="57"/>
        <v>0</v>
      </c>
      <c r="CI102" s="26"/>
      <c r="CJ102" s="17">
        <f t="shared" si="54"/>
        <v>0</v>
      </c>
      <c r="CK102" s="18">
        <f t="shared" si="65"/>
        <v>12.89</v>
      </c>
      <c r="CM102" s="164"/>
      <c r="CN102" s="302"/>
      <c r="CO102" s="13">
        <f t="shared" si="58"/>
        <v>0</v>
      </c>
      <c r="CP102" s="302"/>
      <c r="CQ102" s="13">
        <f t="shared" si="59"/>
        <v>0</v>
      </c>
      <c r="CR102" s="302"/>
      <c r="CS102" s="13">
        <f t="shared" si="60"/>
        <v>0</v>
      </c>
      <c r="CT102" s="302"/>
      <c r="CU102" s="13">
        <f t="shared" si="55"/>
        <v>0</v>
      </c>
      <c r="CV102" s="302"/>
      <c r="CW102" s="13">
        <f t="shared" si="61"/>
        <v>0</v>
      </c>
      <c r="CX102" s="13">
        <f t="shared" si="62"/>
        <v>0</v>
      </c>
      <c r="CY102" s="251">
        <f t="shared" si="63"/>
        <v>0</v>
      </c>
      <c r="CZ102" s="13" t="s">
        <v>29</v>
      </c>
      <c r="DA102" s="13">
        <v>50</v>
      </c>
      <c r="DB102" s="22">
        <f t="shared" si="64"/>
        <v>0</v>
      </c>
      <c r="DD102" s="24"/>
      <c r="DF102" s="163"/>
      <c r="DH102" s="24"/>
      <c r="DI102" s="447"/>
      <c r="DJ102" s="163"/>
    </row>
    <row r="103" spans="1:114" s="7" customFormat="1">
      <c r="A103" s="277">
        <f t="shared" si="48"/>
        <v>50</v>
      </c>
      <c r="B103" s="21" t="e">
        <f>'Calculateur de trading'!I103/C103/W103</f>
        <v>#DIV/0!</v>
      </c>
      <c r="C103" s="278">
        <f t="shared" si="49"/>
        <v>10</v>
      </c>
      <c r="D103" s="426"/>
      <c r="E103" s="273">
        <f t="shared" si="50"/>
        <v>100</v>
      </c>
      <c r="F103" s="271">
        <f t="shared" si="42"/>
        <v>2</v>
      </c>
      <c r="G103" s="271" t="e">
        <f t="shared" si="43"/>
        <v>#DIV/0!</v>
      </c>
      <c r="H103" s="272">
        <f t="shared" si="44"/>
        <v>20</v>
      </c>
      <c r="I103" s="270"/>
      <c r="J103" s="273">
        <f t="shared" si="51"/>
        <v>200</v>
      </c>
      <c r="K103" s="271">
        <f t="shared" si="45"/>
        <v>4</v>
      </c>
      <c r="L103" s="271" t="e">
        <f t="shared" si="46"/>
        <v>#DIV/0!</v>
      </c>
      <c r="M103" s="272">
        <f t="shared" si="47"/>
        <v>40</v>
      </c>
      <c r="N103" s="389"/>
      <c r="O103" s="455" t="e">
        <f>(A103*B103*W103)+(B103*'Calculateur de trading'!H103)</f>
        <v>#DIV/0!</v>
      </c>
      <c r="P103" s="274" t="e">
        <f>O103/'Déscriptions des trades'!CK103</f>
        <v>#DIV/0!</v>
      </c>
      <c r="Q103" s="456" t="e">
        <f>'Déscriptions des trades'!CK103-O103</f>
        <v>#DIV/0!</v>
      </c>
      <c r="R103" s="466" t="e">
        <f t="shared" si="52"/>
        <v>#DIV/0!</v>
      </c>
      <c r="S103" s="389"/>
      <c r="T103" s="12"/>
      <c r="U103" s="25"/>
      <c r="V103" s="15"/>
      <c r="W103" s="490">
        <f t="shared" si="56"/>
        <v>0</v>
      </c>
      <c r="X103" s="21" t="e">
        <f>W103*U103/'Déscriptions des trades'!CK103*'Déscriptions des trades'!B103</f>
        <v>#DIV/0!</v>
      </c>
      <c r="Y103" s="459"/>
      <c r="Z103" s="389"/>
      <c r="AA103" s="23">
        <f t="shared" si="53"/>
        <v>0.1</v>
      </c>
      <c r="AB103" s="17" t="e">
        <f>(AA103*'Déscriptions des trades'!U103*'Déscriptions des trades'!B103/'Déscriptions des trades'!CK103)*'Déscriptions des trades'!W103</f>
        <v>#DIV/0!</v>
      </c>
      <c r="AC103" s="265" t="e">
        <f>AB103*'Déscriptions des trades'!CK103</f>
        <v>#DIV/0!</v>
      </c>
      <c r="AD103" s="266" t="e">
        <f>'Déscriptions des trades'!CK103-AC103</f>
        <v>#DIV/0!</v>
      </c>
      <c r="AE103" s="389"/>
      <c r="AF103" s="399">
        <v>99</v>
      </c>
      <c r="AG103" s="389"/>
      <c r="AH103" s="20"/>
      <c r="AI103" s="303"/>
      <c r="AJ103" s="307"/>
      <c r="AK103" s="161"/>
      <c r="AL103" s="305"/>
      <c r="AM103" s="305"/>
      <c r="AN103" s="162"/>
      <c r="AO103" s="439"/>
      <c r="AP103" s="162"/>
      <c r="AQ103" s="113"/>
      <c r="AR103" s="113"/>
      <c r="AS103" s="384"/>
      <c r="AT103" s="306"/>
      <c r="AU103" s="306"/>
      <c r="AV103" s="160"/>
      <c r="AW103" s="158"/>
      <c r="AX103" s="385"/>
      <c r="AY103" s="453"/>
      <c r="AZ103" s="165"/>
      <c r="BA103" s="301"/>
      <c r="BB103" s="165"/>
      <c r="BC103" s="301"/>
      <c r="BD103" s="165"/>
      <c r="BE103" s="302"/>
      <c r="BF103" s="302"/>
      <c r="BG103" s="165"/>
      <c r="BH103" s="303"/>
      <c r="BI103" s="165"/>
      <c r="BJ103" s="304"/>
      <c r="BK103" s="394"/>
      <c r="BL103" s="302"/>
      <c r="BM103" s="302"/>
      <c r="BN103" s="394"/>
      <c r="BO103" s="302"/>
      <c r="BP103" s="13"/>
      <c r="BQ103" s="302"/>
      <c r="BR103" s="13"/>
      <c r="BS103" s="302"/>
      <c r="BT103" s="13"/>
      <c r="BU103" s="302"/>
      <c r="BV103" s="386"/>
      <c r="BW103" s="303"/>
      <c r="BX103" s="303"/>
      <c r="BY103" s="302"/>
      <c r="BZ103" s="302"/>
      <c r="CA103" s="387"/>
      <c r="CB103" s="395"/>
      <c r="CC103" s="12"/>
      <c r="CD103" s="304"/>
      <c r="CE103" s="14"/>
      <c r="CF103" s="395"/>
      <c r="CG103" s="397"/>
      <c r="CH103" s="300">
        <f t="shared" si="57"/>
        <v>0</v>
      </c>
      <c r="CI103" s="26"/>
      <c r="CJ103" s="17">
        <f t="shared" si="54"/>
        <v>0</v>
      </c>
      <c r="CK103" s="18">
        <f t="shared" si="65"/>
        <v>12.89</v>
      </c>
      <c r="CM103" s="164"/>
      <c r="CN103" s="302"/>
      <c r="CO103" s="13">
        <f t="shared" si="58"/>
        <v>0</v>
      </c>
      <c r="CP103" s="302"/>
      <c r="CQ103" s="13">
        <f t="shared" si="59"/>
        <v>0</v>
      </c>
      <c r="CR103" s="302"/>
      <c r="CS103" s="13">
        <f t="shared" si="60"/>
        <v>0</v>
      </c>
      <c r="CT103" s="302"/>
      <c r="CU103" s="13">
        <f t="shared" si="55"/>
        <v>0</v>
      </c>
      <c r="CV103" s="302"/>
      <c r="CW103" s="13">
        <f t="shared" si="61"/>
        <v>0</v>
      </c>
      <c r="CX103" s="13">
        <f t="shared" si="62"/>
        <v>0</v>
      </c>
      <c r="CY103" s="251">
        <f t="shared" si="63"/>
        <v>0</v>
      </c>
      <c r="CZ103" s="13" t="s">
        <v>29</v>
      </c>
      <c r="DA103" s="13">
        <v>50</v>
      </c>
      <c r="DB103" s="22">
        <f t="shared" si="64"/>
        <v>0</v>
      </c>
      <c r="DD103" s="24"/>
      <c r="DF103" s="163"/>
      <c r="DH103" s="24"/>
      <c r="DI103" s="447"/>
      <c r="DJ103" s="163"/>
    </row>
    <row r="104" spans="1:114" s="7" customFormat="1">
      <c r="A104" s="277">
        <f t="shared" si="48"/>
        <v>50</v>
      </c>
      <c r="B104" s="21" t="e">
        <f>'Calculateur de trading'!I104/C104/W104</f>
        <v>#DIV/0!</v>
      </c>
      <c r="C104" s="278">
        <f t="shared" si="49"/>
        <v>10</v>
      </c>
      <c r="D104" s="426"/>
      <c r="E104" s="273">
        <f t="shared" si="50"/>
        <v>100</v>
      </c>
      <c r="F104" s="271">
        <f t="shared" si="42"/>
        <v>2</v>
      </c>
      <c r="G104" s="271" t="e">
        <f t="shared" si="43"/>
        <v>#DIV/0!</v>
      </c>
      <c r="H104" s="272">
        <f t="shared" si="44"/>
        <v>20</v>
      </c>
      <c r="I104" s="270"/>
      <c r="J104" s="273">
        <f t="shared" si="51"/>
        <v>200</v>
      </c>
      <c r="K104" s="271">
        <f t="shared" si="45"/>
        <v>4</v>
      </c>
      <c r="L104" s="271" t="e">
        <f t="shared" si="46"/>
        <v>#DIV/0!</v>
      </c>
      <c r="M104" s="272">
        <f t="shared" si="47"/>
        <v>40</v>
      </c>
      <c r="N104" s="389"/>
      <c r="O104" s="455" t="e">
        <f>(A104*B104*W104)+(B104*'Calculateur de trading'!H104)</f>
        <v>#DIV/0!</v>
      </c>
      <c r="P104" s="274" t="e">
        <f>O104/'Déscriptions des trades'!CK104</f>
        <v>#DIV/0!</v>
      </c>
      <c r="Q104" s="456" t="e">
        <f>'Déscriptions des trades'!CK104-O104</f>
        <v>#DIV/0!</v>
      </c>
      <c r="R104" s="466" t="e">
        <f t="shared" si="52"/>
        <v>#DIV/0!</v>
      </c>
      <c r="S104" s="389"/>
      <c r="T104" s="12"/>
      <c r="U104" s="25"/>
      <c r="V104" s="15"/>
      <c r="W104" s="490">
        <f t="shared" si="56"/>
        <v>0</v>
      </c>
      <c r="X104" s="21" t="e">
        <f>W104*U104/'Déscriptions des trades'!CK104*'Déscriptions des trades'!B104</f>
        <v>#DIV/0!</v>
      </c>
      <c r="Y104" s="459"/>
      <c r="Z104" s="389"/>
      <c r="AA104" s="23">
        <f t="shared" si="53"/>
        <v>0.1</v>
      </c>
      <c r="AB104" s="17" t="e">
        <f>(AA104*'Déscriptions des trades'!U104*'Déscriptions des trades'!B104/'Déscriptions des trades'!CK104)*'Déscriptions des trades'!W104</f>
        <v>#DIV/0!</v>
      </c>
      <c r="AC104" s="265" t="e">
        <f>AB104*'Déscriptions des trades'!CK104</f>
        <v>#DIV/0!</v>
      </c>
      <c r="AD104" s="266" t="e">
        <f>'Déscriptions des trades'!CK104-AC104</f>
        <v>#DIV/0!</v>
      </c>
      <c r="AE104" s="389"/>
      <c r="AF104" s="399">
        <v>100</v>
      </c>
      <c r="AG104" s="389"/>
      <c r="AH104" s="20"/>
      <c r="AI104" s="303"/>
      <c r="AJ104" s="307"/>
      <c r="AK104" s="161"/>
      <c r="AL104" s="305"/>
      <c r="AM104" s="305"/>
      <c r="AN104" s="162"/>
      <c r="AO104" s="439"/>
      <c r="AP104" s="162"/>
      <c r="AQ104" s="113"/>
      <c r="AR104" s="113"/>
      <c r="AS104" s="384"/>
      <c r="AT104" s="306"/>
      <c r="AU104" s="306"/>
      <c r="AV104" s="160"/>
      <c r="AW104" s="158"/>
      <c r="AX104" s="385"/>
      <c r="AY104" s="453"/>
      <c r="AZ104" s="165"/>
      <c r="BA104" s="301"/>
      <c r="BB104" s="165"/>
      <c r="BC104" s="301"/>
      <c r="BD104" s="165"/>
      <c r="BE104" s="302"/>
      <c r="BF104" s="302"/>
      <c r="BG104" s="165"/>
      <c r="BH104" s="303"/>
      <c r="BI104" s="165"/>
      <c r="BJ104" s="304"/>
      <c r="BK104" s="394"/>
      <c r="BL104" s="302"/>
      <c r="BM104" s="302"/>
      <c r="BN104" s="394"/>
      <c r="BO104" s="302"/>
      <c r="BP104" s="13"/>
      <c r="BQ104" s="302"/>
      <c r="BR104" s="13"/>
      <c r="BS104" s="302"/>
      <c r="BT104" s="13"/>
      <c r="BU104" s="302"/>
      <c r="BV104" s="386"/>
      <c r="BW104" s="303"/>
      <c r="BX104" s="303"/>
      <c r="BY104" s="302"/>
      <c r="BZ104" s="302"/>
      <c r="CA104" s="387"/>
      <c r="CB104" s="395"/>
      <c r="CC104" s="12"/>
      <c r="CD104" s="304"/>
      <c r="CE104" s="14"/>
      <c r="CF104" s="395"/>
      <c r="CG104" s="397"/>
      <c r="CH104" s="300">
        <f t="shared" si="57"/>
        <v>0</v>
      </c>
      <c r="CI104" s="26"/>
      <c r="CJ104" s="17">
        <f t="shared" si="54"/>
        <v>0</v>
      </c>
      <c r="CK104" s="18">
        <f t="shared" si="65"/>
        <v>12.89</v>
      </c>
      <c r="CM104" s="164"/>
      <c r="CN104" s="302"/>
      <c r="CO104" s="13">
        <f t="shared" si="58"/>
        <v>0</v>
      </c>
      <c r="CP104" s="302"/>
      <c r="CQ104" s="13">
        <f t="shared" si="59"/>
        <v>0</v>
      </c>
      <c r="CR104" s="302"/>
      <c r="CS104" s="13">
        <f t="shared" si="60"/>
        <v>0</v>
      </c>
      <c r="CT104" s="302"/>
      <c r="CU104" s="13">
        <f t="shared" si="55"/>
        <v>0</v>
      </c>
      <c r="CV104" s="302"/>
      <c r="CW104" s="13">
        <f t="shared" si="61"/>
        <v>0</v>
      </c>
      <c r="CX104" s="13">
        <f t="shared" si="62"/>
        <v>0</v>
      </c>
      <c r="CY104" s="251">
        <f t="shared" si="63"/>
        <v>0</v>
      </c>
      <c r="CZ104" s="13" t="s">
        <v>29</v>
      </c>
      <c r="DA104" s="13">
        <v>50</v>
      </c>
      <c r="DB104" s="22">
        <f t="shared" si="64"/>
        <v>0</v>
      </c>
      <c r="DD104" s="24"/>
      <c r="DF104" s="163"/>
      <c r="DH104" s="24"/>
      <c r="DI104" s="447"/>
      <c r="DJ104" s="163"/>
    </row>
    <row r="105" spans="1:114" s="7" customFormat="1">
      <c r="A105" s="277">
        <f t="shared" si="48"/>
        <v>50</v>
      </c>
      <c r="B105" s="21" t="e">
        <f>'Calculateur de trading'!I105/C105/W105</f>
        <v>#DIV/0!</v>
      </c>
      <c r="C105" s="278">
        <f t="shared" si="49"/>
        <v>10</v>
      </c>
      <c r="D105" s="278"/>
      <c r="E105" s="273">
        <f t="shared" si="50"/>
        <v>100</v>
      </c>
      <c r="F105" s="271">
        <f t="shared" si="42"/>
        <v>2</v>
      </c>
      <c r="G105" s="271" t="e">
        <f t="shared" si="43"/>
        <v>#DIV/0!</v>
      </c>
      <c r="H105" s="272">
        <f t="shared" si="44"/>
        <v>20</v>
      </c>
      <c r="I105" s="270"/>
      <c r="J105" s="273">
        <f t="shared" si="51"/>
        <v>200</v>
      </c>
      <c r="K105" s="271">
        <f t="shared" si="45"/>
        <v>4</v>
      </c>
      <c r="L105" s="271" t="e">
        <f t="shared" si="46"/>
        <v>#DIV/0!</v>
      </c>
      <c r="M105" s="272">
        <f t="shared" si="47"/>
        <v>40</v>
      </c>
      <c r="N105" s="389"/>
      <c r="O105" s="455" t="e">
        <f>(A105*B105*W105)+(B105*'Calculateur de trading'!H105)</f>
        <v>#DIV/0!</v>
      </c>
      <c r="P105" s="274" t="e">
        <f>O105/'Déscriptions des trades'!CK105</f>
        <v>#DIV/0!</v>
      </c>
      <c r="Q105" s="456" t="e">
        <f>'Déscriptions des trades'!CK105-O105</f>
        <v>#DIV/0!</v>
      </c>
      <c r="R105" s="466" t="e">
        <f t="shared" si="52"/>
        <v>#DIV/0!</v>
      </c>
      <c r="S105" s="389"/>
      <c r="T105" s="12"/>
      <c r="U105" s="25"/>
      <c r="V105" s="15"/>
      <c r="W105" s="490">
        <f t="shared" si="56"/>
        <v>0</v>
      </c>
      <c r="X105" s="21" t="e">
        <f>W105*U105/'Déscriptions des trades'!CK105*'Déscriptions des trades'!B105</f>
        <v>#DIV/0!</v>
      </c>
      <c r="Y105" s="459"/>
      <c r="Z105" s="389"/>
      <c r="AA105" s="23">
        <f t="shared" si="53"/>
        <v>0.1</v>
      </c>
      <c r="AB105" s="17" t="e">
        <f>(AA105*'Déscriptions des trades'!U105*'Déscriptions des trades'!B105/'Déscriptions des trades'!CK105)*'Déscriptions des trades'!W105</f>
        <v>#DIV/0!</v>
      </c>
      <c r="AC105" s="265" t="e">
        <f>AB105*'Déscriptions des trades'!CK105</f>
        <v>#DIV/0!</v>
      </c>
      <c r="AD105" s="266" t="e">
        <f>'Déscriptions des trades'!CK105-AC105</f>
        <v>#DIV/0!</v>
      </c>
      <c r="AE105" s="389"/>
      <c r="AF105" s="399">
        <v>101</v>
      </c>
      <c r="AG105" s="389"/>
      <c r="AH105" s="20"/>
      <c r="AI105" s="303"/>
      <c r="AJ105" s="307"/>
      <c r="AK105" s="161"/>
      <c r="AL105" s="305"/>
      <c r="AM105" s="305"/>
      <c r="AN105" s="162"/>
      <c r="AO105" s="439"/>
      <c r="AP105" s="162"/>
      <c r="AQ105" s="113"/>
      <c r="AR105" s="113"/>
      <c r="AS105" s="384"/>
      <c r="AT105" s="306"/>
      <c r="AU105" s="306"/>
      <c r="AV105" s="160"/>
      <c r="AW105" s="158"/>
      <c r="AX105" s="385"/>
      <c r="AY105" s="453"/>
      <c r="AZ105" s="165"/>
      <c r="BA105" s="301"/>
      <c r="BB105" s="165"/>
      <c r="BC105" s="301"/>
      <c r="BD105" s="165"/>
      <c r="BE105" s="302"/>
      <c r="BF105" s="302"/>
      <c r="BG105" s="165"/>
      <c r="BH105" s="303"/>
      <c r="BI105" s="165"/>
      <c r="BJ105" s="304"/>
      <c r="BK105" s="394"/>
      <c r="BL105" s="302"/>
      <c r="BM105" s="302"/>
      <c r="BN105" s="394"/>
      <c r="BO105" s="302"/>
      <c r="BP105" s="13"/>
      <c r="BQ105" s="302"/>
      <c r="BR105" s="13"/>
      <c r="BS105" s="302"/>
      <c r="BT105" s="13"/>
      <c r="BU105" s="302"/>
      <c r="BV105" s="386"/>
      <c r="BW105" s="303"/>
      <c r="BX105" s="303"/>
      <c r="BY105" s="302"/>
      <c r="BZ105" s="302"/>
      <c r="CA105" s="387"/>
      <c r="CB105" s="395"/>
      <c r="CC105" s="12"/>
      <c r="CD105" s="304"/>
      <c r="CE105" s="14"/>
      <c r="CF105" s="395"/>
      <c r="CG105" s="397"/>
      <c r="CH105" s="300">
        <f t="shared" si="57"/>
        <v>0</v>
      </c>
      <c r="CI105" s="26"/>
      <c r="CJ105" s="17">
        <f t="shared" si="54"/>
        <v>0</v>
      </c>
      <c r="CK105" s="18">
        <f t="shared" si="65"/>
        <v>12.89</v>
      </c>
      <c r="CM105" s="164"/>
      <c r="CN105" s="302"/>
      <c r="CO105" s="13">
        <f t="shared" si="58"/>
        <v>0</v>
      </c>
      <c r="CP105" s="302"/>
      <c r="CQ105" s="13">
        <f t="shared" si="59"/>
        <v>0</v>
      </c>
      <c r="CR105" s="302"/>
      <c r="CS105" s="13">
        <f t="shared" si="60"/>
        <v>0</v>
      </c>
      <c r="CT105" s="302"/>
      <c r="CU105" s="13">
        <f t="shared" si="55"/>
        <v>0</v>
      </c>
      <c r="CV105" s="302"/>
      <c r="CW105" s="13">
        <f t="shared" si="61"/>
        <v>0</v>
      </c>
      <c r="CX105" s="13">
        <f t="shared" si="62"/>
        <v>0</v>
      </c>
      <c r="CY105" s="251">
        <f t="shared" si="63"/>
        <v>0</v>
      </c>
      <c r="CZ105" s="13" t="s">
        <v>29</v>
      </c>
      <c r="DA105" s="13">
        <v>50</v>
      </c>
      <c r="DB105" s="22">
        <f t="shared" si="64"/>
        <v>0</v>
      </c>
      <c r="DD105" s="24"/>
      <c r="DF105" s="163"/>
      <c r="DH105" s="24"/>
      <c r="DI105" s="447"/>
      <c r="DJ105" s="163"/>
    </row>
    <row r="106" spans="1:114" s="7" customFormat="1">
      <c r="A106" s="277">
        <f t="shared" si="48"/>
        <v>50</v>
      </c>
      <c r="B106" s="21" t="e">
        <f>'Calculateur de trading'!I106/C106/W106</f>
        <v>#DIV/0!</v>
      </c>
      <c r="C106" s="278">
        <f t="shared" si="49"/>
        <v>10</v>
      </c>
      <c r="D106" s="426"/>
      <c r="E106" s="273">
        <f t="shared" si="50"/>
        <v>100</v>
      </c>
      <c r="F106" s="271">
        <f t="shared" si="42"/>
        <v>2</v>
      </c>
      <c r="G106" s="271" t="e">
        <f t="shared" si="43"/>
        <v>#DIV/0!</v>
      </c>
      <c r="H106" s="272">
        <f t="shared" si="44"/>
        <v>20</v>
      </c>
      <c r="I106" s="270"/>
      <c r="J106" s="273">
        <f t="shared" si="51"/>
        <v>200</v>
      </c>
      <c r="K106" s="271">
        <f t="shared" si="45"/>
        <v>4</v>
      </c>
      <c r="L106" s="271" t="e">
        <f t="shared" si="46"/>
        <v>#DIV/0!</v>
      </c>
      <c r="M106" s="272">
        <f t="shared" si="47"/>
        <v>40</v>
      </c>
      <c r="N106" s="389"/>
      <c r="O106" s="455" t="e">
        <f>(A106*B106*W106)+(B106*'Calculateur de trading'!H106)</f>
        <v>#DIV/0!</v>
      </c>
      <c r="P106" s="274" t="e">
        <f>O106/'Déscriptions des trades'!CK106</f>
        <v>#DIV/0!</v>
      </c>
      <c r="Q106" s="456" t="e">
        <f>'Déscriptions des trades'!CK106-O106</f>
        <v>#DIV/0!</v>
      </c>
      <c r="R106" s="466" t="e">
        <f t="shared" si="52"/>
        <v>#DIV/0!</v>
      </c>
      <c r="S106" s="389"/>
      <c r="T106" s="12"/>
      <c r="U106" s="25"/>
      <c r="V106" s="15"/>
      <c r="W106" s="490">
        <f t="shared" si="56"/>
        <v>0</v>
      </c>
      <c r="X106" s="21" t="e">
        <f>W106*U106/'Déscriptions des trades'!CK106*'Déscriptions des trades'!B106</f>
        <v>#DIV/0!</v>
      </c>
      <c r="Y106" s="459"/>
      <c r="Z106" s="389"/>
      <c r="AA106" s="23">
        <f t="shared" si="53"/>
        <v>0.1</v>
      </c>
      <c r="AB106" s="17" t="e">
        <f>(AA106*'Déscriptions des trades'!U106*'Déscriptions des trades'!B106/'Déscriptions des trades'!CK106)*'Déscriptions des trades'!W106</f>
        <v>#DIV/0!</v>
      </c>
      <c r="AC106" s="265" t="e">
        <f>AB106*'Déscriptions des trades'!CK106</f>
        <v>#DIV/0!</v>
      </c>
      <c r="AD106" s="266" t="e">
        <f>'Déscriptions des trades'!CK106-AC106</f>
        <v>#DIV/0!</v>
      </c>
      <c r="AE106" s="389"/>
      <c r="AF106" s="399">
        <v>102</v>
      </c>
      <c r="AG106" s="389"/>
      <c r="AH106" s="20"/>
      <c r="AI106" s="303"/>
      <c r="AJ106" s="307"/>
      <c r="AK106" s="161"/>
      <c r="AL106" s="305"/>
      <c r="AM106" s="305"/>
      <c r="AN106" s="162"/>
      <c r="AO106" s="439"/>
      <c r="AP106" s="162"/>
      <c r="AQ106" s="113"/>
      <c r="AR106" s="113"/>
      <c r="AS106" s="384"/>
      <c r="AT106" s="306"/>
      <c r="AU106" s="306"/>
      <c r="AV106" s="160"/>
      <c r="AW106" s="158"/>
      <c r="AX106" s="385"/>
      <c r="AY106" s="453"/>
      <c r="AZ106" s="165"/>
      <c r="BA106" s="301"/>
      <c r="BB106" s="165"/>
      <c r="BC106" s="301"/>
      <c r="BD106" s="165"/>
      <c r="BE106" s="302"/>
      <c r="BF106" s="302"/>
      <c r="BG106" s="165"/>
      <c r="BH106" s="303"/>
      <c r="BI106" s="165"/>
      <c r="BJ106" s="304"/>
      <c r="BK106" s="394"/>
      <c r="BL106" s="302"/>
      <c r="BM106" s="302"/>
      <c r="BN106" s="394"/>
      <c r="BO106" s="302"/>
      <c r="BP106" s="13"/>
      <c r="BQ106" s="302"/>
      <c r="BR106" s="13"/>
      <c r="BS106" s="302"/>
      <c r="BT106" s="13"/>
      <c r="BU106" s="302"/>
      <c r="BV106" s="386"/>
      <c r="BW106" s="303"/>
      <c r="BX106" s="303"/>
      <c r="BY106" s="302"/>
      <c r="BZ106" s="302"/>
      <c r="CA106" s="387"/>
      <c r="CB106" s="395"/>
      <c r="CC106" s="12"/>
      <c r="CD106" s="304"/>
      <c r="CE106" s="14"/>
      <c r="CF106" s="395"/>
      <c r="CG106" s="397"/>
      <c r="CH106" s="300">
        <f t="shared" si="57"/>
        <v>0</v>
      </c>
      <c r="CI106" s="26"/>
      <c r="CJ106" s="17">
        <f t="shared" si="54"/>
        <v>0</v>
      </c>
      <c r="CK106" s="18">
        <f t="shared" si="65"/>
        <v>12.89</v>
      </c>
      <c r="CM106" s="164"/>
      <c r="CN106" s="302"/>
      <c r="CO106" s="13">
        <f t="shared" si="58"/>
        <v>0</v>
      </c>
      <c r="CP106" s="302"/>
      <c r="CQ106" s="13">
        <f t="shared" si="59"/>
        <v>0</v>
      </c>
      <c r="CR106" s="302"/>
      <c r="CS106" s="13">
        <f t="shared" si="60"/>
        <v>0</v>
      </c>
      <c r="CT106" s="302"/>
      <c r="CU106" s="13">
        <f t="shared" si="55"/>
        <v>0</v>
      </c>
      <c r="CV106" s="302"/>
      <c r="CW106" s="13">
        <f t="shared" si="61"/>
        <v>0</v>
      </c>
      <c r="CX106" s="13">
        <f t="shared" si="62"/>
        <v>0</v>
      </c>
      <c r="CY106" s="251">
        <f t="shared" si="63"/>
        <v>0</v>
      </c>
      <c r="CZ106" s="13" t="s">
        <v>29</v>
      </c>
      <c r="DA106" s="13">
        <v>50</v>
      </c>
      <c r="DB106" s="22">
        <f t="shared" si="64"/>
        <v>0</v>
      </c>
      <c r="DD106" s="24"/>
      <c r="DF106" s="163"/>
      <c r="DH106" s="24"/>
      <c r="DI106" s="447"/>
      <c r="DJ106" s="163"/>
    </row>
    <row r="107" spans="1:114" s="7" customFormat="1">
      <c r="A107" s="277">
        <f t="shared" si="48"/>
        <v>50</v>
      </c>
      <c r="B107" s="21" t="e">
        <f>'Calculateur de trading'!I107/C107/W107</f>
        <v>#DIV/0!</v>
      </c>
      <c r="C107" s="278">
        <f t="shared" si="49"/>
        <v>10</v>
      </c>
      <c r="D107" s="278"/>
      <c r="E107" s="273">
        <f t="shared" si="50"/>
        <v>100</v>
      </c>
      <c r="F107" s="271">
        <f t="shared" si="42"/>
        <v>2</v>
      </c>
      <c r="G107" s="271" t="e">
        <f t="shared" si="43"/>
        <v>#DIV/0!</v>
      </c>
      <c r="H107" s="272">
        <f t="shared" si="44"/>
        <v>20</v>
      </c>
      <c r="I107" s="270"/>
      <c r="J107" s="273">
        <f t="shared" si="51"/>
        <v>200</v>
      </c>
      <c r="K107" s="271">
        <f t="shared" si="45"/>
        <v>4</v>
      </c>
      <c r="L107" s="271" t="e">
        <f t="shared" si="46"/>
        <v>#DIV/0!</v>
      </c>
      <c r="M107" s="272">
        <f t="shared" si="47"/>
        <v>40</v>
      </c>
      <c r="N107" s="389"/>
      <c r="O107" s="455" t="e">
        <f>(A107*B107*W107)+(B107*'Calculateur de trading'!H107)</f>
        <v>#DIV/0!</v>
      </c>
      <c r="P107" s="274" t="e">
        <f>O107/'Déscriptions des trades'!CK107</f>
        <v>#DIV/0!</v>
      </c>
      <c r="Q107" s="456" t="e">
        <f>'Déscriptions des trades'!CK107-O107</f>
        <v>#DIV/0!</v>
      </c>
      <c r="R107" s="466" t="e">
        <f t="shared" si="52"/>
        <v>#DIV/0!</v>
      </c>
      <c r="S107" s="389"/>
      <c r="T107" s="12"/>
      <c r="U107" s="25"/>
      <c r="V107" s="15"/>
      <c r="W107" s="490">
        <f t="shared" si="56"/>
        <v>0</v>
      </c>
      <c r="X107" s="21" t="e">
        <f>W107*U107/'Déscriptions des trades'!CK107*'Déscriptions des trades'!B107</f>
        <v>#DIV/0!</v>
      </c>
      <c r="Y107" s="459"/>
      <c r="Z107" s="389"/>
      <c r="AA107" s="23">
        <f t="shared" si="53"/>
        <v>0.1</v>
      </c>
      <c r="AB107" s="17" t="e">
        <f>(AA107*'Déscriptions des trades'!U107*'Déscriptions des trades'!B107/'Déscriptions des trades'!CK107)*'Déscriptions des trades'!W107</f>
        <v>#DIV/0!</v>
      </c>
      <c r="AC107" s="265" t="e">
        <f>AB107*'Déscriptions des trades'!CK107</f>
        <v>#DIV/0!</v>
      </c>
      <c r="AD107" s="266" t="e">
        <f>'Déscriptions des trades'!CK107-AC107</f>
        <v>#DIV/0!</v>
      </c>
      <c r="AE107" s="389"/>
      <c r="AF107" s="399">
        <v>103</v>
      </c>
      <c r="AG107" s="389"/>
      <c r="AH107" s="20"/>
      <c r="AI107" s="303"/>
      <c r="AJ107" s="307"/>
      <c r="AK107" s="161"/>
      <c r="AL107" s="305"/>
      <c r="AM107" s="305"/>
      <c r="AN107" s="162"/>
      <c r="AO107" s="439"/>
      <c r="AP107" s="162"/>
      <c r="AQ107" s="113"/>
      <c r="AR107" s="113"/>
      <c r="AS107" s="384"/>
      <c r="AT107" s="306"/>
      <c r="AU107" s="306"/>
      <c r="AV107" s="160"/>
      <c r="AW107" s="158"/>
      <c r="AX107" s="385"/>
      <c r="AY107" s="453"/>
      <c r="AZ107" s="165"/>
      <c r="BA107" s="301"/>
      <c r="BB107" s="165"/>
      <c r="BC107" s="301"/>
      <c r="BD107" s="165"/>
      <c r="BE107" s="302"/>
      <c r="BF107" s="302"/>
      <c r="BG107" s="165"/>
      <c r="BH107" s="303"/>
      <c r="BI107" s="165"/>
      <c r="BJ107" s="304"/>
      <c r="BK107" s="394"/>
      <c r="BL107" s="302"/>
      <c r="BM107" s="302"/>
      <c r="BN107" s="394"/>
      <c r="BO107" s="302"/>
      <c r="BP107" s="13"/>
      <c r="BQ107" s="302"/>
      <c r="BR107" s="13"/>
      <c r="BS107" s="302"/>
      <c r="BT107" s="13"/>
      <c r="BU107" s="302"/>
      <c r="BV107" s="386"/>
      <c r="BW107" s="303"/>
      <c r="BX107" s="303"/>
      <c r="BY107" s="302"/>
      <c r="BZ107" s="302"/>
      <c r="CA107" s="387"/>
      <c r="CB107" s="395"/>
      <c r="CC107" s="12"/>
      <c r="CD107" s="304"/>
      <c r="CE107" s="14"/>
      <c r="CF107" s="395"/>
      <c r="CG107" s="397"/>
      <c r="CH107" s="300">
        <f t="shared" si="57"/>
        <v>0</v>
      </c>
      <c r="CI107" s="26"/>
      <c r="CJ107" s="17">
        <f t="shared" si="54"/>
        <v>0</v>
      </c>
      <c r="CK107" s="18">
        <f t="shared" si="65"/>
        <v>12.89</v>
      </c>
      <c r="CM107" s="164"/>
      <c r="CN107" s="302"/>
      <c r="CO107" s="13">
        <f t="shared" si="58"/>
        <v>0</v>
      </c>
      <c r="CP107" s="302"/>
      <c r="CQ107" s="13">
        <f t="shared" si="59"/>
        <v>0</v>
      </c>
      <c r="CR107" s="302"/>
      <c r="CS107" s="13">
        <f t="shared" si="60"/>
        <v>0</v>
      </c>
      <c r="CT107" s="302"/>
      <c r="CU107" s="13">
        <f t="shared" si="55"/>
        <v>0</v>
      </c>
      <c r="CV107" s="302"/>
      <c r="CW107" s="13">
        <f t="shared" si="61"/>
        <v>0</v>
      </c>
      <c r="CX107" s="13">
        <f t="shared" si="62"/>
        <v>0</v>
      </c>
      <c r="CY107" s="251">
        <f t="shared" si="63"/>
        <v>0</v>
      </c>
      <c r="CZ107" s="13" t="s">
        <v>29</v>
      </c>
      <c r="DA107" s="13">
        <v>50</v>
      </c>
      <c r="DB107" s="22">
        <f t="shared" si="64"/>
        <v>0</v>
      </c>
      <c r="DD107" s="24"/>
      <c r="DF107" s="163"/>
      <c r="DH107" s="24"/>
      <c r="DI107" s="447"/>
      <c r="DJ107" s="163"/>
    </row>
    <row r="108" spans="1:114" s="7" customFormat="1">
      <c r="A108" s="277">
        <f t="shared" si="48"/>
        <v>50</v>
      </c>
      <c r="B108" s="21" t="e">
        <f>'Calculateur de trading'!I108/C108/W108</f>
        <v>#DIV/0!</v>
      </c>
      <c r="C108" s="278">
        <f t="shared" si="49"/>
        <v>10</v>
      </c>
      <c r="D108" s="426"/>
      <c r="E108" s="273">
        <f t="shared" si="50"/>
        <v>100</v>
      </c>
      <c r="F108" s="271">
        <f t="shared" si="42"/>
        <v>2</v>
      </c>
      <c r="G108" s="271" t="e">
        <f t="shared" si="43"/>
        <v>#DIV/0!</v>
      </c>
      <c r="H108" s="272">
        <f t="shared" si="44"/>
        <v>20</v>
      </c>
      <c r="I108" s="270"/>
      <c r="J108" s="273">
        <f t="shared" si="51"/>
        <v>200</v>
      </c>
      <c r="K108" s="271">
        <f t="shared" si="45"/>
        <v>4</v>
      </c>
      <c r="L108" s="271" t="e">
        <f t="shared" si="46"/>
        <v>#DIV/0!</v>
      </c>
      <c r="M108" s="272">
        <f t="shared" si="47"/>
        <v>40</v>
      </c>
      <c r="N108" s="389"/>
      <c r="O108" s="455" t="e">
        <f>(A108*B108*W108)+(B108*'Calculateur de trading'!H108)</f>
        <v>#DIV/0!</v>
      </c>
      <c r="P108" s="274" t="e">
        <f>O108/'Déscriptions des trades'!CK108</f>
        <v>#DIV/0!</v>
      </c>
      <c r="Q108" s="456" t="e">
        <f>'Déscriptions des trades'!CK108-O108</f>
        <v>#DIV/0!</v>
      </c>
      <c r="R108" s="466" t="e">
        <f t="shared" si="52"/>
        <v>#DIV/0!</v>
      </c>
      <c r="S108" s="389"/>
      <c r="T108" s="12"/>
      <c r="U108" s="25"/>
      <c r="V108" s="15"/>
      <c r="W108" s="490">
        <f t="shared" si="56"/>
        <v>0</v>
      </c>
      <c r="X108" s="21" t="e">
        <f>W108*U108/'Déscriptions des trades'!CK108*'Déscriptions des trades'!B108</f>
        <v>#DIV/0!</v>
      </c>
      <c r="Y108" s="459"/>
      <c r="Z108" s="389"/>
      <c r="AA108" s="23">
        <f t="shared" si="53"/>
        <v>0.1</v>
      </c>
      <c r="AB108" s="17" t="e">
        <f>(AA108*'Déscriptions des trades'!U108*'Déscriptions des trades'!B108/'Déscriptions des trades'!CK108)*'Déscriptions des trades'!W108</f>
        <v>#DIV/0!</v>
      </c>
      <c r="AC108" s="265" t="e">
        <f>AB108*'Déscriptions des trades'!CK108</f>
        <v>#DIV/0!</v>
      </c>
      <c r="AD108" s="266" t="e">
        <f>'Déscriptions des trades'!CK108-AC108</f>
        <v>#DIV/0!</v>
      </c>
      <c r="AE108" s="389"/>
      <c r="AF108" s="399">
        <v>104</v>
      </c>
      <c r="AG108" s="389"/>
      <c r="AH108" s="20"/>
      <c r="AI108" s="303"/>
      <c r="AJ108" s="307"/>
      <c r="AK108" s="161"/>
      <c r="AL108" s="305"/>
      <c r="AM108" s="305"/>
      <c r="AN108" s="162"/>
      <c r="AO108" s="439"/>
      <c r="AP108" s="162"/>
      <c r="AQ108" s="113"/>
      <c r="AR108" s="113"/>
      <c r="AS108" s="384"/>
      <c r="AT108" s="306"/>
      <c r="AU108" s="306"/>
      <c r="AV108" s="160"/>
      <c r="AW108" s="158"/>
      <c r="AX108" s="385"/>
      <c r="AY108" s="453"/>
      <c r="AZ108" s="165"/>
      <c r="BA108" s="301"/>
      <c r="BB108" s="165"/>
      <c r="BC108" s="301"/>
      <c r="BD108" s="165"/>
      <c r="BE108" s="302"/>
      <c r="BF108" s="302"/>
      <c r="BG108" s="165"/>
      <c r="BH108" s="303"/>
      <c r="BI108" s="165"/>
      <c r="BJ108" s="304"/>
      <c r="BK108" s="394"/>
      <c r="BL108" s="302"/>
      <c r="BM108" s="302"/>
      <c r="BN108" s="394"/>
      <c r="BO108" s="302"/>
      <c r="BP108" s="13"/>
      <c r="BQ108" s="302"/>
      <c r="BR108" s="13"/>
      <c r="BS108" s="302"/>
      <c r="BT108" s="13"/>
      <c r="BU108" s="302"/>
      <c r="BV108" s="386"/>
      <c r="BW108" s="303"/>
      <c r="BX108" s="303"/>
      <c r="BY108" s="302"/>
      <c r="BZ108" s="302"/>
      <c r="CA108" s="387"/>
      <c r="CB108" s="395"/>
      <c r="CC108" s="12"/>
      <c r="CD108" s="304"/>
      <c r="CE108" s="14"/>
      <c r="CF108" s="395"/>
      <c r="CG108" s="397"/>
      <c r="CH108" s="300">
        <f t="shared" si="57"/>
        <v>0</v>
      </c>
      <c r="CI108" s="26"/>
      <c r="CJ108" s="17">
        <f t="shared" si="54"/>
        <v>0</v>
      </c>
      <c r="CK108" s="18">
        <f t="shared" si="65"/>
        <v>12.89</v>
      </c>
      <c r="CM108" s="164"/>
      <c r="CN108" s="302"/>
      <c r="CO108" s="13">
        <f t="shared" si="58"/>
        <v>0</v>
      </c>
      <c r="CP108" s="302"/>
      <c r="CQ108" s="13">
        <f t="shared" si="59"/>
        <v>0</v>
      </c>
      <c r="CR108" s="302"/>
      <c r="CS108" s="13">
        <f t="shared" si="60"/>
        <v>0</v>
      </c>
      <c r="CT108" s="302"/>
      <c r="CU108" s="13">
        <f t="shared" si="55"/>
        <v>0</v>
      </c>
      <c r="CV108" s="302"/>
      <c r="CW108" s="13">
        <f t="shared" si="61"/>
        <v>0</v>
      </c>
      <c r="CX108" s="13">
        <f t="shared" si="62"/>
        <v>0</v>
      </c>
      <c r="CY108" s="251">
        <f t="shared" si="63"/>
        <v>0</v>
      </c>
      <c r="CZ108" s="13" t="s">
        <v>29</v>
      </c>
      <c r="DA108" s="13">
        <v>50</v>
      </c>
      <c r="DB108" s="22">
        <f t="shared" si="64"/>
        <v>0</v>
      </c>
      <c r="DD108" s="24"/>
      <c r="DF108" s="163"/>
      <c r="DH108" s="24"/>
      <c r="DI108" s="447"/>
      <c r="DJ108" s="163"/>
    </row>
    <row r="109" spans="1:114" s="7" customFormat="1">
      <c r="A109" s="277">
        <f t="shared" si="48"/>
        <v>50</v>
      </c>
      <c r="B109" s="21" t="e">
        <f>'Calculateur de trading'!I109/C109/W109</f>
        <v>#DIV/0!</v>
      </c>
      <c r="C109" s="278">
        <f t="shared" si="49"/>
        <v>10</v>
      </c>
      <c r="D109" s="278"/>
      <c r="E109" s="273">
        <f t="shared" si="50"/>
        <v>100</v>
      </c>
      <c r="F109" s="271">
        <f t="shared" si="42"/>
        <v>2</v>
      </c>
      <c r="G109" s="271" t="e">
        <f t="shared" si="43"/>
        <v>#DIV/0!</v>
      </c>
      <c r="H109" s="272">
        <f t="shared" si="44"/>
        <v>20</v>
      </c>
      <c r="I109" s="270"/>
      <c r="J109" s="273">
        <f t="shared" si="51"/>
        <v>200</v>
      </c>
      <c r="K109" s="271">
        <f t="shared" si="45"/>
        <v>4</v>
      </c>
      <c r="L109" s="271" t="e">
        <f t="shared" si="46"/>
        <v>#DIV/0!</v>
      </c>
      <c r="M109" s="272">
        <f t="shared" si="47"/>
        <v>40</v>
      </c>
      <c r="N109" s="389"/>
      <c r="O109" s="455" t="e">
        <f>(A109*B109*W109)+(B109*'Calculateur de trading'!H109)</f>
        <v>#DIV/0!</v>
      </c>
      <c r="P109" s="274" t="e">
        <f>O109/'Déscriptions des trades'!CK109</f>
        <v>#DIV/0!</v>
      </c>
      <c r="Q109" s="456" t="e">
        <f>'Déscriptions des trades'!CK109-O109</f>
        <v>#DIV/0!</v>
      </c>
      <c r="R109" s="466" t="e">
        <f t="shared" si="52"/>
        <v>#DIV/0!</v>
      </c>
      <c r="S109" s="389"/>
      <c r="T109" s="12"/>
      <c r="U109" s="25"/>
      <c r="V109" s="15"/>
      <c r="W109" s="490">
        <f t="shared" si="56"/>
        <v>0</v>
      </c>
      <c r="X109" s="21" t="e">
        <f>W109*U109/'Déscriptions des trades'!CK109*'Déscriptions des trades'!B109</f>
        <v>#DIV/0!</v>
      </c>
      <c r="Y109" s="459"/>
      <c r="Z109" s="389"/>
      <c r="AA109" s="23">
        <f t="shared" si="53"/>
        <v>0.1</v>
      </c>
      <c r="AB109" s="17" t="e">
        <f>(AA109*'Déscriptions des trades'!U109*'Déscriptions des trades'!B109/'Déscriptions des trades'!CK109)*'Déscriptions des trades'!W109</f>
        <v>#DIV/0!</v>
      </c>
      <c r="AC109" s="265" t="e">
        <f>AB109*'Déscriptions des trades'!CK109</f>
        <v>#DIV/0!</v>
      </c>
      <c r="AD109" s="266" t="e">
        <f>'Déscriptions des trades'!CK109-AC109</f>
        <v>#DIV/0!</v>
      </c>
      <c r="AE109" s="389"/>
      <c r="AF109" s="399">
        <v>105</v>
      </c>
      <c r="AG109" s="389"/>
      <c r="AH109" s="20"/>
      <c r="AI109" s="303"/>
      <c r="AJ109" s="307"/>
      <c r="AK109" s="161"/>
      <c r="AL109" s="305"/>
      <c r="AM109" s="305"/>
      <c r="AN109" s="162"/>
      <c r="AO109" s="439"/>
      <c r="AP109" s="162"/>
      <c r="AQ109" s="113"/>
      <c r="AR109" s="113"/>
      <c r="AS109" s="384"/>
      <c r="AT109" s="306"/>
      <c r="AU109" s="306"/>
      <c r="AV109" s="160"/>
      <c r="AW109" s="158"/>
      <c r="AX109" s="385"/>
      <c r="AY109" s="453"/>
      <c r="AZ109" s="165"/>
      <c r="BA109" s="301"/>
      <c r="BB109" s="165"/>
      <c r="BC109" s="301"/>
      <c r="BD109" s="165"/>
      <c r="BE109" s="302"/>
      <c r="BF109" s="302"/>
      <c r="BG109" s="165"/>
      <c r="BH109" s="303"/>
      <c r="BI109" s="165"/>
      <c r="BJ109" s="304"/>
      <c r="BK109" s="394"/>
      <c r="BL109" s="302"/>
      <c r="BM109" s="302"/>
      <c r="BN109" s="394"/>
      <c r="BO109" s="302"/>
      <c r="BP109" s="13"/>
      <c r="BQ109" s="302"/>
      <c r="BR109" s="13"/>
      <c r="BS109" s="302"/>
      <c r="BT109" s="13"/>
      <c r="BU109" s="302"/>
      <c r="BV109" s="386"/>
      <c r="BW109" s="303"/>
      <c r="BX109" s="303"/>
      <c r="BY109" s="302"/>
      <c r="BZ109" s="302"/>
      <c r="CA109" s="387"/>
      <c r="CB109" s="395"/>
      <c r="CC109" s="12"/>
      <c r="CD109" s="304"/>
      <c r="CE109" s="14"/>
      <c r="CF109" s="395"/>
      <c r="CG109" s="397"/>
      <c r="CH109" s="300">
        <f t="shared" si="57"/>
        <v>0</v>
      </c>
      <c r="CI109" s="26"/>
      <c r="CJ109" s="17">
        <f t="shared" si="54"/>
        <v>0</v>
      </c>
      <c r="CK109" s="18">
        <f t="shared" si="65"/>
        <v>12.89</v>
      </c>
      <c r="CM109" s="164"/>
      <c r="CN109" s="302"/>
      <c r="CO109" s="13">
        <f t="shared" si="58"/>
        <v>0</v>
      </c>
      <c r="CP109" s="302"/>
      <c r="CQ109" s="13">
        <f t="shared" si="59"/>
        <v>0</v>
      </c>
      <c r="CR109" s="302"/>
      <c r="CS109" s="13">
        <f t="shared" si="60"/>
        <v>0</v>
      </c>
      <c r="CT109" s="302"/>
      <c r="CU109" s="13">
        <f t="shared" si="55"/>
        <v>0</v>
      </c>
      <c r="CV109" s="302"/>
      <c r="CW109" s="13">
        <f t="shared" si="61"/>
        <v>0</v>
      </c>
      <c r="CX109" s="13">
        <f t="shared" si="62"/>
        <v>0</v>
      </c>
      <c r="CY109" s="251">
        <f t="shared" si="63"/>
        <v>0</v>
      </c>
      <c r="CZ109" s="13" t="s">
        <v>29</v>
      </c>
      <c r="DA109" s="13">
        <v>50</v>
      </c>
      <c r="DB109" s="22">
        <f t="shared" si="64"/>
        <v>0</v>
      </c>
      <c r="DD109" s="24"/>
      <c r="DF109" s="163"/>
      <c r="DH109" s="24"/>
      <c r="DI109" s="447"/>
      <c r="DJ109" s="163"/>
    </row>
    <row r="110" spans="1:114" s="7" customFormat="1">
      <c r="A110" s="277">
        <f t="shared" si="48"/>
        <v>50</v>
      </c>
      <c r="B110" s="21" t="e">
        <f>'Calculateur de trading'!I110/C110/W110</f>
        <v>#DIV/0!</v>
      </c>
      <c r="C110" s="278">
        <f t="shared" si="49"/>
        <v>10</v>
      </c>
      <c r="D110" s="426"/>
      <c r="E110" s="273">
        <f t="shared" si="50"/>
        <v>100</v>
      </c>
      <c r="F110" s="271">
        <f t="shared" si="42"/>
        <v>2</v>
      </c>
      <c r="G110" s="271" t="e">
        <f t="shared" si="43"/>
        <v>#DIV/0!</v>
      </c>
      <c r="H110" s="272">
        <f t="shared" si="44"/>
        <v>20</v>
      </c>
      <c r="I110" s="270"/>
      <c r="J110" s="273">
        <f t="shared" si="51"/>
        <v>200</v>
      </c>
      <c r="K110" s="271">
        <f t="shared" si="45"/>
        <v>4</v>
      </c>
      <c r="L110" s="271" t="e">
        <f t="shared" si="46"/>
        <v>#DIV/0!</v>
      </c>
      <c r="M110" s="272">
        <f t="shared" si="47"/>
        <v>40</v>
      </c>
      <c r="N110" s="389"/>
      <c r="O110" s="455" t="e">
        <f>(A110*B110*W110)+(B110*'Calculateur de trading'!H110)</f>
        <v>#DIV/0!</v>
      </c>
      <c r="P110" s="274" t="e">
        <f>O110/'Déscriptions des trades'!CK110</f>
        <v>#DIV/0!</v>
      </c>
      <c r="Q110" s="456" t="e">
        <f>'Déscriptions des trades'!CK110-O110</f>
        <v>#DIV/0!</v>
      </c>
      <c r="R110" s="466" t="e">
        <f t="shared" si="52"/>
        <v>#DIV/0!</v>
      </c>
      <c r="S110" s="389"/>
      <c r="T110" s="12"/>
      <c r="U110" s="25"/>
      <c r="V110" s="15"/>
      <c r="W110" s="490">
        <f t="shared" si="56"/>
        <v>0</v>
      </c>
      <c r="X110" s="21" t="e">
        <f>W110*U110/'Déscriptions des trades'!CK110*'Déscriptions des trades'!B110</f>
        <v>#DIV/0!</v>
      </c>
      <c r="Y110" s="459"/>
      <c r="Z110" s="389"/>
      <c r="AA110" s="23">
        <f t="shared" si="53"/>
        <v>0.1</v>
      </c>
      <c r="AB110" s="17" t="e">
        <f>(AA110*'Déscriptions des trades'!U110*'Déscriptions des trades'!B110/'Déscriptions des trades'!CK110)*'Déscriptions des trades'!W110</f>
        <v>#DIV/0!</v>
      </c>
      <c r="AC110" s="265" t="e">
        <f>AB110*'Déscriptions des trades'!CK110</f>
        <v>#DIV/0!</v>
      </c>
      <c r="AD110" s="266" t="e">
        <f>'Déscriptions des trades'!CK110-AC110</f>
        <v>#DIV/0!</v>
      </c>
      <c r="AE110" s="389"/>
      <c r="AF110" s="399">
        <v>106</v>
      </c>
      <c r="AG110" s="389"/>
      <c r="AH110" s="20"/>
      <c r="AI110" s="303"/>
      <c r="AJ110" s="307"/>
      <c r="AK110" s="161"/>
      <c r="AL110" s="305"/>
      <c r="AM110" s="305"/>
      <c r="AN110" s="162"/>
      <c r="AO110" s="439"/>
      <c r="AP110" s="162"/>
      <c r="AQ110" s="113"/>
      <c r="AR110" s="113"/>
      <c r="AS110" s="384"/>
      <c r="AT110" s="306"/>
      <c r="AU110" s="306"/>
      <c r="AV110" s="160"/>
      <c r="AW110" s="158"/>
      <c r="AX110" s="385"/>
      <c r="AY110" s="453"/>
      <c r="AZ110" s="165"/>
      <c r="BA110" s="301"/>
      <c r="BB110" s="165"/>
      <c r="BC110" s="301"/>
      <c r="BD110" s="165"/>
      <c r="BE110" s="302"/>
      <c r="BF110" s="302"/>
      <c r="BG110" s="165"/>
      <c r="BH110" s="303"/>
      <c r="BI110" s="165"/>
      <c r="BJ110" s="304"/>
      <c r="BK110" s="394"/>
      <c r="BL110" s="302"/>
      <c r="BM110" s="302"/>
      <c r="BN110" s="394"/>
      <c r="BO110" s="302"/>
      <c r="BP110" s="13"/>
      <c r="BQ110" s="302"/>
      <c r="BR110" s="13"/>
      <c r="BS110" s="302"/>
      <c r="BT110" s="13"/>
      <c r="BU110" s="302"/>
      <c r="BV110" s="386"/>
      <c r="BW110" s="303"/>
      <c r="BX110" s="303"/>
      <c r="BY110" s="302"/>
      <c r="BZ110" s="302"/>
      <c r="CA110" s="387"/>
      <c r="CB110" s="395"/>
      <c r="CC110" s="12"/>
      <c r="CD110" s="304"/>
      <c r="CE110" s="14"/>
      <c r="CF110" s="395"/>
      <c r="CG110" s="397"/>
      <c r="CH110" s="300">
        <f t="shared" si="57"/>
        <v>0</v>
      </c>
      <c r="CI110" s="26"/>
      <c r="CJ110" s="17">
        <f t="shared" si="54"/>
        <v>0</v>
      </c>
      <c r="CK110" s="18">
        <f t="shared" si="65"/>
        <v>12.89</v>
      </c>
      <c r="CM110" s="164"/>
      <c r="CN110" s="302"/>
      <c r="CO110" s="13">
        <f t="shared" si="58"/>
        <v>0</v>
      </c>
      <c r="CP110" s="302"/>
      <c r="CQ110" s="13">
        <f t="shared" si="59"/>
        <v>0</v>
      </c>
      <c r="CR110" s="302"/>
      <c r="CS110" s="13">
        <f t="shared" si="60"/>
        <v>0</v>
      </c>
      <c r="CT110" s="302"/>
      <c r="CU110" s="13">
        <f t="shared" si="55"/>
        <v>0</v>
      </c>
      <c r="CV110" s="302"/>
      <c r="CW110" s="13">
        <f t="shared" si="61"/>
        <v>0</v>
      </c>
      <c r="CX110" s="13">
        <f t="shared" si="62"/>
        <v>0</v>
      </c>
      <c r="CY110" s="251">
        <f t="shared" si="63"/>
        <v>0</v>
      </c>
      <c r="CZ110" s="13" t="s">
        <v>29</v>
      </c>
      <c r="DA110" s="13">
        <v>50</v>
      </c>
      <c r="DB110" s="22">
        <f t="shared" si="64"/>
        <v>0</v>
      </c>
      <c r="DD110" s="24"/>
      <c r="DF110" s="163"/>
      <c r="DH110" s="24"/>
      <c r="DI110" s="447"/>
      <c r="DJ110" s="163"/>
    </row>
    <row r="111" spans="1:114" s="7" customFormat="1">
      <c r="A111" s="277">
        <f t="shared" si="48"/>
        <v>50</v>
      </c>
      <c r="B111" s="21" t="e">
        <f>'Calculateur de trading'!I111/C111/W111</f>
        <v>#DIV/0!</v>
      </c>
      <c r="C111" s="278">
        <f t="shared" si="49"/>
        <v>10</v>
      </c>
      <c r="D111" s="426"/>
      <c r="E111" s="273">
        <f t="shared" si="50"/>
        <v>100</v>
      </c>
      <c r="F111" s="271">
        <f t="shared" si="42"/>
        <v>2</v>
      </c>
      <c r="G111" s="271" t="e">
        <f t="shared" si="43"/>
        <v>#DIV/0!</v>
      </c>
      <c r="H111" s="272">
        <f t="shared" si="44"/>
        <v>20</v>
      </c>
      <c r="I111" s="270"/>
      <c r="J111" s="273">
        <f t="shared" si="51"/>
        <v>200</v>
      </c>
      <c r="K111" s="271">
        <f t="shared" si="45"/>
        <v>4</v>
      </c>
      <c r="L111" s="271" t="e">
        <f t="shared" si="46"/>
        <v>#DIV/0!</v>
      </c>
      <c r="M111" s="272">
        <f t="shared" si="47"/>
        <v>40</v>
      </c>
      <c r="N111" s="389"/>
      <c r="O111" s="455" t="e">
        <f>(A111*B111*W111)+(B111*'Calculateur de trading'!H111)</f>
        <v>#DIV/0!</v>
      </c>
      <c r="P111" s="274" t="e">
        <f>O111/'Déscriptions des trades'!CK111</f>
        <v>#DIV/0!</v>
      </c>
      <c r="Q111" s="456" t="e">
        <f>'Déscriptions des trades'!CK111-O111</f>
        <v>#DIV/0!</v>
      </c>
      <c r="R111" s="466" t="e">
        <f t="shared" si="52"/>
        <v>#DIV/0!</v>
      </c>
      <c r="S111" s="389"/>
      <c r="T111" s="12"/>
      <c r="U111" s="25"/>
      <c r="V111" s="15"/>
      <c r="W111" s="490">
        <f t="shared" si="56"/>
        <v>0</v>
      </c>
      <c r="X111" s="21" t="e">
        <f>W111*U111/'Déscriptions des trades'!CK111*'Déscriptions des trades'!B111</f>
        <v>#DIV/0!</v>
      </c>
      <c r="Y111" s="459"/>
      <c r="Z111" s="389"/>
      <c r="AA111" s="23">
        <f t="shared" si="53"/>
        <v>0.1</v>
      </c>
      <c r="AB111" s="17" t="e">
        <f>(AA111*'Déscriptions des trades'!U111*'Déscriptions des trades'!B111/'Déscriptions des trades'!CK111)*'Déscriptions des trades'!W111</f>
        <v>#DIV/0!</v>
      </c>
      <c r="AC111" s="265" t="e">
        <f>AB111*'Déscriptions des trades'!CK111</f>
        <v>#DIV/0!</v>
      </c>
      <c r="AD111" s="266" t="e">
        <f>'Déscriptions des trades'!CK111-AC111</f>
        <v>#DIV/0!</v>
      </c>
      <c r="AE111" s="389"/>
      <c r="AF111" s="399">
        <v>107</v>
      </c>
      <c r="AG111" s="389"/>
      <c r="AH111" s="20"/>
      <c r="AI111" s="303"/>
      <c r="AJ111" s="307"/>
      <c r="AK111" s="161"/>
      <c r="AL111" s="305"/>
      <c r="AM111" s="305"/>
      <c r="AN111" s="162"/>
      <c r="AO111" s="439"/>
      <c r="AP111" s="162"/>
      <c r="AQ111" s="113"/>
      <c r="AR111" s="113"/>
      <c r="AS111" s="384"/>
      <c r="AT111" s="306"/>
      <c r="AU111" s="306"/>
      <c r="AV111" s="160"/>
      <c r="AW111" s="158"/>
      <c r="AX111" s="385"/>
      <c r="AY111" s="453"/>
      <c r="AZ111" s="165"/>
      <c r="BA111" s="301"/>
      <c r="BB111" s="165"/>
      <c r="BC111" s="301"/>
      <c r="BD111" s="165"/>
      <c r="BE111" s="302"/>
      <c r="BF111" s="302"/>
      <c r="BG111" s="165"/>
      <c r="BH111" s="303"/>
      <c r="BI111" s="165"/>
      <c r="BJ111" s="304"/>
      <c r="BK111" s="394"/>
      <c r="BL111" s="302"/>
      <c r="BM111" s="302"/>
      <c r="BN111" s="394"/>
      <c r="BO111" s="302"/>
      <c r="BP111" s="13"/>
      <c r="BQ111" s="302"/>
      <c r="BR111" s="13"/>
      <c r="BS111" s="302"/>
      <c r="BT111" s="13"/>
      <c r="BU111" s="302"/>
      <c r="BV111" s="386"/>
      <c r="BW111" s="303"/>
      <c r="BX111" s="303"/>
      <c r="BY111" s="302"/>
      <c r="BZ111" s="302"/>
      <c r="CA111" s="387"/>
      <c r="CB111" s="395"/>
      <c r="CC111" s="12"/>
      <c r="CD111" s="304"/>
      <c r="CE111" s="14"/>
      <c r="CF111" s="395"/>
      <c r="CG111" s="397"/>
      <c r="CH111" s="300">
        <f t="shared" si="57"/>
        <v>0</v>
      </c>
      <c r="CI111" s="26"/>
      <c r="CJ111" s="17">
        <f t="shared" si="54"/>
        <v>0</v>
      </c>
      <c r="CK111" s="18">
        <f t="shared" si="65"/>
        <v>12.89</v>
      </c>
      <c r="CM111" s="164"/>
      <c r="CN111" s="302"/>
      <c r="CO111" s="13">
        <f t="shared" si="58"/>
        <v>0</v>
      </c>
      <c r="CP111" s="302"/>
      <c r="CQ111" s="13">
        <f t="shared" si="59"/>
        <v>0</v>
      </c>
      <c r="CR111" s="302"/>
      <c r="CS111" s="13">
        <f t="shared" si="60"/>
        <v>0</v>
      </c>
      <c r="CT111" s="302"/>
      <c r="CU111" s="13">
        <f t="shared" si="55"/>
        <v>0</v>
      </c>
      <c r="CV111" s="302"/>
      <c r="CW111" s="13">
        <f t="shared" si="61"/>
        <v>0</v>
      </c>
      <c r="CX111" s="13">
        <f t="shared" si="62"/>
        <v>0</v>
      </c>
      <c r="CY111" s="251">
        <f t="shared" si="63"/>
        <v>0</v>
      </c>
      <c r="CZ111" s="13" t="s">
        <v>29</v>
      </c>
      <c r="DA111" s="13">
        <v>50</v>
      </c>
      <c r="DB111" s="22">
        <f t="shared" si="64"/>
        <v>0</v>
      </c>
      <c r="DD111" s="24"/>
      <c r="DF111" s="163"/>
      <c r="DH111" s="24"/>
      <c r="DI111" s="447"/>
      <c r="DJ111" s="163"/>
    </row>
    <row r="112" spans="1:114" s="7" customFormat="1">
      <c r="A112" s="277">
        <f t="shared" si="48"/>
        <v>50</v>
      </c>
      <c r="B112" s="21" t="e">
        <f>'Calculateur de trading'!I112/C112/W112</f>
        <v>#DIV/0!</v>
      </c>
      <c r="C112" s="278">
        <f t="shared" si="49"/>
        <v>10</v>
      </c>
      <c r="D112" s="278"/>
      <c r="E112" s="273">
        <f t="shared" si="50"/>
        <v>100</v>
      </c>
      <c r="F112" s="271">
        <f t="shared" si="42"/>
        <v>2</v>
      </c>
      <c r="G112" s="271" t="e">
        <f t="shared" si="43"/>
        <v>#DIV/0!</v>
      </c>
      <c r="H112" s="272">
        <f t="shared" si="44"/>
        <v>20</v>
      </c>
      <c r="I112" s="270"/>
      <c r="J112" s="273">
        <f t="shared" si="51"/>
        <v>200</v>
      </c>
      <c r="K112" s="271">
        <f t="shared" si="45"/>
        <v>4</v>
      </c>
      <c r="L112" s="271" t="e">
        <f t="shared" si="46"/>
        <v>#DIV/0!</v>
      </c>
      <c r="M112" s="272">
        <f t="shared" si="47"/>
        <v>40</v>
      </c>
      <c r="N112" s="389"/>
      <c r="O112" s="455" t="e">
        <f>(A112*B112*W112)+(B112*'Calculateur de trading'!H112)</f>
        <v>#DIV/0!</v>
      </c>
      <c r="P112" s="274" t="e">
        <f>O112/'Déscriptions des trades'!CK112</f>
        <v>#DIV/0!</v>
      </c>
      <c r="Q112" s="456" t="e">
        <f>'Déscriptions des trades'!CK112-O112</f>
        <v>#DIV/0!</v>
      </c>
      <c r="R112" s="466" t="e">
        <f t="shared" si="52"/>
        <v>#DIV/0!</v>
      </c>
      <c r="S112" s="389"/>
      <c r="T112" s="12"/>
      <c r="U112" s="25"/>
      <c r="V112" s="15"/>
      <c r="W112" s="490">
        <f t="shared" si="56"/>
        <v>0</v>
      </c>
      <c r="X112" s="21" t="e">
        <f>W112*U112/'Déscriptions des trades'!CK112*'Déscriptions des trades'!B112</f>
        <v>#DIV/0!</v>
      </c>
      <c r="Y112" s="459"/>
      <c r="Z112" s="389"/>
      <c r="AA112" s="23">
        <f t="shared" si="53"/>
        <v>0.1</v>
      </c>
      <c r="AB112" s="17" t="e">
        <f>(AA112*'Déscriptions des trades'!U112*'Déscriptions des trades'!B112/'Déscriptions des trades'!CK112)*'Déscriptions des trades'!W112</f>
        <v>#DIV/0!</v>
      </c>
      <c r="AC112" s="265" t="e">
        <f>AB112*'Déscriptions des trades'!CK112</f>
        <v>#DIV/0!</v>
      </c>
      <c r="AD112" s="266" t="e">
        <f>'Déscriptions des trades'!CK112-AC112</f>
        <v>#DIV/0!</v>
      </c>
      <c r="AE112" s="389"/>
      <c r="AF112" s="399">
        <v>108</v>
      </c>
      <c r="AG112" s="389"/>
      <c r="AH112" s="20"/>
      <c r="AI112" s="303"/>
      <c r="AJ112" s="307"/>
      <c r="AK112" s="161"/>
      <c r="AL112" s="305"/>
      <c r="AM112" s="305"/>
      <c r="AN112" s="162"/>
      <c r="AO112" s="439"/>
      <c r="AP112" s="162"/>
      <c r="AQ112" s="113"/>
      <c r="AR112" s="113"/>
      <c r="AS112" s="384"/>
      <c r="AT112" s="306"/>
      <c r="AU112" s="306"/>
      <c r="AV112" s="160"/>
      <c r="AW112" s="158"/>
      <c r="AX112" s="385"/>
      <c r="AY112" s="453"/>
      <c r="AZ112" s="165"/>
      <c r="BA112" s="301"/>
      <c r="BB112" s="165"/>
      <c r="BC112" s="301"/>
      <c r="BD112" s="165"/>
      <c r="BE112" s="302"/>
      <c r="BF112" s="302"/>
      <c r="BG112" s="165"/>
      <c r="BH112" s="303"/>
      <c r="BI112" s="165"/>
      <c r="BJ112" s="304"/>
      <c r="BK112" s="394"/>
      <c r="BL112" s="302"/>
      <c r="BM112" s="302"/>
      <c r="BN112" s="394"/>
      <c r="BO112" s="302"/>
      <c r="BP112" s="13"/>
      <c r="BQ112" s="302"/>
      <c r="BR112" s="13"/>
      <c r="BS112" s="302"/>
      <c r="BT112" s="13"/>
      <c r="BU112" s="302"/>
      <c r="BV112" s="386"/>
      <c r="BW112" s="303"/>
      <c r="BX112" s="303"/>
      <c r="BY112" s="302"/>
      <c r="BZ112" s="302"/>
      <c r="CA112" s="387"/>
      <c r="CB112" s="395"/>
      <c r="CC112" s="12"/>
      <c r="CD112" s="304"/>
      <c r="CE112" s="14"/>
      <c r="CF112" s="395"/>
      <c r="CG112" s="397"/>
      <c r="CH112" s="300">
        <f t="shared" si="57"/>
        <v>0</v>
      </c>
      <c r="CI112" s="26"/>
      <c r="CJ112" s="17">
        <f t="shared" si="54"/>
        <v>0</v>
      </c>
      <c r="CK112" s="18">
        <f t="shared" si="65"/>
        <v>12.89</v>
      </c>
      <c r="CM112" s="164"/>
      <c r="CN112" s="302"/>
      <c r="CO112" s="13">
        <f t="shared" si="58"/>
        <v>0</v>
      </c>
      <c r="CP112" s="302"/>
      <c r="CQ112" s="13">
        <f t="shared" si="59"/>
        <v>0</v>
      </c>
      <c r="CR112" s="302"/>
      <c r="CS112" s="13">
        <f t="shared" si="60"/>
        <v>0</v>
      </c>
      <c r="CT112" s="302"/>
      <c r="CU112" s="13">
        <f t="shared" si="55"/>
        <v>0</v>
      </c>
      <c r="CV112" s="302"/>
      <c r="CW112" s="13">
        <f t="shared" si="61"/>
        <v>0</v>
      </c>
      <c r="CX112" s="13">
        <f t="shared" si="62"/>
        <v>0</v>
      </c>
      <c r="CY112" s="251">
        <f t="shared" si="63"/>
        <v>0</v>
      </c>
      <c r="CZ112" s="13" t="s">
        <v>29</v>
      </c>
      <c r="DA112" s="13">
        <v>50</v>
      </c>
      <c r="DB112" s="22">
        <f t="shared" si="64"/>
        <v>0</v>
      </c>
      <c r="DD112" s="24"/>
      <c r="DF112" s="163"/>
      <c r="DH112" s="24"/>
      <c r="DI112" s="447"/>
      <c r="DJ112" s="163"/>
    </row>
    <row r="113" spans="1:114" s="7" customFormat="1">
      <c r="A113" s="277">
        <f t="shared" si="48"/>
        <v>50</v>
      </c>
      <c r="B113" s="21" t="e">
        <f>'Calculateur de trading'!I113/C113/W113</f>
        <v>#DIV/0!</v>
      </c>
      <c r="C113" s="278">
        <f t="shared" si="49"/>
        <v>10</v>
      </c>
      <c r="D113" s="426"/>
      <c r="E113" s="273">
        <f t="shared" si="50"/>
        <v>100</v>
      </c>
      <c r="F113" s="271">
        <f t="shared" si="42"/>
        <v>2</v>
      </c>
      <c r="G113" s="271" t="e">
        <f t="shared" si="43"/>
        <v>#DIV/0!</v>
      </c>
      <c r="H113" s="272">
        <f t="shared" si="44"/>
        <v>20</v>
      </c>
      <c r="I113" s="270"/>
      <c r="J113" s="273">
        <f t="shared" si="51"/>
        <v>200</v>
      </c>
      <c r="K113" s="271">
        <f t="shared" si="45"/>
        <v>4</v>
      </c>
      <c r="L113" s="271" t="e">
        <f t="shared" si="46"/>
        <v>#DIV/0!</v>
      </c>
      <c r="M113" s="272">
        <f t="shared" si="47"/>
        <v>40</v>
      </c>
      <c r="N113" s="389"/>
      <c r="O113" s="455" t="e">
        <f>(A113*B113*W113)+(B113*'Calculateur de trading'!H113)</f>
        <v>#DIV/0!</v>
      </c>
      <c r="P113" s="274" t="e">
        <f>O113/'Déscriptions des trades'!CK113</f>
        <v>#DIV/0!</v>
      </c>
      <c r="Q113" s="456" t="e">
        <f>'Déscriptions des trades'!CK113-O113</f>
        <v>#DIV/0!</v>
      </c>
      <c r="R113" s="466" t="e">
        <f t="shared" si="52"/>
        <v>#DIV/0!</v>
      </c>
      <c r="S113" s="389"/>
      <c r="T113" s="12"/>
      <c r="U113" s="25"/>
      <c r="V113" s="15"/>
      <c r="W113" s="490">
        <f t="shared" si="56"/>
        <v>0</v>
      </c>
      <c r="X113" s="21" t="e">
        <f>W113*U113/'Déscriptions des trades'!CK113*'Déscriptions des trades'!B113</f>
        <v>#DIV/0!</v>
      </c>
      <c r="Y113" s="459"/>
      <c r="Z113" s="389"/>
      <c r="AA113" s="23">
        <f t="shared" si="53"/>
        <v>0.1</v>
      </c>
      <c r="AB113" s="17" t="e">
        <f>(AA113*'Déscriptions des trades'!U113*'Déscriptions des trades'!B113/'Déscriptions des trades'!CK113)*'Déscriptions des trades'!W113</f>
        <v>#DIV/0!</v>
      </c>
      <c r="AC113" s="265" t="e">
        <f>AB113*'Déscriptions des trades'!CK113</f>
        <v>#DIV/0!</v>
      </c>
      <c r="AD113" s="266" t="e">
        <f>'Déscriptions des trades'!CK113-AC113</f>
        <v>#DIV/0!</v>
      </c>
      <c r="AE113" s="389"/>
      <c r="AF113" s="399">
        <v>109</v>
      </c>
      <c r="AG113" s="389"/>
      <c r="AH113" s="20"/>
      <c r="AI113" s="303"/>
      <c r="AJ113" s="307"/>
      <c r="AK113" s="161"/>
      <c r="AL113" s="305"/>
      <c r="AM113" s="305"/>
      <c r="AN113" s="162"/>
      <c r="AO113" s="439"/>
      <c r="AP113" s="162"/>
      <c r="AQ113" s="113"/>
      <c r="AR113" s="113"/>
      <c r="AS113" s="384"/>
      <c r="AT113" s="306"/>
      <c r="AU113" s="306"/>
      <c r="AV113" s="160"/>
      <c r="AW113" s="158"/>
      <c r="AX113" s="385"/>
      <c r="AY113" s="453"/>
      <c r="AZ113" s="165"/>
      <c r="BA113" s="301"/>
      <c r="BB113" s="165"/>
      <c r="BC113" s="301"/>
      <c r="BD113" s="165"/>
      <c r="BE113" s="302"/>
      <c r="BF113" s="302"/>
      <c r="BG113" s="165"/>
      <c r="BH113" s="303"/>
      <c r="BI113" s="165"/>
      <c r="BJ113" s="304"/>
      <c r="BK113" s="394"/>
      <c r="BL113" s="302"/>
      <c r="BM113" s="302"/>
      <c r="BN113" s="394"/>
      <c r="BO113" s="302"/>
      <c r="BP113" s="13"/>
      <c r="BQ113" s="302"/>
      <c r="BR113" s="13"/>
      <c r="BS113" s="302"/>
      <c r="BT113" s="13"/>
      <c r="BU113" s="302"/>
      <c r="BV113" s="386"/>
      <c r="BW113" s="303"/>
      <c r="BX113" s="303"/>
      <c r="BY113" s="302"/>
      <c r="BZ113" s="302"/>
      <c r="CA113" s="387"/>
      <c r="CB113" s="395"/>
      <c r="CC113" s="12"/>
      <c r="CD113" s="304"/>
      <c r="CE113" s="14"/>
      <c r="CF113" s="395"/>
      <c r="CG113" s="397"/>
      <c r="CH113" s="300">
        <f t="shared" si="57"/>
        <v>0</v>
      </c>
      <c r="CI113" s="26"/>
      <c r="CJ113" s="17">
        <f t="shared" si="54"/>
        <v>0</v>
      </c>
      <c r="CK113" s="18">
        <f t="shared" si="65"/>
        <v>12.89</v>
      </c>
      <c r="CM113" s="164"/>
      <c r="CN113" s="302"/>
      <c r="CO113" s="13">
        <f t="shared" si="58"/>
        <v>0</v>
      </c>
      <c r="CP113" s="302"/>
      <c r="CQ113" s="13">
        <f t="shared" si="59"/>
        <v>0</v>
      </c>
      <c r="CR113" s="302"/>
      <c r="CS113" s="13">
        <f t="shared" si="60"/>
        <v>0</v>
      </c>
      <c r="CT113" s="302"/>
      <c r="CU113" s="13">
        <f t="shared" si="55"/>
        <v>0</v>
      </c>
      <c r="CV113" s="302"/>
      <c r="CW113" s="13">
        <f t="shared" si="61"/>
        <v>0</v>
      </c>
      <c r="CX113" s="13">
        <f t="shared" si="62"/>
        <v>0</v>
      </c>
      <c r="CY113" s="251">
        <f t="shared" si="63"/>
        <v>0</v>
      </c>
      <c r="CZ113" s="13" t="s">
        <v>29</v>
      </c>
      <c r="DA113" s="13">
        <v>50</v>
      </c>
      <c r="DB113" s="22">
        <f t="shared" si="64"/>
        <v>0</v>
      </c>
      <c r="DD113" s="24"/>
      <c r="DF113" s="163"/>
      <c r="DH113" s="24"/>
      <c r="DI113" s="447"/>
      <c r="DJ113" s="163"/>
    </row>
    <row r="114" spans="1:114" s="7" customFormat="1">
      <c r="A114" s="277">
        <f t="shared" si="48"/>
        <v>50</v>
      </c>
      <c r="B114" s="21" t="e">
        <f>'Calculateur de trading'!I114/C114/W114</f>
        <v>#DIV/0!</v>
      </c>
      <c r="C114" s="278">
        <f t="shared" si="49"/>
        <v>10</v>
      </c>
      <c r="D114" s="278"/>
      <c r="E114" s="273">
        <f t="shared" si="50"/>
        <v>100</v>
      </c>
      <c r="F114" s="271">
        <f t="shared" si="42"/>
        <v>2</v>
      </c>
      <c r="G114" s="271" t="e">
        <f t="shared" si="43"/>
        <v>#DIV/0!</v>
      </c>
      <c r="H114" s="272">
        <f t="shared" si="44"/>
        <v>20</v>
      </c>
      <c r="I114" s="270"/>
      <c r="J114" s="273">
        <f t="shared" si="51"/>
        <v>200</v>
      </c>
      <c r="K114" s="271">
        <f t="shared" si="45"/>
        <v>4</v>
      </c>
      <c r="L114" s="271" t="e">
        <f t="shared" si="46"/>
        <v>#DIV/0!</v>
      </c>
      <c r="M114" s="272">
        <f t="shared" si="47"/>
        <v>40</v>
      </c>
      <c r="N114" s="389"/>
      <c r="O114" s="455" t="e">
        <f>(A114*B114*W114)+(B114*'Calculateur de trading'!H114)</f>
        <v>#DIV/0!</v>
      </c>
      <c r="P114" s="274" t="e">
        <f>O114/'Déscriptions des trades'!CK114</f>
        <v>#DIV/0!</v>
      </c>
      <c r="Q114" s="456" t="e">
        <f>'Déscriptions des trades'!CK114-O114</f>
        <v>#DIV/0!</v>
      </c>
      <c r="R114" s="466" t="e">
        <f t="shared" si="52"/>
        <v>#DIV/0!</v>
      </c>
      <c r="S114" s="389"/>
      <c r="T114" s="12"/>
      <c r="U114" s="25"/>
      <c r="V114" s="15"/>
      <c r="W114" s="490">
        <f t="shared" si="56"/>
        <v>0</v>
      </c>
      <c r="X114" s="21" t="e">
        <f>W114*U114/'Déscriptions des trades'!CK114*'Déscriptions des trades'!B114</f>
        <v>#DIV/0!</v>
      </c>
      <c r="Y114" s="459"/>
      <c r="Z114" s="389"/>
      <c r="AA114" s="23">
        <f t="shared" si="53"/>
        <v>0.1</v>
      </c>
      <c r="AB114" s="17" t="e">
        <f>(AA114*'Déscriptions des trades'!U114*'Déscriptions des trades'!B114/'Déscriptions des trades'!CK114)*'Déscriptions des trades'!W114</f>
        <v>#DIV/0!</v>
      </c>
      <c r="AC114" s="265" t="e">
        <f>AB114*'Déscriptions des trades'!CK114</f>
        <v>#DIV/0!</v>
      </c>
      <c r="AD114" s="266" t="e">
        <f>'Déscriptions des trades'!CK114-AC114</f>
        <v>#DIV/0!</v>
      </c>
      <c r="AE114" s="389"/>
      <c r="AF114" s="399">
        <v>110</v>
      </c>
      <c r="AG114" s="389"/>
      <c r="AH114" s="20"/>
      <c r="AI114" s="303"/>
      <c r="AJ114" s="307"/>
      <c r="AK114" s="161"/>
      <c r="AL114" s="305"/>
      <c r="AM114" s="305"/>
      <c r="AN114" s="162"/>
      <c r="AO114" s="439"/>
      <c r="AP114" s="162"/>
      <c r="AQ114" s="113"/>
      <c r="AR114" s="113"/>
      <c r="AS114" s="384"/>
      <c r="AT114" s="306"/>
      <c r="AU114" s="306"/>
      <c r="AV114" s="160"/>
      <c r="AW114" s="158"/>
      <c r="AX114" s="385"/>
      <c r="AY114" s="453"/>
      <c r="AZ114" s="165"/>
      <c r="BA114" s="301"/>
      <c r="BB114" s="165"/>
      <c r="BC114" s="301"/>
      <c r="BD114" s="165"/>
      <c r="BE114" s="302"/>
      <c r="BF114" s="302"/>
      <c r="BG114" s="165"/>
      <c r="BH114" s="303"/>
      <c r="BI114" s="165"/>
      <c r="BJ114" s="304"/>
      <c r="BK114" s="394"/>
      <c r="BL114" s="302"/>
      <c r="BM114" s="302"/>
      <c r="BN114" s="394"/>
      <c r="BO114" s="302"/>
      <c r="BP114" s="13"/>
      <c r="BQ114" s="302"/>
      <c r="BR114" s="13"/>
      <c r="BS114" s="302"/>
      <c r="BT114" s="13"/>
      <c r="BU114" s="302"/>
      <c r="BV114" s="386"/>
      <c r="BW114" s="303"/>
      <c r="BX114" s="303"/>
      <c r="BY114" s="302"/>
      <c r="BZ114" s="302"/>
      <c r="CA114" s="387"/>
      <c r="CB114" s="395"/>
      <c r="CC114" s="12"/>
      <c r="CD114" s="304"/>
      <c r="CE114" s="14"/>
      <c r="CF114" s="395"/>
      <c r="CG114" s="397"/>
      <c r="CH114" s="300">
        <f t="shared" si="57"/>
        <v>0</v>
      </c>
      <c r="CI114" s="26"/>
      <c r="CJ114" s="17">
        <f t="shared" si="54"/>
        <v>0</v>
      </c>
      <c r="CK114" s="18">
        <f t="shared" si="65"/>
        <v>12.89</v>
      </c>
      <c r="CM114" s="164"/>
      <c r="CN114" s="302"/>
      <c r="CO114" s="13">
        <f t="shared" si="58"/>
        <v>0</v>
      </c>
      <c r="CP114" s="302"/>
      <c r="CQ114" s="13">
        <f t="shared" si="59"/>
        <v>0</v>
      </c>
      <c r="CR114" s="302"/>
      <c r="CS114" s="13">
        <f t="shared" si="60"/>
        <v>0</v>
      </c>
      <c r="CT114" s="302"/>
      <c r="CU114" s="13">
        <f t="shared" si="55"/>
        <v>0</v>
      </c>
      <c r="CV114" s="302"/>
      <c r="CW114" s="13">
        <f t="shared" si="61"/>
        <v>0</v>
      </c>
      <c r="CX114" s="13">
        <f t="shared" si="62"/>
        <v>0</v>
      </c>
      <c r="CY114" s="251">
        <f t="shared" si="63"/>
        <v>0</v>
      </c>
      <c r="CZ114" s="13" t="s">
        <v>29</v>
      </c>
      <c r="DA114" s="13">
        <v>50</v>
      </c>
      <c r="DB114" s="22">
        <f t="shared" si="64"/>
        <v>0</v>
      </c>
      <c r="DD114" s="24"/>
      <c r="DF114" s="163"/>
      <c r="DH114" s="24"/>
      <c r="DI114" s="447"/>
      <c r="DJ114" s="163"/>
    </row>
    <row r="115" spans="1:114" s="7" customFormat="1">
      <c r="A115" s="277">
        <f t="shared" si="48"/>
        <v>50</v>
      </c>
      <c r="B115" s="21" t="e">
        <f>'Calculateur de trading'!I115/C115/W115</f>
        <v>#DIV/0!</v>
      </c>
      <c r="C115" s="278">
        <f t="shared" si="49"/>
        <v>10</v>
      </c>
      <c r="D115" s="426"/>
      <c r="E115" s="273">
        <f t="shared" si="50"/>
        <v>100</v>
      </c>
      <c r="F115" s="271">
        <f t="shared" si="42"/>
        <v>2</v>
      </c>
      <c r="G115" s="271" t="e">
        <f t="shared" si="43"/>
        <v>#DIV/0!</v>
      </c>
      <c r="H115" s="272">
        <f t="shared" si="44"/>
        <v>20</v>
      </c>
      <c r="I115" s="270"/>
      <c r="J115" s="273">
        <f t="shared" si="51"/>
        <v>200</v>
      </c>
      <c r="K115" s="271">
        <f t="shared" si="45"/>
        <v>4</v>
      </c>
      <c r="L115" s="271" t="e">
        <f t="shared" si="46"/>
        <v>#DIV/0!</v>
      </c>
      <c r="M115" s="272">
        <f t="shared" si="47"/>
        <v>40</v>
      </c>
      <c r="N115" s="389"/>
      <c r="O115" s="455" t="e">
        <f>(A115*B115*W115)+(B115*'Calculateur de trading'!H115)</f>
        <v>#DIV/0!</v>
      </c>
      <c r="P115" s="274" t="e">
        <f>O115/'Déscriptions des trades'!CK115</f>
        <v>#DIV/0!</v>
      </c>
      <c r="Q115" s="456" t="e">
        <f>'Déscriptions des trades'!CK115-O115</f>
        <v>#DIV/0!</v>
      </c>
      <c r="R115" s="466" t="e">
        <f t="shared" si="52"/>
        <v>#DIV/0!</v>
      </c>
      <c r="S115" s="389"/>
      <c r="T115" s="12"/>
      <c r="U115" s="25"/>
      <c r="V115" s="15"/>
      <c r="W115" s="490">
        <f t="shared" si="56"/>
        <v>0</v>
      </c>
      <c r="X115" s="21" t="e">
        <f>W115*U115/'Déscriptions des trades'!CK115*'Déscriptions des trades'!B115</f>
        <v>#DIV/0!</v>
      </c>
      <c r="Y115" s="459"/>
      <c r="Z115" s="389"/>
      <c r="AA115" s="23">
        <f t="shared" si="53"/>
        <v>0.1</v>
      </c>
      <c r="AB115" s="17" t="e">
        <f>(AA115*'Déscriptions des trades'!U115*'Déscriptions des trades'!B115/'Déscriptions des trades'!CK115)*'Déscriptions des trades'!W115</f>
        <v>#DIV/0!</v>
      </c>
      <c r="AC115" s="265" t="e">
        <f>AB115*'Déscriptions des trades'!CK115</f>
        <v>#DIV/0!</v>
      </c>
      <c r="AD115" s="266" t="e">
        <f>'Déscriptions des trades'!CK115-AC115</f>
        <v>#DIV/0!</v>
      </c>
      <c r="AE115" s="389"/>
      <c r="AF115" s="399">
        <v>111</v>
      </c>
      <c r="AG115" s="389"/>
      <c r="AH115" s="20"/>
      <c r="AI115" s="303"/>
      <c r="AJ115" s="307"/>
      <c r="AK115" s="161"/>
      <c r="AL115" s="305"/>
      <c r="AM115" s="305"/>
      <c r="AN115" s="162"/>
      <c r="AO115" s="439"/>
      <c r="AP115" s="162"/>
      <c r="AQ115" s="113"/>
      <c r="AR115" s="113"/>
      <c r="AS115" s="384"/>
      <c r="AT115" s="306"/>
      <c r="AU115" s="306"/>
      <c r="AV115" s="160"/>
      <c r="AW115" s="158"/>
      <c r="AX115" s="385"/>
      <c r="AY115" s="453"/>
      <c r="AZ115" s="165"/>
      <c r="BA115" s="301"/>
      <c r="BB115" s="165"/>
      <c r="BC115" s="301"/>
      <c r="BD115" s="165"/>
      <c r="BE115" s="302"/>
      <c r="BF115" s="302"/>
      <c r="BG115" s="165"/>
      <c r="BH115" s="303"/>
      <c r="BI115" s="165"/>
      <c r="BJ115" s="304"/>
      <c r="BK115" s="394"/>
      <c r="BL115" s="302"/>
      <c r="BM115" s="302"/>
      <c r="BN115" s="394"/>
      <c r="BO115" s="302"/>
      <c r="BP115" s="13"/>
      <c r="BQ115" s="302"/>
      <c r="BR115" s="13"/>
      <c r="BS115" s="302"/>
      <c r="BT115" s="13"/>
      <c r="BU115" s="302"/>
      <c r="BV115" s="386"/>
      <c r="BW115" s="303"/>
      <c r="BX115" s="303"/>
      <c r="BY115" s="302"/>
      <c r="BZ115" s="302"/>
      <c r="CA115" s="387"/>
      <c r="CB115" s="395"/>
      <c r="CC115" s="12"/>
      <c r="CD115" s="304"/>
      <c r="CE115" s="14"/>
      <c r="CF115" s="395"/>
      <c r="CG115" s="397"/>
      <c r="CH115" s="300">
        <f t="shared" si="57"/>
        <v>0</v>
      </c>
      <c r="CI115" s="26"/>
      <c r="CJ115" s="17">
        <f t="shared" si="54"/>
        <v>0</v>
      </c>
      <c r="CK115" s="18">
        <f t="shared" si="65"/>
        <v>12.89</v>
      </c>
      <c r="CM115" s="164"/>
      <c r="CN115" s="302"/>
      <c r="CO115" s="13">
        <f t="shared" si="58"/>
        <v>0</v>
      </c>
      <c r="CP115" s="302"/>
      <c r="CQ115" s="13">
        <f t="shared" si="59"/>
        <v>0</v>
      </c>
      <c r="CR115" s="302"/>
      <c r="CS115" s="13">
        <f t="shared" si="60"/>
        <v>0</v>
      </c>
      <c r="CT115" s="302"/>
      <c r="CU115" s="13">
        <f t="shared" si="55"/>
        <v>0</v>
      </c>
      <c r="CV115" s="302"/>
      <c r="CW115" s="13">
        <f t="shared" si="61"/>
        <v>0</v>
      </c>
      <c r="CX115" s="13">
        <f t="shared" si="62"/>
        <v>0</v>
      </c>
      <c r="CY115" s="251">
        <f t="shared" si="63"/>
        <v>0</v>
      </c>
      <c r="CZ115" s="13" t="s">
        <v>29</v>
      </c>
      <c r="DA115" s="13">
        <v>50</v>
      </c>
      <c r="DB115" s="22">
        <f t="shared" si="64"/>
        <v>0</v>
      </c>
      <c r="DD115" s="24"/>
      <c r="DF115" s="163"/>
      <c r="DH115" s="24"/>
      <c r="DI115" s="447"/>
      <c r="DJ115" s="163"/>
    </row>
    <row r="116" spans="1:114" s="7" customFormat="1">
      <c r="A116" s="277">
        <f t="shared" si="48"/>
        <v>50</v>
      </c>
      <c r="B116" s="21" t="e">
        <f>'Calculateur de trading'!I116/C116/W116</f>
        <v>#DIV/0!</v>
      </c>
      <c r="C116" s="278">
        <f t="shared" si="49"/>
        <v>10</v>
      </c>
      <c r="D116" s="278"/>
      <c r="E116" s="273">
        <f t="shared" si="50"/>
        <v>100</v>
      </c>
      <c r="F116" s="271">
        <f t="shared" si="42"/>
        <v>2</v>
      </c>
      <c r="G116" s="271" t="e">
        <f t="shared" si="43"/>
        <v>#DIV/0!</v>
      </c>
      <c r="H116" s="272">
        <f t="shared" si="44"/>
        <v>20</v>
      </c>
      <c r="I116" s="270"/>
      <c r="J116" s="273">
        <f t="shared" si="51"/>
        <v>200</v>
      </c>
      <c r="K116" s="271">
        <f t="shared" si="45"/>
        <v>4</v>
      </c>
      <c r="L116" s="271" t="e">
        <f t="shared" si="46"/>
        <v>#DIV/0!</v>
      </c>
      <c r="M116" s="272">
        <f t="shared" si="47"/>
        <v>40</v>
      </c>
      <c r="N116" s="389"/>
      <c r="O116" s="455" t="e">
        <f>(A116*B116*W116)+(B116*'Calculateur de trading'!H116)</f>
        <v>#DIV/0!</v>
      </c>
      <c r="P116" s="274" t="e">
        <f>O116/'Déscriptions des trades'!CK116</f>
        <v>#DIV/0!</v>
      </c>
      <c r="Q116" s="456" t="e">
        <f>'Déscriptions des trades'!CK116-O116</f>
        <v>#DIV/0!</v>
      </c>
      <c r="R116" s="466" t="e">
        <f t="shared" si="52"/>
        <v>#DIV/0!</v>
      </c>
      <c r="S116" s="389"/>
      <c r="T116" s="12"/>
      <c r="U116" s="25"/>
      <c r="V116" s="15"/>
      <c r="W116" s="490">
        <f t="shared" si="56"/>
        <v>0</v>
      </c>
      <c r="X116" s="21" t="e">
        <f>W116*U116/'Déscriptions des trades'!CK116*'Déscriptions des trades'!B116</f>
        <v>#DIV/0!</v>
      </c>
      <c r="Y116" s="459"/>
      <c r="Z116" s="389"/>
      <c r="AA116" s="23">
        <f t="shared" si="53"/>
        <v>0.1</v>
      </c>
      <c r="AB116" s="17" t="e">
        <f>(AA116*'Déscriptions des trades'!U116*'Déscriptions des trades'!B116/'Déscriptions des trades'!CK116)*'Déscriptions des trades'!W116</f>
        <v>#DIV/0!</v>
      </c>
      <c r="AC116" s="265" t="e">
        <f>AB116*'Déscriptions des trades'!CK116</f>
        <v>#DIV/0!</v>
      </c>
      <c r="AD116" s="266" t="e">
        <f>'Déscriptions des trades'!CK116-AC116</f>
        <v>#DIV/0!</v>
      </c>
      <c r="AE116" s="389"/>
      <c r="AF116" s="399">
        <v>112</v>
      </c>
      <c r="AG116" s="389"/>
      <c r="AH116" s="20"/>
      <c r="AI116" s="303"/>
      <c r="AJ116" s="307"/>
      <c r="AK116" s="161"/>
      <c r="AL116" s="305"/>
      <c r="AM116" s="305"/>
      <c r="AN116" s="162"/>
      <c r="AO116" s="439"/>
      <c r="AP116" s="162"/>
      <c r="AQ116" s="113"/>
      <c r="AR116" s="113"/>
      <c r="AS116" s="384"/>
      <c r="AT116" s="306"/>
      <c r="AU116" s="306"/>
      <c r="AV116" s="160"/>
      <c r="AW116" s="158"/>
      <c r="AX116" s="385"/>
      <c r="AY116" s="453"/>
      <c r="AZ116" s="165"/>
      <c r="BA116" s="301"/>
      <c r="BB116" s="165"/>
      <c r="BC116" s="301"/>
      <c r="BD116" s="165"/>
      <c r="BE116" s="302"/>
      <c r="BF116" s="302"/>
      <c r="BG116" s="165"/>
      <c r="BH116" s="303"/>
      <c r="BI116" s="165"/>
      <c r="BJ116" s="304"/>
      <c r="BK116" s="394"/>
      <c r="BL116" s="302"/>
      <c r="BM116" s="302"/>
      <c r="BN116" s="394"/>
      <c r="BO116" s="302"/>
      <c r="BP116" s="13"/>
      <c r="BQ116" s="302"/>
      <c r="BR116" s="13"/>
      <c r="BS116" s="302"/>
      <c r="BT116" s="13"/>
      <c r="BU116" s="302"/>
      <c r="BV116" s="386"/>
      <c r="BW116" s="303"/>
      <c r="BX116" s="303"/>
      <c r="BY116" s="302"/>
      <c r="BZ116" s="302"/>
      <c r="CA116" s="387"/>
      <c r="CB116" s="395"/>
      <c r="CC116" s="12"/>
      <c r="CD116" s="304"/>
      <c r="CE116" s="14"/>
      <c r="CF116" s="395"/>
      <c r="CG116" s="397"/>
      <c r="CH116" s="300">
        <f t="shared" si="57"/>
        <v>0</v>
      </c>
      <c r="CI116" s="26"/>
      <c r="CJ116" s="17">
        <f t="shared" si="54"/>
        <v>0</v>
      </c>
      <c r="CK116" s="18">
        <f t="shared" si="65"/>
        <v>12.89</v>
      </c>
      <c r="CM116" s="164"/>
      <c r="CN116" s="302"/>
      <c r="CO116" s="13">
        <f t="shared" si="58"/>
        <v>0</v>
      </c>
      <c r="CP116" s="302"/>
      <c r="CQ116" s="13">
        <f t="shared" si="59"/>
        <v>0</v>
      </c>
      <c r="CR116" s="302"/>
      <c r="CS116" s="13">
        <f t="shared" si="60"/>
        <v>0</v>
      </c>
      <c r="CT116" s="302"/>
      <c r="CU116" s="13">
        <f t="shared" si="55"/>
        <v>0</v>
      </c>
      <c r="CV116" s="302"/>
      <c r="CW116" s="13">
        <f t="shared" si="61"/>
        <v>0</v>
      </c>
      <c r="CX116" s="13">
        <f t="shared" si="62"/>
        <v>0</v>
      </c>
      <c r="CY116" s="251">
        <f t="shared" si="63"/>
        <v>0</v>
      </c>
      <c r="CZ116" s="13" t="s">
        <v>29</v>
      </c>
      <c r="DA116" s="13">
        <v>50</v>
      </c>
      <c r="DB116" s="22">
        <f t="shared" si="64"/>
        <v>0</v>
      </c>
      <c r="DD116" s="24"/>
      <c r="DF116" s="163"/>
      <c r="DH116" s="24"/>
      <c r="DI116" s="447"/>
      <c r="DJ116" s="163"/>
    </row>
    <row r="117" spans="1:114" s="7" customFormat="1">
      <c r="A117" s="277">
        <f t="shared" si="48"/>
        <v>50</v>
      </c>
      <c r="B117" s="21" t="e">
        <f>'Calculateur de trading'!I117/C117/W117</f>
        <v>#DIV/0!</v>
      </c>
      <c r="C117" s="278">
        <f t="shared" si="49"/>
        <v>10</v>
      </c>
      <c r="D117" s="426"/>
      <c r="E117" s="273">
        <f t="shared" si="50"/>
        <v>100</v>
      </c>
      <c r="F117" s="271">
        <f t="shared" si="42"/>
        <v>2</v>
      </c>
      <c r="G117" s="271" t="e">
        <f t="shared" si="43"/>
        <v>#DIV/0!</v>
      </c>
      <c r="H117" s="272">
        <f t="shared" si="44"/>
        <v>20</v>
      </c>
      <c r="I117" s="270"/>
      <c r="J117" s="273">
        <f t="shared" si="51"/>
        <v>200</v>
      </c>
      <c r="K117" s="271">
        <f t="shared" si="45"/>
        <v>4</v>
      </c>
      <c r="L117" s="271" t="e">
        <f t="shared" si="46"/>
        <v>#DIV/0!</v>
      </c>
      <c r="M117" s="272">
        <f t="shared" si="47"/>
        <v>40</v>
      </c>
      <c r="N117" s="389"/>
      <c r="O117" s="455" t="e">
        <f>(A117*B117*W117)+(B117*'Calculateur de trading'!H117)</f>
        <v>#DIV/0!</v>
      </c>
      <c r="P117" s="274" t="e">
        <f>O117/'Déscriptions des trades'!CK117</f>
        <v>#DIV/0!</v>
      </c>
      <c r="Q117" s="456" t="e">
        <f>'Déscriptions des trades'!CK117-O117</f>
        <v>#DIV/0!</v>
      </c>
      <c r="R117" s="466" t="e">
        <f t="shared" si="52"/>
        <v>#DIV/0!</v>
      </c>
      <c r="S117" s="389"/>
      <c r="T117" s="12"/>
      <c r="U117" s="25"/>
      <c r="V117" s="15"/>
      <c r="W117" s="490">
        <f t="shared" si="56"/>
        <v>0</v>
      </c>
      <c r="X117" s="21" t="e">
        <f>W117*U117/'Déscriptions des trades'!CK117*'Déscriptions des trades'!B117</f>
        <v>#DIV/0!</v>
      </c>
      <c r="Y117" s="459"/>
      <c r="Z117" s="389"/>
      <c r="AA117" s="23">
        <f t="shared" si="53"/>
        <v>0.1</v>
      </c>
      <c r="AB117" s="17" t="e">
        <f>(AA117*'Déscriptions des trades'!U117*'Déscriptions des trades'!B117/'Déscriptions des trades'!CK117)*'Déscriptions des trades'!W117</f>
        <v>#DIV/0!</v>
      </c>
      <c r="AC117" s="265" t="e">
        <f>AB117*'Déscriptions des trades'!CK117</f>
        <v>#DIV/0!</v>
      </c>
      <c r="AD117" s="266" t="e">
        <f>'Déscriptions des trades'!CK117-AC117</f>
        <v>#DIV/0!</v>
      </c>
      <c r="AE117" s="389"/>
      <c r="AF117" s="399">
        <v>113</v>
      </c>
      <c r="AG117" s="389"/>
      <c r="AH117" s="20"/>
      <c r="AI117" s="303"/>
      <c r="AJ117" s="307"/>
      <c r="AK117" s="161"/>
      <c r="AL117" s="305"/>
      <c r="AM117" s="305"/>
      <c r="AN117" s="162"/>
      <c r="AO117" s="439"/>
      <c r="AP117" s="162"/>
      <c r="AQ117" s="113"/>
      <c r="AR117" s="113"/>
      <c r="AS117" s="384"/>
      <c r="AT117" s="306"/>
      <c r="AU117" s="306"/>
      <c r="AV117" s="160"/>
      <c r="AW117" s="158"/>
      <c r="AX117" s="385"/>
      <c r="AY117" s="453"/>
      <c r="AZ117" s="165"/>
      <c r="BA117" s="301"/>
      <c r="BB117" s="165"/>
      <c r="BC117" s="301"/>
      <c r="BD117" s="165"/>
      <c r="BE117" s="302"/>
      <c r="BF117" s="302"/>
      <c r="BG117" s="165"/>
      <c r="BH117" s="303"/>
      <c r="BI117" s="165"/>
      <c r="BJ117" s="304"/>
      <c r="BK117" s="394"/>
      <c r="BL117" s="302"/>
      <c r="BM117" s="302"/>
      <c r="BN117" s="394"/>
      <c r="BO117" s="302"/>
      <c r="BP117" s="13"/>
      <c r="BQ117" s="302"/>
      <c r="BR117" s="13"/>
      <c r="BS117" s="302"/>
      <c r="BT117" s="13"/>
      <c r="BU117" s="302"/>
      <c r="BV117" s="386"/>
      <c r="BW117" s="303"/>
      <c r="BX117" s="303"/>
      <c r="BY117" s="302"/>
      <c r="BZ117" s="302"/>
      <c r="CA117" s="387"/>
      <c r="CB117" s="395"/>
      <c r="CC117" s="12"/>
      <c r="CD117" s="304"/>
      <c r="CE117" s="14"/>
      <c r="CF117" s="395"/>
      <c r="CG117" s="397"/>
      <c r="CH117" s="300">
        <f t="shared" si="57"/>
        <v>0</v>
      </c>
      <c r="CI117" s="26"/>
      <c r="CJ117" s="17">
        <f t="shared" si="54"/>
        <v>0</v>
      </c>
      <c r="CK117" s="18">
        <f t="shared" si="65"/>
        <v>12.89</v>
      </c>
      <c r="CM117" s="164"/>
      <c r="CN117" s="302"/>
      <c r="CO117" s="13">
        <f t="shared" si="58"/>
        <v>0</v>
      </c>
      <c r="CP117" s="302"/>
      <c r="CQ117" s="13">
        <f t="shared" si="59"/>
        <v>0</v>
      </c>
      <c r="CR117" s="302"/>
      <c r="CS117" s="13">
        <f t="shared" si="60"/>
        <v>0</v>
      </c>
      <c r="CT117" s="302"/>
      <c r="CU117" s="13">
        <f t="shared" si="55"/>
        <v>0</v>
      </c>
      <c r="CV117" s="302"/>
      <c r="CW117" s="13">
        <f t="shared" si="61"/>
        <v>0</v>
      </c>
      <c r="CX117" s="13">
        <f t="shared" si="62"/>
        <v>0</v>
      </c>
      <c r="CY117" s="251">
        <f t="shared" si="63"/>
        <v>0</v>
      </c>
      <c r="CZ117" s="13" t="s">
        <v>29</v>
      </c>
      <c r="DA117" s="13">
        <v>50</v>
      </c>
      <c r="DB117" s="22">
        <f t="shared" si="64"/>
        <v>0</v>
      </c>
      <c r="DD117" s="24"/>
      <c r="DF117" s="163"/>
      <c r="DH117" s="24"/>
      <c r="DI117" s="447"/>
      <c r="DJ117" s="163"/>
    </row>
    <row r="118" spans="1:114" s="7" customFormat="1">
      <c r="A118" s="277">
        <f t="shared" si="48"/>
        <v>50</v>
      </c>
      <c r="B118" s="21" t="e">
        <f>'Calculateur de trading'!I118/C118/W118</f>
        <v>#DIV/0!</v>
      </c>
      <c r="C118" s="278">
        <f t="shared" si="49"/>
        <v>10</v>
      </c>
      <c r="D118" s="426"/>
      <c r="E118" s="273">
        <f t="shared" si="50"/>
        <v>100</v>
      </c>
      <c r="F118" s="271">
        <f t="shared" si="42"/>
        <v>2</v>
      </c>
      <c r="G118" s="271" t="e">
        <f t="shared" si="43"/>
        <v>#DIV/0!</v>
      </c>
      <c r="H118" s="272">
        <f t="shared" si="44"/>
        <v>20</v>
      </c>
      <c r="I118" s="270"/>
      <c r="J118" s="273">
        <f t="shared" si="51"/>
        <v>200</v>
      </c>
      <c r="K118" s="271">
        <f t="shared" si="45"/>
        <v>4</v>
      </c>
      <c r="L118" s="271" t="e">
        <f t="shared" si="46"/>
        <v>#DIV/0!</v>
      </c>
      <c r="M118" s="272">
        <f t="shared" si="47"/>
        <v>40</v>
      </c>
      <c r="N118" s="389"/>
      <c r="O118" s="455" t="e">
        <f>(A118*B118*W118)+(B118*'Calculateur de trading'!H118)</f>
        <v>#DIV/0!</v>
      </c>
      <c r="P118" s="274" t="e">
        <f>O118/'Déscriptions des trades'!CK118</f>
        <v>#DIV/0!</v>
      </c>
      <c r="Q118" s="456" t="e">
        <f>'Déscriptions des trades'!CK118-O118</f>
        <v>#DIV/0!</v>
      </c>
      <c r="R118" s="466" t="e">
        <f t="shared" si="52"/>
        <v>#DIV/0!</v>
      </c>
      <c r="S118" s="389"/>
      <c r="T118" s="12"/>
      <c r="U118" s="25"/>
      <c r="V118" s="15"/>
      <c r="W118" s="490">
        <f t="shared" si="56"/>
        <v>0</v>
      </c>
      <c r="X118" s="21" t="e">
        <f>W118*U118/'Déscriptions des trades'!CK118*'Déscriptions des trades'!B118</f>
        <v>#DIV/0!</v>
      </c>
      <c r="Y118" s="459"/>
      <c r="Z118" s="389"/>
      <c r="AA118" s="23">
        <f t="shared" si="53"/>
        <v>0.1</v>
      </c>
      <c r="AB118" s="17" t="e">
        <f>(AA118*'Déscriptions des trades'!U118*'Déscriptions des trades'!B118/'Déscriptions des trades'!CK118)*'Déscriptions des trades'!W118</f>
        <v>#DIV/0!</v>
      </c>
      <c r="AC118" s="265" t="e">
        <f>AB118*'Déscriptions des trades'!CK118</f>
        <v>#DIV/0!</v>
      </c>
      <c r="AD118" s="266" t="e">
        <f>'Déscriptions des trades'!CK118-AC118</f>
        <v>#DIV/0!</v>
      </c>
      <c r="AE118" s="389"/>
      <c r="AF118" s="399">
        <v>114</v>
      </c>
      <c r="AG118" s="389"/>
      <c r="AH118" s="20"/>
      <c r="AI118" s="303"/>
      <c r="AJ118" s="307"/>
      <c r="AK118" s="161"/>
      <c r="AL118" s="305"/>
      <c r="AM118" s="305"/>
      <c r="AN118" s="162"/>
      <c r="AO118" s="439"/>
      <c r="AP118" s="162"/>
      <c r="AQ118" s="113"/>
      <c r="AR118" s="113"/>
      <c r="AS118" s="384"/>
      <c r="AT118" s="306"/>
      <c r="AU118" s="306"/>
      <c r="AV118" s="160"/>
      <c r="AW118" s="158"/>
      <c r="AX118" s="385"/>
      <c r="AY118" s="453"/>
      <c r="AZ118" s="165"/>
      <c r="BA118" s="301"/>
      <c r="BB118" s="165"/>
      <c r="BC118" s="301"/>
      <c r="BD118" s="165"/>
      <c r="BE118" s="302"/>
      <c r="BF118" s="302"/>
      <c r="BG118" s="165"/>
      <c r="BH118" s="303"/>
      <c r="BI118" s="165"/>
      <c r="BJ118" s="304"/>
      <c r="BK118" s="394"/>
      <c r="BL118" s="302"/>
      <c r="BM118" s="302"/>
      <c r="BN118" s="394"/>
      <c r="BO118" s="302"/>
      <c r="BP118" s="13"/>
      <c r="BQ118" s="302"/>
      <c r="BR118" s="13"/>
      <c r="BS118" s="302"/>
      <c r="BT118" s="13"/>
      <c r="BU118" s="302"/>
      <c r="BV118" s="386"/>
      <c r="BW118" s="303"/>
      <c r="BX118" s="303"/>
      <c r="BY118" s="302"/>
      <c r="BZ118" s="302"/>
      <c r="CA118" s="387"/>
      <c r="CB118" s="395"/>
      <c r="CC118" s="12"/>
      <c r="CD118" s="304"/>
      <c r="CE118" s="14"/>
      <c r="CF118" s="395"/>
      <c r="CG118" s="397"/>
      <c r="CH118" s="300">
        <f t="shared" si="57"/>
        <v>0</v>
      </c>
      <c r="CI118" s="26"/>
      <c r="CJ118" s="17">
        <f t="shared" si="54"/>
        <v>0</v>
      </c>
      <c r="CK118" s="18">
        <f t="shared" si="65"/>
        <v>12.89</v>
      </c>
      <c r="CM118" s="164"/>
      <c r="CN118" s="302"/>
      <c r="CO118" s="13">
        <f t="shared" si="58"/>
        <v>0</v>
      </c>
      <c r="CP118" s="302"/>
      <c r="CQ118" s="13">
        <f t="shared" si="59"/>
        <v>0</v>
      </c>
      <c r="CR118" s="302"/>
      <c r="CS118" s="13">
        <f t="shared" si="60"/>
        <v>0</v>
      </c>
      <c r="CT118" s="302"/>
      <c r="CU118" s="13">
        <f t="shared" si="55"/>
        <v>0</v>
      </c>
      <c r="CV118" s="302"/>
      <c r="CW118" s="13">
        <f t="shared" si="61"/>
        <v>0</v>
      </c>
      <c r="CX118" s="13">
        <f t="shared" si="62"/>
        <v>0</v>
      </c>
      <c r="CY118" s="251">
        <f t="shared" si="63"/>
        <v>0</v>
      </c>
      <c r="CZ118" s="13" t="s">
        <v>29</v>
      </c>
      <c r="DA118" s="13">
        <v>50</v>
      </c>
      <c r="DB118" s="22">
        <f t="shared" si="64"/>
        <v>0</v>
      </c>
      <c r="DD118" s="24"/>
      <c r="DF118" s="163"/>
      <c r="DH118" s="24"/>
      <c r="DI118" s="447"/>
      <c r="DJ118" s="163"/>
    </row>
    <row r="119" spans="1:114" s="7" customFormat="1">
      <c r="A119" s="277">
        <f t="shared" si="48"/>
        <v>50</v>
      </c>
      <c r="B119" s="21" t="e">
        <f>'Calculateur de trading'!I119/C119/W119</f>
        <v>#DIV/0!</v>
      </c>
      <c r="C119" s="278">
        <f t="shared" si="49"/>
        <v>10</v>
      </c>
      <c r="D119" s="278"/>
      <c r="E119" s="273">
        <f t="shared" si="50"/>
        <v>100</v>
      </c>
      <c r="F119" s="271">
        <f t="shared" si="42"/>
        <v>2</v>
      </c>
      <c r="G119" s="271" t="e">
        <f t="shared" si="43"/>
        <v>#DIV/0!</v>
      </c>
      <c r="H119" s="272">
        <f t="shared" si="44"/>
        <v>20</v>
      </c>
      <c r="I119" s="270"/>
      <c r="J119" s="273">
        <f t="shared" si="51"/>
        <v>200</v>
      </c>
      <c r="K119" s="271">
        <f t="shared" si="45"/>
        <v>4</v>
      </c>
      <c r="L119" s="271" t="e">
        <f t="shared" si="46"/>
        <v>#DIV/0!</v>
      </c>
      <c r="M119" s="272">
        <f t="shared" si="47"/>
        <v>40</v>
      </c>
      <c r="N119" s="389"/>
      <c r="O119" s="455" t="e">
        <f>(A119*B119*W119)+(B119*'Calculateur de trading'!H119)</f>
        <v>#DIV/0!</v>
      </c>
      <c r="P119" s="274" t="e">
        <f>O119/'Déscriptions des trades'!CK119</f>
        <v>#DIV/0!</v>
      </c>
      <c r="Q119" s="456" t="e">
        <f>'Déscriptions des trades'!CK119-O119</f>
        <v>#DIV/0!</v>
      </c>
      <c r="R119" s="466" t="e">
        <f t="shared" si="52"/>
        <v>#DIV/0!</v>
      </c>
      <c r="S119" s="389"/>
      <c r="T119" s="12"/>
      <c r="U119" s="25"/>
      <c r="V119" s="15"/>
      <c r="W119" s="490">
        <f t="shared" si="56"/>
        <v>0</v>
      </c>
      <c r="X119" s="21" t="e">
        <f>W119*U119/'Déscriptions des trades'!CK119*'Déscriptions des trades'!B119</f>
        <v>#DIV/0!</v>
      </c>
      <c r="Y119" s="459"/>
      <c r="Z119" s="389"/>
      <c r="AA119" s="23">
        <f t="shared" si="53"/>
        <v>0.1</v>
      </c>
      <c r="AB119" s="17" t="e">
        <f>(AA119*'Déscriptions des trades'!U119*'Déscriptions des trades'!B119/'Déscriptions des trades'!CK119)*'Déscriptions des trades'!W119</f>
        <v>#DIV/0!</v>
      </c>
      <c r="AC119" s="265" t="e">
        <f>AB119*'Déscriptions des trades'!CK119</f>
        <v>#DIV/0!</v>
      </c>
      <c r="AD119" s="266" t="e">
        <f>'Déscriptions des trades'!CK119-AC119</f>
        <v>#DIV/0!</v>
      </c>
      <c r="AE119" s="389"/>
      <c r="AF119" s="399">
        <v>115</v>
      </c>
      <c r="AG119" s="389"/>
      <c r="AH119" s="20"/>
      <c r="AI119" s="303"/>
      <c r="AJ119" s="307"/>
      <c r="AK119" s="161"/>
      <c r="AL119" s="305"/>
      <c r="AM119" s="305"/>
      <c r="AN119" s="162"/>
      <c r="AO119" s="439"/>
      <c r="AP119" s="162"/>
      <c r="AQ119" s="113"/>
      <c r="AR119" s="113"/>
      <c r="AS119" s="384"/>
      <c r="AT119" s="306"/>
      <c r="AU119" s="306"/>
      <c r="AV119" s="160"/>
      <c r="AW119" s="158"/>
      <c r="AX119" s="385"/>
      <c r="AY119" s="453"/>
      <c r="AZ119" s="165"/>
      <c r="BA119" s="301"/>
      <c r="BB119" s="165"/>
      <c r="BC119" s="301"/>
      <c r="BD119" s="165"/>
      <c r="BE119" s="302"/>
      <c r="BF119" s="302"/>
      <c r="BG119" s="165"/>
      <c r="BH119" s="303"/>
      <c r="BI119" s="165"/>
      <c r="BJ119" s="304"/>
      <c r="BK119" s="394"/>
      <c r="BL119" s="302"/>
      <c r="BM119" s="302"/>
      <c r="BN119" s="394"/>
      <c r="BO119" s="302"/>
      <c r="BP119" s="13"/>
      <c r="BQ119" s="302"/>
      <c r="BR119" s="13"/>
      <c r="BS119" s="302"/>
      <c r="BT119" s="13"/>
      <c r="BU119" s="302"/>
      <c r="BV119" s="386"/>
      <c r="BW119" s="303"/>
      <c r="BX119" s="303"/>
      <c r="BY119" s="302"/>
      <c r="BZ119" s="302"/>
      <c r="CA119" s="387"/>
      <c r="CB119" s="395"/>
      <c r="CC119" s="12"/>
      <c r="CD119" s="304"/>
      <c r="CE119" s="14"/>
      <c r="CF119" s="395"/>
      <c r="CG119" s="397"/>
      <c r="CH119" s="300">
        <f t="shared" si="57"/>
        <v>0</v>
      </c>
      <c r="CI119" s="26"/>
      <c r="CJ119" s="17">
        <f t="shared" si="54"/>
        <v>0</v>
      </c>
      <c r="CK119" s="18">
        <f t="shared" si="65"/>
        <v>12.89</v>
      </c>
      <c r="CM119" s="164"/>
      <c r="CN119" s="302"/>
      <c r="CO119" s="13">
        <f t="shared" si="58"/>
        <v>0</v>
      </c>
      <c r="CP119" s="302"/>
      <c r="CQ119" s="13">
        <f t="shared" si="59"/>
        <v>0</v>
      </c>
      <c r="CR119" s="302"/>
      <c r="CS119" s="13">
        <f t="shared" si="60"/>
        <v>0</v>
      </c>
      <c r="CT119" s="302"/>
      <c r="CU119" s="13">
        <f t="shared" si="55"/>
        <v>0</v>
      </c>
      <c r="CV119" s="302"/>
      <c r="CW119" s="13">
        <f t="shared" si="61"/>
        <v>0</v>
      </c>
      <c r="CX119" s="13">
        <f t="shared" si="62"/>
        <v>0</v>
      </c>
      <c r="CY119" s="251">
        <f t="shared" si="63"/>
        <v>0</v>
      </c>
      <c r="CZ119" s="13" t="s">
        <v>29</v>
      </c>
      <c r="DA119" s="13">
        <v>50</v>
      </c>
      <c r="DB119" s="22">
        <f t="shared" si="64"/>
        <v>0</v>
      </c>
      <c r="DD119" s="24"/>
      <c r="DF119" s="163"/>
      <c r="DH119" s="24"/>
      <c r="DI119" s="447"/>
      <c r="DJ119" s="163"/>
    </row>
    <row r="120" spans="1:114" s="7" customFormat="1">
      <c r="A120" s="277">
        <f t="shared" si="48"/>
        <v>50</v>
      </c>
      <c r="B120" s="21" t="e">
        <f>'Calculateur de trading'!I120/C120/W120</f>
        <v>#DIV/0!</v>
      </c>
      <c r="C120" s="278">
        <f t="shared" si="49"/>
        <v>10</v>
      </c>
      <c r="D120" s="426"/>
      <c r="E120" s="273">
        <f t="shared" si="50"/>
        <v>100</v>
      </c>
      <c r="F120" s="271">
        <f t="shared" si="42"/>
        <v>2</v>
      </c>
      <c r="G120" s="271" t="e">
        <f t="shared" si="43"/>
        <v>#DIV/0!</v>
      </c>
      <c r="H120" s="272">
        <f t="shared" si="44"/>
        <v>20</v>
      </c>
      <c r="I120" s="270"/>
      <c r="J120" s="273">
        <f t="shared" si="51"/>
        <v>200</v>
      </c>
      <c r="K120" s="271">
        <f t="shared" si="45"/>
        <v>4</v>
      </c>
      <c r="L120" s="271" t="e">
        <f t="shared" si="46"/>
        <v>#DIV/0!</v>
      </c>
      <c r="M120" s="272">
        <f t="shared" si="47"/>
        <v>40</v>
      </c>
      <c r="N120" s="389"/>
      <c r="O120" s="455" t="e">
        <f>(A120*B120*W120)+(B120*'Calculateur de trading'!H120)</f>
        <v>#DIV/0!</v>
      </c>
      <c r="P120" s="274" t="e">
        <f>O120/'Déscriptions des trades'!CK120</f>
        <v>#DIV/0!</v>
      </c>
      <c r="Q120" s="456" t="e">
        <f>'Déscriptions des trades'!CK120-O120</f>
        <v>#DIV/0!</v>
      </c>
      <c r="R120" s="466" t="e">
        <f t="shared" si="52"/>
        <v>#DIV/0!</v>
      </c>
      <c r="S120" s="389"/>
      <c r="T120" s="12"/>
      <c r="U120" s="25"/>
      <c r="V120" s="15"/>
      <c r="W120" s="490">
        <f t="shared" si="56"/>
        <v>0</v>
      </c>
      <c r="X120" s="21" t="e">
        <f>W120*U120/'Déscriptions des trades'!CK120*'Déscriptions des trades'!B120</f>
        <v>#DIV/0!</v>
      </c>
      <c r="Y120" s="459"/>
      <c r="Z120" s="389"/>
      <c r="AA120" s="23">
        <f t="shared" si="53"/>
        <v>0.1</v>
      </c>
      <c r="AB120" s="17" t="e">
        <f>(AA120*'Déscriptions des trades'!U120*'Déscriptions des trades'!B120/'Déscriptions des trades'!CK120)*'Déscriptions des trades'!W120</f>
        <v>#DIV/0!</v>
      </c>
      <c r="AC120" s="265" t="e">
        <f>AB120*'Déscriptions des trades'!CK120</f>
        <v>#DIV/0!</v>
      </c>
      <c r="AD120" s="266" t="e">
        <f>'Déscriptions des trades'!CK120-AC120</f>
        <v>#DIV/0!</v>
      </c>
      <c r="AE120" s="389"/>
      <c r="AF120" s="399">
        <v>116</v>
      </c>
      <c r="AG120" s="389"/>
      <c r="AH120" s="20"/>
      <c r="AI120" s="303"/>
      <c r="AJ120" s="307"/>
      <c r="AK120" s="161"/>
      <c r="AL120" s="305"/>
      <c r="AM120" s="305"/>
      <c r="AN120" s="162"/>
      <c r="AO120" s="439"/>
      <c r="AP120" s="162"/>
      <c r="AQ120" s="113"/>
      <c r="AR120" s="113"/>
      <c r="AS120" s="384"/>
      <c r="AT120" s="306"/>
      <c r="AU120" s="306"/>
      <c r="AV120" s="160"/>
      <c r="AW120" s="158"/>
      <c r="AX120" s="385"/>
      <c r="AY120" s="453"/>
      <c r="AZ120" s="165"/>
      <c r="BA120" s="301"/>
      <c r="BB120" s="165"/>
      <c r="BC120" s="301"/>
      <c r="BD120" s="165"/>
      <c r="BE120" s="302"/>
      <c r="BF120" s="302"/>
      <c r="BG120" s="165"/>
      <c r="BH120" s="303"/>
      <c r="BI120" s="165"/>
      <c r="BJ120" s="304"/>
      <c r="BK120" s="394"/>
      <c r="BL120" s="302"/>
      <c r="BM120" s="302"/>
      <c r="BN120" s="394"/>
      <c r="BO120" s="302"/>
      <c r="BP120" s="13"/>
      <c r="BQ120" s="302"/>
      <c r="BR120" s="13"/>
      <c r="BS120" s="302"/>
      <c r="BT120" s="13"/>
      <c r="BU120" s="302"/>
      <c r="BV120" s="386"/>
      <c r="BW120" s="303"/>
      <c r="BX120" s="303"/>
      <c r="BY120" s="302"/>
      <c r="BZ120" s="302"/>
      <c r="CA120" s="387"/>
      <c r="CB120" s="395"/>
      <c r="CC120" s="12"/>
      <c r="CD120" s="304"/>
      <c r="CE120" s="14"/>
      <c r="CF120" s="395"/>
      <c r="CG120" s="397"/>
      <c r="CH120" s="300">
        <f t="shared" si="57"/>
        <v>0</v>
      </c>
      <c r="CI120" s="26"/>
      <c r="CJ120" s="17">
        <f t="shared" si="54"/>
        <v>0</v>
      </c>
      <c r="CK120" s="18">
        <f t="shared" si="65"/>
        <v>12.89</v>
      </c>
      <c r="CM120" s="164"/>
      <c r="CN120" s="302"/>
      <c r="CO120" s="13">
        <f t="shared" si="58"/>
        <v>0</v>
      </c>
      <c r="CP120" s="302"/>
      <c r="CQ120" s="13">
        <f t="shared" si="59"/>
        <v>0</v>
      </c>
      <c r="CR120" s="302"/>
      <c r="CS120" s="13">
        <f t="shared" si="60"/>
        <v>0</v>
      </c>
      <c r="CT120" s="302"/>
      <c r="CU120" s="13">
        <f t="shared" si="55"/>
        <v>0</v>
      </c>
      <c r="CV120" s="302"/>
      <c r="CW120" s="13">
        <f t="shared" si="61"/>
        <v>0</v>
      </c>
      <c r="CX120" s="13">
        <f t="shared" si="62"/>
        <v>0</v>
      </c>
      <c r="CY120" s="251">
        <f t="shared" si="63"/>
        <v>0</v>
      </c>
      <c r="CZ120" s="13" t="s">
        <v>29</v>
      </c>
      <c r="DA120" s="13">
        <v>50</v>
      </c>
      <c r="DB120" s="22">
        <f t="shared" si="64"/>
        <v>0</v>
      </c>
      <c r="DD120" s="24"/>
      <c r="DF120" s="163"/>
      <c r="DH120" s="24"/>
      <c r="DI120" s="447"/>
      <c r="DJ120" s="163"/>
    </row>
    <row r="121" spans="1:114" s="7" customFormat="1">
      <c r="A121" s="277">
        <f t="shared" si="48"/>
        <v>50</v>
      </c>
      <c r="B121" s="21" t="e">
        <f>'Calculateur de trading'!I121/C121/W121</f>
        <v>#DIV/0!</v>
      </c>
      <c r="C121" s="278">
        <f t="shared" si="49"/>
        <v>10</v>
      </c>
      <c r="D121" s="278"/>
      <c r="E121" s="273">
        <f t="shared" si="50"/>
        <v>100</v>
      </c>
      <c r="F121" s="271">
        <f t="shared" si="42"/>
        <v>2</v>
      </c>
      <c r="G121" s="271" t="e">
        <f t="shared" si="43"/>
        <v>#DIV/0!</v>
      </c>
      <c r="H121" s="272">
        <f t="shared" si="44"/>
        <v>20</v>
      </c>
      <c r="I121" s="270"/>
      <c r="J121" s="273">
        <f t="shared" si="51"/>
        <v>200</v>
      </c>
      <c r="K121" s="271">
        <f t="shared" si="45"/>
        <v>4</v>
      </c>
      <c r="L121" s="271" t="e">
        <f t="shared" si="46"/>
        <v>#DIV/0!</v>
      </c>
      <c r="M121" s="272">
        <f t="shared" si="47"/>
        <v>40</v>
      </c>
      <c r="N121" s="389"/>
      <c r="O121" s="455" t="e">
        <f>(A121*B121*W121)+(B121*'Calculateur de trading'!H121)</f>
        <v>#DIV/0!</v>
      </c>
      <c r="P121" s="274" t="e">
        <f>O121/'Déscriptions des trades'!CK121</f>
        <v>#DIV/0!</v>
      </c>
      <c r="Q121" s="456" t="e">
        <f>'Déscriptions des trades'!CK121-O121</f>
        <v>#DIV/0!</v>
      </c>
      <c r="R121" s="466" t="e">
        <f t="shared" si="52"/>
        <v>#DIV/0!</v>
      </c>
      <c r="S121" s="389"/>
      <c r="T121" s="12"/>
      <c r="U121" s="25"/>
      <c r="V121" s="15"/>
      <c r="W121" s="490">
        <f t="shared" si="56"/>
        <v>0</v>
      </c>
      <c r="X121" s="21" t="e">
        <f>W121*U121/'Déscriptions des trades'!CK121*'Déscriptions des trades'!B121</f>
        <v>#DIV/0!</v>
      </c>
      <c r="Y121" s="459"/>
      <c r="Z121" s="389"/>
      <c r="AA121" s="23">
        <f t="shared" si="53"/>
        <v>0.1</v>
      </c>
      <c r="AB121" s="17" t="e">
        <f>(AA121*'Déscriptions des trades'!U121*'Déscriptions des trades'!B121/'Déscriptions des trades'!CK121)*'Déscriptions des trades'!W121</f>
        <v>#DIV/0!</v>
      </c>
      <c r="AC121" s="265" t="e">
        <f>AB121*'Déscriptions des trades'!CK121</f>
        <v>#DIV/0!</v>
      </c>
      <c r="AD121" s="266" t="e">
        <f>'Déscriptions des trades'!CK121-AC121</f>
        <v>#DIV/0!</v>
      </c>
      <c r="AE121" s="389"/>
      <c r="AF121" s="399">
        <v>117</v>
      </c>
      <c r="AG121" s="389"/>
      <c r="AH121" s="20"/>
      <c r="AI121" s="303"/>
      <c r="AJ121" s="307"/>
      <c r="AK121" s="161"/>
      <c r="AL121" s="305"/>
      <c r="AM121" s="305"/>
      <c r="AN121" s="162"/>
      <c r="AO121" s="439"/>
      <c r="AP121" s="162"/>
      <c r="AQ121" s="113"/>
      <c r="AR121" s="113"/>
      <c r="AS121" s="384"/>
      <c r="AT121" s="306"/>
      <c r="AU121" s="306"/>
      <c r="AV121" s="160"/>
      <c r="AW121" s="158"/>
      <c r="AX121" s="385"/>
      <c r="AY121" s="453"/>
      <c r="AZ121" s="165"/>
      <c r="BA121" s="301"/>
      <c r="BB121" s="165"/>
      <c r="BC121" s="301"/>
      <c r="BD121" s="165"/>
      <c r="BE121" s="302"/>
      <c r="BF121" s="302"/>
      <c r="BG121" s="165"/>
      <c r="BH121" s="303"/>
      <c r="BI121" s="165"/>
      <c r="BJ121" s="304"/>
      <c r="BK121" s="394"/>
      <c r="BL121" s="302"/>
      <c r="BM121" s="302"/>
      <c r="BN121" s="394"/>
      <c r="BO121" s="302"/>
      <c r="BP121" s="13"/>
      <c r="BQ121" s="302"/>
      <c r="BR121" s="13"/>
      <c r="BS121" s="302"/>
      <c r="BT121" s="13"/>
      <c r="BU121" s="302"/>
      <c r="BV121" s="386"/>
      <c r="BW121" s="303"/>
      <c r="BX121" s="303"/>
      <c r="BY121" s="302"/>
      <c r="BZ121" s="302"/>
      <c r="CA121" s="387"/>
      <c r="CB121" s="395"/>
      <c r="CC121" s="12"/>
      <c r="CD121" s="304"/>
      <c r="CE121" s="14"/>
      <c r="CF121" s="395"/>
      <c r="CG121" s="397"/>
      <c r="CH121" s="300">
        <f t="shared" si="57"/>
        <v>0</v>
      </c>
      <c r="CI121" s="26"/>
      <c r="CJ121" s="17">
        <f t="shared" si="54"/>
        <v>0</v>
      </c>
      <c r="CK121" s="18">
        <f t="shared" si="65"/>
        <v>12.89</v>
      </c>
      <c r="CM121" s="164"/>
      <c r="CN121" s="302"/>
      <c r="CO121" s="13">
        <f t="shared" si="58"/>
        <v>0</v>
      </c>
      <c r="CP121" s="302"/>
      <c r="CQ121" s="13">
        <f t="shared" si="59"/>
        <v>0</v>
      </c>
      <c r="CR121" s="302"/>
      <c r="CS121" s="13">
        <f t="shared" si="60"/>
        <v>0</v>
      </c>
      <c r="CT121" s="302"/>
      <c r="CU121" s="13">
        <f t="shared" si="55"/>
        <v>0</v>
      </c>
      <c r="CV121" s="302"/>
      <c r="CW121" s="13">
        <f t="shared" si="61"/>
        <v>0</v>
      </c>
      <c r="CX121" s="13">
        <f t="shared" si="62"/>
        <v>0</v>
      </c>
      <c r="CY121" s="251">
        <f t="shared" si="63"/>
        <v>0</v>
      </c>
      <c r="CZ121" s="13" t="s">
        <v>29</v>
      </c>
      <c r="DA121" s="13">
        <v>50</v>
      </c>
      <c r="DB121" s="22">
        <f t="shared" si="64"/>
        <v>0</v>
      </c>
      <c r="DD121" s="24"/>
      <c r="DF121" s="163"/>
      <c r="DH121" s="24"/>
      <c r="DI121" s="447"/>
      <c r="DJ121" s="163"/>
    </row>
    <row r="122" spans="1:114" s="7" customFormat="1">
      <c r="A122" s="277">
        <f t="shared" si="48"/>
        <v>50</v>
      </c>
      <c r="B122" s="21" t="e">
        <f>'Calculateur de trading'!I122/C122/W122</f>
        <v>#DIV/0!</v>
      </c>
      <c r="C122" s="278">
        <f t="shared" si="49"/>
        <v>10</v>
      </c>
      <c r="D122" s="426"/>
      <c r="E122" s="273">
        <f t="shared" si="50"/>
        <v>100</v>
      </c>
      <c r="F122" s="271">
        <f t="shared" si="42"/>
        <v>2</v>
      </c>
      <c r="G122" s="271" t="e">
        <f t="shared" si="43"/>
        <v>#DIV/0!</v>
      </c>
      <c r="H122" s="272">
        <f t="shared" si="44"/>
        <v>20</v>
      </c>
      <c r="I122" s="270"/>
      <c r="J122" s="273">
        <f t="shared" si="51"/>
        <v>200</v>
      </c>
      <c r="K122" s="271">
        <f t="shared" si="45"/>
        <v>4</v>
      </c>
      <c r="L122" s="271" t="e">
        <f t="shared" si="46"/>
        <v>#DIV/0!</v>
      </c>
      <c r="M122" s="272">
        <f t="shared" si="47"/>
        <v>40</v>
      </c>
      <c r="N122" s="389"/>
      <c r="O122" s="455" t="e">
        <f>(A122*B122*W122)+(B122*'Calculateur de trading'!H122)</f>
        <v>#DIV/0!</v>
      </c>
      <c r="P122" s="274" t="e">
        <f>O122/'Déscriptions des trades'!CK122</f>
        <v>#DIV/0!</v>
      </c>
      <c r="Q122" s="456" t="e">
        <f>'Déscriptions des trades'!CK122-O122</f>
        <v>#DIV/0!</v>
      </c>
      <c r="R122" s="466" t="e">
        <f t="shared" si="52"/>
        <v>#DIV/0!</v>
      </c>
      <c r="S122" s="389"/>
      <c r="T122" s="12"/>
      <c r="U122" s="25"/>
      <c r="V122" s="15"/>
      <c r="W122" s="490">
        <f t="shared" si="56"/>
        <v>0</v>
      </c>
      <c r="X122" s="21" t="e">
        <f>W122*U122/'Déscriptions des trades'!CK122*'Déscriptions des trades'!B122</f>
        <v>#DIV/0!</v>
      </c>
      <c r="Y122" s="459"/>
      <c r="Z122" s="389"/>
      <c r="AA122" s="23">
        <f t="shared" si="53"/>
        <v>0.1</v>
      </c>
      <c r="AB122" s="17" t="e">
        <f>(AA122*'Déscriptions des trades'!U122*'Déscriptions des trades'!B122/'Déscriptions des trades'!CK122)*'Déscriptions des trades'!W122</f>
        <v>#DIV/0!</v>
      </c>
      <c r="AC122" s="265" t="e">
        <f>AB122*'Déscriptions des trades'!CK122</f>
        <v>#DIV/0!</v>
      </c>
      <c r="AD122" s="266" t="e">
        <f>'Déscriptions des trades'!CK122-AC122</f>
        <v>#DIV/0!</v>
      </c>
      <c r="AE122" s="389"/>
      <c r="AF122" s="399">
        <v>118</v>
      </c>
      <c r="AG122" s="389"/>
      <c r="AH122" s="20"/>
      <c r="AI122" s="303"/>
      <c r="AJ122" s="307"/>
      <c r="AK122" s="161"/>
      <c r="AL122" s="305"/>
      <c r="AM122" s="305"/>
      <c r="AN122" s="162"/>
      <c r="AO122" s="439"/>
      <c r="AP122" s="162"/>
      <c r="AQ122" s="113"/>
      <c r="AR122" s="113"/>
      <c r="AS122" s="384"/>
      <c r="AT122" s="306"/>
      <c r="AU122" s="306"/>
      <c r="AV122" s="160"/>
      <c r="AW122" s="158"/>
      <c r="AX122" s="385"/>
      <c r="AY122" s="453"/>
      <c r="AZ122" s="165"/>
      <c r="BA122" s="301"/>
      <c r="BB122" s="165"/>
      <c r="BC122" s="301"/>
      <c r="BD122" s="165"/>
      <c r="BE122" s="302"/>
      <c r="BF122" s="302"/>
      <c r="BG122" s="165"/>
      <c r="BH122" s="303"/>
      <c r="BI122" s="165"/>
      <c r="BJ122" s="304"/>
      <c r="BK122" s="394"/>
      <c r="BL122" s="302"/>
      <c r="BM122" s="302"/>
      <c r="BN122" s="394"/>
      <c r="BO122" s="302"/>
      <c r="BP122" s="13"/>
      <c r="BQ122" s="302"/>
      <c r="BR122" s="13"/>
      <c r="BS122" s="302"/>
      <c r="BT122" s="13"/>
      <c r="BU122" s="302"/>
      <c r="BV122" s="386"/>
      <c r="BW122" s="303"/>
      <c r="BX122" s="303"/>
      <c r="BY122" s="302"/>
      <c r="BZ122" s="302"/>
      <c r="CA122" s="387"/>
      <c r="CB122" s="395"/>
      <c r="CC122" s="12"/>
      <c r="CD122" s="304"/>
      <c r="CE122" s="14"/>
      <c r="CF122" s="395"/>
      <c r="CG122" s="397"/>
      <c r="CH122" s="300">
        <f t="shared" si="57"/>
        <v>0</v>
      </c>
      <c r="CI122" s="26"/>
      <c r="CJ122" s="17">
        <f t="shared" si="54"/>
        <v>0</v>
      </c>
      <c r="CK122" s="18">
        <f t="shared" si="65"/>
        <v>12.89</v>
      </c>
      <c r="CM122" s="164"/>
      <c r="CN122" s="302"/>
      <c r="CO122" s="13">
        <f t="shared" si="58"/>
        <v>0</v>
      </c>
      <c r="CP122" s="302"/>
      <c r="CQ122" s="13">
        <f t="shared" si="59"/>
        <v>0</v>
      </c>
      <c r="CR122" s="302"/>
      <c r="CS122" s="13">
        <f t="shared" si="60"/>
        <v>0</v>
      </c>
      <c r="CT122" s="302"/>
      <c r="CU122" s="13">
        <f t="shared" si="55"/>
        <v>0</v>
      </c>
      <c r="CV122" s="302"/>
      <c r="CW122" s="13">
        <f t="shared" si="61"/>
        <v>0</v>
      </c>
      <c r="CX122" s="13">
        <f t="shared" si="62"/>
        <v>0</v>
      </c>
      <c r="CY122" s="251">
        <f t="shared" si="63"/>
        <v>0</v>
      </c>
      <c r="CZ122" s="13" t="s">
        <v>29</v>
      </c>
      <c r="DA122" s="13">
        <v>50</v>
      </c>
      <c r="DB122" s="22">
        <f t="shared" si="64"/>
        <v>0</v>
      </c>
      <c r="DD122" s="24"/>
      <c r="DF122" s="163"/>
      <c r="DH122" s="24"/>
      <c r="DI122" s="447"/>
      <c r="DJ122" s="163"/>
    </row>
    <row r="123" spans="1:114" s="7" customFormat="1">
      <c r="A123" s="277">
        <f t="shared" si="48"/>
        <v>50</v>
      </c>
      <c r="B123" s="21" t="e">
        <f>'Calculateur de trading'!I123/C123/W123</f>
        <v>#DIV/0!</v>
      </c>
      <c r="C123" s="278">
        <f t="shared" si="49"/>
        <v>10</v>
      </c>
      <c r="D123" s="278"/>
      <c r="E123" s="273">
        <f t="shared" si="50"/>
        <v>100</v>
      </c>
      <c r="F123" s="271">
        <f t="shared" si="42"/>
        <v>2</v>
      </c>
      <c r="G123" s="271" t="e">
        <f t="shared" si="43"/>
        <v>#DIV/0!</v>
      </c>
      <c r="H123" s="272">
        <f t="shared" si="44"/>
        <v>20</v>
      </c>
      <c r="I123" s="270"/>
      <c r="J123" s="273">
        <f t="shared" si="51"/>
        <v>200</v>
      </c>
      <c r="K123" s="271">
        <f t="shared" si="45"/>
        <v>4</v>
      </c>
      <c r="L123" s="271" t="e">
        <f t="shared" si="46"/>
        <v>#DIV/0!</v>
      </c>
      <c r="M123" s="272">
        <f t="shared" si="47"/>
        <v>40</v>
      </c>
      <c r="N123" s="389"/>
      <c r="O123" s="455" t="e">
        <f>(A123*B123*W123)+(B123*'Calculateur de trading'!H123)</f>
        <v>#DIV/0!</v>
      </c>
      <c r="P123" s="274" t="e">
        <f>O123/'Déscriptions des trades'!CK123</f>
        <v>#DIV/0!</v>
      </c>
      <c r="Q123" s="456" t="e">
        <f>'Déscriptions des trades'!CK123-O123</f>
        <v>#DIV/0!</v>
      </c>
      <c r="R123" s="466" t="e">
        <f t="shared" si="52"/>
        <v>#DIV/0!</v>
      </c>
      <c r="S123" s="389"/>
      <c r="T123" s="12"/>
      <c r="U123" s="25"/>
      <c r="V123" s="15"/>
      <c r="W123" s="490">
        <f t="shared" si="56"/>
        <v>0</v>
      </c>
      <c r="X123" s="21" t="e">
        <f>W123*U123/'Déscriptions des trades'!CK123*'Déscriptions des trades'!B123</f>
        <v>#DIV/0!</v>
      </c>
      <c r="Y123" s="459"/>
      <c r="Z123" s="389"/>
      <c r="AA123" s="23">
        <f t="shared" si="53"/>
        <v>0.1</v>
      </c>
      <c r="AB123" s="17" t="e">
        <f>(AA123*'Déscriptions des trades'!U123*'Déscriptions des trades'!B123/'Déscriptions des trades'!CK123)*'Déscriptions des trades'!W123</f>
        <v>#DIV/0!</v>
      </c>
      <c r="AC123" s="265" t="e">
        <f>AB123*'Déscriptions des trades'!CK123</f>
        <v>#DIV/0!</v>
      </c>
      <c r="AD123" s="266" t="e">
        <f>'Déscriptions des trades'!CK123-AC123</f>
        <v>#DIV/0!</v>
      </c>
      <c r="AE123" s="389"/>
      <c r="AF123" s="399">
        <v>119</v>
      </c>
      <c r="AG123" s="389"/>
      <c r="AH123" s="20"/>
      <c r="AI123" s="303"/>
      <c r="AJ123" s="307"/>
      <c r="AK123" s="161"/>
      <c r="AL123" s="305"/>
      <c r="AM123" s="305"/>
      <c r="AN123" s="162"/>
      <c r="AO123" s="439"/>
      <c r="AP123" s="162"/>
      <c r="AQ123" s="113"/>
      <c r="AR123" s="113"/>
      <c r="AS123" s="384"/>
      <c r="AT123" s="306"/>
      <c r="AU123" s="306"/>
      <c r="AV123" s="160"/>
      <c r="AW123" s="158"/>
      <c r="AX123" s="385"/>
      <c r="AY123" s="453"/>
      <c r="AZ123" s="165"/>
      <c r="BA123" s="301"/>
      <c r="BB123" s="165"/>
      <c r="BC123" s="301"/>
      <c r="BD123" s="165"/>
      <c r="BE123" s="302"/>
      <c r="BF123" s="302"/>
      <c r="BG123" s="165"/>
      <c r="BH123" s="303"/>
      <c r="BI123" s="165"/>
      <c r="BJ123" s="304"/>
      <c r="BK123" s="394"/>
      <c r="BL123" s="302"/>
      <c r="BM123" s="302"/>
      <c r="BN123" s="394"/>
      <c r="BO123" s="302"/>
      <c r="BP123" s="13"/>
      <c r="BQ123" s="302"/>
      <c r="BR123" s="13"/>
      <c r="BS123" s="302"/>
      <c r="BT123" s="13"/>
      <c r="BU123" s="302"/>
      <c r="BV123" s="386"/>
      <c r="BW123" s="303"/>
      <c r="BX123" s="303"/>
      <c r="BY123" s="302"/>
      <c r="BZ123" s="302"/>
      <c r="CA123" s="387"/>
      <c r="CB123" s="395"/>
      <c r="CC123" s="12"/>
      <c r="CD123" s="304"/>
      <c r="CE123" s="14"/>
      <c r="CF123" s="395"/>
      <c r="CG123" s="397"/>
      <c r="CH123" s="300">
        <f t="shared" si="57"/>
        <v>0</v>
      </c>
      <c r="CI123" s="26"/>
      <c r="CJ123" s="17">
        <f t="shared" si="54"/>
        <v>0</v>
      </c>
      <c r="CK123" s="18">
        <f t="shared" si="65"/>
        <v>12.89</v>
      </c>
      <c r="CM123" s="164"/>
      <c r="CN123" s="302"/>
      <c r="CO123" s="13">
        <f t="shared" si="58"/>
        <v>0</v>
      </c>
      <c r="CP123" s="302"/>
      <c r="CQ123" s="13">
        <f t="shared" si="59"/>
        <v>0</v>
      </c>
      <c r="CR123" s="302"/>
      <c r="CS123" s="13">
        <f t="shared" si="60"/>
        <v>0</v>
      </c>
      <c r="CT123" s="302"/>
      <c r="CU123" s="13">
        <f t="shared" si="55"/>
        <v>0</v>
      </c>
      <c r="CV123" s="302"/>
      <c r="CW123" s="13">
        <f t="shared" si="61"/>
        <v>0</v>
      </c>
      <c r="CX123" s="13">
        <f t="shared" si="62"/>
        <v>0</v>
      </c>
      <c r="CY123" s="251">
        <f t="shared" si="63"/>
        <v>0</v>
      </c>
      <c r="CZ123" s="13" t="s">
        <v>29</v>
      </c>
      <c r="DA123" s="13">
        <v>50</v>
      </c>
      <c r="DB123" s="22">
        <f t="shared" si="64"/>
        <v>0</v>
      </c>
      <c r="DD123" s="24"/>
      <c r="DF123" s="163"/>
      <c r="DH123" s="24"/>
      <c r="DI123" s="447"/>
      <c r="DJ123" s="163"/>
    </row>
    <row r="124" spans="1:114" s="7" customFormat="1">
      <c r="A124" s="277">
        <f t="shared" si="48"/>
        <v>50</v>
      </c>
      <c r="B124" s="21" t="e">
        <f>'Calculateur de trading'!I124/C124/W124</f>
        <v>#DIV/0!</v>
      </c>
      <c r="C124" s="278">
        <f t="shared" si="49"/>
        <v>10</v>
      </c>
      <c r="D124" s="426"/>
      <c r="E124" s="273">
        <f t="shared" si="50"/>
        <v>100</v>
      </c>
      <c r="F124" s="271">
        <f t="shared" si="42"/>
        <v>2</v>
      </c>
      <c r="G124" s="271" t="e">
        <f t="shared" si="43"/>
        <v>#DIV/0!</v>
      </c>
      <c r="H124" s="272">
        <f t="shared" si="44"/>
        <v>20</v>
      </c>
      <c r="I124" s="270"/>
      <c r="J124" s="273">
        <f t="shared" si="51"/>
        <v>200</v>
      </c>
      <c r="K124" s="271">
        <f t="shared" si="45"/>
        <v>4</v>
      </c>
      <c r="L124" s="271" t="e">
        <f t="shared" si="46"/>
        <v>#DIV/0!</v>
      </c>
      <c r="M124" s="272">
        <f t="shared" si="47"/>
        <v>40</v>
      </c>
      <c r="N124" s="389"/>
      <c r="O124" s="455" t="e">
        <f>(A124*B124*W124)+(B124*'Calculateur de trading'!H124)</f>
        <v>#DIV/0!</v>
      </c>
      <c r="P124" s="274" t="e">
        <f>O124/'Déscriptions des trades'!CK124</f>
        <v>#DIV/0!</v>
      </c>
      <c r="Q124" s="456" t="e">
        <f>'Déscriptions des trades'!CK124-O124</f>
        <v>#DIV/0!</v>
      </c>
      <c r="R124" s="466" t="e">
        <f t="shared" si="52"/>
        <v>#DIV/0!</v>
      </c>
      <c r="S124" s="389"/>
      <c r="T124" s="12"/>
      <c r="U124" s="25"/>
      <c r="V124" s="15"/>
      <c r="W124" s="490">
        <f t="shared" si="56"/>
        <v>0</v>
      </c>
      <c r="X124" s="21" t="e">
        <f>W124*U124/'Déscriptions des trades'!CK124*'Déscriptions des trades'!B124</f>
        <v>#DIV/0!</v>
      </c>
      <c r="Y124" s="459"/>
      <c r="Z124" s="389"/>
      <c r="AA124" s="23">
        <f t="shared" si="53"/>
        <v>0.1</v>
      </c>
      <c r="AB124" s="17" t="e">
        <f>(AA124*'Déscriptions des trades'!U124*'Déscriptions des trades'!B124/'Déscriptions des trades'!CK124)*'Déscriptions des trades'!W124</f>
        <v>#DIV/0!</v>
      </c>
      <c r="AC124" s="265" t="e">
        <f>AB124*'Déscriptions des trades'!CK124</f>
        <v>#DIV/0!</v>
      </c>
      <c r="AD124" s="266" t="e">
        <f>'Déscriptions des trades'!CK124-AC124</f>
        <v>#DIV/0!</v>
      </c>
      <c r="AE124" s="389"/>
      <c r="AF124" s="399">
        <v>120</v>
      </c>
      <c r="AG124" s="389"/>
      <c r="AH124" s="20"/>
      <c r="AI124" s="303"/>
      <c r="AJ124" s="307"/>
      <c r="AK124" s="161"/>
      <c r="AL124" s="305"/>
      <c r="AM124" s="305"/>
      <c r="AN124" s="162"/>
      <c r="AO124" s="439"/>
      <c r="AP124" s="162"/>
      <c r="AQ124" s="113"/>
      <c r="AR124" s="113"/>
      <c r="AS124" s="384"/>
      <c r="AT124" s="306"/>
      <c r="AU124" s="306"/>
      <c r="AV124" s="160"/>
      <c r="AW124" s="158"/>
      <c r="AX124" s="385"/>
      <c r="AY124" s="453"/>
      <c r="AZ124" s="165"/>
      <c r="BA124" s="301"/>
      <c r="BB124" s="165"/>
      <c r="BC124" s="301"/>
      <c r="BD124" s="165"/>
      <c r="BE124" s="302"/>
      <c r="BF124" s="302"/>
      <c r="BG124" s="165"/>
      <c r="BH124" s="303"/>
      <c r="BI124" s="165"/>
      <c r="BJ124" s="304"/>
      <c r="BK124" s="394"/>
      <c r="BL124" s="302"/>
      <c r="BM124" s="302"/>
      <c r="BN124" s="394"/>
      <c r="BO124" s="302"/>
      <c r="BP124" s="13"/>
      <c r="BQ124" s="302"/>
      <c r="BR124" s="13"/>
      <c r="BS124" s="302"/>
      <c r="BT124" s="13"/>
      <c r="BU124" s="302"/>
      <c r="BV124" s="386"/>
      <c r="BW124" s="303"/>
      <c r="BX124" s="303"/>
      <c r="BY124" s="302"/>
      <c r="BZ124" s="302"/>
      <c r="CA124" s="387"/>
      <c r="CB124" s="395"/>
      <c r="CC124" s="12"/>
      <c r="CD124" s="304"/>
      <c r="CE124" s="14"/>
      <c r="CF124" s="395"/>
      <c r="CG124" s="397"/>
      <c r="CH124" s="300">
        <f t="shared" si="57"/>
        <v>0</v>
      </c>
      <c r="CI124" s="26"/>
      <c r="CJ124" s="17">
        <f t="shared" si="54"/>
        <v>0</v>
      </c>
      <c r="CK124" s="18">
        <f t="shared" si="65"/>
        <v>12.89</v>
      </c>
      <c r="CM124" s="164"/>
      <c r="CN124" s="302"/>
      <c r="CO124" s="13">
        <f t="shared" si="58"/>
        <v>0</v>
      </c>
      <c r="CP124" s="302"/>
      <c r="CQ124" s="13">
        <f t="shared" si="59"/>
        <v>0</v>
      </c>
      <c r="CR124" s="302"/>
      <c r="CS124" s="13">
        <f t="shared" si="60"/>
        <v>0</v>
      </c>
      <c r="CT124" s="302"/>
      <c r="CU124" s="13">
        <f t="shared" si="55"/>
        <v>0</v>
      </c>
      <c r="CV124" s="302"/>
      <c r="CW124" s="13">
        <f t="shared" si="61"/>
        <v>0</v>
      </c>
      <c r="CX124" s="13">
        <f t="shared" si="62"/>
        <v>0</v>
      </c>
      <c r="CY124" s="251">
        <f t="shared" si="63"/>
        <v>0</v>
      </c>
      <c r="CZ124" s="13" t="s">
        <v>29</v>
      </c>
      <c r="DA124" s="13">
        <v>50</v>
      </c>
      <c r="DB124" s="22">
        <f t="shared" si="64"/>
        <v>0</v>
      </c>
      <c r="DD124" s="24"/>
      <c r="DF124" s="163"/>
      <c r="DH124" s="24"/>
      <c r="DI124" s="447"/>
      <c r="DJ124" s="163"/>
    </row>
    <row r="125" spans="1:114" s="7" customFormat="1">
      <c r="A125" s="277">
        <f t="shared" si="48"/>
        <v>50</v>
      </c>
      <c r="B125" s="21" t="e">
        <f>'Calculateur de trading'!I125/C125/W125</f>
        <v>#DIV/0!</v>
      </c>
      <c r="C125" s="278">
        <f t="shared" si="49"/>
        <v>10</v>
      </c>
      <c r="D125" s="426"/>
      <c r="E125" s="273">
        <f t="shared" si="50"/>
        <v>100</v>
      </c>
      <c r="F125" s="271">
        <f t="shared" si="42"/>
        <v>2</v>
      </c>
      <c r="G125" s="271" t="e">
        <f t="shared" si="43"/>
        <v>#DIV/0!</v>
      </c>
      <c r="H125" s="272">
        <f t="shared" si="44"/>
        <v>20</v>
      </c>
      <c r="I125" s="270"/>
      <c r="J125" s="273">
        <f t="shared" si="51"/>
        <v>200</v>
      </c>
      <c r="K125" s="271">
        <f t="shared" si="45"/>
        <v>4</v>
      </c>
      <c r="L125" s="271" t="e">
        <f t="shared" si="46"/>
        <v>#DIV/0!</v>
      </c>
      <c r="M125" s="272">
        <f t="shared" si="47"/>
        <v>40</v>
      </c>
      <c r="N125" s="389"/>
      <c r="O125" s="455" t="e">
        <f>(A125*B125*W125)+(B125*'Calculateur de trading'!H125)</f>
        <v>#DIV/0!</v>
      </c>
      <c r="P125" s="274" t="e">
        <f>O125/'Déscriptions des trades'!CK125</f>
        <v>#DIV/0!</v>
      </c>
      <c r="Q125" s="456" t="e">
        <f>'Déscriptions des trades'!CK125-O125</f>
        <v>#DIV/0!</v>
      </c>
      <c r="R125" s="466" t="e">
        <f t="shared" si="52"/>
        <v>#DIV/0!</v>
      </c>
      <c r="S125" s="389"/>
      <c r="T125" s="12"/>
      <c r="U125" s="25"/>
      <c r="V125" s="15"/>
      <c r="W125" s="490">
        <f t="shared" si="56"/>
        <v>0</v>
      </c>
      <c r="X125" s="21" t="e">
        <f>W125*U125/'Déscriptions des trades'!CK125*'Déscriptions des trades'!B125</f>
        <v>#DIV/0!</v>
      </c>
      <c r="Y125" s="459"/>
      <c r="Z125" s="389"/>
      <c r="AA125" s="23">
        <f t="shared" si="53"/>
        <v>0.1</v>
      </c>
      <c r="AB125" s="17" t="e">
        <f>(AA125*'Déscriptions des trades'!U125*'Déscriptions des trades'!B125/'Déscriptions des trades'!CK125)*'Déscriptions des trades'!W125</f>
        <v>#DIV/0!</v>
      </c>
      <c r="AC125" s="265" t="e">
        <f>AB125*'Déscriptions des trades'!CK125</f>
        <v>#DIV/0!</v>
      </c>
      <c r="AD125" s="266" t="e">
        <f>'Déscriptions des trades'!CK125-AC125</f>
        <v>#DIV/0!</v>
      </c>
      <c r="AE125" s="389"/>
      <c r="AF125" s="399">
        <v>121</v>
      </c>
      <c r="AG125" s="389"/>
      <c r="AH125" s="20"/>
      <c r="AI125" s="303"/>
      <c r="AJ125" s="307"/>
      <c r="AK125" s="161"/>
      <c r="AL125" s="305"/>
      <c r="AM125" s="305"/>
      <c r="AN125" s="162"/>
      <c r="AO125" s="439"/>
      <c r="AP125" s="162"/>
      <c r="AQ125" s="113"/>
      <c r="AR125" s="113"/>
      <c r="AS125" s="384"/>
      <c r="AT125" s="306"/>
      <c r="AU125" s="306"/>
      <c r="AV125" s="160"/>
      <c r="AW125" s="158"/>
      <c r="AX125" s="385"/>
      <c r="AY125" s="453"/>
      <c r="AZ125" s="165"/>
      <c r="BA125" s="301"/>
      <c r="BB125" s="165"/>
      <c r="BC125" s="301"/>
      <c r="BD125" s="165"/>
      <c r="BE125" s="302"/>
      <c r="BF125" s="302"/>
      <c r="BG125" s="165"/>
      <c r="BH125" s="303"/>
      <c r="BI125" s="165"/>
      <c r="BJ125" s="304"/>
      <c r="BK125" s="394"/>
      <c r="BL125" s="302"/>
      <c r="BM125" s="302"/>
      <c r="BN125" s="394"/>
      <c r="BO125" s="302"/>
      <c r="BP125" s="13"/>
      <c r="BQ125" s="302"/>
      <c r="BR125" s="13"/>
      <c r="BS125" s="302"/>
      <c r="BT125" s="13"/>
      <c r="BU125" s="302"/>
      <c r="BV125" s="386"/>
      <c r="BW125" s="303"/>
      <c r="BX125" s="303"/>
      <c r="BY125" s="302"/>
      <c r="BZ125" s="302"/>
      <c r="CA125" s="387"/>
      <c r="CB125" s="395"/>
      <c r="CC125" s="12"/>
      <c r="CD125" s="304"/>
      <c r="CE125" s="14"/>
      <c r="CF125" s="395"/>
      <c r="CG125" s="397"/>
      <c r="CH125" s="300">
        <f t="shared" si="57"/>
        <v>0</v>
      </c>
      <c r="CI125" s="26"/>
      <c r="CJ125" s="17">
        <f t="shared" si="54"/>
        <v>0</v>
      </c>
      <c r="CK125" s="18">
        <f t="shared" si="65"/>
        <v>12.89</v>
      </c>
      <c r="CM125" s="164"/>
      <c r="CN125" s="302"/>
      <c r="CO125" s="13">
        <f t="shared" si="58"/>
        <v>0</v>
      </c>
      <c r="CP125" s="302"/>
      <c r="CQ125" s="13">
        <f t="shared" si="59"/>
        <v>0</v>
      </c>
      <c r="CR125" s="302"/>
      <c r="CS125" s="13">
        <f t="shared" si="60"/>
        <v>0</v>
      </c>
      <c r="CT125" s="302"/>
      <c r="CU125" s="13">
        <f t="shared" si="55"/>
        <v>0</v>
      </c>
      <c r="CV125" s="302"/>
      <c r="CW125" s="13">
        <f t="shared" si="61"/>
        <v>0</v>
      </c>
      <c r="CX125" s="13">
        <f t="shared" si="62"/>
        <v>0</v>
      </c>
      <c r="CY125" s="251">
        <f t="shared" si="63"/>
        <v>0</v>
      </c>
      <c r="CZ125" s="13" t="s">
        <v>29</v>
      </c>
      <c r="DA125" s="13">
        <v>50</v>
      </c>
      <c r="DB125" s="22">
        <f t="shared" si="64"/>
        <v>0</v>
      </c>
      <c r="DD125" s="24"/>
      <c r="DF125" s="163"/>
      <c r="DH125" s="24"/>
      <c r="DI125" s="447"/>
      <c r="DJ125" s="163"/>
    </row>
    <row r="126" spans="1:114" s="7" customFormat="1">
      <c r="A126" s="277">
        <f t="shared" si="48"/>
        <v>50</v>
      </c>
      <c r="B126" s="21" t="e">
        <f>'Calculateur de trading'!I126/C126/W126</f>
        <v>#DIV/0!</v>
      </c>
      <c r="C126" s="278">
        <f t="shared" si="49"/>
        <v>10</v>
      </c>
      <c r="D126" s="278"/>
      <c r="E126" s="273">
        <f t="shared" si="50"/>
        <v>100</v>
      </c>
      <c r="F126" s="271">
        <f t="shared" si="42"/>
        <v>2</v>
      </c>
      <c r="G126" s="271" t="e">
        <f t="shared" si="43"/>
        <v>#DIV/0!</v>
      </c>
      <c r="H126" s="272">
        <f t="shared" si="44"/>
        <v>20</v>
      </c>
      <c r="I126" s="270"/>
      <c r="J126" s="273">
        <f t="shared" si="51"/>
        <v>200</v>
      </c>
      <c r="K126" s="271">
        <f t="shared" si="45"/>
        <v>4</v>
      </c>
      <c r="L126" s="271" t="e">
        <f t="shared" si="46"/>
        <v>#DIV/0!</v>
      </c>
      <c r="M126" s="272">
        <f t="shared" si="47"/>
        <v>40</v>
      </c>
      <c r="N126" s="389"/>
      <c r="O126" s="455" t="e">
        <f>(A126*B126*W126)+(B126*'Calculateur de trading'!H126)</f>
        <v>#DIV/0!</v>
      </c>
      <c r="P126" s="274" t="e">
        <f>O126/'Déscriptions des trades'!CK126</f>
        <v>#DIV/0!</v>
      </c>
      <c r="Q126" s="456" t="e">
        <f>'Déscriptions des trades'!CK126-O126</f>
        <v>#DIV/0!</v>
      </c>
      <c r="R126" s="466" t="e">
        <f t="shared" si="52"/>
        <v>#DIV/0!</v>
      </c>
      <c r="S126" s="389"/>
      <c r="T126" s="12"/>
      <c r="U126" s="25"/>
      <c r="V126" s="15"/>
      <c r="W126" s="490">
        <f t="shared" si="56"/>
        <v>0</v>
      </c>
      <c r="X126" s="21" t="e">
        <f>W126*U126/'Déscriptions des trades'!CK126*'Déscriptions des trades'!B126</f>
        <v>#DIV/0!</v>
      </c>
      <c r="Y126" s="459"/>
      <c r="Z126" s="389"/>
      <c r="AA126" s="23">
        <f t="shared" si="53"/>
        <v>0.1</v>
      </c>
      <c r="AB126" s="17" t="e">
        <f>(AA126*'Déscriptions des trades'!U126*'Déscriptions des trades'!B126/'Déscriptions des trades'!CK126)*'Déscriptions des trades'!W126</f>
        <v>#DIV/0!</v>
      </c>
      <c r="AC126" s="265" t="e">
        <f>AB126*'Déscriptions des trades'!CK126</f>
        <v>#DIV/0!</v>
      </c>
      <c r="AD126" s="266" t="e">
        <f>'Déscriptions des trades'!CK126-AC126</f>
        <v>#DIV/0!</v>
      </c>
      <c r="AE126" s="389"/>
      <c r="AF126" s="399">
        <v>122</v>
      </c>
      <c r="AG126" s="389"/>
      <c r="AH126" s="20"/>
      <c r="AI126" s="303"/>
      <c r="AJ126" s="307"/>
      <c r="AK126" s="161"/>
      <c r="AL126" s="305"/>
      <c r="AM126" s="305"/>
      <c r="AN126" s="162"/>
      <c r="AO126" s="439"/>
      <c r="AP126" s="162"/>
      <c r="AQ126" s="113"/>
      <c r="AR126" s="113"/>
      <c r="AS126" s="384"/>
      <c r="AT126" s="306"/>
      <c r="AU126" s="306"/>
      <c r="AV126" s="160"/>
      <c r="AW126" s="158"/>
      <c r="AX126" s="385"/>
      <c r="AY126" s="453"/>
      <c r="AZ126" s="165"/>
      <c r="BA126" s="301"/>
      <c r="BB126" s="165"/>
      <c r="BC126" s="301"/>
      <c r="BD126" s="165"/>
      <c r="BE126" s="302"/>
      <c r="BF126" s="302"/>
      <c r="BG126" s="165"/>
      <c r="BH126" s="303"/>
      <c r="BI126" s="165"/>
      <c r="BJ126" s="304"/>
      <c r="BK126" s="394"/>
      <c r="BL126" s="302"/>
      <c r="BM126" s="302"/>
      <c r="BN126" s="394"/>
      <c r="BO126" s="302"/>
      <c r="BP126" s="13"/>
      <c r="BQ126" s="302"/>
      <c r="BR126" s="13"/>
      <c r="BS126" s="302"/>
      <c r="BT126" s="13"/>
      <c r="BU126" s="302"/>
      <c r="BV126" s="386"/>
      <c r="BW126" s="303"/>
      <c r="BX126" s="303"/>
      <c r="BY126" s="302"/>
      <c r="BZ126" s="302"/>
      <c r="CA126" s="387"/>
      <c r="CB126" s="395"/>
      <c r="CC126" s="12"/>
      <c r="CD126" s="304"/>
      <c r="CE126" s="14"/>
      <c r="CF126" s="395"/>
      <c r="CG126" s="397"/>
      <c r="CH126" s="300">
        <f t="shared" si="57"/>
        <v>0</v>
      </c>
      <c r="CI126" s="26"/>
      <c r="CJ126" s="17">
        <f t="shared" si="54"/>
        <v>0</v>
      </c>
      <c r="CK126" s="18">
        <f t="shared" si="65"/>
        <v>12.89</v>
      </c>
      <c r="CM126" s="164"/>
      <c r="CN126" s="302"/>
      <c r="CO126" s="13">
        <f t="shared" si="58"/>
        <v>0</v>
      </c>
      <c r="CP126" s="302"/>
      <c r="CQ126" s="13">
        <f t="shared" si="59"/>
        <v>0</v>
      </c>
      <c r="CR126" s="302"/>
      <c r="CS126" s="13">
        <f t="shared" si="60"/>
        <v>0</v>
      </c>
      <c r="CT126" s="302"/>
      <c r="CU126" s="13">
        <f t="shared" si="55"/>
        <v>0</v>
      </c>
      <c r="CV126" s="302"/>
      <c r="CW126" s="13">
        <f t="shared" si="61"/>
        <v>0</v>
      </c>
      <c r="CX126" s="13">
        <f t="shared" si="62"/>
        <v>0</v>
      </c>
      <c r="CY126" s="251">
        <f t="shared" si="63"/>
        <v>0</v>
      </c>
      <c r="CZ126" s="13" t="s">
        <v>29</v>
      </c>
      <c r="DA126" s="13">
        <v>50</v>
      </c>
      <c r="DB126" s="22">
        <f t="shared" si="64"/>
        <v>0</v>
      </c>
      <c r="DD126" s="24"/>
      <c r="DF126" s="163"/>
      <c r="DH126" s="24"/>
      <c r="DI126" s="447"/>
      <c r="DJ126" s="163"/>
    </row>
    <row r="127" spans="1:114" s="7" customFormat="1">
      <c r="A127" s="277">
        <f t="shared" si="48"/>
        <v>50</v>
      </c>
      <c r="B127" s="21" t="e">
        <f>'Calculateur de trading'!I127/C127/W127</f>
        <v>#DIV/0!</v>
      </c>
      <c r="C127" s="278">
        <f t="shared" si="49"/>
        <v>10</v>
      </c>
      <c r="D127" s="426"/>
      <c r="E127" s="273">
        <f t="shared" si="50"/>
        <v>100</v>
      </c>
      <c r="F127" s="271">
        <f t="shared" si="42"/>
        <v>2</v>
      </c>
      <c r="G127" s="271" t="e">
        <f t="shared" si="43"/>
        <v>#DIV/0!</v>
      </c>
      <c r="H127" s="272">
        <f t="shared" si="44"/>
        <v>20</v>
      </c>
      <c r="I127" s="270"/>
      <c r="J127" s="273">
        <f t="shared" si="51"/>
        <v>200</v>
      </c>
      <c r="K127" s="271">
        <f t="shared" si="45"/>
        <v>4</v>
      </c>
      <c r="L127" s="271" t="e">
        <f t="shared" si="46"/>
        <v>#DIV/0!</v>
      </c>
      <c r="M127" s="272">
        <f t="shared" si="47"/>
        <v>40</v>
      </c>
      <c r="N127" s="389"/>
      <c r="O127" s="455" t="e">
        <f>(A127*B127*W127)+(B127*'Calculateur de trading'!H127)</f>
        <v>#DIV/0!</v>
      </c>
      <c r="P127" s="274" t="e">
        <f>O127/'Déscriptions des trades'!CK127</f>
        <v>#DIV/0!</v>
      </c>
      <c r="Q127" s="456" t="e">
        <f>'Déscriptions des trades'!CK127-O127</f>
        <v>#DIV/0!</v>
      </c>
      <c r="R127" s="466" t="e">
        <f t="shared" si="52"/>
        <v>#DIV/0!</v>
      </c>
      <c r="S127" s="389"/>
      <c r="T127" s="12"/>
      <c r="U127" s="25"/>
      <c r="V127" s="15"/>
      <c r="W127" s="490">
        <f t="shared" si="56"/>
        <v>0</v>
      </c>
      <c r="X127" s="21" t="e">
        <f>W127*U127/'Déscriptions des trades'!CK127*'Déscriptions des trades'!B127</f>
        <v>#DIV/0!</v>
      </c>
      <c r="Y127" s="459"/>
      <c r="Z127" s="389"/>
      <c r="AA127" s="23">
        <f t="shared" si="53"/>
        <v>0.1</v>
      </c>
      <c r="AB127" s="17" t="e">
        <f>(AA127*'Déscriptions des trades'!U127*'Déscriptions des trades'!B127/'Déscriptions des trades'!CK127)*'Déscriptions des trades'!W127</f>
        <v>#DIV/0!</v>
      </c>
      <c r="AC127" s="265" t="e">
        <f>AB127*'Déscriptions des trades'!CK127</f>
        <v>#DIV/0!</v>
      </c>
      <c r="AD127" s="266" t="e">
        <f>'Déscriptions des trades'!CK127-AC127</f>
        <v>#DIV/0!</v>
      </c>
      <c r="AE127" s="389"/>
      <c r="AF127" s="399">
        <v>123</v>
      </c>
      <c r="AG127" s="389"/>
      <c r="AH127" s="20"/>
      <c r="AI127" s="303"/>
      <c r="AJ127" s="307"/>
      <c r="AK127" s="161"/>
      <c r="AL127" s="305"/>
      <c r="AM127" s="305"/>
      <c r="AN127" s="162"/>
      <c r="AO127" s="439"/>
      <c r="AP127" s="162"/>
      <c r="AQ127" s="113"/>
      <c r="AR127" s="113"/>
      <c r="AS127" s="384"/>
      <c r="AT127" s="306"/>
      <c r="AU127" s="306"/>
      <c r="AV127" s="160"/>
      <c r="AW127" s="158"/>
      <c r="AX127" s="385"/>
      <c r="AY127" s="453"/>
      <c r="AZ127" s="165"/>
      <c r="BA127" s="301"/>
      <c r="BB127" s="165"/>
      <c r="BC127" s="301"/>
      <c r="BD127" s="165"/>
      <c r="BE127" s="302"/>
      <c r="BF127" s="302"/>
      <c r="BG127" s="165"/>
      <c r="BH127" s="303"/>
      <c r="BI127" s="165"/>
      <c r="BJ127" s="304"/>
      <c r="BK127" s="394"/>
      <c r="BL127" s="302"/>
      <c r="BM127" s="302"/>
      <c r="BN127" s="394"/>
      <c r="BO127" s="302"/>
      <c r="BP127" s="13"/>
      <c r="BQ127" s="302"/>
      <c r="BR127" s="13"/>
      <c r="BS127" s="302"/>
      <c r="BT127" s="13"/>
      <c r="BU127" s="302"/>
      <c r="BV127" s="386"/>
      <c r="BW127" s="303"/>
      <c r="BX127" s="303"/>
      <c r="BY127" s="302"/>
      <c r="BZ127" s="302"/>
      <c r="CA127" s="387"/>
      <c r="CB127" s="395"/>
      <c r="CC127" s="12"/>
      <c r="CD127" s="304"/>
      <c r="CE127" s="14"/>
      <c r="CF127" s="395"/>
      <c r="CG127" s="397"/>
      <c r="CH127" s="300">
        <f t="shared" si="57"/>
        <v>0</v>
      </c>
      <c r="CI127" s="26"/>
      <c r="CJ127" s="17">
        <f t="shared" si="54"/>
        <v>0</v>
      </c>
      <c r="CK127" s="18">
        <f t="shared" si="65"/>
        <v>12.89</v>
      </c>
      <c r="CM127" s="164"/>
      <c r="CN127" s="302"/>
      <c r="CO127" s="13">
        <f t="shared" si="58"/>
        <v>0</v>
      </c>
      <c r="CP127" s="302"/>
      <c r="CQ127" s="13">
        <f t="shared" si="59"/>
        <v>0</v>
      </c>
      <c r="CR127" s="302"/>
      <c r="CS127" s="13">
        <f t="shared" si="60"/>
        <v>0</v>
      </c>
      <c r="CT127" s="302"/>
      <c r="CU127" s="13">
        <f t="shared" si="55"/>
        <v>0</v>
      </c>
      <c r="CV127" s="302"/>
      <c r="CW127" s="13">
        <f t="shared" si="61"/>
        <v>0</v>
      </c>
      <c r="CX127" s="13">
        <f t="shared" si="62"/>
        <v>0</v>
      </c>
      <c r="CY127" s="251">
        <f t="shared" si="63"/>
        <v>0</v>
      </c>
      <c r="CZ127" s="13" t="s">
        <v>29</v>
      </c>
      <c r="DA127" s="13">
        <v>50</v>
      </c>
      <c r="DB127" s="22">
        <f t="shared" si="64"/>
        <v>0</v>
      </c>
      <c r="DD127" s="24"/>
      <c r="DF127" s="163"/>
      <c r="DH127" s="24"/>
      <c r="DI127" s="447"/>
      <c r="DJ127" s="163"/>
    </row>
    <row r="128" spans="1:114" s="7" customFormat="1">
      <c r="A128" s="277">
        <f t="shared" si="48"/>
        <v>50</v>
      </c>
      <c r="B128" s="21" t="e">
        <f>'Calculateur de trading'!I128/C128/W128</f>
        <v>#DIV/0!</v>
      </c>
      <c r="C128" s="278">
        <f t="shared" si="49"/>
        <v>10</v>
      </c>
      <c r="D128" s="278"/>
      <c r="E128" s="273">
        <f t="shared" si="50"/>
        <v>100</v>
      </c>
      <c r="F128" s="271">
        <f t="shared" si="42"/>
        <v>2</v>
      </c>
      <c r="G128" s="271" t="e">
        <f t="shared" si="43"/>
        <v>#DIV/0!</v>
      </c>
      <c r="H128" s="272">
        <f t="shared" si="44"/>
        <v>20</v>
      </c>
      <c r="I128" s="270"/>
      <c r="J128" s="273">
        <f t="shared" si="51"/>
        <v>200</v>
      </c>
      <c r="K128" s="271">
        <f t="shared" si="45"/>
        <v>4</v>
      </c>
      <c r="L128" s="271" t="e">
        <f t="shared" si="46"/>
        <v>#DIV/0!</v>
      </c>
      <c r="M128" s="272">
        <f t="shared" si="47"/>
        <v>40</v>
      </c>
      <c r="N128" s="389"/>
      <c r="O128" s="455" t="e">
        <f>(A128*B128*W128)+(B128*'Calculateur de trading'!H128)</f>
        <v>#DIV/0!</v>
      </c>
      <c r="P128" s="274" t="e">
        <f>O128/'Déscriptions des trades'!CK128</f>
        <v>#DIV/0!</v>
      </c>
      <c r="Q128" s="456" t="e">
        <f>'Déscriptions des trades'!CK128-O128</f>
        <v>#DIV/0!</v>
      </c>
      <c r="R128" s="466" t="e">
        <f t="shared" si="52"/>
        <v>#DIV/0!</v>
      </c>
      <c r="S128" s="389"/>
      <c r="T128" s="12"/>
      <c r="U128" s="25"/>
      <c r="V128" s="15"/>
      <c r="W128" s="490">
        <f t="shared" si="56"/>
        <v>0</v>
      </c>
      <c r="X128" s="21" t="e">
        <f>W128*U128/'Déscriptions des trades'!CK128*'Déscriptions des trades'!B128</f>
        <v>#DIV/0!</v>
      </c>
      <c r="Y128" s="459"/>
      <c r="Z128" s="389"/>
      <c r="AA128" s="23">
        <f t="shared" si="53"/>
        <v>0.1</v>
      </c>
      <c r="AB128" s="17" t="e">
        <f>(AA128*'Déscriptions des trades'!U128*'Déscriptions des trades'!B128/'Déscriptions des trades'!CK128)*'Déscriptions des trades'!W128</f>
        <v>#DIV/0!</v>
      </c>
      <c r="AC128" s="265" t="e">
        <f>AB128*'Déscriptions des trades'!CK128</f>
        <v>#DIV/0!</v>
      </c>
      <c r="AD128" s="266" t="e">
        <f>'Déscriptions des trades'!CK128-AC128</f>
        <v>#DIV/0!</v>
      </c>
      <c r="AE128" s="389"/>
      <c r="AF128" s="399">
        <v>124</v>
      </c>
      <c r="AG128" s="389"/>
      <c r="AH128" s="20"/>
      <c r="AI128" s="303"/>
      <c r="AJ128" s="307"/>
      <c r="AK128" s="161"/>
      <c r="AL128" s="305"/>
      <c r="AM128" s="305"/>
      <c r="AN128" s="162"/>
      <c r="AO128" s="439"/>
      <c r="AP128" s="162"/>
      <c r="AQ128" s="113"/>
      <c r="AR128" s="113"/>
      <c r="AS128" s="384"/>
      <c r="AT128" s="306"/>
      <c r="AU128" s="306"/>
      <c r="AV128" s="160"/>
      <c r="AW128" s="158"/>
      <c r="AX128" s="385"/>
      <c r="AY128" s="453"/>
      <c r="AZ128" s="165"/>
      <c r="BA128" s="301"/>
      <c r="BB128" s="165"/>
      <c r="BC128" s="301"/>
      <c r="BD128" s="165"/>
      <c r="BE128" s="302"/>
      <c r="BF128" s="302"/>
      <c r="BG128" s="165"/>
      <c r="BH128" s="303"/>
      <c r="BI128" s="165"/>
      <c r="BJ128" s="304"/>
      <c r="BK128" s="394"/>
      <c r="BL128" s="302"/>
      <c r="BM128" s="302"/>
      <c r="BN128" s="394"/>
      <c r="BO128" s="302"/>
      <c r="BP128" s="13"/>
      <c r="BQ128" s="302"/>
      <c r="BR128" s="13"/>
      <c r="BS128" s="302"/>
      <c r="BT128" s="13"/>
      <c r="BU128" s="302"/>
      <c r="BV128" s="386"/>
      <c r="BW128" s="303"/>
      <c r="BX128" s="303"/>
      <c r="BY128" s="302"/>
      <c r="BZ128" s="302"/>
      <c r="CA128" s="387"/>
      <c r="CB128" s="395"/>
      <c r="CC128" s="12"/>
      <c r="CD128" s="304"/>
      <c r="CE128" s="14"/>
      <c r="CF128" s="395"/>
      <c r="CG128" s="397"/>
      <c r="CH128" s="300">
        <f t="shared" si="57"/>
        <v>0</v>
      </c>
      <c r="CI128" s="26"/>
      <c r="CJ128" s="17">
        <f t="shared" si="54"/>
        <v>0</v>
      </c>
      <c r="CK128" s="18">
        <f t="shared" si="65"/>
        <v>12.89</v>
      </c>
      <c r="CM128" s="164"/>
      <c r="CN128" s="302"/>
      <c r="CO128" s="13">
        <f t="shared" si="58"/>
        <v>0</v>
      </c>
      <c r="CP128" s="302"/>
      <c r="CQ128" s="13">
        <f t="shared" si="59"/>
        <v>0</v>
      </c>
      <c r="CR128" s="302"/>
      <c r="CS128" s="13">
        <f t="shared" si="60"/>
        <v>0</v>
      </c>
      <c r="CT128" s="302"/>
      <c r="CU128" s="13">
        <f t="shared" si="55"/>
        <v>0</v>
      </c>
      <c r="CV128" s="302"/>
      <c r="CW128" s="13">
        <f t="shared" si="61"/>
        <v>0</v>
      </c>
      <c r="CX128" s="13">
        <f t="shared" si="62"/>
        <v>0</v>
      </c>
      <c r="CY128" s="251">
        <f t="shared" si="63"/>
        <v>0</v>
      </c>
      <c r="CZ128" s="13" t="s">
        <v>29</v>
      </c>
      <c r="DA128" s="13">
        <v>50</v>
      </c>
      <c r="DB128" s="22">
        <f t="shared" si="64"/>
        <v>0</v>
      </c>
      <c r="DD128" s="24"/>
      <c r="DF128" s="163"/>
      <c r="DH128" s="24"/>
      <c r="DI128" s="447"/>
      <c r="DJ128" s="163"/>
    </row>
    <row r="129" spans="1:114" s="7" customFormat="1">
      <c r="A129" s="277">
        <f t="shared" si="48"/>
        <v>50</v>
      </c>
      <c r="B129" s="21" t="e">
        <f>'Calculateur de trading'!I129/C129/W129</f>
        <v>#DIV/0!</v>
      </c>
      <c r="C129" s="278">
        <f t="shared" si="49"/>
        <v>10</v>
      </c>
      <c r="D129" s="426"/>
      <c r="E129" s="273">
        <f t="shared" si="50"/>
        <v>100</v>
      </c>
      <c r="F129" s="271">
        <f t="shared" si="42"/>
        <v>2</v>
      </c>
      <c r="G129" s="271" t="e">
        <f t="shared" si="43"/>
        <v>#DIV/0!</v>
      </c>
      <c r="H129" s="272">
        <f t="shared" si="44"/>
        <v>20</v>
      </c>
      <c r="I129" s="270"/>
      <c r="J129" s="273">
        <f t="shared" si="51"/>
        <v>200</v>
      </c>
      <c r="K129" s="271">
        <f t="shared" si="45"/>
        <v>4</v>
      </c>
      <c r="L129" s="271" t="e">
        <f t="shared" si="46"/>
        <v>#DIV/0!</v>
      </c>
      <c r="M129" s="272">
        <f t="shared" si="47"/>
        <v>40</v>
      </c>
      <c r="N129" s="389"/>
      <c r="O129" s="455" t="e">
        <f>(A129*B129*W129)+(B129*'Calculateur de trading'!H129)</f>
        <v>#DIV/0!</v>
      </c>
      <c r="P129" s="274" t="e">
        <f>O129/'Déscriptions des trades'!CK129</f>
        <v>#DIV/0!</v>
      </c>
      <c r="Q129" s="456" t="e">
        <f>'Déscriptions des trades'!CK129-O129</f>
        <v>#DIV/0!</v>
      </c>
      <c r="R129" s="466" t="e">
        <f t="shared" si="52"/>
        <v>#DIV/0!</v>
      </c>
      <c r="S129" s="389"/>
      <c r="T129" s="12"/>
      <c r="U129" s="25"/>
      <c r="V129" s="15"/>
      <c r="W129" s="490">
        <f t="shared" si="56"/>
        <v>0</v>
      </c>
      <c r="X129" s="21" t="e">
        <f>W129*U129/'Déscriptions des trades'!CK129*'Déscriptions des trades'!B129</f>
        <v>#DIV/0!</v>
      </c>
      <c r="Y129" s="459"/>
      <c r="Z129" s="389"/>
      <c r="AA129" s="23">
        <f t="shared" si="53"/>
        <v>0.1</v>
      </c>
      <c r="AB129" s="17" t="e">
        <f>(AA129*'Déscriptions des trades'!U129*'Déscriptions des trades'!B129/'Déscriptions des trades'!CK129)*'Déscriptions des trades'!W129</f>
        <v>#DIV/0!</v>
      </c>
      <c r="AC129" s="265" t="e">
        <f>AB129*'Déscriptions des trades'!CK129</f>
        <v>#DIV/0!</v>
      </c>
      <c r="AD129" s="266" t="e">
        <f>'Déscriptions des trades'!CK129-AC129</f>
        <v>#DIV/0!</v>
      </c>
      <c r="AE129" s="389"/>
      <c r="AF129" s="399">
        <v>125</v>
      </c>
      <c r="AG129" s="389"/>
      <c r="AH129" s="20"/>
      <c r="AI129" s="303"/>
      <c r="AJ129" s="307"/>
      <c r="AK129" s="161"/>
      <c r="AL129" s="305"/>
      <c r="AM129" s="305"/>
      <c r="AN129" s="162"/>
      <c r="AO129" s="439"/>
      <c r="AP129" s="162"/>
      <c r="AQ129" s="113"/>
      <c r="AR129" s="113"/>
      <c r="AS129" s="384"/>
      <c r="AT129" s="306"/>
      <c r="AU129" s="306"/>
      <c r="AV129" s="160"/>
      <c r="AW129" s="158"/>
      <c r="AX129" s="385"/>
      <c r="AY129" s="453"/>
      <c r="AZ129" s="165"/>
      <c r="BA129" s="301"/>
      <c r="BB129" s="165"/>
      <c r="BC129" s="301"/>
      <c r="BD129" s="165"/>
      <c r="BE129" s="302"/>
      <c r="BF129" s="302"/>
      <c r="BG129" s="165"/>
      <c r="BH129" s="303"/>
      <c r="BI129" s="165"/>
      <c r="BJ129" s="304"/>
      <c r="BK129" s="394"/>
      <c r="BL129" s="302"/>
      <c r="BM129" s="302"/>
      <c r="BN129" s="394"/>
      <c r="BO129" s="302"/>
      <c r="BP129" s="13"/>
      <c r="BQ129" s="302"/>
      <c r="BR129" s="13"/>
      <c r="BS129" s="302"/>
      <c r="BT129" s="13"/>
      <c r="BU129" s="302"/>
      <c r="BV129" s="386"/>
      <c r="BW129" s="303"/>
      <c r="BX129" s="303"/>
      <c r="BY129" s="302"/>
      <c r="BZ129" s="302"/>
      <c r="CA129" s="387"/>
      <c r="CB129" s="395"/>
      <c r="CC129" s="12"/>
      <c r="CD129" s="304"/>
      <c r="CE129" s="14"/>
      <c r="CF129" s="395"/>
      <c r="CG129" s="397"/>
      <c r="CH129" s="300">
        <f t="shared" si="57"/>
        <v>0</v>
      </c>
      <c r="CI129" s="26"/>
      <c r="CJ129" s="17">
        <f t="shared" si="54"/>
        <v>0</v>
      </c>
      <c r="CK129" s="18">
        <f t="shared" si="65"/>
        <v>12.89</v>
      </c>
      <c r="CM129" s="164"/>
      <c r="CN129" s="302"/>
      <c r="CO129" s="13">
        <f t="shared" si="58"/>
        <v>0</v>
      </c>
      <c r="CP129" s="302"/>
      <c r="CQ129" s="13">
        <f t="shared" si="59"/>
        <v>0</v>
      </c>
      <c r="CR129" s="302"/>
      <c r="CS129" s="13">
        <f t="shared" si="60"/>
        <v>0</v>
      </c>
      <c r="CT129" s="302"/>
      <c r="CU129" s="13">
        <f t="shared" si="55"/>
        <v>0</v>
      </c>
      <c r="CV129" s="302"/>
      <c r="CW129" s="13">
        <f t="shared" si="61"/>
        <v>0</v>
      </c>
      <c r="CX129" s="13">
        <f t="shared" si="62"/>
        <v>0</v>
      </c>
      <c r="CY129" s="251">
        <f t="shared" si="63"/>
        <v>0</v>
      </c>
      <c r="CZ129" s="13" t="s">
        <v>29</v>
      </c>
      <c r="DA129" s="13">
        <v>50</v>
      </c>
      <c r="DB129" s="22">
        <f t="shared" si="64"/>
        <v>0</v>
      </c>
      <c r="DD129" s="24"/>
      <c r="DF129" s="163"/>
      <c r="DH129" s="24"/>
      <c r="DI129" s="447"/>
      <c r="DJ129" s="163"/>
    </row>
    <row r="130" spans="1:114" s="7" customFormat="1">
      <c r="A130" s="277">
        <f t="shared" si="48"/>
        <v>50</v>
      </c>
      <c r="B130" s="21" t="e">
        <f>'Calculateur de trading'!I130/C130/W130</f>
        <v>#DIV/0!</v>
      </c>
      <c r="C130" s="278">
        <f t="shared" si="49"/>
        <v>10</v>
      </c>
      <c r="D130" s="278"/>
      <c r="E130" s="273">
        <f t="shared" si="50"/>
        <v>100</v>
      </c>
      <c r="F130" s="271">
        <f t="shared" si="42"/>
        <v>2</v>
      </c>
      <c r="G130" s="271" t="e">
        <f t="shared" si="43"/>
        <v>#DIV/0!</v>
      </c>
      <c r="H130" s="272">
        <f t="shared" si="44"/>
        <v>20</v>
      </c>
      <c r="I130" s="270"/>
      <c r="J130" s="273">
        <f t="shared" si="51"/>
        <v>200</v>
      </c>
      <c r="K130" s="271">
        <f t="shared" si="45"/>
        <v>4</v>
      </c>
      <c r="L130" s="271" t="e">
        <f t="shared" si="46"/>
        <v>#DIV/0!</v>
      </c>
      <c r="M130" s="272">
        <f t="shared" si="47"/>
        <v>40</v>
      </c>
      <c r="N130" s="389"/>
      <c r="O130" s="455" t="e">
        <f>(A130*B130*W130)+(B130*'Calculateur de trading'!H130)</f>
        <v>#DIV/0!</v>
      </c>
      <c r="P130" s="274" t="e">
        <f>O130/'Déscriptions des trades'!CK130</f>
        <v>#DIV/0!</v>
      </c>
      <c r="Q130" s="456" t="e">
        <f>'Déscriptions des trades'!CK130-O130</f>
        <v>#DIV/0!</v>
      </c>
      <c r="R130" s="466" t="e">
        <f t="shared" si="52"/>
        <v>#DIV/0!</v>
      </c>
      <c r="S130" s="389"/>
      <c r="T130" s="12"/>
      <c r="U130" s="25"/>
      <c r="V130" s="15"/>
      <c r="W130" s="490">
        <f t="shared" si="56"/>
        <v>0</v>
      </c>
      <c r="X130" s="21" t="e">
        <f>W130*U130/'Déscriptions des trades'!CK130*'Déscriptions des trades'!B130</f>
        <v>#DIV/0!</v>
      </c>
      <c r="Y130" s="459"/>
      <c r="Z130" s="389"/>
      <c r="AA130" s="23">
        <f t="shared" si="53"/>
        <v>0.1</v>
      </c>
      <c r="AB130" s="17" t="e">
        <f>(AA130*'Déscriptions des trades'!U130*'Déscriptions des trades'!B130/'Déscriptions des trades'!CK130)*'Déscriptions des trades'!W130</f>
        <v>#DIV/0!</v>
      </c>
      <c r="AC130" s="265" t="e">
        <f>AB130*'Déscriptions des trades'!CK130</f>
        <v>#DIV/0!</v>
      </c>
      <c r="AD130" s="266" t="e">
        <f>'Déscriptions des trades'!CK130-AC130</f>
        <v>#DIV/0!</v>
      </c>
      <c r="AE130" s="389"/>
      <c r="AF130" s="399">
        <v>126</v>
      </c>
      <c r="AG130" s="389"/>
      <c r="AH130" s="20"/>
      <c r="AI130" s="303"/>
      <c r="AJ130" s="307"/>
      <c r="AK130" s="161"/>
      <c r="AL130" s="305"/>
      <c r="AM130" s="305"/>
      <c r="AN130" s="162"/>
      <c r="AO130" s="439"/>
      <c r="AP130" s="162"/>
      <c r="AQ130" s="113"/>
      <c r="AR130" s="113"/>
      <c r="AS130" s="384"/>
      <c r="AT130" s="306"/>
      <c r="AU130" s="306"/>
      <c r="AV130" s="160"/>
      <c r="AW130" s="158"/>
      <c r="AX130" s="385"/>
      <c r="AY130" s="453"/>
      <c r="AZ130" s="165"/>
      <c r="BA130" s="301"/>
      <c r="BB130" s="165"/>
      <c r="BC130" s="301"/>
      <c r="BD130" s="165"/>
      <c r="BE130" s="302"/>
      <c r="BF130" s="302"/>
      <c r="BG130" s="165"/>
      <c r="BH130" s="303"/>
      <c r="BI130" s="165"/>
      <c r="BJ130" s="304"/>
      <c r="BK130" s="394"/>
      <c r="BL130" s="302"/>
      <c r="BM130" s="302"/>
      <c r="BN130" s="394"/>
      <c r="BO130" s="302"/>
      <c r="BP130" s="13"/>
      <c r="BQ130" s="302"/>
      <c r="BR130" s="13"/>
      <c r="BS130" s="302"/>
      <c r="BT130" s="13"/>
      <c r="BU130" s="302"/>
      <c r="BV130" s="386"/>
      <c r="BW130" s="303"/>
      <c r="BX130" s="303"/>
      <c r="BY130" s="302"/>
      <c r="BZ130" s="302"/>
      <c r="CA130" s="387"/>
      <c r="CB130" s="395"/>
      <c r="CC130" s="12"/>
      <c r="CD130" s="304"/>
      <c r="CE130" s="14"/>
      <c r="CF130" s="395"/>
      <c r="CG130" s="397"/>
      <c r="CH130" s="300">
        <f t="shared" si="57"/>
        <v>0</v>
      </c>
      <c r="CI130" s="26"/>
      <c r="CJ130" s="17">
        <f t="shared" si="54"/>
        <v>0</v>
      </c>
      <c r="CK130" s="18">
        <f t="shared" si="65"/>
        <v>12.89</v>
      </c>
      <c r="CM130" s="164"/>
      <c r="CN130" s="302"/>
      <c r="CO130" s="13">
        <f t="shared" si="58"/>
        <v>0</v>
      </c>
      <c r="CP130" s="302"/>
      <c r="CQ130" s="13">
        <f t="shared" si="59"/>
        <v>0</v>
      </c>
      <c r="CR130" s="302"/>
      <c r="CS130" s="13">
        <f t="shared" si="60"/>
        <v>0</v>
      </c>
      <c r="CT130" s="302"/>
      <c r="CU130" s="13">
        <f t="shared" si="55"/>
        <v>0</v>
      </c>
      <c r="CV130" s="302"/>
      <c r="CW130" s="13">
        <f t="shared" si="61"/>
        <v>0</v>
      </c>
      <c r="CX130" s="13">
        <f t="shared" si="62"/>
        <v>0</v>
      </c>
      <c r="CY130" s="251">
        <f t="shared" si="63"/>
        <v>0</v>
      </c>
      <c r="CZ130" s="13" t="s">
        <v>29</v>
      </c>
      <c r="DA130" s="13">
        <v>50</v>
      </c>
      <c r="DB130" s="22">
        <f t="shared" si="64"/>
        <v>0</v>
      </c>
      <c r="DD130" s="24"/>
      <c r="DF130" s="163"/>
      <c r="DH130" s="24"/>
      <c r="DI130" s="447"/>
      <c r="DJ130" s="163"/>
    </row>
    <row r="131" spans="1:114" s="7" customFormat="1">
      <c r="A131" s="277">
        <f t="shared" si="48"/>
        <v>50</v>
      </c>
      <c r="B131" s="21" t="e">
        <f>'Calculateur de trading'!I131/C131/W131</f>
        <v>#DIV/0!</v>
      </c>
      <c r="C131" s="278">
        <f t="shared" si="49"/>
        <v>10</v>
      </c>
      <c r="D131" s="426"/>
      <c r="E131" s="273">
        <f t="shared" si="50"/>
        <v>100</v>
      </c>
      <c r="F131" s="271">
        <f t="shared" si="42"/>
        <v>2</v>
      </c>
      <c r="G131" s="271" t="e">
        <f t="shared" si="43"/>
        <v>#DIV/0!</v>
      </c>
      <c r="H131" s="272">
        <f t="shared" si="44"/>
        <v>20</v>
      </c>
      <c r="I131" s="270"/>
      <c r="J131" s="273">
        <f t="shared" si="51"/>
        <v>200</v>
      </c>
      <c r="K131" s="271">
        <f t="shared" si="45"/>
        <v>4</v>
      </c>
      <c r="L131" s="271" t="e">
        <f t="shared" si="46"/>
        <v>#DIV/0!</v>
      </c>
      <c r="M131" s="272">
        <f t="shared" si="47"/>
        <v>40</v>
      </c>
      <c r="N131" s="389"/>
      <c r="O131" s="455" t="e">
        <f>(A131*B131*W131)+(B131*'Calculateur de trading'!H131)</f>
        <v>#DIV/0!</v>
      </c>
      <c r="P131" s="274" t="e">
        <f>O131/'Déscriptions des trades'!CK131</f>
        <v>#DIV/0!</v>
      </c>
      <c r="Q131" s="456" t="e">
        <f>'Déscriptions des trades'!CK131-O131</f>
        <v>#DIV/0!</v>
      </c>
      <c r="R131" s="466" t="e">
        <f t="shared" si="52"/>
        <v>#DIV/0!</v>
      </c>
      <c r="S131" s="389"/>
      <c r="T131" s="12"/>
      <c r="U131" s="25"/>
      <c r="V131" s="15"/>
      <c r="W131" s="490">
        <f t="shared" si="56"/>
        <v>0</v>
      </c>
      <c r="X131" s="21" t="e">
        <f>W131*U131/'Déscriptions des trades'!CK131*'Déscriptions des trades'!B131</f>
        <v>#DIV/0!</v>
      </c>
      <c r="Y131" s="459"/>
      <c r="Z131" s="389"/>
      <c r="AA131" s="23">
        <f t="shared" si="53"/>
        <v>0.1</v>
      </c>
      <c r="AB131" s="17" t="e">
        <f>(AA131*'Déscriptions des trades'!U131*'Déscriptions des trades'!B131/'Déscriptions des trades'!CK131)*'Déscriptions des trades'!W131</f>
        <v>#DIV/0!</v>
      </c>
      <c r="AC131" s="265" t="e">
        <f>AB131*'Déscriptions des trades'!CK131</f>
        <v>#DIV/0!</v>
      </c>
      <c r="AD131" s="266" t="e">
        <f>'Déscriptions des trades'!CK131-AC131</f>
        <v>#DIV/0!</v>
      </c>
      <c r="AE131" s="389"/>
      <c r="AF131" s="399">
        <v>127</v>
      </c>
      <c r="AG131" s="389"/>
      <c r="AH131" s="20"/>
      <c r="AI131" s="303"/>
      <c r="AJ131" s="307"/>
      <c r="AK131" s="161"/>
      <c r="AL131" s="305"/>
      <c r="AM131" s="305"/>
      <c r="AN131" s="162"/>
      <c r="AO131" s="439"/>
      <c r="AP131" s="162"/>
      <c r="AQ131" s="113"/>
      <c r="AR131" s="113"/>
      <c r="AS131" s="384"/>
      <c r="AT131" s="306"/>
      <c r="AU131" s="306"/>
      <c r="AV131" s="160"/>
      <c r="AW131" s="158"/>
      <c r="AX131" s="385"/>
      <c r="AY131" s="453"/>
      <c r="AZ131" s="165"/>
      <c r="BA131" s="301"/>
      <c r="BB131" s="165"/>
      <c r="BC131" s="301"/>
      <c r="BD131" s="165"/>
      <c r="BE131" s="302"/>
      <c r="BF131" s="302"/>
      <c r="BG131" s="165"/>
      <c r="BH131" s="303"/>
      <c r="BI131" s="165"/>
      <c r="BJ131" s="304"/>
      <c r="BK131" s="394"/>
      <c r="BL131" s="302"/>
      <c r="BM131" s="302"/>
      <c r="BN131" s="394"/>
      <c r="BO131" s="302"/>
      <c r="BP131" s="13"/>
      <c r="BQ131" s="302"/>
      <c r="BR131" s="13"/>
      <c r="BS131" s="302"/>
      <c r="BT131" s="13"/>
      <c r="BU131" s="302"/>
      <c r="BV131" s="386"/>
      <c r="BW131" s="303"/>
      <c r="BX131" s="303"/>
      <c r="BY131" s="302"/>
      <c r="BZ131" s="302"/>
      <c r="CA131" s="387"/>
      <c r="CB131" s="395"/>
      <c r="CC131" s="12"/>
      <c r="CD131" s="304"/>
      <c r="CE131" s="14"/>
      <c r="CF131" s="395"/>
      <c r="CG131" s="397"/>
      <c r="CH131" s="300">
        <f t="shared" si="57"/>
        <v>0</v>
      </c>
      <c r="CI131" s="26"/>
      <c r="CJ131" s="17">
        <f t="shared" si="54"/>
        <v>0</v>
      </c>
      <c r="CK131" s="18">
        <f t="shared" si="65"/>
        <v>12.89</v>
      </c>
      <c r="CM131" s="164"/>
      <c r="CN131" s="302"/>
      <c r="CO131" s="13">
        <f t="shared" si="58"/>
        <v>0</v>
      </c>
      <c r="CP131" s="302"/>
      <c r="CQ131" s="13">
        <f t="shared" si="59"/>
        <v>0</v>
      </c>
      <c r="CR131" s="302"/>
      <c r="CS131" s="13">
        <f t="shared" si="60"/>
        <v>0</v>
      </c>
      <c r="CT131" s="302"/>
      <c r="CU131" s="13">
        <f t="shared" si="55"/>
        <v>0</v>
      </c>
      <c r="CV131" s="302"/>
      <c r="CW131" s="13">
        <f t="shared" si="61"/>
        <v>0</v>
      </c>
      <c r="CX131" s="13">
        <f t="shared" si="62"/>
        <v>0</v>
      </c>
      <c r="CY131" s="251">
        <f t="shared" si="63"/>
        <v>0</v>
      </c>
      <c r="CZ131" s="13" t="s">
        <v>29</v>
      </c>
      <c r="DA131" s="13">
        <v>50</v>
      </c>
      <c r="DB131" s="22">
        <f t="shared" si="64"/>
        <v>0</v>
      </c>
      <c r="DD131" s="24"/>
      <c r="DF131" s="163"/>
      <c r="DH131" s="24"/>
      <c r="DI131" s="447"/>
      <c r="DJ131" s="163"/>
    </row>
    <row r="132" spans="1:114" s="7" customFormat="1">
      <c r="A132" s="277">
        <f t="shared" si="48"/>
        <v>50</v>
      </c>
      <c r="B132" s="21" t="e">
        <f>'Calculateur de trading'!I132/C132/W132</f>
        <v>#DIV/0!</v>
      </c>
      <c r="C132" s="278">
        <f t="shared" si="49"/>
        <v>10</v>
      </c>
      <c r="D132" s="426"/>
      <c r="E132" s="273">
        <f t="shared" si="50"/>
        <v>100</v>
      </c>
      <c r="F132" s="271">
        <f t="shared" si="42"/>
        <v>2</v>
      </c>
      <c r="G132" s="271" t="e">
        <f t="shared" si="43"/>
        <v>#DIV/0!</v>
      </c>
      <c r="H132" s="272">
        <f t="shared" si="44"/>
        <v>20</v>
      </c>
      <c r="I132" s="270"/>
      <c r="J132" s="273">
        <f t="shared" si="51"/>
        <v>200</v>
      </c>
      <c r="K132" s="271">
        <f t="shared" si="45"/>
        <v>4</v>
      </c>
      <c r="L132" s="271" t="e">
        <f t="shared" si="46"/>
        <v>#DIV/0!</v>
      </c>
      <c r="M132" s="272">
        <f t="shared" si="47"/>
        <v>40</v>
      </c>
      <c r="N132" s="389"/>
      <c r="O132" s="455" t="e">
        <f>(A132*B132*W132)+(B132*'Calculateur de trading'!H132)</f>
        <v>#DIV/0!</v>
      </c>
      <c r="P132" s="274" t="e">
        <f>O132/'Déscriptions des trades'!CK132</f>
        <v>#DIV/0!</v>
      </c>
      <c r="Q132" s="456" t="e">
        <f>'Déscriptions des trades'!CK132-O132</f>
        <v>#DIV/0!</v>
      </c>
      <c r="R132" s="466" t="e">
        <f t="shared" si="52"/>
        <v>#DIV/0!</v>
      </c>
      <c r="S132" s="389"/>
      <c r="T132" s="12"/>
      <c r="U132" s="25"/>
      <c r="V132" s="15"/>
      <c r="W132" s="490">
        <f t="shared" si="56"/>
        <v>0</v>
      </c>
      <c r="X132" s="21" t="e">
        <f>W132*U132/'Déscriptions des trades'!CK132*'Déscriptions des trades'!B132</f>
        <v>#DIV/0!</v>
      </c>
      <c r="Y132" s="459"/>
      <c r="Z132" s="389"/>
      <c r="AA132" s="23">
        <f t="shared" si="53"/>
        <v>0.1</v>
      </c>
      <c r="AB132" s="17" t="e">
        <f>(AA132*'Déscriptions des trades'!U132*'Déscriptions des trades'!B132/'Déscriptions des trades'!CK132)*'Déscriptions des trades'!W132</f>
        <v>#DIV/0!</v>
      </c>
      <c r="AC132" s="265" t="e">
        <f>AB132*'Déscriptions des trades'!CK132</f>
        <v>#DIV/0!</v>
      </c>
      <c r="AD132" s="266" t="e">
        <f>'Déscriptions des trades'!CK132-AC132</f>
        <v>#DIV/0!</v>
      </c>
      <c r="AE132" s="389"/>
      <c r="AF132" s="399">
        <v>128</v>
      </c>
      <c r="AG132" s="389"/>
      <c r="AH132" s="20"/>
      <c r="AI132" s="303"/>
      <c r="AJ132" s="307"/>
      <c r="AK132" s="161"/>
      <c r="AL132" s="305"/>
      <c r="AM132" s="305"/>
      <c r="AN132" s="162"/>
      <c r="AO132" s="439"/>
      <c r="AP132" s="162"/>
      <c r="AQ132" s="113"/>
      <c r="AR132" s="113"/>
      <c r="AS132" s="384"/>
      <c r="AT132" s="306"/>
      <c r="AU132" s="306"/>
      <c r="AV132" s="160"/>
      <c r="AW132" s="158"/>
      <c r="AX132" s="385"/>
      <c r="AY132" s="453"/>
      <c r="AZ132" s="165"/>
      <c r="BA132" s="301"/>
      <c r="BB132" s="165"/>
      <c r="BC132" s="301"/>
      <c r="BD132" s="165"/>
      <c r="BE132" s="302"/>
      <c r="BF132" s="302"/>
      <c r="BG132" s="165"/>
      <c r="BH132" s="303"/>
      <c r="BI132" s="165"/>
      <c r="BJ132" s="304"/>
      <c r="BK132" s="394"/>
      <c r="BL132" s="302"/>
      <c r="BM132" s="302"/>
      <c r="BN132" s="394"/>
      <c r="BO132" s="302"/>
      <c r="BP132" s="13"/>
      <c r="BQ132" s="302"/>
      <c r="BR132" s="13"/>
      <c r="BS132" s="302"/>
      <c r="BT132" s="13"/>
      <c r="BU132" s="302"/>
      <c r="BV132" s="386"/>
      <c r="BW132" s="303"/>
      <c r="BX132" s="303"/>
      <c r="BY132" s="302"/>
      <c r="BZ132" s="302"/>
      <c r="CA132" s="387"/>
      <c r="CB132" s="395"/>
      <c r="CC132" s="12"/>
      <c r="CD132" s="304"/>
      <c r="CE132" s="14"/>
      <c r="CF132" s="395"/>
      <c r="CG132" s="397"/>
      <c r="CH132" s="300">
        <f t="shared" si="57"/>
        <v>0</v>
      </c>
      <c r="CI132" s="26"/>
      <c r="CJ132" s="17">
        <f t="shared" si="54"/>
        <v>0</v>
      </c>
      <c r="CK132" s="18">
        <f t="shared" si="65"/>
        <v>12.89</v>
      </c>
      <c r="CM132" s="164"/>
      <c r="CN132" s="302"/>
      <c r="CO132" s="13">
        <f t="shared" si="58"/>
        <v>0</v>
      </c>
      <c r="CP132" s="302"/>
      <c r="CQ132" s="13">
        <f t="shared" si="59"/>
        <v>0</v>
      </c>
      <c r="CR132" s="302"/>
      <c r="CS132" s="13">
        <f t="shared" si="60"/>
        <v>0</v>
      </c>
      <c r="CT132" s="302"/>
      <c r="CU132" s="13">
        <f t="shared" si="55"/>
        <v>0</v>
      </c>
      <c r="CV132" s="302"/>
      <c r="CW132" s="13">
        <f t="shared" si="61"/>
        <v>0</v>
      </c>
      <c r="CX132" s="13">
        <f t="shared" si="62"/>
        <v>0</v>
      </c>
      <c r="CY132" s="251">
        <f t="shared" si="63"/>
        <v>0</v>
      </c>
      <c r="CZ132" s="13" t="s">
        <v>29</v>
      </c>
      <c r="DA132" s="13">
        <v>50</v>
      </c>
      <c r="DB132" s="22">
        <f t="shared" si="64"/>
        <v>0</v>
      </c>
      <c r="DD132" s="24"/>
      <c r="DF132" s="163"/>
      <c r="DH132" s="24"/>
      <c r="DI132" s="447"/>
      <c r="DJ132" s="163"/>
    </row>
    <row r="133" spans="1:114" s="7" customFormat="1">
      <c r="A133" s="277">
        <f t="shared" si="48"/>
        <v>50</v>
      </c>
      <c r="B133" s="21" t="e">
        <f>'Calculateur de trading'!I133/C133/W133</f>
        <v>#DIV/0!</v>
      </c>
      <c r="C133" s="278">
        <f t="shared" si="49"/>
        <v>10</v>
      </c>
      <c r="D133" s="278"/>
      <c r="E133" s="273">
        <f t="shared" si="50"/>
        <v>100</v>
      </c>
      <c r="F133" s="271">
        <f t="shared" ref="F133:F196" si="66">(E133/A133)</f>
        <v>2</v>
      </c>
      <c r="G133" s="271" t="e">
        <f t="shared" ref="G133:G196" si="67">B133/F133</f>
        <v>#DIV/0!</v>
      </c>
      <c r="H133" s="272">
        <f t="shared" ref="H133:H196" si="68">C133*F133</f>
        <v>20</v>
      </c>
      <c r="I133" s="270"/>
      <c r="J133" s="273">
        <f t="shared" si="51"/>
        <v>200</v>
      </c>
      <c r="K133" s="271">
        <f t="shared" ref="K133:K196" si="69">J133/A133</f>
        <v>4</v>
      </c>
      <c r="L133" s="271" t="e">
        <f t="shared" ref="L133:L196" si="70">B133/K133</f>
        <v>#DIV/0!</v>
      </c>
      <c r="M133" s="272">
        <f t="shared" ref="M133:M196" si="71">C133*K133</f>
        <v>40</v>
      </c>
      <c r="N133" s="389"/>
      <c r="O133" s="455" t="e">
        <f>(A133*B133*W133)+(B133*'Calculateur de trading'!H133)</f>
        <v>#DIV/0!</v>
      </c>
      <c r="P133" s="274" t="e">
        <f>O133/'Déscriptions des trades'!CK133</f>
        <v>#DIV/0!</v>
      </c>
      <c r="Q133" s="456" t="e">
        <f>'Déscriptions des trades'!CK133-O133</f>
        <v>#DIV/0!</v>
      </c>
      <c r="R133" s="466" t="e">
        <f t="shared" si="52"/>
        <v>#DIV/0!</v>
      </c>
      <c r="S133" s="389"/>
      <c r="T133" s="12"/>
      <c r="U133" s="25"/>
      <c r="V133" s="15"/>
      <c r="W133" s="490">
        <f t="shared" si="56"/>
        <v>0</v>
      </c>
      <c r="X133" s="21" t="e">
        <f>W133*U133/'Déscriptions des trades'!CK133*'Déscriptions des trades'!B133</f>
        <v>#DIV/0!</v>
      </c>
      <c r="Y133" s="459"/>
      <c r="Z133" s="389"/>
      <c r="AA133" s="23">
        <f t="shared" si="53"/>
        <v>0.1</v>
      </c>
      <c r="AB133" s="17" t="e">
        <f>(AA133*'Déscriptions des trades'!U133*'Déscriptions des trades'!B133/'Déscriptions des trades'!CK133)*'Déscriptions des trades'!W133</f>
        <v>#DIV/0!</v>
      </c>
      <c r="AC133" s="265" t="e">
        <f>AB133*'Déscriptions des trades'!CK133</f>
        <v>#DIV/0!</v>
      </c>
      <c r="AD133" s="266" t="e">
        <f>'Déscriptions des trades'!CK133-AC133</f>
        <v>#DIV/0!</v>
      </c>
      <c r="AE133" s="389"/>
      <c r="AF133" s="399">
        <v>129</v>
      </c>
      <c r="AG133" s="389"/>
      <c r="AH133" s="20"/>
      <c r="AI133" s="303"/>
      <c r="AJ133" s="307"/>
      <c r="AK133" s="161"/>
      <c r="AL133" s="305"/>
      <c r="AM133" s="305"/>
      <c r="AN133" s="162"/>
      <c r="AO133" s="439"/>
      <c r="AP133" s="162"/>
      <c r="AQ133" s="113"/>
      <c r="AR133" s="113"/>
      <c r="AS133" s="384"/>
      <c r="AT133" s="306"/>
      <c r="AU133" s="306"/>
      <c r="AV133" s="160"/>
      <c r="AW133" s="158"/>
      <c r="AX133" s="385"/>
      <c r="AY133" s="453"/>
      <c r="AZ133" s="165"/>
      <c r="BA133" s="301"/>
      <c r="BB133" s="165"/>
      <c r="BC133" s="301"/>
      <c r="BD133" s="165"/>
      <c r="BE133" s="302"/>
      <c r="BF133" s="302"/>
      <c r="BG133" s="165"/>
      <c r="BH133" s="303"/>
      <c r="BI133" s="165"/>
      <c r="BJ133" s="304"/>
      <c r="BK133" s="394"/>
      <c r="BL133" s="302"/>
      <c r="BM133" s="302"/>
      <c r="BN133" s="394"/>
      <c r="BO133" s="302"/>
      <c r="BP133" s="13"/>
      <c r="BQ133" s="302"/>
      <c r="BR133" s="13"/>
      <c r="BS133" s="302"/>
      <c r="BT133" s="13"/>
      <c r="BU133" s="302"/>
      <c r="BV133" s="386"/>
      <c r="BW133" s="303"/>
      <c r="BX133" s="303"/>
      <c r="BY133" s="302"/>
      <c r="BZ133" s="302"/>
      <c r="CA133" s="387"/>
      <c r="CB133" s="395"/>
      <c r="CC133" s="12"/>
      <c r="CD133" s="304"/>
      <c r="CE133" s="14"/>
      <c r="CF133" s="395"/>
      <c r="CG133" s="397"/>
      <c r="CH133" s="300">
        <f t="shared" si="57"/>
        <v>0</v>
      </c>
      <c r="CI133" s="26"/>
      <c r="CJ133" s="17">
        <f t="shared" si="54"/>
        <v>0</v>
      </c>
      <c r="CK133" s="18">
        <f t="shared" si="65"/>
        <v>12.89</v>
      </c>
      <c r="CM133" s="164"/>
      <c r="CN133" s="302"/>
      <c r="CO133" s="13">
        <f t="shared" si="58"/>
        <v>0</v>
      </c>
      <c r="CP133" s="302"/>
      <c r="CQ133" s="13">
        <f t="shared" si="59"/>
        <v>0</v>
      </c>
      <c r="CR133" s="302"/>
      <c r="CS133" s="13">
        <f t="shared" si="60"/>
        <v>0</v>
      </c>
      <c r="CT133" s="302"/>
      <c r="CU133" s="13">
        <f t="shared" si="55"/>
        <v>0</v>
      </c>
      <c r="CV133" s="302"/>
      <c r="CW133" s="13">
        <f t="shared" si="61"/>
        <v>0</v>
      </c>
      <c r="CX133" s="13">
        <f t="shared" si="62"/>
        <v>0</v>
      </c>
      <c r="CY133" s="251">
        <f t="shared" si="63"/>
        <v>0</v>
      </c>
      <c r="CZ133" s="13" t="s">
        <v>29</v>
      </c>
      <c r="DA133" s="13">
        <v>50</v>
      </c>
      <c r="DB133" s="22">
        <f t="shared" si="64"/>
        <v>0</v>
      </c>
      <c r="DD133" s="24"/>
      <c r="DF133" s="163"/>
      <c r="DH133" s="24"/>
      <c r="DI133" s="447"/>
      <c r="DJ133" s="163"/>
    </row>
    <row r="134" spans="1:114" s="7" customFormat="1">
      <c r="A134" s="277">
        <f t="shared" ref="A134:A197" si="72">A133</f>
        <v>50</v>
      </c>
      <c r="B134" s="21" t="e">
        <f>'Calculateur de trading'!I134/C134/W134</f>
        <v>#DIV/0!</v>
      </c>
      <c r="C134" s="278">
        <f t="shared" ref="C134:C197" si="73">C133</f>
        <v>10</v>
      </c>
      <c r="D134" s="426"/>
      <c r="E134" s="273">
        <f t="shared" ref="E134:E197" si="74">E133</f>
        <v>100</v>
      </c>
      <c r="F134" s="271">
        <f t="shared" si="66"/>
        <v>2</v>
      </c>
      <c r="G134" s="271" t="e">
        <f t="shared" si="67"/>
        <v>#DIV/0!</v>
      </c>
      <c r="H134" s="272">
        <f t="shared" si="68"/>
        <v>20</v>
      </c>
      <c r="I134" s="270"/>
      <c r="J134" s="273">
        <f t="shared" ref="J134:J197" si="75">J133</f>
        <v>200</v>
      </c>
      <c r="K134" s="271">
        <f t="shared" si="69"/>
        <v>4</v>
      </c>
      <c r="L134" s="271" t="e">
        <f t="shared" si="70"/>
        <v>#DIV/0!</v>
      </c>
      <c r="M134" s="272">
        <f t="shared" si="71"/>
        <v>40</v>
      </c>
      <c r="N134" s="389"/>
      <c r="O134" s="455" t="e">
        <f>(A134*B134*W134)+(B134*'Calculateur de trading'!H134)</f>
        <v>#DIV/0!</v>
      </c>
      <c r="P134" s="274" t="e">
        <f>O134/'Déscriptions des trades'!CK134</f>
        <v>#DIV/0!</v>
      </c>
      <c r="Q134" s="456" t="e">
        <f>'Déscriptions des trades'!CK134-O134</f>
        <v>#DIV/0!</v>
      </c>
      <c r="R134" s="466" t="e">
        <f t="shared" ref="R134:R197" si="76">B134*C134</f>
        <v>#DIV/0!</v>
      </c>
      <c r="S134" s="389"/>
      <c r="T134" s="12"/>
      <c r="U134" s="25"/>
      <c r="V134" s="15"/>
      <c r="W134" s="490">
        <f t="shared" si="56"/>
        <v>0</v>
      </c>
      <c r="X134" s="21" t="e">
        <f>W134*U134/'Déscriptions des trades'!CK134*'Déscriptions des trades'!B134</f>
        <v>#DIV/0!</v>
      </c>
      <c r="Y134" s="459"/>
      <c r="Z134" s="389"/>
      <c r="AA134" s="23">
        <f t="shared" ref="AA134:AA197" si="77">AA133</f>
        <v>0.1</v>
      </c>
      <c r="AB134" s="17" t="e">
        <f>(AA134*'Déscriptions des trades'!U134*'Déscriptions des trades'!B134/'Déscriptions des trades'!CK134)*'Déscriptions des trades'!W134</f>
        <v>#DIV/0!</v>
      </c>
      <c r="AC134" s="265" t="e">
        <f>AB134*'Déscriptions des trades'!CK134</f>
        <v>#DIV/0!</v>
      </c>
      <c r="AD134" s="266" t="e">
        <f>'Déscriptions des trades'!CK134-AC134</f>
        <v>#DIV/0!</v>
      </c>
      <c r="AE134" s="389"/>
      <c r="AF134" s="399">
        <v>130</v>
      </c>
      <c r="AG134" s="389"/>
      <c r="AH134" s="20"/>
      <c r="AI134" s="303"/>
      <c r="AJ134" s="307"/>
      <c r="AK134" s="161"/>
      <c r="AL134" s="305"/>
      <c r="AM134" s="305"/>
      <c r="AN134" s="162"/>
      <c r="AO134" s="439"/>
      <c r="AP134" s="162"/>
      <c r="AQ134" s="113"/>
      <c r="AR134" s="113"/>
      <c r="AS134" s="384"/>
      <c r="AT134" s="306"/>
      <c r="AU134" s="306"/>
      <c r="AV134" s="160"/>
      <c r="AW134" s="158"/>
      <c r="AX134" s="385"/>
      <c r="AY134" s="453"/>
      <c r="AZ134" s="165"/>
      <c r="BA134" s="301"/>
      <c r="BB134" s="165"/>
      <c r="BC134" s="301"/>
      <c r="BD134" s="165"/>
      <c r="BE134" s="302"/>
      <c r="BF134" s="302"/>
      <c r="BG134" s="165"/>
      <c r="BH134" s="303"/>
      <c r="BI134" s="165"/>
      <c r="BJ134" s="304"/>
      <c r="BK134" s="394"/>
      <c r="BL134" s="302"/>
      <c r="BM134" s="302"/>
      <c r="BN134" s="394"/>
      <c r="BO134" s="302"/>
      <c r="BP134" s="13"/>
      <c r="BQ134" s="302"/>
      <c r="BR134" s="13"/>
      <c r="BS134" s="302"/>
      <c r="BT134" s="13"/>
      <c r="BU134" s="302"/>
      <c r="BV134" s="386"/>
      <c r="BW134" s="303"/>
      <c r="BX134" s="303"/>
      <c r="BY134" s="302"/>
      <c r="BZ134" s="302"/>
      <c r="CA134" s="387"/>
      <c r="CB134" s="395"/>
      <c r="CC134" s="12"/>
      <c r="CD134" s="304"/>
      <c r="CE134" s="14"/>
      <c r="CF134" s="395"/>
      <c r="CG134" s="397"/>
      <c r="CH134" s="300">
        <f t="shared" si="57"/>
        <v>0</v>
      </c>
      <c r="CI134" s="26"/>
      <c r="CJ134" s="17">
        <f t="shared" si="54"/>
        <v>0</v>
      </c>
      <c r="CK134" s="18">
        <f t="shared" si="65"/>
        <v>12.89</v>
      </c>
      <c r="CM134" s="164"/>
      <c r="CN134" s="302"/>
      <c r="CO134" s="13">
        <f t="shared" si="58"/>
        <v>0</v>
      </c>
      <c r="CP134" s="302"/>
      <c r="CQ134" s="13">
        <f t="shared" si="59"/>
        <v>0</v>
      </c>
      <c r="CR134" s="302"/>
      <c r="CS134" s="13">
        <f t="shared" si="60"/>
        <v>0</v>
      </c>
      <c r="CT134" s="302"/>
      <c r="CU134" s="13">
        <f t="shared" si="55"/>
        <v>0</v>
      </c>
      <c r="CV134" s="302"/>
      <c r="CW134" s="13">
        <f t="shared" si="61"/>
        <v>0</v>
      </c>
      <c r="CX134" s="13">
        <f t="shared" si="62"/>
        <v>0</v>
      </c>
      <c r="CY134" s="251">
        <f t="shared" si="63"/>
        <v>0</v>
      </c>
      <c r="CZ134" s="13" t="s">
        <v>29</v>
      </c>
      <c r="DA134" s="13">
        <v>50</v>
      </c>
      <c r="DB134" s="22">
        <f t="shared" si="64"/>
        <v>0</v>
      </c>
      <c r="DD134" s="24"/>
      <c r="DF134" s="163"/>
      <c r="DH134" s="24"/>
      <c r="DI134" s="447"/>
      <c r="DJ134" s="163"/>
    </row>
    <row r="135" spans="1:114" s="7" customFormat="1">
      <c r="A135" s="277">
        <f t="shared" si="72"/>
        <v>50</v>
      </c>
      <c r="B135" s="21" t="e">
        <f>'Calculateur de trading'!I135/C135/W135</f>
        <v>#DIV/0!</v>
      </c>
      <c r="C135" s="278">
        <f t="shared" si="73"/>
        <v>10</v>
      </c>
      <c r="D135" s="278"/>
      <c r="E135" s="273">
        <f t="shared" si="74"/>
        <v>100</v>
      </c>
      <c r="F135" s="271">
        <f t="shared" si="66"/>
        <v>2</v>
      </c>
      <c r="G135" s="271" t="e">
        <f t="shared" si="67"/>
        <v>#DIV/0!</v>
      </c>
      <c r="H135" s="272">
        <f t="shared" si="68"/>
        <v>20</v>
      </c>
      <c r="I135" s="270"/>
      <c r="J135" s="273">
        <f t="shared" si="75"/>
        <v>200</v>
      </c>
      <c r="K135" s="271">
        <f t="shared" si="69"/>
        <v>4</v>
      </c>
      <c r="L135" s="271" t="e">
        <f t="shared" si="70"/>
        <v>#DIV/0!</v>
      </c>
      <c r="M135" s="272">
        <f t="shared" si="71"/>
        <v>40</v>
      </c>
      <c r="N135" s="389"/>
      <c r="O135" s="455" t="e">
        <f>(A135*B135*W135)+(B135*'Calculateur de trading'!H135)</f>
        <v>#DIV/0!</v>
      </c>
      <c r="P135" s="274" t="e">
        <f>O135/'Déscriptions des trades'!CK135</f>
        <v>#DIV/0!</v>
      </c>
      <c r="Q135" s="456" t="e">
        <f>'Déscriptions des trades'!CK135-O135</f>
        <v>#DIV/0!</v>
      </c>
      <c r="R135" s="466" t="e">
        <f t="shared" si="76"/>
        <v>#DIV/0!</v>
      </c>
      <c r="S135" s="389"/>
      <c r="T135" s="12"/>
      <c r="U135" s="25"/>
      <c r="V135" s="15"/>
      <c r="W135" s="490">
        <f t="shared" si="56"/>
        <v>0</v>
      </c>
      <c r="X135" s="21" t="e">
        <f>W135*U135/'Déscriptions des trades'!CK135*'Déscriptions des trades'!B135</f>
        <v>#DIV/0!</v>
      </c>
      <c r="Y135" s="459"/>
      <c r="Z135" s="389"/>
      <c r="AA135" s="23">
        <f t="shared" si="77"/>
        <v>0.1</v>
      </c>
      <c r="AB135" s="17" t="e">
        <f>(AA135*'Déscriptions des trades'!U135*'Déscriptions des trades'!B135/'Déscriptions des trades'!CK135)*'Déscriptions des trades'!W135</f>
        <v>#DIV/0!</v>
      </c>
      <c r="AC135" s="265" t="e">
        <f>AB135*'Déscriptions des trades'!CK135</f>
        <v>#DIV/0!</v>
      </c>
      <c r="AD135" s="266" t="e">
        <f>'Déscriptions des trades'!CK135-AC135</f>
        <v>#DIV/0!</v>
      </c>
      <c r="AE135" s="389"/>
      <c r="AF135" s="399">
        <v>131</v>
      </c>
      <c r="AG135" s="389"/>
      <c r="AH135" s="20"/>
      <c r="AI135" s="303"/>
      <c r="AJ135" s="307"/>
      <c r="AK135" s="161"/>
      <c r="AL135" s="305"/>
      <c r="AM135" s="305"/>
      <c r="AN135" s="162"/>
      <c r="AO135" s="439"/>
      <c r="AP135" s="162"/>
      <c r="AQ135" s="113"/>
      <c r="AR135" s="113"/>
      <c r="AS135" s="384"/>
      <c r="AT135" s="306"/>
      <c r="AU135" s="306"/>
      <c r="AV135" s="160"/>
      <c r="AW135" s="158"/>
      <c r="AX135" s="385"/>
      <c r="AY135" s="453"/>
      <c r="AZ135" s="165"/>
      <c r="BA135" s="301"/>
      <c r="BB135" s="165"/>
      <c r="BC135" s="301"/>
      <c r="BD135" s="165"/>
      <c r="BE135" s="302"/>
      <c r="BF135" s="302"/>
      <c r="BG135" s="165"/>
      <c r="BH135" s="303"/>
      <c r="BI135" s="165"/>
      <c r="BJ135" s="304"/>
      <c r="BK135" s="394"/>
      <c r="BL135" s="302"/>
      <c r="BM135" s="302"/>
      <c r="BN135" s="394"/>
      <c r="BO135" s="302"/>
      <c r="BP135" s="13"/>
      <c r="BQ135" s="302"/>
      <c r="BR135" s="13"/>
      <c r="BS135" s="302"/>
      <c r="BT135" s="13"/>
      <c r="BU135" s="302"/>
      <c r="BV135" s="386"/>
      <c r="BW135" s="303"/>
      <c r="BX135" s="303"/>
      <c r="BY135" s="302"/>
      <c r="BZ135" s="302"/>
      <c r="CA135" s="387"/>
      <c r="CB135" s="395"/>
      <c r="CC135" s="12"/>
      <c r="CD135" s="304"/>
      <c r="CE135" s="14"/>
      <c r="CF135" s="395"/>
      <c r="CG135" s="397"/>
      <c r="CH135" s="300">
        <f t="shared" si="57"/>
        <v>0</v>
      </c>
      <c r="CI135" s="26"/>
      <c r="CJ135" s="17">
        <f t="shared" si="54"/>
        <v>0</v>
      </c>
      <c r="CK135" s="18">
        <f t="shared" si="65"/>
        <v>12.89</v>
      </c>
      <c r="CM135" s="164"/>
      <c r="CN135" s="302"/>
      <c r="CO135" s="13">
        <f t="shared" si="58"/>
        <v>0</v>
      </c>
      <c r="CP135" s="302"/>
      <c r="CQ135" s="13">
        <f t="shared" si="59"/>
        <v>0</v>
      </c>
      <c r="CR135" s="302"/>
      <c r="CS135" s="13">
        <f t="shared" si="60"/>
        <v>0</v>
      </c>
      <c r="CT135" s="302"/>
      <c r="CU135" s="13">
        <f t="shared" si="55"/>
        <v>0</v>
      </c>
      <c r="CV135" s="302"/>
      <c r="CW135" s="13">
        <f t="shared" si="61"/>
        <v>0</v>
      </c>
      <c r="CX135" s="13">
        <f t="shared" si="62"/>
        <v>0</v>
      </c>
      <c r="CY135" s="251">
        <f t="shared" si="63"/>
        <v>0</v>
      </c>
      <c r="CZ135" s="13" t="s">
        <v>29</v>
      </c>
      <c r="DA135" s="13">
        <v>50</v>
      </c>
      <c r="DB135" s="22">
        <f t="shared" si="64"/>
        <v>0</v>
      </c>
      <c r="DD135" s="24"/>
      <c r="DF135" s="163"/>
      <c r="DH135" s="24"/>
      <c r="DI135" s="447"/>
      <c r="DJ135" s="163"/>
    </row>
    <row r="136" spans="1:114" s="7" customFormat="1">
      <c r="A136" s="277">
        <f t="shared" si="72"/>
        <v>50</v>
      </c>
      <c r="B136" s="21" t="e">
        <f>'Calculateur de trading'!I136/C136/W136</f>
        <v>#DIV/0!</v>
      </c>
      <c r="C136" s="278">
        <f t="shared" si="73"/>
        <v>10</v>
      </c>
      <c r="D136" s="426"/>
      <c r="E136" s="273">
        <f t="shared" si="74"/>
        <v>100</v>
      </c>
      <c r="F136" s="271">
        <f t="shared" si="66"/>
        <v>2</v>
      </c>
      <c r="G136" s="271" t="e">
        <f t="shared" si="67"/>
        <v>#DIV/0!</v>
      </c>
      <c r="H136" s="272">
        <f t="shared" si="68"/>
        <v>20</v>
      </c>
      <c r="I136" s="270"/>
      <c r="J136" s="273">
        <f t="shared" si="75"/>
        <v>200</v>
      </c>
      <c r="K136" s="271">
        <f t="shared" si="69"/>
        <v>4</v>
      </c>
      <c r="L136" s="271" t="e">
        <f t="shared" si="70"/>
        <v>#DIV/0!</v>
      </c>
      <c r="M136" s="272">
        <f t="shared" si="71"/>
        <v>40</v>
      </c>
      <c r="N136" s="389"/>
      <c r="O136" s="455" t="e">
        <f>(A136*B136*W136)+(B136*'Calculateur de trading'!H136)</f>
        <v>#DIV/0!</v>
      </c>
      <c r="P136" s="274" t="e">
        <f>O136/'Déscriptions des trades'!CK136</f>
        <v>#DIV/0!</v>
      </c>
      <c r="Q136" s="456" t="e">
        <f>'Déscriptions des trades'!CK136-O136</f>
        <v>#DIV/0!</v>
      </c>
      <c r="R136" s="466" t="e">
        <f t="shared" si="76"/>
        <v>#DIV/0!</v>
      </c>
      <c r="S136" s="389"/>
      <c r="T136" s="12"/>
      <c r="U136" s="25"/>
      <c r="V136" s="15"/>
      <c r="W136" s="490">
        <f t="shared" si="56"/>
        <v>0</v>
      </c>
      <c r="X136" s="21" t="e">
        <f>W136*U136/'Déscriptions des trades'!CK136*'Déscriptions des trades'!B136</f>
        <v>#DIV/0!</v>
      </c>
      <c r="Y136" s="459"/>
      <c r="Z136" s="389"/>
      <c r="AA136" s="23">
        <f t="shared" si="77"/>
        <v>0.1</v>
      </c>
      <c r="AB136" s="17" t="e">
        <f>(AA136*'Déscriptions des trades'!U136*'Déscriptions des trades'!B136/'Déscriptions des trades'!CK136)*'Déscriptions des trades'!W136</f>
        <v>#DIV/0!</v>
      </c>
      <c r="AC136" s="265" t="e">
        <f>AB136*'Déscriptions des trades'!CK136</f>
        <v>#DIV/0!</v>
      </c>
      <c r="AD136" s="266" t="e">
        <f>'Déscriptions des trades'!CK136-AC136</f>
        <v>#DIV/0!</v>
      </c>
      <c r="AE136" s="389"/>
      <c r="AF136" s="399">
        <v>132</v>
      </c>
      <c r="AG136" s="389"/>
      <c r="AH136" s="20"/>
      <c r="AI136" s="303"/>
      <c r="AJ136" s="307"/>
      <c r="AK136" s="161"/>
      <c r="AL136" s="305"/>
      <c r="AM136" s="305"/>
      <c r="AN136" s="162"/>
      <c r="AO136" s="439"/>
      <c r="AP136" s="162"/>
      <c r="AQ136" s="113"/>
      <c r="AR136" s="113"/>
      <c r="AS136" s="384"/>
      <c r="AT136" s="306"/>
      <c r="AU136" s="306"/>
      <c r="AV136" s="160"/>
      <c r="AW136" s="158"/>
      <c r="AX136" s="385"/>
      <c r="AY136" s="453"/>
      <c r="AZ136" s="165"/>
      <c r="BA136" s="301"/>
      <c r="BB136" s="165"/>
      <c r="BC136" s="301"/>
      <c r="BD136" s="165"/>
      <c r="BE136" s="302"/>
      <c r="BF136" s="302"/>
      <c r="BG136" s="165"/>
      <c r="BH136" s="303"/>
      <c r="BI136" s="165"/>
      <c r="BJ136" s="304"/>
      <c r="BK136" s="394"/>
      <c r="BL136" s="302"/>
      <c r="BM136" s="302"/>
      <c r="BN136" s="394"/>
      <c r="BO136" s="302"/>
      <c r="BP136" s="13"/>
      <c r="BQ136" s="302"/>
      <c r="BR136" s="13"/>
      <c r="BS136" s="302"/>
      <c r="BT136" s="13"/>
      <c r="BU136" s="302"/>
      <c r="BV136" s="386"/>
      <c r="BW136" s="303"/>
      <c r="BX136" s="303"/>
      <c r="BY136" s="302"/>
      <c r="BZ136" s="302"/>
      <c r="CA136" s="387"/>
      <c r="CB136" s="395"/>
      <c r="CC136" s="12"/>
      <c r="CD136" s="304"/>
      <c r="CE136" s="14"/>
      <c r="CF136" s="395"/>
      <c r="CG136" s="397"/>
      <c r="CH136" s="300">
        <f t="shared" si="57"/>
        <v>0</v>
      </c>
      <c r="CI136" s="26"/>
      <c r="CJ136" s="17">
        <f t="shared" ref="CJ136:CJ199" si="78">CI136/CK135</f>
        <v>0</v>
      </c>
      <c r="CK136" s="18">
        <f t="shared" si="65"/>
        <v>12.89</v>
      </c>
      <c r="CM136" s="164"/>
      <c r="CN136" s="302"/>
      <c r="CO136" s="13">
        <f t="shared" si="58"/>
        <v>0</v>
      </c>
      <c r="CP136" s="302"/>
      <c r="CQ136" s="13">
        <f t="shared" si="59"/>
        <v>0</v>
      </c>
      <c r="CR136" s="302"/>
      <c r="CS136" s="13">
        <f t="shared" si="60"/>
        <v>0</v>
      </c>
      <c r="CT136" s="302"/>
      <c r="CU136" s="13">
        <f t="shared" ref="CU136:CU199" si="79">IF(CT136="Bon",10,)</f>
        <v>0</v>
      </c>
      <c r="CV136" s="302"/>
      <c r="CW136" s="13">
        <f t="shared" si="61"/>
        <v>0</v>
      </c>
      <c r="CX136" s="13">
        <f t="shared" si="62"/>
        <v>0</v>
      </c>
      <c r="CY136" s="251">
        <f t="shared" si="63"/>
        <v>0</v>
      </c>
      <c r="CZ136" s="13" t="s">
        <v>29</v>
      </c>
      <c r="DA136" s="13">
        <v>50</v>
      </c>
      <c r="DB136" s="22">
        <f t="shared" si="64"/>
        <v>0</v>
      </c>
      <c r="DD136" s="24"/>
      <c r="DF136" s="163"/>
      <c r="DH136" s="24"/>
      <c r="DI136" s="447"/>
      <c r="DJ136" s="163"/>
    </row>
    <row r="137" spans="1:114" s="7" customFormat="1">
      <c r="A137" s="277">
        <f t="shared" si="72"/>
        <v>50</v>
      </c>
      <c r="B137" s="21" t="e">
        <f>'Calculateur de trading'!I137/C137/W137</f>
        <v>#DIV/0!</v>
      </c>
      <c r="C137" s="278">
        <f t="shared" si="73"/>
        <v>10</v>
      </c>
      <c r="D137" s="278"/>
      <c r="E137" s="273">
        <f t="shared" si="74"/>
        <v>100</v>
      </c>
      <c r="F137" s="271">
        <f t="shared" si="66"/>
        <v>2</v>
      </c>
      <c r="G137" s="271" t="e">
        <f t="shared" si="67"/>
        <v>#DIV/0!</v>
      </c>
      <c r="H137" s="272">
        <f t="shared" si="68"/>
        <v>20</v>
      </c>
      <c r="I137" s="270"/>
      <c r="J137" s="273">
        <f t="shared" si="75"/>
        <v>200</v>
      </c>
      <c r="K137" s="271">
        <f t="shared" si="69"/>
        <v>4</v>
      </c>
      <c r="L137" s="271" t="e">
        <f t="shared" si="70"/>
        <v>#DIV/0!</v>
      </c>
      <c r="M137" s="272">
        <f t="shared" si="71"/>
        <v>40</v>
      </c>
      <c r="N137" s="389"/>
      <c r="O137" s="455" t="e">
        <f>(A137*B137*W137)+(B137*'Calculateur de trading'!H137)</f>
        <v>#DIV/0!</v>
      </c>
      <c r="P137" s="274" t="e">
        <f>O137/'Déscriptions des trades'!CK137</f>
        <v>#DIV/0!</v>
      </c>
      <c r="Q137" s="456" t="e">
        <f>'Déscriptions des trades'!CK137-O137</f>
        <v>#DIV/0!</v>
      </c>
      <c r="R137" s="466" t="e">
        <f t="shared" si="76"/>
        <v>#DIV/0!</v>
      </c>
      <c r="S137" s="389"/>
      <c r="T137" s="12"/>
      <c r="U137" s="25"/>
      <c r="V137" s="15"/>
      <c r="W137" s="490">
        <f t="shared" ref="W137:W200" si="80">W136</f>
        <v>0</v>
      </c>
      <c r="X137" s="21" t="e">
        <f>W137*U137/'Déscriptions des trades'!CK137*'Déscriptions des trades'!B137</f>
        <v>#DIV/0!</v>
      </c>
      <c r="Y137" s="459"/>
      <c r="Z137" s="389"/>
      <c r="AA137" s="23">
        <f t="shared" si="77"/>
        <v>0.1</v>
      </c>
      <c r="AB137" s="17" t="e">
        <f>(AA137*'Déscriptions des trades'!U137*'Déscriptions des trades'!B137/'Déscriptions des trades'!CK137)*'Déscriptions des trades'!W137</f>
        <v>#DIV/0!</v>
      </c>
      <c r="AC137" s="265" t="e">
        <f>AB137*'Déscriptions des trades'!CK137</f>
        <v>#DIV/0!</v>
      </c>
      <c r="AD137" s="266" t="e">
        <f>'Déscriptions des trades'!CK137-AC137</f>
        <v>#DIV/0!</v>
      </c>
      <c r="AE137" s="389"/>
      <c r="AF137" s="399">
        <v>133</v>
      </c>
      <c r="AG137" s="389"/>
      <c r="AH137" s="20"/>
      <c r="AI137" s="303"/>
      <c r="AJ137" s="307"/>
      <c r="AK137" s="161"/>
      <c r="AL137" s="305"/>
      <c r="AM137" s="305"/>
      <c r="AN137" s="162"/>
      <c r="AO137" s="439"/>
      <c r="AP137" s="162"/>
      <c r="AQ137" s="113"/>
      <c r="AR137" s="113"/>
      <c r="AS137" s="384"/>
      <c r="AT137" s="306"/>
      <c r="AU137" s="306"/>
      <c r="AV137" s="160"/>
      <c r="AW137" s="158"/>
      <c r="AX137" s="385"/>
      <c r="AY137" s="453"/>
      <c r="AZ137" s="165"/>
      <c r="BA137" s="301"/>
      <c r="BB137" s="165"/>
      <c r="BC137" s="301"/>
      <c r="BD137" s="165"/>
      <c r="BE137" s="302"/>
      <c r="BF137" s="302"/>
      <c r="BG137" s="165"/>
      <c r="BH137" s="303"/>
      <c r="BI137" s="165"/>
      <c r="BJ137" s="304"/>
      <c r="BK137" s="394"/>
      <c r="BL137" s="302"/>
      <c r="BM137" s="302"/>
      <c r="BN137" s="394"/>
      <c r="BO137" s="302"/>
      <c r="BP137" s="13"/>
      <c r="BQ137" s="302"/>
      <c r="BR137" s="13"/>
      <c r="BS137" s="302"/>
      <c r="BT137" s="13"/>
      <c r="BU137" s="302"/>
      <c r="BV137" s="386"/>
      <c r="BW137" s="303"/>
      <c r="BX137" s="303"/>
      <c r="BY137" s="302"/>
      <c r="BZ137" s="302"/>
      <c r="CA137" s="387"/>
      <c r="CB137" s="395"/>
      <c r="CC137" s="12"/>
      <c r="CD137" s="304"/>
      <c r="CE137" s="14"/>
      <c r="CF137" s="395"/>
      <c r="CG137" s="397"/>
      <c r="CH137" s="300">
        <f t="shared" si="57"/>
        <v>0</v>
      </c>
      <c r="CI137" s="26"/>
      <c r="CJ137" s="17">
        <f t="shared" si="78"/>
        <v>0</v>
      </c>
      <c r="CK137" s="18">
        <f t="shared" si="65"/>
        <v>12.89</v>
      </c>
      <c r="CM137" s="164"/>
      <c r="CN137" s="302"/>
      <c r="CO137" s="13">
        <f t="shared" si="58"/>
        <v>0</v>
      </c>
      <c r="CP137" s="302"/>
      <c r="CQ137" s="13">
        <f t="shared" si="59"/>
        <v>0</v>
      </c>
      <c r="CR137" s="302"/>
      <c r="CS137" s="13">
        <f t="shared" si="60"/>
        <v>0</v>
      </c>
      <c r="CT137" s="302"/>
      <c r="CU137" s="13">
        <f t="shared" si="79"/>
        <v>0</v>
      </c>
      <c r="CV137" s="302"/>
      <c r="CW137" s="13">
        <f t="shared" si="61"/>
        <v>0</v>
      </c>
      <c r="CX137" s="13">
        <f t="shared" si="62"/>
        <v>0</v>
      </c>
      <c r="CY137" s="251">
        <f t="shared" si="63"/>
        <v>0</v>
      </c>
      <c r="CZ137" s="13" t="s">
        <v>29</v>
      </c>
      <c r="DA137" s="13">
        <v>50</v>
      </c>
      <c r="DB137" s="22">
        <f t="shared" si="64"/>
        <v>0</v>
      </c>
      <c r="DD137" s="24"/>
      <c r="DF137" s="163"/>
      <c r="DH137" s="24"/>
      <c r="DI137" s="447"/>
      <c r="DJ137" s="163"/>
    </row>
    <row r="138" spans="1:114" s="7" customFormat="1">
      <c r="A138" s="277">
        <f t="shared" si="72"/>
        <v>50</v>
      </c>
      <c r="B138" s="21" t="e">
        <f>'Calculateur de trading'!I138/C138/W138</f>
        <v>#DIV/0!</v>
      </c>
      <c r="C138" s="278">
        <f t="shared" si="73"/>
        <v>10</v>
      </c>
      <c r="D138" s="426"/>
      <c r="E138" s="273">
        <f t="shared" si="74"/>
        <v>100</v>
      </c>
      <c r="F138" s="271">
        <f t="shared" si="66"/>
        <v>2</v>
      </c>
      <c r="G138" s="271" t="e">
        <f t="shared" si="67"/>
        <v>#DIV/0!</v>
      </c>
      <c r="H138" s="272">
        <f t="shared" si="68"/>
        <v>20</v>
      </c>
      <c r="I138" s="270"/>
      <c r="J138" s="273">
        <f t="shared" si="75"/>
        <v>200</v>
      </c>
      <c r="K138" s="271">
        <f t="shared" si="69"/>
        <v>4</v>
      </c>
      <c r="L138" s="271" t="e">
        <f t="shared" si="70"/>
        <v>#DIV/0!</v>
      </c>
      <c r="M138" s="272">
        <f t="shared" si="71"/>
        <v>40</v>
      </c>
      <c r="N138" s="389"/>
      <c r="O138" s="455" t="e">
        <f>(A138*B138*W138)+(B138*'Calculateur de trading'!H138)</f>
        <v>#DIV/0!</v>
      </c>
      <c r="P138" s="274" t="e">
        <f>O138/'Déscriptions des trades'!CK138</f>
        <v>#DIV/0!</v>
      </c>
      <c r="Q138" s="456" t="e">
        <f>'Déscriptions des trades'!CK138-O138</f>
        <v>#DIV/0!</v>
      </c>
      <c r="R138" s="466" t="e">
        <f t="shared" si="76"/>
        <v>#DIV/0!</v>
      </c>
      <c r="S138" s="389"/>
      <c r="T138" s="12"/>
      <c r="U138" s="25"/>
      <c r="V138" s="15"/>
      <c r="W138" s="490">
        <f t="shared" si="80"/>
        <v>0</v>
      </c>
      <c r="X138" s="21" t="e">
        <f>W138*U138/'Déscriptions des trades'!CK138*'Déscriptions des trades'!B138</f>
        <v>#DIV/0!</v>
      </c>
      <c r="Y138" s="459"/>
      <c r="Z138" s="389"/>
      <c r="AA138" s="23">
        <f t="shared" si="77"/>
        <v>0.1</v>
      </c>
      <c r="AB138" s="17" t="e">
        <f>(AA138*'Déscriptions des trades'!U138*'Déscriptions des trades'!B138/'Déscriptions des trades'!CK138)*'Déscriptions des trades'!W138</f>
        <v>#DIV/0!</v>
      </c>
      <c r="AC138" s="265" t="e">
        <f>AB138*'Déscriptions des trades'!CK138</f>
        <v>#DIV/0!</v>
      </c>
      <c r="AD138" s="266" t="e">
        <f>'Déscriptions des trades'!CK138-AC138</f>
        <v>#DIV/0!</v>
      </c>
      <c r="AE138" s="389"/>
      <c r="AF138" s="399">
        <v>134</v>
      </c>
      <c r="AG138" s="389"/>
      <c r="AH138" s="20"/>
      <c r="AI138" s="303"/>
      <c r="AJ138" s="307"/>
      <c r="AK138" s="161"/>
      <c r="AL138" s="305"/>
      <c r="AM138" s="305"/>
      <c r="AN138" s="162"/>
      <c r="AO138" s="439"/>
      <c r="AP138" s="162"/>
      <c r="AQ138" s="113"/>
      <c r="AR138" s="113"/>
      <c r="AS138" s="384"/>
      <c r="AT138" s="306"/>
      <c r="AU138" s="306"/>
      <c r="AV138" s="160"/>
      <c r="AW138" s="158"/>
      <c r="AX138" s="385"/>
      <c r="AY138" s="453"/>
      <c r="AZ138" s="165"/>
      <c r="BA138" s="301"/>
      <c r="BB138" s="165"/>
      <c r="BC138" s="301"/>
      <c r="BD138" s="165"/>
      <c r="BE138" s="302"/>
      <c r="BF138" s="302"/>
      <c r="BG138" s="165"/>
      <c r="BH138" s="303"/>
      <c r="BI138" s="165"/>
      <c r="BJ138" s="304"/>
      <c r="BK138" s="394"/>
      <c r="BL138" s="302"/>
      <c r="BM138" s="302"/>
      <c r="BN138" s="394"/>
      <c r="BO138" s="302"/>
      <c r="BP138" s="13"/>
      <c r="BQ138" s="302"/>
      <c r="BR138" s="13"/>
      <c r="BS138" s="302"/>
      <c r="BT138" s="13"/>
      <c r="BU138" s="302"/>
      <c r="BV138" s="386"/>
      <c r="BW138" s="303"/>
      <c r="BX138" s="303"/>
      <c r="BY138" s="302"/>
      <c r="BZ138" s="302"/>
      <c r="CA138" s="387"/>
      <c r="CB138" s="395"/>
      <c r="CC138" s="12"/>
      <c r="CD138" s="304"/>
      <c r="CE138" s="14"/>
      <c r="CF138" s="395"/>
      <c r="CG138" s="397"/>
      <c r="CH138" s="300">
        <f t="shared" si="57"/>
        <v>0</v>
      </c>
      <c r="CI138" s="26"/>
      <c r="CJ138" s="17">
        <f t="shared" si="78"/>
        <v>0</v>
      </c>
      <c r="CK138" s="18">
        <f t="shared" si="65"/>
        <v>12.89</v>
      </c>
      <c r="CM138" s="164"/>
      <c r="CN138" s="302"/>
      <c r="CO138" s="13">
        <f t="shared" si="58"/>
        <v>0</v>
      </c>
      <c r="CP138" s="302"/>
      <c r="CQ138" s="13">
        <f t="shared" si="59"/>
        <v>0</v>
      </c>
      <c r="CR138" s="302"/>
      <c r="CS138" s="13">
        <f t="shared" si="60"/>
        <v>0</v>
      </c>
      <c r="CT138" s="302"/>
      <c r="CU138" s="13">
        <f t="shared" si="79"/>
        <v>0</v>
      </c>
      <c r="CV138" s="302"/>
      <c r="CW138" s="13">
        <f t="shared" si="61"/>
        <v>0</v>
      </c>
      <c r="CX138" s="13">
        <f t="shared" si="62"/>
        <v>0</v>
      </c>
      <c r="CY138" s="251">
        <f t="shared" si="63"/>
        <v>0</v>
      </c>
      <c r="CZ138" s="13" t="s">
        <v>29</v>
      </c>
      <c r="DA138" s="13">
        <v>50</v>
      </c>
      <c r="DB138" s="22">
        <f t="shared" si="64"/>
        <v>0</v>
      </c>
      <c r="DD138" s="24"/>
      <c r="DF138" s="163"/>
      <c r="DH138" s="24"/>
      <c r="DI138" s="447"/>
      <c r="DJ138" s="163"/>
    </row>
    <row r="139" spans="1:114" s="7" customFormat="1">
      <c r="A139" s="277">
        <f t="shared" si="72"/>
        <v>50</v>
      </c>
      <c r="B139" s="21" t="e">
        <f>'Calculateur de trading'!I139/C139/W139</f>
        <v>#DIV/0!</v>
      </c>
      <c r="C139" s="278">
        <f t="shared" si="73"/>
        <v>10</v>
      </c>
      <c r="D139" s="426"/>
      <c r="E139" s="273">
        <f t="shared" si="74"/>
        <v>100</v>
      </c>
      <c r="F139" s="271">
        <f t="shared" si="66"/>
        <v>2</v>
      </c>
      <c r="G139" s="271" t="e">
        <f t="shared" si="67"/>
        <v>#DIV/0!</v>
      </c>
      <c r="H139" s="272">
        <f t="shared" si="68"/>
        <v>20</v>
      </c>
      <c r="I139" s="270"/>
      <c r="J139" s="273">
        <f t="shared" si="75"/>
        <v>200</v>
      </c>
      <c r="K139" s="271">
        <f t="shared" si="69"/>
        <v>4</v>
      </c>
      <c r="L139" s="271" t="e">
        <f t="shared" si="70"/>
        <v>#DIV/0!</v>
      </c>
      <c r="M139" s="272">
        <f t="shared" si="71"/>
        <v>40</v>
      </c>
      <c r="N139" s="389"/>
      <c r="O139" s="455" t="e">
        <f>(A139*B139*W139)+(B139*'Calculateur de trading'!H139)</f>
        <v>#DIV/0!</v>
      </c>
      <c r="P139" s="274" t="e">
        <f>O139/'Déscriptions des trades'!CK139</f>
        <v>#DIV/0!</v>
      </c>
      <c r="Q139" s="456" t="e">
        <f>'Déscriptions des trades'!CK139-O139</f>
        <v>#DIV/0!</v>
      </c>
      <c r="R139" s="466" t="e">
        <f t="shared" si="76"/>
        <v>#DIV/0!</v>
      </c>
      <c r="S139" s="389"/>
      <c r="T139" s="12"/>
      <c r="U139" s="25"/>
      <c r="V139" s="15"/>
      <c r="W139" s="490">
        <f t="shared" si="80"/>
        <v>0</v>
      </c>
      <c r="X139" s="21" t="e">
        <f>W139*U139/'Déscriptions des trades'!CK139*'Déscriptions des trades'!B139</f>
        <v>#DIV/0!</v>
      </c>
      <c r="Y139" s="459"/>
      <c r="Z139" s="389"/>
      <c r="AA139" s="23">
        <f t="shared" si="77"/>
        <v>0.1</v>
      </c>
      <c r="AB139" s="17" t="e">
        <f>(AA139*'Déscriptions des trades'!U139*'Déscriptions des trades'!B139/'Déscriptions des trades'!CK139)*'Déscriptions des trades'!W139</f>
        <v>#DIV/0!</v>
      </c>
      <c r="AC139" s="265" t="e">
        <f>AB139*'Déscriptions des trades'!CK139</f>
        <v>#DIV/0!</v>
      </c>
      <c r="AD139" s="266" t="e">
        <f>'Déscriptions des trades'!CK139-AC139</f>
        <v>#DIV/0!</v>
      </c>
      <c r="AE139" s="389"/>
      <c r="AF139" s="399">
        <v>135</v>
      </c>
      <c r="AG139" s="389"/>
      <c r="AH139" s="20"/>
      <c r="AI139" s="303"/>
      <c r="AJ139" s="307"/>
      <c r="AK139" s="161"/>
      <c r="AL139" s="305"/>
      <c r="AM139" s="305"/>
      <c r="AN139" s="162"/>
      <c r="AO139" s="439"/>
      <c r="AP139" s="162"/>
      <c r="AQ139" s="113"/>
      <c r="AR139" s="113"/>
      <c r="AS139" s="384"/>
      <c r="AT139" s="306"/>
      <c r="AU139" s="306"/>
      <c r="AV139" s="160"/>
      <c r="AW139" s="158"/>
      <c r="AX139" s="385"/>
      <c r="AY139" s="453"/>
      <c r="AZ139" s="165"/>
      <c r="BA139" s="301"/>
      <c r="BB139" s="165"/>
      <c r="BC139" s="301"/>
      <c r="BD139" s="165"/>
      <c r="BE139" s="302"/>
      <c r="BF139" s="302"/>
      <c r="BG139" s="165"/>
      <c r="BH139" s="303"/>
      <c r="BI139" s="165"/>
      <c r="BJ139" s="304"/>
      <c r="BK139" s="394"/>
      <c r="BL139" s="302"/>
      <c r="BM139" s="302"/>
      <c r="BN139" s="394"/>
      <c r="BO139" s="302"/>
      <c r="BP139" s="13"/>
      <c r="BQ139" s="302"/>
      <c r="BR139" s="13"/>
      <c r="BS139" s="302"/>
      <c r="BT139" s="13"/>
      <c r="BU139" s="302"/>
      <c r="BV139" s="386"/>
      <c r="BW139" s="303"/>
      <c r="BX139" s="303"/>
      <c r="BY139" s="302"/>
      <c r="BZ139" s="302"/>
      <c r="CA139" s="387"/>
      <c r="CB139" s="395"/>
      <c r="CC139" s="12"/>
      <c r="CD139" s="304"/>
      <c r="CE139" s="14"/>
      <c r="CF139" s="395"/>
      <c r="CG139" s="397"/>
      <c r="CH139" s="300">
        <f t="shared" si="57"/>
        <v>0</v>
      </c>
      <c r="CI139" s="26"/>
      <c r="CJ139" s="17">
        <f t="shared" si="78"/>
        <v>0</v>
      </c>
      <c r="CK139" s="18">
        <f t="shared" si="65"/>
        <v>12.89</v>
      </c>
      <c r="CM139" s="164"/>
      <c r="CN139" s="302"/>
      <c r="CO139" s="13">
        <f t="shared" si="58"/>
        <v>0</v>
      </c>
      <c r="CP139" s="302"/>
      <c r="CQ139" s="13">
        <f t="shared" si="59"/>
        <v>0</v>
      </c>
      <c r="CR139" s="302"/>
      <c r="CS139" s="13">
        <f t="shared" si="60"/>
        <v>0</v>
      </c>
      <c r="CT139" s="302"/>
      <c r="CU139" s="13">
        <f t="shared" si="79"/>
        <v>0</v>
      </c>
      <c r="CV139" s="302"/>
      <c r="CW139" s="13">
        <f t="shared" si="61"/>
        <v>0</v>
      </c>
      <c r="CX139" s="13">
        <f t="shared" si="62"/>
        <v>0</v>
      </c>
      <c r="CY139" s="251">
        <f t="shared" si="63"/>
        <v>0</v>
      </c>
      <c r="CZ139" s="13" t="s">
        <v>29</v>
      </c>
      <c r="DA139" s="13">
        <v>50</v>
      </c>
      <c r="DB139" s="22">
        <f t="shared" si="64"/>
        <v>0</v>
      </c>
      <c r="DD139" s="24"/>
      <c r="DF139" s="163"/>
      <c r="DH139" s="24"/>
      <c r="DI139" s="447"/>
      <c r="DJ139" s="163"/>
    </row>
    <row r="140" spans="1:114" s="7" customFormat="1">
      <c r="A140" s="277">
        <f t="shared" si="72"/>
        <v>50</v>
      </c>
      <c r="B140" s="21" t="e">
        <f>'Calculateur de trading'!I140/C140/W140</f>
        <v>#DIV/0!</v>
      </c>
      <c r="C140" s="278">
        <f t="shared" si="73"/>
        <v>10</v>
      </c>
      <c r="D140" s="278"/>
      <c r="E140" s="273">
        <f t="shared" si="74"/>
        <v>100</v>
      </c>
      <c r="F140" s="271">
        <f t="shared" si="66"/>
        <v>2</v>
      </c>
      <c r="G140" s="271" t="e">
        <f t="shared" si="67"/>
        <v>#DIV/0!</v>
      </c>
      <c r="H140" s="272">
        <f t="shared" si="68"/>
        <v>20</v>
      </c>
      <c r="I140" s="270"/>
      <c r="J140" s="273">
        <f t="shared" si="75"/>
        <v>200</v>
      </c>
      <c r="K140" s="271">
        <f t="shared" si="69"/>
        <v>4</v>
      </c>
      <c r="L140" s="271" t="e">
        <f t="shared" si="70"/>
        <v>#DIV/0!</v>
      </c>
      <c r="M140" s="272">
        <f t="shared" si="71"/>
        <v>40</v>
      </c>
      <c r="N140" s="389"/>
      <c r="O140" s="455" t="e">
        <f>(A140*B140*W140)+(B140*'Calculateur de trading'!H140)</f>
        <v>#DIV/0!</v>
      </c>
      <c r="P140" s="274" t="e">
        <f>O140/'Déscriptions des trades'!CK140</f>
        <v>#DIV/0!</v>
      </c>
      <c r="Q140" s="456" t="e">
        <f>'Déscriptions des trades'!CK140-O140</f>
        <v>#DIV/0!</v>
      </c>
      <c r="R140" s="466" t="e">
        <f t="shared" si="76"/>
        <v>#DIV/0!</v>
      </c>
      <c r="S140" s="389"/>
      <c r="T140" s="12"/>
      <c r="U140" s="25"/>
      <c r="V140" s="15"/>
      <c r="W140" s="490">
        <f t="shared" si="80"/>
        <v>0</v>
      </c>
      <c r="X140" s="21" t="e">
        <f>W140*U140/'Déscriptions des trades'!CK140*'Déscriptions des trades'!B140</f>
        <v>#DIV/0!</v>
      </c>
      <c r="Y140" s="459"/>
      <c r="Z140" s="389"/>
      <c r="AA140" s="23">
        <f t="shared" si="77"/>
        <v>0.1</v>
      </c>
      <c r="AB140" s="17" t="e">
        <f>(AA140*'Déscriptions des trades'!U140*'Déscriptions des trades'!B140/'Déscriptions des trades'!CK140)*'Déscriptions des trades'!W140</f>
        <v>#DIV/0!</v>
      </c>
      <c r="AC140" s="265" t="e">
        <f>AB140*'Déscriptions des trades'!CK140</f>
        <v>#DIV/0!</v>
      </c>
      <c r="AD140" s="266" t="e">
        <f>'Déscriptions des trades'!CK140-AC140</f>
        <v>#DIV/0!</v>
      </c>
      <c r="AE140" s="389"/>
      <c r="AF140" s="399">
        <v>136</v>
      </c>
      <c r="AG140" s="389"/>
      <c r="AH140" s="20"/>
      <c r="AI140" s="303"/>
      <c r="AJ140" s="307"/>
      <c r="AK140" s="161"/>
      <c r="AL140" s="305"/>
      <c r="AM140" s="305"/>
      <c r="AN140" s="162"/>
      <c r="AO140" s="439"/>
      <c r="AP140" s="162"/>
      <c r="AQ140" s="113"/>
      <c r="AR140" s="113"/>
      <c r="AS140" s="384"/>
      <c r="AT140" s="306"/>
      <c r="AU140" s="306"/>
      <c r="AV140" s="160"/>
      <c r="AW140" s="158"/>
      <c r="AX140" s="385"/>
      <c r="AY140" s="453"/>
      <c r="AZ140" s="165"/>
      <c r="BA140" s="301"/>
      <c r="BB140" s="165"/>
      <c r="BC140" s="301"/>
      <c r="BD140" s="165"/>
      <c r="BE140" s="302"/>
      <c r="BF140" s="302"/>
      <c r="BG140" s="165"/>
      <c r="BH140" s="303"/>
      <c r="BI140" s="165"/>
      <c r="BJ140" s="304"/>
      <c r="BK140" s="394"/>
      <c r="BL140" s="302"/>
      <c r="BM140" s="302"/>
      <c r="BN140" s="394"/>
      <c r="BO140" s="302"/>
      <c r="BP140" s="13"/>
      <c r="BQ140" s="302"/>
      <c r="BR140" s="13"/>
      <c r="BS140" s="302"/>
      <c r="BT140" s="13"/>
      <c r="BU140" s="302"/>
      <c r="BV140" s="386"/>
      <c r="BW140" s="303"/>
      <c r="BX140" s="303"/>
      <c r="BY140" s="302"/>
      <c r="BZ140" s="302"/>
      <c r="CA140" s="387"/>
      <c r="CB140" s="395"/>
      <c r="CC140" s="12"/>
      <c r="CD140" s="304"/>
      <c r="CE140" s="14"/>
      <c r="CF140" s="395"/>
      <c r="CG140" s="397"/>
      <c r="CH140" s="300">
        <f t="shared" si="57"/>
        <v>0</v>
      </c>
      <c r="CI140" s="26"/>
      <c r="CJ140" s="17">
        <f t="shared" si="78"/>
        <v>0</v>
      </c>
      <c r="CK140" s="18">
        <f t="shared" si="65"/>
        <v>12.89</v>
      </c>
      <c r="CM140" s="164"/>
      <c r="CN140" s="302"/>
      <c r="CO140" s="13">
        <f t="shared" si="58"/>
        <v>0</v>
      </c>
      <c r="CP140" s="302"/>
      <c r="CQ140" s="13">
        <f t="shared" si="59"/>
        <v>0</v>
      </c>
      <c r="CR140" s="302"/>
      <c r="CS140" s="13">
        <f t="shared" si="60"/>
        <v>0</v>
      </c>
      <c r="CT140" s="302"/>
      <c r="CU140" s="13">
        <f t="shared" si="79"/>
        <v>0</v>
      </c>
      <c r="CV140" s="302"/>
      <c r="CW140" s="13">
        <f t="shared" si="61"/>
        <v>0</v>
      </c>
      <c r="CX140" s="13">
        <f t="shared" si="62"/>
        <v>0</v>
      </c>
      <c r="CY140" s="251">
        <f t="shared" si="63"/>
        <v>0</v>
      </c>
      <c r="CZ140" s="13" t="s">
        <v>29</v>
      </c>
      <c r="DA140" s="13">
        <v>50</v>
      </c>
      <c r="DB140" s="22">
        <f t="shared" si="64"/>
        <v>0</v>
      </c>
      <c r="DD140" s="24"/>
      <c r="DF140" s="163"/>
      <c r="DH140" s="24"/>
      <c r="DI140" s="447"/>
      <c r="DJ140" s="163"/>
    </row>
    <row r="141" spans="1:114" s="7" customFormat="1">
      <c r="A141" s="277">
        <f t="shared" si="72"/>
        <v>50</v>
      </c>
      <c r="B141" s="21" t="e">
        <f>'Calculateur de trading'!I141/C141/W141</f>
        <v>#DIV/0!</v>
      </c>
      <c r="C141" s="278">
        <f t="shared" si="73"/>
        <v>10</v>
      </c>
      <c r="D141" s="426"/>
      <c r="E141" s="273">
        <f t="shared" si="74"/>
        <v>100</v>
      </c>
      <c r="F141" s="271">
        <f t="shared" si="66"/>
        <v>2</v>
      </c>
      <c r="G141" s="271" t="e">
        <f t="shared" si="67"/>
        <v>#DIV/0!</v>
      </c>
      <c r="H141" s="272">
        <f t="shared" si="68"/>
        <v>20</v>
      </c>
      <c r="I141" s="270"/>
      <c r="J141" s="273">
        <f t="shared" si="75"/>
        <v>200</v>
      </c>
      <c r="K141" s="271">
        <f t="shared" si="69"/>
        <v>4</v>
      </c>
      <c r="L141" s="271" t="e">
        <f t="shared" si="70"/>
        <v>#DIV/0!</v>
      </c>
      <c r="M141" s="272">
        <f t="shared" si="71"/>
        <v>40</v>
      </c>
      <c r="N141" s="389"/>
      <c r="O141" s="455" t="e">
        <f>(A141*B141*W141)+(B141*'Calculateur de trading'!H141)</f>
        <v>#DIV/0!</v>
      </c>
      <c r="P141" s="274" t="e">
        <f>O141/'Déscriptions des trades'!CK141</f>
        <v>#DIV/0!</v>
      </c>
      <c r="Q141" s="456" t="e">
        <f>'Déscriptions des trades'!CK141-O141</f>
        <v>#DIV/0!</v>
      </c>
      <c r="R141" s="466" t="e">
        <f t="shared" si="76"/>
        <v>#DIV/0!</v>
      </c>
      <c r="S141" s="389"/>
      <c r="T141" s="12"/>
      <c r="U141" s="25"/>
      <c r="V141" s="15"/>
      <c r="W141" s="490">
        <f t="shared" si="80"/>
        <v>0</v>
      </c>
      <c r="X141" s="21" t="e">
        <f>W141*U141/'Déscriptions des trades'!CK141*'Déscriptions des trades'!B141</f>
        <v>#DIV/0!</v>
      </c>
      <c r="Y141" s="459"/>
      <c r="Z141" s="389"/>
      <c r="AA141" s="23">
        <f t="shared" si="77"/>
        <v>0.1</v>
      </c>
      <c r="AB141" s="17" t="e">
        <f>(AA141*'Déscriptions des trades'!U141*'Déscriptions des trades'!B141/'Déscriptions des trades'!CK141)*'Déscriptions des trades'!W141</f>
        <v>#DIV/0!</v>
      </c>
      <c r="AC141" s="265" t="e">
        <f>AB141*'Déscriptions des trades'!CK141</f>
        <v>#DIV/0!</v>
      </c>
      <c r="AD141" s="266" t="e">
        <f>'Déscriptions des trades'!CK141-AC141</f>
        <v>#DIV/0!</v>
      </c>
      <c r="AE141" s="389"/>
      <c r="AF141" s="399">
        <v>137</v>
      </c>
      <c r="AG141" s="389"/>
      <c r="AH141" s="20"/>
      <c r="AI141" s="303"/>
      <c r="AJ141" s="307"/>
      <c r="AK141" s="161"/>
      <c r="AL141" s="305"/>
      <c r="AM141" s="305"/>
      <c r="AN141" s="162"/>
      <c r="AO141" s="439"/>
      <c r="AP141" s="162"/>
      <c r="AQ141" s="113"/>
      <c r="AR141" s="113"/>
      <c r="AS141" s="384"/>
      <c r="AT141" s="306"/>
      <c r="AU141" s="306"/>
      <c r="AV141" s="160"/>
      <c r="AW141" s="158"/>
      <c r="AX141" s="385"/>
      <c r="AY141" s="453"/>
      <c r="AZ141" s="165"/>
      <c r="BA141" s="301"/>
      <c r="BB141" s="165"/>
      <c r="BC141" s="301"/>
      <c r="BD141" s="165"/>
      <c r="BE141" s="302"/>
      <c r="BF141" s="302"/>
      <c r="BG141" s="165"/>
      <c r="BH141" s="303"/>
      <c r="BI141" s="165"/>
      <c r="BJ141" s="304"/>
      <c r="BK141" s="394"/>
      <c r="BL141" s="302"/>
      <c r="BM141" s="302"/>
      <c r="BN141" s="394"/>
      <c r="BO141" s="302"/>
      <c r="BP141" s="13"/>
      <c r="BQ141" s="302"/>
      <c r="BR141" s="13"/>
      <c r="BS141" s="302"/>
      <c r="BT141" s="13"/>
      <c r="BU141" s="302"/>
      <c r="BV141" s="386"/>
      <c r="BW141" s="303"/>
      <c r="BX141" s="303"/>
      <c r="BY141" s="302"/>
      <c r="BZ141" s="302"/>
      <c r="CA141" s="387"/>
      <c r="CB141" s="395"/>
      <c r="CC141" s="12"/>
      <c r="CD141" s="304"/>
      <c r="CE141" s="14"/>
      <c r="CF141" s="395"/>
      <c r="CG141" s="397"/>
      <c r="CH141" s="300">
        <f t="shared" si="57"/>
        <v>0</v>
      </c>
      <c r="CI141" s="26"/>
      <c r="CJ141" s="17">
        <f t="shared" si="78"/>
        <v>0</v>
      </c>
      <c r="CK141" s="18">
        <f t="shared" si="65"/>
        <v>12.89</v>
      </c>
      <c r="CM141" s="164"/>
      <c r="CN141" s="302"/>
      <c r="CO141" s="13">
        <f t="shared" si="58"/>
        <v>0</v>
      </c>
      <c r="CP141" s="302"/>
      <c r="CQ141" s="13">
        <f t="shared" si="59"/>
        <v>0</v>
      </c>
      <c r="CR141" s="302"/>
      <c r="CS141" s="13">
        <f t="shared" si="60"/>
        <v>0</v>
      </c>
      <c r="CT141" s="302"/>
      <c r="CU141" s="13">
        <f t="shared" si="79"/>
        <v>0</v>
      </c>
      <c r="CV141" s="302"/>
      <c r="CW141" s="13">
        <f t="shared" si="61"/>
        <v>0</v>
      </c>
      <c r="CX141" s="13">
        <f t="shared" si="62"/>
        <v>0</v>
      </c>
      <c r="CY141" s="251">
        <f t="shared" si="63"/>
        <v>0</v>
      </c>
      <c r="CZ141" s="13" t="s">
        <v>29</v>
      </c>
      <c r="DA141" s="13">
        <v>50</v>
      </c>
      <c r="DB141" s="22">
        <f t="shared" si="64"/>
        <v>0</v>
      </c>
      <c r="DD141" s="24"/>
      <c r="DF141" s="163"/>
      <c r="DH141" s="24"/>
      <c r="DI141" s="447"/>
      <c r="DJ141" s="163"/>
    </row>
    <row r="142" spans="1:114" s="7" customFormat="1">
      <c r="A142" s="277">
        <f t="shared" si="72"/>
        <v>50</v>
      </c>
      <c r="B142" s="21" t="e">
        <f>'Calculateur de trading'!I142/C142/W142</f>
        <v>#DIV/0!</v>
      </c>
      <c r="C142" s="278">
        <f t="shared" si="73"/>
        <v>10</v>
      </c>
      <c r="D142" s="278"/>
      <c r="E142" s="273">
        <f t="shared" si="74"/>
        <v>100</v>
      </c>
      <c r="F142" s="271">
        <f t="shared" si="66"/>
        <v>2</v>
      </c>
      <c r="G142" s="271" t="e">
        <f t="shared" si="67"/>
        <v>#DIV/0!</v>
      </c>
      <c r="H142" s="272">
        <f t="shared" si="68"/>
        <v>20</v>
      </c>
      <c r="I142" s="270"/>
      <c r="J142" s="273">
        <f t="shared" si="75"/>
        <v>200</v>
      </c>
      <c r="K142" s="271">
        <f t="shared" si="69"/>
        <v>4</v>
      </c>
      <c r="L142" s="271" t="e">
        <f t="shared" si="70"/>
        <v>#DIV/0!</v>
      </c>
      <c r="M142" s="272">
        <f t="shared" si="71"/>
        <v>40</v>
      </c>
      <c r="N142" s="389"/>
      <c r="O142" s="455" t="e">
        <f>(A142*B142*W142)+(B142*'Calculateur de trading'!H142)</f>
        <v>#DIV/0!</v>
      </c>
      <c r="P142" s="274" t="e">
        <f>O142/'Déscriptions des trades'!CK142</f>
        <v>#DIV/0!</v>
      </c>
      <c r="Q142" s="456" t="e">
        <f>'Déscriptions des trades'!CK142-O142</f>
        <v>#DIV/0!</v>
      </c>
      <c r="R142" s="466" t="e">
        <f t="shared" si="76"/>
        <v>#DIV/0!</v>
      </c>
      <c r="S142" s="389"/>
      <c r="T142" s="12"/>
      <c r="U142" s="25"/>
      <c r="V142" s="15"/>
      <c r="W142" s="490">
        <f t="shared" si="80"/>
        <v>0</v>
      </c>
      <c r="X142" s="21" t="e">
        <f>W142*U142/'Déscriptions des trades'!CK142*'Déscriptions des trades'!B142</f>
        <v>#DIV/0!</v>
      </c>
      <c r="Y142" s="459"/>
      <c r="Z142" s="389"/>
      <c r="AA142" s="23">
        <f t="shared" si="77"/>
        <v>0.1</v>
      </c>
      <c r="AB142" s="17" t="e">
        <f>(AA142*'Déscriptions des trades'!U142*'Déscriptions des trades'!B142/'Déscriptions des trades'!CK142)*'Déscriptions des trades'!W142</f>
        <v>#DIV/0!</v>
      </c>
      <c r="AC142" s="265" t="e">
        <f>AB142*'Déscriptions des trades'!CK142</f>
        <v>#DIV/0!</v>
      </c>
      <c r="AD142" s="266" t="e">
        <f>'Déscriptions des trades'!CK142-AC142</f>
        <v>#DIV/0!</v>
      </c>
      <c r="AE142" s="389"/>
      <c r="AF142" s="399">
        <v>138</v>
      </c>
      <c r="AG142" s="389"/>
      <c r="AH142" s="20"/>
      <c r="AI142" s="303"/>
      <c r="AJ142" s="307"/>
      <c r="AK142" s="161"/>
      <c r="AL142" s="305"/>
      <c r="AM142" s="305"/>
      <c r="AN142" s="162"/>
      <c r="AO142" s="439"/>
      <c r="AP142" s="162"/>
      <c r="AQ142" s="113"/>
      <c r="AR142" s="113"/>
      <c r="AS142" s="384"/>
      <c r="AT142" s="306"/>
      <c r="AU142" s="306"/>
      <c r="AV142" s="160"/>
      <c r="AW142" s="158"/>
      <c r="AX142" s="385"/>
      <c r="AY142" s="453"/>
      <c r="AZ142" s="165"/>
      <c r="BA142" s="301"/>
      <c r="BB142" s="165"/>
      <c r="BC142" s="301"/>
      <c r="BD142" s="165"/>
      <c r="BE142" s="302"/>
      <c r="BF142" s="302"/>
      <c r="BG142" s="165"/>
      <c r="BH142" s="303"/>
      <c r="BI142" s="165"/>
      <c r="BJ142" s="304"/>
      <c r="BK142" s="394"/>
      <c r="BL142" s="302"/>
      <c r="BM142" s="302"/>
      <c r="BN142" s="394"/>
      <c r="BO142" s="302"/>
      <c r="BP142" s="13"/>
      <c r="BQ142" s="302"/>
      <c r="BR142" s="13"/>
      <c r="BS142" s="302"/>
      <c r="BT142" s="13"/>
      <c r="BU142" s="302"/>
      <c r="BV142" s="386"/>
      <c r="BW142" s="303"/>
      <c r="BX142" s="303"/>
      <c r="BY142" s="302"/>
      <c r="BZ142" s="302"/>
      <c r="CA142" s="387"/>
      <c r="CB142" s="395"/>
      <c r="CC142" s="12"/>
      <c r="CD142" s="304"/>
      <c r="CE142" s="14"/>
      <c r="CF142" s="395"/>
      <c r="CG142" s="397"/>
      <c r="CH142" s="300">
        <f t="shared" si="57"/>
        <v>0</v>
      </c>
      <c r="CI142" s="26"/>
      <c r="CJ142" s="17">
        <f t="shared" si="78"/>
        <v>0</v>
      </c>
      <c r="CK142" s="18">
        <f t="shared" si="65"/>
        <v>12.89</v>
      </c>
      <c r="CM142" s="164"/>
      <c r="CN142" s="302"/>
      <c r="CO142" s="13">
        <f t="shared" si="58"/>
        <v>0</v>
      </c>
      <c r="CP142" s="302"/>
      <c r="CQ142" s="13">
        <f t="shared" si="59"/>
        <v>0</v>
      </c>
      <c r="CR142" s="302"/>
      <c r="CS142" s="13">
        <f t="shared" si="60"/>
        <v>0</v>
      </c>
      <c r="CT142" s="302"/>
      <c r="CU142" s="13">
        <f t="shared" si="79"/>
        <v>0</v>
      </c>
      <c r="CV142" s="302"/>
      <c r="CW142" s="13">
        <f t="shared" si="61"/>
        <v>0</v>
      </c>
      <c r="CX142" s="13">
        <f t="shared" si="62"/>
        <v>0</v>
      </c>
      <c r="CY142" s="251">
        <f t="shared" si="63"/>
        <v>0</v>
      </c>
      <c r="CZ142" s="13" t="s">
        <v>29</v>
      </c>
      <c r="DA142" s="13">
        <v>50</v>
      </c>
      <c r="DB142" s="22">
        <f t="shared" si="64"/>
        <v>0</v>
      </c>
      <c r="DD142" s="24"/>
      <c r="DF142" s="163"/>
      <c r="DH142" s="24"/>
      <c r="DI142" s="447"/>
      <c r="DJ142" s="163"/>
    </row>
    <row r="143" spans="1:114" s="7" customFormat="1">
      <c r="A143" s="277">
        <f t="shared" si="72"/>
        <v>50</v>
      </c>
      <c r="B143" s="21" t="e">
        <f>'Calculateur de trading'!I143/C143/W143</f>
        <v>#DIV/0!</v>
      </c>
      <c r="C143" s="278">
        <f t="shared" si="73"/>
        <v>10</v>
      </c>
      <c r="D143" s="426"/>
      <c r="E143" s="273">
        <f t="shared" si="74"/>
        <v>100</v>
      </c>
      <c r="F143" s="271">
        <f t="shared" si="66"/>
        <v>2</v>
      </c>
      <c r="G143" s="271" t="e">
        <f t="shared" si="67"/>
        <v>#DIV/0!</v>
      </c>
      <c r="H143" s="272">
        <f t="shared" si="68"/>
        <v>20</v>
      </c>
      <c r="I143" s="270"/>
      <c r="J143" s="273">
        <f t="shared" si="75"/>
        <v>200</v>
      </c>
      <c r="K143" s="271">
        <f t="shared" si="69"/>
        <v>4</v>
      </c>
      <c r="L143" s="271" t="e">
        <f t="shared" si="70"/>
        <v>#DIV/0!</v>
      </c>
      <c r="M143" s="272">
        <f t="shared" si="71"/>
        <v>40</v>
      </c>
      <c r="N143" s="389"/>
      <c r="O143" s="455" t="e">
        <f>(A143*B143*W143)+(B143*'Calculateur de trading'!H143)</f>
        <v>#DIV/0!</v>
      </c>
      <c r="P143" s="274" t="e">
        <f>O143/'Déscriptions des trades'!CK143</f>
        <v>#DIV/0!</v>
      </c>
      <c r="Q143" s="456" t="e">
        <f>'Déscriptions des trades'!CK143-O143</f>
        <v>#DIV/0!</v>
      </c>
      <c r="R143" s="466" t="e">
        <f t="shared" si="76"/>
        <v>#DIV/0!</v>
      </c>
      <c r="S143" s="389"/>
      <c r="T143" s="12"/>
      <c r="U143" s="25"/>
      <c r="V143" s="15"/>
      <c r="W143" s="490">
        <f t="shared" si="80"/>
        <v>0</v>
      </c>
      <c r="X143" s="21" t="e">
        <f>W143*U143/'Déscriptions des trades'!CK143*'Déscriptions des trades'!B143</f>
        <v>#DIV/0!</v>
      </c>
      <c r="Y143" s="459"/>
      <c r="Z143" s="389"/>
      <c r="AA143" s="23">
        <f t="shared" si="77"/>
        <v>0.1</v>
      </c>
      <c r="AB143" s="17" t="e">
        <f>(AA143*'Déscriptions des trades'!U143*'Déscriptions des trades'!B143/'Déscriptions des trades'!CK143)*'Déscriptions des trades'!W143</f>
        <v>#DIV/0!</v>
      </c>
      <c r="AC143" s="265" t="e">
        <f>AB143*'Déscriptions des trades'!CK143</f>
        <v>#DIV/0!</v>
      </c>
      <c r="AD143" s="266" t="e">
        <f>'Déscriptions des trades'!CK143-AC143</f>
        <v>#DIV/0!</v>
      </c>
      <c r="AE143" s="389"/>
      <c r="AF143" s="399">
        <v>139</v>
      </c>
      <c r="AG143" s="389"/>
      <c r="AH143" s="20"/>
      <c r="AI143" s="303"/>
      <c r="AJ143" s="307"/>
      <c r="AK143" s="161"/>
      <c r="AL143" s="305"/>
      <c r="AM143" s="305"/>
      <c r="AN143" s="162"/>
      <c r="AO143" s="439"/>
      <c r="AP143" s="162"/>
      <c r="AQ143" s="113"/>
      <c r="AR143" s="113"/>
      <c r="AS143" s="384"/>
      <c r="AT143" s="306"/>
      <c r="AU143" s="306"/>
      <c r="AV143" s="160"/>
      <c r="AW143" s="158"/>
      <c r="AX143" s="385"/>
      <c r="AY143" s="453"/>
      <c r="AZ143" s="165"/>
      <c r="BA143" s="301"/>
      <c r="BB143" s="165"/>
      <c r="BC143" s="301"/>
      <c r="BD143" s="165"/>
      <c r="BE143" s="302"/>
      <c r="BF143" s="302"/>
      <c r="BG143" s="165"/>
      <c r="BH143" s="303"/>
      <c r="BI143" s="165"/>
      <c r="BJ143" s="304"/>
      <c r="BK143" s="394"/>
      <c r="BL143" s="302"/>
      <c r="BM143" s="302"/>
      <c r="BN143" s="394"/>
      <c r="BO143" s="302"/>
      <c r="BP143" s="13"/>
      <c r="BQ143" s="302"/>
      <c r="BR143" s="13"/>
      <c r="BS143" s="302"/>
      <c r="BT143" s="13"/>
      <c r="BU143" s="302"/>
      <c r="BV143" s="386"/>
      <c r="BW143" s="303"/>
      <c r="BX143" s="303"/>
      <c r="BY143" s="302"/>
      <c r="BZ143" s="302"/>
      <c r="CA143" s="387"/>
      <c r="CB143" s="395"/>
      <c r="CC143" s="12"/>
      <c r="CD143" s="304"/>
      <c r="CE143" s="14"/>
      <c r="CF143" s="395"/>
      <c r="CG143" s="397"/>
      <c r="CH143" s="300">
        <f t="shared" ref="CH143:CH206" si="81">BW143-BH143</f>
        <v>0</v>
      </c>
      <c r="CI143" s="26"/>
      <c r="CJ143" s="17">
        <f t="shared" si="78"/>
        <v>0</v>
      </c>
      <c r="CK143" s="18">
        <f t="shared" si="65"/>
        <v>12.89</v>
      </c>
      <c r="CM143" s="164"/>
      <c r="CN143" s="302"/>
      <c r="CO143" s="13">
        <f t="shared" ref="CO143:CO206" si="82">IF(CN143="Oui",10,)</f>
        <v>0</v>
      </c>
      <c r="CP143" s="302"/>
      <c r="CQ143" s="13">
        <f t="shared" ref="CQ143:CQ206" si="83">IF(CP143="Oui",10,)</f>
        <v>0</v>
      </c>
      <c r="CR143" s="302"/>
      <c r="CS143" s="13">
        <f t="shared" ref="CS143:CS206" si="84">IF(CR143="Bon",10,)</f>
        <v>0</v>
      </c>
      <c r="CT143" s="302"/>
      <c r="CU143" s="13">
        <f t="shared" si="79"/>
        <v>0</v>
      </c>
      <c r="CV143" s="302"/>
      <c r="CW143" s="13">
        <f t="shared" ref="CW143:CW206" si="85">IF(CV143="Non",10,)</f>
        <v>0</v>
      </c>
      <c r="CX143" s="13">
        <f t="shared" ref="CX143:CX206" si="86">IF(CV143="Oui",-40,)</f>
        <v>0</v>
      </c>
      <c r="CY143" s="251">
        <f t="shared" ref="CY143:CY206" si="87">SUM(CN143:CX143)</f>
        <v>0</v>
      </c>
      <c r="CZ143" s="13" t="s">
        <v>29</v>
      </c>
      <c r="DA143" s="13">
        <v>50</v>
      </c>
      <c r="DB143" s="22">
        <f t="shared" ref="DB143:DB206" si="88">CY143/DA143</f>
        <v>0</v>
      </c>
      <c r="DD143" s="24"/>
      <c r="DF143" s="163"/>
      <c r="DH143" s="24"/>
      <c r="DI143" s="447"/>
      <c r="DJ143" s="163"/>
    </row>
    <row r="144" spans="1:114" s="7" customFormat="1">
      <c r="A144" s="277">
        <f t="shared" si="72"/>
        <v>50</v>
      </c>
      <c r="B144" s="21" t="e">
        <f>'Calculateur de trading'!I144/C144/W144</f>
        <v>#DIV/0!</v>
      </c>
      <c r="C144" s="278">
        <f t="shared" si="73"/>
        <v>10</v>
      </c>
      <c r="D144" s="278"/>
      <c r="E144" s="273">
        <f t="shared" si="74"/>
        <v>100</v>
      </c>
      <c r="F144" s="271">
        <f t="shared" si="66"/>
        <v>2</v>
      </c>
      <c r="G144" s="271" t="e">
        <f t="shared" si="67"/>
        <v>#DIV/0!</v>
      </c>
      <c r="H144" s="272">
        <f t="shared" si="68"/>
        <v>20</v>
      </c>
      <c r="I144" s="270"/>
      <c r="J144" s="273">
        <f t="shared" si="75"/>
        <v>200</v>
      </c>
      <c r="K144" s="271">
        <f t="shared" si="69"/>
        <v>4</v>
      </c>
      <c r="L144" s="271" t="e">
        <f t="shared" si="70"/>
        <v>#DIV/0!</v>
      </c>
      <c r="M144" s="272">
        <f t="shared" si="71"/>
        <v>40</v>
      </c>
      <c r="N144" s="389"/>
      <c r="O144" s="455" t="e">
        <f>(A144*B144*W144)+(B144*'Calculateur de trading'!H144)</f>
        <v>#DIV/0!</v>
      </c>
      <c r="P144" s="274" t="e">
        <f>O144/'Déscriptions des trades'!CK144</f>
        <v>#DIV/0!</v>
      </c>
      <c r="Q144" s="456" t="e">
        <f>'Déscriptions des trades'!CK144-O144</f>
        <v>#DIV/0!</v>
      </c>
      <c r="R144" s="466" t="e">
        <f t="shared" si="76"/>
        <v>#DIV/0!</v>
      </c>
      <c r="S144" s="389"/>
      <c r="T144" s="12"/>
      <c r="U144" s="25"/>
      <c r="V144" s="15"/>
      <c r="W144" s="490">
        <f t="shared" si="80"/>
        <v>0</v>
      </c>
      <c r="X144" s="21" t="e">
        <f>W144*U144/'Déscriptions des trades'!CK144*'Déscriptions des trades'!B144</f>
        <v>#DIV/0!</v>
      </c>
      <c r="Y144" s="459"/>
      <c r="Z144" s="389"/>
      <c r="AA144" s="23">
        <f t="shared" si="77"/>
        <v>0.1</v>
      </c>
      <c r="AB144" s="17" t="e">
        <f>(AA144*'Déscriptions des trades'!U144*'Déscriptions des trades'!B144/'Déscriptions des trades'!CK144)*'Déscriptions des trades'!W144</f>
        <v>#DIV/0!</v>
      </c>
      <c r="AC144" s="265" t="e">
        <f>AB144*'Déscriptions des trades'!CK144</f>
        <v>#DIV/0!</v>
      </c>
      <c r="AD144" s="266" t="e">
        <f>'Déscriptions des trades'!CK144-AC144</f>
        <v>#DIV/0!</v>
      </c>
      <c r="AE144" s="389"/>
      <c r="AF144" s="399">
        <v>140</v>
      </c>
      <c r="AG144" s="389"/>
      <c r="AH144" s="20"/>
      <c r="AI144" s="303"/>
      <c r="AJ144" s="307"/>
      <c r="AK144" s="161"/>
      <c r="AL144" s="305"/>
      <c r="AM144" s="305"/>
      <c r="AN144" s="162"/>
      <c r="AO144" s="439"/>
      <c r="AP144" s="162"/>
      <c r="AQ144" s="113"/>
      <c r="AR144" s="113"/>
      <c r="AS144" s="384"/>
      <c r="AT144" s="306"/>
      <c r="AU144" s="306"/>
      <c r="AV144" s="160"/>
      <c r="AW144" s="158"/>
      <c r="AX144" s="385"/>
      <c r="AY144" s="453"/>
      <c r="AZ144" s="165"/>
      <c r="BA144" s="301"/>
      <c r="BB144" s="165"/>
      <c r="BC144" s="301"/>
      <c r="BD144" s="165"/>
      <c r="BE144" s="302"/>
      <c r="BF144" s="302"/>
      <c r="BG144" s="165"/>
      <c r="BH144" s="303"/>
      <c r="BI144" s="165"/>
      <c r="BJ144" s="304"/>
      <c r="BK144" s="394"/>
      <c r="BL144" s="302"/>
      <c r="BM144" s="302"/>
      <c r="BN144" s="394"/>
      <c r="BO144" s="302"/>
      <c r="BP144" s="13"/>
      <c r="BQ144" s="302"/>
      <c r="BR144" s="13"/>
      <c r="BS144" s="302"/>
      <c r="BT144" s="13"/>
      <c r="BU144" s="302"/>
      <c r="BV144" s="386"/>
      <c r="BW144" s="303"/>
      <c r="BX144" s="303"/>
      <c r="BY144" s="302"/>
      <c r="BZ144" s="302"/>
      <c r="CA144" s="387"/>
      <c r="CB144" s="395"/>
      <c r="CC144" s="12"/>
      <c r="CD144" s="304"/>
      <c r="CE144" s="14"/>
      <c r="CF144" s="395"/>
      <c r="CG144" s="397"/>
      <c r="CH144" s="300">
        <f t="shared" si="81"/>
        <v>0</v>
      </c>
      <c r="CI144" s="26"/>
      <c r="CJ144" s="17">
        <f t="shared" si="78"/>
        <v>0</v>
      </c>
      <c r="CK144" s="18">
        <f t="shared" ref="CK144:CK207" si="89">CI144+CK143</f>
        <v>12.89</v>
      </c>
      <c r="CM144" s="164"/>
      <c r="CN144" s="302"/>
      <c r="CO144" s="13">
        <f t="shared" si="82"/>
        <v>0</v>
      </c>
      <c r="CP144" s="302"/>
      <c r="CQ144" s="13">
        <f t="shared" si="83"/>
        <v>0</v>
      </c>
      <c r="CR144" s="302"/>
      <c r="CS144" s="13">
        <f t="shared" si="84"/>
        <v>0</v>
      </c>
      <c r="CT144" s="302"/>
      <c r="CU144" s="13">
        <f t="shared" si="79"/>
        <v>0</v>
      </c>
      <c r="CV144" s="302"/>
      <c r="CW144" s="13">
        <f t="shared" si="85"/>
        <v>0</v>
      </c>
      <c r="CX144" s="13">
        <f t="shared" si="86"/>
        <v>0</v>
      </c>
      <c r="CY144" s="251">
        <f t="shared" si="87"/>
        <v>0</v>
      </c>
      <c r="CZ144" s="13" t="s">
        <v>29</v>
      </c>
      <c r="DA144" s="13">
        <v>50</v>
      </c>
      <c r="DB144" s="22">
        <f t="shared" si="88"/>
        <v>0</v>
      </c>
      <c r="DD144" s="24"/>
      <c r="DF144" s="163"/>
      <c r="DH144" s="24"/>
      <c r="DI144" s="447"/>
      <c r="DJ144" s="163"/>
    </row>
    <row r="145" spans="1:114" s="7" customFormat="1">
      <c r="A145" s="277">
        <f t="shared" si="72"/>
        <v>50</v>
      </c>
      <c r="B145" s="21" t="e">
        <f>'Calculateur de trading'!I145/C145/W145</f>
        <v>#DIV/0!</v>
      </c>
      <c r="C145" s="278">
        <f t="shared" si="73"/>
        <v>10</v>
      </c>
      <c r="D145" s="426"/>
      <c r="E145" s="273">
        <f t="shared" si="74"/>
        <v>100</v>
      </c>
      <c r="F145" s="271">
        <f t="shared" si="66"/>
        <v>2</v>
      </c>
      <c r="G145" s="271" t="e">
        <f t="shared" si="67"/>
        <v>#DIV/0!</v>
      </c>
      <c r="H145" s="272">
        <f t="shared" si="68"/>
        <v>20</v>
      </c>
      <c r="I145" s="270"/>
      <c r="J145" s="273">
        <f t="shared" si="75"/>
        <v>200</v>
      </c>
      <c r="K145" s="271">
        <f t="shared" si="69"/>
        <v>4</v>
      </c>
      <c r="L145" s="271" t="e">
        <f t="shared" si="70"/>
        <v>#DIV/0!</v>
      </c>
      <c r="M145" s="272">
        <f t="shared" si="71"/>
        <v>40</v>
      </c>
      <c r="N145" s="389"/>
      <c r="O145" s="455" t="e">
        <f>(A145*B145*W145)+(B145*'Calculateur de trading'!H145)</f>
        <v>#DIV/0!</v>
      </c>
      <c r="P145" s="274" t="e">
        <f>O145/'Déscriptions des trades'!CK145</f>
        <v>#DIV/0!</v>
      </c>
      <c r="Q145" s="456" t="e">
        <f>'Déscriptions des trades'!CK145-O145</f>
        <v>#DIV/0!</v>
      </c>
      <c r="R145" s="466" t="e">
        <f t="shared" si="76"/>
        <v>#DIV/0!</v>
      </c>
      <c r="S145" s="389"/>
      <c r="T145" s="12"/>
      <c r="U145" s="25"/>
      <c r="V145" s="15"/>
      <c r="W145" s="490">
        <f t="shared" si="80"/>
        <v>0</v>
      </c>
      <c r="X145" s="21" t="e">
        <f>W145*U145/'Déscriptions des trades'!CK145*'Déscriptions des trades'!B145</f>
        <v>#DIV/0!</v>
      </c>
      <c r="Y145" s="459"/>
      <c r="Z145" s="389"/>
      <c r="AA145" s="23">
        <f t="shared" si="77"/>
        <v>0.1</v>
      </c>
      <c r="AB145" s="17" t="e">
        <f>(AA145*'Déscriptions des trades'!U145*'Déscriptions des trades'!B145/'Déscriptions des trades'!CK145)*'Déscriptions des trades'!W145</f>
        <v>#DIV/0!</v>
      </c>
      <c r="AC145" s="265" t="e">
        <f>AB145*'Déscriptions des trades'!CK145</f>
        <v>#DIV/0!</v>
      </c>
      <c r="AD145" s="266" t="e">
        <f>'Déscriptions des trades'!CK145-AC145</f>
        <v>#DIV/0!</v>
      </c>
      <c r="AE145" s="389"/>
      <c r="AF145" s="399">
        <v>141</v>
      </c>
      <c r="AG145" s="389"/>
      <c r="AH145" s="20"/>
      <c r="AI145" s="303"/>
      <c r="AJ145" s="307"/>
      <c r="AK145" s="161"/>
      <c r="AL145" s="305"/>
      <c r="AM145" s="305"/>
      <c r="AN145" s="162"/>
      <c r="AO145" s="439"/>
      <c r="AP145" s="162"/>
      <c r="AQ145" s="113"/>
      <c r="AR145" s="113"/>
      <c r="AS145" s="384"/>
      <c r="AT145" s="306"/>
      <c r="AU145" s="306"/>
      <c r="AV145" s="160"/>
      <c r="AW145" s="158"/>
      <c r="AX145" s="385"/>
      <c r="AY145" s="453"/>
      <c r="AZ145" s="165"/>
      <c r="BA145" s="301"/>
      <c r="BB145" s="165"/>
      <c r="BC145" s="301"/>
      <c r="BD145" s="165"/>
      <c r="BE145" s="302"/>
      <c r="BF145" s="302"/>
      <c r="BG145" s="165"/>
      <c r="BH145" s="303"/>
      <c r="BI145" s="165"/>
      <c r="BJ145" s="304"/>
      <c r="BK145" s="394"/>
      <c r="BL145" s="302"/>
      <c r="BM145" s="302"/>
      <c r="BN145" s="394"/>
      <c r="BO145" s="302"/>
      <c r="BP145" s="13"/>
      <c r="BQ145" s="302"/>
      <c r="BR145" s="13"/>
      <c r="BS145" s="302"/>
      <c r="BT145" s="13"/>
      <c r="BU145" s="302"/>
      <c r="BV145" s="386"/>
      <c r="BW145" s="303"/>
      <c r="BX145" s="303"/>
      <c r="BY145" s="302"/>
      <c r="BZ145" s="302"/>
      <c r="CA145" s="387"/>
      <c r="CB145" s="395"/>
      <c r="CC145" s="12"/>
      <c r="CD145" s="304"/>
      <c r="CE145" s="14"/>
      <c r="CF145" s="395"/>
      <c r="CG145" s="397"/>
      <c r="CH145" s="300">
        <f t="shared" si="81"/>
        <v>0</v>
      </c>
      <c r="CI145" s="26"/>
      <c r="CJ145" s="17">
        <f t="shared" si="78"/>
        <v>0</v>
      </c>
      <c r="CK145" s="18">
        <f t="shared" si="89"/>
        <v>12.89</v>
      </c>
      <c r="CM145" s="164"/>
      <c r="CN145" s="302"/>
      <c r="CO145" s="13">
        <f t="shared" si="82"/>
        <v>0</v>
      </c>
      <c r="CP145" s="302"/>
      <c r="CQ145" s="13">
        <f t="shared" si="83"/>
        <v>0</v>
      </c>
      <c r="CR145" s="302"/>
      <c r="CS145" s="13">
        <f t="shared" si="84"/>
        <v>0</v>
      </c>
      <c r="CT145" s="302"/>
      <c r="CU145" s="13">
        <f t="shared" si="79"/>
        <v>0</v>
      </c>
      <c r="CV145" s="302"/>
      <c r="CW145" s="13">
        <f t="shared" si="85"/>
        <v>0</v>
      </c>
      <c r="CX145" s="13">
        <f t="shared" si="86"/>
        <v>0</v>
      </c>
      <c r="CY145" s="251">
        <f t="shared" si="87"/>
        <v>0</v>
      </c>
      <c r="CZ145" s="13" t="s">
        <v>29</v>
      </c>
      <c r="DA145" s="13">
        <v>50</v>
      </c>
      <c r="DB145" s="22">
        <f t="shared" si="88"/>
        <v>0</v>
      </c>
      <c r="DD145" s="24"/>
      <c r="DF145" s="163"/>
      <c r="DH145" s="24"/>
      <c r="DI145" s="447"/>
      <c r="DJ145" s="163"/>
    </row>
    <row r="146" spans="1:114" s="7" customFormat="1">
      <c r="A146" s="277">
        <f t="shared" si="72"/>
        <v>50</v>
      </c>
      <c r="B146" s="21" t="e">
        <f>'Calculateur de trading'!I146/C146/W146</f>
        <v>#DIV/0!</v>
      </c>
      <c r="C146" s="278">
        <f t="shared" si="73"/>
        <v>10</v>
      </c>
      <c r="D146" s="426"/>
      <c r="E146" s="273">
        <f t="shared" si="74"/>
        <v>100</v>
      </c>
      <c r="F146" s="271">
        <f t="shared" si="66"/>
        <v>2</v>
      </c>
      <c r="G146" s="271" t="e">
        <f t="shared" si="67"/>
        <v>#DIV/0!</v>
      </c>
      <c r="H146" s="272">
        <f t="shared" si="68"/>
        <v>20</v>
      </c>
      <c r="I146" s="270"/>
      <c r="J146" s="273">
        <f t="shared" si="75"/>
        <v>200</v>
      </c>
      <c r="K146" s="271">
        <f t="shared" si="69"/>
        <v>4</v>
      </c>
      <c r="L146" s="271" t="e">
        <f t="shared" si="70"/>
        <v>#DIV/0!</v>
      </c>
      <c r="M146" s="272">
        <f t="shared" si="71"/>
        <v>40</v>
      </c>
      <c r="N146" s="389"/>
      <c r="O146" s="455" t="e">
        <f>(A146*B146*W146)+(B146*'Calculateur de trading'!H146)</f>
        <v>#DIV/0!</v>
      </c>
      <c r="P146" s="274" t="e">
        <f>O146/'Déscriptions des trades'!CK146</f>
        <v>#DIV/0!</v>
      </c>
      <c r="Q146" s="456" t="e">
        <f>'Déscriptions des trades'!CK146-O146</f>
        <v>#DIV/0!</v>
      </c>
      <c r="R146" s="466" t="e">
        <f t="shared" si="76"/>
        <v>#DIV/0!</v>
      </c>
      <c r="S146" s="389"/>
      <c r="T146" s="12"/>
      <c r="U146" s="25"/>
      <c r="V146" s="15"/>
      <c r="W146" s="490">
        <f t="shared" si="80"/>
        <v>0</v>
      </c>
      <c r="X146" s="21" t="e">
        <f>W146*U146/'Déscriptions des trades'!CK146*'Déscriptions des trades'!B146</f>
        <v>#DIV/0!</v>
      </c>
      <c r="Y146" s="459"/>
      <c r="Z146" s="389"/>
      <c r="AA146" s="23">
        <f t="shared" si="77"/>
        <v>0.1</v>
      </c>
      <c r="AB146" s="17" t="e">
        <f>(AA146*'Déscriptions des trades'!U146*'Déscriptions des trades'!B146/'Déscriptions des trades'!CK146)*'Déscriptions des trades'!W146</f>
        <v>#DIV/0!</v>
      </c>
      <c r="AC146" s="265" t="e">
        <f>AB146*'Déscriptions des trades'!CK146</f>
        <v>#DIV/0!</v>
      </c>
      <c r="AD146" s="266" t="e">
        <f>'Déscriptions des trades'!CK146-AC146</f>
        <v>#DIV/0!</v>
      </c>
      <c r="AE146" s="389"/>
      <c r="AF146" s="399">
        <v>142</v>
      </c>
      <c r="AG146" s="389"/>
      <c r="AH146" s="20"/>
      <c r="AI146" s="303"/>
      <c r="AJ146" s="307"/>
      <c r="AK146" s="161"/>
      <c r="AL146" s="305"/>
      <c r="AM146" s="305"/>
      <c r="AN146" s="162"/>
      <c r="AO146" s="439"/>
      <c r="AP146" s="162"/>
      <c r="AQ146" s="113"/>
      <c r="AR146" s="113"/>
      <c r="AS146" s="384"/>
      <c r="AT146" s="306"/>
      <c r="AU146" s="306"/>
      <c r="AV146" s="160"/>
      <c r="AW146" s="158"/>
      <c r="AX146" s="385"/>
      <c r="AY146" s="453"/>
      <c r="AZ146" s="165"/>
      <c r="BA146" s="301"/>
      <c r="BB146" s="165"/>
      <c r="BC146" s="301"/>
      <c r="BD146" s="165"/>
      <c r="BE146" s="302"/>
      <c r="BF146" s="302"/>
      <c r="BG146" s="165"/>
      <c r="BH146" s="303"/>
      <c r="BI146" s="165"/>
      <c r="BJ146" s="304"/>
      <c r="BK146" s="394"/>
      <c r="BL146" s="302"/>
      <c r="BM146" s="302"/>
      <c r="BN146" s="394"/>
      <c r="BO146" s="302"/>
      <c r="BP146" s="13"/>
      <c r="BQ146" s="302"/>
      <c r="BR146" s="13"/>
      <c r="BS146" s="302"/>
      <c r="BT146" s="13"/>
      <c r="BU146" s="302"/>
      <c r="BV146" s="386"/>
      <c r="BW146" s="303"/>
      <c r="BX146" s="303"/>
      <c r="BY146" s="302"/>
      <c r="BZ146" s="302"/>
      <c r="CA146" s="387"/>
      <c r="CB146" s="395"/>
      <c r="CC146" s="12"/>
      <c r="CD146" s="304"/>
      <c r="CE146" s="14"/>
      <c r="CF146" s="395"/>
      <c r="CG146" s="397"/>
      <c r="CH146" s="300">
        <f t="shared" si="81"/>
        <v>0</v>
      </c>
      <c r="CI146" s="26"/>
      <c r="CJ146" s="17">
        <f t="shared" si="78"/>
        <v>0</v>
      </c>
      <c r="CK146" s="18">
        <f t="shared" si="89"/>
        <v>12.89</v>
      </c>
      <c r="CM146" s="164"/>
      <c r="CN146" s="302"/>
      <c r="CO146" s="13">
        <f t="shared" si="82"/>
        <v>0</v>
      </c>
      <c r="CP146" s="302"/>
      <c r="CQ146" s="13">
        <f t="shared" si="83"/>
        <v>0</v>
      </c>
      <c r="CR146" s="302"/>
      <c r="CS146" s="13">
        <f t="shared" si="84"/>
        <v>0</v>
      </c>
      <c r="CT146" s="302"/>
      <c r="CU146" s="13">
        <f t="shared" si="79"/>
        <v>0</v>
      </c>
      <c r="CV146" s="302"/>
      <c r="CW146" s="13">
        <f t="shared" si="85"/>
        <v>0</v>
      </c>
      <c r="CX146" s="13">
        <f t="shared" si="86"/>
        <v>0</v>
      </c>
      <c r="CY146" s="251">
        <f t="shared" si="87"/>
        <v>0</v>
      </c>
      <c r="CZ146" s="13" t="s">
        <v>29</v>
      </c>
      <c r="DA146" s="13">
        <v>50</v>
      </c>
      <c r="DB146" s="22">
        <f t="shared" si="88"/>
        <v>0</v>
      </c>
      <c r="DD146" s="24"/>
      <c r="DF146" s="163"/>
      <c r="DH146" s="24"/>
      <c r="DI146" s="447"/>
      <c r="DJ146" s="163"/>
    </row>
    <row r="147" spans="1:114" s="7" customFormat="1">
      <c r="A147" s="277">
        <f t="shared" si="72"/>
        <v>50</v>
      </c>
      <c r="B147" s="21" t="e">
        <f>'Calculateur de trading'!I147/C147/W147</f>
        <v>#DIV/0!</v>
      </c>
      <c r="C147" s="278">
        <f t="shared" si="73"/>
        <v>10</v>
      </c>
      <c r="D147" s="278"/>
      <c r="E147" s="273">
        <f t="shared" si="74"/>
        <v>100</v>
      </c>
      <c r="F147" s="271">
        <f t="shared" si="66"/>
        <v>2</v>
      </c>
      <c r="G147" s="271" t="e">
        <f t="shared" si="67"/>
        <v>#DIV/0!</v>
      </c>
      <c r="H147" s="272">
        <f t="shared" si="68"/>
        <v>20</v>
      </c>
      <c r="I147" s="270"/>
      <c r="J147" s="273">
        <f t="shared" si="75"/>
        <v>200</v>
      </c>
      <c r="K147" s="271">
        <f t="shared" si="69"/>
        <v>4</v>
      </c>
      <c r="L147" s="271" t="e">
        <f t="shared" si="70"/>
        <v>#DIV/0!</v>
      </c>
      <c r="M147" s="272">
        <f t="shared" si="71"/>
        <v>40</v>
      </c>
      <c r="N147" s="389"/>
      <c r="O147" s="455" t="e">
        <f>(A147*B147*W147)+(B147*'Calculateur de trading'!H147)</f>
        <v>#DIV/0!</v>
      </c>
      <c r="P147" s="274" t="e">
        <f>O147/'Déscriptions des trades'!CK147</f>
        <v>#DIV/0!</v>
      </c>
      <c r="Q147" s="456" t="e">
        <f>'Déscriptions des trades'!CK147-O147</f>
        <v>#DIV/0!</v>
      </c>
      <c r="R147" s="466" t="e">
        <f t="shared" si="76"/>
        <v>#DIV/0!</v>
      </c>
      <c r="S147" s="389"/>
      <c r="T147" s="12"/>
      <c r="U147" s="25"/>
      <c r="V147" s="15"/>
      <c r="W147" s="490">
        <f t="shared" si="80"/>
        <v>0</v>
      </c>
      <c r="X147" s="21" t="e">
        <f>W147*U147/'Déscriptions des trades'!CK147*'Déscriptions des trades'!B147</f>
        <v>#DIV/0!</v>
      </c>
      <c r="Y147" s="459"/>
      <c r="Z147" s="389"/>
      <c r="AA147" s="23">
        <f t="shared" si="77"/>
        <v>0.1</v>
      </c>
      <c r="AB147" s="17" t="e">
        <f>(AA147*'Déscriptions des trades'!U147*'Déscriptions des trades'!B147/'Déscriptions des trades'!CK147)*'Déscriptions des trades'!W147</f>
        <v>#DIV/0!</v>
      </c>
      <c r="AC147" s="265" t="e">
        <f>AB147*'Déscriptions des trades'!CK147</f>
        <v>#DIV/0!</v>
      </c>
      <c r="AD147" s="266" t="e">
        <f>'Déscriptions des trades'!CK147-AC147</f>
        <v>#DIV/0!</v>
      </c>
      <c r="AE147" s="389"/>
      <c r="AF147" s="399">
        <v>143</v>
      </c>
      <c r="AG147" s="389"/>
      <c r="AH147" s="20"/>
      <c r="AI147" s="303"/>
      <c r="AJ147" s="307"/>
      <c r="AK147" s="161"/>
      <c r="AL147" s="305"/>
      <c r="AM147" s="305"/>
      <c r="AN147" s="162"/>
      <c r="AO147" s="439"/>
      <c r="AP147" s="162"/>
      <c r="AQ147" s="113"/>
      <c r="AR147" s="113"/>
      <c r="AS147" s="384"/>
      <c r="AT147" s="306"/>
      <c r="AU147" s="306"/>
      <c r="AV147" s="160"/>
      <c r="AW147" s="158"/>
      <c r="AX147" s="385"/>
      <c r="AY147" s="453"/>
      <c r="AZ147" s="165"/>
      <c r="BA147" s="301"/>
      <c r="BB147" s="165"/>
      <c r="BC147" s="301"/>
      <c r="BD147" s="165"/>
      <c r="BE147" s="302"/>
      <c r="BF147" s="302"/>
      <c r="BG147" s="165"/>
      <c r="BH147" s="303"/>
      <c r="BI147" s="165"/>
      <c r="BJ147" s="304"/>
      <c r="BK147" s="394"/>
      <c r="BL147" s="302"/>
      <c r="BM147" s="302"/>
      <c r="BN147" s="394"/>
      <c r="BO147" s="302"/>
      <c r="BP147" s="13"/>
      <c r="BQ147" s="302"/>
      <c r="BR147" s="13"/>
      <c r="BS147" s="302"/>
      <c r="BT147" s="13"/>
      <c r="BU147" s="302"/>
      <c r="BV147" s="386"/>
      <c r="BW147" s="303"/>
      <c r="BX147" s="303"/>
      <c r="BY147" s="302"/>
      <c r="BZ147" s="302"/>
      <c r="CA147" s="387"/>
      <c r="CB147" s="395"/>
      <c r="CC147" s="12"/>
      <c r="CD147" s="304"/>
      <c r="CE147" s="14"/>
      <c r="CF147" s="395"/>
      <c r="CG147" s="397"/>
      <c r="CH147" s="300">
        <f t="shared" si="81"/>
        <v>0</v>
      </c>
      <c r="CI147" s="26"/>
      <c r="CJ147" s="17">
        <f t="shared" si="78"/>
        <v>0</v>
      </c>
      <c r="CK147" s="18">
        <f t="shared" si="89"/>
        <v>12.89</v>
      </c>
      <c r="CM147" s="164"/>
      <c r="CN147" s="302"/>
      <c r="CO147" s="13">
        <f t="shared" si="82"/>
        <v>0</v>
      </c>
      <c r="CP147" s="302"/>
      <c r="CQ147" s="13">
        <f t="shared" si="83"/>
        <v>0</v>
      </c>
      <c r="CR147" s="302"/>
      <c r="CS147" s="13">
        <f t="shared" si="84"/>
        <v>0</v>
      </c>
      <c r="CT147" s="302"/>
      <c r="CU147" s="13">
        <f t="shared" si="79"/>
        <v>0</v>
      </c>
      <c r="CV147" s="302"/>
      <c r="CW147" s="13">
        <f t="shared" si="85"/>
        <v>0</v>
      </c>
      <c r="CX147" s="13">
        <f t="shared" si="86"/>
        <v>0</v>
      </c>
      <c r="CY147" s="251">
        <f t="shared" si="87"/>
        <v>0</v>
      </c>
      <c r="CZ147" s="13" t="s">
        <v>29</v>
      </c>
      <c r="DA147" s="13">
        <v>50</v>
      </c>
      <c r="DB147" s="22">
        <f t="shared" si="88"/>
        <v>0</v>
      </c>
      <c r="DD147" s="24"/>
      <c r="DF147" s="163"/>
      <c r="DH147" s="24"/>
      <c r="DI147" s="447"/>
      <c r="DJ147" s="163"/>
    </row>
    <row r="148" spans="1:114" s="7" customFormat="1">
      <c r="A148" s="277">
        <f t="shared" si="72"/>
        <v>50</v>
      </c>
      <c r="B148" s="21" t="e">
        <f>'Calculateur de trading'!I148/C148/W148</f>
        <v>#DIV/0!</v>
      </c>
      <c r="C148" s="278">
        <f t="shared" si="73"/>
        <v>10</v>
      </c>
      <c r="D148" s="426"/>
      <c r="E148" s="273">
        <f t="shared" si="74"/>
        <v>100</v>
      </c>
      <c r="F148" s="271">
        <f t="shared" si="66"/>
        <v>2</v>
      </c>
      <c r="G148" s="271" t="e">
        <f t="shared" si="67"/>
        <v>#DIV/0!</v>
      </c>
      <c r="H148" s="272">
        <f t="shared" si="68"/>
        <v>20</v>
      </c>
      <c r="I148" s="270"/>
      <c r="J148" s="273">
        <f t="shared" si="75"/>
        <v>200</v>
      </c>
      <c r="K148" s="271">
        <f t="shared" si="69"/>
        <v>4</v>
      </c>
      <c r="L148" s="271" t="e">
        <f t="shared" si="70"/>
        <v>#DIV/0!</v>
      </c>
      <c r="M148" s="272">
        <f t="shared" si="71"/>
        <v>40</v>
      </c>
      <c r="N148" s="389"/>
      <c r="O148" s="455" t="e">
        <f>(A148*B148*W148)+(B148*'Calculateur de trading'!H148)</f>
        <v>#DIV/0!</v>
      </c>
      <c r="P148" s="274" t="e">
        <f>O148/'Déscriptions des trades'!CK148</f>
        <v>#DIV/0!</v>
      </c>
      <c r="Q148" s="456" t="e">
        <f>'Déscriptions des trades'!CK148-O148</f>
        <v>#DIV/0!</v>
      </c>
      <c r="R148" s="466" t="e">
        <f t="shared" si="76"/>
        <v>#DIV/0!</v>
      </c>
      <c r="S148" s="389"/>
      <c r="T148" s="12"/>
      <c r="U148" s="25"/>
      <c r="V148" s="15"/>
      <c r="W148" s="490">
        <f t="shared" si="80"/>
        <v>0</v>
      </c>
      <c r="X148" s="21" t="e">
        <f>W148*U148/'Déscriptions des trades'!CK148*'Déscriptions des trades'!B148</f>
        <v>#DIV/0!</v>
      </c>
      <c r="Y148" s="459"/>
      <c r="Z148" s="389"/>
      <c r="AA148" s="23">
        <f t="shared" si="77"/>
        <v>0.1</v>
      </c>
      <c r="AB148" s="17" t="e">
        <f>(AA148*'Déscriptions des trades'!U148*'Déscriptions des trades'!B148/'Déscriptions des trades'!CK148)*'Déscriptions des trades'!W148</f>
        <v>#DIV/0!</v>
      </c>
      <c r="AC148" s="265" t="e">
        <f>AB148*'Déscriptions des trades'!CK148</f>
        <v>#DIV/0!</v>
      </c>
      <c r="AD148" s="266" t="e">
        <f>'Déscriptions des trades'!CK148-AC148</f>
        <v>#DIV/0!</v>
      </c>
      <c r="AE148" s="389"/>
      <c r="AF148" s="399">
        <v>144</v>
      </c>
      <c r="AG148" s="389"/>
      <c r="AH148" s="20"/>
      <c r="AI148" s="303"/>
      <c r="AJ148" s="307"/>
      <c r="AK148" s="161"/>
      <c r="AL148" s="305"/>
      <c r="AM148" s="305"/>
      <c r="AN148" s="162"/>
      <c r="AO148" s="439"/>
      <c r="AP148" s="162"/>
      <c r="AQ148" s="113"/>
      <c r="AR148" s="113"/>
      <c r="AS148" s="384"/>
      <c r="AT148" s="306"/>
      <c r="AU148" s="306"/>
      <c r="AV148" s="160"/>
      <c r="AW148" s="158"/>
      <c r="AX148" s="385"/>
      <c r="AY148" s="453"/>
      <c r="AZ148" s="165"/>
      <c r="BA148" s="301"/>
      <c r="BB148" s="165"/>
      <c r="BC148" s="301"/>
      <c r="BD148" s="165"/>
      <c r="BE148" s="302"/>
      <c r="BF148" s="302"/>
      <c r="BG148" s="165"/>
      <c r="BH148" s="303"/>
      <c r="BI148" s="165"/>
      <c r="BJ148" s="304"/>
      <c r="BK148" s="394"/>
      <c r="BL148" s="302"/>
      <c r="BM148" s="302"/>
      <c r="BN148" s="394"/>
      <c r="BO148" s="302"/>
      <c r="BP148" s="13"/>
      <c r="BQ148" s="302"/>
      <c r="BR148" s="13"/>
      <c r="BS148" s="302"/>
      <c r="BT148" s="13"/>
      <c r="BU148" s="302"/>
      <c r="BV148" s="386"/>
      <c r="BW148" s="303"/>
      <c r="BX148" s="303"/>
      <c r="BY148" s="302"/>
      <c r="BZ148" s="302"/>
      <c r="CA148" s="387"/>
      <c r="CB148" s="395"/>
      <c r="CC148" s="12"/>
      <c r="CD148" s="304"/>
      <c r="CE148" s="14"/>
      <c r="CF148" s="395"/>
      <c r="CG148" s="397"/>
      <c r="CH148" s="300">
        <f t="shared" si="81"/>
        <v>0</v>
      </c>
      <c r="CI148" s="26"/>
      <c r="CJ148" s="17">
        <f t="shared" si="78"/>
        <v>0</v>
      </c>
      <c r="CK148" s="18">
        <f t="shared" si="89"/>
        <v>12.89</v>
      </c>
      <c r="CM148" s="164"/>
      <c r="CN148" s="302"/>
      <c r="CO148" s="13">
        <f t="shared" si="82"/>
        <v>0</v>
      </c>
      <c r="CP148" s="302"/>
      <c r="CQ148" s="13">
        <f t="shared" si="83"/>
        <v>0</v>
      </c>
      <c r="CR148" s="302"/>
      <c r="CS148" s="13">
        <f t="shared" si="84"/>
        <v>0</v>
      </c>
      <c r="CT148" s="302"/>
      <c r="CU148" s="13">
        <f t="shared" si="79"/>
        <v>0</v>
      </c>
      <c r="CV148" s="302"/>
      <c r="CW148" s="13">
        <f t="shared" si="85"/>
        <v>0</v>
      </c>
      <c r="CX148" s="13">
        <f t="shared" si="86"/>
        <v>0</v>
      </c>
      <c r="CY148" s="251">
        <f t="shared" si="87"/>
        <v>0</v>
      </c>
      <c r="CZ148" s="13" t="s">
        <v>29</v>
      </c>
      <c r="DA148" s="13">
        <v>50</v>
      </c>
      <c r="DB148" s="22">
        <f t="shared" si="88"/>
        <v>0</v>
      </c>
      <c r="DD148" s="24"/>
      <c r="DF148" s="163"/>
      <c r="DH148" s="24"/>
      <c r="DI148" s="447"/>
      <c r="DJ148" s="163"/>
    </row>
    <row r="149" spans="1:114" s="7" customFormat="1">
      <c r="A149" s="277">
        <f t="shared" si="72"/>
        <v>50</v>
      </c>
      <c r="B149" s="21" t="e">
        <f>'Calculateur de trading'!I149/C149/W149</f>
        <v>#DIV/0!</v>
      </c>
      <c r="C149" s="278">
        <f t="shared" si="73"/>
        <v>10</v>
      </c>
      <c r="D149" s="278"/>
      <c r="E149" s="273">
        <f t="shared" si="74"/>
        <v>100</v>
      </c>
      <c r="F149" s="271">
        <f t="shared" si="66"/>
        <v>2</v>
      </c>
      <c r="G149" s="271" t="e">
        <f t="shared" si="67"/>
        <v>#DIV/0!</v>
      </c>
      <c r="H149" s="272">
        <f t="shared" si="68"/>
        <v>20</v>
      </c>
      <c r="I149" s="270"/>
      <c r="J149" s="273">
        <f t="shared" si="75"/>
        <v>200</v>
      </c>
      <c r="K149" s="271">
        <f t="shared" si="69"/>
        <v>4</v>
      </c>
      <c r="L149" s="271" t="e">
        <f t="shared" si="70"/>
        <v>#DIV/0!</v>
      </c>
      <c r="M149" s="272">
        <f t="shared" si="71"/>
        <v>40</v>
      </c>
      <c r="N149" s="389"/>
      <c r="O149" s="455" t="e">
        <f>(A149*B149*W149)+(B149*'Calculateur de trading'!H149)</f>
        <v>#DIV/0!</v>
      </c>
      <c r="P149" s="274" t="e">
        <f>O149/'Déscriptions des trades'!CK149</f>
        <v>#DIV/0!</v>
      </c>
      <c r="Q149" s="456" t="e">
        <f>'Déscriptions des trades'!CK149-O149</f>
        <v>#DIV/0!</v>
      </c>
      <c r="R149" s="466" t="e">
        <f t="shared" si="76"/>
        <v>#DIV/0!</v>
      </c>
      <c r="S149" s="389"/>
      <c r="T149" s="12"/>
      <c r="U149" s="25"/>
      <c r="V149" s="15"/>
      <c r="W149" s="490">
        <f t="shared" si="80"/>
        <v>0</v>
      </c>
      <c r="X149" s="21" t="e">
        <f>W149*U149/'Déscriptions des trades'!CK149*'Déscriptions des trades'!B149</f>
        <v>#DIV/0!</v>
      </c>
      <c r="Y149" s="459"/>
      <c r="Z149" s="389"/>
      <c r="AA149" s="23">
        <f t="shared" si="77"/>
        <v>0.1</v>
      </c>
      <c r="AB149" s="17" t="e">
        <f>(AA149*'Déscriptions des trades'!U149*'Déscriptions des trades'!B149/'Déscriptions des trades'!CK149)*'Déscriptions des trades'!W149</f>
        <v>#DIV/0!</v>
      </c>
      <c r="AC149" s="265" t="e">
        <f>AB149*'Déscriptions des trades'!CK149</f>
        <v>#DIV/0!</v>
      </c>
      <c r="AD149" s="266" t="e">
        <f>'Déscriptions des trades'!CK149-AC149</f>
        <v>#DIV/0!</v>
      </c>
      <c r="AE149" s="389"/>
      <c r="AF149" s="399">
        <v>145</v>
      </c>
      <c r="AG149" s="389"/>
      <c r="AH149" s="20"/>
      <c r="AI149" s="303"/>
      <c r="AJ149" s="307"/>
      <c r="AK149" s="161"/>
      <c r="AL149" s="305"/>
      <c r="AM149" s="305"/>
      <c r="AN149" s="162"/>
      <c r="AO149" s="439"/>
      <c r="AP149" s="162"/>
      <c r="AQ149" s="113"/>
      <c r="AR149" s="113"/>
      <c r="AS149" s="384"/>
      <c r="AT149" s="306"/>
      <c r="AU149" s="306"/>
      <c r="AV149" s="160"/>
      <c r="AW149" s="158"/>
      <c r="AX149" s="385"/>
      <c r="AY149" s="453"/>
      <c r="AZ149" s="165"/>
      <c r="BA149" s="301"/>
      <c r="BB149" s="165"/>
      <c r="BC149" s="301"/>
      <c r="BD149" s="165"/>
      <c r="BE149" s="302"/>
      <c r="BF149" s="302"/>
      <c r="BG149" s="165"/>
      <c r="BH149" s="303"/>
      <c r="BI149" s="165"/>
      <c r="BJ149" s="304"/>
      <c r="BK149" s="394"/>
      <c r="BL149" s="302"/>
      <c r="BM149" s="302"/>
      <c r="BN149" s="394"/>
      <c r="BO149" s="302"/>
      <c r="BP149" s="13"/>
      <c r="BQ149" s="302"/>
      <c r="BR149" s="13"/>
      <c r="BS149" s="302"/>
      <c r="BT149" s="13"/>
      <c r="BU149" s="302"/>
      <c r="BV149" s="386"/>
      <c r="BW149" s="303"/>
      <c r="BX149" s="303"/>
      <c r="BY149" s="302"/>
      <c r="BZ149" s="302"/>
      <c r="CA149" s="387"/>
      <c r="CB149" s="395"/>
      <c r="CC149" s="12"/>
      <c r="CD149" s="304"/>
      <c r="CE149" s="14"/>
      <c r="CF149" s="395"/>
      <c r="CG149" s="397"/>
      <c r="CH149" s="300">
        <f t="shared" si="81"/>
        <v>0</v>
      </c>
      <c r="CI149" s="26"/>
      <c r="CJ149" s="17">
        <f t="shared" si="78"/>
        <v>0</v>
      </c>
      <c r="CK149" s="18">
        <f t="shared" si="89"/>
        <v>12.89</v>
      </c>
      <c r="CM149" s="164"/>
      <c r="CN149" s="302"/>
      <c r="CO149" s="13">
        <f t="shared" si="82"/>
        <v>0</v>
      </c>
      <c r="CP149" s="302"/>
      <c r="CQ149" s="13">
        <f t="shared" si="83"/>
        <v>0</v>
      </c>
      <c r="CR149" s="302"/>
      <c r="CS149" s="13">
        <f t="shared" si="84"/>
        <v>0</v>
      </c>
      <c r="CT149" s="302"/>
      <c r="CU149" s="13">
        <f t="shared" si="79"/>
        <v>0</v>
      </c>
      <c r="CV149" s="302"/>
      <c r="CW149" s="13">
        <f t="shared" si="85"/>
        <v>0</v>
      </c>
      <c r="CX149" s="13">
        <f t="shared" si="86"/>
        <v>0</v>
      </c>
      <c r="CY149" s="251">
        <f t="shared" si="87"/>
        <v>0</v>
      </c>
      <c r="CZ149" s="13" t="s">
        <v>29</v>
      </c>
      <c r="DA149" s="13">
        <v>50</v>
      </c>
      <c r="DB149" s="22">
        <f t="shared" si="88"/>
        <v>0</v>
      </c>
      <c r="DD149" s="24"/>
      <c r="DF149" s="163"/>
      <c r="DH149" s="24"/>
      <c r="DI149" s="447"/>
      <c r="DJ149" s="163"/>
    </row>
    <row r="150" spans="1:114" s="7" customFormat="1">
      <c r="A150" s="277">
        <f t="shared" si="72"/>
        <v>50</v>
      </c>
      <c r="B150" s="21" t="e">
        <f>'Calculateur de trading'!I150/C150/W150</f>
        <v>#DIV/0!</v>
      </c>
      <c r="C150" s="278">
        <f t="shared" si="73"/>
        <v>10</v>
      </c>
      <c r="D150" s="426"/>
      <c r="E150" s="273">
        <f t="shared" si="74"/>
        <v>100</v>
      </c>
      <c r="F150" s="271">
        <f t="shared" si="66"/>
        <v>2</v>
      </c>
      <c r="G150" s="271" t="e">
        <f t="shared" si="67"/>
        <v>#DIV/0!</v>
      </c>
      <c r="H150" s="272">
        <f t="shared" si="68"/>
        <v>20</v>
      </c>
      <c r="I150" s="270"/>
      <c r="J150" s="273">
        <f t="shared" si="75"/>
        <v>200</v>
      </c>
      <c r="K150" s="271">
        <f t="shared" si="69"/>
        <v>4</v>
      </c>
      <c r="L150" s="271" t="e">
        <f t="shared" si="70"/>
        <v>#DIV/0!</v>
      </c>
      <c r="M150" s="272">
        <f t="shared" si="71"/>
        <v>40</v>
      </c>
      <c r="N150" s="389"/>
      <c r="O150" s="455" t="e">
        <f>(A150*B150*W150)+(B150*'Calculateur de trading'!H150)</f>
        <v>#DIV/0!</v>
      </c>
      <c r="P150" s="274" t="e">
        <f>O150/'Déscriptions des trades'!CK150</f>
        <v>#DIV/0!</v>
      </c>
      <c r="Q150" s="456" t="e">
        <f>'Déscriptions des trades'!CK150-O150</f>
        <v>#DIV/0!</v>
      </c>
      <c r="R150" s="466" t="e">
        <f t="shared" si="76"/>
        <v>#DIV/0!</v>
      </c>
      <c r="S150" s="389"/>
      <c r="T150" s="12"/>
      <c r="U150" s="25"/>
      <c r="V150" s="15"/>
      <c r="W150" s="490">
        <f t="shared" si="80"/>
        <v>0</v>
      </c>
      <c r="X150" s="21" t="e">
        <f>W150*U150/'Déscriptions des trades'!CK150*'Déscriptions des trades'!B150</f>
        <v>#DIV/0!</v>
      </c>
      <c r="Y150" s="459"/>
      <c r="Z150" s="389"/>
      <c r="AA150" s="23">
        <f t="shared" si="77"/>
        <v>0.1</v>
      </c>
      <c r="AB150" s="17" t="e">
        <f>(AA150*'Déscriptions des trades'!U150*'Déscriptions des trades'!B150/'Déscriptions des trades'!CK150)*'Déscriptions des trades'!W150</f>
        <v>#DIV/0!</v>
      </c>
      <c r="AC150" s="265" t="e">
        <f>AB150*'Déscriptions des trades'!CK150</f>
        <v>#DIV/0!</v>
      </c>
      <c r="AD150" s="266" t="e">
        <f>'Déscriptions des trades'!CK150-AC150</f>
        <v>#DIV/0!</v>
      </c>
      <c r="AE150" s="389"/>
      <c r="AF150" s="399">
        <v>146</v>
      </c>
      <c r="AG150" s="389"/>
      <c r="AH150" s="20"/>
      <c r="AI150" s="303"/>
      <c r="AJ150" s="307"/>
      <c r="AK150" s="161"/>
      <c r="AL150" s="305"/>
      <c r="AM150" s="305"/>
      <c r="AN150" s="162"/>
      <c r="AO150" s="439"/>
      <c r="AP150" s="162"/>
      <c r="AQ150" s="113"/>
      <c r="AR150" s="113"/>
      <c r="AS150" s="384"/>
      <c r="AT150" s="306"/>
      <c r="AU150" s="306"/>
      <c r="AV150" s="160"/>
      <c r="AW150" s="158"/>
      <c r="AX150" s="385"/>
      <c r="AY150" s="453"/>
      <c r="AZ150" s="165"/>
      <c r="BA150" s="301"/>
      <c r="BB150" s="165"/>
      <c r="BC150" s="301"/>
      <c r="BD150" s="165"/>
      <c r="BE150" s="302"/>
      <c r="BF150" s="302"/>
      <c r="BG150" s="165"/>
      <c r="BH150" s="303"/>
      <c r="BI150" s="165"/>
      <c r="BJ150" s="304"/>
      <c r="BK150" s="394"/>
      <c r="BL150" s="302"/>
      <c r="BM150" s="302"/>
      <c r="BN150" s="394"/>
      <c r="BO150" s="302"/>
      <c r="BP150" s="13"/>
      <c r="BQ150" s="302"/>
      <c r="BR150" s="13"/>
      <c r="BS150" s="302"/>
      <c r="BT150" s="13"/>
      <c r="BU150" s="302"/>
      <c r="BV150" s="386"/>
      <c r="BW150" s="303"/>
      <c r="BX150" s="303"/>
      <c r="BY150" s="302"/>
      <c r="BZ150" s="302"/>
      <c r="CA150" s="387"/>
      <c r="CB150" s="395"/>
      <c r="CC150" s="12"/>
      <c r="CD150" s="304"/>
      <c r="CE150" s="14"/>
      <c r="CF150" s="395"/>
      <c r="CG150" s="397"/>
      <c r="CH150" s="300">
        <f t="shared" si="81"/>
        <v>0</v>
      </c>
      <c r="CI150" s="26"/>
      <c r="CJ150" s="17">
        <f t="shared" si="78"/>
        <v>0</v>
      </c>
      <c r="CK150" s="18">
        <f t="shared" si="89"/>
        <v>12.89</v>
      </c>
      <c r="CM150" s="164"/>
      <c r="CN150" s="302"/>
      <c r="CO150" s="13">
        <f t="shared" si="82"/>
        <v>0</v>
      </c>
      <c r="CP150" s="302"/>
      <c r="CQ150" s="13">
        <f t="shared" si="83"/>
        <v>0</v>
      </c>
      <c r="CR150" s="302"/>
      <c r="CS150" s="13">
        <f t="shared" si="84"/>
        <v>0</v>
      </c>
      <c r="CT150" s="302"/>
      <c r="CU150" s="13">
        <f t="shared" si="79"/>
        <v>0</v>
      </c>
      <c r="CV150" s="302"/>
      <c r="CW150" s="13">
        <f t="shared" si="85"/>
        <v>0</v>
      </c>
      <c r="CX150" s="13">
        <f t="shared" si="86"/>
        <v>0</v>
      </c>
      <c r="CY150" s="251">
        <f t="shared" si="87"/>
        <v>0</v>
      </c>
      <c r="CZ150" s="13" t="s">
        <v>29</v>
      </c>
      <c r="DA150" s="13">
        <v>50</v>
      </c>
      <c r="DB150" s="22">
        <f t="shared" si="88"/>
        <v>0</v>
      </c>
      <c r="DD150" s="24"/>
      <c r="DF150" s="163"/>
      <c r="DH150" s="24"/>
      <c r="DI150" s="447"/>
      <c r="DJ150" s="163"/>
    </row>
    <row r="151" spans="1:114" s="7" customFormat="1">
      <c r="A151" s="277">
        <f t="shared" si="72"/>
        <v>50</v>
      </c>
      <c r="B151" s="21" t="e">
        <f>'Calculateur de trading'!I151/C151/W151</f>
        <v>#DIV/0!</v>
      </c>
      <c r="C151" s="278">
        <f t="shared" si="73"/>
        <v>10</v>
      </c>
      <c r="D151" s="278"/>
      <c r="E151" s="273">
        <f t="shared" si="74"/>
        <v>100</v>
      </c>
      <c r="F151" s="271">
        <f t="shared" si="66"/>
        <v>2</v>
      </c>
      <c r="G151" s="271" t="e">
        <f t="shared" si="67"/>
        <v>#DIV/0!</v>
      </c>
      <c r="H151" s="272">
        <f t="shared" si="68"/>
        <v>20</v>
      </c>
      <c r="I151" s="270"/>
      <c r="J151" s="273">
        <f t="shared" si="75"/>
        <v>200</v>
      </c>
      <c r="K151" s="271">
        <f t="shared" si="69"/>
        <v>4</v>
      </c>
      <c r="L151" s="271" t="e">
        <f t="shared" si="70"/>
        <v>#DIV/0!</v>
      </c>
      <c r="M151" s="272">
        <f t="shared" si="71"/>
        <v>40</v>
      </c>
      <c r="N151" s="389"/>
      <c r="O151" s="455" t="e">
        <f>(A151*B151*W151)+(B151*'Calculateur de trading'!H151)</f>
        <v>#DIV/0!</v>
      </c>
      <c r="P151" s="274" t="e">
        <f>O151/'Déscriptions des trades'!CK151</f>
        <v>#DIV/0!</v>
      </c>
      <c r="Q151" s="456" t="e">
        <f>'Déscriptions des trades'!CK151-O151</f>
        <v>#DIV/0!</v>
      </c>
      <c r="R151" s="466" t="e">
        <f t="shared" si="76"/>
        <v>#DIV/0!</v>
      </c>
      <c r="S151" s="389"/>
      <c r="T151" s="12"/>
      <c r="U151" s="25"/>
      <c r="V151" s="15"/>
      <c r="W151" s="490">
        <f t="shared" si="80"/>
        <v>0</v>
      </c>
      <c r="X151" s="21" t="e">
        <f>W151*U151/'Déscriptions des trades'!CK151*'Déscriptions des trades'!B151</f>
        <v>#DIV/0!</v>
      </c>
      <c r="Y151" s="459"/>
      <c r="Z151" s="389"/>
      <c r="AA151" s="23">
        <f t="shared" si="77"/>
        <v>0.1</v>
      </c>
      <c r="AB151" s="17" t="e">
        <f>(AA151*'Déscriptions des trades'!U151*'Déscriptions des trades'!B151/'Déscriptions des trades'!CK151)*'Déscriptions des trades'!W151</f>
        <v>#DIV/0!</v>
      </c>
      <c r="AC151" s="265" t="e">
        <f>AB151*'Déscriptions des trades'!CK151</f>
        <v>#DIV/0!</v>
      </c>
      <c r="AD151" s="266" t="e">
        <f>'Déscriptions des trades'!CK151-AC151</f>
        <v>#DIV/0!</v>
      </c>
      <c r="AE151" s="389"/>
      <c r="AF151" s="399">
        <v>147</v>
      </c>
      <c r="AG151" s="389"/>
      <c r="AH151" s="20"/>
      <c r="AI151" s="303"/>
      <c r="AJ151" s="307"/>
      <c r="AK151" s="161"/>
      <c r="AL151" s="305"/>
      <c r="AM151" s="305"/>
      <c r="AN151" s="162"/>
      <c r="AO151" s="439"/>
      <c r="AP151" s="162"/>
      <c r="AQ151" s="113"/>
      <c r="AR151" s="113"/>
      <c r="AS151" s="384"/>
      <c r="AT151" s="306"/>
      <c r="AU151" s="306"/>
      <c r="AV151" s="160"/>
      <c r="AW151" s="158"/>
      <c r="AX151" s="385"/>
      <c r="AY151" s="453"/>
      <c r="AZ151" s="165"/>
      <c r="BA151" s="301"/>
      <c r="BB151" s="165"/>
      <c r="BC151" s="301"/>
      <c r="BD151" s="165"/>
      <c r="BE151" s="302"/>
      <c r="BF151" s="302"/>
      <c r="BG151" s="165"/>
      <c r="BH151" s="303"/>
      <c r="BI151" s="165"/>
      <c r="BJ151" s="304"/>
      <c r="BK151" s="394"/>
      <c r="BL151" s="302"/>
      <c r="BM151" s="302"/>
      <c r="BN151" s="394"/>
      <c r="BO151" s="302"/>
      <c r="BP151" s="13"/>
      <c r="BQ151" s="302"/>
      <c r="BR151" s="13"/>
      <c r="BS151" s="302"/>
      <c r="BT151" s="13"/>
      <c r="BU151" s="302"/>
      <c r="BV151" s="386"/>
      <c r="BW151" s="303"/>
      <c r="BX151" s="303"/>
      <c r="BY151" s="302"/>
      <c r="BZ151" s="302"/>
      <c r="CA151" s="387"/>
      <c r="CB151" s="395"/>
      <c r="CC151" s="12"/>
      <c r="CD151" s="304"/>
      <c r="CE151" s="14"/>
      <c r="CF151" s="395"/>
      <c r="CG151" s="397"/>
      <c r="CH151" s="300">
        <f t="shared" si="81"/>
        <v>0</v>
      </c>
      <c r="CI151" s="26"/>
      <c r="CJ151" s="17">
        <f t="shared" si="78"/>
        <v>0</v>
      </c>
      <c r="CK151" s="18">
        <f t="shared" si="89"/>
        <v>12.89</v>
      </c>
      <c r="CM151" s="164"/>
      <c r="CN151" s="302"/>
      <c r="CO151" s="13">
        <f t="shared" si="82"/>
        <v>0</v>
      </c>
      <c r="CP151" s="302"/>
      <c r="CQ151" s="13">
        <f t="shared" si="83"/>
        <v>0</v>
      </c>
      <c r="CR151" s="302"/>
      <c r="CS151" s="13">
        <f t="shared" si="84"/>
        <v>0</v>
      </c>
      <c r="CT151" s="302"/>
      <c r="CU151" s="13">
        <f t="shared" si="79"/>
        <v>0</v>
      </c>
      <c r="CV151" s="302"/>
      <c r="CW151" s="13">
        <f t="shared" si="85"/>
        <v>0</v>
      </c>
      <c r="CX151" s="13">
        <f t="shared" si="86"/>
        <v>0</v>
      </c>
      <c r="CY151" s="251">
        <f t="shared" si="87"/>
        <v>0</v>
      </c>
      <c r="CZ151" s="13" t="s">
        <v>29</v>
      </c>
      <c r="DA151" s="13">
        <v>50</v>
      </c>
      <c r="DB151" s="22">
        <f t="shared" si="88"/>
        <v>0</v>
      </c>
      <c r="DD151" s="24"/>
      <c r="DF151" s="163"/>
      <c r="DH151" s="24"/>
      <c r="DI151" s="447"/>
      <c r="DJ151" s="163"/>
    </row>
    <row r="152" spans="1:114" s="7" customFormat="1">
      <c r="A152" s="277">
        <f t="shared" si="72"/>
        <v>50</v>
      </c>
      <c r="B152" s="21" t="e">
        <f>'Calculateur de trading'!I152/C152/W152</f>
        <v>#DIV/0!</v>
      </c>
      <c r="C152" s="278">
        <f t="shared" si="73"/>
        <v>10</v>
      </c>
      <c r="D152" s="426"/>
      <c r="E152" s="273">
        <f t="shared" si="74"/>
        <v>100</v>
      </c>
      <c r="F152" s="271">
        <f t="shared" si="66"/>
        <v>2</v>
      </c>
      <c r="G152" s="271" t="e">
        <f t="shared" si="67"/>
        <v>#DIV/0!</v>
      </c>
      <c r="H152" s="272">
        <f t="shared" si="68"/>
        <v>20</v>
      </c>
      <c r="I152" s="270"/>
      <c r="J152" s="273">
        <f t="shared" si="75"/>
        <v>200</v>
      </c>
      <c r="K152" s="271">
        <f t="shared" si="69"/>
        <v>4</v>
      </c>
      <c r="L152" s="271" t="e">
        <f t="shared" si="70"/>
        <v>#DIV/0!</v>
      </c>
      <c r="M152" s="272">
        <f t="shared" si="71"/>
        <v>40</v>
      </c>
      <c r="N152" s="389"/>
      <c r="O152" s="455" t="e">
        <f>(A152*B152*W152)+(B152*'Calculateur de trading'!H152)</f>
        <v>#DIV/0!</v>
      </c>
      <c r="P152" s="274" t="e">
        <f>O152/'Déscriptions des trades'!CK152</f>
        <v>#DIV/0!</v>
      </c>
      <c r="Q152" s="456" t="e">
        <f>'Déscriptions des trades'!CK152-O152</f>
        <v>#DIV/0!</v>
      </c>
      <c r="R152" s="466" t="e">
        <f t="shared" si="76"/>
        <v>#DIV/0!</v>
      </c>
      <c r="S152" s="389"/>
      <c r="T152" s="12"/>
      <c r="U152" s="25"/>
      <c r="V152" s="15"/>
      <c r="W152" s="490">
        <f t="shared" si="80"/>
        <v>0</v>
      </c>
      <c r="X152" s="21" t="e">
        <f>W152*U152/'Déscriptions des trades'!CK152*'Déscriptions des trades'!B152</f>
        <v>#DIV/0!</v>
      </c>
      <c r="Y152" s="459"/>
      <c r="Z152" s="389"/>
      <c r="AA152" s="23">
        <f t="shared" si="77"/>
        <v>0.1</v>
      </c>
      <c r="AB152" s="17" t="e">
        <f>(AA152*'Déscriptions des trades'!U152*'Déscriptions des trades'!B152/'Déscriptions des trades'!CK152)*'Déscriptions des trades'!W152</f>
        <v>#DIV/0!</v>
      </c>
      <c r="AC152" s="265" t="e">
        <f>AB152*'Déscriptions des trades'!CK152</f>
        <v>#DIV/0!</v>
      </c>
      <c r="AD152" s="266" t="e">
        <f>'Déscriptions des trades'!CK152-AC152</f>
        <v>#DIV/0!</v>
      </c>
      <c r="AE152" s="389"/>
      <c r="AF152" s="399">
        <v>148</v>
      </c>
      <c r="AG152" s="389"/>
      <c r="AH152" s="20"/>
      <c r="AI152" s="303"/>
      <c r="AJ152" s="307"/>
      <c r="AK152" s="161"/>
      <c r="AL152" s="305"/>
      <c r="AM152" s="305"/>
      <c r="AN152" s="162"/>
      <c r="AO152" s="439"/>
      <c r="AP152" s="162"/>
      <c r="AQ152" s="113"/>
      <c r="AR152" s="113"/>
      <c r="AS152" s="384"/>
      <c r="AT152" s="306"/>
      <c r="AU152" s="306"/>
      <c r="AV152" s="160"/>
      <c r="AW152" s="158"/>
      <c r="AX152" s="385"/>
      <c r="AY152" s="453"/>
      <c r="AZ152" s="165"/>
      <c r="BA152" s="301"/>
      <c r="BB152" s="165"/>
      <c r="BC152" s="301"/>
      <c r="BD152" s="165"/>
      <c r="BE152" s="302"/>
      <c r="BF152" s="302"/>
      <c r="BG152" s="165"/>
      <c r="BH152" s="303"/>
      <c r="BI152" s="165"/>
      <c r="BJ152" s="304"/>
      <c r="BK152" s="394"/>
      <c r="BL152" s="302"/>
      <c r="BM152" s="302"/>
      <c r="BN152" s="394"/>
      <c r="BO152" s="302"/>
      <c r="BP152" s="13"/>
      <c r="BQ152" s="302"/>
      <c r="BR152" s="13"/>
      <c r="BS152" s="302"/>
      <c r="BT152" s="13"/>
      <c r="BU152" s="302"/>
      <c r="BV152" s="386"/>
      <c r="BW152" s="303"/>
      <c r="BX152" s="303"/>
      <c r="BY152" s="302"/>
      <c r="BZ152" s="302"/>
      <c r="CA152" s="387"/>
      <c r="CB152" s="395"/>
      <c r="CC152" s="12"/>
      <c r="CD152" s="304"/>
      <c r="CE152" s="14"/>
      <c r="CF152" s="395"/>
      <c r="CG152" s="397"/>
      <c r="CH152" s="300">
        <f t="shared" si="81"/>
        <v>0</v>
      </c>
      <c r="CI152" s="26"/>
      <c r="CJ152" s="17">
        <f t="shared" si="78"/>
        <v>0</v>
      </c>
      <c r="CK152" s="18">
        <f t="shared" si="89"/>
        <v>12.89</v>
      </c>
      <c r="CM152" s="164"/>
      <c r="CN152" s="302"/>
      <c r="CO152" s="13">
        <f t="shared" si="82"/>
        <v>0</v>
      </c>
      <c r="CP152" s="302"/>
      <c r="CQ152" s="13">
        <f t="shared" si="83"/>
        <v>0</v>
      </c>
      <c r="CR152" s="302"/>
      <c r="CS152" s="13">
        <f t="shared" si="84"/>
        <v>0</v>
      </c>
      <c r="CT152" s="302"/>
      <c r="CU152" s="13">
        <f t="shared" si="79"/>
        <v>0</v>
      </c>
      <c r="CV152" s="302"/>
      <c r="CW152" s="13">
        <f t="shared" si="85"/>
        <v>0</v>
      </c>
      <c r="CX152" s="13">
        <f t="shared" si="86"/>
        <v>0</v>
      </c>
      <c r="CY152" s="251">
        <f t="shared" si="87"/>
        <v>0</v>
      </c>
      <c r="CZ152" s="13" t="s">
        <v>29</v>
      </c>
      <c r="DA152" s="13">
        <v>50</v>
      </c>
      <c r="DB152" s="22">
        <f t="shared" si="88"/>
        <v>0</v>
      </c>
      <c r="DD152" s="24"/>
      <c r="DF152" s="163"/>
      <c r="DH152" s="24"/>
      <c r="DI152" s="447"/>
      <c r="DJ152" s="163"/>
    </row>
    <row r="153" spans="1:114" s="7" customFormat="1">
      <c r="A153" s="277">
        <f t="shared" si="72"/>
        <v>50</v>
      </c>
      <c r="B153" s="21" t="e">
        <f>'Calculateur de trading'!I153/C153/W153</f>
        <v>#DIV/0!</v>
      </c>
      <c r="C153" s="278">
        <f t="shared" si="73"/>
        <v>10</v>
      </c>
      <c r="D153" s="426"/>
      <c r="E153" s="273">
        <f t="shared" si="74"/>
        <v>100</v>
      </c>
      <c r="F153" s="271">
        <f t="shared" si="66"/>
        <v>2</v>
      </c>
      <c r="G153" s="271" t="e">
        <f t="shared" si="67"/>
        <v>#DIV/0!</v>
      </c>
      <c r="H153" s="272">
        <f t="shared" si="68"/>
        <v>20</v>
      </c>
      <c r="I153" s="270"/>
      <c r="J153" s="273">
        <f t="shared" si="75"/>
        <v>200</v>
      </c>
      <c r="K153" s="271">
        <f t="shared" si="69"/>
        <v>4</v>
      </c>
      <c r="L153" s="271" t="e">
        <f t="shared" si="70"/>
        <v>#DIV/0!</v>
      </c>
      <c r="M153" s="272">
        <f t="shared" si="71"/>
        <v>40</v>
      </c>
      <c r="N153" s="389"/>
      <c r="O153" s="455" t="e">
        <f>(A153*B153*W153)+(B153*'Calculateur de trading'!H153)</f>
        <v>#DIV/0!</v>
      </c>
      <c r="P153" s="274" t="e">
        <f>O153/'Déscriptions des trades'!CK153</f>
        <v>#DIV/0!</v>
      </c>
      <c r="Q153" s="456" t="e">
        <f>'Déscriptions des trades'!CK153-O153</f>
        <v>#DIV/0!</v>
      </c>
      <c r="R153" s="466" t="e">
        <f t="shared" si="76"/>
        <v>#DIV/0!</v>
      </c>
      <c r="S153" s="389"/>
      <c r="T153" s="12"/>
      <c r="U153" s="25"/>
      <c r="V153" s="15"/>
      <c r="W153" s="490">
        <f t="shared" si="80"/>
        <v>0</v>
      </c>
      <c r="X153" s="21" t="e">
        <f>W153*U153/'Déscriptions des trades'!CK153*'Déscriptions des trades'!B153</f>
        <v>#DIV/0!</v>
      </c>
      <c r="Y153" s="459"/>
      <c r="Z153" s="389"/>
      <c r="AA153" s="23">
        <f t="shared" si="77"/>
        <v>0.1</v>
      </c>
      <c r="AB153" s="17" t="e">
        <f>(AA153*'Déscriptions des trades'!U153*'Déscriptions des trades'!B153/'Déscriptions des trades'!CK153)*'Déscriptions des trades'!W153</f>
        <v>#DIV/0!</v>
      </c>
      <c r="AC153" s="265" t="e">
        <f>AB153*'Déscriptions des trades'!CK153</f>
        <v>#DIV/0!</v>
      </c>
      <c r="AD153" s="266" t="e">
        <f>'Déscriptions des trades'!CK153-AC153</f>
        <v>#DIV/0!</v>
      </c>
      <c r="AE153" s="389"/>
      <c r="AF153" s="399">
        <v>149</v>
      </c>
      <c r="AG153" s="389"/>
      <c r="AH153" s="20"/>
      <c r="AI153" s="303"/>
      <c r="AJ153" s="307"/>
      <c r="AK153" s="161"/>
      <c r="AL153" s="305"/>
      <c r="AM153" s="305"/>
      <c r="AN153" s="162"/>
      <c r="AO153" s="439"/>
      <c r="AP153" s="162"/>
      <c r="AQ153" s="113"/>
      <c r="AR153" s="113"/>
      <c r="AS153" s="384"/>
      <c r="AT153" s="306"/>
      <c r="AU153" s="306"/>
      <c r="AV153" s="160"/>
      <c r="AW153" s="158"/>
      <c r="AX153" s="385"/>
      <c r="AY153" s="453"/>
      <c r="AZ153" s="165"/>
      <c r="BA153" s="301"/>
      <c r="BB153" s="165"/>
      <c r="BC153" s="301"/>
      <c r="BD153" s="165"/>
      <c r="BE153" s="302"/>
      <c r="BF153" s="302"/>
      <c r="BG153" s="165"/>
      <c r="BH153" s="303"/>
      <c r="BI153" s="165"/>
      <c r="BJ153" s="304"/>
      <c r="BK153" s="394"/>
      <c r="BL153" s="302"/>
      <c r="BM153" s="302"/>
      <c r="BN153" s="394"/>
      <c r="BO153" s="302"/>
      <c r="BP153" s="13"/>
      <c r="BQ153" s="302"/>
      <c r="BR153" s="13"/>
      <c r="BS153" s="302"/>
      <c r="BT153" s="13"/>
      <c r="BU153" s="302"/>
      <c r="BV153" s="386"/>
      <c r="BW153" s="303"/>
      <c r="BX153" s="303"/>
      <c r="BY153" s="302"/>
      <c r="BZ153" s="302"/>
      <c r="CA153" s="387"/>
      <c r="CB153" s="395"/>
      <c r="CC153" s="12"/>
      <c r="CD153" s="304"/>
      <c r="CE153" s="14"/>
      <c r="CF153" s="395"/>
      <c r="CG153" s="397"/>
      <c r="CH153" s="300">
        <f t="shared" si="81"/>
        <v>0</v>
      </c>
      <c r="CI153" s="26"/>
      <c r="CJ153" s="17">
        <f t="shared" si="78"/>
        <v>0</v>
      </c>
      <c r="CK153" s="18">
        <f t="shared" si="89"/>
        <v>12.89</v>
      </c>
      <c r="CM153" s="164"/>
      <c r="CN153" s="302"/>
      <c r="CO153" s="13">
        <f t="shared" si="82"/>
        <v>0</v>
      </c>
      <c r="CP153" s="302"/>
      <c r="CQ153" s="13">
        <f t="shared" si="83"/>
        <v>0</v>
      </c>
      <c r="CR153" s="302"/>
      <c r="CS153" s="13">
        <f t="shared" si="84"/>
        <v>0</v>
      </c>
      <c r="CT153" s="302"/>
      <c r="CU153" s="13">
        <f t="shared" si="79"/>
        <v>0</v>
      </c>
      <c r="CV153" s="302"/>
      <c r="CW153" s="13">
        <f t="shared" si="85"/>
        <v>0</v>
      </c>
      <c r="CX153" s="13">
        <f t="shared" si="86"/>
        <v>0</v>
      </c>
      <c r="CY153" s="251">
        <f t="shared" si="87"/>
        <v>0</v>
      </c>
      <c r="CZ153" s="13" t="s">
        <v>29</v>
      </c>
      <c r="DA153" s="13">
        <v>50</v>
      </c>
      <c r="DB153" s="22">
        <f t="shared" si="88"/>
        <v>0</v>
      </c>
      <c r="DD153" s="24"/>
      <c r="DF153" s="163"/>
      <c r="DH153" s="24"/>
      <c r="DI153" s="447"/>
      <c r="DJ153" s="163"/>
    </row>
    <row r="154" spans="1:114" s="7" customFormat="1">
      <c r="A154" s="277">
        <f t="shared" si="72"/>
        <v>50</v>
      </c>
      <c r="B154" s="21" t="e">
        <f>'Calculateur de trading'!I154/C154/W154</f>
        <v>#DIV/0!</v>
      </c>
      <c r="C154" s="278">
        <f t="shared" si="73"/>
        <v>10</v>
      </c>
      <c r="D154" s="278"/>
      <c r="E154" s="273">
        <f t="shared" si="74"/>
        <v>100</v>
      </c>
      <c r="F154" s="271">
        <f t="shared" si="66"/>
        <v>2</v>
      </c>
      <c r="G154" s="271" t="e">
        <f t="shared" si="67"/>
        <v>#DIV/0!</v>
      </c>
      <c r="H154" s="272">
        <f t="shared" si="68"/>
        <v>20</v>
      </c>
      <c r="I154" s="270"/>
      <c r="J154" s="273">
        <f t="shared" si="75"/>
        <v>200</v>
      </c>
      <c r="K154" s="271">
        <f t="shared" si="69"/>
        <v>4</v>
      </c>
      <c r="L154" s="271" t="e">
        <f t="shared" si="70"/>
        <v>#DIV/0!</v>
      </c>
      <c r="M154" s="272">
        <f t="shared" si="71"/>
        <v>40</v>
      </c>
      <c r="N154" s="389"/>
      <c r="O154" s="455" t="e">
        <f>(A154*B154*W154)+(B154*'Calculateur de trading'!H154)</f>
        <v>#DIV/0!</v>
      </c>
      <c r="P154" s="274" t="e">
        <f>O154/'Déscriptions des trades'!CK154</f>
        <v>#DIV/0!</v>
      </c>
      <c r="Q154" s="456" t="e">
        <f>'Déscriptions des trades'!CK154-O154</f>
        <v>#DIV/0!</v>
      </c>
      <c r="R154" s="466" t="e">
        <f t="shared" si="76"/>
        <v>#DIV/0!</v>
      </c>
      <c r="S154" s="389"/>
      <c r="T154" s="12"/>
      <c r="U154" s="25"/>
      <c r="V154" s="15"/>
      <c r="W154" s="490">
        <f t="shared" si="80"/>
        <v>0</v>
      </c>
      <c r="X154" s="21" t="e">
        <f>W154*U154/'Déscriptions des trades'!CK154*'Déscriptions des trades'!B154</f>
        <v>#DIV/0!</v>
      </c>
      <c r="Y154" s="459"/>
      <c r="Z154" s="389"/>
      <c r="AA154" s="23">
        <f t="shared" si="77"/>
        <v>0.1</v>
      </c>
      <c r="AB154" s="17" t="e">
        <f>(AA154*'Déscriptions des trades'!U154*'Déscriptions des trades'!B154/'Déscriptions des trades'!CK154)*'Déscriptions des trades'!W154</f>
        <v>#DIV/0!</v>
      </c>
      <c r="AC154" s="265" t="e">
        <f>AB154*'Déscriptions des trades'!CK154</f>
        <v>#DIV/0!</v>
      </c>
      <c r="AD154" s="266" t="e">
        <f>'Déscriptions des trades'!CK154-AC154</f>
        <v>#DIV/0!</v>
      </c>
      <c r="AE154" s="389"/>
      <c r="AF154" s="399">
        <v>150</v>
      </c>
      <c r="AG154" s="389"/>
      <c r="AH154" s="20"/>
      <c r="AI154" s="303"/>
      <c r="AJ154" s="307"/>
      <c r="AK154" s="161"/>
      <c r="AL154" s="305"/>
      <c r="AM154" s="305"/>
      <c r="AN154" s="162"/>
      <c r="AO154" s="439"/>
      <c r="AP154" s="162"/>
      <c r="AQ154" s="113"/>
      <c r="AR154" s="113"/>
      <c r="AS154" s="384"/>
      <c r="AT154" s="306"/>
      <c r="AU154" s="306"/>
      <c r="AV154" s="160"/>
      <c r="AW154" s="158"/>
      <c r="AX154" s="385"/>
      <c r="AY154" s="453"/>
      <c r="AZ154" s="165"/>
      <c r="BA154" s="301"/>
      <c r="BB154" s="165"/>
      <c r="BC154" s="301"/>
      <c r="BD154" s="165"/>
      <c r="BE154" s="302"/>
      <c r="BF154" s="302"/>
      <c r="BG154" s="165"/>
      <c r="BH154" s="303"/>
      <c r="BI154" s="165"/>
      <c r="BJ154" s="304"/>
      <c r="BK154" s="394"/>
      <c r="BL154" s="302"/>
      <c r="BM154" s="302"/>
      <c r="BN154" s="394"/>
      <c r="BO154" s="302"/>
      <c r="BP154" s="13"/>
      <c r="BQ154" s="302"/>
      <c r="BR154" s="13"/>
      <c r="BS154" s="302"/>
      <c r="BT154" s="13"/>
      <c r="BU154" s="302"/>
      <c r="BV154" s="386"/>
      <c r="BW154" s="303"/>
      <c r="BX154" s="303"/>
      <c r="BY154" s="302"/>
      <c r="BZ154" s="302"/>
      <c r="CA154" s="387"/>
      <c r="CB154" s="395"/>
      <c r="CC154" s="12"/>
      <c r="CD154" s="304"/>
      <c r="CE154" s="14"/>
      <c r="CF154" s="395"/>
      <c r="CG154" s="397"/>
      <c r="CH154" s="300">
        <f t="shared" si="81"/>
        <v>0</v>
      </c>
      <c r="CI154" s="26"/>
      <c r="CJ154" s="17">
        <f t="shared" si="78"/>
        <v>0</v>
      </c>
      <c r="CK154" s="18">
        <f t="shared" si="89"/>
        <v>12.89</v>
      </c>
      <c r="CM154" s="164"/>
      <c r="CN154" s="302"/>
      <c r="CO154" s="13">
        <f t="shared" si="82"/>
        <v>0</v>
      </c>
      <c r="CP154" s="302"/>
      <c r="CQ154" s="13">
        <f t="shared" si="83"/>
        <v>0</v>
      </c>
      <c r="CR154" s="302"/>
      <c r="CS154" s="13">
        <f t="shared" si="84"/>
        <v>0</v>
      </c>
      <c r="CT154" s="302"/>
      <c r="CU154" s="13">
        <f t="shared" si="79"/>
        <v>0</v>
      </c>
      <c r="CV154" s="302"/>
      <c r="CW154" s="13">
        <f t="shared" si="85"/>
        <v>0</v>
      </c>
      <c r="CX154" s="13">
        <f t="shared" si="86"/>
        <v>0</v>
      </c>
      <c r="CY154" s="251">
        <f t="shared" si="87"/>
        <v>0</v>
      </c>
      <c r="CZ154" s="13" t="s">
        <v>29</v>
      </c>
      <c r="DA154" s="13">
        <v>50</v>
      </c>
      <c r="DB154" s="22">
        <f t="shared" si="88"/>
        <v>0</v>
      </c>
      <c r="DD154" s="24"/>
      <c r="DF154" s="163"/>
      <c r="DH154" s="24"/>
      <c r="DI154" s="447"/>
      <c r="DJ154" s="163"/>
    </row>
    <row r="155" spans="1:114" s="7" customFormat="1">
      <c r="A155" s="277">
        <f t="shared" si="72"/>
        <v>50</v>
      </c>
      <c r="B155" s="21" t="e">
        <f>'Calculateur de trading'!I155/C155/W155</f>
        <v>#DIV/0!</v>
      </c>
      <c r="C155" s="278">
        <f t="shared" si="73"/>
        <v>10</v>
      </c>
      <c r="D155" s="426"/>
      <c r="E155" s="273">
        <f t="shared" si="74"/>
        <v>100</v>
      </c>
      <c r="F155" s="271">
        <f t="shared" si="66"/>
        <v>2</v>
      </c>
      <c r="G155" s="271" t="e">
        <f t="shared" si="67"/>
        <v>#DIV/0!</v>
      </c>
      <c r="H155" s="272">
        <f t="shared" si="68"/>
        <v>20</v>
      </c>
      <c r="I155" s="270"/>
      <c r="J155" s="273">
        <f t="shared" si="75"/>
        <v>200</v>
      </c>
      <c r="K155" s="271">
        <f t="shared" si="69"/>
        <v>4</v>
      </c>
      <c r="L155" s="271" t="e">
        <f t="shared" si="70"/>
        <v>#DIV/0!</v>
      </c>
      <c r="M155" s="272">
        <f t="shared" si="71"/>
        <v>40</v>
      </c>
      <c r="N155" s="389"/>
      <c r="O155" s="455" t="e">
        <f>(A155*B155*W155)+(B155*'Calculateur de trading'!H155)</f>
        <v>#DIV/0!</v>
      </c>
      <c r="P155" s="274" t="e">
        <f>O155/'Déscriptions des trades'!CK155</f>
        <v>#DIV/0!</v>
      </c>
      <c r="Q155" s="456" t="e">
        <f>'Déscriptions des trades'!CK155-O155</f>
        <v>#DIV/0!</v>
      </c>
      <c r="R155" s="466" t="e">
        <f t="shared" si="76"/>
        <v>#DIV/0!</v>
      </c>
      <c r="S155" s="389"/>
      <c r="T155" s="12"/>
      <c r="U155" s="25"/>
      <c r="V155" s="15"/>
      <c r="W155" s="490">
        <f t="shared" si="80"/>
        <v>0</v>
      </c>
      <c r="X155" s="21" t="e">
        <f>W155*U155/'Déscriptions des trades'!CK155*'Déscriptions des trades'!B155</f>
        <v>#DIV/0!</v>
      </c>
      <c r="Y155" s="459"/>
      <c r="Z155" s="389"/>
      <c r="AA155" s="23">
        <f t="shared" si="77"/>
        <v>0.1</v>
      </c>
      <c r="AB155" s="17" t="e">
        <f>(AA155*'Déscriptions des trades'!U155*'Déscriptions des trades'!B155/'Déscriptions des trades'!CK155)*'Déscriptions des trades'!W155</f>
        <v>#DIV/0!</v>
      </c>
      <c r="AC155" s="265" t="e">
        <f>AB155*'Déscriptions des trades'!CK155</f>
        <v>#DIV/0!</v>
      </c>
      <c r="AD155" s="266" t="e">
        <f>'Déscriptions des trades'!CK155-AC155</f>
        <v>#DIV/0!</v>
      </c>
      <c r="AE155" s="389"/>
      <c r="AF155" s="399">
        <v>151</v>
      </c>
      <c r="AG155" s="389"/>
      <c r="AH155" s="20"/>
      <c r="AI155" s="303"/>
      <c r="AJ155" s="307"/>
      <c r="AK155" s="161"/>
      <c r="AL155" s="305"/>
      <c r="AM155" s="305"/>
      <c r="AN155" s="162"/>
      <c r="AO155" s="439"/>
      <c r="AP155" s="162"/>
      <c r="AQ155" s="113"/>
      <c r="AR155" s="113"/>
      <c r="AS155" s="384"/>
      <c r="AT155" s="306"/>
      <c r="AU155" s="306"/>
      <c r="AV155" s="160"/>
      <c r="AW155" s="158"/>
      <c r="AX155" s="385"/>
      <c r="AY155" s="453"/>
      <c r="AZ155" s="165"/>
      <c r="BA155" s="301"/>
      <c r="BB155" s="165"/>
      <c r="BC155" s="301"/>
      <c r="BD155" s="165"/>
      <c r="BE155" s="302"/>
      <c r="BF155" s="302"/>
      <c r="BG155" s="165"/>
      <c r="BH155" s="303"/>
      <c r="BI155" s="165"/>
      <c r="BJ155" s="304"/>
      <c r="BK155" s="394"/>
      <c r="BL155" s="302"/>
      <c r="BM155" s="302"/>
      <c r="BN155" s="394"/>
      <c r="BO155" s="302"/>
      <c r="BP155" s="13"/>
      <c r="BQ155" s="302"/>
      <c r="BR155" s="13"/>
      <c r="BS155" s="302"/>
      <c r="BT155" s="13"/>
      <c r="BU155" s="302"/>
      <c r="BV155" s="386"/>
      <c r="BW155" s="303"/>
      <c r="BX155" s="303"/>
      <c r="BY155" s="302"/>
      <c r="BZ155" s="302"/>
      <c r="CA155" s="387"/>
      <c r="CB155" s="395"/>
      <c r="CC155" s="12"/>
      <c r="CD155" s="304"/>
      <c r="CE155" s="14"/>
      <c r="CF155" s="395"/>
      <c r="CG155" s="397"/>
      <c r="CH155" s="300">
        <f t="shared" si="81"/>
        <v>0</v>
      </c>
      <c r="CI155" s="26"/>
      <c r="CJ155" s="17">
        <f t="shared" si="78"/>
        <v>0</v>
      </c>
      <c r="CK155" s="18">
        <f t="shared" si="89"/>
        <v>12.89</v>
      </c>
      <c r="CM155" s="164"/>
      <c r="CN155" s="302"/>
      <c r="CO155" s="13">
        <f t="shared" si="82"/>
        <v>0</v>
      </c>
      <c r="CP155" s="302"/>
      <c r="CQ155" s="13">
        <f t="shared" si="83"/>
        <v>0</v>
      </c>
      <c r="CR155" s="302"/>
      <c r="CS155" s="13">
        <f t="shared" si="84"/>
        <v>0</v>
      </c>
      <c r="CT155" s="302"/>
      <c r="CU155" s="13">
        <f t="shared" si="79"/>
        <v>0</v>
      </c>
      <c r="CV155" s="302"/>
      <c r="CW155" s="13">
        <f t="shared" si="85"/>
        <v>0</v>
      </c>
      <c r="CX155" s="13">
        <f t="shared" si="86"/>
        <v>0</v>
      </c>
      <c r="CY155" s="251">
        <f t="shared" si="87"/>
        <v>0</v>
      </c>
      <c r="CZ155" s="13" t="s">
        <v>29</v>
      </c>
      <c r="DA155" s="13">
        <v>50</v>
      </c>
      <c r="DB155" s="22">
        <f t="shared" si="88"/>
        <v>0</v>
      </c>
      <c r="DD155" s="24"/>
      <c r="DF155" s="163"/>
      <c r="DH155" s="24"/>
      <c r="DI155" s="447"/>
      <c r="DJ155" s="163"/>
    </row>
    <row r="156" spans="1:114" s="7" customFormat="1">
      <c r="A156" s="277">
        <f t="shared" si="72"/>
        <v>50</v>
      </c>
      <c r="B156" s="21" t="e">
        <f>'Calculateur de trading'!I156/C156/W156</f>
        <v>#DIV/0!</v>
      </c>
      <c r="C156" s="278">
        <f t="shared" si="73"/>
        <v>10</v>
      </c>
      <c r="D156" s="278"/>
      <c r="E156" s="273">
        <f t="shared" si="74"/>
        <v>100</v>
      </c>
      <c r="F156" s="271">
        <f t="shared" si="66"/>
        <v>2</v>
      </c>
      <c r="G156" s="271" t="e">
        <f t="shared" si="67"/>
        <v>#DIV/0!</v>
      </c>
      <c r="H156" s="272">
        <f t="shared" si="68"/>
        <v>20</v>
      </c>
      <c r="I156" s="270"/>
      <c r="J156" s="273">
        <f t="shared" si="75"/>
        <v>200</v>
      </c>
      <c r="K156" s="271">
        <f t="shared" si="69"/>
        <v>4</v>
      </c>
      <c r="L156" s="271" t="e">
        <f t="shared" si="70"/>
        <v>#DIV/0!</v>
      </c>
      <c r="M156" s="272">
        <f t="shared" si="71"/>
        <v>40</v>
      </c>
      <c r="N156" s="389"/>
      <c r="O156" s="455" t="e">
        <f>(A156*B156*W156)+(B156*'Calculateur de trading'!H156)</f>
        <v>#DIV/0!</v>
      </c>
      <c r="P156" s="274" t="e">
        <f>O156/'Déscriptions des trades'!CK156</f>
        <v>#DIV/0!</v>
      </c>
      <c r="Q156" s="456" t="e">
        <f>'Déscriptions des trades'!CK156-O156</f>
        <v>#DIV/0!</v>
      </c>
      <c r="R156" s="466" t="e">
        <f t="shared" si="76"/>
        <v>#DIV/0!</v>
      </c>
      <c r="S156" s="389"/>
      <c r="T156" s="12"/>
      <c r="U156" s="25"/>
      <c r="V156" s="15"/>
      <c r="W156" s="490">
        <f t="shared" si="80"/>
        <v>0</v>
      </c>
      <c r="X156" s="21" t="e">
        <f>W156*U156/'Déscriptions des trades'!CK156*'Déscriptions des trades'!B156</f>
        <v>#DIV/0!</v>
      </c>
      <c r="Y156" s="459"/>
      <c r="Z156" s="389"/>
      <c r="AA156" s="23">
        <f t="shared" si="77"/>
        <v>0.1</v>
      </c>
      <c r="AB156" s="17" t="e">
        <f>(AA156*'Déscriptions des trades'!U156*'Déscriptions des trades'!B156/'Déscriptions des trades'!CK156)*'Déscriptions des trades'!W156</f>
        <v>#DIV/0!</v>
      </c>
      <c r="AC156" s="265" t="e">
        <f>AB156*'Déscriptions des trades'!CK156</f>
        <v>#DIV/0!</v>
      </c>
      <c r="AD156" s="266" t="e">
        <f>'Déscriptions des trades'!CK156-AC156</f>
        <v>#DIV/0!</v>
      </c>
      <c r="AE156" s="389"/>
      <c r="AF156" s="399">
        <v>152</v>
      </c>
      <c r="AG156" s="389"/>
      <c r="AH156" s="20"/>
      <c r="AI156" s="303"/>
      <c r="AJ156" s="307"/>
      <c r="AK156" s="161"/>
      <c r="AL156" s="305"/>
      <c r="AM156" s="305"/>
      <c r="AN156" s="162"/>
      <c r="AO156" s="439"/>
      <c r="AP156" s="162"/>
      <c r="AQ156" s="113"/>
      <c r="AR156" s="113"/>
      <c r="AS156" s="384"/>
      <c r="AT156" s="306"/>
      <c r="AU156" s="306"/>
      <c r="AV156" s="160"/>
      <c r="AW156" s="158"/>
      <c r="AX156" s="385"/>
      <c r="AY156" s="453"/>
      <c r="AZ156" s="165"/>
      <c r="BA156" s="301"/>
      <c r="BB156" s="165"/>
      <c r="BC156" s="301"/>
      <c r="BD156" s="165"/>
      <c r="BE156" s="302"/>
      <c r="BF156" s="302"/>
      <c r="BG156" s="165"/>
      <c r="BH156" s="303"/>
      <c r="BI156" s="165"/>
      <c r="BJ156" s="304"/>
      <c r="BK156" s="394"/>
      <c r="BL156" s="302"/>
      <c r="BM156" s="302"/>
      <c r="BN156" s="394"/>
      <c r="BO156" s="302"/>
      <c r="BP156" s="13"/>
      <c r="BQ156" s="302"/>
      <c r="BR156" s="13"/>
      <c r="BS156" s="302"/>
      <c r="BT156" s="13"/>
      <c r="BU156" s="302"/>
      <c r="BV156" s="386"/>
      <c r="BW156" s="303"/>
      <c r="BX156" s="303"/>
      <c r="BY156" s="302"/>
      <c r="BZ156" s="302"/>
      <c r="CA156" s="387"/>
      <c r="CB156" s="395"/>
      <c r="CC156" s="12"/>
      <c r="CD156" s="304"/>
      <c r="CE156" s="14"/>
      <c r="CF156" s="395"/>
      <c r="CG156" s="397"/>
      <c r="CH156" s="300">
        <f t="shared" si="81"/>
        <v>0</v>
      </c>
      <c r="CI156" s="26"/>
      <c r="CJ156" s="17">
        <f t="shared" si="78"/>
        <v>0</v>
      </c>
      <c r="CK156" s="18">
        <f t="shared" si="89"/>
        <v>12.89</v>
      </c>
      <c r="CM156" s="164"/>
      <c r="CN156" s="302"/>
      <c r="CO156" s="13">
        <f t="shared" si="82"/>
        <v>0</v>
      </c>
      <c r="CP156" s="302"/>
      <c r="CQ156" s="13">
        <f t="shared" si="83"/>
        <v>0</v>
      </c>
      <c r="CR156" s="302"/>
      <c r="CS156" s="13">
        <f t="shared" si="84"/>
        <v>0</v>
      </c>
      <c r="CT156" s="302"/>
      <c r="CU156" s="13">
        <f t="shared" si="79"/>
        <v>0</v>
      </c>
      <c r="CV156" s="302"/>
      <c r="CW156" s="13">
        <f t="shared" si="85"/>
        <v>0</v>
      </c>
      <c r="CX156" s="13">
        <f t="shared" si="86"/>
        <v>0</v>
      </c>
      <c r="CY156" s="251">
        <f t="shared" si="87"/>
        <v>0</v>
      </c>
      <c r="CZ156" s="13" t="s">
        <v>29</v>
      </c>
      <c r="DA156" s="13">
        <v>50</v>
      </c>
      <c r="DB156" s="22">
        <f t="shared" si="88"/>
        <v>0</v>
      </c>
      <c r="DD156" s="24"/>
      <c r="DF156" s="163"/>
      <c r="DH156" s="24"/>
      <c r="DI156" s="447"/>
      <c r="DJ156" s="163"/>
    </row>
    <row r="157" spans="1:114" s="7" customFormat="1">
      <c r="A157" s="277">
        <f t="shared" si="72"/>
        <v>50</v>
      </c>
      <c r="B157" s="21" t="e">
        <f>'Calculateur de trading'!I157/C157/W157</f>
        <v>#DIV/0!</v>
      </c>
      <c r="C157" s="278">
        <f t="shared" si="73"/>
        <v>10</v>
      </c>
      <c r="D157" s="426"/>
      <c r="E157" s="273">
        <f t="shared" si="74"/>
        <v>100</v>
      </c>
      <c r="F157" s="271">
        <f t="shared" si="66"/>
        <v>2</v>
      </c>
      <c r="G157" s="271" t="e">
        <f t="shared" si="67"/>
        <v>#DIV/0!</v>
      </c>
      <c r="H157" s="272">
        <f t="shared" si="68"/>
        <v>20</v>
      </c>
      <c r="I157" s="270"/>
      <c r="J157" s="273">
        <f t="shared" si="75"/>
        <v>200</v>
      </c>
      <c r="K157" s="271">
        <f t="shared" si="69"/>
        <v>4</v>
      </c>
      <c r="L157" s="271" t="e">
        <f t="shared" si="70"/>
        <v>#DIV/0!</v>
      </c>
      <c r="M157" s="272">
        <f t="shared" si="71"/>
        <v>40</v>
      </c>
      <c r="N157" s="389"/>
      <c r="O157" s="455" t="e">
        <f>(A157*B157*W157)+(B157*'Calculateur de trading'!H157)</f>
        <v>#DIV/0!</v>
      </c>
      <c r="P157" s="274" t="e">
        <f>O157/'Déscriptions des trades'!CK157</f>
        <v>#DIV/0!</v>
      </c>
      <c r="Q157" s="456" t="e">
        <f>'Déscriptions des trades'!CK157-O157</f>
        <v>#DIV/0!</v>
      </c>
      <c r="R157" s="466" t="e">
        <f t="shared" si="76"/>
        <v>#DIV/0!</v>
      </c>
      <c r="S157" s="389"/>
      <c r="T157" s="12"/>
      <c r="U157" s="25"/>
      <c r="V157" s="15"/>
      <c r="W157" s="490">
        <f t="shared" si="80"/>
        <v>0</v>
      </c>
      <c r="X157" s="21" t="e">
        <f>W157*U157/'Déscriptions des trades'!CK157*'Déscriptions des trades'!B157</f>
        <v>#DIV/0!</v>
      </c>
      <c r="Y157" s="459"/>
      <c r="Z157" s="389"/>
      <c r="AA157" s="23">
        <f t="shared" si="77"/>
        <v>0.1</v>
      </c>
      <c r="AB157" s="17" t="e">
        <f>(AA157*'Déscriptions des trades'!U157*'Déscriptions des trades'!B157/'Déscriptions des trades'!CK157)*'Déscriptions des trades'!W157</f>
        <v>#DIV/0!</v>
      </c>
      <c r="AC157" s="265" t="e">
        <f>AB157*'Déscriptions des trades'!CK157</f>
        <v>#DIV/0!</v>
      </c>
      <c r="AD157" s="266" t="e">
        <f>'Déscriptions des trades'!CK157-AC157</f>
        <v>#DIV/0!</v>
      </c>
      <c r="AE157" s="389"/>
      <c r="AF157" s="399">
        <v>153</v>
      </c>
      <c r="AG157" s="389"/>
      <c r="AH157" s="20"/>
      <c r="AI157" s="303"/>
      <c r="AJ157" s="307"/>
      <c r="AK157" s="161"/>
      <c r="AL157" s="305"/>
      <c r="AM157" s="305"/>
      <c r="AN157" s="162"/>
      <c r="AO157" s="439"/>
      <c r="AP157" s="162"/>
      <c r="AQ157" s="113"/>
      <c r="AR157" s="113"/>
      <c r="AS157" s="384"/>
      <c r="AT157" s="306"/>
      <c r="AU157" s="306"/>
      <c r="AV157" s="160"/>
      <c r="AW157" s="158"/>
      <c r="AX157" s="385"/>
      <c r="AY157" s="453"/>
      <c r="AZ157" s="165"/>
      <c r="BA157" s="301"/>
      <c r="BB157" s="165"/>
      <c r="BC157" s="301"/>
      <c r="BD157" s="165"/>
      <c r="BE157" s="302"/>
      <c r="BF157" s="302"/>
      <c r="BG157" s="165"/>
      <c r="BH157" s="303"/>
      <c r="BI157" s="165"/>
      <c r="BJ157" s="304"/>
      <c r="BK157" s="394"/>
      <c r="BL157" s="302"/>
      <c r="BM157" s="302"/>
      <c r="BN157" s="394"/>
      <c r="BO157" s="302"/>
      <c r="BP157" s="13"/>
      <c r="BQ157" s="302"/>
      <c r="BR157" s="13"/>
      <c r="BS157" s="302"/>
      <c r="BT157" s="13"/>
      <c r="BU157" s="302"/>
      <c r="BV157" s="386"/>
      <c r="BW157" s="303"/>
      <c r="BX157" s="303"/>
      <c r="BY157" s="302"/>
      <c r="BZ157" s="302"/>
      <c r="CA157" s="387"/>
      <c r="CB157" s="395"/>
      <c r="CC157" s="12"/>
      <c r="CD157" s="304"/>
      <c r="CE157" s="14"/>
      <c r="CF157" s="395"/>
      <c r="CG157" s="397"/>
      <c r="CH157" s="300">
        <f t="shared" si="81"/>
        <v>0</v>
      </c>
      <c r="CI157" s="26"/>
      <c r="CJ157" s="17">
        <f t="shared" si="78"/>
        <v>0</v>
      </c>
      <c r="CK157" s="18">
        <f t="shared" si="89"/>
        <v>12.89</v>
      </c>
      <c r="CM157" s="164"/>
      <c r="CN157" s="302"/>
      <c r="CO157" s="13">
        <f t="shared" si="82"/>
        <v>0</v>
      </c>
      <c r="CP157" s="302"/>
      <c r="CQ157" s="13">
        <f t="shared" si="83"/>
        <v>0</v>
      </c>
      <c r="CR157" s="302"/>
      <c r="CS157" s="13">
        <f t="shared" si="84"/>
        <v>0</v>
      </c>
      <c r="CT157" s="302"/>
      <c r="CU157" s="13">
        <f t="shared" si="79"/>
        <v>0</v>
      </c>
      <c r="CV157" s="302"/>
      <c r="CW157" s="13">
        <f t="shared" si="85"/>
        <v>0</v>
      </c>
      <c r="CX157" s="13">
        <f t="shared" si="86"/>
        <v>0</v>
      </c>
      <c r="CY157" s="251">
        <f t="shared" si="87"/>
        <v>0</v>
      </c>
      <c r="CZ157" s="13" t="s">
        <v>29</v>
      </c>
      <c r="DA157" s="13">
        <v>50</v>
      </c>
      <c r="DB157" s="22">
        <f t="shared" si="88"/>
        <v>0</v>
      </c>
      <c r="DD157" s="24"/>
      <c r="DF157" s="163"/>
      <c r="DH157" s="24"/>
      <c r="DI157" s="447"/>
      <c r="DJ157" s="163"/>
    </row>
    <row r="158" spans="1:114" s="7" customFormat="1">
      <c r="A158" s="277">
        <f t="shared" si="72"/>
        <v>50</v>
      </c>
      <c r="B158" s="21" t="e">
        <f>'Calculateur de trading'!I158/C158/W158</f>
        <v>#DIV/0!</v>
      </c>
      <c r="C158" s="278">
        <f t="shared" si="73"/>
        <v>10</v>
      </c>
      <c r="D158" s="278"/>
      <c r="E158" s="273">
        <f t="shared" si="74"/>
        <v>100</v>
      </c>
      <c r="F158" s="271">
        <f t="shared" si="66"/>
        <v>2</v>
      </c>
      <c r="G158" s="271" t="e">
        <f t="shared" si="67"/>
        <v>#DIV/0!</v>
      </c>
      <c r="H158" s="272">
        <f t="shared" si="68"/>
        <v>20</v>
      </c>
      <c r="I158" s="270"/>
      <c r="J158" s="273">
        <f t="shared" si="75"/>
        <v>200</v>
      </c>
      <c r="K158" s="271">
        <f t="shared" si="69"/>
        <v>4</v>
      </c>
      <c r="L158" s="271" t="e">
        <f t="shared" si="70"/>
        <v>#DIV/0!</v>
      </c>
      <c r="M158" s="272">
        <f t="shared" si="71"/>
        <v>40</v>
      </c>
      <c r="N158" s="389"/>
      <c r="O158" s="455" t="e">
        <f>(A158*B158*W158)+(B158*'Calculateur de trading'!H158)</f>
        <v>#DIV/0!</v>
      </c>
      <c r="P158" s="274" t="e">
        <f>O158/'Déscriptions des trades'!CK158</f>
        <v>#DIV/0!</v>
      </c>
      <c r="Q158" s="456" t="e">
        <f>'Déscriptions des trades'!CK158-O158</f>
        <v>#DIV/0!</v>
      </c>
      <c r="R158" s="466" t="e">
        <f t="shared" si="76"/>
        <v>#DIV/0!</v>
      </c>
      <c r="S158" s="389"/>
      <c r="T158" s="12"/>
      <c r="U158" s="25"/>
      <c r="V158" s="15"/>
      <c r="W158" s="490">
        <f t="shared" si="80"/>
        <v>0</v>
      </c>
      <c r="X158" s="21" t="e">
        <f>W158*U158/'Déscriptions des trades'!CK158*'Déscriptions des trades'!B158</f>
        <v>#DIV/0!</v>
      </c>
      <c r="Y158" s="459"/>
      <c r="Z158" s="389"/>
      <c r="AA158" s="23">
        <f t="shared" si="77"/>
        <v>0.1</v>
      </c>
      <c r="AB158" s="17" t="e">
        <f>(AA158*'Déscriptions des trades'!U158*'Déscriptions des trades'!B158/'Déscriptions des trades'!CK158)*'Déscriptions des trades'!W158</f>
        <v>#DIV/0!</v>
      </c>
      <c r="AC158" s="265" t="e">
        <f>AB158*'Déscriptions des trades'!CK158</f>
        <v>#DIV/0!</v>
      </c>
      <c r="AD158" s="266" t="e">
        <f>'Déscriptions des trades'!CK158-AC158</f>
        <v>#DIV/0!</v>
      </c>
      <c r="AE158" s="389"/>
      <c r="AF158" s="399">
        <v>154</v>
      </c>
      <c r="AG158" s="389"/>
      <c r="AH158" s="20"/>
      <c r="AI158" s="303"/>
      <c r="AJ158" s="307"/>
      <c r="AK158" s="161"/>
      <c r="AL158" s="305"/>
      <c r="AM158" s="305"/>
      <c r="AN158" s="162"/>
      <c r="AO158" s="439"/>
      <c r="AP158" s="162"/>
      <c r="AQ158" s="113"/>
      <c r="AR158" s="113"/>
      <c r="AS158" s="384"/>
      <c r="AT158" s="306"/>
      <c r="AU158" s="306"/>
      <c r="AV158" s="160"/>
      <c r="AW158" s="158"/>
      <c r="AX158" s="385"/>
      <c r="AY158" s="453"/>
      <c r="AZ158" s="165"/>
      <c r="BA158" s="301"/>
      <c r="BB158" s="165"/>
      <c r="BC158" s="301"/>
      <c r="BD158" s="165"/>
      <c r="BE158" s="302"/>
      <c r="BF158" s="302"/>
      <c r="BG158" s="165"/>
      <c r="BH158" s="303"/>
      <c r="BI158" s="165"/>
      <c r="BJ158" s="304"/>
      <c r="BK158" s="394"/>
      <c r="BL158" s="302"/>
      <c r="BM158" s="302"/>
      <c r="BN158" s="394"/>
      <c r="BO158" s="302"/>
      <c r="BP158" s="13"/>
      <c r="BQ158" s="302"/>
      <c r="BR158" s="13"/>
      <c r="BS158" s="302"/>
      <c r="BT158" s="13"/>
      <c r="BU158" s="302"/>
      <c r="BV158" s="386"/>
      <c r="BW158" s="303"/>
      <c r="BX158" s="303"/>
      <c r="BY158" s="302"/>
      <c r="BZ158" s="302"/>
      <c r="CA158" s="387"/>
      <c r="CB158" s="395"/>
      <c r="CC158" s="12"/>
      <c r="CD158" s="304"/>
      <c r="CE158" s="14"/>
      <c r="CF158" s="395"/>
      <c r="CG158" s="397"/>
      <c r="CH158" s="300">
        <f t="shared" si="81"/>
        <v>0</v>
      </c>
      <c r="CI158" s="26"/>
      <c r="CJ158" s="17">
        <f t="shared" si="78"/>
        <v>0</v>
      </c>
      <c r="CK158" s="18">
        <f t="shared" si="89"/>
        <v>12.89</v>
      </c>
      <c r="CM158" s="164"/>
      <c r="CN158" s="302"/>
      <c r="CO158" s="13">
        <f t="shared" si="82"/>
        <v>0</v>
      </c>
      <c r="CP158" s="302"/>
      <c r="CQ158" s="13">
        <f t="shared" si="83"/>
        <v>0</v>
      </c>
      <c r="CR158" s="302"/>
      <c r="CS158" s="13">
        <f t="shared" si="84"/>
        <v>0</v>
      </c>
      <c r="CT158" s="302"/>
      <c r="CU158" s="13">
        <f t="shared" si="79"/>
        <v>0</v>
      </c>
      <c r="CV158" s="302"/>
      <c r="CW158" s="13">
        <f t="shared" si="85"/>
        <v>0</v>
      </c>
      <c r="CX158" s="13">
        <f t="shared" si="86"/>
        <v>0</v>
      </c>
      <c r="CY158" s="251">
        <f t="shared" si="87"/>
        <v>0</v>
      </c>
      <c r="CZ158" s="13" t="s">
        <v>29</v>
      </c>
      <c r="DA158" s="13">
        <v>50</v>
      </c>
      <c r="DB158" s="22">
        <f t="shared" si="88"/>
        <v>0</v>
      </c>
      <c r="DD158" s="24"/>
      <c r="DF158" s="163"/>
      <c r="DH158" s="24"/>
      <c r="DI158" s="447"/>
      <c r="DJ158" s="163"/>
    </row>
    <row r="159" spans="1:114" s="7" customFormat="1">
      <c r="A159" s="277">
        <f t="shared" si="72"/>
        <v>50</v>
      </c>
      <c r="B159" s="21" t="e">
        <f>'Calculateur de trading'!I159/C159/W159</f>
        <v>#DIV/0!</v>
      </c>
      <c r="C159" s="278">
        <f t="shared" si="73"/>
        <v>10</v>
      </c>
      <c r="D159" s="426"/>
      <c r="E159" s="273">
        <f t="shared" si="74"/>
        <v>100</v>
      </c>
      <c r="F159" s="271">
        <f t="shared" si="66"/>
        <v>2</v>
      </c>
      <c r="G159" s="271" t="e">
        <f t="shared" si="67"/>
        <v>#DIV/0!</v>
      </c>
      <c r="H159" s="272">
        <f t="shared" si="68"/>
        <v>20</v>
      </c>
      <c r="I159" s="270"/>
      <c r="J159" s="273">
        <f t="shared" si="75"/>
        <v>200</v>
      </c>
      <c r="K159" s="271">
        <f t="shared" si="69"/>
        <v>4</v>
      </c>
      <c r="L159" s="271" t="e">
        <f t="shared" si="70"/>
        <v>#DIV/0!</v>
      </c>
      <c r="M159" s="272">
        <f t="shared" si="71"/>
        <v>40</v>
      </c>
      <c r="N159" s="389"/>
      <c r="O159" s="455" t="e">
        <f>(A159*B159*W159)+(B159*'Calculateur de trading'!H159)</f>
        <v>#DIV/0!</v>
      </c>
      <c r="P159" s="274" t="e">
        <f>O159/'Déscriptions des trades'!CK159</f>
        <v>#DIV/0!</v>
      </c>
      <c r="Q159" s="456" t="e">
        <f>'Déscriptions des trades'!CK159-O159</f>
        <v>#DIV/0!</v>
      </c>
      <c r="R159" s="466" t="e">
        <f t="shared" si="76"/>
        <v>#DIV/0!</v>
      </c>
      <c r="S159" s="389"/>
      <c r="T159" s="12"/>
      <c r="U159" s="25"/>
      <c r="V159" s="15"/>
      <c r="W159" s="490">
        <f t="shared" si="80"/>
        <v>0</v>
      </c>
      <c r="X159" s="21" t="e">
        <f>W159*U159/'Déscriptions des trades'!CK159*'Déscriptions des trades'!B159</f>
        <v>#DIV/0!</v>
      </c>
      <c r="Y159" s="459"/>
      <c r="Z159" s="389"/>
      <c r="AA159" s="23">
        <f t="shared" si="77"/>
        <v>0.1</v>
      </c>
      <c r="AB159" s="17" t="e">
        <f>(AA159*'Déscriptions des trades'!U159*'Déscriptions des trades'!B159/'Déscriptions des trades'!CK159)*'Déscriptions des trades'!W159</f>
        <v>#DIV/0!</v>
      </c>
      <c r="AC159" s="265" t="e">
        <f>AB159*'Déscriptions des trades'!CK159</f>
        <v>#DIV/0!</v>
      </c>
      <c r="AD159" s="266" t="e">
        <f>'Déscriptions des trades'!CK159-AC159</f>
        <v>#DIV/0!</v>
      </c>
      <c r="AE159" s="389"/>
      <c r="AF159" s="399">
        <v>155</v>
      </c>
      <c r="AG159" s="389"/>
      <c r="AH159" s="20"/>
      <c r="AI159" s="303"/>
      <c r="AJ159" s="307"/>
      <c r="AK159" s="161"/>
      <c r="AL159" s="305"/>
      <c r="AM159" s="305"/>
      <c r="AN159" s="162"/>
      <c r="AO159" s="439"/>
      <c r="AP159" s="162"/>
      <c r="AQ159" s="113"/>
      <c r="AR159" s="113"/>
      <c r="AS159" s="384"/>
      <c r="AT159" s="306"/>
      <c r="AU159" s="306"/>
      <c r="AV159" s="160"/>
      <c r="AW159" s="158"/>
      <c r="AX159" s="385"/>
      <c r="AY159" s="453"/>
      <c r="AZ159" s="165"/>
      <c r="BA159" s="301"/>
      <c r="BB159" s="165"/>
      <c r="BC159" s="301"/>
      <c r="BD159" s="165"/>
      <c r="BE159" s="302"/>
      <c r="BF159" s="302"/>
      <c r="BG159" s="165"/>
      <c r="BH159" s="303"/>
      <c r="BI159" s="165"/>
      <c r="BJ159" s="304"/>
      <c r="BK159" s="394"/>
      <c r="BL159" s="302"/>
      <c r="BM159" s="302"/>
      <c r="BN159" s="394"/>
      <c r="BO159" s="302"/>
      <c r="BP159" s="13"/>
      <c r="BQ159" s="302"/>
      <c r="BR159" s="13"/>
      <c r="BS159" s="302"/>
      <c r="BT159" s="13"/>
      <c r="BU159" s="302"/>
      <c r="BV159" s="386"/>
      <c r="BW159" s="303"/>
      <c r="BX159" s="303"/>
      <c r="BY159" s="302"/>
      <c r="BZ159" s="302"/>
      <c r="CA159" s="387"/>
      <c r="CB159" s="395"/>
      <c r="CC159" s="12"/>
      <c r="CD159" s="304"/>
      <c r="CE159" s="14"/>
      <c r="CF159" s="395"/>
      <c r="CG159" s="397"/>
      <c r="CH159" s="300">
        <f t="shared" si="81"/>
        <v>0</v>
      </c>
      <c r="CI159" s="26"/>
      <c r="CJ159" s="17">
        <f t="shared" si="78"/>
        <v>0</v>
      </c>
      <c r="CK159" s="18">
        <f t="shared" si="89"/>
        <v>12.89</v>
      </c>
      <c r="CM159" s="164"/>
      <c r="CN159" s="302"/>
      <c r="CO159" s="13">
        <f t="shared" si="82"/>
        <v>0</v>
      </c>
      <c r="CP159" s="302"/>
      <c r="CQ159" s="13">
        <f t="shared" si="83"/>
        <v>0</v>
      </c>
      <c r="CR159" s="302"/>
      <c r="CS159" s="13">
        <f t="shared" si="84"/>
        <v>0</v>
      </c>
      <c r="CT159" s="302"/>
      <c r="CU159" s="13">
        <f t="shared" si="79"/>
        <v>0</v>
      </c>
      <c r="CV159" s="302"/>
      <c r="CW159" s="13">
        <f t="shared" si="85"/>
        <v>0</v>
      </c>
      <c r="CX159" s="13">
        <f t="shared" si="86"/>
        <v>0</v>
      </c>
      <c r="CY159" s="251">
        <f t="shared" si="87"/>
        <v>0</v>
      </c>
      <c r="CZ159" s="13" t="s">
        <v>29</v>
      </c>
      <c r="DA159" s="13">
        <v>50</v>
      </c>
      <c r="DB159" s="22">
        <f t="shared" si="88"/>
        <v>0</v>
      </c>
      <c r="DD159" s="24"/>
      <c r="DF159" s="163"/>
      <c r="DH159" s="24"/>
      <c r="DI159" s="447"/>
      <c r="DJ159" s="163"/>
    </row>
    <row r="160" spans="1:114" s="7" customFormat="1">
      <c r="A160" s="277">
        <f t="shared" si="72"/>
        <v>50</v>
      </c>
      <c r="B160" s="21" t="e">
        <f>'Calculateur de trading'!I160/C160/W160</f>
        <v>#DIV/0!</v>
      </c>
      <c r="C160" s="278">
        <f t="shared" si="73"/>
        <v>10</v>
      </c>
      <c r="D160" s="426"/>
      <c r="E160" s="273">
        <f t="shared" si="74"/>
        <v>100</v>
      </c>
      <c r="F160" s="271">
        <f t="shared" si="66"/>
        <v>2</v>
      </c>
      <c r="G160" s="271" t="e">
        <f t="shared" si="67"/>
        <v>#DIV/0!</v>
      </c>
      <c r="H160" s="272">
        <f t="shared" si="68"/>
        <v>20</v>
      </c>
      <c r="I160" s="270"/>
      <c r="J160" s="273">
        <f t="shared" si="75"/>
        <v>200</v>
      </c>
      <c r="K160" s="271">
        <f t="shared" si="69"/>
        <v>4</v>
      </c>
      <c r="L160" s="271" t="e">
        <f t="shared" si="70"/>
        <v>#DIV/0!</v>
      </c>
      <c r="M160" s="272">
        <f t="shared" si="71"/>
        <v>40</v>
      </c>
      <c r="N160" s="389"/>
      <c r="O160" s="455" t="e">
        <f>(A160*B160*W160)+(B160*'Calculateur de trading'!H160)</f>
        <v>#DIV/0!</v>
      </c>
      <c r="P160" s="274" t="e">
        <f>O160/'Déscriptions des trades'!CK160</f>
        <v>#DIV/0!</v>
      </c>
      <c r="Q160" s="456" t="e">
        <f>'Déscriptions des trades'!CK160-O160</f>
        <v>#DIV/0!</v>
      </c>
      <c r="R160" s="466" t="e">
        <f t="shared" si="76"/>
        <v>#DIV/0!</v>
      </c>
      <c r="S160" s="389"/>
      <c r="T160" s="12"/>
      <c r="U160" s="25"/>
      <c r="V160" s="15"/>
      <c r="W160" s="490">
        <f t="shared" si="80"/>
        <v>0</v>
      </c>
      <c r="X160" s="21" t="e">
        <f>W160*U160/'Déscriptions des trades'!CK160*'Déscriptions des trades'!B160</f>
        <v>#DIV/0!</v>
      </c>
      <c r="Y160" s="459"/>
      <c r="Z160" s="389"/>
      <c r="AA160" s="23">
        <f t="shared" si="77"/>
        <v>0.1</v>
      </c>
      <c r="AB160" s="17" t="e">
        <f>(AA160*'Déscriptions des trades'!U160*'Déscriptions des trades'!B160/'Déscriptions des trades'!CK160)*'Déscriptions des trades'!W160</f>
        <v>#DIV/0!</v>
      </c>
      <c r="AC160" s="265" t="e">
        <f>AB160*'Déscriptions des trades'!CK160</f>
        <v>#DIV/0!</v>
      </c>
      <c r="AD160" s="266" t="e">
        <f>'Déscriptions des trades'!CK160-AC160</f>
        <v>#DIV/0!</v>
      </c>
      <c r="AE160" s="389"/>
      <c r="AF160" s="399">
        <v>156</v>
      </c>
      <c r="AG160" s="389"/>
      <c r="AH160" s="20"/>
      <c r="AI160" s="303"/>
      <c r="AJ160" s="307"/>
      <c r="AK160" s="161"/>
      <c r="AL160" s="305"/>
      <c r="AM160" s="305"/>
      <c r="AN160" s="162"/>
      <c r="AO160" s="439"/>
      <c r="AP160" s="162"/>
      <c r="AQ160" s="113"/>
      <c r="AR160" s="113"/>
      <c r="AS160" s="384"/>
      <c r="AT160" s="306"/>
      <c r="AU160" s="306"/>
      <c r="AV160" s="160"/>
      <c r="AW160" s="158"/>
      <c r="AX160" s="385"/>
      <c r="AY160" s="453"/>
      <c r="AZ160" s="165"/>
      <c r="BA160" s="301"/>
      <c r="BB160" s="165"/>
      <c r="BC160" s="301"/>
      <c r="BD160" s="165"/>
      <c r="BE160" s="302"/>
      <c r="BF160" s="302"/>
      <c r="BG160" s="165"/>
      <c r="BH160" s="303"/>
      <c r="BI160" s="165"/>
      <c r="BJ160" s="304"/>
      <c r="BK160" s="394"/>
      <c r="BL160" s="302"/>
      <c r="BM160" s="302"/>
      <c r="BN160" s="394"/>
      <c r="BO160" s="302"/>
      <c r="BP160" s="13"/>
      <c r="BQ160" s="302"/>
      <c r="BR160" s="13"/>
      <c r="BS160" s="302"/>
      <c r="BT160" s="13"/>
      <c r="BU160" s="302"/>
      <c r="BV160" s="386"/>
      <c r="BW160" s="303"/>
      <c r="BX160" s="303"/>
      <c r="BY160" s="302"/>
      <c r="BZ160" s="302"/>
      <c r="CA160" s="387"/>
      <c r="CB160" s="395"/>
      <c r="CC160" s="12"/>
      <c r="CD160" s="304"/>
      <c r="CE160" s="14"/>
      <c r="CF160" s="395"/>
      <c r="CG160" s="397"/>
      <c r="CH160" s="300">
        <f t="shared" si="81"/>
        <v>0</v>
      </c>
      <c r="CI160" s="26"/>
      <c r="CJ160" s="17">
        <f t="shared" si="78"/>
        <v>0</v>
      </c>
      <c r="CK160" s="18">
        <f t="shared" si="89"/>
        <v>12.89</v>
      </c>
      <c r="CM160" s="164"/>
      <c r="CN160" s="302"/>
      <c r="CO160" s="13">
        <f t="shared" si="82"/>
        <v>0</v>
      </c>
      <c r="CP160" s="302"/>
      <c r="CQ160" s="13">
        <f t="shared" si="83"/>
        <v>0</v>
      </c>
      <c r="CR160" s="302"/>
      <c r="CS160" s="13">
        <f t="shared" si="84"/>
        <v>0</v>
      </c>
      <c r="CT160" s="302"/>
      <c r="CU160" s="13">
        <f t="shared" si="79"/>
        <v>0</v>
      </c>
      <c r="CV160" s="302"/>
      <c r="CW160" s="13">
        <f t="shared" si="85"/>
        <v>0</v>
      </c>
      <c r="CX160" s="13">
        <f t="shared" si="86"/>
        <v>0</v>
      </c>
      <c r="CY160" s="251">
        <f t="shared" si="87"/>
        <v>0</v>
      </c>
      <c r="CZ160" s="13" t="s">
        <v>29</v>
      </c>
      <c r="DA160" s="13">
        <v>50</v>
      </c>
      <c r="DB160" s="22">
        <f t="shared" si="88"/>
        <v>0</v>
      </c>
      <c r="DD160" s="24"/>
      <c r="DF160" s="163"/>
      <c r="DH160" s="24"/>
      <c r="DI160" s="447"/>
      <c r="DJ160" s="163"/>
    </row>
    <row r="161" spans="1:114" s="7" customFormat="1">
      <c r="A161" s="277">
        <f t="shared" si="72"/>
        <v>50</v>
      </c>
      <c r="B161" s="21" t="e">
        <f>'Calculateur de trading'!I161/C161/W161</f>
        <v>#DIV/0!</v>
      </c>
      <c r="C161" s="278">
        <f t="shared" si="73"/>
        <v>10</v>
      </c>
      <c r="D161" s="278"/>
      <c r="E161" s="273">
        <f t="shared" si="74"/>
        <v>100</v>
      </c>
      <c r="F161" s="271">
        <f t="shared" si="66"/>
        <v>2</v>
      </c>
      <c r="G161" s="271" t="e">
        <f t="shared" si="67"/>
        <v>#DIV/0!</v>
      </c>
      <c r="H161" s="272">
        <f t="shared" si="68"/>
        <v>20</v>
      </c>
      <c r="I161" s="270"/>
      <c r="J161" s="273">
        <f t="shared" si="75"/>
        <v>200</v>
      </c>
      <c r="K161" s="271">
        <f t="shared" si="69"/>
        <v>4</v>
      </c>
      <c r="L161" s="271" t="e">
        <f t="shared" si="70"/>
        <v>#DIV/0!</v>
      </c>
      <c r="M161" s="272">
        <f t="shared" si="71"/>
        <v>40</v>
      </c>
      <c r="N161" s="389"/>
      <c r="O161" s="455" t="e">
        <f>(A161*B161*W161)+(B161*'Calculateur de trading'!H161)</f>
        <v>#DIV/0!</v>
      </c>
      <c r="P161" s="274" t="e">
        <f>O161/'Déscriptions des trades'!CK161</f>
        <v>#DIV/0!</v>
      </c>
      <c r="Q161" s="456" t="e">
        <f>'Déscriptions des trades'!CK161-O161</f>
        <v>#DIV/0!</v>
      </c>
      <c r="R161" s="466" t="e">
        <f t="shared" si="76"/>
        <v>#DIV/0!</v>
      </c>
      <c r="S161" s="389"/>
      <c r="T161" s="12"/>
      <c r="U161" s="25"/>
      <c r="V161" s="15"/>
      <c r="W161" s="490">
        <f t="shared" si="80"/>
        <v>0</v>
      </c>
      <c r="X161" s="21" t="e">
        <f>W161*U161/'Déscriptions des trades'!CK161*'Déscriptions des trades'!B161</f>
        <v>#DIV/0!</v>
      </c>
      <c r="Y161" s="459"/>
      <c r="Z161" s="389"/>
      <c r="AA161" s="23">
        <f t="shared" si="77"/>
        <v>0.1</v>
      </c>
      <c r="AB161" s="17" t="e">
        <f>(AA161*'Déscriptions des trades'!U161*'Déscriptions des trades'!B161/'Déscriptions des trades'!CK161)*'Déscriptions des trades'!W161</f>
        <v>#DIV/0!</v>
      </c>
      <c r="AC161" s="265" t="e">
        <f>AB161*'Déscriptions des trades'!CK161</f>
        <v>#DIV/0!</v>
      </c>
      <c r="AD161" s="266" t="e">
        <f>'Déscriptions des trades'!CK161-AC161</f>
        <v>#DIV/0!</v>
      </c>
      <c r="AE161" s="389"/>
      <c r="AF161" s="399">
        <v>157</v>
      </c>
      <c r="AG161" s="389"/>
      <c r="AH161" s="20"/>
      <c r="AI161" s="303"/>
      <c r="AJ161" s="307"/>
      <c r="AK161" s="161"/>
      <c r="AL161" s="305"/>
      <c r="AM161" s="305"/>
      <c r="AN161" s="162"/>
      <c r="AO161" s="439"/>
      <c r="AP161" s="162"/>
      <c r="AQ161" s="113"/>
      <c r="AR161" s="113"/>
      <c r="AS161" s="384"/>
      <c r="AT161" s="306"/>
      <c r="AU161" s="306"/>
      <c r="AV161" s="160"/>
      <c r="AW161" s="158"/>
      <c r="AX161" s="385"/>
      <c r="AY161" s="453"/>
      <c r="AZ161" s="165"/>
      <c r="BA161" s="301"/>
      <c r="BB161" s="165"/>
      <c r="BC161" s="301"/>
      <c r="BD161" s="165"/>
      <c r="BE161" s="302"/>
      <c r="BF161" s="302"/>
      <c r="BG161" s="165"/>
      <c r="BH161" s="303"/>
      <c r="BI161" s="165"/>
      <c r="BJ161" s="304"/>
      <c r="BK161" s="394"/>
      <c r="BL161" s="302"/>
      <c r="BM161" s="302"/>
      <c r="BN161" s="394"/>
      <c r="BO161" s="302"/>
      <c r="BP161" s="13"/>
      <c r="BQ161" s="302"/>
      <c r="BR161" s="13"/>
      <c r="BS161" s="302"/>
      <c r="BT161" s="13"/>
      <c r="BU161" s="302"/>
      <c r="BV161" s="386"/>
      <c r="BW161" s="303"/>
      <c r="BX161" s="303"/>
      <c r="BY161" s="302"/>
      <c r="BZ161" s="302"/>
      <c r="CA161" s="387"/>
      <c r="CB161" s="395"/>
      <c r="CC161" s="12"/>
      <c r="CD161" s="304"/>
      <c r="CE161" s="14"/>
      <c r="CF161" s="395"/>
      <c r="CG161" s="397"/>
      <c r="CH161" s="300">
        <f t="shared" si="81"/>
        <v>0</v>
      </c>
      <c r="CI161" s="26"/>
      <c r="CJ161" s="17">
        <f t="shared" si="78"/>
        <v>0</v>
      </c>
      <c r="CK161" s="18">
        <f t="shared" si="89"/>
        <v>12.89</v>
      </c>
      <c r="CM161" s="164"/>
      <c r="CN161" s="302"/>
      <c r="CO161" s="13">
        <f t="shared" si="82"/>
        <v>0</v>
      </c>
      <c r="CP161" s="302"/>
      <c r="CQ161" s="13">
        <f t="shared" si="83"/>
        <v>0</v>
      </c>
      <c r="CR161" s="302"/>
      <c r="CS161" s="13">
        <f t="shared" si="84"/>
        <v>0</v>
      </c>
      <c r="CT161" s="302"/>
      <c r="CU161" s="13">
        <f t="shared" si="79"/>
        <v>0</v>
      </c>
      <c r="CV161" s="302"/>
      <c r="CW161" s="13">
        <f t="shared" si="85"/>
        <v>0</v>
      </c>
      <c r="CX161" s="13">
        <f t="shared" si="86"/>
        <v>0</v>
      </c>
      <c r="CY161" s="251">
        <f t="shared" si="87"/>
        <v>0</v>
      </c>
      <c r="CZ161" s="13" t="s">
        <v>29</v>
      </c>
      <c r="DA161" s="13">
        <v>50</v>
      </c>
      <c r="DB161" s="22">
        <f t="shared" si="88"/>
        <v>0</v>
      </c>
      <c r="DD161" s="24"/>
      <c r="DF161" s="163"/>
      <c r="DH161" s="24"/>
      <c r="DI161" s="447"/>
      <c r="DJ161" s="163"/>
    </row>
    <row r="162" spans="1:114" s="7" customFormat="1">
      <c r="A162" s="277">
        <f t="shared" si="72"/>
        <v>50</v>
      </c>
      <c r="B162" s="21" t="e">
        <f>'Calculateur de trading'!I162/C162/W162</f>
        <v>#DIV/0!</v>
      </c>
      <c r="C162" s="278">
        <f t="shared" si="73"/>
        <v>10</v>
      </c>
      <c r="D162" s="426"/>
      <c r="E162" s="273">
        <f t="shared" si="74"/>
        <v>100</v>
      </c>
      <c r="F162" s="271">
        <f t="shared" si="66"/>
        <v>2</v>
      </c>
      <c r="G162" s="271" t="e">
        <f t="shared" si="67"/>
        <v>#DIV/0!</v>
      </c>
      <c r="H162" s="272">
        <f t="shared" si="68"/>
        <v>20</v>
      </c>
      <c r="I162" s="270"/>
      <c r="J162" s="273">
        <f t="shared" si="75"/>
        <v>200</v>
      </c>
      <c r="K162" s="271">
        <f t="shared" si="69"/>
        <v>4</v>
      </c>
      <c r="L162" s="271" t="e">
        <f t="shared" si="70"/>
        <v>#DIV/0!</v>
      </c>
      <c r="M162" s="272">
        <f t="shared" si="71"/>
        <v>40</v>
      </c>
      <c r="N162" s="389"/>
      <c r="O162" s="455" t="e">
        <f>(A162*B162*W162)+(B162*'Calculateur de trading'!H162)</f>
        <v>#DIV/0!</v>
      </c>
      <c r="P162" s="274" t="e">
        <f>O162/'Déscriptions des trades'!CK162</f>
        <v>#DIV/0!</v>
      </c>
      <c r="Q162" s="456" t="e">
        <f>'Déscriptions des trades'!CK162-O162</f>
        <v>#DIV/0!</v>
      </c>
      <c r="R162" s="466" t="e">
        <f t="shared" si="76"/>
        <v>#DIV/0!</v>
      </c>
      <c r="S162" s="389"/>
      <c r="T162" s="12"/>
      <c r="U162" s="25"/>
      <c r="V162" s="15"/>
      <c r="W162" s="490">
        <f t="shared" si="80"/>
        <v>0</v>
      </c>
      <c r="X162" s="21" t="e">
        <f>W162*U162/'Déscriptions des trades'!CK162*'Déscriptions des trades'!B162</f>
        <v>#DIV/0!</v>
      </c>
      <c r="Y162" s="459"/>
      <c r="Z162" s="389"/>
      <c r="AA162" s="23">
        <f t="shared" si="77"/>
        <v>0.1</v>
      </c>
      <c r="AB162" s="17" t="e">
        <f>(AA162*'Déscriptions des trades'!U162*'Déscriptions des trades'!B162/'Déscriptions des trades'!CK162)*'Déscriptions des trades'!W162</f>
        <v>#DIV/0!</v>
      </c>
      <c r="AC162" s="265" t="e">
        <f>AB162*'Déscriptions des trades'!CK162</f>
        <v>#DIV/0!</v>
      </c>
      <c r="AD162" s="266" t="e">
        <f>'Déscriptions des trades'!CK162-AC162</f>
        <v>#DIV/0!</v>
      </c>
      <c r="AE162" s="389"/>
      <c r="AF162" s="399">
        <v>158</v>
      </c>
      <c r="AG162" s="389"/>
      <c r="AH162" s="20"/>
      <c r="AI162" s="303"/>
      <c r="AJ162" s="307"/>
      <c r="AK162" s="161"/>
      <c r="AL162" s="305"/>
      <c r="AM162" s="305"/>
      <c r="AN162" s="162"/>
      <c r="AO162" s="439"/>
      <c r="AP162" s="162"/>
      <c r="AQ162" s="113"/>
      <c r="AR162" s="113"/>
      <c r="AS162" s="384"/>
      <c r="AT162" s="306"/>
      <c r="AU162" s="306"/>
      <c r="AV162" s="160"/>
      <c r="AW162" s="158"/>
      <c r="AX162" s="385"/>
      <c r="AY162" s="453"/>
      <c r="AZ162" s="165"/>
      <c r="BA162" s="301"/>
      <c r="BB162" s="165"/>
      <c r="BC162" s="301"/>
      <c r="BD162" s="165"/>
      <c r="BE162" s="302"/>
      <c r="BF162" s="302"/>
      <c r="BG162" s="165"/>
      <c r="BH162" s="303"/>
      <c r="BI162" s="165"/>
      <c r="BJ162" s="304"/>
      <c r="BK162" s="394"/>
      <c r="BL162" s="302"/>
      <c r="BM162" s="302"/>
      <c r="BN162" s="394"/>
      <c r="BO162" s="302"/>
      <c r="BP162" s="13"/>
      <c r="BQ162" s="302"/>
      <c r="BR162" s="13"/>
      <c r="BS162" s="302"/>
      <c r="BT162" s="13"/>
      <c r="BU162" s="302"/>
      <c r="BV162" s="386"/>
      <c r="BW162" s="303"/>
      <c r="BX162" s="303"/>
      <c r="BY162" s="302"/>
      <c r="BZ162" s="302"/>
      <c r="CA162" s="387"/>
      <c r="CB162" s="395"/>
      <c r="CC162" s="12"/>
      <c r="CD162" s="304"/>
      <c r="CE162" s="14"/>
      <c r="CF162" s="395"/>
      <c r="CG162" s="397"/>
      <c r="CH162" s="300">
        <f t="shared" si="81"/>
        <v>0</v>
      </c>
      <c r="CI162" s="26"/>
      <c r="CJ162" s="17">
        <f t="shared" si="78"/>
        <v>0</v>
      </c>
      <c r="CK162" s="18">
        <f t="shared" si="89"/>
        <v>12.89</v>
      </c>
      <c r="CM162" s="164"/>
      <c r="CN162" s="302"/>
      <c r="CO162" s="13">
        <f t="shared" si="82"/>
        <v>0</v>
      </c>
      <c r="CP162" s="302"/>
      <c r="CQ162" s="13">
        <f t="shared" si="83"/>
        <v>0</v>
      </c>
      <c r="CR162" s="302"/>
      <c r="CS162" s="13">
        <f t="shared" si="84"/>
        <v>0</v>
      </c>
      <c r="CT162" s="302"/>
      <c r="CU162" s="13">
        <f t="shared" si="79"/>
        <v>0</v>
      </c>
      <c r="CV162" s="302"/>
      <c r="CW162" s="13">
        <f t="shared" si="85"/>
        <v>0</v>
      </c>
      <c r="CX162" s="13">
        <f t="shared" si="86"/>
        <v>0</v>
      </c>
      <c r="CY162" s="251">
        <f t="shared" si="87"/>
        <v>0</v>
      </c>
      <c r="CZ162" s="13" t="s">
        <v>29</v>
      </c>
      <c r="DA162" s="13">
        <v>50</v>
      </c>
      <c r="DB162" s="22">
        <f t="shared" si="88"/>
        <v>0</v>
      </c>
      <c r="DD162" s="24"/>
      <c r="DF162" s="163"/>
      <c r="DH162" s="24"/>
      <c r="DI162" s="447"/>
      <c r="DJ162" s="163"/>
    </row>
    <row r="163" spans="1:114" s="7" customFormat="1">
      <c r="A163" s="277">
        <f t="shared" si="72"/>
        <v>50</v>
      </c>
      <c r="B163" s="21" t="e">
        <f>'Calculateur de trading'!I163/C163/W163</f>
        <v>#DIV/0!</v>
      </c>
      <c r="C163" s="278">
        <f t="shared" si="73"/>
        <v>10</v>
      </c>
      <c r="D163" s="278"/>
      <c r="E163" s="273">
        <f t="shared" si="74"/>
        <v>100</v>
      </c>
      <c r="F163" s="271">
        <f t="shared" si="66"/>
        <v>2</v>
      </c>
      <c r="G163" s="271" t="e">
        <f t="shared" si="67"/>
        <v>#DIV/0!</v>
      </c>
      <c r="H163" s="272">
        <f t="shared" si="68"/>
        <v>20</v>
      </c>
      <c r="I163" s="270"/>
      <c r="J163" s="273">
        <f t="shared" si="75"/>
        <v>200</v>
      </c>
      <c r="K163" s="271">
        <f t="shared" si="69"/>
        <v>4</v>
      </c>
      <c r="L163" s="271" t="e">
        <f t="shared" si="70"/>
        <v>#DIV/0!</v>
      </c>
      <c r="M163" s="272">
        <f t="shared" si="71"/>
        <v>40</v>
      </c>
      <c r="N163" s="389"/>
      <c r="O163" s="455" t="e">
        <f>(A163*B163*W163)+(B163*'Calculateur de trading'!H163)</f>
        <v>#DIV/0!</v>
      </c>
      <c r="P163" s="274" t="e">
        <f>O163/'Déscriptions des trades'!CK163</f>
        <v>#DIV/0!</v>
      </c>
      <c r="Q163" s="456" t="e">
        <f>'Déscriptions des trades'!CK163-O163</f>
        <v>#DIV/0!</v>
      </c>
      <c r="R163" s="466" t="e">
        <f t="shared" si="76"/>
        <v>#DIV/0!</v>
      </c>
      <c r="S163" s="389"/>
      <c r="T163" s="12"/>
      <c r="U163" s="25"/>
      <c r="V163" s="15"/>
      <c r="W163" s="490">
        <f t="shared" si="80"/>
        <v>0</v>
      </c>
      <c r="X163" s="21" t="e">
        <f>W163*U163/'Déscriptions des trades'!CK163*'Déscriptions des trades'!B163</f>
        <v>#DIV/0!</v>
      </c>
      <c r="Y163" s="459"/>
      <c r="Z163" s="389"/>
      <c r="AA163" s="23">
        <f t="shared" si="77"/>
        <v>0.1</v>
      </c>
      <c r="AB163" s="17" t="e">
        <f>(AA163*'Déscriptions des trades'!U163*'Déscriptions des trades'!B163/'Déscriptions des trades'!CK163)*'Déscriptions des trades'!W163</f>
        <v>#DIV/0!</v>
      </c>
      <c r="AC163" s="265" t="e">
        <f>AB163*'Déscriptions des trades'!CK163</f>
        <v>#DIV/0!</v>
      </c>
      <c r="AD163" s="266" t="e">
        <f>'Déscriptions des trades'!CK163-AC163</f>
        <v>#DIV/0!</v>
      </c>
      <c r="AE163" s="389"/>
      <c r="AF163" s="399">
        <v>159</v>
      </c>
      <c r="AG163" s="389"/>
      <c r="AH163" s="20"/>
      <c r="AI163" s="303"/>
      <c r="AJ163" s="307"/>
      <c r="AK163" s="161"/>
      <c r="AL163" s="305"/>
      <c r="AM163" s="305"/>
      <c r="AN163" s="162"/>
      <c r="AO163" s="439"/>
      <c r="AP163" s="162"/>
      <c r="AQ163" s="113"/>
      <c r="AR163" s="113"/>
      <c r="AS163" s="384"/>
      <c r="AT163" s="306"/>
      <c r="AU163" s="306"/>
      <c r="AV163" s="160"/>
      <c r="AW163" s="158"/>
      <c r="AX163" s="385"/>
      <c r="AY163" s="453"/>
      <c r="AZ163" s="165"/>
      <c r="BA163" s="301"/>
      <c r="BB163" s="165"/>
      <c r="BC163" s="301"/>
      <c r="BD163" s="165"/>
      <c r="BE163" s="302"/>
      <c r="BF163" s="302"/>
      <c r="BG163" s="165"/>
      <c r="BH163" s="303"/>
      <c r="BI163" s="165"/>
      <c r="BJ163" s="304"/>
      <c r="BK163" s="394"/>
      <c r="BL163" s="302"/>
      <c r="BM163" s="302"/>
      <c r="BN163" s="394"/>
      <c r="BO163" s="302"/>
      <c r="BP163" s="13"/>
      <c r="BQ163" s="302"/>
      <c r="BR163" s="13"/>
      <c r="BS163" s="302"/>
      <c r="BT163" s="13"/>
      <c r="BU163" s="302"/>
      <c r="BV163" s="386"/>
      <c r="BW163" s="303"/>
      <c r="BX163" s="303"/>
      <c r="BY163" s="302"/>
      <c r="BZ163" s="302"/>
      <c r="CA163" s="387"/>
      <c r="CB163" s="395"/>
      <c r="CC163" s="12"/>
      <c r="CD163" s="304"/>
      <c r="CE163" s="14"/>
      <c r="CF163" s="395"/>
      <c r="CG163" s="397"/>
      <c r="CH163" s="300">
        <f t="shared" si="81"/>
        <v>0</v>
      </c>
      <c r="CI163" s="26"/>
      <c r="CJ163" s="17">
        <f t="shared" si="78"/>
        <v>0</v>
      </c>
      <c r="CK163" s="18">
        <f t="shared" si="89"/>
        <v>12.89</v>
      </c>
      <c r="CM163" s="164"/>
      <c r="CN163" s="302"/>
      <c r="CO163" s="13">
        <f t="shared" si="82"/>
        <v>0</v>
      </c>
      <c r="CP163" s="302"/>
      <c r="CQ163" s="13">
        <f t="shared" si="83"/>
        <v>0</v>
      </c>
      <c r="CR163" s="302"/>
      <c r="CS163" s="13">
        <f t="shared" si="84"/>
        <v>0</v>
      </c>
      <c r="CT163" s="302"/>
      <c r="CU163" s="13">
        <f t="shared" si="79"/>
        <v>0</v>
      </c>
      <c r="CV163" s="302"/>
      <c r="CW163" s="13">
        <f t="shared" si="85"/>
        <v>0</v>
      </c>
      <c r="CX163" s="13">
        <f t="shared" si="86"/>
        <v>0</v>
      </c>
      <c r="CY163" s="251">
        <f t="shared" si="87"/>
        <v>0</v>
      </c>
      <c r="CZ163" s="13" t="s">
        <v>29</v>
      </c>
      <c r="DA163" s="13">
        <v>50</v>
      </c>
      <c r="DB163" s="22">
        <f t="shared" si="88"/>
        <v>0</v>
      </c>
      <c r="DD163" s="24"/>
      <c r="DF163" s="163"/>
      <c r="DH163" s="24"/>
      <c r="DI163" s="447"/>
      <c r="DJ163" s="163"/>
    </row>
    <row r="164" spans="1:114" s="7" customFormat="1">
      <c r="A164" s="277">
        <f t="shared" si="72"/>
        <v>50</v>
      </c>
      <c r="B164" s="21" t="e">
        <f>'Calculateur de trading'!I164/C164/W164</f>
        <v>#DIV/0!</v>
      </c>
      <c r="C164" s="278">
        <f t="shared" si="73"/>
        <v>10</v>
      </c>
      <c r="D164" s="426"/>
      <c r="E164" s="273">
        <f t="shared" si="74"/>
        <v>100</v>
      </c>
      <c r="F164" s="271">
        <f t="shared" si="66"/>
        <v>2</v>
      </c>
      <c r="G164" s="271" t="e">
        <f t="shared" si="67"/>
        <v>#DIV/0!</v>
      </c>
      <c r="H164" s="272">
        <f t="shared" si="68"/>
        <v>20</v>
      </c>
      <c r="I164" s="270"/>
      <c r="J164" s="273">
        <f t="shared" si="75"/>
        <v>200</v>
      </c>
      <c r="K164" s="271">
        <f t="shared" si="69"/>
        <v>4</v>
      </c>
      <c r="L164" s="271" t="e">
        <f t="shared" si="70"/>
        <v>#DIV/0!</v>
      </c>
      <c r="M164" s="272">
        <f t="shared" si="71"/>
        <v>40</v>
      </c>
      <c r="N164" s="389"/>
      <c r="O164" s="455" t="e">
        <f>(A164*B164*W164)+(B164*'Calculateur de trading'!H164)</f>
        <v>#DIV/0!</v>
      </c>
      <c r="P164" s="274" t="e">
        <f>O164/'Déscriptions des trades'!CK164</f>
        <v>#DIV/0!</v>
      </c>
      <c r="Q164" s="456" t="e">
        <f>'Déscriptions des trades'!CK164-O164</f>
        <v>#DIV/0!</v>
      </c>
      <c r="R164" s="466" t="e">
        <f t="shared" si="76"/>
        <v>#DIV/0!</v>
      </c>
      <c r="S164" s="389"/>
      <c r="T164" s="12"/>
      <c r="U164" s="25"/>
      <c r="V164" s="15"/>
      <c r="W164" s="490">
        <f t="shared" si="80"/>
        <v>0</v>
      </c>
      <c r="X164" s="21" t="e">
        <f>W164*U164/'Déscriptions des trades'!CK164*'Déscriptions des trades'!B164</f>
        <v>#DIV/0!</v>
      </c>
      <c r="Y164" s="459"/>
      <c r="Z164" s="389"/>
      <c r="AA164" s="23">
        <f t="shared" si="77"/>
        <v>0.1</v>
      </c>
      <c r="AB164" s="17" t="e">
        <f>(AA164*'Déscriptions des trades'!U164*'Déscriptions des trades'!B164/'Déscriptions des trades'!CK164)*'Déscriptions des trades'!W164</f>
        <v>#DIV/0!</v>
      </c>
      <c r="AC164" s="265" t="e">
        <f>AB164*'Déscriptions des trades'!CK164</f>
        <v>#DIV/0!</v>
      </c>
      <c r="AD164" s="266" t="e">
        <f>'Déscriptions des trades'!CK164-AC164</f>
        <v>#DIV/0!</v>
      </c>
      <c r="AE164" s="389"/>
      <c r="AF164" s="399">
        <v>160</v>
      </c>
      <c r="AG164" s="389"/>
      <c r="AH164" s="20"/>
      <c r="AI164" s="303"/>
      <c r="AJ164" s="307"/>
      <c r="AK164" s="161"/>
      <c r="AL164" s="305"/>
      <c r="AM164" s="305"/>
      <c r="AN164" s="162"/>
      <c r="AO164" s="439"/>
      <c r="AP164" s="162"/>
      <c r="AQ164" s="113"/>
      <c r="AR164" s="113"/>
      <c r="AS164" s="384"/>
      <c r="AT164" s="306"/>
      <c r="AU164" s="306"/>
      <c r="AV164" s="160"/>
      <c r="AW164" s="158"/>
      <c r="AX164" s="385"/>
      <c r="AY164" s="453"/>
      <c r="AZ164" s="165"/>
      <c r="BA164" s="301"/>
      <c r="BB164" s="165"/>
      <c r="BC164" s="301"/>
      <c r="BD164" s="165"/>
      <c r="BE164" s="302"/>
      <c r="BF164" s="302"/>
      <c r="BG164" s="165"/>
      <c r="BH164" s="303"/>
      <c r="BI164" s="165"/>
      <c r="BJ164" s="304"/>
      <c r="BK164" s="394"/>
      <c r="BL164" s="302"/>
      <c r="BM164" s="302"/>
      <c r="BN164" s="394"/>
      <c r="BO164" s="302"/>
      <c r="BP164" s="13"/>
      <c r="BQ164" s="302"/>
      <c r="BR164" s="13"/>
      <c r="BS164" s="302"/>
      <c r="BT164" s="13"/>
      <c r="BU164" s="302"/>
      <c r="BV164" s="386"/>
      <c r="BW164" s="303"/>
      <c r="BX164" s="303"/>
      <c r="BY164" s="302"/>
      <c r="BZ164" s="302"/>
      <c r="CA164" s="387"/>
      <c r="CB164" s="395"/>
      <c r="CC164" s="12"/>
      <c r="CD164" s="304"/>
      <c r="CE164" s="14"/>
      <c r="CF164" s="395"/>
      <c r="CG164" s="397"/>
      <c r="CH164" s="300">
        <f t="shared" si="81"/>
        <v>0</v>
      </c>
      <c r="CI164" s="26"/>
      <c r="CJ164" s="17">
        <f t="shared" si="78"/>
        <v>0</v>
      </c>
      <c r="CK164" s="18">
        <f t="shared" si="89"/>
        <v>12.89</v>
      </c>
      <c r="CM164" s="164"/>
      <c r="CN164" s="302"/>
      <c r="CO164" s="13">
        <f t="shared" si="82"/>
        <v>0</v>
      </c>
      <c r="CP164" s="302"/>
      <c r="CQ164" s="13">
        <f t="shared" si="83"/>
        <v>0</v>
      </c>
      <c r="CR164" s="302"/>
      <c r="CS164" s="13">
        <f t="shared" si="84"/>
        <v>0</v>
      </c>
      <c r="CT164" s="302"/>
      <c r="CU164" s="13">
        <f t="shared" si="79"/>
        <v>0</v>
      </c>
      <c r="CV164" s="302"/>
      <c r="CW164" s="13">
        <f t="shared" si="85"/>
        <v>0</v>
      </c>
      <c r="CX164" s="13">
        <f t="shared" si="86"/>
        <v>0</v>
      </c>
      <c r="CY164" s="251">
        <f t="shared" si="87"/>
        <v>0</v>
      </c>
      <c r="CZ164" s="13" t="s">
        <v>29</v>
      </c>
      <c r="DA164" s="13">
        <v>50</v>
      </c>
      <c r="DB164" s="22">
        <f t="shared" si="88"/>
        <v>0</v>
      </c>
      <c r="DD164" s="24"/>
      <c r="DF164" s="163"/>
      <c r="DH164" s="24"/>
      <c r="DI164" s="447"/>
      <c r="DJ164" s="163"/>
    </row>
    <row r="165" spans="1:114" s="7" customFormat="1">
      <c r="A165" s="277">
        <f t="shared" si="72"/>
        <v>50</v>
      </c>
      <c r="B165" s="21" t="e">
        <f>'Calculateur de trading'!I165/C165/W165</f>
        <v>#DIV/0!</v>
      </c>
      <c r="C165" s="278">
        <f t="shared" si="73"/>
        <v>10</v>
      </c>
      <c r="D165" s="278"/>
      <c r="E165" s="273">
        <f t="shared" si="74"/>
        <v>100</v>
      </c>
      <c r="F165" s="271">
        <f t="shared" si="66"/>
        <v>2</v>
      </c>
      <c r="G165" s="271" t="e">
        <f t="shared" si="67"/>
        <v>#DIV/0!</v>
      </c>
      <c r="H165" s="272">
        <f t="shared" si="68"/>
        <v>20</v>
      </c>
      <c r="I165" s="270"/>
      <c r="J165" s="273">
        <f t="shared" si="75"/>
        <v>200</v>
      </c>
      <c r="K165" s="271">
        <f t="shared" si="69"/>
        <v>4</v>
      </c>
      <c r="L165" s="271" t="e">
        <f t="shared" si="70"/>
        <v>#DIV/0!</v>
      </c>
      <c r="M165" s="272">
        <f t="shared" si="71"/>
        <v>40</v>
      </c>
      <c r="N165" s="389"/>
      <c r="O165" s="455" t="e">
        <f>(A165*B165*W165)+(B165*'Calculateur de trading'!H165)</f>
        <v>#DIV/0!</v>
      </c>
      <c r="P165" s="274" t="e">
        <f>O165/'Déscriptions des trades'!CK165</f>
        <v>#DIV/0!</v>
      </c>
      <c r="Q165" s="456" t="e">
        <f>'Déscriptions des trades'!CK165-O165</f>
        <v>#DIV/0!</v>
      </c>
      <c r="R165" s="466" t="e">
        <f t="shared" si="76"/>
        <v>#DIV/0!</v>
      </c>
      <c r="S165" s="389"/>
      <c r="T165" s="12"/>
      <c r="U165" s="25"/>
      <c r="V165" s="15"/>
      <c r="W165" s="490">
        <f t="shared" si="80"/>
        <v>0</v>
      </c>
      <c r="X165" s="21" t="e">
        <f>W165*U165/'Déscriptions des trades'!CK165*'Déscriptions des trades'!B165</f>
        <v>#DIV/0!</v>
      </c>
      <c r="Y165" s="459"/>
      <c r="Z165" s="389"/>
      <c r="AA165" s="23">
        <f t="shared" si="77"/>
        <v>0.1</v>
      </c>
      <c r="AB165" s="17" t="e">
        <f>(AA165*'Déscriptions des trades'!U165*'Déscriptions des trades'!B165/'Déscriptions des trades'!CK165)*'Déscriptions des trades'!W165</f>
        <v>#DIV/0!</v>
      </c>
      <c r="AC165" s="265" t="e">
        <f>AB165*'Déscriptions des trades'!CK165</f>
        <v>#DIV/0!</v>
      </c>
      <c r="AD165" s="266" t="e">
        <f>'Déscriptions des trades'!CK165-AC165</f>
        <v>#DIV/0!</v>
      </c>
      <c r="AE165" s="389"/>
      <c r="AF165" s="399">
        <v>161</v>
      </c>
      <c r="AG165" s="389"/>
      <c r="AH165" s="20"/>
      <c r="AI165" s="303"/>
      <c r="AJ165" s="307"/>
      <c r="AK165" s="161"/>
      <c r="AL165" s="305"/>
      <c r="AM165" s="305"/>
      <c r="AN165" s="162"/>
      <c r="AO165" s="439"/>
      <c r="AP165" s="162"/>
      <c r="AQ165" s="113"/>
      <c r="AR165" s="113"/>
      <c r="AS165" s="384"/>
      <c r="AT165" s="306"/>
      <c r="AU165" s="306"/>
      <c r="AV165" s="160"/>
      <c r="AW165" s="158"/>
      <c r="AX165" s="385"/>
      <c r="AY165" s="453"/>
      <c r="AZ165" s="165"/>
      <c r="BA165" s="301"/>
      <c r="BB165" s="165"/>
      <c r="BC165" s="301"/>
      <c r="BD165" s="165"/>
      <c r="BE165" s="302"/>
      <c r="BF165" s="302"/>
      <c r="BG165" s="165"/>
      <c r="BH165" s="303"/>
      <c r="BI165" s="165"/>
      <c r="BJ165" s="304"/>
      <c r="BK165" s="394"/>
      <c r="BL165" s="302"/>
      <c r="BM165" s="302"/>
      <c r="BN165" s="394"/>
      <c r="BO165" s="302"/>
      <c r="BP165" s="13"/>
      <c r="BQ165" s="302"/>
      <c r="BR165" s="13"/>
      <c r="BS165" s="302"/>
      <c r="BT165" s="13"/>
      <c r="BU165" s="302"/>
      <c r="BV165" s="386"/>
      <c r="BW165" s="303"/>
      <c r="BX165" s="303"/>
      <c r="BY165" s="302"/>
      <c r="BZ165" s="302"/>
      <c r="CA165" s="387"/>
      <c r="CB165" s="395"/>
      <c r="CC165" s="12"/>
      <c r="CD165" s="304"/>
      <c r="CE165" s="14"/>
      <c r="CF165" s="395"/>
      <c r="CG165" s="397"/>
      <c r="CH165" s="300">
        <f t="shared" si="81"/>
        <v>0</v>
      </c>
      <c r="CI165" s="26"/>
      <c r="CJ165" s="17">
        <f t="shared" si="78"/>
        <v>0</v>
      </c>
      <c r="CK165" s="18">
        <f t="shared" si="89"/>
        <v>12.89</v>
      </c>
      <c r="CM165" s="164"/>
      <c r="CN165" s="302"/>
      <c r="CO165" s="13">
        <f t="shared" si="82"/>
        <v>0</v>
      </c>
      <c r="CP165" s="302"/>
      <c r="CQ165" s="13">
        <f t="shared" si="83"/>
        <v>0</v>
      </c>
      <c r="CR165" s="302"/>
      <c r="CS165" s="13">
        <f t="shared" si="84"/>
        <v>0</v>
      </c>
      <c r="CT165" s="302"/>
      <c r="CU165" s="13">
        <f t="shared" si="79"/>
        <v>0</v>
      </c>
      <c r="CV165" s="302"/>
      <c r="CW165" s="13">
        <f t="shared" si="85"/>
        <v>0</v>
      </c>
      <c r="CX165" s="13">
        <f t="shared" si="86"/>
        <v>0</v>
      </c>
      <c r="CY165" s="251">
        <f t="shared" si="87"/>
        <v>0</v>
      </c>
      <c r="CZ165" s="13" t="s">
        <v>29</v>
      </c>
      <c r="DA165" s="13">
        <v>50</v>
      </c>
      <c r="DB165" s="22">
        <f t="shared" si="88"/>
        <v>0</v>
      </c>
      <c r="DD165" s="24"/>
      <c r="DF165" s="163"/>
      <c r="DH165" s="24"/>
      <c r="DI165" s="447"/>
      <c r="DJ165" s="163"/>
    </row>
    <row r="166" spans="1:114" s="7" customFormat="1">
      <c r="A166" s="277">
        <f t="shared" si="72"/>
        <v>50</v>
      </c>
      <c r="B166" s="21" t="e">
        <f>'Calculateur de trading'!I166/C166/W166</f>
        <v>#DIV/0!</v>
      </c>
      <c r="C166" s="278">
        <f t="shared" si="73"/>
        <v>10</v>
      </c>
      <c r="D166" s="426"/>
      <c r="E166" s="273">
        <f t="shared" si="74"/>
        <v>100</v>
      </c>
      <c r="F166" s="271">
        <f t="shared" si="66"/>
        <v>2</v>
      </c>
      <c r="G166" s="271" t="e">
        <f t="shared" si="67"/>
        <v>#DIV/0!</v>
      </c>
      <c r="H166" s="272">
        <f t="shared" si="68"/>
        <v>20</v>
      </c>
      <c r="I166" s="270"/>
      <c r="J166" s="273">
        <f t="shared" si="75"/>
        <v>200</v>
      </c>
      <c r="K166" s="271">
        <f t="shared" si="69"/>
        <v>4</v>
      </c>
      <c r="L166" s="271" t="e">
        <f t="shared" si="70"/>
        <v>#DIV/0!</v>
      </c>
      <c r="M166" s="272">
        <f t="shared" si="71"/>
        <v>40</v>
      </c>
      <c r="N166" s="389"/>
      <c r="O166" s="455" t="e">
        <f>(A166*B166*W166)+(B166*'Calculateur de trading'!H166)</f>
        <v>#DIV/0!</v>
      </c>
      <c r="P166" s="274" t="e">
        <f>O166/'Déscriptions des trades'!CK166</f>
        <v>#DIV/0!</v>
      </c>
      <c r="Q166" s="456" t="e">
        <f>'Déscriptions des trades'!CK166-O166</f>
        <v>#DIV/0!</v>
      </c>
      <c r="R166" s="466" t="e">
        <f t="shared" si="76"/>
        <v>#DIV/0!</v>
      </c>
      <c r="S166" s="389"/>
      <c r="T166" s="12"/>
      <c r="U166" s="25"/>
      <c r="V166" s="15"/>
      <c r="W166" s="490">
        <f t="shared" si="80"/>
        <v>0</v>
      </c>
      <c r="X166" s="21" t="e">
        <f>W166*U166/'Déscriptions des trades'!CK166*'Déscriptions des trades'!B166</f>
        <v>#DIV/0!</v>
      </c>
      <c r="Y166" s="459"/>
      <c r="Z166" s="389"/>
      <c r="AA166" s="23">
        <f t="shared" si="77"/>
        <v>0.1</v>
      </c>
      <c r="AB166" s="17" t="e">
        <f>(AA166*'Déscriptions des trades'!U166*'Déscriptions des trades'!B166/'Déscriptions des trades'!CK166)*'Déscriptions des trades'!W166</f>
        <v>#DIV/0!</v>
      </c>
      <c r="AC166" s="265" t="e">
        <f>AB166*'Déscriptions des trades'!CK166</f>
        <v>#DIV/0!</v>
      </c>
      <c r="AD166" s="266" t="e">
        <f>'Déscriptions des trades'!CK166-AC166</f>
        <v>#DIV/0!</v>
      </c>
      <c r="AE166" s="389"/>
      <c r="AF166" s="399">
        <v>162</v>
      </c>
      <c r="AG166" s="389"/>
      <c r="AH166" s="20"/>
      <c r="AI166" s="303"/>
      <c r="AJ166" s="307"/>
      <c r="AK166" s="161"/>
      <c r="AL166" s="305"/>
      <c r="AM166" s="305"/>
      <c r="AN166" s="162"/>
      <c r="AO166" s="439"/>
      <c r="AP166" s="162"/>
      <c r="AQ166" s="113"/>
      <c r="AR166" s="113"/>
      <c r="AS166" s="384"/>
      <c r="AT166" s="306"/>
      <c r="AU166" s="306"/>
      <c r="AV166" s="160"/>
      <c r="AW166" s="158"/>
      <c r="AX166" s="385"/>
      <c r="AY166" s="453"/>
      <c r="AZ166" s="165"/>
      <c r="BA166" s="301"/>
      <c r="BB166" s="165"/>
      <c r="BC166" s="301"/>
      <c r="BD166" s="165"/>
      <c r="BE166" s="302"/>
      <c r="BF166" s="302"/>
      <c r="BG166" s="165"/>
      <c r="BH166" s="303"/>
      <c r="BI166" s="165"/>
      <c r="BJ166" s="304"/>
      <c r="BK166" s="394"/>
      <c r="BL166" s="302"/>
      <c r="BM166" s="302"/>
      <c r="BN166" s="394"/>
      <c r="BO166" s="302"/>
      <c r="BP166" s="13"/>
      <c r="BQ166" s="302"/>
      <c r="BR166" s="13"/>
      <c r="BS166" s="302"/>
      <c r="BT166" s="13"/>
      <c r="BU166" s="302"/>
      <c r="BV166" s="386"/>
      <c r="BW166" s="303"/>
      <c r="BX166" s="303"/>
      <c r="BY166" s="302"/>
      <c r="BZ166" s="302"/>
      <c r="CA166" s="387"/>
      <c r="CB166" s="395"/>
      <c r="CC166" s="12"/>
      <c r="CD166" s="304"/>
      <c r="CE166" s="14"/>
      <c r="CF166" s="395"/>
      <c r="CG166" s="397"/>
      <c r="CH166" s="300">
        <f t="shared" si="81"/>
        <v>0</v>
      </c>
      <c r="CI166" s="26"/>
      <c r="CJ166" s="17">
        <f t="shared" si="78"/>
        <v>0</v>
      </c>
      <c r="CK166" s="18">
        <f t="shared" si="89"/>
        <v>12.89</v>
      </c>
      <c r="CM166" s="164"/>
      <c r="CN166" s="302"/>
      <c r="CO166" s="13">
        <f t="shared" si="82"/>
        <v>0</v>
      </c>
      <c r="CP166" s="302"/>
      <c r="CQ166" s="13">
        <f t="shared" si="83"/>
        <v>0</v>
      </c>
      <c r="CR166" s="302"/>
      <c r="CS166" s="13">
        <f t="shared" si="84"/>
        <v>0</v>
      </c>
      <c r="CT166" s="302"/>
      <c r="CU166" s="13">
        <f t="shared" si="79"/>
        <v>0</v>
      </c>
      <c r="CV166" s="302"/>
      <c r="CW166" s="13">
        <f t="shared" si="85"/>
        <v>0</v>
      </c>
      <c r="CX166" s="13">
        <f t="shared" si="86"/>
        <v>0</v>
      </c>
      <c r="CY166" s="251">
        <f t="shared" si="87"/>
        <v>0</v>
      </c>
      <c r="CZ166" s="13" t="s">
        <v>29</v>
      </c>
      <c r="DA166" s="13">
        <v>50</v>
      </c>
      <c r="DB166" s="22">
        <f t="shared" si="88"/>
        <v>0</v>
      </c>
      <c r="DD166" s="24"/>
      <c r="DF166" s="163"/>
      <c r="DH166" s="24"/>
      <c r="DI166" s="447"/>
      <c r="DJ166" s="163"/>
    </row>
    <row r="167" spans="1:114" s="7" customFormat="1">
      <c r="A167" s="277">
        <f t="shared" si="72"/>
        <v>50</v>
      </c>
      <c r="B167" s="21" t="e">
        <f>'Calculateur de trading'!I167/C167/W167</f>
        <v>#DIV/0!</v>
      </c>
      <c r="C167" s="278">
        <f t="shared" si="73"/>
        <v>10</v>
      </c>
      <c r="D167" s="426"/>
      <c r="E167" s="273">
        <f t="shared" si="74"/>
        <v>100</v>
      </c>
      <c r="F167" s="271">
        <f t="shared" si="66"/>
        <v>2</v>
      </c>
      <c r="G167" s="271" t="e">
        <f t="shared" si="67"/>
        <v>#DIV/0!</v>
      </c>
      <c r="H167" s="272">
        <f t="shared" si="68"/>
        <v>20</v>
      </c>
      <c r="I167" s="270"/>
      <c r="J167" s="273">
        <f t="shared" si="75"/>
        <v>200</v>
      </c>
      <c r="K167" s="271">
        <f t="shared" si="69"/>
        <v>4</v>
      </c>
      <c r="L167" s="271" t="e">
        <f t="shared" si="70"/>
        <v>#DIV/0!</v>
      </c>
      <c r="M167" s="272">
        <f t="shared" si="71"/>
        <v>40</v>
      </c>
      <c r="N167" s="389"/>
      <c r="O167" s="455" t="e">
        <f>(A167*B167*W167)+(B167*'Calculateur de trading'!H167)</f>
        <v>#DIV/0!</v>
      </c>
      <c r="P167" s="274" t="e">
        <f>O167/'Déscriptions des trades'!CK167</f>
        <v>#DIV/0!</v>
      </c>
      <c r="Q167" s="456" t="e">
        <f>'Déscriptions des trades'!CK167-O167</f>
        <v>#DIV/0!</v>
      </c>
      <c r="R167" s="466" t="e">
        <f t="shared" si="76"/>
        <v>#DIV/0!</v>
      </c>
      <c r="S167" s="389"/>
      <c r="T167" s="12"/>
      <c r="U167" s="25"/>
      <c r="V167" s="15"/>
      <c r="W167" s="490">
        <f t="shared" si="80"/>
        <v>0</v>
      </c>
      <c r="X167" s="21" t="e">
        <f>W167*U167/'Déscriptions des trades'!CK167*'Déscriptions des trades'!B167</f>
        <v>#DIV/0!</v>
      </c>
      <c r="Y167" s="459"/>
      <c r="Z167" s="389"/>
      <c r="AA167" s="23">
        <f t="shared" si="77"/>
        <v>0.1</v>
      </c>
      <c r="AB167" s="17" t="e">
        <f>(AA167*'Déscriptions des trades'!U167*'Déscriptions des trades'!B167/'Déscriptions des trades'!CK167)*'Déscriptions des trades'!W167</f>
        <v>#DIV/0!</v>
      </c>
      <c r="AC167" s="265" t="e">
        <f>AB167*'Déscriptions des trades'!CK167</f>
        <v>#DIV/0!</v>
      </c>
      <c r="AD167" s="266" t="e">
        <f>'Déscriptions des trades'!CK167-AC167</f>
        <v>#DIV/0!</v>
      </c>
      <c r="AE167" s="389"/>
      <c r="AF167" s="399">
        <v>163</v>
      </c>
      <c r="AG167" s="389"/>
      <c r="AH167" s="20"/>
      <c r="AI167" s="303"/>
      <c r="AJ167" s="307"/>
      <c r="AK167" s="161"/>
      <c r="AL167" s="305"/>
      <c r="AM167" s="305"/>
      <c r="AN167" s="162"/>
      <c r="AO167" s="439"/>
      <c r="AP167" s="162"/>
      <c r="AQ167" s="113"/>
      <c r="AR167" s="113"/>
      <c r="AS167" s="384"/>
      <c r="AT167" s="306"/>
      <c r="AU167" s="306"/>
      <c r="AV167" s="160"/>
      <c r="AW167" s="158"/>
      <c r="AX167" s="385"/>
      <c r="AY167" s="453"/>
      <c r="AZ167" s="165"/>
      <c r="BA167" s="301"/>
      <c r="BB167" s="165"/>
      <c r="BC167" s="301"/>
      <c r="BD167" s="165"/>
      <c r="BE167" s="302"/>
      <c r="BF167" s="302"/>
      <c r="BG167" s="165"/>
      <c r="BH167" s="303"/>
      <c r="BI167" s="165"/>
      <c r="BJ167" s="304"/>
      <c r="BK167" s="394"/>
      <c r="BL167" s="302"/>
      <c r="BM167" s="302"/>
      <c r="BN167" s="394"/>
      <c r="BO167" s="302"/>
      <c r="BP167" s="13"/>
      <c r="BQ167" s="302"/>
      <c r="BR167" s="13"/>
      <c r="BS167" s="302"/>
      <c r="BT167" s="13"/>
      <c r="BU167" s="302"/>
      <c r="BV167" s="386"/>
      <c r="BW167" s="303"/>
      <c r="BX167" s="303"/>
      <c r="BY167" s="302"/>
      <c r="BZ167" s="302"/>
      <c r="CA167" s="387"/>
      <c r="CB167" s="395"/>
      <c r="CC167" s="12"/>
      <c r="CD167" s="304"/>
      <c r="CE167" s="14"/>
      <c r="CF167" s="395"/>
      <c r="CG167" s="397"/>
      <c r="CH167" s="300">
        <f t="shared" si="81"/>
        <v>0</v>
      </c>
      <c r="CI167" s="26"/>
      <c r="CJ167" s="17">
        <f t="shared" si="78"/>
        <v>0</v>
      </c>
      <c r="CK167" s="18">
        <f t="shared" si="89"/>
        <v>12.89</v>
      </c>
      <c r="CM167" s="164"/>
      <c r="CN167" s="302"/>
      <c r="CO167" s="13">
        <f t="shared" si="82"/>
        <v>0</v>
      </c>
      <c r="CP167" s="302"/>
      <c r="CQ167" s="13">
        <f t="shared" si="83"/>
        <v>0</v>
      </c>
      <c r="CR167" s="302"/>
      <c r="CS167" s="13">
        <f t="shared" si="84"/>
        <v>0</v>
      </c>
      <c r="CT167" s="302"/>
      <c r="CU167" s="13">
        <f t="shared" si="79"/>
        <v>0</v>
      </c>
      <c r="CV167" s="302"/>
      <c r="CW167" s="13">
        <f t="shared" si="85"/>
        <v>0</v>
      </c>
      <c r="CX167" s="13">
        <f t="shared" si="86"/>
        <v>0</v>
      </c>
      <c r="CY167" s="251">
        <f t="shared" si="87"/>
        <v>0</v>
      </c>
      <c r="CZ167" s="13" t="s">
        <v>29</v>
      </c>
      <c r="DA167" s="13">
        <v>50</v>
      </c>
      <c r="DB167" s="22">
        <f t="shared" si="88"/>
        <v>0</v>
      </c>
      <c r="DD167" s="24"/>
      <c r="DF167" s="163"/>
      <c r="DH167" s="24"/>
      <c r="DI167" s="447"/>
      <c r="DJ167" s="163"/>
    </row>
    <row r="168" spans="1:114" s="7" customFormat="1">
      <c r="A168" s="277">
        <f t="shared" si="72"/>
        <v>50</v>
      </c>
      <c r="B168" s="21" t="e">
        <f>'Calculateur de trading'!I168/C168/W168</f>
        <v>#DIV/0!</v>
      </c>
      <c r="C168" s="278">
        <f t="shared" si="73"/>
        <v>10</v>
      </c>
      <c r="D168" s="278"/>
      <c r="E168" s="273">
        <f t="shared" si="74"/>
        <v>100</v>
      </c>
      <c r="F168" s="271">
        <f t="shared" si="66"/>
        <v>2</v>
      </c>
      <c r="G168" s="271" t="e">
        <f t="shared" si="67"/>
        <v>#DIV/0!</v>
      </c>
      <c r="H168" s="272">
        <f t="shared" si="68"/>
        <v>20</v>
      </c>
      <c r="I168" s="270"/>
      <c r="J168" s="273">
        <f t="shared" si="75"/>
        <v>200</v>
      </c>
      <c r="K168" s="271">
        <f t="shared" si="69"/>
        <v>4</v>
      </c>
      <c r="L168" s="271" t="e">
        <f t="shared" si="70"/>
        <v>#DIV/0!</v>
      </c>
      <c r="M168" s="272">
        <f t="shared" si="71"/>
        <v>40</v>
      </c>
      <c r="N168" s="389"/>
      <c r="O168" s="455" t="e">
        <f>(A168*B168*W168)+(B168*'Calculateur de trading'!H168)</f>
        <v>#DIV/0!</v>
      </c>
      <c r="P168" s="274" t="e">
        <f>O168/'Déscriptions des trades'!CK168</f>
        <v>#DIV/0!</v>
      </c>
      <c r="Q168" s="456" t="e">
        <f>'Déscriptions des trades'!CK168-O168</f>
        <v>#DIV/0!</v>
      </c>
      <c r="R168" s="466" t="e">
        <f t="shared" si="76"/>
        <v>#DIV/0!</v>
      </c>
      <c r="S168" s="389"/>
      <c r="T168" s="12"/>
      <c r="U168" s="25"/>
      <c r="V168" s="15"/>
      <c r="W168" s="490">
        <f t="shared" si="80"/>
        <v>0</v>
      </c>
      <c r="X168" s="21" t="e">
        <f>W168*U168/'Déscriptions des trades'!CK168*'Déscriptions des trades'!B168</f>
        <v>#DIV/0!</v>
      </c>
      <c r="Y168" s="459"/>
      <c r="Z168" s="389"/>
      <c r="AA168" s="23">
        <f t="shared" si="77"/>
        <v>0.1</v>
      </c>
      <c r="AB168" s="17" t="e">
        <f>(AA168*'Déscriptions des trades'!U168*'Déscriptions des trades'!B168/'Déscriptions des trades'!CK168)*'Déscriptions des trades'!W168</f>
        <v>#DIV/0!</v>
      </c>
      <c r="AC168" s="265" t="e">
        <f>AB168*'Déscriptions des trades'!CK168</f>
        <v>#DIV/0!</v>
      </c>
      <c r="AD168" s="266" t="e">
        <f>'Déscriptions des trades'!CK168-AC168</f>
        <v>#DIV/0!</v>
      </c>
      <c r="AE168" s="389"/>
      <c r="AF168" s="399">
        <v>164</v>
      </c>
      <c r="AG168" s="389"/>
      <c r="AH168" s="20"/>
      <c r="AI168" s="303"/>
      <c r="AJ168" s="307"/>
      <c r="AK168" s="161"/>
      <c r="AL168" s="305"/>
      <c r="AM168" s="305"/>
      <c r="AN168" s="162"/>
      <c r="AO168" s="439"/>
      <c r="AP168" s="162"/>
      <c r="AQ168" s="113"/>
      <c r="AR168" s="113"/>
      <c r="AS168" s="384"/>
      <c r="AT168" s="306"/>
      <c r="AU168" s="306"/>
      <c r="AV168" s="160"/>
      <c r="AW168" s="158"/>
      <c r="AX168" s="385"/>
      <c r="AY168" s="453"/>
      <c r="AZ168" s="165"/>
      <c r="BA168" s="301"/>
      <c r="BB168" s="165"/>
      <c r="BC168" s="301"/>
      <c r="BD168" s="165"/>
      <c r="BE168" s="302"/>
      <c r="BF168" s="302"/>
      <c r="BG168" s="165"/>
      <c r="BH168" s="303"/>
      <c r="BI168" s="165"/>
      <c r="BJ168" s="304"/>
      <c r="BK168" s="394"/>
      <c r="BL168" s="302"/>
      <c r="BM168" s="302"/>
      <c r="BN168" s="394"/>
      <c r="BO168" s="302"/>
      <c r="BP168" s="13"/>
      <c r="BQ168" s="302"/>
      <c r="BR168" s="13"/>
      <c r="BS168" s="302"/>
      <c r="BT168" s="13"/>
      <c r="BU168" s="302"/>
      <c r="BV168" s="386"/>
      <c r="BW168" s="303"/>
      <c r="BX168" s="303"/>
      <c r="BY168" s="302"/>
      <c r="BZ168" s="302"/>
      <c r="CA168" s="387"/>
      <c r="CB168" s="395"/>
      <c r="CC168" s="12"/>
      <c r="CD168" s="304"/>
      <c r="CE168" s="14"/>
      <c r="CF168" s="395"/>
      <c r="CG168" s="397"/>
      <c r="CH168" s="300">
        <f t="shared" si="81"/>
        <v>0</v>
      </c>
      <c r="CI168" s="26"/>
      <c r="CJ168" s="17">
        <f t="shared" si="78"/>
        <v>0</v>
      </c>
      <c r="CK168" s="18">
        <f t="shared" si="89"/>
        <v>12.89</v>
      </c>
      <c r="CM168" s="164"/>
      <c r="CN168" s="302"/>
      <c r="CO168" s="13">
        <f t="shared" si="82"/>
        <v>0</v>
      </c>
      <c r="CP168" s="302"/>
      <c r="CQ168" s="13">
        <f t="shared" si="83"/>
        <v>0</v>
      </c>
      <c r="CR168" s="302"/>
      <c r="CS168" s="13">
        <f t="shared" si="84"/>
        <v>0</v>
      </c>
      <c r="CT168" s="302"/>
      <c r="CU168" s="13">
        <f t="shared" si="79"/>
        <v>0</v>
      </c>
      <c r="CV168" s="302"/>
      <c r="CW168" s="13">
        <f t="shared" si="85"/>
        <v>0</v>
      </c>
      <c r="CX168" s="13">
        <f t="shared" si="86"/>
        <v>0</v>
      </c>
      <c r="CY168" s="251">
        <f t="shared" si="87"/>
        <v>0</v>
      </c>
      <c r="CZ168" s="13" t="s">
        <v>29</v>
      </c>
      <c r="DA168" s="13">
        <v>50</v>
      </c>
      <c r="DB168" s="22">
        <f t="shared" si="88"/>
        <v>0</v>
      </c>
      <c r="DD168" s="24"/>
      <c r="DF168" s="163"/>
      <c r="DH168" s="24"/>
      <c r="DI168" s="447"/>
      <c r="DJ168" s="163"/>
    </row>
    <row r="169" spans="1:114" s="7" customFormat="1">
      <c r="A169" s="277">
        <f t="shared" si="72"/>
        <v>50</v>
      </c>
      <c r="B169" s="21" t="e">
        <f>'Calculateur de trading'!I169/C169/W169</f>
        <v>#DIV/0!</v>
      </c>
      <c r="C169" s="278">
        <f t="shared" si="73"/>
        <v>10</v>
      </c>
      <c r="D169" s="426"/>
      <c r="E169" s="273">
        <f t="shared" si="74"/>
        <v>100</v>
      </c>
      <c r="F169" s="271">
        <f t="shared" si="66"/>
        <v>2</v>
      </c>
      <c r="G169" s="271" t="e">
        <f t="shared" si="67"/>
        <v>#DIV/0!</v>
      </c>
      <c r="H169" s="272">
        <f t="shared" si="68"/>
        <v>20</v>
      </c>
      <c r="I169" s="270"/>
      <c r="J169" s="273">
        <f t="shared" si="75"/>
        <v>200</v>
      </c>
      <c r="K169" s="271">
        <f t="shared" si="69"/>
        <v>4</v>
      </c>
      <c r="L169" s="271" t="e">
        <f t="shared" si="70"/>
        <v>#DIV/0!</v>
      </c>
      <c r="M169" s="272">
        <f t="shared" si="71"/>
        <v>40</v>
      </c>
      <c r="N169" s="389"/>
      <c r="O169" s="455" t="e">
        <f>(A169*B169*W169)+(B169*'Calculateur de trading'!H169)</f>
        <v>#DIV/0!</v>
      </c>
      <c r="P169" s="274" t="e">
        <f>O169/'Déscriptions des trades'!CK169</f>
        <v>#DIV/0!</v>
      </c>
      <c r="Q169" s="456" t="e">
        <f>'Déscriptions des trades'!CK169-O169</f>
        <v>#DIV/0!</v>
      </c>
      <c r="R169" s="466" t="e">
        <f t="shared" si="76"/>
        <v>#DIV/0!</v>
      </c>
      <c r="S169" s="389"/>
      <c r="T169" s="12"/>
      <c r="U169" s="25"/>
      <c r="V169" s="15"/>
      <c r="W169" s="490">
        <f t="shared" si="80"/>
        <v>0</v>
      </c>
      <c r="X169" s="21" t="e">
        <f>W169*U169/'Déscriptions des trades'!CK169*'Déscriptions des trades'!B169</f>
        <v>#DIV/0!</v>
      </c>
      <c r="Y169" s="459"/>
      <c r="Z169" s="389"/>
      <c r="AA169" s="23">
        <f t="shared" si="77"/>
        <v>0.1</v>
      </c>
      <c r="AB169" s="17" t="e">
        <f>(AA169*'Déscriptions des trades'!U169*'Déscriptions des trades'!B169/'Déscriptions des trades'!CK169)*'Déscriptions des trades'!W169</f>
        <v>#DIV/0!</v>
      </c>
      <c r="AC169" s="265" t="e">
        <f>AB169*'Déscriptions des trades'!CK169</f>
        <v>#DIV/0!</v>
      </c>
      <c r="AD169" s="266" t="e">
        <f>'Déscriptions des trades'!CK169-AC169</f>
        <v>#DIV/0!</v>
      </c>
      <c r="AE169" s="389"/>
      <c r="AF169" s="399">
        <v>165</v>
      </c>
      <c r="AG169" s="389"/>
      <c r="AH169" s="20"/>
      <c r="AI169" s="303"/>
      <c r="AJ169" s="307"/>
      <c r="AK169" s="161"/>
      <c r="AL169" s="305"/>
      <c r="AM169" s="305"/>
      <c r="AN169" s="162"/>
      <c r="AO169" s="439"/>
      <c r="AP169" s="162"/>
      <c r="AQ169" s="113"/>
      <c r="AR169" s="113"/>
      <c r="AS169" s="384"/>
      <c r="AT169" s="306"/>
      <c r="AU169" s="306"/>
      <c r="AV169" s="160"/>
      <c r="AW169" s="158"/>
      <c r="AX169" s="385"/>
      <c r="AY169" s="453"/>
      <c r="AZ169" s="165"/>
      <c r="BA169" s="301"/>
      <c r="BB169" s="165"/>
      <c r="BC169" s="301"/>
      <c r="BD169" s="165"/>
      <c r="BE169" s="302"/>
      <c r="BF169" s="302"/>
      <c r="BG169" s="165"/>
      <c r="BH169" s="303"/>
      <c r="BI169" s="165"/>
      <c r="BJ169" s="304"/>
      <c r="BK169" s="394"/>
      <c r="BL169" s="302"/>
      <c r="BM169" s="302"/>
      <c r="BN169" s="394"/>
      <c r="BO169" s="302"/>
      <c r="BP169" s="13"/>
      <c r="BQ169" s="302"/>
      <c r="BR169" s="13"/>
      <c r="BS169" s="302"/>
      <c r="BT169" s="13"/>
      <c r="BU169" s="302"/>
      <c r="BV169" s="386"/>
      <c r="BW169" s="303"/>
      <c r="BX169" s="303"/>
      <c r="BY169" s="302"/>
      <c r="BZ169" s="302"/>
      <c r="CA169" s="387"/>
      <c r="CB169" s="395"/>
      <c r="CC169" s="12"/>
      <c r="CD169" s="304"/>
      <c r="CE169" s="14"/>
      <c r="CF169" s="395"/>
      <c r="CG169" s="397"/>
      <c r="CH169" s="300">
        <f t="shared" si="81"/>
        <v>0</v>
      </c>
      <c r="CI169" s="26"/>
      <c r="CJ169" s="17">
        <f t="shared" si="78"/>
        <v>0</v>
      </c>
      <c r="CK169" s="18">
        <f t="shared" si="89"/>
        <v>12.89</v>
      </c>
      <c r="CM169" s="164"/>
      <c r="CN169" s="302"/>
      <c r="CO169" s="13">
        <f t="shared" si="82"/>
        <v>0</v>
      </c>
      <c r="CP169" s="302"/>
      <c r="CQ169" s="13">
        <f t="shared" si="83"/>
        <v>0</v>
      </c>
      <c r="CR169" s="302"/>
      <c r="CS169" s="13">
        <f t="shared" si="84"/>
        <v>0</v>
      </c>
      <c r="CT169" s="302"/>
      <c r="CU169" s="13">
        <f t="shared" si="79"/>
        <v>0</v>
      </c>
      <c r="CV169" s="302"/>
      <c r="CW169" s="13">
        <f t="shared" si="85"/>
        <v>0</v>
      </c>
      <c r="CX169" s="13">
        <f t="shared" si="86"/>
        <v>0</v>
      </c>
      <c r="CY169" s="251">
        <f t="shared" si="87"/>
        <v>0</v>
      </c>
      <c r="CZ169" s="13" t="s">
        <v>29</v>
      </c>
      <c r="DA169" s="13">
        <v>50</v>
      </c>
      <c r="DB169" s="22">
        <f t="shared" si="88"/>
        <v>0</v>
      </c>
      <c r="DD169" s="24"/>
      <c r="DF169" s="163"/>
      <c r="DH169" s="24"/>
      <c r="DI169" s="447"/>
      <c r="DJ169" s="163"/>
    </row>
    <row r="170" spans="1:114" s="7" customFormat="1">
      <c r="A170" s="277">
        <f t="shared" si="72"/>
        <v>50</v>
      </c>
      <c r="B170" s="21" t="e">
        <f>'Calculateur de trading'!I170/C170/W170</f>
        <v>#DIV/0!</v>
      </c>
      <c r="C170" s="278">
        <f t="shared" si="73"/>
        <v>10</v>
      </c>
      <c r="D170" s="278"/>
      <c r="E170" s="273">
        <f t="shared" si="74"/>
        <v>100</v>
      </c>
      <c r="F170" s="271">
        <f t="shared" si="66"/>
        <v>2</v>
      </c>
      <c r="G170" s="271" t="e">
        <f t="shared" si="67"/>
        <v>#DIV/0!</v>
      </c>
      <c r="H170" s="272">
        <f t="shared" si="68"/>
        <v>20</v>
      </c>
      <c r="I170" s="270"/>
      <c r="J170" s="273">
        <f t="shared" si="75"/>
        <v>200</v>
      </c>
      <c r="K170" s="271">
        <f t="shared" si="69"/>
        <v>4</v>
      </c>
      <c r="L170" s="271" t="e">
        <f t="shared" si="70"/>
        <v>#DIV/0!</v>
      </c>
      <c r="M170" s="272">
        <f t="shared" si="71"/>
        <v>40</v>
      </c>
      <c r="N170" s="389"/>
      <c r="O170" s="455" t="e">
        <f>(A170*B170*W170)+(B170*'Calculateur de trading'!H170)</f>
        <v>#DIV/0!</v>
      </c>
      <c r="P170" s="274" t="e">
        <f>O170/'Déscriptions des trades'!CK170</f>
        <v>#DIV/0!</v>
      </c>
      <c r="Q170" s="456" t="e">
        <f>'Déscriptions des trades'!CK170-O170</f>
        <v>#DIV/0!</v>
      </c>
      <c r="R170" s="466" t="e">
        <f t="shared" si="76"/>
        <v>#DIV/0!</v>
      </c>
      <c r="S170" s="389"/>
      <c r="T170" s="12"/>
      <c r="U170" s="25"/>
      <c r="V170" s="15"/>
      <c r="W170" s="490">
        <f t="shared" si="80"/>
        <v>0</v>
      </c>
      <c r="X170" s="21" t="e">
        <f>W170*U170/'Déscriptions des trades'!CK170*'Déscriptions des trades'!B170</f>
        <v>#DIV/0!</v>
      </c>
      <c r="Y170" s="459"/>
      <c r="Z170" s="389"/>
      <c r="AA170" s="23">
        <f t="shared" si="77"/>
        <v>0.1</v>
      </c>
      <c r="AB170" s="17" t="e">
        <f>(AA170*'Déscriptions des trades'!U170*'Déscriptions des trades'!B170/'Déscriptions des trades'!CK170)*'Déscriptions des trades'!W170</f>
        <v>#DIV/0!</v>
      </c>
      <c r="AC170" s="265" t="e">
        <f>AB170*'Déscriptions des trades'!CK170</f>
        <v>#DIV/0!</v>
      </c>
      <c r="AD170" s="266" t="e">
        <f>'Déscriptions des trades'!CK170-AC170</f>
        <v>#DIV/0!</v>
      </c>
      <c r="AE170" s="389"/>
      <c r="AF170" s="399">
        <v>166</v>
      </c>
      <c r="AG170" s="389"/>
      <c r="AH170" s="20"/>
      <c r="AI170" s="303"/>
      <c r="AJ170" s="307"/>
      <c r="AK170" s="161"/>
      <c r="AL170" s="305"/>
      <c r="AM170" s="305"/>
      <c r="AN170" s="162"/>
      <c r="AO170" s="439"/>
      <c r="AP170" s="162"/>
      <c r="AQ170" s="113"/>
      <c r="AR170" s="113"/>
      <c r="AS170" s="384"/>
      <c r="AT170" s="306"/>
      <c r="AU170" s="306"/>
      <c r="AV170" s="160"/>
      <c r="AW170" s="158"/>
      <c r="AX170" s="385"/>
      <c r="AY170" s="453"/>
      <c r="AZ170" s="165"/>
      <c r="BA170" s="301"/>
      <c r="BB170" s="165"/>
      <c r="BC170" s="301"/>
      <c r="BD170" s="165"/>
      <c r="BE170" s="302"/>
      <c r="BF170" s="302"/>
      <c r="BG170" s="165"/>
      <c r="BH170" s="303"/>
      <c r="BI170" s="165"/>
      <c r="BJ170" s="304"/>
      <c r="BK170" s="394"/>
      <c r="BL170" s="302"/>
      <c r="BM170" s="302"/>
      <c r="BN170" s="394"/>
      <c r="BO170" s="302"/>
      <c r="BP170" s="13"/>
      <c r="BQ170" s="302"/>
      <c r="BR170" s="13"/>
      <c r="BS170" s="302"/>
      <c r="BT170" s="13"/>
      <c r="BU170" s="302"/>
      <c r="BV170" s="386"/>
      <c r="BW170" s="303"/>
      <c r="BX170" s="303"/>
      <c r="BY170" s="302"/>
      <c r="BZ170" s="302"/>
      <c r="CA170" s="387"/>
      <c r="CB170" s="395"/>
      <c r="CC170" s="12"/>
      <c r="CD170" s="304"/>
      <c r="CE170" s="14"/>
      <c r="CF170" s="395"/>
      <c r="CG170" s="397"/>
      <c r="CH170" s="300">
        <f t="shared" si="81"/>
        <v>0</v>
      </c>
      <c r="CI170" s="26"/>
      <c r="CJ170" s="17">
        <f t="shared" si="78"/>
        <v>0</v>
      </c>
      <c r="CK170" s="18">
        <f t="shared" si="89"/>
        <v>12.89</v>
      </c>
      <c r="CM170" s="164"/>
      <c r="CN170" s="302"/>
      <c r="CO170" s="13">
        <f t="shared" si="82"/>
        <v>0</v>
      </c>
      <c r="CP170" s="302"/>
      <c r="CQ170" s="13">
        <f t="shared" si="83"/>
        <v>0</v>
      </c>
      <c r="CR170" s="302"/>
      <c r="CS170" s="13">
        <f t="shared" si="84"/>
        <v>0</v>
      </c>
      <c r="CT170" s="302"/>
      <c r="CU170" s="13">
        <f t="shared" si="79"/>
        <v>0</v>
      </c>
      <c r="CV170" s="302"/>
      <c r="CW170" s="13">
        <f t="shared" si="85"/>
        <v>0</v>
      </c>
      <c r="CX170" s="13">
        <f t="shared" si="86"/>
        <v>0</v>
      </c>
      <c r="CY170" s="251">
        <f t="shared" si="87"/>
        <v>0</v>
      </c>
      <c r="CZ170" s="13" t="s">
        <v>29</v>
      </c>
      <c r="DA170" s="13">
        <v>50</v>
      </c>
      <c r="DB170" s="22">
        <f t="shared" si="88"/>
        <v>0</v>
      </c>
      <c r="DD170" s="24"/>
      <c r="DF170" s="163"/>
      <c r="DH170" s="24"/>
      <c r="DI170" s="447"/>
      <c r="DJ170" s="163"/>
    </row>
    <row r="171" spans="1:114" s="7" customFormat="1">
      <c r="A171" s="277">
        <f t="shared" si="72"/>
        <v>50</v>
      </c>
      <c r="B171" s="21" t="e">
        <f>'Calculateur de trading'!I171/C171/W171</f>
        <v>#DIV/0!</v>
      </c>
      <c r="C171" s="278">
        <f t="shared" si="73"/>
        <v>10</v>
      </c>
      <c r="D171" s="426"/>
      <c r="E171" s="273">
        <f t="shared" si="74"/>
        <v>100</v>
      </c>
      <c r="F171" s="271">
        <f t="shared" si="66"/>
        <v>2</v>
      </c>
      <c r="G171" s="271" t="e">
        <f t="shared" si="67"/>
        <v>#DIV/0!</v>
      </c>
      <c r="H171" s="272">
        <f t="shared" si="68"/>
        <v>20</v>
      </c>
      <c r="I171" s="270"/>
      <c r="J171" s="273">
        <f t="shared" si="75"/>
        <v>200</v>
      </c>
      <c r="K171" s="271">
        <f t="shared" si="69"/>
        <v>4</v>
      </c>
      <c r="L171" s="271" t="e">
        <f t="shared" si="70"/>
        <v>#DIV/0!</v>
      </c>
      <c r="M171" s="272">
        <f t="shared" si="71"/>
        <v>40</v>
      </c>
      <c r="N171" s="389"/>
      <c r="O171" s="455" t="e">
        <f>(A171*B171*W171)+(B171*'Calculateur de trading'!H171)</f>
        <v>#DIV/0!</v>
      </c>
      <c r="P171" s="274" t="e">
        <f>O171/'Déscriptions des trades'!CK171</f>
        <v>#DIV/0!</v>
      </c>
      <c r="Q171" s="456" t="e">
        <f>'Déscriptions des trades'!CK171-O171</f>
        <v>#DIV/0!</v>
      </c>
      <c r="R171" s="466" t="e">
        <f t="shared" si="76"/>
        <v>#DIV/0!</v>
      </c>
      <c r="S171" s="389"/>
      <c r="T171" s="12"/>
      <c r="U171" s="25"/>
      <c r="V171" s="15"/>
      <c r="W171" s="490">
        <f t="shared" si="80"/>
        <v>0</v>
      </c>
      <c r="X171" s="21" t="e">
        <f>W171*U171/'Déscriptions des trades'!CK171*'Déscriptions des trades'!B171</f>
        <v>#DIV/0!</v>
      </c>
      <c r="Y171" s="459"/>
      <c r="Z171" s="389"/>
      <c r="AA171" s="23">
        <f t="shared" si="77"/>
        <v>0.1</v>
      </c>
      <c r="AB171" s="17" t="e">
        <f>(AA171*'Déscriptions des trades'!U171*'Déscriptions des trades'!B171/'Déscriptions des trades'!CK171)*'Déscriptions des trades'!W171</f>
        <v>#DIV/0!</v>
      </c>
      <c r="AC171" s="265" t="e">
        <f>AB171*'Déscriptions des trades'!CK171</f>
        <v>#DIV/0!</v>
      </c>
      <c r="AD171" s="266" t="e">
        <f>'Déscriptions des trades'!CK171-AC171</f>
        <v>#DIV/0!</v>
      </c>
      <c r="AE171" s="389"/>
      <c r="AF171" s="399">
        <v>167</v>
      </c>
      <c r="AG171" s="389"/>
      <c r="AH171" s="20"/>
      <c r="AI171" s="303"/>
      <c r="AJ171" s="307"/>
      <c r="AK171" s="161"/>
      <c r="AL171" s="305"/>
      <c r="AM171" s="305"/>
      <c r="AN171" s="162"/>
      <c r="AO171" s="439"/>
      <c r="AP171" s="162"/>
      <c r="AQ171" s="113"/>
      <c r="AR171" s="113"/>
      <c r="AS171" s="384"/>
      <c r="AT171" s="306"/>
      <c r="AU171" s="306"/>
      <c r="AV171" s="160"/>
      <c r="AW171" s="158"/>
      <c r="AX171" s="385"/>
      <c r="AY171" s="453"/>
      <c r="AZ171" s="165"/>
      <c r="BA171" s="301"/>
      <c r="BB171" s="165"/>
      <c r="BC171" s="301"/>
      <c r="BD171" s="165"/>
      <c r="BE171" s="302"/>
      <c r="BF171" s="302"/>
      <c r="BG171" s="165"/>
      <c r="BH171" s="303"/>
      <c r="BI171" s="165"/>
      <c r="BJ171" s="304"/>
      <c r="BK171" s="394"/>
      <c r="BL171" s="302"/>
      <c r="BM171" s="302"/>
      <c r="BN171" s="394"/>
      <c r="BO171" s="302"/>
      <c r="BP171" s="13"/>
      <c r="BQ171" s="302"/>
      <c r="BR171" s="13"/>
      <c r="BS171" s="302"/>
      <c r="BT171" s="13"/>
      <c r="BU171" s="302"/>
      <c r="BV171" s="386"/>
      <c r="BW171" s="303"/>
      <c r="BX171" s="303"/>
      <c r="BY171" s="302"/>
      <c r="BZ171" s="302"/>
      <c r="CA171" s="387"/>
      <c r="CB171" s="395"/>
      <c r="CC171" s="12"/>
      <c r="CD171" s="304"/>
      <c r="CE171" s="14"/>
      <c r="CF171" s="395"/>
      <c r="CG171" s="397"/>
      <c r="CH171" s="300">
        <f t="shared" si="81"/>
        <v>0</v>
      </c>
      <c r="CI171" s="26"/>
      <c r="CJ171" s="17">
        <f t="shared" si="78"/>
        <v>0</v>
      </c>
      <c r="CK171" s="18">
        <f t="shared" si="89"/>
        <v>12.89</v>
      </c>
      <c r="CM171" s="164"/>
      <c r="CN171" s="302"/>
      <c r="CO171" s="13">
        <f t="shared" si="82"/>
        <v>0</v>
      </c>
      <c r="CP171" s="302"/>
      <c r="CQ171" s="13">
        <f t="shared" si="83"/>
        <v>0</v>
      </c>
      <c r="CR171" s="302"/>
      <c r="CS171" s="13">
        <f t="shared" si="84"/>
        <v>0</v>
      </c>
      <c r="CT171" s="302"/>
      <c r="CU171" s="13">
        <f t="shared" si="79"/>
        <v>0</v>
      </c>
      <c r="CV171" s="302"/>
      <c r="CW171" s="13">
        <f t="shared" si="85"/>
        <v>0</v>
      </c>
      <c r="CX171" s="13">
        <f t="shared" si="86"/>
        <v>0</v>
      </c>
      <c r="CY171" s="251">
        <f t="shared" si="87"/>
        <v>0</v>
      </c>
      <c r="CZ171" s="13" t="s">
        <v>29</v>
      </c>
      <c r="DA171" s="13">
        <v>50</v>
      </c>
      <c r="DB171" s="22">
        <f t="shared" si="88"/>
        <v>0</v>
      </c>
      <c r="DD171" s="24"/>
      <c r="DF171" s="163"/>
      <c r="DH171" s="24"/>
      <c r="DI171" s="447"/>
      <c r="DJ171" s="163"/>
    </row>
    <row r="172" spans="1:114" s="7" customFormat="1">
      <c r="A172" s="277">
        <f t="shared" si="72"/>
        <v>50</v>
      </c>
      <c r="B172" s="21" t="e">
        <f>'Calculateur de trading'!I172/C172/W172</f>
        <v>#DIV/0!</v>
      </c>
      <c r="C172" s="278">
        <f t="shared" si="73"/>
        <v>10</v>
      </c>
      <c r="D172" s="278"/>
      <c r="E172" s="273">
        <f t="shared" si="74"/>
        <v>100</v>
      </c>
      <c r="F172" s="271">
        <f t="shared" si="66"/>
        <v>2</v>
      </c>
      <c r="G172" s="271" t="e">
        <f t="shared" si="67"/>
        <v>#DIV/0!</v>
      </c>
      <c r="H172" s="272">
        <f t="shared" si="68"/>
        <v>20</v>
      </c>
      <c r="I172" s="270"/>
      <c r="J172" s="273">
        <f t="shared" si="75"/>
        <v>200</v>
      </c>
      <c r="K172" s="271">
        <f t="shared" si="69"/>
        <v>4</v>
      </c>
      <c r="L172" s="271" t="e">
        <f t="shared" si="70"/>
        <v>#DIV/0!</v>
      </c>
      <c r="M172" s="272">
        <f t="shared" si="71"/>
        <v>40</v>
      </c>
      <c r="N172" s="389"/>
      <c r="O172" s="455" t="e">
        <f>(A172*B172*W172)+(B172*'Calculateur de trading'!H172)</f>
        <v>#DIV/0!</v>
      </c>
      <c r="P172" s="274" t="e">
        <f>O172/'Déscriptions des trades'!CK172</f>
        <v>#DIV/0!</v>
      </c>
      <c r="Q172" s="456" t="e">
        <f>'Déscriptions des trades'!CK172-O172</f>
        <v>#DIV/0!</v>
      </c>
      <c r="R172" s="466" t="e">
        <f t="shared" si="76"/>
        <v>#DIV/0!</v>
      </c>
      <c r="S172" s="389"/>
      <c r="T172" s="12"/>
      <c r="U172" s="25"/>
      <c r="V172" s="15"/>
      <c r="W172" s="490">
        <f t="shared" si="80"/>
        <v>0</v>
      </c>
      <c r="X172" s="21" t="e">
        <f>W172*U172/'Déscriptions des trades'!CK172*'Déscriptions des trades'!B172</f>
        <v>#DIV/0!</v>
      </c>
      <c r="Y172" s="459"/>
      <c r="Z172" s="389"/>
      <c r="AA172" s="23">
        <f t="shared" si="77"/>
        <v>0.1</v>
      </c>
      <c r="AB172" s="17" t="e">
        <f>(AA172*'Déscriptions des trades'!U172*'Déscriptions des trades'!B172/'Déscriptions des trades'!CK172)*'Déscriptions des trades'!W172</f>
        <v>#DIV/0!</v>
      </c>
      <c r="AC172" s="265" t="e">
        <f>AB172*'Déscriptions des trades'!CK172</f>
        <v>#DIV/0!</v>
      </c>
      <c r="AD172" s="266" t="e">
        <f>'Déscriptions des trades'!CK172-AC172</f>
        <v>#DIV/0!</v>
      </c>
      <c r="AE172" s="389"/>
      <c r="AF172" s="399">
        <v>168</v>
      </c>
      <c r="AG172" s="389"/>
      <c r="AH172" s="20"/>
      <c r="AI172" s="303"/>
      <c r="AJ172" s="307"/>
      <c r="AK172" s="161"/>
      <c r="AL172" s="305"/>
      <c r="AM172" s="305"/>
      <c r="AN172" s="162"/>
      <c r="AO172" s="439"/>
      <c r="AP172" s="162"/>
      <c r="AQ172" s="113"/>
      <c r="AR172" s="113"/>
      <c r="AS172" s="384"/>
      <c r="AT172" s="306"/>
      <c r="AU172" s="306"/>
      <c r="AV172" s="160"/>
      <c r="AW172" s="158"/>
      <c r="AX172" s="385"/>
      <c r="AY172" s="453"/>
      <c r="AZ172" s="165"/>
      <c r="BA172" s="301"/>
      <c r="BB172" s="165"/>
      <c r="BC172" s="301"/>
      <c r="BD172" s="165"/>
      <c r="BE172" s="302"/>
      <c r="BF172" s="302"/>
      <c r="BG172" s="165"/>
      <c r="BH172" s="303"/>
      <c r="BI172" s="165"/>
      <c r="BJ172" s="304"/>
      <c r="BK172" s="394"/>
      <c r="BL172" s="302"/>
      <c r="BM172" s="302"/>
      <c r="BN172" s="394"/>
      <c r="BO172" s="302"/>
      <c r="BP172" s="13"/>
      <c r="BQ172" s="302"/>
      <c r="BR172" s="13"/>
      <c r="BS172" s="302"/>
      <c r="BT172" s="13"/>
      <c r="BU172" s="302"/>
      <c r="BV172" s="386"/>
      <c r="BW172" s="303"/>
      <c r="BX172" s="303"/>
      <c r="BY172" s="302"/>
      <c r="BZ172" s="302"/>
      <c r="CA172" s="387"/>
      <c r="CB172" s="395"/>
      <c r="CC172" s="12"/>
      <c r="CD172" s="304"/>
      <c r="CE172" s="14"/>
      <c r="CF172" s="395"/>
      <c r="CG172" s="397"/>
      <c r="CH172" s="300">
        <f t="shared" si="81"/>
        <v>0</v>
      </c>
      <c r="CI172" s="26"/>
      <c r="CJ172" s="17">
        <f t="shared" si="78"/>
        <v>0</v>
      </c>
      <c r="CK172" s="18">
        <f t="shared" si="89"/>
        <v>12.89</v>
      </c>
      <c r="CM172" s="164"/>
      <c r="CN172" s="302"/>
      <c r="CO172" s="13">
        <f t="shared" si="82"/>
        <v>0</v>
      </c>
      <c r="CP172" s="302"/>
      <c r="CQ172" s="13">
        <f t="shared" si="83"/>
        <v>0</v>
      </c>
      <c r="CR172" s="302"/>
      <c r="CS172" s="13">
        <f t="shared" si="84"/>
        <v>0</v>
      </c>
      <c r="CT172" s="302"/>
      <c r="CU172" s="13">
        <f t="shared" si="79"/>
        <v>0</v>
      </c>
      <c r="CV172" s="302"/>
      <c r="CW172" s="13">
        <f t="shared" si="85"/>
        <v>0</v>
      </c>
      <c r="CX172" s="13">
        <f t="shared" si="86"/>
        <v>0</v>
      </c>
      <c r="CY172" s="251">
        <f t="shared" si="87"/>
        <v>0</v>
      </c>
      <c r="CZ172" s="13" t="s">
        <v>29</v>
      </c>
      <c r="DA172" s="13">
        <v>50</v>
      </c>
      <c r="DB172" s="22">
        <f t="shared" si="88"/>
        <v>0</v>
      </c>
      <c r="DD172" s="24"/>
      <c r="DF172" s="163"/>
      <c r="DH172" s="24"/>
      <c r="DI172" s="447"/>
      <c r="DJ172" s="163"/>
    </row>
    <row r="173" spans="1:114" s="7" customFormat="1">
      <c r="A173" s="277">
        <f t="shared" si="72"/>
        <v>50</v>
      </c>
      <c r="B173" s="21" t="e">
        <f>'Calculateur de trading'!I173/C173/W173</f>
        <v>#DIV/0!</v>
      </c>
      <c r="C173" s="278">
        <f t="shared" si="73"/>
        <v>10</v>
      </c>
      <c r="D173" s="426"/>
      <c r="E173" s="273">
        <f t="shared" si="74"/>
        <v>100</v>
      </c>
      <c r="F173" s="271">
        <f t="shared" si="66"/>
        <v>2</v>
      </c>
      <c r="G173" s="271" t="e">
        <f t="shared" si="67"/>
        <v>#DIV/0!</v>
      </c>
      <c r="H173" s="272">
        <f t="shared" si="68"/>
        <v>20</v>
      </c>
      <c r="I173" s="270"/>
      <c r="J173" s="273">
        <f t="shared" si="75"/>
        <v>200</v>
      </c>
      <c r="K173" s="271">
        <f t="shared" si="69"/>
        <v>4</v>
      </c>
      <c r="L173" s="271" t="e">
        <f t="shared" si="70"/>
        <v>#DIV/0!</v>
      </c>
      <c r="M173" s="272">
        <f t="shared" si="71"/>
        <v>40</v>
      </c>
      <c r="N173" s="389"/>
      <c r="O173" s="455" t="e">
        <f>(A173*B173*W173)+(B173*'Calculateur de trading'!H173)</f>
        <v>#DIV/0!</v>
      </c>
      <c r="P173" s="274" t="e">
        <f>O173/'Déscriptions des trades'!CK173</f>
        <v>#DIV/0!</v>
      </c>
      <c r="Q173" s="456" t="e">
        <f>'Déscriptions des trades'!CK173-O173</f>
        <v>#DIV/0!</v>
      </c>
      <c r="R173" s="466" t="e">
        <f t="shared" si="76"/>
        <v>#DIV/0!</v>
      </c>
      <c r="S173" s="389"/>
      <c r="T173" s="12"/>
      <c r="U173" s="25"/>
      <c r="V173" s="15"/>
      <c r="W173" s="490">
        <f t="shared" si="80"/>
        <v>0</v>
      </c>
      <c r="X173" s="21" t="e">
        <f>W173*U173/'Déscriptions des trades'!CK173*'Déscriptions des trades'!B173</f>
        <v>#DIV/0!</v>
      </c>
      <c r="Y173" s="459"/>
      <c r="Z173" s="389"/>
      <c r="AA173" s="23">
        <f t="shared" si="77"/>
        <v>0.1</v>
      </c>
      <c r="AB173" s="17" t="e">
        <f>(AA173*'Déscriptions des trades'!U173*'Déscriptions des trades'!B173/'Déscriptions des trades'!CK173)*'Déscriptions des trades'!W173</f>
        <v>#DIV/0!</v>
      </c>
      <c r="AC173" s="265" t="e">
        <f>AB173*'Déscriptions des trades'!CK173</f>
        <v>#DIV/0!</v>
      </c>
      <c r="AD173" s="266" t="e">
        <f>'Déscriptions des trades'!CK173-AC173</f>
        <v>#DIV/0!</v>
      </c>
      <c r="AE173" s="389"/>
      <c r="AF173" s="399">
        <v>169</v>
      </c>
      <c r="AG173" s="389"/>
      <c r="AH173" s="20"/>
      <c r="AI173" s="303"/>
      <c r="AJ173" s="307"/>
      <c r="AK173" s="161"/>
      <c r="AL173" s="305"/>
      <c r="AM173" s="305"/>
      <c r="AN173" s="162"/>
      <c r="AO173" s="439"/>
      <c r="AP173" s="162"/>
      <c r="AQ173" s="113"/>
      <c r="AR173" s="113"/>
      <c r="AS173" s="384"/>
      <c r="AT173" s="306"/>
      <c r="AU173" s="306"/>
      <c r="AV173" s="160"/>
      <c r="AW173" s="158"/>
      <c r="AX173" s="385"/>
      <c r="AY173" s="453"/>
      <c r="AZ173" s="165"/>
      <c r="BA173" s="301"/>
      <c r="BB173" s="165"/>
      <c r="BC173" s="301"/>
      <c r="BD173" s="165"/>
      <c r="BE173" s="302"/>
      <c r="BF173" s="302"/>
      <c r="BG173" s="165"/>
      <c r="BH173" s="303"/>
      <c r="BI173" s="165"/>
      <c r="BJ173" s="304"/>
      <c r="BK173" s="394"/>
      <c r="BL173" s="302"/>
      <c r="BM173" s="302"/>
      <c r="BN173" s="394"/>
      <c r="BO173" s="302"/>
      <c r="BP173" s="13"/>
      <c r="BQ173" s="302"/>
      <c r="BR173" s="13"/>
      <c r="BS173" s="302"/>
      <c r="BT173" s="13"/>
      <c r="BU173" s="302"/>
      <c r="BV173" s="386"/>
      <c r="BW173" s="303"/>
      <c r="BX173" s="303"/>
      <c r="BY173" s="302"/>
      <c r="BZ173" s="302"/>
      <c r="CA173" s="387"/>
      <c r="CB173" s="395"/>
      <c r="CC173" s="12"/>
      <c r="CD173" s="304"/>
      <c r="CE173" s="14"/>
      <c r="CF173" s="395"/>
      <c r="CG173" s="397"/>
      <c r="CH173" s="300">
        <f t="shared" si="81"/>
        <v>0</v>
      </c>
      <c r="CI173" s="26"/>
      <c r="CJ173" s="17">
        <f t="shared" si="78"/>
        <v>0</v>
      </c>
      <c r="CK173" s="18">
        <f t="shared" si="89"/>
        <v>12.89</v>
      </c>
      <c r="CM173" s="164"/>
      <c r="CN173" s="302"/>
      <c r="CO173" s="13">
        <f t="shared" si="82"/>
        <v>0</v>
      </c>
      <c r="CP173" s="302"/>
      <c r="CQ173" s="13">
        <f t="shared" si="83"/>
        <v>0</v>
      </c>
      <c r="CR173" s="302"/>
      <c r="CS173" s="13">
        <f t="shared" si="84"/>
        <v>0</v>
      </c>
      <c r="CT173" s="302"/>
      <c r="CU173" s="13">
        <f t="shared" si="79"/>
        <v>0</v>
      </c>
      <c r="CV173" s="302"/>
      <c r="CW173" s="13">
        <f t="shared" si="85"/>
        <v>0</v>
      </c>
      <c r="CX173" s="13">
        <f t="shared" si="86"/>
        <v>0</v>
      </c>
      <c r="CY173" s="251">
        <f t="shared" si="87"/>
        <v>0</v>
      </c>
      <c r="CZ173" s="13" t="s">
        <v>29</v>
      </c>
      <c r="DA173" s="13">
        <v>50</v>
      </c>
      <c r="DB173" s="22">
        <f t="shared" si="88"/>
        <v>0</v>
      </c>
      <c r="DD173" s="24"/>
      <c r="DF173" s="163"/>
      <c r="DH173" s="24"/>
      <c r="DI173" s="447"/>
      <c r="DJ173" s="163"/>
    </row>
    <row r="174" spans="1:114" s="7" customFormat="1">
      <c r="A174" s="277">
        <f t="shared" si="72"/>
        <v>50</v>
      </c>
      <c r="B174" s="21" t="e">
        <f>'Calculateur de trading'!I174/C174/W174</f>
        <v>#DIV/0!</v>
      </c>
      <c r="C174" s="278">
        <f t="shared" si="73"/>
        <v>10</v>
      </c>
      <c r="D174" s="426"/>
      <c r="E174" s="273">
        <f t="shared" si="74"/>
        <v>100</v>
      </c>
      <c r="F174" s="271">
        <f t="shared" si="66"/>
        <v>2</v>
      </c>
      <c r="G174" s="271" t="e">
        <f t="shared" si="67"/>
        <v>#DIV/0!</v>
      </c>
      <c r="H174" s="272">
        <f t="shared" si="68"/>
        <v>20</v>
      </c>
      <c r="I174" s="270"/>
      <c r="J174" s="273">
        <f t="shared" si="75"/>
        <v>200</v>
      </c>
      <c r="K174" s="271">
        <f t="shared" si="69"/>
        <v>4</v>
      </c>
      <c r="L174" s="271" t="e">
        <f t="shared" si="70"/>
        <v>#DIV/0!</v>
      </c>
      <c r="M174" s="272">
        <f t="shared" si="71"/>
        <v>40</v>
      </c>
      <c r="N174" s="389"/>
      <c r="O174" s="455" t="e">
        <f>(A174*B174*W174)+(B174*'Calculateur de trading'!H174)</f>
        <v>#DIV/0!</v>
      </c>
      <c r="P174" s="274" t="e">
        <f>O174/'Déscriptions des trades'!CK174</f>
        <v>#DIV/0!</v>
      </c>
      <c r="Q174" s="456" t="e">
        <f>'Déscriptions des trades'!CK174-O174</f>
        <v>#DIV/0!</v>
      </c>
      <c r="R174" s="466" t="e">
        <f t="shared" si="76"/>
        <v>#DIV/0!</v>
      </c>
      <c r="S174" s="389"/>
      <c r="T174" s="12"/>
      <c r="U174" s="25"/>
      <c r="V174" s="15"/>
      <c r="W174" s="490">
        <f t="shared" si="80"/>
        <v>0</v>
      </c>
      <c r="X174" s="21" t="e">
        <f>W174*U174/'Déscriptions des trades'!CK174*'Déscriptions des trades'!B174</f>
        <v>#DIV/0!</v>
      </c>
      <c r="Y174" s="459"/>
      <c r="Z174" s="389"/>
      <c r="AA174" s="23">
        <f t="shared" si="77"/>
        <v>0.1</v>
      </c>
      <c r="AB174" s="17" t="e">
        <f>(AA174*'Déscriptions des trades'!U174*'Déscriptions des trades'!B174/'Déscriptions des trades'!CK174)*'Déscriptions des trades'!W174</f>
        <v>#DIV/0!</v>
      </c>
      <c r="AC174" s="265" t="e">
        <f>AB174*'Déscriptions des trades'!CK174</f>
        <v>#DIV/0!</v>
      </c>
      <c r="AD174" s="266" t="e">
        <f>'Déscriptions des trades'!CK174-AC174</f>
        <v>#DIV/0!</v>
      </c>
      <c r="AE174" s="389"/>
      <c r="AF174" s="399">
        <v>170</v>
      </c>
      <c r="AG174" s="389"/>
      <c r="AH174" s="20"/>
      <c r="AI174" s="303"/>
      <c r="AJ174" s="307"/>
      <c r="AK174" s="161"/>
      <c r="AL174" s="305"/>
      <c r="AM174" s="305"/>
      <c r="AN174" s="162"/>
      <c r="AO174" s="439"/>
      <c r="AP174" s="162"/>
      <c r="AQ174" s="113"/>
      <c r="AR174" s="113"/>
      <c r="AS174" s="384"/>
      <c r="AT174" s="306"/>
      <c r="AU174" s="306"/>
      <c r="AV174" s="160"/>
      <c r="AW174" s="158"/>
      <c r="AX174" s="385"/>
      <c r="AY174" s="453"/>
      <c r="AZ174" s="165"/>
      <c r="BA174" s="301"/>
      <c r="BB174" s="165"/>
      <c r="BC174" s="301"/>
      <c r="BD174" s="165"/>
      <c r="BE174" s="302"/>
      <c r="BF174" s="302"/>
      <c r="BG174" s="165"/>
      <c r="BH174" s="303"/>
      <c r="BI174" s="165"/>
      <c r="BJ174" s="304"/>
      <c r="BK174" s="394"/>
      <c r="BL174" s="302"/>
      <c r="BM174" s="302"/>
      <c r="BN174" s="394"/>
      <c r="BO174" s="302"/>
      <c r="BP174" s="13"/>
      <c r="BQ174" s="302"/>
      <c r="BR174" s="13"/>
      <c r="BS174" s="302"/>
      <c r="BT174" s="13"/>
      <c r="BU174" s="302"/>
      <c r="BV174" s="386"/>
      <c r="BW174" s="303"/>
      <c r="BX174" s="303"/>
      <c r="BY174" s="302"/>
      <c r="BZ174" s="302"/>
      <c r="CA174" s="387"/>
      <c r="CB174" s="395"/>
      <c r="CC174" s="12"/>
      <c r="CD174" s="304"/>
      <c r="CE174" s="14"/>
      <c r="CF174" s="395"/>
      <c r="CG174" s="397"/>
      <c r="CH174" s="300">
        <f t="shared" si="81"/>
        <v>0</v>
      </c>
      <c r="CI174" s="26"/>
      <c r="CJ174" s="17">
        <f t="shared" si="78"/>
        <v>0</v>
      </c>
      <c r="CK174" s="18">
        <f t="shared" si="89"/>
        <v>12.89</v>
      </c>
      <c r="CM174" s="164"/>
      <c r="CN174" s="302"/>
      <c r="CO174" s="13">
        <f t="shared" si="82"/>
        <v>0</v>
      </c>
      <c r="CP174" s="302"/>
      <c r="CQ174" s="13">
        <f t="shared" si="83"/>
        <v>0</v>
      </c>
      <c r="CR174" s="302"/>
      <c r="CS174" s="13">
        <f t="shared" si="84"/>
        <v>0</v>
      </c>
      <c r="CT174" s="302"/>
      <c r="CU174" s="13">
        <f t="shared" si="79"/>
        <v>0</v>
      </c>
      <c r="CV174" s="302"/>
      <c r="CW174" s="13">
        <f t="shared" si="85"/>
        <v>0</v>
      </c>
      <c r="CX174" s="13">
        <f t="shared" si="86"/>
        <v>0</v>
      </c>
      <c r="CY174" s="251">
        <f t="shared" si="87"/>
        <v>0</v>
      </c>
      <c r="CZ174" s="13" t="s">
        <v>29</v>
      </c>
      <c r="DA174" s="13">
        <v>50</v>
      </c>
      <c r="DB174" s="22">
        <f t="shared" si="88"/>
        <v>0</v>
      </c>
      <c r="DD174" s="24"/>
      <c r="DF174" s="163"/>
      <c r="DH174" s="24"/>
      <c r="DI174" s="447"/>
      <c r="DJ174" s="163"/>
    </row>
    <row r="175" spans="1:114" s="7" customFormat="1">
      <c r="A175" s="277">
        <f t="shared" si="72"/>
        <v>50</v>
      </c>
      <c r="B175" s="21" t="e">
        <f>'Calculateur de trading'!I175/C175/W175</f>
        <v>#DIV/0!</v>
      </c>
      <c r="C175" s="278">
        <f t="shared" si="73"/>
        <v>10</v>
      </c>
      <c r="D175" s="278"/>
      <c r="E175" s="273">
        <f t="shared" si="74"/>
        <v>100</v>
      </c>
      <c r="F175" s="271">
        <f t="shared" si="66"/>
        <v>2</v>
      </c>
      <c r="G175" s="271" t="e">
        <f t="shared" si="67"/>
        <v>#DIV/0!</v>
      </c>
      <c r="H175" s="272">
        <f t="shared" si="68"/>
        <v>20</v>
      </c>
      <c r="I175" s="270"/>
      <c r="J175" s="273">
        <f t="shared" si="75"/>
        <v>200</v>
      </c>
      <c r="K175" s="271">
        <f t="shared" si="69"/>
        <v>4</v>
      </c>
      <c r="L175" s="271" t="e">
        <f t="shared" si="70"/>
        <v>#DIV/0!</v>
      </c>
      <c r="M175" s="272">
        <f t="shared" si="71"/>
        <v>40</v>
      </c>
      <c r="N175" s="389"/>
      <c r="O175" s="455" t="e">
        <f>(A175*B175*W175)+(B175*'Calculateur de trading'!H175)</f>
        <v>#DIV/0!</v>
      </c>
      <c r="P175" s="274" t="e">
        <f>O175/'Déscriptions des trades'!CK175</f>
        <v>#DIV/0!</v>
      </c>
      <c r="Q175" s="456" t="e">
        <f>'Déscriptions des trades'!CK175-O175</f>
        <v>#DIV/0!</v>
      </c>
      <c r="R175" s="466" t="e">
        <f t="shared" si="76"/>
        <v>#DIV/0!</v>
      </c>
      <c r="S175" s="389"/>
      <c r="T175" s="12"/>
      <c r="U175" s="25"/>
      <c r="V175" s="15"/>
      <c r="W175" s="490">
        <f t="shared" si="80"/>
        <v>0</v>
      </c>
      <c r="X175" s="21" t="e">
        <f>W175*U175/'Déscriptions des trades'!CK175*'Déscriptions des trades'!B175</f>
        <v>#DIV/0!</v>
      </c>
      <c r="Y175" s="459"/>
      <c r="Z175" s="389"/>
      <c r="AA175" s="23">
        <f t="shared" si="77"/>
        <v>0.1</v>
      </c>
      <c r="AB175" s="17" t="e">
        <f>(AA175*'Déscriptions des trades'!U175*'Déscriptions des trades'!B175/'Déscriptions des trades'!CK175)*'Déscriptions des trades'!W175</f>
        <v>#DIV/0!</v>
      </c>
      <c r="AC175" s="265" t="e">
        <f>AB175*'Déscriptions des trades'!CK175</f>
        <v>#DIV/0!</v>
      </c>
      <c r="AD175" s="266" t="e">
        <f>'Déscriptions des trades'!CK175-AC175</f>
        <v>#DIV/0!</v>
      </c>
      <c r="AE175" s="389"/>
      <c r="AF175" s="399">
        <v>171</v>
      </c>
      <c r="AG175" s="389"/>
      <c r="AH175" s="20"/>
      <c r="AI175" s="303"/>
      <c r="AJ175" s="307"/>
      <c r="AK175" s="161"/>
      <c r="AL175" s="305"/>
      <c r="AM175" s="305"/>
      <c r="AN175" s="162"/>
      <c r="AO175" s="439"/>
      <c r="AP175" s="162"/>
      <c r="AQ175" s="113"/>
      <c r="AR175" s="113"/>
      <c r="AS175" s="384"/>
      <c r="AT175" s="306"/>
      <c r="AU175" s="306"/>
      <c r="AV175" s="160"/>
      <c r="AW175" s="158"/>
      <c r="AX175" s="385"/>
      <c r="AY175" s="453"/>
      <c r="AZ175" s="165"/>
      <c r="BA175" s="301"/>
      <c r="BB175" s="165"/>
      <c r="BC175" s="301"/>
      <c r="BD175" s="165"/>
      <c r="BE175" s="302"/>
      <c r="BF175" s="302"/>
      <c r="BG175" s="165"/>
      <c r="BH175" s="303"/>
      <c r="BI175" s="165"/>
      <c r="BJ175" s="304"/>
      <c r="BK175" s="394"/>
      <c r="BL175" s="302"/>
      <c r="BM175" s="302"/>
      <c r="BN175" s="394"/>
      <c r="BO175" s="302"/>
      <c r="BP175" s="13"/>
      <c r="BQ175" s="302"/>
      <c r="BR175" s="13"/>
      <c r="BS175" s="302"/>
      <c r="BT175" s="13"/>
      <c r="BU175" s="302"/>
      <c r="BV175" s="386"/>
      <c r="BW175" s="303"/>
      <c r="BX175" s="303"/>
      <c r="BY175" s="302"/>
      <c r="BZ175" s="302"/>
      <c r="CA175" s="387"/>
      <c r="CB175" s="395"/>
      <c r="CC175" s="12"/>
      <c r="CD175" s="304"/>
      <c r="CE175" s="14"/>
      <c r="CF175" s="395"/>
      <c r="CG175" s="397"/>
      <c r="CH175" s="300">
        <f t="shared" si="81"/>
        <v>0</v>
      </c>
      <c r="CI175" s="26"/>
      <c r="CJ175" s="17">
        <f t="shared" si="78"/>
        <v>0</v>
      </c>
      <c r="CK175" s="18">
        <f t="shared" si="89"/>
        <v>12.89</v>
      </c>
      <c r="CM175" s="164"/>
      <c r="CN175" s="302"/>
      <c r="CO175" s="13">
        <f t="shared" si="82"/>
        <v>0</v>
      </c>
      <c r="CP175" s="302"/>
      <c r="CQ175" s="13">
        <f t="shared" si="83"/>
        <v>0</v>
      </c>
      <c r="CR175" s="302"/>
      <c r="CS175" s="13">
        <f t="shared" si="84"/>
        <v>0</v>
      </c>
      <c r="CT175" s="302"/>
      <c r="CU175" s="13">
        <f t="shared" si="79"/>
        <v>0</v>
      </c>
      <c r="CV175" s="302"/>
      <c r="CW175" s="13">
        <f t="shared" si="85"/>
        <v>0</v>
      </c>
      <c r="CX175" s="13">
        <f t="shared" si="86"/>
        <v>0</v>
      </c>
      <c r="CY175" s="251">
        <f t="shared" si="87"/>
        <v>0</v>
      </c>
      <c r="CZ175" s="13" t="s">
        <v>29</v>
      </c>
      <c r="DA175" s="13">
        <v>50</v>
      </c>
      <c r="DB175" s="22">
        <f t="shared" si="88"/>
        <v>0</v>
      </c>
      <c r="DD175" s="24"/>
      <c r="DF175" s="163"/>
      <c r="DH175" s="24"/>
      <c r="DI175" s="447"/>
      <c r="DJ175" s="163"/>
    </row>
    <row r="176" spans="1:114" s="7" customFormat="1">
      <c r="A176" s="277">
        <f t="shared" si="72"/>
        <v>50</v>
      </c>
      <c r="B176" s="21" t="e">
        <f>'Calculateur de trading'!I176/C176/W176</f>
        <v>#DIV/0!</v>
      </c>
      <c r="C176" s="278">
        <f t="shared" si="73"/>
        <v>10</v>
      </c>
      <c r="D176" s="426"/>
      <c r="E176" s="273">
        <f t="shared" si="74"/>
        <v>100</v>
      </c>
      <c r="F176" s="271">
        <f t="shared" si="66"/>
        <v>2</v>
      </c>
      <c r="G176" s="271" t="e">
        <f t="shared" si="67"/>
        <v>#DIV/0!</v>
      </c>
      <c r="H176" s="272">
        <f t="shared" si="68"/>
        <v>20</v>
      </c>
      <c r="I176" s="270"/>
      <c r="J176" s="273">
        <f t="shared" si="75"/>
        <v>200</v>
      </c>
      <c r="K176" s="271">
        <f t="shared" si="69"/>
        <v>4</v>
      </c>
      <c r="L176" s="271" t="e">
        <f t="shared" si="70"/>
        <v>#DIV/0!</v>
      </c>
      <c r="M176" s="272">
        <f t="shared" si="71"/>
        <v>40</v>
      </c>
      <c r="N176" s="389"/>
      <c r="O176" s="455" t="e">
        <f>(A176*B176*W176)+(B176*'Calculateur de trading'!H176)</f>
        <v>#DIV/0!</v>
      </c>
      <c r="P176" s="274" t="e">
        <f>O176/'Déscriptions des trades'!CK176</f>
        <v>#DIV/0!</v>
      </c>
      <c r="Q176" s="456" t="e">
        <f>'Déscriptions des trades'!CK176-O176</f>
        <v>#DIV/0!</v>
      </c>
      <c r="R176" s="466" t="e">
        <f t="shared" si="76"/>
        <v>#DIV/0!</v>
      </c>
      <c r="S176" s="389"/>
      <c r="T176" s="12"/>
      <c r="U176" s="25"/>
      <c r="V176" s="15"/>
      <c r="W176" s="490">
        <f t="shared" si="80"/>
        <v>0</v>
      </c>
      <c r="X176" s="21" t="e">
        <f>W176*U176/'Déscriptions des trades'!CK176*'Déscriptions des trades'!B176</f>
        <v>#DIV/0!</v>
      </c>
      <c r="Y176" s="459"/>
      <c r="Z176" s="389"/>
      <c r="AA176" s="23">
        <f t="shared" si="77"/>
        <v>0.1</v>
      </c>
      <c r="AB176" s="17" t="e">
        <f>(AA176*'Déscriptions des trades'!U176*'Déscriptions des trades'!B176/'Déscriptions des trades'!CK176)*'Déscriptions des trades'!W176</f>
        <v>#DIV/0!</v>
      </c>
      <c r="AC176" s="265" t="e">
        <f>AB176*'Déscriptions des trades'!CK176</f>
        <v>#DIV/0!</v>
      </c>
      <c r="AD176" s="266" t="e">
        <f>'Déscriptions des trades'!CK176-AC176</f>
        <v>#DIV/0!</v>
      </c>
      <c r="AE176" s="389"/>
      <c r="AF176" s="399">
        <v>172</v>
      </c>
      <c r="AG176" s="389"/>
      <c r="AH176" s="20"/>
      <c r="AI176" s="303"/>
      <c r="AJ176" s="307"/>
      <c r="AK176" s="161"/>
      <c r="AL176" s="305"/>
      <c r="AM176" s="305"/>
      <c r="AN176" s="162"/>
      <c r="AO176" s="439"/>
      <c r="AP176" s="162"/>
      <c r="AQ176" s="113"/>
      <c r="AR176" s="113"/>
      <c r="AS176" s="384"/>
      <c r="AT176" s="306"/>
      <c r="AU176" s="306"/>
      <c r="AV176" s="160"/>
      <c r="AW176" s="158"/>
      <c r="AX176" s="385"/>
      <c r="AY176" s="453"/>
      <c r="AZ176" s="165"/>
      <c r="BA176" s="301"/>
      <c r="BB176" s="165"/>
      <c r="BC176" s="301"/>
      <c r="BD176" s="165"/>
      <c r="BE176" s="302"/>
      <c r="BF176" s="302"/>
      <c r="BG176" s="165"/>
      <c r="BH176" s="303"/>
      <c r="BI176" s="165"/>
      <c r="BJ176" s="304"/>
      <c r="BK176" s="394"/>
      <c r="BL176" s="302"/>
      <c r="BM176" s="302"/>
      <c r="BN176" s="394"/>
      <c r="BO176" s="302"/>
      <c r="BP176" s="13"/>
      <c r="BQ176" s="302"/>
      <c r="BR176" s="13"/>
      <c r="BS176" s="302"/>
      <c r="BT176" s="13"/>
      <c r="BU176" s="302"/>
      <c r="BV176" s="386"/>
      <c r="BW176" s="303"/>
      <c r="BX176" s="303"/>
      <c r="BY176" s="302"/>
      <c r="BZ176" s="302"/>
      <c r="CA176" s="387"/>
      <c r="CB176" s="395"/>
      <c r="CC176" s="12"/>
      <c r="CD176" s="304"/>
      <c r="CE176" s="14"/>
      <c r="CF176" s="395"/>
      <c r="CG176" s="397"/>
      <c r="CH176" s="300">
        <f t="shared" si="81"/>
        <v>0</v>
      </c>
      <c r="CI176" s="26"/>
      <c r="CJ176" s="17">
        <f t="shared" si="78"/>
        <v>0</v>
      </c>
      <c r="CK176" s="18">
        <f t="shared" si="89"/>
        <v>12.89</v>
      </c>
      <c r="CM176" s="164"/>
      <c r="CN176" s="302"/>
      <c r="CO176" s="13">
        <f t="shared" si="82"/>
        <v>0</v>
      </c>
      <c r="CP176" s="302"/>
      <c r="CQ176" s="13">
        <f t="shared" si="83"/>
        <v>0</v>
      </c>
      <c r="CR176" s="302"/>
      <c r="CS176" s="13">
        <f t="shared" si="84"/>
        <v>0</v>
      </c>
      <c r="CT176" s="302"/>
      <c r="CU176" s="13">
        <f t="shared" si="79"/>
        <v>0</v>
      </c>
      <c r="CV176" s="302"/>
      <c r="CW176" s="13">
        <f t="shared" si="85"/>
        <v>0</v>
      </c>
      <c r="CX176" s="13">
        <f t="shared" si="86"/>
        <v>0</v>
      </c>
      <c r="CY176" s="251">
        <f t="shared" si="87"/>
        <v>0</v>
      </c>
      <c r="CZ176" s="13" t="s">
        <v>29</v>
      </c>
      <c r="DA176" s="13">
        <v>50</v>
      </c>
      <c r="DB176" s="22">
        <f t="shared" si="88"/>
        <v>0</v>
      </c>
      <c r="DD176" s="24"/>
      <c r="DF176" s="163"/>
      <c r="DH176" s="24"/>
      <c r="DI176" s="447"/>
      <c r="DJ176" s="163"/>
    </row>
    <row r="177" spans="1:114" s="7" customFormat="1">
      <c r="A177" s="277">
        <f t="shared" si="72"/>
        <v>50</v>
      </c>
      <c r="B177" s="21" t="e">
        <f>'Calculateur de trading'!I177/C177/W177</f>
        <v>#DIV/0!</v>
      </c>
      <c r="C177" s="278">
        <f t="shared" si="73"/>
        <v>10</v>
      </c>
      <c r="D177" s="278"/>
      <c r="E177" s="273">
        <f t="shared" si="74"/>
        <v>100</v>
      </c>
      <c r="F177" s="271">
        <f t="shared" si="66"/>
        <v>2</v>
      </c>
      <c r="G177" s="271" t="e">
        <f t="shared" si="67"/>
        <v>#DIV/0!</v>
      </c>
      <c r="H177" s="272">
        <f t="shared" si="68"/>
        <v>20</v>
      </c>
      <c r="I177" s="270"/>
      <c r="J177" s="273">
        <f t="shared" si="75"/>
        <v>200</v>
      </c>
      <c r="K177" s="271">
        <f t="shared" si="69"/>
        <v>4</v>
      </c>
      <c r="L177" s="271" t="e">
        <f t="shared" si="70"/>
        <v>#DIV/0!</v>
      </c>
      <c r="M177" s="272">
        <f t="shared" si="71"/>
        <v>40</v>
      </c>
      <c r="N177" s="389"/>
      <c r="O177" s="455" t="e">
        <f>(A177*B177*W177)+(B177*'Calculateur de trading'!H177)</f>
        <v>#DIV/0!</v>
      </c>
      <c r="P177" s="274" t="e">
        <f>O177/'Déscriptions des trades'!CK177</f>
        <v>#DIV/0!</v>
      </c>
      <c r="Q177" s="456" t="e">
        <f>'Déscriptions des trades'!CK177-O177</f>
        <v>#DIV/0!</v>
      </c>
      <c r="R177" s="466" t="e">
        <f t="shared" si="76"/>
        <v>#DIV/0!</v>
      </c>
      <c r="S177" s="389"/>
      <c r="T177" s="12"/>
      <c r="U177" s="25"/>
      <c r="V177" s="15"/>
      <c r="W177" s="490">
        <f t="shared" si="80"/>
        <v>0</v>
      </c>
      <c r="X177" s="21" t="e">
        <f>W177*U177/'Déscriptions des trades'!CK177*'Déscriptions des trades'!B177</f>
        <v>#DIV/0!</v>
      </c>
      <c r="Y177" s="459"/>
      <c r="Z177" s="389"/>
      <c r="AA177" s="23">
        <f t="shared" si="77"/>
        <v>0.1</v>
      </c>
      <c r="AB177" s="17" t="e">
        <f>(AA177*'Déscriptions des trades'!U177*'Déscriptions des trades'!B177/'Déscriptions des trades'!CK177)*'Déscriptions des trades'!W177</f>
        <v>#DIV/0!</v>
      </c>
      <c r="AC177" s="265" t="e">
        <f>AB177*'Déscriptions des trades'!CK177</f>
        <v>#DIV/0!</v>
      </c>
      <c r="AD177" s="266" t="e">
        <f>'Déscriptions des trades'!CK177-AC177</f>
        <v>#DIV/0!</v>
      </c>
      <c r="AE177" s="389"/>
      <c r="AF177" s="399">
        <v>173</v>
      </c>
      <c r="AG177" s="389"/>
      <c r="AH177" s="20"/>
      <c r="AI177" s="303"/>
      <c r="AJ177" s="307"/>
      <c r="AK177" s="161"/>
      <c r="AL177" s="305"/>
      <c r="AM177" s="305"/>
      <c r="AN177" s="162"/>
      <c r="AO177" s="439"/>
      <c r="AP177" s="162"/>
      <c r="AQ177" s="113"/>
      <c r="AR177" s="113"/>
      <c r="AS177" s="384"/>
      <c r="AT177" s="306"/>
      <c r="AU177" s="306"/>
      <c r="AV177" s="160"/>
      <c r="AW177" s="158"/>
      <c r="AX177" s="385"/>
      <c r="AY177" s="453"/>
      <c r="AZ177" s="165"/>
      <c r="BA177" s="301"/>
      <c r="BB177" s="165"/>
      <c r="BC177" s="301"/>
      <c r="BD177" s="165"/>
      <c r="BE177" s="302"/>
      <c r="BF177" s="302"/>
      <c r="BG177" s="165"/>
      <c r="BH177" s="303"/>
      <c r="BI177" s="165"/>
      <c r="BJ177" s="304"/>
      <c r="BK177" s="394"/>
      <c r="BL177" s="302"/>
      <c r="BM177" s="302"/>
      <c r="BN177" s="394"/>
      <c r="BO177" s="302"/>
      <c r="BP177" s="13"/>
      <c r="BQ177" s="302"/>
      <c r="BR177" s="13"/>
      <c r="BS177" s="302"/>
      <c r="BT177" s="13"/>
      <c r="BU177" s="302"/>
      <c r="BV177" s="386"/>
      <c r="BW177" s="303"/>
      <c r="BX177" s="303"/>
      <c r="BY177" s="302"/>
      <c r="BZ177" s="302"/>
      <c r="CA177" s="387"/>
      <c r="CB177" s="395"/>
      <c r="CC177" s="12"/>
      <c r="CD177" s="304"/>
      <c r="CE177" s="14"/>
      <c r="CF177" s="395"/>
      <c r="CG177" s="397"/>
      <c r="CH177" s="300">
        <f t="shared" si="81"/>
        <v>0</v>
      </c>
      <c r="CI177" s="26"/>
      <c r="CJ177" s="17">
        <f t="shared" si="78"/>
        <v>0</v>
      </c>
      <c r="CK177" s="18">
        <f t="shared" si="89"/>
        <v>12.89</v>
      </c>
      <c r="CM177" s="164"/>
      <c r="CN177" s="302"/>
      <c r="CO177" s="13">
        <f t="shared" si="82"/>
        <v>0</v>
      </c>
      <c r="CP177" s="302"/>
      <c r="CQ177" s="13">
        <f t="shared" si="83"/>
        <v>0</v>
      </c>
      <c r="CR177" s="302"/>
      <c r="CS177" s="13">
        <f t="shared" si="84"/>
        <v>0</v>
      </c>
      <c r="CT177" s="302"/>
      <c r="CU177" s="13">
        <f t="shared" si="79"/>
        <v>0</v>
      </c>
      <c r="CV177" s="302"/>
      <c r="CW177" s="13">
        <f t="shared" si="85"/>
        <v>0</v>
      </c>
      <c r="CX177" s="13">
        <f t="shared" si="86"/>
        <v>0</v>
      </c>
      <c r="CY177" s="251">
        <f t="shared" si="87"/>
        <v>0</v>
      </c>
      <c r="CZ177" s="13" t="s">
        <v>29</v>
      </c>
      <c r="DA177" s="13">
        <v>50</v>
      </c>
      <c r="DB177" s="22">
        <f t="shared" si="88"/>
        <v>0</v>
      </c>
      <c r="DD177" s="24"/>
      <c r="DF177" s="163"/>
      <c r="DH177" s="24"/>
      <c r="DI177" s="447"/>
      <c r="DJ177" s="163"/>
    </row>
    <row r="178" spans="1:114" s="7" customFormat="1">
      <c r="A178" s="277">
        <f t="shared" si="72"/>
        <v>50</v>
      </c>
      <c r="B178" s="21" t="e">
        <f>'Calculateur de trading'!I178/C178/W178</f>
        <v>#DIV/0!</v>
      </c>
      <c r="C178" s="278">
        <f t="shared" si="73"/>
        <v>10</v>
      </c>
      <c r="D178" s="426"/>
      <c r="E178" s="273">
        <f t="shared" si="74"/>
        <v>100</v>
      </c>
      <c r="F178" s="271">
        <f t="shared" si="66"/>
        <v>2</v>
      </c>
      <c r="G178" s="271" t="e">
        <f t="shared" si="67"/>
        <v>#DIV/0!</v>
      </c>
      <c r="H178" s="272">
        <f t="shared" si="68"/>
        <v>20</v>
      </c>
      <c r="I178" s="270"/>
      <c r="J178" s="273">
        <f t="shared" si="75"/>
        <v>200</v>
      </c>
      <c r="K178" s="271">
        <f t="shared" si="69"/>
        <v>4</v>
      </c>
      <c r="L178" s="271" t="e">
        <f t="shared" si="70"/>
        <v>#DIV/0!</v>
      </c>
      <c r="M178" s="272">
        <f t="shared" si="71"/>
        <v>40</v>
      </c>
      <c r="N178" s="389"/>
      <c r="O178" s="455" t="e">
        <f>(A178*B178*W178)+(B178*'Calculateur de trading'!H178)</f>
        <v>#DIV/0!</v>
      </c>
      <c r="P178" s="274" t="e">
        <f>O178/'Déscriptions des trades'!CK178</f>
        <v>#DIV/0!</v>
      </c>
      <c r="Q178" s="456" t="e">
        <f>'Déscriptions des trades'!CK178-O178</f>
        <v>#DIV/0!</v>
      </c>
      <c r="R178" s="466" t="e">
        <f t="shared" si="76"/>
        <v>#DIV/0!</v>
      </c>
      <c r="S178" s="389"/>
      <c r="T178" s="12"/>
      <c r="U178" s="25"/>
      <c r="V178" s="15"/>
      <c r="W178" s="490">
        <f t="shared" si="80"/>
        <v>0</v>
      </c>
      <c r="X178" s="21" t="e">
        <f>W178*U178/'Déscriptions des trades'!CK178*'Déscriptions des trades'!B178</f>
        <v>#DIV/0!</v>
      </c>
      <c r="Y178" s="459"/>
      <c r="Z178" s="389"/>
      <c r="AA178" s="23">
        <f t="shared" si="77"/>
        <v>0.1</v>
      </c>
      <c r="AB178" s="17" t="e">
        <f>(AA178*'Déscriptions des trades'!U178*'Déscriptions des trades'!B178/'Déscriptions des trades'!CK178)*'Déscriptions des trades'!W178</f>
        <v>#DIV/0!</v>
      </c>
      <c r="AC178" s="265" t="e">
        <f>AB178*'Déscriptions des trades'!CK178</f>
        <v>#DIV/0!</v>
      </c>
      <c r="AD178" s="266" t="e">
        <f>'Déscriptions des trades'!CK178-AC178</f>
        <v>#DIV/0!</v>
      </c>
      <c r="AE178" s="389"/>
      <c r="AF178" s="399">
        <v>174</v>
      </c>
      <c r="AG178" s="389"/>
      <c r="AH178" s="20"/>
      <c r="AI178" s="303"/>
      <c r="AJ178" s="307"/>
      <c r="AK178" s="161"/>
      <c r="AL178" s="305"/>
      <c r="AM178" s="305"/>
      <c r="AN178" s="162"/>
      <c r="AO178" s="439"/>
      <c r="AP178" s="162"/>
      <c r="AQ178" s="113"/>
      <c r="AR178" s="113"/>
      <c r="AS178" s="384"/>
      <c r="AT178" s="306"/>
      <c r="AU178" s="306"/>
      <c r="AV178" s="160"/>
      <c r="AW178" s="158"/>
      <c r="AX178" s="385"/>
      <c r="AY178" s="453"/>
      <c r="AZ178" s="165"/>
      <c r="BA178" s="301"/>
      <c r="BB178" s="165"/>
      <c r="BC178" s="301"/>
      <c r="BD178" s="165"/>
      <c r="BE178" s="302"/>
      <c r="BF178" s="302"/>
      <c r="BG178" s="165"/>
      <c r="BH178" s="303"/>
      <c r="BI178" s="165"/>
      <c r="BJ178" s="304"/>
      <c r="BK178" s="394"/>
      <c r="BL178" s="302"/>
      <c r="BM178" s="302"/>
      <c r="BN178" s="394"/>
      <c r="BO178" s="302"/>
      <c r="BP178" s="13"/>
      <c r="BQ178" s="302"/>
      <c r="BR178" s="13"/>
      <c r="BS178" s="302"/>
      <c r="BT178" s="13"/>
      <c r="BU178" s="302"/>
      <c r="BV178" s="386"/>
      <c r="BW178" s="303"/>
      <c r="BX178" s="303"/>
      <c r="BY178" s="302"/>
      <c r="BZ178" s="302"/>
      <c r="CA178" s="387"/>
      <c r="CB178" s="395"/>
      <c r="CC178" s="12"/>
      <c r="CD178" s="304"/>
      <c r="CE178" s="14"/>
      <c r="CF178" s="395"/>
      <c r="CG178" s="397"/>
      <c r="CH178" s="300">
        <f t="shared" si="81"/>
        <v>0</v>
      </c>
      <c r="CI178" s="26"/>
      <c r="CJ178" s="17">
        <f t="shared" si="78"/>
        <v>0</v>
      </c>
      <c r="CK178" s="18">
        <f t="shared" si="89"/>
        <v>12.89</v>
      </c>
      <c r="CM178" s="164"/>
      <c r="CN178" s="302"/>
      <c r="CO178" s="13">
        <f t="shared" si="82"/>
        <v>0</v>
      </c>
      <c r="CP178" s="302"/>
      <c r="CQ178" s="13">
        <f t="shared" si="83"/>
        <v>0</v>
      </c>
      <c r="CR178" s="302"/>
      <c r="CS178" s="13">
        <f t="shared" si="84"/>
        <v>0</v>
      </c>
      <c r="CT178" s="302"/>
      <c r="CU178" s="13">
        <f t="shared" si="79"/>
        <v>0</v>
      </c>
      <c r="CV178" s="302"/>
      <c r="CW178" s="13">
        <f t="shared" si="85"/>
        <v>0</v>
      </c>
      <c r="CX178" s="13">
        <f t="shared" si="86"/>
        <v>0</v>
      </c>
      <c r="CY178" s="251">
        <f t="shared" si="87"/>
        <v>0</v>
      </c>
      <c r="CZ178" s="13" t="s">
        <v>29</v>
      </c>
      <c r="DA178" s="13">
        <v>50</v>
      </c>
      <c r="DB178" s="22">
        <f t="shared" si="88"/>
        <v>0</v>
      </c>
      <c r="DD178" s="24"/>
      <c r="DF178" s="163"/>
      <c r="DH178" s="24"/>
      <c r="DI178" s="447"/>
      <c r="DJ178" s="163"/>
    </row>
    <row r="179" spans="1:114" s="7" customFormat="1">
      <c r="A179" s="277">
        <f t="shared" si="72"/>
        <v>50</v>
      </c>
      <c r="B179" s="21" t="e">
        <f>'Calculateur de trading'!I179/C179/W179</f>
        <v>#DIV/0!</v>
      </c>
      <c r="C179" s="278">
        <f t="shared" si="73"/>
        <v>10</v>
      </c>
      <c r="D179" s="278"/>
      <c r="E179" s="273">
        <f t="shared" si="74"/>
        <v>100</v>
      </c>
      <c r="F179" s="271">
        <f t="shared" si="66"/>
        <v>2</v>
      </c>
      <c r="G179" s="271" t="e">
        <f t="shared" si="67"/>
        <v>#DIV/0!</v>
      </c>
      <c r="H179" s="272">
        <f t="shared" si="68"/>
        <v>20</v>
      </c>
      <c r="I179" s="270"/>
      <c r="J179" s="273">
        <f t="shared" si="75"/>
        <v>200</v>
      </c>
      <c r="K179" s="271">
        <f t="shared" si="69"/>
        <v>4</v>
      </c>
      <c r="L179" s="271" t="e">
        <f t="shared" si="70"/>
        <v>#DIV/0!</v>
      </c>
      <c r="M179" s="272">
        <f t="shared" si="71"/>
        <v>40</v>
      </c>
      <c r="N179" s="389"/>
      <c r="O179" s="455" t="e">
        <f>(A179*B179*W179)+(B179*'Calculateur de trading'!H179)</f>
        <v>#DIV/0!</v>
      </c>
      <c r="P179" s="274" t="e">
        <f>O179/'Déscriptions des trades'!CK179</f>
        <v>#DIV/0!</v>
      </c>
      <c r="Q179" s="456" t="e">
        <f>'Déscriptions des trades'!CK179-O179</f>
        <v>#DIV/0!</v>
      </c>
      <c r="R179" s="466" t="e">
        <f t="shared" si="76"/>
        <v>#DIV/0!</v>
      </c>
      <c r="S179" s="389"/>
      <c r="T179" s="12"/>
      <c r="U179" s="25"/>
      <c r="V179" s="15"/>
      <c r="W179" s="490">
        <f t="shared" si="80"/>
        <v>0</v>
      </c>
      <c r="X179" s="21" t="e">
        <f>W179*U179/'Déscriptions des trades'!CK179*'Déscriptions des trades'!B179</f>
        <v>#DIV/0!</v>
      </c>
      <c r="Y179" s="459"/>
      <c r="Z179" s="389"/>
      <c r="AA179" s="23">
        <f t="shared" si="77"/>
        <v>0.1</v>
      </c>
      <c r="AB179" s="17" t="e">
        <f>(AA179*'Déscriptions des trades'!U179*'Déscriptions des trades'!B179/'Déscriptions des trades'!CK179)*'Déscriptions des trades'!W179</f>
        <v>#DIV/0!</v>
      </c>
      <c r="AC179" s="265" t="e">
        <f>AB179*'Déscriptions des trades'!CK179</f>
        <v>#DIV/0!</v>
      </c>
      <c r="AD179" s="266" t="e">
        <f>'Déscriptions des trades'!CK179-AC179</f>
        <v>#DIV/0!</v>
      </c>
      <c r="AE179" s="389"/>
      <c r="AF179" s="399">
        <v>175</v>
      </c>
      <c r="AG179" s="389"/>
      <c r="AH179" s="20"/>
      <c r="AI179" s="303"/>
      <c r="AJ179" s="307"/>
      <c r="AK179" s="161"/>
      <c r="AL179" s="305"/>
      <c r="AM179" s="305"/>
      <c r="AN179" s="162"/>
      <c r="AO179" s="439"/>
      <c r="AP179" s="162"/>
      <c r="AQ179" s="113"/>
      <c r="AR179" s="113"/>
      <c r="AS179" s="384"/>
      <c r="AT179" s="306"/>
      <c r="AU179" s="306"/>
      <c r="AV179" s="160"/>
      <c r="AW179" s="158"/>
      <c r="AX179" s="385"/>
      <c r="AY179" s="453"/>
      <c r="AZ179" s="165"/>
      <c r="BA179" s="301"/>
      <c r="BB179" s="165"/>
      <c r="BC179" s="301"/>
      <c r="BD179" s="165"/>
      <c r="BE179" s="302"/>
      <c r="BF179" s="302"/>
      <c r="BG179" s="165"/>
      <c r="BH179" s="303"/>
      <c r="BI179" s="165"/>
      <c r="BJ179" s="304"/>
      <c r="BK179" s="394"/>
      <c r="BL179" s="302"/>
      <c r="BM179" s="302"/>
      <c r="BN179" s="394"/>
      <c r="BO179" s="302"/>
      <c r="BP179" s="13"/>
      <c r="BQ179" s="302"/>
      <c r="BR179" s="13"/>
      <c r="BS179" s="302"/>
      <c r="BT179" s="13"/>
      <c r="BU179" s="302"/>
      <c r="BV179" s="386"/>
      <c r="BW179" s="303"/>
      <c r="BX179" s="303"/>
      <c r="BY179" s="302"/>
      <c r="BZ179" s="302"/>
      <c r="CA179" s="387"/>
      <c r="CB179" s="395"/>
      <c r="CC179" s="12"/>
      <c r="CD179" s="304"/>
      <c r="CE179" s="14"/>
      <c r="CF179" s="395"/>
      <c r="CG179" s="397"/>
      <c r="CH179" s="300">
        <f t="shared" si="81"/>
        <v>0</v>
      </c>
      <c r="CI179" s="26"/>
      <c r="CJ179" s="17">
        <f t="shared" si="78"/>
        <v>0</v>
      </c>
      <c r="CK179" s="18">
        <f t="shared" si="89"/>
        <v>12.89</v>
      </c>
      <c r="CM179" s="164"/>
      <c r="CN179" s="302"/>
      <c r="CO179" s="13">
        <f t="shared" si="82"/>
        <v>0</v>
      </c>
      <c r="CP179" s="302"/>
      <c r="CQ179" s="13">
        <f t="shared" si="83"/>
        <v>0</v>
      </c>
      <c r="CR179" s="302"/>
      <c r="CS179" s="13">
        <f t="shared" si="84"/>
        <v>0</v>
      </c>
      <c r="CT179" s="302"/>
      <c r="CU179" s="13">
        <f t="shared" si="79"/>
        <v>0</v>
      </c>
      <c r="CV179" s="302"/>
      <c r="CW179" s="13">
        <f t="shared" si="85"/>
        <v>0</v>
      </c>
      <c r="CX179" s="13">
        <f t="shared" si="86"/>
        <v>0</v>
      </c>
      <c r="CY179" s="251">
        <f t="shared" si="87"/>
        <v>0</v>
      </c>
      <c r="CZ179" s="13" t="s">
        <v>29</v>
      </c>
      <c r="DA179" s="13">
        <v>50</v>
      </c>
      <c r="DB179" s="22">
        <f t="shared" si="88"/>
        <v>0</v>
      </c>
      <c r="DD179" s="24"/>
      <c r="DF179" s="163"/>
      <c r="DH179" s="24"/>
      <c r="DI179" s="447"/>
      <c r="DJ179" s="163"/>
    </row>
    <row r="180" spans="1:114" s="7" customFormat="1">
      <c r="A180" s="277">
        <f t="shared" si="72"/>
        <v>50</v>
      </c>
      <c r="B180" s="21" t="e">
        <f>'Calculateur de trading'!I180/C180/W180</f>
        <v>#DIV/0!</v>
      </c>
      <c r="C180" s="278">
        <f t="shared" si="73"/>
        <v>10</v>
      </c>
      <c r="D180" s="426"/>
      <c r="E180" s="273">
        <f t="shared" si="74"/>
        <v>100</v>
      </c>
      <c r="F180" s="271">
        <f t="shared" si="66"/>
        <v>2</v>
      </c>
      <c r="G180" s="271" t="e">
        <f t="shared" si="67"/>
        <v>#DIV/0!</v>
      </c>
      <c r="H180" s="272">
        <f t="shared" si="68"/>
        <v>20</v>
      </c>
      <c r="I180" s="270"/>
      <c r="J180" s="273">
        <f t="shared" si="75"/>
        <v>200</v>
      </c>
      <c r="K180" s="271">
        <f t="shared" si="69"/>
        <v>4</v>
      </c>
      <c r="L180" s="271" t="e">
        <f t="shared" si="70"/>
        <v>#DIV/0!</v>
      </c>
      <c r="M180" s="272">
        <f t="shared" si="71"/>
        <v>40</v>
      </c>
      <c r="N180" s="389"/>
      <c r="O180" s="455" t="e">
        <f>(A180*B180*W180)+(B180*'Calculateur de trading'!H180)</f>
        <v>#DIV/0!</v>
      </c>
      <c r="P180" s="274" t="e">
        <f>O180/'Déscriptions des trades'!CK180</f>
        <v>#DIV/0!</v>
      </c>
      <c r="Q180" s="456" t="e">
        <f>'Déscriptions des trades'!CK180-O180</f>
        <v>#DIV/0!</v>
      </c>
      <c r="R180" s="466" t="e">
        <f t="shared" si="76"/>
        <v>#DIV/0!</v>
      </c>
      <c r="S180" s="389"/>
      <c r="T180" s="12"/>
      <c r="U180" s="25"/>
      <c r="V180" s="15"/>
      <c r="W180" s="490">
        <f t="shared" si="80"/>
        <v>0</v>
      </c>
      <c r="X180" s="21" t="e">
        <f>W180*U180/'Déscriptions des trades'!CK180*'Déscriptions des trades'!B180</f>
        <v>#DIV/0!</v>
      </c>
      <c r="Y180" s="459"/>
      <c r="Z180" s="389"/>
      <c r="AA180" s="23">
        <f t="shared" si="77"/>
        <v>0.1</v>
      </c>
      <c r="AB180" s="17" t="e">
        <f>(AA180*'Déscriptions des trades'!U180*'Déscriptions des trades'!B180/'Déscriptions des trades'!CK180)*'Déscriptions des trades'!W180</f>
        <v>#DIV/0!</v>
      </c>
      <c r="AC180" s="265" t="e">
        <f>AB180*'Déscriptions des trades'!CK180</f>
        <v>#DIV/0!</v>
      </c>
      <c r="AD180" s="266" t="e">
        <f>'Déscriptions des trades'!CK180-AC180</f>
        <v>#DIV/0!</v>
      </c>
      <c r="AE180" s="389"/>
      <c r="AF180" s="399">
        <v>176</v>
      </c>
      <c r="AG180" s="389"/>
      <c r="AH180" s="20"/>
      <c r="AI180" s="303"/>
      <c r="AJ180" s="307"/>
      <c r="AK180" s="161"/>
      <c r="AL180" s="305"/>
      <c r="AM180" s="305"/>
      <c r="AN180" s="162"/>
      <c r="AO180" s="439"/>
      <c r="AP180" s="162"/>
      <c r="AQ180" s="113"/>
      <c r="AR180" s="113"/>
      <c r="AS180" s="384"/>
      <c r="AT180" s="306"/>
      <c r="AU180" s="306"/>
      <c r="AV180" s="160"/>
      <c r="AW180" s="158"/>
      <c r="AX180" s="385"/>
      <c r="AY180" s="453"/>
      <c r="AZ180" s="165"/>
      <c r="BA180" s="301"/>
      <c r="BB180" s="165"/>
      <c r="BC180" s="301"/>
      <c r="BD180" s="165"/>
      <c r="BE180" s="302"/>
      <c r="BF180" s="302"/>
      <c r="BG180" s="165"/>
      <c r="BH180" s="303"/>
      <c r="BI180" s="165"/>
      <c r="BJ180" s="304"/>
      <c r="BK180" s="394"/>
      <c r="BL180" s="302"/>
      <c r="BM180" s="302"/>
      <c r="BN180" s="394"/>
      <c r="BO180" s="302"/>
      <c r="BP180" s="13"/>
      <c r="BQ180" s="302"/>
      <c r="BR180" s="13"/>
      <c r="BS180" s="302"/>
      <c r="BT180" s="13"/>
      <c r="BU180" s="302"/>
      <c r="BV180" s="386"/>
      <c r="BW180" s="303"/>
      <c r="BX180" s="303"/>
      <c r="BY180" s="302"/>
      <c r="BZ180" s="302"/>
      <c r="CA180" s="387"/>
      <c r="CB180" s="395"/>
      <c r="CC180" s="12"/>
      <c r="CD180" s="304"/>
      <c r="CE180" s="14"/>
      <c r="CF180" s="395"/>
      <c r="CG180" s="397"/>
      <c r="CH180" s="300">
        <f t="shared" si="81"/>
        <v>0</v>
      </c>
      <c r="CI180" s="26"/>
      <c r="CJ180" s="17">
        <f t="shared" si="78"/>
        <v>0</v>
      </c>
      <c r="CK180" s="18">
        <f t="shared" si="89"/>
        <v>12.89</v>
      </c>
      <c r="CM180" s="164"/>
      <c r="CN180" s="302"/>
      <c r="CO180" s="13">
        <f t="shared" si="82"/>
        <v>0</v>
      </c>
      <c r="CP180" s="302"/>
      <c r="CQ180" s="13">
        <f t="shared" si="83"/>
        <v>0</v>
      </c>
      <c r="CR180" s="302"/>
      <c r="CS180" s="13">
        <f t="shared" si="84"/>
        <v>0</v>
      </c>
      <c r="CT180" s="302"/>
      <c r="CU180" s="13">
        <f t="shared" si="79"/>
        <v>0</v>
      </c>
      <c r="CV180" s="302"/>
      <c r="CW180" s="13">
        <f t="shared" si="85"/>
        <v>0</v>
      </c>
      <c r="CX180" s="13">
        <f t="shared" si="86"/>
        <v>0</v>
      </c>
      <c r="CY180" s="251">
        <f t="shared" si="87"/>
        <v>0</v>
      </c>
      <c r="CZ180" s="13" t="s">
        <v>29</v>
      </c>
      <c r="DA180" s="13">
        <v>50</v>
      </c>
      <c r="DB180" s="22">
        <f t="shared" si="88"/>
        <v>0</v>
      </c>
      <c r="DD180" s="24"/>
      <c r="DF180" s="163"/>
      <c r="DH180" s="24"/>
      <c r="DI180" s="447"/>
      <c r="DJ180" s="163"/>
    </row>
    <row r="181" spans="1:114" s="7" customFormat="1">
      <c r="A181" s="277">
        <f t="shared" si="72"/>
        <v>50</v>
      </c>
      <c r="B181" s="21" t="e">
        <f>'Calculateur de trading'!I181/C181/W181</f>
        <v>#DIV/0!</v>
      </c>
      <c r="C181" s="278">
        <f t="shared" si="73"/>
        <v>10</v>
      </c>
      <c r="D181" s="426"/>
      <c r="E181" s="273">
        <f t="shared" si="74"/>
        <v>100</v>
      </c>
      <c r="F181" s="271">
        <f t="shared" si="66"/>
        <v>2</v>
      </c>
      <c r="G181" s="271" t="e">
        <f t="shared" si="67"/>
        <v>#DIV/0!</v>
      </c>
      <c r="H181" s="272">
        <f t="shared" si="68"/>
        <v>20</v>
      </c>
      <c r="I181" s="270"/>
      <c r="J181" s="273">
        <f t="shared" si="75"/>
        <v>200</v>
      </c>
      <c r="K181" s="271">
        <f t="shared" si="69"/>
        <v>4</v>
      </c>
      <c r="L181" s="271" t="e">
        <f t="shared" si="70"/>
        <v>#DIV/0!</v>
      </c>
      <c r="M181" s="272">
        <f t="shared" si="71"/>
        <v>40</v>
      </c>
      <c r="N181" s="389"/>
      <c r="O181" s="455" t="e">
        <f>(A181*B181*W181)+(B181*'Calculateur de trading'!H181)</f>
        <v>#DIV/0!</v>
      </c>
      <c r="P181" s="274" t="e">
        <f>O181/'Déscriptions des trades'!CK181</f>
        <v>#DIV/0!</v>
      </c>
      <c r="Q181" s="456" t="e">
        <f>'Déscriptions des trades'!CK181-O181</f>
        <v>#DIV/0!</v>
      </c>
      <c r="R181" s="466" t="e">
        <f t="shared" si="76"/>
        <v>#DIV/0!</v>
      </c>
      <c r="S181" s="389"/>
      <c r="T181" s="12"/>
      <c r="U181" s="25"/>
      <c r="V181" s="15"/>
      <c r="W181" s="490">
        <f t="shared" si="80"/>
        <v>0</v>
      </c>
      <c r="X181" s="21" t="e">
        <f>W181*U181/'Déscriptions des trades'!CK181*'Déscriptions des trades'!B181</f>
        <v>#DIV/0!</v>
      </c>
      <c r="Y181" s="459"/>
      <c r="Z181" s="389"/>
      <c r="AA181" s="23">
        <f t="shared" si="77"/>
        <v>0.1</v>
      </c>
      <c r="AB181" s="17" t="e">
        <f>(AA181*'Déscriptions des trades'!U181*'Déscriptions des trades'!B181/'Déscriptions des trades'!CK181)*'Déscriptions des trades'!W181</f>
        <v>#DIV/0!</v>
      </c>
      <c r="AC181" s="265" t="e">
        <f>AB181*'Déscriptions des trades'!CK181</f>
        <v>#DIV/0!</v>
      </c>
      <c r="AD181" s="266" t="e">
        <f>'Déscriptions des trades'!CK181-AC181</f>
        <v>#DIV/0!</v>
      </c>
      <c r="AE181" s="389"/>
      <c r="AF181" s="399">
        <v>177</v>
      </c>
      <c r="AG181" s="389"/>
      <c r="AH181" s="20"/>
      <c r="AI181" s="303"/>
      <c r="AJ181" s="307"/>
      <c r="AK181" s="161"/>
      <c r="AL181" s="305"/>
      <c r="AM181" s="305"/>
      <c r="AN181" s="162"/>
      <c r="AO181" s="439"/>
      <c r="AP181" s="162"/>
      <c r="AQ181" s="113"/>
      <c r="AR181" s="113"/>
      <c r="AS181" s="384"/>
      <c r="AT181" s="306"/>
      <c r="AU181" s="306"/>
      <c r="AV181" s="160"/>
      <c r="AW181" s="158"/>
      <c r="AX181" s="385"/>
      <c r="AY181" s="453"/>
      <c r="AZ181" s="165"/>
      <c r="BA181" s="301"/>
      <c r="BB181" s="165"/>
      <c r="BC181" s="301"/>
      <c r="BD181" s="165"/>
      <c r="BE181" s="302"/>
      <c r="BF181" s="302"/>
      <c r="BG181" s="165"/>
      <c r="BH181" s="303"/>
      <c r="BI181" s="165"/>
      <c r="BJ181" s="304"/>
      <c r="BK181" s="394"/>
      <c r="BL181" s="302"/>
      <c r="BM181" s="302"/>
      <c r="BN181" s="394"/>
      <c r="BO181" s="302"/>
      <c r="BP181" s="13"/>
      <c r="BQ181" s="302"/>
      <c r="BR181" s="13"/>
      <c r="BS181" s="302"/>
      <c r="BT181" s="13"/>
      <c r="BU181" s="302"/>
      <c r="BV181" s="386"/>
      <c r="BW181" s="303"/>
      <c r="BX181" s="303"/>
      <c r="BY181" s="302"/>
      <c r="BZ181" s="302"/>
      <c r="CA181" s="387"/>
      <c r="CB181" s="395"/>
      <c r="CC181" s="12"/>
      <c r="CD181" s="304"/>
      <c r="CE181" s="14"/>
      <c r="CF181" s="395"/>
      <c r="CG181" s="397"/>
      <c r="CH181" s="300">
        <f t="shared" si="81"/>
        <v>0</v>
      </c>
      <c r="CI181" s="26"/>
      <c r="CJ181" s="17">
        <f t="shared" si="78"/>
        <v>0</v>
      </c>
      <c r="CK181" s="18">
        <f t="shared" si="89"/>
        <v>12.89</v>
      </c>
      <c r="CM181" s="164"/>
      <c r="CN181" s="302"/>
      <c r="CO181" s="13">
        <f t="shared" si="82"/>
        <v>0</v>
      </c>
      <c r="CP181" s="302"/>
      <c r="CQ181" s="13">
        <f t="shared" si="83"/>
        <v>0</v>
      </c>
      <c r="CR181" s="302"/>
      <c r="CS181" s="13">
        <f t="shared" si="84"/>
        <v>0</v>
      </c>
      <c r="CT181" s="302"/>
      <c r="CU181" s="13">
        <f t="shared" si="79"/>
        <v>0</v>
      </c>
      <c r="CV181" s="302"/>
      <c r="CW181" s="13">
        <f t="shared" si="85"/>
        <v>0</v>
      </c>
      <c r="CX181" s="13">
        <f t="shared" si="86"/>
        <v>0</v>
      </c>
      <c r="CY181" s="251">
        <f t="shared" si="87"/>
        <v>0</v>
      </c>
      <c r="CZ181" s="13" t="s">
        <v>29</v>
      </c>
      <c r="DA181" s="13">
        <v>50</v>
      </c>
      <c r="DB181" s="22">
        <f t="shared" si="88"/>
        <v>0</v>
      </c>
      <c r="DD181" s="24"/>
      <c r="DF181" s="163"/>
      <c r="DH181" s="24"/>
      <c r="DI181" s="447"/>
      <c r="DJ181" s="163"/>
    </row>
    <row r="182" spans="1:114" s="7" customFormat="1">
      <c r="A182" s="277">
        <f t="shared" si="72"/>
        <v>50</v>
      </c>
      <c r="B182" s="21" t="e">
        <f>'Calculateur de trading'!I182/C182/W182</f>
        <v>#DIV/0!</v>
      </c>
      <c r="C182" s="278">
        <f t="shared" si="73"/>
        <v>10</v>
      </c>
      <c r="D182" s="278"/>
      <c r="E182" s="273">
        <f t="shared" si="74"/>
        <v>100</v>
      </c>
      <c r="F182" s="271">
        <f t="shared" si="66"/>
        <v>2</v>
      </c>
      <c r="G182" s="271" t="e">
        <f t="shared" si="67"/>
        <v>#DIV/0!</v>
      </c>
      <c r="H182" s="272">
        <f t="shared" si="68"/>
        <v>20</v>
      </c>
      <c r="I182" s="270"/>
      <c r="J182" s="273">
        <f t="shared" si="75"/>
        <v>200</v>
      </c>
      <c r="K182" s="271">
        <f t="shared" si="69"/>
        <v>4</v>
      </c>
      <c r="L182" s="271" t="e">
        <f t="shared" si="70"/>
        <v>#DIV/0!</v>
      </c>
      <c r="M182" s="272">
        <f t="shared" si="71"/>
        <v>40</v>
      </c>
      <c r="N182" s="389"/>
      <c r="O182" s="455" t="e">
        <f>(A182*B182*W182)+(B182*'Calculateur de trading'!H182)</f>
        <v>#DIV/0!</v>
      </c>
      <c r="P182" s="274" t="e">
        <f>O182/'Déscriptions des trades'!CK182</f>
        <v>#DIV/0!</v>
      </c>
      <c r="Q182" s="456" t="e">
        <f>'Déscriptions des trades'!CK182-O182</f>
        <v>#DIV/0!</v>
      </c>
      <c r="R182" s="466" t="e">
        <f t="shared" si="76"/>
        <v>#DIV/0!</v>
      </c>
      <c r="S182" s="389"/>
      <c r="T182" s="12"/>
      <c r="U182" s="25"/>
      <c r="V182" s="15"/>
      <c r="W182" s="490">
        <f t="shared" si="80"/>
        <v>0</v>
      </c>
      <c r="X182" s="21" t="e">
        <f>W182*U182/'Déscriptions des trades'!CK182*'Déscriptions des trades'!B182</f>
        <v>#DIV/0!</v>
      </c>
      <c r="Y182" s="459"/>
      <c r="Z182" s="389"/>
      <c r="AA182" s="23">
        <f t="shared" si="77"/>
        <v>0.1</v>
      </c>
      <c r="AB182" s="17" t="e">
        <f>(AA182*'Déscriptions des trades'!U182*'Déscriptions des trades'!B182/'Déscriptions des trades'!CK182)*'Déscriptions des trades'!W182</f>
        <v>#DIV/0!</v>
      </c>
      <c r="AC182" s="265" t="e">
        <f>AB182*'Déscriptions des trades'!CK182</f>
        <v>#DIV/0!</v>
      </c>
      <c r="AD182" s="266" t="e">
        <f>'Déscriptions des trades'!CK182-AC182</f>
        <v>#DIV/0!</v>
      </c>
      <c r="AE182" s="389"/>
      <c r="AF182" s="399">
        <v>178</v>
      </c>
      <c r="AG182" s="389"/>
      <c r="AH182" s="20"/>
      <c r="AI182" s="303"/>
      <c r="AJ182" s="307"/>
      <c r="AK182" s="161"/>
      <c r="AL182" s="305"/>
      <c r="AM182" s="305"/>
      <c r="AN182" s="162"/>
      <c r="AO182" s="439"/>
      <c r="AP182" s="162"/>
      <c r="AQ182" s="113"/>
      <c r="AR182" s="113"/>
      <c r="AS182" s="384"/>
      <c r="AT182" s="306"/>
      <c r="AU182" s="306"/>
      <c r="AV182" s="160"/>
      <c r="AW182" s="158"/>
      <c r="AX182" s="385"/>
      <c r="AY182" s="453"/>
      <c r="AZ182" s="165"/>
      <c r="BA182" s="301"/>
      <c r="BB182" s="165"/>
      <c r="BC182" s="301"/>
      <c r="BD182" s="165"/>
      <c r="BE182" s="302"/>
      <c r="BF182" s="302"/>
      <c r="BG182" s="165"/>
      <c r="BH182" s="303"/>
      <c r="BI182" s="165"/>
      <c r="BJ182" s="304"/>
      <c r="BK182" s="394"/>
      <c r="BL182" s="302"/>
      <c r="BM182" s="302"/>
      <c r="BN182" s="394"/>
      <c r="BO182" s="302"/>
      <c r="BP182" s="13"/>
      <c r="BQ182" s="302"/>
      <c r="BR182" s="13"/>
      <c r="BS182" s="302"/>
      <c r="BT182" s="13"/>
      <c r="BU182" s="302"/>
      <c r="BV182" s="386"/>
      <c r="BW182" s="303"/>
      <c r="BX182" s="303"/>
      <c r="BY182" s="302"/>
      <c r="BZ182" s="302"/>
      <c r="CA182" s="387"/>
      <c r="CB182" s="395"/>
      <c r="CC182" s="12"/>
      <c r="CD182" s="304"/>
      <c r="CE182" s="14"/>
      <c r="CF182" s="395"/>
      <c r="CG182" s="397"/>
      <c r="CH182" s="300">
        <f t="shared" si="81"/>
        <v>0</v>
      </c>
      <c r="CI182" s="26"/>
      <c r="CJ182" s="17">
        <f t="shared" si="78"/>
        <v>0</v>
      </c>
      <c r="CK182" s="18">
        <f t="shared" si="89"/>
        <v>12.89</v>
      </c>
      <c r="CM182" s="164"/>
      <c r="CN182" s="302"/>
      <c r="CO182" s="13">
        <f t="shared" si="82"/>
        <v>0</v>
      </c>
      <c r="CP182" s="302"/>
      <c r="CQ182" s="13">
        <f t="shared" si="83"/>
        <v>0</v>
      </c>
      <c r="CR182" s="302"/>
      <c r="CS182" s="13">
        <f t="shared" si="84"/>
        <v>0</v>
      </c>
      <c r="CT182" s="302"/>
      <c r="CU182" s="13">
        <f t="shared" si="79"/>
        <v>0</v>
      </c>
      <c r="CV182" s="302"/>
      <c r="CW182" s="13">
        <f t="shared" si="85"/>
        <v>0</v>
      </c>
      <c r="CX182" s="13">
        <f t="shared" si="86"/>
        <v>0</v>
      </c>
      <c r="CY182" s="251">
        <f t="shared" si="87"/>
        <v>0</v>
      </c>
      <c r="CZ182" s="13" t="s">
        <v>29</v>
      </c>
      <c r="DA182" s="13">
        <v>50</v>
      </c>
      <c r="DB182" s="22">
        <f t="shared" si="88"/>
        <v>0</v>
      </c>
      <c r="DD182" s="24"/>
      <c r="DF182" s="163"/>
      <c r="DH182" s="24"/>
      <c r="DI182" s="447"/>
      <c r="DJ182" s="163"/>
    </row>
    <row r="183" spans="1:114" s="7" customFormat="1">
      <c r="A183" s="277">
        <f t="shared" si="72"/>
        <v>50</v>
      </c>
      <c r="B183" s="21" t="e">
        <f>'Calculateur de trading'!I183/C183/W183</f>
        <v>#DIV/0!</v>
      </c>
      <c r="C183" s="278">
        <f t="shared" si="73"/>
        <v>10</v>
      </c>
      <c r="D183" s="426"/>
      <c r="E183" s="273">
        <f t="shared" si="74"/>
        <v>100</v>
      </c>
      <c r="F183" s="271">
        <f t="shared" si="66"/>
        <v>2</v>
      </c>
      <c r="G183" s="271" t="e">
        <f t="shared" si="67"/>
        <v>#DIV/0!</v>
      </c>
      <c r="H183" s="272">
        <f t="shared" si="68"/>
        <v>20</v>
      </c>
      <c r="I183" s="270"/>
      <c r="J183" s="273">
        <f t="shared" si="75"/>
        <v>200</v>
      </c>
      <c r="K183" s="271">
        <f t="shared" si="69"/>
        <v>4</v>
      </c>
      <c r="L183" s="271" t="e">
        <f t="shared" si="70"/>
        <v>#DIV/0!</v>
      </c>
      <c r="M183" s="272">
        <f t="shared" si="71"/>
        <v>40</v>
      </c>
      <c r="N183" s="389"/>
      <c r="O183" s="455" t="e">
        <f>(A183*B183*W183)+(B183*'Calculateur de trading'!H183)</f>
        <v>#DIV/0!</v>
      </c>
      <c r="P183" s="274" t="e">
        <f>O183/'Déscriptions des trades'!CK183</f>
        <v>#DIV/0!</v>
      </c>
      <c r="Q183" s="456" t="e">
        <f>'Déscriptions des trades'!CK183-O183</f>
        <v>#DIV/0!</v>
      </c>
      <c r="R183" s="466" t="e">
        <f t="shared" si="76"/>
        <v>#DIV/0!</v>
      </c>
      <c r="S183" s="389"/>
      <c r="T183" s="12"/>
      <c r="U183" s="25"/>
      <c r="V183" s="15"/>
      <c r="W183" s="490">
        <f t="shared" si="80"/>
        <v>0</v>
      </c>
      <c r="X183" s="21" t="e">
        <f>W183*U183/'Déscriptions des trades'!CK183*'Déscriptions des trades'!B183</f>
        <v>#DIV/0!</v>
      </c>
      <c r="Y183" s="459"/>
      <c r="Z183" s="389"/>
      <c r="AA183" s="23">
        <f t="shared" si="77"/>
        <v>0.1</v>
      </c>
      <c r="AB183" s="17" t="e">
        <f>(AA183*'Déscriptions des trades'!U183*'Déscriptions des trades'!B183/'Déscriptions des trades'!CK183)*'Déscriptions des trades'!W183</f>
        <v>#DIV/0!</v>
      </c>
      <c r="AC183" s="265" t="e">
        <f>AB183*'Déscriptions des trades'!CK183</f>
        <v>#DIV/0!</v>
      </c>
      <c r="AD183" s="266" t="e">
        <f>'Déscriptions des trades'!CK183-AC183</f>
        <v>#DIV/0!</v>
      </c>
      <c r="AE183" s="389"/>
      <c r="AF183" s="399">
        <v>179</v>
      </c>
      <c r="AG183" s="389"/>
      <c r="AH183" s="20"/>
      <c r="AI183" s="303"/>
      <c r="AJ183" s="307"/>
      <c r="AK183" s="161"/>
      <c r="AL183" s="305"/>
      <c r="AM183" s="305"/>
      <c r="AN183" s="162"/>
      <c r="AO183" s="439"/>
      <c r="AP183" s="162"/>
      <c r="AQ183" s="113"/>
      <c r="AR183" s="113"/>
      <c r="AS183" s="384"/>
      <c r="AT183" s="306"/>
      <c r="AU183" s="306"/>
      <c r="AV183" s="160"/>
      <c r="AW183" s="158"/>
      <c r="AX183" s="385"/>
      <c r="AY183" s="453"/>
      <c r="AZ183" s="165"/>
      <c r="BA183" s="301"/>
      <c r="BB183" s="165"/>
      <c r="BC183" s="301"/>
      <c r="BD183" s="165"/>
      <c r="BE183" s="302"/>
      <c r="BF183" s="302"/>
      <c r="BG183" s="165"/>
      <c r="BH183" s="303"/>
      <c r="BI183" s="165"/>
      <c r="BJ183" s="304"/>
      <c r="BK183" s="394"/>
      <c r="BL183" s="302"/>
      <c r="BM183" s="302"/>
      <c r="BN183" s="394"/>
      <c r="BO183" s="302"/>
      <c r="BP183" s="13"/>
      <c r="BQ183" s="302"/>
      <c r="BR183" s="13"/>
      <c r="BS183" s="302"/>
      <c r="BT183" s="13"/>
      <c r="BU183" s="302"/>
      <c r="BV183" s="386"/>
      <c r="BW183" s="303"/>
      <c r="BX183" s="303"/>
      <c r="BY183" s="302"/>
      <c r="BZ183" s="302"/>
      <c r="CA183" s="387"/>
      <c r="CB183" s="395"/>
      <c r="CC183" s="12"/>
      <c r="CD183" s="304"/>
      <c r="CE183" s="14"/>
      <c r="CF183" s="395"/>
      <c r="CG183" s="397"/>
      <c r="CH183" s="300">
        <f t="shared" si="81"/>
        <v>0</v>
      </c>
      <c r="CI183" s="26"/>
      <c r="CJ183" s="17">
        <f t="shared" si="78"/>
        <v>0</v>
      </c>
      <c r="CK183" s="18">
        <f t="shared" si="89"/>
        <v>12.89</v>
      </c>
      <c r="CM183" s="164"/>
      <c r="CN183" s="302"/>
      <c r="CO183" s="13">
        <f t="shared" si="82"/>
        <v>0</v>
      </c>
      <c r="CP183" s="302"/>
      <c r="CQ183" s="13">
        <f t="shared" si="83"/>
        <v>0</v>
      </c>
      <c r="CR183" s="302"/>
      <c r="CS183" s="13">
        <f t="shared" si="84"/>
        <v>0</v>
      </c>
      <c r="CT183" s="302"/>
      <c r="CU183" s="13">
        <f t="shared" si="79"/>
        <v>0</v>
      </c>
      <c r="CV183" s="302"/>
      <c r="CW183" s="13">
        <f t="shared" si="85"/>
        <v>0</v>
      </c>
      <c r="CX183" s="13">
        <f t="shared" si="86"/>
        <v>0</v>
      </c>
      <c r="CY183" s="251">
        <f t="shared" si="87"/>
        <v>0</v>
      </c>
      <c r="CZ183" s="13" t="s">
        <v>29</v>
      </c>
      <c r="DA183" s="13">
        <v>50</v>
      </c>
      <c r="DB183" s="22">
        <f t="shared" si="88"/>
        <v>0</v>
      </c>
      <c r="DD183" s="24"/>
      <c r="DF183" s="163"/>
      <c r="DH183" s="24"/>
      <c r="DI183" s="447"/>
      <c r="DJ183" s="163"/>
    </row>
    <row r="184" spans="1:114" s="7" customFormat="1">
      <c r="A184" s="277">
        <f t="shared" si="72"/>
        <v>50</v>
      </c>
      <c r="B184" s="21" t="e">
        <f>'Calculateur de trading'!I184/C184/W184</f>
        <v>#DIV/0!</v>
      </c>
      <c r="C184" s="278">
        <f t="shared" si="73"/>
        <v>10</v>
      </c>
      <c r="D184" s="278"/>
      <c r="E184" s="273">
        <f t="shared" si="74"/>
        <v>100</v>
      </c>
      <c r="F184" s="271">
        <f t="shared" si="66"/>
        <v>2</v>
      </c>
      <c r="G184" s="271" t="e">
        <f t="shared" si="67"/>
        <v>#DIV/0!</v>
      </c>
      <c r="H184" s="272">
        <f t="shared" si="68"/>
        <v>20</v>
      </c>
      <c r="I184" s="270"/>
      <c r="J184" s="273">
        <f t="shared" si="75"/>
        <v>200</v>
      </c>
      <c r="K184" s="271">
        <f t="shared" si="69"/>
        <v>4</v>
      </c>
      <c r="L184" s="271" t="e">
        <f t="shared" si="70"/>
        <v>#DIV/0!</v>
      </c>
      <c r="M184" s="272">
        <f t="shared" si="71"/>
        <v>40</v>
      </c>
      <c r="N184" s="389"/>
      <c r="O184" s="455" t="e">
        <f>(A184*B184*W184)+(B184*'Calculateur de trading'!H184)</f>
        <v>#DIV/0!</v>
      </c>
      <c r="P184" s="274" t="e">
        <f>O184/'Déscriptions des trades'!CK184</f>
        <v>#DIV/0!</v>
      </c>
      <c r="Q184" s="456" t="e">
        <f>'Déscriptions des trades'!CK184-O184</f>
        <v>#DIV/0!</v>
      </c>
      <c r="R184" s="466" t="e">
        <f t="shared" si="76"/>
        <v>#DIV/0!</v>
      </c>
      <c r="S184" s="389"/>
      <c r="T184" s="12"/>
      <c r="U184" s="25"/>
      <c r="V184" s="15"/>
      <c r="W184" s="490">
        <f t="shared" si="80"/>
        <v>0</v>
      </c>
      <c r="X184" s="21" t="e">
        <f>W184*U184/'Déscriptions des trades'!CK184*'Déscriptions des trades'!B184</f>
        <v>#DIV/0!</v>
      </c>
      <c r="Y184" s="459"/>
      <c r="Z184" s="389"/>
      <c r="AA184" s="23">
        <f t="shared" si="77"/>
        <v>0.1</v>
      </c>
      <c r="AB184" s="17" t="e">
        <f>(AA184*'Déscriptions des trades'!U184*'Déscriptions des trades'!B184/'Déscriptions des trades'!CK184)*'Déscriptions des trades'!W184</f>
        <v>#DIV/0!</v>
      </c>
      <c r="AC184" s="265" t="e">
        <f>AB184*'Déscriptions des trades'!CK184</f>
        <v>#DIV/0!</v>
      </c>
      <c r="AD184" s="266" t="e">
        <f>'Déscriptions des trades'!CK184-AC184</f>
        <v>#DIV/0!</v>
      </c>
      <c r="AE184" s="389"/>
      <c r="AF184" s="399">
        <v>180</v>
      </c>
      <c r="AG184" s="389"/>
      <c r="AH184" s="20"/>
      <c r="AI184" s="303"/>
      <c r="AJ184" s="307"/>
      <c r="AK184" s="161"/>
      <c r="AL184" s="305"/>
      <c r="AM184" s="305"/>
      <c r="AN184" s="162"/>
      <c r="AO184" s="439"/>
      <c r="AP184" s="162"/>
      <c r="AQ184" s="113"/>
      <c r="AR184" s="113"/>
      <c r="AS184" s="384"/>
      <c r="AT184" s="306"/>
      <c r="AU184" s="306"/>
      <c r="AV184" s="160"/>
      <c r="AW184" s="158"/>
      <c r="AX184" s="385"/>
      <c r="AY184" s="453"/>
      <c r="AZ184" s="165"/>
      <c r="BA184" s="301"/>
      <c r="BB184" s="165"/>
      <c r="BC184" s="301"/>
      <c r="BD184" s="165"/>
      <c r="BE184" s="302"/>
      <c r="BF184" s="302"/>
      <c r="BG184" s="165"/>
      <c r="BH184" s="303"/>
      <c r="BI184" s="165"/>
      <c r="BJ184" s="304"/>
      <c r="BK184" s="394"/>
      <c r="BL184" s="302"/>
      <c r="BM184" s="302"/>
      <c r="BN184" s="394"/>
      <c r="BO184" s="302"/>
      <c r="BP184" s="13"/>
      <c r="BQ184" s="302"/>
      <c r="BR184" s="13"/>
      <c r="BS184" s="302"/>
      <c r="BT184" s="13"/>
      <c r="BU184" s="302"/>
      <c r="BV184" s="386"/>
      <c r="BW184" s="303"/>
      <c r="BX184" s="303"/>
      <c r="BY184" s="302"/>
      <c r="BZ184" s="302"/>
      <c r="CA184" s="387"/>
      <c r="CB184" s="395"/>
      <c r="CC184" s="12"/>
      <c r="CD184" s="304"/>
      <c r="CE184" s="14"/>
      <c r="CF184" s="395"/>
      <c r="CG184" s="397"/>
      <c r="CH184" s="300">
        <f t="shared" si="81"/>
        <v>0</v>
      </c>
      <c r="CI184" s="26"/>
      <c r="CJ184" s="17">
        <f t="shared" si="78"/>
        <v>0</v>
      </c>
      <c r="CK184" s="18">
        <f t="shared" si="89"/>
        <v>12.89</v>
      </c>
      <c r="CM184" s="164"/>
      <c r="CN184" s="302"/>
      <c r="CO184" s="13">
        <f t="shared" si="82"/>
        <v>0</v>
      </c>
      <c r="CP184" s="302"/>
      <c r="CQ184" s="13">
        <f t="shared" si="83"/>
        <v>0</v>
      </c>
      <c r="CR184" s="302"/>
      <c r="CS184" s="13">
        <f t="shared" si="84"/>
        <v>0</v>
      </c>
      <c r="CT184" s="302"/>
      <c r="CU184" s="13">
        <f t="shared" si="79"/>
        <v>0</v>
      </c>
      <c r="CV184" s="302"/>
      <c r="CW184" s="13">
        <f t="shared" si="85"/>
        <v>0</v>
      </c>
      <c r="CX184" s="13">
        <f t="shared" si="86"/>
        <v>0</v>
      </c>
      <c r="CY184" s="251">
        <f t="shared" si="87"/>
        <v>0</v>
      </c>
      <c r="CZ184" s="13" t="s">
        <v>29</v>
      </c>
      <c r="DA184" s="13">
        <v>50</v>
      </c>
      <c r="DB184" s="22">
        <f t="shared" si="88"/>
        <v>0</v>
      </c>
      <c r="DD184" s="24"/>
      <c r="DF184" s="163"/>
      <c r="DH184" s="24"/>
      <c r="DI184" s="447"/>
      <c r="DJ184" s="163"/>
    </row>
    <row r="185" spans="1:114" s="7" customFormat="1">
      <c r="A185" s="277">
        <f t="shared" si="72"/>
        <v>50</v>
      </c>
      <c r="B185" s="21" t="e">
        <f>'Calculateur de trading'!I185/C185/W185</f>
        <v>#DIV/0!</v>
      </c>
      <c r="C185" s="278">
        <f t="shared" si="73"/>
        <v>10</v>
      </c>
      <c r="D185" s="426"/>
      <c r="E185" s="273">
        <f t="shared" si="74"/>
        <v>100</v>
      </c>
      <c r="F185" s="271">
        <f t="shared" si="66"/>
        <v>2</v>
      </c>
      <c r="G185" s="271" t="e">
        <f t="shared" si="67"/>
        <v>#DIV/0!</v>
      </c>
      <c r="H185" s="272">
        <f t="shared" si="68"/>
        <v>20</v>
      </c>
      <c r="I185" s="270"/>
      <c r="J185" s="273">
        <f t="shared" si="75"/>
        <v>200</v>
      </c>
      <c r="K185" s="271">
        <f t="shared" si="69"/>
        <v>4</v>
      </c>
      <c r="L185" s="271" t="e">
        <f t="shared" si="70"/>
        <v>#DIV/0!</v>
      </c>
      <c r="M185" s="272">
        <f t="shared" si="71"/>
        <v>40</v>
      </c>
      <c r="N185" s="389"/>
      <c r="O185" s="455" t="e">
        <f>(A185*B185*W185)+(B185*'Calculateur de trading'!H185)</f>
        <v>#DIV/0!</v>
      </c>
      <c r="P185" s="274" t="e">
        <f>O185/'Déscriptions des trades'!CK185</f>
        <v>#DIV/0!</v>
      </c>
      <c r="Q185" s="456" t="e">
        <f>'Déscriptions des trades'!CK185-O185</f>
        <v>#DIV/0!</v>
      </c>
      <c r="R185" s="466" t="e">
        <f t="shared" si="76"/>
        <v>#DIV/0!</v>
      </c>
      <c r="S185" s="389"/>
      <c r="T185" s="12"/>
      <c r="U185" s="25"/>
      <c r="V185" s="15"/>
      <c r="W185" s="490">
        <f t="shared" si="80"/>
        <v>0</v>
      </c>
      <c r="X185" s="21" t="e">
        <f>W185*U185/'Déscriptions des trades'!CK185*'Déscriptions des trades'!B185</f>
        <v>#DIV/0!</v>
      </c>
      <c r="Y185" s="459"/>
      <c r="Z185" s="389"/>
      <c r="AA185" s="23">
        <f t="shared" si="77"/>
        <v>0.1</v>
      </c>
      <c r="AB185" s="17" t="e">
        <f>(AA185*'Déscriptions des trades'!U185*'Déscriptions des trades'!B185/'Déscriptions des trades'!CK185)*'Déscriptions des trades'!W185</f>
        <v>#DIV/0!</v>
      </c>
      <c r="AC185" s="265" t="e">
        <f>AB185*'Déscriptions des trades'!CK185</f>
        <v>#DIV/0!</v>
      </c>
      <c r="AD185" s="266" t="e">
        <f>'Déscriptions des trades'!CK185-AC185</f>
        <v>#DIV/0!</v>
      </c>
      <c r="AE185" s="389"/>
      <c r="AF185" s="399">
        <v>181</v>
      </c>
      <c r="AG185" s="389"/>
      <c r="AH185" s="20"/>
      <c r="AI185" s="303"/>
      <c r="AJ185" s="307"/>
      <c r="AK185" s="161"/>
      <c r="AL185" s="305"/>
      <c r="AM185" s="305"/>
      <c r="AN185" s="162"/>
      <c r="AO185" s="439"/>
      <c r="AP185" s="162"/>
      <c r="AQ185" s="113"/>
      <c r="AR185" s="113"/>
      <c r="AS185" s="384"/>
      <c r="AT185" s="306"/>
      <c r="AU185" s="306"/>
      <c r="AV185" s="160"/>
      <c r="AW185" s="158"/>
      <c r="AX185" s="385"/>
      <c r="AY185" s="453"/>
      <c r="AZ185" s="165"/>
      <c r="BA185" s="301"/>
      <c r="BB185" s="165"/>
      <c r="BC185" s="301"/>
      <c r="BD185" s="165"/>
      <c r="BE185" s="302"/>
      <c r="BF185" s="302"/>
      <c r="BG185" s="165"/>
      <c r="BH185" s="303"/>
      <c r="BI185" s="165"/>
      <c r="BJ185" s="304"/>
      <c r="BK185" s="394"/>
      <c r="BL185" s="302"/>
      <c r="BM185" s="302"/>
      <c r="BN185" s="394"/>
      <c r="BO185" s="302"/>
      <c r="BP185" s="13"/>
      <c r="BQ185" s="302"/>
      <c r="BR185" s="13"/>
      <c r="BS185" s="302"/>
      <c r="BT185" s="13"/>
      <c r="BU185" s="302"/>
      <c r="BV185" s="386"/>
      <c r="BW185" s="303"/>
      <c r="BX185" s="303"/>
      <c r="BY185" s="302"/>
      <c r="BZ185" s="302"/>
      <c r="CA185" s="387"/>
      <c r="CB185" s="395"/>
      <c r="CC185" s="12"/>
      <c r="CD185" s="304"/>
      <c r="CE185" s="14"/>
      <c r="CF185" s="395"/>
      <c r="CG185" s="397"/>
      <c r="CH185" s="300">
        <f t="shared" si="81"/>
        <v>0</v>
      </c>
      <c r="CI185" s="26"/>
      <c r="CJ185" s="17">
        <f t="shared" si="78"/>
        <v>0</v>
      </c>
      <c r="CK185" s="18">
        <f t="shared" si="89"/>
        <v>12.89</v>
      </c>
      <c r="CM185" s="164"/>
      <c r="CN185" s="302"/>
      <c r="CO185" s="13">
        <f t="shared" si="82"/>
        <v>0</v>
      </c>
      <c r="CP185" s="302"/>
      <c r="CQ185" s="13">
        <f t="shared" si="83"/>
        <v>0</v>
      </c>
      <c r="CR185" s="302"/>
      <c r="CS185" s="13">
        <f t="shared" si="84"/>
        <v>0</v>
      </c>
      <c r="CT185" s="302"/>
      <c r="CU185" s="13">
        <f t="shared" si="79"/>
        <v>0</v>
      </c>
      <c r="CV185" s="302"/>
      <c r="CW185" s="13">
        <f t="shared" si="85"/>
        <v>0</v>
      </c>
      <c r="CX185" s="13">
        <f t="shared" si="86"/>
        <v>0</v>
      </c>
      <c r="CY185" s="251">
        <f t="shared" si="87"/>
        <v>0</v>
      </c>
      <c r="CZ185" s="13" t="s">
        <v>29</v>
      </c>
      <c r="DA185" s="13">
        <v>50</v>
      </c>
      <c r="DB185" s="22">
        <f t="shared" si="88"/>
        <v>0</v>
      </c>
      <c r="DD185" s="24"/>
      <c r="DF185" s="163"/>
      <c r="DH185" s="24"/>
      <c r="DI185" s="447"/>
      <c r="DJ185" s="163"/>
    </row>
    <row r="186" spans="1:114" s="7" customFormat="1">
      <c r="A186" s="277">
        <f t="shared" si="72"/>
        <v>50</v>
      </c>
      <c r="B186" s="21" t="e">
        <f>'Calculateur de trading'!I186/C186/W186</f>
        <v>#DIV/0!</v>
      </c>
      <c r="C186" s="278">
        <f t="shared" si="73"/>
        <v>10</v>
      </c>
      <c r="D186" s="278"/>
      <c r="E186" s="273">
        <f t="shared" si="74"/>
        <v>100</v>
      </c>
      <c r="F186" s="271">
        <f t="shared" si="66"/>
        <v>2</v>
      </c>
      <c r="G186" s="271" t="e">
        <f t="shared" si="67"/>
        <v>#DIV/0!</v>
      </c>
      <c r="H186" s="272">
        <f t="shared" si="68"/>
        <v>20</v>
      </c>
      <c r="I186" s="270"/>
      <c r="J186" s="273">
        <f t="shared" si="75"/>
        <v>200</v>
      </c>
      <c r="K186" s="271">
        <f t="shared" si="69"/>
        <v>4</v>
      </c>
      <c r="L186" s="271" t="e">
        <f t="shared" si="70"/>
        <v>#DIV/0!</v>
      </c>
      <c r="M186" s="272">
        <f t="shared" si="71"/>
        <v>40</v>
      </c>
      <c r="N186" s="389"/>
      <c r="O186" s="455" t="e">
        <f>(A186*B186*W186)+(B186*'Calculateur de trading'!H186)</f>
        <v>#DIV/0!</v>
      </c>
      <c r="P186" s="274" t="e">
        <f>O186/'Déscriptions des trades'!CK186</f>
        <v>#DIV/0!</v>
      </c>
      <c r="Q186" s="456" t="e">
        <f>'Déscriptions des trades'!CK186-O186</f>
        <v>#DIV/0!</v>
      </c>
      <c r="R186" s="466" t="e">
        <f t="shared" si="76"/>
        <v>#DIV/0!</v>
      </c>
      <c r="S186" s="389"/>
      <c r="T186" s="12"/>
      <c r="U186" s="25"/>
      <c r="V186" s="15"/>
      <c r="W186" s="490">
        <f t="shared" si="80"/>
        <v>0</v>
      </c>
      <c r="X186" s="21" t="e">
        <f>W186*U186/'Déscriptions des trades'!CK186*'Déscriptions des trades'!B186</f>
        <v>#DIV/0!</v>
      </c>
      <c r="Y186" s="459"/>
      <c r="Z186" s="389"/>
      <c r="AA186" s="23">
        <f t="shared" si="77"/>
        <v>0.1</v>
      </c>
      <c r="AB186" s="17" t="e">
        <f>(AA186*'Déscriptions des trades'!U186*'Déscriptions des trades'!B186/'Déscriptions des trades'!CK186)*'Déscriptions des trades'!W186</f>
        <v>#DIV/0!</v>
      </c>
      <c r="AC186" s="265" t="e">
        <f>AB186*'Déscriptions des trades'!CK186</f>
        <v>#DIV/0!</v>
      </c>
      <c r="AD186" s="266" t="e">
        <f>'Déscriptions des trades'!CK186-AC186</f>
        <v>#DIV/0!</v>
      </c>
      <c r="AE186" s="389"/>
      <c r="AF186" s="399">
        <v>182</v>
      </c>
      <c r="AG186" s="389"/>
      <c r="AH186" s="20"/>
      <c r="AI186" s="303"/>
      <c r="AJ186" s="307"/>
      <c r="AK186" s="161"/>
      <c r="AL186" s="305"/>
      <c r="AM186" s="305"/>
      <c r="AN186" s="162"/>
      <c r="AO186" s="439"/>
      <c r="AP186" s="162"/>
      <c r="AQ186" s="113"/>
      <c r="AR186" s="113"/>
      <c r="AS186" s="384"/>
      <c r="AT186" s="306"/>
      <c r="AU186" s="306"/>
      <c r="AV186" s="160"/>
      <c r="AW186" s="158"/>
      <c r="AX186" s="385"/>
      <c r="AY186" s="453"/>
      <c r="AZ186" s="165"/>
      <c r="BA186" s="301"/>
      <c r="BB186" s="165"/>
      <c r="BC186" s="301"/>
      <c r="BD186" s="165"/>
      <c r="BE186" s="302"/>
      <c r="BF186" s="302"/>
      <c r="BG186" s="165"/>
      <c r="BH186" s="303"/>
      <c r="BI186" s="165"/>
      <c r="BJ186" s="304"/>
      <c r="BK186" s="394"/>
      <c r="BL186" s="302"/>
      <c r="BM186" s="302"/>
      <c r="BN186" s="394"/>
      <c r="BO186" s="302"/>
      <c r="BP186" s="13"/>
      <c r="BQ186" s="302"/>
      <c r="BR186" s="13"/>
      <c r="BS186" s="302"/>
      <c r="BT186" s="13"/>
      <c r="BU186" s="302"/>
      <c r="BV186" s="386"/>
      <c r="BW186" s="303"/>
      <c r="BX186" s="303"/>
      <c r="BY186" s="302"/>
      <c r="BZ186" s="302"/>
      <c r="CA186" s="387"/>
      <c r="CB186" s="395"/>
      <c r="CC186" s="12"/>
      <c r="CD186" s="304"/>
      <c r="CE186" s="14"/>
      <c r="CF186" s="395"/>
      <c r="CG186" s="397"/>
      <c r="CH186" s="300">
        <f t="shared" si="81"/>
        <v>0</v>
      </c>
      <c r="CI186" s="26"/>
      <c r="CJ186" s="17">
        <f t="shared" si="78"/>
        <v>0</v>
      </c>
      <c r="CK186" s="18">
        <f t="shared" si="89"/>
        <v>12.89</v>
      </c>
      <c r="CM186" s="164"/>
      <c r="CN186" s="302"/>
      <c r="CO186" s="13">
        <f t="shared" si="82"/>
        <v>0</v>
      </c>
      <c r="CP186" s="302"/>
      <c r="CQ186" s="13">
        <f t="shared" si="83"/>
        <v>0</v>
      </c>
      <c r="CR186" s="302"/>
      <c r="CS186" s="13">
        <f t="shared" si="84"/>
        <v>0</v>
      </c>
      <c r="CT186" s="302"/>
      <c r="CU186" s="13">
        <f t="shared" si="79"/>
        <v>0</v>
      </c>
      <c r="CV186" s="302"/>
      <c r="CW186" s="13">
        <f t="shared" si="85"/>
        <v>0</v>
      </c>
      <c r="CX186" s="13">
        <f t="shared" si="86"/>
        <v>0</v>
      </c>
      <c r="CY186" s="251">
        <f t="shared" si="87"/>
        <v>0</v>
      </c>
      <c r="CZ186" s="13" t="s">
        <v>29</v>
      </c>
      <c r="DA186" s="13">
        <v>50</v>
      </c>
      <c r="DB186" s="22">
        <f t="shared" si="88"/>
        <v>0</v>
      </c>
      <c r="DD186" s="24"/>
      <c r="DF186" s="163"/>
      <c r="DH186" s="24"/>
      <c r="DI186" s="447"/>
      <c r="DJ186" s="163"/>
    </row>
    <row r="187" spans="1:114" s="7" customFormat="1">
      <c r="A187" s="277">
        <f t="shared" si="72"/>
        <v>50</v>
      </c>
      <c r="B187" s="21" t="e">
        <f>'Calculateur de trading'!I187/C187/W187</f>
        <v>#DIV/0!</v>
      </c>
      <c r="C187" s="278">
        <f t="shared" si="73"/>
        <v>10</v>
      </c>
      <c r="D187" s="426"/>
      <c r="E187" s="273">
        <f t="shared" si="74"/>
        <v>100</v>
      </c>
      <c r="F187" s="271">
        <f t="shared" si="66"/>
        <v>2</v>
      </c>
      <c r="G187" s="271" t="e">
        <f t="shared" si="67"/>
        <v>#DIV/0!</v>
      </c>
      <c r="H187" s="272">
        <f t="shared" si="68"/>
        <v>20</v>
      </c>
      <c r="I187" s="270"/>
      <c r="J187" s="273">
        <f t="shared" si="75"/>
        <v>200</v>
      </c>
      <c r="K187" s="271">
        <f t="shared" si="69"/>
        <v>4</v>
      </c>
      <c r="L187" s="271" t="e">
        <f t="shared" si="70"/>
        <v>#DIV/0!</v>
      </c>
      <c r="M187" s="272">
        <f t="shared" si="71"/>
        <v>40</v>
      </c>
      <c r="N187" s="389"/>
      <c r="O187" s="455" t="e">
        <f>(A187*B187*W187)+(B187*'Calculateur de trading'!H187)</f>
        <v>#DIV/0!</v>
      </c>
      <c r="P187" s="274" t="e">
        <f>O187/'Déscriptions des trades'!CK187</f>
        <v>#DIV/0!</v>
      </c>
      <c r="Q187" s="456" t="e">
        <f>'Déscriptions des trades'!CK187-O187</f>
        <v>#DIV/0!</v>
      </c>
      <c r="R187" s="466" t="e">
        <f t="shared" si="76"/>
        <v>#DIV/0!</v>
      </c>
      <c r="S187" s="389"/>
      <c r="T187" s="12"/>
      <c r="U187" s="25"/>
      <c r="V187" s="15"/>
      <c r="W187" s="490">
        <f t="shared" si="80"/>
        <v>0</v>
      </c>
      <c r="X187" s="21" t="e">
        <f>W187*U187/'Déscriptions des trades'!CK187*'Déscriptions des trades'!B187</f>
        <v>#DIV/0!</v>
      </c>
      <c r="Y187" s="459"/>
      <c r="Z187" s="389"/>
      <c r="AA187" s="23">
        <f t="shared" si="77"/>
        <v>0.1</v>
      </c>
      <c r="AB187" s="17" t="e">
        <f>(AA187*'Déscriptions des trades'!U187*'Déscriptions des trades'!B187/'Déscriptions des trades'!CK187)*'Déscriptions des trades'!W187</f>
        <v>#DIV/0!</v>
      </c>
      <c r="AC187" s="265" t="e">
        <f>AB187*'Déscriptions des trades'!CK187</f>
        <v>#DIV/0!</v>
      </c>
      <c r="AD187" s="266" t="e">
        <f>'Déscriptions des trades'!CK187-AC187</f>
        <v>#DIV/0!</v>
      </c>
      <c r="AE187" s="389"/>
      <c r="AF187" s="399">
        <v>183</v>
      </c>
      <c r="AG187" s="389"/>
      <c r="AH187" s="20"/>
      <c r="AI187" s="303"/>
      <c r="AJ187" s="307"/>
      <c r="AK187" s="161"/>
      <c r="AL187" s="305"/>
      <c r="AM187" s="305"/>
      <c r="AN187" s="162"/>
      <c r="AO187" s="439"/>
      <c r="AP187" s="162"/>
      <c r="AQ187" s="113"/>
      <c r="AR187" s="113"/>
      <c r="AS187" s="384"/>
      <c r="AT187" s="306"/>
      <c r="AU187" s="306"/>
      <c r="AV187" s="160"/>
      <c r="AW187" s="158"/>
      <c r="AX187" s="385"/>
      <c r="AY187" s="453"/>
      <c r="AZ187" s="165"/>
      <c r="BA187" s="301"/>
      <c r="BB187" s="165"/>
      <c r="BC187" s="301"/>
      <c r="BD187" s="165"/>
      <c r="BE187" s="302"/>
      <c r="BF187" s="302"/>
      <c r="BG187" s="165"/>
      <c r="BH187" s="303"/>
      <c r="BI187" s="165"/>
      <c r="BJ187" s="304"/>
      <c r="BK187" s="394"/>
      <c r="BL187" s="302"/>
      <c r="BM187" s="302"/>
      <c r="BN187" s="394"/>
      <c r="BO187" s="302"/>
      <c r="BP187" s="13"/>
      <c r="BQ187" s="302"/>
      <c r="BR187" s="13"/>
      <c r="BS187" s="302"/>
      <c r="BT187" s="13"/>
      <c r="BU187" s="302"/>
      <c r="BV187" s="386"/>
      <c r="BW187" s="303"/>
      <c r="BX187" s="303"/>
      <c r="BY187" s="302"/>
      <c r="BZ187" s="302"/>
      <c r="CA187" s="387"/>
      <c r="CB187" s="395"/>
      <c r="CC187" s="12"/>
      <c r="CD187" s="304"/>
      <c r="CE187" s="14"/>
      <c r="CF187" s="395"/>
      <c r="CG187" s="397"/>
      <c r="CH187" s="300">
        <f t="shared" si="81"/>
        <v>0</v>
      </c>
      <c r="CI187" s="26"/>
      <c r="CJ187" s="17">
        <f t="shared" si="78"/>
        <v>0</v>
      </c>
      <c r="CK187" s="18">
        <f t="shared" si="89"/>
        <v>12.89</v>
      </c>
      <c r="CM187" s="164"/>
      <c r="CN187" s="302"/>
      <c r="CO187" s="13">
        <f t="shared" si="82"/>
        <v>0</v>
      </c>
      <c r="CP187" s="302"/>
      <c r="CQ187" s="13">
        <f t="shared" si="83"/>
        <v>0</v>
      </c>
      <c r="CR187" s="302"/>
      <c r="CS187" s="13">
        <f t="shared" si="84"/>
        <v>0</v>
      </c>
      <c r="CT187" s="302"/>
      <c r="CU187" s="13">
        <f t="shared" si="79"/>
        <v>0</v>
      </c>
      <c r="CV187" s="302"/>
      <c r="CW187" s="13">
        <f t="shared" si="85"/>
        <v>0</v>
      </c>
      <c r="CX187" s="13">
        <f t="shared" si="86"/>
        <v>0</v>
      </c>
      <c r="CY187" s="251">
        <f t="shared" si="87"/>
        <v>0</v>
      </c>
      <c r="CZ187" s="13" t="s">
        <v>29</v>
      </c>
      <c r="DA187" s="13">
        <v>50</v>
      </c>
      <c r="DB187" s="22">
        <f t="shared" si="88"/>
        <v>0</v>
      </c>
      <c r="DD187" s="24"/>
      <c r="DF187" s="163"/>
      <c r="DH187" s="24"/>
      <c r="DI187" s="447"/>
      <c r="DJ187" s="163"/>
    </row>
    <row r="188" spans="1:114" s="7" customFormat="1">
      <c r="A188" s="277">
        <f t="shared" si="72"/>
        <v>50</v>
      </c>
      <c r="B188" s="21" t="e">
        <f>'Calculateur de trading'!I188/C188/W188</f>
        <v>#DIV/0!</v>
      </c>
      <c r="C188" s="278">
        <f t="shared" si="73"/>
        <v>10</v>
      </c>
      <c r="D188" s="426"/>
      <c r="E188" s="273">
        <f t="shared" si="74"/>
        <v>100</v>
      </c>
      <c r="F188" s="271">
        <f t="shared" si="66"/>
        <v>2</v>
      </c>
      <c r="G188" s="271" t="e">
        <f t="shared" si="67"/>
        <v>#DIV/0!</v>
      </c>
      <c r="H188" s="272">
        <f t="shared" si="68"/>
        <v>20</v>
      </c>
      <c r="I188" s="270"/>
      <c r="J188" s="273">
        <f t="shared" si="75"/>
        <v>200</v>
      </c>
      <c r="K188" s="271">
        <f t="shared" si="69"/>
        <v>4</v>
      </c>
      <c r="L188" s="271" t="e">
        <f t="shared" si="70"/>
        <v>#DIV/0!</v>
      </c>
      <c r="M188" s="272">
        <f t="shared" si="71"/>
        <v>40</v>
      </c>
      <c r="N188" s="389"/>
      <c r="O188" s="455" t="e">
        <f>(A188*B188*W188)+(B188*'Calculateur de trading'!H188)</f>
        <v>#DIV/0!</v>
      </c>
      <c r="P188" s="274" t="e">
        <f>O188/'Déscriptions des trades'!CK188</f>
        <v>#DIV/0!</v>
      </c>
      <c r="Q188" s="456" t="e">
        <f>'Déscriptions des trades'!CK188-O188</f>
        <v>#DIV/0!</v>
      </c>
      <c r="R188" s="466" t="e">
        <f t="shared" si="76"/>
        <v>#DIV/0!</v>
      </c>
      <c r="S188" s="389"/>
      <c r="T188" s="12"/>
      <c r="U188" s="25"/>
      <c r="V188" s="15"/>
      <c r="W188" s="490">
        <f t="shared" si="80"/>
        <v>0</v>
      </c>
      <c r="X188" s="21" t="e">
        <f>W188*U188/'Déscriptions des trades'!CK188*'Déscriptions des trades'!B188</f>
        <v>#DIV/0!</v>
      </c>
      <c r="Y188" s="459"/>
      <c r="Z188" s="389"/>
      <c r="AA188" s="23">
        <f t="shared" si="77"/>
        <v>0.1</v>
      </c>
      <c r="AB188" s="17" t="e">
        <f>(AA188*'Déscriptions des trades'!U188*'Déscriptions des trades'!B188/'Déscriptions des trades'!CK188)*'Déscriptions des trades'!W188</f>
        <v>#DIV/0!</v>
      </c>
      <c r="AC188" s="265" t="e">
        <f>AB188*'Déscriptions des trades'!CK188</f>
        <v>#DIV/0!</v>
      </c>
      <c r="AD188" s="266" t="e">
        <f>'Déscriptions des trades'!CK188-AC188</f>
        <v>#DIV/0!</v>
      </c>
      <c r="AE188" s="389"/>
      <c r="AF188" s="399">
        <v>184</v>
      </c>
      <c r="AG188" s="389"/>
      <c r="AH188" s="20"/>
      <c r="AI188" s="303"/>
      <c r="AJ188" s="307"/>
      <c r="AK188" s="161"/>
      <c r="AL188" s="305"/>
      <c r="AM188" s="305"/>
      <c r="AN188" s="162"/>
      <c r="AO188" s="439"/>
      <c r="AP188" s="162"/>
      <c r="AQ188" s="113"/>
      <c r="AR188" s="113"/>
      <c r="AS188" s="384"/>
      <c r="AT188" s="306"/>
      <c r="AU188" s="306"/>
      <c r="AV188" s="160"/>
      <c r="AW188" s="158"/>
      <c r="AX188" s="385"/>
      <c r="AY188" s="453"/>
      <c r="AZ188" s="165"/>
      <c r="BA188" s="301"/>
      <c r="BB188" s="165"/>
      <c r="BC188" s="301"/>
      <c r="BD188" s="165"/>
      <c r="BE188" s="302"/>
      <c r="BF188" s="302"/>
      <c r="BG188" s="165"/>
      <c r="BH188" s="303"/>
      <c r="BI188" s="165"/>
      <c r="BJ188" s="304"/>
      <c r="BK188" s="394"/>
      <c r="BL188" s="302"/>
      <c r="BM188" s="302"/>
      <c r="BN188" s="394"/>
      <c r="BO188" s="302"/>
      <c r="BP188" s="13"/>
      <c r="BQ188" s="302"/>
      <c r="BR188" s="13"/>
      <c r="BS188" s="302"/>
      <c r="BT188" s="13"/>
      <c r="BU188" s="302"/>
      <c r="BV188" s="386"/>
      <c r="BW188" s="303"/>
      <c r="BX188" s="303"/>
      <c r="BY188" s="302"/>
      <c r="BZ188" s="302"/>
      <c r="CA188" s="387"/>
      <c r="CB188" s="395"/>
      <c r="CC188" s="12"/>
      <c r="CD188" s="304"/>
      <c r="CE188" s="14"/>
      <c r="CF188" s="395"/>
      <c r="CG188" s="397"/>
      <c r="CH188" s="300">
        <f t="shared" si="81"/>
        <v>0</v>
      </c>
      <c r="CI188" s="26"/>
      <c r="CJ188" s="17">
        <f t="shared" si="78"/>
        <v>0</v>
      </c>
      <c r="CK188" s="18">
        <f t="shared" si="89"/>
        <v>12.89</v>
      </c>
      <c r="CM188" s="164"/>
      <c r="CN188" s="302"/>
      <c r="CO188" s="13">
        <f t="shared" si="82"/>
        <v>0</v>
      </c>
      <c r="CP188" s="302"/>
      <c r="CQ188" s="13">
        <f t="shared" si="83"/>
        <v>0</v>
      </c>
      <c r="CR188" s="302"/>
      <c r="CS188" s="13">
        <f t="shared" si="84"/>
        <v>0</v>
      </c>
      <c r="CT188" s="302"/>
      <c r="CU188" s="13">
        <f t="shared" si="79"/>
        <v>0</v>
      </c>
      <c r="CV188" s="302"/>
      <c r="CW188" s="13">
        <f t="shared" si="85"/>
        <v>0</v>
      </c>
      <c r="CX188" s="13">
        <f t="shared" si="86"/>
        <v>0</v>
      </c>
      <c r="CY188" s="251">
        <f t="shared" si="87"/>
        <v>0</v>
      </c>
      <c r="CZ188" s="13" t="s">
        <v>29</v>
      </c>
      <c r="DA188" s="13">
        <v>50</v>
      </c>
      <c r="DB188" s="22">
        <f t="shared" si="88"/>
        <v>0</v>
      </c>
      <c r="DD188" s="24"/>
      <c r="DF188" s="163"/>
      <c r="DH188" s="24"/>
      <c r="DI188" s="447"/>
      <c r="DJ188" s="163"/>
    </row>
    <row r="189" spans="1:114" s="7" customFormat="1">
      <c r="A189" s="277">
        <f t="shared" si="72"/>
        <v>50</v>
      </c>
      <c r="B189" s="21" t="e">
        <f>'Calculateur de trading'!I189/C189/W189</f>
        <v>#DIV/0!</v>
      </c>
      <c r="C189" s="278">
        <f t="shared" si="73"/>
        <v>10</v>
      </c>
      <c r="D189" s="278"/>
      <c r="E189" s="273">
        <f t="shared" si="74"/>
        <v>100</v>
      </c>
      <c r="F189" s="271">
        <f t="shared" si="66"/>
        <v>2</v>
      </c>
      <c r="G189" s="271" t="e">
        <f t="shared" si="67"/>
        <v>#DIV/0!</v>
      </c>
      <c r="H189" s="272">
        <f t="shared" si="68"/>
        <v>20</v>
      </c>
      <c r="I189" s="270"/>
      <c r="J189" s="273">
        <f t="shared" si="75"/>
        <v>200</v>
      </c>
      <c r="K189" s="271">
        <f t="shared" si="69"/>
        <v>4</v>
      </c>
      <c r="L189" s="271" t="e">
        <f t="shared" si="70"/>
        <v>#DIV/0!</v>
      </c>
      <c r="M189" s="272">
        <f t="shared" si="71"/>
        <v>40</v>
      </c>
      <c r="N189" s="389"/>
      <c r="O189" s="455" t="e">
        <f>(A189*B189*W189)+(B189*'Calculateur de trading'!H189)</f>
        <v>#DIV/0!</v>
      </c>
      <c r="P189" s="274" t="e">
        <f>O189/'Déscriptions des trades'!CK189</f>
        <v>#DIV/0!</v>
      </c>
      <c r="Q189" s="456" t="e">
        <f>'Déscriptions des trades'!CK189-O189</f>
        <v>#DIV/0!</v>
      </c>
      <c r="R189" s="466" t="e">
        <f t="shared" si="76"/>
        <v>#DIV/0!</v>
      </c>
      <c r="S189" s="389"/>
      <c r="T189" s="12"/>
      <c r="U189" s="25"/>
      <c r="V189" s="15"/>
      <c r="W189" s="490">
        <f t="shared" si="80"/>
        <v>0</v>
      </c>
      <c r="X189" s="21" t="e">
        <f>W189*U189/'Déscriptions des trades'!CK189*'Déscriptions des trades'!B189</f>
        <v>#DIV/0!</v>
      </c>
      <c r="Y189" s="459"/>
      <c r="Z189" s="389"/>
      <c r="AA189" s="23">
        <f t="shared" si="77"/>
        <v>0.1</v>
      </c>
      <c r="AB189" s="17" t="e">
        <f>(AA189*'Déscriptions des trades'!U189*'Déscriptions des trades'!B189/'Déscriptions des trades'!CK189)*'Déscriptions des trades'!W189</f>
        <v>#DIV/0!</v>
      </c>
      <c r="AC189" s="265" t="e">
        <f>AB189*'Déscriptions des trades'!CK189</f>
        <v>#DIV/0!</v>
      </c>
      <c r="AD189" s="266" t="e">
        <f>'Déscriptions des trades'!CK189-AC189</f>
        <v>#DIV/0!</v>
      </c>
      <c r="AE189" s="389"/>
      <c r="AF189" s="399">
        <v>185</v>
      </c>
      <c r="AG189" s="389"/>
      <c r="AH189" s="20"/>
      <c r="AI189" s="303"/>
      <c r="AJ189" s="307"/>
      <c r="AK189" s="161"/>
      <c r="AL189" s="305"/>
      <c r="AM189" s="305"/>
      <c r="AN189" s="162"/>
      <c r="AO189" s="439"/>
      <c r="AP189" s="162"/>
      <c r="AQ189" s="113"/>
      <c r="AR189" s="113"/>
      <c r="AS189" s="384"/>
      <c r="AT189" s="306"/>
      <c r="AU189" s="306"/>
      <c r="AV189" s="160"/>
      <c r="AW189" s="158"/>
      <c r="AX189" s="385"/>
      <c r="AY189" s="453"/>
      <c r="AZ189" s="165"/>
      <c r="BA189" s="301"/>
      <c r="BB189" s="165"/>
      <c r="BC189" s="301"/>
      <c r="BD189" s="165"/>
      <c r="BE189" s="302"/>
      <c r="BF189" s="302"/>
      <c r="BG189" s="165"/>
      <c r="BH189" s="303"/>
      <c r="BI189" s="165"/>
      <c r="BJ189" s="304"/>
      <c r="BK189" s="394"/>
      <c r="BL189" s="302"/>
      <c r="BM189" s="302"/>
      <c r="BN189" s="394"/>
      <c r="BO189" s="302"/>
      <c r="BP189" s="13"/>
      <c r="BQ189" s="302"/>
      <c r="BR189" s="13"/>
      <c r="BS189" s="302"/>
      <c r="BT189" s="13"/>
      <c r="BU189" s="302"/>
      <c r="BV189" s="386"/>
      <c r="BW189" s="303"/>
      <c r="BX189" s="303"/>
      <c r="BY189" s="302"/>
      <c r="BZ189" s="302"/>
      <c r="CA189" s="387"/>
      <c r="CB189" s="395"/>
      <c r="CC189" s="12"/>
      <c r="CD189" s="304"/>
      <c r="CE189" s="14"/>
      <c r="CF189" s="395"/>
      <c r="CG189" s="397"/>
      <c r="CH189" s="300">
        <f t="shared" si="81"/>
        <v>0</v>
      </c>
      <c r="CI189" s="26"/>
      <c r="CJ189" s="17">
        <f t="shared" si="78"/>
        <v>0</v>
      </c>
      <c r="CK189" s="18">
        <f t="shared" si="89"/>
        <v>12.89</v>
      </c>
      <c r="CM189" s="164"/>
      <c r="CN189" s="302"/>
      <c r="CO189" s="13">
        <f t="shared" si="82"/>
        <v>0</v>
      </c>
      <c r="CP189" s="302"/>
      <c r="CQ189" s="13">
        <f t="shared" si="83"/>
        <v>0</v>
      </c>
      <c r="CR189" s="302"/>
      <c r="CS189" s="13">
        <f t="shared" si="84"/>
        <v>0</v>
      </c>
      <c r="CT189" s="302"/>
      <c r="CU189" s="13">
        <f t="shared" si="79"/>
        <v>0</v>
      </c>
      <c r="CV189" s="302"/>
      <c r="CW189" s="13">
        <f t="shared" si="85"/>
        <v>0</v>
      </c>
      <c r="CX189" s="13">
        <f t="shared" si="86"/>
        <v>0</v>
      </c>
      <c r="CY189" s="251">
        <f t="shared" si="87"/>
        <v>0</v>
      </c>
      <c r="CZ189" s="13" t="s">
        <v>29</v>
      </c>
      <c r="DA189" s="13">
        <v>50</v>
      </c>
      <c r="DB189" s="22">
        <f t="shared" si="88"/>
        <v>0</v>
      </c>
      <c r="DD189" s="24"/>
      <c r="DF189" s="163"/>
      <c r="DH189" s="24"/>
      <c r="DI189" s="447"/>
      <c r="DJ189" s="163"/>
    </row>
    <row r="190" spans="1:114" s="7" customFormat="1">
      <c r="A190" s="277">
        <f t="shared" si="72"/>
        <v>50</v>
      </c>
      <c r="B190" s="21" t="e">
        <f>'Calculateur de trading'!I190/C190/W190</f>
        <v>#DIV/0!</v>
      </c>
      <c r="C190" s="278">
        <f t="shared" si="73"/>
        <v>10</v>
      </c>
      <c r="D190" s="426"/>
      <c r="E190" s="273">
        <f t="shared" si="74"/>
        <v>100</v>
      </c>
      <c r="F190" s="271">
        <f t="shared" si="66"/>
        <v>2</v>
      </c>
      <c r="G190" s="271" t="e">
        <f t="shared" si="67"/>
        <v>#DIV/0!</v>
      </c>
      <c r="H190" s="272">
        <f t="shared" si="68"/>
        <v>20</v>
      </c>
      <c r="I190" s="270"/>
      <c r="J190" s="273">
        <f t="shared" si="75"/>
        <v>200</v>
      </c>
      <c r="K190" s="271">
        <f t="shared" si="69"/>
        <v>4</v>
      </c>
      <c r="L190" s="271" t="e">
        <f t="shared" si="70"/>
        <v>#DIV/0!</v>
      </c>
      <c r="M190" s="272">
        <f t="shared" si="71"/>
        <v>40</v>
      </c>
      <c r="N190" s="389"/>
      <c r="O190" s="455" t="e">
        <f>(A190*B190*W190)+(B190*'Calculateur de trading'!H190)</f>
        <v>#DIV/0!</v>
      </c>
      <c r="P190" s="274" t="e">
        <f>O190/'Déscriptions des trades'!CK190</f>
        <v>#DIV/0!</v>
      </c>
      <c r="Q190" s="456" t="e">
        <f>'Déscriptions des trades'!CK190-O190</f>
        <v>#DIV/0!</v>
      </c>
      <c r="R190" s="466" t="e">
        <f t="shared" si="76"/>
        <v>#DIV/0!</v>
      </c>
      <c r="S190" s="389"/>
      <c r="T190" s="12"/>
      <c r="U190" s="25"/>
      <c r="V190" s="15"/>
      <c r="W190" s="490">
        <f t="shared" si="80"/>
        <v>0</v>
      </c>
      <c r="X190" s="21" t="e">
        <f>W190*U190/'Déscriptions des trades'!CK190*'Déscriptions des trades'!B190</f>
        <v>#DIV/0!</v>
      </c>
      <c r="Y190" s="459"/>
      <c r="Z190" s="389"/>
      <c r="AA190" s="23">
        <f t="shared" si="77"/>
        <v>0.1</v>
      </c>
      <c r="AB190" s="17" t="e">
        <f>(AA190*'Déscriptions des trades'!U190*'Déscriptions des trades'!B190/'Déscriptions des trades'!CK190)*'Déscriptions des trades'!W190</f>
        <v>#DIV/0!</v>
      </c>
      <c r="AC190" s="265" t="e">
        <f>AB190*'Déscriptions des trades'!CK190</f>
        <v>#DIV/0!</v>
      </c>
      <c r="AD190" s="266" t="e">
        <f>'Déscriptions des trades'!CK190-AC190</f>
        <v>#DIV/0!</v>
      </c>
      <c r="AE190" s="389"/>
      <c r="AF190" s="399">
        <v>186</v>
      </c>
      <c r="AG190" s="389"/>
      <c r="AH190" s="20"/>
      <c r="AI190" s="303"/>
      <c r="AJ190" s="307"/>
      <c r="AK190" s="161"/>
      <c r="AL190" s="305"/>
      <c r="AM190" s="305"/>
      <c r="AN190" s="162"/>
      <c r="AO190" s="439"/>
      <c r="AP190" s="162"/>
      <c r="AQ190" s="113"/>
      <c r="AR190" s="113"/>
      <c r="AS190" s="384"/>
      <c r="AT190" s="306"/>
      <c r="AU190" s="306"/>
      <c r="AV190" s="160"/>
      <c r="AW190" s="158"/>
      <c r="AX190" s="385"/>
      <c r="AY190" s="453"/>
      <c r="AZ190" s="165"/>
      <c r="BA190" s="301"/>
      <c r="BB190" s="165"/>
      <c r="BC190" s="301"/>
      <c r="BD190" s="165"/>
      <c r="BE190" s="302"/>
      <c r="BF190" s="302"/>
      <c r="BG190" s="165"/>
      <c r="BH190" s="303"/>
      <c r="BI190" s="165"/>
      <c r="BJ190" s="304"/>
      <c r="BK190" s="394"/>
      <c r="BL190" s="302"/>
      <c r="BM190" s="302"/>
      <c r="BN190" s="394"/>
      <c r="BO190" s="302"/>
      <c r="BP190" s="13"/>
      <c r="BQ190" s="302"/>
      <c r="BR190" s="13"/>
      <c r="BS190" s="302"/>
      <c r="BT190" s="13"/>
      <c r="BU190" s="302"/>
      <c r="BV190" s="386"/>
      <c r="BW190" s="303"/>
      <c r="BX190" s="303"/>
      <c r="BY190" s="302"/>
      <c r="BZ190" s="302"/>
      <c r="CA190" s="387"/>
      <c r="CB190" s="395"/>
      <c r="CC190" s="12"/>
      <c r="CD190" s="304"/>
      <c r="CE190" s="14"/>
      <c r="CF190" s="395"/>
      <c r="CG190" s="397"/>
      <c r="CH190" s="300">
        <f t="shared" si="81"/>
        <v>0</v>
      </c>
      <c r="CI190" s="26"/>
      <c r="CJ190" s="17">
        <f t="shared" si="78"/>
        <v>0</v>
      </c>
      <c r="CK190" s="18">
        <f t="shared" si="89"/>
        <v>12.89</v>
      </c>
      <c r="CM190" s="164"/>
      <c r="CN190" s="302"/>
      <c r="CO190" s="13">
        <f t="shared" si="82"/>
        <v>0</v>
      </c>
      <c r="CP190" s="302"/>
      <c r="CQ190" s="13">
        <f t="shared" si="83"/>
        <v>0</v>
      </c>
      <c r="CR190" s="302"/>
      <c r="CS190" s="13">
        <f t="shared" si="84"/>
        <v>0</v>
      </c>
      <c r="CT190" s="302"/>
      <c r="CU190" s="13">
        <f t="shared" si="79"/>
        <v>0</v>
      </c>
      <c r="CV190" s="302"/>
      <c r="CW190" s="13">
        <f t="shared" si="85"/>
        <v>0</v>
      </c>
      <c r="CX190" s="13">
        <f t="shared" si="86"/>
        <v>0</v>
      </c>
      <c r="CY190" s="251">
        <f t="shared" si="87"/>
        <v>0</v>
      </c>
      <c r="CZ190" s="13" t="s">
        <v>29</v>
      </c>
      <c r="DA190" s="13">
        <v>50</v>
      </c>
      <c r="DB190" s="22">
        <f t="shared" si="88"/>
        <v>0</v>
      </c>
      <c r="DD190" s="24"/>
      <c r="DF190" s="163"/>
      <c r="DH190" s="24"/>
      <c r="DI190" s="447"/>
      <c r="DJ190" s="163"/>
    </row>
    <row r="191" spans="1:114" s="7" customFormat="1">
      <c r="A191" s="277">
        <f t="shared" si="72"/>
        <v>50</v>
      </c>
      <c r="B191" s="21" t="e">
        <f>'Calculateur de trading'!I191/C191/W191</f>
        <v>#DIV/0!</v>
      </c>
      <c r="C191" s="278">
        <f t="shared" si="73"/>
        <v>10</v>
      </c>
      <c r="D191" s="278"/>
      <c r="E191" s="273">
        <f t="shared" si="74"/>
        <v>100</v>
      </c>
      <c r="F191" s="271">
        <f t="shared" si="66"/>
        <v>2</v>
      </c>
      <c r="G191" s="271" t="e">
        <f t="shared" si="67"/>
        <v>#DIV/0!</v>
      </c>
      <c r="H191" s="272">
        <f t="shared" si="68"/>
        <v>20</v>
      </c>
      <c r="I191" s="270"/>
      <c r="J191" s="273">
        <f t="shared" si="75"/>
        <v>200</v>
      </c>
      <c r="K191" s="271">
        <f t="shared" si="69"/>
        <v>4</v>
      </c>
      <c r="L191" s="271" t="e">
        <f t="shared" si="70"/>
        <v>#DIV/0!</v>
      </c>
      <c r="M191" s="272">
        <f t="shared" si="71"/>
        <v>40</v>
      </c>
      <c r="N191" s="389"/>
      <c r="O191" s="455" t="e">
        <f>(A191*B191*W191)+(B191*'Calculateur de trading'!H191)</f>
        <v>#DIV/0!</v>
      </c>
      <c r="P191" s="274" t="e">
        <f>O191/'Déscriptions des trades'!CK191</f>
        <v>#DIV/0!</v>
      </c>
      <c r="Q191" s="456" t="e">
        <f>'Déscriptions des trades'!CK191-O191</f>
        <v>#DIV/0!</v>
      </c>
      <c r="R191" s="466" t="e">
        <f t="shared" si="76"/>
        <v>#DIV/0!</v>
      </c>
      <c r="S191" s="389"/>
      <c r="T191" s="12"/>
      <c r="U191" s="25"/>
      <c r="V191" s="15"/>
      <c r="W191" s="490">
        <f t="shared" si="80"/>
        <v>0</v>
      </c>
      <c r="X191" s="21" t="e">
        <f>W191*U191/'Déscriptions des trades'!CK191*'Déscriptions des trades'!B191</f>
        <v>#DIV/0!</v>
      </c>
      <c r="Y191" s="459"/>
      <c r="Z191" s="389"/>
      <c r="AA191" s="23">
        <f t="shared" si="77"/>
        <v>0.1</v>
      </c>
      <c r="AB191" s="17" t="e">
        <f>(AA191*'Déscriptions des trades'!U191*'Déscriptions des trades'!B191/'Déscriptions des trades'!CK191)*'Déscriptions des trades'!W191</f>
        <v>#DIV/0!</v>
      </c>
      <c r="AC191" s="265" t="e">
        <f>AB191*'Déscriptions des trades'!CK191</f>
        <v>#DIV/0!</v>
      </c>
      <c r="AD191" s="266" t="e">
        <f>'Déscriptions des trades'!CK191-AC191</f>
        <v>#DIV/0!</v>
      </c>
      <c r="AE191" s="389"/>
      <c r="AF191" s="399">
        <v>187</v>
      </c>
      <c r="AG191" s="389"/>
      <c r="AH191" s="20"/>
      <c r="AI191" s="303"/>
      <c r="AJ191" s="307"/>
      <c r="AK191" s="161"/>
      <c r="AL191" s="305"/>
      <c r="AM191" s="305"/>
      <c r="AN191" s="162"/>
      <c r="AO191" s="439"/>
      <c r="AP191" s="162"/>
      <c r="AQ191" s="113"/>
      <c r="AR191" s="113"/>
      <c r="AS191" s="384"/>
      <c r="AT191" s="306"/>
      <c r="AU191" s="306"/>
      <c r="AV191" s="160"/>
      <c r="AW191" s="158"/>
      <c r="AX191" s="385"/>
      <c r="AY191" s="453"/>
      <c r="AZ191" s="165"/>
      <c r="BA191" s="301"/>
      <c r="BB191" s="165"/>
      <c r="BC191" s="301"/>
      <c r="BD191" s="165"/>
      <c r="BE191" s="302"/>
      <c r="BF191" s="302"/>
      <c r="BG191" s="165"/>
      <c r="BH191" s="303"/>
      <c r="BI191" s="165"/>
      <c r="BJ191" s="304"/>
      <c r="BK191" s="394"/>
      <c r="BL191" s="302"/>
      <c r="BM191" s="302"/>
      <c r="BN191" s="394"/>
      <c r="BO191" s="302"/>
      <c r="BP191" s="13"/>
      <c r="BQ191" s="302"/>
      <c r="BR191" s="13"/>
      <c r="BS191" s="302"/>
      <c r="BT191" s="13"/>
      <c r="BU191" s="302"/>
      <c r="BV191" s="386"/>
      <c r="BW191" s="303"/>
      <c r="BX191" s="303"/>
      <c r="BY191" s="302"/>
      <c r="BZ191" s="302"/>
      <c r="CA191" s="387"/>
      <c r="CB191" s="395"/>
      <c r="CC191" s="12"/>
      <c r="CD191" s="304"/>
      <c r="CE191" s="14"/>
      <c r="CF191" s="395"/>
      <c r="CG191" s="397"/>
      <c r="CH191" s="300">
        <f t="shared" si="81"/>
        <v>0</v>
      </c>
      <c r="CI191" s="26"/>
      <c r="CJ191" s="17">
        <f t="shared" si="78"/>
        <v>0</v>
      </c>
      <c r="CK191" s="18">
        <f t="shared" si="89"/>
        <v>12.89</v>
      </c>
      <c r="CM191" s="164"/>
      <c r="CN191" s="302"/>
      <c r="CO191" s="13">
        <f t="shared" si="82"/>
        <v>0</v>
      </c>
      <c r="CP191" s="302"/>
      <c r="CQ191" s="13">
        <f t="shared" si="83"/>
        <v>0</v>
      </c>
      <c r="CR191" s="302"/>
      <c r="CS191" s="13">
        <f t="shared" si="84"/>
        <v>0</v>
      </c>
      <c r="CT191" s="302"/>
      <c r="CU191" s="13">
        <f t="shared" si="79"/>
        <v>0</v>
      </c>
      <c r="CV191" s="302"/>
      <c r="CW191" s="13">
        <f t="shared" si="85"/>
        <v>0</v>
      </c>
      <c r="CX191" s="13">
        <f t="shared" si="86"/>
        <v>0</v>
      </c>
      <c r="CY191" s="251">
        <f t="shared" si="87"/>
        <v>0</v>
      </c>
      <c r="CZ191" s="13" t="s">
        <v>29</v>
      </c>
      <c r="DA191" s="13">
        <v>50</v>
      </c>
      <c r="DB191" s="22">
        <f t="shared" si="88"/>
        <v>0</v>
      </c>
      <c r="DD191" s="24"/>
      <c r="DF191" s="163"/>
      <c r="DH191" s="24"/>
      <c r="DI191" s="447"/>
      <c r="DJ191" s="163"/>
    </row>
    <row r="192" spans="1:114" s="7" customFormat="1">
      <c r="A192" s="277">
        <f t="shared" si="72"/>
        <v>50</v>
      </c>
      <c r="B192" s="21" t="e">
        <f>'Calculateur de trading'!I192/C192/W192</f>
        <v>#DIV/0!</v>
      </c>
      <c r="C192" s="278">
        <f t="shared" si="73"/>
        <v>10</v>
      </c>
      <c r="D192" s="426"/>
      <c r="E192" s="273">
        <f t="shared" si="74"/>
        <v>100</v>
      </c>
      <c r="F192" s="271">
        <f t="shared" si="66"/>
        <v>2</v>
      </c>
      <c r="G192" s="271" t="e">
        <f t="shared" si="67"/>
        <v>#DIV/0!</v>
      </c>
      <c r="H192" s="272">
        <f t="shared" si="68"/>
        <v>20</v>
      </c>
      <c r="I192" s="270"/>
      <c r="J192" s="273">
        <f t="shared" si="75"/>
        <v>200</v>
      </c>
      <c r="K192" s="271">
        <f t="shared" si="69"/>
        <v>4</v>
      </c>
      <c r="L192" s="271" t="e">
        <f t="shared" si="70"/>
        <v>#DIV/0!</v>
      </c>
      <c r="M192" s="272">
        <f t="shared" si="71"/>
        <v>40</v>
      </c>
      <c r="N192" s="389"/>
      <c r="O192" s="455" t="e">
        <f>(A192*B192*W192)+(B192*'Calculateur de trading'!H192)</f>
        <v>#DIV/0!</v>
      </c>
      <c r="P192" s="274" t="e">
        <f>O192/'Déscriptions des trades'!CK192</f>
        <v>#DIV/0!</v>
      </c>
      <c r="Q192" s="456" t="e">
        <f>'Déscriptions des trades'!CK192-O192</f>
        <v>#DIV/0!</v>
      </c>
      <c r="R192" s="466" t="e">
        <f t="shared" si="76"/>
        <v>#DIV/0!</v>
      </c>
      <c r="S192" s="389"/>
      <c r="T192" s="12"/>
      <c r="U192" s="25"/>
      <c r="V192" s="15"/>
      <c r="W192" s="490">
        <f t="shared" si="80"/>
        <v>0</v>
      </c>
      <c r="X192" s="21" t="e">
        <f>W192*U192/'Déscriptions des trades'!CK192*'Déscriptions des trades'!B192</f>
        <v>#DIV/0!</v>
      </c>
      <c r="Y192" s="459"/>
      <c r="Z192" s="389"/>
      <c r="AA192" s="23">
        <f t="shared" si="77"/>
        <v>0.1</v>
      </c>
      <c r="AB192" s="17" t="e">
        <f>(AA192*'Déscriptions des trades'!U192*'Déscriptions des trades'!B192/'Déscriptions des trades'!CK192)*'Déscriptions des trades'!W192</f>
        <v>#DIV/0!</v>
      </c>
      <c r="AC192" s="265" t="e">
        <f>AB192*'Déscriptions des trades'!CK192</f>
        <v>#DIV/0!</v>
      </c>
      <c r="AD192" s="266" t="e">
        <f>'Déscriptions des trades'!CK192-AC192</f>
        <v>#DIV/0!</v>
      </c>
      <c r="AE192" s="389"/>
      <c r="AF192" s="399">
        <v>188</v>
      </c>
      <c r="AG192" s="389"/>
      <c r="AH192" s="20"/>
      <c r="AI192" s="303"/>
      <c r="AJ192" s="307"/>
      <c r="AK192" s="161"/>
      <c r="AL192" s="305"/>
      <c r="AM192" s="305"/>
      <c r="AN192" s="162"/>
      <c r="AO192" s="439"/>
      <c r="AP192" s="162"/>
      <c r="AQ192" s="113"/>
      <c r="AR192" s="113"/>
      <c r="AS192" s="384"/>
      <c r="AT192" s="306"/>
      <c r="AU192" s="306"/>
      <c r="AV192" s="160"/>
      <c r="AW192" s="158"/>
      <c r="AX192" s="385"/>
      <c r="AY192" s="453"/>
      <c r="AZ192" s="165"/>
      <c r="BA192" s="301"/>
      <c r="BB192" s="165"/>
      <c r="BC192" s="301"/>
      <c r="BD192" s="165"/>
      <c r="BE192" s="302"/>
      <c r="BF192" s="302"/>
      <c r="BG192" s="165"/>
      <c r="BH192" s="303"/>
      <c r="BI192" s="165"/>
      <c r="BJ192" s="304"/>
      <c r="BK192" s="394"/>
      <c r="BL192" s="302"/>
      <c r="BM192" s="302"/>
      <c r="BN192" s="394"/>
      <c r="BO192" s="302"/>
      <c r="BP192" s="13"/>
      <c r="BQ192" s="302"/>
      <c r="BR192" s="13"/>
      <c r="BS192" s="302"/>
      <c r="BT192" s="13"/>
      <c r="BU192" s="302"/>
      <c r="BV192" s="386"/>
      <c r="BW192" s="303"/>
      <c r="BX192" s="303"/>
      <c r="BY192" s="302"/>
      <c r="BZ192" s="302"/>
      <c r="CA192" s="387"/>
      <c r="CB192" s="395"/>
      <c r="CC192" s="12"/>
      <c r="CD192" s="304"/>
      <c r="CE192" s="14"/>
      <c r="CF192" s="395"/>
      <c r="CG192" s="397"/>
      <c r="CH192" s="300">
        <f t="shared" si="81"/>
        <v>0</v>
      </c>
      <c r="CI192" s="26"/>
      <c r="CJ192" s="17">
        <f t="shared" si="78"/>
        <v>0</v>
      </c>
      <c r="CK192" s="18">
        <f t="shared" si="89"/>
        <v>12.89</v>
      </c>
      <c r="CM192" s="164"/>
      <c r="CN192" s="302"/>
      <c r="CO192" s="13">
        <f t="shared" si="82"/>
        <v>0</v>
      </c>
      <c r="CP192" s="302"/>
      <c r="CQ192" s="13">
        <f t="shared" si="83"/>
        <v>0</v>
      </c>
      <c r="CR192" s="302"/>
      <c r="CS192" s="13">
        <f t="shared" si="84"/>
        <v>0</v>
      </c>
      <c r="CT192" s="302"/>
      <c r="CU192" s="13">
        <f t="shared" si="79"/>
        <v>0</v>
      </c>
      <c r="CV192" s="302"/>
      <c r="CW192" s="13">
        <f t="shared" si="85"/>
        <v>0</v>
      </c>
      <c r="CX192" s="13">
        <f t="shared" si="86"/>
        <v>0</v>
      </c>
      <c r="CY192" s="251">
        <f t="shared" si="87"/>
        <v>0</v>
      </c>
      <c r="CZ192" s="13" t="s">
        <v>29</v>
      </c>
      <c r="DA192" s="13">
        <v>50</v>
      </c>
      <c r="DB192" s="22">
        <f t="shared" si="88"/>
        <v>0</v>
      </c>
      <c r="DD192" s="24"/>
      <c r="DF192" s="163"/>
      <c r="DH192" s="24"/>
      <c r="DI192" s="447"/>
      <c r="DJ192" s="163"/>
    </row>
    <row r="193" spans="1:114" s="7" customFormat="1">
      <c r="A193" s="277">
        <f t="shared" si="72"/>
        <v>50</v>
      </c>
      <c r="B193" s="21" t="e">
        <f>'Calculateur de trading'!I193/C193/W193</f>
        <v>#DIV/0!</v>
      </c>
      <c r="C193" s="278">
        <f t="shared" si="73"/>
        <v>10</v>
      </c>
      <c r="D193" s="278"/>
      <c r="E193" s="273">
        <f t="shared" si="74"/>
        <v>100</v>
      </c>
      <c r="F193" s="271">
        <f t="shared" si="66"/>
        <v>2</v>
      </c>
      <c r="G193" s="271" t="e">
        <f t="shared" si="67"/>
        <v>#DIV/0!</v>
      </c>
      <c r="H193" s="272">
        <f t="shared" si="68"/>
        <v>20</v>
      </c>
      <c r="I193" s="270"/>
      <c r="J193" s="273">
        <f t="shared" si="75"/>
        <v>200</v>
      </c>
      <c r="K193" s="271">
        <f t="shared" si="69"/>
        <v>4</v>
      </c>
      <c r="L193" s="271" t="e">
        <f t="shared" si="70"/>
        <v>#DIV/0!</v>
      </c>
      <c r="M193" s="272">
        <f t="shared" si="71"/>
        <v>40</v>
      </c>
      <c r="N193" s="389"/>
      <c r="O193" s="455" t="e">
        <f>(A193*B193*W193)+(B193*'Calculateur de trading'!H193)</f>
        <v>#DIV/0!</v>
      </c>
      <c r="P193" s="274" t="e">
        <f>O193/'Déscriptions des trades'!CK193</f>
        <v>#DIV/0!</v>
      </c>
      <c r="Q193" s="456" t="e">
        <f>'Déscriptions des trades'!CK193-O193</f>
        <v>#DIV/0!</v>
      </c>
      <c r="R193" s="466" t="e">
        <f t="shared" si="76"/>
        <v>#DIV/0!</v>
      </c>
      <c r="S193" s="389"/>
      <c r="T193" s="12"/>
      <c r="U193" s="25"/>
      <c r="V193" s="15"/>
      <c r="W193" s="490">
        <f t="shared" si="80"/>
        <v>0</v>
      </c>
      <c r="X193" s="21" t="e">
        <f>W193*U193/'Déscriptions des trades'!CK193*'Déscriptions des trades'!B193</f>
        <v>#DIV/0!</v>
      </c>
      <c r="Y193" s="459"/>
      <c r="Z193" s="389"/>
      <c r="AA193" s="23">
        <f t="shared" si="77"/>
        <v>0.1</v>
      </c>
      <c r="AB193" s="17" t="e">
        <f>(AA193*'Déscriptions des trades'!U193*'Déscriptions des trades'!B193/'Déscriptions des trades'!CK193)*'Déscriptions des trades'!W193</f>
        <v>#DIV/0!</v>
      </c>
      <c r="AC193" s="265" t="e">
        <f>AB193*'Déscriptions des trades'!CK193</f>
        <v>#DIV/0!</v>
      </c>
      <c r="AD193" s="266" t="e">
        <f>'Déscriptions des trades'!CK193-AC193</f>
        <v>#DIV/0!</v>
      </c>
      <c r="AE193" s="389"/>
      <c r="AF193" s="399">
        <v>189</v>
      </c>
      <c r="AG193" s="389"/>
      <c r="AH193" s="20"/>
      <c r="AI193" s="303"/>
      <c r="AJ193" s="307"/>
      <c r="AK193" s="161"/>
      <c r="AL193" s="305"/>
      <c r="AM193" s="305"/>
      <c r="AN193" s="162"/>
      <c r="AO193" s="439"/>
      <c r="AP193" s="162"/>
      <c r="AQ193" s="113"/>
      <c r="AR193" s="113"/>
      <c r="AS193" s="384"/>
      <c r="AT193" s="306"/>
      <c r="AU193" s="306"/>
      <c r="AV193" s="160"/>
      <c r="AW193" s="158"/>
      <c r="AX193" s="385"/>
      <c r="AY193" s="453"/>
      <c r="AZ193" s="165"/>
      <c r="BA193" s="301"/>
      <c r="BB193" s="165"/>
      <c r="BC193" s="301"/>
      <c r="BD193" s="165"/>
      <c r="BE193" s="302"/>
      <c r="BF193" s="302"/>
      <c r="BG193" s="165"/>
      <c r="BH193" s="303"/>
      <c r="BI193" s="165"/>
      <c r="BJ193" s="304"/>
      <c r="BK193" s="394"/>
      <c r="BL193" s="302"/>
      <c r="BM193" s="302"/>
      <c r="BN193" s="394"/>
      <c r="BO193" s="302"/>
      <c r="BP193" s="13"/>
      <c r="BQ193" s="302"/>
      <c r="BR193" s="13"/>
      <c r="BS193" s="302"/>
      <c r="BT193" s="13"/>
      <c r="BU193" s="302"/>
      <c r="BV193" s="386"/>
      <c r="BW193" s="303"/>
      <c r="BX193" s="303"/>
      <c r="BY193" s="302"/>
      <c r="BZ193" s="302"/>
      <c r="CA193" s="387"/>
      <c r="CB193" s="395"/>
      <c r="CC193" s="12"/>
      <c r="CD193" s="304"/>
      <c r="CE193" s="14"/>
      <c r="CF193" s="395"/>
      <c r="CG193" s="397"/>
      <c r="CH193" s="300">
        <f t="shared" si="81"/>
        <v>0</v>
      </c>
      <c r="CI193" s="26"/>
      <c r="CJ193" s="17">
        <f t="shared" si="78"/>
        <v>0</v>
      </c>
      <c r="CK193" s="18">
        <f t="shared" si="89"/>
        <v>12.89</v>
      </c>
      <c r="CM193" s="164"/>
      <c r="CN193" s="302"/>
      <c r="CO193" s="13">
        <f t="shared" si="82"/>
        <v>0</v>
      </c>
      <c r="CP193" s="302"/>
      <c r="CQ193" s="13">
        <f t="shared" si="83"/>
        <v>0</v>
      </c>
      <c r="CR193" s="302"/>
      <c r="CS193" s="13">
        <f t="shared" si="84"/>
        <v>0</v>
      </c>
      <c r="CT193" s="302"/>
      <c r="CU193" s="13">
        <f t="shared" si="79"/>
        <v>0</v>
      </c>
      <c r="CV193" s="302"/>
      <c r="CW193" s="13">
        <f t="shared" si="85"/>
        <v>0</v>
      </c>
      <c r="CX193" s="13">
        <f t="shared" si="86"/>
        <v>0</v>
      </c>
      <c r="CY193" s="251">
        <f t="shared" si="87"/>
        <v>0</v>
      </c>
      <c r="CZ193" s="13" t="s">
        <v>29</v>
      </c>
      <c r="DA193" s="13">
        <v>50</v>
      </c>
      <c r="DB193" s="22">
        <f t="shared" si="88"/>
        <v>0</v>
      </c>
      <c r="DD193" s="24"/>
      <c r="DF193" s="163"/>
      <c r="DH193" s="24"/>
      <c r="DI193" s="447"/>
      <c r="DJ193" s="163"/>
    </row>
    <row r="194" spans="1:114" s="7" customFormat="1">
      <c r="A194" s="277">
        <f t="shared" si="72"/>
        <v>50</v>
      </c>
      <c r="B194" s="21" t="e">
        <f>'Calculateur de trading'!I194/C194/W194</f>
        <v>#DIV/0!</v>
      </c>
      <c r="C194" s="278">
        <f t="shared" si="73"/>
        <v>10</v>
      </c>
      <c r="D194" s="426"/>
      <c r="E194" s="273">
        <f t="shared" si="74"/>
        <v>100</v>
      </c>
      <c r="F194" s="271">
        <f t="shared" si="66"/>
        <v>2</v>
      </c>
      <c r="G194" s="271" t="e">
        <f t="shared" si="67"/>
        <v>#DIV/0!</v>
      </c>
      <c r="H194" s="272">
        <f t="shared" si="68"/>
        <v>20</v>
      </c>
      <c r="I194" s="270"/>
      <c r="J194" s="273">
        <f t="shared" si="75"/>
        <v>200</v>
      </c>
      <c r="K194" s="271">
        <f t="shared" si="69"/>
        <v>4</v>
      </c>
      <c r="L194" s="271" t="e">
        <f t="shared" si="70"/>
        <v>#DIV/0!</v>
      </c>
      <c r="M194" s="272">
        <f t="shared" si="71"/>
        <v>40</v>
      </c>
      <c r="N194" s="389"/>
      <c r="O194" s="455" t="e">
        <f>(A194*B194*W194)+(B194*'Calculateur de trading'!H194)</f>
        <v>#DIV/0!</v>
      </c>
      <c r="P194" s="274" t="e">
        <f>O194/'Déscriptions des trades'!CK194</f>
        <v>#DIV/0!</v>
      </c>
      <c r="Q194" s="456" t="e">
        <f>'Déscriptions des trades'!CK194-O194</f>
        <v>#DIV/0!</v>
      </c>
      <c r="R194" s="466" t="e">
        <f t="shared" si="76"/>
        <v>#DIV/0!</v>
      </c>
      <c r="S194" s="389"/>
      <c r="T194" s="12"/>
      <c r="U194" s="25"/>
      <c r="V194" s="15"/>
      <c r="W194" s="490">
        <f t="shared" si="80"/>
        <v>0</v>
      </c>
      <c r="X194" s="21" t="e">
        <f>W194*U194/'Déscriptions des trades'!CK194*'Déscriptions des trades'!B194</f>
        <v>#DIV/0!</v>
      </c>
      <c r="Y194" s="459"/>
      <c r="Z194" s="389"/>
      <c r="AA194" s="23">
        <f t="shared" si="77"/>
        <v>0.1</v>
      </c>
      <c r="AB194" s="17" t="e">
        <f>(AA194*'Déscriptions des trades'!U194*'Déscriptions des trades'!B194/'Déscriptions des trades'!CK194)*'Déscriptions des trades'!W194</f>
        <v>#DIV/0!</v>
      </c>
      <c r="AC194" s="265" t="e">
        <f>AB194*'Déscriptions des trades'!CK194</f>
        <v>#DIV/0!</v>
      </c>
      <c r="AD194" s="266" t="e">
        <f>'Déscriptions des trades'!CK194-AC194</f>
        <v>#DIV/0!</v>
      </c>
      <c r="AE194" s="389"/>
      <c r="AF194" s="399">
        <v>190</v>
      </c>
      <c r="AG194" s="389"/>
      <c r="AH194" s="20"/>
      <c r="AI194" s="303"/>
      <c r="AJ194" s="307"/>
      <c r="AK194" s="161"/>
      <c r="AL194" s="305"/>
      <c r="AM194" s="305"/>
      <c r="AN194" s="162"/>
      <c r="AO194" s="439"/>
      <c r="AP194" s="162"/>
      <c r="AQ194" s="113"/>
      <c r="AR194" s="113"/>
      <c r="AS194" s="384"/>
      <c r="AT194" s="306"/>
      <c r="AU194" s="306"/>
      <c r="AV194" s="160"/>
      <c r="AW194" s="158"/>
      <c r="AX194" s="385"/>
      <c r="AY194" s="453"/>
      <c r="AZ194" s="165"/>
      <c r="BA194" s="301"/>
      <c r="BB194" s="165"/>
      <c r="BC194" s="301"/>
      <c r="BD194" s="165"/>
      <c r="BE194" s="302"/>
      <c r="BF194" s="302"/>
      <c r="BG194" s="165"/>
      <c r="BH194" s="303"/>
      <c r="BI194" s="165"/>
      <c r="BJ194" s="304"/>
      <c r="BK194" s="394"/>
      <c r="BL194" s="302"/>
      <c r="BM194" s="302"/>
      <c r="BN194" s="394"/>
      <c r="BO194" s="302"/>
      <c r="BP194" s="13"/>
      <c r="BQ194" s="302"/>
      <c r="BR194" s="13"/>
      <c r="BS194" s="302"/>
      <c r="BT194" s="13"/>
      <c r="BU194" s="302"/>
      <c r="BV194" s="386"/>
      <c r="BW194" s="303"/>
      <c r="BX194" s="303"/>
      <c r="BY194" s="302"/>
      <c r="BZ194" s="302"/>
      <c r="CA194" s="387"/>
      <c r="CB194" s="395"/>
      <c r="CC194" s="12"/>
      <c r="CD194" s="304"/>
      <c r="CE194" s="14"/>
      <c r="CF194" s="395"/>
      <c r="CG194" s="397"/>
      <c r="CH194" s="300">
        <f t="shared" si="81"/>
        <v>0</v>
      </c>
      <c r="CI194" s="26"/>
      <c r="CJ194" s="17">
        <f t="shared" si="78"/>
        <v>0</v>
      </c>
      <c r="CK194" s="18">
        <f t="shared" si="89"/>
        <v>12.89</v>
      </c>
      <c r="CM194" s="164"/>
      <c r="CN194" s="302"/>
      <c r="CO194" s="13">
        <f t="shared" si="82"/>
        <v>0</v>
      </c>
      <c r="CP194" s="302"/>
      <c r="CQ194" s="13">
        <f t="shared" si="83"/>
        <v>0</v>
      </c>
      <c r="CR194" s="302"/>
      <c r="CS194" s="13">
        <f t="shared" si="84"/>
        <v>0</v>
      </c>
      <c r="CT194" s="302"/>
      <c r="CU194" s="13">
        <f t="shared" si="79"/>
        <v>0</v>
      </c>
      <c r="CV194" s="302"/>
      <c r="CW194" s="13">
        <f t="shared" si="85"/>
        <v>0</v>
      </c>
      <c r="CX194" s="13">
        <f t="shared" si="86"/>
        <v>0</v>
      </c>
      <c r="CY194" s="251">
        <f t="shared" si="87"/>
        <v>0</v>
      </c>
      <c r="CZ194" s="13" t="s">
        <v>29</v>
      </c>
      <c r="DA194" s="13">
        <v>50</v>
      </c>
      <c r="DB194" s="22">
        <f t="shared" si="88"/>
        <v>0</v>
      </c>
      <c r="DD194" s="24"/>
      <c r="DF194" s="163"/>
      <c r="DH194" s="24"/>
      <c r="DI194" s="447"/>
      <c r="DJ194" s="163"/>
    </row>
    <row r="195" spans="1:114" s="7" customFormat="1">
      <c r="A195" s="277">
        <f t="shared" si="72"/>
        <v>50</v>
      </c>
      <c r="B195" s="21" t="e">
        <f>'Calculateur de trading'!I195/C195/W195</f>
        <v>#DIV/0!</v>
      </c>
      <c r="C195" s="278">
        <f t="shared" si="73"/>
        <v>10</v>
      </c>
      <c r="D195" s="426"/>
      <c r="E195" s="273">
        <f t="shared" si="74"/>
        <v>100</v>
      </c>
      <c r="F195" s="271">
        <f t="shared" si="66"/>
        <v>2</v>
      </c>
      <c r="G195" s="271" t="e">
        <f t="shared" si="67"/>
        <v>#DIV/0!</v>
      </c>
      <c r="H195" s="272">
        <f t="shared" si="68"/>
        <v>20</v>
      </c>
      <c r="I195" s="270"/>
      <c r="J195" s="273">
        <f t="shared" si="75"/>
        <v>200</v>
      </c>
      <c r="K195" s="271">
        <f t="shared" si="69"/>
        <v>4</v>
      </c>
      <c r="L195" s="271" t="e">
        <f t="shared" si="70"/>
        <v>#DIV/0!</v>
      </c>
      <c r="M195" s="272">
        <f t="shared" si="71"/>
        <v>40</v>
      </c>
      <c r="N195" s="389"/>
      <c r="O195" s="455" t="e">
        <f>(A195*B195*W195)+(B195*'Calculateur de trading'!H195)</f>
        <v>#DIV/0!</v>
      </c>
      <c r="P195" s="274" t="e">
        <f>O195/'Déscriptions des trades'!CK195</f>
        <v>#DIV/0!</v>
      </c>
      <c r="Q195" s="456" t="e">
        <f>'Déscriptions des trades'!CK195-O195</f>
        <v>#DIV/0!</v>
      </c>
      <c r="R195" s="466" t="e">
        <f t="shared" si="76"/>
        <v>#DIV/0!</v>
      </c>
      <c r="S195" s="389"/>
      <c r="T195" s="12"/>
      <c r="U195" s="25"/>
      <c r="V195" s="15"/>
      <c r="W195" s="490">
        <f t="shared" si="80"/>
        <v>0</v>
      </c>
      <c r="X195" s="21" t="e">
        <f>W195*U195/'Déscriptions des trades'!CK195*'Déscriptions des trades'!B195</f>
        <v>#DIV/0!</v>
      </c>
      <c r="Y195" s="459"/>
      <c r="Z195" s="389"/>
      <c r="AA195" s="23">
        <f t="shared" si="77"/>
        <v>0.1</v>
      </c>
      <c r="AB195" s="17" t="e">
        <f>(AA195*'Déscriptions des trades'!U195*'Déscriptions des trades'!B195/'Déscriptions des trades'!CK195)*'Déscriptions des trades'!W195</f>
        <v>#DIV/0!</v>
      </c>
      <c r="AC195" s="265" t="e">
        <f>AB195*'Déscriptions des trades'!CK195</f>
        <v>#DIV/0!</v>
      </c>
      <c r="AD195" s="266" t="e">
        <f>'Déscriptions des trades'!CK195-AC195</f>
        <v>#DIV/0!</v>
      </c>
      <c r="AE195" s="389"/>
      <c r="AF195" s="399">
        <v>191</v>
      </c>
      <c r="AG195" s="389"/>
      <c r="AH195" s="20"/>
      <c r="AI195" s="303"/>
      <c r="AJ195" s="307"/>
      <c r="AK195" s="161"/>
      <c r="AL195" s="305"/>
      <c r="AM195" s="305"/>
      <c r="AN195" s="162"/>
      <c r="AO195" s="439"/>
      <c r="AP195" s="162"/>
      <c r="AQ195" s="113"/>
      <c r="AR195" s="113"/>
      <c r="AS195" s="384"/>
      <c r="AT195" s="306"/>
      <c r="AU195" s="306"/>
      <c r="AV195" s="160"/>
      <c r="AW195" s="158"/>
      <c r="AX195" s="385"/>
      <c r="AY195" s="453"/>
      <c r="AZ195" s="165"/>
      <c r="BA195" s="301"/>
      <c r="BB195" s="165"/>
      <c r="BC195" s="301"/>
      <c r="BD195" s="165"/>
      <c r="BE195" s="302"/>
      <c r="BF195" s="302"/>
      <c r="BG195" s="165"/>
      <c r="BH195" s="303"/>
      <c r="BI195" s="165"/>
      <c r="BJ195" s="304"/>
      <c r="BK195" s="394"/>
      <c r="BL195" s="302"/>
      <c r="BM195" s="302"/>
      <c r="BN195" s="394"/>
      <c r="BO195" s="302"/>
      <c r="BP195" s="13"/>
      <c r="BQ195" s="302"/>
      <c r="BR195" s="13"/>
      <c r="BS195" s="302"/>
      <c r="BT195" s="13"/>
      <c r="BU195" s="302"/>
      <c r="BV195" s="386"/>
      <c r="BW195" s="303"/>
      <c r="BX195" s="303"/>
      <c r="BY195" s="302"/>
      <c r="BZ195" s="302"/>
      <c r="CA195" s="387"/>
      <c r="CB195" s="395"/>
      <c r="CC195" s="12"/>
      <c r="CD195" s="304"/>
      <c r="CE195" s="14"/>
      <c r="CF195" s="395"/>
      <c r="CG195" s="397"/>
      <c r="CH195" s="300">
        <f t="shared" si="81"/>
        <v>0</v>
      </c>
      <c r="CI195" s="26"/>
      <c r="CJ195" s="17">
        <f t="shared" si="78"/>
        <v>0</v>
      </c>
      <c r="CK195" s="18">
        <f t="shared" si="89"/>
        <v>12.89</v>
      </c>
      <c r="CM195" s="164"/>
      <c r="CN195" s="302"/>
      <c r="CO195" s="13">
        <f t="shared" si="82"/>
        <v>0</v>
      </c>
      <c r="CP195" s="302"/>
      <c r="CQ195" s="13">
        <f t="shared" si="83"/>
        <v>0</v>
      </c>
      <c r="CR195" s="302"/>
      <c r="CS195" s="13">
        <f t="shared" si="84"/>
        <v>0</v>
      </c>
      <c r="CT195" s="302"/>
      <c r="CU195" s="13">
        <f t="shared" si="79"/>
        <v>0</v>
      </c>
      <c r="CV195" s="302"/>
      <c r="CW195" s="13">
        <f t="shared" si="85"/>
        <v>0</v>
      </c>
      <c r="CX195" s="13">
        <f t="shared" si="86"/>
        <v>0</v>
      </c>
      <c r="CY195" s="251">
        <f t="shared" si="87"/>
        <v>0</v>
      </c>
      <c r="CZ195" s="13" t="s">
        <v>29</v>
      </c>
      <c r="DA195" s="13">
        <v>50</v>
      </c>
      <c r="DB195" s="22">
        <f t="shared" si="88"/>
        <v>0</v>
      </c>
      <c r="DD195" s="24"/>
      <c r="DF195" s="163"/>
      <c r="DH195" s="24"/>
      <c r="DI195" s="447"/>
      <c r="DJ195" s="163"/>
    </row>
    <row r="196" spans="1:114" s="7" customFormat="1">
      <c r="A196" s="277">
        <f t="shared" si="72"/>
        <v>50</v>
      </c>
      <c r="B196" s="21" t="e">
        <f>'Calculateur de trading'!I196/C196/W196</f>
        <v>#DIV/0!</v>
      </c>
      <c r="C196" s="278">
        <f t="shared" si="73"/>
        <v>10</v>
      </c>
      <c r="D196" s="278"/>
      <c r="E196" s="273">
        <f t="shared" si="74"/>
        <v>100</v>
      </c>
      <c r="F196" s="271">
        <f t="shared" si="66"/>
        <v>2</v>
      </c>
      <c r="G196" s="271" t="e">
        <f t="shared" si="67"/>
        <v>#DIV/0!</v>
      </c>
      <c r="H196" s="272">
        <f t="shared" si="68"/>
        <v>20</v>
      </c>
      <c r="I196" s="270"/>
      <c r="J196" s="273">
        <f t="shared" si="75"/>
        <v>200</v>
      </c>
      <c r="K196" s="271">
        <f t="shared" si="69"/>
        <v>4</v>
      </c>
      <c r="L196" s="271" t="e">
        <f t="shared" si="70"/>
        <v>#DIV/0!</v>
      </c>
      <c r="M196" s="272">
        <f t="shared" si="71"/>
        <v>40</v>
      </c>
      <c r="N196" s="389"/>
      <c r="O196" s="455" t="e">
        <f>(A196*B196*W196)+(B196*'Calculateur de trading'!H196)</f>
        <v>#DIV/0!</v>
      </c>
      <c r="P196" s="274" t="e">
        <f>O196/'Déscriptions des trades'!CK196</f>
        <v>#DIV/0!</v>
      </c>
      <c r="Q196" s="456" t="e">
        <f>'Déscriptions des trades'!CK196-O196</f>
        <v>#DIV/0!</v>
      </c>
      <c r="R196" s="466" t="e">
        <f t="shared" si="76"/>
        <v>#DIV/0!</v>
      </c>
      <c r="S196" s="389"/>
      <c r="T196" s="12"/>
      <c r="U196" s="25"/>
      <c r="V196" s="15"/>
      <c r="W196" s="490">
        <f t="shared" si="80"/>
        <v>0</v>
      </c>
      <c r="X196" s="21" t="e">
        <f>W196*U196/'Déscriptions des trades'!CK196*'Déscriptions des trades'!B196</f>
        <v>#DIV/0!</v>
      </c>
      <c r="Y196" s="459"/>
      <c r="Z196" s="389"/>
      <c r="AA196" s="23">
        <f t="shared" si="77"/>
        <v>0.1</v>
      </c>
      <c r="AB196" s="17" t="e">
        <f>(AA196*'Déscriptions des trades'!U196*'Déscriptions des trades'!B196/'Déscriptions des trades'!CK196)*'Déscriptions des trades'!W196</f>
        <v>#DIV/0!</v>
      </c>
      <c r="AC196" s="265" t="e">
        <f>AB196*'Déscriptions des trades'!CK196</f>
        <v>#DIV/0!</v>
      </c>
      <c r="AD196" s="266" t="e">
        <f>'Déscriptions des trades'!CK196-AC196</f>
        <v>#DIV/0!</v>
      </c>
      <c r="AE196" s="389"/>
      <c r="AF196" s="399">
        <v>192</v>
      </c>
      <c r="AG196" s="389"/>
      <c r="AH196" s="20"/>
      <c r="AI196" s="303"/>
      <c r="AJ196" s="307"/>
      <c r="AK196" s="161"/>
      <c r="AL196" s="305"/>
      <c r="AM196" s="305"/>
      <c r="AN196" s="162"/>
      <c r="AO196" s="439"/>
      <c r="AP196" s="162"/>
      <c r="AQ196" s="113"/>
      <c r="AR196" s="113"/>
      <c r="AS196" s="384"/>
      <c r="AT196" s="306"/>
      <c r="AU196" s="306"/>
      <c r="AV196" s="160"/>
      <c r="AW196" s="158"/>
      <c r="AX196" s="385"/>
      <c r="AY196" s="453"/>
      <c r="AZ196" s="165"/>
      <c r="BA196" s="301"/>
      <c r="BB196" s="165"/>
      <c r="BC196" s="301"/>
      <c r="BD196" s="165"/>
      <c r="BE196" s="302"/>
      <c r="BF196" s="302"/>
      <c r="BG196" s="165"/>
      <c r="BH196" s="303"/>
      <c r="BI196" s="165"/>
      <c r="BJ196" s="304"/>
      <c r="BK196" s="394"/>
      <c r="BL196" s="302"/>
      <c r="BM196" s="302"/>
      <c r="BN196" s="394"/>
      <c r="BO196" s="302"/>
      <c r="BP196" s="13"/>
      <c r="BQ196" s="302"/>
      <c r="BR196" s="13"/>
      <c r="BS196" s="302"/>
      <c r="BT196" s="13"/>
      <c r="BU196" s="302"/>
      <c r="BV196" s="386"/>
      <c r="BW196" s="303"/>
      <c r="BX196" s="303"/>
      <c r="BY196" s="302"/>
      <c r="BZ196" s="302"/>
      <c r="CA196" s="387"/>
      <c r="CB196" s="395"/>
      <c r="CC196" s="12"/>
      <c r="CD196" s="304"/>
      <c r="CE196" s="14"/>
      <c r="CF196" s="395"/>
      <c r="CG196" s="397"/>
      <c r="CH196" s="300">
        <f t="shared" si="81"/>
        <v>0</v>
      </c>
      <c r="CI196" s="26"/>
      <c r="CJ196" s="17">
        <f t="shared" si="78"/>
        <v>0</v>
      </c>
      <c r="CK196" s="18">
        <f t="shared" si="89"/>
        <v>12.89</v>
      </c>
      <c r="CM196" s="164"/>
      <c r="CN196" s="302"/>
      <c r="CO196" s="13">
        <f t="shared" si="82"/>
        <v>0</v>
      </c>
      <c r="CP196" s="302"/>
      <c r="CQ196" s="13">
        <f t="shared" si="83"/>
        <v>0</v>
      </c>
      <c r="CR196" s="302"/>
      <c r="CS196" s="13">
        <f t="shared" si="84"/>
        <v>0</v>
      </c>
      <c r="CT196" s="302"/>
      <c r="CU196" s="13">
        <f t="shared" si="79"/>
        <v>0</v>
      </c>
      <c r="CV196" s="302"/>
      <c r="CW196" s="13">
        <f t="shared" si="85"/>
        <v>0</v>
      </c>
      <c r="CX196" s="13">
        <f t="shared" si="86"/>
        <v>0</v>
      </c>
      <c r="CY196" s="251">
        <f t="shared" si="87"/>
        <v>0</v>
      </c>
      <c r="CZ196" s="13" t="s">
        <v>29</v>
      </c>
      <c r="DA196" s="13">
        <v>50</v>
      </c>
      <c r="DB196" s="22">
        <f t="shared" si="88"/>
        <v>0</v>
      </c>
      <c r="DD196" s="24"/>
      <c r="DF196" s="163"/>
      <c r="DH196" s="24"/>
      <c r="DI196" s="447"/>
      <c r="DJ196" s="163"/>
    </row>
    <row r="197" spans="1:114" s="7" customFormat="1">
      <c r="A197" s="277">
        <f t="shared" si="72"/>
        <v>50</v>
      </c>
      <c r="B197" s="21" t="e">
        <f>'Calculateur de trading'!I197/C197/W197</f>
        <v>#DIV/0!</v>
      </c>
      <c r="C197" s="278">
        <f t="shared" si="73"/>
        <v>10</v>
      </c>
      <c r="D197" s="426"/>
      <c r="E197" s="273">
        <f t="shared" si="74"/>
        <v>100</v>
      </c>
      <c r="F197" s="271">
        <f t="shared" ref="F197:F260" si="90">(E197/A197)</f>
        <v>2</v>
      </c>
      <c r="G197" s="271" t="e">
        <f t="shared" ref="G197:G260" si="91">B197/F197</f>
        <v>#DIV/0!</v>
      </c>
      <c r="H197" s="272">
        <f t="shared" ref="H197:H260" si="92">C197*F197</f>
        <v>20</v>
      </c>
      <c r="I197" s="270"/>
      <c r="J197" s="273">
        <f t="shared" si="75"/>
        <v>200</v>
      </c>
      <c r="K197" s="271">
        <f t="shared" ref="K197:K260" si="93">J197/A197</f>
        <v>4</v>
      </c>
      <c r="L197" s="271" t="e">
        <f t="shared" ref="L197:L260" si="94">B197/K197</f>
        <v>#DIV/0!</v>
      </c>
      <c r="M197" s="272">
        <f t="shared" ref="M197:M260" si="95">C197*K197</f>
        <v>40</v>
      </c>
      <c r="N197" s="389"/>
      <c r="O197" s="455" t="e">
        <f>(A197*B197*W197)+(B197*'Calculateur de trading'!H197)</f>
        <v>#DIV/0!</v>
      </c>
      <c r="P197" s="274" t="e">
        <f>O197/'Déscriptions des trades'!CK197</f>
        <v>#DIV/0!</v>
      </c>
      <c r="Q197" s="456" t="e">
        <f>'Déscriptions des trades'!CK197-O197</f>
        <v>#DIV/0!</v>
      </c>
      <c r="R197" s="466" t="e">
        <f t="shared" si="76"/>
        <v>#DIV/0!</v>
      </c>
      <c r="S197" s="389"/>
      <c r="T197" s="12"/>
      <c r="U197" s="25"/>
      <c r="V197" s="15"/>
      <c r="W197" s="490">
        <f t="shared" si="80"/>
        <v>0</v>
      </c>
      <c r="X197" s="21" t="e">
        <f>W197*U197/'Déscriptions des trades'!CK197*'Déscriptions des trades'!B197</f>
        <v>#DIV/0!</v>
      </c>
      <c r="Y197" s="459"/>
      <c r="Z197" s="389"/>
      <c r="AA197" s="23">
        <f t="shared" si="77"/>
        <v>0.1</v>
      </c>
      <c r="AB197" s="17" t="e">
        <f>(AA197*'Déscriptions des trades'!U197*'Déscriptions des trades'!B197/'Déscriptions des trades'!CK197)*'Déscriptions des trades'!W197</f>
        <v>#DIV/0!</v>
      </c>
      <c r="AC197" s="265" t="e">
        <f>AB197*'Déscriptions des trades'!CK197</f>
        <v>#DIV/0!</v>
      </c>
      <c r="AD197" s="266" t="e">
        <f>'Déscriptions des trades'!CK197-AC197</f>
        <v>#DIV/0!</v>
      </c>
      <c r="AE197" s="389"/>
      <c r="AF197" s="399">
        <v>193</v>
      </c>
      <c r="AG197" s="389"/>
      <c r="AH197" s="20"/>
      <c r="AI197" s="303"/>
      <c r="AJ197" s="307"/>
      <c r="AK197" s="161"/>
      <c r="AL197" s="305"/>
      <c r="AM197" s="305"/>
      <c r="AN197" s="162"/>
      <c r="AO197" s="439"/>
      <c r="AP197" s="162"/>
      <c r="AQ197" s="113"/>
      <c r="AR197" s="113"/>
      <c r="AS197" s="384"/>
      <c r="AT197" s="306"/>
      <c r="AU197" s="306"/>
      <c r="AV197" s="160"/>
      <c r="AW197" s="158"/>
      <c r="AX197" s="385"/>
      <c r="AY197" s="453"/>
      <c r="AZ197" s="165"/>
      <c r="BA197" s="301"/>
      <c r="BB197" s="165"/>
      <c r="BC197" s="301"/>
      <c r="BD197" s="165"/>
      <c r="BE197" s="302"/>
      <c r="BF197" s="302"/>
      <c r="BG197" s="165"/>
      <c r="BH197" s="303"/>
      <c r="BI197" s="165"/>
      <c r="BJ197" s="304"/>
      <c r="BK197" s="394"/>
      <c r="BL197" s="302"/>
      <c r="BM197" s="302"/>
      <c r="BN197" s="394"/>
      <c r="BO197" s="302"/>
      <c r="BP197" s="13"/>
      <c r="BQ197" s="302"/>
      <c r="BR197" s="13"/>
      <c r="BS197" s="302"/>
      <c r="BT197" s="13"/>
      <c r="BU197" s="302"/>
      <c r="BV197" s="386"/>
      <c r="BW197" s="303"/>
      <c r="BX197" s="303"/>
      <c r="BY197" s="302"/>
      <c r="BZ197" s="302"/>
      <c r="CA197" s="387"/>
      <c r="CB197" s="395"/>
      <c r="CC197" s="12"/>
      <c r="CD197" s="304"/>
      <c r="CE197" s="14"/>
      <c r="CF197" s="395"/>
      <c r="CG197" s="397"/>
      <c r="CH197" s="300">
        <f t="shared" si="81"/>
        <v>0</v>
      </c>
      <c r="CI197" s="26"/>
      <c r="CJ197" s="17">
        <f t="shared" si="78"/>
        <v>0</v>
      </c>
      <c r="CK197" s="18">
        <f t="shared" si="89"/>
        <v>12.89</v>
      </c>
      <c r="CM197" s="164"/>
      <c r="CN197" s="302"/>
      <c r="CO197" s="13">
        <f t="shared" si="82"/>
        <v>0</v>
      </c>
      <c r="CP197" s="302"/>
      <c r="CQ197" s="13">
        <f t="shared" si="83"/>
        <v>0</v>
      </c>
      <c r="CR197" s="302"/>
      <c r="CS197" s="13">
        <f t="shared" si="84"/>
        <v>0</v>
      </c>
      <c r="CT197" s="302"/>
      <c r="CU197" s="13">
        <f t="shared" si="79"/>
        <v>0</v>
      </c>
      <c r="CV197" s="302"/>
      <c r="CW197" s="13">
        <f t="shared" si="85"/>
        <v>0</v>
      </c>
      <c r="CX197" s="13">
        <f t="shared" si="86"/>
        <v>0</v>
      </c>
      <c r="CY197" s="251">
        <f t="shared" si="87"/>
        <v>0</v>
      </c>
      <c r="CZ197" s="13" t="s">
        <v>29</v>
      </c>
      <c r="DA197" s="13">
        <v>50</v>
      </c>
      <c r="DB197" s="22">
        <f t="shared" si="88"/>
        <v>0</v>
      </c>
      <c r="DD197" s="24"/>
      <c r="DF197" s="163"/>
      <c r="DH197" s="24"/>
      <c r="DI197" s="447"/>
      <c r="DJ197" s="163"/>
    </row>
    <row r="198" spans="1:114" s="7" customFormat="1">
      <c r="A198" s="277">
        <f t="shared" ref="A198:A261" si="96">A197</f>
        <v>50</v>
      </c>
      <c r="B198" s="21" t="e">
        <f>'Calculateur de trading'!I198/C198/W198</f>
        <v>#DIV/0!</v>
      </c>
      <c r="C198" s="278">
        <f t="shared" ref="C198:C261" si="97">C197</f>
        <v>10</v>
      </c>
      <c r="D198" s="278"/>
      <c r="E198" s="273">
        <f t="shared" ref="E198:E261" si="98">E197</f>
        <v>100</v>
      </c>
      <c r="F198" s="271">
        <f t="shared" si="90"/>
        <v>2</v>
      </c>
      <c r="G198" s="271" t="e">
        <f t="shared" si="91"/>
        <v>#DIV/0!</v>
      </c>
      <c r="H198" s="272">
        <f t="shared" si="92"/>
        <v>20</v>
      </c>
      <c r="I198" s="270"/>
      <c r="J198" s="273">
        <f t="shared" ref="J198:J261" si="99">J197</f>
        <v>200</v>
      </c>
      <c r="K198" s="271">
        <f t="shared" si="93"/>
        <v>4</v>
      </c>
      <c r="L198" s="271" t="e">
        <f t="shared" si="94"/>
        <v>#DIV/0!</v>
      </c>
      <c r="M198" s="272">
        <f t="shared" si="95"/>
        <v>40</v>
      </c>
      <c r="N198" s="389"/>
      <c r="O198" s="455" t="e">
        <f>(A198*B198*W198)+(B198*'Calculateur de trading'!H198)</f>
        <v>#DIV/0!</v>
      </c>
      <c r="P198" s="274" t="e">
        <f>O198/'Déscriptions des trades'!CK198</f>
        <v>#DIV/0!</v>
      </c>
      <c r="Q198" s="456" t="e">
        <f>'Déscriptions des trades'!CK198-O198</f>
        <v>#DIV/0!</v>
      </c>
      <c r="R198" s="466" t="e">
        <f t="shared" ref="R198:R261" si="100">B198*C198</f>
        <v>#DIV/0!</v>
      </c>
      <c r="S198" s="389"/>
      <c r="T198" s="12"/>
      <c r="U198" s="25"/>
      <c r="V198" s="15"/>
      <c r="W198" s="490">
        <f t="shared" si="80"/>
        <v>0</v>
      </c>
      <c r="X198" s="21" t="e">
        <f>W198*U198/'Déscriptions des trades'!CK198*'Déscriptions des trades'!B198</f>
        <v>#DIV/0!</v>
      </c>
      <c r="Y198" s="459"/>
      <c r="Z198" s="389"/>
      <c r="AA198" s="23">
        <f t="shared" ref="AA198:AA261" si="101">AA197</f>
        <v>0.1</v>
      </c>
      <c r="AB198" s="17" t="e">
        <f>(AA198*'Déscriptions des trades'!U198*'Déscriptions des trades'!B198/'Déscriptions des trades'!CK198)*'Déscriptions des trades'!W198</f>
        <v>#DIV/0!</v>
      </c>
      <c r="AC198" s="265" t="e">
        <f>AB198*'Déscriptions des trades'!CK198</f>
        <v>#DIV/0!</v>
      </c>
      <c r="AD198" s="266" t="e">
        <f>'Déscriptions des trades'!CK198-AC198</f>
        <v>#DIV/0!</v>
      </c>
      <c r="AE198" s="389"/>
      <c r="AF198" s="399">
        <v>194</v>
      </c>
      <c r="AG198" s="389"/>
      <c r="AH198" s="20"/>
      <c r="AI198" s="303"/>
      <c r="AJ198" s="307"/>
      <c r="AK198" s="161"/>
      <c r="AL198" s="305"/>
      <c r="AM198" s="305"/>
      <c r="AN198" s="162"/>
      <c r="AO198" s="439"/>
      <c r="AP198" s="162"/>
      <c r="AQ198" s="113"/>
      <c r="AR198" s="113"/>
      <c r="AS198" s="384"/>
      <c r="AT198" s="306"/>
      <c r="AU198" s="306"/>
      <c r="AV198" s="160"/>
      <c r="AW198" s="158"/>
      <c r="AX198" s="385"/>
      <c r="AY198" s="453"/>
      <c r="AZ198" s="165"/>
      <c r="BA198" s="301"/>
      <c r="BB198" s="165"/>
      <c r="BC198" s="301"/>
      <c r="BD198" s="165"/>
      <c r="BE198" s="302"/>
      <c r="BF198" s="302"/>
      <c r="BG198" s="165"/>
      <c r="BH198" s="303"/>
      <c r="BI198" s="165"/>
      <c r="BJ198" s="304"/>
      <c r="BK198" s="394"/>
      <c r="BL198" s="302"/>
      <c r="BM198" s="302"/>
      <c r="BN198" s="394"/>
      <c r="BO198" s="302"/>
      <c r="BP198" s="13"/>
      <c r="BQ198" s="302"/>
      <c r="BR198" s="13"/>
      <c r="BS198" s="302"/>
      <c r="BT198" s="13"/>
      <c r="BU198" s="302"/>
      <c r="BV198" s="386"/>
      <c r="BW198" s="303"/>
      <c r="BX198" s="303"/>
      <c r="BY198" s="302"/>
      <c r="BZ198" s="302"/>
      <c r="CA198" s="387"/>
      <c r="CB198" s="395"/>
      <c r="CC198" s="12"/>
      <c r="CD198" s="304"/>
      <c r="CE198" s="14"/>
      <c r="CF198" s="395"/>
      <c r="CG198" s="397"/>
      <c r="CH198" s="300">
        <f t="shared" si="81"/>
        <v>0</v>
      </c>
      <c r="CI198" s="26"/>
      <c r="CJ198" s="17">
        <f t="shared" si="78"/>
        <v>0</v>
      </c>
      <c r="CK198" s="18">
        <f t="shared" si="89"/>
        <v>12.89</v>
      </c>
      <c r="CM198" s="164"/>
      <c r="CN198" s="302"/>
      <c r="CO198" s="13">
        <f t="shared" si="82"/>
        <v>0</v>
      </c>
      <c r="CP198" s="302"/>
      <c r="CQ198" s="13">
        <f t="shared" si="83"/>
        <v>0</v>
      </c>
      <c r="CR198" s="302"/>
      <c r="CS198" s="13">
        <f t="shared" si="84"/>
        <v>0</v>
      </c>
      <c r="CT198" s="302"/>
      <c r="CU198" s="13">
        <f t="shared" si="79"/>
        <v>0</v>
      </c>
      <c r="CV198" s="302"/>
      <c r="CW198" s="13">
        <f t="shared" si="85"/>
        <v>0</v>
      </c>
      <c r="CX198" s="13">
        <f t="shared" si="86"/>
        <v>0</v>
      </c>
      <c r="CY198" s="251">
        <f t="shared" si="87"/>
        <v>0</v>
      </c>
      <c r="CZ198" s="13" t="s">
        <v>29</v>
      </c>
      <c r="DA198" s="13">
        <v>50</v>
      </c>
      <c r="DB198" s="22">
        <f t="shared" si="88"/>
        <v>0</v>
      </c>
      <c r="DD198" s="24"/>
      <c r="DF198" s="163"/>
      <c r="DH198" s="24"/>
      <c r="DI198" s="447"/>
      <c r="DJ198" s="163"/>
    </row>
    <row r="199" spans="1:114" s="7" customFormat="1">
      <c r="A199" s="277">
        <f t="shared" si="96"/>
        <v>50</v>
      </c>
      <c r="B199" s="21" t="e">
        <f>'Calculateur de trading'!I199/C199/W199</f>
        <v>#DIV/0!</v>
      </c>
      <c r="C199" s="278">
        <f t="shared" si="97"/>
        <v>10</v>
      </c>
      <c r="D199" s="426"/>
      <c r="E199" s="273">
        <f t="shared" si="98"/>
        <v>100</v>
      </c>
      <c r="F199" s="271">
        <f t="shared" si="90"/>
        <v>2</v>
      </c>
      <c r="G199" s="271" t="e">
        <f t="shared" si="91"/>
        <v>#DIV/0!</v>
      </c>
      <c r="H199" s="272">
        <f t="shared" si="92"/>
        <v>20</v>
      </c>
      <c r="I199" s="270"/>
      <c r="J199" s="273">
        <f t="shared" si="99"/>
        <v>200</v>
      </c>
      <c r="K199" s="271">
        <f t="shared" si="93"/>
        <v>4</v>
      </c>
      <c r="L199" s="271" t="e">
        <f t="shared" si="94"/>
        <v>#DIV/0!</v>
      </c>
      <c r="M199" s="272">
        <f t="shared" si="95"/>
        <v>40</v>
      </c>
      <c r="N199" s="389"/>
      <c r="O199" s="455" t="e">
        <f>(A199*B199*W199)+(B199*'Calculateur de trading'!H199)</f>
        <v>#DIV/0!</v>
      </c>
      <c r="P199" s="274" t="e">
        <f>O199/'Déscriptions des trades'!CK199</f>
        <v>#DIV/0!</v>
      </c>
      <c r="Q199" s="456" t="e">
        <f>'Déscriptions des trades'!CK199-O199</f>
        <v>#DIV/0!</v>
      </c>
      <c r="R199" s="466" t="e">
        <f t="shared" si="100"/>
        <v>#DIV/0!</v>
      </c>
      <c r="S199" s="389"/>
      <c r="T199" s="12"/>
      <c r="U199" s="25"/>
      <c r="V199" s="15"/>
      <c r="W199" s="490">
        <f t="shared" si="80"/>
        <v>0</v>
      </c>
      <c r="X199" s="21" t="e">
        <f>W199*U199/'Déscriptions des trades'!CK199*'Déscriptions des trades'!B199</f>
        <v>#DIV/0!</v>
      </c>
      <c r="Y199" s="459"/>
      <c r="Z199" s="389"/>
      <c r="AA199" s="23">
        <f t="shared" si="101"/>
        <v>0.1</v>
      </c>
      <c r="AB199" s="17" t="e">
        <f>(AA199*'Déscriptions des trades'!U199*'Déscriptions des trades'!B199/'Déscriptions des trades'!CK199)*'Déscriptions des trades'!W199</f>
        <v>#DIV/0!</v>
      </c>
      <c r="AC199" s="265" t="e">
        <f>AB199*'Déscriptions des trades'!CK199</f>
        <v>#DIV/0!</v>
      </c>
      <c r="AD199" s="266" t="e">
        <f>'Déscriptions des trades'!CK199-AC199</f>
        <v>#DIV/0!</v>
      </c>
      <c r="AE199" s="389"/>
      <c r="AF199" s="399">
        <v>195</v>
      </c>
      <c r="AG199" s="389"/>
      <c r="AH199" s="20"/>
      <c r="AI199" s="303"/>
      <c r="AJ199" s="307"/>
      <c r="AK199" s="161"/>
      <c r="AL199" s="305"/>
      <c r="AM199" s="305"/>
      <c r="AN199" s="162"/>
      <c r="AO199" s="439"/>
      <c r="AP199" s="162"/>
      <c r="AQ199" s="113"/>
      <c r="AR199" s="113"/>
      <c r="AS199" s="384"/>
      <c r="AT199" s="306"/>
      <c r="AU199" s="306"/>
      <c r="AV199" s="160"/>
      <c r="AW199" s="158"/>
      <c r="AX199" s="385"/>
      <c r="AY199" s="453"/>
      <c r="AZ199" s="165"/>
      <c r="BA199" s="301"/>
      <c r="BB199" s="165"/>
      <c r="BC199" s="301"/>
      <c r="BD199" s="165"/>
      <c r="BE199" s="302"/>
      <c r="BF199" s="302"/>
      <c r="BG199" s="165"/>
      <c r="BH199" s="303"/>
      <c r="BI199" s="165"/>
      <c r="BJ199" s="304"/>
      <c r="BK199" s="394"/>
      <c r="BL199" s="302"/>
      <c r="BM199" s="302"/>
      <c r="BN199" s="394"/>
      <c r="BO199" s="302"/>
      <c r="BP199" s="13"/>
      <c r="BQ199" s="302"/>
      <c r="BR199" s="13"/>
      <c r="BS199" s="302"/>
      <c r="BT199" s="13"/>
      <c r="BU199" s="302"/>
      <c r="BV199" s="386"/>
      <c r="BW199" s="303"/>
      <c r="BX199" s="303"/>
      <c r="BY199" s="302"/>
      <c r="BZ199" s="302"/>
      <c r="CA199" s="387"/>
      <c r="CB199" s="395"/>
      <c r="CC199" s="12"/>
      <c r="CD199" s="304"/>
      <c r="CE199" s="14"/>
      <c r="CF199" s="395"/>
      <c r="CG199" s="397"/>
      <c r="CH199" s="300">
        <f t="shared" si="81"/>
        <v>0</v>
      </c>
      <c r="CI199" s="26"/>
      <c r="CJ199" s="17">
        <f t="shared" si="78"/>
        <v>0</v>
      </c>
      <c r="CK199" s="18">
        <f t="shared" si="89"/>
        <v>12.89</v>
      </c>
      <c r="CM199" s="164"/>
      <c r="CN199" s="302"/>
      <c r="CO199" s="13">
        <f t="shared" si="82"/>
        <v>0</v>
      </c>
      <c r="CP199" s="302"/>
      <c r="CQ199" s="13">
        <f t="shared" si="83"/>
        <v>0</v>
      </c>
      <c r="CR199" s="302"/>
      <c r="CS199" s="13">
        <f t="shared" si="84"/>
        <v>0</v>
      </c>
      <c r="CT199" s="302"/>
      <c r="CU199" s="13">
        <f t="shared" si="79"/>
        <v>0</v>
      </c>
      <c r="CV199" s="302"/>
      <c r="CW199" s="13">
        <f t="shared" si="85"/>
        <v>0</v>
      </c>
      <c r="CX199" s="13">
        <f t="shared" si="86"/>
        <v>0</v>
      </c>
      <c r="CY199" s="251">
        <f t="shared" si="87"/>
        <v>0</v>
      </c>
      <c r="CZ199" s="13" t="s">
        <v>29</v>
      </c>
      <c r="DA199" s="13">
        <v>50</v>
      </c>
      <c r="DB199" s="22">
        <f t="shared" si="88"/>
        <v>0</v>
      </c>
      <c r="DD199" s="24"/>
      <c r="DF199" s="163"/>
      <c r="DH199" s="24"/>
      <c r="DI199" s="447"/>
      <c r="DJ199" s="163"/>
    </row>
    <row r="200" spans="1:114" s="7" customFormat="1">
      <c r="A200" s="277">
        <f t="shared" si="96"/>
        <v>50</v>
      </c>
      <c r="B200" s="21" t="e">
        <f>'Calculateur de trading'!I200/C200/W200</f>
        <v>#DIV/0!</v>
      </c>
      <c r="C200" s="278">
        <f t="shared" si="97"/>
        <v>10</v>
      </c>
      <c r="D200" s="278"/>
      <c r="E200" s="273">
        <f t="shared" si="98"/>
        <v>100</v>
      </c>
      <c r="F200" s="271">
        <f t="shared" si="90"/>
        <v>2</v>
      </c>
      <c r="G200" s="271" t="e">
        <f t="shared" si="91"/>
        <v>#DIV/0!</v>
      </c>
      <c r="H200" s="272">
        <f t="shared" si="92"/>
        <v>20</v>
      </c>
      <c r="I200" s="270"/>
      <c r="J200" s="273">
        <f t="shared" si="99"/>
        <v>200</v>
      </c>
      <c r="K200" s="271">
        <f t="shared" si="93"/>
        <v>4</v>
      </c>
      <c r="L200" s="271" t="e">
        <f t="shared" si="94"/>
        <v>#DIV/0!</v>
      </c>
      <c r="M200" s="272">
        <f t="shared" si="95"/>
        <v>40</v>
      </c>
      <c r="N200" s="389"/>
      <c r="O200" s="455" t="e">
        <f>(A200*B200*W200)+(B200*'Calculateur de trading'!H200)</f>
        <v>#DIV/0!</v>
      </c>
      <c r="P200" s="274" t="e">
        <f>O200/'Déscriptions des trades'!CK200</f>
        <v>#DIV/0!</v>
      </c>
      <c r="Q200" s="456" t="e">
        <f>'Déscriptions des trades'!CK200-O200</f>
        <v>#DIV/0!</v>
      </c>
      <c r="R200" s="466" t="e">
        <f t="shared" si="100"/>
        <v>#DIV/0!</v>
      </c>
      <c r="S200" s="389"/>
      <c r="T200" s="12"/>
      <c r="U200" s="25"/>
      <c r="V200" s="15"/>
      <c r="W200" s="490">
        <f t="shared" si="80"/>
        <v>0</v>
      </c>
      <c r="X200" s="21" t="e">
        <f>W200*U200/'Déscriptions des trades'!CK200*'Déscriptions des trades'!B200</f>
        <v>#DIV/0!</v>
      </c>
      <c r="Y200" s="459"/>
      <c r="Z200" s="389"/>
      <c r="AA200" s="23">
        <f t="shared" si="101"/>
        <v>0.1</v>
      </c>
      <c r="AB200" s="17" t="e">
        <f>(AA200*'Déscriptions des trades'!U200*'Déscriptions des trades'!B200/'Déscriptions des trades'!CK200)*'Déscriptions des trades'!W200</f>
        <v>#DIV/0!</v>
      </c>
      <c r="AC200" s="265" t="e">
        <f>AB200*'Déscriptions des trades'!CK200</f>
        <v>#DIV/0!</v>
      </c>
      <c r="AD200" s="266" t="e">
        <f>'Déscriptions des trades'!CK200-AC200</f>
        <v>#DIV/0!</v>
      </c>
      <c r="AE200" s="389"/>
      <c r="AF200" s="399">
        <v>196</v>
      </c>
      <c r="AG200" s="389"/>
      <c r="AH200" s="20"/>
      <c r="AI200" s="303"/>
      <c r="AJ200" s="307"/>
      <c r="AK200" s="161"/>
      <c r="AL200" s="305"/>
      <c r="AM200" s="305"/>
      <c r="AN200" s="162"/>
      <c r="AO200" s="439"/>
      <c r="AP200" s="162"/>
      <c r="AQ200" s="113"/>
      <c r="AR200" s="113"/>
      <c r="AS200" s="384"/>
      <c r="AT200" s="306"/>
      <c r="AU200" s="306"/>
      <c r="AV200" s="160"/>
      <c r="AW200" s="158"/>
      <c r="AX200" s="385"/>
      <c r="AY200" s="453"/>
      <c r="AZ200" s="165"/>
      <c r="BA200" s="301"/>
      <c r="BB200" s="165"/>
      <c r="BC200" s="301"/>
      <c r="BD200" s="165"/>
      <c r="BE200" s="302"/>
      <c r="BF200" s="302"/>
      <c r="BG200" s="165"/>
      <c r="BH200" s="303"/>
      <c r="BI200" s="165"/>
      <c r="BJ200" s="304"/>
      <c r="BK200" s="394"/>
      <c r="BL200" s="302"/>
      <c r="BM200" s="302"/>
      <c r="BN200" s="394"/>
      <c r="BO200" s="302"/>
      <c r="BP200" s="13"/>
      <c r="BQ200" s="302"/>
      <c r="BR200" s="13"/>
      <c r="BS200" s="302"/>
      <c r="BT200" s="13"/>
      <c r="BU200" s="302"/>
      <c r="BV200" s="386"/>
      <c r="BW200" s="303"/>
      <c r="BX200" s="303"/>
      <c r="BY200" s="302"/>
      <c r="BZ200" s="302"/>
      <c r="CA200" s="387"/>
      <c r="CB200" s="395"/>
      <c r="CC200" s="12"/>
      <c r="CD200" s="304"/>
      <c r="CE200" s="14"/>
      <c r="CF200" s="395"/>
      <c r="CG200" s="397"/>
      <c r="CH200" s="300">
        <f t="shared" si="81"/>
        <v>0</v>
      </c>
      <c r="CI200" s="26"/>
      <c r="CJ200" s="17">
        <f t="shared" ref="CJ200:CJ263" si="102">CI200/CK199</f>
        <v>0</v>
      </c>
      <c r="CK200" s="18">
        <f t="shared" si="89"/>
        <v>12.89</v>
      </c>
      <c r="CM200" s="164"/>
      <c r="CN200" s="302"/>
      <c r="CO200" s="13">
        <f t="shared" si="82"/>
        <v>0</v>
      </c>
      <c r="CP200" s="302"/>
      <c r="CQ200" s="13">
        <f t="shared" si="83"/>
        <v>0</v>
      </c>
      <c r="CR200" s="302"/>
      <c r="CS200" s="13">
        <f t="shared" si="84"/>
        <v>0</v>
      </c>
      <c r="CT200" s="302"/>
      <c r="CU200" s="13">
        <f t="shared" ref="CU200:CU263" si="103">IF(CT200="Bon",10,)</f>
        <v>0</v>
      </c>
      <c r="CV200" s="302"/>
      <c r="CW200" s="13">
        <f t="shared" si="85"/>
        <v>0</v>
      </c>
      <c r="CX200" s="13">
        <f t="shared" si="86"/>
        <v>0</v>
      </c>
      <c r="CY200" s="251">
        <f t="shared" si="87"/>
        <v>0</v>
      </c>
      <c r="CZ200" s="13" t="s">
        <v>29</v>
      </c>
      <c r="DA200" s="13">
        <v>50</v>
      </c>
      <c r="DB200" s="22">
        <f t="shared" si="88"/>
        <v>0</v>
      </c>
      <c r="DD200" s="24"/>
      <c r="DF200" s="163"/>
      <c r="DH200" s="24"/>
      <c r="DI200" s="447"/>
      <c r="DJ200" s="163"/>
    </row>
    <row r="201" spans="1:114" s="7" customFormat="1">
      <c r="A201" s="277">
        <f t="shared" si="96"/>
        <v>50</v>
      </c>
      <c r="B201" s="21" t="e">
        <f>'Calculateur de trading'!I201/C201/W201</f>
        <v>#DIV/0!</v>
      </c>
      <c r="C201" s="278">
        <f t="shared" si="97"/>
        <v>10</v>
      </c>
      <c r="D201" s="426"/>
      <c r="E201" s="273">
        <f t="shared" si="98"/>
        <v>100</v>
      </c>
      <c r="F201" s="271">
        <f t="shared" si="90"/>
        <v>2</v>
      </c>
      <c r="G201" s="271" t="e">
        <f t="shared" si="91"/>
        <v>#DIV/0!</v>
      </c>
      <c r="H201" s="272">
        <f t="shared" si="92"/>
        <v>20</v>
      </c>
      <c r="I201" s="270"/>
      <c r="J201" s="273">
        <f t="shared" si="99"/>
        <v>200</v>
      </c>
      <c r="K201" s="271">
        <f t="shared" si="93"/>
        <v>4</v>
      </c>
      <c r="L201" s="271" t="e">
        <f t="shared" si="94"/>
        <v>#DIV/0!</v>
      </c>
      <c r="M201" s="272">
        <f t="shared" si="95"/>
        <v>40</v>
      </c>
      <c r="N201" s="389"/>
      <c r="O201" s="455" t="e">
        <f>(A201*B201*W201)+(B201*'Calculateur de trading'!H201)</f>
        <v>#DIV/0!</v>
      </c>
      <c r="P201" s="274" t="e">
        <f>O201/'Déscriptions des trades'!CK201</f>
        <v>#DIV/0!</v>
      </c>
      <c r="Q201" s="456" t="e">
        <f>'Déscriptions des trades'!CK201-O201</f>
        <v>#DIV/0!</v>
      </c>
      <c r="R201" s="466" t="e">
        <f t="shared" si="100"/>
        <v>#DIV/0!</v>
      </c>
      <c r="S201" s="389"/>
      <c r="T201" s="12"/>
      <c r="U201" s="25"/>
      <c r="V201" s="15"/>
      <c r="W201" s="490">
        <f t="shared" ref="W201:W264" si="104">W200</f>
        <v>0</v>
      </c>
      <c r="X201" s="21" t="e">
        <f>W201*U201/'Déscriptions des trades'!CK201*'Déscriptions des trades'!B201</f>
        <v>#DIV/0!</v>
      </c>
      <c r="Y201" s="459"/>
      <c r="Z201" s="389"/>
      <c r="AA201" s="23">
        <f t="shared" si="101"/>
        <v>0.1</v>
      </c>
      <c r="AB201" s="17" t="e">
        <f>(AA201*'Déscriptions des trades'!U201*'Déscriptions des trades'!B201/'Déscriptions des trades'!CK201)*'Déscriptions des trades'!W201</f>
        <v>#DIV/0!</v>
      </c>
      <c r="AC201" s="265" t="e">
        <f>AB201*'Déscriptions des trades'!CK201</f>
        <v>#DIV/0!</v>
      </c>
      <c r="AD201" s="266" t="e">
        <f>'Déscriptions des trades'!CK201-AC201</f>
        <v>#DIV/0!</v>
      </c>
      <c r="AE201" s="389"/>
      <c r="AF201" s="399">
        <v>197</v>
      </c>
      <c r="AG201" s="389"/>
      <c r="AH201" s="20"/>
      <c r="AI201" s="303"/>
      <c r="AJ201" s="307"/>
      <c r="AK201" s="161"/>
      <c r="AL201" s="305"/>
      <c r="AM201" s="305"/>
      <c r="AN201" s="162"/>
      <c r="AO201" s="439"/>
      <c r="AP201" s="162"/>
      <c r="AQ201" s="113"/>
      <c r="AR201" s="113"/>
      <c r="AS201" s="384"/>
      <c r="AT201" s="306"/>
      <c r="AU201" s="306"/>
      <c r="AV201" s="160"/>
      <c r="AW201" s="158"/>
      <c r="AX201" s="385"/>
      <c r="AY201" s="453"/>
      <c r="AZ201" s="165"/>
      <c r="BA201" s="301"/>
      <c r="BB201" s="165"/>
      <c r="BC201" s="301"/>
      <c r="BD201" s="165"/>
      <c r="BE201" s="302"/>
      <c r="BF201" s="302"/>
      <c r="BG201" s="165"/>
      <c r="BH201" s="303"/>
      <c r="BI201" s="165"/>
      <c r="BJ201" s="304"/>
      <c r="BK201" s="394"/>
      <c r="BL201" s="302"/>
      <c r="BM201" s="302"/>
      <c r="BN201" s="394"/>
      <c r="BO201" s="302"/>
      <c r="BP201" s="13"/>
      <c r="BQ201" s="302"/>
      <c r="BR201" s="13"/>
      <c r="BS201" s="302"/>
      <c r="BT201" s="13"/>
      <c r="BU201" s="302"/>
      <c r="BV201" s="386"/>
      <c r="BW201" s="303"/>
      <c r="BX201" s="303"/>
      <c r="BY201" s="302"/>
      <c r="BZ201" s="302"/>
      <c r="CA201" s="387"/>
      <c r="CB201" s="395"/>
      <c r="CC201" s="12"/>
      <c r="CD201" s="304"/>
      <c r="CE201" s="14"/>
      <c r="CF201" s="395"/>
      <c r="CG201" s="397"/>
      <c r="CH201" s="300">
        <f t="shared" si="81"/>
        <v>0</v>
      </c>
      <c r="CI201" s="26"/>
      <c r="CJ201" s="17">
        <f t="shared" si="102"/>
        <v>0</v>
      </c>
      <c r="CK201" s="18">
        <f t="shared" si="89"/>
        <v>12.89</v>
      </c>
      <c r="CM201" s="164"/>
      <c r="CN201" s="302"/>
      <c r="CO201" s="13">
        <f t="shared" si="82"/>
        <v>0</v>
      </c>
      <c r="CP201" s="302"/>
      <c r="CQ201" s="13">
        <f t="shared" si="83"/>
        <v>0</v>
      </c>
      <c r="CR201" s="302"/>
      <c r="CS201" s="13">
        <f t="shared" si="84"/>
        <v>0</v>
      </c>
      <c r="CT201" s="302"/>
      <c r="CU201" s="13">
        <f t="shared" si="103"/>
        <v>0</v>
      </c>
      <c r="CV201" s="302"/>
      <c r="CW201" s="13">
        <f t="shared" si="85"/>
        <v>0</v>
      </c>
      <c r="CX201" s="13">
        <f t="shared" si="86"/>
        <v>0</v>
      </c>
      <c r="CY201" s="251">
        <f t="shared" si="87"/>
        <v>0</v>
      </c>
      <c r="CZ201" s="13" t="s">
        <v>29</v>
      </c>
      <c r="DA201" s="13">
        <v>50</v>
      </c>
      <c r="DB201" s="22">
        <f t="shared" si="88"/>
        <v>0</v>
      </c>
      <c r="DD201" s="24"/>
      <c r="DF201" s="163"/>
      <c r="DH201" s="24"/>
      <c r="DI201" s="447"/>
      <c r="DJ201" s="163"/>
    </row>
    <row r="202" spans="1:114" s="7" customFormat="1">
      <c r="A202" s="277">
        <f t="shared" si="96"/>
        <v>50</v>
      </c>
      <c r="B202" s="21" t="e">
        <f>'Calculateur de trading'!I202/C202/W202</f>
        <v>#DIV/0!</v>
      </c>
      <c r="C202" s="278">
        <f t="shared" si="97"/>
        <v>10</v>
      </c>
      <c r="D202" s="426"/>
      <c r="E202" s="273">
        <f t="shared" si="98"/>
        <v>100</v>
      </c>
      <c r="F202" s="271">
        <f t="shared" si="90"/>
        <v>2</v>
      </c>
      <c r="G202" s="271" t="e">
        <f t="shared" si="91"/>
        <v>#DIV/0!</v>
      </c>
      <c r="H202" s="272">
        <f t="shared" si="92"/>
        <v>20</v>
      </c>
      <c r="I202" s="270"/>
      <c r="J202" s="273">
        <f t="shared" si="99"/>
        <v>200</v>
      </c>
      <c r="K202" s="271">
        <f t="shared" si="93"/>
        <v>4</v>
      </c>
      <c r="L202" s="271" t="e">
        <f t="shared" si="94"/>
        <v>#DIV/0!</v>
      </c>
      <c r="M202" s="272">
        <f t="shared" si="95"/>
        <v>40</v>
      </c>
      <c r="N202" s="389"/>
      <c r="O202" s="455" t="e">
        <f>(A202*B202*W202)+(B202*'Calculateur de trading'!H202)</f>
        <v>#DIV/0!</v>
      </c>
      <c r="P202" s="274" t="e">
        <f>O202/'Déscriptions des trades'!CK202</f>
        <v>#DIV/0!</v>
      </c>
      <c r="Q202" s="456" t="e">
        <f>'Déscriptions des trades'!CK202-O202</f>
        <v>#DIV/0!</v>
      </c>
      <c r="R202" s="466" t="e">
        <f t="shared" si="100"/>
        <v>#DIV/0!</v>
      </c>
      <c r="S202" s="389"/>
      <c r="T202" s="12"/>
      <c r="U202" s="25"/>
      <c r="V202" s="15"/>
      <c r="W202" s="490">
        <f t="shared" si="104"/>
        <v>0</v>
      </c>
      <c r="X202" s="21" t="e">
        <f>W202*U202/'Déscriptions des trades'!CK202*'Déscriptions des trades'!B202</f>
        <v>#DIV/0!</v>
      </c>
      <c r="Y202" s="459"/>
      <c r="Z202" s="389"/>
      <c r="AA202" s="23">
        <f t="shared" si="101"/>
        <v>0.1</v>
      </c>
      <c r="AB202" s="17" t="e">
        <f>(AA202*'Déscriptions des trades'!U202*'Déscriptions des trades'!B202/'Déscriptions des trades'!CK202)*'Déscriptions des trades'!W202</f>
        <v>#DIV/0!</v>
      </c>
      <c r="AC202" s="265" t="e">
        <f>AB202*'Déscriptions des trades'!CK202</f>
        <v>#DIV/0!</v>
      </c>
      <c r="AD202" s="266" t="e">
        <f>'Déscriptions des trades'!CK202-AC202</f>
        <v>#DIV/0!</v>
      </c>
      <c r="AE202" s="389"/>
      <c r="AF202" s="399">
        <v>198</v>
      </c>
      <c r="AG202" s="389"/>
      <c r="AH202" s="20"/>
      <c r="AI202" s="303"/>
      <c r="AJ202" s="307"/>
      <c r="AK202" s="161"/>
      <c r="AL202" s="305"/>
      <c r="AM202" s="305"/>
      <c r="AN202" s="162"/>
      <c r="AO202" s="439"/>
      <c r="AP202" s="162"/>
      <c r="AQ202" s="113"/>
      <c r="AR202" s="113"/>
      <c r="AS202" s="384"/>
      <c r="AT202" s="306"/>
      <c r="AU202" s="306"/>
      <c r="AV202" s="160"/>
      <c r="AW202" s="158"/>
      <c r="AX202" s="385"/>
      <c r="AY202" s="453"/>
      <c r="AZ202" s="165"/>
      <c r="BA202" s="301"/>
      <c r="BB202" s="165"/>
      <c r="BC202" s="301"/>
      <c r="BD202" s="165"/>
      <c r="BE202" s="302"/>
      <c r="BF202" s="302"/>
      <c r="BG202" s="165"/>
      <c r="BH202" s="303"/>
      <c r="BI202" s="165"/>
      <c r="BJ202" s="304"/>
      <c r="BK202" s="394"/>
      <c r="BL202" s="302"/>
      <c r="BM202" s="302"/>
      <c r="BN202" s="394"/>
      <c r="BO202" s="302"/>
      <c r="BP202" s="13"/>
      <c r="BQ202" s="302"/>
      <c r="BR202" s="13"/>
      <c r="BS202" s="302"/>
      <c r="BT202" s="13"/>
      <c r="BU202" s="302"/>
      <c r="BV202" s="386"/>
      <c r="BW202" s="303"/>
      <c r="BX202" s="303"/>
      <c r="BY202" s="302"/>
      <c r="BZ202" s="302"/>
      <c r="CA202" s="387"/>
      <c r="CB202" s="395"/>
      <c r="CC202" s="12"/>
      <c r="CD202" s="304"/>
      <c r="CE202" s="14"/>
      <c r="CF202" s="395"/>
      <c r="CG202" s="397"/>
      <c r="CH202" s="300">
        <f t="shared" si="81"/>
        <v>0</v>
      </c>
      <c r="CI202" s="26"/>
      <c r="CJ202" s="17">
        <f t="shared" si="102"/>
        <v>0</v>
      </c>
      <c r="CK202" s="18">
        <f t="shared" si="89"/>
        <v>12.89</v>
      </c>
      <c r="CM202" s="164"/>
      <c r="CN202" s="302"/>
      <c r="CO202" s="13">
        <f t="shared" si="82"/>
        <v>0</v>
      </c>
      <c r="CP202" s="302"/>
      <c r="CQ202" s="13">
        <f t="shared" si="83"/>
        <v>0</v>
      </c>
      <c r="CR202" s="302"/>
      <c r="CS202" s="13">
        <f t="shared" si="84"/>
        <v>0</v>
      </c>
      <c r="CT202" s="302"/>
      <c r="CU202" s="13">
        <f t="shared" si="103"/>
        <v>0</v>
      </c>
      <c r="CV202" s="302"/>
      <c r="CW202" s="13">
        <f t="shared" si="85"/>
        <v>0</v>
      </c>
      <c r="CX202" s="13">
        <f t="shared" si="86"/>
        <v>0</v>
      </c>
      <c r="CY202" s="251">
        <f t="shared" si="87"/>
        <v>0</v>
      </c>
      <c r="CZ202" s="13" t="s">
        <v>29</v>
      </c>
      <c r="DA202" s="13">
        <v>50</v>
      </c>
      <c r="DB202" s="22">
        <f t="shared" si="88"/>
        <v>0</v>
      </c>
      <c r="DD202" s="24"/>
      <c r="DF202" s="163"/>
      <c r="DH202" s="24"/>
      <c r="DI202" s="447"/>
      <c r="DJ202" s="163"/>
    </row>
    <row r="203" spans="1:114" s="7" customFormat="1">
      <c r="A203" s="277">
        <f t="shared" si="96"/>
        <v>50</v>
      </c>
      <c r="B203" s="21" t="e">
        <f>'Calculateur de trading'!I203/C203/W203</f>
        <v>#DIV/0!</v>
      </c>
      <c r="C203" s="278">
        <f t="shared" si="97"/>
        <v>10</v>
      </c>
      <c r="D203" s="278"/>
      <c r="E203" s="273">
        <f t="shared" si="98"/>
        <v>100</v>
      </c>
      <c r="F203" s="271">
        <f t="shared" si="90"/>
        <v>2</v>
      </c>
      <c r="G203" s="271" t="e">
        <f t="shared" si="91"/>
        <v>#DIV/0!</v>
      </c>
      <c r="H203" s="272">
        <f t="shared" si="92"/>
        <v>20</v>
      </c>
      <c r="I203" s="270"/>
      <c r="J203" s="273">
        <f t="shared" si="99"/>
        <v>200</v>
      </c>
      <c r="K203" s="271">
        <f t="shared" si="93"/>
        <v>4</v>
      </c>
      <c r="L203" s="271" t="e">
        <f t="shared" si="94"/>
        <v>#DIV/0!</v>
      </c>
      <c r="M203" s="272">
        <f t="shared" si="95"/>
        <v>40</v>
      </c>
      <c r="N203" s="389"/>
      <c r="O203" s="455" t="e">
        <f>(A203*B203*W203)+(B203*'Calculateur de trading'!H203)</f>
        <v>#DIV/0!</v>
      </c>
      <c r="P203" s="274" t="e">
        <f>O203/'Déscriptions des trades'!CK203</f>
        <v>#DIV/0!</v>
      </c>
      <c r="Q203" s="456" t="e">
        <f>'Déscriptions des trades'!CK203-O203</f>
        <v>#DIV/0!</v>
      </c>
      <c r="R203" s="466" t="e">
        <f t="shared" si="100"/>
        <v>#DIV/0!</v>
      </c>
      <c r="S203" s="389"/>
      <c r="T203" s="12"/>
      <c r="U203" s="25"/>
      <c r="V203" s="15"/>
      <c r="W203" s="490">
        <f t="shared" si="104"/>
        <v>0</v>
      </c>
      <c r="X203" s="21" t="e">
        <f>W203*U203/'Déscriptions des trades'!CK203*'Déscriptions des trades'!B203</f>
        <v>#DIV/0!</v>
      </c>
      <c r="Y203" s="459"/>
      <c r="Z203" s="389"/>
      <c r="AA203" s="23">
        <f t="shared" si="101"/>
        <v>0.1</v>
      </c>
      <c r="AB203" s="17" t="e">
        <f>(AA203*'Déscriptions des trades'!U203*'Déscriptions des trades'!B203/'Déscriptions des trades'!CK203)*'Déscriptions des trades'!W203</f>
        <v>#DIV/0!</v>
      </c>
      <c r="AC203" s="265" t="e">
        <f>AB203*'Déscriptions des trades'!CK203</f>
        <v>#DIV/0!</v>
      </c>
      <c r="AD203" s="266" t="e">
        <f>'Déscriptions des trades'!CK203-AC203</f>
        <v>#DIV/0!</v>
      </c>
      <c r="AE203" s="389"/>
      <c r="AF203" s="399">
        <v>199</v>
      </c>
      <c r="AG203" s="389"/>
      <c r="AH203" s="20"/>
      <c r="AI203" s="303"/>
      <c r="AJ203" s="307"/>
      <c r="AK203" s="161"/>
      <c r="AL203" s="305"/>
      <c r="AM203" s="305"/>
      <c r="AN203" s="162"/>
      <c r="AO203" s="439"/>
      <c r="AP203" s="162"/>
      <c r="AQ203" s="113"/>
      <c r="AR203" s="113"/>
      <c r="AS203" s="384"/>
      <c r="AT203" s="306"/>
      <c r="AU203" s="306"/>
      <c r="AV203" s="160"/>
      <c r="AW203" s="158"/>
      <c r="AX203" s="385"/>
      <c r="AY203" s="453"/>
      <c r="AZ203" s="165"/>
      <c r="BA203" s="301"/>
      <c r="BB203" s="165"/>
      <c r="BC203" s="301"/>
      <c r="BD203" s="165"/>
      <c r="BE203" s="302"/>
      <c r="BF203" s="302"/>
      <c r="BG203" s="165"/>
      <c r="BH203" s="303"/>
      <c r="BI203" s="165"/>
      <c r="BJ203" s="304"/>
      <c r="BK203" s="394"/>
      <c r="BL203" s="302"/>
      <c r="BM203" s="302"/>
      <c r="BN203" s="394"/>
      <c r="BO203" s="302"/>
      <c r="BP203" s="13"/>
      <c r="BQ203" s="302"/>
      <c r="BR203" s="13"/>
      <c r="BS203" s="302"/>
      <c r="BT203" s="13"/>
      <c r="BU203" s="302"/>
      <c r="BV203" s="386"/>
      <c r="BW203" s="303"/>
      <c r="BX203" s="303"/>
      <c r="BY203" s="302"/>
      <c r="BZ203" s="302"/>
      <c r="CA203" s="387"/>
      <c r="CB203" s="395"/>
      <c r="CC203" s="12"/>
      <c r="CD203" s="304"/>
      <c r="CE203" s="14"/>
      <c r="CF203" s="395"/>
      <c r="CG203" s="397"/>
      <c r="CH203" s="300">
        <f t="shared" si="81"/>
        <v>0</v>
      </c>
      <c r="CI203" s="26"/>
      <c r="CJ203" s="17">
        <f t="shared" si="102"/>
        <v>0</v>
      </c>
      <c r="CK203" s="18">
        <f t="shared" si="89"/>
        <v>12.89</v>
      </c>
      <c r="CM203" s="164"/>
      <c r="CN203" s="302"/>
      <c r="CO203" s="13">
        <f t="shared" si="82"/>
        <v>0</v>
      </c>
      <c r="CP203" s="302"/>
      <c r="CQ203" s="13">
        <f t="shared" si="83"/>
        <v>0</v>
      </c>
      <c r="CR203" s="302"/>
      <c r="CS203" s="13">
        <f t="shared" si="84"/>
        <v>0</v>
      </c>
      <c r="CT203" s="302"/>
      <c r="CU203" s="13">
        <f t="shared" si="103"/>
        <v>0</v>
      </c>
      <c r="CV203" s="302"/>
      <c r="CW203" s="13">
        <f t="shared" si="85"/>
        <v>0</v>
      </c>
      <c r="CX203" s="13">
        <f t="shared" si="86"/>
        <v>0</v>
      </c>
      <c r="CY203" s="251">
        <f t="shared" si="87"/>
        <v>0</v>
      </c>
      <c r="CZ203" s="13" t="s">
        <v>29</v>
      </c>
      <c r="DA203" s="13">
        <v>50</v>
      </c>
      <c r="DB203" s="22">
        <f t="shared" si="88"/>
        <v>0</v>
      </c>
      <c r="DD203" s="24"/>
      <c r="DF203" s="163"/>
      <c r="DH203" s="24"/>
      <c r="DI203" s="447"/>
      <c r="DJ203" s="163"/>
    </row>
    <row r="204" spans="1:114" s="7" customFormat="1">
      <c r="A204" s="277">
        <f t="shared" si="96"/>
        <v>50</v>
      </c>
      <c r="B204" s="21" t="e">
        <f>'Calculateur de trading'!I204/C204/W204</f>
        <v>#DIV/0!</v>
      </c>
      <c r="C204" s="278">
        <f t="shared" si="97"/>
        <v>10</v>
      </c>
      <c r="D204" s="426"/>
      <c r="E204" s="273">
        <f t="shared" si="98"/>
        <v>100</v>
      </c>
      <c r="F204" s="271">
        <f t="shared" si="90"/>
        <v>2</v>
      </c>
      <c r="G204" s="271" t="e">
        <f t="shared" si="91"/>
        <v>#DIV/0!</v>
      </c>
      <c r="H204" s="272">
        <f t="shared" si="92"/>
        <v>20</v>
      </c>
      <c r="I204" s="270"/>
      <c r="J204" s="273">
        <f t="shared" si="99"/>
        <v>200</v>
      </c>
      <c r="K204" s="271">
        <f t="shared" si="93"/>
        <v>4</v>
      </c>
      <c r="L204" s="271" t="e">
        <f t="shared" si="94"/>
        <v>#DIV/0!</v>
      </c>
      <c r="M204" s="272">
        <f t="shared" si="95"/>
        <v>40</v>
      </c>
      <c r="N204" s="389"/>
      <c r="O204" s="455" t="e">
        <f>(A204*B204*W204)+(B204*'Calculateur de trading'!H204)</f>
        <v>#DIV/0!</v>
      </c>
      <c r="P204" s="274" t="e">
        <f>O204/'Déscriptions des trades'!CK204</f>
        <v>#DIV/0!</v>
      </c>
      <c r="Q204" s="456" t="e">
        <f>'Déscriptions des trades'!CK204-O204</f>
        <v>#DIV/0!</v>
      </c>
      <c r="R204" s="466" t="e">
        <f t="shared" si="100"/>
        <v>#DIV/0!</v>
      </c>
      <c r="S204" s="389"/>
      <c r="T204" s="12"/>
      <c r="U204" s="25"/>
      <c r="V204" s="15"/>
      <c r="W204" s="490">
        <f t="shared" si="104"/>
        <v>0</v>
      </c>
      <c r="X204" s="21" t="e">
        <f>W204*U204/'Déscriptions des trades'!CK204*'Déscriptions des trades'!B204</f>
        <v>#DIV/0!</v>
      </c>
      <c r="Y204" s="459"/>
      <c r="Z204" s="389"/>
      <c r="AA204" s="23">
        <f t="shared" si="101"/>
        <v>0.1</v>
      </c>
      <c r="AB204" s="17" t="e">
        <f>(AA204*'Déscriptions des trades'!U204*'Déscriptions des trades'!B204/'Déscriptions des trades'!CK204)*'Déscriptions des trades'!W204</f>
        <v>#DIV/0!</v>
      </c>
      <c r="AC204" s="265" t="e">
        <f>AB204*'Déscriptions des trades'!CK204</f>
        <v>#DIV/0!</v>
      </c>
      <c r="AD204" s="266" t="e">
        <f>'Déscriptions des trades'!CK204-AC204</f>
        <v>#DIV/0!</v>
      </c>
      <c r="AE204" s="389"/>
      <c r="AF204" s="399">
        <v>200</v>
      </c>
      <c r="AG204" s="389"/>
      <c r="AH204" s="20"/>
      <c r="AI204" s="303"/>
      <c r="AJ204" s="307"/>
      <c r="AK204" s="161"/>
      <c r="AL204" s="305"/>
      <c r="AM204" s="305"/>
      <c r="AN204" s="162"/>
      <c r="AO204" s="439"/>
      <c r="AP204" s="162"/>
      <c r="AQ204" s="113"/>
      <c r="AR204" s="113"/>
      <c r="AS204" s="384"/>
      <c r="AT204" s="306"/>
      <c r="AU204" s="306"/>
      <c r="AV204" s="160"/>
      <c r="AW204" s="158"/>
      <c r="AX204" s="385"/>
      <c r="AY204" s="453"/>
      <c r="AZ204" s="165"/>
      <c r="BA204" s="301"/>
      <c r="BB204" s="165"/>
      <c r="BC204" s="301"/>
      <c r="BD204" s="165"/>
      <c r="BE204" s="302"/>
      <c r="BF204" s="302"/>
      <c r="BG204" s="165"/>
      <c r="BH204" s="303"/>
      <c r="BI204" s="165"/>
      <c r="BJ204" s="304"/>
      <c r="BK204" s="394"/>
      <c r="BL204" s="302"/>
      <c r="BM204" s="302"/>
      <c r="BN204" s="394"/>
      <c r="BO204" s="302"/>
      <c r="BP204" s="13"/>
      <c r="BQ204" s="302"/>
      <c r="BR204" s="13"/>
      <c r="BS204" s="302"/>
      <c r="BT204" s="13"/>
      <c r="BU204" s="302"/>
      <c r="BV204" s="386"/>
      <c r="BW204" s="303"/>
      <c r="BX204" s="303"/>
      <c r="BY204" s="302"/>
      <c r="BZ204" s="302"/>
      <c r="CA204" s="387"/>
      <c r="CB204" s="395"/>
      <c r="CC204" s="12"/>
      <c r="CD204" s="304"/>
      <c r="CE204" s="14"/>
      <c r="CF204" s="395"/>
      <c r="CG204" s="397"/>
      <c r="CH204" s="300">
        <f t="shared" si="81"/>
        <v>0</v>
      </c>
      <c r="CI204" s="26"/>
      <c r="CJ204" s="17">
        <f t="shared" si="102"/>
        <v>0</v>
      </c>
      <c r="CK204" s="18">
        <f t="shared" si="89"/>
        <v>12.89</v>
      </c>
      <c r="CM204" s="164"/>
      <c r="CN204" s="302"/>
      <c r="CO204" s="13">
        <f t="shared" si="82"/>
        <v>0</v>
      </c>
      <c r="CP204" s="302"/>
      <c r="CQ204" s="13">
        <f t="shared" si="83"/>
        <v>0</v>
      </c>
      <c r="CR204" s="302"/>
      <c r="CS204" s="13">
        <f t="shared" si="84"/>
        <v>0</v>
      </c>
      <c r="CT204" s="302"/>
      <c r="CU204" s="13">
        <f t="shared" si="103"/>
        <v>0</v>
      </c>
      <c r="CV204" s="302"/>
      <c r="CW204" s="13">
        <f t="shared" si="85"/>
        <v>0</v>
      </c>
      <c r="CX204" s="13">
        <f t="shared" si="86"/>
        <v>0</v>
      </c>
      <c r="CY204" s="251">
        <f t="shared" si="87"/>
        <v>0</v>
      </c>
      <c r="CZ204" s="13" t="s">
        <v>29</v>
      </c>
      <c r="DA204" s="13">
        <v>50</v>
      </c>
      <c r="DB204" s="22">
        <f t="shared" si="88"/>
        <v>0</v>
      </c>
      <c r="DD204" s="24"/>
      <c r="DF204" s="163"/>
      <c r="DH204" s="24"/>
      <c r="DI204" s="447"/>
      <c r="DJ204" s="163"/>
    </row>
    <row r="205" spans="1:114" s="7" customFormat="1">
      <c r="A205" s="277">
        <f t="shared" si="96"/>
        <v>50</v>
      </c>
      <c r="B205" s="21" t="e">
        <f>'Calculateur de trading'!I205/C205/W205</f>
        <v>#DIV/0!</v>
      </c>
      <c r="C205" s="278">
        <f t="shared" si="97"/>
        <v>10</v>
      </c>
      <c r="D205" s="278"/>
      <c r="E205" s="273">
        <f t="shared" si="98"/>
        <v>100</v>
      </c>
      <c r="F205" s="271">
        <f t="shared" si="90"/>
        <v>2</v>
      </c>
      <c r="G205" s="271" t="e">
        <f t="shared" si="91"/>
        <v>#DIV/0!</v>
      </c>
      <c r="H205" s="272">
        <f t="shared" si="92"/>
        <v>20</v>
      </c>
      <c r="I205" s="270"/>
      <c r="J205" s="273">
        <f t="shared" si="99"/>
        <v>200</v>
      </c>
      <c r="K205" s="271">
        <f t="shared" si="93"/>
        <v>4</v>
      </c>
      <c r="L205" s="271" t="e">
        <f t="shared" si="94"/>
        <v>#DIV/0!</v>
      </c>
      <c r="M205" s="272">
        <f t="shared" si="95"/>
        <v>40</v>
      </c>
      <c r="N205" s="389"/>
      <c r="O205" s="455" t="e">
        <f>(A205*B205*W205)+(B205*'Calculateur de trading'!H205)</f>
        <v>#DIV/0!</v>
      </c>
      <c r="P205" s="274" t="e">
        <f>O205/'Déscriptions des trades'!CK205</f>
        <v>#DIV/0!</v>
      </c>
      <c r="Q205" s="456" t="e">
        <f>'Déscriptions des trades'!CK205-O205</f>
        <v>#DIV/0!</v>
      </c>
      <c r="R205" s="466" t="e">
        <f t="shared" si="100"/>
        <v>#DIV/0!</v>
      </c>
      <c r="S205" s="389"/>
      <c r="T205" s="12"/>
      <c r="U205" s="25"/>
      <c r="V205" s="15"/>
      <c r="W205" s="490">
        <f t="shared" si="104"/>
        <v>0</v>
      </c>
      <c r="X205" s="21" t="e">
        <f>W205*U205/'Déscriptions des trades'!CK205*'Déscriptions des trades'!B205</f>
        <v>#DIV/0!</v>
      </c>
      <c r="Y205" s="459"/>
      <c r="Z205" s="389"/>
      <c r="AA205" s="23">
        <f t="shared" si="101"/>
        <v>0.1</v>
      </c>
      <c r="AB205" s="17" t="e">
        <f>(AA205*'Déscriptions des trades'!U205*'Déscriptions des trades'!B205/'Déscriptions des trades'!CK205)*'Déscriptions des trades'!W205</f>
        <v>#DIV/0!</v>
      </c>
      <c r="AC205" s="265" t="e">
        <f>AB205*'Déscriptions des trades'!CK205</f>
        <v>#DIV/0!</v>
      </c>
      <c r="AD205" s="266" t="e">
        <f>'Déscriptions des trades'!CK205-AC205</f>
        <v>#DIV/0!</v>
      </c>
      <c r="AE205" s="389"/>
      <c r="AF205" s="399">
        <v>201</v>
      </c>
      <c r="AG205" s="389"/>
      <c r="AH205" s="20"/>
      <c r="AI205" s="303"/>
      <c r="AJ205" s="307"/>
      <c r="AK205" s="161"/>
      <c r="AL205" s="305"/>
      <c r="AM205" s="305"/>
      <c r="AN205" s="162"/>
      <c r="AO205" s="439"/>
      <c r="AP205" s="162"/>
      <c r="AQ205" s="113"/>
      <c r="AR205" s="113"/>
      <c r="AS205" s="384"/>
      <c r="AT205" s="306"/>
      <c r="AU205" s="306"/>
      <c r="AV205" s="160"/>
      <c r="AW205" s="158"/>
      <c r="AX205" s="385"/>
      <c r="AY205" s="453"/>
      <c r="AZ205" s="165"/>
      <c r="BA205" s="301"/>
      <c r="BB205" s="165"/>
      <c r="BC205" s="301"/>
      <c r="BD205" s="165"/>
      <c r="BE205" s="302"/>
      <c r="BF205" s="302"/>
      <c r="BG205" s="165"/>
      <c r="BH205" s="303"/>
      <c r="BI205" s="165"/>
      <c r="BJ205" s="304"/>
      <c r="BK205" s="394"/>
      <c r="BL205" s="302"/>
      <c r="BM205" s="302"/>
      <c r="BN205" s="394"/>
      <c r="BO205" s="302"/>
      <c r="BP205" s="13"/>
      <c r="BQ205" s="302"/>
      <c r="BR205" s="13"/>
      <c r="BS205" s="302"/>
      <c r="BT205" s="13"/>
      <c r="BU205" s="302"/>
      <c r="BV205" s="386"/>
      <c r="BW205" s="303"/>
      <c r="BX205" s="303"/>
      <c r="BY205" s="302"/>
      <c r="BZ205" s="302"/>
      <c r="CA205" s="387"/>
      <c r="CB205" s="395"/>
      <c r="CC205" s="12"/>
      <c r="CD205" s="304"/>
      <c r="CE205" s="14"/>
      <c r="CF205" s="395"/>
      <c r="CG205" s="397"/>
      <c r="CH205" s="300">
        <f t="shared" si="81"/>
        <v>0</v>
      </c>
      <c r="CI205" s="26"/>
      <c r="CJ205" s="17">
        <f t="shared" si="102"/>
        <v>0</v>
      </c>
      <c r="CK205" s="18">
        <f t="shared" si="89"/>
        <v>12.89</v>
      </c>
      <c r="CM205" s="164"/>
      <c r="CN205" s="302"/>
      <c r="CO205" s="13">
        <f t="shared" si="82"/>
        <v>0</v>
      </c>
      <c r="CP205" s="302"/>
      <c r="CQ205" s="13">
        <f t="shared" si="83"/>
        <v>0</v>
      </c>
      <c r="CR205" s="302"/>
      <c r="CS205" s="13">
        <f t="shared" si="84"/>
        <v>0</v>
      </c>
      <c r="CT205" s="302"/>
      <c r="CU205" s="13">
        <f t="shared" si="103"/>
        <v>0</v>
      </c>
      <c r="CV205" s="302"/>
      <c r="CW205" s="13">
        <f t="shared" si="85"/>
        <v>0</v>
      </c>
      <c r="CX205" s="13">
        <f t="shared" si="86"/>
        <v>0</v>
      </c>
      <c r="CY205" s="251">
        <f t="shared" si="87"/>
        <v>0</v>
      </c>
      <c r="CZ205" s="13" t="s">
        <v>29</v>
      </c>
      <c r="DA205" s="13">
        <v>50</v>
      </c>
      <c r="DB205" s="22">
        <f t="shared" si="88"/>
        <v>0</v>
      </c>
      <c r="DD205" s="24"/>
      <c r="DF205" s="163"/>
      <c r="DH205" s="24"/>
      <c r="DI205" s="447"/>
      <c r="DJ205" s="163"/>
    </row>
    <row r="206" spans="1:114" s="7" customFormat="1">
      <c r="A206" s="277">
        <f t="shared" si="96"/>
        <v>50</v>
      </c>
      <c r="B206" s="21" t="e">
        <f>'Calculateur de trading'!I206/C206/W206</f>
        <v>#DIV/0!</v>
      </c>
      <c r="C206" s="278">
        <f t="shared" si="97"/>
        <v>10</v>
      </c>
      <c r="D206" s="426"/>
      <c r="E206" s="273">
        <f t="shared" si="98"/>
        <v>100</v>
      </c>
      <c r="F206" s="271">
        <f t="shared" si="90"/>
        <v>2</v>
      </c>
      <c r="G206" s="271" t="e">
        <f t="shared" si="91"/>
        <v>#DIV/0!</v>
      </c>
      <c r="H206" s="272">
        <f t="shared" si="92"/>
        <v>20</v>
      </c>
      <c r="I206" s="270"/>
      <c r="J206" s="273">
        <f t="shared" si="99"/>
        <v>200</v>
      </c>
      <c r="K206" s="271">
        <f t="shared" si="93"/>
        <v>4</v>
      </c>
      <c r="L206" s="271" t="e">
        <f t="shared" si="94"/>
        <v>#DIV/0!</v>
      </c>
      <c r="M206" s="272">
        <f t="shared" si="95"/>
        <v>40</v>
      </c>
      <c r="N206" s="389"/>
      <c r="O206" s="455" t="e">
        <f>(A206*B206*W206)+(B206*'Calculateur de trading'!H206)</f>
        <v>#DIV/0!</v>
      </c>
      <c r="P206" s="274" t="e">
        <f>O206/'Déscriptions des trades'!CK206</f>
        <v>#DIV/0!</v>
      </c>
      <c r="Q206" s="456" t="e">
        <f>'Déscriptions des trades'!CK206-O206</f>
        <v>#DIV/0!</v>
      </c>
      <c r="R206" s="466" t="e">
        <f t="shared" si="100"/>
        <v>#DIV/0!</v>
      </c>
      <c r="S206" s="389"/>
      <c r="T206" s="12"/>
      <c r="U206" s="25"/>
      <c r="V206" s="15"/>
      <c r="W206" s="490">
        <f t="shared" si="104"/>
        <v>0</v>
      </c>
      <c r="X206" s="21" t="e">
        <f>W206*U206/'Déscriptions des trades'!CK206*'Déscriptions des trades'!B206</f>
        <v>#DIV/0!</v>
      </c>
      <c r="Y206" s="459"/>
      <c r="Z206" s="389"/>
      <c r="AA206" s="23">
        <f t="shared" si="101"/>
        <v>0.1</v>
      </c>
      <c r="AB206" s="17" t="e">
        <f>(AA206*'Déscriptions des trades'!U206*'Déscriptions des trades'!B206/'Déscriptions des trades'!CK206)*'Déscriptions des trades'!W206</f>
        <v>#DIV/0!</v>
      </c>
      <c r="AC206" s="265" t="e">
        <f>AB206*'Déscriptions des trades'!CK206</f>
        <v>#DIV/0!</v>
      </c>
      <c r="AD206" s="266" t="e">
        <f>'Déscriptions des trades'!CK206-AC206</f>
        <v>#DIV/0!</v>
      </c>
      <c r="AE206" s="389"/>
      <c r="AF206" s="399">
        <v>202</v>
      </c>
      <c r="AG206" s="389"/>
      <c r="AH206" s="20"/>
      <c r="AI206" s="303"/>
      <c r="AJ206" s="307"/>
      <c r="AK206" s="161"/>
      <c r="AL206" s="305"/>
      <c r="AM206" s="305"/>
      <c r="AN206" s="162"/>
      <c r="AO206" s="439"/>
      <c r="AP206" s="162"/>
      <c r="AQ206" s="113"/>
      <c r="AR206" s="113"/>
      <c r="AS206" s="384"/>
      <c r="AT206" s="306"/>
      <c r="AU206" s="306"/>
      <c r="AV206" s="160"/>
      <c r="AW206" s="158"/>
      <c r="AX206" s="385"/>
      <c r="AY206" s="453"/>
      <c r="AZ206" s="165"/>
      <c r="BA206" s="301"/>
      <c r="BB206" s="165"/>
      <c r="BC206" s="301"/>
      <c r="BD206" s="165"/>
      <c r="BE206" s="302"/>
      <c r="BF206" s="302"/>
      <c r="BG206" s="165"/>
      <c r="BH206" s="303"/>
      <c r="BI206" s="165"/>
      <c r="BJ206" s="304"/>
      <c r="BK206" s="394"/>
      <c r="BL206" s="302"/>
      <c r="BM206" s="302"/>
      <c r="BN206" s="394"/>
      <c r="BO206" s="302"/>
      <c r="BP206" s="13"/>
      <c r="BQ206" s="302"/>
      <c r="BR206" s="13"/>
      <c r="BS206" s="302"/>
      <c r="BT206" s="13"/>
      <c r="BU206" s="302"/>
      <c r="BV206" s="386"/>
      <c r="BW206" s="303"/>
      <c r="BX206" s="303"/>
      <c r="BY206" s="302"/>
      <c r="BZ206" s="302"/>
      <c r="CA206" s="387"/>
      <c r="CB206" s="395"/>
      <c r="CC206" s="12"/>
      <c r="CD206" s="304"/>
      <c r="CE206" s="14"/>
      <c r="CF206" s="395"/>
      <c r="CG206" s="397"/>
      <c r="CH206" s="300">
        <f t="shared" si="81"/>
        <v>0</v>
      </c>
      <c r="CI206" s="26"/>
      <c r="CJ206" s="17">
        <f t="shared" si="102"/>
        <v>0</v>
      </c>
      <c r="CK206" s="18">
        <f t="shared" si="89"/>
        <v>12.89</v>
      </c>
      <c r="CM206" s="164"/>
      <c r="CN206" s="302"/>
      <c r="CO206" s="13">
        <f t="shared" si="82"/>
        <v>0</v>
      </c>
      <c r="CP206" s="302"/>
      <c r="CQ206" s="13">
        <f t="shared" si="83"/>
        <v>0</v>
      </c>
      <c r="CR206" s="302"/>
      <c r="CS206" s="13">
        <f t="shared" si="84"/>
        <v>0</v>
      </c>
      <c r="CT206" s="302"/>
      <c r="CU206" s="13">
        <f t="shared" si="103"/>
        <v>0</v>
      </c>
      <c r="CV206" s="302"/>
      <c r="CW206" s="13">
        <f t="shared" si="85"/>
        <v>0</v>
      </c>
      <c r="CX206" s="13">
        <f t="shared" si="86"/>
        <v>0</v>
      </c>
      <c r="CY206" s="251">
        <f t="shared" si="87"/>
        <v>0</v>
      </c>
      <c r="CZ206" s="13" t="s">
        <v>29</v>
      </c>
      <c r="DA206" s="13">
        <v>50</v>
      </c>
      <c r="DB206" s="22">
        <f t="shared" si="88"/>
        <v>0</v>
      </c>
      <c r="DD206" s="24"/>
      <c r="DF206" s="163"/>
      <c r="DH206" s="24"/>
      <c r="DI206" s="447"/>
      <c r="DJ206" s="163"/>
    </row>
    <row r="207" spans="1:114" s="7" customFormat="1">
      <c r="A207" s="277">
        <f t="shared" si="96"/>
        <v>50</v>
      </c>
      <c r="B207" s="21" t="e">
        <f>'Calculateur de trading'!I207/C207/W207</f>
        <v>#DIV/0!</v>
      </c>
      <c r="C207" s="278">
        <f t="shared" si="97"/>
        <v>10</v>
      </c>
      <c r="D207" s="278"/>
      <c r="E207" s="273">
        <f t="shared" si="98"/>
        <v>100</v>
      </c>
      <c r="F207" s="271">
        <f t="shared" si="90"/>
        <v>2</v>
      </c>
      <c r="G207" s="271" t="e">
        <f t="shared" si="91"/>
        <v>#DIV/0!</v>
      </c>
      <c r="H207" s="272">
        <f t="shared" si="92"/>
        <v>20</v>
      </c>
      <c r="I207" s="270"/>
      <c r="J207" s="273">
        <f t="shared" si="99"/>
        <v>200</v>
      </c>
      <c r="K207" s="271">
        <f t="shared" si="93"/>
        <v>4</v>
      </c>
      <c r="L207" s="271" t="e">
        <f t="shared" si="94"/>
        <v>#DIV/0!</v>
      </c>
      <c r="M207" s="272">
        <f t="shared" si="95"/>
        <v>40</v>
      </c>
      <c r="N207" s="389"/>
      <c r="O207" s="455" t="e">
        <f>(A207*B207*W207)+(B207*'Calculateur de trading'!H207)</f>
        <v>#DIV/0!</v>
      </c>
      <c r="P207" s="274" t="e">
        <f>O207/'Déscriptions des trades'!CK207</f>
        <v>#DIV/0!</v>
      </c>
      <c r="Q207" s="456" t="e">
        <f>'Déscriptions des trades'!CK207-O207</f>
        <v>#DIV/0!</v>
      </c>
      <c r="R207" s="466" t="e">
        <f t="shared" si="100"/>
        <v>#DIV/0!</v>
      </c>
      <c r="S207" s="389"/>
      <c r="T207" s="12"/>
      <c r="U207" s="25"/>
      <c r="V207" s="15"/>
      <c r="W207" s="490">
        <f t="shared" si="104"/>
        <v>0</v>
      </c>
      <c r="X207" s="21" t="e">
        <f>W207*U207/'Déscriptions des trades'!CK207*'Déscriptions des trades'!B207</f>
        <v>#DIV/0!</v>
      </c>
      <c r="Y207" s="459"/>
      <c r="Z207" s="389"/>
      <c r="AA207" s="23">
        <f t="shared" si="101"/>
        <v>0.1</v>
      </c>
      <c r="AB207" s="17" t="e">
        <f>(AA207*'Déscriptions des trades'!U207*'Déscriptions des trades'!B207/'Déscriptions des trades'!CK207)*'Déscriptions des trades'!W207</f>
        <v>#DIV/0!</v>
      </c>
      <c r="AC207" s="265" t="e">
        <f>AB207*'Déscriptions des trades'!CK207</f>
        <v>#DIV/0!</v>
      </c>
      <c r="AD207" s="266" t="e">
        <f>'Déscriptions des trades'!CK207-AC207</f>
        <v>#DIV/0!</v>
      </c>
      <c r="AE207" s="389"/>
      <c r="AF207" s="399">
        <v>203</v>
      </c>
      <c r="AG207" s="389"/>
      <c r="AH207" s="20"/>
      <c r="AI207" s="303"/>
      <c r="AJ207" s="307"/>
      <c r="AK207" s="161"/>
      <c r="AL207" s="305"/>
      <c r="AM207" s="305"/>
      <c r="AN207" s="162"/>
      <c r="AO207" s="439"/>
      <c r="AP207" s="162"/>
      <c r="AQ207" s="113"/>
      <c r="AR207" s="113"/>
      <c r="AS207" s="384"/>
      <c r="AT207" s="306"/>
      <c r="AU207" s="306"/>
      <c r="AV207" s="160"/>
      <c r="AW207" s="158"/>
      <c r="AX207" s="385"/>
      <c r="AY207" s="453"/>
      <c r="AZ207" s="165"/>
      <c r="BA207" s="301"/>
      <c r="BB207" s="165"/>
      <c r="BC207" s="301"/>
      <c r="BD207" s="165"/>
      <c r="BE207" s="302"/>
      <c r="BF207" s="302"/>
      <c r="BG207" s="165"/>
      <c r="BH207" s="303"/>
      <c r="BI207" s="165"/>
      <c r="BJ207" s="304"/>
      <c r="BK207" s="394"/>
      <c r="BL207" s="302"/>
      <c r="BM207" s="302"/>
      <c r="BN207" s="394"/>
      <c r="BO207" s="302"/>
      <c r="BP207" s="13"/>
      <c r="BQ207" s="302"/>
      <c r="BR207" s="13"/>
      <c r="BS207" s="302"/>
      <c r="BT207" s="13"/>
      <c r="BU207" s="302"/>
      <c r="BV207" s="386"/>
      <c r="BW207" s="303"/>
      <c r="BX207" s="303"/>
      <c r="BY207" s="302"/>
      <c r="BZ207" s="302"/>
      <c r="CA207" s="387"/>
      <c r="CB207" s="395"/>
      <c r="CC207" s="12"/>
      <c r="CD207" s="304"/>
      <c r="CE207" s="14"/>
      <c r="CF207" s="395"/>
      <c r="CG207" s="397"/>
      <c r="CH207" s="300">
        <f t="shared" ref="CH207:CH270" si="105">BW207-BH207</f>
        <v>0</v>
      </c>
      <c r="CI207" s="26"/>
      <c r="CJ207" s="17">
        <f t="shared" si="102"/>
        <v>0</v>
      </c>
      <c r="CK207" s="18">
        <f t="shared" si="89"/>
        <v>12.89</v>
      </c>
      <c r="CM207" s="164"/>
      <c r="CN207" s="302"/>
      <c r="CO207" s="13">
        <f t="shared" ref="CO207:CO270" si="106">IF(CN207="Oui",10,)</f>
        <v>0</v>
      </c>
      <c r="CP207" s="302"/>
      <c r="CQ207" s="13">
        <f t="shared" ref="CQ207:CQ270" si="107">IF(CP207="Oui",10,)</f>
        <v>0</v>
      </c>
      <c r="CR207" s="302"/>
      <c r="CS207" s="13">
        <f t="shared" ref="CS207:CS270" si="108">IF(CR207="Bon",10,)</f>
        <v>0</v>
      </c>
      <c r="CT207" s="302"/>
      <c r="CU207" s="13">
        <f t="shared" si="103"/>
        <v>0</v>
      </c>
      <c r="CV207" s="302"/>
      <c r="CW207" s="13">
        <f t="shared" ref="CW207:CW270" si="109">IF(CV207="Non",10,)</f>
        <v>0</v>
      </c>
      <c r="CX207" s="13">
        <f t="shared" ref="CX207:CX270" si="110">IF(CV207="Oui",-40,)</f>
        <v>0</v>
      </c>
      <c r="CY207" s="251">
        <f t="shared" ref="CY207:CY270" si="111">SUM(CN207:CX207)</f>
        <v>0</v>
      </c>
      <c r="CZ207" s="13" t="s">
        <v>29</v>
      </c>
      <c r="DA207" s="13">
        <v>50</v>
      </c>
      <c r="DB207" s="22">
        <f t="shared" ref="DB207:DB270" si="112">CY207/DA207</f>
        <v>0</v>
      </c>
      <c r="DD207" s="24"/>
      <c r="DF207" s="163"/>
      <c r="DH207" s="24"/>
      <c r="DI207" s="447"/>
      <c r="DJ207" s="163"/>
    </row>
    <row r="208" spans="1:114" s="7" customFormat="1">
      <c r="A208" s="277">
        <f t="shared" si="96"/>
        <v>50</v>
      </c>
      <c r="B208" s="21" t="e">
        <f>'Calculateur de trading'!I208/C208/W208</f>
        <v>#DIV/0!</v>
      </c>
      <c r="C208" s="278">
        <f t="shared" si="97"/>
        <v>10</v>
      </c>
      <c r="D208" s="426"/>
      <c r="E208" s="273">
        <f t="shared" si="98"/>
        <v>100</v>
      </c>
      <c r="F208" s="271">
        <f t="shared" si="90"/>
        <v>2</v>
      </c>
      <c r="G208" s="271" t="e">
        <f t="shared" si="91"/>
        <v>#DIV/0!</v>
      </c>
      <c r="H208" s="272">
        <f t="shared" si="92"/>
        <v>20</v>
      </c>
      <c r="I208" s="270"/>
      <c r="J208" s="273">
        <f t="shared" si="99"/>
        <v>200</v>
      </c>
      <c r="K208" s="271">
        <f t="shared" si="93"/>
        <v>4</v>
      </c>
      <c r="L208" s="271" t="e">
        <f t="shared" si="94"/>
        <v>#DIV/0!</v>
      </c>
      <c r="M208" s="272">
        <f t="shared" si="95"/>
        <v>40</v>
      </c>
      <c r="N208" s="389"/>
      <c r="O208" s="455" t="e">
        <f>(A208*B208*W208)+(B208*'Calculateur de trading'!H208)</f>
        <v>#DIV/0!</v>
      </c>
      <c r="P208" s="274" t="e">
        <f>O208/'Déscriptions des trades'!CK208</f>
        <v>#DIV/0!</v>
      </c>
      <c r="Q208" s="456" t="e">
        <f>'Déscriptions des trades'!CK208-O208</f>
        <v>#DIV/0!</v>
      </c>
      <c r="R208" s="466" t="e">
        <f t="shared" si="100"/>
        <v>#DIV/0!</v>
      </c>
      <c r="S208" s="389"/>
      <c r="T208" s="12"/>
      <c r="U208" s="25"/>
      <c r="V208" s="15"/>
      <c r="W208" s="490">
        <f t="shared" si="104"/>
        <v>0</v>
      </c>
      <c r="X208" s="21" t="e">
        <f>W208*U208/'Déscriptions des trades'!CK208*'Déscriptions des trades'!B208</f>
        <v>#DIV/0!</v>
      </c>
      <c r="Y208" s="459"/>
      <c r="Z208" s="389"/>
      <c r="AA208" s="23">
        <f t="shared" si="101"/>
        <v>0.1</v>
      </c>
      <c r="AB208" s="17" t="e">
        <f>(AA208*'Déscriptions des trades'!U208*'Déscriptions des trades'!B208/'Déscriptions des trades'!CK208)*'Déscriptions des trades'!W208</f>
        <v>#DIV/0!</v>
      </c>
      <c r="AC208" s="265" t="e">
        <f>AB208*'Déscriptions des trades'!CK208</f>
        <v>#DIV/0!</v>
      </c>
      <c r="AD208" s="266" t="e">
        <f>'Déscriptions des trades'!CK208-AC208</f>
        <v>#DIV/0!</v>
      </c>
      <c r="AE208" s="389"/>
      <c r="AF208" s="399">
        <v>204</v>
      </c>
      <c r="AG208" s="389"/>
      <c r="AH208" s="20"/>
      <c r="AI208" s="303"/>
      <c r="AJ208" s="307"/>
      <c r="AK208" s="161"/>
      <c r="AL208" s="305"/>
      <c r="AM208" s="305"/>
      <c r="AN208" s="162"/>
      <c r="AO208" s="439"/>
      <c r="AP208" s="162"/>
      <c r="AQ208" s="113"/>
      <c r="AR208" s="113"/>
      <c r="AS208" s="384"/>
      <c r="AT208" s="306"/>
      <c r="AU208" s="306"/>
      <c r="AV208" s="160"/>
      <c r="AW208" s="158"/>
      <c r="AX208" s="385"/>
      <c r="AY208" s="453"/>
      <c r="AZ208" s="165"/>
      <c r="BA208" s="301"/>
      <c r="BB208" s="165"/>
      <c r="BC208" s="301"/>
      <c r="BD208" s="165"/>
      <c r="BE208" s="302"/>
      <c r="BF208" s="302"/>
      <c r="BG208" s="165"/>
      <c r="BH208" s="303"/>
      <c r="BI208" s="165"/>
      <c r="BJ208" s="304"/>
      <c r="BK208" s="394"/>
      <c r="BL208" s="302"/>
      <c r="BM208" s="302"/>
      <c r="BN208" s="394"/>
      <c r="BO208" s="302"/>
      <c r="BP208" s="13"/>
      <c r="BQ208" s="302"/>
      <c r="BR208" s="13"/>
      <c r="BS208" s="302"/>
      <c r="BT208" s="13"/>
      <c r="BU208" s="302"/>
      <c r="BV208" s="386"/>
      <c r="BW208" s="303"/>
      <c r="BX208" s="303"/>
      <c r="BY208" s="302"/>
      <c r="BZ208" s="302"/>
      <c r="CA208" s="387"/>
      <c r="CB208" s="395"/>
      <c r="CC208" s="12"/>
      <c r="CD208" s="304"/>
      <c r="CE208" s="14"/>
      <c r="CF208" s="395"/>
      <c r="CG208" s="397"/>
      <c r="CH208" s="300">
        <f t="shared" si="105"/>
        <v>0</v>
      </c>
      <c r="CI208" s="26"/>
      <c r="CJ208" s="17">
        <f t="shared" si="102"/>
        <v>0</v>
      </c>
      <c r="CK208" s="18">
        <f t="shared" ref="CK208:CK271" si="113">CI208+CK207</f>
        <v>12.89</v>
      </c>
      <c r="CM208" s="164"/>
      <c r="CN208" s="302"/>
      <c r="CO208" s="13">
        <f t="shared" si="106"/>
        <v>0</v>
      </c>
      <c r="CP208" s="302"/>
      <c r="CQ208" s="13">
        <f t="shared" si="107"/>
        <v>0</v>
      </c>
      <c r="CR208" s="302"/>
      <c r="CS208" s="13">
        <f t="shared" si="108"/>
        <v>0</v>
      </c>
      <c r="CT208" s="302"/>
      <c r="CU208" s="13">
        <f t="shared" si="103"/>
        <v>0</v>
      </c>
      <c r="CV208" s="302"/>
      <c r="CW208" s="13">
        <f t="shared" si="109"/>
        <v>0</v>
      </c>
      <c r="CX208" s="13">
        <f t="shared" si="110"/>
        <v>0</v>
      </c>
      <c r="CY208" s="251">
        <f t="shared" si="111"/>
        <v>0</v>
      </c>
      <c r="CZ208" s="13" t="s">
        <v>29</v>
      </c>
      <c r="DA208" s="13">
        <v>50</v>
      </c>
      <c r="DB208" s="22">
        <f t="shared" si="112"/>
        <v>0</v>
      </c>
      <c r="DD208" s="24"/>
      <c r="DF208" s="163"/>
      <c r="DH208" s="24"/>
      <c r="DI208" s="447"/>
      <c r="DJ208" s="163"/>
    </row>
    <row r="209" spans="1:114" s="7" customFormat="1">
      <c r="A209" s="277">
        <f t="shared" si="96"/>
        <v>50</v>
      </c>
      <c r="B209" s="21" t="e">
        <f>'Calculateur de trading'!I209/C209/W209</f>
        <v>#DIV/0!</v>
      </c>
      <c r="C209" s="278">
        <f t="shared" si="97"/>
        <v>10</v>
      </c>
      <c r="D209" s="426"/>
      <c r="E209" s="273">
        <f t="shared" si="98"/>
        <v>100</v>
      </c>
      <c r="F209" s="271">
        <f t="shared" si="90"/>
        <v>2</v>
      </c>
      <c r="G209" s="271" t="e">
        <f t="shared" si="91"/>
        <v>#DIV/0!</v>
      </c>
      <c r="H209" s="272">
        <f t="shared" si="92"/>
        <v>20</v>
      </c>
      <c r="I209" s="270"/>
      <c r="J209" s="273">
        <f t="shared" si="99"/>
        <v>200</v>
      </c>
      <c r="K209" s="271">
        <f t="shared" si="93"/>
        <v>4</v>
      </c>
      <c r="L209" s="271" t="e">
        <f t="shared" si="94"/>
        <v>#DIV/0!</v>
      </c>
      <c r="M209" s="272">
        <f t="shared" si="95"/>
        <v>40</v>
      </c>
      <c r="N209" s="389"/>
      <c r="O209" s="455" t="e">
        <f>(A209*B209*W209)+(B209*'Calculateur de trading'!H209)</f>
        <v>#DIV/0!</v>
      </c>
      <c r="P209" s="274" t="e">
        <f>O209/'Déscriptions des trades'!CK209</f>
        <v>#DIV/0!</v>
      </c>
      <c r="Q209" s="456" t="e">
        <f>'Déscriptions des trades'!CK209-O209</f>
        <v>#DIV/0!</v>
      </c>
      <c r="R209" s="466" t="e">
        <f t="shared" si="100"/>
        <v>#DIV/0!</v>
      </c>
      <c r="S209" s="389"/>
      <c r="T209" s="12"/>
      <c r="U209" s="25"/>
      <c r="V209" s="15"/>
      <c r="W209" s="490">
        <f t="shared" si="104"/>
        <v>0</v>
      </c>
      <c r="X209" s="21" t="e">
        <f>W209*U209/'Déscriptions des trades'!CK209*'Déscriptions des trades'!B209</f>
        <v>#DIV/0!</v>
      </c>
      <c r="Y209" s="459"/>
      <c r="Z209" s="389"/>
      <c r="AA209" s="23">
        <f t="shared" si="101"/>
        <v>0.1</v>
      </c>
      <c r="AB209" s="17" t="e">
        <f>(AA209*'Déscriptions des trades'!U209*'Déscriptions des trades'!B209/'Déscriptions des trades'!CK209)*'Déscriptions des trades'!W209</f>
        <v>#DIV/0!</v>
      </c>
      <c r="AC209" s="265" t="e">
        <f>AB209*'Déscriptions des trades'!CK209</f>
        <v>#DIV/0!</v>
      </c>
      <c r="AD209" s="266" t="e">
        <f>'Déscriptions des trades'!CK209-AC209</f>
        <v>#DIV/0!</v>
      </c>
      <c r="AE209" s="389"/>
      <c r="AF209" s="399">
        <v>205</v>
      </c>
      <c r="AG209" s="389"/>
      <c r="AH209" s="20"/>
      <c r="AI209" s="303"/>
      <c r="AJ209" s="307"/>
      <c r="AK209" s="161"/>
      <c r="AL209" s="305"/>
      <c r="AM209" s="305"/>
      <c r="AN209" s="162"/>
      <c r="AO209" s="439"/>
      <c r="AP209" s="162"/>
      <c r="AQ209" s="113"/>
      <c r="AR209" s="113"/>
      <c r="AS209" s="384"/>
      <c r="AT209" s="306"/>
      <c r="AU209" s="306"/>
      <c r="AV209" s="160"/>
      <c r="AW209" s="158"/>
      <c r="AX209" s="385"/>
      <c r="AY209" s="453"/>
      <c r="AZ209" s="165"/>
      <c r="BA209" s="301"/>
      <c r="BB209" s="165"/>
      <c r="BC209" s="301"/>
      <c r="BD209" s="165"/>
      <c r="BE209" s="302"/>
      <c r="BF209" s="302"/>
      <c r="BG209" s="165"/>
      <c r="BH209" s="303"/>
      <c r="BI209" s="165"/>
      <c r="BJ209" s="304"/>
      <c r="BK209" s="394"/>
      <c r="BL209" s="302"/>
      <c r="BM209" s="302"/>
      <c r="BN209" s="394"/>
      <c r="BO209" s="302"/>
      <c r="BP209" s="13"/>
      <c r="BQ209" s="302"/>
      <c r="BR209" s="13"/>
      <c r="BS209" s="302"/>
      <c r="BT209" s="13"/>
      <c r="BU209" s="302"/>
      <c r="BV209" s="386"/>
      <c r="BW209" s="303"/>
      <c r="BX209" s="303"/>
      <c r="BY209" s="302"/>
      <c r="BZ209" s="302"/>
      <c r="CA209" s="387"/>
      <c r="CB209" s="395"/>
      <c r="CC209" s="12"/>
      <c r="CD209" s="304"/>
      <c r="CE209" s="14"/>
      <c r="CF209" s="395"/>
      <c r="CG209" s="397"/>
      <c r="CH209" s="300">
        <f t="shared" si="105"/>
        <v>0</v>
      </c>
      <c r="CI209" s="26"/>
      <c r="CJ209" s="17">
        <f t="shared" si="102"/>
        <v>0</v>
      </c>
      <c r="CK209" s="18">
        <f t="shared" si="113"/>
        <v>12.89</v>
      </c>
      <c r="CM209" s="164"/>
      <c r="CN209" s="302"/>
      <c r="CO209" s="13">
        <f t="shared" si="106"/>
        <v>0</v>
      </c>
      <c r="CP209" s="302"/>
      <c r="CQ209" s="13">
        <f t="shared" si="107"/>
        <v>0</v>
      </c>
      <c r="CR209" s="302"/>
      <c r="CS209" s="13">
        <f t="shared" si="108"/>
        <v>0</v>
      </c>
      <c r="CT209" s="302"/>
      <c r="CU209" s="13">
        <f t="shared" si="103"/>
        <v>0</v>
      </c>
      <c r="CV209" s="302"/>
      <c r="CW209" s="13">
        <f t="shared" si="109"/>
        <v>0</v>
      </c>
      <c r="CX209" s="13">
        <f t="shared" si="110"/>
        <v>0</v>
      </c>
      <c r="CY209" s="251">
        <f t="shared" si="111"/>
        <v>0</v>
      </c>
      <c r="CZ209" s="13" t="s">
        <v>29</v>
      </c>
      <c r="DA209" s="13">
        <v>50</v>
      </c>
      <c r="DB209" s="22">
        <f t="shared" si="112"/>
        <v>0</v>
      </c>
      <c r="DD209" s="24"/>
      <c r="DF209" s="163"/>
      <c r="DH209" s="24"/>
      <c r="DI209" s="447"/>
      <c r="DJ209" s="163"/>
    </row>
    <row r="210" spans="1:114" s="7" customFormat="1">
      <c r="A210" s="277">
        <f t="shared" si="96"/>
        <v>50</v>
      </c>
      <c r="B210" s="21" t="e">
        <f>'Calculateur de trading'!I210/C210/W210</f>
        <v>#DIV/0!</v>
      </c>
      <c r="C210" s="278">
        <f t="shared" si="97"/>
        <v>10</v>
      </c>
      <c r="D210" s="278"/>
      <c r="E210" s="273">
        <f t="shared" si="98"/>
        <v>100</v>
      </c>
      <c r="F210" s="271">
        <f t="shared" si="90"/>
        <v>2</v>
      </c>
      <c r="G210" s="271" t="e">
        <f t="shared" si="91"/>
        <v>#DIV/0!</v>
      </c>
      <c r="H210" s="272">
        <f t="shared" si="92"/>
        <v>20</v>
      </c>
      <c r="I210" s="270"/>
      <c r="J210" s="273">
        <f t="shared" si="99"/>
        <v>200</v>
      </c>
      <c r="K210" s="271">
        <f t="shared" si="93"/>
        <v>4</v>
      </c>
      <c r="L210" s="271" t="e">
        <f t="shared" si="94"/>
        <v>#DIV/0!</v>
      </c>
      <c r="M210" s="272">
        <f t="shared" si="95"/>
        <v>40</v>
      </c>
      <c r="N210" s="389"/>
      <c r="O210" s="455" t="e">
        <f>(A210*B210*W210)+(B210*'Calculateur de trading'!H210)</f>
        <v>#DIV/0!</v>
      </c>
      <c r="P210" s="274" t="e">
        <f>O210/'Déscriptions des trades'!CK210</f>
        <v>#DIV/0!</v>
      </c>
      <c r="Q210" s="456" t="e">
        <f>'Déscriptions des trades'!CK210-O210</f>
        <v>#DIV/0!</v>
      </c>
      <c r="R210" s="466" t="e">
        <f t="shared" si="100"/>
        <v>#DIV/0!</v>
      </c>
      <c r="S210" s="389"/>
      <c r="T210" s="12"/>
      <c r="U210" s="25"/>
      <c r="V210" s="15"/>
      <c r="W210" s="490">
        <f t="shared" si="104"/>
        <v>0</v>
      </c>
      <c r="X210" s="21" t="e">
        <f>W210*U210/'Déscriptions des trades'!CK210*'Déscriptions des trades'!B210</f>
        <v>#DIV/0!</v>
      </c>
      <c r="Y210" s="459"/>
      <c r="Z210" s="389"/>
      <c r="AA210" s="23">
        <f t="shared" si="101"/>
        <v>0.1</v>
      </c>
      <c r="AB210" s="17" t="e">
        <f>(AA210*'Déscriptions des trades'!U210*'Déscriptions des trades'!B210/'Déscriptions des trades'!CK210)*'Déscriptions des trades'!W210</f>
        <v>#DIV/0!</v>
      </c>
      <c r="AC210" s="265" t="e">
        <f>AB210*'Déscriptions des trades'!CK210</f>
        <v>#DIV/0!</v>
      </c>
      <c r="AD210" s="266" t="e">
        <f>'Déscriptions des trades'!CK210-AC210</f>
        <v>#DIV/0!</v>
      </c>
      <c r="AE210" s="389"/>
      <c r="AF210" s="399">
        <v>206</v>
      </c>
      <c r="AG210" s="389"/>
      <c r="AH210" s="20"/>
      <c r="AI210" s="303"/>
      <c r="AJ210" s="307"/>
      <c r="AK210" s="161"/>
      <c r="AL210" s="305"/>
      <c r="AM210" s="305"/>
      <c r="AN210" s="162"/>
      <c r="AO210" s="439"/>
      <c r="AP210" s="162"/>
      <c r="AQ210" s="113"/>
      <c r="AR210" s="113"/>
      <c r="AS210" s="384"/>
      <c r="AT210" s="306"/>
      <c r="AU210" s="306"/>
      <c r="AV210" s="160"/>
      <c r="AW210" s="158"/>
      <c r="AX210" s="385"/>
      <c r="AY210" s="453"/>
      <c r="AZ210" s="165"/>
      <c r="BA210" s="301"/>
      <c r="BB210" s="165"/>
      <c r="BC210" s="301"/>
      <c r="BD210" s="165"/>
      <c r="BE210" s="302"/>
      <c r="BF210" s="302"/>
      <c r="BG210" s="165"/>
      <c r="BH210" s="303"/>
      <c r="BI210" s="165"/>
      <c r="BJ210" s="304"/>
      <c r="BK210" s="394"/>
      <c r="BL210" s="302"/>
      <c r="BM210" s="302"/>
      <c r="BN210" s="394"/>
      <c r="BO210" s="302"/>
      <c r="BP210" s="13"/>
      <c r="BQ210" s="302"/>
      <c r="BR210" s="13"/>
      <c r="BS210" s="302"/>
      <c r="BT210" s="13"/>
      <c r="BU210" s="302"/>
      <c r="BV210" s="386"/>
      <c r="BW210" s="303"/>
      <c r="BX210" s="303"/>
      <c r="BY210" s="302"/>
      <c r="BZ210" s="302"/>
      <c r="CA210" s="387"/>
      <c r="CB210" s="395"/>
      <c r="CC210" s="12"/>
      <c r="CD210" s="304"/>
      <c r="CE210" s="14"/>
      <c r="CF210" s="395"/>
      <c r="CG210" s="397"/>
      <c r="CH210" s="300">
        <f t="shared" si="105"/>
        <v>0</v>
      </c>
      <c r="CI210" s="26"/>
      <c r="CJ210" s="17">
        <f t="shared" si="102"/>
        <v>0</v>
      </c>
      <c r="CK210" s="18">
        <f t="shared" si="113"/>
        <v>12.89</v>
      </c>
      <c r="CM210" s="164"/>
      <c r="CN210" s="302"/>
      <c r="CO210" s="13">
        <f t="shared" si="106"/>
        <v>0</v>
      </c>
      <c r="CP210" s="302"/>
      <c r="CQ210" s="13">
        <f t="shared" si="107"/>
        <v>0</v>
      </c>
      <c r="CR210" s="302"/>
      <c r="CS210" s="13">
        <f t="shared" si="108"/>
        <v>0</v>
      </c>
      <c r="CT210" s="302"/>
      <c r="CU210" s="13">
        <f t="shared" si="103"/>
        <v>0</v>
      </c>
      <c r="CV210" s="302"/>
      <c r="CW210" s="13">
        <f t="shared" si="109"/>
        <v>0</v>
      </c>
      <c r="CX210" s="13">
        <f t="shared" si="110"/>
        <v>0</v>
      </c>
      <c r="CY210" s="251">
        <f t="shared" si="111"/>
        <v>0</v>
      </c>
      <c r="CZ210" s="13" t="s">
        <v>29</v>
      </c>
      <c r="DA210" s="13">
        <v>50</v>
      </c>
      <c r="DB210" s="22">
        <f t="shared" si="112"/>
        <v>0</v>
      </c>
      <c r="DD210" s="24"/>
      <c r="DF210" s="163"/>
      <c r="DH210" s="24"/>
      <c r="DI210" s="447"/>
      <c r="DJ210" s="163"/>
    </row>
    <row r="211" spans="1:114" s="7" customFormat="1">
      <c r="A211" s="277">
        <f t="shared" si="96"/>
        <v>50</v>
      </c>
      <c r="B211" s="21" t="e">
        <f>'Calculateur de trading'!I211/C211/W211</f>
        <v>#DIV/0!</v>
      </c>
      <c r="C211" s="278">
        <f t="shared" si="97"/>
        <v>10</v>
      </c>
      <c r="D211" s="426"/>
      <c r="E211" s="273">
        <f t="shared" si="98"/>
        <v>100</v>
      </c>
      <c r="F211" s="271">
        <f t="shared" si="90"/>
        <v>2</v>
      </c>
      <c r="G211" s="271" t="e">
        <f t="shared" si="91"/>
        <v>#DIV/0!</v>
      </c>
      <c r="H211" s="272">
        <f t="shared" si="92"/>
        <v>20</v>
      </c>
      <c r="I211" s="270"/>
      <c r="J211" s="273">
        <f t="shared" si="99"/>
        <v>200</v>
      </c>
      <c r="K211" s="271">
        <f t="shared" si="93"/>
        <v>4</v>
      </c>
      <c r="L211" s="271" t="e">
        <f t="shared" si="94"/>
        <v>#DIV/0!</v>
      </c>
      <c r="M211" s="272">
        <f t="shared" si="95"/>
        <v>40</v>
      </c>
      <c r="N211" s="389"/>
      <c r="O211" s="455" t="e">
        <f>(A211*B211*W211)+(B211*'Calculateur de trading'!H211)</f>
        <v>#DIV/0!</v>
      </c>
      <c r="P211" s="274" t="e">
        <f>O211/'Déscriptions des trades'!CK211</f>
        <v>#DIV/0!</v>
      </c>
      <c r="Q211" s="456" t="e">
        <f>'Déscriptions des trades'!CK211-O211</f>
        <v>#DIV/0!</v>
      </c>
      <c r="R211" s="466" t="e">
        <f t="shared" si="100"/>
        <v>#DIV/0!</v>
      </c>
      <c r="S211" s="389"/>
      <c r="T211" s="12"/>
      <c r="U211" s="25"/>
      <c r="V211" s="15"/>
      <c r="W211" s="490">
        <f t="shared" si="104"/>
        <v>0</v>
      </c>
      <c r="X211" s="21" t="e">
        <f>W211*U211/'Déscriptions des trades'!CK211*'Déscriptions des trades'!B211</f>
        <v>#DIV/0!</v>
      </c>
      <c r="Y211" s="459"/>
      <c r="Z211" s="389"/>
      <c r="AA211" s="23">
        <f t="shared" si="101"/>
        <v>0.1</v>
      </c>
      <c r="AB211" s="17" t="e">
        <f>(AA211*'Déscriptions des trades'!U211*'Déscriptions des trades'!B211/'Déscriptions des trades'!CK211)*'Déscriptions des trades'!W211</f>
        <v>#DIV/0!</v>
      </c>
      <c r="AC211" s="265" t="e">
        <f>AB211*'Déscriptions des trades'!CK211</f>
        <v>#DIV/0!</v>
      </c>
      <c r="AD211" s="266" t="e">
        <f>'Déscriptions des trades'!CK211-AC211</f>
        <v>#DIV/0!</v>
      </c>
      <c r="AE211" s="389"/>
      <c r="AF211" s="399">
        <v>207</v>
      </c>
      <c r="AG211" s="389"/>
      <c r="AH211" s="20"/>
      <c r="AI211" s="303"/>
      <c r="AJ211" s="307"/>
      <c r="AK211" s="161"/>
      <c r="AL211" s="305"/>
      <c r="AM211" s="305"/>
      <c r="AN211" s="162"/>
      <c r="AO211" s="439"/>
      <c r="AP211" s="162"/>
      <c r="AQ211" s="113"/>
      <c r="AR211" s="113"/>
      <c r="AS211" s="384"/>
      <c r="AT211" s="306"/>
      <c r="AU211" s="306"/>
      <c r="AV211" s="160"/>
      <c r="AW211" s="158"/>
      <c r="AX211" s="385"/>
      <c r="AY211" s="453"/>
      <c r="AZ211" s="165"/>
      <c r="BA211" s="301"/>
      <c r="BB211" s="165"/>
      <c r="BC211" s="301"/>
      <c r="BD211" s="165"/>
      <c r="BE211" s="302"/>
      <c r="BF211" s="302"/>
      <c r="BG211" s="165"/>
      <c r="BH211" s="303"/>
      <c r="BI211" s="165"/>
      <c r="BJ211" s="304"/>
      <c r="BK211" s="394"/>
      <c r="BL211" s="302"/>
      <c r="BM211" s="302"/>
      <c r="BN211" s="394"/>
      <c r="BO211" s="302"/>
      <c r="BP211" s="13"/>
      <c r="BQ211" s="302"/>
      <c r="BR211" s="13"/>
      <c r="BS211" s="302"/>
      <c r="BT211" s="13"/>
      <c r="BU211" s="302"/>
      <c r="BV211" s="386"/>
      <c r="BW211" s="303"/>
      <c r="BX211" s="303"/>
      <c r="BY211" s="302"/>
      <c r="BZ211" s="302"/>
      <c r="CA211" s="387"/>
      <c r="CB211" s="395"/>
      <c r="CC211" s="12"/>
      <c r="CD211" s="304"/>
      <c r="CE211" s="14"/>
      <c r="CF211" s="395"/>
      <c r="CG211" s="397"/>
      <c r="CH211" s="300">
        <f t="shared" si="105"/>
        <v>0</v>
      </c>
      <c r="CI211" s="26"/>
      <c r="CJ211" s="17">
        <f t="shared" si="102"/>
        <v>0</v>
      </c>
      <c r="CK211" s="18">
        <f t="shared" si="113"/>
        <v>12.89</v>
      </c>
      <c r="CM211" s="164"/>
      <c r="CN211" s="302"/>
      <c r="CO211" s="13">
        <f t="shared" si="106"/>
        <v>0</v>
      </c>
      <c r="CP211" s="302"/>
      <c r="CQ211" s="13">
        <f t="shared" si="107"/>
        <v>0</v>
      </c>
      <c r="CR211" s="302"/>
      <c r="CS211" s="13">
        <f t="shared" si="108"/>
        <v>0</v>
      </c>
      <c r="CT211" s="302"/>
      <c r="CU211" s="13">
        <f t="shared" si="103"/>
        <v>0</v>
      </c>
      <c r="CV211" s="302"/>
      <c r="CW211" s="13">
        <f t="shared" si="109"/>
        <v>0</v>
      </c>
      <c r="CX211" s="13">
        <f t="shared" si="110"/>
        <v>0</v>
      </c>
      <c r="CY211" s="251">
        <f t="shared" si="111"/>
        <v>0</v>
      </c>
      <c r="CZ211" s="13" t="s">
        <v>29</v>
      </c>
      <c r="DA211" s="13">
        <v>50</v>
      </c>
      <c r="DB211" s="22">
        <f t="shared" si="112"/>
        <v>0</v>
      </c>
      <c r="DD211" s="24"/>
      <c r="DF211" s="163"/>
      <c r="DH211" s="24"/>
      <c r="DI211" s="447"/>
      <c r="DJ211" s="163"/>
    </row>
    <row r="212" spans="1:114" s="7" customFormat="1">
      <c r="A212" s="277">
        <f t="shared" si="96"/>
        <v>50</v>
      </c>
      <c r="B212" s="21" t="e">
        <f>'Calculateur de trading'!I212/C212/W212</f>
        <v>#DIV/0!</v>
      </c>
      <c r="C212" s="278">
        <f t="shared" si="97"/>
        <v>10</v>
      </c>
      <c r="D212" s="278"/>
      <c r="E212" s="273">
        <f t="shared" si="98"/>
        <v>100</v>
      </c>
      <c r="F212" s="271">
        <f t="shared" si="90"/>
        <v>2</v>
      </c>
      <c r="G212" s="271" t="e">
        <f t="shared" si="91"/>
        <v>#DIV/0!</v>
      </c>
      <c r="H212" s="272">
        <f t="shared" si="92"/>
        <v>20</v>
      </c>
      <c r="I212" s="270"/>
      <c r="J212" s="273">
        <f t="shared" si="99"/>
        <v>200</v>
      </c>
      <c r="K212" s="271">
        <f t="shared" si="93"/>
        <v>4</v>
      </c>
      <c r="L212" s="271" t="e">
        <f t="shared" si="94"/>
        <v>#DIV/0!</v>
      </c>
      <c r="M212" s="272">
        <f t="shared" si="95"/>
        <v>40</v>
      </c>
      <c r="N212" s="389"/>
      <c r="O212" s="455" t="e">
        <f>(A212*B212*W212)+(B212*'Calculateur de trading'!H212)</f>
        <v>#DIV/0!</v>
      </c>
      <c r="P212" s="274" t="e">
        <f>O212/'Déscriptions des trades'!CK212</f>
        <v>#DIV/0!</v>
      </c>
      <c r="Q212" s="456" t="e">
        <f>'Déscriptions des trades'!CK212-O212</f>
        <v>#DIV/0!</v>
      </c>
      <c r="R212" s="466" t="e">
        <f t="shared" si="100"/>
        <v>#DIV/0!</v>
      </c>
      <c r="S212" s="389"/>
      <c r="T212" s="12"/>
      <c r="U212" s="25"/>
      <c r="V212" s="15"/>
      <c r="W212" s="490">
        <f t="shared" si="104"/>
        <v>0</v>
      </c>
      <c r="X212" s="21" t="e">
        <f>W212*U212/'Déscriptions des trades'!CK212*'Déscriptions des trades'!B212</f>
        <v>#DIV/0!</v>
      </c>
      <c r="Y212" s="459"/>
      <c r="Z212" s="389"/>
      <c r="AA212" s="23">
        <f t="shared" si="101"/>
        <v>0.1</v>
      </c>
      <c r="AB212" s="17" t="e">
        <f>(AA212*'Déscriptions des trades'!U212*'Déscriptions des trades'!B212/'Déscriptions des trades'!CK212)*'Déscriptions des trades'!W212</f>
        <v>#DIV/0!</v>
      </c>
      <c r="AC212" s="265" t="e">
        <f>AB212*'Déscriptions des trades'!CK212</f>
        <v>#DIV/0!</v>
      </c>
      <c r="AD212" s="266" t="e">
        <f>'Déscriptions des trades'!CK212-AC212</f>
        <v>#DIV/0!</v>
      </c>
      <c r="AE212" s="389"/>
      <c r="AF212" s="399">
        <v>208</v>
      </c>
      <c r="AG212" s="389"/>
      <c r="AH212" s="20"/>
      <c r="AI212" s="303"/>
      <c r="AJ212" s="307"/>
      <c r="AK212" s="161"/>
      <c r="AL212" s="305"/>
      <c r="AM212" s="305"/>
      <c r="AN212" s="162"/>
      <c r="AO212" s="439"/>
      <c r="AP212" s="162"/>
      <c r="AQ212" s="113"/>
      <c r="AR212" s="113"/>
      <c r="AS212" s="384"/>
      <c r="AT212" s="306"/>
      <c r="AU212" s="306"/>
      <c r="AV212" s="160"/>
      <c r="AW212" s="158"/>
      <c r="AX212" s="385"/>
      <c r="AY212" s="453"/>
      <c r="AZ212" s="165"/>
      <c r="BA212" s="301"/>
      <c r="BB212" s="165"/>
      <c r="BC212" s="301"/>
      <c r="BD212" s="165"/>
      <c r="BE212" s="302"/>
      <c r="BF212" s="302"/>
      <c r="BG212" s="165"/>
      <c r="BH212" s="303"/>
      <c r="BI212" s="165"/>
      <c r="BJ212" s="304"/>
      <c r="BK212" s="394"/>
      <c r="BL212" s="302"/>
      <c r="BM212" s="302"/>
      <c r="BN212" s="394"/>
      <c r="BO212" s="302"/>
      <c r="BP212" s="13"/>
      <c r="BQ212" s="302"/>
      <c r="BR212" s="13"/>
      <c r="BS212" s="302"/>
      <c r="BT212" s="13"/>
      <c r="BU212" s="302"/>
      <c r="BV212" s="386"/>
      <c r="BW212" s="303"/>
      <c r="BX212" s="303"/>
      <c r="BY212" s="302"/>
      <c r="BZ212" s="302"/>
      <c r="CA212" s="387"/>
      <c r="CB212" s="395"/>
      <c r="CC212" s="12"/>
      <c r="CD212" s="304"/>
      <c r="CE212" s="14"/>
      <c r="CF212" s="395"/>
      <c r="CG212" s="397"/>
      <c r="CH212" s="300">
        <f t="shared" si="105"/>
        <v>0</v>
      </c>
      <c r="CI212" s="26"/>
      <c r="CJ212" s="17">
        <f t="shared" si="102"/>
        <v>0</v>
      </c>
      <c r="CK212" s="18">
        <f t="shared" si="113"/>
        <v>12.89</v>
      </c>
      <c r="CM212" s="164"/>
      <c r="CN212" s="302"/>
      <c r="CO212" s="13">
        <f t="shared" si="106"/>
        <v>0</v>
      </c>
      <c r="CP212" s="302"/>
      <c r="CQ212" s="13">
        <f t="shared" si="107"/>
        <v>0</v>
      </c>
      <c r="CR212" s="302"/>
      <c r="CS212" s="13">
        <f t="shared" si="108"/>
        <v>0</v>
      </c>
      <c r="CT212" s="302"/>
      <c r="CU212" s="13">
        <f t="shared" si="103"/>
        <v>0</v>
      </c>
      <c r="CV212" s="302"/>
      <c r="CW212" s="13">
        <f t="shared" si="109"/>
        <v>0</v>
      </c>
      <c r="CX212" s="13">
        <f t="shared" si="110"/>
        <v>0</v>
      </c>
      <c r="CY212" s="251">
        <f t="shared" si="111"/>
        <v>0</v>
      </c>
      <c r="CZ212" s="13" t="s">
        <v>29</v>
      </c>
      <c r="DA212" s="13">
        <v>50</v>
      </c>
      <c r="DB212" s="22">
        <f t="shared" si="112"/>
        <v>0</v>
      </c>
      <c r="DD212" s="24"/>
      <c r="DF212" s="163"/>
      <c r="DH212" s="24"/>
      <c r="DI212" s="447"/>
      <c r="DJ212" s="163"/>
    </row>
    <row r="213" spans="1:114" s="7" customFormat="1">
      <c r="A213" s="277">
        <f t="shared" si="96"/>
        <v>50</v>
      </c>
      <c r="B213" s="21" t="e">
        <f>'Calculateur de trading'!I213/C213/W213</f>
        <v>#DIV/0!</v>
      </c>
      <c r="C213" s="278">
        <f t="shared" si="97"/>
        <v>10</v>
      </c>
      <c r="D213" s="426"/>
      <c r="E213" s="273">
        <f t="shared" si="98"/>
        <v>100</v>
      </c>
      <c r="F213" s="271">
        <f t="shared" si="90"/>
        <v>2</v>
      </c>
      <c r="G213" s="271" t="e">
        <f t="shared" si="91"/>
        <v>#DIV/0!</v>
      </c>
      <c r="H213" s="272">
        <f t="shared" si="92"/>
        <v>20</v>
      </c>
      <c r="I213" s="270"/>
      <c r="J213" s="273">
        <f t="shared" si="99"/>
        <v>200</v>
      </c>
      <c r="K213" s="271">
        <f t="shared" si="93"/>
        <v>4</v>
      </c>
      <c r="L213" s="271" t="e">
        <f t="shared" si="94"/>
        <v>#DIV/0!</v>
      </c>
      <c r="M213" s="272">
        <f t="shared" si="95"/>
        <v>40</v>
      </c>
      <c r="N213" s="389"/>
      <c r="O213" s="455" t="e">
        <f>(A213*B213*W213)+(B213*'Calculateur de trading'!H213)</f>
        <v>#DIV/0!</v>
      </c>
      <c r="P213" s="274" t="e">
        <f>O213/'Déscriptions des trades'!CK213</f>
        <v>#DIV/0!</v>
      </c>
      <c r="Q213" s="456" t="e">
        <f>'Déscriptions des trades'!CK213-O213</f>
        <v>#DIV/0!</v>
      </c>
      <c r="R213" s="466" t="e">
        <f t="shared" si="100"/>
        <v>#DIV/0!</v>
      </c>
      <c r="S213" s="389"/>
      <c r="T213" s="12"/>
      <c r="U213" s="25"/>
      <c r="V213" s="15"/>
      <c r="W213" s="490">
        <f t="shared" si="104"/>
        <v>0</v>
      </c>
      <c r="X213" s="21" t="e">
        <f>W213*U213/'Déscriptions des trades'!CK213*'Déscriptions des trades'!B213</f>
        <v>#DIV/0!</v>
      </c>
      <c r="Y213" s="459"/>
      <c r="Z213" s="389"/>
      <c r="AA213" s="23">
        <f t="shared" si="101"/>
        <v>0.1</v>
      </c>
      <c r="AB213" s="17" t="e">
        <f>(AA213*'Déscriptions des trades'!U213*'Déscriptions des trades'!B213/'Déscriptions des trades'!CK213)*'Déscriptions des trades'!W213</f>
        <v>#DIV/0!</v>
      </c>
      <c r="AC213" s="265" t="e">
        <f>AB213*'Déscriptions des trades'!CK213</f>
        <v>#DIV/0!</v>
      </c>
      <c r="AD213" s="266" t="e">
        <f>'Déscriptions des trades'!CK213-AC213</f>
        <v>#DIV/0!</v>
      </c>
      <c r="AE213" s="389"/>
      <c r="AF213" s="399">
        <v>209</v>
      </c>
      <c r="AG213" s="389"/>
      <c r="AH213" s="20"/>
      <c r="AI213" s="303"/>
      <c r="AJ213" s="307"/>
      <c r="AK213" s="161"/>
      <c r="AL213" s="305"/>
      <c r="AM213" s="305"/>
      <c r="AN213" s="162"/>
      <c r="AO213" s="439"/>
      <c r="AP213" s="162"/>
      <c r="AQ213" s="113"/>
      <c r="AR213" s="113"/>
      <c r="AS213" s="384"/>
      <c r="AT213" s="306"/>
      <c r="AU213" s="306"/>
      <c r="AV213" s="160"/>
      <c r="AW213" s="158"/>
      <c r="AX213" s="385"/>
      <c r="AY213" s="453"/>
      <c r="AZ213" s="165"/>
      <c r="BA213" s="301"/>
      <c r="BB213" s="165"/>
      <c r="BC213" s="301"/>
      <c r="BD213" s="165"/>
      <c r="BE213" s="302"/>
      <c r="BF213" s="302"/>
      <c r="BG213" s="165"/>
      <c r="BH213" s="303"/>
      <c r="BI213" s="165"/>
      <c r="BJ213" s="304"/>
      <c r="BK213" s="394"/>
      <c r="BL213" s="302"/>
      <c r="BM213" s="302"/>
      <c r="BN213" s="394"/>
      <c r="BO213" s="302"/>
      <c r="BP213" s="13"/>
      <c r="BQ213" s="302"/>
      <c r="BR213" s="13"/>
      <c r="BS213" s="302"/>
      <c r="BT213" s="13"/>
      <c r="BU213" s="302"/>
      <c r="BV213" s="386"/>
      <c r="BW213" s="303"/>
      <c r="BX213" s="303"/>
      <c r="BY213" s="302"/>
      <c r="BZ213" s="302"/>
      <c r="CA213" s="387"/>
      <c r="CB213" s="395"/>
      <c r="CC213" s="12"/>
      <c r="CD213" s="304"/>
      <c r="CE213" s="14"/>
      <c r="CF213" s="395"/>
      <c r="CG213" s="397"/>
      <c r="CH213" s="300">
        <f t="shared" si="105"/>
        <v>0</v>
      </c>
      <c r="CI213" s="26"/>
      <c r="CJ213" s="17">
        <f t="shared" si="102"/>
        <v>0</v>
      </c>
      <c r="CK213" s="18">
        <f t="shared" si="113"/>
        <v>12.89</v>
      </c>
      <c r="CM213" s="164"/>
      <c r="CN213" s="302"/>
      <c r="CO213" s="13">
        <f t="shared" si="106"/>
        <v>0</v>
      </c>
      <c r="CP213" s="302"/>
      <c r="CQ213" s="13">
        <f t="shared" si="107"/>
        <v>0</v>
      </c>
      <c r="CR213" s="302"/>
      <c r="CS213" s="13">
        <f t="shared" si="108"/>
        <v>0</v>
      </c>
      <c r="CT213" s="302"/>
      <c r="CU213" s="13">
        <f t="shared" si="103"/>
        <v>0</v>
      </c>
      <c r="CV213" s="302"/>
      <c r="CW213" s="13">
        <f t="shared" si="109"/>
        <v>0</v>
      </c>
      <c r="CX213" s="13">
        <f t="shared" si="110"/>
        <v>0</v>
      </c>
      <c r="CY213" s="251">
        <f t="shared" si="111"/>
        <v>0</v>
      </c>
      <c r="CZ213" s="13" t="s">
        <v>29</v>
      </c>
      <c r="DA213" s="13">
        <v>50</v>
      </c>
      <c r="DB213" s="22">
        <f t="shared" si="112"/>
        <v>0</v>
      </c>
      <c r="DD213" s="24"/>
      <c r="DF213" s="163"/>
      <c r="DH213" s="24"/>
      <c r="DI213" s="447"/>
      <c r="DJ213" s="163"/>
    </row>
    <row r="214" spans="1:114" s="7" customFormat="1">
      <c r="A214" s="277">
        <f t="shared" si="96"/>
        <v>50</v>
      </c>
      <c r="B214" s="21" t="e">
        <f>'Calculateur de trading'!I214/C214/W214</f>
        <v>#DIV/0!</v>
      </c>
      <c r="C214" s="278">
        <f t="shared" si="97"/>
        <v>10</v>
      </c>
      <c r="D214" s="278"/>
      <c r="E214" s="273">
        <f t="shared" si="98"/>
        <v>100</v>
      </c>
      <c r="F214" s="271">
        <f t="shared" si="90"/>
        <v>2</v>
      </c>
      <c r="G214" s="271" t="e">
        <f t="shared" si="91"/>
        <v>#DIV/0!</v>
      </c>
      <c r="H214" s="272">
        <f t="shared" si="92"/>
        <v>20</v>
      </c>
      <c r="I214" s="270"/>
      <c r="J214" s="273">
        <f t="shared" si="99"/>
        <v>200</v>
      </c>
      <c r="K214" s="271">
        <f t="shared" si="93"/>
        <v>4</v>
      </c>
      <c r="L214" s="271" t="e">
        <f t="shared" si="94"/>
        <v>#DIV/0!</v>
      </c>
      <c r="M214" s="272">
        <f t="shared" si="95"/>
        <v>40</v>
      </c>
      <c r="N214" s="389"/>
      <c r="O214" s="455" t="e">
        <f>(A214*B214*W214)+(B214*'Calculateur de trading'!H214)</f>
        <v>#DIV/0!</v>
      </c>
      <c r="P214" s="274" t="e">
        <f>O214/'Déscriptions des trades'!CK214</f>
        <v>#DIV/0!</v>
      </c>
      <c r="Q214" s="456" t="e">
        <f>'Déscriptions des trades'!CK214-O214</f>
        <v>#DIV/0!</v>
      </c>
      <c r="R214" s="466" t="e">
        <f t="shared" si="100"/>
        <v>#DIV/0!</v>
      </c>
      <c r="S214" s="389"/>
      <c r="T214" s="12"/>
      <c r="U214" s="25"/>
      <c r="V214" s="15"/>
      <c r="W214" s="490">
        <f t="shared" si="104"/>
        <v>0</v>
      </c>
      <c r="X214" s="21" t="e">
        <f>W214*U214/'Déscriptions des trades'!CK214*'Déscriptions des trades'!B214</f>
        <v>#DIV/0!</v>
      </c>
      <c r="Y214" s="459"/>
      <c r="Z214" s="389"/>
      <c r="AA214" s="23">
        <f t="shared" si="101"/>
        <v>0.1</v>
      </c>
      <c r="AB214" s="17" t="e">
        <f>(AA214*'Déscriptions des trades'!U214*'Déscriptions des trades'!B214/'Déscriptions des trades'!CK214)*'Déscriptions des trades'!W214</f>
        <v>#DIV/0!</v>
      </c>
      <c r="AC214" s="265" t="e">
        <f>AB214*'Déscriptions des trades'!CK214</f>
        <v>#DIV/0!</v>
      </c>
      <c r="AD214" s="266" t="e">
        <f>'Déscriptions des trades'!CK214-AC214</f>
        <v>#DIV/0!</v>
      </c>
      <c r="AE214" s="389"/>
      <c r="AF214" s="399">
        <v>210</v>
      </c>
      <c r="AG214" s="389"/>
      <c r="AH214" s="20"/>
      <c r="AI214" s="303"/>
      <c r="AJ214" s="307"/>
      <c r="AK214" s="161"/>
      <c r="AL214" s="305"/>
      <c r="AM214" s="305"/>
      <c r="AN214" s="162"/>
      <c r="AO214" s="439"/>
      <c r="AP214" s="162"/>
      <c r="AQ214" s="113"/>
      <c r="AR214" s="113"/>
      <c r="AS214" s="384"/>
      <c r="AT214" s="306"/>
      <c r="AU214" s="306"/>
      <c r="AV214" s="160"/>
      <c r="AW214" s="158"/>
      <c r="AX214" s="385"/>
      <c r="AY214" s="453"/>
      <c r="AZ214" s="165"/>
      <c r="BA214" s="301"/>
      <c r="BB214" s="165"/>
      <c r="BC214" s="301"/>
      <c r="BD214" s="165"/>
      <c r="BE214" s="302"/>
      <c r="BF214" s="302"/>
      <c r="BG214" s="165"/>
      <c r="BH214" s="303"/>
      <c r="BI214" s="165"/>
      <c r="BJ214" s="304"/>
      <c r="BK214" s="394"/>
      <c r="BL214" s="302"/>
      <c r="BM214" s="302"/>
      <c r="BN214" s="394"/>
      <c r="BO214" s="302"/>
      <c r="BP214" s="13"/>
      <c r="BQ214" s="302"/>
      <c r="BR214" s="13"/>
      <c r="BS214" s="302"/>
      <c r="BT214" s="13"/>
      <c r="BU214" s="302"/>
      <c r="BV214" s="386"/>
      <c r="BW214" s="303"/>
      <c r="BX214" s="303"/>
      <c r="BY214" s="302"/>
      <c r="BZ214" s="302"/>
      <c r="CA214" s="387"/>
      <c r="CB214" s="395"/>
      <c r="CC214" s="12"/>
      <c r="CD214" s="304"/>
      <c r="CE214" s="14"/>
      <c r="CF214" s="395"/>
      <c r="CG214" s="397"/>
      <c r="CH214" s="300">
        <f t="shared" si="105"/>
        <v>0</v>
      </c>
      <c r="CI214" s="26"/>
      <c r="CJ214" s="17">
        <f t="shared" si="102"/>
        <v>0</v>
      </c>
      <c r="CK214" s="18">
        <f t="shared" si="113"/>
        <v>12.89</v>
      </c>
      <c r="CM214" s="164"/>
      <c r="CN214" s="302"/>
      <c r="CO214" s="13">
        <f t="shared" si="106"/>
        <v>0</v>
      </c>
      <c r="CP214" s="302"/>
      <c r="CQ214" s="13">
        <f t="shared" si="107"/>
        <v>0</v>
      </c>
      <c r="CR214" s="302"/>
      <c r="CS214" s="13">
        <f t="shared" si="108"/>
        <v>0</v>
      </c>
      <c r="CT214" s="302"/>
      <c r="CU214" s="13">
        <f t="shared" si="103"/>
        <v>0</v>
      </c>
      <c r="CV214" s="302"/>
      <c r="CW214" s="13">
        <f t="shared" si="109"/>
        <v>0</v>
      </c>
      <c r="CX214" s="13">
        <f t="shared" si="110"/>
        <v>0</v>
      </c>
      <c r="CY214" s="251">
        <f t="shared" si="111"/>
        <v>0</v>
      </c>
      <c r="CZ214" s="13" t="s">
        <v>29</v>
      </c>
      <c r="DA214" s="13">
        <v>50</v>
      </c>
      <c r="DB214" s="22">
        <f t="shared" si="112"/>
        <v>0</v>
      </c>
      <c r="DD214" s="24"/>
      <c r="DF214" s="163"/>
      <c r="DH214" s="24"/>
      <c r="DI214" s="447"/>
      <c r="DJ214" s="163"/>
    </row>
    <row r="215" spans="1:114" s="7" customFormat="1">
      <c r="A215" s="277">
        <f t="shared" si="96"/>
        <v>50</v>
      </c>
      <c r="B215" s="21" t="e">
        <f>'Calculateur de trading'!I215/C215/W215</f>
        <v>#DIV/0!</v>
      </c>
      <c r="C215" s="278">
        <f t="shared" si="97"/>
        <v>10</v>
      </c>
      <c r="D215" s="426"/>
      <c r="E215" s="273">
        <f t="shared" si="98"/>
        <v>100</v>
      </c>
      <c r="F215" s="271">
        <f t="shared" si="90"/>
        <v>2</v>
      </c>
      <c r="G215" s="271" t="e">
        <f t="shared" si="91"/>
        <v>#DIV/0!</v>
      </c>
      <c r="H215" s="272">
        <f t="shared" si="92"/>
        <v>20</v>
      </c>
      <c r="I215" s="270"/>
      <c r="J215" s="273">
        <f t="shared" si="99"/>
        <v>200</v>
      </c>
      <c r="K215" s="271">
        <f t="shared" si="93"/>
        <v>4</v>
      </c>
      <c r="L215" s="271" t="e">
        <f t="shared" si="94"/>
        <v>#DIV/0!</v>
      </c>
      <c r="M215" s="272">
        <f t="shared" si="95"/>
        <v>40</v>
      </c>
      <c r="N215" s="389"/>
      <c r="O215" s="455" t="e">
        <f>(A215*B215*W215)+(B215*'Calculateur de trading'!H215)</f>
        <v>#DIV/0!</v>
      </c>
      <c r="P215" s="274" t="e">
        <f>O215/'Déscriptions des trades'!CK215</f>
        <v>#DIV/0!</v>
      </c>
      <c r="Q215" s="456" t="e">
        <f>'Déscriptions des trades'!CK215-O215</f>
        <v>#DIV/0!</v>
      </c>
      <c r="R215" s="466" t="e">
        <f t="shared" si="100"/>
        <v>#DIV/0!</v>
      </c>
      <c r="S215" s="389"/>
      <c r="T215" s="12"/>
      <c r="U215" s="25"/>
      <c r="V215" s="15"/>
      <c r="W215" s="490">
        <f t="shared" si="104"/>
        <v>0</v>
      </c>
      <c r="X215" s="21" t="e">
        <f>W215*U215/'Déscriptions des trades'!CK215*'Déscriptions des trades'!B215</f>
        <v>#DIV/0!</v>
      </c>
      <c r="Y215" s="459"/>
      <c r="Z215" s="389"/>
      <c r="AA215" s="23">
        <f t="shared" si="101"/>
        <v>0.1</v>
      </c>
      <c r="AB215" s="17" t="e">
        <f>(AA215*'Déscriptions des trades'!U215*'Déscriptions des trades'!B215/'Déscriptions des trades'!CK215)*'Déscriptions des trades'!W215</f>
        <v>#DIV/0!</v>
      </c>
      <c r="AC215" s="265" t="e">
        <f>AB215*'Déscriptions des trades'!CK215</f>
        <v>#DIV/0!</v>
      </c>
      <c r="AD215" s="266" t="e">
        <f>'Déscriptions des trades'!CK215-AC215</f>
        <v>#DIV/0!</v>
      </c>
      <c r="AE215" s="389"/>
      <c r="AF215" s="399">
        <v>211</v>
      </c>
      <c r="AG215" s="389"/>
      <c r="AH215" s="20"/>
      <c r="AI215" s="303"/>
      <c r="AJ215" s="307"/>
      <c r="AK215" s="161"/>
      <c r="AL215" s="305"/>
      <c r="AM215" s="305"/>
      <c r="AN215" s="162"/>
      <c r="AO215" s="439"/>
      <c r="AP215" s="162"/>
      <c r="AQ215" s="113"/>
      <c r="AR215" s="113"/>
      <c r="AS215" s="384"/>
      <c r="AT215" s="306"/>
      <c r="AU215" s="306"/>
      <c r="AV215" s="160"/>
      <c r="AW215" s="158"/>
      <c r="AX215" s="385"/>
      <c r="AY215" s="453"/>
      <c r="AZ215" s="165"/>
      <c r="BA215" s="301"/>
      <c r="BB215" s="165"/>
      <c r="BC215" s="301"/>
      <c r="BD215" s="165"/>
      <c r="BE215" s="302"/>
      <c r="BF215" s="302"/>
      <c r="BG215" s="165"/>
      <c r="BH215" s="303"/>
      <c r="BI215" s="165"/>
      <c r="BJ215" s="304"/>
      <c r="BK215" s="394"/>
      <c r="BL215" s="302"/>
      <c r="BM215" s="302"/>
      <c r="BN215" s="394"/>
      <c r="BO215" s="302"/>
      <c r="BP215" s="13"/>
      <c r="BQ215" s="302"/>
      <c r="BR215" s="13"/>
      <c r="BS215" s="302"/>
      <c r="BT215" s="13"/>
      <c r="BU215" s="302"/>
      <c r="BV215" s="386"/>
      <c r="BW215" s="303"/>
      <c r="BX215" s="303"/>
      <c r="BY215" s="302"/>
      <c r="BZ215" s="302"/>
      <c r="CA215" s="387"/>
      <c r="CB215" s="395"/>
      <c r="CC215" s="12"/>
      <c r="CD215" s="304"/>
      <c r="CE215" s="14"/>
      <c r="CF215" s="395"/>
      <c r="CG215" s="397"/>
      <c r="CH215" s="300">
        <f t="shared" si="105"/>
        <v>0</v>
      </c>
      <c r="CI215" s="26"/>
      <c r="CJ215" s="17">
        <f t="shared" si="102"/>
        <v>0</v>
      </c>
      <c r="CK215" s="18">
        <f t="shared" si="113"/>
        <v>12.89</v>
      </c>
      <c r="CM215" s="164"/>
      <c r="CN215" s="302"/>
      <c r="CO215" s="13">
        <f t="shared" si="106"/>
        <v>0</v>
      </c>
      <c r="CP215" s="302"/>
      <c r="CQ215" s="13">
        <f t="shared" si="107"/>
        <v>0</v>
      </c>
      <c r="CR215" s="302"/>
      <c r="CS215" s="13">
        <f t="shared" si="108"/>
        <v>0</v>
      </c>
      <c r="CT215" s="302"/>
      <c r="CU215" s="13">
        <f t="shared" si="103"/>
        <v>0</v>
      </c>
      <c r="CV215" s="302"/>
      <c r="CW215" s="13">
        <f t="shared" si="109"/>
        <v>0</v>
      </c>
      <c r="CX215" s="13">
        <f t="shared" si="110"/>
        <v>0</v>
      </c>
      <c r="CY215" s="251">
        <f t="shared" si="111"/>
        <v>0</v>
      </c>
      <c r="CZ215" s="13" t="s">
        <v>29</v>
      </c>
      <c r="DA215" s="13">
        <v>50</v>
      </c>
      <c r="DB215" s="22">
        <f t="shared" si="112"/>
        <v>0</v>
      </c>
      <c r="DD215" s="24"/>
      <c r="DF215" s="163"/>
      <c r="DH215" s="24"/>
      <c r="DI215" s="447"/>
      <c r="DJ215" s="163"/>
    </row>
    <row r="216" spans="1:114" s="7" customFormat="1">
      <c r="A216" s="277">
        <f t="shared" si="96"/>
        <v>50</v>
      </c>
      <c r="B216" s="21" t="e">
        <f>'Calculateur de trading'!I216/C216/W216</f>
        <v>#DIV/0!</v>
      </c>
      <c r="C216" s="278">
        <f t="shared" si="97"/>
        <v>10</v>
      </c>
      <c r="D216" s="426"/>
      <c r="E216" s="273">
        <f t="shared" si="98"/>
        <v>100</v>
      </c>
      <c r="F216" s="271">
        <f t="shared" si="90"/>
        <v>2</v>
      </c>
      <c r="G216" s="271" t="e">
        <f t="shared" si="91"/>
        <v>#DIV/0!</v>
      </c>
      <c r="H216" s="272">
        <f t="shared" si="92"/>
        <v>20</v>
      </c>
      <c r="I216" s="270"/>
      <c r="J216" s="273">
        <f t="shared" si="99"/>
        <v>200</v>
      </c>
      <c r="K216" s="271">
        <f t="shared" si="93"/>
        <v>4</v>
      </c>
      <c r="L216" s="271" t="e">
        <f t="shared" si="94"/>
        <v>#DIV/0!</v>
      </c>
      <c r="M216" s="272">
        <f t="shared" si="95"/>
        <v>40</v>
      </c>
      <c r="N216" s="389"/>
      <c r="O216" s="455" t="e">
        <f>(A216*B216*W216)+(B216*'Calculateur de trading'!H216)</f>
        <v>#DIV/0!</v>
      </c>
      <c r="P216" s="274" t="e">
        <f>O216/'Déscriptions des trades'!CK216</f>
        <v>#DIV/0!</v>
      </c>
      <c r="Q216" s="456" t="e">
        <f>'Déscriptions des trades'!CK216-O216</f>
        <v>#DIV/0!</v>
      </c>
      <c r="R216" s="466" t="e">
        <f t="shared" si="100"/>
        <v>#DIV/0!</v>
      </c>
      <c r="S216" s="389"/>
      <c r="T216" s="12"/>
      <c r="U216" s="25"/>
      <c r="V216" s="15"/>
      <c r="W216" s="490">
        <f t="shared" si="104"/>
        <v>0</v>
      </c>
      <c r="X216" s="21" t="e">
        <f>W216*U216/'Déscriptions des trades'!CK216*'Déscriptions des trades'!B216</f>
        <v>#DIV/0!</v>
      </c>
      <c r="Y216" s="459"/>
      <c r="Z216" s="389"/>
      <c r="AA216" s="23">
        <f t="shared" si="101"/>
        <v>0.1</v>
      </c>
      <c r="AB216" s="17" t="e">
        <f>(AA216*'Déscriptions des trades'!U216*'Déscriptions des trades'!B216/'Déscriptions des trades'!CK216)*'Déscriptions des trades'!W216</f>
        <v>#DIV/0!</v>
      </c>
      <c r="AC216" s="265" t="e">
        <f>AB216*'Déscriptions des trades'!CK216</f>
        <v>#DIV/0!</v>
      </c>
      <c r="AD216" s="266" t="e">
        <f>'Déscriptions des trades'!CK216-AC216</f>
        <v>#DIV/0!</v>
      </c>
      <c r="AE216" s="389"/>
      <c r="AF216" s="399">
        <v>212</v>
      </c>
      <c r="AG216" s="389"/>
      <c r="AH216" s="20"/>
      <c r="AI216" s="303"/>
      <c r="AJ216" s="307"/>
      <c r="AK216" s="161"/>
      <c r="AL216" s="305"/>
      <c r="AM216" s="305"/>
      <c r="AN216" s="162"/>
      <c r="AO216" s="439"/>
      <c r="AP216" s="162"/>
      <c r="AQ216" s="113"/>
      <c r="AR216" s="113"/>
      <c r="AS216" s="384"/>
      <c r="AT216" s="306"/>
      <c r="AU216" s="306"/>
      <c r="AV216" s="160"/>
      <c r="AW216" s="158"/>
      <c r="AX216" s="385"/>
      <c r="AY216" s="453"/>
      <c r="AZ216" s="165"/>
      <c r="BA216" s="301"/>
      <c r="BB216" s="165"/>
      <c r="BC216" s="301"/>
      <c r="BD216" s="165"/>
      <c r="BE216" s="302"/>
      <c r="BF216" s="302"/>
      <c r="BG216" s="165"/>
      <c r="BH216" s="303"/>
      <c r="BI216" s="165"/>
      <c r="BJ216" s="304"/>
      <c r="BK216" s="394"/>
      <c r="BL216" s="302"/>
      <c r="BM216" s="302"/>
      <c r="BN216" s="394"/>
      <c r="BO216" s="302"/>
      <c r="BP216" s="13"/>
      <c r="BQ216" s="302"/>
      <c r="BR216" s="13"/>
      <c r="BS216" s="302"/>
      <c r="BT216" s="13"/>
      <c r="BU216" s="302"/>
      <c r="BV216" s="386"/>
      <c r="BW216" s="303"/>
      <c r="BX216" s="303"/>
      <c r="BY216" s="302"/>
      <c r="BZ216" s="302"/>
      <c r="CA216" s="387"/>
      <c r="CB216" s="395"/>
      <c r="CC216" s="12"/>
      <c r="CD216" s="304"/>
      <c r="CE216" s="14"/>
      <c r="CF216" s="395"/>
      <c r="CG216" s="397"/>
      <c r="CH216" s="300">
        <f t="shared" si="105"/>
        <v>0</v>
      </c>
      <c r="CI216" s="26"/>
      <c r="CJ216" s="17">
        <f t="shared" si="102"/>
        <v>0</v>
      </c>
      <c r="CK216" s="18">
        <f t="shared" si="113"/>
        <v>12.89</v>
      </c>
      <c r="CM216" s="164"/>
      <c r="CN216" s="302"/>
      <c r="CO216" s="13">
        <f t="shared" si="106"/>
        <v>0</v>
      </c>
      <c r="CP216" s="302"/>
      <c r="CQ216" s="13">
        <f t="shared" si="107"/>
        <v>0</v>
      </c>
      <c r="CR216" s="302"/>
      <c r="CS216" s="13">
        <f t="shared" si="108"/>
        <v>0</v>
      </c>
      <c r="CT216" s="302"/>
      <c r="CU216" s="13">
        <f t="shared" si="103"/>
        <v>0</v>
      </c>
      <c r="CV216" s="302"/>
      <c r="CW216" s="13">
        <f t="shared" si="109"/>
        <v>0</v>
      </c>
      <c r="CX216" s="13">
        <f t="shared" si="110"/>
        <v>0</v>
      </c>
      <c r="CY216" s="251">
        <f t="shared" si="111"/>
        <v>0</v>
      </c>
      <c r="CZ216" s="13" t="s">
        <v>29</v>
      </c>
      <c r="DA216" s="13">
        <v>50</v>
      </c>
      <c r="DB216" s="22">
        <f t="shared" si="112"/>
        <v>0</v>
      </c>
      <c r="DD216" s="24"/>
      <c r="DF216" s="163"/>
      <c r="DH216" s="24"/>
      <c r="DI216" s="447"/>
      <c r="DJ216" s="163"/>
    </row>
    <row r="217" spans="1:114" s="7" customFormat="1">
      <c r="A217" s="277">
        <f t="shared" si="96"/>
        <v>50</v>
      </c>
      <c r="B217" s="21" t="e">
        <f>'Calculateur de trading'!I217/C217/W217</f>
        <v>#DIV/0!</v>
      </c>
      <c r="C217" s="278">
        <f t="shared" si="97"/>
        <v>10</v>
      </c>
      <c r="D217" s="278"/>
      <c r="E217" s="273">
        <f t="shared" si="98"/>
        <v>100</v>
      </c>
      <c r="F217" s="271">
        <f t="shared" si="90"/>
        <v>2</v>
      </c>
      <c r="G217" s="271" t="e">
        <f t="shared" si="91"/>
        <v>#DIV/0!</v>
      </c>
      <c r="H217" s="272">
        <f t="shared" si="92"/>
        <v>20</v>
      </c>
      <c r="I217" s="270"/>
      <c r="J217" s="273">
        <f t="shared" si="99"/>
        <v>200</v>
      </c>
      <c r="K217" s="271">
        <f t="shared" si="93"/>
        <v>4</v>
      </c>
      <c r="L217" s="271" t="e">
        <f t="shared" si="94"/>
        <v>#DIV/0!</v>
      </c>
      <c r="M217" s="272">
        <f t="shared" si="95"/>
        <v>40</v>
      </c>
      <c r="N217" s="389"/>
      <c r="O217" s="455" t="e">
        <f>(A217*B217*W217)+(B217*'Calculateur de trading'!H217)</f>
        <v>#DIV/0!</v>
      </c>
      <c r="P217" s="274" t="e">
        <f>O217/'Déscriptions des trades'!CK217</f>
        <v>#DIV/0!</v>
      </c>
      <c r="Q217" s="456" t="e">
        <f>'Déscriptions des trades'!CK217-O217</f>
        <v>#DIV/0!</v>
      </c>
      <c r="R217" s="466" t="e">
        <f t="shared" si="100"/>
        <v>#DIV/0!</v>
      </c>
      <c r="S217" s="389"/>
      <c r="T217" s="12"/>
      <c r="U217" s="25"/>
      <c r="V217" s="15"/>
      <c r="W217" s="490">
        <f t="shared" si="104"/>
        <v>0</v>
      </c>
      <c r="X217" s="21" t="e">
        <f>W217*U217/'Déscriptions des trades'!CK217*'Déscriptions des trades'!B217</f>
        <v>#DIV/0!</v>
      </c>
      <c r="Y217" s="459"/>
      <c r="Z217" s="389"/>
      <c r="AA217" s="23">
        <f t="shared" si="101"/>
        <v>0.1</v>
      </c>
      <c r="AB217" s="17" t="e">
        <f>(AA217*'Déscriptions des trades'!U217*'Déscriptions des trades'!B217/'Déscriptions des trades'!CK217)*'Déscriptions des trades'!W217</f>
        <v>#DIV/0!</v>
      </c>
      <c r="AC217" s="265" t="e">
        <f>AB217*'Déscriptions des trades'!CK217</f>
        <v>#DIV/0!</v>
      </c>
      <c r="AD217" s="266" t="e">
        <f>'Déscriptions des trades'!CK217-AC217</f>
        <v>#DIV/0!</v>
      </c>
      <c r="AE217" s="389"/>
      <c r="AF217" s="399">
        <v>213</v>
      </c>
      <c r="AG217" s="389"/>
      <c r="AH217" s="20"/>
      <c r="AI217" s="303"/>
      <c r="AJ217" s="307"/>
      <c r="AK217" s="161"/>
      <c r="AL217" s="305"/>
      <c r="AM217" s="305"/>
      <c r="AN217" s="162"/>
      <c r="AO217" s="439"/>
      <c r="AP217" s="162"/>
      <c r="AQ217" s="113"/>
      <c r="AR217" s="113"/>
      <c r="AS217" s="384"/>
      <c r="AT217" s="306"/>
      <c r="AU217" s="306"/>
      <c r="AV217" s="160"/>
      <c r="AW217" s="158"/>
      <c r="AX217" s="385"/>
      <c r="AY217" s="453"/>
      <c r="AZ217" s="165"/>
      <c r="BA217" s="301"/>
      <c r="BB217" s="165"/>
      <c r="BC217" s="301"/>
      <c r="BD217" s="165"/>
      <c r="BE217" s="302"/>
      <c r="BF217" s="302"/>
      <c r="BG217" s="165"/>
      <c r="BH217" s="303"/>
      <c r="BI217" s="165"/>
      <c r="BJ217" s="304"/>
      <c r="BK217" s="394"/>
      <c r="BL217" s="302"/>
      <c r="BM217" s="302"/>
      <c r="BN217" s="394"/>
      <c r="BO217" s="302"/>
      <c r="BP217" s="13"/>
      <c r="BQ217" s="302"/>
      <c r="BR217" s="13"/>
      <c r="BS217" s="302"/>
      <c r="BT217" s="13"/>
      <c r="BU217" s="302"/>
      <c r="BV217" s="386"/>
      <c r="BW217" s="303"/>
      <c r="BX217" s="303"/>
      <c r="BY217" s="302"/>
      <c r="BZ217" s="302"/>
      <c r="CA217" s="387"/>
      <c r="CB217" s="395"/>
      <c r="CC217" s="12"/>
      <c r="CD217" s="304"/>
      <c r="CE217" s="14"/>
      <c r="CF217" s="395"/>
      <c r="CG217" s="397"/>
      <c r="CH217" s="300">
        <f t="shared" si="105"/>
        <v>0</v>
      </c>
      <c r="CI217" s="26"/>
      <c r="CJ217" s="17">
        <f t="shared" si="102"/>
        <v>0</v>
      </c>
      <c r="CK217" s="18">
        <f t="shared" si="113"/>
        <v>12.89</v>
      </c>
      <c r="CM217" s="164"/>
      <c r="CN217" s="302"/>
      <c r="CO217" s="13">
        <f t="shared" si="106"/>
        <v>0</v>
      </c>
      <c r="CP217" s="302"/>
      <c r="CQ217" s="13">
        <f t="shared" si="107"/>
        <v>0</v>
      </c>
      <c r="CR217" s="302"/>
      <c r="CS217" s="13">
        <f t="shared" si="108"/>
        <v>0</v>
      </c>
      <c r="CT217" s="302"/>
      <c r="CU217" s="13">
        <f t="shared" si="103"/>
        <v>0</v>
      </c>
      <c r="CV217" s="302"/>
      <c r="CW217" s="13">
        <f t="shared" si="109"/>
        <v>0</v>
      </c>
      <c r="CX217" s="13">
        <f t="shared" si="110"/>
        <v>0</v>
      </c>
      <c r="CY217" s="251">
        <f t="shared" si="111"/>
        <v>0</v>
      </c>
      <c r="CZ217" s="13" t="s">
        <v>29</v>
      </c>
      <c r="DA217" s="13">
        <v>50</v>
      </c>
      <c r="DB217" s="22">
        <f t="shared" si="112"/>
        <v>0</v>
      </c>
      <c r="DD217" s="24"/>
      <c r="DF217" s="163"/>
      <c r="DH217" s="24"/>
      <c r="DI217" s="447"/>
      <c r="DJ217" s="163"/>
    </row>
    <row r="218" spans="1:114" s="7" customFormat="1">
      <c r="A218" s="277">
        <f t="shared" si="96"/>
        <v>50</v>
      </c>
      <c r="B218" s="21" t="e">
        <f>'Calculateur de trading'!I218/C218/W218</f>
        <v>#DIV/0!</v>
      </c>
      <c r="C218" s="278">
        <f t="shared" si="97"/>
        <v>10</v>
      </c>
      <c r="D218" s="426"/>
      <c r="E218" s="273">
        <f t="shared" si="98"/>
        <v>100</v>
      </c>
      <c r="F218" s="271">
        <f t="shared" si="90"/>
        <v>2</v>
      </c>
      <c r="G218" s="271" t="e">
        <f t="shared" si="91"/>
        <v>#DIV/0!</v>
      </c>
      <c r="H218" s="272">
        <f t="shared" si="92"/>
        <v>20</v>
      </c>
      <c r="I218" s="270"/>
      <c r="J218" s="273">
        <f t="shared" si="99"/>
        <v>200</v>
      </c>
      <c r="K218" s="271">
        <f t="shared" si="93"/>
        <v>4</v>
      </c>
      <c r="L218" s="271" t="e">
        <f t="shared" si="94"/>
        <v>#DIV/0!</v>
      </c>
      <c r="M218" s="272">
        <f t="shared" si="95"/>
        <v>40</v>
      </c>
      <c r="N218" s="389"/>
      <c r="O218" s="455" t="e">
        <f>(A218*B218*W218)+(B218*'Calculateur de trading'!H218)</f>
        <v>#DIV/0!</v>
      </c>
      <c r="P218" s="274" t="e">
        <f>O218/'Déscriptions des trades'!CK218</f>
        <v>#DIV/0!</v>
      </c>
      <c r="Q218" s="456" t="e">
        <f>'Déscriptions des trades'!CK218-O218</f>
        <v>#DIV/0!</v>
      </c>
      <c r="R218" s="466" t="e">
        <f t="shared" si="100"/>
        <v>#DIV/0!</v>
      </c>
      <c r="S218" s="389"/>
      <c r="T218" s="12"/>
      <c r="U218" s="25"/>
      <c r="V218" s="15"/>
      <c r="W218" s="490">
        <f t="shared" si="104"/>
        <v>0</v>
      </c>
      <c r="X218" s="21" t="e">
        <f>W218*U218/'Déscriptions des trades'!CK218*'Déscriptions des trades'!B218</f>
        <v>#DIV/0!</v>
      </c>
      <c r="Y218" s="459"/>
      <c r="Z218" s="389"/>
      <c r="AA218" s="23">
        <f t="shared" si="101"/>
        <v>0.1</v>
      </c>
      <c r="AB218" s="17" t="e">
        <f>(AA218*'Déscriptions des trades'!U218*'Déscriptions des trades'!B218/'Déscriptions des trades'!CK218)*'Déscriptions des trades'!W218</f>
        <v>#DIV/0!</v>
      </c>
      <c r="AC218" s="265" t="e">
        <f>AB218*'Déscriptions des trades'!CK218</f>
        <v>#DIV/0!</v>
      </c>
      <c r="AD218" s="266" t="e">
        <f>'Déscriptions des trades'!CK218-AC218</f>
        <v>#DIV/0!</v>
      </c>
      <c r="AE218" s="389"/>
      <c r="AF218" s="399">
        <v>214</v>
      </c>
      <c r="AG218" s="389"/>
      <c r="AH218" s="20"/>
      <c r="AI218" s="303"/>
      <c r="AJ218" s="307"/>
      <c r="AK218" s="161"/>
      <c r="AL218" s="305"/>
      <c r="AM218" s="305"/>
      <c r="AN218" s="162"/>
      <c r="AO218" s="439"/>
      <c r="AP218" s="162"/>
      <c r="AQ218" s="113"/>
      <c r="AR218" s="113"/>
      <c r="AS218" s="384"/>
      <c r="AT218" s="306"/>
      <c r="AU218" s="306"/>
      <c r="AV218" s="160"/>
      <c r="AW218" s="158"/>
      <c r="AX218" s="385"/>
      <c r="AY218" s="453"/>
      <c r="AZ218" s="165"/>
      <c r="BA218" s="301"/>
      <c r="BB218" s="165"/>
      <c r="BC218" s="301"/>
      <c r="BD218" s="165"/>
      <c r="BE218" s="302"/>
      <c r="BF218" s="302"/>
      <c r="BG218" s="165"/>
      <c r="BH218" s="303"/>
      <c r="BI218" s="165"/>
      <c r="BJ218" s="304"/>
      <c r="BK218" s="394"/>
      <c r="BL218" s="302"/>
      <c r="BM218" s="302"/>
      <c r="BN218" s="394"/>
      <c r="BO218" s="302"/>
      <c r="BP218" s="13"/>
      <c r="BQ218" s="302"/>
      <c r="BR218" s="13"/>
      <c r="BS218" s="302"/>
      <c r="BT218" s="13"/>
      <c r="BU218" s="302"/>
      <c r="BV218" s="386"/>
      <c r="BW218" s="303"/>
      <c r="BX218" s="303"/>
      <c r="BY218" s="302"/>
      <c r="BZ218" s="302"/>
      <c r="CA218" s="387"/>
      <c r="CB218" s="395"/>
      <c r="CC218" s="12"/>
      <c r="CD218" s="304"/>
      <c r="CE218" s="14"/>
      <c r="CF218" s="395"/>
      <c r="CG218" s="397"/>
      <c r="CH218" s="300">
        <f t="shared" si="105"/>
        <v>0</v>
      </c>
      <c r="CI218" s="26"/>
      <c r="CJ218" s="17">
        <f t="shared" si="102"/>
        <v>0</v>
      </c>
      <c r="CK218" s="18">
        <f t="shared" si="113"/>
        <v>12.89</v>
      </c>
      <c r="CM218" s="164"/>
      <c r="CN218" s="302"/>
      <c r="CO218" s="13">
        <f t="shared" si="106"/>
        <v>0</v>
      </c>
      <c r="CP218" s="302"/>
      <c r="CQ218" s="13">
        <f t="shared" si="107"/>
        <v>0</v>
      </c>
      <c r="CR218" s="302"/>
      <c r="CS218" s="13">
        <f t="shared" si="108"/>
        <v>0</v>
      </c>
      <c r="CT218" s="302"/>
      <c r="CU218" s="13">
        <f t="shared" si="103"/>
        <v>0</v>
      </c>
      <c r="CV218" s="302"/>
      <c r="CW218" s="13">
        <f t="shared" si="109"/>
        <v>0</v>
      </c>
      <c r="CX218" s="13">
        <f t="shared" si="110"/>
        <v>0</v>
      </c>
      <c r="CY218" s="251">
        <f t="shared" si="111"/>
        <v>0</v>
      </c>
      <c r="CZ218" s="13" t="s">
        <v>29</v>
      </c>
      <c r="DA218" s="13">
        <v>50</v>
      </c>
      <c r="DB218" s="22">
        <f t="shared" si="112"/>
        <v>0</v>
      </c>
      <c r="DD218" s="24"/>
      <c r="DF218" s="163"/>
      <c r="DH218" s="24"/>
      <c r="DI218" s="447"/>
      <c r="DJ218" s="163"/>
    </row>
    <row r="219" spans="1:114" s="7" customFormat="1">
      <c r="A219" s="277">
        <f t="shared" si="96"/>
        <v>50</v>
      </c>
      <c r="B219" s="21" t="e">
        <f>'Calculateur de trading'!I219/C219/W219</f>
        <v>#DIV/0!</v>
      </c>
      <c r="C219" s="278">
        <f t="shared" si="97"/>
        <v>10</v>
      </c>
      <c r="D219" s="278"/>
      <c r="E219" s="273">
        <f t="shared" si="98"/>
        <v>100</v>
      </c>
      <c r="F219" s="271">
        <f t="shared" si="90"/>
        <v>2</v>
      </c>
      <c r="G219" s="271" t="e">
        <f t="shared" si="91"/>
        <v>#DIV/0!</v>
      </c>
      <c r="H219" s="272">
        <f t="shared" si="92"/>
        <v>20</v>
      </c>
      <c r="I219" s="270"/>
      <c r="J219" s="273">
        <f t="shared" si="99"/>
        <v>200</v>
      </c>
      <c r="K219" s="271">
        <f t="shared" si="93"/>
        <v>4</v>
      </c>
      <c r="L219" s="271" t="e">
        <f t="shared" si="94"/>
        <v>#DIV/0!</v>
      </c>
      <c r="M219" s="272">
        <f t="shared" si="95"/>
        <v>40</v>
      </c>
      <c r="N219" s="389"/>
      <c r="O219" s="455" t="e">
        <f>(A219*B219*W219)+(B219*'Calculateur de trading'!H219)</f>
        <v>#DIV/0!</v>
      </c>
      <c r="P219" s="274" t="e">
        <f>O219/'Déscriptions des trades'!CK219</f>
        <v>#DIV/0!</v>
      </c>
      <c r="Q219" s="456" t="e">
        <f>'Déscriptions des trades'!CK219-O219</f>
        <v>#DIV/0!</v>
      </c>
      <c r="R219" s="466" t="e">
        <f t="shared" si="100"/>
        <v>#DIV/0!</v>
      </c>
      <c r="S219" s="389"/>
      <c r="T219" s="12"/>
      <c r="U219" s="25"/>
      <c r="V219" s="15"/>
      <c r="W219" s="490">
        <f t="shared" si="104"/>
        <v>0</v>
      </c>
      <c r="X219" s="21" t="e">
        <f>W219*U219/'Déscriptions des trades'!CK219*'Déscriptions des trades'!B219</f>
        <v>#DIV/0!</v>
      </c>
      <c r="Y219" s="459"/>
      <c r="Z219" s="389"/>
      <c r="AA219" s="23">
        <f t="shared" si="101"/>
        <v>0.1</v>
      </c>
      <c r="AB219" s="17" t="e">
        <f>(AA219*'Déscriptions des trades'!U219*'Déscriptions des trades'!B219/'Déscriptions des trades'!CK219)*'Déscriptions des trades'!W219</f>
        <v>#DIV/0!</v>
      </c>
      <c r="AC219" s="265" t="e">
        <f>AB219*'Déscriptions des trades'!CK219</f>
        <v>#DIV/0!</v>
      </c>
      <c r="AD219" s="266" t="e">
        <f>'Déscriptions des trades'!CK219-AC219</f>
        <v>#DIV/0!</v>
      </c>
      <c r="AE219" s="389"/>
      <c r="AF219" s="399">
        <v>215</v>
      </c>
      <c r="AG219" s="389"/>
      <c r="AH219" s="20"/>
      <c r="AI219" s="303"/>
      <c r="AJ219" s="307"/>
      <c r="AK219" s="161"/>
      <c r="AL219" s="305"/>
      <c r="AM219" s="305"/>
      <c r="AN219" s="162"/>
      <c r="AO219" s="439"/>
      <c r="AP219" s="162"/>
      <c r="AQ219" s="113"/>
      <c r="AR219" s="113"/>
      <c r="AS219" s="384"/>
      <c r="AT219" s="306"/>
      <c r="AU219" s="306"/>
      <c r="AV219" s="160"/>
      <c r="AW219" s="158"/>
      <c r="AX219" s="385"/>
      <c r="AY219" s="453"/>
      <c r="AZ219" s="165"/>
      <c r="BA219" s="301"/>
      <c r="BB219" s="165"/>
      <c r="BC219" s="301"/>
      <c r="BD219" s="165"/>
      <c r="BE219" s="302"/>
      <c r="BF219" s="302"/>
      <c r="BG219" s="165"/>
      <c r="BH219" s="303"/>
      <c r="BI219" s="165"/>
      <c r="BJ219" s="304"/>
      <c r="BK219" s="394"/>
      <c r="BL219" s="302"/>
      <c r="BM219" s="302"/>
      <c r="BN219" s="394"/>
      <c r="BO219" s="302"/>
      <c r="BP219" s="13"/>
      <c r="BQ219" s="302"/>
      <c r="BR219" s="13"/>
      <c r="BS219" s="302"/>
      <c r="BT219" s="13"/>
      <c r="BU219" s="302"/>
      <c r="BV219" s="386"/>
      <c r="BW219" s="303"/>
      <c r="BX219" s="303"/>
      <c r="BY219" s="302"/>
      <c r="BZ219" s="302"/>
      <c r="CA219" s="387"/>
      <c r="CB219" s="395"/>
      <c r="CC219" s="12"/>
      <c r="CD219" s="304"/>
      <c r="CE219" s="14"/>
      <c r="CF219" s="395"/>
      <c r="CG219" s="397"/>
      <c r="CH219" s="300">
        <f t="shared" si="105"/>
        <v>0</v>
      </c>
      <c r="CI219" s="26"/>
      <c r="CJ219" s="17">
        <f t="shared" si="102"/>
        <v>0</v>
      </c>
      <c r="CK219" s="18">
        <f t="shared" si="113"/>
        <v>12.89</v>
      </c>
      <c r="CM219" s="164"/>
      <c r="CN219" s="302"/>
      <c r="CO219" s="13">
        <f t="shared" si="106"/>
        <v>0</v>
      </c>
      <c r="CP219" s="302"/>
      <c r="CQ219" s="13">
        <f t="shared" si="107"/>
        <v>0</v>
      </c>
      <c r="CR219" s="302"/>
      <c r="CS219" s="13">
        <f t="shared" si="108"/>
        <v>0</v>
      </c>
      <c r="CT219" s="302"/>
      <c r="CU219" s="13">
        <f t="shared" si="103"/>
        <v>0</v>
      </c>
      <c r="CV219" s="302"/>
      <c r="CW219" s="13">
        <f t="shared" si="109"/>
        <v>0</v>
      </c>
      <c r="CX219" s="13">
        <f t="shared" si="110"/>
        <v>0</v>
      </c>
      <c r="CY219" s="251">
        <f t="shared" si="111"/>
        <v>0</v>
      </c>
      <c r="CZ219" s="13" t="s">
        <v>29</v>
      </c>
      <c r="DA219" s="13">
        <v>50</v>
      </c>
      <c r="DB219" s="22">
        <f t="shared" si="112"/>
        <v>0</v>
      </c>
      <c r="DD219" s="24"/>
      <c r="DF219" s="163"/>
      <c r="DH219" s="24"/>
      <c r="DI219" s="447"/>
      <c r="DJ219" s="163"/>
    </row>
    <row r="220" spans="1:114" s="7" customFormat="1">
      <c r="A220" s="277">
        <f t="shared" si="96"/>
        <v>50</v>
      </c>
      <c r="B220" s="21" t="e">
        <f>'Calculateur de trading'!I220/C220/W220</f>
        <v>#DIV/0!</v>
      </c>
      <c r="C220" s="278">
        <f t="shared" si="97"/>
        <v>10</v>
      </c>
      <c r="D220" s="426"/>
      <c r="E220" s="273">
        <f t="shared" si="98"/>
        <v>100</v>
      </c>
      <c r="F220" s="271">
        <f t="shared" si="90"/>
        <v>2</v>
      </c>
      <c r="G220" s="271" t="e">
        <f t="shared" si="91"/>
        <v>#DIV/0!</v>
      </c>
      <c r="H220" s="272">
        <f t="shared" si="92"/>
        <v>20</v>
      </c>
      <c r="I220" s="270"/>
      <c r="J220" s="273">
        <f t="shared" si="99"/>
        <v>200</v>
      </c>
      <c r="K220" s="271">
        <f t="shared" si="93"/>
        <v>4</v>
      </c>
      <c r="L220" s="271" t="e">
        <f t="shared" si="94"/>
        <v>#DIV/0!</v>
      </c>
      <c r="M220" s="272">
        <f t="shared" si="95"/>
        <v>40</v>
      </c>
      <c r="N220" s="389"/>
      <c r="O220" s="455" t="e">
        <f>(A220*B220*W220)+(B220*'Calculateur de trading'!H220)</f>
        <v>#DIV/0!</v>
      </c>
      <c r="P220" s="274" t="e">
        <f>O220/'Déscriptions des trades'!CK220</f>
        <v>#DIV/0!</v>
      </c>
      <c r="Q220" s="456" t="e">
        <f>'Déscriptions des trades'!CK220-O220</f>
        <v>#DIV/0!</v>
      </c>
      <c r="R220" s="466" t="e">
        <f t="shared" si="100"/>
        <v>#DIV/0!</v>
      </c>
      <c r="S220" s="389"/>
      <c r="T220" s="12"/>
      <c r="U220" s="25"/>
      <c r="V220" s="15"/>
      <c r="W220" s="490">
        <f t="shared" si="104"/>
        <v>0</v>
      </c>
      <c r="X220" s="21" t="e">
        <f>W220*U220/'Déscriptions des trades'!CK220*'Déscriptions des trades'!B220</f>
        <v>#DIV/0!</v>
      </c>
      <c r="Y220" s="459"/>
      <c r="Z220" s="389"/>
      <c r="AA220" s="23">
        <f t="shared" si="101"/>
        <v>0.1</v>
      </c>
      <c r="AB220" s="17" t="e">
        <f>(AA220*'Déscriptions des trades'!U220*'Déscriptions des trades'!B220/'Déscriptions des trades'!CK220)*'Déscriptions des trades'!W220</f>
        <v>#DIV/0!</v>
      </c>
      <c r="AC220" s="265" t="e">
        <f>AB220*'Déscriptions des trades'!CK220</f>
        <v>#DIV/0!</v>
      </c>
      <c r="AD220" s="266" t="e">
        <f>'Déscriptions des trades'!CK220-AC220</f>
        <v>#DIV/0!</v>
      </c>
      <c r="AE220" s="389"/>
      <c r="AF220" s="399">
        <v>216</v>
      </c>
      <c r="AG220" s="389"/>
      <c r="AH220" s="20"/>
      <c r="AI220" s="303"/>
      <c r="AJ220" s="307"/>
      <c r="AK220" s="161"/>
      <c r="AL220" s="305"/>
      <c r="AM220" s="305"/>
      <c r="AN220" s="162"/>
      <c r="AO220" s="439"/>
      <c r="AP220" s="162"/>
      <c r="AQ220" s="113"/>
      <c r="AR220" s="113"/>
      <c r="AS220" s="384"/>
      <c r="AT220" s="306"/>
      <c r="AU220" s="306"/>
      <c r="AV220" s="160"/>
      <c r="AW220" s="158"/>
      <c r="AX220" s="385"/>
      <c r="AY220" s="453"/>
      <c r="AZ220" s="165"/>
      <c r="BA220" s="301"/>
      <c r="BB220" s="165"/>
      <c r="BC220" s="301"/>
      <c r="BD220" s="165"/>
      <c r="BE220" s="302"/>
      <c r="BF220" s="302"/>
      <c r="BG220" s="165"/>
      <c r="BH220" s="303"/>
      <c r="BI220" s="165"/>
      <c r="BJ220" s="304"/>
      <c r="BK220" s="394"/>
      <c r="BL220" s="302"/>
      <c r="BM220" s="302"/>
      <c r="BN220" s="394"/>
      <c r="BO220" s="302"/>
      <c r="BP220" s="13"/>
      <c r="BQ220" s="302"/>
      <c r="BR220" s="13"/>
      <c r="BS220" s="302"/>
      <c r="BT220" s="13"/>
      <c r="BU220" s="302"/>
      <c r="BV220" s="386"/>
      <c r="BW220" s="303"/>
      <c r="BX220" s="303"/>
      <c r="BY220" s="302"/>
      <c r="BZ220" s="302"/>
      <c r="CA220" s="387"/>
      <c r="CB220" s="395"/>
      <c r="CC220" s="12"/>
      <c r="CD220" s="304"/>
      <c r="CE220" s="14"/>
      <c r="CF220" s="395"/>
      <c r="CG220" s="397"/>
      <c r="CH220" s="300">
        <f t="shared" si="105"/>
        <v>0</v>
      </c>
      <c r="CI220" s="26"/>
      <c r="CJ220" s="17">
        <f t="shared" si="102"/>
        <v>0</v>
      </c>
      <c r="CK220" s="18">
        <f t="shared" si="113"/>
        <v>12.89</v>
      </c>
      <c r="CM220" s="164"/>
      <c r="CN220" s="302"/>
      <c r="CO220" s="13">
        <f t="shared" si="106"/>
        <v>0</v>
      </c>
      <c r="CP220" s="302"/>
      <c r="CQ220" s="13">
        <f t="shared" si="107"/>
        <v>0</v>
      </c>
      <c r="CR220" s="302"/>
      <c r="CS220" s="13">
        <f t="shared" si="108"/>
        <v>0</v>
      </c>
      <c r="CT220" s="302"/>
      <c r="CU220" s="13">
        <f t="shared" si="103"/>
        <v>0</v>
      </c>
      <c r="CV220" s="302"/>
      <c r="CW220" s="13">
        <f t="shared" si="109"/>
        <v>0</v>
      </c>
      <c r="CX220" s="13">
        <f t="shared" si="110"/>
        <v>0</v>
      </c>
      <c r="CY220" s="251">
        <f t="shared" si="111"/>
        <v>0</v>
      </c>
      <c r="CZ220" s="13" t="s">
        <v>29</v>
      </c>
      <c r="DA220" s="13">
        <v>50</v>
      </c>
      <c r="DB220" s="22">
        <f t="shared" si="112"/>
        <v>0</v>
      </c>
      <c r="DD220" s="24"/>
      <c r="DF220" s="163"/>
      <c r="DH220" s="24"/>
      <c r="DI220" s="447"/>
      <c r="DJ220" s="163"/>
    </row>
    <row r="221" spans="1:114" s="7" customFormat="1">
      <c r="A221" s="277">
        <f t="shared" si="96"/>
        <v>50</v>
      </c>
      <c r="B221" s="21" t="e">
        <f>'Calculateur de trading'!I221/C221/W221</f>
        <v>#DIV/0!</v>
      </c>
      <c r="C221" s="278">
        <f t="shared" si="97"/>
        <v>10</v>
      </c>
      <c r="D221" s="278"/>
      <c r="E221" s="273">
        <f t="shared" si="98"/>
        <v>100</v>
      </c>
      <c r="F221" s="271">
        <f t="shared" si="90"/>
        <v>2</v>
      </c>
      <c r="G221" s="271" t="e">
        <f t="shared" si="91"/>
        <v>#DIV/0!</v>
      </c>
      <c r="H221" s="272">
        <f t="shared" si="92"/>
        <v>20</v>
      </c>
      <c r="I221" s="270"/>
      <c r="J221" s="273">
        <f t="shared" si="99"/>
        <v>200</v>
      </c>
      <c r="K221" s="271">
        <f t="shared" si="93"/>
        <v>4</v>
      </c>
      <c r="L221" s="271" t="e">
        <f t="shared" si="94"/>
        <v>#DIV/0!</v>
      </c>
      <c r="M221" s="272">
        <f t="shared" si="95"/>
        <v>40</v>
      </c>
      <c r="N221" s="389"/>
      <c r="O221" s="455" t="e">
        <f>(A221*B221*W221)+(B221*'Calculateur de trading'!H221)</f>
        <v>#DIV/0!</v>
      </c>
      <c r="P221" s="274" t="e">
        <f>O221/'Déscriptions des trades'!CK221</f>
        <v>#DIV/0!</v>
      </c>
      <c r="Q221" s="456" t="e">
        <f>'Déscriptions des trades'!CK221-O221</f>
        <v>#DIV/0!</v>
      </c>
      <c r="R221" s="466" t="e">
        <f t="shared" si="100"/>
        <v>#DIV/0!</v>
      </c>
      <c r="S221" s="389"/>
      <c r="T221" s="12"/>
      <c r="U221" s="25"/>
      <c r="V221" s="15"/>
      <c r="W221" s="490">
        <f t="shared" si="104"/>
        <v>0</v>
      </c>
      <c r="X221" s="21" t="e">
        <f>W221*U221/'Déscriptions des trades'!CK221*'Déscriptions des trades'!B221</f>
        <v>#DIV/0!</v>
      </c>
      <c r="Y221" s="459"/>
      <c r="Z221" s="389"/>
      <c r="AA221" s="23">
        <f t="shared" si="101"/>
        <v>0.1</v>
      </c>
      <c r="AB221" s="17" t="e">
        <f>(AA221*'Déscriptions des trades'!U221*'Déscriptions des trades'!B221/'Déscriptions des trades'!CK221)*'Déscriptions des trades'!W221</f>
        <v>#DIV/0!</v>
      </c>
      <c r="AC221" s="265" t="e">
        <f>AB221*'Déscriptions des trades'!CK221</f>
        <v>#DIV/0!</v>
      </c>
      <c r="AD221" s="266" t="e">
        <f>'Déscriptions des trades'!CK221-AC221</f>
        <v>#DIV/0!</v>
      </c>
      <c r="AE221" s="389"/>
      <c r="AF221" s="399">
        <v>217</v>
      </c>
      <c r="AG221" s="389"/>
      <c r="AH221" s="20"/>
      <c r="AI221" s="303"/>
      <c r="AJ221" s="307"/>
      <c r="AK221" s="161"/>
      <c r="AL221" s="305"/>
      <c r="AM221" s="305"/>
      <c r="AN221" s="162"/>
      <c r="AO221" s="439"/>
      <c r="AP221" s="162"/>
      <c r="AQ221" s="113"/>
      <c r="AR221" s="113"/>
      <c r="AS221" s="384"/>
      <c r="AT221" s="306"/>
      <c r="AU221" s="306"/>
      <c r="AV221" s="160"/>
      <c r="AW221" s="158"/>
      <c r="AX221" s="385"/>
      <c r="AY221" s="453"/>
      <c r="AZ221" s="165"/>
      <c r="BA221" s="301"/>
      <c r="BB221" s="165"/>
      <c r="BC221" s="301"/>
      <c r="BD221" s="165"/>
      <c r="BE221" s="302"/>
      <c r="BF221" s="302"/>
      <c r="BG221" s="165"/>
      <c r="BH221" s="303"/>
      <c r="BI221" s="165"/>
      <c r="BJ221" s="304"/>
      <c r="BK221" s="394"/>
      <c r="BL221" s="302"/>
      <c r="BM221" s="302"/>
      <c r="BN221" s="394"/>
      <c r="BO221" s="302"/>
      <c r="BP221" s="13"/>
      <c r="BQ221" s="302"/>
      <c r="BR221" s="13"/>
      <c r="BS221" s="302"/>
      <c r="BT221" s="13"/>
      <c r="BU221" s="302"/>
      <c r="BV221" s="386"/>
      <c r="BW221" s="303"/>
      <c r="BX221" s="303"/>
      <c r="BY221" s="302"/>
      <c r="BZ221" s="302"/>
      <c r="CA221" s="387"/>
      <c r="CB221" s="395"/>
      <c r="CC221" s="12"/>
      <c r="CD221" s="304"/>
      <c r="CE221" s="14"/>
      <c r="CF221" s="395"/>
      <c r="CG221" s="397"/>
      <c r="CH221" s="300">
        <f t="shared" si="105"/>
        <v>0</v>
      </c>
      <c r="CI221" s="26"/>
      <c r="CJ221" s="17">
        <f t="shared" si="102"/>
        <v>0</v>
      </c>
      <c r="CK221" s="18">
        <f t="shared" si="113"/>
        <v>12.89</v>
      </c>
      <c r="CM221" s="164"/>
      <c r="CN221" s="302"/>
      <c r="CO221" s="13">
        <f t="shared" si="106"/>
        <v>0</v>
      </c>
      <c r="CP221" s="302"/>
      <c r="CQ221" s="13">
        <f t="shared" si="107"/>
        <v>0</v>
      </c>
      <c r="CR221" s="302"/>
      <c r="CS221" s="13">
        <f t="shared" si="108"/>
        <v>0</v>
      </c>
      <c r="CT221" s="302"/>
      <c r="CU221" s="13">
        <f t="shared" si="103"/>
        <v>0</v>
      </c>
      <c r="CV221" s="302"/>
      <c r="CW221" s="13">
        <f t="shared" si="109"/>
        <v>0</v>
      </c>
      <c r="CX221" s="13">
        <f t="shared" si="110"/>
        <v>0</v>
      </c>
      <c r="CY221" s="251">
        <f t="shared" si="111"/>
        <v>0</v>
      </c>
      <c r="CZ221" s="13" t="s">
        <v>29</v>
      </c>
      <c r="DA221" s="13">
        <v>50</v>
      </c>
      <c r="DB221" s="22">
        <f t="shared" si="112"/>
        <v>0</v>
      </c>
      <c r="DD221" s="24"/>
      <c r="DF221" s="163"/>
      <c r="DH221" s="24"/>
      <c r="DI221" s="447"/>
      <c r="DJ221" s="163"/>
    </row>
    <row r="222" spans="1:114" s="7" customFormat="1">
      <c r="A222" s="277">
        <f t="shared" si="96"/>
        <v>50</v>
      </c>
      <c r="B222" s="21" t="e">
        <f>'Calculateur de trading'!I222/C222/W222</f>
        <v>#DIV/0!</v>
      </c>
      <c r="C222" s="278">
        <f t="shared" si="97"/>
        <v>10</v>
      </c>
      <c r="D222" s="426"/>
      <c r="E222" s="273">
        <f t="shared" si="98"/>
        <v>100</v>
      </c>
      <c r="F222" s="271">
        <f t="shared" si="90"/>
        <v>2</v>
      </c>
      <c r="G222" s="271" t="e">
        <f t="shared" si="91"/>
        <v>#DIV/0!</v>
      </c>
      <c r="H222" s="272">
        <f t="shared" si="92"/>
        <v>20</v>
      </c>
      <c r="I222" s="270"/>
      <c r="J222" s="273">
        <f t="shared" si="99"/>
        <v>200</v>
      </c>
      <c r="K222" s="271">
        <f t="shared" si="93"/>
        <v>4</v>
      </c>
      <c r="L222" s="271" t="e">
        <f t="shared" si="94"/>
        <v>#DIV/0!</v>
      </c>
      <c r="M222" s="272">
        <f t="shared" si="95"/>
        <v>40</v>
      </c>
      <c r="N222" s="389"/>
      <c r="O222" s="455" t="e">
        <f>(A222*B222*W222)+(B222*'Calculateur de trading'!H222)</f>
        <v>#DIV/0!</v>
      </c>
      <c r="P222" s="274" t="e">
        <f>O222/'Déscriptions des trades'!CK222</f>
        <v>#DIV/0!</v>
      </c>
      <c r="Q222" s="456" t="e">
        <f>'Déscriptions des trades'!CK222-O222</f>
        <v>#DIV/0!</v>
      </c>
      <c r="R222" s="466" t="e">
        <f t="shared" si="100"/>
        <v>#DIV/0!</v>
      </c>
      <c r="S222" s="389"/>
      <c r="T222" s="12"/>
      <c r="U222" s="25"/>
      <c r="V222" s="15"/>
      <c r="W222" s="490">
        <f t="shared" si="104"/>
        <v>0</v>
      </c>
      <c r="X222" s="21" t="e">
        <f>W222*U222/'Déscriptions des trades'!CK222*'Déscriptions des trades'!B222</f>
        <v>#DIV/0!</v>
      </c>
      <c r="Y222" s="459"/>
      <c r="Z222" s="389"/>
      <c r="AA222" s="23">
        <f t="shared" si="101"/>
        <v>0.1</v>
      </c>
      <c r="AB222" s="17" t="e">
        <f>(AA222*'Déscriptions des trades'!U222*'Déscriptions des trades'!B222/'Déscriptions des trades'!CK222)*'Déscriptions des trades'!W222</f>
        <v>#DIV/0!</v>
      </c>
      <c r="AC222" s="265" t="e">
        <f>AB222*'Déscriptions des trades'!CK222</f>
        <v>#DIV/0!</v>
      </c>
      <c r="AD222" s="266" t="e">
        <f>'Déscriptions des trades'!CK222-AC222</f>
        <v>#DIV/0!</v>
      </c>
      <c r="AE222" s="389"/>
      <c r="AF222" s="399">
        <v>218</v>
      </c>
      <c r="AG222" s="389"/>
      <c r="AH222" s="20"/>
      <c r="AI222" s="303"/>
      <c r="AJ222" s="307"/>
      <c r="AK222" s="161"/>
      <c r="AL222" s="305"/>
      <c r="AM222" s="305"/>
      <c r="AN222" s="162"/>
      <c r="AO222" s="439"/>
      <c r="AP222" s="162"/>
      <c r="AQ222" s="113"/>
      <c r="AR222" s="113"/>
      <c r="AS222" s="384"/>
      <c r="AT222" s="306"/>
      <c r="AU222" s="306"/>
      <c r="AV222" s="160"/>
      <c r="AW222" s="158"/>
      <c r="AX222" s="385"/>
      <c r="AY222" s="453"/>
      <c r="AZ222" s="165"/>
      <c r="BA222" s="301"/>
      <c r="BB222" s="165"/>
      <c r="BC222" s="301"/>
      <c r="BD222" s="165"/>
      <c r="BE222" s="302"/>
      <c r="BF222" s="302"/>
      <c r="BG222" s="165"/>
      <c r="BH222" s="303"/>
      <c r="BI222" s="165"/>
      <c r="BJ222" s="304"/>
      <c r="BK222" s="394"/>
      <c r="BL222" s="302"/>
      <c r="BM222" s="302"/>
      <c r="BN222" s="394"/>
      <c r="BO222" s="302"/>
      <c r="BP222" s="13"/>
      <c r="BQ222" s="302"/>
      <c r="BR222" s="13"/>
      <c r="BS222" s="302"/>
      <c r="BT222" s="13"/>
      <c r="BU222" s="302"/>
      <c r="BV222" s="386"/>
      <c r="BW222" s="303"/>
      <c r="BX222" s="303"/>
      <c r="BY222" s="302"/>
      <c r="BZ222" s="302"/>
      <c r="CA222" s="387"/>
      <c r="CB222" s="395"/>
      <c r="CC222" s="12"/>
      <c r="CD222" s="304"/>
      <c r="CE222" s="14"/>
      <c r="CF222" s="395"/>
      <c r="CG222" s="397"/>
      <c r="CH222" s="300">
        <f t="shared" si="105"/>
        <v>0</v>
      </c>
      <c r="CI222" s="26"/>
      <c r="CJ222" s="17">
        <f t="shared" si="102"/>
        <v>0</v>
      </c>
      <c r="CK222" s="18">
        <f t="shared" si="113"/>
        <v>12.89</v>
      </c>
      <c r="CM222" s="164"/>
      <c r="CN222" s="302"/>
      <c r="CO222" s="13">
        <f t="shared" si="106"/>
        <v>0</v>
      </c>
      <c r="CP222" s="302"/>
      <c r="CQ222" s="13">
        <f t="shared" si="107"/>
        <v>0</v>
      </c>
      <c r="CR222" s="302"/>
      <c r="CS222" s="13">
        <f t="shared" si="108"/>
        <v>0</v>
      </c>
      <c r="CT222" s="302"/>
      <c r="CU222" s="13">
        <f t="shared" si="103"/>
        <v>0</v>
      </c>
      <c r="CV222" s="302"/>
      <c r="CW222" s="13">
        <f t="shared" si="109"/>
        <v>0</v>
      </c>
      <c r="CX222" s="13">
        <f t="shared" si="110"/>
        <v>0</v>
      </c>
      <c r="CY222" s="251">
        <f t="shared" si="111"/>
        <v>0</v>
      </c>
      <c r="CZ222" s="13" t="s">
        <v>29</v>
      </c>
      <c r="DA222" s="13">
        <v>50</v>
      </c>
      <c r="DB222" s="22">
        <f t="shared" si="112"/>
        <v>0</v>
      </c>
      <c r="DD222" s="24"/>
      <c r="DF222" s="163"/>
      <c r="DH222" s="24"/>
      <c r="DI222" s="447"/>
      <c r="DJ222" s="163"/>
    </row>
    <row r="223" spans="1:114" s="7" customFormat="1">
      <c r="A223" s="277">
        <f t="shared" si="96"/>
        <v>50</v>
      </c>
      <c r="B223" s="21" t="e">
        <f>'Calculateur de trading'!I223/C223/W223</f>
        <v>#DIV/0!</v>
      </c>
      <c r="C223" s="278">
        <f t="shared" si="97"/>
        <v>10</v>
      </c>
      <c r="D223" s="426"/>
      <c r="E223" s="273">
        <f t="shared" si="98"/>
        <v>100</v>
      </c>
      <c r="F223" s="271">
        <f t="shared" si="90"/>
        <v>2</v>
      </c>
      <c r="G223" s="271" t="e">
        <f t="shared" si="91"/>
        <v>#DIV/0!</v>
      </c>
      <c r="H223" s="272">
        <f t="shared" si="92"/>
        <v>20</v>
      </c>
      <c r="I223" s="270"/>
      <c r="J223" s="273">
        <f t="shared" si="99"/>
        <v>200</v>
      </c>
      <c r="K223" s="271">
        <f t="shared" si="93"/>
        <v>4</v>
      </c>
      <c r="L223" s="271" t="e">
        <f t="shared" si="94"/>
        <v>#DIV/0!</v>
      </c>
      <c r="M223" s="272">
        <f t="shared" si="95"/>
        <v>40</v>
      </c>
      <c r="N223" s="389"/>
      <c r="O223" s="455" t="e">
        <f>(A223*B223*W223)+(B223*'Calculateur de trading'!H223)</f>
        <v>#DIV/0!</v>
      </c>
      <c r="P223" s="274" t="e">
        <f>O223/'Déscriptions des trades'!CK223</f>
        <v>#DIV/0!</v>
      </c>
      <c r="Q223" s="456" t="e">
        <f>'Déscriptions des trades'!CK223-O223</f>
        <v>#DIV/0!</v>
      </c>
      <c r="R223" s="466" t="e">
        <f t="shared" si="100"/>
        <v>#DIV/0!</v>
      </c>
      <c r="S223" s="389"/>
      <c r="T223" s="12"/>
      <c r="U223" s="25"/>
      <c r="V223" s="15"/>
      <c r="W223" s="490">
        <f t="shared" si="104"/>
        <v>0</v>
      </c>
      <c r="X223" s="21" t="e">
        <f>W223*U223/'Déscriptions des trades'!CK223*'Déscriptions des trades'!B223</f>
        <v>#DIV/0!</v>
      </c>
      <c r="Y223" s="459"/>
      <c r="Z223" s="389"/>
      <c r="AA223" s="23">
        <f t="shared" si="101"/>
        <v>0.1</v>
      </c>
      <c r="AB223" s="17" t="e">
        <f>(AA223*'Déscriptions des trades'!U223*'Déscriptions des trades'!B223/'Déscriptions des trades'!CK223)*'Déscriptions des trades'!W223</f>
        <v>#DIV/0!</v>
      </c>
      <c r="AC223" s="265" t="e">
        <f>AB223*'Déscriptions des trades'!CK223</f>
        <v>#DIV/0!</v>
      </c>
      <c r="AD223" s="266" t="e">
        <f>'Déscriptions des trades'!CK223-AC223</f>
        <v>#DIV/0!</v>
      </c>
      <c r="AE223" s="389"/>
      <c r="AF223" s="399">
        <v>219</v>
      </c>
      <c r="AG223" s="389"/>
      <c r="AH223" s="20"/>
      <c r="AI223" s="303"/>
      <c r="AJ223" s="307"/>
      <c r="AK223" s="161"/>
      <c r="AL223" s="305"/>
      <c r="AM223" s="305"/>
      <c r="AN223" s="162"/>
      <c r="AO223" s="439"/>
      <c r="AP223" s="162"/>
      <c r="AQ223" s="113"/>
      <c r="AR223" s="113"/>
      <c r="AS223" s="384"/>
      <c r="AT223" s="306"/>
      <c r="AU223" s="306"/>
      <c r="AV223" s="160"/>
      <c r="AW223" s="158"/>
      <c r="AX223" s="385"/>
      <c r="AY223" s="453"/>
      <c r="AZ223" s="165"/>
      <c r="BA223" s="301"/>
      <c r="BB223" s="165"/>
      <c r="BC223" s="301"/>
      <c r="BD223" s="165"/>
      <c r="BE223" s="302"/>
      <c r="BF223" s="302"/>
      <c r="BG223" s="165"/>
      <c r="BH223" s="303"/>
      <c r="BI223" s="165"/>
      <c r="BJ223" s="304"/>
      <c r="BK223" s="394"/>
      <c r="BL223" s="302"/>
      <c r="BM223" s="302"/>
      <c r="BN223" s="394"/>
      <c r="BO223" s="302"/>
      <c r="BP223" s="13"/>
      <c r="BQ223" s="302"/>
      <c r="BR223" s="13"/>
      <c r="BS223" s="302"/>
      <c r="BT223" s="13"/>
      <c r="BU223" s="302"/>
      <c r="BV223" s="386"/>
      <c r="BW223" s="303"/>
      <c r="BX223" s="303"/>
      <c r="BY223" s="302"/>
      <c r="BZ223" s="302"/>
      <c r="CA223" s="387"/>
      <c r="CB223" s="395"/>
      <c r="CC223" s="12"/>
      <c r="CD223" s="304"/>
      <c r="CE223" s="14"/>
      <c r="CF223" s="395"/>
      <c r="CG223" s="397"/>
      <c r="CH223" s="300">
        <f t="shared" si="105"/>
        <v>0</v>
      </c>
      <c r="CI223" s="26"/>
      <c r="CJ223" s="17">
        <f t="shared" si="102"/>
        <v>0</v>
      </c>
      <c r="CK223" s="18">
        <f t="shared" si="113"/>
        <v>12.89</v>
      </c>
      <c r="CM223" s="164"/>
      <c r="CN223" s="302"/>
      <c r="CO223" s="13">
        <f t="shared" si="106"/>
        <v>0</v>
      </c>
      <c r="CP223" s="302"/>
      <c r="CQ223" s="13">
        <f t="shared" si="107"/>
        <v>0</v>
      </c>
      <c r="CR223" s="302"/>
      <c r="CS223" s="13">
        <f t="shared" si="108"/>
        <v>0</v>
      </c>
      <c r="CT223" s="302"/>
      <c r="CU223" s="13">
        <f t="shared" si="103"/>
        <v>0</v>
      </c>
      <c r="CV223" s="302"/>
      <c r="CW223" s="13">
        <f t="shared" si="109"/>
        <v>0</v>
      </c>
      <c r="CX223" s="13">
        <f t="shared" si="110"/>
        <v>0</v>
      </c>
      <c r="CY223" s="251">
        <f t="shared" si="111"/>
        <v>0</v>
      </c>
      <c r="CZ223" s="13" t="s">
        <v>29</v>
      </c>
      <c r="DA223" s="13">
        <v>50</v>
      </c>
      <c r="DB223" s="22">
        <f t="shared" si="112"/>
        <v>0</v>
      </c>
      <c r="DD223" s="24"/>
      <c r="DF223" s="163"/>
      <c r="DH223" s="24"/>
      <c r="DI223" s="447"/>
      <c r="DJ223" s="163"/>
    </row>
    <row r="224" spans="1:114" s="7" customFormat="1">
      <c r="A224" s="277">
        <f t="shared" si="96"/>
        <v>50</v>
      </c>
      <c r="B224" s="21" t="e">
        <f>'Calculateur de trading'!I224/C224/W224</f>
        <v>#DIV/0!</v>
      </c>
      <c r="C224" s="278">
        <f t="shared" si="97"/>
        <v>10</v>
      </c>
      <c r="D224" s="278"/>
      <c r="E224" s="273">
        <f t="shared" si="98"/>
        <v>100</v>
      </c>
      <c r="F224" s="271">
        <f t="shared" si="90"/>
        <v>2</v>
      </c>
      <c r="G224" s="271" t="e">
        <f t="shared" si="91"/>
        <v>#DIV/0!</v>
      </c>
      <c r="H224" s="272">
        <f t="shared" si="92"/>
        <v>20</v>
      </c>
      <c r="I224" s="270"/>
      <c r="J224" s="273">
        <f t="shared" si="99"/>
        <v>200</v>
      </c>
      <c r="K224" s="271">
        <f t="shared" si="93"/>
        <v>4</v>
      </c>
      <c r="L224" s="271" t="e">
        <f t="shared" si="94"/>
        <v>#DIV/0!</v>
      </c>
      <c r="M224" s="272">
        <f t="shared" si="95"/>
        <v>40</v>
      </c>
      <c r="N224" s="389"/>
      <c r="O224" s="455" t="e">
        <f>(A224*B224*W224)+(B224*'Calculateur de trading'!H224)</f>
        <v>#DIV/0!</v>
      </c>
      <c r="P224" s="274" t="e">
        <f>O224/'Déscriptions des trades'!CK224</f>
        <v>#DIV/0!</v>
      </c>
      <c r="Q224" s="456" t="e">
        <f>'Déscriptions des trades'!CK224-O224</f>
        <v>#DIV/0!</v>
      </c>
      <c r="R224" s="466" t="e">
        <f t="shared" si="100"/>
        <v>#DIV/0!</v>
      </c>
      <c r="S224" s="389"/>
      <c r="T224" s="12"/>
      <c r="U224" s="25"/>
      <c r="V224" s="15"/>
      <c r="W224" s="490">
        <f t="shared" si="104"/>
        <v>0</v>
      </c>
      <c r="X224" s="21" t="e">
        <f>W224*U224/'Déscriptions des trades'!CK224*'Déscriptions des trades'!B224</f>
        <v>#DIV/0!</v>
      </c>
      <c r="Y224" s="459"/>
      <c r="Z224" s="389"/>
      <c r="AA224" s="23">
        <f t="shared" si="101"/>
        <v>0.1</v>
      </c>
      <c r="AB224" s="17" t="e">
        <f>(AA224*'Déscriptions des trades'!U224*'Déscriptions des trades'!B224/'Déscriptions des trades'!CK224)*'Déscriptions des trades'!W224</f>
        <v>#DIV/0!</v>
      </c>
      <c r="AC224" s="265" t="e">
        <f>AB224*'Déscriptions des trades'!CK224</f>
        <v>#DIV/0!</v>
      </c>
      <c r="AD224" s="266" t="e">
        <f>'Déscriptions des trades'!CK224-AC224</f>
        <v>#DIV/0!</v>
      </c>
      <c r="AE224" s="389"/>
      <c r="AF224" s="399">
        <v>220</v>
      </c>
      <c r="AG224" s="389"/>
      <c r="AH224" s="20"/>
      <c r="AI224" s="303"/>
      <c r="AJ224" s="307"/>
      <c r="AK224" s="161"/>
      <c r="AL224" s="305"/>
      <c r="AM224" s="305"/>
      <c r="AN224" s="162"/>
      <c r="AO224" s="439"/>
      <c r="AP224" s="162"/>
      <c r="AQ224" s="113"/>
      <c r="AR224" s="113"/>
      <c r="AS224" s="384"/>
      <c r="AT224" s="306"/>
      <c r="AU224" s="306"/>
      <c r="AV224" s="160"/>
      <c r="AW224" s="158"/>
      <c r="AX224" s="385"/>
      <c r="AY224" s="453"/>
      <c r="AZ224" s="165"/>
      <c r="BA224" s="301"/>
      <c r="BB224" s="165"/>
      <c r="BC224" s="301"/>
      <c r="BD224" s="165"/>
      <c r="BE224" s="302"/>
      <c r="BF224" s="302"/>
      <c r="BG224" s="165"/>
      <c r="BH224" s="303"/>
      <c r="BI224" s="165"/>
      <c r="BJ224" s="304"/>
      <c r="BK224" s="394"/>
      <c r="BL224" s="302"/>
      <c r="BM224" s="302"/>
      <c r="BN224" s="394"/>
      <c r="BO224" s="302"/>
      <c r="BP224" s="13"/>
      <c r="BQ224" s="302"/>
      <c r="BR224" s="13"/>
      <c r="BS224" s="302"/>
      <c r="BT224" s="13"/>
      <c r="BU224" s="302"/>
      <c r="BV224" s="386"/>
      <c r="BW224" s="303"/>
      <c r="BX224" s="303"/>
      <c r="BY224" s="302"/>
      <c r="BZ224" s="302"/>
      <c r="CA224" s="387"/>
      <c r="CB224" s="395"/>
      <c r="CC224" s="12"/>
      <c r="CD224" s="304"/>
      <c r="CE224" s="14"/>
      <c r="CF224" s="395"/>
      <c r="CG224" s="397"/>
      <c r="CH224" s="300">
        <f t="shared" si="105"/>
        <v>0</v>
      </c>
      <c r="CI224" s="26"/>
      <c r="CJ224" s="17">
        <f t="shared" si="102"/>
        <v>0</v>
      </c>
      <c r="CK224" s="18">
        <f t="shared" si="113"/>
        <v>12.89</v>
      </c>
      <c r="CM224" s="164"/>
      <c r="CN224" s="302"/>
      <c r="CO224" s="13">
        <f t="shared" si="106"/>
        <v>0</v>
      </c>
      <c r="CP224" s="302"/>
      <c r="CQ224" s="13">
        <f t="shared" si="107"/>
        <v>0</v>
      </c>
      <c r="CR224" s="302"/>
      <c r="CS224" s="13">
        <f t="shared" si="108"/>
        <v>0</v>
      </c>
      <c r="CT224" s="302"/>
      <c r="CU224" s="13">
        <f t="shared" si="103"/>
        <v>0</v>
      </c>
      <c r="CV224" s="302"/>
      <c r="CW224" s="13">
        <f t="shared" si="109"/>
        <v>0</v>
      </c>
      <c r="CX224" s="13">
        <f t="shared" si="110"/>
        <v>0</v>
      </c>
      <c r="CY224" s="251">
        <f t="shared" si="111"/>
        <v>0</v>
      </c>
      <c r="CZ224" s="13" t="s">
        <v>29</v>
      </c>
      <c r="DA224" s="13">
        <v>50</v>
      </c>
      <c r="DB224" s="22">
        <f t="shared" si="112"/>
        <v>0</v>
      </c>
      <c r="DD224" s="24"/>
      <c r="DF224" s="163"/>
      <c r="DH224" s="24"/>
      <c r="DI224" s="447"/>
      <c r="DJ224" s="163"/>
    </row>
    <row r="225" spans="1:114" s="7" customFormat="1">
      <c r="A225" s="277">
        <f t="shared" si="96"/>
        <v>50</v>
      </c>
      <c r="B225" s="21" t="e">
        <f>'Calculateur de trading'!I225/C225/W225</f>
        <v>#DIV/0!</v>
      </c>
      <c r="C225" s="278">
        <f t="shared" si="97"/>
        <v>10</v>
      </c>
      <c r="D225" s="426"/>
      <c r="E225" s="273">
        <f t="shared" si="98"/>
        <v>100</v>
      </c>
      <c r="F225" s="271">
        <f t="shared" si="90"/>
        <v>2</v>
      </c>
      <c r="G225" s="271" t="e">
        <f t="shared" si="91"/>
        <v>#DIV/0!</v>
      </c>
      <c r="H225" s="272">
        <f t="shared" si="92"/>
        <v>20</v>
      </c>
      <c r="I225" s="270"/>
      <c r="J225" s="273">
        <f t="shared" si="99"/>
        <v>200</v>
      </c>
      <c r="K225" s="271">
        <f t="shared" si="93"/>
        <v>4</v>
      </c>
      <c r="L225" s="271" t="e">
        <f t="shared" si="94"/>
        <v>#DIV/0!</v>
      </c>
      <c r="M225" s="272">
        <f t="shared" si="95"/>
        <v>40</v>
      </c>
      <c r="N225" s="389"/>
      <c r="O225" s="455" t="e">
        <f>(A225*B225*W225)+(B225*'Calculateur de trading'!H225)</f>
        <v>#DIV/0!</v>
      </c>
      <c r="P225" s="274" t="e">
        <f>O225/'Déscriptions des trades'!CK225</f>
        <v>#DIV/0!</v>
      </c>
      <c r="Q225" s="456" t="e">
        <f>'Déscriptions des trades'!CK225-O225</f>
        <v>#DIV/0!</v>
      </c>
      <c r="R225" s="466" t="e">
        <f t="shared" si="100"/>
        <v>#DIV/0!</v>
      </c>
      <c r="S225" s="389"/>
      <c r="T225" s="12"/>
      <c r="U225" s="25"/>
      <c r="V225" s="15"/>
      <c r="W225" s="490">
        <f t="shared" si="104"/>
        <v>0</v>
      </c>
      <c r="X225" s="21" t="e">
        <f>W225*U225/'Déscriptions des trades'!CK225*'Déscriptions des trades'!B225</f>
        <v>#DIV/0!</v>
      </c>
      <c r="Y225" s="459"/>
      <c r="Z225" s="389"/>
      <c r="AA225" s="23">
        <f t="shared" si="101"/>
        <v>0.1</v>
      </c>
      <c r="AB225" s="17" t="e">
        <f>(AA225*'Déscriptions des trades'!U225*'Déscriptions des trades'!B225/'Déscriptions des trades'!CK225)*'Déscriptions des trades'!W225</f>
        <v>#DIV/0!</v>
      </c>
      <c r="AC225" s="265" t="e">
        <f>AB225*'Déscriptions des trades'!CK225</f>
        <v>#DIV/0!</v>
      </c>
      <c r="AD225" s="266" t="e">
        <f>'Déscriptions des trades'!CK225-AC225</f>
        <v>#DIV/0!</v>
      </c>
      <c r="AE225" s="389"/>
      <c r="AF225" s="399">
        <v>221</v>
      </c>
      <c r="AG225" s="389"/>
      <c r="AH225" s="20"/>
      <c r="AI225" s="303"/>
      <c r="AJ225" s="307"/>
      <c r="AK225" s="161"/>
      <c r="AL225" s="305"/>
      <c r="AM225" s="305"/>
      <c r="AN225" s="162"/>
      <c r="AO225" s="439"/>
      <c r="AP225" s="162"/>
      <c r="AQ225" s="113"/>
      <c r="AR225" s="113"/>
      <c r="AS225" s="384"/>
      <c r="AT225" s="306"/>
      <c r="AU225" s="306"/>
      <c r="AV225" s="160"/>
      <c r="AW225" s="158"/>
      <c r="AX225" s="385"/>
      <c r="AY225" s="453"/>
      <c r="AZ225" s="165"/>
      <c r="BA225" s="301"/>
      <c r="BB225" s="165"/>
      <c r="BC225" s="301"/>
      <c r="BD225" s="165"/>
      <c r="BE225" s="302"/>
      <c r="BF225" s="302"/>
      <c r="BG225" s="165"/>
      <c r="BH225" s="303"/>
      <c r="BI225" s="165"/>
      <c r="BJ225" s="304"/>
      <c r="BK225" s="394"/>
      <c r="BL225" s="302"/>
      <c r="BM225" s="302"/>
      <c r="BN225" s="394"/>
      <c r="BO225" s="302"/>
      <c r="BP225" s="13"/>
      <c r="BQ225" s="302"/>
      <c r="BR225" s="13"/>
      <c r="BS225" s="302"/>
      <c r="BT225" s="13"/>
      <c r="BU225" s="302"/>
      <c r="BV225" s="386"/>
      <c r="BW225" s="303"/>
      <c r="BX225" s="303"/>
      <c r="BY225" s="302"/>
      <c r="BZ225" s="302"/>
      <c r="CA225" s="387"/>
      <c r="CB225" s="395"/>
      <c r="CC225" s="12"/>
      <c r="CD225" s="304"/>
      <c r="CE225" s="14"/>
      <c r="CF225" s="395"/>
      <c r="CG225" s="397"/>
      <c r="CH225" s="300">
        <f t="shared" si="105"/>
        <v>0</v>
      </c>
      <c r="CI225" s="26"/>
      <c r="CJ225" s="17">
        <f t="shared" si="102"/>
        <v>0</v>
      </c>
      <c r="CK225" s="18">
        <f t="shared" si="113"/>
        <v>12.89</v>
      </c>
      <c r="CM225" s="164"/>
      <c r="CN225" s="302"/>
      <c r="CO225" s="13">
        <f t="shared" si="106"/>
        <v>0</v>
      </c>
      <c r="CP225" s="302"/>
      <c r="CQ225" s="13">
        <f t="shared" si="107"/>
        <v>0</v>
      </c>
      <c r="CR225" s="302"/>
      <c r="CS225" s="13">
        <f t="shared" si="108"/>
        <v>0</v>
      </c>
      <c r="CT225" s="302"/>
      <c r="CU225" s="13">
        <f t="shared" si="103"/>
        <v>0</v>
      </c>
      <c r="CV225" s="302"/>
      <c r="CW225" s="13">
        <f t="shared" si="109"/>
        <v>0</v>
      </c>
      <c r="CX225" s="13">
        <f t="shared" si="110"/>
        <v>0</v>
      </c>
      <c r="CY225" s="251">
        <f t="shared" si="111"/>
        <v>0</v>
      </c>
      <c r="CZ225" s="13" t="s">
        <v>29</v>
      </c>
      <c r="DA225" s="13">
        <v>50</v>
      </c>
      <c r="DB225" s="22">
        <f t="shared" si="112"/>
        <v>0</v>
      </c>
      <c r="DD225" s="24"/>
      <c r="DF225" s="163"/>
      <c r="DH225" s="24"/>
      <c r="DI225" s="447"/>
      <c r="DJ225" s="163"/>
    </row>
    <row r="226" spans="1:114" s="7" customFormat="1">
      <c r="A226" s="277">
        <f t="shared" si="96"/>
        <v>50</v>
      </c>
      <c r="B226" s="21" t="e">
        <f>'Calculateur de trading'!I226/C226/W226</f>
        <v>#DIV/0!</v>
      </c>
      <c r="C226" s="278">
        <f t="shared" si="97"/>
        <v>10</v>
      </c>
      <c r="D226" s="278"/>
      <c r="E226" s="273">
        <f t="shared" si="98"/>
        <v>100</v>
      </c>
      <c r="F226" s="271">
        <f t="shared" si="90"/>
        <v>2</v>
      </c>
      <c r="G226" s="271" t="e">
        <f t="shared" si="91"/>
        <v>#DIV/0!</v>
      </c>
      <c r="H226" s="272">
        <f t="shared" si="92"/>
        <v>20</v>
      </c>
      <c r="I226" s="270"/>
      <c r="J226" s="273">
        <f t="shared" si="99"/>
        <v>200</v>
      </c>
      <c r="K226" s="271">
        <f t="shared" si="93"/>
        <v>4</v>
      </c>
      <c r="L226" s="271" t="e">
        <f t="shared" si="94"/>
        <v>#DIV/0!</v>
      </c>
      <c r="M226" s="272">
        <f t="shared" si="95"/>
        <v>40</v>
      </c>
      <c r="N226" s="389"/>
      <c r="O226" s="455" t="e">
        <f>(A226*B226*W226)+(B226*'Calculateur de trading'!H226)</f>
        <v>#DIV/0!</v>
      </c>
      <c r="P226" s="274" t="e">
        <f>O226/'Déscriptions des trades'!CK226</f>
        <v>#DIV/0!</v>
      </c>
      <c r="Q226" s="456" t="e">
        <f>'Déscriptions des trades'!CK226-O226</f>
        <v>#DIV/0!</v>
      </c>
      <c r="R226" s="466" t="e">
        <f t="shared" si="100"/>
        <v>#DIV/0!</v>
      </c>
      <c r="S226" s="389"/>
      <c r="T226" s="12"/>
      <c r="U226" s="25"/>
      <c r="V226" s="15"/>
      <c r="W226" s="490">
        <f t="shared" si="104"/>
        <v>0</v>
      </c>
      <c r="X226" s="21" t="e">
        <f>W226*U226/'Déscriptions des trades'!CK226*'Déscriptions des trades'!B226</f>
        <v>#DIV/0!</v>
      </c>
      <c r="Y226" s="459"/>
      <c r="Z226" s="389"/>
      <c r="AA226" s="23">
        <f t="shared" si="101"/>
        <v>0.1</v>
      </c>
      <c r="AB226" s="17" t="e">
        <f>(AA226*'Déscriptions des trades'!U226*'Déscriptions des trades'!B226/'Déscriptions des trades'!CK226)*'Déscriptions des trades'!W226</f>
        <v>#DIV/0!</v>
      </c>
      <c r="AC226" s="265" t="e">
        <f>AB226*'Déscriptions des trades'!CK226</f>
        <v>#DIV/0!</v>
      </c>
      <c r="AD226" s="266" t="e">
        <f>'Déscriptions des trades'!CK226-AC226</f>
        <v>#DIV/0!</v>
      </c>
      <c r="AE226" s="389"/>
      <c r="AF226" s="399">
        <v>222</v>
      </c>
      <c r="AG226" s="389"/>
      <c r="AH226" s="20"/>
      <c r="AI226" s="303"/>
      <c r="AJ226" s="307"/>
      <c r="AK226" s="161"/>
      <c r="AL226" s="305"/>
      <c r="AM226" s="305"/>
      <c r="AN226" s="162"/>
      <c r="AO226" s="439"/>
      <c r="AP226" s="162"/>
      <c r="AQ226" s="113"/>
      <c r="AR226" s="113"/>
      <c r="AS226" s="384"/>
      <c r="AT226" s="306"/>
      <c r="AU226" s="306"/>
      <c r="AV226" s="160"/>
      <c r="AW226" s="158"/>
      <c r="AX226" s="385"/>
      <c r="AY226" s="453"/>
      <c r="AZ226" s="165"/>
      <c r="BA226" s="301"/>
      <c r="BB226" s="165"/>
      <c r="BC226" s="301"/>
      <c r="BD226" s="165"/>
      <c r="BE226" s="302"/>
      <c r="BF226" s="302"/>
      <c r="BG226" s="165"/>
      <c r="BH226" s="303"/>
      <c r="BI226" s="165"/>
      <c r="BJ226" s="304"/>
      <c r="BK226" s="394"/>
      <c r="BL226" s="302"/>
      <c r="BM226" s="302"/>
      <c r="BN226" s="394"/>
      <c r="BO226" s="302"/>
      <c r="BP226" s="13"/>
      <c r="BQ226" s="302"/>
      <c r="BR226" s="13"/>
      <c r="BS226" s="302"/>
      <c r="BT226" s="13"/>
      <c r="BU226" s="302"/>
      <c r="BV226" s="386"/>
      <c r="BW226" s="303"/>
      <c r="BX226" s="303"/>
      <c r="BY226" s="302"/>
      <c r="BZ226" s="302"/>
      <c r="CA226" s="387"/>
      <c r="CB226" s="395"/>
      <c r="CC226" s="12"/>
      <c r="CD226" s="304"/>
      <c r="CE226" s="14"/>
      <c r="CF226" s="395"/>
      <c r="CG226" s="397"/>
      <c r="CH226" s="300">
        <f t="shared" si="105"/>
        <v>0</v>
      </c>
      <c r="CI226" s="26"/>
      <c r="CJ226" s="17">
        <f t="shared" si="102"/>
        <v>0</v>
      </c>
      <c r="CK226" s="18">
        <f t="shared" si="113"/>
        <v>12.89</v>
      </c>
      <c r="CM226" s="164"/>
      <c r="CN226" s="302"/>
      <c r="CO226" s="13">
        <f t="shared" si="106"/>
        <v>0</v>
      </c>
      <c r="CP226" s="302"/>
      <c r="CQ226" s="13">
        <f t="shared" si="107"/>
        <v>0</v>
      </c>
      <c r="CR226" s="302"/>
      <c r="CS226" s="13">
        <f t="shared" si="108"/>
        <v>0</v>
      </c>
      <c r="CT226" s="302"/>
      <c r="CU226" s="13">
        <f t="shared" si="103"/>
        <v>0</v>
      </c>
      <c r="CV226" s="302"/>
      <c r="CW226" s="13">
        <f t="shared" si="109"/>
        <v>0</v>
      </c>
      <c r="CX226" s="13">
        <f t="shared" si="110"/>
        <v>0</v>
      </c>
      <c r="CY226" s="251">
        <f t="shared" si="111"/>
        <v>0</v>
      </c>
      <c r="CZ226" s="13" t="s">
        <v>29</v>
      </c>
      <c r="DA226" s="13">
        <v>50</v>
      </c>
      <c r="DB226" s="22">
        <f t="shared" si="112"/>
        <v>0</v>
      </c>
      <c r="DD226" s="24"/>
      <c r="DF226" s="163"/>
      <c r="DH226" s="24"/>
      <c r="DI226" s="447"/>
      <c r="DJ226" s="163"/>
    </row>
    <row r="227" spans="1:114" s="7" customFormat="1">
      <c r="A227" s="277">
        <f t="shared" si="96"/>
        <v>50</v>
      </c>
      <c r="B227" s="21" t="e">
        <f>'Calculateur de trading'!I227/C227/W227</f>
        <v>#DIV/0!</v>
      </c>
      <c r="C227" s="278">
        <f t="shared" si="97"/>
        <v>10</v>
      </c>
      <c r="D227" s="426"/>
      <c r="E227" s="273">
        <f t="shared" si="98"/>
        <v>100</v>
      </c>
      <c r="F227" s="271">
        <f t="shared" si="90"/>
        <v>2</v>
      </c>
      <c r="G227" s="271" t="e">
        <f t="shared" si="91"/>
        <v>#DIV/0!</v>
      </c>
      <c r="H227" s="272">
        <f t="shared" si="92"/>
        <v>20</v>
      </c>
      <c r="I227" s="270"/>
      <c r="J227" s="273">
        <f t="shared" si="99"/>
        <v>200</v>
      </c>
      <c r="K227" s="271">
        <f t="shared" si="93"/>
        <v>4</v>
      </c>
      <c r="L227" s="271" t="e">
        <f t="shared" si="94"/>
        <v>#DIV/0!</v>
      </c>
      <c r="M227" s="272">
        <f t="shared" si="95"/>
        <v>40</v>
      </c>
      <c r="N227" s="389"/>
      <c r="O227" s="455" t="e">
        <f>(A227*B227*W227)+(B227*'Calculateur de trading'!H227)</f>
        <v>#DIV/0!</v>
      </c>
      <c r="P227" s="274" t="e">
        <f>O227/'Déscriptions des trades'!CK227</f>
        <v>#DIV/0!</v>
      </c>
      <c r="Q227" s="456" t="e">
        <f>'Déscriptions des trades'!CK227-O227</f>
        <v>#DIV/0!</v>
      </c>
      <c r="R227" s="466" t="e">
        <f t="shared" si="100"/>
        <v>#DIV/0!</v>
      </c>
      <c r="S227" s="389"/>
      <c r="T227" s="12"/>
      <c r="U227" s="25"/>
      <c r="V227" s="15"/>
      <c r="W227" s="490">
        <f t="shared" si="104"/>
        <v>0</v>
      </c>
      <c r="X227" s="21" t="e">
        <f>W227*U227/'Déscriptions des trades'!CK227*'Déscriptions des trades'!B227</f>
        <v>#DIV/0!</v>
      </c>
      <c r="Y227" s="459"/>
      <c r="Z227" s="389"/>
      <c r="AA227" s="23">
        <f t="shared" si="101"/>
        <v>0.1</v>
      </c>
      <c r="AB227" s="17" t="e">
        <f>(AA227*'Déscriptions des trades'!U227*'Déscriptions des trades'!B227/'Déscriptions des trades'!CK227)*'Déscriptions des trades'!W227</f>
        <v>#DIV/0!</v>
      </c>
      <c r="AC227" s="265" t="e">
        <f>AB227*'Déscriptions des trades'!CK227</f>
        <v>#DIV/0!</v>
      </c>
      <c r="AD227" s="266" t="e">
        <f>'Déscriptions des trades'!CK227-AC227</f>
        <v>#DIV/0!</v>
      </c>
      <c r="AE227" s="389"/>
      <c r="AF227" s="399">
        <v>223</v>
      </c>
      <c r="AG227" s="389"/>
      <c r="AH227" s="20"/>
      <c r="AI227" s="303"/>
      <c r="AJ227" s="307"/>
      <c r="AK227" s="161"/>
      <c r="AL227" s="305"/>
      <c r="AM227" s="305"/>
      <c r="AN227" s="162"/>
      <c r="AO227" s="439"/>
      <c r="AP227" s="162"/>
      <c r="AQ227" s="113"/>
      <c r="AR227" s="113"/>
      <c r="AS227" s="384"/>
      <c r="AT227" s="306"/>
      <c r="AU227" s="306"/>
      <c r="AV227" s="160"/>
      <c r="AW227" s="158"/>
      <c r="AX227" s="385"/>
      <c r="AY227" s="453"/>
      <c r="AZ227" s="165"/>
      <c r="BA227" s="301"/>
      <c r="BB227" s="165"/>
      <c r="BC227" s="301"/>
      <c r="BD227" s="165"/>
      <c r="BE227" s="302"/>
      <c r="BF227" s="302"/>
      <c r="BG227" s="165"/>
      <c r="BH227" s="303"/>
      <c r="BI227" s="165"/>
      <c r="BJ227" s="304"/>
      <c r="BK227" s="394"/>
      <c r="BL227" s="302"/>
      <c r="BM227" s="302"/>
      <c r="BN227" s="394"/>
      <c r="BO227" s="302"/>
      <c r="BP227" s="13"/>
      <c r="BQ227" s="302"/>
      <c r="BR227" s="13"/>
      <c r="BS227" s="302"/>
      <c r="BT227" s="13"/>
      <c r="BU227" s="302"/>
      <c r="BV227" s="386"/>
      <c r="BW227" s="303"/>
      <c r="BX227" s="303"/>
      <c r="BY227" s="302"/>
      <c r="BZ227" s="302"/>
      <c r="CA227" s="387"/>
      <c r="CB227" s="395"/>
      <c r="CC227" s="12"/>
      <c r="CD227" s="304"/>
      <c r="CE227" s="14"/>
      <c r="CF227" s="395"/>
      <c r="CG227" s="397"/>
      <c r="CH227" s="300">
        <f t="shared" si="105"/>
        <v>0</v>
      </c>
      <c r="CI227" s="26"/>
      <c r="CJ227" s="17">
        <f t="shared" si="102"/>
        <v>0</v>
      </c>
      <c r="CK227" s="18">
        <f t="shared" si="113"/>
        <v>12.89</v>
      </c>
      <c r="CM227" s="164"/>
      <c r="CN227" s="302"/>
      <c r="CO227" s="13">
        <f t="shared" si="106"/>
        <v>0</v>
      </c>
      <c r="CP227" s="302"/>
      <c r="CQ227" s="13">
        <f t="shared" si="107"/>
        <v>0</v>
      </c>
      <c r="CR227" s="302"/>
      <c r="CS227" s="13">
        <f t="shared" si="108"/>
        <v>0</v>
      </c>
      <c r="CT227" s="302"/>
      <c r="CU227" s="13">
        <f t="shared" si="103"/>
        <v>0</v>
      </c>
      <c r="CV227" s="302"/>
      <c r="CW227" s="13">
        <f t="shared" si="109"/>
        <v>0</v>
      </c>
      <c r="CX227" s="13">
        <f t="shared" si="110"/>
        <v>0</v>
      </c>
      <c r="CY227" s="251">
        <f t="shared" si="111"/>
        <v>0</v>
      </c>
      <c r="CZ227" s="13" t="s">
        <v>29</v>
      </c>
      <c r="DA227" s="13">
        <v>50</v>
      </c>
      <c r="DB227" s="22">
        <f t="shared" si="112"/>
        <v>0</v>
      </c>
      <c r="DD227" s="24"/>
      <c r="DF227" s="163"/>
      <c r="DH227" s="24"/>
      <c r="DI227" s="447"/>
      <c r="DJ227" s="163"/>
    </row>
    <row r="228" spans="1:114" s="7" customFormat="1">
      <c r="A228" s="277">
        <f t="shared" si="96"/>
        <v>50</v>
      </c>
      <c r="B228" s="21" t="e">
        <f>'Calculateur de trading'!I228/C228/W228</f>
        <v>#DIV/0!</v>
      </c>
      <c r="C228" s="278">
        <f t="shared" si="97"/>
        <v>10</v>
      </c>
      <c r="D228" s="278"/>
      <c r="E228" s="273">
        <f t="shared" si="98"/>
        <v>100</v>
      </c>
      <c r="F228" s="271">
        <f t="shared" si="90"/>
        <v>2</v>
      </c>
      <c r="G228" s="271" t="e">
        <f t="shared" si="91"/>
        <v>#DIV/0!</v>
      </c>
      <c r="H228" s="272">
        <f t="shared" si="92"/>
        <v>20</v>
      </c>
      <c r="I228" s="270"/>
      <c r="J228" s="273">
        <f t="shared" si="99"/>
        <v>200</v>
      </c>
      <c r="K228" s="271">
        <f t="shared" si="93"/>
        <v>4</v>
      </c>
      <c r="L228" s="271" t="e">
        <f t="shared" si="94"/>
        <v>#DIV/0!</v>
      </c>
      <c r="M228" s="272">
        <f t="shared" si="95"/>
        <v>40</v>
      </c>
      <c r="N228" s="389"/>
      <c r="O228" s="455" t="e">
        <f>(A228*B228*W228)+(B228*'Calculateur de trading'!H228)</f>
        <v>#DIV/0!</v>
      </c>
      <c r="P228" s="274" t="e">
        <f>O228/'Déscriptions des trades'!CK228</f>
        <v>#DIV/0!</v>
      </c>
      <c r="Q228" s="456" t="e">
        <f>'Déscriptions des trades'!CK228-O228</f>
        <v>#DIV/0!</v>
      </c>
      <c r="R228" s="466" t="e">
        <f t="shared" si="100"/>
        <v>#DIV/0!</v>
      </c>
      <c r="S228" s="389"/>
      <c r="T228" s="12"/>
      <c r="U228" s="25"/>
      <c r="V228" s="15"/>
      <c r="W228" s="490">
        <f t="shared" si="104"/>
        <v>0</v>
      </c>
      <c r="X228" s="21" t="e">
        <f>W228*U228/'Déscriptions des trades'!CK228*'Déscriptions des trades'!B228</f>
        <v>#DIV/0!</v>
      </c>
      <c r="Y228" s="459"/>
      <c r="Z228" s="389"/>
      <c r="AA228" s="23">
        <f t="shared" si="101"/>
        <v>0.1</v>
      </c>
      <c r="AB228" s="17" t="e">
        <f>(AA228*'Déscriptions des trades'!U228*'Déscriptions des trades'!B228/'Déscriptions des trades'!CK228)*'Déscriptions des trades'!W228</f>
        <v>#DIV/0!</v>
      </c>
      <c r="AC228" s="265" t="e">
        <f>AB228*'Déscriptions des trades'!CK228</f>
        <v>#DIV/0!</v>
      </c>
      <c r="AD228" s="266" t="e">
        <f>'Déscriptions des trades'!CK228-AC228</f>
        <v>#DIV/0!</v>
      </c>
      <c r="AE228" s="389"/>
      <c r="AF228" s="399">
        <v>224</v>
      </c>
      <c r="AG228" s="389"/>
      <c r="AH228" s="20"/>
      <c r="AI228" s="303"/>
      <c r="AJ228" s="307"/>
      <c r="AK228" s="161"/>
      <c r="AL228" s="305"/>
      <c r="AM228" s="305"/>
      <c r="AN228" s="162"/>
      <c r="AO228" s="439"/>
      <c r="AP228" s="162"/>
      <c r="AQ228" s="113"/>
      <c r="AR228" s="113"/>
      <c r="AS228" s="384"/>
      <c r="AT228" s="306"/>
      <c r="AU228" s="306"/>
      <c r="AV228" s="160"/>
      <c r="AW228" s="158"/>
      <c r="AX228" s="385"/>
      <c r="AY228" s="453"/>
      <c r="AZ228" s="165"/>
      <c r="BA228" s="301"/>
      <c r="BB228" s="165"/>
      <c r="BC228" s="301"/>
      <c r="BD228" s="165"/>
      <c r="BE228" s="302"/>
      <c r="BF228" s="302"/>
      <c r="BG228" s="165"/>
      <c r="BH228" s="303"/>
      <c r="BI228" s="165"/>
      <c r="BJ228" s="304"/>
      <c r="BK228" s="394"/>
      <c r="BL228" s="302"/>
      <c r="BM228" s="302"/>
      <c r="BN228" s="394"/>
      <c r="BO228" s="302"/>
      <c r="BP228" s="13"/>
      <c r="BQ228" s="302"/>
      <c r="BR228" s="13"/>
      <c r="BS228" s="302"/>
      <c r="BT228" s="13"/>
      <c r="BU228" s="302"/>
      <c r="BV228" s="386"/>
      <c r="BW228" s="303"/>
      <c r="BX228" s="303"/>
      <c r="BY228" s="302"/>
      <c r="BZ228" s="302"/>
      <c r="CA228" s="387"/>
      <c r="CB228" s="395"/>
      <c r="CC228" s="12"/>
      <c r="CD228" s="304"/>
      <c r="CE228" s="14"/>
      <c r="CF228" s="395"/>
      <c r="CG228" s="397"/>
      <c r="CH228" s="300">
        <f t="shared" si="105"/>
        <v>0</v>
      </c>
      <c r="CI228" s="26"/>
      <c r="CJ228" s="17">
        <f t="shared" si="102"/>
        <v>0</v>
      </c>
      <c r="CK228" s="18">
        <f t="shared" si="113"/>
        <v>12.89</v>
      </c>
      <c r="CM228" s="164"/>
      <c r="CN228" s="302"/>
      <c r="CO228" s="13">
        <f t="shared" si="106"/>
        <v>0</v>
      </c>
      <c r="CP228" s="302"/>
      <c r="CQ228" s="13">
        <f t="shared" si="107"/>
        <v>0</v>
      </c>
      <c r="CR228" s="302"/>
      <c r="CS228" s="13">
        <f t="shared" si="108"/>
        <v>0</v>
      </c>
      <c r="CT228" s="302"/>
      <c r="CU228" s="13">
        <f t="shared" si="103"/>
        <v>0</v>
      </c>
      <c r="CV228" s="302"/>
      <c r="CW228" s="13">
        <f t="shared" si="109"/>
        <v>0</v>
      </c>
      <c r="CX228" s="13">
        <f t="shared" si="110"/>
        <v>0</v>
      </c>
      <c r="CY228" s="251">
        <f t="shared" si="111"/>
        <v>0</v>
      </c>
      <c r="CZ228" s="13" t="s">
        <v>29</v>
      </c>
      <c r="DA228" s="13">
        <v>50</v>
      </c>
      <c r="DB228" s="22">
        <f t="shared" si="112"/>
        <v>0</v>
      </c>
      <c r="DD228" s="24"/>
      <c r="DF228" s="163"/>
      <c r="DH228" s="24"/>
      <c r="DI228" s="447"/>
      <c r="DJ228" s="163"/>
    </row>
    <row r="229" spans="1:114" s="7" customFormat="1">
      <c r="A229" s="277">
        <f t="shared" si="96"/>
        <v>50</v>
      </c>
      <c r="B229" s="21" t="e">
        <f>'Calculateur de trading'!I229/C229/W229</f>
        <v>#DIV/0!</v>
      </c>
      <c r="C229" s="278">
        <f t="shared" si="97"/>
        <v>10</v>
      </c>
      <c r="D229" s="426"/>
      <c r="E229" s="273">
        <f t="shared" si="98"/>
        <v>100</v>
      </c>
      <c r="F229" s="271">
        <f t="shared" si="90"/>
        <v>2</v>
      </c>
      <c r="G229" s="271" t="e">
        <f t="shared" si="91"/>
        <v>#DIV/0!</v>
      </c>
      <c r="H229" s="272">
        <f t="shared" si="92"/>
        <v>20</v>
      </c>
      <c r="I229" s="270"/>
      <c r="J229" s="273">
        <f t="shared" si="99"/>
        <v>200</v>
      </c>
      <c r="K229" s="271">
        <f t="shared" si="93"/>
        <v>4</v>
      </c>
      <c r="L229" s="271" t="e">
        <f t="shared" si="94"/>
        <v>#DIV/0!</v>
      </c>
      <c r="M229" s="272">
        <f t="shared" si="95"/>
        <v>40</v>
      </c>
      <c r="N229" s="389"/>
      <c r="O229" s="455" t="e">
        <f>(A229*B229*W229)+(B229*'Calculateur de trading'!H229)</f>
        <v>#DIV/0!</v>
      </c>
      <c r="P229" s="274" t="e">
        <f>O229/'Déscriptions des trades'!CK229</f>
        <v>#DIV/0!</v>
      </c>
      <c r="Q229" s="456" t="e">
        <f>'Déscriptions des trades'!CK229-O229</f>
        <v>#DIV/0!</v>
      </c>
      <c r="R229" s="466" t="e">
        <f t="shared" si="100"/>
        <v>#DIV/0!</v>
      </c>
      <c r="S229" s="389"/>
      <c r="T229" s="12"/>
      <c r="U229" s="25"/>
      <c r="V229" s="15"/>
      <c r="W229" s="490">
        <f t="shared" si="104"/>
        <v>0</v>
      </c>
      <c r="X229" s="21" t="e">
        <f>W229*U229/'Déscriptions des trades'!CK229*'Déscriptions des trades'!B229</f>
        <v>#DIV/0!</v>
      </c>
      <c r="Y229" s="459"/>
      <c r="Z229" s="389"/>
      <c r="AA229" s="23">
        <f t="shared" si="101"/>
        <v>0.1</v>
      </c>
      <c r="AB229" s="17" t="e">
        <f>(AA229*'Déscriptions des trades'!U229*'Déscriptions des trades'!B229/'Déscriptions des trades'!CK229)*'Déscriptions des trades'!W229</f>
        <v>#DIV/0!</v>
      </c>
      <c r="AC229" s="265" t="e">
        <f>AB229*'Déscriptions des trades'!CK229</f>
        <v>#DIV/0!</v>
      </c>
      <c r="AD229" s="266" t="e">
        <f>'Déscriptions des trades'!CK229-AC229</f>
        <v>#DIV/0!</v>
      </c>
      <c r="AE229" s="389"/>
      <c r="AF229" s="399">
        <v>225</v>
      </c>
      <c r="AG229" s="389"/>
      <c r="AH229" s="20"/>
      <c r="AI229" s="303"/>
      <c r="AJ229" s="307"/>
      <c r="AK229" s="161"/>
      <c r="AL229" s="305"/>
      <c r="AM229" s="305"/>
      <c r="AN229" s="162"/>
      <c r="AO229" s="439"/>
      <c r="AP229" s="162"/>
      <c r="AQ229" s="113"/>
      <c r="AR229" s="113"/>
      <c r="AS229" s="384"/>
      <c r="AT229" s="306"/>
      <c r="AU229" s="306"/>
      <c r="AV229" s="160"/>
      <c r="AW229" s="158"/>
      <c r="AX229" s="385"/>
      <c r="AY229" s="453"/>
      <c r="AZ229" s="165"/>
      <c r="BA229" s="301"/>
      <c r="BB229" s="165"/>
      <c r="BC229" s="301"/>
      <c r="BD229" s="165"/>
      <c r="BE229" s="302"/>
      <c r="BF229" s="302"/>
      <c r="BG229" s="165"/>
      <c r="BH229" s="303"/>
      <c r="BI229" s="165"/>
      <c r="BJ229" s="304"/>
      <c r="BK229" s="394"/>
      <c r="BL229" s="302"/>
      <c r="BM229" s="302"/>
      <c r="BN229" s="394"/>
      <c r="BO229" s="302"/>
      <c r="BP229" s="13"/>
      <c r="BQ229" s="302"/>
      <c r="BR229" s="13"/>
      <c r="BS229" s="302"/>
      <c r="BT229" s="13"/>
      <c r="BU229" s="302"/>
      <c r="BV229" s="386"/>
      <c r="BW229" s="303"/>
      <c r="BX229" s="303"/>
      <c r="BY229" s="302"/>
      <c r="BZ229" s="302"/>
      <c r="CA229" s="387"/>
      <c r="CB229" s="395"/>
      <c r="CC229" s="12"/>
      <c r="CD229" s="304"/>
      <c r="CE229" s="14"/>
      <c r="CF229" s="395"/>
      <c r="CG229" s="397"/>
      <c r="CH229" s="300">
        <f t="shared" si="105"/>
        <v>0</v>
      </c>
      <c r="CI229" s="26"/>
      <c r="CJ229" s="17">
        <f t="shared" si="102"/>
        <v>0</v>
      </c>
      <c r="CK229" s="18">
        <f t="shared" si="113"/>
        <v>12.89</v>
      </c>
      <c r="CM229" s="164"/>
      <c r="CN229" s="302"/>
      <c r="CO229" s="13">
        <f t="shared" si="106"/>
        <v>0</v>
      </c>
      <c r="CP229" s="302"/>
      <c r="CQ229" s="13">
        <f t="shared" si="107"/>
        <v>0</v>
      </c>
      <c r="CR229" s="302"/>
      <c r="CS229" s="13">
        <f t="shared" si="108"/>
        <v>0</v>
      </c>
      <c r="CT229" s="302"/>
      <c r="CU229" s="13">
        <f t="shared" si="103"/>
        <v>0</v>
      </c>
      <c r="CV229" s="302"/>
      <c r="CW229" s="13">
        <f t="shared" si="109"/>
        <v>0</v>
      </c>
      <c r="CX229" s="13">
        <f t="shared" si="110"/>
        <v>0</v>
      </c>
      <c r="CY229" s="251">
        <f t="shared" si="111"/>
        <v>0</v>
      </c>
      <c r="CZ229" s="13" t="s">
        <v>29</v>
      </c>
      <c r="DA229" s="13">
        <v>50</v>
      </c>
      <c r="DB229" s="22">
        <f t="shared" si="112"/>
        <v>0</v>
      </c>
      <c r="DD229" s="24"/>
      <c r="DF229" s="163"/>
      <c r="DH229" s="24"/>
      <c r="DI229" s="447"/>
      <c r="DJ229" s="163"/>
    </row>
    <row r="230" spans="1:114" s="7" customFormat="1">
      <c r="A230" s="277">
        <f t="shared" si="96"/>
        <v>50</v>
      </c>
      <c r="B230" s="21" t="e">
        <f>'Calculateur de trading'!I230/C230/W230</f>
        <v>#DIV/0!</v>
      </c>
      <c r="C230" s="278">
        <f t="shared" si="97"/>
        <v>10</v>
      </c>
      <c r="D230" s="426"/>
      <c r="E230" s="273">
        <f t="shared" si="98"/>
        <v>100</v>
      </c>
      <c r="F230" s="271">
        <f t="shared" si="90"/>
        <v>2</v>
      </c>
      <c r="G230" s="271" t="e">
        <f t="shared" si="91"/>
        <v>#DIV/0!</v>
      </c>
      <c r="H230" s="272">
        <f t="shared" si="92"/>
        <v>20</v>
      </c>
      <c r="I230" s="270"/>
      <c r="J230" s="273">
        <f t="shared" si="99"/>
        <v>200</v>
      </c>
      <c r="K230" s="271">
        <f t="shared" si="93"/>
        <v>4</v>
      </c>
      <c r="L230" s="271" t="e">
        <f t="shared" si="94"/>
        <v>#DIV/0!</v>
      </c>
      <c r="M230" s="272">
        <f t="shared" si="95"/>
        <v>40</v>
      </c>
      <c r="N230" s="389"/>
      <c r="O230" s="455" t="e">
        <f>(A230*B230*W230)+(B230*'Calculateur de trading'!H230)</f>
        <v>#DIV/0!</v>
      </c>
      <c r="P230" s="274" t="e">
        <f>O230/'Déscriptions des trades'!CK230</f>
        <v>#DIV/0!</v>
      </c>
      <c r="Q230" s="456" t="e">
        <f>'Déscriptions des trades'!CK230-O230</f>
        <v>#DIV/0!</v>
      </c>
      <c r="R230" s="466" t="e">
        <f t="shared" si="100"/>
        <v>#DIV/0!</v>
      </c>
      <c r="S230" s="389"/>
      <c r="T230" s="12"/>
      <c r="U230" s="25"/>
      <c r="V230" s="15"/>
      <c r="W230" s="490">
        <f t="shared" si="104"/>
        <v>0</v>
      </c>
      <c r="X230" s="21" t="e">
        <f>W230*U230/'Déscriptions des trades'!CK230*'Déscriptions des trades'!B230</f>
        <v>#DIV/0!</v>
      </c>
      <c r="Y230" s="459"/>
      <c r="Z230" s="389"/>
      <c r="AA230" s="23">
        <f t="shared" si="101"/>
        <v>0.1</v>
      </c>
      <c r="AB230" s="17" t="e">
        <f>(AA230*'Déscriptions des trades'!U230*'Déscriptions des trades'!B230/'Déscriptions des trades'!CK230)*'Déscriptions des trades'!W230</f>
        <v>#DIV/0!</v>
      </c>
      <c r="AC230" s="265" t="e">
        <f>AB230*'Déscriptions des trades'!CK230</f>
        <v>#DIV/0!</v>
      </c>
      <c r="AD230" s="266" t="e">
        <f>'Déscriptions des trades'!CK230-AC230</f>
        <v>#DIV/0!</v>
      </c>
      <c r="AE230" s="389"/>
      <c r="AF230" s="399">
        <v>226</v>
      </c>
      <c r="AG230" s="389"/>
      <c r="AH230" s="20"/>
      <c r="AI230" s="303"/>
      <c r="AJ230" s="307"/>
      <c r="AK230" s="161"/>
      <c r="AL230" s="305"/>
      <c r="AM230" s="305"/>
      <c r="AN230" s="162"/>
      <c r="AO230" s="439"/>
      <c r="AP230" s="162"/>
      <c r="AQ230" s="113"/>
      <c r="AR230" s="113"/>
      <c r="AS230" s="384"/>
      <c r="AT230" s="306"/>
      <c r="AU230" s="306"/>
      <c r="AV230" s="160"/>
      <c r="AW230" s="158"/>
      <c r="AX230" s="385"/>
      <c r="AY230" s="453"/>
      <c r="AZ230" s="165"/>
      <c r="BA230" s="301"/>
      <c r="BB230" s="165"/>
      <c r="BC230" s="301"/>
      <c r="BD230" s="165"/>
      <c r="BE230" s="302"/>
      <c r="BF230" s="302"/>
      <c r="BG230" s="165"/>
      <c r="BH230" s="303"/>
      <c r="BI230" s="165"/>
      <c r="BJ230" s="304"/>
      <c r="BK230" s="394"/>
      <c r="BL230" s="302"/>
      <c r="BM230" s="302"/>
      <c r="BN230" s="394"/>
      <c r="BO230" s="302"/>
      <c r="BP230" s="13"/>
      <c r="BQ230" s="302"/>
      <c r="BR230" s="13"/>
      <c r="BS230" s="302"/>
      <c r="BT230" s="13"/>
      <c r="BU230" s="302"/>
      <c r="BV230" s="386"/>
      <c r="BW230" s="303"/>
      <c r="BX230" s="303"/>
      <c r="BY230" s="302"/>
      <c r="BZ230" s="302"/>
      <c r="CA230" s="387"/>
      <c r="CB230" s="395"/>
      <c r="CC230" s="12"/>
      <c r="CD230" s="304"/>
      <c r="CE230" s="14"/>
      <c r="CF230" s="395"/>
      <c r="CG230" s="397"/>
      <c r="CH230" s="300">
        <f t="shared" si="105"/>
        <v>0</v>
      </c>
      <c r="CI230" s="26"/>
      <c r="CJ230" s="17">
        <f t="shared" si="102"/>
        <v>0</v>
      </c>
      <c r="CK230" s="18">
        <f t="shared" si="113"/>
        <v>12.89</v>
      </c>
      <c r="CM230" s="164"/>
      <c r="CN230" s="302"/>
      <c r="CO230" s="13">
        <f t="shared" si="106"/>
        <v>0</v>
      </c>
      <c r="CP230" s="302"/>
      <c r="CQ230" s="13">
        <f t="shared" si="107"/>
        <v>0</v>
      </c>
      <c r="CR230" s="302"/>
      <c r="CS230" s="13">
        <f t="shared" si="108"/>
        <v>0</v>
      </c>
      <c r="CT230" s="302"/>
      <c r="CU230" s="13">
        <f t="shared" si="103"/>
        <v>0</v>
      </c>
      <c r="CV230" s="302"/>
      <c r="CW230" s="13">
        <f t="shared" si="109"/>
        <v>0</v>
      </c>
      <c r="CX230" s="13">
        <f t="shared" si="110"/>
        <v>0</v>
      </c>
      <c r="CY230" s="251">
        <f t="shared" si="111"/>
        <v>0</v>
      </c>
      <c r="CZ230" s="13" t="s">
        <v>29</v>
      </c>
      <c r="DA230" s="13">
        <v>50</v>
      </c>
      <c r="DB230" s="22">
        <f t="shared" si="112"/>
        <v>0</v>
      </c>
      <c r="DD230" s="24"/>
      <c r="DF230" s="163"/>
      <c r="DH230" s="24"/>
      <c r="DI230" s="447"/>
      <c r="DJ230" s="163"/>
    </row>
    <row r="231" spans="1:114" s="7" customFormat="1">
      <c r="A231" s="277">
        <f t="shared" si="96"/>
        <v>50</v>
      </c>
      <c r="B231" s="21" t="e">
        <f>'Calculateur de trading'!I231/C231/W231</f>
        <v>#DIV/0!</v>
      </c>
      <c r="C231" s="278">
        <f t="shared" si="97"/>
        <v>10</v>
      </c>
      <c r="D231" s="278"/>
      <c r="E231" s="273">
        <f t="shared" si="98"/>
        <v>100</v>
      </c>
      <c r="F231" s="271">
        <f t="shared" si="90"/>
        <v>2</v>
      </c>
      <c r="G231" s="271" t="e">
        <f t="shared" si="91"/>
        <v>#DIV/0!</v>
      </c>
      <c r="H231" s="272">
        <f t="shared" si="92"/>
        <v>20</v>
      </c>
      <c r="I231" s="270"/>
      <c r="J231" s="273">
        <f t="shared" si="99"/>
        <v>200</v>
      </c>
      <c r="K231" s="271">
        <f t="shared" si="93"/>
        <v>4</v>
      </c>
      <c r="L231" s="271" t="e">
        <f t="shared" si="94"/>
        <v>#DIV/0!</v>
      </c>
      <c r="M231" s="272">
        <f t="shared" si="95"/>
        <v>40</v>
      </c>
      <c r="N231" s="389"/>
      <c r="O231" s="455" t="e">
        <f>(A231*B231*W231)+(B231*'Calculateur de trading'!H231)</f>
        <v>#DIV/0!</v>
      </c>
      <c r="P231" s="274" t="e">
        <f>O231/'Déscriptions des trades'!CK231</f>
        <v>#DIV/0!</v>
      </c>
      <c r="Q231" s="456" t="e">
        <f>'Déscriptions des trades'!CK231-O231</f>
        <v>#DIV/0!</v>
      </c>
      <c r="R231" s="466" t="e">
        <f t="shared" si="100"/>
        <v>#DIV/0!</v>
      </c>
      <c r="S231" s="389"/>
      <c r="T231" s="12"/>
      <c r="U231" s="25"/>
      <c r="V231" s="15"/>
      <c r="W231" s="490">
        <f t="shared" si="104"/>
        <v>0</v>
      </c>
      <c r="X231" s="21" t="e">
        <f>W231*U231/'Déscriptions des trades'!CK231*'Déscriptions des trades'!B231</f>
        <v>#DIV/0!</v>
      </c>
      <c r="Y231" s="459"/>
      <c r="Z231" s="389"/>
      <c r="AA231" s="23">
        <f t="shared" si="101"/>
        <v>0.1</v>
      </c>
      <c r="AB231" s="17" t="e">
        <f>(AA231*'Déscriptions des trades'!U231*'Déscriptions des trades'!B231/'Déscriptions des trades'!CK231)*'Déscriptions des trades'!W231</f>
        <v>#DIV/0!</v>
      </c>
      <c r="AC231" s="265" t="e">
        <f>AB231*'Déscriptions des trades'!CK231</f>
        <v>#DIV/0!</v>
      </c>
      <c r="AD231" s="266" t="e">
        <f>'Déscriptions des trades'!CK231-AC231</f>
        <v>#DIV/0!</v>
      </c>
      <c r="AE231" s="389"/>
      <c r="AF231" s="399">
        <v>227</v>
      </c>
      <c r="AG231" s="389"/>
      <c r="AH231" s="20"/>
      <c r="AI231" s="303"/>
      <c r="AJ231" s="307"/>
      <c r="AK231" s="161"/>
      <c r="AL231" s="305"/>
      <c r="AM231" s="305"/>
      <c r="AN231" s="162"/>
      <c r="AO231" s="439"/>
      <c r="AP231" s="162"/>
      <c r="AQ231" s="113"/>
      <c r="AR231" s="113"/>
      <c r="AS231" s="384"/>
      <c r="AT231" s="306"/>
      <c r="AU231" s="306"/>
      <c r="AV231" s="160"/>
      <c r="AW231" s="158"/>
      <c r="AX231" s="385"/>
      <c r="AY231" s="453"/>
      <c r="AZ231" s="165"/>
      <c r="BA231" s="301"/>
      <c r="BB231" s="165"/>
      <c r="BC231" s="301"/>
      <c r="BD231" s="165"/>
      <c r="BE231" s="302"/>
      <c r="BF231" s="302"/>
      <c r="BG231" s="165"/>
      <c r="BH231" s="303"/>
      <c r="BI231" s="165"/>
      <c r="BJ231" s="304"/>
      <c r="BK231" s="394"/>
      <c r="BL231" s="302"/>
      <c r="BM231" s="302"/>
      <c r="BN231" s="394"/>
      <c r="BO231" s="302"/>
      <c r="BP231" s="13"/>
      <c r="BQ231" s="302"/>
      <c r="BR231" s="13"/>
      <c r="BS231" s="302"/>
      <c r="BT231" s="13"/>
      <c r="BU231" s="302"/>
      <c r="BV231" s="386"/>
      <c r="BW231" s="303"/>
      <c r="BX231" s="303"/>
      <c r="BY231" s="302"/>
      <c r="BZ231" s="302"/>
      <c r="CA231" s="387"/>
      <c r="CB231" s="395"/>
      <c r="CC231" s="12"/>
      <c r="CD231" s="304"/>
      <c r="CE231" s="14"/>
      <c r="CF231" s="395"/>
      <c r="CG231" s="397"/>
      <c r="CH231" s="300">
        <f t="shared" si="105"/>
        <v>0</v>
      </c>
      <c r="CI231" s="26"/>
      <c r="CJ231" s="17">
        <f t="shared" si="102"/>
        <v>0</v>
      </c>
      <c r="CK231" s="18">
        <f t="shared" si="113"/>
        <v>12.89</v>
      </c>
      <c r="CM231" s="164"/>
      <c r="CN231" s="302"/>
      <c r="CO231" s="13">
        <f t="shared" si="106"/>
        <v>0</v>
      </c>
      <c r="CP231" s="302"/>
      <c r="CQ231" s="13">
        <f t="shared" si="107"/>
        <v>0</v>
      </c>
      <c r="CR231" s="302"/>
      <c r="CS231" s="13">
        <f t="shared" si="108"/>
        <v>0</v>
      </c>
      <c r="CT231" s="302"/>
      <c r="CU231" s="13">
        <f t="shared" si="103"/>
        <v>0</v>
      </c>
      <c r="CV231" s="302"/>
      <c r="CW231" s="13">
        <f t="shared" si="109"/>
        <v>0</v>
      </c>
      <c r="CX231" s="13">
        <f t="shared" si="110"/>
        <v>0</v>
      </c>
      <c r="CY231" s="251">
        <f t="shared" si="111"/>
        <v>0</v>
      </c>
      <c r="CZ231" s="13" t="s">
        <v>29</v>
      </c>
      <c r="DA231" s="13">
        <v>50</v>
      </c>
      <c r="DB231" s="22">
        <f t="shared" si="112"/>
        <v>0</v>
      </c>
      <c r="DD231" s="24"/>
      <c r="DF231" s="163"/>
      <c r="DH231" s="24"/>
      <c r="DI231" s="447"/>
      <c r="DJ231" s="163"/>
    </row>
    <row r="232" spans="1:114" s="7" customFormat="1">
      <c r="A232" s="277">
        <f t="shared" si="96"/>
        <v>50</v>
      </c>
      <c r="B232" s="21" t="e">
        <f>'Calculateur de trading'!I232/C232/W232</f>
        <v>#DIV/0!</v>
      </c>
      <c r="C232" s="278">
        <f t="shared" si="97"/>
        <v>10</v>
      </c>
      <c r="D232" s="426"/>
      <c r="E232" s="273">
        <f t="shared" si="98"/>
        <v>100</v>
      </c>
      <c r="F232" s="271">
        <f t="shared" si="90"/>
        <v>2</v>
      </c>
      <c r="G232" s="271" t="e">
        <f t="shared" si="91"/>
        <v>#DIV/0!</v>
      </c>
      <c r="H232" s="272">
        <f t="shared" si="92"/>
        <v>20</v>
      </c>
      <c r="I232" s="270"/>
      <c r="J232" s="273">
        <f t="shared" si="99"/>
        <v>200</v>
      </c>
      <c r="K232" s="271">
        <f t="shared" si="93"/>
        <v>4</v>
      </c>
      <c r="L232" s="271" t="e">
        <f t="shared" si="94"/>
        <v>#DIV/0!</v>
      </c>
      <c r="M232" s="272">
        <f t="shared" si="95"/>
        <v>40</v>
      </c>
      <c r="N232" s="389"/>
      <c r="O232" s="455" t="e">
        <f>(A232*B232*W232)+(B232*'Calculateur de trading'!H232)</f>
        <v>#DIV/0!</v>
      </c>
      <c r="P232" s="274" t="e">
        <f>O232/'Déscriptions des trades'!CK232</f>
        <v>#DIV/0!</v>
      </c>
      <c r="Q232" s="456" t="e">
        <f>'Déscriptions des trades'!CK232-O232</f>
        <v>#DIV/0!</v>
      </c>
      <c r="R232" s="466" t="e">
        <f t="shared" si="100"/>
        <v>#DIV/0!</v>
      </c>
      <c r="S232" s="389"/>
      <c r="T232" s="12"/>
      <c r="U232" s="25"/>
      <c r="V232" s="15"/>
      <c r="W232" s="490">
        <f t="shared" si="104"/>
        <v>0</v>
      </c>
      <c r="X232" s="21" t="e">
        <f>W232*U232/'Déscriptions des trades'!CK232*'Déscriptions des trades'!B232</f>
        <v>#DIV/0!</v>
      </c>
      <c r="Y232" s="459"/>
      <c r="Z232" s="389"/>
      <c r="AA232" s="23">
        <f t="shared" si="101"/>
        <v>0.1</v>
      </c>
      <c r="AB232" s="17" t="e">
        <f>(AA232*'Déscriptions des trades'!U232*'Déscriptions des trades'!B232/'Déscriptions des trades'!CK232)*'Déscriptions des trades'!W232</f>
        <v>#DIV/0!</v>
      </c>
      <c r="AC232" s="265" t="e">
        <f>AB232*'Déscriptions des trades'!CK232</f>
        <v>#DIV/0!</v>
      </c>
      <c r="AD232" s="266" t="e">
        <f>'Déscriptions des trades'!CK232-AC232</f>
        <v>#DIV/0!</v>
      </c>
      <c r="AE232" s="389"/>
      <c r="AF232" s="399">
        <v>228</v>
      </c>
      <c r="AG232" s="389"/>
      <c r="AH232" s="20"/>
      <c r="AI232" s="303"/>
      <c r="AJ232" s="307"/>
      <c r="AK232" s="161"/>
      <c r="AL232" s="305"/>
      <c r="AM232" s="305"/>
      <c r="AN232" s="162"/>
      <c r="AO232" s="439"/>
      <c r="AP232" s="162"/>
      <c r="AQ232" s="113"/>
      <c r="AR232" s="113"/>
      <c r="AS232" s="384"/>
      <c r="AT232" s="306"/>
      <c r="AU232" s="306"/>
      <c r="AV232" s="160"/>
      <c r="AW232" s="158"/>
      <c r="AX232" s="385"/>
      <c r="AY232" s="453"/>
      <c r="AZ232" s="165"/>
      <c r="BA232" s="301"/>
      <c r="BB232" s="165"/>
      <c r="BC232" s="301"/>
      <c r="BD232" s="165"/>
      <c r="BE232" s="302"/>
      <c r="BF232" s="302"/>
      <c r="BG232" s="165"/>
      <c r="BH232" s="303"/>
      <c r="BI232" s="165"/>
      <c r="BJ232" s="304"/>
      <c r="BK232" s="394"/>
      <c r="BL232" s="302"/>
      <c r="BM232" s="302"/>
      <c r="BN232" s="394"/>
      <c r="BO232" s="302"/>
      <c r="BP232" s="13"/>
      <c r="BQ232" s="302"/>
      <c r="BR232" s="13"/>
      <c r="BS232" s="302"/>
      <c r="BT232" s="13"/>
      <c r="BU232" s="302"/>
      <c r="BV232" s="386"/>
      <c r="BW232" s="303"/>
      <c r="BX232" s="303"/>
      <c r="BY232" s="302"/>
      <c r="BZ232" s="302"/>
      <c r="CA232" s="387"/>
      <c r="CB232" s="395"/>
      <c r="CC232" s="12"/>
      <c r="CD232" s="304"/>
      <c r="CE232" s="14"/>
      <c r="CF232" s="395"/>
      <c r="CG232" s="397"/>
      <c r="CH232" s="300">
        <f t="shared" si="105"/>
        <v>0</v>
      </c>
      <c r="CI232" s="26"/>
      <c r="CJ232" s="17">
        <f t="shared" si="102"/>
        <v>0</v>
      </c>
      <c r="CK232" s="18">
        <f t="shared" si="113"/>
        <v>12.89</v>
      </c>
      <c r="CM232" s="164"/>
      <c r="CN232" s="302"/>
      <c r="CO232" s="13">
        <f t="shared" si="106"/>
        <v>0</v>
      </c>
      <c r="CP232" s="302"/>
      <c r="CQ232" s="13">
        <f t="shared" si="107"/>
        <v>0</v>
      </c>
      <c r="CR232" s="302"/>
      <c r="CS232" s="13">
        <f t="shared" si="108"/>
        <v>0</v>
      </c>
      <c r="CT232" s="302"/>
      <c r="CU232" s="13">
        <f t="shared" si="103"/>
        <v>0</v>
      </c>
      <c r="CV232" s="302"/>
      <c r="CW232" s="13">
        <f t="shared" si="109"/>
        <v>0</v>
      </c>
      <c r="CX232" s="13">
        <f t="shared" si="110"/>
        <v>0</v>
      </c>
      <c r="CY232" s="251">
        <f t="shared" si="111"/>
        <v>0</v>
      </c>
      <c r="CZ232" s="13" t="s">
        <v>29</v>
      </c>
      <c r="DA232" s="13">
        <v>50</v>
      </c>
      <c r="DB232" s="22">
        <f t="shared" si="112"/>
        <v>0</v>
      </c>
      <c r="DD232" s="24"/>
      <c r="DF232" s="163"/>
      <c r="DH232" s="24"/>
      <c r="DI232" s="447"/>
      <c r="DJ232" s="163"/>
    </row>
    <row r="233" spans="1:114" s="7" customFormat="1">
      <c r="A233" s="277">
        <f t="shared" si="96"/>
        <v>50</v>
      </c>
      <c r="B233" s="21" t="e">
        <f>'Calculateur de trading'!I233/C233/W233</f>
        <v>#DIV/0!</v>
      </c>
      <c r="C233" s="278">
        <f t="shared" si="97"/>
        <v>10</v>
      </c>
      <c r="D233" s="278"/>
      <c r="E233" s="273">
        <f t="shared" si="98"/>
        <v>100</v>
      </c>
      <c r="F233" s="271">
        <f t="shared" si="90"/>
        <v>2</v>
      </c>
      <c r="G233" s="271" t="e">
        <f t="shared" si="91"/>
        <v>#DIV/0!</v>
      </c>
      <c r="H233" s="272">
        <f t="shared" si="92"/>
        <v>20</v>
      </c>
      <c r="I233" s="270"/>
      <c r="J233" s="273">
        <f t="shared" si="99"/>
        <v>200</v>
      </c>
      <c r="K233" s="271">
        <f t="shared" si="93"/>
        <v>4</v>
      </c>
      <c r="L233" s="271" t="e">
        <f t="shared" si="94"/>
        <v>#DIV/0!</v>
      </c>
      <c r="M233" s="272">
        <f t="shared" si="95"/>
        <v>40</v>
      </c>
      <c r="N233" s="389"/>
      <c r="O233" s="455" t="e">
        <f>(A233*B233*W233)+(B233*'Calculateur de trading'!H233)</f>
        <v>#DIV/0!</v>
      </c>
      <c r="P233" s="274" t="e">
        <f>O233/'Déscriptions des trades'!CK233</f>
        <v>#DIV/0!</v>
      </c>
      <c r="Q233" s="456" t="e">
        <f>'Déscriptions des trades'!CK233-O233</f>
        <v>#DIV/0!</v>
      </c>
      <c r="R233" s="466" t="e">
        <f t="shared" si="100"/>
        <v>#DIV/0!</v>
      </c>
      <c r="S233" s="389"/>
      <c r="T233" s="12"/>
      <c r="U233" s="25"/>
      <c r="V233" s="15"/>
      <c r="W233" s="490">
        <f t="shared" si="104"/>
        <v>0</v>
      </c>
      <c r="X233" s="21" t="e">
        <f>W233*U233/'Déscriptions des trades'!CK233*'Déscriptions des trades'!B233</f>
        <v>#DIV/0!</v>
      </c>
      <c r="Y233" s="459"/>
      <c r="Z233" s="389"/>
      <c r="AA233" s="23">
        <f t="shared" si="101"/>
        <v>0.1</v>
      </c>
      <c r="AB233" s="17" t="e">
        <f>(AA233*'Déscriptions des trades'!U233*'Déscriptions des trades'!B233/'Déscriptions des trades'!CK233)*'Déscriptions des trades'!W233</f>
        <v>#DIV/0!</v>
      </c>
      <c r="AC233" s="265" t="e">
        <f>AB233*'Déscriptions des trades'!CK233</f>
        <v>#DIV/0!</v>
      </c>
      <c r="AD233" s="266" t="e">
        <f>'Déscriptions des trades'!CK233-AC233</f>
        <v>#DIV/0!</v>
      </c>
      <c r="AE233" s="389"/>
      <c r="AF233" s="399">
        <v>229</v>
      </c>
      <c r="AG233" s="389"/>
      <c r="AH233" s="20"/>
      <c r="AI233" s="303"/>
      <c r="AJ233" s="307"/>
      <c r="AK233" s="161"/>
      <c r="AL233" s="305"/>
      <c r="AM233" s="305"/>
      <c r="AN233" s="162"/>
      <c r="AO233" s="439"/>
      <c r="AP233" s="162"/>
      <c r="AQ233" s="113"/>
      <c r="AR233" s="113"/>
      <c r="AS233" s="384"/>
      <c r="AT233" s="306"/>
      <c r="AU233" s="306"/>
      <c r="AV233" s="160"/>
      <c r="AW233" s="158"/>
      <c r="AX233" s="385"/>
      <c r="AY233" s="453"/>
      <c r="AZ233" s="165"/>
      <c r="BA233" s="301"/>
      <c r="BB233" s="165"/>
      <c r="BC233" s="301"/>
      <c r="BD233" s="165"/>
      <c r="BE233" s="302"/>
      <c r="BF233" s="302"/>
      <c r="BG233" s="165"/>
      <c r="BH233" s="303"/>
      <c r="BI233" s="165"/>
      <c r="BJ233" s="304"/>
      <c r="BK233" s="394"/>
      <c r="BL233" s="302"/>
      <c r="BM233" s="302"/>
      <c r="BN233" s="394"/>
      <c r="BO233" s="302"/>
      <c r="BP233" s="13"/>
      <c r="BQ233" s="302"/>
      <c r="BR233" s="13"/>
      <c r="BS233" s="302"/>
      <c r="BT233" s="13"/>
      <c r="BU233" s="302"/>
      <c r="BV233" s="386"/>
      <c r="BW233" s="303"/>
      <c r="BX233" s="303"/>
      <c r="BY233" s="302"/>
      <c r="BZ233" s="302"/>
      <c r="CA233" s="387"/>
      <c r="CB233" s="395"/>
      <c r="CC233" s="12"/>
      <c r="CD233" s="304"/>
      <c r="CE233" s="14"/>
      <c r="CF233" s="395"/>
      <c r="CG233" s="397"/>
      <c r="CH233" s="300">
        <f t="shared" si="105"/>
        <v>0</v>
      </c>
      <c r="CI233" s="26"/>
      <c r="CJ233" s="17">
        <f t="shared" si="102"/>
        <v>0</v>
      </c>
      <c r="CK233" s="18">
        <f t="shared" si="113"/>
        <v>12.89</v>
      </c>
      <c r="CM233" s="164"/>
      <c r="CN233" s="302"/>
      <c r="CO233" s="13">
        <f t="shared" si="106"/>
        <v>0</v>
      </c>
      <c r="CP233" s="302"/>
      <c r="CQ233" s="13">
        <f t="shared" si="107"/>
        <v>0</v>
      </c>
      <c r="CR233" s="302"/>
      <c r="CS233" s="13">
        <f t="shared" si="108"/>
        <v>0</v>
      </c>
      <c r="CT233" s="302"/>
      <c r="CU233" s="13">
        <f t="shared" si="103"/>
        <v>0</v>
      </c>
      <c r="CV233" s="302"/>
      <c r="CW233" s="13">
        <f t="shared" si="109"/>
        <v>0</v>
      </c>
      <c r="CX233" s="13">
        <f t="shared" si="110"/>
        <v>0</v>
      </c>
      <c r="CY233" s="251">
        <f t="shared" si="111"/>
        <v>0</v>
      </c>
      <c r="CZ233" s="13" t="s">
        <v>29</v>
      </c>
      <c r="DA233" s="13">
        <v>50</v>
      </c>
      <c r="DB233" s="22">
        <f t="shared" si="112"/>
        <v>0</v>
      </c>
      <c r="DD233" s="24"/>
      <c r="DF233" s="163"/>
      <c r="DH233" s="24"/>
      <c r="DI233" s="447"/>
      <c r="DJ233" s="163"/>
    </row>
    <row r="234" spans="1:114" s="7" customFormat="1">
      <c r="A234" s="277">
        <f t="shared" si="96"/>
        <v>50</v>
      </c>
      <c r="B234" s="21" t="e">
        <f>'Calculateur de trading'!I234/C234/W234</f>
        <v>#DIV/0!</v>
      </c>
      <c r="C234" s="278">
        <f t="shared" si="97"/>
        <v>10</v>
      </c>
      <c r="D234" s="426"/>
      <c r="E234" s="273">
        <f t="shared" si="98"/>
        <v>100</v>
      </c>
      <c r="F234" s="271">
        <f t="shared" si="90"/>
        <v>2</v>
      </c>
      <c r="G234" s="271" t="e">
        <f t="shared" si="91"/>
        <v>#DIV/0!</v>
      </c>
      <c r="H234" s="272">
        <f t="shared" si="92"/>
        <v>20</v>
      </c>
      <c r="I234" s="270"/>
      <c r="J234" s="273">
        <f t="shared" si="99"/>
        <v>200</v>
      </c>
      <c r="K234" s="271">
        <f t="shared" si="93"/>
        <v>4</v>
      </c>
      <c r="L234" s="271" t="e">
        <f t="shared" si="94"/>
        <v>#DIV/0!</v>
      </c>
      <c r="M234" s="272">
        <f t="shared" si="95"/>
        <v>40</v>
      </c>
      <c r="N234" s="389"/>
      <c r="O234" s="455" t="e">
        <f>(A234*B234*W234)+(B234*'Calculateur de trading'!H234)</f>
        <v>#DIV/0!</v>
      </c>
      <c r="P234" s="274" t="e">
        <f>O234/'Déscriptions des trades'!CK234</f>
        <v>#DIV/0!</v>
      </c>
      <c r="Q234" s="456" t="e">
        <f>'Déscriptions des trades'!CK234-O234</f>
        <v>#DIV/0!</v>
      </c>
      <c r="R234" s="466" t="e">
        <f t="shared" si="100"/>
        <v>#DIV/0!</v>
      </c>
      <c r="S234" s="389"/>
      <c r="T234" s="12"/>
      <c r="U234" s="25"/>
      <c r="V234" s="15"/>
      <c r="W234" s="490">
        <f t="shared" si="104"/>
        <v>0</v>
      </c>
      <c r="X234" s="21" t="e">
        <f>W234*U234/'Déscriptions des trades'!CK234*'Déscriptions des trades'!B234</f>
        <v>#DIV/0!</v>
      </c>
      <c r="Y234" s="459"/>
      <c r="Z234" s="389"/>
      <c r="AA234" s="23">
        <f t="shared" si="101"/>
        <v>0.1</v>
      </c>
      <c r="AB234" s="17" t="e">
        <f>(AA234*'Déscriptions des trades'!U234*'Déscriptions des trades'!B234/'Déscriptions des trades'!CK234)*'Déscriptions des trades'!W234</f>
        <v>#DIV/0!</v>
      </c>
      <c r="AC234" s="265" t="e">
        <f>AB234*'Déscriptions des trades'!CK234</f>
        <v>#DIV/0!</v>
      </c>
      <c r="AD234" s="266" t="e">
        <f>'Déscriptions des trades'!CK234-AC234</f>
        <v>#DIV/0!</v>
      </c>
      <c r="AE234" s="389"/>
      <c r="AF234" s="399">
        <v>230</v>
      </c>
      <c r="AG234" s="389"/>
      <c r="AH234" s="20"/>
      <c r="AI234" s="303"/>
      <c r="AJ234" s="307"/>
      <c r="AK234" s="161"/>
      <c r="AL234" s="305"/>
      <c r="AM234" s="305"/>
      <c r="AN234" s="162"/>
      <c r="AO234" s="439"/>
      <c r="AP234" s="162"/>
      <c r="AQ234" s="113"/>
      <c r="AR234" s="113"/>
      <c r="AS234" s="384"/>
      <c r="AT234" s="306"/>
      <c r="AU234" s="306"/>
      <c r="AV234" s="160"/>
      <c r="AW234" s="158"/>
      <c r="AX234" s="385"/>
      <c r="AY234" s="453"/>
      <c r="AZ234" s="165"/>
      <c r="BA234" s="301"/>
      <c r="BB234" s="165"/>
      <c r="BC234" s="301"/>
      <c r="BD234" s="165"/>
      <c r="BE234" s="302"/>
      <c r="BF234" s="302"/>
      <c r="BG234" s="165"/>
      <c r="BH234" s="303"/>
      <c r="BI234" s="165"/>
      <c r="BJ234" s="304"/>
      <c r="BK234" s="394"/>
      <c r="BL234" s="302"/>
      <c r="BM234" s="302"/>
      <c r="BN234" s="394"/>
      <c r="BO234" s="302"/>
      <c r="BP234" s="13"/>
      <c r="BQ234" s="302"/>
      <c r="BR234" s="13"/>
      <c r="BS234" s="302"/>
      <c r="BT234" s="13"/>
      <c r="BU234" s="302"/>
      <c r="BV234" s="386"/>
      <c r="BW234" s="303"/>
      <c r="BX234" s="303"/>
      <c r="BY234" s="302"/>
      <c r="BZ234" s="302"/>
      <c r="CA234" s="387"/>
      <c r="CB234" s="395"/>
      <c r="CC234" s="12"/>
      <c r="CD234" s="304"/>
      <c r="CE234" s="14"/>
      <c r="CF234" s="395"/>
      <c r="CG234" s="397"/>
      <c r="CH234" s="300">
        <f t="shared" si="105"/>
        <v>0</v>
      </c>
      <c r="CI234" s="26"/>
      <c r="CJ234" s="17">
        <f t="shared" si="102"/>
        <v>0</v>
      </c>
      <c r="CK234" s="18">
        <f t="shared" si="113"/>
        <v>12.89</v>
      </c>
      <c r="CM234" s="164"/>
      <c r="CN234" s="302"/>
      <c r="CO234" s="13">
        <f t="shared" si="106"/>
        <v>0</v>
      </c>
      <c r="CP234" s="302"/>
      <c r="CQ234" s="13">
        <f t="shared" si="107"/>
        <v>0</v>
      </c>
      <c r="CR234" s="302"/>
      <c r="CS234" s="13">
        <f t="shared" si="108"/>
        <v>0</v>
      </c>
      <c r="CT234" s="302"/>
      <c r="CU234" s="13">
        <f t="shared" si="103"/>
        <v>0</v>
      </c>
      <c r="CV234" s="302"/>
      <c r="CW234" s="13">
        <f t="shared" si="109"/>
        <v>0</v>
      </c>
      <c r="CX234" s="13">
        <f t="shared" si="110"/>
        <v>0</v>
      </c>
      <c r="CY234" s="251">
        <f t="shared" si="111"/>
        <v>0</v>
      </c>
      <c r="CZ234" s="13" t="s">
        <v>29</v>
      </c>
      <c r="DA234" s="13">
        <v>50</v>
      </c>
      <c r="DB234" s="22">
        <f t="shared" si="112"/>
        <v>0</v>
      </c>
      <c r="DD234" s="24"/>
      <c r="DF234" s="163"/>
      <c r="DH234" s="24"/>
      <c r="DI234" s="447"/>
      <c r="DJ234" s="163"/>
    </row>
    <row r="235" spans="1:114" s="7" customFormat="1">
      <c r="A235" s="277">
        <f t="shared" si="96"/>
        <v>50</v>
      </c>
      <c r="B235" s="21" t="e">
        <f>'Calculateur de trading'!I235/C235/W235</f>
        <v>#DIV/0!</v>
      </c>
      <c r="C235" s="278">
        <f t="shared" si="97"/>
        <v>10</v>
      </c>
      <c r="D235" s="278"/>
      <c r="E235" s="273">
        <f t="shared" si="98"/>
        <v>100</v>
      </c>
      <c r="F235" s="271">
        <f t="shared" si="90"/>
        <v>2</v>
      </c>
      <c r="G235" s="271" t="e">
        <f t="shared" si="91"/>
        <v>#DIV/0!</v>
      </c>
      <c r="H235" s="272">
        <f t="shared" si="92"/>
        <v>20</v>
      </c>
      <c r="I235" s="270"/>
      <c r="J235" s="273">
        <f t="shared" si="99"/>
        <v>200</v>
      </c>
      <c r="K235" s="271">
        <f t="shared" si="93"/>
        <v>4</v>
      </c>
      <c r="L235" s="271" t="e">
        <f t="shared" si="94"/>
        <v>#DIV/0!</v>
      </c>
      <c r="M235" s="272">
        <f t="shared" si="95"/>
        <v>40</v>
      </c>
      <c r="N235" s="389"/>
      <c r="O235" s="455" t="e">
        <f>(A235*B235*W235)+(B235*'Calculateur de trading'!H235)</f>
        <v>#DIV/0!</v>
      </c>
      <c r="P235" s="274" t="e">
        <f>O235/'Déscriptions des trades'!CK235</f>
        <v>#DIV/0!</v>
      </c>
      <c r="Q235" s="456" t="e">
        <f>'Déscriptions des trades'!CK235-O235</f>
        <v>#DIV/0!</v>
      </c>
      <c r="R235" s="466" t="e">
        <f t="shared" si="100"/>
        <v>#DIV/0!</v>
      </c>
      <c r="S235" s="389"/>
      <c r="T235" s="12"/>
      <c r="U235" s="25"/>
      <c r="V235" s="15"/>
      <c r="W235" s="490">
        <f t="shared" si="104"/>
        <v>0</v>
      </c>
      <c r="X235" s="21" t="e">
        <f>W235*U235/'Déscriptions des trades'!CK235*'Déscriptions des trades'!B235</f>
        <v>#DIV/0!</v>
      </c>
      <c r="Y235" s="459"/>
      <c r="Z235" s="389"/>
      <c r="AA235" s="23">
        <f t="shared" si="101"/>
        <v>0.1</v>
      </c>
      <c r="AB235" s="17" t="e">
        <f>(AA235*'Déscriptions des trades'!U235*'Déscriptions des trades'!B235/'Déscriptions des trades'!CK235)*'Déscriptions des trades'!W235</f>
        <v>#DIV/0!</v>
      </c>
      <c r="AC235" s="265" t="e">
        <f>AB235*'Déscriptions des trades'!CK235</f>
        <v>#DIV/0!</v>
      </c>
      <c r="AD235" s="266" t="e">
        <f>'Déscriptions des trades'!CK235-AC235</f>
        <v>#DIV/0!</v>
      </c>
      <c r="AE235" s="389"/>
      <c r="AF235" s="399">
        <v>231</v>
      </c>
      <c r="AG235" s="389"/>
      <c r="AH235" s="20"/>
      <c r="AI235" s="303"/>
      <c r="AJ235" s="307"/>
      <c r="AK235" s="161"/>
      <c r="AL235" s="305"/>
      <c r="AM235" s="305"/>
      <c r="AN235" s="162"/>
      <c r="AO235" s="439"/>
      <c r="AP235" s="162"/>
      <c r="AQ235" s="113"/>
      <c r="AR235" s="113"/>
      <c r="AS235" s="384"/>
      <c r="AT235" s="306"/>
      <c r="AU235" s="306"/>
      <c r="AV235" s="160"/>
      <c r="AW235" s="158"/>
      <c r="AX235" s="385"/>
      <c r="AY235" s="453"/>
      <c r="AZ235" s="165"/>
      <c r="BA235" s="301"/>
      <c r="BB235" s="165"/>
      <c r="BC235" s="301"/>
      <c r="BD235" s="165"/>
      <c r="BE235" s="302"/>
      <c r="BF235" s="302"/>
      <c r="BG235" s="165"/>
      <c r="BH235" s="303"/>
      <c r="BI235" s="165"/>
      <c r="BJ235" s="304"/>
      <c r="BK235" s="394"/>
      <c r="BL235" s="302"/>
      <c r="BM235" s="302"/>
      <c r="BN235" s="394"/>
      <c r="BO235" s="302"/>
      <c r="BP235" s="13"/>
      <c r="BQ235" s="302"/>
      <c r="BR235" s="13"/>
      <c r="BS235" s="302"/>
      <c r="BT235" s="13"/>
      <c r="BU235" s="302"/>
      <c r="BV235" s="386"/>
      <c r="BW235" s="303"/>
      <c r="BX235" s="303"/>
      <c r="BY235" s="302"/>
      <c r="BZ235" s="302"/>
      <c r="CA235" s="387"/>
      <c r="CB235" s="395"/>
      <c r="CC235" s="12"/>
      <c r="CD235" s="304"/>
      <c r="CE235" s="14"/>
      <c r="CF235" s="395"/>
      <c r="CG235" s="397"/>
      <c r="CH235" s="300">
        <f t="shared" si="105"/>
        <v>0</v>
      </c>
      <c r="CI235" s="26"/>
      <c r="CJ235" s="17">
        <f t="shared" si="102"/>
        <v>0</v>
      </c>
      <c r="CK235" s="18">
        <f t="shared" si="113"/>
        <v>12.89</v>
      </c>
      <c r="CM235" s="164"/>
      <c r="CN235" s="302"/>
      <c r="CO235" s="13">
        <f t="shared" si="106"/>
        <v>0</v>
      </c>
      <c r="CP235" s="302"/>
      <c r="CQ235" s="13">
        <f t="shared" si="107"/>
        <v>0</v>
      </c>
      <c r="CR235" s="302"/>
      <c r="CS235" s="13">
        <f t="shared" si="108"/>
        <v>0</v>
      </c>
      <c r="CT235" s="302"/>
      <c r="CU235" s="13">
        <f t="shared" si="103"/>
        <v>0</v>
      </c>
      <c r="CV235" s="302"/>
      <c r="CW235" s="13">
        <f t="shared" si="109"/>
        <v>0</v>
      </c>
      <c r="CX235" s="13">
        <f t="shared" si="110"/>
        <v>0</v>
      </c>
      <c r="CY235" s="251">
        <f t="shared" si="111"/>
        <v>0</v>
      </c>
      <c r="CZ235" s="13" t="s">
        <v>29</v>
      </c>
      <c r="DA235" s="13">
        <v>50</v>
      </c>
      <c r="DB235" s="22">
        <f t="shared" si="112"/>
        <v>0</v>
      </c>
      <c r="DD235" s="24"/>
      <c r="DF235" s="163"/>
      <c r="DH235" s="24"/>
      <c r="DI235" s="447"/>
      <c r="DJ235" s="163"/>
    </row>
    <row r="236" spans="1:114" s="7" customFormat="1">
      <c r="A236" s="277">
        <f t="shared" si="96"/>
        <v>50</v>
      </c>
      <c r="B236" s="21" t="e">
        <f>'Calculateur de trading'!I236/C236/W236</f>
        <v>#DIV/0!</v>
      </c>
      <c r="C236" s="278">
        <f t="shared" si="97"/>
        <v>10</v>
      </c>
      <c r="D236" s="426"/>
      <c r="E236" s="273">
        <f t="shared" si="98"/>
        <v>100</v>
      </c>
      <c r="F236" s="271">
        <f t="shared" si="90"/>
        <v>2</v>
      </c>
      <c r="G236" s="271" t="e">
        <f t="shared" si="91"/>
        <v>#DIV/0!</v>
      </c>
      <c r="H236" s="272">
        <f t="shared" si="92"/>
        <v>20</v>
      </c>
      <c r="I236" s="270"/>
      <c r="J236" s="273">
        <f t="shared" si="99"/>
        <v>200</v>
      </c>
      <c r="K236" s="271">
        <f t="shared" si="93"/>
        <v>4</v>
      </c>
      <c r="L236" s="271" t="e">
        <f t="shared" si="94"/>
        <v>#DIV/0!</v>
      </c>
      <c r="M236" s="272">
        <f t="shared" si="95"/>
        <v>40</v>
      </c>
      <c r="N236" s="389"/>
      <c r="O236" s="455" t="e">
        <f>(A236*B236*W236)+(B236*'Calculateur de trading'!H236)</f>
        <v>#DIV/0!</v>
      </c>
      <c r="P236" s="274" t="e">
        <f>O236/'Déscriptions des trades'!CK236</f>
        <v>#DIV/0!</v>
      </c>
      <c r="Q236" s="456" t="e">
        <f>'Déscriptions des trades'!CK236-O236</f>
        <v>#DIV/0!</v>
      </c>
      <c r="R236" s="466" t="e">
        <f t="shared" si="100"/>
        <v>#DIV/0!</v>
      </c>
      <c r="S236" s="389"/>
      <c r="T236" s="12"/>
      <c r="U236" s="25"/>
      <c r="V236" s="15"/>
      <c r="W236" s="490">
        <f t="shared" si="104"/>
        <v>0</v>
      </c>
      <c r="X236" s="21" t="e">
        <f>W236*U236/'Déscriptions des trades'!CK236*'Déscriptions des trades'!B236</f>
        <v>#DIV/0!</v>
      </c>
      <c r="Y236" s="459"/>
      <c r="Z236" s="389"/>
      <c r="AA236" s="23">
        <f t="shared" si="101"/>
        <v>0.1</v>
      </c>
      <c r="AB236" s="17" t="e">
        <f>(AA236*'Déscriptions des trades'!U236*'Déscriptions des trades'!B236/'Déscriptions des trades'!CK236)*'Déscriptions des trades'!W236</f>
        <v>#DIV/0!</v>
      </c>
      <c r="AC236" s="265" t="e">
        <f>AB236*'Déscriptions des trades'!CK236</f>
        <v>#DIV/0!</v>
      </c>
      <c r="AD236" s="266" t="e">
        <f>'Déscriptions des trades'!CK236-AC236</f>
        <v>#DIV/0!</v>
      </c>
      <c r="AE236" s="389"/>
      <c r="AF236" s="399">
        <v>232</v>
      </c>
      <c r="AG236" s="389"/>
      <c r="AH236" s="20"/>
      <c r="AI236" s="303"/>
      <c r="AJ236" s="307"/>
      <c r="AK236" s="161"/>
      <c r="AL236" s="305"/>
      <c r="AM236" s="305"/>
      <c r="AN236" s="162"/>
      <c r="AO236" s="439"/>
      <c r="AP236" s="162"/>
      <c r="AQ236" s="113"/>
      <c r="AR236" s="113"/>
      <c r="AS236" s="384"/>
      <c r="AT236" s="306"/>
      <c r="AU236" s="306"/>
      <c r="AV236" s="160"/>
      <c r="AW236" s="158"/>
      <c r="AX236" s="385"/>
      <c r="AY236" s="453"/>
      <c r="AZ236" s="165"/>
      <c r="BA236" s="301"/>
      <c r="BB236" s="165"/>
      <c r="BC236" s="301"/>
      <c r="BD236" s="165"/>
      <c r="BE236" s="302"/>
      <c r="BF236" s="302"/>
      <c r="BG236" s="165"/>
      <c r="BH236" s="303"/>
      <c r="BI236" s="165"/>
      <c r="BJ236" s="304"/>
      <c r="BK236" s="394"/>
      <c r="BL236" s="302"/>
      <c r="BM236" s="302"/>
      <c r="BN236" s="394"/>
      <c r="BO236" s="302"/>
      <c r="BP236" s="13"/>
      <c r="BQ236" s="302"/>
      <c r="BR236" s="13"/>
      <c r="BS236" s="302"/>
      <c r="BT236" s="13"/>
      <c r="BU236" s="302"/>
      <c r="BV236" s="386"/>
      <c r="BW236" s="303"/>
      <c r="BX236" s="303"/>
      <c r="BY236" s="302"/>
      <c r="BZ236" s="302"/>
      <c r="CA236" s="387"/>
      <c r="CB236" s="395"/>
      <c r="CC236" s="12"/>
      <c r="CD236" s="304"/>
      <c r="CE236" s="14"/>
      <c r="CF236" s="395"/>
      <c r="CG236" s="397"/>
      <c r="CH236" s="300">
        <f t="shared" si="105"/>
        <v>0</v>
      </c>
      <c r="CI236" s="26"/>
      <c r="CJ236" s="17">
        <f t="shared" si="102"/>
        <v>0</v>
      </c>
      <c r="CK236" s="18">
        <f t="shared" si="113"/>
        <v>12.89</v>
      </c>
      <c r="CM236" s="164"/>
      <c r="CN236" s="302"/>
      <c r="CO236" s="13">
        <f t="shared" si="106"/>
        <v>0</v>
      </c>
      <c r="CP236" s="302"/>
      <c r="CQ236" s="13">
        <f t="shared" si="107"/>
        <v>0</v>
      </c>
      <c r="CR236" s="302"/>
      <c r="CS236" s="13">
        <f t="shared" si="108"/>
        <v>0</v>
      </c>
      <c r="CT236" s="302"/>
      <c r="CU236" s="13">
        <f t="shared" si="103"/>
        <v>0</v>
      </c>
      <c r="CV236" s="302"/>
      <c r="CW236" s="13">
        <f t="shared" si="109"/>
        <v>0</v>
      </c>
      <c r="CX236" s="13">
        <f t="shared" si="110"/>
        <v>0</v>
      </c>
      <c r="CY236" s="251">
        <f t="shared" si="111"/>
        <v>0</v>
      </c>
      <c r="CZ236" s="13" t="s">
        <v>29</v>
      </c>
      <c r="DA236" s="13">
        <v>50</v>
      </c>
      <c r="DB236" s="22">
        <f t="shared" si="112"/>
        <v>0</v>
      </c>
      <c r="DD236" s="24"/>
      <c r="DF236" s="163"/>
      <c r="DH236" s="24"/>
      <c r="DI236" s="447"/>
      <c r="DJ236" s="163"/>
    </row>
    <row r="237" spans="1:114" s="7" customFormat="1">
      <c r="A237" s="277">
        <f t="shared" si="96"/>
        <v>50</v>
      </c>
      <c r="B237" s="21" t="e">
        <f>'Calculateur de trading'!I237/C237/W237</f>
        <v>#DIV/0!</v>
      </c>
      <c r="C237" s="278">
        <f t="shared" si="97"/>
        <v>10</v>
      </c>
      <c r="D237" s="426"/>
      <c r="E237" s="273">
        <f t="shared" si="98"/>
        <v>100</v>
      </c>
      <c r="F237" s="271">
        <f t="shared" si="90"/>
        <v>2</v>
      </c>
      <c r="G237" s="271" t="e">
        <f t="shared" si="91"/>
        <v>#DIV/0!</v>
      </c>
      <c r="H237" s="272">
        <f t="shared" si="92"/>
        <v>20</v>
      </c>
      <c r="I237" s="270"/>
      <c r="J237" s="273">
        <f t="shared" si="99"/>
        <v>200</v>
      </c>
      <c r="K237" s="271">
        <f t="shared" si="93"/>
        <v>4</v>
      </c>
      <c r="L237" s="271" t="e">
        <f t="shared" si="94"/>
        <v>#DIV/0!</v>
      </c>
      <c r="M237" s="272">
        <f t="shared" si="95"/>
        <v>40</v>
      </c>
      <c r="N237" s="389"/>
      <c r="O237" s="455" t="e">
        <f>(A237*B237*W237)+(B237*'Calculateur de trading'!H237)</f>
        <v>#DIV/0!</v>
      </c>
      <c r="P237" s="274" t="e">
        <f>O237/'Déscriptions des trades'!CK237</f>
        <v>#DIV/0!</v>
      </c>
      <c r="Q237" s="456" t="e">
        <f>'Déscriptions des trades'!CK237-O237</f>
        <v>#DIV/0!</v>
      </c>
      <c r="R237" s="466" t="e">
        <f t="shared" si="100"/>
        <v>#DIV/0!</v>
      </c>
      <c r="S237" s="389"/>
      <c r="T237" s="12"/>
      <c r="U237" s="25"/>
      <c r="V237" s="15"/>
      <c r="W237" s="490">
        <f t="shared" si="104"/>
        <v>0</v>
      </c>
      <c r="X237" s="21" t="e">
        <f>W237*U237/'Déscriptions des trades'!CK237*'Déscriptions des trades'!B237</f>
        <v>#DIV/0!</v>
      </c>
      <c r="Y237" s="459"/>
      <c r="Z237" s="389"/>
      <c r="AA237" s="23">
        <f t="shared" si="101"/>
        <v>0.1</v>
      </c>
      <c r="AB237" s="17" t="e">
        <f>(AA237*'Déscriptions des trades'!U237*'Déscriptions des trades'!B237/'Déscriptions des trades'!CK237)*'Déscriptions des trades'!W237</f>
        <v>#DIV/0!</v>
      </c>
      <c r="AC237" s="265" t="e">
        <f>AB237*'Déscriptions des trades'!CK237</f>
        <v>#DIV/0!</v>
      </c>
      <c r="AD237" s="266" t="e">
        <f>'Déscriptions des trades'!CK237-AC237</f>
        <v>#DIV/0!</v>
      </c>
      <c r="AE237" s="389"/>
      <c r="AF237" s="399">
        <v>233</v>
      </c>
      <c r="AG237" s="389"/>
      <c r="AH237" s="20"/>
      <c r="AI237" s="303"/>
      <c r="AJ237" s="307"/>
      <c r="AK237" s="161"/>
      <c r="AL237" s="305"/>
      <c r="AM237" s="305"/>
      <c r="AN237" s="162"/>
      <c r="AO237" s="439"/>
      <c r="AP237" s="162"/>
      <c r="AQ237" s="113"/>
      <c r="AR237" s="113"/>
      <c r="AS237" s="384"/>
      <c r="AT237" s="306"/>
      <c r="AU237" s="306"/>
      <c r="AV237" s="160"/>
      <c r="AW237" s="158"/>
      <c r="AX237" s="385"/>
      <c r="AY237" s="453"/>
      <c r="AZ237" s="165"/>
      <c r="BA237" s="301"/>
      <c r="BB237" s="165"/>
      <c r="BC237" s="301"/>
      <c r="BD237" s="165"/>
      <c r="BE237" s="302"/>
      <c r="BF237" s="302"/>
      <c r="BG237" s="165"/>
      <c r="BH237" s="303"/>
      <c r="BI237" s="165"/>
      <c r="BJ237" s="304"/>
      <c r="BK237" s="394"/>
      <c r="BL237" s="302"/>
      <c r="BM237" s="302"/>
      <c r="BN237" s="394"/>
      <c r="BO237" s="302"/>
      <c r="BP237" s="13"/>
      <c r="BQ237" s="302"/>
      <c r="BR237" s="13"/>
      <c r="BS237" s="302"/>
      <c r="BT237" s="13"/>
      <c r="BU237" s="302"/>
      <c r="BV237" s="386"/>
      <c r="BW237" s="303"/>
      <c r="BX237" s="303"/>
      <c r="BY237" s="302"/>
      <c r="BZ237" s="302"/>
      <c r="CA237" s="387"/>
      <c r="CB237" s="395"/>
      <c r="CC237" s="12"/>
      <c r="CD237" s="304"/>
      <c r="CE237" s="14"/>
      <c r="CF237" s="395"/>
      <c r="CG237" s="397"/>
      <c r="CH237" s="300">
        <f t="shared" si="105"/>
        <v>0</v>
      </c>
      <c r="CI237" s="26"/>
      <c r="CJ237" s="17">
        <f t="shared" si="102"/>
        <v>0</v>
      </c>
      <c r="CK237" s="18">
        <f t="shared" si="113"/>
        <v>12.89</v>
      </c>
      <c r="CM237" s="164"/>
      <c r="CN237" s="302"/>
      <c r="CO237" s="13">
        <f t="shared" si="106"/>
        <v>0</v>
      </c>
      <c r="CP237" s="302"/>
      <c r="CQ237" s="13">
        <f t="shared" si="107"/>
        <v>0</v>
      </c>
      <c r="CR237" s="302"/>
      <c r="CS237" s="13">
        <f t="shared" si="108"/>
        <v>0</v>
      </c>
      <c r="CT237" s="302"/>
      <c r="CU237" s="13">
        <f t="shared" si="103"/>
        <v>0</v>
      </c>
      <c r="CV237" s="302"/>
      <c r="CW237" s="13">
        <f t="shared" si="109"/>
        <v>0</v>
      </c>
      <c r="CX237" s="13">
        <f t="shared" si="110"/>
        <v>0</v>
      </c>
      <c r="CY237" s="251">
        <f t="shared" si="111"/>
        <v>0</v>
      </c>
      <c r="CZ237" s="13" t="s">
        <v>29</v>
      </c>
      <c r="DA237" s="13">
        <v>50</v>
      </c>
      <c r="DB237" s="22">
        <f t="shared" si="112"/>
        <v>0</v>
      </c>
      <c r="DD237" s="24"/>
      <c r="DF237" s="163"/>
      <c r="DH237" s="24"/>
      <c r="DI237" s="447"/>
      <c r="DJ237" s="163"/>
    </row>
    <row r="238" spans="1:114" s="7" customFormat="1">
      <c r="A238" s="277">
        <f t="shared" si="96"/>
        <v>50</v>
      </c>
      <c r="B238" s="21" t="e">
        <f>'Calculateur de trading'!I238/C238/W238</f>
        <v>#DIV/0!</v>
      </c>
      <c r="C238" s="278">
        <f t="shared" si="97"/>
        <v>10</v>
      </c>
      <c r="D238" s="278"/>
      <c r="E238" s="273">
        <f t="shared" si="98"/>
        <v>100</v>
      </c>
      <c r="F238" s="271">
        <f t="shared" si="90"/>
        <v>2</v>
      </c>
      <c r="G238" s="271" t="e">
        <f t="shared" si="91"/>
        <v>#DIV/0!</v>
      </c>
      <c r="H238" s="272">
        <f t="shared" si="92"/>
        <v>20</v>
      </c>
      <c r="I238" s="270"/>
      <c r="J238" s="273">
        <f t="shared" si="99"/>
        <v>200</v>
      </c>
      <c r="K238" s="271">
        <f t="shared" si="93"/>
        <v>4</v>
      </c>
      <c r="L238" s="271" t="e">
        <f t="shared" si="94"/>
        <v>#DIV/0!</v>
      </c>
      <c r="M238" s="272">
        <f t="shared" si="95"/>
        <v>40</v>
      </c>
      <c r="N238" s="389"/>
      <c r="O238" s="455" t="e">
        <f>(A238*B238*W238)+(B238*'Calculateur de trading'!H238)</f>
        <v>#DIV/0!</v>
      </c>
      <c r="P238" s="274" t="e">
        <f>O238/'Déscriptions des trades'!CK238</f>
        <v>#DIV/0!</v>
      </c>
      <c r="Q238" s="456" t="e">
        <f>'Déscriptions des trades'!CK238-O238</f>
        <v>#DIV/0!</v>
      </c>
      <c r="R238" s="466" t="e">
        <f t="shared" si="100"/>
        <v>#DIV/0!</v>
      </c>
      <c r="S238" s="389"/>
      <c r="T238" s="12"/>
      <c r="U238" s="25"/>
      <c r="V238" s="15"/>
      <c r="W238" s="490">
        <f t="shared" si="104"/>
        <v>0</v>
      </c>
      <c r="X238" s="21" t="e">
        <f>W238*U238/'Déscriptions des trades'!CK238*'Déscriptions des trades'!B238</f>
        <v>#DIV/0!</v>
      </c>
      <c r="Y238" s="459"/>
      <c r="Z238" s="389"/>
      <c r="AA238" s="23">
        <f t="shared" si="101"/>
        <v>0.1</v>
      </c>
      <c r="AB238" s="17" t="e">
        <f>(AA238*'Déscriptions des trades'!U238*'Déscriptions des trades'!B238/'Déscriptions des trades'!CK238)*'Déscriptions des trades'!W238</f>
        <v>#DIV/0!</v>
      </c>
      <c r="AC238" s="265" t="e">
        <f>AB238*'Déscriptions des trades'!CK238</f>
        <v>#DIV/0!</v>
      </c>
      <c r="AD238" s="266" t="e">
        <f>'Déscriptions des trades'!CK238-AC238</f>
        <v>#DIV/0!</v>
      </c>
      <c r="AE238" s="389"/>
      <c r="AF238" s="399">
        <v>234</v>
      </c>
      <c r="AG238" s="389"/>
      <c r="AH238" s="20"/>
      <c r="AI238" s="303"/>
      <c r="AJ238" s="307"/>
      <c r="AK238" s="161"/>
      <c r="AL238" s="305"/>
      <c r="AM238" s="305"/>
      <c r="AN238" s="162"/>
      <c r="AO238" s="439"/>
      <c r="AP238" s="162"/>
      <c r="AQ238" s="113"/>
      <c r="AR238" s="113"/>
      <c r="AS238" s="384"/>
      <c r="AT238" s="306"/>
      <c r="AU238" s="306"/>
      <c r="AV238" s="160"/>
      <c r="AW238" s="158"/>
      <c r="AX238" s="385"/>
      <c r="AY238" s="453"/>
      <c r="AZ238" s="165"/>
      <c r="BA238" s="301"/>
      <c r="BB238" s="165"/>
      <c r="BC238" s="301"/>
      <c r="BD238" s="165"/>
      <c r="BE238" s="302"/>
      <c r="BF238" s="302"/>
      <c r="BG238" s="165"/>
      <c r="BH238" s="303"/>
      <c r="BI238" s="165"/>
      <c r="BJ238" s="304"/>
      <c r="BK238" s="394"/>
      <c r="BL238" s="302"/>
      <c r="BM238" s="302"/>
      <c r="BN238" s="394"/>
      <c r="BO238" s="302"/>
      <c r="BP238" s="13"/>
      <c r="BQ238" s="302"/>
      <c r="BR238" s="13"/>
      <c r="BS238" s="302"/>
      <c r="BT238" s="13"/>
      <c r="BU238" s="302"/>
      <c r="BV238" s="386"/>
      <c r="BW238" s="303"/>
      <c r="BX238" s="303"/>
      <c r="BY238" s="302"/>
      <c r="BZ238" s="302"/>
      <c r="CA238" s="387"/>
      <c r="CB238" s="395"/>
      <c r="CC238" s="12"/>
      <c r="CD238" s="304"/>
      <c r="CE238" s="14"/>
      <c r="CF238" s="395"/>
      <c r="CG238" s="397"/>
      <c r="CH238" s="300">
        <f t="shared" si="105"/>
        <v>0</v>
      </c>
      <c r="CI238" s="26"/>
      <c r="CJ238" s="17">
        <f t="shared" si="102"/>
        <v>0</v>
      </c>
      <c r="CK238" s="18">
        <f t="shared" si="113"/>
        <v>12.89</v>
      </c>
      <c r="CM238" s="164"/>
      <c r="CN238" s="302"/>
      <c r="CO238" s="13">
        <f t="shared" si="106"/>
        <v>0</v>
      </c>
      <c r="CP238" s="302"/>
      <c r="CQ238" s="13">
        <f t="shared" si="107"/>
        <v>0</v>
      </c>
      <c r="CR238" s="302"/>
      <c r="CS238" s="13">
        <f t="shared" si="108"/>
        <v>0</v>
      </c>
      <c r="CT238" s="302"/>
      <c r="CU238" s="13">
        <f t="shared" si="103"/>
        <v>0</v>
      </c>
      <c r="CV238" s="302"/>
      <c r="CW238" s="13">
        <f t="shared" si="109"/>
        <v>0</v>
      </c>
      <c r="CX238" s="13">
        <f t="shared" si="110"/>
        <v>0</v>
      </c>
      <c r="CY238" s="251">
        <f t="shared" si="111"/>
        <v>0</v>
      </c>
      <c r="CZ238" s="13" t="s">
        <v>29</v>
      </c>
      <c r="DA238" s="13">
        <v>50</v>
      </c>
      <c r="DB238" s="22">
        <f t="shared" si="112"/>
        <v>0</v>
      </c>
      <c r="DD238" s="24"/>
      <c r="DF238" s="163"/>
      <c r="DH238" s="24"/>
      <c r="DI238" s="447"/>
      <c r="DJ238" s="163"/>
    </row>
    <row r="239" spans="1:114" s="7" customFormat="1">
      <c r="A239" s="277">
        <f t="shared" si="96"/>
        <v>50</v>
      </c>
      <c r="B239" s="21" t="e">
        <f>'Calculateur de trading'!I239/C239/W239</f>
        <v>#DIV/0!</v>
      </c>
      <c r="C239" s="278">
        <f t="shared" si="97"/>
        <v>10</v>
      </c>
      <c r="D239" s="426"/>
      <c r="E239" s="273">
        <f t="shared" si="98"/>
        <v>100</v>
      </c>
      <c r="F239" s="271">
        <f t="shared" si="90"/>
        <v>2</v>
      </c>
      <c r="G239" s="271" t="e">
        <f t="shared" si="91"/>
        <v>#DIV/0!</v>
      </c>
      <c r="H239" s="272">
        <f t="shared" si="92"/>
        <v>20</v>
      </c>
      <c r="I239" s="270"/>
      <c r="J239" s="273">
        <f t="shared" si="99"/>
        <v>200</v>
      </c>
      <c r="K239" s="271">
        <f t="shared" si="93"/>
        <v>4</v>
      </c>
      <c r="L239" s="271" t="e">
        <f t="shared" si="94"/>
        <v>#DIV/0!</v>
      </c>
      <c r="M239" s="272">
        <f t="shared" si="95"/>
        <v>40</v>
      </c>
      <c r="N239" s="389"/>
      <c r="O239" s="455" t="e">
        <f>(A239*B239*W239)+(B239*'Calculateur de trading'!H239)</f>
        <v>#DIV/0!</v>
      </c>
      <c r="P239" s="274" t="e">
        <f>O239/'Déscriptions des trades'!CK239</f>
        <v>#DIV/0!</v>
      </c>
      <c r="Q239" s="456" t="e">
        <f>'Déscriptions des trades'!CK239-O239</f>
        <v>#DIV/0!</v>
      </c>
      <c r="R239" s="466" t="e">
        <f t="shared" si="100"/>
        <v>#DIV/0!</v>
      </c>
      <c r="S239" s="389"/>
      <c r="T239" s="12"/>
      <c r="U239" s="25"/>
      <c r="V239" s="15"/>
      <c r="W239" s="490">
        <f t="shared" si="104"/>
        <v>0</v>
      </c>
      <c r="X239" s="21" t="e">
        <f>W239*U239/'Déscriptions des trades'!CK239*'Déscriptions des trades'!B239</f>
        <v>#DIV/0!</v>
      </c>
      <c r="Y239" s="459"/>
      <c r="Z239" s="389"/>
      <c r="AA239" s="23">
        <f t="shared" si="101"/>
        <v>0.1</v>
      </c>
      <c r="AB239" s="17" t="e">
        <f>(AA239*'Déscriptions des trades'!U239*'Déscriptions des trades'!B239/'Déscriptions des trades'!CK239)*'Déscriptions des trades'!W239</f>
        <v>#DIV/0!</v>
      </c>
      <c r="AC239" s="265" t="e">
        <f>AB239*'Déscriptions des trades'!CK239</f>
        <v>#DIV/0!</v>
      </c>
      <c r="AD239" s="266" t="e">
        <f>'Déscriptions des trades'!CK239-AC239</f>
        <v>#DIV/0!</v>
      </c>
      <c r="AE239" s="389"/>
      <c r="AF239" s="399">
        <v>235</v>
      </c>
      <c r="AG239" s="389"/>
      <c r="AH239" s="20"/>
      <c r="AI239" s="303"/>
      <c r="AJ239" s="307"/>
      <c r="AK239" s="161"/>
      <c r="AL239" s="305"/>
      <c r="AM239" s="305"/>
      <c r="AN239" s="162"/>
      <c r="AO239" s="439"/>
      <c r="AP239" s="162"/>
      <c r="AQ239" s="113"/>
      <c r="AR239" s="113"/>
      <c r="AS239" s="384"/>
      <c r="AT239" s="306"/>
      <c r="AU239" s="306"/>
      <c r="AV239" s="160"/>
      <c r="AW239" s="158"/>
      <c r="AX239" s="385"/>
      <c r="AY239" s="453"/>
      <c r="AZ239" s="165"/>
      <c r="BA239" s="301"/>
      <c r="BB239" s="165"/>
      <c r="BC239" s="301"/>
      <c r="BD239" s="165"/>
      <c r="BE239" s="302"/>
      <c r="BF239" s="302"/>
      <c r="BG239" s="165"/>
      <c r="BH239" s="303"/>
      <c r="BI239" s="165"/>
      <c r="BJ239" s="304"/>
      <c r="BK239" s="394"/>
      <c r="BL239" s="302"/>
      <c r="BM239" s="302"/>
      <c r="BN239" s="394"/>
      <c r="BO239" s="302"/>
      <c r="BP239" s="13"/>
      <c r="BQ239" s="302"/>
      <c r="BR239" s="13"/>
      <c r="BS239" s="302"/>
      <c r="BT239" s="13"/>
      <c r="BU239" s="302"/>
      <c r="BV239" s="386"/>
      <c r="BW239" s="303"/>
      <c r="BX239" s="303"/>
      <c r="BY239" s="302"/>
      <c r="BZ239" s="302"/>
      <c r="CA239" s="387"/>
      <c r="CB239" s="395"/>
      <c r="CC239" s="12"/>
      <c r="CD239" s="304"/>
      <c r="CE239" s="14"/>
      <c r="CF239" s="395"/>
      <c r="CG239" s="397"/>
      <c r="CH239" s="300">
        <f t="shared" si="105"/>
        <v>0</v>
      </c>
      <c r="CI239" s="26"/>
      <c r="CJ239" s="17">
        <f t="shared" si="102"/>
        <v>0</v>
      </c>
      <c r="CK239" s="18">
        <f t="shared" si="113"/>
        <v>12.89</v>
      </c>
      <c r="CM239" s="164"/>
      <c r="CN239" s="302"/>
      <c r="CO239" s="13">
        <f t="shared" si="106"/>
        <v>0</v>
      </c>
      <c r="CP239" s="302"/>
      <c r="CQ239" s="13">
        <f t="shared" si="107"/>
        <v>0</v>
      </c>
      <c r="CR239" s="302"/>
      <c r="CS239" s="13">
        <f t="shared" si="108"/>
        <v>0</v>
      </c>
      <c r="CT239" s="302"/>
      <c r="CU239" s="13">
        <f t="shared" si="103"/>
        <v>0</v>
      </c>
      <c r="CV239" s="302"/>
      <c r="CW239" s="13">
        <f t="shared" si="109"/>
        <v>0</v>
      </c>
      <c r="CX239" s="13">
        <f t="shared" si="110"/>
        <v>0</v>
      </c>
      <c r="CY239" s="251">
        <f t="shared" si="111"/>
        <v>0</v>
      </c>
      <c r="CZ239" s="13" t="s">
        <v>29</v>
      </c>
      <c r="DA239" s="13">
        <v>50</v>
      </c>
      <c r="DB239" s="22">
        <f t="shared" si="112"/>
        <v>0</v>
      </c>
      <c r="DD239" s="24"/>
      <c r="DF239" s="163"/>
      <c r="DH239" s="24"/>
      <c r="DI239" s="447"/>
      <c r="DJ239" s="163"/>
    </row>
    <row r="240" spans="1:114" s="7" customFormat="1">
      <c r="A240" s="277">
        <f t="shared" si="96"/>
        <v>50</v>
      </c>
      <c r="B240" s="21" t="e">
        <f>'Calculateur de trading'!I240/C240/W240</f>
        <v>#DIV/0!</v>
      </c>
      <c r="C240" s="278">
        <f t="shared" si="97"/>
        <v>10</v>
      </c>
      <c r="D240" s="278"/>
      <c r="E240" s="273">
        <f t="shared" si="98"/>
        <v>100</v>
      </c>
      <c r="F240" s="271">
        <f t="shared" si="90"/>
        <v>2</v>
      </c>
      <c r="G240" s="271" t="e">
        <f t="shared" si="91"/>
        <v>#DIV/0!</v>
      </c>
      <c r="H240" s="272">
        <f t="shared" si="92"/>
        <v>20</v>
      </c>
      <c r="I240" s="270"/>
      <c r="J240" s="273">
        <f t="shared" si="99"/>
        <v>200</v>
      </c>
      <c r="K240" s="271">
        <f t="shared" si="93"/>
        <v>4</v>
      </c>
      <c r="L240" s="271" t="e">
        <f t="shared" si="94"/>
        <v>#DIV/0!</v>
      </c>
      <c r="M240" s="272">
        <f t="shared" si="95"/>
        <v>40</v>
      </c>
      <c r="N240" s="389"/>
      <c r="O240" s="455" t="e">
        <f>(A240*B240*W240)+(B240*'Calculateur de trading'!H240)</f>
        <v>#DIV/0!</v>
      </c>
      <c r="P240" s="274" t="e">
        <f>O240/'Déscriptions des trades'!CK240</f>
        <v>#DIV/0!</v>
      </c>
      <c r="Q240" s="456" t="e">
        <f>'Déscriptions des trades'!CK240-O240</f>
        <v>#DIV/0!</v>
      </c>
      <c r="R240" s="466" t="e">
        <f t="shared" si="100"/>
        <v>#DIV/0!</v>
      </c>
      <c r="S240" s="389"/>
      <c r="T240" s="12"/>
      <c r="U240" s="25"/>
      <c r="V240" s="15"/>
      <c r="W240" s="490">
        <f t="shared" si="104"/>
        <v>0</v>
      </c>
      <c r="X240" s="21" t="e">
        <f>W240*U240/'Déscriptions des trades'!CK240*'Déscriptions des trades'!B240</f>
        <v>#DIV/0!</v>
      </c>
      <c r="Y240" s="459"/>
      <c r="Z240" s="389"/>
      <c r="AA240" s="23">
        <f t="shared" si="101"/>
        <v>0.1</v>
      </c>
      <c r="AB240" s="17" t="e">
        <f>(AA240*'Déscriptions des trades'!U240*'Déscriptions des trades'!B240/'Déscriptions des trades'!CK240)*'Déscriptions des trades'!W240</f>
        <v>#DIV/0!</v>
      </c>
      <c r="AC240" s="265" t="e">
        <f>AB240*'Déscriptions des trades'!CK240</f>
        <v>#DIV/0!</v>
      </c>
      <c r="AD240" s="266" t="e">
        <f>'Déscriptions des trades'!CK240-AC240</f>
        <v>#DIV/0!</v>
      </c>
      <c r="AE240" s="389"/>
      <c r="AF240" s="399">
        <v>236</v>
      </c>
      <c r="AG240" s="389"/>
      <c r="AH240" s="20"/>
      <c r="AI240" s="303"/>
      <c r="AJ240" s="307"/>
      <c r="AK240" s="161"/>
      <c r="AL240" s="305"/>
      <c r="AM240" s="305"/>
      <c r="AN240" s="162"/>
      <c r="AO240" s="439"/>
      <c r="AP240" s="162"/>
      <c r="AQ240" s="113"/>
      <c r="AR240" s="113"/>
      <c r="AS240" s="384"/>
      <c r="AT240" s="306"/>
      <c r="AU240" s="306"/>
      <c r="AV240" s="160"/>
      <c r="AW240" s="158"/>
      <c r="AX240" s="385"/>
      <c r="AY240" s="453"/>
      <c r="AZ240" s="165"/>
      <c r="BA240" s="301"/>
      <c r="BB240" s="165"/>
      <c r="BC240" s="301"/>
      <c r="BD240" s="165"/>
      <c r="BE240" s="302"/>
      <c r="BF240" s="302"/>
      <c r="BG240" s="165"/>
      <c r="BH240" s="303"/>
      <c r="BI240" s="165"/>
      <c r="BJ240" s="304"/>
      <c r="BK240" s="394"/>
      <c r="BL240" s="302"/>
      <c r="BM240" s="302"/>
      <c r="BN240" s="394"/>
      <c r="BO240" s="302"/>
      <c r="BP240" s="13"/>
      <c r="BQ240" s="302"/>
      <c r="BR240" s="13"/>
      <c r="BS240" s="302"/>
      <c r="BT240" s="13"/>
      <c r="BU240" s="302"/>
      <c r="BV240" s="386"/>
      <c r="BW240" s="303"/>
      <c r="BX240" s="303"/>
      <c r="BY240" s="302"/>
      <c r="BZ240" s="302"/>
      <c r="CA240" s="387"/>
      <c r="CB240" s="395"/>
      <c r="CC240" s="12"/>
      <c r="CD240" s="304"/>
      <c r="CE240" s="14"/>
      <c r="CF240" s="395"/>
      <c r="CG240" s="397"/>
      <c r="CH240" s="300">
        <f t="shared" si="105"/>
        <v>0</v>
      </c>
      <c r="CI240" s="26"/>
      <c r="CJ240" s="17">
        <f t="shared" si="102"/>
        <v>0</v>
      </c>
      <c r="CK240" s="18">
        <f t="shared" si="113"/>
        <v>12.89</v>
      </c>
      <c r="CM240" s="164"/>
      <c r="CN240" s="302"/>
      <c r="CO240" s="13">
        <f t="shared" si="106"/>
        <v>0</v>
      </c>
      <c r="CP240" s="302"/>
      <c r="CQ240" s="13">
        <f t="shared" si="107"/>
        <v>0</v>
      </c>
      <c r="CR240" s="302"/>
      <c r="CS240" s="13">
        <f t="shared" si="108"/>
        <v>0</v>
      </c>
      <c r="CT240" s="302"/>
      <c r="CU240" s="13">
        <f t="shared" si="103"/>
        <v>0</v>
      </c>
      <c r="CV240" s="302"/>
      <c r="CW240" s="13">
        <f t="shared" si="109"/>
        <v>0</v>
      </c>
      <c r="CX240" s="13">
        <f t="shared" si="110"/>
        <v>0</v>
      </c>
      <c r="CY240" s="251">
        <f t="shared" si="111"/>
        <v>0</v>
      </c>
      <c r="CZ240" s="13" t="s">
        <v>29</v>
      </c>
      <c r="DA240" s="13">
        <v>50</v>
      </c>
      <c r="DB240" s="22">
        <f t="shared" si="112"/>
        <v>0</v>
      </c>
      <c r="DD240" s="24"/>
      <c r="DF240" s="163"/>
      <c r="DH240" s="24"/>
      <c r="DI240" s="447"/>
      <c r="DJ240" s="163"/>
    </row>
    <row r="241" spans="1:114" s="7" customFormat="1">
      <c r="A241" s="277">
        <f t="shared" si="96"/>
        <v>50</v>
      </c>
      <c r="B241" s="21" t="e">
        <f>'Calculateur de trading'!I241/C241/W241</f>
        <v>#DIV/0!</v>
      </c>
      <c r="C241" s="278">
        <f t="shared" si="97"/>
        <v>10</v>
      </c>
      <c r="D241" s="426"/>
      <c r="E241" s="273">
        <f t="shared" si="98"/>
        <v>100</v>
      </c>
      <c r="F241" s="271">
        <f t="shared" si="90"/>
        <v>2</v>
      </c>
      <c r="G241" s="271" t="e">
        <f t="shared" si="91"/>
        <v>#DIV/0!</v>
      </c>
      <c r="H241" s="272">
        <f t="shared" si="92"/>
        <v>20</v>
      </c>
      <c r="I241" s="270"/>
      <c r="J241" s="273">
        <f t="shared" si="99"/>
        <v>200</v>
      </c>
      <c r="K241" s="271">
        <f t="shared" si="93"/>
        <v>4</v>
      </c>
      <c r="L241" s="271" t="e">
        <f t="shared" si="94"/>
        <v>#DIV/0!</v>
      </c>
      <c r="M241" s="272">
        <f t="shared" si="95"/>
        <v>40</v>
      </c>
      <c r="N241" s="389"/>
      <c r="O241" s="455" t="e">
        <f>(A241*B241*W241)+(B241*'Calculateur de trading'!H241)</f>
        <v>#DIV/0!</v>
      </c>
      <c r="P241" s="274" t="e">
        <f>O241/'Déscriptions des trades'!CK241</f>
        <v>#DIV/0!</v>
      </c>
      <c r="Q241" s="456" t="e">
        <f>'Déscriptions des trades'!CK241-O241</f>
        <v>#DIV/0!</v>
      </c>
      <c r="R241" s="466" t="e">
        <f t="shared" si="100"/>
        <v>#DIV/0!</v>
      </c>
      <c r="S241" s="389"/>
      <c r="T241" s="12"/>
      <c r="U241" s="25"/>
      <c r="V241" s="15"/>
      <c r="W241" s="490">
        <f t="shared" si="104"/>
        <v>0</v>
      </c>
      <c r="X241" s="21" t="e">
        <f>W241*U241/'Déscriptions des trades'!CK241*'Déscriptions des trades'!B241</f>
        <v>#DIV/0!</v>
      </c>
      <c r="Y241" s="459"/>
      <c r="Z241" s="389"/>
      <c r="AA241" s="23">
        <f t="shared" si="101"/>
        <v>0.1</v>
      </c>
      <c r="AB241" s="17" t="e">
        <f>(AA241*'Déscriptions des trades'!U241*'Déscriptions des trades'!B241/'Déscriptions des trades'!CK241)*'Déscriptions des trades'!W241</f>
        <v>#DIV/0!</v>
      </c>
      <c r="AC241" s="265" t="e">
        <f>AB241*'Déscriptions des trades'!CK241</f>
        <v>#DIV/0!</v>
      </c>
      <c r="AD241" s="266" t="e">
        <f>'Déscriptions des trades'!CK241-AC241</f>
        <v>#DIV/0!</v>
      </c>
      <c r="AE241" s="389"/>
      <c r="AF241" s="399">
        <v>237</v>
      </c>
      <c r="AG241" s="389"/>
      <c r="AH241" s="20"/>
      <c r="AI241" s="303"/>
      <c r="AJ241" s="307"/>
      <c r="AK241" s="161"/>
      <c r="AL241" s="305"/>
      <c r="AM241" s="305"/>
      <c r="AN241" s="162"/>
      <c r="AO241" s="439"/>
      <c r="AP241" s="162"/>
      <c r="AQ241" s="113"/>
      <c r="AR241" s="113"/>
      <c r="AS241" s="384"/>
      <c r="AT241" s="306"/>
      <c r="AU241" s="306"/>
      <c r="AV241" s="160"/>
      <c r="AW241" s="158"/>
      <c r="AX241" s="385"/>
      <c r="AY241" s="453"/>
      <c r="AZ241" s="165"/>
      <c r="BA241" s="301"/>
      <c r="BB241" s="165"/>
      <c r="BC241" s="301"/>
      <c r="BD241" s="165"/>
      <c r="BE241" s="302"/>
      <c r="BF241" s="302"/>
      <c r="BG241" s="165"/>
      <c r="BH241" s="303"/>
      <c r="BI241" s="165"/>
      <c r="BJ241" s="304"/>
      <c r="BK241" s="394"/>
      <c r="BL241" s="302"/>
      <c r="BM241" s="302"/>
      <c r="BN241" s="394"/>
      <c r="BO241" s="302"/>
      <c r="BP241" s="13"/>
      <c r="BQ241" s="302"/>
      <c r="BR241" s="13"/>
      <c r="BS241" s="302"/>
      <c r="BT241" s="13"/>
      <c r="BU241" s="302"/>
      <c r="BV241" s="386"/>
      <c r="BW241" s="303"/>
      <c r="BX241" s="303"/>
      <c r="BY241" s="302"/>
      <c r="BZ241" s="302"/>
      <c r="CA241" s="387"/>
      <c r="CB241" s="395"/>
      <c r="CC241" s="12"/>
      <c r="CD241" s="304"/>
      <c r="CE241" s="14"/>
      <c r="CF241" s="395"/>
      <c r="CG241" s="397"/>
      <c r="CH241" s="300">
        <f t="shared" si="105"/>
        <v>0</v>
      </c>
      <c r="CI241" s="26"/>
      <c r="CJ241" s="17">
        <f t="shared" si="102"/>
        <v>0</v>
      </c>
      <c r="CK241" s="18">
        <f t="shared" si="113"/>
        <v>12.89</v>
      </c>
      <c r="CM241" s="164"/>
      <c r="CN241" s="302"/>
      <c r="CO241" s="13">
        <f t="shared" si="106"/>
        <v>0</v>
      </c>
      <c r="CP241" s="302"/>
      <c r="CQ241" s="13">
        <f t="shared" si="107"/>
        <v>0</v>
      </c>
      <c r="CR241" s="302"/>
      <c r="CS241" s="13">
        <f t="shared" si="108"/>
        <v>0</v>
      </c>
      <c r="CT241" s="302"/>
      <c r="CU241" s="13">
        <f t="shared" si="103"/>
        <v>0</v>
      </c>
      <c r="CV241" s="302"/>
      <c r="CW241" s="13">
        <f t="shared" si="109"/>
        <v>0</v>
      </c>
      <c r="CX241" s="13">
        <f t="shared" si="110"/>
        <v>0</v>
      </c>
      <c r="CY241" s="251">
        <f t="shared" si="111"/>
        <v>0</v>
      </c>
      <c r="CZ241" s="13" t="s">
        <v>29</v>
      </c>
      <c r="DA241" s="13">
        <v>50</v>
      </c>
      <c r="DB241" s="22">
        <f t="shared" si="112"/>
        <v>0</v>
      </c>
      <c r="DD241" s="24"/>
      <c r="DF241" s="163"/>
      <c r="DH241" s="24"/>
      <c r="DI241" s="447"/>
      <c r="DJ241" s="163"/>
    </row>
    <row r="242" spans="1:114" s="7" customFormat="1">
      <c r="A242" s="277">
        <f t="shared" si="96"/>
        <v>50</v>
      </c>
      <c r="B242" s="21" t="e">
        <f>'Calculateur de trading'!I242/C242/W242</f>
        <v>#DIV/0!</v>
      </c>
      <c r="C242" s="278">
        <f t="shared" si="97"/>
        <v>10</v>
      </c>
      <c r="D242" s="278"/>
      <c r="E242" s="273">
        <f t="shared" si="98"/>
        <v>100</v>
      </c>
      <c r="F242" s="271">
        <f t="shared" si="90"/>
        <v>2</v>
      </c>
      <c r="G242" s="271" t="e">
        <f t="shared" si="91"/>
        <v>#DIV/0!</v>
      </c>
      <c r="H242" s="272">
        <f t="shared" si="92"/>
        <v>20</v>
      </c>
      <c r="I242" s="270"/>
      <c r="J242" s="273">
        <f t="shared" si="99"/>
        <v>200</v>
      </c>
      <c r="K242" s="271">
        <f t="shared" si="93"/>
        <v>4</v>
      </c>
      <c r="L242" s="271" t="e">
        <f t="shared" si="94"/>
        <v>#DIV/0!</v>
      </c>
      <c r="M242" s="272">
        <f t="shared" si="95"/>
        <v>40</v>
      </c>
      <c r="N242" s="389"/>
      <c r="O242" s="455" t="e">
        <f>(A242*B242*W242)+(B242*'Calculateur de trading'!H242)</f>
        <v>#DIV/0!</v>
      </c>
      <c r="P242" s="274" t="e">
        <f>O242/'Déscriptions des trades'!CK242</f>
        <v>#DIV/0!</v>
      </c>
      <c r="Q242" s="456" t="e">
        <f>'Déscriptions des trades'!CK242-O242</f>
        <v>#DIV/0!</v>
      </c>
      <c r="R242" s="466" t="e">
        <f t="shared" si="100"/>
        <v>#DIV/0!</v>
      </c>
      <c r="S242" s="389"/>
      <c r="T242" s="12"/>
      <c r="U242" s="25"/>
      <c r="V242" s="15"/>
      <c r="W242" s="490">
        <f t="shared" si="104"/>
        <v>0</v>
      </c>
      <c r="X242" s="21" t="e">
        <f>W242*U242/'Déscriptions des trades'!CK242*'Déscriptions des trades'!B242</f>
        <v>#DIV/0!</v>
      </c>
      <c r="Y242" s="459"/>
      <c r="Z242" s="389"/>
      <c r="AA242" s="23">
        <f t="shared" si="101"/>
        <v>0.1</v>
      </c>
      <c r="AB242" s="17" t="e">
        <f>(AA242*'Déscriptions des trades'!U242*'Déscriptions des trades'!B242/'Déscriptions des trades'!CK242)*'Déscriptions des trades'!W242</f>
        <v>#DIV/0!</v>
      </c>
      <c r="AC242" s="265" t="e">
        <f>AB242*'Déscriptions des trades'!CK242</f>
        <v>#DIV/0!</v>
      </c>
      <c r="AD242" s="266" t="e">
        <f>'Déscriptions des trades'!CK242-AC242</f>
        <v>#DIV/0!</v>
      </c>
      <c r="AE242" s="389"/>
      <c r="AF242" s="399">
        <v>238</v>
      </c>
      <c r="AG242" s="389"/>
      <c r="AH242" s="20"/>
      <c r="AI242" s="303"/>
      <c r="AJ242" s="307"/>
      <c r="AK242" s="161"/>
      <c r="AL242" s="305"/>
      <c r="AM242" s="305"/>
      <c r="AN242" s="162"/>
      <c r="AO242" s="439"/>
      <c r="AP242" s="162"/>
      <c r="AQ242" s="113"/>
      <c r="AR242" s="113"/>
      <c r="AS242" s="384"/>
      <c r="AT242" s="306"/>
      <c r="AU242" s="306"/>
      <c r="AV242" s="160"/>
      <c r="AW242" s="158"/>
      <c r="AX242" s="385"/>
      <c r="AY242" s="453"/>
      <c r="AZ242" s="165"/>
      <c r="BA242" s="301"/>
      <c r="BB242" s="165"/>
      <c r="BC242" s="301"/>
      <c r="BD242" s="165"/>
      <c r="BE242" s="302"/>
      <c r="BF242" s="302"/>
      <c r="BG242" s="165"/>
      <c r="BH242" s="303"/>
      <c r="BI242" s="165"/>
      <c r="BJ242" s="304"/>
      <c r="BK242" s="394"/>
      <c r="BL242" s="302"/>
      <c r="BM242" s="302"/>
      <c r="BN242" s="394"/>
      <c r="BO242" s="302"/>
      <c r="BP242" s="13"/>
      <c r="BQ242" s="302"/>
      <c r="BR242" s="13"/>
      <c r="BS242" s="302"/>
      <c r="BT242" s="13"/>
      <c r="BU242" s="302"/>
      <c r="BV242" s="386"/>
      <c r="BW242" s="303"/>
      <c r="BX242" s="303"/>
      <c r="BY242" s="302"/>
      <c r="BZ242" s="302"/>
      <c r="CA242" s="387"/>
      <c r="CB242" s="395"/>
      <c r="CC242" s="12"/>
      <c r="CD242" s="304"/>
      <c r="CE242" s="14"/>
      <c r="CF242" s="395"/>
      <c r="CG242" s="397"/>
      <c r="CH242" s="300">
        <f t="shared" si="105"/>
        <v>0</v>
      </c>
      <c r="CI242" s="26"/>
      <c r="CJ242" s="17">
        <f t="shared" si="102"/>
        <v>0</v>
      </c>
      <c r="CK242" s="18">
        <f t="shared" si="113"/>
        <v>12.89</v>
      </c>
      <c r="CM242" s="164"/>
      <c r="CN242" s="302"/>
      <c r="CO242" s="13">
        <f t="shared" si="106"/>
        <v>0</v>
      </c>
      <c r="CP242" s="302"/>
      <c r="CQ242" s="13">
        <f t="shared" si="107"/>
        <v>0</v>
      </c>
      <c r="CR242" s="302"/>
      <c r="CS242" s="13">
        <f t="shared" si="108"/>
        <v>0</v>
      </c>
      <c r="CT242" s="302"/>
      <c r="CU242" s="13">
        <f t="shared" si="103"/>
        <v>0</v>
      </c>
      <c r="CV242" s="302"/>
      <c r="CW242" s="13">
        <f t="shared" si="109"/>
        <v>0</v>
      </c>
      <c r="CX242" s="13">
        <f t="shared" si="110"/>
        <v>0</v>
      </c>
      <c r="CY242" s="251">
        <f t="shared" si="111"/>
        <v>0</v>
      </c>
      <c r="CZ242" s="13" t="s">
        <v>29</v>
      </c>
      <c r="DA242" s="13">
        <v>50</v>
      </c>
      <c r="DB242" s="22">
        <f t="shared" si="112"/>
        <v>0</v>
      </c>
      <c r="DD242" s="24"/>
      <c r="DF242" s="163"/>
      <c r="DH242" s="24"/>
      <c r="DI242" s="447"/>
      <c r="DJ242" s="163"/>
    </row>
    <row r="243" spans="1:114" s="7" customFormat="1">
      <c r="A243" s="277">
        <f t="shared" si="96"/>
        <v>50</v>
      </c>
      <c r="B243" s="21" t="e">
        <f>'Calculateur de trading'!I243/C243/W243</f>
        <v>#DIV/0!</v>
      </c>
      <c r="C243" s="278">
        <f t="shared" si="97"/>
        <v>10</v>
      </c>
      <c r="D243" s="426"/>
      <c r="E243" s="273">
        <f t="shared" si="98"/>
        <v>100</v>
      </c>
      <c r="F243" s="271">
        <f t="shared" si="90"/>
        <v>2</v>
      </c>
      <c r="G243" s="271" t="e">
        <f t="shared" si="91"/>
        <v>#DIV/0!</v>
      </c>
      <c r="H243" s="272">
        <f t="shared" si="92"/>
        <v>20</v>
      </c>
      <c r="I243" s="270"/>
      <c r="J243" s="273">
        <f t="shared" si="99"/>
        <v>200</v>
      </c>
      <c r="K243" s="271">
        <f t="shared" si="93"/>
        <v>4</v>
      </c>
      <c r="L243" s="271" t="e">
        <f t="shared" si="94"/>
        <v>#DIV/0!</v>
      </c>
      <c r="M243" s="272">
        <f t="shared" si="95"/>
        <v>40</v>
      </c>
      <c r="N243" s="389"/>
      <c r="O243" s="455" t="e">
        <f>(A243*B243*W243)+(B243*'Calculateur de trading'!H243)</f>
        <v>#DIV/0!</v>
      </c>
      <c r="P243" s="274" t="e">
        <f>O243/'Déscriptions des trades'!CK243</f>
        <v>#DIV/0!</v>
      </c>
      <c r="Q243" s="456" t="e">
        <f>'Déscriptions des trades'!CK243-O243</f>
        <v>#DIV/0!</v>
      </c>
      <c r="R243" s="466" t="e">
        <f t="shared" si="100"/>
        <v>#DIV/0!</v>
      </c>
      <c r="S243" s="389"/>
      <c r="T243" s="12"/>
      <c r="U243" s="25"/>
      <c r="V243" s="15"/>
      <c r="W243" s="490">
        <f t="shared" si="104"/>
        <v>0</v>
      </c>
      <c r="X243" s="21" t="e">
        <f>W243*U243/'Déscriptions des trades'!CK243*'Déscriptions des trades'!B243</f>
        <v>#DIV/0!</v>
      </c>
      <c r="Y243" s="459"/>
      <c r="Z243" s="389"/>
      <c r="AA243" s="23">
        <f t="shared" si="101"/>
        <v>0.1</v>
      </c>
      <c r="AB243" s="17" t="e">
        <f>(AA243*'Déscriptions des trades'!U243*'Déscriptions des trades'!B243/'Déscriptions des trades'!CK243)*'Déscriptions des trades'!W243</f>
        <v>#DIV/0!</v>
      </c>
      <c r="AC243" s="265" t="e">
        <f>AB243*'Déscriptions des trades'!CK243</f>
        <v>#DIV/0!</v>
      </c>
      <c r="AD243" s="266" t="e">
        <f>'Déscriptions des trades'!CK243-AC243</f>
        <v>#DIV/0!</v>
      </c>
      <c r="AE243" s="389"/>
      <c r="AF243" s="399">
        <v>239</v>
      </c>
      <c r="AG243" s="389"/>
      <c r="AH243" s="20"/>
      <c r="AI243" s="303"/>
      <c r="AJ243" s="307"/>
      <c r="AK243" s="161"/>
      <c r="AL243" s="305"/>
      <c r="AM243" s="305"/>
      <c r="AN243" s="162"/>
      <c r="AO243" s="439"/>
      <c r="AP243" s="162"/>
      <c r="AQ243" s="113"/>
      <c r="AR243" s="113"/>
      <c r="AS243" s="384"/>
      <c r="AT243" s="306"/>
      <c r="AU243" s="306"/>
      <c r="AV243" s="160"/>
      <c r="AW243" s="158"/>
      <c r="AX243" s="385"/>
      <c r="AY243" s="453"/>
      <c r="AZ243" s="165"/>
      <c r="BA243" s="301"/>
      <c r="BB243" s="165"/>
      <c r="BC243" s="301"/>
      <c r="BD243" s="165"/>
      <c r="BE243" s="302"/>
      <c r="BF243" s="302"/>
      <c r="BG243" s="165"/>
      <c r="BH243" s="303"/>
      <c r="BI243" s="165"/>
      <c r="BJ243" s="304"/>
      <c r="BK243" s="394"/>
      <c r="BL243" s="302"/>
      <c r="BM243" s="302"/>
      <c r="BN243" s="394"/>
      <c r="BO243" s="302"/>
      <c r="BP243" s="13"/>
      <c r="BQ243" s="302"/>
      <c r="BR243" s="13"/>
      <c r="BS243" s="302"/>
      <c r="BT243" s="13"/>
      <c r="BU243" s="302"/>
      <c r="BV243" s="386"/>
      <c r="BW243" s="303"/>
      <c r="BX243" s="303"/>
      <c r="BY243" s="302"/>
      <c r="BZ243" s="302"/>
      <c r="CA243" s="387"/>
      <c r="CB243" s="395"/>
      <c r="CC243" s="12"/>
      <c r="CD243" s="304"/>
      <c r="CE243" s="14"/>
      <c r="CF243" s="395"/>
      <c r="CG243" s="397"/>
      <c r="CH243" s="300">
        <f t="shared" si="105"/>
        <v>0</v>
      </c>
      <c r="CI243" s="26"/>
      <c r="CJ243" s="17">
        <f t="shared" si="102"/>
        <v>0</v>
      </c>
      <c r="CK243" s="18">
        <f t="shared" si="113"/>
        <v>12.89</v>
      </c>
      <c r="CM243" s="164"/>
      <c r="CN243" s="302"/>
      <c r="CO243" s="13">
        <f t="shared" si="106"/>
        <v>0</v>
      </c>
      <c r="CP243" s="302"/>
      <c r="CQ243" s="13">
        <f t="shared" si="107"/>
        <v>0</v>
      </c>
      <c r="CR243" s="302"/>
      <c r="CS243" s="13">
        <f t="shared" si="108"/>
        <v>0</v>
      </c>
      <c r="CT243" s="302"/>
      <c r="CU243" s="13">
        <f t="shared" si="103"/>
        <v>0</v>
      </c>
      <c r="CV243" s="302"/>
      <c r="CW243" s="13">
        <f t="shared" si="109"/>
        <v>0</v>
      </c>
      <c r="CX243" s="13">
        <f t="shared" si="110"/>
        <v>0</v>
      </c>
      <c r="CY243" s="251">
        <f t="shared" si="111"/>
        <v>0</v>
      </c>
      <c r="CZ243" s="13" t="s">
        <v>29</v>
      </c>
      <c r="DA243" s="13">
        <v>50</v>
      </c>
      <c r="DB243" s="22">
        <f t="shared" si="112"/>
        <v>0</v>
      </c>
      <c r="DD243" s="24"/>
      <c r="DF243" s="163"/>
      <c r="DH243" s="24"/>
      <c r="DI243" s="447"/>
      <c r="DJ243" s="163"/>
    </row>
    <row r="244" spans="1:114" s="7" customFormat="1">
      <c r="A244" s="277">
        <f t="shared" si="96"/>
        <v>50</v>
      </c>
      <c r="B244" s="21" t="e">
        <f>'Calculateur de trading'!I244/C244/W244</f>
        <v>#DIV/0!</v>
      </c>
      <c r="C244" s="278">
        <f t="shared" si="97"/>
        <v>10</v>
      </c>
      <c r="D244" s="426"/>
      <c r="E244" s="273">
        <f t="shared" si="98"/>
        <v>100</v>
      </c>
      <c r="F244" s="271">
        <f t="shared" si="90"/>
        <v>2</v>
      </c>
      <c r="G244" s="271" t="e">
        <f t="shared" si="91"/>
        <v>#DIV/0!</v>
      </c>
      <c r="H244" s="272">
        <f t="shared" si="92"/>
        <v>20</v>
      </c>
      <c r="I244" s="270"/>
      <c r="J244" s="273">
        <f t="shared" si="99"/>
        <v>200</v>
      </c>
      <c r="K244" s="271">
        <f t="shared" si="93"/>
        <v>4</v>
      </c>
      <c r="L244" s="271" t="e">
        <f t="shared" si="94"/>
        <v>#DIV/0!</v>
      </c>
      <c r="M244" s="272">
        <f t="shared" si="95"/>
        <v>40</v>
      </c>
      <c r="N244" s="389"/>
      <c r="O244" s="455" t="e">
        <f>(A244*B244*W244)+(B244*'Calculateur de trading'!H244)</f>
        <v>#DIV/0!</v>
      </c>
      <c r="P244" s="274" t="e">
        <f>O244/'Déscriptions des trades'!CK244</f>
        <v>#DIV/0!</v>
      </c>
      <c r="Q244" s="456" t="e">
        <f>'Déscriptions des trades'!CK244-O244</f>
        <v>#DIV/0!</v>
      </c>
      <c r="R244" s="466" t="e">
        <f t="shared" si="100"/>
        <v>#DIV/0!</v>
      </c>
      <c r="S244" s="389"/>
      <c r="T244" s="12"/>
      <c r="U244" s="25"/>
      <c r="V244" s="15"/>
      <c r="W244" s="490">
        <f t="shared" si="104"/>
        <v>0</v>
      </c>
      <c r="X244" s="21" t="e">
        <f>W244*U244/'Déscriptions des trades'!CK244*'Déscriptions des trades'!B244</f>
        <v>#DIV/0!</v>
      </c>
      <c r="Y244" s="459"/>
      <c r="Z244" s="389"/>
      <c r="AA244" s="23">
        <f t="shared" si="101"/>
        <v>0.1</v>
      </c>
      <c r="AB244" s="17" t="e">
        <f>(AA244*'Déscriptions des trades'!U244*'Déscriptions des trades'!B244/'Déscriptions des trades'!CK244)*'Déscriptions des trades'!W244</f>
        <v>#DIV/0!</v>
      </c>
      <c r="AC244" s="265" t="e">
        <f>AB244*'Déscriptions des trades'!CK244</f>
        <v>#DIV/0!</v>
      </c>
      <c r="AD244" s="266" t="e">
        <f>'Déscriptions des trades'!CK244-AC244</f>
        <v>#DIV/0!</v>
      </c>
      <c r="AE244" s="389"/>
      <c r="AF244" s="399">
        <v>240</v>
      </c>
      <c r="AG244" s="389"/>
      <c r="AH244" s="20"/>
      <c r="AI244" s="303"/>
      <c r="AJ244" s="307"/>
      <c r="AK244" s="161"/>
      <c r="AL244" s="305"/>
      <c r="AM244" s="305"/>
      <c r="AN244" s="162"/>
      <c r="AO244" s="439"/>
      <c r="AP244" s="162"/>
      <c r="AQ244" s="113"/>
      <c r="AR244" s="113"/>
      <c r="AS244" s="384"/>
      <c r="AT244" s="306"/>
      <c r="AU244" s="306"/>
      <c r="AV244" s="160"/>
      <c r="AW244" s="158"/>
      <c r="AX244" s="385"/>
      <c r="AY244" s="453"/>
      <c r="AZ244" s="165"/>
      <c r="BA244" s="301"/>
      <c r="BB244" s="165"/>
      <c r="BC244" s="301"/>
      <c r="BD244" s="165"/>
      <c r="BE244" s="302"/>
      <c r="BF244" s="302"/>
      <c r="BG244" s="165"/>
      <c r="BH244" s="303"/>
      <c r="BI244" s="165"/>
      <c r="BJ244" s="304"/>
      <c r="BK244" s="394"/>
      <c r="BL244" s="302"/>
      <c r="BM244" s="302"/>
      <c r="BN244" s="394"/>
      <c r="BO244" s="302"/>
      <c r="BP244" s="13"/>
      <c r="BQ244" s="302"/>
      <c r="BR244" s="13"/>
      <c r="BS244" s="302"/>
      <c r="BT244" s="13"/>
      <c r="BU244" s="302"/>
      <c r="BV244" s="386"/>
      <c r="BW244" s="303"/>
      <c r="BX244" s="303"/>
      <c r="BY244" s="302"/>
      <c r="BZ244" s="302"/>
      <c r="CA244" s="387"/>
      <c r="CB244" s="395"/>
      <c r="CC244" s="12"/>
      <c r="CD244" s="304"/>
      <c r="CE244" s="14"/>
      <c r="CF244" s="395"/>
      <c r="CG244" s="397"/>
      <c r="CH244" s="300">
        <f t="shared" si="105"/>
        <v>0</v>
      </c>
      <c r="CI244" s="26"/>
      <c r="CJ244" s="17">
        <f t="shared" si="102"/>
        <v>0</v>
      </c>
      <c r="CK244" s="18">
        <f t="shared" si="113"/>
        <v>12.89</v>
      </c>
      <c r="CM244" s="164"/>
      <c r="CN244" s="302"/>
      <c r="CO244" s="13">
        <f t="shared" si="106"/>
        <v>0</v>
      </c>
      <c r="CP244" s="302"/>
      <c r="CQ244" s="13">
        <f t="shared" si="107"/>
        <v>0</v>
      </c>
      <c r="CR244" s="302"/>
      <c r="CS244" s="13">
        <f t="shared" si="108"/>
        <v>0</v>
      </c>
      <c r="CT244" s="302"/>
      <c r="CU244" s="13">
        <f t="shared" si="103"/>
        <v>0</v>
      </c>
      <c r="CV244" s="302"/>
      <c r="CW244" s="13">
        <f t="shared" si="109"/>
        <v>0</v>
      </c>
      <c r="CX244" s="13">
        <f t="shared" si="110"/>
        <v>0</v>
      </c>
      <c r="CY244" s="251">
        <f t="shared" si="111"/>
        <v>0</v>
      </c>
      <c r="CZ244" s="13" t="s">
        <v>29</v>
      </c>
      <c r="DA244" s="13">
        <v>50</v>
      </c>
      <c r="DB244" s="22">
        <f t="shared" si="112"/>
        <v>0</v>
      </c>
      <c r="DD244" s="24"/>
      <c r="DF244" s="163"/>
      <c r="DH244" s="24"/>
      <c r="DI244" s="447"/>
      <c r="DJ244" s="163"/>
    </row>
    <row r="245" spans="1:114" s="7" customFormat="1">
      <c r="A245" s="277">
        <f t="shared" si="96"/>
        <v>50</v>
      </c>
      <c r="B245" s="21" t="e">
        <f>'Calculateur de trading'!I245/C245/W245</f>
        <v>#DIV/0!</v>
      </c>
      <c r="C245" s="278">
        <f t="shared" si="97"/>
        <v>10</v>
      </c>
      <c r="D245" s="278"/>
      <c r="E245" s="273">
        <f t="shared" si="98"/>
        <v>100</v>
      </c>
      <c r="F245" s="271">
        <f t="shared" si="90"/>
        <v>2</v>
      </c>
      <c r="G245" s="271" t="e">
        <f t="shared" si="91"/>
        <v>#DIV/0!</v>
      </c>
      <c r="H245" s="272">
        <f t="shared" si="92"/>
        <v>20</v>
      </c>
      <c r="I245" s="270"/>
      <c r="J245" s="273">
        <f t="shared" si="99"/>
        <v>200</v>
      </c>
      <c r="K245" s="271">
        <f t="shared" si="93"/>
        <v>4</v>
      </c>
      <c r="L245" s="271" t="e">
        <f t="shared" si="94"/>
        <v>#DIV/0!</v>
      </c>
      <c r="M245" s="272">
        <f t="shared" si="95"/>
        <v>40</v>
      </c>
      <c r="N245" s="389"/>
      <c r="O245" s="455" t="e">
        <f>(A245*B245*W245)+(B245*'Calculateur de trading'!H245)</f>
        <v>#DIV/0!</v>
      </c>
      <c r="P245" s="274" t="e">
        <f>O245/'Déscriptions des trades'!CK245</f>
        <v>#DIV/0!</v>
      </c>
      <c r="Q245" s="456" t="e">
        <f>'Déscriptions des trades'!CK245-O245</f>
        <v>#DIV/0!</v>
      </c>
      <c r="R245" s="466" t="e">
        <f t="shared" si="100"/>
        <v>#DIV/0!</v>
      </c>
      <c r="S245" s="389"/>
      <c r="T245" s="12"/>
      <c r="U245" s="25"/>
      <c r="V245" s="15"/>
      <c r="W245" s="490">
        <f t="shared" si="104"/>
        <v>0</v>
      </c>
      <c r="X245" s="21" t="e">
        <f>W245*U245/'Déscriptions des trades'!CK245*'Déscriptions des trades'!B245</f>
        <v>#DIV/0!</v>
      </c>
      <c r="Y245" s="459"/>
      <c r="Z245" s="389"/>
      <c r="AA245" s="23">
        <f t="shared" si="101"/>
        <v>0.1</v>
      </c>
      <c r="AB245" s="17" t="e">
        <f>(AA245*'Déscriptions des trades'!U245*'Déscriptions des trades'!B245/'Déscriptions des trades'!CK245)*'Déscriptions des trades'!W245</f>
        <v>#DIV/0!</v>
      </c>
      <c r="AC245" s="265" t="e">
        <f>AB245*'Déscriptions des trades'!CK245</f>
        <v>#DIV/0!</v>
      </c>
      <c r="AD245" s="266" t="e">
        <f>'Déscriptions des trades'!CK245-AC245</f>
        <v>#DIV/0!</v>
      </c>
      <c r="AE245" s="389"/>
      <c r="AF245" s="399">
        <v>241</v>
      </c>
      <c r="AG245" s="389"/>
      <c r="AH245" s="20"/>
      <c r="AI245" s="303"/>
      <c r="AJ245" s="307"/>
      <c r="AK245" s="161"/>
      <c r="AL245" s="305"/>
      <c r="AM245" s="305"/>
      <c r="AN245" s="162"/>
      <c r="AO245" s="439"/>
      <c r="AP245" s="162"/>
      <c r="AQ245" s="113"/>
      <c r="AR245" s="113"/>
      <c r="AS245" s="384"/>
      <c r="AT245" s="306"/>
      <c r="AU245" s="306"/>
      <c r="AV245" s="160"/>
      <c r="AW245" s="158"/>
      <c r="AX245" s="385"/>
      <c r="AY245" s="453"/>
      <c r="AZ245" s="165"/>
      <c r="BA245" s="301"/>
      <c r="BB245" s="165"/>
      <c r="BC245" s="301"/>
      <c r="BD245" s="165"/>
      <c r="BE245" s="302"/>
      <c r="BF245" s="302"/>
      <c r="BG245" s="165"/>
      <c r="BH245" s="303"/>
      <c r="BI245" s="165"/>
      <c r="BJ245" s="304"/>
      <c r="BK245" s="394"/>
      <c r="BL245" s="302"/>
      <c r="BM245" s="302"/>
      <c r="BN245" s="394"/>
      <c r="BO245" s="302"/>
      <c r="BP245" s="13"/>
      <c r="BQ245" s="302"/>
      <c r="BR245" s="13"/>
      <c r="BS245" s="302"/>
      <c r="BT245" s="13"/>
      <c r="BU245" s="302"/>
      <c r="BV245" s="386"/>
      <c r="BW245" s="303"/>
      <c r="BX245" s="303"/>
      <c r="BY245" s="302"/>
      <c r="BZ245" s="302"/>
      <c r="CA245" s="387"/>
      <c r="CB245" s="395"/>
      <c r="CC245" s="12"/>
      <c r="CD245" s="304"/>
      <c r="CE245" s="14"/>
      <c r="CF245" s="395"/>
      <c r="CG245" s="397"/>
      <c r="CH245" s="300">
        <f t="shared" si="105"/>
        <v>0</v>
      </c>
      <c r="CI245" s="26"/>
      <c r="CJ245" s="17">
        <f t="shared" si="102"/>
        <v>0</v>
      </c>
      <c r="CK245" s="18">
        <f t="shared" si="113"/>
        <v>12.89</v>
      </c>
      <c r="CM245" s="164"/>
      <c r="CN245" s="302"/>
      <c r="CO245" s="13">
        <f t="shared" si="106"/>
        <v>0</v>
      </c>
      <c r="CP245" s="302"/>
      <c r="CQ245" s="13">
        <f t="shared" si="107"/>
        <v>0</v>
      </c>
      <c r="CR245" s="302"/>
      <c r="CS245" s="13">
        <f t="shared" si="108"/>
        <v>0</v>
      </c>
      <c r="CT245" s="302"/>
      <c r="CU245" s="13">
        <f t="shared" si="103"/>
        <v>0</v>
      </c>
      <c r="CV245" s="302"/>
      <c r="CW245" s="13">
        <f t="shared" si="109"/>
        <v>0</v>
      </c>
      <c r="CX245" s="13">
        <f t="shared" si="110"/>
        <v>0</v>
      </c>
      <c r="CY245" s="251">
        <f t="shared" si="111"/>
        <v>0</v>
      </c>
      <c r="CZ245" s="13" t="s">
        <v>29</v>
      </c>
      <c r="DA245" s="13">
        <v>50</v>
      </c>
      <c r="DB245" s="22">
        <f t="shared" si="112"/>
        <v>0</v>
      </c>
      <c r="DD245" s="24"/>
      <c r="DF245" s="163"/>
      <c r="DH245" s="24"/>
      <c r="DI245" s="447"/>
      <c r="DJ245" s="163"/>
    </row>
    <row r="246" spans="1:114" s="7" customFormat="1">
      <c r="A246" s="277">
        <f t="shared" si="96"/>
        <v>50</v>
      </c>
      <c r="B246" s="21" t="e">
        <f>'Calculateur de trading'!I246/C246/W246</f>
        <v>#DIV/0!</v>
      </c>
      <c r="C246" s="278">
        <f t="shared" si="97"/>
        <v>10</v>
      </c>
      <c r="D246" s="426"/>
      <c r="E246" s="273">
        <f t="shared" si="98"/>
        <v>100</v>
      </c>
      <c r="F246" s="271">
        <f t="shared" si="90"/>
        <v>2</v>
      </c>
      <c r="G246" s="271" t="e">
        <f t="shared" si="91"/>
        <v>#DIV/0!</v>
      </c>
      <c r="H246" s="272">
        <f t="shared" si="92"/>
        <v>20</v>
      </c>
      <c r="I246" s="270"/>
      <c r="J246" s="273">
        <f t="shared" si="99"/>
        <v>200</v>
      </c>
      <c r="K246" s="271">
        <f t="shared" si="93"/>
        <v>4</v>
      </c>
      <c r="L246" s="271" t="e">
        <f t="shared" si="94"/>
        <v>#DIV/0!</v>
      </c>
      <c r="M246" s="272">
        <f t="shared" si="95"/>
        <v>40</v>
      </c>
      <c r="N246" s="389"/>
      <c r="O246" s="455" t="e">
        <f>(A246*B246*W246)+(B246*'Calculateur de trading'!H246)</f>
        <v>#DIV/0!</v>
      </c>
      <c r="P246" s="274" t="e">
        <f>O246/'Déscriptions des trades'!CK246</f>
        <v>#DIV/0!</v>
      </c>
      <c r="Q246" s="456" t="e">
        <f>'Déscriptions des trades'!CK246-O246</f>
        <v>#DIV/0!</v>
      </c>
      <c r="R246" s="466" t="e">
        <f t="shared" si="100"/>
        <v>#DIV/0!</v>
      </c>
      <c r="S246" s="389"/>
      <c r="T246" s="12"/>
      <c r="U246" s="25"/>
      <c r="V246" s="15"/>
      <c r="W246" s="490">
        <f t="shared" si="104"/>
        <v>0</v>
      </c>
      <c r="X246" s="21" t="e">
        <f>W246*U246/'Déscriptions des trades'!CK246*'Déscriptions des trades'!B246</f>
        <v>#DIV/0!</v>
      </c>
      <c r="Y246" s="459"/>
      <c r="Z246" s="389"/>
      <c r="AA246" s="23">
        <f t="shared" si="101"/>
        <v>0.1</v>
      </c>
      <c r="AB246" s="17" t="e">
        <f>(AA246*'Déscriptions des trades'!U246*'Déscriptions des trades'!B246/'Déscriptions des trades'!CK246)*'Déscriptions des trades'!W246</f>
        <v>#DIV/0!</v>
      </c>
      <c r="AC246" s="265" t="e">
        <f>AB246*'Déscriptions des trades'!CK246</f>
        <v>#DIV/0!</v>
      </c>
      <c r="AD246" s="266" t="e">
        <f>'Déscriptions des trades'!CK246-AC246</f>
        <v>#DIV/0!</v>
      </c>
      <c r="AE246" s="389"/>
      <c r="AF246" s="399">
        <v>242</v>
      </c>
      <c r="AG246" s="389"/>
      <c r="AH246" s="20"/>
      <c r="AI246" s="303"/>
      <c r="AJ246" s="307"/>
      <c r="AK246" s="161"/>
      <c r="AL246" s="305"/>
      <c r="AM246" s="305"/>
      <c r="AN246" s="162"/>
      <c r="AO246" s="439"/>
      <c r="AP246" s="162"/>
      <c r="AQ246" s="113"/>
      <c r="AR246" s="113"/>
      <c r="AS246" s="384"/>
      <c r="AT246" s="306"/>
      <c r="AU246" s="306"/>
      <c r="AV246" s="160"/>
      <c r="AW246" s="158"/>
      <c r="AX246" s="385"/>
      <c r="AY246" s="453"/>
      <c r="AZ246" s="165"/>
      <c r="BA246" s="301"/>
      <c r="BB246" s="165"/>
      <c r="BC246" s="301"/>
      <c r="BD246" s="165"/>
      <c r="BE246" s="302"/>
      <c r="BF246" s="302"/>
      <c r="BG246" s="165"/>
      <c r="BH246" s="303"/>
      <c r="BI246" s="165"/>
      <c r="BJ246" s="304"/>
      <c r="BK246" s="394"/>
      <c r="BL246" s="302"/>
      <c r="BM246" s="302"/>
      <c r="BN246" s="394"/>
      <c r="BO246" s="302"/>
      <c r="BP246" s="13"/>
      <c r="BQ246" s="302"/>
      <c r="BR246" s="13"/>
      <c r="BS246" s="302"/>
      <c r="BT246" s="13"/>
      <c r="BU246" s="302"/>
      <c r="BV246" s="386"/>
      <c r="BW246" s="303"/>
      <c r="BX246" s="303"/>
      <c r="BY246" s="302"/>
      <c r="BZ246" s="302"/>
      <c r="CA246" s="387"/>
      <c r="CB246" s="395"/>
      <c r="CC246" s="12"/>
      <c r="CD246" s="304"/>
      <c r="CE246" s="14"/>
      <c r="CF246" s="395"/>
      <c r="CG246" s="397"/>
      <c r="CH246" s="300">
        <f t="shared" si="105"/>
        <v>0</v>
      </c>
      <c r="CI246" s="26"/>
      <c r="CJ246" s="17">
        <f t="shared" si="102"/>
        <v>0</v>
      </c>
      <c r="CK246" s="18">
        <f t="shared" si="113"/>
        <v>12.89</v>
      </c>
      <c r="CM246" s="164"/>
      <c r="CN246" s="302"/>
      <c r="CO246" s="13">
        <f t="shared" si="106"/>
        <v>0</v>
      </c>
      <c r="CP246" s="302"/>
      <c r="CQ246" s="13">
        <f t="shared" si="107"/>
        <v>0</v>
      </c>
      <c r="CR246" s="302"/>
      <c r="CS246" s="13">
        <f t="shared" si="108"/>
        <v>0</v>
      </c>
      <c r="CT246" s="302"/>
      <c r="CU246" s="13">
        <f t="shared" si="103"/>
        <v>0</v>
      </c>
      <c r="CV246" s="302"/>
      <c r="CW246" s="13">
        <f t="shared" si="109"/>
        <v>0</v>
      </c>
      <c r="CX246" s="13">
        <f t="shared" si="110"/>
        <v>0</v>
      </c>
      <c r="CY246" s="251">
        <f t="shared" si="111"/>
        <v>0</v>
      </c>
      <c r="CZ246" s="13" t="s">
        <v>29</v>
      </c>
      <c r="DA246" s="13">
        <v>50</v>
      </c>
      <c r="DB246" s="22">
        <f t="shared" si="112"/>
        <v>0</v>
      </c>
      <c r="DD246" s="24"/>
      <c r="DF246" s="163"/>
      <c r="DH246" s="24"/>
      <c r="DI246" s="447"/>
      <c r="DJ246" s="163"/>
    </row>
    <row r="247" spans="1:114" s="7" customFormat="1">
      <c r="A247" s="277">
        <f t="shared" si="96"/>
        <v>50</v>
      </c>
      <c r="B247" s="21" t="e">
        <f>'Calculateur de trading'!I247/C247/W247</f>
        <v>#DIV/0!</v>
      </c>
      <c r="C247" s="278">
        <f t="shared" si="97"/>
        <v>10</v>
      </c>
      <c r="D247" s="278"/>
      <c r="E247" s="273">
        <f t="shared" si="98"/>
        <v>100</v>
      </c>
      <c r="F247" s="271">
        <f t="shared" si="90"/>
        <v>2</v>
      </c>
      <c r="G247" s="271" t="e">
        <f t="shared" si="91"/>
        <v>#DIV/0!</v>
      </c>
      <c r="H247" s="272">
        <f t="shared" si="92"/>
        <v>20</v>
      </c>
      <c r="I247" s="270"/>
      <c r="J247" s="273">
        <f t="shared" si="99"/>
        <v>200</v>
      </c>
      <c r="K247" s="271">
        <f t="shared" si="93"/>
        <v>4</v>
      </c>
      <c r="L247" s="271" t="e">
        <f t="shared" si="94"/>
        <v>#DIV/0!</v>
      </c>
      <c r="M247" s="272">
        <f t="shared" si="95"/>
        <v>40</v>
      </c>
      <c r="N247" s="389"/>
      <c r="O247" s="455" t="e">
        <f>(A247*B247*W247)+(B247*'Calculateur de trading'!H247)</f>
        <v>#DIV/0!</v>
      </c>
      <c r="P247" s="274" t="e">
        <f>O247/'Déscriptions des trades'!CK247</f>
        <v>#DIV/0!</v>
      </c>
      <c r="Q247" s="456" t="e">
        <f>'Déscriptions des trades'!CK247-O247</f>
        <v>#DIV/0!</v>
      </c>
      <c r="R247" s="466" t="e">
        <f t="shared" si="100"/>
        <v>#DIV/0!</v>
      </c>
      <c r="S247" s="389"/>
      <c r="T247" s="12"/>
      <c r="U247" s="25"/>
      <c r="V247" s="15"/>
      <c r="W247" s="490">
        <f t="shared" si="104"/>
        <v>0</v>
      </c>
      <c r="X247" s="21" t="e">
        <f>W247*U247/'Déscriptions des trades'!CK247*'Déscriptions des trades'!B247</f>
        <v>#DIV/0!</v>
      </c>
      <c r="Y247" s="459"/>
      <c r="Z247" s="389"/>
      <c r="AA247" s="23">
        <f t="shared" si="101"/>
        <v>0.1</v>
      </c>
      <c r="AB247" s="17" t="e">
        <f>(AA247*'Déscriptions des trades'!U247*'Déscriptions des trades'!B247/'Déscriptions des trades'!CK247)*'Déscriptions des trades'!W247</f>
        <v>#DIV/0!</v>
      </c>
      <c r="AC247" s="265" t="e">
        <f>AB247*'Déscriptions des trades'!CK247</f>
        <v>#DIV/0!</v>
      </c>
      <c r="AD247" s="266" t="e">
        <f>'Déscriptions des trades'!CK247-AC247</f>
        <v>#DIV/0!</v>
      </c>
      <c r="AE247" s="389"/>
      <c r="AF247" s="399">
        <v>243</v>
      </c>
      <c r="AG247" s="389"/>
      <c r="AH247" s="20"/>
      <c r="AI247" s="303"/>
      <c r="AJ247" s="307"/>
      <c r="AK247" s="161"/>
      <c r="AL247" s="305"/>
      <c r="AM247" s="305"/>
      <c r="AN247" s="162"/>
      <c r="AO247" s="439"/>
      <c r="AP247" s="162"/>
      <c r="AQ247" s="113"/>
      <c r="AR247" s="113"/>
      <c r="AS247" s="384"/>
      <c r="AT247" s="306"/>
      <c r="AU247" s="306"/>
      <c r="AV247" s="160"/>
      <c r="AW247" s="158"/>
      <c r="AX247" s="385"/>
      <c r="AY247" s="453"/>
      <c r="AZ247" s="165"/>
      <c r="BA247" s="301"/>
      <c r="BB247" s="165"/>
      <c r="BC247" s="301"/>
      <c r="BD247" s="165"/>
      <c r="BE247" s="302"/>
      <c r="BF247" s="302"/>
      <c r="BG247" s="165"/>
      <c r="BH247" s="303"/>
      <c r="BI247" s="165"/>
      <c r="BJ247" s="304"/>
      <c r="BK247" s="394"/>
      <c r="BL247" s="302"/>
      <c r="BM247" s="302"/>
      <c r="BN247" s="394"/>
      <c r="BO247" s="302"/>
      <c r="BP247" s="13"/>
      <c r="BQ247" s="302"/>
      <c r="BR247" s="13"/>
      <c r="BS247" s="302"/>
      <c r="BT247" s="13"/>
      <c r="BU247" s="302"/>
      <c r="BV247" s="386"/>
      <c r="BW247" s="303"/>
      <c r="BX247" s="303"/>
      <c r="BY247" s="302"/>
      <c r="BZ247" s="302"/>
      <c r="CA247" s="387"/>
      <c r="CB247" s="395"/>
      <c r="CC247" s="12"/>
      <c r="CD247" s="304"/>
      <c r="CE247" s="14"/>
      <c r="CF247" s="395"/>
      <c r="CG247" s="397"/>
      <c r="CH247" s="300">
        <f t="shared" si="105"/>
        <v>0</v>
      </c>
      <c r="CI247" s="26"/>
      <c r="CJ247" s="17">
        <f t="shared" si="102"/>
        <v>0</v>
      </c>
      <c r="CK247" s="18">
        <f t="shared" si="113"/>
        <v>12.89</v>
      </c>
      <c r="CM247" s="164"/>
      <c r="CN247" s="302"/>
      <c r="CO247" s="13">
        <f t="shared" si="106"/>
        <v>0</v>
      </c>
      <c r="CP247" s="302"/>
      <c r="CQ247" s="13">
        <f t="shared" si="107"/>
        <v>0</v>
      </c>
      <c r="CR247" s="302"/>
      <c r="CS247" s="13">
        <f t="shared" si="108"/>
        <v>0</v>
      </c>
      <c r="CT247" s="302"/>
      <c r="CU247" s="13">
        <f t="shared" si="103"/>
        <v>0</v>
      </c>
      <c r="CV247" s="302"/>
      <c r="CW247" s="13">
        <f t="shared" si="109"/>
        <v>0</v>
      </c>
      <c r="CX247" s="13">
        <f t="shared" si="110"/>
        <v>0</v>
      </c>
      <c r="CY247" s="251">
        <f t="shared" si="111"/>
        <v>0</v>
      </c>
      <c r="CZ247" s="13" t="s">
        <v>29</v>
      </c>
      <c r="DA247" s="13">
        <v>50</v>
      </c>
      <c r="DB247" s="22">
        <f t="shared" si="112"/>
        <v>0</v>
      </c>
      <c r="DD247" s="24"/>
      <c r="DF247" s="163"/>
      <c r="DH247" s="24"/>
      <c r="DI247" s="447"/>
      <c r="DJ247" s="163"/>
    </row>
    <row r="248" spans="1:114" s="7" customFormat="1">
      <c r="A248" s="277">
        <f t="shared" si="96"/>
        <v>50</v>
      </c>
      <c r="B248" s="21" t="e">
        <f>'Calculateur de trading'!I248/C248/W248</f>
        <v>#DIV/0!</v>
      </c>
      <c r="C248" s="278">
        <f t="shared" si="97"/>
        <v>10</v>
      </c>
      <c r="D248" s="426"/>
      <c r="E248" s="273">
        <f t="shared" si="98"/>
        <v>100</v>
      </c>
      <c r="F248" s="271">
        <f t="shared" si="90"/>
        <v>2</v>
      </c>
      <c r="G248" s="271" t="e">
        <f t="shared" si="91"/>
        <v>#DIV/0!</v>
      </c>
      <c r="H248" s="272">
        <f t="shared" si="92"/>
        <v>20</v>
      </c>
      <c r="I248" s="270"/>
      <c r="J248" s="273">
        <f t="shared" si="99"/>
        <v>200</v>
      </c>
      <c r="K248" s="271">
        <f t="shared" si="93"/>
        <v>4</v>
      </c>
      <c r="L248" s="271" t="e">
        <f t="shared" si="94"/>
        <v>#DIV/0!</v>
      </c>
      <c r="M248" s="272">
        <f t="shared" si="95"/>
        <v>40</v>
      </c>
      <c r="N248" s="389"/>
      <c r="O248" s="455" t="e">
        <f>(A248*B248*W248)+(B248*'Calculateur de trading'!H248)</f>
        <v>#DIV/0!</v>
      </c>
      <c r="P248" s="274" t="e">
        <f>O248/'Déscriptions des trades'!CK248</f>
        <v>#DIV/0!</v>
      </c>
      <c r="Q248" s="456" t="e">
        <f>'Déscriptions des trades'!CK248-O248</f>
        <v>#DIV/0!</v>
      </c>
      <c r="R248" s="466" t="e">
        <f t="shared" si="100"/>
        <v>#DIV/0!</v>
      </c>
      <c r="S248" s="389"/>
      <c r="T248" s="12"/>
      <c r="U248" s="25"/>
      <c r="V248" s="15"/>
      <c r="W248" s="490">
        <f t="shared" si="104"/>
        <v>0</v>
      </c>
      <c r="X248" s="21" t="e">
        <f>W248*U248/'Déscriptions des trades'!CK248*'Déscriptions des trades'!B248</f>
        <v>#DIV/0!</v>
      </c>
      <c r="Y248" s="459"/>
      <c r="Z248" s="389"/>
      <c r="AA248" s="23">
        <f t="shared" si="101"/>
        <v>0.1</v>
      </c>
      <c r="AB248" s="17" t="e">
        <f>(AA248*'Déscriptions des trades'!U248*'Déscriptions des trades'!B248/'Déscriptions des trades'!CK248)*'Déscriptions des trades'!W248</f>
        <v>#DIV/0!</v>
      </c>
      <c r="AC248" s="265" t="e">
        <f>AB248*'Déscriptions des trades'!CK248</f>
        <v>#DIV/0!</v>
      </c>
      <c r="AD248" s="266" t="e">
        <f>'Déscriptions des trades'!CK248-AC248</f>
        <v>#DIV/0!</v>
      </c>
      <c r="AE248" s="389"/>
      <c r="AF248" s="399">
        <v>244</v>
      </c>
      <c r="AG248" s="389"/>
      <c r="AH248" s="20"/>
      <c r="AI248" s="303"/>
      <c r="AJ248" s="307"/>
      <c r="AK248" s="161"/>
      <c r="AL248" s="305"/>
      <c r="AM248" s="305"/>
      <c r="AN248" s="162"/>
      <c r="AO248" s="439"/>
      <c r="AP248" s="162"/>
      <c r="AQ248" s="113"/>
      <c r="AR248" s="113"/>
      <c r="AS248" s="384"/>
      <c r="AT248" s="306"/>
      <c r="AU248" s="306"/>
      <c r="AV248" s="160"/>
      <c r="AW248" s="158"/>
      <c r="AX248" s="385"/>
      <c r="AY248" s="453"/>
      <c r="AZ248" s="165"/>
      <c r="BA248" s="301"/>
      <c r="BB248" s="165"/>
      <c r="BC248" s="301"/>
      <c r="BD248" s="165"/>
      <c r="BE248" s="302"/>
      <c r="BF248" s="302"/>
      <c r="BG248" s="165"/>
      <c r="BH248" s="303"/>
      <c r="BI248" s="165"/>
      <c r="BJ248" s="304"/>
      <c r="BK248" s="394"/>
      <c r="BL248" s="302"/>
      <c r="BM248" s="302"/>
      <c r="BN248" s="394"/>
      <c r="BO248" s="302"/>
      <c r="BP248" s="13"/>
      <c r="BQ248" s="302"/>
      <c r="BR248" s="13"/>
      <c r="BS248" s="302"/>
      <c r="BT248" s="13"/>
      <c r="BU248" s="302"/>
      <c r="BV248" s="386"/>
      <c r="BW248" s="303"/>
      <c r="BX248" s="303"/>
      <c r="BY248" s="302"/>
      <c r="BZ248" s="302"/>
      <c r="CA248" s="387"/>
      <c r="CB248" s="395"/>
      <c r="CC248" s="12"/>
      <c r="CD248" s="304"/>
      <c r="CE248" s="14"/>
      <c r="CF248" s="395"/>
      <c r="CG248" s="397"/>
      <c r="CH248" s="300">
        <f t="shared" si="105"/>
        <v>0</v>
      </c>
      <c r="CI248" s="26"/>
      <c r="CJ248" s="17">
        <f t="shared" si="102"/>
        <v>0</v>
      </c>
      <c r="CK248" s="18">
        <f t="shared" si="113"/>
        <v>12.89</v>
      </c>
      <c r="CM248" s="164"/>
      <c r="CN248" s="302"/>
      <c r="CO248" s="13">
        <f t="shared" si="106"/>
        <v>0</v>
      </c>
      <c r="CP248" s="302"/>
      <c r="CQ248" s="13">
        <f t="shared" si="107"/>
        <v>0</v>
      </c>
      <c r="CR248" s="302"/>
      <c r="CS248" s="13">
        <f t="shared" si="108"/>
        <v>0</v>
      </c>
      <c r="CT248" s="302"/>
      <c r="CU248" s="13">
        <f t="shared" si="103"/>
        <v>0</v>
      </c>
      <c r="CV248" s="302"/>
      <c r="CW248" s="13">
        <f t="shared" si="109"/>
        <v>0</v>
      </c>
      <c r="CX248" s="13">
        <f t="shared" si="110"/>
        <v>0</v>
      </c>
      <c r="CY248" s="251">
        <f t="shared" si="111"/>
        <v>0</v>
      </c>
      <c r="CZ248" s="13" t="s">
        <v>29</v>
      </c>
      <c r="DA248" s="13">
        <v>50</v>
      </c>
      <c r="DB248" s="22">
        <f t="shared" si="112"/>
        <v>0</v>
      </c>
      <c r="DD248" s="24"/>
      <c r="DF248" s="163"/>
      <c r="DH248" s="24"/>
      <c r="DI248" s="447"/>
      <c r="DJ248" s="163"/>
    </row>
    <row r="249" spans="1:114" s="7" customFormat="1">
      <c r="A249" s="277">
        <f t="shared" si="96"/>
        <v>50</v>
      </c>
      <c r="B249" s="21" t="e">
        <f>'Calculateur de trading'!I249/C249/W249</f>
        <v>#DIV/0!</v>
      </c>
      <c r="C249" s="278">
        <f t="shared" si="97"/>
        <v>10</v>
      </c>
      <c r="D249" s="278"/>
      <c r="E249" s="273">
        <f t="shared" si="98"/>
        <v>100</v>
      </c>
      <c r="F249" s="271">
        <f t="shared" si="90"/>
        <v>2</v>
      </c>
      <c r="G249" s="271" t="e">
        <f t="shared" si="91"/>
        <v>#DIV/0!</v>
      </c>
      <c r="H249" s="272">
        <f t="shared" si="92"/>
        <v>20</v>
      </c>
      <c r="I249" s="270"/>
      <c r="J249" s="273">
        <f t="shared" si="99"/>
        <v>200</v>
      </c>
      <c r="K249" s="271">
        <f t="shared" si="93"/>
        <v>4</v>
      </c>
      <c r="L249" s="271" t="e">
        <f t="shared" si="94"/>
        <v>#DIV/0!</v>
      </c>
      <c r="M249" s="272">
        <f t="shared" si="95"/>
        <v>40</v>
      </c>
      <c r="N249" s="389"/>
      <c r="O249" s="455" t="e">
        <f>(A249*B249*W249)+(B249*'Calculateur de trading'!H249)</f>
        <v>#DIV/0!</v>
      </c>
      <c r="P249" s="274" t="e">
        <f>O249/'Déscriptions des trades'!CK249</f>
        <v>#DIV/0!</v>
      </c>
      <c r="Q249" s="456" t="e">
        <f>'Déscriptions des trades'!CK249-O249</f>
        <v>#DIV/0!</v>
      </c>
      <c r="R249" s="466" t="e">
        <f t="shared" si="100"/>
        <v>#DIV/0!</v>
      </c>
      <c r="S249" s="389"/>
      <c r="T249" s="12"/>
      <c r="U249" s="25"/>
      <c r="V249" s="15"/>
      <c r="W249" s="490">
        <f t="shared" si="104"/>
        <v>0</v>
      </c>
      <c r="X249" s="21" t="e">
        <f>W249*U249/'Déscriptions des trades'!CK249*'Déscriptions des trades'!B249</f>
        <v>#DIV/0!</v>
      </c>
      <c r="Y249" s="459"/>
      <c r="Z249" s="389"/>
      <c r="AA249" s="23">
        <f t="shared" si="101"/>
        <v>0.1</v>
      </c>
      <c r="AB249" s="17" t="e">
        <f>(AA249*'Déscriptions des trades'!U249*'Déscriptions des trades'!B249/'Déscriptions des trades'!CK249)*'Déscriptions des trades'!W249</f>
        <v>#DIV/0!</v>
      </c>
      <c r="AC249" s="265" t="e">
        <f>AB249*'Déscriptions des trades'!CK249</f>
        <v>#DIV/0!</v>
      </c>
      <c r="AD249" s="266" t="e">
        <f>'Déscriptions des trades'!CK249-AC249</f>
        <v>#DIV/0!</v>
      </c>
      <c r="AE249" s="389"/>
      <c r="AF249" s="399">
        <v>245</v>
      </c>
      <c r="AG249" s="389"/>
      <c r="AH249" s="20"/>
      <c r="AI249" s="303"/>
      <c r="AJ249" s="307"/>
      <c r="AK249" s="161"/>
      <c r="AL249" s="305"/>
      <c r="AM249" s="305"/>
      <c r="AN249" s="162"/>
      <c r="AO249" s="439"/>
      <c r="AP249" s="162"/>
      <c r="AQ249" s="113"/>
      <c r="AR249" s="113"/>
      <c r="AS249" s="384"/>
      <c r="AT249" s="306"/>
      <c r="AU249" s="306"/>
      <c r="AV249" s="160"/>
      <c r="AW249" s="158"/>
      <c r="AX249" s="385"/>
      <c r="AY249" s="453"/>
      <c r="AZ249" s="165"/>
      <c r="BA249" s="301"/>
      <c r="BB249" s="165"/>
      <c r="BC249" s="301"/>
      <c r="BD249" s="165"/>
      <c r="BE249" s="302"/>
      <c r="BF249" s="302"/>
      <c r="BG249" s="165"/>
      <c r="BH249" s="303"/>
      <c r="BI249" s="165"/>
      <c r="BJ249" s="304"/>
      <c r="BK249" s="394"/>
      <c r="BL249" s="302"/>
      <c r="BM249" s="302"/>
      <c r="BN249" s="394"/>
      <c r="BO249" s="302"/>
      <c r="BP249" s="13"/>
      <c r="BQ249" s="302"/>
      <c r="BR249" s="13"/>
      <c r="BS249" s="302"/>
      <c r="BT249" s="13"/>
      <c r="BU249" s="302"/>
      <c r="BV249" s="386"/>
      <c r="BW249" s="303"/>
      <c r="BX249" s="303"/>
      <c r="BY249" s="302"/>
      <c r="BZ249" s="302"/>
      <c r="CA249" s="387"/>
      <c r="CB249" s="395"/>
      <c r="CC249" s="12"/>
      <c r="CD249" s="304"/>
      <c r="CE249" s="14"/>
      <c r="CF249" s="395"/>
      <c r="CG249" s="397"/>
      <c r="CH249" s="300">
        <f t="shared" si="105"/>
        <v>0</v>
      </c>
      <c r="CI249" s="26"/>
      <c r="CJ249" s="17">
        <f t="shared" si="102"/>
        <v>0</v>
      </c>
      <c r="CK249" s="18">
        <f t="shared" si="113"/>
        <v>12.89</v>
      </c>
      <c r="CM249" s="164"/>
      <c r="CN249" s="302"/>
      <c r="CO249" s="13">
        <f t="shared" si="106"/>
        <v>0</v>
      </c>
      <c r="CP249" s="302"/>
      <c r="CQ249" s="13">
        <f t="shared" si="107"/>
        <v>0</v>
      </c>
      <c r="CR249" s="302"/>
      <c r="CS249" s="13">
        <f t="shared" si="108"/>
        <v>0</v>
      </c>
      <c r="CT249" s="302"/>
      <c r="CU249" s="13">
        <f t="shared" si="103"/>
        <v>0</v>
      </c>
      <c r="CV249" s="302"/>
      <c r="CW249" s="13">
        <f t="shared" si="109"/>
        <v>0</v>
      </c>
      <c r="CX249" s="13">
        <f t="shared" si="110"/>
        <v>0</v>
      </c>
      <c r="CY249" s="251">
        <f t="shared" si="111"/>
        <v>0</v>
      </c>
      <c r="CZ249" s="13" t="s">
        <v>29</v>
      </c>
      <c r="DA249" s="13">
        <v>50</v>
      </c>
      <c r="DB249" s="22">
        <f t="shared" si="112"/>
        <v>0</v>
      </c>
      <c r="DD249" s="24"/>
      <c r="DF249" s="163"/>
      <c r="DH249" s="24"/>
      <c r="DI249" s="447"/>
      <c r="DJ249" s="163"/>
    </row>
    <row r="250" spans="1:114" s="7" customFormat="1">
      <c r="A250" s="277">
        <f t="shared" si="96"/>
        <v>50</v>
      </c>
      <c r="B250" s="21" t="e">
        <f>'Calculateur de trading'!I250/C250/W250</f>
        <v>#DIV/0!</v>
      </c>
      <c r="C250" s="278">
        <f t="shared" si="97"/>
        <v>10</v>
      </c>
      <c r="D250" s="426"/>
      <c r="E250" s="273">
        <f t="shared" si="98"/>
        <v>100</v>
      </c>
      <c r="F250" s="271">
        <f t="shared" si="90"/>
        <v>2</v>
      </c>
      <c r="G250" s="271" t="e">
        <f t="shared" si="91"/>
        <v>#DIV/0!</v>
      </c>
      <c r="H250" s="272">
        <f t="shared" si="92"/>
        <v>20</v>
      </c>
      <c r="I250" s="270"/>
      <c r="J250" s="273">
        <f t="shared" si="99"/>
        <v>200</v>
      </c>
      <c r="K250" s="271">
        <f t="shared" si="93"/>
        <v>4</v>
      </c>
      <c r="L250" s="271" t="e">
        <f t="shared" si="94"/>
        <v>#DIV/0!</v>
      </c>
      <c r="M250" s="272">
        <f t="shared" si="95"/>
        <v>40</v>
      </c>
      <c r="N250" s="389"/>
      <c r="O250" s="455" t="e">
        <f>(A250*B250*W250)+(B250*'Calculateur de trading'!H250)</f>
        <v>#DIV/0!</v>
      </c>
      <c r="P250" s="274" t="e">
        <f>O250/'Déscriptions des trades'!CK250</f>
        <v>#DIV/0!</v>
      </c>
      <c r="Q250" s="456" t="e">
        <f>'Déscriptions des trades'!CK250-O250</f>
        <v>#DIV/0!</v>
      </c>
      <c r="R250" s="466" t="e">
        <f t="shared" si="100"/>
        <v>#DIV/0!</v>
      </c>
      <c r="S250" s="389"/>
      <c r="T250" s="12"/>
      <c r="U250" s="25"/>
      <c r="V250" s="15"/>
      <c r="W250" s="490">
        <f t="shared" si="104"/>
        <v>0</v>
      </c>
      <c r="X250" s="21" t="e">
        <f>W250*U250/'Déscriptions des trades'!CK250*'Déscriptions des trades'!B250</f>
        <v>#DIV/0!</v>
      </c>
      <c r="Y250" s="459"/>
      <c r="Z250" s="389"/>
      <c r="AA250" s="23">
        <f t="shared" si="101"/>
        <v>0.1</v>
      </c>
      <c r="AB250" s="17" t="e">
        <f>(AA250*'Déscriptions des trades'!U250*'Déscriptions des trades'!B250/'Déscriptions des trades'!CK250)*'Déscriptions des trades'!W250</f>
        <v>#DIV/0!</v>
      </c>
      <c r="AC250" s="265" t="e">
        <f>AB250*'Déscriptions des trades'!CK250</f>
        <v>#DIV/0!</v>
      </c>
      <c r="AD250" s="266" t="e">
        <f>'Déscriptions des trades'!CK250-AC250</f>
        <v>#DIV/0!</v>
      </c>
      <c r="AE250" s="389"/>
      <c r="AF250" s="399">
        <v>246</v>
      </c>
      <c r="AG250" s="389"/>
      <c r="AH250" s="20"/>
      <c r="AI250" s="303"/>
      <c r="AJ250" s="307"/>
      <c r="AK250" s="161"/>
      <c r="AL250" s="305"/>
      <c r="AM250" s="305"/>
      <c r="AN250" s="162"/>
      <c r="AO250" s="439"/>
      <c r="AP250" s="162"/>
      <c r="AQ250" s="113"/>
      <c r="AR250" s="113"/>
      <c r="AS250" s="384"/>
      <c r="AT250" s="306"/>
      <c r="AU250" s="306"/>
      <c r="AV250" s="160"/>
      <c r="AW250" s="158"/>
      <c r="AX250" s="385"/>
      <c r="AY250" s="453"/>
      <c r="AZ250" s="165"/>
      <c r="BA250" s="301"/>
      <c r="BB250" s="165"/>
      <c r="BC250" s="301"/>
      <c r="BD250" s="165"/>
      <c r="BE250" s="302"/>
      <c r="BF250" s="302"/>
      <c r="BG250" s="165"/>
      <c r="BH250" s="303"/>
      <c r="BI250" s="165"/>
      <c r="BJ250" s="304"/>
      <c r="BK250" s="394"/>
      <c r="BL250" s="302"/>
      <c r="BM250" s="302"/>
      <c r="BN250" s="394"/>
      <c r="BO250" s="302"/>
      <c r="BP250" s="13"/>
      <c r="BQ250" s="302"/>
      <c r="BR250" s="13"/>
      <c r="BS250" s="302"/>
      <c r="BT250" s="13"/>
      <c r="BU250" s="302"/>
      <c r="BV250" s="386"/>
      <c r="BW250" s="303"/>
      <c r="BX250" s="303"/>
      <c r="BY250" s="302"/>
      <c r="BZ250" s="302"/>
      <c r="CA250" s="387"/>
      <c r="CB250" s="395"/>
      <c r="CC250" s="12"/>
      <c r="CD250" s="304"/>
      <c r="CE250" s="14"/>
      <c r="CF250" s="395"/>
      <c r="CG250" s="397"/>
      <c r="CH250" s="300">
        <f t="shared" si="105"/>
        <v>0</v>
      </c>
      <c r="CI250" s="26"/>
      <c r="CJ250" s="17">
        <f t="shared" si="102"/>
        <v>0</v>
      </c>
      <c r="CK250" s="18">
        <f t="shared" si="113"/>
        <v>12.89</v>
      </c>
      <c r="CM250" s="164"/>
      <c r="CN250" s="302"/>
      <c r="CO250" s="13">
        <f t="shared" si="106"/>
        <v>0</v>
      </c>
      <c r="CP250" s="302"/>
      <c r="CQ250" s="13">
        <f t="shared" si="107"/>
        <v>0</v>
      </c>
      <c r="CR250" s="302"/>
      <c r="CS250" s="13">
        <f t="shared" si="108"/>
        <v>0</v>
      </c>
      <c r="CT250" s="302"/>
      <c r="CU250" s="13">
        <f t="shared" si="103"/>
        <v>0</v>
      </c>
      <c r="CV250" s="302"/>
      <c r="CW250" s="13">
        <f t="shared" si="109"/>
        <v>0</v>
      </c>
      <c r="CX250" s="13">
        <f t="shared" si="110"/>
        <v>0</v>
      </c>
      <c r="CY250" s="251">
        <f t="shared" si="111"/>
        <v>0</v>
      </c>
      <c r="CZ250" s="13" t="s">
        <v>29</v>
      </c>
      <c r="DA250" s="13">
        <v>50</v>
      </c>
      <c r="DB250" s="22">
        <f t="shared" si="112"/>
        <v>0</v>
      </c>
      <c r="DD250" s="24"/>
      <c r="DF250" s="163"/>
      <c r="DH250" s="24"/>
      <c r="DI250" s="447"/>
      <c r="DJ250" s="163"/>
    </row>
    <row r="251" spans="1:114" s="7" customFormat="1">
      <c r="A251" s="277">
        <f t="shared" si="96"/>
        <v>50</v>
      </c>
      <c r="B251" s="21" t="e">
        <f>'Calculateur de trading'!I251/C251/W251</f>
        <v>#DIV/0!</v>
      </c>
      <c r="C251" s="278">
        <f t="shared" si="97"/>
        <v>10</v>
      </c>
      <c r="D251" s="426"/>
      <c r="E251" s="273">
        <f t="shared" si="98"/>
        <v>100</v>
      </c>
      <c r="F251" s="271">
        <f t="shared" si="90"/>
        <v>2</v>
      </c>
      <c r="G251" s="271" t="e">
        <f t="shared" si="91"/>
        <v>#DIV/0!</v>
      </c>
      <c r="H251" s="272">
        <f t="shared" si="92"/>
        <v>20</v>
      </c>
      <c r="I251" s="270"/>
      <c r="J251" s="273">
        <f t="shared" si="99"/>
        <v>200</v>
      </c>
      <c r="K251" s="271">
        <f t="shared" si="93"/>
        <v>4</v>
      </c>
      <c r="L251" s="271" t="e">
        <f t="shared" si="94"/>
        <v>#DIV/0!</v>
      </c>
      <c r="M251" s="272">
        <f t="shared" si="95"/>
        <v>40</v>
      </c>
      <c r="N251" s="389"/>
      <c r="O251" s="455" t="e">
        <f>(A251*B251*W251)+(B251*'Calculateur de trading'!H251)</f>
        <v>#DIV/0!</v>
      </c>
      <c r="P251" s="274" t="e">
        <f>O251/'Déscriptions des trades'!CK251</f>
        <v>#DIV/0!</v>
      </c>
      <c r="Q251" s="456" t="e">
        <f>'Déscriptions des trades'!CK251-O251</f>
        <v>#DIV/0!</v>
      </c>
      <c r="R251" s="466" t="e">
        <f t="shared" si="100"/>
        <v>#DIV/0!</v>
      </c>
      <c r="S251" s="389"/>
      <c r="T251" s="12"/>
      <c r="U251" s="25"/>
      <c r="V251" s="15"/>
      <c r="W251" s="490">
        <f t="shared" si="104"/>
        <v>0</v>
      </c>
      <c r="X251" s="21" t="e">
        <f>W251*U251/'Déscriptions des trades'!CK251*'Déscriptions des trades'!B251</f>
        <v>#DIV/0!</v>
      </c>
      <c r="Y251" s="459"/>
      <c r="Z251" s="389"/>
      <c r="AA251" s="23">
        <f t="shared" si="101"/>
        <v>0.1</v>
      </c>
      <c r="AB251" s="17" t="e">
        <f>(AA251*'Déscriptions des trades'!U251*'Déscriptions des trades'!B251/'Déscriptions des trades'!CK251)*'Déscriptions des trades'!W251</f>
        <v>#DIV/0!</v>
      </c>
      <c r="AC251" s="265" t="e">
        <f>AB251*'Déscriptions des trades'!CK251</f>
        <v>#DIV/0!</v>
      </c>
      <c r="AD251" s="266" t="e">
        <f>'Déscriptions des trades'!CK251-AC251</f>
        <v>#DIV/0!</v>
      </c>
      <c r="AE251" s="389"/>
      <c r="AF251" s="399">
        <v>247</v>
      </c>
      <c r="AG251" s="389"/>
      <c r="AH251" s="20"/>
      <c r="AI251" s="303"/>
      <c r="AJ251" s="307"/>
      <c r="AK251" s="161"/>
      <c r="AL251" s="305"/>
      <c r="AM251" s="305"/>
      <c r="AN251" s="162"/>
      <c r="AO251" s="439"/>
      <c r="AP251" s="162"/>
      <c r="AQ251" s="113"/>
      <c r="AR251" s="113"/>
      <c r="AS251" s="384"/>
      <c r="AT251" s="306"/>
      <c r="AU251" s="306"/>
      <c r="AV251" s="160"/>
      <c r="AW251" s="158"/>
      <c r="AX251" s="385"/>
      <c r="AY251" s="453"/>
      <c r="AZ251" s="165"/>
      <c r="BA251" s="301"/>
      <c r="BB251" s="165"/>
      <c r="BC251" s="301"/>
      <c r="BD251" s="165"/>
      <c r="BE251" s="302"/>
      <c r="BF251" s="302"/>
      <c r="BG251" s="165"/>
      <c r="BH251" s="303"/>
      <c r="BI251" s="165"/>
      <c r="BJ251" s="304"/>
      <c r="BK251" s="394"/>
      <c r="BL251" s="302"/>
      <c r="BM251" s="302"/>
      <c r="BN251" s="394"/>
      <c r="BO251" s="302"/>
      <c r="BP251" s="13"/>
      <c r="BQ251" s="302"/>
      <c r="BR251" s="13"/>
      <c r="BS251" s="302"/>
      <c r="BT251" s="13"/>
      <c r="BU251" s="302"/>
      <c r="BV251" s="386"/>
      <c r="BW251" s="303"/>
      <c r="BX251" s="303"/>
      <c r="BY251" s="302"/>
      <c r="BZ251" s="302"/>
      <c r="CA251" s="387"/>
      <c r="CB251" s="395"/>
      <c r="CC251" s="12"/>
      <c r="CD251" s="304"/>
      <c r="CE251" s="14"/>
      <c r="CF251" s="395"/>
      <c r="CG251" s="397"/>
      <c r="CH251" s="300">
        <f t="shared" si="105"/>
        <v>0</v>
      </c>
      <c r="CI251" s="26"/>
      <c r="CJ251" s="17">
        <f t="shared" si="102"/>
        <v>0</v>
      </c>
      <c r="CK251" s="18">
        <f t="shared" si="113"/>
        <v>12.89</v>
      </c>
      <c r="CM251" s="164"/>
      <c r="CN251" s="302"/>
      <c r="CO251" s="13">
        <f t="shared" si="106"/>
        <v>0</v>
      </c>
      <c r="CP251" s="302"/>
      <c r="CQ251" s="13">
        <f t="shared" si="107"/>
        <v>0</v>
      </c>
      <c r="CR251" s="302"/>
      <c r="CS251" s="13">
        <f t="shared" si="108"/>
        <v>0</v>
      </c>
      <c r="CT251" s="302"/>
      <c r="CU251" s="13">
        <f t="shared" si="103"/>
        <v>0</v>
      </c>
      <c r="CV251" s="302"/>
      <c r="CW251" s="13">
        <f t="shared" si="109"/>
        <v>0</v>
      </c>
      <c r="CX251" s="13">
        <f t="shared" si="110"/>
        <v>0</v>
      </c>
      <c r="CY251" s="251">
        <f t="shared" si="111"/>
        <v>0</v>
      </c>
      <c r="CZ251" s="13" t="s">
        <v>29</v>
      </c>
      <c r="DA251" s="13">
        <v>50</v>
      </c>
      <c r="DB251" s="22">
        <f t="shared" si="112"/>
        <v>0</v>
      </c>
      <c r="DD251" s="24"/>
      <c r="DF251" s="163"/>
      <c r="DH251" s="24"/>
      <c r="DI251" s="447"/>
      <c r="DJ251" s="163"/>
    </row>
    <row r="252" spans="1:114" s="7" customFormat="1">
      <c r="A252" s="277">
        <f t="shared" si="96"/>
        <v>50</v>
      </c>
      <c r="B252" s="21" t="e">
        <f>'Calculateur de trading'!I252/C252/W252</f>
        <v>#DIV/0!</v>
      </c>
      <c r="C252" s="278">
        <f t="shared" si="97"/>
        <v>10</v>
      </c>
      <c r="D252" s="278"/>
      <c r="E252" s="273">
        <f t="shared" si="98"/>
        <v>100</v>
      </c>
      <c r="F252" s="271">
        <f t="shared" si="90"/>
        <v>2</v>
      </c>
      <c r="G252" s="271" t="e">
        <f t="shared" si="91"/>
        <v>#DIV/0!</v>
      </c>
      <c r="H252" s="272">
        <f t="shared" si="92"/>
        <v>20</v>
      </c>
      <c r="I252" s="270"/>
      <c r="J252" s="273">
        <f t="shared" si="99"/>
        <v>200</v>
      </c>
      <c r="K252" s="271">
        <f t="shared" si="93"/>
        <v>4</v>
      </c>
      <c r="L252" s="271" t="e">
        <f t="shared" si="94"/>
        <v>#DIV/0!</v>
      </c>
      <c r="M252" s="272">
        <f t="shared" si="95"/>
        <v>40</v>
      </c>
      <c r="N252" s="389"/>
      <c r="O252" s="455" t="e">
        <f>(A252*B252*W252)+(B252*'Calculateur de trading'!H252)</f>
        <v>#DIV/0!</v>
      </c>
      <c r="P252" s="274" t="e">
        <f>O252/'Déscriptions des trades'!CK252</f>
        <v>#DIV/0!</v>
      </c>
      <c r="Q252" s="456" t="e">
        <f>'Déscriptions des trades'!CK252-O252</f>
        <v>#DIV/0!</v>
      </c>
      <c r="R252" s="466" t="e">
        <f t="shared" si="100"/>
        <v>#DIV/0!</v>
      </c>
      <c r="S252" s="389"/>
      <c r="T252" s="12"/>
      <c r="U252" s="25"/>
      <c r="V252" s="15"/>
      <c r="W252" s="490">
        <f t="shared" si="104"/>
        <v>0</v>
      </c>
      <c r="X252" s="21" t="e">
        <f>W252*U252/'Déscriptions des trades'!CK252*'Déscriptions des trades'!B252</f>
        <v>#DIV/0!</v>
      </c>
      <c r="Y252" s="459"/>
      <c r="Z252" s="389"/>
      <c r="AA252" s="23">
        <f t="shared" si="101"/>
        <v>0.1</v>
      </c>
      <c r="AB252" s="17" t="e">
        <f>(AA252*'Déscriptions des trades'!U252*'Déscriptions des trades'!B252/'Déscriptions des trades'!CK252)*'Déscriptions des trades'!W252</f>
        <v>#DIV/0!</v>
      </c>
      <c r="AC252" s="265" t="e">
        <f>AB252*'Déscriptions des trades'!CK252</f>
        <v>#DIV/0!</v>
      </c>
      <c r="AD252" s="266" t="e">
        <f>'Déscriptions des trades'!CK252-AC252</f>
        <v>#DIV/0!</v>
      </c>
      <c r="AE252" s="389"/>
      <c r="AF252" s="399">
        <v>248</v>
      </c>
      <c r="AG252" s="389"/>
      <c r="AH252" s="20"/>
      <c r="AI252" s="303"/>
      <c r="AJ252" s="307"/>
      <c r="AK252" s="161"/>
      <c r="AL252" s="305"/>
      <c r="AM252" s="305"/>
      <c r="AN252" s="162"/>
      <c r="AO252" s="439"/>
      <c r="AP252" s="162"/>
      <c r="AQ252" s="113"/>
      <c r="AR252" s="113"/>
      <c r="AS252" s="384"/>
      <c r="AT252" s="306"/>
      <c r="AU252" s="306"/>
      <c r="AV252" s="160"/>
      <c r="AW252" s="158"/>
      <c r="AX252" s="385"/>
      <c r="AY252" s="453"/>
      <c r="AZ252" s="165"/>
      <c r="BA252" s="301"/>
      <c r="BB252" s="165"/>
      <c r="BC252" s="301"/>
      <c r="BD252" s="165"/>
      <c r="BE252" s="302"/>
      <c r="BF252" s="302"/>
      <c r="BG252" s="165"/>
      <c r="BH252" s="303"/>
      <c r="BI252" s="165"/>
      <c r="BJ252" s="304"/>
      <c r="BK252" s="394"/>
      <c r="BL252" s="302"/>
      <c r="BM252" s="302"/>
      <c r="BN252" s="394"/>
      <c r="BO252" s="302"/>
      <c r="BP252" s="13"/>
      <c r="BQ252" s="302"/>
      <c r="BR252" s="13"/>
      <c r="BS252" s="302"/>
      <c r="BT252" s="13"/>
      <c r="BU252" s="302"/>
      <c r="BV252" s="386"/>
      <c r="BW252" s="303"/>
      <c r="BX252" s="303"/>
      <c r="BY252" s="302"/>
      <c r="BZ252" s="302"/>
      <c r="CA252" s="387"/>
      <c r="CB252" s="395"/>
      <c r="CC252" s="12"/>
      <c r="CD252" s="304"/>
      <c r="CE252" s="14"/>
      <c r="CF252" s="395"/>
      <c r="CG252" s="397"/>
      <c r="CH252" s="300">
        <f t="shared" si="105"/>
        <v>0</v>
      </c>
      <c r="CI252" s="26"/>
      <c r="CJ252" s="17">
        <f t="shared" si="102"/>
        <v>0</v>
      </c>
      <c r="CK252" s="18">
        <f t="shared" si="113"/>
        <v>12.89</v>
      </c>
      <c r="CM252" s="164"/>
      <c r="CN252" s="302"/>
      <c r="CO252" s="13">
        <f t="shared" si="106"/>
        <v>0</v>
      </c>
      <c r="CP252" s="302"/>
      <c r="CQ252" s="13">
        <f t="shared" si="107"/>
        <v>0</v>
      </c>
      <c r="CR252" s="302"/>
      <c r="CS252" s="13">
        <f t="shared" si="108"/>
        <v>0</v>
      </c>
      <c r="CT252" s="302"/>
      <c r="CU252" s="13">
        <f t="shared" si="103"/>
        <v>0</v>
      </c>
      <c r="CV252" s="302"/>
      <c r="CW252" s="13">
        <f t="shared" si="109"/>
        <v>0</v>
      </c>
      <c r="CX252" s="13">
        <f t="shared" si="110"/>
        <v>0</v>
      </c>
      <c r="CY252" s="251">
        <f t="shared" si="111"/>
        <v>0</v>
      </c>
      <c r="CZ252" s="13" t="s">
        <v>29</v>
      </c>
      <c r="DA252" s="13">
        <v>50</v>
      </c>
      <c r="DB252" s="22">
        <f t="shared" si="112"/>
        <v>0</v>
      </c>
      <c r="DD252" s="24"/>
      <c r="DF252" s="163"/>
      <c r="DH252" s="24"/>
      <c r="DI252" s="447"/>
      <c r="DJ252" s="163"/>
    </row>
    <row r="253" spans="1:114" s="7" customFormat="1">
      <c r="A253" s="277">
        <f t="shared" si="96"/>
        <v>50</v>
      </c>
      <c r="B253" s="21" t="e">
        <f>'Calculateur de trading'!I253/C253/W253</f>
        <v>#DIV/0!</v>
      </c>
      <c r="C253" s="278">
        <f t="shared" si="97"/>
        <v>10</v>
      </c>
      <c r="D253" s="426"/>
      <c r="E253" s="273">
        <f t="shared" si="98"/>
        <v>100</v>
      </c>
      <c r="F253" s="271">
        <f t="shared" si="90"/>
        <v>2</v>
      </c>
      <c r="G253" s="271" t="e">
        <f t="shared" si="91"/>
        <v>#DIV/0!</v>
      </c>
      <c r="H253" s="272">
        <f t="shared" si="92"/>
        <v>20</v>
      </c>
      <c r="I253" s="270"/>
      <c r="J253" s="273">
        <f t="shared" si="99"/>
        <v>200</v>
      </c>
      <c r="K253" s="271">
        <f t="shared" si="93"/>
        <v>4</v>
      </c>
      <c r="L253" s="271" t="e">
        <f t="shared" si="94"/>
        <v>#DIV/0!</v>
      </c>
      <c r="M253" s="272">
        <f t="shared" si="95"/>
        <v>40</v>
      </c>
      <c r="N253" s="389"/>
      <c r="O253" s="455" t="e">
        <f>(A253*B253*W253)+(B253*'Calculateur de trading'!H253)</f>
        <v>#DIV/0!</v>
      </c>
      <c r="P253" s="274" t="e">
        <f>O253/'Déscriptions des trades'!CK253</f>
        <v>#DIV/0!</v>
      </c>
      <c r="Q253" s="456" t="e">
        <f>'Déscriptions des trades'!CK253-O253</f>
        <v>#DIV/0!</v>
      </c>
      <c r="R253" s="466" t="e">
        <f t="shared" si="100"/>
        <v>#DIV/0!</v>
      </c>
      <c r="S253" s="389"/>
      <c r="T253" s="12"/>
      <c r="U253" s="25"/>
      <c r="V253" s="15"/>
      <c r="W253" s="490">
        <f t="shared" si="104"/>
        <v>0</v>
      </c>
      <c r="X253" s="21" t="e">
        <f>W253*U253/'Déscriptions des trades'!CK253*'Déscriptions des trades'!B253</f>
        <v>#DIV/0!</v>
      </c>
      <c r="Y253" s="459"/>
      <c r="Z253" s="389"/>
      <c r="AA253" s="23">
        <f t="shared" si="101"/>
        <v>0.1</v>
      </c>
      <c r="AB253" s="17" t="e">
        <f>(AA253*'Déscriptions des trades'!U253*'Déscriptions des trades'!B253/'Déscriptions des trades'!CK253)*'Déscriptions des trades'!W253</f>
        <v>#DIV/0!</v>
      </c>
      <c r="AC253" s="265" t="e">
        <f>AB253*'Déscriptions des trades'!CK253</f>
        <v>#DIV/0!</v>
      </c>
      <c r="AD253" s="266" t="e">
        <f>'Déscriptions des trades'!CK253-AC253</f>
        <v>#DIV/0!</v>
      </c>
      <c r="AE253" s="389"/>
      <c r="AF253" s="399">
        <v>249</v>
      </c>
      <c r="AG253" s="389"/>
      <c r="AH253" s="20"/>
      <c r="AI253" s="303"/>
      <c r="AJ253" s="307"/>
      <c r="AK253" s="161"/>
      <c r="AL253" s="305"/>
      <c r="AM253" s="305"/>
      <c r="AN253" s="162"/>
      <c r="AO253" s="439"/>
      <c r="AP253" s="162"/>
      <c r="AQ253" s="113"/>
      <c r="AR253" s="113"/>
      <c r="AS253" s="384"/>
      <c r="AT253" s="306"/>
      <c r="AU253" s="306"/>
      <c r="AV253" s="160"/>
      <c r="AW253" s="158"/>
      <c r="AX253" s="385"/>
      <c r="AY253" s="453"/>
      <c r="AZ253" s="165"/>
      <c r="BA253" s="301"/>
      <c r="BB253" s="165"/>
      <c r="BC253" s="301"/>
      <c r="BD253" s="165"/>
      <c r="BE253" s="302"/>
      <c r="BF253" s="302"/>
      <c r="BG253" s="165"/>
      <c r="BH253" s="303"/>
      <c r="BI253" s="165"/>
      <c r="BJ253" s="304"/>
      <c r="BK253" s="394"/>
      <c r="BL253" s="302"/>
      <c r="BM253" s="302"/>
      <c r="BN253" s="394"/>
      <c r="BO253" s="302"/>
      <c r="BP253" s="13"/>
      <c r="BQ253" s="302"/>
      <c r="BR253" s="13"/>
      <c r="BS253" s="302"/>
      <c r="BT253" s="13"/>
      <c r="BU253" s="302"/>
      <c r="BV253" s="386"/>
      <c r="BW253" s="303"/>
      <c r="BX253" s="303"/>
      <c r="BY253" s="302"/>
      <c r="BZ253" s="302"/>
      <c r="CA253" s="387"/>
      <c r="CB253" s="395"/>
      <c r="CC253" s="12"/>
      <c r="CD253" s="304"/>
      <c r="CE253" s="14"/>
      <c r="CF253" s="395"/>
      <c r="CG253" s="397"/>
      <c r="CH253" s="300">
        <f t="shared" si="105"/>
        <v>0</v>
      </c>
      <c r="CI253" s="26"/>
      <c r="CJ253" s="17">
        <f t="shared" si="102"/>
        <v>0</v>
      </c>
      <c r="CK253" s="18">
        <f t="shared" si="113"/>
        <v>12.89</v>
      </c>
      <c r="CM253" s="164"/>
      <c r="CN253" s="302"/>
      <c r="CO253" s="13">
        <f t="shared" si="106"/>
        <v>0</v>
      </c>
      <c r="CP253" s="302"/>
      <c r="CQ253" s="13">
        <f t="shared" si="107"/>
        <v>0</v>
      </c>
      <c r="CR253" s="302"/>
      <c r="CS253" s="13">
        <f t="shared" si="108"/>
        <v>0</v>
      </c>
      <c r="CT253" s="302"/>
      <c r="CU253" s="13">
        <f t="shared" si="103"/>
        <v>0</v>
      </c>
      <c r="CV253" s="302"/>
      <c r="CW253" s="13">
        <f t="shared" si="109"/>
        <v>0</v>
      </c>
      <c r="CX253" s="13">
        <f t="shared" si="110"/>
        <v>0</v>
      </c>
      <c r="CY253" s="251">
        <f t="shared" si="111"/>
        <v>0</v>
      </c>
      <c r="CZ253" s="13" t="s">
        <v>29</v>
      </c>
      <c r="DA253" s="13">
        <v>50</v>
      </c>
      <c r="DB253" s="22">
        <f t="shared" si="112"/>
        <v>0</v>
      </c>
      <c r="DD253" s="24"/>
      <c r="DF253" s="163"/>
      <c r="DH253" s="24"/>
      <c r="DI253" s="447"/>
      <c r="DJ253" s="163"/>
    </row>
    <row r="254" spans="1:114" s="7" customFormat="1">
      <c r="A254" s="277">
        <f t="shared" si="96"/>
        <v>50</v>
      </c>
      <c r="B254" s="21" t="e">
        <f>'Calculateur de trading'!I254/C254/W254</f>
        <v>#DIV/0!</v>
      </c>
      <c r="C254" s="278">
        <f t="shared" si="97"/>
        <v>10</v>
      </c>
      <c r="D254" s="278"/>
      <c r="E254" s="273">
        <f t="shared" si="98"/>
        <v>100</v>
      </c>
      <c r="F254" s="271">
        <f t="shared" si="90"/>
        <v>2</v>
      </c>
      <c r="G254" s="271" t="e">
        <f t="shared" si="91"/>
        <v>#DIV/0!</v>
      </c>
      <c r="H254" s="272">
        <f t="shared" si="92"/>
        <v>20</v>
      </c>
      <c r="I254" s="270"/>
      <c r="J254" s="273">
        <f t="shared" si="99"/>
        <v>200</v>
      </c>
      <c r="K254" s="271">
        <f t="shared" si="93"/>
        <v>4</v>
      </c>
      <c r="L254" s="271" t="e">
        <f t="shared" si="94"/>
        <v>#DIV/0!</v>
      </c>
      <c r="M254" s="272">
        <f t="shared" si="95"/>
        <v>40</v>
      </c>
      <c r="N254" s="389"/>
      <c r="O254" s="455" t="e">
        <f>(A254*B254*W254)+(B254*'Calculateur de trading'!H254)</f>
        <v>#DIV/0!</v>
      </c>
      <c r="P254" s="274" t="e">
        <f>O254/'Déscriptions des trades'!CK254</f>
        <v>#DIV/0!</v>
      </c>
      <c r="Q254" s="456" t="e">
        <f>'Déscriptions des trades'!CK254-O254</f>
        <v>#DIV/0!</v>
      </c>
      <c r="R254" s="466" t="e">
        <f t="shared" si="100"/>
        <v>#DIV/0!</v>
      </c>
      <c r="S254" s="389"/>
      <c r="T254" s="12"/>
      <c r="U254" s="25"/>
      <c r="V254" s="15"/>
      <c r="W254" s="490">
        <f t="shared" si="104"/>
        <v>0</v>
      </c>
      <c r="X254" s="21" t="e">
        <f>W254*U254/'Déscriptions des trades'!CK254*'Déscriptions des trades'!B254</f>
        <v>#DIV/0!</v>
      </c>
      <c r="Y254" s="459"/>
      <c r="Z254" s="389"/>
      <c r="AA254" s="23">
        <f t="shared" si="101"/>
        <v>0.1</v>
      </c>
      <c r="AB254" s="17" t="e">
        <f>(AA254*'Déscriptions des trades'!U254*'Déscriptions des trades'!B254/'Déscriptions des trades'!CK254)*'Déscriptions des trades'!W254</f>
        <v>#DIV/0!</v>
      </c>
      <c r="AC254" s="265" t="e">
        <f>AB254*'Déscriptions des trades'!CK254</f>
        <v>#DIV/0!</v>
      </c>
      <c r="AD254" s="266" t="e">
        <f>'Déscriptions des trades'!CK254-AC254</f>
        <v>#DIV/0!</v>
      </c>
      <c r="AE254" s="389"/>
      <c r="AF254" s="399">
        <v>250</v>
      </c>
      <c r="AG254" s="389"/>
      <c r="AH254" s="20"/>
      <c r="AI254" s="303"/>
      <c r="AJ254" s="307"/>
      <c r="AK254" s="161"/>
      <c r="AL254" s="305"/>
      <c r="AM254" s="305"/>
      <c r="AN254" s="162"/>
      <c r="AO254" s="439"/>
      <c r="AP254" s="162"/>
      <c r="AQ254" s="113"/>
      <c r="AR254" s="113"/>
      <c r="AS254" s="384"/>
      <c r="AT254" s="306"/>
      <c r="AU254" s="306"/>
      <c r="AV254" s="160"/>
      <c r="AW254" s="158"/>
      <c r="AX254" s="385"/>
      <c r="AY254" s="453"/>
      <c r="AZ254" s="165"/>
      <c r="BA254" s="301"/>
      <c r="BB254" s="165"/>
      <c r="BC254" s="301"/>
      <c r="BD254" s="165"/>
      <c r="BE254" s="302"/>
      <c r="BF254" s="302"/>
      <c r="BG254" s="165"/>
      <c r="BH254" s="303"/>
      <c r="BI254" s="165"/>
      <c r="BJ254" s="304"/>
      <c r="BK254" s="394"/>
      <c r="BL254" s="302"/>
      <c r="BM254" s="302"/>
      <c r="BN254" s="394"/>
      <c r="BO254" s="302"/>
      <c r="BP254" s="13"/>
      <c r="BQ254" s="302"/>
      <c r="BR254" s="13"/>
      <c r="BS254" s="302"/>
      <c r="BT254" s="13"/>
      <c r="BU254" s="302"/>
      <c r="BV254" s="386"/>
      <c r="BW254" s="303"/>
      <c r="BX254" s="303"/>
      <c r="BY254" s="302"/>
      <c r="BZ254" s="302"/>
      <c r="CA254" s="387"/>
      <c r="CB254" s="395"/>
      <c r="CC254" s="12"/>
      <c r="CD254" s="304"/>
      <c r="CE254" s="14"/>
      <c r="CF254" s="395"/>
      <c r="CG254" s="397"/>
      <c r="CH254" s="300">
        <f t="shared" si="105"/>
        <v>0</v>
      </c>
      <c r="CI254" s="26"/>
      <c r="CJ254" s="17">
        <f t="shared" si="102"/>
        <v>0</v>
      </c>
      <c r="CK254" s="18">
        <f t="shared" si="113"/>
        <v>12.89</v>
      </c>
      <c r="CM254" s="164"/>
      <c r="CN254" s="302"/>
      <c r="CO254" s="13">
        <f t="shared" si="106"/>
        <v>0</v>
      </c>
      <c r="CP254" s="302"/>
      <c r="CQ254" s="13">
        <f t="shared" si="107"/>
        <v>0</v>
      </c>
      <c r="CR254" s="302"/>
      <c r="CS254" s="13">
        <f t="shared" si="108"/>
        <v>0</v>
      </c>
      <c r="CT254" s="302"/>
      <c r="CU254" s="13">
        <f t="shared" si="103"/>
        <v>0</v>
      </c>
      <c r="CV254" s="302"/>
      <c r="CW254" s="13">
        <f t="shared" si="109"/>
        <v>0</v>
      </c>
      <c r="CX254" s="13">
        <f t="shared" si="110"/>
        <v>0</v>
      </c>
      <c r="CY254" s="251">
        <f t="shared" si="111"/>
        <v>0</v>
      </c>
      <c r="CZ254" s="13" t="s">
        <v>29</v>
      </c>
      <c r="DA254" s="13">
        <v>50</v>
      </c>
      <c r="DB254" s="22">
        <f t="shared" si="112"/>
        <v>0</v>
      </c>
      <c r="DD254" s="24"/>
      <c r="DF254" s="163"/>
      <c r="DH254" s="24"/>
      <c r="DI254" s="447"/>
      <c r="DJ254" s="163"/>
    </row>
    <row r="255" spans="1:114" s="7" customFormat="1">
      <c r="A255" s="277">
        <f t="shared" si="96"/>
        <v>50</v>
      </c>
      <c r="B255" s="21" t="e">
        <f>'Calculateur de trading'!I255/C255/W255</f>
        <v>#DIV/0!</v>
      </c>
      <c r="C255" s="278">
        <f t="shared" si="97"/>
        <v>10</v>
      </c>
      <c r="D255" s="426"/>
      <c r="E255" s="273">
        <f t="shared" si="98"/>
        <v>100</v>
      </c>
      <c r="F255" s="271">
        <f t="shared" si="90"/>
        <v>2</v>
      </c>
      <c r="G255" s="271" t="e">
        <f t="shared" si="91"/>
        <v>#DIV/0!</v>
      </c>
      <c r="H255" s="272">
        <f t="shared" si="92"/>
        <v>20</v>
      </c>
      <c r="I255" s="270"/>
      <c r="J255" s="273">
        <f t="shared" si="99"/>
        <v>200</v>
      </c>
      <c r="K255" s="271">
        <f t="shared" si="93"/>
        <v>4</v>
      </c>
      <c r="L255" s="271" t="e">
        <f t="shared" si="94"/>
        <v>#DIV/0!</v>
      </c>
      <c r="M255" s="272">
        <f t="shared" si="95"/>
        <v>40</v>
      </c>
      <c r="N255" s="389"/>
      <c r="O255" s="455" t="e">
        <f>(A255*B255*W255)+(B255*'Calculateur de trading'!H255)</f>
        <v>#DIV/0!</v>
      </c>
      <c r="P255" s="274" t="e">
        <f>O255/'Déscriptions des trades'!CK255</f>
        <v>#DIV/0!</v>
      </c>
      <c r="Q255" s="456" t="e">
        <f>'Déscriptions des trades'!CK255-O255</f>
        <v>#DIV/0!</v>
      </c>
      <c r="R255" s="466" t="e">
        <f t="shared" si="100"/>
        <v>#DIV/0!</v>
      </c>
      <c r="S255" s="389"/>
      <c r="T255" s="12"/>
      <c r="U255" s="25"/>
      <c r="V255" s="15"/>
      <c r="W255" s="490">
        <f t="shared" si="104"/>
        <v>0</v>
      </c>
      <c r="X255" s="21" t="e">
        <f>W255*U255/'Déscriptions des trades'!CK255*'Déscriptions des trades'!B255</f>
        <v>#DIV/0!</v>
      </c>
      <c r="Y255" s="459"/>
      <c r="Z255" s="389"/>
      <c r="AA255" s="23">
        <f t="shared" si="101"/>
        <v>0.1</v>
      </c>
      <c r="AB255" s="17" t="e">
        <f>(AA255*'Déscriptions des trades'!U255*'Déscriptions des trades'!B255/'Déscriptions des trades'!CK255)*'Déscriptions des trades'!W255</f>
        <v>#DIV/0!</v>
      </c>
      <c r="AC255" s="265" t="e">
        <f>AB255*'Déscriptions des trades'!CK255</f>
        <v>#DIV/0!</v>
      </c>
      <c r="AD255" s="266" t="e">
        <f>'Déscriptions des trades'!CK255-AC255</f>
        <v>#DIV/0!</v>
      </c>
      <c r="AE255" s="389"/>
      <c r="AF255" s="399">
        <v>251</v>
      </c>
      <c r="AG255" s="389"/>
      <c r="AH255" s="20"/>
      <c r="AI255" s="303"/>
      <c r="AJ255" s="307"/>
      <c r="AK255" s="161"/>
      <c r="AL255" s="305"/>
      <c r="AM255" s="305"/>
      <c r="AN255" s="162"/>
      <c r="AO255" s="439"/>
      <c r="AP255" s="162"/>
      <c r="AQ255" s="113"/>
      <c r="AR255" s="113"/>
      <c r="AS255" s="384"/>
      <c r="AT255" s="306"/>
      <c r="AU255" s="306"/>
      <c r="AV255" s="160"/>
      <c r="AW255" s="158"/>
      <c r="AX255" s="385"/>
      <c r="AY255" s="453"/>
      <c r="AZ255" s="165"/>
      <c r="BA255" s="301"/>
      <c r="BB255" s="165"/>
      <c r="BC255" s="301"/>
      <c r="BD255" s="165"/>
      <c r="BE255" s="302"/>
      <c r="BF255" s="302"/>
      <c r="BG255" s="165"/>
      <c r="BH255" s="303"/>
      <c r="BI255" s="165"/>
      <c r="BJ255" s="304"/>
      <c r="BK255" s="394"/>
      <c r="BL255" s="302"/>
      <c r="BM255" s="302"/>
      <c r="BN255" s="394"/>
      <c r="BO255" s="302"/>
      <c r="BP255" s="13"/>
      <c r="BQ255" s="302"/>
      <c r="BR255" s="13"/>
      <c r="BS255" s="302"/>
      <c r="BT255" s="13"/>
      <c r="BU255" s="302"/>
      <c r="BV255" s="386"/>
      <c r="BW255" s="303"/>
      <c r="BX255" s="303"/>
      <c r="BY255" s="302"/>
      <c r="BZ255" s="302"/>
      <c r="CA255" s="387"/>
      <c r="CB255" s="395"/>
      <c r="CC255" s="12"/>
      <c r="CD255" s="304"/>
      <c r="CE255" s="14"/>
      <c r="CF255" s="395"/>
      <c r="CG255" s="397"/>
      <c r="CH255" s="300">
        <f t="shared" si="105"/>
        <v>0</v>
      </c>
      <c r="CI255" s="26"/>
      <c r="CJ255" s="17">
        <f t="shared" si="102"/>
        <v>0</v>
      </c>
      <c r="CK255" s="18">
        <f t="shared" si="113"/>
        <v>12.89</v>
      </c>
      <c r="CM255" s="164"/>
      <c r="CN255" s="302"/>
      <c r="CO255" s="13">
        <f t="shared" si="106"/>
        <v>0</v>
      </c>
      <c r="CP255" s="302"/>
      <c r="CQ255" s="13">
        <f t="shared" si="107"/>
        <v>0</v>
      </c>
      <c r="CR255" s="302"/>
      <c r="CS255" s="13">
        <f t="shared" si="108"/>
        <v>0</v>
      </c>
      <c r="CT255" s="302"/>
      <c r="CU255" s="13">
        <f t="shared" si="103"/>
        <v>0</v>
      </c>
      <c r="CV255" s="302"/>
      <c r="CW255" s="13">
        <f t="shared" si="109"/>
        <v>0</v>
      </c>
      <c r="CX255" s="13">
        <f t="shared" si="110"/>
        <v>0</v>
      </c>
      <c r="CY255" s="251">
        <f t="shared" si="111"/>
        <v>0</v>
      </c>
      <c r="CZ255" s="13" t="s">
        <v>29</v>
      </c>
      <c r="DA255" s="13">
        <v>50</v>
      </c>
      <c r="DB255" s="22">
        <f t="shared" si="112"/>
        <v>0</v>
      </c>
      <c r="DD255" s="24"/>
      <c r="DF255" s="163"/>
      <c r="DH255" s="24"/>
      <c r="DI255" s="447"/>
      <c r="DJ255" s="163"/>
    </row>
    <row r="256" spans="1:114" s="7" customFormat="1">
      <c r="A256" s="277">
        <f t="shared" si="96"/>
        <v>50</v>
      </c>
      <c r="B256" s="21" t="e">
        <f>'Calculateur de trading'!I256/C256/W256</f>
        <v>#DIV/0!</v>
      </c>
      <c r="C256" s="278">
        <f t="shared" si="97"/>
        <v>10</v>
      </c>
      <c r="D256" s="278"/>
      <c r="E256" s="273">
        <f t="shared" si="98"/>
        <v>100</v>
      </c>
      <c r="F256" s="271">
        <f t="shared" si="90"/>
        <v>2</v>
      </c>
      <c r="G256" s="271" t="e">
        <f t="shared" si="91"/>
        <v>#DIV/0!</v>
      </c>
      <c r="H256" s="272">
        <f t="shared" si="92"/>
        <v>20</v>
      </c>
      <c r="I256" s="270"/>
      <c r="J256" s="273">
        <f t="shared" si="99"/>
        <v>200</v>
      </c>
      <c r="K256" s="271">
        <f t="shared" si="93"/>
        <v>4</v>
      </c>
      <c r="L256" s="271" t="e">
        <f t="shared" si="94"/>
        <v>#DIV/0!</v>
      </c>
      <c r="M256" s="272">
        <f t="shared" si="95"/>
        <v>40</v>
      </c>
      <c r="N256" s="389"/>
      <c r="O256" s="455" t="e">
        <f>(A256*B256*W256)+(B256*'Calculateur de trading'!H256)</f>
        <v>#DIV/0!</v>
      </c>
      <c r="P256" s="274" t="e">
        <f>O256/'Déscriptions des trades'!CK256</f>
        <v>#DIV/0!</v>
      </c>
      <c r="Q256" s="456" t="e">
        <f>'Déscriptions des trades'!CK256-O256</f>
        <v>#DIV/0!</v>
      </c>
      <c r="R256" s="466" t="e">
        <f t="shared" si="100"/>
        <v>#DIV/0!</v>
      </c>
      <c r="S256" s="389"/>
      <c r="T256" s="12"/>
      <c r="U256" s="25"/>
      <c r="V256" s="15"/>
      <c r="W256" s="490">
        <f t="shared" si="104"/>
        <v>0</v>
      </c>
      <c r="X256" s="21" t="e">
        <f>W256*U256/'Déscriptions des trades'!CK256*'Déscriptions des trades'!B256</f>
        <v>#DIV/0!</v>
      </c>
      <c r="Y256" s="459"/>
      <c r="Z256" s="389"/>
      <c r="AA256" s="23">
        <f t="shared" si="101"/>
        <v>0.1</v>
      </c>
      <c r="AB256" s="17" t="e">
        <f>(AA256*'Déscriptions des trades'!U256*'Déscriptions des trades'!B256/'Déscriptions des trades'!CK256)*'Déscriptions des trades'!W256</f>
        <v>#DIV/0!</v>
      </c>
      <c r="AC256" s="265" t="e">
        <f>AB256*'Déscriptions des trades'!CK256</f>
        <v>#DIV/0!</v>
      </c>
      <c r="AD256" s="266" t="e">
        <f>'Déscriptions des trades'!CK256-AC256</f>
        <v>#DIV/0!</v>
      </c>
      <c r="AE256" s="389"/>
      <c r="AF256" s="399">
        <v>252</v>
      </c>
      <c r="AG256" s="389"/>
      <c r="AH256" s="20"/>
      <c r="AI256" s="303"/>
      <c r="AJ256" s="307"/>
      <c r="AK256" s="161"/>
      <c r="AL256" s="305"/>
      <c r="AM256" s="305"/>
      <c r="AN256" s="162"/>
      <c r="AO256" s="439"/>
      <c r="AP256" s="162"/>
      <c r="AQ256" s="113"/>
      <c r="AR256" s="113"/>
      <c r="AS256" s="384"/>
      <c r="AT256" s="306"/>
      <c r="AU256" s="306"/>
      <c r="AV256" s="160"/>
      <c r="AW256" s="158"/>
      <c r="AX256" s="385"/>
      <c r="AY256" s="453"/>
      <c r="AZ256" s="165"/>
      <c r="BA256" s="301"/>
      <c r="BB256" s="165"/>
      <c r="BC256" s="301"/>
      <c r="BD256" s="165"/>
      <c r="BE256" s="302"/>
      <c r="BF256" s="302"/>
      <c r="BG256" s="165"/>
      <c r="BH256" s="303"/>
      <c r="BI256" s="165"/>
      <c r="BJ256" s="304"/>
      <c r="BK256" s="394"/>
      <c r="BL256" s="302"/>
      <c r="BM256" s="302"/>
      <c r="BN256" s="394"/>
      <c r="BO256" s="302"/>
      <c r="BP256" s="13"/>
      <c r="BQ256" s="302"/>
      <c r="BR256" s="13"/>
      <c r="BS256" s="302"/>
      <c r="BT256" s="13"/>
      <c r="BU256" s="302"/>
      <c r="BV256" s="386"/>
      <c r="BW256" s="303"/>
      <c r="BX256" s="303"/>
      <c r="BY256" s="302"/>
      <c r="BZ256" s="302"/>
      <c r="CA256" s="387"/>
      <c r="CB256" s="395"/>
      <c r="CC256" s="12"/>
      <c r="CD256" s="304"/>
      <c r="CE256" s="14"/>
      <c r="CF256" s="395"/>
      <c r="CG256" s="397"/>
      <c r="CH256" s="300">
        <f t="shared" si="105"/>
        <v>0</v>
      </c>
      <c r="CI256" s="26"/>
      <c r="CJ256" s="17">
        <f t="shared" si="102"/>
        <v>0</v>
      </c>
      <c r="CK256" s="18">
        <f t="shared" si="113"/>
        <v>12.89</v>
      </c>
      <c r="CM256" s="164"/>
      <c r="CN256" s="302"/>
      <c r="CO256" s="13">
        <f t="shared" si="106"/>
        <v>0</v>
      </c>
      <c r="CP256" s="302"/>
      <c r="CQ256" s="13">
        <f t="shared" si="107"/>
        <v>0</v>
      </c>
      <c r="CR256" s="302"/>
      <c r="CS256" s="13">
        <f t="shared" si="108"/>
        <v>0</v>
      </c>
      <c r="CT256" s="302"/>
      <c r="CU256" s="13">
        <f t="shared" si="103"/>
        <v>0</v>
      </c>
      <c r="CV256" s="302"/>
      <c r="CW256" s="13">
        <f t="shared" si="109"/>
        <v>0</v>
      </c>
      <c r="CX256" s="13">
        <f t="shared" si="110"/>
        <v>0</v>
      </c>
      <c r="CY256" s="251">
        <f t="shared" si="111"/>
        <v>0</v>
      </c>
      <c r="CZ256" s="13" t="s">
        <v>29</v>
      </c>
      <c r="DA256" s="13">
        <v>50</v>
      </c>
      <c r="DB256" s="22">
        <f t="shared" si="112"/>
        <v>0</v>
      </c>
      <c r="DD256" s="24"/>
      <c r="DF256" s="163"/>
      <c r="DH256" s="24"/>
      <c r="DI256" s="447"/>
      <c r="DJ256" s="163"/>
    </row>
    <row r="257" spans="1:114" s="7" customFormat="1">
      <c r="A257" s="277">
        <f t="shared" si="96"/>
        <v>50</v>
      </c>
      <c r="B257" s="21" t="e">
        <f>'Calculateur de trading'!I257/C257/W257</f>
        <v>#DIV/0!</v>
      </c>
      <c r="C257" s="278">
        <f t="shared" si="97"/>
        <v>10</v>
      </c>
      <c r="D257" s="426"/>
      <c r="E257" s="273">
        <f t="shared" si="98"/>
        <v>100</v>
      </c>
      <c r="F257" s="271">
        <f t="shared" si="90"/>
        <v>2</v>
      </c>
      <c r="G257" s="271" t="e">
        <f t="shared" si="91"/>
        <v>#DIV/0!</v>
      </c>
      <c r="H257" s="272">
        <f t="shared" si="92"/>
        <v>20</v>
      </c>
      <c r="I257" s="270"/>
      <c r="J257" s="273">
        <f t="shared" si="99"/>
        <v>200</v>
      </c>
      <c r="K257" s="271">
        <f t="shared" si="93"/>
        <v>4</v>
      </c>
      <c r="L257" s="271" t="e">
        <f t="shared" si="94"/>
        <v>#DIV/0!</v>
      </c>
      <c r="M257" s="272">
        <f t="shared" si="95"/>
        <v>40</v>
      </c>
      <c r="N257" s="389"/>
      <c r="O257" s="455" t="e">
        <f>(A257*B257*W257)+(B257*'Calculateur de trading'!H257)</f>
        <v>#DIV/0!</v>
      </c>
      <c r="P257" s="274" t="e">
        <f>O257/'Déscriptions des trades'!CK257</f>
        <v>#DIV/0!</v>
      </c>
      <c r="Q257" s="456" t="e">
        <f>'Déscriptions des trades'!CK257-O257</f>
        <v>#DIV/0!</v>
      </c>
      <c r="R257" s="466" t="e">
        <f t="shared" si="100"/>
        <v>#DIV/0!</v>
      </c>
      <c r="S257" s="389"/>
      <c r="T257" s="12"/>
      <c r="U257" s="25"/>
      <c r="V257" s="15"/>
      <c r="W257" s="490">
        <f t="shared" si="104"/>
        <v>0</v>
      </c>
      <c r="X257" s="21" t="e">
        <f>W257*U257/'Déscriptions des trades'!CK257*'Déscriptions des trades'!B257</f>
        <v>#DIV/0!</v>
      </c>
      <c r="Y257" s="459"/>
      <c r="Z257" s="389"/>
      <c r="AA257" s="23">
        <f t="shared" si="101"/>
        <v>0.1</v>
      </c>
      <c r="AB257" s="17" t="e">
        <f>(AA257*'Déscriptions des trades'!U257*'Déscriptions des trades'!B257/'Déscriptions des trades'!CK257)*'Déscriptions des trades'!W257</f>
        <v>#DIV/0!</v>
      </c>
      <c r="AC257" s="265" t="e">
        <f>AB257*'Déscriptions des trades'!CK257</f>
        <v>#DIV/0!</v>
      </c>
      <c r="AD257" s="266" t="e">
        <f>'Déscriptions des trades'!CK257-AC257</f>
        <v>#DIV/0!</v>
      </c>
      <c r="AE257" s="389"/>
      <c r="AF257" s="399">
        <v>253</v>
      </c>
      <c r="AG257" s="389"/>
      <c r="AH257" s="20"/>
      <c r="AI257" s="303"/>
      <c r="AJ257" s="307"/>
      <c r="AK257" s="161"/>
      <c r="AL257" s="305"/>
      <c r="AM257" s="305"/>
      <c r="AN257" s="162"/>
      <c r="AO257" s="439"/>
      <c r="AP257" s="162"/>
      <c r="AQ257" s="113"/>
      <c r="AR257" s="113"/>
      <c r="AS257" s="384"/>
      <c r="AT257" s="306"/>
      <c r="AU257" s="306"/>
      <c r="AV257" s="160"/>
      <c r="AW257" s="158"/>
      <c r="AX257" s="385"/>
      <c r="AY257" s="453"/>
      <c r="AZ257" s="165"/>
      <c r="BA257" s="301"/>
      <c r="BB257" s="165"/>
      <c r="BC257" s="301"/>
      <c r="BD257" s="165"/>
      <c r="BE257" s="302"/>
      <c r="BF257" s="302"/>
      <c r="BG257" s="165"/>
      <c r="BH257" s="303"/>
      <c r="BI257" s="165"/>
      <c r="BJ257" s="304"/>
      <c r="BK257" s="394"/>
      <c r="BL257" s="302"/>
      <c r="BM257" s="302"/>
      <c r="BN257" s="394"/>
      <c r="BO257" s="302"/>
      <c r="BP257" s="13"/>
      <c r="BQ257" s="302"/>
      <c r="BR257" s="13"/>
      <c r="BS257" s="302"/>
      <c r="BT257" s="13"/>
      <c r="BU257" s="302"/>
      <c r="BV257" s="386"/>
      <c r="BW257" s="303"/>
      <c r="BX257" s="303"/>
      <c r="BY257" s="302"/>
      <c r="BZ257" s="302"/>
      <c r="CA257" s="387"/>
      <c r="CB257" s="395"/>
      <c r="CC257" s="12"/>
      <c r="CD257" s="304"/>
      <c r="CE257" s="14"/>
      <c r="CF257" s="395"/>
      <c r="CG257" s="397"/>
      <c r="CH257" s="300">
        <f t="shared" si="105"/>
        <v>0</v>
      </c>
      <c r="CI257" s="26"/>
      <c r="CJ257" s="17">
        <f t="shared" si="102"/>
        <v>0</v>
      </c>
      <c r="CK257" s="18">
        <f t="shared" si="113"/>
        <v>12.89</v>
      </c>
      <c r="CM257" s="164"/>
      <c r="CN257" s="302"/>
      <c r="CO257" s="13">
        <f t="shared" si="106"/>
        <v>0</v>
      </c>
      <c r="CP257" s="302"/>
      <c r="CQ257" s="13">
        <f t="shared" si="107"/>
        <v>0</v>
      </c>
      <c r="CR257" s="302"/>
      <c r="CS257" s="13">
        <f t="shared" si="108"/>
        <v>0</v>
      </c>
      <c r="CT257" s="302"/>
      <c r="CU257" s="13">
        <f t="shared" si="103"/>
        <v>0</v>
      </c>
      <c r="CV257" s="302"/>
      <c r="CW257" s="13">
        <f t="shared" si="109"/>
        <v>0</v>
      </c>
      <c r="CX257" s="13">
        <f t="shared" si="110"/>
        <v>0</v>
      </c>
      <c r="CY257" s="251">
        <f t="shared" si="111"/>
        <v>0</v>
      </c>
      <c r="CZ257" s="13" t="s">
        <v>29</v>
      </c>
      <c r="DA257" s="13">
        <v>50</v>
      </c>
      <c r="DB257" s="22">
        <f t="shared" si="112"/>
        <v>0</v>
      </c>
      <c r="DD257" s="24"/>
      <c r="DF257" s="163"/>
      <c r="DH257" s="24"/>
      <c r="DI257" s="447"/>
      <c r="DJ257" s="163"/>
    </row>
    <row r="258" spans="1:114" s="7" customFormat="1">
      <c r="A258" s="277">
        <f t="shared" si="96"/>
        <v>50</v>
      </c>
      <c r="B258" s="21" t="e">
        <f>'Calculateur de trading'!I258/C258/W258</f>
        <v>#DIV/0!</v>
      </c>
      <c r="C258" s="278">
        <f t="shared" si="97"/>
        <v>10</v>
      </c>
      <c r="D258" s="426"/>
      <c r="E258" s="273">
        <f t="shared" si="98"/>
        <v>100</v>
      </c>
      <c r="F258" s="271">
        <f t="shared" si="90"/>
        <v>2</v>
      </c>
      <c r="G258" s="271" t="e">
        <f t="shared" si="91"/>
        <v>#DIV/0!</v>
      </c>
      <c r="H258" s="272">
        <f t="shared" si="92"/>
        <v>20</v>
      </c>
      <c r="I258" s="270"/>
      <c r="J258" s="273">
        <f t="shared" si="99"/>
        <v>200</v>
      </c>
      <c r="K258" s="271">
        <f t="shared" si="93"/>
        <v>4</v>
      </c>
      <c r="L258" s="271" t="e">
        <f t="shared" si="94"/>
        <v>#DIV/0!</v>
      </c>
      <c r="M258" s="272">
        <f t="shared" si="95"/>
        <v>40</v>
      </c>
      <c r="N258" s="389"/>
      <c r="O258" s="455" t="e">
        <f>(A258*B258*W258)+(B258*'Calculateur de trading'!H258)</f>
        <v>#DIV/0!</v>
      </c>
      <c r="P258" s="274" t="e">
        <f>O258/'Déscriptions des trades'!CK258</f>
        <v>#DIV/0!</v>
      </c>
      <c r="Q258" s="456" t="e">
        <f>'Déscriptions des trades'!CK258-O258</f>
        <v>#DIV/0!</v>
      </c>
      <c r="R258" s="466" t="e">
        <f t="shared" si="100"/>
        <v>#DIV/0!</v>
      </c>
      <c r="S258" s="389"/>
      <c r="T258" s="12"/>
      <c r="U258" s="25"/>
      <c r="V258" s="15"/>
      <c r="W258" s="490">
        <f t="shared" si="104"/>
        <v>0</v>
      </c>
      <c r="X258" s="21" t="e">
        <f>W258*U258/'Déscriptions des trades'!CK258*'Déscriptions des trades'!B258</f>
        <v>#DIV/0!</v>
      </c>
      <c r="Y258" s="459"/>
      <c r="Z258" s="389"/>
      <c r="AA258" s="23">
        <f t="shared" si="101"/>
        <v>0.1</v>
      </c>
      <c r="AB258" s="17" t="e">
        <f>(AA258*'Déscriptions des trades'!U258*'Déscriptions des trades'!B258/'Déscriptions des trades'!CK258)*'Déscriptions des trades'!W258</f>
        <v>#DIV/0!</v>
      </c>
      <c r="AC258" s="265" t="e">
        <f>AB258*'Déscriptions des trades'!CK258</f>
        <v>#DIV/0!</v>
      </c>
      <c r="AD258" s="266" t="e">
        <f>'Déscriptions des trades'!CK258-AC258</f>
        <v>#DIV/0!</v>
      </c>
      <c r="AE258" s="389"/>
      <c r="AF258" s="399">
        <v>254</v>
      </c>
      <c r="AG258" s="389"/>
      <c r="AH258" s="20"/>
      <c r="AI258" s="303"/>
      <c r="AJ258" s="307"/>
      <c r="AK258" s="161"/>
      <c r="AL258" s="305"/>
      <c r="AM258" s="305"/>
      <c r="AN258" s="162"/>
      <c r="AO258" s="439"/>
      <c r="AP258" s="162"/>
      <c r="AQ258" s="113"/>
      <c r="AR258" s="113"/>
      <c r="AS258" s="384"/>
      <c r="AT258" s="306"/>
      <c r="AU258" s="306"/>
      <c r="AV258" s="160"/>
      <c r="AW258" s="158"/>
      <c r="AX258" s="385"/>
      <c r="AY258" s="453"/>
      <c r="AZ258" s="165"/>
      <c r="BA258" s="301"/>
      <c r="BB258" s="165"/>
      <c r="BC258" s="301"/>
      <c r="BD258" s="165"/>
      <c r="BE258" s="302"/>
      <c r="BF258" s="302"/>
      <c r="BG258" s="165"/>
      <c r="BH258" s="303"/>
      <c r="BI258" s="165"/>
      <c r="BJ258" s="304"/>
      <c r="BK258" s="394"/>
      <c r="BL258" s="302"/>
      <c r="BM258" s="302"/>
      <c r="BN258" s="394"/>
      <c r="BO258" s="302"/>
      <c r="BP258" s="13"/>
      <c r="BQ258" s="302"/>
      <c r="BR258" s="13"/>
      <c r="BS258" s="302"/>
      <c r="BT258" s="13"/>
      <c r="BU258" s="302"/>
      <c r="BV258" s="386"/>
      <c r="BW258" s="303"/>
      <c r="BX258" s="303"/>
      <c r="BY258" s="302"/>
      <c r="BZ258" s="302"/>
      <c r="CA258" s="387"/>
      <c r="CB258" s="395"/>
      <c r="CC258" s="12"/>
      <c r="CD258" s="304"/>
      <c r="CE258" s="14"/>
      <c r="CF258" s="395"/>
      <c r="CG258" s="397"/>
      <c r="CH258" s="300">
        <f t="shared" si="105"/>
        <v>0</v>
      </c>
      <c r="CI258" s="26"/>
      <c r="CJ258" s="17">
        <f t="shared" si="102"/>
        <v>0</v>
      </c>
      <c r="CK258" s="18">
        <f t="shared" si="113"/>
        <v>12.89</v>
      </c>
      <c r="CM258" s="164"/>
      <c r="CN258" s="302"/>
      <c r="CO258" s="13">
        <f t="shared" si="106"/>
        <v>0</v>
      </c>
      <c r="CP258" s="302"/>
      <c r="CQ258" s="13">
        <f t="shared" si="107"/>
        <v>0</v>
      </c>
      <c r="CR258" s="302"/>
      <c r="CS258" s="13">
        <f t="shared" si="108"/>
        <v>0</v>
      </c>
      <c r="CT258" s="302"/>
      <c r="CU258" s="13">
        <f t="shared" si="103"/>
        <v>0</v>
      </c>
      <c r="CV258" s="302"/>
      <c r="CW258" s="13">
        <f t="shared" si="109"/>
        <v>0</v>
      </c>
      <c r="CX258" s="13">
        <f t="shared" si="110"/>
        <v>0</v>
      </c>
      <c r="CY258" s="251">
        <f t="shared" si="111"/>
        <v>0</v>
      </c>
      <c r="CZ258" s="13" t="s">
        <v>29</v>
      </c>
      <c r="DA258" s="13">
        <v>50</v>
      </c>
      <c r="DB258" s="22">
        <f t="shared" si="112"/>
        <v>0</v>
      </c>
      <c r="DD258" s="24"/>
      <c r="DF258" s="163"/>
      <c r="DH258" s="24"/>
      <c r="DI258" s="447"/>
      <c r="DJ258" s="163"/>
    </row>
    <row r="259" spans="1:114" s="7" customFormat="1">
      <c r="A259" s="277">
        <f t="shared" si="96"/>
        <v>50</v>
      </c>
      <c r="B259" s="21" t="e">
        <f>'Calculateur de trading'!I259/C259/W259</f>
        <v>#DIV/0!</v>
      </c>
      <c r="C259" s="278">
        <f t="shared" si="97"/>
        <v>10</v>
      </c>
      <c r="D259" s="278"/>
      <c r="E259" s="273">
        <f t="shared" si="98"/>
        <v>100</v>
      </c>
      <c r="F259" s="271">
        <f t="shared" si="90"/>
        <v>2</v>
      </c>
      <c r="G259" s="271" t="e">
        <f t="shared" si="91"/>
        <v>#DIV/0!</v>
      </c>
      <c r="H259" s="272">
        <f t="shared" si="92"/>
        <v>20</v>
      </c>
      <c r="I259" s="270"/>
      <c r="J259" s="273">
        <f t="shared" si="99"/>
        <v>200</v>
      </c>
      <c r="K259" s="271">
        <f t="shared" si="93"/>
        <v>4</v>
      </c>
      <c r="L259" s="271" t="e">
        <f t="shared" si="94"/>
        <v>#DIV/0!</v>
      </c>
      <c r="M259" s="272">
        <f t="shared" si="95"/>
        <v>40</v>
      </c>
      <c r="N259" s="389"/>
      <c r="O259" s="455" t="e">
        <f>(A259*B259*W259)+(B259*'Calculateur de trading'!H259)</f>
        <v>#DIV/0!</v>
      </c>
      <c r="P259" s="274" t="e">
        <f>O259/'Déscriptions des trades'!CK259</f>
        <v>#DIV/0!</v>
      </c>
      <c r="Q259" s="456" t="e">
        <f>'Déscriptions des trades'!CK259-O259</f>
        <v>#DIV/0!</v>
      </c>
      <c r="R259" s="466" t="e">
        <f t="shared" si="100"/>
        <v>#DIV/0!</v>
      </c>
      <c r="S259" s="389"/>
      <c r="T259" s="12"/>
      <c r="U259" s="25"/>
      <c r="V259" s="15"/>
      <c r="W259" s="490">
        <f t="shared" si="104"/>
        <v>0</v>
      </c>
      <c r="X259" s="21" t="e">
        <f>W259*U259/'Déscriptions des trades'!CK259*'Déscriptions des trades'!B259</f>
        <v>#DIV/0!</v>
      </c>
      <c r="Y259" s="459"/>
      <c r="Z259" s="389"/>
      <c r="AA259" s="23">
        <f t="shared" si="101"/>
        <v>0.1</v>
      </c>
      <c r="AB259" s="17" t="e">
        <f>(AA259*'Déscriptions des trades'!U259*'Déscriptions des trades'!B259/'Déscriptions des trades'!CK259)*'Déscriptions des trades'!W259</f>
        <v>#DIV/0!</v>
      </c>
      <c r="AC259" s="265" t="e">
        <f>AB259*'Déscriptions des trades'!CK259</f>
        <v>#DIV/0!</v>
      </c>
      <c r="AD259" s="266" t="e">
        <f>'Déscriptions des trades'!CK259-AC259</f>
        <v>#DIV/0!</v>
      </c>
      <c r="AE259" s="389"/>
      <c r="AF259" s="399">
        <v>255</v>
      </c>
      <c r="AG259" s="389"/>
      <c r="AH259" s="20"/>
      <c r="AI259" s="303"/>
      <c r="AJ259" s="307"/>
      <c r="AK259" s="161"/>
      <c r="AL259" s="305"/>
      <c r="AM259" s="305"/>
      <c r="AN259" s="162"/>
      <c r="AO259" s="439"/>
      <c r="AP259" s="162"/>
      <c r="AQ259" s="113"/>
      <c r="AR259" s="113"/>
      <c r="AS259" s="384"/>
      <c r="AT259" s="306"/>
      <c r="AU259" s="306"/>
      <c r="AV259" s="160"/>
      <c r="AW259" s="158"/>
      <c r="AX259" s="385"/>
      <c r="AY259" s="453"/>
      <c r="AZ259" s="165"/>
      <c r="BA259" s="301"/>
      <c r="BB259" s="165"/>
      <c r="BC259" s="301"/>
      <c r="BD259" s="165"/>
      <c r="BE259" s="302"/>
      <c r="BF259" s="302"/>
      <c r="BG259" s="165"/>
      <c r="BH259" s="303"/>
      <c r="BI259" s="165"/>
      <c r="BJ259" s="304"/>
      <c r="BK259" s="394"/>
      <c r="BL259" s="302"/>
      <c r="BM259" s="302"/>
      <c r="BN259" s="394"/>
      <c r="BO259" s="302"/>
      <c r="BP259" s="13"/>
      <c r="BQ259" s="302"/>
      <c r="BR259" s="13"/>
      <c r="BS259" s="302"/>
      <c r="BT259" s="13"/>
      <c r="BU259" s="302"/>
      <c r="BV259" s="386"/>
      <c r="BW259" s="303"/>
      <c r="BX259" s="303"/>
      <c r="BY259" s="302"/>
      <c r="BZ259" s="302"/>
      <c r="CA259" s="387"/>
      <c r="CB259" s="395"/>
      <c r="CC259" s="12"/>
      <c r="CD259" s="304"/>
      <c r="CE259" s="14"/>
      <c r="CF259" s="395"/>
      <c r="CG259" s="397"/>
      <c r="CH259" s="300">
        <f t="shared" si="105"/>
        <v>0</v>
      </c>
      <c r="CI259" s="26"/>
      <c r="CJ259" s="17">
        <f t="shared" si="102"/>
        <v>0</v>
      </c>
      <c r="CK259" s="18">
        <f t="shared" si="113"/>
        <v>12.89</v>
      </c>
      <c r="CM259" s="164"/>
      <c r="CN259" s="302"/>
      <c r="CO259" s="13">
        <f t="shared" si="106"/>
        <v>0</v>
      </c>
      <c r="CP259" s="302"/>
      <c r="CQ259" s="13">
        <f t="shared" si="107"/>
        <v>0</v>
      </c>
      <c r="CR259" s="302"/>
      <c r="CS259" s="13">
        <f t="shared" si="108"/>
        <v>0</v>
      </c>
      <c r="CT259" s="302"/>
      <c r="CU259" s="13">
        <f t="shared" si="103"/>
        <v>0</v>
      </c>
      <c r="CV259" s="302"/>
      <c r="CW259" s="13">
        <f t="shared" si="109"/>
        <v>0</v>
      </c>
      <c r="CX259" s="13">
        <f t="shared" si="110"/>
        <v>0</v>
      </c>
      <c r="CY259" s="251">
        <f t="shared" si="111"/>
        <v>0</v>
      </c>
      <c r="CZ259" s="13" t="s">
        <v>29</v>
      </c>
      <c r="DA259" s="13">
        <v>50</v>
      </c>
      <c r="DB259" s="22">
        <f t="shared" si="112"/>
        <v>0</v>
      </c>
      <c r="DD259" s="24"/>
      <c r="DF259" s="163"/>
      <c r="DH259" s="24"/>
      <c r="DI259" s="447"/>
      <c r="DJ259" s="163"/>
    </row>
    <row r="260" spans="1:114" s="7" customFormat="1">
      <c r="A260" s="277">
        <f t="shared" si="96"/>
        <v>50</v>
      </c>
      <c r="B260" s="21" t="e">
        <f>'Calculateur de trading'!I260/C260/W260</f>
        <v>#DIV/0!</v>
      </c>
      <c r="C260" s="278">
        <f t="shared" si="97"/>
        <v>10</v>
      </c>
      <c r="D260" s="426"/>
      <c r="E260" s="273">
        <f t="shared" si="98"/>
        <v>100</v>
      </c>
      <c r="F260" s="271">
        <f t="shared" si="90"/>
        <v>2</v>
      </c>
      <c r="G260" s="271" t="e">
        <f t="shared" si="91"/>
        <v>#DIV/0!</v>
      </c>
      <c r="H260" s="272">
        <f t="shared" si="92"/>
        <v>20</v>
      </c>
      <c r="I260" s="270"/>
      <c r="J260" s="273">
        <f t="shared" si="99"/>
        <v>200</v>
      </c>
      <c r="K260" s="271">
        <f t="shared" si="93"/>
        <v>4</v>
      </c>
      <c r="L260" s="271" t="e">
        <f t="shared" si="94"/>
        <v>#DIV/0!</v>
      </c>
      <c r="M260" s="272">
        <f t="shared" si="95"/>
        <v>40</v>
      </c>
      <c r="N260" s="389"/>
      <c r="O260" s="455" t="e">
        <f>(A260*B260*W260)+(B260*'Calculateur de trading'!H260)</f>
        <v>#DIV/0!</v>
      </c>
      <c r="P260" s="274" t="e">
        <f>O260/'Déscriptions des trades'!CK260</f>
        <v>#DIV/0!</v>
      </c>
      <c r="Q260" s="456" t="e">
        <f>'Déscriptions des trades'!CK260-O260</f>
        <v>#DIV/0!</v>
      </c>
      <c r="R260" s="466" t="e">
        <f t="shared" si="100"/>
        <v>#DIV/0!</v>
      </c>
      <c r="S260" s="389"/>
      <c r="T260" s="12"/>
      <c r="U260" s="25"/>
      <c r="V260" s="15"/>
      <c r="W260" s="490">
        <f t="shared" si="104"/>
        <v>0</v>
      </c>
      <c r="X260" s="21" t="e">
        <f>W260*U260/'Déscriptions des trades'!CK260*'Déscriptions des trades'!B260</f>
        <v>#DIV/0!</v>
      </c>
      <c r="Y260" s="459"/>
      <c r="Z260" s="389"/>
      <c r="AA260" s="23">
        <f t="shared" si="101"/>
        <v>0.1</v>
      </c>
      <c r="AB260" s="17" t="e">
        <f>(AA260*'Déscriptions des trades'!U260*'Déscriptions des trades'!B260/'Déscriptions des trades'!CK260)*'Déscriptions des trades'!W260</f>
        <v>#DIV/0!</v>
      </c>
      <c r="AC260" s="265" t="e">
        <f>AB260*'Déscriptions des trades'!CK260</f>
        <v>#DIV/0!</v>
      </c>
      <c r="AD260" s="266" t="e">
        <f>'Déscriptions des trades'!CK260-AC260</f>
        <v>#DIV/0!</v>
      </c>
      <c r="AE260" s="389"/>
      <c r="AF260" s="399">
        <v>256</v>
      </c>
      <c r="AG260" s="389"/>
      <c r="AH260" s="20"/>
      <c r="AI260" s="303"/>
      <c r="AJ260" s="307"/>
      <c r="AK260" s="161"/>
      <c r="AL260" s="305"/>
      <c r="AM260" s="305"/>
      <c r="AN260" s="162"/>
      <c r="AO260" s="439"/>
      <c r="AP260" s="162"/>
      <c r="AQ260" s="113"/>
      <c r="AR260" s="113"/>
      <c r="AS260" s="384"/>
      <c r="AT260" s="306"/>
      <c r="AU260" s="306"/>
      <c r="AV260" s="160"/>
      <c r="AW260" s="158"/>
      <c r="AX260" s="385"/>
      <c r="AY260" s="453"/>
      <c r="AZ260" s="165"/>
      <c r="BA260" s="301"/>
      <c r="BB260" s="165"/>
      <c r="BC260" s="301"/>
      <c r="BD260" s="165"/>
      <c r="BE260" s="302"/>
      <c r="BF260" s="302"/>
      <c r="BG260" s="165"/>
      <c r="BH260" s="303"/>
      <c r="BI260" s="165"/>
      <c r="BJ260" s="304"/>
      <c r="BK260" s="394"/>
      <c r="BL260" s="302"/>
      <c r="BM260" s="302"/>
      <c r="BN260" s="394"/>
      <c r="BO260" s="302"/>
      <c r="BP260" s="13"/>
      <c r="BQ260" s="302"/>
      <c r="BR260" s="13"/>
      <c r="BS260" s="302"/>
      <c r="BT260" s="13"/>
      <c r="BU260" s="302"/>
      <c r="BV260" s="386"/>
      <c r="BW260" s="303"/>
      <c r="BX260" s="303"/>
      <c r="BY260" s="302"/>
      <c r="BZ260" s="302"/>
      <c r="CA260" s="387"/>
      <c r="CB260" s="395"/>
      <c r="CC260" s="12"/>
      <c r="CD260" s="304"/>
      <c r="CE260" s="14"/>
      <c r="CF260" s="395"/>
      <c r="CG260" s="397"/>
      <c r="CH260" s="300">
        <f t="shared" si="105"/>
        <v>0</v>
      </c>
      <c r="CI260" s="26"/>
      <c r="CJ260" s="17">
        <f t="shared" si="102"/>
        <v>0</v>
      </c>
      <c r="CK260" s="18">
        <f t="shared" si="113"/>
        <v>12.89</v>
      </c>
      <c r="CM260" s="164"/>
      <c r="CN260" s="302"/>
      <c r="CO260" s="13">
        <f t="shared" si="106"/>
        <v>0</v>
      </c>
      <c r="CP260" s="302"/>
      <c r="CQ260" s="13">
        <f t="shared" si="107"/>
        <v>0</v>
      </c>
      <c r="CR260" s="302"/>
      <c r="CS260" s="13">
        <f t="shared" si="108"/>
        <v>0</v>
      </c>
      <c r="CT260" s="302"/>
      <c r="CU260" s="13">
        <f t="shared" si="103"/>
        <v>0</v>
      </c>
      <c r="CV260" s="302"/>
      <c r="CW260" s="13">
        <f t="shared" si="109"/>
        <v>0</v>
      </c>
      <c r="CX260" s="13">
        <f t="shared" si="110"/>
        <v>0</v>
      </c>
      <c r="CY260" s="251">
        <f t="shared" si="111"/>
        <v>0</v>
      </c>
      <c r="CZ260" s="13" t="s">
        <v>29</v>
      </c>
      <c r="DA260" s="13">
        <v>50</v>
      </c>
      <c r="DB260" s="22">
        <f t="shared" si="112"/>
        <v>0</v>
      </c>
      <c r="DD260" s="24"/>
      <c r="DF260" s="163"/>
      <c r="DH260" s="24"/>
      <c r="DI260" s="447"/>
      <c r="DJ260" s="163"/>
    </row>
    <row r="261" spans="1:114" s="7" customFormat="1">
      <c r="A261" s="277">
        <f t="shared" si="96"/>
        <v>50</v>
      </c>
      <c r="B261" s="21" t="e">
        <f>'Calculateur de trading'!I261/C261/W261</f>
        <v>#DIV/0!</v>
      </c>
      <c r="C261" s="278">
        <f t="shared" si="97"/>
        <v>10</v>
      </c>
      <c r="D261" s="278"/>
      <c r="E261" s="273">
        <f t="shared" si="98"/>
        <v>100</v>
      </c>
      <c r="F261" s="271">
        <f t="shared" ref="F261:F324" si="114">(E261/A261)</f>
        <v>2</v>
      </c>
      <c r="G261" s="271" t="e">
        <f t="shared" ref="G261:G324" si="115">B261/F261</f>
        <v>#DIV/0!</v>
      </c>
      <c r="H261" s="272">
        <f t="shared" ref="H261:H324" si="116">C261*F261</f>
        <v>20</v>
      </c>
      <c r="I261" s="270"/>
      <c r="J261" s="273">
        <f t="shared" si="99"/>
        <v>200</v>
      </c>
      <c r="K261" s="271">
        <f t="shared" ref="K261:K324" si="117">J261/A261</f>
        <v>4</v>
      </c>
      <c r="L261" s="271" t="e">
        <f t="shared" ref="L261:L324" si="118">B261/K261</f>
        <v>#DIV/0!</v>
      </c>
      <c r="M261" s="272">
        <f t="shared" ref="M261:M324" si="119">C261*K261</f>
        <v>40</v>
      </c>
      <c r="N261" s="389"/>
      <c r="O261" s="455" t="e">
        <f>(A261*B261*W261)+(B261*'Calculateur de trading'!H261)</f>
        <v>#DIV/0!</v>
      </c>
      <c r="P261" s="274" t="e">
        <f>O261/'Déscriptions des trades'!CK261</f>
        <v>#DIV/0!</v>
      </c>
      <c r="Q261" s="456" t="e">
        <f>'Déscriptions des trades'!CK261-O261</f>
        <v>#DIV/0!</v>
      </c>
      <c r="R261" s="466" t="e">
        <f t="shared" si="100"/>
        <v>#DIV/0!</v>
      </c>
      <c r="S261" s="389"/>
      <c r="T261" s="12"/>
      <c r="U261" s="25"/>
      <c r="V261" s="15"/>
      <c r="W261" s="490">
        <f t="shared" si="104"/>
        <v>0</v>
      </c>
      <c r="X261" s="21" t="e">
        <f>W261*U261/'Déscriptions des trades'!CK261*'Déscriptions des trades'!B261</f>
        <v>#DIV/0!</v>
      </c>
      <c r="Y261" s="459"/>
      <c r="Z261" s="389"/>
      <c r="AA261" s="23">
        <f t="shared" si="101"/>
        <v>0.1</v>
      </c>
      <c r="AB261" s="17" t="e">
        <f>(AA261*'Déscriptions des trades'!U261*'Déscriptions des trades'!B261/'Déscriptions des trades'!CK261)*'Déscriptions des trades'!W261</f>
        <v>#DIV/0!</v>
      </c>
      <c r="AC261" s="265" t="e">
        <f>AB261*'Déscriptions des trades'!CK261</f>
        <v>#DIV/0!</v>
      </c>
      <c r="AD261" s="266" t="e">
        <f>'Déscriptions des trades'!CK261-AC261</f>
        <v>#DIV/0!</v>
      </c>
      <c r="AE261" s="389"/>
      <c r="AF261" s="399">
        <v>257</v>
      </c>
      <c r="AG261" s="389"/>
      <c r="AH261" s="20"/>
      <c r="AI261" s="303"/>
      <c r="AJ261" s="307"/>
      <c r="AK261" s="161"/>
      <c r="AL261" s="305"/>
      <c r="AM261" s="305"/>
      <c r="AN261" s="162"/>
      <c r="AO261" s="439"/>
      <c r="AP261" s="162"/>
      <c r="AQ261" s="113"/>
      <c r="AR261" s="113"/>
      <c r="AS261" s="384"/>
      <c r="AT261" s="306"/>
      <c r="AU261" s="306"/>
      <c r="AV261" s="160"/>
      <c r="AW261" s="158"/>
      <c r="AX261" s="385"/>
      <c r="AY261" s="453"/>
      <c r="AZ261" s="165"/>
      <c r="BA261" s="301"/>
      <c r="BB261" s="165"/>
      <c r="BC261" s="301"/>
      <c r="BD261" s="165"/>
      <c r="BE261" s="302"/>
      <c r="BF261" s="302"/>
      <c r="BG261" s="165"/>
      <c r="BH261" s="303"/>
      <c r="BI261" s="165"/>
      <c r="BJ261" s="304"/>
      <c r="BK261" s="394"/>
      <c r="BL261" s="302"/>
      <c r="BM261" s="302"/>
      <c r="BN261" s="394"/>
      <c r="BO261" s="302"/>
      <c r="BP261" s="13"/>
      <c r="BQ261" s="302"/>
      <c r="BR261" s="13"/>
      <c r="BS261" s="302"/>
      <c r="BT261" s="13"/>
      <c r="BU261" s="302"/>
      <c r="BV261" s="386"/>
      <c r="BW261" s="303"/>
      <c r="BX261" s="303"/>
      <c r="BY261" s="302"/>
      <c r="BZ261" s="302"/>
      <c r="CA261" s="387"/>
      <c r="CB261" s="395"/>
      <c r="CC261" s="12"/>
      <c r="CD261" s="304"/>
      <c r="CE261" s="14"/>
      <c r="CF261" s="395"/>
      <c r="CG261" s="397"/>
      <c r="CH261" s="300">
        <f t="shared" si="105"/>
        <v>0</v>
      </c>
      <c r="CI261" s="26"/>
      <c r="CJ261" s="17">
        <f t="shared" si="102"/>
        <v>0</v>
      </c>
      <c r="CK261" s="18">
        <f t="shared" si="113"/>
        <v>12.89</v>
      </c>
      <c r="CM261" s="164"/>
      <c r="CN261" s="302"/>
      <c r="CO261" s="13">
        <f t="shared" si="106"/>
        <v>0</v>
      </c>
      <c r="CP261" s="302"/>
      <c r="CQ261" s="13">
        <f t="shared" si="107"/>
        <v>0</v>
      </c>
      <c r="CR261" s="302"/>
      <c r="CS261" s="13">
        <f t="shared" si="108"/>
        <v>0</v>
      </c>
      <c r="CT261" s="302"/>
      <c r="CU261" s="13">
        <f t="shared" si="103"/>
        <v>0</v>
      </c>
      <c r="CV261" s="302"/>
      <c r="CW261" s="13">
        <f t="shared" si="109"/>
        <v>0</v>
      </c>
      <c r="CX261" s="13">
        <f t="shared" si="110"/>
        <v>0</v>
      </c>
      <c r="CY261" s="251">
        <f t="shared" si="111"/>
        <v>0</v>
      </c>
      <c r="CZ261" s="13" t="s">
        <v>29</v>
      </c>
      <c r="DA261" s="13">
        <v>50</v>
      </c>
      <c r="DB261" s="22">
        <f t="shared" si="112"/>
        <v>0</v>
      </c>
      <c r="DD261" s="24"/>
      <c r="DF261" s="163"/>
      <c r="DH261" s="24"/>
      <c r="DI261" s="447"/>
      <c r="DJ261" s="163"/>
    </row>
    <row r="262" spans="1:114" s="7" customFormat="1">
      <c r="A262" s="277">
        <f t="shared" ref="A262:A325" si="120">A261</f>
        <v>50</v>
      </c>
      <c r="B262" s="21" t="e">
        <f>'Calculateur de trading'!I262/C262/W262</f>
        <v>#DIV/0!</v>
      </c>
      <c r="C262" s="278">
        <f t="shared" ref="C262:C325" si="121">C261</f>
        <v>10</v>
      </c>
      <c r="D262" s="426"/>
      <c r="E262" s="273">
        <f t="shared" ref="E262:E325" si="122">E261</f>
        <v>100</v>
      </c>
      <c r="F262" s="271">
        <f t="shared" si="114"/>
        <v>2</v>
      </c>
      <c r="G262" s="271" t="e">
        <f t="shared" si="115"/>
        <v>#DIV/0!</v>
      </c>
      <c r="H262" s="272">
        <f t="shared" si="116"/>
        <v>20</v>
      </c>
      <c r="I262" s="270"/>
      <c r="J262" s="273">
        <f t="shared" ref="J262:J325" si="123">J261</f>
        <v>200</v>
      </c>
      <c r="K262" s="271">
        <f t="shared" si="117"/>
        <v>4</v>
      </c>
      <c r="L262" s="271" t="e">
        <f t="shared" si="118"/>
        <v>#DIV/0!</v>
      </c>
      <c r="M262" s="272">
        <f t="shared" si="119"/>
        <v>40</v>
      </c>
      <c r="N262" s="389"/>
      <c r="O262" s="455" t="e">
        <f>(A262*B262*W262)+(B262*'Calculateur de trading'!H262)</f>
        <v>#DIV/0!</v>
      </c>
      <c r="P262" s="274" t="e">
        <f>O262/'Déscriptions des trades'!CK262</f>
        <v>#DIV/0!</v>
      </c>
      <c r="Q262" s="456" t="e">
        <f>'Déscriptions des trades'!CK262-O262</f>
        <v>#DIV/0!</v>
      </c>
      <c r="R262" s="466" t="e">
        <f t="shared" ref="R262:R325" si="124">B262*C262</f>
        <v>#DIV/0!</v>
      </c>
      <c r="S262" s="389"/>
      <c r="T262" s="12"/>
      <c r="U262" s="25"/>
      <c r="V262" s="15"/>
      <c r="W262" s="490">
        <f t="shared" si="104"/>
        <v>0</v>
      </c>
      <c r="X262" s="21" t="e">
        <f>W262*U262/'Déscriptions des trades'!CK262*'Déscriptions des trades'!B262</f>
        <v>#DIV/0!</v>
      </c>
      <c r="Y262" s="459"/>
      <c r="Z262" s="389"/>
      <c r="AA262" s="23">
        <f t="shared" ref="AA262:AA325" si="125">AA261</f>
        <v>0.1</v>
      </c>
      <c r="AB262" s="17" t="e">
        <f>(AA262*'Déscriptions des trades'!U262*'Déscriptions des trades'!B262/'Déscriptions des trades'!CK262)*'Déscriptions des trades'!W262</f>
        <v>#DIV/0!</v>
      </c>
      <c r="AC262" s="265" t="e">
        <f>AB262*'Déscriptions des trades'!CK262</f>
        <v>#DIV/0!</v>
      </c>
      <c r="AD262" s="266" t="e">
        <f>'Déscriptions des trades'!CK262-AC262</f>
        <v>#DIV/0!</v>
      </c>
      <c r="AE262" s="389"/>
      <c r="AF262" s="399">
        <v>258</v>
      </c>
      <c r="AG262" s="389"/>
      <c r="AH262" s="20"/>
      <c r="AI262" s="303"/>
      <c r="AJ262" s="307"/>
      <c r="AK262" s="161"/>
      <c r="AL262" s="305"/>
      <c r="AM262" s="305"/>
      <c r="AN262" s="162"/>
      <c r="AO262" s="439"/>
      <c r="AP262" s="162"/>
      <c r="AQ262" s="113"/>
      <c r="AR262" s="113"/>
      <c r="AS262" s="384"/>
      <c r="AT262" s="306"/>
      <c r="AU262" s="306"/>
      <c r="AV262" s="160"/>
      <c r="AW262" s="158"/>
      <c r="AX262" s="385"/>
      <c r="AY262" s="453"/>
      <c r="AZ262" s="165"/>
      <c r="BA262" s="301"/>
      <c r="BB262" s="165"/>
      <c r="BC262" s="301"/>
      <c r="BD262" s="165"/>
      <c r="BE262" s="302"/>
      <c r="BF262" s="302"/>
      <c r="BG262" s="165"/>
      <c r="BH262" s="303"/>
      <c r="BI262" s="165"/>
      <c r="BJ262" s="304"/>
      <c r="BK262" s="394"/>
      <c r="BL262" s="302"/>
      <c r="BM262" s="302"/>
      <c r="BN262" s="394"/>
      <c r="BO262" s="302"/>
      <c r="BP262" s="13"/>
      <c r="BQ262" s="302"/>
      <c r="BR262" s="13"/>
      <c r="BS262" s="302"/>
      <c r="BT262" s="13"/>
      <c r="BU262" s="302"/>
      <c r="BV262" s="386"/>
      <c r="BW262" s="303"/>
      <c r="BX262" s="303"/>
      <c r="BY262" s="302"/>
      <c r="BZ262" s="302"/>
      <c r="CA262" s="387"/>
      <c r="CB262" s="395"/>
      <c r="CC262" s="12"/>
      <c r="CD262" s="304"/>
      <c r="CE262" s="14"/>
      <c r="CF262" s="395"/>
      <c r="CG262" s="397"/>
      <c r="CH262" s="300">
        <f t="shared" si="105"/>
        <v>0</v>
      </c>
      <c r="CI262" s="26"/>
      <c r="CJ262" s="17">
        <f t="shared" si="102"/>
        <v>0</v>
      </c>
      <c r="CK262" s="18">
        <f t="shared" si="113"/>
        <v>12.89</v>
      </c>
      <c r="CM262" s="164"/>
      <c r="CN262" s="302"/>
      <c r="CO262" s="13">
        <f t="shared" si="106"/>
        <v>0</v>
      </c>
      <c r="CP262" s="302"/>
      <c r="CQ262" s="13">
        <f t="shared" si="107"/>
        <v>0</v>
      </c>
      <c r="CR262" s="302"/>
      <c r="CS262" s="13">
        <f t="shared" si="108"/>
        <v>0</v>
      </c>
      <c r="CT262" s="302"/>
      <c r="CU262" s="13">
        <f t="shared" si="103"/>
        <v>0</v>
      </c>
      <c r="CV262" s="302"/>
      <c r="CW262" s="13">
        <f t="shared" si="109"/>
        <v>0</v>
      </c>
      <c r="CX262" s="13">
        <f t="shared" si="110"/>
        <v>0</v>
      </c>
      <c r="CY262" s="251">
        <f t="shared" si="111"/>
        <v>0</v>
      </c>
      <c r="CZ262" s="13" t="s">
        <v>29</v>
      </c>
      <c r="DA262" s="13">
        <v>50</v>
      </c>
      <c r="DB262" s="22">
        <f t="shared" si="112"/>
        <v>0</v>
      </c>
      <c r="DD262" s="24"/>
      <c r="DF262" s="163"/>
      <c r="DH262" s="24"/>
      <c r="DI262" s="447"/>
      <c r="DJ262" s="163"/>
    </row>
    <row r="263" spans="1:114" s="7" customFormat="1">
      <c r="A263" s="277">
        <f t="shared" si="120"/>
        <v>50</v>
      </c>
      <c r="B263" s="21" t="e">
        <f>'Calculateur de trading'!I263/C263/W263</f>
        <v>#DIV/0!</v>
      </c>
      <c r="C263" s="278">
        <f t="shared" si="121"/>
        <v>10</v>
      </c>
      <c r="D263" s="278"/>
      <c r="E263" s="273">
        <f t="shared" si="122"/>
        <v>100</v>
      </c>
      <c r="F263" s="271">
        <f t="shared" si="114"/>
        <v>2</v>
      </c>
      <c r="G263" s="271" t="e">
        <f t="shared" si="115"/>
        <v>#DIV/0!</v>
      </c>
      <c r="H263" s="272">
        <f t="shared" si="116"/>
        <v>20</v>
      </c>
      <c r="I263" s="270"/>
      <c r="J263" s="273">
        <f t="shared" si="123"/>
        <v>200</v>
      </c>
      <c r="K263" s="271">
        <f t="shared" si="117"/>
        <v>4</v>
      </c>
      <c r="L263" s="271" t="e">
        <f t="shared" si="118"/>
        <v>#DIV/0!</v>
      </c>
      <c r="M263" s="272">
        <f t="shared" si="119"/>
        <v>40</v>
      </c>
      <c r="N263" s="389"/>
      <c r="O263" s="455" t="e">
        <f>(A263*B263*W263)+(B263*'Calculateur de trading'!H263)</f>
        <v>#DIV/0!</v>
      </c>
      <c r="P263" s="274" t="e">
        <f>O263/'Déscriptions des trades'!CK263</f>
        <v>#DIV/0!</v>
      </c>
      <c r="Q263" s="456" t="e">
        <f>'Déscriptions des trades'!CK263-O263</f>
        <v>#DIV/0!</v>
      </c>
      <c r="R263" s="466" t="e">
        <f t="shared" si="124"/>
        <v>#DIV/0!</v>
      </c>
      <c r="S263" s="389"/>
      <c r="T263" s="12"/>
      <c r="U263" s="25"/>
      <c r="V263" s="15"/>
      <c r="W263" s="490">
        <f t="shared" si="104"/>
        <v>0</v>
      </c>
      <c r="X263" s="21" t="e">
        <f>W263*U263/'Déscriptions des trades'!CK263*'Déscriptions des trades'!B263</f>
        <v>#DIV/0!</v>
      </c>
      <c r="Y263" s="459"/>
      <c r="Z263" s="389"/>
      <c r="AA263" s="23">
        <f t="shared" si="125"/>
        <v>0.1</v>
      </c>
      <c r="AB263" s="17" t="e">
        <f>(AA263*'Déscriptions des trades'!U263*'Déscriptions des trades'!B263/'Déscriptions des trades'!CK263)*'Déscriptions des trades'!W263</f>
        <v>#DIV/0!</v>
      </c>
      <c r="AC263" s="265" t="e">
        <f>AB263*'Déscriptions des trades'!CK263</f>
        <v>#DIV/0!</v>
      </c>
      <c r="AD263" s="266" t="e">
        <f>'Déscriptions des trades'!CK263-AC263</f>
        <v>#DIV/0!</v>
      </c>
      <c r="AE263" s="389"/>
      <c r="AF263" s="399">
        <v>259</v>
      </c>
      <c r="AG263" s="389"/>
      <c r="AH263" s="20"/>
      <c r="AI263" s="303"/>
      <c r="AJ263" s="307"/>
      <c r="AK263" s="161"/>
      <c r="AL263" s="305"/>
      <c r="AM263" s="305"/>
      <c r="AN263" s="162"/>
      <c r="AO263" s="439"/>
      <c r="AP263" s="162"/>
      <c r="AQ263" s="113"/>
      <c r="AR263" s="113"/>
      <c r="AS263" s="384"/>
      <c r="AT263" s="306"/>
      <c r="AU263" s="306"/>
      <c r="AV263" s="160"/>
      <c r="AW263" s="158"/>
      <c r="AX263" s="385"/>
      <c r="AY263" s="453"/>
      <c r="AZ263" s="165"/>
      <c r="BA263" s="301"/>
      <c r="BB263" s="165"/>
      <c r="BC263" s="301"/>
      <c r="BD263" s="165"/>
      <c r="BE263" s="302"/>
      <c r="BF263" s="302"/>
      <c r="BG263" s="165"/>
      <c r="BH263" s="303"/>
      <c r="BI263" s="165"/>
      <c r="BJ263" s="304"/>
      <c r="BK263" s="394"/>
      <c r="BL263" s="302"/>
      <c r="BM263" s="302"/>
      <c r="BN263" s="394"/>
      <c r="BO263" s="302"/>
      <c r="BP263" s="13"/>
      <c r="BQ263" s="302"/>
      <c r="BR263" s="13"/>
      <c r="BS263" s="302"/>
      <c r="BT263" s="13"/>
      <c r="BU263" s="302"/>
      <c r="BV263" s="386"/>
      <c r="BW263" s="303"/>
      <c r="BX263" s="303"/>
      <c r="BY263" s="302"/>
      <c r="BZ263" s="302"/>
      <c r="CA263" s="387"/>
      <c r="CB263" s="395"/>
      <c r="CC263" s="12"/>
      <c r="CD263" s="304"/>
      <c r="CE263" s="14"/>
      <c r="CF263" s="395"/>
      <c r="CG263" s="397"/>
      <c r="CH263" s="300">
        <f t="shared" si="105"/>
        <v>0</v>
      </c>
      <c r="CI263" s="26"/>
      <c r="CJ263" s="17">
        <f t="shared" si="102"/>
        <v>0</v>
      </c>
      <c r="CK263" s="18">
        <f t="shared" si="113"/>
        <v>12.89</v>
      </c>
      <c r="CM263" s="164"/>
      <c r="CN263" s="302"/>
      <c r="CO263" s="13">
        <f t="shared" si="106"/>
        <v>0</v>
      </c>
      <c r="CP263" s="302"/>
      <c r="CQ263" s="13">
        <f t="shared" si="107"/>
        <v>0</v>
      </c>
      <c r="CR263" s="302"/>
      <c r="CS263" s="13">
        <f t="shared" si="108"/>
        <v>0</v>
      </c>
      <c r="CT263" s="302"/>
      <c r="CU263" s="13">
        <f t="shared" si="103"/>
        <v>0</v>
      </c>
      <c r="CV263" s="302"/>
      <c r="CW263" s="13">
        <f t="shared" si="109"/>
        <v>0</v>
      </c>
      <c r="CX263" s="13">
        <f t="shared" si="110"/>
        <v>0</v>
      </c>
      <c r="CY263" s="251">
        <f t="shared" si="111"/>
        <v>0</v>
      </c>
      <c r="CZ263" s="13" t="s">
        <v>29</v>
      </c>
      <c r="DA263" s="13">
        <v>50</v>
      </c>
      <c r="DB263" s="22">
        <f t="shared" si="112"/>
        <v>0</v>
      </c>
      <c r="DD263" s="24"/>
      <c r="DF263" s="163"/>
      <c r="DH263" s="24"/>
      <c r="DI263" s="447"/>
      <c r="DJ263" s="163"/>
    </row>
    <row r="264" spans="1:114" s="7" customFormat="1">
      <c r="A264" s="277">
        <f t="shared" si="120"/>
        <v>50</v>
      </c>
      <c r="B264" s="21" t="e">
        <f>'Calculateur de trading'!I264/C264/W264</f>
        <v>#DIV/0!</v>
      </c>
      <c r="C264" s="278">
        <f t="shared" si="121"/>
        <v>10</v>
      </c>
      <c r="D264" s="426"/>
      <c r="E264" s="273">
        <f t="shared" si="122"/>
        <v>100</v>
      </c>
      <c r="F264" s="271">
        <f t="shared" si="114"/>
        <v>2</v>
      </c>
      <c r="G264" s="271" t="e">
        <f t="shared" si="115"/>
        <v>#DIV/0!</v>
      </c>
      <c r="H264" s="272">
        <f t="shared" si="116"/>
        <v>20</v>
      </c>
      <c r="I264" s="270"/>
      <c r="J264" s="273">
        <f t="shared" si="123"/>
        <v>200</v>
      </c>
      <c r="K264" s="271">
        <f t="shared" si="117"/>
        <v>4</v>
      </c>
      <c r="L264" s="271" t="e">
        <f t="shared" si="118"/>
        <v>#DIV/0!</v>
      </c>
      <c r="M264" s="272">
        <f t="shared" si="119"/>
        <v>40</v>
      </c>
      <c r="N264" s="389"/>
      <c r="O264" s="455" t="e">
        <f>(A264*B264*W264)+(B264*'Calculateur de trading'!H264)</f>
        <v>#DIV/0!</v>
      </c>
      <c r="P264" s="274" t="e">
        <f>O264/'Déscriptions des trades'!CK264</f>
        <v>#DIV/0!</v>
      </c>
      <c r="Q264" s="456" t="e">
        <f>'Déscriptions des trades'!CK264-O264</f>
        <v>#DIV/0!</v>
      </c>
      <c r="R264" s="466" t="e">
        <f t="shared" si="124"/>
        <v>#DIV/0!</v>
      </c>
      <c r="S264" s="389"/>
      <c r="T264" s="12"/>
      <c r="U264" s="25"/>
      <c r="V264" s="15"/>
      <c r="W264" s="490">
        <f t="shared" si="104"/>
        <v>0</v>
      </c>
      <c r="X264" s="21" t="e">
        <f>W264*U264/'Déscriptions des trades'!CK264*'Déscriptions des trades'!B264</f>
        <v>#DIV/0!</v>
      </c>
      <c r="Y264" s="459"/>
      <c r="Z264" s="389"/>
      <c r="AA264" s="23">
        <f t="shared" si="125"/>
        <v>0.1</v>
      </c>
      <c r="AB264" s="17" t="e">
        <f>(AA264*'Déscriptions des trades'!U264*'Déscriptions des trades'!B264/'Déscriptions des trades'!CK264)*'Déscriptions des trades'!W264</f>
        <v>#DIV/0!</v>
      </c>
      <c r="AC264" s="265" t="e">
        <f>AB264*'Déscriptions des trades'!CK264</f>
        <v>#DIV/0!</v>
      </c>
      <c r="AD264" s="266" t="e">
        <f>'Déscriptions des trades'!CK264-AC264</f>
        <v>#DIV/0!</v>
      </c>
      <c r="AE264" s="389"/>
      <c r="AF264" s="399">
        <v>260</v>
      </c>
      <c r="AG264" s="389"/>
      <c r="AH264" s="20"/>
      <c r="AI264" s="303"/>
      <c r="AJ264" s="307"/>
      <c r="AK264" s="161"/>
      <c r="AL264" s="305"/>
      <c r="AM264" s="305"/>
      <c r="AN264" s="162"/>
      <c r="AO264" s="439"/>
      <c r="AP264" s="162"/>
      <c r="AQ264" s="113"/>
      <c r="AR264" s="113"/>
      <c r="AS264" s="384"/>
      <c r="AT264" s="306"/>
      <c r="AU264" s="306"/>
      <c r="AV264" s="160"/>
      <c r="AW264" s="158"/>
      <c r="AX264" s="385"/>
      <c r="AY264" s="453"/>
      <c r="AZ264" s="165"/>
      <c r="BA264" s="301"/>
      <c r="BB264" s="165"/>
      <c r="BC264" s="301"/>
      <c r="BD264" s="165"/>
      <c r="BE264" s="302"/>
      <c r="BF264" s="302"/>
      <c r="BG264" s="165"/>
      <c r="BH264" s="303"/>
      <c r="BI264" s="165"/>
      <c r="BJ264" s="304"/>
      <c r="BK264" s="394"/>
      <c r="BL264" s="302"/>
      <c r="BM264" s="302"/>
      <c r="BN264" s="394"/>
      <c r="BO264" s="302"/>
      <c r="BP264" s="13"/>
      <c r="BQ264" s="302"/>
      <c r="BR264" s="13"/>
      <c r="BS264" s="302"/>
      <c r="BT264" s="13"/>
      <c r="BU264" s="302"/>
      <c r="BV264" s="386"/>
      <c r="BW264" s="303"/>
      <c r="BX264" s="303"/>
      <c r="BY264" s="302"/>
      <c r="BZ264" s="302"/>
      <c r="CA264" s="387"/>
      <c r="CB264" s="395"/>
      <c r="CC264" s="12"/>
      <c r="CD264" s="304"/>
      <c r="CE264" s="14"/>
      <c r="CF264" s="395"/>
      <c r="CG264" s="397"/>
      <c r="CH264" s="300">
        <f t="shared" si="105"/>
        <v>0</v>
      </c>
      <c r="CI264" s="26"/>
      <c r="CJ264" s="17">
        <f t="shared" ref="CJ264:CJ327" si="126">CI264/CK263</f>
        <v>0</v>
      </c>
      <c r="CK264" s="18">
        <f t="shared" si="113"/>
        <v>12.89</v>
      </c>
      <c r="CM264" s="164"/>
      <c r="CN264" s="302"/>
      <c r="CO264" s="13">
        <f t="shared" si="106"/>
        <v>0</v>
      </c>
      <c r="CP264" s="302"/>
      <c r="CQ264" s="13">
        <f t="shared" si="107"/>
        <v>0</v>
      </c>
      <c r="CR264" s="302"/>
      <c r="CS264" s="13">
        <f t="shared" si="108"/>
        <v>0</v>
      </c>
      <c r="CT264" s="302"/>
      <c r="CU264" s="13">
        <f t="shared" ref="CU264:CU327" si="127">IF(CT264="Bon",10,)</f>
        <v>0</v>
      </c>
      <c r="CV264" s="302"/>
      <c r="CW264" s="13">
        <f t="shared" si="109"/>
        <v>0</v>
      </c>
      <c r="CX264" s="13">
        <f t="shared" si="110"/>
        <v>0</v>
      </c>
      <c r="CY264" s="251">
        <f t="shared" si="111"/>
        <v>0</v>
      </c>
      <c r="CZ264" s="13" t="s">
        <v>29</v>
      </c>
      <c r="DA264" s="13">
        <v>50</v>
      </c>
      <c r="DB264" s="22">
        <f t="shared" si="112"/>
        <v>0</v>
      </c>
      <c r="DD264" s="24"/>
      <c r="DF264" s="163"/>
      <c r="DH264" s="24"/>
      <c r="DI264" s="447"/>
      <c r="DJ264" s="163"/>
    </row>
    <row r="265" spans="1:114" s="7" customFormat="1">
      <c r="A265" s="277">
        <f t="shared" si="120"/>
        <v>50</v>
      </c>
      <c r="B265" s="21" t="e">
        <f>'Calculateur de trading'!I265/C265/W265</f>
        <v>#DIV/0!</v>
      </c>
      <c r="C265" s="278">
        <f t="shared" si="121"/>
        <v>10</v>
      </c>
      <c r="D265" s="426"/>
      <c r="E265" s="273">
        <f t="shared" si="122"/>
        <v>100</v>
      </c>
      <c r="F265" s="271">
        <f t="shared" si="114"/>
        <v>2</v>
      </c>
      <c r="G265" s="271" t="e">
        <f t="shared" si="115"/>
        <v>#DIV/0!</v>
      </c>
      <c r="H265" s="272">
        <f t="shared" si="116"/>
        <v>20</v>
      </c>
      <c r="I265" s="270"/>
      <c r="J265" s="273">
        <f t="shared" si="123"/>
        <v>200</v>
      </c>
      <c r="K265" s="271">
        <f t="shared" si="117"/>
        <v>4</v>
      </c>
      <c r="L265" s="271" t="e">
        <f t="shared" si="118"/>
        <v>#DIV/0!</v>
      </c>
      <c r="M265" s="272">
        <f t="shared" si="119"/>
        <v>40</v>
      </c>
      <c r="N265" s="389"/>
      <c r="O265" s="455" t="e">
        <f>(A265*B265*W265)+(B265*'Calculateur de trading'!H265)</f>
        <v>#DIV/0!</v>
      </c>
      <c r="P265" s="274" t="e">
        <f>O265/'Déscriptions des trades'!CK265</f>
        <v>#DIV/0!</v>
      </c>
      <c r="Q265" s="456" t="e">
        <f>'Déscriptions des trades'!CK265-O265</f>
        <v>#DIV/0!</v>
      </c>
      <c r="R265" s="466" t="e">
        <f t="shared" si="124"/>
        <v>#DIV/0!</v>
      </c>
      <c r="S265" s="389"/>
      <c r="T265" s="12"/>
      <c r="U265" s="25"/>
      <c r="V265" s="15"/>
      <c r="W265" s="490">
        <f t="shared" ref="W265:W328" si="128">W264</f>
        <v>0</v>
      </c>
      <c r="X265" s="21" t="e">
        <f>W265*U265/'Déscriptions des trades'!CK265*'Déscriptions des trades'!B265</f>
        <v>#DIV/0!</v>
      </c>
      <c r="Y265" s="459"/>
      <c r="Z265" s="389"/>
      <c r="AA265" s="23">
        <f t="shared" si="125"/>
        <v>0.1</v>
      </c>
      <c r="AB265" s="17" t="e">
        <f>(AA265*'Déscriptions des trades'!U265*'Déscriptions des trades'!B265/'Déscriptions des trades'!CK265)*'Déscriptions des trades'!W265</f>
        <v>#DIV/0!</v>
      </c>
      <c r="AC265" s="265" t="e">
        <f>AB265*'Déscriptions des trades'!CK265</f>
        <v>#DIV/0!</v>
      </c>
      <c r="AD265" s="266" t="e">
        <f>'Déscriptions des trades'!CK265-AC265</f>
        <v>#DIV/0!</v>
      </c>
      <c r="AE265" s="389"/>
      <c r="AF265" s="399">
        <v>261</v>
      </c>
      <c r="AG265" s="389"/>
      <c r="AH265" s="20"/>
      <c r="AI265" s="303"/>
      <c r="AJ265" s="307"/>
      <c r="AK265" s="161"/>
      <c r="AL265" s="305"/>
      <c r="AM265" s="305"/>
      <c r="AN265" s="162"/>
      <c r="AO265" s="439"/>
      <c r="AP265" s="162"/>
      <c r="AQ265" s="113"/>
      <c r="AR265" s="113"/>
      <c r="AS265" s="384"/>
      <c r="AT265" s="306"/>
      <c r="AU265" s="306"/>
      <c r="AV265" s="160"/>
      <c r="AW265" s="158"/>
      <c r="AX265" s="385"/>
      <c r="AY265" s="453"/>
      <c r="AZ265" s="165"/>
      <c r="BA265" s="301"/>
      <c r="BB265" s="165"/>
      <c r="BC265" s="301"/>
      <c r="BD265" s="165"/>
      <c r="BE265" s="302"/>
      <c r="BF265" s="302"/>
      <c r="BG265" s="165"/>
      <c r="BH265" s="303"/>
      <c r="BI265" s="165"/>
      <c r="BJ265" s="304"/>
      <c r="BK265" s="394"/>
      <c r="BL265" s="302"/>
      <c r="BM265" s="302"/>
      <c r="BN265" s="394"/>
      <c r="BO265" s="302"/>
      <c r="BP265" s="13"/>
      <c r="BQ265" s="302"/>
      <c r="BR265" s="13"/>
      <c r="BS265" s="302"/>
      <c r="BT265" s="13"/>
      <c r="BU265" s="302"/>
      <c r="BV265" s="386"/>
      <c r="BW265" s="303"/>
      <c r="BX265" s="303"/>
      <c r="BY265" s="302"/>
      <c r="BZ265" s="302"/>
      <c r="CA265" s="387"/>
      <c r="CB265" s="395"/>
      <c r="CC265" s="12"/>
      <c r="CD265" s="304"/>
      <c r="CE265" s="14"/>
      <c r="CF265" s="395"/>
      <c r="CG265" s="397"/>
      <c r="CH265" s="300">
        <f t="shared" si="105"/>
        <v>0</v>
      </c>
      <c r="CI265" s="26"/>
      <c r="CJ265" s="17">
        <f t="shared" si="126"/>
        <v>0</v>
      </c>
      <c r="CK265" s="18">
        <f t="shared" si="113"/>
        <v>12.89</v>
      </c>
      <c r="CM265" s="164"/>
      <c r="CN265" s="302"/>
      <c r="CO265" s="13">
        <f t="shared" si="106"/>
        <v>0</v>
      </c>
      <c r="CP265" s="302"/>
      <c r="CQ265" s="13">
        <f t="shared" si="107"/>
        <v>0</v>
      </c>
      <c r="CR265" s="302"/>
      <c r="CS265" s="13">
        <f t="shared" si="108"/>
        <v>0</v>
      </c>
      <c r="CT265" s="302"/>
      <c r="CU265" s="13">
        <f t="shared" si="127"/>
        <v>0</v>
      </c>
      <c r="CV265" s="302"/>
      <c r="CW265" s="13">
        <f t="shared" si="109"/>
        <v>0</v>
      </c>
      <c r="CX265" s="13">
        <f t="shared" si="110"/>
        <v>0</v>
      </c>
      <c r="CY265" s="251">
        <f t="shared" si="111"/>
        <v>0</v>
      </c>
      <c r="CZ265" s="13" t="s">
        <v>29</v>
      </c>
      <c r="DA265" s="13">
        <v>50</v>
      </c>
      <c r="DB265" s="22">
        <f t="shared" si="112"/>
        <v>0</v>
      </c>
      <c r="DD265" s="24"/>
      <c r="DF265" s="163"/>
      <c r="DH265" s="24"/>
      <c r="DI265" s="447"/>
      <c r="DJ265" s="163"/>
    </row>
    <row r="266" spans="1:114" s="7" customFormat="1">
      <c r="A266" s="277">
        <f t="shared" si="120"/>
        <v>50</v>
      </c>
      <c r="B266" s="21" t="e">
        <f>'Calculateur de trading'!I266/C266/W266</f>
        <v>#DIV/0!</v>
      </c>
      <c r="C266" s="278">
        <f t="shared" si="121"/>
        <v>10</v>
      </c>
      <c r="D266" s="278"/>
      <c r="E266" s="273">
        <f t="shared" si="122"/>
        <v>100</v>
      </c>
      <c r="F266" s="271">
        <f t="shared" si="114"/>
        <v>2</v>
      </c>
      <c r="G266" s="271" t="e">
        <f t="shared" si="115"/>
        <v>#DIV/0!</v>
      </c>
      <c r="H266" s="272">
        <f t="shared" si="116"/>
        <v>20</v>
      </c>
      <c r="I266" s="270"/>
      <c r="J266" s="273">
        <f t="shared" si="123"/>
        <v>200</v>
      </c>
      <c r="K266" s="271">
        <f t="shared" si="117"/>
        <v>4</v>
      </c>
      <c r="L266" s="271" t="e">
        <f t="shared" si="118"/>
        <v>#DIV/0!</v>
      </c>
      <c r="M266" s="272">
        <f t="shared" si="119"/>
        <v>40</v>
      </c>
      <c r="N266" s="389"/>
      <c r="O266" s="455" t="e">
        <f>(A266*B266*W266)+(B266*'Calculateur de trading'!H266)</f>
        <v>#DIV/0!</v>
      </c>
      <c r="P266" s="274" t="e">
        <f>O266/'Déscriptions des trades'!CK266</f>
        <v>#DIV/0!</v>
      </c>
      <c r="Q266" s="456" t="e">
        <f>'Déscriptions des trades'!CK266-O266</f>
        <v>#DIV/0!</v>
      </c>
      <c r="R266" s="466" t="e">
        <f t="shared" si="124"/>
        <v>#DIV/0!</v>
      </c>
      <c r="S266" s="389"/>
      <c r="T266" s="12"/>
      <c r="U266" s="25"/>
      <c r="V266" s="15"/>
      <c r="W266" s="490">
        <f t="shared" si="128"/>
        <v>0</v>
      </c>
      <c r="X266" s="21" t="e">
        <f>W266*U266/'Déscriptions des trades'!CK266*'Déscriptions des trades'!B266</f>
        <v>#DIV/0!</v>
      </c>
      <c r="Y266" s="459"/>
      <c r="Z266" s="389"/>
      <c r="AA266" s="23">
        <f t="shared" si="125"/>
        <v>0.1</v>
      </c>
      <c r="AB266" s="17" t="e">
        <f>(AA266*'Déscriptions des trades'!U266*'Déscriptions des trades'!B266/'Déscriptions des trades'!CK266)*'Déscriptions des trades'!W266</f>
        <v>#DIV/0!</v>
      </c>
      <c r="AC266" s="265" t="e">
        <f>AB266*'Déscriptions des trades'!CK266</f>
        <v>#DIV/0!</v>
      </c>
      <c r="AD266" s="266" t="e">
        <f>'Déscriptions des trades'!CK266-AC266</f>
        <v>#DIV/0!</v>
      </c>
      <c r="AE266" s="389"/>
      <c r="AF266" s="399">
        <v>262</v>
      </c>
      <c r="AG266" s="389"/>
      <c r="AH266" s="20"/>
      <c r="AI266" s="303"/>
      <c r="AJ266" s="307"/>
      <c r="AK266" s="161"/>
      <c r="AL266" s="305"/>
      <c r="AM266" s="305"/>
      <c r="AN266" s="162"/>
      <c r="AO266" s="439"/>
      <c r="AP266" s="162"/>
      <c r="AQ266" s="113"/>
      <c r="AR266" s="113"/>
      <c r="AS266" s="384"/>
      <c r="AT266" s="306"/>
      <c r="AU266" s="306"/>
      <c r="AV266" s="160"/>
      <c r="AW266" s="158"/>
      <c r="AX266" s="385"/>
      <c r="AY266" s="453"/>
      <c r="AZ266" s="165"/>
      <c r="BA266" s="301"/>
      <c r="BB266" s="165"/>
      <c r="BC266" s="301"/>
      <c r="BD266" s="165"/>
      <c r="BE266" s="302"/>
      <c r="BF266" s="302"/>
      <c r="BG266" s="165"/>
      <c r="BH266" s="303"/>
      <c r="BI266" s="165"/>
      <c r="BJ266" s="304"/>
      <c r="BK266" s="394"/>
      <c r="BL266" s="302"/>
      <c r="BM266" s="302"/>
      <c r="BN266" s="394"/>
      <c r="BO266" s="302"/>
      <c r="BP266" s="13"/>
      <c r="BQ266" s="302"/>
      <c r="BR266" s="13"/>
      <c r="BS266" s="302"/>
      <c r="BT266" s="13"/>
      <c r="BU266" s="302"/>
      <c r="BV266" s="386"/>
      <c r="BW266" s="303"/>
      <c r="BX266" s="303"/>
      <c r="BY266" s="302"/>
      <c r="BZ266" s="302"/>
      <c r="CA266" s="387"/>
      <c r="CB266" s="395"/>
      <c r="CC266" s="12"/>
      <c r="CD266" s="304"/>
      <c r="CE266" s="14"/>
      <c r="CF266" s="395"/>
      <c r="CG266" s="397"/>
      <c r="CH266" s="300">
        <f t="shared" si="105"/>
        <v>0</v>
      </c>
      <c r="CI266" s="26"/>
      <c r="CJ266" s="17">
        <f t="shared" si="126"/>
        <v>0</v>
      </c>
      <c r="CK266" s="18">
        <f t="shared" si="113"/>
        <v>12.89</v>
      </c>
      <c r="CM266" s="164"/>
      <c r="CN266" s="302"/>
      <c r="CO266" s="13">
        <f t="shared" si="106"/>
        <v>0</v>
      </c>
      <c r="CP266" s="302"/>
      <c r="CQ266" s="13">
        <f t="shared" si="107"/>
        <v>0</v>
      </c>
      <c r="CR266" s="302"/>
      <c r="CS266" s="13">
        <f t="shared" si="108"/>
        <v>0</v>
      </c>
      <c r="CT266" s="302"/>
      <c r="CU266" s="13">
        <f t="shared" si="127"/>
        <v>0</v>
      </c>
      <c r="CV266" s="302"/>
      <c r="CW266" s="13">
        <f t="shared" si="109"/>
        <v>0</v>
      </c>
      <c r="CX266" s="13">
        <f t="shared" si="110"/>
        <v>0</v>
      </c>
      <c r="CY266" s="251">
        <f t="shared" si="111"/>
        <v>0</v>
      </c>
      <c r="CZ266" s="13" t="s">
        <v>29</v>
      </c>
      <c r="DA266" s="13">
        <v>50</v>
      </c>
      <c r="DB266" s="22">
        <f t="shared" si="112"/>
        <v>0</v>
      </c>
      <c r="DD266" s="24"/>
      <c r="DF266" s="163"/>
      <c r="DH266" s="24"/>
      <c r="DI266" s="447"/>
      <c r="DJ266" s="163"/>
    </row>
    <row r="267" spans="1:114" s="7" customFormat="1">
      <c r="A267" s="277">
        <f t="shared" si="120"/>
        <v>50</v>
      </c>
      <c r="B267" s="21" t="e">
        <f>'Calculateur de trading'!I267/C267/W267</f>
        <v>#DIV/0!</v>
      </c>
      <c r="C267" s="278">
        <f t="shared" si="121"/>
        <v>10</v>
      </c>
      <c r="D267" s="426"/>
      <c r="E267" s="273">
        <f t="shared" si="122"/>
        <v>100</v>
      </c>
      <c r="F267" s="271">
        <f t="shared" si="114"/>
        <v>2</v>
      </c>
      <c r="G267" s="271" t="e">
        <f t="shared" si="115"/>
        <v>#DIV/0!</v>
      </c>
      <c r="H267" s="272">
        <f t="shared" si="116"/>
        <v>20</v>
      </c>
      <c r="I267" s="270"/>
      <c r="J267" s="273">
        <f t="shared" si="123"/>
        <v>200</v>
      </c>
      <c r="K267" s="271">
        <f t="shared" si="117"/>
        <v>4</v>
      </c>
      <c r="L267" s="271" t="e">
        <f t="shared" si="118"/>
        <v>#DIV/0!</v>
      </c>
      <c r="M267" s="272">
        <f t="shared" si="119"/>
        <v>40</v>
      </c>
      <c r="N267" s="389"/>
      <c r="O267" s="455" t="e">
        <f>(A267*B267*W267)+(B267*'Calculateur de trading'!H267)</f>
        <v>#DIV/0!</v>
      </c>
      <c r="P267" s="274" t="e">
        <f>O267/'Déscriptions des trades'!CK267</f>
        <v>#DIV/0!</v>
      </c>
      <c r="Q267" s="456" t="e">
        <f>'Déscriptions des trades'!CK267-O267</f>
        <v>#DIV/0!</v>
      </c>
      <c r="R267" s="466" t="e">
        <f t="shared" si="124"/>
        <v>#DIV/0!</v>
      </c>
      <c r="S267" s="389"/>
      <c r="T267" s="12"/>
      <c r="U267" s="25"/>
      <c r="V267" s="15"/>
      <c r="W267" s="490">
        <f t="shared" si="128"/>
        <v>0</v>
      </c>
      <c r="X267" s="21" t="e">
        <f>W267*U267/'Déscriptions des trades'!CK267*'Déscriptions des trades'!B267</f>
        <v>#DIV/0!</v>
      </c>
      <c r="Y267" s="459"/>
      <c r="Z267" s="389"/>
      <c r="AA267" s="23">
        <f t="shared" si="125"/>
        <v>0.1</v>
      </c>
      <c r="AB267" s="17" t="e">
        <f>(AA267*'Déscriptions des trades'!U267*'Déscriptions des trades'!B267/'Déscriptions des trades'!CK267)*'Déscriptions des trades'!W267</f>
        <v>#DIV/0!</v>
      </c>
      <c r="AC267" s="265" t="e">
        <f>AB267*'Déscriptions des trades'!CK267</f>
        <v>#DIV/0!</v>
      </c>
      <c r="AD267" s="266" t="e">
        <f>'Déscriptions des trades'!CK267-AC267</f>
        <v>#DIV/0!</v>
      </c>
      <c r="AE267" s="389"/>
      <c r="AF267" s="399">
        <v>263</v>
      </c>
      <c r="AG267" s="389"/>
      <c r="AH267" s="20"/>
      <c r="AI267" s="303"/>
      <c r="AJ267" s="307"/>
      <c r="AK267" s="161"/>
      <c r="AL267" s="305"/>
      <c r="AM267" s="305"/>
      <c r="AN267" s="162"/>
      <c r="AO267" s="439"/>
      <c r="AP267" s="162"/>
      <c r="AQ267" s="113"/>
      <c r="AR267" s="113"/>
      <c r="AS267" s="384"/>
      <c r="AT267" s="306"/>
      <c r="AU267" s="306"/>
      <c r="AV267" s="160"/>
      <c r="AW267" s="158"/>
      <c r="AX267" s="385"/>
      <c r="AY267" s="453"/>
      <c r="AZ267" s="165"/>
      <c r="BA267" s="301"/>
      <c r="BB267" s="165"/>
      <c r="BC267" s="301"/>
      <c r="BD267" s="165"/>
      <c r="BE267" s="302"/>
      <c r="BF267" s="302"/>
      <c r="BG267" s="165"/>
      <c r="BH267" s="303"/>
      <c r="BI267" s="165"/>
      <c r="BJ267" s="304"/>
      <c r="BK267" s="394"/>
      <c r="BL267" s="302"/>
      <c r="BM267" s="302"/>
      <c r="BN267" s="394"/>
      <c r="BO267" s="302"/>
      <c r="BP267" s="13"/>
      <c r="BQ267" s="302"/>
      <c r="BR267" s="13"/>
      <c r="BS267" s="302"/>
      <c r="BT267" s="13"/>
      <c r="BU267" s="302"/>
      <c r="BV267" s="386"/>
      <c r="BW267" s="303"/>
      <c r="BX267" s="303"/>
      <c r="BY267" s="302"/>
      <c r="BZ267" s="302"/>
      <c r="CA267" s="387"/>
      <c r="CB267" s="395"/>
      <c r="CC267" s="12"/>
      <c r="CD267" s="304"/>
      <c r="CE267" s="14"/>
      <c r="CF267" s="395"/>
      <c r="CG267" s="397"/>
      <c r="CH267" s="300">
        <f t="shared" si="105"/>
        <v>0</v>
      </c>
      <c r="CI267" s="26"/>
      <c r="CJ267" s="17">
        <f t="shared" si="126"/>
        <v>0</v>
      </c>
      <c r="CK267" s="18">
        <f t="shared" si="113"/>
        <v>12.89</v>
      </c>
      <c r="CM267" s="164"/>
      <c r="CN267" s="302"/>
      <c r="CO267" s="13">
        <f t="shared" si="106"/>
        <v>0</v>
      </c>
      <c r="CP267" s="302"/>
      <c r="CQ267" s="13">
        <f t="shared" si="107"/>
        <v>0</v>
      </c>
      <c r="CR267" s="302"/>
      <c r="CS267" s="13">
        <f t="shared" si="108"/>
        <v>0</v>
      </c>
      <c r="CT267" s="302"/>
      <c r="CU267" s="13">
        <f t="shared" si="127"/>
        <v>0</v>
      </c>
      <c r="CV267" s="302"/>
      <c r="CW267" s="13">
        <f t="shared" si="109"/>
        <v>0</v>
      </c>
      <c r="CX267" s="13">
        <f t="shared" si="110"/>
        <v>0</v>
      </c>
      <c r="CY267" s="251">
        <f t="shared" si="111"/>
        <v>0</v>
      </c>
      <c r="CZ267" s="13" t="s">
        <v>29</v>
      </c>
      <c r="DA267" s="13">
        <v>50</v>
      </c>
      <c r="DB267" s="22">
        <f t="shared" si="112"/>
        <v>0</v>
      </c>
      <c r="DD267" s="24"/>
      <c r="DF267" s="163"/>
      <c r="DH267" s="24"/>
      <c r="DI267" s="447"/>
      <c r="DJ267" s="163"/>
    </row>
    <row r="268" spans="1:114" s="7" customFormat="1">
      <c r="A268" s="277">
        <f t="shared" si="120"/>
        <v>50</v>
      </c>
      <c r="B268" s="21" t="e">
        <f>'Calculateur de trading'!I268/C268/W268</f>
        <v>#DIV/0!</v>
      </c>
      <c r="C268" s="278">
        <f t="shared" si="121"/>
        <v>10</v>
      </c>
      <c r="D268" s="278"/>
      <c r="E268" s="273">
        <f t="shared" si="122"/>
        <v>100</v>
      </c>
      <c r="F268" s="271">
        <f t="shared" si="114"/>
        <v>2</v>
      </c>
      <c r="G268" s="271" t="e">
        <f t="shared" si="115"/>
        <v>#DIV/0!</v>
      </c>
      <c r="H268" s="272">
        <f t="shared" si="116"/>
        <v>20</v>
      </c>
      <c r="I268" s="270"/>
      <c r="J268" s="273">
        <f t="shared" si="123"/>
        <v>200</v>
      </c>
      <c r="K268" s="271">
        <f t="shared" si="117"/>
        <v>4</v>
      </c>
      <c r="L268" s="271" t="e">
        <f t="shared" si="118"/>
        <v>#DIV/0!</v>
      </c>
      <c r="M268" s="272">
        <f t="shared" si="119"/>
        <v>40</v>
      </c>
      <c r="N268" s="389"/>
      <c r="O268" s="455" t="e">
        <f>(A268*B268*W268)+(B268*'Calculateur de trading'!H268)</f>
        <v>#DIV/0!</v>
      </c>
      <c r="P268" s="274" t="e">
        <f>O268/'Déscriptions des trades'!CK268</f>
        <v>#DIV/0!</v>
      </c>
      <c r="Q268" s="456" t="e">
        <f>'Déscriptions des trades'!CK268-O268</f>
        <v>#DIV/0!</v>
      </c>
      <c r="R268" s="466" t="e">
        <f t="shared" si="124"/>
        <v>#DIV/0!</v>
      </c>
      <c r="S268" s="389"/>
      <c r="T268" s="12"/>
      <c r="U268" s="25"/>
      <c r="V268" s="15"/>
      <c r="W268" s="490">
        <f t="shared" si="128"/>
        <v>0</v>
      </c>
      <c r="X268" s="21" t="e">
        <f>W268*U268/'Déscriptions des trades'!CK268*'Déscriptions des trades'!B268</f>
        <v>#DIV/0!</v>
      </c>
      <c r="Y268" s="459"/>
      <c r="Z268" s="389"/>
      <c r="AA268" s="23">
        <f t="shared" si="125"/>
        <v>0.1</v>
      </c>
      <c r="AB268" s="17" t="e">
        <f>(AA268*'Déscriptions des trades'!U268*'Déscriptions des trades'!B268/'Déscriptions des trades'!CK268)*'Déscriptions des trades'!W268</f>
        <v>#DIV/0!</v>
      </c>
      <c r="AC268" s="265" t="e">
        <f>AB268*'Déscriptions des trades'!CK268</f>
        <v>#DIV/0!</v>
      </c>
      <c r="AD268" s="266" t="e">
        <f>'Déscriptions des trades'!CK268-AC268</f>
        <v>#DIV/0!</v>
      </c>
      <c r="AE268" s="389"/>
      <c r="AF268" s="399">
        <v>264</v>
      </c>
      <c r="AG268" s="389"/>
      <c r="AH268" s="20"/>
      <c r="AI268" s="303"/>
      <c r="AJ268" s="307"/>
      <c r="AK268" s="161"/>
      <c r="AL268" s="305"/>
      <c r="AM268" s="305"/>
      <c r="AN268" s="162"/>
      <c r="AO268" s="439"/>
      <c r="AP268" s="162"/>
      <c r="AQ268" s="113"/>
      <c r="AR268" s="113"/>
      <c r="AS268" s="384"/>
      <c r="AT268" s="306"/>
      <c r="AU268" s="306"/>
      <c r="AV268" s="160"/>
      <c r="AW268" s="158"/>
      <c r="AX268" s="385"/>
      <c r="AY268" s="453"/>
      <c r="AZ268" s="165"/>
      <c r="BA268" s="301"/>
      <c r="BB268" s="165"/>
      <c r="BC268" s="301"/>
      <c r="BD268" s="165"/>
      <c r="BE268" s="302"/>
      <c r="BF268" s="302"/>
      <c r="BG268" s="165"/>
      <c r="BH268" s="303"/>
      <c r="BI268" s="165"/>
      <c r="BJ268" s="304"/>
      <c r="BK268" s="394"/>
      <c r="BL268" s="302"/>
      <c r="BM268" s="302"/>
      <c r="BN268" s="394"/>
      <c r="BO268" s="302"/>
      <c r="BP268" s="13"/>
      <c r="BQ268" s="302"/>
      <c r="BR268" s="13"/>
      <c r="BS268" s="302"/>
      <c r="BT268" s="13"/>
      <c r="BU268" s="302"/>
      <c r="BV268" s="386"/>
      <c r="BW268" s="303"/>
      <c r="BX268" s="303"/>
      <c r="BY268" s="302"/>
      <c r="BZ268" s="302"/>
      <c r="CA268" s="387"/>
      <c r="CB268" s="395"/>
      <c r="CC268" s="12"/>
      <c r="CD268" s="304"/>
      <c r="CE268" s="14"/>
      <c r="CF268" s="395"/>
      <c r="CG268" s="397"/>
      <c r="CH268" s="300">
        <f t="shared" si="105"/>
        <v>0</v>
      </c>
      <c r="CI268" s="26"/>
      <c r="CJ268" s="17">
        <f t="shared" si="126"/>
        <v>0</v>
      </c>
      <c r="CK268" s="18">
        <f t="shared" si="113"/>
        <v>12.89</v>
      </c>
      <c r="CM268" s="164"/>
      <c r="CN268" s="302"/>
      <c r="CO268" s="13">
        <f t="shared" si="106"/>
        <v>0</v>
      </c>
      <c r="CP268" s="302"/>
      <c r="CQ268" s="13">
        <f t="shared" si="107"/>
        <v>0</v>
      </c>
      <c r="CR268" s="302"/>
      <c r="CS268" s="13">
        <f t="shared" si="108"/>
        <v>0</v>
      </c>
      <c r="CT268" s="302"/>
      <c r="CU268" s="13">
        <f t="shared" si="127"/>
        <v>0</v>
      </c>
      <c r="CV268" s="302"/>
      <c r="CW268" s="13">
        <f t="shared" si="109"/>
        <v>0</v>
      </c>
      <c r="CX268" s="13">
        <f t="shared" si="110"/>
        <v>0</v>
      </c>
      <c r="CY268" s="251">
        <f t="shared" si="111"/>
        <v>0</v>
      </c>
      <c r="CZ268" s="13" t="s">
        <v>29</v>
      </c>
      <c r="DA268" s="13">
        <v>50</v>
      </c>
      <c r="DB268" s="22">
        <f t="shared" si="112"/>
        <v>0</v>
      </c>
      <c r="DD268" s="24"/>
      <c r="DF268" s="163"/>
      <c r="DH268" s="24"/>
      <c r="DI268" s="447"/>
      <c r="DJ268" s="163"/>
    </row>
    <row r="269" spans="1:114" s="7" customFormat="1">
      <c r="A269" s="277">
        <f t="shared" si="120"/>
        <v>50</v>
      </c>
      <c r="B269" s="21" t="e">
        <f>'Calculateur de trading'!I269/C269/W269</f>
        <v>#DIV/0!</v>
      </c>
      <c r="C269" s="278">
        <f t="shared" si="121"/>
        <v>10</v>
      </c>
      <c r="D269" s="426"/>
      <c r="E269" s="273">
        <f t="shared" si="122"/>
        <v>100</v>
      </c>
      <c r="F269" s="271">
        <f t="shared" si="114"/>
        <v>2</v>
      </c>
      <c r="G269" s="271" t="e">
        <f t="shared" si="115"/>
        <v>#DIV/0!</v>
      </c>
      <c r="H269" s="272">
        <f t="shared" si="116"/>
        <v>20</v>
      </c>
      <c r="I269" s="270"/>
      <c r="J269" s="273">
        <f t="shared" si="123"/>
        <v>200</v>
      </c>
      <c r="K269" s="271">
        <f t="shared" si="117"/>
        <v>4</v>
      </c>
      <c r="L269" s="271" t="e">
        <f t="shared" si="118"/>
        <v>#DIV/0!</v>
      </c>
      <c r="M269" s="272">
        <f t="shared" si="119"/>
        <v>40</v>
      </c>
      <c r="N269" s="389"/>
      <c r="O269" s="455" t="e">
        <f>(A269*B269*W269)+(B269*'Calculateur de trading'!H269)</f>
        <v>#DIV/0!</v>
      </c>
      <c r="P269" s="274" t="e">
        <f>O269/'Déscriptions des trades'!CK269</f>
        <v>#DIV/0!</v>
      </c>
      <c r="Q269" s="456" t="e">
        <f>'Déscriptions des trades'!CK269-O269</f>
        <v>#DIV/0!</v>
      </c>
      <c r="R269" s="466" t="e">
        <f t="shared" si="124"/>
        <v>#DIV/0!</v>
      </c>
      <c r="S269" s="389"/>
      <c r="T269" s="12"/>
      <c r="U269" s="25"/>
      <c r="V269" s="15"/>
      <c r="W269" s="490">
        <f t="shared" si="128"/>
        <v>0</v>
      </c>
      <c r="X269" s="21" t="e">
        <f>W269*U269/'Déscriptions des trades'!CK269*'Déscriptions des trades'!B269</f>
        <v>#DIV/0!</v>
      </c>
      <c r="Y269" s="459"/>
      <c r="Z269" s="389"/>
      <c r="AA269" s="23">
        <f t="shared" si="125"/>
        <v>0.1</v>
      </c>
      <c r="AB269" s="17" t="e">
        <f>(AA269*'Déscriptions des trades'!U269*'Déscriptions des trades'!B269/'Déscriptions des trades'!CK269)*'Déscriptions des trades'!W269</f>
        <v>#DIV/0!</v>
      </c>
      <c r="AC269" s="265" t="e">
        <f>AB269*'Déscriptions des trades'!CK269</f>
        <v>#DIV/0!</v>
      </c>
      <c r="AD269" s="266" t="e">
        <f>'Déscriptions des trades'!CK269-AC269</f>
        <v>#DIV/0!</v>
      </c>
      <c r="AE269" s="389"/>
      <c r="AF269" s="399">
        <v>265</v>
      </c>
      <c r="AG269" s="389"/>
      <c r="AH269" s="20"/>
      <c r="AI269" s="303"/>
      <c r="AJ269" s="307"/>
      <c r="AK269" s="161"/>
      <c r="AL269" s="305"/>
      <c r="AM269" s="305"/>
      <c r="AN269" s="162"/>
      <c r="AO269" s="439"/>
      <c r="AP269" s="162"/>
      <c r="AQ269" s="113"/>
      <c r="AR269" s="113"/>
      <c r="AS269" s="384"/>
      <c r="AT269" s="306"/>
      <c r="AU269" s="306"/>
      <c r="AV269" s="160"/>
      <c r="AW269" s="158"/>
      <c r="AX269" s="385"/>
      <c r="AY269" s="453"/>
      <c r="AZ269" s="165"/>
      <c r="BA269" s="301"/>
      <c r="BB269" s="165"/>
      <c r="BC269" s="301"/>
      <c r="BD269" s="165"/>
      <c r="BE269" s="302"/>
      <c r="BF269" s="302"/>
      <c r="BG269" s="165"/>
      <c r="BH269" s="303"/>
      <c r="BI269" s="165"/>
      <c r="BJ269" s="304"/>
      <c r="BK269" s="394"/>
      <c r="BL269" s="302"/>
      <c r="BM269" s="302"/>
      <c r="BN269" s="394"/>
      <c r="BO269" s="302"/>
      <c r="BP269" s="13"/>
      <c r="BQ269" s="302"/>
      <c r="BR269" s="13"/>
      <c r="BS269" s="302"/>
      <c r="BT269" s="13"/>
      <c r="BU269" s="302"/>
      <c r="BV269" s="386"/>
      <c r="BW269" s="303"/>
      <c r="BX269" s="303"/>
      <c r="BY269" s="302"/>
      <c r="BZ269" s="302"/>
      <c r="CA269" s="387"/>
      <c r="CB269" s="395"/>
      <c r="CC269" s="12"/>
      <c r="CD269" s="304"/>
      <c r="CE269" s="14"/>
      <c r="CF269" s="395"/>
      <c r="CG269" s="397"/>
      <c r="CH269" s="300">
        <f t="shared" si="105"/>
        <v>0</v>
      </c>
      <c r="CI269" s="26"/>
      <c r="CJ269" s="17">
        <f t="shared" si="126"/>
        <v>0</v>
      </c>
      <c r="CK269" s="18">
        <f t="shared" si="113"/>
        <v>12.89</v>
      </c>
      <c r="CM269" s="164"/>
      <c r="CN269" s="302"/>
      <c r="CO269" s="13">
        <f t="shared" si="106"/>
        <v>0</v>
      </c>
      <c r="CP269" s="302"/>
      <c r="CQ269" s="13">
        <f t="shared" si="107"/>
        <v>0</v>
      </c>
      <c r="CR269" s="302"/>
      <c r="CS269" s="13">
        <f t="shared" si="108"/>
        <v>0</v>
      </c>
      <c r="CT269" s="302"/>
      <c r="CU269" s="13">
        <f t="shared" si="127"/>
        <v>0</v>
      </c>
      <c r="CV269" s="302"/>
      <c r="CW269" s="13">
        <f t="shared" si="109"/>
        <v>0</v>
      </c>
      <c r="CX269" s="13">
        <f t="shared" si="110"/>
        <v>0</v>
      </c>
      <c r="CY269" s="251">
        <f t="shared" si="111"/>
        <v>0</v>
      </c>
      <c r="CZ269" s="13" t="s">
        <v>29</v>
      </c>
      <c r="DA269" s="13">
        <v>50</v>
      </c>
      <c r="DB269" s="22">
        <f t="shared" si="112"/>
        <v>0</v>
      </c>
      <c r="DD269" s="24"/>
      <c r="DF269" s="163"/>
      <c r="DH269" s="24"/>
      <c r="DI269" s="447"/>
      <c r="DJ269" s="163"/>
    </row>
    <row r="270" spans="1:114" s="7" customFormat="1">
      <c r="A270" s="277">
        <f t="shared" si="120"/>
        <v>50</v>
      </c>
      <c r="B270" s="21" t="e">
        <f>'Calculateur de trading'!I270/C270/W270</f>
        <v>#DIV/0!</v>
      </c>
      <c r="C270" s="278">
        <f t="shared" si="121"/>
        <v>10</v>
      </c>
      <c r="D270" s="278"/>
      <c r="E270" s="273">
        <f t="shared" si="122"/>
        <v>100</v>
      </c>
      <c r="F270" s="271">
        <f t="shared" si="114"/>
        <v>2</v>
      </c>
      <c r="G270" s="271" t="e">
        <f t="shared" si="115"/>
        <v>#DIV/0!</v>
      </c>
      <c r="H270" s="272">
        <f t="shared" si="116"/>
        <v>20</v>
      </c>
      <c r="I270" s="270"/>
      <c r="J270" s="273">
        <f t="shared" si="123"/>
        <v>200</v>
      </c>
      <c r="K270" s="271">
        <f t="shared" si="117"/>
        <v>4</v>
      </c>
      <c r="L270" s="271" t="e">
        <f t="shared" si="118"/>
        <v>#DIV/0!</v>
      </c>
      <c r="M270" s="272">
        <f t="shared" si="119"/>
        <v>40</v>
      </c>
      <c r="N270" s="389"/>
      <c r="O270" s="455" t="e">
        <f>(A270*B270*W270)+(B270*'Calculateur de trading'!H270)</f>
        <v>#DIV/0!</v>
      </c>
      <c r="P270" s="274" t="e">
        <f>O270/'Déscriptions des trades'!CK270</f>
        <v>#DIV/0!</v>
      </c>
      <c r="Q270" s="456" t="e">
        <f>'Déscriptions des trades'!CK270-O270</f>
        <v>#DIV/0!</v>
      </c>
      <c r="R270" s="466" t="e">
        <f t="shared" si="124"/>
        <v>#DIV/0!</v>
      </c>
      <c r="S270" s="389"/>
      <c r="T270" s="12"/>
      <c r="U270" s="25"/>
      <c r="V270" s="15"/>
      <c r="W270" s="490">
        <f t="shared" si="128"/>
        <v>0</v>
      </c>
      <c r="X270" s="21" t="e">
        <f>W270*U270/'Déscriptions des trades'!CK270*'Déscriptions des trades'!B270</f>
        <v>#DIV/0!</v>
      </c>
      <c r="Y270" s="459"/>
      <c r="Z270" s="389"/>
      <c r="AA270" s="23">
        <f t="shared" si="125"/>
        <v>0.1</v>
      </c>
      <c r="AB270" s="17" t="e">
        <f>(AA270*'Déscriptions des trades'!U270*'Déscriptions des trades'!B270/'Déscriptions des trades'!CK270)*'Déscriptions des trades'!W270</f>
        <v>#DIV/0!</v>
      </c>
      <c r="AC270" s="265" t="e">
        <f>AB270*'Déscriptions des trades'!CK270</f>
        <v>#DIV/0!</v>
      </c>
      <c r="AD270" s="266" t="e">
        <f>'Déscriptions des trades'!CK270-AC270</f>
        <v>#DIV/0!</v>
      </c>
      <c r="AE270" s="389"/>
      <c r="AF270" s="399">
        <v>266</v>
      </c>
      <c r="AG270" s="389"/>
      <c r="AH270" s="20"/>
      <c r="AI270" s="303"/>
      <c r="AJ270" s="307"/>
      <c r="AK270" s="161"/>
      <c r="AL270" s="305"/>
      <c r="AM270" s="305"/>
      <c r="AN270" s="162"/>
      <c r="AO270" s="439"/>
      <c r="AP270" s="162"/>
      <c r="AQ270" s="113"/>
      <c r="AR270" s="113"/>
      <c r="AS270" s="384"/>
      <c r="AT270" s="306"/>
      <c r="AU270" s="306"/>
      <c r="AV270" s="160"/>
      <c r="AW270" s="158"/>
      <c r="AX270" s="385"/>
      <c r="AY270" s="453"/>
      <c r="AZ270" s="165"/>
      <c r="BA270" s="301"/>
      <c r="BB270" s="165"/>
      <c r="BC270" s="301"/>
      <c r="BD270" s="165"/>
      <c r="BE270" s="302"/>
      <c r="BF270" s="302"/>
      <c r="BG270" s="165"/>
      <c r="BH270" s="303"/>
      <c r="BI270" s="165"/>
      <c r="BJ270" s="304"/>
      <c r="BK270" s="394"/>
      <c r="BL270" s="302"/>
      <c r="BM270" s="302"/>
      <c r="BN270" s="394"/>
      <c r="BO270" s="302"/>
      <c r="BP270" s="13"/>
      <c r="BQ270" s="302"/>
      <c r="BR270" s="13"/>
      <c r="BS270" s="302"/>
      <c r="BT270" s="13"/>
      <c r="BU270" s="302"/>
      <c r="BV270" s="386"/>
      <c r="BW270" s="303"/>
      <c r="BX270" s="303"/>
      <c r="BY270" s="302"/>
      <c r="BZ270" s="302"/>
      <c r="CA270" s="387"/>
      <c r="CB270" s="395"/>
      <c r="CC270" s="12"/>
      <c r="CD270" s="304"/>
      <c r="CE270" s="14"/>
      <c r="CF270" s="395"/>
      <c r="CG270" s="397"/>
      <c r="CH270" s="300">
        <f t="shared" si="105"/>
        <v>0</v>
      </c>
      <c r="CI270" s="26"/>
      <c r="CJ270" s="17">
        <f t="shared" si="126"/>
        <v>0</v>
      </c>
      <c r="CK270" s="18">
        <f t="shared" si="113"/>
        <v>12.89</v>
      </c>
      <c r="CM270" s="164"/>
      <c r="CN270" s="302"/>
      <c r="CO270" s="13">
        <f t="shared" si="106"/>
        <v>0</v>
      </c>
      <c r="CP270" s="302"/>
      <c r="CQ270" s="13">
        <f t="shared" si="107"/>
        <v>0</v>
      </c>
      <c r="CR270" s="302"/>
      <c r="CS270" s="13">
        <f t="shared" si="108"/>
        <v>0</v>
      </c>
      <c r="CT270" s="302"/>
      <c r="CU270" s="13">
        <f t="shared" si="127"/>
        <v>0</v>
      </c>
      <c r="CV270" s="302"/>
      <c r="CW270" s="13">
        <f t="shared" si="109"/>
        <v>0</v>
      </c>
      <c r="CX270" s="13">
        <f t="shared" si="110"/>
        <v>0</v>
      </c>
      <c r="CY270" s="251">
        <f t="shared" si="111"/>
        <v>0</v>
      </c>
      <c r="CZ270" s="13" t="s">
        <v>29</v>
      </c>
      <c r="DA270" s="13">
        <v>50</v>
      </c>
      <c r="DB270" s="22">
        <f t="shared" si="112"/>
        <v>0</v>
      </c>
      <c r="DD270" s="24"/>
      <c r="DF270" s="163"/>
      <c r="DH270" s="24"/>
      <c r="DI270" s="447"/>
      <c r="DJ270" s="163"/>
    </row>
    <row r="271" spans="1:114" s="7" customFormat="1">
      <c r="A271" s="277">
        <f t="shared" si="120"/>
        <v>50</v>
      </c>
      <c r="B271" s="21" t="e">
        <f>'Calculateur de trading'!I271/C271/W271</f>
        <v>#DIV/0!</v>
      </c>
      <c r="C271" s="278">
        <f t="shared" si="121"/>
        <v>10</v>
      </c>
      <c r="D271" s="426"/>
      <c r="E271" s="273">
        <f t="shared" si="122"/>
        <v>100</v>
      </c>
      <c r="F271" s="271">
        <f t="shared" si="114"/>
        <v>2</v>
      </c>
      <c r="G271" s="271" t="e">
        <f t="shared" si="115"/>
        <v>#DIV/0!</v>
      </c>
      <c r="H271" s="272">
        <f t="shared" si="116"/>
        <v>20</v>
      </c>
      <c r="I271" s="270"/>
      <c r="J271" s="273">
        <f t="shared" si="123"/>
        <v>200</v>
      </c>
      <c r="K271" s="271">
        <f t="shared" si="117"/>
        <v>4</v>
      </c>
      <c r="L271" s="271" t="e">
        <f t="shared" si="118"/>
        <v>#DIV/0!</v>
      </c>
      <c r="M271" s="272">
        <f t="shared" si="119"/>
        <v>40</v>
      </c>
      <c r="N271" s="389"/>
      <c r="O271" s="455" t="e">
        <f>(A271*B271*W271)+(B271*'Calculateur de trading'!H271)</f>
        <v>#DIV/0!</v>
      </c>
      <c r="P271" s="274" t="e">
        <f>O271/'Déscriptions des trades'!CK271</f>
        <v>#DIV/0!</v>
      </c>
      <c r="Q271" s="456" t="e">
        <f>'Déscriptions des trades'!CK271-O271</f>
        <v>#DIV/0!</v>
      </c>
      <c r="R271" s="466" t="e">
        <f t="shared" si="124"/>
        <v>#DIV/0!</v>
      </c>
      <c r="S271" s="389"/>
      <c r="T271" s="12"/>
      <c r="U271" s="25"/>
      <c r="V271" s="15"/>
      <c r="W271" s="490">
        <f t="shared" si="128"/>
        <v>0</v>
      </c>
      <c r="X271" s="21" t="e">
        <f>W271*U271/'Déscriptions des trades'!CK271*'Déscriptions des trades'!B271</f>
        <v>#DIV/0!</v>
      </c>
      <c r="Y271" s="459"/>
      <c r="Z271" s="389"/>
      <c r="AA271" s="23">
        <f t="shared" si="125"/>
        <v>0.1</v>
      </c>
      <c r="AB271" s="17" t="e">
        <f>(AA271*'Déscriptions des trades'!U271*'Déscriptions des trades'!B271/'Déscriptions des trades'!CK271)*'Déscriptions des trades'!W271</f>
        <v>#DIV/0!</v>
      </c>
      <c r="AC271" s="265" t="e">
        <f>AB271*'Déscriptions des trades'!CK271</f>
        <v>#DIV/0!</v>
      </c>
      <c r="AD271" s="266" t="e">
        <f>'Déscriptions des trades'!CK271-AC271</f>
        <v>#DIV/0!</v>
      </c>
      <c r="AE271" s="389"/>
      <c r="AF271" s="399">
        <v>267</v>
      </c>
      <c r="AG271" s="389"/>
      <c r="AH271" s="20"/>
      <c r="AI271" s="303"/>
      <c r="AJ271" s="307"/>
      <c r="AK271" s="161"/>
      <c r="AL271" s="305"/>
      <c r="AM271" s="305"/>
      <c r="AN271" s="162"/>
      <c r="AO271" s="439"/>
      <c r="AP271" s="162"/>
      <c r="AQ271" s="113"/>
      <c r="AR271" s="113"/>
      <c r="AS271" s="384"/>
      <c r="AT271" s="306"/>
      <c r="AU271" s="306"/>
      <c r="AV271" s="160"/>
      <c r="AW271" s="158"/>
      <c r="AX271" s="385"/>
      <c r="AY271" s="453"/>
      <c r="AZ271" s="165"/>
      <c r="BA271" s="301"/>
      <c r="BB271" s="165"/>
      <c r="BC271" s="301"/>
      <c r="BD271" s="165"/>
      <c r="BE271" s="302"/>
      <c r="BF271" s="302"/>
      <c r="BG271" s="165"/>
      <c r="BH271" s="303"/>
      <c r="BI271" s="165"/>
      <c r="BJ271" s="304"/>
      <c r="BK271" s="394"/>
      <c r="BL271" s="302"/>
      <c r="BM271" s="302"/>
      <c r="BN271" s="394"/>
      <c r="BO271" s="302"/>
      <c r="BP271" s="13"/>
      <c r="BQ271" s="302"/>
      <c r="BR271" s="13"/>
      <c r="BS271" s="302"/>
      <c r="BT271" s="13"/>
      <c r="BU271" s="302"/>
      <c r="BV271" s="386"/>
      <c r="BW271" s="303"/>
      <c r="BX271" s="303"/>
      <c r="BY271" s="302"/>
      <c r="BZ271" s="302"/>
      <c r="CA271" s="387"/>
      <c r="CB271" s="395"/>
      <c r="CC271" s="12"/>
      <c r="CD271" s="304"/>
      <c r="CE271" s="14"/>
      <c r="CF271" s="395"/>
      <c r="CG271" s="397"/>
      <c r="CH271" s="300">
        <f t="shared" ref="CH271:CH334" si="129">BW271-BH271</f>
        <v>0</v>
      </c>
      <c r="CI271" s="26"/>
      <c r="CJ271" s="17">
        <f t="shared" si="126"/>
        <v>0</v>
      </c>
      <c r="CK271" s="18">
        <f t="shared" si="113"/>
        <v>12.89</v>
      </c>
      <c r="CM271" s="164"/>
      <c r="CN271" s="302"/>
      <c r="CO271" s="13">
        <f t="shared" ref="CO271:CO334" si="130">IF(CN271="Oui",10,)</f>
        <v>0</v>
      </c>
      <c r="CP271" s="302"/>
      <c r="CQ271" s="13">
        <f t="shared" ref="CQ271:CQ334" si="131">IF(CP271="Oui",10,)</f>
        <v>0</v>
      </c>
      <c r="CR271" s="302"/>
      <c r="CS271" s="13">
        <f t="shared" ref="CS271:CS334" si="132">IF(CR271="Bon",10,)</f>
        <v>0</v>
      </c>
      <c r="CT271" s="302"/>
      <c r="CU271" s="13">
        <f t="shared" si="127"/>
        <v>0</v>
      </c>
      <c r="CV271" s="302"/>
      <c r="CW271" s="13">
        <f t="shared" ref="CW271:CW334" si="133">IF(CV271="Non",10,)</f>
        <v>0</v>
      </c>
      <c r="CX271" s="13">
        <f t="shared" ref="CX271:CX334" si="134">IF(CV271="Oui",-40,)</f>
        <v>0</v>
      </c>
      <c r="CY271" s="251">
        <f t="shared" ref="CY271:CY334" si="135">SUM(CN271:CX271)</f>
        <v>0</v>
      </c>
      <c r="CZ271" s="13" t="s">
        <v>29</v>
      </c>
      <c r="DA271" s="13">
        <v>50</v>
      </c>
      <c r="DB271" s="22">
        <f t="shared" ref="DB271:DB334" si="136">CY271/DA271</f>
        <v>0</v>
      </c>
      <c r="DD271" s="24"/>
      <c r="DF271" s="163"/>
      <c r="DH271" s="24"/>
      <c r="DI271" s="447"/>
      <c r="DJ271" s="163"/>
    </row>
    <row r="272" spans="1:114" s="7" customFormat="1">
      <c r="A272" s="277">
        <f t="shared" si="120"/>
        <v>50</v>
      </c>
      <c r="B272" s="21" t="e">
        <f>'Calculateur de trading'!I272/C272/W272</f>
        <v>#DIV/0!</v>
      </c>
      <c r="C272" s="278">
        <f t="shared" si="121"/>
        <v>10</v>
      </c>
      <c r="D272" s="426"/>
      <c r="E272" s="273">
        <f t="shared" si="122"/>
        <v>100</v>
      </c>
      <c r="F272" s="271">
        <f t="shared" si="114"/>
        <v>2</v>
      </c>
      <c r="G272" s="271" t="e">
        <f t="shared" si="115"/>
        <v>#DIV/0!</v>
      </c>
      <c r="H272" s="272">
        <f t="shared" si="116"/>
        <v>20</v>
      </c>
      <c r="I272" s="270"/>
      <c r="J272" s="273">
        <f t="shared" si="123"/>
        <v>200</v>
      </c>
      <c r="K272" s="271">
        <f t="shared" si="117"/>
        <v>4</v>
      </c>
      <c r="L272" s="271" t="e">
        <f t="shared" si="118"/>
        <v>#DIV/0!</v>
      </c>
      <c r="M272" s="272">
        <f t="shared" si="119"/>
        <v>40</v>
      </c>
      <c r="N272" s="389"/>
      <c r="O272" s="455" t="e">
        <f>(A272*B272*W272)+(B272*'Calculateur de trading'!H272)</f>
        <v>#DIV/0!</v>
      </c>
      <c r="P272" s="274" t="e">
        <f>O272/'Déscriptions des trades'!CK272</f>
        <v>#DIV/0!</v>
      </c>
      <c r="Q272" s="456" t="e">
        <f>'Déscriptions des trades'!CK272-O272</f>
        <v>#DIV/0!</v>
      </c>
      <c r="R272" s="466" t="e">
        <f t="shared" si="124"/>
        <v>#DIV/0!</v>
      </c>
      <c r="S272" s="389"/>
      <c r="T272" s="12"/>
      <c r="U272" s="25"/>
      <c r="V272" s="15"/>
      <c r="W272" s="490">
        <f t="shared" si="128"/>
        <v>0</v>
      </c>
      <c r="X272" s="21" t="e">
        <f>W272*U272/'Déscriptions des trades'!CK272*'Déscriptions des trades'!B272</f>
        <v>#DIV/0!</v>
      </c>
      <c r="Y272" s="459"/>
      <c r="Z272" s="389"/>
      <c r="AA272" s="23">
        <f t="shared" si="125"/>
        <v>0.1</v>
      </c>
      <c r="AB272" s="17" t="e">
        <f>(AA272*'Déscriptions des trades'!U272*'Déscriptions des trades'!B272/'Déscriptions des trades'!CK272)*'Déscriptions des trades'!W272</f>
        <v>#DIV/0!</v>
      </c>
      <c r="AC272" s="265" t="e">
        <f>AB272*'Déscriptions des trades'!CK272</f>
        <v>#DIV/0!</v>
      </c>
      <c r="AD272" s="266" t="e">
        <f>'Déscriptions des trades'!CK272-AC272</f>
        <v>#DIV/0!</v>
      </c>
      <c r="AE272" s="389"/>
      <c r="AF272" s="399">
        <v>268</v>
      </c>
      <c r="AG272" s="389"/>
      <c r="AH272" s="20"/>
      <c r="AI272" s="303"/>
      <c r="AJ272" s="307"/>
      <c r="AK272" s="161"/>
      <c r="AL272" s="305"/>
      <c r="AM272" s="305"/>
      <c r="AN272" s="162"/>
      <c r="AO272" s="439"/>
      <c r="AP272" s="162"/>
      <c r="AQ272" s="113"/>
      <c r="AR272" s="113"/>
      <c r="AS272" s="384"/>
      <c r="AT272" s="306"/>
      <c r="AU272" s="306"/>
      <c r="AV272" s="160"/>
      <c r="AW272" s="158"/>
      <c r="AX272" s="385"/>
      <c r="AY272" s="453"/>
      <c r="AZ272" s="165"/>
      <c r="BA272" s="301"/>
      <c r="BB272" s="165"/>
      <c r="BC272" s="301"/>
      <c r="BD272" s="165"/>
      <c r="BE272" s="302"/>
      <c r="BF272" s="302"/>
      <c r="BG272" s="165"/>
      <c r="BH272" s="303"/>
      <c r="BI272" s="165"/>
      <c r="BJ272" s="304"/>
      <c r="BK272" s="394"/>
      <c r="BL272" s="302"/>
      <c r="BM272" s="302"/>
      <c r="BN272" s="394"/>
      <c r="BO272" s="302"/>
      <c r="BP272" s="13"/>
      <c r="BQ272" s="302"/>
      <c r="BR272" s="13"/>
      <c r="BS272" s="302"/>
      <c r="BT272" s="13"/>
      <c r="BU272" s="302"/>
      <c r="BV272" s="386"/>
      <c r="BW272" s="303"/>
      <c r="BX272" s="303"/>
      <c r="BY272" s="302"/>
      <c r="BZ272" s="302"/>
      <c r="CA272" s="387"/>
      <c r="CB272" s="395"/>
      <c r="CC272" s="12"/>
      <c r="CD272" s="304"/>
      <c r="CE272" s="14"/>
      <c r="CF272" s="395"/>
      <c r="CG272" s="397"/>
      <c r="CH272" s="300">
        <f t="shared" si="129"/>
        <v>0</v>
      </c>
      <c r="CI272" s="26"/>
      <c r="CJ272" s="17">
        <f t="shared" si="126"/>
        <v>0</v>
      </c>
      <c r="CK272" s="18">
        <f t="shared" ref="CK272:CK335" si="137">CI272+CK271</f>
        <v>12.89</v>
      </c>
      <c r="CM272" s="164"/>
      <c r="CN272" s="302"/>
      <c r="CO272" s="13">
        <f t="shared" si="130"/>
        <v>0</v>
      </c>
      <c r="CP272" s="302"/>
      <c r="CQ272" s="13">
        <f t="shared" si="131"/>
        <v>0</v>
      </c>
      <c r="CR272" s="302"/>
      <c r="CS272" s="13">
        <f t="shared" si="132"/>
        <v>0</v>
      </c>
      <c r="CT272" s="302"/>
      <c r="CU272" s="13">
        <f t="shared" si="127"/>
        <v>0</v>
      </c>
      <c r="CV272" s="302"/>
      <c r="CW272" s="13">
        <f t="shared" si="133"/>
        <v>0</v>
      </c>
      <c r="CX272" s="13">
        <f t="shared" si="134"/>
        <v>0</v>
      </c>
      <c r="CY272" s="251">
        <f t="shared" si="135"/>
        <v>0</v>
      </c>
      <c r="CZ272" s="13" t="s">
        <v>29</v>
      </c>
      <c r="DA272" s="13">
        <v>50</v>
      </c>
      <c r="DB272" s="22">
        <f t="shared" si="136"/>
        <v>0</v>
      </c>
      <c r="DD272" s="24"/>
      <c r="DF272" s="163"/>
      <c r="DH272" s="24"/>
      <c r="DI272" s="447"/>
      <c r="DJ272" s="163"/>
    </row>
    <row r="273" spans="1:114" s="7" customFormat="1">
      <c r="A273" s="277">
        <f t="shared" si="120"/>
        <v>50</v>
      </c>
      <c r="B273" s="21" t="e">
        <f>'Calculateur de trading'!I273/C273/W273</f>
        <v>#DIV/0!</v>
      </c>
      <c r="C273" s="278">
        <f t="shared" si="121"/>
        <v>10</v>
      </c>
      <c r="D273" s="278"/>
      <c r="E273" s="273">
        <f t="shared" si="122"/>
        <v>100</v>
      </c>
      <c r="F273" s="271">
        <f t="shared" si="114"/>
        <v>2</v>
      </c>
      <c r="G273" s="271" t="e">
        <f t="shared" si="115"/>
        <v>#DIV/0!</v>
      </c>
      <c r="H273" s="272">
        <f t="shared" si="116"/>
        <v>20</v>
      </c>
      <c r="I273" s="270"/>
      <c r="J273" s="273">
        <f t="shared" si="123"/>
        <v>200</v>
      </c>
      <c r="K273" s="271">
        <f t="shared" si="117"/>
        <v>4</v>
      </c>
      <c r="L273" s="271" t="e">
        <f t="shared" si="118"/>
        <v>#DIV/0!</v>
      </c>
      <c r="M273" s="272">
        <f t="shared" si="119"/>
        <v>40</v>
      </c>
      <c r="N273" s="389"/>
      <c r="O273" s="455" t="e">
        <f>(A273*B273*W273)+(B273*'Calculateur de trading'!H273)</f>
        <v>#DIV/0!</v>
      </c>
      <c r="P273" s="274" t="e">
        <f>O273/'Déscriptions des trades'!CK273</f>
        <v>#DIV/0!</v>
      </c>
      <c r="Q273" s="456" t="e">
        <f>'Déscriptions des trades'!CK273-O273</f>
        <v>#DIV/0!</v>
      </c>
      <c r="R273" s="466" t="e">
        <f t="shared" si="124"/>
        <v>#DIV/0!</v>
      </c>
      <c r="S273" s="389"/>
      <c r="T273" s="12"/>
      <c r="U273" s="25"/>
      <c r="V273" s="15"/>
      <c r="W273" s="490">
        <f t="shared" si="128"/>
        <v>0</v>
      </c>
      <c r="X273" s="21" t="e">
        <f>W273*U273/'Déscriptions des trades'!CK273*'Déscriptions des trades'!B273</f>
        <v>#DIV/0!</v>
      </c>
      <c r="Y273" s="459"/>
      <c r="Z273" s="389"/>
      <c r="AA273" s="23">
        <f t="shared" si="125"/>
        <v>0.1</v>
      </c>
      <c r="AB273" s="17" t="e">
        <f>(AA273*'Déscriptions des trades'!U273*'Déscriptions des trades'!B273/'Déscriptions des trades'!CK273)*'Déscriptions des trades'!W273</f>
        <v>#DIV/0!</v>
      </c>
      <c r="AC273" s="265" t="e">
        <f>AB273*'Déscriptions des trades'!CK273</f>
        <v>#DIV/0!</v>
      </c>
      <c r="AD273" s="266" t="e">
        <f>'Déscriptions des trades'!CK273-AC273</f>
        <v>#DIV/0!</v>
      </c>
      <c r="AE273" s="389"/>
      <c r="AF273" s="399">
        <v>269</v>
      </c>
      <c r="AG273" s="389"/>
      <c r="AH273" s="20"/>
      <c r="AI273" s="303"/>
      <c r="AJ273" s="307"/>
      <c r="AK273" s="161"/>
      <c r="AL273" s="305"/>
      <c r="AM273" s="305"/>
      <c r="AN273" s="162"/>
      <c r="AO273" s="439"/>
      <c r="AP273" s="162"/>
      <c r="AQ273" s="113"/>
      <c r="AR273" s="113"/>
      <c r="AS273" s="384"/>
      <c r="AT273" s="306"/>
      <c r="AU273" s="306"/>
      <c r="AV273" s="160"/>
      <c r="AW273" s="158"/>
      <c r="AX273" s="385"/>
      <c r="AY273" s="453"/>
      <c r="AZ273" s="165"/>
      <c r="BA273" s="301"/>
      <c r="BB273" s="165"/>
      <c r="BC273" s="301"/>
      <c r="BD273" s="165"/>
      <c r="BE273" s="302"/>
      <c r="BF273" s="302"/>
      <c r="BG273" s="165"/>
      <c r="BH273" s="303"/>
      <c r="BI273" s="165"/>
      <c r="BJ273" s="304"/>
      <c r="BK273" s="394"/>
      <c r="BL273" s="302"/>
      <c r="BM273" s="302"/>
      <c r="BN273" s="394"/>
      <c r="BO273" s="302"/>
      <c r="BP273" s="13"/>
      <c r="BQ273" s="302"/>
      <c r="BR273" s="13"/>
      <c r="BS273" s="302"/>
      <c r="BT273" s="13"/>
      <c r="BU273" s="302"/>
      <c r="BV273" s="386"/>
      <c r="BW273" s="303"/>
      <c r="BX273" s="303"/>
      <c r="BY273" s="302"/>
      <c r="BZ273" s="302"/>
      <c r="CA273" s="387"/>
      <c r="CB273" s="395"/>
      <c r="CC273" s="12"/>
      <c r="CD273" s="304"/>
      <c r="CE273" s="14"/>
      <c r="CF273" s="395"/>
      <c r="CG273" s="397"/>
      <c r="CH273" s="300">
        <f t="shared" si="129"/>
        <v>0</v>
      </c>
      <c r="CI273" s="26"/>
      <c r="CJ273" s="17">
        <f t="shared" si="126"/>
        <v>0</v>
      </c>
      <c r="CK273" s="18">
        <f t="shared" si="137"/>
        <v>12.89</v>
      </c>
      <c r="CM273" s="164"/>
      <c r="CN273" s="302"/>
      <c r="CO273" s="13">
        <f t="shared" si="130"/>
        <v>0</v>
      </c>
      <c r="CP273" s="302"/>
      <c r="CQ273" s="13">
        <f t="shared" si="131"/>
        <v>0</v>
      </c>
      <c r="CR273" s="302"/>
      <c r="CS273" s="13">
        <f t="shared" si="132"/>
        <v>0</v>
      </c>
      <c r="CT273" s="302"/>
      <c r="CU273" s="13">
        <f t="shared" si="127"/>
        <v>0</v>
      </c>
      <c r="CV273" s="302"/>
      <c r="CW273" s="13">
        <f t="shared" si="133"/>
        <v>0</v>
      </c>
      <c r="CX273" s="13">
        <f t="shared" si="134"/>
        <v>0</v>
      </c>
      <c r="CY273" s="251">
        <f t="shared" si="135"/>
        <v>0</v>
      </c>
      <c r="CZ273" s="13" t="s">
        <v>29</v>
      </c>
      <c r="DA273" s="13">
        <v>50</v>
      </c>
      <c r="DB273" s="22">
        <f t="shared" si="136"/>
        <v>0</v>
      </c>
      <c r="DD273" s="24"/>
      <c r="DF273" s="163"/>
      <c r="DH273" s="24"/>
      <c r="DI273" s="447"/>
      <c r="DJ273" s="163"/>
    </row>
    <row r="274" spans="1:114" s="7" customFormat="1">
      <c r="A274" s="277">
        <f t="shared" si="120"/>
        <v>50</v>
      </c>
      <c r="B274" s="21" t="e">
        <f>'Calculateur de trading'!I274/C274/W274</f>
        <v>#DIV/0!</v>
      </c>
      <c r="C274" s="278">
        <f t="shared" si="121"/>
        <v>10</v>
      </c>
      <c r="D274" s="426"/>
      <c r="E274" s="273">
        <f t="shared" si="122"/>
        <v>100</v>
      </c>
      <c r="F274" s="271">
        <f t="shared" si="114"/>
        <v>2</v>
      </c>
      <c r="G274" s="271" t="e">
        <f t="shared" si="115"/>
        <v>#DIV/0!</v>
      </c>
      <c r="H274" s="272">
        <f t="shared" si="116"/>
        <v>20</v>
      </c>
      <c r="I274" s="270"/>
      <c r="J274" s="273">
        <f t="shared" si="123"/>
        <v>200</v>
      </c>
      <c r="K274" s="271">
        <f t="shared" si="117"/>
        <v>4</v>
      </c>
      <c r="L274" s="271" t="e">
        <f t="shared" si="118"/>
        <v>#DIV/0!</v>
      </c>
      <c r="M274" s="272">
        <f t="shared" si="119"/>
        <v>40</v>
      </c>
      <c r="N274" s="389"/>
      <c r="O274" s="455" t="e">
        <f>(A274*B274*W274)+(B274*'Calculateur de trading'!H274)</f>
        <v>#DIV/0!</v>
      </c>
      <c r="P274" s="274" t="e">
        <f>O274/'Déscriptions des trades'!CK274</f>
        <v>#DIV/0!</v>
      </c>
      <c r="Q274" s="456" t="e">
        <f>'Déscriptions des trades'!CK274-O274</f>
        <v>#DIV/0!</v>
      </c>
      <c r="R274" s="466" t="e">
        <f t="shared" si="124"/>
        <v>#DIV/0!</v>
      </c>
      <c r="S274" s="389"/>
      <c r="T274" s="12"/>
      <c r="U274" s="25"/>
      <c r="V274" s="15"/>
      <c r="W274" s="490">
        <f t="shared" si="128"/>
        <v>0</v>
      </c>
      <c r="X274" s="21" t="e">
        <f>W274*U274/'Déscriptions des trades'!CK274*'Déscriptions des trades'!B274</f>
        <v>#DIV/0!</v>
      </c>
      <c r="Y274" s="459"/>
      <c r="Z274" s="389"/>
      <c r="AA274" s="23">
        <f t="shared" si="125"/>
        <v>0.1</v>
      </c>
      <c r="AB274" s="17" t="e">
        <f>(AA274*'Déscriptions des trades'!U274*'Déscriptions des trades'!B274/'Déscriptions des trades'!CK274)*'Déscriptions des trades'!W274</f>
        <v>#DIV/0!</v>
      </c>
      <c r="AC274" s="265" t="e">
        <f>AB274*'Déscriptions des trades'!CK274</f>
        <v>#DIV/0!</v>
      </c>
      <c r="AD274" s="266" t="e">
        <f>'Déscriptions des trades'!CK274-AC274</f>
        <v>#DIV/0!</v>
      </c>
      <c r="AE274" s="389"/>
      <c r="AF274" s="399">
        <v>270</v>
      </c>
      <c r="AG274" s="389"/>
      <c r="AH274" s="20"/>
      <c r="AI274" s="303"/>
      <c r="AJ274" s="307"/>
      <c r="AK274" s="161"/>
      <c r="AL274" s="305"/>
      <c r="AM274" s="305"/>
      <c r="AN274" s="162"/>
      <c r="AO274" s="439"/>
      <c r="AP274" s="162"/>
      <c r="AQ274" s="113"/>
      <c r="AR274" s="113"/>
      <c r="AS274" s="384"/>
      <c r="AT274" s="306"/>
      <c r="AU274" s="306"/>
      <c r="AV274" s="160"/>
      <c r="AW274" s="158"/>
      <c r="AX274" s="385"/>
      <c r="AY274" s="453"/>
      <c r="AZ274" s="165"/>
      <c r="BA274" s="301"/>
      <c r="BB274" s="165"/>
      <c r="BC274" s="301"/>
      <c r="BD274" s="165"/>
      <c r="BE274" s="302"/>
      <c r="BF274" s="302"/>
      <c r="BG274" s="165"/>
      <c r="BH274" s="303"/>
      <c r="BI274" s="165"/>
      <c r="BJ274" s="304"/>
      <c r="BK274" s="394"/>
      <c r="BL274" s="302"/>
      <c r="BM274" s="302"/>
      <c r="BN274" s="394"/>
      <c r="BO274" s="302"/>
      <c r="BP274" s="13"/>
      <c r="BQ274" s="302"/>
      <c r="BR274" s="13"/>
      <c r="BS274" s="302"/>
      <c r="BT274" s="13"/>
      <c r="BU274" s="302"/>
      <c r="BV274" s="386"/>
      <c r="BW274" s="303"/>
      <c r="BX274" s="303"/>
      <c r="BY274" s="302"/>
      <c r="BZ274" s="302"/>
      <c r="CA274" s="387"/>
      <c r="CB274" s="395"/>
      <c r="CC274" s="12"/>
      <c r="CD274" s="304"/>
      <c r="CE274" s="14"/>
      <c r="CF274" s="395"/>
      <c r="CG274" s="397"/>
      <c r="CH274" s="300">
        <f t="shared" si="129"/>
        <v>0</v>
      </c>
      <c r="CI274" s="26"/>
      <c r="CJ274" s="17">
        <f t="shared" si="126"/>
        <v>0</v>
      </c>
      <c r="CK274" s="18">
        <f t="shared" si="137"/>
        <v>12.89</v>
      </c>
      <c r="CM274" s="164"/>
      <c r="CN274" s="302"/>
      <c r="CO274" s="13">
        <f t="shared" si="130"/>
        <v>0</v>
      </c>
      <c r="CP274" s="302"/>
      <c r="CQ274" s="13">
        <f t="shared" si="131"/>
        <v>0</v>
      </c>
      <c r="CR274" s="302"/>
      <c r="CS274" s="13">
        <f t="shared" si="132"/>
        <v>0</v>
      </c>
      <c r="CT274" s="302"/>
      <c r="CU274" s="13">
        <f t="shared" si="127"/>
        <v>0</v>
      </c>
      <c r="CV274" s="302"/>
      <c r="CW274" s="13">
        <f t="shared" si="133"/>
        <v>0</v>
      </c>
      <c r="CX274" s="13">
        <f t="shared" si="134"/>
        <v>0</v>
      </c>
      <c r="CY274" s="251">
        <f t="shared" si="135"/>
        <v>0</v>
      </c>
      <c r="CZ274" s="13" t="s">
        <v>29</v>
      </c>
      <c r="DA274" s="13">
        <v>50</v>
      </c>
      <c r="DB274" s="22">
        <f t="shared" si="136"/>
        <v>0</v>
      </c>
      <c r="DD274" s="24"/>
      <c r="DF274" s="163"/>
      <c r="DH274" s="24"/>
      <c r="DI274" s="447"/>
      <c r="DJ274" s="163"/>
    </row>
    <row r="275" spans="1:114" s="7" customFormat="1">
      <c r="A275" s="277">
        <f t="shared" si="120"/>
        <v>50</v>
      </c>
      <c r="B275" s="21" t="e">
        <f>'Calculateur de trading'!I275/C275/W275</f>
        <v>#DIV/0!</v>
      </c>
      <c r="C275" s="278">
        <f t="shared" si="121"/>
        <v>10</v>
      </c>
      <c r="D275" s="278"/>
      <c r="E275" s="273">
        <f t="shared" si="122"/>
        <v>100</v>
      </c>
      <c r="F275" s="271">
        <f t="shared" si="114"/>
        <v>2</v>
      </c>
      <c r="G275" s="271" t="e">
        <f t="shared" si="115"/>
        <v>#DIV/0!</v>
      </c>
      <c r="H275" s="272">
        <f t="shared" si="116"/>
        <v>20</v>
      </c>
      <c r="I275" s="270"/>
      <c r="J275" s="273">
        <f t="shared" si="123"/>
        <v>200</v>
      </c>
      <c r="K275" s="271">
        <f t="shared" si="117"/>
        <v>4</v>
      </c>
      <c r="L275" s="271" t="e">
        <f t="shared" si="118"/>
        <v>#DIV/0!</v>
      </c>
      <c r="M275" s="272">
        <f t="shared" si="119"/>
        <v>40</v>
      </c>
      <c r="N275" s="389"/>
      <c r="O275" s="455" t="e">
        <f>(A275*B275*W275)+(B275*'Calculateur de trading'!H275)</f>
        <v>#DIV/0!</v>
      </c>
      <c r="P275" s="274" t="e">
        <f>O275/'Déscriptions des trades'!CK275</f>
        <v>#DIV/0!</v>
      </c>
      <c r="Q275" s="456" t="e">
        <f>'Déscriptions des trades'!CK275-O275</f>
        <v>#DIV/0!</v>
      </c>
      <c r="R275" s="466" t="e">
        <f t="shared" si="124"/>
        <v>#DIV/0!</v>
      </c>
      <c r="S275" s="389"/>
      <c r="T275" s="12"/>
      <c r="U275" s="25"/>
      <c r="V275" s="15"/>
      <c r="W275" s="490">
        <f t="shared" si="128"/>
        <v>0</v>
      </c>
      <c r="X275" s="21" t="e">
        <f>W275*U275/'Déscriptions des trades'!CK275*'Déscriptions des trades'!B275</f>
        <v>#DIV/0!</v>
      </c>
      <c r="Y275" s="459"/>
      <c r="Z275" s="389"/>
      <c r="AA275" s="23">
        <f t="shared" si="125"/>
        <v>0.1</v>
      </c>
      <c r="AB275" s="17" t="e">
        <f>(AA275*'Déscriptions des trades'!U275*'Déscriptions des trades'!B275/'Déscriptions des trades'!CK275)*'Déscriptions des trades'!W275</f>
        <v>#DIV/0!</v>
      </c>
      <c r="AC275" s="265" t="e">
        <f>AB275*'Déscriptions des trades'!CK275</f>
        <v>#DIV/0!</v>
      </c>
      <c r="AD275" s="266" t="e">
        <f>'Déscriptions des trades'!CK275-AC275</f>
        <v>#DIV/0!</v>
      </c>
      <c r="AE275" s="389"/>
      <c r="AF275" s="399">
        <v>271</v>
      </c>
      <c r="AG275" s="389"/>
      <c r="AH275" s="20"/>
      <c r="AI275" s="303"/>
      <c r="AJ275" s="307"/>
      <c r="AK275" s="161"/>
      <c r="AL275" s="305"/>
      <c r="AM275" s="305"/>
      <c r="AN275" s="162"/>
      <c r="AO275" s="439"/>
      <c r="AP275" s="162"/>
      <c r="AQ275" s="113"/>
      <c r="AR275" s="113"/>
      <c r="AS275" s="384"/>
      <c r="AT275" s="306"/>
      <c r="AU275" s="306"/>
      <c r="AV275" s="160"/>
      <c r="AW275" s="158"/>
      <c r="AX275" s="385"/>
      <c r="AY275" s="453"/>
      <c r="AZ275" s="165"/>
      <c r="BA275" s="301"/>
      <c r="BB275" s="165"/>
      <c r="BC275" s="301"/>
      <c r="BD275" s="165"/>
      <c r="BE275" s="302"/>
      <c r="BF275" s="302"/>
      <c r="BG275" s="165"/>
      <c r="BH275" s="303"/>
      <c r="BI275" s="165"/>
      <c r="BJ275" s="304"/>
      <c r="BK275" s="394"/>
      <c r="BL275" s="302"/>
      <c r="BM275" s="302"/>
      <c r="BN275" s="394"/>
      <c r="BO275" s="302"/>
      <c r="BP275" s="13"/>
      <c r="BQ275" s="302"/>
      <c r="BR275" s="13"/>
      <c r="BS275" s="302"/>
      <c r="BT275" s="13"/>
      <c r="BU275" s="302"/>
      <c r="BV275" s="386"/>
      <c r="BW275" s="303"/>
      <c r="BX275" s="303"/>
      <c r="BY275" s="302"/>
      <c r="BZ275" s="302"/>
      <c r="CA275" s="387"/>
      <c r="CB275" s="395"/>
      <c r="CC275" s="12"/>
      <c r="CD275" s="304"/>
      <c r="CE275" s="14"/>
      <c r="CF275" s="395"/>
      <c r="CG275" s="397"/>
      <c r="CH275" s="300">
        <f t="shared" si="129"/>
        <v>0</v>
      </c>
      <c r="CI275" s="26"/>
      <c r="CJ275" s="17">
        <f t="shared" si="126"/>
        <v>0</v>
      </c>
      <c r="CK275" s="18">
        <f t="shared" si="137"/>
        <v>12.89</v>
      </c>
      <c r="CM275" s="164"/>
      <c r="CN275" s="302"/>
      <c r="CO275" s="13">
        <f t="shared" si="130"/>
        <v>0</v>
      </c>
      <c r="CP275" s="302"/>
      <c r="CQ275" s="13">
        <f t="shared" si="131"/>
        <v>0</v>
      </c>
      <c r="CR275" s="302"/>
      <c r="CS275" s="13">
        <f t="shared" si="132"/>
        <v>0</v>
      </c>
      <c r="CT275" s="302"/>
      <c r="CU275" s="13">
        <f t="shared" si="127"/>
        <v>0</v>
      </c>
      <c r="CV275" s="302"/>
      <c r="CW275" s="13">
        <f t="shared" si="133"/>
        <v>0</v>
      </c>
      <c r="CX275" s="13">
        <f t="shared" si="134"/>
        <v>0</v>
      </c>
      <c r="CY275" s="251">
        <f t="shared" si="135"/>
        <v>0</v>
      </c>
      <c r="CZ275" s="13" t="s">
        <v>29</v>
      </c>
      <c r="DA275" s="13">
        <v>50</v>
      </c>
      <c r="DB275" s="22">
        <f t="shared" si="136"/>
        <v>0</v>
      </c>
      <c r="DD275" s="24"/>
      <c r="DF275" s="163"/>
      <c r="DH275" s="24"/>
      <c r="DI275" s="447"/>
      <c r="DJ275" s="163"/>
    </row>
    <row r="276" spans="1:114" s="7" customFormat="1">
      <c r="A276" s="277">
        <f t="shared" si="120"/>
        <v>50</v>
      </c>
      <c r="B276" s="21" t="e">
        <f>'Calculateur de trading'!I276/C276/W276</f>
        <v>#DIV/0!</v>
      </c>
      <c r="C276" s="278">
        <f t="shared" si="121"/>
        <v>10</v>
      </c>
      <c r="D276" s="426"/>
      <c r="E276" s="273">
        <f t="shared" si="122"/>
        <v>100</v>
      </c>
      <c r="F276" s="271">
        <f t="shared" si="114"/>
        <v>2</v>
      </c>
      <c r="G276" s="271" t="e">
        <f t="shared" si="115"/>
        <v>#DIV/0!</v>
      </c>
      <c r="H276" s="272">
        <f t="shared" si="116"/>
        <v>20</v>
      </c>
      <c r="I276" s="270"/>
      <c r="J276" s="273">
        <f t="shared" si="123"/>
        <v>200</v>
      </c>
      <c r="K276" s="271">
        <f t="shared" si="117"/>
        <v>4</v>
      </c>
      <c r="L276" s="271" t="e">
        <f t="shared" si="118"/>
        <v>#DIV/0!</v>
      </c>
      <c r="M276" s="272">
        <f t="shared" si="119"/>
        <v>40</v>
      </c>
      <c r="N276" s="389"/>
      <c r="O276" s="455" t="e">
        <f>(A276*B276*W276)+(B276*'Calculateur de trading'!H276)</f>
        <v>#DIV/0!</v>
      </c>
      <c r="P276" s="274" t="e">
        <f>O276/'Déscriptions des trades'!CK276</f>
        <v>#DIV/0!</v>
      </c>
      <c r="Q276" s="456" t="e">
        <f>'Déscriptions des trades'!CK276-O276</f>
        <v>#DIV/0!</v>
      </c>
      <c r="R276" s="466" t="e">
        <f t="shared" si="124"/>
        <v>#DIV/0!</v>
      </c>
      <c r="S276" s="389"/>
      <c r="T276" s="12"/>
      <c r="U276" s="25"/>
      <c r="V276" s="15"/>
      <c r="W276" s="490">
        <f t="shared" si="128"/>
        <v>0</v>
      </c>
      <c r="X276" s="21" t="e">
        <f>W276*U276/'Déscriptions des trades'!CK276*'Déscriptions des trades'!B276</f>
        <v>#DIV/0!</v>
      </c>
      <c r="Y276" s="459"/>
      <c r="Z276" s="389"/>
      <c r="AA276" s="23">
        <f t="shared" si="125"/>
        <v>0.1</v>
      </c>
      <c r="AB276" s="17" t="e">
        <f>(AA276*'Déscriptions des trades'!U276*'Déscriptions des trades'!B276/'Déscriptions des trades'!CK276)*'Déscriptions des trades'!W276</f>
        <v>#DIV/0!</v>
      </c>
      <c r="AC276" s="265" t="e">
        <f>AB276*'Déscriptions des trades'!CK276</f>
        <v>#DIV/0!</v>
      </c>
      <c r="AD276" s="266" t="e">
        <f>'Déscriptions des trades'!CK276-AC276</f>
        <v>#DIV/0!</v>
      </c>
      <c r="AE276" s="389"/>
      <c r="AF276" s="399">
        <v>272</v>
      </c>
      <c r="AG276" s="389"/>
      <c r="AH276" s="20"/>
      <c r="AI276" s="303"/>
      <c r="AJ276" s="307"/>
      <c r="AK276" s="161"/>
      <c r="AL276" s="305"/>
      <c r="AM276" s="305"/>
      <c r="AN276" s="162"/>
      <c r="AO276" s="439"/>
      <c r="AP276" s="162"/>
      <c r="AQ276" s="113"/>
      <c r="AR276" s="113"/>
      <c r="AS276" s="384"/>
      <c r="AT276" s="306"/>
      <c r="AU276" s="306"/>
      <c r="AV276" s="160"/>
      <c r="AW276" s="158"/>
      <c r="AX276" s="385"/>
      <c r="AY276" s="453"/>
      <c r="AZ276" s="165"/>
      <c r="BA276" s="301"/>
      <c r="BB276" s="165"/>
      <c r="BC276" s="301"/>
      <c r="BD276" s="165"/>
      <c r="BE276" s="302"/>
      <c r="BF276" s="302"/>
      <c r="BG276" s="165"/>
      <c r="BH276" s="303"/>
      <c r="BI276" s="165"/>
      <c r="BJ276" s="304"/>
      <c r="BK276" s="394"/>
      <c r="BL276" s="302"/>
      <c r="BM276" s="302"/>
      <c r="BN276" s="394"/>
      <c r="BO276" s="302"/>
      <c r="BP276" s="13"/>
      <c r="BQ276" s="302"/>
      <c r="BR276" s="13"/>
      <c r="BS276" s="302"/>
      <c r="BT276" s="13"/>
      <c r="BU276" s="302"/>
      <c r="BV276" s="386"/>
      <c r="BW276" s="303"/>
      <c r="BX276" s="303"/>
      <c r="BY276" s="302"/>
      <c r="BZ276" s="302"/>
      <c r="CA276" s="387"/>
      <c r="CB276" s="395"/>
      <c r="CC276" s="12"/>
      <c r="CD276" s="304"/>
      <c r="CE276" s="14"/>
      <c r="CF276" s="395"/>
      <c r="CG276" s="397"/>
      <c r="CH276" s="300">
        <f t="shared" si="129"/>
        <v>0</v>
      </c>
      <c r="CI276" s="26"/>
      <c r="CJ276" s="17">
        <f t="shared" si="126"/>
        <v>0</v>
      </c>
      <c r="CK276" s="18">
        <f t="shared" si="137"/>
        <v>12.89</v>
      </c>
      <c r="CM276" s="164"/>
      <c r="CN276" s="302"/>
      <c r="CO276" s="13">
        <f t="shared" si="130"/>
        <v>0</v>
      </c>
      <c r="CP276" s="302"/>
      <c r="CQ276" s="13">
        <f t="shared" si="131"/>
        <v>0</v>
      </c>
      <c r="CR276" s="302"/>
      <c r="CS276" s="13">
        <f t="shared" si="132"/>
        <v>0</v>
      </c>
      <c r="CT276" s="302"/>
      <c r="CU276" s="13">
        <f t="shared" si="127"/>
        <v>0</v>
      </c>
      <c r="CV276" s="302"/>
      <c r="CW276" s="13">
        <f t="shared" si="133"/>
        <v>0</v>
      </c>
      <c r="CX276" s="13">
        <f t="shared" si="134"/>
        <v>0</v>
      </c>
      <c r="CY276" s="251">
        <f t="shared" si="135"/>
        <v>0</v>
      </c>
      <c r="CZ276" s="13" t="s">
        <v>29</v>
      </c>
      <c r="DA276" s="13">
        <v>50</v>
      </c>
      <c r="DB276" s="22">
        <f t="shared" si="136"/>
        <v>0</v>
      </c>
      <c r="DD276" s="24"/>
      <c r="DF276" s="163"/>
      <c r="DH276" s="24"/>
      <c r="DI276" s="447"/>
      <c r="DJ276" s="163"/>
    </row>
    <row r="277" spans="1:114" s="7" customFormat="1">
      <c r="A277" s="277">
        <f t="shared" si="120"/>
        <v>50</v>
      </c>
      <c r="B277" s="21" t="e">
        <f>'Calculateur de trading'!I277/C277/W277</f>
        <v>#DIV/0!</v>
      </c>
      <c r="C277" s="278">
        <f t="shared" si="121"/>
        <v>10</v>
      </c>
      <c r="D277" s="278"/>
      <c r="E277" s="273">
        <f t="shared" si="122"/>
        <v>100</v>
      </c>
      <c r="F277" s="271">
        <f t="shared" si="114"/>
        <v>2</v>
      </c>
      <c r="G277" s="271" t="e">
        <f t="shared" si="115"/>
        <v>#DIV/0!</v>
      </c>
      <c r="H277" s="272">
        <f t="shared" si="116"/>
        <v>20</v>
      </c>
      <c r="I277" s="270"/>
      <c r="J277" s="273">
        <f t="shared" si="123"/>
        <v>200</v>
      </c>
      <c r="K277" s="271">
        <f t="shared" si="117"/>
        <v>4</v>
      </c>
      <c r="L277" s="271" t="e">
        <f t="shared" si="118"/>
        <v>#DIV/0!</v>
      </c>
      <c r="M277" s="272">
        <f t="shared" si="119"/>
        <v>40</v>
      </c>
      <c r="N277" s="389"/>
      <c r="O277" s="455" t="e">
        <f>(A277*B277*W277)+(B277*'Calculateur de trading'!H277)</f>
        <v>#DIV/0!</v>
      </c>
      <c r="P277" s="274" t="e">
        <f>O277/'Déscriptions des trades'!CK277</f>
        <v>#DIV/0!</v>
      </c>
      <c r="Q277" s="456" t="e">
        <f>'Déscriptions des trades'!CK277-O277</f>
        <v>#DIV/0!</v>
      </c>
      <c r="R277" s="466" t="e">
        <f t="shared" si="124"/>
        <v>#DIV/0!</v>
      </c>
      <c r="S277" s="389"/>
      <c r="T277" s="12"/>
      <c r="U277" s="25"/>
      <c r="V277" s="15"/>
      <c r="W277" s="490">
        <f t="shared" si="128"/>
        <v>0</v>
      </c>
      <c r="X277" s="21" t="e">
        <f>W277*U277/'Déscriptions des trades'!CK277*'Déscriptions des trades'!B277</f>
        <v>#DIV/0!</v>
      </c>
      <c r="Y277" s="459"/>
      <c r="Z277" s="389"/>
      <c r="AA277" s="23">
        <f t="shared" si="125"/>
        <v>0.1</v>
      </c>
      <c r="AB277" s="17" t="e">
        <f>(AA277*'Déscriptions des trades'!U277*'Déscriptions des trades'!B277/'Déscriptions des trades'!CK277)*'Déscriptions des trades'!W277</f>
        <v>#DIV/0!</v>
      </c>
      <c r="AC277" s="265" t="e">
        <f>AB277*'Déscriptions des trades'!CK277</f>
        <v>#DIV/0!</v>
      </c>
      <c r="AD277" s="266" t="e">
        <f>'Déscriptions des trades'!CK277-AC277</f>
        <v>#DIV/0!</v>
      </c>
      <c r="AE277" s="389"/>
      <c r="AF277" s="399">
        <v>273</v>
      </c>
      <c r="AG277" s="389"/>
      <c r="AH277" s="20"/>
      <c r="AI277" s="303"/>
      <c r="AJ277" s="307"/>
      <c r="AK277" s="161"/>
      <c r="AL277" s="305"/>
      <c r="AM277" s="305"/>
      <c r="AN277" s="162"/>
      <c r="AO277" s="439"/>
      <c r="AP277" s="162"/>
      <c r="AQ277" s="113"/>
      <c r="AR277" s="113"/>
      <c r="AS277" s="384"/>
      <c r="AT277" s="306"/>
      <c r="AU277" s="306"/>
      <c r="AV277" s="160"/>
      <c r="AW277" s="158"/>
      <c r="AX277" s="385"/>
      <c r="AY277" s="453"/>
      <c r="AZ277" s="165"/>
      <c r="BA277" s="301"/>
      <c r="BB277" s="165"/>
      <c r="BC277" s="301"/>
      <c r="BD277" s="165"/>
      <c r="BE277" s="302"/>
      <c r="BF277" s="302"/>
      <c r="BG277" s="165"/>
      <c r="BH277" s="303"/>
      <c r="BI277" s="165"/>
      <c r="BJ277" s="304"/>
      <c r="BK277" s="394"/>
      <c r="BL277" s="302"/>
      <c r="BM277" s="302"/>
      <c r="BN277" s="394"/>
      <c r="BO277" s="302"/>
      <c r="BP277" s="13"/>
      <c r="BQ277" s="302"/>
      <c r="BR277" s="13"/>
      <c r="BS277" s="302"/>
      <c r="BT277" s="13"/>
      <c r="BU277" s="302"/>
      <c r="BV277" s="386"/>
      <c r="BW277" s="303"/>
      <c r="BX277" s="303"/>
      <c r="BY277" s="302"/>
      <c r="BZ277" s="302"/>
      <c r="CA277" s="387"/>
      <c r="CB277" s="395"/>
      <c r="CC277" s="12"/>
      <c r="CD277" s="304"/>
      <c r="CE277" s="14"/>
      <c r="CF277" s="395"/>
      <c r="CG277" s="397"/>
      <c r="CH277" s="300">
        <f t="shared" si="129"/>
        <v>0</v>
      </c>
      <c r="CI277" s="26"/>
      <c r="CJ277" s="17">
        <f t="shared" si="126"/>
        <v>0</v>
      </c>
      <c r="CK277" s="18">
        <f t="shared" si="137"/>
        <v>12.89</v>
      </c>
      <c r="CM277" s="164"/>
      <c r="CN277" s="302"/>
      <c r="CO277" s="13">
        <f t="shared" si="130"/>
        <v>0</v>
      </c>
      <c r="CP277" s="302"/>
      <c r="CQ277" s="13">
        <f t="shared" si="131"/>
        <v>0</v>
      </c>
      <c r="CR277" s="302"/>
      <c r="CS277" s="13">
        <f t="shared" si="132"/>
        <v>0</v>
      </c>
      <c r="CT277" s="302"/>
      <c r="CU277" s="13">
        <f t="shared" si="127"/>
        <v>0</v>
      </c>
      <c r="CV277" s="302"/>
      <c r="CW277" s="13">
        <f t="shared" si="133"/>
        <v>0</v>
      </c>
      <c r="CX277" s="13">
        <f t="shared" si="134"/>
        <v>0</v>
      </c>
      <c r="CY277" s="251">
        <f t="shared" si="135"/>
        <v>0</v>
      </c>
      <c r="CZ277" s="13" t="s">
        <v>29</v>
      </c>
      <c r="DA277" s="13">
        <v>50</v>
      </c>
      <c r="DB277" s="22">
        <f t="shared" si="136"/>
        <v>0</v>
      </c>
      <c r="DD277" s="24"/>
      <c r="DF277" s="163"/>
      <c r="DH277" s="24"/>
      <c r="DI277" s="447"/>
      <c r="DJ277" s="163"/>
    </row>
    <row r="278" spans="1:114" s="7" customFormat="1">
      <c r="A278" s="277">
        <f t="shared" si="120"/>
        <v>50</v>
      </c>
      <c r="B278" s="21" t="e">
        <f>'Calculateur de trading'!I278/C278/W278</f>
        <v>#DIV/0!</v>
      </c>
      <c r="C278" s="278">
        <f t="shared" si="121"/>
        <v>10</v>
      </c>
      <c r="D278" s="426"/>
      <c r="E278" s="273">
        <f t="shared" si="122"/>
        <v>100</v>
      </c>
      <c r="F278" s="271">
        <f t="shared" si="114"/>
        <v>2</v>
      </c>
      <c r="G278" s="271" t="e">
        <f t="shared" si="115"/>
        <v>#DIV/0!</v>
      </c>
      <c r="H278" s="272">
        <f t="shared" si="116"/>
        <v>20</v>
      </c>
      <c r="I278" s="270"/>
      <c r="J278" s="273">
        <f t="shared" si="123"/>
        <v>200</v>
      </c>
      <c r="K278" s="271">
        <f t="shared" si="117"/>
        <v>4</v>
      </c>
      <c r="L278" s="271" t="e">
        <f t="shared" si="118"/>
        <v>#DIV/0!</v>
      </c>
      <c r="M278" s="272">
        <f t="shared" si="119"/>
        <v>40</v>
      </c>
      <c r="N278" s="389"/>
      <c r="O278" s="455" t="e">
        <f>(A278*B278*W278)+(B278*'Calculateur de trading'!H278)</f>
        <v>#DIV/0!</v>
      </c>
      <c r="P278" s="274" t="e">
        <f>O278/'Déscriptions des trades'!CK278</f>
        <v>#DIV/0!</v>
      </c>
      <c r="Q278" s="456" t="e">
        <f>'Déscriptions des trades'!CK278-O278</f>
        <v>#DIV/0!</v>
      </c>
      <c r="R278" s="466" t="e">
        <f t="shared" si="124"/>
        <v>#DIV/0!</v>
      </c>
      <c r="S278" s="389"/>
      <c r="T278" s="12"/>
      <c r="U278" s="25"/>
      <c r="V278" s="15"/>
      <c r="W278" s="490">
        <f t="shared" si="128"/>
        <v>0</v>
      </c>
      <c r="X278" s="21" t="e">
        <f>W278*U278/'Déscriptions des trades'!CK278*'Déscriptions des trades'!B278</f>
        <v>#DIV/0!</v>
      </c>
      <c r="Y278" s="459"/>
      <c r="Z278" s="389"/>
      <c r="AA278" s="23">
        <f t="shared" si="125"/>
        <v>0.1</v>
      </c>
      <c r="AB278" s="17" t="e">
        <f>(AA278*'Déscriptions des trades'!U278*'Déscriptions des trades'!B278/'Déscriptions des trades'!CK278)*'Déscriptions des trades'!W278</f>
        <v>#DIV/0!</v>
      </c>
      <c r="AC278" s="265" t="e">
        <f>AB278*'Déscriptions des trades'!CK278</f>
        <v>#DIV/0!</v>
      </c>
      <c r="AD278" s="266" t="e">
        <f>'Déscriptions des trades'!CK278-AC278</f>
        <v>#DIV/0!</v>
      </c>
      <c r="AE278" s="389"/>
      <c r="AF278" s="399">
        <v>274</v>
      </c>
      <c r="AG278" s="389"/>
      <c r="AH278" s="20"/>
      <c r="AI278" s="303"/>
      <c r="AJ278" s="307"/>
      <c r="AK278" s="161"/>
      <c r="AL278" s="305"/>
      <c r="AM278" s="305"/>
      <c r="AN278" s="162"/>
      <c r="AO278" s="439"/>
      <c r="AP278" s="162"/>
      <c r="AQ278" s="113"/>
      <c r="AR278" s="113"/>
      <c r="AS278" s="384"/>
      <c r="AT278" s="306"/>
      <c r="AU278" s="306"/>
      <c r="AV278" s="160"/>
      <c r="AW278" s="158"/>
      <c r="AX278" s="385"/>
      <c r="AY278" s="453"/>
      <c r="AZ278" s="165"/>
      <c r="BA278" s="301"/>
      <c r="BB278" s="165"/>
      <c r="BC278" s="301"/>
      <c r="BD278" s="165"/>
      <c r="BE278" s="302"/>
      <c r="BF278" s="302"/>
      <c r="BG278" s="165"/>
      <c r="BH278" s="303"/>
      <c r="BI278" s="165"/>
      <c r="BJ278" s="304"/>
      <c r="BK278" s="394"/>
      <c r="BL278" s="302"/>
      <c r="BM278" s="302"/>
      <c r="BN278" s="394"/>
      <c r="BO278" s="302"/>
      <c r="BP278" s="13"/>
      <c r="BQ278" s="302"/>
      <c r="BR278" s="13"/>
      <c r="BS278" s="302"/>
      <c r="BT278" s="13"/>
      <c r="BU278" s="302"/>
      <c r="BV278" s="386"/>
      <c r="BW278" s="303"/>
      <c r="BX278" s="303"/>
      <c r="BY278" s="302"/>
      <c r="BZ278" s="302"/>
      <c r="CA278" s="387"/>
      <c r="CB278" s="395"/>
      <c r="CC278" s="12"/>
      <c r="CD278" s="304"/>
      <c r="CE278" s="14"/>
      <c r="CF278" s="395"/>
      <c r="CG278" s="397"/>
      <c r="CH278" s="300">
        <f t="shared" si="129"/>
        <v>0</v>
      </c>
      <c r="CI278" s="26"/>
      <c r="CJ278" s="17">
        <f t="shared" si="126"/>
        <v>0</v>
      </c>
      <c r="CK278" s="18">
        <f t="shared" si="137"/>
        <v>12.89</v>
      </c>
      <c r="CM278" s="164"/>
      <c r="CN278" s="302"/>
      <c r="CO278" s="13">
        <f t="shared" si="130"/>
        <v>0</v>
      </c>
      <c r="CP278" s="302"/>
      <c r="CQ278" s="13">
        <f t="shared" si="131"/>
        <v>0</v>
      </c>
      <c r="CR278" s="302"/>
      <c r="CS278" s="13">
        <f t="shared" si="132"/>
        <v>0</v>
      </c>
      <c r="CT278" s="302"/>
      <c r="CU278" s="13">
        <f t="shared" si="127"/>
        <v>0</v>
      </c>
      <c r="CV278" s="302"/>
      <c r="CW278" s="13">
        <f t="shared" si="133"/>
        <v>0</v>
      </c>
      <c r="CX278" s="13">
        <f t="shared" si="134"/>
        <v>0</v>
      </c>
      <c r="CY278" s="251">
        <f t="shared" si="135"/>
        <v>0</v>
      </c>
      <c r="CZ278" s="13" t="s">
        <v>29</v>
      </c>
      <c r="DA278" s="13">
        <v>50</v>
      </c>
      <c r="DB278" s="22">
        <f t="shared" si="136"/>
        <v>0</v>
      </c>
      <c r="DD278" s="24"/>
      <c r="DF278" s="163"/>
      <c r="DH278" s="24"/>
      <c r="DI278" s="447"/>
      <c r="DJ278" s="163"/>
    </row>
    <row r="279" spans="1:114" s="7" customFormat="1">
      <c r="A279" s="277">
        <f t="shared" si="120"/>
        <v>50</v>
      </c>
      <c r="B279" s="21" t="e">
        <f>'Calculateur de trading'!I279/C279/W279</f>
        <v>#DIV/0!</v>
      </c>
      <c r="C279" s="278">
        <f t="shared" si="121"/>
        <v>10</v>
      </c>
      <c r="D279" s="426"/>
      <c r="E279" s="273">
        <f t="shared" si="122"/>
        <v>100</v>
      </c>
      <c r="F279" s="271">
        <f t="shared" si="114"/>
        <v>2</v>
      </c>
      <c r="G279" s="271" t="e">
        <f t="shared" si="115"/>
        <v>#DIV/0!</v>
      </c>
      <c r="H279" s="272">
        <f t="shared" si="116"/>
        <v>20</v>
      </c>
      <c r="I279" s="270"/>
      <c r="J279" s="273">
        <f t="shared" si="123"/>
        <v>200</v>
      </c>
      <c r="K279" s="271">
        <f t="shared" si="117"/>
        <v>4</v>
      </c>
      <c r="L279" s="271" t="e">
        <f t="shared" si="118"/>
        <v>#DIV/0!</v>
      </c>
      <c r="M279" s="272">
        <f t="shared" si="119"/>
        <v>40</v>
      </c>
      <c r="N279" s="389"/>
      <c r="O279" s="455" t="e">
        <f>(A279*B279*W279)+(B279*'Calculateur de trading'!H279)</f>
        <v>#DIV/0!</v>
      </c>
      <c r="P279" s="274" t="e">
        <f>O279/'Déscriptions des trades'!CK279</f>
        <v>#DIV/0!</v>
      </c>
      <c r="Q279" s="456" t="e">
        <f>'Déscriptions des trades'!CK279-O279</f>
        <v>#DIV/0!</v>
      </c>
      <c r="R279" s="466" t="e">
        <f t="shared" si="124"/>
        <v>#DIV/0!</v>
      </c>
      <c r="S279" s="389"/>
      <c r="T279" s="12"/>
      <c r="U279" s="25"/>
      <c r="V279" s="15"/>
      <c r="W279" s="490">
        <f t="shared" si="128"/>
        <v>0</v>
      </c>
      <c r="X279" s="21" t="e">
        <f>W279*U279/'Déscriptions des trades'!CK279*'Déscriptions des trades'!B279</f>
        <v>#DIV/0!</v>
      </c>
      <c r="Y279" s="459"/>
      <c r="Z279" s="389"/>
      <c r="AA279" s="23">
        <f t="shared" si="125"/>
        <v>0.1</v>
      </c>
      <c r="AB279" s="17" t="e">
        <f>(AA279*'Déscriptions des trades'!U279*'Déscriptions des trades'!B279/'Déscriptions des trades'!CK279)*'Déscriptions des trades'!W279</f>
        <v>#DIV/0!</v>
      </c>
      <c r="AC279" s="265" t="e">
        <f>AB279*'Déscriptions des trades'!CK279</f>
        <v>#DIV/0!</v>
      </c>
      <c r="AD279" s="266" t="e">
        <f>'Déscriptions des trades'!CK279-AC279</f>
        <v>#DIV/0!</v>
      </c>
      <c r="AE279" s="389"/>
      <c r="AF279" s="399">
        <v>275</v>
      </c>
      <c r="AG279" s="389"/>
      <c r="AH279" s="20"/>
      <c r="AI279" s="303"/>
      <c r="AJ279" s="307"/>
      <c r="AK279" s="161"/>
      <c r="AL279" s="305"/>
      <c r="AM279" s="305"/>
      <c r="AN279" s="162"/>
      <c r="AO279" s="439"/>
      <c r="AP279" s="162"/>
      <c r="AQ279" s="113"/>
      <c r="AR279" s="113"/>
      <c r="AS279" s="384"/>
      <c r="AT279" s="306"/>
      <c r="AU279" s="306"/>
      <c r="AV279" s="160"/>
      <c r="AW279" s="158"/>
      <c r="AX279" s="385"/>
      <c r="AY279" s="453"/>
      <c r="AZ279" s="165"/>
      <c r="BA279" s="301"/>
      <c r="BB279" s="165"/>
      <c r="BC279" s="301"/>
      <c r="BD279" s="165"/>
      <c r="BE279" s="302"/>
      <c r="BF279" s="302"/>
      <c r="BG279" s="165"/>
      <c r="BH279" s="303"/>
      <c r="BI279" s="165"/>
      <c r="BJ279" s="304"/>
      <c r="BK279" s="394"/>
      <c r="BL279" s="302"/>
      <c r="BM279" s="302"/>
      <c r="BN279" s="394"/>
      <c r="BO279" s="302"/>
      <c r="BP279" s="13"/>
      <c r="BQ279" s="302"/>
      <c r="BR279" s="13"/>
      <c r="BS279" s="302"/>
      <c r="BT279" s="13"/>
      <c r="BU279" s="302"/>
      <c r="BV279" s="386"/>
      <c r="BW279" s="303"/>
      <c r="BX279" s="303"/>
      <c r="BY279" s="302"/>
      <c r="BZ279" s="302"/>
      <c r="CA279" s="387"/>
      <c r="CB279" s="395"/>
      <c r="CC279" s="12"/>
      <c r="CD279" s="304"/>
      <c r="CE279" s="14"/>
      <c r="CF279" s="395"/>
      <c r="CG279" s="397"/>
      <c r="CH279" s="300">
        <f t="shared" si="129"/>
        <v>0</v>
      </c>
      <c r="CI279" s="26"/>
      <c r="CJ279" s="17">
        <f t="shared" si="126"/>
        <v>0</v>
      </c>
      <c r="CK279" s="18">
        <f t="shared" si="137"/>
        <v>12.89</v>
      </c>
      <c r="CM279" s="164"/>
      <c r="CN279" s="302"/>
      <c r="CO279" s="13">
        <f t="shared" si="130"/>
        <v>0</v>
      </c>
      <c r="CP279" s="302"/>
      <c r="CQ279" s="13">
        <f t="shared" si="131"/>
        <v>0</v>
      </c>
      <c r="CR279" s="302"/>
      <c r="CS279" s="13">
        <f t="shared" si="132"/>
        <v>0</v>
      </c>
      <c r="CT279" s="302"/>
      <c r="CU279" s="13">
        <f t="shared" si="127"/>
        <v>0</v>
      </c>
      <c r="CV279" s="302"/>
      <c r="CW279" s="13">
        <f t="shared" si="133"/>
        <v>0</v>
      </c>
      <c r="CX279" s="13">
        <f t="shared" si="134"/>
        <v>0</v>
      </c>
      <c r="CY279" s="251">
        <f t="shared" si="135"/>
        <v>0</v>
      </c>
      <c r="CZ279" s="13" t="s">
        <v>29</v>
      </c>
      <c r="DA279" s="13">
        <v>50</v>
      </c>
      <c r="DB279" s="22">
        <f t="shared" si="136"/>
        <v>0</v>
      </c>
      <c r="DD279" s="24"/>
      <c r="DF279" s="163"/>
      <c r="DH279" s="24"/>
      <c r="DI279" s="447"/>
      <c r="DJ279" s="163"/>
    </row>
    <row r="280" spans="1:114" s="7" customFormat="1">
      <c r="A280" s="277">
        <f t="shared" si="120"/>
        <v>50</v>
      </c>
      <c r="B280" s="21" t="e">
        <f>'Calculateur de trading'!I280/C280/W280</f>
        <v>#DIV/0!</v>
      </c>
      <c r="C280" s="278">
        <f t="shared" si="121"/>
        <v>10</v>
      </c>
      <c r="D280" s="278"/>
      <c r="E280" s="273">
        <f t="shared" si="122"/>
        <v>100</v>
      </c>
      <c r="F280" s="271">
        <f t="shared" si="114"/>
        <v>2</v>
      </c>
      <c r="G280" s="271" t="e">
        <f t="shared" si="115"/>
        <v>#DIV/0!</v>
      </c>
      <c r="H280" s="272">
        <f t="shared" si="116"/>
        <v>20</v>
      </c>
      <c r="I280" s="270"/>
      <c r="J280" s="273">
        <f t="shared" si="123"/>
        <v>200</v>
      </c>
      <c r="K280" s="271">
        <f t="shared" si="117"/>
        <v>4</v>
      </c>
      <c r="L280" s="271" t="e">
        <f t="shared" si="118"/>
        <v>#DIV/0!</v>
      </c>
      <c r="M280" s="272">
        <f t="shared" si="119"/>
        <v>40</v>
      </c>
      <c r="N280" s="389"/>
      <c r="O280" s="455" t="e">
        <f>(A280*B280*W280)+(B280*'Calculateur de trading'!H280)</f>
        <v>#DIV/0!</v>
      </c>
      <c r="P280" s="274" t="e">
        <f>O280/'Déscriptions des trades'!CK280</f>
        <v>#DIV/0!</v>
      </c>
      <c r="Q280" s="456" t="e">
        <f>'Déscriptions des trades'!CK280-O280</f>
        <v>#DIV/0!</v>
      </c>
      <c r="R280" s="466" t="e">
        <f t="shared" si="124"/>
        <v>#DIV/0!</v>
      </c>
      <c r="S280" s="389"/>
      <c r="T280" s="12"/>
      <c r="U280" s="25"/>
      <c r="V280" s="15"/>
      <c r="W280" s="490">
        <f t="shared" si="128"/>
        <v>0</v>
      </c>
      <c r="X280" s="21" t="e">
        <f>W280*U280/'Déscriptions des trades'!CK280*'Déscriptions des trades'!B280</f>
        <v>#DIV/0!</v>
      </c>
      <c r="Y280" s="459"/>
      <c r="Z280" s="389"/>
      <c r="AA280" s="23">
        <f t="shared" si="125"/>
        <v>0.1</v>
      </c>
      <c r="AB280" s="17" t="e">
        <f>(AA280*'Déscriptions des trades'!U280*'Déscriptions des trades'!B280/'Déscriptions des trades'!CK280)*'Déscriptions des trades'!W280</f>
        <v>#DIV/0!</v>
      </c>
      <c r="AC280" s="265" t="e">
        <f>AB280*'Déscriptions des trades'!CK280</f>
        <v>#DIV/0!</v>
      </c>
      <c r="AD280" s="266" t="e">
        <f>'Déscriptions des trades'!CK280-AC280</f>
        <v>#DIV/0!</v>
      </c>
      <c r="AE280" s="389"/>
      <c r="AF280" s="399">
        <v>276</v>
      </c>
      <c r="AG280" s="389"/>
      <c r="AH280" s="20"/>
      <c r="AI280" s="303"/>
      <c r="AJ280" s="307"/>
      <c r="AK280" s="161"/>
      <c r="AL280" s="305"/>
      <c r="AM280" s="305"/>
      <c r="AN280" s="162"/>
      <c r="AO280" s="439"/>
      <c r="AP280" s="162"/>
      <c r="AQ280" s="113"/>
      <c r="AR280" s="113"/>
      <c r="AS280" s="384"/>
      <c r="AT280" s="306"/>
      <c r="AU280" s="306"/>
      <c r="AV280" s="160"/>
      <c r="AW280" s="158"/>
      <c r="AX280" s="385"/>
      <c r="AY280" s="453"/>
      <c r="AZ280" s="165"/>
      <c r="BA280" s="301"/>
      <c r="BB280" s="165"/>
      <c r="BC280" s="301"/>
      <c r="BD280" s="165"/>
      <c r="BE280" s="302"/>
      <c r="BF280" s="302"/>
      <c r="BG280" s="165"/>
      <c r="BH280" s="303"/>
      <c r="BI280" s="165"/>
      <c r="BJ280" s="304"/>
      <c r="BK280" s="394"/>
      <c r="BL280" s="302"/>
      <c r="BM280" s="302"/>
      <c r="BN280" s="394"/>
      <c r="BO280" s="302"/>
      <c r="BP280" s="13"/>
      <c r="BQ280" s="302"/>
      <c r="BR280" s="13"/>
      <c r="BS280" s="302"/>
      <c r="BT280" s="13"/>
      <c r="BU280" s="302"/>
      <c r="BV280" s="386"/>
      <c r="BW280" s="303"/>
      <c r="BX280" s="303"/>
      <c r="BY280" s="302"/>
      <c r="BZ280" s="302"/>
      <c r="CA280" s="387"/>
      <c r="CB280" s="395"/>
      <c r="CC280" s="12"/>
      <c r="CD280" s="304"/>
      <c r="CE280" s="14"/>
      <c r="CF280" s="395"/>
      <c r="CG280" s="397"/>
      <c r="CH280" s="300">
        <f t="shared" si="129"/>
        <v>0</v>
      </c>
      <c r="CI280" s="26"/>
      <c r="CJ280" s="17">
        <f t="shared" si="126"/>
        <v>0</v>
      </c>
      <c r="CK280" s="18">
        <f t="shared" si="137"/>
        <v>12.89</v>
      </c>
      <c r="CM280" s="164"/>
      <c r="CN280" s="302"/>
      <c r="CO280" s="13">
        <f t="shared" si="130"/>
        <v>0</v>
      </c>
      <c r="CP280" s="302"/>
      <c r="CQ280" s="13">
        <f t="shared" si="131"/>
        <v>0</v>
      </c>
      <c r="CR280" s="302"/>
      <c r="CS280" s="13">
        <f t="shared" si="132"/>
        <v>0</v>
      </c>
      <c r="CT280" s="302"/>
      <c r="CU280" s="13">
        <f t="shared" si="127"/>
        <v>0</v>
      </c>
      <c r="CV280" s="302"/>
      <c r="CW280" s="13">
        <f t="shared" si="133"/>
        <v>0</v>
      </c>
      <c r="CX280" s="13">
        <f t="shared" si="134"/>
        <v>0</v>
      </c>
      <c r="CY280" s="251">
        <f t="shared" si="135"/>
        <v>0</v>
      </c>
      <c r="CZ280" s="13" t="s">
        <v>29</v>
      </c>
      <c r="DA280" s="13">
        <v>50</v>
      </c>
      <c r="DB280" s="22">
        <f t="shared" si="136"/>
        <v>0</v>
      </c>
      <c r="DD280" s="24"/>
      <c r="DF280" s="163"/>
      <c r="DH280" s="24"/>
      <c r="DI280" s="447"/>
      <c r="DJ280" s="163"/>
    </row>
    <row r="281" spans="1:114" s="7" customFormat="1">
      <c r="A281" s="277">
        <f t="shared" si="120"/>
        <v>50</v>
      </c>
      <c r="B281" s="21" t="e">
        <f>'Calculateur de trading'!I281/C281/W281</f>
        <v>#DIV/0!</v>
      </c>
      <c r="C281" s="278">
        <f t="shared" si="121"/>
        <v>10</v>
      </c>
      <c r="D281" s="426"/>
      <c r="E281" s="273">
        <f t="shared" si="122"/>
        <v>100</v>
      </c>
      <c r="F281" s="271">
        <f t="shared" si="114"/>
        <v>2</v>
      </c>
      <c r="G281" s="271" t="e">
        <f t="shared" si="115"/>
        <v>#DIV/0!</v>
      </c>
      <c r="H281" s="272">
        <f t="shared" si="116"/>
        <v>20</v>
      </c>
      <c r="I281" s="270"/>
      <c r="J281" s="273">
        <f t="shared" si="123"/>
        <v>200</v>
      </c>
      <c r="K281" s="271">
        <f t="shared" si="117"/>
        <v>4</v>
      </c>
      <c r="L281" s="271" t="e">
        <f t="shared" si="118"/>
        <v>#DIV/0!</v>
      </c>
      <c r="M281" s="272">
        <f t="shared" si="119"/>
        <v>40</v>
      </c>
      <c r="N281" s="389"/>
      <c r="O281" s="455" t="e">
        <f>(A281*B281*W281)+(B281*'Calculateur de trading'!H281)</f>
        <v>#DIV/0!</v>
      </c>
      <c r="P281" s="274" t="e">
        <f>O281/'Déscriptions des trades'!CK281</f>
        <v>#DIV/0!</v>
      </c>
      <c r="Q281" s="456" t="e">
        <f>'Déscriptions des trades'!CK281-O281</f>
        <v>#DIV/0!</v>
      </c>
      <c r="R281" s="466" t="e">
        <f t="shared" si="124"/>
        <v>#DIV/0!</v>
      </c>
      <c r="S281" s="389"/>
      <c r="T281" s="12"/>
      <c r="U281" s="25"/>
      <c r="V281" s="15"/>
      <c r="W281" s="490">
        <f t="shared" si="128"/>
        <v>0</v>
      </c>
      <c r="X281" s="21" t="e">
        <f>W281*U281/'Déscriptions des trades'!CK281*'Déscriptions des trades'!B281</f>
        <v>#DIV/0!</v>
      </c>
      <c r="Y281" s="459"/>
      <c r="Z281" s="389"/>
      <c r="AA281" s="23">
        <f t="shared" si="125"/>
        <v>0.1</v>
      </c>
      <c r="AB281" s="17" t="e">
        <f>(AA281*'Déscriptions des trades'!U281*'Déscriptions des trades'!B281/'Déscriptions des trades'!CK281)*'Déscriptions des trades'!W281</f>
        <v>#DIV/0!</v>
      </c>
      <c r="AC281" s="265" t="e">
        <f>AB281*'Déscriptions des trades'!CK281</f>
        <v>#DIV/0!</v>
      </c>
      <c r="AD281" s="266" t="e">
        <f>'Déscriptions des trades'!CK281-AC281</f>
        <v>#DIV/0!</v>
      </c>
      <c r="AE281" s="389"/>
      <c r="AF281" s="399">
        <v>277</v>
      </c>
      <c r="AG281" s="389"/>
      <c r="AH281" s="20"/>
      <c r="AI281" s="303"/>
      <c r="AJ281" s="307"/>
      <c r="AK281" s="161"/>
      <c r="AL281" s="305"/>
      <c r="AM281" s="305"/>
      <c r="AN281" s="162"/>
      <c r="AO281" s="439"/>
      <c r="AP281" s="162"/>
      <c r="AQ281" s="113"/>
      <c r="AR281" s="113"/>
      <c r="AS281" s="384"/>
      <c r="AT281" s="306"/>
      <c r="AU281" s="306"/>
      <c r="AV281" s="160"/>
      <c r="AW281" s="158"/>
      <c r="AX281" s="385"/>
      <c r="AY281" s="453"/>
      <c r="AZ281" s="165"/>
      <c r="BA281" s="301"/>
      <c r="BB281" s="165"/>
      <c r="BC281" s="301"/>
      <c r="BD281" s="165"/>
      <c r="BE281" s="302"/>
      <c r="BF281" s="302"/>
      <c r="BG281" s="165"/>
      <c r="BH281" s="303"/>
      <c r="BI281" s="165"/>
      <c r="BJ281" s="304"/>
      <c r="BK281" s="394"/>
      <c r="BL281" s="302"/>
      <c r="BM281" s="302"/>
      <c r="BN281" s="394"/>
      <c r="BO281" s="302"/>
      <c r="BP281" s="13"/>
      <c r="BQ281" s="302"/>
      <c r="BR281" s="13"/>
      <c r="BS281" s="302"/>
      <c r="BT281" s="13"/>
      <c r="BU281" s="302"/>
      <c r="BV281" s="386"/>
      <c r="BW281" s="303"/>
      <c r="BX281" s="303"/>
      <c r="BY281" s="302"/>
      <c r="BZ281" s="302"/>
      <c r="CA281" s="387"/>
      <c r="CB281" s="395"/>
      <c r="CC281" s="12"/>
      <c r="CD281" s="304"/>
      <c r="CE281" s="14"/>
      <c r="CF281" s="395"/>
      <c r="CG281" s="397"/>
      <c r="CH281" s="300">
        <f t="shared" si="129"/>
        <v>0</v>
      </c>
      <c r="CI281" s="26"/>
      <c r="CJ281" s="17">
        <f t="shared" si="126"/>
        <v>0</v>
      </c>
      <c r="CK281" s="18">
        <f t="shared" si="137"/>
        <v>12.89</v>
      </c>
      <c r="CM281" s="164"/>
      <c r="CN281" s="302"/>
      <c r="CO281" s="13">
        <f t="shared" si="130"/>
        <v>0</v>
      </c>
      <c r="CP281" s="302"/>
      <c r="CQ281" s="13">
        <f t="shared" si="131"/>
        <v>0</v>
      </c>
      <c r="CR281" s="302"/>
      <c r="CS281" s="13">
        <f t="shared" si="132"/>
        <v>0</v>
      </c>
      <c r="CT281" s="302"/>
      <c r="CU281" s="13">
        <f t="shared" si="127"/>
        <v>0</v>
      </c>
      <c r="CV281" s="302"/>
      <c r="CW281" s="13">
        <f t="shared" si="133"/>
        <v>0</v>
      </c>
      <c r="CX281" s="13">
        <f t="shared" si="134"/>
        <v>0</v>
      </c>
      <c r="CY281" s="251">
        <f t="shared" si="135"/>
        <v>0</v>
      </c>
      <c r="CZ281" s="13" t="s">
        <v>29</v>
      </c>
      <c r="DA281" s="13">
        <v>50</v>
      </c>
      <c r="DB281" s="22">
        <f t="shared" si="136"/>
        <v>0</v>
      </c>
      <c r="DD281" s="24"/>
      <c r="DF281" s="163"/>
      <c r="DH281" s="24"/>
      <c r="DI281" s="447"/>
      <c r="DJ281" s="163"/>
    </row>
    <row r="282" spans="1:114" s="7" customFormat="1">
      <c r="A282" s="277">
        <f t="shared" si="120"/>
        <v>50</v>
      </c>
      <c r="B282" s="21" t="e">
        <f>'Calculateur de trading'!I282/C282/W282</f>
        <v>#DIV/0!</v>
      </c>
      <c r="C282" s="278">
        <f t="shared" si="121"/>
        <v>10</v>
      </c>
      <c r="D282" s="278"/>
      <c r="E282" s="273">
        <f t="shared" si="122"/>
        <v>100</v>
      </c>
      <c r="F282" s="271">
        <f t="shared" si="114"/>
        <v>2</v>
      </c>
      <c r="G282" s="271" t="e">
        <f t="shared" si="115"/>
        <v>#DIV/0!</v>
      </c>
      <c r="H282" s="272">
        <f t="shared" si="116"/>
        <v>20</v>
      </c>
      <c r="I282" s="270"/>
      <c r="J282" s="273">
        <f t="shared" si="123"/>
        <v>200</v>
      </c>
      <c r="K282" s="271">
        <f t="shared" si="117"/>
        <v>4</v>
      </c>
      <c r="L282" s="271" t="e">
        <f t="shared" si="118"/>
        <v>#DIV/0!</v>
      </c>
      <c r="M282" s="272">
        <f t="shared" si="119"/>
        <v>40</v>
      </c>
      <c r="N282" s="389"/>
      <c r="O282" s="455" t="e">
        <f>(A282*B282*W282)+(B282*'Calculateur de trading'!H282)</f>
        <v>#DIV/0!</v>
      </c>
      <c r="P282" s="274" t="e">
        <f>O282/'Déscriptions des trades'!CK282</f>
        <v>#DIV/0!</v>
      </c>
      <c r="Q282" s="456" t="e">
        <f>'Déscriptions des trades'!CK282-O282</f>
        <v>#DIV/0!</v>
      </c>
      <c r="R282" s="466" t="e">
        <f t="shared" si="124"/>
        <v>#DIV/0!</v>
      </c>
      <c r="S282" s="389"/>
      <c r="T282" s="12"/>
      <c r="U282" s="25"/>
      <c r="V282" s="15"/>
      <c r="W282" s="490">
        <f t="shared" si="128"/>
        <v>0</v>
      </c>
      <c r="X282" s="21" t="e">
        <f>W282*U282/'Déscriptions des trades'!CK282*'Déscriptions des trades'!B282</f>
        <v>#DIV/0!</v>
      </c>
      <c r="Y282" s="459"/>
      <c r="Z282" s="389"/>
      <c r="AA282" s="23">
        <f t="shared" si="125"/>
        <v>0.1</v>
      </c>
      <c r="AB282" s="17" t="e">
        <f>(AA282*'Déscriptions des trades'!U282*'Déscriptions des trades'!B282/'Déscriptions des trades'!CK282)*'Déscriptions des trades'!W282</f>
        <v>#DIV/0!</v>
      </c>
      <c r="AC282" s="265" t="e">
        <f>AB282*'Déscriptions des trades'!CK282</f>
        <v>#DIV/0!</v>
      </c>
      <c r="AD282" s="266" t="e">
        <f>'Déscriptions des trades'!CK282-AC282</f>
        <v>#DIV/0!</v>
      </c>
      <c r="AE282" s="389"/>
      <c r="AF282" s="399">
        <v>278</v>
      </c>
      <c r="AG282" s="389"/>
      <c r="AH282" s="20"/>
      <c r="AI282" s="303"/>
      <c r="AJ282" s="307"/>
      <c r="AK282" s="161"/>
      <c r="AL282" s="305"/>
      <c r="AM282" s="305"/>
      <c r="AN282" s="162"/>
      <c r="AO282" s="439"/>
      <c r="AP282" s="162"/>
      <c r="AQ282" s="113"/>
      <c r="AR282" s="113"/>
      <c r="AS282" s="384"/>
      <c r="AT282" s="306"/>
      <c r="AU282" s="306"/>
      <c r="AV282" s="160"/>
      <c r="AW282" s="158"/>
      <c r="AX282" s="385"/>
      <c r="AY282" s="453"/>
      <c r="AZ282" s="165"/>
      <c r="BA282" s="301"/>
      <c r="BB282" s="165"/>
      <c r="BC282" s="301"/>
      <c r="BD282" s="165"/>
      <c r="BE282" s="302"/>
      <c r="BF282" s="302"/>
      <c r="BG282" s="165"/>
      <c r="BH282" s="303"/>
      <c r="BI282" s="165"/>
      <c r="BJ282" s="304"/>
      <c r="BK282" s="394"/>
      <c r="BL282" s="302"/>
      <c r="BM282" s="302"/>
      <c r="BN282" s="394"/>
      <c r="BO282" s="302"/>
      <c r="BP282" s="13"/>
      <c r="BQ282" s="302"/>
      <c r="BR282" s="13"/>
      <c r="BS282" s="302"/>
      <c r="BT282" s="13"/>
      <c r="BU282" s="302"/>
      <c r="BV282" s="386"/>
      <c r="BW282" s="303"/>
      <c r="BX282" s="303"/>
      <c r="BY282" s="302"/>
      <c r="BZ282" s="302"/>
      <c r="CA282" s="387"/>
      <c r="CB282" s="395"/>
      <c r="CC282" s="12"/>
      <c r="CD282" s="304"/>
      <c r="CE282" s="14"/>
      <c r="CF282" s="395"/>
      <c r="CG282" s="397"/>
      <c r="CH282" s="300">
        <f t="shared" si="129"/>
        <v>0</v>
      </c>
      <c r="CI282" s="26"/>
      <c r="CJ282" s="17">
        <f t="shared" si="126"/>
        <v>0</v>
      </c>
      <c r="CK282" s="18">
        <f t="shared" si="137"/>
        <v>12.89</v>
      </c>
      <c r="CM282" s="164"/>
      <c r="CN282" s="302"/>
      <c r="CO282" s="13">
        <f t="shared" si="130"/>
        <v>0</v>
      </c>
      <c r="CP282" s="302"/>
      <c r="CQ282" s="13">
        <f t="shared" si="131"/>
        <v>0</v>
      </c>
      <c r="CR282" s="302"/>
      <c r="CS282" s="13">
        <f t="shared" si="132"/>
        <v>0</v>
      </c>
      <c r="CT282" s="302"/>
      <c r="CU282" s="13">
        <f t="shared" si="127"/>
        <v>0</v>
      </c>
      <c r="CV282" s="302"/>
      <c r="CW282" s="13">
        <f t="shared" si="133"/>
        <v>0</v>
      </c>
      <c r="CX282" s="13">
        <f t="shared" si="134"/>
        <v>0</v>
      </c>
      <c r="CY282" s="251">
        <f t="shared" si="135"/>
        <v>0</v>
      </c>
      <c r="CZ282" s="13" t="s">
        <v>29</v>
      </c>
      <c r="DA282" s="13">
        <v>50</v>
      </c>
      <c r="DB282" s="22">
        <f t="shared" si="136"/>
        <v>0</v>
      </c>
      <c r="DD282" s="24"/>
      <c r="DF282" s="163"/>
      <c r="DH282" s="24"/>
      <c r="DI282" s="447"/>
      <c r="DJ282" s="163"/>
    </row>
    <row r="283" spans="1:114" s="7" customFormat="1">
      <c r="A283" s="277">
        <f t="shared" si="120"/>
        <v>50</v>
      </c>
      <c r="B283" s="21" t="e">
        <f>'Calculateur de trading'!I283/C283/W283</f>
        <v>#DIV/0!</v>
      </c>
      <c r="C283" s="278">
        <f t="shared" si="121"/>
        <v>10</v>
      </c>
      <c r="D283" s="426"/>
      <c r="E283" s="273">
        <f t="shared" si="122"/>
        <v>100</v>
      </c>
      <c r="F283" s="271">
        <f t="shared" si="114"/>
        <v>2</v>
      </c>
      <c r="G283" s="271" t="e">
        <f t="shared" si="115"/>
        <v>#DIV/0!</v>
      </c>
      <c r="H283" s="272">
        <f t="shared" si="116"/>
        <v>20</v>
      </c>
      <c r="I283" s="270"/>
      <c r="J283" s="273">
        <f t="shared" si="123"/>
        <v>200</v>
      </c>
      <c r="K283" s="271">
        <f t="shared" si="117"/>
        <v>4</v>
      </c>
      <c r="L283" s="271" t="e">
        <f t="shared" si="118"/>
        <v>#DIV/0!</v>
      </c>
      <c r="M283" s="272">
        <f t="shared" si="119"/>
        <v>40</v>
      </c>
      <c r="N283" s="389"/>
      <c r="O283" s="455" t="e">
        <f>(A283*B283*W283)+(B283*'Calculateur de trading'!H283)</f>
        <v>#DIV/0!</v>
      </c>
      <c r="P283" s="274" t="e">
        <f>O283/'Déscriptions des trades'!CK283</f>
        <v>#DIV/0!</v>
      </c>
      <c r="Q283" s="456" t="e">
        <f>'Déscriptions des trades'!CK283-O283</f>
        <v>#DIV/0!</v>
      </c>
      <c r="R283" s="466" t="e">
        <f t="shared" si="124"/>
        <v>#DIV/0!</v>
      </c>
      <c r="S283" s="389"/>
      <c r="T283" s="12"/>
      <c r="U283" s="25"/>
      <c r="V283" s="15"/>
      <c r="W283" s="490">
        <f t="shared" si="128"/>
        <v>0</v>
      </c>
      <c r="X283" s="21" t="e">
        <f>W283*U283/'Déscriptions des trades'!CK283*'Déscriptions des trades'!B283</f>
        <v>#DIV/0!</v>
      </c>
      <c r="Y283" s="459"/>
      <c r="Z283" s="389"/>
      <c r="AA283" s="23">
        <f t="shared" si="125"/>
        <v>0.1</v>
      </c>
      <c r="AB283" s="17" t="e">
        <f>(AA283*'Déscriptions des trades'!U283*'Déscriptions des trades'!B283/'Déscriptions des trades'!CK283)*'Déscriptions des trades'!W283</f>
        <v>#DIV/0!</v>
      </c>
      <c r="AC283" s="265" t="e">
        <f>AB283*'Déscriptions des trades'!CK283</f>
        <v>#DIV/0!</v>
      </c>
      <c r="AD283" s="266" t="e">
        <f>'Déscriptions des trades'!CK283-AC283</f>
        <v>#DIV/0!</v>
      </c>
      <c r="AE283" s="389"/>
      <c r="AF283" s="399">
        <v>279</v>
      </c>
      <c r="AG283" s="389"/>
      <c r="AH283" s="20"/>
      <c r="AI283" s="303"/>
      <c r="AJ283" s="307"/>
      <c r="AK283" s="161"/>
      <c r="AL283" s="305"/>
      <c r="AM283" s="305"/>
      <c r="AN283" s="162"/>
      <c r="AO283" s="439"/>
      <c r="AP283" s="162"/>
      <c r="AQ283" s="113"/>
      <c r="AR283" s="113"/>
      <c r="AS283" s="384"/>
      <c r="AT283" s="306"/>
      <c r="AU283" s="306"/>
      <c r="AV283" s="160"/>
      <c r="AW283" s="158"/>
      <c r="AX283" s="385"/>
      <c r="AY283" s="453"/>
      <c r="AZ283" s="165"/>
      <c r="BA283" s="301"/>
      <c r="BB283" s="165"/>
      <c r="BC283" s="301"/>
      <c r="BD283" s="165"/>
      <c r="BE283" s="302"/>
      <c r="BF283" s="302"/>
      <c r="BG283" s="165"/>
      <c r="BH283" s="303"/>
      <c r="BI283" s="165"/>
      <c r="BJ283" s="304"/>
      <c r="BK283" s="394"/>
      <c r="BL283" s="302"/>
      <c r="BM283" s="302"/>
      <c r="BN283" s="394"/>
      <c r="BO283" s="302"/>
      <c r="BP283" s="13"/>
      <c r="BQ283" s="302"/>
      <c r="BR283" s="13"/>
      <c r="BS283" s="302"/>
      <c r="BT283" s="13"/>
      <c r="BU283" s="302"/>
      <c r="BV283" s="386"/>
      <c r="BW283" s="303"/>
      <c r="BX283" s="303"/>
      <c r="BY283" s="302"/>
      <c r="BZ283" s="302"/>
      <c r="CA283" s="387"/>
      <c r="CB283" s="395"/>
      <c r="CC283" s="12"/>
      <c r="CD283" s="304"/>
      <c r="CE283" s="14"/>
      <c r="CF283" s="395"/>
      <c r="CG283" s="397"/>
      <c r="CH283" s="300">
        <f t="shared" si="129"/>
        <v>0</v>
      </c>
      <c r="CI283" s="26"/>
      <c r="CJ283" s="17">
        <f t="shared" si="126"/>
        <v>0</v>
      </c>
      <c r="CK283" s="18">
        <f t="shared" si="137"/>
        <v>12.89</v>
      </c>
      <c r="CM283" s="164"/>
      <c r="CN283" s="302"/>
      <c r="CO283" s="13">
        <f t="shared" si="130"/>
        <v>0</v>
      </c>
      <c r="CP283" s="302"/>
      <c r="CQ283" s="13">
        <f t="shared" si="131"/>
        <v>0</v>
      </c>
      <c r="CR283" s="302"/>
      <c r="CS283" s="13">
        <f t="shared" si="132"/>
        <v>0</v>
      </c>
      <c r="CT283" s="302"/>
      <c r="CU283" s="13">
        <f t="shared" si="127"/>
        <v>0</v>
      </c>
      <c r="CV283" s="302"/>
      <c r="CW283" s="13">
        <f t="shared" si="133"/>
        <v>0</v>
      </c>
      <c r="CX283" s="13">
        <f t="shared" si="134"/>
        <v>0</v>
      </c>
      <c r="CY283" s="251">
        <f t="shared" si="135"/>
        <v>0</v>
      </c>
      <c r="CZ283" s="13" t="s">
        <v>29</v>
      </c>
      <c r="DA283" s="13">
        <v>50</v>
      </c>
      <c r="DB283" s="22">
        <f t="shared" si="136"/>
        <v>0</v>
      </c>
      <c r="DD283" s="24"/>
      <c r="DF283" s="163"/>
      <c r="DH283" s="24"/>
      <c r="DI283" s="447"/>
      <c r="DJ283" s="163"/>
    </row>
    <row r="284" spans="1:114" s="7" customFormat="1">
      <c r="A284" s="277">
        <f t="shared" si="120"/>
        <v>50</v>
      </c>
      <c r="B284" s="21" t="e">
        <f>'Calculateur de trading'!I284/C284/W284</f>
        <v>#DIV/0!</v>
      </c>
      <c r="C284" s="278">
        <f t="shared" si="121"/>
        <v>10</v>
      </c>
      <c r="D284" s="278"/>
      <c r="E284" s="273">
        <f t="shared" si="122"/>
        <v>100</v>
      </c>
      <c r="F284" s="271">
        <f t="shared" si="114"/>
        <v>2</v>
      </c>
      <c r="G284" s="271" t="e">
        <f t="shared" si="115"/>
        <v>#DIV/0!</v>
      </c>
      <c r="H284" s="272">
        <f t="shared" si="116"/>
        <v>20</v>
      </c>
      <c r="I284" s="270"/>
      <c r="J284" s="273">
        <f t="shared" si="123"/>
        <v>200</v>
      </c>
      <c r="K284" s="271">
        <f t="shared" si="117"/>
        <v>4</v>
      </c>
      <c r="L284" s="271" t="e">
        <f t="shared" si="118"/>
        <v>#DIV/0!</v>
      </c>
      <c r="M284" s="272">
        <f t="shared" si="119"/>
        <v>40</v>
      </c>
      <c r="N284" s="389"/>
      <c r="O284" s="455" t="e">
        <f>(A284*B284*W284)+(B284*'Calculateur de trading'!H284)</f>
        <v>#DIV/0!</v>
      </c>
      <c r="P284" s="274" t="e">
        <f>O284/'Déscriptions des trades'!CK284</f>
        <v>#DIV/0!</v>
      </c>
      <c r="Q284" s="456" t="e">
        <f>'Déscriptions des trades'!CK284-O284</f>
        <v>#DIV/0!</v>
      </c>
      <c r="R284" s="466" t="e">
        <f t="shared" si="124"/>
        <v>#DIV/0!</v>
      </c>
      <c r="S284" s="389"/>
      <c r="T284" s="12"/>
      <c r="U284" s="25"/>
      <c r="V284" s="15"/>
      <c r="W284" s="490">
        <f t="shared" si="128"/>
        <v>0</v>
      </c>
      <c r="X284" s="21" t="e">
        <f>W284*U284/'Déscriptions des trades'!CK284*'Déscriptions des trades'!B284</f>
        <v>#DIV/0!</v>
      </c>
      <c r="Y284" s="459"/>
      <c r="Z284" s="389"/>
      <c r="AA284" s="23">
        <f t="shared" si="125"/>
        <v>0.1</v>
      </c>
      <c r="AB284" s="17" t="e">
        <f>(AA284*'Déscriptions des trades'!U284*'Déscriptions des trades'!B284/'Déscriptions des trades'!CK284)*'Déscriptions des trades'!W284</f>
        <v>#DIV/0!</v>
      </c>
      <c r="AC284" s="265" t="e">
        <f>AB284*'Déscriptions des trades'!CK284</f>
        <v>#DIV/0!</v>
      </c>
      <c r="AD284" s="266" t="e">
        <f>'Déscriptions des trades'!CK284-AC284</f>
        <v>#DIV/0!</v>
      </c>
      <c r="AE284" s="389"/>
      <c r="AF284" s="399">
        <v>280</v>
      </c>
      <c r="AG284" s="389"/>
      <c r="AH284" s="20"/>
      <c r="AI284" s="303"/>
      <c r="AJ284" s="307"/>
      <c r="AK284" s="161"/>
      <c r="AL284" s="305"/>
      <c r="AM284" s="305"/>
      <c r="AN284" s="162"/>
      <c r="AO284" s="439"/>
      <c r="AP284" s="162"/>
      <c r="AQ284" s="113"/>
      <c r="AR284" s="113"/>
      <c r="AS284" s="384"/>
      <c r="AT284" s="306"/>
      <c r="AU284" s="306"/>
      <c r="AV284" s="160"/>
      <c r="AW284" s="158"/>
      <c r="AX284" s="385"/>
      <c r="AY284" s="453"/>
      <c r="AZ284" s="165"/>
      <c r="BA284" s="301"/>
      <c r="BB284" s="165"/>
      <c r="BC284" s="301"/>
      <c r="BD284" s="165"/>
      <c r="BE284" s="302"/>
      <c r="BF284" s="302"/>
      <c r="BG284" s="165"/>
      <c r="BH284" s="303"/>
      <c r="BI284" s="165"/>
      <c r="BJ284" s="304"/>
      <c r="BK284" s="394"/>
      <c r="BL284" s="302"/>
      <c r="BM284" s="302"/>
      <c r="BN284" s="394"/>
      <c r="BO284" s="302"/>
      <c r="BP284" s="13"/>
      <c r="BQ284" s="302"/>
      <c r="BR284" s="13"/>
      <c r="BS284" s="302"/>
      <c r="BT284" s="13"/>
      <c r="BU284" s="302"/>
      <c r="BV284" s="386"/>
      <c r="BW284" s="303"/>
      <c r="BX284" s="303"/>
      <c r="BY284" s="302"/>
      <c r="BZ284" s="302"/>
      <c r="CA284" s="387"/>
      <c r="CB284" s="395"/>
      <c r="CC284" s="12"/>
      <c r="CD284" s="304"/>
      <c r="CE284" s="14"/>
      <c r="CF284" s="395"/>
      <c r="CG284" s="397"/>
      <c r="CH284" s="300">
        <f t="shared" si="129"/>
        <v>0</v>
      </c>
      <c r="CI284" s="26"/>
      <c r="CJ284" s="17">
        <f t="shared" si="126"/>
        <v>0</v>
      </c>
      <c r="CK284" s="18">
        <f t="shared" si="137"/>
        <v>12.89</v>
      </c>
      <c r="CM284" s="164"/>
      <c r="CN284" s="302"/>
      <c r="CO284" s="13">
        <f t="shared" si="130"/>
        <v>0</v>
      </c>
      <c r="CP284" s="302"/>
      <c r="CQ284" s="13">
        <f t="shared" si="131"/>
        <v>0</v>
      </c>
      <c r="CR284" s="302"/>
      <c r="CS284" s="13">
        <f t="shared" si="132"/>
        <v>0</v>
      </c>
      <c r="CT284" s="302"/>
      <c r="CU284" s="13">
        <f t="shared" si="127"/>
        <v>0</v>
      </c>
      <c r="CV284" s="302"/>
      <c r="CW284" s="13">
        <f t="shared" si="133"/>
        <v>0</v>
      </c>
      <c r="CX284" s="13">
        <f t="shared" si="134"/>
        <v>0</v>
      </c>
      <c r="CY284" s="251">
        <f t="shared" si="135"/>
        <v>0</v>
      </c>
      <c r="CZ284" s="13" t="s">
        <v>29</v>
      </c>
      <c r="DA284" s="13">
        <v>50</v>
      </c>
      <c r="DB284" s="22">
        <f t="shared" si="136"/>
        <v>0</v>
      </c>
      <c r="DD284" s="24"/>
      <c r="DF284" s="163"/>
      <c r="DH284" s="24"/>
      <c r="DI284" s="447"/>
      <c r="DJ284" s="163"/>
    </row>
    <row r="285" spans="1:114" s="7" customFormat="1">
      <c r="A285" s="277">
        <f t="shared" si="120"/>
        <v>50</v>
      </c>
      <c r="B285" s="21" t="e">
        <f>'Calculateur de trading'!I285/C285/W285</f>
        <v>#DIV/0!</v>
      </c>
      <c r="C285" s="278">
        <f t="shared" si="121"/>
        <v>10</v>
      </c>
      <c r="D285" s="426"/>
      <c r="E285" s="273">
        <f t="shared" si="122"/>
        <v>100</v>
      </c>
      <c r="F285" s="271">
        <f t="shared" si="114"/>
        <v>2</v>
      </c>
      <c r="G285" s="271" t="e">
        <f t="shared" si="115"/>
        <v>#DIV/0!</v>
      </c>
      <c r="H285" s="272">
        <f t="shared" si="116"/>
        <v>20</v>
      </c>
      <c r="I285" s="270"/>
      <c r="J285" s="273">
        <f t="shared" si="123"/>
        <v>200</v>
      </c>
      <c r="K285" s="271">
        <f t="shared" si="117"/>
        <v>4</v>
      </c>
      <c r="L285" s="271" t="e">
        <f t="shared" si="118"/>
        <v>#DIV/0!</v>
      </c>
      <c r="M285" s="272">
        <f t="shared" si="119"/>
        <v>40</v>
      </c>
      <c r="N285" s="389"/>
      <c r="O285" s="455" t="e">
        <f>(A285*B285*W285)+(B285*'Calculateur de trading'!H285)</f>
        <v>#DIV/0!</v>
      </c>
      <c r="P285" s="274" t="e">
        <f>O285/'Déscriptions des trades'!CK285</f>
        <v>#DIV/0!</v>
      </c>
      <c r="Q285" s="456" t="e">
        <f>'Déscriptions des trades'!CK285-O285</f>
        <v>#DIV/0!</v>
      </c>
      <c r="R285" s="466" t="e">
        <f t="shared" si="124"/>
        <v>#DIV/0!</v>
      </c>
      <c r="S285" s="389"/>
      <c r="T285" s="12"/>
      <c r="U285" s="25"/>
      <c r="V285" s="15"/>
      <c r="W285" s="490">
        <f t="shared" si="128"/>
        <v>0</v>
      </c>
      <c r="X285" s="21" t="e">
        <f>W285*U285/'Déscriptions des trades'!CK285*'Déscriptions des trades'!B285</f>
        <v>#DIV/0!</v>
      </c>
      <c r="Y285" s="459"/>
      <c r="Z285" s="389"/>
      <c r="AA285" s="23">
        <f t="shared" si="125"/>
        <v>0.1</v>
      </c>
      <c r="AB285" s="17" t="e">
        <f>(AA285*'Déscriptions des trades'!U285*'Déscriptions des trades'!B285/'Déscriptions des trades'!CK285)*'Déscriptions des trades'!W285</f>
        <v>#DIV/0!</v>
      </c>
      <c r="AC285" s="265" t="e">
        <f>AB285*'Déscriptions des trades'!CK285</f>
        <v>#DIV/0!</v>
      </c>
      <c r="AD285" s="266" t="e">
        <f>'Déscriptions des trades'!CK285-AC285</f>
        <v>#DIV/0!</v>
      </c>
      <c r="AE285" s="389"/>
      <c r="AF285" s="399">
        <v>281</v>
      </c>
      <c r="AG285" s="389"/>
      <c r="AH285" s="20"/>
      <c r="AI285" s="303"/>
      <c r="AJ285" s="307"/>
      <c r="AK285" s="161"/>
      <c r="AL285" s="305"/>
      <c r="AM285" s="305"/>
      <c r="AN285" s="162"/>
      <c r="AO285" s="439"/>
      <c r="AP285" s="162"/>
      <c r="AQ285" s="113"/>
      <c r="AR285" s="113"/>
      <c r="AS285" s="384"/>
      <c r="AT285" s="306"/>
      <c r="AU285" s="306"/>
      <c r="AV285" s="160"/>
      <c r="AW285" s="158"/>
      <c r="AX285" s="385"/>
      <c r="AY285" s="453"/>
      <c r="AZ285" s="165"/>
      <c r="BA285" s="301"/>
      <c r="BB285" s="165"/>
      <c r="BC285" s="301"/>
      <c r="BD285" s="165"/>
      <c r="BE285" s="302"/>
      <c r="BF285" s="302"/>
      <c r="BG285" s="165"/>
      <c r="BH285" s="303"/>
      <c r="BI285" s="165"/>
      <c r="BJ285" s="304"/>
      <c r="BK285" s="394"/>
      <c r="BL285" s="302"/>
      <c r="BM285" s="302"/>
      <c r="BN285" s="394"/>
      <c r="BO285" s="302"/>
      <c r="BP285" s="13"/>
      <c r="BQ285" s="302"/>
      <c r="BR285" s="13"/>
      <c r="BS285" s="302"/>
      <c r="BT285" s="13"/>
      <c r="BU285" s="302"/>
      <c r="BV285" s="386"/>
      <c r="BW285" s="303"/>
      <c r="BX285" s="303"/>
      <c r="BY285" s="302"/>
      <c r="BZ285" s="302"/>
      <c r="CA285" s="387"/>
      <c r="CB285" s="395"/>
      <c r="CC285" s="12"/>
      <c r="CD285" s="304"/>
      <c r="CE285" s="14"/>
      <c r="CF285" s="395"/>
      <c r="CG285" s="397"/>
      <c r="CH285" s="300">
        <f t="shared" si="129"/>
        <v>0</v>
      </c>
      <c r="CI285" s="26"/>
      <c r="CJ285" s="17">
        <f t="shared" si="126"/>
        <v>0</v>
      </c>
      <c r="CK285" s="18">
        <f t="shared" si="137"/>
        <v>12.89</v>
      </c>
      <c r="CM285" s="164"/>
      <c r="CN285" s="302"/>
      <c r="CO285" s="13">
        <f t="shared" si="130"/>
        <v>0</v>
      </c>
      <c r="CP285" s="302"/>
      <c r="CQ285" s="13">
        <f t="shared" si="131"/>
        <v>0</v>
      </c>
      <c r="CR285" s="302"/>
      <c r="CS285" s="13">
        <f t="shared" si="132"/>
        <v>0</v>
      </c>
      <c r="CT285" s="302"/>
      <c r="CU285" s="13">
        <f t="shared" si="127"/>
        <v>0</v>
      </c>
      <c r="CV285" s="302"/>
      <c r="CW285" s="13">
        <f t="shared" si="133"/>
        <v>0</v>
      </c>
      <c r="CX285" s="13">
        <f t="shared" si="134"/>
        <v>0</v>
      </c>
      <c r="CY285" s="251">
        <f t="shared" si="135"/>
        <v>0</v>
      </c>
      <c r="CZ285" s="13" t="s">
        <v>29</v>
      </c>
      <c r="DA285" s="13">
        <v>50</v>
      </c>
      <c r="DB285" s="22">
        <f t="shared" si="136"/>
        <v>0</v>
      </c>
      <c r="DD285" s="24"/>
      <c r="DF285" s="163"/>
      <c r="DH285" s="24"/>
      <c r="DI285" s="447"/>
      <c r="DJ285" s="163"/>
    </row>
    <row r="286" spans="1:114" s="7" customFormat="1">
      <c r="A286" s="277">
        <f t="shared" si="120"/>
        <v>50</v>
      </c>
      <c r="B286" s="21" t="e">
        <f>'Calculateur de trading'!I286/C286/W286</f>
        <v>#DIV/0!</v>
      </c>
      <c r="C286" s="278">
        <f t="shared" si="121"/>
        <v>10</v>
      </c>
      <c r="D286" s="426"/>
      <c r="E286" s="273">
        <f t="shared" si="122"/>
        <v>100</v>
      </c>
      <c r="F286" s="271">
        <f t="shared" si="114"/>
        <v>2</v>
      </c>
      <c r="G286" s="271" t="e">
        <f t="shared" si="115"/>
        <v>#DIV/0!</v>
      </c>
      <c r="H286" s="272">
        <f t="shared" si="116"/>
        <v>20</v>
      </c>
      <c r="I286" s="270"/>
      <c r="J286" s="273">
        <f t="shared" si="123"/>
        <v>200</v>
      </c>
      <c r="K286" s="271">
        <f t="shared" si="117"/>
        <v>4</v>
      </c>
      <c r="L286" s="271" t="e">
        <f t="shared" si="118"/>
        <v>#DIV/0!</v>
      </c>
      <c r="M286" s="272">
        <f t="shared" si="119"/>
        <v>40</v>
      </c>
      <c r="N286" s="389"/>
      <c r="O286" s="455" t="e">
        <f>(A286*B286*W286)+(B286*'Calculateur de trading'!H286)</f>
        <v>#DIV/0!</v>
      </c>
      <c r="P286" s="274" t="e">
        <f>O286/'Déscriptions des trades'!CK286</f>
        <v>#DIV/0!</v>
      </c>
      <c r="Q286" s="456" t="e">
        <f>'Déscriptions des trades'!CK286-O286</f>
        <v>#DIV/0!</v>
      </c>
      <c r="R286" s="466" t="e">
        <f t="shared" si="124"/>
        <v>#DIV/0!</v>
      </c>
      <c r="S286" s="389"/>
      <c r="T286" s="12"/>
      <c r="U286" s="25"/>
      <c r="V286" s="15"/>
      <c r="W286" s="490">
        <f t="shared" si="128"/>
        <v>0</v>
      </c>
      <c r="X286" s="21" t="e">
        <f>W286*U286/'Déscriptions des trades'!CK286*'Déscriptions des trades'!B286</f>
        <v>#DIV/0!</v>
      </c>
      <c r="Y286" s="459"/>
      <c r="Z286" s="389"/>
      <c r="AA286" s="23">
        <f t="shared" si="125"/>
        <v>0.1</v>
      </c>
      <c r="AB286" s="17" t="e">
        <f>(AA286*'Déscriptions des trades'!U286*'Déscriptions des trades'!B286/'Déscriptions des trades'!CK286)*'Déscriptions des trades'!W286</f>
        <v>#DIV/0!</v>
      </c>
      <c r="AC286" s="265" t="e">
        <f>AB286*'Déscriptions des trades'!CK286</f>
        <v>#DIV/0!</v>
      </c>
      <c r="AD286" s="266" t="e">
        <f>'Déscriptions des trades'!CK286-AC286</f>
        <v>#DIV/0!</v>
      </c>
      <c r="AE286" s="389"/>
      <c r="AF286" s="399">
        <v>282</v>
      </c>
      <c r="AG286" s="389"/>
      <c r="AH286" s="20"/>
      <c r="AI286" s="303"/>
      <c r="AJ286" s="307"/>
      <c r="AK286" s="161"/>
      <c r="AL286" s="305"/>
      <c r="AM286" s="305"/>
      <c r="AN286" s="162"/>
      <c r="AO286" s="439"/>
      <c r="AP286" s="162"/>
      <c r="AQ286" s="113"/>
      <c r="AR286" s="113"/>
      <c r="AS286" s="384"/>
      <c r="AT286" s="306"/>
      <c r="AU286" s="306"/>
      <c r="AV286" s="160"/>
      <c r="AW286" s="158"/>
      <c r="AX286" s="385"/>
      <c r="AY286" s="453"/>
      <c r="AZ286" s="165"/>
      <c r="BA286" s="301"/>
      <c r="BB286" s="165"/>
      <c r="BC286" s="301"/>
      <c r="BD286" s="165"/>
      <c r="BE286" s="302"/>
      <c r="BF286" s="302"/>
      <c r="BG286" s="165"/>
      <c r="BH286" s="303"/>
      <c r="BI286" s="165"/>
      <c r="BJ286" s="304"/>
      <c r="BK286" s="394"/>
      <c r="BL286" s="302"/>
      <c r="BM286" s="302"/>
      <c r="BN286" s="394"/>
      <c r="BO286" s="302"/>
      <c r="BP286" s="13"/>
      <c r="BQ286" s="302"/>
      <c r="BR286" s="13"/>
      <c r="BS286" s="302"/>
      <c r="BT286" s="13"/>
      <c r="BU286" s="302"/>
      <c r="BV286" s="386"/>
      <c r="BW286" s="303"/>
      <c r="BX286" s="303"/>
      <c r="BY286" s="302"/>
      <c r="BZ286" s="302"/>
      <c r="CA286" s="387"/>
      <c r="CB286" s="395"/>
      <c r="CC286" s="12"/>
      <c r="CD286" s="304"/>
      <c r="CE286" s="14"/>
      <c r="CF286" s="395"/>
      <c r="CG286" s="397"/>
      <c r="CH286" s="300">
        <f t="shared" si="129"/>
        <v>0</v>
      </c>
      <c r="CI286" s="26"/>
      <c r="CJ286" s="17">
        <f t="shared" si="126"/>
        <v>0</v>
      </c>
      <c r="CK286" s="18">
        <f t="shared" si="137"/>
        <v>12.89</v>
      </c>
      <c r="CM286" s="164"/>
      <c r="CN286" s="302"/>
      <c r="CO286" s="13">
        <f t="shared" si="130"/>
        <v>0</v>
      </c>
      <c r="CP286" s="302"/>
      <c r="CQ286" s="13">
        <f t="shared" si="131"/>
        <v>0</v>
      </c>
      <c r="CR286" s="302"/>
      <c r="CS286" s="13">
        <f t="shared" si="132"/>
        <v>0</v>
      </c>
      <c r="CT286" s="302"/>
      <c r="CU286" s="13">
        <f t="shared" si="127"/>
        <v>0</v>
      </c>
      <c r="CV286" s="302"/>
      <c r="CW286" s="13">
        <f t="shared" si="133"/>
        <v>0</v>
      </c>
      <c r="CX286" s="13">
        <f t="shared" si="134"/>
        <v>0</v>
      </c>
      <c r="CY286" s="251">
        <f t="shared" si="135"/>
        <v>0</v>
      </c>
      <c r="CZ286" s="13" t="s">
        <v>29</v>
      </c>
      <c r="DA286" s="13">
        <v>50</v>
      </c>
      <c r="DB286" s="22">
        <f t="shared" si="136"/>
        <v>0</v>
      </c>
      <c r="DD286" s="24"/>
      <c r="DF286" s="163"/>
      <c r="DH286" s="24"/>
      <c r="DI286" s="447"/>
      <c r="DJ286" s="163"/>
    </row>
    <row r="287" spans="1:114" s="7" customFormat="1">
      <c r="A287" s="277">
        <f t="shared" si="120"/>
        <v>50</v>
      </c>
      <c r="B287" s="21" t="e">
        <f>'Calculateur de trading'!I287/C287/W287</f>
        <v>#DIV/0!</v>
      </c>
      <c r="C287" s="278">
        <f t="shared" si="121"/>
        <v>10</v>
      </c>
      <c r="D287" s="278"/>
      <c r="E287" s="273">
        <f t="shared" si="122"/>
        <v>100</v>
      </c>
      <c r="F287" s="271">
        <f t="shared" si="114"/>
        <v>2</v>
      </c>
      <c r="G287" s="271" t="e">
        <f t="shared" si="115"/>
        <v>#DIV/0!</v>
      </c>
      <c r="H287" s="272">
        <f t="shared" si="116"/>
        <v>20</v>
      </c>
      <c r="I287" s="270"/>
      <c r="J287" s="273">
        <f t="shared" si="123"/>
        <v>200</v>
      </c>
      <c r="K287" s="271">
        <f t="shared" si="117"/>
        <v>4</v>
      </c>
      <c r="L287" s="271" t="e">
        <f t="shared" si="118"/>
        <v>#DIV/0!</v>
      </c>
      <c r="M287" s="272">
        <f t="shared" si="119"/>
        <v>40</v>
      </c>
      <c r="N287" s="389"/>
      <c r="O287" s="455" t="e">
        <f>(A287*B287*W287)+(B287*'Calculateur de trading'!H287)</f>
        <v>#DIV/0!</v>
      </c>
      <c r="P287" s="274" t="e">
        <f>O287/'Déscriptions des trades'!CK287</f>
        <v>#DIV/0!</v>
      </c>
      <c r="Q287" s="456" t="e">
        <f>'Déscriptions des trades'!CK287-O287</f>
        <v>#DIV/0!</v>
      </c>
      <c r="R287" s="466" t="e">
        <f t="shared" si="124"/>
        <v>#DIV/0!</v>
      </c>
      <c r="S287" s="389"/>
      <c r="T287" s="12"/>
      <c r="U287" s="25"/>
      <c r="V287" s="15"/>
      <c r="W287" s="490">
        <f t="shared" si="128"/>
        <v>0</v>
      </c>
      <c r="X287" s="21" t="e">
        <f>W287*U287/'Déscriptions des trades'!CK287*'Déscriptions des trades'!B287</f>
        <v>#DIV/0!</v>
      </c>
      <c r="Y287" s="459"/>
      <c r="Z287" s="389"/>
      <c r="AA287" s="23">
        <f t="shared" si="125"/>
        <v>0.1</v>
      </c>
      <c r="AB287" s="17" t="e">
        <f>(AA287*'Déscriptions des trades'!U287*'Déscriptions des trades'!B287/'Déscriptions des trades'!CK287)*'Déscriptions des trades'!W287</f>
        <v>#DIV/0!</v>
      </c>
      <c r="AC287" s="265" t="e">
        <f>AB287*'Déscriptions des trades'!CK287</f>
        <v>#DIV/0!</v>
      </c>
      <c r="AD287" s="266" t="e">
        <f>'Déscriptions des trades'!CK287-AC287</f>
        <v>#DIV/0!</v>
      </c>
      <c r="AE287" s="389"/>
      <c r="AF287" s="399">
        <v>283</v>
      </c>
      <c r="AG287" s="389"/>
      <c r="AH287" s="20"/>
      <c r="AI287" s="303"/>
      <c r="AJ287" s="307"/>
      <c r="AK287" s="161"/>
      <c r="AL287" s="305"/>
      <c r="AM287" s="305"/>
      <c r="AN287" s="162"/>
      <c r="AO287" s="439"/>
      <c r="AP287" s="162"/>
      <c r="AQ287" s="113"/>
      <c r="AR287" s="113"/>
      <c r="AS287" s="384"/>
      <c r="AT287" s="306"/>
      <c r="AU287" s="306"/>
      <c r="AV287" s="160"/>
      <c r="AW287" s="158"/>
      <c r="AX287" s="385"/>
      <c r="AY287" s="453"/>
      <c r="AZ287" s="165"/>
      <c r="BA287" s="301"/>
      <c r="BB287" s="165"/>
      <c r="BC287" s="301"/>
      <c r="BD287" s="165"/>
      <c r="BE287" s="302"/>
      <c r="BF287" s="302"/>
      <c r="BG287" s="165"/>
      <c r="BH287" s="303"/>
      <c r="BI287" s="165"/>
      <c r="BJ287" s="304"/>
      <c r="BK287" s="394"/>
      <c r="BL287" s="302"/>
      <c r="BM287" s="302"/>
      <c r="BN287" s="394"/>
      <c r="BO287" s="302"/>
      <c r="BP287" s="13"/>
      <c r="BQ287" s="302"/>
      <c r="BR287" s="13"/>
      <c r="BS287" s="302"/>
      <c r="BT287" s="13"/>
      <c r="BU287" s="302"/>
      <c r="BV287" s="386"/>
      <c r="BW287" s="303"/>
      <c r="BX287" s="303"/>
      <c r="BY287" s="302"/>
      <c r="BZ287" s="302"/>
      <c r="CA287" s="387"/>
      <c r="CB287" s="395"/>
      <c r="CC287" s="12"/>
      <c r="CD287" s="304"/>
      <c r="CE287" s="14"/>
      <c r="CF287" s="395"/>
      <c r="CG287" s="397"/>
      <c r="CH287" s="300">
        <f t="shared" si="129"/>
        <v>0</v>
      </c>
      <c r="CI287" s="26"/>
      <c r="CJ287" s="17">
        <f t="shared" si="126"/>
        <v>0</v>
      </c>
      <c r="CK287" s="18">
        <f t="shared" si="137"/>
        <v>12.89</v>
      </c>
      <c r="CM287" s="164"/>
      <c r="CN287" s="302"/>
      <c r="CO287" s="13">
        <f t="shared" si="130"/>
        <v>0</v>
      </c>
      <c r="CP287" s="302"/>
      <c r="CQ287" s="13">
        <f t="shared" si="131"/>
        <v>0</v>
      </c>
      <c r="CR287" s="302"/>
      <c r="CS287" s="13">
        <f t="shared" si="132"/>
        <v>0</v>
      </c>
      <c r="CT287" s="302"/>
      <c r="CU287" s="13">
        <f t="shared" si="127"/>
        <v>0</v>
      </c>
      <c r="CV287" s="302"/>
      <c r="CW287" s="13">
        <f t="shared" si="133"/>
        <v>0</v>
      </c>
      <c r="CX287" s="13">
        <f t="shared" si="134"/>
        <v>0</v>
      </c>
      <c r="CY287" s="251">
        <f t="shared" si="135"/>
        <v>0</v>
      </c>
      <c r="CZ287" s="13" t="s">
        <v>29</v>
      </c>
      <c r="DA287" s="13">
        <v>50</v>
      </c>
      <c r="DB287" s="22">
        <f t="shared" si="136"/>
        <v>0</v>
      </c>
      <c r="DD287" s="24"/>
      <c r="DF287" s="163"/>
      <c r="DH287" s="24"/>
      <c r="DI287" s="447"/>
      <c r="DJ287" s="163"/>
    </row>
    <row r="288" spans="1:114" s="7" customFormat="1">
      <c r="A288" s="277">
        <f t="shared" si="120"/>
        <v>50</v>
      </c>
      <c r="B288" s="21" t="e">
        <f>'Calculateur de trading'!I288/C288/W288</f>
        <v>#DIV/0!</v>
      </c>
      <c r="C288" s="278">
        <f t="shared" si="121"/>
        <v>10</v>
      </c>
      <c r="D288" s="426"/>
      <c r="E288" s="273">
        <f t="shared" si="122"/>
        <v>100</v>
      </c>
      <c r="F288" s="271">
        <f t="shared" si="114"/>
        <v>2</v>
      </c>
      <c r="G288" s="271" t="e">
        <f t="shared" si="115"/>
        <v>#DIV/0!</v>
      </c>
      <c r="H288" s="272">
        <f t="shared" si="116"/>
        <v>20</v>
      </c>
      <c r="I288" s="270"/>
      <c r="J288" s="273">
        <f t="shared" si="123"/>
        <v>200</v>
      </c>
      <c r="K288" s="271">
        <f t="shared" si="117"/>
        <v>4</v>
      </c>
      <c r="L288" s="271" t="e">
        <f t="shared" si="118"/>
        <v>#DIV/0!</v>
      </c>
      <c r="M288" s="272">
        <f t="shared" si="119"/>
        <v>40</v>
      </c>
      <c r="N288" s="389"/>
      <c r="O288" s="455" t="e">
        <f>(A288*B288*W288)+(B288*'Calculateur de trading'!H288)</f>
        <v>#DIV/0!</v>
      </c>
      <c r="P288" s="274" t="e">
        <f>O288/'Déscriptions des trades'!CK288</f>
        <v>#DIV/0!</v>
      </c>
      <c r="Q288" s="456" t="e">
        <f>'Déscriptions des trades'!CK288-O288</f>
        <v>#DIV/0!</v>
      </c>
      <c r="R288" s="466" t="e">
        <f t="shared" si="124"/>
        <v>#DIV/0!</v>
      </c>
      <c r="S288" s="389"/>
      <c r="T288" s="12"/>
      <c r="U288" s="25"/>
      <c r="V288" s="15"/>
      <c r="W288" s="490">
        <f t="shared" si="128"/>
        <v>0</v>
      </c>
      <c r="X288" s="21" t="e">
        <f>W288*U288/'Déscriptions des trades'!CK288*'Déscriptions des trades'!B288</f>
        <v>#DIV/0!</v>
      </c>
      <c r="Y288" s="459"/>
      <c r="Z288" s="389"/>
      <c r="AA288" s="23">
        <f t="shared" si="125"/>
        <v>0.1</v>
      </c>
      <c r="AB288" s="17" t="e">
        <f>(AA288*'Déscriptions des trades'!U288*'Déscriptions des trades'!B288/'Déscriptions des trades'!CK288)*'Déscriptions des trades'!W288</f>
        <v>#DIV/0!</v>
      </c>
      <c r="AC288" s="265" t="e">
        <f>AB288*'Déscriptions des trades'!CK288</f>
        <v>#DIV/0!</v>
      </c>
      <c r="AD288" s="266" t="e">
        <f>'Déscriptions des trades'!CK288-AC288</f>
        <v>#DIV/0!</v>
      </c>
      <c r="AE288" s="389"/>
      <c r="AF288" s="399">
        <v>284</v>
      </c>
      <c r="AG288" s="389"/>
      <c r="AH288" s="20"/>
      <c r="AI288" s="303"/>
      <c r="AJ288" s="307"/>
      <c r="AK288" s="161"/>
      <c r="AL288" s="305"/>
      <c r="AM288" s="305"/>
      <c r="AN288" s="162"/>
      <c r="AO288" s="439"/>
      <c r="AP288" s="162"/>
      <c r="AQ288" s="113"/>
      <c r="AR288" s="113"/>
      <c r="AS288" s="384"/>
      <c r="AT288" s="306"/>
      <c r="AU288" s="306"/>
      <c r="AV288" s="160"/>
      <c r="AW288" s="158"/>
      <c r="AX288" s="385"/>
      <c r="AY288" s="453"/>
      <c r="AZ288" s="165"/>
      <c r="BA288" s="301"/>
      <c r="BB288" s="165"/>
      <c r="BC288" s="301"/>
      <c r="BD288" s="165"/>
      <c r="BE288" s="302"/>
      <c r="BF288" s="302"/>
      <c r="BG288" s="165"/>
      <c r="BH288" s="303"/>
      <c r="BI288" s="165"/>
      <c r="BJ288" s="304"/>
      <c r="BK288" s="394"/>
      <c r="BL288" s="302"/>
      <c r="BM288" s="302"/>
      <c r="BN288" s="394"/>
      <c r="BO288" s="302"/>
      <c r="BP288" s="13"/>
      <c r="BQ288" s="302"/>
      <c r="BR288" s="13"/>
      <c r="BS288" s="302"/>
      <c r="BT288" s="13"/>
      <c r="BU288" s="302"/>
      <c r="BV288" s="386"/>
      <c r="BW288" s="303"/>
      <c r="BX288" s="303"/>
      <c r="BY288" s="302"/>
      <c r="BZ288" s="302"/>
      <c r="CA288" s="387"/>
      <c r="CB288" s="395"/>
      <c r="CC288" s="12"/>
      <c r="CD288" s="304"/>
      <c r="CE288" s="14"/>
      <c r="CF288" s="395"/>
      <c r="CG288" s="397"/>
      <c r="CH288" s="300">
        <f t="shared" si="129"/>
        <v>0</v>
      </c>
      <c r="CI288" s="26"/>
      <c r="CJ288" s="17">
        <f t="shared" si="126"/>
        <v>0</v>
      </c>
      <c r="CK288" s="18">
        <f t="shared" si="137"/>
        <v>12.89</v>
      </c>
      <c r="CM288" s="164"/>
      <c r="CN288" s="302"/>
      <c r="CO288" s="13">
        <f t="shared" si="130"/>
        <v>0</v>
      </c>
      <c r="CP288" s="302"/>
      <c r="CQ288" s="13">
        <f t="shared" si="131"/>
        <v>0</v>
      </c>
      <c r="CR288" s="302"/>
      <c r="CS288" s="13">
        <f t="shared" si="132"/>
        <v>0</v>
      </c>
      <c r="CT288" s="302"/>
      <c r="CU288" s="13">
        <f t="shared" si="127"/>
        <v>0</v>
      </c>
      <c r="CV288" s="302"/>
      <c r="CW288" s="13">
        <f t="shared" si="133"/>
        <v>0</v>
      </c>
      <c r="CX288" s="13">
        <f t="shared" si="134"/>
        <v>0</v>
      </c>
      <c r="CY288" s="251">
        <f t="shared" si="135"/>
        <v>0</v>
      </c>
      <c r="CZ288" s="13" t="s">
        <v>29</v>
      </c>
      <c r="DA288" s="13">
        <v>50</v>
      </c>
      <c r="DB288" s="22">
        <f t="shared" si="136"/>
        <v>0</v>
      </c>
      <c r="DD288" s="24"/>
      <c r="DF288" s="163"/>
      <c r="DH288" s="24"/>
      <c r="DI288" s="447"/>
      <c r="DJ288" s="163"/>
    </row>
    <row r="289" spans="1:114" s="7" customFormat="1">
      <c r="A289" s="277">
        <f t="shared" si="120"/>
        <v>50</v>
      </c>
      <c r="B289" s="21" t="e">
        <f>'Calculateur de trading'!I289/C289/W289</f>
        <v>#DIV/0!</v>
      </c>
      <c r="C289" s="278">
        <f t="shared" si="121"/>
        <v>10</v>
      </c>
      <c r="D289" s="278"/>
      <c r="E289" s="273">
        <f t="shared" si="122"/>
        <v>100</v>
      </c>
      <c r="F289" s="271">
        <f t="shared" si="114"/>
        <v>2</v>
      </c>
      <c r="G289" s="271" t="e">
        <f t="shared" si="115"/>
        <v>#DIV/0!</v>
      </c>
      <c r="H289" s="272">
        <f t="shared" si="116"/>
        <v>20</v>
      </c>
      <c r="I289" s="270"/>
      <c r="J289" s="273">
        <f t="shared" si="123"/>
        <v>200</v>
      </c>
      <c r="K289" s="271">
        <f t="shared" si="117"/>
        <v>4</v>
      </c>
      <c r="L289" s="271" t="e">
        <f t="shared" si="118"/>
        <v>#DIV/0!</v>
      </c>
      <c r="M289" s="272">
        <f t="shared" si="119"/>
        <v>40</v>
      </c>
      <c r="N289" s="389"/>
      <c r="O289" s="455" t="e">
        <f>(A289*B289*W289)+(B289*'Calculateur de trading'!H289)</f>
        <v>#DIV/0!</v>
      </c>
      <c r="P289" s="274" t="e">
        <f>O289/'Déscriptions des trades'!CK289</f>
        <v>#DIV/0!</v>
      </c>
      <c r="Q289" s="456" t="e">
        <f>'Déscriptions des trades'!CK289-O289</f>
        <v>#DIV/0!</v>
      </c>
      <c r="R289" s="466" t="e">
        <f t="shared" si="124"/>
        <v>#DIV/0!</v>
      </c>
      <c r="S289" s="389"/>
      <c r="T289" s="12"/>
      <c r="U289" s="25"/>
      <c r="V289" s="15"/>
      <c r="W289" s="490">
        <f t="shared" si="128"/>
        <v>0</v>
      </c>
      <c r="X289" s="21" t="e">
        <f>W289*U289/'Déscriptions des trades'!CK289*'Déscriptions des trades'!B289</f>
        <v>#DIV/0!</v>
      </c>
      <c r="Y289" s="459"/>
      <c r="Z289" s="389"/>
      <c r="AA289" s="23">
        <f t="shared" si="125"/>
        <v>0.1</v>
      </c>
      <c r="AB289" s="17" t="e">
        <f>(AA289*'Déscriptions des trades'!U289*'Déscriptions des trades'!B289/'Déscriptions des trades'!CK289)*'Déscriptions des trades'!W289</f>
        <v>#DIV/0!</v>
      </c>
      <c r="AC289" s="265" t="e">
        <f>AB289*'Déscriptions des trades'!CK289</f>
        <v>#DIV/0!</v>
      </c>
      <c r="AD289" s="266" t="e">
        <f>'Déscriptions des trades'!CK289-AC289</f>
        <v>#DIV/0!</v>
      </c>
      <c r="AE289" s="389"/>
      <c r="AF289" s="399">
        <v>285</v>
      </c>
      <c r="AG289" s="389"/>
      <c r="AH289" s="20"/>
      <c r="AI289" s="303"/>
      <c r="AJ289" s="307"/>
      <c r="AK289" s="161"/>
      <c r="AL289" s="305"/>
      <c r="AM289" s="305"/>
      <c r="AN289" s="162"/>
      <c r="AO289" s="439"/>
      <c r="AP289" s="162"/>
      <c r="AQ289" s="113"/>
      <c r="AR289" s="113"/>
      <c r="AS289" s="384"/>
      <c r="AT289" s="306"/>
      <c r="AU289" s="306"/>
      <c r="AV289" s="160"/>
      <c r="AW289" s="158"/>
      <c r="AX289" s="385"/>
      <c r="AY289" s="453"/>
      <c r="AZ289" s="165"/>
      <c r="BA289" s="301"/>
      <c r="BB289" s="165"/>
      <c r="BC289" s="301"/>
      <c r="BD289" s="165"/>
      <c r="BE289" s="302"/>
      <c r="BF289" s="302"/>
      <c r="BG289" s="165"/>
      <c r="BH289" s="303"/>
      <c r="BI289" s="165"/>
      <c r="BJ289" s="304"/>
      <c r="BK289" s="394"/>
      <c r="BL289" s="302"/>
      <c r="BM289" s="302"/>
      <c r="BN289" s="394"/>
      <c r="BO289" s="302"/>
      <c r="BP289" s="13"/>
      <c r="BQ289" s="302"/>
      <c r="BR289" s="13"/>
      <c r="BS289" s="302"/>
      <c r="BT289" s="13"/>
      <c r="BU289" s="302"/>
      <c r="BV289" s="386"/>
      <c r="BW289" s="303"/>
      <c r="BX289" s="303"/>
      <c r="BY289" s="302"/>
      <c r="BZ289" s="302"/>
      <c r="CA289" s="387"/>
      <c r="CB289" s="395"/>
      <c r="CC289" s="12"/>
      <c r="CD289" s="304"/>
      <c r="CE289" s="14"/>
      <c r="CF289" s="395"/>
      <c r="CG289" s="397"/>
      <c r="CH289" s="300">
        <f t="shared" si="129"/>
        <v>0</v>
      </c>
      <c r="CI289" s="26"/>
      <c r="CJ289" s="17">
        <f t="shared" si="126"/>
        <v>0</v>
      </c>
      <c r="CK289" s="18">
        <f t="shared" si="137"/>
        <v>12.89</v>
      </c>
      <c r="CM289" s="164"/>
      <c r="CN289" s="302"/>
      <c r="CO289" s="13">
        <f t="shared" si="130"/>
        <v>0</v>
      </c>
      <c r="CP289" s="302"/>
      <c r="CQ289" s="13">
        <f t="shared" si="131"/>
        <v>0</v>
      </c>
      <c r="CR289" s="302"/>
      <c r="CS289" s="13">
        <f t="shared" si="132"/>
        <v>0</v>
      </c>
      <c r="CT289" s="302"/>
      <c r="CU289" s="13">
        <f t="shared" si="127"/>
        <v>0</v>
      </c>
      <c r="CV289" s="302"/>
      <c r="CW289" s="13">
        <f t="shared" si="133"/>
        <v>0</v>
      </c>
      <c r="CX289" s="13">
        <f t="shared" si="134"/>
        <v>0</v>
      </c>
      <c r="CY289" s="251">
        <f t="shared" si="135"/>
        <v>0</v>
      </c>
      <c r="CZ289" s="13" t="s">
        <v>29</v>
      </c>
      <c r="DA289" s="13">
        <v>50</v>
      </c>
      <c r="DB289" s="22">
        <f t="shared" si="136"/>
        <v>0</v>
      </c>
      <c r="DD289" s="24"/>
      <c r="DF289" s="163"/>
      <c r="DH289" s="24"/>
      <c r="DI289" s="447"/>
      <c r="DJ289" s="163"/>
    </row>
    <row r="290" spans="1:114" s="7" customFormat="1">
      <c r="A290" s="277">
        <f t="shared" si="120"/>
        <v>50</v>
      </c>
      <c r="B290" s="21" t="e">
        <f>'Calculateur de trading'!I290/C290/W290</f>
        <v>#DIV/0!</v>
      </c>
      <c r="C290" s="278">
        <f t="shared" si="121"/>
        <v>10</v>
      </c>
      <c r="D290" s="426"/>
      <c r="E290" s="273">
        <f t="shared" si="122"/>
        <v>100</v>
      </c>
      <c r="F290" s="271">
        <f t="shared" si="114"/>
        <v>2</v>
      </c>
      <c r="G290" s="271" t="e">
        <f t="shared" si="115"/>
        <v>#DIV/0!</v>
      </c>
      <c r="H290" s="272">
        <f t="shared" si="116"/>
        <v>20</v>
      </c>
      <c r="I290" s="270"/>
      <c r="J290" s="273">
        <f t="shared" si="123"/>
        <v>200</v>
      </c>
      <c r="K290" s="271">
        <f t="shared" si="117"/>
        <v>4</v>
      </c>
      <c r="L290" s="271" t="e">
        <f t="shared" si="118"/>
        <v>#DIV/0!</v>
      </c>
      <c r="M290" s="272">
        <f t="shared" si="119"/>
        <v>40</v>
      </c>
      <c r="N290" s="389"/>
      <c r="O290" s="455" t="e">
        <f>(A290*B290*W290)+(B290*'Calculateur de trading'!H290)</f>
        <v>#DIV/0!</v>
      </c>
      <c r="P290" s="274" t="e">
        <f>O290/'Déscriptions des trades'!CK290</f>
        <v>#DIV/0!</v>
      </c>
      <c r="Q290" s="456" t="e">
        <f>'Déscriptions des trades'!CK290-O290</f>
        <v>#DIV/0!</v>
      </c>
      <c r="R290" s="466" t="e">
        <f t="shared" si="124"/>
        <v>#DIV/0!</v>
      </c>
      <c r="S290" s="389"/>
      <c r="T290" s="12"/>
      <c r="U290" s="25"/>
      <c r="V290" s="15"/>
      <c r="W290" s="490">
        <f t="shared" si="128"/>
        <v>0</v>
      </c>
      <c r="X290" s="21" t="e">
        <f>W290*U290/'Déscriptions des trades'!CK290*'Déscriptions des trades'!B290</f>
        <v>#DIV/0!</v>
      </c>
      <c r="Y290" s="459"/>
      <c r="Z290" s="389"/>
      <c r="AA290" s="23">
        <f t="shared" si="125"/>
        <v>0.1</v>
      </c>
      <c r="AB290" s="17" t="e">
        <f>(AA290*'Déscriptions des trades'!U290*'Déscriptions des trades'!B290/'Déscriptions des trades'!CK290)*'Déscriptions des trades'!W290</f>
        <v>#DIV/0!</v>
      </c>
      <c r="AC290" s="265" t="e">
        <f>AB290*'Déscriptions des trades'!CK290</f>
        <v>#DIV/0!</v>
      </c>
      <c r="AD290" s="266" t="e">
        <f>'Déscriptions des trades'!CK290-AC290</f>
        <v>#DIV/0!</v>
      </c>
      <c r="AE290" s="389"/>
      <c r="AF290" s="399">
        <v>286</v>
      </c>
      <c r="AG290" s="389"/>
      <c r="AH290" s="20"/>
      <c r="AI290" s="303"/>
      <c r="AJ290" s="307"/>
      <c r="AK290" s="161"/>
      <c r="AL290" s="305"/>
      <c r="AM290" s="305"/>
      <c r="AN290" s="162"/>
      <c r="AO290" s="439"/>
      <c r="AP290" s="162"/>
      <c r="AQ290" s="113"/>
      <c r="AR290" s="113"/>
      <c r="AS290" s="384"/>
      <c r="AT290" s="306"/>
      <c r="AU290" s="306"/>
      <c r="AV290" s="160"/>
      <c r="AW290" s="158"/>
      <c r="AX290" s="385"/>
      <c r="AY290" s="453"/>
      <c r="AZ290" s="165"/>
      <c r="BA290" s="301"/>
      <c r="BB290" s="165"/>
      <c r="BC290" s="301"/>
      <c r="BD290" s="165"/>
      <c r="BE290" s="302"/>
      <c r="BF290" s="302"/>
      <c r="BG290" s="165"/>
      <c r="BH290" s="303"/>
      <c r="BI290" s="165"/>
      <c r="BJ290" s="304"/>
      <c r="BK290" s="394"/>
      <c r="BL290" s="302"/>
      <c r="BM290" s="302"/>
      <c r="BN290" s="394"/>
      <c r="BO290" s="302"/>
      <c r="BP290" s="13"/>
      <c r="BQ290" s="302"/>
      <c r="BR290" s="13"/>
      <c r="BS290" s="302"/>
      <c r="BT290" s="13"/>
      <c r="BU290" s="302"/>
      <c r="BV290" s="386"/>
      <c r="BW290" s="303"/>
      <c r="BX290" s="303"/>
      <c r="BY290" s="302"/>
      <c r="BZ290" s="302"/>
      <c r="CA290" s="387"/>
      <c r="CB290" s="395"/>
      <c r="CC290" s="12"/>
      <c r="CD290" s="304"/>
      <c r="CE290" s="14"/>
      <c r="CF290" s="395"/>
      <c r="CG290" s="397"/>
      <c r="CH290" s="300">
        <f t="shared" si="129"/>
        <v>0</v>
      </c>
      <c r="CI290" s="26"/>
      <c r="CJ290" s="17">
        <f t="shared" si="126"/>
        <v>0</v>
      </c>
      <c r="CK290" s="18">
        <f t="shared" si="137"/>
        <v>12.89</v>
      </c>
      <c r="CM290" s="164"/>
      <c r="CN290" s="302"/>
      <c r="CO290" s="13">
        <f t="shared" si="130"/>
        <v>0</v>
      </c>
      <c r="CP290" s="302"/>
      <c r="CQ290" s="13">
        <f t="shared" si="131"/>
        <v>0</v>
      </c>
      <c r="CR290" s="302"/>
      <c r="CS290" s="13">
        <f t="shared" si="132"/>
        <v>0</v>
      </c>
      <c r="CT290" s="302"/>
      <c r="CU290" s="13">
        <f t="shared" si="127"/>
        <v>0</v>
      </c>
      <c r="CV290" s="302"/>
      <c r="CW290" s="13">
        <f t="shared" si="133"/>
        <v>0</v>
      </c>
      <c r="CX290" s="13">
        <f t="shared" si="134"/>
        <v>0</v>
      </c>
      <c r="CY290" s="251">
        <f t="shared" si="135"/>
        <v>0</v>
      </c>
      <c r="CZ290" s="13" t="s">
        <v>29</v>
      </c>
      <c r="DA290" s="13">
        <v>50</v>
      </c>
      <c r="DB290" s="22">
        <f t="shared" si="136"/>
        <v>0</v>
      </c>
      <c r="DD290" s="24"/>
      <c r="DF290" s="163"/>
      <c r="DH290" s="24"/>
      <c r="DI290" s="447"/>
      <c r="DJ290" s="163"/>
    </row>
    <row r="291" spans="1:114" s="7" customFormat="1">
      <c r="A291" s="277">
        <f t="shared" si="120"/>
        <v>50</v>
      </c>
      <c r="B291" s="21" t="e">
        <f>'Calculateur de trading'!I291/C291/W291</f>
        <v>#DIV/0!</v>
      </c>
      <c r="C291" s="278">
        <f t="shared" si="121"/>
        <v>10</v>
      </c>
      <c r="D291" s="278"/>
      <c r="E291" s="273">
        <f t="shared" si="122"/>
        <v>100</v>
      </c>
      <c r="F291" s="271">
        <f t="shared" si="114"/>
        <v>2</v>
      </c>
      <c r="G291" s="271" t="e">
        <f t="shared" si="115"/>
        <v>#DIV/0!</v>
      </c>
      <c r="H291" s="272">
        <f t="shared" si="116"/>
        <v>20</v>
      </c>
      <c r="I291" s="270"/>
      <c r="J291" s="273">
        <f t="shared" si="123"/>
        <v>200</v>
      </c>
      <c r="K291" s="271">
        <f t="shared" si="117"/>
        <v>4</v>
      </c>
      <c r="L291" s="271" t="e">
        <f t="shared" si="118"/>
        <v>#DIV/0!</v>
      </c>
      <c r="M291" s="272">
        <f t="shared" si="119"/>
        <v>40</v>
      </c>
      <c r="N291" s="389"/>
      <c r="O291" s="455" t="e">
        <f>(A291*B291*W291)+(B291*'Calculateur de trading'!H291)</f>
        <v>#DIV/0!</v>
      </c>
      <c r="P291" s="274" t="e">
        <f>O291/'Déscriptions des trades'!CK291</f>
        <v>#DIV/0!</v>
      </c>
      <c r="Q291" s="456" t="e">
        <f>'Déscriptions des trades'!CK291-O291</f>
        <v>#DIV/0!</v>
      </c>
      <c r="R291" s="466" t="e">
        <f t="shared" si="124"/>
        <v>#DIV/0!</v>
      </c>
      <c r="S291" s="389"/>
      <c r="T291" s="12"/>
      <c r="U291" s="25"/>
      <c r="V291" s="15"/>
      <c r="W291" s="490">
        <f t="shared" si="128"/>
        <v>0</v>
      </c>
      <c r="X291" s="21" t="e">
        <f>W291*U291/'Déscriptions des trades'!CK291*'Déscriptions des trades'!B291</f>
        <v>#DIV/0!</v>
      </c>
      <c r="Y291" s="459"/>
      <c r="Z291" s="389"/>
      <c r="AA291" s="23">
        <f t="shared" si="125"/>
        <v>0.1</v>
      </c>
      <c r="AB291" s="17" t="e">
        <f>(AA291*'Déscriptions des trades'!U291*'Déscriptions des trades'!B291/'Déscriptions des trades'!CK291)*'Déscriptions des trades'!W291</f>
        <v>#DIV/0!</v>
      </c>
      <c r="AC291" s="265" t="e">
        <f>AB291*'Déscriptions des trades'!CK291</f>
        <v>#DIV/0!</v>
      </c>
      <c r="AD291" s="266" t="e">
        <f>'Déscriptions des trades'!CK291-AC291</f>
        <v>#DIV/0!</v>
      </c>
      <c r="AE291" s="389"/>
      <c r="AF291" s="399">
        <v>287</v>
      </c>
      <c r="AG291" s="389"/>
      <c r="AH291" s="20"/>
      <c r="AI291" s="303"/>
      <c r="AJ291" s="307"/>
      <c r="AK291" s="161"/>
      <c r="AL291" s="305"/>
      <c r="AM291" s="305"/>
      <c r="AN291" s="162"/>
      <c r="AO291" s="439"/>
      <c r="AP291" s="162"/>
      <c r="AQ291" s="113"/>
      <c r="AR291" s="113"/>
      <c r="AS291" s="384"/>
      <c r="AT291" s="306"/>
      <c r="AU291" s="306"/>
      <c r="AV291" s="160"/>
      <c r="AW291" s="158"/>
      <c r="AX291" s="385"/>
      <c r="AY291" s="453"/>
      <c r="AZ291" s="165"/>
      <c r="BA291" s="301"/>
      <c r="BB291" s="165"/>
      <c r="BC291" s="301"/>
      <c r="BD291" s="165"/>
      <c r="BE291" s="302"/>
      <c r="BF291" s="302"/>
      <c r="BG291" s="165"/>
      <c r="BH291" s="303"/>
      <c r="BI291" s="165"/>
      <c r="BJ291" s="304"/>
      <c r="BK291" s="394"/>
      <c r="BL291" s="302"/>
      <c r="BM291" s="302"/>
      <c r="BN291" s="394"/>
      <c r="BO291" s="302"/>
      <c r="BP291" s="13"/>
      <c r="BQ291" s="302"/>
      <c r="BR291" s="13"/>
      <c r="BS291" s="302"/>
      <c r="BT291" s="13"/>
      <c r="BU291" s="302"/>
      <c r="BV291" s="386"/>
      <c r="BW291" s="303"/>
      <c r="BX291" s="303"/>
      <c r="BY291" s="302"/>
      <c r="BZ291" s="302"/>
      <c r="CA291" s="387"/>
      <c r="CB291" s="395"/>
      <c r="CC291" s="12"/>
      <c r="CD291" s="304"/>
      <c r="CE291" s="14"/>
      <c r="CF291" s="395"/>
      <c r="CG291" s="397"/>
      <c r="CH291" s="300">
        <f t="shared" si="129"/>
        <v>0</v>
      </c>
      <c r="CI291" s="26"/>
      <c r="CJ291" s="17">
        <f t="shared" si="126"/>
        <v>0</v>
      </c>
      <c r="CK291" s="18">
        <f t="shared" si="137"/>
        <v>12.89</v>
      </c>
      <c r="CM291" s="164"/>
      <c r="CN291" s="302"/>
      <c r="CO291" s="13">
        <f t="shared" si="130"/>
        <v>0</v>
      </c>
      <c r="CP291" s="302"/>
      <c r="CQ291" s="13">
        <f t="shared" si="131"/>
        <v>0</v>
      </c>
      <c r="CR291" s="302"/>
      <c r="CS291" s="13">
        <f t="shared" si="132"/>
        <v>0</v>
      </c>
      <c r="CT291" s="302"/>
      <c r="CU291" s="13">
        <f t="shared" si="127"/>
        <v>0</v>
      </c>
      <c r="CV291" s="302"/>
      <c r="CW291" s="13">
        <f t="shared" si="133"/>
        <v>0</v>
      </c>
      <c r="CX291" s="13">
        <f t="shared" si="134"/>
        <v>0</v>
      </c>
      <c r="CY291" s="251">
        <f t="shared" si="135"/>
        <v>0</v>
      </c>
      <c r="CZ291" s="13" t="s">
        <v>29</v>
      </c>
      <c r="DA291" s="13">
        <v>50</v>
      </c>
      <c r="DB291" s="22">
        <f t="shared" si="136"/>
        <v>0</v>
      </c>
      <c r="DD291" s="24"/>
      <c r="DF291" s="163"/>
      <c r="DH291" s="24"/>
      <c r="DI291" s="447"/>
      <c r="DJ291" s="163"/>
    </row>
    <row r="292" spans="1:114" s="7" customFormat="1">
      <c r="A292" s="277">
        <f t="shared" si="120"/>
        <v>50</v>
      </c>
      <c r="B292" s="21" t="e">
        <f>'Calculateur de trading'!I292/C292/W292</f>
        <v>#DIV/0!</v>
      </c>
      <c r="C292" s="278">
        <f t="shared" si="121"/>
        <v>10</v>
      </c>
      <c r="D292" s="426"/>
      <c r="E292" s="273">
        <f t="shared" si="122"/>
        <v>100</v>
      </c>
      <c r="F292" s="271">
        <f t="shared" si="114"/>
        <v>2</v>
      </c>
      <c r="G292" s="271" t="e">
        <f t="shared" si="115"/>
        <v>#DIV/0!</v>
      </c>
      <c r="H292" s="272">
        <f t="shared" si="116"/>
        <v>20</v>
      </c>
      <c r="I292" s="270"/>
      <c r="J292" s="273">
        <f t="shared" si="123"/>
        <v>200</v>
      </c>
      <c r="K292" s="271">
        <f t="shared" si="117"/>
        <v>4</v>
      </c>
      <c r="L292" s="271" t="e">
        <f t="shared" si="118"/>
        <v>#DIV/0!</v>
      </c>
      <c r="M292" s="272">
        <f t="shared" si="119"/>
        <v>40</v>
      </c>
      <c r="N292" s="389"/>
      <c r="O292" s="455" t="e">
        <f>(A292*B292*W292)+(B292*'Calculateur de trading'!H292)</f>
        <v>#DIV/0!</v>
      </c>
      <c r="P292" s="274" t="e">
        <f>O292/'Déscriptions des trades'!CK292</f>
        <v>#DIV/0!</v>
      </c>
      <c r="Q292" s="456" t="e">
        <f>'Déscriptions des trades'!CK292-O292</f>
        <v>#DIV/0!</v>
      </c>
      <c r="R292" s="466" t="e">
        <f t="shared" si="124"/>
        <v>#DIV/0!</v>
      </c>
      <c r="S292" s="389"/>
      <c r="T292" s="12"/>
      <c r="U292" s="25"/>
      <c r="V292" s="15"/>
      <c r="W292" s="490">
        <f t="shared" si="128"/>
        <v>0</v>
      </c>
      <c r="X292" s="21" t="e">
        <f>W292*U292/'Déscriptions des trades'!CK292*'Déscriptions des trades'!B292</f>
        <v>#DIV/0!</v>
      </c>
      <c r="Y292" s="459"/>
      <c r="Z292" s="389"/>
      <c r="AA292" s="23">
        <f t="shared" si="125"/>
        <v>0.1</v>
      </c>
      <c r="AB292" s="17" t="e">
        <f>(AA292*'Déscriptions des trades'!U292*'Déscriptions des trades'!B292/'Déscriptions des trades'!CK292)*'Déscriptions des trades'!W292</f>
        <v>#DIV/0!</v>
      </c>
      <c r="AC292" s="265" t="e">
        <f>AB292*'Déscriptions des trades'!CK292</f>
        <v>#DIV/0!</v>
      </c>
      <c r="AD292" s="266" t="e">
        <f>'Déscriptions des trades'!CK292-AC292</f>
        <v>#DIV/0!</v>
      </c>
      <c r="AE292" s="389"/>
      <c r="AF292" s="399">
        <v>288</v>
      </c>
      <c r="AG292" s="389"/>
      <c r="AH292" s="20"/>
      <c r="AI292" s="303"/>
      <c r="AJ292" s="307"/>
      <c r="AK292" s="161"/>
      <c r="AL292" s="305"/>
      <c r="AM292" s="305"/>
      <c r="AN292" s="162"/>
      <c r="AO292" s="439"/>
      <c r="AP292" s="162"/>
      <c r="AQ292" s="113"/>
      <c r="AR292" s="113"/>
      <c r="AS292" s="384"/>
      <c r="AT292" s="306"/>
      <c r="AU292" s="306"/>
      <c r="AV292" s="160"/>
      <c r="AW292" s="158"/>
      <c r="AX292" s="385"/>
      <c r="AY292" s="453"/>
      <c r="AZ292" s="165"/>
      <c r="BA292" s="301"/>
      <c r="BB292" s="165"/>
      <c r="BC292" s="301"/>
      <c r="BD292" s="165"/>
      <c r="BE292" s="302"/>
      <c r="BF292" s="302"/>
      <c r="BG292" s="165"/>
      <c r="BH292" s="303"/>
      <c r="BI292" s="165"/>
      <c r="BJ292" s="304"/>
      <c r="BK292" s="394"/>
      <c r="BL292" s="302"/>
      <c r="BM292" s="302"/>
      <c r="BN292" s="394"/>
      <c r="BO292" s="302"/>
      <c r="BP292" s="13"/>
      <c r="BQ292" s="302"/>
      <c r="BR292" s="13"/>
      <c r="BS292" s="302"/>
      <c r="BT292" s="13"/>
      <c r="BU292" s="302"/>
      <c r="BV292" s="386"/>
      <c r="BW292" s="303"/>
      <c r="BX292" s="303"/>
      <c r="BY292" s="302"/>
      <c r="BZ292" s="302"/>
      <c r="CA292" s="387"/>
      <c r="CB292" s="395"/>
      <c r="CC292" s="12"/>
      <c r="CD292" s="304"/>
      <c r="CE292" s="14"/>
      <c r="CF292" s="395"/>
      <c r="CG292" s="397"/>
      <c r="CH292" s="300">
        <f t="shared" si="129"/>
        <v>0</v>
      </c>
      <c r="CI292" s="26"/>
      <c r="CJ292" s="17">
        <f t="shared" si="126"/>
        <v>0</v>
      </c>
      <c r="CK292" s="18">
        <f t="shared" si="137"/>
        <v>12.89</v>
      </c>
      <c r="CM292" s="164"/>
      <c r="CN292" s="302"/>
      <c r="CO292" s="13">
        <f t="shared" si="130"/>
        <v>0</v>
      </c>
      <c r="CP292" s="302"/>
      <c r="CQ292" s="13">
        <f t="shared" si="131"/>
        <v>0</v>
      </c>
      <c r="CR292" s="302"/>
      <c r="CS292" s="13">
        <f t="shared" si="132"/>
        <v>0</v>
      </c>
      <c r="CT292" s="302"/>
      <c r="CU292" s="13">
        <f t="shared" si="127"/>
        <v>0</v>
      </c>
      <c r="CV292" s="302"/>
      <c r="CW292" s="13">
        <f t="shared" si="133"/>
        <v>0</v>
      </c>
      <c r="CX292" s="13">
        <f t="shared" si="134"/>
        <v>0</v>
      </c>
      <c r="CY292" s="251">
        <f t="shared" si="135"/>
        <v>0</v>
      </c>
      <c r="CZ292" s="13" t="s">
        <v>29</v>
      </c>
      <c r="DA292" s="13">
        <v>50</v>
      </c>
      <c r="DB292" s="22">
        <f t="shared" si="136"/>
        <v>0</v>
      </c>
      <c r="DD292" s="24"/>
      <c r="DF292" s="163"/>
      <c r="DH292" s="24"/>
      <c r="DI292" s="447"/>
      <c r="DJ292" s="163"/>
    </row>
    <row r="293" spans="1:114" s="7" customFormat="1">
      <c r="A293" s="277">
        <f t="shared" si="120"/>
        <v>50</v>
      </c>
      <c r="B293" s="21" t="e">
        <f>'Calculateur de trading'!I293/C293/W293</f>
        <v>#DIV/0!</v>
      </c>
      <c r="C293" s="278">
        <f t="shared" si="121"/>
        <v>10</v>
      </c>
      <c r="D293" s="426"/>
      <c r="E293" s="273">
        <f t="shared" si="122"/>
        <v>100</v>
      </c>
      <c r="F293" s="271">
        <f t="shared" si="114"/>
        <v>2</v>
      </c>
      <c r="G293" s="271" t="e">
        <f t="shared" si="115"/>
        <v>#DIV/0!</v>
      </c>
      <c r="H293" s="272">
        <f t="shared" si="116"/>
        <v>20</v>
      </c>
      <c r="I293" s="270"/>
      <c r="J293" s="273">
        <f t="shared" si="123"/>
        <v>200</v>
      </c>
      <c r="K293" s="271">
        <f t="shared" si="117"/>
        <v>4</v>
      </c>
      <c r="L293" s="271" t="e">
        <f t="shared" si="118"/>
        <v>#DIV/0!</v>
      </c>
      <c r="M293" s="272">
        <f t="shared" si="119"/>
        <v>40</v>
      </c>
      <c r="N293" s="389"/>
      <c r="O293" s="455" t="e">
        <f>(A293*B293*W293)+(B293*'Calculateur de trading'!H293)</f>
        <v>#DIV/0!</v>
      </c>
      <c r="P293" s="274" t="e">
        <f>O293/'Déscriptions des trades'!CK293</f>
        <v>#DIV/0!</v>
      </c>
      <c r="Q293" s="456" t="e">
        <f>'Déscriptions des trades'!CK293-O293</f>
        <v>#DIV/0!</v>
      </c>
      <c r="R293" s="466" t="e">
        <f t="shared" si="124"/>
        <v>#DIV/0!</v>
      </c>
      <c r="S293" s="389"/>
      <c r="T293" s="12"/>
      <c r="U293" s="25"/>
      <c r="V293" s="15"/>
      <c r="W293" s="490">
        <f t="shared" si="128"/>
        <v>0</v>
      </c>
      <c r="X293" s="21" t="e">
        <f>W293*U293/'Déscriptions des trades'!CK293*'Déscriptions des trades'!B293</f>
        <v>#DIV/0!</v>
      </c>
      <c r="Y293" s="459"/>
      <c r="Z293" s="389"/>
      <c r="AA293" s="23">
        <f t="shared" si="125"/>
        <v>0.1</v>
      </c>
      <c r="AB293" s="17" t="e">
        <f>(AA293*'Déscriptions des trades'!U293*'Déscriptions des trades'!B293/'Déscriptions des trades'!CK293)*'Déscriptions des trades'!W293</f>
        <v>#DIV/0!</v>
      </c>
      <c r="AC293" s="265" t="e">
        <f>AB293*'Déscriptions des trades'!CK293</f>
        <v>#DIV/0!</v>
      </c>
      <c r="AD293" s="266" t="e">
        <f>'Déscriptions des trades'!CK293-AC293</f>
        <v>#DIV/0!</v>
      </c>
      <c r="AE293" s="389"/>
      <c r="AF293" s="399">
        <v>289</v>
      </c>
      <c r="AG293" s="389"/>
      <c r="AH293" s="20"/>
      <c r="AI293" s="303"/>
      <c r="AJ293" s="307"/>
      <c r="AK293" s="161"/>
      <c r="AL293" s="305"/>
      <c r="AM293" s="305"/>
      <c r="AN293" s="162"/>
      <c r="AO293" s="439"/>
      <c r="AP293" s="162"/>
      <c r="AQ293" s="113"/>
      <c r="AR293" s="113"/>
      <c r="AS293" s="384"/>
      <c r="AT293" s="306"/>
      <c r="AU293" s="306"/>
      <c r="AV293" s="160"/>
      <c r="AW293" s="158"/>
      <c r="AX293" s="385"/>
      <c r="AY293" s="453"/>
      <c r="AZ293" s="165"/>
      <c r="BA293" s="301"/>
      <c r="BB293" s="165"/>
      <c r="BC293" s="301"/>
      <c r="BD293" s="165"/>
      <c r="BE293" s="302"/>
      <c r="BF293" s="302"/>
      <c r="BG293" s="165"/>
      <c r="BH293" s="303"/>
      <c r="BI293" s="165"/>
      <c r="BJ293" s="304"/>
      <c r="BK293" s="394"/>
      <c r="BL293" s="302"/>
      <c r="BM293" s="302"/>
      <c r="BN293" s="394"/>
      <c r="BO293" s="302"/>
      <c r="BP293" s="13"/>
      <c r="BQ293" s="302"/>
      <c r="BR293" s="13"/>
      <c r="BS293" s="302"/>
      <c r="BT293" s="13"/>
      <c r="BU293" s="302"/>
      <c r="BV293" s="386"/>
      <c r="BW293" s="303"/>
      <c r="BX293" s="303"/>
      <c r="BY293" s="302"/>
      <c r="BZ293" s="302"/>
      <c r="CA293" s="387"/>
      <c r="CB293" s="395"/>
      <c r="CC293" s="12"/>
      <c r="CD293" s="304"/>
      <c r="CE293" s="14"/>
      <c r="CF293" s="395"/>
      <c r="CG293" s="397"/>
      <c r="CH293" s="300">
        <f t="shared" si="129"/>
        <v>0</v>
      </c>
      <c r="CI293" s="26"/>
      <c r="CJ293" s="17">
        <f t="shared" si="126"/>
        <v>0</v>
      </c>
      <c r="CK293" s="18">
        <f t="shared" si="137"/>
        <v>12.89</v>
      </c>
      <c r="CM293" s="164"/>
      <c r="CN293" s="302"/>
      <c r="CO293" s="13">
        <f t="shared" si="130"/>
        <v>0</v>
      </c>
      <c r="CP293" s="302"/>
      <c r="CQ293" s="13">
        <f t="shared" si="131"/>
        <v>0</v>
      </c>
      <c r="CR293" s="302"/>
      <c r="CS293" s="13">
        <f t="shared" si="132"/>
        <v>0</v>
      </c>
      <c r="CT293" s="302"/>
      <c r="CU293" s="13">
        <f t="shared" si="127"/>
        <v>0</v>
      </c>
      <c r="CV293" s="302"/>
      <c r="CW293" s="13">
        <f t="shared" si="133"/>
        <v>0</v>
      </c>
      <c r="CX293" s="13">
        <f t="shared" si="134"/>
        <v>0</v>
      </c>
      <c r="CY293" s="251">
        <f t="shared" si="135"/>
        <v>0</v>
      </c>
      <c r="CZ293" s="13" t="s">
        <v>29</v>
      </c>
      <c r="DA293" s="13">
        <v>50</v>
      </c>
      <c r="DB293" s="22">
        <f t="shared" si="136"/>
        <v>0</v>
      </c>
      <c r="DD293" s="24"/>
      <c r="DF293" s="163"/>
      <c r="DH293" s="24"/>
      <c r="DI293" s="447"/>
      <c r="DJ293" s="163"/>
    </row>
    <row r="294" spans="1:114" s="7" customFormat="1">
      <c r="A294" s="277">
        <f t="shared" si="120"/>
        <v>50</v>
      </c>
      <c r="B294" s="21" t="e">
        <f>'Calculateur de trading'!I294/C294/W294</f>
        <v>#DIV/0!</v>
      </c>
      <c r="C294" s="278">
        <f t="shared" si="121"/>
        <v>10</v>
      </c>
      <c r="D294" s="278"/>
      <c r="E294" s="273">
        <f t="shared" si="122"/>
        <v>100</v>
      </c>
      <c r="F294" s="271">
        <f t="shared" si="114"/>
        <v>2</v>
      </c>
      <c r="G294" s="271" t="e">
        <f t="shared" si="115"/>
        <v>#DIV/0!</v>
      </c>
      <c r="H294" s="272">
        <f t="shared" si="116"/>
        <v>20</v>
      </c>
      <c r="I294" s="270"/>
      <c r="J294" s="273">
        <f t="shared" si="123"/>
        <v>200</v>
      </c>
      <c r="K294" s="271">
        <f t="shared" si="117"/>
        <v>4</v>
      </c>
      <c r="L294" s="271" t="e">
        <f t="shared" si="118"/>
        <v>#DIV/0!</v>
      </c>
      <c r="M294" s="272">
        <f t="shared" si="119"/>
        <v>40</v>
      </c>
      <c r="N294" s="389"/>
      <c r="O294" s="455" t="e">
        <f>(A294*B294*W294)+(B294*'Calculateur de trading'!H294)</f>
        <v>#DIV/0!</v>
      </c>
      <c r="P294" s="274" t="e">
        <f>O294/'Déscriptions des trades'!CK294</f>
        <v>#DIV/0!</v>
      </c>
      <c r="Q294" s="456" t="e">
        <f>'Déscriptions des trades'!CK294-O294</f>
        <v>#DIV/0!</v>
      </c>
      <c r="R294" s="466" t="e">
        <f t="shared" si="124"/>
        <v>#DIV/0!</v>
      </c>
      <c r="S294" s="389"/>
      <c r="T294" s="12"/>
      <c r="U294" s="25"/>
      <c r="V294" s="15"/>
      <c r="W294" s="490">
        <f t="shared" si="128"/>
        <v>0</v>
      </c>
      <c r="X294" s="21" t="e">
        <f>W294*U294/'Déscriptions des trades'!CK294*'Déscriptions des trades'!B294</f>
        <v>#DIV/0!</v>
      </c>
      <c r="Y294" s="459"/>
      <c r="Z294" s="389"/>
      <c r="AA294" s="23">
        <f t="shared" si="125"/>
        <v>0.1</v>
      </c>
      <c r="AB294" s="17" t="e">
        <f>(AA294*'Déscriptions des trades'!U294*'Déscriptions des trades'!B294/'Déscriptions des trades'!CK294)*'Déscriptions des trades'!W294</f>
        <v>#DIV/0!</v>
      </c>
      <c r="AC294" s="265" t="e">
        <f>AB294*'Déscriptions des trades'!CK294</f>
        <v>#DIV/0!</v>
      </c>
      <c r="AD294" s="266" t="e">
        <f>'Déscriptions des trades'!CK294-AC294</f>
        <v>#DIV/0!</v>
      </c>
      <c r="AE294" s="389"/>
      <c r="AF294" s="399">
        <v>290</v>
      </c>
      <c r="AG294" s="389"/>
      <c r="AH294" s="20"/>
      <c r="AI294" s="303"/>
      <c r="AJ294" s="307"/>
      <c r="AK294" s="161"/>
      <c r="AL294" s="305"/>
      <c r="AM294" s="305"/>
      <c r="AN294" s="162"/>
      <c r="AO294" s="439"/>
      <c r="AP294" s="162"/>
      <c r="AQ294" s="113"/>
      <c r="AR294" s="113"/>
      <c r="AS294" s="384"/>
      <c r="AT294" s="306"/>
      <c r="AU294" s="306"/>
      <c r="AV294" s="160"/>
      <c r="AW294" s="158"/>
      <c r="AX294" s="385"/>
      <c r="AY294" s="453"/>
      <c r="AZ294" s="165"/>
      <c r="BA294" s="301"/>
      <c r="BB294" s="165"/>
      <c r="BC294" s="301"/>
      <c r="BD294" s="165"/>
      <c r="BE294" s="302"/>
      <c r="BF294" s="302"/>
      <c r="BG294" s="165"/>
      <c r="BH294" s="303"/>
      <c r="BI294" s="165"/>
      <c r="BJ294" s="304"/>
      <c r="BK294" s="394"/>
      <c r="BL294" s="302"/>
      <c r="BM294" s="302"/>
      <c r="BN294" s="394"/>
      <c r="BO294" s="302"/>
      <c r="BP294" s="13"/>
      <c r="BQ294" s="302"/>
      <c r="BR294" s="13"/>
      <c r="BS294" s="302"/>
      <c r="BT294" s="13"/>
      <c r="BU294" s="302"/>
      <c r="BV294" s="386"/>
      <c r="BW294" s="303"/>
      <c r="BX294" s="303"/>
      <c r="BY294" s="302"/>
      <c r="BZ294" s="302"/>
      <c r="CA294" s="387"/>
      <c r="CB294" s="395"/>
      <c r="CC294" s="12"/>
      <c r="CD294" s="304"/>
      <c r="CE294" s="14"/>
      <c r="CF294" s="395"/>
      <c r="CG294" s="397"/>
      <c r="CH294" s="300">
        <f t="shared" si="129"/>
        <v>0</v>
      </c>
      <c r="CI294" s="26"/>
      <c r="CJ294" s="17">
        <f t="shared" si="126"/>
        <v>0</v>
      </c>
      <c r="CK294" s="18">
        <f t="shared" si="137"/>
        <v>12.89</v>
      </c>
      <c r="CM294" s="164"/>
      <c r="CN294" s="302"/>
      <c r="CO294" s="13">
        <f t="shared" si="130"/>
        <v>0</v>
      </c>
      <c r="CP294" s="302"/>
      <c r="CQ294" s="13">
        <f t="shared" si="131"/>
        <v>0</v>
      </c>
      <c r="CR294" s="302"/>
      <c r="CS294" s="13">
        <f t="shared" si="132"/>
        <v>0</v>
      </c>
      <c r="CT294" s="302"/>
      <c r="CU294" s="13">
        <f t="shared" si="127"/>
        <v>0</v>
      </c>
      <c r="CV294" s="302"/>
      <c r="CW294" s="13">
        <f t="shared" si="133"/>
        <v>0</v>
      </c>
      <c r="CX294" s="13">
        <f t="shared" si="134"/>
        <v>0</v>
      </c>
      <c r="CY294" s="251">
        <f t="shared" si="135"/>
        <v>0</v>
      </c>
      <c r="CZ294" s="13" t="s">
        <v>29</v>
      </c>
      <c r="DA294" s="13">
        <v>50</v>
      </c>
      <c r="DB294" s="22">
        <f t="shared" si="136"/>
        <v>0</v>
      </c>
      <c r="DD294" s="24"/>
      <c r="DF294" s="163"/>
      <c r="DH294" s="24"/>
      <c r="DI294" s="447"/>
      <c r="DJ294" s="163"/>
    </row>
    <row r="295" spans="1:114" s="7" customFormat="1">
      <c r="A295" s="277">
        <f t="shared" si="120"/>
        <v>50</v>
      </c>
      <c r="B295" s="21" t="e">
        <f>'Calculateur de trading'!I295/C295/W295</f>
        <v>#DIV/0!</v>
      </c>
      <c r="C295" s="278">
        <f t="shared" si="121"/>
        <v>10</v>
      </c>
      <c r="D295" s="426"/>
      <c r="E295" s="273">
        <f t="shared" si="122"/>
        <v>100</v>
      </c>
      <c r="F295" s="271">
        <f t="shared" si="114"/>
        <v>2</v>
      </c>
      <c r="G295" s="271" t="e">
        <f t="shared" si="115"/>
        <v>#DIV/0!</v>
      </c>
      <c r="H295" s="272">
        <f t="shared" si="116"/>
        <v>20</v>
      </c>
      <c r="I295" s="270"/>
      <c r="J295" s="273">
        <f t="shared" si="123"/>
        <v>200</v>
      </c>
      <c r="K295" s="271">
        <f t="shared" si="117"/>
        <v>4</v>
      </c>
      <c r="L295" s="271" t="e">
        <f t="shared" si="118"/>
        <v>#DIV/0!</v>
      </c>
      <c r="M295" s="272">
        <f t="shared" si="119"/>
        <v>40</v>
      </c>
      <c r="N295" s="389"/>
      <c r="O295" s="455" t="e">
        <f>(A295*B295*W295)+(B295*'Calculateur de trading'!H295)</f>
        <v>#DIV/0!</v>
      </c>
      <c r="P295" s="274" t="e">
        <f>O295/'Déscriptions des trades'!CK295</f>
        <v>#DIV/0!</v>
      </c>
      <c r="Q295" s="456" t="e">
        <f>'Déscriptions des trades'!CK295-O295</f>
        <v>#DIV/0!</v>
      </c>
      <c r="R295" s="466" t="e">
        <f t="shared" si="124"/>
        <v>#DIV/0!</v>
      </c>
      <c r="S295" s="389"/>
      <c r="T295" s="12"/>
      <c r="U295" s="25"/>
      <c r="V295" s="15"/>
      <c r="W295" s="490">
        <f t="shared" si="128"/>
        <v>0</v>
      </c>
      <c r="X295" s="21" t="e">
        <f>W295*U295/'Déscriptions des trades'!CK295*'Déscriptions des trades'!B295</f>
        <v>#DIV/0!</v>
      </c>
      <c r="Y295" s="459"/>
      <c r="Z295" s="389"/>
      <c r="AA295" s="23">
        <f t="shared" si="125"/>
        <v>0.1</v>
      </c>
      <c r="AB295" s="17" t="e">
        <f>(AA295*'Déscriptions des trades'!U295*'Déscriptions des trades'!B295/'Déscriptions des trades'!CK295)*'Déscriptions des trades'!W295</f>
        <v>#DIV/0!</v>
      </c>
      <c r="AC295" s="265" t="e">
        <f>AB295*'Déscriptions des trades'!CK295</f>
        <v>#DIV/0!</v>
      </c>
      <c r="AD295" s="266" t="e">
        <f>'Déscriptions des trades'!CK295-AC295</f>
        <v>#DIV/0!</v>
      </c>
      <c r="AE295" s="389"/>
      <c r="AF295" s="399">
        <v>291</v>
      </c>
      <c r="AG295" s="389"/>
      <c r="AH295" s="20"/>
      <c r="AI295" s="303"/>
      <c r="AJ295" s="307"/>
      <c r="AK295" s="161"/>
      <c r="AL295" s="305"/>
      <c r="AM295" s="305"/>
      <c r="AN295" s="162"/>
      <c r="AO295" s="439"/>
      <c r="AP295" s="162"/>
      <c r="AQ295" s="113"/>
      <c r="AR295" s="113"/>
      <c r="AS295" s="384"/>
      <c r="AT295" s="306"/>
      <c r="AU295" s="306"/>
      <c r="AV295" s="160"/>
      <c r="AW295" s="158"/>
      <c r="AX295" s="385"/>
      <c r="AY295" s="453"/>
      <c r="AZ295" s="165"/>
      <c r="BA295" s="301"/>
      <c r="BB295" s="165"/>
      <c r="BC295" s="301"/>
      <c r="BD295" s="165"/>
      <c r="BE295" s="302"/>
      <c r="BF295" s="302"/>
      <c r="BG295" s="165"/>
      <c r="BH295" s="303"/>
      <c r="BI295" s="165"/>
      <c r="BJ295" s="304"/>
      <c r="BK295" s="394"/>
      <c r="BL295" s="302"/>
      <c r="BM295" s="302"/>
      <c r="BN295" s="394"/>
      <c r="BO295" s="302"/>
      <c r="BP295" s="13"/>
      <c r="BQ295" s="302"/>
      <c r="BR295" s="13"/>
      <c r="BS295" s="302"/>
      <c r="BT295" s="13"/>
      <c r="BU295" s="302"/>
      <c r="BV295" s="386"/>
      <c r="BW295" s="303"/>
      <c r="BX295" s="303"/>
      <c r="BY295" s="302"/>
      <c r="BZ295" s="302"/>
      <c r="CA295" s="387"/>
      <c r="CB295" s="395"/>
      <c r="CC295" s="12"/>
      <c r="CD295" s="304"/>
      <c r="CE295" s="14"/>
      <c r="CF295" s="395"/>
      <c r="CG295" s="397"/>
      <c r="CH295" s="300">
        <f t="shared" si="129"/>
        <v>0</v>
      </c>
      <c r="CI295" s="26"/>
      <c r="CJ295" s="17">
        <f t="shared" si="126"/>
        <v>0</v>
      </c>
      <c r="CK295" s="18">
        <f t="shared" si="137"/>
        <v>12.89</v>
      </c>
      <c r="CM295" s="164"/>
      <c r="CN295" s="302"/>
      <c r="CO295" s="13">
        <f t="shared" si="130"/>
        <v>0</v>
      </c>
      <c r="CP295" s="302"/>
      <c r="CQ295" s="13">
        <f t="shared" si="131"/>
        <v>0</v>
      </c>
      <c r="CR295" s="302"/>
      <c r="CS295" s="13">
        <f t="shared" si="132"/>
        <v>0</v>
      </c>
      <c r="CT295" s="302"/>
      <c r="CU295" s="13">
        <f t="shared" si="127"/>
        <v>0</v>
      </c>
      <c r="CV295" s="302"/>
      <c r="CW295" s="13">
        <f t="shared" si="133"/>
        <v>0</v>
      </c>
      <c r="CX295" s="13">
        <f t="shared" si="134"/>
        <v>0</v>
      </c>
      <c r="CY295" s="251">
        <f t="shared" si="135"/>
        <v>0</v>
      </c>
      <c r="CZ295" s="13" t="s">
        <v>29</v>
      </c>
      <c r="DA295" s="13">
        <v>50</v>
      </c>
      <c r="DB295" s="22">
        <f t="shared" si="136"/>
        <v>0</v>
      </c>
      <c r="DD295" s="24"/>
      <c r="DF295" s="163"/>
      <c r="DH295" s="24"/>
      <c r="DI295" s="447"/>
      <c r="DJ295" s="163"/>
    </row>
    <row r="296" spans="1:114" s="7" customFormat="1">
      <c r="A296" s="277">
        <f t="shared" si="120"/>
        <v>50</v>
      </c>
      <c r="B296" s="21" t="e">
        <f>'Calculateur de trading'!I296/C296/W296</f>
        <v>#DIV/0!</v>
      </c>
      <c r="C296" s="278">
        <f t="shared" si="121"/>
        <v>10</v>
      </c>
      <c r="D296" s="278"/>
      <c r="E296" s="273">
        <f t="shared" si="122"/>
        <v>100</v>
      </c>
      <c r="F296" s="271">
        <f t="shared" si="114"/>
        <v>2</v>
      </c>
      <c r="G296" s="271" t="e">
        <f t="shared" si="115"/>
        <v>#DIV/0!</v>
      </c>
      <c r="H296" s="272">
        <f t="shared" si="116"/>
        <v>20</v>
      </c>
      <c r="I296" s="270"/>
      <c r="J296" s="273">
        <f t="shared" si="123"/>
        <v>200</v>
      </c>
      <c r="K296" s="271">
        <f t="shared" si="117"/>
        <v>4</v>
      </c>
      <c r="L296" s="271" t="e">
        <f t="shared" si="118"/>
        <v>#DIV/0!</v>
      </c>
      <c r="M296" s="272">
        <f t="shared" si="119"/>
        <v>40</v>
      </c>
      <c r="N296" s="389"/>
      <c r="O296" s="455" t="e">
        <f>(A296*B296*W296)+(B296*'Calculateur de trading'!H296)</f>
        <v>#DIV/0!</v>
      </c>
      <c r="P296" s="274" t="e">
        <f>O296/'Déscriptions des trades'!CK296</f>
        <v>#DIV/0!</v>
      </c>
      <c r="Q296" s="456" t="e">
        <f>'Déscriptions des trades'!CK296-O296</f>
        <v>#DIV/0!</v>
      </c>
      <c r="R296" s="466" t="e">
        <f t="shared" si="124"/>
        <v>#DIV/0!</v>
      </c>
      <c r="S296" s="389"/>
      <c r="T296" s="12"/>
      <c r="U296" s="25"/>
      <c r="V296" s="15"/>
      <c r="W296" s="490">
        <f t="shared" si="128"/>
        <v>0</v>
      </c>
      <c r="X296" s="21" t="e">
        <f>W296*U296/'Déscriptions des trades'!CK296*'Déscriptions des trades'!B296</f>
        <v>#DIV/0!</v>
      </c>
      <c r="Y296" s="459"/>
      <c r="Z296" s="389"/>
      <c r="AA296" s="23">
        <f t="shared" si="125"/>
        <v>0.1</v>
      </c>
      <c r="AB296" s="17" t="e">
        <f>(AA296*'Déscriptions des trades'!U296*'Déscriptions des trades'!B296/'Déscriptions des trades'!CK296)*'Déscriptions des trades'!W296</f>
        <v>#DIV/0!</v>
      </c>
      <c r="AC296" s="265" t="e">
        <f>AB296*'Déscriptions des trades'!CK296</f>
        <v>#DIV/0!</v>
      </c>
      <c r="AD296" s="266" t="e">
        <f>'Déscriptions des trades'!CK296-AC296</f>
        <v>#DIV/0!</v>
      </c>
      <c r="AE296" s="389"/>
      <c r="AF296" s="399">
        <v>292</v>
      </c>
      <c r="AG296" s="389"/>
      <c r="AH296" s="20"/>
      <c r="AI296" s="303"/>
      <c r="AJ296" s="307"/>
      <c r="AK296" s="161"/>
      <c r="AL296" s="305"/>
      <c r="AM296" s="305"/>
      <c r="AN296" s="162"/>
      <c r="AO296" s="439"/>
      <c r="AP296" s="162"/>
      <c r="AQ296" s="113"/>
      <c r="AR296" s="113"/>
      <c r="AS296" s="384"/>
      <c r="AT296" s="306"/>
      <c r="AU296" s="306"/>
      <c r="AV296" s="160"/>
      <c r="AW296" s="158"/>
      <c r="AX296" s="385"/>
      <c r="AY296" s="453"/>
      <c r="AZ296" s="165"/>
      <c r="BA296" s="301"/>
      <c r="BB296" s="165"/>
      <c r="BC296" s="301"/>
      <c r="BD296" s="165"/>
      <c r="BE296" s="302"/>
      <c r="BF296" s="302"/>
      <c r="BG296" s="165"/>
      <c r="BH296" s="303"/>
      <c r="BI296" s="165"/>
      <c r="BJ296" s="304"/>
      <c r="BK296" s="394"/>
      <c r="BL296" s="302"/>
      <c r="BM296" s="302"/>
      <c r="BN296" s="394"/>
      <c r="BO296" s="302"/>
      <c r="BP296" s="13"/>
      <c r="BQ296" s="302"/>
      <c r="BR296" s="13"/>
      <c r="BS296" s="302"/>
      <c r="BT296" s="13"/>
      <c r="BU296" s="302"/>
      <c r="BV296" s="386"/>
      <c r="BW296" s="303"/>
      <c r="BX296" s="303"/>
      <c r="BY296" s="302"/>
      <c r="BZ296" s="302"/>
      <c r="CA296" s="387"/>
      <c r="CB296" s="395"/>
      <c r="CC296" s="12"/>
      <c r="CD296" s="304"/>
      <c r="CE296" s="14"/>
      <c r="CF296" s="395"/>
      <c r="CG296" s="397"/>
      <c r="CH296" s="300">
        <f t="shared" si="129"/>
        <v>0</v>
      </c>
      <c r="CI296" s="26"/>
      <c r="CJ296" s="17">
        <f t="shared" si="126"/>
        <v>0</v>
      </c>
      <c r="CK296" s="18">
        <f t="shared" si="137"/>
        <v>12.89</v>
      </c>
      <c r="CM296" s="164"/>
      <c r="CN296" s="302"/>
      <c r="CO296" s="13">
        <f t="shared" si="130"/>
        <v>0</v>
      </c>
      <c r="CP296" s="302"/>
      <c r="CQ296" s="13">
        <f t="shared" si="131"/>
        <v>0</v>
      </c>
      <c r="CR296" s="302"/>
      <c r="CS296" s="13">
        <f t="shared" si="132"/>
        <v>0</v>
      </c>
      <c r="CT296" s="302"/>
      <c r="CU296" s="13">
        <f t="shared" si="127"/>
        <v>0</v>
      </c>
      <c r="CV296" s="302"/>
      <c r="CW296" s="13">
        <f t="shared" si="133"/>
        <v>0</v>
      </c>
      <c r="CX296" s="13">
        <f t="shared" si="134"/>
        <v>0</v>
      </c>
      <c r="CY296" s="251">
        <f t="shared" si="135"/>
        <v>0</v>
      </c>
      <c r="CZ296" s="13" t="s">
        <v>29</v>
      </c>
      <c r="DA296" s="13">
        <v>50</v>
      </c>
      <c r="DB296" s="22">
        <f t="shared" si="136"/>
        <v>0</v>
      </c>
      <c r="DD296" s="24"/>
      <c r="DF296" s="163"/>
      <c r="DH296" s="24"/>
      <c r="DI296" s="447"/>
      <c r="DJ296" s="163"/>
    </row>
    <row r="297" spans="1:114" s="7" customFormat="1">
      <c r="A297" s="277">
        <f t="shared" si="120"/>
        <v>50</v>
      </c>
      <c r="B297" s="21" t="e">
        <f>'Calculateur de trading'!I297/C297/W297</f>
        <v>#DIV/0!</v>
      </c>
      <c r="C297" s="278">
        <f t="shared" si="121"/>
        <v>10</v>
      </c>
      <c r="D297" s="426"/>
      <c r="E297" s="273">
        <f t="shared" si="122"/>
        <v>100</v>
      </c>
      <c r="F297" s="271">
        <f t="shared" si="114"/>
        <v>2</v>
      </c>
      <c r="G297" s="271" t="e">
        <f t="shared" si="115"/>
        <v>#DIV/0!</v>
      </c>
      <c r="H297" s="272">
        <f t="shared" si="116"/>
        <v>20</v>
      </c>
      <c r="I297" s="270"/>
      <c r="J297" s="273">
        <f t="shared" si="123"/>
        <v>200</v>
      </c>
      <c r="K297" s="271">
        <f t="shared" si="117"/>
        <v>4</v>
      </c>
      <c r="L297" s="271" t="e">
        <f t="shared" si="118"/>
        <v>#DIV/0!</v>
      </c>
      <c r="M297" s="272">
        <f t="shared" si="119"/>
        <v>40</v>
      </c>
      <c r="N297" s="389"/>
      <c r="O297" s="455" t="e">
        <f>(A297*B297*W297)+(B297*'Calculateur de trading'!H297)</f>
        <v>#DIV/0!</v>
      </c>
      <c r="P297" s="274" t="e">
        <f>O297/'Déscriptions des trades'!CK297</f>
        <v>#DIV/0!</v>
      </c>
      <c r="Q297" s="456" t="e">
        <f>'Déscriptions des trades'!CK297-O297</f>
        <v>#DIV/0!</v>
      </c>
      <c r="R297" s="466" t="e">
        <f t="shared" si="124"/>
        <v>#DIV/0!</v>
      </c>
      <c r="S297" s="389"/>
      <c r="T297" s="12"/>
      <c r="U297" s="25"/>
      <c r="V297" s="15"/>
      <c r="W297" s="490">
        <f t="shared" si="128"/>
        <v>0</v>
      </c>
      <c r="X297" s="21" t="e">
        <f>W297*U297/'Déscriptions des trades'!CK297*'Déscriptions des trades'!B297</f>
        <v>#DIV/0!</v>
      </c>
      <c r="Y297" s="459"/>
      <c r="Z297" s="389"/>
      <c r="AA297" s="23">
        <f t="shared" si="125"/>
        <v>0.1</v>
      </c>
      <c r="AB297" s="17" t="e">
        <f>(AA297*'Déscriptions des trades'!U297*'Déscriptions des trades'!B297/'Déscriptions des trades'!CK297)*'Déscriptions des trades'!W297</f>
        <v>#DIV/0!</v>
      </c>
      <c r="AC297" s="265" t="e">
        <f>AB297*'Déscriptions des trades'!CK297</f>
        <v>#DIV/0!</v>
      </c>
      <c r="AD297" s="266" t="e">
        <f>'Déscriptions des trades'!CK297-AC297</f>
        <v>#DIV/0!</v>
      </c>
      <c r="AE297" s="389"/>
      <c r="AF297" s="399">
        <v>293</v>
      </c>
      <c r="AG297" s="389"/>
      <c r="AH297" s="20"/>
      <c r="AI297" s="303"/>
      <c r="AJ297" s="307"/>
      <c r="AK297" s="161"/>
      <c r="AL297" s="305"/>
      <c r="AM297" s="305"/>
      <c r="AN297" s="162"/>
      <c r="AO297" s="439"/>
      <c r="AP297" s="162"/>
      <c r="AQ297" s="113"/>
      <c r="AR297" s="113"/>
      <c r="AS297" s="384"/>
      <c r="AT297" s="306"/>
      <c r="AU297" s="306"/>
      <c r="AV297" s="160"/>
      <c r="AW297" s="158"/>
      <c r="AX297" s="385"/>
      <c r="AY297" s="453"/>
      <c r="AZ297" s="165"/>
      <c r="BA297" s="301"/>
      <c r="BB297" s="165"/>
      <c r="BC297" s="301"/>
      <c r="BD297" s="165"/>
      <c r="BE297" s="302"/>
      <c r="BF297" s="302"/>
      <c r="BG297" s="165"/>
      <c r="BH297" s="303"/>
      <c r="BI297" s="165"/>
      <c r="BJ297" s="304"/>
      <c r="BK297" s="394"/>
      <c r="BL297" s="302"/>
      <c r="BM297" s="302"/>
      <c r="BN297" s="394"/>
      <c r="BO297" s="302"/>
      <c r="BP297" s="13"/>
      <c r="BQ297" s="302"/>
      <c r="BR297" s="13"/>
      <c r="BS297" s="302"/>
      <c r="BT297" s="13"/>
      <c r="BU297" s="302"/>
      <c r="BV297" s="386"/>
      <c r="BW297" s="303"/>
      <c r="BX297" s="303"/>
      <c r="BY297" s="302"/>
      <c r="BZ297" s="302"/>
      <c r="CA297" s="387"/>
      <c r="CB297" s="395"/>
      <c r="CC297" s="12"/>
      <c r="CD297" s="304"/>
      <c r="CE297" s="14"/>
      <c r="CF297" s="395"/>
      <c r="CG297" s="397"/>
      <c r="CH297" s="300">
        <f t="shared" si="129"/>
        <v>0</v>
      </c>
      <c r="CI297" s="26"/>
      <c r="CJ297" s="17">
        <f t="shared" si="126"/>
        <v>0</v>
      </c>
      <c r="CK297" s="18">
        <f t="shared" si="137"/>
        <v>12.89</v>
      </c>
      <c r="CM297" s="164"/>
      <c r="CN297" s="302"/>
      <c r="CO297" s="13">
        <f t="shared" si="130"/>
        <v>0</v>
      </c>
      <c r="CP297" s="302"/>
      <c r="CQ297" s="13">
        <f t="shared" si="131"/>
        <v>0</v>
      </c>
      <c r="CR297" s="302"/>
      <c r="CS297" s="13">
        <f t="shared" si="132"/>
        <v>0</v>
      </c>
      <c r="CT297" s="302"/>
      <c r="CU297" s="13">
        <f t="shared" si="127"/>
        <v>0</v>
      </c>
      <c r="CV297" s="302"/>
      <c r="CW297" s="13">
        <f t="shared" si="133"/>
        <v>0</v>
      </c>
      <c r="CX297" s="13">
        <f t="shared" si="134"/>
        <v>0</v>
      </c>
      <c r="CY297" s="251">
        <f t="shared" si="135"/>
        <v>0</v>
      </c>
      <c r="CZ297" s="13" t="s">
        <v>29</v>
      </c>
      <c r="DA297" s="13">
        <v>50</v>
      </c>
      <c r="DB297" s="22">
        <f t="shared" si="136"/>
        <v>0</v>
      </c>
      <c r="DD297" s="24"/>
      <c r="DF297" s="163"/>
      <c r="DH297" s="24"/>
      <c r="DI297" s="447"/>
      <c r="DJ297" s="163"/>
    </row>
    <row r="298" spans="1:114" s="7" customFormat="1">
      <c r="A298" s="277">
        <f t="shared" si="120"/>
        <v>50</v>
      </c>
      <c r="B298" s="21" t="e">
        <f>'Calculateur de trading'!I298/C298/W298</f>
        <v>#DIV/0!</v>
      </c>
      <c r="C298" s="278">
        <f t="shared" si="121"/>
        <v>10</v>
      </c>
      <c r="D298" s="278"/>
      <c r="E298" s="273">
        <f t="shared" si="122"/>
        <v>100</v>
      </c>
      <c r="F298" s="271">
        <f t="shared" si="114"/>
        <v>2</v>
      </c>
      <c r="G298" s="271" t="e">
        <f t="shared" si="115"/>
        <v>#DIV/0!</v>
      </c>
      <c r="H298" s="272">
        <f t="shared" si="116"/>
        <v>20</v>
      </c>
      <c r="I298" s="270"/>
      <c r="J298" s="273">
        <f t="shared" si="123"/>
        <v>200</v>
      </c>
      <c r="K298" s="271">
        <f t="shared" si="117"/>
        <v>4</v>
      </c>
      <c r="L298" s="271" t="e">
        <f t="shared" si="118"/>
        <v>#DIV/0!</v>
      </c>
      <c r="M298" s="272">
        <f t="shared" si="119"/>
        <v>40</v>
      </c>
      <c r="N298" s="389"/>
      <c r="O298" s="455" t="e">
        <f>(A298*B298*W298)+(B298*'Calculateur de trading'!H298)</f>
        <v>#DIV/0!</v>
      </c>
      <c r="P298" s="274" t="e">
        <f>O298/'Déscriptions des trades'!CK298</f>
        <v>#DIV/0!</v>
      </c>
      <c r="Q298" s="456" t="e">
        <f>'Déscriptions des trades'!CK298-O298</f>
        <v>#DIV/0!</v>
      </c>
      <c r="R298" s="466" t="e">
        <f t="shared" si="124"/>
        <v>#DIV/0!</v>
      </c>
      <c r="S298" s="389"/>
      <c r="T298" s="12"/>
      <c r="U298" s="25"/>
      <c r="V298" s="15"/>
      <c r="W298" s="490">
        <f t="shared" si="128"/>
        <v>0</v>
      </c>
      <c r="X298" s="21" t="e">
        <f>W298*U298/'Déscriptions des trades'!CK298*'Déscriptions des trades'!B298</f>
        <v>#DIV/0!</v>
      </c>
      <c r="Y298" s="459"/>
      <c r="Z298" s="389"/>
      <c r="AA298" s="23">
        <f t="shared" si="125"/>
        <v>0.1</v>
      </c>
      <c r="AB298" s="17" t="e">
        <f>(AA298*'Déscriptions des trades'!U298*'Déscriptions des trades'!B298/'Déscriptions des trades'!CK298)*'Déscriptions des trades'!W298</f>
        <v>#DIV/0!</v>
      </c>
      <c r="AC298" s="265" t="e">
        <f>AB298*'Déscriptions des trades'!CK298</f>
        <v>#DIV/0!</v>
      </c>
      <c r="AD298" s="266" t="e">
        <f>'Déscriptions des trades'!CK298-AC298</f>
        <v>#DIV/0!</v>
      </c>
      <c r="AE298" s="389"/>
      <c r="AF298" s="399">
        <v>294</v>
      </c>
      <c r="AG298" s="389"/>
      <c r="AH298" s="20"/>
      <c r="AI298" s="303"/>
      <c r="AJ298" s="307"/>
      <c r="AK298" s="161"/>
      <c r="AL298" s="305"/>
      <c r="AM298" s="305"/>
      <c r="AN298" s="162"/>
      <c r="AO298" s="439"/>
      <c r="AP298" s="162"/>
      <c r="AQ298" s="113"/>
      <c r="AR298" s="113"/>
      <c r="AS298" s="384"/>
      <c r="AT298" s="306"/>
      <c r="AU298" s="306"/>
      <c r="AV298" s="160"/>
      <c r="AW298" s="158"/>
      <c r="AX298" s="385"/>
      <c r="AY298" s="453"/>
      <c r="AZ298" s="165"/>
      <c r="BA298" s="301"/>
      <c r="BB298" s="165"/>
      <c r="BC298" s="301"/>
      <c r="BD298" s="165"/>
      <c r="BE298" s="302"/>
      <c r="BF298" s="302"/>
      <c r="BG298" s="165"/>
      <c r="BH298" s="303"/>
      <c r="BI298" s="165"/>
      <c r="BJ298" s="304"/>
      <c r="BK298" s="394"/>
      <c r="BL298" s="302"/>
      <c r="BM298" s="302"/>
      <c r="BN298" s="394"/>
      <c r="BO298" s="302"/>
      <c r="BP298" s="13"/>
      <c r="BQ298" s="302"/>
      <c r="BR298" s="13"/>
      <c r="BS298" s="302"/>
      <c r="BT298" s="13"/>
      <c r="BU298" s="302"/>
      <c r="BV298" s="386"/>
      <c r="BW298" s="303"/>
      <c r="BX298" s="303"/>
      <c r="BY298" s="302"/>
      <c r="BZ298" s="302"/>
      <c r="CA298" s="387"/>
      <c r="CB298" s="395"/>
      <c r="CC298" s="12"/>
      <c r="CD298" s="304"/>
      <c r="CE298" s="14"/>
      <c r="CF298" s="395"/>
      <c r="CG298" s="397"/>
      <c r="CH298" s="300">
        <f t="shared" si="129"/>
        <v>0</v>
      </c>
      <c r="CI298" s="26"/>
      <c r="CJ298" s="17">
        <f t="shared" si="126"/>
        <v>0</v>
      </c>
      <c r="CK298" s="18">
        <f t="shared" si="137"/>
        <v>12.89</v>
      </c>
      <c r="CM298" s="164"/>
      <c r="CN298" s="302"/>
      <c r="CO298" s="13">
        <f t="shared" si="130"/>
        <v>0</v>
      </c>
      <c r="CP298" s="302"/>
      <c r="CQ298" s="13">
        <f t="shared" si="131"/>
        <v>0</v>
      </c>
      <c r="CR298" s="302"/>
      <c r="CS298" s="13">
        <f t="shared" si="132"/>
        <v>0</v>
      </c>
      <c r="CT298" s="302"/>
      <c r="CU298" s="13">
        <f t="shared" si="127"/>
        <v>0</v>
      </c>
      <c r="CV298" s="302"/>
      <c r="CW298" s="13">
        <f t="shared" si="133"/>
        <v>0</v>
      </c>
      <c r="CX298" s="13">
        <f t="shared" si="134"/>
        <v>0</v>
      </c>
      <c r="CY298" s="251">
        <f t="shared" si="135"/>
        <v>0</v>
      </c>
      <c r="CZ298" s="13" t="s">
        <v>29</v>
      </c>
      <c r="DA298" s="13">
        <v>50</v>
      </c>
      <c r="DB298" s="22">
        <f t="shared" si="136"/>
        <v>0</v>
      </c>
      <c r="DD298" s="24"/>
      <c r="DF298" s="163"/>
      <c r="DH298" s="24"/>
      <c r="DI298" s="447"/>
      <c r="DJ298" s="163"/>
    </row>
    <row r="299" spans="1:114" s="7" customFormat="1">
      <c r="A299" s="277">
        <f t="shared" si="120"/>
        <v>50</v>
      </c>
      <c r="B299" s="21" t="e">
        <f>'Calculateur de trading'!I299/C299/W299</f>
        <v>#DIV/0!</v>
      </c>
      <c r="C299" s="278">
        <f t="shared" si="121"/>
        <v>10</v>
      </c>
      <c r="D299" s="426"/>
      <c r="E299" s="273">
        <f t="shared" si="122"/>
        <v>100</v>
      </c>
      <c r="F299" s="271">
        <f t="shared" si="114"/>
        <v>2</v>
      </c>
      <c r="G299" s="271" t="e">
        <f t="shared" si="115"/>
        <v>#DIV/0!</v>
      </c>
      <c r="H299" s="272">
        <f t="shared" si="116"/>
        <v>20</v>
      </c>
      <c r="I299" s="270"/>
      <c r="J299" s="273">
        <f t="shared" si="123"/>
        <v>200</v>
      </c>
      <c r="K299" s="271">
        <f t="shared" si="117"/>
        <v>4</v>
      </c>
      <c r="L299" s="271" t="e">
        <f t="shared" si="118"/>
        <v>#DIV/0!</v>
      </c>
      <c r="M299" s="272">
        <f t="shared" si="119"/>
        <v>40</v>
      </c>
      <c r="N299" s="389"/>
      <c r="O299" s="455" t="e">
        <f>(A299*B299*W299)+(B299*'Calculateur de trading'!H299)</f>
        <v>#DIV/0!</v>
      </c>
      <c r="P299" s="274" t="e">
        <f>O299/'Déscriptions des trades'!CK299</f>
        <v>#DIV/0!</v>
      </c>
      <c r="Q299" s="456" t="e">
        <f>'Déscriptions des trades'!CK299-O299</f>
        <v>#DIV/0!</v>
      </c>
      <c r="R299" s="466" t="e">
        <f t="shared" si="124"/>
        <v>#DIV/0!</v>
      </c>
      <c r="S299" s="389"/>
      <c r="T299" s="12"/>
      <c r="U299" s="25"/>
      <c r="V299" s="15"/>
      <c r="W299" s="490">
        <f t="shared" si="128"/>
        <v>0</v>
      </c>
      <c r="X299" s="21" t="e">
        <f>W299*U299/'Déscriptions des trades'!CK299*'Déscriptions des trades'!B299</f>
        <v>#DIV/0!</v>
      </c>
      <c r="Y299" s="459"/>
      <c r="Z299" s="389"/>
      <c r="AA299" s="23">
        <f t="shared" si="125"/>
        <v>0.1</v>
      </c>
      <c r="AB299" s="17" t="e">
        <f>(AA299*'Déscriptions des trades'!U299*'Déscriptions des trades'!B299/'Déscriptions des trades'!CK299)*'Déscriptions des trades'!W299</f>
        <v>#DIV/0!</v>
      </c>
      <c r="AC299" s="265" t="e">
        <f>AB299*'Déscriptions des trades'!CK299</f>
        <v>#DIV/0!</v>
      </c>
      <c r="AD299" s="266" t="e">
        <f>'Déscriptions des trades'!CK299-AC299</f>
        <v>#DIV/0!</v>
      </c>
      <c r="AE299" s="389"/>
      <c r="AF299" s="399">
        <v>295</v>
      </c>
      <c r="AG299" s="389"/>
      <c r="AH299" s="20"/>
      <c r="AI299" s="303"/>
      <c r="AJ299" s="307"/>
      <c r="AK299" s="161"/>
      <c r="AL299" s="305"/>
      <c r="AM299" s="305"/>
      <c r="AN299" s="162"/>
      <c r="AO299" s="439"/>
      <c r="AP299" s="162"/>
      <c r="AQ299" s="113"/>
      <c r="AR299" s="113"/>
      <c r="AS299" s="384"/>
      <c r="AT299" s="306"/>
      <c r="AU299" s="306"/>
      <c r="AV299" s="160"/>
      <c r="AW299" s="158"/>
      <c r="AX299" s="385"/>
      <c r="AY299" s="453"/>
      <c r="AZ299" s="165"/>
      <c r="BA299" s="301"/>
      <c r="BB299" s="165"/>
      <c r="BC299" s="301"/>
      <c r="BD299" s="165"/>
      <c r="BE299" s="302"/>
      <c r="BF299" s="302"/>
      <c r="BG299" s="165"/>
      <c r="BH299" s="303"/>
      <c r="BI299" s="165"/>
      <c r="BJ299" s="304"/>
      <c r="BK299" s="394"/>
      <c r="BL299" s="302"/>
      <c r="BM299" s="302"/>
      <c r="BN299" s="394"/>
      <c r="BO299" s="302"/>
      <c r="BP299" s="13"/>
      <c r="BQ299" s="302"/>
      <c r="BR299" s="13"/>
      <c r="BS299" s="302"/>
      <c r="BT299" s="13"/>
      <c r="BU299" s="302"/>
      <c r="BV299" s="386"/>
      <c r="BW299" s="303"/>
      <c r="BX299" s="303"/>
      <c r="BY299" s="302"/>
      <c r="BZ299" s="302"/>
      <c r="CA299" s="387"/>
      <c r="CB299" s="395"/>
      <c r="CC299" s="12"/>
      <c r="CD299" s="304"/>
      <c r="CE299" s="14"/>
      <c r="CF299" s="395"/>
      <c r="CG299" s="397"/>
      <c r="CH299" s="300">
        <f t="shared" si="129"/>
        <v>0</v>
      </c>
      <c r="CI299" s="26"/>
      <c r="CJ299" s="17">
        <f t="shared" si="126"/>
        <v>0</v>
      </c>
      <c r="CK299" s="18">
        <f t="shared" si="137"/>
        <v>12.89</v>
      </c>
      <c r="CM299" s="164"/>
      <c r="CN299" s="302"/>
      <c r="CO299" s="13">
        <f t="shared" si="130"/>
        <v>0</v>
      </c>
      <c r="CP299" s="302"/>
      <c r="CQ299" s="13">
        <f t="shared" si="131"/>
        <v>0</v>
      </c>
      <c r="CR299" s="302"/>
      <c r="CS299" s="13">
        <f t="shared" si="132"/>
        <v>0</v>
      </c>
      <c r="CT299" s="302"/>
      <c r="CU299" s="13">
        <f t="shared" si="127"/>
        <v>0</v>
      </c>
      <c r="CV299" s="302"/>
      <c r="CW299" s="13">
        <f t="shared" si="133"/>
        <v>0</v>
      </c>
      <c r="CX299" s="13">
        <f t="shared" si="134"/>
        <v>0</v>
      </c>
      <c r="CY299" s="251">
        <f t="shared" si="135"/>
        <v>0</v>
      </c>
      <c r="CZ299" s="13" t="s">
        <v>29</v>
      </c>
      <c r="DA299" s="13">
        <v>50</v>
      </c>
      <c r="DB299" s="22">
        <f t="shared" si="136"/>
        <v>0</v>
      </c>
      <c r="DD299" s="24"/>
      <c r="DF299" s="163"/>
      <c r="DH299" s="24"/>
      <c r="DI299" s="447"/>
      <c r="DJ299" s="163"/>
    </row>
    <row r="300" spans="1:114" s="7" customFormat="1">
      <c r="A300" s="277">
        <f t="shared" si="120"/>
        <v>50</v>
      </c>
      <c r="B300" s="21" t="e">
        <f>'Calculateur de trading'!I300/C300/W300</f>
        <v>#DIV/0!</v>
      </c>
      <c r="C300" s="278">
        <f t="shared" si="121"/>
        <v>10</v>
      </c>
      <c r="D300" s="426"/>
      <c r="E300" s="273">
        <f t="shared" si="122"/>
        <v>100</v>
      </c>
      <c r="F300" s="271">
        <f t="shared" si="114"/>
        <v>2</v>
      </c>
      <c r="G300" s="271" t="e">
        <f t="shared" si="115"/>
        <v>#DIV/0!</v>
      </c>
      <c r="H300" s="272">
        <f t="shared" si="116"/>
        <v>20</v>
      </c>
      <c r="I300" s="270"/>
      <c r="J300" s="273">
        <f t="shared" si="123"/>
        <v>200</v>
      </c>
      <c r="K300" s="271">
        <f t="shared" si="117"/>
        <v>4</v>
      </c>
      <c r="L300" s="271" t="e">
        <f t="shared" si="118"/>
        <v>#DIV/0!</v>
      </c>
      <c r="M300" s="272">
        <f t="shared" si="119"/>
        <v>40</v>
      </c>
      <c r="N300" s="389"/>
      <c r="O300" s="455" t="e">
        <f>(A300*B300*W300)+(B300*'Calculateur de trading'!H300)</f>
        <v>#DIV/0!</v>
      </c>
      <c r="P300" s="274" t="e">
        <f>O300/'Déscriptions des trades'!CK300</f>
        <v>#DIV/0!</v>
      </c>
      <c r="Q300" s="456" t="e">
        <f>'Déscriptions des trades'!CK300-O300</f>
        <v>#DIV/0!</v>
      </c>
      <c r="R300" s="466" t="e">
        <f t="shared" si="124"/>
        <v>#DIV/0!</v>
      </c>
      <c r="S300" s="389"/>
      <c r="T300" s="12"/>
      <c r="U300" s="25"/>
      <c r="V300" s="15"/>
      <c r="W300" s="490">
        <f t="shared" si="128"/>
        <v>0</v>
      </c>
      <c r="X300" s="21" t="e">
        <f>W300*U300/'Déscriptions des trades'!CK300*'Déscriptions des trades'!B300</f>
        <v>#DIV/0!</v>
      </c>
      <c r="Y300" s="459"/>
      <c r="Z300" s="389"/>
      <c r="AA300" s="23">
        <f t="shared" si="125"/>
        <v>0.1</v>
      </c>
      <c r="AB300" s="17" t="e">
        <f>(AA300*'Déscriptions des trades'!U300*'Déscriptions des trades'!B300/'Déscriptions des trades'!CK300)*'Déscriptions des trades'!W300</f>
        <v>#DIV/0!</v>
      </c>
      <c r="AC300" s="265" t="e">
        <f>AB300*'Déscriptions des trades'!CK300</f>
        <v>#DIV/0!</v>
      </c>
      <c r="AD300" s="266" t="e">
        <f>'Déscriptions des trades'!CK300-AC300</f>
        <v>#DIV/0!</v>
      </c>
      <c r="AE300" s="389"/>
      <c r="AF300" s="399">
        <v>296</v>
      </c>
      <c r="AG300" s="389"/>
      <c r="AH300" s="20"/>
      <c r="AI300" s="303"/>
      <c r="AJ300" s="307"/>
      <c r="AK300" s="161"/>
      <c r="AL300" s="305"/>
      <c r="AM300" s="305"/>
      <c r="AN300" s="162"/>
      <c r="AO300" s="439"/>
      <c r="AP300" s="162"/>
      <c r="AQ300" s="113"/>
      <c r="AR300" s="113"/>
      <c r="AS300" s="384"/>
      <c r="AT300" s="306"/>
      <c r="AU300" s="306"/>
      <c r="AV300" s="160"/>
      <c r="AW300" s="158"/>
      <c r="AX300" s="385"/>
      <c r="AY300" s="453"/>
      <c r="AZ300" s="165"/>
      <c r="BA300" s="301"/>
      <c r="BB300" s="165"/>
      <c r="BC300" s="301"/>
      <c r="BD300" s="165"/>
      <c r="BE300" s="302"/>
      <c r="BF300" s="302"/>
      <c r="BG300" s="165"/>
      <c r="BH300" s="303"/>
      <c r="BI300" s="165"/>
      <c r="BJ300" s="304"/>
      <c r="BK300" s="394"/>
      <c r="BL300" s="302"/>
      <c r="BM300" s="302"/>
      <c r="BN300" s="394"/>
      <c r="BO300" s="302"/>
      <c r="BP300" s="13"/>
      <c r="BQ300" s="302"/>
      <c r="BR300" s="13"/>
      <c r="BS300" s="302"/>
      <c r="BT300" s="13"/>
      <c r="BU300" s="302"/>
      <c r="BV300" s="386"/>
      <c r="BW300" s="303"/>
      <c r="BX300" s="303"/>
      <c r="BY300" s="302"/>
      <c r="BZ300" s="302"/>
      <c r="CA300" s="387"/>
      <c r="CB300" s="395"/>
      <c r="CC300" s="12"/>
      <c r="CD300" s="304"/>
      <c r="CE300" s="14"/>
      <c r="CF300" s="395"/>
      <c r="CG300" s="397"/>
      <c r="CH300" s="300">
        <f t="shared" si="129"/>
        <v>0</v>
      </c>
      <c r="CI300" s="26"/>
      <c r="CJ300" s="17">
        <f t="shared" si="126"/>
        <v>0</v>
      </c>
      <c r="CK300" s="18">
        <f t="shared" si="137"/>
        <v>12.89</v>
      </c>
      <c r="CM300" s="164"/>
      <c r="CN300" s="302"/>
      <c r="CO300" s="13">
        <f t="shared" si="130"/>
        <v>0</v>
      </c>
      <c r="CP300" s="302"/>
      <c r="CQ300" s="13">
        <f t="shared" si="131"/>
        <v>0</v>
      </c>
      <c r="CR300" s="302"/>
      <c r="CS300" s="13">
        <f t="shared" si="132"/>
        <v>0</v>
      </c>
      <c r="CT300" s="302"/>
      <c r="CU300" s="13">
        <f t="shared" si="127"/>
        <v>0</v>
      </c>
      <c r="CV300" s="302"/>
      <c r="CW300" s="13">
        <f t="shared" si="133"/>
        <v>0</v>
      </c>
      <c r="CX300" s="13">
        <f t="shared" si="134"/>
        <v>0</v>
      </c>
      <c r="CY300" s="251">
        <f t="shared" si="135"/>
        <v>0</v>
      </c>
      <c r="CZ300" s="13" t="s">
        <v>29</v>
      </c>
      <c r="DA300" s="13">
        <v>50</v>
      </c>
      <c r="DB300" s="22">
        <f t="shared" si="136"/>
        <v>0</v>
      </c>
      <c r="DD300" s="24"/>
      <c r="DF300" s="163"/>
      <c r="DH300" s="24"/>
      <c r="DI300" s="447"/>
      <c r="DJ300" s="163"/>
    </row>
    <row r="301" spans="1:114" s="7" customFormat="1">
      <c r="A301" s="277">
        <f t="shared" si="120"/>
        <v>50</v>
      </c>
      <c r="B301" s="21" t="e">
        <f>'Calculateur de trading'!I301/C301/W301</f>
        <v>#DIV/0!</v>
      </c>
      <c r="C301" s="278">
        <f t="shared" si="121"/>
        <v>10</v>
      </c>
      <c r="D301" s="278"/>
      <c r="E301" s="273">
        <f t="shared" si="122"/>
        <v>100</v>
      </c>
      <c r="F301" s="271">
        <f t="shared" si="114"/>
        <v>2</v>
      </c>
      <c r="G301" s="271" t="e">
        <f t="shared" si="115"/>
        <v>#DIV/0!</v>
      </c>
      <c r="H301" s="272">
        <f t="shared" si="116"/>
        <v>20</v>
      </c>
      <c r="I301" s="270"/>
      <c r="J301" s="273">
        <f t="shared" si="123"/>
        <v>200</v>
      </c>
      <c r="K301" s="271">
        <f t="shared" si="117"/>
        <v>4</v>
      </c>
      <c r="L301" s="271" t="e">
        <f t="shared" si="118"/>
        <v>#DIV/0!</v>
      </c>
      <c r="M301" s="272">
        <f t="shared" si="119"/>
        <v>40</v>
      </c>
      <c r="N301" s="389"/>
      <c r="O301" s="455" t="e">
        <f>(A301*B301*W301)+(B301*'Calculateur de trading'!H301)</f>
        <v>#DIV/0!</v>
      </c>
      <c r="P301" s="274" t="e">
        <f>O301/'Déscriptions des trades'!CK301</f>
        <v>#DIV/0!</v>
      </c>
      <c r="Q301" s="456" t="e">
        <f>'Déscriptions des trades'!CK301-O301</f>
        <v>#DIV/0!</v>
      </c>
      <c r="R301" s="466" t="e">
        <f t="shared" si="124"/>
        <v>#DIV/0!</v>
      </c>
      <c r="S301" s="389"/>
      <c r="T301" s="12"/>
      <c r="U301" s="25"/>
      <c r="V301" s="15"/>
      <c r="W301" s="490">
        <f t="shared" si="128"/>
        <v>0</v>
      </c>
      <c r="X301" s="21" t="e">
        <f>W301*U301/'Déscriptions des trades'!CK301*'Déscriptions des trades'!B301</f>
        <v>#DIV/0!</v>
      </c>
      <c r="Y301" s="459"/>
      <c r="Z301" s="389"/>
      <c r="AA301" s="23">
        <f t="shared" si="125"/>
        <v>0.1</v>
      </c>
      <c r="AB301" s="17" t="e">
        <f>(AA301*'Déscriptions des trades'!U301*'Déscriptions des trades'!B301/'Déscriptions des trades'!CK301)*'Déscriptions des trades'!W301</f>
        <v>#DIV/0!</v>
      </c>
      <c r="AC301" s="265" t="e">
        <f>AB301*'Déscriptions des trades'!CK301</f>
        <v>#DIV/0!</v>
      </c>
      <c r="AD301" s="266" t="e">
        <f>'Déscriptions des trades'!CK301-AC301</f>
        <v>#DIV/0!</v>
      </c>
      <c r="AE301" s="389"/>
      <c r="AF301" s="399">
        <v>297</v>
      </c>
      <c r="AG301" s="389"/>
      <c r="AH301" s="20"/>
      <c r="AI301" s="303"/>
      <c r="AJ301" s="307"/>
      <c r="AK301" s="161"/>
      <c r="AL301" s="305"/>
      <c r="AM301" s="305"/>
      <c r="AN301" s="162"/>
      <c r="AO301" s="439"/>
      <c r="AP301" s="162"/>
      <c r="AQ301" s="113"/>
      <c r="AR301" s="113"/>
      <c r="AS301" s="384"/>
      <c r="AT301" s="306"/>
      <c r="AU301" s="306"/>
      <c r="AV301" s="160"/>
      <c r="AW301" s="158"/>
      <c r="AX301" s="385"/>
      <c r="AY301" s="453"/>
      <c r="AZ301" s="165"/>
      <c r="BA301" s="301"/>
      <c r="BB301" s="165"/>
      <c r="BC301" s="301"/>
      <c r="BD301" s="165"/>
      <c r="BE301" s="302"/>
      <c r="BF301" s="302"/>
      <c r="BG301" s="165"/>
      <c r="BH301" s="303"/>
      <c r="BI301" s="165"/>
      <c r="BJ301" s="304"/>
      <c r="BK301" s="394"/>
      <c r="BL301" s="302"/>
      <c r="BM301" s="302"/>
      <c r="BN301" s="394"/>
      <c r="BO301" s="302"/>
      <c r="BP301" s="13"/>
      <c r="BQ301" s="302"/>
      <c r="BR301" s="13"/>
      <c r="BS301" s="302"/>
      <c r="BT301" s="13"/>
      <c r="BU301" s="302"/>
      <c r="BV301" s="386"/>
      <c r="BW301" s="303"/>
      <c r="BX301" s="303"/>
      <c r="BY301" s="302"/>
      <c r="BZ301" s="302"/>
      <c r="CA301" s="387"/>
      <c r="CB301" s="395"/>
      <c r="CC301" s="12"/>
      <c r="CD301" s="304"/>
      <c r="CE301" s="14"/>
      <c r="CF301" s="395"/>
      <c r="CG301" s="397"/>
      <c r="CH301" s="300">
        <f t="shared" si="129"/>
        <v>0</v>
      </c>
      <c r="CI301" s="26"/>
      <c r="CJ301" s="17">
        <f t="shared" si="126"/>
        <v>0</v>
      </c>
      <c r="CK301" s="18">
        <f t="shared" si="137"/>
        <v>12.89</v>
      </c>
      <c r="CM301" s="164"/>
      <c r="CN301" s="302"/>
      <c r="CO301" s="13">
        <f t="shared" si="130"/>
        <v>0</v>
      </c>
      <c r="CP301" s="302"/>
      <c r="CQ301" s="13">
        <f t="shared" si="131"/>
        <v>0</v>
      </c>
      <c r="CR301" s="302"/>
      <c r="CS301" s="13">
        <f t="shared" si="132"/>
        <v>0</v>
      </c>
      <c r="CT301" s="302"/>
      <c r="CU301" s="13">
        <f t="shared" si="127"/>
        <v>0</v>
      </c>
      <c r="CV301" s="302"/>
      <c r="CW301" s="13">
        <f t="shared" si="133"/>
        <v>0</v>
      </c>
      <c r="CX301" s="13">
        <f t="shared" si="134"/>
        <v>0</v>
      </c>
      <c r="CY301" s="251">
        <f t="shared" si="135"/>
        <v>0</v>
      </c>
      <c r="CZ301" s="13" t="s">
        <v>29</v>
      </c>
      <c r="DA301" s="13">
        <v>50</v>
      </c>
      <c r="DB301" s="22">
        <f t="shared" si="136"/>
        <v>0</v>
      </c>
      <c r="DD301" s="24"/>
      <c r="DF301" s="163"/>
      <c r="DH301" s="24"/>
      <c r="DI301" s="447"/>
      <c r="DJ301" s="163"/>
    </row>
    <row r="302" spans="1:114" s="7" customFormat="1">
      <c r="A302" s="277">
        <f t="shared" si="120"/>
        <v>50</v>
      </c>
      <c r="B302" s="21" t="e">
        <f>'Calculateur de trading'!I302/C302/W302</f>
        <v>#DIV/0!</v>
      </c>
      <c r="C302" s="278">
        <f t="shared" si="121"/>
        <v>10</v>
      </c>
      <c r="D302" s="426"/>
      <c r="E302" s="273">
        <f t="shared" si="122"/>
        <v>100</v>
      </c>
      <c r="F302" s="271">
        <f t="shared" si="114"/>
        <v>2</v>
      </c>
      <c r="G302" s="271" t="e">
        <f t="shared" si="115"/>
        <v>#DIV/0!</v>
      </c>
      <c r="H302" s="272">
        <f t="shared" si="116"/>
        <v>20</v>
      </c>
      <c r="I302" s="270"/>
      <c r="J302" s="273">
        <f t="shared" si="123"/>
        <v>200</v>
      </c>
      <c r="K302" s="271">
        <f t="shared" si="117"/>
        <v>4</v>
      </c>
      <c r="L302" s="271" t="e">
        <f t="shared" si="118"/>
        <v>#DIV/0!</v>
      </c>
      <c r="M302" s="272">
        <f t="shared" si="119"/>
        <v>40</v>
      </c>
      <c r="N302" s="389"/>
      <c r="O302" s="455" t="e">
        <f>(A302*B302*W302)+(B302*'Calculateur de trading'!H302)</f>
        <v>#DIV/0!</v>
      </c>
      <c r="P302" s="274" t="e">
        <f>O302/'Déscriptions des trades'!CK302</f>
        <v>#DIV/0!</v>
      </c>
      <c r="Q302" s="456" t="e">
        <f>'Déscriptions des trades'!CK302-O302</f>
        <v>#DIV/0!</v>
      </c>
      <c r="R302" s="466" t="e">
        <f t="shared" si="124"/>
        <v>#DIV/0!</v>
      </c>
      <c r="S302" s="389"/>
      <c r="T302" s="12"/>
      <c r="U302" s="25"/>
      <c r="V302" s="15"/>
      <c r="W302" s="490">
        <f t="shared" si="128"/>
        <v>0</v>
      </c>
      <c r="X302" s="21" t="e">
        <f>W302*U302/'Déscriptions des trades'!CK302*'Déscriptions des trades'!B302</f>
        <v>#DIV/0!</v>
      </c>
      <c r="Y302" s="459"/>
      <c r="Z302" s="389"/>
      <c r="AA302" s="23">
        <f t="shared" si="125"/>
        <v>0.1</v>
      </c>
      <c r="AB302" s="17" t="e">
        <f>(AA302*'Déscriptions des trades'!U302*'Déscriptions des trades'!B302/'Déscriptions des trades'!CK302)*'Déscriptions des trades'!W302</f>
        <v>#DIV/0!</v>
      </c>
      <c r="AC302" s="265" t="e">
        <f>AB302*'Déscriptions des trades'!CK302</f>
        <v>#DIV/0!</v>
      </c>
      <c r="AD302" s="266" t="e">
        <f>'Déscriptions des trades'!CK302-AC302</f>
        <v>#DIV/0!</v>
      </c>
      <c r="AE302" s="389"/>
      <c r="AF302" s="399">
        <v>298</v>
      </c>
      <c r="AG302" s="389"/>
      <c r="AH302" s="20"/>
      <c r="AI302" s="303"/>
      <c r="AJ302" s="307"/>
      <c r="AK302" s="161"/>
      <c r="AL302" s="305"/>
      <c r="AM302" s="305"/>
      <c r="AN302" s="162"/>
      <c r="AO302" s="439"/>
      <c r="AP302" s="162"/>
      <c r="AQ302" s="113"/>
      <c r="AR302" s="113"/>
      <c r="AS302" s="384"/>
      <c r="AT302" s="306"/>
      <c r="AU302" s="306"/>
      <c r="AV302" s="160"/>
      <c r="AW302" s="158"/>
      <c r="AX302" s="385"/>
      <c r="AY302" s="453"/>
      <c r="AZ302" s="165"/>
      <c r="BA302" s="301"/>
      <c r="BB302" s="165"/>
      <c r="BC302" s="301"/>
      <c r="BD302" s="165"/>
      <c r="BE302" s="302"/>
      <c r="BF302" s="302"/>
      <c r="BG302" s="165"/>
      <c r="BH302" s="303"/>
      <c r="BI302" s="165"/>
      <c r="BJ302" s="304"/>
      <c r="BK302" s="394"/>
      <c r="BL302" s="302"/>
      <c r="BM302" s="302"/>
      <c r="BN302" s="394"/>
      <c r="BO302" s="302"/>
      <c r="BP302" s="13"/>
      <c r="BQ302" s="302"/>
      <c r="BR302" s="13"/>
      <c r="BS302" s="302"/>
      <c r="BT302" s="13"/>
      <c r="BU302" s="302"/>
      <c r="BV302" s="386"/>
      <c r="BW302" s="303"/>
      <c r="BX302" s="303"/>
      <c r="BY302" s="302"/>
      <c r="BZ302" s="302"/>
      <c r="CA302" s="387"/>
      <c r="CB302" s="395"/>
      <c r="CC302" s="12"/>
      <c r="CD302" s="304"/>
      <c r="CE302" s="14"/>
      <c r="CF302" s="395"/>
      <c r="CG302" s="397"/>
      <c r="CH302" s="300">
        <f t="shared" si="129"/>
        <v>0</v>
      </c>
      <c r="CI302" s="26"/>
      <c r="CJ302" s="17">
        <f t="shared" si="126"/>
        <v>0</v>
      </c>
      <c r="CK302" s="18">
        <f t="shared" si="137"/>
        <v>12.89</v>
      </c>
      <c r="CM302" s="164"/>
      <c r="CN302" s="302"/>
      <c r="CO302" s="13">
        <f t="shared" si="130"/>
        <v>0</v>
      </c>
      <c r="CP302" s="302"/>
      <c r="CQ302" s="13">
        <f t="shared" si="131"/>
        <v>0</v>
      </c>
      <c r="CR302" s="302"/>
      <c r="CS302" s="13">
        <f t="shared" si="132"/>
        <v>0</v>
      </c>
      <c r="CT302" s="302"/>
      <c r="CU302" s="13">
        <f t="shared" si="127"/>
        <v>0</v>
      </c>
      <c r="CV302" s="302"/>
      <c r="CW302" s="13">
        <f t="shared" si="133"/>
        <v>0</v>
      </c>
      <c r="CX302" s="13">
        <f t="shared" si="134"/>
        <v>0</v>
      </c>
      <c r="CY302" s="251">
        <f t="shared" si="135"/>
        <v>0</v>
      </c>
      <c r="CZ302" s="13" t="s">
        <v>29</v>
      </c>
      <c r="DA302" s="13">
        <v>50</v>
      </c>
      <c r="DB302" s="22">
        <f t="shared" si="136"/>
        <v>0</v>
      </c>
      <c r="DD302" s="24"/>
      <c r="DF302" s="163"/>
      <c r="DH302" s="24"/>
      <c r="DI302" s="447"/>
      <c r="DJ302" s="163"/>
    </row>
    <row r="303" spans="1:114" s="7" customFormat="1">
      <c r="A303" s="277">
        <f t="shared" si="120"/>
        <v>50</v>
      </c>
      <c r="B303" s="21" t="e">
        <f>'Calculateur de trading'!I303/C303/W303</f>
        <v>#DIV/0!</v>
      </c>
      <c r="C303" s="278">
        <f t="shared" si="121"/>
        <v>10</v>
      </c>
      <c r="D303" s="278"/>
      <c r="E303" s="273">
        <f t="shared" si="122"/>
        <v>100</v>
      </c>
      <c r="F303" s="271">
        <f t="shared" si="114"/>
        <v>2</v>
      </c>
      <c r="G303" s="271" t="e">
        <f t="shared" si="115"/>
        <v>#DIV/0!</v>
      </c>
      <c r="H303" s="272">
        <f t="shared" si="116"/>
        <v>20</v>
      </c>
      <c r="I303" s="270"/>
      <c r="J303" s="273">
        <f t="shared" si="123"/>
        <v>200</v>
      </c>
      <c r="K303" s="271">
        <f t="shared" si="117"/>
        <v>4</v>
      </c>
      <c r="L303" s="271" t="e">
        <f t="shared" si="118"/>
        <v>#DIV/0!</v>
      </c>
      <c r="M303" s="272">
        <f t="shared" si="119"/>
        <v>40</v>
      </c>
      <c r="N303" s="389"/>
      <c r="O303" s="455" t="e">
        <f>(A303*B303*W303)+(B303*'Calculateur de trading'!H303)</f>
        <v>#DIV/0!</v>
      </c>
      <c r="P303" s="274" t="e">
        <f>O303/'Déscriptions des trades'!CK303</f>
        <v>#DIV/0!</v>
      </c>
      <c r="Q303" s="456" t="e">
        <f>'Déscriptions des trades'!CK303-O303</f>
        <v>#DIV/0!</v>
      </c>
      <c r="R303" s="466" t="e">
        <f t="shared" si="124"/>
        <v>#DIV/0!</v>
      </c>
      <c r="S303" s="389"/>
      <c r="T303" s="12"/>
      <c r="U303" s="25"/>
      <c r="V303" s="15"/>
      <c r="W303" s="490">
        <f t="shared" si="128"/>
        <v>0</v>
      </c>
      <c r="X303" s="21" t="e">
        <f>W303*U303/'Déscriptions des trades'!CK303*'Déscriptions des trades'!B303</f>
        <v>#DIV/0!</v>
      </c>
      <c r="Y303" s="459"/>
      <c r="Z303" s="389"/>
      <c r="AA303" s="23">
        <f t="shared" si="125"/>
        <v>0.1</v>
      </c>
      <c r="AB303" s="17" t="e">
        <f>(AA303*'Déscriptions des trades'!U303*'Déscriptions des trades'!B303/'Déscriptions des trades'!CK303)*'Déscriptions des trades'!W303</f>
        <v>#DIV/0!</v>
      </c>
      <c r="AC303" s="265" t="e">
        <f>AB303*'Déscriptions des trades'!CK303</f>
        <v>#DIV/0!</v>
      </c>
      <c r="AD303" s="266" t="e">
        <f>'Déscriptions des trades'!CK303-AC303</f>
        <v>#DIV/0!</v>
      </c>
      <c r="AE303" s="389"/>
      <c r="AF303" s="399">
        <v>299</v>
      </c>
      <c r="AG303" s="389"/>
      <c r="AH303" s="20"/>
      <c r="AI303" s="303"/>
      <c r="AJ303" s="307"/>
      <c r="AK303" s="161"/>
      <c r="AL303" s="305"/>
      <c r="AM303" s="305"/>
      <c r="AN303" s="162"/>
      <c r="AO303" s="439"/>
      <c r="AP303" s="162"/>
      <c r="AQ303" s="113"/>
      <c r="AR303" s="113"/>
      <c r="AS303" s="384"/>
      <c r="AT303" s="306"/>
      <c r="AU303" s="306"/>
      <c r="AV303" s="160"/>
      <c r="AW303" s="158"/>
      <c r="AX303" s="385"/>
      <c r="AY303" s="453"/>
      <c r="AZ303" s="165"/>
      <c r="BA303" s="301"/>
      <c r="BB303" s="165"/>
      <c r="BC303" s="301"/>
      <c r="BD303" s="165"/>
      <c r="BE303" s="302"/>
      <c r="BF303" s="302"/>
      <c r="BG303" s="165"/>
      <c r="BH303" s="303"/>
      <c r="BI303" s="165"/>
      <c r="BJ303" s="304"/>
      <c r="BK303" s="394"/>
      <c r="BL303" s="302"/>
      <c r="BM303" s="302"/>
      <c r="BN303" s="394"/>
      <c r="BO303" s="302"/>
      <c r="BP303" s="13"/>
      <c r="BQ303" s="302"/>
      <c r="BR303" s="13"/>
      <c r="BS303" s="302"/>
      <c r="BT303" s="13"/>
      <c r="BU303" s="302"/>
      <c r="BV303" s="386"/>
      <c r="BW303" s="303"/>
      <c r="BX303" s="303"/>
      <c r="BY303" s="302"/>
      <c r="BZ303" s="302"/>
      <c r="CA303" s="387"/>
      <c r="CB303" s="395"/>
      <c r="CC303" s="12"/>
      <c r="CD303" s="304"/>
      <c r="CE303" s="14"/>
      <c r="CF303" s="395"/>
      <c r="CG303" s="397"/>
      <c r="CH303" s="300">
        <f t="shared" si="129"/>
        <v>0</v>
      </c>
      <c r="CI303" s="26"/>
      <c r="CJ303" s="17">
        <f t="shared" si="126"/>
        <v>0</v>
      </c>
      <c r="CK303" s="18">
        <f t="shared" si="137"/>
        <v>12.89</v>
      </c>
      <c r="CM303" s="164"/>
      <c r="CN303" s="302"/>
      <c r="CO303" s="13">
        <f t="shared" si="130"/>
        <v>0</v>
      </c>
      <c r="CP303" s="302"/>
      <c r="CQ303" s="13">
        <f t="shared" si="131"/>
        <v>0</v>
      </c>
      <c r="CR303" s="302"/>
      <c r="CS303" s="13">
        <f t="shared" si="132"/>
        <v>0</v>
      </c>
      <c r="CT303" s="302"/>
      <c r="CU303" s="13">
        <f t="shared" si="127"/>
        <v>0</v>
      </c>
      <c r="CV303" s="302"/>
      <c r="CW303" s="13">
        <f t="shared" si="133"/>
        <v>0</v>
      </c>
      <c r="CX303" s="13">
        <f t="shared" si="134"/>
        <v>0</v>
      </c>
      <c r="CY303" s="251">
        <f t="shared" si="135"/>
        <v>0</v>
      </c>
      <c r="CZ303" s="13" t="s">
        <v>29</v>
      </c>
      <c r="DA303" s="13">
        <v>50</v>
      </c>
      <c r="DB303" s="22">
        <f t="shared" si="136"/>
        <v>0</v>
      </c>
      <c r="DD303" s="24"/>
      <c r="DF303" s="163"/>
      <c r="DH303" s="24"/>
      <c r="DI303" s="447"/>
      <c r="DJ303" s="163"/>
    </row>
    <row r="304" spans="1:114" s="7" customFormat="1">
      <c r="A304" s="277">
        <f t="shared" si="120"/>
        <v>50</v>
      </c>
      <c r="B304" s="21" t="e">
        <f>'Calculateur de trading'!I304/C304/W304</f>
        <v>#DIV/0!</v>
      </c>
      <c r="C304" s="278">
        <f t="shared" si="121"/>
        <v>10</v>
      </c>
      <c r="D304" s="426"/>
      <c r="E304" s="273">
        <f t="shared" si="122"/>
        <v>100</v>
      </c>
      <c r="F304" s="271">
        <f t="shared" si="114"/>
        <v>2</v>
      </c>
      <c r="G304" s="271" t="e">
        <f t="shared" si="115"/>
        <v>#DIV/0!</v>
      </c>
      <c r="H304" s="272">
        <f t="shared" si="116"/>
        <v>20</v>
      </c>
      <c r="I304" s="270"/>
      <c r="J304" s="273">
        <f t="shared" si="123"/>
        <v>200</v>
      </c>
      <c r="K304" s="271">
        <f t="shared" si="117"/>
        <v>4</v>
      </c>
      <c r="L304" s="271" t="e">
        <f t="shared" si="118"/>
        <v>#DIV/0!</v>
      </c>
      <c r="M304" s="272">
        <f t="shared" si="119"/>
        <v>40</v>
      </c>
      <c r="N304" s="389"/>
      <c r="O304" s="455" t="e">
        <f>(A304*B304*W304)+(B304*'Calculateur de trading'!H304)</f>
        <v>#DIV/0!</v>
      </c>
      <c r="P304" s="274" t="e">
        <f>O304/'Déscriptions des trades'!CK304</f>
        <v>#DIV/0!</v>
      </c>
      <c r="Q304" s="456" t="e">
        <f>'Déscriptions des trades'!CK304-O304</f>
        <v>#DIV/0!</v>
      </c>
      <c r="R304" s="466" t="e">
        <f t="shared" si="124"/>
        <v>#DIV/0!</v>
      </c>
      <c r="S304" s="389"/>
      <c r="T304" s="12"/>
      <c r="U304" s="25"/>
      <c r="V304" s="15"/>
      <c r="W304" s="490">
        <f t="shared" si="128"/>
        <v>0</v>
      </c>
      <c r="X304" s="21" t="e">
        <f>W304*U304/'Déscriptions des trades'!CK304*'Déscriptions des trades'!B304</f>
        <v>#DIV/0!</v>
      </c>
      <c r="Y304" s="459"/>
      <c r="Z304" s="389"/>
      <c r="AA304" s="23">
        <f t="shared" si="125"/>
        <v>0.1</v>
      </c>
      <c r="AB304" s="17" t="e">
        <f>(AA304*'Déscriptions des trades'!U304*'Déscriptions des trades'!B304/'Déscriptions des trades'!CK304)*'Déscriptions des trades'!W304</f>
        <v>#DIV/0!</v>
      </c>
      <c r="AC304" s="265" t="e">
        <f>AB304*'Déscriptions des trades'!CK304</f>
        <v>#DIV/0!</v>
      </c>
      <c r="AD304" s="266" t="e">
        <f>'Déscriptions des trades'!CK304-AC304</f>
        <v>#DIV/0!</v>
      </c>
      <c r="AE304" s="389"/>
      <c r="AF304" s="399">
        <v>300</v>
      </c>
      <c r="AG304" s="389"/>
      <c r="AH304" s="20"/>
      <c r="AI304" s="303"/>
      <c r="AJ304" s="307"/>
      <c r="AK304" s="161"/>
      <c r="AL304" s="305"/>
      <c r="AM304" s="305"/>
      <c r="AN304" s="162"/>
      <c r="AO304" s="439"/>
      <c r="AP304" s="162"/>
      <c r="AQ304" s="113"/>
      <c r="AR304" s="113"/>
      <c r="AS304" s="384"/>
      <c r="AT304" s="306"/>
      <c r="AU304" s="306"/>
      <c r="AV304" s="160"/>
      <c r="AW304" s="158"/>
      <c r="AX304" s="385"/>
      <c r="AY304" s="453"/>
      <c r="AZ304" s="165"/>
      <c r="BA304" s="301"/>
      <c r="BB304" s="165"/>
      <c r="BC304" s="301"/>
      <c r="BD304" s="165"/>
      <c r="BE304" s="302"/>
      <c r="BF304" s="302"/>
      <c r="BG304" s="165"/>
      <c r="BH304" s="303"/>
      <c r="BI304" s="165"/>
      <c r="BJ304" s="304"/>
      <c r="BK304" s="394"/>
      <c r="BL304" s="302"/>
      <c r="BM304" s="302"/>
      <c r="BN304" s="394"/>
      <c r="BO304" s="302"/>
      <c r="BP304" s="13"/>
      <c r="BQ304" s="302"/>
      <c r="BR304" s="13"/>
      <c r="BS304" s="302"/>
      <c r="BT304" s="13"/>
      <c r="BU304" s="302"/>
      <c r="BV304" s="386"/>
      <c r="BW304" s="303"/>
      <c r="BX304" s="303"/>
      <c r="BY304" s="302"/>
      <c r="BZ304" s="302"/>
      <c r="CA304" s="387"/>
      <c r="CB304" s="395"/>
      <c r="CC304" s="12"/>
      <c r="CD304" s="304"/>
      <c r="CE304" s="14"/>
      <c r="CF304" s="395"/>
      <c r="CG304" s="397"/>
      <c r="CH304" s="300">
        <f t="shared" si="129"/>
        <v>0</v>
      </c>
      <c r="CI304" s="26"/>
      <c r="CJ304" s="17">
        <f t="shared" si="126"/>
        <v>0</v>
      </c>
      <c r="CK304" s="18">
        <f t="shared" si="137"/>
        <v>12.89</v>
      </c>
      <c r="CM304" s="164"/>
      <c r="CN304" s="302"/>
      <c r="CO304" s="13">
        <f t="shared" si="130"/>
        <v>0</v>
      </c>
      <c r="CP304" s="302"/>
      <c r="CQ304" s="13">
        <f t="shared" si="131"/>
        <v>0</v>
      </c>
      <c r="CR304" s="302"/>
      <c r="CS304" s="13">
        <f t="shared" si="132"/>
        <v>0</v>
      </c>
      <c r="CT304" s="302"/>
      <c r="CU304" s="13">
        <f t="shared" si="127"/>
        <v>0</v>
      </c>
      <c r="CV304" s="302"/>
      <c r="CW304" s="13">
        <f t="shared" si="133"/>
        <v>0</v>
      </c>
      <c r="CX304" s="13">
        <f t="shared" si="134"/>
        <v>0</v>
      </c>
      <c r="CY304" s="251">
        <f t="shared" si="135"/>
        <v>0</v>
      </c>
      <c r="CZ304" s="13" t="s">
        <v>29</v>
      </c>
      <c r="DA304" s="13">
        <v>50</v>
      </c>
      <c r="DB304" s="22">
        <f t="shared" si="136"/>
        <v>0</v>
      </c>
      <c r="DD304" s="24"/>
      <c r="DF304" s="163"/>
      <c r="DH304" s="24"/>
      <c r="DI304" s="447"/>
      <c r="DJ304" s="163"/>
    </row>
    <row r="305" spans="1:114" s="7" customFormat="1">
      <c r="A305" s="277">
        <f t="shared" si="120"/>
        <v>50</v>
      </c>
      <c r="B305" s="21" t="e">
        <f>'Calculateur de trading'!I305/C305/W305</f>
        <v>#DIV/0!</v>
      </c>
      <c r="C305" s="278">
        <f t="shared" si="121"/>
        <v>10</v>
      </c>
      <c r="D305" s="278"/>
      <c r="E305" s="273">
        <f t="shared" si="122"/>
        <v>100</v>
      </c>
      <c r="F305" s="271">
        <f t="shared" si="114"/>
        <v>2</v>
      </c>
      <c r="G305" s="271" t="e">
        <f t="shared" si="115"/>
        <v>#DIV/0!</v>
      </c>
      <c r="H305" s="272">
        <f t="shared" si="116"/>
        <v>20</v>
      </c>
      <c r="I305" s="270"/>
      <c r="J305" s="273">
        <f t="shared" si="123"/>
        <v>200</v>
      </c>
      <c r="K305" s="271">
        <f t="shared" si="117"/>
        <v>4</v>
      </c>
      <c r="L305" s="271" t="e">
        <f t="shared" si="118"/>
        <v>#DIV/0!</v>
      </c>
      <c r="M305" s="272">
        <f t="shared" si="119"/>
        <v>40</v>
      </c>
      <c r="N305" s="389"/>
      <c r="O305" s="455" t="e">
        <f>(A305*B305*W305)+(B305*'Calculateur de trading'!H305)</f>
        <v>#DIV/0!</v>
      </c>
      <c r="P305" s="274" t="e">
        <f>O305/'Déscriptions des trades'!CK305</f>
        <v>#DIV/0!</v>
      </c>
      <c r="Q305" s="456" t="e">
        <f>'Déscriptions des trades'!CK305-O305</f>
        <v>#DIV/0!</v>
      </c>
      <c r="R305" s="466" t="e">
        <f t="shared" si="124"/>
        <v>#DIV/0!</v>
      </c>
      <c r="S305" s="389"/>
      <c r="T305" s="12"/>
      <c r="U305" s="25"/>
      <c r="V305" s="15"/>
      <c r="W305" s="490">
        <f t="shared" si="128"/>
        <v>0</v>
      </c>
      <c r="X305" s="21" t="e">
        <f>W305*U305/'Déscriptions des trades'!CK305*'Déscriptions des trades'!B305</f>
        <v>#DIV/0!</v>
      </c>
      <c r="Y305" s="459"/>
      <c r="Z305" s="389"/>
      <c r="AA305" s="23">
        <f t="shared" si="125"/>
        <v>0.1</v>
      </c>
      <c r="AB305" s="17" t="e">
        <f>(AA305*'Déscriptions des trades'!U305*'Déscriptions des trades'!B305/'Déscriptions des trades'!CK305)*'Déscriptions des trades'!W305</f>
        <v>#DIV/0!</v>
      </c>
      <c r="AC305" s="265" t="e">
        <f>AB305*'Déscriptions des trades'!CK305</f>
        <v>#DIV/0!</v>
      </c>
      <c r="AD305" s="266" t="e">
        <f>'Déscriptions des trades'!CK305-AC305</f>
        <v>#DIV/0!</v>
      </c>
      <c r="AE305" s="389"/>
      <c r="AF305" s="399">
        <v>301</v>
      </c>
      <c r="AG305" s="389"/>
      <c r="AH305" s="20"/>
      <c r="AI305" s="303"/>
      <c r="AJ305" s="307"/>
      <c r="AK305" s="161"/>
      <c r="AL305" s="305"/>
      <c r="AM305" s="305"/>
      <c r="AN305" s="162"/>
      <c r="AO305" s="439"/>
      <c r="AP305" s="162"/>
      <c r="AQ305" s="113"/>
      <c r="AR305" s="113"/>
      <c r="AS305" s="384"/>
      <c r="AT305" s="306"/>
      <c r="AU305" s="306"/>
      <c r="AV305" s="160"/>
      <c r="AW305" s="158"/>
      <c r="AX305" s="385"/>
      <c r="AY305" s="453"/>
      <c r="AZ305" s="165"/>
      <c r="BA305" s="301"/>
      <c r="BB305" s="165"/>
      <c r="BC305" s="301"/>
      <c r="BD305" s="165"/>
      <c r="BE305" s="302"/>
      <c r="BF305" s="302"/>
      <c r="BG305" s="165"/>
      <c r="BH305" s="303"/>
      <c r="BI305" s="165"/>
      <c r="BJ305" s="304"/>
      <c r="BK305" s="394"/>
      <c r="BL305" s="302"/>
      <c r="BM305" s="302"/>
      <c r="BN305" s="394"/>
      <c r="BO305" s="302"/>
      <c r="BP305" s="13"/>
      <c r="BQ305" s="302"/>
      <c r="BR305" s="13"/>
      <c r="BS305" s="302"/>
      <c r="BT305" s="13"/>
      <c r="BU305" s="302"/>
      <c r="BV305" s="386"/>
      <c r="BW305" s="303"/>
      <c r="BX305" s="303"/>
      <c r="BY305" s="302"/>
      <c r="BZ305" s="302"/>
      <c r="CA305" s="387"/>
      <c r="CB305" s="395"/>
      <c r="CC305" s="12"/>
      <c r="CD305" s="304"/>
      <c r="CE305" s="14"/>
      <c r="CF305" s="395"/>
      <c r="CG305" s="397"/>
      <c r="CH305" s="300">
        <f t="shared" si="129"/>
        <v>0</v>
      </c>
      <c r="CI305" s="26"/>
      <c r="CJ305" s="17">
        <f t="shared" si="126"/>
        <v>0</v>
      </c>
      <c r="CK305" s="18">
        <f t="shared" si="137"/>
        <v>12.89</v>
      </c>
      <c r="CM305" s="164"/>
      <c r="CN305" s="302"/>
      <c r="CO305" s="13">
        <f t="shared" si="130"/>
        <v>0</v>
      </c>
      <c r="CP305" s="302"/>
      <c r="CQ305" s="13">
        <f t="shared" si="131"/>
        <v>0</v>
      </c>
      <c r="CR305" s="302"/>
      <c r="CS305" s="13">
        <f t="shared" si="132"/>
        <v>0</v>
      </c>
      <c r="CT305" s="302"/>
      <c r="CU305" s="13">
        <f t="shared" si="127"/>
        <v>0</v>
      </c>
      <c r="CV305" s="302"/>
      <c r="CW305" s="13">
        <f t="shared" si="133"/>
        <v>0</v>
      </c>
      <c r="CX305" s="13">
        <f t="shared" si="134"/>
        <v>0</v>
      </c>
      <c r="CY305" s="251">
        <f t="shared" si="135"/>
        <v>0</v>
      </c>
      <c r="CZ305" s="13" t="s">
        <v>29</v>
      </c>
      <c r="DA305" s="13">
        <v>50</v>
      </c>
      <c r="DB305" s="22">
        <f t="shared" si="136"/>
        <v>0</v>
      </c>
      <c r="DD305" s="24"/>
      <c r="DF305" s="163"/>
      <c r="DH305" s="24"/>
      <c r="DI305" s="447"/>
      <c r="DJ305" s="163"/>
    </row>
    <row r="306" spans="1:114" s="7" customFormat="1">
      <c r="A306" s="277">
        <f t="shared" si="120"/>
        <v>50</v>
      </c>
      <c r="B306" s="21" t="e">
        <f>'Calculateur de trading'!I306/C306/W306</f>
        <v>#DIV/0!</v>
      </c>
      <c r="C306" s="278">
        <f t="shared" si="121"/>
        <v>10</v>
      </c>
      <c r="D306" s="426"/>
      <c r="E306" s="273">
        <f t="shared" si="122"/>
        <v>100</v>
      </c>
      <c r="F306" s="271">
        <f t="shared" si="114"/>
        <v>2</v>
      </c>
      <c r="G306" s="271" t="e">
        <f t="shared" si="115"/>
        <v>#DIV/0!</v>
      </c>
      <c r="H306" s="272">
        <f t="shared" si="116"/>
        <v>20</v>
      </c>
      <c r="I306" s="270"/>
      <c r="J306" s="273">
        <f t="shared" si="123"/>
        <v>200</v>
      </c>
      <c r="K306" s="271">
        <f t="shared" si="117"/>
        <v>4</v>
      </c>
      <c r="L306" s="271" t="e">
        <f t="shared" si="118"/>
        <v>#DIV/0!</v>
      </c>
      <c r="M306" s="272">
        <f t="shared" si="119"/>
        <v>40</v>
      </c>
      <c r="N306" s="389"/>
      <c r="O306" s="455" t="e">
        <f>(A306*B306*W306)+(B306*'Calculateur de trading'!H306)</f>
        <v>#DIV/0!</v>
      </c>
      <c r="P306" s="274" t="e">
        <f>O306/'Déscriptions des trades'!CK306</f>
        <v>#DIV/0!</v>
      </c>
      <c r="Q306" s="456" t="e">
        <f>'Déscriptions des trades'!CK306-O306</f>
        <v>#DIV/0!</v>
      </c>
      <c r="R306" s="466" t="e">
        <f t="shared" si="124"/>
        <v>#DIV/0!</v>
      </c>
      <c r="S306" s="389"/>
      <c r="T306" s="12"/>
      <c r="U306" s="25"/>
      <c r="V306" s="15"/>
      <c r="W306" s="490">
        <f t="shared" si="128"/>
        <v>0</v>
      </c>
      <c r="X306" s="21" t="e">
        <f>W306*U306/'Déscriptions des trades'!CK306*'Déscriptions des trades'!B306</f>
        <v>#DIV/0!</v>
      </c>
      <c r="Y306" s="459"/>
      <c r="Z306" s="389"/>
      <c r="AA306" s="23">
        <f t="shared" si="125"/>
        <v>0.1</v>
      </c>
      <c r="AB306" s="17" t="e">
        <f>(AA306*'Déscriptions des trades'!U306*'Déscriptions des trades'!B306/'Déscriptions des trades'!CK306)*'Déscriptions des trades'!W306</f>
        <v>#DIV/0!</v>
      </c>
      <c r="AC306" s="265" t="e">
        <f>AB306*'Déscriptions des trades'!CK306</f>
        <v>#DIV/0!</v>
      </c>
      <c r="AD306" s="266" t="e">
        <f>'Déscriptions des trades'!CK306-AC306</f>
        <v>#DIV/0!</v>
      </c>
      <c r="AE306" s="389"/>
      <c r="AF306" s="399">
        <v>302</v>
      </c>
      <c r="AG306" s="389"/>
      <c r="AH306" s="20"/>
      <c r="AI306" s="303"/>
      <c r="AJ306" s="307"/>
      <c r="AK306" s="161"/>
      <c r="AL306" s="305"/>
      <c r="AM306" s="305"/>
      <c r="AN306" s="162"/>
      <c r="AO306" s="439"/>
      <c r="AP306" s="162"/>
      <c r="AQ306" s="113"/>
      <c r="AR306" s="113"/>
      <c r="AS306" s="384"/>
      <c r="AT306" s="306"/>
      <c r="AU306" s="306"/>
      <c r="AV306" s="160"/>
      <c r="AW306" s="158"/>
      <c r="AX306" s="385"/>
      <c r="AY306" s="453"/>
      <c r="AZ306" s="165"/>
      <c r="BA306" s="301"/>
      <c r="BB306" s="165"/>
      <c r="BC306" s="301"/>
      <c r="BD306" s="165"/>
      <c r="BE306" s="302"/>
      <c r="BF306" s="302"/>
      <c r="BG306" s="165"/>
      <c r="BH306" s="303"/>
      <c r="BI306" s="165"/>
      <c r="BJ306" s="304"/>
      <c r="BK306" s="394"/>
      <c r="BL306" s="302"/>
      <c r="BM306" s="302"/>
      <c r="BN306" s="394"/>
      <c r="BO306" s="302"/>
      <c r="BP306" s="13"/>
      <c r="BQ306" s="302"/>
      <c r="BR306" s="13"/>
      <c r="BS306" s="302"/>
      <c r="BT306" s="13"/>
      <c r="BU306" s="302"/>
      <c r="BV306" s="386"/>
      <c r="BW306" s="303"/>
      <c r="BX306" s="303"/>
      <c r="BY306" s="302"/>
      <c r="BZ306" s="302"/>
      <c r="CA306" s="387"/>
      <c r="CB306" s="395"/>
      <c r="CC306" s="12"/>
      <c r="CD306" s="304"/>
      <c r="CE306" s="14"/>
      <c r="CF306" s="395"/>
      <c r="CG306" s="397"/>
      <c r="CH306" s="300">
        <f t="shared" si="129"/>
        <v>0</v>
      </c>
      <c r="CI306" s="26"/>
      <c r="CJ306" s="17">
        <f t="shared" si="126"/>
        <v>0</v>
      </c>
      <c r="CK306" s="18">
        <f t="shared" si="137"/>
        <v>12.89</v>
      </c>
      <c r="CM306" s="164"/>
      <c r="CN306" s="302"/>
      <c r="CO306" s="13">
        <f t="shared" si="130"/>
        <v>0</v>
      </c>
      <c r="CP306" s="302"/>
      <c r="CQ306" s="13">
        <f t="shared" si="131"/>
        <v>0</v>
      </c>
      <c r="CR306" s="302"/>
      <c r="CS306" s="13">
        <f t="shared" si="132"/>
        <v>0</v>
      </c>
      <c r="CT306" s="302"/>
      <c r="CU306" s="13">
        <f t="shared" si="127"/>
        <v>0</v>
      </c>
      <c r="CV306" s="302"/>
      <c r="CW306" s="13">
        <f t="shared" si="133"/>
        <v>0</v>
      </c>
      <c r="CX306" s="13">
        <f t="shared" si="134"/>
        <v>0</v>
      </c>
      <c r="CY306" s="251">
        <f t="shared" si="135"/>
        <v>0</v>
      </c>
      <c r="CZ306" s="13" t="s">
        <v>29</v>
      </c>
      <c r="DA306" s="13">
        <v>50</v>
      </c>
      <c r="DB306" s="22">
        <f t="shared" si="136"/>
        <v>0</v>
      </c>
      <c r="DD306" s="24"/>
      <c r="DF306" s="163"/>
      <c r="DH306" s="24"/>
      <c r="DI306" s="447"/>
      <c r="DJ306" s="163"/>
    </row>
    <row r="307" spans="1:114" s="7" customFormat="1">
      <c r="A307" s="277">
        <f t="shared" si="120"/>
        <v>50</v>
      </c>
      <c r="B307" s="21" t="e">
        <f>'Calculateur de trading'!I307/C307/W307</f>
        <v>#DIV/0!</v>
      </c>
      <c r="C307" s="278">
        <f t="shared" si="121"/>
        <v>10</v>
      </c>
      <c r="D307" s="426"/>
      <c r="E307" s="273">
        <f t="shared" si="122"/>
        <v>100</v>
      </c>
      <c r="F307" s="271">
        <f t="shared" si="114"/>
        <v>2</v>
      </c>
      <c r="G307" s="271" t="e">
        <f t="shared" si="115"/>
        <v>#DIV/0!</v>
      </c>
      <c r="H307" s="272">
        <f t="shared" si="116"/>
        <v>20</v>
      </c>
      <c r="I307" s="270"/>
      <c r="J307" s="273">
        <f t="shared" si="123"/>
        <v>200</v>
      </c>
      <c r="K307" s="271">
        <f t="shared" si="117"/>
        <v>4</v>
      </c>
      <c r="L307" s="271" t="e">
        <f t="shared" si="118"/>
        <v>#DIV/0!</v>
      </c>
      <c r="M307" s="272">
        <f t="shared" si="119"/>
        <v>40</v>
      </c>
      <c r="N307" s="389"/>
      <c r="O307" s="455" t="e">
        <f>(A307*B307*W307)+(B307*'Calculateur de trading'!H307)</f>
        <v>#DIV/0!</v>
      </c>
      <c r="P307" s="274" t="e">
        <f>O307/'Déscriptions des trades'!CK307</f>
        <v>#DIV/0!</v>
      </c>
      <c r="Q307" s="456" t="e">
        <f>'Déscriptions des trades'!CK307-O307</f>
        <v>#DIV/0!</v>
      </c>
      <c r="R307" s="466" t="e">
        <f t="shared" si="124"/>
        <v>#DIV/0!</v>
      </c>
      <c r="S307" s="389"/>
      <c r="T307" s="12"/>
      <c r="U307" s="25"/>
      <c r="V307" s="15"/>
      <c r="W307" s="490">
        <f t="shared" si="128"/>
        <v>0</v>
      </c>
      <c r="X307" s="21" t="e">
        <f>W307*U307/'Déscriptions des trades'!CK307*'Déscriptions des trades'!B307</f>
        <v>#DIV/0!</v>
      </c>
      <c r="Y307" s="459"/>
      <c r="Z307" s="389"/>
      <c r="AA307" s="23">
        <f t="shared" si="125"/>
        <v>0.1</v>
      </c>
      <c r="AB307" s="17" t="e">
        <f>(AA307*'Déscriptions des trades'!U307*'Déscriptions des trades'!B307/'Déscriptions des trades'!CK307)*'Déscriptions des trades'!W307</f>
        <v>#DIV/0!</v>
      </c>
      <c r="AC307" s="265" t="e">
        <f>AB307*'Déscriptions des trades'!CK307</f>
        <v>#DIV/0!</v>
      </c>
      <c r="AD307" s="266" t="e">
        <f>'Déscriptions des trades'!CK307-AC307</f>
        <v>#DIV/0!</v>
      </c>
      <c r="AE307" s="389"/>
      <c r="AF307" s="399">
        <v>303</v>
      </c>
      <c r="AG307" s="389"/>
      <c r="AH307" s="20"/>
      <c r="AI307" s="303"/>
      <c r="AJ307" s="307"/>
      <c r="AK307" s="161"/>
      <c r="AL307" s="305"/>
      <c r="AM307" s="305"/>
      <c r="AN307" s="162"/>
      <c r="AO307" s="439"/>
      <c r="AP307" s="162"/>
      <c r="AQ307" s="113"/>
      <c r="AR307" s="113"/>
      <c r="AS307" s="384"/>
      <c r="AT307" s="306"/>
      <c r="AU307" s="306"/>
      <c r="AV307" s="160"/>
      <c r="AW307" s="158"/>
      <c r="AX307" s="385"/>
      <c r="AY307" s="453"/>
      <c r="AZ307" s="165"/>
      <c r="BA307" s="301"/>
      <c r="BB307" s="165"/>
      <c r="BC307" s="301"/>
      <c r="BD307" s="165"/>
      <c r="BE307" s="302"/>
      <c r="BF307" s="302"/>
      <c r="BG307" s="165"/>
      <c r="BH307" s="303"/>
      <c r="BI307" s="165"/>
      <c r="BJ307" s="304"/>
      <c r="BK307" s="394"/>
      <c r="BL307" s="302"/>
      <c r="BM307" s="302"/>
      <c r="BN307" s="394"/>
      <c r="BO307" s="302"/>
      <c r="BP307" s="13"/>
      <c r="BQ307" s="302"/>
      <c r="BR307" s="13"/>
      <c r="BS307" s="302"/>
      <c r="BT307" s="13"/>
      <c r="BU307" s="302"/>
      <c r="BV307" s="386"/>
      <c r="BW307" s="303"/>
      <c r="BX307" s="303"/>
      <c r="BY307" s="302"/>
      <c r="BZ307" s="302"/>
      <c r="CA307" s="387"/>
      <c r="CB307" s="395"/>
      <c r="CC307" s="12"/>
      <c r="CD307" s="304"/>
      <c r="CE307" s="14"/>
      <c r="CF307" s="395"/>
      <c r="CG307" s="397"/>
      <c r="CH307" s="300">
        <f t="shared" si="129"/>
        <v>0</v>
      </c>
      <c r="CI307" s="26"/>
      <c r="CJ307" s="17">
        <f t="shared" si="126"/>
        <v>0</v>
      </c>
      <c r="CK307" s="18">
        <f t="shared" si="137"/>
        <v>12.89</v>
      </c>
      <c r="CM307" s="164"/>
      <c r="CN307" s="302"/>
      <c r="CO307" s="13">
        <f t="shared" si="130"/>
        <v>0</v>
      </c>
      <c r="CP307" s="302"/>
      <c r="CQ307" s="13">
        <f t="shared" si="131"/>
        <v>0</v>
      </c>
      <c r="CR307" s="302"/>
      <c r="CS307" s="13">
        <f t="shared" si="132"/>
        <v>0</v>
      </c>
      <c r="CT307" s="302"/>
      <c r="CU307" s="13">
        <f t="shared" si="127"/>
        <v>0</v>
      </c>
      <c r="CV307" s="302"/>
      <c r="CW307" s="13">
        <f t="shared" si="133"/>
        <v>0</v>
      </c>
      <c r="CX307" s="13">
        <f t="shared" si="134"/>
        <v>0</v>
      </c>
      <c r="CY307" s="251">
        <f t="shared" si="135"/>
        <v>0</v>
      </c>
      <c r="CZ307" s="13" t="s">
        <v>29</v>
      </c>
      <c r="DA307" s="13">
        <v>50</v>
      </c>
      <c r="DB307" s="22">
        <f t="shared" si="136"/>
        <v>0</v>
      </c>
      <c r="DD307" s="24"/>
      <c r="DF307" s="163"/>
      <c r="DH307" s="24"/>
      <c r="DI307" s="447"/>
      <c r="DJ307" s="163"/>
    </row>
    <row r="308" spans="1:114" s="7" customFormat="1">
      <c r="A308" s="277">
        <f t="shared" si="120"/>
        <v>50</v>
      </c>
      <c r="B308" s="21" t="e">
        <f>'Calculateur de trading'!I308/C308/W308</f>
        <v>#DIV/0!</v>
      </c>
      <c r="C308" s="278">
        <f t="shared" si="121"/>
        <v>10</v>
      </c>
      <c r="D308" s="278"/>
      <c r="E308" s="273">
        <f t="shared" si="122"/>
        <v>100</v>
      </c>
      <c r="F308" s="271">
        <f t="shared" si="114"/>
        <v>2</v>
      </c>
      <c r="G308" s="271" t="e">
        <f t="shared" si="115"/>
        <v>#DIV/0!</v>
      </c>
      <c r="H308" s="272">
        <f t="shared" si="116"/>
        <v>20</v>
      </c>
      <c r="I308" s="270"/>
      <c r="J308" s="273">
        <f t="shared" si="123"/>
        <v>200</v>
      </c>
      <c r="K308" s="271">
        <f t="shared" si="117"/>
        <v>4</v>
      </c>
      <c r="L308" s="271" t="e">
        <f t="shared" si="118"/>
        <v>#DIV/0!</v>
      </c>
      <c r="M308" s="272">
        <f t="shared" si="119"/>
        <v>40</v>
      </c>
      <c r="N308" s="389"/>
      <c r="O308" s="455" t="e">
        <f>(A308*B308*W308)+(B308*'Calculateur de trading'!H308)</f>
        <v>#DIV/0!</v>
      </c>
      <c r="P308" s="274" t="e">
        <f>O308/'Déscriptions des trades'!CK308</f>
        <v>#DIV/0!</v>
      </c>
      <c r="Q308" s="456" t="e">
        <f>'Déscriptions des trades'!CK308-O308</f>
        <v>#DIV/0!</v>
      </c>
      <c r="R308" s="466" t="e">
        <f t="shared" si="124"/>
        <v>#DIV/0!</v>
      </c>
      <c r="S308" s="389"/>
      <c r="T308" s="12"/>
      <c r="U308" s="25"/>
      <c r="V308" s="15"/>
      <c r="W308" s="490">
        <f t="shared" si="128"/>
        <v>0</v>
      </c>
      <c r="X308" s="21" t="e">
        <f>W308*U308/'Déscriptions des trades'!CK308*'Déscriptions des trades'!B308</f>
        <v>#DIV/0!</v>
      </c>
      <c r="Y308" s="459"/>
      <c r="Z308" s="389"/>
      <c r="AA308" s="23">
        <f t="shared" si="125"/>
        <v>0.1</v>
      </c>
      <c r="AB308" s="17" t="e">
        <f>(AA308*'Déscriptions des trades'!U308*'Déscriptions des trades'!B308/'Déscriptions des trades'!CK308)*'Déscriptions des trades'!W308</f>
        <v>#DIV/0!</v>
      </c>
      <c r="AC308" s="265" t="e">
        <f>AB308*'Déscriptions des trades'!CK308</f>
        <v>#DIV/0!</v>
      </c>
      <c r="AD308" s="266" t="e">
        <f>'Déscriptions des trades'!CK308-AC308</f>
        <v>#DIV/0!</v>
      </c>
      <c r="AE308" s="389"/>
      <c r="AF308" s="399">
        <v>304</v>
      </c>
      <c r="AG308" s="389"/>
      <c r="AH308" s="20"/>
      <c r="AI308" s="303"/>
      <c r="AJ308" s="307"/>
      <c r="AK308" s="161"/>
      <c r="AL308" s="305"/>
      <c r="AM308" s="305"/>
      <c r="AN308" s="162"/>
      <c r="AO308" s="439"/>
      <c r="AP308" s="162"/>
      <c r="AQ308" s="113"/>
      <c r="AR308" s="113"/>
      <c r="AS308" s="384"/>
      <c r="AT308" s="306"/>
      <c r="AU308" s="306"/>
      <c r="AV308" s="160"/>
      <c r="AW308" s="158"/>
      <c r="AX308" s="385"/>
      <c r="AY308" s="453"/>
      <c r="AZ308" s="165"/>
      <c r="BA308" s="301"/>
      <c r="BB308" s="165"/>
      <c r="BC308" s="301"/>
      <c r="BD308" s="165"/>
      <c r="BE308" s="302"/>
      <c r="BF308" s="302"/>
      <c r="BG308" s="165"/>
      <c r="BH308" s="303"/>
      <c r="BI308" s="165"/>
      <c r="BJ308" s="304"/>
      <c r="BK308" s="394"/>
      <c r="BL308" s="302"/>
      <c r="BM308" s="302"/>
      <c r="BN308" s="394"/>
      <c r="BO308" s="302"/>
      <c r="BP308" s="13"/>
      <c r="BQ308" s="302"/>
      <c r="BR308" s="13"/>
      <c r="BS308" s="302"/>
      <c r="BT308" s="13"/>
      <c r="BU308" s="302"/>
      <c r="BV308" s="386"/>
      <c r="BW308" s="303"/>
      <c r="BX308" s="303"/>
      <c r="BY308" s="302"/>
      <c r="BZ308" s="302"/>
      <c r="CA308" s="387"/>
      <c r="CB308" s="395"/>
      <c r="CC308" s="12"/>
      <c r="CD308" s="304"/>
      <c r="CE308" s="14"/>
      <c r="CF308" s="395"/>
      <c r="CG308" s="397"/>
      <c r="CH308" s="300">
        <f t="shared" si="129"/>
        <v>0</v>
      </c>
      <c r="CI308" s="26"/>
      <c r="CJ308" s="17">
        <f t="shared" si="126"/>
        <v>0</v>
      </c>
      <c r="CK308" s="18">
        <f t="shared" si="137"/>
        <v>12.89</v>
      </c>
      <c r="CM308" s="164"/>
      <c r="CN308" s="302"/>
      <c r="CO308" s="13">
        <f t="shared" si="130"/>
        <v>0</v>
      </c>
      <c r="CP308" s="302"/>
      <c r="CQ308" s="13">
        <f t="shared" si="131"/>
        <v>0</v>
      </c>
      <c r="CR308" s="302"/>
      <c r="CS308" s="13">
        <f t="shared" si="132"/>
        <v>0</v>
      </c>
      <c r="CT308" s="302"/>
      <c r="CU308" s="13">
        <f t="shared" si="127"/>
        <v>0</v>
      </c>
      <c r="CV308" s="302"/>
      <c r="CW308" s="13">
        <f t="shared" si="133"/>
        <v>0</v>
      </c>
      <c r="CX308" s="13">
        <f t="shared" si="134"/>
        <v>0</v>
      </c>
      <c r="CY308" s="251">
        <f t="shared" si="135"/>
        <v>0</v>
      </c>
      <c r="CZ308" s="13" t="s">
        <v>29</v>
      </c>
      <c r="DA308" s="13">
        <v>50</v>
      </c>
      <c r="DB308" s="22">
        <f t="shared" si="136"/>
        <v>0</v>
      </c>
      <c r="DD308" s="24"/>
      <c r="DF308" s="163"/>
      <c r="DH308" s="24"/>
      <c r="DI308" s="447"/>
      <c r="DJ308" s="163"/>
    </row>
    <row r="309" spans="1:114" s="7" customFormat="1">
      <c r="A309" s="277">
        <f t="shared" si="120"/>
        <v>50</v>
      </c>
      <c r="B309" s="21" t="e">
        <f>'Calculateur de trading'!I309/C309/W309</f>
        <v>#DIV/0!</v>
      </c>
      <c r="C309" s="278">
        <f t="shared" si="121"/>
        <v>10</v>
      </c>
      <c r="D309" s="426"/>
      <c r="E309" s="273">
        <f t="shared" si="122"/>
        <v>100</v>
      </c>
      <c r="F309" s="271">
        <f t="shared" si="114"/>
        <v>2</v>
      </c>
      <c r="G309" s="271" t="e">
        <f t="shared" si="115"/>
        <v>#DIV/0!</v>
      </c>
      <c r="H309" s="272">
        <f t="shared" si="116"/>
        <v>20</v>
      </c>
      <c r="I309" s="270"/>
      <c r="J309" s="273">
        <f t="shared" si="123"/>
        <v>200</v>
      </c>
      <c r="K309" s="271">
        <f t="shared" si="117"/>
        <v>4</v>
      </c>
      <c r="L309" s="271" t="e">
        <f t="shared" si="118"/>
        <v>#DIV/0!</v>
      </c>
      <c r="M309" s="272">
        <f t="shared" si="119"/>
        <v>40</v>
      </c>
      <c r="N309" s="389"/>
      <c r="O309" s="455" t="e">
        <f>(A309*B309*W309)+(B309*'Calculateur de trading'!H309)</f>
        <v>#DIV/0!</v>
      </c>
      <c r="P309" s="274" t="e">
        <f>O309/'Déscriptions des trades'!CK309</f>
        <v>#DIV/0!</v>
      </c>
      <c r="Q309" s="456" t="e">
        <f>'Déscriptions des trades'!CK309-O309</f>
        <v>#DIV/0!</v>
      </c>
      <c r="R309" s="466" t="e">
        <f t="shared" si="124"/>
        <v>#DIV/0!</v>
      </c>
      <c r="S309" s="389"/>
      <c r="T309" s="12"/>
      <c r="U309" s="25"/>
      <c r="V309" s="15"/>
      <c r="W309" s="490">
        <f t="shared" si="128"/>
        <v>0</v>
      </c>
      <c r="X309" s="21" t="e">
        <f>W309*U309/'Déscriptions des trades'!CK309*'Déscriptions des trades'!B309</f>
        <v>#DIV/0!</v>
      </c>
      <c r="Y309" s="459"/>
      <c r="Z309" s="389"/>
      <c r="AA309" s="23">
        <f t="shared" si="125"/>
        <v>0.1</v>
      </c>
      <c r="AB309" s="17" t="e">
        <f>(AA309*'Déscriptions des trades'!U309*'Déscriptions des trades'!B309/'Déscriptions des trades'!CK309)*'Déscriptions des trades'!W309</f>
        <v>#DIV/0!</v>
      </c>
      <c r="AC309" s="265" t="e">
        <f>AB309*'Déscriptions des trades'!CK309</f>
        <v>#DIV/0!</v>
      </c>
      <c r="AD309" s="266" t="e">
        <f>'Déscriptions des trades'!CK309-AC309</f>
        <v>#DIV/0!</v>
      </c>
      <c r="AE309" s="389"/>
      <c r="AF309" s="399">
        <v>305</v>
      </c>
      <c r="AG309" s="389"/>
      <c r="AH309" s="20"/>
      <c r="AI309" s="303"/>
      <c r="AJ309" s="307"/>
      <c r="AK309" s="161"/>
      <c r="AL309" s="305"/>
      <c r="AM309" s="305"/>
      <c r="AN309" s="162"/>
      <c r="AO309" s="439"/>
      <c r="AP309" s="162"/>
      <c r="AQ309" s="113"/>
      <c r="AR309" s="113"/>
      <c r="AS309" s="384"/>
      <c r="AT309" s="306"/>
      <c r="AU309" s="306"/>
      <c r="AV309" s="160"/>
      <c r="AW309" s="158"/>
      <c r="AX309" s="385"/>
      <c r="AY309" s="453"/>
      <c r="AZ309" s="165"/>
      <c r="BA309" s="301"/>
      <c r="BB309" s="165"/>
      <c r="BC309" s="301"/>
      <c r="BD309" s="165"/>
      <c r="BE309" s="302"/>
      <c r="BF309" s="302"/>
      <c r="BG309" s="165"/>
      <c r="BH309" s="303"/>
      <c r="BI309" s="165"/>
      <c r="BJ309" s="304"/>
      <c r="BK309" s="394"/>
      <c r="BL309" s="302"/>
      <c r="BM309" s="302"/>
      <c r="BN309" s="394"/>
      <c r="BO309" s="302"/>
      <c r="BP309" s="13"/>
      <c r="BQ309" s="302"/>
      <c r="BR309" s="13"/>
      <c r="BS309" s="302"/>
      <c r="BT309" s="13"/>
      <c r="BU309" s="302"/>
      <c r="BV309" s="386"/>
      <c r="BW309" s="303"/>
      <c r="BX309" s="303"/>
      <c r="BY309" s="302"/>
      <c r="BZ309" s="302"/>
      <c r="CA309" s="387"/>
      <c r="CB309" s="395"/>
      <c r="CC309" s="12"/>
      <c r="CD309" s="304"/>
      <c r="CE309" s="14"/>
      <c r="CF309" s="395"/>
      <c r="CG309" s="397"/>
      <c r="CH309" s="300">
        <f t="shared" si="129"/>
        <v>0</v>
      </c>
      <c r="CI309" s="26"/>
      <c r="CJ309" s="17">
        <f t="shared" si="126"/>
        <v>0</v>
      </c>
      <c r="CK309" s="18">
        <f t="shared" si="137"/>
        <v>12.89</v>
      </c>
      <c r="CM309" s="164"/>
      <c r="CN309" s="302"/>
      <c r="CO309" s="13">
        <f t="shared" si="130"/>
        <v>0</v>
      </c>
      <c r="CP309" s="302"/>
      <c r="CQ309" s="13">
        <f t="shared" si="131"/>
        <v>0</v>
      </c>
      <c r="CR309" s="302"/>
      <c r="CS309" s="13">
        <f t="shared" si="132"/>
        <v>0</v>
      </c>
      <c r="CT309" s="302"/>
      <c r="CU309" s="13">
        <f t="shared" si="127"/>
        <v>0</v>
      </c>
      <c r="CV309" s="302"/>
      <c r="CW309" s="13">
        <f t="shared" si="133"/>
        <v>0</v>
      </c>
      <c r="CX309" s="13">
        <f t="shared" si="134"/>
        <v>0</v>
      </c>
      <c r="CY309" s="251">
        <f t="shared" si="135"/>
        <v>0</v>
      </c>
      <c r="CZ309" s="13" t="s">
        <v>29</v>
      </c>
      <c r="DA309" s="13">
        <v>50</v>
      </c>
      <c r="DB309" s="22">
        <f t="shared" si="136"/>
        <v>0</v>
      </c>
      <c r="DD309" s="24"/>
      <c r="DF309" s="163"/>
      <c r="DH309" s="24"/>
      <c r="DI309" s="447"/>
      <c r="DJ309" s="163"/>
    </row>
    <row r="310" spans="1:114" s="7" customFormat="1">
      <c r="A310" s="277">
        <f t="shared" si="120"/>
        <v>50</v>
      </c>
      <c r="B310" s="21" t="e">
        <f>'Calculateur de trading'!I310/C310/W310</f>
        <v>#DIV/0!</v>
      </c>
      <c r="C310" s="278">
        <f t="shared" si="121"/>
        <v>10</v>
      </c>
      <c r="D310" s="278"/>
      <c r="E310" s="273">
        <f t="shared" si="122"/>
        <v>100</v>
      </c>
      <c r="F310" s="271">
        <f t="shared" si="114"/>
        <v>2</v>
      </c>
      <c r="G310" s="271" t="e">
        <f t="shared" si="115"/>
        <v>#DIV/0!</v>
      </c>
      <c r="H310" s="272">
        <f t="shared" si="116"/>
        <v>20</v>
      </c>
      <c r="I310" s="270"/>
      <c r="J310" s="273">
        <f t="shared" si="123"/>
        <v>200</v>
      </c>
      <c r="K310" s="271">
        <f t="shared" si="117"/>
        <v>4</v>
      </c>
      <c r="L310" s="271" t="e">
        <f t="shared" si="118"/>
        <v>#DIV/0!</v>
      </c>
      <c r="M310" s="272">
        <f t="shared" si="119"/>
        <v>40</v>
      </c>
      <c r="N310" s="389"/>
      <c r="O310" s="455" t="e">
        <f>(A310*B310*W310)+(B310*'Calculateur de trading'!H310)</f>
        <v>#DIV/0!</v>
      </c>
      <c r="P310" s="274" t="e">
        <f>O310/'Déscriptions des trades'!CK310</f>
        <v>#DIV/0!</v>
      </c>
      <c r="Q310" s="456" t="e">
        <f>'Déscriptions des trades'!CK310-O310</f>
        <v>#DIV/0!</v>
      </c>
      <c r="R310" s="466" t="e">
        <f t="shared" si="124"/>
        <v>#DIV/0!</v>
      </c>
      <c r="S310" s="389"/>
      <c r="T310" s="12"/>
      <c r="U310" s="25"/>
      <c r="V310" s="15"/>
      <c r="W310" s="490">
        <f t="shared" si="128"/>
        <v>0</v>
      </c>
      <c r="X310" s="21" t="e">
        <f>W310*U310/'Déscriptions des trades'!CK310*'Déscriptions des trades'!B310</f>
        <v>#DIV/0!</v>
      </c>
      <c r="Y310" s="459"/>
      <c r="Z310" s="389"/>
      <c r="AA310" s="23">
        <f t="shared" si="125"/>
        <v>0.1</v>
      </c>
      <c r="AB310" s="17" t="e">
        <f>(AA310*'Déscriptions des trades'!U310*'Déscriptions des trades'!B310/'Déscriptions des trades'!CK310)*'Déscriptions des trades'!W310</f>
        <v>#DIV/0!</v>
      </c>
      <c r="AC310" s="265" t="e">
        <f>AB310*'Déscriptions des trades'!CK310</f>
        <v>#DIV/0!</v>
      </c>
      <c r="AD310" s="266" t="e">
        <f>'Déscriptions des trades'!CK310-AC310</f>
        <v>#DIV/0!</v>
      </c>
      <c r="AE310" s="389"/>
      <c r="AF310" s="399">
        <v>306</v>
      </c>
      <c r="AG310" s="389"/>
      <c r="AH310" s="20"/>
      <c r="AI310" s="303"/>
      <c r="AJ310" s="307"/>
      <c r="AK310" s="161"/>
      <c r="AL310" s="305"/>
      <c r="AM310" s="305"/>
      <c r="AN310" s="162"/>
      <c r="AO310" s="439"/>
      <c r="AP310" s="162"/>
      <c r="AQ310" s="113"/>
      <c r="AR310" s="113"/>
      <c r="AS310" s="384"/>
      <c r="AT310" s="306"/>
      <c r="AU310" s="306"/>
      <c r="AV310" s="160"/>
      <c r="AW310" s="158"/>
      <c r="AX310" s="385"/>
      <c r="AY310" s="453"/>
      <c r="AZ310" s="165"/>
      <c r="BA310" s="301"/>
      <c r="BB310" s="165"/>
      <c r="BC310" s="301"/>
      <c r="BD310" s="165"/>
      <c r="BE310" s="302"/>
      <c r="BF310" s="302"/>
      <c r="BG310" s="165"/>
      <c r="BH310" s="303"/>
      <c r="BI310" s="165"/>
      <c r="BJ310" s="304"/>
      <c r="BK310" s="394"/>
      <c r="BL310" s="302"/>
      <c r="BM310" s="302"/>
      <c r="BN310" s="394"/>
      <c r="BO310" s="302"/>
      <c r="BP310" s="13"/>
      <c r="BQ310" s="302"/>
      <c r="BR310" s="13"/>
      <c r="BS310" s="302"/>
      <c r="BT310" s="13"/>
      <c r="BU310" s="302"/>
      <c r="BV310" s="386"/>
      <c r="BW310" s="303"/>
      <c r="BX310" s="303"/>
      <c r="BY310" s="302"/>
      <c r="BZ310" s="302"/>
      <c r="CA310" s="387"/>
      <c r="CB310" s="395"/>
      <c r="CC310" s="12"/>
      <c r="CD310" s="304"/>
      <c r="CE310" s="14"/>
      <c r="CF310" s="395"/>
      <c r="CG310" s="397"/>
      <c r="CH310" s="300">
        <f t="shared" si="129"/>
        <v>0</v>
      </c>
      <c r="CI310" s="26"/>
      <c r="CJ310" s="17">
        <f t="shared" si="126"/>
        <v>0</v>
      </c>
      <c r="CK310" s="18">
        <f t="shared" si="137"/>
        <v>12.89</v>
      </c>
      <c r="CM310" s="164"/>
      <c r="CN310" s="302"/>
      <c r="CO310" s="13">
        <f t="shared" si="130"/>
        <v>0</v>
      </c>
      <c r="CP310" s="302"/>
      <c r="CQ310" s="13">
        <f t="shared" si="131"/>
        <v>0</v>
      </c>
      <c r="CR310" s="302"/>
      <c r="CS310" s="13">
        <f t="shared" si="132"/>
        <v>0</v>
      </c>
      <c r="CT310" s="302"/>
      <c r="CU310" s="13">
        <f t="shared" si="127"/>
        <v>0</v>
      </c>
      <c r="CV310" s="302"/>
      <c r="CW310" s="13">
        <f t="shared" si="133"/>
        <v>0</v>
      </c>
      <c r="CX310" s="13">
        <f t="shared" si="134"/>
        <v>0</v>
      </c>
      <c r="CY310" s="251">
        <f t="shared" si="135"/>
        <v>0</v>
      </c>
      <c r="CZ310" s="13" t="s">
        <v>29</v>
      </c>
      <c r="DA310" s="13">
        <v>50</v>
      </c>
      <c r="DB310" s="22">
        <f t="shared" si="136"/>
        <v>0</v>
      </c>
      <c r="DD310" s="24"/>
      <c r="DF310" s="163"/>
      <c r="DH310" s="24"/>
      <c r="DI310" s="447"/>
      <c r="DJ310" s="163"/>
    </row>
    <row r="311" spans="1:114" s="7" customFormat="1">
      <c r="A311" s="277">
        <f t="shared" si="120"/>
        <v>50</v>
      </c>
      <c r="B311" s="21" t="e">
        <f>'Calculateur de trading'!I311/C311/W311</f>
        <v>#DIV/0!</v>
      </c>
      <c r="C311" s="278">
        <f t="shared" si="121"/>
        <v>10</v>
      </c>
      <c r="D311" s="426"/>
      <c r="E311" s="273">
        <f t="shared" si="122"/>
        <v>100</v>
      </c>
      <c r="F311" s="271">
        <f t="shared" si="114"/>
        <v>2</v>
      </c>
      <c r="G311" s="271" t="e">
        <f t="shared" si="115"/>
        <v>#DIV/0!</v>
      </c>
      <c r="H311" s="272">
        <f t="shared" si="116"/>
        <v>20</v>
      </c>
      <c r="I311" s="270"/>
      <c r="J311" s="273">
        <f t="shared" si="123"/>
        <v>200</v>
      </c>
      <c r="K311" s="271">
        <f t="shared" si="117"/>
        <v>4</v>
      </c>
      <c r="L311" s="271" t="e">
        <f t="shared" si="118"/>
        <v>#DIV/0!</v>
      </c>
      <c r="M311" s="272">
        <f t="shared" si="119"/>
        <v>40</v>
      </c>
      <c r="N311" s="389"/>
      <c r="O311" s="455" t="e">
        <f>(A311*B311*W311)+(B311*'Calculateur de trading'!H311)</f>
        <v>#DIV/0!</v>
      </c>
      <c r="P311" s="274" t="e">
        <f>O311/'Déscriptions des trades'!CK311</f>
        <v>#DIV/0!</v>
      </c>
      <c r="Q311" s="456" t="e">
        <f>'Déscriptions des trades'!CK311-O311</f>
        <v>#DIV/0!</v>
      </c>
      <c r="R311" s="466" t="e">
        <f t="shared" si="124"/>
        <v>#DIV/0!</v>
      </c>
      <c r="S311" s="389"/>
      <c r="T311" s="12"/>
      <c r="U311" s="25"/>
      <c r="V311" s="15"/>
      <c r="W311" s="490">
        <f t="shared" si="128"/>
        <v>0</v>
      </c>
      <c r="X311" s="21" t="e">
        <f>W311*U311/'Déscriptions des trades'!CK311*'Déscriptions des trades'!B311</f>
        <v>#DIV/0!</v>
      </c>
      <c r="Y311" s="459"/>
      <c r="Z311" s="389"/>
      <c r="AA311" s="23">
        <f t="shared" si="125"/>
        <v>0.1</v>
      </c>
      <c r="AB311" s="17" t="e">
        <f>(AA311*'Déscriptions des trades'!U311*'Déscriptions des trades'!B311/'Déscriptions des trades'!CK311)*'Déscriptions des trades'!W311</f>
        <v>#DIV/0!</v>
      </c>
      <c r="AC311" s="265" t="e">
        <f>AB311*'Déscriptions des trades'!CK311</f>
        <v>#DIV/0!</v>
      </c>
      <c r="AD311" s="266" t="e">
        <f>'Déscriptions des trades'!CK311-AC311</f>
        <v>#DIV/0!</v>
      </c>
      <c r="AE311" s="389"/>
      <c r="AF311" s="399">
        <v>307</v>
      </c>
      <c r="AG311" s="389"/>
      <c r="AH311" s="20"/>
      <c r="AI311" s="303"/>
      <c r="AJ311" s="307"/>
      <c r="AK311" s="161"/>
      <c r="AL311" s="305"/>
      <c r="AM311" s="305"/>
      <c r="AN311" s="162"/>
      <c r="AO311" s="439"/>
      <c r="AP311" s="162"/>
      <c r="AQ311" s="113"/>
      <c r="AR311" s="113"/>
      <c r="AS311" s="384"/>
      <c r="AT311" s="306"/>
      <c r="AU311" s="306"/>
      <c r="AV311" s="160"/>
      <c r="AW311" s="158"/>
      <c r="AX311" s="385"/>
      <c r="AY311" s="453"/>
      <c r="AZ311" s="165"/>
      <c r="BA311" s="301"/>
      <c r="BB311" s="165"/>
      <c r="BC311" s="301"/>
      <c r="BD311" s="165"/>
      <c r="BE311" s="302"/>
      <c r="BF311" s="302"/>
      <c r="BG311" s="165"/>
      <c r="BH311" s="303"/>
      <c r="BI311" s="165"/>
      <c r="BJ311" s="304"/>
      <c r="BK311" s="394"/>
      <c r="BL311" s="302"/>
      <c r="BM311" s="302"/>
      <c r="BN311" s="394"/>
      <c r="BO311" s="302"/>
      <c r="BP311" s="13"/>
      <c r="BQ311" s="302"/>
      <c r="BR311" s="13"/>
      <c r="BS311" s="302"/>
      <c r="BT311" s="13"/>
      <c r="BU311" s="302"/>
      <c r="BV311" s="386"/>
      <c r="BW311" s="303"/>
      <c r="BX311" s="303"/>
      <c r="BY311" s="302"/>
      <c r="BZ311" s="302"/>
      <c r="CA311" s="387"/>
      <c r="CB311" s="395"/>
      <c r="CC311" s="12"/>
      <c r="CD311" s="304"/>
      <c r="CE311" s="14"/>
      <c r="CF311" s="395"/>
      <c r="CG311" s="397"/>
      <c r="CH311" s="300">
        <f t="shared" si="129"/>
        <v>0</v>
      </c>
      <c r="CI311" s="26"/>
      <c r="CJ311" s="17">
        <f t="shared" si="126"/>
        <v>0</v>
      </c>
      <c r="CK311" s="18">
        <f t="shared" si="137"/>
        <v>12.89</v>
      </c>
      <c r="CM311" s="164"/>
      <c r="CN311" s="302"/>
      <c r="CO311" s="13">
        <f t="shared" si="130"/>
        <v>0</v>
      </c>
      <c r="CP311" s="302"/>
      <c r="CQ311" s="13">
        <f t="shared" si="131"/>
        <v>0</v>
      </c>
      <c r="CR311" s="302"/>
      <c r="CS311" s="13">
        <f t="shared" si="132"/>
        <v>0</v>
      </c>
      <c r="CT311" s="302"/>
      <c r="CU311" s="13">
        <f t="shared" si="127"/>
        <v>0</v>
      </c>
      <c r="CV311" s="302"/>
      <c r="CW311" s="13">
        <f t="shared" si="133"/>
        <v>0</v>
      </c>
      <c r="CX311" s="13">
        <f t="shared" si="134"/>
        <v>0</v>
      </c>
      <c r="CY311" s="251">
        <f t="shared" si="135"/>
        <v>0</v>
      </c>
      <c r="CZ311" s="13" t="s">
        <v>29</v>
      </c>
      <c r="DA311" s="13">
        <v>50</v>
      </c>
      <c r="DB311" s="22">
        <f t="shared" si="136"/>
        <v>0</v>
      </c>
      <c r="DD311" s="24"/>
      <c r="DF311" s="163"/>
      <c r="DH311" s="24"/>
      <c r="DI311" s="447"/>
      <c r="DJ311" s="163"/>
    </row>
    <row r="312" spans="1:114" s="7" customFormat="1">
      <c r="A312" s="277">
        <f t="shared" si="120"/>
        <v>50</v>
      </c>
      <c r="B312" s="21" t="e">
        <f>'Calculateur de trading'!I312/C312/W312</f>
        <v>#DIV/0!</v>
      </c>
      <c r="C312" s="278">
        <f t="shared" si="121"/>
        <v>10</v>
      </c>
      <c r="D312" s="278"/>
      <c r="E312" s="273">
        <f t="shared" si="122"/>
        <v>100</v>
      </c>
      <c r="F312" s="271">
        <f t="shared" si="114"/>
        <v>2</v>
      </c>
      <c r="G312" s="271" t="e">
        <f t="shared" si="115"/>
        <v>#DIV/0!</v>
      </c>
      <c r="H312" s="272">
        <f t="shared" si="116"/>
        <v>20</v>
      </c>
      <c r="I312" s="270"/>
      <c r="J312" s="273">
        <f t="shared" si="123"/>
        <v>200</v>
      </c>
      <c r="K312" s="271">
        <f t="shared" si="117"/>
        <v>4</v>
      </c>
      <c r="L312" s="271" t="e">
        <f t="shared" si="118"/>
        <v>#DIV/0!</v>
      </c>
      <c r="M312" s="272">
        <f t="shared" si="119"/>
        <v>40</v>
      </c>
      <c r="N312" s="389"/>
      <c r="O312" s="455" t="e">
        <f>(A312*B312*W312)+(B312*'Calculateur de trading'!H312)</f>
        <v>#DIV/0!</v>
      </c>
      <c r="P312" s="274" t="e">
        <f>O312/'Déscriptions des trades'!CK312</f>
        <v>#DIV/0!</v>
      </c>
      <c r="Q312" s="456" t="e">
        <f>'Déscriptions des trades'!CK312-O312</f>
        <v>#DIV/0!</v>
      </c>
      <c r="R312" s="466" t="e">
        <f t="shared" si="124"/>
        <v>#DIV/0!</v>
      </c>
      <c r="S312" s="389"/>
      <c r="T312" s="12"/>
      <c r="U312" s="25"/>
      <c r="V312" s="15"/>
      <c r="W312" s="490">
        <f t="shared" si="128"/>
        <v>0</v>
      </c>
      <c r="X312" s="21" t="e">
        <f>W312*U312/'Déscriptions des trades'!CK312*'Déscriptions des trades'!B312</f>
        <v>#DIV/0!</v>
      </c>
      <c r="Y312" s="459"/>
      <c r="Z312" s="389"/>
      <c r="AA312" s="23">
        <f t="shared" si="125"/>
        <v>0.1</v>
      </c>
      <c r="AB312" s="17" t="e">
        <f>(AA312*'Déscriptions des trades'!U312*'Déscriptions des trades'!B312/'Déscriptions des trades'!CK312)*'Déscriptions des trades'!W312</f>
        <v>#DIV/0!</v>
      </c>
      <c r="AC312" s="265" t="e">
        <f>AB312*'Déscriptions des trades'!CK312</f>
        <v>#DIV/0!</v>
      </c>
      <c r="AD312" s="266" t="e">
        <f>'Déscriptions des trades'!CK312-AC312</f>
        <v>#DIV/0!</v>
      </c>
      <c r="AE312" s="389"/>
      <c r="AF312" s="399">
        <v>308</v>
      </c>
      <c r="AG312" s="389"/>
      <c r="AH312" s="20"/>
      <c r="AI312" s="303"/>
      <c r="AJ312" s="307"/>
      <c r="AK312" s="161"/>
      <c r="AL312" s="305"/>
      <c r="AM312" s="305"/>
      <c r="AN312" s="162"/>
      <c r="AO312" s="439"/>
      <c r="AP312" s="162"/>
      <c r="AQ312" s="113"/>
      <c r="AR312" s="113"/>
      <c r="AS312" s="384"/>
      <c r="AT312" s="306"/>
      <c r="AU312" s="306"/>
      <c r="AV312" s="160"/>
      <c r="AW312" s="158"/>
      <c r="AX312" s="385"/>
      <c r="AY312" s="453"/>
      <c r="AZ312" s="165"/>
      <c r="BA312" s="301"/>
      <c r="BB312" s="165"/>
      <c r="BC312" s="301"/>
      <c r="BD312" s="165"/>
      <c r="BE312" s="302"/>
      <c r="BF312" s="302"/>
      <c r="BG312" s="165"/>
      <c r="BH312" s="303"/>
      <c r="BI312" s="165"/>
      <c r="BJ312" s="304"/>
      <c r="BK312" s="394"/>
      <c r="BL312" s="302"/>
      <c r="BM312" s="302"/>
      <c r="BN312" s="394"/>
      <c r="BO312" s="302"/>
      <c r="BP312" s="13"/>
      <c r="BQ312" s="302"/>
      <c r="BR312" s="13"/>
      <c r="BS312" s="302"/>
      <c r="BT312" s="13"/>
      <c r="BU312" s="302"/>
      <c r="BV312" s="386"/>
      <c r="BW312" s="303"/>
      <c r="BX312" s="303"/>
      <c r="BY312" s="302"/>
      <c r="BZ312" s="302"/>
      <c r="CA312" s="387"/>
      <c r="CB312" s="395"/>
      <c r="CC312" s="12"/>
      <c r="CD312" s="304"/>
      <c r="CE312" s="14"/>
      <c r="CF312" s="395"/>
      <c r="CG312" s="397"/>
      <c r="CH312" s="300">
        <f t="shared" si="129"/>
        <v>0</v>
      </c>
      <c r="CI312" s="26"/>
      <c r="CJ312" s="17">
        <f t="shared" si="126"/>
        <v>0</v>
      </c>
      <c r="CK312" s="18">
        <f t="shared" si="137"/>
        <v>12.89</v>
      </c>
      <c r="CM312" s="164"/>
      <c r="CN312" s="302"/>
      <c r="CO312" s="13">
        <f t="shared" si="130"/>
        <v>0</v>
      </c>
      <c r="CP312" s="302"/>
      <c r="CQ312" s="13">
        <f t="shared" si="131"/>
        <v>0</v>
      </c>
      <c r="CR312" s="302"/>
      <c r="CS312" s="13">
        <f t="shared" si="132"/>
        <v>0</v>
      </c>
      <c r="CT312" s="302"/>
      <c r="CU312" s="13">
        <f t="shared" si="127"/>
        <v>0</v>
      </c>
      <c r="CV312" s="302"/>
      <c r="CW312" s="13">
        <f t="shared" si="133"/>
        <v>0</v>
      </c>
      <c r="CX312" s="13">
        <f t="shared" si="134"/>
        <v>0</v>
      </c>
      <c r="CY312" s="251">
        <f t="shared" si="135"/>
        <v>0</v>
      </c>
      <c r="CZ312" s="13" t="s">
        <v>29</v>
      </c>
      <c r="DA312" s="13">
        <v>50</v>
      </c>
      <c r="DB312" s="22">
        <f t="shared" si="136"/>
        <v>0</v>
      </c>
      <c r="DD312" s="24"/>
      <c r="DF312" s="163"/>
      <c r="DH312" s="24"/>
      <c r="DI312" s="447"/>
      <c r="DJ312" s="163"/>
    </row>
    <row r="313" spans="1:114" s="7" customFormat="1">
      <c r="A313" s="277">
        <f t="shared" si="120"/>
        <v>50</v>
      </c>
      <c r="B313" s="21" t="e">
        <f>'Calculateur de trading'!I313/C313/W313</f>
        <v>#DIV/0!</v>
      </c>
      <c r="C313" s="278">
        <f t="shared" si="121"/>
        <v>10</v>
      </c>
      <c r="D313" s="426"/>
      <c r="E313" s="273">
        <f t="shared" si="122"/>
        <v>100</v>
      </c>
      <c r="F313" s="271">
        <f t="shared" si="114"/>
        <v>2</v>
      </c>
      <c r="G313" s="271" t="e">
        <f t="shared" si="115"/>
        <v>#DIV/0!</v>
      </c>
      <c r="H313" s="272">
        <f t="shared" si="116"/>
        <v>20</v>
      </c>
      <c r="I313" s="270"/>
      <c r="J313" s="273">
        <f t="shared" si="123"/>
        <v>200</v>
      </c>
      <c r="K313" s="271">
        <f t="shared" si="117"/>
        <v>4</v>
      </c>
      <c r="L313" s="271" t="e">
        <f t="shared" si="118"/>
        <v>#DIV/0!</v>
      </c>
      <c r="M313" s="272">
        <f t="shared" si="119"/>
        <v>40</v>
      </c>
      <c r="N313" s="389"/>
      <c r="O313" s="455" t="e">
        <f>(A313*B313*W313)+(B313*'Calculateur de trading'!H313)</f>
        <v>#DIV/0!</v>
      </c>
      <c r="P313" s="274" t="e">
        <f>O313/'Déscriptions des trades'!CK313</f>
        <v>#DIV/0!</v>
      </c>
      <c r="Q313" s="456" t="e">
        <f>'Déscriptions des trades'!CK313-O313</f>
        <v>#DIV/0!</v>
      </c>
      <c r="R313" s="466" t="e">
        <f t="shared" si="124"/>
        <v>#DIV/0!</v>
      </c>
      <c r="S313" s="389"/>
      <c r="T313" s="12"/>
      <c r="U313" s="25"/>
      <c r="V313" s="15"/>
      <c r="W313" s="490">
        <f t="shared" si="128"/>
        <v>0</v>
      </c>
      <c r="X313" s="21" t="e">
        <f>W313*U313/'Déscriptions des trades'!CK313*'Déscriptions des trades'!B313</f>
        <v>#DIV/0!</v>
      </c>
      <c r="Y313" s="459"/>
      <c r="Z313" s="389"/>
      <c r="AA313" s="23">
        <f t="shared" si="125"/>
        <v>0.1</v>
      </c>
      <c r="AB313" s="17" t="e">
        <f>(AA313*'Déscriptions des trades'!U313*'Déscriptions des trades'!B313/'Déscriptions des trades'!CK313)*'Déscriptions des trades'!W313</f>
        <v>#DIV/0!</v>
      </c>
      <c r="AC313" s="265" t="e">
        <f>AB313*'Déscriptions des trades'!CK313</f>
        <v>#DIV/0!</v>
      </c>
      <c r="AD313" s="266" t="e">
        <f>'Déscriptions des trades'!CK313-AC313</f>
        <v>#DIV/0!</v>
      </c>
      <c r="AE313" s="389"/>
      <c r="AF313" s="399">
        <v>309</v>
      </c>
      <c r="AG313" s="389"/>
      <c r="AH313" s="20"/>
      <c r="AI313" s="303"/>
      <c r="AJ313" s="307"/>
      <c r="AK313" s="161"/>
      <c r="AL313" s="305"/>
      <c r="AM313" s="305"/>
      <c r="AN313" s="162"/>
      <c r="AO313" s="439"/>
      <c r="AP313" s="162"/>
      <c r="AQ313" s="113"/>
      <c r="AR313" s="113"/>
      <c r="AS313" s="384"/>
      <c r="AT313" s="306"/>
      <c r="AU313" s="306"/>
      <c r="AV313" s="160"/>
      <c r="AW313" s="158"/>
      <c r="AX313" s="385"/>
      <c r="AY313" s="453"/>
      <c r="AZ313" s="165"/>
      <c r="BA313" s="301"/>
      <c r="BB313" s="165"/>
      <c r="BC313" s="301"/>
      <c r="BD313" s="165"/>
      <c r="BE313" s="302"/>
      <c r="BF313" s="302"/>
      <c r="BG313" s="165"/>
      <c r="BH313" s="303"/>
      <c r="BI313" s="165"/>
      <c r="BJ313" s="304"/>
      <c r="BK313" s="394"/>
      <c r="BL313" s="302"/>
      <c r="BM313" s="302"/>
      <c r="BN313" s="394"/>
      <c r="BO313" s="302"/>
      <c r="BP313" s="13"/>
      <c r="BQ313" s="302"/>
      <c r="BR313" s="13"/>
      <c r="BS313" s="302"/>
      <c r="BT313" s="13"/>
      <c r="BU313" s="302"/>
      <c r="BV313" s="386"/>
      <c r="BW313" s="303"/>
      <c r="BX313" s="303"/>
      <c r="BY313" s="302"/>
      <c r="BZ313" s="302"/>
      <c r="CA313" s="387"/>
      <c r="CB313" s="395"/>
      <c r="CC313" s="12"/>
      <c r="CD313" s="304"/>
      <c r="CE313" s="14"/>
      <c r="CF313" s="395"/>
      <c r="CG313" s="397"/>
      <c r="CH313" s="300">
        <f t="shared" si="129"/>
        <v>0</v>
      </c>
      <c r="CI313" s="26"/>
      <c r="CJ313" s="17">
        <f t="shared" si="126"/>
        <v>0</v>
      </c>
      <c r="CK313" s="18">
        <f t="shared" si="137"/>
        <v>12.89</v>
      </c>
      <c r="CM313" s="164"/>
      <c r="CN313" s="302"/>
      <c r="CO313" s="13">
        <f t="shared" si="130"/>
        <v>0</v>
      </c>
      <c r="CP313" s="302"/>
      <c r="CQ313" s="13">
        <f t="shared" si="131"/>
        <v>0</v>
      </c>
      <c r="CR313" s="302"/>
      <c r="CS313" s="13">
        <f t="shared" si="132"/>
        <v>0</v>
      </c>
      <c r="CT313" s="302"/>
      <c r="CU313" s="13">
        <f t="shared" si="127"/>
        <v>0</v>
      </c>
      <c r="CV313" s="302"/>
      <c r="CW313" s="13">
        <f t="shared" si="133"/>
        <v>0</v>
      </c>
      <c r="CX313" s="13">
        <f t="shared" si="134"/>
        <v>0</v>
      </c>
      <c r="CY313" s="251">
        <f t="shared" si="135"/>
        <v>0</v>
      </c>
      <c r="CZ313" s="13" t="s">
        <v>29</v>
      </c>
      <c r="DA313" s="13">
        <v>50</v>
      </c>
      <c r="DB313" s="22">
        <f t="shared" si="136"/>
        <v>0</v>
      </c>
      <c r="DD313" s="24"/>
      <c r="DF313" s="163"/>
      <c r="DH313" s="24"/>
      <c r="DI313" s="447"/>
      <c r="DJ313" s="163"/>
    </row>
    <row r="314" spans="1:114" s="7" customFormat="1">
      <c r="A314" s="277">
        <f t="shared" si="120"/>
        <v>50</v>
      </c>
      <c r="B314" s="21" t="e">
        <f>'Calculateur de trading'!I314/C314/W314</f>
        <v>#DIV/0!</v>
      </c>
      <c r="C314" s="278">
        <f t="shared" si="121"/>
        <v>10</v>
      </c>
      <c r="D314" s="426"/>
      <c r="E314" s="273">
        <f t="shared" si="122"/>
        <v>100</v>
      </c>
      <c r="F314" s="271">
        <f t="shared" si="114"/>
        <v>2</v>
      </c>
      <c r="G314" s="271" t="e">
        <f t="shared" si="115"/>
        <v>#DIV/0!</v>
      </c>
      <c r="H314" s="272">
        <f t="shared" si="116"/>
        <v>20</v>
      </c>
      <c r="I314" s="270"/>
      <c r="J314" s="273">
        <f t="shared" si="123"/>
        <v>200</v>
      </c>
      <c r="K314" s="271">
        <f t="shared" si="117"/>
        <v>4</v>
      </c>
      <c r="L314" s="271" t="e">
        <f t="shared" si="118"/>
        <v>#DIV/0!</v>
      </c>
      <c r="M314" s="272">
        <f t="shared" si="119"/>
        <v>40</v>
      </c>
      <c r="N314" s="389"/>
      <c r="O314" s="455" t="e">
        <f>(A314*B314*W314)+(B314*'Calculateur de trading'!H314)</f>
        <v>#DIV/0!</v>
      </c>
      <c r="P314" s="274" t="e">
        <f>O314/'Déscriptions des trades'!CK314</f>
        <v>#DIV/0!</v>
      </c>
      <c r="Q314" s="456" t="e">
        <f>'Déscriptions des trades'!CK314-O314</f>
        <v>#DIV/0!</v>
      </c>
      <c r="R314" s="466" t="e">
        <f t="shared" si="124"/>
        <v>#DIV/0!</v>
      </c>
      <c r="S314" s="389"/>
      <c r="T314" s="12"/>
      <c r="U314" s="25"/>
      <c r="V314" s="15"/>
      <c r="W314" s="490">
        <f t="shared" si="128"/>
        <v>0</v>
      </c>
      <c r="X314" s="21" t="e">
        <f>W314*U314/'Déscriptions des trades'!CK314*'Déscriptions des trades'!B314</f>
        <v>#DIV/0!</v>
      </c>
      <c r="Y314" s="459"/>
      <c r="Z314" s="389"/>
      <c r="AA314" s="23">
        <f t="shared" si="125"/>
        <v>0.1</v>
      </c>
      <c r="AB314" s="17" t="e">
        <f>(AA314*'Déscriptions des trades'!U314*'Déscriptions des trades'!B314/'Déscriptions des trades'!CK314)*'Déscriptions des trades'!W314</f>
        <v>#DIV/0!</v>
      </c>
      <c r="AC314" s="265" t="e">
        <f>AB314*'Déscriptions des trades'!CK314</f>
        <v>#DIV/0!</v>
      </c>
      <c r="AD314" s="266" t="e">
        <f>'Déscriptions des trades'!CK314-AC314</f>
        <v>#DIV/0!</v>
      </c>
      <c r="AE314" s="389"/>
      <c r="AF314" s="399">
        <v>310</v>
      </c>
      <c r="AG314" s="389"/>
      <c r="AH314" s="20"/>
      <c r="AI314" s="303"/>
      <c r="AJ314" s="307"/>
      <c r="AK314" s="161"/>
      <c r="AL314" s="305"/>
      <c r="AM314" s="305"/>
      <c r="AN314" s="162"/>
      <c r="AO314" s="439"/>
      <c r="AP314" s="162"/>
      <c r="AQ314" s="113"/>
      <c r="AR314" s="113"/>
      <c r="AS314" s="384"/>
      <c r="AT314" s="306"/>
      <c r="AU314" s="306"/>
      <c r="AV314" s="160"/>
      <c r="AW314" s="158"/>
      <c r="AX314" s="385"/>
      <c r="AY314" s="453"/>
      <c r="AZ314" s="165"/>
      <c r="BA314" s="301"/>
      <c r="BB314" s="165"/>
      <c r="BC314" s="301"/>
      <c r="BD314" s="165"/>
      <c r="BE314" s="302"/>
      <c r="BF314" s="302"/>
      <c r="BG314" s="165"/>
      <c r="BH314" s="303"/>
      <c r="BI314" s="165"/>
      <c r="BJ314" s="304"/>
      <c r="BK314" s="394"/>
      <c r="BL314" s="302"/>
      <c r="BM314" s="302"/>
      <c r="BN314" s="394"/>
      <c r="BO314" s="302"/>
      <c r="BP314" s="13"/>
      <c r="BQ314" s="302"/>
      <c r="BR314" s="13"/>
      <c r="BS314" s="302"/>
      <c r="BT314" s="13"/>
      <c r="BU314" s="302"/>
      <c r="BV314" s="386"/>
      <c r="BW314" s="303"/>
      <c r="BX314" s="303"/>
      <c r="BY314" s="302"/>
      <c r="BZ314" s="302"/>
      <c r="CA314" s="387"/>
      <c r="CB314" s="395"/>
      <c r="CC314" s="12"/>
      <c r="CD314" s="304"/>
      <c r="CE314" s="14"/>
      <c r="CF314" s="395"/>
      <c r="CG314" s="397"/>
      <c r="CH314" s="300">
        <f t="shared" si="129"/>
        <v>0</v>
      </c>
      <c r="CI314" s="26"/>
      <c r="CJ314" s="17">
        <f t="shared" si="126"/>
        <v>0</v>
      </c>
      <c r="CK314" s="18">
        <f t="shared" si="137"/>
        <v>12.89</v>
      </c>
      <c r="CM314" s="164"/>
      <c r="CN314" s="302"/>
      <c r="CO314" s="13">
        <f t="shared" si="130"/>
        <v>0</v>
      </c>
      <c r="CP314" s="302"/>
      <c r="CQ314" s="13">
        <f t="shared" si="131"/>
        <v>0</v>
      </c>
      <c r="CR314" s="302"/>
      <c r="CS314" s="13">
        <f t="shared" si="132"/>
        <v>0</v>
      </c>
      <c r="CT314" s="302"/>
      <c r="CU314" s="13">
        <f t="shared" si="127"/>
        <v>0</v>
      </c>
      <c r="CV314" s="302"/>
      <c r="CW314" s="13">
        <f t="shared" si="133"/>
        <v>0</v>
      </c>
      <c r="CX314" s="13">
        <f t="shared" si="134"/>
        <v>0</v>
      </c>
      <c r="CY314" s="251">
        <f t="shared" si="135"/>
        <v>0</v>
      </c>
      <c r="CZ314" s="13" t="s">
        <v>29</v>
      </c>
      <c r="DA314" s="13">
        <v>50</v>
      </c>
      <c r="DB314" s="22">
        <f t="shared" si="136"/>
        <v>0</v>
      </c>
      <c r="DD314" s="24"/>
      <c r="DF314" s="163"/>
      <c r="DH314" s="24"/>
      <c r="DI314" s="447"/>
      <c r="DJ314" s="163"/>
    </row>
    <row r="315" spans="1:114" s="7" customFormat="1">
      <c r="A315" s="277">
        <f t="shared" si="120"/>
        <v>50</v>
      </c>
      <c r="B315" s="21" t="e">
        <f>'Calculateur de trading'!I315/C315/W315</f>
        <v>#DIV/0!</v>
      </c>
      <c r="C315" s="278">
        <f t="shared" si="121"/>
        <v>10</v>
      </c>
      <c r="D315" s="278"/>
      <c r="E315" s="273">
        <f t="shared" si="122"/>
        <v>100</v>
      </c>
      <c r="F315" s="271">
        <f t="shared" si="114"/>
        <v>2</v>
      </c>
      <c r="G315" s="271" t="e">
        <f t="shared" si="115"/>
        <v>#DIV/0!</v>
      </c>
      <c r="H315" s="272">
        <f t="shared" si="116"/>
        <v>20</v>
      </c>
      <c r="I315" s="270"/>
      <c r="J315" s="273">
        <f t="shared" si="123"/>
        <v>200</v>
      </c>
      <c r="K315" s="271">
        <f t="shared" si="117"/>
        <v>4</v>
      </c>
      <c r="L315" s="271" t="e">
        <f t="shared" si="118"/>
        <v>#DIV/0!</v>
      </c>
      <c r="M315" s="272">
        <f t="shared" si="119"/>
        <v>40</v>
      </c>
      <c r="N315" s="389"/>
      <c r="O315" s="455" t="e">
        <f>(A315*B315*W315)+(B315*'Calculateur de trading'!H315)</f>
        <v>#DIV/0!</v>
      </c>
      <c r="P315" s="274" t="e">
        <f>O315/'Déscriptions des trades'!CK315</f>
        <v>#DIV/0!</v>
      </c>
      <c r="Q315" s="456" t="e">
        <f>'Déscriptions des trades'!CK315-O315</f>
        <v>#DIV/0!</v>
      </c>
      <c r="R315" s="466" t="e">
        <f t="shared" si="124"/>
        <v>#DIV/0!</v>
      </c>
      <c r="S315" s="389"/>
      <c r="T315" s="12"/>
      <c r="U315" s="25"/>
      <c r="V315" s="15"/>
      <c r="W315" s="490">
        <f t="shared" si="128"/>
        <v>0</v>
      </c>
      <c r="X315" s="21" t="e">
        <f>W315*U315/'Déscriptions des trades'!CK315*'Déscriptions des trades'!B315</f>
        <v>#DIV/0!</v>
      </c>
      <c r="Y315" s="459"/>
      <c r="Z315" s="389"/>
      <c r="AA315" s="23">
        <f t="shared" si="125"/>
        <v>0.1</v>
      </c>
      <c r="AB315" s="17" t="e">
        <f>(AA315*'Déscriptions des trades'!U315*'Déscriptions des trades'!B315/'Déscriptions des trades'!CK315)*'Déscriptions des trades'!W315</f>
        <v>#DIV/0!</v>
      </c>
      <c r="AC315" s="265" t="e">
        <f>AB315*'Déscriptions des trades'!CK315</f>
        <v>#DIV/0!</v>
      </c>
      <c r="AD315" s="266" t="e">
        <f>'Déscriptions des trades'!CK315-AC315</f>
        <v>#DIV/0!</v>
      </c>
      <c r="AE315" s="389"/>
      <c r="AF315" s="399">
        <v>311</v>
      </c>
      <c r="AG315" s="389"/>
      <c r="AH315" s="20"/>
      <c r="AI315" s="303"/>
      <c r="AJ315" s="307"/>
      <c r="AK315" s="161"/>
      <c r="AL315" s="305"/>
      <c r="AM315" s="305"/>
      <c r="AN315" s="162"/>
      <c r="AO315" s="439"/>
      <c r="AP315" s="162"/>
      <c r="AQ315" s="113"/>
      <c r="AR315" s="113"/>
      <c r="AS315" s="384"/>
      <c r="AT315" s="306"/>
      <c r="AU315" s="306"/>
      <c r="AV315" s="160"/>
      <c r="AW315" s="158"/>
      <c r="AX315" s="385"/>
      <c r="AY315" s="453"/>
      <c r="AZ315" s="165"/>
      <c r="BA315" s="301"/>
      <c r="BB315" s="165"/>
      <c r="BC315" s="301"/>
      <c r="BD315" s="165"/>
      <c r="BE315" s="302"/>
      <c r="BF315" s="302"/>
      <c r="BG315" s="165"/>
      <c r="BH315" s="303"/>
      <c r="BI315" s="165"/>
      <c r="BJ315" s="304"/>
      <c r="BK315" s="394"/>
      <c r="BL315" s="302"/>
      <c r="BM315" s="302"/>
      <c r="BN315" s="394"/>
      <c r="BO315" s="302"/>
      <c r="BP315" s="13"/>
      <c r="BQ315" s="302"/>
      <c r="BR315" s="13"/>
      <c r="BS315" s="302"/>
      <c r="BT315" s="13"/>
      <c r="BU315" s="302"/>
      <c r="BV315" s="386"/>
      <c r="BW315" s="303"/>
      <c r="BX315" s="303"/>
      <c r="BY315" s="302"/>
      <c r="BZ315" s="302"/>
      <c r="CA315" s="387"/>
      <c r="CB315" s="395"/>
      <c r="CC315" s="12"/>
      <c r="CD315" s="304"/>
      <c r="CE315" s="14"/>
      <c r="CF315" s="395"/>
      <c r="CG315" s="397"/>
      <c r="CH315" s="300">
        <f t="shared" si="129"/>
        <v>0</v>
      </c>
      <c r="CI315" s="26"/>
      <c r="CJ315" s="17">
        <f t="shared" si="126"/>
        <v>0</v>
      </c>
      <c r="CK315" s="18">
        <f t="shared" si="137"/>
        <v>12.89</v>
      </c>
      <c r="CM315" s="164"/>
      <c r="CN315" s="302"/>
      <c r="CO315" s="13">
        <f t="shared" si="130"/>
        <v>0</v>
      </c>
      <c r="CP315" s="302"/>
      <c r="CQ315" s="13">
        <f t="shared" si="131"/>
        <v>0</v>
      </c>
      <c r="CR315" s="302"/>
      <c r="CS315" s="13">
        <f t="shared" si="132"/>
        <v>0</v>
      </c>
      <c r="CT315" s="302"/>
      <c r="CU315" s="13">
        <f t="shared" si="127"/>
        <v>0</v>
      </c>
      <c r="CV315" s="302"/>
      <c r="CW315" s="13">
        <f t="shared" si="133"/>
        <v>0</v>
      </c>
      <c r="CX315" s="13">
        <f t="shared" si="134"/>
        <v>0</v>
      </c>
      <c r="CY315" s="251">
        <f t="shared" si="135"/>
        <v>0</v>
      </c>
      <c r="CZ315" s="13" t="s">
        <v>29</v>
      </c>
      <c r="DA315" s="13">
        <v>50</v>
      </c>
      <c r="DB315" s="22">
        <f t="shared" si="136"/>
        <v>0</v>
      </c>
      <c r="DD315" s="24"/>
      <c r="DF315" s="163"/>
      <c r="DH315" s="24"/>
      <c r="DI315" s="447"/>
      <c r="DJ315" s="163"/>
    </row>
    <row r="316" spans="1:114" s="7" customFormat="1">
      <c r="A316" s="277">
        <f t="shared" si="120"/>
        <v>50</v>
      </c>
      <c r="B316" s="21" t="e">
        <f>'Calculateur de trading'!I316/C316/W316</f>
        <v>#DIV/0!</v>
      </c>
      <c r="C316" s="278">
        <f t="shared" si="121"/>
        <v>10</v>
      </c>
      <c r="D316" s="426"/>
      <c r="E316" s="273">
        <f t="shared" si="122"/>
        <v>100</v>
      </c>
      <c r="F316" s="271">
        <f t="shared" si="114"/>
        <v>2</v>
      </c>
      <c r="G316" s="271" t="e">
        <f t="shared" si="115"/>
        <v>#DIV/0!</v>
      </c>
      <c r="H316" s="272">
        <f t="shared" si="116"/>
        <v>20</v>
      </c>
      <c r="I316" s="270"/>
      <c r="J316" s="273">
        <f t="shared" si="123"/>
        <v>200</v>
      </c>
      <c r="K316" s="271">
        <f t="shared" si="117"/>
        <v>4</v>
      </c>
      <c r="L316" s="271" t="e">
        <f t="shared" si="118"/>
        <v>#DIV/0!</v>
      </c>
      <c r="M316" s="272">
        <f t="shared" si="119"/>
        <v>40</v>
      </c>
      <c r="N316" s="389"/>
      <c r="O316" s="455" t="e">
        <f>(A316*B316*W316)+(B316*'Calculateur de trading'!H316)</f>
        <v>#DIV/0!</v>
      </c>
      <c r="P316" s="274" t="e">
        <f>O316/'Déscriptions des trades'!CK316</f>
        <v>#DIV/0!</v>
      </c>
      <c r="Q316" s="456" t="e">
        <f>'Déscriptions des trades'!CK316-O316</f>
        <v>#DIV/0!</v>
      </c>
      <c r="R316" s="466" t="e">
        <f t="shared" si="124"/>
        <v>#DIV/0!</v>
      </c>
      <c r="S316" s="389"/>
      <c r="T316" s="12"/>
      <c r="U316" s="25"/>
      <c r="V316" s="15"/>
      <c r="W316" s="490">
        <f t="shared" si="128"/>
        <v>0</v>
      </c>
      <c r="X316" s="21" t="e">
        <f>W316*U316/'Déscriptions des trades'!CK316*'Déscriptions des trades'!B316</f>
        <v>#DIV/0!</v>
      </c>
      <c r="Y316" s="459"/>
      <c r="Z316" s="389"/>
      <c r="AA316" s="23">
        <f t="shared" si="125"/>
        <v>0.1</v>
      </c>
      <c r="AB316" s="17" t="e">
        <f>(AA316*'Déscriptions des trades'!U316*'Déscriptions des trades'!B316/'Déscriptions des trades'!CK316)*'Déscriptions des trades'!W316</f>
        <v>#DIV/0!</v>
      </c>
      <c r="AC316" s="265" t="e">
        <f>AB316*'Déscriptions des trades'!CK316</f>
        <v>#DIV/0!</v>
      </c>
      <c r="AD316" s="266" t="e">
        <f>'Déscriptions des trades'!CK316-AC316</f>
        <v>#DIV/0!</v>
      </c>
      <c r="AE316" s="389"/>
      <c r="AF316" s="399">
        <v>312</v>
      </c>
      <c r="AG316" s="389"/>
      <c r="AH316" s="20"/>
      <c r="AI316" s="303"/>
      <c r="AJ316" s="307"/>
      <c r="AK316" s="161"/>
      <c r="AL316" s="305"/>
      <c r="AM316" s="305"/>
      <c r="AN316" s="162"/>
      <c r="AO316" s="439"/>
      <c r="AP316" s="162"/>
      <c r="AQ316" s="113"/>
      <c r="AR316" s="113"/>
      <c r="AS316" s="384"/>
      <c r="AT316" s="306"/>
      <c r="AU316" s="306"/>
      <c r="AV316" s="160"/>
      <c r="AW316" s="158"/>
      <c r="AX316" s="385"/>
      <c r="AY316" s="453"/>
      <c r="AZ316" s="165"/>
      <c r="BA316" s="301"/>
      <c r="BB316" s="165"/>
      <c r="BC316" s="301"/>
      <c r="BD316" s="165"/>
      <c r="BE316" s="302"/>
      <c r="BF316" s="302"/>
      <c r="BG316" s="165"/>
      <c r="BH316" s="303"/>
      <c r="BI316" s="165"/>
      <c r="BJ316" s="304"/>
      <c r="BK316" s="394"/>
      <c r="BL316" s="302"/>
      <c r="BM316" s="302"/>
      <c r="BN316" s="394"/>
      <c r="BO316" s="302"/>
      <c r="BP316" s="13"/>
      <c r="BQ316" s="302"/>
      <c r="BR316" s="13"/>
      <c r="BS316" s="302"/>
      <c r="BT316" s="13"/>
      <c r="BU316" s="302"/>
      <c r="BV316" s="386"/>
      <c r="BW316" s="303"/>
      <c r="BX316" s="303"/>
      <c r="BY316" s="302"/>
      <c r="BZ316" s="302"/>
      <c r="CA316" s="387"/>
      <c r="CB316" s="395"/>
      <c r="CC316" s="12"/>
      <c r="CD316" s="304"/>
      <c r="CE316" s="14"/>
      <c r="CF316" s="395"/>
      <c r="CG316" s="397"/>
      <c r="CH316" s="300">
        <f t="shared" si="129"/>
        <v>0</v>
      </c>
      <c r="CI316" s="26"/>
      <c r="CJ316" s="17">
        <f t="shared" si="126"/>
        <v>0</v>
      </c>
      <c r="CK316" s="18">
        <f t="shared" si="137"/>
        <v>12.89</v>
      </c>
      <c r="CM316" s="164"/>
      <c r="CN316" s="302"/>
      <c r="CO316" s="13">
        <f t="shared" si="130"/>
        <v>0</v>
      </c>
      <c r="CP316" s="302"/>
      <c r="CQ316" s="13">
        <f t="shared" si="131"/>
        <v>0</v>
      </c>
      <c r="CR316" s="302"/>
      <c r="CS316" s="13">
        <f t="shared" si="132"/>
        <v>0</v>
      </c>
      <c r="CT316" s="302"/>
      <c r="CU316" s="13">
        <f t="shared" si="127"/>
        <v>0</v>
      </c>
      <c r="CV316" s="302"/>
      <c r="CW316" s="13">
        <f t="shared" si="133"/>
        <v>0</v>
      </c>
      <c r="CX316" s="13">
        <f t="shared" si="134"/>
        <v>0</v>
      </c>
      <c r="CY316" s="251">
        <f t="shared" si="135"/>
        <v>0</v>
      </c>
      <c r="CZ316" s="13" t="s">
        <v>29</v>
      </c>
      <c r="DA316" s="13">
        <v>50</v>
      </c>
      <c r="DB316" s="22">
        <f t="shared" si="136"/>
        <v>0</v>
      </c>
      <c r="DD316" s="24"/>
      <c r="DF316" s="163"/>
      <c r="DH316" s="24"/>
      <c r="DI316" s="447"/>
      <c r="DJ316" s="163"/>
    </row>
    <row r="317" spans="1:114" s="7" customFormat="1">
      <c r="A317" s="277">
        <f t="shared" si="120"/>
        <v>50</v>
      </c>
      <c r="B317" s="21" t="e">
        <f>'Calculateur de trading'!I317/C317/W317</f>
        <v>#DIV/0!</v>
      </c>
      <c r="C317" s="278">
        <f t="shared" si="121"/>
        <v>10</v>
      </c>
      <c r="D317" s="278"/>
      <c r="E317" s="273">
        <f t="shared" si="122"/>
        <v>100</v>
      </c>
      <c r="F317" s="271">
        <f t="shared" si="114"/>
        <v>2</v>
      </c>
      <c r="G317" s="271" t="e">
        <f t="shared" si="115"/>
        <v>#DIV/0!</v>
      </c>
      <c r="H317" s="272">
        <f t="shared" si="116"/>
        <v>20</v>
      </c>
      <c r="I317" s="270"/>
      <c r="J317" s="273">
        <f t="shared" si="123"/>
        <v>200</v>
      </c>
      <c r="K317" s="271">
        <f t="shared" si="117"/>
        <v>4</v>
      </c>
      <c r="L317" s="271" t="e">
        <f t="shared" si="118"/>
        <v>#DIV/0!</v>
      </c>
      <c r="M317" s="272">
        <f t="shared" si="119"/>
        <v>40</v>
      </c>
      <c r="N317" s="389"/>
      <c r="O317" s="455" t="e">
        <f>(A317*B317*W317)+(B317*'Calculateur de trading'!H317)</f>
        <v>#DIV/0!</v>
      </c>
      <c r="P317" s="274" t="e">
        <f>O317/'Déscriptions des trades'!CK317</f>
        <v>#DIV/0!</v>
      </c>
      <c r="Q317" s="456" t="e">
        <f>'Déscriptions des trades'!CK317-O317</f>
        <v>#DIV/0!</v>
      </c>
      <c r="R317" s="466" t="e">
        <f t="shared" si="124"/>
        <v>#DIV/0!</v>
      </c>
      <c r="S317" s="389"/>
      <c r="T317" s="12"/>
      <c r="U317" s="25"/>
      <c r="V317" s="15"/>
      <c r="W317" s="490">
        <f t="shared" si="128"/>
        <v>0</v>
      </c>
      <c r="X317" s="21" t="e">
        <f>W317*U317/'Déscriptions des trades'!CK317*'Déscriptions des trades'!B317</f>
        <v>#DIV/0!</v>
      </c>
      <c r="Y317" s="459"/>
      <c r="Z317" s="389"/>
      <c r="AA317" s="23">
        <f t="shared" si="125"/>
        <v>0.1</v>
      </c>
      <c r="AB317" s="17" t="e">
        <f>(AA317*'Déscriptions des trades'!U317*'Déscriptions des trades'!B317/'Déscriptions des trades'!CK317)*'Déscriptions des trades'!W317</f>
        <v>#DIV/0!</v>
      </c>
      <c r="AC317" s="265" t="e">
        <f>AB317*'Déscriptions des trades'!CK317</f>
        <v>#DIV/0!</v>
      </c>
      <c r="AD317" s="266" t="e">
        <f>'Déscriptions des trades'!CK317-AC317</f>
        <v>#DIV/0!</v>
      </c>
      <c r="AE317" s="389"/>
      <c r="AF317" s="399">
        <v>313</v>
      </c>
      <c r="AG317" s="389"/>
      <c r="AH317" s="20"/>
      <c r="AI317" s="303"/>
      <c r="AJ317" s="307"/>
      <c r="AK317" s="161"/>
      <c r="AL317" s="305"/>
      <c r="AM317" s="305"/>
      <c r="AN317" s="162"/>
      <c r="AO317" s="439"/>
      <c r="AP317" s="162"/>
      <c r="AQ317" s="113"/>
      <c r="AR317" s="113"/>
      <c r="AS317" s="384"/>
      <c r="AT317" s="306"/>
      <c r="AU317" s="306"/>
      <c r="AV317" s="160"/>
      <c r="AW317" s="158"/>
      <c r="AX317" s="385"/>
      <c r="AY317" s="453"/>
      <c r="AZ317" s="165"/>
      <c r="BA317" s="301"/>
      <c r="BB317" s="165"/>
      <c r="BC317" s="301"/>
      <c r="BD317" s="165"/>
      <c r="BE317" s="302"/>
      <c r="BF317" s="302"/>
      <c r="BG317" s="165"/>
      <c r="BH317" s="303"/>
      <c r="BI317" s="165"/>
      <c r="BJ317" s="304"/>
      <c r="BK317" s="394"/>
      <c r="BL317" s="302"/>
      <c r="BM317" s="302"/>
      <c r="BN317" s="394"/>
      <c r="BO317" s="302"/>
      <c r="BP317" s="13"/>
      <c r="BQ317" s="302"/>
      <c r="BR317" s="13"/>
      <c r="BS317" s="302"/>
      <c r="BT317" s="13"/>
      <c r="BU317" s="302"/>
      <c r="BV317" s="386"/>
      <c r="BW317" s="303"/>
      <c r="BX317" s="303"/>
      <c r="BY317" s="302"/>
      <c r="BZ317" s="302"/>
      <c r="CA317" s="387"/>
      <c r="CB317" s="395"/>
      <c r="CC317" s="12"/>
      <c r="CD317" s="304"/>
      <c r="CE317" s="14"/>
      <c r="CF317" s="395"/>
      <c r="CG317" s="397"/>
      <c r="CH317" s="300">
        <f t="shared" si="129"/>
        <v>0</v>
      </c>
      <c r="CI317" s="26"/>
      <c r="CJ317" s="17">
        <f t="shared" si="126"/>
        <v>0</v>
      </c>
      <c r="CK317" s="18">
        <f t="shared" si="137"/>
        <v>12.89</v>
      </c>
      <c r="CM317" s="164"/>
      <c r="CN317" s="302"/>
      <c r="CO317" s="13">
        <f t="shared" si="130"/>
        <v>0</v>
      </c>
      <c r="CP317" s="302"/>
      <c r="CQ317" s="13">
        <f t="shared" si="131"/>
        <v>0</v>
      </c>
      <c r="CR317" s="302"/>
      <c r="CS317" s="13">
        <f t="shared" si="132"/>
        <v>0</v>
      </c>
      <c r="CT317" s="302"/>
      <c r="CU317" s="13">
        <f t="shared" si="127"/>
        <v>0</v>
      </c>
      <c r="CV317" s="302"/>
      <c r="CW317" s="13">
        <f t="shared" si="133"/>
        <v>0</v>
      </c>
      <c r="CX317" s="13">
        <f t="shared" si="134"/>
        <v>0</v>
      </c>
      <c r="CY317" s="251">
        <f t="shared" si="135"/>
        <v>0</v>
      </c>
      <c r="CZ317" s="13" t="s">
        <v>29</v>
      </c>
      <c r="DA317" s="13">
        <v>50</v>
      </c>
      <c r="DB317" s="22">
        <f t="shared" si="136"/>
        <v>0</v>
      </c>
      <c r="DD317" s="24"/>
      <c r="DF317" s="163"/>
      <c r="DH317" s="24"/>
      <c r="DI317" s="447"/>
      <c r="DJ317" s="163"/>
    </row>
    <row r="318" spans="1:114" s="7" customFormat="1">
      <c r="A318" s="277">
        <f t="shared" si="120"/>
        <v>50</v>
      </c>
      <c r="B318" s="21" t="e">
        <f>'Calculateur de trading'!I318/C318/W318</f>
        <v>#DIV/0!</v>
      </c>
      <c r="C318" s="278">
        <f t="shared" si="121"/>
        <v>10</v>
      </c>
      <c r="D318" s="426"/>
      <c r="E318" s="273">
        <f t="shared" si="122"/>
        <v>100</v>
      </c>
      <c r="F318" s="271">
        <f t="shared" si="114"/>
        <v>2</v>
      </c>
      <c r="G318" s="271" t="e">
        <f t="shared" si="115"/>
        <v>#DIV/0!</v>
      </c>
      <c r="H318" s="272">
        <f t="shared" si="116"/>
        <v>20</v>
      </c>
      <c r="I318" s="270"/>
      <c r="J318" s="273">
        <f t="shared" si="123"/>
        <v>200</v>
      </c>
      <c r="K318" s="271">
        <f t="shared" si="117"/>
        <v>4</v>
      </c>
      <c r="L318" s="271" t="e">
        <f t="shared" si="118"/>
        <v>#DIV/0!</v>
      </c>
      <c r="M318" s="272">
        <f t="shared" si="119"/>
        <v>40</v>
      </c>
      <c r="N318" s="389"/>
      <c r="O318" s="455" t="e">
        <f>(A318*B318*W318)+(B318*'Calculateur de trading'!H318)</f>
        <v>#DIV/0!</v>
      </c>
      <c r="P318" s="274" t="e">
        <f>O318/'Déscriptions des trades'!CK318</f>
        <v>#DIV/0!</v>
      </c>
      <c r="Q318" s="456" t="e">
        <f>'Déscriptions des trades'!CK318-O318</f>
        <v>#DIV/0!</v>
      </c>
      <c r="R318" s="466" t="e">
        <f t="shared" si="124"/>
        <v>#DIV/0!</v>
      </c>
      <c r="S318" s="389"/>
      <c r="T318" s="12"/>
      <c r="U318" s="25"/>
      <c r="V318" s="15"/>
      <c r="W318" s="490">
        <f t="shared" si="128"/>
        <v>0</v>
      </c>
      <c r="X318" s="21" t="e">
        <f>W318*U318/'Déscriptions des trades'!CK318*'Déscriptions des trades'!B318</f>
        <v>#DIV/0!</v>
      </c>
      <c r="Y318" s="459"/>
      <c r="Z318" s="389"/>
      <c r="AA318" s="23">
        <f t="shared" si="125"/>
        <v>0.1</v>
      </c>
      <c r="AB318" s="17" t="e">
        <f>(AA318*'Déscriptions des trades'!U318*'Déscriptions des trades'!B318/'Déscriptions des trades'!CK318)*'Déscriptions des trades'!W318</f>
        <v>#DIV/0!</v>
      </c>
      <c r="AC318" s="265" t="e">
        <f>AB318*'Déscriptions des trades'!CK318</f>
        <v>#DIV/0!</v>
      </c>
      <c r="AD318" s="266" t="e">
        <f>'Déscriptions des trades'!CK318-AC318</f>
        <v>#DIV/0!</v>
      </c>
      <c r="AE318" s="389"/>
      <c r="AF318" s="399">
        <v>314</v>
      </c>
      <c r="AG318" s="389"/>
      <c r="AH318" s="20"/>
      <c r="AI318" s="303"/>
      <c r="AJ318" s="307"/>
      <c r="AK318" s="161"/>
      <c r="AL318" s="305"/>
      <c r="AM318" s="305"/>
      <c r="AN318" s="162"/>
      <c r="AO318" s="439"/>
      <c r="AP318" s="162"/>
      <c r="AQ318" s="113"/>
      <c r="AR318" s="113"/>
      <c r="AS318" s="384"/>
      <c r="AT318" s="306"/>
      <c r="AU318" s="306"/>
      <c r="AV318" s="160"/>
      <c r="AW318" s="158"/>
      <c r="AX318" s="385"/>
      <c r="AY318" s="453"/>
      <c r="AZ318" s="165"/>
      <c r="BA318" s="301"/>
      <c r="BB318" s="165"/>
      <c r="BC318" s="301"/>
      <c r="BD318" s="165"/>
      <c r="BE318" s="302"/>
      <c r="BF318" s="302"/>
      <c r="BG318" s="165"/>
      <c r="BH318" s="303"/>
      <c r="BI318" s="165"/>
      <c r="BJ318" s="304"/>
      <c r="BK318" s="394"/>
      <c r="BL318" s="302"/>
      <c r="BM318" s="302"/>
      <c r="BN318" s="394"/>
      <c r="BO318" s="302"/>
      <c r="BP318" s="13"/>
      <c r="BQ318" s="302"/>
      <c r="BR318" s="13"/>
      <c r="BS318" s="302"/>
      <c r="BT318" s="13"/>
      <c r="BU318" s="302"/>
      <c r="BV318" s="386"/>
      <c r="BW318" s="303"/>
      <c r="BX318" s="303"/>
      <c r="BY318" s="302"/>
      <c r="BZ318" s="302"/>
      <c r="CA318" s="387"/>
      <c r="CB318" s="395"/>
      <c r="CC318" s="12"/>
      <c r="CD318" s="304"/>
      <c r="CE318" s="14"/>
      <c r="CF318" s="395"/>
      <c r="CG318" s="397"/>
      <c r="CH318" s="300">
        <f t="shared" si="129"/>
        <v>0</v>
      </c>
      <c r="CI318" s="26"/>
      <c r="CJ318" s="17">
        <f t="shared" si="126"/>
        <v>0</v>
      </c>
      <c r="CK318" s="18">
        <f t="shared" si="137"/>
        <v>12.89</v>
      </c>
      <c r="CM318" s="164"/>
      <c r="CN318" s="302"/>
      <c r="CO318" s="13">
        <f t="shared" si="130"/>
        <v>0</v>
      </c>
      <c r="CP318" s="302"/>
      <c r="CQ318" s="13">
        <f t="shared" si="131"/>
        <v>0</v>
      </c>
      <c r="CR318" s="302"/>
      <c r="CS318" s="13">
        <f t="shared" si="132"/>
        <v>0</v>
      </c>
      <c r="CT318" s="302"/>
      <c r="CU318" s="13">
        <f t="shared" si="127"/>
        <v>0</v>
      </c>
      <c r="CV318" s="302"/>
      <c r="CW318" s="13">
        <f t="shared" si="133"/>
        <v>0</v>
      </c>
      <c r="CX318" s="13">
        <f t="shared" si="134"/>
        <v>0</v>
      </c>
      <c r="CY318" s="251">
        <f t="shared" si="135"/>
        <v>0</v>
      </c>
      <c r="CZ318" s="13" t="s">
        <v>29</v>
      </c>
      <c r="DA318" s="13">
        <v>50</v>
      </c>
      <c r="DB318" s="22">
        <f t="shared" si="136"/>
        <v>0</v>
      </c>
      <c r="DD318" s="24"/>
      <c r="DF318" s="163"/>
      <c r="DH318" s="24"/>
      <c r="DI318" s="447"/>
      <c r="DJ318" s="163"/>
    </row>
    <row r="319" spans="1:114" s="7" customFormat="1">
      <c r="A319" s="277">
        <f t="shared" si="120"/>
        <v>50</v>
      </c>
      <c r="B319" s="21" t="e">
        <f>'Calculateur de trading'!I319/C319/W319</f>
        <v>#DIV/0!</v>
      </c>
      <c r="C319" s="278">
        <f t="shared" si="121"/>
        <v>10</v>
      </c>
      <c r="D319" s="278"/>
      <c r="E319" s="273">
        <f t="shared" si="122"/>
        <v>100</v>
      </c>
      <c r="F319" s="271">
        <f t="shared" si="114"/>
        <v>2</v>
      </c>
      <c r="G319" s="271" t="e">
        <f t="shared" si="115"/>
        <v>#DIV/0!</v>
      </c>
      <c r="H319" s="272">
        <f t="shared" si="116"/>
        <v>20</v>
      </c>
      <c r="I319" s="270"/>
      <c r="J319" s="273">
        <f t="shared" si="123"/>
        <v>200</v>
      </c>
      <c r="K319" s="271">
        <f t="shared" si="117"/>
        <v>4</v>
      </c>
      <c r="L319" s="271" t="e">
        <f t="shared" si="118"/>
        <v>#DIV/0!</v>
      </c>
      <c r="M319" s="272">
        <f t="shared" si="119"/>
        <v>40</v>
      </c>
      <c r="N319" s="389"/>
      <c r="O319" s="455" t="e">
        <f>(A319*B319*W319)+(B319*'Calculateur de trading'!H319)</f>
        <v>#DIV/0!</v>
      </c>
      <c r="P319" s="274" t="e">
        <f>O319/'Déscriptions des trades'!CK319</f>
        <v>#DIV/0!</v>
      </c>
      <c r="Q319" s="456" t="e">
        <f>'Déscriptions des trades'!CK319-O319</f>
        <v>#DIV/0!</v>
      </c>
      <c r="R319" s="466" t="e">
        <f t="shared" si="124"/>
        <v>#DIV/0!</v>
      </c>
      <c r="S319" s="389"/>
      <c r="T319" s="12"/>
      <c r="U319" s="25"/>
      <c r="V319" s="15"/>
      <c r="W319" s="490">
        <f t="shared" si="128"/>
        <v>0</v>
      </c>
      <c r="X319" s="21" t="e">
        <f>W319*U319/'Déscriptions des trades'!CK319*'Déscriptions des trades'!B319</f>
        <v>#DIV/0!</v>
      </c>
      <c r="Y319" s="459"/>
      <c r="Z319" s="389"/>
      <c r="AA319" s="23">
        <f t="shared" si="125"/>
        <v>0.1</v>
      </c>
      <c r="AB319" s="17" t="e">
        <f>(AA319*'Déscriptions des trades'!U319*'Déscriptions des trades'!B319/'Déscriptions des trades'!CK319)*'Déscriptions des trades'!W319</f>
        <v>#DIV/0!</v>
      </c>
      <c r="AC319" s="265" t="e">
        <f>AB319*'Déscriptions des trades'!CK319</f>
        <v>#DIV/0!</v>
      </c>
      <c r="AD319" s="266" t="e">
        <f>'Déscriptions des trades'!CK319-AC319</f>
        <v>#DIV/0!</v>
      </c>
      <c r="AE319" s="389"/>
      <c r="AF319" s="399">
        <v>315</v>
      </c>
      <c r="AG319" s="389"/>
      <c r="AH319" s="20"/>
      <c r="AI319" s="303"/>
      <c r="AJ319" s="307"/>
      <c r="AK319" s="161"/>
      <c r="AL319" s="305"/>
      <c r="AM319" s="305"/>
      <c r="AN319" s="162"/>
      <c r="AO319" s="439"/>
      <c r="AP319" s="162"/>
      <c r="AQ319" s="113"/>
      <c r="AR319" s="113"/>
      <c r="AS319" s="384"/>
      <c r="AT319" s="306"/>
      <c r="AU319" s="306"/>
      <c r="AV319" s="160"/>
      <c r="AW319" s="158"/>
      <c r="AX319" s="385"/>
      <c r="AY319" s="453"/>
      <c r="AZ319" s="165"/>
      <c r="BA319" s="301"/>
      <c r="BB319" s="165"/>
      <c r="BC319" s="301"/>
      <c r="BD319" s="165"/>
      <c r="BE319" s="302"/>
      <c r="BF319" s="302"/>
      <c r="BG319" s="165"/>
      <c r="BH319" s="303"/>
      <c r="BI319" s="165"/>
      <c r="BJ319" s="304"/>
      <c r="BK319" s="394"/>
      <c r="BL319" s="302"/>
      <c r="BM319" s="302"/>
      <c r="BN319" s="394"/>
      <c r="BO319" s="302"/>
      <c r="BP319" s="13"/>
      <c r="BQ319" s="302"/>
      <c r="BR319" s="13"/>
      <c r="BS319" s="302"/>
      <c r="BT319" s="13"/>
      <c r="BU319" s="302"/>
      <c r="BV319" s="386"/>
      <c r="BW319" s="303"/>
      <c r="BX319" s="303"/>
      <c r="BY319" s="302"/>
      <c r="BZ319" s="302"/>
      <c r="CA319" s="387"/>
      <c r="CB319" s="395"/>
      <c r="CC319" s="12"/>
      <c r="CD319" s="304"/>
      <c r="CE319" s="14"/>
      <c r="CF319" s="395"/>
      <c r="CG319" s="397"/>
      <c r="CH319" s="300">
        <f t="shared" si="129"/>
        <v>0</v>
      </c>
      <c r="CI319" s="26"/>
      <c r="CJ319" s="17">
        <f t="shared" si="126"/>
        <v>0</v>
      </c>
      <c r="CK319" s="18">
        <f t="shared" si="137"/>
        <v>12.89</v>
      </c>
      <c r="CM319" s="164"/>
      <c r="CN319" s="302"/>
      <c r="CO319" s="13">
        <f t="shared" si="130"/>
        <v>0</v>
      </c>
      <c r="CP319" s="302"/>
      <c r="CQ319" s="13">
        <f t="shared" si="131"/>
        <v>0</v>
      </c>
      <c r="CR319" s="302"/>
      <c r="CS319" s="13">
        <f t="shared" si="132"/>
        <v>0</v>
      </c>
      <c r="CT319" s="302"/>
      <c r="CU319" s="13">
        <f t="shared" si="127"/>
        <v>0</v>
      </c>
      <c r="CV319" s="302"/>
      <c r="CW319" s="13">
        <f t="shared" si="133"/>
        <v>0</v>
      </c>
      <c r="CX319" s="13">
        <f t="shared" si="134"/>
        <v>0</v>
      </c>
      <c r="CY319" s="251">
        <f t="shared" si="135"/>
        <v>0</v>
      </c>
      <c r="CZ319" s="13" t="s">
        <v>29</v>
      </c>
      <c r="DA319" s="13">
        <v>50</v>
      </c>
      <c r="DB319" s="22">
        <f t="shared" si="136"/>
        <v>0</v>
      </c>
      <c r="DD319" s="24"/>
      <c r="DF319" s="163"/>
      <c r="DH319" s="24"/>
      <c r="DI319" s="447"/>
      <c r="DJ319" s="163"/>
    </row>
    <row r="320" spans="1:114" s="7" customFormat="1">
      <c r="A320" s="277">
        <f t="shared" si="120"/>
        <v>50</v>
      </c>
      <c r="B320" s="21" t="e">
        <f>'Calculateur de trading'!I320/C320/W320</f>
        <v>#DIV/0!</v>
      </c>
      <c r="C320" s="278">
        <f t="shared" si="121"/>
        <v>10</v>
      </c>
      <c r="D320" s="426"/>
      <c r="E320" s="273">
        <f t="shared" si="122"/>
        <v>100</v>
      </c>
      <c r="F320" s="271">
        <f t="shared" si="114"/>
        <v>2</v>
      </c>
      <c r="G320" s="271" t="e">
        <f t="shared" si="115"/>
        <v>#DIV/0!</v>
      </c>
      <c r="H320" s="272">
        <f t="shared" si="116"/>
        <v>20</v>
      </c>
      <c r="I320" s="270"/>
      <c r="J320" s="273">
        <f t="shared" si="123"/>
        <v>200</v>
      </c>
      <c r="K320" s="271">
        <f t="shared" si="117"/>
        <v>4</v>
      </c>
      <c r="L320" s="271" t="e">
        <f t="shared" si="118"/>
        <v>#DIV/0!</v>
      </c>
      <c r="M320" s="272">
        <f t="shared" si="119"/>
        <v>40</v>
      </c>
      <c r="N320" s="389"/>
      <c r="O320" s="455" t="e">
        <f>(A320*B320*W320)+(B320*'Calculateur de trading'!H320)</f>
        <v>#DIV/0!</v>
      </c>
      <c r="P320" s="274" t="e">
        <f>O320/'Déscriptions des trades'!CK320</f>
        <v>#DIV/0!</v>
      </c>
      <c r="Q320" s="456" t="e">
        <f>'Déscriptions des trades'!CK320-O320</f>
        <v>#DIV/0!</v>
      </c>
      <c r="R320" s="466" t="e">
        <f t="shared" si="124"/>
        <v>#DIV/0!</v>
      </c>
      <c r="S320" s="389"/>
      <c r="T320" s="12"/>
      <c r="U320" s="25"/>
      <c r="V320" s="15"/>
      <c r="W320" s="490">
        <f t="shared" si="128"/>
        <v>0</v>
      </c>
      <c r="X320" s="21" t="e">
        <f>W320*U320/'Déscriptions des trades'!CK320*'Déscriptions des trades'!B320</f>
        <v>#DIV/0!</v>
      </c>
      <c r="Y320" s="459"/>
      <c r="Z320" s="389"/>
      <c r="AA320" s="23">
        <f t="shared" si="125"/>
        <v>0.1</v>
      </c>
      <c r="AB320" s="17" t="e">
        <f>(AA320*'Déscriptions des trades'!U320*'Déscriptions des trades'!B320/'Déscriptions des trades'!CK320)*'Déscriptions des trades'!W320</f>
        <v>#DIV/0!</v>
      </c>
      <c r="AC320" s="265" t="e">
        <f>AB320*'Déscriptions des trades'!CK320</f>
        <v>#DIV/0!</v>
      </c>
      <c r="AD320" s="266" t="e">
        <f>'Déscriptions des trades'!CK320-AC320</f>
        <v>#DIV/0!</v>
      </c>
      <c r="AE320" s="389"/>
      <c r="AF320" s="399">
        <v>316</v>
      </c>
      <c r="AG320" s="389"/>
      <c r="AH320" s="20"/>
      <c r="AI320" s="303"/>
      <c r="AJ320" s="307"/>
      <c r="AK320" s="161"/>
      <c r="AL320" s="305"/>
      <c r="AM320" s="305"/>
      <c r="AN320" s="162"/>
      <c r="AO320" s="439"/>
      <c r="AP320" s="162"/>
      <c r="AQ320" s="113"/>
      <c r="AR320" s="113"/>
      <c r="AS320" s="384"/>
      <c r="AT320" s="306"/>
      <c r="AU320" s="306"/>
      <c r="AV320" s="160"/>
      <c r="AW320" s="158"/>
      <c r="AX320" s="385"/>
      <c r="AY320" s="453"/>
      <c r="AZ320" s="165"/>
      <c r="BA320" s="301"/>
      <c r="BB320" s="165"/>
      <c r="BC320" s="301"/>
      <c r="BD320" s="165"/>
      <c r="BE320" s="302"/>
      <c r="BF320" s="302"/>
      <c r="BG320" s="165"/>
      <c r="BH320" s="303"/>
      <c r="BI320" s="165"/>
      <c r="BJ320" s="304"/>
      <c r="BK320" s="394"/>
      <c r="BL320" s="302"/>
      <c r="BM320" s="302"/>
      <c r="BN320" s="394"/>
      <c r="BO320" s="302"/>
      <c r="BP320" s="13"/>
      <c r="BQ320" s="302"/>
      <c r="BR320" s="13"/>
      <c r="BS320" s="302"/>
      <c r="BT320" s="13"/>
      <c r="BU320" s="302"/>
      <c r="BV320" s="386"/>
      <c r="BW320" s="303"/>
      <c r="BX320" s="303"/>
      <c r="BY320" s="302"/>
      <c r="BZ320" s="302"/>
      <c r="CA320" s="387"/>
      <c r="CB320" s="395"/>
      <c r="CC320" s="12"/>
      <c r="CD320" s="304"/>
      <c r="CE320" s="14"/>
      <c r="CF320" s="395"/>
      <c r="CG320" s="397"/>
      <c r="CH320" s="300">
        <f t="shared" si="129"/>
        <v>0</v>
      </c>
      <c r="CI320" s="26"/>
      <c r="CJ320" s="17">
        <f t="shared" si="126"/>
        <v>0</v>
      </c>
      <c r="CK320" s="18">
        <f t="shared" si="137"/>
        <v>12.89</v>
      </c>
      <c r="CM320" s="164"/>
      <c r="CN320" s="302"/>
      <c r="CO320" s="13">
        <f t="shared" si="130"/>
        <v>0</v>
      </c>
      <c r="CP320" s="302"/>
      <c r="CQ320" s="13">
        <f t="shared" si="131"/>
        <v>0</v>
      </c>
      <c r="CR320" s="302"/>
      <c r="CS320" s="13">
        <f t="shared" si="132"/>
        <v>0</v>
      </c>
      <c r="CT320" s="302"/>
      <c r="CU320" s="13">
        <f t="shared" si="127"/>
        <v>0</v>
      </c>
      <c r="CV320" s="302"/>
      <c r="CW320" s="13">
        <f t="shared" si="133"/>
        <v>0</v>
      </c>
      <c r="CX320" s="13">
        <f t="shared" si="134"/>
        <v>0</v>
      </c>
      <c r="CY320" s="251">
        <f t="shared" si="135"/>
        <v>0</v>
      </c>
      <c r="CZ320" s="13" t="s">
        <v>29</v>
      </c>
      <c r="DA320" s="13">
        <v>50</v>
      </c>
      <c r="DB320" s="22">
        <f t="shared" si="136"/>
        <v>0</v>
      </c>
      <c r="DD320" s="24"/>
      <c r="DF320" s="163"/>
      <c r="DH320" s="24"/>
      <c r="DI320" s="447"/>
      <c r="DJ320" s="163"/>
    </row>
    <row r="321" spans="1:114" s="7" customFormat="1">
      <c r="A321" s="277">
        <f t="shared" si="120"/>
        <v>50</v>
      </c>
      <c r="B321" s="21" t="e">
        <f>'Calculateur de trading'!I321/C321/W321</f>
        <v>#DIV/0!</v>
      </c>
      <c r="C321" s="278">
        <f t="shared" si="121"/>
        <v>10</v>
      </c>
      <c r="D321" s="426"/>
      <c r="E321" s="273">
        <f t="shared" si="122"/>
        <v>100</v>
      </c>
      <c r="F321" s="271">
        <f t="shared" si="114"/>
        <v>2</v>
      </c>
      <c r="G321" s="271" t="e">
        <f t="shared" si="115"/>
        <v>#DIV/0!</v>
      </c>
      <c r="H321" s="272">
        <f t="shared" si="116"/>
        <v>20</v>
      </c>
      <c r="I321" s="270"/>
      <c r="J321" s="273">
        <f t="shared" si="123"/>
        <v>200</v>
      </c>
      <c r="K321" s="271">
        <f t="shared" si="117"/>
        <v>4</v>
      </c>
      <c r="L321" s="271" t="e">
        <f t="shared" si="118"/>
        <v>#DIV/0!</v>
      </c>
      <c r="M321" s="272">
        <f t="shared" si="119"/>
        <v>40</v>
      </c>
      <c r="N321" s="389"/>
      <c r="O321" s="455" t="e">
        <f>(A321*B321*W321)+(B321*'Calculateur de trading'!H321)</f>
        <v>#DIV/0!</v>
      </c>
      <c r="P321" s="274" t="e">
        <f>O321/'Déscriptions des trades'!CK321</f>
        <v>#DIV/0!</v>
      </c>
      <c r="Q321" s="456" t="e">
        <f>'Déscriptions des trades'!CK321-O321</f>
        <v>#DIV/0!</v>
      </c>
      <c r="R321" s="466" t="e">
        <f t="shared" si="124"/>
        <v>#DIV/0!</v>
      </c>
      <c r="S321" s="389"/>
      <c r="T321" s="12"/>
      <c r="U321" s="25"/>
      <c r="V321" s="15"/>
      <c r="W321" s="490">
        <f t="shared" si="128"/>
        <v>0</v>
      </c>
      <c r="X321" s="21" t="e">
        <f>W321*U321/'Déscriptions des trades'!CK321*'Déscriptions des trades'!B321</f>
        <v>#DIV/0!</v>
      </c>
      <c r="Y321" s="459"/>
      <c r="Z321" s="389"/>
      <c r="AA321" s="23">
        <f t="shared" si="125"/>
        <v>0.1</v>
      </c>
      <c r="AB321" s="17" t="e">
        <f>(AA321*'Déscriptions des trades'!U321*'Déscriptions des trades'!B321/'Déscriptions des trades'!CK321)*'Déscriptions des trades'!W321</f>
        <v>#DIV/0!</v>
      </c>
      <c r="AC321" s="265" t="e">
        <f>AB321*'Déscriptions des trades'!CK321</f>
        <v>#DIV/0!</v>
      </c>
      <c r="AD321" s="266" t="e">
        <f>'Déscriptions des trades'!CK321-AC321</f>
        <v>#DIV/0!</v>
      </c>
      <c r="AE321" s="389"/>
      <c r="AF321" s="399">
        <v>317</v>
      </c>
      <c r="AG321" s="389"/>
      <c r="AH321" s="20"/>
      <c r="AI321" s="303"/>
      <c r="AJ321" s="307"/>
      <c r="AK321" s="161"/>
      <c r="AL321" s="305"/>
      <c r="AM321" s="305"/>
      <c r="AN321" s="162"/>
      <c r="AO321" s="439"/>
      <c r="AP321" s="162"/>
      <c r="AQ321" s="113"/>
      <c r="AR321" s="113"/>
      <c r="AS321" s="384"/>
      <c r="AT321" s="306"/>
      <c r="AU321" s="306"/>
      <c r="AV321" s="160"/>
      <c r="AW321" s="158"/>
      <c r="AX321" s="385"/>
      <c r="AY321" s="453"/>
      <c r="AZ321" s="165"/>
      <c r="BA321" s="301"/>
      <c r="BB321" s="165"/>
      <c r="BC321" s="301"/>
      <c r="BD321" s="165"/>
      <c r="BE321" s="302"/>
      <c r="BF321" s="302"/>
      <c r="BG321" s="165"/>
      <c r="BH321" s="303"/>
      <c r="BI321" s="165"/>
      <c r="BJ321" s="304"/>
      <c r="BK321" s="394"/>
      <c r="BL321" s="302"/>
      <c r="BM321" s="302"/>
      <c r="BN321" s="394"/>
      <c r="BO321" s="302"/>
      <c r="BP321" s="13"/>
      <c r="BQ321" s="302"/>
      <c r="BR321" s="13"/>
      <c r="BS321" s="302"/>
      <c r="BT321" s="13"/>
      <c r="BU321" s="302"/>
      <c r="BV321" s="386"/>
      <c r="BW321" s="303"/>
      <c r="BX321" s="303"/>
      <c r="BY321" s="302"/>
      <c r="BZ321" s="302"/>
      <c r="CA321" s="387"/>
      <c r="CB321" s="395"/>
      <c r="CC321" s="12"/>
      <c r="CD321" s="304"/>
      <c r="CE321" s="14"/>
      <c r="CF321" s="395"/>
      <c r="CG321" s="397"/>
      <c r="CH321" s="300">
        <f t="shared" si="129"/>
        <v>0</v>
      </c>
      <c r="CI321" s="26"/>
      <c r="CJ321" s="17">
        <f t="shared" si="126"/>
        <v>0</v>
      </c>
      <c r="CK321" s="18">
        <f t="shared" si="137"/>
        <v>12.89</v>
      </c>
      <c r="CM321" s="164"/>
      <c r="CN321" s="302"/>
      <c r="CO321" s="13">
        <f t="shared" si="130"/>
        <v>0</v>
      </c>
      <c r="CP321" s="302"/>
      <c r="CQ321" s="13">
        <f t="shared" si="131"/>
        <v>0</v>
      </c>
      <c r="CR321" s="302"/>
      <c r="CS321" s="13">
        <f t="shared" si="132"/>
        <v>0</v>
      </c>
      <c r="CT321" s="302"/>
      <c r="CU321" s="13">
        <f t="shared" si="127"/>
        <v>0</v>
      </c>
      <c r="CV321" s="302"/>
      <c r="CW321" s="13">
        <f t="shared" si="133"/>
        <v>0</v>
      </c>
      <c r="CX321" s="13">
        <f t="shared" si="134"/>
        <v>0</v>
      </c>
      <c r="CY321" s="251">
        <f t="shared" si="135"/>
        <v>0</v>
      </c>
      <c r="CZ321" s="13" t="s">
        <v>29</v>
      </c>
      <c r="DA321" s="13">
        <v>50</v>
      </c>
      <c r="DB321" s="22">
        <f t="shared" si="136"/>
        <v>0</v>
      </c>
      <c r="DD321" s="24"/>
      <c r="DF321" s="163"/>
      <c r="DH321" s="24"/>
      <c r="DI321" s="447"/>
      <c r="DJ321" s="163"/>
    </row>
    <row r="322" spans="1:114" s="7" customFormat="1">
      <c r="A322" s="277">
        <f t="shared" si="120"/>
        <v>50</v>
      </c>
      <c r="B322" s="21" t="e">
        <f>'Calculateur de trading'!I322/C322/W322</f>
        <v>#DIV/0!</v>
      </c>
      <c r="C322" s="278">
        <f t="shared" si="121"/>
        <v>10</v>
      </c>
      <c r="D322" s="278"/>
      <c r="E322" s="273">
        <f t="shared" si="122"/>
        <v>100</v>
      </c>
      <c r="F322" s="271">
        <f t="shared" si="114"/>
        <v>2</v>
      </c>
      <c r="G322" s="271" t="e">
        <f t="shared" si="115"/>
        <v>#DIV/0!</v>
      </c>
      <c r="H322" s="272">
        <f t="shared" si="116"/>
        <v>20</v>
      </c>
      <c r="I322" s="270"/>
      <c r="J322" s="273">
        <f t="shared" si="123"/>
        <v>200</v>
      </c>
      <c r="K322" s="271">
        <f t="shared" si="117"/>
        <v>4</v>
      </c>
      <c r="L322" s="271" t="e">
        <f t="shared" si="118"/>
        <v>#DIV/0!</v>
      </c>
      <c r="M322" s="272">
        <f t="shared" si="119"/>
        <v>40</v>
      </c>
      <c r="N322" s="389"/>
      <c r="O322" s="455" t="e">
        <f>(A322*B322*W322)+(B322*'Calculateur de trading'!H322)</f>
        <v>#DIV/0!</v>
      </c>
      <c r="P322" s="274" t="e">
        <f>O322/'Déscriptions des trades'!CK322</f>
        <v>#DIV/0!</v>
      </c>
      <c r="Q322" s="456" t="e">
        <f>'Déscriptions des trades'!CK322-O322</f>
        <v>#DIV/0!</v>
      </c>
      <c r="R322" s="466" t="e">
        <f t="shared" si="124"/>
        <v>#DIV/0!</v>
      </c>
      <c r="S322" s="389"/>
      <c r="T322" s="12"/>
      <c r="U322" s="25"/>
      <c r="V322" s="15"/>
      <c r="W322" s="490">
        <f t="shared" si="128"/>
        <v>0</v>
      </c>
      <c r="X322" s="21" t="e">
        <f>W322*U322/'Déscriptions des trades'!CK322*'Déscriptions des trades'!B322</f>
        <v>#DIV/0!</v>
      </c>
      <c r="Y322" s="459"/>
      <c r="Z322" s="389"/>
      <c r="AA322" s="23">
        <f t="shared" si="125"/>
        <v>0.1</v>
      </c>
      <c r="AB322" s="17" t="e">
        <f>(AA322*'Déscriptions des trades'!U322*'Déscriptions des trades'!B322/'Déscriptions des trades'!CK322)*'Déscriptions des trades'!W322</f>
        <v>#DIV/0!</v>
      </c>
      <c r="AC322" s="265" t="e">
        <f>AB322*'Déscriptions des trades'!CK322</f>
        <v>#DIV/0!</v>
      </c>
      <c r="AD322" s="266" t="e">
        <f>'Déscriptions des trades'!CK322-AC322</f>
        <v>#DIV/0!</v>
      </c>
      <c r="AE322" s="389"/>
      <c r="AF322" s="399">
        <v>318</v>
      </c>
      <c r="AG322" s="389"/>
      <c r="AH322" s="20"/>
      <c r="AI322" s="303"/>
      <c r="AJ322" s="307"/>
      <c r="AK322" s="161"/>
      <c r="AL322" s="305"/>
      <c r="AM322" s="305"/>
      <c r="AN322" s="162"/>
      <c r="AO322" s="439"/>
      <c r="AP322" s="162"/>
      <c r="AQ322" s="113"/>
      <c r="AR322" s="113"/>
      <c r="AS322" s="384"/>
      <c r="AT322" s="306"/>
      <c r="AU322" s="306"/>
      <c r="AV322" s="160"/>
      <c r="AW322" s="158"/>
      <c r="AX322" s="385"/>
      <c r="AY322" s="453"/>
      <c r="AZ322" s="165"/>
      <c r="BA322" s="301"/>
      <c r="BB322" s="165"/>
      <c r="BC322" s="301"/>
      <c r="BD322" s="165"/>
      <c r="BE322" s="302"/>
      <c r="BF322" s="302"/>
      <c r="BG322" s="165"/>
      <c r="BH322" s="303"/>
      <c r="BI322" s="165"/>
      <c r="BJ322" s="304"/>
      <c r="BK322" s="394"/>
      <c r="BL322" s="302"/>
      <c r="BM322" s="302"/>
      <c r="BN322" s="394"/>
      <c r="BO322" s="302"/>
      <c r="BP322" s="13"/>
      <c r="BQ322" s="302"/>
      <c r="BR322" s="13"/>
      <c r="BS322" s="302"/>
      <c r="BT322" s="13"/>
      <c r="BU322" s="302"/>
      <c r="BV322" s="386"/>
      <c r="BW322" s="303"/>
      <c r="BX322" s="303"/>
      <c r="BY322" s="302"/>
      <c r="BZ322" s="302"/>
      <c r="CA322" s="387"/>
      <c r="CB322" s="395"/>
      <c r="CC322" s="12"/>
      <c r="CD322" s="304"/>
      <c r="CE322" s="14"/>
      <c r="CF322" s="395"/>
      <c r="CG322" s="397"/>
      <c r="CH322" s="300">
        <f t="shared" si="129"/>
        <v>0</v>
      </c>
      <c r="CI322" s="26"/>
      <c r="CJ322" s="17">
        <f t="shared" si="126"/>
        <v>0</v>
      </c>
      <c r="CK322" s="18">
        <f t="shared" si="137"/>
        <v>12.89</v>
      </c>
      <c r="CM322" s="164"/>
      <c r="CN322" s="302"/>
      <c r="CO322" s="13">
        <f t="shared" si="130"/>
        <v>0</v>
      </c>
      <c r="CP322" s="302"/>
      <c r="CQ322" s="13">
        <f t="shared" si="131"/>
        <v>0</v>
      </c>
      <c r="CR322" s="302"/>
      <c r="CS322" s="13">
        <f t="shared" si="132"/>
        <v>0</v>
      </c>
      <c r="CT322" s="302"/>
      <c r="CU322" s="13">
        <f t="shared" si="127"/>
        <v>0</v>
      </c>
      <c r="CV322" s="302"/>
      <c r="CW322" s="13">
        <f t="shared" si="133"/>
        <v>0</v>
      </c>
      <c r="CX322" s="13">
        <f t="shared" si="134"/>
        <v>0</v>
      </c>
      <c r="CY322" s="251">
        <f t="shared" si="135"/>
        <v>0</v>
      </c>
      <c r="CZ322" s="13" t="s">
        <v>29</v>
      </c>
      <c r="DA322" s="13">
        <v>50</v>
      </c>
      <c r="DB322" s="22">
        <f t="shared" si="136"/>
        <v>0</v>
      </c>
      <c r="DD322" s="24"/>
      <c r="DF322" s="163"/>
      <c r="DH322" s="24"/>
      <c r="DI322" s="447"/>
      <c r="DJ322" s="163"/>
    </row>
    <row r="323" spans="1:114" s="7" customFormat="1">
      <c r="A323" s="277">
        <f t="shared" si="120"/>
        <v>50</v>
      </c>
      <c r="B323" s="21" t="e">
        <f>'Calculateur de trading'!I323/C323/W323</f>
        <v>#DIV/0!</v>
      </c>
      <c r="C323" s="278">
        <f t="shared" si="121"/>
        <v>10</v>
      </c>
      <c r="D323" s="426"/>
      <c r="E323" s="273">
        <f t="shared" si="122"/>
        <v>100</v>
      </c>
      <c r="F323" s="271">
        <f t="shared" si="114"/>
        <v>2</v>
      </c>
      <c r="G323" s="271" t="e">
        <f t="shared" si="115"/>
        <v>#DIV/0!</v>
      </c>
      <c r="H323" s="272">
        <f t="shared" si="116"/>
        <v>20</v>
      </c>
      <c r="I323" s="270"/>
      <c r="J323" s="273">
        <f t="shared" si="123"/>
        <v>200</v>
      </c>
      <c r="K323" s="271">
        <f t="shared" si="117"/>
        <v>4</v>
      </c>
      <c r="L323" s="271" t="e">
        <f t="shared" si="118"/>
        <v>#DIV/0!</v>
      </c>
      <c r="M323" s="272">
        <f t="shared" si="119"/>
        <v>40</v>
      </c>
      <c r="N323" s="389"/>
      <c r="O323" s="455" t="e">
        <f>(A323*B323*W323)+(B323*'Calculateur de trading'!H323)</f>
        <v>#DIV/0!</v>
      </c>
      <c r="P323" s="274" t="e">
        <f>O323/'Déscriptions des trades'!CK323</f>
        <v>#DIV/0!</v>
      </c>
      <c r="Q323" s="456" t="e">
        <f>'Déscriptions des trades'!CK323-O323</f>
        <v>#DIV/0!</v>
      </c>
      <c r="R323" s="466" t="e">
        <f t="shared" si="124"/>
        <v>#DIV/0!</v>
      </c>
      <c r="S323" s="389"/>
      <c r="T323" s="12"/>
      <c r="U323" s="25"/>
      <c r="V323" s="15"/>
      <c r="W323" s="490">
        <f t="shared" si="128"/>
        <v>0</v>
      </c>
      <c r="X323" s="21" t="e">
        <f>W323*U323/'Déscriptions des trades'!CK323*'Déscriptions des trades'!B323</f>
        <v>#DIV/0!</v>
      </c>
      <c r="Y323" s="459"/>
      <c r="Z323" s="389"/>
      <c r="AA323" s="23">
        <f t="shared" si="125"/>
        <v>0.1</v>
      </c>
      <c r="AB323" s="17" t="e">
        <f>(AA323*'Déscriptions des trades'!U323*'Déscriptions des trades'!B323/'Déscriptions des trades'!CK323)*'Déscriptions des trades'!W323</f>
        <v>#DIV/0!</v>
      </c>
      <c r="AC323" s="265" t="e">
        <f>AB323*'Déscriptions des trades'!CK323</f>
        <v>#DIV/0!</v>
      </c>
      <c r="AD323" s="266" t="e">
        <f>'Déscriptions des trades'!CK323-AC323</f>
        <v>#DIV/0!</v>
      </c>
      <c r="AE323" s="389"/>
      <c r="AF323" s="399">
        <v>319</v>
      </c>
      <c r="AG323" s="389"/>
      <c r="AH323" s="20"/>
      <c r="AI323" s="303"/>
      <c r="AJ323" s="307"/>
      <c r="AK323" s="161"/>
      <c r="AL323" s="305"/>
      <c r="AM323" s="305"/>
      <c r="AN323" s="162"/>
      <c r="AO323" s="439"/>
      <c r="AP323" s="162"/>
      <c r="AQ323" s="113"/>
      <c r="AR323" s="113"/>
      <c r="AS323" s="384"/>
      <c r="AT323" s="306"/>
      <c r="AU323" s="306"/>
      <c r="AV323" s="160"/>
      <c r="AW323" s="158"/>
      <c r="AX323" s="385"/>
      <c r="AY323" s="453"/>
      <c r="AZ323" s="165"/>
      <c r="BA323" s="301"/>
      <c r="BB323" s="165"/>
      <c r="BC323" s="301"/>
      <c r="BD323" s="165"/>
      <c r="BE323" s="302"/>
      <c r="BF323" s="302"/>
      <c r="BG323" s="165"/>
      <c r="BH323" s="303"/>
      <c r="BI323" s="165"/>
      <c r="BJ323" s="304"/>
      <c r="BK323" s="394"/>
      <c r="BL323" s="302"/>
      <c r="BM323" s="302"/>
      <c r="BN323" s="394"/>
      <c r="BO323" s="302"/>
      <c r="BP323" s="13"/>
      <c r="BQ323" s="302"/>
      <c r="BR323" s="13"/>
      <c r="BS323" s="302"/>
      <c r="BT323" s="13"/>
      <c r="BU323" s="302"/>
      <c r="BV323" s="386"/>
      <c r="BW323" s="303"/>
      <c r="BX323" s="303"/>
      <c r="BY323" s="302"/>
      <c r="BZ323" s="302"/>
      <c r="CA323" s="387"/>
      <c r="CB323" s="395"/>
      <c r="CC323" s="12"/>
      <c r="CD323" s="304"/>
      <c r="CE323" s="14"/>
      <c r="CF323" s="395"/>
      <c r="CG323" s="397"/>
      <c r="CH323" s="300">
        <f t="shared" si="129"/>
        <v>0</v>
      </c>
      <c r="CI323" s="26"/>
      <c r="CJ323" s="17">
        <f t="shared" si="126"/>
        <v>0</v>
      </c>
      <c r="CK323" s="18">
        <f t="shared" si="137"/>
        <v>12.89</v>
      </c>
      <c r="CM323" s="164"/>
      <c r="CN323" s="302"/>
      <c r="CO323" s="13">
        <f t="shared" si="130"/>
        <v>0</v>
      </c>
      <c r="CP323" s="302"/>
      <c r="CQ323" s="13">
        <f t="shared" si="131"/>
        <v>0</v>
      </c>
      <c r="CR323" s="302"/>
      <c r="CS323" s="13">
        <f t="shared" si="132"/>
        <v>0</v>
      </c>
      <c r="CT323" s="302"/>
      <c r="CU323" s="13">
        <f t="shared" si="127"/>
        <v>0</v>
      </c>
      <c r="CV323" s="302"/>
      <c r="CW323" s="13">
        <f t="shared" si="133"/>
        <v>0</v>
      </c>
      <c r="CX323" s="13">
        <f t="shared" si="134"/>
        <v>0</v>
      </c>
      <c r="CY323" s="251">
        <f t="shared" si="135"/>
        <v>0</v>
      </c>
      <c r="CZ323" s="13" t="s">
        <v>29</v>
      </c>
      <c r="DA323" s="13">
        <v>50</v>
      </c>
      <c r="DB323" s="22">
        <f t="shared" si="136"/>
        <v>0</v>
      </c>
      <c r="DD323" s="24"/>
      <c r="DF323" s="163"/>
      <c r="DH323" s="24"/>
      <c r="DI323" s="447"/>
      <c r="DJ323" s="163"/>
    </row>
    <row r="324" spans="1:114" s="7" customFormat="1">
      <c r="A324" s="277">
        <f t="shared" si="120"/>
        <v>50</v>
      </c>
      <c r="B324" s="21" t="e">
        <f>'Calculateur de trading'!I324/C324/W324</f>
        <v>#DIV/0!</v>
      </c>
      <c r="C324" s="278">
        <f t="shared" si="121"/>
        <v>10</v>
      </c>
      <c r="D324" s="278"/>
      <c r="E324" s="273">
        <f t="shared" si="122"/>
        <v>100</v>
      </c>
      <c r="F324" s="271">
        <f t="shared" si="114"/>
        <v>2</v>
      </c>
      <c r="G324" s="271" t="e">
        <f t="shared" si="115"/>
        <v>#DIV/0!</v>
      </c>
      <c r="H324" s="272">
        <f t="shared" si="116"/>
        <v>20</v>
      </c>
      <c r="I324" s="270"/>
      <c r="J324" s="273">
        <f t="shared" si="123"/>
        <v>200</v>
      </c>
      <c r="K324" s="271">
        <f t="shared" si="117"/>
        <v>4</v>
      </c>
      <c r="L324" s="271" t="e">
        <f t="shared" si="118"/>
        <v>#DIV/0!</v>
      </c>
      <c r="M324" s="272">
        <f t="shared" si="119"/>
        <v>40</v>
      </c>
      <c r="N324" s="389"/>
      <c r="O324" s="455" t="e">
        <f>(A324*B324*W324)+(B324*'Calculateur de trading'!H324)</f>
        <v>#DIV/0!</v>
      </c>
      <c r="P324" s="274" t="e">
        <f>O324/'Déscriptions des trades'!CK324</f>
        <v>#DIV/0!</v>
      </c>
      <c r="Q324" s="456" t="e">
        <f>'Déscriptions des trades'!CK324-O324</f>
        <v>#DIV/0!</v>
      </c>
      <c r="R324" s="466" t="e">
        <f t="shared" si="124"/>
        <v>#DIV/0!</v>
      </c>
      <c r="S324" s="389"/>
      <c r="T324" s="12"/>
      <c r="U324" s="25"/>
      <c r="V324" s="15"/>
      <c r="W324" s="490">
        <f t="shared" si="128"/>
        <v>0</v>
      </c>
      <c r="X324" s="21" t="e">
        <f>W324*U324/'Déscriptions des trades'!CK324*'Déscriptions des trades'!B324</f>
        <v>#DIV/0!</v>
      </c>
      <c r="Y324" s="459"/>
      <c r="Z324" s="389"/>
      <c r="AA324" s="23">
        <f t="shared" si="125"/>
        <v>0.1</v>
      </c>
      <c r="AB324" s="17" t="e">
        <f>(AA324*'Déscriptions des trades'!U324*'Déscriptions des trades'!B324/'Déscriptions des trades'!CK324)*'Déscriptions des trades'!W324</f>
        <v>#DIV/0!</v>
      </c>
      <c r="AC324" s="265" t="e">
        <f>AB324*'Déscriptions des trades'!CK324</f>
        <v>#DIV/0!</v>
      </c>
      <c r="AD324" s="266" t="e">
        <f>'Déscriptions des trades'!CK324-AC324</f>
        <v>#DIV/0!</v>
      </c>
      <c r="AE324" s="389"/>
      <c r="AF324" s="399">
        <v>320</v>
      </c>
      <c r="AG324" s="389"/>
      <c r="AH324" s="20"/>
      <c r="AI324" s="303"/>
      <c r="AJ324" s="307"/>
      <c r="AK324" s="161"/>
      <c r="AL324" s="305"/>
      <c r="AM324" s="305"/>
      <c r="AN324" s="162"/>
      <c r="AO324" s="439"/>
      <c r="AP324" s="162"/>
      <c r="AQ324" s="113"/>
      <c r="AR324" s="113"/>
      <c r="AS324" s="384"/>
      <c r="AT324" s="306"/>
      <c r="AU324" s="306"/>
      <c r="AV324" s="160"/>
      <c r="AW324" s="158"/>
      <c r="AX324" s="385"/>
      <c r="AY324" s="453"/>
      <c r="AZ324" s="165"/>
      <c r="BA324" s="301"/>
      <c r="BB324" s="165"/>
      <c r="BC324" s="301"/>
      <c r="BD324" s="165"/>
      <c r="BE324" s="302"/>
      <c r="BF324" s="302"/>
      <c r="BG324" s="165"/>
      <c r="BH324" s="303"/>
      <c r="BI324" s="165"/>
      <c r="BJ324" s="304"/>
      <c r="BK324" s="394"/>
      <c r="BL324" s="302"/>
      <c r="BM324" s="302"/>
      <c r="BN324" s="394"/>
      <c r="BO324" s="302"/>
      <c r="BP324" s="13"/>
      <c r="BQ324" s="302"/>
      <c r="BR324" s="13"/>
      <c r="BS324" s="302"/>
      <c r="BT324" s="13"/>
      <c r="BU324" s="302"/>
      <c r="BV324" s="386"/>
      <c r="BW324" s="303"/>
      <c r="BX324" s="303"/>
      <c r="BY324" s="302"/>
      <c r="BZ324" s="302"/>
      <c r="CA324" s="387"/>
      <c r="CB324" s="395"/>
      <c r="CC324" s="12"/>
      <c r="CD324" s="304"/>
      <c r="CE324" s="14"/>
      <c r="CF324" s="395"/>
      <c r="CG324" s="397"/>
      <c r="CH324" s="300">
        <f t="shared" si="129"/>
        <v>0</v>
      </c>
      <c r="CI324" s="26"/>
      <c r="CJ324" s="17">
        <f t="shared" si="126"/>
        <v>0</v>
      </c>
      <c r="CK324" s="18">
        <f t="shared" si="137"/>
        <v>12.89</v>
      </c>
      <c r="CM324" s="164"/>
      <c r="CN324" s="302"/>
      <c r="CO324" s="13">
        <f t="shared" si="130"/>
        <v>0</v>
      </c>
      <c r="CP324" s="302"/>
      <c r="CQ324" s="13">
        <f t="shared" si="131"/>
        <v>0</v>
      </c>
      <c r="CR324" s="302"/>
      <c r="CS324" s="13">
        <f t="shared" si="132"/>
        <v>0</v>
      </c>
      <c r="CT324" s="302"/>
      <c r="CU324" s="13">
        <f t="shared" si="127"/>
        <v>0</v>
      </c>
      <c r="CV324" s="302"/>
      <c r="CW324" s="13">
        <f t="shared" si="133"/>
        <v>0</v>
      </c>
      <c r="CX324" s="13">
        <f t="shared" si="134"/>
        <v>0</v>
      </c>
      <c r="CY324" s="251">
        <f t="shared" si="135"/>
        <v>0</v>
      </c>
      <c r="CZ324" s="13" t="s">
        <v>29</v>
      </c>
      <c r="DA324" s="13">
        <v>50</v>
      </c>
      <c r="DB324" s="22">
        <f t="shared" si="136"/>
        <v>0</v>
      </c>
      <c r="DD324" s="24"/>
      <c r="DF324" s="163"/>
      <c r="DH324" s="24"/>
      <c r="DI324" s="447"/>
      <c r="DJ324" s="163"/>
    </row>
    <row r="325" spans="1:114" s="7" customFormat="1">
      <c r="A325" s="277">
        <f t="shared" si="120"/>
        <v>50</v>
      </c>
      <c r="B325" s="21" t="e">
        <f>'Calculateur de trading'!I325/C325/W325</f>
        <v>#DIV/0!</v>
      </c>
      <c r="C325" s="278">
        <f t="shared" si="121"/>
        <v>10</v>
      </c>
      <c r="D325" s="426"/>
      <c r="E325" s="273">
        <f t="shared" si="122"/>
        <v>100</v>
      </c>
      <c r="F325" s="271">
        <f t="shared" ref="F325:F388" si="138">(E325/A325)</f>
        <v>2</v>
      </c>
      <c r="G325" s="271" t="e">
        <f t="shared" ref="G325:G388" si="139">B325/F325</f>
        <v>#DIV/0!</v>
      </c>
      <c r="H325" s="272">
        <f t="shared" ref="H325:H388" si="140">C325*F325</f>
        <v>20</v>
      </c>
      <c r="I325" s="270"/>
      <c r="J325" s="273">
        <f t="shared" si="123"/>
        <v>200</v>
      </c>
      <c r="K325" s="271">
        <f t="shared" ref="K325:K388" si="141">J325/A325</f>
        <v>4</v>
      </c>
      <c r="L325" s="271" t="e">
        <f t="shared" ref="L325:L388" si="142">B325/K325</f>
        <v>#DIV/0!</v>
      </c>
      <c r="M325" s="272">
        <f t="shared" ref="M325:M388" si="143">C325*K325</f>
        <v>40</v>
      </c>
      <c r="N325" s="389"/>
      <c r="O325" s="455" t="e">
        <f>(A325*B325*W325)+(B325*'Calculateur de trading'!H325)</f>
        <v>#DIV/0!</v>
      </c>
      <c r="P325" s="274" t="e">
        <f>O325/'Déscriptions des trades'!CK325</f>
        <v>#DIV/0!</v>
      </c>
      <c r="Q325" s="456" t="e">
        <f>'Déscriptions des trades'!CK325-O325</f>
        <v>#DIV/0!</v>
      </c>
      <c r="R325" s="466" t="e">
        <f t="shared" si="124"/>
        <v>#DIV/0!</v>
      </c>
      <c r="S325" s="389"/>
      <c r="T325" s="12"/>
      <c r="U325" s="25"/>
      <c r="V325" s="15"/>
      <c r="W325" s="490">
        <f t="shared" si="128"/>
        <v>0</v>
      </c>
      <c r="X325" s="21" t="e">
        <f>W325*U325/'Déscriptions des trades'!CK325*'Déscriptions des trades'!B325</f>
        <v>#DIV/0!</v>
      </c>
      <c r="Y325" s="459"/>
      <c r="Z325" s="389"/>
      <c r="AA325" s="23">
        <f t="shared" si="125"/>
        <v>0.1</v>
      </c>
      <c r="AB325" s="17" t="e">
        <f>(AA325*'Déscriptions des trades'!U325*'Déscriptions des trades'!B325/'Déscriptions des trades'!CK325)*'Déscriptions des trades'!W325</f>
        <v>#DIV/0!</v>
      </c>
      <c r="AC325" s="265" t="e">
        <f>AB325*'Déscriptions des trades'!CK325</f>
        <v>#DIV/0!</v>
      </c>
      <c r="AD325" s="266" t="e">
        <f>'Déscriptions des trades'!CK325-AC325</f>
        <v>#DIV/0!</v>
      </c>
      <c r="AE325" s="389"/>
      <c r="AF325" s="399">
        <v>321</v>
      </c>
      <c r="AG325" s="389"/>
      <c r="AH325" s="20"/>
      <c r="AI325" s="303"/>
      <c r="AJ325" s="307"/>
      <c r="AK325" s="161"/>
      <c r="AL325" s="305"/>
      <c r="AM325" s="305"/>
      <c r="AN325" s="162"/>
      <c r="AO325" s="439"/>
      <c r="AP325" s="162"/>
      <c r="AQ325" s="113"/>
      <c r="AR325" s="113"/>
      <c r="AS325" s="384"/>
      <c r="AT325" s="306"/>
      <c r="AU325" s="306"/>
      <c r="AV325" s="160"/>
      <c r="AW325" s="158"/>
      <c r="AX325" s="385"/>
      <c r="AY325" s="453"/>
      <c r="AZ325" s="165"/>
      <c r="BA325" s="301"/>
      <c r="BB325" s="165"/>
      <c r="BC325" s="301"/>
      <c r="BD325" s="165"/>
      <c r="BE325" s="302"/>
      <c r="BF325" s="302"/>
      <c r="BG325" s="165"/>
      <c r="BH325" s="303"/>
      <c r="BI325" s="165"/>
      <c r="BJ325" s="304"/>
      <c r="BK325" s="394"/>
      <c r="BL325" s="302"/>
      <c r="BM325" s="302"/>
      <c r="BN325" s="394"/>
      <c r="BO325" s="302"/>
      <c r="BP325" s="13"/>
      <c r="BQ325" s="302"/>
      <c r="BR325" s="13"/>
      <c r="BS325" s="302"/>
      <c r="BT325" s="13"/>
      <c r="BU325" s="302"/>
      <c r="BV325" s="386"/>
      <c r="BW325" s="303"/>
      <c r="BX325" s="303"/>
      <c r="BY325" s="302"/>
      <c r="BZ325" s="302"/>
      <c r="CA325" s="387"/>
      <c r="CB325" s="395"/>
      <c r="CC325" s="12"/>
      <c r="CD325" s="304"/>
      <c r="CE325" s="14"/>
      <c r="CF325" s="395"/>
      <c r="CG325" s="397"/>
      <c r="CH325" s="300">
        <f t="shared" si="129"/>
        <v>0</v>
      </c>
      <c r="CI325" s="26"/>
      <c r="CJ325" s="17">
        <f t="shared" si="126"/>
        <v>0</v>
      </c>
      <c r="CK325" s="18">
        <f t="shared" si="137"/>
        <v>12.89</v>
      </c>
      <c r="CM325" s="164"/>
      <c r="CN325" s="302"/>
      <c r="CO325" s="13">
        <f t="shared" si="130"/>
        <v>0</v>
      </c>
      <c r="CP325" s="302"/>
      <c r="CQ325" s="13">
        <f t="shared" si="131"/>
        <v>0</v>
      </c>
      <c r="CR325" s="302"/>
      <c r="CS325" s="13">
        <f t="shared" si="132"/>
        <v>0</v>
      </c>
      <c r="CT325" s="302"/>
      <c r="CU325" s="13">
        <f t="shared" si="127"/>
        <v>0</v>
      </c>
      <c r="CV325" s="302"/>
      <c r="CW325" s="13">
        <f t="shared" si="133"/>
        <v>0</v>
      </c>
      <c r="CX325" s="13">
        <f t="shared" si="134"/>
        <v>0</v>
      </c>
      <c r="CY325" s="251">
        <f t="shared" si="135"/>
        <v>0</v>
      </c>
      <c r="CZ325" s="13" t="s">
        <v>29</v>
      </c>
      <c r="DA325" s="13">
        <v>50</v>
      </c>
      <c r="DB325" s="22">
        <f t="shared" si="136"/>
        <v>0</v>
      </c>
      <c r="DD325" s="24"/>
      <c r="DF325" s="163"/>
      <c r="DH325" s="24"/>
      <c r="DI325" s="447"/>
      <c r="DJ325" s="163"/>
    </row>
    <row r="326" spans="1:114" s="7" customFormat="1">
      <c r="A326" s="277">
        <f t="shared" ref="A326:A389" si="144">A325</f>
        <v>50</v>
      </c>
      <c r="B326" s="21" t="e">
        <f>'Calculateur de trading'!I326/C326/W326</f>
        <v>#DIV/0!</v>
      </c>
      <c r="C326" s="278">
        <f t="shared" ref="C326:C389" si="145">C325</f>
        <v>10</v>
      </c>
      <c r="D326" s="278"/>
      <c r="E326" s="273">
        <f t="shared" ref="E326:E389" si="146">E325</f>
        <v>100</v>
      </c>
      <c r="F326" s="271">
        <f t="shared" si="138"/>
        <v>2</v>
      </c>
      <c r="G326" s="271" t="e">
        <f t="shared" si="139"/>
        <v>#DIV/0!</v>
      </c>
      <c r="H326" s="272">
        <f t="shared" si="140"/>
        <v>20</v>
      </c>
      <c r="I326" s="270"/>
      <c r="J326" s="273">
        <f t="shared" ref="J326:J389" si="147">J325</f>
        <v>200</v>
      </c>
      <c r="K326" s="271">
        <f t="shared" si="141"/>
        <v>4</v>
      </c>
      <c r="L326" s="271" t="e">
        <f t="shared" si="142"/>
        <v>#DIV/0!</v>
      </c>
      <c r="M326" s="272">
        <f t="shared" si="143"/>
        <v>40</v>
      </c>
      <c r="N326" s="389"/>
      <c r="O326" s="455" t="e">
        <f>(A326*B326*W326)+(B326*'Calculateur de trading'!H326)</f>
        <v>#DIV/0!</v>
      </c>
      <c r="P326" s="274" t="e">
        <f>O326/'Déscriptions des trades'!CK326</f>
        <v>#DIV/0!</v>
      </c>
      <c r="Q326" s="456" t="e">
        <f>'Déscriptions des trades'!CK326-O326</f>
        <v>#DIV/0!</v>
      </c>
      <c r="R326" s="466" t="e">
        <f t="shared" ref="R326:R389" si="148">B326*C326</f>
        <v>#DIV/0!</v>
      </c>
      <c r="S326" s="389"/>
      <c r="T326" s="12"/>
      <c r="U326" s="25"/>
      <c r="V326" s="15"/>
      <c r="W326" s="490">
        <f t="shared" si="128"/>
        <v>0</v>
      </c>
      <c r="X326" s="21" t="e">
        <f>W326*U326/'Déscriptions des trades'!CK326*'Déscriptions des trades'!B326</f>
        <v>#DIV/0!</v>
      </c>
      <c r="Y326" s="459"/>
      <c r="Z326" s="389"/>
      <c r="AA326" s="23">
        <f t="shared" ref="AA326:AA389" si="149">AA325</f>
        <v>0.1</v>
      </c>
      <c r="AB326" s="17" t="e">
        <f>(AA326*'Déscriptions des trades'!U326*'Déscriptions des trades'!B326/'Déscriptions des trades'!CK326)*'Déscriptions des trades'!W326</f>
        <v>#DIV/0!</v>
      </c>
      <c r="AC326" s="265" t="e">
        <f>AB326*'Déscriptions des trades'!CK326</f>
        <v>#DIV/0!</v>
      </c>
      <c r="AD326" s="266" t="e">
        <f>'Déscriptions des trades'!CK326-AC326</f>
        <v>#DIV/0!</v>
      </c>
      <c r="AE326" s="389"/>
      <c r="AF326" s="399">
        <v>322</v>
      </c>
      <c r="AG326" s="389"/>
      <c r="AH326" s="20"/>
      <c r="AI326" s="303"/>
      <c r="AJ326" s="307"/>
      <c r="AK326" s="161"/>
      <c r="AL326" s="305"/>
      <c r="AM326" s="305"/>
      <c r="AN326" s="162"/>
      <c r="AO326" s="439"/>
      <c r="AP326" s="162"/>
      <c r="AQ326" s="113"/>
      <c r="AR326" s="113"/>
      <c r="AS326" s="384"/>
      <c r="AT326" s="306"/>
      <c r="AU326" s="306"/>
      <c r="AV326" s="160"/>
      <c r="AW326" s="158"/>
      <c r="AX326" s="385"/>
      <c r="AY326" s="453"/>
      <c r="AZ326" s="165"/>
      <c r="BA326" s="301"/>
      <c r="BB326" s="165"/>
      <c r="BC326" s="301"/>
      <c r="BD326" s="165"/>
      <c r="BE326" s="302"/>
      <c r="BF326" s="302"/>
      <c r="BG326" s="165"/>
      <c r="BH326" s="303"/>
      <c r="BI326" s="165"/>
      <c r="BJ326" s="304"/>
      <c r="BK326" s="394"/>
      <c r="BL326" s="302"/>
      <c r="BM326" s="302"/>
      <c r="BN326" s="394"/>
      <c r="BO326" s="302"/>
      <c r="BP326" s="13"/>
      <c r="BQ326" s="302"/>
      <c r="BR326" s="13"/>
      <c r="BS326" s="302"/>
      <c r="BT326" s="13"/>
      <c r="BU326" s="302"/>
      <c r="BV326" s="386"/>
      <c r="BW326" s="303"/>
      <c r="BX326" s="303"/>
      <c r="BY326" s="302"/>
      <c r="BZ326" s="302"/>
      <c r="CA326" s="387"/>
      <c r="CB326" s="395"/>
      <c r="CC326" s="12"/>
      <c r="CD326" s="304"/>
      <c r="CE326" s="14"/>
      <c r="CF326" s="395"/>
      <c r="CG326" s="397"/>
      <c r="CH326" s="300">
        <f t="shared" si="129"/>
        <v>0</v>
      </c>
      <c r="CI326" s="26"/>
      <c r="CJ326" s="17">
        <f t="shared" si="126"/>
        <v>0</v>
      </c>
      <c r="CK326" s="18">
        <f t="shared" si="137"/>
        <v>12.89</v>
      </c>
      <c r="CM326" s="164"/>
      <c r="CN326" s="302"/>
      <c r="CO326" s="13">
        <f t="shared" si="130"/>
        <v>0</v>
      </c>
      <c r="CP326" s="302"/>
      <c r="CQ326" s="13">
        <f t="shared" si="131"/>
        <v>0</v>
      </c>
      <c r="CR326" s="302"/>
      <c r="CS326" s="13">
        <f t="shared" si="132"/>
        <v>0</v>
      </c>
      <c r="CT326" s="302"/>
      <c r="CU326" s="13">
        <f t="shared" si="127"/>
        <v>0</v>
      </c>
      <c r="CV326" s="302"/>
      <c r="CW326" s="13">
        <f t="shared" si="133"/>
        <v>0</v>
      </c>
      <c r="CX326" s="13">
        <f t="shared" si="134"/>
        <v>0</v>
      </c>
      <c r="CY326" s="251">
        <f t="shared" si="135"/>
        <v>0</v>
      </c>
      <c r="CZ326" s="13" t="s">
        <v>29</v>
      </c>
      <c r="DA326" s="13">
        <v>50</v>
      </c>
      <c r="DB326" s="22">
        <f t="shared" si="136"/>
        <v>0</v>
      </c>
      <c r="DD326" s="24"/>
      <c r="DF326" s="163"/>
      <c r="DH326" s="24"/>
      <c r="DI326" s="447"/>
      <c r="DJ326" s="163"/>
    </row>
    <row r="327" spans="1:114" s="7" customFormat="1">
      <c r="A327" s="277">
        <f t="shared" si="144"/>
        <v>50</v>
      </c>
      <c r="B327" s="21" t="e">
        <f>'Calculateur de trading'!I327/C327/W327</f>
        <v>#DIV/0!</v>
      </c>
      <c r="C327" s="278">
        <f t="shared" si="145"/>
        <v>10</v>
      </c>
      <c r="D327" s="426"/>
      <c r="E327" s="273">
        <f t="shared" si="146"/>
        <v>100</v>
      </c>
      <c r="F327" s="271">
        <f t="shared" si="138"/>
        <v>2</v>
      </c>
      <c r="G327" s="271" t="e">
        <f t="shared" si="139"/>
        <v>#DIV/0!</v>
      </c>
      <c r="H327" s="272">
        <f t="shared" si="140"/>
        <v>20</v>
      </c>
      <c r="I327" s="270"/>
      <c r="J327" s="273">
        <f t="shared" si="147"/>
        <v>200</v>
      </c>
      <c r="K327" s="271">
        <f t="shared" si="141"/>
        <v>4</v>
      </c>
      <c r="L327" s="271" t="e">
        <f t="shared" si="142"/>
        <v>#DIV/0!</v>
      </c>
      <c r="M327" s="272">
        <f t="shared" si="143"/>
        <v>40</v>
      </c>
      <c r="N327" s="389"/>
      <c r="O327" s="455" t="e">
        <f>(A327*B327*W327)+(B327*'Calculateur de trading'!H327)</f>
        <v>#DIV/0!</v>
      </c>
      <c r="P327" s="274" t="e">
        <f>O327/'Déscriptions des trades'!CK327</f>
        <v>#DIV/0!</v>
      </c>
      <c r="Q327" s="456" t="e">
        <f>'Déscriptions des trades'!CK327-O327</f>
        <v>#DIV/0!</v>
      </c>
      <c r="R327" s="466" t="e">
        <f t="shared" si="148"/>
        <v>#DIV/0!</v>
      </c>
      <c r="S327" s="389"/>
      <c r="T327" s="12"/>
      <c r="U327" s="25"/>
      <c r="V327" s="15"/>
      <c r="W327" s="490">
        <f t="shared" si="128"/>
        <v>0</v>
      </c>
      <c r="X327" s="21" t="e">
        <f>W327*U327/'Déscriptions des trades'!CK327*'Déscriptions des trades'!B327</f>
        <v>#DIV/0!</v>
      </c>
      <c r="Y327" s="459"/>
      <c r="Z327" s="389"/>
      <c r="AA327" s="23">
        <f t="shared" si="149"/>
        <v>0.1</v>
      </c>
      <c r="AB327" s="17" t="e">
        <f>(AA327*'Déscriptions des trades'!U327*'Déscriptions des trades'!B327/'Déscriptions des trades'!CK327)*'Déscriptions des trades'!W327</f>
        <v>#DIV/0!</v>
      </c>
      <c r="AC327" s="265" t="e">
        <f>AB327*'Déscriptions des trades'!CK327</f>
        <v>#DIV/0!</v>
      </c>
      <c r="AD327" s="266" t="e">
        <f>'Déscriptions des trades'!CK327-AC327</f>
        <v>#DIV/0!</v>
      </c>
      <c r="AE327" s="389"/>
      <c r="AF327" s="399">
        <v>323</v>
      </c>
      <c r="AG327" s="389"/>
      <c r="AH327" s="20"/>
      <c r="AI327" s="303"/>
      <c r="AJ327" s="307"/>
      <c r="AK327" s="161"/>
      <c r="AL327" s="305"/>
      <c r="AM327" s="305"/>
      <c r="AN327" s="162"/>
      <c r="AO327" s="439"/>
      <c r="AP327" s="162"/>
      <c r="AQ327" s="113"/>
      <c r="AR327" s="113"/>
      <c r="AS327" s="384"/>
      <c r="AT327" s="306"/>
      <c r="AU327" s="306"/>
      <c r="AV327" s="160"/>
      <c r="AW327" s="158"/>
      <c r="AX327" s="385"/>
      <c r="AY327" s="453"/>
      <c r="AZ327" s="165"/>
      <c r="BA327" s="301"/>
      <c r="BB327" s="165"/>
      <c r="BC327" s="301"/>
      <c r="BD327" s="165"/>
      <c r="BE327" s="302"/>
      <c r="BF327" s="302"/>
      <c r="BG327" s="165"/>
      <c r="BH327" s="303"/>
      <c r="BI327" s="165"/>
      <c r="BJ327" s="304"/>
      <c r="BK327" s="394"/>
      <c r="BL327" s="302"/>
      <c r="BM327" s="302"/>
      <c r="BN327" s="394"/>
      <c r="BO327" s="302"/>
      <c r="BP327" s="13"/>
      <c r="BQ327" s="302"/>
      <c r="BR327" s="13"/>
      <c r="BS327" s="302"/>
      <c r="BT327" s="13"/>
      <c r="BU327" s="302"/>
      <c r="BV327" s="386"/>
      <c r="BW327" s="303"/>
      <c r="BX327" s="303"/>
      <c r="BY327" s="302"/>
      <c r="BZ327" s="302"/>
      <c r="CA327" s="387"/>
      <c r="CB327" s="395"/>
      <c r="CC327" s="12"/>
      <c r="CD327" s="304"/>
      <c r="CE327" s="14"/>
      <c r="CF327" s="395"/>
      <c r="CG327" s="397"/>
      <c r="CH327" s="300">
        <f t="shared" si="129"/>
        <v>0</v>
      </c>
      <c r="CI327" s="26"/>
      <c r="CJ327" s="17">
        <f t="shared" si="126"/>
        <v>0</v>
      </c>
      <c r="CK327" s="18">
        <f t="shared" si="137"/>
        <v>12.89</v>
      </c>
      <c r="CM327" s="164"/>
      <c r="CN327" s="302"/>
      <c r="CO327" s="13">
        <f t="shared" si="130"/>
        <v>0</v>
      </c>
      <c r="CP327" s="302"/>
      <c r="CQ327" s="13">
        <f t="shared" si="131"/>
        <v>0</v>
      </c>
      <c r="CR327" s="302"/>
      <c r="CS327" s="13">
        <f t="shared" si="132"/>
        <v>0</v>
      </c>
      <c r="CT327" s="302"/>
      <c r="CU327" s="13">
        <f t="shared" si="127"/>
        <v>0</v>
      </c>
      <c r="CV327" s="302"/>
      <c r="CW327" s="13">
        <f t="shared" si="133"/>
        <v>0</v>
      </c>
      <c r="CX327" s="13">
        <f t="shared" si="134"/>
        <v>0</v>
      </c>
      <c r="CY327" s="251">
        <f t="shared" si="135"/>
        <v>0</v>
      </c>
      <c r="CZ327" s="13" t="s">
        <v>29</v>
      </c>
      <c r="DA327" s="13">
        <v>50</v>
      </c>
      <c r="DB327" s="22">
        <f t="shared" si="136"/>
        <v>0</v>
      </c>
      <c r="DD327" s="24"/>
      <c r="DF327" s="163"/>
      <c r="DH327" s="24"/>
      <c r="DI327" s="447"/>
      <c r="DJ327" s="163"/>
    </row>
    <row r="328" spans="1:114" s="7" customFormat="1">
      <c r="A328" s="277">
        <f t="shared" si="144"/>
        <v>50</v>
      </c>
      <c r="B328" s="21" t="e">
        <f>'Calculateur de trading'!I328/C328/W328</f>
        <v>#DIV/0!</v>
      </c>
      <c r="C328" s="278">
        <f t="shared" si="145"/>
        <v>10</v>
      </c>
      <c r="D328" s="426"/>
      <c r="E328" s="273">
        <f t="shared" si="146"/>
        <v>100</v>
      </c>
      <c r="F328" s="271">
        <f t="shared" si="138"/>
        <v>2</v>
      </c>
      <c r="G328" s="271" t="e">
        <f t="shared" si="139"/>
        <v>#DIV/0!</v>
      </c>
      <c r="H328" s="272">
        <f t="shared" si="140"/>
        <v>20</v>
      </c>
      <c r="I328" s="270"/>
      <c r="J328" s="273">
        <f t="shared" si="147"/>
        <v>200</v>
      </c>
      <c r="K328" s="271">
        <f t="shared" si="141"/>
        <v>4</v>
      </c>
      <c r="L328" s="271" t="e">
        <f t="shared" si="142"/>
        <v>#DIV/0!</v>
      </c>
      <c r="M328" s="272">
        <f t="shared" si="143"/>
        <v>40</v>
      </c>
      <c r="N328" s="389"/>
      <c r="O328" s="455" t="e">
        <f>(A328*B328*W328)+(B328*'Calculateur de trading'!H328)</f>
        <v>#DIV/0!</v>
      </c>
      <c r="P328" s="274" t="e">
        <f>O328/'Déscriptions des trades'!CK328</f>
        <v>#DIV/0!</v>
      </c>
      <c r="Q328" s="456" t="e">
        <f>'Déscriptions des trades'!CK328-O328</f>
        <v>#DIV/0!</v>
      </c>
      <c r="R328" s="466" t="e">
        <f t="shared" si="148"/>
        <v>#DIV/0!</v>
      </c>
      <c r="S328" s="389"/>
      <c r="T328" s="12"/>
      <c r="U328" s="25"/>
      <c r="V328" s="15"/>
      <c r="W328" s="490">
        <f t="shared" si="128"/>
        <v>0</v>
      </c>
      <c r="X328" s="21" t="e">
        <f>W328*U328/'Déscriptions des trades'!CK328*'Déscriptions des trades'!B328</f>
        <v>#DIV/0!</v>
      </c>
      <c r="Y328" s="459"/>
      <c r="Z328" s="389"/>
      <c r="AA328" s="23">
        <f t="shared" si="149"/>
        <v>0.1</v>
      </c>
      <c r="AB328" s="17" t="e">
        <f>(AA328*'Déscriptions des trades'!U328*'Déscriptions des trades'!B328/'Déscriptions des trades'!CK328)*'Déscriptions des trades'!W328</f>
        <v>#DIV/0!</v>
      </c>
      <c r="AC328" s="265" t="e">
        <f>AB328*'Déscriptions des trades'!CK328</f>
        <v>#DIV/0!</v>
      </c>
      <c r="AD328" s="266" t="e">
        <f>'Déscriptions des trades'!CK328-AC328</f>
        <v>#DIV/0!</v>
      </c>
      <c r="AE328" s="389"/>
      <c r="AF328" s="399">
        <v>324</v>
      </c>
      <c r="AG328" s="389"/>
      <c r="AH328" s="20"/>
      <c r="AI328" s="303"/>
      <c r="AJ328" s="307"/>
      <c r="AK328" s="161"/>
      <c r="AL328" s="305"/>
      <c r="AM328" s="305"/>
      <c r="AN328" s="162"/>
      <c r="AO328" s="439"/>
      <c r="AP328" s="162"/>
      <c r="AQ328" s="113"/>
      <c r="AR328" s="113"/>
      <c r="AS328" s="384"/>
      <c r="AT328" s="306"/>
      <c r="AU328" s="306"/>
      <c r="AV328" s="160"/>
      <c r="AW328" s="158"/>
      <c r="AX328" s="385"/>
      <c r="AY328" s="453"/>
      <c r="AZ328" s="165"/>
      <c r="BA328" s="301"/>
      <c r="BB328" s="165"/>
      <c r="BC328" s="301"/>
      <c r="BD328" s="165"/>
      <c r="BE328" s="302"/>
      <c r="BF328" s="302"/>
      <c r="BG328" s="165"/>
      <c r="BH328" s="303"/>
      <c r="BI328" s="165"/>
      <c r="BJ328" s="304"/>
      <c r="BK328" s="394"/>
      <c r="BL328" s="302"/>
      <c r="BM328" s="302"/>
      <c r="BN328" s="394"/>
      <c r="BO328" s="302"/>
      <c r="BP328" s="13"/>
      <c r="BQ328" s="302"/>
      <c r="BR328" s="13"/>
      <c r="BS328" s="302"/>
      <c r="BT328" s="13"/>
      <c r="BU328" s="302"/>
      <c r="BV328" s="386"/>
      <c r="BW328" s="303"/>
      <c r="BX328" s="303"/>
      <c r="BY328" s="302"/>
      <c r="BZ328" s="302"/>
      <c r="CA328" s="387"/>
      <c r="CB328" s="395"/>
      <c r="CC328" s="12"/>
      <c r="CD328" s="304"/>
      <c r="CE328" s="14"/>
      <c r="CF328" s="395"/>
      <c r="CG328" s="397"/>
      <c r="CH328" s="300">
        <f t="shared" si="129"/>
        <v>0</v>
      </c>
      <c r="CI328" s="26"/>
      <c r="CJ328" s="17">
        <f t="shared" ref="CJ328:CJ391" si="150">CI328/CK327</f>
        <v>0</v>
      </c>
      <c r="CK328" s="18">
        <f t="shared" si="137"/>
        <v>12.89</v>
      </c>
      <c r="CM328" s="164"/>
      <c r="CN328" s="302"/>
      <c r="CO328" s="13">
        <f t="shared" si="130"/>
        <v>0</v>
      </c>
      <c r="CP328" s="302"/>
      <c r="CQ328" s="13">
        <f t="shared" si="131"/>
        <v>0</v>
      </c>
      <c r="CR328" s="302"/>
      <c r="CS328" s="13">
        <f t="shared" si="132"/>
        <v>0</v>
      </c>
      <c r="CT328" s="302"/>
      <c r="CU328" s="13">
        <f t="shared" ref="CU328:CU391" si="151">IF(CT328="Bon",10,)</f>
        <v>0</v>
      </c>
      <c r="CV328" s="302"/>
      <c r="CW328" s="13">
        <f t="shared" si="133"/>
        <v>0</v>
      </c>
      <c r="CX328" s="13">
        <f t="shared" si="134"/>
        <v>0</v>
      </c>
      <c r="CY328" s="251">
        <f t="shared" si="135"/>
        <v>0</v>
      </c>
      <c r="CZ328" s="13" t="s">
        <v>29</v>
      </c>
      <c r="DA328" s="13">
        <v>50</v>
      </c>
      <c r="DB328" s="22">
        <f t="shared" si="136"/>
        <v>0</v>
      </c>
      <c r="DD328" s="24"/>
      <c r="DF328" s="163"/>
      <c r="DH328" s="24"/>
      <c r="DI328" s="447"/>
      <c r="DJ328" s="163"/>
    </row>
    <row r="329" spans="1:114" s="7" customFormat="1">
      <c r="A329" s="277">
        <f t="shared" si="144"/>
        <v>50</v>
      </c>
      <c r="B329" s="21" t="e">
        <f>'Calculateur de trading'!I329/C329/W329</f>
        <v>#DIV/0!</v>
      </c>
      <c r="C329" s="278">
        <f t="shared" si="145"/>
        <v>10</v>
      </c>
      <c r="D329" s="278"/>
      <c r="E329" s="273">
        <f t="shared" si="146"/>
        <v>100</v>
      </c>
      <c r="F329" s="271">
        <f t="shared" si="138"/>
        <v>2</v>
      </c>
      <c r="G329" s="271" t="e">
        <f t="shared" si="139"/>
        <v>#DIV/0!</v>
      </c>
      <c r="H329" s="272">
        <f t="shared" si="140"/>
        <v>20</v>
      </c>
      <c r="I329" s="270"/>
      <c r="J329" s="273">
        <f t="shared" si="147"/>
        <v>200</v>
      </c>
      <c r="K329" s="271">
        <f t="shared" si="141"/>
        <v>4</v>
      </c>
      <c r="L329" s="271" t="e">
        <f t="shared" si="142"/>
        <v>#DIV/0!</v>
      </c>
      <c r="M329" s="272">
        <f t="shared" si="143"/>
        <v>40</v>
      </c>
      <c r="N329" s="389"/>
      <c r="O329" s="455" t="e">
        <f>(A329*B329*W329)+(B329*'Calculateur de trading'!H329)</f>
        <v>#DIV/0!</v>
      </c>
      <c r="P329" s="274" t="e">
        <f>O329/'Déscriptions des trades'!CK329</f>
        <v>#DIV/0!</v>
      </c>
      <c r="Q329" s="456" t="e">
        <f>'Déscriptions des trades'!CK329-O329</f>
        <v>#DIV/0!</v>
      </c>
      <c r="R329" s="466" t="e">
        <f t="shared" si="148"/>
        <v>#DIV/0!</v>
      </c>
      <c r="S329" s="389"/>
      <c r="T329" s="12"/>
      <c r="U329" s="25"/>
      <c r="V329" s="15"/>
      <c r="W329" s="490">
        <f t="shared" ref="W329:W392" si="152">W328</f>
        <v>0</v>
      </c>
      <c r="X329" s="21" t="e">
        <f>W329*U329/'Déscriptions des trades'!CK329*'Déscriptions des trades'!B329</f>
        <v>#DIV/0!</v>
      </c>
      <c r="Y329" s="459"/>
      <c r="Z329" s="389"/>
      <c r="AA329" s="23">
        <f t="shared" si="149"/>
        <v>0.1</v>
      </c>
      <c r="AB329" s="17" t="e">
        <f>(AA329*'Déscriptions des trades'!U329*'Déscriptions des trades'!B329/'Déscriptions des trades'!CK329)*'Déscriptions des trades'!W329</f>
        <v>#DIV/0!</v>
      </c>
      <c r="AC329" s="265" t="e">
        <f>AB329*'Déscriptions des trades'!CK329</f>
        <v>#DIV/0!</v>
      </c>
      <c r="AD329" s="266" t="e">
        <f>'Déscriptions des trades'!CK329-AC329</f>
        <v>#DIV/0!</v>
      </c>
      <c r="AE329" s="389"/>
      <c r="AF329" s="399">
        <v>325</v>
      </c>
      <c r="AG329" s="389"/>
      <c r="AH329" s="20"/>
      <c r="AI329" s="303"/>
      <c r="AJ329" s="307"/>
      <c r="AK329" s="161"/>
      <c r="AL329" s="305"/>
      <c r="AM329" s="305"/>
      <c r="AN329" s="162"/>
      <c r="AO329" s="439"/>
      <c r="AP329" s="162"/>
      <c r="AQ329" s="113"/>
      <c r="AR329" s="113"/>
      <c r="AS329" s="384"/>
      <c r="AT329" s="306"/>
      <c r="AU329" s="306"/>
      <c r="AV329" s="160"/>
      <c r="AW329" s="158"/>
      <c r="AX329" s="385"/>
      <c r="AY329" s="453"/>
      <c r="AZ329" s="165"/>
      <c r="BA329" s="301"/>
      <c r="BB329" s="165"/>
      <c r="BC329" s="301"/>
      <c r="BD329" s="165"/>
      <c r="BE329" s="302"/>
      <c r="BF329" s="302"/>
      <c r="BG329" s="165"/>
      <c r="BH329" s="303"/>
      <c r="BI329" s="165"/>
      <c r="BJ329" s="304"/>
      <c r="BK329" s="394"/>
      <c r="BL329" s="302"/>
      <c r="BM329" s="302"/>
      <c r="BN329" s="394"/>
      <c r="BO329" s="302"/>
      <c r="BP329" s="13"/>
      <c r="BQ329" s="302"/>
      <c r="BR329" s="13"/>
      <c r="BS329" s="302"/>
      <c r="BT329" s="13"/>
      <c r="BU329" s="302"/>
      <c r="BV329" s="386"/>
      <c r="BW329" s="303"/>
      <c r="BX329" s="303"/>
      <c r="BY329" s="302"/>
      <c r="BZ329" s="302"/>
      <c r="CA329" s="387"/>
      <c r="CB329" s="395"/>
      <c r="CC329" s="12"/>
      <c r="CD329" s="304"/>
      <c r="CE329" s="14"/>
      <c r="CF329" s="395"/>
      <c r="CG329" s="397"/>
      <c r="CH329" s="300">
        <f t="shared" si="129"/>
        <v>0</v>
      </c>
      <c r="CI329" s="26"/>
      <c r="CJ329" s="17">
        <f t="shared" si="150"/>
        <v>0</v>
      </c>
      <c r="CK329" s="18">
        <f t="shared" si="137"/>
        <v>12.89</v>
      </c>
      <c r="CM329" s="164"/>
      <c r="CN329" s="302"/>
      <c r="CO329" s="13">
        <f t="shared" si="130"/>
        <v>0</v>
      </c>
      <c r="CP329" s="302"/>
      <c r="CQ329" s="13">
        <f t="shared" si="131"/>
        <v>0</v>
      </c>
      <c r="CR329" s="302"/>
      <c r="CS329" s="13">
        <f t="shared" si="132"/>
        <v>0</v>
      </c>
      <c r="CT329" s="302"/>
      <c r="CU329" s="13">
        <f t="shared" si="151"/>
        <v>0</v>
      </c>
      <c r="CV329" s="302"/>
      <c r="CW329" s="13">
        <f t="shared" si="133"/>
        <v>0</v>
      </c>
      <c r="CX329" s="13">
        <f t="shared" si="134"/>
        <v>0</v>
      </c>
      <c r="CY329" s="251">
        <f t="shared" si="135"/>
        <v>0</v>
      </c>
      <c r="CZ329" s="13" t="s">
        <v>29</v>
      </c>
      <c r="DA329" s="13">
        <v>50</v>
      </c>
      <c r="DB329" s="22">
        <f t="shared" si="136"/>
        <v>0</v>
      </c>
      <c r="DD329" s="24"/>
      <c r="DF329" s="163"/>
      <c r="DH329" s="24"/>
      <c r="DI329" s="447"/>
      <c r="DJ329" s="163"/>
    </row>
    <row r="330" spans="1:114" s="7" customFormat="1">
      <c r="A330" s="277">
        <f t="shared" si="144"/>
        <v>50</v>
      </c>
      <c r="B330" s="21" t="e">
        <f>'Calculateur de trading'!I330/C330/W330</f>
        <v>#DIV/0!</v>
      </c>
      <c r="C330" s="278">
        <f t="shared" si="145"/>
        <v>10</v>
      </c>
      <c r="D330" s="426"/>
      <c r="E330" s="273">
        <f t="shared" si="146"/>
        <v>100</v>
      </c>
      <c r="F330" s="271">
        <f t="shared" si="138"/>
        <v>2</v>
      </c>
      <c r="G330" s="271" t="e">
        <f t="shared" si="139"/>
        <v>#DIV/0!</v>
      </c>
      <c r="H330" s="272">
        <f t="shared" si="140"/>
        <v>20</v>
      </c>
      <c r="I330" s="270"/>
      <c r="J330" s="273">
        <f t="shared" si="147"/>
        <v>200</v>
      </c>
      <c r="K330" s="271">
        <f t="shared" si="141"/>
        <v>4</v>
      </c>
      <c r="L330" s="271" t="e">
        <f t="shared" si="142"/>
        <v>#DIV/0!</v>
      </c>
      <c r="M330" s="272">
        <f t="shared" si="143"/>
        <v>40</v>
      </c>
      <c r="N330" s="389"/>
      <c r="O330" s="455" t="e">
        <f>(A330*B330*W330)+(B330*'Calculateur de trading'!H330)</f>
        <v>#DIV/0!</v>
      </c>
      <c r="P330" s="274" t="e">
        <f>O330/'Déscriptions des trades'!CK330</f>
        <v>#DIV/0!</v>
      </c>
      <c r="Q330" s="456" t="e">
        <f>'Déscriptions des trades'!CK330-O330</f>
        <v>#DIV/0!</v>
      </c>
      <c r="R330" s="466" t="e">
        <f t="shared" si="148"/>
        <v>#DIV/0!</v>
      </c>
      <c r="S330" s="389"/>
      <c r="T330" s="12"/>
      <c r="U330" s="25"/>
      <c r="V330" s="15"/>
      <c r="W330" s="490">
        <f t="shared" si="152"/>
        <v>0</v>
      </c>
      <c r="X330" s="21" t="e">
        <f>W330*U330/'Déscriptions des trades'!CK330*'Déscriptions des trades'!B330</f>
        <v>#DIV/0!</v>
      </c>
      <c r="Y330" s="459"/>
      <c r="Z330" s="389"/>
      <c r="AA330" s="23">
        <f t="shared" si="149"/>
        <v>0.1</v>
      </c>
      <c r="AB330" s="17" t="e">
        <f>(AA330*'Déscriptions des trades'!U330*'Déscriptions des trades'!B330/'Déscriptions des trades'!CK330)*'Déscriptions des trades'!W330</f>
        <v>#DIV/0!</v>
      </c>
      <c r="AC330" s="265" t="e">
        <f>AB330*'Déscriptions des trades'!CK330</f>
        <v>#DIV/0!</v>
      </c>
      <c r="AD330" s="266" t="e">
        <f>'Déscriptions des trades'!CK330-AC330</f>
        <v>#DIV/0!</v>
      </c>
      <c r="AE330" s="389"/>
      <c r="AF330" s="399">
        <v>326</v>
      </c>
      <c r="AG330" s="389"/>
      <c r="AH330" s="20"/>
      <c r="AI330" s="303"/>
      <c r="AJ330" s="307"/>
      <c r="AK330" s="161"/>
      <c r="AL330" s="305"/>
      <c r="AM330" s="305"/>
      <c r="AN330" s="162"/>
      <c r="AO330" s="439"/>
      <c r="AP330" s="162"/>
      <c r="AQ330" s="113"/>
      <c r="AR330" s="113"/>
      <c r="AS330" s="384"/>
      <c r="AT330" s="306"/>
      <c r="AU330" s="306"/>
      <c r="AV330" s="160"/>
      <c r="AW330" s="158"/>
      <c r="AX330" s="385"/>
      <c r="AY330" s="453"/>
      <c r="AZ330" s="165"/>
      <c r="BA330" s="301"/>
      <c r="BB330" s="165"/>
      <c r="BC330" s="301"/>
      <c r="BD330" s="165"/>
      <c r="BE330" s="302"/>
      <c r="BF330" s="302"/>
      <c r="BG330" s="165"/>
      <c r="BH330" s="303"/>
      <c r="BI330" s="165"/>
      <c r="BJ330" s="304"/>
      <c r="BK330" s="394"/>
      <c r="BL330" s="302"/>
      <c r="BM330" s="302"/>
      <c r="BN330" s="394"/>
      <c r="BO330" s="302"/>
      <c r="BP330" s="13"/>
      <c r="BQ330" s="302"/>
      <c r="BR330" s="13"/>
      <c r="BS330" s="302"/>
      <c r="BT330" s="13"/>
      <c r="BU330" s="302"/>
      <c r="BV330" s="386"/>
      <c r="BW330" s="303"/>
      <c r="BX330" s="303"/>
      <c r="BY330" s="302"/>
      <c r="BZ330" s="302"/>
      <c r="CA330" s="387"/>
      <c r="CB330" s="395"/>
      <c r="CC330" s="12"/>
      <c r="CD330" s="304"/>
      <c r="CE330" s="14"/>
      <c r="CF330" s="395"/>
      <c r="CG330" s="397"/>
      <c r="CH330" s="300">
        <f t="shared" si="129"/>
        <v>0</v>
      </c>
      <c r="CI330" s="26"/>
      <c r="CJ330" s="17">
        <f t="shared" si="150"/>
        <v>0</v>
      </c>
      <c r="CK330" s="18">
        <f t="shared" si="137"/>
        <v>12.89</v>
      </c>
      <c r="CM330" s="164"/>
      <c r="CN330" s="302"/>
      <c r="CO330" s="13">
        <f t="shared" si="130"/>
        <v>0</v>
      </c>
      <c r="CP330" s="302"/>
      <c r="CQ330" s="13">
        <f t="shared" si="131"/>
        <v>0</v>
      </c>
      <c r="CR330" s="302"/>
      <c r="CS330" s="13">
        <f t="shared" si="132"/>
        <v>0</v>
      </c>
      <c r="CT330" s="302"/>
      <c r="CU330" s="13">
        <f t="shared" si="151"/>
        <v>0</v>
      </c>
      <c r="CV330" s="302"/>
      <c r="CW330" s="13">
        <f t="shared" si="133"/>
        <v>0</v>
      </c>
      <c r="CX330" s="13">
        <f t="shared" si="134"/>
        <v>0</v>
      </c>
      <c r="CY330" s="251">
        <f t="shared" si="135"/>
        <v>0</v>
      </c>
      <c r="CZ330" s="13" t="s">
        <v>29</v>
      </c>
      <c r="DA330" s="13">
        <v>50</v>
      </c>
      <c r="DB330" s="22">
        <f t="shared" si="136"/>
        <v>0</v>
      </c>
      <c r="DD330" s="24"/>
      <c r="DF330" s="163"/>
      <c r="DH330" s="24"/>
      <c r="DI330" s="447"/>
      <c r="DJ330" s="163"/>
    </row>
    <row r="331" spans="1:114" s="7" customFormat="1">
      <c r="A331" s="277">
        <f t="shared" si="144"/>
        <v>50</v>
      </c>
      <c r="B331" s="21" t="e">
        <f>'Calculateur de trading'!I331/C331/W331</f>
        <v>#DIV/0!</v>
      </c>
      <c r="C331" s="278">
        <f t="shared" si="145"/>
        <v>10</v>
      </c>
      <c r="D331" s="278"/>
      <c r="E331" s="273">
        <f t="shared" si="146"/>
        <v>100</v>
      </c>
      <c r="F331" s="271">
        <f t="shared" si="138"/>
        <v>2</v>
      </c>
      <c r="G331" s="271" t="e">
        <f t="shared" si="139"/>
        <v>#DIV/0!</v>
      </c>
      <c r="H331" s="272">
        <f t="shared" si="140"/>
        <v>20</v>
      </c>
      <c r="I331" s="270"/>
      <c r="J331" s="273">
        <f t="shared" si="147"/>
        <v>200</v>
      </c>
      <c r="K331" s="271">
        <f t="shared" si="141"/>
        <v>4</v>
      </c>
      <c r="L331" s="271" t="e">
        <f t="shared" si="142"/>
        <v>#DIV/0!</v>
      </c>
      <c r="M331" s="272">
        <f t="shared" si="143"/>
        <v>40</v>
      </c>
      <c r="N331" s="389"/>
      <c r="O331" s="455" t="e">
        <f>(A331*B331*W331)+(B331*'Calculateur de trading'!H331)</f>
        <v>#DIV/0!</v>
      </c>
      <c r="P331" s="274" t="e">
        <f>O331/'Déscriptions des trades'!CK331</f>
        <v>#DIV/0!</v>
      </c>
      <c r="Q331" s="456" t="e">
        <f>'Déscriptions des trades'!CK331-O331</f>
        <v>#DIV/0!</v>
      </c>
      <c r="R331" s="466" t="e">
        <f t="shared" si="148"/>
        <v>#DIV/0!</v>
      </c>
      <c r="S331" s="389"/>
      <c r="T331" s="12"/>
      <c r="U331" s="25"/>
      <c r="V331" s="15"/>
      <c r="W331" s="490">
        <f t="shared" si="152"/>
        <v>0</v>
      </c>
      <c r="X331" s="21" t="e">
        <f>W331*U331/'Déscriptions des trades'!CK331*'Déscriptions des trades'!B331</f>
        <v>#DIV/0!</v>
      </c>
      <c r="Y331" s="459"/>
      <c r="Z331" s="389"/>
      <c r="AA331" s="23">
        <f t="shared" si="149"/>
        <v>0.1</v>
      </c>
      <c r="AB331" s="17" t="e">
        <f>(AA331*'Déscriptions des trades'!U331*'Déscriptions des trades'!B331/'Déscriptions des trades'!CK331)*'Déscriptions des trades'!W331</f>
        <v>#DIV/0!</v>
      </c>
      <c r="AC331" s="265" t="e">
        <f>AB331*'Déscriptions des trades'!CK331</f>
        <v>#DIV/0!</v>
      </c>
      <c r="AD331" s="266" t="e">
        <f>'Déscriptions des trades'!CK331-AC331</f>
        <v>#DIV/0!</v>
      </c>
      <c r="AE331" s="389"/>
      <c r="AF331" s="399">
        <v>327</v>
      </c>
      <c r="AG331" s="389"/>
      <c r="AH331" s="20"/>
      <c r="AI331" s="303"/>
      <c r="AJ331" s="307"/>
      <c r="AK331" s="161"/>
      <c r="AL331" s="305"/>
      <c r="AM331" s="305"/>
      <c r="AN331" s="162"/>
      <c r="AO331" s="439"/>
      <c r="AP331" s="162"/>
      <c r="AQ331" s="113"/>
      <c r="AR331" s="113"/>
      <c r="AS331" s="384"/>
      <c r="AT331" s="306"/>
      <c r="AU331" s="306"/>
      <c r="AV331" s="160"/>
      <c r="AW331" s="158"/>
      <c r="AX331" s="385"/>
      <c r="AY331" s="453"/>
      <c r="AZ331" s="165"/>
      <c r="BA331" s="301"/>
      <c r="BB331" s="165"/>
      <c r="BC331" s="301"/>
      <c r="BD331" s="165"/>
      <c r="BE331" s="302"/>
      <c r="BF331" s="302"/>
      <c r="BG331" s="165"/>
      <c r="BH331" s="303"/>
      <c r="BI331" s="165"/>
      <c r="BJ331" s="304"/>
      <c r="BK331" s="394"/>
      <c r="BL331" s="302"/>
      <c r="BM331" s="302"/>
      <c r="BN331" s="394"/>
      <c r="BO331" s="302"/>
      <c r="BP331" s="13"/>
      <c r="BQ331" s="302"/>
      <c r="BR331" s="13"/>
      <c r="BS331" s="302"/>
      <c r="BT331" s="13"/>
      <c r="BU331" s="302"/>
      <c r="BV331" s="386"/>
      <c r="BW331" s="303"/>
      <c r="BX331" s="303"/>
      <c r="BY331" s="302"/>
      <c r="BZ331" s="302"/>
      <c r="CA331" s="387"/>
      <c r="CB331" s="395"/>
      <c r="CC331" s="12"/>
      <c r="CD331" s="304"/>
      <c r="CE331" s="14"/>
      <c r="CF331" s="395"/>
      <c r="CG331" s="397"/>
      <c r="CH331" s="300">
        <f t="shared" si="129"/>
        <v>0</v>
      </c>
      <c r="CI331" s="26"/>
      <c r="CJ331" s="17">
        <f t="shared" si="150"/>
        <v>0</v>
      </c>
      <c r="CK331" s="18">
        <f t="shared" si="137"/>
        <v>12.89</v>
      </c>
      <c r="CM331" s="164"/>
      <c r="CN331" s="302"/>
      <c r="CO331" s="13">
        <f t="shared" si="130"/>
        <v>0</v>
      </c>
      <c r="CP331" s="302"/>
      <c r="CQ331" s="13">
        <f t="shared" si="131"/>
        <v>0</v>
      </c>
      <c r="CR331" s="302"/>
      <c r="CS331" s="13">
        <f t="shared" si="132"/>
        <v>0</v>
      </c>
      <c r="CT331" s="302"/>
      <c r="CU331" s="13">
        <f t="shared" si="151"/>
        <v>0</v>
      </c>
      <c r="CV331" s="302"/>
      <c r="CW331" s="13">
        <f t="shared" si="133"/>
        <v>0</v>
      </c>
      <c r="CX331" s="13">
        <f t="shared" si="134"/>
        <v>0</v>
      </c>
      <c r="CY331" s="251">
        <f t="shared" si="135"/>
        <v>0</v>
      </c>
      <c r="CZ331" s="13" t="s">
        <v>29</v>
      </c>
      <c r="DA331" s="13">
        <v>50</v>
      </c>
      <c r="DB331" s="22">
        <f t="shared" si="136"/>
        <v>0</v>
      </c>
      <c r="DD331" s="24"/>
      <c r="DF331" s="163"/>
      <c r="DH331" s="24"/>
      <c r="DI331" s="447"/>
      <c r="DJ331" s="163"/>
    </row>
    <row r="332" spans="1:114" s="7" customFormat="1">
      <c r="A332" s="277">
        <f t="shared" si="144"/>
        <v>50</v>
      </c>
      <c r="B332" s="21" t="e">
        <f>'Calculateur de trading'!I332/C332/W332</f>
        <v>#DIV/0!</v>
      </c>
      <c r="C332" s="278">
        <f t="shared" si="145"/>
        <v>10</v>
      </c>
      <c r="D332" s="426"/>
      <c r="E332" s="273">
        <f t="shared" si="146"/>
        <v>100</v>
      </c>
      <c r="F332" s="271">
        <f t="shared" si="138"/>
        <v>2</v>
      </c>
      <c r="G332" s="271" t="e">
        <f t="shared" si="139"/>
        <v>#DIV/0!</v>
      </c>
      <c r="H332" s="272">
        <f t="shared" si="140"/>
        <v>20</v>
      </c>
      <c r="I332" s="270"/>
      <c r="J332" s="273">
        <f t="shared" si="147"/>
        <v>200</v>
      </c>
      <c r="K332" s="271">
        <f t="shared" si="141"/>
        <v>4</v>
      </c>
      <c r="L332" s="271" t="e">
        <f t="shared" si="142"/>
        <v>#DIV/0!</v>
      </c>
      <c r="M332" s="272">
        <f t="shared" si="143"/>
        <v>40</v>
      </c>
      <c r="N332" s="389"/>
      <c r="O332" s="455" t="e">
        <f>(A332*B332*W332)+(B332*'Calculateur de trading'!H332)</f>
        <v>#DIV/0!</v>
      </c>
      <c r="P332" s="274" t="e">
        <f>O332/'Déscriptions des trades'!CK332</f>
        <v>#DIV/0!</v>
      </c>
      <c r="Q332" s="456" t="e">
        <f>'Déscriptions des trades'!CK332-O332</f>
        <v>#DIV/0!</v>
      </c>
      <c r="R332" s="466" t="e">
        <f t="shared" si="148"/>
        <v>#DIV/0!</v>
      </c>
      <c r="S332" s="389"/>
      <c r="T332" s="12"/>
      <c r="U332" s="25"/>
      <c r="V332" s="15"/>
      <c r="W332" s="490">
        <f t="shared" si="152"/>
        <v>0</v>
      </c>
      <c r="X332" s="21" t="e">
        <f>W332*U332/'Déscriptions des trades'!CK332*'Déscriptions des trades'!B332</f>
        <v>#DIV/0!</v>
      </c>
      <c r="Y332" s="459"/>
      <c r="Z332" s="389"/>
      <c r="AA332" s="23">
        <f t="shared" si="149"/>
        <v>0.1</v>
      </c>
      <c r="AB332" s="17" t="e">
        <f>(AA332*'Déscriptions des trades'!U332*'Déscriptions des trades'!B332/'Déscriptions des trades'!CK332)*'Déscriptions des trades'!W332</f>
        <v>#DIV/0!</v>
      </c>
      <c r="AC332" s="265" t="e">
        <f>AB332*'Déscriptions des trades'!CK332</f>
        <v>#DIV/0!</v>
      </c>
      <c r="AD332" s="266" t="e">
        <f>'Déscriptions des trades'!CK332-AC332</f>
        <v>#DIV/0!</v>
      </c>
      <c r="AE332" s="389"/>
      <c r="AF332" s="399">
        <v>328</v>
      </c>
      <c r="AG332" s="389"/>
      <c r="AH332" s="20"/>
      <c r="AI332" s="303"/>
      <c r="AJ332" s="307"/>
      <c r="AK332" s="161"/>
      <c r="AL332" s="305"/>
      <c r="AM332" s="305"/>
      <c r="AN332" s="162"/>
      <c r="AO332" s="439"/>
      <c r="AP332" s="162"/>
      <c r="AQ332" s="113"/>
      <c r="AR332" s="113"/>
      <c r="AS332" s="384"/>
      <c r="AT332" s="306"/>
      <c r="AU332" s="306"/>
      <c r="AV332" s="160"/>
      <c r="AW332" s="158"/>
      <c r="AX332" s="385"/>
      <c r="AY332" s="453"/>
      <c r="AZ332" s="165"/>
      <c r="BA332" s="301"/>
      <c r="BB332" s="165"/>
      <c r="BC332" s="301"/>
      <c r="BD332" s="165"/>
      <c r="BE332" s="302"/>
      <c r="BF332" s="302"/>
      <c r="BG332" s="165"/>
      <c r="BH332" s="303"/>
      <c r="BI332" s="165"/>
      <c r="BJ332" s="304"/>
      <c r="BK332" s="394"/>
      <c r="BL332" s="302"/>
      <c r="BM332" s="302"/>
      <c r="BN332" s="394"/>
      <c r="BO332" s="302"/>
      <c r="BP332" s="13"/>
      <c r="BQ332" s="302"/>
      <c r="BR332" s="13"/>
      <c r="BS332" s="302"/>
      <c r="BT332" s="13"/>
      <c r="BU332" s="302"/>
      <c r="BV332" s="386"/>
      <c r="BW332" s="303"/>
      <c r="BX332" s="303"/>
      <c r="BY332" s="302"/>
      <c r="BZ332" s="302"/>
      <c r="CA332" s="387"/>
      <c r="CB332" s="395"/>
      <c r="CC332" s="12"/>
      <c r="CD332" s="304"/>
      <c r="CE332" s="14"/>
      <c r="CF332" s="395"/>
      <c r="CG332" s="397"/>
      <c r="CH332" s="300">
        <f t="shared" si="129"/>
        <v>0</v>
      </c>
      <c r="CI332" s="26"/>
      <c r="CJ332" s="17">
        <f t="shared" si="150"/>
        <v>0</v>
      </c>
      <c r="CK332" s="18">
        <f t="shared" si="137"/>
        <v>12.89</v>
      </c>
      <c r="CM332" s="164"/>
      <c r="CN332" s="302"/>
      <c r="CO332" s="13">
        <f t="shared" si="130"/>
        <v>0</v>
      </c>
      <c r="CP332" s="302"/>
      <c r="CQ332" s="13">
        <f t="shared" si="131"/>
        <v>0</v>
      </c>
      <c r="CR332" s="302"/>
      <c r="CS332" s="13">
        <f t="shared" si="132"/>
        <v>0</v>
      </c>
      <c r="CT332" s="302"/>
      <c r="CU332" s="13">
        <f t="shared" si="151"/>
        <v>0</v>
      </c>
      <c r="CV332" s="302"/>
      <c r="CW332" s="13">
        <f t="shared" si="133"/>
        <v>0</v>
      </c>
      <c r="CX332" s="13">
        <f t="shared" si="134"/>
        <v>0</v>
      </c>
      <c r="CY332" s="251">
        <f t="shared" si="135"/>
        <v>0</v>
      </c>
      <c r="CZ332" s="13" t="s">
        <v>29</v>
      </c>
      <c r="DA332" s="13">
        <v>50</v>
      </c>
      <c r="DB332" s="22">
        <f t="shared" si="136"/>
        <v>0</v>
      </c>
      <c r="DD332" s="24"/>
      <c r="DF332" s="163"/>
      <c r="DH332" s="24"/>
      <c r="DI332" s="447"/>
      <c r="DJ332" s="163"/>
    </row>
    <row r="333" spans="1:114" s="7" customFormat="1">
      <c r="A333" s="277">
        <f t="shared" si="144"/>
        <v>50</v>
      </c>
      <c r="B333" s="21" t="e">
        <f>'Calculateur de trading'!I333/C333/W333</f>
        <v>#DIV/0!</v>
      </c>
      <c r="C333" s="278">
        <f t="shared" si="145"/>
        <v>10</v>
      </c>
      <c r="D333" s="278"/>
      <c r="E333" s="273">
        <f t="shared" si="146"/>
        <v>100</v>
      </c>
      <c r="F333" s="271">
        <f t="shared" si="138"/>
        <v>2</v>
      </c>
      <c r="G333" s="271" t="e">
        <f t="shared" si="139"/>
        <v>#DIV/0!</v>
      </c>
      <c r="H333" s="272">
        <f t="shared" si="140"/>
        <v>20</v>
      </c>
      <c r="I333" s="270"/>
      <c r="J333" s="273">
        <f t="shared" si="147"/>
        <v>200</v>
      </c>
      <c r="K333" s="271">
        <f t="shared" si="141"/>
        <v>4</v>
      </c>
      <c r="L333" s="271" t="e">
        <f t="shared" si="142"/>
        <v>#DIV/0!</v>
      </c>
      <c r="M333" s="272">
        <f t="shared" si="143"/>
        <v>40</v>
      </c>
      <c r="N333" s="389"/>
      <c r="O333" s="455" t="e">
        <f>(A333*B333*W333)+(B333*'Calculateur de trading'!H333)</f>
        <v>#DIV/0!</v>
      </c>
      <c r="P333" s="274" t="e">
        <f>O333/'Déscriptions des trades'!CK333</f>
        <v>#DIV/0!</v>
      </c>
      <c r="Q333" s="456" t="e">
        <f>'Déscriptions des trades'!CK333-O333</f>
        <v>#DIV/0!</v>
      </c>
      <c r="R333" s="466" t="e">
        <f t="shared" si="148"/>
        <v>#DIV/0!</v>
      </c>
      <c r="S333" s="389"/>
      <c r="T333" s="12"/>
      <c r="U333" s="25"/>
      <c r="V333" s="15"/>
      <c r="W333" s="490">
        <f t="shared" si="152"/>
        <v>0</v>
      </c>
      <c r="X333" s="21" t="e">
        <f>W333*U333/'Déscriptions des trades'!CK333*'Déscriptions des trades'!B333</f>
        <v>#DIV/0!</v>
      </c>
      <c r="Y333" s="459"/>
      <c r="Z333" s="389"/>
      <c r="AA333" s="23">
        <f t="shared" si="149"/>
        <v>0.1</v>
      </c>
      <c r="AB333" s="17" t="e">
        <f>(AA333*'Déscriptions des trades'!U333*'Déscriptions des trades'!B333/'Déscriptions des trades'!CK333)*'Déscriptions des trades'!W333</f>
        <v>#DIV/0!</v>
      </c>
      <c r="AC333" s="265" t="e">
        <f>AB333*'Déscriptions des trades'!CK333</f>
        <v>#DIV/0!</v>
      </c>
      <c r="AD333" s="266" t="e">
        <f>'Déscriptions des trades'!CK333-AC333</f>
        <v>#DIV/0!</v>
      </c>
      <c r="AE333" s="389"/>
      <c r="AF333" s="399">
        <v>329</v>
      </c>
      <c r="AG333" s="389"/>
      <c r="AH333" s="20"/>
      <c r="AI333" s="303"/>
      <c r="AJ333" s="307"/>
      <c r="AK333" s="161"/>
      <c r="AL333" s="305"/>
      <c r="AM333" s="305"/>
      <c r="AN333" s="162"/>
      <c r="AO333" s="439"/>
      <c r="AP333" s="162"/>
      <c r="AQ333" s="113"/>
      <c r="AR333" s="113"/>
      <c r="AS333" s="384"/>
      <c r="AT333" s="306"/>
      <c r="AU333" s="306"/>
      <c r="AV333" s="160"/>
      <c r="AW333" s="158"/>
      <c r="AX333" s="385"/>
      <c r="AY333" s="453"/>
      <c r="AZ333" s="165"/>
      <c r="BA333" s="301"/>
      <c r="BB333" s="165"/>
      <c r="BC333" s="301"/>
      <c r="BD333" s="165"/>
      <c r="BE333" s="302"/>
      <c r="BF333" s="302"/>
      <c r="BG333" s="165"/>
      <c r="BH333" s="303"/>
      <c r="BI333" s="165"/>
      <c r="BJ333" s="304"/>
      <c r="BK333" s="394"/>
      <c r="BL333" s="302"/>
      <c r="BM333" s="302"/>
      <c r="BN333" s="394"/>
      <c r="BO333" s="302"/>
      <c r="BP333" s="13"/>
      <c r="BQ333" s="302"/>
      <c r="BR333" s="13"/>
      <c r="BS333" s="302"/>
      <c r="BT333" s="13"/>
      <c r="BU333" s="302"/>
      <c r="BV333" s="386"/>
      <c r="BW333" s="303"/>
      <c r="BX333" s="303"/>
      <c r="BY333" s="302"/>
      <c r="BZ333" s="302"/>
      <c r="CA333" s="387"/>
      <c r="CB333" s="395"/>
      <c r="CC333" s="12"/>
      <c r="CD333" s="304"/>
      <c r="CE333" s="14"/>
      <c r="CF333" s="395"/>
      <c r="CG333" s="397"/>
      <c r="CH333" s="300">
        <f t="shared" si="129"/>
        <v>0</v>
      </c>
      <c r="CI333" s="26"/>
      <c r="CJ333" s="17">
        <f t="shared" si="150"/>
        <v>0</v>
      </c>
      <c r="CK333" s="18">
        <f t="shared" si="137"/>
        <v>12.89</v>
      </c>
      <c r="CM333" s="164"/>
      <c r="CN333" s="302"/>
      <c r="CO333" s="13">
        <f t="shared" si="130"/>
        <v>0</v>
      </c>
      <c r="CP333" s="302"/>
      <c r="CQ333" s="13">
        <f t="shared" si="131"/>
        <v>0</v>
      </c>
      <c r="CR333" s="302"/>
      <c r="CS333" s="13">
        <f t="shared" si="132"/>
        <v>0</v>
      </c>
      <c r="CT333" s="302"/>
      <c r="CU333" s="13">
        <f t="shared" si="151"/>
        <v>0</v>
      </c>
      <c r="CV333" s="302"/>
      <c r="CW333" s="13">
        <f t="shared" si="133"/>
        <v>0</v>
      </c>
      <c r="CX333" s="13">
        <f t="shared" si="134"/>
        <v>0</v>
      </c>
      <c r="CY333" s="251">
        <f t="shared" si="135"/>
        <v>0</v>
      </c>
      <c r="CZ333" s="13" t="s">
        <v>29</v>
      </c>
      <c r="DA333" s="13">
        <v>50</v>
      </c>
      <c r="DB333" s="22">
        <f t="shared" si="136"/>
        <v>0</v>
      </c>
      <c r="DD333" s="24"/>
      <c r="DF333" s="163"/>
      <c r="DH333" s="24"/>
      <c r="DI333" s="447"/>
      <c r="DJ333" s="163"/>
    </row>
    <row r="334" spans="1:114" s="7" customFormat="1">
      <c r="A334" s="277">
        <f t="shared" si="144"/>
        <v>50</v>
      </c>
      <c r="B334" s="21" t="e">
        <f>'Calculateur de trading'!I334/C334/W334</f>
        <v>#DIV/0!</v>
      </c>
      <c r="C334" s="278">
        <f t="shared" si="145"/>
        <v>10</v>
      </c>
      <c r="D334" s="426"/>
      <c r="E334" s="273">
        <f t="shared" si="146"/>
        <v>100</v>
      </c>
      <c r="F334" s="271">
        <f t="shared" si="138"/>
        <v>2</v>
      </c>
      <c r="G334" s="271" t="e">
        <f t="shared" si="139"/>
        <v>#DIV/0!</v>
      </c>
      <c r="H334" s="272">
        <f t="shared" si="140"/>
        <v>20</v>
      </c>
      <c r="I334" s="270"/>
      <c r="J334" s="273">
        <f t="shared" si="147"/>
        <v>200</v>
      </c>
      <c r="K334" s="271">
        <f t="shared" si="141"/>
        <v>4</v>
      </c>
      <c r="L334" s="271" t="e">
        <f t="shared" si="142"/>
        <v>#DIV/0!</v>
      </c>
      <c r="M334" s="272">
        <f t="shared" si="143"/>
        <v>40</v>
      </c>
      <c r="N334" s="389"/>
      <c r="O334" s="455" t="e">
        <f>(A334*B334*W334)+(B334*'Calculateur de trading'!H334)</f>
        <v>#DIV/0!</v>
      </c>
      <c r="P334" s="274" t="e">
        <f>O334/'Déscriptions des trades'!CK334</f>
        <v>#DIV/0!</v>
      </c>
      <c r="Q334" s="456" t="e">
        <f>'Déscriptions des trades'!CK334-O334</f>
        <v>#DIV/0!</v>
      </c>
      <c r="R334" s="466" t="e">
        <f t="shared" si="148"/>
        <v>#DIV/0!</v>
      </c>
      <c r="S334" s="389"/>
      <c r="T334" s="12"/>
      <c r="U334" s="25"/>
      <c r="V334" s="15"/>
      <c r="W334" s="490">
        <f t="shared" si="152"/>
        <v>0</v>
      </c>
      <c r="X334" s="21" t="e">
        <f>W334*U334/'Déscriptions des trades'!CK334*'Déscriptions des trades'!B334</f>
        <v>#DIV/0!</v>
      </c>
      <c r="Y334" s="459"/>
      <c r="Z334" s="389"/>
      <c r="AA334" s="23">
        <f t="shared" si="149"/>
        <v>0.1</v>
      </c>
      <c r="AB334" s="17" t="e">
        <f>(AA334*'Déscriptions des trades'!U334*'Déscriptions des trades'!B334/'Déscriptions des trades'!CK334)*'Déscriptions des trades'!W334</f>
        <v>#DIV/0!</v>
      </c>
      <c r="AC334" s="265" t="e">
        <f>AB334*'Déscriptions des trades'!CK334</f>
        <v>#DIV/0!</v>
      </c>
      <c r="AD334" s="266" t="e">
        <f>'Déscriptions des trades'!CK334-AC334</f>
        <v>#DIV/0!</v>
      </c>
      <c r="AE334" s="389"/>
      <c r="AF334" s="399">
        <v>330</v>
      </c>
      <c r="AG334" s="389"/>
      <c r="AH334" s="20"/>
      <c r="AI334" s="303"/>
      <c r="AJ334" s="307"/>
      <c r="AK334" s="161"/>
      <c r="AL334" s="305"/>
      <c r="AM334" s="305"/>
      <c r="AN334" s="162"/>
      <c r="AO334" s="439"/>
      <c r="AP334" s="162"/>
      <c r="AQ334" s="113"/>
      <c r="AR334" s="113"/>
      <c r="AS334" s="384"/>
      <c r="AT334" s="306"/>
      <c r="AU334" s="306"/>
      <c r="AV334" s="160"/>
      <c r="AW334" s="158"/>
      <c r="AX334" s="385"/>
      <c r="AY334" s="453"/>
      <c r="AZ334" s="165"/>
      <c r="BA334" s="301"/>
      <c r="BB334" s="165"/>
      <c r="BC334" s="301"/>
      <c r="BD334" s="165"/>
      <c r="BE334" s="302"/>
      <c r="BF334" s="302"/>
      <c r="BG334" s="165"/>
      <c r="BH334" s="303"/>
      <c r="BI334" s="165"/>
      <c r="BJ334" s="304"/>
      <c r="BK334" s="394"/>
      <c r="BL334" s="302"/>
      <c r="BM334" s="302"/>
      <c r="BN334" s="394"/>
      <c r="BO334" s="302"/>
      <c r="BP334" s="13"/>
      <c r="BQ334" s="302"/>
      <c r="BR334" s="13"/>
      <c r="BS334" s="302"/>
      <c r="BT334" s="13"/>
      <c r="BU334" s="302"/>
      <c r="BV334" s="386"/>
      <c r="BW334" s="303"/>
      <c r="BX334" s="303"/>
      <c r="BY334" s="302"/>
      <c r="BZ334" s="302"/>
      <c r="CA334" s="387"/>
      <c r="CB334" s="395"/>
      <c r="CC334" s="12"/>
      <c r="CD334" s="304"/>
      <c r="CE334" s="14"/>
      <c r="CF334" s="395"/>
      <c r="CG334" s="397"/>
      <c r="CH334" s="300">
        <f t="shared" si="129"/>
        <v>0</v>
      </c>
      <c r="CI334" s="26"/>
      <c r="CJ334" s="17">
        <f t="shared" si="150"/>
        <v>0</v>
      </c>
      <c r="CK334" s="18">
        <f t="shared" si="137"/>
        <v>12.89</v>
      </c>
      <c r="CM334" s="164"/>
      <c r="CN334" s="302"/>
      <c r="CO334" s="13">
        <f t="shared" si="130"/>
        <v>0</v>
      </c>
      <c r="CP334" s="302"/>
      <c r="CQ334" s="13">
        <f t="shared" si="131"/>
        <v>0</v>
      </c>
      <c r="CR334" s="302"/>
      <c r="CS334" s="13">
        <f t="shared" si="132"/>
        <v>0</v>
      </c>
      <c r="CT334" s="302"/>
      <c r="CU334" s="13">
        <f t="shared" si="151"/>
        <v>0</v>
      </c>
      <c r="CV334" s="302"/>
      <c r="CW334" s="13">
        <f t="shared" si="133"/>
        <v>0</v>
      </c>
      <c r="CX334" s="13">
        <f t="shared" si="134"/>
        <v>0</v>
      </c>
      <c r="CY334" s="251">
        <f t="shared" si="135"/>
        <v>0</v>
      </c>
      <c r="CZ334" s="13" t="s">
        <v>29</v>
      </c>
      <c r="DA334" s="13">
        <v>50</v>
      </c>
      <c r="DB334" s="22">
        <f t="shared" si="136"/>
        <v>0</v>
      </c>
      <c r="DD334" s="24"/>
      <c r="DF334" s="163"/>
      <c r="DH334" s="24"/>
      <c r="DI334" s="447"/>
      <c r="DJ334" s="163"/>
    </row>
    <row r="335" spans="1:114" s="7" customFormat="1">
      <c r="A335" s="277">
        <f t="shared" si="144"/>
        <v>50</v>
      </c>
      <c r="B335" s="21" t="e">
        <f>'Calculateur de trading'!I335/C335/W335</f>
        <v>#DIV/0!</v>
      </c>
      <c r="C335" s="278">
        <f t="shared" si="145"/>
        <v>10</v>
      </c>
      <c r="D335" s="426"/>
      <c r="E335" s="273">
        <f t="shared" si="146"/>
        <v>100</v>
      </c>
      <c r="F335" s="271">
        <f t="shared" si="138"/>
        <v>2</v>
      </c>
      <c r="G335" s="271" t="e">
        <f t="shared" si="139"/>
        <v>#DIV/0!</v>
      </c>
      <c r="H335" s="272">
        <f t="shared" si="140"/>
        <v>20</v>
      </c>
      <c r="I335" s="270"/>
      <c r="J335" s="273">
        <f t="shared" si="147"/>
        <v>200</v>
      </c>
      <c r="K335" s="271">
        <f t="shared" si="141"/>
        <v>4</v>
      </c>
      <c r="L335" s="271" t="e">
        <f t="shared" si="142"/>
        <v>#DIV/0!</v>
      </c>
      <c r="M335" s="272">
        <f t="shared" si="143"/>
        <v>40</v>
      </c>
      <c r="N335" s="389"/>
      <c r="O335" s="455" t="e">
        <f>(A335*B335*W335)+(B335*'Calculateur de trading'!H335)</f>
        <v>#DIV/0!</v>
      </c>
      <c r="P335" s="274" t="e">
        <f>O335/'Déscriptions des trades'!CK335</f>
        <v>#DIV/0!</v>
      </c>
      <c r="Q335" s="456" t="e">
        <f>'Déscriptions des trades'!CK335-O335</f>
        <v>#DIV/0!</v>
      </c>
      <c r="R335" s="466" t="e">
        <f t="shared" si="148"/>
        <v>#DIV/0!</v>
      </c>
      <c r="S335" s="389"/>
      <c r="T335" s="12"/>
      <c r="U335" s="25"/>
      <c r="V335" s="15"/>
      <c r="W335" s="490">
        <f t="shared" si="152"/>
        <v>0</v>
      </c>
      <c r="X335" s="21" t="e">
        <f>W335*U335/'Déscriptions des trades'!CK335*'Déscriptions des trades'!B335</f>
        <v>#DIV/0!</v>
      </c>
      <c r="Y335" s="459"/>
      <c r="Z335" s="389"/>
      <c r="AA335" s="23">
        <f t="shared" si="149"/>
        <v>0.1</v>
      </c>
      <c r="AB335" s="17" t="e">
        <f>(AA335*'Déscriptions des trades'!U335*'Déscriptions des trades'!B335/'Déscriptions des trades'!CK335)*'Déscriptions des trades'!W335</f>
        <v>#DIV/0!</v>
      </c>
      <c r="AC335" s="265" t="e">
        <f>AB335*'Déscriptions des trades'!CK335</f>
        <v>#DIV/0!</v>
      </c>
      <c r="AD335" s="266" t="e">
        <f>'Déscriptions des trades'!CK335-AC335</f>
        <v>#DIV/0!</v>
      </c>
      <c r="AE335" s="389"/>
      <c r="AF335" s="399">
        <v>331</v>
      </c>
      <c r="AG335" s="389"/>
      <c r="AH335" s="20"/>
      <c r="AI335" s="303"/>
      <c r="AJ335" s="307"/>
      <c r="AK335" s="161"/>
      <c r="AL335" s="305"/>
      <c r="AM335" s="305"/>
      <c r="AN335" s="162"/>
      <c r="AO335" s="439"/>
      <c r="AP335" s="162"/>
      <c r="AQ335" s="113"/>
      <c r="AR335" s="113"/>
      <c r="AS335" s="384"/>
      <c r="AT335" s="306"/>
      <c r="AU335" s="306"/>
      <c r="AV335" s="160"/>
      <c r="AW335" s="158"/>
      <c r="AX335" s="385"/>
      <c r="AY335" s="453"/>
      <c r="AZ335" s="165"/>
      <c r="BA335" s="301"/>
      <c r="BB335" s="165"/>
      <c r="BC335" s="301"/>
      <c r="BD335" s="165"/>
      <c r="BE335" s="302"/>
      <c r="BF335" s="302"/>
      <c r="BG335" s="165"/>
      <c r="BH335" s="303"/>
      <c r="BI335" s="165"/>
      <c r="BJ335" s="304"/>
      <c r="BK335" s="394"/>
      <c r="BL335" s="302"/>
      <c r="BM335" s="302"/>
      <c r="BN335" s="394"/>
      <c r="BO335" s="302"/>
      <c r="BP335" s="13"/>
      <c r="BQ335" s="302"/>
      <c r="BR335" s="13"/>
      <c r="BS335" s="302"/>
      <c r="BT335" s="13"/>
      <c r="BU335" s="302"/>
      <c r="BV335" s="386"/>
      <c r="BW335" s="303"/>
      <c r="BX335" s="303"/>
      <c r="BY335" s="302"/>
      <c r="BZ335" s="302"/>
      <c r="CA335" s="387"/>
      <c r="CB335" s="395"/>
      <c r="CC335" s="12"/>
      <c r="CD335" s="304"/>
      <c r="CE335" s="14"/>
      <c r="CF335" s="395"/>
      <c r="CG335" s="397"/>
      <c r="CH335" s="300">
        <f t="shared" ref="CH335:CH398" si="153">BW335-BH335</f>
        <v>0</v>
      </c>
      <c r="CI335" s="26"/>
      <c r="CJ335" s="17">
        <f t="shared" si="150"/>
        <v>0</v>
      </c>
      <c r="CK335" s="18">
        <f t="shared" si="137"/>
        <v>12.89</v>
      </c>
      <c r="CM335" s="164"/>
      <c r="CN335" s="302"/>
      <c r="CO335" s="13">
        <f t="shared" ref="CO335:CO398" si="154">IF(CN335="Oui",10,)</f>
        <v>0</v>
      </c>
      <c r="CP335" s="302"/>
      <c r="CQ335" s="13">
        <f t="shared" ref="CQ335:CQ398" si="155">IF(CP335="Oui",10,)</f>
        <v>0</v>
      </c>
      <c r="CR335" s="302"/>
      <c r="CS335" s="13">
        <f t="shared" ref="CS335:CS398" si="156">IF(CR335="Bon",10,)</f>
        <v>0</v>
      </c>
      <c r="CT335" s="302"/>
      <c r="CU335" s="13">
        <f t="shared" si="151"/>
        <v>0</v>
      </c>
      <c r="CV335" s="302"/>
      <c r="CW335" s="13">
        <f t="shared" ref="CW335:CW398" si="157">IF(CV335="Non",10,)</f>
        <v>0</v>
      </c>
      <c r="CX335" s="13">
        <f t="shared" ref="CX335:CX398" si="158">IF(CV335="Oui",-40,)</f>
        <v>0</v>
      </c>
      <c r="CY335" s="251">
        <f t="shared" ref="CY335:CY398" si="159">SUM(CN335:CX335)</f>
        <v>0</v>
      </c>
      <c r="CZ335" s="13" t="s">
        <v>29</v>
      </c>
      <c r="DA335" s="13">
        <v>50</v>
      </c>
      <c r="DB335" s="22">
        <f t="shared" ref="DB335:DB398" si="160">CY335/DA335</f>
        <v>0</v>
      </c>
      <c r="DD335" s="24"/>
      <c r="DF335" s="163"/>
      <c r="DH335" s="24"/>
      <c r="DI335" s="447"/>
      <c r="DJ335" s="163"/>
    </row>
    <row r="336" spans="1:114" s="7" customFormat="1">
      <c r="A336" s="277">
        <f t="shared" si="144"/>
        <v>50</v>
      </c>
      <c r="B336" s="21" t="e">
        <f>'Calculateur de trading'!I336/C336/W336</f>
        <v>#DIV/0!</v>
      </c>
      <c r="C336" s="278">
        <f t="shared" si="145"/>
        <v>10</v>
      </c>
      <c r="D336" s="278"/>
      <c r="E336" s="273">
        <f t="shared" si="146"/>
        <v>100</v>
      </c>
      <c r="F336" s="271">
        <f t="shared" si="138"/>
        <v>2</v>
      </c>
      <c r="G336" s="271" t="e">
        <f t="shared" si="139"/>
        <v>#DIV/0!</v>
      </c>
      <c r="H336" s="272">
        <f t="shared" si="140"/>
        <v>20</v>
      </c>
      <c r="I336" s="270"/>
      <c r="J336" s="273">
        <f t="shared" si="147"/>
        <v>200</v>
      </c>
      <c r="K336" s="271">
        <f t="shared" si="141"/>
        <v>4</v>
      </c>
      <c r="L336" s="271" t="e">
        <f t="shared" si="142"/>
        <v>#DIV/0!</v>
      </c>
      <c r="M336" s="272">
        <f t="shared" si="143"/>
        <v>40</v>
      </c>
      <c r="N336" s="389"/>
      <c r="O336" s="455" t="e">
        <f>(A336*B336*W336)+(B336*'Calculateur de trading'!H336)</f>
        <v>#DIV/0!</v>
      </c>
      <c r="P336" s="274" t="e">
        <f>O336/'Déscriptions des trades'!CK336</f>
        <v>#DIV/0!</v>
      </c>
      <c r="Q336" s="456" t="e">
        <f>'Déscriptions des trades'!CK336-O336</f>
        <v>#DIV/0!</v>
      </c>
      <c r="R336" s="466" t="e">
        <f t="shared" si="148"/>
        <v>#DIV/0!</v>
      </c>
      <c r="S336" s="389"/>
      <c r="T336" s="12"/>
      <c r="U336" s="25"/>
      <c r="V336" s="15"/>
      <c r="W336" s="490">
        <f t="shared" si="152"/>
        <v>0</v>
      </c>
      <c r="X336" s="21" t="e">
        <f>W336*U336/'Déscriptions des trades'!CK336*'Déscriptions des trades'!B336</f>
        <v>#DIV/0!</v>
      </c>
      <c r="Y336" s="459"/>
      <c r="Z336" s="389"/>
      <c r="AA336" s="23">
        <f t="shared" si="149"/>
        <v>0.1</v>
      </c>
      <c r="AB336" s="17" t="e">
        <f>(AA336*'Déscriptions des trades'!U336*'Déscriptions des trades'!B336/'Déscriptions des trades'!CK336)*'Déscriptions des trades'!W336</f>
        <v>#DIV/0!</v>
      </c>
      <c r="AC336" s="265" t="e">
        <f>AB336*'Déscriptions des trades'!CK336</f>
        <v>#DIV/0!</v>
      </c>
      <c r="AD336" s="266" t="e">
        <f>'Déscriptions des trades'!CK336-AC336</f>
        <v>#DIV/0!</v>
      </c>
      <c r="AE336" s="389"/>
      <c r="AF336" s="399">
        <v>332</v>
      </c>
      <c r="AG336" s="389"/>
      <c r="AH336" s="20"/>
      <c r="AI336" s="303"/>
      <c r="AJ336" s="307"/>
      <c r="AK336" s="161"/>
      <c r="AL336" s="305"/>
      <c r="AM336" s="305"/>
      <c r="AN336" s="162"/>
      <c r="AO336" s="439"/>
      <c r="AP336" s="162"/>
      <c r="AQ336" s="113"/>
      <c r="AR336" s="113"/>
      <c r="AS336" s="384"/>
      <c r="AT336" s="306"/>
      <c r="AU336" s="306"/>
      <c r="AV336" s="160"/>
      <c r="AW336" s="158"/>
      <c r="AX336" s="385"/>
      <c r="AY336" s="453"/>
      <c r="AZ336" s="165"/>
      <c r="BA336" s="301"/>
      <c r="BB336" s="165"/>
      <c r="BC336" s="301"/>
      <c r="BD336" s="165"/>
      <c r="BE336" s="302"/>
      <c r="BF336" s="302"/>
      <c r="BG336" s="165"/>
      <c r="BH336" s="303"/>
      <c r="BI336" s="165"/>
      <c r="BJ336" s="304"/>
      <c r="BK336" s="394"/>
      <c r="BL336" s="302"/>
      <c r="BM336" s="302"/>
      <c r="BN336" s="394"/>
      <c r="BO336" s="302"/>
      <c r="BP336" s="13"/>
      <c r="BQ336" s="302"/>
      <c r="BR336" s="13"/>
      <c r="BS336" s="302"/>
      <c r="BT336" s="13"/>
      <c r="BU336" s="302"/>
      <c r="BV336" s="386"/>
      <c r="BW336" s="303"/>
      <c r="BX336" s="303"/>
      <c r="BY336" s="302"/>
      <c r="BZ336" s="302"/>
      <c r="CA336" s="387"/>
      <c r="CB336" s="395"/>
      <c r="CC336" s="12"/>
      <c r="CD336" s="304"/>
      <c r="CE336" s="14"/>
      <c r="CF336" s="395"/>
      <c r="CG336" s="397"/>
      <c r="CH336" s="300">
        <f t="shared" si="153"/>
        <v>0</v>
      </c>
      <c r="CI336" s="26"/>
      <c r="CJ336" s="17">
        <f t="shared" si="150"/>
        <v>0</v>
      </c>
      <c r="CK336" s="18">
        <f t="shared" ref="CK336:CK399" si="161">CI336+CK335</f>
        <v>12.89</v>
      </c>
      <c r="CM336" s="164"/>
      <c r="CN336" s="302"/>
      <c r="CO336" s="13">
        <f t="shared" si="154"/>
        <v>0</v>
      </c>
      <c r="CP336" s="302"/>
      <c r="CQ336" s="13">
        <f t="shared" si="155"/>
        <v>0</v>
      </c>
      <c r="CR336" s="302"/>
      <c r="CS336" s="13">
        <f t="shared" si="156"/>
        <v>0</v>
      </c>
      <c r="CT336" s="302"/>
      <c r="CU336" s="13">
        <f t="shared" si="151"/>
        <v>0</v>
      </c>
      <c r="CV336" s="302"/>
      <c r="CW336" s="13">
        <f t="shared" si="157"/>
        <v>0</v>
      </c>
      <c r="CX336" s="13">
        <f t="shared" si="158"/>
        <v>0</v>
      </c>
      <c r="CY336" s="251">
        <f t="shared" si="159"/>
        <v>0</v>
      </c>
      <c r="CZ336" s="13" t="s">
        <v>29</v>
      </c>
      <c r="DA336" s="13">
        <v>50</v>
      </c>
      <c r="DB336" s="22">
        <f t="shared" si="160"/>
        <v>0</v>
      </c>
      <c r="DD336" s="24"/>
      <c r="DF336" s="163"/>
      <c r="DH336" s="24"/>
      <c r="DI336" s="447"/>
      <c r="DJ336" s="163"/>
    </row>
    <row r="337" spans="1:114" s="7" customFormat="1">
      <c r="A337" s="277">
        <f t="shared" si="144"/>
        <v>50</v>
      </c>
      <c r="B337" s="21" t="e">
        <f>'Calculateur de trading'!I337/C337/W337</f>
        <v>#DIV/0!</v>
      </c>
      <c r="C337" s="278">
        <f t="shared" si="145"/>
        <v>10</v>
      </c>
      <c r="D337" s="426"/>
      <c r="E337" s="273">
        <f t="shared" si="146"/>
        <v>100</v>
      </c>
      <c r="F337" s="271">
        <f t="shared" si="138"/>
        <v>2</v>
      </c>
      <c r="G337" s="271" t="e">
        <f t="shared" si="139"/>
        <v>#DIV/0!</v>
      </c>
      <c r="H337" s="272">
        <f t="shared" si="140"/>
        <v>20</v>
      </c>
      <c r="I337" s="270"/>
      <c r="J337" s="273">
        <f t="shared" si="147"/>
        <v>200</v>
      </c>
      <c r="K337" s="271">
        <f t="shared" si="141"/>
        <v>4</v>
      </c>
      <c r="L337" s="271" t="e">
        <f t="shared" si="142"/>
        <v>#DIV/0!</v>
      </c>
      <c r="M337" s="272">
        <f t="shared" si="143"/>
        <v>40</v>
      </c>
      <c r="N337" s="389"/>
      <c r="O337" s="455" t="e">
        <f>(A337*B337*W337)+(B337*'Calculateur de trading'!H337)</f>
        <v>#DIV/0!</v>
      </c>
      <c r="P337" s="274" t="e">
        <f>O337/'Déscriptions des trades'!CK337</f>
        <v>#DIV/0!</v>
      </c>
      <c r="Q337" s="456" t="e">
        <f>'Déscriptions des trades'!CK337-O337</f>
        <v>#DIV/0!</v>
      </c>
      <c r="R337" s="466" t="e">
        <f t="shared" si="148"/>
        <v>#DIV/0!</v>
      </c>
      <c r="S337" s="389"/>
      <c r="T337" s="12"/>
      <c r="U337" s="25"/>
      <c r="V337" s="15"/>
      <c r="W337" s="490">
        <f t="shared" si="152"/>
        <v>0</v>
      </c>
      <c r="X337" s="21" t="e">
        <f>W337*U337/'Déscriptions des trades'!CK337*'Déscriptions des trades'!B337</f>
        <v>#DIV/0!</v>
      </c>
      <c r="Y337" s="459"/>
      <c r="Z337" s="389"/>
      <c r="AA337" s="23">
        <f t="shared" si="149"/>
        <v>0.1</v>
      </c>
      <c r="AB337" s="17" t="e">
        <f>(AA337*'Déscriptions des trades'!U337*'Déscriptions des trades'!B337/'Déscriptions des trades'!CK337)*'Déscriptions des trades'!W337</f>
        <v>#DIV/0!</v>
      </c>
      <c r="AC337" s="265" t="e">
        <f>AB337*'Déscriptions des trades'!CK337</f>
        <v>#DIV/0!</v>
      </c>
      <c r="AD337" s="266" t="e">
        <f>'Déscriptions des trades'!CK337-AC337</f>
        <v>#DIV/0!</v>
      </c>
      <c r="AE337" s="389"/>
      <c r="AF337" s="399">
        <v>333</v>
      </c>
      <c r="AG337" s="389"/>
      <c r="AH337" s="20"/>
      <c r="AI337" s="303"/>
      <c r="AJ337" s="307"/>
      <c r="AK337" s="161"/>
      <c r="AL337" s="305"/>
      <c r="AM337" s="305"/>
      <c r="AN337" s="162"/>
      <c r="AO337" s="439"/>
      <c r="AP337" s="162"/>
      <c r="AQ337" s="113"/>
      <c r="AR337" s="113"/>
      <c r="AS337" s="384"/>
      <c r="AT337" s="306"/>
      <c r="AU337" s="306"/>
      <c r="AV337" s="160"/>
      <c r="AW337" s="158"/>
      <c r="AX337" s="385"/>
      <c r="AY337" s="453"/>
      <c r="AZ337" s="165"/>
      <c r="BA337" s="301"/>
      <c r="BB337" s="165"/>
      <c r="BC337" s="301"/>
      <c r="BD337" s="165"/>
      <c r="BE337" s="302"/>
      <c r="BF337" s="302"/>
      <c r="BG337" s="165"/>
      <c r="BH337" s="303"/>
      <c r="BI337" s="165"/>
      <c r="BJ337" s="304"/>
      <c r="BK337" s="394"/>
      <c r="BL337" s="302"/>
      <c r="BM337" s="302"/>
      <c r="BN337" s="394"/>
      <c r="BO337" s="302"/>
      <c r="BP337" s="13"/>
      <c r="BQ337" s="302"/>
      <c r="BR337" s="13"/>
      <c r="BS337" s="302"/>
      <c r="BT337" s="13"/>
      <c r="BU337" s="302"/>
      <c r="BV337" s="386"/>
      <c r="BW337" s="303"/>
      <c r="BX337" s="303"/>
      <c r="BY337" s="302"/>
      <c r="BZ337" s="302"/>
      <c r="CA337" s="387"/>
      <c r="CB337" s="395"/>
      <c r="CC337" s="12"/>
      <c r="CD337" s="304"/>
      <c r="CE337" s="14"/>
      <c r="CF337" s="395"/>
      <c r="CG337" s="397"/>
      <c r="CH337" s="300">
        <f t="shared" si="153"/>
        <v>0</v>
      </c>
      <c r="CI337" s="26"/>
      <c r="CJ337" s="17">
        <f t="shared" si="150"/>
        <v>0</v>
      </c>
      <c r="CK337" s="18">
        <f t="shared" si="161"/>
        <v>12.89</v>
      </c>
      <c r="CM337" s="164"/>
      <c r="CN337" s="302"/>
      <c r="CO337" s="13">
        <f t="shared" si="154"/>
        <v>0</v>
      </c>
      <c r="CP337" s="302"/>
      <c r="CQ337" s="13">
        <f t="shared" si="155"/>
        <v>0</v>
      </c>
      <c r="CR337" s="302"/>
      <c r="CS337" s="13">
        <f t="shared" si="156"/>
        <v>0</v>
      </c>
      <c r="CT337" s="302"/>
      <c r="CU337" s="13">
        <f t="shared" si="151"/>
        <v>0</v>
      </c>
      <c r="CV337" s="302"/>
      <c r="CW337" s="13">
        <f t="shared" si="157"/>
        <v>0</v>
      </c>
      <c r="CX337" s="13">
        <f t="shared" si="158"/>
        <v>0</v>
      </c>
      <c r="CY337" s="251">
        <f t="shared" si="159"/>
        <v>0</v>
      </c>
      <c r="CZ337" s="13" t="s">
        <v>29</v>
      </c>
      <c r="DA337" s="13">
        <v>50</v>
      </c>
      <c r="DB337" s="22">
        <f t="shared" si="160"/>
        <v>0</v>
      </c>
      <c r="DD337" s="24"/>
      <c r="DF337" s="163"/>
      <c r="DH337" s="24"/>
      <c r="DI337" s="447"/>
      <c r="DJ337" s="163"/>
    </row>
    <row r="338" spans="1:114" s="7" customFormat="1">
      <c r="A338" s="277">
        <f t="shared" si="144"/>
        <v>50</v>
      </c>
      <c r="B338" s="21" t="e">
        <f>'Calculateur de trading'!I338/C338/W338</f>
        <v>#DIV/0!</v>
      </c>
      <c r="C338" s="278">
        <f t="shared" si="145"/>
        <v>10</v>
      </c>
      <c r="D338" s="278"/>
      <c r="E338" s="273">
        <f t="shared" si="146"/>
        <v>100</v>
      </c>
      <c r="F338" s="271">
        <f t="shared" si="138"/>
        <v>2</v>
      </c>
      <c r="G338" s="271" t="e">
        <f t="shared" si="139"/>
        <v>#DIV/0!</v>
      </c>
      <c r="H338" s="272">
        <f t="shared" si="140"/>
        <v>20</v>
      </c>
      <c r="I338" s="270"/>
      <c r="J338" s="273">
        <f t="shared" si="147"/>
        <v>200</v>
      </c>
      <c r="K338" s="271">
        <f t="shared" si="141"/>
        <v>4</v>
      </c>
      <c r="L338" s="271" t="e">
        <f t="shared" si="142"/>
        <v>#DIV/0!</v>
      </c>
      <c r="M338" s="272">
        <f t="shared" si="143"/>
        <v>40</v>
      </c>
      <c r="N338" s="389"/>
      <c r="O338" s="455" t="e">
        <f>(A338*B338*W338)+(B338*'Calculateur de trading'!H338)</f>
        <v>#DIV/0!</v>
      </c>
      <c r="P338" s="274" t="e">
        <f>O338/'Déscriptions des trades'!CK338</f>
        <v>#DIV/0!</v>
      </c>
      <c r="Q338" s="456" t="e">
        <f>'Déscriptions des trades'!CK338-O338</f>
        <v>#DIV/0!</v>
      </c>
      <c r="R338" s="466" t="e">
        <f t="shared" si="148"/>
        <v>#DIV/0!</v>
      </c>
      <c r="S338" s="389"/>
      <c r="T338" s="12"/>
      <c r="U338" s="25"/>
      <c r="V338" s="15"/>
      <c r="W338" s="490">
        <f t="shared" si="152"/>
        <v>0</v>
      </c>
      <c r="X338" s="21" t="e">
        <f>W338*U338/'Déscriptions des trades'!CK338*'Déscriptions des trades'!B338</f>
        <v>#DIV/0!</v>
      </c>
      <c r="Y338" s="459"/>
      <c r="Z338" s="389"/>
      <c r="AA338" s="23">
        <f t="shared" si="149"/>
        <v>0.1</v>
      </c>
      <c r="AB338" s="17" t="e">
        <f>(AA338*'Déscriptions des trades'!U338*'Déscriptions des trades'!B338/'Déscriptions des trades'!CK338)*'Déscriptions des trades'!W338</f>
        <v>#DIV/0!</v>
      </c>
      <c r="AC338" s="265" t="e">
        <f>AB338*'Déscriptions des trades'!CK338</f>
        <v>#DIV/0!</v>
      </c>
      <c r="AD338" s="266" t="e">
        <f>'Déscriptions des trades'!CK338-AC338</f>
        <v>#DIV/0!</v>
      </c>
      <c r="AE338" s="389"/>
      <c r="AF338" s="399">
        <v>334</v>
      </c>
      <c r="AG338" s="389"/>
      <c r="AH338" s="20"/>
      <c r="AI338" s="303"/>
      <c r="AJ338" s="307"/>
      <c r="AK338" s="161"/>
      <c r="AL338" s="305"/>
      <c r="AM338" s="305"/>
      <c r="AN338" s="162"/>
      <c r="AO338" s="439"/>
      <c r="AP338" s="162"/>
      <c r="AQ338" s="113"/>
      <c r="AR338" s="113"/>
      <c r="AS338" s="384"/>
      <c r="AT338" s="306"/>
      <c r="AU338" s="306"/>
      <c r="AV338" s="160"/>
      <c r="AW338" s="158"/>
      <c r="AX338" s="385"/>
      <c r="AY338" s="453"/>
      <c r="AZ338" s="165"/>
      <c r="BA338" s="301"/>
      <c r="BB338" s="165"/>
      <c r="BC338" s="301"/>
      <c r="BD338" s="165"/>
      <c r="BE338" s="302"/>
      <c r="BF338" s="302"/>
      <c r="BG338" s="165"/>
      <c r="BH338" s="303"/>
      <c r="BI338" s="165"/>
      <c r="BJ338" s="304"/>
      <c r="BK338" s="394"/>
      <c r="BL338" s="302"/>
      <c r="BM338" s="302"/>
      <c r="BN338" s="394"/>
      <c r="BO338" s="302"/>
      <c r="BP338" s="13"/>
      <c r="BQ338" s="302"/>
      <c r="BR338" s="13"/>
      <c r="BS338" s="302"/>
      <c r="BT338" s="13"/>
      <c r="BU338" s="302"/>
      <c r="BV338" s="386"/>
      <c r="BW338" s="303"/>
      <c r="BX338" s="303"/>
      <c r="BY338" s="302"/>
      <c r="BZ338" s="302"/>
      <c r="CA338" s="387"/>
      <c r="CB338" s="395"/>
      <c r="CC338" s="12"/>
      <c r="CD338" s="304"/>
      <c r="CE338" s="14"/>
      <c r="CF338" s="395"/>
      <c r="CG338" s="397"/>
      <c r="CH338" s="300">
        <f t="shared" si="153"/>
        <v>0</v>
      </c>
      <c r="CI338" s="26"/>
      <c r="CJ338" s="17">
        <f t="shared" si="150"/>
        <v>0</v>
      </c>
      <c r="CK338" s="18">
        <f t="shared" si="161"/>
        <v>12.89</v>
      </c>
      <c r="CM338" s="164"/>
      <c r="CN338" s="302"/>
      <c r="CO338" s="13">
        <f t="shared" si="154"/>
        <v>0</v>
      </c>
      <c r="CP338" s="302"/>
      <c r="CQ338" s="13">
        <f t="shared" si="155"/>
        <v>0</v>
      </c>
      <c r="CR338" s="302"/>
      <c r="CS338" s="13">
        <f t="shared" si="156"/>
        <v>0</v>
      </c>
      <c r="CT338" s="302"/>
      <c r="CU338" s="13">
        <f t="shared" si="151"/>
        <v>0</v>
      </c>
      <c r="CV338" s="302"/>
      <c r="CW338" s="13">
        <f t="shared" si="157"/>
        <v>0</v>
      </c>
      <c r="CX338" s="13">
        <f t="shared" si="158"/>
        <v>0</v>
      </c>
      <c r="CY338" s="251">
        <f t="shared" si="159"/>
        <v>0</v>
      </c>
      <c r="CZ338" s="13" t="s">
        <v>29</v>
      </c>
      <c r="DA338" s="13">
        <v>50</v>
      </c>
      <c r="DB338" s="22">
        <f t="shared" si="160"/>
        <v>0</v>
      </c>
      <c r="DD338" s="24"/>
      <c r="DF338" s="163"/>
      <c r="DH338" s="24"/>
      <c r="DI338" s="447"/>
      <c r="DJ338" s="163"/>
    </row>
    <row r="339" spans="1:114" s="7" customFormat="1">
      <c r="A339" s="277">
        <f t="shared" si="144"/>
        <v>50</v>
      </c>
      <c r="B339" s="21" t="e">
        <f>'Calculateur de trading'!I339/C339/W339</f>
        <v>#DIV/0!</v>
      </c>
      <c r="C339" s="278">
        <f t="shared" si="145"/>
        <v>10</v>
      </c>
      <c r="D339" s="426"/>
      <c r="E339" s="273">
        <f t="shared" si="146"/>
        <v>100</v>
      </c>
      <c r="F339" s="271">
        <f t="shared" si="138"/>
        <v>2</v>
      </c>
      <c r="G339" s="271" t="e">
        <f t="shared" si="139"/>
        <v>#DIV/0!</v>
      </c>
      <c r="H339" s="272">
        <f t="shared" si="140"/>
        <v>20</v>
      </c>
      <c r="I339" s="270"/>
      <c r="J339" s="273">
        <f t="shared" si="147"/>
        <v>200</v>
      </c>
      <c r="K339" s="271">
        <f t="shared" si="141"/>
        <v>4</v>
      </c>
      <c r="L339" s="271" t="e">
        <f t="shared" si="142"/>
        <v>#DIV/0!</v>
      </c>
      <c r="M339" s="272">
        <f t="shared" si="143"/>
        <v>40</v>
      </c>
      <c r="N339" s="389"/>
      <c r="O339" s="455" t="e">
        <f>(A339*B339*W339)+(B339*'Calculateur de trading'!H339)</f>
        <v>#DIV/0!</v>
      </c>
      <c r="P339" s="274" t="e">
        <f>O339/'Déscriptions des trades'!CK339</f>
        <v>#DIV/0!</v>
      </c>
      <c r="Q339" s="456" t="e">
        <f>'Déscriptions des trades'!CK339-O339</f>
        <v>#DIV/0!</v>
      </c>
      <c r="R339" s="466" t="e">
        <f t="shared" si="148"/>
        <v>#DIV/0!</v>
      </c>
      <c r="S339" s="389"/>
      <c r="T339" s="12"/>
      <c r="U339" s="25"/>
      <c r="V339" s="15"/>
      <c r="W339" s="490">
        <f t="shared" si="152"/>
        <v>0</v>
      </c>
      <c r="X339" s="21" t="e">
        <f>W339*U339/'Déscriptions des trades'!CK339*'Déscriptions des trades'!B339</f>
        <v>#DIV/0!</v>
      </c>
      <c r="Y339" s="459"/>
      <c r="Z339" s="389"/>
      <c r="AA339" s="23">
        <f t="shared" si="149"/>
        <v>0.1</v>
      </c>
      <c r="AB339" s="17" t="e">
        <f>(AA339*'Déscriptions des trades'!U339*'Déscriptions des trades'!B339/'Déscriptions des trades'!CK339)*'Déscriptions des trades'!W339</f>
        <v>#DIV/0!</v>
      </c>
      <c r="AC339" s="265" t="e">
        <f>AB339*'Déscriptions des trades'!CK339</f>
        <v>#DIV/0!</v>
      </c>
      <c r="AD339" s="266" t="e">
        <f>'Déscriptions des trades'!CK339-AC339</f>
        <v>#DIV/0!</v>
      </c>
      <c r="AE339" s="389"/>
      <c r="AF339" s="399">
        <v>335</v>
      </c>
      <c r="AG339" s="389"/>
      <c r="AH339" s="20"/>
      <c r="AI339" s="303"/>
      <c r="AJ339" s="307"/>
      <c r="AK339" s="161"/>
      <c r="AL339" s="305"/>
      <c r="AM339" s="305"/>
      <c r="AN339" s="162"/>
      <c r="AO339" s="439"/>
      <c r="AP339" s="162"/>
      <c r="AQ339" s="113"/>
      <c r="AR339" s="113"/>
      <c r="AS339" s="384"/>
      <c r="AT339" s="306"/>
      <c r="AU339" s="306"/>
      <c r="AV339" s="160"/>
      <c r="AW339" s="158"/>
      <c r="AX339" s="385"/>
      <c r="AY339" s="453"/>
      <c r="AZ339" s="165"/>
      <c r="BA339" s="301"/>
      <c r="BB339" s="165"/>
      <c r="BC339" s="301"/>
      <c r="BD339" s="165"/>
      <c r="BE339" s="302"/>
      <c r="BF339" s="302"/>
      <c r="BG339" s="165"/>
      <c r="BH339" s="303"/>
      <c r="BI339" s="165"/>
      <c r="BJ339" s="304"/>
      <c r="BK339" s="394"/>
      <c r="BL339" s="302"/>
      <c r="BM339" s="302"/>
      <c r="BN339" s="394"/>
      <c r="BO339" s="302"/>
      <c r="BP339" s="13"/>
      <c r="BQ339" s="302"/>
      <c r="BR339" s="13"/>
      <c r="BS339" s="302"/>
      <c r="BT339" s="13"/>
      <c r="BU339" s="302"/>
      <c r="BV339" s="386"/>
      <c r="BW339" s="303"/>
      <c r="BX339" s="303"/>
      <c r="BY339" s="302"/>
      <c r="BZ339" s="302"/>
      <c r="CA339" s="387"/>
      <c r="CB339" s="395"/>
      <c r="CC339" s="12"/>
      <c r="CD339" s="304"/>
      <c r="CE339" s="14"/>
      <c r="CF339" s="395"/>
      <c r="CG339" s="397"/>
      <c r="CH339" s="300">
        <f t="shared" si="153"/>
        <v>0</v>
      </c>
      <c r="CI339" s="26"/>
      <c r="CJ339" s="17">
        <f t="shared" si="150"/>
        <v>0</v>
      </c>
      <c r="CK339" s="18">
        <f t="shared" si="161"/>
        <v>12.89</v>
      </c>
      <c r="CM339" s="164"/>
      <c r="CN339" s="302"/>
      <c r="CO339" s="13">
        <f t="shared" si="154"/>
        <v>0</v>
      </c>
      <c r="CP339" s="302"/>
      <c r="CQ339" s="13">
        <f t="shared" si="155"/>
        <v>0</v>
      </c>
      <c r="CR339" s="302"/>
      <c r="CS339" s="13">
        <f t="shared" si="156"/>
        <v>0</v>
      </c>
      <c r="CT339" s="302"/>
      <c r="CU339" s="13">
        <f t="shared" si="151"/>
        <v>0</v>
      </c>
      <c r="CV339" s="302"/>
      <c r="CW339" s="13">
        <f t="shared" si="157"/>
        <v>0</v>
      </c>
      <c r="CX339" s="13">
        <f t="shared" si="158"/>
        <v>0</v>
      </c>
      <c r="CY339" s="251">
        <f t="shared" si="159"/>
        <v>0</v>
      </c>
      <c r="CZ339" s="13" t="s">
        <v>29</v>
      </c>
      <c r="DA339" s="13">
        <v>50</v>
      </c>
      <c r="DB339" s="22">
        <f t="shared" si="160"/>
        <v>0</v>
      </c>
      <c r="DD339" s="24"/>
      <c r="DF339" s="163"/>
      <c r="DH339" s="24"/>
      <c r="DI339" s="447"/>
      <c r="DJ339" s="163"/>
    </row>
    <row r="340" spans="1:114" s="7" customFormat="1">
      <c r="A340" s="277">
        <f t="shared" si="144"/>
        <v>50</v>
      </c>
      <c r="B340" s="21" t="e">
        <f>'Calculateur de trading'!I340/C340/W340</f>
        <v>#DIV/0!</v>
      </c>
      <c r="C340" s="278">
        <f t="shared" si="145"/>
        <v>10</v>
      </c>
      <c r="D340" s="278"/>
      <c r="E340" s="273">
        <f t="shared" si="146"/>
        <v>100</v>
      </c>
      <c r="F340" s="271">
        <f t="shared" si="138"/>
        <v>2</v>
      </c>
      <c r="G340" s="271" t="e">
        <f t="shared" si="139"/>
        <v>#DIV/0!</v>
      </c>
      <c r="H340" s="272">
        <f t="shared" si="140"/>
        <v>20</v>
      </c>
      <c r="I340" s="270"/>
      <c r="J340" s="273">
        <f t="shared" si="147"/>
        <v>200</v>
      </c>
      <c r="K340" s="271">
        <f t="shared" si="141"/>
        <v>4</v>
      </c>
      <c r="L340" s="271" t="e">
        <f t="shared" si="142"/>
        <v>#DIV/0!</v>
      </c>
      <c r="M340" s="272">
        <f t="shared" si="143"/>
        <v>40</v>
      </c>
      <c r="N340" s="389"/>
      <c r="O340" s="455" t="e">
        <f>(A340*B340*W340)+(B340*'Calculateur de trading'!H340)</f>
        <v>#DIV/0!</v>
      </c>
      <c r="P340" s="274" t="e">
        <f>O340/'Déscriptions des trades'!CK340</f>
        <v>#DIV/0!</v>
      </c>
      <c r="Q340" s="456" t="e">
        <f>'Déscriptions des trades'!CK340-O340</f>
        <v>#DIV/0!</v>
      </c>
      <c r="R340" s="466" t="e">
        <f t="shared" si="148"/>
        <v>#DIV/0!</v>
      </c>
      <c r="S340" s="389"/>
      <c r="T340" s="12"/>
      <c r="U340" s="25"/>
      <c r="V340" s="15"/>
      <c r="W340" s="490">
        <f t="shared" si="152"/>
        <v>0</v>
      </c>
      <c r="X340" s="21" t="e">
        <f>W340*U340/'Déscriptions des trades'!CK340*'Déscriptions des trades'!B340</f>
        <v>#DIV/0!</v>
      </c>
      <c r="Y340" s="459"/>
      <c r="Z340" s="389"/>
      <c r="AA340" s="23">
        <f t="shared" si="149"/>
        <v>0.1</v>
      </c>
      <c r="AB340" s="17" t="e">
        <f>(AA340*'Déscriptions des trades'!U340*'Déscriptions des trades'!B340/'Déscriptions des trades'!CK340)*'Déscriptions des trades'!W340</f>
        <v>#DIV/0!</v>
      </c>
      <c r="AC340" s="265" t="e">
        <f>AB340*'Déscriptions des trades'!CK340</f>
        <v>#DIV/0!</v>
      </c>
      <c r="AD340" s="266" t="e">
        <f>'Déscriptions des trades'!CK340-AC340</f>
        <v>#DIV/0!</v>
      </c>
      <c r="AE340" s="389"/>
      <c r="AF340" s="399">
        <v>336</v>
      </c>
      <c r="AG340" s="389"/>
      <c r="AH340" s="20"/>
      <c r="AI340" s="303"/>
      <c r="AJ340" s="307"/>
      <c r="AK340" s="161"/>
      <c r="AL340" s="305"/>
      <c r="AM340" s="305"/>
      <c r="AN340" s="162"/>
      <c r="AO340" s="439"/>
      <c r="AP340" s="162"/>
      <c r="AQ340" s="113"/>
      <c r="AR340" s="113"/>
      <c r="AS340" s="384"/>
      <c r="AT340" s="306"/>
      <c r="AU340" s="306"/>
      <c r="AV340" s="160"/>
      <c r="AW340" s="158"/>
      <c r="AX340" s="385"/>
      <c r="AY340" s="453"/>
      <c r="AZ340" s="165"/>
      <c r="BA340" s="301"/>
      <c r="BB340" s="165"/>
      <c r="BC340" s="301"/>
      <c r="BD340" s="165"/>
      <c r="BE340" s="302"/>
      <c r="BF340" s="302"/>
      <c r="BG340" s="165"/>
      <c r="BH340" s="303"/>
      <c r="BI340" s="165"/>
      <c r="BJ340" s="304"/>
      <c r="BK340" s="394"/>
      <c r="BL340" s="302"/>
      <c r="BM340" s="302"/>
      <c r="BN340" s="394"/>
      <c r="BO340" s="302"/>
      <c r="BP340" s="13"/>
      <c r="BQ340" s="302"/>
      <c r="BR340" s="13"/>
      <c r="BS340" s="302"/>
      <c r="BT340" s="13"/>
      <c r="BU340" s="302"/>
      <c r="BV340" s="386"/>
      <c r="BW340" s="303"/>
      <c r="BX340" s="303"/>
      <c r="BY340" s="302"/>
      <c r="BZ340" s="302"/>
      <c r="CA340" s="387"/>
      <c r="CB340" s="395"/>
      <c r="CC340" s="12"/>
      <c r="CD340" s="304"/>
      <c r="CE340" s="14"/>
      <c r="CF340" s="395"/>
      <c r="CG340" s="397"/>
      <c r="CH340" s="300">
        <f t="shared" si="153"/>
        <v>0</v>
      </c>
      <c r="CI340" s="26"/>
      <c r="CJ340" s="17">
        <f t="shared" si="150"/>
        <v>0</v>
      </c>
      <c r="CK340" s="18">
        <f t="shared" si="161"/>
        <v>12.89</v>
      </c>
      <c r="CM340" s="164"/>
      <c r="CN340" s="302"/>
      <c r="CO340" s="13">
        <f t="shared" si="154"/>
        <v>0</v>
      </c>
      <c r="CP340" s="302"/>
      <c r="CQ340" s="13">
        <f t="shared" si="155"/>
        <v>0</v>
      </c>
      <c r="CR340" s="302"/>
      <c r="CS340" s="13">
        <f t="shared" si="156"/>
        <v>0</v>
      </c>
      <c r="CT340" s="302"/>
      <c r="CU340" s="13">
        <f t="shared" si="151"/>
        <v>0</v>
      </c>
      <c r="CV340" s="302"/>
      <c r="CW340" s="13">
        <f t="shared" si="157"/>
        <v>0</v>
      </c>
      <c r="CX340" s="13">
        <f t="shared" si="158"/>
        <v>0</v>
      </c>
      <c r="CY340" s="251">
        <f t="shared" si="159"/>
        <v>0</v>
      </c>
      <c r="CZ340" s="13" t="s">
        <v>29</v>
      </c>
      <c r="DA340" s="13">
        <v>50</v>
      </c>
      <c r="DB340" s="22">
        <f t="shared" si="160"/>
        <v>0</v>
      </c>
      <c r="DD340" s="24"/>
      <c r="DF340" s="163"/>
      <c r="DH340" s="24"/>
      <c r="DI340" s="447"/>
      <c r="DJ340" s="163"/>
    </row>
    <row r="341" spans="1:114" s="7" customFormat="1">
      <c r="A341" s="277">
        <f t="shared" si="144"/>
        <v>50</v>
      </c>
      <c r="B341" s="21" t="e">
        <f>'Calculateur de trading'!I341/C341/W341</f>
        <v>#DIV/0!</v>
      </c>
      <c r="C341" s="278">
        <f t="shared" si="145"/>
        <v>10</v>
      </c>
      <c r="D341" s="426"/>
      <c r="E341" s="273">
        <f t="shared" si="146"/>
        <v>100</v>
      </c>
      <c r="F341" s="271">
        <f t="shared" si="138"/>
        <v>2</v>
      </c>
      <c r="G341" s="271" t="e">
        <f t="shared" si="139"/>
        <v>#DIV/0!</v>
      </c>
      <c r="H341" s="272">
        <f t="shared" si="140"/>
        <v>20</v>
      </c>
      <c r="I341" s="270"/>
      <c r="J341" s="273">
        <f t="shared" si="147"/>
        <v>200</v>
      </c>
      <c r="K341" s="271">
        <f t="shared" si="141"/>
        <v>4</v>
      </c>
      <c r="L341" s="271" t="e">
        <f t="shared" si="142"/>
        <v>#DIV/0!</v>
      </c>
      <c r="M341" s="272">
        <f t="shared" si="143"/>
        <v>40</v>
      </c>
      <c r="N341" s="389"/>
      <c r="O341" s="455" t="e">
        <f>(A341*B341*W341)+(B341*'Calculateur de trading'!H341)</f>
        <v>#DIV/0!</v>
      </c>
      <c r="P341" s="274" t="e">
        <f>O341/'Déscriptions des trades'!CK341</f>
        <v>#DIV/0!</v>
      </c>
      <c r="Q341" s="456" t="e">
        <f>'Déscriptions des trades'!CK341-O341</f>
        <v>#DIV/0!</v>
      </c>
      <c r="R341" s="466" t="e">
        <f t="shared" si="148"/>
        <v>#DIV/0!</v>
      </c>
      <c r="S341" s="389"/>
      <c r="T341" s="12"/>
      <c r="U341" s="25"/>
      <c r="V341" s="15"/>
      <c r="W341" s="490">
        <f t="shared" si="152"/>
        <v>0</v>
      </c>
      <c r="X341" s="21" t="e">
        <f>W341*U341/'Déscriptions des trades'!CK341*'Déscriptions des trades'!B341</f>
        <v>#DIV/0!</v>
      </c>
      <c r="Y341" s="459"/>
      <c r="Z341" s="389"/>
      <c r="AA341" s="23">
        <f t="shared" si="149"/>
        <v>0.1</v>
      </c>
      <c r="AB341" s="17" t="e">
        <f>(AA341*'Déscriptions des trades'!U341*'Déscriptions des trades'!B341/'Déscriptions des trades'!CK341)*'Déscriptions des trades'!W341</f>
        <v>#DIV/0!</v>
      </c>
      <c r="AC341" s="265" t="e">
        <f>AB341*'Déscriptions des trades'!CK341</f>
        <v>#DIV/0!</v>
      </c>
      <c r="AD341" s="266" t="e">
        <f>'Déscriptions des trades'!CK341-AC341</f>
        <v>#DIV/0!</v>
      </c>
      <c r="AE341" s="389"/>
      <c r="AF341" s="399">
        <v>337</v>
      </c>
      <c r="AG341" s="389"/>
      <c r="AH341" s="20"/>
      <c r="AI341" s="303"/>
      <c r="AJ341" s="307"/>
      <c r="AK341" s="161"/>
      <c r="AL341" s="305"/>
      <c r="AM341" s="305"/>
      <c r="AN341" s="162"/>
      <c r="AO341" s="439"/>
      <c r="AP341" s="162"/>
      <c r="AQ341" s="113"/>
      <c r="AR341" s="113"/>
      <c r="AS341" s="384"/>
      <c r="AT341" s="306"/>
      <c r="AU341" s="306"/>
      <c r="AV341" s="160"/>
      <c r="AW341" s="158"/>
      <c r="AX341" s="385"/>
      <c r="AY341" s="453"/>
      <c r="AZ341" s="165"/>
      <c r="BA341" s="301"/>
      <c r="BB341" s="165"/>
      <c r="BC341" s="301"/>
      <c r="BD341" s="165"/>
      <c r="BE341" s="302"/>
      <c r="BF341" s="302"/>
      <c r="BG341" s="165"/>
      <c r="BH341" s="303"/>
      <c r="BI341" s="165"/>
      <c r="BJ341" s="304"/>
      <c r="BK341" s="394"/>
      <c r="BL341" s="302"/>
      <c r="BM341" s="302"/>
      <c r="BN341" s="394"/>
      <c r="BO341" s="302"/>
      <c r="BP341" s="13"/>
      <c r="BQ341" s="302"/>
      <c r="BR341" s="13"/>
      <c r="BS341" s="302"/>
      <c r="BT341" s="13"/>
      <c r="BU341" s="302"/>
      <c r="BV341" s="386"/>
      <c r="BW341" s="303"/>
      <c r="BX341" s="303"/>
      <c r="BY341" s="302"/>
      <c r="BZ341" s="302"/>
      <c r="CA341" s="387"/>
      <c r="CB341" s="395"/>
      <c r="CC341" s="12"/>
      <c r="CD341" s="304"/>
      <c r="CE341" s="14"/>
      <c r="CF341" s="395"/>
      <c r="CG341" s="397"/>
      <c r="CH341" s="300">
        <f t="shared" si="153"/>
        <v>0</v>
      </c>
      <c r="CI341" s="26"/>
      <c r="CJ341" s="17">
        <f t="shared" si="150"/>
        <v>0</v>
      </c>
      <c r="CK341" s="18">
        <f t="shared" si="161"/>
        <v>12.89</v>
      </c>
      <c r="CM341" s="164"/>
      <c r="CN341" s="302"/>
      <c r="CO341" s="13">
        <f t="shared" si="154"/>
        <v>0</v>
      </c>
      <c r="CP341" s="302"/>
      <c r="CQ341" s="13">
        <f t="shared" si="155"/>
        <v>0</v>
      </c>
      <c r="CR341" s="302"/>
      <c r="CS341" s="13">
        <f t="shared" si="156"/>
        <v>0</v>
      </c>
      <c r="CT341" s="302"/>
      <c r="CU341" s="13">
        <f t="shared" si="151"/>
        <v>0</v>
      </c>
      <c r="CV341" s="302"/>
      <c r="CW341" s="13">
        <f t="shared" si="157"/>
        <v>0</v>
      </c>
      <c r="CX341" s="13">
        <f t="shared" si="158"/>
        <v>0</v>
      </c>
      <c r="CY341" s="251">
        <f t="shared" si="159"/>
        <v>0</v>
      </c>
      <c r="CZ341" s="13" t="s">
        <v>29</v>
      </c>
      <c r="DA341" s="13">
        <v>50</v>
      </c>
      <c r="DB341" s="22">
        <f t="shared" si="160"/>
        <v>0</v>
      </c>
      <c r="DD341" s="24"/>
      <c r="DF341" s="163"/>
      <c r="DH341" s="24"/>
      <c r="DI341" s="447"/>
      <c r="DJ341" s="163"/>
    </row>
    <row r="342" spans="1:114" s="7" customFormat="1">
      <c r="A342" s="277">
        <f t="shared" si="144"/>
        <v>50</v>
      </c>
      <c r="B342" s="21" t="e">
        <f>'Calculateur de trading'!I342/C342/W342</f>
        <v>#DIV/0!</v>
      </c>
      <c r="C342" s="278">
        <f t="shared" si="145"/>
        <v>10</v>
      </c>
      <c r="D342" s="426"/>
      <c r="E342" s="273">
        <f t="shared" si="146"/>
        <v>100</v>
      </c>
      <c r="F342" s="271">
        <f t="shared" si="138"/>
        <v>2</v>
      </c>
      <c r="G342" s="271" t="e">
        <f t="shared" si="139"/>
        <v>#DIV/0!</v>
      </c>
      <c r="H342" s="272">
        <f t="shared" si="140"/>
        <v>20</v>
      </c>
      <c r="I342" s="270"/>
      <c r="J342" s="273">
        <f t="shared" si="147"/>
        <v>200</v>
      </c>
      <c r="K342" s="271">
        <f t="shared" si="141"/>
        <v>4</v>
      </c>
      <c r="L342" s="271" t="e">
        <f t="shared" si="142"/>
        <v>#DIV/0!</v>
      </c>
      <c r="M342" s="272">
        <f t="shared" si="143"/>
        <v>40</v>
      </c>
      <c r="N342" s="389"/>
      <c r="O342" s="455" t="e">
        <f>(A342*B342*W342)+(B342*'Calculateur de trading'!H342)</f>
        <v>#DIV/0!</v>
      </c>
      <c r="P342" s="274" t="e">
        <f>O342/'Déscriptions des trades'!CK342</f>
        <v>#DIV/0!</v>
      </c>
      <c r="Q342" s="456" t="e">
        <f>'Déscriptions des trades'!CK342-O342</f>
        <v>#DIV/0!</v>
      </c>
      <c r="R342" s="466" t="e">
        <f t="shared" si="148"/>
        <v>#DIV/0!</v>
      </c>
      <c r="S342" s="389"/>
      <c r="T342" s="12"/>
      <c r="U342" s="25"/>
      <c r="V342" s="15"/>
      <c r="W342" s="490">
        <f t="shared" si="152"/>
        <v>0</v>
      </c>
      <c r="X342" s="21" t="e">
        <f>W342*U342/'Déscriptions des trades'!CK342*'Déscriptions des trades'!B342</f>
        <v>#DIV/0!</v>
      </c>
      <c r="Y342" s="459"/>
      <c r="Z342" s="389"/>
      <c r="AA342" s="23">
        <f t="shared" si="149"/>
        <v>0.1</v>
      </c>
      <c r="AB342" s="17" t="e">
        <f>(AA342*'Déscriptions des trades'!U342*'Déscriptions des trades'!B342/'Déscriptions des trades'!CK342)*'Déscriptions des trades'!W342</f>
        <v>#DIV/0!</v>
      </c>
      <c r="AC342" s="265" t="e">
        <f>AB342*'Déscriptions des trades'!CK342</f>
        <v>#DIV/0!</v>
      </c>
      <c r="AD342" s="266" t="e">
        <f>'Déscriptions des trades'!CK342-AC342</f>
        <v>#DIV/0!</v>
      </c>
      <c r="AE342" s="389"/>
      <c r="AF342" s="399">
        <v>338</v>
      </c>
      <c r="AG342" s="389"/>
      <c r="AH342" s="20"/>
      <c r="AI342" s="303"/>
      <c r="AJ342" s="307"/>
      <c r="AK342" s="161"/>
      <c r="AL342" s="305"/>
      <c r="AM342" s="305"/>
      <c r="AN342" s="162"/>
      <c r="AO342" s="439"/>
      <c r="AP342" s="162"/>
      <c r="AQ342" s="113"/>
      <c r="AR342" s="113"/>
      <c r="AS342" s="384"/>
      <c r="AT342" s="306"/>
      <c r="AU342" s="306"/>
      <c r="AV342" s="160"/>
      <c r="AW342" s="158"/>
      <c r="AX342" s="385"/>
      <c r="AY342" s="453"/>
      <c r="AZ342" s="165"/>
      <c r="BA342" s="301"/>
      <c r="BB342" s="165"/>
      <c r="BC342" s="301"/>
      <c r="BD342" s="165"/>
      <c r="BE342" s="302"/>
      <c r="BF342" s="302"/>
      <c r="BG342" s="165"/>
      <c r="BH342" s="303"/>
      <c r="BI342" s="165"/>
      <c r="BJ342" s="304"/>
      <c r="BK342" s="394"/>
      <c r="BL342" s="302"/>
      <c r="BM342" s="302"/>
      <c r="BN342" s="394"/>
      <c r="BO342" s="302"/>
      <c r="BP342" s="13"/>
      <c r="BQ342" s="302"/>
      <c r="BR342" s="13"/>
      <c r="BS342" s="302"/>
      <c r="BT342" s="13"/>
      <c r="BU342" s="302"/>
      <c r="BV342" s="386"/>
      <c r="BW342" s="303"/>
      <c r="BX342" s="303"/>
      <c r="BY342" s="302"/>
      <c r="BZ342" s="302"/>
      <c r="CA342" s="387"/>
      <c r="CB342" s="395"/>
      <c r="CC342" s="12"/>
      <c r="CD342" s="304"/>
      <c r="CE342" s="14"/>
      <c r="CF342" s="395"/>
      <c r="CG342" s="397"/>
      <c r="CH342" s="300">
        <f t="shared" si="153"/>
        <v>0</v>
      </c>
      <c r="CI342" s="26"/>
      <c r="CJ342" s="17">
        <f t="shared" si="150"/>
        <v>0</v>
      </c>
      <c r="CK342" s="18">
        <f t="shared" si="161"/>
        <v>12.89</v>
      </c>
      <c r="CM342" s="164"/>
      <c r="CN342" s="302"/>
      <c r="CO342" s="13">
        <f t="shared" si="154"/>
        <v>0</v>
      </c>
      <c r="CP342" s="302"/>
      <c r="CQ342" s="13">
        <f t="shared" si="155"/>
        <v>0</v>
      </c>
      <c r="CR342" s="302"/>
      <c r="CS342" s="13">
        <f t="shared" si="156"/>
        <v>0</v>
      </c>
      <c r="CT342" s="302"/>
      <c r="CU342" s="13">
        <f t="shared" si="151"/>
        <v>0</v>
      </c>
      <c r="CV342" s="302"/>
      <c r="CW342" s="13">
        <f t="shared" si="157"/>
        <v>0</v>
      </c>
      <c r="CX342" s="13">
        <f t="shared" si="158"/>
        <v>0</v>
      </c>
      <c r="CY342" s="251">
        <f t="shared" si="159"/>
        <v>0</v>
      </c>
      <c r="CZ342" s="13" t="s">
        <v>29</v>
      </c>
      <c r="DA342" s="13">
        <v>50</v>
      </c>
      <c r="DB342" s="22">
        <f t="shared" si="160"/>
        <v>0</v>
      </c>
      <c r="DD342" s="24"/>
      <c r="DF342" s="163"/>
      <c r="DH342" s="24"/>
      <c r="DI342" s="447"/>
      <c r="DJ342" s="163"/>
    </row>
    <row r="343" spans="1:114" s="7" customFormat="1">
      <c r="A343" s="277">
        <f t="shared" si="144"/>
        <v>50</v>
      </c>
      <c r="B343" s="21" t="e">
        <f>'Calculateur de trading'!I343/C343/W343</f>
        <v>#DIV/0!</v>
      </c>
      <c r="C343" s="278">
        <f t="shared" si="145"/>
        <v>10</v>
      </c>
      <c r="D343" s="278"/>
      <c r="E343" s="273">
        <f t="shared" si="146"/>
        <v>100</v>
      </c>
      <c r="F343" s="271">
        <f t="shared" si="138"/>
        <v>2</v>
      </c>
      <c r="G343" s="271" t="e">
        <f t="shared" si="139"/>
        <v>#DIV/0!</v>
      </c>
      <c r="H343" s="272">
        <f t="shared" si="140"/>
        <v>20</v>
      </c>
      <c r="I343" s="270"/>
      <c r="J343" s="273">
        <f t="shared" si="147"/>
        <v>200</v>
      </c>
      <c r="K343" s="271">
        <f t="shared" si="141"/>
        <v>4</v>
      </c>
      <c r="L343" s="271" t="e">
        <f t="shared" si="142"/>
        <v>#DIV/0!</v>
      </c>
      <c r="M343" s="272">
        <f t="shared" si="143"/>
        <v>40</v>
      </c>
      <c r="N343" s="389"/>
      <c r="O343" s="455" t="e">
        <f>(A343*B343*W343)+(B343*'Calculateur de trading'!H343)</f>
        <v>#DIV/0!</v>
      </c>
      <c r="P343" s="274" t="e">
        <f>O343/'Déscriptions des trades'!CK343</f>
        <v>#DIV/0!</v>
      </c>
      <c r="Q343" s="456" t="e">
        <f>'Déscriptions des trades'!CK343-O343</f>
        <v>#DIV/0!</v>
      </c>
      <c r="R343" s="466" t="e">
        <f t="shared" si="148"/>
        <v>#DIV/0!</v>
      </c>
      <c r="S343" s="389"/>
      <c r="T343" s="12"/>
      <c r="U343" s="25"/>
      <c r="V343" s="15"/>
      <c r="W343" s="490">
        <f t="shared" si="152"/>
        <v>0</v>
      </c>
      <c r="X343" s="21" t="e">
        <f>W343*U343/'Déscriptions des trades'!CK343*'Déscriptions des trades'!B343</f>
        <v>#DIV/0!</v>
      </c>
      <c r="Y343" s="459"/>
      <c r="Z343" s="389"/>
      <c r="AA343" s="23">
        <f t="shared" si="149"/>
        <v>0.1</v>
      </c>
      <c r="AB343" s="17" t="e">
        <f>(AA343*'Déscriptions des trades'!U343*'Déscriptions des trades'!B343/'Déscriptions des trades'!CK343)*'Déscriptions des trades'!W343</f>
        <v>#DIV/0!</v>
      </c>
      <c r="AC343" s="265" t="e">
        <f>AB343*'Déscriptions des trades'!CK343</f>
        <v>#DIV/0!</v>
      </c>
      <c r="AD343" s="266" t="e">
        <f>'Déscriptions des trades'!CK343-AC343</f>
        <v>#DIV/0!</v>
      </c>
      <c r="AE343" s="389"/>
      <c r="AF343" s="399">
        <v>339</v>
      </c>
      <c r="AG343" s="389"/>
      <c r="AH343" s="20"/>
      <c r="AI343" s="303"/>
      <c r="AJ343" s="307"/>
      <c r="AK343" s="161"/>
      <c r="AL343" s="305"/>
      <c r="AM343" s="305"/>
      <c r="AN343" s="162"/>
      <c r="AO343" s="439"/>
      <c r="AP343" s="162"/>
      <c r="AQ343" s="113"/>
      <c r="AR343" s="113"/>
      <c r="AS343" s="384"/>
      <c r="AT343" s="306"/>
      <c r="AU343" s="306"/>
      <c r="AV343" s="160"/>
      <c r="AW343" s="158"/>
      <c r="AX343" s="385"/>
      <c r="AY343" s="453"/>
      <c r="AZ343" s="165"/>
      <c r="BA343" s="301"/>
      <c r="BB343" s="165"/>
      <c r="BC343" s="301"/>
      <c r="BD343" s="165"/>
      <c r="BE343" s="302"/>
      <c r="BF343" s="302"/>
      <c r="BG343" s="165"/>
      <c r="BH343" s="303"/>
      <c r="BI343" s="165"/>
      <c r="BJ343" s="304"/>
      <c r="BK343" s="394"/>
      <c r="BL343" s="302"/>
      <c r="BM343" s="302"/>
      <c r="BN343" s="394"/>
      <c r="BO343" s="302"/>
      <c r="BP343" s="13"/>
      <c r="BQ343" s="302"/>
      <c r="BR343" s="13"/>
      <c r="BS343" s="302"/>
      <c r="BT343" s="13"/>
      <c r="BU343" s="302"/>
      <c r="BV343" s="386"/>
      <c r="BW343" s="303"/>
      <c r="BX343" s="303"/>
      <c r="BY343" s="302"/>
      <c r="BZ343" s="302"/>
      <c r="CA343" s="387"/>
      <c r="CB343" s="395"/>
      <c r="CC343" s="12"/>
      <c r="CD343" s="304"/>
      <c r="CE343" s="14"/>
      <c r="CF343" s="395"/>
      <c r="CG343" s="397"/>
      <c r="CH343" s="300">
        <f t="shared" si="153"/>
        <v>0</v>
      </c>
      <c r="CI343" s="26"/>
      <c r="CJ343" s="17">
        <f t="shared" si="150"/>
        <v>0</v>
      </c>
      <c r="CK343" s="18">
        <f t="shared" si="161"/>
        <v>12.89</v>
      </c>
      <c r="CM343" s="164"/>
      <c r="CN343" s="302"/>
      <c r="CO343" s="13">
        <f t="shared" si="154"/>
        <v>0</v>
      </c>
      <c r="CP343" s="302"/>
      <c r="CQ343" s="13">
        <f t="shared" si="155"/>
        <v>0</v>
      </c>
      <c r="CR343" s="302"/>
      <c r="CS343" s="13">
        <f t="shared" si="156"/>
        <v>0</v>
      </c>
      <c r="CT343" s="302"/>
      <c r="CU343" s="13">
        <f t="shared" si="151"/>
        <v>0</v>
      </c>
      <c r="CV343" s="302"/>
      <c r="CW343" s="13">
        <f t="shared" si="157"/>
        <v>0</v>
      </c>
      <c r="CX343" s="13">
        <f t="shared" si="158"/>
        <v>0</v>
      </c>
      <c r="CY343" s="251">
        <f t="shared" si="159"/>
        <v>0</v>
      </c>
      <c r="CZ343" s="13" t="s">
        <v>29</v>
      </c>
      <c r="DA343" s="13">
        <v>50</v>
      </c>
      <c r="DB343" s="22">
        <f t="shared" si="160"/>
        <v>0</v>
      </c>
      <c r="DD343" s="24"/>
      <c r="DF343" s="163"/>
      <c r="DH343" s="24"/>
      <c r="DI343" s="447"/>
      <c r="DJ343" s="163"/>
    </row>
    <row r="344" spans="1:114" s="7" customFormat="1">
      <c r="A344" s="277">
        <f t="shared" si="144"/>
        <v>50</v>
      </c>
      <c r="B344" s="21" t="e">
        <f>'Calculateur de trading'!I344/C344/W344</f>
        <v>#DIV/0!</v>
      </c>
      <c r="C344" s="278">
        <f t="shared" si="145"/>
        <v>10</v>
      </c>
      <c r="D344" s="426"/>
      <c r="E344" s="273">
        <f t="shared" si="146"/>
        <v>100</v>
      </c>
      <c r="F344" s="271">
        <f t="shared" si="138"/>
        <v>2</v>
      </c>
      <c r="G344" s="271" t="e">
        <f t="shared" si="139"/>
        <v>#DIV/0!</v>
      </c>
      <c r="H344" s="272">
        <f t="shared" si="140"/>
        <v>20</v>
      </c>
      <c r="I344" s="270"/>
      <c r="J344" s="273">
        <f t="shared" si="147"/>
        <v>200</v>
      </c>
      <c r="K344" s="271">
        <f t="shared" si="141"/>
        <v>4</v>
      </c>
      <c r="L344" s="271" t="e">
        <f t="shared" si="142"/>
        <v>#DIV/0!</v>
      </c>
      <c r="M344" s="272">
        <f t="shared" si="143"/>
        <v>40</v>
      </c>
      <c r="N344" s="389"/>
      <c r="O344" s="455" t="e">
        <f>(A344*B344*W344)+(B344*'Calculateur de trading'!H344)</f>
        <v>#DIV/0!</v>
      </c>
      <c r="P344" s="274" t="e">
        <f>O344/'Déscriptions des trades'!CK344</f>
        <v>#DIV/0!</v>
      </c>
      <c r="Q344" s="456" t="e">
        <f>'Déscriptions des trades'!CK344-O344</f>
        <v>#DIV/0!</v>
      </c>
      <c r="R344" s="466" t="e">
        <f t="shared" si="148"/>
        <v>#DIV/0!</v>
      </c>
      <c r="S344" s="389"/>
      <c r="T344" s="12"/>
      <c r="U344" s="25"/>
      <c r="V344" s="15"/>
      <c r="W344" s="490">
        <f t="shared" si="152"/>
        <v>0</v>
      </c>
      <c r="X344" s="21" t="e">
        <f>W344*U344/'Déscriptions des trades'!CK344*'Déscriptions des trades'!B344</f>
        <v>#DIV/0!</v>
      </c>
      <c r="Y344" s="459"/>
      <c r="Z344" s="389"/>
      <c r="AA344" s="23">
        <f t="shared" si="149"/>
        <v>0.1</v>
      </c>
      <c r="AB344" s="17" t="e">
        <f>(AA344*'Déscriptions des trades'!U344*'Déscriptions des trades'!B344/'Déscriptions des trades'!CK344)*'Déscriptions des trades'!W344</f>
        <v>#DIV/0!</v>
      </c>
      <c r="AC344" s="265" t="e">
        <f>AB344*'Déscriptions des trades'!CK344</f>
        <v>#DIV/0!</v>
      </c>
      <c r="AD344" s="266" t="e">
        <f>'Déscriptions des trades'!CK344-AC344</f>
        <v>#DIV/0!</v>
      </c>
      <c r="AE344" s="389"/>
      <c r="AF344" s="399">
        <v>340</v>
      </c>
      <c r="AG344" s="389"/>
      <c r="AH344" s="20"/>
      <c r="AI344" s="303"/>
      <c r="AJ344" s="307"/>
      <c r="AK344" s="161"/>
      <c r="AL344" s="305"/>
      <c r="AM344" s="305"/>
      <c r="AN344" s="162"/>
      <c r="AO344" s="439"/>
      <c r="AP344" s="162"/>
      <c r="AQ344" s="113"/>
      <c r="AR344" s="113"/>
      <c r="AS344" s="384"/>
      <c r="AT344" s="306"/>
      <c r="AU344" s="306"/>
      <c r="AV344" s="160"/>
      <c r="AW344" s="158"/>
      <c r="AX344" s="385"/>
      <c r="AY344" s="453"/>
      <c r="AZ344" s="165"/>
      <c r="BA344" s="301"/>
      <c r="BB344" s="165"/>
      <c r="BC344" s="301"/>
      <c r="BD344" s="165"/>
      <c r="BE344" s="302"/>
      <c r="BF344" s="302"/>
      <c r="BG344" s="165"/>
      <c r="BH344" s="303"/>
      <c r="BI344" s="165"/>
      <c r="BJ344" s="304"/>
      <c r="BK344" s="394"/>
      <c r="BL344" s="302"/>
      <c r="BM344" s="302"/>
      <c r="BN344" s="394"/>
      <c r="BO344" s="302"/>
      <c r="BP344" s="13"/>
      <c r="BQ344" s="302"/>
      <c r="BR344" s="13"/>
      <c r="BS344" s="302"/>
      <c r="BT344" s="13"/>
      <c r="BU344" s="302"/>
      <c r="BV344" s="386"/>
      <c r="BW344" s="303"/>
      <c r="BX344" s="303"/>
      <c r="BY344" s="302"/>
      <c r="BZ344" s="302"/>
      <c r="CA344" s="387"/>
      <c r="CB344" s="395"/>
      <c r="CC344" s="12"/>
      <c r="CD344" s="304"/>
      <c r="CE344" s="14"/>
      <c r="CF344" s="395"/>
      <c r="CG344" s="397"/>
      <c r="CH344" s="300">
        <f t="shared" si="153"/>
        <v>0</v>
      </c>
      <c r="CI344" s="26"/>
      <c r="CJ344" s="17">
        <f t="shared" si="150"/>
        <v>0</v>
      </c>
      <c r="CK344" s="18">
        <f t="shared" si="161"/>
        <v>12.89</v>
      </c>
      <c r="CM344" s="164"/>
      <c r="CN344" s="302"/>
      <c r="CO344" s="13">
        <f t="shared" si="154"/>
        <v>0</v>
      </c>
      <c r="CP344" s="302"/>
      <c r="CQ344" s="13">
        <f t="shared" si="155"/>
        <v>0</v>
      </c>
      <c r="CR344" s="302"/>
      <c r="CS344" s="13">
        <f t="shared" si="156"/>
        <v>0</v>
      </c>
      <c r="CT344" s="302"/>
      <c r="CU344" s="13">
        <f t="shared" si="151"/>
        <v>0</v>
      </c>
      <c r="CV344" s="302"/>
      <c r="CW344" s="13">
        <f t="shared" si="157"/>
        <v>0</v>
      </c>
      <c r="CX344" s="13">
        <f t="shared" si="158"/>
        <v>0</v>
      </c>
      <c r="CY344" s="251">
        <f t="shared" si="159"/>
        <v>0</v>
      </c>
      <c r="CZ344" s="13" t="s">
        <v>29</v>
      </c>
      <c r="DA344" s="13">
        <v>50</v>
      </c>
      <c r="DB344" s="22">
        <f t="shared" si="160"/>
        <v>0</v>
      </c>
      <c r="DD344" s="24"/>
      <c r="DF344" s="163"/>
      <c r="DH344" s="24"/>
      <c r="DI344" s="447"/>
      <c r="DJ344" s="163"/>
    </row>
    <row r="345" spans="1:114" s="7" customFormat="1">
      <c r="A345" s="277">
        <f t="shared" si="144"/>
        <v>50</v>
      </c>
      <c r="B345" s="21" t="e">
        <f>'Calculateur de trading'!I345/C345/W345</f>
        <v>#DIV/0!</v>
      </c>
      <c r="C345" s="278">
        <f t="shared" si="145"/>
        <v>10</v>
      </c>
      <c r="D345" s="278"/>
      <c r="E345" s="273">
        <f t="shared" si="146"/>
        <v>100</v>
      </c>
      <c r="F345" s="271">
        <f t="shared" si="138"/>
        <v>2</v>
      </c>
      <c r="G345" s="271" t="e">
        <f t="shared" si="139"/>
        <v>#DIV/0!</v>
      </c>
      <c r="H345" s="272">
        <f t="shared" si="140"/>
        <v>20</v>
      </c>
      <c r="I345" s="270"/>
      <c r="J345" s="273">
        <f t="shared" si="147"/>
        <v>200</v>
      </c>
      <c r="K345" s="271">
        <f t="shared" si="141"/>
        <v>4</v>
      </c>
      <c r="L345" s="271" t="e">
        <f t="shared" si="142"/>
        <v>#DIV/0!</v>
      </c>
      <c r="M345" s="272">
        <f t="shared" si="143"/>
        <v>40</v>
      </c>
      <c r="N345" s="389"/>
      <c r="O345" s="455" t="e">
        <f>(A345*B345*W345)+(B345*'Calculateur de trading'!H345)</f>
        <v>#DIV/0!</v>
      </c>
      <c r="P345" s="274" t="e">
        <f>O345/'Déscriptions des trades'!CK345</f>
        <v>#DIV/0!</v>
      </c>
      <c r="Q345" s="456" t="e">
        <f>'Déscriptions des trades'!CK345-O345</f>
        <v>#DIV/0!</v>
      </c>
      <c r="R345" s="466" t="e">
        <f t="shared" si="148"/>
        <v>#DIV/0!</v>
      </c>
      <c r="S345" s="389"/>
      <c r="T345" s="12"/>
      <c r="U345" s="25"/>
      <c r="V345" s="15"/>
      <c r="W345" s="490">
        <f t="shared" si="152"/>
        <v>0</v>
      </c>
      <c r="X345" s="21" t="e">
        <f>W345*U345/'Déscriptions des trades'!CK345*'Déscriptions des trades'!B345</f>
        <v>#DIV/0!</v>
      </c>
      <c r="Y345" s="459"/>
      <c r="Z345" s="389"/>
      <c r="AA345" s="23">
        <f t="shared" si="149"/>
        <v>0.1</v>
      </c>
      <c r="AB345" s="17" t="e">
        <f>(AA345*'Déscriptions des trades'!U345*'Déscriptions des trades'!B345/'Déscriptions des trades'!CK345)*'Déscriptions des trades'!W345</f>
        <v>#DIV/0!</v>
      </c>
      <c r="AC345" s="265" t="e">
        <f>AB345*'Déscriptions des trades'!CK345</f>
        <v>#DIV/0!</v>
      </c>
      <c r="AD345" s="266" t="e">
        <f>'Déscriptions des trades'!CK345-AC345</f>
        <v>#DIV/0!</v>
      </c>
      <c r="AE345" s="389"/>
      <c r="AF345" s="399">
        <v>341</v>
      </c>
      <c r="AG345" s="389"/>
      <c r="AH345" s="20"/>
      <c r="AI345" s="303"/>
      <c r="AJ345" s="307"/>
      <c r="AK345" s="161"/>
      <c r="AL345" s="305"/>
      <c r="AM345" s="305"/>
      <c r="AN345" s="162"/>
      <c r="AO345" s="439"/>
      <c r="AP345" s="162"/>
      <c r="AQ345" s="113"/>
      <c r="AR345" s="113"/>
      <c r="AS345" s="384"/>
      <c r="AT345" s="306"/>
      <c r="AU345" s="306"/>
      <c r="AV345" s="160"/>
      <c r="AW345" s="158"/>
      <c r="AX345" s="385"/>
      <c r="AY345" s="453"/>
      <c r="AZ345" s="165"/>
      <c r="BA345" s="301"/>
      <c r="BB345" s="165"/>
      <c r="BC345" s="301"/>
      <c r="BD345" s="165"/>
      <c r="BE345" s="302"/>
      <c r="BF345" s="302"/>
      <c r="BG345" s="165"/>
      <c r="BH345" s="303"/>
      <c r="BI345" s="165"/>
      <c r="BJ345" s="304"/>
      <c r="BK345" s="394"/>
      <c r="BL345" s="302"/>
      <c r="BM345" s="302"/>
      <c r="BN345" s="394"/>
      <c r="BO345" s="302"/>
      <c r="BP345" s="13"/>
      <c r="BQ345" s="302"/>
      <c r="BR345" s="13"/>
      <c r="BS345" s="302"/>
      <c r="BT345" s="13"/>
      <c r="BU345" s="302"/>
      <c r="BV345" s="386"/>
      <c r="BW345" s="303"/>
      <c r="BX345" s="303"/>
      <c r="BY345" s="302"/>
      <c r="BZ345" s="302"/>
      <c r="CA345" s="387"/>
      <c r="CB345" s="395"/>
      <c r="CC345" s="12"/>
      <c r="CD345" s="304"/>
      <c r="CE345" s="14"/>
      <c r="CF345" s="395"/>
      <c r="CG345" s="397"/>
      <c r="CH345" s="300">
        <f t="shared" si="153"/>
        <v>0</v>
      </c>
      <c r="CI345" s="26"/>
      <c r="CJ345" s="17">
        <f t="shared" si="150"/>
        <v>0</v>
      </c>
      <c r="CK345" s="18">
        <f t="shared" si="161"/>
        <v>12.89</v>
      </c>
      <c r="CM345" s="164"/>
      <c r="CN345" s="302"/>
      <c r="CO345" s="13">
        <f t="shared" si="154"/>
        <v>0</v>
      </c>
      <c r="CP345" s="302"/>
      <c r="CQ345" s="13">
        <f t="shared" si="155"/>
        <v>0</v>
      </c>
      <c r="CR345" s="302"/>
      <c r="CS345" s="13">
        <f t="shared" si="156"/>
        <v>0</v>
      </c>
      <c r="CT345" s="302"/>
      <c r="CU345" s="13">
        <f t="shared" si="151"/>
        <v>0</v>
      </c>
      <c r="CV345" s="302"/>
      <c r="CW345" s="13">
        <f t="shared" si="157"/>
        <v>0</v>
      </c>
      <c r="CX345" s="13">
        <f t="shared" si="158"/>
        <v>0</v>
      </c>
      <c r="CY345" s="251">
        <f t="shared" si="159"/>
        <v>0</v>
      </c>
      <c r="CZ345" s="13" t="s">
        <v>29</v>
      </c>
      <c r="DA345" s="13">
        <v>50</v>
      </c>
      <c r="DB345" s="22">
        <f t="shared" si="160"/>
        <v>0</v>
      </c>
      <c r="DD345" s="24"/>
      <c r="DF345" s="163"/>
      <c r="DH345" s="24"/>
      <c r="DI345" s="447"/>
      <c r="DJ345" s="163"/>
    </row>
    <row r="346" spans="1:114" s="7" customFormat="1">
      <c r="A346" s="277">
        <f t="shared" si="144"/>
        <v>50</v>
      </c>
      <c r="B346" s="21" t="e">
        <f>'Calculateur de trading'!I346/C346/W346</f>
        <v>#DIV/0!</v>
      </c>
      <c r="C346" s="278">
        <f t="shared" si="145"/>
        <v>10</v>
      </c>
      <c r="D346" s="426"/>
      <c r="E346" s="273">
        <f t="shared" si="146"/>
        <v>100</v>
      </c>
      <c r="F346" s="271">
        <f t="shared" si="138"/>
        <v>2</v>
      </c>
      <c r="G346" s="271" t="e">
        <f t="shared" si="139"/>
        <v>#DIV/0!</v>
      </c>
      <c r="H346" s="272">
        <f t="shared" si="140"/>
        <v>20</v>
      </c>
      <c r="I346" s="270"/>
      <c r="J346" s="273">
        <f t="shared" si="147"/>
        <v>200</v>
      </c>
      <c r="K346" s="271">
        <f t="shared" si="141"/>
        <v>4</v>
      </c>
      <c r="L346" s="271" t="e">
        <f t="shared" si="142"/>
        <v>#DIV/0!</v>
      </c>
      <c r="M346" s="272">
        <f t="shared" si="143"/>
        <v>40</v>
      </c>
      <c r="N346" s="389"/>
      <c r="O346" s="455" t="e">
        <f>(A346*B346*W346)+(B346*'Calculateur de trading'!H346)</f>
        <v>#DIV/0!</v>
      </c>
      <c r="P346" s="274" t="e">
        <f>O346/'Déscriptions des trades'!CK346</f>
        <v>#DIV/0!</v>
      </c>
      <c r="Q346" s="456" t="e">
        <f>'Déscriptions des trades'!CK346-O346</f>
        <v>#DIV/0!</v>
      </c>
      <c r="R346" s="466" t="e">
        <f t="shared" si="148"/>
        <v>#DIV/0!</v>
      </c>
      <c r="S346" s="389"/>
      <c r="T346" s="12"/>
      <c r="U346" s="25"/>
      <c r="V346" s="15"/>
      <c r="W346" s="490">
        <f t="shared" si="152"/>
        <v>0</v>
      </c>
      <c r="X346" s="21" t="e">
        <f>W346*U346/'Déscriptions des trades'!CK346*'Déscriptions des trades'!B346</f>
        <v>#DIV/0!</v>
      </c>
      <c r="Y346" s="459"/>
      <c r="Z346" s="389"/>
      <c r="AA346" s="23">
        <f t="shared" si="149"/>
        <v>0.1</v>
      </c>
      <c r="AB346" s="17" t="e">
        <f>(AA346*'Déscriptions des trades'!U346*'Déscriptions des trades'!B346/'Déscriptions des trades'!CK346)*'Déscriptions des trades'!W346</f>
        <v>#DIV/0!</v>
      </c>
      <c r="AC346" s="265" t="e">
        <f>AB346*'Déscriptions des trades'!CK346</f>
        <v>#DIV/0!</v>
      </c>
      <c r="AD346" s="266" t="e">
        <f>'Déscriptions des trades'!CK346-AC346</f>
        <v>#DIV/0!</v>
      </c>
      <c r="AE346" s="389"/>
      <c r="AF346" s="399">
        <v>342</v>
      </c>
      <c r="AG346" s="389"/>
      <c r="AH346" s="20"/>
      <c r="AI346" s="303"/>
      <c r="AJ346" s="307"/>
      <c r="AK346" s="161"/>
      <c r="AL346" s="305"/>
      <c r="AM346" s="305"/>
      <c r="AN346" s="162"/>
      <c r="AO346" s="439"/>
      <c r="AP346" s="162"/>
      <c r="AQ346" s="113"/>
      <c r="AR346" s="113"/>
      <c r="AS346" s="384"/>
      <c r="AT346" s="306"/>
      <c r="AU346" s="306"/>
      <c r="AV346" s="160"/>
      <c r="AW346" s="158"/>
      <c r="AX346" s="385"/>
      <c r="AY346" s="453"/>
      <c r="AZ346" s="165"/>
      <c r="BA346" s="301"/>
      <c r="BB346" s="165"/>
      <c r="BC346" s="301"/>
      <c r="BD346" s="165"/>
      <c r="BE346" s="302"/>
      <c r="BF346" s="302"/>
      <c r="BG346" s="165"/>
      <c r="BH346" s="303"/>
      <c r="BI346" s="165"/>
      <c r="BJ346" s="304"/>
      <c r="BK346" s="394"/>
      <c r="BL346" s="302"/>
      <c r="BM346" s="302"/>
      <c r="BN346" s="394"/>
      <c r="BO346" s="302"/>
      <c r="BP346" s="13"/>
      <c r="BQ346" s="302"/>
      <c r="BR346" s="13"/>
      <c r="BS346" s="302"/>
      <c r="BT346" s="13"/>
      <c r="BU346" s="302"/>
      <c r="BV346" s="386"/>
      <c r="BW346" s="303"/>
      <c r="BX346" s="303"/>
      <c r="BY346" s="302"/>
      <c r="BZ346" s="302"/>
      <c r="CA346" s="387"/>
      <c r="CB346" s="395"/>
      <c r="CC346" s="12"/>
      <c r="CD346" s="304"/>
      <c r="CE346" s="14"/>
      <c r="CF346" s="395"/>
      <c r="CG346" s="397"/>
      <c r="CH346" s="300">
        <f t="shared" si="153"/>
        <v>0</v>
      </c>
      <c r="CI346" s="26"/>
      <c r="CJ346" s="17">
        <f t="shared" si="150"/>
        <v>0</v>
      </c>
      <c r="CK346" s="18">
        <f t="shared" si="161"/>
        <v>12.89</v>
      </c>
      <c r="CM346" s="164"/>
      <c r="CN346" s="302"/>
      <c r="CO346" s="13">
        <f t="shared" si="154"/>
        <v>0</v>
      </c>
      <c r="CP346" s="302"/>
      <c r="CQ346" s="13">
        <f t="shared" si="155"/>
        <v>0</v>
      </c>
      <c r="CR346" s="302"/>
      <c r="CS346" s="13">
        <f t="shared" si="156"/>
        <v>0</v>
      </c>
      <c r="CT346" s="302"/>
      <c r="CU346" s="13">
        <f t="shared" si="151"/>
        <v>0</v>
      </c>
      <c r="CV346" s="302"/>
      <c r="CW346" s="13">
        <f t="shared" si="157"/>
        <v>0</v>
      </c>
      <c r="CX346" s="13">
        <f t="shared" si="158"/>
        <v>0</v>
      </c>
      <c r="CY346" s="251">
        <f t="shared" si="159"/>
        <v>0</v>
      </c>
      <c r="CZ346" s="13" t="s">
        <v>29</v>
      </c>
      <c r="DA346" s="13">
        <v>50</v>
      </c>
      <c r="DB346" s="22">
        <f t="shared" si="160"/>
        <v>0</v>
      </c>
      <c r="DD346" s="24"/>
      <c r="DF346" s="163"/>
      <c r="DH346" s="24"/>
      <c r="DI346" s="447"/>
      <c r="DJ346" s="163"/>
    </row>
    <row r="347" spans="1:114" s="7" customFormat="1">
      <c r="A347" s="277">
        <f t="shared" si="144"/>
        <v>50</v>
      </c>
      <c r="B347" s="21" t="e">
        <f>'Calculateur de trading'!I347/C347/W347</f>
        <v>#DIV/0!</v>
      </c>
      <c r="C347" s="278">
        <f t="shared" si="145"/>
        <v>10</v>
      </c>
      <c r="D347" s="278"/>
      <c r="E347" s="273">
        <f t="shared" si="146"/>
        <v>100</v>
      </c>
      <c r="F347" s="271">
        <f t="shared" si="138"/>
        <v>2</v>
      </c>
      <c r="G347" s="271" t="e">
        <f t="shared" si="139"/>
        <v>#DIV/0!</v>
      </c>
      <c r="H347" s="272">
        <f t="shared" si="140"/>
        <v>20</v>
      </c>
      <c r="I347" s="270"/>
      <c r="J347" s="273">
        <f t="shared" si="147"/>
        <v>200</v>
      </c>
      <c r="K347" s="271">
        <f t="shared" si="141"/>
        <v>4</v>
      </c>
      <c r="L347" s="271" t="e">
        <f t="shared" si="142"/>
        <v>#DIV/0!</v>
      </c>
      <c r="M347" s="272">
        <f t="shared" si="143"/>
        <v>40</v>
      </c>
      <c r="N347" s="389"/>
      <c r="O347" s="455" t="e">
        <f>(A347*B347*W347)+(B347*'Calculateur de trading'!H347)</f>
        <v>#DIV/0!</v>
      </c>
      <c r="P347" s="274" t="e">
        <f>O347/'Déscriptions des trades'!CK347</f>
        <v>#DIV/0!</v>
      </c>
      <c r="Q347" s="456" t="e">
        <f>'Déscriptions des trades'!CK347-O347</f>
        <v>#DIV/0!</v>
      </c>
      <c r="R347" s="466" t="e">
        <f t="shared" si="148"/>
        <v>#DIV/0!</v>
      </c>
      <c r="S347" s="389"/>
      <c r="T347" s="12"/>
      <c r="U347" s="25"/>
      <c r="V347" s="15"/>
      <c r="W347" s="490">
        <f t="shared" si="152"/>
        <v>0</v>
      </c>
      <c r="X347" s="21" t="e">
        <f>W347*U347/'Déscriptions des trades'!CK347*'Déscriptions des trades'!B347</f>
        <v>#DIV/0!</v>
      </c>
      <c r="Y347" s="459"/>
      <c r="Z347" s="389"/>
      <c r="AA347" s="23">
        <f t="shared" si="149"/>
        <v>0.1</v>
      </c>
      <c r="AB347" s="17" t="e">
        <f>(AA347*'Déscriptions des trades'!U347*'Déscriptions des trades'!B347/'Déscriptions des trades'!CK347)*'Déscriptions des trades'!W347</f>
        <v>#DIV/0!</v>
      </c>
      <c r="AC347" s="265" t="e">
        <f>AB347*'Déscriptions des trades'!CK347</f>
        <v>#DIV/0!</v>
      </c>
      <c r="AD347" s="266" t="e">
        <f>'Déscriptions des trades'!CK347-AC347</f>
        <v>#DIV/0!</v>
      </c>
      <c r="AE347" s="389"/>
      <c r="AF347" s="399">
        <v>343</v>
      </c>
      <c r="AG347" s="389"/>
      <c r="AH347" s="20"/>
      <c r="AI347" s="303"/>
      <c r="AJ347" s="307"/>
      <c r="AK347" s="161"/>
      <c r="AL347" s="305"/>
      <c r="AM347" s="305"/>
      <c r="AN347" s="162"/>
      <c r="AO347" s="439"/>
      <c r="AP347" s="162"/>
      <c r="AQ347" s="113"/>
      <c r="AR347" s="113"/>
      <c r="AS347" s="384"/>
      <c r="AT347" s="306"/>
      <c r="AU347" s="306"/>
      <c r="AV347" s="160"/>
      <c r="AW347" s="158"/>
      <c r="AX347" s="385"/>
      <c r="AY347" s="453"/>
      <c r="AZ347" s="165"/>
      <c r="BA347" s="301"/>
      <c r="BB347" s="165"/>
      <c r="BC347" s="301"/>
      <c r="BD347" s="165"/>
      <c r="BE347" s="302"/>
      <c r="BF347" s="302"/>
      <c r="BG347" s="165"/>
      <c r="BH347" s="303"/>
      <c r="BI347" s="165"/>
      <c r="BJ347" s="304"/>
      <c r="BK347" s="394"/>
      <c r="BL347" s="302"/>
      <c r="BM347" s="302"/>
      <c r="BN347" s="394"/>
      <c r="BO347" s="302"/>
      <c r="BP347" s="13"/>
      <c r="BQ347" s="302"/>
      <c r="BR347" s="13"/>
      <c r="BS347" s="302"/>
      <c r="BT347" s="13"/>
      <c r="BU347" s="302"/>
      <c r="BV347" s="386"/>
      <c r="BW347" s="303"/>
      <c r="BX347" s="303"/>
      <c r="BY347" s="302"/>
      <c r="BZ347" s="302"/>
      <c r="CA347" s="387"/>
      <c r="CB347" s="395"/>
      <c r="CC347" s="12"/>
      <c r="CD347" s="304"/>
      <c r="CE347" s="14"/>
      <c r="CF347" s="395"/>
      <c r="CG347" s="397"/>
      <c r="CH347" s="300">
        <f t="shared" si="153"/>
        <v>0</v>
      </c>
      <c r="CI347" s="26"/>
      <c r="CJ347" s="17">
        <f t="shared" si="150"/>
        <v>0</v>
      </c>
      <c r="CK347" s="18">
        <f t="shared" si="161"/>
        <v>12.89</v>
      </c>
      <c r="CM347" s="164"/>
      <c r="CN347" s="302"/>
      <c r="CO347" s="13">
        <f t="shared" si="154"/>
        <v>0</v>
      </c>
      <c r="CP347" s="302"/>
      <c r="CQ347" s="13">
        <f t="shared" si="155"/>
        <v>0</v>
      </c>
      <c r="CR347" s="302"/>
      <c r="CS347" s="13">
        <f t="shared" si="156"/>
        <v>0</v>
      </c>
      <c r="CT347" s="302"/>
      <c r="CU347" s="13">
        <f t="shared" si="151"/>
        <v>0</v>
      </c>
      <c r="CV347" s="302"/>
      <c r="CW347" s="13">
        <f t="shared" si="157"/>
        <v>0</v>
      </c>
      <c r="CX347" s="13">
        <f t="shared" si="158"/>
        <v>0</v>
      </c>
      <c r="CY347" s="251">
        <f t="shared" si="159"/>
        <v>0</v>
      </c>
      <c r="CZ347" s="13" t="s">
        <v>29</v>
      </c>
      <c r="DA347" s="13">
        <v>50</v>
      </c>
      <c r="DB347" s="22">
        <f t="shared" si="160"/>
        <v>0</v>
      </c>
      <c r="DD347" s="24"/>
      <c r="DF347" s="163"/>
      <c r="DH347" s="24"/>
      <c r="DI347" s="447"/>
      <c r="DJ347" s="163"/>
    </row>
    <row r="348" spans="1:114" s="7" customFormat="1">
      <c r="A348" s="277">
        <f t="shared" si="144"/>
        <v>50</v>
      </c>
      <c r="B348" s="21" t="e">
        <f>'Calculateur de trading'!I348/C348/W348</f>
        <v>#DIV/0!</v>
      </c>
      <c r="C348" s="278">
        <f t="shared" si="145"/>
        <v>10</v>
      </c>
      <c r="D348" s="426"/>
      <c r="E348" s="273">
        <f t="shared" si="146"/>
        <v>100</v>
      </c>
      <c r="F348" s="271">
        <f t="shared" si="138"/>
        <v>2</v>
      </c>
      <c r="G348" s="271" t="e">
        <f t="shared" si="139"/>
        <v>#DIV/0!</v>
      </c>
      <c r="H348" s="272">
        <f t="shared" si="140"/>
        <v>20</v>
      </c>
      <c r="I348" s="270"/>
      <c r="J348" s="273">
        <f t="shared" si="147"/>
        <v>200</v>
      </c>
      <c r="K348" s="271">
        <f t="shared" si="141"/>
        <v>4</v>
      </c>
      <c r="L348" s="271" t="e">
        <f t="shared" si="142"/>
        <v>#DIV/0!</v>
      </c>
      <c r="M348" s="272">
        <f t="shared" si="143"/>
        <v>40</v>
      </c>
      <c r="N348" s="389"/>
      <c r="O348" s="455" t="e">
        <f>(A348*B348*W348)+(B348*'Calculateur de trading'!H348)</f>
        <v>#DIV/0!</v>
      </c>
      <c r="P348" s="274" t="e">
        <f>O348/'Déscriptions des trades'!CK348</f>
        <v>#DIV/0!</v>
      </c>
      <c r="Q348" s="456" t="e">
        <f>'Déscriptions des trades'!CK348-O348</f>
        <v>#DIV/0!</v>
      </c>
      <c r="R348" s="466" t="e">
        <f t="shared" si="148"/>
        <v>#DIV/0!</v>
      </c>
      <c r="S348" s="389"/>
      <c r="T348" s="12"/>
      <c r="U348" s="25"/>
      <c r="V348" s="15"/>
      <c r="W348" s="490">
        <f t="shared" si="152"/>
        <v>0</v>
      </c>
      <c r="X348" s="21" t="e">
        <f>W348*U348/'Déscriptions des trades'!CK348*'Déscriptions des trades'!B348</f>
        <v>#DIV/0!</v>
      </c>
      <c r="Y348" s="459"/>
      <c r="Z348" s="389"/>
      <c r="AA348" s="23">
        <f t="shared" si="149"/>
        <v>0.1</v>
      </c>
      <c r="AB348" s="17" t="e">
        <f>(AA348*'Déscriptions des trades'!U348*'Déscriptions des trades'!B348/'Déscriptions des trades'!CK348)*'Déscriptions des trades'!W348</f>
        <v>#DIV/0!</v>
      </c>
      <c r="AC348" s="265" t="e">
        <f>AB348*'Déscriptions des trades'!CK348</f>
        <v>#DIV/0!</v>
      </c>
      <c r="AD348" s="266" t="e">
        <f>'Déscriptions des trades'!CK348-AC348</f>
        <v>#DIV/0!</v>
      </c>
      <c r="AE348" s="389"/>
      <c r="AF348" s="399">
        <v>344</v>
      </c>
      <c r="AG348" s="389"/>
      <c r="AH348" s="20"/>
      <c r="AI348" s="303"/>
      <c r="AJ348" s="307"/>
      <c r="AK348" s="161"/>
      <c r="AL348" s="305"/>
      <c r="AM348" s="305"/>
      <c r="AN348" s="162"/>
      <c r="AO348" s="439"/>
      <c r="AP348" s="162"/>
      <c r="AQ348" s="113"/>
      <c r="AR348" s="113"/>
      <c r="AS348" s="384"/>
      <c r="AT348" s="306"/>
      <c r="AU348" s="306"/>
      <c r="AV348" s="160"/>
      <c r="AW348" s="158"/>
      <c r="AX348" s="385"/>
      <c r="AY348" s="453"/>
      <c r="AZ348" s="165"/>
      <c r="BA348" s="301"/>
      <c r="BB348" s="165"/>
      <c r="BC348" s="301"/>
      <c r="BD348" s="165"/>
      <c r="BE348" s="302"/>
      <c r="BF348" s="302"/>
      <c r="BG348" s="165"/>
      <c r="BH348" s="303"/>
      <c r="BI348" s="165"/>
      <c r="BJ348" s="304"/>
      <c r="BK348" s="394"/>
      <c r="BL348" s="302"/>
      <c r="BM348" s="302"/>
      <c r="BN348" s="394"/>
      <c r="BO348" s="302"/>
      <c r="BP348" s="13"/>
      <c r="BQ348" s="302"/>
      <c r="BR348" s="13"/>
      <c r="BS348" s="302"/>
      <c r="BT348" s="13"/>
      <c r="BU348" s="302"/>
      <c r="BV348" s="386"/>
      <c r="BW348" s="303"/>
      <c r="BX348" s="303"/>
      <c r="BY348" s="302"/>
      <c r="BZ348" s="302"/>
      <c r="CA348" s="387"/>
      <c r="CB348" s="395"/>
      <c r="CC348" s="12"/>
      <c r="CD348" s="304"/>
      <c r="CE348" s="14"/>
      <c r="CF348" s="395"/>
      <c r="CG348" s="397"/>
      <c r="CH348" s="300">
        <f t="shared" si="153"/>
        <v>0</v>
      </c>
      <c r="CI348" s="26"/>
      <c r="CJ348" s="17">
        <f t="shared" si="150"/>
        <v>0</v>
      </c>
      <c r="CK348" s="18">
        <f t="shared" si="161"/>
        <v>12.89</v>
      </c>
      <c r="CM348" s="164"/>
      <c r="CN348" s="302"/>
      <c r="CO348" s="13">
        <f t="shared" si="154"/>
        <v>0</v>
      </c>
      <c r="CP348" s="302"/>
      <c r="CQ348" s="13">
        <f t="shared" si="155"/>
        <v>0</v>
      </c>
      <c r="CR348" s="302"/>
      <c r="CS348" s="13">
        <f t="shared" si="156"/>
        <v>0</v>
      </c>
      <c r="CT348" s="302"/>
      <c r="CU348" s="13">
        <f t="shared" si="151"/>
        <v>0</v>
      </c>
      <c r="CV348" s="302"/>
      <c r="CW348" s="13">
        <f t="shared" si="157"/>
        <v>0</v>
      </c>
      <c r="CX348" s="13">
        <f t="shared" si="158"/>
        <v>0</v>
      </c>
      <c r="CY348" s="251">
        <f t="shared" si="159"/>
        <v>0</v>
      </c>
      <c r="CZ348" s="13" t="s">
        <v>29</v>
      </c>
      <c r="DA348" s="13">
        <v>50</v>
      </c>
      <c r="DB348" s="22">
        <f t="shared" si="160"/>
        <v>0</v>
      </c>
      <c r="DD348" s="24"/>
      <c r="DF348" s="163"/>
      <c r="DH348" s="24"/>
      <c r="DI348" s="447"/>
      <c r="DJ348" s="163"/>
    </row>
    <row r="349" spans="1:114" s="7" customFormat="1">
      <c r="A349" s="277">
        <f t="shared" si="144"/>
        <v>50</v>
      </c>
      <c r="B349" s="21" t="e">
        <f>'Calculateur de trading'!I349/C349/W349</f>
        <v>#DIV/0!</v>
      </c>
      <c r="C349" s="278">
        <f t="shared" si="145"/>
        <v>10</v>
      </c>
      <c r="D349" s="426"/>
      <c r="E349" s="273">
        <f t="shared" si="146"/>
        <v>100</v>
      </c>
      <c r="F349" s="271">
        <f t="shared" si="138"/>
        <v>2</v>
      </c>
      <c r="G349" s="271" t="e">
        <f t="shared" si="139"/>
        <v>#DIV/0!</v>
      </c>
      <c r="H349" s="272">
        <f t="shared" si="140"/>
        <v>20</v>
      </c>
      <c r="I349" s="270"/>
      <c r="J349" s="273">
        <f t="shared" si="147"/>
        <v>200</v>
      </c>
      <c r="K349" s="271">
        <f t="shared" si="141"/>
        <v>4</v>
      </c>
      <c r="L349" s="271" t="e">
        <f t="shared" si="142"/>
        <v>#DIV/0!</v>
      </c>
      <c r="M349" s="272">
        <f t="shared" si="143"/>
        <v>40</v>
      </c>
      <c r="N349" s="389"/>
      <c r="O349" s="455" t="e">
        <f>(A349*B349*W349)+(B349*'Calculateur de trading'!H349)</f>
        <v>#DIV/0!</v>
      </c>
      <c r="P349" s="274" t="e">
        <f>O349/'Déscriptions des trades'!CK349</f>
        <v>#DIV/0!</v>
      </c>
      <c r="Q349" s="456" t="e">
        <f>'Déscriptions des trades'!CK349-O349</f>
        <v>#DIV/0!</v>
      </c>
      <c r="R349" s="466" t="e">
        <f t="shared" si="148"/>
        <v>#DIV/0!</v>
      </c>
      <c r="S349" s="389"/>
      <c r="T349" s="12"/>
      <c r="U349" s="25"/>
      <c r="V349" s="15"/>
      <c r="W349" s="490">
        <f t="shared" si="152"/>
        <v>0</v>
      </c>
      <c r="X349" s="21" t="e">
        <f>W349*U349/'Déscriptions des trades'!CK349*'Déscriptions des trades'!B349</f>
        <v>#DIV/0!</v>
      </c>
      <c r="Y349" s="459"/>
      <c r="Z349" s="389"/>
      <c r="AA349" s="23">
        <f t="shared" si="149"/>
        <v>0.1</v>
      </c>
      <c r="AB349" s="17" t="e">
        <f>(AA349*'Déscriptions des trades'!U349*'Déscriptions des trades'!B349/'Déscriptions des trades'!CK349)*'Déscriptions des trades'!W349</f>
        <v>#DIV/0!</v>
      </c>
      <c r="AC349" s="265" t="e">
        <f>AB349*'Déscriptions des trades'!CK349</f>
        <v>#DIV/0!</v>
      </c>
      <c r="AD349" s="266" t="e">
        <f>'Déscriptions des trades'!CK349-AC349</f>
        <v>#DIV/0!</v>
      </c>
      <c r="AE349" s="389"/>
      <c r="AF349" s="399">
        <v>345</v>
      </c>
      <c r="AG349" s="389"/>
      <c r="AH349" s="20"/>
      <c r="AI349" s="303"/>
      <c r="AJ349" s="307"/>
      <c r="AK349" s="161"/>
      <c r="AL349" s="305"/>
      <c r="AM349" s="305"/>
      <c r="AN349" s="162"/>
      <c r="AO349" s="439"/>
      <c r="AP349" s="162"/>
      <c r="AQ349" s="113"/>
      <c r="AR349" s="113"/>
      <c r="AS349" s="384"/>
      <c r="AT349" s="306"/>
      <c r="AU349" s="306"/>
      <c r="AV349" s="160"/>
      <c r="AW349" s="158"/>
      <c r="AX349" s="385"/>
      <c r="AY349" s="453"/>
      <c r="AZ349" s="165"/>
      <c r="BA349" s="301"/>
      <c r="BB349" s="165"/>
      <c r="BC349" s="301"/>
      <c r="BD349" s="165"/>
      <c r="BE349" s="302"/>
      <c r="BF349" s="302"/>
      <c r="BG349" s="165"/>
      <c r="BH349" s="303"/>
      <c r="BI349" s="165"/>
      <c r="BJ349" s="304"/>
      <c r="BK349" s="394"/>
      <c r="BL349" s="302"/>
      <c r="BM349" s="302"/>
      <c r="BN349" s="394"/>
      <c r="BO349" s="302"/>
      <c r="BP349" s="13"/>
      <c r="BQ349" s="302"/>
      <c r="BR349" s="13"/>
      <c r="BS349" s="302"/>
      <c r="BT349" s="13"/>
      <c r="BU349" s="302"/>
      <c r="BV349" s="386"/>
      <c r="BW349" s="303"/>
      <c r="BX349" s="303"/>
      <c r="BY349" s="302"/>
      <c r="BZ349" s="302"/>
      <c r="CA349" s="387"/>
      <c r="CB349" s="395"/>
      <c r="CC349" s="12"/>
      <c r="CD349" s="304"/>
      <c r="CE349" s="14"/>
      <c r="CF349" s="395"/>
      <c r="CG349" s="397"/>
      <c r="CH349" s="300">
        <f t="shared" si="153"/>
        <v>0</v>
      </c>
      <c r="CI349" s="26"/>
      <c r="CJ349" s="17">
        <f t="shared" si="150"/>
        <v>0</v>
      </c>
      <c r="CK349" s="18">
        <f t="shared" si="161"/>
        <v>12.89</v>
      </c>
      <c r="CM349" s="164"/>
      <c r="CN349" s="302"/>
      <c r="CO349" s="13">
        <f t="shared" si="154"/>
        <v>0</v>
      </c>
      <c r="CP349" s="302"/>
      <c r="CQ349" s="13">
        <f t="shared" si="155"/>
        <v>0</v>
      </c>
      <c r="CR349" s="302"/>
      <c r="CS349" s="13">
        <f t="shared" si="156"/>
        <v>0</v>
      </c>
      <c r="CT349" s="302"/>
      <c r="CU349" s="13">
        <f t="shared" si="151"/>
        <v>0</v>
      </c>
      <c r="CV349" s="302"/>
      <c r="CW349" s="13">
        <f t="shared" si="157"/>
        <v>0</v>
      </c>
      <c r="CX349" s="13">
        <f t="shared" si="158"/>
        <v>0</v>
      </c>
      <c r="CY349" s="251">
        <f t="shared" si="159"/>
        <v>0</v>
      </c>
      <c r="CZ349" s="13" t="s">
        <v>29</v>
      </c>
      <c r="DA349" s="13">
        <v>50</v>
      </c>
      <c r="DB349" s="22">
        <f t="shared" si="160"/>
        <v>0</v>
      </c>
      <c r="DD349" s="24"/>
      <c r="DF349" s="163"/>
      <c r="DH349" s="24"/>
      <c r="DI349" s="447"/>
      <c r="DJ349" s="163"/>
    </row>
    <row r="350" spans="1:114" s="7" customFormat="1">
      <c r="A350" s="277">
        <f t="shared" si="144"/>
        <v>50</v>
      </c>
      <c r="B350" s="21" t="e">
        <f>'Calculateur de trading'!I350/C350/W350</f>
        <v>#DIV/0!</v>
      </c>
      <c r="C350" s="278">
        <f t="shared" si="145"/>
        <v>10</v>
      </c>
      <c r="D350" s="278"/>
      <c r="E350" s="273">
        <f t="shared" si="146"/>
        <v>100</v>
      </c>
      <c r="F350" s="271">
        <f t="shared" si="138"/>
        <v>2</v>
      </c>
      <c r="G350" s="271" t="e">
        <f t="shared" si="139"/>
        <v>#DIV/0!</v>
      </c>
      <c r="H350" s="272">
        <f t="shared" si="140"/>
        <v>20</v>
      </c>
      <c r="I350" s="270"/>
      <c r="J350" s="273">
        <f t="shared" si="147"/>
        <v>200</v>
      </c>
      <c r="K350" s="271">
        <f t="shared" si="141"/>
        <v>4</v>
      </c>
      <c r="L350" s="271" t="e">
        <f t="shared" si="142"/>
        <v>#DIV/0!</v>
      </c>
      <c r="M350" s="272">
        <f t="shared" si="143"/>
        <v>40</v>
      </c>
      <c r="N350" s="389"/>
      <c r="O350" s="455" t="e">
        <f>(A350*B350*W350)+(B350*'Calculateur de trading'!H350)</f>
        <v>#DIV/0!</v>
      </c>
      <c r="P350" s="274" t="e">
        <f>O350/'Déscriptions des trades'!CK350</f>
        <v>#DIV/0!</v>
      </c>
      <c r="Q350" s="456" t="e">
        <f>'Déscriptions des trades'!CK350-O350</f>
        <v>#DIV/0!</v>
      </c>
      <c r="R350" s="466" t="e">
        <f t="shared" si="148"/>
        <v>#DIV/0!</v>
      </c>
      <c r="S350" s="389"/>
      <c r="T350" s="12"/>
      <c r="U350" s="25"/>
      <c r="V350" s="15"/>
      <c r="W350" s="490">
        <f t="shared" si="152"/>
        <v>0</v>
      </c>
      <c r="X350" s="21" t="e">
        <f>W350*U350/'Déscriptions des trades'!CK350*'Déscriptions des trades'!B350</f>
        <v>#DIV/0!</v>
      </c>
      <c r="Y350" s="459"/>
      <c r="Z350" s="389"/>
      <c r="AA350" s="23">
        <f t="shared" si="149"/>
        <v>0.1</v>
      </c>
      <c r="AB350" s="17" t="e">
        <f>(AA350*'Déscriptions des trades'!U350*'Déscriptions des trades'!B350/'Déscriptions des trades'!CK350)*'Déscriptions des trades'!W350</f>
        <v>#DIV/0!</v>
      </c>
      <c r="AC350" s="265" t="e">
        <f>AB350*'Déscriptions des trades'!CK350</f>
        <v>#DIV/0!</v>
      </c>
      <c r="AD350" s="266" t="e">
        <f>'Déscriptions des trades'!CK350-AC350</f>
        <v>#DIV/0!</v>
      </c>
      <c r="AE350" s="389"/>
      <c r="AF350" s="399">
        <v>346</v>
      </c>
      <c r="AG350" s="389"/>
      <c r="AH350" s="20"/>
      <c r="AI350" s="303"/>
      <c r="AJ350" s="307"/>
      <c r="AK350" s="161"/>
      <c r="AL350" s="305"/>
      <c r="AM350" s="305"/>
      <c r="AN350" s="162"/>
      <c r="AO350" s="439"/>
      <c r="AP350" s="162"/>
      <c r="AQ350" s="113"/>
      <c r="AR350" s="113"/>
      <c r="AS350" s="384"/>
      <c r="AT350" s="306"/>
      <c r="AU350" s="306"/>
      <c r="AV350" s="160"/>
      <c r="AW350" s="158"/>
      <c r="AX350" s="385"/>
      <c r="AY350" s="453"/>
      <c r="AZ350" s="165"/>
      <c r="BA350" s="301"/>
      <c r="BB350" s="165"/>
      <c r="BC350" s="301"/>
      <c r="BD350" s="165"/>
      <c r="BE350" s="302"/>
      <c r="BF350" s="302"/>
      <c r="BG350" s="165"/>
      <c r="BH350" s="303"/>
      <c r="BI350" s="165"/>
      <c r="BJ350" s="304"/>
      <c r="BK350" s="394"/>
      <c r="BL350" s="302"/>
      <c r="BM350" s="302"/>
      <c r="BN350" s="394"/>
      <c r="BO350" s="302"/>
      <c r="BP350" s="13"/>
      <c r="BQ350" s="302"/>
      <c r="BR350" s="13"/>
      <c r="BS350" s="302"/>
      <c r="BT350" s="13"/>
      <c r="BU350" s="302"/>
      <c r="BV350" s="386"/>
      <c r="BW350" s="303"/>
      <c r="BX350" s="303"/>
      <c r="BY350" s="302"/>
      <c r="BZ350" s="302"/>
      <c r="CA350" s="387"/>
      <c r="CB350" s="395"/>
      <c r="CC350" s="12"/>
      <c r="CD350" s="304"/>
      <c r="CE350" s="14"/>
      <c r="CF350" s="395"/>
      <c r="CG350" s="397"/>
      <c r="CH350" s="300">
        <f t="shared" si="153"/>
        <v>0</v>
      </c>
      <c r="CI350" s="26"/>
      <c r="CJ350" s="17">
        <f t="shared" si="150"/>
        <v>0</v>
      </c>
      <c r="CK350" s="18">
        <f t="shared" si="161"/>
        <v>12.89</v>
      </c>
      <c r="CM350" s="164"/>
      <c r="CN350" s="302"/>
      <c r="CO350" s="13">
        <f t="shared" si="154"/>
        <v>0</v>
      </c>
      <c r="CP350" s="302"/>
      <c r="CQ350" s="13">
        <f t="shared" si="155"/>
        <v>0</v>
      </c>
      <c r="CR350" s="302"/>
      <c r="CS350" s="13">
        <f t="shared" si="156"/>
        <v>0</v>
      </c>
      <c r="CT350" s="302"/>
      <c r="CU350" s="13">
        <f t="shared" si="151"/>
        <v>0</v>
      </c>
      <c r="CV350" s="302"/>
      <c r="CW350" s="13">
        <f t="shared" si="157"/>
        <v>0</v>
      </c>
      <c r="CX350" s="13">
        <f t="shared" si="158"/>
        <v>0</v>
      </c>
      <c r="CY350" s="251">
        <f t="shared" si="159"/>
        <v>0</v>
      </c>
      <c r="CZ350" s="13" t="s">
        <v>29</v>
      </c>
      <c r="DA350" s="13">
        <v>50</v>
      </c>
      <c r="DB350" s="22">
        <f t="shared" si="160"/>
        <v>0</v>
      </c>
      <c r="DD350" s="24"/>
      <c r="DF350" s="163"/>
      <c r="DH350" s="24"/>
      <c r="DI350" s="447"/>
      <c r="DJ350" s="163"/>
    </row>
    <row r="351" spans="1:114" s="7" customFormat="1">
      <c r="A351" s="277">
        <f t="shared" si="144"/>
        <v>50</v>
      </c>
      <c r="B351" s="21" t="e">
        <f>'Calculateur de trading'!I351/C351/W351</f>
        <v>#DIV/0!</v>
      </c>
      <c r="C351" s="278">
        <f t="shared" si="145"/>
        <v>10</v>
      </c>
      <c r="D351" s="426"/>
      <c r="E351" s="273">
        <f t="shared" si="146"/>
        <v>100</v>
      </c>
      <c r="F351" s="271">
        <f t="shared" si="138"/>
        <v>2</v>
      </c>
      <c r="G351" s="271" t="e">
        <f t="shared" si="139"/>
        <v>#DIV/0!</v>
      </c>
      <c r="H351" s="272">
        <f t="shared" si="140"/>
        <v>20</v>
      </c>
      <c r="I351" s="270"/>
      <c r="J351" s="273">
        <f t="shared" si="147"/>
        <v>200</v>
      </c>
      <c r="K351" s="271">
        <f t="shared" si="141"/>
        <v>4</v>
      </c>
      <c r="L351" s="271" t="e">
        <f t="shared" si="142"/>
        <v>#DIV/0!</v>
      </c>
      <c r="M351" s="272">
        <f t="shared" si="143"/>
        <v>40</v>
      </c>
      <c r="N351" s="389"/>
      <c r="O351" s="455" t="e">
        <f>(A351*B351*W351)+(B351*'Calculateur de trading'!H351)</f>
        <v>#DIV/0!</v>
      </c>
      <c r="P351" s="274" t="e">
        <f>O351/'Déscriptions des trades'!CK351</f>
        <v>#DIV/0!</v>
      </c>
      <c r="Q351" s="456" t="e">
        <f>'Déscriptions des trades'!CK351-O351</f>
        <v>#DIV/0!</v>
      </c>
      <c r="R351" s="466" t="e">
        <f t="shared" si="148"/>
        <v>#DIV/0!</v>
      </c>
      <c r="S351" s="389"/>
      <c r="T351" s="12"/>
      <c r="U351" s="25"/>
      <c r="V351" s="15"/>
      <c r="W351" s="490">
        <f t="shared" si="152"/>
        <v>0</v>
      </c>
      <c r="X351" s="21" t="e">
        <f>W351*U351/'Déscriptions des trades'!CK351*'Déscriptions des trades'!B351</f>
        <v>#DIV/0!</v>
      </c>
      <c r="Y351" s="459"/>
      <c r="Z351" s="389"/>
      <c r="AA351" s="23">
        <f t="shared" si="149"/>
        <v>0.1</v>
      </c>
      <c r="AB351" s="17" t="e">
        <f>(AA351*'Déscriptions des trades'!U351*'Déscriptions des trades'!B351/'Déscriptions des trades'!CK351)*'Déscriptions des trades'!W351</f>
        <v>#DIV/0!</v>
      </c>
      <c r="AC351" s="265" t="e">
        <f>AB351*'Déscriptions des trades'!CK351</f>
        <v>#DIV/0!</v>
      </c>
      <c r="AD351" s="266" t="e">
        <f>'Déscriptions des trades'!CK351-AC351</f>
        <v>#DIV/0!</v>
      </c>
      <c r="AE351" s="389"/>
      <c r="AF351" s="399">
        <v>347</v>
      </c>
      <c r="AG351" s="389"/>
      <c r="AH351" s="20"/>
      <c r="AI351" s="303"/>
      <c r="AJ351" s="307"/>
      <c r="AK351" s="161"/>
      <c r="AL351" s="305"/>
      <c r="AM351" s="305"/>
      <c r="AN351" s="162"/>
      <c r="AO351" s="439"/>
      <c r="AP351" s="162"/>
      <c r="AQ351" s="113"/>
      <c r="AR351" s="113"/>
      <c r="AS351" s="384"/>
      <c r="AT351" s="306"/>
      <c r="AU351" s="306"/>
      <c r="AV351" s="160"/>
      <c r="AW351" s="158"/>
      <c r="AX351" s="385"/>
      <c r="AY351" s="453"/>
      <c r="AZ351" s="165"/>
      <c r="BA351" s="301"/>
      <c r="BB351" s="165"/>
      <c r="BC351" s="301"/>
      <c r="BD351" s="165"/>
      <c r="BE351" s="302"/>
      <c r="BF351" s="302"/>
      <c r="BG351" s="165"/>
      <c r="BH351" s="303"/>
      <c r="BI351" s="165"/>
      <c r="BJ351" s="304"/>
      <c r="BK351" s="394"/>
      <c r="BL351" s="302"/>
      <c r="BM351" s="302"/>
      <c r="BN351" s="394"/>
      <c r="BO351" s="302"/>
      <c r="BP351" s="13"/>
      <c r="BQ351" s="302"/>
      <c r="BR351" s="13"/>
      <c r="BS351" s="302"/>
      <c r="BT351" s="13"/>
      <c r="BU351" s="302"/>
      <c r="BV351" s="386"/>
      <c r="BW351" s="303"/>
      <c r="BX351" s="303"/>
      <c r="BY351" s="302"/>
      <c r="BZ351" s="302"/>
      <c r="CA351" s="387"/>
      <c r="CB351" s="395"/>
      <c r="CC351" s="12"/>
      <c r="CD351" s="304"/>
      <c r="CE351" s="14"/>
      <c r="CF351" s="395"/>
      <c r="CG351" s="397"/>
      <c r="CH351" s="300">
        <f t="shared" si="153"/>
        <v>0</v>
      </c>
      <c r="CI351" s="26"/>
      <c r="CJ351" s="17">
        <f t="shared" si="150"/>
        <v>0</v>
      </c>
      <c r="CK351" s="18">
        <f t="shared" si="161"/>
        <v>12.89</v>
      </c>
      <c r="CM351" s="164"/>
      <c r="CN351" s="302"/>
      <c r="CO351" s="13">
        <f t="shared" si="154"/>
        <v>0</v>
      </c>
      <c r="CP351" s="302"/>
      <c r="CQ351" s="13">
        <f t="shared" si="155"/>
        <v>0</v>
      </c>
      <c r="CR351" s="302"/>
      <c r="CS351" s="13">
        <f t="shared" si="156"/>
        <v>0</v>
      </c>
      <c r="CT351" s="302"/>
      <c r="CU351" s="13">
        <f t="shared" si="151"/>
        <v>0</v>
      </c>
      <c r="CV351" s="302"/>
      <c r="CW351" s="13">
        <f t="shared" si="157"/>
        <v>0</v>
      </c>
      <c r="CX351" s="13">
        <f t="shared" si="158"/>
        <v>0</v>
      </c>
      <c r="CY351" s="251">
        <f t="shared" si="159"/>
        <v>0</v>
      </c>
      <c r="CZ351" s="13" t="s">
        <v>29</v>
      </c>
      <c r="DA351" s="13">
        <v>50</v>
      </c>
      <c r="DB351" s="22">
        <f t="shared" si="160"/>
        <v>0</v>
      </c>
      <c r="DD351" s="24"/>
      <c r="DF351" s="163"/>
      <c r="DH351" s="24"/>
      <c r="DI351" s="447"/>
      <c r="DJ351" s="163"/>
    </row>
    <row r="352" spans="1:114" s="7" customFormat="1">
      <c r="A352" s="277">
        <f t="shared" si="144"/>
        <v>50</v>
      </c>
      <c r="B352" s="21" t="e">
        <f>'Calculateur de trading'!I352/C352/W352</f>
        <v>#DIV/0!</v>
      </c>
      <c r="C352" s="278">
        <f t="shared" si="145"/>
        <v>10</v>
      </c>
      <c r="D352" s="278"/>
      <c r="E352" s="273">
        <f t="shared" si="146"/>
        <v>100</v>
      </c>
      <c r="F352" s="271">
        <f t="shared" si="138"/>
        <v>2</v>
      </c>
      <c r="G352" s="271" t="e">
        <f t="shared" si="139"/>
        <v>#DIV/0!</v>
      </c>
      <c r="H352" s="272">
        <f t="shared" si="140"/>
        <v>20</v>
      </c>
      <c r="I352" s="270"/>
      <c r="J352" s="273">
        <f t="shared" si="147"/>
        <v>200</v>
      </c>
      <c r="K352" s="271">
        <f t="shared" si="141"/>
        <v>4</v>
      </c>
      <c r="L352" s="271" t="e">
        <f t="shared" si="142"/>
        <v>#DIV/0!</v>
      </c>
      <c r="M352" s="272">
        <f t="shared" si="143"/>
        <v>40</v>
      </c>
      <c r="N352" s="389"/>
      <c r="O352" s="455" t="e">
        <f>(A352*B352*W352)+(B352*'Calculateur de trading'!H352)</f>
        <v>#DIV/0!</v>
      </c>
      <c r="P352" s="274" t="e">
        <f>O352/'Déscriptions des trades'!CK352</f>
        <v>#DIV/0!</v>
      </c>
      <c r="Q352" s="456" t="e">
        <f>'Déscriptions des trades'!CK352-O352</f>
        <v>#DIV/0!</v>
      </c>
      <c r="R352" s="466" t="e">
        <f t="shared" si="148"/>
        <v>#DIV/0!</v>
      </c>
      <c r="S352" s="389"/>
      <c r="T352" s="12"/>
      <c r="U352" s="25"/>
      <c r="V352" s="15"/>
      <c r="W352" s="490">
        <f t="shared" si="152"/>
        <v>0</v>
      </c>
      <c r="X352" s="21" t="e">
        <f>W352*U352/'Déscriptions des trades'!CK352*'Déscriptions des trades'!B352</f>
        <v>#DIV/0!</v>
      </c>
      <c r="Y352" s="459"/>
      <c r="Z352" s="389"/>
      <c r="AA352" s="23">
        <f t="shared" si="149"/>
        <v>0.1</v>
      </c>
      <c r="AB352" s="17" t="e">
        <f>(AA352*'Déscriptions des trades'!U352*'Déscriptions des trades'!B352/'Déscriptions des trades'!CK352)*'Déscriptions des trades'!W352</f>
        <v>#DIV/0!</v>
      </c>
      <c r="AC352" s="265" t="e">
        <f>AB352*'Déscriptions des trades'!CK352</f>
        <v>#DIV/0!</v>
      </c>
      <c r="AD352" s="266" t="e">
        <f>'Déscriptions des trades'!CK352-AC352</f>
        <v>#DIV/0!</v>
      </c>
      <c r="AE352" s="389"/>
      <c r="AF352" s="399">
        <v>348</v>
      </c>
      <c r="AG352" s="389"/>
      <c r="AH352" s="20"/>
      <c r="AI352" s="303"/>
      <c r="AJ352" s="307"/>
      <c r="AK352" s="161"/>
      <c r="AL352" s="305"/>
      <c r="AM352" s="305"/>
      <c r="AN352" s="162"/>
      <c r="AO352" s="439"/>
      <c r="AP352" s="162"/>
      <c r="AQ352" s="113"/>
      <c r="AR352" s="113"/>
      <c r="AS352" s="384"/>
      <c r="AT352" s="306"/>
      <c r="AU352" s="306"/>
      <c r="AV352" s="160"/>
      <c r="AW352" s="158"/>
      <c r="AX352" s="385"/>
      <c r="AY352" s="453"/>
      <c r="AZ352" s="165"/>
      <c r="BA352" s="301"/>
      <c r="BB352" s="165"/>
      <c r="BC352" s="301"/>
      <c r="BD352" s="165"/>
      <c r="BE352" s="302"/>
      <c r="BF352" s="302"/>
      <c r="BG352" s="165"/>
      <c r="BH352" s="303"/>
      <c r="BI352" s="165"/>
      <c r="BJ352" s="304"/>
      <c r="BK352" s="394"/>
      <c r="BL352" s="302"/>
      <c r="BM352" s="302"/>
      <c r="BN352" s="394"/>
      <c r="BO352" s="302"/>
      <c r="BP352" s="13"/>
      <c r="BQ352" s="302"/>
      <c r="BR352" s="13"/>
      <c r="BS352" s="302"/>
      <c r="BT352" s="13"/>
      <c r="BU352" s="302"/>
      <c r="BV352" s="386"/>
      <c r="BW352" s="303"/>
      <c r="BX352" s="303"/>
      <c r="BY352" s="302"/>
      <c r="BZ352" s="302"/>
      <c r="CA352" s="387"/>
      <c r="CB352" s="395"/>
      <c r="CC352" s="12"/>
      <c r="CD352" s="304"/>
      <c r="CE352" s="14"/>
      <c r="CF352" s="395"/>
      <c r="CG352" s="397"/>
      <c r="CH352" s="300">
        <f t="shared" si="153"/>
        <v>0</v>
      </c>
      <c r="CI352" s="26"/>
      <c r="CJ352" s="17">
        <f t="shared" si="150"/>
        <v>0</v>
      </c>
      <c r="CK352" s="18">
        <f t="shared" si="161"/>
        <v>12.89</v>
      </c>
      <c r="CM352" s="164"/>
      <c r="CN352" s="302"/>
      <c r="CO352" s="13">
        <f t="shared" si="154"/>
        <v>0</v>
      </c>
      <c r="CP352" s="302"/>
      <c r="CQ352" s="13">
        <f t="shared" si="155"/>
        <v>0</v>
      </c>
      <c r="CR352" s="302"/>
      <c r="CS352" s="13">
        <f t="shared" si="156"/>
        <v>0</v>
      </c>
      <c r="CT352" s="302"/>
      <c r="CU352" s="13">
        <f t="shared" si="151"/>
        <v>0</v>
      </c>
      <c r="CV352" s="302"/>
      <c r="CW352" s="13">
        <f t="shared" si="157"/>
        <v>0</v>
      </c>
      <c r="CX352" s="13">
        <f t="shared" si="158"/>
        <v>0</v>
      </c>
      <c r="CY352" s="251">
        <f t="shared" si="159"/>
        <v>0</v>
      </c>
      <c r="CZ352" s="13" t="s">
        <v>29</v>
      </c>
      <c r="DA352" s="13">
        <v>50</v>
      </c>
      <c r="DB352" s="22">
        <f t="shared" si="160"/>
        <v>0</v>
      </c>
      <c r="DD352" s="24"/>
      <c r="DF352" s="163"/>
      <c r="DH352" s="24"/>
      <c r="DI352" s="447"/>
      <c r="DJ352" s="163"/>
    </row>
    <row r="353" spans="1:114" s="7" customFormat="1">
      <c r="A353" s="277">
        <f t="shared" si="144"/>
        <v>50</v>
      </c>
      <c r="B353" s="21" t="e">
        <f>'Calculateur de trading'!I353/C353/W353</f>
        <v>#DIV/0!</v>
      </c>
      <c r="C353" s="278">
        <f t="shared" si="145"/>
        <v>10</v>
      </c>
      <c r="D353" s="426"/>
      <c r="E353" s="273">
        <f t="shared" si="146"/>
        <v>100</v>
      </c>
      <c r="F353" s="271">
        <f t="shared" si="138"/>
        <v>2</v>
      </c>
      <c r="G353" s="271" t="e">
        <f t="shared" si="139"/>
        <v>#DIV/0!</v>
      </c>
      <c r="H353" s="272">
        <f t="shared" si="140"/>
        <v>20</v>
      </c>
      <c r="I353" s="270"/>
      <c r="J353" s="273">
        <f t="shared" si="147"/>
        <v>200</v>
      </c>
      <c r="K353" s="271">
        <f t="shared" si="141"/>
        <v>4</v>
      </c>
      <c r="L353" s="271" t="e">
        <f t="shared" si="142"/>
        <v>#DIV/0!</v>
      </c>
      <c r="M353" s="272">
        <f t="shared" si="143"/>
        <v>40</v>
      </c>
      <c r="N353" s="389"/>
      <c r="O353" s="455" t="e">
        <f>(A353*B353*W353)+(B353*'Calculateur de trading'!H353)</f>
        <v>#DIV/0!</v>
      </c>
      <c r="P353" s="274" t="e">
        <f>O353/'Déscriptions des trades'!CK353</f>
        <v>#DIV/0!</v>
      </c>
      <c r="Q353" s="456" t="e">
        <f>'Déscriptions des trades'!CK353-O353</f>
        <v>#DIV/0!</v>
      </c>
      <c r="R353" s="466" t="e">
        <f t="shared" si="148"/>
        <v>#DIV/0!</v>
      </c>
      <c r="S353" s="389"/>
      <c r="T353" s="12"/>
      <c r="U353" s="25"/>
      <c r="V353" s="15"/>
      <c r="W353" s="490">
        <f t="shared" si="152"/>
        <v>0</v>
      </c>
      <c r="X353" s="21" t="e">
        <f>W353*U353/'Déscriptions des trades'!CK353*'Déscriptions des trades'!B353</f>
        <v>#DIV/0!</v>
      </c>
      <c r="Y353" s="459"/>
      <c r="Z353" s="389"/>
      <c r="AA353" s="23">
        <f t="shared" si="149"/>
        <v>0.1</v>
      </c>
      <c r="AB353" s="17" t="e">
        <f>(AA353*'Déscriptions des trades'!U353*'Déscriptions des trades'!B353/'Déscriptions des trades'!CK353)*'Déscriptions des trades'!W353</f>
        <v>#DIV/0!</v>
      </c>
      <c r="AC353" s="265" t="e">
        <f>AB353*'Déscriptions des trades'!CK353</f>
        <v>#DIV/0!</v>
      </c>
      <c r="AD353" s="266" t="e">
        <f>'Déscriptions des trades'!CK353-AC353</f>
        <v>#DIV/0!</v>
      </c>
      <c r="AE353" s="389"/>
      <c r="AF353" s="399">
        <v>349</v>
      </c>
      <c r="AG353" s="389"/>
      <c r="AH353" s="20"/>
      <c r="AI353" s="303"/>
      <c r="AJ353" s="307"/>
      <c r="AK353" s="161"/>
      <c r="AL353" s="305"/>
      <c r="AM353" s="305"/>
      <c r="AN353" s="162"/>
      <c r="AO353" s="439"/>
      <c r="AP353" s="162"/>
      <c r="AQ353" s="113"/>
      <c r="AR353" s="113"/>
      <c r="AS353" s="384"/>
      <c r="AT353" s="306"/>
      <c r="AU353" s="306"/>
      <c r="AV353" s="160"/>
      <c r="AW353" s="158"/>
      <c r="AX353" s="385"/>
      <c r="AY353" s="453"/>
      <c r="AZ353" s="165"/>
      <c r="BA353" s="301"/>
      <c r="BB353" s="165"/>
      <c r="BC353" s="301"/>
      <c r="BD353" s="165"/>
      <c r="BE353" s="302"/>
      <c r="BF353" s="302"/>
      <c r="BG353" s="165"/>
      <c r="BH353" s="303"/>
      <c r="BI353" s="165"/>
      <c r="BJ353" s="304"/>
      <c r="BK353" s="394"/>
      <c r="BL353" s="302"/>
      <c r="BM353" s="302"/>
      <c r="BN353" s="394"/>
      <c r="BO353" s="302"/>
      <c r="BP353" s="13"/>
      <c r="BQ353" s="302"/>
      <c r="BR353" s="13"/>
      <c r="BS353" s="302"/>
      <c r="BT353" s="13"/>
      <c r="BU353" s="302"/>
      <c r="BV353" s="386"/>
      <c r="BW353" s="303"/>
      <c r="BX353" s="303"/>
      <c r="BY353" s="302"/>
      <c r="BZ353" s="302"/>
      <c r="CA353" s="387"/>
      <c r="CB353" s="395"/>
      <c r="CC353" s="12"/>
      <c r="CD353" s="304"/>
      <c r="CE353" s="14"/>
      <c r="CF353" s="395"/>
      <c r="CG353" s="397"/>
      <c r="CH353" s="300">
        <f t="shared" si="153"/>
        <v>0</v>
      </c>
      <c r="CI353" s="26"/>
      <c r="CJ353" s="17">
        <f t="shared" si="150"/>
        <v>0</v>
      </c>
      <c r="CK353" s="18">
        <f t="shared" si="161"/>
        <v>12.89</v>
      </c>
      <c r="CM353" s="164"/>
      <c r="CN353" s="302"/>
      <c r="CO353" s="13">
        <f t="shared" si="154"/>
        <v>0</v>
      </c>
      <c r="CP353" s="302"/>
      <c r="CQ353" s="13">
        <f t="shared" si="155"/>
        <v>0</v>
      </c>
      <c r="CR353" s="302"/>
      <c r="CS353" s="13">
        <f t="shared" si="156"/>
        <v>0</v>
      </c>
      <c r="CT353" s="302"/>
      <c r="CU353" s="13">
        <f t="shared" si="151"/>
        <v>0</v>
      </c>
      <c r="CV353" s="302"/>
      <c r="CW353" s="13">
        <f t="shared" si="157"/>
        <v>0</v>
      </c>
      <c r="CX353" s="13">
        <f t="shared" si="158"/>
        <v>0</v>
      </c>
      <c r="CY353" s="251">
        <f t="shared" si="159"/>
        <v>0</v>
      </c>
      <c r="CZ353" s="13" t="s">
        <v>29</v>
      </c>
      <c r="DA353" s="13">
        <v>50</v>
      </c>
      <c r="DB353" s="22">
        <f t="shared" si="160"/>
        <v>0</v>
      </c>
      <c r="DD353" s="24"/>
      <c r="DF353" s="163"/>
      <c r="DH353" s="24"/>
      <c r="DI353" s="447"/>
      <c r="DJ353" s="163"/>
    </row>
    <row r="354" spans="1:114" s="7" customFormat="1">
      <c r="A354" s="277">
        <f t="shared" si="144"/>
        <v>50</v>
      </c>
      <c r="B354" s="21" t="e">
        <f>'Calculateur de trading'!I354/C354/W354</f>
        <v>#DIV/0!</v>
      </c>
      <c r="C354" s="278">
        <f t="shared" si="145"/>
        <v>10</v>
      </c>
      <c r="D354" s="278"/>
      <c r="E354" s="273">
        <f t="shared" si="146"/>
        <v>100</v>
      </c>
      <c r="F354" s="271">
        <f t="shared" si="138"/>
        <v>2</v>
      </c>
      <c r="G354" s="271" t="e">
        <f t="shared" si="139"/>
        <v>#DIV/0!</v>
      </c>
      <c r="H354" s="272">
        <f t="shared" si="140"/>
        <v>20</v>
      </c>
      <c r="I354" s="270"/>
      <c r="J354" s="273">
        <f t="shared" si="147"/>
        <v>200</v>
      </c>
      <c r="K354" s="271">
        <f t="shared" si="141"/>
        <v>4</v>
      </c>
      <c r="L354" s="271" t="e">
        <f t="shared" si="142"/>
        <v>#DIV/0!</v>
      </c>
      <c r="M354" s="272">
        <f t="shared" si="143"/>
        <v>40</v>
      </c>
      <c r="N354" s="389"/>
      <c r="O354" s="455" t="e">
        <f>(A354*B354*W354)+(B354*'Calculateur de trading'!H354)</f>
        <v>#DIV/0!</v>
      </c>
      <c r="P354" s="274" t="e">
        <f>O354/'Déscriptions des trades'!CK354</f>
        <v>#DIV/0!</v>
      </c>
      <c r="Q354" s="456" t="e">
        <f>'Déscriptions des trades'!CK354-O354</f>
        <v>#DIV/0!</v>
      </c>
      <c r="R354" s="466" t="e">
        <f t="shared" si="148"/>
        <v>#DIV/0!</v>
      </c>
      <c r="S354" s="389"/>
      <c r="T354" s="12"/>
      <c r="U354" s="25"/>
      <c r="V354" s="15"/>
      <c r="W354" s="490">
        <f t="shared" si="152"/>
        <v>0</v>
      </c>
      <c r="X354" s="21" t="e">
        <f>W354*U354/'Déscriptions des trades'!CK354*'Déscriptions des trades'!B354</f>
        <v>#DIV/0!</v>
      </c>
      <c r="Y354" s="459"/>
      <c r="Z354" s="389"/>
      <c r="AA354" s="23">
        <f t="shared" si="149"/>
        <v>0.1</v>
      </c>
      <c r="AB354" s="17" t="e">
        <f>(AA354*'Déscriptions des trades'!U354*'Déscriptions des trades'!B354/'Déscriptions des trades'!CK354)*'Déscriptions des trades'!W354</f>
        <v>#DIV/0!</v>
      </c>
      <c r="AC354" s="265" t="e">
        <f>AB354*'Déscriptions des trades'!CK354</f>
        <v>#DIV/0!</v>
      </c>
      <c r="AD354" s="266" t="e">
        <f>'Déscriptions des trades'!CK354-AC354</f>
        <v>#DIV/0!</v>
      </c>
      <c r="AE354" s="389"/>
      <c r="AF354" s="399">
        <v>350</v>
      </c>
      <c r="AG354" s="389"/>
      <c r="AH354" s="20"/>
      <c r="AI354" s="303"/>
      <c r="AJ354" s="307"/>
      <c r="AK354" s="161"/>
      <c r="AL354" s="305"/>
      <c r="AM354" s="305"/>
      <c r="AN354" s="162"/>
      <c r="AO354" s="439"/>
      <c r="AP354" s="162"/>
      <c r="AQ354" s="113"/>
      <c r="AR354" s="113"/>
      <c r="AS354" s="384"/>
      <c r="AT354" s="306"/>
      <c r="AU354" s="306"/>
      <c r="AV354" s="160"/>
      <c r="AW354" s="158"/>
      <c r="AX354" s="385"/>
      <c r="AY354" s="453"/>
      <c r="AZ354" s="165"/>
      <c r="BA354" s="301"/>
      <c r="BB354" s="165"/>
      <c r="BC354" s="301"/>
      <c r="BD354" s="165"/>
      <c r="BE354" s="302"/>
      <c r="BF354" s="302"/>
      <c r="BG354" s="165"/>
      <c r="BH354" s="303"/>
      <c r="BI354" s="165"/>
      <c r="BJ354" s="304"/>
      <c r="BK354" s="394"/>
      <c r="BL354" s="302"/>
      <c r="BM354" s="302"/>
      <c r="BN354" s="394"/>
      <c r="BO354" s="302"/>
      <c r="BP354" s="13"/>
      <c r="BQ354" s="302"/>
      <c r="BR354" s="13"/>
      <c r="BS354" s="302"/>
      <c r="BT354" s="13"/>
      <c r="BU354" s="302"/>
      <c r="BV354" s="386"/>
      <c r="BW354" s="303"/>
      <c r="BX354" s="303"/>
      <c r="BY354" s="302"/>
      <c r="BZ354" s="302"/>
      <c r="CA354" s="387"/>
      <c r="CB354" s="395"/>
      <c r="CC354" s="12"/>
      <c r="CD354" s="304"/>
      <c r="CE354" s="14"/>
      <c r="CF354" s="395"/>
      <c r="CG354" s="397"/>
      <c r="CH354" s="300">
        <f t="shared" si="153"/>
        <v>0</v>
      </c>
      <c r="CI354" s="26"/>
      <c r="CJ354" s="17">
        <f t="shared" si="150"/>
        <v>0</v>
      </c>
      <c r="CK354" s="18">
        <f t="shared" si="161"/>
        <v>12.89</v>
      </c>
      <c r="CM354" s="164"/>
      <c r="CN354" s="302"/>
      <c r="CO354" s="13">
        <f t="shared" si="154"/>
        <v>0</v>
      </c>
      <c r="CP354" s="302"/>
      <c r="CQ354" s="13">
        <f t="shared" si="155"/>
        <v>0</v>
      </c>
      <c r="CR354" s="302"/>
      <c r="CS354" s="13">
        <f t="shared" si="156"/>
        <v>0</v>
      </c>
      <c r="CT354" s="302"/>
      <c r="CU354" s="13">
        <f t="shared" si="151"/>
        <v>0</v>
      </c>
      <c r="CV354" s="302"/>
      <c r="CW354" s="13">
        <f t="shared" si="157"/>
        <v>0</v>
      </c>
      <c r="CX354" s="13">
        <f t="shared" si="158"/>
        <v>0</v>
      </c>
      <c r="CY354" s="251">
        <f t="shared" si="159"/>
        <v>0</v>
      </c>
      <c r="CZ354" s="13" t="s">
        <v>29</v>
      </c>
      <c r="DA354" s="13">
        <v>50</v>
      </c>
      <c r="DB354" s="22">
        <f t="shared" si="160"/>
        <v>0</v>
      </c>
      <c r="DD354" s="24"/>
      <c r="DF354" s="163"/>
      <c r="DH354" s="24"/>
      <c r="DI354" s="447"/>
      <c r="DJ354" s="163"/>
    </row>
    <row r="355" spans="1:114" s="7" customFormat="1">
      <c r="A355" s="277">
        <f t="shared" si="144"/>
        <v>50</v>
      </c>
      <c r="B355" s="21" t="e">
        <f>'Calculateur de trading'!I355/C355/W355</f>
        <v>#DIV/0!</v>
      </c>
      <c r="C355" s="278">
        <f t="shared" si="145"/>
        <v>10</v>
      </c>
      <c r="D355" s="426"/>
      <c r="E355" s="273">
        <f t="shared" si="146"/>
        <v>100</v>
      </c>
      <c r="F355" s="271">
        <f t="shared" si="138"/>
        <v>2</v>
      </c>
      <c r="G355" s="271" t="e">
        <f t="shared" si="139"/>
        <v>#DIV/0!</v>
      </c>
      <c r="H355" s="272">
        <f t="shared" si="140"/>
        <v>20</v>
      </c>
      <c r="I355" s="270"/>
      <c r="J355" s="273">
        <f t="shared" si="147"/>
        <v>200</v>
      </c>
      <c r="K355" s="271">
        <f t="shared" si="141"/>
        <v>4</v>
      </c>
      <c r="L355" s="271" t="e">
        <f t="shared" si="142"/>
        <v>#DIV/0!</v>
      </c>
      <c r="M355" s="272">
        <f t="shared" si="143"/>
        <v>40</v>
      </c>
      <c r="N355" s="389"/>
      <c r="O355" s="455" t="e">
        <f>(A355*B355*W355)+(B355*'Calculateur de trading'!H355)</f>
        <v>#DIV/0!</v>
      </c>
      <c r="P355" s="274" t="e">
        <f>O355/'Déscriptions des trades'!CK355</f>
        <v>#DIV/0!</v>
      </c>
      <c r="Q355" s="456" t="e">
        <f>'Déscriptions des trades'!CK355-O355</f>
        <v>#DIV/0!</v>
      </c>
      <c r="R355" s="466" t="e">
        <f t="shared" si="148"/>
        <v>#DIV/0!</v>
      </c>
      <c r="S355" s="389"/>
      <c r="T355" s="12"/>
      <c r="U355" s="25"/>
      <c r="V355" s="15"/>
      <c r="W355" s="490">
        <f t="shared" si="152"/>
        <v>0</v>
      </c>
      <c r="X355" s="21" t="e">
        <f>W355*U355/'Déscriptions des trades'!CK355*'Déscriptions des trades'!B355</f>
        <v>#DIV/0!</v>
      </c>
      <c r="Y355" s="459"/>
      <c r="Z355" s="389"/>
      <c r="AA355" s="23">
        <f t="shared" si="149"/>
        <v>0.1</v>
      </c>
      <c r="AB355" s="17" t="e">
        <f>(AA355*'Déscriptions des trades'!U355*'Déscriptions des trades'!B355/'Déscriptions des trades'!CK355)*'Déscriptions des trades'!W355</f>
        <v>#DIV/0!</v>
      </c>
      <c r="AC355" s="265" t="e">
        <f>AB355*'Déscriptions des trades'!CK355</f>
        <v>#DIV/0!</v>
      </c>
      <c r="AD355" s="266" t="e">
        <f>'Déscriptions des trades'!CK355-AC355</f>
        <v>#DIV/0!</v>
      </c>
      <c r="AE355" s="389"/>
      <c r="AF355" s="399">
        <v>351</v>
      </c>
      <c r="AG355" s="389"/>
      <c r="AH355" s="20"/>
      <c r="AI355" s="303"/>
      <c r="AJ355" s="307"/>
      <c r="AK355" s="161"/>
      <c r="AL355" s="305"/>
      <c r="AM355" s="305"/>
      <c r="AN355" s="162"/>
      <c r="AO355" s="439"/>
      <c r="AP355" s="162"/>
      <c r="AQ355" s="113"/>
      <c r="AR355" s="113"/>
      <c r="AS355" s="384"/>
      <c r="AT355" s="306"/>
      <c r="AU355" s="306"/>
      <c r="AV355" s="160"/>
      <c r="AW355" s="158"/>
      <c r="AX355" s="385"/>
      <c r="AY355" s="453"/>
      <c r="AZ355" s="165"/>
      <c r="BA355" s="301"/>
      <c r="BB355" s="165"/>
      <c r="BC355" s="301"/>
      <c r="BD355" s="165"/>
      <c r="BE355" s="302"/>
      <c r="BF355" s="302"/>
      <c r="BG355" s="165"/>
      <c r="BH355" s="303"/>
      <c r="BI355" s="165"/>
      <c r="BJ355" s="304"/>
      <c r="BK355" s="394"/>
      <c r="BL355" s="302"/>
      <c r="BM355" s="302"/>
      <c r="BN355" s="394"/>
      <c r="BO355" s="302"/>
      <c r="BP355" s="13"/>
      <c r="BQ355" s="302"/>
      <c r="BR355" s="13"/>
      <c r="BS355" s="302"/>
      <c r="BT355" s="13"/>
      <c r="BU355" s="302"/>
      <c r="BV355" s="386"/>
      <c r="BW355" s="303"/>
      <c r="BX355" s="303"/>
      <c r="BY355" s="302"/>
      <c r="BZ355" s="302"/>
      <c r="CA355" s="387"/>
      <c r="CB355" s="395"/>
      <c r="CC355" s="12"/>
      <c r="CD355" s="304"/>
      <c r="CE355" s="14"/>
      <c r="CF355" s="395"/>
      <c r="CG355" s="397"/>
      <c r="CH355" s="300">
        <f t="shared" si="153"/>
        <v>0</v>
      </c>
      <c r="CI355" s="26"/>
      <c r="CJ355" s="17">
        <f t="shared" si="150"/>
        <v>0</v>
      </c>
      <c r="CK355" s="18">
        <f t="shared" si="161"/>
        <v>12.89</v>
      </c>
      <c r="CM355" s="164"/>
      <c r="CN355" s="302"/>
      <c r="CO355" s="13">
        <f t="shared" si="154"/>
        <v>0</v>
      </c>
      <c r="CP355" s="302"/>
      <c r="CQ355" s="13">
        <f t="shared" si="155"/>
        <v>0</v>
      </c>
      <c r="CR355" s="302"/>
      <c r="CS355" s="13">
        <f t="shared" si="156"/>
        <v>0</v>
      </c>
      <c r="CT355" s="302"/>
      <c r="CU355" s="13">
        <f t="shared" si="151"/>
        <v>0</v>
      </c>
      <c r="CV355" s="302"/>
      <c r="CW355" s="13">
        <f t="shared" si="157"/>
        <v>0</v>
      </c>
      <c r="CX355" s="13">
        <f t="shared" si="158"/>
        <v>0</v>
      </c>
      <c r="CY355" s="251">
        <f t="shared" si="159"/>
        <v>0</v>
      </c>
      <c r="CZ355" s="13" t="s">
        <v>29</v>
      </c>
      <c r="DA355" s="13">
        <v>50</v>
      </c>
      <c r="DB355" s="22">
        <f t="shared" si="160"/>
        <v>0</v>
      </c>
      <c r="DD355" s="24"/>
      <c r="DF355" s="163"/>
      <c r="DH355" s="24"/>
      <c r="DI355" s="447"/>
      <c r="DJ355" s="163"/>
    </row>
    <row r="356" spans="1:114" s="7" customFormat="1">
      <c r="A356" s="277">
        <f t="shared" si="144"/>
        <v>50</v>
      </c>
      <c r="B356" s="21" t="e">
        <f>'Calculateur de trading'!I356/C356/W356</f>
        <v>#DIV/0!</v>
      </c>
      <c r="C356" s="278">
        <f t="shared" si="145"/>
        <v>10</v>
      </c>
      <c r="D356" s="426"/>
      <c r="E356" s="273">
        <f t="shared" si="146"/>
        <v>100</v>
      </c>
      <c r="F356" s="271">
        <f t="shared" si="138"/>
        <v>2</v>
      </c>
      <c r="G356" s="271" t="e">
        <f t="shared" si="139"/>
        <v>#DIV/0!</v>
      </c>
      <c r="H356" s="272">
        <f t="shared" si="140"/>
        <v>20</v>
      </c>
      <c r="I356" s="270"/>
      <c r="J356" s="273">
        <f t="shared" si="147"/>
        <v>200</v>
      </c>
      <c r="K356" s="271">
        <f t="shared" si="141"/>
        <v>4</v>
      </c>
      <c r="L356" s="271" t="e">
        <f t="shared" si="142"/>
        <v>#DIV/0!</v>
      </c>
      <c r="M356" s="272">
        <f t="shared" si="143"/>
        <v>40</v>
      </c>
      <c r="N356" s="389"/>
      <c r="O356" s="455" t="e">
        <f>(A356*B356*W356)+(B356*'Calculateur de trading'!H356)</f>
        <v>#DIV/0!</v>
      </c>
      <c r="P356" s="274" t="e">
        <f>O356/'Déscriptions des trades'!CK356</f>
        <v>#DIV/0!</v>
      </c>
      <c r="Q356" s="456" t="e">
        <f>'Déscriptions des trades'!CK356-O356</f>
        <v>#DIV/0!</v>
      </c>
      <c r="R356" s="466" t="e">
        <f t="shared" si="148"/>
        <v>#DIV/0!</v>
      </c>
      <c r="S356" s="389"/>
      <c r="T356" s="12"/>
      <c r="U356" s="25"/>
      <c r="V356" s="15"/>
      <c r="W356" s="490">
        <f t="shared" si="152"/>
        <v>0</v>
      </c>
      <c r="X356" s="21" t="e">
        <f>W356*U356/'Déscriptions des trades'!CK356*'Déscriptions des trades'!B356</f>
        <v>#DIV/0!</v>
      </c>
      <c r="Y356" s="459"/>
      <c r="Z356" s="389"/>
      <c r="AA356" s="23">
        <f t="shared" si="149"/>
        <v>0.1</v>
      </c>
      <c r="AB356" s="17" t="e">
        <f>(AA356*'Déscriptions des trades'!U356*'Déscriptions des trades'!B356/'Déscriptions des trades'!CK356)*'Déscriptions des trades'!W356</f>
        <v>#DIV/0!</v>
      </c>
      <c r="AC356" s="265" t="e">
        <f>AB356*'Déscriptions des trades'!CK356</f>
        <v>#DIV/0!</v>
      </c>
      <c r="AD356" s="266" t="e">
        <f>'Déscriptions des trades'!CK356-AC356</f>
        <v>#DIV/0!</v>
      </c>
      <c r="AE356" s="389"/>
      <c r="AF356" s="399">
        <v>352</v>
      </c>
      <c r="AG356" s="389"/>
      <c r="AH356" s="20"/>
      <c r="AI356" s="303"/>
      <c r="AJ356" s="307"/>
      <c r="AK356" s="161"/>
      <c r="AL356" s="305"/>
      <c r="AM356" s="305"/>
      <c r="AN356" s="162"/>
      <c r="AO356" s="439"/>
      <c r="AP356" s="162"/>
      <c r="AQ356" s="113"/>
      <c r="AR356" s="113"/>
      <c r="AS356" s="384"/>
      <c r="AT356" s="306"/>
      <c r="AU356" s="306"/>
      <c r="AV356" s="160"/>
      <c r="AW356" s="158"/>
      <c r="AX356" s="385"/>
      <c r="AY356" s="453"/>
      <c r="AZ356" s="165"/>
      <c r="BA356" s="301"/>
      <c r="BB356" s="165"/>
      <c r="BC356" s="301"/>
      <c r="BD356" s="165"/>
      <c r="BE356" s="302"/>
      <c r="BF356" s="302"/>
      <c r="BG356" s="165"/>
      <c r="BH356" s="303"/>
      <c r="BI356" s="165"/>
      <c r="BJ356" s="304"/>
      <c r="BK356" s="394"/>
      <c r="BL356" s="302"/>
      <c r="BM356" s="302"/>
      <c r="BN356" s="394"/>
      <c r="BO356" s="302"/>
      <c r="BP356" s="13"/>
      <c r="BQ356" s="302"/>
      <c r="BR356" s="13"/>
      <c r="BS356" s="302"/>
      <c r="BT356" s="13"/>
      <c r="BU356" s="302"/>
      <c r="BV356" s="386"/>
      <c r="BW356" s="303"/>
      <c r="BX356" s="303"/>
      <c r="BY356" s="302"/>
      <c r="BZ356" s="302"/>
      <c r="CA356" s="387"/>
      <c r="CB356" s="395"/>
      <c r="CC356" s="12"/>
      <c r="CD356" s="304"/>
      <c r="CE356" s="14"/>
      <c r="CF356" s="395"/>
      <c r="CG356" s="397"/>
      <c r="CH356" s="300">
        <f t="shared" si="153"/>
        <v>0</v>
      </c>
      <c r="CI356" s="26"/>
      <c r="CJ356" s="17">
        <f t="shared" si="150"/>
        <v>0</v>
      </c>
      <c r="CK356" s="18">
        <f t="shared" si="161"/>
        <v>12.89</v>
      </c>
      <c r="CM356" s="164"/>
      <c r="CN356" s="302"/>
      <c r="CO356" s="13">
        <f t="shared" si="154"/>
        <v>0</v>
      </c>
      <c r="CP356" s="302"/>
      <c r="CQ356" s="13">
        <f t="shared" si="155"/>
        <v>0</v>
      </c>
      <c r="CR356" s="302"/>
      <c r="CS356" s="13">
        <f t="shared" si="156"/>
        <v>0</v>
      </c>
      <c r="CT356" s="302"/>
      <c r="CU356" s="13">
        <f t="shared" si="151"/>
        <v>0</v>
      </c>
      <c r="CV356" s="302"/>
      <c r="CW356" s="13">
        <f t="shared" si="157"/>
        <v>0</v>
      </c>
      <c r="CX356" s="13">
        <f t="shared" si="158"/>
        <v>0</v>
      </c>
      <c r="CY356" s="251">
        <f t="shared" si="159"/>
        <v>0</v>
      </c>
      <c r="CZ356" s="13" t="s">
        <v>29</v>
      </c>
      <c r="DA356" s="13">
        <v>50</v>
      </c>
      <c r="DB356" s="22">
        <f t="shared" si="160"/>
        <v>0</v>
      </c>
      <c r="DD356" s="24"/>
      <c r="DF356" s="163"/>
      <c r="DH356" s="24"/>
      <c r="DI356" s="447"/>
      <c r="DJ356" s="163"/>
    </row>
    <row r="357" spans="1:114" s="7" customFormat="1">
      <c r="A357" s="277">
        <f t="shared" si="144"/>
        <v>50</v>
      </c>
      <c r="B357" s="21" t="e">
        <f>'Calculateur de trading'!I357/C357/W357</f>
        <v>#DIV/0!</v>
      </c>
      <c r="C357" s="278">
        <f t="shared" si="145"/>
        <v>10</v>
      </c>
      <c r="D357" s="278"/>
      <c r="E357" s="273">
        <f t="shared" si="146"/>
        <v>100</v>
      </c>
      <c r="F357" s="271">
        <f t="shared" si="138"/>
        <v>2</v>
      </c>
      <c r="G357" s="271" t="e">
        <f t="shared" si="139"/>
        <v>#DIV/0!</v>
      </c>
      <c r="H357" s="272">
        <f t="shared" si="140"/>
        <v>20</v>
      </c>
      <c r="I357" s="270"/>
      <c r="J357" s="273">
        <f t="shared" si="147"/>
        <v>200</v>
      </c>
      <c r="K357" s="271">
        <f t="shared" si="141"/>
        <v>4</v>
      </c>
      <c r="L357" s="271" t="e">
        <f t="shared" si="142"/>
        <v>#DIV/0!</v>
      </c>
      <c r="M357" s="272">
        <f t="shared" si="143"/>
        <v>40</v>
      </c>
      <c r="N357" s="389"/>
      <c r="O357" s="455" t="e">
        <f>(A357*B357*W357)+(B357*'Calculateur de trading'!H357)</f>
        <v>#DIV/0!</v>
      </c>
      <c r="P357" s="274" t="e">
        <f>O357/'Déscriptions des trades'!CK357</f>
        <v>#DIV/0!</v>
      </c>
      <c r="Q357" s="456" t="e">
        <f>'Déscriptions des trades'!CK357-O357</f>
        <v>#DIV/0!</v>
      </c>
      <c r="R357" s="466" t="e">
        <f t="shared" si="148"/>
        <v>#DIV/0!</v>
      </c>
      <c r="S357" s="389"/>
      <c r="T357" s="12"/>
      <c r="U357" s="25"/>
      <c r="V357" s="15"/>
      <c r="W357" s="490">
        <f t="shared" si="152"/>
        <v>0</v>
      </c>
      <c r="X357" s="21" t="e">
        <f>W357*U357/'Déscriptions des trades'!CK357*'Déscriptions des trades'!B357</f>
        <v>#DIV/0!</v>
      </c>
      <c r="Y357" s="459"/>
      <c r="Z357" s="389"/>
      <c r="AA357" s="23">
        <f t="shared" si="149"/>
        <v>0.1</v>
      </c>
      <c r="AB357" s="17" t="e">
        <f>(AA357*'Déscriptions des trades'!U357*'Déscriptions des trades'!B357/'Déscriptions des trades'!CK357)*'Déscriptions des trades'!W357</f>
        <v>#DIV/0!</v>
      </c>
      <c r="AC357" s="265" t="e">
        <f>AB357*'Déscriptions des trades'!CK357</f>
        <v>#DIV/0!</v>
      </c>
      <c r="AD357" s="266" t="e">
        <f>'Déscriptions des trades'!CK357-AC357</f>
        <v>#DIV/0!</v>
      </c>
      <c r="AE357" s="389"/>
      <c r="AF357" s="399">
        <v>353</v>
      </c>
      <c r="AG357" s="389"/>
      <c r="AH357" s="20"/>
      <c r="AI357" s="303"/>
      <c r="AJ357" s="307"/>
      <c r="AK357" s="161"/>
      <c r="AL357" s="305"/>
      <c r="AM357" s="305"/>
      <c r="AN357" s="162"/>
      <c r="AO357" s="439"/>
      <c r="AP357" s="162"/>
      <c r="AQ357" s="113"/>
      <c r="AR357" s="113"/>
      <c r="AS357" s="384"/>
      <c r="AT357" s="306"/>
      <c r="AU357" s="306"/>
      <c r="AV357" s="160"/>
      <c r="AW357" s="158"/>
      <c r="AX357" s="385"/>
      <c r="AY357" s="453"/>
      <c r="AZ357" s="165"/>
      <c r="BA357" s="301"/>
      <c r="BB357" s="165"/>
      <c r="BC357" s="301"/>
      <c r="BD357" s="165"/>
      <c r="BE357" s="302"/>
      <c r="BF357" s="302"/>
      <c r="BG357" s="165"/>
      <c r="BH357" s="303"/>
      <c r="BI357" s="165"/>
      <c r="BJ357" s="304"/>
      <c r="BK357" s="394"/>
      <c r="BL357" s="302"/>
      <c r="BM357" s="302"/>
      <c r="BN357" s="394"/>
      <c r="BO357" s="302"/>
      <c r="BP357" s="13"/>
      <c r="BQ357" s="302"/>
      <c r="BR357" s="13"/>
      <c r="BS357" s="302"/>
      <c r="BT357" s="13"/>
      <c r="BU357" s="302"/>
      <c r="BV357" s="386"/>
      <c r="BW357" s="303"/>
      <c r="BX357" s="303"/>
      <c r="BY357" s="302"/>
      <c r="BZ357" s="302"/>
      <c r="CA357" s="387"/>
      <c r="CB357" s="395"/>
      <c r="CC357" s="12"/>
      <c r="CD357" s="304"/>
      <c r="CE357" s="14"/>
      <c r="CF357" s="395"/>
      <c r="CG357" s="397"/>
      <c r="CH357" s="300">
        <f t="shared" si="153"/>
        <v>0</v>
      </c>
      <c r="CI357" s="26"/>
      <c r="CJ357" s="17">
        <f t="shared" si="150"/>
        <v>0</v>
      </c>
      <c r="CK357" s="18">
        <f t="shared" si="161"/>
        <v>12.89</v>
      </c>
      <c r="CM357" s="164"/>
      <c r="CN357" s="302"/>
      <c r="CO357" s="13">
        <f t="shared" si="154"/>
        <v>0</v>
      </c>
      <c r="CP357" s="302"/>
      <c r="CQ357" s="13">
        <f t="shared" si="155"/>
        <v>0</v>
      </c>
      <c r="CR357" s="302"/>
      <c r="CS357" s="13">
        <f t="shared" si="156"/>
        <v>0</v>
      </c>
      <c r="CT357" s="302"/>
      <c r="CU357" s="13">
        <f t="shared" si="151"/>
        <v>0</v>
      </c>
      <c r="CV357" s="302"/>
      <c r="CW357" s="13">
        <f t="shared" si="157"/>
        <v>0</v>
      </c>
      <c r="CX357" s="13">
        <f t="shared" si="158"/>
        <v>0</v>
      </c>
      <c r="CY357" s="251">
        <f t="shared" si="159"/>
        <v>0</v>
      </c>
      <c r="CZ357" s="13" t="s">
        <v>29</v>
      </c>
      <c r="DA357" s="13">
        <v>50</v>
      </c>
      <c r="DB357" s="22">
        <f t="shared" si="160"/>
        <v>0</v>
      </c>
      <c r="DD357" s="24"/>
      <c r="DF357" s="163"/>
      <c r="DH357" s="24"/>
      <c r="DI357" s="447"/>
      <c r="DJ357" s="163"/>
    </row>
    <row r="358" spans="1:114" s="7" customFormat="1">
      <c r="A358" s="277">
        <f t="shared" si="144"/>
        <v>50</v>
      </c>
      <c r="B358" s="21" t="e">
        <f>'Calculateur de trading'!I358/C358/W358</f>
        <v>#DIV/0!</v>
      </c>
      <c r="C358" s="278">
        <f t="shared" si="145"/>
        <v>10</v>
      </c>
      <c r="D358" s="426"/>
      <c r="E358" s="273">
        <f t="shared" si="146"/>
        <v>100</v>
      </c>
      <c r="F358" s="271">
        <f t="shared" si="138"/>
        <v>2</v>
      </c>
      <c r="G358" s="271" t="e">
        <f t="shared" si="139"/>
        <v>#DIV/0!</v>
      </c>
      <c r="H358" s="272">
        <f t="shared" si="140"/>
        <v>20</v>
      </c>
      <c r="I358" s="270"/>
      <c r="J358" s="273">
        <f t="shared" si="147"/>
        <v>200</v>
      </c>
      <c r="K358" s="271">
        <f t="shared" si="141"/>
        <v>4</v>
      </c>
      <c r="L358" s="271" t="e">
        <f t="shared" si="142"/>
        <v>#DIV/0!</v>
      </c>
      <c r="M358" s="272">
        <f t="shared" si="143"/>
        <v>40</v>
      </c>
      <c r="N358" s="389"/>
      <c r="O358" s="455" t="e">
        <f>(A358*B358*W358)+(B358*'Calculateur de trading'!H358)</f>
        <v>#DIV/0!</v>
      </c>
      <c r="P358" s="274" t="e">
        <f>O358/'Déscriptions des trades'!CK358</f>
        <v>#DIV/0!</v>
      </c>
      <c r="Q358" s="456" t="e">
        <f>'Déscriptions des trades'!CK358-O358</f>
        <v>#DIV/0!</v>
      </c>
      <c r="R358" s="466" t="e">
        <f t="shared" si="148"/>
        <v>#DIV/0!</v>
      </c>
      <c r="S358" s="389"/>
      <c r="T358" s="12"/>
      <c r="U358" s="25"/>
      <c r="V358" s="15"/>
      <c r="W358" s="490">
        <f t="shared" si="152"/>
        <v>0</v>
      </c>
      <c r="X358" s="21" t="e">
        <f>W358*U358/'Déscriptions des trades'!CK358*'Déscriptions des trades'!B358</f>
        <v>#DIV/0!</v>
      </c>
      <c r="Y358" s="459"/>
      <c r="Z358" s="389"/>
      <c r="AA358" s="23">
        <f t="shared" si="149"/>
        <v>0.1</v>
      </c>
      <c r="AB358" s="17" t="e">
        <f>(AA358*'Déscriptions des trades'!U358*'Déscriptions des trades'!B358/'Déscriptions des trades'!CK358)*'Déscriptions des trades'!W358</f>
        <v>#DIV/0!</v>
      </c>
      <c r="AC358" s="265" t="e">
        <f>AB358*'Déscriptions des trades'!CK358</f>
        <v>#DIV/0!</v>
      </c>
      <c r="AD358" s="266" t="e">
        <f>'Déscriptions des trades'!CK358-AC358</f>
        <v>#DIV/0!</v>
      </c>
      <c r="AE358" s="389"/>
      <c r="AF358" s="399">
        <v>354</v>
      </c>
      <c r="AG358" s="389"/>
      <c r="AH358" s="20"/>
      <c r="AI358" s="303"/>
      <c r="AJ358" s="307"/>
      <c r="AK358" s="161"/>
      <c r="AL358" s="305"/>
      <c r="AM358" s="305"/>
      <c r="AN358" s="162"/>
      <c r="AO358" s="439"/>
      <c r="AP358" s="162"/>
      <c r="AQ358" s="113"/>
      <c r="AR358" s="113"/>
      <c r="AS358" s="384"/>
      <c r="AT358" s="306"/>
      <c r="AU358" s="306"/>
      <c r="AV358" s="160"/>
      <c r="AW358" s="158"/>
      <c r="AX358" s="385"/>
      <c r="AY358" s="453"/>
      <c r="AZ358" s="165"/>
      <c r="BA358" s="301"/>
      <c r="BB358" s="165"/>
      <c r="BC358" s="301"/>
      <c r="BD358" s="165"/>
      <c r="BE358" s="302"/>
      <c r="BF358" s="302"/>
      <c r="BG358" s="165"/>
      <c r="BH358" s="303"/>
      <c r="BI358" s="165"/>
      <c r="BJ358" s="304"/>
      <c r="BK358" s="394"/>
      <c r="BL358" s="302"/>
      <c r="BM358" s="302"/>
      <c r="BN358" s="394"/>
      <c r="BO358" s="302"/>
      <c r="BP358" s="13"/>
      <c r="BQ358" s="302"/>
      <c r="BR358" s="13"/>
      <c r="BS358" s="302"/>
      <c r="BT358" s="13"/>
      <c r="BU358" s="302"/>
      <c r="BV358" s="386"/>
      <c r="BW358" s="303"/>
      <c r="BX358" s="303"/>
      <c r="BY358" s="302"/>
      <c r="BZ358" s="302"/>
      <c r="CA358" s="387"/>
      <c r="CB358" s="395"/>
      <c r="CC358" s="12"/>
      <c r="CD358" s="304"/>
      <c r="CE358" s="14"/>
      <c r="CF358" s="395"/>
      <c r="CG358" s="397"/>
      <c r="CH358" s="300">
        <f t="shared" si="153"/>
        <v>0</v>
      </c>
      <c r="CI358" s="26"/>
      <c r="CJ358" s="17">
        <f t="shared" si="150"/>
        <v>0</v>
      </c>
      <c r="CK358" s="18">
        <f t="shared" si="161"/>
        <v>12.89</v>
      </c>
      <c r="CM358" s="164"/>
      <c r="CN358" s="302"/>
      <c r="CO358" s="13">
        <f t="shared" si="154"/>
        <v>0</v>
      </c>
      <c r="CP358" s="302"/>
      <c r="CQ358" s="13">
        <f t="shared" si="155"/>
        <v>0</v>
      </c>
      <c r="CR358" s="302"/>
      <c r="CS358" s="13">
        <f t="shared" si="156"/>
        <v>0</v>
      </c>
      <c r="CT358" s="302"/>
      <c r="CU358" s="13">
        <f t="shared" si="151"/>
        <v>0</v>
      </c>
      <c r="CV358" s="302"/>
      <c r="CW358" s="13">
        <f t="shared" si="157"/>
        <v>0</v>
      </c>
      <c r="CX358" s="13">
        <f t="shared" si="158"/>
        <v>0</v>
      </c>
      <c r="CY358" s="251">
        <f t="shared" si="159"/>
        <v>0</v>
      </c>
      <c r="CZ358" s="13" t="s">
        <v>29</v>
      </c>
      <c r="DA358" s="13">
        <v>50</v>
      </c>
      <c r="DB358" s="22">
        <f t="shared" si="160"/>
        <v>0</v>
      </c>
      <c r="DD358" s="24"/>
      <c r="DF358" s="163"/>
      <c r="DH358" s="24"/>
      <c r="DI358" s="447"/>
      <c r="DJ358" s="163"/>
    </row>
    <row r="359" spans="1:114" s="7" customFormat="1">
      <c r="A359" s="277">
        <f t="shared" si="144"/>
        <v>50</v>
      </c>
      <c r="B359" s="21" t="e">
        <f>'Calculateur de trading'!I359/C359/W359</f>
        <v>#DIV/0!</v>
      </c>
      <c r="C359" s="278">
        <f t="shared" si="145"/>
        <v>10</v>
      </c>
      <c r="D359" s="278"/>
      <c r="E359" s="273">
        <f t="shared" si="146"/>
        <v>100</v>
      </c>
      <c r="F359" s="271">
        <f t="shared" si="138"/>
        <v>2</v>
      </c>
      <c r="G359" s="271" t="e">
        <f t="shared" si="139"/>
        <v>#DIV/0!</v>
      </c>
      <c r="H359" s="272">
        <f t="shared" si="140"/>
        <v>20</v>
      </c>
      <c r="I359" s="270"/>
      <c r="J359" s="273">
        <f t="shared" si="147"/>
        <v>200</v>
      </c>
      <c r="K359" s="271">
        <f t="shared" si="141"/>
        <v>4</v>
      </c>
      <c r="L359" s="271" t="e">
        <f t="shared" si="142"/>
        <v>#DIV/0!</v>
      </c>
      <c r="M359" s="272">
        <f t="shared" si="143"/>
        <v>40</v>
      </c>
      <c r="N359" s="389"/>
      <c r="O359" s="455" t="e">
        <f>(A359*B359*W359)+(B359*'Calculateur de trading'!H359)</f>
        <v>#DIV/0!</v>
      </c>
      <c r="P359" s="274" t="e">
        <f>O359/'Déscriptions des trades'!CK359</f>
        <v>#DIV/0!</v>
      </c>
      <c r="Q359" s="456" t="e">
        <f>'Déscriptions des trades'!CK359-O359</f>
        <v>#DIV/0!</v>
      </c>
      <c r="R359" s="466" t="e">
        <f t="shared" si="148"/>
        <v>#DIV/0!</v>
      </c>
      <c r="S359" s="389"/>
      <c r="T359" s="12"/>
      <c r="U359" s="25"/>
      <c r="V359" s="15"/>
      <c r="W359" s="490">
        <f t="shared" si="152"/>
        <v>0</v>
      </c>
      <c r="X359" s="21" t="e">
        <f>W359*U359/'Déscriptions des trades'!CK359*'Déscriptions des trades'!B359</f>
        <v>#DIV/0!</v>
      </c>
      <c r="Y359" s="459"/>
      <c r="Z359" s="389"/>
      <c r="AA359" s="23">
        <f t="shared" si="149"/>
        <v>0.1</v>
      </c>
      <c r="AB359" s="17" t="e">
        <f>(AA359*'Déscriptions des trades'!U359*'Déscriptions des trades'!B359/'Déscriptions des trades'!CK359)*'Déscriptions des trades'!W359</f>
        <v>#DIV/0!</v>
      </c>
      <c r="AC359" s="265" t="e">
        <f>AB359*'Déscriptions des trades'!CK359</f>
        <v>#DIV/0!</v>
      </c>
      <c r="AD359" s="266" t="e">
        <f>'Déscriptions des trades'!CK359-AC359</f>
        <v>#DIV/0!</v>
      </c>
      <c r="AE359" s="389"/>
      <c r="AF359" s="399">
        <v>355</v>
      </c>
      <c r="AG359" s="389"/>
      <c r="AH359" s="20"/>
      <c r="AI359" s="303"/>
      <c r="AJ359" s="307"/>
      <c r="AK359" s="161"/>
      <c r="AL359" s="305"/>
      <c r="AM359" s="305"/>
      <c r="AN359" s="162"/>
      <c r="AO359" s="439"/>
      <c r="AP359" s="162"/>
      <c r="AQ359" s="113"/>
      <c r="AR359" s="113"/>
      <c r="AS359" s="384"/>
      <c r="AT359" s="306"/>
      <c r="AU359" s="306"/>
      <c r="AV359" s="160"/>
      <c r="AW359" s="158"/>
      <c r="AX359" s="385"/>
      <c r="AY359" s="453"/>
      <c r="AZ359" s="165"/>
      <c r="BA359" s="301"/>
      <c r="BB359" s="165"/>
      <c r="BC359" s="301"/>
      <c r="BD359" s="165"/>
      <c r="BE359" s="302"/>
      <c r="BF359" s="302"/>
      <c r="BG359" s="165"/>
      <c r="BH359" s="303"/>
      <c r="BI359" s="165"/>
      <c r="BJ359" s="304"/>
      <c r="BK359" s="394"/>
      <c r="BL359" s="302"/>
      <c r="BM359" s="302"/>
      <c r="BN359" s="394"/>
      <c r="BO359" s="302"/>
      <c r="BP359" s="13"/>
      <c r="BQ359" s="302"/>
      <c r="BR359" s="13"/>
      <c r="BS359" s="302"/>
      <c r="BT359" s="13"/>
      <c r="BU359" s="302"/>
      <c r="BV359" s="386"/>
      <c r="BW359" s="303"/>
      <c r="BX359" s="303"/>
      <c r="BY359" s="302"/>
      <c r="BZ359" s="302"/>
      <c r="CA359" s="387"/>
      <c r="CB359" s="395"/>
      <c r="CC359" s="12"/>
      <c r="CD359" s="304"/>
      <c r="CE359" s="14"/>
      <c r="CF359" s="395"/>
      <c r="CG359" s="397"/>
      <c r="CH359" s="300">
        <f t="shared" si="153"/>
        <v>0</v>
      </c>
      <c r="CI359" s="26"/>
      <c r="CJ359" s="17">
        <f t="shared" si="150"/>
        <v>0</v>
      </c>
      <c r="CK359" s="18">
        <f t="shared" si="161"/>
        <v>12.89</v>
      </c>
      <c r="CM359" s="164"/>
      <c r="CN359" s="302"/>
      <c r="CO359" s="13">
        <f t="shared" si="154"/>
        <v>0</v>
      </c>
      <c r="CP359" s="302"/>
      <c r="CQ359" s="13">
        <f t="shared" si="155"/>
        <v>0</v>
      </c>
      <c r="CR359" s="302"/>
      <c r="CS359" s="13">
        <f t="shared" si="156"/>
        <v>0</v>
      </c>
      <c r="CT359" s="302"/>
      <c r="CU359" s="13">
        <f t="shared" si="151"/>
        <v>0</v>
      </c>
      <c r="CV359" s="302"/>
      <c r="CW359" s="13">
        <f t="shared" si="157"/>
        <v>0</v>
      </c>
      <c r="CX359" s="13">
        <f t="shared" si="158"/>
        <v>0</v>
      </c>
      <c r="CY359" s="251">
        <f t="shared" si="159"/>
        <v>0</v>
      </c>
      <c r="CZ359" s="13" t="s">
        <v>29</v>
      </c>
      <c r="DA359" s="13">
        <v>50</v>
      </c>
      <c r="DB359" s="22">
        <f t="shared" si="160"/>
        <v>0</v>
      </c>
      <c r="DD359" s="24"/>
      <c r="DF359" s="163"/>
      <c r="DH359" s="24"/>
      <c r="DI359" s="447"/>
      <c r="DJ359" s="163"/>
    </row>
    <row r="360" spans="1:114" s="7" customFormat="1">
      <c r="A360" s="277">
        <f t="shared" si="144"/>
        <v>50</v>
      </c>
      <c r="B360" s="21" t="e">
        <f>'Calculateur de trading'!I360/C360/W360</f>
        <v>#DIV/0!</v>
      </c>
      <c r="C360" s="278">
        <f t="shared" si="145"/>
        <v>10</v>
      </c>
      <c r="D360" s="426"/>
      <c r="E360" s="273">
        <f t="shared" si="146"/>
        <v>100</v>
      </c>
      <c r="F360" s="271">
        <f t="shared" si="138"/>
        <v>2</v>
      </c>
      <c r="G360" s="271" t="e">
        <f t="shared" si="139"/>
        <v>#DIV/0!</v>
      </c>
      <c r="H360" s="272">
        <f t="shared" si="140"/>
        <v>20</v>
      </c>
      <c r="I360" s="270"/>
      <c r="J360" s="273">
        <f t="shared" si="147"/>
        <v>200</v>
      </c>
      <c r="K360" s="271">
        <f t="shared" si="141"/>
        <v>4</v>
      </c>
      <c r="L360" s="271" t="e">
        <f t="shared" si="142"/>
        <v>#DIV/0!</v>
      </c>
      <c r="M360" s="272">
        <f t="shared" si="143"/>
        <v>40</v>
      </c>
      <c r="N360" s="389"/>
      <c r="O360" s="455" t="e">
        <f>(A360*B360*W360)+(B360*'Calculateur de trading'!H360)</f>
        <v>#DIV/0!</v>
      </c>
      <c r="P360" s="274" t="e">
        <f>O360/'Déscriptions des trades'!CK360</f>
        <v>#DIV/0!</v>
      </c>
      <c r="Q360" s="456" t="e">
        <f>'Déscriptions des trades'!CK360-O360</f>
        <v>#DIV/0!</v>
      </c>
      <c r="R360" s="466" t="e">
        <f t="shared" si="148"/>
        <v>#DIV/0!</v>
      </c>
      <c r="S360" s="389"/>
      <c r="T360" s="12"/>
      <c r="U360" s="25"/>
      <c r="V360" s="15"/>
      <c r="W360" s="490">
        <f t="shared" si="152"/>
        <v>0</v>
      </c>
      <c r="X360" s="21" t="e">
        <f>W360*U360/'Déscriptions des trades'!CK360*'Déscriptions des trades'!B360</f>
        <v>#DIV/0!</v>
      </c>
      <c r="Y360" s="459"/>
      <c r="Z360" s="389"/>
      <c r="AA360" s="23">
        <f t="shared" si="149"/>
        <v>0.1</v>
      </c>
      <c r="AB360" s="17" t="e">
        <f>(AA360*'Déscriptions des trades'!U360*'Déscriptions des trades'!B360/'Déscriptions des trades'!CK360)*'Déscriptions des trades'!W360</f>
        <v>#DIV/0!</v>
      </c>
      <c r="AC360" s="265" t="e">
        <f>AB360*'Déscriptions des trades'!CK360</f>
        <v>#DIV/0!</v>
      </c>
      <c r="AD360" s="266" t="e">
        <f>'Déscriptions des trades'!CK360-AC360</f>
        <v>#DIV/0!</v>
      </c>
      <c r="AE360" s="389"/>
      <c r="AF360" s="399">
        <v>356</v>
      </c>
      <c r="AG360" s="389"/>
      <c r="AH360" s="20"/>
      <c r="AI360" s="303"/>
      <c r="AJ360" s="307"/>
      <c r="AK360" s="161"/>
      <c r="AL360" s="305"/>
      <c r="AM360" s="305"/>
      <c r="AN360" s="162"/>
      <c r="AO360" s="439"/>
      <c r="AP360" s="162"/>
      <c r="AQ360" s="113"/>
      <c r="AR360" s="113"/>
      <c r="AS360" s="384"/>
      <c r="AT360" s="306"/>
      <c r="AU360" s="306"/>
      <c r="AV360" s="160"/>
      <c r="AW360" s="158"/>
      <c r="AX360" s="385"/>
      <c r="AY360" s="453"/>
      <c r="AZ360" s="165"/>
      <c r="BA360" s="301"/>
      <c r="BB360" s="165"/>
      <c r="BC360" s="301"/>
      <c r="BD360" s="165"/>
      <c r="BE360" s="302"/>
      <c r="BF360" s="302"/>
      <c r="BG360" s="165"/>
      <c r="BH360" s="303"/>
      <c r="BI360" s="165"/>
      <c r="BJ360" s="304"/>
      <c r="BK360" s="394"/>
      <c r="BL360" s="302"/>
      <c r="BM360" s="302"/>
      <c r="BN360" s="394"/>
      <c r="BO360" s="302"/>
      <c r="BP360" s="13"/>
      <c r="BQ360" s="302"/>
      <c r="BR360" s="13"/>
      <c r="BS360" s="302"/>
      <c r="BT360" s="13"/>
      <c r="BU360" s="302"/>
      <c r="BV360" s="386"/>
      <c r="BW360" s="303"/>
      <c r="BX360" s="303"/>
      <c r="BY360" s="302"/>
      <c r="BZ360" s="302"/>
      <c r="CA360" s="387"/>
      <c r="CB360" s="395"/>
      <c r="CC360" s="12"/>
      <c r="CD360" s="304"/>
      <c r="CE360" s="14"/>
      <c r="CF360" s="395"/>
      <c r="CG360" s="397"/>
      <c r="CH360" s="300">
        <f t="shared" si="153"/>
        <v>0</v>
      </c>
      <c r="CI360" s="26"/>
      <c r="CJ360" s="17">
        <f t="shared" si="150"/>
        <v>0</v>
      </c>
      <c r="CK360" s="18">
        <f t="shared" si="161"/>
        <v>12.89</v>
      </c>
      <c r="CM360" s="164"/>
      <c r="CN360" s="302"/>
      <c r="CO360" s="13">
        <f t="shared" si="154"/>
        <v>0</v>
      </c>
      <c r="CP360" s="302"/>
      <c r="CQ360" s="13">
        <f t="shared" si="155"/>
        <v>0</v>
      </c>
      <c r="CR360" s="302"/>
      <c r="CS360" s="13">
        <f t="shared" si="156"/>
        <v>0</v>
      </c>
      <c r="CT360" s="302"/>
      <c r="CU360" s="13">
        <f t="shared" si="151"/>
        <v>0</v>
      </c>
      <c r="CV360" s="302"/>
      <c r="CW360" s="13">
        <f t="shared" si="157"/>
        <v>0</v>
      </c>
      <c r="CX360" s="13">
        <f t="shared" si="158"/>
        <v>0</v>
      </c>
      <c r="CY360" s="251">
        <f t="shared" si="159"/>
        <v>0</v>
      </c>
      <c r="CZ360" s="13" t="s">
        <v>29</v>
      </c>
      <c r="DA360" s="13">
        <v>50</v>
      </c>
      <c r="DB360" s="22">
        <f t="shared" si="160"/>
        <v>0</v>
      </c>
      <c r="DD360" s="24"/>
      <c r="DF360" s="163"/>
      <c r="DH360" s="24"/>
      <c r="DI360" s="447"/>
      <c r="DJ360" s="163"/>
    </row>
    <row r="361" spans="1:114" s="7" customFormat="1">
      <c r="A361" s="277">
        <f t="shared" si="144"/>
        <v>50</v>
      </c>
      <c r="B361" s="21" t="e">
        <f>'Calculateur de trading'!I361/C361/W361</f>
        <v>#DIV/0!</v>
      </c>
      <c r="C361" s="278">
        <f t="shared" si="145"/>
        <v>10</v>
      </c>
      <c r="D361" s="278"/>
      <c r="E361" s="273">
        <f t="shared" si="146"/>
        <v>100</v>
      </c>
      <c r="F361" s="271">
        <f t="shared" si="138"/>
        <v>2</v>
      </c>
      <c r="G361" s="271" t="e">
        <f t="shared" si="139"/>
        <v>#DIV/0!</v>
      </c>
      <c r="H361" s="272">
        <f t="shared" si="140"/>
        <v>20</v>
      </c>
      <c r="I361" s="270"/>
      <c r="J361" s="273">
        <f t="shared" si="147"/>
        <v>200</v>
      </c>
      <c r="K361" s="271">
        <f t="shared" si="141"/>
        <v>4</v>
      </c>
      <c r="L361" s="271" t="e">
        <f t="shared" si="142"/>
        <v>#DIV/0!</v>
      </c>
      <c r="M361" s="272">
        <f t="shared" si="143"/>
        <v>40</v>
      </c>
      <c r="N361" s="389"/>
      <c r="O361" s="455" t="e">
        <f>(A361*B361*W361)+(B361*'Calculateur de trading'!H361)</f>
        <v>#DIV/0!</v>
      </c>
      <c r="P361" s="274" t="e">
        <f>O361/'Déscriptions des trades'!CK361</f>
        <v>#DIV/0!</v>
      </c>
      <c r="Q361" s="456" t="e">
        <f>'Déscriptions des trades'!CK361-O361</f>
        <v>#DIV/0!</v>
      </c>
      <c r="R361" s="466" t="e">
        <f t="shared" si="148"/>
        <v>#DIV/0!</v>
      </c>
      <c r="S361" s="389"/>
      <c r="T361" s="12"/>
      <c r="U361" s="25"/>
      <c r="V361" s="15"/>
      <c r="W361" s="490">
        <f t="shared" si="152"/>
        <v>0</v>
      </c>
      <c r="X361" s="21" t="e">
        <f>W361*U361/'Déscriptions des trades'!CK361*'Déscriptions des trades'!B361</f>
        <v>#DIV/0!</v>
      </c>
      <c r="Y361" s="459"/>
      <c r="Z361" s="389"/>
      <c r="AA361" s="23">
        <f t="shared" si="149"/>
        <v>0.1</v>
      </c>
      <c r="AB361" s="17" t="e">
        <f>(AA361*'Déscriptions des trades'!U361*'Déscriptions des trades'!B361/'Déscriptions des trades'!CK361)*'Déscriptions des trades'!W361</f>
        <v>#DIV/0!</v>
      </c>
      <c r="AC361" s="265" t="e">
        <f>AB361*'Déscriptions des trades'!CK361</f>
        <v>#DIV/0!</v>
      </c>
      <c r="AD361" s="266" t="e">
        <f>'Déscriptions des trades'!CK361-AC361</f>
        <v>#DIV/0!</v>
      </c>
      <c r="AE361" s="389"/>
      <c r="AF361" s="399">
        <v>357</v>
      </c>
      <c r="AG361" s="389"/>
      <c r="AH361" s="20"/>
      <c r="AI361" s="303"/>
      <c r="AJ361" s="307"/>
      <c r="AK361" s="161"/>
      <c r="AL361" s="305"/>
      <c r="AM361" s="305"/>
      <c r="AN361" s="162"/>
      <c r="AO361" s="439"/>
      <c r="AP361" s="162"/>
      <c r="AQ361" s="113"/>
      <c r="AR361" s="113"/>
      <c r="AS361" s="384"/>
      <c r="AT361" s="306"/>
      <c r="AU361" s="306"/>
      <c r="AV361" s="160"/>
      <c r="AW361" s="158"/>
      <c r="AX361" s="385"/>
      <c r="AY361" s="453"/>
      <c r="AZ361" s="165"/>
      <c r="BA361" s="301"/>
      <c r="BB361" s="165"/>
      <c r="BC361" s="301"/>
      <c r="BD361" s="165"/>
      <c r="BE361" s="302"/>
      <c r="BF361" s="302"/>
      <c r="BG361" s="165"/>
      <c r="BH361" s="303"/>
      <c r="BI361" s="165"/>
      <c r="BJ361" s="304"/>
      <c r="BK361" s="394"/>
      <c r="BL361" s="302"/>
      <c r="BM361" s="302"/>
      <c r="BN361" s="394"/>
      <c r="BO361" s="302"/>
      <c r="BP361" s="13"/>
      <c r="BQ361" s="302"/>
      <c r="BR361" s="13"/>
      <c r="BS361" s="302"/>
      <c r="BT361" s="13"/>
      <c r="BU361" s="302"/>
      <c r="BV361" s="386"/>
      <c r="BW361" s="303"/>
      <c r="BX361" s="303"/>
      <c r="BY361" s="302"/>
      <c r="BZ361" s="302"/>
      <c r="CA361" s="387"/>
      <c r="CB361" s="395"/>
      <c r="CC361" s="12"/>
      <c r="CD361" s="304"/>
      <c r="CE361" s="14"/>
      <c r="CF361" s="395"/>
      <c r="CG361" s="397"/>
      <c r="CH361" s="300">
        <f t="shared" si="153"/>
        <v>0</v>
      </c>
      <c r="CI361" s="26"/>
      <c r="CJ361" s="17">
        <f t="shared" si="150"/>
        <v>0</v>
      </c>
      <c r="CK361" s="18">
        <f t="shared" si="161"/>
        <v>12.89</v>
      </c>
      <c r="CM361" s="164"/>
      <c r="CN361" s="302"/>
      <c r="CO361" s="13">
        <f t="shared" si="154"/>
        <v>0</v>
      </c>
      <c r="CP361" s="302"/>
      <c r="CQ361" s="13">
        <f t="shared" si="155"/>
        <v>0</v>
      </c>
      <c r="CR361" s="302"/>
      <c r="CS361" s="13">
        <f t="shared" si="156"/>
        <v>0</v>
      </c>
      <c r="CT361" s="302"/>
      <c r="CU361" s="13">
        <f t="shared" si="151"/>
        <v>0</v>
      </c>
      <c r="CV361" s="302"/>
      <c r="CW361" s="13">
        <f t="shared" si="157"/>
        <v>0</v>
      </c>
      <c r="CX361" s="13">
        <f t="shared" si="158"/>
        <v>0</v>
      </c>
      <c r="CY361" s="251">
        <f t="shared" si="159"/>
        <v>0</v>
      </c>
      <c r="CZ361" s="13" t="s">
        <v>29</v>
      </c>
      <c r="DA361" s="13">
        <v>50</v>
      </c>
      <c r="DB361" s="22">
        <f t="shared" si="160"/>
        <v>0</v>
      </c>
      <c r="DD361" s="24"/>
      <c r="DF361" s="163"/>
      <c r="DH361" s="24"/>
      <c r="DI361" s="447"/>
      <c r="DJ361" s="163"/>
    </row>
    <row r="362" spans="1:114" s="7" customFormat="1">
      <c r="A362" s="277">
        <f t="shared" si="144"/>
        <v>50</v>
      </c>
      <c r="B362" s="21" t="e">
        <f>'Calculateur de trading'!I362/C362/W362</f>
        <v>#DIV/0!</v>
      </c>
      <c r="C362" s="278">
        <f t="shared" si="145"/>
        <v>10</v>
      </c>
      <c r="D362" s="426"/>
      <c r="E362" s="273">
        <f t="shared" si="146"/>
        <v>100</v>
      </c>
      <c r="F362" s="271">
        <f t="shared" si="138"/>
        <v>2</v>
      </c>
      <c r="G362" s="271" t="e">
        <f t="shared" si="139"/>
        <v>#DIV/0!</v>
      </c>
      <c r="H362" s="272">
        <f t="shared" si="140"/>
        <v>20</v>
      </c>
      <c r="I362" s="270"/>
      <c r="J362" s="273">
        <f t="shared" si="147"/>
        <v>200</v>
      </c>
      <c r="K362" s="271">
        <f t="shared" si="141"/>
        <v>4</v>
      </c>
      <c r="L362" s="271" t="e">
        <f t="shared" si="142"/>
        <v>#DIV/0!</v>
      </c>
      <c r="M362" s="272">
        <f t="shared" si="143"/>
        <v>40</v>
      </c>
      <c r="N362" s="389"/>
      <c r="O362" s="455" t="e">
        <f>(A362*B362*W362)+(B362*'Calculateur de trading'!H362)</f>
        <v>#DIV/0!</v>
      </c>
      <c r="P362" s="274" t="e">
        <f>O362/'Déscriptions des trades'!CK362</f>
        <v>#DIV/0!</v>
      </c>
      <c r="Q362" s="456" t="e">
        <f>'Déscriptions des trades'!CK362-O362</f>
        <v>#DIV/0!</v>
      </c>
      <c r="R362" s="466" t="e">
        <f t="shared" si="148"/>
        <v>#DIV/0!</v>
      </c>
      <c r="S362" s="389"/>
      <c r="T362" s="12"/>
      <c r="U362" s="25"/>
      <c r="V362" s="15"/>
      <c r="W362" s="490">
        <f t="shared" si="152"/>
        <v>0</v>
      </c>
      <c r="X362" s="21" t="e">
        <f>W362*U362/'Déscriptions des trades'!CK362*'Déscriptions des trades'!B362</f>
        <v>#DIV/0!</v>
      </c>
      <c r="Y362" s="459"/>
      <c r="Z362" s="389"/>
      <c r="AA362" s="23">
        <f t="shared" si="149"/>
        <v>0.1</v>
      </c>
      <c r="AB362" s="17" t="e">
        <f>(AA362*'Déscriptions des trades'!U362*'Déscriptions des trades'!B362/'Déscriptions des trades'!CK362)*'Déscriptions des trades'!W362</f>
        <v>#DIV/0!</v>
      </c>
      <c r="AC362" s="265" t="e">
        <f>AB362*'Déscriptions des trades'!CK362</f>
        <v>#DIV/0!</v>
      </c>
      <c r="AD362" s="266" t="e">
        <f>'Déscriptions des trades'!CK362-AC362</f>
        <v>#DIV/0!</v>
      </c>
      <c r="AE362" s="389"/>
      <c r="AF362" s="399">
        <v>358</v>
      </c>
      <c r="AG362" s="389"/>
      <c r="AH362" s="20"/>
      <c r="AI362" s="303"/>
      <c r="AJ362" s="307"/>
      <c r="AK362" s="161"/>
      <c r="AL362" s="305"/>
      <c r="AM362" s="305"/>
      <c r="AN362" s="162"/>
      <c r="AO362" s="439"/>
      <c r="AP362" s="162"/>
      <c r="AQ362" s="113"/>
      <c r="AR362" s="113"/>
      <c r="AS362" s="384"/>
      <c r="AT362" s="306"/>
      <c r="AU362" s="306"/>
      <c r="AV362" s="160"/>
      <c r="AW362" s="158"/>
      <c r="AX362" s="385"/>
      <c r="AY362" s="453"/>
      <c r="AZ362" s="165"/>
      <c r="BA362" s="301"/>
      <c r="BB362" s="165"/>
      <c r="BC362" s="301"/>
      <c r="BD362" s="165"/>
      <c r="BE362" s="302"/>
      <c r="BF362" s="302"/>
      <c r="BG362" s="165"/>
      <c r="BH362" s="303"/>
      <c r="BI362" s="165"/>
      <c r="BJ362" s="304"/>
      <c r="BK362" s="394"/>
      <c r="BL362" s="302"/>
      <c r="BM362" s="302"/>
      <c r="BN362" s="394"/>
      <c r="BO362" s="302"/>
      <c r="BP362" s="13"/>
      <c r="BQ362" s="302"/>
      <c r="BR362" s="13"/>
      <c r="BS362" s="302"/>
      <c r="BT362" s="13"/>
      <c r="BU362" s="302"/>
      <c r="BV362" s="386"/>
      <c r="BW362" s="303"/>
      <c r="BX362" s="303"/>
      <c r="BY362" s="302"/>
      <c r="BZ362" s="302"/>
      <c r="CA362" s="387"/>
      <c r="CB362" s="395"/>
      <c r="CC362" s="12"/>
      <c r="CD362" s="304"/>
      <c r="CE362" s="14"/>
      <c r="CF362" s="395"/>
      <c r="CG362" s="397"/>
      <c r="CH362" s="300">
        <f t="shared" si="153"/>
        <v>0</v>
      </c>
      <c r="CI362" s="26"/>
      <c r="CJ362" s="17">
        <f t="shared" si="150"/>
        <v>0</v>
      </c>
      <c r="CK362" s="18">
        <f t="shared" si="161"/>
        <v>12.89</v>
      </c>
      <c r="CM362" s="164"/>
      <c r="CN362" s="302"/>
      <c r="CO362" s="13">
        <f t="shared" si="154"/>
        <v>0</v>
      </c>
      <c r="CP362" s="302"/>
      <c r="CQ362" s="13">
        <f t="shared" si="155"/>
        <v>0</v>
      </c>
      <c r="CR362" s="302"/>
      <c r="CS362" s="13">
        <f t="shared" si="156"/>
        <v>0</v>
      </c>
      <c r="CT362" s="302"/>
      <c r="CU362" s="13">
        <f t="shared" si="151"/>
        <v>0</v>
      </c>
      <c r="CV362" s="302"/>
      <c r="CW362" s="13">
        <f t="shared" si="157"/>
        <v>0</v>
      </c>
      <c r="CX362" s="13">
        <f t="shared" si="158"/>
        <v>0</v>
      </c>
      <c r="CY362" s="251">
        <f t="shared" si="159"/>
        <v>0</v>
      </c>
      <c r="CZ362" s="13" t="s">
        <v>29</v>
      </c>
      <c r="DA362" s="13">
        <v>50</v>
      </c>
      <c r="DB362" s="22">
        <f t="shared" si="160"/>
        <v>0</v>
      </c>
      <c r="DD362" s="24"/>
      <c r="DF362" s="163"/>
      <c r="DH362" s="24"/>
      <c r="DI362" s="447"/>
      <c r="DJ362" s="163"/>
    </row>
    <row r="363" spans="1:114" s="7" customFormat="1">
      <c r="A363" s="277">
        <f t="shared" si="144"/>
        <v>50</v>
      </c>
      <c r="B363" s="21" t="e">
        <f>'Calculateur de trading'!I363/C363/W363</f>
        <v>#DIV/0!</v>
      </c>
      <c r="C363" s="278">
        <f t="shared" si="145"/>
        <v>10</v>
      </c>
      <c r="D363" s="426"/>
      <c r="E363" s="273">
        <f t="shared" si="146"/>
        <v>100</v>
      </c>
      <c r="F363" s="271">
        <f t="shared" si="138"/>
        <v>2</v>
      </c>
      <c r="G363" s="271" t="e">
        <f t="shared" si="139"/>
        <v>#DIV/0!</v>
      </c>
      <c r="H363" s="272">
        <f t="shared" si="140"/>
        <v>20</v>
      </c>
      <c r="I363" s="270"/>
      <c r="J363" s="273">
        <f t="shared" si="147"/>
        <v>200</v>
      </c>
      <c r="K363" s="271">
        <f t="shared" si="141"/>
        <v>4</v>
      </c>
      <c r="L363" s="271" t="e">
        <f t="shared" si="142"/>
        <v>#DIV/0!</v>
      </c>
      <c r="M363" s="272">
        <f t="shared" si="143"/>
        <v>40</v>
      </c>
      <c r="N363" s="389"/>
      <c r="O363" s="455" t="e">
        <f>(A363*B363*W363)+(B363*'Calculateur de trading'!H363)</f>
        <v>#DIV/0!</v>
      </c>
      <c r="P363" s="274" t="e">
        <f>O363/'Déscriptions des trades'!CK363</f>
        <v>#DIV/0!</v>
      </c>
      <c r="Q363" s="456" t="e">
        <f>'Déscriptions des trades'!CK363-O363</f>
        <v>#DIV/0!</v>
      </c>
      <c r="R363" s="466" t="e">
        <f t="shared" si="148"/>
        <v>#DIV/0!</v>
      </c>
      <c r="S363" s="389"/>
      <c r="T363" s="12"/>
      <c r="U363" s="25"/>
      <c r="V363" s="15"/>
      <c r="W363" s="490">
        <f t="shared" si="152"/>
        <v>0</v>
      </c>
      <c r="X363" s="21" t="e">
        <f>W363*U363/'Déscriptions des trades'!CK363*'Déscriptions des trades'!B363</f>
        <v>#DIV/0!</v>
      </c>
      <c r="Y363" s="459"/>
      <c r="Z363" s="389"/>
      <c r="AA363" s="23">
        <f t="shared" si="149"/>
        <v>0.1</v>
      </c>
      <c r="AB363" s="17" t="e">
        <f>(AA363*'Déscriptions des trades'!U363*'Déscriptions des trades'!B363/'Déscriptions des trades'!CK363)*'Déscriptions des trades'!W363</f>
        <v>#DIV/0!</v>
      </c>
      <c r="AC363" s="265" t="e">
        <f>AB363*'Déscriptions des trades'!CK363</f>
        <v>#DIV/0!</v>
      </c>
      <c r="AD363" s="266" t="e">
        <f>'Déscriptions des trades'!CK363-AC363</f>
        <v>#DIV/0!</v>
      </c>
      <c r="AE363" s="389"/>
      <c r="AF363" s="399">
        <v>359</v>
      </c>
      <c r="AG363" s="389"/>
      <c r="AH363" s="20"/>
      <c r="AI363" s="303"/>
      <c r="AJ363" s="307"/>
      <c r="AK363" s="161"/>
      <c r="AL363" s="305"/>
      <c r="AM363" s="305"/>
      <c r="AN363" s="162"/>
      <c r="AO363" s="439"/>
      <c r="AP363" s="162"/>
      <c r="AQ363" s="113"/>
      <c r="AR363" s="113"/>
      <c r="AS363" s="384"/>
      <c r="AT363" s="306"/>
      <c r="AU363" s="306"/>
      <c r="AV363" s="160"/>
      <c r="AW363" s="158"/>
      <c r="AX363" s="385"/>
      <c r="AY363" s="453"/>
      <c r="AZ363" s="165"/>
      <c r="BA363" s="301"/>
      <c r="BB363" s="165"/>
      <c r="BC363" s="301"/>
      <c r="BD363" s="165"/>
      <c r="BE363" s="302"/>
      <c r="BF363" s="302"/>
      <c r="BG363" s="165"/>
      <c r="BH363" s="303"/>
      <c r="BI363" s="165"/>
      <c r="BJ363" s="304"/>
      <c r="BK363" s="394"/>
      <c r="BL363" s="302"/>
      <c r="BM363" s="302"/>
      <c r="BN363" s="394"/>
      <c r="BO363" s="302"/>
      <c r="BP363" s="13"/>
      <c r="BQ363" s="302"/>
      <c r="BR363" s="13"/>
      <c r="BS363" s="302"/>
      <c r="BT363" s="13"/>
      <c r="BU363" s="302"/>
      <c r="BV363" s="386"/>
      <c r="BW363" s="303"/>
      <c r="BX363" s="303"/>
      <c r="BY363" s="302"/>
      <c r="BZ363" s="302"/>
      <c r="CA363" s="387"/>
      <c r="CB363" s="395"/>
      <c r="CC363" s="12"/>
      <c r="CD363" s="304"/>
      <c r="CE363" s="14"/>
      <c r="CF363" s="395"/>
      <c r="CG363" s="397"/>
      <c r="CH363" s="300">
        <f t="shared" si="153"/>
        <v>0</v>
      </c>
      <c r="CI363" s="26"/>
      <c r="CJ363" s="17">
        <f t="shared" si="150"/>
        <v>0</v>
      </c>
      <c r="CK363" s="18">
        <f t="shared" si="161"/>
        <v>12.89</v>
      </c>
      <c r="CM363" s="164"/>
      <c r="CN363" s="302"/>
      <c r="CO363" s="13">
        <f t="shared" si="154"/>
        <v>0</v>
      </c>
      <c r="CP363" s="302"/>
      <c r="CQ363" s="13">
        <f t="shared" si="155"/>
        <v>0</v>
      </c>
      <c r="CR363" s="302"/>
      <c r="CS363" s="13">
        <f t="shared" si="156"/>
        <v>0</v>
      </c>
      <c r="CT363" s="302"/>
      <c r="CU363" s="13">
        <f t="shared" si="151"/>
        <v>0</v>
      </c>
      <c r="CV363" s="302"/>
      <c r="CW363" s="13">
        <f t="shared" si="157"/>
        <v>0</v>
      </c>
      <c r="CX363" s="13">
        <f t="shared" si="158"/>
        <v>0</v>
      </c>
      <c r="CY363" s="251">
        <f t="shared" si="159"/>
        <v>0</v>
      </c>
      <c r="CZ363" s="13" t="s">
        <v>29</v>
      </c>
      <c r="DA363" s="13">
        <v>50</v>
      </c>
      <c r="DB363" s="22">
        <f t="shared" si="160"/>
        <v>0</v>
      </c>
      <c r="DD363" s="24"/>
      <c r="DF363" s="163"/>
      <c r="DH363" s="24"/>
      <c r="DI363" s="447"/>
      <c r="DJ363" s="163"/>
    </row>
    <row r="364" spans="1:114" s="7" customFormat="1">
      <c r="A364" s="277">
        <f t="shared" si="144"/>
        <v>50</v>
      </c>
      <c r="B364" s="21" t="e">
        <f>'Calculateur de trading'!I364/C364/W364</f>
        <v>#DIV/0!</v>
      </c>
      <c r="C364" s="278">
        <f t="shared" si="145"/>
        <v>10</v>
      </c>
      <c r="D364" s="278"/>
      <c r="E364" s="273">
        <f t="shared" si="146"/>
        <v>100</v>
      </c>
      <c r="F364" s="271">
        <f t="shared" si="138"/>
        <v>2</v>
      </c>
      <c r="G364" s="271" t="e">
        <f t="shared" si="139"/>
        <v>#DIV/0!</v>
      </c>
      <c r="H364" s="272">
        <f t="shared" si="140"/>
        <v>20</v>
      </c>
      <c r="I364" s="270"/>
      <c r="J364" s="273">
        <f t="shared" si="147"/>
        <v>200</v>
      </c>
      <c r="K364" s="271">
        <f t="shared" si="141"/>
        <v>4</v>
      </c>
      <c r="L364" s="271" t="e">
        <f t="shared" si="142"/>
        <v>#DIV/0!</v>
      </c>
      <c r="M364" s="272">
        <f t="shared" si="143"/>
        <v>40</v>
      </c>
      <c r="N364" s="389"/>
      <c r="O364" s="455" t="e">
        <f>(A364*B364*W364)+(B364*'Calculateur de trading'!H364)</f>
        <v>#DIV/0!</v>
      </c>
      <c r="P364" s="274" t="e">
        <f>O364/'Déscriptions des trades'!CK364</f>
        <v>#DIV/0!</v>
      </c>
      <c r="Q364" s="456" t="e">
        <f>'Déscriptions des trades'!CK364-O364</f>
        <v>#DIV/0!</v>
      </c>
      <c r="R364" s="466" t="e">
        <f t="shared" si="148"/>
        <v>#DIV/0!</v>
      </c>
      <c r="S364" s="389"/>
      <c r="T364" s="12"/>
      <c r="U364" s="25"/>
      <c r="V364" s="15"/>
      <c r="W364" s="490">
        <f t="shared" si="152"/>
        <v>0</v>
      </c>
      <c r="X364" s="21" t="e">
        <f>W364*U364/'Déscriptions des trades'!CK364*'Déscriptions des trades'!B364</f>
        <v>#DIV/0!</v>
      </c>
      <c r="Y364" s="459"/>
      <c r="Z364" s="389"/>
      <c r="AA364" s="23">
        <f t="shared" si="149"/>
        <v>0.1</v>
      </c>
      <c r="AB364" s="17" t="e">
        <f>(AA364*'Déscriptions des trades'!U364*'Déscriptions des trades'!B364/'Déscriptions des trades'!CK364)*'Déscriptions des trades'!W364</f>
        <v>#DIV/0!</v>
      </c>
      <c r="AC364" s="265" t="e">
        <f>AB364*'Déscriptions des trades'!CK364</f>
        <v>#DIV/0!</v>
      </c>
      <c r="AD364" s="266" t="e">
        <f>'Déscriptions des trades'!CK364-AC364</f>
        <v>#DIV/0!</v>
      </c>
      <c r="AE364" s="389"/>
      <c r="AF364" s="399">
        <v>360</v>
      </c>
      <c r="AG364" s="389"/>
      <c r="AH364" s="20"/>
      <c r="AI364" s="303"/>
      <c r="AJ364" s="307"/>
      <c r="AK364" s="161"/>
      <c r="AL364" s="305"/>
      <c r="AM364" s="305"/>
      <c r="AN364" s="162"/>
      <c r="AO364" s="439"/>
      <c r="AP364" s="162"/>
      <c r="AQ364" s="113"/>
      <c r="AR364" s="113"/>
      <c r="AS364" s="384"/>
      <c r="AT364" s="306"/>
      <c r="AU364" s="306"/>
      <c r="AV364" s="160"/>
      <c r="AW364" s="158"/>
      <c r="AX364" s="385"/>
      <c r="AY364" s="453"/>
      <c r="AZ364" s="165"/>
      <c r="BA364" s="301"/>
      <c r="BB364" s="165"/>
      <c r="BC364" s="301"/>
      <c r="BD364" s="165"/>
      <c r="BE364" s="302"/>
      <c r="BF364" s="302"/>
      <c r="BG364" s="165"/>
      <c r="BH364" s="303"/>
      <c r="BI364" s="165"/>
      <c r="BJ364" s="304"/>
      <c r="BK364" s="394"/>
      <c r="BL364" s="302"/>
      <c r="BM364" s="302"/>
      <c r="BN364" s="394"/>
      <c r="BO364" s="302"/>
      <c r="BP364" s="13"/>
      <c r="BQ364" s="302"/>
      <c r="BR364" s="13"/>
      <c r="BS364" s="302"/>
      <c r="BT364" s="13"/>
      <c r="BU364" s="302"/>
      <c r="BV364" s="386"/>
      <c r="BW364" s="303"/>
      <c r="BX364" s="303"/>
      <c r="BY364" s="302"/>
      <c r="BZ364" s="302"/>
      <c r="CA364" s="387"/>
      <c r="CB364" s="395"/>
      <c r="CC364" s="12"/>
      <c r="CD364" s="304"/>
      <c r="CE364" s="14"/>
      <c r="CF364" s="395"/>
      <c r="CG364" s="397"/>
      <c r="CH364" s="300">
        <f t="shared" si="153"/>
        <v>0</v>
      </c>
      <c r="CI364" s="26"/>
      <c r="CJ364" s="17">
        <f t="shared" si="150"/>
        <v>0</v>
      </c>
      <c r="CK364" s="18">
        <f t="shared" si="161"/>
        <v>12.89</v>
      </c>
      <c r="CM364" s="164"/>
      <c r="CN364" s="302"/>
      <c r="CO364" s="13">
        <f t="shared" si="154"/>
        <v>0</v>
      </c>
      <c r="CP364" s="302"/>
      <c r="CQ364" s="13">
        <f t="shared" si="155"/>
        <v>0</v>
      </c>
      <c r="CR364" s="302"/>
      <c r="CS364" s="13">
        <f t="shared" si="156"/>
        <v>0</v>
      </c>
      <c r="CT364" s="302"/>
      <c r="CU364" s="13">
        <f t="shared" si="151"/>
        <v>0</v>
      </c>
      <c r="CV364" s="302"/>
      <c r="CW364" s="13">
        <f t="shared" si="157"/>
        <v>0</v>
      </c>
      <c r="CX364" s="13">
        <f t="shared" si="158"/>
        <v>0</v>
      </c>
      <c r="CY364" s="251">
        <f t="shared" si="159"/>
        <v>0</v>
      </c>
      <c r="CZ364" s="13" t="s">
        <v>29</v>
      </c>
      <c r="DA364" s="13">
        <v>50</v>
      </c>
      <c r="DB364" s="22">
        <f t="shared" si="160"/>
        <v>0</v>
      </c>
      <c r="DD364" s="24"/>
      <c r="DF364" s="163"/>
      <c r="DH364" s="24"/>
      <c r="DI364" s="447"/>
      <c r="DJ364" s="163"/>
    </row>
    <row r="365" spans="1:114" s="7" customFormat="1">
      <c r="A365" s="277">
        <f t="shared" si="144"/>
        <v>50</v>
      </c>
      <c r="B365" s="21" t="e">
        <f>'Calculateur de trading'!I365/C365/W365</f>
        <v>#DIV/0!</v>
      </c>
      <c r="C365" s="278">
        <f t="shared" si="145"/>
        <v>10</v>
      </c>
      <c r="D365" s="426"/>
      <c r="E365" s="273">
        <f t="shared" si="146"/>
        <v>100</v>
      </c>
      <c r="F365" s="271">
        <f t="shared" si="138"/>
        <v>2</v>
      </c>
      <c r="G365" s="271" t="e">
        <f t="shared" si="139"/>
        <v>#DIV/0!</v>
      </c>
      <c r="H365" s="272">
        <f t="shared" si="140"/>
        <v>20</v>
      </c>
      <c r="I365" s="270"/>
      <c r="J365" s="273">
        <f t="shared" si="147"/>
        <v>200</v>
      </c>
      <c r="K365" s="271">
        <f t="shared" si="141"/>
        <v>4</v>
      </c>
      <c r="L365" s="271" t="e">
        <f t="shared" si="142"/>
        <v>#DIV/0!</v>
      </c>
      <c r="M365" s="272">
        <f t="shared" si="143"/>
        <v>40</v>
      </c>
      <c r="N365" s="389"/>
      <c r="O365" s="455" t="e">
        <f>(A365*B365*W365)+(B365*'Calculateur de trading'!H365)</f>
        <v>#DIV/0!</v>
      </c>
      <c r="P365" s="274" t="e">
        <f>O365/'Déscriptions des trades'!CK365</f>
        <v>#DIV/0!</v>
      </c>
      <c r="Q365" s="456" t="e">
        <f>'Déscriptions des trades'!CK365-O365</f>
        <v>#DIV/0!</v>
      </c>
      <c r="R365" s="466" t="e">
        <f t="shared" si="148"/>
        <v>#DIV/0!</v>
      </c>
      <c r="S365" s="389"/>
      <c r="T365" s="12"/>
      <c r="U365" s="25"/>
      <c r="V365" s="15"/>
      <c r="W365" s="490">
        <f t="shared" si="152"/>
        <v>0</v>
      </c>
      <c r="X365" s="21" t="e">
        <f>W365*U365/'Déscriptions des trades'!CK365*'Déscriptions des trades'!B365</f>
        <v>#DIV/0!</v>
      </c>
      <c r="Y365" s="459"/>
      <c r="Z365" s="389"/>
      <c r="AA365" s="23">
        <f t="shared" si="149"/>
        <v>0.1</v>
      </c>
      <c r="AB365" s="17" t="e">
        <f>(AA365*'Déscriptions des trades'!U365*'Déscriptions des trades'!B365/'Déscriptions des trades'!CK365)*'Déscriptions des trades'!W365</f>
        <v>#DIV/0!</v>
      </c>
      <c r="AC365" s="265" t="e">
        <f>AB365*'Déscriptions des trades'!CK365</f>
        <v>#DIV/0!</v>
      </c>
      <c r="AD365" s="266" t="e">
        <f>'Déscriptions des trades'!CK365-AC365</f>
        <v>#DIV/0!</v>
      </c>
      <c r="AE365" s="389"/>
      <c r="AF365" s="399">
        <v>361</v>
      </c>
      <c r="AG365" s="389"/>
      <c r="AH365" s="20"/>
      <c r="AI365" s="303"/>
      <c r="AJ365" s="307"/>
      <c r="AK365" s="161"/>
      <c r="AL365" s="305"/>
      <c r="AM365" s="305"/>
      <c r="AN365" s="162"/>
      <c r="AO365" s="439"/>
      <c r="AP365" s="162"/>
      <c r="AQ365" s="113"/>
      <c r="AR365" s="113"/>
      <c r="AS365" s="384"/>
      <c r="AT365" s="306"/>
      <c r="AU365" s="306"/>
      <c r="AV365" s="160"/>
      <c r="AW365" s="158"/>
      <c r="AX365" s="385"/>
      <c r="AY365" s="453"/>
      <c r="AZ365" s="165"/>
      <c r="BA365" s="301"/>
      <c r="BB365" s="165"/>
      <c r="BC365" s="301"/>
      <c r="BD365" s="165"/>
      <c r="BE365" s="302"/>
      <c r="BF365" s="302"/>
      <c r="BG365" s="165"/>
      <c r="BH365" s="303"/>
      <c r="BI365" s="165"/>
      <c r="BJ365" s="304"/>
      <c r="BK365" s="394"/>
      <c r="BL365" s="302"/>
      <c r="BM365" s="302"/>
      <c r="BN365" s="394"/>
      <c r="BO365" s="302"/>
      <c r="BP365" s="13"/>
      <c r="BQ365" s="302"/>
      <c r="BR365" s="13"/>
      <c r="BS365" s="302"/>
      <c r="BT365" s="13"/>
      <c r="BU365" s="302"/>
      <c r="BV365" s="386"/>
      <c r="BW365" s="303"/>
      <c r="BX365" s="303"/>
      <c r="BY365" s="302"/>
      <c r="BZ365" s="302"/>
      <c r="CA365" s="387"/>
      <c r="CB365" s="395"/>
      <c r="CC365" s="12"/>
      <c r="CD365" s="304"/>
      <c r="CE365" s="14"/>
      <c r="CF365" s="395"/>
      <c r="CG365" s="397"/>
      <c r="CH365" s="300">
        <f t="shared" si="153"/>
        <v>0</v>
      </c>
      <c r="CI365" s="26"/>
      <c r="CJ365" s="17">
        <f t="shared" si="150"/>
        <v>0</v>
      </c>
      <c r="CK365" s="18">
        <f t="shared" si="161"/>
        <v>12.89</v>
      </c>
      <c r="CM365" s="164"/>
      <c r="CN365" s="302"/>
      <c r="CO365" s="13">
        <f t="shared" si="154"/>
        <v>0</v>
      </c>
      <c r="CP365" s="302"/>
      <c r="CQ365" s="13">
        <f t="shared" si="155"/>
        <v>0</v>
      </c>
      <c r="CR365" s="302"/>
      <c r="CS365" s="13">
        <f t="shared" si="156"/>
        <v>0</v>
      </c>
      <c r="CT365" s="302"/>
      <c r="CU365" s="13">
        <f t="shared" si="151"/>
        <v>0</v>
      </c>
      <c r="CV365" s="302"/>
      <c r="CW365" s="13">
        <f t="shared" si="157"/>
        <v>0</v>
      </c>
      <c r="CX365" s="13">
        <f t="shared" si="158"/>
        <v>0</v>
      </c>
      <c r="CY365" s="251">
        <f t="shared" si="159"/>
        <v>0</v>
      </c>
      <c r="CZ365" s="13" t="s">
        <v>29</v>
      </c>
      <c r="DA365" s="13">
        <v>50</v>
      </c>
      <c r="DB365" s="22">
        <f t="shared" si="160"/>
        <v>0</v>
      </c>
      <c r="DD365" s="24"/>
      <c r="DF365" s="163"/>
      <c r="DH365" s="24"/>
      <c r="DI365" s="447"/>
      <c r="DJ365" s="163"/>
    </row>
    <row r="366" spans="1:114" s="7" customFormat="1">
      <c r="A366" s="277">
        <f t="shared" si="144"/>
        <v>50</v>
      </c>
      <c r="B366" s="21" t="e">
        <f>'Calculateur de trading'!I366/C366/W366</f>
        <v>#DIV/0!</v>
      </c>
      <c r="C366" s="278">
        <f t="shared" si="145"/>
        <v>10</v>
      </c>
      <c r="D366" s="278"/>
      <c r="E366" s="273">
        <f t="shared" si="146"/>
        <v>100</v>
      </c>
      <c r="F366" s="271">
        <f t="shared" si="138"/>
        <v>2</v>
      </c>
      <c r="G366" s="271" t="e">
        <f t="shared" si="139"/>
        <v>#DIV/0!</v>
      </c>
      <c r="H366" s="272">
        <f t="shared" si="140"/>
        <v>20</v>
      </c>
      <c r="I366" s="270"/>
      <c r="J366" s="273">
        <f t="shared" si="147"/>
        <v>200</v>
      </c>
      <c r="K366" s="271">
        <f t="shared" si="141"/>
        <v>4</v>
      </c>
      <c r="L366" s="271" t="e">
        <f t="shared" si="142"/>
        <v>#DIV/0!</v>
      </c>
      <c r="M366" s="272">
        <f t="shared" si="143"/>
        <v>40</v>
      </c>
      <c r="N366" s="389"/>
      <c r="O366" s="455" t="e">
        <f>(A366*B366*W366)+(B366*'Calculateur de trading'!H366)</f>
        <v>#DIV/0!</v>
      </c>
      <c r="P366" s="274" t="e">
        <f>O366/'Déscriptions des trades'!CK366</f>
        <v>#DIV/0!</v>
      </c>
      <c r="Q366" s="456" t="e">
        <f>'Déscriptions des trades'!CK366-O366</f>
        <v>#DIV/0!</v>
      </c>
      <c r="R366" s="466" t="e">
        <f t="shared" si="148"/>
        <v>#DIV/0!</v>
      </c>
      <c r="S366" s="389"/>
      <c r="T366" s="12"/>
      <c r="U366" s="25"/>
      <c r="V366" s="15"/>
      <c r="W366" s="490">
        <f t="shared" si="152"/>
        <v>0</v>
      </c>
      <c r="X366" s="21" t="e">
        <f>W366*U366/'Déscriptions des trades'!CK366*'Déscriptions des trades'!B366</f>
        <v>#DIV/0!</v>
      </c>
      <c r="Y366" s="459"/>
      <c r="Z366" s="389"/>
      <c r="AA366" s="23">
        <f t="shared" si="149"/>
        <v>0.1</v>
      </c>
      <c r="AB366" s="17" t="e">
        <f>(AA366*'Déscriptions des trades'!U366*'Déscriptions des trades'!B366/'Déscriptions des trades'!CK366)*'Déscriptions des trades'!W366</f>
        <v>#DIV/0!</v>
      </c>
      <c r="AC366" s="265" t="e">
        <f>AB366*'Déscriptions des trades'!CK366</f>
        <v>#DIV/0!</v>
      </c>
      <c r="AD366" s="266" t="e">
        <f>'Déscriptions des trades'!CK366-AC366</f>
        <v>#DIV/0!</v>
      </c>
      <c r="AE366" s="389"/>
      <c r="AF366" s="399">
        <v>362</v>
      </c>
      <c r="AG366" s="389"/>
      <c r="AH366" s="20"/>
      <c r="AI366" s="303"/>
      <c r="AJ366" s="307"/>
      <c r="AK366" s="161"/>
      <c r="AL366" s="305"/>
      <c r="AM366" s="305"/>
      <c r="AN366" s="162"/>
      <c r="AO366" s="439"/>
      <c r="AP366" s="162"/>
      <c r="AQ366" s="113"/>
      <c r="AR366" s="113"/>
      <c r="AS366" s="384"/>
      <c r="AT366" s="306"/>
      <c r="AU366" s="306"/>
      <c r="AV366" s="160"/>
      <c r="AW366" s="158"/>
      <c r="AX366" s="385"/>
      <c r="AY366" s="453"/>
      <c r="AZ366" s="165"/>
      <c r="BA366" s="301"/>
      <c r="BB366" s="165"/>
      <c r="BC366" s="301"/>
      <c r="BD366" s="165"/>
      <c r="BE366" s="302"/>
      <c r="BF366" s="302"/>
      <c r="BG366" s="165"/>
      <c r="BH366" s="303"/>
      <c r="BI366" s="165"/>
      <c r="BJ366" s="304"/>
      <c r="BK366" s="394"/>
      <c r="BL366" s="302"/>
      <c r="BM366" s="302"/>
      <c r="BN366" s="394"/>
      <c r="BO366" s="302"/>
      <c r="BP366" s="13"/>
      <c r="BQ366" s="302"/>
      <c r="BR366" s="13"/>
      <c r="BS366" s="302"/>
      <c r="BT366" s="13"/>
      <c r="BU366" s="302"/>
      <c r="BV366" s="386"/>
      <c r="BW366" s="303"/>
      <c r="BX366" s="303"/>
      <c r="BY366" s="302"/>
      <c r="BZ366" s="302"/>
      <c r="CA366" s="387"/>
      <c r="CB366" s="395"/>
      <c r="CC366" s="12"/>
      <c r="CD366" s="304"/>
      <c r="CE366" s="14"/>
      <c r="CF366" s="395"/>
      <c r="CG366" s="397"/>
      <c r="CH366" s="300">
        <f t="shared" si="153"/>
        <v>0</v>
      </c>
      <c r="CI366" s="26"/>
      <c r="CJ366" s="17">
        <f t="shared" si="150"/>
        <v>0</v>
      </c>
      <c r="CK366" s="18">
        <f t="shared" si="161"/>
        <v>12.89</v>
      </c>
      <c r="CM366" s="164"/>
      <c r="CN366" s="302"/>
      <c r="CO366" s="13">
        <f t="shared" si="154"/>
        <v>0</v>
      </c>
      <c r="CP366" s="302"/>
      <c r="CQ366" s="13">
        <f t="shared" si="155"/>
        <v>0</v>
      </c>
      <c r="CR366" s="302"/>
      <c r="CS366" s="13">
        <f t="shared" si="156"/>
        <v>0</v>
      </c>
      <c r="CT366" s="302"/>
      <c r="CU366" s="13">
        <f t="shared" si="151"/>
        <v>0</v>
      </c>
      <c r="CV366" s="302"/>
      <c r="CW366" s="13">
        <f t="shared" si="157"/>
        <v>0</v>
      </c>
      <c r="CX366" s="13">
        <f t="shared" si="158"/>
        <v>0</v>
      </c>
      <c r="CY366" s="251">
        <f t="shared" si="159"/>
        <v>0</v>
      </c>
      <c r="CZ366" s="13" t="s">
        <v>29</v>
      </c>
      <c r="DA366" s="13">
        <v>50</v>
      </c>
      <c r="DB366" s="22">
        <f t="shared" si="160"/>
        <v>0</v>
      </c>
      <c r="DD366" s="24"/>
      <c r="DF366" s="163"/>
      <c r="DH366" s="24"/>
      <c r="DI366" s="447"/>
      <c r="DJ366" s="163"/>
    </row>
    <row r="367" spans="1:114" s="7" customFormat="1">
      <c r="A367" s="277">
        <f t="shared" si="144"/>
        <v>50</v>
      </c>
      <c r="B367" s="21" t="e">
        <f>'Calculateur de trading'!I367/C367/W367</f>
        <v>#DIV/0!</v>
      </c>
      <c r="C367" s="278">
        <f t="shared" si="145"/>
        <v>10</v>
      </c>
      <c r="D367" s="426"/>
      <c r="E367" s="273">
        <f t="shared" si="146"/>
        <v>100</v>
      </c>
      <c r="F367" s="271">
        <f t="shared" si="138"/>
        <v>2</v>
      </c>
      <c r="G367" s="271" t="e">
        <f t="shared" si="139"/>
        <v>#DIV/0!</v>
      </c>
      <c r="H367" s="272">
        <f t="shared" si="140"/>
        <v>20</v>
      </c>
      <c r="I367" s="270"/>
      <c r="J367" s="273">
        <f t="shared" si="147"/>
        <v>200</v>
      </c>
      <c r="K367" s="271">
        <f t="shared" si="141"/>
        <v>4</v>
      </c>
      <c r="L367" s="271" t="e">
        <f t="shared" si="142"/>
        <v>#DIV/0!</v>
      </c>
      <c r="M367" s="272">
        <f t="shared" si="143"/>
        <v>40</v>
      </c>
      <c r="N367" s="389"/>
      <c r="O367" s="455" t="e">
        <f>(A367*B367*W367)+(B367*'Calculateur de trading'!H367)</f>
        <v>#DIV/0!</v>
      </c>
      <c r="P367" s="274" t="e">
        <f>O367/'Déscriptions des trades'!CK367</f>
        <v>#DIV/0!</v>
      </c>
      <c r="Q367" s="456" t="e">
        <f>'Déscriptions des trades'!CK367-O367</f>
        <v>#DIV/0!</v>
      </c>
      <c r="R367" s="466" t="e">
        <f t="shared" si="148"/>
        <v>#DIV/0!</v>
      </c>
      <c r="S367" s="389"/>
      <c r="T367" s="12"/>
      <c r="U367" s="25"/>
      <c r="V367" s="15"/>
      <c r="W367" s="490">
        <f t="shared" si="152"/>
        <v>0</v>
      </c>
      <c r="X367" s="21" t="e">
        <f>W367*U367/'Déscriptions des trades'!CK367*'Déscriptions des trades'!B367</f>
        <v>#DIV/0!</v>
      </c>
      <c r="Y367" s="459"/>
      <c r="Z367" s="389"/>
      <c r="AA367" s="23">
        <f t="shared" si="149"/>
        <v>0.1</v>
      </c>
      <c r="AB367" s="17" t="e">
        <f>(AA367*'Déscriptions des trades'!U367*'Déscriptions des trades'!B367/'Déscriptions des trades'!CK367)*'Déscriptions des trades'!W367</f>
        <v>#DIV/0!</v>
      </c>
      <c r="AC367" s="265" t="e">
        <f>AB367*'Déscriptions des trades'!CK367</f>
        <v>#DIV/0!</v>
      </c>
      <c r="AD367" s="266" t="e">
        <f>'Déscriptions des trades'!CK367-AC367</f>
        <v>#DIV/0!</v>
      </c>
      <c r="AE367" s="389"/>
      <c r="AF367" s="399">
        <v>363</v>
      </c>
      <c r="AG367" s="389"/>
      <c r="AH367" s="20"/>
      <c r="AI367" s="303"/>
      <c r="AJ367" s="307"/>
      <c r="AK367" s="161"/>
      <c r="AL367" s="305"/>
      <c r="AM367" s="305"/>
      <c r="AN367" s="162"/>
      <c r="AO367" s="439"/>
      <c r="AP367" s="162"/>
      <c r="AQ367" s="113"/>
      <c r="AR367" s="113"/>
      <c r="AS367" s="384"/>
      <c r="AT367" s="306"/>
      <c r="AU367" s="306"/>
      <c r="AV367" s="160"/>
      <c r="AW367" s="158"/>
      <c r="AX367" s="385"/>
      <c r="AY367" s="453"/>
      <c r="AZ367" s="165"/>
      <c r="BA367" s="301"/>
      <c r="BB367" s="165"/>
      <c r="BC367" s="301"/>
      <c r="BD367" s="165"/>
      <c r="BE367" s="302"/>
      <c r="BF367" s="302"/>
      <c r="BG367" s="165"/>
      <c r="BH367" s="303"/>
      <c r="BI367" s="165"/>
      <c r="BJ367" s="304"/>
      <c r="BK367" s="394"/>
      <c r="BL367" s="302"/>
      <c r="BM367" s="302"/>
      <c r="BN367" s="394"/>
      <c r="BO367" s="302"/>
      <c r="BP367" s="13"/>
      <c r="BQ367" s="302"/>
      <c r="BR367" s="13"/>
      <c r="BS367" s="302"/>
      <c r="BT367" s="13"/>
      <c r="BU367" s="302"/>
      <c r="BV367" s="386"/>
      <c r="BW367" s="303"/>
      <c r="BX367" s="303"/>
      <c r="BY367" s="302"/>
      <c r="BZ367" s="302"/>
      <c r="CA367" s="387"/>
      <c r="CB367" s="395"/>
      <c r="CC367" s="12"/>
      <c r="CD367" s="304"/>
      <c r="CE367" s="14"/>
      <c r="CF367" s="395"/>
      <c r="CG367" s="397"/>
      <c r="CH367" s="300">
        <f t="shared" si="153"/>
        <v>0</v>
      </c>
      <c r="CI367" s="26"/>
      <c r="CJ367" s="17">
        <f t="shared" si="150"/>
        <v>0</v>
      </c>
      <c r="CK367" s="18">
        <f t="shared" si="161"/>
        <v>12.89</v>
      </c>
      <c r="CM367" s="164"/>
      <c r="CN367" s="302"/>
      <c r="CO367" s="13">
        <f t="shared" si="154"/>
        <v>0</v>
      </c>
      <c r="CP367" s="302"/>
      <c r="CQ367" s="13">
        <f t="shared" si="155"/>
        <v>0</v>
      </c>
      <c r="CR367" s="302"/>
      <c r="CS367" s="13">
        <f t="shared" si="156"/>
        <v>0</v>
      </c>
      <c r="CT367" s="302"/>
      <c r="CU367" s="13">
        <f t="shared" si="151"/>
        <v>0</v>
      </c>
      <c r="CV367" s="302"/>
      <c r="CW367" s="13">
        <f t="shared" si="157"/>
        <v>0</v>
      </c>
      <c r="CX367" s="13">
        <f t="shared" si="158"/>
        <v>0</v>
      </c>
      <c r="CY367" s="251">
        <f t="shared" si="159"/>
        <v>0</v>
      </c>
      <c r="CZ367" s="13" t="s">
        <v>29</v>
      </c>
      <c r="DA367" s="13">
        <v>50</v>
      </c>
      <c r="DB367" s="22">
        <f t="shared" si="160"/>
        <v>0</v>
      </c>
      <c r="DD367" s="24"/>
      <c r="DF367" s="163"/>
      <c r="DH367" s="24"/>
      <c r="DI367" s="447"/>
      <c r="DJ367" s="163"/>
    </row>
    <row r="368" spans="1:114" s="7" customFormat="1">
      <c r="A368" s="277">
        <f t="shared" si="144"/>
        <v>50</v>
      </c>
      <c r="B368" s="21" t="e">
        <f>'Calculateur de trading'!I368/C368/W368</f>
        <v>#DIV/0!</v>
      </c>
      <c r="C368" s="278">
        <f t="shared" si="145"/>
        <v>10</v>
      </c>
      <c r="D368" s="278"/>
      <c r="E368" s="273">
        <f t="shared" si="146"/>
        <v>100</v>
      </c>
      <c r="F368" s="271">
        <f t="shared" si="138"/>
        <v>2</v>
      </c>
      <c r="G368" s="271" t="e">
        <f t="shared" si="139"/>
        <v>#DIV/0!</v>
      </c>
      <c r="H368" s="272">
        <f t="shared" si="140"/>
        <v>20</v>
      </c>
      <c r="I368" s="270"/>
      <c r="J368" s="273">
        <f t="shared" si="147"/>
        <v>200</v>
      </c>
      <c r="K368" s="271">
        <f t="shared" si="141"/>
        <v>4</v>
      </c>
      <c r="L368" s="271" t="e">
        <f t="shared" si="142"/>
        <v>#DIV/0!</v>
      </c>
      <c r="M368" s="272">
        <f t="shared" si="143"/>
        <v>40</v>
      </c>
      <c r="N368" s="389"/>
      <c r="O368" s="455" t="e">
        <f>(A368*B368*W368)+(B368*'Calculateur de trading'!H368)</f>
        <v>#DIV/0!</v>
      </c>
      <c r="P368" s="274" t="e">
        <f>O368/'Déscriptions des trades'!CK368</f>
        <v>#DIV/0!</v>
      </c>
      <c r="Q368" s="456" t="e">
        <f>'Déscriptions des trades'!CK368-O368</f>
        <v>#DIV/0!</v>
      </c>
      <c r="R368" s="466" t="e">
        <f t="shared" si="148"/>
        <v>#DIV/0!</v>
      </c>
      <c r="S368" s="389"/>
      <c r="T368" s="12"/>
      <c r="U368" s="25"/>
      <c r="V368" s="15"/>
      <c r="W368" s="490">
        <f t="shared" si="152"/>
        <v>0</v>
      </c>
      <c r="X368" s="21" t="e">
        <f>W368*U368/'Déscriptions des trades'!CK368*'Déscriptions des trades'!B368</f>
        <v>#DIV/0!</v>
      </c>
      <c r="Y368" s="459"/>
      <c r="Z368" s="389"/>
      <c r="AA368" s="23">
        <f t="shared" si="149"/>
        <v>0.1</v>
      </c>
      <c r="AB368" s="17" t="e">
        <f>(AA368*'Déscriptions des trades'!U368*'Déscriptions des trades'!B368/'Déscriptions des trades'!CK368)*'Déscriptions des trades'!W368</f>
        <v>#DIV/0!</v>
      </c>
      <c r="AC368" s="265" t="e">
        <f>AB368*'Déscriptions des trades'!CK368</f>
        <v>#DIV/0!</v>
      </c>
      <c r="AD368" s="266" t="e">
        <f>'Déscriptions des trades'!CK368-AC368</f>
        <v>#DIV/0!</v>
      </c>
      <c r="AE368" s="389"/>
      <c r="AF368" s="399">
        <v>364</v>
      </c>
      <c r="AG368" s="389"/>
      <c r="AH368" s="20"/>
      <c r="AI368" s="303"/>
      <c r="AJ368" s="307"/>
      <c r="AK368" s="161"/>
      <c r="AL368" s="305"/>
      <c r="AM368" s="305"/>
      <c r="AN368" s="162"/>
      <c r="AO368" s="439"/>
      <c r="AP368" s="162"/>
      <c r="AQ368" s="113"/>
      <c r="AR368" s="113"/>
      <c r="AS368" s="384"/>
      <c r="AT368" s="306"/>
      <c r="AU368" s="306"/>
      <c r="AV368" s="160"/>
      <c r="AW368" s="158"/>
      <c r="AX368" s="385"/>
      <c r="AY368" s="453"/>
      <c r="AZ368" s="165"/>
      <c r="BA368" s="301"/>
      <c r="BB368" s="165"/>
      <c r="BC368" s="301"/>
      <c r="BD368" s="165"/>
      <c r="BE368" s="302"/>
      <c r="BF368" s="302"/>
      <c r="BG368" s="165"/>
      <c r="BH368" s="303"/>
      <c r="BI368" s="165"/>
      <c r="BJ368" s="304"/>
      <c r="BK368" s="394"/>
      <c r="BL368" s="302"/>
      <c r="BM368" s="302"/>
      <c r="BN368" s="394"/>
      <c r="BO368" s="302"/>
      <c r="BP368" s="13"/>
      <c r="BQ368" s="302"/>
      <c r="BR368" s="13"/>
      <c r="BS368" s="302"/>
      <c r="BT368" s="13"/>
      <c r="BU368" s="302"/>
      <c r="BV368" s="386"/>
      <c r="BW368" s="303"/>
      <c r="BX368" s="303"/>
      <c r="BY368" s="302"/>
      <c r="BZ368" s="302"/>
      <c r="CA368" s="387"/>
      <c r="CB368" s="395"/>
      <c r="CC368" s="12"/>
      <c r="CD368" s="304"/>
      <c r="CE368" s="14"/>
      <c r="CF368" s="395"/>
      <c r="CG368" s="397"/>
      <c r="CH368" s="300">
        <f t="shared" si="153"/>
        <v>0</v>
      </c>
      <c r="CI368" s="26"/>
      <c r="CJ368" s="17">
        <f t="shared" si="150"/>
        <v>0</v>
      </c>
      <c r="CK368" s="18">
        <f t="shared" si="161"/>
        <v>12.89</v>
      </c>
      <c r="CM368" s="164"/>
      <c r="CN368" s="302"/>
      <c r="CO368" s="13">
        <f t="shared" si="154"/>
        <v>0</v>
      </c>
      <c r="CP368" s="302"/>
      <c r="CQ368" s="13">
        <f t="shared" si="155"/>
        <v>0</v>
      </c>
      <c r="CR368" s="302"/>
      <c r="CS368" s="13">
        <f t="shared" si="156"/>
        <v>0</v>
      </c>
      <c r="CT368" s="302"/>
      <c r="CU368" s="13">
        <f t="shared" si="151"/>
        <v>0</v>
      </c>
      <c r="CV368" s="302"/>
      <c r="CW368" s="13">
        <f t="shared" si="157"/>
        <v>0</v>
      </c>
      <c r="CX368" s="13">
        <f t="shared" si="158"/>
        <v>0</v>
      </c>
      <c r="CY368" s="251">
        <f t="shared" si="159"/>
        <v>0</v>
      </c>
      <c r="CZ368" s="13" t="s">
        <v>29</v>
      </c>
      <c r="DA368" s="13">
        <v>50</v>
      </c>
      <c r="DB368" s="22">
        <f t="shared" si="160"/>
        <v>0</v>
      </c>
      <c r="DD368" s="24"/>
      <c r="DF368" s="163"/>
      <c r="DH368" s="24"/>
      <c r="DI368" s="447"/>
      <c r="DJ368" s="163"/>
    </row>
    <row r="369" spans="1:114" s="7" customFormat="1">
      <c r="A369" s="277">
        <f t="shared" si="144"/>
        <v>50</v>
      </c>
      <c r="B369" s="21" t="e">
        <f>'Calculateur de trading'!I369/C369/W369</f>
        <v>#DIV/0!</v>
      </c>
      <c r="C369" s="278">
        <f t="shared" si="145"/>
        <v>10</v>
      </c>
      <c r="D369" s="426"/>
      <c r="E369" s="273">
        <f t="shared" si="146"/>
        <v>100</v>
      </c>
      <c r="F369" s="271">
        <f t="shared" si="138"/>
        <v>2</v>
      </c>
      <c r="G369" s="271" t="e">
        <f t="shared" si="139"/>
        <v>#DIV/0!</v>
      </c>
      <c r="H369" s="272">
        <f t="shared" si="140"/>
        <v>20</v>
      </c>
      <c r="I369" s="270"/>
      <c r="J369" s="273">
        <f t="shared" si="147"/>
        <v>200</v>
      </c>
      <c r="K369" s="271">
        <f t="shared" si="141"/>
        <v>4</v>
      </c>
      <c r="L369" s="271" t="e">
        <f t="shared" si="142"/>
        <v>#DIV/0!</v>
      </c>
      <c r="M369" s="272">
        <f t="shared" si="143"/>
        <v>40</v>
      </c>
      <c r="N369" s="389"/>
      <c r="O369" s="455" t="e">
        <f>(A369*B369*W369)+(B369*'Calculateur de trading'!H369)</f>
        <v>#DIV/0!</v>
      </c>
      <c r="P369" s="274" t="e">
        <f>O369/'Déscriptions des trades'!CK369</f>
        <v>#DIV/0!</v>
      </c>
      <c r="Q369" s="456" t="e">
        <f>'Déscriptions des trades'!CK369-O369</f>
        <v>#DIV/0!</v>
      </c>
      <c r="R369" s="466" t="e">
        <f t="shared" si="148"/>
        <v>#DIV/0!</v>
      </c>
      <c r="S369" s="389"/>
      <c r="T369" s="12"/>
      <c r="U369" s="25"/>
      <c r="V369" s="15"/>
      <c r="W369" s="490">
        <f t="shared" si="152"/>
        <v>0</v>
      </c>
      <c r="X369" s="21" t="e">
        <f>W369*U369/'Déscriptions des trades'!CK369*'Déscriptions des trades'!B369</f>
        <v>#DIV/0!</v>
      </c>
      <c r="Y369" s="459"/>
      <c r="Z369" s="389"/>
      <c r="AA369" s="23">
        <f t="shared" si="149"/>
        <v>0.1</v>
      </c>
      <c r="AB369" s="17" t="e">
        <f>(AA369*'Déscriptions des trades'!U369*'Déscriptions des trades'!B369/'Déscriptions des trades'!CK369)*'Déscriptions des trades'!W369</f>
        <v>#DIV/0!</v>
      </c>
      <c r="AC369" s="265" t="e">
        <f>AB369*'Déscriptions des trades'!CK369</f>
        <v>#DIV/0!</v>
      </c>
      <c r="AD369" s="266" t="e">
        <f>'Déscriptions des trades'!CK369-AC369</f>
        <v>#DIV/0!</v>
      </c>
      <c r="AE369" s="389"/>
      <c r="AF369" s="399">
        <v>365</v>
      </c>
      <c r="AG369" s="389"/>
      <c r="AH369" s="20"/>
      <c r="AI369" s="303"/>
      <c r="AJ369" s="307"/>
      <c r="AK369" s="161"/>
      <c r="AL369" s="305"/>
      <c r="AM369" s="305"/>
      <c r="AN369" s="162"/>
      <c r="AO369" s="439"/>
      <c r="AP369" s="162"/>
      <c r="AQ369" s="113"/>
      <c r="AR369" s="113"/>
      <c r="AS369" s="384"/>
      <c r="AT369" s="306"/>
      <c r="AU369" s="306"/>
      <c r="AV369" s="160"/>
      <c r="AW369" s="158"/>
      <c r="AX369" s="385"/>
      <c r="AY369" s="453"/>
      <c r="AZ369" s="165"/>
      <c r="BA369" s="301"/>
      <c r="BB369" s="165"/>
      <c r="BC369" s="301"/>
      <c r="BD369" s="165"/>
      <c r="BE369" s="302"/>
      <c r="BF369" s="302"/>
      <c r="BG369" s="165"/>
      <c r="BH369" s="303"/>
      <c r="BI369" s="165"/>
      <c r="BJ369" s="304"/>
      <c r="BK369" s="394"/>
      <c r="BL369" s="302"/>
      <c r="BM369" s="302"/>
      <c r="BN369" s="394"/>
      <c r="BO369" s="302"/>
      <c r="BP369" s="13"/>
      <c r="BQ369" s="302"/>
      <c r="BR369" s="13"/>
      <c r="BS369" s="302"/>
      <c r="BT369" s="13"/>
      <c r="BU369" s="302"/>
      <c r="BV369" s="386"/>
      <c r="BW369" s="303"/>
      <c r="BX369" s="303"/>
      <c r="BY369" s="302"/>
      <c r="BZ369" s="302"/>
      <c r="CA369" s="387"/>
      <c r="CB369" s="395"/>
      <c r="CC369" s="12"/>
      <c r="CD369" s="304"/>
      <c r="CE369" s="14"/>
      <c r="CF369" s="395"/>
      <c r="CG369" s="397"/>
      <c r="CH369" s="300">
        <f t="shared" si="153"/>
        <v>0</v>
      </c>
      <c r="CI369" s="26"/>
      <c r="CJ369" s="17">
        <f t="shared" si="150"/>
        <v>0</v>
      </c>
      <c r="CK369" s="18">
        <f t="shared" si="161"/>
        <v>12.89</v>
      </c>
      <c r="CM369" s="164"/>
      <c r="CN369" s="302"/>
      <c r="CO369" s="13">
        <f t="shared" si="154"/>
        <v>0</v>
      </c>
      <c r="CP369" s="302"/>
      <c r="CQ369" s="13">
        <f t="shared" si="155"/>
        <v>0</v>
      </c>
      <c r="CR369" s="302"/>
      <c r="CS369" s="13">
        <f t="shared" si="156"/>
        <v>0</v>
      </c>
      <c r="CT369" s="302"/>
      <c r="CU369" s="13">
        <f t="shared" si="151"/>
        <v>0</v>
      </c>
      <c r="CV369" s="302"/>
      <c r="CW369" s="13">
        <f t="shared" si="157"/>
        <v>0</v>
      </c>
      <c r="CX369" s="13">
        <f t="shared" si="158"/>
        <v>0</v>
      </c>
      <c r="CY369" s="251">
        <f t="shared" si="159"/>
        <v>0</v>
      </c>
      <c r="CZ369" s="13" t="s">
        <v>29</v>
      </c>
      <c r="DA369" s="13">
        <v>50</v>
      </c>
      <c r="DB369" s="22">
        <f t="shared" si="160"/>
        <v>0</v>
      </c>
      <c r="DD369" s="24"/>
      <c r="DF369" s="163"/>
      <c r="DH369" s="24"/>
      <c r="DI369" s="447"/>
      <c r="DJ369" s="163"/>
    </row>
    <row r="370" spans="1:114" s="7" customFormat="1">
      <c r="A370" s="277">
        <f t="shared" si="144"/>
        <v>50</v>
      </c>
      <c r="B370" s="21" t="e">
        <f>'Calculateur de trading'!I370/C370/W370</f>
        <v>#DIV/0!</v>
      </c>
      <c r="C370" s="278">
        <f t="shared" si="145"/>
        <v>10</v>
      </c>
      <c r="D370" s="426"/>
      <c r="E370" s="273">
        <f t="shared" si="146"/>
        <v>100</v>
      </c>
      <c r="F370" s="271">
        <f t="shared" si="138"/>
        <v>2</v>
      </c>
      <c r="G370" s="271" t="e">
        <f t="shared" si="139"/>
        <v>#DIV/0!</v>
      </c>
      <c r="H370" s="272">
        <f t="shared" si="140"/>
        <v>20</v>
      </c>
      <c r="I370" s="270"/>
      <c r="J370" s="273">
        <f t="shared" si="147"/>
        <v>200</v>
      </c>
      <c r="K370" s="271">
        <f t="shared" si="141"/>
        <v>4</v>
      </c>
      <c r="L370" s="271" t="e">
        <f t="shared" si="142"/>
        <v>#DIV/0!</v>
      </c>
      <c r="M370" s="272">
        <f t="shared" si="143"/>
        <v>40</v>
      </c>
      <c r="N370" s="389"/>
      <c r="O370" s="455" t="e">
        <f>(A370*B370*W370)+(B370*'Calculateur de trading'!H370)</f>
        <v>#DIV/0!</v>
      </c>
      <c r="P370" s="274" t="e">
        <f>O370/'Déscriptions des trades'!CK370</f>
        <v>#DIV/0!</v>
      </c>
      <c r="Q370" s="456" t="e">
        <f>'Déscriptions des trades'!CK370-O370</f>
        <v>#DIV/0!</v>
      </c>
      <c r="R370" s="466" t="e">
        <f t="shared" si="148"/>
        <v>#DIV/0!</v>
      </c>
      <c r="S370" s="389"/>
      <c r="T370" s="12"/>
      <c r="U370" s="25"/>
      <c r="V370" s="15"/>
      <c r="W370" s="490">
        <f t="shared" si="152"/>
        <v>0</v>
      </c>
      <c r="X370" s="21" t="e">
        <f>W370*U370/'Déscriptions des trades'!CK370*'Déscriptions des trades'!B370</f>
        <v>#DIV/0!</v>
      </c>
      <c r="Y370" s="459"/>
      <c r="Z370" s="389"/>
      <c r="AA370" s="23">
        <f t="shared" si="149"/>
        <v>0.1</v>
      </c>
      <c r="AB370" s="17" t="e">
        <f>(AA370*'Déscriptions des trades'!U370*'Déscriptions des trades'!B370/'Déscriptions des trades'!CK370)*'Déscriptions des trades'!W370</f>
        <v>#DIV/0!</v>
      </c>
      <c r="AC370" s="265" t="e">
        <f>AB370*'Déscriptions des trades'!CK370</f>
        <v>#DIV/0!</v>
      </c>
      <c r="AD370" s="266" t="e">
        <f>'Déscriptions des trades'!CK370-AC370</f>
        <v>#DIV/0!</v>
      </c>
      <c r="AE370" s="389"/>
      <c r="AF370" s="399">
        <v>366</v>
      </c>
      <c r="AG370" s="389"/>
      <c r="AH370" s="20"/>
      <c r="AI370" s="303"/>
      <c r="AJ370" s="307"/>
      <c r="AK370" s="161"/>
      <c r="AL370" s="305"/>
      <c r="AM370" s="305"/>
      <c r="AN370" s="162"/>
      <c r="AO370" s="439"/>
      <c r="AP370" s="162"/>
      <c r="AQ370" s="113"/>
      <c r="AR370" s="113"/>
      <c r="AS370" s="384"/>
      <c r="AT370" s="306"/>
      <c r="AU370" s="306"/>
      <c r="AV370" s="160"/>
      <c r="AW370" s="158"/>
      <c r="AX370" s="385"/>
      <c r="AY370" s="453"/>
      <c r="AZ370" s="165"/>
      <c r="BA370" s="301"/>
      <c r="BB370" s="165"/>
      <c r="BC370" s="301"/>
      <c r="BD370" s="165"/>
      <c r="BE370" s="302"/>
      <c r="BF370" s="302"/>
      <c r="BG370" s="165"/>
      <c r="BH370" s="303"/>
      <c r="BI370" s="165"/>
      <c r="BJ370" s="304"/>
      <c r="BK370" s="394"/>
      <c r="BL370" s="302"/>
      <c r="BM370" s="302"/>
      <c r="BN370" s="394"/>
      <c r="BO370" s="302"/>
      <c r="BP370" s="13"/>
      <c r="BQ370" s="302"/>
      <c r="BR370" s="13"/>
      <c r="BS370" s="302"/>
      <c r="BT370" s="13"/>
      <c r="BU370" s="302"/>
      <c r="BV370" s="386"/>
      <c r="BW370" s="303"/>
      <c r="BX370" s="303"/>
      <c r="BY370" s="302"/>
      <c r="BZ370" s="302"/>
      <c r="CA370" s="387"/>
      <c r="CB370" s="395"/>
      <c r="CC370" s="12"/>
      <c r="CD370" s="304"/>
      <c r="CE370" s="14"/>
      <c r="CF370" s="395"/>
      <c r="CG370" s="397"/>
      <c r="CH370" s="300">
        <f t="shared" si="153"/>
        <v>0</v>
      </c>
      <c r="CI370" s="26"/>
      <c r="CJ370" s="17">
        <f t="shared" si="150"/>
        <v>0</v>
      </c>
      <c r="CK370" s="18">
        <f t="shared" si="161"/>
        <v>12.89</v>
      </c>
      <c r="CM370" s="164"/>
      <c r="CN370" s="302"/>
      <c r="CO370" s="13">
        <f t="shared" si="154"/>
        <v>0</v>
      </c>
      <c r="CP370" s="302"/>
      <c r="CQ370" s="13">
        <f t="shared" si="155"/>
        <v>0</v>
      </c>
      <c r="CR370" s="302"/>
      <c r="CS370" s="13">
        <f t="shared" si="156"/>
        <v>0</v>
      </c>
      <c r="CT370" s="302"/>
      <c r="CU370" s="13">
        <f t="shared" si="151"/>
        <v>0</v>
      </c>
      <c r="CV370" s="302"/>
      <c r="CW370" s="13">
        <f t="shared" si="157"/>
        <v>0</v>
      </c>
      <c r="CX370" s="13">
        <f t="shared" si="158"/>
        <v>0</v>
      </c>
      <c r="CY370" s="251">
        <f t="shared" si="159"/>
        <v>0</v>
      </c>
      <c r="CZ370" s="13" t="s">
        <v>29</v>
      </c>
      <c r="DA370" s="13">
        <v>50</v>
      </c>
      <c r="DB370" s="22">
        <f t="shared" si="160"/>
        <v>0</v>
      </c>
      <c r="DD370" s="24"/>
      <c r="DF370" s="163"/>
      <c r="DH370" s="24"/>
      <c r="DI370" s="447"/>
      <c r="DJ370" s="163"/>
    </row>
    <row r="371" spans="1:114" s="7" customFormat="1">
      <c r="A371" s="277">
        <f t="shared" si="144"/>
        <v>50</v>
      </c>
      <c r="B371" s="21" t="e">
        <f>'Calculateur de trading'!I371/C371/W371</f>
        <v>#DIV/0!</v>
      </c>
      <c r="C371" s="278">
        <f t="shared" si="145"/>
        <v>10</v>
      </c>
      <c r="D371" s="278"/>
      <c r="E371" s="273">
        <f t="shared" si="146"/>
        <v>100</v>
      </c>
      <c r="F371" s="271">
        <f t="shared" si="138"/>
        <v>2</v>
      </c>
      <c r="G371" s="271" t="e">
        <f t="shared" si="139"/>
        <v>#DIV/0!</v>
      </c>
      <c r="H371" s="272">
        <f t="shared" si="140"/>
        <v>20</v>
      </c>
      <c r="I371" s="270"/>
      <c r="J371" s="273">
        <f t="shared" si="147"/>
        <v>200</v>
      </c>
      <c r="K371" s="271">
        <f t="shared" si="141"/>
        <v>4</v>
      </c>
      <c r="L371" s="271" t="e">
        <f t="shared" si="142"/>
        <v>#DIV/0!</v>
      </c>
      <c r="M371" s="272">
        <f t="shared" si="143"/>
        <v>40</v>
      </c>
      <c r="N371" s="389"/>
      <c r="O371" s="455" t="e">
        <f>(A371*B371*W371)+(B371*'Calculateur de trading'!H371)</f>
        <v>#DIV/0!</v>
      </c>
      <c r="P371" s="274" t="e">
        <f>O371/'Déscriptions des trades'!CK371</f>
        <v>#DIV/0!</v>
      </c>
      <c r="Q371" s="456" t="e">
        <f>'Déscriptions des trades'!CK371-O371</f>
        <v>#DIV/0!</v>
      </c>
      <c r="R371" s="466" t="e">
        <f t="shared" si="148"/>
        <v>#DIV/0!</v>
      </c>
      <c r="S371" s="389"/>
      <c r="T371" s="12"/>
      <c r="U371" s="25"/>
      <c r="V371" s="15"/>
      <c r="W371" s="490">
        <f t="shared" si="152"/>
        <v>0</v>
      </c>
      <c r="X371" s="21" t="e">
        <f>W371*U371/'Déscriptions des trades'!CK371*'Déscriptions des trades'!B371</f>
        <v>#DIV/0!</v>
      </c>
      <c r="Y371" s="459"/>
      <c r="Z371" s="389"/>
      <c r="AA371" s="23">
        <f t="shared" si="149"/>
        <v>0.1</v>
      </c>
      <c r="AB371" s="17" t="e">
        <f>(AA371*'Déscriptions des trades'!U371*'Déscriptions des trades'!B371/'Déscriptions des trades'!CK371)*'Déscriptions des trades'!W371</f>
        <v>#DIV/0!</v>
      </c>
      <c r="AC371" s="265" t="e">
        <f>AB371*'Déscriptions des trades'!CK371</f>
        <v>#DIV/0!</v>
      </c>
      <c r="AD371" s="266" t="e">
        <f>'Déscriptions des trades'!CK371-AC371</f>
        <v>#DIV/0!</v>
      </c>
      <c r="AE371" s="389"/>
      <c r="AF371" s="399">
        <v>367</v>
      </c>
      <c r="AG371" s="389"/>
      <c r="AH371" s="20"/>
      <c r="AI371" s="303"/>
      <c r="AJ371" s="307"/>
      <c r="AK371" s="161"/>
      <c r="AL371" s="305"/>
      <c r="AM371" s="305"/>
      <c r="AN371" s="162"/>
      <c r="AO371" s="439"/>
      <c r="AP371" s="162"/>
      <c r="AQ371" s="113"/>
      <c r="AR371" s="113"/>
      <c r="AS371" s="384"/>
      <c r="AT371" s="306"/>
      <c r="AU371" s="306"/>
      <c r="AV371" s="160"/>
      <c r="AW371" s="158"/>
      <c r="AX371" s="385"/>
      <c r="AY371" s="453"/>
      <c r="AZ371" s="165"/>
      <c r="BA371" s="301"/>
      <c r="BB371" s="165"/>
      <c r="BC371" s="301"/>
      <c r="BD371" s="165"/>
      <c r="BE371" s="302"/>
      <c r="BF371" s="302"/>
      <c r="BG371" s="165"/>
      <c r="BH371" s="303"/>
      <c r="BI371" s="165"/>
      <c r="BJ371" s="304"/>
      <c r="BK371" s="394"/>
      <c r="BL371" s="302"/>
      <c r="BM371" s="302"/>
      <c r="BN371" s="394"/>
      <c r="BO371" s="302"/>
      <c r="BP371" s="13"/>
      <c r="BQ371" s="302"/>
      <c r="BR371" s="13"/>
      <c r="BS371" s="302"/>
      <c r="BT371" s="13"/>
      <c r="BU371" s="302"/>
      <c r="BV371" s="386"/>
      <c r="BW371" s="303"/>
      <c r="BX371" s="303"/>
      <c r="BY371" s="302"/>
      <c r="BZ371" s="302"/>
      <c r="CA371" s="387"/>
      <c r="CB371" s="395"/>
      <c r="CC371" s="12"/>
      <c r="CD371" s="304"/>
      <c r="CE371" s="14"/>
      <c r="CF371" s="395"/>
      <c r="CG371" s="397"/>
      <c r="CH371" s="300">
        <f t="shared" si="153"/>
        <v>0</v>
      </c>
      <c r="CI371" s="26"/>
      <c r="CJ371" s="17">
        <f t="shared" si="150"/>
        <v>0</v>
      </c>
      <c r="CK371" s="18">
        <f t="shared" si="161"/>
        <v>12.89</v>
      </c>
      <c r="CM371" s="164"/>
      <c r="CN371" s="302"/>
      <c r="CO371" s="13">
        <f t="shared" si="154"/>
        <v>0</v>
      </c>
      <c r="CP371" s="302"/>
      <c r="CQ371" s="13">
        <f t="shared" si="155"/>
        <v>0</v>
      </c>
      <c r="CR371" s="302"/>
      <c r="CS371" s="13">
        <f t="shared" si="156"/>
        <v>0</v>
      </c>
      <c r="CT371" s="302"/>
      <c r="CU371" s="13">
        <f t="shared" si="151"/>
        <v>0</v>
      </c>
      <c r="CV371" s="302"/>
      <c r="CW371" s="13">
        <f t="shared" si="157"/>
        <v>0</v>
      </c>
      <c r="CX371" s="13">
        <f t="shared" si="158"/>
        <v>0</v>
      </c>
      <c r="CY371" s="251">
        <f t="shared" si="159"/>
        <v>0</v>
      </c>
      <c r="CZ371" s="13" t="s">
        <v>29</v>
      </c>
      <c r="DA371" s="13">
        <v>50</v>
      </c>
      <c r="DB371" s="22">
        <f t="shared" si="160"/>
        <v>0</v>
      </c>
      <c r="DD371" s="24"/>
      <c r="DF371" s="163"/>
      <c r="DH371" s="24"/>
      <c r="DI371" s="447"/>
      <c r="DJ371" s="163"/>
    </row>
    <row r="372" spans="1:114" s="7" customFormat="1">
      <c r="A372" s="277">
        <f t="shared" si="144"/>
        <v>50</v>
      </c>
      <c r="B372" s="21" t="e">
        <f>'Calculateur de trading'!I372/C372/W372</f>
        <v>#DIV/0!</v>
      </c>
      <c r="C372" s="278">
        <f t="shared" si="145"/>
        <v>10</v>
      </c>
      <c r="D372" s="426"/>
      <c r="E372" s="273">
        <f t="shared" si="146"/>
        <v>100</v>
      </c>
      <c r="F372" s="271">
        <f t="shared" si="138"/>
        <v>2</v>
      </c>
      <c r="G372" s="271" t="e">
        <f t="shared" si="139"/>
        <v>#DIV/0!</v>
      </c>
      <c r="H372" s="272">
        <f t="shared" si="140"/>
        <v>20</v>
      </c>
      <c r="I372" s="270"/>
      <c r="J372" s="273">
        <f t="shared" si="147"/>
        <v>200</v>
      </c>
      <c r="K372" s="271">
        <f t="shared" si="141"/>
        <v>4</v>
      </c>
      <c r="L372" s="271" t="e">
        <f t="shared" si="142"/>
        <v>#DIV/0!</v>
      </c>
      <c r="M372" s="272">
        <f t="shared" si="143"/>
        <v>40</v>
      </c>
      <c r="N372" s="389"/>
      <c r="O372" s="455" t="e">
        <f>(A372*B372*W372)+(B372*'Calculateur de trading'!H372)</f>
        <v>#DIV/0!</v>
      </c>
      <c r="P372" s="274" t="e">
        <f>O372/'Déscriptions des trades'!CK372</f>
        <v>#DIV/0!</v>
      </c>
      <c r="Q372" s="456" t="e">
        <f>'Déscriptions des trades'!CK372-O372</f>
        <v>#DIV/0!</v>
      </c>
      <c r="R372" s="466" t="e">
        <f t="shared" si="148"/>
        <v>#DIV/0!</v>
      </c>
      <c r="S372" s="389"/>
      <c r="T372" s="12"/>
      <c r="U372" s="25"/>
      <c r="V372" s="15"/>
      <c r="W372" s="490">
        <f t="shared" si="152"/>
        <v>0</v>
      </c>
      <c r="X372" s="21" t="e">
        <f>W372*U372/'Déscriptions des trades'!CK372*'Déscriptions des trades'!B372</f>
        <v>#DIV/0!</v>
      </c>
      <c r="Y372" s="459"/>
      <c r="Z372" s="389"/>
      <c r="AA372" s="23">
        <f t="shared" si="149"/>
        <v>0.1</v>
      </c>
      <c r="AB372" s="17" t="e">
        <f>(AA372*'Déscriptions des trades'!U372*'Déscriptions des trades'!B372/'Déscriptions des trades'!CK372)*'Déscriptions des trades'!W372</f>
        <v>#DIV/0!</v>
      </c>
      <c r="AC372" s="265" t="e">
        <f>AB372*'Déscriptions des trades'!CK372</f>
        <v>#DIV/0!</v>
      </c>
      <c r="AD372" s="266" t="e">
        <f>'Déscriptions des trades'!CK372-AC372</f>
        <v>#DIV/0!</v>
      </c>
      <c r="AE372" s="389"/>
      <c r="AF372" s="399">
        <v>368</v>
      </c>
      <c r="AG372" s="389"/>
      <c r="AH372" s="20"/>
      <c r="AI372" s="303"/>
      <c r="AJ372" s="307"/>
      <c r="AK372" s="161"/>
      <c r="AL372" s="305"/>
      <c r="AM372" s="305"/>
      <c r="AN372" s="162"/>
      <c r="AO372" s="439"/>
      <c r="AP372" s="162"/>
      <c r="AQ372" s="113"/>
      <c r="AR372" s="113"/>
      <c r="AS372" s="384"/>
      <c r="AT372" s="306"/>
      <c r="AU372" s="306"/>
      <c r="AV372" s="160"/>
      <c r="AW372" s="158"/>
      <c r="AX372" s="385"/>
      <c r="AY372" s="453"/>
      <c r="AZ372" s="165"/>
      <c r="BA372" s="301"/>
      <c r="BB372" s="165"/>
      <c r="BC372" s="301"/>
      <c r="BD372" s="165"/>
      <c r="BE372" s="302"/>
      <c r="BF372" s="302"/>
      <c r="BG372" s="165"/>
      <c r="BH372" s="303"/>
      <c r="BI372" s="165"/>
      <c r="BJ372" s="304"/>
      <c r="BK372" s="394"/>
      <c r="BL372" s="302"/>
      <c r="BM372" s="302"/>
      <c r="BN372" s="394"/>
      <c r="BO372" s="302"/>
      <c r="BP372" s="13"/>
      <c r="BQ372" s="302"/>
      <c r="BR372" s="13"/>
      <c r="BS372" s="302"/>
      <c r="BT372" s="13"/>
      <c r="BU372" s="302"/>
      <c r="BV372" s="386"/>
      <c r="BW372" s="303"/>
      <c r="BX372" s="303"/>
      <c r="BY372" s="302"/>
      <c r="BZ372" s="302"/>
      <c r="CA372" s="387"/>
      <c r="CB372" s="395"/>
      <c r="CC372" s="12"/>
      <c r="CD372" s="304"/>
      <c r="CE372" s="14"/>
      <c r="CF372" s="395"/>
      <c r="CG372" s="397"/>
      <c r="CH372" s="300">
        <f t="shared" si="153"/>
        <v>0</v>
      </c>
      <c r="CI372" s="26"/>
      <c r="CJ372" s="17">
        <f t="shared" si="150"/>
        <v>0</v>
      </c>
      <c r="CK372" s="18">
        <f t="shared" si="161"/>
        <v>12.89</v>
      </c>
      <c r="CM372" s="164"/>
      <c r="CN372" s="302"/>
      <c r="CO372" s="13">
        <f t="shared" si="154"/>
        <v>0</v>
      </c>
      <c r="CP372" s="302"/>
      <c r="CQ372" s="13">
        <f t="shared" si="155"/>
        <v>0</v>
      </c>
      <c r="CR372" s="302"/>
      <c r="CS372" s="13">
        <f t="shared" si="156"/>
        <v>0</v>
      </c>
      <c r="CT372" s="302"/>
      <c r="CU372" s="13">
        <f t="shared" si="151"/>
        <v>0</v>
      </c>
      <c r="CV372" s="302"/>
      <c r="CW372" s="13">
        <f t="shared" si="157"/>
        <v>0</v>
      </c>
      <c r="CX372" s="13">
        <f t="shared" si="158"/>
        <v>0</v>
      </c>
      <c r="CY372" s="251">
        <f t="shared" si="159"/>
        <v>0</v>
      </c>
      <c r="CZ372" s="13" t="s">
        <v>29</v>
      </c>
      <c r="DA372" s="13">
        <v>50</v>
      </c>
      <c r="DB372" s="22">
        <f t="shared" si="160"/>
        <v>0</v>
      </c>
      <c r="DD372" s="24"/>
      <c r="DF372" s="163"/>
      <c r="DH372" s="24"/>
      <c r="DI372" s="447"/>
      <c r="DJ372" s="163"/>
    </row>
    <row r="373" spans="1:114" s="7" customFormat="1">
      <c r="A373" s="277">
        <f t="shared" si="144"/>
        <v>50</v>
      </c>
      <c r="B373" s="21" t="e">
        <f>'Calculateur de trading'!I373/C373/W373</f>
        <v>#DIV/0!</v>
      </c>
      <c r="C373" s="278">
        <f t="shared" si="145"/>
        <v>10</v>
      </c>
      <c r="D373" s="278"/>
      <c r="E373" s="273">
        <f t="shared" si="146"/>
        <v>100</v>
      </c>
      <c r="F373" s="271">
        <f t="shared" si="138"/>
        <v>2</v>
      </c>
      <c r="G373" s="271" t="e">
        <f t="shared" si="139"/>
        <v>#DIV/0!</v>
      </c>
      <c r="H373" s="272">
        <f t="shared" si="140"/>
        <v>20</v>
      </c>
      <c r="I373" s="270"/>
      <c r="J373" s="273">
        <f t="shared" si="147"/>
        <v>200</v>
      </c>
      <c r="K373" s="271">
        <f t="shared" si="141"/>
        <v>4</v>
      </c>
      <c r="L373" s="271" t="e">
        <f t="shared" si="142"/>
        <v>#DIV/0!</v>
      </c>
      <c r="M373" s="272">
        <f t="shared" si="143"/>
        <v>40</v>
      </c>
      <c r="N373" s="389"/>
      <c r="O373" s="455" t="e">
        <f>(A373*B373*W373)+(B373*'Calculateur de trading'!H373)</f>
        <v>#DIV/0!</v>
      </c>
      <c r="P373" s="274" t="e">
        <f>O373/'Déscriptions des trades'!CK373</f>
        <v>#DIV/0!</v>
      </c>
      <c r="Q373" s="456" t="e">
        <f>'Déscriptions des trades'!CK373-O373</f>
        <v>#DIV/0!</v>
      </c>
      <c r="R373" s="466" t="e">
        <f t="shared" si="148"/>
        <v>#DIV/0!</v>
      </c>
      <c r="S373" s="389"/>
      <c r="T373" s="12"/>
      <c r="U373" s="25"/>
      <c r="V373" s="15"/>
      <c r="W373" s="490">
        <f t="shared" si="152"/>
        <v>0</v>
      </c>
      <c r="X373" s="21" t="e">
        <f>W373*U373/'Déscriptions des trades'!CK373*'Déscriptions des trades'!B373</f>
        <v>#DIV/0!</v>
      </c>
      <c r="Y373" s="459"/>
      <c r="Z373" s="389"/>
      <c r="AA373" s="23">
        <f t="shared" si="149"/>
        <v>0.1</v>
      </c>
      <c r="AB373" s="17" t="e">
        <f>(AA373*'Déscriptions des trades'!U373*'Déscriptions des trades'!B373/'Déscriptions des trades'!CK373)*'Déscriptions des trades'!W373</f>
        <v>#DIV/0!</v>
      </c>
      <c r="AC373" s="265" t="e">
        <f>AB373*'Déscriptions des trades'!CK373</f>
        <v>#DIV/0!</v>
      </c>
      <c r="AD373" s="266" t="e">
        <f>'Déscriptions des trades'!CK373-AC373</f>
        <v>#DIV/0!</v>
      </c>
      <c r="AE373" s="389"/>
      <c r="AF373" s="399">
        <v>369</v>
      </c>
      <c r="AG373" s="389"/>
      <c r="AH373" s="20"/>
      <c r="AI373" s="303"/>
      <c r="AJ373" s="307"/>
      <c r="AK373" s="161"/>
      <c r="AL373" s="305"/>
      <c r="AM373" s="305"/>
      <c r="AN373" s="162"/>
      <c r="AO373" s="439"/>
      <c r="AP373" s="162"/>
      <c r="AQ373" s="113"/>
      <c r="AR373" s="113"/>
      <c r="AS373" s="384"/>
      <c r="AT373" s="306"/>
      <c r="AU373" s="306"/>
      <c r="AV373" s="160"/>
      <c r="AW373" s="158"/>
      <c r="AX373" s="385"/>
      <c r="AY373" s="453"/>
      <c r="AZ373" s="165"/>
      <c r="BA373" s="301"/>
      <c r="BB373" s="165"/>
      <c r="BC373" s="301"/>
      <c r="BD373" s="165"/>
      <c r="BE373" s="302"/>
      <c r="BF373" s="302"/>
      <c r="BG373" s="165"/>
      <c r="BH373" s="303"/>
      <c r="BI373" s="165"/>
      <c r="BJ373" s="304"/>
      <c r="BK373" s="394"/>
      <c r="BL373" s="302"/>
      <c r="BM373" s="302"/>
      <c r="BN373" s="394"/>
      <c r="BO373" s="302"/>
      <c r="BP373" s="13"/>
      <c r="BQ373" s="302"/>
      <c r="BR373" s="13"/>
      <c r="BS373" s="302"/>
      <c r="BT373" s="13"/>
      <c r="BU373" s="302"/>
      <c r="BV373" s="386"/>
      <c r="BW373" s="303"/>
      <c r="BX373" s="303"/>
      <c r="BY373" s="302"/>
      <c r="BZ373" s="302"/>
      <c r="CA373" s="387"/>
      <c r="CB373" s="395"/>
      <c r="CC373" s="12"/>
      <c r="CD373" s="304"/>
      <c r="CE373" s="14"/>
      <c r="CF373" s="395"/>
      <c r="CG373" s="397"/>
      <c r="CH373" s="300">
        <f t="shared" si="153"/>
        <v>0</v>
      </c>
      <c r="CI373" s="26"/>
      <c r="CJ373" s="17">
        <f t="shared" si="150"/>
        <v>0</v>
      </c>
      <c r="CK373" s="18">
        <f t="shared" si="161"/>
        <v>12.89</v>
      </c>
      <c r="CM373" s="164"/>
      <c r="CN373" s="302"/>
      <c r="CO373" s="13">
        <f t="shared" si="154"/>
        <v>0</v>
      </c>
      <c r="CP373" s="302"/>
      <c r="CQ373" s="13">
        <f t="shared" si="155"/>
        <v>0</v>
      </c>
      <c r="CR373" s="302"/>
      <c r="CS373" s="13">
        <f t="shared" si="156"/>
        <v>0</v>
      </c>
      <c r="CT373" s="302"/>
      <c r="CU373" s="13">
        <f t="shared" si="151"/>
        <v>0</v>
      </c>
      <c r="CV373" s="302"/>
      <c r="CW373" s="13">
        <f t="shared" si="157"/>
        <v>0</v>
      </c>
      <c r="CX373" s="13">
        <f t="shared" si="158"/>
        <v>0</v>
      </c>
      <c r="CY373" s="251">
        <f t="shared" si="159"/>
        <v>0</v>
      </c>
      <c r="CZ373" s="13" t="s">
        <v>29</v>
      </c>
      <c r="DA373" s="13">
        <v>50</v>
      </c>
      <c r="DB373" s="22">
        <f t="shared" si="160"/>
        <v>0</v>
      </c>
      <c r="DD373" s="24"/>
      <c r="DF373" s="163"/>
      <c r="DH373" s="24"/>
      <c r="DI373" s="447"/>
      <c r="DJ373" s="163"/>
    </row>
    <row r="374" spans="1:114" s="7" customFormat="1">
      <c r="A374" s="277">
        <f t="shared" si="144"/>
        <v>50</v>
      </c>
      <c r="B374" s="21" t="e">
        <f>'Calculateur de trading'!I374/C374/W374</f>
        <v>#DIV/0!</v>
      </c>
      <c r="C374" s="278">
        <f t="shared" si="145"/>
        <v>10</v>
      </c>
      <c r="D374" s="426"/>
      <c r="E374" s="273">
        <f t="shared" si="146"/>
        <v>100</v>
      </c>
      <c r="F374" s="271">
        <f t="shared" si="138"/>
        <v>2</v>
      </c>
      <c r="G374" s="271" t="e">
        <f t="shared" si="139"/>
        <v>#DIV/0!</v>
      </c>
      <c r="H374" s="272">
        <f t="shared" si="140"/>
        <v>20</v>
      </c>
      <c r="I374" s="270"/>
      <c r="J374" s="273">
        <f t="shared" si="147"/>
        <v>200</v>
      </c>
      <c r="K374" s="271">
        <f t="shared" si="141"/>
        <v>4</v>
      </c>
      <c r="L374" s="271" t="e">
        <f t="shared" si="142"/>
        <v>#DIV/0!</v>
      </c>
      <c r="M374" s="272">
        <f t="shared" si="143"/>
        <v>40</v>
      </c>
      <c r="N374" s="389"/>
      <c r="O374" s="455" t="e">
        <f>(A374*B374*W374)+(B374*'Calculateur de trading'!H374)</f>
        <v>#DIV/0!</v>
      </c>
      <c r="P374" s="274" t="e">
        <f>O374/'Déscriptions des trades'!CK374</f>
        <v>#DIV/0!</v>
      </c>
      <c r="Q374" s="456" t="e">
        <f>'Déscriptions des trades'!CK374-O374</f>
        <v>#DIV/0!</v>
      </c>
      <c r="R374" s="466" t="e">
        <f t="shared" si="148"/>
        <v>#DIV/0!</v>
      </c>
      <c r="S374" s="389"/>
      <c r="T374" s="12"/>
      <c r="U374" s="25"/>
      <c r="V374" s="15"/>
      <c r="W374" s="490">
        <f t="shared" si="152"/>
        <v>0</v>
      </c>
      <c r="X374" s="21" t="e">
        <f>W374*U374/'Déscriptions des trades'!CK374*'Déscriptions des trades'!B374</f>
        <v>#DIV/0!</v>
      </c>
      <c r="Y374" s="459"/>
      <c r="Z374" s="389"/>
      <c r="AA374" s="23">
        <f t="shared" si="149"/>
        <v>0.1</v>
      </c>
      <c r="AB374" s="17" t="e">
        <f>(AA374*'Déscriptions des trades'!U374*'Déscriptions des trades'!B374/'Déscriptions des trades'!CK374)*'Déscriptions des trades'!W374</f>
        <v>#DIV/0!</v>
      </c>
      <c r="AC374" s="265" t="e">
        <f>AB374*'Déscriptions des trades'!CK374</f>
        <v>#DIV/0!</v>
      </c>
      <c r="AD374" s="266" t="e">
        <f>'Déscriptions des trades'!CK374-AC374</f>
        <v>#DIV/0!</v>
      </c>
      <c r="AE374" s="389"/>
      <c r="AF374" s="399">
        <v>370</v>
      </c>
      <c r="AG374" s="389"/>
      <c r="AH374" s="20"/>
      <c r="AI374" s="303"/>
      <c r="AJ374" s="307"/>
      <c r="AK374" s="161"/>
      <c r="AL374" s="305"/>
      <c r="AM374" s="305"/>
      <c r="AN374" s="162"/>
      <c r="AO374" s="439"/>
      <c r="AP374" s="162"/>
      <c r="AQ374" s="113"/>
      <c r="AR374" s="113"/>
      <c r="AS374" s="384"/>
      <c r="AT374" s="306"/>
      <c r="AU374" s="306"/>
      <c r="AV374" s="160"/>
      <c r="AW374" s="158"/>
      <c r="AX374" s="385"/>
      <c r="AY374" s="453"/>
      <c r="AZ374" s="165"/>
      <c r="BA374" s="301"/>
      <c r="BB374" s="165"/>
      <c r="BC374" s="301"/>
      <c r="BD374" s="165"/>
      <c r="BE374" s="302"/>
      <c r="BF374" s="302"/>
      <c r="BG374" s="165"/>
      <c r="BH374" s="303"/>
      <c r="BI374" s="165"/>
      <c r="BJ374" s="304"/>
      <c r="BK374" s="394"/>
      <c r="BL374" s="302"/>
      <c r="BM374" s="302"/>
      <c r="BN374" s="394"/>
      <c r="BO374" s="302"/>
      <c r="BP374" s="13"/>
      <c r="BQ374" s="302"/>
      <c r="BR374" s="13"/>
      <c r="BS374" s="302"/>
      <c r="BT374" s="13"/>
      <c r="BU374" s="302"/>
      <c r="BV374" s="386"/>
      <c r="BW374" s="303"/>
      <c r="BX374" s="303"/>
      <c r="BY374" s="302"/>
      <c r="BZ374" s="302"/>
      <c r="CA374" s="387"/>
      <c r="CB374" s="395"/>
      <c r="CC374" s="12"/>
      <c r="CD374" s="304"/>
      <c r="CE374" s="14"/>
      <c r="CF374" s="395"/>
      <c r="CG374" s="397"/>
      <c r="CH374" s="300">
        <f t="shared" si="153"/>
        <v>0</v>
      </c>
      <c r="CI374" s="26"/>
      <c r="CJ374" s="17">
        <f t="shared" si="150"/>
        <v>0</v>
      </c>
      <c r="CK374" s="18">
        <f t="shared" si="161"/>
        <v>12.89</v>
      </c>
      <c r="CM374" s="164"/>
      <c r="CN374" s="302"/>
      <c r="CO374" s="13">
        <f t="shared" si="154"/>
        <v>0</v>
      </c>
      <c r="CP374" s="302"/>
      <c r="CQ374" s="13">
        <f t="shared" si="155"/>
        <v>0</v>
      </c>
      <c r="CR374" s="302"/>
      <c r="CS374" s="13">
        <f t="shared" si="156"/>
        <v>0</v>
      </c>
      <c r="CT374" s="302"/>
      <c r="CU374" s="13">
        <f t="shared" si="151"/>
        <v>0</v>
      </c>
      <c r="CV374" s="302"/>
      <c r="CW374" s="13">
        <f t="shared" si="157"/>
        <v>0</v>
      </c>
      <c r="CX374" s="13">
        <f t="shared" si="158"/>
        <v>0</v>
      </c>
      <c r="CY374" s="251">
        <f t="shared" si="159"/>
        <v>0</v>
      </c>
      <c r="CZ374" s="13" t="s">
        <v>29</v>
      </c>
      <c r="DA374" s="13">
        <v>50</v>
      </c>
      <c r="DB374" s="22">
        <f t="shared" si="160"/>
        <v>0</v>
      </c>
      <c r="DD374" s="24"/>
      <c r="DF374" s="163"/>
      <c r="DH374" s="24"/>
      <c r="DI374" s="447"/>
      <c r="DJ374" s="163"/>
    </row>
    <row r="375" spans="1:114" s="7" customFormat="1">
      <c r="A375" s="277">
        <f t="shared" si="144"/>
        <v>50</v>
      </c>
      <c r="B375" s="21" t="e">
        <f>'Calculateur de trading'!I375/C375/W375</f>
        <v>#DIV/0!</v>
      </c>
      <c r="C375" s="278">
        <f t="shared" si="145"/>
        <v>10</v>
      </c>
      <c r="D375" s="278"/>
      <c r="E375" s="273">
        <f t="shared" si="146"/>
        <v>100</v>
      </c>
      <c r="F375" s="271">
        <f t="shared" si="138"/>
        <v>2</v>
      </c>
      <c r="G375" s="271" t="e">
        <f t="shared" si="139"/>
        <v>#DIV/0!</v>
      </c>
      <c r="H375" s="272">
        <f t="shared" si="140"/>
        <v>20</v>
      </c>
      <c r="I375" s="270"/>
      <c r="J375" s="273">
        <f t="shared" si="147"/>
        <v>200</v>
      </c>
      <c r="K375" s="271">
        <f t="shared" si="141"/>
        <v>4</v>
      </c>
      <c r="L375" s="271" t="e">
        <f t="shared" si="142"/>
        <v>#DIV/0!</v>
      </c>
      <c r="M375" s="272">
        <f t="shared" si="143"/>
        <v>40</v>
      </c>
      <c r="N375" s="389"/>
      <c r="O375" s="455" t="e">
        <f>(A375*B375*W375)+(B375*'Calculateur de trading'!H375)</f>
        <v>#DIV/0!</v>
      </c>
      <c r="P375" s="274" t="e">
        <f>O375/'Déscriptions des trades'!CK375</f>
        <v>#DIV/0!</v>
      </c>
      <c r="Q375" s="456" t="e">
        <f>'Déscriptions des trades'!CK375-O375</f>
        <v>#DIV/0!</v>
      </c>
      <c r="R375" s="466" t="e">
        <f t="shared" si="148"/>
        <v>#DIV/0!</v>
      </c>
      <c r="S375" s="389"/>
      <c r="T375" s="12"/>
      <c r="U375" s="25"/>
      <c r="V375" s="15"/>
      <c r="W375" s="490">
        <f t="shared" si="152"/>
        <v>0</v>
      </c>
      <c r="X375" s="21" t="e">
        <f>W375*U375/'Déscriptions des trades'!CK375*'Déscriptions des trades'!B375</f>
        <v>#DIV/0!</v>
      </c>
      <c r="Y375" s="459"/>
      <c r="Z375" s="389"/>
      <c r="AA375" s="23">
        <f t="shared" si="149"/>
        <v>0.1</v>
      </c>
      <c r="AB375" s="17" t="e">
        <f>(AA375*'Déscriptions des trades'!U375*'Déscriptions des trades'!B375/'Déscriptions des trades'!CK375)*'Déscriptions des trades'!W375</f>
        <v>#DIV/0!</v>
      </c>
      <c r="AC375" s="265" t="e">
        <f>AB375*'Déscriptions des trades'!CK375</f>
        <v>#DIV/0!</v>
      </c>
      <c r="AD375" s="266" t="e">
        <f>'Déscriptions des trades'!CK375-AC375</f>
        <v>#DIV/0!</v>
      </c>
      <c r="AE375" s="389"/>
      <c r="AF375" s="399">
        <v>371</v>
      </c>
      <c r="AG375" s="389"/>
      <c r="AH375" s="20"/>
      <c r="AI375" s="303"/>
      <c r="AJ375" s="307"/>
      <c r="AK375" s="161"/>
      <c r="AL375" s="305"/>
      <c r="AM375" s="305"/>
      <c r="AN375" s="162"/>
      <c r="AO375" s="439"/>
      <c r="AP375" s="162"/>
      <c r="AQ375" s="113"/>
      <c r="AR375" s="113"/>
      <c r="AS375" s="384"/>
      <c r="AT375" s="306"/>
      <c r="AU375" s="306"/>
      <c r="AV375" s="160"/>
      <c r="AW375" s="158"/>
      <c r="AX375" s="385"/>
      <c r="AY375" s="453"/>
      <c r="AZ375" s="165"/>
      <c r="BA375" s="301"/>
      <c r="BB375" s="165"/>
      <c r="BC375" s="301"/>
      <c r="BD375" s="165"/>
      <c r="BE375" s="302"/>
      <c r="BF375" s="302"/>
      <c r="BG375" s="165"/>
      <c r="BH375" s="303"/>
      <c r="BI375" s="165"/>
      <c r="BJ375" s="304"/>
      <c r="BK375" s="394"/>
      <c r="BL375" s="302"/>
      <c r="BM375" s="302"/>
      <c r="BN375" s="394"/>
      <c r="BO375" s="302"/>
      <c r="BP375" s="13"/>
      <c r="BQ375" s="302"/>
      <c r="BR375" s="13"/>
      <c r="BS375" s="302"/>
      <c r="BT375" s="13"/>
      <c r="BU375" s="302"/>
      <c r="BV375" s="386"/>
      <c r="BW375" s="303"/>
      <c r="BX375" s="303"/>
      <c r="BY375" s="302"/>
      <c r="BZ375" s="302"/>
      <c r="CA375" s="387"/>
      <c r="CB375" s="395"/>
      <c r="CC375" s="12"/>
      <c r="CD375" s="304"/>
      <c r="CE375" s="14"/>
      <c r="CF375" s="395"/>
      <c r="CG375" s="397"/>
      <c r="CH375" s="300">
        <f t="shared" si="153"/>
        <v>0</v>
      </c>
      <c r="CI375" s="26"/>
      <c r="CJ375" s="17">
        <f t="shared" si="150"/>
        <v>0</v>
      </c>
      <c r="CK375" s="18">
        <f t="shared" si="161"/>
        <v>12.89</v>
      </c>
      <c r="CM375" s="164"/>
      <c r="CN375" s="302"/>
      <c r="CO375" s="13">
        <f t="shared" si="154"/>
        <v>0</v>
      </c>
      <c r="CP375" s="302"/>
      <c r="CQ375" s="13">
        <f t="shared" si="155"/>
        <v>0</v>
      </c>
      <c r="CR375" s="302"/>
      <c r="CS375" s="13">
        <f t="shared" si="156"/>
        <v>0</v>
      </c>
      <c r="CT375" s="302"/>
      <c r="CU375" s="13">
        <f t="shared" si="151"/>
        <v>0</v>
      </c>
      <c r="CV375" s="302"/>
      <c r="CW375" s="13">
        <f t="shared" si="157"/>
        <v>0</v>
      </c>
      <c r="CX375" s="13">
        <f t="shared" si="158"/>
        <v>0</v>
      </c>
      <c r="CY375" s="251">
        <f t="shared" si="159"/>
        <v>0</v>
      </c>
      <c r="CZ375" s="13" t="s">
        <v>29</v>
      </c>
      <c r="DA375" s="13">
        <v>50</v>
      </c>
      <c r="DB375" s="22">
        <f t="shared" si="160"/>
        <v>0</v>
      </c>
      <c r="DD375" s="24"/>
      <c r="DF375" s="163"/>
      <c r="DH375" s="24"/>
      <c r="DI375" s="447"/>
      <c r="DJ375" s="163"/>
    </row>
    <row r="376" spans="1:114" s="7" customFormat="1">
      <c r="A376" s="277">
        <f t="shared" si="144"/>
        <v>50</v>
      </c>
      <c r="B376" s="21" t="e">
        <f>'Calculateur de trading'!I376/C376/W376</f>
        <v>#DIV/0!</v>
      </c>
      <c r="C376" s="278">
        <f t="shared" si="145"/>
        <v>10</v>
      </c>
      <c r="D376" s="426"/>
      <c r="E376" s="273">
        <f t="shared" si="146"/>
        <v>100</v>
      </c>
      <c r="F376" s="271">
        <f t="shared" si="138"/>
        <v>2</v>
      </c>
      <c r="G376" s="271" t="e">
        <f t="shared" si="139"/>
        <v>#DIV/0!</v>
      </c>
      <c r="H376" s="272">
        <f t="shared" si="140"/>
        <v>20</v>
      </c>
      <c r="I376" s="270"/>
      <c r="J376" s="273">
        <f t="shared" si="147"/>
        <v>200</v>
      </c>
      <c r="K376" s="271">
        <f t="shared" si="141"/>
        <v>4</v>
      </c>
      <c r="L376" s="271" t="e">
        <f t="shared" si="142"/>
        <v>#DIV/0!</v>
      </c>
      <c r="M376" s="272">
        <f t="shared" si="143"/>
        <v>40</v>
      </c>
      <c r="N376" s="389"/>
      <c r="O376" s="455" t="e">
        <f>(A376*B376*W376)+(B376*'Calculateur de trading'!H376)</f>
        <v>#DIV/0!</v>
      </c>
      <c r="P376" s="274" t="e">
        <f>O376/'Déscriptions des trades'!CK376</f>
        <v>#DIV/0!</v>
      </c>
      <c r="Q376" s="456" t="e">
        <f>'Déscriptions des trades'!CK376-O376</f>
        <v>#DIV/0!</v>
      </c>
      <c r="R376" s="466" t="e">
        <f t="shared" si="148"/>
        <v>#DIV/0!</v>
      </c>
      <c r="S376" s="389"/>
      <c r="T376" s="12"/>
      <c r="U376" s="25"/>
      <c r="V376" s="15"/>
      <c r="W376" s="490">
        <f t="shared" si="152"/>
        <v>0</v>
      </c>
      <c r="X376" s="21" t="e">
        <f>W376*U376/'Déscriptions des trades'!CK376*'Déscriptions des trades'!B376</f>
        <v>#DIV/0!</v>
      </c>
      <c r="Y376" s="459"/>
      <c r="Z376" s="389"/>
      <c r="AA376" s="23">
        <f t="shared" si="149"/>
        <v>0.1</v>
      </c>
      <c r="AB376" s="17" t="e">
        <f>(AA376*'Déscriptions des trades'!U376*'Déscriptions des trades'!B376/'Déscriptions des trades'!CK376)*'Déscriptions des trades'!W376</f>
        <v>#DIV/0!</v>
      </c>
      <c r="AC376" s="265" t="e">
        <f>AB376*'Déscriptions des trades'!CK376</f>
        <v>#DIV/0!</v>
      </c>
      <c r="AD376" s="266" t="e">
        <f>'Déscriptions des trades'!CK376-AC376</f>
        <v>#DIV/0!</v>
      </c>
      <c r="AE376" s="389"/>
      <c r="AF376" s="399">
        <v>372</v>
      </c>
      <c r="AG376" s="389"/>
      <c r="AH376" s="20"/>
      <c r="AI376" s="303"/>
      <c r="AJ376" s="307"/>
      <c r="AK376" s="161"/>
      <c r="AL376" s="305"/>
      <c r="AM376" s="305"/>
      <c r="AN376" s="162"/>
      <c r="AO376" s="439"/>
      <c r="AP376" s="162"/>
      <c r="AQ376" s="113"/>
      <c r="AR376" s="113"/>
      <c r="AS376" s="384"/>
      <c r="AT376" s="306"/>
      <c r="AU376" s="306"/>
      <c r="AV376" s="160"/>
      <c r="AW376" s="158"/>
      <c r="AX376" s="385"/>
      <c r="AY376" s="453"/>
      <c r="AZ376" s="165"/>
      <c r="BA376" s="301"/>
      <c r="BB376" s="165"/>
      <c r="BC376" s="301"/>
      <c r="BD376" s="165"/>
      <c r="BE376" s="302"/>
      <c r="BF376" s="302"/>
      <c r="BG376" s="165"/>
      <c r="BH376" s="303"/>
      <c r="BI376" s="165"/>
      <c r="BJ376" s="304"/>
      <c r="BK376" s="394"/>
      <c r="BL376" s="302"/>
      <c r="BM376" s="302"/>
      <c r="BN376" s="394"/>
      <c r="BO376" s="302"/>
      <c r="BP376" s="13"/>
      <c r="BQ376" s="302"/>
      <c r="BR376" s="13"/>
      <c r="BS376" s="302"/>
      <c r="BT376" s="13"/>
      <c r="BU376" s="302"/>
      <c r="BV376" s="386"/>
      <c r="BW376" s="303"/>
      <c r="BX376" s="303"/>
      <c r="BY376" s="302"/>
      <c r="BZ376" s="302"/>
      <c r="CA376" s="387"/>
      <c r="CB376" s="395"/>
      <c r="CC376" s="12"/>
      <c r="CD376" s="304"/>
      <c r="CE376" s="14"/>
      <c r="CF376" s="395"/>
      <c r="CG376" s="397"/>
      <c r="CH376" s="300">
        <f t="shared" si="153"/>
        <v>0</v>
      </c>
      <c r="CI376" s="26"/>
      <c r="CJ376" s="17">
        <f t="shared" si="150"/>
        <v>0</v>
      </c>
      <c r="CK376" s="18">
        <f t="shared" si="161"/>
        <v>12.89</v>
      </c>
      <c r="CM376" s="164"/>
      <c r="CN376" s="302"/>
      <c r="CO376" s="13">
        <f t="shared" si="154"/>
        <v>0</v>
      </c>
      <c r="CP376" s="302"/>
      <c r="CQ376" s="13">
        <f t="shared" si="155"/>
        <v>0</v>
      </c>
      <c r="CR376" s="302"/>
      <c r="CS376" s="13">
        <f t="shared" si="156"/>
        <v>0</v>
      </c>
      <c r="CT376" s="302"/>
      <c r="CU376" s="13">
        <f t="shared" si="151"/>
        <v>0</v>
      </c>
      <c r="CV376" s="302"/>
      <c r="CW376" s="13">
        <f t="shared" si="157"/>
        <v>0</v>
      </c>
      <c r="CX376" s="13">
        <f t="shared" si="158"/>
        <v>0</v>
      </c>
      <c r="CY376" s="251">
        <f t="shared" si="159"/>
        <v>0</v>
      </c>
      <c r="CZ376" s="13" t="s">
        <v>29</v>
      </c>
      <c r="DA376" s="13">
        <v>50</v>
      </c>
      <c r="DB376" s="22">
        <f t="shared" si="160"/>
        <v>0</v>
      </c>
      <c r="DD376" s="24"/>
      <c r="DF376" s="163"/>
      <c r="DH376" s="24"/>
      <c r="DI376" s="447"/>
      <c r="DJ376" s="163"/>
    </row>
    <row r="377" spans="1:114" s="7" customFormat="1">
      <c r="A377" s="277">
        <f t="shared" si="144"/>
        <v>50</v>
      </c>
      <c r="B377" s="21" t="e">
        <f>'Calculateur de trading'!I377/C377/W377</f>
        <v>#DIV/0!</v>
      </c>
      <c r="C377" s="278">
        <f t="shared" si="145"/>
        <v>10</v>
      </c>
      <c r="D377" s="426"/>
      <c r="E377" s="273">
        <f t="shared" si="146"/>
        <v>100</v>
      </c>
      <c r="F377" s="271">
        <f t="shared" si="138"/>
        <v>2</v>
      </c>
      <c r="G377" s="271" t="e">
        <f t="shared" si="139"/>
        <v>#DIV/0!</v>
      </c>
      <c r="H377" s="272">
        <f t="shared" si="140"/>
        <v>20</v>
      </c>
      <c r="I377" s="270"/>
      <c r="J377" s="273">
        <f t="shared" si="147"/>
        <v>200</v>
      </c>
      <c r="K377" s="271">
        <f t="shared" si="141"/>
        <v>4</v>
      </c>
      <c r="L377" s="271" t="e">
        <f t="shared" si="142"/>
        <v>#DIV/0!</v>
      </c>
      <c r="M377" s="272">
        <f t="shared" si="143"/>
        <v>40</v>
      </c>
      <c r="N377" s="389"/>
      <c r="O377" s="455" t="e">
        <f>(A377*B377*W377)+(B377*'Calculateur de trading'!H377)</f>
        <v>#DIV/0!</v>
      </c>
      <c r="P377" s="274" t="e">
        <f>O377/'Déscriptions des trades'!CK377</f>
        <v>#DIV/0!</v>
      </c>
      <c r="Q377" s="456" t="e">
        <f>'Déscriptions des trades'!CK377-O377</f>
        <v>#DIV/0!</v>
      </c>
      <c r="R377" s="466" t="e">
        <f t="shared" si="148"/>
        <v>#DIV/0!</v>
      </c>
      <c r="S377" s="389"/>
      <c r="T377" s="12"/>
      <c r="U377" s="25"/>
      <c r="V377" s="15"/>
      <c r="W377" s="490">
        <f t="shared" si="152"/>
        <v>0</v>
      </c>
      <c r="X377" s="21" t="e">
        <f>W377*U377/'Déscriptions des trades'!CK377*'Déscriptions des trades'!B377</f>
        <v>#DIV/0!</v>
      </c>
      <c r="Y377" s="459"/>
      <c r="Z377" s="389"/>
      <c r="AA377" s="23">
        <f t="shared" si="149"/>
        <v>0.1</v>
      </c>
      <c r="AB377" s="17" t="e">
        <f>(AA377*'Déscriptions des trades'!U377*'Déscriptions des trades'!B377/'Déscriptions des trades'!CK377)*'Déscriptions des trades'!W377</f>
        <v>#DIV/0!</v>
      </c>
      <c r="AC377" s="265" t="e">
        <f>AB377*'Déscriptions des trades'!CK377</f>
        <v>#DIV/0!</v>
      </c>
      <c r="AD377" s="266" t="e">
        <f>'Déscriptions des trades'!CK377-AC377</f>
        <v>#DIV/0!</v>
      </c>
      <c r="AE377" s="389"/>
      <c r="AF377" s="399">
        <v>373</v>
      </c>
      <c r="AG377" s="389"/>
      <c r="AH377" s="20"/>
      <c r="AI377" s="303"/>
      <c r="AJ377" s="307"/>
      <c r="AK377" s="161"/>
      <c r="AL377" s="305"/>
      <c r="AM377" s="305"/>
      <c r="AN377" s="162"/>
      <c r="AO377" s="439"/>
      <c r="AP377" s="162"/>
      <c r="AQ377" s="113"/>
      <c r="AR377" s="113"/>
      <c r="AS377" s="384"/>
      <c r="AT377" s="306"/>
      <c r="AU377" s="306"/>
      <c r="AV377" s="160"/>
      <c r="AW377" s="158"/>
      <c r="AX377" s="385"/>
      <c r="AY377" s="453"/>
      <c r="AZ377" s="165"/>
      <c r="BA377" s="301"/>
      <c r="BB377" s="165"/>
      <c r="BC377" s="301"/>
      <c r="BD377" s="165"/>
      <c r="BE377" s="302"/>
      <c r="BF377" s="302"/>
      <c r="BG377" s="165"/>
      <c r="BH377" s="303"/>
      <c r="BI377" s="165"/>
      <c r="BJ377" s="304"/>
      <c r="BK377" s="394"/>
      <c r="BL377" s="302"/>
      <c r="BM377" s="302"/>
      <c r="BN377" s="394"/>
      <c r="BO377" s="302"/>
      <c r="BP377" s="13"/>
      <c r="BQ377" s="302"/>
      <c r="BR377" s="13"/>
      <c r="BS377" s="302"/>
      <c r="BT377" s="13"/>
      <c r="BU377" s="302"/>
      <c r="BV377" s="386"/>
      <c r="BW377" s="303"/>
      <c r="BX377" s="303"/>
      <c r="BY377" s="302"/>
      <c r="BZ377" s="302"/>
      <c r="CA377" s="387"/>
      <c r="CB377" s="395"/>
      <c r="CC377" s="12"/>
      <c r="CD377" s="304"/>
      <c r="CE377" s="14"/>
      <c r="CF377" s="395"/>
      <c r="CG377" s="397"/>
      <c r="CH377" s="300">
        <f t="shared" si="153"/>
        <v>0</v>
      </c>
      <c r="CI377" s="26"/>
      <c r="CJ377" s="17">
        <f t="shared" si="150"/>
        <v>0</v>
      </c>
      <c r="CK377" s="18">
        <f t="shared" si="161"/>
        <v>12.89</v>
      </c>
      <c r="CM377" s="164"/>
      <c r="CN377" s="302"/>
      <c r="CO377" s="13">
        <f t="shared" si="154"/>
        <v>0</v>
      </c>
      <c r="CP377" s="302"/>
      <c r="CQ377" s="13">
        <f t="shared" si="155"/>
        <v>0</v>
      </c>
      <c r="CR377" s="302"/>
      <c r="CS377" s="13">
        <f t="shared" si="156"/>
        <v>0</v>
      </c>
      <c r="CT377" s="302"/>
      <c r="CU377" s="13">
        <f t="shared" si="151"/>
        <v>0</v>
      </c>
      <c r="CV377" s="302"/>
      <c r="CW377" s="13">
        <f t="shared" si="157"/>
        <v>0</v>
      </c>
      <c r="CX377" s="13">
        <f t="shared" si="158"/>
        <v>0</v>
      </c>
      <c r="CY377" s="251">
        <f t="shared" si="159"/>
        <v>0</v>
      </c>
      <c r="CZ377" s="13" t="s">
        <v>29</v>
      </c>
      <c r="DA377" s="13">
        <v>50</v>
      </c>
      <c r="DB377" s="22">
        <f t="shared" si="160"/>
        <v>0</v>
      </c>
      <c r="DD377" s="24"/>
      <c r="DF377" s="163"/>
      <c r="DH377" s="24"/>
      <c r="DI377" s="447"/>
      <c r="DJ377" s="163"/>
    </row>
    <row r="378" spans="1:114" s="7" customFormat="1">
      <c r="A378" s="277">
        <f t="shared" si="144"/>
        <v>50</v>
      </c>
      <c r="B378" s="21" t="e">
        <f>'Calculateur de trading'!I378/C378/W378</f>
        <v>#DIV/0!</v>
      </c>
      <c r="C378" s="278">
        <f t="shared" si="145"/>
        <v>10</v>
      </c>
      <c r="D378" s="278"/>
      <c r="E378" s="273">
        <f t="shared" si="146"/>
        <v>100</v>
      </c>
      <c r="F378" s="271">
        <f t="shared" si="138"/>
        <v>2</v>
      </c>
      <c r="G378" s="271" t="e">
        <f t="shared" si="139"/>
        <v>#DIV/0!</v>
      </c>
      <c r="H378" s="272">
        <f t="shared" si="140"/>
        <v>20</v>
      </c>
      <c r="I378" s="270"/>
      <c r="J378" s="273">
        <f t="shared" si="147"/>
        <v>200</v>
      </c>
      <c r="K378" s="271">
        <f t="shared" si="141"/>
        <v>4</v>
      </c>
      <c r="L378" s="271" t="e">
        <f t="shared" si="142"/>
        <v>#DIV/0!</v>
      </c>
      <c r="M378" s="272">
        <f t="shared" si="143"/>
        <v>40</v>
      </c>
      <c r="N378" s="389"/>
      <c r="O378" s="455" t="e">
        <f>(A378*B378*W378)+(B378*'Calculateur de trading'!H378)</f>
        <v>#DIV/0!</v>
      </c>
      <c r="P378" s="274" t="e">
        <f>O378/'Déscriptions des trades'!CK378</f>
        <v>#DIV/0!</v>
      </c>
      <c r="Q378" s="456" t="e">
        <f>'Déscriptions des trades'!CK378-O378</f>
        <v>#DIV/0!</v>
      </c>
      <c r="R378" s="466" t="e">
        <f t="shared" si="148"/>
        <v>#DIV/0!</v>
      </c>
      <c r="S378" s="389"/>
      <c r="T378" s="12"/>
      <c r="U378" s="25"/>
      <c r="V378" s="15"/>
      <c r="W378" s="490">
        <f t="shared" si="152"/>
        <v>0</v>
      </c>
      <c r="X378" s="21" t="e">
        <f>W378*U378/'Déscriptions des trades'!CK378*'Déscriptions des trades'!B378</f>
        <v>#DIV/0!</v>
      </c>
      <c r="Y378" s="459"/>
      <c r="Z378" s="389"/>
      <c r="AA378" s="23">
        <f t="shared" si="149"/>
        <v>0.1</v>
      </c>
      <c r="AB378" s="17" t="e">
        <f>(AA378*'Déscriptions des trades'!U378*'Déscriptions des trades'!B378/'Déscriptions des trades'!CK378)*'Déscriptions des trades'!W378</f>
        <v>#DIV/0!</v>
      </c>
      <c r="AC378" s="265" t="e">
        <f>AB378*'Déscriptions des trades'!CK378</f>
        <v>#DIV/0!</v>
      </c>
      <c r="AD378" s="266" t="e">
        <f>'Déscriptions des trades'!CK378-AC378</f>
        <v>#DIV/0!</v>
      </c>
      <c r="AE378" s="389"/>
      <c r="AF378" s="399">
        <v>374</v>
      </c>
      <c r="AG378" s="389"/>
      <c r="AH378" s="20"/>
      <c r="AI378" s="303"/>
      <c r="AJ378" s="307"/>
      <c r="AK378" s="161"/>
      <c r="AL378" s="305"/>
      <c r="AM378" s="305"/>
      <c r="AN378" s="162"/>
      <c r="AO378" s="439"/>
      <c r="AP378" s="162"/>
      <c r="AQ378" s="113"/>
      <c r="AR378" s="113"/>
      <c r="AS378" s="384"/>
      <c r="AT378" s="306"/>
      <c r="AU378" s="306"/>
      <c r="AV378" s="160"/>
      <c r="AW378" s="158"/>
      <c r="AX378" s="385"/>
      <c r="AY378" s="453"/>
      <c r="AZ378" s="165"/>
      <c r="BA378" s="301"/>
      <c r="BB378" s="165"/>
      <c r="BC378" s="301"/>
      <c r="BD378" s="165"/>
      <c r="BE378" s="302"/>
      <c r="BF378" s="302"/>
      <c r="BG378" s="165"/>
      <c r="BH378" s="303"/>
      <c r="BI378" s="165"/>
      <c r="BJ378" s="304"/>
      <c r="BK378" s="394"/>
      <c r="BL378" s="302"/>
      <c r="BM378" s="302"/>
      <c r="BN378" s="394"/>
      <c r="BO378" s="302"/>
      <c r="BP378" s="13"/>
      <c r="BQ378" s="302"/>
      <c r="BR378" s="13"/>
      <c r="BS378" s="302"/>
      <c r="BT378" s="13"/>
      <c r="BU378" s="302"/>
      <c r="BV378" s="386"/>
      <c r="BW378" s="303"/>
      <c r="BX378" s="303"/>
      <c r="BY378" s="302"/>
      <c r="BZ378" s="302"/>
      <c r="CA378" s="387"/>
      <c r="CB378" s="395"/>
      <c r="CC378" s="12"/>
      <c r="CD378" s="304"/>
      <c r="CE378" s="14"/>
      <c r="CF378" s="395"/>
      <c r="CG378" s="397"/>
      <c r="CH378" s="300">
        <f t="shared" si="153"/>
        <v>0</v>
      </c>
      <c r="CI378" s="26"/>
      <c r="CJ378" s="17">
        <f t="shared" si="150"/>
        <v>0</v>
      </c>
      <c r="CK378" s="18">
        <f t="shared" si="161"/>
        <v>12.89</v>
      </c>
      <c r="CM378" s="164"/>
      <c r="CN378" s="302"/>
      <c r="CO378" s="13">
        <f t="shared" si="154"/>
        <v>0</v>
      </c>
      <c r="CP378" s="302"/>
      <c r="CQ378" s="13">
        <f t="shared" si="155"/>
        <v>0</v>
      </c>
      <c r="CR378" s="302"/>
      <c r="CS378" s="13">
        <f t="shared" si="156"/>
        <v>0</v>
      </c>
      <c r="CT378" s="302"/>
      <c r="CU378" s="13">
        <f t="shared" si="151"/>
        <v>0</v>
      </c>
      <c r="CV378" s="302"/>
      <c r="CW378" s="13">
        <f t="shared" si="157"/>
        <v>0</v>
      </c>
      <c r="CX378" s="13">
        <f t="shared" si="158"/>
        <v>0</v>
      </c>
      <c r="CY378" s="251">
        <f t="shared" si="159"/>
        <v>0</v>
      </c>
      <c r="CZ378" s="13" t="s">
        <v>29</v>
      </c>
      <c r="DA378" s="13">
        <v>50</v>
      </c>
      <c r="DB378" s="22">
        <f t="shared" si="160"/>
        <v>0</v>
      </c>
      <c r="DD378" s="24"/>
      <c r="DF378" s="163"/>
      <c r="DH378" s="24"/>
      <c r="DI378" s="447"/>
      <c r="DJ378" s="163"/>
    </row>
    <row r="379" spans="1:114" s="7" customFormat="1">
      <c r="A379" s="277">
        <f t="shared" si="144"/>
        <v>50</v>
      </c>
      <c r="B379" s="21" t="e">
        <f>'Calculateur de trading'!I379/C379/W379</f>
        <v>#DIV/0!</v>
      </c>
      <c r="C379" s="278">
        <f t="shared" si="145"/>
        <v>10</v>
      </c>
      <c r="D379" s="426"/>
      <c r="E379" s="273">
        <f t="shared" si="146"/>
        <v>100</v>
      </c>
      <c r="F379" s="271">
        <f t="shared" si="138"/>
        <v>2</v>
      </c>
      <c r="G379" s="271" t="e">
        <f t="shared" si="139"/>
        <v>#DIV/0!</v>
      </c>
      <c r="H379" s="272">
        <f t="shared" si="140"/>
        <v>20</v>
      </c>
      <c r="I379" s="270"/>
      <c r="J379" s="273">
        <f t="shared" si="147"/>
        <v>200</v>
      </c>
      <c r="K379" s="271">
        <f t="shared" si="141"/>
        <v>4</v>
      </c>
      <c r="L379" s="271" t="e">
        <f t="shared" si="142"/>
        <v>#DIV/0!</v>
      </c>
      <c r="M379" s="272">
        <f t="shared" si="143"/>
        <v>40</v>
      </c>
      <c r="N379" s="389"/>
      <c r="O379" s="455" t="e">
        <f>(A379*B379*W379)+(B379*'Calculateur de trading'!H379)</f>
        <v>#DIV/0!</v>
      </c>
      <c r="P379" s="274" t="e">
        <f>O379/'Déscriptions des trades'!CK379</f>
        <v>#DIV/0!</v>
      </c>
      <c r="Q379" s="456" t="e">
        <f>'Déscriptions des trades'!CK379-O379</f>
        <v>#DIV/0!</v>
      </c>
      <c r="R379" s="466" t="e">
        <f t="shared" si="148"/>
        <v>#DIV/0!</v>
      </c>
      <c r="S379" s="389"/>
      <c r="T379" s="12"/>
      <c r="U379" s="25"/>
      <c r="V379" s="15"/>
      <c r="W379" s="490">
        <f t="shared" si="152"/>
        <v>0</v>
      </c>
      <c r="X379" s="21" t="e">
        <f>W379*U379/'Déscriptions des trades'!CK379*'Déscriptions des trades'!B379</f>
        <v>#DIV/0!</v>
      </c>
      <c r="Y379" s="459"/>
      <c r="Z379" s="389"/>
      <c r="AA379" s="23">
        <f t="shared" si="149"/>
        <v>0.1</v>
      </c>
      <c r="AB379" s="17" t="e">
        <f>(AA379*'Déscriptions des trades'!U379*'Déscriptions des trades'!B379/'Déscriptions des trades'!CK379)*'Déscriptions des trades'!W379</f>
        <v>#DIV/0!</v>
      </c>
      <c r="AC379" s="265" t="e">
        <f>AB379*'Déscriptions des trades'!CK379</f>
        <v>#DIV/0!</v>
      </c>
      <c r="AD379" s="266" t="e">
        <f>'Déscriptions des trades'!CK379-AC379</f>
        <v>#DIV/0!</v>
      </c>
      <c r="AE379" s="389"/>
      <c r="AF379" s="399">
        <v>375</v>
      </c>
      <c r="AG379" s="389"/>
      <c r="AH379" s="20"/>
      <c r="AI379" s="303"/>
      <c r="AJ379" s="307"/>
      <c r="AK379" s="161"/>
      <c r="AL379" s="305"/>
      <c r="AM379" s="305"/>
      <c r="AN379" s="162"/>
      <c r="AO379" s="439"/>
      <c r="AP379" s="162"/>
      <c r="AQ379" s="113"/>
      <c r="AR379" s="113"/>
      <c r="AS379" s="384"/>
      <c r="AT379" s="306"/>
      <c r="AU379" s="306"/>
      <c r="AV379" s="160"/>
      <c r="AW379" s="158"/>
      <c r="AX379" s="385"/>
      <c r="AY379" s="453"/>
      <c r="AZ379" s="165"/>
      <c r="BA379" s="301"/>
      <c r="BB379" s="165"/>
      <c r="BC379" s="301"/>
      <c r="BD379" s="165"/>
      <c r="BE379" s="302"/>
      <c r="BF379" s="302"/>
      <c r="BG379" s="165"/>
      <c r="BH379" s="303"/>
      <c r="BI379" s="165"/>
      <c r="BJ379" s="304"/>
      <c r="BK379" s="394"/>
      <c r="BL379" s="302"/>
      <c r="BM379" s="302"/>
      <c r="BN379" s="394"/>
      <c r="BO379" s="302"/>
      <c r="BP379" s="13"/>
      <c r="BQ379" s="302"/>
      <c r="BR379" s="13"/>
      <c r="BS379" s="302"/>
      <c r="BT379" s="13"/>
      <c r="BU379" s="302"/>
      <c r="BV379" s="386"/>
      <c r="BW379" s="303"/>
      <c r="BX379" s="303"/>
      <c r="BY379" s="302"/>
      <c r="BZ379" s="302"/>
      <c r="CA379" s="387"/>
      <c r="CB379" s="395"/>
      <c r="CC379" s="12"/>
      <c r="CD379" s="304"/>
      <c r="CE379" s="14"/>
      <c r="CF379" s="395"/>
      <c r="CG379" s="397"/>
      <c r="CH379" s="300">
        <f t="shared" si="153"/>
        <v>0</v>
      </c>
      <c r="CI379" s="26"/>
      <c r="CJ379" s="17">
        <f t="shared" si="150"/>
        <v>0</v>
      </c>
      <c r="CK379" s="18">
        <f t="shared" si="161"/>
        <v>12.89</v>
      </c>
      <c r="CM379" s="164"/>
      <c r="CN379" s="302"/>
      <c r="CO379" s="13">
        <f t="shared" si="154"/>
        <v>0</v>
      </c>
      <c r="CP379" s="302"/>
      <c r="CQ379" s="13">
        <f t="shared" si="155"/>
        <v>0</v>
      </c>
      <c r="CR379" s="302"/>
      <c r="CS379" s="13">
        <f t="shared" si="156"/>
        <v>0</v>
      </c>
      <c r="CT379" s="302"/>
      <c r="CU379" s="13">
        <f t="shared" si="151"/>
        <v>0</v>
      </c>
      <c r="CV379" s="302"/>
      <c r="CW379" s="13">
        <f t="shared" si="157"/>
        <v>0</v>
      </c>
      <c r="CX379" s="13">
        <f t="shared" si="158"/>
        <v>0</v>
      </c>
      <c r="CY379" s="251">
        <f t="shared" si="159"/>
        <v>0</v>
      </c>
      <c r="CZ379" s="13" t="s">
        <v>29</v>
      </c>
      <c r="DA379" s="13">
        <v>50</v>
      </c>
      <c r="DB379" s="22">
        <f t="shared" si="160"/>
        <v>0</v>
      </c>
      <c r="DD379" s="24"/>
      <c r="DF379" s="163"/>
      <c r="DH379" s="24"/>
      <c r="DI379" s="447"/>
      <c r="DJ379" s="163"/>
    </row>
    <row r="380" spans="1:114" s="7" customFormat="1">
      <c r="A380" s="277">
        <f t="shared" si="144"/>
        <v>50</v>
      </c>
      <c r="B380" s="21" t="e">
        <f>'Calculateur de trading'!I380/C380/W380</f>
        <v>#DIV/0!</v>
      </c>
      <c r="C380" s="278">
        <f t="shared" si="145"/>
        <v>10</v>
      </c>
      <c r="D380" s="278"/>
      <c r="E380" s="273">
        <f t="shared" si="146"/>
        <v>100</v>
      </c>
      <c r="F380" s="271">
        <f t="shared" si="138"/>
        <v>2</v>
      </c>
      <c r="G380" s="271" t="e">
        <f t="shared" si="139"/>
        <v>#DIV/0!</v>
      </c>
      <c r="H380" s="272">
        <f t="shared" si="140"/>
        <v>20</v>
      </c>
      <c r="I380" s="270"/>
      <c r="J380" s="273">
        <f t="shared" si="147"/>
        <v>200</v>
      </c>
      <c r="K380" s="271">
        <f t="shared" si="141"/>
        <v>4</v>
      </c>
      <c r="L380" s="271" t="e">
        <f t="shared" si="142"/>
        <v>#DIV/0!</v>
      </c>
      <c r="M380" s="272">
        <f t="shared" si="143"/>
        <v>40</v>
      </c>
      <c r="N380" s="389"/>
      <c r="O380" s="455" t="e">
        <f>(A380*B380*W380)+(B380*'Calculateur de trading'!H380)</f>
        <v>#DIV/0!</v>
      </c>
      <c r="P380" s="274" t="e">
        <f>O380/'Déscriptions des trades'!CK380</f>
        <v>#DIV/0!</v>
      </c>
      <c r="Q380" s="456" t="e">
        <f>'Déscriptions des trades'!CK380-O380</f>
        <v>#DIV/0!</v>
      </c>
      <c r="R380" s="466" t="e">
        <f t="shared" si="148"/>
        <v>#DIV/0!</v>
      </c>
      <c r="S380" s="389"/>
      <c r="T380" s="12"/>
      <c r="U380" s="25"/>
      <c r="V380" s="15"/>
      <c r="W380" s="490">
        <f t="shared" si="152"/>
        <v>0</v>
      </c>
      <c r="X380" s="21" t="e">
        <f>W380*U380/'Déscriptions des trades'!CK380*'Déscriptions des trades'!B380</f>
        <v>#DIV/0!</v>
      </c>
      <c r="Y380" s="459"/>
      <c r="Z380" s="389"/>
      <c r="AA380" s="23">
        <f t="shared" si="149"/>
        <v>0.1</v>
      </c>
      <c r="AB380" s="17" t="e">
        <f>(AA380*'Déscriptions des trades'!U380*'Déscriptions des trades'!B380/'Déscriptions des trades'!CK380)*'Déscriptions des trades'!W380</f>
        <v>#DIV/0!</v>
      </c>
      <c r="AC380" s="265" t="e">
        <f>AB380*'Déscriptions des trades'!CK380</f>
        <v>#DIV/0!</v>
      </c>
      <c r="AD380" s="266" t="e">
        <f>'Déscriptions des trades'!CK380-AC380</f>
        <v>#DIV/0!</v>
      </c>
      <c r="AE380" s="389"/>
      <c r="AF380" s="399">
        <v>376</v>
      </c>
      <c r="AG380" s="389"/>
      <c r="AH380" s="20"/>
      <c r="AI380" s="303"/>
      <c r="AJ380" s="307"/>
      <c r="AK380" s="161"/>
      <c r="AL380" s="305"/>
      <c r="AM380" s="305"/>
      <c r="AN380" s="162"/>
      <c r="AO380" s="439"/>
      <c r="AP380" s="162"/>
      <c r="AQ380" s="113"/>
      <c r="AR380" s="113"/>
      <c r="AS380" s="384"/>
      <c r="AT380" s="306"/>
      <c r="AU380" s="306"/>
      <c r="AV380" s="160"/>
      <c r="AW380" s="158"/>
      <c r="AX380" s="385"/>
      <c r="AY380" s="453"/>
      <c r="AZ380" s="165"/>
      <c r="BA380" s="301"/>
      <c r="BB380" s="165"/>
      <c r="BC380" s="301"/>
      <c r="BD380" s="165"/>
      <c r="BE380" s="302"/>
      <c r="BF380" s="302"/>
      <c r="BG380" s="165"/>
      <c r="BH380" s="303"/>
      <c r="BI380" s="165"/>
      <c r="BJ380" s="304"/>
      <c r="BK380" s="394"/>
      <c r="BL380" s="302"/>
      <c r="BM380" s="302"/>
      <c r="BN380" s="394"/>
      <c r="BO380" s="302"/>
      <c r="BP380" s="13"/>
      <c r="BQ380" s="302"/>
      <c r="BR380" s="13"/>
      <c r="BS380" s="302"/>
      <c r="BT380" s="13"/>
      <c r="BU380" s="302"/>
      <c r="BV380" s="386"/>
      <c r="BW380" s="303"/>
      <c r="BX380" s="303"/>
      <c r="BY380" s="302"/>
      <c r="BZ380" s="302"/>
      <c r="CA380" s="387"/>
      <c r="CB380" s="395"/>
      <c r="CC380" s="12"/>
      <c r="CD380" s="304"/>
      <c r="CE380" s="14"/>
      <c r="CF380" s="395"/>
      <c r="CG380" s="397"/>
      <c r="CH380" s="300">
        <f t="shared" si="153"/>
        <v>0</v>
      </c>
      <c r="CI380" s="26"/>
      <c r="CJ380" s="17">
        <f t="shared" si="150"/>
        <v>0</v>
      </c>
      <c r="CK380" s="18">
        <f t="shared" si="161"/>
        <v>12.89</v>
      </c>
      <c r="CM380" s="164"/>
      <c r="CN380" s="302"/>
      <c r="CO380" s="13">
        <f t="shared" si="154"/>
        <v>0</v>
      </c>
      <c r="CP380" s="302"/>
      <c r="CQ380" s="13">
        <f t="shared" si="155"/>
        <v>0</v>
      </c>
      <c r="CR380" s="302"/>
      <c r="CS380" s="13">
        <f t="shared" si="156"/>
        <v>0</v>
      </c>
      <c r="CT380" s="302"/>
      <c r="CU380" s="13">
        <f t="shared" si="151"/>
        <v>0</v>
      </c>
      <c r="CV380" s="302"/>
      <c r="CW380" s="13">
        <f t="shared" si="157"/>
        <v>0</v>
      </c>
      <c r="CX380" s="13">
        <f t="shared" si="158"/>
        <v>0</v>
      </c>
      <c r="CY380" s="251">
        <f t="shared" si="159"/>
        <v>0</v>
      </c>
      <c r="CZ380" s="13" t="s">
        <v>29</v>
      </c>
      <c r="DA380" s="13">
        <v>50</v>
      </c>
      <c r="DB380" s="22">
        <f t="shared" si="160"/>
        <v>0</v>
      </c>
      <c r="DD380" s="24"/>
      <c r="DF380" s="163"/>
      <c r="DH380" s="24"/>
      <c r="DI380" s="447"/>
      <c r="DJ380" s="163"/>
    </row>
    <row r="381" spans="1:114" s="7" customFormat="1">
      <c r="A381" s="277">
        <f t="shared" si="144"/>
        <v>50</v>
      </c>
      <c r="B381" s="21" t="e">
        <f>'Calculateur de trading'!I381/C381/W381</f>
        <v>#DIV/0!</v>
      </c>
      <c r="C381" s="278">
        <f t="shared" si="145"/>
        <v>10</v>
      </c>
      <c r="D381" s="426"/>
      <c r="E381" s="273">
        <f t="shared" si="146"/>
        <v>100</v>
      </c>
      <c r="F381" s="271">
        <f t="shared" si="138"/>
        <v>2</v>
      </c>
      <c r="G381" s="271" t="e">
        <f t="shared" si="139"/>
        <v>#DIV/0!</v>
      </c>
      <c r="H381" s="272">
        <f t="shared" si="140"/>
        <v>20</v>
      </c>
      <c r="I381" s="270"/>
      <c r="J381" s="273">
        <f t="shared" si="147"/>
        <v>200</v>
      </c>
      <c r="K381" s="271">
        <f t="shared" si="141"/>
        <v>4</v>
      </c>
      <c r="L381" s="271" t="e">
        <f t="shared" si="142"/>
        <v>#DIV/0!</v>
      </c>
      <c r="M381" s="272">
        <f t="shared" si="143"/>
        <v>40</v>
      </c>
      <c r="N381" s="389"/>
      <c r="O381" s="455" t="e">
        <f>(A381*B381*W381)+(B381*'Calculateur de trading'!H381)</f>
        <v>#DIV/0!</v>
      </c>
      <c r="P381" s="274" t="e">
        <f>O381/'Déscriptions des trades'!CK381</f>
        <v>#DIV/0!</v>
      </c>
      <c r="Q381" s="456" t="e">
        <f>'Déscriptions des trades'!CK381-O381</f>
        <v>#DIV/0!</v>
      </c>
      <c r="R381" s="466" t="e">
        <f t="shared" si="148"/>
        <v>#DIV/0!</v>
      </c>
      <c r="S381" s="389"/>
      <c r="T381" s="12"/>
      <c r="U381" s="25"/>
      <c r="V381" s="15"/>
      <c r="W381" s="490">
        <f t="shared" si="152"/>
        <v>0</v>
      </c>
      <c r="X381" s="21" t="e">
        <f>W381*U381/'Déscriptions des trades'!CK381*'Déscriptions des trades'!B381</f>
        <v>#DIV/0!</v>
      </c>
      <c r="Y381" s="459"/>
      <c r="Z381" s="389"/>
      <c r="AA381" s="23">
        <f t="shared" si="149"/>
        <v>0.1</v>
      </c>
      <c r="AB381" s="17" t="e">
        <f>(AA381*'Déscriptions des trades'!U381*'Déscriptions des trades'!B381/'Déscriptions des trades'!CK381)*'Déscriptions des trades'!W381</f>
        <v>#DIV/0!</v>
      </c>
      <c r="AC381" s="265" t="e">
        <f>AB381*'Déscriptions des trades'!CK381</f>
        <v>#DIV/0!</v>
      </c>
      <c r="AD381" s="266" t="e">
        <f>'Déscriptions des trades'!CK381-AC381</f>
        <v>#DIV/0!</v>
      </c>
      <c r="AE381" s="389"/>
      <c r="AF381" s="399">
        <v>377</v>
      </c>
      <c r="AG381" s="389"/>
      <c r="AH381" s="20"/>
      <c r="AI381" s="303"/>
      <c r="AJ381" s="307"/>
      <c r="AK381" s="161"/>
      <c r="AL381" s="305"/>
      <c r="AM381" s="305"/>
      <c r="AN381" s="162"/>
      <c r="AO381" s="439"/>
      <c r="AP381" s="162"/>
      <c r="AQ381" s="113"/>
      <c r="AR381" s="113"/>
      <c r="AS381" s="384"/>
      <c r="AT381" s="306"/>
      <c r="AU381" s="306"/>
      <c r="AV381" s="160"/>
      <c r="AW381" s="158"/>
      <c r="AX381" s="385"/>
      <c r="AY381" s="453"/>
      <c r="AZ381" s="165"/>
      <c r="BA381" s="301"/>
      <c r="BB381" s="165"/>
      <c r="BC381" s="301"/>
      <c r="BD381" s="165"/>
      <c r="BE381" s="302"/>
      <c r="BF381" s="302"/>
      <c r="BG381" s="165"/>
      <c r="BH381" s="303"/>
      <c r="BI381" s="165"/>
      <c r="BJ381" s="304"/>
      <c r="BK381" s="394"/>
      <c r="BL381" s="302"/>
      <c r="BM381" s="302"/>
      <c r="BN381" s="394"/>
      <c r="BO381" s="302"/>
      <c r="BP381" s="13"/>
      <c r="BQ381" s="302"/>
      <c r="BR381" s="13"/>
      <c r="BS381" s="302"/>
      <c r="BT381" s="13"/>
      <c r="BU381" s="302"/>
      <c r="BV381" s="386"/>
      <c r="BW381" s="303"/>
      <c r="BX381" s="303"/>
      <c r="BY381" s="302"/>
      <c r="BZ381" s="302"/>
      <c r="CA381" s="387"/>
      <c r="CB381" s="395"/>
      <c r="CC381" s="12"/>
      <c r="CD381" s="304"/>
      <c r="CE381" s="14"/>
      <c r="CF381" s="395"/>
      <c r="CG381" s="397"/>
      <c r="CH381" s="300">
        <f t="shared" si="153"/>
        <v>0</v>
      </c>
      <c r="CI381" s="26"/>
      <c r="CJ381" s="17">
        <f t="shared" si="150"/>
        <v>0</v>
      </c>
      <c r="CK381" s="18">
        <f t="shared" si="161"/>
        <v>12.89</v>
      </c>
      <c r="CM381" s="164"/>
      <c r="CN381" s="302"/>
      <c r="CO381" s="13">
        <f t="shared" si="154"/>
        <v>0</v>
      </c>
      <c r="CP381" s="302"/>
      <c r="CQ381" s="13">
        <f t="shared" si="155"/>
        <v>0</v>
      </c>
      <c r="CR381" s="302"/>
      <c r="CS381" s="13">
        <f t="shared" si="156"/>
        <v>0</v>
      </c>
      <c r="CT381" s="302"/>
      <c r="CU381" s="13">
        <f t="shared" si="151"/>
        <v>0</v>
      </c>
      <c r="CV381" s="302"/>
      <c r="CW381" s="13">
        <f t="shared" si="157"/>
        <v>0</v>
      </c>
      <c r="CX381" s="13">
        <f t="shared" si="158"/>
        <v>0</v>
      </c>
      <c r="CY381" s="251">
        <f t="shared" si="159"/>
        <v>0</v>
      </c>
      <c r="CZ381" s="13" t="s">
        <v>29</v>
      </c>
      <c r="DA381" s="13">
        <v>50</v>
      </c>
      <c r="DB381" s="22">
        <f t="shared" si="160"/>
        <v>0</v>
      </c>
      <c r="DD381" s="24"/>
      <c r="DF381" s="163"/>
      <c r="DH381" s="24"/>
      <c r="DI381" s="447"/>
      <c r="DJ381" s="163"/>
    </row>
    <row r="382" spans="1:114" s="7" customFormat="1">
      <c r="A382" s="277">
        <f t="shared" si="144"/>
        <v>50</v>
      </c>
      <c r="B382" s="21" t="e">
        <f>'Calculateur de trading'!I382/C382/W382</f>
        <v>#DIV/0!</v>
      </c>
      <c r="C382" s="278">
        <f t="shared" si="145"/>
        <v>10</v>
      </c>
      <c r="D382" s="278"/>
      <c r="E382" s="273">
        <f t="shared" si="146"/>
        <v>100</v>
      </c>
      <c r="F382" s="271">
        <f t="shared" si="138"/>
        <v>2</v>
      </c>
      <c r="G382" s="271" t="e">
        <f t="shared" si="139"/>
        <v>#DIV/0!</v>
      </c>
      <c r="H382" s="272">
        <f t="shared" si="140"/>
        <v>20</v>
      </c>
      <c r="I382" s="270"/>
      <c r="J382" s="273">
        <f t="shared" si="147"/>
        <v>200</v>
      </c>
      <c r="K382" s="271">
        <f t="shared" si="141"/>
        <v>4</v>
      </c>
      <c r="L382" s="271" t="e">
        <f t="shared" si="142"/>
        <v>#DIV/0!</v>
      </c>
      <c r="M382" s="272">
        <f t="shared" si="143"/>
        <v>40</v>
      </c>
      <c r="N382" s="389"/>
      <c r="O382" s="455" t="e">
        <f>(A382*B382*W382)+(B382*'Calculateur de trading'!H382)</f>
        <v>#DIV/0!</v>
      </c>
      <c r="P382" s="274" t="e">
        <f>O382/'Déscriptions des trades'!CK382</f>
        <v>#DIV/0!</v>
      </c>
      <c r="Q382" s="456" t="e">
        <f>'Déscriptions des trades'!CK382-O382</f>
        <v>#DIV/0!</v>
      </c>
      <c r="R382" s="466" t="e">
        <f t="shared" si="148"/>
        <v>#DIV/0!</v>
      </c>
      <c r="S382" s="389"/>
      <c r="T382" s="12"/>
      <c r="U382" s="25"/>
      <c r="V382" s="15"/>
      <c r="W382" s="490">
        <f t="shared" si="152"/>
        <v>0</v>
      </c>
      <c r="X382" s="21" t="e">
        <f>W382*U382/'Déscriptions des trades'!CK382*'Déscriptions des trades'!B382</f>
        <v>#DIV/0!</v>
      </c>
      <c r="Y382" s="459"/>
      <c r="Z382" s="389"/>
      <c r="AA382" s="23">
        <f t="shared" si="149"/>
        <v>0.1</v>
      </c>
      <c r="AB382" s="17" t="e">
        <f>(AA382*'Déscriptions des trades'!U382*'Déscriptions des trades'!B382/'Déscriptions des trades'!CK382)*'Déscriptions des trades'!W382</f>
        <v>#DIV/0!</v>
      </c>
      <c r="AC382" s="265" t="e">
        <f>AB382*'Déscriptions des trades'!CK382</f>
        <v>#DIV/0!</v>
      </c>
      <c r="AD382" s="266" t="e">
        <f>'Déscriptions des trades'!CK382-AC382</f>
        <v>#DIV/0!</v>
      </c>
      <c r="AE382" s="389"/>
      <c r="AF382" s="399">
        <v>378</v>
      </c>
      <c r="AG382" s="389"/>
      <c r="AH382" s="20"/>
      <c r="AI382" s="303"/>
      <c r="AJ382" s="307"/>
      <c r="AK382" s="161"/>
      <c r="AL382" s="305"/>
      <c r="AM382" s="305"/>
      <c r="AN382" s="162"/>
      <c r="AO382" s="439"/>
      <c r="AP382" s="162"/>
      <c r="AQ382" s="113"/>
      <c r="AR382" s="113"/>
      <c r="AS382" s="384"/>
      <c r="AT382" s="306"/>
      <c r="AU382" s="306"/>
      <c r="AV382" s="160"/>
      <c r="AW382" s="158"/>
      <c r="AX382" s="385"/>
      <c r="AY382" s="453"/>
      <c r="AZ382" s="165"/>
      <c r="BA382" s="301"/>
      <c r="BB382" s="165"/>
      <c r="BC382" s="301"/>
      <c r="BD382" s="165"/>
      <c r="BE382" s="302"/>
      <c r="BF382" s="302"/>
      <c r="BG382" s="165"/>
      <c r="BH382" s="303"/>
      <c r="BI382" s="165"/>
      <c r="BJ382" s="304"/>
      <c r="BK382" s="394"/>
      <c r="BL382" s="302"/>
      <c r="BM382" s="302"/>
      <c r="BN382" s="394"/>
      <c r="BO382" s="302"/>
      <c r="BP382" s="13"/>
      <c r="BQ382" s="302"/>
      <c r="BR382" s="13"/>
      <c r="BS382" s="302"/>
      <c r="BT382" s="13"/>
      <c r="BU382" s="302"/>
      <c r="BV382" s="386"/>
      <c r="BW382" s="303"/>
      <c r="BX382" s="303"/>
      <c r="BY382" s="302"/>
      <c r="BZ382" s="302"/>
      <c r="CA382" s="387"/>
      <c r="CB382" s="395"/>
      <c r="CC382" s="12"/>
      <c r="CD382" s="304"/>
      <c r="CE382" s="14"/>
      <c r="CF382" s="395"/>
      <c r="CG382" s="397"/>
      <c r="CH382" s="300">
        <f t="shared" si="153"/>
        <v>0</v>
      </c>
      <c r="CI382" s="26"/>
      <c r="CJ382" s="17">
        <f t="shared" si="150"/>
        <v>0</v>
      </c>
      <c r="CK382" s="18">
        <f t="shared" si="161"/>
        <v>12.89</v>
      </c>
      <c r="CM382" s="164"/>
      <c r="CN382" s="302"/>
      <c r="CO382" s="13">
        <f t="shared" si="154"/>
        <v>0</v>
      </c>
      <c r="CP382" s="302"/>
      <c r="CQ382" s="13">
        <f t="shared" si="155"/>
        <v>0</v>
      </c>
      <c r="CR382" s="302"/>
      <c r="CS382" s="13">
        <f t="shared" si="156"/>
        <v>0</v>
      </c>
      <c r="CT382" s="302"/>
      <c r="CU382" s="13">
        <f t="shared" si="151"/>
        <v>0</v>
      </c>
      <c r="CV382" s="302"/>
      <c r="CW382" s="13">
        <f t="shared" si="157"/>
        <v>0</v>
      </c>
      <c r="CX382" s="13">
        <f t="shared" si="158"/>
        <v>0</v>
      </c>
      <c r="CY382" s="251">
        <f t="shared" si="159"/>
        <v>0</v>
      </c>
      <c r="CZ382" s="13" t="s">
        <v>29</v>
      </c>
      <c r="DA382" s="13">
        <v>50</v>
      </c>
      <c r="DB382" s="22">
        <f t="shared" si="160"/>
        <v>0</v>
      </c>
      <c r="DD382" s="24"/>
      <c r="DF382" s="163"/>
      <c r="DH382" s="24"/>
      <c r="DI382" s="447"/>
      <c r="DJ382" s="163"/>
    </row>
    <row r="383" spans="1:114" s="7" customFormat="1">
      <c r="A383" s="277">
        <f t="shared" si="144"/>
        <v>50</v>
      </c>
      <c r="B383" s="21" t="e">
        <f>'Calculateur de trading'!I383/C383/W383</f>
        <v>#DIV/0!</v>
      </c>
      <c r="C383" s="278">
        <f t="shared" si="145"/>
        <v>10</v>
      </c>
      <c r="D383" s="426"/>
      <c r="E383" s="273">
        <f t="shared" si="146"/>
        <v>100</v>
      </c>
      <c r="F383" s="271">
        <f t="shared" si="138"/>
        <v>2</v>
      </c>
      <c r="G383" s="271" t="e">
        <f t="shared" si="139"/>
        <v>#DIV/0!</v>
      </c>
      <c r="H383" s="272">
        <f t="shared" si="140"/>
        <v>20</v>
      </c>
      <c r="I383" s="270"/>
      <c r="J383" s="273">
        <f t="shared" si="147"/>
        <v>200</v>
      </c>
      <c r="K383" s="271">
        <f t="shared" si="141"/>
        <v>4</v>
      </c>
      <c r="L383" s="271" t="e">
        <f t="shared" si="142"/>
        <v>#DIV/0!</v>
      </c>
      <c r="M383" s="272">
        <f t="shared" si="143"/>
        <v>40</v>
      </c>
      <c r="N383" s="389"/>
      <c r="O383" s="455" t="e">
        <f>(A383*B383*W383)+(B383*'Calculateur de trading'!H383)</f>
        <v>#DIV/0!</v>
      </c>
      <c r="P383" s="274" t="e">
        <f>O383/'Déscriptions des trades'!CK383</f>
        <v>#DIV/0!</v>
      </c>
      <c r="Q383" s="456" t="e">
        <f>'Déscriptions des trades'!CK383-O383</f>
        <v>#DIV/0!</v>
      </c>
      <c r="R383" s="466" t="e">
        <f t="shared" si="148"/>
        <v>#DIV/0!</v>
      </c>
      <c r="S383" s="389"/>
      <c r="T383" s="12"/>
      <c r="U383" s="25"/>
      <c r="V383" s="15"/>
      <c r="W383" s="490">
        <f t="shared" si="152"/>
        <v>0</v>
      </c>
      <c r="X383" s="21" t="e">
        <f>W383*U383/'Déscriptions des trades'!CK383*'Déscriptions des trades'!B383</f>
        <v>#DIV/0!</v>
      </c>
      <c r="Y383" s="459"/>
      <c r="Z383" s="389"/>
      <c r="AA383" s="23">
        <f t="shared" si="149"/>
        <v>0.1</v>
      </c>
      <c r="AB383" s="17" t="e">
        <f>(AA383*'Déscriptions des trades'!U383*'Déscriptions des trades'!B383/'Déscriptions des trades'!CK383)*'Déscriptions des trades'!W383</f>
        <v>#DIV/0!</v>
      </c>
      <c r="AC383" s="265" t="e">
        <f>AB383*'Déscriptions des trades'!CK383</f>
        <v>#DIV/0!</v>
      </c>
      <c r="AD383" s="266" t="e">
        <f>'Déscriptions des trades'!CK383-AC383</f>
        <v>#DIV/0!</v>
      </c>
      <c r="AE383" s="389"/>
      <c r="AF383" s="399">
        <v>379</v>
      </c>
      <c r="AG383" s="389"/>
      <c r="AH383" s="20"/>
      <c r="AI383" s="303"/>
      <c r="AJ383" s="307"/>
      <c r="AK383" s="161"/>
      <c r="AL383" s="305"/>
      <c r="AM383" s="305"/>
      <c r="AN383" s="162"/>
      <c r="AO383" s="439"/>
      <c r="AP383" s="162"/>
      <c r="AQ383" s="113"/>
      <c r="AR383" s="113"/>
      <c r="AS383" s="384"/>
      <c r="AT383" s="306"/>
      <c r="AU383" s="306"/>
      <c r="AV383" s="160"/>
      <c r="AW383" s="158"/>
      <c r="AX383" s="385"/>
      <c r="AY383" s="453"/>
      <c r="AZ383" s="165"/>
      <c r="BA383" s="301"/>
      <c r="BB383" s="165"/>
      <c r="BC383" s="301"/>
      <c r="BD383" s="165"/>
      <c r="BE383" s="302"/>
      <c r="BF383" s="302"/>
      <c r="BG383" s="165"/>
      <c r="BH383" s="303"/>
      <c r="BI383" s="165"/>
      <c r="BJ383" s="304"/>
      <c r="BK383" s="394"/>
      <c r="BL383" s="302"/>
      <c r="BM383" s="302"/>
      <c r="BN383" s="394"/>
      <c r="BO383" s="302"/>
      <c r="BP383" s="13"/>
      <c r="BQ383" s="302"/>
      <c r="BR383" s="13"/>
      <c r="BS383" s="302"/>
      <c r="BT383" s="13"/>
      <c r="BU383" s="302"/>
      <c r="BV383" s="386"/>
      <c r="BW383" s="303"/>
      <c r="BX383" s="303"/>
      <c r="BY383" s="302"/>
      <c r="BZ383" s="302"/>
      <c r="CA383" s="387"/>
      <c r="CB383" s="395"/>
      <c r="CC383" s="12"/>
      <c r="CD383" s="304"/>
      <c r="CE383" s="14"/>
      <c r="CF383" s="395"/>
      <c r="CG383" s="397"/>
      <c r="CH383" s="300">
        <f t="shared" si="153"/>
        <v>0</v>
      </c>
      <c r="CI383" s="26"/>
      <c r="CJ383" s="17">
        <f t="shared" si="150"/>
        <v>0</v>
      </c>
      <c r="CK383" s="18">
        <f t="shared" si="161"/>
        <v>12.89</v>
      </c>
      <c r="CM383" s="164"/>
      <c r="CN383" s="302"/>
      <c r="CO383" s="13">
        <f t="shared" si="154"/>
        <v>0</v>
      </c>
      <c r="CP383" s="302"/>
      <c r="CQ383" s="13">
        <f t="shared" si="155"/>
        <v>0</v>
      </c>
      <c r="CR383" s="302"/>
      <c r="CS383" s="13">
        <f t="shared" si="156"/>
        <v>0</v>
      </c>
      <c r="CT383" s="302"/>
      <c r="CU383" s="13">
        <f t="shared" si="151"/>
        <v>0</v>
      </c>
      <c r="CV383" s="302"/>
      <c r="CW383" s="13">
        <f t="shared" si="157"/>
        <v>0</v>
      </c>
      <c r="CX383" s="13">
        <f t="shared" si="158"/>
        <v>0</v>
      </c>
      <c r="CY383" s="251">
        <f t="shared" si="159"/>
        <v>0</v>
      </c>
      <c r="CZ383" s="13" t="s">
        <v>29</v>
      </c>
      <c r="DA383" s="13">
        <v>50</v>
      </c>
      <c r="DB383" s="22">
        <f t="shared" si="160"/>
        <v>0</v>
      </c>
      <c r="DD383" s="24"/>
      <c r="DF383" s="163"/>
      <c r="DH383" s="24"/>
      <c r="DI383" s="447"/>
      <c r="DJ383" s="163"/>
    </row>
    <row r="384" spans="1:114" s="7" customFormat="1">
      <c r="A384" s="277">
        <f t="shared" si="144"/>
        <v>50</v>
      </c>
      <c r="B384" s="21" t="e">
        <f>'Calculateur de trading'!I384/C384/W384</f>
        <v>#DIV/0!</v>
      </c>
      <c r="C384" s="278">
        <f t="shared" si="145"/>
        <v>10</v>
      </c>
      <c r="D384" s="426"/>
      <c r="E384" s="273">
        <f t="shared" si="146"/>
        <v>100</v>
      </c>
      <c r="F384" s="271">
        <f t="shared" si="138"/>
        <v>2</v>
      </c>
      <c r="G384" s="271" t="e">
        <f t="shared" si="139"/>
        <v>#DIV/0!</v>
      </c>
      <c r="H384" s="272">
        <f t="shared" si="140"/>
        <v>20</v>
      </c>
      <c r="I384" s="270"/>
      <c r="J384" s="273">
        <f t="shared" si="147"/>
        <v>200</v>
      </c>
      <c r="K384" s="271">
        <f t="shared" si="141"/>
        <v>4</v>
      </c>
      <c r="L384" s="271" t="e">
        <f t="shared" si="142"/>
        <v>#DIV/0!</v>
      </c>
      <c r="M384" s="272">
        <f t="shared" si="143"/>
        <v>40</v>
      </c>
      <c r="N384" s="389"/>
      <c r="O384" s="455" t="e">
        <f>(A384*B384*W384)+(B384*'Calculateur de trading'!H384)</f>
        <v>#DIV/0!</v>
      </c>
      <c r="P384" s="274" t="e">
        <f>O384/'Déscriptions des trades'!CK384</f>
        <v>#DIV/0!</v>
      </c>
      <c r="Q384" s="456" t="e">
        <f>'Déscriptions des trades'!CK384-O384</f>
        <v>#DIV/0!</v>
      </c>
      <c r="R384" s="466" t="e">
        <f t="shared" si="148"/>
        <v>#DIV/0!</v>
      </c>
      <c r="S384" s="389"/>
      <c r="T384" s="12"/>
      <c r="U384" s="25"/>
      <c r="V384" s="15"/>
      <c r="W384" s="490">
        <f t="shared" si="152"/>
        <v>0</v>
      </c>
      <c r="X384" s="21" t="e">
        <f>W384*U384/'Déscriptions des trades'!CK384*'Déscriptions des trades'!B384</f>
        <v>#DIV/0!</v>
      </c>
      <c r="Y384" s="459"/>
      <c r="Z384" s="389"/>
      <c r="AA384" s="23">
        <f t="shared" si="149"/>
        <v>0.1</v>
      </c>
      <c r="AB384" s="17" t="e">
        <f>(AA384*'Déscriptions des trades'!U384*'Déscriptions des trades'!B384/'Déscriptions des trades'!CK384)*'Déscriptions des trades'!W384</f>
        <v>#DIV/0!</v>
      </c>
      <c r="AC384" s="265" t="e">
        <f>AB384*'Déscriptions des trades'!CK384</f>
        <v>#DIV/0!</v>
      </c>
      <c r="AD384" s="266" t="e">
        <f>'Déscriptions des trades'!CK384-AC384</f>
        <v>#DIV/0!</v>
      </c>
      <c r="AE384" s="389"/>
      <c r="AF384" s="399">
        <v>380</v>
      </c>
      <c r="AG384" s="389"/>
      <c r="AH384" s="20"/>
      <c r="AI384" s="303"/>
      <c r="AJ384" s="307"/>
      <c r="AK384" s="161"/>
      <c r="AL384" s="305"/>
      <c r="AM384" s="305"/>
      <c r="AN384" s="162"/>
      <c r="AO384" s="439"/>
      <c r="AP384" s="162"/>
      <c r="AQ384" s="113"/>
      <c r="AR384" s="113"/>
      <c r="AS384" s="384"/>
      <c r="AT384" s="306"/>
      <c r="AU384" s="306"/>
      <c r="AV384" s="160"/>
      <c r="AW384" s="158"/>
      <c r="AX384" s="385"/>
      <c r="AY384" s="453"/>
      <c r="AZ384" s="165"/>
      <c r="BA384" s="301"/>
      <c r="BB384" s="165"/>
      <c r="BC384" s="301"/>
      <c r="BD384" s="165"/>
      <c r="BE384" s="302"/>
      <c r="BF384" s="302"/>
      <c r="BG384" s="165"/>
      <c r="BH384" s="303"/>
      <c r="BI384" s="165"/>
      <c r="BJ384" s="304"/>
      <c r="BK384" s="394"/>
      <c r="BL384" s="302"/>
      <c r="BM384" s="302"/>
      <c r="BN384" s="394"/>
      <c r="BO384" s="302"/>
      <c r="BP384" s="13"/>
      <c r="BQ384" s="302"/>
      <c r="BR384" s="13"/>
      <c r="BS384" s="302"/>
      <c r="BT384" s="13"/>
      <c r="BU384" s="302"/>
      <c r="BV384" s="386"/>
      <c r="BW384" s="303"/>
      <c r="BX384" s="303"/>
      <c r="BY384" s="302"/>
      <c r="BZ384" s="302"/>
      <c r="CA384" s="387"/>
      <c r="CB384" s="395"/>
      <c r="CC384" s="12"/>
      <c r="CD384" s="304"/>
      <c r="CE384" s="14"/>
      <c r="CF384" s="395"/>
      <c r="CG384" s="397"/>
      <c r="CH384" s="300">
        <f t="shared" si="153"/>
        <v>0</v>
      </c>
      <c r="CI384" s="26"/>
      <c r="CJ384" s="17">
        <f t="shared" si="150"/>
        <v>0</v>
      </c>
      <c r="CK384" s="18">
        <f t="shared" si="161"/>
        <v>12.89</v>
      </c>
      <c r="CM384" s="164"/>
      <c r="CN384" s="302"/>
      <c r="CO384" s="13">
        <f t="shared" si="154"/>
        <v>0</v>
      </c>
      <c r="CP384" s="302"/>
      <c r="CQ384" s="13">
        <f t="shared" si="155"/>
        <v>0</v>
      </c>
      <c r="CR384" s="302"/>
      <c r="CS384" s="13">
        <f t="shared" si="156"/>
        <v>0</v>
      </c>
      <c r="CT384" s="302"/>
      <c r="CU384" s="13">
        <f t="shared" si="151"/>
        <v>0</v>
      </c>
      <c r="CV384" s="302"/>
      <c r="CW384" s="13">
        <f t="shared" si="157"/>
        <v>0</v>
      </c>
      <c r="CX384" s="13">
        <f t="shared" si="158"/>
        <v>0</v>
      </c>
      <c r="CY384" s="251">
        <f t="shared" si="159"/>
        <v>0</v>
      </c>
      <c r="CZ384" s="13" t="s">
        <v>29</v>
      </c>
      <c r="DA384" s="13">
        <v>50</v>
      </c>
      <c r="DB384" s="22">
        <f t="shared" si="160"/>
        <v>0</v>
      </c>
      <c r="DD384" s="24"/>
      <c r="DF384" s="163"/>
      <c r="DH384" s="24"/>
      <c r="DI384" s="447"/>
      <c r="DJ384" s="163"/>
    </row>
    <row r="385" spans="1:114" s="7" customFormat="1">
      <c r="A385" s="277">
        <f t="shared" si="144"/>
        <v>50</v>
      </c>
      <c r="B385" s="21" t="e">
        <f>'Calculateur de trading'!I385/C385/W385</f>
        <v>#DIV/0!</v>
      </c>
      <c r="C385" s="278">
        <f t="shared" si="145"/>
        <v>10</v>
      </c>
      <c r="D385" s="278"/>
      <c r="E385" s="273">
        <f t="shared" si="146"/>
        <v>100</v>
      </c>
      <c r="F385" s="271">
        <f t="shared" si="138"/>
        <v>2</v>
      </c>
      <c r="G385" s="271" t="e">
        <f t="shared" si="139"/>
        <v>#DIV/0!</v>
      </c>
      <c r="H385" s="272">
        <f t="shared" si="140"/>
        <v>20</v>
      </c>
      <c r="I385" s="270"/>
      <c r="J385" s="273">
        <f t="shared" si="147"/>
        <v>200</v>
      </c>
      <c r="K385" s="271">
        <f t="shared" si="141"/>
        <v>4</v>
      </c>
      <c r="L385" s="271" t="e">
        <f t="shared" si="142"/>
        <v>#DIV/0!</v>
      </c>
      <c r="M385" s="272">
        <f t="shared" si="143"/>
        <v>40</v>
      </c>
      <c r="N385" s="389"/>
      <c r="O385" s="455" t="e">
        <f>(A385*B385*W385)+(B385*'Calculateur de trading'!H385)</f>
        <v>#DIV/0!</v>
      </c>
      <c r="P385" s="274" t="e">
        <f>O385/'Déscriptions des trades'!CK385</f>
        <v>#DIV/0!</v>
      </c>
      <c r="Q385" s="456" t="e">
        <f>'Déscriptions des trades'!CK385-O385</f>
        <v>#DIV/0!</v>
      </c>
      <c r="R385" s="466" t="e">
        <f t="shared" si="148"/>
        <v>#DIV/0!</v>
      </c>
      <c r="S385" s="389"/>
      <c r="T385" s="12"/>
      <c r="U385" s="25"/>
      <c r="V385" s="15"/>
      <c r="W385" s="490">
        <f t="shared" si="152"/>
        <v>0</v>
      </c>
      <c r="X385" s="21" t="e">
        <f>W385*U385/'Déscriptions des trades'!CK385*'Déscriptions des trades'!B385</f>
        <v>#DIV/0!</v>
      </c>
      <c r="Y385" s="459"/>
      <c r="Z385" s="389"/>
      <c r="AA385" s="23">
        <f t="shared" si="149"/>
        <v>0.1</v>
      </c>
      <c r="AB385" s="17" t="e">
        <f>(AA385*'Déscriptions des trades'!U385*'Déscriptions des trades'!B385/'Déscriptions des trades'!CK385)*'Déscriptions des trades'!W385</f>
        <v>#DIV/0!</v>
      </c>
      <c r="AC385" s="265" t="e">
        <f>AB385*'Déscriptions des trades'!CK385</f>
        <v>#DIV/0!</v>
      </c>
      <c r="AD385" s="266" t="e">
        <f>'Déscriptions des trades'!CK385-AC385</f>
        <v>#DIV/0!</v>
      </c>
      <c r="AE385" s="389"/>
      <c r="AF385" s="399">
        <v>381</v>
      </c>
      <c r="AG385" s="389"/>
      <c r="AH385" s="20"/>
      <c r="AI385" s="303"/>
      <c r="AJ385" s="307"/>
      <c r="AK385" s="161"/>
      <c r="AL385" s="305"/>
      <c r="AM385" s="305"/>
      <c r="AN385" s="162"/>
      <c r="AO385" s="439"/>
      <c r="AP385" s="162"/>
      <c r="AQ385" s="113"/>
      <c r="AR385" s="113"/>
      <c r="AS385" s="384"/>
      <c r="AT385" s="306"/>
      <c r="AU385" s="306"/>
      <c r="AV385" s="160"/>
      <c r="AW385" s="158"/>
      <c r="AX385" s="385"/>
      <c r="AY385" s="453"/>
      <c r="AZ385" s="165"/>
      <c r="BA385" s="301"/>
      <c r="BB385" s="165"/>
      <c r="BC385" s="301"/>
      <c r="BD385" s="165"/>
      <c r="BE385" s="302"/>
      <c r="BF385" s="302"/>
      <c r="BG385" s="165"/>
      <c r="BH385" s="303"/>
      <c r="BI385" s="165"/>
      <c r="BJ385" s="304"/>
      <c r="BK385" s="394"/>
      <c r="BL385" s="302"/>
      <c r="BM385" s="302"/>
      <c r="BN385" s="394"/>
      <c r="BO385" s="302"/>
      <c r="BP385" s="13"/>
      <c r="BQ385" s="302"/>
      <c r="BR385" s="13"/>
      <c r="BS385" s="302"/>
      <c r="BT385" s="13"/>
      <c r="BU385" s="302"/>
      <c r="BV385" s="386"/>
      <c r="BW385" s="303"/>
      <c r="BX385" s="303"/>
      <c r="BY385" s="302"/>
      <c r="BZ385" s="302"/>
      <c r="CA385" s="387"/>
      <c r="CB385" s="395"/>
      <c r="CC385" s="12"/>
      <c r="CD385" s="304"/>
      <c r="CE385" s="14"/>
      <c r="CF385" s="395"/>
      <c r="CG385" s="397"/>
      <c r="CH385" s="300">
        <f t="shared" si="153"/>
        <v>0</v>
      </c>
      <c r="CI385" s="26"/>
      <c r="CJ385" s="17">
        <f t="shared" si="150"/>
        <v>0</v>
      </c>
      <c r="CK385" s="18">
        <f t="shared" si="161"/>
        <v>12.89</v>
      </c>
      <c r="CM385" s="164"/>
      <c r="CN385" s="302"/>
      <c r="CO385" s="13">
        <f t="shared" si="154"/>
        <v>0</v>
      </c>
      <c r="CP385" s="302"/>
      <c r="CQ385" s="13">
        <f t="shared" si="155"/>
        <v>0</v>
      </c>
      <c r="CR385" s="302"/>
      <c r="CS385" s="13">
        <f t="shared" si="156"/>
        <v>0</v>
      </c>
      <c r="CT385" s="302"/>
      <c r="CU385" s="13">
        <f t="shared" si="151"/>
        <v>0</v>
      </c>
      <c r="CV385" s="302"/>
      <c r="CW385" s="13">
        <f t="shared" si="157"/>
        <v>0</v>
      </c>
      <c r="CX385" s="13">
        <f t="shared" si="158"/>
        <v>0</v>
      </c>
      <c r="CY385" s="251">
        <f t="shared" si="159"/>
        <v>0</v>
      </c>
      <c r="CZ385" s="13" t="s">
        <v>29</v>
      </c>
      <c r="DA385" s="13">
        <v>50</v>
      </c>
      <c r="DB385" s="22">
        <f t="shared" si="160"/>
        <v>0</v>
      </c>
      <c r="DD385" s="24"/>
      <c r="DF385" s="163"/>
      <c r="DH385" s="24"/>
      <c r="DI385" s="447"/>
      <c r="DJ385" s="163"/>
    </row>
    <row r="386" spans="1:114" s="7" customFormat="1">
      <c r="A386" s="277">
        <f t="shared" si="144"/>
        <v>50</v>
      </c>
      <c r="B386" s="21" t="e">
        <f>'Calculateur de trading'!I386/C386/W386</f>
        <v>#DIV/0!</v>
      </c>
      <c r="C386" s="278">
        <f t="shared" si="145"/>
        <v>10</v>
      </c>
      <c r="D386" s="426"/>
      <c r="E386" s="273">
        <f t="shared" si="146"/>
        <v>100</v>
      </c>
      <c r="F386" s="271">
        <f t="shared" si="138"/>
        <v>2</v>
      </c>
      <c r="G386" s="271" t="e">
        <f t="shared" si="139"/>
        <v>#DIV/0!</v>
      </c>
      <c r="H386" s="272">
        <f t="shared" si="140"/>
        <v>20</v>
      </c>
      <c r="I386" s="270"/>
      <c r="J386" s="273">
        <f t="shared" si="147"/>
        <v>200</v>
      </c>
      <c r="K386" s="271">
        <f t="shared" si="141"/>
        <v>4</v>
      </c>
      <c r="L386" s="271" t="e">
        <f t="shared" si="142"/>
        <v>#DIV/0!</v>
      </c>
      <c r="M386" s="272">
        <f t="shared" si="143"/>
        <v>40</v>
      </c>
      <c r="N386" s="389"/>
      <c r="O386" s="455" t="e">
        <f>(A386*B386*W386)+(B386*'Calculateur de trading'!H386)</f>
        <v>#DIV/0!</v>
      </c>
      <c r="P386" s="274" t="e">
        <f>O386/'Déscriptions des trades'!CK386</f>
        <v>#DIV/0!</v>
      </c>
      <c r="Q386" s="456" t="e">
        <f>'Déscriptions des trades'!CK386-O386</f>
        <v>#DIV/0!</v>
      </c>
      <c r="R386" s="466" t="e">
        <f t="shared" si="148"/>
        <v>#DIV/0!</v>
      </c>
      <c r="S386" s="389"/>
      <c r="T386" s="12"/>
      <c r="U386" s="25"/>
      <c r="V386" s="15"/>
      <c r="W386" s="490">
        <f t="shared" si="152"/>
        <v>0</v>
      </c>
      <c r="X386" s="21" t="e">
        <f>W386*U386/'Déscriptions des trades'!CK386*'Déscriptions des trades'!B386</f>
        <v>#DIV/0!</v>
      </c>
      <c r="Y386" s="459"/>
      <c r="Z386" s="389"/>
      <c r="AA386" s="23">
        <f t="shared" si="149"/>
        <v>0.1</v>
      </c>
      <c r="AB386" s="17" t="e">
        <f>(AA386*'Déscriptions des trades'!U386*'Déscriptions des trades'!B386/'Déscriptions des trades'!CK386)*'Déscriptions des trades'!W386</f>
        <v>#DIV/0!</v>
      </c>
      <c r="AC386" s="265" t="e">
        <f>AB386*'Déscriptions des trades'!CK386</f>
        <v>#DIV/0!</v>
      </c>
      <c r="AD386" s="266" t="e">
        <f>'Déscriptions des trades'!CK386-AC386</f>
        <v>#DIV/0!</v>
      </c>
      <c r="AE386" s="389"/>
      <c r="AF386" s="399">
        <v>382</v>
      </c>
      <c r="AG386" s="389"/>
      <c r="AH386" s="20"/>
      <c r="AI386" s="303"/>
      <c r="AJ386" s="307"/>
      <c r="AK386" s="161"/>
      <c r="AL386" s="305"/>
      <c r="AM386" s="305"/>
      <c r="AN386" s="162"/>
      <c r="AO386" s="439"/>
      <c r="AP386" s="162"/>
      <c r="AQ386" s="113"/>
      <c r="AR386" s="113"/>
      <c r="AS386" s="384"/>
      <c r="AT386" s="306"/>
      <c r="AU386" s="306"/>
      <c r="AV386" s="160"/>
      <c r="AW386" s="158"/>
      <c r="AX386" s="385"/>
      <c r="AY386" s="453"/>
      <c r="AZ386" s="165"/>
      <c r="BA386" s="301"/>
      <c r="BB386" s="165"/>
      <c r="BC386" s="301"/>
      <c r="BD386" s="165"/>
      <c r="BE386" s="302"/>
      <c r="BF386" s="302"/>
      <c r="BG386" s="165"/>
      <c r="BH386" s="303"/>
      <c r="BI386" s="165"/>
      <c r="BJ386" s="304"/>
      <c r="BK386" s="394"/>
      <c r="BL386" s="302"/>
      <c r="BM386" s="302"/>
      <c r="BN386" s="394"/>
      <c r="BO386" s="302"/>
      <c r="BP386" s="13"/>
      <c r="BQ386" s="302"/>
      <c r="BR386" s="13"/>
      <c r="BS386" s="302"/>
      <c r="BT386" s="13"/>
      <c r="BU386" s="302"/>
      <c r="BV386" s="386"/>
      <c r="BW386" s="303"/>
      <c r="BX386" s="303"/>
      <c r="BY386" s="302"/>
      <c r="BZ386" s="302"/>
      <c r="CA386" s="387"/>
      <c r="CB386" s="395"/>
      <c r="CC386" s="12"/>
      <c r="CD386" s="304"/>
      <c r="CE386" s="14"/>
      <c r="CF386" s="395"/>
      <c r="CG386" s="397"/>
      <c r="CH386" s="300">
        <f t="shared" si="153"/>
        <v>0</v>
      </c>
      <c r="CI386" s="26"/>
      <c r="CJ386" s="17">
        <f t="shared" si="150"/>
        <v>0</v>
      </c>
      <c r="CK386" s="18">
        <f t="shared" si="161"/>
        <v>12.89</v>
      </c>
      <c r="CM386" s="164"/>
      <c r="CN386" s="302"/>
      <c r="CO386" s="13">
        <f t="shared" si="154"/>
        <v>0</v>
      </c>
      <c r="CP386" s="302"/>
      <c r="CQ386" s="13">
        <f t="shared" si="155"/>
        <v>0</v>
      </c>
      <c r="CR386" s="302"/>
      <c r="CS386" s="13">
        <f t="shared" si="156"/>
        <v>0</v>
      </c>
      <c r="CT386" s="302"/>
      <c r="CU386" s="13">
        <f t="shared" si="151"/>
        <v>0</v>
      </c>
      <c r="CV386" s="302"/>
      <c r="CW386" s="13">
        <f t="shared" si="157"/>
        <v>0</v>
      </c>
      <c r="CX386" s="13">
        <f t="shared" si="158"/>
        <v>0</v>
      </c>
      <c r="CY386" s="251">
        <f t="shared" si="159"/>
        <v>0</v>
      </c>
      <c r="CZ386" s="13" t="s">
        <v>29</v>
      </c>
      <c r="DA386" s="13">
        <v>50</v>
      </c>
      <c r="DB386" s="22">
        <f t="shared" si="160"/>
        <v>0</v>
      </c>
      <c r="DD386" s="24"/>
      <c r="DF386" s="163"/>
      <c r="DH386" s="24"/>
      <c r="DI386" s="447"/>
      <c r="DJ386" s="163"/>
    </row>
    <row r="387" spans="1:114" s="7" customFormat="1">
      <c r="A387" s="277">
        <f t="shared" si="144"/>
        <v>50</v>
      </c>
      <c r="B387" s="21" t="e">
        <f>'Calculateur de trading'!I387/C387/W387</f>
        <v>#DIV/0!</v>
      </c>
      <c r="C387" s="278">
        <f t="shared" si="145"/>
        <v>10</v>
      </c>
      <c r="D387" s="278"/>
      <c r="E387" s="273">
        <f t="shared" si="146"/>
        <v>100</v>
      </c>
      <c r="F387" s="271">
        <f t="shared" si="138"/>
        <v>2</v>
      </c>
      <c r="G387" s="271" t="e">
        <f t="shared" si="139"/>
        <v>#DIV/0!</v>
      </c>
      <c r="H387" s="272">
        <f t="shared" si="140"/>
        <v>20</v>
      </c>
      <c r="I387" s="270"/>
      <c r="J387" s="273">
        <f t="shared" si="147"/>
        <v>200</v>
      </c>
      <c r="K387" s="271">
        <f t="shared" si="141"/>
        <v>4</v>
      </c>
      <c r="L387" s="271" t="e">
        <f t="shared" si="142"/>
        <v>#DIV/0!</v>
      </c>
      <c r="M387" s="272">
        <f t="shared" si="143"/>
        <v>40</v>
      </c>
      <c r="N387" s="389"/>
      <c r="O387" s="455" t="e">
        <f>(A387*B387*W387)+(B387*'Calculateur de trading'!H387)</f>
        <v>#DIV/0!</v>
      </c>
      <c r="P387" s="274" t="e">
        <f>O387/'Déscriptions des trades'!CK387</f>
        <v>#DIV/0!</v>
      </c>
      <c r="Q387" s="456" t="e">
        <f>'Déscriptions des trades'!CK387-O387</f>
        <v>#DIV/0!</v>
      </c>
      <c r="R387" s="466" t="e">
        <f t="shared" si="148"/>
        <v>#DIV/0!</v>
      </c>
      <c r="S387" s="389"/>
      <c r="T387" s="12"/>
      <c r="U387" s="25"/>
      <c r="V387" s="15"/>
      <c r="W387" s="490">
        <f t="shared" si="152"/>
        <v>0</v>
      </c>
      <c r="X387" s="21" t="e">
        <f>W387*U387/'Déscriptions des trades'!CK387*'Déscriptions des trades'!B387</f>
        <v>#DIV/0!</v>
      </c>
      <c r="Y387" s="459"/>
      <c r="Z387" s="389"/>
      <c r="AA387" s="23">
        <f t="shared" si="149"/>
        <v>0.1</v>
      </c>
      <c r="AB387" s="17" t="e">
        <f>(AA387*'Déscriptions des trades'!U387*'Déscriptions des trades'!B387/'Déscriptions des trades'!CK387)*'Déscriptions des trades'!W387</f>
        <v>#DIV/0!</v>
      </c>
      <c r="AC387" s="265" t="e">
        <f>AB387*'Déscriptions des trades'!CK387</f>
        <v>#DIV/0!</v>
      </c>
      <c r="AD387" s="266" t="e">
        <f>'Déscriptions des trades'!CK387-AC387</f>
        <v>#DIV/0!</v>
      </c>
      <c r="AE387" s="389"/>
      <c r="AF387" s="399">
        <v>383</v>
      </c>
      <c r="AG387" s="389"/>
      <c r="AH387" s="20"/>
      <c r="AI387" s="303"/>
      <c r="AJ387" s="307"/>
      <c r="AK387" s="161"/>
      <c r="AL387" s="305"/>
      <c r="AM387" s="305"/>
      <c r="AN387" s="162"/>
      <c r="AO387" s="439"/>
      <c r="AP387" s="162"/>
      <c r="AQ387" s="113"/>
      <c r="AR387" s="113"/>
      <c r="AS387" s="384"/>
      <c r="AT387" s="306"/>
      <c r="AU387" s="306"/>
      <c r="AV387" s="160"/>
      <c r="AW387" s="158"/>
      <c r="AX387" s="385"/>
      <c r="AY387" s="453"/>
      <c r="AZ387" s="165"/>
      <c r="BA387" s="301"/>
      <c r="BB387" s="165"/>
      <c r="BC387" s="301"/>
      <c r="BD387" s="165"/>
      <c r="BE387" s="302"/>
      <c r="BF387" s="302"/>
      <c r="BG387" s="165"/>
      <c r="BH387" s="303"/>
      <c r="BI387" s="165"/>
      <c r="BJ387" s="304"/>
      <c r="BK387" s="394"/>
      <c r="BL387" s="302"/>
      <c r="BM387" s="302"/>
      <c r="BN387" s="394"/>
      <c r="BO387" s="302"/>
      <c r="BP387" s="13"/>
      <c r="BQ387" s="302"/>
      <c r="BR387" s="13"/>
      <c r="BS387" s="302"/>
      <c r="BT387" s="13"/>
      <c r="BU387" s="302"/>
      <c r="BV387" s="386"/>
      <c r="BW387" s="303"/>
      <c r="BX387" s="303"/>
      <c r="BY387" s="302"/>
      <c r="BZ387" s="302"/>
      <c r="CA387" s="387"/>
      <c r="CB387" s="395"/>
      <c r="CC387" s="12"/>
      <c r="CD387" s="304"/>
      <c r="CE387" s="14"/>
      <c r="CF387" s="395"/>
      <c r="CG387" s="397"/>
      <c r="CH387" s="300">
        <f t="shared" si="153"/>
        <v>0</v>
      </c>
      <c r="CI387" s="26"/>
      <c r="CJ387" s="17">
        <f t="shared" si="150"/>
        <v>0</v>
      </c>
      <c r="CK387" s="18">
        <f t="shared" si="161"/>
        <v>12.89</v>
      </c>
      <c r="CM387" s="164"/>
      <c r="CN387" s="302"/>
      <c r="CO387" s="13">
        <f t="shared" si="154"/>
        <v>0</v>
      </c>
      <c r="CP387" s="302"/>
      <c r="CQ387" s="13">
        <f t="shared" si="155"/>
        <v>0</v>
      </c>
      <c r="CR387" s="302"/>
      <c r="CS387" s="13">
        <f t="shared" si="156"/>
        <v>0</v>
      </c>
      <c r="CT387" s="302"/>
      <c r="CU387" s="13">
        <f t="shared" si="151"/>
        <v>0</v>
      </c>
      <c r="CV387" s="302"/>
      <c r="CW387" s="13">
        <f t="shared" si="157"/>
        <v>0</v>
      </c>
      <c r="CX387" s="13">
        <f t="shared" si="158"/>
        <v>0</v>
      </c>
      <c r="CY387" s="251">
        <f t="shared" si="159"/>
        <v>0</v>
      </c>
      <c r="CZ387" s="13" t="s">
        <v>29</v>
      </c>
      <c r="DA387" s="13">
        <v>50</v>
      </c>
      <c r="DB387" s="22">
        <f t="shared" si="160"/>
        <v>0</v>
      </c>
      <c r="DD387" s="24"/>
      <c r="DF387" s="163"/>
      <c r="DH387" s="24"/>
      <c r="DI387" s="447"/>
      <c r="DJ387" s="163"/>
    </row>
    <row r="388" spans="1:114" s="7" customFormat="1">
      <c r="A388" s="277">
        <f t="shared" si="144"/>
        <v>50</v>
      </c>
      <c r="B388" s="21" t="e">
        <f>'Calculateur de trading'!I388/C388/W388</f>
        <v>#DIV/0!</v>
      </c>
      <c r="C388" s="278">
        <f t="shared" si="145"/>
        <v>10</v>
      </c>
      <c r="D388" s="426"/>
      <c r="E388" s="273">
        <f t="shared" si="146"/>
        <v>100</v>
      </c>
      <c r="F388" s="271">
        <f t="shared" si="138"/>
        <v>2</v>
      </c>
      <c r="G388" s="271" t="e">
        <f t="shared" si="139"/>
        <v>#DIV/0!</v>
      </c>
      <c r="H388" s="272">
        <f t="shared" si="140"/>
        <v>20</v>
      </c>
      <c r="I388" s="270"/>
      <c r="J388" s="273">
        <f t="shared" si="147"/>
        <v>200</v>
      </c>
      <c r="K388" s="271">
        <f t="shared" si="141"/>
        <v>4</v>
      </c>
      <c r="L388" s="271" t="e">
        <f t="shared" si="142"/>
        <v>#DIV/0!</v>
      </c>
      <c r="M388" s="272">
        <f t="shared" si="143"/>
        <v>40</v>
      </c>
      <c r="N388" s="389"/>
      <c r="O388" s="455" t="e">
        <f>(A388*B388*W388)+(B388*'Calculateur de trading'!H388)</f>
        <v>#DIV/0!</v>
      </c>
      <c r="P388" s="274" t="e">
        <f>O388/'Déscriptions des trades'!CK388</f>
        <v>#DIV/0!</v>
      </c>
      <c r="Q388" s="456" t="e">
        <f>'Déscriptions des trades'!CK388-O388</f>
        <v>#DIV/0!</v>
      </c>
      <c r="R388" s="466" t="e">
        <f t="shared" si="148"/>
        <v>#DIV/0!</v>
      </c>
      <c r="S388" s="389"/>
      <c r="T388" s="12"/>
      <c r="U388" s="25"/>
      <c r="V388" s="15"/>
      <c r="W388" s="490">
        <f t="shared" si="152"/>
        <v>0</v>
      </c>
      <c r="X388" s="21" t="e">
        <f>W388*U388/'Déscriptions des trades'!CK388*'Déscriptions des trades'!B388</f>
        <v>#DIV/0!</v>
      </c>
      <c r="Y388" s="459"/>
      <c r="Z388" s="389"/>
      <c r="AA388" s="23">
        <f t="shared" si="149"/>
        <v>0.1</v>
      </c>
      <c r="AB388" s="17" t="e">
        <f>(AA388*'Déscriptions des trades'!U388*'Déscriptions des trades'!B388/'Déscriptions des trades'!CK388)*'Déscriptions des trades'!W388</f>
        <v>#DIV/0!</v>
      </c>
      <c r="AC388" s="265" t="e">
        <f>AB388*'Déscriptions des trades'!CK388</f>
        <v>#DIV/0!</v>
      </c>
      <c r="AD388" s="266" t="e">
        <f>'Déscriptions des trades'!CK388-AC388</f>
        <v>#DIV/0!</v>
      </c>
      <c r="AE388" s="389"/>
      <c r="AF388" s="399">
        <v>384</v>
      </c>
      <c r="AG388" s="389"/>
      <c r="AH388" s="20"/>
      <c r="AI388" s="303"/>
      <c r="AJ388" s="307"/>
      <c r="AK388" s="161"/>
      <c r="AL388" s="305"/>
      <c r="AM388" s="305"/>
      <c r="AN388" s="162"/>
      <c r="AO388" s="439"/>
      <c r="AP388" s="162"/>
      <c r="AQ388" s="113"/>
      <c r="AR388" s="113"/>
      <c r="AS388" s="384"/>
      <c r="AT388" s="306"/>
      <c r="AU388" s="306"/>
      <c r="AV388" s="160"/>
      <c r="AW388" s="158"/>
      <c r="AX388" s="385"/>
      <c r="AY388" s="453"/>
      <c r="AZ388" s="165"/>
      <c r="BA388" s="301"/>
      <c r="BB388" s="165"/>
      <c r="BC388" s="301"/>
      <c r="BD388" s="165"/>
      <c r="BE388" s="302"/>
      <c r="BF388" s="302"/>
      <c r="BG388" s="165"/>
      <c r="BH388" s="303"/>
      <c r="BI388" s="165"/>
      <c r="BJ388" s="304"/>
      <c r="BK388" s="394"/>
      <c r="BL388" s="302"/>
      <c r="BM388" s="302"/>
      <c r="BN388" s="394"/>
      <c r="BO388" s="302"/>
      <c r="BP388" s="13"/>
      <c r="BQ388" s="302"/>
      <c r="BR388" s="13"/>
      <c r="BS388" s="302"/>
      <c r="BT388" s="13"/>
      <c r="BU388" s="302"/>
      <c r="BV388" s="386"/>
      <c r="BW388" s="303"/>
      <c r="BX388" s="303"/>
      <c r="BY388" s="302"/>
      <c r="BZ388" s="302"/>
      <c r="CA388" s="387"/>
      <c r="CB388" s="395"/>
      <c r="CC388" s="12"/>
      <c r="CD388" s="304"/>
      <c r="CE388" s="14"/>
      <c r="CF388" s="395"/>
      <c r="CG388" s="397"/>
      <c r="CH388" s="300">
        <f t="shared" si="153"/>
        <v>0</v>
      </c>
      <c r="CI388" s="26"/>
      <c r="CJ388" s="17">
        <f t="shared" si="150"/>
        <v>0</v>
      </c>
      <c r="CK388" s="18">
        <f t="shared" si="161"/>
        <v>12.89</v>
      </c>
      <c r="CM388" s="164"/>
      <c r="CN388" s="302"/>
      <c r="CO388" s="13">
        <f t="shared" si="154"/>
        <v>0</v>
      </c>
      <c r="CP388" s="302"/>
      <c r="CQ388" s="13">
        <f t="shared" si="155"/>
        <v>0</v>
      </c>
      <c r="CR388" s="302"/>
      <c r="CS388" s="13">
        <f t="shared" si="156"/>
        <v>0</v>
      </c>
      <c r="CT388" s="302"/>
      <c r="CU388" s="13">
        <f t="shared" si="151"/>
        <v>0</v>
      </c>
      <c r="CV388" s="302"/>
      <c r="CW388" s="13">
        <f t="shared" si="157"/>
        <v>0</v>
      </c>
      <c r="CX388" s="13">
        <f t="shared" si="158"/>
        <v>0</v>
      </c>
      <c r="CY388" s="251">
        <f t="shared" si="159"/>
        <v>0</v>
      </c>
      <c r="CZ388" s="13" t="s">
        <v>29</v>
      </c>
      <c r="DA388" s="13">
        <v>50</v>
      </c>
      <c r="DB388" s="22">
        <f t="shared" si="160"/>
        <v>0</v>
      </c>
      <c r="DD388" s="24"/>
      <c r="DF388" s="163"/>
      <c r="DH388" s="24"/>
      <c r="DI388" s="447"/>
      <c r="DJ388" s="163"/>
    </row>
    <row r="389" spans="1:114" s="7" customFormat="1">
      <c r="A389" s="277">
        <f t="shared" si="144"/>
        <v>50</v>
      </c>
      <c r="B389" s="21" t="e">
        <f>'Calculateur de trading'!I389/C389/W389</f>
        <v>#DIV/0!</v>
      </c>
      <c r="C389" s="278">
        <f t="shared" si="145"/>
        <v>10</v>
      </c>
      <c r="D389" s="278"/>
      <c r="E389" s="273">
        <f t="shared" si="146"/>
        <v>100</v>
      </c>
      <c r="F389" s="271">
        <f t="shared" ref="F389:F452" si="162">(E389/A389)</f>
        <v>2</v>
      </c>
      <c r="G389" s="271" t="e">
        <f t="shared" ref="G389:G452" si="163">B389/F389</f>
        <v>#DIV/0!</v>
      </c>
      <c r="H389" s="272">
        <f t="shared" ref="H389:H452" si="164">C389*F389</f>
        <v>20</v>
      </c>
      <c r="I389" s="270"/>
      <c r="J389" s="273">
        <f t="shared" si="147"/>
        <v>200</v>
      </c>
      <c r="K389" s="271">
        <f t="shared" ref="K389:K452" si="165">J389/A389</f>
        <v>4</v>
      </c>
      <c r="L389" s="271" t="e">
        <f t="shared" ref="L389:L452" si="166">B389/K389</f>
        <v>#DIV/0!</v>
      </c>
      <c r="M389" s="272">
        <f t="shared" ref="M389:M452" si="167">C389*K389</f>
        <v>40</v>
      </c>
      <c r="N389" s="389"/>
      <c r="O389" s="455" t="e">
        <f>(A389*B389*W389)+(B389*'Calculateur de trading'!H389)</f>
        <v>#DIV/0!</v>
      </c>
      <c r="P389" s="274" t="e">
        <f>O389/'Déscriptions des trades'!CK389</f>
        <v>#DIV/0!</v>
      </c>
      <c r="Q389" s="456" t="e">
        <f>'Déscriptions des trades'!CK389-O389</f>
        <v>#DIV/0!</v>
      </c>
      <c r="R389" s="466" t="e">
        <f t="shared" si="148"/>
        <v>#DIV/0!</v>
      </c>
      <c r="S389" s="389"/>
      <c r="T389" s="12"/>
      <c r="U389" s="25"/>
      <c r="V389" s="15"/>
      <c r="W389" s="490">
        <f t="shared" si="152"/>
        <v>0</v>
      </c>
      <c r="X389" s="21" t="e">
        <f>W389*U389/'Déscriptions des trades'!CK389*'Déscriptions des trades'!B389</f>
        <v>#DIV/0!</v>
      </c>
      <c r="Y389" s="459"/>
      <c r="Z389" s="389"/>
      <c r="AA389" s="23">
        <f t="shared" si="149"/>
        <v>0.1</v>
      </c>
      <c r="AB389" s="17" t="e">
        <f>(AA389*'Déscriptions des trades'!U389*'Déscriptions des trades'!B389/'Déscriptions des trades'!CK389)*'Déscriptions des trades'!W389</f>
        <v>#DIV/0!</v>
      </c>
      <c r="AC389" s="265" t="e">
        <f>AB389*'Déscriptions des trades'!CK389</f>
        <v>#DIV/0!</v>
      </c>
      <c r="AD389" s="266" t="e">
        <f>'Déscriptions des trades'!CK389-AC389</f>
        <v>#DIV/0!</v>
      </c>
      <c r="AE389" s="389"/>
      <c r="AF389" s="399">
        <v>385</v>
      </c>
      <c r="AG389" s="389"/>
      <c r="AH389" s="20"/>
      <c r="AI389" s="303"/>
      <c r="AJ389" s="307"/>
      <c r="AK389" s="161"/>
      <c r="AL389" s="305"/>
      <c r="AM389" s="305"/>
      <c r="AN389" s="162"/>
      <c r="AO389" s="439"/>
      <c r="AP389" s="162"/>
      <c r="AQ389" s="113"/>
      <c r="AR389" s="113"/>
      <c r="AS389" s="384"/>
      <c r="AT389" s="306"/>
      <c r="AU389" s="306"/>
      <c r="AV389" s="160"/>
      <c r="AW389" s="158"/>
      <c r="AX389" s="385"/>
      <c r="AY389" s="453"/>
      <c r="AZ389" s="165"/>
      <c r="BA389" s="301"/>
      <c r="BB389" s="165"/>
      <c r="BC389" s="301"/>
      <c r="BD389" s="165"/>
      <c r="BE389" s="302"/>
      <c r="BF389" s="302"/>
      <c r="BG389" s="165"/>
      <c r="BH389" s="303"/>
      <c r="BI389" s="165"/>
      <c r="BJ389" s="304"/>
      <c r="BK389" s="394"/>
      <c r="BL389" s="302"/>
      <c r="BM389" s="302"/>
      <c r="BN389" s="394"/>
      <c r="BO389" s="302"/>
      <c r="BP389" s="13"/>
      <c r="BQ389" s="302"/>
      <c r="BR389" s="13"/>
      <c r="BS389" s="302"/>
      <c r="BT389" s="13"/>
      <c r="BU389" s="302"/>
      <c r="BV389" s="386"/>
      <c r="BW389" s="303"/>
      <c r="BX389" s="303"/>
      <c r="BY389" s="302"/>
      <c r="BZ389" s="302"/>
      <c r="CA389" s="387"/>
      <c r="CB389" s="395"/>
      <c r="CC389" s="12"/>
      <c r="CD389" s="304"/>
      <c r="CE389" s="14"/>
      <c r="CF389" s="395"/>
      <c r="CG389" s="397"/>
      <c r="CH389" s="300">
        <f t="shared" si="153"/>
        <v>0</v>
      </c>
      <c r="CI389" s="26"/>
      <c r="CJ389" s="17">
        <f t="shared" si="150"/>
        <v>0</v>
      </c>
      <c r="CK389" s="18">
        <f t="shared" si="161"/>
        <v>12.89</v>
      </c>
      <c r="CM389" s="164"/>
      <c r="CN389" s="302"/>
      <c r="CO389" s="13">
        <f t="shared" si="154"/>
        <v>0</v>
      </c>
      <c r="CP389" s="302"/>
      <c r="CQ389" s="13">
        <f t="shared" si="155"/>
        <v>0</v>
      </c>
      <c r="CR389" s="302"/>
      <c r="CS389" s="13">
        <f t="shared" si="156"/>
        <v>0</v>
      </c>
      <c r="CT389" s="302"/>
      <c r="CU389" s="13">
        <f t="shared" si="151"/>
        <v>0</v>
      </c>
      <c r="CV389" s="302"/>
      <c r="CW389" s="13">
        <f t="shared" si="157"/>
        <v>0</v>
      </c>
      <c r="CX389" s="13">
        <f t="shared" si="158"/>
        <v>0</v>
      </c>
      <c r="CY389" s="251">
        <f t="shared" si="159"/>
        <v>0</v>
      </c>
      <c r="CZ389" s="13" t="s">
        <v>29</v>
      </c>
      <c r="DA389" s="13">
        <v>50</v>
      </c>
      <c r="DB389" s="22">
        <f t="shared" si="160"/>
        <v>0</v>
      </c>
      <c r="DD389" s="24"/>
      <c r="DF389" s="163"/>
      <c r="DH389" s="24"/>
      <c r="DI389" s="447"/>
      <c r="DJ389" s="163"/>
    </row>
    <row r="390" spans="1:114" s="7" customFormat="1">
      <c r="A390" s="277">
        <f t="shared" ref="A390:A453" si="168">A389</f>
        <v>50</v>
      </c>
      <c r="B390" s="21" t="e">
        <f>'Calculateur de trading'!I390/C390/W390</f>
        <v>#DIV/0!</v>
      </c>
      <c r="C390" s="278">
        <f t="shared" ref="C390:C453" si="169">C389</f>
        <v>10</v>
      </c>
      <c r="D390" s="426"/>
      <c r="E390" s="273">
        <f t="shared" ref="E390:E453" si="170">E389</f>
        <v>100</v>
      </c>
      <c r="F390" s="271">
        <f t="shared" si="162"/>
        <v>2</v>
      </c>
      <c r="G390" s="271" t="e">
        <f t="shared" si="163"/>
        <v>#DIV/0!</v>
      </c>
      <c r="H390" s="272">
        <f t="shared" si="164"/>
        <v>20</v>
      </c>
      <c r="I390" s="270"/>
      <c r="J390" s="273">
        <f t="shared" ref="J390:J453" si="171">J389</f>
        <v>200</v>
      </c>
      <c r="K390" s="271">
        <f t="shared" si="165"/>
        <v>4</v>
      </c>
      <c r="L390" s="271" t="e">
        <f t="shared" si="166"/>
        <v>#DIV/0!</v>
      </c>
      <c r="M390" s="272">
        <f t="shared" si="167"/>
        <v>40</v>
      </c>
      <c r="N390" s="389"/>
      <c r="O390" s="455" t="e">
        <f>(A390*B390*W390)+(B390*'Calculateur de trading'!H390)</f>
        <v>#DIV/0!</v>
      </c>
      <c r="P390" s="274" t="e">
        <f>O390/'Déscriptions des trades'!CK390</f>
        <v>#DIV/0!</v>
      </c>
      <c r="Q390" s="456" t="e">
        <f>'Déscriptions des trades'!CK390-O390</f>
        <v>#DIV/0!</v>
      </c>
      <c r="R390" s="466" t="e">
        <f t="shared" ref="R390:R453" si="172">B390*C390</f>
        <v>#DIV/0!</v>
      </c>
      <c r="S390" s="389"/>
      <c r="T390" s="12"/>
      <c r="U390" s="25"/>
      <c r="V390" s="15"/>
      <c r="W390" s="490">
        <f t="shared" si="152"/>
        <v>0</v>
      </c>
      <c r="X390" s="21" t="e">
        <f>W390*U390/'Déscriptions des trades'!CK390*'Déscriptions des trades'!B390</f>
        <v>#DIV/0!</v>
      </c>
      <c r="Y390" s="459"/>
      <c r="Z390" s="389"/>
      <c r="AA390" s="23">
        <f t="shared" ref="AA390:AA453" si="173">AA389</f>
        <v>0.1</v>
      </c>
      <c r="AB390" s="17" t="e">
        <f>(AA390*'Déscriptions des trades'!U390*'Déscriptions des trades'!B390/'Déscriptions des trades'!CK390)*'Déscriptions des trades'!W390</f>
        <v>#DIV/0!</v>
      </c>
      <c r="AC390" s="265" t="e">
        <f>AB390*'Déscriptions des trades'!CK390</f>
        <v>#DIV/0!</v>
      </c>
      <c r="AD390" s="266" t="e">
        <f>'Déscriptions des trades'!CK390-AC390</f>
        <v>#DIV/0!</v>
      </c>
      <c r="AE390" s="389"/>
      <c r="AF390" s="399">
        <v>386</v>
      </c>
      <c r="AG390" s="389"/>
      <c r="AH390" s="20"/>
      <c r="AI390" s="303"/>
      <c r="AJ390" s="307"/>
      <c r="AK390" s="161"/>
      <c r="AL390" s="305"/>
      <c r="AM390" s="305"/>
      <c r="AN390" s="162"/>
      <c r="AO390" s="439"/>
      <c r="AP390" s="162"/>
      <c r="AQ390" s="113"/>
      <c r="AR390" s="113"/>
      <c r="AS390" s="384"/>
      <c r="AT390" s="306"/>
      <c r="AU390" s="306"/>
      <c r="AV390" s="160"/>
      <c r="AW390" s="158"/>
      <c r="AX390" s="385"/>
      <c r="AY390" s="453"/>
      <c r="AZ390" s="165"/>
      <c r="BA390" s="301"/>
      <c r="BB390" s="165"/>
      <c r="BC390" s="301"/>
      <c r="BD390" s="165"/>
      <c r="BE390" s="302"/>
      <c r="BF390" s="302"/>
      <c r="BG390" s="165"/>
      <c r="BH390" s="303"/>
      <c r="BI390" s="165"/>
      <c r="BJ390" s="304"/>
      <c r="BK390" s="394"/>
      <c r="BL390" s="302"/>
      <c r="BM390" s="302"/>
      <c r="BN390" s="394"/>
      <c r="BO390" s="302"/>
      <c r="BP390" s="13"/>
      <c r="BQ390" s="302"/>
      <c r="BR390" s="13"/>
      <c r="BS390" s="302"/>
      <c r="BT390" s="13"/>
      <c r="BU390" s="302"/>
      <c r="BV390" s="386"/>
      <c r="BW390" s="303"/>
      <c r="BX390" s="303"/>
      <c r="BY390" s="302"/>
      <c r="BZ390" s="302"/>
      <c r="CA390" s="387"/>
      <c r="CB390" s="395"/>
      <c r="CC390" s="12"/>
      <c r="CD390" s="304"/>
      <c r="CE390" s="14"/>
      <c r="CF390" s="395"/>
      <c r="CG390" s="397"/>
      <c r="CH390" s="300">
        <f t="shared" si="153"/>
        <v>0</v>
      </c>
      <c r="CI390" s="26"/>
      <c r="CJ390" s="17">
        <f t="shared" si="150"/>
        <v>0</v>
      </c>
      <c r="CK390" s="18">
        <f t="shared" si="161"/>
        <v>12.89</v>
      </c>
      <c r="CM390" s="164"/>
      <c r="CN390" s="302"/>
      <c r="CO390" s="13">
        <f t="shared" si="154"/>
        <v>0</v>
      </c>
      <c r="CP390" s="302"/>
      <c r="CQ390" s="13">
        <f t="shared" si="155"/>
        <v>0</v>
      </c>
      <c r="CR390" s="302"/>
      <c r="CS390" s="13">
        <f t="shared" si="156"/>
        <v>0</v>
      </c>
      <c r="CT390" s="302"/>
      <c r="CU390" s="13">
        <f t="shared" si="151"/>
        <v>0</v>
      </c>
      <c r="CV390" s="302"/>
      <c r="CW390" s="13">
        <f t="shared" si="157"/>
        <v>0</v>
      </c>
      <c r="CX390" s="13">
        <f t="shared" si="158"/>
        <v>0</v>
      </c>
      <c r="CY390" s="251">
        <f t="shared" si="159"/>
        <v>0</v>
      </c>
      <c r="CZ390" s="13" t="s">
        <v>29</v>
      </c>
      <c r="DA390" s="13">
        <v>50</v>
      </c>
      <c r="DB390" s="22">
        <f t="shared" si="160"/>
        <v>0</v>
      </c>
      <c r="DD390" s="24"/>
      <c r="DF390" s="163"/>
      <c r="DH390" s="24"/>
      <c r="DI390" s="447"/>
      <c r="DJ390" s="163"/>
    </row>
    <row r="391" spans="1:114" s="7" customFormat="1">
      <c r="A391" s="277">
        <f t="shared" si="168"/>
        <v>50</v>
      </c>
      <c r="B391" s="21" t="e">
        <f>'Calculateur de trading'!I391/C391/W391</f>
        <v>#DIV/0!</v>
      </c>
      <c r="C391" s="278">
        <f t="shared" si="169"/>
        <v>10</v>
      </c>
      <c r="D391" s="426"/>
      <c r="E391" s="273">
        <f t="shared" si="170"/>
        <v>100</v>
      </c>
      <c r="F391" s="271">
        <f t="shared" si="162"/>
        <v>2</v>
      </c>
      <c r="G391" s="271" t="e">
        <f t="shared" si="163"/>
        <v>#DIV/0!</v>
      </c>
      <c r="H391" s="272">
        <f t="shared" si="164"/>
        <v>20</v>
      </c>
      <c r="I391" s="270"/>
      <c r="J391" s="273">
        <f t="shared" si="171"/>
        <v>200</v>
      </c>
      <c r="K391" s="271">
        <f t="shared" si="165"/>
        <v>4</v>
      </c>
      <c r="L391" s="271" t="e">
        <f t="shared" si="166"/>
        <v>#DIV/0!</v>
      </c>
      <c r="M391" s="272">
        <f t="shared" si="167"/>
        <v>40</v>
      </c>
      <c r="N391" s="389"/>
      <c r="O391" s="455" t="e">
        <f>(A391*B391*W391)+(B391*'Calculateur de trading'!H391)</f>
        <v>#DIV/0!</v>
      </c>
      <c r="P391" s="274" t="e">
        <f>O391/'Déscriptions des trades'!CK391</f>
        <v>#DIV/0!</v>
      </c>
      <c r="Q391" s="456" t="e">
        <f>'Déscriptions des trades'!CK391-O391</f>
        <v>#DIV/0!</v>
      </c>
      <c r="R391" s="466" t="e">
        <f t="shared" si="172"/>
        <v>#DIV/0!</v>
      </c>
      <c r="S391" s="389"/>
      <c r="T391" s="12"/>
      <c r="U391" s="25"/>
      <c r="V391" s="15"/>
      <c r="W391" s="490">
        <f t="shared" si="152"/>
        <v>0</v>
      </c>
      <c r="X391" s="21" t="e">
        <f>W391*U391/'Déscriptions des trades'!CK391*'Déscriptions des trades'!B391</f>
        <v>#DIV/0!</v>
      </c>
      <c r="Y391" s="459"/>
      <c r="Z391" s="389"/>
      <c r="AA391" s="23">
        <f t="shared" si="173"/>
        <v>0.1</v>
      </c>
      <c r="AB391" s="17" t="e">
        <f>(AA391*'Déscriptions des trades'!U391*'Déscriptions des trades'!B391/'Déscriptions des trades'!CK391)*'Déscriptions des trades'!W391</f>
        <v>#DIV/0!</v>
      </c>
      <c r="AC391" s="265" t="e">
        <f>AB391*'Déscriptions des trades'!CK391</f>
        <v>#DIV/0!</v>
      </c>
      <c r="AD391" s="266" t="e">
        <f>'Déscriptions des trades'!CK391-AC391</f>
        <v>#DIV/0!</v>
      </c>
      <c r="AE391" s="389"/>
      <c r="AF391" s="399">
        <v>387</v>
      </c>
      <c r="AG391" s="389"/>
      <c r="AH391" s="20"/>
      <c r="AI391" s="303"/>
      <c r="AJ391" s="307"/>
      <c r="AK391" s="161"/>
      <c r="AL391" s="305"/>
      <c r="AM391" s="305"/>
      <c r="AN391" s="162"/>
      <c r="AO391" s="439"/>
      <c r="AP391" s="162"/>
      <c r="AQ391" s="113"/>
      <c r="AR391" s="113"/>
      <c r="AS391" s="384"/>
      <c r="AT391" s="306"/>
      <c r="AU391" s="306"/>
      <c r="AV391" s="160"/>
      <c r="AW391" s="158"/>
      <c r="AX391" s="385"/>
      <c r="AY391" s="453"/>
      <c r="AZ391" s="165"/>
      <c r="BA391" s="301"/>
      <c r="BB391" s="165"/>
      <c r="BC391" s="301"/>
      <c r="BD391" s="165"/>
      <c r="BE391" s="302"/>
      <c r="BF391" s="302"/>
      <c r="BG391" s="165"/>
      <c r="BH391" s="303"/>
      <c r="BI391" s="165"/>
      <c r="BJ391" s="304"/>
      <c r="BK391" s="394"/>
      <c r="BL391" s="302"/>
      <c r="BM391" s="302"/>
      <c r="BN391" s="394"/>
      <c r="BO391" s="302"/>
      <c r="BP391" s="13"/>
      <c r="BQ391" s="302"/>
      <c r="BR391" s="13"/>
      <c r="BS391" s="302"/>
      <c r="BT391" s="13"/>
      <c r="BU391" s="302"/>
      <c r="BV391" s="386"/>
      <c r="BW391" s="303"/>
      <c r="BX391" s="303"/>
      <c r="BY391" s="302"/>
      <c r="BZ391" s="302"/>
      <c r="CA391" s="387"/>
      <c r="CB391" s="395"/>
      <c r="CC391" s="12"/>
      <c r="CD391" s="304"/>
      <c r="CE391" s="14"/>
      <c r="CF391" s="395"/>
      <c r="CG391" s="397"/>
      <c r="CH391" s="300">
        <f t="shared" si="153"/>
        <v>0</v>
      </c>
      <c r="CI391" s="26"/>
      <c r="CJ391" s="17">
        <f t="shared" si="150"/>
        <v>0</v>
      </c>
      <c r="CK391" s="18">
        <f t="shared" si="161"/>
        <v>12.89</v>
      </c>
      <c r="CM391" s="164"/>
      <c r="CN391" s="302"/>
      <c r="CO391" s="13">
        <f t="shared" si="154"/>
        <v>0</v>
      </c>
      <c r="CP391" s="302"/>
      <c r="CQ391" s="13">
        <f t="shared" si="155"/>
        <v>0</v>
      </c>
      <c r="CR391" s="302"/>
      <c r="CS391" s="13">
        <f t="shared" si="156"/>
        <v>0</v>
      </c>
      <c r="CT391" s="302"/>
      <c r="CU391" s="13">
        <f t="shared" si="151"/>
        <v>0</v>
      </c>
      <c r="CV391" s="302"/>
      <c r="CW391" s="13">
        <f t="shared" si="157"/>
        <v>0</v>
      </c>
      <c r="CX391" s="13">
        <f t="shared" si="158"/>
        <v>0</v>
      </c>
      <c r="CY391" s="251">
        <f t="shared" si="159"/>
        <v>0</v>
      </c>
      <c r="CZ391" s="13" t="s">
        <v>29</v>
      </c>
      <c r="DA391" s="13">
        <v>50</v>
      </c>
      <c r="DB391" s="22">
        <f t="shared" si="160"/>
        <v>0</v>
      </c>
      <c r="DD391" s="24"/>
      <c r="DF391" s="163"/>
      <c r="DH391" s="24"/>
      <c r="DI391" s="447"/>
      <c r="DJ391" s="163"/>
    </row>
    <row r="392" spans="1:114" s="7" customFormat="1">
      <c r="A392" s="277">
        <f t="shared" si="168"/>
        <v>50</v>
      </c>
      <c r="B392" s="21" t="e">
        <f>'Calculateur de trading'!I392/C392/W392</f>
        <v>#DIV/0!</v>
      </c>
      <c r="C392" s="278">
        <f t="shared" si="169"/>
        <v>10</v>
      </c>
      <c r="D392" s="278"/>
      <c r="E392" s="273">
        <f t="shared" si="170"/>
        <v>100</v>
      </c>
      <c r="F392" s="271">
        <f t="shared" si="162"/>
        <v>2</v>
      </c>
      <c r="G392" s="271" t="e">
        <f t="shared" si="163"/>
        <v>#DIV/0!</v>
      </c>
      <c r="H392" s="272">
        <f t="shared" si="164"/>
        <v>20</v>
      </c>
      <c r="I392" s="270"/>
      <c r="J392" s="273">
        <f t="shared" si="171"/>
        <v>200</v>
      </c>
      <c r="K392" s="271">
        <f t="shared" si="165"/>
        <v>4</v>
      </c>
      <c r="L392" s="271" t="e">
        <f t="shared" si="166"/>
        <v>#DIV/0!</v>
      </c>
      <c r="M392" s="272">
        <f t="shared" si="167"/>
        <v>40</v>
      </c>
      <c r="N392" s="389"/>
      <c r="O392" s="455" t="e">
        <f>(A392*B392*W392)+(B392*'Calculateur de trading'!H392)</f>
        <v>#DIV/0!</v>
      </c>
      <c r="P392" s="274" t="e">
        <f>O392/'Déscriptions des trades'!CK392</f>
        <v>#DIV/0!</v>
      </c>
      <c r="Q392" s="456" t="e">
        <f>'Déscriptions des trades'!CK392-O392</f>
        <v>#DIV/0!</v>
      </c>
      <c r="R392" s="466" t="e">
        <f t="shared" si="172"/>
        <v>#DIV/0!</v>
      </c>
      <c r="S392" s="389"/>
      <c r="T392" s="12"/>
      <c r="U392" s="25"/>
      <c r="V392" s="15"/>
      <c r="W392" s="490">
        <f t="shared" si="152"/>
        <v>0</v>
      </c>
      <c r="X392" s="21" t="e">
        <f>W392*U392/'Déscriptions des trades'!CK392*'Déscriptions des trades'!B392</f>
        <v>#DIV/0!</v>
      </c>
      <c r="Y392" s="459"/>
      <c r="Z392" s="389"/>
      <c r="AA392" s="23">
        <f t="shared" si="173"/>
        <v>0.1</v>
      </c>
      <c r="AB392" s="17" t="e">
        <f>(AA392*'Déscriptions des trades'!U392*'Déscriptions des trades'!B392/'Déscriptions des trades'!CK392)*'Déscriptions des trades'!W392</f>
        <v>#DIV/0!</v>
      </c>
      <c r="AC392" s="265" t="e">
        <f>AB392*'Déscriptions des trades'!CK392</f>
        <v>#DIV/0!</v>
      </c>
      <c r="AD392" s="266" t="e">
        <f>'Déscriptions des trades'!CK392-AC392</f>
        <v>#DIV/0!</v>
      </c>
      <c r="AE392" s="389"/>
      <c r="AF392" s="399">
        <v>388</v>
      </c>
      <c r="AG392" s="389"/>
      <c r="AH392" s="20"/>
      <c r="AI392" s="303"/>
      <c r="AJ392" s="307"/>
      <c r="AK392" s="161"/>
      <c r="AL392" s="305"/>
      <c r="AM392" s="305"/>
      <c r="AN392" s="162"/>
      <c r="AO392" s="439"/>
      <c r="AP392" s="162"/>
      <c r="AQ392" s="113"/>
      <c r="AR392" s="113"/>
      <c r="AS392" s="384"/>
      <c r="AT392" s="306"/>
      <c r="AU392" s="306"/>
      <c r="AV392" s="160"/>
      <c r="AW392" s="158"/>
      <c r="AX392" s="385"/>
      <c r="AY392" s="453"/>
      <c r="AZ392" s="165"/>
      <c r="BA392" s="301"/>
      <c r="BB392" s="165"/>
      <c r="BC392" s="301"/>
      <c r="BD392" s="165"/>
      <c r="BE392" s="302"/>
      <c r="BF392" s="302"/>
      <c r="BG392" s="165"/>
      <c r="BH392" s="303"/>
      <c r="BI392" s="165"/>
      <c r="BJ392" s="304"/>
      <c r="BK392" s="394"/>
      <c r="BL392" s="302"/>
      <c r="BM392" s="302"/>
      <c r="BN392" s="394"/>
      <c r="BO392" s="302"/>
      <c r="BP392" s="13"/>
      <c r="BQ392" s="302"/>
      <c r="BR392" s="13"/>
      <c r="BS392" s="302"/>
      <c r="BT392" s="13"/>
      <c r="BU392" s="302"/>
      <c r="BV392" s="386"/>
      <c r="BW392" s="303"/>
      <c r="BX392" s="303"/>
      <c r="BY392" s="302"/>
      <c r="BZ392" s="302"/>
      <c r="CA392" s="387"/>
      <c r="CB392" s="395"/>
      <c r="CC392" s="12"/>
      <c r="CD392" s="304"/>
      <c r="CE392" s="14"/>
      <c r="CF392" s="395"/>
      <c r="CG392" s="397"/>
      <c r="CH392" s="300">
        <f t="shared" si="153"/>
        <v>0</v>
      </c>
      <c r="CI392" s="26"/>
      <c r="CJ392" s="17">
        <f t="shared" ref="CJ392:CJ455" si="174">CI392/CK391</f>
        <v>0</v>
      </c>
      <c r="CK392" s="18">
        <f t="shared" si="161"/>
        <v>12.89</v>
      </c>
      <c r="CM392" s="164"/>
      <c r="CN392" s="302"/>
      <c r="CO392" s="13">
        <f t="shared" si="154"/>
        <v>0</v>
      </c>
      <c r="CP392" s="302"/>
      <c r="CQ392" s="13">
        <f t="shared" si="155"/>
        <v>0</v>
      </c>
      <c r="CR392" s="302"/>
      <c r="CS392" s="13">
        <f t="shared" si="156"/>
        <v>0</v>
      </c>
      <c r="CT392" s="302"/>
      <c r="CU392" s="13">
        <f t="shared" ref="CU392:CU455" si="175">IF(CT392="Bon",10,)</f>
        <v>0</v>
      </c>
      <c r="CV392" s="302"/>
      <c r="CW392" s="13">
        <f t="shared" si="157"/>
        <v>0</v>
      </c>
      <c r="CX392" s="13">
        <f t="shared" si="158"/>
        <v>0</v>
      </c>
      <c r="CY392" s="251">
        <f t="shared" si="159"/>
        <v>0</v>
      </c>
      <c r="CZ392" s="13" t="s">
        <v>29</v>
      </c>
      <c r="DA392" s="13">
        <v>50</v>
      </c>
      <c r="DB392" s="22">
        <f t="shared" si="160"/>
        <v>0</v>
      </c>
      <c r="DD392" s="24"/>
      <c r="DF392" s="163"/>
      <c r="DH392" s="24"/>
      <c r="DI392" s="447"/>
      <c r="DJ392" s="163"/>
    </row>
    <row r="393" spans="1:114" s="7" customFormat="1">
      <c r="A393" s="277">
        <f t="shared" si="168"/>
        <v>50</v>
      </c>
      <c r="B393" s="21" t="e">
        <f>'Calculateur de trading'!I393/C393/W393</f>
        <v>#DIV/0!</v>
      </c>
      <c r="C393" s="278">
        <f t="shared" si="169"/>
        <v>10</v>
      </c>
      <c r="D393" s="426"/>
      <c r="E393" s="273">
        <f t="shared" si="170"/>
        <v>100</v>
      </c>
      <c r="F393" s="271">
        <f t="shared" si="162"/>
        <v>2</v>
      </c>
      <c r="G393" s="271" t="e">
        <f t="shared" si="163"/>
        <v>#DIV/0!</v>
      </c>
      <c r="H393" s="272">
        <f t="shared" si="164"/>
        <v>20</v>
      </c>
      <c r="I393" s="270"/>
      <c r="J393" s="273">
        <f t="shared" si="171"/>
        <v>200</v>
      </c>
      <c r="K393" s="271">
        <f t="shared" si="165"/>
        <v>4</v>
      </c>
      <c r="L393" s="271" t="e">
        <f t="shared" si="166"/>
        <v>#DIV/0!</v>
      </c>
      <c r="M393" s="272">
        <f t="shared" si="167"/>
        <v>40</v>
      </c>
      <c r="N393" s="389"/>
      <c r="O393" s="455" t="e">
        <f>(A393*B393*W393)+(B393*'Calculateur de trading'!H393)</f>
        <v>#DIV/0!</v>
      </c>
      <c r="P393" s="274" t="e">
        <f>O393/'Déscriptions des trades'!CK393</f>
        <v>#DIV/0!</v>
      </c>
      <c r="Q393" s="456" t="e">
        <f>'Déscriptions des trades'!CK393-O393</f>
        <v>#DIV/0!</v>
      </c>
      <c r="R393" s="466" t="e">
        <f t="shared" si="172"/>
        <v>#DIV/0!</v>
      </c>
      <c r="S393" s="389"/>
      <c r="T393" s="12"/>
      <c r="U393" s="25"/>
      <c r="V393" s="15"/>
      <c r="W393" s="490">
        <f t="shared" ref="W393:W456" si="176">W392</f>
        <v>0</v>
      </c>
      <c r="X393" s="21" t="e">
        <f>W393*U393/'Déscriptions des trades'!CK393*'Déscriptions des trades'!B393</f>
        <v>#DIV/0!</v>
      </c>
      <c r="Y393" s="459"/>
      <c r="Z393" s="389"/>
      <c r="AA393" s="23">
        <f t="shared" si="173"/>
        <v>0.1</v>
      </c>
      <c r="AB393" s="17" t="e">
        <f>(AA393*'Déscriptions des trades'!U393*'Déscriptions des trades'!B393/'Déscriptions des trades'!CK393)*'Déscriptions des trades'!W393</f>
        <v>#DIV/0!</v>
      </c>
      <c r="AC393" s="265" t="e">
        <f>AB393*'Déscriptions des trades'!CK393</f>
        <v>#DIV/0!</v>
      </c>
      <c r="AD393" s="266" t="e">
        <f>'Déscriptions des trades'!CK393-AC393</f>
        <v>#DIV/0!</v>
      </c>
      <c r="AE393" s="389"/>
      <c r="AF393" s="399">
        <v>389</v>
      </c>
      <c r="AG393" s="389"/>
      <c r="AH393" s="20"/>
      <c r="AI393" s="303"/>
      <c r="AJ393" s="307"/>
      <c r="AK393" s="161"/>
      <c r="AL393" s="305"/>
      <c r="AM393" s="305"/>
      <c r="AN393" s="162"/>
      <c r="AO393" s="439"/>
      <c r="AP393" s="162"/>
      <c r="AQ393" s="113"/>
      <c r="AR393" s="113"/>
      <c r="AS393" s="384"/>
      <c r="AT393" s="306"/>
      <c r="AU393" s="306"/>
      <c r="AV393" s="160"/>
      <c r="AW393" s="158"/>
      <c r="AX393" s="385"/>
      <c r="AY393" s="453"/>
      <c r="AZ393" s="165"/>
      <c r="BA393" s="301"/>
      <c r="BB393" s="165"/>
      <c r="BC393" s="301"/>
      <c r="BD393" s="165"/>
      <c r="BE393" s="302"/>
      <c r="BF393" s="302"/>
      <c r="BG393" s="165"/>
      <c r="BH393" s="303"/>
      <c r="BI393" s="165"/>
      <c r="BJ393" s="304"/>
      <c r="BK393" s="394"/>
      <c r="BL393" s="302"/>
      <c r="BM393" s="302"/>
      <c r="BN393" s="394"/>
      <c r="BO393" s="302"/>
      <c r="BP393" s="13"/>
      <c r="BQ393" s="302"/>
      <c r="BR393" s="13"/>
      <c r="BS393" s="302"/>
      <c r="BT393" s="13"/>
      <c r="BU393" s="302"/>
      <c r="BV393" s="386"/>
      <c r="BW393" s="303"/>
      <c r="BX393" s="303"/>
      <c r="BY393" s="302"/>
      <c r="BZ393" s="302"/>
      <c r="CA393" s="387"/>
      <c r="CB393" s="395"/>
      <c r="CC393" s="12"/>
      <c r="CD393" s="304"/>
      <c r="CE393" s="14"/>
      <c r="CF393" s="395"/>
      <c r="CG393" s="397"/>
      <c r="CH393" s="300">
        <f t="shared" si="153"/>
        <v>0</v>
      </c>
      <c r="CI393" s="26"/>
      <c r="CJ393" s="17">
        <f t="shared" si="174"/>
        <v>0</v>
      </c>
      <c r="CK393" s="18">
        <f t="shared" si="161"/>
        <v>12.89</v>
      </c>
      <c r="CM393" s="164"/>
      <c r="CN393" s="302"/>
      <c r="CO393" s="13">
        <f t="shared" si="154"/>
        <v>0</v>
      </c>
      <c r="CP393" s="302"/>
      <c r="CQ393" s="13">
        <f t="shared" si="155"/>
        <v>0</v>
      </c>
      <c r="CR393" s="302"/>
      <c r="CS393" s="13">
        <f t="shared" si="156"/>
        <v>0</v>
      </c>
      <c r="CT393" s="302"/>
      <c r="CU393" s="13">
        <f t="shared" si="175"/>
        <v>0</v>
      </c>
      <c r="CV393" s="302"/>
      <c r="CW393" s="13">
        <f t="shared" si="157"/>
        <v>0</v>
      </c>
      <c r="CX393" s="13">
        <f t="shared" si="158"/>
        <v>0</v>
      </c>
      <c r="CY393" s="251">
        <f t="shared" si="159"/>
        <v>0</v>
      </c>
      <c r="CZ393" s="13" t="s">
        <v>29</v>
      </c>
      <c r="DA393" s="13">
        <v>50</v>
      </c>
      <c r="DB393" s="22">
        <f t="shared" si="160"/>
        <v>0</v>
      </c>
      <c r="DD393" s="24"/>
      <c r="DF393" s="163"/>
      <c r="DH393" s="24"/>
      <c r="DI393" s="447"/>
      <c r="DJ393" s="163"/>
    </row>
    <row r="394" spans="1:114" s="7" customFormat="1">
      <c r="A394" s="277">
        <f t="shared" si="168"/>
        <v>50</v>
      </c>
      <c r="B394" s="21" t="e">
        <f>'Calculateur de trading'!I394/C394/W394</f>
        <v>#DIV/0!</v>
      </c>
      <c r="C394" s="278">
        <f t="shared" si="169"/>
        <v>10</v>
      </c>
      <c r="D394" s="278"/>
      <c r="E394" s="273">
        <f t="shared" si="170"/>
        <v>100</v>
      </c>
      <c r="F394" s="271">
        <f t="shared" si="162"/>
        <v>2</v>
      </c>
      <c r="G394" s="271" t="e">
        <f t="shared" si="163"/>
        <v>#DIV/0!</v>
      </c>
      <c r="H394" s="272">
        <f t="shared" si="164"/>
        <v>20</v>
      </c>
      <c r="I394" s="270"/>
      <c r="J394" s="273">
        <f t="shared" si="171"/>
        <v>200</v>
      </c>
      <c r="K394" s="271">
        <f t="shared" si="165"/>
        <v>4</v>
      </c>
      <c r="L394" s="271" t="e">
        <f t="shared" si="166"/>
        <v>#DIV/0!</v>
      </c>
      <c r="M394" s="272">
        <f t="shared" si="167"/>
        <v>40</v>
      </c>
      <c r="N394" s="389"/>
      <c r="O394" s="455" t="e">
        <f>(A394*B394*W394)+(B394*'Calculateur de trading'!H394)</f>
        <v>#DIV/0!</v>
      </c>
      <c r="P394" s="274" t="e">
        <f>O394/'Déscriptions des trades'!CK394</f>
        <v>#DIV/0!</v>
      </c>
      <c r="Q394" s="456" t="e">
        <f>'Déscriptions des trades'!CK394-O394</f>
        <v>#DIV/0!</v>
      </c>
      <c r="R394" s="466" t="e">
        <f t="shared" si="172"/>
        <v>#DIV/0!</v>
      </c>
      <c r="S394" s="389"/>
      <c r="T394" s="12"/>
      <c r="U394" s="25"/>
      <c r="V394" s="15"/>
      <c r="W394" s="490">
        <f t="shared" si="176"/>
        <v>0</v>
      </c>
      <c r="X394" s="21" t="e">
        <f>W394*U394/'Déscriptions des trades'!CK394*'Déscriptions des trades'!B394</f>
        <v>#DIV/0!</v>
      </c>
      <c r="Y394" s="459"/>
      <c r="Z394" s="389"/>
      <c r="AA394" s="23">
        <f t="shared" si="173"/>
        <v>0.1</v>
      </c>
      <c r="AB394" s="17" t="e">
        <f>(AA394*'Déscriptions des trades'!U394*'Déscriptions des trades'!B394/'Déscriptions des trades'!CK394)*'Déscriptions des trades'!W394</f>
        <v>#DIV/0!</v>
      </c>
      <c r="AC394" s="265" t="e">
        <f>AB394*'Déscriptions des trades'!CK394</f>
        <v>#DIV/0!</v>
      </c>
      <c r="AD394" s="266" t="e">
        <f>'Déscriptions des trades'!CK394-AC394</f>
        <v>#DIV/0!</v>
      </c>
      <c r="AE394" s="389"/>
      <c r="AF394" s="399">
        <v>390</v>
      </c>
      <c r="AG394" s="389"/>
      <c r="AH394" s="20"/>
      <c r="AI394" s="303"/>
      <c r="AJ394" s="307"/>
      <c r="AK394" s="161"/>
      <c r="AL394" s="305"/>
      <c r="AM394" s="305"/>
      <c r="AN394" s="162"/>
      <c r="AO394" s="439"/>
      <c r="AP394" s="162"/>
      <c r="AQ394" s="113"/>
      <c r="AR394" s="113"/>
      <c r="AS394" s="384"/>
      <c r="AT394" s="306"/>
      <c r="AU394" s="306"/>
      <c r="AV394" s="160"/>
      <c r="AW394" s="158"/>
      <c r="AX394" s="385"/>
      <c r="AY394" s="453"/>
      <c r="AZ394" s="165"/>
      <c r="BA394" s="301"/>
      <c r="BB394" s="165"/>
      <c r="BC394" s="301"/>
      <c r="BD394" s="165"/>
      <c r="BE394" s="302"/>
      <c r="BF394" s="302"/>
      <c r="BG394" s="165"/>
      <c r="BH394" s="303"/>
      <c r="BI394" s="165"/>
      <c r="BJ394" s="304"/>
      <c r="BK394" s="394"/>
      <c r="BL394" s="302"/>
      <c r="BM394" s="302"/>
      <c r="BN394" s="394"/>
      <c r="BO394" s="302"/>
      <c r="BP394" s="13"/>
      <c r="BQ394" s="302"/>
      <c r="BR394" s="13"/>
      <c r="BS394" s="302"/>
      <c r="BT394" s="13"/>
      <c r="BU394" s="302"/>
      <c r="BV394" s="386"/>
      <c r="BW394" s="303"/>
      <c r="BX394" s="303"/>
      <c r="BY394" s="302"/>
      <c r="BZ394" s="302"/>
      <c r="CA394" s="387"/>
      <c r="CB394" s="395"/>
      <c r="CC394" s="12"/>
      <c r="CD394" s="304"/>
      <c r="CE394" s="14"/>
      <c r="CF394" s="395"/>
      <c r="CG394" s="397"/>
      <c r="CH394" s="300">
        <f t="shared" si="153"/>
        <v>0</v>
      </c>
      <c r="CI394" s="26"/>
      <c r="CJ394" s="17">
        <f t="shared" si="174"/>
        <v>0</v>
      </c>
      <c r="CK394" s="18">
        <f t="shared" si="161"/>
        <v>12.89</v>
      </c>
      <c r="CM394" s="164"/>
      <c r="CN394" s="302"/>
      <c r="CO394" s="13">
        <f t="shared" si="154"/>
        <v>0</v>
      </c>
      <c r="CP394" s="302"/>
      <c r="CQ394" s="13">
        <f t="shared" si="155"/>
        <v>0</v>
      </c>
      <c r="CR394" s="302"/>
      <c r="CS394" s="13">
        <f t="shared" si="156"/>
        <v>0</v>
      </c>
      <c r="CT394" s="302"/>
      <c r="CU394" s="13">
        <f t="shared" si="175"/>
        <v>0</v>
      </c>
      <c r="CV394" s="302"/>
      <c r="CW394" s="13">
        <f t="shared" si="157"/>
        <v>0</v>
      </c>
      <c r="CX394" s="13">
        <f t="shared" si="158"/>
        <v>0</v>
      </c>
      <c r="CY394" s="251">
        <f t="shared" si="159"/>
        <v>0</v>
      </c>
      <c r="CZ394" s="13" t="s">
        <v>29</v>
      </c>
      <c r="DA394" s="13">
        <v>50</v>
      </c>
      <c r="DB394" s="22">
        <f t="shared" si="160"/>
        <v>0</v>
      </c>
      <c r="DD394" s="24"/>
      <c r="DF394" s="163"/>
      <c r="DH394" s="24"/>
      <c r="DI394" s="447"/>
      <c r="DJ394" s="163"/>
    </row>
    <row r="395" spans="1:114" s="7" customFormat="1">
      <c r="A395" s="277">
        <f t="shared" si="168"/>
        <v>50</v>
      </c>
      <c r="B395" s="21" t="e">
        <f>'Calculateur de trading'!I395/C395/W395</f>
        <v>#DIV/0!</v>
      </c>
      <c r="C395" s="278">
        <f t="shared" si="169"/>
        <v>10</v>
      </c>
      <c r="D395" s="426"/>
      <c r="E395" s="273">
        <f t="shared" si="170"/>
        <v>100</v>
      </c>
      <c r="F395" s="271">
        <f t="shared" si="162"/>
        <v>2</v>
      </c>
      <c r="G395" s="271" t="e">
        <f t="shared" si="163"/>
        <v>#DIV/0!</v>
      </c>
      <c r="H395" s="272">
        <f t="shared" si="164"/>
        <v>20</v>
      </c>
      <c r="I395" s="270"/>
      <c r="J395" s="273">
        <f t="shared" si="171"/>
        <v>200</v>
      </c>
      <c r="K395" s="271">
        <f t="shared" si="165"/>
        <v>4</v>
      </c>
      <c r="L395" s="271" t="e">
        <f t="shared" si="166"/>
        <v>#DIV/0!</v>
      </c>
      <c r="M395" s="272">
        <f t="shared" si="167"/>
        <v>40</v>
      </c>
      <c r="N395" s="389"/>
      <c r="O395" s="455" t="e">
        <f>(A395*B395*W395)+(B395*'Calculateur de trading'!H395)</f>
        <v>#DIV/0!</v>
      </c>
      <c r="P395" s="274" t="e">
        <f>O395/'Déscriptions des trades'!CK395</f>
        <v>#DIV/0!</v>
      </c>
      <c r="Q395" s="456" t="e">
        <f>'Déscriptions des trades'!CK395-O395</f>
        <v>#DIV/0!</v>
      </c>
      <c r="R395" s="466" t="e">
        <f t="shared" si="172"/>
        <v>#DIV/0!</v>
      </c>
      <c r="S395" s="389"/>
      <c r="T395" s="12"/>
      <c r="U395" s="25"/>
      <c r="V395" s="15"/>
      <c r="W395" s="490">
        <f t="shared" si="176"/>
        <v>0</v>
      </c>
      <c r="X395" s="21" t="e">
        <f>W395*U395/'Déscriptions des trades'!CK395*'Déscriptions des trades'!B395</f>
        <v>#DIV/0!</v>
      </c>
      <c r="Y395" s="459"/>
      <c r="Z395" s="389"/>
      <c r="AA395" s="23">
        <f t="shared" si="173"/>
        <v>0.1</v>
      </c>
      <c r="AB395" s="17" t="e">
        <f>(AA395*'Déscriptions des trades'!U395*'Déscriptions des trades'!B395/'Déscriptions des trades'!CK395)*'Déscriptions des trades'!W395</f>
        <v>#DIV/0!</v>
      </c>
      <c r="AC395" s="265" t="e">
        <f>AB395*'Déscriptions des trades'!CK395</f>
        <v>#DIV/0!</v>
      </c>
      <c r="AD395" s="266" t="e">
        <f>'Déscriptions des trades'!CK395-AC395</f>
        <v>#DIV/0!</v>
      </c>
      <c r="AE395" s="389"/>
      <c r="AF395" s="399">
        <v>391</v>
      </c>
      <c r="AG395" s="389"/>
      <c r="AH395" s="20"/>
      <c r="AI395" s="303"/>
      <c r="AJ395" s="307"/>
      <c r="AK395" s="161"/>
      <c r="AL395" s="305"/>
      <c r="AM395" s="305"/>
      <c r="AN395" s="162"/>
      <c r="AO395" s="439"/>
      <c r="AP395" s="162"/>
      <c r="AQ395" s="113"/>
      <c r="AR395" s="113"/>
      <c r="AS395" s="384"/>
      <c r="AT395" s="306"/>
      <c r="AU395" s="306"/>
      <c r="AV395" s="160"/>
      <c r="AW395" s="158"/>
      <c r="AX395" s="385"/>
      <c r="AY395" s="453"/>
      <c r="AZ395" s="165"/>
      <c r="BA395" s="301"/>
      <c r="BB395" s="165"/>
      <c r="BC395" s="301"/>
      <c r="BD395" s="165"/>
      <c r="BE395" s="302"/>
      <c r="BF395" s="302"/>
      <c r="BG395" s="165"/>
      <c r="BH395" s="303"/>
      <c r="BI395" s="165"/>
      <c r="BJ395" s="304"/>
      <c r="BK395" s="394"/>
      <c r="BL395" s="302"/>
      <c r="BM395" s="302"/>
      <c r="BN395" s="394"/>
      <c r="BO395" s="302"/>
      <c r="BP395" s="13"/>
      <c r="BQ395" s="302"/>
      <c r="BR395" s="13"/>
      <c r="BS395" s="302"/>
      <c r="BT395" s="13"/>
      <c r="BU395" s="302"/>
      <c r="BV395" s="386"/>
      <c r="BW395" s="303"/>
      <c r="BX395" s="303"/>
      <c r="BY395" s="302"/>
      <c r="BZ395" s="302"/>
      <c r="CA395" s="387"/>
      <c r="CB395" s="395"/>
      <c r="CC395" s="12"/>
      <c r="CD395" s="304"/>
      <c r="CE395" s="14"/>
      <c r="CF395" s="395"/>
      <c r="CG395" s="397"/>
      <c r="CH395" s="300">
        <f t="shared" si="153"/>
        <v>0</v>
      </c>
      <c r="CI395" s="26"/>
      <c r="CJ395" s="17">
        <f t="shared" si="174"/>
        <v>0</v>
      </c>
      <c r="CK395" s="18">
        <f t="shared" si="161"/>
        <v>12.89</v>
      </c>
      <c r="CM395" s="164"/>
      <c r="CN395" s="302"/>
      <c r="CO395" s="13">
        <f t="shared" si="154"/>
        <v>0</v>
      </c>
      <c r="CP395" s="302"/>
      <c r="CQ395" s="13">
        <f t="shared" si="155"/>
        <v>0</v>
      </c>
      <c r="CR395" s="302"/>
      <c r="CS395" s="13">
        <f t="shared" si="156"/>
        <v>0</v>
      </c>
      <c r="CT395" s="302"/>
      <c r="CU395" s="13">
        <f t="shared" si="175"/>
        <v>0</v>
      </c>
      <c r="CV395" s="302"/>
      <c r="CW395" s="13">
        <f t="shared" si="157"/>
        <v>0</v>
      </c>
      <c r="CX395" s="13">
        <f t="shared" si="158"/>
        <v>0</v>
      </c>
      <c r="CY395" s="251">
        <f t="shared" si="159"/>
        <v>0</v>
      </c>
      <c r="CZ395" s="13" t="s">
        <v>29</v>
      </c>
      <c r="DA395" s="13">
        <v>50</v>
      </c>
      <c r="DB395" s="22">
        <f t="shared" si="160"/>
        <v>0</v>
      </c>
      <c r="DD395" s="24"/>
      <c r="DF395" s="163"/>
      <c r="DH395" s="24"/>
      <c r="DI395" s="447"/>
      <c r="DJ395" s="163"/>
    </row>
    <row r="396" spans="1:114" s="7" customFormat="1">
      <c r="A396" s="277">
        <f t="shared" si="168"/>
        <v>50</v>
      </c>
      <c r="B396" s="21" t="e">
        <f>'Calculateur de trading'!I396/C396/W396</f>
        <v>#DIV/0!</v>
      </c>
      <c r="C396" s="278">
        <f t="shared" si="169"/>
        <v>10</v>
      </c>
      <c r="D396" s="278"/>
      <c r="E396" s="273">
        <f t="shared" si="170"/>
        <v>100</v>
      </c>
      <c r="F396" s="271">
        <f t="shared" si="162"/>
        <v>2</v>
      </c>
      <c r="G396" s="271" t="e">
        <f t="shared" si="163"/>
        <v>#DIV/0!</v>
      </c>
      <c r="H396" s="272">
        <f t="shared" si="164"/>
        <v>20</v>
      </c>
      <c r="I396" s="270"/>
      <c r="J396" s="273">
        <f t="shared" si="171"/>
        <v>200</v>
      </c>
      <c r="K396" s="271">
        <f t="shared" si="165"/>
        <v>4</v>
      </c>
      <c r="L396" s="271" t="e">
        <f t="shared" si="166"/>
        <v>#DIV/0!</v>
      </c>
      <c r="M396" s="272">
        <f t="shared" si="167"/>
        <v>40</v>
      </c>
      <c r="N396" s="389"/>
      <c r="O396" s="455" t="e">
        <f>(A396*B396*W396)+(B396*'Calculateur de trading'!H396)</f>
        <v>#DIV/0!</v>
      </c>
      <c r="P396" s="274" t="e">
        <f>O396/'Déscriptions des trades'!CK396</f>
        <v>#DIV/0!</v>
      </c>
      <c r="Q396" s="456" t="e">
        <f>'Déscriptions des trades'!CK396-O396</f>
        <v>#DIV/0!</v>
      </c>
      <c r="R396" s="466" t="e">
        <f t="shared" si="172"/>
        <v>#DIV/0!</v>
      </c>
      <c r="S396" s="389"/>
      <c r="T396" s="12"/>
      <c r="U396" s="25"/>
      <c r="V396" s="15"/>
      <c r="W396" s="490">
        <f t="shared" si="176"/>
        <v>0</v>
      </c>
      <c r="X396" s="21" t="e">
        <f>W396*U396/'Déscriptions des trades'!CK396*'Déscriptions des trades'!B396</f>
        <v>#DIV/0!</v>
      </c>
      <c r="Y396" s="459"/>
      <c r="Z396" s="389"/>
      <c r="AA396" s="23">
        <f t="shared" si="173"/>
        <v>0.1</v>
      </c>
      <c r="AB396" s="17" t="e">
        <f>(AA396*'Déscriptions des trades'!U396*'Déscriptions des trades'!B396/'Déscriptions des trades'!CK396)*'Déscriptions des trades'!W396</f>
        <v>#DIV/0!</v>
      </c>
      <c r="AC396" s="265" t="e">
        <f>AB396*'Déscriptions des trades'!CK396</f>
        <v>#DIV/0!</v>
      </c>
      <c r="AD396" s="266" t="e">
        <f>'Déscriptions des trades'!CK396-AC396</f>
        <v>#DIV/0!</v>
      </c>
      <c r="AE396" s="389"/>
      <c r="AF396" s="399">
        <v>392</v>
      </c>
      <c r="AG396" s="389"/>
      <c r="AH396" s="20"/>
      <c r="AI396" s="303"/>
      <c r="AJ396" s="307"/>
      <c r="AK396" s="161"/>
      <c r="AL396" s="305"/>
      <c r="AM396" s="305"/>
      <c r="AN396" s="162"/>
      <c r="AO396" s="439"/>
      <c r="AP396" s="162"/>
      <c r="AQ396" s="113"/>
      <c r="AR396" s="113"/>
      <c r="AS396" s="384"/>
      <c r="AT396" s="306"/>
      <c r="AU396" s="306"/>
      <c r="AV396" s="160"/>
      <c r="AW396" s="158"/>
      <c r="AX396" s="385"/>
      <c r="AY396" s="453"/>
      <c r="AZ396" s="165"/>
      <c r="BA396" s="301"/>
      <c r="BB396" s="165"/>
      <c r="BC396" s="301"/>
      <c r="BD396" s="165"/>
      <c r="BE396" s="302"/>
      <c r="BF396" s="302"/>
      <c r="BG396" s="165"/>
      <c r="BH396" s="303"/>
      <c r="BI396" s="165"/>
      <c r="BJ396" s="304"/>
      <c r="BK396" s="394"/>
      <c r="BL396" s="302"/>
      <c r="BM396" s="302"/>
      <c r="BN396" s="394"/>
      <c r="BO396" s="302"/>
      <c r="BP396" s="13"/>
      <c r="BQ396" s="302"/>
      <c r="BR396" s="13"/>
      <c r="BS396" s="302"/>
      <c r="BT396" s="13"/>
      <c r="BU396" s="302"/>
      <c r="BV396" s="386"/>
      <c r="BW396" s="303"/>
      <c r="BX396" s="303"/>
      <c r="BY396" s="302"/>
      <c r="BZ396" s="302"/>
      <c r="CA396" s="387"/>
      <c r="CB396" s="395"/>
      <c r="CC396" s="12"/>
      <c r="CD396" s="304"/>
      <c r="CE396" s="14"/>
      <c r="CF396" s="395"/>
      <c r="CG396" s="397"/>
      <c r="CH396" s="300">
        <f t="shared" si="153"/>
        <v>0</v>
      </c>
      <c r="CI396" s="26"/>
      <c r="CJ396" s="17">
        <f t="shared" si="174"/>
        <v>0</v>
      </c>
      <c r="CK396" s="18">
        <f t="shared" si="161"/>
        <v>12.89</v>
      </c>
      <c r="CM396" s="164"/>
      <c r="CN396" s="302"/>
      <c r="CO396" s="13">
        <f t="shared" si="154"/>
        <v>0</v>
      </c>
      <c r="CP396" s="302"/>
      <c r="CQ396" s="13">
        <f t="shared" si="155"/>
        <v>0</v>
      </c>
      <c r="CR396" s="302"/>
      <c r="CS396" s="13">
        <f t="shared" si="156"/>
        <v>0</v>
      </c>
      <c r="CT396" s="302"/>
      <c r="CU396" s="13">
        <f t="shared" si="175"/>
        <v>0</v>
      </c>
      <c r="CV396" s="302"/>
      <c r="CW396" s="13">
        <f t="shared" si="157"/>
        <v>0</v>
      </c>
      <c r="CX396" s="13">
        <f t="shared" si="158"/>
        <v>0</v>
      </c>
      <c r="CY396" s="251">
        <f t="shared" si="159"/>
        <v>0</v>
      </c>
      <c r="CZ396" s="13" t="s">
        <v>29</v>
      </c>
      <c r="DA396" s="13">
        <v>50</v>
      </c>
      <c r="DB396" s="22">
        <f t="shared" si="160"/>
        <v>0</v>
      </c>
      <c r="DD396" s="24"/>
      <c r="DF396" s="163"/>
      <c r="DH396" s="24"/>
      <c r="DI396" s="447"/>
      <c r="DJ396" s="163"/>
    </row>
    <row r="397" spans="1:114" s="7" customFormat="1">
      <c r="A397" s="277">
        <f t="shared" si="168"/>
        <v>50</v>
      </c>
      <c r="B397" s="21" t="e">
        <f>'Calculateur de trading'!I397/C397/W397</f>
        <v>#DIV/0!</v>
      </c>
      <c r="C397" s="278">
        <f t="shared" si="169"/>
        <v>10</v>
      </c>
      <c r="D397" s="426"/>
      <c r="E397" s="273">
        <f t="shared" si="170"/>
        <v>100</v>
      </c>
      <c r="F397" s="271">
        <f t="shared" si="162"/>
        <v>2</v>
      </c>
      <c r="G397" s="271" t="e">
        <f t="shared" si="163"/>
        <v>#DIV/0!</v>
      </c>
      <c r="H397" s="272">
        <f t="shared" si="164"/>
        <v>20</v>
      </c>
      <c r="I397" s="270"/>
      <c r="J397" s="273">
        <f t="shared" si="171"/>
        <v>200</v>
      </c>
      <c r="K397" s="271">
        <f t="shared" si="165"/>
        <v>4</v>
      </c>
      <c r="L397" s="271" t="e">
        <f t="shared" si="166"/>
        <v>#DIV/0!</v>
      </c>
      <c r="M397" s="272">
        <f t="shared" si="167"/>
        <v>40</v>
      </c>
      <c r="N397" s="389"/>
      <c r="O397" s="455" t="e">
        <f>(A397*B397*W397)+(B397*'Calculateur de trading'!H397)</f>
        <v>#DIV/0!</v>
      </c>
      <c r="P397" s="274" t="e">
        <f>O397/'Déscriptions des trades'!CK397</f>
        <v>#DIV/0!</v>
      </c>
      <c r="Q397" s="456" t="e">
        <f>'Déscriptions des trades'!CK397-O397</f>
        <v>#DIV/0!</v>
      </c>
      <c r="R397" s="466" t="e">
        <f t="shared" si="172"/>
        <v>#DIV/0!</v>
      </c>
      <c r="S397" s="389"/>
      <c r="T397" s="12"/>
      <c r="U397" s="25"/>
      <c r="V397" s="15"/>
      <c r="W397" s="490">
        <f t="shared" si="176"/>
        <v>0</v>
      </c>
      <c r="X397" s="21" t="e">
        <f>W397*U397/'Déscriptions des trades'!CK397*'Déscriptions des trades'!B397</f>
        <v>#DIV/0!</v>
      </c>
      <c r="Y397" s="459"/>
      <c r="Z397" s="389"/>
      <c r="AA397" s="23">
        <f t="shared" si="173"/>
        <v>0.1</v>
      </c>
      <c r="AB397" s="17" t="e">
        <f>(AA397*'Déscriptions des trades'!U397*'Déscriptions des trades'!B397/'Déscriptions des trades'!CK397)*'Déscriptions des trades'!W397</f>
        <v>#DIV/0!</v>
      </c>
      <c r="AC397" s="265" t="e">
        <f>AB397*'Déscriptions des trades'!CK397</f>
        <v>#DIV/0!</v>
      </c>
      <c r="AD397" s="266" t="e">
        <f>'Déscriptions des trades'!CK397-AC397</f>
        <v>#DIV/0!</v>
      </c>
      <c r="AE397" s="389"/>
      <c r="AF397" s="399">
        <v>393</v>
      </c>
      <c r="AG397" s="389"/>
      <c r="AH397" s="20"/>
      <c r="AI397" s="303"/>
      <c r="AJ397" s="307"/>
      <c r="AK397" s="161"/>
      <c r="AL397" s="305"/>
      <c r="AM397" s="305"/>
      <c r="AN397" s="162"/>
      <c r="AO397" s="439"/>
      <c r="AP397" s="162"/>
      <c r="AQ397" s="113"/>
      <c r="AR397" s="113"/>
      <c r="AS397" s="384"/>
      <c r="AT397" s="306"/>
      <c r="AU397" s="306"/>
      <c r="AV397" s="160"/>
      <c r="AW397" s="158"/>
      <c r="AX397" s="385"/>
      <c r="AY397" s="453"/>
      <c r="AZ397" s="165"/>
      <c r="BA397" s="301"/>
      <c r="BB397" s="165"/>
      <c r="BC397" s="301"/>
      <c r="BD397" s="165"/>
      <c r="BE397" s="302"/>
      <c r="BF397" s="302"/>
      <c r="BG397" s="165"/>
      <c r="BH397" s="303"/>
      <c r="BI397" s="165"/>
      <c r="BJ397" s="304"/>
      <c r="BK397" s="394"/>
      <c r="BL397" s="302"/>
      <c r="BM397" s="302"/>
      <c r="BN397" s="394"/>
      <c r="BO397" s="302"/>
      <c r="BP397" s="13"/>
      <c r="BQ397" s="302"/>
      <c r="BR397" s="13"/>
      <c r="BS397" s="302"/>
      <c r="BT397" s="13"/>
      <c r="BU397" s="302"/>
      <c r="BV397" s="386"/>
      <c r="BW397" s="303"/>
      <c r="BX397" s="303"/>
      <c r="BY397" s="302"/>
      <c r="BZ397" s="302"/>
      <c r="CA397" s="387"/>
      <c r="CB397" s="395"/>
      <c r="CC397" s="12"/>
      <c r="CD397" s="304"/>
      <c r="CE397" s="14"/>
      <c r="CF397" s="395"/>
      <c r="CG397" s="397"/>
      <c r="CH397" s="300">
        <f t="shared" si="153"/>
        <v>0</v>
      </c>
      <c r="CI397" s="26"/>
      <c r="CJ397" s="17">
        <f t="shared" si="174"/>
        <v>0</v>
      </c>
      <c r="CK397" s="18">
        <f t="shared" si="161"/>
        <v>12.89</v>
      </c>
      <c r="CM397" s="164"/>
      <c r="CN397" s="302"/>
      <c r="CO397" s="13">
        <f t="shared" si="154"/>
        <v>0</v>
      </c>
      <c r="CP397" s="302"/>
      <c r="CQ397" s="13">
        <f t="shared" si="155"/>
        <v>0</v>
      </c>
      <c r="CR397" s="302"/>
      <c r="CS397" s="13">
        <f t="shared" si="156"/>
        <v>0</v>
      </c>
      <c r="CT397" s="302"/>
      <c r="CU397" s="13">
        <f t="shared" si="175"/>
        <v>0</v>
      </c>
      <c r="CV397" s="302"/>
      <c r="CW397" s="13">
        <f t="shared" si="157"/>
        <v>0</v>
      </c>
      <c r="CX397" s="13">
        <f t="shared" si="158"/>
        <v>0</v>
      </c>
      <c r="CY397" s="251">
        <f t="shared" si="159"/>
        <v>0</v>
      </c>
      <c r="CZ397" s="13" t="s">
        <v>29</v>
      </c>
      <c r="DA397" s="13">
        <v>50</v>
      </c>
      <c r="DB397" s="22">
        <f t="shared" si="160"/>
        <v>0</v>
      </c>
      <c r="DD397" s="24"/>
      <c r="DF397" s="163"/>
      <c r="DH397" s="24"/>
      <c r="DI397" s="447"/>
      <c r="DJ397" s="163"/>
    </row>
    <row r="398" spans="1:114" s="7" customFormat="1">
      <c r="A398" s="277">
        <f t="shared" si="168"/>
        <v>50</v>
      </c>
      <c r="B398" s="21" t="e">
        <f>'Calculateur de trading'!I398/C398/W398</f>
        <v>#DIV/0!</v>
      </c>
      <c r="C398" s="278">
        <f t="shared" si="169"/>
        <v>10</v>
      </c>
      <c r="D398" s="426"/>
      <c r="E398" s="273">
        <f t="shared" si="170"/>
        <v>100</v>
      </c>
      <c r="F398" s="271">
        <f t="shared" si="162"/>
        <v>2</v>
      </c>
      <c r="G398" s="271" t="e">
        <f t="shared" si="163"/>
        <v>#DIV/0!</v>
      </c>
      <c r="H398" s="272">
        <f t="shared" si="164"/>
        <v>20</v>
      </c>
      <c r="I398" s="270"/>
      <c r="J398" s="273">
        <f t="shared" si="171"/>
        <v>200</v>
      </c>
      <c r="K398" s="271">
        <f t="shared" si="165"/>
        <v>4</v>
      </c>
      <c r="L398" s="271" t="e">
        <f t="shared" si="166"/>
        <v>#DIV/0!</v>
      </c>
      <c r="M398" s="272">
        <f t="shared" si="167"/>
        <v>40</v>
      </c>
      <c r="N398" s="389"/>
      <c r="O398" s="455" t="e">
        <f>(A398*B398*W398)+(B398*'Calculateur de trading'!H398)</f>
        <v>#DIV/0!</v>
      </c>
      <c r="P398" s="274" t="e">
        <f>O398/'Déscriptions des trades'!CK398</f>
        <v>#DIV/0!</v>
      </c>
      <c r="Q398" s="456" t="e">
        <f>'Déscriptions des trades'!CK398-O398</f>
        <v>#DIV/0!</v>
      </c>
      <c r="R398" s="466" t="e">
        <f t="shared" si="172"/>
        <v>#DIV/0!</v>
      </c>
      <c r="S398" s="389"/>
      <c r="T398" s="12"/>
      <c r="U398" s="25"/>
      <c r="V398" s="15"/>
      <c r="W398" s="490">
        <f t="shared" si="176"/>
        <v>0</v>
      </c>
      <c r="X398" s="21" t="e">
        <f>W398*U398/'Déscriptions des trades'!CK398*'Déscriptions des trades'!B398</f>
        <v>#DIV/0!</v>
      </c>
      <c r="Y398" s="459"/>
      <c r="Z398" s="389"/>
      <c r="AA398" s="23">
        <f t="shared" si="173"/>
        <v>0.1</v>
      </c>
      <c r="AB398" s="17" t="e">
        <f>(AA398*'Déscriptions des trades'!U398*'Déscriptions des trades'!B398/'Déscriptions des trades'!CK398)*'Déscriptions des trades'!W398</f>
        <v>#DIV/0!</v>
      </c>
      <c r="AC398" s="265" t="e">
        <f>AB398*'Déscriptions des trades'!CK398</f>
        <v>#DIV/0!</v>
      </c>
      <c r="AD398" s="266" t="e">
        <f>'Déscriptions des trades'!CK398-AC398</f>
        <v>#DIV/0!</v>
      </c>
      <c r="AE398" s="389"/>
      <c r="AF398" s="399">
        <v>394</v>
      </c>
      <c r="AG398" s="389"/>
      <c r="AH398" s="20"/>
      <c r="AI398" s="303"/>
      <c r="AJ398" s="307"/>
      <c r="AK398" s="161"/>
      <c r="AL398" s="305"/>
      <c r="AM398" s="305"/>
      <c r="AN398" s="162"/>
      <c r="AO398" s="439"/>
      <c r="AP398" s="162"/>
      <c r="AQ398" s="113"/>
      <c r="AR398" s="113"/>
      <c r="AS398" s="384"/>
      <c r="AT398" s="306"/>
      <c r="AU398" s="306"/>
      <c r="AV398" s="160"/>
      <c r="AW398" s="158"/>
      <c r="AX398" s="385"/>
      <c r="AY398" s="453"/>
      <c r="AZ398" s="165"/>
      <c r="BA398" s="301"/>
      <c r="BB398" s="165"/>
      <c r="BC398" s="301"/>
      <c r="BD398" s="165"/>
      <c r="BE398" s="302"/>
      <c r="BF398" s="302"/>
      <c r="BG398" s="165"/>
      <c r="BH398" s="303"/>
      <c r="BI398" s="165"/>
      <c r="BJ398" s="304"/>
      <c r="BK398" s="394"/>
      <c r="BL398" s="302"/>
      <c r="BM398" s="302"/>
      <c r="BN398" s="394"/>
      <c r="BO398" s="302"/>
      <c r="BP398" s="13"/>
      <c r="BQ398" s="302"/>
      <c r="BR398" s="13"/>
      <c r="BS398" s="302"/>
      <c r="BT398" s="13"/>
      <c r="BU398" s="302"/>
      <c r="BV398" s="386"/>
      <c r="BW398" s="303"/>
      <c r="BX398" s="303"/>
      <c r="BY398" s="302"/>
      <c r="BZ398" s="302"/>
      <c r="CA398" s="387"/>
      <c r="CB398" s="395"/>
      <c r="CC398" s="12"/>
      <c r="CD398" s="304"/>
      <c r="CE398" s="14"/>
      <c r="CF398" s="395"/>
      <c r="CG398" s="397"/>
      <c r="CH398" s="300">
        <f t="shared" si="153"/>
        <v>0</v>
      </c>
      <c r="CI398" s="26"/>
      <c r="CJ398" s="17">
        <f t="shared" si="174"/>
        <v>0</v>
      </c>
      <c r="CK398" s="18">
        <f t="shared" si="161"/>
        <v>12.89</v>
      </c>
      <c r="CM398" s="164"/>
      <c r="CN398" s="302"/>
      <c r="CO398" s="13">
        <f t="shared" si="154"/>
        <v>0</v>
      </c>
      <c r="CP398" s="302"/>
      <c r="CQ398" s="13">
        <f t="shared" si="155"/>
        <v>0</v>
      </c>
      <c r="CR398" s="302"/>
      <c r="CS398" s="13">
        <f t="shared" si="156"/>
        <v>0</v>
      </c>
      <c r="CT398" s="302"/>
      <c r="CU398" s="13">
        <f t="shared" si="175"/>
        <v>0</v>
      </c>
      <c r="CV398" s="302"/>
      <c r="CW398" s="13">
        <f t="shared" si="157"/>
        <v>0</v>
      </c>
      <c r="CX398" s="13">
        <f t="shared" si="158"/>
        <v>0</v>
      </c>
      <c r="CY398" s="251">
        <f t="shared" si="159"/>
        <v>0</v>
      </c>
      <c r="CZ398" s="13" t="s">
        <v>29</v>
      </c>
      <c r="DA398" s="13">
        <v>50</v>
      </c>
      <c r="DB398" s="22">
        <f t="shared" si="160"/>
        <v>0</v>
      </c>
      <c r="DD398" s="24"/>
      <c r="DF398" s="163"/>
      <c r="DH398" s="24"/>
      <c r="DI398" s="447"/>
      <c r="DJ398" s="163"/>
    </row>
    <row r="399" spans="1:114" s="7" customFormat="1">
      <c r="A399" s="277">
        <f t="shared" si="168"/>
        <v>50</v>
      </c>
      <c r="B399" s="21" t="e">
        <f>'Calculateur de trading'!I399/C399/W399</f>
        <v>#DIV/0!</v>
      </c>
      <c r="C399" s="278">
        <f t="shared" si="169"/>
        <v>10</v>
      </c>
      <c r="D399" s="278"/>
      <c r="E399" s="273">
        <f t="shared" si="170"/>
        <v>100</v>
      </c>
      <c r="F399" s="271">
        <f t="shared" si="162"/>
        <v>2</v>
      </c>
      <c r="G399" s="271" t="e">
        <f t="shared" si="163"/>
        <v>#DIV/0!</v>
      </c>
      <c r="H399" s="272">
        <f t="shared" si="164"/>
        <v>20</v>
      </c>
      <c r="I399" s="270"/>
      <c r="J399" s="273">
        <f t="shared" si="171"/>
        <v>200</v>
      </c>
      <c r="K399" s="271">
        <f t="shared" si="165"/>
        <v>4</v>
      </c>
      <c r="L399" s="271" t="e">
        <f t="shared" si="166"/>
        <v>#DIV/0!</v>
      </c>
      <c r="M399" s="272">
        <f t="shared" si="167"/>
        <v>40</v>
      </c>
      <c r="N399" s="389"/>
      <c r="O399" s="455" t="e">
        <f>(A399*B399*W399)+(B399*'Calculateur de trading'!H399)</f>
        <v>#DIV/0!</v>
      </c>
      <c r="P399" s="274" t="e">
        <f>O399/'Déscriptions des trades'!CK399</f>
        <v>#DIV/0!</v>
      </c>
      <c r="Q399" s="456" t="e">
        <f>'Déscriptions des trades'!CK399-O399</f>
        <v>#DIV/0!</v>
      </c>
      <c r="R399" s="466" t="e">
        <f t="shared" si="172"/>
        <v>#DIV/0!</v>
      </c>
      <c r="S399" s="389"/>
      <c r="T399" s="12"/>
      <c r="U399" s="25"/>
      <c r="V399" s="15"/>
      <c r="W399" s="490">
        <f t="shared" si="176"/>
        <v>0</v>
      </c>
      <c r="X399" s="21" t="e">
        <f>W399*U399/'Déscriptions des trades'!CK399*'Déscriptions des trades'!B399</f>
        <v>#DIV/0!</v>
      </c>
      <c r="Y399" s="459"/>
      <c r="Z399" s="389"/>
      <c r="AA399" s="23">
        <f t="shared" si="173"/>
        <v>0.1</v>
      </c>
      <c r="AB399" s="17" t="e">
        <f>(AA399*'Déscriptions des trades'!U399*'Déscriptions des trades'!B399/'Déscriptions des trades'!CK399)*'Déscriptions des trades'!W399</f>
        <v>#DIV/0!</v>
      </c>
      <c r="AC399" s="265" t="e">
        <f>AB399*'Déscriptions des trades'!CK399</f>
        <v>#DIV/0!</v>
      </c>
      <c r="AD399" s="266" t="e">
        <f>'Déscriptions des trades'!CK399-AC399</f>
        <v>#DIV/0!</v>
      </c>
      <c r="AE399" s="389"/>
      <c r="AF399" s="399">
        <v>395</v>
      </c>
      <c r="AG399" s="389"/>
      <c r="AH399" s="20"/>
      <c r="AI399" s="303"/>
      <c r="AJ399" s="307"/>
      <c r="AK399" s="161"/>
      <c r="AL399" s="305"/>
      <c r="AM399" s="305"/>
      <c r="AN399" s="162"/>
      <c r="AO399" s="439"/>
      <c r="AP399" s="162"/>
      <c r="AQ399" s="113"/>
      <c r="AR399" s="113"/>
      <c r="AS399" s="384"/>
      <c r="AT399" s="306"/>
      <c r="AU399" s="306"/>
      <c r="AV399" s="160"/>
      <c r="AW399" s="158"/>
      <c r="AX399" s="385"/>
      <c r="AY399" s="453"/>
      <c r="AZ399" s="165"/>
      <c r="BA399" s="301"/>
      <c r="BB399" s="165"/>
      <c r="BC399" s="301"/>
      <c r="BD399" s="165"/>
      <c r="BE399" s="302"/>
      <c r="BF399" s="302"/>
      <c r="BG399" s="165"/>
      <c r="BH399" s="303"/>
      <c r="BI399" s="165"/>
      <c r="BJ399" s="304"/>
      <c r="BK399" s="394"/>
      <c r="BL399" s="302"/>
      <c r="BM399" s="302"/>
      <c r="BN399" s="394"/>
      <c r="BO399" s="302"/>
      <c r="BP399" s="13"/>
      <c r="BQ399" s="302"/>
      <c r="BR399" s="13"/>
      <c r="BS399" s="302"/>
      <c r="BT399" s="13"/>
      <c r="BU399" s="302"/>
      <c r="BV399" s="386"/>
      <c r="BW399" s="303"/>
      <c r="BX399" s="303"/>
      <c r="BY399" s="302"/>
      <c r="BZ399" s="302"/>
      <c r="CA399" s="387"/>
      <c r="CB399" s="395"/>
      <c r="CC399" s="12"/>
      <c r="CD399" s="304"/>
      <c r="CE399" s="14"/>
      <c r="CF399" s="395"/>
      <c r="CG399" s="397"/>
      <c r="CH399" s="300">
        <f t="shared" ref="CH399:CH462" si="177">BW399-BH399</f>
        <v>0</v>
      </c>
      <c r="CI399" s="26"/>
      <c r="CJ399" s="17">
        <f t="shared" si="174"/>
        <v>0</v>
      </c>
      <c r="CK399" s="18">
        <f t="shared" si="161"/>
        <v>12.89</v>
      </c>
      <c r="CM399" s="164"/>
      <c r="CN399" s="302"/>
      <c r="CO399" s="13">
        <f t="shared" ref="CO399:CO462" si="178">IF(CN399="Oui",10,)</f>
        <v>0</v>
      </c>
      <c r="CP399" s="302"/>
      <c r="CQ399" s="13">
        <f t="shared" ref="CQ399:CQ462" si="179">IF(CP399="Oui",10,)</f>
        <v>0</v>
      </c>
      <c r="CR399" s="302"/>
      <c r="CS399" s="13">
        <f t="shared" ref="CS399:CS462" si="180">IF(CR399="Bon",10,)</f>
        <v>0</v>
      </c>
      <c r="CT399" s="302"/>
      <c r="CU399" s="13">
        <f t="shared" si="175"/>
        <v>0</v>
      </c>
      <c r="CV399" s="302"/>
      <c r="CW399" s="13">
        <f t="shared" ref="CW399:CW462" si="181">IF(CV399="Non",10,)</f>
        <v>0</v>
      </c>
      <c r="CX399" s="13">
        <f t="shared" ref="CX399:CX462" si="182">IF(CV399="Oui",-40,)</f>
        <v>0</v>
      </c>
      <c r="CY399" s="251">
        <f t="shared" ref="CY399:CY462" si="183">SUM(CN399:CX399)</f>
        <v>0</v>
      </c>
      <c r="CZ399" s="13" t="s">
        <v>29</v>
      </c>
      <c r="DA399" s="13">
        <v>50</v>
      </c>
      <c r="DB399" s="22">
        <f t="shared" ref="DB399:DB462" si="184">CY399/DA399</f>
        <v>0</v>
      </c>
      <c r="DD399" s="24"/>
      <c r="DF399" s="163"/>
      <c r="DH399" s="24"/>
      <c r="DI399" s="447"/>
      <c r="DJ399" s="163"/>
    </row>
    <row r="400" spans="1:114" s="7" customFormat="1">
      <c r="A400" s="277">
        <f t="shared" si="168"/>
        <v>50</v>
      </c>
      <c r="B400" s="21" t="e">
        <f>'Calculateur de trading'!I400/C400/W400</f>
        <v>#DIV/0!</v>
      </c>
      <c r="C400" s="278">
        <f t="shared" si="169"/>
        <v>10</v>
      </c>
      <c r="D400" s="426"/>
      <c r="E400" s="273">
        <f t="shared" si="170"/>
        <v>100</v>
      </c>
      <c r="F400" s="271">
        <f t="shared" si="162"/>
        <v>2</v>
      </c>
      <c r="G400" s="271" t="e">
        <f t="shared" si="163"/>
        <v>#DIV/0!</v>
      </c>
      <c r="H400" s="272">
        <f t="shared" si="164"/>
        <v>20</v>
      </c>
      <c r="I400" s="270"/>
      <c r="J400" s="273">
        <f t="shared" si="171"/>
        <v>200</v>
      </c>
      <c r="K400" s="271">
        <f t="shared" si="165"/>
        <v>4</v>
      </c>
      <c r="L400" s="271" t="e">
        <f t="shared" si="166"/>
        <v>#DIV/0!</v>
      </c>
      <c r="M400" s="272">
        <f t="shared" si="167"/>
        <v>40</v>
      </c>
      <c r="N400" s="389"/>
      <c r="O400" s="455" t="e">
        <f>(A400*B400*W400)+(B400*'Calculateur de trading'!H400)</f>
        <v>#DIV/0!</v>
      </c>
      <c r="P400" s="274" t="e">
        <f>O400/'Déscriptions des trades'!CK400</f>
        <v>#DIV/0!</v>
      </c>
      <c r="Q400" s="456" t="e">
        <f>'Déscriptions des trades'!CK400-O400</f>
        <v>#DIV/0!</v>
      </c>
      <c r="R400" s="466" t="e">
        <f t="shared" si="172"/>
        <v>#DIV/0!</v>
      </c>
      <c r="S400" s="389"/>
      <c r="T400" s="12"/>
      <c r="U400" s="25"/>
      <c r="V400" s="15"/>
      <c r="W400" s="490">
        <f t="shared" si="176"/>
        <v>0</v>
      </c>
      <c r="X400" s="21" t="e">
        <f>W400*U400/'Déscriptions des trades'!CK400*'Déscriptions des trades'!B400</f>
        <v>#DIV/0!</v>
      </c>
      <c r="Y400" s="459"/>
      <c r="Z400" s="389"/>
      <c r="AA400" s="23">
        <f t="shared" si="173"/>
        <v>0.1</v>
      </c>
      <c r="AB400" s="17" t="e">
        <f>(AA400*'Déscriptions des trades'!U400*'Déscriptions des trades'!B400/'Déscriptions des trades'!CK400)*'Déscriptions des trades'!W400</f>
        <v>#DIV/0!</v>
      </c>
      <c r="AC400" s="265" t="e">
        <f>AB400*'Déscriptions des trades'!CK400</f>
        <v>#DIV/0!</v>
      </c>
      <c r="AD400" s="266" t="e">
        <f>'Déscriptions des trades'!CK400-AC400</f>
        <v>#DIV/0!</v>
      </c>
      <c r="AE400" s="389"/>
      <c r="AF400" s="399">
        <v>396</v>
      </c>
      <c r="AG400" s="389"/>
      <c r="AH400" s="20"/>
      <c r="AI400" s="303"/>
      <c r="AJ400" s="307"/>
      <c r="AK400" s="161"/>
      <c r="AL400" s="305"/>
      <c r="AM400" s="305"/>
      <c r="AN400" s="162"/>
      <c r="AO400" s="439"/>
      <c r="AP400" s="162"/>
      <c r="AQ400" s="113"/>
      <c r="AR400" s="113"/>
      <c r="AS400" s="384"/>
      <c r="AT400" s="306"/>
      <c r="AU400" s="306"/>
      <c r="AV400" s="160"/>
      <c r="AW400" s="158"/>
      <c r="AX400" s="385"/>
      <c r="AY400" s="453"/>
      <c r="AZ400" s="165"/>
      <c r="BA400" s="301"/>
      <c r="BB400" s="165"/>
      <c r="BC400" s="301"/>
      <c r="BD400" s="165"/>
      <c r="BE400" s="302"/>
      <c r="BF400" s="302"/>
      <c r="BG400" s="165"/>
      <c r="BH400" s="303"/>
      <c r="BI400" s="165"/>
      <c r="BJ400" s="304"/>
      <c r="BK400" s="394"/>
      <c r="BL400" s="302"/>
      <c r="BM400" s="302"/>
      <c r="BN400" s="394"/>
      <c r="BO400" s="302"/>
      <c r="BP400" s="13"/>
      <c r="BQ400" s="302"/>
      <c r="BR400" s="13"/>
      <c r="BS400" s="302"/>
      <c r="BT400" s="13"/>
      <c r="BU400" s="302"/>
      <c r="BV400" s="386"/>
      <c r="BW400" s="303"/>
      <c r="BX400" s="303"/>
      <c r="BY400" s="302"/>
      <c r="BZ400" s="302"/>
      <c r="CA400" s="387"/>
      <c r="CB400" s="395"/>
      <c r="CC400" s="12"/>
      <c r="CD400" s="304"/>
      <c r="CE400" s="14"/>
      <c r="CF400" s="395"/>
      <c r="CG400" s="397"/>
      <c r="CH400" s="300">
        <f t="shared" si="177"/>
        <v>0</v>
      </c>
      <c r="CI400" s="26"/>
      <c r="CJ400" s="17">
        <f t="shared" si="174"/>
        <v>0</v>
      </c>
      <c r="CK400" s="18">
        <f t="shared" ref="CK400:CK463" si="185">CI400+CK399</f>
        <v>12.89</v>
      </c>
      <c r="CM400" s="164"/>
      <c r="CN400" s="302"/>
      <c r="CO400" s="13">
        <f t="shared" si="178"/>
        <v>0</v>
      </c>
      <c r="CP400" s="302"/>
      <c r="CQ400" s="13">
        <f t="shared" si="179"/>
        <v>0</v>
      </c>
      <c r="CR400" s="302"/>
      <c r="CS400" s="13">
        <f t="shared" si="180"/>
        <v>0</v>
      </c>
      <c r="CT400" s="302"/>
      <c r="CU400" s="13">
        <f t="shared" si="175"/>
        <v>0</v>
      </c>
      <c r="CV400" s="302"/>
      <c r="CW400" s="13">
        <f t="shared" si="181"/>
        <v>0</v>
      </c>
      <c r="CX400" s="13">
        <f t="shared" si="182"/>
        <v>0</v>
      </c>
      <c r="CY400" s="251">
        <f t="shared" si="183"/>
        <v>0</v>
      </c>
      <c r="CZ400" s="13" t="s">
        <v>29</v>
      </c>
      <c r="DA400" s="13">
        <v>50</v>
      </c>
      <c r="DB400" s="22">
        <f t="shared" si="184"/>
        <v>0</v>
      </c>
      <c r="DD400" s="24"/>
      <c r="DF400" s="163"/>
      <c r="DH400" s="24"/>
      <c r="DI400" s="447"/>
      <c r="DJ400" s="163"/>
    </row>
    <row r="401" spans="1:114" s="7" customFormat="1">
      <c r="A401" s="277">
        <f t="shared" si="168"/>
        <v>50</v>
      </c>
      <c r="B401" s="21" t="e">
        <f>'Calculateur de trading'!I401/C401/W401</f>
        <v>#DIV/0!</v>
      </c>
      <c r="C401" s="278">
        <f t="shared" si="169"/>
        <v>10</v>
      </c>
      <c r="D401" s="278"/>
      <c r="E401" s="273">
        <f t="shared" si="170"/>
        <v>100</v>
      </c>
      <c r="F401" s="271">
        <f t="shared" si="162"/>
        <v>2</v>
      </c>
      <c r="G401" s="271" t="e">
        <f t="shared" si="163"/>
        <v>#DIV/0!</v>
      </c>
      <c r="H401" s="272">
        <f t="shared" si="164"/>
        <v>20</v>
      </c>
      <c r="I401" s="270"/>
      <c r="J401" s="273">
        <f t="shared" si="171"/>
        <v>200</v>
      </c>
      <c r="K401" s="271">
        <f t="shared" si="165"/>
        <v>4</v>
      </c>
      <c r="L401" s="271" t="e">
        <f t="shared" si="166"/>
        <v>#DIV/0!</v>
      </c>
      <c r="M401" s="272">
        <f t="shared" si="167"/>
        <v>40</v>
      </c>
      <c r="N401" s="389"/>
      <c r="O401" s="455" t="e">
        <f>(A401*B401*W401)+(B401*'Calculateur de trading'!H401)</f>
        <v>#DIV/0!</v>
      </c>
      <c r="P401" s="274" t="e">
        <f>O401/'Déscriptions des trades'!CK401</f>
        <v>#DIV/0!</v>
      </c>
      <c r="Q401" s="456" t="e">
        <f>'Déscriptions des trades'!CK401-O401</f>
        <v>#DIV/0!</v>
      </c>
      <c r="R401" s="466" t="e">
        <f t="shared" si="172"/>
        <v>#DIV/0!</v>
      </c>
      <c r="S401" s="389"/>
      <c r="T401" s="12"/>
      <c r="U401" s="25"/>
      <c r="V401" s="15"/>
      <c r="W401" s="490">
        <f t="shared" si="176"/>
        <v>0</v>
      </c>
      <c r="X401" s="21" t="e">
        <f>W401*U401/'Déscriptions des trades'!CK401*'Déscriptions des trades'!B401</f>
        <v>#DIV/0!</v>
      </c>
      <c r="Y401" s="459"/>
      <c r="Z401" s="389"/>
      <c r="AA401" s="23">
        <f t="shared" si="173"/>
        <v>0.1</v>
      </c>
      <c r="AB401" s="17" t="e">
        <f>(AA401*'Déscriptions des trades'!U401*'Déscriptions des trades'!B401/'Déscriptions des trades'!CK401)*'Déscriptions des trades'!W401</f>
        <v>#DIV/0!</v>
      </c>
      <c r="AC401" s="265" t="e">
        <f>AB401*'Déscriptions des trades'!CK401</f>
        <v>#DIV/0!</v>
      </c>
      <c r="AD401" s="266" t="e">
        <f>'Déscriptions des trades'!CK401-AC401</f>
        <v>#DIV/0!</v>
      </c>
      <c r="AE401" s="389"/>
      <c r="AF401" s="399">
        <v>397</v>
      </c>
      <c r="AG401" s="389"/>
      <c r="AH401" s="20"/>
      <c r="AI401" s="303"/>
      <c r="AJ401" s="307"/>
      <c r="AK401" s="161"/>
      <c r="AL401" s="305"/>
      <c r="AM401" s="305"/>
      <c r="AN401" s="162"/>
      <c r="AO401" s="439"/>
      <c r="AP401" s="162"/>
      <c r="AQ401" s="113"/>
      <c r="AR401" s="113"/>
      <c r="AS401" s="384"/>
      <c r="AT401" s="306"/>
      <c r="AU401" s="306"/>
      <c r="AV401" s="160"/>
      <c r="AW401" s="158"/>
      <c r="AX401" s="385"/>
      <c r="AY401" s="453"/>
      <c r="AZ401" s="165"/>
      <c r="BA401" s="301"/>
      <c r="BB401" s="165"/>
      <c r="BC401" s="301"/>
      <c r="BD401" s="165"/>
      <c r="BE401" s="302"/>
      <c r="BF401" s="302"/>
      <c r="BG401" s="165"/>
      <c r="BH401" s="303"/>
      <c r="BI401" s="165"/>
      <c r="BJ401" s="304"/>
      <c r="BK401" s="394"/>
      <c r="BL401" s="302"/>
      <c r="BM401" s="302"/>
      <c r="BN401" s="394"/>
      <c r="BO401" s="302"/>
      <c r="BP401" s="13"/>
      <c r="BQ401" s="302"/>
      <c r="BR401" s="13"/>
      <c r="BS401" s="302"/>
      <c r="BT401" s="13"/>
      <c r="BU401" s="302"/>
      <c r="BV401" s="386"/>
      <c r="BW401" s="303"/>
      <c r="BX401" s="303"/>
      <c r="BY401" s="302"/>
      <c r="BZ401" s="302"/>
      <c r="CA401" s="387"/>
      <c r="CB401" s="395"/>
      <c r="CC401" s="12"/>
      <c r="CD401" s="304"/>
      <c r="CE401" s="14"/>
      <c r="CF401" s="395"/>
      <c r="CG401" s="397"/>
      <c r="CH401" s="300">
        <f t="shared" si="177"/>
        <v>0</v>
      </c>
      <c r="CI401" s="26"/>
      <c r="CJ401" s="17">
        <f t="shared" si="174"/>
        <v>0</v>
      </c>
      <c r="CK401" s="18">
        <f t="shared" si="185"/>
        <v>12.89</v>
      </c>
      <c r="CM401" s="164"/>
      <c r="CN401" s="302"/>
      <c r="CO401" s="13">
        <f t="shared" si="178"/>
        <v>0</v>
      </c>
      <c r="CP401" s="302"/>
      <c r="CQ401" s="13">
        <f t="shared" si="179"/>
        <v>0</v>
      </c>
      <c r="CR401" s="302"/>
      <c r="CS401" s="13">
        <f t="shared" si="180"/>
        <v>0</v>
      </c>
      <c r="CT401" s="302"/>
      <c r="CU401" s="13">
        <f t="shared" si="175"/>
        <v>0</v>
      </c>
      <c r="CV401" s="302"/>
      <c r="CW401" s="13">
        <f t="shared" si="181"/>
        <v>0</v>
      </c>
      <c r="CX401" s="13">
        <f t="shared" si="182"/>
        <v>0</v>
      </c>
      <c r="CY401" s="251">
        <f t="shared" si="183"/>
        <v>0</v>
      </c>
      <c r="CZ401" s="13" t="s">
        <v>29</v>
      </c>
      <c r="DA401" s="13">
        <v>50</v>
      </c>
      <c r="DB401" s="22">
        <f t="shared" si="184"/>
        <v>0</v>
      </c>
      <c r="DD401" s="24"/>
      <c r="DF401" s="163"/>
      <c r="DH401" s="24"/>
      <c r="DI401" s="447"/>
      <c r="DJ401" s="163"/>
    </row>
    <row r="402" spans="1:114" s="7" customFormat="1">
      <c r="A402" s="277">
        <f t="shared" si="168"/>
        <v>50</v>
      </c>
      <c r="B402" s="21" t="e">
        <f>'Calculateur de trading'!I402/C402/W402</f>
        <v>#DIV/0!</v>
      </c>
      <c r="C402" s="278">
        <f t="shared" si="169"/>
        <v>10</v>
      </c>
      <c r="D402" s="426"/>
      <c r="E402" s="273">
        <f t="shared" si="170"/>
        <v>100</v>
      </c>
      <c r="F402" s="271">
        <f t="shared" si="162"/>
        <v>2</v>
      </c>
      <c r="G402" s="271" t="e">
        <f t="shared" si="163"/>
        <v>#DIV/0!</v>
      </c>
      <c r="H402" s="272">
        <f t="shared" si="164"/>
        <v>20</v>
      </c>
      <c r="I402" s="270"/>
      <c r="J402" s="273">
        <f t="shared" si="171"/>
        <v>200</v>
      </c>
      <c r="K402" s="271">
        <f t="shared" si="165"/>
        <v>4</v>
      </c>
      <c r="L402" s="271" t="e">
        <f t="shared" si="166"/>
        <v>#DIV/0!</v>
      </c>
      <c r="M402" s="272">
        <f t="shared" si="167"/>
        <v>40</v>
      </c>
      <c r="N402" s="389"/>
      <c r="O402" s="455" t="e">
        <f>(A402*B402*W402)+(B402*'Calculateur de trading'!H402)</f>
        <v>#DIV/0!</v>
      </c>
      <c r="P402" s="274" t="e">
        <f>O402/'Déscriptions des trades'!CK402</f>
        <v>#DIV/0!</v>
      </c>
      <c r="Q402" s="456" t="e">
        <f>'Déscriptions des trades'!CK402-O402</f>
        <v>#DIV/0!</v>
      </c>
      <c r="R402" s="466" t="e">
        <f t="shared" si="172"/>
        <v>#DIV/0!</v>
      </c>
      <c r="S402" s="389"/>
      <c r="T402" s="12"/>
      <c r="U402" s="25"/>
      <c r="V402" s="15"/>
      <c r="W402" s="490">
        <f t="shared" si="176"/>
        <v>0</v>
      </c>
      <c r="X402" s="21" t="e">
        <f>W402*U402/'Déscriptions des trades'!CK402*'Déscriptions des trades'!B402</f>
        <v>#DIV/0!</v>
      </c>
      <c r="Y402" s="459"/>
      <c r="Z402" s="389"/>
      <c r="AA402" s="23">
        <f t="shared" si="173"/>
        <v>0.1</v>
      </c>
      <c r="AB402" s="17" t="e">
        <f>(AA402*'Déscriptions des trades'!U402*'Déscriptions des trades'!B402/'Déscriptions des trades'!CK402)*'Déscriptions des trades'!W402</f>
        <v>#DIV/0!</v>
      </c>
      <c r="AC402" s="265" t="e">
        <f>AB402*'Déscriptions des trades'!CK402</f>
        <v>#DIV/0!</v>
      </c>
      <c r="AD402" s="266" t="e">
        <f>'Déscriptions des trades'!CK402-AC402</f>
        <v>#DIV/0!</v>
      </c>
      <c r="AE402" s="389"/>
      <c r="AF402" s="399">
        <v>398</v>
      </c>
      <c r="AG402" s="389"/>
      <c r="AH402" s="20"/>
      <c r="AI402" s="303"/>
      <c r="AJ402" s="307"/>
      <c r="AK402" s="161"/>
      <c r="AL402" s="305"/>
      <c r="AM402" s="305"/>
      <c r="AN402" s="162"/>
      <c r="AO402" s="439"/>
      <c r="AP402" s="162"/>
      <c r="AQ402" s="113"/>
      <c r="AR402" s="113"/>
      <c r="AS402" s="384"/>
      <c r="AT402" s="306"/>
      <c r="AU402" s="306"/>
      <c r="AV402" s="160"/>
      <c r="AW402" s="158"/>
      <c r="AX402" s="385"/>
      <c r="AY402" s="453"/>
      <c r="AZ402" s="165"/>
      <c r="BA402" s="301"/>
      <c r="BB402" s="165"/>
      <c r="BC402" s="301"/>
      <c r="BD402" s="165"/>
      <c r="BE402" s="302"/>
      <c r="BF402" s="302"/>
      <c r="BG402" s="165"/>
      <c r="BH402" s="303"/>
      <c r="BI402" s="165"/>
      <c r="BJ402" s="304"/>
      <c r="BK402" s="394"/>
      <c r="BL402" s="302"/>
      <c r="BM402" s="302"/>
      <c r="BN402" s="394"/>
      <c r="BO402" s="302"/>
      <c r="BP402" s="13"/>
      <c r="BQ402" s="302"/>
      <c r="BR402" s="13"/>
      <c r="BS402" s="302"/>
      <c r="BT402" s="13"/>
      <c r="BU402" s="302"/>
      <c r="BV402" s="386"/>
      <c r="BW402" s="303"/>
      <c r="BX402" s="303"/>
      <c r="BY402" s="302"/>
      <c r="BZ402" s="302"/>
      <c r="CA402" s="387"/>
      <c r="CB402" s="395"/>
      <c r="CC402" s="12"/>
      <c r="CD402" s="304"/>
      <c r="CE402" s="14"/>
      <c r="CF402" s="395"/>
      <c r="CG402" s="397"/>
      <c r="CH402" s="300">
        <f t="shared" si="177"/>
        <v>0</v>
      </c>
      <c r="CI402" s="26"/>
      <c r="CJ402" s="17">
        <f t="shared" si="174"/>
        <v>0</v>
      </c>
      <c r="CK402" s="18">
        <f t="shared" si="185"/>
        <v>12.89</v>
      </c>
      <c r="CM402" s="164"/>
      <c r="CN402" s="302"/>
      <c r="CO402" s="13">
        <f t="shared" si="178"/>
        <v>0</v>
      </c>
      <c r="CP402" s="302"/>
      <c r="CQ402" s="13">
        <f t="shared" si="179"/>
        <v>0</v>
      </c>
      <c r="CR402" s="302"/>
      <c r="CS402" s="13">
        <f t="shared" si="180"/>
        <v>0</v>
      </c>
      <c r="CT402" s="302"/>
      <c r="CU402" s="13">
        <f t="shared" si="175"/>
        <v>0</v>
      </c>
      <c r="CV402" s="302"/>
      <c r="CW402" s="13">
        <f t="shared" si="181"/>
        <v>0</v>
      </c>
      <c r="CX402" s="13">
        <f t="shared" si="182"/>
        <v>0</v>
      </c>
      <c r="CY402" s="251">
        <f t="shared" si="183"/>
        <v>0</v>
      </c>
      <c r="CZ402" s="13" t="s">
        <v>29</v>
      </c>
      <c r="DA402" s="13">
        <v>50</v>
      </c>
      <c r="DB402" s="22">
        <f t="shared" si="184"/>
        <v>0</v>
      </c>
      <c r="DD402" s="24"/>
      <c r="DF402" s="163"/>
      <c r="DH402" s="24"/>
      <c r="DI402" s="447"/>
      <c r="DJ402" s="163"/>
    </row>
    <row r="403" spans="1:114" s="7" customFormat="1">
      <c r="A403" s="277">
        <f t="shared" si="168"/>
        <v>50</v>
      </c>
      <c r="B403" s="21" t="e">
        <f>'Calculateur de trading'!I403/C403/W403</f>
        <v>#DIV/0!</v>
      </c>
      <c r="C403" s="278">
        <f t="shared" si="169"/>
        <v>10</v>
      </c>
      <c r="D403" s="278"/>
      <c r="E403" s="273">
        <f t="shared" si="170"/>
        <v>100</v>
      </c>
      <c r="F403" s="271">
        <f t="shared" si="162"/>
        <v>2</v>
      </c>
      <c r="G403" s="271" t="e">
        <f t="shared" si="163"/>
        <v>#DIV/0!</v>
      </c>
      <c r="H403" s="272">
        <f t="shared" si="164"/>
        <v>20</v>
      </c>
      <c r="I403" s="270"/>
      <c r="J403" s="273">
        <f t="shared" si="171"/>
        <v>200</v>
      </c>
      <c r="K403" s="271">
        <f t="shared" si="165"/>
        <v>4</v>
      </c>
      <c r="L403" s="271" t="e">
        <f t="shared" si="166"/>
        <v>#DIV/0!</v>
      </c>
      <c r="M403" s="272">
        <f t="shared" si="167"/>
        <v>40</v>
      </c>
      <c r="N403" s="389"/>
      <c r="O403" s="455" t="e">
        <f>(A403*B403*W403)+(B403*'Calculateur de trading'!H403)</f>
        <v>#DIV/0!</v>
      </c>
      <c r="P403" s="274" t="e">
        <f>O403/'Déscriptions des trades'!CK403</f>
        <v>#DIV/0!</v>
      </c>
      <c r="Q403" s="456" t="e">
        <f>'Déscriptions des trades'!CK403-O403</f>
        <v>#DIV/0!</v>
      </c>
      <c r="R403" s="466" t="e">
        <f t="shared" si="172"/>
        <v>#DIV/0!</v>
      </c>
      <c r="S403" s="389"/>
      <c r="T403" s="12"/>
      <c r="U403" s="25"/>
      <c r="V403" s="15"/>
      <c r="W403" s="490">
        <f t="shared" si="176"/>
        <v>0</v>
      </c>
      <c r="X403" s="21" t="e">
        <f>W403*U403/'Déscriptions des trades'!CK403*'Déscriptions des trades'!B403</f>
        <v>#DIV/0!</v>
      </c>
      <c r="Y403" s="459"/>
      <c r="Z403" s="389"/>
      <c r="AA403" s="23">
        <f t="shared" si="173"/>
        <v>0.1</v>
      </c>
      <c r="AB403" s="17" t="e">
        <f>(AA403*'Déscriptions des trades'!U403*'Déscriptions des trades'!B403/'Déscriptions des trades'!CK403)*'Déscriptions des trades'!W403</f>
        <v>#DIV/0!</v>
      </c>
      <c r="AC403" s="265" t="e">
        <f>AB403*'Déscriptions des trades'!CK403</f>
        <v>#DIV/0!</v>
      </c>
      <c r="AD403" s="266" t="e">
        <f>'Déscriptions des trades'!CK403-AC403</f>
        <v>#DIV/0!</v>
      </c>
      <c r="AE403" s="389"/>
      <c r="AF403" s="399">
        <v>399</v>
      </c>
      <c r="AG403" s="389"/>
      <c r="AH403" s="20"/>
      <c r="AI403" s="303"/>
      <c r="AJ403" s="307"/>
      <c r="AK403" s="161"/>
      <c r="AL403" s="305"/>
      <c r="AM403" s="305"/>
      <c r="AN403" s="162"/>
      <c r="AO403" s="439"/>
      <c r="AP403" s="162"/>
      <c r="AQ403" s="113"/>
      <c r="AR403" s="113"/>
      <c r="AS403" s="384"/>
      <c r="AT403" s="306"/>
      <c r="AU403" s="306"/>
      <c r="AV403" s="160"/>
      <c r="AW403" s="158"/>
      <c r="AX403" s="385"/>
      <c r="AY403" s="453"/>
      <c r="AZ403" s="165"/>
      <c r="BA403" s="301"/>
      <c r="BB403" s="165"/>
      <c r="BC403" s="301"/>
      <c r="BD403" s="165"/>
      <c r="BE403" s="302"/>
      <c r="BF403" s="302"/>
      <c r="BG403" s="165"/>
      <c r="BH403" s="303"/>
      <c r="BI403" s="165"/>
      <c r="BJ403" s="304"/>
      <c r="BK403" s="394"/>
      <c r="BL403" s="302"/>
      <c r="BM403" s="302"/>
      <c r="BN403" s="394"/>
      <c r="BO403" s="302"/>
      <c r="BP403" s="13"/>
      <c r="BQ403" s="302"/>
      <c r="BR403" s="13"/>
      <c r="BS403" s="302"/>
      <c r="BT403" s="13"/>
      <c r="BU403" s="302"/>
      <c r="BV403" s="386"/>
      <c r="BW403" s="303"/>
      <c r="BX403" s="303"/>
      <c r="BY403" s="302"/>
      <c r="BZ403" s="302"/>
      <c r="CA403" s="387"/>
      <c r="CB403" s="395"/>
      <c r="CC403" s="12"/>
      <c r="CD403" s="304"/>
      <c r="CE403" s="14"/>
      <c r="CF403" s="395"/>
      <c r="CG403" s="397"/>
      <c r="CH403" s="300">
        <f t="shared" si="177"/>
        <v>0</v>
      </c>
      <c r="CI403" s="26"/>
      <c r="CJ403" s="17">
        <f t="shared" si="174"/>
        <v>0</v>
      </c>
      <c r="CK403" s="18">
        <f t="shared" si="185"/>
        <v>12.89</v>
      </c>
      <c r="CM403" s="164"/>
      <c r="CN403" s="302"/>
      <c r="CO403" s="13">
        <f t="shared" si="178"/>
        <v>0</v>
      </c>
      <c r="CP403" s="302"/>
      <c r="CQ403" s="13">
        <f t="shared" si="179"/>
        <v>0</v>
      </c>
      <c r="CR403" s="302"/>
      <c r="CS403" s="13">
        <f t="shared" si="180"/>
        <v>0</v>
      </c>
      <c r="CT403" s="302"/>
      <c r="CU403" s="13">
        <f t="shared" si="175"/>
        <v>0</v>
      </c>
      <c r="CV403" s="302"/>
      <c r="CW403" s="13">
        <f t="shared" si="181"/>
        <v>0</v>
      </c>
      <c r="CX403" s="13">
        <f t="shared" si="182"/>
        <v>0</v>
      </c>
      <c r="CY403" s="251">
        <f t="shared" si="183"/>
        <v>0</v>
      </c>
      <c r="CZ403" s="13" t="s">
        <v>29</v>
      </c>
      <c r="DA403" s="13">
        <v>50</v>
      </c>
      <c r="DB403" s="22">
        <f t="shared" si="184"/>
        <v>0</v>
      </c>
      <c r="DD403" s="24"/>
      <c r="DF403" s="163"/>
      <c r="DH403" s="24"/>
      <c r="DI403" s="447"/>
      <c r="DJ403" s="163"/>
    </row>
    <row r="404" spans="1:114" s="7" customFormat="1">
      <c r="A404" s="277">
        <f t="shared" si="168"/>
        <v>50</v>
      </c>
      <c r="B404" s="21" t="e">
        <f>'Calculateur de trading'!I404/C404/W404</f>
        <v>#DIV/0!</v>
      </c>
      <c r="C404" s="278">
        <f t="shared" si="169"/>
        <v>10</v>
      </c>
      <c r="D404" s="426"/>
      <c r="E404" s="273">
        <f t="shared" si="170"/>
        <v>100</v>
      </c>
      <c r="F404" s="271">
        <f t="shared" si="162"/>
        <v>2</v>
      </c>
      <c r="G404" s="271" t="e">
        <f t="shared" si="163"/>
        <v>#DIV/0!</v>
      </c>
      <c r="H404" s="272">
        <f t="shared" si="164"/>
        <v>20</v>
      </c>
      <c r="I404" s="270"/>
      <c r="J404" s="273">
        <f t="shared" si="171"/>
        <v>200</v>
      </c>
      <c r="K404" s="271">
        <f t="shared" si="165"/>
        <v>4</v>
      </c>
      <c r="L404" s="271" t="e">
        <f t="shared" si="166"/>
        <v>#DIV/0!</v>
      </c>
      <c r="M404" s="272">
        <f t="shared" si="167"/>
        <v>40</v>
      </c>
      <c r="N404" s="389"/>
      <c r="O404" s="455" t="e">
        <f>(A404*B404*W404)+(B404*'Calculateur de trading'!H404)</f>
        <v>#DIV/0!</v>
      </c>
      <c r="P404" s="274" t="e">
        <f>O404/'Déscriptions des trades'!CK404</f>
        <v>#DIV/0!</v>
      </c>
      <c r="Q404" s="456" t="e">
        <f>'Déscriptions des trades'!CK404-O404</f>
        <v>#DIV/0!</v>
      </c>
      <c r="R404" s="466" t="e">
        <f t="shared" si="172"/>
        <v>#DIV/0!</v>
      </c>
      <c r="S404" s="389"/>
      <c r="T404" s="12"/>
      <c r="U404" s="25"/>
      <c r="V404" s="15"/>
      <c r="W404" s="490">
        <f t="shared" si="176"/>
        <v>0</v>
      </c>
      <c r="X404" s="21" t="e">
        <f>W404*U404/'Déscriptions des trades'!CK404*'Déscriptions des trades'!B404</f>
        <v>#DIV/0!</v>
      </c>
      <c r="Y404" s="459"/>
      <c r="Z404" s="389"/>
      <c r="AA404" s="23">
        <f t="shared" si="173"/>
        <v>0.1</v>
      </c>
      <c r="AB404" s="17" t="e">
        <f>(AA404*'Déscriptions des trades'!U404*'Déscriptions des trades'!B404/'Déscriptions des trades'!CK404)*'Déscriptions des trades'!W404</f>
        <v>#DIV/0!</v>
      </c>
      <c r="AC404" s="265" t="e">
        <f>AB404*'Déscriptions des trades'!CK404</f>
        <v>#DIV/0!</v>
      </c>
      <c r="AD404" s="266" t="e">
        <f>'Déscriptions des trades'!CK404-AC404</f>
        <v>#DIV/0!</v>
      </c>
      <c r="AE404" s="389"/>
      <c r="AF404" s="399">
        <v>400</v>
      </c>
      <c r="AG404" s="389"/>
      <c r="AH404" s="20"/>
      <c r="AI404" s="303"/>
      <c r="AJ404" s="307"/>
      <c r="AK404" s="161"/>
      <c r="AL404" s="305"/>
      <c r="AM404" s="305"/>
      <c r="AN404" s="162"/>
      <c r="AO404" s="439"/>
      <c r="AP404" s="162"/>
      <c r="AQ404" s="113"/>
      <c r="AR404" s="113"/>
      <c r="AS404" s="384"/>
      <c r="AT404" s="306"/>
      <c r="AU404" s="306"/>
      <c r="AV404" s="160"/>
      <c r="AW404" s="158"/>
      <c r="AX404" s="385"/>
      <c r="AY404" s="453"/>
      <c r="AZ404" s="165"/>
      <c r="BA404" s="301"/>
      <c r="BB404" s="165"/>
      <c r="BC404" s="301"/>
      <c r="BD404" s="165"/>
      <c r="BE404" s="302"/>
      <c r="BF404" s="302"/>
      <c r="BG404" s="165"/>
      <c r="BH404" s="303"/>
      <c r="BI404" s="165"/>
      <c r="BJ404" s="304"/>
      <c r="BK404" s="394"/>
      <c r="BL404" s="302"/>
      <c r="BM404" s="302"/>
      <c r="BN404" s="394"/>
      <c r="BO404" s="302"/>
      <c r="BP404" s="13"/>
      <c r="BQ404" s="302"/>
      <c r="BR404" s="13"/>
      <c r="BS404" s="302"/>
      <c r="BT404" s="13"/>
      <c r="BU404" s="302"/>
      <c r="BV404" s="386"/>
      <c r="BW404" s="303"/>
      <c r="BX404" s="303"/>
      <c r="BY404" s="302"/>
      <c r="BZ404" s="302"/>
      <c r="CA404" s="387"/>
      <c r="CB404" s="395"/>
      <c r="CC404" s="12"/>
      <c r="CD404" s="304"/>
      <c r="CE404" s="14"/>
      <c r="CF404" s="395"/>
      <c r="CG404" s="397"/>
      <c r="CH404" s="300">
        <f t="shared" si="177"/>
        <v>0</v>
      </c>
      <c r="CI404" s="26"/>
      <c r="CJ404" s="17">
        <f t="shared" si="174"/>
        <v>0</v>
      </c>
      <c r="CK404" s="18">
        <f t="shared" si="185"/>
        <v>12.89</v>
      </c>
      <c r="CM404" s="164"/>
      <c r="CN404" s="302"/>
      <c r="CO404" s="13">
        <f t="shared" si="178"/>
        <v>0</v>
      </c>
      <c r="CP404" s="302"/>
      <c r="CQ404" s="13">
        <f t="shared" si="179"/>
        <v>0</v>
      </c>
      <c r="CR404" s="302"/>
      <c r="CS404" s="13">
        <f t="shared" si="180"/>
        <v>0</v>
      </c>
      <c r="CT404" s="302"/>
      <c r="CU404" s="13">
        <f t="shared" si="175"/>
        <v>0</v>
      </c>
      <c r="CV404" s="302"/>
      <c r="CW404" s="13">
        <f t="shared" si="181"/>
        <v>0</v>
      </c>
      <c r="CX404" s="13">
        <f t="shared" si="182"/>
        <v>0</v>
      </c>
      <c r="CY404" s="251">
        <f t="shared" si="183"/>
        <v>0</v>
      </c>
      <c r="CZ404" s="13" t="s">
        <v>29</v>
      </c>
      <c r="DA404" s="13">
        <v>50</v>
      </c>
      <c r="DB404" s="22">
        <f t="shared" si="184"/>
        <v>0</v>
      </c>
      <c r="DD404" s="24"/>
      <c r="DF404" s="163"/>
      <c r="DH404" s="24"/>
      <c r="DI404" s="447"/>
      <c r="DJ404" s="163"/>
    </row>
    <row r="405" spans="1:114" s="7" customFormat="1">
      <c r="A405" s="277">
        <f t="shared" si="168"/>
        <v>50</v>
      </c>
      <c r="B405" s="21" t="e">
        <f>'Calculateur de trading'!I405/C405/W405</f>
        <v>#DIV/0!</v>
      </c>
      <c r="C405" s="278">
        <f t="shared" si="169"/>
        <v>10</v>
      </c>
      <c r="D405" s="426"/>
      <c r="E405" s="273">
        <f t="shared" si="170"/>
        <v>100</v>
      </c>
      <c r="F405" s="271">
        <f t="shared" si="162"/>
        <v>2</v>
      </c>
      <c r="G405" s="271" t="e">
        <f t="shared" si="163"/>
        <v>#DIV/0!</v>
      </c>
      <c r="H405" s="272">
        <f t="shared" si="164"/>
        <v>20</v>
      </c>
      <c r="I405" s="270"/>
      <c r="J405" s="273">
        <f t="shared" si="171"/>
        <v>200</v>
      </c>
      <c r="K405" s="271">
        <f t="shared" si="165"/>
        <v>4</v>
      </c>
      <c r="L405" s="271" t="e">
        <f t="shared" si="166"/>
        <v>#DIV/0!</v>
      </c>
      <c r="M405" s="272">
        <f t="shared" si="167"/>
        <v>40</v>
      </c>
      <c r="N405" s="389"/>
      <c r="O405" s="455" t="e">
        <f>(A405*B405*W405)+(B405*'Calculateur de trading'!H405)</f>
        <v>#DIV/0!</v>
      </c>
      <c r="P405" s="274" t="e">
        <f>O405/'Déscriptions des trades'!CK405</f>
        <v>#DIV/0!</v>
      </c>
      <c r="Q405" s="456" t="e">
        <f>'Déscriptions des trades'!CK405-O405</f>
        <v>#DIV/0!</v>
      </c>
      <c r="R405" s="466" t="e">
        <f t="shared" si="172"/>
        <v>#DIV/0!</v>
      </c>
      <c r="S405" s="389"/>
      <c r="T405" s="12"/>
      <c r="U405" s="25"/>
      <c r="V405" s="15"/>
      <c r="W405" s="490">
        <f t="shared" si="176"/>
        <v>0</v>
      </c>
      <c r="X405" s="21" t="e">
        <f>W405*U405/'Déscriptions des trades'!CK405*'Déscriptions des trades'!B405</f>
        <v>#DIV/0!</v>
      </c>
      <c r="Y405" s="459"/>
      <c r="Z405" s="389"/>
      <c r="AA405" s="23">
        <f t="shared" si="173"/>
        <v>0.1</v>
      </c>
      <c r="AB405" s="17" t="e">
        <f>(AA405*'Déscriptions des trades'!U405*'Déscriptions des trades'!B405/'Déscriptions des trades'!CK405)*'Déscriptions des trades'!W405</f>
        <v>#DIV/0!</v>
      </c>
      <c r="AC405" s="265" t="e">
        <f>AB405*'Déscriptions des trades'!CK405</f>
        <v>#DIV/0!</v>
      </c>
      <c r="AD405" s="266" t="e">
        <f>'Déscriptions des trades'!CK405-AC405</f>
        <v>#DIV/0!</v>
      </c>
      <c r="AE405" s="389"/>
      <c r="AF405" s="399">
        <v>401</v>
      </c>
      <c r="AG405" s="389"/>
      <c r="AH405" s="20"/>
      <c r="AI405" s="303"/>
      <c r="AJ405" s="307"/>
      <c r="AK405" s="161"/>
      <c r="AL405" s="305"/>
      <c r="AM405" s="305"/>
      <c r="AN405" s="162"/>
      <c r="AO405" s="439"/>
      <c r="AP405" s="162"/>
      <c r="AQ405" s="113"/>
      <c r="AR405" s="113"/>
      <c r="AS405" s="384"/>
      <c r="AT405" s="306"/>
      <c r="AU405" s="306"/>
      <c r="AV405" s="160"/>
      <c r="AW405" s="158"/>
      <c r="AX405" s="385"/>
      <c r="AY405" s="453"/>
      <c r="AZ405" s="165"/>
      <c r="BA405" s="301"/>
      <c r="BB405" s="165"/>
      <c r="BC405" s="301"/>
      <c r="BD405" s="165"/>
      <c r="BE405" s="302"/>
      <c r="BF405" s="302"/>
      <c r="BG405" s="165"/>
      <c r="BH405" s="303"/>
      <c r="BI405" s="165"/>
      <c r="BJ405" s="304"/>
      <c r="BK405" s="394"/>
      <c r="BL405" s="302"/>
      <c r="BM405" s="302"/>
      <c r="BN405" s="394"/>
      <c r="BO405" s="302"/>
      <c r="BP405" s="13"/>
      <c r="BQ405" s="302"/>
      <c r="BR405" s="13"/>
      <c r="BS405" s="302"/>
      <c r="BT405" s="13"/>
      <c r="BU405" s="302"/>
      <c r="BV405" s="386"/>
      <c r="BW405" s="303"/>
      <c r="BX405" s="303"/>
      <c r="BY405" s="302"/>
      <c r="BZ405" s="302"/>
      <c r="CA405" s="387"/>
      <c r="CB405" s="395"/>
      <c r="CC405" s="12"/>
      <c r="CD405" s="304"/>
      <c r="CE405" s="14"/>
      <c r="CF405" s="395"/>
      <c r="CG405" s="397"/>
      <c r="CH405" s="300">
        <f t="shared" si="177"/>
        <v>0</v>
      </c>
      <c r="CI405" s="26"/>
      <c r="CJ405" s="17">
        <f t="shared" si="174"/>
        <v>0</v>
      </c>
      <c r="CK405" s="18">
        <f t="shared" si="185"/>
        <v>12.89</v>
      </c>
      <c r="CM405" s="164"/>
      <c r="CN405" s="302"/>
      <c r="CO405" s="13">
        <f t="shared" si="178"/>
        <v>0</v>
      </c>
      <c r="CP405" s="302"/>
      <c r="CQ405" s="13">
        <f t="shared" si="179"/>
        <v>0</v>
      </c>
      <c r="CR405" s="302"/>
      <c r="CS405" s="13">
        <f t="shared" si="180"/>
        <v>0</v>
      </c>
      <c r="CT405" s="302"/>
      <c r="CU405" s="13">
        <f t="shared" si="175"/>
        <v>0</v>
      </c>
      <c r="CV405" s="302"/>
      <c r="CW405" s="13">
        <f t="shared" si="181"/>
        <v>0</v>
      </c>
      <c r="CX405" s="13">
        <f t="shared" si="182"/>
        <v>0</v>
      </c>
      <c r="CY405" s="251">
        <f t="shared" si="183"/>
        <v>0</v>
      </c>
      <c r="CZ405" s="13" t="s">
        <v>29</v>
      </c>
      <c r="DA405" s="13">
        <v>50</v>
      </c>
      <c r="DB405" s="22">
        <f t="shared" si="184"/>
        <v>0</v>
      </c>
      <c r="DD405" s="24"/>
      <c r="DF405" s="163"/>
      <c r="DH405" s="24"/>
      <c r="DI405" s="447"/>
      <c r="DJ405" s="163"/>
    </row>
    <row r="406" spans="1:114" s="7" customFormat="1">
      <c r="A406" s="277">
        <f t="shared" si="168"/>
        <v>50</v>
      </c>
      <c r="B406" s="21" t="e">
        <f>'Calculateur de trading'!I406/C406/W406</f>
        <v>#DIV/0!</v>
      </c>
      <c r="C406" s="278">
        <f t="shared" si="169"/>
        <v>10</v>
      </c>
      <c r="D406" s="278"/>
      <c r="E406" s="273">
        <f t="shared" si="170"/>
        <v>100</v>
      </c>
      <c r="F406" s="271">
        <f t="shared" si="162"/>
        <v>2</v>
      </c>
      <c r="G406" s="271" t="e">
        <f t="shared" si="163"/>
        <v>#DIV/0!</v>
      </c>
      <c r="H406" s="272">
        <f t="shared" si="164"/>
        <v>20</v>
      </c>
      <c r="I406" s="270"/>
      <c r="J406" s="273">
        <f t="shared" si="171"/>
        <v>200</v>
      </c>
      <c r="K406" s="271">
        <f t="shared" si="165"/>
        <v>4</v>
      </c>
      <c r="L406" s="271" t="e">
        <f t="shared" si="166"/>
        <v>#DIV/0!</v>
      </c>
      <c r="M406" s="272">
        <f t="shared" si="167"/>
        <v>40</v>
      </c>
      <c r="N406" s="389"/>
      <c r="O406" s="455" t="e">
        <f>(A406*B406*W406)+(B406*'Calculateur de trading'!H406)</f>
        <v>#DIV/0!</v>
      </c>
      <c r="P406" s="274" t="e">
        <f>O406/'Déscriptions des trades'!CK406</f>
        <v>#DIV/0!</v>
      </c>
      <c r="Q406" s="456" t="e">
        <f>'Déscriptions des trades'!CK406-O406</f>
        <v>#DIV/0!</v>
      </c>
      <c r="R406" s="466" t="e">
        <f t="shared" si="172"/>
        <v>#DIV/0!</v>
      </c>
      <c r="S406" s="389"/>
      <c r="T406" s="12"/>
      <c r="U406" s="25"/>
      <c r="V406" s="15"/>
      <c r="W406" s="490">
        <f t="shared" si="176"/>
        <v>0</v>
      </c>
      <c r="X406" s="21" t="e">
        <f>W406*U406/'Déscriptions des trades'!CK406*'Déscriptions des trades'!B406</f>
        <v>#DIV/0!</v>
      </c>
      <c r="Y406" s="459"/>
      <c r="Z406" s="389"/>
      <c r="AA406" s="23">
        <f t="shared" si="173"/>
        <v>0.1</v>
      </c>
      <c r="AB406" s="17" t="e">
        <f>(AA406*'Déscriptions des trades'!U406*'Déscriptions des trades'!B406/'Déscriptions des trades'!CK406)*'Déscriptions des trades'!W406</f>
        <v>#DIV/0!</v>
      </c>
      <c r="AC406" s="265" t="e">
        <f>AB406*'Déscriptions des trades'!CK406</f>
        <v>#DIV/0!</v>
      </c>
      <c r="AD406" s="266" t="e">
        <f>'Déscriptions des trades'!CK406-AC406</f>
        <v>#DIV/0!</v>
      </c>
      <c r="AE406" s="389"/>
      <c r="AF406" s="399">
        <v>402</v>
      </c>
      <c r="AG406" s="389"/>
      <c r="AH406" s="20"/>
      <c r="AI406" s="303"/>
      <c r="AJ406" s="307"/>
      <c r="AK406" s="161"/>
      <c r="AL406" s="305"/>
      <c r="AM406" s="305"/>
      <c r="AN406" s="162"/>
      <c r="AO406" s="439"/>
      <c r="AP406" s="162"/>
      <c r="AQ406" s="113"/>
      <c r="AR406" s="113"/>
      <c r="AS406" s="384"/>
      <c r="AT406" s="306"/>
      <c r="AU406" s="306"/>
      <c r="AV406" s="160"/>
      <c r="AW406" s="158"/>
      <c r="AX406" s="385"/>
      <c r="AY406" s="453"/>
      <c r="AZ406" s="165"/>
      <c r="BA406" s="301"/>
      <c r="BB406" s="165"/>
      <c r="BC406" s="301"/>
      <c r="BD406" s="165"/>
      <c r="BE406" s="302"/>
      <c r="BF406" s="302"/>
      <c r="BG406" s="165"/>
      <c r="BH406" s="303"/>
      <c r="BI406" s="165"/>
      <c r="BJ406" s="304"/>
      <c r="BK406" s="394"/>
      <c r="BL406" s="302"/>
      <c r="BM406" s="302"/>
      <c r="BN406" s="394"/>
      <c r="BO406" s="302"/>
      <c r="BP406" s="13"/>
      <c r="BQ406" s="302"/>
      <c r="BR406" s="13"/>
      <c r="BS406" s="302"/>
      <c r="BT406" s="13"/>
      <c r="BU406" s="302"/>
      <c r="BV406" s="386"/>
      <c r="BW406" s="303"/>
      <c r="BX406" s="303"/>
      <c r="BY406" s="302"/>
      <c r="BZ406" s="302"/>
      <c r="CA406" s="387"/>
      <c r="CB406" s="395"/>
      <c r="CC406" s="12"/>
      <c r="CD406" s="304"/>
      <c r="CE406" s="14"/>
      <c r="CF406" s="395"/>
      <c r="CG406" s="397"/>
      <c r="CH406" s="300">
        <f t="shared" si="177"/>
        <v>0</v>
      </c>
      <c r="CI406" s="26"/>
      <c r="CJ406" s="17">
        <f t="shared" si="174"/>
        <v>0</v>
      </c>
      <c r="CK406" s="18">
        <f t="shared" si="185"/>
        <v>12.89</v>
      </c>
      <c r="CM406" s="164"/>
      <c r="CN406" s="302"/>
      <c r="CO406" s="13">
        <f t="shared" si="178"/>
        <v>0</v>
      </c>
      <c r="CP406" s="302"/>
      <c r="CQ406" s="13">
        <f t="shared" si="179"/>
        <v>0</v>
      </c>
      <c r="CR406" s="302"/>
      <c r="CS406" s="13">
        <f t="shared" si="180"/>
        <v>0</v>
      </c>
      <c r="CT406" s="302"/>
      <c r="CU406" s="13">
        <f t="shared" si="175"/>
        <v>0</v>
      </c>
      <c r="CV406" s="302"/>
      <c r="CW406" s="13">
        <f t="shared" si="181"/>
        <v>0</v>
      </c>
      <c r="CX406" s="13">
        <f t="shared" si="182"/>
        <v>0</v>
      </c>
      <c r="CY406" s="251">
        <f t="shared" si="183"/>
        <v>0</v>
      </c>
      <c r="CZ406" s="13" t="s">
        <v>29</v>
      </c>
      <c r="DA406" s="13">
        <v>50</v>
      </c>
      <c r="DB406" s="22">
        <f t="shared" si="184"/>
        <v>0</v>
      </c>
      <c r="DD406" s="24"/>
      <c r="DF406" s="163"/>
      <c r="DH406" s="24"/>
      <c r="DI406" s="447"/>
      <c r="DJ406" s="163"/>
    </row>
    <row r="407" spans="1:114" s="7" customFormat="1">
      <c r="A407" s="277">
        <f t="shared" si="168"/>
        <v>50</v>
      </c>
      <c r="B407" s="21" t="e">
        <f>'Calculateur de trading'!I407/C407/W407</f>
        <v>#DIV/0!</v>
      </c>
      <c r="C407" s="278">
        <f t="shared" si="169"/>
        <v>10</v>
      </c>
      <c r="D407" s="426"/>
      <c r="E407" s="273">
        <f t="shared" si="170"/>
        <v>100</v>
      </c>
      <c r="F407" s="271">
        <f t="shared" si="162"/>
        <v>2</v>
      </c>
      <c r="G407" s="271" t="e">
        <f t="shared" si="163"/>
        <v>#DIV/0!</v>
      </c>
      <c r="H407" s="272">
        <f t="shared" si="164"/>
        <v>20</v>
      </c>
      <c r="I407" s="270"/>
      <c r="J407" s="273">
        <f t="shared" si="171"/>
        <v>200</v>
      </c>
      <c r="K407" s="271">
        <f t="shared" si="165"/>
        <v>4</v>
      </c>
      <c r="L407" s="271" t="e">
        <f t="shared" si="166"/>
        <v>#DIV/0!</v>
      </c>
      <c r="M407" s="272">
        <f t="shared" si="167"/>
        <v>40</v>
      </c>
      <c r="N407" s="389"/>
      <c r="O407" s="455" t="e">
        <f>(A407*B407*W407)+(B407*'Calculateur de trading'!H407)</f>
        <v>#DIV/0!</v>
      </c>
      <c r="P407" s="274" t="e">
        <f>O407/'Déscriptions des trades'!CK407</f>
        <v>#DIV/0!</v>
      </c>
      <c r="Q407" s="456" t="e">
        <f>'Déscriptions des trades'!CK407-O407</f>
        <v>#DIV/0!</v>
      </c>
      <c r="R407" s="466" t="e">
        <f t="shared" si="172"/>
        <v>#DIV/0!</v>
      </c>
      <c r="S407" s="389"/>
      <c r="T407" s="12"/>
      <c r="U407" s="25"/>
      <c r="V407" s="15"/>
      <c r="W407" s="490">
        <f t="shared" si="176"/>
        <v>0</v>
      </c>
      <c r="X407" s="21" t="e">
        <f>W407*U407/'Déscriptions des trades'!CK407*'Déscriptions des trades'!B407</f>
        <v>#DIV/0!</v>
      </c>
      <c r="Y407" s="459"/>
      <c r="Z407" s="389"/>
      <c r="AA407" s="23">
        <f t="shared" si="173"/>
        <v>0.1</v>
      </c>
      <c r="AB407" s="17" t="e">
        <f>(AA407*'Déscriptions des trades'!U407*'Déscriptions des trades'!B407/'Déscriptions des trades'!CK407)*'Déscriptions des trades'!W407</f>
        <v>#DIV/0!</v>
      </c>
      <c r="AC407" s="265" t="e">
        <f>AB407*'Déscriptions des trades'!CK407</f>
        <v>#DIV/0!</v>
      </c>
      <c r="AD407" s="266" t="e">
        <f>'Déscriptions des trades'!CK407-AC407</f>
        <v>#DIV/0!</v>
      </c>
      <c r="AE407" s="389"/>
      <c r="AF407" s="399">
        <v>403</v>
      </c>
      <c r="AG407" s="389"/>
      <c r="AH407" s="20"/>
      <c r="AI407" s="303"/>
      <c r="AJ407" s="307"/>
      <c r="AK407" s="161"/>
      <c r="AL407" s="305"/>
      <c r="AM407" s="305"/>
      <c r="AN407" s="162"/>
      <c r="AO407" s="439"/>
      <c r="AP407" s="162"/>
      <c r="AQ407" s="113"/>
      <c r="AR407" s="113"/>
      <c r="AS407" s="384"/>
      <c r="AT407" s="306"/>
      <c r="AU407" s="306"/>
      <c r="AV407" s="160"/>
      <c r="AW407" s="158"/>
      <c r="AX407" s="385"/>
      <c r="AY407" s="453"/>
      <c r="AZ407" s="165"/>
      <c r="BA407" s="301"/>
      <c r="BB407" s="165"/>
      <c r="BC407" s="301"/>
      <c r="BD407" s="165"/>
      <c r="BE407" s="302"/>
      <c r="BF407" s="302"/>
      <c r="BG407" s="165"/>
      <c r="BH407" s="303"/>
      <c r="BI407" s="165"/>
      <c r="BJ407" s="304"/>
      <c r="BK407" s="394"/>
      <c r="BL407" s="302"/>
      <c r="BM407" s="302"/>
      <c r="BN407" s="394"/>
      <c r="BO407" s="302"/>
      <c r="BP407" s="13"/>
      <c r="BQ407" s="302"/>
      <c r="BR407" s="13"/>
      <c r="BS407" s="302"/>
      <c r="BT407" s="13"/>
      <c r="BU407" s="302"/>
      <c r="BV407" s="386"/>
      <c r="BW407" s="303"/>
      <c r="BX407" s="303"/>
      <c r="BY407" s="302"/>
      <c r="BZ407" s="302"/>
      <c r="CA407" s="387"/>
      <c r="CB407" s="395"/>
      <c r="CC407" s="12"/>
      <c r="CD407" s="304"/>
      <c r="CE407" s="14"/>
      <c r="CF407" s="395"/>
      <c r="CG407" s="397"/>
      <c r="CH407" s="300">
        <f t="shared" si="177"/>
        <v>0</v>
      </c>
      <c r="CI407" s="26"/>
      <c r="CJ407" s="17">
        <f t="shared" si="174"/>
        <v>0</v>
      </c>
      <c r="CK407" s="18">
        <f t="shared" si="185"/>
        <v>12.89</v>
      </c>
      <c r="CM407" s="164"/>
      <c r="CN407" s="302"/>
      <c r="CO407" s="13">
        <f t="shared" si="178"/>
        <v>0</v>
      </c>
      <c r="CP407" s="302"/>
      <c r="CQ407" s="13">
        <f t="shared" si="179"/>
        <v>0</v>
      </c>
      <c r="CR407" s="302"/>
      <c r="CS407" s="13">
        <f t="shared" si="180"/>
        <v>0</v>
      </c>
      <c r="CT407" s="302"/>
      <c r="CU407" s="13">
        <f t="shared" si="175"/>
        <v>0</v>
      </c>
      <c r="CV407" s="302"/>
      <c r="CW407" s="13">
        <f t="shared" si="181"/>
        <v>0</v>
      </c>
      <c r="CX407" s="13">
        <f t="shared" si="182"/>
        <v>0</v>
      </c>
      <c r="CY407" s="251">
        <f t="shared" si="183"/>
        <v>0</v>
      </c>
      <c r="CZ407" s="13" t="s">
        <v>29</v>
      </c>
      <c r="DA407" s="13">
        <v>50</v>
      </c>
      <c r="DB407" s="22">
        <f t="shared" si="184"/>
        <v>0</v>
      </c>
      <c r="DD407" s="24"/>
      <c r="DF407" s="163"/>
      <c r="DH407" s="24"/>
      <c r="DI407" s="447"/>
      <c r="DJ407" s="163"/>
    </row>
    <row r="408" spans="1:114" s="7" customFormat="1">
      <c r="A408" s="277">
        <f t="shared" si="168"/>
        <v>50</v>
      </c>
      <c r="B408" s="21" t="e">
        <f>'Calculateur de trading'!I408/C408/W408</f>
        <v>#DIV/0!</v>
      </c>
      <c r="C408" s="278">
        <f t="shared" si="169"/>
        <v>10</v>
      </c>
      <c r="D408" s="278"/>
      <c r="E408" s="273">
        <f t="shared" si="170"/>
        <v>100</v>
      </c>
      <c r="F408" s="271">
        <f t="shared" si="162"/>
        <v>2</v>
      </c>
      <c r="G408" s="271" t="e">
        <f t="shared" si="163"/>
        <v>#DIV/0!</v>
      </c>
      <c r="H408" s="272">
        <f t="shared" si="164"/>
        <v>20</v>
      </c>
      <c r="I408" s="270"/>
      <c r="J408" s="273">
        <f t="shared" si="171"/>
        <v>200</v>
      </c>
      <c r="K408" s="271">
        <f t="shared" si="165"/>
        <v>4</v>
      </c>
      <c r="L408" s="271" t="e">
        <f t="shared" si="166"/>
        <v>#DIV/0!</v>
      </c>
      <c r="M408" s="272">
        <f t="shared" si="167"/>
        <v>40</v>
      </c>
      <c r="N408" s="389"/>
      <c r="O408" s="455" t="e">
        <f>(A408*B408*W408)+(B408*'Calculateur de trading'!H408)</f>
        <v>#DIV/0!</v>
      </c>
      <c r="P408" s="274" t="e">
        <f>O408/'Déscriptions des trades'!CK408</f>
        <v>#DIV/0!</v>
      </c>
      <c r="Q408" s="456" t="e">
        <f>'Déscriptions des trades'!CK408-O408</f>
        <v>#DIV/0!</v>
      </c>
      <c r="R408" s="466" t="e">
        <f t="shared" si="172"/>
        <v>#DIV/0!</v>
      </c>
      <c r="S408" s="389"/>
      <c r="T408" s="12"/>
      <c r="U408" s="25"/>
      <c r="V408" s="15"/>
      <c r="W408" s="490">
        <f t="shared" si="176"/>
        <v>0</v>
      </c>
      <c r="X408" s="21" t="e">
        <f>W408*U408/'Déscriptions des trades'!CK408*'Déscriptions des trades'!B408</f>
        <v>#DIV/0!</v>
      </c>
      <c r="Y408" s="459"/>
      <c r="Z408" s="389"/>
      <c r="AA408" s="23">
        <f t="shared" si="173"/>
        <v>0.1</v>
      </c>
      <c r="AB408" s="17" t="e">
        <f>(AA408*'Déscriptions des trades'!U408*'Déscriptions des trades'!B408/'Déscriptions des trades'!CK408)*'Déscriptions des trades'!W408</f>
        <v>#DIV/0!</v>
      </c>
      <c r="AC408" s="265" t="e">
        <f>AB408*'Déscriptions des trades'!CK408</f>
        <v>#DIV/0!</v>
      </c>
      <c r="AD408" s="266" t="e">
        <f>'Déscriptions des trades'!CK408-AC408</f>
        <v>#DIV/0!</v>
      </c>
      <c r="AE408" s="389"/>
      <c r="AF408" s="399">
        <v>404</v>
      </c>
      <c r="AG408" s="389"/>
      <c r="AH408" s="20"/>
      <c r="AI408" s="303"/>
      <c r="AJ408" s="307"/>
      <c r="AK408" s="161"/>
      <c r="AL408" s="305"/>
      <c r="AM408" s="305"/>
      <c r="AN408" s="162"/>
      <c r="AO408" s="439"/>
      <c r="AP408" s="162"/>
      <c r="AQ408" s="113"/>
      <c r="AR408" s="113"/>
      <c r="AS408" s="384"/>
      <c r="AT408" s="306"/>
      <c r="AU408" s="306"/>
      <c r="AV408" s="160"/>
      <c r="AW408" s="158"/>
      <c r="AX408" s="385"/>
      <c r="AY408" s="453"/>
      <c r="AZ408" s="165"/>
      <c r="BA408" s="301"/>
      <c r="BB408" s="165"/>
      <c r="BC408" s="301"/>
      <c r="BD408" s="165"/>
      <c r="BE408" s="302"/>
      <c r="BF408" s="302"/>
      <c r="BG408" s="165"/>
      <c r="BH408" s="303"/>
      <c r="BI408" s="165"/>
      <c r="BJ408" s="304"/>
      <c r="BK408" s="394"/>
      <c r="BL408" s="302"/>
      <c r="BM408" s="302"/>
      <c r="BN408" s="394"/>
      <c r="BO408" s="302"/>
      <c r="BP408" s="13"/>
      <c r="BQ408" s="302"/>
      <c r="BR408" s="13"/>
      <c r="BS408" s="302"/>
      <c r="BT408" s="13"/>
      <c r="BU408" s="302"/>
      <c r="BV408" s="386"/>
      <c r="BW408" s="303"/>
      <c r="BX408" s="303"/>
      <c r="BY408" s="302"/>
      <c r="BZ408" s="302"/>
      <c r="CA408" s="387"/>
      <c r="CB408" s="395"/>
      <c r="CC408" s="12"/>
      <c r="CD408" s="304"/>
      <c r="CE408" s="14"/>
      <c r="CF408" s="395"/>
      <c r="CG408" s="397"/>
      <c r="CH408" s="300">
        <f t="shared" si="177"/>
        <v>0</v>
      </c>
      <c r="CI408" s="26"/>
      <c r="CJ408" s="17">
        <f t="shared" si="174"/>
        <v>0</v>
      </c>
      <c r="CK408" s="18">
        <f t="shared" si="185"/>
        <v>12.89</v>
      </c>
      <c r="CM408" s="164"/>
      <c r="CN408" s="302"/>
      <c r="CO408" s="13">
        <f t="shared" si="178"/>
        <v>0</v>
      </c>
      <c r="CP408" s="302"/>
      <c r="CQ408" s="13">
        <f t="shared" si="179"/>
        <v>0</v>
      </c>
      <c r="CR408" s="302"/>
      <c r="CS408" s="13">
        <f t="shared" si="180"/>
        <v>0</v>
      </c>
      <c r="CT408" s="302"/>
      <c r="CU408" s="13">
        <f t="shared" si="175"/>
        <v>0</v>
      </c>
      <c r="CV408" s="302"/>
      <c r="CW408" s="13">
        <f t="shared" si="181"/>
        <v>0</v>
      </c>
      <c r="CX408" s="13">
        <f t="shared" si="182"/>
        <v>0</v>
      </c>
      <c r="CY408" s="251">
        <f t="shared" si="183"/>
        <v>0</v>
      </c>
      <c r="CZ408" s="13" t="s">
        <v>29</v>
      </c>
      <c r="DA408" s="13">
        <v>50</v>
      </c>
      <c r="DB408" s="22">
        <f t="shared" si="184"/>
        <v>0</v>
      </c>
      <c r="DD408" s="24"/>
      <c r="DF408" s="163"/>
      <c r="DH408" s="24"/>
      <c r="DI408" s="447"/>
      <c r="DJ408" s="163"/>
    </row>
    <row r="409" spans="1:114" s="7" customFormat="1">
      <c r="A409" s="277">
        <f t="shared" si="168"/>
        <v>50</v>
      </c>
      <c r="B409" s="21" t="e">
        <f>'Calculateur de trading'!I409/C409/W409</f>
        <v>#DIV/0!</v>
      </c>
      <c r="C409" s="278">
        <f t="shared" si="169"/>
        <v>10</v>
      </c>
      <c r="D409" s="426"/>
      <c r="E409" s="273">
        <f t="shared" si="170"/>
        <v>100</v>
      </c>
      <c r="F409" s="271">
        <f t="shared" si="162"/>
        <v>2</v>
      </c>
      <c r="G409" s="271" t="e">
        <f t="shared" si="163"/>
        <v>#DIV/0!</v>
      </c>
      <c r="H409" s="272">
        <f t="shared" si="164"/>
        <v>20</v>
      </c>
      <c r="I409" s="270"/>
      <c r="J409" s="273">
        <f t="shared" si="171"/>
        <v>200</v>
      </c>
      <c r="K409" s="271">
        <f t="shared" si="165"/>
        <v>4</v>
      </c>
      <c r="L409" s="271" t="e">
        <f t="shared" si="166"/>
        <v>#DIV/0!</v>
      </c>
      <c r="M409" s="272">
        <f t="shared" si="167"/>
        <v>40</v>
      </c>
      <c r="N409" s="389"/>
      <c r="O409" s="455" t="e">
        <f>(A409*B409*W409)+(B409*'Calculateur de trading'!H409)</f>
        <v>#DIV/0!</v>
      </c>
      <c r="P409" s="274" t="e">
        <f>O409/'Déscriptions des trades'!CK409</f>
        <v>#DIV/0!</v>
      </c>
      <c r="Q409" s="456" t="e">
        <f>'Déscriptions des trades'!CK409-O409</f>
        <v>#DIV/0!</v>
      </c>
      <c r="R409" s="466" t="e">
        <f t="shared" si="172"/>
        <v>#DIV/0!</v>
      </c>
      <c r="S409" s="389"/>
      <c r="T409" s="12"/>
      <c r="U409" s="25"/>
      <c r="V409" s="15"/>
      <c r="W409" s="490">
        <f t="shared" si="176"/>
        <v>0</v>
      </c>
      <c r="X409" s="21" t="e">
        <f>W409*U409/'Déscriptions des trades'!CK409*'Déscriptions des trades'!B409</f>
        <v>#DIV/0!</v>
      </c>
      <c r="Y409" s="459"/>
      <c r="Z409" s="389"/>
      <c r="AA409" s="23">
        <f t="shared" si="173"/>
        <v>0.1</v>
      </c>
      <c r="AB409" s="17" t="e">
        <f>(AA409*'Déscriptions des trades'!U409*'Déscriptions des trades'!B409/'Déscriptions des trades'!CK409)*'Déscriptions des trades'!W409</f>
        <v>#DIV/0!</v>
      </c>
      <c r="AC409" s="265" t="e">
        <f>AB409*'Déscriptions des trades'!CK409</f>
        <v>#DIV/0!</v>
      </c>
      <c r="AD409" s="266" t="e">
        <f>'Déscriptions des trades'!CK409-AC409</f>
        <v>#DIV/0!</v>
      </c>
      <c r="AE409" s="389"/>
      <c r="AF409" s="399">
        <v>405</v>
      </c>
      <c r="AG409" s="389"/>
      <c r="AH409" s="20"/>
      <c r="AI409" s="303"/>
      <c r="AJ409" s="307"/>
      <c r="AK409" s="161"/>
      <c r="AL409" s="305"/>
      <c r="AM409" s="305"/>
      <c r="AN409" s="162"/>
      <c r="AO409" s="439"/>
      <c r="AP409" s="162"/>
      <c r="AQ409" s="113"/>
      <c r="AR409" s="113"/>
      <c r="AS409" s="384"/>
      <c r="AT409" s="306"/>
      <c r="AU409" s="306"/>
      <c r="AV409" s="160"/>
      <c r="AW409" s="158"/>
      <c r="AX409" s="385"/>
      <c r="AY409" s="453"/>
      <c r="AZ409" s="165"/>
      <c r="BA409" s="301"/>
      <c r="BB409" s="165"/>
      <c r="BC409" s="301"/>
      <c r="BD409" s="165"/>
      <c r="BE409" s="302"/>
      <c r="BF409" s="302"/>
      <c r="BG409" s="165"/>
      <c r="BH409" s="303"/>
      <c r="BI409" s="165"/>
      <c r="BJ409" s="304"/>
      <c r="BK409" s="394"/>
      <c r="BL409" s="302"/>
      <c r="BM409" s="302"/>
      <c r="BN409" s="394"/>
      <c r="BO409" s="302"/>
      <c r="BP409" s="13"/>
      <c r="BQ409" s="302"/>
      <c r="BR409" s="13"/>
      <c r="BS409" s="302"/>
      <c r="BT409" s="13"/>
      <c r="BU409" s="302"/>
      <c r="BV409" s="386"/>
      <c r="BW409" s="303"/>
      <c r="BX409" s="303"/>
      <c r="BY409" s="302"/>
      <c r="BZ409" s="302"/>
      <c r="CA409" s="387"/>
      <c r="CB409" s="395"/>
      <c r="CC409" s="12"/>
      <c r="CD409" s="304"/>
      <c r="CE409" s="14"/>
      <c r="CF409" s="395"/>
      <c r="CG409" s="397"/>
      <c r="CH409" s="300">
        <f t="shared" si="177"/>
        <v>0</v>
      </c>
      <c r="CI409" s="26"/>
      <c r="CJ409" s="17">
        <f t="shared" si="174"/>
        <v>0</v>
      </c>
      <c r="CK409" s="18">
        <f t="shared" si="185"/>
        <v>12.89</v>
      </c>
      <c r="CM409" s="164"/>
      <c r="CN409" s="302"/>
      <c r="CO409" s="13">
        <f t="shared" si="178"/>
        <v>0</v>
      </c>
      <c r="CP409" s="302"/>
      <c r="CQ409" s="13">
        <f t="shared" si="179"/>
        <v>0</v>
      </c>
      <c r="CR409" s="302"/>
      <c r="CS409" s="13">
        <f t="shared" si="180"/>
        <v>0</v>
      </c>
      <c r="CT409" s="302"/>
      <c r="CU409" s="13">
        <f t="shared" si="175"/>
        <v>0</v>
      </c>
      <c r="CV409" s="302"/>
      <c r="CW409" s="13">
        <f t="shared" si="181"/>
        <v>0</v>
      </c>
      <c r="CX409" s="13">
        <f t="shared" si="182"/>
        <v>0</v>
      </c>
      <c r="CY409" s="251">
        <f t="shared" si="183"/>
        <v>0</v>
      </c>
      <c r="CZ409" s="13" t="s">
        <v>29</v>
      </c>
      <c r="DA409" s="13">
        <v>50</v>
      </c>
      <c r="DB409" s="22">
        <f t="shared" si="184"/>
        <v>0</v>
      </c>
      <c r="DD409" s="24"/>
      <c r="DF409" s="163"/>
      <c r="DH409" s="24"/>
      <c r="DI409" s="447"/>
      <c r="DJ409" s="163"/>
    </row>
    <row r="410" spans="1:114" s="7" customFormat="1">
      <c r="A410" s="277">
        <f t="shared" si="168"/>
        <v>50</v>
      </c>
      <c r="B410" s="21" t="e">
        <f>'Calculateur de trading'!I410/C410/W410</f>
        <v>#DIV/0!</v>
      </c>
      <c r="C410" s="278">
        <f t="shared" si="169"/>
        <v>10</v>
      </c>
      <c r="D410" s="278"/>
      <c r="E410" s="273">
        <f t="shared" si="170"/>
        <v>100</v>
      </c>
      <c r="F410" s="271">
        <f t="shared" si="162"/>
        <v>2</v>
      </c>
      <c r="G410" s="271" t="e">
        <f t="shared" si="163"/>
        <v>#DIV/0!</v>
      </c>
      <c r="H410" s="272">
        <f t="shared" si="164"/>
        <v>20</v>
      </c>
      <c r="I410" s="270"/>
      <c r="J410" s="273">
        <f t="shared" si="171"/>
        <v>200</v>
      </c>
      <c r="K410" s="271">
        <f t="shared" si="165"/>
        <v>4</v>
      </c>
      <c r="L410" s="271" t="e">
        <f t="shared" si="166"/>
        <v>#DIV/0!</v>
      </c>
      <c r="M410" s="272">
        <f t="shared" si="167"/>
        <v>40</v>
      </c>
      <c r="N410" s="389"/>
      <c r="O410" s="455" t="e">
        <f>(A410*B410*W410)+(B410*'Calculateur de trading'!H410)</f>
        <v>#DIV/0!</v>
      </c>
      <c r="P410" s="274" t="e">
        <f>O410/'Déscriptions des trades'!CK410</f>
        <v>#DIV/0!</v>
      </c>
      <c r="Q410" s="456" t="e">
        <f>'Déscriptions des trades'!CK410-O410</f>
        <v>#DIV/0!</v>
      </c>
      <c r="R410" s="466" t="e">
        <f t="shared" si="172"/>
        <v>#DIV/0!</v>
      </c>
      <c r="S410" s="389"/>
      <c r="T410" s="12"/>
      <c r="U410" s="25"/>
      <c r="V410" s="15"/>
      <c r="W410" s="490">
        <f t="shared" si="176"/>
        <v>0</v>
      </c>
      <c r="X410" s="21" t="e">
        <f>W410*U410/'Déscriptions des trades'!CK410*'Déscriptions des trades'!B410</f>
        <v>#DIV/0!</v>
      </c>
      <c r="Y410" s="459"/>
      <c r="Z410" s="389"/>
      <c r="AA410" s="23">
        <f t="shared" si="173"/>
        <v>0.1</v>
      </c>
      <c r="AB410" s="17" t="e">
        <f>(AA410*'Déscriptions des trades'!U410*'Déscriptions des trades'!B410/'Déscriptions des trades'!CK410)*'Déscriptions des trades'!W410</f>
        <v>#DIV/0!</v>
      </c>
      <c r="AC410" s="265" t="e">
        <f>AB410*'Déscriptions des trades'!CK410</f>
        <v>#DIV/0!</v>
      </c>
      <c r="AD410" s="266" t="e">
        <f>'Déscriptions des trades'!CK410-AC410</f>
        <v>#DIV/0!</v>
      </c>
      <c r="AE410" s="389"/>
      <c r="AF410" s="399">
        <v>406</v>
      </c>
      <c r="AG410" s="389"/>
      <c r="AH410" s="20"/>
      <c r="AI410" s="303"/>
      <c r="AJ410" s="307"/>
      <c r="AK410" s="161"/>
      <c r="AL410" s="305"/>
      <c r="AM410" s="305"/>
      <c r="AN410" s="162"/>
      <c r="AO410" s="439"/>
      <c r="AP410" s="162"/>
      <c r="AQ410" s="113"/>
      <c r="AR410" s="113"/>
      <c r="AS410" s="384"/>
      <c r="AT410" s="306"/>
      <c r="AU410" s="306"/>
      <c r="AV410" s="160"/>
      <c r="AW410" s="158"/>
      <c r="AX410" s="385"/>
      <c r="AY410" s="453"/>
      <c r="AZ410" s="165"/>
      <c r="BA410" s="301"/>
      <c r="BB410" s="165"/>
      <c r="BC410" s="301"/>
      <c r="BD410" s="165"/>
      <c r="BE410" s="302"/>
      <c r="BF410" s="302"/>
      <c r="BG410" s="165"/>
      <c r="BH410" s="303"/>
      <c r="BI410" s="165"/>
      <c r="BJ410" s="304"/>
      <c r="BK410" s="394"/>
      <c r="BL410" s="302"/>
      <c r="BM410" s="302"/>
      <c r="BN410" s="394"/>
      <c r="BO410" s="302"/>
      <c r="BP410" s="13"/>
      <c r="BQ410" s="302"/>
      <c r="BR410" s="13"/>
      <c r="BS410" s="302"/>
      <c r="BT410" s="13"/>
      <c r="BU410" s="302"/>
      <c r="BV410" s="386"/>
      <c r="BW410" s="303"/>
      <c r="BX410" s="303"/>
      <c r="BY410" s="302"/>
      <c r="BZ410" s="302"/>
      <c r="CA410" s="387"/>
      <c r="CB410" s="395"/>
      <c r="CC410" s="12"/>
      <c r="CD410" s="304"/>
      <c r="CE410" s="14"/>
      <c r="CF410" s="395"/>
      <c r="CG410" s="397"/>
      <c r="CH410" s="300">
        <f t="shared" si="177"/>
        <v>0</v>
      </c>
      <c r="CI410" s="26"/>
      <c r="CJ410" s="17">
        <f t="shared" si="174"/>
        <v>0</v>
      </c>
      <c r="CK410" s="18">
        <f t="shared" si="185"/>
        <v>12.89</v>
      </c>
      <c r="CM410" s="164"/>
      <c r="CN410" s="302"/>
      <c r="CO410" s="13">
        <f t="shared" si="178"/>
        <v>0</v>
      </c>
      <c r="CP410" s="302"/>
      <c r="CQ410" s="13">
        <f t="shared" si="179"/>
        <v>0</v>
      </c>
      <c r="CR410" s="302"/>
      <c r="CS410" s="13">
        <f t="shared" si="180"/>
        <v>0</v>
      </c>
      <c r="CT410" s="302"/>
      <c r="CU410" s="13">
        <f t="shared" si="175"/>
        <v>0</v>
      </c>
      <c r="CV410" s="302"/>
      <c r="CW410" s="13">
        <f t="shared" si="181"/>
        <v>0</v>
      </c>
      <c r="CX410" s="13">
        <f t="shared" si="182"/>
        <v>0</v>
      </c>
      <c r="CY410" s="251">
        <f t="shared" si="183"/>
        <v>0</v>
      </c>
      <c r="CZ410" s="13" t="s">
        <v>29</v>
      </c>
      <c r="DA410" s="13">
        <v>50</v>
      </c>
      <c r="DB410" s="22">
        <f t="shared" si="184"/>
        <v>0</v>
      </c>
      <c r="DD410" s="24"/>
      <c r="DF410" s="163"/>
      <c r="DH410" s="24"/>
      <c r="DI410" s="447"/>
      <c r="DJ410" s="163"/>
    </row>
    <row r="411" spans="1:114" s="7" customFormat="1">
      <c r="A411" s="277">
        <f t="shared" si="168"/>
        <v>50</v>
      </c>
      <c r="B411" s="21" t="e">
        <f>'Calculateur de trading'!I411/C411/W411</f>
        <v>#DIV/0!</v>
      </c>
      <c r="C411" s="278">
        <f t="shared" si="169"/>
        <v>10</v>
      </c>
      <c r="D411" s="426"/>
      <c r="E411" s="273">
        <f t="shared" si="170"/>
        <v>100</v>
      </c>
      <c r="F411" s="271">
        <f t="shared" si="162"/>
        <v>2</v>
      </c>
      <c r="G411" s="271" t="e">
        <f t="shared" si="163"/>
        <v>#DIV/0!</v>
      </c>
      <c r="H411" s="272">
        <f t="shared" si="164"/>
        <v>20</v>
      </c>
      <c r="I411" s="270"/>
      <c r="J411" s="273">
        <f t="shared" si="171"/>
        <v>200</v>
      </c>
      <c r="K411" s="271">
        <f t="shared" si="165"/>
        <v>4</v>
      </c>
      <c r="L411" s="271" t="e">
        <f t="shared" si="166"/>
        <v>#DIV/0!</v>
      </c>
      <c r="M411" s="272">
        <f t="shared" si="167"/>
        <v>40</v>
      </c>
      <c r="N411" s="389"/>
      <c r="O411" s="455" t="e">
        <f>(A411*B411*W411)+(B411*'Calculateur de trading'!H411)</f>
        <v>#DIV/0!</v>
      </c>
      <c r="P411" s="274" t="e">
        <f>O411/'Déscriptions des trades'!CK411</f>
        <v>#DIV/0!</v>
      </c>
      <c r="Q411" s="456" t="e">
        <f>'Déscriptions des trades'!CK411-O411</f>
        <v>#DIV/0!</v>
      </c>
      <c r="R411" s="466" t="e">
        <f t="shared" si="172"/>
        <v>#DIV/0!</v>
      </c>
      <c r="S411" s="389"/>
      <c r="T411" s="12"/>
      <c r="U411" s="25"/>
      <c r="V411" s="15"/>
      <c r="W411" s="490">
        <f t="shared" si="176"/>
        <v>0</v>
      </c>
      <c r="X411" s="21" t="e">
        <f>W411*U411/'Déscriptions des trades'!CK411*'Déscriptions des trades'!B411</f>
        <v>#DIV/0!</v>
      </c>
      <c r="Y411" s="459"/>
      <c r="Z411" s="389"/>
      <c r="AA411" s="23">
        <f t="shared" si="173"/>
        <v>0.1</v>
      </c>
      <c r="AB411" s="17" t="e">
        <f>(AA411*'Déscriptions des trades'!U411*'Déscriptions des trades'!B411/'Déscriptions des trades'!CK411)*'Déscriptions des trades'!W411</f>
        <v>#DIV/0!</v>
      </c>
      <c r="AC411" s="265" t="e">
        <f>AB411*'Déscriptions des trades'!CK411</f>
        <v>#DIV/0!</v>
      </c>
      <c r="AD411" s="266" t="e">
        <f>'Déscriptions des trades'!CK411-AC411</f>
        <v>#DIV/0!</v>
      </c>
      <c r="AE411" s="389"/>
      <c r="AF411" s="399">
        <v>407</v>
      </c>
      <c r="AG411" s="389"/>
      <c r="AH411" s="20"/>
      <c r="AI411" s="303"/>
      <c r="AJ411" s="307"/>
      <c r="AK411" s="161"/>
      <c r="AL411" s="305"/>
      <c r="AM411" s="305"/>
      <c r="AN411" s="162"/>
      <c r="AO411" s="439"/>
      <c r="AP411" s="162"/>
      <c r="AQ411" s="113"/>
      <c r="AR411" s="113"/>
      <c r="AS411" s="384"/>
      <c r="AT411" s="306"/>
      <c r="AU411" s="306"/>
      <c r="AV411" s="160"/>
      <c r="AW411" s="158"/>
      <c r="AX411" s="385"/>
      <c r="AY411" s="453"/>
      <c r="AZ411" s="165"/>
      <c r="BA411" s="301"/>
      <c r="BB411" s="165"/>
      <c r="BC411" s="301"/>
      <c r="BD411" s="165"/>
      <c r="BE411" s="302"/>
      <c r="BF411" s="302"/>
      <c r="BG411" s="165"/>
      <c r="BH411" s="303"/>
      <c r="BI411" s="165"/>
      <c r="BJ411" s="304"/>
      <c r="BK411" s="394"/>
      <c r="BL411" s="302"/>
      <c r="BM411" s="302"/>
      <c r="BN411" s="394"/>
      <c r="BO411" s="302"/>
      <c r="BP411" s="13"/>
      <c r="BQ411" s="302"/>
      <c r="BR411" s="13"/>
      <c r="BS411" s="302"/>
      <c r="BT411" s="13"/>
      <c r="BU411" s="302"/>
      <c r="BV411" s="386"/>
      <c r="BW411" s="303"/>
      <c r="BX411" s="303"/>
      <c r="BY411" s="302"/>
      <c r="BZ411" s="302"/>
      <c r="CA411" s="387"/>
      <c r="CB411" s="395"/>
      <c r="CC411" s="12"/>
      <c r="CD411" s="304"/>
      <c r="CE411" s="14"/>
      <c r="CF411" s="395"/>
      <c r="CG411" s="397"/>
      <c r="CH411" s="300">
        <f t="shared" si="177"/>
        <v>0</v>
      </c>
      <c r="CI411" s="26"/>
      <c r="CJ411" s="17">
        <f t="shared" si="174"/>
        <v>0</v>
      </c>
      <c r="CK411" s="18">
        <f t="shared" si="185"/>
        <v>12.89</v>
      </c>
      <c r="CM411" s="164"/>
      <c r="CN411" s="302"/>
      <c r="CO411" s="13">
        <f t="shared" si="178"/>
        <v>0</v>
      </c>
      <c r="CP411" s="302"/>
      <c r="CQ411" s="13">
        <f t="shared" si="179"/>
        <v>0</v>
      </c>
      <c r="CR411" s="302"/>
      <c r="CS411" s="13">
        <f t="shared" si="180"/>
        <v>0</v>
      </c>
      <c r="CT411" s="302"/>
      <c r="CU411" s="13">
        <f t="shared" si="175"/>
        <v>0</v>
      </c>
      <c r="CV411" s="302"/>
      <c r="CW411" s="13">
        <f t="shared" si="181"/>
        <v>0</v>
      </c>
      <c r="CX411" s="13">
        <f t="shared" si="182"/>
        <v>0</v>
      </c>
      <c r="CY411" s="251">
        <f t="shared" si="183"/>
        <v>0</v>
      </c>
      <c r="CZ411" s="13" t="s">
        <v>29</v>
      </c>
      <c r="DA411" s="13">
        <v>50</v>
      </c>
      <c r="DB411" s="22">
        <f t="shared" si="184"/>
        <v>0</v>
      </c>
      <c r="DD411" s="24"/>
      <c r="DF411" s="163"/>
      <c r="DH411" s="24"/>
      <c r="DI411" s="447"/>
      <c r="DJ411" s="163"/>
    </row>
    <row r="412" spans="1:114" s="7" customFormat="1">
      <c r="A412" s="277">
        <f t="shared" si="168"/>
        <v>50</v>
      </c>
      <c r="B412" s="21" t="e">
        <f>'Calculateur de trading'!I412/C412/W412</f>
        <v>#DIV/0!</v>
      </c>
      <c r="C412" s="278">
        <f t="shared" si="169"/>
        <v>10</v>
      </c>
      <c r="D412" s="426"/>
      <c r="E412" s="273">
        <f t="shared" si="170"/>
        <v>100</v>
      </c>
      <c r="F412" s="271">
        <f t="shared" si="162"/>
        <v>2</v>
      </c>
      <c r="G412" s="271" t="e">
        <f t="shared" si="163"/>
        <v>#DIV/0!</v>
      </c>
      <c r="H412" s="272">
        <f t="shared" si="164"/>
        <v>20</v>
      </c>
      <c r="I412" s="270"/>
      <c r="J412" s="273">
        <f t="shared" si="171"/>
        <v>200</v>
      </c>
      <c r="K412" s="271">
        <f t="shared" si="165"/>
        <v>4</v>
      </c>
      <c r="L412" s="271" t="e">
        <f t="shared" si="166"/>
        <v>#DIV/0!</v>
      </c>
      <c r="M412" s="272">
        <f t="shared" si="167"/>
        <v>40</v>
      </c>
      <c r="N412" s="389"/>
      <c r="O412" s="455" t="e">
        <f>(A412*B412*W412)+(B412*'Calculateur de trading'!H412)</f>
        <v>#DIV/0!</v>
      </c>
      <c r="P412" s="274" t="e">
        <f>O412/'Déscriptions des trades'!CK412</f>
        <v>#DIV/0!</v>
      </c>
      <c r="Q412" s="456" t="e">
        <f>'Déscriptions des trades'!CK412-O412</f>
        <v>#DIV/0!</v>
      </c>
      <c r="R412" s="466" t="e">
        <f t="shared" si="172"/>
        <v>#DIV/0!</v>
      </c>
      <c r="S412" s="389"/>
      <c r="T412" s="12"/>
      <c r="U412" s="25"/>
      <c r="V412" s="15"/>
      <c r="W412" s="490">
        <f t="shared" si="176"/>
        <v>0</v>
      </c>
      <c r="X412" s="21" t="e">
        <f>W412*U412/'Déscriptions des trades'!CK412*'Déscriptions des trades'!B412</f>
        <v>#DIV/0!</v>
      </c>
      <c r="Y412" s="459"/>
      <c r="Z412" s="389"/>
      <c r="AA412" s="23">
        <f t="shared" si="173"/>
        <v>0.1</v>
      </c>
      <c r="AB412" s="17" t="e">
        <f>(AA412*'Déscriptions des trades'!U412*'Déscriptions des trades'!B412/'Déscriptions des trades'!CK412)*'Déscriptions des trades'!W412</f>
        <v>#DIV/0!</v>
      </c>
      <c r="AC412" s="265" t="e">
        <f>AB412*'Déscriptions des trades'!CK412</f>
        <v>#DIV/0!</v>
      </c>
      <c r="AD412" s="266" t="e">
        <f>'Déscriptions des trades'!CK412-AC412</f>
        <v>#DIV/0!</v>
      </c>
      <c r="AE412" s="389"/>
      <c r="AF412" s="399">
        <v>408</v>
      </c>
      <c r="AG412" s="389"/>
      <c r="AH412" s="20"/>
      <c r="AI412" s="303"/>
      <c r="AJ412" s="307"/>
      <c r="AK412" s="161"/>
      <c r="AL412" s="305"/>
      <c r="AM412" s="305"/>
      <c r="AN412" s="162"/>
      <c r="AO412" s="439"/>
      <c r="AP412" s="162"/>
      <c r="AQ412" s="113"/>
      <c r="AR412" s="113"/>
      <c r="AS412" s="384"/>
      <c r="AT412" s="306"/>
      <c r="AU412" s="306"/>
      <c r="AV412" s="160"/>
      <c r="AW412" s="158"/>
      <c r="AX412" s="385"/>
      <c r="AY412" s="453"/>
      <c r="AZ412" s="165"/>
      <c r="BA412" s="301"/>
      <c r="BB412" s="165"/>
      <c r="BC412" s="301"/>
      <c r="BD412" s="165"/>
      <c r="BE412" s="302"/>
      <c r="BF412" s="302"/>
      <c r="BG412" s="165"/>
      <c r="BH412" s="303"/>
      <c r="BI412" s="165"/>
      <c r="BJ412" s="304"/>
      <c r="BK412" s="394"/>
      <c r="BL412" s="302"/>
      <c r="BM412" s="302"/>
      <c r="BN412" s="394"/>
      <c r="BO412" s="302"/>
      <c r="BP412" s="13"/>
      <c r="BQ412" s="302"/>
      <c r="BR412" s="13"/>
      <c r="BS412" s="302"/>
      <c r="BT412" s="13"/>
      <c r="BU412" s="302"/>
      <c r="BV412" s="386"/>
      <c r="BW412" s="303"/>
      <c r="BX412" s="303"/>
      <c r="BY412" s="302"/>
      <c r="BZ412" s="302"/>
      <c r="CA412" s="387"/>
      <c r="CB412" s="395"/>
      <c r="CC412" s="12"/>
      <c r="CD412" s="304"/>
      <c r="CE412" s="14"/>
      <c r="CF412" s="395"/>
      <c r="CG412" s="397"/>
      <c r="CH412" s="300">
        <f t="shared" si="177"/>
        <v>0</v>
      </c>
      <c r="CI412" s="26"/>
      <c r="CJ412" s="17">
        <f t="shared" si="174"/>
        <v>0</v>
      </c>
      <c r="CK412" s="18">
        <f t="shared" si="185"/>
        <v>12.89</v>
      </c>
      <c r="CM412" s="164"/>
      <c r="CN412" s="302"/>
      <c r="CO412" s="13">
        <f t="shared" si="178"/>
        <v>0</v>
      </c>
      <c r="CP412" s="302"/>
      <c r="CQ412" s="13">
        <f t="shared" si="179"/>
        <v>0</v>
      </c>
      <c r="CR412" s="302"/>
      <c r="CS412" s="13">
        <f t="shared" si="180"/>
        <v>0</v>
      </c>
      <c r="CT412" s="302"/>
      <c r="CU412" s="13">
        <f t="shared" si="175"/>
        <v>0</v>
      </c>
      <c r="CV412" s="302"/>
      <c r="CW412" s="13">
        <f t="shared" si="181"/>
        <v>0</v>
      </c>
      <c r="CX412" s="13">
        <f t="shared" si="182"/>
        <v>0</v>
      </c>
      <c r="CY412" s="251">
        <f t="shared" si="183"/>
        <v>0</v>
      </c>
      <c r="CZ412" s="13" t="s">
        <v>29</v>
      </c>
      <c r="DA412" s="13">
        <v>50</v>
      </c>
      <c r="DB412" s="22">
        <f t="shared" si="184"/>
        <v>0</v>
      </c>
      <c r="DD412" s="24"/>
      <c r="DF412" s="163"/>
      <c r="DH412" s="24"/>
      <c r="DI412" s="447"/>
      <c r="DJ412" s="163"/>
    </row>
    <row r="413" spans="1:114" s="7" customFormat="1">
      <c r="A413" s="277">
        <f t="shared" si="168"/>
        <v>50</v>
      </c>
      <c r="B413" s="21" t="e">
        <f>'Calculateur de trading'!I413/C413/W413</f>
        <v>#DIV/0!</v>
      </c>
      <c r="C413" s="278">
        <f t="shared" si="169"/>
        <v>10</v>
      </c>
      <c r="D413" s="278"/>
      <c r="E413" s="273">
        <f t="shared" si="170"/>
        <v>100</v>
      </c>
      <c r="F413" s="271">
        <f t="shared" si="162"/>
        <v>2</v>
      </c>
      <c r="G413" s="271" t="e">
        <f t="shared" si="163"/>
        <v>#DIV/0!</v>
      </c>
      <c r="H413" s="272">
        <f t="shared" si="164"/>
        <v>20</v>
      </c>
      <c r="I413" s="270"/>
      <c r="J413" s="273">
        <f t="shared" si="171"/>
        <v>200</v>
      </c>
      <c r="K413" s="271">
        <f t="shared" si="165"/>
        <v>4</v>
      </c>
      <c r="L413" s="271" t="e">
        <f t="shared" si="166"/>
        <v>#DIV/0!</v>
      </c>
      <c r="M413" s="272">
        <f t="shared" si="167"/>
        <v>40</v>
      </c>
      <c r="N413" s="389"/>
      <c r="O413" s="455" t="e">
        <f>(A413*B413*W413)+(B413*'Calculateur de trading'!H413)</f>
        <v>#DIV/0!</v>
      </c>
      <c r="P413" s="274" t="e">
        <f>O413/'Déscriptions des trades'!CK413</f>
        <v>#DIV/0!</v>
      </c>
      <c r="Q413" s="456" t="e">
        <f>'Déscriptions des trades'!CK413-O413</f>
        <v>#DIV/0!</v>
      </c>
      <c r="R413" s="466" t="e">
        <f t="shared" si="172"/>
        <v>#DIV/0!</v>
      </c>
      <c r="S413" s="389"/>
      <c r="T413" s="12"/>
      <c r="U413" s="25"/>
      <c r="V413" s="15"/>
      <c r="W413" s="490">
        <f t="shared" si="176"/>
        <v>0</v>
      </c>
      <c r="X413" s="21" t="e">
        <f>W413*U413/'Déscriptions des trades'!CK413*'Déscriptions des trades'!B413</f>
        <v>#DIV/0!</v>
      </c>
      <c r="Y413" s="459"/>
      <c r="Z413" s="389"/>
      <c r="AA413" s="23">
        <f t="shared" si="173"/>
        <v>0.1</v>
      </c>
      <c r="AB413" s="17" t="e">
        <f>(AA413*'Déscriptions des trades'!U413*'Déscriptions des trades'!B413/'Déscriptions des trades'!CK413)*'Déscriptions des trades'!W413</f>
        <v>#DIV/0!</v>
      </c>
      <c r="AC413" s="265" t="e">
        <f>AB413*'Déscriptions des trades'!CK413</f>
        <v>#DIV/0!</v>
      </c>
      <c r="AD413" s="266" t="e">
        <f>'Déscriptions des trades'!CK413-AC413</f>
        <v>#DIV/0!</v>
      </c>
      <c r="AE413" s="389"/>
      <c r="AF413" s="399">
        <v>409</v>
      </c>
      <c r="AG413" s="389"/>
      <c r="AH413" s="20"/>
      <c r="AI413" s="303"/>
      <c r="AJ413" s="307"/>
      <c r="AK413" s="161"/>
      <c r="AL413" s="305"/>
      <c r="AM413" s="305"/>
      <c r="AN413" s="162"/>
      <c r="AO413" s="439"/>
      <c r="AP413" s="162"/>
      <c r="AQ413" s="113"/>
      <c r="AR413" s="113"/>
      <c r="AS413" s="384"/>
      <c r="AT413" s="306"/>
      <c r="AU413" s="306"/>
      <c r="AV413" s="160"/>
      <c r="AW413" s="158"/>
      <c r="AX413" s="385"/>
      <c r="AY413" s="453"/>
      <c r="AZ413" s="165"/>
      <c r="BA413" s="301"/>
      <c r="BB413" s="165"/>
      <c r="BC413" s="301"/>
      <c r="BD413" s="165"/>
      <c r="BE413" s="302"/>
      <c r="BF413" s="302"/>
      <c r="BG413" s="165"/>
      <c r="BH413" s="303"/>
      <c r="BI413" s="165"/>
      <c r="BJ413" s="304"/>
      <c r="BK413" s="394"/>
      <c r="BL413" s="302"/>
      <c r="BM413" s="302"/>
      <c r="BN413" s="394"/>
      <c r="BO413" s="302"/>
      <c r="BP413" s="13"/>
      <c r="BQ413" s="302"/>
      <c r="BR413" s="13"/>
      <c r="BS413" s="302"/>
      <c r="BT413" s="13"/>
      <c r="BU413" s="302"/>
      <c r="BV413" s="386"/>
      <c r="BW413" s="303"/>
      <c r="BX413" s="303"/>
      <c r="BY413" s="302"/>
      <c r="BZ413" s="302"/>
      <c r="CA413" s="387"/>
      <c r="CB413" s="395"/>
      <c r="CC413" s="12"/>
      <c r="CD413" s="304"/>
      <c r="CE413" s="14"/>
      <c r="CF413" s="395"/>
      <c r="CG413" s="397"/>
      <c r="CH413" s="300">
        <f t="shared" si="177"/>
        <v>0</v>
      </c>
      <c r="CI413" s="26"/>
      <c r="CJ413" s="17">
        <f t="shared" si="174"/>
        <v>0</v>
      </c>
      <c r="CK413" s="18">
        <f t="shared" si="185"/>
        <v>12.89</v>
      </c>
      <c r="CM413" s="164"/>
      <c r="CN413" s="302"/>
      <c r="CO413" s="13">
        <f t="shared" si="178"/>
        <v>0</v>
      </c>
      <c r="CP413" s="302"/>
      <c r="CQ413" s="13">
        <f t="shared" si="179"/>
        <v>0</v>
      </c>
      <c r="CR413" s="302"/>
      <c r="CS413" s="13">
        <f t="shared" si="180"/>
        <v>0</v>
      </c>
      <c r="CT413" s="302"/>
      <c r="CU413" s="13">
        <f t="shared" si="175"/>
        <v>0</v>
      </c>
      <c r="CV413" s="302"/>
      <c r="CW413" s="13">
        <f t="shared" si="181"/>
        <v>0</v>
      </c>
      <c r="CX413" s="13">
        <f t="shared" si="182"/>
        <v>0</v>
      </c>
      <c r="CY413" s="251">
        <f t="shared" si="183"/>
        <v>0</v>
      </c>
      <c r="CZ413" s="13" t="s">
        <v>29</v>
      </c>
      <c r="DA413" s="13">
        <v>50</v>
      </c>
      <c r="DB413" s="22">
        <f t="shared" si="184"/>
        <v>0</v>
      </c>
      <c r="DD413" s="24"/>
      <c r="DF413" s="163"/>
      <c r="DH413" s="24"/>
      <c r="DI413" s="447"/>
      <c r="DJ413" s="163"/>
    </row>
    <row r="414" spans="1:114" s="7" customFormat="1">
      <c r="A414" s="277">
        <f t="shared" si="168"/>
        <v>50</v>
      </c>
      <c r="B414" s="21" t="e">
        <f>'Calculateur de trading'!I414/C414/W414</f>
        <v>#DIV/0!</v>
      </c>
      <c r="C414" s="278">
        <f t="shared" si="169"/>
        <v>10</v>
      </c>
      <c r="D414" s="426"/>
      <c r="E414" s="273">
        <f t="shared" si="170"/>
        <v>100</v>
      </c>
      <c r="F414" s="271">
        <f t="shared" si="162"/>
        <v>2</v>
      </c>
      <c r="G414" s="271" t="e">
        <f t="shared" si="163"/>
        <v>#DIV/0!</v>
      </c>
      <c r="H414" s="272">
        <f t="shared" si="164"/>
        <v>20</v>
      </c>
      <c r="I414" s="270"/>
      <c r="J414" s="273">
        <f t="shared" si="171"/>
        <v>200</v>
      </c>
      <c r="K414" s="271">
        <f t="shared" si="165"/>
        <v>4</v>
      </c>
      <c r="L414" s="271" t="e">
        <f t="shared" si="166"/>
        <v>#DIV/0!</v>
      </c>
      <c r="M414" s="272">
        <f t="shared" si="167"/>
        <v>40</v>
      </c>
      <c r="N414" s="389"/>
      <c r="O414" s="455" t="e">
        <f>(A414*B414*W414)+(B414*'Calculateur de trading'!H414)</f>
        <v>#DIV/0!</v>
      </c>
      <c r="P414" s="274" t="e">
        <f>O414/'Déscriptions des trades'!CK414</f>
        <v>#DIV/0!</v>
      </c>
      <c r="Q414" s="456" t="e">
        <f>'Déscriptions des trades'!CK414-O414</f>
        <v>#DIV/0!</v>
      </c>
      <c r="R414" s="466" t="e">
        <f t="shared" si="172"/>
        <v>#DIV/0!</v>
      </c>
      <c r="S414" s="389"/>
      <c r="T414" s="12"/>
      <c r="U414" s="25"/>
      <c r="V414" s="15"/>
      <c r="W414" s="490">
        <f t="shared" si="176"/>
        <v>0</v>
      </c>
      <c r="X414" s="21" t="e">
        <f>W414*U414/'Déscriptions des trades'!CK414*'Déscriptions des trades'!B414</f>
        <v>#DIV/0!</v>
      </c>
      <c r="Y414" s="459"/>
      <c r="Z414" s="389"/>
      <c r="AA414" s="23">
        <f t="shared" si="173"/>
        <v>0.1</v>
      </c>
      <c r="AB414" s="17" t="e">
        <f>(AA414*'Déscriptions des trades'!U414*'Déscriptions des trades'!B414/'Déscriptions des trades'!CK414)*'Déscriptions des trades'!W414</f>
        <v>#DIV/0!</v>
      </c>
      <c r="AC414" s="265" t="e">
        <f>AB414*'Déscriptions des trades'!CK414</f>
        <v>#DIV/0!</v>
      </c>
      <c r="AD414" s="266" t="e">
        <f>'Déscriptions des trades'!CK414-AC414</f>
        <v>#DIV/0!</v>
      </c>
      <c r="AE414" s="389"/>
      <c r="AF414" s="399">
        <v>410</v>
      </c>
      <c r="AG414" s="389"/>
      <c r="AH414" s="20"/>
      <c r="AI414" s="303"/>
      <c r="AJ414" s="307"/>
      <c r="AK414" s="161"/>
      <c r="AL414" s="305"/>
      <c r="AM414" s="305"/>
      <c r="AN414" s="162"/>
      <c r="AO414" s="439"/>
      <c r="AP414" s="162"/>
      <c r="AQ414" s="113"/>
      <c r="AR414" s="113"/>
      <c r="AS414" s="384"/>
      <c r="AT414" s="306"/>
      <c r="AU414" s="306"/>
      <c r="AV414" s="160"/>
      <c r="AW414" s="158"/>
      <c r="AX414" s="385"/>
      <c r="AY414" s="453"/>
      <c r="AZ414" s="165"/>
      <c r="BA414" s="301"/>
      <c r="BB414" s="165"/>
      <c r="BC414" s="301"/>
      <c r="BD414" s="165"/>
      <c r="BE414" s="302"/>
      <c r="BF414" s="302"/>
      <c r="BG414" s="165"/>
      <c r="BH414" s="303"/>
      <c r="BI414" s="165"/>
      <c r="BJ414" s="304"/>
      <c r="BK414" s="394"/>
      <c r="BL414" s="302"/>
      <c r="BM414" s="302"/>
      <c r="BN414" s="394"/>
      <c r="BO414" s="302"/>
      <c r="BP414" s="13"/>
      <c r="BQ414" s="302"/>
      <c r="BR414" s="13"/>
      <c r="BS414" s="302"/>
      <c r="BT414" s="13"/>
      <c r="BU414" s="302"/>
      <c r="BV414" s="386"/>
      <c r="BW414" s="303"/>
      <c r="BX414" s="303"/>
      <c r="BY414" s="302"/>
      <c r="BZ414" s="302"/>
      <c r="CA414" s="387"/>
      <c r="CB414" s="395"/>
      <c r="CC414" s="12"/>
      <c r="CD414" s="304"/>
      <c r="CE414" s="14"/>
      <c r="CF414" s="395"/>
      <c r="CG414" s="397"/>
      <c r="CH414" s="300">
        <f t="shared" si="177"/>
        <v>0</v>
      </c>
      <c r="CI414" s="26"/>
      <c r="CJ414" s="17">
        <f t="shared" si="174"/>
        <v>0</v>
      </c>
      <c r="CK414" s="18">
        <f t="shared" si="185"/>
        <v>12.89</v>
      </c>
      <c r="CM414" s="164"/>
      <c r="CN414" s="302"/>
      <c r="CO414" s="13">
        <f t="shared" si="178"/>
        <v>0</v>
      </c>
      <c r="CP414" s="302"/>
      <c r="CQ414" s="13">
        <f t="shared" si="179"/>
        <v>0</v>
      </c>
      <c r="CR414" s="302"/>
      <c r="CS414" s="13">
        <f t="shared" si="180"/>
        <v>0</v>
      </c>
      <c r="CT414" s="302"/>
      <c r="CU414" s="13">
        <f t="shared" si="175"/>
        <v>0</v>
      </c>
      <c r="CV414" s="302"/>
      <c r="CW414" s="13">
        <f t="shared" si="181"/>
        <v>0</v>
      </c>
      <c r="CX414" s="13">
        <f t="shared" si="182"/>
        <v>0</v>
      </c>
      <c r="CY414" s="251">
        <f t="shared" si="183"/>
        <v>0</v>
      </c>
      <c r="CZ414" s="13" t="s">
        <v>29</v>
      </c>
      <c r="DA414" s="13">
        <v>50</v>
      </c>
      <c r="DB414" s="22">
        <f t="shared" si="184"/>
        <v>0</v>
      </c>
      <c r="DD414" s="24"/>
      <c r="DF414" s="163"/>
      <c r="DH414" s="24"/>
      <c r="DI414" s="447"/>
      <c r="DJ414" s="163"/>
    </row>
    <row r="415" spans="1:114" s="7" customFormat="1">
      <c r="A415" s="277">
        <f t="shared" si="168"/>
        <v>50</v>
      </c>
      <c r="B415" s="21" t="e">
        <f>'Calculateur de trading'!I415/C415/W415</f>
        <v>#DIV/0!</v>
      </c>
      <c r="C415" s="278">
        <f t="shared" si="169"/>
        <v>10</v>
      </c>
      <c r="D415" s="278"/>
      <c r="E415" s="273">
        <f t="shared" si="170"/>
        <v>100</v>
      </c>
      <c r="F415" s="271">
        <f t="shared" si="162"/>
        <v>2</v>
      </c>
      <c r="G415" s="271" t="e">
        <f t="shared" si="163"/>
        <v>#DIV/0!</v>
      </c>
      <c r="H415" s="272">
        <f t="shared" si="164"/>
        <v>20</v>
      </c>
      <c r="I415" s="270"/>
      <c r="J415" s="273">
        <f t="shared" si="171"/>
        <v>200</v>
      </c>
      <c r="K415" s="271">
        <f t="shared" si="165"/>
        <v>4</v>
      </c>
      <c r="L415" s="271" t="e">
        <f t="shared" si="166"/>
        <v>#DIV/0!</v>
      </c>
      <c r="M415" s="272">
        <f t="shared" si="167"/>
        <v>40</v>
      </c>
      <c r="N415" s="389"/>
      <c r="O415" s="455" t="e">
        <f>(A415*B415*W415)+(B415*'Calculateur de trading'!H415)</f>
        <v>#DIV/0!</v>
      </c>
      <c r="P415" s="274" t="e">
        <f>O415/'Déscriptions des trades'!CK415</f>
        <v>#DIV/0!</v>
      </c>
      <c r="Q415" s="456" t="e">
        <f>'Déscriptions des trades'!CK415-O415</f>
        <v>#DIV/0!</v>
      </c>
      <c r="R415" s="466" t="e">
        <f t="shared" si="172"/>
        <v>#DIV/0!</v>
      </c>
      <c r="S415" s="389"/>
      <c r="T415" s="12"/>
      <c r="U415" s="25"/>
      <c r="V415" s="15"/>
      <c r="W415" s="490">
        <f t="shared" si="176"/>
        <v>0</v>
      </c>
      <c r="X415" s="21" t="e">
        <f>W415*U415/'Déscriptions des trades'!CK415*'Déscriptions des trades'!B415</f>
        <v>#DIV/0!</v>
      </c>
      <c r="Y415" s="459"/>
      <c r="Z415" s="389"/>
      <c r="AA415" s="23">
        <f t="shared" si="173"/>
        <v>0.1</v>
      </c>
      <c r="AB415" s="17" t="e">
        <f>(AA415*'Déscriptions des trades'!U415*'Déscriptions des trades'!B415/'Déscriptions des trades'!CK415)*'Déscriptions des trades'!W415</f>
        <v>#DIV/0!</v>
      </c>
      <c r="AC415" s="265" t="e">
        <f>AB415*'Déscriptions des trades'!CK415</f>
        <v>#DIV/0!</v>
      </c>
      <c r="AD415" s="266" t="e">
        <f>'Déscriptions des trades'!CK415-AC415</f>
        <v>#DIV/0!</v>
      </c>
      <c r="AE415" s="389"/>
      <c r="AF415" s="399">
        <v>411</v>
      </c>
      <c r="AG415" s="389"/>
      <c r="AH415" s="20"/>
      <c r="AI415" s="303"/>
      <c r="AJ415" s="307"/>
      <c r="AK415" s="161"/>
      <c r="AL415" s="305"/>
      <c r="AM415" s="305"/>
      <c r="AN415" s="162"/>
      <c r="AO415" s="439"/>
      <c r="AP415" s="162"/>
      <c r="AQ415" s="113"/>
      <c r="AR415" s="113"/>
      <c r="AS415" s="384"/>
      <c r="AT415" s="306"/>
      <c r="AU415" s="306"/>
      <c r="AV415" s="160"/>
      <c r="AW415" s="158"/>
      <c r="AX415" s="385"/>
      <c r="AY415" s="453"/>
      <c r="AZ415" s="165"/>
      <c r="BA415" s="301"/>
      <c r="BB415" s="165"/>
      <c r="BC415" s="301"/>
      <c r="BD415" s="165"/>
      <c r="BE415" s="302"/>
      <c r="BF415" s="302"/>
      <c r="BG415" s="165"/>
      <c r="BH415" s="303"/>
      <c r="BI415" s="165"/>
      <c r="BJ415" s="304"/>
      <c r="BK415" s="394"/>
      <c r="BL415" s="302"/>
      <c r="BM415" s="302"/>
      <c r="BN415" s="394"/>
      <c r="BO415" s="302"/>
      <c r="BP415" s="13"/>
      <c r="BQ415" s="302"/>
      <c r="BR415" s="13"/>
      <c r="BS415" s="302"/>
      <c r="BT415" s="13"/>
      <c r="BU415" s="302"/>
      <c r="BV415" s="386"/>
      <c r="BW415" s="303"/>
      <c r="BX415" s="303"/>
      <c r="BY415" s="302"/>
      <c r="BZ415" s="302"/>
      <c r="CA415" s="387"/>
      <c r="CB415" s="395"/>
      <c r="CC415" s="12"/>
      <c r="CD415" s="304"/>
      <c r="CE415" s="14"/>
      <c r="CF415" s="395"/>
      <c r="CG415" s="397"/>
      <c r="CH415" s="300">
        <f t="shared" si="177"/>
        <v>0</v>
      </c>
      <c r="CI415" s="26"/>
      <c r="CJ415" s="17">
        <f t="shared" si="174"/>
        <v>0</v>
      </c>
      <c r="CK415" s="18">
        <f t="shared" si="185"/>
        <v>12.89</v>
      </c>
      <c r="CM415" s="164"/>
      <c r="CN415" s="302"/>
      <c r="CO415" s="13">
        <f t="shared" si="178"/>
        <v>0</v>
      </c>
      <c r="CP415" s="302"/>
      <c r="CQ415" s="13">
        <f t="shared" si="179"/>
        <v>0</v>
      </c>
      <c r="CR415" s="302"/>
      <c r="CS415" s="13">
        <f t="shared" si="180"/>
        <v>0</v>
      </c>
      <c r="CT415" s="302"/>
      <c r="CU415" s="13">
        <f t="shared" si="175"/>
        <v>0</v>
      </c>
      <c r="CV415" s="302"/>
      <c r="CW415" s="13">
        <f t="shared" si="181"/>
        <v>0</v>
      </c>
      <c r="CX415" s="13">
        <f t="shared" si="182"/>
        <v>0</v>
      </c>
      <c r="CY415" s="251">
        <f t="shared" si="183"/>
        <v>0</v>
      </c>
      <c r="CZ415" s="13" t="s">
        <v>29</v>
      </c>
      <c r="DA415" s="13">
        <v>50</v>
      </c>
      <c r="DB415" s="22">
        <f t="shared" si="184"/>
        <v>0</v>
      </c>
      <c r="DD415" s="24"/>
      <c r="DF415" s="163"/>
      <c r="DH415" s="24"/>
      <c r="DI415" s="447"/>
      <c r="DJ415" s="163"/>
    </row>
    <row r="416" spans="1:114" s="7" customFormat="1">
      <c r="A416" s="277">
        <f t="shared" si="168"/>
        <v>50</v>
      </c>
      <c r="B416" s="21" t="e">
        <f>'Calculateur de trading'!I416/C416/W416</f>
        <v>#DIV/0!</v>
      </c>
      <c r="C416" s="278">
        <f t="shared" si="169"/>
        <v>10</v>
      </c>
      <c r="D416" s="426"/>
      <c r="E416" s="273">
        <f t="shared" si="170"/>
        <v>100</v>
      </c>
      <c r="F416" s="271">
        <f t="shared" si="162"/>
        <v>2</v>
      </c>
      <c r="G416" s="271" t="e">
        <f t="shared" si="163"/>
        <v>#DIV/0!</v>
      </c>
      <c r="H416" s="272">
        <f t="shared" si="164"/>
        <v>20</v>
      </c>
      <c r="I416" s="270"/>
      <c r="J416" s="273">
        <f t="shared" si="171"/>
        <v>200</v>
      </c>
      <c r="K416" s="271">
        <f t="shared" si="165"/>
        <v>4</v>
      </c>
      <c r="L416" s="271" t="e">
        <f t="shared" si="166"/>
        <v>#DIV/0!</v>
      </c>
      <c r="M416" s="272">
        <f t="shared" si="167"/>
        <v>40</v>
      </c>
      <c r="N416" s="389"/>
      <c r="O416" s="455" t="e">
        <f>(A416*B416*W416)+(B416*'Calculateur de trading'!H416)</f>
        <v>#DIV/0!</v>
      </c>
      <c r="P416" s="274" t="e">
        <f>O416/'Déscriptions des trades'!CK416</f>
        <v>#DIV/0!</v>
      </c>
      <c r="Q416" s="456" t="e">
        <f>'Déscriptions des trades'!CK416-O416</f>
        <v>#DIV/0!</v>
      </c>
      <c r="R416" s="466" t="e">
        <f t="shared" si="172"/>
        <v>#DIV/0!</v>
      </c>
      <c r="S416" s="389"/>
      <c r="T416" s="12"/>
      <c r="U416" s="25"/>
      <c r="V416" s="15"/>
      <c r="W416" s="490">
        <f t="shared" si="176"/>
        <v>0</v>
      </c>
      <c r="X416" s="21" t="e">
        <f>W416*U416/'Déscriptions des trades'!CK416*'Déscriptions des trades'!B416</f>
        <v>#DIV/0!</v>
      </c>
      <c r="Y416" s="459"/>
      <c r="Z416" s="389"/>
      <c r="AA416" s="23">
        <f t="shared" si="173"/>
        <v>0.1</v>
      </c>
      <c r="AB416" s="17" t="e">
        <f>(AA416*'Déscriptions des trades'!U416*'Déscriptions des trades'!B416/'Déscriptions des trades'!CK416)*'Déscriptions des trades'!W416</f>
        <v>#DIV/0!</v>
      </c>
      <c r="AC416" s="265" t="e">
        <f>AB416*'Déscriptions des trades'!CK416</f>
        <v>#DIV/0!</v>
      </c>
      <c r="AD416" s="266" t="e">
        <f>'Déscriptions des trades'!CK416-AC416</f>
        <v>#DIV/0!</v>
      </c>
      <c r="AE416" s="389"/>
      <c r="AF416" s="399">
        <v>412</v>
      </c>
      <c r="AG416" s="389"/>
      <c r="AH416" s="20"/>
      <c r="AI416" s="303"/>
      <c r="AJ416" s="307"/>
      <c r="AK416" s="161"/>
      <c r="AL416" s="305"/>
      <c r="AM416" s="305"/>
      <c r="AN416" s="162"/>
      <c r="AO416" s="439"/>
      <c r="AP416" s="162"/>
      <c r="AQ416" s="113"/>
      <c r="AR416" s="113"/>
      <c r="AS416" s="384"/>
      <c r="AT416" s="306"/>
      <c r="AU416" s="306"/>
      <c r="AV416" s="160"/>
      <c r="AW416" s="158"/>
      <c r="AX416" s="385"/>
      <c r="AY416" s="453"/>
      <c r="AZ416" s="165"/>
      <c r="BA416" s="301"/>
      <c r="BB416" s="165"/>
      <c r="BC416" s="301"/>
      <c r="BD416" s="165"/>
      <c r="BE416" s="302"/>
      <c r="BF416" s="302"/>
      <c r="BG416" s="165"/>
      <c r="BH416" s="303"/>
      <c r="BI416" s="165"/>
      <c r="BJ416" s="304"/>
      <c r="BK416" s="394"/>
      <c r="BL416" s="302"/>
      <c r="BM416" s="302"/>
      <c r="BN416" s="394"/>
      <c r="BO416" s="302"/>
      <c r="BP416" s="13"/>
      <c r="BQ416" s="302"/>
      <c r="BR416" s="13"/>
      <c r="BS416" s="302"/>
      <c r="BT416" s="13"/>
      <c r="BU416" s="302"/>
      <c r="BV416" s="386"/>
      <c r="BW416" s="303"/>
      <c r="BX416" s="303"/>
      <c r="BY416" s="302"/>
      <c r="BZ416" s="302"/>
      <c r="CA416" s="387"/>
      <c r="CB416" s="395"/>
      <c r="CC416" s="12"/>
      <c r="CD416" s="304"/>
      <c r="CE416" s="14"/>
      <c r="CF416" s="395"/>
      <c r="CG416" s="397"/>
      <c r="CH416" s="300">
        <f t="shared" si="177"/>
        <v>0</v>
      </c>
      <c r="CI416" s="26"/>
      <c r="CJ416" s="17">
        <f t="shared" si="174"/>
        <v>0</v>
      </c>
      <c r="CK416" s="18">
        <f t="shared" si="185"/>
        <v>12.89</v>
      </c>
      <c r="CM416" s="164"/>
      <c r="CN416" s="302"/>
      <c r="CO416" s="13">
        <f t="shared" si="178"/>
        <v>0</v>
      </c>
      <c r="CP416" s="302"/>
      <c r="CQ416" s="13">
        <f t="shared" si="179"/>
        <v>0</v>
      </c>
      <c r="CR416" s="302"/>
      <c r="CS416" s="13">
        <f t="shared" si="180"/>
        <v>0</v>
      </c>
      <c r="CT416" s="302"/>
      <c r="CU416" s="13">
        <f t="shared" si="175"/>
        <v>0</v>
      </c>
      <c r="CV416" s="302"/>
      <c r="CW416" s="13">
        <f t="shared" si="181"/>
        <v>0</v>
      </c>
      <c r="CX416" s="13">
        <f t="shared" si="182"/>
        <v>0</v>
      </c>
      <c r="CY416" s="251">
        <f t="shared" si="183"/>
        <v>0</v>
      </c>
      <c r="CZ416" s="13" t="s">
        <v>29</v>
      </c>
      <c r="DA416" s="13">
        <v>50</v>
      </c>
      <c r="DB416" s="22">
        <f t="shared" si="184"/>
        <v>0</v>
      </c>
      <c r="DD416" s="24"/>
      <c r="DF416" s="163"/>
      <c r="DH416" s="24"/>
      <c r="DI416" s="447"/>
      <c r="DJ416" s="163"/>
    </row>
    <row r="417" spans="1:114" s="7" customFormat="1">
      <c r="A417" s="277">
        <f t="shared" si="168"/>
        <v>50</v>
      </c>
      <c r="B417" s="21" t="e">
        <f>'Calculateur de trading'!I417/C417/W417</f>
        <v>#DIV/0!</v>
      </c>
      <c r="C417" s="278">
        <f t="shared" si="169"/>
        <v>10</v>
      </c>
      <c r="D417" s="278"/>
      <c r="E417" s="273">
        <f t="shared" si="170"/>
        <v>100</v>
      </c>
      <c r="F417" s="271">
        <f t="shared" si="162"/>
        <v>2</v>
      </c>
      <c r="G417" s="271" t="e">
        <f t="shared" si="163"/>
        <v>#DIV/0!</v>
      </c>
      <c r="H417" s="272">
        <f t="shared" si="164"/>
        <v>20</v>
      </c>
      <c r="I417" s="270"/>
      <c r="J417" s="273">
        <f t="shared" si="171"/>
        <v>200</v>
      </c>
      <c r="K417" s="271">
        <f t="shared" si="165"/>
        <v>4</v>
      </c>
      <c r="L417" s="271" t="e">
        <f t="shared" si="166"/>
        <v>#DIV/0!</v>
      </c>
      <c r="M417" s="272">
        <f t="shared" si="167"/>
        <v>40</v>
      </c>
      <c r="N417" s="389"/>
      <c r="O417" s="455" t="e">
        <f>(A417*B417*W417)+(B417*'Calculateur de trading'!H417)</f>
        <v>#DIV/0!</v>
      </c>
      <c r="P417" s="274" t="e">
        <f>O417/'Déscriptions des trades'!CK417</f>
        <v>#DIV/0!</v>
      </c>
      <c r="Q417" s="456" t="e">
        <f>'Déscriptions des trades'!CK417-O417</f>
        <v>#DIV/0!</v>
      </c>
      <c r="R417" s="466" t="e">
        <f t="shared" si="172"/>
        <v>#DIV/0!</v>
      </c>
      <c r="S417" s="389"/>
      <c r="T417" s="12"/>
      <c r="U417" s="25"/>
      <c r="V417" s="15"/>
      <c r="W417" s="490">
        <f t="shared" si="176"/>
        <v>0</v>
      </c>
      <c r="X417" s="21" t="e">
        <f>W417*U417/'Déscriptions des trades'!CK417*'Déscriptions des trades'!B417</f>
        <v>#DIV/0!</v>
      </c>
      <c r="Y417" s="459"/>
      <c r="Z417" s="389"/>
      <c r="AA417" s="23">
        <f t="shared" si="173"/>
        <v>0.1</v>
      </c>
      <c r="AB417" s="17" t="e">
        <f>(AA417*'Déscriptions des trades'!U417*'Déscriptions des trades'!B417/'Déscriptions des trades'!CK417)*'Déscriptions des trades'!W417</f>
        <v>#DIV/0!</v>
      </c>
      <c r="AC417" s="265" t="e">
        <f>AB417*'Déscriptions des trades'!CK417</f>
        <v>#DIV/0!</v>
      </c>
      <c r="AD417" s="266" t="e">
        <f>'Déscriptions des trades'!CK417-AC417</f>
        <v>#DIV/0!</v>
      </c>
      <c r="AE417" s="389"/>
      <c r="AF417" s="399">
        <v>413</v>
      </c>
      <c r="AG417" s="389"/>
      <c r="AH417" s="20"/>
      <c r="AI417" s="303"/>
      <c r="AJ417" s="307"/>
      <c r="AK417" s="161"/>
      <c r="AL417" s="305"/>
      <c r="AM417" s="305"/>
      <c r="AN417" s="162"/>
      <c r="AO417" s="439"/>
      <c r="AP417" s="162"/>
      <c r="AQ417" s="113"/>
      <c r="AR417" s="113"/>
      <c r="AS417" s="384"/>
      <c r="AT417" s="306"/>
      <c r="AU417" s="306"/>
      <c r="AV417" s="160"/>
      <c r="AW417" s="158"/>
      <c r="AX417" s="385"/>
      <c r="AY417" s="453"/>
      <c r="AZ417" s="165"/>
      <c r="BA417" s="301"/>
      <c r="BB417" s="165"/>
      <c r="BC417" s="301"/>
      <c r="BD417" s="165"/>
      <c r="BE417" s="302"/>
      <c r="BF417" s="302"/>
      <c r="BG417" s="165"/>
      <c r="BH417" s="303"/>
      <c r="BI417" s="165"/>
      <c r="BJ417" s="304"/>
      <c r="BK417" s="394"/>
      <c r="BL417" s="302"/>
      <c r="BM417" s="302"/>
      <c r="BN417" s="394"/>
      <c r="BO417" s="302"/>
      <c r="BP417" s="13"/>
      <c r="BQ417" s="302"/>
      <c r="BR417" s="13"/>
      <c r="BS417" s="302"/>
      <c r="BT417" s="13"/>
      <c r="BU417" s="302"/>
      <c r="BV417" s="386"/>
      <c r="BW417" s="303"/>
      <c r="BX417" s="303"/>
      <c r="BY417" s="302"/>
      <c r="BZ417" s="302"/>
      <c r="CA417" s="387"/>
      <c r="CB417" s="395"/>
      <c r="CC417" s="12"/>
      <c r="CD417" s="304"/>
      <c r="CE417" s="14"/>
      <c r="CF417" s="395"/>
      <c r="CG417" s="397"/>
      <c r="CH417" s="300">
        <f t="shared" si="177"/>
        <v>0</v>
      </c>
      <c r="CI417" s="26"/>
      <c r="CJ417" s="17">
        <f t="shared" si="174"/>
        <v>0</v>
      </c>
      <c r="CK417" s="18">
        <f t="shared" si="185"/>
        <v>12.89</v>
      </c>
      <c r="CM417" s="164"/>
      <c r="CN417" s="302"/>
      <c r="CO417" s="13">
        <f t="shared" si="178"/>
        <v>0</v>
      </c>
      <c r="CP417" s="302"/>
      <c r="CQ417" s="13">
        <f t="shared" si="179"/>
        <v>0</v>
      </c>
      <c r="CR417" s="302"/>
      <c r="CS417" s="13">
        <f t="shared" si="180"/>
        <v>0</v>
      </c>
      <c r="CT417" s="302"/>
      <c r="CU417" s="13">
        <f t="shared" si="175"/>
        <v>0</v>
      </c>
      <c r="CV417" s="302"/>
      <c r="CW417" s="13">
        <f t="shared" si="181"/>
        <v>0</v>
      </c>
      <c r="CX417" s="13">
        <f t="shared" si="182"/>
        <v>0</v>
      </c>
      <c r="CY417" s="251">
        <f t="shared" si="183"/>
        <v>0</v>
      </c>
      <c r="CZ417" s="13" t="s">
        <v>29</v>
      </c>
      <c r="DA417" s="13">
        <v>50</v>
      </c>
      <c r="DB417" s="22">
        <f t="shared" si="184"/>
        <v>0</v>
      </c>
      <c r="DD417" s="24"/>
      <c r="DF417" s="163"/>
      <c r="DH417" s="24"/>
      <c r="DI417" s="447"/>
      <c r="DJ417" s="163"/>
    </row>
    <row r="418" spans="1:114" s="7" customFormat="1">
      <c r="A418" s="277">
        <f t="shared" si="168"/>
        <v>50</v>
      </c>
      <c r="B418" s="21" t="e">
        <f>'Calculateur de trading'!I418/C418/W418</f>
        <v>#DIV/0!</v>
      </c>
      <c r="C418" s="278">
        <f t="shared" si="169"/>
        <v>10</v>
      </c>
      <c r="D418" s="426"/>
      <c r="E418" s="273">
        <f t="shared" si="170"/>
        <v>100</v>
      </c>
      <c r="F418" s="271">
        <f t="shared" si="162"/>
        <v>2</v>
      </c>
      <c r="G418" s="271" t="e">
        <f t="shared" si="163"/>
        <v>#DIV/0!</v>
      </c>
      <c r="H418" s="272">
        <f t="shared" si="164"/>
        <v>20</v>
      </c>
      <c r="I418" s="270"/>
      <c r="J418" s="273">
        <f t="shared" si="171"/>
        <v>200</v>
      </c>
      <c r="K418" s="271">
        <f t="shared" si="165"/>
        <v>4</v>
      </c>
      <c r="L418" s="271" t="e">
        <f t="shared" si="166"/>
        <v>#DIV/0!</v>
      </c>
      <c r="M418" s="272">
        <f t="shared" si="167"/>
        <v>40</v>
      </c>
      <c r="N418" s="389"/>
      <c r="O418" s="455" t="e">
        <f>(A418*B418*W418)+(B418*'Calculateur de trading'!H418)</f>
        <v>#DIV/0!</v>
      </c>
      <c r="P418" s="274" t="e">
        <f>O418/'Déscriptions des trades'!CK418</f>
        <v>#DIV/0!</v>
      </c>
      <c r="Q418" s="456" t="e">
        <f>'Déscriptions des trades'!CK418-O418</f>
        <v>#DIV/0!</v>
      </c>
      <c r="R418" s="466" t="e">
        <f t="shared" si="172"/>
        <v>#DIV/0!</v>
      </c>
      <c r="S418" s="389"/>
      <c r="T418" s="12"/>
      <c r="U418" s="25"/>
      <c r="V418" s="15"/>
      <c r="W418" s="490">
        <f t="shared" si="176"/>
        <v>0</v>
      </c>
      <c r="X418" s="21" t="e">
        <f>W418*U418/'Déscriptions des trades'!CK418*'Déscriptions des trades'!B418</f>
        <v>#DIV/0!</v>
      </c>
      <c r="Y418" s="459"/>
      <c r="Z418" s="389"/>
      <c r="AA418" s="23">
        <f t="shared" si="173"/>
        <v>0.1</v>
      </c>
      <c r="AB418" s="17" t="e">
        <f>(AA418*'Déscriptions des trades'!U418*'Déscriptions des trades'!B418/'Déscriptions des trades'!CK418)*'Déscriptions des trades'!W418</f>
        <v>#DIV/0!</v>
      </c>
      <c r="AC418" s="265" t="e">
        <f>AB418*'Déscriptions des trades'!CK418</f>
        <v>#DIV/0!</v>
      </c>
      <c r="AD418" s="266" t="e">
        <f>'Déscriptions des trades'!CK418-AC418</f>
        <v>#DIV/0!</v>
      </c>
      <c r="AE418" s="389"/>
      <c r="AF418" s="399">
        <v>414</v>
      </c>
      <c r="AG418" s="389"/>
      <c r="AH418" s="20"/>
      <c r="AI418" s="303"/>
      <c r="AJ418" s="307"/>
      <c r="AK418" s="161"/>
      <c r="AL418" s="305"/>
      <c r="AM418" s="305"/>
      <c r="AN418" s="162"/>
      <c r="AO418" s="439"/>
      <c r="AP418" s="162"/>
      <c r="AQ418" s="113"/>
      <c r="AR418" s="113"/>
      <c r="AS418" s="384"/>
      <c r="AT418" s="306"/>
      <c r="AU418" s="306"/>
      <c r="AV418" s="160"/>
      <c r="AW418" s="158"/>
      <c r="AX418" s="385"/>
      <c r="AY418" s="453"/>
      <c r="AZ418" s="165"/>
      <c r="BA418" s="301"/>
      <c r="BB418" s="165"/>
      <c r="BC418" s="301"/>
      <c r="BD418" s="165"/>
      <c r="BE418" s="302"/>
      <c r="BF418" s="302"/>
      <c r="BG418" s="165"/>
      <c r="BH418" s="303"/>
      <c r="BI418" s="165"/>
      <c r="BJ418" s="304"/>
      <c r="BK418" s="394"/>
      <c r="BL418" s="302"/>
      <c r="BM418" s="302"/>
      <c r="BN418" s="394"/>
      <c r="BO418" s="302"/>
      <c r="BP418" s="13"/>
      <c r="BQ418" s="302"/>
      <c r="BR418" s="13"/>
      <c r="BS418" s="302"/>
      <c r="BT418" s="13"/>
      <c r="BU418" s="302"/>
      <c r="BV418" s="386"/>
      <c r="BW418" s="303"/>
      <c r="BX418" s="303"/>
      <c r="BY418" s="302"/>
      <c r="BZ418" s="302"/>
      <c r="CA418" s="387"/>
      <c r="CB418" s="395"/>
      <c r="CC418" s="12"/>
      <c r="CD418" s="304"/>
      <c r="CE418" s="14"/>
      <c r="CF418" s="395"/>
      <c r="CG418" s="397"/>
      <c r="CH418" s="300">
        <f t="shared" si="177"/>
        <v>0</v>
      </c>
      <c r="CI418" s="26"/>
      <c r="CJ418" s="17">
        <f t="shared" si="174"/>
        <v>0</v>
      </c>
      <c r="CK418" s="18">
        <f t="shared" si="185"/>
        <v>12.89</v>
      </c>
      <c r="CM418" s="164"/>
      <c r="CN418" s="302"/>
      <c r="CO418" s="13">
        <f t="shared" si="178"/>
        <v>0</v>
      </c>
      <c r="CP418" s="302"/>
      <c r="CQ418" s="13">
        <f t="shared" si="179"/>
        <v>0</v>
      </c>
      <c r="CR418" s="302"/>
      <c r="CS418" s="13">
        <f t="shared" si="180"/>
        <v>0</v>
      </c>
      <c r="CT418" s="302"/>
      <c r="CU418" s="13">
        <f t="shared" si="175"/>
        <v>0</v>
      </c>
      <c r="CV418" s="302"/>
      <c r="CW418" s="13">
        <f t="shared" si="181"/>
        <v>0</v>
      </c>
      <c r="CX418" s="13">
        <f t="shared" si="182"/>
        <v>0</v>
      </c>
      <c r="CY418" s="251">
        <f t="shared" si="183"/>
        <v>0</v>
      </c>
      <c r="CZ418" s="13" t="s">
        <v>29</v>
      </c>
      <c r="DA418" s="13">
        <v>50</v>
      </c>
      <c r="DB418" s="22">
        <f t="shared" si="184"/>
        <v>0</v>
      </c>
      <c r="DD418" s="24"/>
      <c r="DF418" s="163"/>
      <c r="DH418" s="24"/>
      <c r="DI418" s="447"/>
      <c r="DJ418" s="163"/>
    </row>
    <row r="419" spans="1:114" s="7" customFormat="1">
      <c r="A419" s="277">
        <f t="shared" si="168"/>
        <v>50</v>
      </c>
      <c r="B419" s="21" t="e">
        <f>'Calculateur de trading'!I419/C419/W419</f>
        <v>#DIV/0!</v>
      </c>
      <c r="C419" s="278">
        <f t="shared" si="169"/>
        <v>10</v>
      </c>
      <c r="D419" s="426"/>
      <c r="E419" s="273">
        <f t="shared" si="170"/>
        <v>100</v>
      </c>
      <c r="F419" s="271">
        <f t="shared" si="162"/>
        <v>2</v>
      </c>
      <c r="G419" s="271" t="e">
        <f t="shared" si="163"/>
        <v>#DIV/0!</v>
      </c>
      <c r="H419" s="272">
        <f t="shared" si="164"/>
        <v>20</v>
      </c>
      <c r="I419" s="270"/>
      <c r="J419" s="273">
        <f t="shared" si="171"/>
        <v>200</v>
      </c>
      <c r="K419" s="271">
        <f t="shared" si="165"/>
        <v>4</v>
      </c>
      <c r="L419" s="271" t="e">
        <f t="shared" si="166"/>
        <v>#DIV/0!</v>
      </c>
      <c r="M419" s="272">
        <f t="shared" si="167"/>
        <v>40</v>
      </c>
      <c r="N419" s="389"/>
      <c r="O419" s="455" t="e">
        <f>(A419*B419*W419)+(B419*'Calculateur de trading'!H419)</f>
        <v>#DIV/0!</v>
      </c>
      <c r="P419" s="274" t="e">
        <f>O419/'Déscriptions des trades'!CK419</f>
        <v>#DIV/0!</v>
      </c>
      <c r="Q419" s="456" t="e">
        <f>'Déscriptions des trades'!CK419-O419</f>
        <v>#DIV/0!</v>
      </c>
      <c r="R419" s="466" t="e">
        <f t="shared" si="172"/>
        <v>#DIV/0!</v>
      </c>
      <c r="S419" s="389"/>
      <c r="T419" s="12"/>
      <c r="U419" s="25"/>
      <c r="V419" s="15"/>
      <c r="W419" s="490">
        <f t="shared" si="176"/>
        <v>0</v>
      </c>
      <c r="X419" s="21" t="e">
        <f>W419*U419/'Déscriptions des trades'!CK419*'Déscriptions des trades'!B419</f>
        <v>#DIV/0!</v>
      </c>
      <c r="Y419" s="459"/>
      <c r="Z419" s="389"/>
      <c r="AA419" s="23">
        <f t="shared" si="173"/>
        <v>0.1</v>
      </c>
      <c r="AB419" s="17" t="e">
        <f>(AA419*'Déscriptions des trades'!U419*'Déscriptions des trades'!B419/'Déscriptions des trades'!CK419)*'Déscriptions des trades'!W419</f>
        <v>#DIV/0!</v>
      </c>
      <c r="AC419" s="265" t="e">
        <f>AB419*'Déscriptions des trades'!CK419</f>
        <v>#DIV/0!</v>
      </c>
      <c r="AD419" s="266" t="e">
        <f>'Déscriptions des trades'!CK419-AC419</f>
        <v>#DIV/0!</v>
      </c>
      <c r="AE419" s="389"/>
      <c r="AF419" s="399">
        <v>415</v>
      </c>
      <c r="AG419" s="389"/>
      <c r="AH419" s="20"/>
      <c r="AI419" s="303"/>
      <c r="AJ419" s="307"/>
      <c r="AK419" s="161"/>
      <c r="AL419" s="305"/>
      <c r="AM419" s="305"/>
      <c r="AN419" s="162"/>
      <c r="AO419" s="439"/>
      <c r="AP419" s="162"/>
      <c r="AQ419" s="113"/>
      <c r="AR419" s="113"/>
      <c r="AS419" s="384"/>
      <c r="AT419" s="306"/>
      <c r="AU419" s="306"/>
      <c r="AV419" s="160"/>
      <c r="AW419" s="158"/>
      <c r="AX419" s="385"/>
      <c r="AY419" s="453"/>
      <c r="AZ419" s="165"/>
      <c r="BA419" s="301"/>
      <c r="BB419" s="165"/>
      <c r="BC419" s="301"/>
      <c r="BD419" s="165"/>
      <c r="BE419" s="302"/>
      <c r="BF419" s="302"/>
      <c r="BG419" s="165"/>
      <c r="BH419" s="303"/>
      <c r="BI419" s="165"/>
      <c r="BJ419" s="304"/>
      <c r="BK419" s="394"/>
      <c r="BL419" s="302"/>
      <c r="BM419" s="302"/>
      <c r="BN419" s="394"/>
      <c r="BO419" s="302"/>
      <c r="BP419" s="13"/>
      <c r="BQ419" s="302"/>
      <c r="BR419" s="13"/>
      <c r="BS419" s="302"/>
      <c r="BT419" s="13"/>
      <c r="BU419" s="302"/>
      <c r="BV419" s="386"/>
      <c r="BW419" s="303"/>
      <c r="BX419" s="303"/>
      <c r="BY419" s="302"/>
      <c r="BZ419" s="302"/>
      <c r="CA419" s="387"/>
      <c r="CB419" s="395"/>
      <c r="CC419" s="12"/>
      <c r="CD419" s="304"/>
      <c r="CE419" s="14"/>
      <c r="CF419" s="395"/>
      <c r="CG419" s="397"/>
      <c r="CH419" s="300">
        <f t="shared" si="177"/>
        <v>0</v>
      </c>
      <c r="CI419" s="26"/>
      <c r="CJ419" s="17">
        <f t="shared" si="174"/>
        <v>0</v>
      </c>
      <c r="CK419" s="18">
        <f t="shared" si="185"/>
        <v>12.89</v>
      </c>
      <c r="CM419" s="164"/>
      <c r="CN419" s="302"/>
      <c r="CO419" s="13">
        <f t="shared" si="178"/>
        <v>0</v>
      </c>
      <c r="CP419" s="302"/>
      <c r="CQ419" s="13">
        <f t="shared" si="179"/>
        <v>0</v>
      </c>
      <c r="CR419" s="302"/>
      <c r="CS419" s="13">
        <f t="shared" si="180"/>
        <v>0</v>
      </c>
      <c r="CT419" s="302"/>
      <c r="CU419" s="13">
        <f t="shared" si="175"/>
        <v>0</v>
      </c>
      <c r="CV419" s="302"/>
      <c r="CW419" s="13">
        <f t="shared" si="181"/>
        <v>0</v>
      </c>
      <c r="CX419" s="13">
        <f t="shared" si="182"/>
        <v>0</v>
      </c>
      <c r="CY419" s="251">
        <f t="shared" si="183"/>
        <v>0</v>
      </c>
      <c r="CZ419" s="13" t="s">
        <v>29</v>
      </c>
      <c r="DA419" s="13">
        <v>50</v>
      </c>
      <c r="DB419" s="22">
        <f t="shared" si="184"/>
        <v>0</v>
      </c>
      <c r="DD419" s="24"/>
      <c r="DF419" s="163"/>
      <c r="DH419" s="24"/>
      <c r="DI419" s="447"/>
      <c r="DJ419" s="163"/>
    </row>
    <row r="420" spans="1:114" s="7" customFormat="1">
      <c r="A420" s="277">
        <f t="shared" si="168"/>
        <v>50</v>
      </c>
      <c r="B420" s="21" t="e">
        <f>'Calculateur de trading'!I420/C420/W420</f>
        <v>#DIV/0!</v>
      </c>
      <c r="C420" s="278">
        <f t="shared" si="169"/>
        <v>10</v>
      </c>
      <c r="D420" s="278"/>
      <c r="E420" s="273">
        <f t="shared" si="170"/>
        <v>100</v>
      </c>
      <c r="F420" s="271">
        <f t="shared" si="162"/>
        <v>2</v>
      </c>
      <c r="G420" s="271" t="e">
        <f t="shared" si="163"/>
        <v>#DIV/0!</v>
      </c>
      <c r="H420" s="272">
        <f t="shared" si="164"/>
        <v>20</v>
      </c>
      <c r="I420" s="270"/>
      <c r="J420" s="273">
        <f t="shared" si="171"/>
        <v>200</v>
      </c>
      <c r="K420" s="271">
        <f t="shared" si="165"/>
        <v>4</v>
      </c>
      <c r="L420" s="271" t="e">
        <f t="shared" si="166"/>
        <v>#DIV/0!</v>
      </c>
      <c r="M420" s="272">
        <f t="shared" si="167"/>
        <v>40</v>
      </c>
      <c r="N420" s="389"/>
      <c r="O420" s="455" t="e">
        <f>(A420*B420*W420)+(B420*'Calculateur de trading'!H420)</f>
        <v>#DIV/0!</v>
      </c>
      <c r="P420" s="274" t="e">
        <f>O420/'Déscriptions des trades'!CK420</f>
        <v>#DIV/0!</v>
      </c>
      <c r="Q420" s="456" t="e">
        <f>'Déscriptions des trades'!CK420-O420</f>
        <v>#DIV/0!</v>
      </c>
      <c r="R420" s="466" t="e">
        <f t="shared" si="172"/>
        <v>#DIV/0!</v>
      </c>
      <c r="S420" s="389"/>
      <c r="T420" s="12"/>
      <c r="U420" s="25"/>
      <c r="V420" s="15"/>
      <c r="W420" s="490">
        <f t="shared" si="176"/>
        <v>0</v>
      </c>
      <c r="X420" s="21" t="e">
        <f>W420*U420/'Déscriptions des trades'!CK420*'Déscriptions des trades'!B420</f>
        <v>#DIV/0!</v>
      </c>
      <c r="Y420" s="459"/>
      <c r="Z420" s="389"/>
      <c r="AA420" s="23">
        <f t="shared" si="173"/>
        <v>0.1</v>
      </c>
      <c r="AB420" s="17" t="e">
        <f>(AA420*'Déscriptions des trades'!U420*'Déscriptions des trades'!B420/'Déscriptions des trades'!CK420)*'Déscriptions des trades'!W420</f>
        <v>#DIV/0!</v>
      </c>
      <c r="AC420" s="265" t="e">
        <f>AB420*'Déscriptions des trades'!CK420</f>
        <v>#DIV/0!</v>
      </c>
      <c r="AD420" s="266" t="e">
        <f>'Déscriptions des trades'!CK420-AC420</f>
        <v>#DIV/0!</v>
      </c>
      <c r="AE420" s="389"/>
      <c r="AF420" s="399">
        <v>416</v>
      </c>
      <c r="AG420" s="389"/>
      <c r="AH420" s="20"/>
      <c r="AI420" s="303"/>
      <c r="AJ420" s="307"/>
      <c r="AK420" s="161"/>
      <c r="AL420" s="305"/>
      <c r="AM420" s="305"/>
      <c r="AN420" s="162"/>
      <c r="AO420" s="439"/>
      <c r="AP420" s="162"/>
      <c r="AQ420" s="113"/>
      <c r="AR420" s="113"/>
      <c r="AS420" s="384"/>
      <c r="AT420" s="306"/>
      <c r="AU420" s="306"/>
      <c r="AV420" s="160"/>
      <c r="AW420" s="158"/>
      <c r="AX420" s="385"/>
      <c r="AY420" s="453"/>
      <c r="AZ420" s="165"/>
      <c r="BA420" s="301"/>
      <c r="BB420" s="165"/>
      <c r="BC420" s="301"/>
      <c r="BD420" s="165"/>
      <c r="BE420" s="302"/>
      <c r="BF420" s="302"/>
      <c r="BG420" s="165"/>
      <c r="BH420" s="303"/>
      <c r="BI420" s="165"/>
      <c r="BJ420" s="304"/>
      <c r="BK420" s="394"/>
      <c r="BL420" s="302"/>
      <c r="BM420" s="302"/>
      <c r="BN420" s="394"/>
      <c r="BO420" s="302"/>
      <c r="BP420" s="13"/>
      <c r="BQ420" s="302"/>
      <c r="BR420" s="13"/>
      <c r="BS420" s="302"/>
      <c r="BT420" s="13"/>
      <c r="BU420" s="302"/>
      <c r="BV420" s="386"/>
      <c r="BW420" s="303"/>
      <c r="BX420" s="303"/>
      <c r="BY420" s="302"/>
      <c r="BZ420" s="302"/>
      <c r="CA420" s="387"/>
      <c r="CB420" s="395"/>
      <c r="CC420" s="12"/>
      <c r="CD420" s="304"/>
      <c r="CE420" s="14"/>
      <c r="CF420" s="395"/>
      <c r="CG420" s="397"/>
      <c r="CH420" s="300">
        <f t="shared" si="177"/>
        <v>0</v>
      </c>
      <c r="CI420" s="26"/>
      <c r="CJ420" s="17">
        <f t="shared" si="174"/>
        <v>0</v>
      </c>
      <c r="CK420" s="18">
        <f t="shared" si="185"/>
        <v>12.89</v>
      </c>
      <c r="CM420" s="164"/>
      <c r="CN420" s="302"/>
      <c r="CO420" s="13">
        <f t="shared" si="178"/>
        <v>0</v>
      </c>
      <c r="CP420" s="302"/>
      <c r="CQ420" s="13">
        <f t="shared" si="179"/>
        <v>0</v>
      </c>
      <c r="CR420" s="302"/>
      <c r="CS420" s="13">
        <f t="shared" si="180"/>
        <v>0</v>
      </c>
      <c r="CT420" s="302"/>
      <c r="CU420" s="13">
        <f t="shared" si="175"/>
        <v>0</v>
      </c>
      <c r="CV420" s="302"/>
      <c r="CW420" s="13">
        <f t="shared" si="181"/>
        <v>0</v>
      </c>
      <c r="CX420" s="13">
        <f t="shared" si="182"/>
        <v>0</v>
      </c>
      <c r="CY420" s="251">
        <f t="shared" si="183"/>
        <v>0</v>
      </c>
      <c r="CZ420" s="13" t="s">
        <v>29</v>
      </c>
      <c r="DA420" s="13">
        <v>50</v>
      </c>
      <c r="DB420" s="22">
        <f t="shared" si="184"/>
        <v>0</v>
      </c>
      <c r="DD420" s="24"/>
      <c r="DF420" s="163"/>
      <c r="DH420" s="24"/>
      <c r="DI420" s="447"/>
      <c r="DJ420" s="163"/>
    </row>
    <row r="421" spans="1:114" s="7" customFormat="1">
      <c r="A421" s="277">
        <f t="shared" si="168"/>
        <v>50</v>
      </c>
      <c r="B421" s="21" t="e">
        <f>'Calculateur de trading'!I421/C421/W421</f>
        <v>#DIV/0!</v>
      </c>
      <c r="C421" s="278">
        <f t="shared" si="169"/>
        <v>10</v>
      </c>
      <c r="D421" s="426"/>
      <c r="E421" s="273">
        <f t="shared" si="170"/>
        <v>100</v>
      </c>
      <c r="F421" s="271">
        <f t="shared" si="162"/>
        <v>2</v>
      </c>
      <c r="G421" s="271" t="e">
        <f t="shared" si="163"/>
        <v>#DIV/0!</v>
      </c>
      <c r="H421" s="272">
        <f t="shared" si="164"/>
        <v>20</v>
      </c>
      <c r="I421" s="270"/>
      <c r="J421" s="273">
        <f t="shared" si="171"/>
        <v>200</v>
      </c>
      <c r="K421" s="271">
        <f t="shared" si="165"/>
        <v>4</v>
      </c>
      <c r="L421" s="271" t="e">
        <f t="shared" si="166"/>
        <v>#DIV/0!</v>
      </c>
      <c r="M421" s="272">
        <f t="shared" si="167"/>
        <v>40</v>
      </c>
      <c r="N421" s="389"/>
      <c r="O421" s="455" t="e">
        <f>(A421*B421*W421)+(B421*'Calculateur de trading'!H421)</f>
        <v>#DIV/0!</v>
      </c>
      <c r="P421" s="274" t="e">
        <f>O421/'Déscriptions des trades'!CK421</f>
        <v>#DIV/0!</v>
      </c>
      <c r="Q421" s="456" t="e">
        <f>'Déscriptions des trades'!CK421-O421</f>
        <v>#DIV/0!</v>
      </c>
      <c r="R421" s="466" t="e">
        <f t="shared" si="172"/>
        <v>#DIV/0!</v>
      </c>
      <c r="S421" s="389"/>
      <c r="T421" s="12"/>
      <c r="U421" s="25"/>
      <c r="V421" s="15"/>
      <c r="W421" s="490">
        <f t="shared" si="176"/>
        <v>0</v>
      </c>
      <c r="X421" s="21" t="e">
        <f>W421*U421/'Déscriptions des trades'!CK421*'Déscriptions des trades'!B421</f>
        <v>#DIV/0!</v>
      </c>
      <c r="Y421" s="459"/>
      <c r="Z421" s="389"/>
      <c r="AA421" s="23">
        <f t="shared" si="173"/>
        <v>0.1</v>
      </c>
      <c r="AB421" s="17" t="e">
        <f>(AA421*'Déscriptions des trades'!U421*'Déscriptions des trades'!B421/'Déscriptions des trades'!CK421)*'Déscriptions des trades'!W421</f>
        <v>#DIV/0!</v>
      </c>
      <c r="AC421" s="265" t="e">
        <f>AB421*'Déscriptions des trades'!CK421</f>
        <v>#DIV/0!</v>
      </c>
      <c r="AD421" s="266" t="e">
        <f>'Déscriptions des trades'!CK421-AC421</f>
        <v>#DIV/0!</v>
      </c>
      <c r="AE421" s="389"/>
      <c r="AF421" s="399">
        <v>417</v>
      </c>
      <c r="AG421" s="389"/>
      <c r="AH421" s="20"/>
      <c r="AI421" s="303"/>
      <c r="AJ421" s="307"/>
      <c r="AK421" s="161"/>
      <c r="AL421" s="305"/>
      <c r="AM421" s="305"/>
      <c r="AN421" s="162"/>
      <c r="AO421" s="439"/>
      <c r="AP421" s="162"/>
      <c r="AQ421" s="113"/>
      <c r="AR421" s="113"/>
      <c r="AS421" s="384"/>
      <c r="AT421" s="306"/>
      <c r="AU421" s="306"/>
      <c r="AV421" s="160"/>
      <c r="AW421" s="158"/>
      <c r="AX421" s="385"/>
      <c r="AY421" s="453"/>
      <c r="AZ421" s="165"/>
      <c r="BA421" s="301"/>
      <c r="BB421" s="165"/>
      <c r="BC421" s="301"/>
      <c r="BD421" s="165"/>
      <c r="BE421" s="302"/>
      <c r="BF421" s="302"/>
      <c r="BG421" s="165"/>
      <c r="BH421" s="303"/>
      <c r="BI421" s="165"/>
      <c r="BJ421" s="304"/>
      <c r="BK421" s="394"/>
      <c r="BL421" s="302"/>
      <c r="BM421" s="302"/>
      <c r="BN421" s="394"/>
      <c r="BO421" s="302"/>
      <c r="BP421" s="13"/>
      <c r="BQ421" s="302"/>
      <c r="BR421" s="13"/>
      <c r="BS421" s="302"/>
      <c r="BT421" s="13"/>
      <c r="BU421" s="302"/>
      <c r="BV421" s="386"/>
      <c r="BW421" s="303"/>
      <c r="BX421" s="303"/>
      <c r="BY421" s="302"/>
      <c r="BZ421" s="302"/>
      <c r="CA421" s="387"/>
      <c r="CB421" s="395"/>
      <c r="CC421" s="12"/>
      <c r="CD421" s="304"/>
      <c r="CE421" s="14"/>
      <c r="CF421" s="395"/>
      <c r="CG421" s="397"/>
      <c r="CH421" s="300">
        <f t="shared" si="177"/>
        <v>0</v>
      </c>
      <c r="CI421" s="26"/>
      <c r="CJ421" s="17">
        <f t="shared" si="174"/>
        <v>0</v>
      </c>
      <c r="CK421" s="18">
        <f t="shared" si="185"/>
        <v>12.89</v>
      </c>
      <c r="CM421" s="164"/>
      <c r="CN421" s="302"/>
      <c r="CO421" s="13">
        <f t="shared" si="178"/>
        <v>0</v>
      </c>
      <c r="CP421" s="302"/>
      <c r="CQ421" s="13">
        <f t="shared" si="179"/>
        <v>0</v>
      </c>
      <c r="CR421" s="302"/>
      <c r="CS421" s="13">
        <f t="shared" si="180"/>
        <v>0</v>
      </c>
      <c r="CT421" s="302"/>
      <c r="CU421" s="13">
        <f t="shared" si="175"/>
        <v>0</v>
      </c>
      <c r="CV421" s="302"/>
      <c r="CW421" s="13">
        <f t="shared" si="181"/>
        <v>0</v>
      </c>
      <c r="CX421" s="13">
        <f t="shared" si="182"/>
        <v>0</v>
      </c>
      <c r="CY421" s="251">
        <f t="shared" si="183"/>
        <v>0</v>
      </c>
      <c r="CZ421" s="13" t="s">
        <v>29</v>
      </c>
      <c r="DA421" s="13">
        <v>50</v>
      </c>
      <c r="DB421" s="22">
        <f t="shared" si="184"/>
        <v>0</v>
      </c>
      <c r="DD421" s="24"/>
      <c r="DF421" s="163"/>
      <c r="DH421" s="24"/>
      <c r="DI421" s="447"/>
      <c r="DJ421" s="163"/>
    </row>
    <row r="422" spans="1:114" s="7" customFormat="1">
      <c r="A422" s="277">
        <f t="shared" si="168"/>
        <v>50</v>
      </c>
      <c r="B422" s="21" t="e">
        <f>'Calculateur de trading'!I422/C422/W422</f>
        <v>#DIV/0!</v>
      </c>
      <c r="C422" s="278">
        <f t="shared" si="169"/>
        <v>10</v>
      </c>
      <c r="D422" s="278"/>
      <c r="E422" s="273">
        <f t="shared" si="170"/>
        <v>100</v>
      </c>
      <c r="F422" s="271">
        <f t="shared" si="162"/>
        <v>2</v>
      </c>
      <c r="G422" s="271" t="e">
        <f t="shared" si="163"/>
        <v>#DIV/0!</v>
      </c>
      <c r="H422" s="272">
        <f t="shared" si="164"/>
        <v>20</v>
      </c>
      <c r="I422" s="270"/>
      <c r="J422" s="273">
        <f t="shared" si="171"/>
        <v>200</v>
      </c>
      <c r="K422" s="271">
        <f t="shared" si="165"/>
        <v>4</v>
      </c>
      <c r="L422" s="271" t="e">
        <f t="shared" si="166"/>
        <v>#DIV/0!</v>
      </c>
      <c r="M422" s="272">
        <f t="shared" si="167"/>
        <v>40</v>
      </c>
      <c r="N422" s="389"/>
      <c r="O422" s="455" t="e">
        <f>(A422*B422*W422)+(B422*'Calculateur de trading'!H422)</f>
        <v>#DIV/0!</v>
      </c>
      <c r="P422" s="274" t="e">
        <f>O422/'Déscriptions des trades'!CK422</f>
        <v>#DIV/0!</v>
      </c>
      <c r="Q422" s="456" t="e">
        <f>'Déscriptions des trades'!CK422-O422</f>
        <v>#DIV/0!</v>
      </c>
      <c r="R422" s="466" t="e">
        <f t="shared" si="172"/>
        <v>#DIV/0!</v>
      </c>
      <c r="S422" s="389"/>
      <c r="T422" s="12"/>
      <c r="U422" s="25"/>
      <c r="V422" s="15"/>
      <c r="W422" s="490">
        <f t="shared" si="176"/>
        <v>0</v>
      </c>
      <c r="X422" s="21" t="e">
        <f>W422*U422/'Déscriptions des trades'!CK422*'Déscriptions des trades'!B422</f>
        <v>#DIV/0!</v>
      </c>
      <c r="Y422" s="459"/>
      <c r="Z422" s="389"/>
      <c r="AA422" s="23">
        <f t="shared" si="173"/>
        <v>0.1</v>
      </c>
      <c r="AB422" s="17" t="e">
        <f>(AA422*'Déscriptions des trades'!U422*'Déscriptions des trades'!B422/'Déscriptions des trades'!CK422)*'Déscriptions des trades'!W422</f>
        <v>#DIV/0!</v>
      </c>
      <c r="AC422" s="265" t="e">
        <f>AB422*'Déscriptions des trades'!CK422</f>
        <v>#DIV/0!</v>
      </c>
      <c r="AD422" s="266" t="e">
        <f>'Déscriptions des trades'!CK422-AC422</f>
        <v>#DIV/0!</v>
      </c>
      <c r="AE422" s="389"/>
      <c r="AF422" s="399">
        <v>418</v>
      </c>
      <c r="AG422" s="389"/>
      <c r="AH422" s="20"/>
      <c r="AI422" s="303"/>
      <c r="AJ422" s="307"/>
      <c r="AK422" s="161"/>
      <c r="AL422" s="305"/>
      <c r="AM422" s="305"/>
      <c r="AN422" s="162"/>
      <c r="AO422" s="439"/>
      <c r="AP422" s="162"/>
      <c r="AQ422" s="113"/>
      <c r="AR422" s="113"/>
      <c r="AS422" s="384"/>
      <c r="AT422" s="306"/>
      <c r="AU422" s="306"/>
      <c r="AV422" s="160"/>
      <c r="AW422" s="158"/>
      <c r="AX422" s="385"/>
      <c r="AY422" s="453"/>
      <c r="AZ422" s="165"/>
      <c r="BA422" s="301"/>
      <c r="BB422" s="165"/>
      <c r="BC422" s="301"/>
      <c r="BD422" s="165"/>
      <c r="BE422" s="302"/>
      <c r="BF422" s="302"/>
      <c r="BG422" s="165"/>
      <c r="BH422" s="303"/>
      <c r="BI422" s="165"/>
      <c r="BJ422" s="304"/>
      <c r="BK422" s="394"/>
      <c r="BL422" s="302"/>
      <c r="BM422" s="302"/>
      <c r="BN422" s="394"/>
      <c r="BO422" s="302"/>
      <c r="BP422" s="13"/>
      <c r="BQ422" s="302"/>
      <c r="BR422" s="13"/>
      <c r="BS422" s="302"/>
      <c r="BT422" s="13"/>
      <c r="BU422" s="302"/>
      <c r="BV422" s="386"/>
      <c r="BW422" s="303"/>
      <c r="BX422" s="303"/>
      <c r="BY422" s="302"/>
      <c r="BZ422" s="302"/>
      <c r="CA422" s="387"/>
      <c r="CB422" s="395"/>
      <c r="CC422" s="12"/>
      <c r="CD422" s="304"/>
      <c r="CE422" s="14"/>
      <c r="CF422" s="395"/>
      <c r="CG422" s="397"/>
      <c r="CH422" s="300">
        <f t="shared" si="177"/>
        <v>0</v>
      </c>
      <c r="CI422" s="26"/>
      <c r="CJ422" s="17">
        <f t="shared" si="174"/>
        <v>0</v>
      </c>
      <c r="CK422" s="18">
        <f t="shared" si="185"/>
        <v>12.89</v>
      </c>
      <c r="CM422" s="164"/>
      <c r="CN422" s="302"/>
      <c r="CO422" s="13">
        <f t="shared" si="178"/>
        <v>0</v>
      </c>
      <c r="CP422" s="302"/>
      <c r="CQ422" s="13">
        <f t="shared" si="179"/>
        <v>0</v>
      </c>
      <c r="CR422" s="302"/>
      <c r="CS422" s="13">
        <f t="shared" si="180"/>
        <v>0</v>
      </c>
      <c r="CT422" s="302"/>
      <c r="CU422" s="13">
        <f t="shared" si="175"/>
        <v>0</v>
      </c>
      <c r="CV422" s="302"/>
      <c r="CW422" s="13">
        <f t="shared" si="181"/>
        <v>0</v>
      </c>
      <c r="CX422" s="13">
        <f t="shared" si="182"/>
        <v>0</v>
      </c>
      <c r="CY422" s="251">
        <f t="shared" si="183"/>
        <v>0</v>
      </c>
      <c r="CZ422" s="13" t="s">
        <v>29</v>
      </c>
      <c r="DA422" s="13">
        <v>50</v>
      </c>
      <c r="DB422" s="22">
        <f t="shared" si="184"/>
        <v>0</v>
      </c>
      <c r="DD422" s="24"/>
      <c r="DF422" s="163"/>
      <c r="DH422" s="24"/>
      <c r="DI422" s="447"/>
      <c r="DJ422" s="163"/>
    </row>
    <row r="423" spans="1:114" s="7" customFormat="1">
      <c r="A423" s="277">
        <f t="shared" si="168"/>
        <v>50</v>
      </c>
      <c r="B423" s="21" t="e">
        <f>'Calculateur de trading'!I423/C423/W423</f>
        <v>#DIV/0!</v>
      </c>
      <c r="C423" s="278">
        <f t="shared" si="169"/>
        <v>10</v>
      </c>
      <c r="D423" s="426"/>
      <c r="E423" s="273">
        <f t="shared" si="170"/>
        <v>100</v>
      </c>
      <c r="F423" s="271">
        <f t="shared" si="162"/>
        <v>2</v>
      </c>
      <c r="G423" s="271" t="e">
        <f t="shared" si="163"/>
        <v>#DIV/0!</v>
      </c>
      <c r="H423" s="272">
        <f t="shared" si="164"/>
        <v>20</v>
      </c>
      <c r="I423" s="270"/>
      <c r="J423" s="273">
        <f t="shared" si="171"/>
        <v>200</v>
      </c>
      <c r="K423" s="271">
        <f t="shared" si="165"/>
        <v>4</v>
      </c>
      <c r="L423" s="271" t="e">
        <f t="shared" si="166"/>
        <v>#DIV/0!</v>
      </c>
      <c r="M423" s="272">
        <f t="shared" si="167"/>
        <v>40</v>
      </c>
      <c r="N423" s="389"/>
      <c r="O423" s="455" t="e">
        <f>(A423*B423*W423)+(B423*'Calculateur de trading'!H423)</f>
        <v>#DIV/0!</v>
      </c>
      <c r="P423" s="274" t="e">
        <f>O423/'Déscriptions des trades'!CK423</f>
        <v>#DIV/0!</v>
      </c>
      <c r="Q423" s="456" t="e">
        <f>'Déscriptions des trades'!CK423-O423</f>
        <v>#DIV/0!</v>
      </c>
      <c r="R423" s="466" t="e">
        <f t="shared" si="172"/>
        <v>#DIV/0!</v>
      </c>
      <c r="S423" s="389"/>
      <c r="T423" s="12"/>
      <c r="U423" s="25"/>
      <c r="V423" s="15"/>
      <c r="W423" s="490">
        <f t="shared" si="176"/>
        <v>0</v>
      </c>
      <c r="X423" s="21" t="e">
        <f>W423*U423/'Déscriptions des trades'!CK423*'Déscriptions des trades'!B423</f>
        <v>#DIV/0!</v>
      </c>
      <c r="Y423" s="459"/>
      <c r="Z423" s="389"/>
      <c r="AA423" s="23">
        <f t="shared" si="173"/>
        <v>0.1</v>
      </c>
      <c r="AB423" s="17" t="e">
        <f>(AA423*'Déscriptions des trades'!U423*'Déscriptions des trades'!B423/'Déscriptions des trades'!CK423)*'Déscriptions des trades'!W423</f>
        <v>#DIV/0!</v>
      </c>
      <c r="AC423" s="265" t="e">
        <f>AB423*'Déscriptions des trades'!CK423</f>
        <v>#DIV/0!</v>
      </c>
      <c r="AD423" s="266" t="e">
        <f>'Déscriptions des trades'!CK423-AC423</f>
        <v>#DIV/0!</v>
      </c>
      <c r="AE423" s="389"/>
      <c r="AF423" s="399">
        <v>419</v>
      </c>
      <c r="AG423" s="389"/>
      <c r="AH423" s="20"/>
      <c r="AI423" s="303"/>
      <c r="AJ423" s="307"/>
      <c r="AK423" s="161"/>
      <c r="AL423" s="305"/>
      <c r="AM423" s="305"/>
      <c r="AN423" s="162"/>
      <c r="AO423" s="439"/>
      <c r="AP423" s="162"/>
      <c r="AQ423" s="113"/>
      <c r="AR423" s="113"/>
      <c r="AS423" s="384"/>
      <c r="AT423" s="306"/>
      <c r="AU423" s="306"/>
      <c r="AV423" s="160"/>
      <c r="AW423" s="158"/>
      <c r="AX423" s="385"/>
      <c r="AY423" s="453"/>
      <c r="AZ423" s="165"/>
      <c r="BA423" s="301"/>
      <c r="BB423" s="165"/>
      <c r="BC423" s="301"/>
      <c r="BD423" s="165"/>
      <c r="BE423" s="302"/>
      <c r="BF423" s="302"/>
      <c r="BG423" s="165"/>
      <c r="BH423" s="303"/>
      <c r="BI423" s="165"/>
      <c r="BJ423" s="304"/>
      <c r="BK423" s="394"/>
      <c r="BL423" s="302"/>
      <c r="BM423" s="302"/>
      <c r="BN423" s="394"/>
      <c r="BO423" s="302"/>
      <c r="BP423" s="13"/>
      <c r="BQ423" s="302"/>
      <c r="BR423" s="13"/>
      <c r="BS423" s="302"/>
      <c r="BT423" s="13"/>
      <c r="BU423" s="302"/>
      <c r="BV423" s="386"/>
      <c r="BW423" s="303"/>
      <c r="BX423" s="303"/>
      <c r="BY423" s="302"/>
      <c r="BZ423" s="302"/>
      <c r="CA423" s="387"/>
      <c r="CB423" s="395"/>
      <c r="CC423" s="12"/>
      <c r="CD423" s="304"/>
      <c r="CE423" s="14"/>
      <c r="CF423" s="395"/>
      <c r="CG423" s="397"/>
      <c r="CH423" s="300">
        <f t="shared" si="177"/>
        <v>0</v>
      </c>
      <c r="CI423" s="26"/>
      <c r="CJ423" s="17">
        <f t="shared" si="174"/>
        <v>0</v>
      </c>
      <c r="CK423" s="18">
        <f t="shared" si="185"/>
        <v>12.89</v>
      </c>
      <c r="CM423" s="164"/>
      <c r="CN423" s="302"/>
      <c r="CO423" s="13">
        <f t="shared" si="178"/>
        <v>0</v>
      </c>
      <c r="CP423" s="302"/>
      <c r="CQ423" s="13">
        <f t="shared" si="179"/>
        <v>0</v>
      </c>
      <c r="CR423" s="302"/>
      <c r="CS423" s="13">
        <f t="shared" si="180"/>
        <v>0</v>
      </c>
      <c r="CT423" s="302"/>
      <c r="CU423" s="13">
        <f t="shared" si="175"/>
        <v>0</v>
      </c>
      <c r="CV423" s="302"/>
      <c r="CW423" s="13">
        <f t="shared" si="181"/>
        <v>0</v>
      </c>
      <c r="CX423" s="13">
        <f t="shared" si="182"/>
        <v>0</v>
      </c>
      <c r="CY423" s="251">
        <f t="shared" si="183"/>
        <v>0</v>
      </c>
      <c r="CZ423" s="13" t="s">
        <v>29</v>
      </c>
      <c r="DA423" s="13">
        <v>50</v>
      </c>
      <c r="DB423" s="22">
        <f t="shared" si="184"/>
        <v>0</v>
      </c>
      <c r="DD423" s="24"/>
      <c r="DF423" s="163"/>
      <c r="DH423" s="24"/>
      <c r="DI423" s="447"/>
      <c r="DJ423" s="163"/>
    </row>
    <row r="424" spans="1:114" s="7" customFormat="1">
      <c r="A424" s="277">
        <f t="shared" si="168"/>
        <v>50</v>
      </c>
      <c r="B424" s="21" t="e">
        <f>'Calculateur de trading'!I424/C424/W424</f>
        <v>#DIV/0!</v>
      </c>
      <c r="C424" s="278">
        <f t="shared" si="169"/>
        <v>10</v>
      </c>
      <c r="D424" s="278"/>
      <c r="E424" s="273">
        <f t="shared" si="170"/>
        <v>100</v>
      </c>
      <c r="F424" s="271">
        <f t="shared" si="162"/>
        <v>2</v>
      </c>
      <c r="G424" s="271" t="e">
        <f t="shared" si="163"/>
        <v>#DIV/0!</v>
      </c>
      <c r="H424" s="272">
        <f t="shared" si="164"/>
        <v>20</v>
      </c>
      <c r="I424" s="270"/>
      <c r="J424" s="273">
        <f t="shared" si="171"/>
        <v>200</v>
      </c>
      <c r="K424" s="271">
        <f t="shared" si="165"/>
        <v>4</v>
      </c>
      <c r="L424" s="271" t="e">
        <f t="shared" si="166"/>
        <v>#DIV/0!</v>
      </c>
      <c r="M424" s="272">
        <f t="shared" si="167"/>
        <v>40</v>
      </c>
      <c r="N424" s="389"/>
      <c r="O424" s="455" t="e">
        <f>(A424*B424*W424)+(B424*'Calculateur de trading'!H424)</f>
        <v>#DIV/0!</v>
      </c>
      <c r="P424" s="274" t="e">
        <f>O424/'Déscriptions des trades'!CK424</f>
        <v>#DIV/0!</v>
      </c>
      <c r="Q424" s="456" t="e">
        <f>'Déscriptions des trades'!CK424-O424</f>
        <v>#DIV/0!</v>
      </c>
      <c r="R424" s="466" t="e">
        <f t="shared" si="172"/>
        <v>#DIV/0!</v>
      </c>
      <c r="S424" s="389"/>
      <c r="T424" s="12"/>
      <c r="U424" s="25"/>
      <c r="V424" s="15"/>
      <c r="W424" s="490">
        <f t="shared" si="176"/>
        <v>0</v>
      </c>
      <c r="X424" s="21" t="e">
        <f>W424*U424/'Déscriptions des trades'!CK424*'Déscriptions des trades'!B424</f>
        <v>#DIV/0!</v>
      </c>
      <c r="Y424" s="459"/>
      <c r="Z424" s="389"/>
      <c r="AA424" s="23">
        <f t="shared" si="173"/>
        <v>0.1</v>
      </c>
      <c r="AB424" s="17" t="e">
        <f>(AA424*'Déscriptions des trades'!U424*'Déscriptions des trades'!B424/'Déscriptions des trades'!CK424)*'Déscriptions des trades'!W424</f>
        <v>#DIV/0!</v>
      </c>
      <c r="AC424" s="265" t="e">
        <f>AB424*'Déscriptions des trades'!CK424</f>
        <v>#DIV/0!</v>
      </c>
      <c r="AD424" s="266" t="e">
        <f>'Déscriptions des trades'!CK424-AC424</f>
        <v>#DIV/0!</v>
      </c>
      <c r="AE424" s="389"/>
      <c r="AF424" s="399">
        <v>420</v>
      </c>
      <c r="AG424" s="389"/>
      <c r="AH424" s="20"/>
      <c r="AI424" s="303"/>
      <c r="AJ424" s="307"/>
      <c r="AK424" s="161"/>
      <c r="AL424" s="305"/>
      <c r="AM424" s="305"/>
      <c r="AN424" s="162"/>
      <c r="AO424" s="439"/>
      <c r="AP424" s="162"/>
      <c r="AQ424" s="113"/>
      <c r="AR424" s="113"/>
      <c r="AS424" s="384"/>
      <c r="AT424" s="306"/>
      <c r="AU424" s="306"/>
      <c r="AV424" s="160"/>
      <c r="AW424" s="158"/>
      <c r="AX424" s="385"/>
      <c r="AY424" s="453"/>
      <c r="AZ424" s="165"/>
      <c r="BA424" s="301"/>
      <c r="BB424" s="165"/>
      <c r="BC424" s="301"/>
      <c r="BD424" s="165"/>
      <c r="BE424" s="302"/>
      <c r="BF424" s="302"/>
      <c r="BG424" s="165"/>
      <c r="BH424" s="303"/>
      <c r="BI424" s="165"/>
      <c r="BJ424" s="304"/>
      <c r="BK424" s="394"/>
      <c r="BL424" s="302"/>
      <c r="BM424" s="302"/>
      <c r="BN424" s="394"/>
      <c r="BO424" s="302"/>
      <c r="BP424" s="13"/>
      <c r="BQ424" s="302"/>
      <c r="BR424" s="13"/>
      <c r="BS424" s="302"/>
      <c r="BT424" s="13"/>
      <c r="BU424" s="302"/>
      <c r="BV424" s="386"/>
      <c r="BW424" s="303"/>
      <c r="BX424" s="303"/>
      <c r="BY424" s="302"/>
      <c r="BZ424" s="302"/>
      <c r="CA424" s="387"/>
      <c r="CB424" s="395"/>
      <c r="CC424" s="12"/>
      <c r="CD424" s="304"/>
      <c r="CE424" s="14"/>
      <c r="CF424" s="395"/>
      <c r="CG424" s="397"/>
      <c r="CH424" s="300">
        <f t="shared" si="177"/>
        <v>0</v>
      </c>
      <c r="CI424" s="26"/>
      <c r="CJ424" s="17">
        <f t="shared" si="174"/>
        <v>0</v>
      </c>
      <c r="CK424" s="18">
        <f t="shared" si="185"/>
        <v>12.89</v>
      </c>
      <c r="CM424" s="164"/>
      <c r="CN424" s="302"/>
      <c r="CO424" s="13">
        <f t="shared" si="178"/>
        <v>0</v>
      </c>
      <c r="CP424" s="302"/>
      <c r="CQ424" s="13">
        <f t="shared" si="179"/>
        <v>0</v>
      </c>
      <c r="CR424" s="302"/>
      <c r="CS424" s="13">
        <f t="shared" si="180"/>
        <v>0</v>
      </c>
      <c r="CT424" s="302"/>
      <c r="CU424" s="13">
        <f t="shared" si="175"/>
        <v>0</v>
      </c>
      <c r="CV424" s="302"/>
      <c r="CW424" s="13">
        <f t="shared" si="181"/>
        <v>0</v>
      </c>
      <c r="CX424" s="13">
        <f t="shared" si="182"/>
        <v>0</v>
      </c>
      <c r="CY424" s="251">
        <f t="shared" si="183"/>
        <v>0</v>
      </c>
      <c r="CZ424" s="13" t="s">
        <v>29</v>
      </c>
      <c r="DA424" s="13">
        <v>50</v>
      </c>
      <c r="DB424" s="22">
        <f t="shared" si="184"/>
        <v>0</v>
      </c>
      <c r="DD424" s="24"/>
      <c r="DF424" s="163"/>
      <c r="DH424" s="24"/>
      <c r="DI424" s="447"/>
      <c r="DJ424" s="163"/>
    </row>
    <row r="425" spans="1:114" s="7" customFormat="1">
      <c r="A425" s="277">
        <f t="shared" si="168"/>
        <v>50</v>
      </c>
      <c r="B425" s="21" t="e">
        <f>'Calculateur de trading'!I425/C425/W425</f>
        <v>#DIV/0!</v>
      </c>
      <c r="C425" s="278">
        <f t="shared" si="169"/>
        <v>10</v>
      </c>
      <c r="D425" s="426"/>
      <c r="E425" s="273">
        <f t="shared" si="170"/>
        <v>100</v>
      </c>
      <c r="F425" s="271">
        <f t="shared" si="162"/>
        <v>2</v>
      </c>
      <c r="G425" s="271" t="e">
        <f t="shared" si="163"/>
        <v>#DIV/0!</v>
      </c>
      <c r="H425" s="272">
        <f t="shared" si="164"/>
        <v>20</v>
      </c>
      <c r="I425" s="270"/>
      <c r="J425" s="273">
        <f t="shared" si="171"/>
        <v>200</v>
      </c>
      <c r="K425" s="271">
        <f t="shared" si="165"/>
        <v>4</v>
      </c>
      <c r="L425" s="271" t="e">
        <f t="shared" si="166"/>
        <v>#DIV/0!</v>
      </c>
      <c r="M425" s="272">
        <f t="shared" si="167"/>
        <v>40</v>
      </c>
      <c r="N425" s="389"/>
      <c r="O425" s="455" t="e">
        <f>(A425*B425*W425)+(B425*'Calculateur de trading'!H425)</f>
        <v>#DIV/0!</v>
      </c>
      <c r="P425" s="274" t="e">
        <f>O425/'Déscriptions des trades'!CK425</f>
        <v>#DIV/0!</v>
      </c>
      <c r="Q425" s="456" t="e">
        <f>'Déscriptions des trades'!CK425-O425</f>
        <v>#DIV/0!</v>
      </c>
      <c r="R425" s="466" t="e">
        <f t="shared" si="172"/>
        <v>#DIV/0!</v>
      </c>
      <c r="S425" s="389"/>
      <c r="T425" s="12"/>
      <c r="U425" s="25"/>
      <c r="V425" s="15"/>
      <c r="W425" s="490">
        <f t="shared" si="176"/>
        <v>0</v>
      </c>
      <c r="X425" s="21" t="e">
        <f>W425*U425/'Déscriptions des trades'!CK425*'Déscriptions des trades'!B425</f>
        <v>#DIV/0!</v>
      </c>
      <c r="Y425" s="459"/>
      <c r="Z425" s="389"/>
      <c r="AA425" s="23">
        <f t="shared" si="173"/>
        <v>0.1</v>
      </c>
      <c r="AB425" s="17" t="e">
        <f>(AA425*'Déscriptions des trades'!U425*'Déscriptions des trades'!B425/'Déscriptions des trades'!CK425)*'Déscriptions des trades'!W425</f>
        <v>#DIV/0!</v>
      </c>
      <c r="AC425" s="265" t="e">
        <f>AB425*'Déscriptions des trades'!CK425</f>
        <v>#DIV/0!</v>
      </c>
      <c r="AD425" s="266" t="e">
        <f>'Déscriptions des trades'!CK425-AC425</f>
        <v>#DIV/0!</v>
      </c>
      <c r="AE425" s="389"/>
      <c r="AF425" s="399">
        <v>421</v>
      </c>
      <c r="AG425" s="389"/>
      <c r="AH425" s="20"/>
      <c r="AI425" s="303"/>
      <c r="AJ425" s="307"/>
      <c r="AK425" s="161"/>
      <c r="AL425" s="305"/>
      <c r="AM425" s="305"/>
      <c r="AN425" s="162"/>
      <c r="AO425" s="439"/>
      <c r="AP425" s="162"/>
      <c r="AQ425" s="113"/>
      <c r="AR425" s="113"/>
      <c r="AS425" s="384"/>
      <c r="AT425" s="306"/>
      <c r="AU425" s="306"/>
      <c r="AV425" s="160"/>
      <c r="AW425" s="158"/>
      <c r="AX425" s="385"/>
      <c r="AY425" s="453"/>
      <c r="AZ425" s="165"/>
      <c r="BA425" s="301"/>
      <c r="BB425" s="165"/>
      <c r="BC425" s="301"/>
      <c r="BD425" s="165"/>
      <c r="BE425" s="302"/>
      <c r="BF425" s="302"/>
      <c r="BG425" s="165"/>
      <c r="BH425" s="303"/>
      <c r="BI425" s="165"/>
      <c r="BJ425" s="304"/>
      <c r="BK425" s="394"/>
      <c r="BL425" s="302"/>
      <c r="BM425" s="302"/>
      <c r="BN425" s="394"/>
      <c r="BO425" s="302"/>
      <c r="BP425" s="13"/>
      <c r="BQ425" s="302"/>
      <c r="BR425" s="13"/>
      <c r="BS425" s="302"/>
      <c r="BT425" s="13"/>
      <c r="BU425" s="302"/>
      <c r="BV425" s="386"/>
      <c r="BW425" s="303"/>
      <c r="BX425" s="303"/>
      <c r="BY425" s="302"/>
      <c r="BZ425" s="302"/>
      <c r="CA425" s="387"/>
      <c r="CB425" s="395"/>
      <c r="CC425" s="12"/>
      <c r="CD425" s="304"/>
      <c r="CE425" s="14"/>
      <c r="CF425" s="395"/>
      <c r="CG425" s="397"/>
      <c r="CH425" s="300">
        <f t="shared" si="177"/>
        <v>0</v>
      </c>
      <c r="CI425" s="26"/>
      <c r="CJ425" s="17">
        <f t="shared" si="174"/>
        <v>0</v>
      </c>
      <c r="CK425" s="18">
        <f t="shared" si="185"/>
        <v>12.89</v>
      </c>
      <c r="CM425" s="164"/>
      <c r="CN425" s="302"/>
      <c r="CO425" s="13">
        <f t="shared" si="178"/>
        <v>0</v>
      </c>
      <c r="CP425" s="302"/>
      <c r="CQ425" s="13">
        <f t="shared" si="179"/>
        <v>0</v>
      </c>
      <c r="CR425" s="302"/>
      <c r="CS425" s="13">
        <f t="shared" si="180"/>
        <v>0</v>
      </c>
      <c r="CT425" s="302"/>
      <c r="CU425" s="13">
        <f t="shared" si="175"/>
        <v>0</v>
      </c>
      <c r="CV425" s="302"/>
      <c r="CW425" s="13">
        <f t="shared" si="181"/>
        <v>0</v>
      </c>
      <c r="CX425" s="13">
        <f t="shared" si="182"/>
        <v>0</v>
      </c>
      <c r="CY425" s="251">
        <f t="shared" si="183"/>
        <v>0</v>
      </c>
      <c r="CZ425" s="13" t="s">
        <v>29</v>
      </c>
      <c r="DA425" s="13">
        <v>50</v>
      </c>
      <c r="DB425" s="22">
        <f t="shared" si="184"/>
        <v>0</v>
      </c>
      <c r="DD425" s="24"/>
      <c r="DF425" s="163"/>
      <c r="DH425" s="24"/>
      <c r="DI425" s="447"/>
      <c r="DJ425" s="163"/>
    </row>
    <row r="426" spans="1:114" s="7" customFormat="1">
      <c r="A426" s="277">
        <f t="shared" si="168"/>
        <v>50</v>
      </c>
      <c r="B426" s="21" t="e">
        <f>'Calculateur de trading'!I426/C426/W426</f>
        <v>#DIV/0!</v>
      </c>
      <c r="C426" s="278">
        <f t="shared" si="169"/>
        <v>10</v>
      </c>
      <c r="D426" s="426"/>
      <c r="E426" s="273">
        <f t="shared" si="170"/>
        <v>100</v>
      </c>
      <c r="F426" s="271">
        <f t="shared" si="162"/>
        <v>2</v>
      </c>
      <c r="G426" s="271" t="e">
        <f t="shared" si="163"/>
        <v>#DIV/0!</v>
      </c>
      <c r="H426" s="272">
        <f t="shared" si="164"/>
        <v>20</v>
      </c>
      <c r="I426" s="270"/>
      <c r="J426" s="273">
        <f t="shared" si="171"/>
        <v>200</v>
      </c>
      <c r="K426" s="271">
        <f t="shared" si="165"/>
        <v>4</v>
      </c>
      <c r="L426" s="271" t="e">
        <f t="shared" si="166"/>
        <v>#DIV/0!</v>
      </c>
      <c r="M426" s="272">
        <f t="shared" si="167"/>
        <v>40</v>
      </c>
      <c r="N426" s="389"/>
      <c r="O426" s="455" t="e">
        <f>(A426*B426*W426)+(B426*'Calculateur de trading'!H426)</f>
        <v>#DIV/0!</v>
      </c>
      <c r="P426" s="274" t="e">
        <f>O426/'Déscriptions des trades'!CK426</f>
        <v>#DIV/0!</v>
      </c>
      <c r="Q426" s="456" t="e">
        <f>'Déscriptions des trades'!CK426-O426</f>
        <v>#DIV/0!</v>
      </c>
      <c r="R426" s="466" t="e">
        <f t="shared" si="172"/>
        <v>#DIV/0!</v>
      </c>
      <c r="S426" s="389"/>
      <c r="T426" s="12"/>
      <c r="U426" s="25"/>
      <c r="V426" s="15"/>
      <c r="W426" s="490">
        <f t="shared" si="176"/>
        <v>0</v>
      </c>
      <c r="X426" s="21" t="e">
        <f>W426*U426/'Déscriptions des trades'!CK426*'Déscriptions des trades'!B426</f>
        <v>#DIV/0!</v>
      </c>
      <c r="Y426" s="459"/>
      <c r="Z426" s="389"/>
      <c r="AA426" s="23">
        <f t="shared" si="173"/>
        <v>0.1</v>
      </c>
      <c r="AB426" s="17" t="e">
        <f>(AA426*'Déscriptions des trades'!U426*'Déscriptions des trades'!B426/'Déscriptions des trades'!CK426)*'Déscriptions des trades'!W426</f>
        <v>#DIV/0!</v>
      </c>
      <c r="AC426" s="265" t="e">
        <f>AB426*'Déscriptions des trades'!CK426</f>
        <v>#DIV/0!</v>
      </c>
      <c r="AD426" s="266" t="e">
        <f>'Déscriptions des trades'!CK426-AC426</f>
        <v>#DIV/0!</v>
      </c>
      <c r="AE426" s="389"/>
      <c r="AF426" s="399">
        <v>422</v>
      </c>
      <c r="AG426" s="389"/>
      <c r="AH426" s="20"/>
      <c r="AI426" s="303"/>
      <c r="AJ426" s="307"/>
      <c r="AK426" s="161"/>
      <c r="AL426" s="305"/>
      <c r="AM426" s="305"/>
      <c r="AN426" s="162"/>
      <c r="AO426" s="439"/>
      <c r="AP426" s="162"/>
      <c r="AQ426" s="113"/>
      <c r="AR426" s="113"/>
      <c r="AS426" s="384"/>
      <c r="AT426" s="306"/>
      <c r="AU426" s="306"/>
      <c r="AV426" s="160"/>
      <c r="AW426" s="158"/>
      <c r="AX426" s="385"/>
      <c r="AY426" s="453"/>
      <c r="AZ426" s="165"/>
      <c r="BA426" s="301"/>
      <c r="BB426" s="165"/>
      <c r="BC426" s="301"/>
      <c r="BD426" s="165"/>
      <c r="BE426" s="302"/>
      <c r="BF426" s="302"/>
      <c r="BG426" s="165"/>
      <c r="BH426" s="303"/>
      <c r="BI426" s="165"/>
      <c r="BJ426" s="304"/>
      <c r="BK426" s="394"/>
      <c r="BL426" s="302"/>
      <c r="BM426" s="302"/>
      <c r="BN426" s="394"/>
      <c r="BO426" s="302"/>
      <c r="BP426" s="13"/>
      <c r="BQ426" s="302"/>
      <c r="BR426" s="13"/>
      <c r="BS426" s="302"/>
      <c r="BT426" s="13"/>
      <c r="BU426" s="302"/>
      <c r="BV426" s="386"/>
      <c r="BW426" s="303"/>
      <c r="BX426" s="303"/>
      <c r="BY426" s="302"/>
      <c r="BZ426" s="302"/>
      <c r="CA426" s="387"/>
      <c r="CB426" s="395"/>
      <c r="CC426" s="12"/>
      <c r="CD426" s="304"/>
      <c r="CE426" s="14"/>
      <c r="CF426" s="395"/>
      <c r="CG426" s="397"/>
      <c r="CH426" s="300">
        <f t="shared" si="177"/>
        <v>0</v>
      </c>
      <c r="CI426" s="26"/>
      <c r="CJ426" s="17">
        <f t="shared" si="174"/>
        <v>0</v>
      </c>
      <c r="CK426" s="18">
        <f t="shared" si="185"/>
        <v>12.89</v>
      </c>
      <c r="CM426" s="164"/>
      <c r="CN426" s="302"/>
      <c r="CO426" s="13">
        <f t="shared" si="178"/>
        <v>0</v>
      </c>
      <c r="CP426" s="302"/>
      <c r="CQ426" s="13">
        <f t="shared" si="179"/>
        <v>0</v>
      </c>
      <c r="CR426" s="302"/>
      <c r="CS426" s="13">
        <f t="shared" si="180"/>
        <v>0</v>
      </c>
      <c r="CT426" s="302"/>
      <c r="CU426" s="13">
        <f t="shared" si="175"/>
        <v>0</v>
      </c>
      <c r="CV426" s="302"/>
      <c r="CW426" s="13">
        <f t="shared" si="181"/>
        <v>0</v>
      </c>
      <c r="CX426" s="13">
        <f t="shared" si="182"/>
        <v>0</v>
      </c>
      <c r="CY426" s="251">
        <f t="shared" si="183"/>
        <v>0</v>
      </c>
      <c r="CZ426" s="13" t="s">
        <v>29</v>
      </c>
      <c r="DA426" s="13">
        <v>50</v>
      </c>
      <c r="DB426" s="22">
        <f t="shared" si="184"/>
        <v>0</v>
      </c>
      <c r="DD426" s="24"/>
      <c r="DF426" s="163"/>
      <c r="DH426" s="24"/>
      <c r="DI426" s="447"/>
      <c r="DJ426" s="163"/>
    </row>
    <row r="427" spans="1:114" s="7" customFormat="1">
      <c r="A427" s="277">
        <f t="shared" si="168"/>
        <v>50</v>
      </c>
      <c r="B427" s="21" t="e">
        <f>'Calculateur de trading'!I427/C427/W427</f>
        <v>#DIV/0!</v>
      </c>
      <c r="C427" s="278">
        <f t="shared" si="169"/>
        <v>10</v>
      </c>
      <c r="D427" s="278"/>
      <c r="E427" s="273">
        <f t="shared" si="170"/>
        <v>100</v>
      </c>
      <c r="F427" s="271">
        <f t="shared" si="162"/>
        <v>2</v>
      </c>
      <c r="G427" s="271" t="e">
        <f t="shared" si="163"/>
        <v>#DIV/0!</v>
      </c>
      <c r="H427" s="272">
        <f t="shared" si="164"/>
        <v>20</v>
      </c>
      <c r="I427" s="270"/>
      <c r="J427" s="273">
        <f t="shared" si="171"/>
        <v>200</v>
      </c>
      <c r="K427" s="271">
        <f t="shared" si="165"/>
        <v>4</v>
      </c>
      <c r="L427" s="271" t="e">
        <f t="shared" si="166"/>
        <v>#DIV/0!</v>
      </c>
      <c r="M427" s="272">
        <f t="shared" si="167"/>
        <v>40</v>
      </c>
      <c r="N427" s="389"/>
      <c r="O427" s="455" t="e">
        <f>(A427*B427*W427)+(B427*'Calculateur de trading'!H427)</f>
        <v>#DIV/0!</v>
      </c>
      <c r="P427" s="274" t="e">
        <f>O427/'Déscriptions des trades'!CK427</f>
        <v>#DIV/0!</v>
      </c>
      <c r="Q427" s="456" t="e">
        <f>'Déscriptions des trades'!CK427-O427</f>
        <v>#DIV/0!</v>
      </c>
      <c r="R427" s="466" t="e">
        <f t="shared" si="172"/>
        <v>#DIV/0!</v>
      </c>
      <c r="S427" s="389"/>
      <c r="T427" s="12"/>
      <c r="U427" s="25"/>
      <c r="V427" s="15"/>
      <c r="W427" s="490">
        <f t="shared" si="176"/>
        <v>0</v>
      </c>
      <c r="X427" s="21" t="e">
        <f>W427*U427/'Déscriptions des trades'!CK427*'Déscriptions des trades'!B427</f>
        <v>#DIV/0!</v>
      </c>
      <c r="Y427" s="459"/>
      <c r="Z427" s="389"/>
      <c r="AA427" s="23">
        <f t="shared" si="173"/>
        <v>0.1</v>
      </c>
      <c r="AB427" s="17" t="e">
        <f>(AA427*'Déscriptions des trades'!U427*'Déscriptions des trades'!B427/'Déscriptions des trades'!CK427)*'Déscriptions des trades'!W427</f>
        <v>#DIV/0!</v>
      </c>
      <c r="AC427" s="265" t="e">
        <f>AB427*'Déscriptions des trades'!CK427</f>
        <v>#DIV/0!</v>
      </c>
      <c r="AD427" s="266" t="e">
        <f>'Déscriptions des trades'!CK427-AC427</f>
        <v>#DIV/0!</v>
      </c>
      <c r="AE427" s="389"/>
      <c r="AF427" s="399">
        <v>423</v>
      </c>
      <c r="AG427" s="389"/>
      <c r="AH427" s="20"/>
      <c r="AI427" s="303"/>
      <c r="AJ427" s="307"/>
      <c r="AK427" s="161"/>
      <c r="AL427" s="305"/>
      <c r="AM427" s="305"/>
      <c r="AN427" s="162"/>
      <c r="AO427" s="439"/>
      <c r="AP427" s="162"/>
      <c r="AQ427" s="113"/>
      <c r="AR427" s="113"/>
      <c r="AS427" s="384"/>
      <c r="AT427" s="306"/>
      <c r="AU427" s="306"/>
      <c r="AV427" s="160"/>
      <c r="AW427" s="158"/>
      <c r="AX427" s="385"/>
      <c r="AY427" s="453"/>
      <c r="AZ427" s="165"/>
      <c r="BA427" s="301"/>
      <c r="BB427" s="165"/>
      <c r="BC427" s="301"/>
      <c r="BD427" s="165"/>
      <c r="BE427" s="302"/>
      <c r="BF427" s="302"/>
      <c r="BG427" s="165"/>
      <c r="BH427" s="303"/>
      <c r="BI427" s="165"/>
      <c r="BJ427" s="304"/>
      <c r="BK427" s="394"/>
      <c r="BL427" s="302"/>
      <c r="BM427" s="302"/>
      <c r="BN427" s="394"/>
      <c r="BO427" s="302"/>
      <c r="BP427" s="13"/>
      <c r="BQ427" s="302"/>
      <c r="BR427" s="13"/>
      <c r="BS427" s="302"/>
      <c r="BT427" s="13"/>
      <c r="BU427" s="302"/>
      <c r="BV427" s="386"/>
      <c r="BW427" s="303"/>
      <c r="BX427" s="303"/>
      <c r="BY427" s="302"/>
      <c r="BZ427" s="302"/>
      <c r="CA427" s="387"/>
      <c r="CB427" s="395"/>
      <c r="CC427" s="12"/>
      <c r="CD427" s="304"/>
      <c r="CE427" s="14"/>
      <c r="CF427" s="395"/>
      <c r="CG427" s="397"/>
      <c r="CH427" s="300">
        <f t="shared" si="177"/>
        <v>0</v>
      </c>
      <c r="CI427" s="26"/>
      <c r="CJ427" s="17">
        <f t="shared" si="174"/>
        <v>0</v>
      </c>
      <c r="CK427" s="18">
        <f t="shared" si="185"/>
        <v>12.89</v>
      </c>
      <c r="CM427" s="164"/>
      <c r="CN427" s="302"/>
      <c r="CO427" s="13">
        <f t="shared" si="178"/>
        <v>0</v>
      </c>
      <c r="CP427" s="302"/>
      <c r="CQ427" s="13">
        <f t="shared" si="179"/>
        <v>0</v>
      </c>
      <c r="CR427" s="302"/>
      <c r="CS427" s="13">
        <f t="shared" si="180"/>
        <v>0</v>
      </c>
      <c r="CT427" s="302"/>
      <c r="CU427" s="13">
        <f t="shared" si="175"/>
        <v>0</v>
      </c>
      <c r="CV427" s="302"/>
      <c r="CW427" s="13">
        <f t="shared" si="181"/>
        <v>0</v>
      </c>
      <c r="CX427" s="13">
        <f t="shared" si="182"/>
        <v>0</v>
      </c>
      <c r="CY427" s="251">
        <f t="shared" si="183"/>
        <v>0</v>
      </c>
      <c r="CZ427" s="13" t="s">
        <v>29</v>
      </c>
      <c r="DA427" s="13">
        <v>50</v>
      </c>
      <c r="DB427" s="22">
        <f t="shared" si="184"/>
        <v>0</v>
      </c>
      <c r="DD427" s="24"/>
      <c r="DF427" s="163"/>
      <c r="DH427" s="24"/>
      <c r="DI427" s="447"/>
      <c r="DJ427" s="163"/>
    </row>
    <row r="428" spans="1:114" s="7" customFormat="1">
      <c r="A428" s="277">
        <f t="shared" si="168"/>
        <v>50</v>
      </c>
      <c r="B428" s="21" t="e">
        <f>'Calculateur de trading'!I428/C428/W428</f>
        <v>#DIV/0!</v>
      </c>
      <c r="C428" s="278">
        <f t="shared" si="169"/>
        <v>10</v>
      </c>
      <c r="D428" s="426"/>
      <c r="E428" s="273">
        <f t="shared" si="170"/>
        <v>100</v>
      </c>
      <c r="F428" s="271">
        <f t="shared" si="162"/>
        <v>2</v>
      </c>
      <c r="G428" s="271" t="e">
        <f t="shared" si="163"/>
        <v>#DIV/0!</v>
      </c>
      <c r="H428" s="272">
        <f t="shared" si="164"/>
        <v>20</v>
      </c>
      <c r="I428" s="270"/>
      <c r="J428" s="273">
        <f t="shared" si="171"/>
        <v>200</v>
      </c>
      <c r="K428" s="271">
        <f t="shared" si="165"/>
        <v>4</v>
      </c>
      <c r="L428" s="271" t="e">
        <f t="shared" si="166"/>
        <v>#DIV/0!</v>
      </c>
      <c r="M428" s="272">
        <f t="shared" si="167"/>
        <v>40</v>
      </c>
      <c r="N428" s="389"/>
      <c r="O428" s="455" t="e">
        <f>(A428*B428*W428)+(B428*'Calculateur de trading'!H428)</f>
        <v>#DIV/0!</v>
      </c>
      <c r="P428" s="274" t="e">
        <f>O428/'Déscriptions des trades'!CK428</f>
        <v>#DIV/0!</v>
      </c>
      <c r="Q428" s="456" t="e">
        <f>'Déscriptions des trades'!CK428-O428</f>
        <v>#DIV/0!</v>
      </c>
      <c r="R428" s="466" t="e">
        <f t="shared" si="172"/>
        <v>#DIV/0!</v>
      </c>
      <c r="S428" s="389"/>
      <c r="T428" s="12"/>
      <c r="U428" s="25"/>
      <c r="V428" s="15"/>
      <c r="W428" s="490">
        <f t="shared" si="176"/>
        <v>0</v>
      </c>
      <c r="X428" s="21" t="e">
        <f>W428*U428/'Déscriptions des trades'!CK428*'Déscriptions des trades'!B428</f>
        <v>#DIV/0!</v>
      </c>
      <c r="Y428" s="459"/>
      <c r="Z428" s="389"/>
      <c r="AA428" s="23">
        <f t="shared" si="173"/>
        <v>0.1</v>
      </c>
      <c r="AB428" s="17" t="e">
        <f>(AA428*'Déscriptions des trades'!U428*'Déscriptions des trades'!B428/'Déscriptions des trades'!CK428)*'Déscriptions des trades'!W428</f>
        <v>#DIV/0!</v>
      </c>
      <c r="AC428" s="265" t="e">
        <f>AB428*'Déscriptions des trades'!CK428</f>
        <v>#DIV/0!</v>
      </c>
      <c r="AD428" s="266" t="e">
        <f>'Déscriptions des trades'!CK428-AC428</f>
        <v>#DIV/0!</v>
      </c>
      <c r="AE428" s="389"/>
      <c r="AF428" s="399">
        <v>424</v>
      </c>
      <c r="AG428" s="389"/>
      <c r="AH428" s="20"/>
      <c r="AI428" s="303"/>
      <c r="AJ428" s="307"/>
      <c r="AK428" s="161"/>
      <c r="AL428" s="305"/>
      <c r="AM428" s="305"/>
      <c r="AN428" s="162"/>
      <c r="AO428" s="439"/>
      <c r="AP428" s="162"/>
      <c r="AQ428" s="113"/>
      <c r="AR428" s="113"/>
      <c r="AS428" s="384"/>
      <c r="AT428" s="306"/>
      <c r="AU428" s="306"/>
      <c r="AV428" s="160"/>
      <c r="AW428" s="158"/>
      <c r="AX428" s="385"/>
      <c r="AY428" s="453"/>
      <c r="AZ428" s="165"/>
      <c r="BA428" s="301"/>
      <c r="BB428" s="165"/>
      <c r="BC428" s="301"/>
      <c r="BD428" s="165"/>
      <c r="BE428" s="302"/>
      <c r="BF428" s="302"/>
      <c r="BG428" s="165"/>
      <c r="BH428" s="303"/>
      <c r="BI428" s="165"/>
      <c r="BJ428" s="304"/>
      <c r="BK428" s="394"/>
      <c r="BL428" s="302"/>
      <c r="BM428" s="302"/>
      <c r="BN428" s="394"/>
      <c r="BO428" s="302"/>
      <c r="BP428" s="13"/>
      <c r="BQ428" s="302"/>
      <c r="BR428" s="13"/>
      <c r="BS428" s="302"/>
      <c r="BT428" s="13"/>
      <c r="BU428" s="302"/>
      <c r="BV428" s="386"/>
      <c r="BW428" s="303"/>
      <c r="BX428" s="303"/>
      <c r="BY428" s="302"/>
      <c r="BZ428" s="302"/>
      <c r="CA428" s="387"/>
      <c r="CB428" s="395"/>
      <c r="CC428" s="12"/>
      <c r="CD428" s="304"/>
      <c r="CE428" s="14"/>
      <c r="CF428" s="395"/>
      <c r="CG428" s="397"/>
      <c r="CH428" s="300">
        <f t="shared" si="177"/>
        <v>0</v>
      </c>
      <c r="CI428" s="26"/>
      <c r="CJ428" s="17">
        <f t="shared" si="174"/>
        <v>0</v>
      </c>
      <c r="CK428" s="18">
        <f t="shared" si="185"/>
        <v>12.89</v>
      </c>
      <c r="CM428" s="164"/>
      <c r="CN428" s="302"/>
      <c r="CO428" s="13">
        <f t="shared" si="178"/>
        <v>0</v>
      </c>
      <c r="CP428" s="302"/>
      <c r="CQ428" s="13">
        <f t="shared" si="179"/>
        <v>0</v>
      </c>
      <c r="CR428" s="302"/>
      <c r="CS428" s="13">
        <f t="shared" si="180"/>
        <v>0</v>
      </c>
      <c r="CT428" s="302"/>
      <c r="CU428" s="13">
        <f t="shared" si="175"/>
        <v>0</v>
      </c>
      <c r="CV428" s="302"/>
      <c r="CW428" s="13">
        <f t="shared" si="181"/>
        <v>0</v>
      </c>
      <c r="CX428" s="13">
        <f t="shared" si="182"/>
        <v>0</v>
      </c>
      <c r="CY428" s="251">
        <f t="shared" si="183"/>
        <v>0</v>
      </c>
      <c r="CZ428" s="13" t="s">
        <v>29</v>
      </c>
      <c r="DA428" s="13">
        <v>50</v>
      </c>
      <c r="DB428" s="22">
        <f t="shared" si="184"/>
        <v>0</v>
      </c>
      <c r="DD428" s="24"/>
      <c r="DF428" s="163"/>
      <c r="DH428" s="24"/>
      <c r="DI428" s="447"/>
      <c r="DJ428" s="163"/>
    </row>
    <row r="429" spans="1:114" s="7" customFormat="1">
      <c r="A429" s="277">
        <f t="shared" si="168"/>
        <v>50</v>
      </c>
      <c r="B429" s="21" t="e">
        <f>'Calculateur de trading'!I429/C429/W429</f>
        <v>#DIV/0!</v>
      </c>
      <c r="C429" s="278">
        <f t="shared" si="169"/>
        <v>10</v>
      </c>
      <c r="D429" s="278"/>
      <c r="E429" s="273">
        <f t="shared" si="170"/>
        <v>100</v>
      </c>
      <c r="F429" s="271">
        <f t="shared" si="162"/>
        <v>2</v>
      </c>
      <c r="G429" s="271" t="e">
        <f t="shared" si="163"/>
        <v>#DIV/0!</v>
      </c>
      <c r="H429" s="272">
        <f t="shared" si="164"/>
        <v>20</v>
      </c>
      <c r="I429" s="270"/>
      <c r="J429" s="273">
        <f t="shared" si="171"/>
        <v>200</v>
      </c>
      <c r="K429" s="271">
        <f t="shared" si="165"/>
        <v>4</v>
      </c>
      <c r="L429" s="271" t="e">
        <f t="shared" si="166"/>
        <v>#DIV/0!</v>
      </c>
      <c r="M429" s="272">
        <f t="shared" si="167"/>
        <v>40</v>
      </c>
      <c r="N429" s="389"/>
      <c r="O429" s="455" t="e">
        <f>(A429*B429*W429)+(B429*'Calculateur de trading'!H429)</f>
        <v>#DIV/0!</v>
      </c>
      <c r="P429" s="274" t="e">
        <f>O429/'Déscriptions des trades'!CK429</f>
        <v>#DIV/0!</v>
      </c>
      <c r="Q429" s="456" t="e">
        <f>'Déscriptions des trades'!CK429-O429</f>
        <v>#DIV/0!</v>
      </c>
      <c r="R429" s="466" t="e">
        <f t="shared" si="172"/>
        <v>#DIV/0!</v>
      </c>
      <c r="S429" s="389"/>
      <c r="T429" s="12"/>
      <c r="U429" s="25"/>
      <c r="V429" s="15"/>
      <c r="W429" s="490">
        <f t="shared" si="176"/>
        <v>0</v>
      </c>
      <c r="X429" s="21" t="e">
        <f>W429*U429/'Déscriptions des trades'!CK429*'Déscriptions des trades'!B429</f>
        <v>#DIV/0!</v>
      </c>
      <c r="Y429" s="459"/>
      <c r="Z429" s="389"/>
      <c r="AA429" s="23">
        <f t="shared" si="173"/>
        <v>0.1</v>
      </c>
      <c r="AB429" s="17" t="e">
        <f>(AA429*'Déscriptions des trades'!U429*'Déscriptions des trades'!B429/'Déscriptions des trades'!CK429)*'Déscriptions des trades'!W429</f>
        <v>#DIV/0!</v>
      </c>
      <c r="AC429" s="265" t="e">
        <f>AB429*'Déscriptions des trades'!CK429</f>
        <v>#DIV/0!</v>
      </c>
      <c r="AD429" s="266" t="e">
        <f>'Déscriptions des trades'!CK429-AC429</f>
        <v>#DIV/0!</v>
      </c>
      <c r="AE429" s="389"/>
      <c r="AF429" s="399">
        <v>425</v>
      </c>
      <c r="AG429" s="389"/>
      <c r="AH429" s="20"/>
      <c r="AI429" s="303"/>
      <c r="AJ429" s="307"/>
      <c r="AK429" s="161"/>
      <c r="AL429" s="305"/>
      <c r="AM429" s="305"/>
      <c r="AN429" s="162"/>
      <c r="AO429" s="439"/>
      <c r="AP429" s="162"/>
      <c r="AQ429" s="113"/>
      <c r="AR429" s="113"/>
      <c r="AS429" s="384"/>
      <c r="AT429" s="306"/>
      <c r="AU429" s="306"/>
      <c r="AV429" s="160"/>
      <c r="AW429" s="158"/>
      <c r="AX429" s="385"/>
      <c r="AY429" s="453"/>
      <c r="AZ429" s="165"/>
      <c r="BA429" s="301"/>
      <c r="BB429" s="165"/>
      <c r="BC429" s="301"/>
      <c r="BD429" s="165"/>
      <c r="BE429" s="302"/>
      <c r="BF429" s="302"/>
      <c r="BG429" s="165"/>
      <c r="BH429" s="303"/>
      <c r="BI429" s="165"/>
      <c r="BJ429" s="304"/>
      <c r="BK429" s="394"/>
      <c r="BL429" s="302"/>
      <c r="BM429" s="302"/>
      <c r="BN429" s="394"/>
      <c r="BO429" s="302"/>
      <c r="BP429" s="13"/>
      <c r="BQ429" s="302"/>
      <c r="BR429" s="13"/>
      <c r="BS429" s="302"/>
      <c r="BT429" s="13"/>
      <c r="BU429" s="302"/>
      <c r="BV429" s="386"/>
      <c r="BW429" s="303"/>
      <c r="BX429" s="303"/>
      <c r="BY429" s="302"/>
      <c r="BZ429" s="302"/>
      <c r="CA429" s="387"/>
      <c r="CB429" s="395"/>
      <c r="CC429" s="12"/>
      <c r="CD429" s="304"/>
      <c r="CE429" s="14"/>
      <c r="CF429" s="395"/>
      <c r="CG429" s="397"/>
      <c r="CH429" s="300">
        <f t="shared" si="177"/>
        <v>0</v>
      </c>
      <c r="CI429" s="26"/>
      <c r="CJ429" s="17">
        <f t="shared" si="174"/>
        <v>0</v>
      </c>
      <c r="CK429" s="18">
        <f t="shared" si="185"/>
        <v>12.89</v>
      </c>
      <c r="CM429" s="164"/>
      <c r="CN429" s="302"/>
      <c r="CO429" s="13">
        <f t="shared" si="178"/>
        <v>0</v>
      </c>
      <c r="CP429" s="302"/>
      <c r="CQ429" s="13">
        <f t="shared" si="179"/>
        <v>0</v>
      </c>
      <c r="CR429" s="302"/>
      <c r="CS429" s="13">
        <f t="shared" si="180"/>
        <v>0</v>
      </c>
      <c r="CT429" s="302"/>
      <c r="CU429" s="13">
        <f t="shared" si="175"/>
        <v>0</v>
      </c>
      <c r="CV429" s="302"/>
      <c r="CW429" s="13">
        <f t="shared" si="181"/>
        <v>0</v>
      </c>
      <c r="CX429" s="13">
        <f t="shared" si="182"/>
        <v>0</v>
      </c>
      <c r="CY429" s="251">
        <f t="shared" si="183"/>
        <v>0</v>
      </c>
      <c r="CZ429" s="13" t="s">
        <v>29</v>
      </c>
      <c r="DA429" s="13">
        <v>50</v>
      </c>
      <c r="DB429" s="22">
        <f t="shared" si="184"/>
        <v>0</v>
      </c>
      <c r="DD429" s="24"/>
      <c r="DF429" s="163"/>
      <c r="DH429" s="24"/>
      <c r="DI429" s="447"/>
      <c r="DJ429" s="163"/>
    </row>
    <row r="430" spans="1:114" s="7" customFormat="1">
      <c r="A430" s="277">
        <f t="shared" si="168"/>
        <v>50</v>
      </c>
      <c r="B430" s="21" t="e">
        <f>'Calculateur de trading'!I430/C430/W430</f>
        <v>#DIV/0!</v>
      </c>
      <c r="C430" s="278">
        <f t="shared" si="169"/>
        <v>10</v>
      </c>
      <c r="D430" s="426"/>
      <c r="E430" s="273">
        <f t="shared" si="170"/>
        <v>100</v>
      </c>
      <c r="F430" s="271">
        <f t="shared" si="162"/>
        <v>2</v>
      </c>
      <c r="G430" s="271" t="e">
        <f t="shared" si="163"/>
        <v>#DIV/0!</v>
      </c>
      <c r="H430" s="272">
        <f t="shared" si="164"/>
        <v>20</v>
      </c>
      <c r="I430" s="270"/>
      <c r="J430" s="273">
        <f t="shared" si="171"/>
        <v>200</v>
      </c>
      <c r="K430" s="271">
        <f t="shared" si="165"/>
        <v>4</v>
      </c>
      <c r="L430" s="271" t="e">
        <f t="shared" si="166"/>
        <v>#DIV/0!</v>
      </c>
      <c r="M430" s="272">
        <f t="shared" si="167"/>
        <v>40</v>
      </c>
      <c r="N430" s="389"/>
      <c r="O430" s="455" t="e">
        <f>(A430*B430*W430)+(B430*'Calculateur de trading'!H430)</f>
        <v>#DIV/0!</v>
      </c>
      <c r="P430" s="274" t="e">
        <f>O430/'Déscriptions des trades'!CK430</f>
        <v>#DIV/0!</v>
      </c>
      <c r="Q430" s="456" t="e">
        <f>'Déscriptions des trades'!CK430-O430</f>
        <v>#DIV/0!</v>
      </c>
      <c r="R430" s="466" t="e">
        <f t="shared" si="172"/>
        <v>#DIV/0!</v>
      </c>
      <c r="S430" s="389"/>
      <c r="T430" s="12"/>
      <c r="U430" s="25"/>
      <c r="V430" s="15"/>
      <c r="W430" s="490">
        <f t="shared" si="176"/>
        <v>0</v>
      </c>
      <c r="X430" s="21" t="e">
        <f>W430*U430/'Déscriptions des trades'!CK430*'Déscriptions des trades'!B430</f>
        <v>#DIV/0!</v>
      </c>
      <c r="Y430" s="459"/>
      <c r="Z430" s="389"/>
      <c r="AA430" s="23">
        <f t="shared" si="173"/>
        <v>0.1</v>
      </c>
      <c r="AB430" s="17" t="e">
        <f>(AA430*'Déscriptions des trades'!U430*'Déscriptions des trades'!B430/'Déscriptions des trades'!CK430)*'Déscriptions des trades'!W430</f>
        <v>#DIV/0!</v>
      </c>
      <c r="AC430" s="265" t="e">
        <f>AB430*'Déscriptions des trades'!CK430</f>
        <v>#DIV/0!</v>
      </c>
      <c r="AD430" s="266" t="e">
        <f>'Déscriptions des trades'!CK430-AC430</f>
        <v>#DIV/0!</v>
      </c>
      <c r="AE430" s="389"/>
      <c r="AF430" s="399">
        <v>426</v>
      </c>
      <c r="AG430" s="389"/>
      <c r="AH430" s="20"/>
      <c r="AI430" s="303"/>
      <c r="AJ430" s="307"/>
      <c r="AK430" s="161"/>
      <c r="AL430" s="305"/>
      <c r="AM430" s="305"/>
      <c r="AN430" s="162"/>
      <c r="AO430" s="439"/>
      <c r="AP430" s="162"/>
      <c r="AQ430" s="113"/>
      <c r="AR430" s="113"/>
      <c r="AS430" s="384"/>
      <c r="AT430" s="306"/>
      <c r="AU430" s="306"/>
      <c r="AV430" s="160"/>
      <c r="AW430" s="158"/>
      <c r="AX430" s="385"/>
      <c r="AY430" s="453"/>
      <c r="AZ430" s="165"/>
      <c r="BA430" s="301"/>
      <c r="BB430" s="165"/>
      <c r="BC430" s="301"/>
      <c r="BD430" s="165"/>
      <c r="BE430" s="302"/>
      <c r="BF430" s="302"/>
      <c r="BG430" s="165"/>
      <c r="BH430" s="303"/>
      <c r="BI430" s="165"/>
      <c r="BJ430" s="304"/>
      <c r="BK430" s="394"/>
      <c r="BL430" s="302"/>
      <c r="BM430" s="302"/>
      <c r="BN430" s="394"/>
      <c r="BO430" s="302"/>
      <c r="BP430" s="13"/>
      <c r="BQ430" s="302"/>
      <c r="BR430" s="13"/>
      <c r="BS430" s="302"/>
      <c r="BT430" s="13"/>
      <c r="BU430" s="302"/>
      <c r="BV430" s="386"/>
      <c r="BW430" s="303"/>
      <c r="BX430" s="303"/>
      <c r="BY430" s="302"/>
      <c r="BZ430" s="302"/>
      <c r="CA430" s="387"/>
      <c r="CB430" s="395"/>
      <c r="CC430" s="12"/>
      <c r="CD430" s="304"/>
      <c r="CE430" s="14"/>
      <c r="CF430" s="395"/>
      <c r="CG430" s="397"/>
      <c r="CH430" s="300">
        <f t="shared" si="177"/>
        <v>0</v>
      </c>
      <c r="CI430" s="26"/>
      <c r="CJ430" s="17">
        <f t="shared" si="174"/>
        <v>0</v>
      </c>
      <c r="CK430" s="18">
        <f t="shared" si="185"/>
        <v>12.89</v>
      </c>
      <c r="CM430" s="164"/>
      <c r="CN430" s="302"/>
      <c r="CO430" s="13">
        <f t="shared" si="178"/>
        <v>0</v>
      </c>
      <c r="CP430" s="302"/>
      <c r="CQ430" s="13">
        <f t="shared" si="179"/>
        <v>0</v>
      </c>
      <c r="CR430" s="302"/>
      <c r="CS430" s="13">
        <f t="shared" si="180"/>
        <v>0</v>
      </c>
      <c r="CT430" s="302"/>
      <c r="CU430" s="13">
        <f t="shared" si="175"/>
        <v>0</v>
      </c>
      <c r="CV430" s="302"/>
      <c r="CW430" s="13">
        <f t="shared" si="181"/>
        <v>0</v>
      </c>
      <c r="CX430" s="13">
        <f t="shared" si="182"/>
        <v>0</v>
      </c>
      <c r="CY430" s="251">
        <f t="shared" si="183"/>
        <v>0</v>
      </c>
      <c r="CZ430" s="13" t="s">
        <v>29</v>
      </c>
      <c r="DA430" s="13">
        <v>50</v>
      </c>
      <c r="DB430" s="22">
        <f t="shared" si="184"/>
        <v>0</v>
      </c>
      <c r="DD430" s="24"/>
      <c r="DF430" s="163"/>
      <c r="DH430" s="24"/>
      <c r="DI430" s="447"/>
      <c r="DJ430" s="163"/>
    </row>
    <row r="431" spans="1:114" s="7" customFormat="1">
      <c r="A431" s="277">
        <f t="shared" si="168"/>
        <v>50</v>
      </c>
      <c r="B431" s="21" t="e">
        <f>'Calculateur de trading'!I431/C431/W431</f>
        <v>#DIV/0!</v>
      </c>
      <c r="C431" s="278">
        <f t="shared" si="169"/>
        <v>10</v>
      </c>
      <c r="D431" s="278"/>
      <c r="E431" s="273">
        <f t="shared" si="170"/>
        <v>100</v>
      </c>
      <c r="F431" s="271">
        <f t="shared" si="162"/>
        <v>2</v>
      </c>
      <c r="G431" s="271" t="e">
        <f t="shared" si="163"/>
        <v>#DIV/0!</v>
      </c>
      <c r="H431" s="272">
        <f t="shared" si="164"/>
        <v>20</v>
      </c>
      <c r="I431" s="270"/>
      <c r="J431" s="273">
        <f t="shared" si="171"/>
        <v>200</v>
      </c>
      <c r="K431" s="271">
        <f t="shared" si="165"/>
        <v>4</v>
      </c>
      <c r="L431" s="271" t="e">
        <f t="shared" si="166"/>
        <v>#DIV/0!</v>
      </c>
      <c r="M431" s="272">
        <f t="shared" si="167"/>
        <v>40</v>
      </c>
      <c r="N431" s="389"/>
      <c r="O431" s="455" t="e">
        <f>(A431*B431*W431)+(B431*'Calculateur de trading'!H431)</f>
        <v>#DIV/0!</v>
      </c>
      <c r="P431" s="274" t="e">
        <f>O431/'Déscriptions des trades'!CK431</f>
        <v>#DIV/0!</v>
      </c>
      <c r="Q431" s="456" t="e">
        <f>'Déscriptions des trades'!CK431-O431</f>
        <v>#DIV/0!</v>
      </c>
      <c r="R431" s="466" t="e">
        <f t="shared" si="172"/>
        <v>#DIV/0!</v>
      </c>
      <c r="S431" s="389"/>
      <c r="T431" s="12"/>
      <c r="U431" s="25"/>
      <c r="V431" s="15"/>
      <c r="W431" s="490">
        <f t="shared" si="176"/>
        <v>0</v>
      </c>
      <c r="X431" s="21" t="e">
        <f>W431*U431/'Déscriptions des trades'!CK431*'Déscriptions des trades'!B431</f>
        <v>#DIV/0!</v>
      </c>
      <c r="Y431" s="459"/>
      <c r="Z431" s="389"/>
      <c r="AA431" s="23">
        <f t="shared" si="173"/>
        <v>0.1</v>
      </c>
      <c r="AB431" s="17" t="e">
        <f>(AA431*'Déscriptions des trades'!U431*'Déscriptions des trades'!B431/'Déscriptions des trades'!CK431)*'Déscriptions des trades'!W431</f>
        <v>#DIV/0!</v>
      </c>
      <c r="AC431" s="265" t="e">
        <f>AB431*'Déscriptions des trades'!CK431</f>
        <v>#DIV/0!</v>
      </c>
      <c r="AD431" s="266" t="e">
        <f>'Déscriptions des trades'!CK431-AC431</f>
        <v>#DIV/0!</v>
      </c>
      <c r="AE431" s="389"/>
      <c r="AF431" s="399">
        <v>427</v>
      </c>
      <c r="AG431" s="389"/>
      <c r="AH431" s="20"/>
      <c r="AI431" s="303"/>
      <c r="AJ431" s="307"/>
      <c r="AK431" s="161"/>
      <c r="AL431" s="305"/>
      <c r="AM431" s="305"/>
      <c r="AN431" s="162"/>
      <c r="AO431" s="439"/>
      <c r="AP431" s="162"/>
      <c r="AQ431" s="113"/>
      <c r="AR431" s="113"/>
      <c r="AS431" s="384"/>
      <c r="AT431" s="306"/>
      <c r="AU431" s="306"/>
      <c r="AV431" s="160"/>
      <c r="AW431" s="158"/>
      <c r="AX431" s="385"/>
      <c r="AY431" s="453"/>
      <c r="AZ431" s="165"/>
      <c r="BA431" s="301"/>
      <c r="BB431" s="165"/>
      <c r="BC431" s="301"/>
      <c r="BD431" s="165"/>
      <c r="BE431" s="302"/>
      <c r="BF431" s="302"/>
      <c r="BG431" s="165"/>
      <c r="BH431" s="303"/>
      <c r="BI431" s="165"/>
      <c r="BJ431" s="304"/>
      <c r="BK431" s="394"/>
      <c r="BL431" s="302"/>
      <c r="BM431" s="302"/>
      <c r="BN431" s="394"/>
      <c r="BO431" s="302"/>
      <c r="BP431" s="13"/>
      <c r="BQ431" s="302"/>
      <c r="BR431" s="13"/>
      <c r="BS431" s="302"/>
      <c r="BT431" s="13"/>
      <c r="BU431" s="302"/>
      <c r="BV431" s="386"/>
      <c r="BW431" s="303"/>
      <c r="BX431" s="303"/>
      <c r="BY431" s="302"/>
      <c r="BZ431" s="302"/>
      <c r="CA431" s="387"/>
      <c r="CB431" s="395"/>
      <c r="CC431" s="12"/>
      <c r="CD431" s="304"/>
      <c r="CE431" s="14"/>
      <c r="CF431" s="395"/>
      <c r="CG431" s="397"/>
      <c r="CH431" s="300">
        <f t="shared" si="177"/>
        <v>0</v>
      </c>
      <c r="CI431" s="26"/>
      <c r="CJ431" s="17">
        <f t="shared" si="174"/>
        <v>0</v>
      </c>
      <c r="CK431" s="18">
        <f t="shared" si="185"/>
        <v>12.89</v>
      </c>
      <c r="CM431" s="164"/>
      <c r="CN431" s="302"/>
      <c r="CO431" s="13">
        <f t="shared" si="178"/>
        <v>0</v>
      </c>
      <c r="CP431" s="302"/>
      <c r="CQ431" s="13">
        <f t="shared" si="179"/>
        <v>0</v>
      </c>
      <c r="CR431" s="302"/>
      <c r="CS431" s="13">
        <f t="shared" si="180"/>
        <v>0</v>
      </c>
      <c r="CT431" s="302"/>
      <c r="CU431" s="13">
        <f t="shared" si="175"/>
        <v>0</v>
      </c>
      <c r="CV431" s="302"/>
      <c r="CW431" s="13">
        <f t="shared" si="181"/>
        <v>0</v>
      </c>
      <c r="CX431" s="13">
        <f t="shared" si="182"/>
        <v>0</v>
      </c>
      <c r="CY431" s="251">
        <f t="shared" si="183"/>
        <v>0</v>
      </c>
      <c r="CZ431" s="13" t="s">
        <v>29</v>
      </c>
      <c r="DA431" s="13">
        <v>50</v>
      </c>
      <c r="DB431" s="22">
        <f t="shared" si="184"/>
        <v>0</v>
      </c>
      <c r="DD431" s="24"/>
      <c r="DF431" s="163"/>
      <c r="DH431" s="24"/>
      <c r="DI431" s="447"/>
      <c r="DJ431" s="163"/>
    </row>
    <row r="432" spans="1:114" s="7" customFormat="1">
      <c r="A432" s="277">
        <f t="shared" si="168"/>
        <v>50</v>
      </c>
      <c r="B432" s="21" t="e">
        <f>'Calculateur de trading'!I432/C432/W432</f>
        <v>#DIV/0!</v>
      </c>
      <c r="C432" s="278">
        <f t="shared" si="169"/>
        <v>10</v>
      </c>
      <c r="D432" s="426"/>
      <c r="E432" s="273">
        <f t="shared" si="170"/>
        <v>100</v>
      </c>
      <c r="F432" s="271">
        <f t="shared" si="162"/>
        <v>2</v>
      </c>
      <c r="G432" s="271" t="e">
        <f t="shared" si="163"/>
        <v>#DIV/0!</v>
      </c>
      <c r="H432" s="272">
        <f t="shared" si="164"/>
        <v>20</v>
      </c>
      <c r="I432" s="270"/>
      <c r="J432" s="273">
        <f t="shared" si="171"/>
        <v>200</v>
      </c>
      <c r="K432" s="271">
        <f t="shared" si="165"/>
        <v>4</v>
      </c>
      <c r="L432" s="271" t="e">
        <f t="shared" si="166"/>
        <v>#DIV/0!</v>
      </c>
      <c r="M432" s="272">
        <f t="shared" si="167"/>
        <v>40</v>
      </c>
      <c r="N432" s="389"/>
      <c r="O432" s="455" t="e">
        <f>(A432*B432*W432)+(B432*'Calculateur de trading'!H432)</f>
        <v>#DIV/0!</v>
      </c>
      <c r="P432" s="274" t="e">
        <f>O432/'Déscriptions des trades'!CK432</f>
        <v>#DIV/0!</v>
      </c>
      <c r="Q432" s="456" t="e">
        <f>'Déscriptions des trades'!CK432-O432</f>
        <v>#DIV/0!</v>
      </c>
      <c r="R432" s="466" t="e">
        <f t="shared" si="172"/>
        <v>#DIV/0!</v>
      </c>
      <c r="S432" s="389"/>
      <c r="T432" s="12"/>
      <c r="U432" s="25"/>
      <c r="V432" s="15"/>
      <c r="W432" s="490">
        <f t="shared" si="176"/>
        <v>0</v>
      </c>
      <c r="X432" s="21" t="e">
        <f>W432*U432/'Déscriptions des trades'!CK432*'Déscriptions des trades'!B432</f>
        <v>#DIV/0!</v>
      </c>
      <c r="Y432" s="459"/>
      <c r="Z432" s="389"/>
      <c r="AA432" s="23">
        <f t="shared" si="173"/>
        <v>0.1</v>
      </c>
      <c r="AB432" s="17" t="e">
        <f>(AA432*'Déscriptions des trades'!U432*'Déscriptions des trades'!B432/'Déscriptions des trades'!CK432)*'Déscriptions des trades'!W432</f>
        <v>#DIV/0!</v>
      </c>
      <c r="AC432" s="265" t="e">
        <f>AB432*'Déscriptions des trades'!CK432</f>
        <v>#DIV/0!</v>
      </c>
      <c r="AD432" s="266" t="e">
        <f>'Déscriptions des trades'!CK432-AC432</f>
        <v>#DIV/0!</v>
      </c>
      <c r="AE432" s="389"/>
      <c r="AF432" s="399">
        <v>428</v>
      </c>
      <c r="AG432" s="389"/>
      <c r="AH432" s="20"/>
      <c r="AI432" s="303"/>
      <c r="AJ432" s="307"/>
      <c r="AK432" s="161"/>
      <c r="AL432" s="305"/>
      <c r="AM432" s="305"/>
      <c r="AN432" s="162"/>
      <c r="AO432" s="439"/>
      <c r="AP432" s="162"/>
      <c r="AQ432" s="113"/>
      <c r="AR432" s="113"/>
      <c r="AS432" s="384"/>
      <c r="AT432" s="306"/>
      <c r="AU432" s="306"/>
      <c r="AV432" s="160"/>
      <c r="AW432" s="158"/>
      <c r="AX432" s="385"/>
      <c r="AY432" s="453"/>
      <c r="AZ432" s="165"/>
      <c r="BA432" s="301"/>
      <c r="BB432" s="165"/>
      <c r="BC432" s="301"/>
      <c r="BD432" s="165"/>
      <c r="BE432" s="302"/>
      <c r="BF432" s="302"/>
      <c r="BG432" s="165"/>
      <c r="BH432" s="303"/>
      <c r="BI432" s="165"/>
      <c r="BJ432" s="304"/>
      <c r="BK432" s="394"/>
      <c r="BL432" s="302"/>
      <c r="BM432" s="302"/>
      <c r="BN432" s="394"/>
      <c r="BO432" s="302"/>
      <c r="BP432" s="13"/>
      <c r="BQ432" s="302"/>
      <c r="BR432" s="13"/>
      <c r="BS432" s="302"/>
      <c r="BT432" s="13"/>
      <c r="BU432" s="302"/>
      <c r="BV432" s="386"/>
      <c r="BW432" s="303"/>
      <c r="BX432" s="303"/>
      <c r="BY432" s="302"/>
      <c r="BZ432" s="302"/>
      <c r="CA432" s="387"/>
      <c r="CB432" s="395"/>
      <c r="CC432" s="12"/>
      <c r="CD432" s="304"/>
      <c r="CE432" s="14"/>
      <c r="CF432" s="395"/>
      <c r="CG432" s="397"/>
      <c r="CH432" s="300">
        <f t="shared" si="177"/>
        <v>0</v>
      </c>
      <c r="CI432" s="26"/>
      <c r="CJ432" s="17">
        <f t="shared" si="174"/>
        <v>0</v>
      </c>
      <c r="CK432" s="18">
        <f t="shared" si="185"/>
        <v>12.89</v>
      </c>
      <c r="CM432" s="164"/>
      <c r="CN432" s="302"/>
      <c r="CO432" s="13">
        <f t="shared" si="178"/>
        <v>0</v>
      </c>
      <c r="CP432" s="302"/>
      <c r="CQ432" s="13">
        <f t="shared" si="179"/>
        <v>0</v>
      </c>
      <c r="CR432" s="302"/>
      <c r="CS432" s="13">
        <f t="shared" si="180"/>
        <v>0</v>
      </c>
      <c r="CT432" s="302"/>
      <c r="CU432" s="13">
        <f t="shared" si="175"/>
        <v>0</v>
      </c>
      <c r="CV432" s="302"/>
      <c r="CW432" s="13">
        <f t="shared" si="181"/>
        <v>0</v>
      </c>
      <c r="CX432" s="13">
        <f t="shared" si="182"/>
        <v>0</v>
      </c>
      <c r="CY432" s="251">
        <f t="shared" si="183"/>
        <v>0</v>
      </c>
      <c r="CZ432" s="13" t="s">
        <v>29</v>
      </c>
      <c r="DA432" s="13">
        <v>50</v>
      </c>
      <c r="DB432" s="22">
        <f t="shared" si="184"/>
        <v>0</v>
      </c>
      <c r="DD432" s="24"/>
      <c r="DF432" s="163"/>
      <c r="DH432" s="24"/>
      <c r="DI432" s="447"/>
      <c r="DJ432" s="163"/>
    </row>
    <row r="433" spans="1:114" s="7" customFormat="1">
      <c r="A433" s="277">
        <f t="shared" si="168"/>
        <v>50</v>
      </c>
      <c r="B433" s="21" t="e">
        <f>'Calculateur de trading'!I433/C433/W433</f>
        <v>#DIV/0!</v>
      </c>
      <c r="C433" s="278">
        <f t="shared" si="169"/>
        <v>10</v>
      </c>
      <c r="D433" s="426"/>
      <c r="E433" s="273">
        <f t="shared" si="170"/>
        <v>100</v>
      </c>
      <c r="F433" s="271">
        <f t="shared" si="162"/>
        <v>2</v>
      </c>
      <c r="G433" s="271" t="e">
        <f t="shared" si="163"/>
        <v>#DIV/0!</v>
      </c>
      <c r="H433" s="272">
        <f t="shared" si="164"/>
        <v>20</v>
      </c>
      <c r="I433" s="270"/>
      <c r="J433" s="273">
        <f t="shared" si="171"/>
        <v>200</v>
      </c>
      <c r="K433" s="271">
        <f t="shared" si="165"/>
        <v>4</v>
      </c>
      <c r="L433" s="271" t="e">
        <f t="shared" si="166"/>
        <v>#DIV/0!</v>
      </c>
      <c r="M433" s="272">
        <f t="shared" si="167"/>
        <v>40</v>
      </c>
      <c r="N433" s="389"/>
      <c r="O433" s="455" t="e">
        <f>(A433*B433*W433)+(B433*'Calculateur de trading'!H433)</f>
        <v>#DIV/0!</v>
      </c>
      <c r="P433" s="274" t="e">
        <f>O433/'Déscriptions des trades'!CK433</f>
        <v>#DIV/0!</v>
      </c>
      <c r="Q433" s="456" t="e">
        <f>'Déscriptions des trades'!CK433-O433</f>
        <v>#DIV/0!</v>
      </c>
      <c r="R433" s="466" t="e">
        <f t="shared" si="172"/>
        <v>#DIV/0!</v>
      </c>
      <c r="S433" s="389"/>
      <c r="T433" s="12"/>
      <c r="U433" s="25"/>
      <c r="V433" s="15"/>
      <c r="W433" s="490">
        <f t="shared" si="176"/>
        <v>0</v>
      </c>
      <c r="X433" s="21" t="e">
        <f>W433*U433/'Déscriptions des trades'!CK433*'Déscriptions des trades'!B433</f>
        <v>#DIV/0!</v>
      </c>
      <c r="Y433" s="459"/>
      <c r="Z433" s="389"/>
      <c r="AA433" s="23">
        <f t="shared" si="173"/>
        <v>0.1</v>
      </c>
      <c r="AB433" s="17" t="e">
        <f>(AA433*'Déscriptions des trades'!U433*'Déscriptions des trades'!B433/'Déscriptions des trades'!CK433)*'Déscriptions des trades'!W433</f>
        <v>#DIV/0!</v>
      </c>
      <c r="AC433" s="265" t="e">
        <f>AB433*'Déscriptions des trades'!CK433</f>
        <v>#DIV/0!</v>
      </c>
      <c r="AD433" s="266" t="e">
        <f>'Déscriptions des trades'!CK433-AC433</f>
        <v>#DIV/0!</v>
      </c>
      <c r="AE433" s="389"/>
      <c r="AF433" s="399">
        <v>429</v>
      </c>
      <c r="AG433" s="389"/>
      <c r="AH433" s="20"/>
      <c r="AI433" s="303"/>
      <c r="AJ433" s="307"/>
      <c r="AK433" s="161"/>
      <c r="AL433" s="305"/>
      <c r="AM433" s="305"/>
      <c r="AN433" s="162"/>
      <c r="AO433" s="439"/>
      <c r="AP433" s="162"/>
      <c r="AQ433" s="113"/>
      <c r="AR433" s="113"/>
      <c r="AS433" s="384"/>
      <c r="AT433" s="306"/>
      <c r="AU433" s="306"/>
      <c r="AV433" s="160"/>
      <c r="AW433" s="158"/>
      <c r="AX433" s="385"/>
      <c r="AY433" s="453"/>
      <c r="AZ433" s="165"/>
      <c r="BA433" s="301"/>
      <c r="BB433" s="165"/>
      <c r="BC433" s="301"/>
      <c r="BD433" s="165"/>
      <c r="BE433" s="302"/>
      <c r="BF433" s="302"/>
      <c r="BG433" s="165"/>
      <c r="BH433" s="303"/>
      <c r="BI433" s="165"/>
      <c r="BJ433" s="304"/>
      <c r="BK433" s="394"/>
      <c r="BL433" s="302"/>
      <c r="BM433" s="302"/>
      <c r="BN433" s="394"/>
      <c r="BO433" s="302"/>
      <c r="BP433" s="13"/>
      <c r="BQ433" s="302"/>
      <c r="BR433" s="13"/>
      <c r="BS433" s="302"/>
      <c r="BT433" s="13"/>
      <c r="BU433" s="302"/>
      <c r="BV433" s="386"/>
      <c r="BW433" s="303"/>
      <c r="BX433" s="303"/>
      <c r="BY433" s="302"/>
      <c r="BZ433" s="302"/>
      <c r="CA433" s="387"/>
      <c r="CB433" s="395"/>
      <c r="CC433" s="12"/>
      <c r="CD433" s="304"/>
      <c r="CE433" s="14"/>
      <c r="CF433" s="395"/>
      <c r="CG433" s="397"/>
      <c r="CH433" s="300">
        <f t="shared" si="177"/>
        <v>0</v>
      </c>
      <c r="CI433" s="26"/>
      <c r="CJ433" s="17">
        <f t="shared" si="174"/>
        <v>0</v>
      </c>
      <c r="CK433" s="18">
        <f t="shared" si="185"/>
        <v>12.89</v>
      </c>
      <c r="CM433" s="164"/>
      <c r="CN433" s="302"/>
      <c r="CO433" s="13">
        <f t="shared" si="178"/>
        <v>0</v>
      </c>
      <c r="CP433" s="302"/>
      <c r="CQ433" s="13">
        <f t="shared" si="179"/>
        <v>0</v>
      </c>
      <c r="CR433" s="302"/>
      <c r="CS433" s="13">
        <f t="shared" si="180"/>
        <v>0</v>
      </c>
      <c r="CT433" s="302"/>
      <c r="CU433" s="13">
        <f t="shared" si="175"/>
        <v>0</v>
      </c>
      <c r="CV433" s="302"/>
      <c r="CW433" s="13">
        <f t="shared" si="181"/>
        <v>0</v>
      </c>
      <c r="CX433" s="13">
        <f t="shared" si="182"/>
        <v>0</v>
      </c>
      <c r="CY433" s="251">
        <f t="shared" si="183"/>
        <v>0</v>
      </c>
      <c r="CZ433" s="13" t="s">
        <v>29</v>
      </c>
      <c r="DA433" s="13">
        <v>50</v>
      </c>
      <c r="DB433" s="22">
        <f t="shared" si="184"/>
        <v>0</v>
      </c>
      <c r="DD433" s="24"/>
      <c r="DF433" s="163"/>
      <c r="DH433" s="24"/>
      <c r="DI433" s="447"/>
      <c r="DJ433" s="163"/>
    </row>
    <row r="434" spans="1:114" s="7" customFormat="1">
      <c r="A434" s="277">
        <f t="shared" si="168"/>
        <v>50</v>
      </c>
      <c r="B434" s="21" t="e">
        <f>'Calculateur de trading'!I434/C434/W434</f>
        <v>#DIV/0!</v>
      </c>
      <c r="C434" s="278">
        <f t="shared" si="169"/>
        <v>10</v>
      </c>
      <c r="D434" s="278"/>
      <c r="E434" s="273">
        <f t="shared" si="170"/>
        <v>100</v>
      </c>
      <c r="F434" s="271">
        <f t="shared" si="162"/>
        <v>2</v>
      </c>
      <c r="G434" s="271" t="e">
        <f t="shared" si="163"/>
        <v>#DIV/0!</v>
      </c>
      <c r="H434" s="272">
        <f t="shared" si="164"/>
        <v>20</v>
      </c>
      <c r="I434" s="270"/>
      <c r="J434" s="273">
        <f t="shared" si="171"/>
        <v>200</v>
      </c>
      <c r="K434" s="271">
        <f t="shared" si="165"/>
        <v>4</v>
      </c>
      <c r="L434" s="271" t="e">
        <f t="shared" si="166"/>
        <v>#DIV/0!</v>
      </c>
      <c r="M434" s="272">
        <f t="shared" si="167"/>
        <v>40</v>
      </c>
      <c r="N434" s="389"/>
      <c r="O434" s="455" t="e">
        <f>(A434*B434*W434)+(B434*'Calculateur de trading'!H434)</f>
        <v>#DIV/0!</v>
      </c>
      <c r="P434" s="274" t="e">
        <f>O434/'Déscriptions des trades'!CK434</f>
        <v>#DIV/0!</v>
      </c>
      <c r="Q434" s="456" t="e">
        <f>'Déscriptions des trades'!CK434-O434</f>
        <v>#DIV/0!</v>
      </c>
      <c r="R434" s="466" t="e">
        <f t="shared" si="172"/>
        <v>#DIV/0!</v>
      </c>
      <c r="S434" s="389"/>
      <c r="T434" s="12"/>
      <c r="U434" s="25"/>
      <c r="V434" s="15"/>
      <c r="W434" s="490">
        <f t="shared" si="176"/>
        <v>0</v>
      </c>
      <c r="X434" s="21" t="e">
        <f>W434*U434/'Déscriptions des trades'!CK434*'Déscriptions des trades'!B434</f>
        <v>#DIV/0!</v>
      </c>
      <c r="Y434" s="459"/>
      <c r="Z434" s="389"/>
      <c r="AA434" s="23">
        <f t="shared" si="173"/>
        <v>0.1</v>
      </c>
      <c r="AB434" s="17" t="e">
        <f>(AA434*'Déscriptions des trades'!U434*'Déscriptions des trades'!B434/'Déscriptions des trades'!CK434)*'Déscriptions des trades'!W434</f>
        <v>#DIV/0!</v>
      </c>
      <c r="AC434" s="265" t="e">
        <f>AB434*'Déscriptions des trades'!CK434</f>
        <v>#DIV/0!</v>
      </c>
      <c r="AD434" s="266" t="e">
        <f>'Déscriptions des trades'!CK434-AC434</f>
        <v>#DIV/0!</v>
      </c>
      <c r="AE434" s="389"/>
      <c r="AF434" s="399">
        <v>430</v>
      </c>
      <c r="AG434" s="389"/>
      <c r="AH434" s="20"/>
      <c r="AI434" s="303"/>
      <c r="AJ434" s="307"/>
      <c r="AK434" s="161"/>
      <c r="AL434" s="305"/>
      <c r="AM434" s="305"/>
      <c r="AN434" s="162"/>
      <c r="AO434" s="439"/>
      <c r="AP434" s="162"/>
      <c r="AQ434" s="113"/>
      <c r="AR434" s="113"/>
      <c r="AS434" s="384"/>
      <c r="AT434" s="306"/>
      <c r="AU434" s="306"/>
      <c r="AV434" s="160"/>
      <c r="AW434" s="158"/>
      <c r="AX434" s="385"/>
      <c r="AY434" s="453"/>
      <c r="AZ434" s="165"/>
      <c r="BA434" s="301"/>
      <c r="BB434" s="165"/>
      <c r="BC434" s="301"/>
      <c r="BD434" s="165"/>
      <c r="BE434" s="302"/>
      <c r="BF434" s="302"/>
      <c r="BG434" s="165"/>
      <c r="BH434" s="303"/>
      <c r="BI434" s="165"/>
      <c r="BJ434" s="304"/>
      <c r="BK434" s="394"/>
      <c r="BL434" s="302"/>
      <c r="BM434" s="302"/>
      <c r="BN434" s="394"/>
      <c r="BO434" s="302"/>
      <c r="BP434" s="13"/>
      <c r="BQ434" s="302"/>
      <c r="BR434" s="13"/>
      <c r="BS434" s="302"/>
      <c r="BT434" s="13"/>
      <c r="BU434" s="302"/>
      <c r="BV434" s="386"/>
      <c r="BW434" s="303"/>
      <c r="BX434" s="303"/>
      <c r="BY434" s="302"/>
      <c r="BZ434" s="302"/>
      <c r="CA434" s="387"/>
      <c r="CB434" s="395"/>
      <c r="CC434" s="12"/>
      <c r="CD434" s="304"/>
      <c r="CE434" s="14"/>
      <c r="CF434" s="395"/>
      <c r="CG434" s="397"/>
      <c r="CH434" s="300">
        <f t="shared" si="177"/>
        <v>0</v>
      </c>
      <c r="CI434" s="26"/>
      <c r="CJ434" s="17">
        <f t="shared" si="174"/>
        <v>0</v>
      </c>
      <c r="CK434" s="18">
        <f t="shared" si="185"/>
        <v>12.89</v>
      </c>
      <c r="CM434" s="164"/>
      <c r="CN434" s="302"/>
      <c r="CO434" s="13">
        <f t="shared" si="178"/>
        <v>0</v>
      </c>
      <c r="CP434" s="302"/>
      <c r="CQ434" s="13">
        <f t="shared" si="179"/>
        <v>0</v>
      </c>
      <c r="CR434" s="302"/>
      <c r="CS434" s="13">
        <f t="shared" si="180"/>
        <v>0</v>
      </c>
      <c r="CT434" s="302"/>
      <c r="CU434" s="13">
        <f t="shared" si="175"/>
        <v>0</v>
      </c>
      <c r="CV434" s="302"/>
      <c r="CW434" s="13">
        <f t="shared" si="181"/>
        <v>0</v>
      </c>
      <c r="CX434" s="13">
        <f t="shared" si="182"/>
        <v>0</v>
      </c>
      <c r="CY434" s="251">
        <f t="shared" si="183"/>
        <v>0</v>
      </c>
      <c r="CZ434" s="13" t="s">
        <v>29</v>
      </c>
      <c r="DA434" s="13">
        <v>50</v>
      </c>
      <c r="DB434" s="22">
        <f t="shared" si="184"/>
        <v>0</v>
      </c>
      <c r="DD434" s="24"/>
      <c r="DF434" s="163"/>
      <c r="DH434" s="24"/>
      <c r="DI434" s="447"/>
      <c r="DJ434" s="163"/>
    </row>
    <row r="435" spans="1:114" s="7" customFormat="1">
      <c r="A435" s="277">
        <f t="shared" si="168"/>
        <v>50</v>
      </c>
      <c r="B435" s="21" t="e">
        <f>'Calculateur de trading'!I435/C435/W435</f>
        <v>#DIV/0!</v>
      </c>
      <c r="C435" s="278">
        <f t="shared" si="169"/>
        <v>10</v>
      </c>
      <c r="D435" s="426"/>
      <c r="E435" s="273">
        <f t="shared" si="170"/>
        <v>100</v>
      </c>
      <c r="F435" s="271">
        <f t="shared" si="162"/>
        <v>2</v>
      </c>
      <c r="G435" s="271" t="e">
        <f t="shared" si="163"/>
        <v>#DIV/0!</v>
      </c>
      <c r="H435" s="272">
        <f t="shared" si="164"/>
        <v>20</v>
      </c>
      <c r="I435" s="270"/>
      <c r="J435" s="273">
        <f t="shared" si="171"/>
        <v>200</v>
      </c>
      <c r="K435" s="271">
        <f t="shared" si="165"/>
        <v>4</v>
      </c>
      <c r="L435" s="271" t="e">
        <f t="shared" si="166"/>
        <v>#DIV/0!</v>
      </c>
      <c r="M435" s="272">
        <f t="shared" si="167"/>
        <v>40</v>
      </c>
      <c r="N435" s="389"/>
      <c r="O435" s="455" t="e">
        <f>(A435*B435*W435)+(B435*'Calculateur de trading'!H435)</f>
        <v>#DIV/0!</v>
      </c>
      <c r="P435" s="274" t="e">
        <f>O435/'Déscriptions des trades'!CK435</f>
        <v>#DIV/0!</v>
      </c>
      <c r="Q435" s="456" t="e">
        <f>'Déscriptions des trades'!CK435-O435</f>
        <v>#DIV/0!</v>
      </c>
      <c r="R435" s="466" t="e">
        <f t="shared" si="172"/>
        <v>#DIV/0!</v>
      </c>
      <c r="S435" s="389"/>
      <c r="T435" s="12"/>
      <c r="U435" s="25"/>
      <c r="V435" s="15"/>
      <c r="W435" s="490">
        <f t="shared" si="176"/>
        <v>0</v>
      </c>
      <c r="X435" s="21" t="e">
        <f>W435*U435/'Déscriptions des trades'!CK435*'Déscriptions des trades'!B435</f>
        <v>#DIV/0!</v>
      </c>
      <c r="Y435" s="459"/>
      <c r="Z435" s="389"/>
      <c r="AA435" s="23">
        <f t="shared" si="173"/>
        <v>0.1</v>
      </c>
      <c r="AB435" s="17" t="e">
        <f>(AA435*'Déscriptions des trades'!U435*'Déscriptions des trades'!B435/'Déscriptions des trades'!CK435)*'Déscriptions des trades'!W435</f>
        <v>#DIV/0!</v>
      </c>
      <c r="AC435" s="265" t="e">
        <f>AB435*'Déscriptions des trades'!CK435</f>
        <v>#DIV/0!</v>
      </c>
      <c r="AD435" s="266" t="e">
        <f>'Déscriptions des trades'!CK435-AC435</f>
        <v>#DIV/0!</v>
      </c>
      <c r="AE435" s="389"/>
      <c r="AF435" s="399">
        <v>431</v>
      </c>
      <c r="AG435" s="389"/>
      <c r="AH435" s="20"/>
      <c r="AI435" s="303"/>
      <c r="AJ435" s="307"/>
      <c r="AK435" s="161"/>
      <c r="AL435" s="305"/>
      <c r="AM435" s="305"/>
      <c r="AN435" s="162"/>
      <c r="AO435" s="439"/>
      <c r="AP435" s="162"/>
      <c r="AQ435" s="113"/>
      <c r="AR435" s="113"/>
      <c r="AS435" s="384"/>
      <c r="AT435" s="306"/>
      <c r="AU435" s="306"/>
      <c r="AV435" s="160"/>
      <c r="AW435" s="158"/>
      <c r="AX435" s="385"/>
      <c r="AY435" s="453"/>
      <c r="AZ435" s="165"/>
      <c r="BA435" s="301"/>
      <c r="BB435" s="165"/>
      <c r="BC435" s="301"/>
      <c r="BD435" s="165"/>
      <c r="BE435" s="302"/>
      <c r="BF435" s="302"/>
      <c r="BG435" s="165"/>
      <c r="BH435" s="303"/>
      <c r="BI435" s="165"/>
      <c r="BJ435" s="304"/>
      <c r="BK435" s="394"/>
      <c r="BL435" s="302"/>
      <c r="BM435" s="302"/>
      <c r="BN435" s="394"/>
      <c r="BO435" s="302"/>
      <c r="BP435" s="13"/>
      <c r="BQ435" s="302"/>
      <c r="BR435" s="13"/>
      <c r="BS435" s="302"/>
      <c r="BT435" s="13"/>
      <c r="BU435" s="302"/>
      <c r="BV435" s="386"/>
      <c r="BW435" s="303"/>
      <c r="BX435" s="303"/>
      <c r="BY435" s="302"/>
      <c r="BZ435" s="302"/>
      <c r="CA435" s="387"/>
      <c r="CB435" s="395"/>
      <c r="CC435" s="12"/>
      <c r="CD435" s="304"/>
      <c r="CE435" s="14"/>
      <c r="CF435" s="395"/>
      <c r="CG435" s="397"/>
      <c r="CH435" s="300">
        <f t="shared" si="177"/>
        <v>0</v>
      </c>
      <c r="CI435" s="26"/>
      <c r="CJ435" s="17">
        <f t="shared" si="174"/>
        <v>0</v>
      </c>
      <c r="CK435" s="18">
        <f t="shared" si="185"/>
        <v>12.89</v>
      </c>
      <c r="CM435" s="164"/>
      <c r="CN435" s="302"/>
      <c r="CO435" s="13">
        <f t="shared" si="178"/>
        <v>0</v>
      </c>
      <c r="CP435" s="302"/>
      <c r="CQ435" s="13">
        <f t="shared" si="179"/>
        <v>0</v>
      </c>
      <c r="CR435" s="302"/>
      <c r="CS435" s="13">
        <f t="shared" si="180"/>
        <v>0</v>
      </c>
      <c r="CT435" s="302"/>
      <c r="CU435" s="13">
        <f t="shared" si="175"/>
        <v>0</v>
      </c>
      <c r="CV435" s="302"/>
      <c r="CW435" s="13">
        <f t="shared" si="181"/>
        <v>0</v>
      </c>
      <c r="CX435" s="13">
        <f t="shared" si="182"/>
        <v>0</v>
      </c>
      <c r="CY435" s="251">
        <f t="shared" si="183"/>
        <v>0</v>
      </c>
      <c r="CZ435" s="13" t="s">
        <v>29</v>
      </c>
      <c r="DA435" s="13">
        <v>50</v>
      </c>
      <c r="DB435" s="22">
        <f t="shared" si="184"/>
        <v>0</v>
      </c>
      <c r="DD435" s="24"/>
      <c r="DF435" s="163"/>
      <c r="DH435" s="24"/>
      <c r="DI435" s="447"/>
      <c r="DJ435" s="163"/>
    </row>
    <row r="436" spans="1:114" s="7" customFormat="1">
      <c r="A436" s="277">
        <f t="shared" si="168"/>
        <v>50</v>
      </c>
      <c r="B436" s="21" t="e">
        <f>'Calculateur de trading'!I436/C436/W436</f>
        <v>#DIV/0!</v>
      </c>
      <c r="C436" s="278">
        <f t="shared" si="169"/>
        <v>10</v>
      </c>
      <c r="D436" s="278"/>
      <c r="E436" s="273">
        <f t="shared" si="170"/>
        <v>100</v>
      </c>
      <c r="F436" s="271">
        <f t="shared" si="162"/>
        <v>2</v>
      </c>
      <c r="G436" s="271" t="e">
        <f t="shared" si="163"/>
        <v>#DIV/0!</v>
      </c>
      <c r="H436" s="272">
        <f t="shared" si="164"/>
        <v>20</v>
      </c>
      <c r="I436" s="270"/>
      <c r="J436" s="273">
        <f t="shared" si="171"/>
        <v>200</v>
      </c>
      <c r="K436" s="271">
        <f t="shared" si="165"/>
        <v>4</v>
      </c>
      <c r="L436" s="271" t="e">
        <f t="shared" si="166"/>
        <v>#DIV/0!</v>
      </c>
      <c r="M436" s="272">
        <f t="shared" si="167"/>
        <v>40</v>
      </c>
      <c r="N436" s="389"/>
      <c r="O436" s="455" t="e">
        <f>(A436*B436*W436)+(B436*'Calculateur de trading'!H436)</f>
        <v>#DIV/0!</v>
      </c>
      <c r="P436" s="274" t="e">
        <f>O436/'Déscriptions des trades'!CK436</f>
        <v>#DIV/0!</v>
      </c>
      <c r="Q436" s="456" t="e">
        <f>'Déscriptions des trades'!CK436-O436</f>
        <v>#DIV/0!</v>
      </c>
      <c r="R436" s="466" t="e">
        <f t="shared" si="172"/>
        <v>#DIV/0!</v>
      </c>
      <c r="S436" s="389"/>
      <c r="T436" s="12"/>
      <c r="U436" s="25"/>
      <c r="V436" s="15"/>
      <c r="W436" s="490">
        <f t="shared" si="176"/>
        <v>0</v>
      </c>
      <c r="X436" s="21" t="e">
        <f>W436*U436/'Déscriptions des trades'!CK436*'Déscriptions des trades'!B436</f>
        <v>#DIV/0!</v>
      </c>
      <c r="Y436" s="459"/>
      <c r="Z436" s="389"/>
      <c r="AA436" s="23">
        <f t="shared" si="173"/>
        <v>0.1</v>
      </c>
      <c r="AB436" s="17" t="e">
        <f>(AA436*'Déscriptions des trades'!U436*'Déscriptions des trades'!B436/'Déscriptions des trades'!CK436)*'Déscriptions des trades'!W436</f>
        <v>#DIV/0!</v>
      </c>
      <c r="AC436" s="265" t="e">
        <f>AB436*'Déscriptions des trades'!CK436</f>
        <v>#DIV/0!</v>
      </c>
      <c r="AD436" s="266" t="e">
        <f>'Déscriptions des trades'!CK436-AC436</f>
        <v>#DIV/0!</v>
      </c>
      <c r="AE436" s="389"/>
      <c r="AF436" s="399">
        <v>432</v>
      </c>
      <c r="AG436" s="389"/>
      <c r="AH436" s="20"/>
      <c r="AI436" s="303"/>
      <c r="AJ436" s="307"/>
      <c r="AK436" s="161"/>
      <c r="AL436" s="305"/>
      <c r="AM436" s="305"/>
      <c r="AN436" s="162"/>
      <c r="AO436" s="439"/>
      <c r="AP436" s="162"/>
      <c r="AQ436" s="113"/>
      <c r="AR436" s="113"/>
      <c r="AS436" s="384"/>
      <c r="AT436" s="306"/>
      <c r="AU436" s="306"/>
      <c r="AV436" s="160"/>
      <c r="AW436" s="158"/>
      <c r="AX436" s="385"/>
      <c r="AY436" s="453"/>
      <c r="AZ436" s="165"/>
      <c r="BA436" s="301"/>
      <c r="BB436" s="165"/>
      <c r="BC436" s="301"/>
      <c r="BD436" s="165"/>
      <c r="BE436" s="302"/>
      <c r="BF436" s="302"/>
      <c r="BG436" s="165"/>
      <c r="BH436" s="303"/>
      <c r="BI436" s="165"/>
      <c r="BJ436" s="304"/>
      <c r="BK436" s="394"/>
      <c r="BL436" s="302"/>
      <c r="BM436" s="302"/>
      <c r="BN436" s="394"/>
      <c r="BO436" s="302"/>
      <c r="BP436" s="13"/>
      <c r="BQ436" s="302"/>
      <c r="BR436" s="13"/>
      <c r="BS436" s="302"/>
      <c r="BT436" s="13"/>
      <c r="BU436" s="302"/>
      <c r="BV436" s="386"/>
      <c r="BW436" s="303"/>
      <c r="BX436" s="303"/>
      <c r="BY436" s="302"/>
      <c r="BZ436" s="302"/>
      <c r="CA436" s="387"/>
      <c r="CB436" s="395"/>
      <c r="CC436" s="12"/>
      <c r="CD436" s="304"/>
      <c r="CE436" s="14"/>
      <c r="CF436" s="395"/>
      <c r="CG436" s="397"/>
      <c r="CH436" s="300">
        <f t="shared" si="177"/>
        <v>0</v>
      </c>
      <c r="CI436" s="26"/>
      <c r="CJ436" s="17">
        <f t="shared" si="174"/>
        <v>0</v>
      </c>
      <c r="CK436" s="18">
        <f t="shared" si="185"/>
        <v>12.89</v>
      </c>
      <c r="CM436" s="164"/>
      <c r="CN436" s="302"/>
      <c r="CO436" s="13">
        <f t="shared" si="178"/>
        <v>0</v>
      </c>
      <c r="CP436" s="302"/>
      <c r="CQ436" s="13">
        <f t="shared" si="179"/>
        <v>0</v>
      </c>
      <c r="CR436" s="302"/>
      <c r="CS436" s="13">
        <f t="shared" si="180"/>
        <v>0</v>
      </c>
      <c r="CT436" s="302"/>
      <c r="CU436" s="13">
        <f t="shared" si="175"/>
        <v>0</v>
      </c>
      <c r="CV436" s="302"/>
      <c r="CW436" s="13">
        <f t="shared" si="181"/>
        <v>0</v>
      </c>
      <c r="CX436" s="13">
        <f t="shared" si="182"/>
        <v>0</v>
      </c>
      <c r="CY436" s="251">
        <f t="shared" si="183"/>
        <v>0</v>
      </c>
      <c r="CZ436" s="13" t="s">
        <v>29</v>
      </c>
      <c r="DA436" s="13">
        <v>50</v>
      </c>
      <c r="DB436" s="22">
        <f t="shared" si="184"/>
        <v>0</v>
      </c>
      <c r="DD436" s="24"/>
      <c r="DF436" s="163"/>
      <c r="DH436" s="24"/>
      <c r="DI436" s="447"/>
      <c r="DJ436" s="163"/>
    </row>
    <row r="437" spans="1:114" s="7" customFormat="1">
      <c r="A437" s="277">
        <f t="shared" si="168"/>
        <v>50</v>
      </c>
      <c r="B437" s="21" t="e">
        <f>'Calculateur de trading'!I437/C437/W437</f>
        <v>#DIV/0!</v>
      </c>
      <c r="C437" s="278">
        <f t="shared" si="169"/>
        <v>10</v>
      </c>
      <c r="D437" s="426"/>
      <c r="E437" s="273">
        <f t="shared" si="170"/>
        <v>100</v>
      </c>
      <c r="F437" s="271">
        <f t="shared" si="162"/>
        <v>2</v>
      </c>
      <c r="G437" s="271" t="e">
        <f t="shared" si="163"/>
        <v>#DIV/0!</v>
      </c>
      <c r="H437" s="272">
        <f t="shared" si="164"/>
        <v>20</v>
      </c>
      <c r="I437" s="270"/>
      <c r="J437" s="273">
        <f t="shared" si="171"/>
        <v>200</v>
      </c>
      <c r="K437" s="271">
        <f t="shared" si="165"/>
        <v>4</v>
      </c>
      <c r="L437" s="271" t="e">
        <f t="shared" si="166"/>
        <v>#DIV/0!</v>
      </c>
      <c r="M437" s="272">
        <f t="shared" si="167"/>
        <v>40</v>
      </c>
      <c r="N437" s="389"/>
      <c r="O437" s="455" t="e">
        <f>(A437*B437*W437)+(B437*'Calculateur de trading'!H437)</f>
        <v>#DIV/0!</v>
      </c>
      <c r="P437" s="274" t="e">
        <f>O437/'Déscriptions des trades'!CK437</f>
        <v>#DIV/0!</v>
      </c>
      <c r="Q437" s="456" t="e">
        <f>'Déscriptions des trades'!CK437-O437</f>
        <v>#DIV/0!</v>
      </c>
      <c r="R437" s="466" t="e">
        <f t="shared" si="172"/>
        <v>#DIV/0!</v>
      </c>
      <c r="S437" s="389"/>
      <c r="T437" s="12"/>
      <c r="U437" s="25"/>
      <c r="V437" s="15"/>
      <c r="W437" s="490">
        <f t="shared" si="176"/>
        <v>0</v>
      </c>
      <c r="X437" s="21" t="e">
        <f>W437*U437/'Déscriptions des trades'!CK437*'Déscriptions des trades'!B437</f>
        <v>#DIV/0!</v>
      </c>
      <c r="Y437" s="459"/>
      <c r="Z437" s="389"/>
      <c r="AA437" s="23">
        <f t="shared" si="173"/>
        <v>0.1</v>
      </c>
      <c r="AB437" s="17" t="e">
        <f>(AA437*'Déscriptions des trades'!U437*'Déscriptions des trades'!B437/'Déscriptions des trades'!CK437)*'Déscriptions des trades'!W437</f>
        <v>#DIV/0!</v>
      </c>
      <c r="AC437" s="265" t="e">
        <f>AB437*'Déscriptions des trades'!CK437</f>
        <v>#DIV/0!</v>
      </c>
      <c r="AD437" s="266" t="e">
        <f>'Déscriptions des trades'!CK437-AC437</f>
        <v>#DIV/0!</v>
      </c>
      <c r="AE437" s="389"/>
      <c r="AF437" s="399">
        <v>433</v>
      </c>
      <c r="AG437" s="389"/>
      <c r="AH437" s="20"/>
      <c r="AI437" s="303"/>
      <c r="AJ437" s="307"/>
      <c r="AK437" s="161"/>
      <c r="AL437" s="305"/>
      <c r="AM437" s="305"/>
      <c r="AN437" s="162"/>
      <c r="AO437" s="439"/>
      <c r="AP437" s="162"/>
      <c r="AQ437" s="113"/>
      <c r="AR437" s="113"/>
      <c r="AS437" s="384"/>
      <c r="AT437" s="306"/>
      <c r="AU437" s="306"/>
      <c r="AV437" s="160"/>
      <c r="AW437" s="158"/>
      <c r="AX437" s="385"/>
      <c r="AY437" s="453"/>
      <c r="AZ437" s="165"/>
      <c r="BA437" s="301"/>
      <c r="BB437" s="165"/>
      <c r="BC437" s="301"/>
      <c r="BD437" s="165"/>
      <c r="BE437" s="302"/>
      <c r="BF437" s="302"/>
      <c r="BG437" s="165"/>
      <c r="BH437" s="303"/>
      <c r="BI437" s="165"/>
      <c r="BJ437" s="304"/>
      <c r="BK437" s="394"/>
      <c r="BL437" s="302"/>
      <c r="BM437" s="302"/>
      <c r="BN437" s="394"/>
      <c r="BO437" s="302"/>
      <c r="BP437" s="13"/>
      <c r="BQ437" s="302"/>
      <c r="BR437" s="13"/>
      <c r="BS437" s="302"/>
      <c r="BT437" s="13"/>
      <c r="BU437" s="302"/>
      <c r="BV437" s="386"/>
      <c r="BW437" s="303"/>
      <c r="BX437" s="303"/>
      <c r="BY437" s="302"/>
      <c r="BZ437" s="302"/>
      <c r="CA437" s="387"/>
      <c r="CB437" s="395"/>
      <c r="CC437" s="12"/>
      <c r="CD437" s="304"/>
      <c r="CE437" s="14"/>
      <c r="CF437" s="395"/>
      <c r="CG437" s="397"/>
      <c r="CH437" s="300">
        <f t="shared" si="177"/>
        <v>0</v>
      </c>
      <c r="CI437" s="26"/>
      <c r="CJ437" s="17">
        <f t="shared" si="174"/>
        <v>0</v>
      </c>
      <c r="CK437" s="18">
        <f t="shared" si="185"/>
        <v>12.89</v>
      </c>
      <c r="CM437" s="164"/>
      <c r="CN437" s="302"/>
      <c r="CO437" s="13">
        <f t="shared" si="178"/>
        <v>0</v>
      </c>
      <c r="CP437" s="302"/>
      <c r="CQ437" s="13">
        <f t="shared" si="179"/>
        <v>0</v>
      </c>
      <c r="CR437" s="302"/>
      <c r="CS437" s="13">
        <f t="shared" si="180"/>
        <v>0</v>
      </c>
      <c r="CT437" s="302"/>
      <c r="CU437" s="13">
        <f t="shared" si="175"/>
        <v>0</v>
      </c>
      <c r="CV437" s="302"/>
      <c r="CW437" s="13">
        <f t="shared" si="181"/>
        <v>0</v>
      </c>
      <c r="CX437" s="13">
        <f t="shared" si="182"/>
        <v>0</v>
      </c>
      <c r="CY437" s="251">
        <f t="shared" si="183"/>
        <v>0</v>
      </c>
      <c r="CZ437" s="13" t="s">
        <v>29</v>
      </c>
      <c r="DA437" s="13">
        <v>50</v>
      </c>
      <c r="DB437" s="22">
        <f t="shared" si="184"/>
        <v>0</v>
      </c>
      <c r="DD437" s="24"/>
      <c r="DF437" s="163"/>
      <c r="DH437" s="24"/>
      <c r="DI437" s="447"/>
      <c r="DJ437" s="163"/>
    </row>
    <row r="438" spans="1:114" s="7" customFormat="1">
      <c r="A438" s="277">
        <f t="shared" si="168"/>
        <v>50</v>
      </c>
      <c r="B438" s="21" t="e">
        <f>'Calculateur de trading'!I438/C438/W438</f>
        <v>#DIV/0!</v>
      </c>
      <c r="C438" s="278">
        <f t="shared" si="169"/>
        <v>10</v>
      </c>
      <c r="D438" s="278"/>
      <c r="E438" s="273">
        <f t="shared" si="170"/>
        <v>100</v>
      </c>
      <c r="F438" s="271">
        <f t="shared" si="162"/>
        <v>2</v>
      </c>
      <c r="G438" s="271" t="e">
        <f t="shared" si="163"/>
        <v>#DIV/0!</v>
      </c>
      <c r="H438" s="272">
        <f t="shared" si="164"/>
        <v>20</v>
      </c>
      <c r="I438" s="270"/>
      <c r="J438" s="273">
        <f t="shared" si="171"/>
        <v>200</v>
      </c>
      <c r="K438" s="271">
        <f t="shared" si="165"/>
        <v>4</v>
      </c>
      <c r="L438" s="271" t="e">
        <f t="shared" si="166"/>
        <v>#DIV/0!</v>
      </c>
      <c r="M438" s="272">
        <f t="shared" si="167"/>
        <v>40</v>
      </c>
      <c r="N438" s="389"/>
      <c r="O438" s="455" t="e">
        <f>(A438*B438*W438)+(B438*'Calculateur de trading'!H438)</f>
        <v>#DIV/0!</v>
      </c>
      <c r="P438" s="274" t="e">
        <f>O438/'Déscriptions des trades'!CK438</f>
        <v>#DIV/0!</v>
      </c>
      <c r="Q438" s="456" t="e">
        <f>'Déscriptions des trades'!CK438-O438</f>
        <v>#DIV/0!</v>
      </c>
      <c r="R438" s="466" t="e">
        <f t="shared" si="172"/>
        <v>#DIV/0!</v>
      </c>
      <c r="S438" s="389"/>
      <c r="T438" s="12"/>
      <c r="U438" s="25"/>
      <c r="V438" s="15"/>
      <c r="W438" s="490">
        <f t="shared" si="176"/>
        <v>0</v>
      </c>
      <c r="X438" s="21" t="e">
        <f>W438*U438/'Déscriptions des trades'!CK438*'Déscriptions des trades'!B438</f>
        <v>#DIV/0!</v>
      </c>
      <c r="Y438" s="459"/>
      <c r="Z438" s="389"/>
      <c r="AA438" s="23">
        <f t="shared" si="173"/>
        <v>0.1</v>
      </c>
      <c r="AB438" s="17" t="e">
        <f>(AA438*'Déscriptions des trades'!U438*'Déscriptions des trades'!B438/'Déscriptions des trades'!CK438)*'Déscriptions des trades'!W438</f>
        <v>#DIV/0!</v>
      </c>
      <c r="AC438" s="265" t="e">
        <f>AB438*'Déscriptions des trades'!CK438</f>
        <v>#DIV/0!</v>
      </c>
      <c r="AD438" s="266" t="e">
        <f>'Déscriptions des trades'!CK438-AC438</f>
        <v>#DIV/0!</v>
      </c>
      <c r="AE438" s="389"/>
      <c r="AF438" s="399">
        <v>434</v>
      </c>
      <c r="AG438" s="389"/>
      <c r="AH438" s="20"/>
      <c r="AI438" s="303"/>
      <c r="AJ438" s="307"/>
      <c r="AK438" s="161"/>
      <c r="AL438" s="305"/>
      <c r="AM438" s="305"/>
      <c r="AN438" s="162"/>
      <c r="AO438" s="439"/>
      <c r="AP438" s="162"/>
      <c r="AQ438" s="113"/>
      <c r="AR438" s="113"/>
      <c r="AS438" s="384"/>
      <c r="AT438" s="306"/>
      <c r="AU438" s="306"/>
      <c r="AV438" s="160"/>
      <c r="AW438" s="158"/>
      <c r="AX438" s="385"/>
      <c r="AY438" s="453"/>
      <c r="AZ438" s="165"/>
      <c r="BA438" s="301"/>
      <c r="BB438" s="165"/>
      <c r="BC438" s="301"/>
      <c r="BD438" s="165"/>
      <c r="BE438" s="302"/>
      <c r="BF438" s="302"/>
      <c r="BG438" s="165"/>
      <c r="BH438" s="303"/>
      <c r="BI438" s="165"/>
      <c r="BJ438" s="304"/>
      <c r="BK438" s="394"/>
      <c r="BL438" s="302"/>
      <c r="BM438" s="302"/>
      <c r="BN438" s="394"/>
      <c r="BO438" s="302"/>
      <c r="BP438" s="13"/>
      <c r="BQ438" s="302"/>
      <c r="BR438" s="13"/>
      <c r="BS438" s="302"/>
      <c r="BT438" s="13"/>
      <c r="BU438" s="302"/>
      <c r="BV438" s="386"/>
      <c r="BW438" s="303"/>
      <c r="BX438" s="303"/>
      <c r="BY438" s="302"/>
      <c r="BZ438" s="302"/>
      <c r="CA438" s="387"/>
      <c r="CB438" s="395"/>
      <c r="CC438" s="12"/>
      <c r="CD438" s="304"/>
      <c r="CE438" s="14"/>
      <c r="CF438" s="395"/>
      <c r="CG438" s="397"/>
      <c r="CH438" s="300">
        <f t="shared" si="177"/>
        <v>0</v>
      </c>
      <c r="CI438" s="26"/>
      <c r="CJ438" s="17">
        <f t="shared" si="174"/>
        <v>0</v>
      </c>
      <c r="CK438" s="18">
        <f t="shared" si="185"/>
        <v>12.89</v>
      </c>
      <c r="CM438" s="164"/>
      <c r="CN438" s="302"/>
      <c r="CO438" s="13">
        <f t="shared" si="178"/>
        <v>0</v>
      </c>
      <c r="CP438" s="302"/>
      <c r="CQ438" s="13">
        <f t="shared" si="179"/>
        <v>0</v>
      </c>
      <c r="CR438" s="302"/>
      <c r="CS438" s="13">
        <f t="shared" si="180"/>
        <v>0</v>
      </c>
      <c r="CT438" s="302"/>
      <c r="CU438" s="13">
        <f t="shared" si="175"/>
        <v>0</v>
      </c>
      <c r="CV438" s="302"/>
      <c r="CW438" s="13">
        <f t="shared" si="181"/>
        <v>0</v>
      </c>
      <c r="CX438" s="13">
        <f t="shared" si="182"/>
        <v>0</v>
      </c>
      <c r="CY438" s="251">
        <f t="shared" si="183"/>
        <v>0</v>
      </c>
      <c r="CZ438" s="13" t="s">
        <v>29</v>
      </c>
      <c r="DA438" s="13">
        <v>50</v>
      </c>
      <c r="DB438" s="22">
        <f t="shared" si="184"/>
        <v>0</v>
      </c>
      <c r="DD438" s="24"/>
      <c r="DF438" s="163"/>
      <c r="DH438" s="24"/>
      <c r="DI438" s="447"/>
      <c r="DJ438" s="163"/>
    </row>
    <row r="439" spans="1:114" s="7" customFormat="1">
      <c r="A439" s="277">
        <f t="shared" si="168"/>
        <v>50</v>
      </c>
      <c r="B439" s="21" t="e">
        <f>'Calculateur de trading'!I439/C439/W439</f>
        <v>#DIV/0!</v>
      </c>
      <c r="C439" s="278">
        <f t="shared" si="169"/>
        <v>10</v>
      </c>
      <c r="D439" s="426"/>
      <c r="E439" s="273">
        <f t="shared" si="170"/>
        <v>100</v>
      </c>
      <c r="F439" s="271">
        <f t="shared" si="162"/>
        <v>2</v>
      </c>
      <c r="G439" s="271" t="e">
        <f t="shared" si="163"/>
        <v>#DIV/0!</v>
      </c>
      <c r="H439" s="272">
        <f t="shared" si="164"/>
        <v>20</v>
      </c>
      <c r="I439" s="270"/>
      <c r="J439" s="273">
        <f t="shared" si="171"/>
        <v>200</v>
      </c>
      <c r="K439" s="271">
        <f t="shared" si="165"/>
        <v>4</v>
      </c>
      <c r="L439" s="271" t="e">
        <f t="shared" si="166"/>
        <v>#DIV/0!</v>
      </c>
      <c r="M439" s="272">
        <f t="shared" si="167"/>
        <v>40</v>
      </c>
      <c r="N439" s="389"/>
      <c r="O439" s="455" t="e">
        <f>(A439*B439*W439)+(B439*'Calculateur de trading'!H439)</f>
        <v>#DIV/0!</v>
      </c>
      <c r="P439" s="274" t="e">
        <f>O439/'Déscriptions des trades'!CK439</f>
        <v>#DIV/0!</v>
      </c>
      <c r="Q439" s="456" t="e">
        <f>'Déscriptions des trades'!CK439-O439</f>
        <v>#DIV/0!</v>
      </c>
      <c r="R439" s="466" t="e">
        <f t="shared" si="172"/>
        <v>#DIV/0!</v>
      </c>
      <c r="S439" s="389"/>
      <c r="T439" s="12"/>
      <c r="U439" s="25"/>
      <c r="V439" s="15"/>
      <c r="W439" s="490">
        <f t="shared" si="176"/>
        <v>0</v>
      </c>
      <c r="X439" s="21" t="e">
        <f>W439*U439/'Déscriptions des trades'!CK439*'Déscriptions des trades'!B439</f>
        <v>#DIV/0!</v>
      </c>
      <c r="Y439" s="459"/>
      <c r="Z439" s="389"/>
      <c r="AA439" s="23">
        <f t="shared" si="173"/>
        <v>0.1</v>
      </c>
      <c r="AB439" s="17" t="e">
        <f>(AA439*'Déscriptions des trades'!U439*'Déscriptions des trades'!B439/'Déscriptions des trades'!CK439)*'Déscriptions des trades'!W439</f>
        <v>#DIV/0!</v>
      </c>
      <c r="AC439" s="265" t="e">
        <f>AB439*'Déscriptions des trades'!CK439</f>
        <v>#DIV/0!</v>
      </c>
      <c r="AD439" s="266" t="e">
        <f>'Déscriptions des trades'!CK439-AC439</f>
        <v>#DIV/0!</v>
      </c>
      <c r="AE439" s="389"/>
      <c r="AF439" s="399">
        <v>435</v>
      </c>
      <c r="AG439" s="389"/>
      <c r="AH439" s="20"/>
      <c r="AI439" s="303"/>
      <c r="AJ439" s="307"/>
      <c r="AK439" s="161"/>
      <c r="AL439" s="305"/>
      <c r="AM439" s="305"/>
      <c r="AN439" s="162"/>
      <c r="AO439" s="439"/>
      <c r="AP439" s="162"/>
      <c r="AQ439" s="113"/>
      <c r="AR439" s="113"/>
      <c r="AS439" s="384"/>
      <c r="AT439" s="306"/>
      <c r="AU439" s="306"/>
      <c r="AV439" s="160"/>
      <c r="AW439" s="158"/>
      <c r="AX439" s="385"/>
      <c r="AY439" s="453"/>
      <c r="AZ439" s="165"/>
      <c r="BA439" s="301"/>
      <c r="BB439" s="165"/>
      <c r="BC439" s="301"/>
      <c r="BD439" s="165"/>
      <c r="BE439" s="302"/>
      <c r="BF439" s="302"/>
      <c r="BG439" s="165"/>
      <c r="BH439" s="303"/>
      <c r="BI439" s="165"/>
      <c r="BJ439" s="304"/>
      <c r="BK439" s="394"/>
      <c r="BL439" s="302"/>
      <c r="BM439" s="302"/>
      <c r="BN439" s="394"/>
      <c r="BO439" s="302"/>
      <c r="BP439" s="13"/>
      <c r="BQ439" s="302"/>
      <c r="BR439" s="13"/>
      <c r="BS439" s="302"/>
      <c r="BT439" s="13"/>
      <c r="BU439" s="302"/>
      <c r="BV439" s="386"/>
      <c r="BW439" s="303"/>
      <c r="BX439" s="303"/>
      <c r="BY439" s="302"/>
      <c r="BZ439" s="302"/>
      <c r="CA439" s="387"/>
      <c r="CB439" s="395"/>
      <c r="CC439" s="12"/>
      <c r="CD439" s="304"/>
      <c r="CE439" s="14"/>
      <c r="CF439" s="395"/>
      <c r="CG439" s="397"/>
      <c r="CH439" s="300">
        <f t="shared" si="177"/>
        <v>0</v>
      </c>
      <c r="CI439" s="26"/>
      <c r="CJ439" s="17">
        <f t="shared" si="174"/>
        <v>0</v>
      </c>
      <c r="CK439" s="18">
        <f t="shared" si="185"/>
        <v>12.89</v>
      </c>
      <c r="CM439" s="164"/>
      <c r="CN439" s="302"/>
      <c r="CO439" s="13">
        <f t="shared" si="178"/>
        <v>0</v>
      </c>
      <c r="CP439" s="302"/>
      <c r="CQ439" s="13">
        <f t="shared" si="179"/>
        <v>0</v>
      </c>
      <c r="CR439" s="302"/>
      <c r="CS439" s="13">
        <f t="shared" si="180"/>
        <v>0</v>
      </c>
      <c r="CT439" s="302"/>
      <c r="CU439" s="13">
        <f t="shared" si="175"/>
        <v>0</v>
      </c>
      <c r="CV439" s="302"/>
      <c r="CW439" s="13">
        <f t="shared" si="181"/>
        <v>0</v>
      </c>
      <c r="CX439" s="13">
        <f t="shared" si="182"/>
        <v>0</v>
      </c>
      <c r="CY439" s="251">
        <f t="shared" si="183"/>
        <v>0</v>
      </c>
      <c r="CZ439" s="13" t="s">
        <v>29</v>
      </c>
      <c r="DA439" s="13">
        <v>50</v>
      </c>
      <c r="DB439" s="22">
        <f t="shared" si="184"/>
        <v>0</v>
      </c>
      <c r="DD439" s="24"/>
      <c r="DF439" s="163"/>
      <c r="DH439" s="24"/>
      <c r="DI439" s="447"/>
      <c r="DJ439" s="163"/>
    </row>
    <row r="440" spans="1:114" s="7" customFormat="1">
      <c r="A440" s="277">
        <f t="shared" si="168"/>
        <v>50</v>
      </c>
      <c r="B440" s="21" t="e">
        <f>'Calculateur de trading'!I440/C440/W440</f>
        <v>#DIV/0!</v>
      </c>
      <c r="C440" s="278">
        <f t="shared" si="169"/>
        <v>10</v>
      </c>
      <c r="D440" s="426"/>
      <c r="E440" s="273">
        <f t="shared" si="170"/>
        <v>100</v>
      </c>
      <c r="F440" s="271">
        <f t="shared" si="162"/>
        <v>2</v>
      </c>
      <c r="G440" s="271" t="e">
        <f t="shared" si="163"/>
        <v>#DIV/0!</v>
      </c>
      <c r="H440" s="272">
        <f t="shared" si="164"/>
        <v>20</v>
      </c>
      <c r="I440" s="270"/>
      <c r="J440" s="273">
        <f t="shared" si="171"/>
        <v>200</v>
      </c>
      <c r="K440" s="271">
        <f t="shared" si="165"/>
        <v>4</v>
      </c>
      <c r="L440" s="271" t="e">
        <f t="shared" si="166"/>
        <v>#DIV/0!</v>
      </c>
      <c r="M440" s="272">
        <f t="shared" si="167"/>
        <v>40</v>
      </c>
      <c r="N440" s="389"/>
      <c r="O440" s="455" t="e">
        <f>(A440*B440*W440)+(B440*'Calculateur de trading'!H440)</f>
        <v>#DIV/0!</v>
      </c>
      <c r="P440" s="274" t="e">
        <f>O440/'Déscriptions des trades'!CK440</f>
        <v>#DIV/0!</v>
      </c>
      <c r="Q440" s="456" t="e">
        <f>'Déscriptions des trades'!CK440-O440</f>
        <v>#DIV/0!</v>
      </c>
      <c r="R440" s="466" t="e">
        <f t="shared" si="172"/>
        <v>#DIV/0!</v>
      </c>
      <c r="S440" s="389"/>
      <c r="T440" s="12"/>
      <c r="U440" s="25"/>
      <c r="V440" s="15"/>
      <c r="W440" s="490">
        <f t="shared" si="176"/>
        <v>0</v>
      </c>
      <c r="X440" s="21" t="e">
        <f>W440*U440/'Déscriptions des trades'!CK440*'Déscriptions des trades'!B440</f>
        <v>#DIV/0!</v>
      </c>
      <c r="Y440" s="459"/>
      <c r="Z440" s="389"/>
      <c r="AA440" s="23">
        <f t="shared" si="173"/>
        <v>0.1</v>
      </c>
      <c r="AB440" s="17" t="e">
        <f>(AA440*'Déscriptions des trades'!U440*'Déscriptions des trades'!B440/'Déscriptions des trades'!CK440)*'Déscriptions des trades'!W440</f>
        <v>#DIV/0!</v>
      </c>
      <c r="AC440" s="265" t="e">
        <f>AB440*'Déscriptions des trades'!CK440</f>
        <v>#DIV/0!</v>
      </c>
      <c r="AD440" s="266" t="e">
        <f>'Déscriptions des trades'!CK440-AC440</f>
        <v>#DIV/0!</v>
      </c>
      <c r="AE440" s="389"/>
      <c r="AF440" s="399">
        <v>436</v>
      </c>
      <c r="AG440" s="389"/>
      <c r="AH440" s="20"/>
      <c r="AI440" s="303"/>
      <c r="AJ440" s="307"/>
      <c r="AK440" s="161"/>
      <c r="AL440" s="305"/>
      <c r="AM440" s="305"/>
      <c r="AN440" s="162"/>
      <c r="AO440" s="439"/>
      <c r="AP440" s="162"/>
      <c r="AQ440" s="113"/>
      <c r="AR440" s="113"/>
      <c r="AS440" s="384"/>
      <c r="AT440" s="306"/>
      <c r="AU440" s="306"/>
      <c r="AV440" s="160"/>
      <c r="AW440" s="158"/>
      <c r="AX440" s="385"/>
      <c r="AY440" s="453"/>
      <c r="AZ440" s="165"/>
      <c r="BA440" s="301"/>
      <c r="BB440" s="165"/>
      <c r="BC440" s="301"/>
      <c r="BD440" s="165"/>
      <c r="BE440" s="302"/>
      <c r="BF440" s="302"/>
      <c r="BG440" s="165"/>
      <c r="BH440" s="303"/>
      <c r="BI440" s="165"/>
      <c r="BJ440" s="304"/>
      <c r="BK440" s="394"/>
      <c r="BL440" s="302"/>
      <c r="BM440" s="302"/>
      <c r="BN440" s="394"/>
      <c r="BO440" s="302"/>
      <c r="BP440" s="13"/>
      <c r="BQ440" s="302"/>
      <c r="BR440" s="13"/>
      <c r="BS440" s="302"/>
      <c r="BT440" s="13"/>
      <c r="BU440" s="302"/>
      <c r="BV440" s="386"/>
      <c r="BW440" s="303"/>
      <c r="BX440" s="303"/>
      <c r="BY440" s="302"/>
      <c r="BZ440" s="302"/>
      <c r="CA440" s="387"/>
      <c r="CB440" s="395"/>
      <c r="CC440" s="12"/>
      <c r="CD440" s="304"/>
      <c r="CE440" s="14"/>
      <c r="CF440" s="395"/>
      <c r="CG440" s="397"/>
      <c r="CH440" s="300">
        <f t="shared" si="177"/>
        <v>0</v>
      </c>
      <c r="CI440" s="26"/>
      <c r="CJ440" s="17">
        <f t="shared" si="174"/>
        <v>0</v>
      </c>
      <c r="CK440" s="18">
        <f t="shared" si="185"/>
        <v>12.89</v>
      </c>
      <c r="CM440" s="164"/>
      <c r="CN440" s="302"/>
      <c r="CO440" s="13">
        <f t="shared" si="178"/>
        <v>0</v>
      </c>
      <c r="CP440" s="302"/>
      <c r="CQ440" s="13">
        <f t="shared" si="179"/>
        <v>0</v>
      </c>
      <c r="CR440" s="302"/>
      <c r="CS440" s="13">
        <f t="shared" si="180"/>
        <v>0</v>
      </c>
      <c r="CT440" s="302"/>
      <c r="CU440" s="13">
        <f t="shared" si="175"/>
        <v>0</v>
      </c>
      <c r="CV440" s="302"/>
      <c r="CW440" s="13">
        <f t="shared" si="181"/>
        <v>0</v>
      </c>
      <c r="CX440" s="13">
        <f t="shared" si="182"/>
        <v>0</v>
      </c>
      <c r="CY440" s="251">
        <f t="shared" si="183"/>
        <v>0</v>
      </c>
      <c r="CZ440" s="13" t="s">
        <v>29</v>
      </c>
      <c r="DA440" s="13">
        <v>50</v>
      </c>
      <c r="DB440" s="22">
        <f t="shared" si="184"/>
        <v>0</v>
      </c>
      <c r="DD440" s="24"/>
      <c r="DF440" s="163"/>
      <c r="DH440" s="24"/>
      <c r="DI440" s="447"/>
      <c r="DJ440" s="163"/>
    </row>
    <row r="441" spans="1:114" s="7" customFormat="1">
      <c r="A441" s="277">
        <f t="shared" si="168"/>
        <v>50</v>
      </c>
      <c r="B441" s="21" t="e">
        <f>'Calculateur de trading'!I441/C441/W441</f>
        <v>#DIV/0!</v>
      </c>
      <c r="C441" s="278">
        <f t="shared" si="169"/>
        <v>10</v>
      </c>
      <c r="D441" s="278"/>
      <c r="E441" s="273">
        <f t="shared" si="170"/>
        <v>100</v>
      </c>
      <c r="F441" s="271">
        <f t="shared" si="162"/>
        <v>2</v>
      </c>
      <c r="G441" s="271" t="e">
        <f t="shared" si="163"/>
        <v>#DIV/0!</v>
      </c>
      <c r="H441" s="272">
        <f t="shared" si="164"/>
        <v>20</v>
      </c>
      <c r="I441" s="270"/>
      <c r="J441" s="273">
        <f t="shared" si="171"/>
        <v>200</v>
      </c>
      <c r="K441" s="271">
        <f t="shared" si="165"/>
        <v>4</v>
      </c>
      <c r="L441" s="271" t="e">
        <f t="shared" si="166"/>
        <v>#DIV/0!</v>
      </c>
      <c r="M441" s="272">
        <f t="shared" si="167"/>
        <v>40</v>
      </c>
      <c r="N441" s="389"/>
      <c r="O441" s="455" t="e">
        <f>(A441*B441*W441)+(B441*'Calculateur de trading'!H441)</f>
        <v>#DIV/0!</v>
      </c>
      <c r="P441" s="274" t="e">
        <f>O441/'Déscriptions des trades'!CK441</f>
        <v>#DIV/0!</v>
      </c>
      <c r="Q441" s="456" t="e">
        <f>'Déscriptions des trades'!CK441-O441</f>
        <v>#DIV/0!</v>
      </c>
      <c r="R441" s="466" t="e">
        <f t="shared" si="172"/>
        <v>#DIV/0!</v>
      </c>
      <c r="S441" s="389"/>
      <c r="T441" s="12"/>
      <c r="U441" s="25"/>
      <c r="V441" s="15"/>
      <c r="W441" s="490">
        <f t="shared" si="176"/>
        <v>0</v>
      </c>
      <c r="X441" s="21" t="e">
        <f>W441*U441/'Déscriptions des trades'!CK441*'Déscriptions des trades'!B441</f>
        <v>#DIV/0!</v>
      </c>
      <c r="Y441" s="459"/>
      <c r="Z441" s="389"/>
      <c r="AA441" s="23">
        <f t="shared" si="173"/>
        <v>0.1</v>
      </c>
      <c r="AB441" s="17" t="e">
        <f>(AA441*'Déscriptions des trades'!U441*'Déscriptions des trades'!B441/'Déscriptions des trades'!CK441)*'Déscriptions des trades'!W441</f>
        <v>#DIV/0!</v>
      </c>
      <c r="AC441" s="265" t="e">
        <f>AB441*'Déscriptions des trades'!CK441</f>
        <v>#DIV/0!</v>
      </c>
      <c r="AD441" s="266" t="e">
        <f>'Déscriptions des trades'!CK441-AC441</f>
        <v>#DIV/0!</v>
      </c>
      <c r="AE441" s="389"/>
      <c r="AF441" s="399">
        <v>437</v>
      </c>
      <c r="AG441" s="389"/>
      <c r="AH441" s="20"/>
      <c r="AI441" s="303"/>
      <c r="AJ441" s="307"/>
      <c r="AK441" s="161"/>
      <c r="AL441" s="305"/>
      <c r="AM441" s="305"/>
      <c r="AN441" s="162"/>
      <c r="AO441" s="439"/>
      <c r="AP441" s="162"/>
      <c r="AQ441" s="113"/>
      <c r="AR441" s="113"/>
      <c r="AS441" s="384"/>
      <c r="AT441" s="306"/>
      <c r="AU441" s="306"/>
      <c r="AV441" s="160"/>
      <c r="AW441" s="158"/>
      <c r="AX441" s="385"/>
      <c r="AY441" s="453"/>
      <c r="AZ441" s="165"/>
      <c r="BA441" s="301"/>
      <c r="BB441" s="165"/>
      <c r="BC441" s="301"/>
      <c r="BD441" s="165"/>
      <c r="BE441" s="302"/>
      <c r="BF441" s="302"/>
      <c r="BG441" s="165"/>
      <c r="BH441" s="303"/>
      <c r="BI441" s="165"/>
      <c r="BJ441" s="304"/>
      <c r="BK441" s="394"/>
      <c r="BL441" s="302"/>
      <c r="BM441" s="302"/>
      <c r="BN441" s="394"/>
      <c r="BO441" s="302"/>
      <c r="BP441" s="13"/>
      <c r="BQ441" s="302"/>
      <c r="BR441" s="13"/>
      <c r="BS441" s="302"/>
      <c r="BT441" s="13"/>
      <c r="BU441" s="302"/>
      <c r="BV441" s="386"/>
      <c r="BW441" s="303"/>
      <c r="BX441" s="303"/>
      <c r="BY441" s="302"/>
      <c r="BZ441" s="302"/>
      <c r="CA441" s="387"/>
      <c r="CB441" s="395"/>
      <c r="CC441" s="12"/>
      <c r="CD441" s="304"/>
      <c r="CE441" s="14"/>
      <c r="CF441" s="395"/>
      <c r="CG441" s="397"/>
      <c r="CH441" s="300">
        <f t="shared" si="177"/>
        <v>0</v>
      </c>
      <c r="CI441" s="26"/>
      <c r="CJ441" s="17">
        <f t="shared" si="174"/>
        <v>0</v>
      </c>
      <c r="CK441" s="18">
        <f t="shared" si="185"/>
        <v>12.89</v>
      </c>
      <c r="CM441" s="164"/>
      <c r="CN441" s="302"/>
      <c r="CO441" s="13">
        <f t="shared" si="178"/>
        <v>0</v>
      </c>
      <c r="CP441" s="302"/>
      <c r="CQ441" s="13">
        <f t="shared" si="179"/>
        <v>0</v>
      </c>
      <c r="CR441" s="302"/>
      <c r="CS441" s="13">
        <f t="shared" si="180"/>
        <v>0</v>
      </c>
      <c r="CT441" s="302"/>
      <c r="CU441" s="13">
        <f t="shared" si="175"/>
        <v>0</v>
      </c>
      <c r="CV441" s="302"/>
      <c r="CW441" s="13">
        <f t="shared" si="181"/>
        <v>0</v>
      </c>
      <c r="CX441" s="13">
        <f t="shared" si="182"/>
        <v>0</v>
      </c>
      <c r="CY441" s="251">
        <f t="shared" si="183"/>
        <v>0</v>
      </c>
      <c r="CZ441" s="13" t="s">
        <v>29</v>
      </c>
      <c r="DA441" s="13">
        <v>50</v>
      </c>
      <c r="DB441" s="22">
        <f t="shared" si="184"/>
        <v>0</v>
      </c>
      <c r="DD441" s="24"/>
      <c r="DF441" s="163"/>
      <c r="DH441" s="24"/>
      <c r="DI441" s="447"/>
      <c r="DJ441" s="163"/>
    </row>
    <row r="442" spans="1:114" s="7" customFormat="1">
      <c r="A442" s="277">
        <f t="shared" si="168"/>
        <v>50</v>
      </c>
      <c r="B442" s="21" t="e">
        <f>'Calculateur de trading'!I442/C442/W442</f>
        <v>#DIV/0!</v>
      </c>
      <c r="C442" s="278">
        <f t="shared" si="169"/>
        <v>10</v>
      </c>
      <c r="D442" s="426"/>
      <c r="E442" s="273">
        <f t="shared" si="170"/>
        <v>100</v>
      </c>
      <c r="F442" s="271">
        <f t="shared" si="162"/>
        <v>2</v>
      </c>
      <c r="G442" s="271" t="e">
        <f t="shared" si="163"/>
        <v>#DIV/0!</v>
      </c>
      <c r="H442" s="272">
        <f t="shared" si="164"/>
        <v>20</v>
      </c>
      <c r="I442" s="270"/>
      <c r="J442" s="273">
        <f t="shared" si="171"/>
        <v>200</v>
      </c>
      <c r="K442" s="271">
        <f t="shared" si="165"/>
        <v>4</v>
      </c>
      <c r="L442" s="271" t="e">
        <f t="shared" si="166"/>
        <v>#DIV/0!</v>
      </c>
      <c r="M442" s="272">
        <f t="shared" si="167"/>
        <v>40</v>
      </c>
      <c r="N442" s="389"/>
      <c r="O442" s="455" t="e">
        <f>(A442*B442*W442)+(B442*'Calculateur de trading'!H442)</f>
        <v>#DIV/0!</v>
      </c>
      <c r="P442" s="274" t="e">
        <f>O442/'Déscriptions des trades'!CK442</f>
        <v>#DIV/0!</v>
      </c>
      <c r="Q442" s="456" t="e">
        <f>'Déscriptions des trades'!CK442-O442</f>
        <v>#DIV/0!</v>
      </c>
      <c r="R442" s="466" t="e">
        <f t="shared" si="172"/>
        <v>#DIV/0!</v>
      </c>
      <c r="S442" s="389"/>
      <c r="T442" s="12"/>
      <c r="U442" s="25"/>
      <c r="V442" s="15"/>
      <c r="W442" s="490">
        <f t="shared" si="176"/>
        <v>0</v>
      </c>
      <c r="X442" s="21" t="e">
        <f>W442*U442/'Déscriptions des trades'!CK442*'Déscriptions des trades'!B442</f>
        <v>#DIV/0!</v>
      </c>
      <c r="Y442" s="459"/>
      <c r="Z442" s="389"/>
      <c r="AA442" s="23">
        <f t="shared" si="173"/>
        <v>0.1</v>
      </c>
      <c r="AB442" s="17" t="e">
        <f>(AA442*'Déscriptions des trades'!U442*'Déscriptions des trades'!B442/'Déscriptions des trades'!CK442)*'Déscriptions des trades'!W442</f>
        <v>#DIV/0!</v>
      </c>
      <c r="AC442" s="265" t="e">
        <f>AB442*'Déscriptions des trades'!CK442</f>
        <v>#DIV/0!</v>
      </c>
      <c r="AD442" s="266" t="e">
        <f>'Déscriptions des trades'!CK442-AC442</f>
        <v>#DIV/0!</v>
      </c>
      <c r="AE442" s="389"/>
      <c r="AF442" s="399">
        <v>438</v>
      </c>
      <c r="AG442" s="389"/>
      <c r="AH442" s="20"/>
      <c r="AI442" s="303"/>
      <c r="AJ442" s="307"/>
      <c r="AK442" s="161"/>
      <c r="AL442" s="305"/>
      <c r="AM442" s="305"/>
      <c r="AN442" s="162"/>
      <c r="AO442" s="439"/>
      <c r="AP442" s="162"/>
      <c r="AQ442" s="113"/>
      <c r="AR442" s="113"/>
      <c r="AS442" s="384"/>
      <c r="AT442" s="306"/>
      <c r="AU442" s="306"/>
      <c r="AV442" s="160"/>
      <c r="AW442" s="158"/>
      <c r="AX442" s="385"/>
      <c r="AY442" s="453"/>
      <c r="AZ442" s="165"/>
      <c r="BA442" s="301"/>
      <c r="BB442" s="165"/>
      <c r="BC442" s="301"/>
      <c r="BD442" s="165"/>
      <c r="BE442" s="302"/>
      <c r="BF442" s="302"/>
      <c r="BG442" s="165"/>
      <c r="BH442" s="303"/>
      <c r="BI442" s="165"/>
      <c r="BJ442" s="304"/>
      <c r="BK442" s="394"/>
      <c r="BL442" s="302"/>
      <c r="BM442" s="302"/>
      <c r="BN442" s="394"/>
      <c r="BO442" s="302"/>
      <c r="BP442" s="13"/>
      <c r="BQ442" s="302"/>
      <c r="BR442" s="13"/>
      <c r="BS442" s="302"/>
      <c r="BT442" s="13"/>
      <c r="BU442" s="302"/>
      <c r="BV442" s="386"/>
      <c r="BW442" s="303"/>
      <c r="BX442" s="303"/>
      <c r="BY442" s="302"/>
      <c r="BZ442" s="302"/>
      <c r="CA442" s="387"/>
      <c r="CB442" s="395"/>
      <c r="CC442" s="12"/>
      <c r="CD442" s="304"/>
      <c r="CE442" s="14"/>
      <c r="CF442" s="395"/>
      <c r="CG442" s="397"/>
      <c r="CH442" s="300">
        <f t="shared" si="177"/>
        <v>0</v>
      </c>
      <c r="CI442" s="26"/>
      <c r="CJ442" s="17">
        <f t="shared" si="174"/>
        <v>0</v>
      </c>
      <c r="CK442" s="18">
        <f t="shared" si="185"/>
        <v>12.89</v>
      </c>
      <c r="CM442" s="164"/>
      <c r="CN442" s="302"/>
      <c r="CO442" s="13">
        <f t="shared" si="178"/>
        <v>0</v>
      </c>
      <c r="CP442" s="302"/>
      <c r="CQ442" s="13">
        <f t="shared" si="179"/>
        <v>0</v>
      </c>
      <c r="CR442" s="302"/>
      <c r="CS442" s="13">
        <f t="shared" si="180"/>
        <v>0</v>
      </c>
      <c r="CT442" s="302"/>
      <c r="CU442" s="13">
        <f t="shared" si="175"/>
        <v>0</v>
      </c>
      <c r="CV442" s="302"/>
      <c r="CW442" s="13">
        <f t="shared" si="181"/>
        <v>0</v>
      </c>
      <c r="CX442" s="13">
        <f t="shared" si="182"/>
        <v>0</v>
      </c>
      <c r="CY442" s="251">
        <f t="shared" si="183"/>
        <v>0</v>
      </c>
      <c r="CZ442" s="13" t="s">
        <v>29</v>
      </c>
      <c r="DA442" s="13">
        <v>50</v>
      </c>
      <c r="DB442" s="22">
        <f t="shared" si="184"/>
        <v>0</v>
      </c>
      <c r="DD442" s="24"/>
      <c r="DF442" s="163"/>
      <c r="DH442" s="24"/>
      <c r="DI442" s="447"/>
      <c r="DJ442" s="163"/>
    </row>
    <row r="443" spans="1:114" s="7" customFormat="1">
      <c r="A443" s="277">
        <f t="shared" si="168"/>
        <v>50</v>
      </c>
      <c r="B443" s="21" t="e">
        <f>'Calculateur de trading'!I443/C443/W443</f>
        <v>#DIV/0!</v>
      </c>
      <c r="C443" s="278">
        <f t="shared" si="169"/>
        <v>10</v>
      </c>
      <c r="D443" s="278"/>
      <c r="E443" s="273">
        <f t="shared" si="170"/>
        <v>100</v>
      </c>
      <c r="F443" s="271">
        <f t="shared" si="162"/>
        <v>2</v>
      </c>
      <c r="G443" s="271" t="e">
        <f t="shared" si="163"/>
        <v>#DIV/0!</v>
      </c>
      <c r="H443" s="272">
        <f t="shared" si="164"/>
        <v>20</v>
      </c>
      <c r="I443" s="270"/>
      <c r="J443" s="273">
        <f t="shared" si="171"/>
        <v>200</v>
      </c>
      <c r="K443" s="271">
        <f t="shared" si="165"/>
        <v>4</v>
      </c>
      <c r="L443" s="271" t="e">
        <f t="shared" si="166"/>
        <v>#DIV/0!</v>
      </c>
      <c r="M443" s="272">
        <f t="shared" si="167"/>
        <v>40</v>
      </c>
      <c r="N443" s="389"/>
      <c r="O443" s="455" t="e">
        <f>(A443*B443*W443)+(B443*'Calculateur de trading'!H443)</f>
        <v>#DIV/0!</v>
      </c>
      <c r="P443" s="274" t="e">
        <f>O443/'Déscriptions des trades'!CK443</f>
        <v>#DIV/0!</v>
      </c>
      <c r="Q443" s="456" t="e">
        <f>'Déscriptions des trades'!CK443-O443</f>
        <v>#DIV/0!</v>
      </c>
      <c r="R443" s="466" t="e">
        <f t="shared" si="172"/>
        <v>#DIV/0!</v>
      </c>
      <c r="S443" s="389"/>
      <c r="T443" s="12"/>
      <c r="U443" s="25"/>
      <c r="V443" s="15"/>
      <c r="W443" s="490">
        <f t="shared" si="176"/>
        <v>0</v>
      </c>
      <c r="X443" s="21" t="e">
        <f>W443*U443/'Déscriptions des trades'!CK443*'Déscriptions des trades'!B443</f>
        <v>#DIV/0!</v>
      </c>
      <c r="Y443" s="459"/>
      <c r="Z443" s="389"/>
      <c r="AA443" s="23">
        <f t="shared" si="173"/>
        <v>0.1</v>
      </c>
      <c r="AB443" s="17" t="e">
        <f>(AA443*'Déscriptions des trades'!U443*'Déscriptions des trades'!B443/'Déscriptions des trades'!CK443)*'Déscriptions des trades'!W443</f>
        <v>#DIV/0!</v>
      </c>
      <c r="AC443" s="265" t="e">
        <f>AB443*'Déscriptions des trades'!CK443</f>
        <v>#DIV/0!</v>
      </c>
      <c r="AD443" s="266" t="e">
        <f>'Déscriptions des trades'!CK443-AC443</f>
        <v>#DIV/0!</v>
      </c>
      <c r="AE443" s="389"/>
      <c r="AF443" s="399">
        <v>439</v>
      </c>
      <c r="AG443" s="389"/>
      <c r="AH443" s="20"/>
      <c r="AI443" s="303"/>
      <c r="AJ443" s="307"/>
      <c r="AK443" s="161"/>
      <c r="AL443" s="305"/>
      <c r="AM443" s="305"/>
      <c r="AN443" s="162"/>
      <c r="AO443" s="439"/>
      <c r="AP443" s="162"/>
      <c r="AQ443" s="113"/>
      <c r="AR443" s="113"/>
      <c r="AS443" s="384"/>
      <c r="AT443" s="306"/>
      <c r="AU443" s="306"/>
      <c r="AV443" s="160"/>
      <c r="AW443" s="158"/>
      <c r="AX443" s="385"/>
      <c r="AY443" s="453"/>
      <c r="AZ443" s="165"/>
      <c r="BA443" s="301"/>
      <c r="BB443" s="165"/>
      <c r="BC443" s="301"/>
      <c r="BD443" s="165"/>
      <c r="BE443" s="302"/>
      <c r="BF443" s="302"/>
      <c r="BG443" s="165"/>
      <c r="BH443" s="303"/>
      <c r="BI443" s="165"/>
      <c r="BJ443" s="304"/>
      <c r="BK443" s="394"/>
      <c r="BL443" s="302"/>
      <c r="BM443" s="302"/>
      <c r="BN443" s="394"/>
      <c r="BO443" s="302"/>
      <c r="BP443" s="13"/>
      <c r="BQ443" s="302"/>
      <c r="BR443" s="13"/>
      <c r="BS443" s="302"/>
      <c r="BT443" s="13"/>
      <c r="BU443" s="302"/>
      <c r="BV443" s="386"/>
      <c r="BW443" s="303"/>
      <c r="BX443" s="303"/>
      <c r="BY443" s="302"/>
      <c r="BZ443" s="302"/>
      <c r="CA443" s="387"/>
      <c r="CB443" s="395"/>
      <c r="CC443" s="12"/>
      <c r="CD443" s="304"/>
      <c r="CE443" s="14"/>
      <c r="CF443" s="395"/>
      <c r="CG443" s="397"/>
      <c r="CH443" s="300">
        <f t="shared" si="177"/>
        <v>0</v>
      </c>
      <c r="CI443" s="26"/>
      <c r="CJ443" s="17">
        <f t="shared" si="174"/>
        <v>0</v>
      </c>
      <c r="CK443" s="18">
        <f t="shared" si="185"/>
        <v>12.89</v>
      </c>
      <c r="CM443" s="164"/>
      <c r="CN443" s="302"/>
      <c r="CO443" s="13">
        <f t="shared" si="178"/>
        <v>0</v>
      </c>
      <c r="CP443" s="302"/>
      <c r="CQ443" s="13">
        <f t="shared" si="179"/>
        <v>0</v>
      </c>
      <c r="CR443" s="302"/>
      <c r="CS443" s="13">
        <f t="shared" si="180"/>
        <v>0</v>
      </c>
      <c r="CT443" s="302"/>
      <c r="CU443" s="13">
        <f t="shared" si="175"/>
        <v>0</v>
      </c>
      <c r="CV443" s="302"/>
      <c r="CW443" s="13">
        <f t="shared" si="181"/>
        <v>0</v>
      </c>
      <c r="CX443" s="13">
        <f t="shared" si="182"/>
        <v>0</v>
      </c>
      <c r="CY443" s="251">
        <f t="shared" si="183"/>
        <v>0</v>
      </c>
      <c r="CZ443" s="13" t="s">
        <v>29</v>
      </c>
      <c r="DA443" s="13">
        <v>50</v>
      </c>
      <c r="DB443" s="22">
        <f t="shared" si="184"/>
        <v>0</v>
      </c>
      <c r="DD443" s="24"/>
      <c r="DF443" s="163"/>
      <c r="DH443" s="24"/>
      <c r="DI443" s="447"/>
      <c r="DJ443" s="163"/>
    </row>
    <row r="444" spans="1:114" s="7" customFormat="1">
      <c r="A444" s="277">
        <f t="shared" si="168"/>
        <v>50</v>
      </c>
      <c r="B444" s="21" t="e">
        <f>'Calculateur de trading'!I444/C444/W444</f>
        <v>#DIV/0!</v>
      </c>
      <c r="C444" s="278">
        <f t="shared" si="169"/>
        <v>10</v>
      </c>
      <c r="D444" s="426"/>
      <c r="E444" s="273">
        <f t="shared" si="170"/>
        <v>100</v>
      </c>
      <c r="F444" s="271">
        <f t="shared" si="162"/>
        <v>2</v>
      </c>
      <c r="G444" s="271" t="e">
        <f t="shared" si="163"/>
        <v>#DIV/0!</v>
      </c>
      <c r="H444" s="272">
        <f t="shared" si="164"/>
        <v>20</v>
      </c>
      <c r="I444" s="270"/>
      <c r="J444" s="273">
        <f t="shared" si="171"/>
        <v>200</v>
      </c>
      <c r="K444" s="271">
        <f t="shared" si="165"/>
        <v>4</v>
      </c>
      <c r="L444" s="271" t="e">
        <f t="shared" si="166"/>
        <v>#DIV/0!</v>
      </c>
      <c r="M444" s="272">
        <f t="shared" si="167"/>
        <v>40</v>
      </c>
      <c r="N444" s="389"/>
      <c r="O444" s="455" t="e">
        <f>(A444*B444*W444)+(B444*'Calculateur de trading'!H444)</f>
        <v>#DIV/0!</v>
      </c>
      <c r="P444" s="274" t="e">
        <f>O444/'Déscriptions des trades'!CK444</f>
        <v>#DIV/0!</v>
      </c>
      <c r="Q444" s="456" t="e">
        <f>'Déscriptions des trades'!CK444-O444</f>
        <v>#DIV/0!</v>
      </c>
      <c r="R444" s="466" t="e">
        <f t="shared" si="172"/>
        <v>#DIV/0!</v>
      </c>
      <c r="S444" s="389"/>
      <c r="T444" s="12"/>
      <c r="U444" s="25"/>
      <c r="V444" s="15"/>
      <c r="W444" s="490">
        <f t="shared" si="176"/>
        <v>0</v>
      </c>
      <c r="X444" s="21" t="e">
        <f>W444*U444/'Déscriptions des trades'!CK444*'Déscriptions des trades'!B444</f>
        <v>#DIV/0!</v>
      </c>
      <c r="Y444" s="459"/>
      <c r="Z444" s="389"/>
      <c r="AA444" s="23">
        <f t="shared" si="173"/>
        <v>0.1</v>
      </c>
      <c r="AB444" s="17" t="e">
        <f>(AA444*'Déscriptions des trades'!U444*'Déscriptions des trades'!B444/'Déscriptions des trades'!CK444)*'Déscriptions des trades'!W444</f>
        <v>#DIV/0!</v>
      </c>
      <c r="AC444" s="265" t="e">
        <f>AB444*'Déscriptions des trades'!CK444</f>
        <v>#DIV/0!</v>
      </c>
      <c r="AD444" s="266" t="e">
        <f>'Déscriptions des trades'!CK444-AC444</f>
        <v>#DIV/0!</v>
      </c>
      <c r="AE444" s="389"/>
      <c r="AF444" s="399">
        <v>440</v>
      </c>
      <c r="AG444" s="389"/>
      <c r="AH444" s="20"/>
      <c r="AI444" s="303"/>
      <c r="AJ444" s="307"/>
      <c r="AK444" s="161"/>
      <c r="AL444" s="305"/>
      <c r="AM444" s="305"/>
      <c r="AN444" s="162"/>
      <c r="AO444" s="439"/>
      <c r="AP444" s="162"/>
      <c r="AQ444" s="113"/>
      <c r="AR444" s="113"/>
      <c r="AS444" s="384"/>
      <c r="AT444" s="306"/>
      <c r="AU444" s="306"/>
      <c r="AV444" s="160"/>
      <c r="AW444" s="158"/>
      <c r="AX444" s="385"/>
      <c r="AY444" s="453"/>
      <c r="AZ444" s="165"/>
      <c r="BA444" s="301"/>
      <c r="BB444" s="165"/>
      <c r="BC444" s="301"/>
      <c r="BD444" s="165"/>
      <c r="BE444" s="302"/>
      <c r="BF444" s="302"/>
      <c r="BG444" s="165"/>
      <c r="BH444" s="303"/>
      <c r="BI444" s="165"/>
      <c r="BJ444" s="304"/>
      <c r="BK444" s="394"/>
      <c r="BL444" s="302"/>
      <c r="BM444" s="302"/>
      <c r="BN444" s="394"/>
      <c r="BO444" s="302"/>
      <c r="BP444" s="13"/>
      <c r="BQ444" s="302"/>
      <c r="BR444" s="13"/>
      <c r="BS444" s="302"/>
      <c r="BT444" s="13"/>
      <c r="BU444" s="302"/>
      <c r="BV444" s="386"/>
      <c r="BW444" s="303"/>
      <c r="BX444" s="303"/>
      <c r="BY444" s="302"/>
      <c r="BZ444" s="302"/>
      <c r="CA444" s="387"/>
      <c r="CB444" s="395"/>
      <c r="CC444" s="12"/>
      <c r="CD444" s="304"/>
      <c r="CE444" s="14"/>
      <c r="CF444" s="395"/>
      <c r="CG444" s="397"/>
      <c r="CH444" s="300">
        <f t="shared" si="177"/>
        <v>0</v>
      </c>
      <c r="CI444" s="26"/>
      <c r="CJ444" s="17">
        <f t="shared" si="174"/>
        <v>0</v>
      </c>
      <c r="CK444" s="18">
        <f t="shared" si="185"/>
        <v>12.89</v>
      </c>
      <c r="CM444" s="164"/>
      <c r="CN444" s="302"/>
      <c r="CO444" s="13">
        <f t="shared" si="178"/>
        <v>0</v>
      </c>
      <c r="CP444" s="302"/>
      <c r="CQ444" s="13">
        <f t="shared" si="179"/>
        <v>0</v>
      </c>
      <c r="CR444" s="302"/>
      <c r="CS444" s="13">
        <f t="shared" si="180"/>
        <v>0</v>
      </c>
      <c r="CT444" s="302"/>
      <c r="CU444" s="13">
        <f t="shared" si="175"/>
        <v>0</v>
      </c>
      <c r="CV444" s="302"/>
      <c r="CW444" s="13">
        <f t="shared" si="181"/>
        <v>0</v>
      </c>
      <c r="CX444" s="13">
        <f t="shared" si="182"/>
        <v>0</v>
      </c>
      <c r="CY444" s="251">
        <f t="shared" si="183"/>
        <v>0</v>
      </c>
      <c r="CZ444" s="13" t="s">
        <v>29</v>
      </c>
      <c r="DA444" s="13">
        <v>50</v>
      </c>
      <c r="DB444" s="22">
        <f t="shared" si="184"/>
        <v>0</v>
      </c>
      <c r="DD444" s="24"/>
      <c r="DF444" s="163"/>
      <c r="DH444" s="24"/>
      <c r="DI444" s="447"/>
      <c r="DJ444" s="163"/>
    </row>
    <row r="445" spans="1:114" s="7" customFormat="1">
      <c r="A445" s="277">
        <f t="shared" si="168"/>
        <v>50</v>
      </c>
      <c r="B445" s="21" t="e">
        <f>'Calculateur de trading'!I445/C445/W445</f>
        <v>#DIV/0!</v>
      </c>
      <c r="C445" s="278">
        <f t="shared" si="169"/>
        <v>10</v>
      </c>
      <c r="D445" s="278"/>
      <c r="E445" s="273">
        <f t="shared" si="170"/>
        <v>100</v>
      </c>
      <c r="F445" s="271">
        <f t="shared" si="162"/>
        <v>2</v>
      </c>
      <c r="G445" s="271" t="e">
        <f t="shared" si="163"/>
        <v>#DIV/0!</v>
      </c>
      <c r="H445" s="272">
        <f t="shared" si="164"/>
        <v>20</v>
      </c>
      <c r="I445" s="270"/>
      <c r="J445" s="273">
        <f t="shared" si="171"/>
        <v>200</v>
      </c>
      <c r="K445" s="271">
        <f t="shared" si="165"/>
        <v>4</v>
      </c>
      <c r="L445" s="271" t="e">
        <f t="shared" si="166"/>
        <v>#DIV/0!</v>
      </c>
      <c r="M445" s="272">
        <f t="shared" si="167"/>
        <v>40</v>
      </c>
      <c r="N445" s="389"/>
      <c r="O445" s="455" t="e">
        <f>(A445*B445*W445)+(B445*'Calculateur de trading'!H445)</f>
        <v>#DIV/0!</v>
      </c>
      <c r="P445" s="274" t="e">
        <f>O445/'Déscriptions des trades'!CK445</f>
        <v>#DIV/0!</v>
      </c>
      <c r="Q445" s="456" t="e">
        <f>'Déscriptions des trades'!CK445-O445</f>
        <v>#DIV/0!</v>
      </c>
      <c r="R445" s="466" t="e">
        <f t="shared" si="172"/>
        <v>#DIV/0!</v>
      </c>
      <c r="S445" s="389"/>
      <c r="T445" s="12"/>
      <c r="U445" s="25"/>
      <c r="V445" s="15"/>
      <c r="W445" s="490">
        <f t="shared" si="176"/>
        <v>0</v>
      </c>
      <c r="X445" s="21" t="e">
        <f>W445*U445/'Déscriptions des trades'!CK445*'Déscriptions des trades'!B445</f>
        <v>#DIV/0!</v>
      </c>
      <c r="Y445" s="459"/>
      <c r="Z445" s="389"/>
      <c r="AA445" s="23">
        <f t="shared" si="173"/>
        <v>0.1</v>
      </c>
      <c r="AB445" s="17" t="e">
        <f>(AA445*'Déscriptions des trades'!U445*'Déscriptions des trades'!B445/'Déscriptions des trades'!CK445)*'Déscriptions des trades'!W445</f>
        <v>#DIV/0!</v>
      </c>
      <c r="AC445" s="265" t="e">
        <f>AB445*'Déscriptions des trades'!CK445</f>
        <v>#DIV/0!</v>
      </c>
      <c r="AD445" s="266" t="e">
        <f>'Déscriptions des trades'!CK445-AC445</f>
        <v>#DIV/0!</v>
      </c>
      <c r="AE445" s="389"/>
      <c r="AF445" s="399">
        <v>441</v>
      </c>
      <c r="AG445" s="389"/>
      <c r="AH445" s="20"/>
      <c r="AI445" s="303"/>
      <c r="AJ445" s="307"/>
      <c r="AK445" s="161"/>
      <c r="AL445" s="305"/>
      <c r="AM445" s="305"/>
      <c r="AN445" s="162"/>
      <c r="AO445" s="439"/>
      <c r="AP445" s="162"/>
      <c r="AQ445" s="113"/>
      <c r="AR445" s="113"/>
      <c r="AS445" s="384"/>
      <c r="AT445" s="306"/>
      <c r="AU445" s="306"/>
      <c r="AV445" s="160"/>
      <c r="AW445" s="158"/>
      <c r="AX445" s="385"/>
      <c r="AY445" s="453"/>
      <c r="AZ445" s="165"/>
      <c r="BA445" s="301"/>
      <c r="BB445" s="165"/>
      <c r="BC445" s="301"/>
      <c r="BD445" s="165"/>
      <c r="BE445" s="302"/>
      <c r="BF445" s="302"/>
      <c r="BG445" s="165"/>
      <c r="BH445" s="303"/>
      <c r="BI445" s="165"/>
      <c r="BJ445" s="304"/>
      <c r="BK445" s="394"/>
      <c r="BL445" s="302"/>
      <c r="BM445" s="302"/>
      <c r="BN445" s="394"/>
      <c r="BO445" s="302"/>
      <c r="BP445" s="13"/>
      <c r="BQ445" s="302"/>
      <c r="BR445" s="13"/>
      <c r="BS445" s="302"/>
      <c r="BT445" s="13"/>
      <c r="BU445" s="302"/>
      <c r="BV445" s="386"/>
      <c r="BW445" s="303"/>
      <c r="BX445" s="303"/>
      <c r="BY445" s="302"/>
      <c r="BZ445" s="302"/>
      <c r="CA445" s="387"/>
      <c r="CB445" s="395"/>
      <c r="CC445" s="12"/>
      <c r="CD445" s="304"/>
      <c r="CE445" s="14"/>
      <c r="CF445" s="395"/>
      <c r="CG445" s="397"/>
      <c r="CH445" s="300">
        <f t="shared" si="177"/>
        <v>0</v>
      </c>
      <c r="CI445" s="26"/>
      <c r="CJ445" s="17">
        <f t="shared" si="174"/>
        <v>0</v>
      </c>
      <c r="CK445" s="18">
        <f t="shared" si="185"/>
        <v>12.89</v>
      </c>
      <c r="CM445" s="164"/>
      <c r="CN445" s="302"/>
      <c r="CO445" s="13">
        <f t="shared" si="178"/>
        <v>0</v>
      </c>
      <c r="CP445" s="302"/>
      <c r="CQ445" s="13">
        <f t="shared" si="179"/>
        <v>0</v>
      </c>
      <c r="CR445" s="302"/>
      <c r="CS445" s="13">
        <f t="shared" si="180"/>
        <v>0</v>
      </c>
      <c r="CT445" s="302"/>
      <c r="CU445" s="13">
        <f t="shared" si="175"/>
        <v>0</v>
      </c>
      <c r="CV445" s="302"/>
      <c r="CW445" s="13">
        <f t="shared" si="181"/>
        <v>0</v>
      </c>
      <c r="CX445" s="13">
        <f t="shared" si="182"/>
        <v>0</v>
      </c>
      <c r="CY445" s="251">
        <f t="shared" si="183"/>
        <v>0</v>
      </c>
      <c r="CZ445" s="13" t="s">
        <v>29</v>
      </c>
      <c r="DA445" s="13">
        <v>50</v>
      </c>
      <c r="DB445" s="22">
        <f t="shared" si="184"/>
        <v>0</v>
      </c>
      <c r="DD445" s="24"/>
      <c r="DF445" s="163"/>
      <c r="DH445" s="24"/>
      <c r="DI445" s="447"/>
      <c r="DJ445" s="163"/>
    </row>
    <row r="446" spans="1:114" s="7" customFormat="1">
      <c r="A446" s="277">
        <f t="shared" si="168"/>
        <v>50</v>
      </c>
      <c r="B446" s="21" t="e">
        <f>'Calculateur de trading'!I446/C446/W446</f>
        <v>#DIV/0!</v>
      </c>
      <c r="C446" s="278">
        <f t="shared" si="169"/>
        <v>10</v>
      </c>
      <c r="D446" s="426"/>
      <c r="E446" s="273">
        <f t="shared" si="170"/>
        <v>100</v>
      </c>
      <c r="F446" s="271">
        <f t="shared" si="162"/>
        <v>2</v>
      </c>
      <c r="G446" s="271" t="e">
        <f t="shared" si="163"/>
        <v>#DIV/0!</v>
      </c>
      <c r="H446" s="272">
        <f t="shared" si="164"/>
        <v>20</v>
      </c>
      <c r="I446" s="270"/>
      <c r="J446" s="273">
        <f t="shared" si="171"/>
        <v>200</v>
      </c>
      <c r="K446" s="271">
        <f t="shared" si="165"/>
        <v>4</v>
      </c>
      <c r="L446" s="271" t="e">
        <f t="shared" si="166"/>
        <v>#DIV/0!</v>
      </c>
      <c r="M446" s="272">
        <f t="shared" si="167"/>
        <v>40</v>
      </c>
      <c r="N446" s="389"/>
      <c r="O446" s="455" t="e">
        <f>(A446*B446*W446)+(B446*'Calculateur de trading'!H446)</f>
        <v>#DIV/0!</v>
      </c>
      <c r="P446" s="274" t="e">
        <f>O446/'Déscriptions des trades'!CK446</f>
        <v>#DIV/0!</v>
      </c>
      <c r="Q446" s="456" t="e">
        <f>'Déscriptions des trades'!CK446-O446</f>
        <v>#DIV/0!</v>
      </c>
      <c r="R446" s="466" t="e">
        <f t="shared" si="172"/>
        <v>#DIV/0!</v>
      </c>
      <c r="S446" s="389"/>
      <c r="T446" s="12"/>
      <c r="U446" s="25"/>
      <c r="V446" s="15"/>
      <c r="W446" s="490">
        <f t="shared" si="176"/>
        <v>0</v>
      </c>
      <c r="X446" s="21" t="e">
        <f>W446*U446/'Déscriptions des trades'!CK446*'Déscriptions des trades'!B446</f>
        <v>#DIV/0!</v>
      </c>
      <c r="Y446" s="459"/>
      <c r="Z446" s="389"/>
      <c r="AA446" s="23">
        <f t="shared" si="173"/>
        <v>0.1</v>
      </c>
      <c r="AB446" s="17" t="e">
        <f>(AA446*'Déscriptions des trades'!U446*'Déscriptions des trades'!B446/'Déscriptions des trades'!CK446)*'Déscriptions des trades'!W446</f>
        <v>#DIV/0!</v>
      </c>
      <c r="AC446" s="265" t="e">
        <f>AB446*'Déscriptions des trades'!CK446</f>
        <v>#DIV/0!</v>
      </c>
      <c r="AD446" s="266" t="e">
        <f>'Déscriptions des trades'!CK446-AC446</f>
        <v>#DIV/0!</v>
      </c>
      <c r="AE446" s="389"/>
      <c r="AF446" s="399">
        <v>442</v>
      </c>
      <c r="AG446" s="389"/>
      <c r="AH446" s="20"/>
      <c r="AI446" s="303"/>
      <c r="AJ446" s="307"/>
      <c r="AK446" s="161"/>
      <c r="AL446" s="305"/>
      <c r="AM446" s="305"/>
      <c r="AN446" s="162"/>
      <c r="AO446" s="439"/>
      <c r="AP446" s="162"/>
      <c r="AQ446" s="113"/>
      <c r="AR446" s="113"/>
      <c r="AS446" s="384"/>
      <c r="AT446" s="306"/>
      <c r="AU446" s="306"/>
      <c r="AV446" s="160"/>
      <c r="AW446" s="158"/>
      <c r="AX446" s="385"/>
      <c r="AY446" s="453"/>
      <c r="AZ446" s="165"/>
      <c r="BA446" s="301"/>
      <c r="BB446" s="165"/>
      <c r="BC446" s="301"/>
      <c r="BD446" s="165"/>
      <c r="BE446" s="302"/>
      <c r="BF446" s="302"/>
      <c r="BG446" s="165"/>
      <c r="BH446" s="303"/>
      <c r="BI446" s="165"/>
      <c r="BJ446" s="304"/>
      <c r="BK446" s="394"/>
      <c r="BL446" s="302"/>
      <c r="BM446" s="302"/>
      <c r="BN446" s="394"/>
      <c r="BO446" s="302"/>
      <c r="BP446" s="13"/>
      <c r="BQ446" s="302"/>
      <c r="BR446" s="13"/>
      <c r="BS446" s="302"/>
      <c r="BT446" s="13"/>
      <c r="BU446" s="302"/>
      <c r="BV446" s="386"/>
      <c r="BW446" s="303"/>
      <c r="BX446" s="303"/>
      <c r="BY446" s="302"/>
      <c r="BZ446" s="302"/>
      <c r="CA446" s="387"/>
      <c r="CB446" s="395"/>
      <c r="CC446" s="12"/>
      <c r="CD446" s="304"/>
      <c r="CE446" s="14"/>
      <c r="CF446" s="395"/>
      <c r="CG446" s="397"/>
      <c r="CH446" s="300">
        <f t="shared" si="177"/>
        <v>0</v>
      </c>
      <c r="CI446" s="26"/>
      <c r="CJ446" s="17">
        <f t="shared" si="174"/>
        <v>0</v>
      </c>
      <c r="CK446" s="18">
        <f t="shared" si="185"/>
        <v>12.89</v>
      </c>
      <c r="CM446" s="164"/>
      <c r="CN446" s="302"/>
      <c r="CO446" s="13">
        <f t="shared" si="178"/>
        <v>0</v>
      </c>
      <c r="CP446" s="302"/>
      <c r="CQ446" s="13">
        <f t="shared" si="179"/>
        <v>0</v>
      </c>
      <c r="CR446" s="302"/>
      <c r="CS446" s="13">
        <f t="shared" si="180"/>
        <v>0</v>
      </c>
      <c r="CT446" s="302"/>
      <c r="CU446" s="13">
        <f t="shared" si="175"/>
        <v>0</v>
      </c>
      <c r="CV446" s="302"/>
      <c r="CW446" s="13">
        <f t="shared" si="181"/>
        <v>0</v>
      </c>
      <c r="CX446" s="13">
        <f t="shared" si="182"/>
        <v>0</v>
      </c>
      <c r="CY446" s="251">
        <f t="shared" si="183"/>
        <v>0</v>
      </c>
      <c r="CZ446" s="13" t="s">
        <v>29</v>
      </c>
      <c r="DA446" s="13">
        <v>50</v>
      </c>
      <c r="DB446" s="22">
        <f t="shared" si="184"/>
        <v>0</v>
      </c>
      <c r="DD446" s="24"/>
      <c r="DF446" s="163"/>
      <c r="DH446" s="24"/>
      <c r="DI446" s="447"/>
      <c r="DJ446" s="163"/>
    </row>
    <row r="447" spans="1:114" s="7" customFormat="1">
      <c r="A447" s="277">
        <f t="shared" si="168"/>
        <v>50</v>
      </c>
      <c r="B447" s="21" t="e">
        <f>'Calculateur de trading'!I447/C447/W447</f>
        <v>#DIV/0!</v>
      </c>
      <c r="C447" s="278">
        <f t="shared" si="169"/>
        <v>10</v>
      </c>
      <c r="D447" s="426"/>
      <c r="E447" s="273">
        <f t="shared" si="170"/>
        <v>100</v>
      </c>
      <c r="F447" s="271">
        <f t="shared" si="162"/>
        <v>2</v>
      </c>
      <c r="G447" s="271" t="e">
        <f t="shared" si="163"/>
        <v>#DIV/0!</v>
      </c>
      <c r="H447" s="272">
        <f t="shared" si="164"/>
        <v>20</v>
      </c>
      <c r="I447" s="270"/>
      <c r="J447" s="273">
        <f t="shared" si="171"/>
        <v>200</v>
      </c>
      <c r="K447" s="271">
        <f t="shared" si="165"/>
        <v>4</v>
      </c>
      <c r="L447" s="271" t="e">
        <f t="shared" si="166"/>
        <v>#DIV/0!</v>
      </c>
      <c r="M447" s="272">
        <f t="shared" si="167"/>
        <v>40</v>
      </c>
      <c r="N447" s="389"/>
      <c r="O447" s="455" t="e">
        <f>(A447*B447*W447)+(B447*'Calculateur de trading'!H447)</f>
        <v>#DIV/0!</v>
      </c>
      <c r="P447" s="274" t="e">
        <f>O447/'Déscriptions des trades'!CK447</f>
        <v>#DIV/0!</v>
      </c>
      <c r="Q447" s="456" t="e">
        <f>'Déscriptions des trades'!CK447-O447</f>
        <v>#DIV/0!</v>
      </c>
      <c r="R447" s="466" t="e">
        <f t="shared" si="172"/>
        <v>#DIV/0!</v>
      </c>
      <c r="S447" s="389"/>
      <c r="T447" s="12"/>
      <c r="U447" s="25"/>
      <c r="V447" s="15"/>
      <c r="W447" s="490">
        <f t="shared" si="176"/>
        <v>0</v>
      </c>
      <c r="X447" s="21" t="e">
        <f>W447*U447/'Déscriptions des trades'!CK447*'Déscriptions des trades'!B447</f>
        <v>#DIV/0!</v>
      </c>
      <c r="Y447" s="459"/>
      <c r="Z447" s="389"/>
      <c r="AA447" s="23">
        <f t="shared" si="173"/>
        <v>0.1</v>
      </c>
      <c r="AB447" s="17" t="e">
        <f>(AA447*'Déscriptions des trades'!U447*'Déscriptions des trades'!B447/'Déscriptions des trades'!CK447)*'Déscriptions des trades'!W447</f>
        <v>#DIV/0!</v>
      </c>
      <c r="AC447" s="265" t="e">
        <f>AB447*'Déscriptions des trades'!CK447</f>
        <v>#DIV/0!</v>
      </c>
      <c r="AD447" s="266" t="e">
        <f>'Déscriptions des trades'!CK447-AC447</f>
        <v>#DIV/0!</v>
      </c>
      <c r="AE447" s="389"/>
      <c r="AF447" s="399">
        <v>443</v>
      </c>
      <c r="AG447" s="389"/>
      <c r="AH447" s="20"/>
      <c r="AI447" s="303"/>
      <c r="AJ447" s="307"/>
      <c r="AK447" s="161"/>
      <c r="AL447" s="305"/>
      <c r="AM447" s="305"/>
      <c r="AN447" s="162"/>
      <c r="AO447" s="439"/>
      <c r="AP447" s="162"/>
      <c r="AQ447" s="113"/>
      <c r="AR447" s="113"/>
      <c r="AS447" s="384"/>
      <c r="AT447" s="306"/>
      <c r="AU447" s="306"/>
      <c r="AV447" s="160"/>
      <c r="AW447" s="158"/>
      <c r="AX447" s="385"/>
      <c r="AY447" s="453"/>
      <c r="AZ447" s="165"/>
      <c r="BA447" s="301"/>
      <c r="BB447" s="165"/>
      <c r="BC447" s="301"/>
      <c r="BD447" s="165"/>
      <c r="BE447" s="302"/>
      <c r="BF447" s="302"/>
      <c r="BG447" s="165"/>
      <c r="BH447" s="303"/>
      <c r="BI447" s="165"/>
      <c r="BJ447" s="304"/>
      <c r="BK447" s="394"/>
      <c r="BL447" s="302"/>
      <c r="BM447" s="302"/>
      <c r="BN447" s="394"/>
      <c r="BO447" s="302"/>
      <c r="BP447" s="13"/>
      <c r="BQ447" s="302"/>
      <c r="BR447" s="13"/>
      <c r="BS447" s="302"/>
      <c r="BT447" s="13"/>
      <c r="BU447" s="302"/>
      <c r="BV447" s="386"/>
      <c r="BW447" s="303"/>
      <c r="BX447" s="303"/>
      <c r="BY447" s="302"/>
      <c r="BZ447" s="302"/>
      <c r="CA447" s="387"/>
      <c r="CB447" s="395"/>
      <c r="CC447" s="12"/>
      <c r="CD447" s="304"/>
      <c r="CE447" s="14"/>
      <c r="CF447" s="395"/>
      <c r="CG447" s="397"/>
      <c r="CH447" s="300">
        <f t="shared" si="177"/>
        <v>0</v>
      </c>
      <c r="CI447" s="26"/>
      <c r="CJ447" s="17">
        <f t="shared" si="174"/>
        <v>0</v>
      </c>
      <c r="CK447" s="18">
        <f t="shared" si="185"/>
        <v>12.89</v>
      </c>
      <c r="CM447" s="164"/>
      <c r="CN447" s="302"/>
      <c r="CO447" s="13">
        <f t="shared" si="178"/>
        <v>0</v>
      </c>
      <c r="CP447" s="302"/>
      <c r="CQ447" s="13">
        <f t="shared" si="179"/>
        <v>0</v>
      </c>
      <c r="CR447" s="302"/>
      <c r="CS447" s="13">
        <f t="shared" si="180"/>
        <v>0</v>
      </c>
      <c r="CT447" s="302"/>
      <c r="CU447" s="13">
        <f t="shared" si="175"/>
        <v>0</v>
      </c>
      <c r="CV447" s="302"/>
      <c r="CW447" s="13">
        <f t="shared" si="181"/>
        <v>0</v>
      </c>
      <c r="CX447" s="13">
        <f t="shared" si="182"/>
        <v>0</v>
      </c>
      <c r="CY447" s="251">
        <f t="shared" si="183"/>
        <v>0</v>
      </c>
      <c r="CZ447" s="13" t="s">
        <v>29</v>
      </c>
      <c r="DA447" s="13">
        <v>50</v>
      </c>
      <c r="DB447" s="22">
        <f t="shared" si="184"/>
        <v>0</v>
      </c>
      <c r="DD447" s="24"/>
      <c r="DF447" s="163"/>
      <c r="DH447" s="24"/>
      <c r="DI447" s="447"/>
      <c r="DJ447" s="163"/>
    </row>
    <row r="448" spans="1:114" s="7" customFormat="1">
      <c r="A448" s="277">
        <f t="shared" si="168"/>
        <v>50</v>
      </c>
      <c r="B448" s="21" t="e">
        <f>'Calculateur de trading'!I448/C448/W448</f>
        <v>#DIV/0!</v>
      </c>
      <c r="C448" s="278">
        <f t="shared" si="169"/>
        <v>10</v>
      </c>
      <c r="D448" s="278"/>
      <c r="E448" s="273">
        <f t="shared" si="170"/>
        <v>100</v>
      </c>
      <c r="F448" s="271">
        <f t="shared" si="162"/>
        <v>2</v>
      </c>
      <c r="G448" s="271" t="e">
        <f t="shared" si="163"/>
        <v>#DIV/0!</v>
      </c>
      <c r="H448" s="272">
        <f t="shared" si="164"/>
        <v>20</v>
      </c>
      <c r="I448" s="270"/>
      <c r="J448" s="273">
        <f t="shared" si="171"/>
        <v>200</v>
      </c>
      <c r="K448" s="271">
        <f t="shared" si="165"/>
        <v>4</v>
      </c>
      <c r="L448" s="271" t="e">
        <f t="shared" si="166"/>
        <v>#DIV/0!</v>
      </c>
      <c r="M448" s="272">
        <f t="shared" si="167"/>
        <v>40</v>
      </c>
      <c r="N448" s="389"/>
      <c r="O448" s="455" t="e">
        <f>(A448*B448*W448)+(B448*'Calculateur de trading'!H448)</f>
        <v>#DIV/0!</v>
      </c>
      <c r="P448" s="274" t="e">
        <f>O448/'Déscriptions des trades'!CK448</f>
        <v>#DIV/0!</v>
      </c>
      <c r="Q448" s="456" t="e">
        <f>'Déscriptions des trades'!CK448-O448</f>
        <v>#DIV/0!</v>
      </c>
      <c r="R448" s="466" t="e">
        <f t="shared" si="172"/>
        <v>#DIV/0!</v>
      </c>
      <c r="S448" s="389"/>
      <c r="T448" s="12"/>
      <c r="U448" s="25"/>
      <c r="V448" s="15"/>
      <c r="W448" s="490">
        <f t="shared" si="176"/>
        <v>0</v>
      </c>
      <c r="X448" s="21" t="e">
        <f>W448*U448/'Déscriptions des trades'!CK448*'Déscriptions des trades'!B448</f>
        <v>#DIV/0!</v>
      </c>
      <c r="Y448" s="459"/>
      <c r="Z448" s="389"/>
      <c r="AA448" s="23">
        <f t="shared" si="173"/>
        <v>0.1</v>
      </c>
      <c r="AB448" s="17" t="e">
        <f>(AA448*'Déscriptions des trades'!U448*'Déscriptions des trades'!B448/'Déscriptions des trades'!CK448)*'Déscriptions des trades'!W448</f>
        <v>#DIV/0!</v>
      </c>
      <c r="AC448" s="265" t="e">
        <f>AB448*'Déscriptions des trades'!CK448</f>
        <v>#DIV/0!</v>
      </c>
      <c r="AD448" s="266" t="e">
        <f>'Déscriptions des trades'!CK448-AC448</f>
        <v>#DIV/0!</v>
      </c>
      <c r="AE448" s="389"/>
      <c r="AF448" s="399">
        <v>444</v>
      </c>
      <c r="AG448" s="389"/>
      <c r="AH448" s="20"/>
      <c r="AI448" s="303"/>
      <c r="AJ448" s="307"/>
      <c r="AK448" s="161"/>
      <c r="AL448" s="305"/>
      <c r="AM448" s="305"/>
      <c r="AN448" s="162"/>
      <c r="AO448" s="439"/>
      <c r="AP448" s="162"/>
      <c r="AQ448" s="113"/>
      <c r="AR448" s="113"/>
      <c r="AS448" s="384"/>
      <c r="AT448" s="306"/>
      <c r="AU448" s="306"/>
      <c r="AV448" s="160"/>
      <c r="AW448" s="158"/>
      <c r="AX448" s="385"/>
      <c r="AY448" s="453"/>
      <c r="AZ448" s="165"/>
      <c r="BA448" s="301"/>
      <c r="BB448" s="165"/>
      <c r="BC448" s="301"/>
      <c r="BD448" s="165"/>
      <c r="BE448" s="302"/>
      <c r="BF448" s="302"/>
      <c r="BG448" s="165"/>
      <c r="BH448" s="303"/>
      <c r="BI448" s="165"/>
      <c r="BJ448" s="304"/>
      <c r="BK448" s="394"/>
      <c r="BL448" s="302"/>
      <c r="BM448" s="302"/>
      <c r="BN448" s="394"/>
      <c r="BO448" s="302"/>
      <c r="BP448" s="13"/>
      <c r="BQ448" s="302"/>
      <c r="BR448" s="13"/>
      <c r="BS448" s="302"/>
      <c r="BT448" s="13"/>
      <c r="BU448" s="302"/>
      <c r="BV448" s="386"/>
      <c r="BW448" s="303"/>
      <c r="BX448" s="303"/>
      <c r="BY448" s="302"/>
      <c r="BZ448" s="302"/>
      <c r="CA448" s="387"/>
      <c r="CB448" s="395"/>
      <c r="CC448" s="12"/>
      <c r="CD448" s="304"/>
      <c r="CE448" s="14"/>
      <c r="CF448" s="395"/>
      <c r="CG448" s="397"/>
      <c r="CH448" s="300">
        <f t="shared" si="177"/>
        <v>0</v>
      </c>
      <c r="CI448" s="26"/>
      <c r="CJ448" s="17">
        <f t="shared" si="174"/>
        <v>0</v>
      </c>
      <c r="CK448" s="18">
        <f t="shared" si="185"/>
        <v>12.89</v>
      </c>
      <c r="CM448" s="164"/>
      <c r="CN448" s="302"/>
      <c r="CO448" s="13">
        <f t="shared" si="178"/>
        <v>0</v>
      </c>
      <c r="CP448" s="302"/>
      <c r="CQ448" s="13">
        <f t="shared" si="179"/>
        <v>0</v>
      </c>
      <c r="CR448" s="302"/>
      <c r="CS448" s="13">
        <f t="shared" si="180"/>
        <v>0</v>
      </c>
      <c r="CT448" s="302"/>
      <c r="CU448" s="13">
        <f t="shared" si="175"/>
        <v>0</v>
      </c>
      <c r="CV448" s="302"/>
      <c r="CW448" s="13">
        <f t="shared" si="181"/>
        <v>0</v>
      </c>
      <c r="CX448" s="13">
        <f t="shared" si="182"/>
        <v>0</v>
      </c>
      <c r="CY448" s="251">
        <f t="shared" si="183"/>
        <v>0</v>
      </c>
      <c r="CZ448" s="13" t="s">
        <v>29</v>
      </c>
      <c r="DA448" s="13">
        <v>50</v>
      </c>
      <c r="DB448" s="22">
        <f t="shared" si="184"/>
        <v>0</v>
      </c>
      <c r="DD448" s="24"/>
      <c r="DF448" s="163"/>
      <c r="DH448" s="24"/>
      <c r="DI448" s="447"/>
      <c r="DJ448" s="163"/>
    </row>
    <row r="449" spans="1:114" s="7" customFormat="1">
      <c r="A449" s="277">
        <f t="shared" si="168"/>
        <v>50</v>
      </c>
      <c r="B449" s="21" t="e">
        <f>'Calculateur de trading'!I449/C449/W449</f>
        <v>#DIV/0!</v>
      </c>
      <c r="C449" s="278">
        <f t="shared" si="169"/>
        <v>10</v>
      </c>
      <c r="D449" s="426"/>
      <c r="E449" s="273">
        <f t="shared" si="170"/>
        <v>100</v>
      </c>
      <c r="F449" s="271">
        <f t="shared" si="162"/>
        <v>2</v>
      </c>
      <c r="G449" s="271" t="e">
        <f t="shared" si="163"/>
        <v>#DIV/0!</v>
      </c>
      <c r="H449" s="272">
        <f t="shared" si="164"/>
        <v>20</v>
      </c>
      <c r="I449" s="270"/>
      <c r="J449" s="273">
        <f t="shared" si="171"/>
        <v>200</v>
      </c>
      <c r="K449" s="271">
        <f t="shared" si="165"/>
        <v>4</v>
      </c>
      <c r="L449" s="271" t="e">
        <f t="shared" si="166"/>
        <v>#DIV/0!</v>
      </c>
      <c r="M449" s="272">
        <f t="shared" si="167"/>
        <v>40</v>
      </c>
      <c r="N449" s="389"/>
      <c r="O449" s="455" t="e">
        <f>(A449*B449*W449)+(B449*'Calculateur de trading'!H449)</f>
        <v>#DIV/0!</v>
      </c>
      <c r="P449" s="274" t="e">
        <f>O449/'Déscriptions des trades'!CK449</f>
        <v>#DIV/0!</v>
      </c>
      <c r="Q449" s="456" t="e">
        <f>'Déscriptions des trades'!CK449-O449</f>
        <v>#DIV/0!</v>
      </c>
      <c r="R449" s="466" t="e">
        <f t="shared" si="172"/>
        <v>#DIV/0!</v>
      </c>
      <c r="S449" s="389"/>
      <c r="T449" s="12"/>
      <c r="U449" s="25"/>
      <c r="V449" s="15"/>
      <c r="W449" s="490">
        <f t="shared" si="176"/>
        <v>0</v>
      </c>
      <c r="X449" s="21" t="e">
        <f>W449*U449/'Déscriptions des trades'!CK449*'Déscriptions des trades'!B449</f>
        <v>#DIV/0!</v>
      </c>
      <c r="Y449" s="459"/>
      <c r="Z449" s="389"/>
      <c r="AA449" s="23">
        <f t="shared" si="173"/>
        <v>0.1</v>
      </c>
      <c r="AB449" s="17" t="e">
        <f>(AA449*'Déscriptions des trades'!U449*'Déscriptions des trades'!B449/'Déscriptions des trades'!CK449)*'Déscriptions des trades'!W449</f>
        <v>#DIV/0!</v>
      </c>
      <c r="AC449" s="265" t="e">
        <f>AB449*'Déscriptions des trades'!CK449</f>
        <v>#DIV/0!</v>
      </c>
      <c r="AD449" s="266" t="e">
        <f>'Déscriptions des trades'!CK449-AC449</f>
        <v>#DIV/0!</v>
      </c>
      <c r="AE449" s="389"/>
      <c r="AF449" s="399">
        <v>445</v>
      </c>
      <c r="AG449" s="389"/>
      <c r="AH449" s="20"/>
      <c r="AI449" s="303"/>
      <c r="AJ449" s="307"/>
      <c r="AK449" s="161"/>
      <c r="AL449" s="305"/>
      <c r="AM449" s="305"/>
      <c r="AN449" s="162"/>
      <c r="AO449" s="439"/>
      <c r="AP449" s="162"/>
      <c r="AQ449" s="113"/>
      <c r="AR449" s="113"/>
      <c r="AS449" s="384"/>
      <c r="AT449" s="306"/>
      <c r="AU449" s="306"/>
      <c r="AV449" s="160"/>
      <c r="AW449" s="158"/>
      <c r="AX449" s="385"/>
      <c r="AY449" s="453"/>
      <c r="AZ449" s="165"/>
      <c r="BA449" s="301"/>
      <c r="BB449" s="165"/>
      <c r="BC449" s="301"/>
      <c r="BD449" s="165"/>
      <c r="BE449" s="302"/>
      <c r="BF449" s="302"/>
      <c r="BG449" s="165"/>
      <c r="BH449" s="303"/>
      <c r="BI449" s="165"/>
      <c r="BJ449" s="304"/>
      <c r="BK449" s="394"/>
      <c r="BL449" s="302"/>
      <c r="BM449" s="302"/>
      <c r="BN449" s="394"/>
      <c r="BO449" s="302"/>
      <c r="BP449" s="13"/>
      <c r="BQ449" s="302"/>
      <c r="BR449" s="13"/>
      <c r="BS449" s="302"/>
      <c r="BT449" s="13"/>
      <c r="BU449" s="302"/>
      <c r="BV449" s="386"/>
      <c r="BW449" s="303"/>
      <c r="BX449" s="303"/>
      <c r="BY449" s="302"/>
      <c r="BZ449" s="302"/>
      <c r="CA449" s="387"/>
      <c r="CB449" s="395"/>
      <c r="CC449" s="12"/>
      <c r="CD449" s="304"/>
      <c r="CE449" s="14"/>
      <c r="CF449" s="395"/>
      <c r="CG449" s="397"/>
      <c r="CH449" s="300">
        <f t="shared" si="177"/>
        <v>0</v>
      </c>
      <c r="CI449" s="26"/>
      <c r="CJ449" s="17">
        <f t="shared" si="174"/>
        <v>0</v>
      </c>
      <c r="CK449" s="18">
        <f t="shared" si="185"/>
        <v>12.89</v>
      </c>
      <c r="CM449" s="164"/>
      <c r="CN449" s="302"/>
      <c r="CO449" s="13">
        <f t="shared" si="178"/>
        <v>0</v>
      </c>
      <c r="CP449" s="302"/>
      <c r="CQ449" s="13">
        <f t="shared" si="179"/>
        <v>0</v>
      </c>
      <c r="CR449" s="302"/>
      <c r="CS449" s="13">
        <f t="shared" si="180"/>
        <v>0</v>
      </c>
      <c r="CT449" s="302"/>
      <c r="CU449" s="13">
        <f t="shared" si="175"/>
        <v>0</v>
      </c>
      <c r="CV449" s="302"/>
      <c r="CW449" s="13">
        <f t="shared" si="181"/>
        <v>0</v>
      </c>
      <c r="CX449" s="13">
        <f t="shared" si="182"/>
        <v>0</v>
      </c>
      <c r="CY449" s="251">
        <f t="shared" si="183"/>
        <v>0</v>
      </c>
      <c r="CZ449" s="13" t="s">
        <v>29</v>
      </c>
      <c r="DA449" s="13">
        <v>50</v>
      </c>
      <c r="DB449" s="22">
        <f t="shared" si="184"/>
        <v>0</v>
      </c>
      <c r="DD449" s="24"/>
      <c r="DF449" s="163"/>
      <c r="DH449" s="24"/>
      <c r="DI449" s="447"/>
      <c r="DJ449" s="163"/>
    </row>
    <row r="450" spans="1:114" s="7" customFormat="1">
      <c r="A450" s="277">
        <f t="shared" si="168"/>
        <v>50</v>
      </c>
      <c r="B450" s="21" t="e">
        <f>'Calculateur de trading'!I450/C450/W450</f>
        <v>#DIV/0!</v>
      </c>
      <c r="C450" s="278">
        <f t="shared" si="169"/>
        <v>10</v>
      </c>
      <c r="D450" s="278"/>
      <c r="E450" s="273">
        <f t="shared" si="170"/>
        <v>100</v>
      </c>
      <c r="F450" s="271">
        <f t="shared" si="162"/>
        <v>2</v>
      </c>
      <c r="G450" s="271" t="e">
        <f t="shared" si="163"/>
        <v>#DIV/0!</v>
      </c>
      <c r="H450" s="272">
        <f t="shared" si="164"/>
        <v>20</v>
      </c>
      <c r="I450" s="270"/>
      <c r="J450" s="273">
        <f t="shared" si="171"/>
        <v>200</v>
      </c>
      <c r="K450" s="271">
        <f t="shared" si="165"/>
        <v>4</v>
      </c>
      <c r="L450" s="271" t="e">
        <f t="shared" si="166"/>
        <v>#DIV/0!</v>
      </c>
      <c r="M450" s="272">
        <f t="shared" si="167"/>
        <v>40</v>
      </c>
      <c r="N450" s="389"/>
      <c r="O450" s="455" t="e">
        <f>(A450*B450*W450)+(B450*'Calculateur de trading'!H450)</f>
        <v>#DIV/0!</v>
      </c>
      <c r="P450" s="274" t="e">
        <f>O450/'Déscriptions des trades'!CK450</f>
        <v>#DIV/0!</v>
      </c>
      <c r="Q450" s="456" t="e">
        <f>'Déscriptions des trades'!CK450-O450</f>
        <v>#DIV/0!</v>
      </c>
      <c r="R450" s="466" t="e">
        <f t="shared" si="172"/>
        <v>#DIV/0!</v>
      </c>
      <c r="S450" s="389"/>
      <c r="T450" s="12"/>
      <c r="U450" s="25"/>
      <c r="V450" s="15"/>
      <c r="W450" s="490">
        <f t="shared" si="176"/>
        <v>0</v>
      </c>
      <c r="X450" s="21" t="e">
        <f>W450*U450/'Déscriptions des trades'!CK450*'Déscriptions des trades'!B450</f>
        <v>#DIV/0!</v>
      </c>
      <c r="Y450" s="459"/>
      <c r="Z450" s="389"/>
      <c r="AA450" s="23">
        <f t="shared" si="173"/>
        <v>0.1</v>
      </c>
      <c r="AB450" s="17" t="e">
        <f>(AA450*'Déscriptions des trades'!U450*'Déscriptions des trades'!B450/'Déscriptions des trades'!CK450)*'Déscriptions des trades'!W450</f>
        <v>#DIV/0!</v>
      </c>
      <c r="AC450" s="265" t="e">
        <f>AB450*'Déscriptions des trades'!CK450</f>
        <v>#DIV/0!</v>
      </c>
      <c r="AD450" s="266" t="e">
        <f>'Déscriptions des trades'!CK450-AC450</f>
        <v>#DIV/0!</v>
      </c>
      <c r="AE450" s="389"/>
      <c r="AF450" s="399">
        <v>446</v>
      </c>
      <c r="AG450" s="389"/>
      <c r="AH450" s="20"/>
      <c r="AI450" s="303"/>
      <c r="AJ450" s="307"/>
      <c r="AK450" s="161"/>
      <c r="AL450" s="305"/>
      <c r="AM450" s="305"/>
      <c r="AN450" s="162"/>
      <c r="AO450" s="439"/>
      <c r="AP450" s="162"/>
      <c r="AQ450" s="113"/>
      <c r="AR450" s="113"/>
      <c r="AS450" s="384"/>
      <c r="AT450" s="306"/>
      <c r="AU450" s="306"/>
      <c r="AV450" s="160"/>
      <c r="AW450" s="158"/>
      <c r="AX450" s="385"/>
      <c r="AY450" s="453"/>
      <c r="AZ450" s="165"/>
      <c r="BA450" s="301"/>
      <c r="BB450" s="165"/>
      <c r="BC450" s="301"/>
      <c r="BD450" s="165"/>
      <c r="BE450" s="302"/>
      <c r="BF450" s="302"/>
      <c r="BG450" s="165"/>
      <c r="BH450" s="303"/>
      <c r="BI450" s="165"/>
      <c r="BJ450" s="304"/>
      <c r="BK450" s="394"/>
      <c r="BL450" s="302"/>
      <c r="BM450" s="302"/>
      <c r="BN450" s="394"/>
      <c r="BO450" s="302"/>
      <c r="BP450" s="13"/>
      <c r="BQ450" s="302"/>
      <c r="BR450" s="13"/>
      <c r="BS450" s="302"/>
      <c r="BT450" s="13"/>
      <c r="BU450" s="302"/>
      <c r="BV450" s="386"/>
      <c r="BW450" s="303"/>
      <c r="BX450" s="303"/>
      <c r="BY450" s="302"/>
      <c r="BZ450" s="302"/>
      <c r="CA450" s="387"/>
      <c r="CB450" s="395"/>
      <c r="CC450" s="12"/>
      <c r="CD450" s="304"/>
      <c r="CE450" s="14"/>
      <c r="CF450" s="395"/>
      <c r="CG450" s="397"/>
      <c r="CH450" s="300">
        <f t="shared" si="177"/>
        <v>0</v>
      </c>
      <c r="CI450" s="26"/>
      <c r="CJ450" s="17">
        <f t="shared" si="174"/>
        <v>0</v>
      </c>
      <c r="CK450" s="18">
        <f t="shared" si="185"/>
        <v>12.89</v>
      </c>
      <c r="CM450" s="164"/>
      <c r="CN450" s="302"/>
      <c r="CO450" s="13">
        <f t="shared" si="178"/>
        <v>0</v>
      </c>
      <c r="CP450" s="302"/>
      <c r="CQ450" s="13">
        <f t="shared" si="179"/>
        <v>0</v>
      </c>
      <c r="CR450" s="302"/>
      <c r="CS450" s="13">
        <f t="shared" si="180"/>
        <v>0</v>
      </c>
      <c r="CT450" s="302"/>
      <c r="CU450" s="13">
        <f t="shared" si="175"/>
        <v>0</v>
      </c>
      <c r="CV450" s="302"/>
      <c r="CW450" s="13">
        <f t="shared" si="181"/>
        <v>0</v>
      </c>
      <c r="CX450" s="13">
        <f t="shared" si="182"/>
        <v>0</v>
      </c>
      <c r="CY450" s="251">
        <f t="shared" si="183"/>
        <v>0</v>
      </c>
      <c r="CZ450" s="13" t="s">
        <v>29</v>
      </c>
      <c r="DA450" s="13">
        <v>50</v>
      </c>
      <c r="DB450" s="22">
        <f t="shared" si="184"/>
        <v>0</v>
      </c>
      <c r="DD450" s="24"/>
      <c r="DF450" s="163"/>
      <c r="DH450" s="24"/>
      <c r="DI450" s="447"/>
      <c r="DJ450" s="163"/>
    </row>
    <row r="451" spans="1:114" s="7" customFormat="1">
      <c r="A451" s="277">
        <f t="shared" si="168"/>
        <v>50</v>
      </c>
      <c r="B451" s="21" t="e">
        <f>'Calculateur de trading'!I451/C451/W451</f>
        <v>#DIV/0!</v>
      </c>
      <c r="C451" s="278">
        <f t="shared" si="169"/>
        <v>10</v>
      </c>
      <c r="D451" s="426"/>
      <c r="E451" s="273">
        <f t="shared" si="170"/>
        <v>100</v>
      </c>
      <c r="F451" s="271">
        <f t="shared" si="162"/>
        <v>2</v>
      </c>
      <c r="G451" s="271" t="e">
        <f t="shared" si="163"/>
        <v>#DIV/0!</v>
      </c>
      <c r="H451" s="272">
        <f t="shared" si="164"/>
        <v>20</v>
      </c>
      <c r="I451" s="270"/>
      <c r="J451" s="273">
        <f t="shared" si="171"/>
        <v>200</v>
      </c>
      <c r="K451" s="271">
        <f t="shared" si="165"/>
        <v>4</v>
      </c>
      <c r="L451" s="271" t="e">
        <f t="shared" si="166"/>
        <v>#DIV/0!</v>
      </c>
      <c r="M451" s="272">
        <f t="shared" si="167"/>
        <v>40</v>
      </c>
      <c r="N451" s="389"/>
      <c r="O451" s="455" t="e">
        <f>(A451*B451*W451)+(B451*'Calculateur de trading'!H451)</f>
        <v>#DIV/0!</v>
      </c>
      <c r="P451" s="274" t="e">
        <f>O451/'Déscriptions des trades'!CK451</f>
        <v>#DIV/0!</v>
      </c>
      <c r="Q451" s="456" t="e">
        <f>'Déscriptions des trades'!CK451-O451</f>
        <v>#DIV/0!</v>
      </c>
      <c r="R451" s="466" t="e">
        <f t="shared" si="172"/>
        <v>#DIV/0!</v>
      </c>
      <c r="S451" s="389"/>
      <c r="T451" s="12"/>
      <c r="U451" s="25"/>
      <c r="V451" s="15"/>
      <c r="W451" s="490">
        <f t="shared" si="176"/>
        <v>0</v>
      </c>
      <c r="X451" s="21" t="e">
        <f>W451*U451/'Déscriptions des trades'!CK451*'Déscriptions des trades'!B451</f>
        <v>#DIV/0!</v>
      </c>
      <c r="Y451" s="459"/>
      <c r="Z451" s="389"/>
      <c r="AA451" s="23">
        <f t="shared" si="173"/>
        <v>0.1</v>
      </c>
      <c r="AB451" s="17" t="e">
        <f>(AA451*'Déscriptions des trades'!U451*'Déscriptions des trades'!B451/'Déscriptions des trades'!CK451)*'Déscriptions des trades'!W451</f>
        <v>#DIV/0!</v>
      </c>
      <c r="AC451" s="265" t="e">
        <f>AB451*'Déscriptions des trades'!CK451</f>
        <v>#DIV/0!</v>
      </c>
      <c r="AD451" s="266" t="e">
        <f>'Déscriptions des trades'!CK451-AC451</f>
        <v>#DIV/0!</v>
      </c>
      <c r="AE451" s="389"/>
      <c r="AF451" s="399">
        <v>447</v>
      </c>
      <c r="AG451" s="389"/>
      <c r="AH451" s="20"/>
      <c r="AI451" s="303"/>
      <c r="AJ451" s="307"/>
      <c r="AK451" s="161"/>
      <c r="AL451" s="305"/>
      <c r="AM451" s="305"/>
      <c r="AN451" s="162"/>
      <c r="AO451" s="439"/>
      <c r="AP451" s="162"/>
      <c r="AQ451" s="113"/>
      <c r="AR451" s="113"/>
      <c r="AS451" s="384"/>
      <c r="AT451" s="306"/>
      <c r="AU451" s="306"/>
      <c r="AV451" s="160"/>
      <c r="AW451" s="158"/>
      <c r="AX451" s="385"/>
      <c r="AY451" s="453"/>
      <c r="AZ451" s="165"/>
      <c r="BA451" s="301"/>
      <c r="BB451" s="165"/>
      <c r="BC451" s="301"/>
      <c r="BD451" s="165"/>
      <c r="BE451" s="302"/>
      <c r="BF451" s="302"/>
      <c r="BG451" s="165"/>
      <c r="BH451" s="303"/>
      <c r="BI451" s="165"/>
      <c r="BJ451" s="304"/>
      <c r="BK451" s="394"/>
      <c r="BL451" s="302"/>
      <c r="BM451" s="302"/>
      <c r="BN451" s="394"/>
      <c r="BO451" s="302"/>
      <c r="BP451" s="13"/>
      <c r="BQ451" s="302"/>
      <c r="BR451" s="13"/>
      <c r="BS451" s="302"/>
      <c r="BT451" s="13"/>
      <c r="BU451" s="302"/>
      <c r="BV451" s="386"/>
      <c r="BW451" s="303"/>
      <c r="BX451" s="303"/>
      <c r="BY451" s="302"/>
      <c r="BZ451" s="302"/>
      <c r="CA451" s="387"/>
      <c r="CB451" s="395"/>
      <c r="CC451" s="12"/>
      <c r="CD451" s="304"/>
      <c r="CE451" s="14"/>
      <c r="CF451" s="395"/>
      <c r="CG451" s="397"/>
      <c r="CH451" s="300">
        <f t="shared" si="177"/>
        <v>0</v>
      </c>
      <c r="CI451" s="26"/>
      <c r="CJ451" s="17">
        <f t="shared" si="174"/>
        <v>0</v>
      </c>
      <c r="CK451" s="18">
        <f t="shared" si="185"/>
        <v>12.89</v>
      </c>
      <c r="CM451" s="164"/>
      <c r="CN451" s="302"/>
      <c r="CO451" s="13">
        <f t="shared" si="178"/>
        <v>0</v>
      </c>
      <c r="CP451" s="302"/>
      <c r="CQ451" s="13">
        <f t="shared" si="179"/>
        <v>0</v>
      </c>
      <c r="CR451" s="302"/>
      <c r="CS451" s="13">
        <f t="shared" si="180"/>
        <v>0</v>
      </c>
      <c r="CT451" s="302"/>
      <c r="CU451" s="13">
        <f t="shared" si="175"/>
        <v>0</v>
      </c>
      <c r="CV451" s="302"/>
      <c r="CW451" s="13">
        <f t="shared" si="181"/>
        <v>0</v>
      </c>
      <c r="CX451" s="13">
        <f t="shared" si="182"/>
        <v>0</v>
      </c>
      <c r="CY451" s="251">
        <f t="shared" si="183"/>
        <v>0</v>
      </c>
      <c r="CZ451" s="13" t="s">
        <v>29</v>
      </c>
      <c r="DA451" s="13">
        <v>50</v>
      </c>
      <c r="DB451" s="22">
        <f t="shared" si="184"/>
        <v>0</v>
      </c>
      <c r="DD451" s="24"/>
      <c r="DF451" s="163"/>
      <c r="DH451" s="24"/>
      <c r="DI451" s="447"/>
      <c r="DJ451" s="163"/>
    </row>
    <row r="452" spans="1:114" s="7" customFormat="1">
      <c r="A452" s="277">
        <f t="shared" si="168"/>
        <v>50</v>
      </c>
      <c r="B452" s="21" t="e">
        <f>'Calculateur de trading'!I452/C452/W452</f>
        <v>#DIV/0!</v>
      </c>
      <c r="C452" s="278">
        <f t="shared" si="169"/>
        <v>10</v>
      </c>
      <c r="D452" s="278"/>
      <c r="E452" s="273">
        <f t="shared" si="170"/>
        <v>100</v>
      </c>
      <c r="F452" s="271">
        <f t="shared" si="162"/>
        <v>2</v>
      </c>
      <c r="G452" s="271" t="e">
        <f t="shared" si="163"/>
        <v>#DIV/0!</v>
      </c>
      <c r="H452" s="272">
        <f t="shared" si="164"/>
        <v>20</v>
      </c>
      <c r="I452" s="270"/>
      <c r="J452" s="273">
        <f t="shared" si="171"/>
        <v>200</v>
      </c>
      <c r="K452" s="271">
        <f t="shared" si="165"/>
        <v>4</v>
      </c>
      <c r="L452" s="271" t="e">
        <f t="shared" si="166"/>
        <v>#DIV/0!</v>
      </c>
      <c r="M452" s="272">
        <f t="shared" si="167"/>
        <v>40</v>
      </c>
      <c r="N452" s="389"/>
      <c r="O452" s="455" t="e">
        <f>(A452*B452*W452)+(B452*'Calculateur de trading'!H452)</f>
        <v>#DIV/0!</v>
      </c>
      <c r="P452" s="274" t="e">
        <f>O452/'Déscriptions des trades'!CK452</f>
        <v>#DIV/0!</v>
      </c>
      <c r="Q452" s="456" t="e">
        <f>'Déscriptions des trades'!CK452-O452</f>
        <v>#DIV/0!</v>
      </c>
      <c r="R452" s="466" t="e">
        <f t="shared" si="172"/>
        <v>#DIV/0!</v>
      </c>
      <c r="S452" s="389"/>
      <c r="T452" s="12"/>
      <c r="U452" s="25"/>
      <c r="V452" s="15"/>
      <c r="W452" s="490">
        <f t="shared" si="176"/>
        <v>0</v>
      </c>
      <c r="X452" s="21" t="e">
        <f>W452*U452/'Déscriptions des trades'!CK452*'Déscriptions des trades'!B452</f>
        <v>#DIV/0!</v>
      </c>
      <c r="Y452" s="459"/>
      <c r="Z452" s="389"/>
      <c r="AA452" s="23">
        <f t="shared" si="173"/>
        <v>0.1</v>
      </c>
      <c r="AB452" s="17" t="e">
        <f>(AA452*'Déscriptions des trades'!U452*'Déscriptions des trades'!B452/'Déscriptions des trades'!CK452)*'Déscriptions des trades'!W452</f>
        <v>#DIV/0!</v>
      </c>
      <c r="AC452" s="265" t="e">
        <f>AB452*'Déscriptions des trades'!CK452</f>
        <v>#DIV/0!</v>
      </c>
      <c r="AD452" s="266" t="e">
        <f>'Déscriptions des trades'!CK452-AC452</f>
        <v>#DIV/0!</v>
      </c>
      <c r="AE452" s="389"/>
      <c r="AF452" s="399">
        <v>448</v>
      </c>
      <c r="AG452" s="389"/>
      <c r="AH452" s="20"/>
      <c r="AI452" s="303"/>
      <c r="AJ452" s="307"/>
      <c r="AK452" s="161"/>
      <c r="AL452" s="305"/>
      <c r="AM452" s="305"/>
      <c r="AN452" s="162"/>
      <c r="AO452" s="439"/>
      <c r="AP452" s="162"/>
      <c r="AQ452" s="113"/>
      <c r="AR452" s="113"/>
      <c r="AS452" s="384"/>
      <c r="AT452" s="306"/>
      <c r="AU452" s="306"/>
      <c r="AV452" s="160"/>
      <c r="AW452" s="158"/>
      <c r="AX452" s="385"/>
      <c r="AY452" s="453"/>
      <c r="AZ452" s="165"/>
      <c r="BA452" s="301"/>
      <c r="BB452" s="165"/>
      <c r="BC452" s="301"/>
      <c r="BD452" s="165"/>
      <c r="BE452" s="302"/>
      <c r="BF452" s="302"/>
      <c r="BG452" s="165"/>
      <c r="BH452" s="303"/>
      <c r="BI452" s="165"/>
      <c r="BJ452" s="304"/>
      <c r="BK452" s="394"/>
      <c r="BL452" s="302"/>
      <c r="BM452" s="302"/>
      <c r="BN452" s="394"/>
      <c r="BO452" s="302"/>
      <c r="BP452" s="13"/>
      <c r="BQ452" s="302"/>
      <c r="BR452" s="13"/>
      <c r="BS452" s="302"/>
      <c r="BT452" s="13"/>
      <c r="BU452" s="302"/>
      <c r="BV452" s="386"/>
      <c r="BW452" s="303"/>
      <c r="BX452" s="303"/>
      <c r="BY452" s="302"/>
      <c r="BZ452" s="302"/>
      <c r="CA452" s="387"/>
      <c r="CB452" s="395"/>
      <c r="CC452" s="12"/>
      <c r="CD452" s="304"/>
      <c r="CE452" s="14"/>
      <c r="CF452" s="395"/>
      <c r="CG452" s="397"/>
      <c r="CH452" s="300">
        <f t="shared" si="177"/>
        <v>0</v>
      </c>
      <c r="CI452" s="26"/>
      <c r="CJ452" s="17">
        <f t="shared" si="174"/>
        <v>0</v>
      </c>
      <c r="CK452" s="18">
        <f t="shared" si="185"/>
        <v>12.89</v>
      </c>
      <c r="CM452" s="164"/>
      <c r="CN452" s="302"/>
      <c r="CO452" s="13">
        <f t="shared" si="178"/>
        <v>0</v>
      </c>
      <c r="CP452" s="302"/>
      <c r="CQ452" s="13">
        <f t="shared" si="179"/>
        <v>0</v>
      </c>
      <c r="CR452" s="302"/>
      <c r="CS452" s="13">
        <f t="shared" si="180"/>
        <v>0</v>
      </c>
      <c r="CT452" s="302"/>
      <c r="CU452" s="13">
        <f t="shared" si="175"/>
        <v>0</v>
      </c>
      <c r="CV452" s="302"/>
      <c r="CW452" s="13">
        <f t="shared" si="181"/>
        <v>0</v>
      </c>
      <c r="CX452" s="13">
        <f t="shared" si="182"/>
        <v>0</v>
      </c>
      <c r="CY452" s="251">
        <f t="shared" si="183"/>
        <v>0</v>
      </c>
      <c r="CZ452" s="13" t="s">
        <v>29</v>
      </c>
      <c r="DA452" s="13">
        <v>50</v>
      </c>
      <c r="DB452" s="22">
        <f t="shared" si="184"/>
        <v>0</v>
      </c>
      <c r="DD452" s="24"/>
      <c r="DF452" s="163"/>
      <c r="DH452" s="24"/>
      <c r="DI452" s="447"/>
      <c r="DJ452" s="163"/>
    </row>
    <row r="453" spans="1:114" s="7" customFormat="1">
      <c r="A453" s="277">
        <f t="shared" si="168"/>
        <v>50</v>
      </c>
      <c r="B453" s="21" t="e">
        <f>'Calculateur de trading'!I453/C453/W453</f>
        <v>#DIV/0!</v>
      </c>
      <c r="C453" s="278">
        <f t="shared" si="169"/>
        <v>10</v>
      </c>
      <c r="D453" s="426"/>
      <c r="E453" s="273">
        <f t="shared" si="170"/>
        <v>100</v>
      </c>
      <c r="F453" s="271">
        <f t="shared" ref="F453:F516" si="186">(E453/A453)</f>
        <v>2</v>
      </c>
      <c r="G453" s="271" t="e">
        <f t="shared" ref="G453:G516" si="187">B453/F453</f>
        <v>#DIV/0!</v>
      </c>
      <c r="H453" s="272">
        <f t="shared" ref="H453:H516" si="188">C453*F453</f>
        <v>20</v>
      </c>
      <c r="I453" s="270"/>
      <c r="J453" s="273">
        <f t="shared" si="171"/>
        <v>200</v>
      </c>
      <c r="K453" s="271">
        <f t="shared" ref="K453:K516" si="189">J453/A453</f>
        <v>4</v>
      </c>
      <c r="L453" s="271" t="e">
        <f t="shared" ref="L453:L516" si="190">B453/K453</f>
        <v>#DIV/0!</v>
      </c>
      <c r="M453" s="272">
        <f t="shared" ref="M453:M516" si="191">C453*K453</f>
        <v>40</v>
      </c>
      <c r="N453" s="389"/>
      <c r="O453" s="455" t="e">
        <f>(A453*B453*W453)+(B453*'Calculateur de trading'!H453)</f>
        <v>#DIV/0!</v>
      </c>
      <c r="P453" s="274" t="e">
        <f>O453/'Déscriptions des trades'!CK453</f>
        <v>#DIV/0!</v>
      </c>
      <c r="Q453" s="456" t="e">
        <f>'Déscriptions des trades'!CK453-O453</f>
        <v>#DIV/0!</v>
      </c>
      <c r="R453" s="466" t="e">
        <f t="shared" si="172"/>
        <v>#DIV/0!</v>
      </c>
      <c r="S453" s="389"/>
      <c r="T453" s="12"/>
      <c r="U453" s="25"/>
      <c r="V453" s="15"/>
      <c r="W453" s="490">
        <f t="shared" si="176"/>
        <v>0</v>
      </c>
      <c r="X453" s="21" t="e">
        <f>W453*U453/'Déscriptions des trades'!CK453*'Déscriptions des trades'!B453</f>
        <v>#DIV/0!</v>
      </c>
      <c r="Y453" s="459"/>
      <c r="Z453" s="389"/>
      <c r="AA453" s="23">
        <f t="shared" si="173"/>
        <v>0.1</v>
      </c>
      <c r="AB453" s="17" t="e">
        <f>(AA453*'Déscriptions des trades'!U453*'Déscriptions des trades'!B453/'Déscriptions des trades'!CK453)*'Déscriptions des trades'!W453</f>
        <v>#DIV/0!</v>
      </c>
      <c r="AC453" s="265" t="e">
        <f>AB453*'Déscriptions des trades'!CK453</f>
        <v>#DIV/0!</v>
      </c>
      <c r="AD453" s="266" t="e">
        <f>'Déscriptions des trades'!CK453-AC453</f>
        <v>#DIV/0!</v>
      </c>
      <c r="AE453" s="389"/>
      <c r="AF453" s="399">
        <v>449</v>
      </c>
      <c r="AG453" s="389"/>
      <c r="AH453" s="20"/>
      <c r="AI453" s="303"/>
      <c r="AJ453" s="307"/>
      <c r="AK453" s="161"/>
      <c r="AL453" s="305"/>
      <c r="AM453" s="305"/>
      <c r="AN453" s="162"/>
      <c r="AO453" s="439"/>
      <c r="AP453" s="162"/>
      <c r="AQ453" s="113"/>
      <c r="AR453" s="113"/>
      <c r="AS453" s="384"/>
      <c r="AT453" s="306"/>
      <c r="AU453" s="306"/>
      <c r="AV453" s="160"/>
      <c r="AW453" s="158"/>
      <c r="AX453" s="385"/>
      <c r="AY453" s="453"/>
      <c r="AZ453" s="165"/>
      <c r="BA453" s="301"/>
      <c r="BB453" s="165"/>
      <c r="BC453" s="301"/>
      <c r="BD453" s="165"/>
      <c r="BE453" s="302"/>
      <c r="BF453" s="302"/>
      <c r="BG453" s="165"/>
      <c r="BH453" s="303"/>
      <c r="BI453" s="165"/>
      <c r="BJ453" s="304"/>
      <c r="BK453" s="394"/>
      <c r="BL453" s="302"/>
      <c r="BM453" s="302"/>
      <c r="BN453" s="394"/>
      <c r="BO453" s="302"/>
      <c r="BP453" s="13"/>
      <c r="BQ453" s="302"/>
      <c r="BR453" s="13"/>
      <c r="BS453" s="302"/>
      <c r="BT453" s="13"/>
      <c r="BU453" s="302"/>
      <c r="BV453" s="386"/>
      <c r="BW453" s="303"/>
      <c r="BX453" s="303"/>
      <c r="BY453" s="302"/>
      <c r="BZ453" s="302"/>
      <c r="CA453" s="387"/>
      <c r="CB453" s="395"/>
      <c r="CC453" s="12"/>
      <c r="CD453" s="304"/>
      <c r="CE453" s="14"/>
      <c r="CF453" s="395"/>
      <c r="CG453" s="397"/>
      <c r="CH453" s="300">
        <f t="shared" si="177"/>
        <v>0</v>
      </c>
      <c r="CI453" s="26"/>
      <c r="CJ453" s="17">
        <f t="shared" si="174"/>
        <v>0</v>
      </c>
      <c r="CK453" s="18">
        <f t="shared" si="185"/>
        <v>12.89</v>
      </c>
      <c r="CM453" s="164"/>
      <c r="CN453" s="302"/>
      <c r="CO453" s="13">
        <f t="shared" si="178"/>
        <v>0</v>
      </c>
      <c r="CP453" s="302"/>
      <c r="CQ453" s="13">
        <f t="shared" si="179"/>
        <v>0</v>
      </c>
      <c r="CR453" s="302"/>
      <c r="CS453" s="13">
        <f t="shared" si="180"/>
        <v>0</v>
      </c>
      <c r="CT453" s="302"/>
      <c r="CU453" s="13">
        <f t="shared" si="175"/>
        <v>0</v>
      </c>
      <c r="CV453" s="302"/>
      <c r="CW453" s="13">
        <f t="shared" si="181"/>
        <v>0</v>
      </c>
      <c r="CX453" s="13">
        <f t="shared" si="182"/>
        <v>0</v>
      </c>
      <c r="CY453" s="251">
        <f t="shared" si="183"/>
        <v>0</v>
      </c>
      <c r="CZ453" s="13" t="s">
        <v>29</v>
      </c>
      <c r="DA453" s="13">
        <v>50</v>
      </c>
      <c r="DB453" s="22">
        <f t="shared" si="184"/>
        <v>0</v>
      </c>
      <c r="DD453" s="24"/>
      <c r="DF453" s="163"/>
      <c r="DH453" s="24"/>
      <c r="DI453" s="447"/>
      <c r="DJ453" s="163"/>
    </row>
    <row r="454" spans="1:114" s="7" customFormat="1">
      <c r="A454" s="277">
        <f t="shared" ref="A454:A517" si="192">A453</f>
        <v>50</v>
      </c>
      <c r="B454" s="21" t="e">
        <f>'Calculateur de trading'!I454/C454/W454</f>
        <v>#DIV/0!</v>
      </c>
      <c r="C454" s="278">
        <f t="shared" ref="C454:C517" si="193">C453</f>
        <v>10</v>
      </c>
      <c r="D454" s="426"/>
      <c r="E454" s="273">
        <f t="shared" ref="E454:E517" si="194">E453</f>
        <v>100</v>
      </c>
      <c r="F454" s="271">
        <f t="shared" si="186"/>
        <v>2</v>
      </c>
      <c r="G454" s="271" t="e">
        <f t="shared" si="187"/>
        <v>#DIV/0!</v>
      </c>
      <c r="H454" s="272">
        <f t="shared" si="188"/>
        <v>20</v>
      </c>
      <c r="I454" s="270"/>
      <c r="J454" s="273">
        <f t="shared" ref="J454:J517" si="195">J453</f>
        <v>200</v>
      </c>
      <c r="K454" s="271">
        <f t="shared" si="189"/>
        <v>4</v>
      </c>
      <c r="L454" s="271" t="e">
        <f t="shared" si="190"/>
        <v>#DIV/0!</v>
      </c>
      <c r="M454" s="272">
        <f t="shared" si="191"/>
        <v>40</v>
      </c>
      <c r="N454" s="389"/>
      <c r="O454" s="455" t="e">
        <f>(A454*B454*W454)+(B454*'Calculateur de trading'!H454)</f>
        <v>#DIV/0!</v>
      </c>
      <c r="P454" s="274" t="e">
        <f>O454/'Déscriptions des trades'!CK454</f>
        <v>#DIV/0!</v>
      </c>
      <c r="Q454" s="456" t="e">
        <f>'Déscriptions des trades'!CK454-O454</f>
        <v>#DIV/0!</v>
      </c>
      <c r="R454" s="466" t="e">
        <f t="shared" ref="R454:R517" si="196">B454*C454</f>
        <v>#DIV/0!</v>
      </c>
      <c r="S454" s="389"/>
      <c r="T454" s="12"/>
      <c r="U454" s="25"/>
      <c r="V454" s="15"/>
      <c r="W454" s="490">
        <f t="shared" si="176"/>
        <v>0</v>
      </c>
      <c r="X454" s="21" t="e">
        <f>W454*U454/'Déscriptions des trades'!CK454*'Déscriptions des trades'!B454</f>
        <v>#DIV/0!</v>
      </c>
      <c r="Y454" s="459"/>
      <c r="Z454" s="389"/>
      <c r="AA454" s="23">
        <f t="shared" ref="AA454:AA517" si="197">AA453</f>
        <v>0.1</v>
      </c>
      <c r="AB454" s="17" t="e">
        <f>(AA454*'Déscriptions des trades'!U454*'Déscriptions des trades'!B454/'Déscriptions des trades'!CK454)*'Déscriptions des trades'!W454</f>
        <v>#DIV/0!</v>
      </c>
      <c r="AC454" s="265" t="e">
        <f>AB454*'Déscriptions des trades'!CK454</f>
        <v>#DIV/0!</v>
      </c>
      <c r="AD454" s="266" t="e">
        <f>'Déscriptions des trades'!CK454-AC454</f>
        <v>#DIV/0!</v>
      </c>
      <c r="AE454" s="389"/>
      <c r="AF454" s="399">
        <v>450</v>
      </c>
      <c r="AG454" s="389"/>
      <c r="AH454" s="20"/>
      <c r="AI454" s="303"/>
      <c r="AJ454" s="307"/>
      <c r="AK454" s="161"/>
      <c r="AL454" s="305"/>
      <c r="AM454" s="305"/>
      <c r="AN454" s="162"/>
      <c r="AO454" s="439"/>
      <c r="AP454" s="162"/>
      <c r="AQ454" s="113"/>
      <c r="AR454" s="113"/>
      <c r="AS454" s="384"/>
      <c r="AT454" s="306"/>
      <c r="AU454" s="306"/>
      <c r="AV454" s="160"/>
      <c r="AW454" s="158"/>
      <c r="AX454" s="385"/>
      <c r="AY454" s="453"/>
      <c r="AZ454" s="165"/>
      <c r="BA454" s="301"/>
      <c r="BB454" s="165"/>
      <c r="BC454" s="301"/>
      <c r="BD454" s="165"/>
      <c r="BE454" s="302"/>
      <c r="BF454" s="302"/>
      <c r="BG454" s="165"/>
      <c r="BH454" s="303"/>
      <c r="BI454" s="165"/>
      <c r="BJ454" s="304"/>
      <c r="BK454" s="394"/>
      <c r="BL454" s="302"/>
      <c r="BM454" s="302"/>
      <c r="BN454" s="394"/>
      <c r="BO454" s="302"/>
      <c r="BP454" s="13"/>
      <c r="BQ454" s="302"/>
      <c r="BR454" s="13"/>
      <c r="BS454" s="302"/>
      <c r="BT454" s="13"/>
      <c r="BU454" s="302"/>
      <c r="BV454" s="386"/>
      <c r="BW454" s="303"/>
      <c r="BX454" s="303"/>
      <c r="BY454" s="302"/>
      <c r="BZ454" s="302"/>
      <c r="CA454" s="387"/>
      <c r="CB454" s="395"/>
      <c r="CC454" s="12"/>
      <c r="CD454" s="304"/>
      <c r="CE454" s="14"/>
      <c r="CF454" s="395"/>
      <c r="CG454" s="397"/>
      <c r="CH454" s="300">
        <f t="shared" si="177"/>
        <v>0</v>
      </c>
      <c r="CI454" s="26"/>
      <c r="CJ454" s="17">
        <f t="shared" si="174"/>
        <v>0</v>
      </c>
      <c r="CK454" s="18">
        <f t="shared" si="185"/>
        <v>12.89</v>
      </c>
      <c r="CM454" s="164"/>
      <c r="CN454" s="302"/>
      <c r="CO454" s="13">
        <f t="shared" si="178"/>
        <v>0</v>
      </c>
      <c r="CP454" s="302"/>
      <c r="CQ454" s="13">
        <f t="shared" si="179"/>
        <v>0</v>
      </c>
      <c r="CR454" s="302"/>
      <c r="CS454" s="13">
        <f t="shared" si="180"/>
        <v>0</v>
      </c>
      <c r="CT454" s="302"/>
      <c r="CU454" s="13">
        <f t="shared" si="175"/>
        <v>0</v>
      </c>
      <c r="CV454" s="302"/>
      <c r="CW454" s="13">
        <f t="shared" si="181"/>
        <v>0</v>
      </c>
      <c r="CX454" s="13">
        <f t="shared" si="182"/>
        <v>0</v>
      </c>
      <c r="CY454" s="251">
        <f t="shared" si="183"/>
        <v>0</v>
      </c>
      <c r="CZ454" s="13" t="s">
        <v>29</v>
      </c>
      <c r="DA454" s="13">
        <v>50</v>
      </c>
      <c r="DB454" s="22">
        <f t="shared" si="184"/>
        <v>0</v>
      </c>
      <c r="DD454" s="24"/>
      <c r="DF454" s="163"/>
      <c r="DH454" s="24"/>
      <c r="DI454" s="447"/>
      <c r="DJ454" s="163"/>
    </row>
    <row r="455" spans="1:114" s="7" customFormat="1">
      <c r="A455" s="277">
        <f t="shared" si="192"/>
        <v>50</v>
      </c>
      <c r="B455" s="21" t="e">
        <f>'Calculateur de trading'!I455/C455/W455</f>
        <v>#DIV/0!</v>
      </c>
      <c r="C455" s="278">
        <f t="shared" si="193"/>
        <v>10</v>
      </c>
      <c r="D455" s="278"/>
      <c r="E455" s="273">
        <f t="shared" si="194"/>
        <v>100</v>
      </c>
      <c r="F455" s="271">
        <f t="shared" si="186"/>
        <v>2</v>
      </c>
      <c r="G455" s="271" t="e">
        <f t="shared" si="187"/>
        <v>#DIV/0!</v>
      </c>
      <c r="H455" s="272">
        <f t="shared" si="188"/>
        <v>20</v>
      </c>
      <c r="I455" s="270"/>
      <c r="J455" s="273">
        <f t="shared" si="195"/>
        <v>200</v>
      </c>
      <c r="K455" s="271">
        <f t="shared" si="189"/>
        <v>4</v>
      </c>
      <c r="L455" s="271" t="e">
        <f t="shared" si="190"/>
        <v>#DIV/0!</v>
      </c>
      <c r="M455" s="272">
        <f t="shared" si="191"/>
        <v>40</v>
      </c>
      <c r="N455" s="389"/>
      <c r="O455" s="455" t="e">
        <f>(A455*B455*W455)+(B455*'Calculateur de trading'!H455)</f>
        <v>#DIV/0!</v>
      </c>
      <c r="P455" s="274" t="e">
        <f>O455/'Déscriptions des trades'!CK455</f>
        <v>#DIV/0!</v>
      </c>
      <c r="Q455" s="456" t="e">
        <f>'Déscriptions des trades'!CK455-O455</f>
        <v>#DIV/0!</v>
      </c>
      <c r="R455" s="466" t="e">
        <f t="shared" si="196"/>
        <v>#DIV/0!</v>
      </c>
      <c r="S455" s="389"/>
      <c r="T455" s="12"/>
      <c r="U455" s="25"/>
      <c r="V455" s="15"/>
      <c r="W455" s="490">
        <f t="shared" si="176"/>
        <v>0</v>
      </c>
      <c r="X455" s="21" t="e">
        <f>W455*U455/'Déscriptions des trades'!CK455*'Déscriptions des trades'!B455</f>
        <v>#DIV/0!</v>
      </c>
      <c r="Y455" s="459"/>
      <c r="Z455" s="389"/>
      <c r="AA455" s="23">
        <f t="shared" si="197"/>
        <v>0.1</v>
      </c>
      <c r="AB455" s="17" t="e">
        <f>(AA455*'Déscriptions des trades'!U455*'Déscriptions des trades'!B455/'Déscriptions des trades'!CK455)*'Déscriptions des trades'!W455</f>
        <v>#DIV/0!</v>
      </c>
      <c r="AC455" s="265" t="e">
        <f>AB455*'Déscriptions des trades'!CK455</f>
        <v>#DIV/0!</v>
      </c>
      <c r="AD455" s="266" t="e">
        <f>'Déscriptions des trades'!CK455-AC455</f>
        <v>#DIV/0!</v>
      </c>
      <c r="AE455" s="389"/>
      <c r="AF455" s="399">
        <v>451</v>
      </c>
      <c r="AG455" s="389"/>
      <c r="AH455" s="20"/>
      <c r="AI455" s="303"/>
      <c r="AJ455" s="307"/>
      <c r="AK455" s="161"/>
      <c r="AL455" s="305"/>
      <c r="AM455" s="305"/>
      <c r="AN455" s="162"/>
      <c r="AO455" s="439"/>
      <c r="AP455" s="162"/>
      <c r="AQ455" s="113"/>
      <c r="AR455" s="113"/>
      <c r="AS455" s="384"/>
      <c r="AT455" s="306"/>
      <c r="AU455" s="306"/>
      <c r="AV455" s="160"/>
      <c r="AW455" s="158"/>
      <c r="AX455" s="385"/>
      <c r="AY455" s="453"/>
      <c r="AZ455" s="165"/>
      <c r="BA455" s="301"/>
      <c r="BB455" s="165"/>
      <c r="BC455" s="301"/>
      <c r="BD455" s="165"/>
      <c r="BE455" s="302"/>
      <c r="BF455" s="302"/>
      <c r="BG455" s="165"/>
      <c r="BH455" s="303"/>
      <c r="BI455" s="165"/>
      <c r="BJ455" s="304"/>
      <c r="BK455" s="394"/>
      <c r="BL455" s="302"/>
      <c r="BM455" s="302"/>
      <c r="BN455" s="394"/>
      <c r="BO455" s="302"/>
      <c r="BP455" s="13"/>
      <c r="BQ455" s="302"/>
      <c r="BR455" s="13"/>
      <c r="BS455" s="302"/>
      <c r="BT455" s="13"/>
      <c r="BU455" s="302"/>
      <c r="BV455" s="386"/>
      <c r="BW455" s="303"/>
      <c r="BX455" s="303"/>
      <c r="BY455" s="302"/>
      <c r="BZ455" s="302"/>
      <c r="CA455" s="387"/>
      <c r="CB455" s="395"/>
      <c r="CC455" s="12"/>
      <c r="CD455" s="304"/>
      <c r="CE455" s="14"/>
      <c r="CF455" s="395"/>
      <c r="CG455" s="397"/>
      <c r="CH455" s="300">
        <f t="shared" si="177"/>
        <v>0</v>
      </c>
      <c r="CI455" s="26"/>
      <c r="CJ455" s="17">
        <f t="shared" si="174"/>
        <v>0</v>
      </c>
      <c r="CK455" s="18">
        <f t="shared" si="185"/>
        <v>12.89</v>
      </c>
      <c r="CM455" s="164"/>
      <c r="CN455" s="302"/>
      <c r="CO455" s="13">
        <f t="shared" si="178"/>
        <v>0</v>
      </c>
      <c r="CP455" s="302"/>
      <c r="CQ455" s="13">
        <f t="shared" si="179"/>
        <v>0</v>
      </c>
      <c r="CR455" s="302"/>
      <c r="CS455" s="13">
        <f t="shared" si="180"/>
        <v>0</v>
      </c>
      <c r="CT455" s="302"/>
      <c r="CU455" s="13">
        <f t="shared" si="175"/>
        <v>0</v>
      </c>
      <c r="CV455" s="302"/>
      <c r="CW455" s="13">
        <f t="shared" si="181"/>
        <v>0</v>
      </c>
      <c r="CX455" s="13">
        <f t="shared" si="182"/>
        <v>0</v>
      </c>
      <c r="CY455" s="251">
        <f t="shared" si="183"/>
        <v>0</v>
      </c>
      <c r="CZ455" s="13" t="s">
        <v>29</v>
      </c>
      <c r="DA455" s="13">
        <v>50</v>
      </c>
      <c r="DB455" s="22">
        <f t="shared" si="184"/>
        <v>0</v>
      </c>
      <c r="DD455" s="24"/>
      <c r="DF455" s="163"/>
      <c r="DH455" s="24"/>
      <c r="DI455" s="447"/>
      <c r="DJ455" s="163"/>
    </row>
    <row r="456" spans="1:114" s="7" customFormat="1">
      <c r="A456" s="277">
        <f t="shared" si="192"/>
        <v>50</v>
      </c>
      <c r="B456" s="21" t="e">
        <f>'Calculateur de trading'!I456/C456/W456</f>
        <v>#DIV/0!</v>
      </c>
      <c r="C456" s="278">
        <f t="shared" si="193"/>
        <v>10</v>
      </c>
      <c r="D456" s="426"/>
      <c r="E456" s="273">
        <f t="shared" si="194"/>
        <v>100</v>
      </c>
      <c r="F456" s="271">
        <f t="shared" si="186"/>
        <v>2</v>
      </c>
      <c r="G456" s="271" t="e">
        <f t="shared" si="187"/>
        <v>#DIV/0!</v>
      </c>
      <c r="H456" s="272">
        <f t="shared" si="188"/>
        <v>20</v>
      </c>
      <c r="I456" s="270"/>
      <c r="J456" s="273">
        <f t="shared" si="195"/>
        <v>200</v>
      </c>
      <c r="K456" s="271">
        <f t="shared" si="189"/>
        <v>4</v>
      </c>
      <c r="L456" s="271" t="e">
        <f t="shared" si="190"/>
        <v>#DIV/0!</v>
      </c>
      <c r="M456" s="272">
        <f t="shared" si="191"/>
        <v>40</v>
      </c>
      <c r="N456" s="389"/>
      <c r="O456" s="455" t="e">
        <f>(A456*B456*W456)+(B456*'Calculateur de trading'!H456)</f>
        <v>#DIV/0!</v>
      </c>
      <c r="P456" s="274" t="e">
        <f>O456/'Déscriptions des trades'!CK456</f>
        <v>#DIV/0!</v>
      </c>
      <c r="Q456" s="456" t="e">
        <f>'Déscriptions des trades'!CK456-O456</f>
        <v>#DIV/0!</v>
      </c>
      <c r="R456" s="466" t="e">
        <f t="shared" si="196"/>
        <v>#DIV/0!</v>
      </c>
      <c r="S456" s="389"/>
      <c r="T456" s="12"/>
      <c r="U456" s="25"/>
      <c r="V456" s="15"/>
      <c r="W456" s="490">
        <f t="shared" si="176"/>
        <v>0</v>
      </c>
      <c r="X456" s="21" t="e">
        <f>W456*U456/'Déscriptions des trades'!CK456*'Déscriptions des trades'!B456</f>
        <v>#DIV/0!</v>
      </c>
      <c r="Y456" s="459"/>
      <c r="Z456" s="389"/>
      <c r="AA456" s="23">
        <f t="shared" si="197"/>
        <v>0.1</v>
      </c>
      <c r="AB456" s="17" t="e">
        <f>(AA456*'Déscriptions des trades'!U456*'Déscriptions des trades'!B456/'Déscriptions des trades'!CK456)*'Déscriptions des trades'!W456</f>
        <v>#DIV/0!</v>
      </c>
      <c r="AC456" s="265" t="e">
        <f>AB456*'Déscriptions des trades'!CK456</f>
        <v>#DIV/0!</v>
      </c>
      <c r="AD456" s="266" t="e">
        <f>'Déscriptions des trades'!CK456-AC456</f>
        <v>#DIV/0!</v>
      </c>
      <c r="AE456" s="389"/>
      <c r="AF456" s="399">
        <v>452</v>
      </c>
      <c r="AG456" s="389"/>
      <c r="AH456" s="20"/>
      <c r="AI456" s="303"/>
      <c r="AJ456" s="307"/>
      <c r="AK456" s="161"/>
      <c r="AL456" s="305"/>
      <c r="AM456" s="305"/>
      <c r="AN456" s="162"/>
      <c r="AO456" s="439"/>
      <c r="AP456" s="162"/>
      <c r="AQ456" s="113"/>
      <c r="AR456" s="113"/>
      <c r="AS456" s="384"/>
      <c r="AT456" s="306"/>
      <c r="AU456" s="306"/>
      <c r="AV456" s="160"/>
      <c r="AW456" s="158"/>
      <c r="AX456" s="385"/>
      <c r="AY456" s="453"/>
      <c r="AZ456" s="165"/>
      <c r="BA456" s="301"/>
      <c r="BB456" s="165"/>
      <c r="BC456" s="301"/>
      <c r="BD456" s="165"/>
      <c r="BE456" s="302"/>
      <c r="BF456" s="302"/>
      <c r="BG456" s="165"/>
      <c r="BH456" s="303"/>
      <c r="BI456" s="165"/>
      <c r="BJ456" s="304"/>
      <c r="BK456" s="394"/>
      <c r="BL456" s="302"/>
      <c r="BM456" s="302"/>
      <c r="BN456" s="394"/>
      <c r="BO456" s="302"/>
      <c r="BP456" s="13"/>
      <c r="BQ456" s="302"/>
      <c r="BR456" s="13"/>
      <c r="BS456" s="302"/>
      <c r="BT456" s="13"/>
      <c r="BU456" s="302"/>
      <c r="BV456" s="386"/>
      <c r="BW456" s="303"/>
      <c r="BX456" s="303"/>
      <c r="BY456" s="302"/>
      <c r="BZ456" s="302"/>
      <c r="CA456" s="387"/>
      <c r="CB456" s="395"/>
      <c r="CC456" s="12"/>
      <c r="CD456" s="304"/>
      <c r="CE456" s="14"/>
      <c r="CF456" s="395"/>
      <c r="CG456" s="397"/>
      <c r="CH456" s="300">
        <f t="shared" si="177"/>
        <v>0</v>
      </c>
      <c r="CI456" s="26"/>
      <c r="CJ456" s="17">
        <f t="shared" ref="CJ456:CJ519" si="198">CI456/CK455</f>
        <v>0</v>
      </c>
      <c r="CK456" s="18">
        <f t="shared" si="185"/>
        <v>12.89</v>
      </c>
      <c r="CM456" s="164"/>
      <c r="CN456" s="302"/>
      <c r="CO456" s="13">
        <f t="shared" si="178"/>
        <v>0</v>
      </c>
      <c r="CP456" s="302"/>
      <c r="CQ456" s="13">
        <f t="shared" si="179"/>
        <v>0</v>
      </c>
      <c r="CR456" s="302"/>
      <c r="CS456" s="13">
        <f t="shared" si="180"/>
        <v>0</v>
      </c>
      <c r="CT456" s="302"/>
      <c r="CU456" s="13">
        <f t="shared" ref="CU456:CU519" si="199">IF(CT456="Bon",10,)</f>
        <v>0</v>
      </c>
      <c r="CV456" s="302"/>
      <c r="CW456" s="13">
        <f t="shared" si="181"/>
        <v>0</v>
      </c>
      <c r="CX456" s="13">
        <f t="shared" si="182"/>
        <v>0</v>
      </c>
      <c r="CY456" s="251">
        <f t="shared" si="183"/>
        <v>0</v>
      </c>
      <c r="CZ456" s="13" t="s">
        <v>29</v>
      </c>
      <c r="DA456" s="13">
        <v>50</v>
      </c>
      <c r="DB456" s="22">
        <f t="shared" si="184"/>
        <v>0</v>
      </c>
      <c r="DD456" s="24"/>
      <c r="DF456" s="163"/>
      <c r="DH456" s="24"/>
      <c r="DI456" s="447"/>
      <c r="DJ456" s="163"/>
    </row>
    <row r="457" spans="1:114" s="7" customFormat="1">
      <c r="A457" s="277">
        <f t="shared" si="192"/>
        <v>50</v>
      </c>
      <c r="B457" s="21" t="e">
        <f>'Calculateur de trading'!I457/C457/W457</f>
        <v>#DIV/0!</v>
      </c>
      <c r="C457" s="278">
        <f t="shared" si="193"/>
        <v>10</v>
      </c>
      <c r="D457" s="278"/>
      <c r="E457" s="273">
        <f t="shared" si="194"/>
        <v>100</v>
      </c>
      <c r="F457" s="271">
        <f t="shared" si="186"/>
        <v>2</v>
      </c>
      <c r="G457" s="271" t="e">
        <f t="shared" si="187"/>
        <v>#DIV/0!</v>
      </c>
      <c r="H457" s="272">
        <f t="shared" si="188"/>
        <v>20</v>
      </c>
      <c r="I457" s="270"/>
      <c r="J457" s="273">
        <f t="shared" si="195"/>
        <v>200</v>
      </c>
      <c r="K457" s="271">
        <f t="shared" si="189"/>
        <v>4</v>
      </c>
      <c r="L457" s="271" t="e">
        <f t="shared" si="190"/>
        <v>#DIV/0!</v>
      </c>
      <c r="M457" s="272">
        <f t="shared" si="191"/>
        <v>40</v>
      </c>
      <c r="N457" s="389"/>
      <c r="O457" s="455" t="e">
        <f>(A457*B457*W457)+(B457*'Calculateur de trading'!H457)</f>
        <v>#DIV/0!</v>
      </c>
      <c r="P457" s="274" t="e">
        <f>O457/'Déscriptions des trades'!CK457</f>
        <v>#DIV/0!</v>
      </c>
      <c r="Q457" s="456" t="e">
        <f>'Déscriptions des trades'!CK457-O457</f>
        <v>#DIV/0!</v>
      </c>
      <c r="R457" s="466" t="e">
        <f t="shared" si="196"/>
        <v>#DIV/0!</v>
      </c>
      <c r="S457" s="389"/>
      <c r="T457" s="12"/>
      <c r="U457" s="25"/>
      <c r="V457" s="15"/>
      <c r="W457" s="490">
        <f t="shared" ref="W457:W520" si="200">W456</f>
        <v>0</v>
      </c>
      <c r="X457" s="21" t="e">
        <f>W457*U457/'Déscriptions des trades'!CK457*'Déscriptions des trades'!B457</f>
        <v>#DIV/0!</v>
      </c>
      <c r="Y457" s="459"/>
      <c r="Z457" s="389"/>
      <c r="AA457" s="23">
        <f t="shared" si="197"/>
        <v>0.1</v>
      </c>
      <c r="AB457" s="17" t="e">
        <f>(AA457*'Déscriptions des trades'!U457*'Déscriptions des trades'!B457/'Déscriptions des trades'!CK457)*'Déscriptions des trades'!W457</f>
        <v>#DIV/0!</v>
      </c>
      <c r="AC457" s="265" t="e">
        <f>AB457*'Déscriptions des trades'!CK457</f>
        <v>#DIV/0!</v>
      </c>
      <c r="AD457" s="266" t="e">
        <f>'Déscriptions des trades'!CK457-AC457</f>
        <v>#DIV/0!</v>
      </c>
      <c r="AE457" s="389"/>
      <c r="AF457" s="399">
        <v>453</v>
      </c>
      <c r="AG457" s="389"/>
      <c r="AH457" s="20"/>
      <c r="AI457" s="303"/>
      <c r="AJ457" s="307"/>
      <c r="AK457" s="161"/>
      <c r="AL457" s="305"/>
      <c r="AM457" s="305"/>
      <c r="AN457" s="162"/>
      <c r="AO457" s="439"/>
      <c r="AP457" s="162"/>
      <c r="AQ457" s="113"/>
      <c r="AR457" s="113"/>
      <c r="AS457" s="384"/>
      <c r="AT457" s="306"/>
      <c r="AU457" s="306"/>
      <c r="AV457" s="160"/>
      <c r="AW457" s="158"/>
      <c r="AX457" s="385"/>
      <c r="AY457" s="453"/>
      <c r="AZ457" s="165"/>
      <c r="BA457" s="301"/>
      <c r="BB457" s="165"/>
      <c r="BC457" s="301"/>
      <c r="BD457" s="165"/>
      <c r="BE457" s="302"/>
      <c r="BF457" s="302"/>
      <c r="BG457" s="165"/>
      <c r="BH457" s="303"/>
      <c r="BI457" s="165"/>
      <c r="BJ457" s="304"/>
      <c r="BK457" s="394"/>
      <c r="BL457" s="302"/>
      <c r="BM457" s="302"/>
      <c r="BN457" s="394"/>
      <c r="BO457" s="302"/>
      <c r="BP457" s="13"/>
      <c r="BQ457" s="302"/>
      <c r="BR457" s="13"/>
      <c r="BS457" s="302"/>
      <c r="BT457" s="13"/>
      <c r="BU457" s="302"/>
      <c r="BV457" s="386"/>
      <c r="BW457" s="303"/>
      <c r="BX457" s="303"/>
      <c r="BY457" s="302"/>
      <c r="BZ457" s="302"/>
      <c r="CA457" s="387"/>
      <c r="CB457" s="395"/>
      <c r="CC457" s="12"/>
      <c r="CD457" s="304"/>
      <c r="CE457" s="14"/>
      <c r="CF457" s="395"/>
      <c r="CG457" s="397"/>
      <c r="CH457" s="300">
        <f t="shared" si="177"/>
        <v>0</v>
      </c>
      <c r="CI457" s="26"/>
      <c r="CJ457" s="17">
        <f t="shared" si="198"/>
        <v>0</v>
      </c>
      <c r="CK457" s="18">
        <f t="shared" si="185"/>
        <v>12.89</v>
      </c>
      <c r="CM457" s="164"/>
      <c r="CN457" s="302"/>
      <c r="CO457" s="13">
        <f t="shared" si="178"/>
        <v>0</v>
      </c>
      <c r="CP457" s="302"/>
      <c r="CQ457" s="13">
        <f t="shared" si="179"/>
        <v>0</v>
      </c>
      <c r="CR457" s="302"/>
      <c r="CS457" s="13">
        <f t="shared" si="180"/>
        <v>0</v>
      </c>
      <c r="CT457" s="302"/>
      <c r="CU457" s="13">
        <f t="shared" si="199"/>
        <v>0</v>
      </c>
      <c r="CV457" s="302"/>
      <c r="CW457" s="13">
        <f t="shared" si="181"/>
        <v>0</v>
      </c>
      <c r="CX457" s="13">
        <f t="shared" si="182"/>
        <v>0</v>
      </c>
      <c r="CY457" s="251">
        <f t="shared" si="183"/>
        <v>0</v>
      </c>
      <c r="CZ457" s="13" t="s">
        <v>29</v>
      </c>
      <c r="DA457" s="13">
        <v>50</v>
      </c>
      <c r="DB457" s="22">
        <f t="shared" si="184"/>
        <v>0</v>
      </c>
      <c r="DD457" s="24"/>
      <c r="DF457" s="163"/>
      <c r="DH457" s="24"/>
      <c r="DI457" s="447"/>
      <c r="DJ457" s="163"/>
    </row>
    <row r="458" spans="1:114" s="7" customFormat="1">
      <c r="A458" s="277">
        <f t="shared" si="192"/>
        <v>50</v>
      </c>
      <c r="B458" s="21" t="e">
        <f>'Calculateur de trading'!I458/C458/W458</f>
        <v>#DIV/0!</v>
      </c>
      <c r="C458" s="278">
        <f t="shared" si="193"/>
        <v>10</v>
      </c>
      <c r="D458" s="426"/>
      <c r="E458" s="273">
        <f t="shared" si="194"/>
        <v>100</v>
      </c>
      <c r="F458" s="271">
        <f t="shared" si="186"/>
        <v>2</v>
      </c>
      <c r="G458" s="271" t="e">
        <f t="shared" si="187"/>
        <v>#DIV/0!</v>
      </c>
      <c r="H458" s="272">
        <f t="shared" si="188"/>
        <v>20</v>
      </c>
      <c r="I458" s="270"/>
      <c r="J458" s="273">
        <f t="shared" si="195"/>
        <v>200</v>
      </c>
      <c r="K458" s="271">
        <f t="shared" si="189"/>
        <v>4</v>
      </c>
      <c r="L458" s="271" t="e">
        <f t="shared" si="190"/>
        <v>#DIV/0!</v>
      </c>
      <c r="M458" s="272">
        <f t="shared" si="191"/>
        <v>40</v>
      </c>
      <c r="N458" s="389"/>
      <c r="O458" s="455" t="e">
        <f>(A458*B458*W458)+(B458*'Calculateur de trading'!H458)</f>
        <v>#DIV/0!</v>
      </c>
      <c r="P458" s="274" t="e">
        <f>O458/'Déscriptions des trades'!CK458</f>
        <v>#DIV/0!</v>
      </c>
      <c r="Q458" s="456" t="e">
        <f>'Déscriptions des trades'!CK458-O458</f>
        <v>#DIV/0!</v>
      </c>
      <c r="R458" s="466" t="e">
        <f t="shared" si="196"/>
        <v>#DIV/0!</v>
      </c>
      <c r="S458" s="389"/>
      <c r="T458" s="12"/>
      <c r="U458" s="25"/>
      <c r="V458" s="15"/>
      <c r="W458" s="490">
        <f t="shared" si="200"/>
        <v>0</v>
      </c>
      <c r="X458" s="21" t="e">
        <f>W458*U458/'Déscriptions des trades'!CK458*'Déscriptions des trades'!B458</f>
        <v>#DIV/0!</v>
      </c>
      <c r="Y458" s="459"/>
      <c r="Z458" s="389"/>
      <c r="AA458" s="23">
        <f t="shared" si="197"/>
        <v>0.1</v>
      </c>
      <c r="AB458" s="17" t="e">
        <f>(AA458*'Déscriptions des trades'!U458*'Déscriptions des trades'!B458/'Déscriptions des trades'!CK458)*'Déscriptions des trades'!W458</f>
        <v>#DIV/0!</v>
      </c>
      <c r="AC458" s="265" t="e">
        <f>AB458*'Déscriptions des trades'!CK458</f>
        <v>#DIV/0!</v>
      </c>
      <c r="AD458" s="266" t="e">
        <f>'Déscriptions des trades'!CK458-AC458</f>
        <v>#DIV/0!</v>
      </c>
      <c r="AE458" s="389"/>
      <c r="AF458" s="399">
        <v>454</v>
      </c>
      <c r="AG458" s="389"/>
      <c r="AH458" s="20"/>
      <c r="AI458" s="303"/>
      <c r="AJ458" s="307"/>
      <c r="AK458" s="161"/>
      <c r="AL458" s="305"/>
      <c r="AM458" s="305"/>
      <c r="AN458" s="162"/>
      <c r="AO458" s="439"/>
      <c r="AP458" s="162"/>
      <c r="AQ458" s="113"/>
      <c r="AR458" s="113"/>
      <c r="AS458" s="384"/>
      <c r="AT458" s="306"/>
      <c r="AU458" s="306"/>
      <c r="AV458" s="160"/>
      <c r="AW458" s="158"/>
      <c r="AX458" s="385"/>
      <c r="AY458" s="453"/>
      <c r="AZ458" s="165"/>
      <c r="BA458" s="301"/>
      <c r="BB458" s="165"/>
      <c r="BC458" s="301"/>
      <c r="BD458" s="165"/>
      <c r="BE458" s="302"/>
      <c r="BF458" s="302"/>
      <c r="BG458" s="165"/>
      <c r="BH458" s="303"/>
      <c r="BI458" s="165"/>
      <c r="BJ458" s="304"/>
      <c r="BK458" s="394"/>
      <c r="BL458" s="302"/>
      <c r="BM458" s="302"/>
      <c r="BN458" s="394"/>
      <c r="BO458" s="302"/>
      <c r="BP458" s="13"/>
      <c r="BQ458" s="302"/>
      <c r="BR458" s="13"/>
      <c r="BS458" s="302"/>
      <c r="BT458" s="13"/>
      <c r="BU458" s="302"/>
      <c r="BV458" s="386"/>
      <c r="BW458" s="303"/>
      <c r="BX458" s="303"/>
      <c r="BY458" s="302"/>
      <c r="BZ458" s="302"/>
      <c r="CA458" s="387"/>
      <c r="CB458" s="395"/>
      <c r="CC458" s="12"/>
      <c r="CD458" s="304"/>
      <c r="CE458" s="14"/>
      <c r="CF458" s="395"/>
      <c r="CG458" s="397"/>
      <c r="CH458" s="300">
        <f t="shared" si="177"/>
        <v>0</v>
      </c>
      <c r="CI458" s="26"/>
      <c r="CJ458" s="17">
        <f t="shared" si="198"/>
        <v>0</v>
      </c>
      <c r="CK458" s="18">
        <f t="shared" si="185"/>
        <v>12.89</v>
      </c>
      <c r="CM458" s="164"/>
      <c r="CN458" s="302"/>
      <c r="CO458" s="13">
        <f t="shared" si="178"/>
        <v>0</v>
      </c>
      <c r="CP458" s="302"/>
      <c r="CQ458" s="13">
        <f t="shared" si="179"/>
        <v>0</v>
      </c>
      <c r="CR458" s="302"/>
      <c r="CS458" s="13">
        <f t="shared" si="180"/>
        <v>0</v>
      </c>
      <c r="CT458" s="302"/>
      <c r="CU458" s="13">
        <f t="shared" si="199"/>
        <v>0</v>
      </c>
      <c r="CV458" s="302"/>
      <c r="CW458" s="13">
        <f t="shared" si="181"/>
        <v>0</v>
      </c>
      <c r="CX458" s="13">
        <f t="shared" si="182"/>
        <v>0</v>
      </c>
      <c r="CY458" s="251">
        <f t="shared" si="183"/>
        <v>0</v>
      </c>
      <c r="CZ458" s="13" t="s">
        <v>29</v>
      </c>
      <c r="DA458" s="13">
        <v>50</v>
      </c>
      <c r="DB458" s="22">
        <f t="shared" si="184"/>
        <v>0</v>
      </c>
      <c r="DD458" s="24"/>
      <c r="DF458" s="163"/>
      <c r="DH458" s="24"/>
      <c r="DI458" s="447"/>
      <c r="DJ458" s="163"/>
    </row>
    <row r="459" spans="1:114" s="7" customFormat="1">
      <c r="A459" s="277">
        <f t="shared" si="192"/>
        <v>50</v>
      </c>
      <c r="B459" s="21" t="e">
        <f>'Calculateur de trading'!I459/C459/W459</f>
        <v>#DIV/0!</v>
      </c>
      <c r="C459" s="278">
        <f t="shared" si="193"/>
        <v>10</v>
      </c>
      <c r="D459" s="278"/>
      <c r="E459" s="273">
        <f t="shared" si="194"/>
        <v>100</v>
      </c>
      <c r="F459" s="271">
        <f t="shared" si="186"/>
        <v>2</v>
      </c>
      <c r="G459" s="271" t="e">
        <f t="shared" si="187"/>
        <v>#DIV/0!</v>
      </c>
      <c r="H459" s="272">
        <f t="shared" si="188"/>
        <v>20</v>
      </c>
      <c r="I459" s="270"/>
      <c r="J459" s="273">
        <f t="shared" si="195"/>
        <v>200</v>
      </c>
      <c r="K459" s="271">
        <f t="shared" si="189"/>
        <v>4</v>
      </c>
      <c r="L459" s="271" t="e">
        <f t="shared" si="190"/>
        <v>#DIV/0!</v>
      </c>
      <c r="M459" s="272">
        <f t="shared" si="191"/>
        <v>40</v>
      </c>
      <c r="N459" s="389"/>
      <c r="O459" s="455" t="e">
        <f>(A459*B459*W459)+(B459*'Calculateur de trading'!H459)</f>
        <v>#DIV/0!</v>
      </c>
      <c r="P459" s="274" t="e">
        <f>O459/'Déscriptions des trades'!CK459</f>
        <v>#DIV/0!</v>
      </c>
      <c r="Q459" s="456" t="e">
        <f>'Déscriptions des trades'!CK459-O459</f>
        <v>#DIV/0!</v>
      </c>
      <c r="R459" s="466" t="e">
        <f t="shared" si="196"/>
        <v>#DIV/0!</v>
      </c>
      <c r="S459" s="389"/>
      <c r="T459" s="12"/>
      <c r="U459" s="25"/>
      <c r="V459" s="15"/>
      <c r="W459" s="490">
        <f t="shared" si="200"/>
        <v>0</v>
      </c>
      <c r="X459" s="21" t="e">
        <f>W459*U459/'Déscriptions des trades'!CK459*'Déscriptions des trades'!B459</f>
        <v>#DIV/0!</v>
      </c>
      <c r="Y459" s="459"/>
      <c r="Z459" s="389"/>
      <c r="AA459" s="23">
        <f t="shared" si="197"/>
        <v>0.1</v>
      </c>
      <c r="AB459" s="17" t="e">
        <f>(AA459*'Déscriptions des trades'!U459*'Déscriptions des trades'!B459/'Déscriptions des trades'!CK459)*'Déscriptions des trades'!W459</f>
        <v>#DIV/0!</v>
      </c>
      <c r="AC459" s="265" t="e">
        <f>AB459*'Déscriptions des trades'!CK459</f>
        <v>#DIV/0!</v>
      </c>
      <c r="AD459" s="266" t="e">
        <f>'Déscriptions des trades'!CK459-AC459</f>
        <v>#DIV/0!</v>
      </c>
      <c r="AE459" s="389"/>
      <c r="AF459" s="399">
        <v>455</v>
      </c>
      <c r="AG459" s="389"/>
      <c r="AH459" s="20"/>
      <c r="AI459" s="303"/>
      <c r="AJ459" s="307"/>
      <c r="AK459" s="161"/>
      <c r="AL459" s="305"/>
      <c r="AM459" s="305"/>
      <c r="AN459" s="162"/>
      <c r="AO459" s="439"/>
      <c r="AP459" s="162"/>
      <c r="AQ459" s="113"/>
      <c r="AR459" s="113"/>
      <c r="AS459" s="384"/>
      <c r="AT459" s="306"/>
      <c r="AU459" s="306"/>
      <c r="AV459" s="160"/>
      <c r="AW459" s="158"/>
      <c r="AX459" s="385"/>
      <c r="AY459" s="453"/>
      <c r="AZ459" s="165"/>
      <c r="BA459" s="301"/>
      <c r="BB459" s="165"/>
      <c r="BC459" s="301"/>
      <c r="BD459" s="165"/>
      <c r="BE459" s="302"/>
      <c r="BF459" s="302"/>
      <c r="BG459" s="165"/>
      <c r="BH459" s="303"/>
      <c r="BI459" s="165"/>
      <c r="BJ459" s="304"/>
      <c r="BK459" s="394"/>
      <c r="BL459" s="302"/>
      <c r="BM459" s="302"/>
      <c r="BN459" s="394"/>
      <c r="BO459" s="302"/>
      <c r="BP459" s="13"/>
      <c r="BQ459" s="302"/>
      <c r="BR459" s="13"/>
      <c r="BS459" s="302"/>
      <c r="BT459" s="13"/>
      <c r="BU459" s="302"/>
      <c r="BV459" s="386"/>
      <c r="BW459" s="303"/>
      <c r="BX459" s="303"/>
      <c r="BY459" s="302"/>
      <c r="BZ459" s="302"/>
      <c r="CA459" s="387"/>
      <c r="CB459" s="395"/>
      <c r="CC459" s="12"/>
      <c r="CD459" s="304"/>
      <c r="CE459" s="14"/>
      <c r="CF459" s="395"/>
      <c r="CG459" s="397"/>
      <c r="CH459" s="300">
        <f t="shared" si="177"/>
        <v>0</v>
      </c>
      <c r="CI459" s="26"/>
      <c r="CJ459" s="17">
        <f t="shared" si="198"/>
        <v>0</v>
      </c>
      <c r="CK459" s="18">
        <f t="shared" si="185"/>
        <v>12.89</v>
      </c>
      <c r="CM459" s="164"/>
      <c r="CN459" s="302"/>
      <c r="CO459" s="13">
        <f t="shared" si="178"/>
        <v>0</v>
      </c>
      <c r="CP459" s="302"/>
      <c r="CQ459" s="13">
        <f t="shared" si="179"/>
        <v>0</v>
      </c>
      <c r="CR459" s="302"/>
      <c r="CS459" s="13">
        <f t="shared" si="180"/>
        <v>0</v>
      </c>
      <c r="CT459" s="302"/>
      <c r="CU459" s="13">
        <f t="shared" si="199"/>
        <v>0</v>
      </c>
      <c r="CV459" s="302"/>
      <c r="CW459" s="13">
        <f t="shared" si="181"/>
        <v>0</v>
      </c>
      <c r="CX459" s="13">
        <f t="shared" si="182"/>
        <v>0</v>
      </c>
      <c r="CY459" s="251">
        <f t="shared" si="183"/>
        <v>0</v>
      </c>
      <c r="CZ459" s="13" t="s">
        <v>29</v>
      </c>
      <c r="DA459" s="13">
        <v>50</v>
      </c>
      <c r="DB459" s="22">
        <f t="shared" si="184"/>
        <v>0</v>
      </c>
      <c r="DD459" s="24"/>
      <c r="DF459" s="163"/>
      <c r="DH459" s="24"/>
      <c r="DI459" s="447"/>
      <c r="DJ459" s="163"/>
    </row>
    <row r="460" spans="1:114" s="7" customFormat="1">
      <c r="A460" s="277">
        <f t="shared" si="192"/>
        <v>50</v>
      </c>
      <c r="B460" s="21" t="e">
        <f>'Calculateur de trading'!I460/C460/W460</f>
        <v>#DIV/0!</v>
      </c>
      <c r="C460" s="278">
        <f t="shared" si="193"/>
        <v>10</v>
      </c>
      <c r="D460" s="426"/>
      <c r="E460" s="273">
        <f t="shared" si="194"/>
        <v>100</v>
      </c>
      <c r="F460" s="271">
        <f t="shared" si="186"/>
        <v>2</v>
      </c>
      <c r="G460" s="271" t="e">
        <f t="shared" si="187"/>
        <v>#DIV/0!</v>
      </c>
      <c r="H460" s="272">
        <f t="shared" si="188"/>
        <v>20</v>
      </c>
      <c r="I460" s="270"/>
      <c r="J460" s="273">
        <f t="shared" si="195"/>
        <v>200</v>
      </c>
      <c r="K460" s="271">
        <f t="shared" si="189"/>
        <v>4</v>
      </c>
      <c r="L460" s="271" t="e">
        <f t="shared" si="190"/>
        <v>#DIV/0!</v>
      </c>
      <c r="M460" s="272">
        <f t="shared" si="191"/>
        <v>40</v>
      </c>
      <c r="N460" s="389"/>
      <c r="O460" s="455" t="e">
        <f>(A460*B460*W460)+(B460*'Calculateur de trading'!H460)</f>
        <v>#DIV/0!</v>
      </c>
      <c r="P460" s="274" t="e">
        <f>O460/'Déscriptions des trades'!CK460</f>
        <v>#DIV/0!</v>
      </c>
      <c r="Q460" s="456" t="e">
        <f>'Déscriptions des trades'!CK460-O460</f>
        <v>#DIV/0!</v>
      </c>
      <c r="R460" s="466" t="e">
        <f t="shared" si="196"/>
        <v>#DIV/0!</v>
      </c>
      <c r="S460" s="389"/>
      <c r="T460" s="12"/>
      <c r="U460" s="25"/>
      <c r="V460" s="15"/>
      <c r="W460" s="490">
        <f t="shared" si="200"/>
        <v>0</v>
      </c>
      <c r="X460" s="21" t="e">
        <f>W460*U460/'Déscriptions des trades'!CK460*'Déscriptions des trades'!B460</f>
        <v>#DIV/0!</v>
      </c>
      <c r="Y460" s="459"/>
      <c r="Z460" s="389"/>
      <c r="AA460" s="23">
        <f t="shared" si="197"/>
        <v>0.1</v>
      </c>
      <c r="AB460" s="17" t="e">
        <f>(AA460*'Déscriptions des trades'!U460*'Déscriptions des trades'!B460/'Déscriptions des trades'!CK460)*'Déscriptions des trades'!W460</f>
        <v>#DIV/0!</v>
      </c>
      <c r="AC460" s="265" t="e">
        <f>AB460*'Déscriptions des trades'!CK460</f>
        <v>#DIV/0!</v>
      </c>
      <c r="AD460" s="266" t="e">
        <f>'Déscriptions des trades'!CK460-AC460</f>
        <v>#DIV/0!</v>
      </c>
      <c r="AE460" s="389"/>
      <c r="AF460" s="399">
        <v>456</v>
      </c>
      <c r="AG460" s="389"/>
      <c r="AH460" s="20"/>
      <c r="AI460" s="303"/>
      <c r="AJ460" s="307"/>
      <c r="AK460" s="161"/>
      <c r="AL460" s="305"/>
      <c r="AM460" s="305"/>
      <c r="AN460" s="162"/>
      <c r="AO460" s="439"/>
      <c r="AP460" s="162"/>
      <c r="AQ460" s="113"/>
      <c r="AR460" s="113"/>
      <c r="AS460" s="384"/>
      <c r="AT460" s="306"/>
      <c r="AU460" s="306"/>
      <c r="AV460" s="160"/>
      <c r="AW460" s="158"/>
      <c r="AX460" s="385"/>
      <c r="AY460" s="453"/>
      <c r="AZ460" s="165"/>
      <c r="BA460" s="301"/>
      <c r="BB460" s="165"/>
      <c r="BC460" s="301"/>
      <c r="BD460" s="165"/>
      <c r="BE460" s="302"/>
      <c r="BF460" s="302"/>
      <c r="BG460" s="165"/>
      <c r="BH460" s="303"/>
      <c r="BI460" s="165"/>
      <c r="BJ460" s="304"/>
      <c r="BK460" s="394"/>
      <c r="BL460" s="302"/>
      <c r="BM460" s="302"/>
      <c r="BN460" s="394"/>
      <c r="BO460" s="302"/>
      <c r="BP460" s="13"/>
      <c r="BQ460" s="302"/>
      <c r="BR460" s="13"/>
      <c r="BS460" s="302"/>
      <c r="BT460" s="13"/>
      <c r="BU460" s="302"/>
      <c r="BV460" s="386"/>
      <c r="BW460" s="303"/>
      <c r="BX460" s="303"/>
      <c r="BY460" s="302"/>
      <c r="BZ460" s="302"/>
      <c r="CA460" s="387"/>
      <c r="CB460" s="395"/>
      <c r="CC460" s="12"/>
      <c r="CD460" s="304"/>
      <c r="CE460" s="14"/>
      <c r="CF460" s="395"/>
      <c r="CG460" s="397"/>
      <c r="CH460" s="300">
        <f t="shared" si="177"/>
        <v>0</v>
      </c>
      <c r="CI460" s="26"/>
      <c r="CJ460" s="17">
        <f t="shared" si="198"/>
        <v>0</v>
      </c>
      <c r="CK460" s="18">
        <f t="shared" si="185"/>
        <v>12.89</v>
      </c>
      <c r="CM460" s="164"/>
      <c r="CN460" s="302"/>
      <c r="CO460" s="13">
        <f t="shared" si="178"/>
        <v>0</v>
      </c>
      <c r="CP460" s="302"/>
      <c r="CQ460" s="13">
        <f t="shared" si="179"/>
        <v>0</v>
      </c>
      <c r="CR460" s="302"/>
      <c r="CS460" s="13">
        <f t="shared" si="180"/>
        <v>0</v>
      </c>
      <c r="CT460" s="302"/>
      <c r="CU460" s="13">
        <f t="shared" si="199"/>
        <v>0</v>
      </c>
      <c r="CV460" s="302"/>
      <c r="CW460" s="13">
        <f t="shared" si="181"/>
        <v>0</v>
      </c>
      <c r="CX460" s="13">
        <f t="shared" si="182"/>
        <v>0</v>
      </c>
      <c r="CY460" s="251">
        <f t="shared" si="183"/>
        <v>0</v>
      </c>
      <c r="CZ460" s="13" t="s">
        <v>29</v>
      </c>
      <c r="DA460" s="13">
        <v>50</v>
      </c>
      <c r="DB460" s="22">
        <f t="shared" si="184"/>
        <v>0</v>
      </c>
      <c r="DD460" s="24"/>
      <c r="DF460" s="163"/>
      <c r="DH460" s="24"/>
      <c r="DI460" s="447"/>
      <c r="DJ460" s="163"/>
    </row>
    <row r="461" spans="1:114" s="7" customFormat="1">
      <c r="A461" s="277">
        <f t="shared" si="192"/>
        <v>50</v>
      </c>
      <c r="B461" s="21" t="e">
        <f>'Calculateur de trading'!I461/C461/W461</f>
        <v>#DIV/0!</v>
      </c>
      <c r="C461" s="278">
        <f t="shared" si="193"/>
        <v>10</v>
      </c>
      <c r="D461" s="426"/>
      <c r="E461" s="273">
        <f t="shared" si="194"/>
        <v>100</v>
      </c>
      <c r="F461" s="271">
        <f t="shared" si="186"/>
        <v>2</v>
      </c>
      <c r="G461" s="271" t="e">
        <f t="shared" si="187"/>
        <v>#DIV/0!</v>
      </c>
      <c r="H461" s="272">
        <f t="shared" si="188"/>
        <v>20</v>
      </c>
      <c r="I461" s="270"/>
      <c r="J461" s="273">
        <f t="shared" si="195"/>
        <v>200</v>
      </c>
      <c r="K461" s="271">
        <f t="shared" si="189"/>
        <v>4</v>
      </c>
      <c r="L461" s="271" t="e">
        <f t="shared" si="190"/>
        <v>#DIV/0!</v>
      </c>
      <c r="M461" s="272">
        <f t="shared" si="191"/>
        <v>40</v>
      </c>
      <c r="N461" s="389"/>
      <c r="O461" s="455" t="e">
        <f>(A461*B461*W461)+(B461*'Calculateur de trading'!H461)</f>
        <v>#DIV/0!</v>
      </c>
      <c r="P461" s="274" t="e">
        <f>O461/'Déscriptions des trades'!CK461</f>
        <v>#DIV/0!</v>
      </c>
      <c r="Q461" s="456" t="e">
        <f>'Déscriptions des trades'!CK461-O461</f>
        <v>#DIV/0!</v>
      </c>
      <c r="R461" s="466" t="e">
        <f t="shared" si="196"/>
        <v>#DIV/0!</v>
      </c>
      <c r="S461" s="389"/>
      <c r="T461" s="12"/>
      <c r="U461" s="25"/>
      <c r="V461" s="15"/>
      <c r="W461" s="490">
        <f t="shared" si="200"/>
        <v>0</v>
      </c>
      <c r="X461" s="21" t="e">
        <f>W461*U461/'Déscriptions des trades'!CK461*'Déscriptions des trades'!B461</f>
        <v>#DIV/0!</v>
      </c>
      <c r="Y461" s="459"/>
      <c r="Z461" s="389"/>
      <c r="AA461" s="23">
        <f t="shared" si="197"/>
        <v>0.1</v>
      </c>
      <c r="AB461" s="17" t="e">
        <f>(AA461*'Déscriptions des trades'!U461*'Déscriptions des trades'!B461/'Déscriptions des trades'!CK461)*'Déscriptions des trades'!W461</f>
        <v>#DIV/0!</v>
      </c>
      <c r="AC461" s="265" t="e">
        <f>AB461*'Déscriptions des trades'!CK461</f>
        <v>#DIV/0!</v>
      </c>
      <c r="AD461" s="266" t="e">
        <f>'Déscriptions des trades'!CK461-AC461</f>
        <v>#DIV/0!</v>
      </c>
      <c r="AE461" s="389"/>
      <c r="AF461" s="399">
        <v>457</v>
      </c>
      <c r="AG461" s="389"/>
      <c r="AH461" s="20"/>
      <c r="AI461" s="303"/>
      <c r="AJ461" s="307"/>
      <c r="AK461" s="161"/>
      <c r="AL461" s="305"/>
      <c r="AM461" s="305"/>
      <c r="AN461" s="162"/>
      <c r="AO461" s="439"/>
      <c r="AP461" s="162"/>
      <c r="AQ461" s="113"/>
      <c r="AR461" s="113"/>
      <c r="AS461" s="384"/>
      <c r="AT461" s="306"/>
      <c r="AU461" s="306"/>
      <c r="AV461" s="160"/>
      <c r="AW461" s="158"/>
      <c r="AX461" s="385"/>
      <c r="AY461" s="453"/>
      <c r="AZ461" s="165"/>
      <c r="BA461" s="301"/>
      <c r="BB461" s="165"/>
      <c r="BC461" s="301"/>
      <c r="BD461" s="165"/>
      <c r="BE461" s="302"/>
      <c r="BF461" s="302"/>
      <c r="BG461" s="165"/>
      <c r="BH461" s="303"/>
      <c r="BI461" s="165"/>
      <c r="BJ461" s="304"/>
      <c r="BK461" s="394"/>
      <c r="BL461" s="302"/>
      <c r="BM461" s="302"/>
      <c r="BN461" s="394"/>
      <c r="BO461" s="302"/>
      <c r="BP461" s="13"/>
      <c r="BQ461" s="302"/>
      <c r="BR461" s="13"/>
      <c r="BS461" s="302"/>
      <c r="BT461" s="13"/>
      <c r="BU461" s="302"/>
      <c r="BV461" s="386"/>
      <c r="BW461" s="303"/>
      <c r="BX461" s="303"/>
      <c r="BY461" s="302"/>
      <c r="BZ461" s="302"/>
      <c r="CA461" s="387"/>
      <c r="CB461" s="395"/>
      <c r="CC461" s="12"/>
      <c r="CD461" s="304"/>
      <c r="CE461" s="14"/>
      <c r="CF461" s="395"/>
      <c r="CG461" s="397"/>
      <c r="CH461" s="300">
        <f t="shared" si="177"/>
        <v>0</v>
      </c>
      <c r="CI461" s="26"/>
      <c r="CJ461" s="17">
        <f t="shared" si="198"/>
        <v>0</v>
      </c>
      <c r="CK461" s="18">
        <f t="shared" si="185"/>
        <v>12.89</v>
      </c>
      <c r="CM461" s="164"/>
      <c r="CN461" s="302"/>
      <c r="CO461" s="13">
        <f t="shared" si="178"/>
        <v>0</v>
      </c>
      <c r="CP461" s="302"/>
      <c r="CQ461" s="13">
        <f t="shared" si="179"/>
        <v>0</v>
      </c>
      <c r="CR461" s="302"/>
      <c r="CS461" s="13">
        <f t="shared" si="180"/>
        <v>0</v>
      </c>
      <c r="CT461" s="302"/>
      <c r="CU461" s="13">
        <f t="shared" si="199"/>
        <v>0</v>
      </c>
      <c r="CV461" s="302"/>
      <c r="CW461" s="13">
        <f t="shared" si="181"/>
        <v>0</v>
      </c>
      <c r="CX461" s="13">
        <f t="shared" si="182"/>
        <v>0</v>
      </c>
      <c r="CY461" s="251">
        <f t="shared" si="183"/>
        <v>0</v>
      </c>
      <c r="CZ461" s="13" t="s">
        <v>29</v>
      </c>
      <c r="DA461" s="13">
        <v>50</v>
      </c>
      <c r="DB461" s="22">
        <f t="shared" si="184"/>
        <v>0</v>
      </c>
      <c r="DD461" s="24"/>
      <c r="DF461" s="163"/>
      <c r="DH461" s="24"/>
      <c r="DI461" s="447"/>
      <c r="DJ461" s="163"/>
    </row>
    <row r="462" spans="1:114" s="7" customFormat="1">
      <c r="A462" s="277">
        <f t="shared" si="192"/>
        <v>50</v>
      </c>
      <c r="B462" s="21" t="e">
        <f>'Calculateur de trading'!I462/C462/W462</f>
        <v>#DIV/0!</v>
      </c>
      <c r="C462" s="278">
        <f t="shared" si="193"/>
        <v>10</v>
      </c>
      <c r="D462" s="278"/>
      <c r="E462" s="273">
        <f t="shared" si="194"/>
        <v>100</v>
      </c>
      <c r="F462" s="271">
        <f t="shared" si="186"/>
        <v>2</v>
      </c>
      <c r="G462" s="271" t="e">
        <f t="shared" si="187"/>
        <v>#DIV/0!</v>
      </c>
      <c r="H462" s="272">
        <f t="shared" si="188"/>
        <v>20</v>
      </c>
      <c r="I462" s="270"/>
      <c r="J462" s="273">
        <f t="shared" si="195"/>
        <v>200</v>
      </c>
      <c r="K462" s="271">
        <f t="shared" si="189"/>
        <v>4</v>
      </c>
      <c r="L462" s="271" t="e">
        <f t="shared" si="190"/>
        <v>#DIV/0!</v>
      </c>
      <c r="M462" s="272">
        <f t="shared" si="191"/>
        <v>40</v>
      </c>
      <c r="N462" s="389"/>
      <c r="O462" s="455" t="e">
        <f>(A462*B462*W462)+(B462*'Calculateur de trading'!H462)</f>
        <v>#DIV/0!</v>
      </c>
      <c r="P462" s="274" t="e">
        <f>O462/'Déscriptions des trades'!CK462</f>
        <v>#DIV/0!</v>
      </c>
      <c r="Q462" s="456" t="e">
        <f>'Déscriptions des trades'!CK462-O462</f>
        <v>#DIV/0!</v>
      </c>
      <c r="R462" s="466" t="e">
        <f t="shared" si="196"/>
        <v>#DIV/0!</v>
      </c>
      <c r="S462" s="389"/>
      <c r="T462" s="12"/>
      <c r="U462" s="25"/>
      <c r="V462" s="15"/>
      <c r="W462" s="490">
        <f t="shared" si="200"/>
        <v>0</v>
      </c>
      <c r="X462" s="21" t="e">
        <f>W462*U462/'Déscriptions des trades'!CK462*'Déscriptions des trades'!B462</f>
        <v>#DIV/0!</v>
      </c>
      <c r="Y462" s="459"/>
      <c r="Z462" s="389"/>
      <c r="AA462" s="23">
        <f t="shared" si="197"/>
        <v>0.1</v>
      </c>
      <c r="AB462" s="17" t="e">
        <f>(AA462*'Déscriptions des trades'!U462*'Déscriptions des trades'!B462/'Déscriptions des trades'!CK462)*'Déscriptions des trades'!W462</f>
        <v>#DIV/0!</v>
      </c>
      <c r="AC462" s="265" t="e">
        <f>AB462*'Déscriptions des trades'!CK462</f>
        <v>#DIV/0!</v>
      </c>
      <c r="AD462" s="266" t="e">
        <f>'Déscriptions des trades'!CK462-AC462</f>
        <v>#DIV/0!</v>
      </c>
      <c r="AE462" s="389"/>
      <c r="AF462" s="399">
        <v>458</v>
      </c>
      <c r="AG462" s="389"/>
      <c r="AH462" s="20"/>
      <c r="AI462" s="303"/>
      <c r="AJ462" s="307"/>
      <c r="AK462" s="161"/>
      <c r="AL462" s="305"/>
      <c r="AM462" s="305"/>
      <c r="AN462" s="162"/>
      <c r="AO462" s="439"/>
      <c r="AP462" s="162"/>
      <c r="AQ462" s="113"/>
      <c r="AR462" s="113"/>
      <c r="AS462" s="384"/>
      <c r="AT462" s="306"/>
      <c r="AU462" s="306"/>
      <c r="AV462" s="160"/>
      <c r="AW462" s="158"/>
      <c r="AX462" s="385"/>
      <c r="AY462" s="453"/>
      <c r="AZ462" s="165"/>
      <c r="BA462" s="301"/>
      <c r="BB462" s="165"/>
      <c r="BC462" s="301"/>
      <c r="BD462" s="165"/>
      <c r="BE462" s="302"/>
      <c r="BF462" s="302"/>
      <c r="BG462" s="165"/>
      <c r="BH462" s="303"/>
      <c r="BI462" s="165"/>
      <c r="BJ462" s="304"/>
      <c r="BK462" s="394"/>
      <c r="BL462" s="302"/>
      <c r="BM462" s="302"/>
      <c r="BN462" s="394"/>
      <c r="BO462" s="302"/>
      <c r="BP462" s="13"/>
      <c r="BQ462" s="302"/>
      <c r="BR462" s="13"/>
      <c r="BS462" s="302"/>
      <c r="BT462" s="13"/>
      <c r="BU462" s="302"/>
      <c r="BV462" s="386"/>
      <c r="BW462" s="303"/>
      <c r="BX462" s="303"/>
      <c r="BY462" s="302"/>
      <c r="BZ462" s="302"/>
      <c r="CA462" s="387"/>
      <c r="CB462" s="395"/>
      <c r="CC462" s="12"/>
      <c r="CD462" s="304"/>
      <c r="CE462" s="14"/>
      <c r="CF462" s="395"/>
      <c r="CG462" s="397"/>
      <c r="CH462" s="300">
        <f t="shared" si="177"/>
        <v>0</v>
      </c>
      <c r="CI462" s="26"/>
      <c r="CJ462" s="17">
        <f t="shared" si="198"/>
        <v>0</v>
      </c>
      <c r="CK462" s="18">
        <f t="shared" si="185"/>
        <v>12.89</v>
      </c>
      <c r="CM462" s="164"/>
      <c r="CN462" s="302"/>
      <c r="CO462" s="13">
        <f t="shared" si="178"/>
        <v>0</v>
      </c>
      <c r="CP462" s="302"/>
      <c r="CQ462" s="13">
        <f t="shared" si="179"/>
        <v>0</v>
      </c>
      <c r="CR462" s="302"/>
      <c r="CS462" s="13">
        <f t="shared" si="180"/>
        <v>0</v>
      </c>
      <c r="CT462" s="302"/>
      <c r="CU462" s="13">
        <f t="shared" si="199"/>
        <v>0</v>
      </c>
      <c r="CV462" s="302"/>
      <c r="CW462" s="13">
        <f t="shared" si="181"/>
        <v>0</v>
      </c>
      <c r="CX462" s="13">
        <f t="shared" si="182"/>
        <v>0</v>
      </c>
      <c r="CY462" s="251">
        <f t="shared" si="183"/>
        <v>0</v>
      </c>
      <c r="CZ462" s="13" t="s">
        <v>29</v>
      </c>
      <c r="DA462" s="13">
        <v>50</v>
      </c>
      <c r="DB462" s="22">
        <f t="shared" si="184"/>
        <v>0</v>
      </c>
      <c r="DD462" s="24"/>
      <c r="DF462" s="163"/>
      <c r="DH462" s="24"/>
      <c r="DI462" s="447"/>
      <c r="DJ462" s="163"/>
    </row>
    <row r="463" spans="1:114" s="7" customFormat="1">
      <c r="A463" s="277">
        <f t="shared" si="192"/>
        <v>50</v>
      </c>
      <c r="B463" s="21" t="e">
        <f>'Calculateur de trading'!I463/C463/W463</f>
        <v>#DIV/0!</v>
      </c>
      <c r="C463" s="278">
        <f t="shared" si="193"/>
        <v>10</v>
      </c>
      <c r="D463" s="426"/>
      <c r="E463" s="273">
        <f t="shared" si="194"/>
        <v>100</v>
      </c>
      <c r="F463" s="271">
        <f t="shared" si="186"/>
        <v>2</v>
      </c>
      <c r="G463" s="271" t="e">
        <f t="shared" si="187"/>
        <v>#DIV/0!</v>
      </c>
      <c r="H463" s="272">
        <f t="shared" si="188"/>
        <v>20</v>
      </c>
      <c r="I463" s="270"/>
      <c r="J463" s="273">
        <f t="shared" si="195"/>
        <v>200</v>
      </c>
      <c r="K463" s="271">
        <f t="shared" si="189"/>
        <v>4</v>
      </c>
      <c r="L463" s="271" t="e">
        <f t="shared" si="190"/>
        <v>#DIV/0!</v>
      </c>
      <c r="M463" s="272">
        <f t="shared" si="191"/>
        <v>40</v>
      </c>
      <c r="N463" s="389"/>
      <c r="O463" s="455" t="e">
        <f>(A463*B463*W463)+(B463*'Calculateur de trading'!H463)</f>
        <v>#DIV/0!</v>
      </c>
      <c r="P463" s="274" t="e">
        <f>O463/'Déscriptions des trades'!CK463</f>
        <v>#DIV/0!</v>
      </c>
      <c r="Q463" s="456" t="e">
        <f>'Déscriptions des trades'!CK463-O463</f>
        <v>#DIV/0!</v>
      </c>
      <c r="R463" s="466" t="e">
        <f t="shared" si="196"/>
        <v>#DIV/0!</v>
      </c>
      <c r="S463" s="389"/>
      <c r="T463" s="12"/>
      <c r="U463" s="25"/>
      <c r="V463" s="15"/>
      <c r="W463" s="490">
        <f t="shared" si="200"/>
        <v>0</v>
      </c>
      <c r="X463" s="21" t="e">
        <f>W463*U463/'Déscriptions des trades'!CK463*'Déscriptions des trades'!B463</f>
        <v>#DIV/0!</v>
      </c>
      <c r="Y463" s="459"/>
      <c r="Z463" s="389"/>
      <c r="AA463" s="23">
        <f t="shared" si="197"/>
        <v>0.1</v>
      </c>
      <c r="AB463" s="17" t="e">
        <f>(AA463*'Déscriptions des trades'!U463*'Déscriptions des trades'!B463/'Déscriptions des trades'!CK463)*'Déscriptions des trades'!W463</f>
        <v>#DIV/0!</v>
      </c>
      <c r="AC463" s="265" t="e">
        <f>AB463*'Déscriptions des trades'!CK463</f>
        <v>#DIV/0!</v>
      </c>
      <c r="AD463" s="266" t="e">
        <f>'Déscriptions des trades'!CK463-AC463</f>
        <v>#DIV/0!</v>
      </c>
      <c r="AE463" s="389"/>
      <c r="AF463" s="399">
        <v>459</v>
      </c>
      <c r="AG463" s="389"/>
      <c r="AH463" s="20"/>
      <c r="AI463" s="303"/>
      <c r="AJ463" s="307"/>
      <c r="AK463" s="161"/>
      <c r="AL463" s="305"/>
      <c r="AM463" s="305"/>
      <c r="AN463" s="162"/>
      <c r="AO463" s="439"/>
      <c r="AP463" s="162"/>
      <c r="AQ463" s="113"/>
      <c r="AR463" s="113"/>
      <c r="AS463" s="384"/>
      <c r="AT463" s="306"/>
      <c r="AU463" s="306"/>
      <c r="AV463" s="160"/>
      <c r="AW463" s="158"/>
      <c r="AX463" s="385"/>
      <c r="AY463" s="453"/>
      <c r="AZ463" s="165"/>
      <c r="BA463" s="301"/>
      <c r="BB463" s="165"/>
      <c r="BC463" s="301"/>
      <c r="BD463" s="165"/>
      <c r="BE463" s="302"/>
      <c r="BF463" s="302"/>
      <c r="BG463" s="165"/>
      <c r="BH463" s="303"/>
      <c r="BI463" s="165"/>
      <c r="BJ463" s="304"/>
      <c r="BK463" s="394"/>
      <c r="BL463" s="302"/>
      <c r="BM463" s="302"/>
      <c r="BN463" s="394"/>
      <c r="BO463" s="302"/>
      <c r="BP463" s="13"/>
      <c r="BQ463" s="302"/>
      <c r="BR463" s="13"/>
      <c r="BS463" s="302"/>
      <c r="BT463" s="13"/>
      <c r="BU463" s="302"/>
      <c r="BV463" s="386"/>
      <c r="BW463" s="303"/>
      <c r="BX463" s="303"/>
      <c r="BY463" s="302"/>
      <c r="BZ463" s="302"/>
      <c r="CA463" s="387"/>
      <c r="CB463" s="395"/>
      <c r="CC463" s="12"/>
      <c r="CD463" s="304"/>
      <c r="CE463" s="14"/>
      <c r="CF463" s="395"/>
      <c r="CG463" s="397"/>
      <c r="CH463" s="300">
        <f t="shared" ref="CH463:CH526" si="201">BW463-BH463</f>
        <v>0</v>
      </c>
      <c r="CI463" s="26"/>
      <c r="CJ463" s="17">
        <f t="shared" si="198"/>
        <v>0</v>
      </c>
      <c r="CK463" s="18">
        <f t="shared" si="185"/>
        <v>12.89</v>
      </c>
      <c r="CM463" s="164"/>
      <c r="CN463" s="302"/>
      <c r="CO463" s="13">
        <f t="shared" ref="CO463:CO526" si="202">IF(CN463="Oui",10,)</f>
        <v>0</v>
      </c>
      <c r="CP463" s="302"/>
      <c r="CQ463" s="13">
        <f t="shared" ref="CQ463:CQ526" si="203">IF(CP463="Oui",10,)</f>
        <v>0</v>
      </c>
      <c r="CR463" s="302"/>
      <c r="CS463" s="13">
        <f t="shared" ref="CS463:CS526" si="204">IF(CR463="Bon",10,)</f>
        <v>0</v>
      </c>
      <c r="CT463" s="302"/>
      <c r="CU463" s="13">
        <f t="shared" si="199"/>
        <v>0</v>
      </c>
      <c r="CV463" s="302"/>
      <c r="CW463" s="13">
        <f t="shared" ref="CW463:CW526" si="205">IF(CV463="Non",10,)</f>
        <v>0</v>
      </c>
      <c r="CX463" s="13">
        <f t="shared" ref="CX463:CX526" si="206">IF(CV463="Oui",-40,)</f>
        <v>0</v>
      </c>
      <c r="CY463" s="251">
        <f t="shared" ref="CY463:CY526" si="207">SUM(CN463:CX463)</f>
        <v>0</v>
      </c>
      <c r="CZ463" s="13" t="s">
        <v>29</v>
      </c>
      <c r="DA463" s="13">
        <v>50</v>
      </c>
      <c r="DB463" s="22">
        <f t="shared" ref="DB463:DB526" si="208">CY463/DA463</f>
        <v>0</v>
      </c>
      <c r="DD463" s="24"/>
      <c r="DF463" s="163"/>
      <c r="DH463" s="24"/>
      <c r="DI463" s="447"/>
      <c r="DJ463" s="163"/>
    </row>
    <row r="464" spans="1:114" s="7" customFormat="1">
      <c r="A464" s="277">
        <f t="shared" si="192"/>
        <v>50</v>
      </c>
      <c r="B464" s="21" t="e">
        <f>'Calculateur de trading'!I464/C464/W464</f>
        <v>#DIV/0!</v>
      </c>
      <c r="C464" s="278">
        <f t="shared" si="193"/>
        <v>10</v>
      </c>
      <c r="D464" s="278"/>
      <c r="E464" s="273">
        <f t="shared" si="194"/>
        <v>100</v>
      </c>
      <c r="F464" s="271">
        <f t="shared" si="186"/>
        <v>2</v>
      </c>
      <c r="G464" s="271" t="e">
        <f t="shared" si="187"/>
        <v>#DIV/0!</v>
      </c>
      <c r="H464" s="272">
        <f t="shared" si="188"/>
        <v>20</v>
      </c>
      <c r="I464" s="270"/>
      <c r="J464" s="273">
        <f t="shared" si="195"/>
        <v>200</v>
      </c>
      <c r="K464" s="271">
        <f t="shared" si="189"/>
        <v>4</v>
      </c>
      <c r="L464" s="271" t="e">
        <f t="shared" si="190"/>
        <v>#DIV/0!</v>
      </c>
      <c r="M464" s="272">
        <f t="shared" si="191"/>
        <v>40</v>
      </c>
      <c r="N464" s="389"/>
      <c r="O464" s="455" t="e">
        <f>(A464*B464*W464)+(B464*'Calculateur de trading'!H464)</f>
        <v>#DIV/0!</v>
      </c>
      <c r="P464" s="274" t="e">
        <f>O464/'Déscriptions des trades'!CK464</f>
        <v>#DIV/0!</v>
      </c>
      <c r="Q464" s="456" t="e">
        <f>'Déscriptions des trades'!CK464-O464</f>
        <v>#DIV/0!</v>
      </c>
      <c r="R464" s="466" t="e">
        <f t="shared" si="196"/>
        <v>#DIV/0!</v>
      </c>
      <c r="S464" s="389"/>
      <c r="T464" s="12"/>
      <c r="U464" s="25"/>
      <c r="V464" s="15"/>
      <c r="W464" s="490">
        <f t="shared" si="200"/>
        <v>0</v>
      </c>
      <c r="X464" s="21" t="e">
        <f>W464*U464/'Déscriptions des trades'!CK464*'Déscriptions des trades'!B464</f>
        <v>#DIV/0!</v>
      </c>
      <c r="Y464" s="459"/>
      <c r="Z464" s="389"/>
      <c r="AA464" s="23">
        <f t="shared" si="197"/>
        <v>0.1</v>
      </c>
      <c r="AB464" s="17" t="e">
        <f>(AA464*'Déscriptions des trades'!U464*'Déscriptions des trades'!B464/'Déscriptions des trades'!CK464)*'Déscriptions des trades'!W464</f>
        <v>#DIV/0!</v>
      </c>
      <c r="AC464" s="265" t="e">
        <f>AB464*'Déscriptions des trades'!CK464</f>
        <v>#DIV/0!</v>
      </c>
      <c r="AD464" s="266" t="e">
        <f>'Déscriptions des trades'!CK464-AC464</f>
        <v>#DIV/0!</v>
      </c>
      <c r="AE464" s="389"/>
      <c r="AF464" s="399">
        <v>460</v>
      </c>
      <c r="AG464" s="389"/>
      <c r="AH464" s="20"/>
      <c r="AI464" s="303"/>
      <c r="AJ464" s="307"/>
      <c r="AK464" s="161"/>
      <c r="AL464" s="305"/>
      <c r="AM464" s="305"/>
      <c r="AN464" s="162"/>
      <c r="AO464" s="439"/>
      <c r="AP464" s="162"/>
      <c r="AQ464" s="113"/>
      <c r="AR464" s="113"/>
      <c r="AS464" s="384"/>
      <c r="AT464" s="306"/>
      <c r="AU464" s="306"/>
      <c r="AV464" s="160"/>
      <c r="AW464" s="158"/>
      <c r="AX464" s="385"/>
      <c r="AY464" s="453"/>
      <c r="AZ464" s="165"/>
      <c r="BA464" s="301"/>
      <c r="BB464" s="165"/>
      <c r="BC464" s="301"/>
      <c r="BD464" s="165"/>
      <c r="BE464" s="302"/>
      <c r="BF464" s="302"/>
      <c r="BG464" s="165"/>
      <c r="BH464" s="303"/>
      <c r="BI464" s="165"/>
      <c r="BJ464" s="304"/>
      <c r="BK464" s="394"/>
      <c r="BL464" s="302"/>
      <c r="BM464" s="302"/>
      <c r="BN464" s="394"/>
      <c r="BO464" s="302"/>
      <c r="BP464" s="13"/>
      <c r="BQ464" s="302"/>
      <c r="BR464" s="13"/>
      <c r="BS464" s="302"/>
      <c r="BT464" s="13"/>
      <c r="BU464" s="302"/>
      <c r="BV464" s="386"/>
      <c r="BW464" s="303"/>
      <c r="BX464" s="303"/>
      <c r="BY464" s="302"/>
      <c r="BZ464" s="302"/>
      <c r="CA464" s="387"/>
      <c r="CB464" s="395"/>
      <c r="CC464" s="12"/>
      <c r="CD464" s="304"/>
      <c r="CE464" s="14"/>
      <c r="CF464" s="395"/>
      <c r="CG464" s="397"/>
      <c r="CH464" s="300">
        <f t="shared" si="201"/>
        <v>0</v>
      </c>
      <c r="CI464" s="26"/>
      <c r="CJ464" s="17">
        <f t="shared" si="198"/>
        <v>0</v>
      </c>
      <c r="CK464" s="18">
        <f t="shared" ref="CK464:CK527" si="209">CI464+CK463</f>
        <v>12.89</v>
      </c>
      <c r="CM464" s="164"/>
      <c r="CN464" s="302"/>
      <c r="CO464" s="13">
        <f t="shared" si="202"/>
        <v>0</v>
      </c>
      <c r="CP464" s="302"/>
      <c r="CQ464" s="13">
        <f t="shared" si="203"/>
        <v>0</v>
      </c>
      <c r="CR464" s="302"/>
      <c r="CS464" s="13">
        <f t="shared" si="204"/>
        <v>0</v>
      </c>
      <c r="CT464" s="302"/>
      <c r="CU464" s="13">
        <f t="shared" si="199"/>
        <v>0</v>
      </c>
      <c r="CV464" s="302"/>
      <c r="CW464" s="13">
        <f t="shared" si="205"/>
        <v>0</v>
      </c>
      <c r="CX464" s="13">
        <f t="shared" si="206"/>
        <v>0</v>
      </c>
      <c r="CY464" s="251">
        <f t="shared" si="207"/>
        <v>0</v>
      </c>
      <c r="CZ464" s="13" t="s">
        <v>29</v>
      </c>
      <c r="DA464" s="13">
        <v>50</v>
      </c>
      <c r="DB464" s="22">
        <f t="shared" si="208"/>
        <v>0</v>
      </c>
      <c r="DD464" s="24"/>
      <c r="DF464" s="163"/>
      <c r="DH464" s="24"/>
      <c r="DI464" s="447"/>
      <c r="DJ464" s="163"/>
    </row>
    <row r="465" spans="1:114" s="7" customFormat="1">
      <c r="A465" s="277">
        <f t="shared" si="192"/>
        <v>50</v>
      </c>
      <c r="B465" s="21" t="e">
        <f>'Calculateur de trading'!I465/C465/W465</f>
        <v>#DIV/0!</v>
      </c>
      <c r="C465" s="278">
        <f t="shared" si="193"/>
        <v>10</v>
      </c>
      <c r="D465" s="426"/>
      <c r="E465" s="273">
        <f t="shared" si="194"/>
        <v>100</v>
      </c>
      <c r="F465" s="271">
        <f t="shared" si="186"/>
        <v>2</v>
      </c>
      <c r="G465" s="271" t="e">
        <f t="shared" si="187"/>
        <v>#DIV/0!</v>
      </c>
      <c r="H465" s="272">
        <f t="shared" si="188"/>
        <v>20</v>
      </c>
      <c r="I465" s="270"/>
      <c r="J465" s="273">
        <f t="shared" si="195"/>
        <v>200</v>
      </c>
      <c r="K465" s="271">
        <f t="shared" si="189"/>
        <v>4</v>
      </c>
      <c r="L465" s="271" t="e">
        <f t="shared" si="190"/>
        <v>#DIV/0!</v>
      </c>
      <c r="M465" s="272">
        <f t="shared" si="191"/>
        <v>40</v>
      </c>
      <c r="N465" s="389"/>
      <c r="O465" s="455" t="e">
        <f>(A465*B465*W465)+(B465*'Calculateur de trading'!H465)</f>
        <v>#DIV/0!</v>
      </c>
      <c r="P465" s="274" t="e">
        <f>O465/'Déscriptions des trades'!CK465</f>
        <v>#DIV/0!</v>
      </c>
      <c r="Q465" s="456" t="e">
        <f>'Déscriptions des trades'!CK465-O465</f>
        <v>#DIV/0!</v>
      </c>
      <c r="R465" s="466" t="e">
        <f t="shared" si="196"/>
        <v>#DIV/0!</v>
      </c>
      <c r="S465" s="389"/>
      <c r="T465" s="12"/>
      <c r="U465" s="25"/>
      <c r="V465" s="15"/>
      <c r="W465" s="490">
        <f t="shared" si="200"/>
        <v>0</v>
      </c>
      <c r="X465" s="21" t="e">
        <f>W465*U465/'Déscriptions des trades'!CK465*'Déscriptions des trades'!B465</f>
        <v>#DIV/0!</v>
      </c>
      <c r="Y465" s="459"/>
      <c r="Z465" s="389"/>
      <c r="AA465" s="23">
        <f t="shared" si="197"/>
        <v>0.1</v>
      </c>
      <c r="AB465" s="17" t="e">
        <f>(AA465*'Déscriptions des trades'!U465*'Déscriptions des trades'!B465/'Déscriptions des trades'!CK465)*'Déscriptions des trades'!W465</f>
        <v>#DIV/0!</v>
      </c>
      <c r="AC465" s="265" t="e">
        <f>AB465*'Déscriptions des trades'!CK465</f>
        <v>#DIV/0!</v>
      </c>
      <c r="AD465" s="266" t="e">
        <f>'Déscriptions des trades'!CK465-AC465</f>
        <v>#DIV/0!</v>
      </c>
      <c r="AE465" s="389"/>
      <c r="AF465" s="399">
        <v>461</v>
      </c>
      <c r="AG465" s="389"/>
      <c r="AH465" s="20"/>
      <c r="AI465" s="303"/>
      <c r="AJ465" s="307"/>
      <c r="AK465" s="161"/>
      <c r="AL465" s="305"/>
      <c r="AM465" s="305"/>
      <c r="AN465" s="162"/>
      <c r="AO465" s="439"/>
      <c r="AP465" s="162"/>
      <c r="AQ465" s="113"/>
      <c r="AR465" s="113"/>
      <c r="AS465" s="384"/>
      <c r="AT465" s="306"/>
      <c r="AU465" s="306"/>
      <c r="AV465" s="160"/>
      <c r="AW465" s="158"/>
      <c r="AX465" s="385"/>
      <c r="AY465" s="453"/>
      <c r="AZ465" s="165"/>
      <c r="BA465" s="301"/>
      <c r="BB465" s="165"/>
      <c r="BC465" s="301"/>
      <c r="BD465" s="165"/>
      <c r="BE465" s="302"/>
      <c r="BF465" s="302"/>
      <c r="BG465" s="165"/>
      <c r="BH465" s="303"/>
      <c r="BI465" s="165"/>
      <c r="BJ465" s="304"/>
      <c r="BK465" s="394"/>
      <c r="BL465" s="302"/>
      <c r="BM465" s="302"/>
      <c r="BN465" s="394"/>
      <c r="BO465" s="302"/>
      <c r="BP465" s="13"/>
      <c r="BQ465" s="302"/>
      <c r="BR465" s="13"/>
      <c r="BS465" s="302"/>
      <c r="BT465" s="13"/>
      <c r="BU465" s="302"/>
      <c r="BV465" s="386"/>
      <c r="BW465" s="303"/>
      <c r="BX465" s="303"/>
      <c r="BY465" s="302"/>
      <c r="BZ465" s="302"/>
      <c r="CA465" s="387"/>
      <c r="CB465" s="395"/>
      <c r="CC465" s="12"/>
      <c r="CD465" s="304"/>
      <c r="CE465" s="14"/>
      <c r="CF465" s="395"/>
      <c r="CG465" s="397"/>
      <c r="CH465" s="300">
        <f t="shared" si="201"/>
        <v>0</v>
      </c>
      <c r="CI465" s="26"/>
      <c r="CJ465" s="17">
        <f t="shared" si="198"/>
        <v>0</v>
      </c>
      <c r="CK465" s="18">
        <f t="shared" si="209"/>
        <v>12.89</v>
      </c>
      <c r="CM465" s="164"/>
      <c r="CN465" s="302"/>
      <c r="CO465" s="13">
        <f t="shared" si="202"/>
        <v>0</v>
      </c>
      <c r="CP465" s="302"/>
      <c r="CQ465" s="13">
        <f t="shared" si="203"/>
        <v>0</v>
      </c>
      <c r="CR465" s="302"/>
      <c r="CS465" s="13">
        <f t="shared" si="204"/>
        <v>0</v>
      </c>
      <c r="CT465" s="302"/>
      <c r="CU465" s="13">
        <f t="shared" si="199"/>
        <v>0</v>
      </c>
      <c r="CV465" s="302"/>
      <c r="CW465" s="13">
        <f t="shared" si="205"/>
        <v>0</v>
      </c>
      <c r="CX465" s="13">
        <f t="shared" si="206"/>
        <v>0</v>
      </c>
      <c r="CY465" s="251">
        <f t="shared" si="207"/>
        <v>0</v>
      </c>
      <c r="CZ465" s="13" t="s">
        <v>29</v>
      </c>
      <c r="DA465" s="13">
        <v>50</v>
      </c>
      <c r="DB465" s="22">
        <f t="shared" si="208"/>
        <v>0</v>
      </c>
      <c r="DD465" s="24"/>
      <c r="DF465" s="163"/>
      <c r="DH465" s="24"/>
      <c r="DI465" s="447"/>
      <c r="DJ465" s="163"/>
    </row>
    <row r="466" spans="1:114" s="7" customFormat="1">
      <c r="A466" s="277">
        <f t="shared" si="192"/>
        <v>50</v>
      </c>
      <c r="B466" s="21" t="e">
        <f>'Calculateur de trading'!I466/C466/W466</f>
        <v>#DIV/0!</v>
      </c>
      <c r="C466" s="278">
        <f t="shared" si="193"/>
        <v>10</v>
      </c>
      <c r="D466" s="278"/>
      <c r="E466" s="273">
        <f t="shared" si="194"/>
        <v>100</v>
      </c>
      <c r="F466" s="271">
        <f t="shared" si="186"/>
        <v>2</v>
      </c>
      <c r="G466" s="271" t="e">
        <f t="shared" si="187"/>
        <v>#DIV/0!</v>
      </c>
      <c r="H466" s="272">
        <f t="shared" si="188"/>
        <v>20</v>
      </c>
      <c r="I466" s="270"/>
      <c r="J466" s="273">
        <f t="shared" si="195"/>
        <v>200</v>
      </c>
      <c r="K466" s="271">
        <f t="shared" si="189"/>
        <v>4</v>
      </c>
      <c r="L466" s="271" t="e">
        <f t="shared" si="190"/>
        <v>#DIV/0!</v>
      </c>
      <c r="M466" s="272">
        <f t="shared" si="191"/>
        <v>40</v>
      </c>
      <c r="N466" s="389"/>
      <c r="O466" s="455" t="e">
        <f>(A466*B466*W466)+(B466*'Calculateur de trading'!H466)</f>
        <v>#DIV/0!</v>
      </c>
      <c r="P466" s="274" t="e">
        <f>O466/'Déscriptions des trades'!CK466</f>
        <v>#DIV/0!</v>
      </c>
      <c r="Q466" s="456" t="e">
        <f>'Déscriptions des trades'!CK466-O466</f>
        <v>#DIV/0!</v>
      </c>
      <c r="R466" s="466" t="e">
        <f t="shared" si="196"/>
        <v>#DIV/0!</v>
      </c>
      <c r="S466" s="389"/>
      <c r="T466" s="12"/>
      <c r="U466" s="25"/>
      <c r="V466" s="15"/>
      <c r="W466" s="490">
        <f t="shared" si="200"/>
        <v>0</v>
      </c>
      <c r="X466" s="21" t="e">
        <f>W466*U466/'Déscriptions des trades'!CK466*'Déscriptions des trades'!B466</f>
        <v>#DIV/0!</v>
      </c>
      <c r="Y466" s="459"/>
      <c r="Z466" s="389"/>
      <c r="AA466" s="23">
        <f t="shared" si="197"/>
        <v>0.1</v>
      </c>
      <c r="AB466" s="17" t="e">
        <f>(AA466*'Déscriptions des trades'!U466*'Déscriptions des trades'!B466/'Déscriptions des trades'!CK466)*'Déscriptions des trades'!W466</f>
        <v>#DIV/0!</v>
      </c>
      <c r="AC466" s="265" t="e">
        <f>AB466*'Déscriptions des trades'!CK466</f>
        <v>#DIV/0!</v>
      </c>
      <c r="AD466" s="266" t="e">
        <f>'Déscriptions des trades'!CK466-AC466</f>
        <v>#DIV/0!</v>
      </c>
      <c r="AE466" s="389"/>
      <c r="AF466" s="399">
        <v>462</v>
      </c>
      <c r="AG466" s="389"/>
      <c r="AH466" s="20"/>
      <c r="AI466" s="303"/>
      <c r="AJ466" s="307"/>
      <c r="AK466" s="161"/>
      <c r="AL466" s="305"/>
      <c r="AM466" s="305"/>
      <c r="AN466" s="162"/>
      <c r="AO466" s="439"/>
      <c r="AP466" s="162"/>
      <c r="AQ466" s="113"/>
      <c r="AR466" s="113"/>
      <c r="AS466" s="384"/>
      <c r="AT466" s="306"/>
      <c r="AU466" s="306"/>
      <c r="AV466" s="160"/>
      <c r="AW466" s="158"/>
      <c r="AX466" s="385"/>
      <c r="AY466" s="453"/>
      <c r="AZ466" s="165"/>
      <c r="BA466" s="301"/>
      <c r="BB466" s="165"/>
      <c r="BC466" s="301"/>
      <c r="BD466" s="165"/>
      <c r="BE466" s="302"/>
      <c r="BF466" s="302"/>
      <c r="BG466" s="165"/>
      <c r="BH466" s="303"/>
      <c r="BI466" s="165"/>
      <c r="BJ466" s="304"/>
      <c r="BK466" s="394"/>
      <c r="BL466" s="302"/>
      <c r="BM466" s="302"/>
      <c r="BN466" s="394"/>
      <c r="BO466" s="302"/>
      <c r="BP466" s="13"/>
      <c r="BQ466" s="302"/>
      <c r="BR466" s="13"/>
      <c r="BS466" s="302"/>
      <c r="BT466" s="13"/>
      <c r="BU466" s="302"/>
      <c r="BV466" s="386"/>
      <c r="BW466" s="303"/>
      <c r="BX466" s="303"/>
      <c r="BY466" s="302"/>
      <c r="BZ466" s="302"/>
      <c r="CA466" s="387"/>
      <c r="CB466" s="395"/>
      <c r="CC466" s="12"/>
      <c r="CD466" s="304"/>
      <c r="CE466" s="14"/>
      <c r="CF466" s="395"/>
      <c r="CG466" s="397"/>
      <c r="CH466" s="300">
        <f t="shared" si="201"/>
        <v>0</v>
      </c>
      <c r="CI466" s="26"/>
      <c r="CJ466" s="17">
        <f t="shared" si="198"/>
        <v>0</v>
      </c>
      <c r="CK466" s="18">
        <f t="shared" si="209"/>
        <v>12.89</v>
      </c>
      <c r="CM466" s="164"/>
      <c r="CN466" s="302"/>
      <c r="CO466" s="13">
        <f t="shared" si="202"/>
        <v>0</v>
      </c>
      <c r="CP466" s="302"/>
      <c r="CQ466" s="13">
        <f t="shared" si="203"/>
        <v>0</v>
      </c>
      <c r="CR466" s="302"/>
      <c r="CS466" s="13">
        <f t="shared" si="204"/>
        <v>0</v>
      </c>
      <c r="CT466" s="302"/>
      <c r="CU466" s="13">
        <f t="shared" si="199"/>
        <v>0</v>
      </c>
      <c r="CV466" s="302"/>
      <c r="CW466" s="13">
        <f t="shared" si="205"/>
        <v>0</v>
      </c>
      <c r="CX466" s="13">
        <f t="shared" si="206"/>
        <v>0</v>
      </c>
      <c r="CY466" s="251">
        <f t="shared" si="207"/>
        <v>0</v>
      </c>
      <c r="CZ466" s="13" t="s">
        <v>29</v>
      </c>
      <c r="DA466" s="13">
        <v>50</v>
      </c>
      <c r="DB466" s="22">
        <f t="shared" si="208"/>
        <v>0</v>
      </c>
      <c r="DD466" s="24"/>
      <c r="DF466" s="163"/>
      <c r="DH466" s="24"/>
      <c r="DI466" s="447"/>
      <c r="DJ466" s="163"/>
    </row>
    <row r="467" spans="1:114" s="7" customFormat="1">
      <c r="A467" s="277">
        <f t="shared" si="192"/>
        <v>50</v>
      </c>
      <c r="B467" s="21" t="e">
        <f>'Calculateur de trading'!I467/C467/W467</f>
        <v>#DIV/0!</v>
      </c>
      <c r="C467" s="278">
        <f t="shared" si="193"/>
        <v>10</v>
      </c>
      <c r="D467" s="426"/>
      <c r="E467" s="273">
        <f t="shared" si="194"/>
        <v>100</v>
      </c>
      <c r="F467" s="271">
        <f t="shared" si="186"/>
        <v>2</v>
      </c>
      <c r="G467" s="271" t="e">
        <f t="shared" si="187"/>
        <v>#DIV/0!</v>
      </c>
      <c r="H467" s="272">
        <f t="shared" si="188"/>
        <v>20</v>
      </c>
      <c r="I467" s="270"/>
      <c r="J467" s="273">
        <f t="shared" si="195"/>
        <v>200</v>
      </c>
      <c r="K467" s="271">
        <f t="shared" si="189"/>
        <v>4</v>
      </c>
      <c r="L467" s="271" t="e">
        <f t="shared" si="190"/>
        <v>#DIV/0!</v>
      </c>
      <c r="M467" s="272">
        <f t="shared" si="191"/>
        <v>40</v>
      </c>
      <c r="N467" s="389"/>
      <c r="O467" s="455" t="e">
        <f>(A467*B467*W467)+(B467*'Calculateur de trading'!H467)</f>
        <v>#DIV/0!</v>
      </c>
      <c r="P467" s="274" t="e">
        <f>O467/'Déscriptions des trades'!CK467</f>
        <v>#DIV/0!</v>
      </c>
      <c r="Q467" s="456" t="e">
        <f>'Déscriptions des trades'!CK467-O467</f>
        <v>#DIV/0!</v>
      </c>
      <c r="R467" s="466" t="e">
        <f t="shared" si="196"/>
        <v>#DIV/0!</v>
      </c>
      <c r="S467" s="389"/>
      <c r="T467" s="12"/>
      <c r="U467" s="25"/>
      <c r="V467" s="15"/>
      <c r="W467" s="490">
        <f t="shared" si="200"/>
        <v>0</v>
      </c>
      <c r="X467" s="21" t="e">
        <f>W467*U467/'Déscriptions des trades'!CK467*'Déscriptions des trades'!B467</f>
        <v>#DIV/0!</v>
      </c>
      <c r="Y467" s="459"/>
      <c r="Z467" s="389"/>
      <c r="AA467" s="23">
        <f t="shared" si="197"/>
        <v>0.1</v>
      </c>
      <c r="AB467" s="17" t="e">
        <f>(AA467*'Déscriptions des trades'!U467*'Déscriptions des trades'!B467/'Déscriptions des trades'!CK467)*'Déscriptions des trades'!W467</f>
        <v>#DIV/0!</v>
      </c>
      <c r="AC467" s="265" t="e">
        <f>AB467*'Déscriptions des trades'!CK467</f>
        <v>#DIV/0!</v>
      </c>
      <c r="AD467" s="266" t="e">
        <f>'Déscriptions des trades'!CK467-AC467</f>
        <v>#DIV/0!</v>
      </c>
      <c r="AE467" s="389"/>
      <c r="AF467" s="399">
        <v>463</v>
      </c>
      <c r="AG467" s="389"/>
      <c r="AH467" s="20"/>
      <c r="AI467" s="303"/>
      <c r="AJ467" s="307"/>
      <c r="AK467" s="161"/>
      <c r="AL467" s="305"/>
      <c r="AM467" s="305"/>
      <c r="AN467" s="162"/>
      <c r="AO467" s="439"/>
      <c r="AP467" s="162"/>
      <c r="AQ467" s="113"/>
      <c r="AR467" s="113"/>
      <c r="AS467" s="384"/>
      <c r="AT467" s="306"/>
      <c r="AU467" s="306"/>
      <c r="AV467" s="160"/>
      <c r="AW467" s="158"/>
      <c r="AX467" s="385"/>
      <c r="AY467" s="453"/>
      <c r="AZ467" s="165"/>
      <c r="BA467" s="301"/>
      <c r="BB467" s="165"/>
      <c r="BC467" s="301"/>
      <c r="BD467" s="165"/>
      <c r="BE467" s="302"/>
      <c r="BF467" s="302"/>
      <c r="BG467" s="165"/>
      <c r="BH467" s="303"/>
      <c r="BI467" s="165"/>
      <c r="BJ467" s="304"/>
      <c r="BK467" s="394"/>
      <c r="BL467" s="302"/>
      <c r="BM467" s="302"/>
      <c r="BN467" s="394"/>
      <c r="BO467" s="302"/>
      <c r="BP467" s="13"/>
      <c r="BQ467" s="302"/>
      <c r="BR467" s="13"/>
      <c r="BS467" s="302"/>
      <c r="BT467" s="13"/>
      <c r="BU467" s="302"/>
      <c r="BV467" s="386"/>
      <c r="BW467" s="303"/>
      <c r="BX467" s="303"/>
      <c r="BY467" s="302"/>
      <c r="BZ467" s="302"/>
      <c r="CA467" s="387"/>
      <c r="CB467" s="395"/>
      <c r="CC467" s="12"/>
      <c r="CD467" s="304"/>
      <c r="CE467" s="14"/>
      <c r="CF467" s="395"/>
      <c r="CG467" s="397"/>
      <c r="CH467" s="300">
        <f t="shared" si="201"/>
        <v>0</v>
      </c>
      <c r="CI467" s="26"/>
      <c r="CJ467" s="17">
        <f t="shared" si="198"/>
        <v>0</v>
      </c>
      <c r="CK467" s="18">
        <f t="shared" si="209"/>
        <v>12.89</v>
      </c>
      <c r="CM467" s="164"/>
      <c r="CN467" s="302"/>
      <c r="CO467" s="13">
        <f t="shared" si="202"/>
        <v>0</v>
      </c>
      <c r="CP467" s="302"/>
      <c r="CQ467" s="13">
        <f t="shared" si="203"/>
        <v>0</v>
      </c>
      <c r="CR467" s="302"/>
      <c r="CS467" s="13">
        <f t="shared" si="204"/>
        <v>0</v>
      </c>
      <c r="CT467" s="302"/>
      <c r="CU467" s="13">
        <f t="shared" si="199"/>
        <v>0</v>
      </c>
      <c r="CV467" s="302"/>
      <c r="CW467" s="13">
        <f t="shared" si="205"/>
        <v>0</v>
      </c>
      <c r="CX467" s="13">
        <f t="shared" si="206"/>
        <v>0</v>
      </c>
      <c r="CY467" s="251">
        <f t="shared" si="207"/>
        <v>0</v>
      </c>
      <c r="CZ467" s="13" t="s">
        <v>29</v>
      </c>
      <c r="DA467" s="13">
        <v>50</v>
      </c>
      <c r="DB467" s="22">
        <f t="shared" si="208"/>
        <v>0</v>
      </c>
      <c r="DD467" s="24"/>
      <c r="DF467" s="163"/>
      <c r="DH467" s="24"/>
      <c r="DI467" s="447"/>
      <c r="DJ467" s="163"/>
    </row>
    <row r="468" spans="1:114" s="7" customFormat="1">
      <c r="A468" s="277">
        <f t="shared" si="192"/>
        <v>50</v>
      </c>
      <c r="B468" s="21" t="e">
        <f>'Calculateur de trading'!I468/C468/W468</f>
        <v>#DIV/0!</v>
      </c>
      <c r="C468" s="278">
        <f t="shared" si="193"/>
        <v>10</v>
      </c>
      <c r="D468" s="426"/>
      <c r="E468" s="273">
        <f t="shared" si="194"/>
        <v>100</v>
      </c>
      <c r="F468" s="271">
        <f t="shared" si="186"/>
        <v>2</v>
      </c>
      <c r="G468" s="271" t="e">
        <f t="shared" si="187"/>
        <v>#DIV/0!</v>
      </c>
      <c r="H468" s="272">
        <f t="shared" si="188"/>
        <v>20</v>
      </c>
      <c r="I468" s="270"/>
      <c r="J468" s="273">
        <f t="shared" si="195"/>
        <v>200</v>
      </c>
      <c r="K468" s="271">
        <f t="shared" si="189"/>
        <v>4</v>
      </c>
      <c r="L468" s="271" t="e">
        <f t="shared" si="190"/>
        <v>#DIV/0!</v>
      </c>
      <c r="M468" s="272">
        <f t="shared" si="191"/>
        <v>40</v>
      </c>
      <c r="N468" s="389"/>
      <c r="O468" s="455" t="e">
        <f>(A468*B468*W468)+(B468*'Calculateur de trading'!H468)</f>
        <v>#DIV/0!</v>
      </c>
      <c r="P468" s="274" t="e">
        <f>O468/'Déscriptions des trades'!CK468</f>
        <v>#DIV/0!</v>
      </c>
      <c r="Q468" s="456" t="e">
        <f>'Déscriptions des trades'!CK468-O468</f>
        <v>#DIV/0!</v>
      </c>
      <c r="R468" s="466" t="e">
        <f t="shared" si="196"/>
        <v>#DIV/0!</v>
      </c>
      <c r="S468" s="389"/>
      <c r="T468" s="12"/>
      <c r="U468" s="25"/>
      <c r="V468" s="15"/>
      <c r="W468" s="490">
        <f t="shared" si="200"/>
        <v>0</v>
      </c>
      <c r="X468" s="21" t="e">
        <f>W468*U468/'Déscriptions des trades'!CK468*'Déscriptions des trades'!B468</f>
        <v>#DIV/0!</v>
      </c>
      <c r="Y468" s="459"/>
      <c r="Z468" s="389"/>
      <c r="AA468" s="23">
        <f t="shared" si="197"/>
        <v>0.1</v>
      </c>
      <c r="AB468" s="17" t="e">
        <f>(AA468*'Déscriptions des trades'!U468*'Déscriptions des trades'!B468/'Déscriptions des trades'!CK468)*'Déscriptions des trades'!W468</f>
        <v>#DIV/0!</v>
      </c>
      <c r="AC468" s="265" t="e">
        <f>AB468*'Déscriptions des trades'!CK468</f>
        <v>#DIV/0!</v>
      </c>
      <c r="AD468" s="266" t="e">
        <f>'Déscriptions des trades'!CK468-AC468</f>
        <v>#DIV/0!</v>
      </c>
      <c r="AE468" s="389"/>
      <c r="AF468" s="399">
        <v>464</v>
      </c>
      <c r="AG468" s="389"/>
      <c r="AH468" s="20"/>
      <c r="AI468" s="303"/>
      <c r="AJ468" s="307"/>
      <c r="AK468" s="161"/>
      <c r="AL468" s="305"/>
      <c r="AM468" s="305"/>
      <c r="AN468" s="162"/>
      <c r="AO468" s="439"/>
      <c r="AP468" s="162"/>
      <c r="AQ468" s="113"/>
      <c r="AR468" s="113"/>
      <c r="AS468" s="384"/>
      <c r="AT468" s="306"/>
      <c r="AU468" s="306"/>
      <c r="AV468" s="160"/>
      <c r="AW468" s="158"/>
      <c r="AX468" s="385"/>
      <c r="AY468" s="453"/>
      <c r="AZ468" s="165"/>
      <c r="BA468" s="301"/>
      <c r="BB468" s="165"/>
      <c r="BC468" s="301"/>
      <c r="BD468" s="165"/>
      <c r="BE468" s="302"/>
      <c r="BF468" s="302"/>
      <c r="BG468" s="165"/>
      <c r="BH468" s="303"/>
      <c r="BI468" s="165"/>
      <c r="BJ468" s="304"/>
      <c r="BK468" s="394"/>
      <c r="BL468" s="302"/>
      <c r="BM468" s="302"/>
      <c r="BN468" s="394"/>
      <c r="BO468" s="302"/>
      <c r="BP468" s="13"/>
      <c r="BQ468" s="302"/>
      <c r="BR468" s="13"/>
      <c r="BS468" s="302"/>
      <c r="BT468" s="13"/>
      <c r="BU468" s="302"/>
      <c r="BV468" s="386"/>
      <c r="BW468" s="303"/>
      <c r="BX468" s="303"/>
      <c r="BY468" s="302"/>
      <c r="BZ468" s="302"/>
      <c r="CA468" s="387"/>
      <c r="CB468" s="395"/>
      <c r="CC468" s="12"/>
      <c r="CD468" s="304"/>
      <c r="CE468" s="14"/>
      <c r="CF468" s="395"/>
      <c r="CG468" s="397"/>
      <c r="CH468" s="300">
        <f t="shared" si="201"/>
        <v>0</v>
      </c>
      <c r="CI468" s="26"/>
      <c r="CJ468" s="17">
        <f t="shared" si="198"/>
        <v>0</v>
      </c>
      <c r="CK468" s="18">
        <f t="shared" si="209"/>
        <v>12.89</v>
      </c>
      <c r="CM468" s="164"/>
      <c r="CN468" s="302"/>
      <c r="CO468" s="13">
        <f t="shared" si="202"/>
        <v>0</v>
      </c>
      <c r="CP468" s="302"/>
      <c r="CQ468" s="13">
        <f t="shared" si="203"/>
        <v>0</v>
      </c>
      <c r="CR468" s="302"/>
      <c r="CS468" s="13">
        <f t="shared" si="204"/>
        <v>0</v>
      </c>
      <c r="CT468" s="302"/>
      <c r="CU468" s="13">
        <f t="shared" si="199"/>
        <v>0</v>
      </c>
      <c r="CV468" s="302"/>
      <c r="CW468" s="13">
        <f t="shared" si="205"/>
        <v>0</v>
      </c>
      <c r="CX468" s="13">
        <f t="shared" si="206"/>
        <v>0</v>
      </c>
      <c r="CY468" s="251">
        <f t="shared" si="207"/>
        <v>0</v>
      </c>
      <c r="CZ468" s="13" t="s">
        <v>29</v>
      </c>
      <c r="DA468" s="13">
        <v>50</v>
      </c>
      <c r="DB468" s="22">
        <f t="shared" si="208"/>
        <v>0</v>
      </c>
      <c r="DD468" s="24"/>
      <c r="DF468" s="163"/>
      <c r="DH468" s="24"/>
      <c r="DI468" s="447"/>
      <c r="DJ468" s="163"/>
    </row>
    <row r="469" spans="1:114" s="7" customFormat="1">
      <c r="A469" s="277">
        <f t="shared" si="192"/>
        <v>50</v>
      </c>
      <c r="B469" s="21" t="e">
        <f>'Calculateur de trading'!I469/C469/W469</f>
        <v>#DIV/0!</v>
      </c>
      <c r="C469" s="278">
        <f t="shared" si="193"/>
        <v>10</v>
      </c>
      <c r="D469" s="278"/>
      <c r="E469" s="273">
        <f t="shared" si="194"/>
        <v>100</v>
      </c>
      <c r="F469" s="271">
        <f t="shared" si="186"/>
        <v>2</v>
      </c>
      <c r="G469" s="271" t="e">
        <f t="shared" si="187"/>
        <v>#DIV/0!</v>
      </c>
      <c r="H469" s="272">
        <f t="shared" si="188"/>
        <v>20</v>
      </c>
      <c r="I469" s="270"/>
      <c r="J469" s="273">
        <f t="shared" si="195"/>
        <v>200</v>
      </c>
      <c r="K469" s="271">
        <f t="shared" si="189"/>
        <v>4</v>
      </c>
      <c r="L469" s="271" t="e">
        <f t="shared" si="190"/>
        <v>#DIV/0!</v>
      </c>
      <c r="M469" s="272">
        <f t="shared" si="191"/>
        <v>40</v>
      </c>
      <c r="N469" s="389"/>
      <c r="O469" s="455" t="e">
        <f>(A469*B469*W469)+(B469*'Calculateur de trading'!H469)</f>
        <v>#DIV/0!</v>
      </c>
      <c r="P469" s="274" t="e">
        <f>O469/'Déscriptions des trades'!CK469</f>
        <v>#DIV/0!</v>
      </c>
      <c r="Q469" s="456" t="e">
        <f>'Déscriptions des trades'!CK469-O469</f>
        <v>#DIV/0!</v>
      </c>
      <c r="R469" s="466" t="e">
        <f t="shared" si="196"/>
        <v>#DIV/0!</v>
      </c>
      <c r="S469" s="389"/>
      <c r="T469" s="12"/>
      <c r="U469" s="25"/>
      <c r="V469" s="15"/>
      <c r="W469" s="490">
        <f t="shared" si="200"/>
        <v>0</v>
      </c>
      <c r="X469" s="21" t="e">
        <f>W469*U469/'Déscriptions des trades'!CK469*'Déscriptions des trades'!B469</f>
        <v>#DIV/0!</v>
      </c>
      <c r="Y469" s="459"/>
      <c r="Z469" s="389"/>
      <c r="AA469" s="23">
        <f t="shared" si="197"/>
        <v>0.1</v>
      </c>
      <c r="AB469" s="17" t="e">
        <f>(AA469*'Déscriptions des trades'!U469*'Déscriptions des trades'!B469/'Déscriptions des trades'!CK469)*'Déscriptions des trades'!W469</f>
        <v>#DIV/0!</v>
      </c>
      <c r="AC469" s="265" t="e">
        <f>AB469*'Déscriptions des trades'!CK469</f>
        <v>#DIV/0!</v>
      </c>
      <c r="AD469" s="266" t="e">
        <f>'Déscriptions des trades'!CK469-AC469</f>
        <v>#DIV/0!</v>
      </c>
      <c r="AE469" s="389"/>
      <c r="AF469" s="399">
        <v>465</v>
      </c>
      <c r="AG469" s="389"/>
      <c r="AH469" s="20"/>
      <c r="AI469" s="303"/>
      <c r="AJ469" s="307"/>
      <c r="AK469" s="161"/>
      <c r="AL469" s="305"/>
      <c r="AM469" s="305"/>
      <c r="AN469" s="162"/>
      <c r="AO469" s="439"/>
      <c r="AP469" s="162"/>
      <c r="AQ469" s="113"/>
      <c r="AR469" s="113"/>
      <c r="AS469" s="384"/>
      <c r="AT469" s="306"/>
      <c r="AU469" s="306"/>
      <c r="AV469" s="160"/>
      <c r="AW469" s="158"/>
      <c r="AX469" s="385"/>
      <c r="AY469" s="453"/>
      <c r="AZ469" s="165"/>
      <c r="BA469" s="301"/>
      <c r="BB469" s="165"/>
      <c r="BC469" s="301"/>
      <c r="BD469" s="165"/>
      <c r="BE469" s="302"/>
      <c r="BF469" s="302"/>
      <c r="BG469" s="165"/>
      <c r="BH469" s="303"/>
      <c r="BI469" s="165"/>
      <c r="BJ469" s="304"/>
      <c r="BK469" s="394"/>
      <c r="BL469" s="302"/>
      <c r="BM469" s="302"/>
      <c r="BN469" s="394"/>
      <c r="BO469" s="302"/>
      <c r="BP469" s="13"/>
      <c r="BQ469" s="302"/>
      <c r="BR469" s="13"/>
      <c r="BS469" s="302"/>
      <c r="BT469" s="13"/>
      <c r="BU469" s="302"/>
      <c r="BV469" s="386"/>
      <c r="BW469" s="303"/>
      <c r="BX469" s="303"/>
      <c r="BY469" s="302"/>
      <c r="BZ469" s="302"/>
      <c r="CA469" s="387"/>
      <c r="CB469" s="395"/>
      <c r="CC469" s="12"/>
      <c r="CD469" s="304"/>
      <c r="CE469" s="14"/>
      <c r="CF469" s="395"/>
      <c r="CG469" s="397"/>
      <c r="CH469" s="300">
        <f t="shared" si="201"/>
        <v>0</v>
      </c>
      <c r="CI469" s="26"/>
      <c r="CJ469" s="17">
        <f t="shared" si="198"/>
        <v>0</v>
      </c>
      <c r="CK469" s="18">
        <f t="shared" si="209"/>
        <v>12.89</v>
      </c>
      <c r="CM469" s="164"/>
      <c r="CN469" s="302"/>
      <c r="CO469" s="13">
        <f t="shared" si="202"/>
        <v>0</v>
      </c>
      <c r="CP469" s="302"/>
      <c r="CQ469" s="13">
        <f t="shared" si="203"/>
        <v>0</v>
      </c>
      <c r="CR469" s="302"/>
      <c r="CS469" s="13">
        <f t="shared" si="204"/>
        <v>0</v>
      </c>
      <c r="CT469" s="302"/>
      <c r="CU469" s="13">
        <f t="shared" si="199"/>
        <v>0</v>
      </c>
      <c r="CV469" s="302"/>
      <c r="CW469" s="13">
        <f t="shared" si="205"/>
        <v>0</v>
      </c>
      <c r="CX469" s="13">
        <f t="shared" si="206"/>
        <v>0</v>
      </c>
      <c r="CY469" s="251">
        <f t="shared" si="207"/>
        <v>0</v>
      </c>
      <c r="CZ469" s="13" t="s">
        <v>29</v>
      </c>
      <c r="DA469" s="13">
        <v>50</v>
      </c>
      <c r="DB469" s="22">
        <f t="shared" si="208"/>
        <v>0</v>
      </c>
      <c r="DD469" s="24"/>
      <c r="DF469" s="163"/>
      <c r="DH469" s="24"/>
      <c r="DI469" s="447"/>
      <c r="DJ469" s="163"/>
    </row>
    <row r="470" spans="1:114" s="7" customFormat="1">
      <c r="A470" s="277">
        <f t="shared" si="192"/>
        <v>50</v>
      </c>
      <c r="B470" s="21" t="e">
        <f>'Calculateur de trading'!I470/C470/W470</f>
        <v>#DIV/0!</v>
      </c>
      <c r="C470" s="278">
        <f t="shared" si="193"/>
        <v>10</v>
      </c>
      <c r="D470" s="426"/>
      <c r="E470" s="273">
        <f t="shared" si="194"/>
        <v>100</v>
      </c>
      <c r="F470" s="271">
        <f t="shared" si="186"/>
        <v>2</v>
      </c>
      <c r="G470" s="271" t="e">
        <f t="shared" si="187"/>
        <v>#DIV/0!</v>
      </c>
      <c r="H470" s="272">
        <f t="shared" si="188"/>
        <v>20</v>
      </c>
      <c r="I470" s="270"/>
      <c r="J470" s="273">
        <f t="shared" si="195"/>
        <v>200</v>
      </c>
      <c r="K470" s="271">
        <f t="shared" si="189"/>
        <v>4</v>
      </c>
      <c r="L470" s="271" t="e">
        <f t="shared" si="190"/>
        <v>#DIV/0!</v>
      </c>
      <c r="M470" s="272">
        <f t="shared" si="191"/>
        <v>40</v>
      </c>
      <c r="N470" s="389"/>
      <c r="O470" s="455" t="e">
        <f>(A470*B470*W470)+(B470*'Calculateur de trading'!H470)</f>
        <v>#DIV/0!</v>
      </c>
      <c r="P470" s="274" t="e">
        <f>O470/'Déscriptions des trades'!CK470</f>
        <v>#DIV/0!</v>
      </c>
      <c r="Q470" s="456" t="e">
        <f>'Déscriptions des trades'!CK470-O470</f>
        <v>#DIV/0!</v>
      </c>
      <c r="R470" s="466" t="e">
        <f t="shared" si="196"/>
        <v>#DIV/0!</v>
      </c>
      <c r="S470" s="389"/>
      <c r="T470" s="12"/>
      <c r="U470" s="25"/>
      <c r="V470" s="15"/>
      <c r="W470" s="490">
        <f t="shared" si="200"/>
        <v>0</v>
      </c>
      <c r="X470" s="21" t="e">
        <f>W470*U470/'Déscriptions des trades'!CK470*'Déscriptions des trades'!B470</f>
        <v>#DIV/0!</v>
      </c>
      <c r="Y470" s="459"/>
      <c r="Z470" s="389"/>
      <c r="AA470" s="23">
        <f t="shared" si="197"/>
        <v>0.1</v>
      </c>
      <c r="AB470" s="17" t="e">
        <f>(AA470*'Déscriptions des trades'!U470*'Déscriptions des trades'!B470/'Déscriptions des trades'!CK470)*'Déscriptions des trades'!W470</f>
        <v>#DIV/0!</v>
      </c>
      <c r="AC470" s="265" t="e">
        <f>AB470*'Déscriptions des trades'!CK470</f>
        <v>#DIV/0!</v>
      </c>
      <c r="AD470" s="266" t="e">
        <f>'Déscriptions des trades'!CK470-AC470</f>
        <v>#DIV/0!</v>
      </c>
      <c r="AE470" s="389"/>
      <c r="AF470" s="399">
        <v>466</v>
      </c>
      <c r="AG470" s="389"/>
      <c r="AH470" s="20"/>
      <c r="AI470" s="303"/>
      <c r="AJ470" s="307"/>
      <c r="AK470" s="161"/>
      <c r="AL470" s="305"/>
      <c r="AM470" s="305"/>
      <c r="AN470" s="162"/>
      <c r="AO470" s="439"/>
      <c r="AP470" s="162"/>
      <c r="AQ470" s="113"/>
      <c r="AR470" s="113"/>
      <c r="AS470" s="384"/>
      <c r="AT470" s="306"/>
      <c r="AU470" s="306"/>
      <c r="AV470" s="160"/>
      <c r="AW470" s="158"/>
      <c r="AX470" s="385"/>
      <c r="AY470" s="453"/>
      <c r="AZ470" s="165"/>
      <c r="BA470" s="301"/>
      <c r="BB470" s="165"/>
      <c r="BC470" s="301"/>
      <c r="BD470" s="165"/>
      <c r="BE470" s="302"/>
      <c r="BF470" s="302"/>
      <c r="BG470" s="165"/>
      <c r="BH470" s="303"/>
      <c r="BI470" s="165"/>
      <c r="BJ470" s="304"/>
      <c r="BK470" s="394"/>
      <c r="BL470" s="302"/>
      <c r="BM470" s="302"/>
      <c r="BN470" s="394"/>
      <c r="BO470" s="302"/>
      <c r="BP470" s="13"/>
      <c r="BQ470" s="302"/>
      <c r="BR470" s="13"/>
      <c r="BS470" s="302"/>
      <c r="BT470" s="13"/>
      <c r="BU470" s="302"/>
      <c r="BV470" s="386"/>
      <c r="BW470" s="303"/>
      <c r="BX470" s="303"/>
      <c r="BY470" s="302"/>
      <c r="BZ470" s="302"/>
      <c r="CA470" s="387"/>
      <c r="CB470" s="395"/>
      <c r="CC470" s="12"/>
      <c r="CD470" s="304"/>
      <c r="CE470" s="14"/>
      <c r="CF470" s="395"/>
      <c r="CG470" s="397"/>
      <c r="CH470" s="300">
        <f t="shared" si="201"/>
        <v>0</v>
      </c>
      <c r="CI470" s="26"/>
      <c r="CJ470" s="17">
        <f t="shared" si="198"/>
        <v>0</v>
      </c>
      <c r="CK470" s="18">
        <f t="shared" si="209"/>
        <v>12.89</v>
      </c>
      <c r="CM470" s="164"/>
      <c r="CN470" s="302"/>
      <c r="CO470" s="13">
        <f t="shared" si="202"/>
        <v>0</v>
      </c>
      <c r="CP470" s="302"/>
      <c r="CQ470" s="13">
        <f t="shared" si="203"/>
        <v>0</v>
      </c>
      <c r="CR470" s="302"/>
      <c r="CS470" s="13">
        <f t="shared" si="204"/>
        <v>0</v>
      </c>
      <c r="CT470" s="302"/>
      <c r="CU470" s="13">
        <f t="shared" si="199"/>
        <v>0</v>
      </c>
      <c r="CV470" s="302"/>
      <c r="CW470" s="13">
        <f t="shared" si="205"/>
        <v>0</v>
      </c>
      <c r="CX470" s="13">
        <f t="shared" si="206"/>
        <v>0</v>
      </c>
      <c r="CY470" s="251">
        <f t="shared" si="207"/>
        <v>0</v>
      </c>
      <c r="CZ470" s="13" t="s">
        <v>29</v>
      </c>
      <c r="DA470" s="13">
        <v>50</v>
      </c>
      <c r="DB470" s="22">
        <f t="shared" si="208"/>
        <v>0</v>
      </c>
      <c r="DD470" s="24"/>
      <c r="DF470" s="163"/>
      <c r="DH470" s="24"/>
      <c r="DI470" s="447"/>
      <c r="DJ470" s="163"/>
    </row>
    <row r="471" spans="1:114" s="7" customFormat="1">
      <c r="A471" s="277">
        <f t="shared" si="192"/>
        <v>50</v>
      </c>
      <c r="B471" s="21" t="e">
        <f>'Calculateur de trading'!I471/C471/W471</f>
        <v>#DIV/0!</v>
      </c>
      <c r="C471" s="278">
        <f t="shared" si="193"/>
        <v>10</v>
      </c>
      <c r="D471" s="278"/>
      <c r="E471" s="273">
        <f t="shared" si="194"/>
        <v>100</v>
      </c>
      <c r="F471" s="271">
        <f t="shared" si="186"/>
        <v>2</v>
      </c>
      <c r="G471" s="271" t="e">
        <f t="shared" si="187"/>
        <v>#DIV/0!</v>
      </c>
      <c r="H471" s="272">
        <f t="shared" si="188"/>
        <v>20</v>
      </c>
      <c r="I471" s="270"/>
      <c r="J471" s="273">
        <f t="shared" si="195"/>
        <v>200</v>
      </c>
      <c r="K471" s="271">
        <f t="shared" si="189"/>
        <v>4</v>
      </c>
      <c r="L471" s="271" t="e">
        <f t="shared" si="190"/>
        <v>#DIV/0!</v>
      </c>
      <c r="M471" s="272">
        <f t="shared" si="191"/>
        <v>40</v>
      </c>
      <c r="N471" s="389"/>
      <c r="O471" s="455" t="e">
        <f>(A471*B471*W471)+(B471*'Calculateur de trading'!H471)</f>
        <v>#DIV/0!</v>
      </c>
      <c r="P471" s="274" t="e">
        <f>O471/'Déscriptions des trades'!CK471</f>
        <v>#DIV/0!</v>
      </c>
      <c r="Q471" s="456" t="e">
        <f>'Déscriptions des trades'!CK471-O471</f>
        <v>#DIV/0!</v>
      </c>
      <c r="R471" s="466" t="e">
        <f t="shared" si="196"/>
        <v>#DIV/0!</v>
      </c>
      <c r="S471" s="389"/>
      <c r="T471" s="12"/>
      <c r="U471" s="25"/>
      <c r="V471" s="15"/>
      <c r="W471" s="490">
        <f t="shared" si="200"/>
        <v>0</v>
      </c>
      <c r="X471" s="21" t="e">
        <f>W471*U471/'Déscriptions des trades'!CK471*'Déscriptions des trades'!B471</f>
        <v>#DIV/0!</v>
      </c>
      <c r="Y471" s="459"/>
      <c r="Z471" s="389"/>
      <c r="AA471" s="23">
        <f t="shared" si="197"/>
        <v>0.1</v>
      </c>
      <c r="AB471" s="17" t="e">
        <f>(AA471*'Déscriptions des trades'!U471*'Déscriptions des trades'!B471/'Déscriptions des trades'!CK471)*'Déscriptions des trades'!W471</f>
        <v>#DIV/0!</v>
      </c>
      <c r="AC471" s="265" t="e">
        <f>AB471*'Déscriptions des trades'!CK471</f>
        <v>#DIV/0!</v>
      </c>
      <c r="AD471" s="266" t="e">
        <f>'Déscriptions des trades'!CK471-AC471</f>
        <v>#DIV/0!</v>
      </c>
      <c r="AE471" s="389"/>
      <c r="AF471" s="399">
        <v>467</v>
      </c>
      <c r="AG471" s="389"/>
      <c r="AH471" s="20"/>
      <c r="AI471" s="303"/>
      <c r="AJ471" s="307"/>
      <c r="AK471" s="161"/>
      <c r="AL471" s="305"/>
      <c r="AM471" s="305"/>
      <c r="AN471" s="162"/>
      <c r="AO471" s="439"/>
      <c r="AP471" s="162"/>
      <c r="AQ471" s="113"/>
      <c r="AR471" s="113"/>
      <c r="AS471" s="384"/>
      <c r="AT471" s="306"/>
      <c r="AU471" s="306"/>
      <c r="AV471" s="160"/>
      <c r="AW471" s="158"/>
      <c r="AX471" s="385"/>
      <c r="AY471" s="453"/>
      <c r="AZ471" s="165"/>
      <c r="BA471" s="301"/>
      <c r="BB471" s="165"/>
      <c r="BC471" s="301"/>
      <c r="BD471" s="165"/>
      <c r="BE471" s="302"/>
      <c r="BF471" s="302"/>
      <c r="BG471" s="165"/>
      <c r="BH471" s="303"/>
      <c r="BI471" s="165"/>
      <c r="BJ471" s="304"/>
      <c r="BK471" s="394"/>
      <c r="BL471" s="302"/>
      <c r="BM471" s="302"/>
      <c r="BN471" s="394"/>
      <c r="BO471" s="302"/>
      <c r="BP471" s="13"/>
      <c r="BQ471" s="302"/>
      <c r="BR471" s="13"/>
      <c r="BS471" s="302"/>
      <c r="BT471" s="13"/>
      <c r="BU471" s="302"/>
      <c r="BV471" s="386"/>
      <c r="BW471" s="303"/>
      <c r="BX471" s="303"/>
      <c r="BY471" s="302"/>
      <c r="BZ471" s="302"/>
      <c r="CA471" s="387"/>
      <c r="CB471" s="395"/>
      <c r="CC471" s="12"/>
      <c r="CD471" s="304"/>
      <c r="CE471" s="14"/>
      <c r="CF471" s="395"/>
      <c r="CG471" s="397"/>
      <c r="CH471" s="300">
        <f t="shared" si="201"/>
        <v>0</v>
      </c>
      <c r="CI471" s="26"/>
      <c r="CJ471" s="17">
        <f t="shared" si="198"/>
        <v>0</v>
      </c>
      <c r="CK471" s="18">
        <f t="shared" si="209"/>
        <v>12.89</v>
      </c>
      <c r="CM471" s="164"/>
      <c r="CN471" s="302"/>
      <c r="CO471" s="13">
        <f t="shared" si="202"/>
        <v>0</v>
      </c>
      <c r="CP471" s="302"/>
      <c r="CQ471" s="13">
        <f t="shared" si="203"/>
        <v>0</v>
      </c>
      <c r="CR471" s="302"/>
      <c r="CS471" s="13">
        <f t="shared" si="204"/>
        <v>0</v>
      </c>
      <c r="CT471" s="302"/>
      <c r="CU471" s="13">
        <f t="shared" si="199"/>
        <v>0</v>
      </c>
      <c r="CV471" s="302"/>
      <c r="CW471" s="13">
        <f t="shared" si="205"/>
        <v>0</v>
      </c>
      <c r="CX471" s="13">
        <f t="shared" si="206"/>
        <v>0</v>
      </c>
      <c r="CY471" s="251">
        <f t="shared" si="207"/>
        <v>0</v>
      </c>
      <c r="CZ471" s="13" t="s">
        <v>29</v>
      </c>
      <c r="DA471" s="13">
        <v>50</v>
      </c>
      <c r="DB471" s="22">
        <f t="shared" si="208"/>
        <v>0</v>
      </c>
      <c r="DD471" s="24"/>
      <c r="DF471" s="163"/>
      <c r="DH471" s="24"/>
      <c r="DI471" s="447"/>
      <c r="DJ471" s="163"/>
    </row>
    <row r="472" spans="1:114" s="7" customFormat="1">
      <c r="A472" s="277">
        <f t="shared" si="192"/>
        <v>50</v>
      </c>
      <c r="B472" s="21" t="e">
        <f>'Calculateur de trading'!I472/C472/W472</f>
        <v>#DIV/0!</v>
      </c>
      <c r="C472" s="278">
        <f t="shared" si="193"/>
        <v>10</v>
      </c>
      <c r="D472" s="426"/>
      <c r="E472" s="273">
        <f t="shared" si="194"/>
        <v>100</v>
      </c>
      <c r="F472" s="271">
        <f t="shared" si="186"/>
        <v>2</v>
      </c>
      <c r="G472" s="271" t="e">
        <f t="shared" si="187"/>
        <v>#DIV/0!</v>
      </c>
      <c r="H472" s="272">
        <f t="shared" si="188"/>
        <v>20</v>
      </c>
      <c r="I472" s="270"/>
      <c r="J472" s="273">
        <f t="shared" si="195"/>
        <v>200</v>
      </c>
      <c r="K472" s="271">
        <f t="shared" si="189"/>
        <v>4</v>
      </c>
      <c r="L472" s="271" t="e">
        <f t="shared" si="190"/>
        <v>#DIV/0!</v>
      </c>
      <c r="M472" s="272">
        <f t="shared" si="191"/>
        <v>40</v>
      </c>
      <c r="N472" s="389"/>
      <c r="O472" s="455" t="e">
        <f>(A472*B472*W472)+(B472*'Calculateur de trading'!H472)</f>
        <v>#DIV/0!</v>
      </c>
      <c r="P472" s="274" t="e">
        <f>O472/'Déscriptions des trades'!CK472</f>
        <v>#DIV/0!</v>
      </c>
      <c r="Q472" s="456" t="e">
        <f>'Déscriptions des trades'!CK472-O472</f>
        <v>#DIV/0!</v>
      </c>
      <c r="R472" s="466" t="e">
        <f t="shared" si="196"/>
        <v>#DIV/0!</v>
      </c>
      <c r="S472" s="389"/>
      <c r="T472" s="12"/>
      <c r="U472" s="25"/>
      <c r="V472" s="15"/>
      <c r="W472" s="490">
        <f t="shared" si="200"/>
        <v>0</v>
      </c>
      <c r="X472" s="21" t="e">
        <f>W472*U472/'Déscriptions des trades'!CK472*'Déscriptions des trades'!B472</f>
        <v>#DIV/0!</v>
      </c>
      <c r="Y472" s="459"/>
      <c r="Z472" s="389"/>
      <c r="AA472" s="23">
        <f t="shared" si="197"/>
        <v>0.1</v>
      </c>
      <c r="AB472" s="17" t="e">
        <f>(AA472*'Déscriptions des trades'!U472*'Déscriptions des trades'!B472/'Déscriptions des trades'!CK472)*'Déscriptions des trades'!W472</f>
        <v>#DIV/0!</v>
      </c>
      <c r="AC472" s="265" t="e">
        <f>AB472*'Déscriptions des trades'!CK472</f>
        <v>#DIV/0!</v>
      </c>
      <c r="AD472" s="266" t="e">
        <f>'Déscriptions des trades'!CK472-AC472</f>
        <v>#DIV/0!</v>
      </c>
      <c r="AE472" s="389"/>
      <c r="AF472" s="399">
        <v>468</v>
      </c>
      <c r="AG472" s="389"/>
      <c r="AH472" s="20"/>
      <c r="AI472" s="303"/>
      <c r="AJ472" s="307"/>
      <c r="AK472" s="161"/>
      <c r="AL472" s="305"/>
      <c r="AM472" s="305"/>
      <c r="AN472" s="162"/>
      <c r="AO472" s="439"/>
      <c r="AP472" s="162"/>
      <c r="AQ472" s="113"/>
      <c r="AR472" s="113"/>
      <c r="AS472" s="384"/>
      <c r="AT472" s="306"/>
      <c r="AU472" s="306"/>
      <c r="AV472" s="160"/>
      <c r="AW472" s="158"/>
      <c r="AX472" s="385"/>
      <c r="AY472" s="453"/>
      <c r="AZ472" s="165"/>
      <c r="BA472" s="301"/>
      <c r="BB472" s="165"/>
      <c r="BC472" s="301"/>
      <c r="BD472" s="165"/>
      <c r="BE472" s="302"/>
      <c r="BF472" s="302"/>
      <c r="BG472" s="165"/>
      <c r="BH472" s="303"/>
      <c r="BI472" s="165"/>
      <c r="BJ472" s="304"/>
      <c r="BK472" s="394"/>
      <c r="BL472" s="302"/>
      <c r="BM472" s="302"/>
      <c r="BN472" s="394"/>
      <c r="BO472" s="302"/>
      <c r="BP472" s="13"/>
      <c r="BQ472" s="302"/>
      <c r="BR472" s="13"/>
      <c r="BS472" s="302"/>
      <c r="BT472" s="13"/>
      <c r="BU472" s="302"/>
      <c r="BV472" s="386"/>
      <c r="BW472" s="303"/>
      <c r="BX472" s="303"/>
      <c r="BY472" s="302"/>
      <c r="BZ472" s="302"/>
      <c r="CA472" s="387"/>
      <c r="CB472" s="395"/>
      <c r="CC472" s="12"/>
      <c r="CD472" s="304"/>
      <c r="CE472" s="14"/>
      <c r="CF472" s="395"/>
      <c r="CG472" s="397"/>
      <c r="CH472" s="300">
        <f t="shared" si="201"/>
        <v>0</v>
      </c>
      <c r="CI472" s="26"/>
      <c r="CJ472" s="17">
        <f t="shared" si="198"/>
        <v>0</v>
      </c>
      <c r="CK472" s="18">
        <f t="shared" si="209"/>
        <v>12.89</v>
      </c>
      <c r="CM472" s="164"/>
      <c r="CN472" s="302"/>
      <c r="CO472" s="13">
        <f t="shared" si="202"/>
        <v>0</v>
      </c>
      <c r="CP472" s="302"/>
      <c r="CQ472" s="13">
        <f t="shared" si="203"/>
        <v>0</v>
      </c>
      <c r="CR472" s="302"/>
      <c r="CS472" s="13">
        <f t="shared" si="204"/>
        <v>0</v>
      </c>
      <c r="CT472" s="302"/>
      <c r="CU472" s="13">
        <f t="shared" si="199"/>
        <v>0</v>
      </c>
      <c r="CV472" s="302"/>
      <c r="CW472" s="13">
        <f t="shared" si="205"/>
        <v>0</v>
      </c>
      <c r="CX472" s="13">
        <f t="shared" si="206"/>
        <v>0</v>
      </c>
      <c r="CY472" s="251">
        <f t="shared" si="207"/>
        <v>0</v>
      </c>
      <c r="CZ472" s="13" t="s">
        <v>29</v>
      </c>
      <c r="DA472" s="13">
        <v>50</v>
      </c>
      <c r="DB472" s="22">
        <f t="shared" si="208"/>
        <v>0</v>
      </c>
      <c r="DD472" s="24"/>
      <c r="DF472" s="163"/>
      <c r="DH472" s="24"/>
      <c r="DI472" s="447"/>
      <c r="DJ472" s="163"/>
    </row>
    <row r="473" spans="1:114" s="7" customFormat="1">
      <c r="A473" s="277">
        <f t="shared" si="192"/>
        <v>50</v>
      </c>
      <c r="B473" s="21" t="e">
        <f>'Calculateur de trading'!I473/C473/W473</f>
        <v>#DIV/0!</v>
      </c>
      <c r="C473" s="278">
        <f t="shared" si="193"/>
        <v>10</v>
      </c>
      <c r="D473" s="278"/>
      <c r="E473" s="273">
        <f t="shared" si="194"/>
        <v>100</v>
      </c>
      <c r="F473" s="271">
        <f t="shared" si="186"/>
        <v>2</v>
      </c>
      <c r="G473" s="271" t="e">
        <f t="shared" si="187"/>
        <v>#DIV/0!</v>
      </c>
      <c r="H473" s="272">
        <f t="shared" si="188"/>
        <v>20</v>
      </c>
      <c r="I473" s="270"/>
      <c r="J473" s="273">
        <f t="shared" si="195"/>
        <v>200</v>
      </c>
      <c r="K473" s="271">
        <f t="shared" si="189"/>
        <v>4</v>
      </c>
      <c r="L473" s="271" t="e">
        <f t="shared" si="190"/>
        <v>#DIV/0!</v>
      </c>
      <c r="M473" s="272">
        <f t="shared" si="191"/>
        <v>40</v>
      </c>
      <c r="N473" s="389"/>
      <c r="O473" s="455" t="e">
        <f>(A473*B473*W473)+(B473*'Calculateur de trading'!H473)</f>
        <v>#DIV/0!</v>
      </c>
      <c r="P473" s="274" t="e">
        <f>O473/'Déscriptions des trades'!CK473</f>
        <v>#DIV/0!</v>
      </c>
      <c r="Q473" s="456" t="e">
        <f>'Déscriptions des trades'!CK473-O473</f>
        <v>#DIV/0!</v>
      </c>
      <c r="R473" s="466" t="e">
        <f t="shared" si="196"/>
        <v>#DIV/0!</v>
      </c>
      <c r="S473" s="389"/>
      <c r="T473" s="12"/>
      <c r="U473" s="25"/>
      <c r="V473" s="15"/>
      <c r="W473" s="490">
        <f t="shared" si="200"/>
        <v>0</v>
      </c>
      <c r="X473" s="21" t="e">
        <f>W473*U473/'Déscriptions des trades'!CK473*'Déscriptions des trades'!B473</f>
        <v>#DIV/0!</v>
      </c>
      <c r="Y473" s="459"/>
      <c r="Z473" s="389"/>
      <c r="AA473" s="23">
        <f t="shared" si="197"/>
        <v>0.1</v>
      </c>
      <c r="AB473" s="17" t="e">
        <f>(AA473*'Déscriptions des trades'!U473*'Déscriptions des trades'!B473/'Déscriptions des trades'!CK473)*'Déscriptions des trades'!W473</f>
        <v>#DIV/0!</v>
      </c>
      <c r="AC473" s="265" t="e">
        <f>AB473*'Déscriptions des trades'!CK473</f>
        <v>#DIV/0!</v>
      </c>
      <c r="AD473" s="266" t="e">
        <f>'Déscriptions des trades'!CK473-AC473</f>
        <v>#DIV/0!</v>
      </c>
      <c r="AE473" s="389"/>
      <c r="AF473" s="399">
        <v>469</v>
      </c>
      <c r="AG473" s="389"/>
      <c r="AH473" s="20"/>
      <c r="AI473" s="303"/>
      <c r="AJ473" s="307"/>
      <c r="AK473" s="161"/>
      <c r="AL473" s="305"/>
      <c r="AM473" s="305"/>
      <c r="AN473" s="162"/>
      <c r="AO473" s="439"/>
      <c r="AP473" s="162"/>
      <c r="AQ473" s="113"/>
      <c r="AR473" s="113"/>
      <c r="AS473" s="384"/>
      <c r="AT473" s="306"/>
      <c r="AU473" s="306"/>
      <c r="AV473" s="160"/>
      <c r="AW473" s="158"/>
      <c r="AX473" s="385"/>
      <c r="AY473" s="453"/>
      <c r="AZ473" s="165"/>
      <c r="BA473" s="301"/>
      <c r="BB473" s="165"/>
      <c r="BC473" s="301"/>
      <c r="BD473" s="165"/>
      <c r="BE473" s="302"/>
      <c r="BF473" s="302"/>
      <c r="BG473" s="165"/>
      <c r="BH473" s="303"/>
      <c r="BI473" s="165"/>
      <c r="BJ473" s="304"/>
      <c r="BK473" s="394"/>
      <c r="BL473" s="302"/>
      <c r="BM473" s="302"/>
      <c r="BN473" s="394"/>
      <c r="BO473" s="302"/>
      <c r="BP473" s="13"/>
      <c r="BQ473" s="302"/>
      <c r="BR473" s="13"/>
      <c r="BS473" s="302"/>
      <c r="BT473" s="13"/>
      <c r="BU473" s="302"/>
      <c r="BV473" s="386"/>
      <c r="BW473" s="303"/>
      <c r="BX473" s="303"/>
      <c r="BY473" s="302"/>
      <c r="BZ473" s="302"/>
      <c r="CA473" s="387"/>
      <c r="CB473" s="395"/>
      <c r="CC473" s="12"/>
      <c r="CD473" s="304"/>
      <c r="CE473" s="14"/>
      <c r="CF473" s="395"/>
      <c r="CG473" s="397"/>
      <c r="CH473" s="300">
        <f t="shared" si="201"/>
        <v>0</v>
      </c>
      <c r="CI473" s="26"/>
      <c r="CJ473" s="17">
        <f t="shared" si="198"/>
        <v>0</v>
      </c>
      <c r="CK473" s="18">
        <f t="shared" si="209"/>
        <v>12.89</v>
      </c>
      <c r="CM473" s="164"/>
      <c r="CN473" s="302"/>
      <c r="CO473" s="13">
        <f t="shared" si="202"/>
        <v>0</v>
      </c>
      <c r="CP473" s="302"/>
      <c r="CQ473" s="13">
        <f t="shared" si="203"/>
        <v>0</v>
      </c>
      <c r="CR473" s="302"/>
      <c r="CS473" s="13">
        <f t="shared" si="204"/>
        <v>0</v>
      </c>
      <c r="CT473" s="302"/>
      <c r="CU473" s="13">
        <f t="shared" si="199"/>
        <v>0</v>
      </c>
      <c r="CV473" s="302"/>
      <c r="CW473" s="13">
        <f t="shared" si="205"/>
        <v>0</v>
      </c>
      <c r="CX473" s="13">
        <f t="shared" si="206"/>
        <v>0</v>
      </c>
      <c r="CY473" s="251">
        <f t="shared" si="207"/>
        <v>0</v>
      </c>
      <c r="CZ473" s="13" t="s">
        <v>29</v>
      </c>
      <c r="DA473" s="13">
        <v>50</v>
      </c>
      <c r="DB473" s="22">
        <f t="shared" si="208"/>
        <v>0</v>
      </c>
      <c r="DD473" s="24"/>
      <c r="DF473" s="163"/>
      <c r="DH473" s="24"/>
      <c r="DI473" s="447"/>
      <c r="DJ473" s="163"/>
    </row>
    <row r="474" spans="1:114" s="7" customFormat="1">
      <c r="A474" s="277">
        <f t="shared" si="192"/>
        <v>50</v>
      </c>
      <c r="B474" s="21" t="e">
        <f>'Calculateur de trading'!I474/C474/W474</f>
        <v>#DIV/0!</v>
      </c>
      <c r="C474" s="278">
        <f t="shared" si="193"/>
        <v>10</v>
      </c>
      <c r="D474" s="426"/>
      <c r="E474" s="273">
        <f t="shared" si="194"/>
        <v>100</v>
      </c>
      <c r="F474" s="271">
        <f t="shared" si="186"/>
        <v>2</v>
      </c>
      <c r="G474" s="271" t="e">
        <f t="shared" si="187"/>
        <v>#DIV/0!</v>
      </c>
      <c r="H474" s="272">
        <f t="shared" si="188"/>
        <v>20</v>
      </c>
      <c r="I474" s="270"/>
      <c r="J474" s="273">
        <f t="shared" si="195"/>
        <v>200</v>
      </c>
      <c r="K474" s="271">
        <f t="shared" si="189"/>
        <v>4</v>
      </c>
      <c r="L474" s="271" t="e">
        <f t="shared" si="190"/>
        <v>#DIV/0!</v>
      </c>
      <c r="M474" s="272">
        <f t="shared" si="191"/>
        <v>40</v>
      </c>
      <c r="N474" s="389"/>
      <c r="O474" s="455" t="e">
        <f>(A474*B474*W474)+(B474*'Calculateur de trading'!H474)</f>
        <v>#DIV/0!</v>
      </c>
      <c r="P474" s="274" t="e">
        <f>O474/'Déscriptions des trades'!CK474</f>
        <v>#DIV/0!</v>
      </c>
      <c r="Q474" s="456" t="e">
        <f>'Déscriptions des trades'!CK474-O474</f>
        <v>#DIV/0!</v>
      </c>
      <c r="R474" s="466" t="e">
        <f t="shared" si="196"/>
        <v>#DIV/0!</v>
      </c>
      <c r="S474" s="389"/>
      <c r="T474" s="12"/>
      <c r="U474" s="25"/>
      <c r="V474" s="15"/>
      <c r="W474" s="490">
        <f t="shared" si="200"/>
        <v>0</v>
      </c>
      <c r="X474" s="21" t="e">
        <f>W474*U474/'Déscriptions des trades'!CK474*'Déscriptions des trades'!B474</f>
        <v>#DIV/0!</v>
      </c>
      <c r="Y474" s="459"/>
      <c r="Z474" s="389"/>
      <c r="AA474" s="23">
        <f t="shared" si="197"/>
        <v>0.1</v>
      </c>
      <c r="AB474" s="17" t="e">
        <f>(AA474*'Déscriptions des trades'!U474*'Déscriptions des trades'!B474/'Déscriptions des trades'!CK474)*'Déscriptions des trades'!W474</f>
        <v>#DIV/0!</v>
      </c>
      <c r="AC474" s="265" t="e">
        <f>AB474*'Déscriptions des trades'!CK474</f>
        <v>#DIV/0!</v>
      </c>
      <c r="AD474" s="266" t="e">
        <f>'Déscriptions des trades'!CK474-AC474</f>
        <v>#DIV/0!</v>
      </c>
      <c r="AE474" s="389"/>
      <c r="AF474" s="399">
        <v>470</v>
      </c>
      <c r="AG474" s="389"/>
      <c r="AH474" s="20"/>
      <c r="AI474" s="303"/>
      <c r="AJ474" s="307"/>
      <c r="AK474" s="161"/>
      <c r="AL474" s="305"/>
      <c r="AM474" s="305"/>
      <c r="AN474" s="162"/>
      <c r="AO474" s="439"/>
      <c r="AP474" s="162"/>
      <c r="AQ474" s="113"/>
      <c r="AR474" s="113"/>
      <c r="AS474" s="384"/>
      <c r="AT474" s="306"/>
      <c r="AU474" s="306"/>
      <c r="AV474" s="160"/>
      <c r="AW474" s="158"/>
      <c r="AX474" s="385"/>
      <c r="AY474" s="453"/>
      <c r="AZ474" s="165"/>
      <c r="BA474" s="301"/>
      <c r="BB474" s="165"/>
      <c r="BC474" s="301"/>
      <c r="BD474" s="165"/>
      <c r="BE474" s="302"/>
      <c r="BF474" s="302"/>
      <c r="BG474" s="165"/>
      <c r="BH474" s="303"/>
      <c r="BI474" s="165"/>
      <c r="BJ474" s="304"/>
      <c r="BK474" s="394"/>
      <c r="BL474" s="302"/>
      <c r="BM474" s="302"/>
      <c r="BN474" s="394"/>
      <c r="BO474" s="302"/>
      <c r="BP474" s="13"/>
      <c r="BQ474" s="302"/>
      <c r="BR474" s="13"/>
      <c r="BS474" s="302"/>
      <c r="BT474" s="13"/>
      <c r="BU474" s="302"/>
      <c r="BV474" s="386"/>
      <c r="BW474" s="303"/>
      <c r="BX474" s="303"/>
      <c r="BY474" s="302"/>
      <c r="BZ474" s="302"/>
      <c r="CA474" s="387"/>
      <c r="CB474" s="395"/>
      <c r="CC474" s="12"/>
      <c r="CD474" s="304"/>
      <c r="CE474" s="14"/>
      <c r="CF474" s="395"/>
      <c r="CG474" s="397"/>
      <c r="CH474" s="300">
        <f t="shared" si="201"/>
        <v>0</v>
      </c>
      <c r="CI474" s="26"/>
      <c r="CJ474" s="17">
        <f t="shared" si="198"/>
        <v>0</v>
      </c>
      <c r="CK474" s="18">
        <f t="shared" si="209"/>
        <v>12.89</v>
      </c>
      <c r="CM474" s="164"/>
      <c r="CN474" s="302"/>
      <c r="CO474" s="13">
        <f t="shared" si="202"/>
        <v>0</v>
      </c>
      <c r="CP474" s="302"/>
      <c r="CQ474" s="13">
        <f t="shared" si="203"/>
        <v>0</v>
      </c>
      <c r="CR474" s="302"/>
      <c r="CS474" s="13">
        <f t="shared" si="204"/>
        <v>0</v>
      </c>
      <c r="CT474" s="302"/>
      <c r="CU474" s="13">
        <f t="shared" si="199"/>
        <v>0</v>
      </c>
      <c r="CV474" s="302"/>
      <c r="CW474" s="13">
        <f t="shared" si="205"/>
        <v>0</v>
      </c>
      <c r="CX474" s="13">
        <f t="shared" si="206"/>
        <v>0</v>
      </c>
      <c r="CY474" s="251">
        <f t="shared" si="207"/>
        <v>0</v>
      </c>
      <c r="CZ474" s="13" t="s">
        <v>29</v>
      </c>
      <c r="DA474" s="13">
        <v>50</v>
      </c>
      <c r="DB474" s="22">
        <f t="shared" si="208"/>
        <v>0</v>
      </c>
      <c r="DD474" s="24"/>
      <c r="DF474" s="163"/>
      <c r="DH474" s="24"/>
      <c r="DI474" s="447"/>
      <c r="DJ474" s="163"/>
    </row>
    <row r="475" spans="1:114" s="7" customFormat="1">
      <c r="A475" s="277">
        <f t="shared" si="192"/>
        <v>50</v>
      </c>
      <c r="B475" s="21" t="e">
        <f>'Calculateur de trading'!I475/C475/W475</f>
        <v>#DIV/0!</v>
      </c>
      <c r="C475" s="278">
        <f t="shared" si="193"/>
        <v>10</v>
      </c>
      <c r="D475" s="426"/>
      <c r="E475" s="273">
        <f t="shared" si="194"/>
        <v>100</v>
      </c>
      <c r="F475" s="271">
        <f t="shared" si="186"/>
        <v>2</v>
      </c>
      <c r="G475" s="271" t="e">
        <f t="shared" si="187"/>
        <v>#DIV/0!</v>
      </c>
      <c r="H475" s="272">
        <f t="shared" si="188"/>
        <v>20</v>
      </c>
      <c r="I475" s="270"/>
      <c r="J475" s="273">
        <f t="shared" si="195"/>
        <v>200</v>
      </c>
      <c r="K475" s="271">
        <f t="shared" si="189"/>
        <v>4</v>
      </c>
      <c r="L475" s="271" t="e">
        <f t="shared" si="190"/>
        <v>#DIV/0!</v>
      </c>
      <c r="M475" s="272">
        <f t="shared" si="191"/>
        <v>40</v>
      </c>
      <c r="N475" s="389"/>
      <c r="O475" s="455" t="e">
        <f>(A475*B475*W475)+(B475*'Calculateur de trading'!H475)</f>
        <v>#DIV/0!</v>
      </c>
      <c r="P475" s="274" t="e">
        <f>O475/'Déscriptions des trades'!CK475</f>
        <v>#DIV/0!</v>
      </c>
      <c r="Q475" s="456" t="e">
        <f>'Déscriptions des trades'!CK475-O475</f>
        <v>#DIV/0!</v>
      </c>
      <c r="R475" s="466" t="e">
        <f t="shared" si="196"/>
        <v>#DIV/0!</v>
      </c>
      <c r="S475" s="389"/>
      <c r="T475" s="12"/>
      <c r="U475" s="25"/>
      <c r="V475" s="15"/>
      <c r="W475" s="490">
        <f t="shared" si="200"/>
        <v>0</v>
      </c>
      <c r="X475" s="21" t="e">
        <f>W475*U475/'Déscriptions des trades'!CK475*'Déscriptions des trades'!B475</f>
        <v>#DIV/0!</v>
      </c>
      <c r="Y475" s="459"/>
      <c r="Z475" s="389"/>
      <c r="AA475" s="23">
        <f t="shared" si="197"/>
        <v>0.1</v>
      </c>
      <c r="AB475" s="17" t="e">
        <f>(AA475*'Déscriptions des trades'!U475*'Déscriptions des trades'!B475/'Déscriptions des trades'!CK475)*'Déscriptions des trades'!W475</f>
        <v>#DIV/0!</v>
      </c>
      <c r="AC475" s="265" t="e">
        <f>AB475*'Déscriptions des trades'!CK475</f>
        <v>#DIV/0!</v>
      </c>
      <c r="AD475" s="266" t="e">
        <f>'Déscriptions des trades'!CK475-AC475</f>
        <v>#DIV/0!</v>
      </c>
      <c r="AE475" s="389"/>
      <c r="AF475" s="399">
        <v>471</v>
      </c>
      <c r="AG475" s="389"/>
      <c r="AH475" s="20"/>
      <c r="AI475" s="303"/>
      <c r="AJ475" s="307"/>
      <c r="AK475" s="161"/>
      <c r="AL475" s="305"/>
      <c r="AM475" s="305"/>
      <c r="AN475" s="162"/>
      <c r="AO475" s="439"/>
      <c r="AP475" s="162"/>
      <c r="AQ475" s="113"/>
      <c r="AR475" s="113"/>
      <c r="AS475" s="384"/>
      <c r="AT475" s="306"/>
      <c r="AU475" s="306"/>
      <c r="AV475" s="160"/>
      <c r="AW475" s="158"/>
      <c r="AX475" s="385"/>
      <c r="AY475" s="453"/>
      <c r="AZ475" s="165"/>
      <c r="BA475" s="301"/>
      <c r="BB475" s="165"/>
      <c r="BC475" s="301"/>
      <c r="BD475" s="165"/>
      <c r="BE475" s="302"/>
      <c r="BF475" s="302"/>
      <c r="BG475" s="165"/>
      <c r="BH475" s="303"/>
      <c r="BI475" s="165"/>
      <c r="BJ475" s="304"/>
      <c r="BK475" s="394"/>
      <c r="BL475" s="302"/>
      <c r="BM475" s="302"/>
      <c r="BN475" s="394"/>
      <c r="BO475" s="302"/>
      <c r="BP475" s="13"/>
      <c r="BQ475" s="302"/>
      <c r="BR475" s="13"/>
      <c r="BS475" s="302"/>
      <c r="BT475" s="13"/>
      <c r="BU475" s="302"/>
      <c r="BV475" s="386"/>
      <c r="BW475" s="303"/>
      <c r="BX475" s="303"/>
      <c r="BY475" s="302"/>
      <c r="BZ475" s="302"/>
      <c r="CA475" s="387"/>
      <c r="CB475" s="395"/>
      <c r="CC475" s="12"/>
      <c r="CD475" s="304"/>
      <c r="CE475" s="14"/>
      <c r="CF475" s="395"/>
      <c r="CG475" s="397"/>
      <c r="CH475" s="300">
        <f t="shared" si="201"/>
        <v>0</v>
      </c>
      <c r="CI475" s="26"/>
      <c r="CJ475" s="17">
        <f t="shared" si="198"/>
        <v>0</v>
      </c>
      <c r="CK475" s="18">
        <f t="shared" si="209"/>
        <v>12.89</v>
      </c>
      <c r="CM475" s="164"/>
      <c r="CN475" s="302"/>
      <c r="CO475" s="13">
        <f t="shared" si="202"/>
        <v>0</v>
      </c>
      <c r="CP475" s="302"/>
      <c r="CQ475" s="13">
        <f t="shared" si="203"/>
        <v>0</v>
      </c>
      <c r="CR475" s="302"/>
      <c r="CS475" s="13">
        <f t="shared" si="204"/>
        <v>0</v>
      </c>
      <c r="CT475" s="302"/>
      <c r="CU475" s="13">
        <f t="shared" si="199"/>
        <v>0</v>
      </c>
      <c r="CV475" s="302"/>
      <c r="CW475" s="13">
        <f t="shared" si="205"/>
        <v>0</v>
      </c>
      <c r="CX475" s="13">
        <f t="shared" si="206"/>
        <v>0</v>
      </c>
      <c r="CY475" s="251">
        <f t="shared" si="207"/>
        <v>0</v>
      </c>
      <c r="CZ475" s="13" t="s">
        <v>29</v>
      </c>
      <c r="DA475" s="13">
        <v>50</v>
      </c>
      <c r="DB475" s="22">
        <f t="shared" si="208"/>
        <v>0</v>
      </c>
      <c r="DD475" s="24"/>
      <c r="DF475" s="163"/>
      <c r="DH475" s="24"/>
      <c r="DI475" s="447"/>
      <c r="DJ475" s="163"/>
    </row>
    <row r="476" spans="1:114" s="7" customFormat="1">
      <c r="A476" s="277">
        <f t="shared" si="192"/>
        <v>50</v>
      </c>
      <c r="B476" s="21" t="e">
        <f>'Calculateur de trading'!I476/C476/W476</f>
        <v>#DIV/0!</v>
      </c>
      <c r="C476" s="278">
        <f t="shared" si="193"/>
        <v>10</v>
      </c>
      <c r="D476" s="278"/>
      <c r="E476" s="273">
        <f t="shared" si="194"/>
        <v>100</v>
      </c>
      <c r="F476" s="271">
        <f t="shared" si="186"/>
        <v>2</v>
      </c>
      <c r="G476" s="271" t="e">
        <f t="shared" si="187"/>
        <v>#DIV/0!</v>
      </c>
      <c r="H476" s="272">
        <f t="shared" si="188"/>
        <v>20</v>
      </c>
      <c r="I476" s="270"/>
      <c r="J476" s="273">
        <f t="shared" si="195"/>
        <v>200</v>
      </c>
      <c r="K476" s="271">
        <f t="shared" si="189"/>
        <v>4</v>
      </c>
      <c r="L476" s="271" t="e">
        <f t="shared" si="190"/>
        <v>#DIV/0!</v>
      </c>
      <c r="M476" s="272">
        <f t="shared" si="191"/>
        <v>40</v>
      </c>
      <c r="N476" s="389"/>
      <c r="O476" s="455" t="e">
        <f>(A476*B476*W476)+(B476*'Calculateur de trading'!H476)</f>
        <v>#DIV/0!</v>
      </c>
      <c r="P476" s="274" t="e">
        <f>O476/'Déscriptions des trades'!CK476</f>
        <v>#DIV/0!</v>
      </c>
      <c r="Q476" s="456" t="e">
        <f>'Déscriptions des trades'!CK476-O476</f>
        <v>#DIV/0!</v>
      </c>
      <c r="R476" s="466" t="e">
        <f t="shared" si="196"/>
        <v>#DIV/0!</v>
      </c>
      <c r="S476" s="389"/>
      <c r="T476" s="12"/>
      <c r="U476" s="25"/>
      <c r="V476" s="15"/>
      <c r="W476" s="490">
        <f t="shared" si="200"/>
        <v>0</v>
      </c>
      <c r="X476" s="21" t="e">
        <f>W476*U476/'Déscriptions des trades'!CK476*'Déscriptions des trades'!B476</f>
        <v>#DIV/0!</v>
      </c>
      <c r="Y476" s="459"/>
      <c r="Z476" s="389"/>
      <c r="AA476" s="23">
        <f t="shared" si="197"/>
        <v>0.1</v>
      </c>
      <c r="AB476" s="17" t="e">
        <f>(AA476*'Déscriptions des trades'!U476*'Déscriptions des trades'!B476/'Déscriptions des trades'!CK476)*'Déscriptions des trades'!W476</f>
        <v>#DIV/0!</v>
      </c>
      <c r="AC476" s="265" t="e">
        <f>AB476*'Déscriptions des trades'!CK476</f>
        <v>#DIV/0!</v>
      </c>
      <c r="AD476" s="266" t="e">
        <f>'Déscriptions des trades'!CK476-AC476</f>
        <v>#DIV/0!</v>
      </c>
      <c r="AE476" s="389"/>
      <c r="AF476" s="399">
        <v>472</v>
      </c>
      <c r="AG476" s="389"/>
      <c r="AH476" s="20"/>
      <c r="AI476" s="303"/>
      <c r="AJ476" s="307"/>
      <c r="AK476" s="161"/>
      <c r="AL476" s="305"/>
      <c r="AM476" s="305"/>
      <c r="AN476" s="162"/>
      <c r="AO476" s="439"/>
      <c r="AP476" s="162"/>
      <c r="AQ476" s="113"/>
      <c r="AR476" s="113"/>
      <c r="AS476" s="384"/>
      <c r="AT476" s="306"/>
      <c r="AU476" s="306"/>
      <c r="AV476" s="160"/>
      <c r="AW476" s="158"/>
      <c r="AX476" s="385"/>
      <c r="AY476" s="453"/>
      <c r="AZ476" s="165"/>
      <c r="BA476" s="301"/>
      <c r="BB476" s="165"/>
      <c r="BC476" s="301"/>
      <c r="BD476" s="165"/>
      <c r="BE476" s="302"/>
      <c r="BF476" s="302"/>
      <c r="BG476" s="165"/>
      <c r="BH476" s="303"/>
      <c r="BI476" s="165"/>
      <c r="BJ476" s="304"/>
      <c r="BK476" s="394"/>
      <c r="BL476" s="302"/>
      <c r="BM476" s="302"/>
      <c r="BN476" s="394"/>
      <c r="BO476" s="302"/>
      <c r="BP476" s="13"/>
      <c r="BQ476" s="302"/>
      <c r="BR476" s="13"/>
      <c r="BS476" s="302"/>
      <c r="BT476" s="13"/>
      <c r="BU476" s="302"/>
      <c r="BV476" s="386"/>
      <c r="BW476" s="303"/>
      <c r="BX476" s="303"/>
      <c r="BY476" s="302"/>
      <c r="BZ476" s="302"/>
      <c r="CA476" s="387"/>
      <c r="CB476" s="395"/>
      <c r="CC476" s="12"/>
      <c r="CD476" s="304"/>
      <c r="CE476" s="14"/>
      <c r="CF476" s="395"/>
      <c r="CG476" s="397"/>
      <c r="CH476" s="300">
        <f t="shared" si="201"/>
        <v>0</v>
      </c>
      <c r="CI476" s="26"/>
      <c r="CJ476" s="17">
        <f t="shared" si="198"/>
        <v>0</v>
      </c>
      <c r="CK476" s="18">
        <f t="shared" si="209"/>
        <v>12.89</v>
      </c>
      <c r="CM476" s="164"/>
      <c r="CN476" s="302"/>
      <c r="CO476" s="13">
        <f t="shared" si="202"/>
        <v>0</v>
      </c>
      <c r="CP476" s="302"/>
      <c r="CQ476" s="13">
        <f t="shared" si="203"/>
        <v>0</v>
      </c>
      <c r="CR476" s="302"/>
      <c r="CS476" s="13">
        <f t="shared" si="204"/>
        <v>0</v>
      </c>
      <c r="CT476" s="302"/>
      <c r="CU476" s="13">
        <f t="shared" si="199"/>
        <v>0</v>
      </c>
      <c r="CV476" s="302"/>
      <c r="CW476" s="13">
        <f t="shared" si="205"/>
        <v>0</v>
      </c>
      <c r="CX476" s="13">
        <f t="shared" si="206"/>
        <v>0</v>
      </c>
      <c r="CY476" s="251">
        <f t="shared" si="207"/>
        <v>0</v>
      </c>
      <c r="CZ476" s="13" t="s">
        <v>29</v>
      </c>
      <c r="DA476" s="13">
        <v>50</v>
      </c>
      <c r="DB476" s="22">
        <f t="shared" si="208"/>
        <v>0</v>
      </c>
      <c r="DD476" s="24"/>
      <c r="DF476" s="163"/>
      <c r="DH476" s="24"/>
      <c r="DI476" s="447"/>
      <c r="DJ476" s="163"/>
    </row>
    <row r="477" spans="1:114" s="7" customFormat="1">
      <c r="A477" s="277">
        <f t="shared" si="192"/>
        <v>50</v>
      </c>
      <c r="B477" s="21" t="e">
        <f>'Calculateur de trading'!I477/C477/W477</f>
        <v>#DIV/0!</v>
      </c>
      <c r="C477" s="278">
        <f t="shared" si="193"/>
        <v>10</v>
      </c>
      <c r="D477" s="426"/>
      <c r="E477" s="273">
        <f t="shared" si="194"/>
        <v>100</v>
      </c>
      <c r="F477" s="271">
        <f t="shared" si="186"/>
        <v>2</v>
      </c>
      <c r="G477" s="271" t="e">
        <f t="shared" si="187"/>
        <v>#DIV/0!</v>
      </c>
      <c r="H477" s="272">
        <f t="shared" si="188"/>
        <v>20</v>
      </c>
      <c r="I477" s="270"/>
      <c r="J477" s="273">
        <f t="shared" si="195"/>
        <v>200</v>
      </c>
      <c r="K477" s="271">
        <f t="shared" si="189"/>
        <v>4</v>
      </c>
      <c r="L477" s="271" t="e">
        <f t="shared" si="190"/>
        <v>#DIV/0!</v>
      </c>
      <c r="M477" s="272">
        <f t="shared" si="191"/>
        <v>40</v>
      </c>
      <c r="N477" s="389"/>
      <c r="O477" s="455" t="e">
        <f>(A477*B477*W477)+(B477*'Calculateur de trading'!H477)</f>
        <v>#DIV/0!</v>
      </c>
      <c r="P477" s="274" t="e">
        <f>O477/'Déscriptions des trades'!CK477</f>
        <v>#DIV/0!</v>
      </c>
      <c r="Q477" s="456" t="e">
        <f>'Déscriptions des trades'!CK477-O477</f>
        <v>#DIV/0!</v>
      </c>
      <c r="R477" s="466" t="e">
        <f t="shared" si="196"/>
        <v>#DIV/0!</v>
      </c>
      <c r="S477" s="389"/>
      <c r="T477" s="12"/>
      <c r="U477" s="25"/>
      <c r="V477" s="15"/>
      <c r="W477" s="490">
        <f t="shared" si="200"/>
        <v>0</v>
      </c>
      <c r="X477" s="21" t="e">
        <f>W477*U477/'Déscriptions des trades'!CK477*'Déscriptions des trades'!B477</f>
        <v>#DIV/0!</v>
      </c>
      <c r="Y477" s="459"/>
      <c r="Z477" s="389"/>
      <c r="AA477" s="23">
        <f t="shared" si="197"/>
        <v>0.1</v>
      </c>
      <c r="AB477" s="17" t="e">
        <f>(AA477*'Déscriptions des trades'!U477*'Déscriptions des trades'!B477/'Déscriptions des trades'!CK477)*'Déscriptions des trades'!W477</f>
        <v>#DIV/0!</v>
      </c>
      <c r="AC477" s="265" t="e">
        <f>AB477*'Déscriptions des trades'!CK477</f>
        <v>#DIV/0!</v>
      </c>
      <c r="AD477" s="266" t="e">
        <f>'Déscriptions des trades'!CK477-AC477</f>
        <v>#DIV/0!</v>
      </c>
      <c r="AE477" s="389"/>
      <c r="AF477" s="399">
        <v>473</v>
      </c>
      <c r="AG477" s="389"/>
      <c r="AH477" s="20"/>
      <c r="AI477" s="303"/>
      <c r="AJ477" s="307"/>
      <c r="AK477" s="161"/>
      <c r="AL477" s="305"/>
      <c r="AM477" s="305"/>
      <c r="AN477" s="162"/>
      <c r="AO477" s="439"/>
      <c r="AP477" s="162"/>
      <c r="AQ477" s="113"/>
      <c r="AR477" s="113"/>
      <c r="AS477" s="384"/>
      <c r="AT477" s="306"/>
      <c r="AU477" s="306"/>
      <c r="AV477" s="160"/>
      <c r="AW477" s="158"/>
      <c r="AX477" s="385"/>
      <c r="AY477" s="453"/>
      <c r="AZ477" s="165"/>
      <c r="BA477" s="301"/>
      <c r="BB477" s="165"/>
      <c r="BC477" s="301"/>
      <c r="BD477" s="165"/>
      <c r="BE477" s="302"/>
      <c r="BF477" s="302"/>
      <c r="BG477" s="165"/>
      <c r="BH477" s="303"/>
      <c r="BI477" s="165"/>
      <c r="BJ477" s="304"/>
      <c r="BK477" s="394"/>
      <c r="BL477" s="302"/>
      <c r="BM477" s="302"/>
      <c r="BN477" s="394"/>
      <c r="BO477" s="302"/>
      <c r="BP477" s="13"/>
      <c r="BQ477" s="302"/>
      <c r="BR477" s="13"/>
      <c r="BS477" s="302"/>
      <c r="BT477" s="13"/>
      <c r="BU477" s="302"/>
      <c r="BV477" s="386"/>
      <c r="BW477" s="303"/>
      <c r="BX477" s="303"/>
      <c r="BY477" s="302"/>
      <c r="BZ477" s="302"/>
      <c r="CA477" s="387"/>
      <c r="CB477" s="395"/>
      <c r="CC477" s="12"/>
      <c r="CD477" s="304"/>
      <c r="CE477" s="14"/>
      <c r="CF477" s="395"/>
      <c r="CG477" s="397"/>
      <c r="CH477" s="300">
        <f t="shared" si="201"/>
        <v>0</v>
      </c>
      <c r="CI477" s="26"/>
      <c r="CJ477" s="17">
        <f t="shared" si="198"/>
        <v>0</v>
      </c>
      <c r="CK477" s="18">
        <f t="shared" si="209"/>
        <v>12.89</v>
      </c>
      <c r="CM477" s="164"/>
      <c r="CN477" s="302"/>
      <c r="CO477" s="13">
        <f t="shared" si="202"/>
        <v>0</v>
      </c>
      <c r="CP477" s="302"/>
      <c r="CQ477" s="13">
        <f t="shared" si="203"/>
        <v>0</v>
      </c>
      <c r="CR477" s="302"/>
      <c r="CS477" s="13">
        <f t="shared" si="204"/>
        <v>0</v>
      </c>
      <c r="CT477" s="302"/>
      <c r="CU477" s="13">
        <f t="shared" si="199"/>
        <v>0</v>
      </c>
      <c r="CV477" s="302"/>
      <c r="CW477" s="13">
        <f t="shared" si="205"/>
        <v>0</v>
      </c>
      <c r="CX477" s="13">
        <f t="shared" si="206"/>
        <v>0</v>
      </c>
      <c r="CY477" s="251">
        <f t="shared" si="207"/>
        <v>0</v>
      </c>
      <c r="CZ477" s="13" t="s">
        <v>29</v>
      </c>
      <c r="DA477" s="13">
        <v>50</v>
      </c>
      <c r="DB477" s="22">
        <f t="shared" si="208"/>
        <v>0</v>
      </c>
      <c r="DD477" s="24"/>
      <c r="DF477" s="163"/>
      <c r="DH477" s="24"/>
      <c r="DI477" s="447"/>
      <c r="DJ477" s="163"/>
    </row>
    <row r="478" spans="1:114" s="7" customFormat="1">
      <c r="A478" s="277">
        <f t="shared" si="192"/>
        <v>50</v>
      </c>
      <c r="B478" s="21" t="e">
        <f>'Calculateur de trading'!I478/C478/W478</f>
        <v>#DIV/0!</v>
      </c>
      <c r="C478" s="278">
        <f t="shared" si="193"/>
        <v>10</v>
      </c>
      <c r="D478" s="278"/>
      <c r="E478" s="273">
        <f t="shared" si="194"/>
        <v>100</v>
      </c>
      <c r="F478" s="271">
        <f t="shared" si="186"/>
        <v>2</v>
      </c>
      <c r="G478" s="271" t="e">
        <f t="shared" si="187"/>
        <v>#DIV/0!</v>
      </c>
      <c r="H478" s="272">
        <f t="shared" si="188"/>
        <v>20</v>
      </c>
      <c r="I478" s="270"/>
      <c r="J478" s="273">
        <f t="shared" si="195"/>
        <v>200</v>
      </c>
      <c r="K478" s="271">
        <f t="shared" si="189"/>
        <v>4</v>
      </c>
      <c r="L478" s="271" t="e">
        <f t="shared" si="190"/>
        <v>#DIV/0!</v>
      </c>
      <c r="M478" s="272">
        <f t="shared" si="191"/>
        <v>40</v>
      </c>
      <c r="N478" s="389"/>
      <c r="O478" s="455" t="e">
        <f>(A478*B478*W478)+(B478*'Calculateur de trading'!H478)</f>
        <v>#DIV/0!</v>
      </c>
      <c r="P478" s="274" t="e">
        <f>O478/'Déscriptions des trades'!CK478</f>
        <v>#DIV/0!</v>
      </c>
      <c r="Q478" s="456" t="e">
        <f>'Déscriptions des trades'!CK478-O478</f>
        <v>#DIV/0!</v>
      </c>
      <c r="R478" s="466" t="e">
        <f t="shared" si="196"/>
        <v>#DIV/0!</v>
      </c>
      <c r="S478" s="389"/>
      <c r="T478" s="12"/>
      <c r="U478" s="25"/>
      <c r="V478" s="15"/>
      <c r="W478" s="490">
        <f t="shared" si="200"/>
        <v>0</v>
      </c>
      <c r="X478" s="21" t="e">
        <f>W478*U478/'Déscriptions des trades'!CK478*'Déscriptions des trades'!B478</f>
        <v>#DIV/0!</v>
      </c>
      <c r="Y478" s="459"/>
      <c r="Z478" s="389"/>
      <c r="AA478" s="23">
        <f t="shared" si="197"/>
        <v>0.1</v>
      </c>
      <c r="AB478" s="17" t="e">
        <f>(AA478*'Déscriptions des trades'!U478*'Déscriptions des trades'!B478/'Déscriptions des trades'!CK478)*'Déscriptions des trades'!W478</f>
        <v>#DIV/0!</v>
      </c>
      <c r="AC478" s="265" t="e">
        <f>AB478*'Déscriptions des trades'!CK478</f>
        <v>#DIV/0!</v>
      </c>
      <c r="AD478" s="266" t="e">
        <f>'Déscriptions des trades'!CK478-AC478</f>
        <v>#DIV/0!</v>
      </c>
      <c r="AE478" s="389"/>
      <c r="AF478" s="399">
        <v>474</v>
      </c>
      <c r="AG478" s="389"/>
      <c r="AH478" s="20"/>
      <c r="AI478" s="303"/>
      <c r="AJ478" s="307"/>
      <c r="AK478" s="161"/>
      <c r="AL478" s="305"/>
      <c r="AM478" s="305"/>
      <c r="AN478" s="162"/>
      <c r="AO478" s="439"/>
      <c r="AP478" s="162"/>
      <c r="AQ478" s="113"/>
      <c r="AR478" s="113"/>
      <c r="AS478" s="384"/>
      <c r="AT478" s="306"/>
      <c r="AU478" s="306"/>
      <c r="AV478" s="160"/>
      <c r="AW478" s="158"/>
      <c r="AX478" s="385"/>
      <c r="AY478" s="453"/>
      <c r="AZ478" s="165"/>
      <c r="BA478" s="301"/>
      <c r="BB478" s="165"/>
      <c r="BC478" s="301"/>
      <c r="BD478" s="165"/>
      <c r="BE478" s="302"/>
      <c r="BF478" s="302"/>
      <c r="BG478" s="165"/>
      <c r="BH478" s="303"/>
      <c r="BI478" s="165"/>
      <c r="BJ478" s="304"/>
      <c r="BK478" s="394"/>
      <c r="BL478" s="302"/>
      <c r="BM478" s="302"/>
      <c r="BN478" s="394"/>
      <c r="BO478" s="302"/>
      <c r="BP478" s="13"/>
      <c r="BQ478" s="302"/>
      <c r="BR478" s="13"/>
      <c r="BS478" s="302"/>
      <c r="BT478" s="13"/>
      <c r="BU478" s="302"/>
      <c r="BV478" s="386"/>
      <c r="BW478" s="303"/>
      <c r="BX478" s="303"/>
      <c r="BY478" s="302"/>
      <c r="BZ478" s="302"/>
      <c r="CA478" s="387"/>
      <c r="CB478" s="395"/>
      <c r="CC478" s="12"/>
      <c r="CD478" s="304"/>
      <c r="CE478" s="14"/>
      <c r="CF478" s="395"/>
      <c r="CG478" s="397"/>
      <c r="CH478" s="300">
        <f t="shared" si="201"/>
        <v>0</v>
      </c>
      <c r="CI478" s="26"/>
      <c r="CJ478" s="17">
        <f t="shared" si="198"/>
        <v>0</v>
      </c>
      <c r="CK478" s="18">
        <f t="shared" si="209"/>
        <v>12.89</v>
      </c>
      <c r="CM478" s="164"/>
      <c r="CN478" s="302"/>
      <c r="CO478" s="13">
        <f t="shared" si="202"/>
        <v>0</v>
      </c>
      <c r="CP478" s="302"/>
      <c r="CQ478" s="13">
        <f t="shared" si="203"/>
        <v>0</v>
      </c>
      <c r="CR478" s="302"/>
      <c r="CS478" s="13">
        <f t="shared" si="204"/>
        <v>0</v>
      </c>
      <c r="CT478" s="302"/>
      <c r="CU478" s="13">
        <f t="shared" si="199"/>
        <v>0</v>
      </c>
      <c r="CV478" s="302"/>
      <c r="CW478" s="13">
        <f t="shared" si="205"/>
        <v>0</v>
      </c>
      <c r="CX478" s="13">
        <f t="shared" si="206"/>
        <v>0</v>
      </c>
      <c r="CY478" s="251">
        <f t="shared" si="207"/>
        <v>0</v>
      </c>
      <c r="CZ478" s="13" t="s">
        <v>29</v>
      </c>
      <c r="DA478" s="13">
        <v>50</v>
      </c>
      <c r="DB478" s="22">
        <f t="shared" si="208"/>
        <v>0</v>
      </c>
      <c r="DD478" s="24"/>
      <c r="DF478" s="163"/>
      <c r="DH478" s="24"/>
      <c r="DI478" s="447"/>
      <c r="DJ478" s="163"/>
    </row>
    <row r="479" spans="1:114" s="7" customFormat="1">
      <c r="A479" s="277">
        <f t="shared" si="192"/>
        <v>50</v>
      </c>
      <c r="B479" s="21" t="e">
        <f>'Calculateur de trading'!I479/C479/W479</f>
        <v>#DIV/0!</v>
      </c>
      <c r="C479" s="278">
        <f t="shared" si="193"/>
        <v>10</v>
      </c>
      <c r="D479" s="426"/>
      <c r="E479" s="273">
        <f t="shared" si="194"/>
        <v>100</v>
      </c>
      <c r="F479" s="271">
        <f t="shared" si="186"/>
        <v>2</v>
      </c>
      <c r="G479" s="271" t="e">
        <f t="shared" si="187"/>
        <v>#DIV/0!</v>
      </c>
      <c r="H479" s="272">
        <f t="shared" si="188"/>
        <v>20</v>
      </c>
      <c r="I479" s="270"/>
      <c r="J479" s="273">
        <f t="shared" si="195"/>
        <v>200</v>
      </c>
      <c r="K479" s="271">
        <f t="shared" si="189"/>
        <v>4</v>
      </c>
      <c r="L479" s="271" t="e">
        <f t="shared" si="190"/>
        <v>#DIV/0!</v>
      </c>
      <c r="M479" s="272">
        <f t="shared" si="191"/>
        <v>40</v>
      </c>
      <c r="N479" s="389"/>
      <c r="O479" s="455" t="e">
        <f>(A479*B479*W479)+(B479*'Calculateur de trading'!H479)</f>
        <v>#DIV/0!</v>
      </c>
      <c r="P479" s="274" t="e">
        <f>O479/'Déscriptions des trades'!CK479</f>
        <v>#DIV/0!</v>
      </c>
      <c r="Q479" s="456" t="e">
        <f>'Déscriptions des trades'!CK479-O479</f>
        <v>#DIV/0!</v>
      </c>
      <c r="R479" s="466" t="e">
        <f t="shared" si="196"/>
        <v>#DIV/0!</v>
      </c>
      <c r="S479" s="389"/>
      <c r="T479" s="12"/>
      <c r="U479" s="25"/>
      <c r="V479" s="15"/>
      <c r="W479" s="490">
        <f t="shared" si="200"/>
        <v>0</v>
      </c>
      <c r="X479" s="21" t="e">
        <f>W479*U479/'Déscriptions des trades'!CK479*'Déscriptions des trades'!B479</f>
        <v>#DIV/0!</v>
      </c>
      <c r="Y479" s="459"/>
      <c r="Z479" s="389"/>
      <c r="AA479" s="23">
        <f t="shared" si="197"/>
        <v>0.1</v>
      </c>
      <c r="AB479" s="17" t="e">
        <f>(AA479*'Déscriptions des trades'!U479*'Déscriptions des trades'!B479/'Déscriptions des trades'!CK479)*'Déscriptions des trades'!W479</f>
        <v>#DIV/0!</v>
      </c>
      <c r="AC479" s="265" t="e">
        <f>AB479*'Déscriptions des trades'!CK479</f>
        <v>#DIV/0!</v>
      </c>
      <c r="AD479" s="266" t="e">
        <f>'Déscriptions des trades'!CK479-AC479</f>
        <v>#DIV/0!</v>
      </c>
      <c r="AE479" s="389"/>
      <c r="AF479" s="399">
        <v>475</v>
      </c>
      <c r="AG479" s="389"/>
      <c r="AH479" s="20"/>
      <c r="AI479" s="303"/>
      <c r="AJ479" s="307"/>
      <c r="AK479" s="161"/>
      <c r="AL479" s="305"/>
      <c r="AM479" s="305"/>
      <c r="AN479" s="162"/>
      <c r="AO479" s="439"/>
      <c r="AP479" s="162"/>
      <c r="AQ479" s="113"/>
      <c r="AR479" s="113"/>
      <c r="AS479" s="384"/>
      <c r="AT479" s="306"/>
      <c r="AU479" s="306"/>
      <c r="AV479" s="160"/>
      <c r="AW479" s="158"/>
      <c r="AX479" s="385"/>
      <c r="AY479" s="453"/>
      <c r="AZ479" s="165"/>
      <c r="BA479" s="301"/>
      <c r="BB479" s="165"/>
      <c r="BC479" s="301"/>
      <c r="BD479" s="165"/>
      <c r="BE479" s="302"/>
      <c r="BF479" s="302"/>
      <c r="BG479" s="165"/>
      <c r="BH479" s="303"/>
      <c r="BI479" s="165"/>
      <c r="BJ479" s="304"/>
      <c r="BK479" s="394"/>
      <c r="BL479" s="302"/>
      <c r="BM479" s="302"/>
      <c r="BN479" s="394"/>
      <c r="BO479" s="302"/>
      <c r="BP479" s="13"/>
      <c r="BQ479" s="302"/>
      <c r="BR479" s="13"/>
      <c r="BS479" s="302"/>
      <c r="BT479" s="13"/>
      <c r="BU479" s="302"/>
      <c r="BV479" s="386"/>
      <c r="BW479" s="303"/>
      <c r="BX479" s="303"/>
      <c r="BY479" s="302"/>
      <c r="BZ479" s="302"/>
      <c r="CA479" s="387"/>
      <c r="CB479" s="395"/>
      <c r="CC479" s="12"/>
      <c r="CD479" s="304"/>
      <c r="CE479" s="14"/>
      <c r="CF479" s="395"/>
      <c r="CG479" s="397"/>
      <c r="CH479" s="300">
        <f t="shared" si="201"/>
        <v>0</v>
      </c>
      <c r="CI479" s="26"/>
      <c r="CJ479" s="17">
        <f t="shared" si="198"/>
        <v>0</v>
      </c>
      <c r="CK479" s="18">
        <f t="shared" si="209"/>
        <v>12.89</v>
      </c>
      <c r="CM479" s="164"/>
      <c r="CN479" s="302"/>
      <c r="CO479" s="13">
        <f t="shared" si="202"/>
        <v>0</v>
      </c>
      <c r="CP479" s="302"/>
      <c r="CQ479" s="13">
        <f t="shared" si="203"/>
        <v>0</v>
      </c>
      <c r="CR479" s="302"/>
      <c r="CS479" s="13">
        <f t="shared" si="204"/>
        <v>0</v>
      </c>
      <c r="CT479" s="302"/>
      <c r="CU479" s="13">
        <f t="shared" si="199"/>
        <v>0</v>
      </c>
      <c r="CV479" s="302"/>
      <c r="CW479" s="13">
        <f t="shared" si="205"/>
        <v>0</v>
      </c>
      <c r="CX479" s="13">
        <f t="shared" si="206"/>
        <v>0</v>
      </c>
      <c r="CY479" s="251">
        <f t="shared" si="207"/>
        <v>0</v>
      </c>
      <c r="CZ479" s="13" t="s">
        <v>29</v>
      </c>
      <c r="DA479" s="13">
        <v>50</v>
      </c>
      <c r="DB479" s="22">
        <f t="shared" si="208"/>
        <v>0</v>
      </c>
      <c r="DD479" s="24"/>
      <c r="DF479" s="163"/>
      <c r="DH479" s="24"/>
      <c r="DI479" s="447"/>
      <c r="DJ479" s="163"/>
    </row>
    <row r="480" spans="1:114" s="7" customFormat="1">
      <c r="A480" s="277">
        <f t="shared" si="192"/>
        <v>50</v>
      </c>
      <c r="B480" s="21" t="e">
        <f>'Calculateur de trading'!I480/C480/W480</f>
        <v>#DIV/0!</v>
      </c>
      <c r="C480" s="278">
        <f t="shared" si="193"/>
        <v>10</v>
      </c>
      <c r="D480" s="278"/>
      <c r="E480" s="273">
        <f t="shared" si="194"/>
        <v>100</v>
      </c>
      <c r="F480" s="271">
        <f t="shared" si="186"/>
        <v>2</v>
      </c>
      <c r="G480" s="271" t="e">
        <f t="shared" si="187"/>
        <v>#DIV/0!</v>
      </c>
      <c r="H480" s="272">
        <f t="shared" si="188"/>
        <v>20</v>
      </c>
      <c r="I480" s="270"/>
      <c r="J480" s="273">
        <f t="shared" si="195"/>
        <v>200</v>
      </c>
      <c r="K480" s="271">
        <f t="shared" si="189"/>
        <v>4</v>
      </c>
      <c r="L480" s="271" t="e">
        <f t="shared" si="190"/>
        <v>#DIV/0!</v>
      </c>
      <c r="M480" s="272">
        <f t="shared" si="191"/>
        <v>40</v>
      </c>
      <c r="N480" s="389"/>
      <c r="O480" s="455" t="e">
        <f>(A480*B480*W480)+(B480*'Calculateur de trading'!H480)</f>
        <v>#DIV/0!</v>
      </c>
      <c r="P480" s="274" t="e">
        <f>O480/'Déscriptions des trades'!CK480</f>
        <v>#DIV/0!</v>
      </c>
      <c r="Q480" s="456" t="e">
        <f>'Déscriptions des trades'!CK480-O480</f>
        <v>#DIV/0!</v>
      </c>
      <c r="R480" s="466" t="e">
        <f t="shared" si="196"/>
        <v>#DIV/0!</v>
      </c>
      <c r="S480" s="389"/>
      <c r="T480" s="12"/>
      <c r="U480" s="25"/>
      <c r="V480" s="15"/>
      <c r="W480" s="490">
        <f t="shared" si="200"/>
        <v>0</v>
      </c>
      <c r="X480" s="21" t="e">
        <f>W480*U480/'Déscriptions des trades'!CK480*'Déscriptions des trades'!B480</f>
        <v>#DIV/0!</v>
      </c>
      <c r="Y480" s="459"/>
      <c r="Z480" s="389"/>
      <c r="AA480" s="23">
        <f t="shared" si="197"/>
        <v>0.1</v>
      </c>
      <c r="AB480" s="17" t="e">
        <f>(AA480*'Déscriptions des trades'!U480*'Déscriptions des trades'!B480/'Déscriptions des trades'!CK480)*'Déscriptions des trades'!W480</f>
        <v>#DIV/0!</v>
      </c>
      <c r="AC480" s="265" t="e">
        <f>AB480*'Déscriptions des trades'!CK480</f>
        <v>#DIV/0!</v>
      </c>
      <c r="AD480" s="266" t="e">
        <f>'Déscriptions des trades'!CK480-AC480</f>
        <v>#DIV/0!</v>
      </c>
      <c r="AE480" s="389"/>
      <c r="AF480" s="399">
        <v>476</v>
      </c>
      <c r="AG480" s="389"/>
      <c r="AH480" s="20"/>
      <c r="AI480" s="303"/>
      <c r="AJ480" s="307"/>
      <c r="AK480" s="161"/>
      <c r="AL480" s="305"/>
      <c r="AM480" s="305"/>
      <c r="AN480" s="162"/>
      <c r="AO480" s="439"/>
      <c r="AP480" s="162"/>
      <c r="AQ480" s="113"/>
      <c r="AR480" s="113"/>
      <c r="AS480" s="384"/>
      <c r="AT480" s="306"/>
      <c r="AU480" s="306"/>
      <c r="AV480" s="160"/>
      <c r="AW480" s="158"/>
      <c r="AX480" s="385"/>
      <c r="AY480" s="453"/>
      <c r="AZ480" s="165"/>
      <c r="BA480" s="301"/>
      <c r="BB480" s="165"/>
      <c r="BC480" s="301"/>
      <c r="BD480" s="165"/>
      <c r="BE480" s="302"/>
      <c r="BF480" s="302"/>
      <c r="BG480" s="165"/>
      <c r="BH480" s="303"/>
      <c r="BI480" s="165"/>
      <c r="BJ480" s="304"/>
      <c r="BK480" s="394"/>
      <c r="BL480" s="302"/>
      <c r="BM480" s="302"/>
      <c r="BN480" s="394"/>
      <c r="BO480" s="302"/>
      <c r="BP480" s="13"/>
      <c r="BQ480" s="302"/>
      <c r="BR480" s="13"/>
      <c r="BS480" s="302"/>
      <c r="BT480" s="13"/>
      <c r="BU480" s="302"/>
      <c r="BV480" s="386"/>
      <c r="BW480" s="303"/>
      <c r="BX480" s="303"/>
      <c r="BY480" s="302"/>
      <c r="BZ480" s="302"/>
      <c r="CA480" s="387"/>
      <c r="CB480" s="395"/>
      <c r="CC480" s="12"/>
      <c r="CD480" s="304"/>
      <c r="CE480" s="14"/>
      <c r="CF480" s="395"/>
      <c r="CG480" s="397"/>
      <c r="CH480" s="300">
        <f t="shared" si="201"/>
        <v>0</v>
      </c>
      <c r="CI480" s="26"/>
      <c r="CJ480" s="17">
        <f t="shared" si="198"/>
        <v>0</v>
      </c>
      <c r="CK480" s="18">
        <f t="shared" si="209"/>
        <v>12.89</v>
      </c>
      <c r="CM480" s="164"/>
      <c r="CN480" s="302"/>
      <c r="CO480" s="13">
        <f t="shared" si="202"/>
        <v>0</v>
      </c>
      <c r="CP480" s="302"/>
      <c r="CQ480" s="13">
        <f t="shared" si="203"/>
        <v>0</v>
      </c>
      <c r="CR480" s="302"/>
      <c r="CS480" s="13">
        <f t="shared" si="204"/>
        <v>0</v>
      </c>
      <c r="CT480" s="302"/>
      <c r="CU480" s="13">
        <f t="shared" si="199"/>
        <v>0</v>
      </c>
      <c r="CV480" s="302"/>
      <c r="CW480" s="13">
        <f t="shared" si="205"/>
        <v>0</v>
      </c>
      <c r="CX480" s="13">
        <f t="shared" si="206"/>
        <v>0</v>
      </c>
      <c r="CY480" s="251">
        <f t="shared" si="207"/>
        <v>0</v>
      </c>
      <c r="CZ480" s="13" t="s">
        <v>29</v>
      </c>
      <c r="DA480" s="13">
        <v>50</v>
      </c>
      <c r="DB480" s="22">
        <f t="shared" si="208"/>
        <v>0</v>
      </c>
      <c r="DD480" s="24"/>
      <c r="DF480" s="163"/>
      <c r="DH480" s="24"/>
      <c r="DI480" s="447"/>
      <c r="DJ480" s="163"/>
    </row>
    <row r="481" spans="1:114" s="7" customFormat="1">
      <c r="A481" s="277">
        <f t="shared" si="192"/>
        <v>50</v>
      </c>
      <c r="B481" s="21" t="e">
        <f>'Calculateur de trading'!I481/C481/W481</f>
        <v>#DIV/0!</v>
      </c>
      <c r="C481" s="278">
        <f t="shared" si="193"/>
        <v>10</v>
      </c>
      <c r="D481" s="426"/>
      <c r="E481" s="273">
        <f t="shared" si="194"/>
        <v>100</v>
      </c>
      <c r="F481" s="271">
        <f t="shared" si="186"/>
        <v>2</v>
      </c>
      <c r="G481" s="271" t="e">
        <f t="shared" si="187"/>
        <v>#DIV/0!</v>
      </c>
      <c r="H481" s="272">
        <f t="shared" si="188"/>
        <v>20</v>
      </c>
      <c r="I481" s="270"/>
      <c r="J481" s="273">
        <f t="shared" si="195"/>
        <v>200</v>
      </c>
      <c r="K481" s="271">
        <f t="shared" si="189"/>
        <v>4</v>
      </c>
      <c r="L481" s="271" t="e">
        <f t="shared" si="190"/>
        <v>#DIV/0!</v>
      </c>
      <c r="M481" s="272">
        <f t="shared" si="191"/>
        <v>40</v>
      </c>
      <c r="N481" s="389"/>
      <c r="O481" s="455" t="e">
        <f>(A481*B481*W481)+(B481*'Calculateur de trading'!H481)</f>
        <v>#DIV/0!</v>
      </c>
      <c r="P481" s="274" t="e">
        <f>O481/'Déscriptions des trades'!CK481</f>
        <v>#DIV/0!</v>
      </c>
      <c r="Q481" s="456" t="e">
        <f>'Déscriptions des trades'!CK481-O481</f>
        <v>#DIV/0!</v>
      </c>
      <c r="R481" s="466" t="e">
        <f t="shared" si="196"/>
        <v>#DIV/0!</v>
      </c>
      <c r="S481" s="389"/>
      <c r="T481" s="12"/>
      <c r="U481" s="25"/>
      <c r="V481" s="15"/>
      <c r="W481" s="490">
        <f t="shared" si="200"/>
        <v>0</v>
      </c>
      <c r="X481" s="21" t="e">
        <f>W481*U481/'Déscriptions des trades'!CK481*'Déscriptions des trades'!B481</f>
        <v>#DIV/0!</v>
      </c>
      <c r="Y481" s="459"/>
      <c r="Z481" s="389"/>
      <c r="AA481" s="23">
        <f t="shared" si="197"/>
        <v>0.1</v>
      </c>
      <c r="AB481" s="17" t="e">
        <f>(AA481*'Déscriptions des trades'!U481*'Déscriptions des trades'!B481/'Déscriptions des trades'!CK481)*'Déscriptions des trades'!W481</f>
        <v>#DIV/0!</v>
      </c>
      <c r="AC481" s="265" t="e">
        <f>AB481*'Déscriptions des trades'!CK481</f>
        <v>#DIV/0!</v>
      </c>
      <c r="AD481" s="266" t="e">
        <f>'Déscriptions des trades'!CK481-AC481</f>
        <v>#DIV/0!</v>
      </c>
      <c r="AE481" s="389"/>
      <c r="AF481" s="399">
        <v>477</v>
      </c>
      <c r="AG481" s="389"/>
      <c r="AH481" s="20"/>
      <c r="AI481" s="303"/>
      <c r="AJ481" s="307"/>
      <c r="AK481" s="161"/>
      <c r="AL481" s="305"/>
      <c r="AM481" s="305"/>
      <c r="AN481" s="162"/>
      <c r="AO481" s="439"/>
      <c r="AP481" s="162"/>
      <c r="AQ481" s="113"/>
      <c r="AR481" s="113"/>
      <c r="AS481" s="384"/>
      <c r="AT481" s="306"/>
      <c r="AU481" s="306"/>
      <c r="AV481" s="160"/>
      <c r="AW481" s="158"/>
      <c r="AX481" s="385"/>
      <c r="AY481" s="453"/>
      <c r="AZ481" s="165"/>
      <c r="BA481" s="301"/>
      <c r="BB481" s="165"/>
      <c r="BC481" s="301"/>
      <c r="BD481" s="165"/>
      <c r="BE481" s="302"/>
      <c r="BF481" s="302"/>
      <c r="BG481" s="165"/>
      <c r="BH481" s="303"/>
      <c r="BI481" s="165"/>
      <c r="BJ481" s="304"/>
      <c r="BK481" s="394"/>
      <c r="BL481" s="302"/>
      <c r="BM481" s="302"/>
      <c r="BN481" s="394"/>
      <c r="BO481" s="302"/>
      <c r="BP481" s="13"/>
      <c r="BQ481" s="302"/>
      <c r="BR481" s="13"/>
      <c r="BS481" s="302"/>
      <c r="BT481" s="13"/>
      <c r="BU481" s="302"/>
      <c r="BV481" s="386"/>
      <c r="BW481" s="303"/>
      <c r="BX481" s="303"/>
      <c r="BY481" s="302"/>
      <c r="BZ481" s="302"/>
      <c r="CA481" s="387"/>
      <c r="CB481" s="395"/>
      <c r="CC481" s="12"/>
      <c r="CD481" s="304"/>
      <c r="CE481" s="14"/>
      <c r="CF481" s="395"/>
      <c r="CG481" s="397"/>
      <c r="CH481" s="300">
        <f t="shared" si="201"/>
        <v>0</v>
      </c>
      <c r="CI481" s="26"/>
      <c r="CJ481" s="17">
        <f t="shared" si="198"/>
        <v>0</v>
      </c>
      <c r="CK481" s="18">
        <f t="shared" si="209"/>
        <v>12.89</v>
      </c>
      <c r="CM481" s="164"/>
      <c r="CN481" s="302"/>
      <c r="CO481" s="13">
        <f t="shared" si="202"/>
        <v>0</v>
      </c>
      <c r="CP481" s="302"/>
      <c r="CQ481" s="13">
        <f t="shared" si="203"/>
        <v>0</v>
      </c>
      <c r="CR481" s="302"/>
      <c r="CS481" s="13">
        <f t="shared" si="204"/>
        <v>0</v>
      </c>
      <c r="CT481" s="302"/>
      <c r="CU481" s="13">
        <f t="shared" si="199"/>
        <v>0</v>
      </c>
      <c r="CV481" s="302"/>
      <c r="CW481" s="13">
        <f t="shared" si="205"/>
        <v>0</v>
      </c>
      <c r="CX481" s="13">
        <f t="shared" si="206"/>
        <v>0</v>
      </c>
      <c r="CY481" s="251">
        <f t="shared" si="207"/>
        <v>0</v>
      </c>
      <c r="CZ481" s="13" t="s">
        <v>29</v>
      </c>
      <c r="DA481" s="13">
        <v>50</v>
      </c>
      <c r="DB481" s="22">
        <f t="shared" si="208"/>
        <v>0</v>
      </c>
      <c r="DD481" s="24"/>
      <c r="DF481" s="163"/>
      <c r="DH481" s="24"/>
      <c r="DI481" s="447"/>
      <c r="DJ481" s="163"/>
    </row>
    <row r="482" spans="1:114" s="7" customFormat="1">
      <c r="A482" s="277">
        <f t="shared" si="192"/>
        <v>50</v>
      </c>
      <c r="B482" s="21" t="e">
        <f>'Calculateur de trading'!I482/C482/W482</f>
        <v>#DIV/0!</v>
      </c>
      <c r="C482" s="278">
        <f t="shared" si="193"/>
        <v>10</v>
      </c>
      <c r="D482" s="426"/>
      <c r="E482" s="273">
        <f t="shared" si="194"/>
        <v>100</v>
      </c>
      <c r="F482" s="271">
        <f t="shared" si="186"/>
        <v>2</v>
      </c>
      <c r="G482" s="271" t="e">
        <f t="shared" si="187"/>
        <v>#DIV/0!</v>
      </c>
      <c r="H482" s="272">
        <f t="shared" si="188"/>
        <v>20</v>
      </c>
      <c r="I482" s="270"/>
      <c r="J482" s="273">
        <f t="shared" si="195"/>
        <v>200</v>
      </c>
      <c r="K482" s="271">
        <f t="shared" si="189"/>
        <v>4</v>
      </c>
      <c r="L482" s="271" t="e">
        <f t="shared" si="190"/>
        <v>#DIV/0!</v>
      </c>
      <c r="M482" s="272">
        <f t="shared" si="191"/>
        <v>40</v>
      </c>
      <c r="N482" s="389"/>
      <c r="O482" s="455" t="e">
        <f>(A482*B482*W482)+(B482*'Calculateur de trading'!H482)</f>
        <v>#DIV/0!</v>
      </c>
      <c r="P482" s="274" t="e">
        <f>O482/'Déscriptions des trades'!CK482</f>
        <v>#DIV/0!</v>
      </c>
      <c r="Q482" s="456" t="e">
        <f>'Déscriptions des trades'!CK482-O482</f>
        <v>#DIV/0!</v>
      </c>
      <c r="R482" s="466" t="e">
        <f t="shared" si="196"/>
        <v>#DIV/0!</v>
      </c>
      <c r="S482" s="389"/>
      <c r="T482" s="12"/>
      <c r="U482" s="25"/>
      <c r="V482" s="15"/>
      <c r="W482" s="490">
        <f t="shared" si="200"/>
        <v>0</v>
      </c>
      <c r="X482" s="21" t="e">
        <f>W482*U482/'Déscriptions des trades'!CK482*'Déscriptions des trades'!B482</f>
        <v>#DIV/0!</v>
      </c>
      <c r="Y482" s="459"/>
      <c r="Z482" s="389"/>
      <c r="AA482" s="23">
        <f t="shared" si="197"/>
        <v>0.1</v>
      </c>
      <c r="AB482" s="17" t="e">
        <f>(AA482*'Déscriptions des trades'!U482*'Déscriptions des trades'!B482/'Déscriptions des trades'!CK482)*'Déscriptions des trades'!W482</f>
        <v>#DIV/0!</v>
      </c>
      <c r="AC482" s="265" t="e">
        <f>AB482*'Déscriptions des trades'!CK482</f>
        <v>#DIV/0!</v>
      </c>
      <c r="AD482" s="266" t="e">
        <f>'Déscriptions des trades'!CK482-AC482</f>
        <v>#DIV/0!</v>
      </c>
      <c r="AE482" s="389"/>
      <c r="AF482" s="399">
        <v>478</v>
      </c>
      <c r="AG482" s="389"/>
      <c r="AH482" s="20"/>
      <c r="AI482" s="303"/>
      <c r="AJ482" s="307"/>
      <c r="AK482" s="161"/>
      <c r="AL482" s="305"/>
      <c r="AM482" s="305"/>
      <c r="AN482" s="162"/>
      <c r="AO482" s="439"/>
      <c r="AP482" s="162"/>
      <c r="AQ482" s="113"/>
      <c r="AR482" s="113"/>
      <c r="AS482" s="384"/>
      <c r="AT482" s="306"/>
      <c r="AU482" s="306"/>
      <c r="AV482" s="160"/>
      <c r="AW482" s="158"/>
      <c r="AX482" s="385"/>
      <c r="AY482" s="453"/>
      <c r="AZ482" s="165"/>
      <c r="BA482" s="301"/>
      <c r="BB482" s="165"/>
      <c r="BC482" s="301"/>
      <c r="BD482" s="165"/>
      <c r="BE482" s="302"/>
      <c r="BF482" s="302"/>
      <c r="BG482" s="165"/>
      <c r="BH482" s="303"/>
      <c r="BI482" s="165"/>
      <c r="BJ482" s="304"/>
      <c r="BK482" s="394"/>
      <c r="BL482" s="302"/>
      <c r="BM482" s="302"/>
      <c r="BN482" s="394"/>
      <c r="BO482" s="302"/>
      <c r="BP482" s="13"/>
      <c r="BQ482" s="302"/>
      <c r="BR482" s="13"/>
      <c r="BS482" s="302"/>
      <c r="BT482" s="13"/>
      <c r="BU482" s="302"/>
      <c r="BV482" s="386"/>
      <c r="BW482" s="303"/>
      <c r="BX482" s="303"/>
      <c r="BY482" s="302"/>
      <c r="BZ482" s="302"/>
      <c r="CA482" s="387"/>
      <c r="CB482" s="395"/>
      <c r="CC482" s="12"/>
      <c r="CD482" s="304"/>
      <c r="CE482" s="14"/>
      <c r="CF482" s="395"/>
      <c r="CG482" s="397"/>
      <c r="CH482" s="300">
        <f t="shared" si="201"/>
        <v>0</v>
      </c>
      <c r="CI482" s="26"/>
      <c r="CJ482" s="17">
        <f t="shared" si="198"/>
        <v>0</v>
      </c>
      <c r="CK482" s="18">
        <f t="shared" si="209"/>
        <v>12.89</v>
      </c>
      <c r="CM482" s="164"/>
      <c r="CN482" s="302"/>
      <c r="CO482" s="13">
        <f t="shared" si="202"/>
        <v>0</v>
      </c>
      <c r="CP482" s="302"/>
      <c r="CQ482" s="13">
        <f t="shared" si="203"/>
        <v>0</v>
      </c>
      <c r="CR482" s="302"/>
      <c r="CS482" s="13">
        <f t="shared" si="204"/>
        <v>0</v>
      </c>
      <c r="CT482" s="302"/>
      <c r="CU482" s="13">
        <f t="shared" si="199"/>
        <v>0</v>
      </c>
      <c r="CV482" s="302"/>
      <c r="CW482" s="13">
        <f t="shared" si="205"/>
        <v>0</v>
      </c>
      <c r="CX482" s="13">
        <f t="shared" si="206"/>
        <v>0</v>
      </c>
      <c r="CY482" s="251">
        <f t="shared" si="207"/>
        <v>0</v>
      </c>
      <c r="CZ482" s="13" t="s">
        <v>29</v>
      </c>
      <c r="DA482" s="13">
        <v>50</v>
      </c>
      <c r="DB482" s="22">
        <f t="shared" si="208"/>
        <v>0</v>
      </c>
      <c r="DD482" s="24"/>
      <c r="DF482" s="163"/>
      <c r="DH482" s="24"/>
      <c r="DI482" s="447"/>
      <c r="DJ482" s="163"/>
    </row>
    <row r="483" spans="1:114" s="7" customFormat="1">
      <c r="A483" s="277">
        <f t="shared" si="192"/>
        <v>50</v>
      </c>
      <c r="B483" s="21" t="e">
        <f>'Calculateur de trading'!I483/C483/W483</f>
        <v>#DIV/0!</v>
      </c>
      <c r="C483" s="278">
        <f t="shared" si="193"/>
        <v>10</v>
      </c>
      <c r="D483" s="278"/>
      <c r="E483" s="273">
        <f t="shared" si="194"/>
        <v>100</v>
      </c>
      <c r="F483" s="271">
        <f t="shared" si="186"/>
        <v>2</v>
      </c>
      <c r="G483" s="271" t="e">
        <f t="shared" si="187"/>
        <v>#DIV/0!</v>
      </c>
      <c r="H483" s="272">
        <f t="shared" si="188"/>
        <v>20</v>
      </c>
      <c r="I483" s="270"/>
      <c r="J483" s="273">
        <f t="shared" si="195"/>
        <v>200</v>
      </c>
      <c r="K483" s="271">
        <f t="shared" si="189"/>
        <v>4</v>
      </c>
      <c r="L483" s="271" t="e">
        <f t="shared" si="190"/>
        <v>#DIV/0!</v>
      </c>
      <c r="M483" s="272">
        <f t="shared" si="191"/>
        <v>40</v>
      </c>
      <c r="N483" s="389"/>
      <c r="O483" s="455" t="e">
        <f>(A483*B483*W483)+(B483*'Calculateur de trading'!H483)</f>
        <v>#DIV/0!</v>
      </c>
      <c r="P483" s="274" t="e">
        <f>O483/'Déscriptions des trades'!CK483</f>
        <v>#DIV/0!</v>
      </c>
      <c r="Q483" s="456" t="e">
        <f>'Déscriptions des trades'!CK483-O483</f>
        <v>#DIV/0!</v>
      </c>
      <c r="R483" s="466" t="e">
        <f t="shared" si="196"/>
        <v>#DIV/0!</v>
      </c>
      <c r="S483" s="389"/>
      <c r="T483" s="12"/>
      <c r="U483" s="25"/>
      <c r="V483" s="15"/>
      <c r="W483" s="490">
        <f t="shared" si="200"/>
        <v>0</v>
      </c>
      <c r="X483" s="21" t="e">
        <f>W483*U483/'Déscriptions des trades'!CK483*'Déscriptions des trades'!B483</f>
        <v>#DIV/0!</v>
      </c>
      <c r="Y483" s="459"/>
      <c r="Z483" s="389"/>
      <c r="AA483" s="23">
        <f t="shared" si="197"/>
        <v>0.1</v>
      </c>
      <c r="AB483" s="17" t="e">
        <f>(AA483*'Déscriptions des trades'!U483*'Déscriptions des trades'!B483/'Déscriptions des trades'!CK483)*'Déscriptions des trades'!W483</f>
        <v>#DIV/0!</v>
      </c>
      <c r="AC483" s="265" t="e">
        <f>AB483*'Déscriptions des trades'!CK483</f>
        <v>#DIV/0!</v>
      </c>
      <c r="AD483" s="266" t="e">
        <f>'Déscriptions des trades'!CK483-AC483</f>
        <v>#DIV/0!</v>
      </c>
      <c r="AE483" s="389"/>
      <c r="AF483" s="399">
        <v>479</v>
      </c>
      <c r="AG483" s="389"/>
      <c r="AH483" s="20"/>
      <c r="AI483" s="303"/>
      <c r="AJ483" s="307"/>
      <c r="AK483" s="161"/>
      <c r="AL483" s="305"/>
      <c r="AM483" s="305"/>
      <c r="AN483" s="162"/>
      <c r="AO483" s="439"/>
      <c r="AP483" s="162"/>
      <c r="AQ483" s="113"/>
      <c r="AR483" s="113"/>
      <c r="AS483" s="384"/>
      <c r="AT483" s="306"/>
      <c r="AU483" s="306"/>
      <c r="AV483" s="160"/>
      <c r="AW483" s="158"/>
      <c r="AX483" s="385"/>
      <c r="AY483" s="453"/>
      <c r="AZ483" s="165"/>
      <c r="BA483" s="301"/>
      <c r="BB483" s="165"/>
      <c r="BC483" s="301"/>
      <c r="BD483" s="165"/>
      <c r="BE483" s="302"/>
      <c r="BF483" s="302"/>
      <c r="BG483" s="165"/>
      <c r="BH483" s="303"/>
      <c r="BI483" s="165"/>
      <c r="BJ483" s="304"/>
      <c r="BK483" s="394"/>
      <c r="BL483" s="302"/>
      <c r="BM483" s="302"/>
      <c r="BN483" s="394"/>
      <c r="BO483" s="302"/>
      <c r="BP483" s="13"/>
      <c r="BQ483" s="302"/>
      <c r="BR483" s="13"/>
      <c r="BS483" s="302"/>
      <c r="BT483" s="13"/>
      <c r="BU483" s="302"/>
      <c r="BV483" s="386"/>
      <c r="BW483" s="303"/>
      <c r="BX483" s="303"/>
      <c r="BY483" s="302"/>
      <c r="BZ483" s="302"/>
      <c r="CA483" s="387"/>
      <c r="CB483" s="395"/>
      <c r="CC483" s="12"/>
      <c r="CD483" s="304"/>
      <c r="CE483" s="14"/>
      <c r="CF483" s="395"/>
      <c r="CG483" s="397"/>
      <c r="CH483" s="300">
        <f t="shared" si="201"/>
        <v>0</v>
      </c>
      <c r="CI483" s="26"/>
      <c r="CJ483" s="17">
        <f t="shared" si="198"/>
        <v>0</v>
      </c>
      <c r="CK483" s="18">
        <f t="shared" si="209"/>
        <v>12.89</v>
      </c>
      <c r="CM483" s="164"/>
      <c r="CN483" s="302"/>
      <c r="CO483" s="13">
        <f t="shared" si="202"/>
        <v>0</v>
      </c>
      <c r="CP483" s="302"/>
      <c r="CQ483" s="13">
        <f t="shared" si="203"/>
        <v>0</v>
      </c>
      <c r="CR483" s="302"/>
      <c r="CS483" s="13">
        <f t="shared" si="204"/>
        <v>0</v>
      </c>
      <c r="CT483" s="302"/>
      <c r="CU483" s="13">
        <f t="shared" si="199"/>
        <v>0</v>
      </c>
      <c r="CV483" s="302"/>
      <c r="CW483" s="13">
        <f t="shared" si="205"/>
        <v>0</v>
      </c>
      <c r="CX483" s="13">
        <f t="shared" si="206"/>
        <v>0</v>
      </c>
      <c r="CY483" s="251">
        <f t="shared" si="207"/>
        <v>0</v>
      </c>
      <c r="CZ483" s="13" t="s">
        <v>29</v>
      </c>
      <c r="DA483" s="13">
        <v>50</v>
      </c>
      <c r="DB483" s="22">
        <f t="shared" si="208"/>
        <v>0</v>
      </c>
      <c r="DD483" s="24"/>
      <c r="DF483" s="163"/>
      <c r="DH483" s="24"/>
      <c r="DI483" s="447"/>
      <c r="DJ483" s="163"/>
    </row>
    <row r="484" spans="1:114" s="7" customFormat="1">
      <c r="A484" s="277">
        <f t="shared" si="192"/>
        <v>50</v>
      </c>
      <c r="B484" s="21" t="e">
        <f>'Calculateur de trading'!I484/C484/W484</f>
        <v>#DIV/0!</v>
      </c>
      <c r="C484" s="278">
        <f t="shared" si="193"/>
        <v>10</v>
      </c>
      <c r="D484" s="426"/>
      <c r="E484" s="273">
        <f t="shared" si="194"/>
        <v>100</v>
      </c>
      <c r="F484" s="271">
        <f t="shared" si="186"/>
        <v>2</v>
      </c>
      <c r="G484" s="271" t="e">
        <f t="shared" si="187"/>
        <v>#DIV/0!</v>
      </c>
      <c r="H484" s="272">
        <f t="shared" si="188"/>
        <v>20</v>
      </c>
      <c r="I484" s="270"/>
      <c r="J484" s="273">
        <f t="shared" si="195"/>
        <v>200</v>
      </c>
      <c r="K484" s="271">
        <f t="shared" si="189"/>
        <v>4</v>
      </c>
      <c r="L484" s="271" t="e">
        <f t="shared" si="190"/>
        <v>#DIV/0!</v>
      </c>
      <c r="M484" s="272">
        <f t="shared" si="191"/>
        <v>40</v>
      </c>
      <c r="N484" s="389"/>
      <c r="O484" s="455" t="e">
        <f>(A484*B484*W484)+(B484*'Calculateur de trading'!H484)</f>
        <v>#DIV/0!</v>
      </c>
      <c r="P484" s="274" t="e">
        <f>O484/'Déscriptions des trades'!CK484</f>
        <v>#DIV/0!</v>
      </c>
      <c r="Q484" s="456" t="e">
        <f>'Déscriptions des trades'!CK484-O484</f>
        <v>#DIV/0!</v>
      </c>
      <c r="R484" s="466" t="e">
        <f t="shared" si="196"/>
        <v>#DIV/0!</v>
      </c>
      <c r="S484" s="389"/>
      <c r="T484" s="12"/>
      <c r="U484" s="25"/>
      <c r="V484" s="15"/>
      <c r="W484" s="490">
        <f t="shared" si="200"/>
        <v>0</v>
      </c>
      <c r="X484" s="21" t="e">
        <f>W484*U484/'Déscriptions des trades'!CK484*'Déscriptions des trades'!B484</f>
        <v>#DIV/0!</v>
      </c>
      <c r="Y484" s="459"/>
      <c r="Z484" s="389"/>
      <c r="AA484" s="23">
        <f t="shared" si="197"/>
        <v>0.1</v>
      </c>
      <c r="AB484" s="17" t="e">
        <f>(AA484*'Déscriptions des trades'!U484*'Déscriptions des trades'!B484/'Déscriptions des trades'!CK484)*'Déscriptions des trades'!W484</f>
        <v>#DIV/0!</v>
      </c>
      <c r="AC484" s="265" t="e">
        <f>AB484*'Déscriptions des trades'!CK484</f>
        <v>#DIV/0!</v>
      </c>
      <c r="AD484" s="266" t="e">
        <f>'Déscriptions des trades'!CK484-AC484</f>
        <v>#DIV/0!</v>
      </c>
      <c r="AE484" s="389"/>
      <c r="AF484" s="399">
        <v>480</v>
      </c>
      <c r="AG484" s="389"/>
      <c r="AH484" s="20"/>
      <c r="AI484" s="303"/>
      <c r="AJ484" s="307"/>
      <c r="AK484" s="161"/>
      <c r="AL484" s="305"/>
      <c r="AM484" s="305"/>
      <c r="AN484" s="162"/>
      <c r="AO484" s="439"/>
      <c r="AP484" s="162"/>
      <c r="AQ484" s="113"/>
      <c r="AR484" s="113"/>
      <c r="AS484" s="384"/>
      <c r="AT484" s="306"/>
      <c r="AU484" s="306"/>
      <c r="AV484" s="160"/>
      <c r="AW484" s="158"/>
      <c r="AX484" s="385"/>
      <c r="AY484" s="453"/>
      <c r="AZ484" s="165"/>
      <c r="BA484" s="301"/>
      <c r="BB484" s="165"/>
      <c r="BC484" s="301"/>
      <c r="BD484" s="165"/>
      <c r="BE484" s="302"/>
      <c r="BF484" s="302"/>
      <c r="BG484" s="165"/>
      <c r="BH484" s="303"/>
      <c r="BI484" s="165"/>
      <c r="BJ484" s="304"/>
      <c r="BK484" s="394"/>
      <c r="BL484" s="302"/>
      <c r="BM484" s="302"/>
      <c r="BN484" s="394"/>
      <c r="BO484" s="302"/>
      <c r="BP484" s="13"/>
      <c r="BQ484" s="302"/>
      <c r="BR484" s="13"/>
      <c r="BS484" s="302"/>
      <c r="BT484" s="13"/>
      <c r="BU484" s="302"/>
      <c r="BV484" s="386"/>
      <c r="BW484" s="303"/>
      <c r="BX484" s="303"/>
      <c r="BY484" s="302"/>
      <c r="BZ484" s="302"/>
      <c r="CA484" s="387"/>
      <c r="CB484" s="395"/>
      <c r="CC484" s="12"/>
      <c r="CD484" s="304"/>
      <c r="CE484" s="14"/>
      <c r="CF484" s="395"/>
      <c r="CG484" s="397"/>
      <c r="CH484" s="300">
        <f t="shared" si="201"/>
        <v>0</v>
      </c>
      <c r="CI484" s="26"/>
      <c r="CJ484" s="17">
        <f t="shared" si="198"/>
        <v>0</v>
      </c>
      <c r="CK484" s="18">
        <f t="shared" si="209"/>
        <v>12.89</v>
      </c>
      <c r="CM484" s="164"/>
      <c r="CN484" s="302"/>
      <c r="CO484" s="13">
        <f t="shared" si="202"/>
        <v>0</v>
      </c>
      <c r="CP484" s="302"/>
      <c r="CQ484" s="13">
        <f t="shared" si="203"/>
        <v>0</v>
      </c>
      <c r="CR484" s="302"/>
      <c r="CS484" s="13">
        <f t="shared" si="204"/>
        <v>0</v>
      </c>
      <c r="CT484" s="302"/>
      <c r="CU484" s="13">
        <f t="shared" si="199"/>
        <v>0</v>
      </c>
      <c r="CV484" s="302"/>
      <c r="CW484" s="13">
        <f t="shared" si="205"/>
        <v>0</v>
      </c>
      <c r="CX484" s="13">
        <f t="shared" si="206"/>
        <v>0</v>
      </c>
      <c r="CY484" s="251">
        <f t="shared" si="207"/>
        <v>0</v>
      </c>
      <c r="CZ484" s="13" t="s">
        <v>29</v>
      </c>
      <c r="DA484" s="13">
        <v>50</v>
      </c>
      <c r="DB484" s="22">
        <f t="shared" si="208"/>
        <v>0</v>
      </c>
      <c r="DD484" s="24"/>
      <c r="DF484" s="163"/>
      <c r="DH484" s="24"/>
      <c r="DI484" s="447"/>
      <c r="DJ484" s="163"/>
    </row>
    <row r="485" spans="1:114" s="7" customFormat="1">
      <c r="A485" s="277">
        <f t="shared" si="192"/>
        <v>50</v>
      </c>
      <c r="B485" s="21" t="e">
        <f>'Calculateur de trading'!I485/C485/W485</f>
        <v>#DIV/0!</v>
      </c>
      <c r="C485" s="278">
        <f t="shared" si="193"/>
        <v>10</v>
      </c>
      <c r="D485" s="278"/>
      <c r="E485" s="273">
        <f t="shared" si="194"/>
        <v>100</v>
      </c>
      <c r="F485" s="271">
        <f t="shared" si="186"/>
        <v>2</v>
      </c>
      <c r="G485" s="271" t="e">
        <f t="shared" si="187"/>
        <v>#DIV/0!</v>
      </c>
      <c r="H485" s="272">
        <f t="shared" si="188"/>
        <v>20</v>
      </c>
      <c r="I485" s="270"/>
      <c r="J485" s="273">
        <f t="shared" si="195"/>
        <v>200</v>
      </c>
      <c r="K485" s="271">
        <f t="shared" si="189"/>
        <v>4</v>
      </c>
      <c r="L485" s="271" t="e">
        <f t="shared" si="190"/>
        <v>#DIV/0!</v>
      </c>
      <c r="M485" s="272">
        <f t="shared" si="191"/>
        <v>40</v>
      </c>
      <c r="N485" s="389"/>
      <c r="O485" s="455" t="e">
        <f>(A485*B485*W485)+(B485*'Calculateur de trading'!H485)</f>
        <v>#DIV/0!</v>
      </c>
      <c r="P485" s="274" t="e">
        <f>O485/'Déscriptions des trades'!CK485</f>
        <v>#DIV/0!</v>
      </c>
      <c r="Q485" s="456" t="e">
        <f>'Déscriptions des trades'!CK485-O485</f>
        <v>#DIV/0!</v>
      </c>
      <c r="R485" s="466" t="e">
        <f t="shared" si="196"/>
        <v>#DIV/0!</v>
      </c>
      <c r="S485" s="389"/>
      <c r="T485" s="12"/>
      <c r="U485" s="25"/>
      <c r="V485" s="15"/>
      <c r="W485" s="490">
        <f t="shared" si="200"/>
        <v>0</v>
      </c>
      <c r="X485" s="21" t="e">
        <f>W485*U485/'Déscriptions des trades'!CK485*'Déscriptions des trades'!B485</f>
        <v>#DIV/0!</v>
      </c>
      <c r="Y485" s="459"/>
      <c r="Z485" s="389"/>
      <c r="AA485" s="23">
        <f t="shared" si="197"/>
        <v>0.1</v>
      </c>
      <c r="AB485" s="17" t="e">
        <f>(AA485*'Déscriptions des trades'!U485*'Déscriptions des trades'!B485/'Déscriptions des trades'!CK485)*'Déscriptions des trades'!W485</f>
        <v>#DIV/0!</v>
      </c>
      <c r="AC485" s="265" t="e">
        <f>AB485*'Déscriptions des trades'!CK485</f>
        <v>#DIV/0!</v>
      </c>
      <c r="AD485" s="266" t="e">
        <f>'Déscriptions des trades'!CK485-AC485</f>
        <v>#DIV/0!</v>
      </c>
      <c r="AE485" s="389"/>
      <c r="AF485" s="399">
        <v>481</v>
      </c>
      <c r="AG485" s="389"/>
      <c r="AH485" s="20"/>
      <c r="AI485" s="303"/>
      <c r="AJ485" s="307"/>
      <c r="AK485" s="161"/>
      <c r="AL485" s="305"/>
      <c r="AM485" s="305"/>
      <c r="AN485" s="162"/>
      <c r="AO485" s="439"/>
      <c r="AP485" s="162"/>
      <c r="AQ485" s="113"/>
      <c r="AR485" s="113"/>
      <c r="AS485" s="384"/>
      <c r="AT485" s="306"/>
      <c r="AU485" s="306"/>
      <c r="AV485" s="160"/>
      <c r="AW485" s="158"/>
      <c r="AX485" s="385"/>
      <c r="AY485" s="453"/>
      <c r="AZ485" s="165"/>
      <c r="BA485" s="301"/>
      <c r="BB485" s="165"/>
      <c r="BC485" s="301"/>
      <c r="BD485" s="165"/>
      <c r="BE485" s="302"/>
      <c r="BF485" s="302"/>
      <c r="BG485" s="165"/>
      <c r="BH485" s="303"/>
      <c r="BI485" s="165"/>
      <c r="BJ485" s="304"/>
      <c r="BK485" s="394"/>
      <c r="BL485" s="302"/>
      <c r="BM485" s="302"/>
      <c r="BN485" s="394"/>
      <c r="BO485" s="302"/>
      <c r="BP485" s="13"/>
      <c r="BQ485" s="302"/>
      <c r="BR485" s="13"/>
      <c r="BS485" s="302"/>
      <c r="BT485" s="13"/>
      <c r="BU485" s="302"/>
      <c r="BV485" s="386"/>
      <c r="BW485" s="303"/>
      <c r="BX485" s="303"/>
      <c r="BY485" s="302"/>
      <c r="BZ485" s="302"/>
      <c r="CA485" s="387"/>
      <c r="CB485" s="395"/>
      <c r="CC485" s="12"/>
      <c r="CD485" s="304"/>
      <c r="CE485" s="14"/>
      <c r="CF485" s="395"/>
      <c r="CG485" s="397"/>
      <c r="CH485" s="300">
        <f t="shared" si="201"/>
        <v>0</v>
      </c>
      <c r="CI485" s="26"/>
      <c r="CJ485" s="17">
        <f t="shared" si="198"/>
        <v>0</v>
      </c>
      <c r="CK485" s="18">
        <f t="shared" si="209"/>
        <v>12.89</v>
      </c>
      <c r="CM485" s="164"/>
      <c r="CN485" s="302"/>
      <c r="CO485" s="13">
        <f t="shared" si="202"/>
        <v>0</v>
      </c>
      <c r="CP485" s="302"/>
      <c r="CQ485" s="13">
        <f t="shared" si="203"/>
        <v>0</v>
      </c>
      <c r="CR485" s="302"/>
      <c r="CS485" s="13">
        <f t="shared" si="204"/>
        <v>0</v>
      </c>
      <c r="CT485" s="302"/>
      <c r="CU485" s="13">
        <f t="shared" si="199"/>
        <v>0</v>
      </c>
      <c r="CV485" s="302"/>
      <c r="CW485" s="13">
        <f t="shared" si="205"/>
        <v>0</v>
      </c>
      <c r="CX485" s="13">
        <f t="shared" si="206"/>
        <v>0</v>
      </c>
      <c r="CY485" s="251">
        <f t="shared" si="207"/>
        <v>0</v>
      </c>
      <c r="CZ485" s="13" t="s">
        <v>29</v>
      </c>
      <c r="DA485" s="13">
        <v>50</v>
      </c>
      <c r="DB485" s="22">
        <f t="shared" si="208"/>
        <v>0</v>
      </c>
      <c r="DD485" s="24"/>
      <c r="DF485" s="163"/>
      <c r="DH485" s="24"/>
      <c r="DI485" s="447"/>
      <c r="DJ485" s="163"/>
    </row>
    <row r="486" spans="1:114" s="7" customFormat="1">
      <c r="A486" s="277">
        <f t="shared" si="192"/>
        <v>50</v>
      </c>
      <c r="B486" s="21" t="e">
        <f>'Calculateur de trading'!I486/C486/W486</f>
        <v>#DIV/0!</v>
      </c>
      <c r="C486" s="278">
        <f t="shared" si="193"/>
        <v>10</v>
      </c>
      <c r="D486" s="426"/>
      <c r="E486" s="273">
        <f t="shared" si="194"/>
        <v>100</v>
      </c>
      <c r="F486" s="271">
        <f t="shared" si="186"/>
        <v>2</v>
      </c>
      <c r="G486" s="271" t="e">
        <f t="shared" si="187"/>
        <v>#DIV/0!</v>
      </c>
      <c r="H486" s="272">
        <f t="shared" si="188"/>
        <v>20</v>
      </c>
      <c r="I486" s="270"/>
      <c r="J486" s="273">
        <f t="shared" si="195"/>
        <v>200</v>
      </c>
      <c r="K486" s="271">
        <f t="shared" si="189"/>
        <v>4</v>
      </c>
      <c r="L486" s="271" t="e">
        <f t="shared" si="190"/>
        <v>#DIV/0!</v>
      </c>
      <c r="M486" s="272">
        <f t="shared" si="191"/>
        <v>40</v>
      </c>
      <c r="N486" s="389"/>
      <c r="O486" s="455" t="e">
        <f>(A486*B486*W486)+(B486*'Calculateur de trading'!H486)</f>
        <v>#DIV/0!</v>
      </c>
      <c r="P486" s="274" t="e">
        <f>O486/'Déscriptions des trades'!CK486</f>
        <v>#DIV/0!</v>
      </c>
      <c r="Q486" s="456" t="e">
        <f>'Déscriptions des trades'!CK486-O486</f>
        <v>#DIV/0!</v>
      </c>
      <c r="R486" s="466" t="e">
        <f t="shared" si="196"/>
        <v>#DIV/0!</v>
      </c>
      <c r="S486" s="389"/>
      <c r="T486" s="12"/>
      <c r="U486" s="25"/>
      <c r="V486" s="15"/>
      <c r="W486" s="490">
        <f t="shared" si="200"/>
        <v>0</v>
      </c>
      <c r="X486" s="21" t="e">
        <f>W486*U486/'Déscriptions des trades'!CK486*'Déscriptions des trades'!B486</f>
        <v>#DIV/0!</v>
      </c>
      <c r="Y486" s="459"/>
      <c r="Z486" s="389"/>
      <c r="AA486" s="23">
        <f t="shared" si="197"/>
        <v>0.1</v>
      </c>
      <c r="AB486" s="17" t="e">
        <f>(AA486*'Déscriptions des trades'!U486*'Déscriptions des trades'!B486/'Déscriptions des trades'!CK486)*'Déscriptions des trades'!W486</f>
        <v>#DIV/0!</v>
      </c>
      <c r="AC486" s="265" t="e">
        <f>AB486*'Déscriptions des trades'!CK486</f>
        <v>#DIV/0!</v>
      </c>
      <c r="AD486" s="266" t="e">
        <f>'Déscriptions des trades'!CK486-AC486</f>
        <v>#DIV/0!</v>
      </c>
      <c r="AE486" s="389"/>
      <c r="AF486" s="399">
        <v>482</v>
      </c>
      <c r="AG486" s="389"/>
      <c r="AH486" s="20"/>
      <c r="AI486" s="303"/>
      <c r="AJ486" s="307"/>
      <c r="AK486" s="161"/>
      <c r="AL486" s="305"/>
      <c r="AM486" s="305"/>
      <c r="AN486" s="162"/>
      <c r="AO486" s="439"/>
      <c r="AP486" s="162"/>
      <c r="AQ486" s="113"/>
      <c r="AR486" s="113"/>
      <c r="AS486" s="384"/>
      <c r="AT486" s="306"/>
      <c r="AU486" s="306"/>
      <c r="AV486" s="160"/>
      <c r="AW486" s="158"/>
      <c r="AX486" s="385"/>
      <c r="AY486" s="453"/>
      <c r="AZ486" s="165"/>
      <c r="BA486" s="301"/>
      <c r="BB486" s="165"/>
      <c r="BC486" s="301"/>
      <c r="BD486" s="165"/>
      <c r="BE486" s="302"/>
      <c r="BF486" s="302"/>
      <c r="BG486" s="165"/>
      <c r="BH486" s="303"/>
      <c r="BI486" s="165"/>
      <c r="BJ486" s="304"/>
      <c r="BK486" s="394"/>
      <c r="BL486" s="302"/>
      <c r="BM486" s="302"/>
      <c r="BN486" s="394"/>
      <c r="BO486" s="302"/>
      <c r="BP486" s="13"/>
      <c r="BQ486" s="302"/>
      <c r="BR486" s="13"/>
      <c r="BS486" s="302"/>
      <c r="BT486" s="13"/>
      <c r="BU486" s="302"/>
      <c r="BV486" s="386"/>
      <c r="BW486" s="303"/>
      <c r="BX486" s="303"/>
      <c r="BY486" s="302"/>
      <c r="BZ486" s="302"/>
      <c r="CA486" s="387"/>
      <c r="CB486" s="395"/>
      <c r="CC486" s="12"/>
      <c r="CD486" s="304"/>
      <c r="CE486" s="14"/>
      <c r="CF486" s="395"/>
      <c r="CG486" s="397"/>
      <c r="CH486" s="300">
        <f t="shared" si="201"/>
        <v>0</v>
      </c>
      <c r="CI486" s="26"/>
      <c r="CJ486" s="17">
        <f t="shared" si="198"/>
        <v>0</v>
      </c>
      <c r="CK486" s="18">
        <f t="shared" si="209"/>
        <v>12.89</v>
      </c>
      <c r="CM486" s="164"/>
      <c r="CN486" s="302"/>
      <c r="CO486" s="13">
        <f t="shared" si="202"/>
        <v>0</v>
      </c>
      <c r="CP486" s="302"/>
      <c r="CQ486" s="13">
        <f t="shared" si="203"/>
        <v>0</v>
      </c>
      <c r="CR486" s="302"/>
      <c r="CS486" s="13">
        <f t="shared" si="204"/>
        <v>0</v>
      </c>
      <c r="CT486" s="302"/>
      <c r="CU486" s="13">
        <f t="shared" si="199"/>
        <v>0</v>
      </c>
      <c r="CV486" s="302"/>
      <c r="CW486" s="13">
        <f t="shared" si="205"/>
        <v>0</v>
      </c>
      <c r="CX486" s="13">
        <f t="shared" si="206"/>
        <v>0</v>
      </c>
      <c r="CY486" s="251">
        <f t="shared" si="207"/>
        <v>0</v>
      </c>
      <c r="CZ486" s="13" t="s">
        <v>29</v>
      </c>
      <c r="DA486" s="13">
        <v>50</v>
      </c>
      <c r="DB486" s="22">
        <f t="shared" si="208"/>
        <v>0</v>
      </c>
      <c r="DD486" s="24"/>
      <c r="DF486" s="163"/>
      <c r="DH486" s="24"/>
      <c r="DI486" s="447"/>
      <c r="DJ486" s="163"/>
    </row>
    <row r="487" spans="1:114" s="7" customFormat="1">
      <c r="A487" s="277">
        <f t="shared" si="192"/>
        <v>50</v>
      </c>
      <c r="B487" s="21" t="e">
        <f>'Calculateur de trading'!I487/C487/W487</f>
        <v>#DIV/0!</v>
      </c>
      <c r="C487" s="278">
        <f t="shared" si="193"/>
        <v>10</v>
      </c>
      <c r="D487" s="278"/>
      <c r="E487" s="273">
        <f t="shared" si="194"/>
        <v>100</v>
      </c>
      <c r="F487" s="271">
        <f t="shared" si="186"/>
        <v>2</v>
      </c>
      <c r="G487" s="271" t="e">
        <f t="shared" si="187"/>
        <v>#DIV/0!</v>
      </c>
      <c r="H487" s="272">
        <f t="shared" si="188"/>
        <v>20</v>
      </c>
      <c r="I487" s="270"/>
      <c r="J487" s="273">
        <f t="shared" si="195"/>
        <v>200</v>
      </c>
      <c r="K487" s="271">
        <f t="shared" si="189"/>
        <v>4</v>
      </c>
      <c r="L487" s="271" t="e">
        <f t="shared" si="190"/>
        <v>#DIV/0!</v>
      </c>
      <c r="M487" s="272">
        <f t="shared" si="191"/>
        <v>40</v>
      </c>
      <c r="N487" s="389"/>
      <c r="O487" s="455" t="e">
        <f>(A487*B487*W487)+(B487*'Calculateur de trading'!H487)</f>
        <v>#DIV/0!</v>
      </c>
      <c r="P487" s="274" t="e">
        <f>O487/'Déscriptions des trades'!CK487</f>
        <v>#DIV/0!</v>
      </c>
      <c r="Q487" s="456" t="e">
        <f>'Déscriptions des trades'!CK487-O487</f>
        <v>#DIV/0!</v>
      </c>
      <c r="R487" s="466" t="e">
        <f t="shared" si="196"/>
        <v>#DIV/0!</v>
      </c>
      <c r="S487" s="389"/>
      <c r="T487" s="12"/>
      <c r="U487" s="25"/>
      <c r="V487" s="15"/>
      <c r="W487" s="490">
        <f t="shared" si="200"/>
        <v>0</v>
      </c>
      <c r="X487" s="21" t="e">
        <f>W487*U487/'Déscriptions des trades'!CK487*'Déscriptions des trades'!B487</f>
        <v>#DIV/0!</v>
      </c>
      <c r="Y487" s="459"/>
      <c r="Z487" s="389"/>
      <c r="AA487" s="23">
        <f t="shared" si="197"/>
        <v>0.1</v>
      </c>
      <c r="AB487" s="17" t="e">
        <f>(AA487*'Déscriptions des trades'!U487*'Déscriptions des trades'!B487/'Déscriptions des trades'!CK487)*'Déscriptions des trades'!W487</f>
        <v>#DIV/0!</v>
      </c>
      <c r="AC487" s="265" t="e">
        <f>AB487*'Déscriptions des trades'!CK487</f>
        <v>#DIV/0!</v>
      </c>
      <c r="AD487" s="266" t="e">
        <f>'Déscriptions des trades'!CK487-AC487</f>
        <v>#DIV/0!</v>
      </c>
      <c r="AE487" s="389"/>
      <c r="AF487" s="399">
        <v>483</v>
      </c>
      <c r="AG487" s="389"/>
      <c r="AH487" s="20"/>
      <c r="AI487" s="303"/>
      <c r="AJ487" s="307"/>
      <c r="AK487" s="161"/>
      <c r="AL487" s="305"/>
      <c r="AM487" s="305"/>
      <c r="AN487" s="162"/>
      <c r="AO487" s="439"/>
      <c r="AP487" s="162"/>
      <c r="AQ487" s="113"/>
      <c r="AR487" s="113"/>
      <c r="AS487" s="384"/>
      <c r="AT487" s="306"/>
      <c r="AU487" s="306"/>
      <c r="AV487" s="160"/>
      <c r="AW487" s="158"/>
      <c r="AX487" s="385"/>
      <c r="AY487" s="453"/>
      <c r="AZ487" s="165"/>
      <c r="BA487" s="301"/>
      <c r="BB487" s="165"/>
      <c r="BC487" s="301"/>
      <c r="BD487" s="165"/>
      <c r="BE487" s="302"/>
      <c r="BF487" s="302"/>
      <c r="BG487" s="165"/>
      <c r="BH487" s="303"/>
      <c r="BI487" s="165"/>
      <c r="BJ487" s="304"/>
      <c r="BK487" s="394"/>
      <c r="BL487" s="302"/>
      <c r="BM487" s="302"/>
      <c r="BN487" s="394"/>
      <c r="BO487" s="302"/>
      <c r="BP487" s="13"/>
      <c r="BQ487" s="302"/>
      <c r="BR487" s="13"/>
      <c r="BS487" s="302"/>
      <c r="BT487" s="13"/>
      <c r="BU487" s="302"/>
      <c r="BV487" s="386"/>
      <c r="BW487" s="303"/>
      <c r="BX487" s="303"/>
      <c r="BY487" s="302"/>
      <c r="BZ487" s="302"/>
      <c r="CA487" s="387"/>
      <c r="CB487" s="395"/>
      <c r="CC487" s="12"/>
      <c r="CD487" s="304"/>
      <c r="CE487" s="14"/>
      <c r="CF487" s="395"/>
      <c r="CG487" s="397"/>
      <c r="CH487" s="300">
        <f t="shared" si="201"/>
        <v>0</v>
      </c>
      <c r="CI487" s="26"/>
      <c r="CJ487" s="17">
        <f t="shared" si="198"/>
        <v>0</v>
      </c>
      <c r="CK487" s="18">
        <f t="shared" si="209"/>
        <v>12.89</v>
      </c>
      <c r="CM487" s="164"/>
      <c r="CN487" s="302"/>
      <c r="CO487" s="13">
        <f t="shared" si="202"/>
        <v>0</v>
      </c>
      <c r="CP487" s="302"/>
      <c r="CQ487" s="13">
        <f t="shared" si="203"/>
        <v>0</v>
      </c>
      <c r="CR487" s="302"/>
      <c r="CS487" s="13">
        <f t="shared" si="204"/>
        <v>0</v>
      </c>
      <c r="CT487" s="302"/>
      <c r="CU487" s="13">
        <f t="shared" si="199"/>
        <v>0</v>
      </c>
      <c r="CV487" s="302"/>
      <c r="CW487" s="13">
        <f t="shared" si="205"/>
        <v>0</v>
      </c>
      <c r="CX487" s="13">
        <f t="shared" si="206"/>
        <v>0</v>
      </c>
      <c r="CY487" s="251">
        <f t="shared" si="207"/>
        <v>0</v>
      </c>
      <c r="CZ487" s="13" t="s">
        <v>29</v>
      </c>
      <c r="DA487" s="13">
        <v>50</v>
      </c>
      <c r="DB487" s="22">
        <f t="shared" si="208"/>
        <v>0</v>
      </c>
      <c r="DD487" s="24"/>
      <c r="DF487" s="163"/>
      <c r="DH487" s="24"/>
      <c r="DI487" s="447"/>
      <c r="DJ487" s="163"/>
    </row>
    <row r="488" spans="1:114" s="7" customFormat="1">
      <c r="A488" s="277">
        <f t="shared" si="192"/>
        <v>50</v>
      </c>
      <c r="B488" s="21" t="e">
        <f>'Calculateur de trading'!I488/C488/W488</f>
        <v>#DIV/0!</v>
      </c>
      <c r="C488" s="278">
        <f t="shared" si="193"/>
        <v>10</v>
      </c>
      <c r="D488" s="426"/>
      <c r="E488" s="273">
        <f t="shared" si="194"/>
        <v>100</v>
      </c>
      <c r="F488" s="271">
        <f t="shared" si="186"/>
        <v>2</v>
      </c>
      <c r="G488" s="271" t="e">
        <f t="shared" si="187"/>
        <v>#DIV/0!</v>
      </c>
      <c r="H488" s="272">
        <f t="shared" si="188"/>
        <v>20</v>
      </c>
      <c r="I488" s="270"/>
      <c r="J488" s="273">
        <f t="shared" si="195"/>
        <v>200</v>
      </c>
      <c r="K488" s="271">
        <f t="shared" si="189"/>
        <v>4</v>
      </c>
      <c r="L488" s="271" t="e">
        <f t="shared" si="190"/>
        <v>#DIV/0!</v>
      </c>
      <c r="M488" s="272">
        <f t="shared" si="191"/>
        <v>40</v>
      </c>
      <c r="N488" s="389"/>
      <c r="O488" s="455" t="e">
        <f>(A488*B488*W488)+(B488*'Calculateur de trading'!H488)</f>
        <v>#DIV/0!</v>
      </c>
      <c r="P488" s="274" t="e">
        <f>O488/'Déscriptions des trades'!CK488</f>
        <v>#DIV/0!</v>
      </c>
      <c r="Q488" s="456" t="e">
        <f>'Déscriptions des trades'!CK488-O488</f>
        <v>#DIV/0!</v>
      </c>
      <c r="R488" s="466" t="e">
        <f t="shared" si="196"/>
        <v>#DIV/0!</v>
      </c>
      <c r="S488" s="389"/>
      <c r="T488" s="12"/>
      <c r="U488" s="25"/>
      <c r="V488" s="15"/>
      <c r="W488" s="490">
        <f t="shared" si="200"/>
        <v>0</v>
      </c>
      <c r="X488" s="21" t="e">
        <f>W488*U488/'Déscriptions des trades'!CK488*'Déscriptions des trades'!B488</f>
        <v>#DIV/0!</v>
      </c>
      <c r="Y488" s="459"/>
      <c r="Z488" s="389"/>
      <c r="AA488" s="23">
        <f t="shared" si="197"/>
        <v>0.1</v>
      </c>
      <c r="AB488" s="17" t="e">
        <f>(AA488*'Déscriptions des trades'!U488*'Déscriptions des trades'!B488/'Déscriptions des trades'!CK488)*'Déscriptions des trades'!W488</f>
        <v>#DIV/0!</v>
      </c>
      <c r="AC488" s="265" t="e">
        <f>AB488*'Déscriptions des trades'!CK488</f>
        <v>#DIV/0!</v>
      </c>
      <c r="AD488" s="266" t="e">
        <f>'Déscriptions des trades'!CK488-AC488</f>
        <v>#DIV/0!</v>
      </c>
      <c r="AE488" s="389"/>
      <c r="AF488" s="399">
        <v>484</v>
      </c>
      <c r="AG488" s="389"/>
      <c r="AH488" s="20"/>
      <c r="AI488" s="303"/>
      <c r="AJ488" s="307"/>
      <c r="AK488" s="161"/>
      <c r="AL488" s="305"/>
      <c r="AM488" s="305"/>
      <c r="AN488" s="162"/>
      <c r="AO488" s="439"/>
      <c r="AP488" s="162"/>
      <c r="AQ488" s="113"/>
      <c r="AR488" s="113"/>
      <c r="AS488" s="384"/>
      <c r="AT488" s="306"/>
      <c r="AU488" s="306"/>
      <c r="AV488" s="160"/>
      <c r="AW488" s="158"/>
      <c r="AX488" s="385"/>
      <c r="AY488" s="453"/>
      <c r="AZ488" s="165"/>
      <c r="BA488" s="301"/>
      <c r="BB488" s="165"/>
      <c r="BC488" s="301"/>
      <c r="BD488" s="165"/>
      <c r="BE488" s="302"/>
      <c r="BF488" s="302"/>
      <c r="BG488" s="165"/>
      <c r="BH488" s="303"/>
      <c r="BI488" s="165"/>
      <c r="BJ488" s="304"/>
      <c r="BK488" s="394"/>
      <c r="BL488" s="302"/>
      <c r="BM488" s="302"/>
      <c r="BN488" s="394"/>
      <c r="BO488" s="302"/>
      <c r="BP488" s="13"/>
      <c r="BQ488" s="302"/>
      <c r="BR488" s="13"/>
      <c r="BS488" s="302"/>
      <c r="BT488" s="13"/>
      <c r="BU488" s="302"/>
      <c r="BV488" s="386"/>
      <c r="BW488" s="303"/>
      <c r="BX488" s="303"/>
      <c r="BY488" s="302"/>
      <c r="BZ488" s="302"/>
      <c r="CA488" s="387"/>
      <c r="CB488" s="395"/>
      <c r="CC488" s="12"/>
      <c r="CD488" s="304"/>
      <c r="CE488" s="14"/>
      <c r="CF488" s="395"/>
      <c r="CG488" s="397"/>
      <c r="CH488" s="300">
        <f t="shared" si="201"/>
        <v>0</v>
      </c>
      <c r="CI488" s="26"/>
      <c r="CJ488" s="17">
        <f t="shared" si="198"/>
        <v>0</v>
      </c>
      <c r="CK488" s="18">
        <f t="shared" si="209"/>
        <v>12.89</v>
      </c>
      <c r="CM488" s="164"/>
      <c r="CN488" s="302"/>
      <c r="CO488" s="13">
        <f t="shared" si="202"/>
        <v>0</v>
      </c>
      <c r="CP488" s="302"/>
      <c r="CQ488" s="13">
        <f t="shared" si="203"/>
        <v>0</v>
      </c>
      <c r="CR488" s="302"/>
      <c r="CS488" s="13">
        <f t="shared" si="204"/>
        <v>0</v>
      </c>
      <c r="CT488" s="302"/>
      <c r="CU488" s="13">
        <f t="shared" si="199"/>
        <v>0</v>
      </c>
      <c r="CV488" s="302"/>
      <c r="CW488" s="13">
        <f t="shared" si="205"/>
        <v>0</v>
      </c>
      <c r="CX488" s="13">
        <f t="shared" si="206"/>
        <v>0</v>
      </c>
      <c r="CY488" s="251">
        <f t="shared" si="207"/>
        <v>0</v>
      </c>
      <c r="CZ488" s="13" t="s">
        <v>29</v>
      </c>
      <c r="DA488" s="13">
        <v>50</v>
      </c>
      <c r="DB488" s="22">
        <f t="shared" si="208"/>
        <v>0</v>
      </c>
      <c r="DD488" s="24"/>
      <c r="DF488" s="163"/>
      <c r="DH488" s="24"/>
      <c r="DI488" s="447"/>
      <c r="DJ488" s="163"/>
    </row>
    <row r="489" spans="1:114" s="7" customFormat="1">
      <c r="A489" s="277">
        <f t="shared" si="192"/>
        <v>50</v>
      </c>
      <c r="B489" s="21" t="e">
        <f>'Calculateur de trading'!I489/C489/W489</f>
        <v>#DIV/0!</v>
      </c>
      <c r="C489" s="278">
        <f t="shared" si="193"/>
        <v>10</v>
      </c>
      <c r="D489" s="426"/>
      <c r="E489" s="273">
        <f t="shared" si="194"/>
        <v>100</v>
      </c>
      <c r="F489" s="271">
        <f t="shared" si="186"/>
        <v>2</v>
      </c>
      <c r="G489" s="271" t="e">
        <f t="shared" si="187"/>
        <v>#DIV/0!</v>
      </c>
      <c r="H489" s="272">
        <f t="shared" si="188"/>
        <v>20</v>
      </c>
      <c r="I489" s="270"/>
      <c r="J489" s="273">
        <f t="shared" si="195"/>
        <v>200</v>
      </c>
      <c r="K489" s="271">
        <f t="shared" si="189"/>
        <v>4</v>
      </c>
      <c r="L489" s="271" t="e">
        <f t="shared" si="190"/>
        <v>#DIV/0!</v>
      </c>
      <c r="M489" s="272">
        <f t="shared" si="191"/>
        <v>40</v>
      </c>
      <c r="N489" s="389"/>
      <c r="O489" s="455" t="e">
        <f>(A489*B489*W489)+(B489*'Calculateur de trading'!H489)</f>
        <v>#DIV/0!</v>
      </c>
      <c r="P489" s="274" t="e">
        <f>O489/'Déscriptions des trades'!CK489</f>
        <v>#DIV/0!</v>
      </c>
      <c r="Q489" s="456" t="e">
        <f>'Déscriptions des trades'!CK489-O489</f>
        <v>#DIV/0!</v>
      </c>
      <c r="R489" s="466" t="e">
        <f t="shared" si="196"/>
        <v>#DIV/0!</v>
      </c>
      <c r="S489" s="389"/>
      <c r="T489" s="12"/>
      <c r="U489" s="25"/>
      <c r="V489" s="15"/>
      <c r="W489" s="490">
        <f t="shared" si="200"/>
        <v>0</v>
      </c>
      <c r="X489" s="21" t="e">
        <f>W489*U489/'Déscriptions des trades'!CK489*'Déscriptions des trades'!B489</f>
        <v>#DIV/0!</v>
      </c>
      <c r="Y489" s="459"/>
      <c r="Z489" s="389"/>
      <c r="AA489" s="23">
        <f t="shared" si="197"/>
        <v>0.1</v>
      </c>
      <c r="AB489" s="17" t="e">
        <f>(AA489*'Déscriptions des trades'!U489*'Déscriptions des trades'!B489/'Déscriptions des trades'!CK489)*'Déscriptions des trades'!W489</f>
        <v>#DIV/0!</v>
      </c>
      <c r="AC489" s="265" t="e">
        <f>AB489*'Déscriptions des trades'!CK489</f>
        <v>#DIV/0!</v>
      </c>
      <c r="AD489" s="266" t="e">
        <f>'Déscriptions des trades'!CK489-AC489</f>
        <v>#DIV/0!</v>
      </c>
      <c r="AE489" s="389"/>
      <c r="AF489" s="399">
        <v>485</v>
      </c>
      <c r="AG489" s="389"/>
      <c r="AH489" s="20"/>
      <c r="AI489" s="303"/>
      <c r="AJ489" s="307"/>
      <c r="AK489" s="161"/>
      <c r="AL489" s="305"/>
      <c r="AM489" s="305"/>
      <c r="AN489" s="162"/>
      <c r="AO489" s="439"/>
      <c r="AP489" s="162"/>
      <c r="AQ489" s="113"/>
      <c r="AR489" s="113"/>
      <c r="AS489" s="384"/>
      <c r="AT489" s="306"/>
      <c r="AU489" s="306"/>
      <c r="AV489" s="160"/>
      <c r="AW489" s="158"/>
      <c r="AX489" s="385"/>
      <c r="AY489" s="453"/>
      <c r="AZ489" s="165"/>
      <c r="BA489" s="301"/>
      <c r="BB489" s="165"/>
      <c r="BC489" s="301"/>
      <c r="BD489" s="165"/>
      <c r="BE489" s="302"/>
      <c r="BF489" s="302"/>
      <c r="BG489" s="165"/>
      <c r="BH489" s="303"/>
      <c r="BI489" s="165"/>
      <c r="BJ489" s="304"/>
      <c r="BK489" s="394"/>
      <c r="BL489" s="302"/>
      <c r="BM489" s="302"/>
      <c r="BN489" s="394"/>
      <c r="BO489" s="302"/>
      <c r="BP489" s="13"/>
      <c r="BQ489" s="302"/>
      <c r="BR489" s="13"/>
      <c r="BS489" s="302"/>
      <c r="BT489" s="13"/>
      <c r="BU489" s="302"/>
      <c r="BV489" s="386"/>
      <c r="BW489" s="303"/>
      <c r="BX489" s="303"/>
      <c r="BY489" s="302"/>
      <c r="BZ489" s="302"/>
      <c r="CA489" s="387"/>
      <c r="CB489" s="395"/>
      <c r="CC489" s="12"/>
      <c r="CD489" s="304"/>
      <c r="CE489" s="14"/>
      <c r="CF489" s="395"/>
      <c r="CG489" s="397"/>
      <c r="CH489" s="300">
        <f t="shared" si="201"/>
        <v>0</v>
      </c>
      <c r="CI489" s="26"/>
      <c r="CJ489" s="17">
        <f t="shared" si="198"/>
        <v>0</v>
      </c>
      <c r="CK489" s="18">
        <f t="shared" si="209"/>
        <v>12.89</v>
      </c>
      <c r="CM489" s="164"/>
      <c r="CN489" s="302"/>
      <c r="CO489" s="13">
        <f t="shared" si="202"/>
        <v>0</v>
      </c>
      <c r="CP489" s="302"/>
      <c r="CQ489" s="13">
        <f t="shared" si="203"/>
        <v>0</v>
      </c>
      <c r="CR489" s="302"/>
      <c r="CS489" s="13">
        <f t="shared" si="204"/>
        <v>0</v>
      </c>
      <c r="CT489" s="302"/>
      <c r="CU489" s="13">
        <f t="shared" si="199"/>
        <v>0</v>
      </c>
      <c r="CV489" s="302"/>
      <c r="CW489" s="13">
        <f t="shared" si="205"/>
        <v>0</v>
      </c>
      <c r="CX489" s="13">
        <f t="shared" si="206"/>
        <v>0</v>
      </c>
      <c r="CY489" s="251">
        <f t="shared" si="207"/>
        <v>0</v>
      </c>
      <c r="CZ489" s="13" t="s">
        <v>29</v>
      </c>
      <c r="DA489" s="13">
        <v>50</v>
      </c>
      <c r="DB489" s="22">
        <f t="shared" si="208"/>
        <v>0</v>
      </c>
      <c r="DD489" s="24"/>
      <c r="DF489" s="163"/>
      <c r="DH489" s="24"/>
      <c r="DI489" s="447"/>
      <c r="DJ489" s="163"/>
    </row>
    <row r="490" spans="1:114" s="7" customFormat="1">
      <c r="A490" s="277">
        <f t="shared" si="192"/>
        <v>50</v>
      </c>
      <c r="B490" s="21" t="e">
        <f>'Calculateur de trading'!I490/C490/W490</f>
        <v>#DIV/0!</v>
      </c>
      <c r="C490" s="278">
        <f t="shared" si="193"/>
        <v>10</v>
      </c>
      <c r="D490" s="278"/>
      <c r="E490" s="273">
        <f t="shared" si="194"/>
        <v>100</v>
      </c>
      <c r="F490" s="271">
        <f t="shared" si="186"/>
        <v>2</v>
      </c>
      <c r="G490" s="271" t="e">
        <f t="shared" si="187"/>
        <v>#DIV/0!</v>
      </c>
      <c r="H490" s="272">
        <f t="shared" si="188"/>
        <v>20</v>
      </c>
      <c r="I490" s="270"/>
      <c r="J490" s="273">
        <f t="shared" si="195"/>
        <v>200</v>
      </c>
      <c r="K490" s="271">
        <f t="shared" si="189"/>
        <v>4</v>
      </c>
      <c r="L490" s="271" t="e">
        <f t="shared" si="190"/>
        <v>#DIV/0!</v>
      </c>
      <c r="M490" s="272">
        <f t="shared" si="191"/>
        <v>40</v>
      </c>
      <c r="N490" s="389"/>
      <c r="O490" s="455" t="e">
        <f>(A490*B490*W490)+(B490*'Calculateur de trading'!H490)</f>
        <v>#DIV/0!</v>
      </c>
      <c r="P490" s="274" t="e">
        <f>O490/'Déscriptions des trades'!CK490</f>
        <v>#DIV/0!</v>
      </c>
      <c r="Q490" s="456" t="e">
        <f>'Déscriptions des trades'!CK490-O490</f>
        <v>#DIV/0!</v>
      </c>
      <c r="R490" s="466" t="e">
        <f t="shared" si="196"/>
        <v>#DIV/0!</v>
      </c>
      <c r="S490" s="389"/>
      <c r="T490" s="12"/>
      <c r="U490" s="25"/>
      <c r="V490" s="15"/>
      <c r="W490" s="490">
        <f t="shared" si="200"/>
        <v>0</v>
      </c>
      <c r="X490" s="21" t="e">
        <f>W490*U490/'Déscriptions des trades'!CK490*'Déscriptions des trades'!B490</f>
        <v>#DIV/0!</v>
      </c>
      <c r="Y490" s="459"/>
      <c r="Z490" s="389"/>
      <c r="AA490" s="23">
        <f t="shared" si="197"/>
        <v>0.1</v>
      </c>
      <c r="AB490" s="17" t="e">
        <f>(AA490*'Déscriptions des trades'!U490*'Déscriptions des trades'!B490/'Déscriptions des trades'!CK490)*'Déscriptions des trades'!W490</f>
        <v>#DIV/0!</v>
      </c>
      <c r="AC490" s="265" t="e">
        <f>AB490*'Déscriptions des trades'!CK490</f>
        <v>#DIV/0!</v>
      </c>
      <c r="AD490" s="266" t="e">
        <f>'Déscriptions des trades'!CK490-AC490</f>
        <v>#DIV/0!</v>
      </c>
      <c r="AE490" s="389"/>
      <c r="AF490" s="399">
        <v>486</v>
      </c>
      <c r="AG490" s="389"/>
      <c r="AH490" s="20"/>
      <c r="AI490" s="303"/>
      <c r="AJ490" s="307"/>
      <c r="AK490" s="161"/>
      <c r="AL490" s="305"/>
      <c r="AM490" s="305"/>
      <c r="AN490" s="162"/>
      <c r="AO490" s="439"/>
      <c r="AP490" s="162"/>
      <c r="AQ490" s="113"/>
      <c r="AR490" s="113"/>
      <c r="AS490" s="384"/>
      <c r="AT490" s="306"/>
      <c r="AU490" s="306"/>
      <c r="AV490" s="160"/>
      <c r="AW490" s="158"/>
      <c r="AX490" s="385"/>
      <c r="AY490" s="453"/>
      <c r="AZ490" s="165"/>
      <c r="BA490" s="301"/>
      <c r="BB490" s="165"/>
      <c r="BC490" s="301"/>
      <c r="BD490" s="165"/>
      <c r="BE490" s="302"/>
      <c r="BF490" s="302"/>
      <c r="BG490" s="165"/>
      <c r="BH490" s="303"/>
      <c r="BI490" s="165"/>
      <c r="BJ490" s="304"/>
      <c r="BK490" s="394"/>
      <c r="BL490" s="302"/>
      <c r="BM490" s="302"/>
      <c r="BN490" s="394"/>
      <c r="BO490" s="302"/>
      <c r="BP490" s="13"/>
      <c r="BQ490" s="302"/>
      <c r="BR490" s="13"/>
      <c r="BS490" s="302"/>
      <c r="BT490" s="13"/>
      <c r="BU490" s="302"/>
      <c r="BV490" s="386"/>
      <c r="BW490" s="303"/>
      <c r="BX490" s="303"/>
      <c r="BY490" s="302"/>
      <c r="BZ490" s="302"/>
      <c r="CA490" s="387"/>
      <c r="CB490" s="395"/>
      <c r="CC490" s="12"/>
      <c r="CD490" s="304"/>
      <c r="CE490" s="14"/>
      <c r="CF490" s="395"/>
      <c r="CG490" s="397"/>
      <c r="CH490" s="300">
        <f t="shared" si="201"/>
        <v>0</v>
      </c>
      <c r="CI490" s="26"/>
      <c r="CJ490" s="17">
        <f t="shared" si="198"/>
        <v>0</v>
      </c>
      <c r="CK490" s="18">
        <f t="shared" si="209"/>
        <v>12.89</v>
      </c>
      <c r="CM490" s="164"/>
      <c r="CN490" s="302"/>
      <c r="CO490" s="13">
        <f t="shared" si="202"/>
        <v>0</v>
      </c>
      <c r="CP490" s="302"/>
      <c r="CQ490" s="13">
        <f t="shared" si="203"/>
        <v>0</v>
      </c>
      <c r="CR490" s="302"/>
      <c r="CS490" s="13">
        <f t="shared" si="204"/>
        <v>0</v>
      </c>
      <c r="CT490" s="302"/>
      <c r="CU490" s="13">
        <f t="shared" si="199"/>
        <v>0</v>
      </c>
      <c r="CV490" s="302"/>
      <c r="CW490" s="13">
        <f t="shared" si="205"/>
        <v>0</v>
      </c>
      <c r="CX490" s="13">
        <f t="shared" si="206"/>
        <v>0</v>
      </c>
      <c r="CY490" s="251">
        <f t="shared" si="207"/>
        <v>0</v>
      </c>
      <c r="CZ490" s="13" t="s">
        <v>29</v>
      </c>
      <c r="DA490" s="13">
        <v>50</v>
      </c>
      <c r="DB490" s="22">
        <f t="shared" si="208"/>
        <v>0</v>
      </c>
      <c r="DD490" s="24"/>
      <c r="DF490" s="163"/>
      <c r="DH490" s="24"/>
      <c r="DI490" s="447"/>
      <c r="DJ490" s="163"/>
    </row>
    <row r="491" spans="1:114" s="7" customFormat="1">
      <c r="A491" s="277">
        <f t="shared" si="192"/>
        <v>50</v>
      </c>
      <c r="B491" s="21" t="e">
        <f>'Calculateur de trading'!I491/C491/W491</f>
        <v>#DIV/0!</v>
      </c>
      <c r="C491" s="278">
        <f t="shared" si="193"/>
        <v>10</v>
      </c>
      <c r="D491" s="426"/>
      <c r="E491" s="273">
        <f t="shared" si="194"/>
        <v>100</v>
      </c>
      <c r="F491" s="271">
        <f t="shared" si="186"/>
        <v>2</v>
      </c>
      <c r="G491" s="271" t="e">
        <f t="shared" si="187"/>
        <v>#DIV/0!</v>
      </c>
      <c r="H491" s="272">
        <f t="shared" si="188"/>
        <v>20</v>
      </c>
      <c r="I491" s="270"/>
      <c r="J491" s="273">
        <f t="shared" si="195"/>
        <v>200</v>
      </c>
      <c r="K491" s="271">
        <f t="shared" si="189"/>
        <v>4</v>
      </c>
      <c r="L491" s="271" t="e">
        <f t="shared" si="190"/>
        <v>#DIV/0!</v>
      </c>
      <c r="M491" s="272">
        <f t="shared" si="191"/>
        <v>40</v>
      </c>
      <c r="N491" s="389"/>
      <c r="O491" s="455" t="e">
        <f>(A491*B491*W491)+(B491*'Calculateur de trading'!H491)</f>
        <v>#DIV/0!</v>
      </c>
      <c r="P491" s="274" t="e">
        <f>O491/'Déscriptions des trades'!CK491</f>
        <v>#DIV/0!</v>
      </c>
      <c r="Q491" s="456" t="e">
        <f>'Déscriptions des trades'!CK491-O491</f>
        <v>#DIV/0!</v>
      </c>
      <c r="R491" s="466" t="e">
        <f t="shared" si="196"/>
        <v>#DIV/0!</v>
      </c>
      <c r="S491" s="389"/>
      <c r="T491" s="12"/>
      <c r="U491" s="25"/>
      <c r="V491" s="15"/>
      <c r="W491" s="490">
        <f t="shared" si="200"/>
        <v>0</v>
      </c>
      <c r="X491" s="21" t="e">
        <f>W491*U491/'Déscriptions des trades'!CK491*'Déscriptions des trades'!B491</f>
        <v>#DIV/0!</v>
      </c>
      <c r="Y491" s="459"/>
      <c r="Z491" s="389"/>
      <c r="AA491" s="23">
        <f t="shared" si="197"/>
        <v>0.1</v>
      </c>
      <c r="AB491" s="17" t="e">
        <f>(AA491*'Déscriptions des trades'!U491*'Déscriptions des trades'!B491/'Déscriptions des trades'!CK491)*'Déscriptions des trades'!W491</f>
        <v>#DIV/0!</v>
      </c>
      <c r="AC491" s="265" t="e">
        <f>AB491*'Déscriptions des trades'!CK491</f>
        <v>#DIV/0!</v>
      </c>
      <c r="AD491" s="266" t="e">
        <f>'Déscriptions des trades'!CK491-AC491</f>
        <v>#DIV/0!</v>
      </c>
      <c r="AE491" s="389"/>
      <c r="AF491" s="399">
        <v>487</v>
      </c>
      <c r="AG491" s="389"/>
      <c r="AH491" s="20"/>
      <c r="AI491" s="303"/>
      <c r="AJ491" s="307"/>
      <c r="AK491" s="161"/>
      <c r="AL491" s="305"/>
      <c r="AM491" s="305"/>
      <c r="AN491" s="162"/>
      <c r="AO491" s="439"/>
      <c r="AP491" s="162"/>
      <c r="AQ491" s="113"/>
      <c r="AR491" s="113"/>
      <c r="AS491" s="384"/>
      <c r="AT491" s="306"/>
      <c r="AU491" s="306"/>
      <c r="AV491" s="160"/>
      <c r="AW491" s="158"/>
      <c r="AX491" s="385"/>
      <c r="AY491" s="453"/>
      <c r="AZ491" s="165"/>
      <c r="BA491" s="301"/>
      <c r="BB491" s="165"/>
      <c r="BC491" s="301"/>
      <c r="BD491" s="165"/>
      <c r="BE491" s="302"/>
      <c r="BF491" s="302"/>
      <c r="BG491" s="165"/>
      <c r="BH491" s="303"/>
      <c r="BI491" s="165"/>
      <c r="BJ491" s="304"/>
      <c r="BK491" s="394"/>
      <c r="BL491" s="302"/>
      <c r="BM491" s="302"/>
      <c r="BN491" s="394"/>
      <c r="BO491" s="302"/>
      <c r="BP491" s="13"/>
      <c r="BQ491" s="302"/>
      <c r="BR491" s="13"/>
      <c r="BS491" s="302"/>
      <c r="BT491" s="13"/>
      <c r="BU491" s="302"/>
      <c r="BV491" s="386"/>
      <c r="BW491" s="303"/>
      <c r="BX491" s="303"/>
      <c r="BY491" s="302"/>
      <c r="BZ491" s="302"/>
      <c r="CA491" s="387"/>
      <c r="CB491" s="395"/>
      <c r="CC491" s="12"/>
      <c r="CD491" s="304"/>
      <c r="CE491" s="14"/>
      <c r="CF491" s="395"/>
      <c r="CG491" s="397"/>
      <c r="CH491" s="300">
        <f t="shared" si="201"/>
        <v>0</v>
      </c>
      <c r="CI491" s="26"/>
      <c r="CJ491" s="17">
        <f t="shared" si="198"/>
        <v>0</v>
      </c>
      <c r="CK491" s="18">
        <f t="shared" si="209"/>
        <v>12.89</v>
      </c>
      <c r="CM491" s="164"/>
      <c r="CN491" s="302"/>
      <c r="CO491" s="13">
        <f t="shared" si="202"/>
        <v>0</v>
      </c>
      <c r="CP491" s="302"/>
      <c r="CQ491" s="13">
        <f t="shared" si="203"/>
        <v>0</v>
      </c>
      <c r="CR491" s="302"/>
      <c r="CS491" s="13">
        <f t="shared" si="204"/>
        <v>0</v>
      </c>
      <c r="CT491" s="302"/>
      <c r="CU491" s="13">
        <f t="shared" si="199"/>
        <v>0</v>
      </c>
      <c r="CV491" s="302"/>
      <c r="CW491" s="13">
        <f t="shared" si="205"/>
        <v>0</v>
      </c>
      <c r="CX491" s="13">
        <f t="shared" si="206"/>
        <v>0</v>
      </c>
      <c r="CY491" s="251">
        <f t="shared" si="207"/>
        <v>0</v>
      </c>
      <c r="CZ491" s="13" t="s">
        <v>29</v>
      </c>
      <c r="DA491" s="13">
        <v>50</v>
      </c>
      <c r="DB491" s="22">
        <f t="shared" si="208"/>
        <v>0</v>
      </c>
      <c r="DD491" s="24"/>
      <c r="DF491" s="163"/>
      <c r="DH491" s="24"/>
      <c r="DI491" s="447"/>
      <c r="DJ491" s="163"/>
    </row>
    <row r="492" spans="1:114" s="7" customFormat="1">
      <c r="A492" s="277">
        <f t="shared" si="192"/>
        <v>50</v>
      </c>
      <c r="B492" s="21" t="e">
        <f>'Calculateur de trading'!I492/C492/W492</f>
        <v>#DIV/0!</v>
      </c>
      <c r="C492" s="278">
        <f t="shared" si="193"/>
        <v>10</v>
      </c>
      <c r="D492" s="278"/>
      <c r="E492" s="273">
        <f t="shared" si="194"/>
        <v>100</v>
      </c>
      <c r="F492" s="271">
        <f t="shared" si="186"/>
        <v>2</v>
      </c>
      <c r="G492" s="271" t="e">
        <f t="shared" si="187"/>
        <v>#DIV/0!</v>
      </c>
      <c r="H492" s="272">
        <f t="shared" si="188"/>
        <v>20</v>
      </c>
      <c r="I492" s="270"/>
      <c r="J492" s="273">
        <f t="shared" si="195"/>
        <v>200</v>
      </c>
      <c r="K492" s="271">
        <f t="shared" si="189"/>
        <v>4</v>
      </c>
      <c r="L492" s="271" t="e">
        <f t="shared" si="190"/>
        <v>#DIV/0!</v>
      </c>
      <c r="M492" s="272">
        <f t="shared" si="191"/>
        <v>40</v>
      </c>
      <c r="N492" s="389"/>
      <c r="O492" s="455" t="e">
        <f>(A492*B492*W492)+(B492*'Calculateur de trading'!H492)</f>
        <v>#DIV/0!</v>
      </c>
      <c r="P492" s="274" t="e">
        <f>O492/'Déscriptions des trades'!CK492</f>
        <v>#DIV/0!</v>
      </c>
      <c r="Q492" s="456" t="e">
        <f>'Déscriptions des trades'!CK492-O492</f>
        <v>#DIV/0!</v>
      </c>
      <c r="R492" s="466" t="e">
        <f t="shared" si="196"/>
        <v>#DIV/0!</v>
      </c>
      <c r="S492" s="389"/>
      <c r="T492" s="12"/>
      <c r="U492" s="25"/>
      <c r="V492" s="15"/>
      <c r="W492" s="490">
        <f t="shared" si="200"/>
        <v>0</v>
      </c>
      <c r="X492" s="21" t="e">
        <f>W492*U492/'Déscriptions des trades'!CK492*'Déscriptions des trades'!B492</f>
        <v>#DIV/0!</v>
      </c>
      <c r="Y492" s="459"/>
      <c r="Z492" s="389"/>
      <c r="AA492" s="23">
        <f t="shared" si="197"/>
        <v>0.1</v>
      </c>
      <c r="AB492" s="17" t="e">
        <f>(AA492*'Déscriptions des trades'!U492*'Déscriptions des trades'!B492/'Déscriptions des trades'!CK492)*'Déscriptions des trades'!W492</f>
        <v>#DIV/0!</v>
      </c>
      <c r="AC492" s="265" t="e">
        <f>AB492*'Déscriptions des trades'!CK492</f>
        <v>#DIV/0!</v>
      </c>
      <c r="AD492" s="266" t="e">
        <f>'Déscriptions des trades'!CK492-AC492</f>
        <v>#DIV/0!</v>
      </c>
      <c r="AE492" s="389"/>
      <c r="AF492" s="399">
        <v>488</v>
      </c>
      <c r="AG492" s="389"/>
      <c r="AH492" s="20"/>
      <c r="AI492" s="303"/>
      <c r="AJ492" s="307"/>
      <c r="AK492" s="161"/>
      <c r="AL492" s="305"/>
      <c r="AM492" s="305"/>
      <c r="AN492" s="162"/>
      <c r="AO492" s="439"/>
      <c r="AP492" s="162"/>
      <c r="AQ492" s="113"/>
      <c r="AR492" s="113"/>
      <c r="AS492" s="384"/>
      <c r="AT492" s="306"/>
      <c r="AU492" s="306"/>
      <c r="AV492" s="160"/>
      <c r="AW492" s="158"/>
      <c r="AX492" s="385"/>
      <c r="AY492" s="453"/>
      <c r="AZ492" s="165"/>
      <c r="BA492" s="301"/>
      <c r="BB492" s="165"/>
      <c r="BC492" s="301"/>
      <c r="BD492" s="165"/>
      <c r="BE492" s="302"/>
      <c r="BF492" s="302"/>
      <c r="BG492" s="165"/>
      <c r="BH492" s="303"/>
      <c r="BI492" s="165"/>
      <c r="BJ492" s="304"/>
      <c r="BK492" s="394"/>
      <c r="BL492" s="302"/>
      <c r="BM492" s="302"/>
      <c r="BN492" s="394"/>
      <c r="BO492" s="302"/>
      <c r="BP492" s="13"/>
      <c r="BQ492" s="302"/>
      <c r="BR492" s="13"/>
      <c r="BS492" s="302"/>
      <c r="BT492" s="13"/>
      <c r="BU492" s="302"/>
      <c r="BV492" s="386"/>
      <c r="BW492" s="303"/>
      <c r="BX492" s="303"/>
      <c r="BY492" s="302"/>
      <c r="BZ492" s="302"/>
      <c r="CA492" s="387"/>
      <c r="CB492" s="395"/>
      <c r="CC492" s="12"/>
      <c r="CD492" s="304"/>
      <c r="CE492" s="14"/>
      <c r="CF492" s="395"/>
      <c r="CG492" s="397"/>
      <c r="CH492" s="300">
        <f t="shared" si="201"/>
        <v>0</v>
      </c>
      <c r="CI492" s="26"/>
      <c r="CJ492" s="17">
        <f t="shared" si="198"/>
        <v>0</v>
      </c>
      <c r="CK492" s="18">
        <f t="shared" si="209"/>
        <v>12.89</v>
      </c>
      <c r="CM492" s="164"/>
      <c r="CN492" s="302"/>
      <c r="CO492" s="13">
        <f t="shared" si="202"/>
        <v>0</v>
      </c>
      <c r="CP492" s="302"/>
      <c r="CQ492" s="13">
        <f t="shared" si="203"/>
        <v>0</v>
      </c>
      <c r="CR492" s="302"/>
      <c r="CS492" s="13">
        <f t="shared" si="204"/>
        <v>0</v>
      </c>
      <c r="CT492" s="302"/>
      <c r="CU492" s="13">
        <f t="shared" si="199"/>
        <v>0</v>
      </c>
      <c r="CV492" s="302"/>
      <c r="CW492" s="13">
        <f t="shared" si="205"/>
        <v>0</v>
      </c>
      <c r="CX492" s="13">
        <f t="shared" si="206"/>
        <v>0</v>
      </c>
      <c r="CY492" s="251">
        <f t="shared" si="207"/>
        <v>0</v>
      </c>
      <c r="CZ492" s="13" t="s">
        <v>29</v>
      </c>
      <c r="DA492" s="13">
        <v>50</v>
      </c>
      <c r="DB492" s="22">
        <f t="shared" si="208"/>
        <v>0</v>
      </c>
      <c r="DD492" s="24"/>
      <c r="DF492" s="163"/>
      <c r="DH492" s="24"/>
      <c r="DI492" s="447"/>
      <c r="DJ492" s="163"/>
    </row>
    <row r="493" spans="1:114" s="7" customFormat="1">
      <c r="A493" s="277">
        <f t="shared" si="192"/>
        <v>50</v>
      </c>
      <c r="B493" s="21" t="e">
        <f>'Calculateur de trading'!I493/C493/W493</f>
        <v>#DIV/0!</v>
      </c>
      <c r="C493" s="278">
        <f t="shared" si="193"/>
        <v>10</v>
      </c>
      <c r="D493" s="426"/>
      <c r="E493" s="273">
        <f t="shared" si="194"/>
        <v>100</v>
      </c>
      <c r="F493" s="271">
        <f t="shared" si="186"/>
        <v>2</v>
      </c>
      <c r="G493" s="271" t="e">
        <f t="shared" si="187"/>
        <v>#DIV/0!</v>
      </c>
      <c r="H493" s="272">
        <f t="shared" si="188"/>
        <v>20</v>
      </c>
      <c r="I493" s="270"/>
      <c r="J493" s="273">
        <f t="shared" si="195"/>
        <v>200</v>
      </c>
      <c r="K493" s="271">
        <f t="shared" si="189"/>
        <v>4</v>
      </c>
      <c r="L493" s="271" t="e">
        <f t="shared" si="190"/>
        <v>#DIV/0!</v>
      </c>
      <c r="M493" s="272">
        <f t="shared" si="191"/>
        <v>40</v>
      </c>
      <c r="N493" s="389"/>
      <c r="O493" s="455" t="e">
        <f>(A493*B493*W493)+(B493*'Calculateur de trading'!H493)</f>
        <v>#DIV/0!</v>
      </c>
      <c r="P493" s="274" t="e">
        <f>O493/'Déscriptions des trades'!CK493</f>
        <v>#DIV/0!</v>
      </c>
      <c r="Q493" s="456" t="e">
        <f>'Déscriptions des trades'!CK493-O493</f>
        <v>#DIV/0!</v>
      </c>
      <c r="R493" s="466" t="e">
        <f t="shared" si="196"/>
        <v>#DIV/0!</v>
      </c>
      <c r="S493" s="389"/>
      <c r="T493" s="12"/>
      <c r="U493" s="25"/>
      <c r="V493" s="15"/>
      <c r="W493" s="490">
        <f t="shared" si="200"/>
        <v>0</v>
      </c>
      <c r="X493" s="21" t="e">
        <f>W493*U493/'Déscriptions des trades'!CK493*'Déscriptions des trades'!B493</f>
        <v>#DIV/0!</v>
      </c>
      <c r="Y493" s="459"/>
      <c r="Z493" s="389"/>
      <c r="AA493" s="23">
        <f t="shared" si="197"/>
        <v>0.1</v>
      </c>
      <c r="AB493" s="17" t="e">
        <f>(AA493*'Déscriptions des trades'!U493*'Déscriptions des trades'!B493/'Déscriptions des trades'!CK493)*'Déscriptions des trades'!W493</f>
        <v>#DIV/0!</v>
      </c>
      <c r="AC493" s="265" t="e">
        <f>AB493*'Déscriptions des trades'!CK493</f>
        <v>#DIV/0!</v>
      </c>
      <c r="AD493" s="266" t="e">
        <f>'Déscriptions des trades'!CK493-AC493</f>
        <v>#DIV/0!</v>
      </c>
      <c r="AE493" s="389"/>
      <c r="AF493" s="399">
        <v>489</v>
      </c>
      <c r="AG493" s="389"/>
      <c r="AH493" s="20"/>
      <c r="AI493" s="303"/>
      <c r="AJ493" s="307"/>
      <c r="AK493" s="161"/>
      <c r="AL493" s="305"/>
      <c r="AM493" s="305"/>
      <c r="AN493" s="162"/>
      <c r="AO493" s="439"/>
      <c r="AP493" s="162"/>
      <c r="AQ493" s="113"/>
      <c r="AR493" s="113"/>
      <c r="AS493" s="384"/>
      <c r="AT493" s="306"/>
      <c r="AU493" s="306"/>
      <c r="AV493" s="160"/>
      <c r="AW493" s="158"/>
      <c r="AX493" s="385"/>
      <c r="AY493" s="453"/>
      <c r="AZ493" s="165"/>
      <c r="BA493" s="301"/>
      <c r="BB493" s="165"/>
      <c r="BC493" s="301"/>
      <c r="BD493" s="165"/>
      <c r="BE493" s="302"/>
      <c r="BF493" s="302"/>
      <c r="BG493" s="165"/>
      <c r="BH493" s="303"/>
      <c r="BI493" s="165"/>
      <c r="BJ493" s="304"/>
      <c r="BK493" s="394"/>
      <c r="BL493" s="302"/>
      <c r="BM493" s="302"/>
      <c r="BN493" s="394"/>
      <c r="BO493" s="302"/>
      <c r="BP493" s="13"/>
      <c r="BQ493" s="302"/>
      <c r="BR493" s="13"/>
      <c r="BS493" s="302"/>
      <c r="BT493" s="13"/>
      <c r="BU493" s="302"/>
      <c r="BV493" s="386"/>
      <c r="BW493" s="303"/>
      <c r="BX493" s="303"/>
      <c r="BY493" s="302"/>
      <c r="BZ493" s="302"/>
      <c r="CA493" s="387"/>
      <c r="CB493" s="395"/>
      <c r="CC493" s="12"/>
      <c r="CD493" s="304"/>
      <c r="CE493" s="14"/>
      <c r="CF493" s="395"/>
      <c r="CG493" s="397"/>
      <c r="CH493" s="300">
        <f t="shared" si="201"/>
        <v>0</v>
      </c>
      <c r="CI493" s="26"/>
      <c r="CJ493" s="17">
        <f t="shared" si="198"/>
        <v>0</v>
      </c>
      <c r="CK493" s="18">
        <f t="shared" si="209"/>
        <v>12.89</v>
      </c>
      <c r="CM493" s="164"/>
      <c r="CN493" s="302"/>
      <c r="CO493" s="13">
        <f t="shared" si="202"/>
        <v>0</v>
      </c>
      <c r="CP493" s="302"/>
      <c r="CQ493" s="13">
        <f t="shared" si="203"/>
        <v>0</v>
      </c>
      <c r="CR493" s="302"/>
      <c r="CS493" s="13">
        <f t="shared" si="204"/>
        <v>0</v>
      </c>
      <c r="CT493" s="302"/>
      <c r="CU493" s="13">
        <f t="shared" si="199"/>
        <v>0</v>
      </c>
      <c r="CV493" s="302"/>
      <c r="CW493" s="13">
        <f t="shared" si="205"/>
        <v>0</v>
      </c>
      <c r="CX493" s="13">
        <f t="shared" si="206"/>
        <v>0</v>
      </c>
      <c r="CY493" s="251">
        <f t="shared" si="207"/>
        <v>0</v>
      </c>
      <c r="CZ493" s="13" t="s">
        <v>29</v>
      </c>
      <c r="DA493" s="13">
        <v>50</v>
      </c>
      <c r="DB493" s="22">
        <f t="shared" si="208"/>
        <v>0</v>
      </c>
      <c r="DD493" s="24"/>
      <c r="DF493" s="163"/>
      <c r="DH493" s="24"/>
      <c r="DI493" s="447"/>
      <c r="DJ493" s="163"/>
    </row>
    <row r="494" spans="1:114" s="7" customFormat="1">
      <c r="A494" s="277">
        <f t="shared" si="192"/>
        <v>50</v>
      </c>
      <c r="B494" s="21" t="e">
        <f>'Calculateur de trading'!I494/C494/W494</f>
        <v>#DIV/0!</v>
      </c>
      <c r="C494" s="278">
        <f t="shared" si="193"/>
        <v>10</v>
      </c>
      <c r="D494" s="278"/>
      <c r="E494" s="273">
        <f t="shared" si="194"/>
        <v>100</v>
      </c>
      <c r="F494" s="271">
        <f t="shared" si="186"/>
        <v>2</v>
      </c>
      <c r="G494" s="271" t="e">
        <f t="shared" si="187"/>
        <v>#DIV/0!</v>
      </c>
      <c r="H494" s="272">
        <f t="shared" si="188"/>
        <v>20</v>
      </c>
      <c r="I494" s="270"/>
      <c r="J494" s="273">
        <f t="shared" si="195"/>
        <v>200</v>
      </c>
      <c r="K494" s="271">
        <f t="shared" si="189"/>
        <v>4</v>
      </c>
      <c r="L494" s="271" t="e">
        <f t="shared" si="190"/>
        <v>#DIV/0!</v>
      </c>
      <c r="M494" s="272">
        <f t="shared" si="191"/>
        <v>40</v>
      </c>
      <c r="N494" s="389"/>
      <c r="O494" s="455" t="e">
        <f>(A494*B494*W494)+(B494*'Calculateur de trading'!H494)</f>
        <v>#DIV/0!</v>
      </c>
      <c r="P494" s="274" t="e">
        <f>O494/'Déscriptions des trades'!CK494</f>
        <v>#DIV/0!</v>
      </c>
      <c r="Q494" s="456" t="e">
        <f>'Déscriptions des trades'!CK494-O494</f>
        <v>#DIV/0!</v>
      </c>
      <c r="R494" s="466" t="e">
        <f t="shared" si="196"/>
        <v>#DIV/0!</v>
      </c>
      <c r="S494" s="389"/>
      <c r="T494" s="12"/>
      <c r="U494" s="25"/>
      <c r="V494" s="15"/>
      <c r="W494" s="490">
        <f t="shared" si="200"/>
        <v>0</v>
      </c>
      <c r="X494" s="21" t="e">
        <f>W494*U494/'Déscriptions des trades'!CK494*'Déscriptions des trades'!B494</f>
        <v>#DIV/0!</v>
      </c>
      <c r="Y494" s="459"/>
      <c r="Z494" s="389"/>
      <c r="AA494" s="23">
        <f t="shared" si="197"/>
        <v>0.1</v>
      </c>
      <c r="AB494" s="17" t="e">
        <f>(AA494*'Déscriptions des trades'!U494*'Déscriptions des trades'!B494/'Déscriptions des trades'!CK494)*'Déscriptions des trades'!W494</f>
        <v>#DIV/0!</v>
      </c>
      <c r="AC494" s="265" t="e">
        <f>AB494*'Déscriptions des trades'!CK494</f>
        <v>#DIV/0!</v>
      </c>
      <c r="AD494" s="266" t="e">
        <f>'Déscriptions des trades'!CK494-AC494</f>
        <v>#DIV/0!</v>
      </c>
      <c r="AE494" s="389"/>
      <c r="AF494" s="399">
        <v>490</v>
      </c>
      <c r="AG494" s="389"/>
      <c r="AH494" s="20"/>
      <c r="AI494" s="303"/>
      <c r="AJ494" s="307"/>
      <c r="AK494" s="161"/>
      <c r="AL494" s="305"/>
      <c r="AM494" s="305"/>
      <c r="AN494" s="162"/>
      <c r="AO494" s="439"/>
      <c r="AP494" s="162"/>
      <c r="AQ494" s="113"/>
      <c r="AR494" s="113"/>
      <c r="AS494" s="384"/>
      <c r="AT494" s="306"/>
      <c r="AU494" s="306"/>
      <c r="AV494" s="160"/>
      <c r="AW494" s="158"/>
      <c r="AX494" s="385"/>
      <c r="AY494" s="453"/>
      <c r="AZ494" s="165"/>
      <c r="BA494" s="301"/>
      <c r="BB494" s="165"/>
      <c r="BC494" s="301"/>
      <c r="BD494" s="165"/>
      <c r="BE494" s="302"/>
      <c r="BF494" s="302"/>
      <c r="BG494" s="165"/>
      <c r="BH494" s="303"/>
      <c r="BI494" s="165"/>
      <c r="BJ494" s="304"/>
      <c r="BK494" s="394"/>
      <c r="BL494" s="302"/>
      <c r="BM494" s="302"/>
      <c r="BN494" s="394"/>
      <c r="BO494" s="302"/>
      <c r="BP494" s="13"/>
      <c r="BQ494" s="302"/>
      <c r="BR494" s="13"/>
      <c r="BS494" s="302"/>
      <c r="BT494" s="13"/>
      <c r="BU494" s="302"/>
      <c r="BV494" s="386"/>
      <c r="BW494" s="303"/>
      <c r="BX494" s="303"/>
      <c r="BY494" s="302"/>
      <c r="BZ494" s="302"/>
      <c r="CA494" s="387"/>
      <c r="CB494" s="395"/>
      <c r="CC494" s="12"/>
      <c r="CD494" s="304"/>
      <c r="CE494" s="14"/>
      <c r="CF494" s="395"/>
      <c r="CG494" s="397"/>
      <c r="CH494" s="300">
        <f t="shared" si="201"/>
        <v>0</v>
      </c>
      <c r="CI494" s="26"/>
      <c r="CJ494" s="17">
        <f t="shared" si="198"/>
        <v>0</v>
      </c>
      <c r="CK494" s="18">
        <f t="shared" si="209"/>
        <v>12.89</v>
      </c>
      <c r="CM494" s="164"/>
      <c r="CN494" s="302"/>
      <c r="CO494" s="13">
        <f t="shared" si="202"/>
        <v>0</v>
      </c>
      <c r="CP494" s="302"/>
      <c r="CQ494" s="13">
        <f t="shared" si="203"/>
        <v>0</v>
      </c>
      <c r="CR494" s="302"/>
      <c r="CS494" s="13">
        <f t="shared" si="204"/>
        <v>0</v>
      </c>
      <c r="CT494" s="302"/>
      <c r="CU494" s="13">
        <f t="shared" si="199"/>
        <v>0</v>
      </c>
      <c r="CV494" s="302"/>
      <c r="CW494" s="13">
        <f t="shared" si="205"/>
        <v>0</v>
      </c>
      <c r="CX494" s="13">
        <f t="shared" si="206"/>
        <v>0</v>
      </c>
      <c r="CY494" s="251">
        <f t="shared" si="207"/>
        <v>0</v>
      </c>
      <c r="CZ494" s="13" t="s">
        <v>29</v>
      </c>
      <c r="DA494" s="13">
        <v>50</v>
      </c>
      <c r="DB494" s="22">
        <f t="shared" si="208"/>
        <v>0</v>
      </c>
      <c r="DD494" s="24"/>
      <c r="DF494" s="163"/>
      <c r="DH494" s="24"/>
      <c r="DI494" s="447"/>
      <c r="DJ494" s="163"/>
    </row>
    <row r="495" spans="1:114" s="7" customFormat="1">
      <c r="A495" s="277">
        <f t="shared" si="192"/>
        <v>50</v>
      </c>
      <c r="B495" s="21" t="e">
        <f>'Calculateur de trading'!I495/C495/W495</f>
        <v>#DIV/0!</v>
      </c>
      <c r="C495" s="278">
        <f t="shared" si="193"/>
        <v>10</v>
      </c>
      <c r="D495" s="426"/>
      <c r="E495" s="273">
        <f t="shared" si="194"/>
        <v>100</v>
      </c>
      <c r="F495" s="271">
        <f t="shared" si="186"/>
        <v>2</v>
      </c>
      <c r="G495" s="271" t="e">
        <f t="shared" si="187"/>
        <v>#DIV/0!</v>
      </c>
      <c r="H495" s="272">
        <f t="shared" si="188"/>
        <v>20</v>
      </c>
      <c r="I495" s="270"/>
      <c r="J495" s="273">
        <f t="shared" si="195"/>
        <v>200</v>
      </c>
      <c r="K495" s="271">
        <f t="shared" si="189"/>
        <v>4</v>
      </c>
      <c r="L495" s="271" t="e">
        <f t="shared" si="190"/>
        <v>#DIV/0!</v>
      </c>
      <c r="M495" s="272">
        <f t="shared" si="191"/>
        <v>40</v>
      </c>
      <c r="N495" s="389"/>
      <c r="O495" s="455" t="e">
        <f>(A495*B495*W495)+(B495*'Calculateur de trading'!H495)</f>
        <v>#DIV/0!</v>
      </c>
      <c r="P495" s="274" t="e">
        <f>O495/'Déscriptions des trades'!CK495</f>
        <v>#DIV/0!</v>
      </c>
      <c r="Q495" s="456" t="e">
        <f>'Déscriptions des trades'!CK495-O495</f>
        <v>#DIV/0!</v>
      </c>
      <c r="R495" s="466" t="e">
        <f t="shared" si="196"/>
        <v>#DIV/0!</v>
      </c>
      <c r="S495" s="389"/>
      <c r="T495" s="12"/>
      <c r="U495" s="25"/>
      <c r="V495" s="15"/>
      <c r="W495" s="490">
        <f t="shared" si="200"/>
        <v>0</v>
      </c>
      <c r="X495" s="21" t="e">
        <f>W495*U495/'Déscriptions des trades'!CK495*'Déscriptions des trades'!B495</f>
        <v>#DIV/0!</v>
      </c>
      <c r="Y495" s="459"/>
      <c r="Z495" s="389"/>
      <c r="AA495" s="23">
        <f t="shared" si="197"/>
        <v>0.1</v>
      </c>
      <c r="AB495" s="17" t="e">
        <f>(AA495*'Déscriptions des trades'!U495*'Déscriptions des trades'!B495/'Déscriptions des trades'!CK495)*'Déscriptions des trades'!W495</f>
        <v>#DIV/0!</v>
      </c>
      <c r="AC495" s="265" t="e">
        <f>AB495*'Déscriptions des trades'!CK495</f>
        <v>#DIV/0!</v>
      </c>
      <c r="AD495" s="266" t="e">
        <f>'Déscriptions des trades'!CK495-AC495</f>
        <v>#DIV/0!</v>
      </c>
      <c r="AE495" s="389"/>
      <c r="AF495" s="399">
        <v>491</v>
      </c>
      <c r="AG495" s="389"/>
      <c r="AH495" s="20"/>
      <c r="AI495" s="303"/>
      <c r="AJ495" s="307"/>
      <c r="AK495" s="161"/>
      <c r="AL495" s="305"/>
      <c r="AM495" s="305"/>
      <c r="AN495" s="162"/>
      <c r="AO495" s="439"/>
      <c r="AP495" s="162"/>
      <c r="AQ495" s="113"/>
      <c r="AR495" s="113"/>
      <c r="AS495" s="384"/>
      <c r="AT495" s="306"/>
      <c r="AU495" s="306"/>
      <c r="AV495" s="160"/>
      <c r="AW495" s="158"/>
      <c r="AX495" s="385"/>
      <c r="AY495" s="453"/>
      <c r="AZ495" s="165"/>
      <c r="BA495" s="301"/>
      <c r="BB495" s="165"/>
      <c r="BC495" s="301"/>
      <c r="BD495" s="165"/>
      <c r="BE495" s="302"/>
      <c r="BF495" s="302"/>
      <c r="BG495" s="165"/>
      <c r="BH495" s="303"/>
      <c r="BI495" s="165"/>
      <c r="BJ495" s="304"/>
      <c r="BK495" s="394"/>
      <c r="BL495" s="302"/>
      <c r="BM495" s="302"/>
      <c r="BN495" s="394"/>
      <c r="BO495" s="302"/>
      <c r="BP495" s="13"/>
      <c r="BQ495" s="302"/>
      <c r="BR495" s="13"/>
      <c r="BS495" s="302"/>
      <c r="BT495" s="13"/>
      <c r="BU495" s="302"/>
      <c r="BV495" s="386"/>
      <c r="BW495" s="303"/>
      <c r="BX495" s="303"/>
      <c r="BY495" s="302"/>
      <c r="BZ495" s="302"/>
      <c r="CA495" s="387"/>
      <c r="CB495" s="395"/>
      <c r="CC495" s="12"/>
      <c r="CD495" s="304"/>
      <c r="CE495" s="14"/>
      <c r="CF495" s="395"/>
      <c r="CG495" s="397"/>
      <c r="CH495" s="300">
        <f t="shared" si="201"/>
        <v>0</v>
      </c>
      <c r="CI495" s="26"/>
      <c r="CJ495" s="17">
        <f t="shared" si="198"/>
        <v>0</v>
      </c>
      <c r="CK495" s="18">
        <f t="shared" si="209"/>
        <v>12.89</v>
      </c>
      <c r="CM495" s="164"/>
      <c r="CN495" s="302"/>
      <c r="CO495" s="13">
        <f t="shared" si="202"/>
        <v>0</v>
      </c>
      <c r="CP495" s="302"/>
      <c r="CQ495" s="13">
        <f t="shared" si="203"/>
        <v>0</v>
      </c>
      <c r="CR495" s="302"/>
      <c r="CS495" s="13">
        <f t="shared" si="204"/>
        <v>0</v>
      </c>
      <c r="CT495" s="302"/>
      <c r="CU495" s="13">
        <f t="shared" si="199"/>
        <v>0</v>
      </c>
      <c r="CV495" s="302"/>
      <c r="CW495" s="13">
        <f t="shared" si="205"/>
        <v>0</v>
      </c>
      <c r="CX495" s="13">
        <f t="shared" si="206"/>
        <v>0</v>
      </c>
      <c r="CY495" s="251">
        <f t="shared" si="207"/>
        <v>0</v>
      </c>
      <c r="CZ495" s="13" t="s">
        <v>29</v>
      </c>
      <c r="DA495" s="13">
        <v>50</v>
      </c>
      <c r="DB495" s="22">
        <f t="shared" si="208"/>
        <v>0</v>
      </c>
      <c r="DD495" s="24"/>
      <c r="DF495" s="163"/>
      <c r="DH495" s="24"/>
      <c r="DI495" s="447"/>
      <c r="DJ495" s="163"/>
    </row>
    <row r="496" spans="1:114" s="7" customFormat="1">
      <c r="A496" s="277">
        <f t="shared" si="192"/>
        <v>50</v>
      </c>
      <c r="B496" s="21" t="e">
        <f>'Calculateur de trading'!I496/C496/W496</f>
        <v>#DIV/0!</v>
      </c>
      <c r="C496" s="278">
        <f t="shared" si="193"/>
        <v>10</v>
      </c>
      <c r="D496" s="426"/>
      <c r="E496" s="273">
        <f t="shared" si="194"/>
        <v>100</v>
      </c>
      <c r="F496" s="271">
        <f t="shared" si="186"/>
        <v>2</v>
      </c>
      <c r="G496" s="271" t="e">
        <f t="shared" si="187"/>
        <v>#DIV/0!</v>
      </c>
      <c r="H496" s="272">
        <f t="shared" si="188"/>
        <v>20</v>
      </c>
      <c r="I496" s="270"/>
      <c r="J496" s="273">
        <f t="shared" si="195"/>
        <v>200</v>
      </c>
      <c r="K496" s="271">
        <f t="shared" si="189"/>
        <v>4</v>
      </c>
      <c r="L496" s="271" t="e">
        <f t="shared" si="190"/>
        <v>#DIV/0!</v>
      </c>
      <c r="M496" s="272">
        <f t="shared" si="191"/>
        <v>40</v>
      </c>
      <c r="N496" s="389"/>
      <c r="O496" s="455" t="e">
        <f>(A496*B496*W496)+(B496*'Calculateur de trading'!H496)</f>
        <v>#DIV/0!</v>
      </c>
      <c r="P496" s="274" t="e">
        <f>O496/'Déscriptions des trades'!CK496</f>
        <v>#DIV/0!</v>
      </c>
      <c r="Q496" s="456" t="e">
        <f>'Déscriptions des trades'!CK496-O496</f>
        <v>#DIV/0!</v>
      </c>
      <c r="R496" s="466" t="e">
        <f t="shared" si="196"/>
        <v>#DIV/0!</v>
      </c>
      <c r="S496" s="389"/>
      <c r="T496" s="12"/>
      <c r="U496" s="25"/>
      <c r="V496" s="15"/>
      <c r="W496" s="490">
        <f t="shared" si="200"/>
        <v>0</v>
      </c>
      <c r="X496" s="21" t="e">
        <f>W496*U496/'Déscriptions des trades'!CK496*'Déscriptions des trades'!B496</f>
        <v>#DIV/0!</v>
      </c>
      <c r="Y496" s="459"/>
      <c r="Z496" s="389"/>
      <c r="AA496" s="23">
        <f t="shared" si="197"/>
        <v>0.1</v>
      </c>
      <c r="AB496" s="17" t="e">
        <f>(AA496*'Déscriptions des trades'!U496*'Déscriptions des trades'!B496/'Déscriptions des trades'!CK496)*'Déscriptions des trades'!W496</f>
        <v>#DIV/0!</v>
      </c>
      <c r="AC496" s="265" t="e">
        <f>AB496*'Déscriptions des trades'!CK496</f>
        <v>#DIV/0!</v>
      </c>
      <c r="AD496" s="266" t="e">
        <f>'Déscriptions des trades'!CK496-AC496</f>
        <v>#DIV/0!</v>
      </c>
      <c r="AE496" s="389"/>
      <c r="AF496" s="399">
        <v>492</v>
      </c>
      <c r="AG496" s="389"/>
      <c r="AH496" s="20"/>
      <c r="AI496" s="303"/>
      <c r="AJ496" s="307"/>
      <c r="AK496" s="161"/>
      <c r="AL496" s="305"/>
      <c r="AM496" s="305"/>
      <c r="AN496" s="162"/>
      <c r="AO496" s="439"/>
      <c r="AP496" s="162"/>
      <c r="AQ496" s="113"/>
      <c r="AR496" s="113"/>
      <c r="AS496" s="384"/>
      <c r="AT496" s="306"/>
      <c r="AU496" s="306"/>
      <c r="AV496" s="160"/>
      <c r="AW496" s="158"/>
      <c r="AX496" s="385"/>
      <c r="AY496" s="453"/>
      <c r="AZ496" s="165"/>
      <c r="BA496" s="301"/>
      <c r="BB496" s="165"/>
      <c r="BC496" s="301"/>
      <c r="BD496" s="165"/>
      <c r="BE496" s="302"/>
      <c r="BF496" s="302"/>
      <c r="BG496" s="165"/>
      <c r="BH496" s="303"/>
      <c r="BI496" s="165"/>
      <c r="BJ496" s="304"/>
      <c r="BK496" s="394"/>
      <c r="BL496" s="302"/>
      <c r="BM496" s="302"/>
      <c r="BN496" s="394"/>
      <c r="BO496" s="302"/>
      <c r="BP496" s="13"/>
      <c r="BQ496" s="302"/>
      <c r="BR496" s="13"/>
      <c r="BS496" s="302"/>
      <c r="BT496" s="13"/>
      <c r="BU496" s="302"/>
      <c r="BV496" s="386"/>
      <c r="BW496" s="303"/>
      <c r="BX496" s="303"/>
      <c r="BY496" s="302"/>
      <c r="BZ496" s="302"/>
      <c r="CA496" s="387"/>
      <c r="CB496" s="395"/>
      <c r="CC496" s="12"/>
      <c r="CD496" s="304"/>
      <c r="CE496" s="14"/>
      <c r="CF496" s="395"/>
      <c r="CG496" s="397"/>
      <c r="CH496" s="300">
        <f t="shared" si="201"/>
        <v>0</v>
      </c>
      <c r="CI496" s="26"/>
      <c r="CJ496" s="17">
        <f t="shared" si="198"/>
        <v>0</v>
      </c>
      <c r="CK496" s="18">
        <f t="shared" si="209"/>
        <v>12.89</v>
      </c>
      <c r="CM496" s="164"/>
      <c r="CN496" s="302"/>
      <c r="CO496" s="13">
        <f t="shared" si="202"/>
        <v>0</v>
      </c>
      <c r="CP496" s="302"/>
      <c r="CQ496" s="13">
        <f t="shared" si="203"/>
        <v>0</v>
      </c>
      <c r="CR496" s="302"/>
      <c r="CS496" s="13">
        <f t="shared" si="204"/>
        <v>0</v>
      </c>
      <c r="CT496" s="302"/>
      <c r="CU496" s="13">
        <f t="shared" si="199"/>
        <v>0</v>
      </c>
      <c r="CV496" s="302"/>
      <c r="CW496" s="13">
        <f t="shared" si="205"/>
        <v>0</v>
      </c>
      <c r="CX496" s="13">
        <f t="shared" si="206"/>
        <v>0</v>
      </c>
      <c r="CY496" s="251">
        <f t="shared" si="207"/>
        <v>0</v>
      </c>
      <c r="CZ496" s="13" t="s">
        <v>29</v>
      </c>
      <c r="DA496" s="13">
        <v>50</v>
      </c>
      <c r="DB496" s="22">
        <f t="shared" si="208"/>
        <v>0</v>
      </c>
      <c r="DD496" s="24"/>
      <c r="DF496" s="163"/>
      <c r="DH496" s="24"/>
      <c r="DI496" s="447"/>
      <c r="DJ496" s="163"/>
    </row>
    <row r="497" spans="1:114" s="7" customFormat="1">
      <c r="A497" s="277">
        <f t="shared" si="192"/>
        <v>50</v>
      </c>
      <c r="B497" s="21" t="e">
        <f>'Calculateur de trading'!I497/C497/W497</f>
        <v>#DIV/0!</v>
      </c>
      <c r="C497" s="278">
        <f t="shared" si="193"/>
        <v>10</v>
      </c>
      <c r="D497" s="278"/>
      <c r="E497" s="273">
        <f t="shared" si="194"/>
        <v>100</v>
      </c>
      <c r="F497" s="271">
        <f t="shared" si="186"/>
        <v>2</v>
      </c>
      <c r="G497" s="271" t="e">
        <f t="shared" si="187"/>
        <v>#DIV/0!</v>
      </c>
      <c r="H497" s="272">
        <f t="shared" si="188"/>
        <v>20</v>
      </c>
      <c r="I497" s="270"/>
      <c r="J497" s="273">
        <f t="shared" si="195"/>
        <v>200</v>
      </c>
      <c r="K497" s="271">
        <f t="shared" si="189"/>
        <v>4</v>
      </c>
      <c r="L497" s="271" t="e">
        <f t="shared" si="190"/>
        <v>#DIV/0!</v>
      </c>
      <c r="M497" s="272">
        <f t="shared" si="191"/>
        <v>40</v>
      </c>
      <c r="N497" s="389"/>
      <c r="O497" s="455" t="e">
        <f>(A497*B497*W497)+(B497*'Calculateur de trading'!H497)</f>
        <v>#DIV/0!</v>
      </c>
      <c r="P497" s="274" t="e">
        <f>O497/'Déscriptions des trades'!CK497</f>
        <v>#DIV/0!</v>
      </c>
      <c r="Q497" s="456" t="e">
        <f>'Déscriptions des trades'!CK497-O497</f>
        <v>#DIV/0!</v>
      </c>
      <c r="R497" s="466" t="e">
        <f t="shared" si="196"/>
        <v>#DIV/0!</v>
      </c>
      <c r="S497" s="389"/>
      <c r="T497" s="12"/>
      <c r="U497" s="25"/>
      <c r="V497" s="15"/>
      <c r="W497" s="490">
        <f t="shared" si="200"/>
        <v>0</v>
      </c>
      <c r="X497" s="21" t="e">
        <f>W497*U497/'Déscriptions des trades'!CK497*'Déscriptions des trades'!B497</f>
        <v>#DIV/0!</v>
      </c>
      <c r="Y497" s="459"/>
      <c r="Z497" s="389"/>
      <c r="AA497" s="23">
        <f t="shared" si="197"/>
        <v>0.1</v>
      </c>
      <c r="AB497" s="17" t="e">
        <f>(AA497*'Déscriptions des trades'!U497*'Déscriptions des trades'!B497/'Déscriptions des trades'!CK497)*'Déscriptions des trades'!W497</f>
        <v>#DIV/0!</v>
      </c>
      <c r="AC497" s="265" t="e">
        <f>AB497*'Déscriptions des trades'!CK497</f>
        <v>#DIV/0!</v>
      </c>
      <c r="AD497" s="266" t="e">
        <f>'Déscriptions des trades'!CK497-AC497</f>
        <v>#DIV/0!</v>
      </c>
      <c r="AE497" s="389"/>
      <c r="AF497" s="399">
        <v>493</v>
      </c>
      <c r="AG497" s="389"/>
      <c r="AH497" s="20"/>
      <c r="AI497" s="303"/>
      <c r="AJ497" s="307"/>
      <c r="AK497" s="161"/>
      <c r="AL497" s="305"/>
      <c r="AM497" s="305"/>
      <c r="AN497" s="162"/>
      <c r="AO497" s="439"/>
      <c r="AP497" s="162"/>
      <c r="AQ497" s="113"/>
      <c r="AR497" s="113"/>
      <c r="AS497" s="384"/>
      <c r="AT497" s="306"/>
      <c r="AU497" s="306"/>
      <c r="AV497" s="160"/>
      <c r="AW497" s="158"/>
      <c r="AX497" s="385"/>
      <c r="AY497" s="453"/>
      <c r="AZ497" s="165"/>
      <c r="BA497" s="301"/>
      <c r="BB497" s="165"/>
      <c r="BC497" s="301"/>
      <c r="BD497" s="165"/>
      <c r="BE497" s="302"/>
      <c r="BF497" s="302"/>
      <c r="BG497" s="165"/>
      <c r="BH497" s="303"/>
      <c r="BI497" s="165"/>
      <c r="BJ497" s="304"/>
      <c r="BK497" s="394"/>
      <c r="BL497" s="302"/>
      <c r="BM497" s="302"/>
      <c r="BN497" s="394"/>
      <c r="BO497" s="302"/>
      <c r="BP497" s="13"/>
      <c r="BQ497" s="302"/>
      <c r="BR497" s="13"/>
      <c r="BS497" s="302"/>
      <c r="BT497" s="13"/>
      <c r="BU497" s="302"/>
      <c r="BV497" s="386"/>
      <c r="BW497" s="303"/>
      <c r="BX497" s="303"/>
      <c r="BY497" s="302"/>
      <c r="BZ497" s="302"/>
      <c r="CA497" s="387"/>
      <c r="CB497" s="395"/>
      <c r="CC497" s="12"/>
      <c r="CD497" s="304"/>
      <c r="CE497" s="14"/>
      <c r="CF497" s="395"/>
      <c r="CG497" s="397"/>
      <c r="CH497" s="300">
        <f t="shared" si="201"/>
        <v>0</v>
      </c>
      <c r="CI497" s="26"/>
      <c r="CJ497" s="17">
        <f t="shared" si="198"/>
        <v>0</v>
      </c>
      <c r="CK497" s="18">
        <f t="shared" si="209"/>
        <v>12.89</v>
      </c>
      <c r="CM497" s="164"/>
      <c r="CN497" s="302"/>
      <c r="CO497" s="13">
        <f t="shared" si="202"/>
        <v>0</v>
      </c>
      <c r="CP497" s="302"/>
      <c r="CQ497" s="13">
        <f t="shared" si="203"/>
        <v>0</v>
      </c>
      <c r="CR497" s="302"/>
      <c r="CS497" s="13">
        <f t="shared" si="204"/>
        <v>0</v>
      </c>
      <c r="CT497" s="302"/>
      <c r="CU497" s="13">
        <f t="shared" si="199"/>
        <v>0</v>
      </c>
      <c r="CV497" s="302"/>
      <c r="CW497" s="13">
        <f t="shared" si="205"/>
        <v>0</v>
      </c>
      <c r="CX497" s="13">
        <f t="shared" si="206"/>
        <v>0</v>
      </c>
      <c r="CY497" s="251">
        <f t="shared" si="207"/>
        <v>0</v>
      </c>
      <c r="CZ497" s="13" t="s">
        <v>29</v>
      </c>
      <c r="DA497" s="13">
        <v>50</v>
      </c>
      <c r="DB497" s="22">
        <f t="shared" si="208"/>
        <v>0</v>
      </c>
      <c r="DD497" s="24"/>
      <c r="DF497" s="163"/>
      <c r="DH497" s="24"/>
      <c r="DI497" s="447"/>
      <c r="DJ497" s="163"/>
    </row>
    <row r="498" spans="1:114" s="7" customFormat="1">
      <c r="A498" s="277">
        <f t="shared" si="192"/>
        <v>50</v>
      </c>
      <c r="B498" s="21" t="e">
        <f>'Calculateur de trading'!I498/C498/W498</f>
        <v>#DIV/0!</v>
      </c>
      <c r="C498" s="278">
        <f t="shared" si="193"/>
        <v>10</v>
      </c>
      <c r="D498" s="426"/>
      <c r="E498" s="273">
        <f t="shared" si="194"/>
        <v>100</v>
      </c>
      <c r="F498" s="271">
        <f t="shared" si="186"/>
        <v>2</v>
      </c>
      <c r="G498" s="271" t="e">
        <f t="shared" si="187"/>
        <v>#DIV/0!</v>
      </c>
      <c r="H498" s="272">
        <f t="shared" si="188"/>
        <v>20</v>
      </c>
      <c r="I498" s="270"/>
      <c r="J498" s="273">
        <f t="shared" si="195"/>
        <v>200</v>
      </c>
      <c r="K498" s="271">
        <f t="shared" si="189"/>
        <v>4</v>
      </c>
      <c r="L498" s="271" t="e">
        <f t="shared" si="190"/>
        <v>#DIV/0!</v>
      </c>
      <c r="M498" s="272">
        <f t="shared" si="191"/>
        <v>40</v>
      </c>
      <c r="N498" s="389"/>
      <c r="O498" s="455" t="e">
        <f>(A498*B498*W498)+(B498*'Calculateur de trading'!H498)</f>
        <v>#DIV/0!</v>
      </c>
      <c r="P498" s="274" t="e">
        <f>O498/'Déscriptions des trades'!CK498</f>
        <v>#DIV/0!</v>
      </c>
      <c r="Q498" s="456" t="e">
        <f>'Déscriptions des trades'!CK498-O498</f>
        <v>#DIV/0!</v>
      </c>
      <c r="R498" s="466" t="e">
        <f t="shared" si="196"/>
        <v>#DIV/0!</v>
      </c>
      <c r="S498" s="389"/>
      <c r="T498" s="12"/>
      <c r="U498" s="25"/>
      <c r="V498" s="15"/>
      <c r="W498" s="490">
        <f t="shared" si="200"/>
        <v>0</v>
      </c>
      <c r="X498" s="21" t="e">
        <f>W498*U498/'Déscriptions des trades'!CK498*'Déscriptions des trades'!B498</f>
        <v>#DIV/0!</v>
      </c>
      <c r="Y498" s="459"/>
      <c r="Z498" s="389"/>
      <c r="AA498" s="23">
        <f t="shared" si="197"/>
        <v>0.1</v>
      </c>
      <c r="AB498" s="17" t="e">
        <f>(AA498*'Déscriptions des trades'!U498*'Déscriptions des trades'!B498/'Déscriptions des trades'!CK498)*'Déscriptions des trades'!W498</f>
        <v>#DIV/0!</v>
      </c>
      <c r="AC498" s="265" t="e">
        <f>AB498*'Déscriptions des trades'!CK498</f>
        <v>#DIV/0!</v>
      </c>
      <c r="AD498" s="266" t="e">
        <f>'Déscriptions des trades'!CK498-AC498</f>
        <v>#DIV/0!</v>
      </c>
      <c r="AE498" s="389"/>
      <c r="AF498" s="399">
        <v>494</v>
      </c>
      <c r="AG498" s="389"/>
      <c r="AH498" s="20"/>
      <c r="AI498" s="303"/>
      <c r="AJ498" s="307"/>
      <c r="AK498" s="161"/>
      <c r="AL498" s="305"/>
      <c r="AM498" s="305"/>
      <c r="AN498" s="162"/>
      <c r="AO498" s="439"/>
      <c r="AP498" s="162"/>
      <c r="AQ498" s="113"/>
      <c r="AR498" s="113"/>
      <c r="AS498" s="384"/>
      <c r="AT498" s="306"/>
      <c r="AU498" s="306"/>
      <c r="AV498" s="160"/>
      <c r="AW498" s="158"/>
      <c r="AX498" s="385"/>
      <c r="AY498" s="453"/>
      <c r="AZ498" s="165"/>
      <c r="BA498" s="301"/>
      <c r="BB498" s="165"/>
      <c r="BC498" s="301"/>
      <c r="BD498" s="165"/>
      <c r="BE498" s="302"/>
      <c r="BF498" s="302"/>
      <c r="BG498" s="165"/>
      <c r="BH498" s="303"/>
      <c r="BI498" s="165"/>
      <c r="BJ498" s="304"/>
      <c r="BK498" s="394"/>
      <c r="BL498" s="302"/>
      <c r="BM498" s="302"/>
      <c r="BN498" s="394"/>
      <c r="BO498" s="302"/>
      <c r="BP498" s="13"/>
      <c r="BQ498" s="302"/>
      <c r="BR498" s="13"/>
      <c r="BS498" s="302"/>
      <c r="BT498" s="13"/>
      <c r="BU498" s="302"/>
      <c r="BV498" s="386"/>
      <c r="BW498" s="303"/>
      <c r="BX498" s="303"/>
      <c r="BY498" s="302"/>
      <c r="BZ498" s="302"/>
      <c r="CA498" s="387"/>
      <c r="CB498" s="395"/>
      <c r="CC498" s="12"/>
      <c r="CD498" s="304"/>
      <c r="CE498" s="14"/>
      <c r="CF498" s="395"/>
      <c r="CG498" s="397"/>
      <c r="CH498" s="300">
        <f t="shared" si="201"/>
        <v>0</v>
      </c>
      <c r="CI498" s="26"/>
      <c r="CJ498" s="17">
        <f t="shared" si="198"/>
        <v>0</v>
      </c>
      <c r="CK498" s="18">
        <f t="shared" si="209"/>
        <v>12.89</v>
      </c>
      <c r="CM498" s="164"/>
      <c r="CN498" s="302"/>
      <c r="CO498" s="13">
        <f t="shared" si="202"/>
        <v>0</v>
      </c>
      <c r="CP498" s="302"/>
      <c r="CQ498" s="13">
        <f t="shared" si="203"/>
        <v>0</v>
      </c>
      <c r="CR498" s="302"/>
      <c r="CS498" s="13">
        <f t="shared" si="204"/>
        <v>0</v>
      </c>
      <c r="CT498" s="302"/>
      <c r="CU498" s="13">
        <f t="shared" si="199"/>
        <v>0</v>
      </c>
      <c r="CV498" s="302"/>
      <c r="CW498" s="13">
        <f t="shared" si="205"/>
        <v>0</v>
      </c>
      <c r="CX498" s="13">
        <f t="shared" si="206"/>
        <v>0</v>
      </c>
      <c r="CY498" s="251">
        <f t="shared" si="207"/>
        <v>0</v>
      </c>
      <c r="CZ498" s="13" t="s">
        <v>29</v>
      </c>
      <c r="DA498" s="13">
        <v>50</v>
      </c>
      <c r="DB498" s="22">
        <f t="shared" si="208"/>
        <v>0</v>
      </c>
      <c r="DD498" s="24"/>
      <c r="DF498" s="163"/>
      <c r="DH498" s="24"/>
      <c r="DI498" s="447"/>
      <c r="DJ498" s="163"/>
    </row>
    <row r="499" spans="1:114" s="7" customFormat="1">
      <c r="A499" s="277">
        <f t="shared" si="192"/>
        <v>50</v>
      </c>
      <c r="B499" s="21" t="e">
        <f>'Calculateur de trading'!I499/C499/W499</f>
        <v>#DIV/0!</v>
      </c>
      <c r="C499" s="278">
        <f t="shared" si="193"/>
        <v>10</v>
      </c>
      <c r="D499" s="278"/>
      <c r="E499" s="273">
        <f t="shared" si="194"/>
        <v>100</v>
      </c>
      <c r="F499" s="271">
        <f t="shared" si="186"/>
        <v>2</v>
      </c>
      <c r="G499" s="271" t="e">
        <f t="shared" si="187"/>
        <v>#DIV/0!</v>
      </c>
      <c r="H499" s="272">
        <f t="shared" si="188"/>
        <v>20</v>
      </c>
      <c r="I499" s="270"/>
      <c r="J499" s="273">
        <f t="shared" si="195"/>
        <v>200</v>
      </c>
      <c r="K499" s="271">
        <f t="shared" si="189"/>
        <v>4</v>
      </c>
      <c r="L499" s="271" t="e">
        <f t="shared" si="190"/>
        <v>#DIV/0!</v>
      </c>
      <c r="M499" s="272">
        <f t="shared" si="191"/>
        <v>40</v>
      </c>
      <c r="N499" s="389"/>
      <c r="O499" s="455" t="e">
        <f>(A499*B499*W499)+(B499*'Calculateur de trading'!H499)</f>
        <v>#DIV/0!</v>
      </c>
      <c r="P499" s="274" t="e">
        <f>O499/'Déscriptions des trades'!CK499</f>
        <v>#DIV/0!</v>
      </c>
      <c r="Q499" s="456" t="e">
        <f>'Déscriptions des trades'!CK499-O499</f>
        <v>#DIV/0!</v>
      </c>
      <c r="R499" s="466" t="e">
        <f t="shared" si="196"/>
        <v>#DIV/0!</v>
      </c>
      <c r="S499" s="389"/>
      <c r="T499" s="12"/>
      <c r="U499" s="25"/>
      <c r="V499" s="15"/>
      <c r="W499" s="490">
        <f t="shared" si="200"/>
        <v>0</v>
      </c>
      <c r="X499" s="21" t="e">
        <f>W499*U499/'Déscriptions des trades'!CK499*'Déscriptions des trades'!B499</f>
        <v>#DIV/0!</v>
      </c>
      <c r="Y499" s="459"/>
      <c r="Z499" s="389"/>
      <c r="AA499" s="23">
        <f t="shared" si="197"/>
        <v>0.1</v>
      </c>
      <c r="AB499" s="17" t="e">
        <f>(AA499*'Déscriptions des trades'!U499*'Déscriptions des trades'!B499/'Déscriptions des trades'!CK499)*'Déscriptions des trades'!W499</f>
        <v>#DIV/0!</v>
      </c>
      <c r="AC499" s="265" t="e">
        <f>AB499*'Déscriptions des trades'!CK499</f>
        <v>#DIV/0!</v>
      </c>
      <c r="AD499" s="266" t="e">
        <f>'Déscriptions des trades'!CK499-AC499</f>
        <v>#DIV/0!</v>
      </c>
      <c r="AE499" s="389"/>
      <c r="AF499" s="399">
        <v>495</v>
      </c>
      <c r="AG499" s="389"/>
      <c r="AH499" s="20"/>
      <c r="AI499" s="303"/>
      <c r="AJ499" s="307"/>
      <c r="AK499" s="161"/>
      <c r="AL499" s="305"/>
      <c r="AM499" s="305"/>
      <c r="AN499" s="162"/>
      <c r="AO499" s="439"/>
      <c r="AP499" s="162"/>
      <c r="AQ499" s="113"/>
      <c r="AR499" s="113"/>
      <c r="AS499" s="384"/>
      <c r="AT499" s="306"/>
      <c r="AU499" s="306"/>
      <c r="AV499" s="160"/>
      <c r="AW499" s="158"/>
      <c r="AX499" s="385"/>
      <c r="AY499" s="453"/>
      <c r="AZ499" s="165"/>
      <c r="BA499" s="301"/>
      <c r="BB499" s="165"/>
      <c r="BC499" s="301"/>
      <c r="BD499" s="165"/>
      <c r="BE499" s="302"/>
      <c r="BF499" s="302"/>
      <c r="BG499" s="165"/>
      <c r="BH499" s="303"/>
      <c r="BI499" s="165"/>
      <c r="BJ499" s="304"/>
      <c r="BK499" s="394"/>
      <c r="BL499" s="302"/>
      <c r="BM499" s="302"/>
      <c r="BN499" s="394"/>
      <c r="BO499" s="302"/>
      <c r="BP499" s="13"/>
      <c r="BQ499" s="302"/>
      <c r="BR499" s="13"/>
      <c r="BS499" s="302"/>
      <c r="BT499" s="13"/>
      <c r="BU499" s="302"/>
      <c r="BV499" s="386"/>
      <c r="BW499" s="303"/>
      <c r="BX499" s="303"/>
      <c r="BY499" s="302"/>
      <c r="BZ499" s="302"/>
      <c r="CA499" s="387"/>
      <c r="CB499" s="395"/>
      <c r="CC499" s="12"/>
      <c r="CD499" s="304"/>
      <c r="CE499" s="14"/>
      <c r="CF499" s="395"/>
      <c r="CG499" s="397"/>
      <c r="CH499" s="300">
        <f t="shared" si="201"/>
        <v>0</v>
      </c>
      <c r="CI499" s="26"/>
      <c r="CJ499" s="17">
        <f t="shared" si="198"/>
        <v>0</v>
      </c>
      <c r="CK499" s="18">
        <f t="shared" si="209"/>
        <v>12.89</v>
      </c>
      <c r="CM499" s="164"/>
      <c r="CN499" s="302"/>
      <c r="CO499" s="13">
        <f t="shared" si="202"/>
        <v>0</v>
      </c>
      <c r="CP499" s="302"/>
      <c r="CQ499" s="13">
        <f t="shared" si="203"/>
        <v>0</v>
      </c>
      <c r="CR499" s="302"/>
      <c r="CS499" s="13">
        <f t="shared" si="204"/>
        <v>0</v>
      </c>
      <c r="CT499" s="302"/>
      <c r="CU499" s="13">
        <f t="shared" si="199"/>
        <v>0</v>
      </c>
      <c r="CV499" s="302"/>
      <c r="CW499" s="13">
        <f t="shared" si="205"/>
        <v>0</v>
      </c>
      <c r="CX499" s="13">
        <f t="shared" si="206"/>
        <v>0</v>
      </c>
      <c r="CY499" s="251">
        <f t="shared" si="207"/>
        <v>0</v>
      </c>
      <c r="CZ499" s="13" t="s">
        <v>29</v>
      </c>
      <c r="DA499" s="13">
        <v>50</v>
      </c>
      <c r="DB499" s="22">
        <f t="shared" si="208"/>
        <v>0</v>
      </c>
      <c r="DD499" s="24"/>
      <c r="DF499" s="163"/>
      <c r="DH499" s="24"/>
      <c r="DI499" s="447"/>
      <c r="DJ499" s="163"/>
    </row>
    <row r="500" spans="1:114" s="7" customFormat="1">
      <c r="A500" s="277">
        <f t="shared" si="192"/>
        <v>50</v>
      </c>
      <c r="B500" s="21" t="e">
        <f>'Calculateur de trading'!I500/C500/W500</f>
        <v>#DIV/0!</v>
      </c>
      <c r="C500" s="278">
        <f t="shared" si="193"/>
        <v>10</v>
      </c>
      <c r="D500" s="426"/>
      <c r="E500" s="273">
        <f t="shared" si="194"/>
        <v>100</v>
      </c>
      <c r="F500" s="271">
        <f t="shared" si="186"/>
        <v>2</v>
      </c>
      <c r="G500" s="271" t="e">
        <f t="shared" si="187"/>
        <v>#DIV/0!</v>
      </c>
      <c r="H500" s="272">
        <f t="shared" si="188"/>
        <v>20</v>
      </c>
      <c r="I500" s="270"/>
      <c r="J500" s="273">
        <f t="shared" si="195"/>
        <v>200</v>
      </c>
      <c r="K500" s="271">
        <f t="shared" si="189"/>
        <v>4</v>
      </c>
      <c r="L500" s="271" t="e">
        <f t="shared" si="190"/>
        <v>#DIV/0!</v>
      </c>
      <c r="M500" s="272">
        <f t="shared" si="191"/>
        <v>40</v>
      </c>
      <c r="N500" s="389"/>
      <c r="O500" s="455" t="e">
        <f>(A500*B500*W500)+(B500*'Calculateur de trading'!H500)</f>
        <v>#DIV/0!</v>
      </c>
      <c r="P500" s="274" t="e">
        <f>O500/'Déscriptions des trades'!CK500</f>
        <v>#DIV/0!</v>
      </c>
      <c r="Q500" s="456" t="e">
        <f>'Déscriptions des trades'!CK500-O500</f>
        <v>#DIV/0!</v>
      </c>
      <c r="R500" s="466" t="e">
        <f t="shared" si="196"/>
        <v>#DIV/0!</v>
      </c>
      <c r="S500" s="389"/>
      <c r="T500" s="12"/>
      <c r="U500" s="25"/>
      <c r="V500" s="15"/>
      <c r="W500" s="490">
        <f t="shared" si="200"/>
        <v>0</v>
      </c>
      <c r="X500" s="21" t="e">
        <f>W500*U500/'Déscriptions des trades'!CK500*'Déscriptions des trades'!B500</f>
        <v>#DIV/0!</v>
      </c>
      <c r="Y500" s="459"/>
      <c r="Z500" s="389"/>
      <c r="AA500" s="23">
        <f t="shared" si="197"/>
        <v>0.1</v>
      </c>
      <c r="AB500" s="17" t="e">
        <f>(AA500*'Déscriptions des trades'!U500*'Déscriptions des trades'!B500/'Déscriptions des trades'!CK500)*'Déscriptions des trades'!W500</f>
        <v>#DIV/0!</v>
      </c>
      <c r="AC500" s="265" t="e">
        <f>AB500*'Déscriptions des trades'!CK500</f>
        <v>#DIV/0!</v>
      </c>
      <c r="AD500" s="266" t="e">
        <f>'Déscriptions des trades'!CK500-AC500</f>
        <v>#DIV/0!</v>
      </c>
      <c r="AE500" s="389"/>
      <c r="AF500" s="399">
        <v>496</v>
      </c>
      <c r="AG500" s="389"/>
      <c r="AH500" s="20"/>
      <c r="AI500" s="303"/>
      <c r="AJ500" s="307"/>
      <c r="AK500" s="161"/>
      <c r="AL500" s="305"/>
      <c r="AM500" s="305"/>
      <c r="AN500" s="162"/>
      <c r="AO500" s="439"/>
      <c r="AP500" s="162"/>
      <c r="AQ500" s="113"/>
      <c r="AR500" s="113"/>
      <c r="AS500" s="384"/>
      <c r="AT500" s="306"/>
      <c r="AU500" s="306"/>
      <c r="AV500" s="160"/>
      <c r="AW500" s="158"/>
      <c r="AX500" s="385"/>
      <c r="AY500" s="453"/>
      <c r="AZ500" s="165"/>
      <c r="BA500" s="301"/>
      <c r="BB500" s="165"/>
      <c r="BC500" s="301"/>
      <c r="BD500" s="165"/>
      <c r="BE500" s="302"/>
      <c r="BF500" s="302"/>
      <c r="BG500" s="165"/>
      <c r="BH500" s="303"/>
      <c r="BI500" s="165"/>
      <c r="BJ500" s="304"/>
      <c r="BK500" s="394"/>
      <c r="BL500" s="302"/>
      <c r="BM500" s="302"/>
      <c r="BN500" s="394"/>
      <c r="BO500" s="302"/>
      <c r="BP500" s="13"/>
      <c r="BQ500" s="302"/>
      <c r="BR500" s="13"/>
      <c r="BS500" s="302"/>
      <c r="BT500" s="13"/>
      <c r="BU500" s="302"/>
      <c r="BV500" s="386"/>
      <c r="BW500" s="303"/>
      <c r="BX500" s="303"/>
      <c r="BY500" s="302"/>
      <c r="BZ500" s="302"/>
      <c r="CA500" s="387"/>
      <c r="CB500" s="395"/>
      <c r="CC500" s="12"/>
      <c r="CD500" s="304"/>
      <c r="CE500" s="14"/>
      <c r="CF500" s="395"/>
      <c r="CG500" s="397"/>
      <c r="CH500" s="300">
        <f t="shared" si="201"/>
        <v>0</v>
      </c>
      <c r="CI500" s="26"/>
      <c r="CJ500" s="17">
        <f t="shared" si="198"/>
        <v>0</v>
      </c>
      <c r="CK500" s="18">
        <f t="shared" si="209"/>
        <v>12.89</v>
      </c>
      <c r="CM500" s="164"/>
      <c r="CN500" s="302"/>
      <c r="CO500" s="13">
        <f t="shared" si="202"/>
        <v>0</v>
      </c>
      <c r="CP500" s="302"/>
      <c r="CQ500" s="13">
        <f t="shared" si="203"/>
        <v>0</v>
      </c>
      <c r="CR500" s="302"/>
      <c r="CS500" s="13">
        <f t="shared" si="204"/>
        <v>0</v>
      </c>
      <c r="CT500" s="302"/>
      <c r="CU500" s="13">
        <f t="shared" si="199"/>
        <v>0</v>
      </c>
      <c r="CV500" s="302"/>
      <c r="CW500" s="13">
        <f t="shared" si="205"/>
        <v>0</v>
      </c>
      <c r="CX500" s="13">
        <f t="shared" si="206"/>
        <v>0</v>
      </c>
      <c r="CY500" s="251">
        <f t="shared" si="207"/>
        <v>0</v>
      </c>
      <c r="CZ500" s="13" t="s">
        <v>29</v>
      </c>
      <c r="DA500" s="13">
        <v>50</v>
      </c>
      <c r="DB500" s="22">
        <f t="shared" si="208"/>
        <v>0</v>
      </c>
      <c r="DD500" s="24"/>
      <c r="DF500" s="163"/>
      <c r="DH500" s="24"/>
      <c r="DI500" s="447"/>
      <c r="DJ500" s="163"/>
    </row>
    <row r="501" spans="1:114" s="7" customFormat="1">
      <c r="A501" s="277">
        <f t="shared" si="192"/>
        <v>50</v>
      </c>
      <c r="B501" s="21" t="e">
        <f>'Calculateur de trading'!I501/C501/W501</f>
        <v>#DIV/0!</v>
      </c>
      <c r="C501" s="278">
        <f t="shared" si="193"/>
        <v>10</v>
      </c>
      <c r="D501" s="278"/>
      <c r="E501" s="273">
        <f t="shared" si="194"/>
        <v>100</v>
      </c>
      <c r="F501" s="271">
        <f t="shared" si="186"/>
        <v>2</v>
      </c>
      <c r="G501" s="271" t="e">
        <f t="shared" si="187"/>
        <v>#DIV/0!</v>
      </c>
      <c r="H501" s="272">
        <f t="shared" si="188"/>
        <v>20</v>
      </c>
      <c r="I501" s="270"/>
      <c r="J501" s="273">
        <f t="shared" si="195"/>
        <v>200</v>
      </c>
      <c r="K501" s="271">
        <f t="shared" si="189"/>
        <v>4</v>
      </c>
      <c r="L501" s="271" t="e">
        <f t="shared" si="190"/>
        <v>#DIV/0!</v>
      </c>
      <c r="M501" s="272">
        <f t="shared" si="191"/>
        <v>40</v>
      </c>
      <c r="N501" s="389"/>
      <c r="O501" s="455" t="e">
        <f>(A501*B501*W501)+(B501*'Calculateur de trading'!H501)</f>
        <v>#DIV/0!</v>
      </c>
      <c r="P501" s="274" t="e">
        <f>O501/'Déscriptions des trades'!CK501</f>
        <v>#DIV/0!</v>
      </c>
      <c r="Q501" s="456" t="e">
        <f>'Déscriptions des trades'!CK501-O501</f>
        <v>#DIV/0!</v>
      </c>
      <c r="R501" s="466" t="e">
        <f t="shared" si="196"/>
        <v>#DIV/0!</v>
      </c>
      <c r="S501" s="389"/>
      <c r="T501" s="12"/>
      <c r="U501" s="25"/>
      <c r="V501" s="15"/>
      <c r="W501" s="490">
        <f t="shared" si="200"/>
        <v>0</v>
      </c>
      <c r="X501" s="21" t="e">
        <f>W501*U501/'Déscriptions des trades'!CK501*'Déscriptions des trades'!B501</f>
        <v>#DIV/0!</v>
      </c>
      <c r="Y501" s="459"/>
      <c r="Z501" s="389"/>
      <c r="AA501" s="23">
        <f t="shared" si="197"/>
        <v>0.1</v>
      </c>
      <c r="AB501" s="17" t="e">
        <f>(AA501*'Déscriptions des trades'!U501*'Déscriptions des trades'!B501/'Déscriptions des trades'!CK501)*'Déscriptions des trades'!W501</f>
        <v>#DIV/0!</v>
      </c>
      <c r="AC501" s="265" t="e">
        <f>AB501*'Déscriptions des trades'!CK501</f>
        <v>#DIV/0!</v>
      </c>
      <c r="AD501" s="266" t="e">
        <f>'Déscriptions des trades'!CK501-AC501</f>
        <v>#DIV/0!</v>
      </c>
      <c r="AE501" s="389"/>
      <c r="AF501" s="399">
        <v>497</v>
      </c>
      <c r="AG501" s="389"/>
      <c r="AH501" s="20"/>
      <c r="AI501" s="303"/>
      <c r="AJ501" s="307"/>
      <c r="AK501" s="161"/>
      <c r="AL501" s="305"/>
      <c r="AM501" s="305"/>
      <c r="AN501" s="162"/>
      <c r="AO501" s="439"/>
      <c r="AP501" s="162"/>
      <c r="AQ501" s="113"/>
      <c r="AR501" s="113"/>
      <c r="AS501" s="384"/>
      <c r="AT501" s="306"/>
      <c r="AU501" s="306"/>
      <c r="AV501" s="160"/>
      <c r="AW501" s="158"/>
      <c r="AX501" s="385"/>
      <c r="AY501" s="453"/>
      <c r="AZ501" s="165"/>
      <c r="BA501" s="301"/>
      <c r="BB501" s="165"/>
      <c r="BC501" s="301"/>
      <c r="BD501" s="165"/>
      <c r="BE501" s="302"/>
      <c r="BF501" s="302"/>
      <c r="BG501" s="165"/>
      <c r="BH501" s="303"/>
      <c r="BI501" s="165"/>
      <c r="BJ501" s="304"/>
      <c r="BK501" s="394"/>
      <c r="BL501" s="302"/>
      <c r="BM501" s="302"/>
      <c r="BN501" s="394"/>
      <c r="BO501" s="302"/>
      <c r="BP501" s="13"/>
      <c r="BQ501" s="302"/>
      <c r="BR501" s="13"/>
      <c r="BS501" s="302"/>
      <c r="BT501" s="13"/>
      <c r="BU501" s="302"/>
      <c r="BV501" s="386"/>
      <c r="BW501" s="303"/>
      <c r="BX501" s="303"/>
      <c r="BY501" s="302"/>
      <c r="BZ501" s="302"/>
      <c r="CA501" s="387"/>
      <c r="CB501" s="395"/>
      <c r="CC501" s="12"/>
      <c r="CD501" s="304"/>
      <c r="CE501" s="14"/>
      <c r="CF501" s="395"/>
      <c r="CG501" s="397"/>
      <c r="CH501" s="300">
        <f t="shared" si="201"/>
        <v>0</v>
      </c>
      <c r="CI501" s="26"/>
      <c r="CJ501" s="17">
        <f t="shared" si="198"/>
        <v>0</v>
      </c>
      <c r="CK501" s="18">
        <f t="shared" si="209"/>
        <v>12.89</v>
      </c>
      <c r="CM501" s="164"/>
      <c r="CN501" s="302"/>
      <c r="CO501" s="13">
        <f t="shared" si="202"/>
        <v>0</v>
      </c>
      <c r="CP501" s="302"/>
      <c r="CQ501" s="13">
        <f t="shared" si="203"/>
        <v>0</v>
      </c>
      <c r="CR501" s="302"/>
      <c r="CS501" s="13">
        <f t="shared" si="204"/>
        <v>0</v>
      </c>
      <c r="CT501" s="302"/>
      <c r="CU501" s="13">
        <f t="shared" si="199"/>
        <v>0</v>
      </c>
      <c r="CV501" s="302"/>
      <c r="CW501" s="13">
        <f t="shared" si="205"/>
        <v>0</v>
      </c>
      <c r="CX501" s="13">
        <f t="shared" si="206"/>
        <v>0</v>
      </c>
      <c r="CY501" s="251">
        <f t="shared" si="207"/>
        <v>0</v>
      </c>
      <c r="CZ501" s="13" t="s">
        <v>29</v>
      </c>
      <c r="DA501" s="13">
        <v>50</v>
      </c>
      <c r="DB501" s="22">
        <f t="shared" si="208"/>
        <v>0</v>
      </c>
      <c r="DD501" s="24"/>
      <c r="DF501" s="163"/>
      <c r="DH501" s="24"/>
      <c r="DI501" s="447"/>
      <c r="DJ501" s="163"/>
    </row>
    <row r="502" spans="1:114" s="7" customFormat="1">
      <c r="A502" s="277">
        <f t="shared" si="192"/>
        <v>50</v>
      </c>
      <c r="B502" s="21" t="e">
        <f>'Calculateur de trading'!I502/C502/W502</f>
        <v>#DIV/0!</v>
      </c>
      <c r="C502" s="278">
        <f t="shared" si="193"/>
        <v>10</v>
      </c>
      <c r="D502" s="426"/>
      <c r="E502" s="273">
        <f t="shared" si="194"/>
        <v>100</v>
      </c>
      <c r="F502" s="271">
        <f t="shared" si="186"/>
        <v>2</v>
      </c>
      <c r="G502" s="271" t="e">
        <f t="shared" si="187"/>
        <v>#DIV/0!</v>
      </c>
      <c r="H502" s="272">
        <f t="shared" si="188"/>
        <v>20</v>
      </c>
      <c r="I502" s="270"/>
      <c r="J502" s="273">
        <f t="shared" si="195"/>
        <v>200</v>
      </c>
      <c r="K502" s="271">
        <f t="shared" si="189"/>
        <v>4</v>
      </c>
      <c r="L502" s="271" t="e">
        <f t="shared" si="190"/>
        <v>#DIV/0!</v>
      </c>
      <c r="M502" s="272">
        <f t="shared" si="191"/>
        <v>40</v>
      </c>
      <c r="N502" s="389"/>
      <c r="O502" s="455" t="e">
        <f>(A502*B502*W502)+(B502*'Calculateur de trading'!H502)</f>
        <v>#DIV/0!</v>
      </c>
      <c r="P502" s="274" t="e">
        <f>O502/'Déscriptions des trades'!CK502</f>
        <v>#DIV/0!</v>
      </c>
      <c r="Q502" s="456" t="e">
        <f>'Déscriptions des trades'!CK502-O502</f>
        <v>#DIV/0!</v>
      </c>
      <c r="R502" s="466" t="e">
        <f t="shared" si="196"/>
        <v>#DIV/0!</v>
      </c>
      <c r="S502" s="389"/>
      <c r="T502" s="12"/>
      <c r="U502" s="25"/>
      <c r="V502" s="15"/>
      <c r="W502" s="490">
        <f t="shared" si="200"/>
        <v>0</v>
      </c>
      <c r="X502" s="21" t="e">
        <f>W502*U502/'Déscriptions des trades'!CK502*'Déscriptions des trades'!B502</f>
        <v>#DIV/0!</v>
      </c>
      <c r="Y502" s="459"/>
      <c r="Z502" s="389"/>
      <c r="AA502" s="23">
        <f t="shared" si="197"/>
        <v>0.1</v>
      </c>
      <c r="AB502" s="17" t="e">
        <f>(AA502*'Déscriptions des trades'!U502*'Déscriptions des trades'!B502/'Déscriptions des trades'!CK502)*'Déscriptions des trades'!W502</f>
        <v>#DIV/0!</v>
      </c>
      <c r="AC502" s="265" t="e">
        <f>AB502*'Déscriptions des trades'!CK502</f>
        <v>#DIV/0!</v>
      </c>
      <c r="AD502" s="266" t="e">
        <f>'Déscriptions des trades'!CK502-AC502</f>
        <v>#DIV/0!</v>
      </c>
      <c r="AE502" s="389"/>
      <c r="AF502" s="399">
        <v>498</v>
      </c>
      <c r="AG502" s="389"/>
      <c r="AH502" s="20"/>
      <c r="AI502" s="303"/>
      <c r="AJ502" s="307"/>
      <c r="AK502" s="161"/>
      <c r="AL502" s="305"/>
      <c r="AM502" s="305"/>
      <c r="AN502" s="162"/>
      <c r="AO502" s="439"/>
      <c r="AP502" s="162"/>
      <c r="AQ502" s="113"/>
      <c r="AR502" s="113"/>
      <c r="AS502" s="384"/>
      <c r="AT502" s="306"/>
      <c r="AU502" s="306"/>
      <c r="AV502" s="160"/>
      <c r="AW502" s="158"/>
      <c r="AX502" s="385"/>
      <c r="AY502" s="453"/>
      <c r="AZ502" s="165"/>
      <c r="BA502" s="301"/>
      <c r="BB502" s="165"/>
      <c r="BC502" s="301"/>
      <c r="BD502" s="165"/>
      <c r="BE502" s="302"/>
      <c r="BF502" s="302"/>
      <c r="BG502" s="165"/>
      <c r="BH502" s="303"/>
      <c r="BI502" s="165"/>
      <c r="BJ502" s="304"/>
      <c r="BK502" s="394"/>
      <c r="BL502" s="302"/>
      <c r="BM502" s="302"/>
      <c r="BN502" s="394"/>
      <c r="BO502" s="302"/>
      <c r="BP502" s="13"/>
      <c r="BQ502" s="302"/>
      <c r="BR502" s="13"/>
      <c r="BS502" s="302"/>
      <c r="BT502" s="13"/>
      <c r="BU502" s="302"/>
      <c r="BV502" s="386"/>
      <c r="BW502" s="303"/>
      <c r="BX502" s="303"/>
      <c r="BY502" s="302"/>
      <c r="BZ502" s="302"/>
      <c r="CA502" s="387"/>
      <c r="CB502" s="395"/>
      <c r="CC502" s="12"/>
      <c r="CD502" s="304"/>
      <c r="CE502" s="14"/>
      <c r="CF502" s="395"/>
      <c r="CG502" s="397"/>
      <c r="CH502" s="300">
        <f t="shared" si="201"/>
        <v>0</v>
      </c>
      <c r="CI502" s="26"/>
      <c r="CJ502" s="17">
        <f t="shared" si="198"/>
        <v>0</v>
      </c>
      <c r="CK502" s="18">
        <f t="shared" si="209"/>
        <v>12.89</v>
      </c>
      <c r="CM502" s="164"/>
      <c r="CN502" s="302"/>
      <c r="CO502" s="13">
        <f t="shared" si="202"/>
        <v>0</v>
      </c>
      <c r="CP502" s="302"/>
      <c r="CQ502" s="13">
        <f t="shared" si="203"/>
        <v>0</v>
      </c>
      <c r="CR502" s="302"/>
      <c r="CS502" s="13">
        <f t="shared" si="204"/>
        <v>0</v>
      </c>
      <c r="CT502" s="302"/>
      <c r="CU502" s="13">
        <f t="shared" si="199"/>
        <v>0</v>
      </c>
      <c r="CV502" s="302"/>
      <c r="CW502" s="13">
        <f t="shared" si="205"/>
        <v>0</v>
      </c>
      <c r="CX502" s="13">
        <f t="shared" si="206"/>
        <v>0</v>
      </c>
      <c r="CY502" s="251">
        <f t="shared" si="207"/>
        <v>0</v>
      </c>
      <c r="CZ502" s="13" t="s">
        <v>29</v>
      </c>
      <c r="DA502" s="13">
        <v>50</v>
      </c>
      <c r="DB502" s="22">
        <f t="shared" si="208"/>
        <v>0</v>
      </c>
      <c r="DD502" s="24"/>
      <c r="DF502" s="163"/>
      <c r="DH502" s="24"/>
      <c r="DI502" s="447"/>
      <c r="DJ502" s="163"/>
    </row>
    <row r="503" spans="1:114" s="7" customFormat="1">
      <c r="A503" s="277">
        <f t="shared" si="192"/>
        <v>50</v>
      </c>
      <c r="B503" s="21" t="e">
        <f>'Calculateur de trading'!I503/C503/W503</f>
        <v>#DIV/0!</v>
      </c>
      <c r="C503" s="278">
        <f t="shared" si="193"/>
        <v>10</v>
      </c>
      <c r="D503" s="426"/>
      <c r="E503" s="273">
        <f t="shared" si="194"/>
        <v>100</v>
      </c>
      <c r="F503" s="271">
        <f t="shared" si="186"/>
        <v>2</v>
      </c>
      <c r="G503" s="271" t="e">
        <f t="shared" si="187"/>
        <v>#DIV/0!</v>
      </c>
      <c r="H503" s="272">
        <f t="shared" si="188"/>
        <v>20</v>
      </c>
      <c r="I503" s="270"/>
      <c r="J503" s="273">
        <f t="shared" si="195"/>
        <v>200</v>
      </c>
      <c r="K503" s="271">
        <f t="shared" si="189"/>
        <v>4</v>
      </c>
      <c r="L503" s="271" t="e">
        <f t="shared" si="190"/>
        <v>#DIV/0!</v>
      </c>
      <c r="M503" s="272">
        <f t="shared" si="191"/>
        <v>40</v>
      </c>
      <c r="N503" s="389"/>
      <c r="O503" s="455" t="e">
        <f>(A503*B503*W503)+(B503*'Calculateur de trading'!H503)</f>
        <v>#DIV/0!</v>
      </c>
      <c r="P503" s="274" t="e">
        <f>O503/'Déscriptions des trades'!CK503</f>
        <v>#DIV/0!</v>
      </c>
      <c r="Q503" s="456" t="e">
        <f>'Déscriptions des trades'!CK503-O503</f>
        <v>#DIV/0!</v>
      </c>
      <c r="R503" s="466" t="e">
        <f t="shared" si="196"/>
        <v>#DIV/0!</v>
      </c>
      <c r="S503" s="389"/>
      <c r="T503" s="12"/>
      <c r="U503" s="25"/>
      <c r="V503" s="15"/>
      <c r="W503" s="490">
        <f t="shared" si="200"/>
        <v>0</v>
      </c>
      <c r="X503" s="21" t="e">
        <f>W503*U503/'Déscriptions des trades'!CK503*'Déscriptions des trades'!B503</f>
        <v>#DIV/0!</v>
      </c>
      <c r="Y503" s="459"/>
      <c r="Z503" s="389"/>
      <c r="AA503" s="23">
        <f t="shared" si="197"/>
        <v>0.1</v>
      </c>
      <c r="AB503" s="17" t="e">
        <f>(AA503*'Déscriptions des trades'!U503*'Déscriptions des trades'!B503/'Déscriptions des trades'!CK503)*'Déscriptions des trades'!W503</f>
        <v>#DIV/0!</v>
      </c>
      <c r="AC503" s="265" t="e">
        <f>AB503*'Déscriptions des trades'!CK503</f>
        <v>#DIV/0!</v>
      </c>
      <c r="AD503" s="266" t="e">
        <f>'Déscriptions des trades'!CK503-AC503</f>
        <v>#DIV/0!</v>
      </c>
      <c r="AE503" s="389"/>
      <c r="AF503" s="399">
        <v>499</v>
      </c>
      <c r="AG503" s="389"/>
      <c r="AH503" s="20"/>
      <c r="AI503" s="303"/>
      <c r="AJ503" s="307"/>
      <c r="AK503" s="161"/>
      <c r="AL503" s="305"/>
      <c r="AM503" s="305"/>
      <c r="AN503" s="162"/>
      <c r="AO503" s="439"/>
      <c r="AP503" s="162"/>
      <c r="AQ503" s="113"/>
      <c r="AR503" s="113"/>
      <c r="AS503" s="384"/>
      <c r="AT503" s="306"/>
      <c r="AU503" s="306"/>
      <c r="AV503" s="160"/>
      <c r="AW503" s="158"/>
      <c r="AX503" s="385"/>
      <c r="AY503" s="453"/>
      <c r="AZ503" s="165"/>
      <c r="BA503" s="301"/>
      <c r="BB503" s="165"/>
      <c r="BC503" s="301"/>
      <c r="BD503" s="165"/>
      <c r="BE503" s="302"/>
      <c r="BF503" s="302"/>
      <c r="BG503" s="165"/>
      <c r="BH503" s="303"/>
      <c r="BI503" s="165"/>
      <c r="BJ503" s="304"/>
      <c r="BK503" s="394"/>
      <c r="BL503" s="302"/>
      <c r="BM503" s="302"/>
      <c r="BN503" s="394"/>
      <c r="BO503" s="302"/>
      <c r="BP503" s="13"/>
      <c r="BQ503" s="302"/>
      <c r="BR503" s="13"/>
      <c r="BS503" s="302"/>
      <c r="BT503" s="13"/>
      <c r="BU503" s="302"/>
      <c r="BV503" s="386"/>
      <c r="BW503" s="303"/>
      <c r="BX503" s="303"/>
      <c r="BY503" s="302"/>
      <c r="BZ503" s="302"/>
      <c r="CA503" s="387"/>
      <c r="CB503" s="395"/>
      <c r="CC503" s="12"/>
      <c r="CD503" s="304"/>
      <c r="CE503" s="14"/>
      <c r="CF503" s="395"/>
      <c r="CG503" s="397"/>
      <c r="CH503" s="300">
        <f t="shared" si="201"/>
        <v>0</v>
      </c>
      <c r="CI503" s="26"/>
      <c r="CJ503" s="17">
        <f t="shared" si="198"/>
        <v>0</v>
      </c>
      <c r="CK503" s="18">
        <f t="shared" si="209"/>
        <v>12.89</v>
      </c>
      <c r="CM503" s="164"/>
      <c r="CN503" s="302"/>
      <c r="CO503" s="13">
        <f t="shared" si="202"/>
        <v>0</v>
      </c>
      <c r="CP503" s="302"/>
      <c r="CQ503" s="13">
        <f t="shared" si="203"/>
        <v>0</v>
      </c>
      <c r="CR503" s="302"/>
      <c r="CS503" s="13">
        <f t="shared" si="204"/>
        <v>0</v>
      </c>
      <c r="CT503" s="302"/>
      <c r="CU503" s="13">
        <f t="shared" si="199"/>
        <v>0</v>
      </c>
      <c r="CV503" s="302"/>
      <c r="CW503" s="13">
        <f t="shared" si="205"/>
        <v>0</v>
      </c>
      <c r="CX503" s="13">
        <f t="shared" si="206"/>
        <v>0</v>
      </c>
      <c r="CY503" s="251">
        <f t="shared" si="207"/>
        <v>0</v>
      </c>
      <c r="CZ503" s="13" t="s">
        <v>29</v>
      </c>
      <c r="DA503" s="13">
        <v>50</v>
      </c>
      <c r="DB503" s="22">
        <f t="shared" si="208"/>
        <v>0</v>
      </c>
      <c r="DD503" s="24"/>
      <c r="DF503" s="163"/>
      <c r="DH503" s="24"/>
      <c r="DI503" s="447"/>
      <c r="DJ503" s="163"/>
    </row>
    <row r="504" spans="1:114" s="7" customFormat="1">
      <c r="A504" s="277">
        <f t="shared" si="192"/>
        <v>50</v>
      </c>
      <c r="B504" s="21" t="e">
        <f>'Calculateur de trading'!I504/C504/W504</f>
        <v>#DIV/0!</v>
      </c>
      <c r="C504" s="278">
        <f t="shared" si="193"/>
        <v>10</v>
      </c>
      <c r="D504" s="278"/>
      <c r="E504" s="273">
        <f t="shared" si="194"/>
        <v>100</v>
      </c>
      <c r="F504" s="271">
        <f t="shared" si="186"/>
        <v>2</v>
      </c>
      <c r="G504" s="271" t="e">
        <f t="shared" si="187"/>
        <v>#DIV/0!</v>
      </c>
      <c r="H504" s="272">
        <f t="shared" si="188"/>
        <v>20</v>
      </c>
      <c r="I504" s="270"/>
      <c r="J504" s="273">
        <f t="shared" si="195"/>
        <v>200</v>
      </c>
      <c r="K504" s="271">
        <f t="shared" si="189"/>
        <v>4</v>
      </c>
      <c r="L504" s="271" t="e">
        <f t="shared" si="190"/>
        <v>#DIV/0!</v>
      </c>
      <c r="M504" s="272">
        <f t="shared" si="191"/>
        <v>40</v>
      </c>
      <c r="N504" s="389"/>
      <c r="O504" s="455" t="e">
        <f>(A504*B504*W504)+(B504*'Calculateur de trading'!H504)</f>
        <v>#DIV/0!</v>
      </c>
      <c r="P504" s="274" t="e">
        <f>O504/'Déscriptions des trades'!CK504</f>
        <v>#DIV/0!</v>
      </c>
      <c r="Q504" s="456" t="e">
        <f>'Déscriptions des trades'!CK504-O504</f>
        <v>#DIV/0!</v>
      </c>
      <c r="R504" s="466" t="e">
        <f t="shared" si="196"/>
        <v>#DIV/0!</v>
      </c>
      <c r="S504" s="389"/>
      <c r="T504" s="12"/>
      <c r="U504" s="25"/>
      <c r="V504" s="15"/>
      <c r="W504" s="490">
        <f t="shared" si="200"/>
        <v>0</v>
      </c>
      <c r="X504" s="21" t="e">
        <f>W504*U504/'Déscriptions des trades'!CK504*'Déscriptions des trades'!B504</f>
        <v>#DIV/0!</v>
      </c>
      <c r="Y504" s="459"/>
      <c r="Z504" s="389"/>
      <c r="AA504" s="23">
        <f t="shared" si="197"/>
        <v>0.1</v>
      </c>
      <c r="AB504" s="17" t="e">
        <f>(AA504*'Déscriptions des trades'!U504*'Déscriptions des trades'!B504/'Déscriptions des trades'!CK504)*'Déscriptions des trades'!W504</f>
        <v>#DIV/0!</v>
      </c>
      <c r="AC504" s="265" t="e">
        <f>AB504*'Déscriptions des trades'!CK504</f>
        <v>#DIV/0!</v>
      </c>
      <c r="AD504" s="266" t="e">
        <f>'Déscriptions des trades'!CK504-AC504</f>
        <v>#DIV/0!</v>
      </c>
      <c r="AE504" s="389"/>
      <c r="AF504" s="399">
        <v>500</v>
      </c>
      <c r="AG504" s="389"/>
      <c r="AH504" s="20"/>
      <c r="AI504" s="303"/>
      <c r="AJ504" s="307"/>
      <c r="AK504" s="161"/>
      <c r="AL504" s="305"/>
      <c r="AM504" s="305"/>
      <c r="AN504" s="162"/>
      <c r="AO504" s="439"/>
      <c r="AP504" s="162"/>
      <c r="AQ504" s="113"/>
      <c r="AR504" s="113"/>
      <c r="AS504" s="384"/>
      <c r="AT504" s="306"/>
      <c r="AU504" s="306"/>
      <c r="AV504" s="160"/>
      <c r="AW504" s="158"/>
      <c r="AX504" s="385"/>
      <c r="AY504" s="453"/>
      <c r="AZ504" s="165"/>
      <c r="BA504" s="301"/>
      <c r="BB504" s="165"/>
      <c r="BC504" s="301"/>
      <c r="BD504" s="165"/>
      <c r="BE504" s="302"/>
      <c r="BF504" s="302"/>
      <c r="BG504" s="165"/>
      <c r="BH504" s="303"/>
      <c r="BI504" s="165"/>
      <c r="BJ504" s="304"/>
      <c r="BK504" s="394"/>
      <c r="BL504" s="302"/>
      <c r="BM504" s="302"/>
      <c r="BN504" s="394"/>
      <c r="BO504" s="302"/>
      <c r="BP504" s="13"/>
      <c r="BQ504" s="302"/>
      <c r="BR504" s="13"/>
      <c r="BS504" s="302"/>
      <c r="BT504" s="13"/>
      <c r="BU504" s="302"/>
      <c r="BV504" s="386"/>
      <c r="BW504" s="303"/>
      <c r="BX504" s="303"/>
      <c r="BY504" s="302"/>
      <c r="BZ504" s="302"/>
      <c r="CA504" s="387"/>
      <c r="CB504" s="395"/>
      <c r="CC504" s="12"/>
      <c r="CD504" s="304"/>
      <c r="CE504" s="14"/>
      <c r="CF504" s="395"/>
      <c r="CG504" s="397"/>
      <c r="CH504" s="300">
        <f t="shared" si="201"/>
        <v>0</v>
      </c>
      <c r="CI504" s="26"/>
      <c r="CJ504" s="17">
        <f t="shared" si="198"/>
        <v>0</v>
      </c>
      <c r="CK504" s="18">
        <f t="shared" si="209"/>
        <v>12.89</v>
      </c>
      <c r="CM504" s="164"/>
      <c r="CN504" s="302"/>
      <c r="CO504" s="13">
        <f t="shared" si="202"/>
        <v>0</v>
      </c>
      <c r="CP504" s="302"/>
      <c r="CQ504" s="13">
        <f t="shared" si="203"/>
        <v>0</v>
      </c>
      <c r="CR504" s="302"/>
      <c r="CS504" s="13">
        <f t="shared" si="204"/>
        <v>0</v>
      </c>
      <c r="CT504" s="302"/>
      <c r="CU504" s="13">
        <f t="shared" si="199"/>
        <v>0</v>
      </c>
      <c r="CV504" s="302"/>
      <c r="CW504" s="13">
        <f t="shared" si="205"/>
        <v>0</v>
      </c>
      <c r="CX504" s="13">
        <f t="shared" si="206"/>
        <v>0</v>
      </c>
      <c r="CY504" s="251">
        <f t="shared" si="207"/>
        <v>0</v>
      </c>
      <c r="CZ504" s="13" t="s">
        <v>29</v>
      </c>
      <c r="DA504" s="13">
        <v>50</v>
      </c>
      <c r="DB504" s="22">
        <f t="shared" si="208"/>
        <v>0</v>
      </c>
      <c r="DD504" s="24"/>
      <c r="DF504" s="163"/>
      <c r="DH504" s="24"/>
      <c r="DI504" s="447"/>
      <c r="DJ504" s="163"/>
    </row>
    <row r="505" spans="1:114" s="7" customFormat="1">
      <c r="A505" s="277">
        <f t="shared" si="192"/>
        <v>50</v>
      </c>
      <c r="B505" s="21" t="e">
        <f>'Calculateur de trading'!I505/C505/W505</f>
        <v>#DIV/0!</v>
      </c>
      <c r="C505" s="278">
        <f t="shared" si="193"/>
        <v>10</v>
      </c>
      <c r="D505" s="426"/>
      <c r="E505" s="273">
        <f t="shared" si="194"/>
        <v>100</v>
      </c>
      <c r="F505" s="271">
        <f t="shared" si="186"/>
        <v>2</v>
      </c>
      <c r="G505" s="271" t="e">
        <f t="shared" si="187"/>
        <v>#DIV/0!</v>
      </c>
      <c r="H505" s="272">
        <f t="shared" si="188"/>
        <v>20</v>
      </c>
      <c r="I505" s="270"/>
      <c r="J505" s="273">
        <f t="shared" si="195"/>
        <v>200</v>
      </c>
      <c r="K505" s="271">
        <f t="shared" si="189"/>
        <v>4</v>
      </c>
      <c r="L505" s="271" t="e">
        <f t="shared" si="190"/>
        <v>#DIV/0!</v>
      </c>
      <c r="M505" s="272">
        <f t="shared" si="191"/>
        <v>40</v>
      </c>
      <c r="N505" s="389"/>
      <c r="O505" s="455" t="e">
        <f>(A505*B505*W505)+(B505*'Calculateur de trading'!H505)</f>
        <v>#DIV/0!</v>
      </c>
      <c r="P505" s="274" t="e">
        <f>O505/'Déscriptions des trades'!CK505</f>
        <v>#DIV/0!</v>
      </c>
      <c r="Q505" s="456" t="e">
        <f>'Déscriptions des trades'!CK505-O505</f>
        <v>#DIV/0!</v>
      </c>
      <c r="R505" s="466" t="e">
        <f t="shared" si="196"/>
        <v>#DIV/0!</v>
      </c>
      <c r="S505" s="389"/>
      <c r="T505" s="12"/>
      <c r="U505" s="25"/>
      <c r="V505" s="15"/>
      <c r="W505" s="490">
        <f t="shared" si="200"/>
        <v>0</v>
      </c>
      <c r="X505" s="21" t="e">
        <f>W505*U505/'Déscriptions des trades'!CK505*'Déscriptions des trades'!B505</f>
        <v>#DIV/0!</v>
      </c>
      <c r="Y505" s="459"/>
      <c r="Z505" s="389"/>
      <c r="AA505" s="23">
        <f t="shared" si="197"/>
        <v>0.1</v>
      </c>
      <c r="AB505" s="17" t="e">
        <f>(AA505*'Déscriptions des trades'!U505*'Déscriptions des trades'!B505/'Déscriptions des trades'!CK505)*'Déscriptions des trades'!W505</f>
        <v>#DIV/0!</v>
      </c>
      <c r="AC505" s="265" t="e">
        <f>AB505*'Déscriptions des trades'!CK505</f>
        <v>#DIV/0!</v>
      </c>
      <c r="AD505" s="266" t="e">
        <f>'Déscriptions des trades'!CK505-AC505</f>
        <v>#DIV/0!</v>
      </c>
      <c r="AE505" s="389"/>
      <c r="AF505" s="399">
        <v>501</v>
      </c>
      <c r="AG505" s="389"/>
      <c r="AH505" s="20"/>
      <c r="AI505" s="303"/>
      <c r="AJ505" s="307"/>
      <c r="AK505" s="161"/>
      <c r="AL505" s="305"/>
      <c r="AM505" s="305"/>
      <c r="AN505" s="162"/>
      <c r="AO505" s="439"/>
      <c r="AP505" s="162"/>
      <c r="AQ505" s="113"/>
      <c r="AR505" s="113"/>
      <c r="AS505" s="384"/>
      <c r="AT505" s="306"/>
      <c r="AU505" s="306"/>
      <c r="AV505" s="160"/>
      <c r="AW505" s="158"/>
      <c r="AX505" s="385"/>
      <c r="AY505" s="453"/>
      <c r="AZ505" s="165"/>
      <c r="BA505" s="301"/>
      <c r="BB505" s="165"/>
      <c r="BC505" s="301"/>
      <c r="BD505" s="165"/>
      <c r="BE505" s="302"/>
      <c r="BF505" s="302"/>
      <c r="BG505" s="165"/>
      <c r="BH505" s="303"/>
      <c r="BI505" s="165"/>
      <c r="BJ505" s="304"/>
      <c r="BK505" s="394"/>
      <c r="BL505" s="302"/>
      <c r="BM505" s="302"/>
      <c r="BN505" s="394"/>
      <c r="BO505" s="302"/>
      <c r="BP505" s="13"/>
      <c r="BQ505" s="302"/>
      <c r="BR505" s="13"/>
      <c r="BS505" s="302"/>
      <c r="BT505" s="13"/>
      <c r="BU505" s="302"/>
      <c r="BV505" s="386"/>
      <c r="BW505" s="303"/>
      <c r="BX505" s="303"/>
      <c r="BY505" s="302"/>
      <c r="BZ505" s="302"/>
      <c r="CA505" s="387"/>
      <c r="CB505" s="395"/>
      <c r="CC505" s="12"/>
      <c r="CD505" s="304"/>
      <c r="CE505" s="14"/>
      <c r="CF505" s="395"/>
      <c r="CG505" s="397"/>
      <c r="CH505" s="300">
        <f t="shared" si="201"/>
        <v>0</v>
      </c>
      <c r="CI505" s="26"/>
      <c r="CJ505" s="17">
        <f t="shared" si="198"/>
        <v>0</v>
      </c>
      <c r="CK505" s="18">
        <f t="shared" si="209"/>
        <v>12.89</v>
      </c>
      <c r="CM505" s="164"/>
      <c r="CN505" s="302"/>
      <c r="CO505" s="13">
        <f t="shared" si="202"/>
        <v>0</v>
      </c>
      <c r="CP505" s="302"/>
      <c r="CQ505" s="13">
        <f t="shared" si="203"/>
        <v>0</v>
      </c>
      <c r="CR505" s="302"/>
      <c r="CS505" s="13">
        <f t="shared" si="204"/>
        <v>0</v>
      </c>
      <c r="CT505" s="302"/>
      <c r="CU505" s="13">
        <f t="shared" si="199"/>
        <v>0</v>
      </c>
      <c r="CV505" s="302"/>
      <c r="CW505" s="13">
        <f t="shared" si="205"/>
        <v>0</v>
      </c>
      <c r="CX505" s="13">
        <f t="shared" si="206"/>
        <v>0</v>
      </c>
      <c r="CY505" s="251">
        <f t="shared" si="207"/>
        <v>0</v>
      </c>
      <c r="CZ505" s="13" t="s">
        <v>29</v>
      </c>
      <c r="DA505" s="13">
        <v>50</v>
      </c>
      <c r="DB505" s="22">
        <f t="shared" si="208"/>
        <v>0</v>
      </c>
      <c r="DD505" s="24"/>
      <c r="DF505" s="163"/>
      <c r="DH505" s="24"/>
      <c r="DI505" s="447"/>
      <c r="DJ505" s="163"/>
    </row>
    <row r="506" spans="1:114" s="7" customFormat="1">
      <c r="A506" s="277">
        <f t="shared" si="192"/>
        <v>50</v>
      </c>
      <c r="B506" s="21" t="e">
        <f>'Calculateur de trading'!I506/C506/W506</f>
        <v>#DIV/0!</v>
      </c>
      <c r="C506" s="278">
        <f t="shared" si="193"/>
        <v>10</v>
      </c>
      <c r="D506" s="278"/>
      <c r="E506" s="273">
        <f t="shared" si="194"/>
        <v>100</v>
      </c>
      <c r="F506" s="271">
        <f t="shared" si="186"/>
        <v>2</v>
      </c>
      <c r="G506" s="271" t="e">
        <f t="shared" si="187"/>
        <v>#DIV/0!</v>
      </c>
      <c r="H506" s="272">
        <f t="shared" si="188"/>
        <v>20</v>
      </c>
      <c r="I506" s="270"/>
      <c r="J506" s="273">
        <f t="shared" si="195"/>
        <v>200</v>
      </c>
      <c r="K506" s="271">
        <f t="shared" si="189"/>
        <v>4</v>
      </c>
      <c r="L506" s="271" t="e">
        <f t="shared" si="190"/>
        <v>#DIV/0!</v>
      </c>
      <c r="M506" s="272">
        <f t="shared" si="191"/>
        <v>40</v>
      </c>
      <c r="N506" s="389"/>
      <c r="O506" s="455" t="e">
        <f>(A506*B506*W506)+(B506*'Calculateur de trading'!H506)</f>
        <v>#DIV/0!</v>
      </c>
      <c r="P506" s="274" t="e">
        <f>O506/'Déscriptions des trades'!CK506</f>
        <v>#DIV/0!</v>
      </c>
      <c r="Q506" s="456" t="e">
        <f>'Déscriptions des trades'!CK506-O506</f>
        <v>#DIV/0!</v>
      </c>
      <c r="R506" s="466" t="e">
        <f t="shared" si="196"/>
        <v>#DIV/0!</v>
      </c>
      <c r="S506" s="389"/>
      <c r="T506" s="12"/>
      <c r="U506" s="25"/>
      <c r="V506" s="15"/>
      <c r="W506" s="490">
        <f t="shared" si="200"/>
        <v>0</v>
      </c>
      <c r="X506" s="21" t="e">
        <f>W506*U506/'Déscriptions des trades'!CK506*'Déscriptions des trades'!B506</f>
        <v>#DIV/0!</v>
      </c>
      <c r="Y506" s="459"/>
      <c r="Z506" s="389"/>
      <c r="AA506" s="23">
        <f t="shared" si="197"/>
        <v>0.1</v>
      </c>
      <c r="AB506" s="17" t="e">
        <f>(AA506*'Déscriptions des trades'!U506*'Déscriptions des trades'!B506/'Déscriptions des trades'!CK506)*'Déscriptions des trades'!W506</f>
        <v>#DIV/0!</v>
      </c>
      <c r="AC506" s="265" t="e">
        <f>AB506*'Déscriptions des trades'!CK506</f>
        <v>#DIV/0!</v>
      </c>
      <c r="AD506" s="266" t="e">
        <f>'Déscriptions des trades'!CK506-AC506</f>
        <v>#DIV/0!</v>
      </c>
      <c r="AE506" s="389"/>
      <c r="AF506" s="399">
        <v>502</v>
      </c>
      <c r="AG506" s="389"/>
      <c r="AH506" s="20"/>
      <c r="AI506" s="303"/>
      <c r="AJ506" s="307"/>
      <c r="AK506" s="161"/>
      <c r="AL506" s="305"/>
      <c r="AM506" s="305"/>
      <c r="AN506" s="162"/>
      <c r="AO506" s="439"/>
      <c r="AP506" s="162"/>
      <c r="AQ506" s="113"/>
      <c r="AR506" s="113"/>
      <c r="AS506" s="384"/>
      <c r="AT506" s="306"/>
      <c r="AU506" s="306"/>
      <c r="AV506" s="160"/>
      <c r="AW506" s="158"/>
      <c r="AX506" s="385"/>
      <c r="AY506" s="453"/>
      <c r="AZ506" s="165"/>
      <c r="BA506" s="301"/>
      <c r="BB506" s="165"/>
      <c r="BC506" s="301"/>
      <c r="BD506" s="165"/>
      <c r="BE506" s="302"/>
      <c r="BF506" s="302"/>
      <c r="BG506" s="165"/>
      <c r="BH506" s="303"/>
      <c r="BI506" s="165"/>
      <c r="BJ506" s="304"/>
      <c r="BK506" s="394"/>
      <c r="BL506" s="302"/>
      <c r="BM506" s="302"/>
      <c r="BN506" s="394"/>
      <c r="BO506" s="302"/>
      <c r="BP506" s="13"/>
      <c r="BQ506" s="302"/>
      <c r="BR506" s="13"/>
      <c r="BS506" s="302"/>
      <c r="BT506" s="13"/>
      <c r="BU506" s="302"/>
      <c r="BV506" s="386"/>
      <c r="BW506" s="303"/>
      <c r="BX506" s="303"/>
      <c r="BY506" s="302"/>
      <c r="BZ506" s="302"/>
      <c r="CA506" s="387"/>
      <c r="CB506" s="395"/>
      <c r="CC506" s="12"/>
      <c r="CD506" s="304"/>
      <c r="CE506" s="14"/>
      <c r="CF506" s="395"/>
      <c r="CG506" s="397"/>
      <c r="CH506" s="300">
        <f t="shared" si="201"/>
        <v>0</v>
      </c>
      <c r="CI506" s="26"/>
      <c r="CJ506" s="17">
        <f t="shared" si="198"/>
        <v>0</v>
      </c>
      <c r="CK506" s="18">
        <f t="shared" si="209"/>
        <v>12.89</v>
      </c>
      <c r="CM506" s="164"/>
      <c r="CN506" s="302"/>
      <c r="CO506" s="13">
        <f t="shared" si="202"/>
        <v>0</v>
      </c>
      <c r="CP506" s="302"/>
      <c r="CQ506" s="13">
        <f t="shared" si="203"/>
        <v>0</v>
      </c>
      <c r="CR506" s="302"/>
      <c r="CS506" s="13">
        <f t="shared" si="204"/>
        <v>0</v>
      </c>
      <c r="CT506" s="302"/>
      <c r="CU506" s="13">
        <f t="shared" si="199"/>
        <v>0</v>
      </c>
      <c r="CV506" s="302"/>
      <c r="CW506" s="13">
        <f t="shared" si="205"/>
        <v>0</v>
      </c>
      <c r="CX506" s="13">
        <f t="shared" si="206"/>
        <v>0</v>
      </c>
      <c r="CY506" s="251">
        <f t="shared" si="207"/>
        <v>0</v>
      </c>
      <c r="CZ506" s="13" t="s">
        <v>29</v>
      </c>
      <c r="DA506" s="13">
        <v>50</v>
      </c>
      <c r="DB506" s="22">
        <f t="shared" si="208"/>
        <v>0</v>
      </c>
      <c r="DD506" s="24"/>
      <c r="DF506" s="163"/>
      <c r="DH506" s="24"/>
      <c r="DI506" s="447"/>
      <c r="DJ506" s="163"/>
    </row>
    <row r="507" spans="1:114" s="7" customFormat="1">
      <c r="A507" s="277">
        <f t="shared" si="192"/>
        <v>50</v>
      </c>
      <c r="B507" s="21" t="e">
        <f>'Calculateur de trading'!I507/C507/W507</f>
        <v>#DIV/0!</v>
      </c>
      <c r="C507" s="278">
        <f t="shared" si="193"/>
        <v>10</v>
      </c>
      <c r="D507" s="426"/>
      <c r="E507" s="273">
        <f t="shared" si="194"/>
        <v>100</v>
      </c>
      <c r="F507" s="271">
        <f t="shared" si="186"/>
        <v>2</v>
      </c>
      <c r="G507" s="271" t="e">
        <f t="shared" si="187"/>
        <v>#DIV/0!</v>
      </c>
      <c r="H507" s="272">
        <f t="shared" si="188"/>
        <v>20</v>
      </c>
      <c r="I507" s="270"/>
      <c r="J507" s="273">
        <f t="shared" si="195"/>
        <v>200</v>
      </c>
      <c r="K507" s="271">
        <f t="shared" si="189"/>
        <v>4</v>
      </c>
      <c r="L507" s="271" t="e">
        <f t="shared" si="190"/>
        <v>#DIV/0!</v>
      </c>
      <c r="M507" s="272">
        <f t="shared" si="191"/>
        <v>40</v>
      </c>
      <c r="N507" s="389"/>
      <c r="O507" s="455" t="e">
        <f>(A507*B507*W507)+(B507*'Calculateur de trading'!H507)</f>
        <v>#DIV/0!</v>
      </c>
      <c r="P507" s="274" t="e">
        <f>O507/'Déscriptions des trades'!CK507</f>
        <v>#DIV/0!</v>
      </c>
      <c r="Q507" s="456" t="e">
        <f>'Déscriptions des trades'!CK507-O507</f>
        <v>#DIV/0!</v>
      </c>
      <c r="R507" s="466" t="e">
        <f t="shared" si="196"/>
        <v>#DIV/0!</v>
      </c>
      <c r="S507" s="389"/>
      <c r="T507" s="12"/>
      <c r="U507" s="25"/>
      <c r="V507" s="15"/>
      <c r="W507" s="490">
        <f t="shared" si="200"/>
        <v>0</v>
      </c>
      <c r="X507" s="21" t="e">
        <f>W507*U507/'Déscriptions des trades'!CK507*'Déscriptions des trades'!B507</f>
        <v>#DIV/0!</v>
      </c>
      <c r="Y507" s="459"/>
      <c r="Z507" s="389"/>
      <c r="AA507" s="23">
        <f t="shared" si="197"/>
        <v>0.1</v>
      </c>
      <c r="AB507" s="17" t="e">
        <f>(AA507*'Déscriptions des trades'!U507*'Déscriptions des trades'!B507/'Déscriptions des trades'!CK507)*'Déscriptions des trades'!W507</f>
        <v>#DIV/0!</v>
      </c>
      <c r="AC507" s="265" t="e">
        <f>AB507*'Déscriptions des trades'!CK507</f>
        <v>#DIV/0!</v>
      </c>
      <c r="AD507" s="266" t="e">
        <f>'Déscriptions des trades'!CK507-AC507</f>
        <v>#DIV/0!</v>
      </c>
      <c r="AE507" s="389"/>
      <c r="AF507" s="399">
        <v>503</v>
      </c>
      <c r="AG507" s="389"/>
      <c r="AH507" s="20"/>
      <c r="AI507" s="303"/>
      <c r="AJ507" s="307"/>
      <c r="AK507" s="161"/>
      <c r="AL507" s="305"/>
      <c r="AM507" s="305"/>
      <c r="AN507" s="162"/>
      <c r="AO507" s="439"/>
      <c r="AP507" s="162"/>
      <c r="AQ507" s="113"/>
      <c r="AR507" s="113"/>
      <c r="AS507" s="384"/>
      <c r="AT507" s="306"/>
      <c r="AU507" s="306"/>
      <c r="AV507" s="160"/>
      <c r="AW507" s="158"/>
      <c r="AX507" s="385"/>
      <c r="AY507" s="453"/>
      <c r="AZ507" s="165"/>
      <c r="BA507" s="301"/>
      <c r="BB507" s="165"/>
      <c r="BC507" s="301"/>
      <c r="BD507" s="165"/>
      <c r="BE507" s="302"/>
      <c r="BF507" s="302"/>
      <c r="BG507" s="165"/>
      <c r="BH507" s="303"/>
      <c r="BI507" s="165"/>
      <c r="BJ507" s="304"/>
      <c r="BK507" s="394"/>
      <c r="BL507" s="302"/>
      <c r="BM507" s="302"/>
      <c r="BN507" s="394"/>
      <c r="BO507" s="302"/>
      <c r="BP507" s="13"/>
      <c r="BQ507" s="302"/>
      <c r="BR507" s="13"/>
      <c r="BS507" s="302"/>
      <c r="BT507" s="13"/>
      <c r="BU507" s="302"/>
      <c r="BV507" s="386"/>
      <c r="BW507" s="303"/>
      <c r="BX507" s="303"/>
      <c r="BY507" s="302"/>
      <c r="BZ507" s="302"/>
      <c r="CA507" s="387"/>
      <c r="CB507" s="395"/>
      <c r="CC507" s="12"/>
      <c r="CD507" s="304"/>
      <c r="CE507" s="14"/>
      <c r="CF507" s="395"/>
      <c r="CG507" s="397"/>
      <c r="CH507" s="300">
        <f t="shared" si="201"/>
        <v>0</v>
      </c>
      <c r="CI507" s="26"/>
      <c r="CJ507" s="17">
        <f t="shared" si="198"/>
        <v>0</v>
      </c>
      <c r="CK507" s="18">
        <f t="shared" si="209"/>
        <v>12.89</v>
      </c>
      <c r="CM507" s="164"/>
      <c r="CN507" s="302"/>
      <c r="CO507" s="13">
        <f t="shared" si="202"/>
        <v>0</v>
      </c>
      <c r="CP507" s="302"/>
      <c r="CQ507" s="13">
        <f t="shared" si="203"/>
        <v>0</v>
      </c>
      <c r="CR507" s="302"/>
      <c r="CS507" s="13">
        <f t="shared" si="204"/>
        <v>0</v>
      </c>
      <c r="CT507" s="302"/>
      <c r="CU507" s="13">
        <f t="shared" si="199"/>
        <v>0</v>
      </c>
      <c r="CV507" s="302"/>
      <c r="CW507" s="13">
        <f t="shared" si="205"/>
        <v>0</v>
      </c>
      <c r="CX507" s="13">
        <f t="shared" si="206"/>
        <v>0</v>
      </c>
      <c r="CY507" s="251">
        <f t="shared" si="207"/>
        <v>0</v>
      </c>
      <c r="CZ507" s="13" t="s">
        <v>29</v>
      </c>
      <c r="DA507" s="13">
        <v>50</v>
      </c>
      <c r="DB507" s="22">
        <f t="shared" si="208"/>
        <v>0</v>
      </c>
      <c r="DD507" s="24"/>
      <c r="DF507" s="163"/>
      <c r="DH507" s="24"/>
      <c r="DI507" s="447"/>
      <c r="DJ507" s="163"/>
    </row>
    <row r="508" spans="1:114" s="7" customFormat="1">
      <c r="A508" s="277">
        <f t="shared" si="192"/>
        <v>50</v>
      </c>
      <c r="B508" s="21" t="e">
        <f>'Calculateur de trading'!I508/C508/W508</f>
        <v>#DIV/0!</v>
      </c>
      <c r="C508" s="278">
        <f t="shared" si="193"/>
        <v>10</v>
      </c>
      <c r="D508" s="278"/>
      <c r="E508" s="273">
        <f t="shared" si="194"/>
        <v>100</v>
      </c>
      <c r="F508" s="271">
        <f t="shared" si="186"/>
        <v>2</v>
      </c>
      <c r="G508" s="271" t="e">
        <f t="shared" si="187"/>
        <v>#DIV/0!</v>
      </c>
      <c r="H508" s="272">
        <f t="shared" si="188"/>
        <v>20</v>
      </c>
      <c r="I508" s="270"/>
      <c r="J508" s="273">
        <f t="shared" si="195"/>
        <v>200</v>
      </c>
      <c r="K508" s="271">
        <f t="shared" si="189"/>
        <v>4</v>
      </c>
      <c r="L508" s="271" t="e">
        <f t="shared" si="190"/>
        <v>#DIV/0!</v>
      </c>
      <c r="M508" s="272">
        <f t="shared" si="191"/>
        <v>40</v>
      </c>
      <c r="N508" s="389"/>
      <c r="O508" s="455" t="e">
        <f>(A508*B508*W508)+(B508*'Calculateur de trading'!H508)</f>
        <v>#DIV/0!</v>
      </c>
      <c r="P508" s="274" t="e">
        <f>O508/'Déscriptions des trades'!CK508</f>
        <v>#DIV/0!</v>
      </c>
      <c r="Q508" s="456" t="e">
        <f>'Déscriptions des trades'!CK508-O508</f>
        <v>#DIV/0!</v>
      </c>
      <c r="R508" s="466" t="e">
        <f t="shared" si="196"/>
        <v>#DIV/0!</v>
      </c>
      <c r="S508" s="389"/>
      <c r="T508" s="12"/>
      <c r="U508" s="25"/>
      <c r="V508" s="15"/>
      <c r="W508" s="490">
        <f t="shared" si="200"/>
        <v>0</v>
      </c>
      <c r="X508" s="21" t="e">
        <f>W508*U508/'Déscriptions des trades'!CK508*'Déscriptions des trades'!B508</f>
        <v>#DIV/0!</v>
      </c>
      <c r="Y508" s="459"/>
      <c r="Z508" s="389"/>
      <c r="AA508" s="23">
        <f t="shared" si="197"/>
        <v>0.1</v>
      </c>
      <c r="AB508" s="17" t="e">
        <f>(AA508*'Déscriptions des trades'!U508*'Déscriptions des trades'!B508/'Déscriptions des trades'!CK508)*'Déscriptions des trades'!W508</f>
        <v>#DIV/0!</v>
      </c>
      <c r="AC508" s="265" t="e">
        <f>AB508*'Déscriptions des trades'!CK508</f>
        <v>#DIV/0!</v>
      </c>
      <c r="AD508" s="266" t="e">
        <f>'Déscriptions des trades'!CK508-AC508</f>
        <v>#DIV/0!</v>
      </c>
      <c r="AE508" s="389"/>
      <c r="AF508" s="399">
        <v>504</v>
      </c>
      <c r="AG508" s="389"/>
      <c r="AH508" s="20"/>
      <c r="AI508" s="303"/>
      <c r="AJ508" s="307"/>
      <c r="AK508" s="161"/>
      <c r="AL508" s="305"/>
      <c r="AM508" s="305"/>
      <c r="AN508" s="162"/>
      <c r="AO508" s="439"/>
      <c r="AP508" s="162"/>
      <c r="AQ508" s="113"/>
      <c r="AR508" s="113"/>
      <c r="AS508" s="384"/>
      <c r="AT508" s="306"/>
      <c r="AU508" s="306"/>
      <c r="AV508" s="160"/>
      <c r="AW508" s="158"/>
      <c r="AX508" s="385"/>
      <c r="AY508" s="453"/>
      <c r="AZ508" s="165"/>
      <c r="BA508" s="301"/>
      <c r="BB508" s="165"/>
      <c r="BC508" s="301"/>
      <c r="BD508" s="165"/>
      <c r="BE508" s="302"/>
      <c r="BF508" s="302"/>
      <c r="BG508" s="165"/>
      <c r="BH508" s="303"/>
      <c r="BI508" s="165"/>
      <c r="BJ508" s="304"/>
      <c r="BK508" s="394"/>
      <c r="BL508" s="302"/>
      <c r="BM508" s="302"/>
      <c r="BN508" s="394"/>
      <c r="BO508" s="302"/>
      <c r="BP508" s="13"/>
      <c r="BQ508" s="302"/>
      <c r="BR508" s="13"/>
      <c r="BS508" s="302"/>
      <c r="BT508" s="13"/>
      <c r="BU508" s="302"/>
      <c r="BV508" s="386"/>
      <c r="BW508" s="303"/>
      <c r="BX508" s="303"/>
      <c r="BY508" s="302"/>
      <c r="BZ508" s="302"/>
      <c r="CA508" s="387"/>
      <c r="CB508" s="395"/>
      <c r="CC508" s="12"/>
      <c r="CD508" s="304"/>
      <c r="CE508" s="14"/>
      <c r="CF508" s="395"/>
      <c r="CG508" s="397"/>
      <c r="CH508" s="300">
        <f t="shared" si="201"/>
        <v>0</v>
      </c>
      <c r="CI508" s="26"/>
      <c r="CJ508" s="17">
        <f t="shared" si="198"/>
        <v>0</v>
      </c>
      <c r="CK508" s="18">
        <f t="shared" si="209"/>
        <v>12.89</v>
      </c>
      <c r="CM508" s="164"/>
      <c r="CN508" s="302"/>
      <c r="CO508" s="13">
        <f t="shared" si="202"/>
        <v>0</v>
      </c>
      <c r="CP508" s="302"/>
      <c r="CQ508" s="13">
        <f t="shared" si="203"/>
        <v>0</v>
      </c>
      <c r="CR508" s="302"/>
      <c r="CS508" s="13">
        <f t="shared" si="204"/>
        <v>0</v>
      </c>
      <c r="CT508" s="302"/>
      <c r="CU508" s="13">
        <f t="shared" si="199"/>
        <v>0</v>
      </c>
      <c r="CV508" s="302"/>
      <c r="CW508" s="13">
        <f t="shared" si="205"/>
        <v>0</v>
      </c>
      <c r="CX508" s="13">
        <f t="shared" si="206"/>
        <v>0</v>
      </c>
      <c r="CY508" s="251">
        <f t="shared" si="207"/>
        <v>0</v>
      </c>
      <c r="CZ508" s="13" t="s">
        <v>29</v>
      </c>
      <c r="DA508" s="13">
        <v>50</v>
      </c>
      <c r="DB508" s="22">
        <f t="shared" si="208"/>
        <v>0</v>
      </c>
      <c r="DD508" s="24"/>
      <c r="DF508" s="163"/>
      <c r="DH508" s="24"/>
      <c r="DI508" s="447"/>
      <c r="DJ508" s="163"/>
    </row>
    <row r="509" spans="1:114" s="7" customFormat="1">
      <c r="A509" s="277">
        <f t="shared" si="192"/>
        <v>50</v>
      </c>
      <c r="B509" s="21" t="e">
        <f>'Calculateur de trading'!I509/C509/W509</f>
        <v>#DIV/0!</v>
      </c>
      <c r="C509" s="278">
        <f t="shared" si="193"/>
        <v>10</v>
      </c>
      <c r="D509" s="426"/>
      <c r="E509" s="273">
        <f t="shared" si="194"/>
        <v>100</v>
      </c>
      <c r="F509" s="271">
        <f t="shared" si="186"/>
        <v>2</v>
      </c>
      <c r="G509" s="271" t="e">
        <f t="shared" si="187"/>
        <v>#DIV/0!</v>
      </c>
      <c r="H509" s="272">
        <f t="shared" si="188"/>
        <v>20</v>
      </c>
      <c r="I509" s="270"/>
      <c r="J509" s="273">
        <f t="shared" si="195"/>
        <v>200</v>
      </c>
      <c r="K509" s="271">
        <f t="shared" si="189"/>
        <v>4</v>
      </c>
      <c r="L509" s="271" t="e">
        <f t="shared" si="190"/>
        <v>#DIV/0!</v>
      </c>
      <c r="M509" s="272">
        <f t="shared" si="191"/>
        <v>40</v>
      </c>
      <c r="N509" s="389"/>
      <c r="O509" s="455" t="e">
        <f>(A509*B509*W509)+(B509*'Calculateur de trading'!H509)</f>
        <v>#DIV/0!</v>
      </c>
      <c r="P509" s="274" t="e">
        <f>O509/'Déscriptions des trades'!CK509</f>
        <v>#DIV/0!</v>
      </c>
      <c r="Q509" s="456" t="e">
        <f>'Déscriptions des trades'!CK509-O509</f>
        <v>#DIV/0!</v>
      </c>
      <c r="R509" s="466" t="e">
        <f t="shared" si="196"/>
        <v>#DIV/0!</v>
      </c>
      <c r="S509" s="389"/>
      <c r="T509" s="12"/>
      <c r="U509" s="25"/>
      <c r="V509" s="15"/>
      <c r="W509" s="490">
        <f t="shared" si="200"/>
        <v>0</v>
      </c>
      <c r="X509" s="21" t="e">
        <f>W509*U509/'Déscriptions des trades'!CK509*'Déscriptions des trades'!B509</f>
        <v>#DIV/0!</v>
      </c>
      <c r="Y509" s="459"/>
      <c r="Z509" s="389"/>
      <c r="AA509" s="23">
        <f t="shared" si="197"/>
        <v>0.1</v>
      </c>
      <c r="AB509" s="17" t="e">
        <f>(AA509*'Déscriptions des trades'!U509*'Déscriptions des trades'!B509/'Déscriptions des trades'!CK509)*'Déscriptions des trades'!W509</f>
        <v>#DIV/0!</v>
      </c>
      <c r="AC509" s="265" t="e">
        <f>AB509*'Déscriptions des trades'!CK509</f>
        <v>#DIV/0!</v>
      </c>
      <c r="AD509" s="266" t="e">
        <f>'Déscriptions des trades'!CK509-AC509</f>
        <v>#DIV/0!</v>
      </c>
      <c r="AE509" s="389"/>
      <c r="AF509" s="399">
        <v>505</v>
      </c>
      <c r="AG509" s="389"/>
      <c r="AH509" s="20"/>
      <c r="AI509" s="303"/>
      <c r="AJ509" s="307"/>
      <c r="AK509" s="161"/>
      <c r="AL509" s="305"/>
      <c r="AM509" s="305"/>
      <c r="AN509" s="162"/>
      <c r="AO509" s="439"/>
      <c r="AP509" s="162"/>
      <c r="AQ509" s="113"/>
      <c r="AR509" s="113"/>
      <c r="AS509" s="384"/>
      <c r="AT509" s="306"/>
      <c r="AU509" s="306"/>
      <c r="AV509" s="160"/>
      <c r="AW509" s="158"/>
      <c r="AX509" s="385"/>
      <c r="AY509" s="453"/>
      <c r="AZ509" s="165"/>
      <c r="BA509" s="301"/>
      <c r="BB509" s="165"/>
      <c r="BC509" s="301"/>
      <c r="BD509" s="165"/>
      <c r="BE509" s="302"/>
      <c r="BF509" s="302"/>
      <c r="BG509" s="165"/>
      <c r="BH509" s="303"/>
      <c r="BI509" s="165"/>
      <c r="BJ509" s="304"/>
      <c r="BK509" s="394"/>
      <c r="BL509" s="302"/>
      <c r="BM509" s="302"/>
      <c r="BN509" s="394"/>
      <c r="BO509" s="302"/>
      <c r="BP509" s="13"/>
      <c r="BQ509" s="302"/>
      <c r="BR509" s="13"/>
      <c r="BS509" s="302"/>
      <c r="BT509" s="13"/>
      <c r="BU509" s="302"/>
      <c r="BV509" s="386"/>
      <c r="BW509" s="303"/>
      <c r="BX509" s="303"/>
      <c r="BY509" s="302"/>
      <c r="BZ509" s="302"/>
      <c r="CA509" s="387"/>
      <c r="CB509" s="395"/>
      <c r="CC509" s="12"/>
      <c r="CD509" s="304"/>
      <c r="CE509" s="14"/>
      <c r="CF509" s="395"/>
      <c r="CG509" s="397"/>
      <c r="CH509" s="300">
        <f t="shared" si="201"/>
        <v>0</v>
      </c>
      <c r="CI509" s="26"/>
      <c r="CJ509" s="17">
        <f t="shared" si="198"/>
        <v>0</v>
      </c>
      <c r="CK509" s="18">
        <f t="shared" si="209"/>
        <v>12.89</v>
      </c>
      <c r="CM509" s="164"/>
      <c r="CN509" s="302"/>
      <c r="CO509" s="13">
        <f t="shared" si="202"/>
        <v>0</v>
      </c>
      <c r="CP509" s="302"/>
      <c r="CQ509" s="13">
        <f t="shared" si="203"/>
        <v>0</v>
      </c>
      <c r="CR509" s="302"/>
      <c r="CS509" s="13">
        <f t="shared" si="204"/>
        <v>0</v>
      </c>
      <c r="CT509" s="302"/>
      <c r="CU509" s="13">
        <f t="shared" si="199"/>
        <v>0</v>
      </c>
      <c r="CV509" s="302"/>
      <c r="CW509" s="13">
        <f t="shared" si="205"/>
        <v>0</v>
      </c>
      <c r="CX509" s="13">
        <f t="shared" si="206"/>
        <v>0</v>
      </c>
      <c r="CY509" s="251">
        <f t="shared" si="207"/>
        <v>0</v>
      </c>
      <c r="CZ509" s="13" t="s">
        <v>29</v>
      </c>
      <c r="DA509" s="13">
        <v>50</v>
      </c>
      <c r="DB509" s="22">
        <f t="shared" si="208"/>
        <v>0</v>
      </c>
      <c r="DD509" s="24"/>
      <c r="DF509" s="163"/>
      <c r="DH509" s="24"/>
      <c r="DI509" s="447"/>
      <c r="DJ509" s="163"/>
    </row>
    <row r="510" spans="1:114" s="7" customFormat="1">
      <c r="A510" s="277">
        <f t="shared" si="192"/>
        <v>50</v>
      </c>
      <c r="B510" s="21" t="e">
        <f>'Calculateur de trading'!I510/C510/W510</f>
        <v>#DIV/0!</v>
      </c>
      <c r="C510" s="278">
        <f t="shared" si="193"/>
        <v>10</v>
      </c>
      <c r="D510" s="426"/>
      <c r="E510" s="273">
        <f t="shared" si="194"/>
        <v>100</v>
      </c>
      <c r="F510" s="271">
        <f t="shared" si="186"/>
        <v>2</v>
      </c>
      <c r="G510" s="271" t="e">
        <f t="shared" si="187"/>
        <v>#DIV/0!</v>
      </c>
      <c r="H510" s="272">
        <f t="shared" si="188"/>
        <v>20</v>
      </c>
      <c r="I510" s="270"/>
      <c r="J510" s="273">
        <f t="shared" si="195"/>
        <v>200</v>
      </c>
      <c r="K510" s="271">
        <f t="shared" si="189"/>
        <v>4</v>
      </c>
      <c r="L510" s="271" t="e">
        <f t="shared" si="190"/>
        <v>#DIV/0!</v>
      </c>
      <c r="M510" s="272">
        <f t="shared" si="191"/>
        <v>40</v>
      </c>
      <c r="N510" s="389"/>
      <c r="O510" s="455" t="e">
        <f>(A510*B510*W510)+(B510*'Calculateur de trading'!H510)</f>
        <v>#DIV/0!</v>
      </c>
      <c r="P510" s="274" t="e">
        <f>O510/'Déscriptions des trades'!CK510</f>
        <v>#DIV/0!</v>
      </c>
      <c r="Q510" s="456" t="e">
        <f>'Déscriptions des trades'!CK510-O510</f>
        <v>#DIV/0!</v>
      </c>
      <c r="R510" s="466" t="e">
        <f t="shared" si="196"/>
        <v>#DIV/0!</v>
      </c>
      <c r="S510" s="389"/>
      <c r="T510" s="12"/>
      <c r="U510" s="25"/>
      <c r="V510" s="15"/>
      <c r="W510" s="490">
        <f t="shared" si="200"/>
        <v>0</v>
      </c>
      <c r="X510" s="21" t="e">
        <f>W510*U510/'Déscriptions des trades'!CK510*'Déscriptions des trades'!B510</f>
        <v>#DIV/0!</v>
      </c>
      <c r="Y510" s="459"/>
      <c r="Z510" s="389"/>
      <c r="AA510" s="23">
        <f t="shared" si="197"/>
        <v>0.1</v>
      </c>
      <c r="AB510" s="17" t="e">
        <f>(AA510*'Déscriptions des trades'!U510*'Déscriptions des trades'!B510/'Déscriptions des trades'!CK510)*'Déscriptions des trades'!W510</f>
        <v>#DIV/0!</v>
      </c>
      <c r="AC510" s="265" t="e">
        <f>AB510*'Déscriptions des trades'!CK510</f>
        <v>#DIV/0!</v>
      </c>
      <c r="AD510" s="266" t="e">
        <f>'Déscriptions des trades'!CK510-AC510</f>
        <v>#DIV/0!</v>
      </c>
      <c r="AE510" s="389"/>
      <c r="AF510" s="399">
        <v>506</v>
      </c>
      <c r="AG510" s="389"/>
      <c r="AH510" s="20"/>
      <c r="AI510" s="303"/>
      <c r="AJ510" s="307"/>
      <c r="AK510" s="161"/>
      <c r="AL510" s="305"/>
      <c r="AM510" s="305"/>
      <c r="AN510" s="162"/>
      <c r="AO510" s="439"/>
      <c r="AP510" s="162"/>
      <c r="AQ510" s="113"/>
      <c r="AR510" s="113"/>
      <c r="AS510" s="384"/>
      <c r="AT510" s="306"/>
      <c r="AU510" s="306"/>
      <c r="AV510" s="160"/>
      <c r="AW510" s="158"/>
      <c r="AX510" s="385"/>
      <c r="AY510" s="453"/>
      <c r="AZ510" s="165"/>
      <c r="BA510" s="301"/>
      <c r="BB510" s="165"/>
      <c r="BC510" s="301"/>
      <c r="BD510" s="165"/>
      <c r="BE510" s="302"/>
      <c r="BF510" s="302"/>
      <c r="BG510" s="165"/>
      <c r="BH510" s="303"/>
      <c r="BI510" s="165"/>
      <c r="BJ510" s="304"/>
      <c r="BK510" s="394"/>
      <c r="BL510" s="302"/>
      <c r="BM510" s="302"/>
      <c r="BN510" s="394"/>
      <c r="BO510" s="302"/>
      <c r="BP510" s="13"/>
      <c r="BQ510" s="302"/>
      <c r="BR510" s="13"/>
      <c r="BS510" s="302"/>
      <c r="BT510" s="13"/>
      <c r="BU510" s="302"/>
      <c r="BV510" s="386"/>
      <c r="BW510" s="303"/>
      <c r="BX510" s="303"/>
      <c r="BY510" s="302"/>
      <c r="BZ510" s="302"/>
      <c r="CA510" s="387"/>
      <c r="CB510" s="395"/>
      <c r="CC510" s="12"/>
      <c r="CD510" s="304"/>
      <c r="CE510" s="14"/>
      <c r="CF510" s="395"/>
      <c r="CG510" s="397"/>
      <c r="CH510" s="300">
        <f t="shared" si="201"/>
        <v>0</v>
      </c>
      <c r="CI510" s="26"/>
      <c r="CJ510" s="17">
        <f t="shared" si="198"/>
        <v>0</v>
      </c>
      <c r="CK510" s="18">
        <f t="shared" si="209"/>
        <v>12.89</v>
      </c>
      <c r="CM510" s="164"/>
      <c r="CN510" s="302"/>
      <c r="CO510" s="13">
        <f t="shared" si="202"/>
        <v>0</v>
      </c>
      <c r="CP510" s="302"/>
      <c r="CQ510" s="13">
        <f t="shared" si="203"/>
        <v>0</v>
      </c>
      <c r="CR510" s="302"/>
      <c r="CS510" s="13">
        <f t="shared" si="204"/>
        <v>0</v>
      </c>
      <c r="CT510" s="302"/>
      <c r="CU510" s="13">
        <f t="shared" si="199"/>
        <v>0</v>
      </c>
      <c r="CV510" s="302"/>
      <c r="CW510" s="13">
        <f t="shared" si="205"/>
        <v>0</v>
      </c>
      <c r="CX510" s="13">
        <f t="shared" si="206"/>
        <v>0</v>
      </c>
      <c r="CY510" s="251">
        <f t="shared" si="207"/>
        <v>0</v>
      </c>
      <c r="CZ510" s="13" t="s">
        <v>29</v>
      </c>
      <c r="DA510" s="13">
        <v>50</v>
      </c>
      <c r="DB510" s="22">
        <f t="shared" si="208"/>
        <v>0</v>
      </c>
      <c r="DD510" s="24"/>
      <c r="DF510" s="163"/>
      <c r="DH510" s="24"/>
      <c r="DI510" s="447"/>
      <c r="DJ510" s="163"/>
    </row>
    <row r="511" spans="1:114" s="7" customFormat="1">
      <c r="A511" s="277">
        <f t="shared" si="192"/>
        <v>50</v>
      </c>
      <c r="B511" s="21" t="e">
        <f>'Calculateur de trading'!I511/C511/W511</f>
        <v>#DIV/0!</v>
      </c>
      <c r="C511" s="278">
        <f t="shared" si="193"/>
        <v>10</v>
      </c>
      <c r="D511" s="278"/>
      <c r="E511" s="273">
        <f t="shared" si="194"/>
        <v>100</v>
      </c>
      <c r="F511" s="271">
        <f t="shared" si="186"/>
        <v>2</v>
      </c>
      <c r="G511" s="271" t="e">
        <f t="shared" si="187"/>
        <v>#DIV/0!</v>
      </c>
      <c r="H511" s="272">
        <f t="shared" si="188"/>
        <v>20</v>
      </c>
      <c r="I511" s="270"/>
      <c r="J511" s="273">
        <f t="shared" si="195"/>
        <v>200</v>
      </c>
      <c r="K511" s="271">
        <f t="shared" si="189"/>
        <v>4</v>
      </c>
      <c r="L511" s="271" t="e">
        <f t="shared" si="190"/>
        <v>#DIV/0!</v>
      </c>
      <c r="M511" s="272">
        <f t="shared" si="191"/>
        <v>40</v>
      </c>
      <c r="N511" s="389"/>
      <c r="O511" s="455" t="e">
        <f>(A511*B511*W511)+(B511*'Calculateur de trading'!H511)</f>
        <v>#DIV/0!</v>
      </c>
      <c r="P511" s="274" t="e">
        <f>O511/'Déscriptions des trades'!CK511</f>
        <v>#DIV/0!</v>
      </c>
      <c r="Q511" s="456" t="e">
        <f>'Déscriptions des trades'!CK511-O511</f>
        <v>#DIV/0!</v>
      </c>
      <c r="R511" s="466" t="e">
        <f t="shared" si="196"/>
        <v>#DIV/0!</v>
      </c>
      <c r="S511" s="389"/>
      <c r="T511" s="12"/>
      <c r="U511" s="25"/>
      <c r="V511" s="15"/>
      <c r="W511" s="490">
        <f t="shared" si="200"/>
        <v>0</v>
      </c>
      <c r="X511" s="21" t="e">
        <f>W511*U511/'Déscriptions des trades'!CK511*'Déscriptions des trades'!B511</f>
        <v>#DIV/0!</v>
      </c>
      <c r="Y511" s="459"/>
      <c r="Z511" s="389"/>
      <c r="AA511" s="23">
        <f t="shared" si="197"/>
        <v>0.1</v>
      </c>
      <c r="AB511" s="17" t="e">
        <f>(AA511*'Déscriptions des trades'!U511*'Déscriptions des trades'!B511/'Déscriptions des trades'!CK511)*'Déscriptions des trades'!W511</f>
        <v>#DIV/0!</v>
      </c>
      <c r="AC511" s="265" t="e">
        <f>AB511*'Déscriptions des trades'!CK511</f>
        <v>#DIV/0!</v>
      </c>
      <c r="AD511" s="266" t="e">
        <f>'Déscriptions des trades'!CK511-AC511</f>
        <v>#DIV/0!</v>
      </c>
      <c r="AE511" s="389"/>
      <c r="AF511" s="399">
        <v>507</v>
      </c>
      <c r="AG511" s="389"/>
      <c r="AH511" s="20"/>
      <c r="AI511" s="303"/>
      <c r="AJ511" s="307"/>
      <c r="AK511" s="161"/>
      <c r="AL511" s="305"/>
      <c r="AM511" s="305"/>
      <c r="AN511" s="162"/>
      <c r="AO511" s="439"/>
      <c r="AP511" s="162"/>
      <c r="AQ511" s="113"/>
      <c r="AR511" s="113"/>
      <c r="AS511" s="384"/>
      <c r="AT511" s="306"/>
      <c r="AU511" s="306"/>
      <c r="AV511" s="160"/>
      <c r="AW511" s="158"/>
      <c r="AX511" s="385"/>
      <c r="AY511" s="453"/>
      <c r="AZ511" s="165"/>
      <c r="BA511" s="301"/>
      <c r="BB511" s="165"/>
      <c r="BC511" s="301"/>
      <c r="BD511" s="165"/>
      <c r="BE511" s="302"/>
      <c r="BF511" s="302"/>
      <c r="BG511" s="165"/>
      <c r="BH511" s="303"/>
      <c r="BI511" s="165"/>
      <c r="BJ511" s="304"/>
      <c r="BK511" s="394"/>
      <c r="BL511" s="302"/>
      <c r="BM511" s="302"/>
      <c r="BN511" s="394"/>
      <c r="BO511" s="302"/>
      <c r="BP511" s="13"/>
      <c r="BQ511" s="302"/>
      <c r="BR511" s="13"/>
      <c r="BS511" s="302"/>
      <c r="BT511" s="13"/>
      <c r="BU511" s="302"/>
      <c r="BV511" s="386"/>
      <c r="BW511" s="303"/>
      <c r="BX511" s="303"/>
      <c r="BY511" s="302"/>
      <c r="BZ511" s="302"/>
      <c r="CA511" s="387"/>
      <c r="CB511" s="395"/>
      <c r="CC511" s="12"/>
      <c r="CD511" s="304"/>
      <c r="CE511" s="14"/>
      <c r="CF511" s="395"/>
      <c r="CG511" s="397"/>
      <c r="CH511" s="300">
        <f t="shared" si="201"/>
        <v>0</v>
      </c>
      <c r="CI511" s="26"/>
      <c r="CJ511" s="17">
        <f t="shared" si="198"/>
        <v>0</v>
      </c>
      <c r="CK511" s="18">
        <f t="shared" si="209"/>
        <v>12.89</v>
      </c>
      <c r="CM511" s="164"/>
      <c r="CN511" s="302"/>
      <c r="CO511" s="13">
        <f t="shared" si="202"/>
        <v>0</v>
      </c>
      <c r="CP511" s="302"/>
      <c r="CQ511" s="13">
        <f t="shared" si="203"/>
        <v>0</v>
      </c>
      <c r="CR511" s="302"/>
      <c r="CS511" s="13">
        <f t="shared" si="204"/>
        <v>0</v>
      </c>
      <c r="CT511" s="302"/>
      <c r="CU511" s="13">
        <f t="shared" si="199"/>
        <v>0</v>
      </c>
      <c r="CV511" s="302"/>
      <c r="CW511" s="13">
        <f t="shared" si="205"/>
        <v>0</v>
      </c>
      <c r="CX511" s="13">
        <f t="shared" si="206"/>
        <v>0</v>
      </c>
      <c r="CY511" s="251">
        <f t="shared" si="207"/>
        <v>0</v>
      </c>
      <c r="CZ511" s="13" t="s">
        <v>29</v>
      </c>
      <c r="DA511" s="13">
        <v>50</v>
      </c>
      <c r="DB511" s="22">
        <f t="shared" si="208"/>
        <v>0</v>
      </c>
      <c r="DD511" s="24"/>
      <c r="DF511" s="163"/>
      <c r="DH511" s="24"/>
      <c r="DI511" s="447"/>
      <c r="DJ511" s="163"/>
    </row>
    <row r="512" spans="1:114" s="7" customFormat="1">
      <c r="A512" s="277">
        <f t="shared" si="192"/>
        <v>50</v>
      </c>
      <c r="B512" s="21" t="e">
        <f>'Calculateur de trading'!I512/C512/W512</f>
        <v>#DIV/0!</v>
      </c>
      <c r="C512" s="278">
        <f t="shared" si="193"/>
        <v>10</v>
      </c>
      <c r="D512" s="426"/>
      <c r="E512" s="273">
        <f t="shared" si="194"/>
        <v>100</v>
      </c>
      <c r="F512" s="271">
        <f t="shared" si="186"/>
        <v>2</v>
      </c>
      <c r="G512" s="271" t="e">
        <f t="shared" si="187"/>
        <v>#DIV/0!</v>
      </c>
      <c r="H512" s="272">
        <f t="shared" si="188"/>
        <v>20</v>
      </c>
      <c r="I512" s="270"/>
      <c r="J512" s="273">
        <f t="shared" si="195"/>
        <v>200</v>
      </c>
      <c r="K512" s="271">
        <f t="shared" si="189"/>
        <v>4</v>
      </c>
      <c r="L512" s="271" t="e">
        <f t="shared" si="190"/>
        <v>#DIV/0!</v>
      </c>
      <c r="M512" s="272">
        <f t="shared" si="191"/>
        <v>40</v>
      </c>
      <c r="N512" s="389"/>
      <c r="O512" s="455" t="e">
        <f>(A512*B512*W512)+(B512*'Calculateur de trading'!H512)</f>
        <v>#DIV/0!</v>
      </c>
      <c r="P512" s="274" t="e">
        <f>O512/'Déscriptions des trades'!CK512</f>
        <v>#DIV/0!</v>
      </c>
      <c r="Q512" s="456" t="e">
        <f>'Déscriptions des trades'!CK512-O512</f>
        <v>#DIV/0!</v>
      </c>
      <c r="R512" s="466" t="e">
        <f t="shared" si="196"/>
        <v>#DIV/0!</v>
      </c>
      <c r="S512" s="389"/>
      <c r="T512" s="12"/>
      <c r="U512" s="25"/>
      <c r="V512" s="15"/>
      <c r="W512" s="490">
        <f t="shared" si="200"/>
        <v>0</v>
      </c>
      <c r="X512" s="21" t="e">
        <f>W512*U512/'Déscriptions des trades'!CK512*'Déscriptions des trades'!B512</f>
        <v>#DIV/0!</v>
      </c>
      <c r="Y512" s="459"/>
      <c r="Z512" s="389"/>
      <c r="AA512" s="23">
        <f t="shared" si="197"/>
        <v>0.1</v>
      </c>
      <c r="AB512" s="17" t="e">
        <f>(AA512*'Déscriptions des trades'!U512*'Déscriptions des trades'!B512/'Déscriptions des trades'!CK512)*'Déscriptions des trades'!W512</f>
        <v>#DIV/0!</v>
      </c>
      <c r="AC512" s="265" t="e">
        <f>AB512*'Déscriptions des trades'!CK512</f>
        <v>#DIV/0!</v>
      </c>
      <c r="AD512" s="266" t="e">
        <f>'Déscriptions des trades'!CK512-AC512</f>
        <v>#DIV/0!</v>
      </c>
      <c r="AE512" s="389"/>
      <c r="AF512" s="399">
        <v>508</v>
      </c>
      <c r="AG512" s="389"/>
      <c r="AH512" s="20"/>
      <c r="AI512" s="303"/>
      <c r="AJ512" s="307"/>
      <c r="AK512" s="161"/>
      <c r="AL512" s="305"/>
      <c r="AM512" s="305"/>
      <c r="AN512" s="162"/>
      <c r="AO512" s="439"/>
      <c r="AP512" s="162"/>
      <c r="AQ512" s="113"/>
      <c r="AR512" s="113"/>
      <c r="AS512" s="384"/>
      <c r="AT512" s="306"/>
      <c r="AU512" s="306"/>
      <c r="AV512" s="160"/>
      <c r="AW512" s="158"/>
      <c r="AX512" s="385"/>
      <c r="AY512" s="453"/>
      <c r="AZ512" s="165"/>
      <c r="BA512" s="301"/>
      <c r="BB512" s="165"/>
      <c r="BC512" s="301"/>
      <c r="BD512" s="165"/>
      <c r="BE512" s="302"/>
      <c r="BF512" s="302"/>
      <c r="BG512" s="165"/>
      <c r="BH512" s="303"/>
      <c r="BI512" s="165"/>
      <c r="BJ512" s="304"/>
      <c r="BK512" s="394"/>
      <c r="BL512" s="302"/>
      <c r="BM512" s="302"/>
      <c r="BN512" s="394"/>
      <c r="BO512" s="302"/>
      <c r="BP512" s="13"/>
      <c r="BQ512" s="302"/>
      <c r="BR512" s="13"/>
      <c r="BS512" s="302"/>
      <c r="BT512" s="13"/>
      <c r="BU512" s="302"/>
      <c r="BV512" s="386"/>
      <c r="BW512" s="303"/>
      <c r="BX512" s="303"/>
      <c r="BY512" s="302"/>
      <c r="BZ512" s="302"/>
      <c r="CA512" s="387"/>
      <c r="CB512" s="395"/>
      <c r="CC512" s="12"/>
      <c r="CD512" s="304"/>
      <c r="CE512" s="14"/>
      <c r="CF512" s="395"/>
      <c r="CG512" s="397"/>
      <c r="CH512" s="300">
        <f t="shared" si="201"/>
        <v>0</v>
      </c>
      <c r="CI512" s="26"/>
      <c r="CJ512" s="17">
        <f t="shared" si="198"/>
        <v>0</v>
      </c>
      <c r="CK512" s="18">
        <f t="shared" si="209"/>
        <v>12.89</v>
      </c>
      <c r="CM512" s="164"/>
      <c r="CN512" s="302"/>
      <c r="CO512" s="13">
        <f t="shared" si="202"/>
        <v>0</v>
      </c>
      <c r="CP512" s="302"/>
      <c r="CQ512" s="13">
        <f t="shared" si="203"/>
        <v>0</v>
      </c>
      <c r="CR512" s="302"/>
      <c r="CS512" s="13">
        <f t="shared" si="204"/>
        <v>0</v>
      </c>
      <c r="CT512" s="302"/>
      <c r="CU512" s="13">
        <f t="shared" si="199"/>
        <v>0</v>
      </c>
      <c r="CV512" s="302"/>
      <c r="CW512" s="13">
        <f t="shared" si="205"/>
        <v>0</v>
      </c>
      <c r="CX512" s="13">
        <f t="shared" si="206"/>
        <v>0</v>
      </c>
      <c r="CY512" s="251">
        <f t="shared" si="207"/>
        <v>0</v>
      </c>
      <c r="CZ512" s="13" t="s">
        <v>29</v>
      </c>
      <c r="DA512" s="13">
        <v>50</v>
      </c>
      <c r="DB512" s="22">
        <f t="shared" si="208"/>
        <v>0</v>
      </c>
      <c r="DD512" s="24"/>
      <c r="DF512" s="163"/>
      <c r="DH512" s="24"/>
      <c r="DI512" s="447"/>
      <c r="DJ512" s="163"/>
    </row>
    <row r="513" spans="1:114" s="7" customFormat="1">
      <c r="A513" s="277">
        <f t="shared" si="192"/>
        <v>50</v>
      </c>
      <c r="B513" s="21" t="e">
        <f>'Calculateur de trading'!I513/C513/W513</f>
        <v>#DIV/0!</v>
      </c>
      <c r="C513" s="278">
        <f t="shared" si="193"/>
        <v>10</v>
      </c>
      <c r="D513" s="278"/>
      <c r="E513" s="273">
        <f t="shared" si="194"/>
        <v>100</v>
      </c>
      <c r="F513" s="271">
        <f t="shared" si="186"/>
        <v>2</v>
      </c>
      <c r="G513" s="271" t="e">
        <f t="shared" si="187"/>
        <v>#DIV/0!</v>
      </c>
      <c r="H513" s="272">
        <f t="shared" si="188"/>
        <v>20</v>
      </c>
      <c r="I513" s="270"/>
      <c r="J513" s="273">
        <f t="shared" si="195"/>
        <v>200</v>
      </c>
      <c r="K513" s="271">
        <f t="shared" si="189"/>
        <v>4</v>
      </c>
      <c r="L513" s="271" t="e">
        <f t="shared" si="190"/>
        <v>#DIV/0!</v>
      </c>
      <c r="M513" s="272">
        <f t="shared" si="191"/>
        <v>40</v>
      </c>
      <c r="N513" s="389"/>
      <c r="O513" s="455" t="e">
        <f>(A513*B513*W513)+(B513*'Calculateur de trading'!H513)</f>
        <v>#DIV/0!</v>
      </c>
      <c r="P513" s="274" t="e">
        <f>O513/'Déscriptions des trades'!CK513</f>
        <v>#DIV/0!</v>
      </c>
      <c r="Q513" s="456" t="e">
        <f>'Déscriptions des trades'!CK513-O513</f>
        <v>#DIV/0!</v>
      </c>
      <c r="R513" s="466" t="e">
        <f t="shared" si="196"/>
        <v>#DIV/0!</v>
      </c>
      <c r="S513" s="389"/>
      <c r="T513" s="12"/>
      <c r="U513" s="25"/>
      <c r="V513" s="15"/>
      <c r="W513" s="490">
        <f t="shared" si="200"/>
        <v>0</v>
      </c>
      <c r="X513" s="21" t="e">
        <f>W513*U513/'Déscriptions des trades'!CK513*'Déscriptions des trades'!B513</f>
        <v>#DIV/0!</v>
      </c>
      <c r="Y513" s="459"/>
      <c r="Z513" s="389"/>
      <c r="AA513" s="23">
        <f t="shared" si="197"/>
        <v>0.1</v>
      </c>
      <c r="AB513" s="17" t="e">
        <f>(AA513*'Déscriptions des trades'!U513*'Déscriptions des trades'!B513/'Déscriptions des trades'!CK513)*'Déscriptions des trades'!W513</f>
        <v>#DIV/0!</v>
      </c>
      <c r="AC513" s="265" t="e">
        <f>AB513*'Déscriptions des trades'!CK513</f>
        <v>#DIV/0!</v>
      </c>
      <c r="AD513" s="266" t="e">
        <f>'Déscriptions des trades'!CK513-AC513</f>
        <v>#DIV/0!</v>
      </c>
      <c r="AE513" s="389"/>
      <c r="AF513" s="399">
        <v>509</v>
      </c>
      <c r="AG513" s="389"/>
      <c r="AH513" s="20"/>
      <c r="AI513" s="303"/>
      <c r="AJ513" s="307"/>
      <c r="AK513" s="161"/>
      <c r="AL513" s="305"/>
      <c r="AM513" s="305"/>
      <c r="AN513" s="162"/>
      <c r="AO513" s="439"/>
      <c r="AP513" s="162"/>
      <c r="AQ513" s="113"/>
      <c r="AR513" s="113"/>
      <c r="AS513" s="384"/>
      <c r="AT513" s="306"/>
      <c r="AU513" s="306"/>
      <c r="AV513" s="160"/>
      <c r="AW513" s="158"/>
      <c r="AX513" s="385"/>
      <c r="AY513" s="453"/>
      <c r="AZ513" s="165"/>
      <c r="BA513" s="301"/>
      <c r="BB513" s="165"/>
      <c r="BC513" s="301"/>
      <c r="BD513" s="165"/>
      <c r="BE513" s="302"/>
      <c r="BF513" s="302"/>
      <c r="BG513" s="165"/>
      <c r="BH513" s="303"/>
      <c r="BI513" s="165"/>
      <c r="BJ513" s="304"/>
      <c r="BK513" s="394"/>
      <c r="BL513" s="302"/>
      <c r="BM513" s="302"/>
      <c r="BN513" s="394"/>
      <c r="BO513" s="302"/>
      <c r="BP513" s="13"/>
      <c r="BQ513" s="302"/>
      <c r="BR513" s="13"/>
      <c r="BS513" s="302"/>
      <c r="BT513" s="13"/>
      <c r="BU513" s="302"/>
      <c r="BV513" s="386"/>
      <c r="BW513" s="303"/>
      <c r="BX513" s="303"/>
      <c r="BY513" s="302"/>
      <c r="BZ513" s="302"/>
      <c r="CA513" s="387"/>
      <c r="CB513" s="395"/>
      <c r="CC513" s="12"/>
      <c r="CD513" s="304"/>
      <c r="CE513" s="14"/>
      <c r="CF513" s="395"/>
      <c r="CG513" s="397"/>
      <c r="CH513" s="300">
        <f t="shared" si="201"/>
        <v>0</v>
      </c>
      <c r="CI513" s="26"/>
      <c r="CJ513" s="17">
        <f t="shared" si="198"/>
        <v>0</v>
      </c>
      <c r="CK513" s="18">
        <f t="shared" si="209"/>
        <v>12.89</v>
      </c>
      <c r="CM513" s="164"/>
      <c r="CN513" s="302"/>
      <c r="CO513" s="13">
        <f t="shared" si="202"/>
        <v>0</v>
      </c>
      <c r="CP513" s="302"/>
      <c r="CQ513" s="13">
        <f t="shared" si="203"/>
        <v>0</v>
      </c>
      <c r="CR513" s="302"/>
      <c r="CS513" s="13">
        <f t="shared" si="204"/>
        <v>0</v>
      </c>
      <c r="CT513" s="302"/>
      <c r="CU513" s="13">
        <f t="shared" si="199"/>
        <v>0</v>
      </c>
      <c r="CV513" s="302"/>
      <c r="CW513" s="13">
        <f t="shared" si="205"/>
        <v>0</v>
      </c>
      <c r="CX513" s="13">
        <f t="shared" si="206"/>
        <v>0</v>
      </c>
      <c r="CY513" s="251">
        <f t="shared" si="207"/>
        <v>0</v>
      </c>
      <c r="CZ513" s="13" t="s">
        <v>29</v>
      </c>
      <c r="DA513" s="13">
        <v>50</v>
      </c>
      <c r="DB513" s="22">
        <f t="shared" si="208"/>
        <v>0</v>
      </c>
      <c r="DD513" s="24"/>
      <c r="DF513" s="163"/>
      <c r="DH513" s="24"/>
      <c r="DI513" s="447"/>
      <c r="DJ513" s="163"/>
    </row>
    <row r="514" spans="1:114" s="7" customFormat="1">
      <c r="A514" s="277">
        <f t="shared" si="192"/>
        <v>50</v>
      </c>
      <c r="B514" s="21" t="e">
        <f>'Calculateur de trading'!I514/C514/W514</f>
        <v>#DIV/0!</v>
      </c>
      <c r="C514" s="278">
        <f t="shared" si="193"/>
        <v>10</v>
      </c>
      <c r="D514" s="426"/>
      <c r="E514" s="273">
        <f t="shared" si="194"/>
        <v>100</v>
      </c>
      <c r="F514" s="271">
        <f t="shared" si="186"/>
        <v>2</v>
      </c>
      <c r="G514" s="271" t="e">
        <f t="shared" si="187"/>
        <v>#DIV/0!</v>
      </c>
      <c r="H514" s="272">
        <f t="shared" si="188"/>
        <v>20</v>
      </c>
      <c r="I514" s="270"/>
      <c r="J514" s="273">
        <f t="shared" si="195"/>
        <v>200</v>
      </c>
      <c r="K514" s="271">
        <f t="shared" si="189"/>
        <v>4</v>
      </c>
      <c r="L514" s="271" t="e">
        <f t="shared" si="190"/>
        <v>#DIV/0!</v>
      </c>
      <c r="M514" s="272">
        <f t="shared" si="191"/>
        <v>40</v>
      </c>
      <c r="N514" s="389"/>
      <c r="O514" s="455" t="e">
        <f>(A514*B514*W514)+(B514*'Calculateur de trading'!H514)</f>
        <v>#DIV/0!</v>
      </c>
      <c r="P514" s="274" t="e">
        <f>O514/'Déscriptions des trades'!CK514</f>
        <v>#DIV/0!</v>
      </c>
      <c r="Q514" s="456" t="e">
        <f>'Déscriptions des trades'!CK514-O514</f>
        <v>#DIV/0!</v>
      </c>
      <c r="R514" s="466" t="e">
        <f t="shared" si="196"/>
        <v>#DIV/0!</v>
      </c>
      <c r="S514" s="389"/>
      <c r="T514" s="12"/>
      <c r="U514" s="25"/>
      <c r="V514" s="15"/>
      <c r="W514" s="490">
        <f t="shared" si="200"/>
        <v>0</v>
      </c>
      <c r="X514" s="21" t="e">
        <f>W514*U514/'Déscriptions des trades'!CK514*'Déscriptions des trades'!B514</f>
        <v>#DIV/0!</v>
      </c>
      <c r="Y514" s="459"/>
      <c r="Z514" s="389"/>
      <c r="AA514" s="23">
        <f t="shared" si="197"/>
        <v>0.1</v>
      </c>
      <c r="AB514" s="17" t="e">
        <f>(AA514*'Déscriptions des trades'!U514*'Déscriptions des trades'!B514/'Déscriptions des trades'!CK514)*'Déscriptions des trades'!W514</f>
        <v>#DIV/0!</v>
      </c>
      <c r="AC514" s="265" t="e">
        <f>AB514*'Déscriptions des trades'!CK514</f>
        <v>#DIV/0!</v>
      </c>
      <c r="AD514" s="266" t="e">
        <f>'Déscriptions des trades'!CK514-AC514</f>
        <v>#DIV/0!</v>
      </c>
      <c r="AE514" s="389"/>
      <c r="AF514" s="399">
        <v>510</v>
      </c>
      <c r="AG514" s="389"/>
      <c r="AH514" s="20"/>
      <c r="AI514" s="303"/>
      <c r="AJ514" s="307"/>
      <c r="AK514" s="161"/>
      <c r="AL514" s="305"/>
      <c r="AM514" s="305"/>
      <c r="AN514" s="162"/>
      <c r="AO514" s="439"/>
      <c r="AP514" s="162"/>
      <c r="AQ514" s="113"/>
      <c r="AR514" s="113"/>
      <c r="AS514" s="384"/>
      <c r="AT514" s="306"/>
      <c r="AU514" s="306"/>
      <c r="AV514" s="160"/>
      <c r="AW514" s="158"/>
      <c r="AX514" s="385"/>
      <c r="AY514" s="453"/>
      <c r="AZ514" s="165"/>
      <c r="BA514" s="301"/>
      <c r="BB514" s="165"/>
      <c r="BC514" s="301"/>
      <c r="BD514" s="165"/>
      <c r="BE514" s="302"/>
      <c r="BF514" s="302"/>
      <c r="BG514" s="165"/>
      <c r="BH514" s="303"/>
      <c r="BI514" s="165"/>
      <c r="BJ514" s="304"/>
      <c r="BK514" s="394"/>
      <c r="BL514" s="302"/>
      <c r="BM514" s="302"/>
      <c r="BN514" s="394"/>
      <c r="BO514" s="302"/>
      <c r="BP514" s="13"/>
      <c r="BQ514" s="302"/>
      <c r="BR514" s="13"/>
      <c r="BS514" s="302"/>
      <c r="BT514" s="13"/>
      <c r="BU514" s="302"/>
      <c r="BV514" s="386"/>
      <c r="BW514" s="303"/>
      <c r="BX514" s="303"/>
      <c r="BY514" s="302"/>
      <c r="BZ514" s="302"/>
      <c r="CA514" s="387"/>
      <c r="CB514" s="395"/>
      <c r="CC514" s="12"/>
      <c r="CD514" s="304"/>
      <c r="CE514" s="14"/>
      <c r="CF514" s="395"/>
      <c r="CG514" s="397"/>
      <c r="CH514" s="300">
        <f t="shared" si="201"/>
        <v>0</v>
      </c>
      <c r="CI514" s="26"/>
      <c r="CJ514" s="17">
        <f t="shared" si="198"/>
        <v>0</v>
      </c>
      <c r="CK514" s="18">
        <f t="shared" si="209"/>
        <v>12.89</v>
      </c>
      <c r="CM514" s="164"/>
      <c r="CN514" s="302"/>
      <c r="CO514" s="13">
        <f t="shared" si="202"/>
        <v>0</v>
      </c>
      <c r="CP514" s="302"/>
      <c r="CQ514" s="13">
        <f t="shared" si="203"/>
        <v>0</v>
      </c>
      <c r="CR514" s="302"/>
      <c r="CS514" s="13">
        <f t="shared" si="204"/>
        <v>0</v>
      </c>
      <c r="CT514" s="302"/>
      <c r="CU514" s="13">
        <f t="shared" si="199"/>
        <v>0</v>
      </c>
      <c r="CV514" s="302"/>
      <c r="CW514" s="13">
        <f t="shared" si="205"/>
        <v>0</v>
      </c>
      <c r="CX514" s="13">
        <f t="shared" si="206"/>
        <v>0</v>
      </c>
      <c r="CY514" s="251">
        <f t="shared" si="207"/>
        <v>0</v>
      </c>
      <c r="CZ514" s="13" t="s">
        <v>29</v>
      </c>
      <c r="DA514" s="13">
        <v>50</v>
      </c>
      <c r="DB514" s="22">
        <f t="shared" si="208"/>
        <v>0</v>
      </c>
      <c r="DD514" s="24"/>
      <c r="DF514" s="163"/>
      <c r="DH514" s="24"/>
      <c r="DI514" s="447"/>
      <c r="DJ514" s="163"/>
    </row>
    <row r="515" spans="1:114" s="7" customFormat="1">
      <c r="A515" s="277">
        <f t="shared" si="192"/>
        <v>50</v>
      </c>
      <c r="B515" s="21" t="e">
        <f>'Calculateur de trading'!I515/C515/W515</f>
        <v>#DIV/0!</v>
      </c>
      <c r="C515" s="278">
        <f t="shared" si="193"/>
        <v>10</v>
      </c>
      <c r="D515" s="278"/>
      <c r="E515" s="273">
        <f t="shared" si="194"/>
        <v>100</v>
      </c>
      <c r="F515" s="271">
        <f t="shared" si="186"/>
        <v>2</v>
      </c>
      <c r="G515" s="271" t="e">
        <f t="shared" si="187"/>
        <v>#DIV/0!</v>
      </c>
      <c r="H515" s="272">
        <f t="shared" si="188"/>
        <v>20</v>
      </c>
      <c r="I515" s="270"/>
      <c r="J515" s="273">
        <f t="shared" si="195"/>
        <v>200</v>
      </c>
      <c r="K515" s="271">
        <f t="shared" si="189"/>
        <v>4</v>
      </c>
      <c r="L515" s="271" t="e">
        <f t="shared" si="190"/>
        <v>#DIV/0!</v>
      </c>
      <c r="M515" s="272">
        <f t="shared" si="191"/>
        <v>40</v>
      </c>
      <c r="N515" s="389"/>
      <c r="O515" s="455" t="e">
        <f>(A515*B515*W515)+(B515*'Calculateur de trading'!H515)</f>
        <v>#DIV/0!</v>
      </c>
      <c r="P515" s="274" t="e">
        <f>O515/'Déscriptions des trades'!CK515</f>
        <v>#DIV/0!</v>
      </c>
      <c r="Q515" s="456" t="e">
        <f>'Déscriptions des trades'!CK515-O515</f>
        <v>#DIV/0!</v>
      </c>
      <c r="R515" s="466" t="e">
        <f t="shared" si="196"/>
        <v>#DIV/0!</v>
      </c>
      <c r="S515" s="389"/>
      <c r="T515" s="12"/>
      <c r="U515" s="25"/>
      <c r="V515" s="15"/>
      <c r="W515" s="490">
        <f t="shared" si="200"/>
        <v>0</v>
      </c>
      <c r="X515" s="21" t="e">
        <f>W515*U515/'Déscriptions des trades'!CK515*'Déscriptions des trades'!B515</f>
        <v>#DIV/0!</v>
      </c>
      <c r="Y515" s="459"/>
      <c r="Z515" s="389"/>
      <c r="AA515" s="23">
        <f t="shared" si="197"/>
        <v>0.1</v>
      </c>
      <c r="AB515" s="17" t="e">
        <f>(AA515*'Déscriptions des trades'!U515*'Déscriptions des trades'!B515/'Déscriptions des trades'!CK515)*'Déscriptions des trades'!W515</f>
        <v>#DIV/0!</v>
      </c>
      <c r="AC515" s="265" t="e">
        <f>AB515*'Déscriptions des trades'!CK515</f>
        <v>#DIV/0!</v>
      </c>
      <c r="AD515" s="266" t="e">
        <f>'Déscriptions des trades'!CK515-AC515</f>
        <v>#DIV/0!</v>
      </c>
      <c r="AE515" s="389"/>
      <c r="AF515" s="399">
        <v>511</v>
      </c>
      <c r="AG515" s="389"/>
      <c r="AH515" s="20"/>
      <c r="AI515" s="303"/>
      <c r="AJ515" s="307"/>
      <c r="AK515" s="161"/>
      <c r="AL515" s="305"/>
      <c r="AM515" s="305"/>
      <c r="AN515" s="162"/>
      <c r="AO515" s="439"/>
      <c r="AP515" s="162"/>
      <c r="AQ515" s="113"/>
      <c r="AR515" s="113"/>
      <c r="AS515" s="384"/>
      <c r="AT515" s="306"/>
      <c r="AU515" s="306"/>
      <c r="AV515" s="160"/>
      <c r="AW515" s="158"/>
      <c r="AX515" s="385"/>
      <c r="AY515" s="453"/>
      <c r="AZ515" s="165"/>
      <c r="BA515" s="301"/>
      <c r="BB515" s="165"/>
      <c r="BC515" s="301"/>
      <c r="BD515" s="165"/>
      <c r="BE515" s="302"/>
      <c r="BF515" s="302"/>
      <c r="BG515" s="165"/>
      <c r="BH515" s="303"/>
      <c r="BI515" s="165"/>
      <c r="BJ515" s="304"/>
      <c r="BK515" s="394"/>
      <c r="BL515" s="302"/>
      <c r="BM515" s="302"/>
      <c r="BN515" s="394"/>
      <c r="BO515" s="302"/>
      <c r="BP515" s="13"/>
      <c r="BQ515" s="302"/>
      <c r="BR515" s="13"/>
      <c r="BS515" s="302"/>
      <c r="BT515" s="13"/>
      <c r="BU515" s="302"/>
      <c r="BV515" s="386"/>
      <c r="BW515" s="303"/>
      <c r="BX515" s="303"/>
      <c r="BY515" s="302"/>
      <c r="BZ515" s="302"/>
      <c r="CA515" s="387"/>
      <c r="CB515" s="395"/>
      <c r="CC515" s="12"/>
      <c r="CD515" s="304"/>
      <c r="CE515" s="14"/>
      <c r="CF515" s="395"/>
      <c r="CG515" s="397"/>
      <c r="CH515" s="300">
        <f t="shared" si="201"/>
        <v>0</v>
      </c>
      <c r="CI515" s="26"/>
      <c r="CJ515" s="17">
        <f t="shared" si="198"/>
        <v>0</v>
      </c>
      <c r="CK515" s="18">
        <f t="shared" si="209"/>
        <v>12.89</v>
      </c>
      <c r="CM515" s="164"/>
      <c r="CN515" s="302"/>
      <c r="CO515" s="13">
        <f t="shared" si="202"/>
        <v>0</v>
      </c>
      <c r="CP515" s="302"/>
      <c r="CQ515" s="13">
        <f t="shared" si="203"/>
        <v>0</v>
      </c>
      <c r="CR515" s="302"/>
      <c r="CS515" s="13">
        <f t="shared" si="204"/>
        <v>0</v>
      </c>
      <c r="CT515" s="302"/>
      <c r="CU515" s="13">
        <f t="shared" si="199"/>
        <v>0</v>
      </c>
      <c r="CV515" s="302"/>
      <c r="CW515" s="13">
        <f t="shared" si="205"/>
        <v>0</v>
      </c>
      <c r="CX515" s="13">
        <f t="shared" si="206"/>
        <v>0</v>
      </c>
      <c r="CY515" s="251">
        <f t="shared" si="207"/>
        <v>0</v>
      </c>
      <c r="CZ515" s="13" t="s">
        <v>29</v>
      </c>
      <c r="DA515" s="13">
        <v>50</v>
      </c>
      <c r="DB515" s="22">
        <f t="shared" si="208"/>
        <v>0</v>
      </c>
      <c r="DD515" s="24"/>
      <c r="DF515" s="163"/>
      <c r="DH515" s="24"/>
      <c r="DI515" s="447"/>
      <c r="DJ515" s="163"/>
    </row>
    <row r="516" spans="1:114" s="7" customFormat="1">
      <c r="A516" s="277">
        <f t="shared" si="192"/>
        <v>50</v>
      </c>
      <c r="B516" s="21" t="e">
        <f>'Calculateur de trading'!I516/C516/W516</f>
        <v>#DIV/0!</v>
      </c>
      <c r="C516" s="278">
        <f t="shared" si="193"/>
        <v>10</v>
      </c>
      <c r="D516" s="426"/>
      <c r="E516" s="273">
        <f t="shared" si="194"/>
        <v>100</v>
      </c>
      <c r="F516" s="271">
        <f t="shared" si="186"/>
        <v>2</v>
      </c>
      <c r="G516" s="271" t="e">
        <f t="shared" si="187"/>
        <v>#DIV/0!</v>
      </c>
      <c r="H516" s="272">
        <f t="shared" si="188"/>
        <v>20</v>
      </c>
      <c r="I516" s="270"/>
      <c r="J516" s="273">
        <f t="shared" si="195"/>
        <v>200</v>
      </c>
      <c r="K516" s="271">
        <f t="shared" si="189"/>
        <v>4</v>
      </c>
      <c r="L516" s="271" t="e">
        <f t="shared" si="190"/>
        <v>#DIV/0!</v>
      </c>
      <c r="M516" s="272">
        <f t="shared" si="191"/>
        <v>40</v>
      </c>
      <c r="N516" s="389"/>
      <c r="O516" s="455" t="e">
        <f>(A516*B516*W516)+(B516*'Calculateur de trading'!H516)</f>
        <v>#DIV/0!</v>
      </c>
      <c r="P516" s="274" t="e">
        <f>O516/'Déscriptions des trades'!CK516</f>
        <v>#DIV/0!</v>
      </c>
      <c r="Q516" s="456" t="e">
        <f>'Déscriptions des trades'!CK516-O516</f>
        <v>#DIV/0!</v>
      </c>
      <c r="R516" s="466" t="e">
        <f t="shared" si="196"/>
        <v>#DIV/0!</v>
      </c>
      <c r="S516" s="389"/>
      <c r="T516" s="12"/>
      <c r="U516" s="25"/>
      <c r="V516" s="15"/>
      <c r="W516" s="490">
        <f t="shared" si="200"/>
        <v>0</v>
      </c>
      <c r="X516" s="21" t="e">
        <f>W516*U516/'Déscriptions des trades'!CK516*'Déscriptions des trades'!B516</f>
        <v>#DIV/0!</v>
      </c>
      <c r="Y516" s="459"/>
      <c r="Z516" s="389"/>
      <c r="AA516" s="23">
        <f t="shared" si="197"/>
        <v>0.1</v>
      </c>
      <c r="AB516" s="17" t="e">
        <f>(AA516*'Déscriptions des trades'!U516*'Déscriptions des trades'!B516/'Déscriptions des trades'!CK516)*'Déscriptions des trades'!W516</f>
        <v>#DIV/0!</v>
      </c>
      <c r="AC516" s="265" t="e">
        <f>AB516*'Déscriptions des trades'!CK516</f>
        <v>#DIV/0!</v>
      </c>
      <c r="AD516" s="266" t="e">
        <f>'Déscriptions des trades'!CK516-AC516</f>
        <v>#DIV/0!</v>
      </c>
      <c r="AE516" s="389"/>
      <c r="AF516" s="399">
        <v>512</v>
      </c>
      <c r="AG516" s="389"/>
      <c r="AH516" s="20"/>
      <c r="AI516" s="303"/>
      <c r="AJ516" s="307"/>
      <c r="AK516" s="161"/>
      <c r="AL516" s="305"/>
      <c r="AM516" s="305"/>
      <c r="AN516" s="162"/>
      <c r="AO516" s="439"/>
      <c r="AP516" s="162"/>
      <c r="AQ516" s="113"/>
      <c r="AR516" s="113"/>
      <c r="AS516" s="384"/>
      <c r="AT516" s="306"/>
      <c r="AU516" s="306"/>
      <c r="AV516" s="160"/>
      <c r="AW516" s="158"/>
      <c r="AX516" s="385"/>
      <c r="AY516" s="453"/>
      <c r="AZ516" s="165"/>
      <c r="BA516" s="301"/>
      <c r="BB516" s="165"/>
      <c r="BC516" s="301"/>
      <c r="BD516" s="165"/>
      <c r="BE516" s="302"/>
      <c r="BF516" s="302"/>
      <c r="BG516" s="165"/>
      <c r="BH516" s="303"/>
      <c r="BI516" s="165"/>
      <c r="BJ516" s="304"/>
      <c r="BK516" s="394"/>
      <c r="BL516" s="302"/>
      <c r="BM516" s="302"/>
      <c r="BN516" s="394"/>
      <c r="BO516" s="302"/>
      <c r="BP516" s="13"/>
      <c r="BQ516" s="302"/>
      <c r="BR516" s="13"/>
      <c r="BS516" s="302"/>
      <c r="BT516" s="13"/>
      <c r="BU516" s="302"/>
      <c r="BV516" s="386"/>
      <c r="BW516" s="303"/>
      <c r="BX516" s="303"/>
      <c r="BY516" s="302"/>
      <c r="BZ516" s="302"/>
      <c r="CA516" s="387"/>
      <c r="CB516" s="395"/>
      <c r="CC516" s="12"/>
      <c r="CD516" s="304"/>
      <c r="CE516" s="14"/>
      <c r="CF516" s="395"/>
      <c r="CG516" s="397"/>
      <c r="CH516" s="300">
        <f t="shared" si="201"/>
        <v>0</v>
      </c>
      <c r="CI516" s="26"/>
      <c r="CJ516" s="17">
        <f t="shared" si="198"/>
        <v>0</v>
      </c>
      <c r="CK516" s="18">
        <f t="shared" si="209"/>
        <v>12.89</v>
      </c>
      <c r="CM516" s="164"/>
      <c r="CN516" s="302"/>
      <c r="CO516" s="13">
        <f t="shared" si="202"/>
        <v>0</v>
      </c>
      <c r="CP516" s="302"/>
      <c r="CQ516" s="13">
        <f t="shared" si="203"/>
        <v>0</v>
      </c>
      <c r="CR516" s="302"/>
      <c r="CS516" s="13">
        <f t="shared" si="204"/>
        <v>0</v>
      </c>
      <c r="CT516" s="302"/>
      <c r="CU516" s="13">
        <f t="shared" si="199"/>
        <v>0</v>
      </c>
      <c r="CV516" s="302"/>
      <c r="CW516" s="13">
        <f t="shared" si="205"/>
        <v>0</v>
      </c>
      <c r="CX516" s="13">
        <f t="shared" si="206"/>
        <v>0</v>
      </c>
      <c r="CY516" s="251">
        <f t="shared" si="207"/>
        <v>0</v>
      </c>
      <c r="CZ516" s="13" t="s">
        <v>29</v>
      </c>
      <c r="DA516" s="13">
        <v>50</v>
      </c>
      <c r="DB516" s="22">
        <f t="shared" si="208"/>
        <v>0</v>
      </c>
      <c r="DD516" s="24"/>
      <c r="DF516" s="163"/>
      <c r="DH516" s="24"/>
      <c r="DI516" s="447"/>
      <c r="DJ516" s="163"/>
    </row>
    <row r="517" spans="1:114" s="7" customFormat="1">
      <c r="A517" s="277">
        <f t="shared" si="192"/>
        <v>50</v>
      </c>
      <c r="B517" s="21" t="e">
        <f>'Calculateur de trading'!I517/C517/W517</f>
        <v>#DIV/0!</v>
      </c>
      <c r="C517" s="278">
        <f t="shared" si="193"/>
        <v>10</v>
      </c>
      <c r="D517" s="426"/>
      <c r="E517" s="273">
        <f t="shared" si="194"/>
        <v>100</v>
      </c>
      <c r="F517" s="271">
        <f t="shared" ref="F517:F580" si="210">(E517/A517)</f>
        <v>2</v>
      </c>
      <c r="G517" s="271" t="e">
        <f t="shared" ref="G517:G580" si="211">B517/F517</f>
        <v>#DIV/0!</v>
      </c>
      <c r="H517" s="272">
        <f t="shared" ref="H517:H580" si="212">C517*F517</f>
        <v>20</v>
      </c>
      <c r="I517" s="270"/>
      <c r="J517" s="273">
        <f t="shared" si="195"/>
        <v>200</v>
      </c>
      <c r="K517" s="271">
        <f t="shared" ref="K517:K580" si="213">J517/A517</f>
        <v>4</v>
      </c>
      <c r="L517" s="271" t="e">
        <f t="shared" ref="L517:L580" si="214">B517/K517</f>
        <v>#DIV/0!</v>
      </c>
      <c r="M517" s="272">
        <f t="shared" ref="M517:M580" si="215">C517*K517</f>
        <v>40</v>
      </c>
      <c r="N517" s="389"/>
      <c r="O517" s="455" t="e">
        <f>(A517*B517*W517)+(B517*'Calculateur de trading'!H517)</f>
        <v>#DIV/0!</v>
      </c>
      <c r="P517" s="274" t="e">
        <f>O517/'Déscriptions des trades'!CK517</f>
        <v>#DIV/0!</v>
      </c>
      <c r="Q517" s="456" t="e">
        <f>'Déscriptions des trades'!CK517-O517</f>
        <v>#DIV/0!</v>
      </c>
      <c r="R517" s="466" t="e">
        <f t="shared" si="196"/>
        <v>#DIV/0!</v>
      </c>
      <c r="S517" s="389"/>
      <c r="T517" s="12"/>
      <c r="U517" s="25"/>
      <c r="V517" s="15"/>
      <c r="W517" s="490">
        <f t="shared" si="200"/>
        <v>0</v>
      </c>
      <c r="X517" s="21" t="e">
        <f>W517*U517/'Déscriptions des trades'!CK517*'Déscriptions des trades'!B517</f>
        <v>#DIV/0!</v>
      </c>
      <c r="Y517" s="459"/>
      <c r="Z517" s="389"/>
      <c r="AA517" s="23">
        <f t="shared" si="197"/>
        <v>0.1</v>
      </c>
      <c r="AB517" s="17" t="e">
        <f>(AA517*'Déscriptions des trades'!U517*'Déscriptions des trades'!B517/'Déscriptions des trades'!CK517)*'Déscriptions des trades'!W517</f>
        <v>#DIV/0!</v>
      </c>
      <c r="AC517" s="265" t="e">
        <f>AB517*'Déscriptions des trades'!CK517</f>
        <v>#DIV/0!</v>
      </c>
      <c r="AD517" s="266" t="e">
        <f>'Déscriptions des trades'!CK517-AC517</f>
        <v>#DIV/0!</v>
      </c>
      <c r="AE517" s="389"/>
      <c r="AF517" s="399">
        <v>513</v>
      </c>
      <c r="AG517" s="389"/>
      <c r="AH517" s="20"/>
      <c r="AI517" s="303"/>
      <c r="AJ517" s="307"/>
      <c r="AK517" s="161"/>
      <c r="AL517" s="305"/>
      <c r="AM517" s="305"/>
      <c r="AN517" s="162"/>
      <c r="AO517" s="439"/>
      <c r="AP517" s="162"/>
      <c r="AQ517" s="113"/>
      <c r="AR517" s="113"/>
      <c r="AS517" s="384"/>
      <c r="AT517" s="306"/>
      <c r="AU517" s="306"/>
      <c r="AV517" s="160"/>
      <c r="AW517" s="158"/>
      <c r="AX517" s="385"/>
      <c r="AY517" s="453"/>
      <c r="AZ517" s="165"/>
      <c r="BA517" s="301"/>
      <c r="BB517" s="165"/>
      <c r="BC517" s="301"/>
      <c r="BD517" s="165"/>
      <c r="BE517" s="302"/>
      <c r="BF517" s="302"/>
      <c r="BG517" s="165"/>
      <c r="BH517" s="303"/>
      <c r="BI517" s="165"/>
      <c r="BJ517" s="304"/>
      <c r="BK517" s="394"/>
      <c r="BL517" s="302"/>
      <c r="BM517" s="302"/>
      <c r="BN517" s="394"/>
      <c r="BO517" s="302"/>
      <c r="BP517" s="13"/>
      <c r="BQ517" s="302"/>
      <c r="BR517" s="13"/>
      <c r="BS517" s="302"/>
      <c r="BT517" s="13"/>
      <c r="BU517" s="302"/>
      <c r="BV517" s="386"/>
      <c r="BW517" s="303"/>
      <c r="BX517" s="303"/>
      <c r="BY517" s="302"/>
      <c r="BZ517" s="302"/>
      <c r="CA517" s="387"/>
      <c r="CB517" s="395"/>
      <c r="CC517" s="12"/>
      <c r="CD517" s="304"/>
      <c r="CE517" s="14"/>
      <c r="CF517" s="395"/>
      <c r="CG517" s="397"/>
      <c r="CH517" s="300">
        <f t="shared" si="201"/>
        <v>0</v>
      </c>
      <c r="CI517" s="26"/>
      <c r="CJ517" s="17">
        <f t="shared" si="198"/>
        <v>0</v>
      </c>
      <c r="CK517" s="18">
        <f t="shared" si="209"/>
        <v>12.89</v>
      </c>
      <c r="CM517" s="164"/>
      <c r="CN517" s="302"/>
      <c r="CO517" s="13">
        <f t="shared" si="202"/>
        <v>0</v>
      </c>
      <c r="CP517" s="302"/>
      <c r="CQ517" s="13">
        <f t="shared" si="203"/>
        <v>0</v>
      </c>
      <c r="CR517" s="302"/>
      <c r="CS517" s="13">
        <f t="shared" si="204"/>
        <v>0</v>
      </c>
      <c r="CT517" s="302"/>
      <c r="CU517" s="13">
        <f t="shared" si="199"/>
        <v>0</v>
      </c>
      <c r="CV517" s="302"/>
      <c r="CW517" s="13">
        <f t="shared" si="205"/>
        <v>0</v>
      </c>
      <c r="CX517" s="13">
        <f t="shared" si="206"/>
        <v>0</v>
      </c>
      <c r="CY517" s="251">
        <f t="shared" si="207"/>
        <v>0</v>
      </c>
      <c r="CZ517" s="13" t="s">
        <v>29</v>
      </c>
      <c r="DA517" s="13">
        <v>50</v>
      </c>
      <c r="DB517" s="22">
        <f t="shared" si="208"/>
        <v>0</v>
      </c>
      <c r="DD517" s="24"/>
      <c r="DF517" s="163"/>
      <c r="DH517" s="24"/>
      <c r="DI517" s="447"/>
      <c r="DJ517" s="163"/>
    </row>
    <row r="518" spans="1:114" s="7" customFormat="1">
      <c r="A518" s="277">
        <f t="shared" ref="A518:A581" si="216">A517</f>
        <v>50</v>
      </c>
      <c r="B518" s="21" t="e">
        <f>'Calculateur de trading'!I518/C518/W518</f>
        <v>#DIV/0!</v>
      </c>
      <c r="C518" s="278">
        <f t="shared" ref="C518:C581" si="217">C517</f>
        <v>10</v>
      </c>
      <c r="D518" s="278"/>
      <c r="E518" s="273">
        <f t="shared" ref="E518:E581" si="218">E517</f>
        <v>100</v>
      </c>
      <c r="F518" s="271">
        <f t="shared" si="210"/>
        <v>2</v>
      </c>
      <c r="G518" s="271" t="e">
        <f t="shared" si="211"/>
        <v>#DIV/0!</v>
      </c>
      <c r="H518" s="272">
        <f t="shared" si="212"/>
        <v>20</v>
      </c>
      <c r="I518" s="270"/>
      <c r="J518" s="273">
        <f t="shared" ref="J518:J581" si="219">J517</f>
        <v>200</v>
      </c>
      <c r="K518" s="271">
        <f t="shared" si="213"/>
        <v>4</v>
      </c>
      <c r="L518" s="271" t="e">
        <f t="shared" si="214"/>
        <v>#DIV/0!</v>
      </c>
      <c r="M518" s="272">
        <f t="shared" si="215"/>
        <v>40</v>
      </c>
      <c r="N518" s="389"/>
      <c r="O518" s="455" t="e">
        <f>(A518*B518*W518)+(B518*'Calculateur de trading'!H518)</f>
        <v>#DIV/0!</v>
      </c>
      <c r="P518" s="274" t="e">
        <f>O518/'Déscriptions des trades'!CK518</f>
        <v>#DIV/0!</v>
      </c>
      <c r="Q518" s="456" t="e">
        <f>'Déscriptions des trades'!CK518-O518</f>
        <v>#DIV/0!</v>
      </c>
      <c r="R518" s="466" t="e">
        <f t="shared" ref="R518:R581" si="220">B518*C518</f>
        <v>#DIV/0!</v>
      </c>
      <c r="S518" s="389"/>
      <c r="T518" s="12"/>
      <c r="U518" s="25"/>
      <c r="V518" s="15"/>
      <c r="W518" s="490">
        <f t="shared" si="200"/>
        <v>0</v>
      </c>
      <c r="X518" s="21" t="e">
        <f>W518*U518/'Déscriptions des trades'!CK518*'Déscriptions des trades'!B518</f>
        <v>#DIV/0!</v>
      </c>
      <c r="Y518" s="459"/>
      <c r="Z518" s="389"/>
      <c r="AA518" s="23">
        <f t="shared" ref="AA518:AA581" si="221">AA517</f>
        <v>0.1</v>
      </c>
      <c r="AB518" s="17" t="e">
        <f>(AA518*'Déscriptions des trades'!U518*'Déscriptions des trades'!B518/'Déscriptions des trades'!CK518)*'Déscriptions des trades'!W518</f>
        <v>#DIV/0!</v>
      </c>
      <c r="AC518" s="265" t="e">
        <f>AB518*'Déscriptions des trades'!CK518</f>
        <v>#DIV/0!</v>
      </c>
      <c r="AD518" s="266" t="e">
        <f>'Déscriptions des trades'!CK518-AC518</f>
        <v>#DIV/0!</v>
      </c>
      <c r="AE518" s="389"/>
      <c r="AF518" s="399">
        <v>514</v>
      </c>
      <c r="AG518" s="389"/>
      <c r="AH518" s="20"/>
      <c r="AI518" s="303"/>
      <c r="AJ518" s="307"/>
      <c r="AK518" s="161"/>
      <c r="AL518" s="305"/>
      <c r="AM518" s="305"/>
      <c r="AN518" s="162"/>
      <c r="AO518" s="439"/>
      <c r="AP518" s="162"/>
      <c r="AQ518" s="113"/>
      <c r="AR518" s="113"/>
      <c r="AS518" s="384"/>
      <c r="AT518" s="306"/>
      <c r="AU518" s="306"/>
      <c r="AV518" s="160"/>
      <c r="AW518" s="158"/>
      <c r="AX518" s="385"/>
      <c r="AY518" s="453"/>
      <c r="AZ518" s="165"/>
      <c r="BA518" s="301"/>
      <c r="BB518" s="165"/>
      <c r="BC518" s="301"/>
      <c r="BD518" s="165"/>
      <c r="BE518" s="302"/>
      <c r="BF518" s="302"/>
      <c r="BG518" s="165"/>
      <c r="BH518" s="303"/>
      <c r="BI518" s="165"/>
      <c r="BJ518" s="304"/>
      <c r="BK518" s="394"/>
      <c r="BL518" s="302"/>
      <c r="BM518" s="302"/>
      <c r="BN518" s="394"/>
      <c r="BO518" s="302"/>
      <c r="BP518" s="13"/>
      <c r="BQ518" s="302"/>
      <c r="BR518" s="13"/>
      <c r="BS518" s="302"/>
      <c r="BT518" s="13"/>
      <c r="BU518" s="302"/>
      <c r="BV518" s="386"/>
      <c r="BW518" s="303"/>
      <c r="BX518" s="303"/>
      <c r="BY518" s="302"/>
      <c r="BZ518" s="302"/>
      <c r="CA518" s="387"/>
      <c r="CB518" s="395"/>
      <c r="CC518" s="12"/>
      <c r="CD518" s="304"/>
      <c r="CE518" s="14"/>
      <c r="CF518" s="395"/>
      <c r="CG518" s="397"/>
      <c r="CH518" s="300">
        <f t="shared" si="201"/>
        <v>0</v>
      </c>
      <c r="CI518" s="26"/>
      <c r="CJ518" s="17">
        <f t="shared" si="198"/>
        <v>0</v>
      </c>
      <c r="CK518" s="18">
        <f t="shared" si="209"/>
        <v>12.89</v>
      </c>
      <c r="CM518" s="164"/>
      <c r="CN518" s="302"/>
      <c r="CO518" s="13">
        <f t="shared" si="202"/>
        <v>0</v>
      </c>
      <c r="CP518" s="302"/>
      <c r="CQ518" s="13">
        <f t="shared" si="203"/>
        <v>0</v>
      </c>
      <c r="CR518" s="302"/>
      <c r="CS518" s="13">
        <f t="shared" si="204"/>
        <v>0</v>
      </c>
      <c r="CT518" s="302"/>
      <c r="CU518" s="13">
        <f t="shared" si="199"/>
        <v>0</v>
      </c>
      <c r="CV518" s="302"/>
      <c r="CW518" s="13">
        <f t="shared" si="205"/>
        <v>0</v>
      </c>
      <c r="CX518" s="13">
        <f t="shared" si="206"/>
        <v>0</v>
      </c>
      <c r="CY518" s="251">
        <f t="shared" si="207"/>
        <v>0</v>
      </c>
      <c r="CZ518" s="13" t="s">
        <v>29</v>
      </c>
      <c r="DA518" s="13">
        <v>50</v>
      </c>
      <c r="DB518" s="22">
        <f t="shared" si="208"/>
        <v>0</v>
      </c>
      <c r="DD518" s="24"/>
      <c r="DF518" s="163"/>
      <c r="DH518" s="24"/>
      <c r="DI518" s="447"/>
      <c r="DJ518" s="163"/>
    </row>
    <row r="519" spans="1:114" s="7" customFormat="1">
      <c r="A519" s="277">
        <f t="shared" si="216"/>
        <v>50</v>
      </c>
      <c r="B519" s="21" t="e">
        <f>'Calculateur de trading'!I519/C519/W519</f>
        <v>#DIV/0!</v>
      </c>
      <c r="C519" s="278">
        <f t="shared" si="217"/>
        <v>10</v>
      </c>
      <c r="D519" s="426"/>
      <c r="E519" s="273">
        <f t="shared" si="218"/>
        <v>100</v>
      </c>
      <c r="F519" s="271">
        <f t="shared" si="210"/>
        <v>2</v>
      </c>
      <c r="G519" s="271" t="e">
        <f t="shared" si="211"/>
        <v>#DIV/0!</v>
      </c>
      <c r="H519" s="272">
        <f t="shared" si="212"/>
        <v>20</v>
      </c>
      <c r="I519" s="270"/>
      <c r="J519" s="273">
        <f t="shared" si="219"/>
        <v>200</v>
      </c>
      <c r="K519" s="271">
        <f t="shared" si="213"/>
        <v>4</v>
      </c>
      <c r="L519" s="271" t="e">
        <f t="shared" si="214"/>
        <v>#DIV/0!</v>
      </c>
      <c r="M519" s="272">
        <f t="shared" si="215"/>
        <v>40</v>
      </c>
      <c r="N519" s="389"/>
      <c r="O519" s="455" t="e">
        <f>(A519*B519*W519)+(B519*'Calculateur de trading'!H519)</f>
        <v>#DIV/0!</v>
      </c>
      <c r="P519" s="274" t="e">
        <f>O519/'Déscriptions des trades'!CK519</f>
        <v>#DIV/0!</v>
      </c>
      <c r="Q519" s="456" t="e">
        <f>'Déscriptions des trades'!CK519-O519</f>
        <v>#DIV/0!</v>
      </c>
      <c r="R519" s="466" t="e">
        <f t="shared" si="220"/>
        <v>#DIV/0!</v>
      </c>
      <c r="S519" s="389"/>
      <c r="T519" s="12"/>
      <c r="U519" s="25"/>
      <c r="V519" s="15"/>
      <c r="W519" s="490">
        <f t="shared" si="200"/>
        <v>0</v>
      </c>
      <c r="X519" s="21" t="e">
        <f>W519*U519/'Déscriptions des trades'!CK519*'Déscriptions des trades'!B519</f>
        <v>#DIV/0!</v>
      </c>
      <c r="Y519" s="459"/>
      <c r="Z519" s="389"/>
      <c r="AA519" s="23">
        <f t="shared" si="221"/>
        <v>0.1</v>
      </c>
      <c r="AB519" s="17" t="e">
        <f>(AA519*'Déscriptions des trades'!U519*'Déscriptions des trades'!B519/'Déscriptions des trades'!CK519)*'Déscriptions des trades'!W519</f>
        <v>#DIV/0!</v>
      </c>
      <c r="AC519" s="265" t="e">
        <f>AB519*'Déscriptions des trades'!CK519</f>
        <v>#DIV/0!</v>
      </c>
      <c r="AD519" s="266" t="e">
        <f>'Déscriptions des trades'!CK519-AC519</f>
        <v>#DIV/0!</v>
      </c>
      <c r="AE519" s="389"/>
      <c r="AF519" s="399">
        <v>515</v>
      </c>
      <c r="AG519" s="389"/>
      <c r="AH519" s="20"/>
      <c r="AI519" s="303"/>
      <c r="AJ519" s="307"/>
      <c r="AK519" s="161"/>
      <c r="AL519" s="305"/>
      <c r="AM519" s="305"/>
      <c r="AN519" s="162"/>
      <c r="AO519" s="439"/>
      <c r="AP519" s="162"/>
      <c r="AQ519" s="113"/>
      <c r="AR519" s="113"/>
      <c r="AS519" s="384"/>
      <c r="AT519" s="306"/>
      <c r="AU519" s="306"/>
      <c r="AV519" s="160"/>
      <c r="AW519" s="158"/>
      <c r="AX519" s="385"/>
      <c r="AY519" s="453"/>
      <c r="AZ519" s="165"/>
      <c r="BA519" s="301"/>
      <c r="BB519" s="165"/>
      <c r="BC519" s="301"/>
      <c r="BD519" s="165"/>
      <c r="BE519" s="302"/>
      <c r="BF519" s="302"/>
      <c r="BG519" s="165"/>
      <c r="BH519" s="303"/>
      <c r="BI519" s="165"/>
      <c r="BJ519" s="304"/>
      <c r="BK519" s="394"/>
      <c r="BL519" s="302"/>
      <c r="BM519" s="302"/>
      <c r="BN519" s="394"/>
      <c r="BO519" s="302"/>
      <c r="BP519" s="13"/>
      <c r="BQ519" s="302"/>
      <c r="BR519" s="13"/>
      <c r="BS519" s="302"/>
      <c r="BT519" s="13"/>
      <c r="BU519" s="302"/>
      <c r="BV519" s="386"/>
      <c r="BW519" s="303"/>
      <c r="BX519" s="303"/>
      <c r="BY519" s="302"/>
      <c r="BZ519" s="302"/>
      <c r="CA519" s="387"/>
      <c r="CB519" s="395"/>
      <c r="CC519" s="12"/>
      <c r="CD519" s="304"/>
      <c r="CE519" s="14"/>
      <c r="CF519" s="395"/>
      <c r="CG519" s="397"/>
      <c r="CH519" s="300">
        <f t="shared" si="201"/>
        <v>0</v>
      </c>
      <c r="CI519" s="26"/>
      <c r="CJ519" s="17">
        <f t="shared" si="198"/>
        <v>0</v>
      </c>
      <c r="CK519" s="18">
        <f t="shared" si="209"/>
        <v>12.89</v>
      </c>
      <c r="CM519" s="164"/>
      <c r="CN519" s="302"/>
      <c r="CO519" s="13">
        <f t="shared" si="202"/>
        <v>0</v>
      </c>
      <c r="CP519" s="302"/>
      <c r="CQ519" s="13">
        <f t="shared" si="203"/>
        <v>0</v>
      </c>
      <c r="CR519" s="302"/>
      <c r="CS519" s="13">
        <f t="shared" si="204"/>
        <v>0</v>
      </c>
      <c r="CT519" s="302"/>
      <c r="CU519" s="13">
        <f t="shared" si="199"/>
        <v>0</v>
      </c>
      <c r="CV519" s="302"/>
      <c r="CW519" s="13">
        <f t="shared" si="205"/>
        <v>0</v>
      </c>
      <c r="CX519" s="13">
        <f t="shared" si="206"/>
        <v>0</v>
      </c>
      <c r="CY519" s="251">
        <f t="shared" si="207"/>
        <v>0</v>
      </c>
      <c r="CZ519" s="13" t="s">
        <v>29</v>
      </c>
      <c r="DA519" s="13">
        <v>50</v>
      </c>
      <c r="DB519" s="22">
        <f t="shared" si="208"/>
        <v>0</v>
      </c>
      <c r="DD519" s="24"/>
      <c r="DF519" s="163"/>
      <c r="DH519" s="24"/>
      <c r="DI519" s="447"/>
      <c r="DJ519" s="163"/>
    </row>
    <row r="520" spans="1:114" s="7" customFormat="1">
      <c r="A520" s="277">
        <f t="shared" si="216"/>
        <v>50</v>
      </c>
      <c r="B520" s="21" t="e">
        <f>'Calculateur de trading'!I520/C520/W520</f>
        <v>#DIV/0!</v>
      </c>
      <c r="C520" s="278">
        <f t="shared" si="217"/>
        <v>10</v>
      </c>
      <c r="D520" s="278"/>
      <c r="E520" s="273">
        <f t="shared" si="218"/>
        <v>100</v>
      </c>
      <c r="F520" s="271">
        <f t="shared" si="210"/>
        <v>2</v>
      </c>
      <c r="G520" s="271" t="e">
        <f t="shared" si="211"/>
        <v>#DIV/0!</v>
      </c>
      <c r="H520" s="272">
        <f t="shared" si="212"/>
        <v>20</v>
      </c>
      <c r="I520" s="270"/>
      <c r="J520" s="273">
        <f t="shared" si="219"/>
        <v>200</v>
      </c>
      <c r="K520" s="271">
        <f t="shared" si="213"/>
        <v>4</v>
      </c>
      <c r="L520" s="271" t="e">
        <f t="shared" si="214"/>
        <v>#DIV/0!</v>
      </c>
      <c r="M520" s="272">
        <f t="shared" si="215"/>
        <v>40</v>
      </c>
      <c r="N520" s="389"/>
      <c r="O520" s="455" t="e">
        <f>(A520*B520*W520)+(B520*'Calculateur de trading'!H520)</f>
        <v>#DIV/0!</v>
      </c>
      <c r="P520" s="274" t="e">
        <f>O520/'Déscriptions des trades'!CK520</f>
        <v>#DIV/0!</v>
      </c>
      <c r="Q520" s="456" t="e">
        <f>'Déscriptions des trades'!CK520-O520</f>
        <v>#DIV/0!</v>
      </c>
      <c r="R520" s="466" t="e">
        <f t="shared" si="220"/>
        <v>#DIV/0!</v>
      </c>
      <c r="S520" s="389"/>
      <c r="T520" s="12"/>
      <c r="U520" s="25"/>
      <c r="V520" s="15"/>
      <c r="W520" s="490">
        <f t="shared" si="200"/>
        <v>0</v>
      </c>
      <c r="X520" s="21" t="e">
        <f>W520*U520/'Déscriptions des trades'!CK520*'Déscriptions des trades'!B520</f>
        <v>#DIV/0!</v>
      </c>
      <c r="Y520" s="459"/>
      <c r="Z520" s="389"/>
      <c r="AA520" s="23">
        <f t="shared" si="221"/>
        <v>0.1</v>
      </c>
      <c r="AB520" s="17" t="e">
        <f>(AA520*'Déscriptions des trades'!U520*'Déscriptions des trades'!B520/'Déscriptions des trades'!CK520)*'Déscriptions des trades'!W520</f>
        <v>#DIV/0!</v>
      </c>
      <c r="AC520" s="265" t="e">
        <f>AB520*'Déscriptions des trades'!CK520</f>
        <v>#DIV/0!</v>
      </c>
      <c r="AD520" s="266" t="e">
        <f>'Déscriptions des trades'!CK520-AC520</f>
        <v>#DIV/0!</v>
      </c>
      <c r="AE520" s="389"/>
      <c r="AF520" s="399">
        <v>516</v>
      </c>
      <c r="AG520" s="389"/>
      <c r="AH520" s="20"/>
      <c r="AI520" s="303"/>
      <c r="AJ520" s="307"/>
      <c r="AK520" s="161"/>
      <c r="AL520" s="305"/>
      <c r="AM520" s="305"/>
      <c r="AN520" s="162"/>
      <c r="AO520" s="439"/>
      <c r="AP520" s="162"/>
      <c r="AQ520" s="113"/>
      <c r="AR520" s="113"/>
      <c r="AS520" s="384"/>
      <c r="AT520" s="306"/>
      <c r="AU520" s="306"/>
      <c r="AV520" s="160"/>
      <c r="AW520" s="158"/>
      <c r="AX520" s="385"/>
      <c r="AY520" s="453"/>
      <c r="AZ520" s="165"/>
      <c r="BA520" s="301"/>
      <c r="BB520" s="165"/>
      <c r="BC520" s="301"/>
      <c r="BD520" s="165"/>
      <c r="BE520" s="302"/>
      <c r="BF520" s="302"/>
      <c r="BG520" s="165"/>
      <c r="BH520" s="303"/>
      <c r="BI520" s="165"/>
      <c r="BJ520" s="304"/>
      <c r="BK520" s="394"/>
      <c r="BL520" s="302"/>
      <c r="BM520" s="302"/>
      <c r="BN520" s="394"/>
      <c r="BO520" s="302"/>
      <c r="BP520" s="13"/>
      <c r="BQ520" s="302"/>
      <c r="BR520" s="13"/>
      <c r="BS520" s="302"/>
      <c r="BT520" s="13"/>
      <c r="BU520" s="302"/>
      <c r="BV520" s="386"/>
      <c r="BW520" s="303"/>
      <c r="BX520" s="303"/>
      <c r="BY520" s="302"/>
      <c r="BZ520" s="302"/>
      <c r="CA520" s="387"/>
      <c r="CB520" s="395"/>
      <c r="CC520" s="12"/>
      <c r="CD520" s="304"/>
      <c r="CE520" s="14"/>
      <c r="CF520" s="395"/>
      <c r="CG520" s="397"/>
      <c r="CH520" s="300">
        <f t="shared" si="201"/>
        <v>0</v>
      </c>
      <c r="CI520" s="26"/>
      <c r="CJ520" s="17">
        <f t="shared" ref="CJ520:CJ583" si="222">CI520/CK519</f>
        <v>0</v>
      </c>
      <c r="CK520" s="18">
        <f t="shared" si="209"/>
        <v>12.89</v>
      </c>
      <c r="CM520" s="164"/>
      <c r="CN520" s="302"/>
      <c r="CO520" s="13">
        <f t="shared" si="202"/>
        <v>0</v>
      </c>
      <c r="CP520" s="302"/>
      <c r="CQ520" s="13">
        <f t="shared" si="203"/>
        <v>0</v>
      </c>
      <c r="CR520" s="302"/>
      <c r="CS520" s="13">
        <f t="shared" si="204"/>
        <v>0</v>
      </c>
      <c r="CT520" s="302"/>
      <c r="CU520" s="13">
        <f t="shared" ref="CU520:CU583" si="223">IF(CT520="Bon",10,)</f>
        <v>0</v>
      </c>
      <c r="CV520" s="302"/>
      <c r="CW520" s="13">
        <f t="shared" si="205"/>
        <v>0</v>
      </c>
      <c r="CX520" s="13">
        <f t="shared" si="206"/>
        <v>0</v>
      </c>
      <c r="CY520" s="251">
        <f t="shared" si="207"/>
        <v>0</v>
      </c>
      <c r="CZ520" s="13" t="s">
        <v>29</v>
      </c>
      <c r="DA520" s="13">
        <v>50</v>
      </c>
      <c r="DB520" s="22">
        <f t="shared" si="208"/>
        <v>0</v>
      </c>
      <c r="DD520" s="24"/>
      <c r="DF520" s="163"/>
      <c r="DH520" s="24"/>
      <c r="DI520" s="447"/>
      <c r="DJ520" s="163"/>
    </row>
    <row r="521" spans="1:114" s="7" customFormat="1">
      <c r="A521" s="277">
        <f t="shared" si="216"/>
        <v>50</v>
      </c>
      <c r="B521" s="21" t="e">
        <f>'Calculateur de trading'!I521/C521/W521</f>
        <v>#DIV/0!</v>
      </c>
      <c r="C521" s="278">
        <f t="shared" si="217"/>
        <v>10</v>
      </c>
      <c r="D521" s="426"/>
      <c r="E521" s="273">
        <f t="shared" si="218"/>
        <v>100</v>
      </c>
      <c r="F521" s="271">
        <f t="shared" si="210"/>
        <v>2</v>
      </c>
      <c r="G521" s="271" t="e">
        <f t="shared" si="211"/>
        <v>#DIV/0!</v>
      </c>
      <c r="H521" s="272">
        <f t="shared" si="212"/>
        <v>20</v>
      </c>
      <c r="I521" s="270"/>
      <c r="J521" s="273">
        <f t="shared" si="219"/>
        <v>200</v>
      </c>
      <c r="K521" s="271">
        <f t="shared" si="213"/>
        <v>4</v>
      </c>
      <c r="L521" s="271" t="e">
        <f t="shared" si="214"/>
        <v>#DIV/0!</v>
      </c>
      <c r="M521" s="272">
        <f t="shared" si="215"/>
        <v>40</v>
      </c>
      <c r="N521" s="389"/>
      <c r="O521" s="455" t="e">
        <f>(A521*B521*W521)+(B521*'Calculateur de trading'!H521)</f>
        <v>#DIV/0!</v>
      </c>
      <c r="P521" s="274" t="e">
        <f>O521/'Déscriptions des trades'!CK521</f>
        <v>#DIV/0!</v>
      </c>
      <c r="Q521" s="456" t="e">
        <f>'Déscriptions des trades'!CK521-O521</f>
        <v>#DIV/0!</v>
      </c>
      <c r="R521" s="466" t="e">
        <f t="shared" si="220"/>
        <v>#DIV/0!</v>
      </c>
      <c r="S521" s="389"/>
      <c r="T521" s="12"/>
      <c r="U521" s="25"/>
      <c r="V521" s="15"/>
      <c r="W521" s="490">
        <f t="shared" ref="W521:W584" si="224">W520</f>
        <v>0</v>
      </c>
      <c r="X521" s="21" t="e">
        <f>W521*U521/'Déscriptions des trades'!CK521*'Déscriptions des trades'!B521</f>
        <v>#DIV/0!</v>
      </c>
      <c r="Y521" s="459"/>
      <c r="Z521" s="389"/>
      <c r="AA521" s="23">
        <f t="shared" si="221"/>
        <v>0.1</v>
      </c>
      <c r="AB521" s="17" t="e">
        <f>(AA521*'Déscriptions des trades'!U521*'Déscriptions des trades'!B521/'Déscriptions des trades'!CK521)*'Déscriptions des trades'!W521</f>
        <v>#DIV/0!</v>
      </c>
      <c r="AC521" s="265" t="e">
        <f>AB521*'Déscriptions des trades'!CK521</f>
        <v>#DIV/0!</v>
      </c>
      <c r="AD521" s="266" t="e">
        <f>'Déscriptions des trades'!CK521-AC521</f>
        <v>#DIV/0!</v>
      </c>
      <c r="AE521" s="389"/>
      <c r="AF521" s="399">
        <v>517</v>
      </c>
      <c r="AG521" s="389"/>
      <c r="AH521" s="20"/>
      <c r="AI521" s="303"/>
      <c r="AJ521" s="307"/>
      <c r="AK521" s="161"/>
      <c r="AL521" s="305"/>
      <c r="AM521" s="305"/>
      <c r="AN521" s="162"/>
      <c r="AO521" s="439"/>
      <c r="AP521" s="162"/>
      <c r="AQ521" s="113"/>
      <c r="AR521" s="113"/>
      <c r="AS521" s="384"/>
      <c r="AT521" s="306"/>
      <c r="AU521" s="306"/>
      <c r="AV521" s="160"/>
      <c r="AW521" s="158"/>
      <c r="AX521" s="385"/>
      <c r="AY521" s="453"/>
      <c r="AZ521" s="165"/>
      <c r="BA521" s="301"/>
      <c r="BB521" s="165"/>
      <c r="BC521" s="301"/>
      <c r="BD521" s="165"/>
      <c r="BE521" s="302"/>
      <c r="BF521" s="302"/>
      <c r="BG521" s="165"/>
      <c r="BH521" s="303"/>
      <c r="BI521" s="165"/>
      <c r="BJ521" s="304"/>
      <c r="BK521" s="394"/>
      <c r="BL521" s="302"/>
      <c r="BM521" s="302"/>
      <c r="BN521" s="394"/>
      <c r="BO521" s="302"/>
      <c r="BP521" s="13"/>
      <c r="BQ521" s="302"/>
      <c r="BR521" s="13"/>
      <c r="BS521" s="302"/>
      <c r="BT521" s="13"/>
      <c r="BU521" s="302"/>
      <c r="BV521" s="386"/>
      <c r="BW521" s="303"/>
      <c r="BX521" s="303"/>
      <c r="BY521" s="302"/>
      <c r="BZ521" s="302"/>
      <c r="CA521" s="387"/>
      <c r="CB521" s="395"/>
      <c r="CC521" s="12"/>
      <c r="CD521" s="304"/>
      <c r="CE521" s="14"/>
      <c r="CF521" s="395"/>
      <c r="CG521" s="397"/>
      <c r="CH521" s="300">
        <f t="shared" si="201"/>
        <v>0</v>
      </c>
      <c r="CI521" s="26"/>
      <c r="CJ521" s="17">
        <f t="shared" si="222"/>
        <v>0</v>
      </c>
      <c r="CK521" s="18">
        <f t="shared" si="209"/>
        <v>12.89</v>
      </c>
      <c r="CM521" s="164"/>
      <c r="CN521" s="302"/>
      <c r="CO521" s="13">
        <f t="shared" si="202"/>
        <v>0</v>
      </c>
      <c r="CP521" s="302"/>
      <c r="CQ521" s="13">
        <f t="shared" si="203"/>
        <v>0</v>
      </c>
      <c r="CR521" s="302"/>
      <c r="CS521" s="13">
        <f t="shared" si="204"/>
        <v>0</v>
      </c>
      <c r="CT521" s="302"/>
      <c r="CU521" s="13">
        <f t="shared" si="223"/>
        <v>0</v>
      </c>
      <c r="CV521" s="302"/>
      <c r="CW521" s="13">
        <f t="shared" si="205"/>
        <v>0</v>
      </c>
      <c r="CX521" s="13">
        <f t="shared" si="206"/>
        <v>0</v>
      </c>
      <c r="CY521" s="251">
        <f t="shared" si="207"/>
        <v>0</v>
      </c>
      <c r="CZ521" s="13" t="s">
        <v>29</v>
      </c>
      <c r="DA521" s="13">
        <v>50</v>
      </c>
      <c r="DB521" s="22">
        <f t="shared" si="208"/>
        <v>0</v>
      </c>
      <c r="DD521" s="24"/>
      <c r="DF521" s="163"/>
      <c r="DH521" s="24"/>
      <c r="DI521" s="447"/>
      <c r="DJ521" s="163"/>
    </row>
    <row r="522" spans="1:114" s="7" customFormat="1">
      <c r="A522" s="277">
        <f t="shared" si="216"/>
        <v>50</v>
      </c>
      <c r="B522" s="21" t="e">
        <f>'Calculateur de trading'!I522/C522/W522</f>
        <v>#DIV/0!</v>
      </c>
      <c r="C522" s="278">
        <f t="shared" si="217"/>
        <v>10</v>
      </c>
      <c r="D522" s="278"/>
      <c r="E522" s="273">
        <f t="shared" si="218"/>
        <v>100</v>
      </c>
      <c r="F522" s="271">
        <f t="shared" si="210"/>
        <v>2</v>
      </c>
      <c r="G522" s="271" t="e">
        <f t="shared" si="211"/>
        <v>#DIV/0!</v>
      </c>
      <c r="H522" s="272">
        <f t="shared" si="212"/>
        <v>20</v>
      </c>
      <c r="I522" s="270"/>
      <c r="J522" s="273">
        <f t="shared" si="219"/>
        <v>200</v>
      </c>
      <c r="K522" s="271">
        <f t="shared" si="213"/>
        <v>4</v>
      </c>
      <c r="L522" s="271" t="e">
        <f t="shared" si="214"/>
        <v>#DIV/0!</v>
      </c>
      <c r="M522" s="272">
        <f t="shared" si="215"/>
        <v>40</v>
      </c>
      <c r="N522" s="389"/>
      <c r="O522" s="455" t="e">
        <f>(A522*B522*W522)+(B522*'Calculateur de trading'!H522)</f>
        <v>#DIV/0!</v>
      </c>
      <c r="P522" s="274" t="e">
        <f>O522/'Déscriptions des trades'!CK522</f>
        <v>#DIV/0!</v>
      </c>
      <c r="Q522" s="456" t="e">
        <f>'Déscriptions des trades'!CK522-O522</f>
        <v>#DIV/0!</v>
      </c>
      <c r="R522" s="466" t="e">
        <f t="shared" si="220"/>
        <v>#DIV/0!</v>
      </c>
      <c r="S522" s="389"/>
      <c r="T522" s="12"/>
      <c r="U522" s="25"/>
      <c r="V522" s="15"/>
      <c r="W522" s="490">
        <f t="shared" si="224"/>
        <v>0</v>
      </c>
      <c r="X522" s="21" t="e">
        <f>W522*U522/'Déscriptions des trades'!CK522*'Déscriptions des trades'!B522</f>
        <v>#DIV/0!</v>
      </c>
      <c r="Y522" s="459"/>
      <c r="Z522" s="389"/>
      <c r="AA522" s="23">
        <f t="shared" si="221"/>
        <v>0.1</v>
      </c>
      <c r="AB522" s="17" t="e">
        <f>(AA522*'Déscriptions des trades'!U522*'Déscriptions des trades'!B522/'Déscriptions des trades'!CK522)*'Déscriptions des trades'!W522</f>
        <v>#DIV/0!</v>
      </c>
      <c r="AC522" s="265" t="e">
        <f>AB522*'Déscriptions des trades'!CK522</f>
        <v>#DIV/0!</v>
      </c>
      <c r="AD522" s="266" t="e">
        <f>'Déscriptions des trades'!CK522-AC522</f>
        <v>#DIV/0!</v>
      </c>
      <c r="AE522" s="389"/>
      <c r="AF522" s="399">
        <v>518</v>
      </c>
      <c r="AG522" s="389"/>
      <c r="AH522" s="20"/>
      <c r="AI522" s="303"/>
      <c r="AJ522" s="307"/>
      <c r="AK522" s="161"/>
      <c r="AL522" s="305"/>
      <c r="AM522" s="305"/>
      <c r="AN522" s="162"/>
      <c r="AO522" s="439"/>
      <c r="AP522" s="162"/>
      <c r="AQ522" s="113"/>
      <c r="AR522" s="113"/>
      <c r="AS522" s="384"/>
      <c r="AT522" s="306"/>
      <c r="AU522" s="306"/>
      <c r="AV522" s="160"/>
      <c r="AW522" s="158"/>
      <c r="AX522" s="385"/>
      <c r="AY522" s="453"/>
      <c r="AZ522" s="165"/>
      <c r="BA522" s="301"/>
      <c r="BB522" s="165"/>
      <c r="BC522" s="301"/>
      <c r="BD522" s="165"/>
      <c r="BE522" s="302"/>
      <c r="BF522" s="302"/>
      <c r="BG522" s="165"/>
      <c r="BH522" s="303"/>
      <c r="BI522" s="165"/>
      <c r="BJ522" s="304"/>
      <c r="BK522" s="394"/>
      <c r="BL522" s="302"/>
      <c r="BM522" s="302"/>
      <c r="BN522" s="394"/>
      <c r="BO522" s="302"/>
      <c r="BP522" s="13"/>
      <c r="BQ522" s="302"/>
      <c r="BR522" s="13"/>
      <c r="BS522" s="302"/>
      <c r="BT522" s="13"/>
      <c r="BU522" s="302"/>
      <c r="BV522" s="386"/>
      <c r="BW522" s="303"/>
      <c r="BX522" s="303"/>
      <c r="BY522" s="302"/>
      <c r="BZ522" s="302"/>
      <c r="CA522" s="387"/>
      <c r="CB522" s="395"/>
      <c r="CC522" s="12"/>
      <c r="CD522" s="304"/>
      <c r="CE522" s="14"/>
      <c r="CF522" s="395"/>
      <c r="CG522" s="397"/>
      <c r="CH522" s="300">
        <f t="shared" si="201"/>
        <v>0</v>
      </c>
      <c r="CI522" s="26"/>
      <c r="CJ522" s="17">
        <f t="shared" si="222"/>
        <v>0</v>
      </c>
      <c r="CK522" s="18">
        <f t="shared" si="209"/>
        <v>12.89</v>
      </c>
      <c r="CM522" s="164"/>
      <c r="CN522" s="302"/>
      <c r="CO522" s="13">
        <f t="shared" si="202"/>
        <v>0</v>
      </c>
      <c r="CP522" s="302"/>
      <c r="CQ522" s="13">
        <f t="shared" si="203"/>
        <v>0</v>
      </c>
      <c r="CR522" s="302"/>
      <c r="CS522" s="13">
        <f t="shared" si="204"/>
        <v>0</v>
      </c>
      <c r="CT522" s="302"/>
      <c r="CU522" s="13">
        <f t="shared" si="223"/>
        <v>0</v>
      </c>
      <c r="CV522" s="302"/>
      <c r="CW522" s="13">
        <f t="shared" si="205"/>
        <v>0</v>
      </c>
      <c r="CX522" s="13">
        <f t="shared" si="206"/>
        <v>0</v>
      </c>
      <c r="CY522" s="251">
        <f t="shared" si="207"/>
        <v>0</v>
      </c>
      <c r="CZ522" s="13" t="s">
        <v>29</v>
      </c>
      <c r="DA522" s="13">
        <v>50</v>
      </c>
      <c r="DB522" s="22">
        <f t="shared" si="208"/>
        <v>0</v>
      </c>
      <c r="DD522" s="24"/>
      <c r="DF522" s="163"/>
      <c r="DH522" s="24"/>
      <c r="DI522" s="447"/>
      <c r="DJ522" s="163"/>
    </row>
    <row r="523" spans="1:114" s="7" customFormat="1">
      <c r="A523" s="277">
        <f t="shared" si="216"/>
        <v>50</v>
      </c>
      <c r="B523" s="21" t="e">
        <f>'Calculateur de trading'!I523/C523/W523</f>
        <v>#DIV/0!</v>
      </c>
      <c r="C523" s="278">
        <f t="shared" si="217"/>
        <v>10</v>
      </c>
      <c r="D523" s="426"/>
      <c r="E523" s="273">
        <f t="shared" si="218"/>
        <v>100</v>
      </c>
      <c r="F523" s="271">
        <f t="shared" si="210"/>
        <v>2</v>
      </c>
      <c r="G523" s="271" t="e">
        <f t="shared" si="211"/>
        <v>#DIV/0!</v>
      </c>
      <c r="H523" s="272">
        <f t="shared" si="212"/>
        <v>20</v>
      </c>
      <c r="I523" s="270"/>
      <c r="J523" s="273">
        <f t="shared" si="219"/>
        <v>200</v>
      </c>
      <c r="K523" s="271">
        <f t="shared" si="213"/>
        <v>4</v>
      </c>
      <c r="L523" s="271" t="e">
        <f t="shared" si="214"/>
        <v>#DIV/0!</v>
      </c>
      <c r="M523" s="272">
        <f t="shared" si="215"/>
        <v>40</v>
      </c>
      <c r="N523" s="389"/>
      <c r="O523" s="455" t="e">
        <f>(A523*B523*W523)+(B523*'Calculateur de trading'!H523)</f>
        <v>#DIV/0!</v>
      </c>
      <c r="P523" s="274" t="e">
        <f>O523/'Déscriptions des trades'!CK523</f>
        <v>#DIV/0!</v>
      </c>
      <c r="Q523" s="456" t="e">
        <f>'Déscriptions des trades'!CK523-O523</f>
        <v>#DIV/0!</v>
      </c>
      <c r="R523" s="466" t="e">
        <f t="shared" si="220"/>
        <v>#DIV/0!</v>
      </c>
      <c r="S523" s="389"/>
      <c r="T523" s="12"/>
      <c r="U523" s="25"/>
      <c r="V523" s="15"/>
      <c r="W523" s="490">
        <f t="shared" si="224"/>
        <v>0</v>
      </c>
      <c r="X523" s="21" t="e">
        <f>W523*U523/'Déscriptions des trades'!CK523*'Déscriptions des trades'!B523</f>
        <v>#DIV/0!</v>
      </c>
      <c r="Y523" s="459"/>
      <c r="Z523" s="389"/>
      <c r="AA523" s="23">
        <f t="shared" si="221"/>
        <v>0.1</v>
      </c>
      <c r="AB523" s="17" t="e">
        <f>(AA523*'Déscriptions des trades'!U523*'Déscriptions des trades'!B523/'Déscriptions des trades'!CK523)*'Déscriptions des trades'!W523</f>
        <v>#DIV/0!</v>
      </c>
      <c r="AC523" s="265" t="e">
        <f>AB523*'Déscriptions des trades'!CK523</f>
        <v>#DIV/0!</v>
      </c>
      <c r="AD523" s="266" t="e">
        <f>'Déscriptions des trades'!CK523-AC523</f>
        <v>#DIV/0!</v>
      </c>
      <c r="AE523" s="389"/>
      <c r="AF523" s="399">
        <v>519</v>
      </c>
      <c r="AG523" s="389"/>
      <c r="AH523" s="20"/>
      <c r="AI523" s="303"/>
      <c r="AJ523" s="307"/>
      <c r="AK523" s="161"/>
      <c r="AL523" s="305"/>
      <c r="AM523" s="305"/>
      <c r="AN523" s="162"/>
      <c r="AO523" s="439"/>
      <c r="AP523" s="162"/>
      <c r="AQ523" s="113"/>
      <c r="AR523" s="113"/>
      <c r="AS523" s="384"/>
      <c r="AT523" s="306"/>
      <c r="AU523" s="306"/>
      <c r="AV523" s="160"/>
      <c r="AW523" s="158"/>
      <c r="AX523" s="385"/>
      <c r="AY523" s="453"/>
      <c r="AZ523" s="165"/>
      <c r="BA523" s="301"/>
      <c r="BB523" s="165"/>
      <c r="BC523" s="301"/>
      <c r="BD523" s="165"/>
      <c r="BE523" s="302"/>
      <c r="BF523" s="302"/>
      <c r="BG523" s="165"/>
      <c r="BH523" s="303"/>
      <c r="BI523" s="165"/>
      <c r="BJ523" s="304"/>
      <c r="BK523" s="394"/>
      <c r="BL523" s="302"/>
      <c r="BM523" s="302"/>
      <c r="BN523" s="394"/>
      <c r="BO523" s="302"/>
      <c r="BP523" s="13"/>
      <c r="BQ523" s="302"/>
      <c r="BR523" s="13"/>
      <c r="BS523" s="302"/>
      <c r="BT523" s="13"/>
      <c r="BU523" s="302"/>
      <c r="BV523" s="386"/>
      <c r="BW523" s="303"/>
      <c r="BX523" s="303"/>
      <c r="BY523" s="302"/>
      <c r="BZ523" s="302"/>
      <c r="CA523" s="387"/>
      <c r="CB523" s="395"/>
      <c r="CC523" s="12"/>
      <c r="CD523" s="304"/>
      <c r="CE523" s="14"/>
      <c r="CF523" s="395"/>
      <c r="CG523" s="397"/>
      <c r="CH523" s="300">
        <f t="shared" si="201"/>
        <v>0</v>
      </c>
      <c r="CI523" s="26"/>
      <c r="CJ523" s="17">
        <f t="shared" si="222"/>
        <v>0</v>
      </c>
      <c r="CK523" s="18">
        <f t="shared" si="209"/>
        <v>12.89</v>
      </c>
      <c r="CM523" s="164"/>
      <c r="CN523" s="302"/>
      <c r="CO523" s="13">
        <f t="shared" si="202"/>
        <v>0</v>
      </c>
      <c r="CP523" s="302"/>
      <c r="CQ523" s="13">
        <f t="shared" si="203"/>
        <v>0</v>
      </c>
      <c r="CR523" s="302"/>
      <c r="CS523" s="13">
        <f t="shared" si="204"/>
        <v>0</v>
      </c>
      <c r="CT523" s="302"/>
      <c r="CU523" s="13">
        <f t="shared" si="223"/>
        <v>0</v>
      </c>
      <c r="CV523" s="302"/>
      <c r="CW523" s="13">
        <f t="shared" si="205"/>
        <v>0</v>
      </c>
      <c r="CX523" s="13">
        <f t="shared" si="206"/>
        <v>0</v>
      </c>
      <c r="CY523" s="251">
        <f t="shared" si="207"/>
        <v>0</v>
      </c>
      <c r="CZ523" s="13" t="s">
        <v>29</v>
      </c>
      <c r="DA523" s="13">
        <v>50</v>
      </c>
      <c r="DB523" s="22">
        <f t="shared" si="208"/>
        <v>0</v>
      </c>
      <c r="DD523" s="24"/>
      <c r="DF523" s="163"/>
      <c r="DH523" s="24"/>
      <c r="DI523" s="447"/>
      <c r="DJ523" s="163"/>
    </row>
    <row r="524" spans="1:114" s="7" customFormat="1">
      <c r="A524" s="277">
        <f t="shared" si="216"/>
        <v>50</v>
      </c>
      <c r="B524" s="21" t="e">
        <f>'Calculateur de trading'!I524/C524/W524</f>
        <v>#DIV/0!</v>
      </c>
      <c r="C524" s="278">
        <f t="shared" si="217"/>
        <v>10</v>
      </c>
      <c r="D524" s="426"/>
      <c r="E524" s="273">
        <f t="shared" si="218"/>
        <v>100</v>
      </c>
      <c r="F524" s="271">
        <f t="shared" si="210"/>
        <v>2</v>
      </c>
      <c r="G524" s="271" t="e">
        <f t="shared" si="211"/>
        <v>#DIV/0!</v>
      </c>
      <c r="H524" s="272">
        <f t="shared" si="212"/>
        <v>20</v>
      </c>
      <c r="I524" s="270"/>
      <c r="J524" s="273">
        <f t="shared" si="219"/>
        <v>200</v>
      </c>
      <c r="K524" s="271">
        <f t="shared" si="213"/>
        <v>4</v>
      </c>
      <c r="L524" s="271" t="e">
        <f t="shared" si="214"/>
        <v>#DIV/0!</v>
      </c>
      <c r="M524" s="272">
        <f t="shared" si="215"/>
        <v>40</v>
      </c>
      <c r="N524" s="389"/>
      <c r="O524" s="455" t="e">
        <f>(A524*B524*W524)+(B524*'Calculateur de trading'!H524)</f>
        <v>#DIV/0!</v>
      </c>
      <c r="P524" s="274" t="e">
        <f>O524/'Déscriptions des trades'!CK524</f>
        <v>#DIV/0!</v>
      </c>
      <c r="Q524" s="456" t="e">
        <f>'Déscriptions des trades'!CK524-O524</f>
        <v>#DIV/0!</v>
      </c>
      <c r="R524" s="466" t="e">
        <f t="shared" si="220"/>
        <v>#DIV/0!</v>
      </c>
      <c r="S524" s="389"/>
      <c r="T524" s="12"/>
      <c r="U524" s="25"/>
      <c r="V524" s="15"/>
      <c r="W524" s="490">
        <f t="shared" si="224"/>
        <v>0</v>
      </c>
      <c r="X524" s="21" t="e">
        <f>W524*U524/'Déscriptions des trades'!CK524*'Déscriptions des trades'!B524</f>
        <v>#DIV/0!</v>
      </c>
      <c r="Y524" s="459"/>
      <c r="Z524" s="389"/>
      <c r="AA524" s="23">
        <f t="shared" si="221"/>
        <v>0.1</v>
      </c>
      <c r="AB524" s="17" t="e">
        <f>(AA524*'Déscriptions des trades'!U524*'Déscriptions des trades'!B524/'Déscriptions des trades'!CK524)*'Déscriptions des trades'!W524</f>
        <v>#DIV/0!</v>
      </c>
      <c r="AC524" s="265" t="e">
        <f>AB524*'Déscriptions des trades'!CK524</f>
        <v>#DIV/0!</v>
      </c>
      <c r="AD524" s="266" t="e">
        <f>'Déscriptions des trades'!CK524-AC524</f>
        <v>#DIV/0!</v>
      </c>
      <c r="AE524" s="389"/>
      <c r="AF524" s="399">
        <v>520</v>
      </c>
      <c r="AG524" s="389"/>
      <c r="AH524" s="20"/>
      <c r="AI524" s="303"/>
      <c r="AJ524" s="307"/>
      <c r="AK524" s="161"/>
      <c r="AL524" s="305"/>
      <c r="AM524" s="305"/>
      <c r="AN524" s="162"/>
      <c r="AO524" s="439"/>
      <c r="AP524" s="162"/>
      <c r="AQ524" s="113"/>
      <c r="AR524" s="113"/>
      <c r="AS524" s="384"/>
      <c r="AT524" s="306"/>
      <c r="AU524" s="306"/>
      <c r="AV524" s="160"/>
      <c r="AW524" s="158"/>
      <c r="AX524" s="385"/>
      <c r="AY524" s="453"/>
      <c r="AZ524" s="165"/>
      <c r="BA524" s="301"/>
      <c r="BB524" s="165"/>
      <c r="BC524" s="301"/>
      <c r="BD524" s="165"/>
      <c r="BE524" s="302"/>
      <c r="BF524" s="302"/>
      <c r="BG524" s="165"/>
      <c r="BH524" s="303"/>
      <c r="BI524" s="165"/>
      <c r="BJ524" s="304"/>
      <c r="BK524" s="394"/>
      <c r="BL524" s="302"/>
      <c r="BM524" s="302"/>
      <c r="BN524" s="394"/>
      <c r="BO524" s="302"/>
      <c r="BP524" s="13"/>
      <c r="BQ524" s="302"/>
      <c r="BR524" s="13"/>
      <c r="BS524" s="302"/>
      <c r="BT524" s="13"/>
      <c r="BU524" s="302"/>
      <c r="BV524" s="386"/>
      <c r="BW524" s="303"/>
      <c r="BX524" s="303"/>
      <c r="BY524" s="302"/>
      <c r="BZ524" s="302"/>
      <c r="CA524" s="387"/>
      <c r="CB524" s="395"/>
      <c r="CC524" s="12"/>
      <c r="CD524" s="304"/>
      <c r="CE524" s="14"/>
      <c r="CF524" s="395"/>
      <c r="CG524" s="397"/>
      <c r="CH524" s="300">
        <f t="shared" si="201"/>
        <v>0</v>
      </c>
      <c r="CI524" s="26"/>
      <c r="CJ524" s="17">
        <f t="shared" si="222"/>
        <v>0</v>
      </c>
      <c r="CK524" s="18">
        <f t="shared" si="209"/>
        <v>12.89</v>
      </c>
      <c r="CM524" s="164"/>
      <c r="CN524" s="302"/>
      <c r="CO524" s="13">
        <f t="shared" si="202"/>
        <v>0</v>
      </c>
      <c r="CP524" s="302"/>
      <c r="CQ524" s="13">
        <f t="shared" si="203"/>
        <v>0</v>
      </c>
      <c r="CR524" s="302"/>
      <c r="CS524" s="13">
        <f t="shared" si="204"/>
        <v>0</v>
      </c>
      <c r="CT524" s="302"/>
      <c r="CU524" s="13">
        <f t="shared" si="223"/>
        <v>0</v>
      </c>
      <c r="CV524" s="302"/>
      <c r="CW524" s="13">
        <f t="shared" si="205"/>
        <v>0</v>
      </c>
      <c r="CX524" s="13">
        <f t="shared" si="206"/>
        <v>0</v>
      </c>
      <c r="CY524" s="251">
        <f t="shared" si="207"/>
        <v>0</v>
      </c>
      <c r="CZ524" s="13" t="s">
        <v>29</v>
      </c>
      <c r="DA524" s="13">
        <v>50</v>
      </c>
      <c r="DB524" s="22">
        <f t="shared" si="208"/>
        <v>0</v>
      </c>
      <c r="DD524" s="24"/>
      <c r="DF524" s="163"/>
      <c r="DH524" s="24"/>
      <c r="DI524" s="447"/>
      <c r="DJ524" s="163"/>
    </row>
    <row r="525" spans="1:114" s="7" customFormat="1">
      <c r="A525" s="277">
        <f t="shared" si="216"/>
        <v>50</v>
      </c>
      <c r="B525" s="21" t="e">
        <f>'Calculateur de trading'!I525/C525/W525</f>
        <v>#DIV/0!</v>
      </c>
      <c r="C525" s="278">
        <f t="shared" si="217"/>
        <v>10</v>
      </c>
      <c r="D525" s="278"/>
      <c r="E525" s="273">
        <f t="shared" si="218"/>
        <v>100</v>
      </c>
      <c r="F525" s="271">
        <f t="shared" si="210"/>
        <v>2</v>
      </c>
      <c r="G525" s="271" t="e">
        <f t="shared" si="211"/>
        <v>#DIV/0!</v>
      </c>
      <c r="H525" s="272">
        <f t="shared" si="212"/>
        <v>20</v>
      </c>
      <c r="I525" s="270"/>
      <c r="J525" s="273">
        <f t="shared" si="219"/>
        <v>200</v>
      </c>
      <c r="K525" s="271">
        <f t="shared" si="213"/>
        <v>4</v>
      </c>
      <c r="L525" s="271" t="e">
        <f t="shared" si="214"/>
        <v>#DIV/0!</v>
      </c>
      <c r="M525" s="272">
        <f t="shared" si="215"/>
        <v>40</v>
      </c>
      <c r="N525" s="389"/>
      <c r="O525" s="455" t="e">
        <f>(A525*B525*W525)+(B525*'Calculateur de trading'!H525)</f>
        <v>#DIV/0!</v>
      </c>
      <c r="P525" s="274" t="e">
        <f>O525/'Déscriptions des trades'!CK525</f>
        <v>#DIV/0!</v>
      </c>
      <c r="Q525" s="456" t="e">
        <f>'Déscriptions des trades'!CK525-O525</f>
        <v>#DIV/0!</v>
      </c>
      <c r="R525" s="466" t="e">
        <f t="shared" si="220"/>
        <v>#DIV/0!</v>
      </c>
      <c r="S525" s="389"/>
      <c r="T525" s="12"/>
      <c r="U525" s="25"/>
      <c r="V525" s="15"/>
      <c r="W525" s="490">
        <f t="shared" si="224"/>
        <v>0</v>
      </c>
      <c r="X525" s="21" t="e">
        <f>W525*U525/'Déscriptions des trades'!CK525*'Déscriptions des trades'!B525</f>
        <v>#DIV/0!</v>
      </c>
      <c r="Y525" s="459"/>
      <c r="Z525" s="389"/>
      <c r="AA525" s="23">
        <f t="shared" si="221"/>
        <v>0.1</v>
      </c>
      <c r="AB525" s="17" t="e">
        <f>(AA525*'Déscriptions des trades'!U525*'Déscriptions des trades'!B525/'Déscriptions des trades'!CK525)*'Déscriptions des trades'!W525</f>
        <v>#DIV/0!</v>
      </c>
      <c r="AC525" s="265" t="e">
        <f>AB525*'Déscriptions des trades'!CK525</f>
        <v>#DIV/0!</v>
      </c>
      <c r="AD525" s="266" t="e">
        <f>'Déscriptions des trades'!CK525-AC525</f>
        <v>#DIV/0!</v>
      </c>
      <c r="AE525" s="389"/>
      <c r="AF525" s="399">
        <v>521</v>
      </c>
      <c r="AG525" s="389"/>
      <c r="AH525" s="20"/>
      <c r="AI525" s="303"/>
      <c r="AJ525" s="307"/>
      <c r="AK525" s="161"/>
      <c r="AL525" s="305"/>
      <c r="AM525" s="305"/>
      <c r="AN525" s="162"/>
      <c r="AO525" s="439"/>
      <c r="AP525" s="162"/>
      <c r="AQ525" s="113"/>
      <c r="AR525" s="113"/>
      <c r="AS525" s="384"/>
      <c r="AT525" s="306"/>
      <c r="AU525" s="306"/>
      <c r="AV525" s="160"/>
      <c r="AW525" s="158"/>
      <c r="AX525" s="385"/>
      <c r="AY525" s="453"/>
      <c r="AZ525" s="165"/>
      <c r="BA525" s="301"/>
      <c r="BB525" s="165"/>
      <c r="BC525" s="301"/>
      <c r="BD525" s="165"/>
      <c r="BE525" s="302"/>
      <c r="BF525" s="302"/>
      <c r="BG525" s="165"/>
      <c r="BH525" s="303"/>
      <c r="BI525" s="165"/>
      <c r="BJ525" s="304"/>
      <c r="BK525" s="394"/>
      <c r="BL525" s="302"/>
      <c r="BM525" s="302"/>
      <c r="BN525" s="394"/>
      <c r="BO525" s="302"/>
      <c r="BP525" s="13"/>
      <c r="BQ525" s="302"/>
      <c r="BR525" s="13"/>
      <c r="BS525" s="302"/>
      <c r="BT525" s="13"/>
      <c r="BU525" s="302"/>
      <c r="BV525" s="386"/>
      <c r="BW525" s="303"/>
      <c r="BX525" s="303"/>
      <c r="BY525" s="302"/>
      <c r="BZ525" s="302"/>
      <c r="CA525" s="387"/>
      <c r="CB525" s="395"/>
      <c r="CC525" s="12"/>
      <c r="CD525" s="304"/>
      <c r="CE525" s="14"/>
      <c r="CF525" s="395"/>
      <c r="CG525" s="397"/>
      <c r="CH525" s="300">
        <f t="shared" si="201"/>
        <v>0</v>
      </c>
      <c r="CI525" s="26"/>
      <c r="CJ525" s="17">
        <f t="shared" si="222"/>
        <v>0</v>
      </c>
      <c r="CK525" s="18">
        <f t="shared" si="209"/>
        <v>12.89</v>
      </c>
      <c r="CM525" s="164"/>
      <c r="CN525" s="302"/>
      <c r="CO525" s="13">
        <f t="shared" si="202"/>
        <v>0</v>
      </c>
      <c r="CP525" s="302"/>
      <c r="CQ525" s="13">
        <f t="shared" si="203"/>
        <v>0</v>
      </c>
      <c r="CR525" s="302"/>
      <c r="CS525" s="13">
        <f t="shared" si="204"/>
        <v>0</v>
      </c>
      <c r="CT525" s="302"/>
      <c r="CU525" s="13">
        <f t="shared" si="223"/>
        <v>0</v>
      </c>
      <c r="CV525" s="302"/>
      <c r="CW525" s="13">
        <f t="shared" si="205"/>
        <v>0</v>
      </c>
      <c r="CX525" s="13">
        <f t="shared" si="206"/>
        <v>0</v>
      </c>
      <c r="CY525" s="251">
        <f t="shared" si="207"/>
        <v>0</v>
      </c>
      <c r="CZ525" s="13" t="s">
        <v>29</v>
      </c>
      <c r="DA525" s="13">
        <v>50</v>
      </c>
      <c r="DB525" s="22">
        <f t="shared" si="208"/>
        <v>0</v>
      </c>
      <c r="DD525" s="24"/>
      <c r="DF525" s="163"/>
      <c r="DH525" s="24"/>
      <c r="DI525" s="447"/>
      <c r="DJ525" s="163"/>
    </row>
    <row r="526" spans="1:114" s="7" customFormat="1">
      <c r="A526" s="277">
        <f t="shared" si="216"/>
        <v>50</v>
      </c>
      <c r="B526" s="21" t="e">
        <f>'Calculateur de trading'!I526/C526/W526</f>
        <v>#DIV/0!</v>
      </c>
      <c r="C526" s="278">
        <f t="shared" si="217"/>
        <v>10</v>
      </c>
      <c r="D526" s="426"/>
      <c r="E526" s="273">
        <f t="shared" si="218"/>
        <v>100</v>
      </c>
      <c r="F526" s="271">
        <f t="shared" si="210"/>
        <v>2</v>
      </c>
      <c r="G526" s="271" t="e">
        <f t="shared" si="211"/>
        <v>#DIV/0!</v>
      </c>
      <c r="H526" s="272">
        <f t="shared" si="212"/>
        <v>20</v>
      </c>
      <c r="I526" s="270"/>
      <c r="J526" s="273">
        <f t="shared" si="219"/>
        <v>200</v>
      </c>
      <c r="K526" s="271">
        <f t="shared" si="213"/>
        <v>4</v>
      </c>
      <c r="L526" s="271" t="e">
        <f t="shared" si="214"/>
        <v>#DIV/0!</v>
      </c>
      <c r="M526" s="272">
        <f t="shared" si="215"/>
        <v>40</v>
      </c>
      <c r="N526" s="389"/>
      <c r="O526" s="455" t="e">
        <f>(A526*B526*W526)+(B526*'Calculateur de trading'!H526)</f>
        <v>#DIV/0!</v>
      </c>
      <c r="P526" s="274" t="e">
        <f>O526/'Déscriptions des trades'!CK526</f>
        <v>#DIV/0!</v>
      </c>
      <c r="Q526" s="456" t="e">
        <f>'Déscriptions des trades'!CK526-O526</f>
        <v>#DIV/0!</v>
      </c>
      <c r="R526" s="466" t="e">
        <f t="shared" si="220"/>
        <v>#DIV/0!</v>
      </c>
      <c r="S526" s="389"/>
      <c r="T526" s="12"/>
      <c r="U526" s="25"/>
      <c r="V526" s="15"/>
      <c r="W526" s="490">
        <f t="shared" si="224"/>
        <v>0</v>
      </c>
      <c r="X526" s="21" t="e">
        <f>W526*U526/'Déscriptions des trades'!CK526*'Déscriptions des trades'!B526</f>
        <v>#DIV/0!</v>
      </c>
      <c r="Y526" s="459"/>
      <c r="Z526" s="389"/>
      <c r="AA526" s="23">
        <f t="shared" si="221"/>
        <v>0.1</v>
      </c>
      <c r="AB526" s="17" t="e">
        <f>(AA526*'Déscriptions des trades'!U526*'Déscriptions des trades'!B526/'Déscriptions des trades'!CK526)*'Déscriptions des trades'!W526</f>
        <v>#DIV/0!</v>
      </c>
      <c r="AC526" s="265" t="e">
        <f>AB526*'Déscriptions des trades'!CK526</f>
        <v>#DIV/0!</v>
      </c>
      <c r="AD526" s="266" t="e">
        <f>'Déscriptions des trades'!CK526-AC526</f>
        <v>#DIV/0!</v>
      </c>
      <c r="AE526" s="389"/>
      <c r="AF526" s="399">
        <v>522</v>
      </c>
      <c r="AG526" s="389"/>
      <c r="AH526" s="20"/>
      <c r="AI526" s="303"/>
      <c r="AJ526" s="307"/>
      <c r="AK526" s="161"/>
      <c r="AL526" s="305"/>
      <c r="AM526" s="305"/>
      <c r="AN526" s="162"/>
      <c r="AO526" s="439"/>
      <c r="AP526" s="162"/>
      <c r="AQ526" s="113"/>
      <c r="AR526" s="113"/>
      <c r="AS526" s="384"/>
      <c r="AT526" s="306"/>
      <c r="AU526" s="306"/>
      <c r="AV526" s="160"/>
      <c r="AW526" s="158"/>
      <c r="AX526" s="385"/>
      <c r="AY526" s="453"/>
      <c r="AZ526" s="165"/>
      <c r="BA526" s="301"/>
      <c r="BB526" s="165"/>
      <c r="BC526" s="301"/>
      <c r="BD526" s="165"/>
      <c r="BE526" s="302"/>
      <c r="BF526" s="302"/>
      <c r="BG526" s="165"/>
      <c r="BH526" s="303"/>
      <c r="BI526" s="165"/>
      <c r="BJ526" s="304"/>
      <c r="BK526" s="394"/>
      <c r="BL526" s="302"/>
      <c r="BM526" s="302"/>
      <c r="BN526" s="394"/>
      <c r="BO526" s="302"/>
      <c r="BP526" s="13"/>
      <c r="BQ526" s="302"/>
      <c r="BR526" s="13"/>
      <c r="BS526" s="302"/>
      <c r="BT526" s="13"/>
      <c r="BU526" s="302"/>
      <c r="BV526" s="386"/>
      <c r="BW526" s="303"/>
      <c r="BX526" s="303"/>
      <c r="BY526" s="302"/>
      <c r="BZ526" s="302"/>
      <c r="CA526" s="387"/>
      <c r="CB526" s="395"/>
      <c r="CC526" s="12"/>
      <c r="CD526" s="304"/>
      <c r="CE526" s="14"/>
      <c r="CF526" s="395"/>
      <c r="CG526" s="397"/>
      <c r="CH526" s="300">
        <f t="shared" si="201"/>
        <v>0</v>
      </c>
      <c r="CI526" s="26"/>
      <c r="CJ526" s="17">
        <f t="shared" si="222"/>
        <v>0</v>
      </c>
      <c r="CK526" s="18">
        <f t="shared" si="209"/>
        <v>12.89</v>
      </c>
      <c r="CM526" s="164"/>
      <c r="CN526" s="302"/>
      <c r="CO526" s="13">
        <f t="shared" si="202"/>
        <v>0</v>
      </c>
      <c r="CP526" s="302"/>
      <c r="CQ526" s="13">
        <f t="shared" si="203"/>
        <v>0</v>
      </c>
      <c r="CR526" s="302"/>
      <c r="CS526" s="13">
        <f t="shared" si="204"/>
        <v>0</v>
      </c>
      <c r="CT526" s="302"/>
      <c r="CU526" s="13">
        <f t="shared" si="223"/>
        <v>0</v>
      </c>
      <c r="CV526" s="302"/>
      <c r="CW526" s="13">
        <f t="shared" si="205"/>
        <v>0</v>
      </c>
      <c r="CX526" s="13">
        <f t="shared" si="206"/>
        <v>0</v>
      </c>
      <c r="CY526" s="251">
        <f t="shared" si="207"/>
        <v>0</v>
      </c>
      <c r="CZ526" s="13" t="s">
        <v>29</v>
      </c>
      <c r="DA526" s="13">
        <v>50</v>
      </c>
      <c r="DB526" s="22">
        <f t="shared" si="208"/>
        <v>0</v>
      </c>
      <c r="DD526" s="24"/>
      <c r="DF526" s="163"/>
      <c r="DH526" s="24"/>
      <c r="DI526" s="447"/>
      <c r="DJ526" s="163"/>
    </row>
    <row r="527" spans="1:114" s="7" customFormat="1">
      <c r="A527" s="277">
        <f t="shared" si="216"/>
        <v>50</v>
      </c>
      <c r="B527" s="21" t="e">
        <f>'Calculateur de trading'!I527/C527/W527</f>
        <v>#DIV/0!</v>
      </c>
      <c r="C527" s="278">
        <f t="shared" si="217"/>
        <v>10</v>
      </c>
      <c r="D527" s="278"/>
      <c r="E527" s="273">
        <f t="shared" si="218"/>
        <v>100</v>
      </c>
      <c r="F527" s="271">
        <f t="shared" si="210"/>
        <v>2</v>
      </c>
      <c r="G527" s="271" t="e">
        <f t="shared" si="211"/>
        <v>#DIV/0!</v>
      </c>
      <c r="H527" s="272">
        <f t="shared" si="212"/>
        <v>20</v>
      </c>
      <c r="I527" s="270"/>
      <c r="J527" s="273">
        <f t="shared" si="219"/>
        <v>200</v>
      </c>
      <c r="K527" s="271">
        <f t="shared" si="213"/>
        <v>4</v>
      </c>
      <c r="L527" s="271" t="e">
        <f t="shared" si="214"/>
        <v>#DIV/0!</v>
      </c>
      <c r="M527" s="272">
        <f t="shared" si="215"/>
        <v>40</v>
      </c>
      <c r="N527" s="389"/>
      <c r="O527" s="455" t="e">
        <f>(A527*B527*W527)+(B527*'Calculateur de trading'!H527)</f>
        <v>#DIV/0!</v>
      </c>
      <c r="P527" s="274" t="e">
        <f>O527/'Déscriptions des trades'!CK527</f>
        <v>#DIV/0!</v>
      </c>
      <c r="Q527" s="456" t="e">
        <f>'Déscriptions des trades'!CK527-O527</f>
        <v>#DIV/0!</v>
      </c>
      <c r="R527" s="466" t="e">
        <f t="shared" si="220"/>
        <v>#DIV/0!</v>
      </c>
      <c r="S527" s="389"/>
      <c r="T527" s="12"/>
      <c r="U527" s="25"/>
      <c r="V527" s="15"/>
      <c r="W527" s="490">
        <f t="shared" si="224"/>
        <v>0</v>
      </c>
      <c r="X527" s="21" t="e">
        <f>W527*U527/'Déscriptions des trades'!CK527*'Déscriptions des trades'!B527</f>
        <v>#DIV/0!</v>
      </c>
      <c r="Y527" s="459"/>
      <c r="Z527" s="389"/>
      <c r="AA527" s="23">
        <f t="shared" si="221"/>
        <v>0.1</v>
      </c>
      <c r="AB527" s="17" t="e">
        <f>(AA527*'Déscriptions des trades'!U527*'Déscriptions des trades'!B527/'Déscriptions des trades'!CK527)*'Déscriptions des trades'!W527</f>
        <v>#DIV/0!</v>
      </c>
      <c r="AC527" s="265" t="e">
        <f>AB527*'Déscriptions des trades'!CK527</f>
        <v>#DIV/0!</v>
      </c>
      <c r="AD527" s="266" t="e">
        <f>'Déscriptions des trades'!CK527-AC527</f>
        <v>#DIV/0!</v>
      </c>
      <c r="AE527" s="389"/>
      <c r="AF527" s="399">
        <v>523</v>
      </c>
      <c r="AG527" s="389"/>
      <c r="AH527" s="20"/>
      <c r="AI527" s="303"/>
      <c r="AJ527" s="307"/>
      <c r="AK527" s="161"/>
      <c r="AL527" s="305"/>
      <c r="AM527" s="305"/>
      <c r="AN527" s="162"/>
      <c r="AO527" s="439"/>
      <c r="AP527" s="162"/>
      <c r="AQ527" s="113"/>
      <c r="AR527" s="113"/>
      <c r="AS527" s="384"/>
      <c r="AT527" s="306"/>
      <c r="AU527" s="306"/>
      <c r="AV527" s="160"/>
      <c r="AW527" s="158"/>
      <c r="AX527" s="385"/>
      <c r="AY527" s="453"/>
      <c r="AZ527" s="165"/>
      <c r="BA527" s="301"/>
      <c r="BB527" s="165"/>
      <c r="BC527" s="301"/>
      <c r="BD527" s="165"/>
      <c r="BE527" s="302"/>
      <c r="BF527" s="302"/>
      <c r="BG527" s="165"/>
      <c r="BH527" s="303"/>
      <c r="BI527" s="165"/>
      <c r="BJ527" s="304"/>
      <c r="BK527" s="394"/>
      <c r="BL527" s="302"/>
      <c r="BM527" s="302"/>
      <c r="BN527" s="394"/>
      <c r="BO527" s="302"/>
      <c r="BP527" s="13"/>
      <c r="BQ527" s="302"/>
      <c r="BR527" s="13"/>
      <c r="BS527" s="302"/>
      <c r="BT527" s="13"/>
      <c r="BU527" s="302"/>
      <c r="BV527" s="386"/>
      <c r="BW527" s="303"/>
      <c r="BX527" s="303"/>
      <c r="BY527" s="302"/>
      <c r="BZ527" s="302"/>
      <c r="CA527" s="387"/>
      <c r="CB527" s="395"/>
      <c r="CC527" s="12"/>
      <c r="CD527" s="304"/>
      <c r="CE527" s="14"/>
      <c r="CF527" s="395"/>
      <c r="CG527" s="397"/>
      <c r="CH527" s="300">
        <f t="shared" ref="CH527:CH590" si="225">BW527-BH527</f>
        <v>0</v>
      </c>
      <c r="CI527" s="26"/>
      <c r="CJ527" s="17">
        <f t="shared" si="222"/>
        <v>0</v>
      </c>
      <c r="CK527" s="18">
        <f t="shared" si="209"/>
        <v>12.89</v>
      </c>
      <c r="CM527" s="164"/>
      <c r="CN527" s="302"/>
      <c r="CO527" s="13">
        <f t="shared" ref="CO527:CO590" si="226">IF(CN527="Oui",10,)</f>
        <v>0</v>
      </c>
      <c r="CP527" s="302"/>
      <c r="CQ527" s="13">
        <f t="shared" ref="CQ527:CQ590" si="227">IF(CP527="Oui",10,)</f>
        <v>0</v>
      </c>
      <c r="CR527" s="302"/>
      <c r="CS527" s="13">
        <f t="shared" ref="CS527:CS590" si="228">IF(CR527="Bon",10,)</f>
        <v>0</v>
      </c>
      <c r="CT527" s="302"/>
      <c r="CU527" s="13">
        <f t="shared" si="223"/>
        <v>0</v>
      </c>
      <c r="CV527" s="302"/>
      <c r="CW527" s="13">
        <f t="shared" ref="CW527:CW590" si="229">IF(CV527="Non",10,)</f>
        <v>0</v>
      </c>
      <c r="CX527" s="13">
        <f t="shared" ref="CX527:CX590" si="230">IF(CV527="Oui",-40,)</f>
        <v>0</v>
      </c>
      <c r="CY527" s="251">
        <f t="shared" ref="CY527:CY590" si="231">SUM(CN527:CX527)</f>
        <v>0</v>
      </c>
      <c r="CZ527" s="13" t="s">
        <v>29</v>
      </c>
      <c r="DA527" s="13">
        <v>50</v>
      </c>
      <c r="DB527" s="22">
        <f t="shared" ref="DB527:DB590" si="232">CY527/DA527</f>
        <v>0</v>
      </c>
      <c r="DD527" s="24"/>
      <c r="DF527" s="163"/>
      <c r="DH527" s="24"/>
      <c r="DI527" s="447"/>
      <c r="DJ527" s="163"/>
    </row>
    <row r="528" spans="1:114" s="7" customFormat="1">
      <c r="A528" s="277">
        <f t="shared" si="216"/>
        <v>50</v>
      </c>
      <c r="B528" s="21" t="e">
        <f>'Calculateur de trading'!I528/C528/W528</f>
        <v>#DIV/0!</v>
      </c>
      <c r="C528" s="278">
        <f t="shared" si="217"/>
        <v>10</v>
      </c>
      <c r="D528" s="426"/>
      <c r="E528" s="273">
        <f t="shared" si="218"/>
        <v>100</v>
      </c>
      <c r="F528" s="271">
        <f t="shared" si="210"/>
        <v>2</v>
      </c>
      <c r="G528" s="271" t="e">
        <f t="shared" si="211"/>
        <v>#DIV/0!</v>
      </c>
      <c r="H528" s="272">
        <f t="shared" si="212"/>
        <v>20</v>
      </c>
      <c r="I528" s="270"/>
      <c r="J528" s="273">
        <f t="shared" si="219"/>
        <v>200</v>
      </c>
      <c r="K528" s="271">
        <f t="shared" si="213"/>
        <v>4</v>
      </c>
      <c r="L528" s="271" t="e">
        <f t="shared" si="214"/>
        <v>#DIV/0!</v>
      </c>
      <c r="M528" s="272">
        <f t="shared" si="215"/>
        <v>40</v>
      </c>
      <c r="N528" s="389"/>
      <c r="O528" s="455" t="e">
        <f>(A528*B528*W528)+(B528*'Calculateur de trading'!H528)</f>
        <v>#DIV/0!</v>
      </c>
      <c r="P528" s="274" t="e">
        <f>O528/'Déscriptions des trades'!CK528</f>
        <v>#DIV/0!</v>
      </c>
      <c r="Q528" s="456" t="e">
        <f>'Déscriptions des trades'!CK528-O528</f>
        <v>#DIV/0!</v>
      </c>
      <c r="R528" s="466" t="e">
        <f t="shared" si="220"/>
        <v>#DIV/0!</v>
      </c>
      <c r="S528" s="389"/>
      <c r="T528" s="12"/>
      <c r="U528" s="25"/>
      <c r="V528" s="15"/>
      <c r="W528" s="490">
        <f t="shared" si="224"/>
        <v>0</v>
      </c>
      <c r="X528" s="21" t="e">
        <f>W528*U528/'Déscriptions des trades'!CK528*'Déscriptions des trades'!B528</f>
        <v>#DIV/0!</v>
      </c>
      <c r="Y528" s="459"/>
      <c r="Z528" s="389"/>
      <c r="AA528" s="23">
        <f t="shared" si="221"/>
        <v>0.1</v>
      </c>
      <c r="AB528" s="17" t="e">
        <f>(AA528*'Déscriptions des trades'!U528*'Déscriptions des trades'!B528/'Déscriptions des trades'!CK528)*'Déscriptions des trades'!W528</f>
        <v>#DIV/0!</v>
      </c>
      <c r="AC528" s="265" t="e">
        <f>AB528*'Déscriptions des trades'!CK528</f>
        <v>#DIV/0!</v>
      </c>
      <c r="AD528" s="266" t="e">
        <f>'Déscriptions des trades'!CK528-AC528</f>
        <v>#DIV/0!</v>
      </c>
      <c r="AE528" s="389"/>
      <c r="AF528" s="399">
        <v>524</v>
      </c>
      <c r="AG528" s="389"/>
      <c r="AH528" s="20"/>
      <c r="AI528" s="303"/>
      <c r="AJ528" s="307"/>
      <c r="AK528" s="161"/>
      <c r="AL528" s="305"/>
      <c r="AM528" s="305"/>
      <c r="AN528" s="162"/>
      <c r="AO528" s="439"/>
      <c r="AP528" s="162"/>
      <c r="AQ528" s="113"/>
      <c r="AR528" s="113"/>
      <c r="AS528" s="384"/>
      <c r="AT528" s="306"/>
      <c r="AU528" s="306"/>
      <c r="AV528" s="160"/>
      <c r="AW528" s="158"/>
      <c r="AX528" s="385"/>
      <c r="AY528" s="453"/>
      <c r="AZ528" s="165"/>
      <c r="BA528" s="301"/>
      <c r="BB528" s="165"/>
      <c r="BC528" s="301"/>
      <c r="BD528" s="165"/>
      <c r="BE528" s="302"/>
      <c r="BF528" s="302"/>
      <c r="BG528" s="165"/>
      <c r="BH528" s="303"/>
      <c r="BI528" s="165"/>
      <c r="BJ528" s="304"/>
      <c r="BK528" s="394"/>
      <c r="BL528" s="302"/>
      <c r="BM528" s="302"/>
      <c r="BN528" s="394"/>
      <c r="BO528" s="302"/>
      <c r="BP528" s="13"/>
      <c r="BQ528" s="302"/>
      <c r="BR528" s="13"/>
      <c r="BS528" s="302"/>
      <c r="BT528" s="13"/>
      <c r="BU528" s="302"/>
      <c r="BV528" s="386"/>
      <c r="BW528" s="303"/>
      <c r="BX528" s="303"/>
      <c r="BY528" s="302"/>
      <c r="BZ528" s="302"/>
      <c r="CA528" s="387"/>
      <c r="CB528" s="395"/>
      <c r="CC528" s="12"/>
      <c r="CD528" s="304"/>
      <c r="CE528" s="14"/>
      <c r="CF528" s="395"/>
      <c r="CG528" s="397"/>
      <c r="CH528" s="300">
        <f t="shared" si="225"/>
        <v>0</v>
      </c>
      <c r="CI528" s="26"/>
      <c r="CJ528" s="17">
        <f t="shared" si="222"/>
        <v>0</v>
      </c>
      <c r="CK528" s="18">
        <f t="shared" ref="CK528:CK591" si="233">CI528+CK527</f>
        <v>12.89</v>
      </c>
      <c r="CM528" s="164"/>
      <c r="CN528" s="302"/>
      <c r="CO528" s="13">
        <f t="shared" si="226"/>
        <v>0</v>
      </c>
      <c r="CP528" s="302"/>
      <c r="CQ528" s="13">
        <f t="shared" si="227"/>
        <v>0</v>
      </c>
      <c r="CR528" s="302"/>
      <c r="CS528" s="13">
        <f t="shared" si="228"/>
        <v>0</v>
      </c>
      <c r="CT528" s="302"/>
      <c r="CU528" s="13">
        <f t="shared" si="223"/>
        <v>0</v>
      </c>
      <c r="CV528" s="302"/>
      <c r="CW528" s="13">
        <f t="shared" si="229"/>
        <v>0</v>
      </c>
      <c r="CX528" s="13">
        <f t="shared" si="230"/>
        <v>0</v>
      </c>
      <c r="CY528" s="251">
        <f t="shared" si="231"/>
        <v>0</v>
      </c>
      <c r="CZ528" s="13" t="s">
        <v>29</v>
      </c>
      <c r="DA528" s="13">
        <v>50</v>
      </c>
      <c r="DB528" s="22">
        <f t="shared" si="232"/>
        <v>0</v>
      </c>
      <c r="DD528" s="24"/>
      <c r="DF528" s="163"/>
      <c r="DH528" s="24"/>
      <c r="DI528" s="447"/>
      <c r="DJ528" s="163"/>
    </row>
    <row r="529" spans="1:114" s="7" customFormat="1">
      <c r="A529" s="277">
        <f t="shared" si="216"/>
        <v>50</v>
      </c>
      <c r="B529" s="21" t="e">
        <f>'Calculateur de trading'!I529/C529/W529</f>
        <v>#DIV/0!</v>
      </c>
      <c r="C529" s="278">
        <f t="shared" si="217"/>
        <v>10</v>
      </c>
      <c r="D529" s="278"/>
      <c r="E529" s="273">
        <f t="shared" si="218"/>
        <v>100</v>
      </c>
      <c r="F529" s="271">
        <f t="shared" si="210"/>
        <v>2</v>
      </c>
      <c r="G529" s="271" t="e">
        <f t="shared" si="211"/>
        <v>#DIV/0!</v>
      </c>
      <c r="H529" s="272">
        <f t="shared" si="212"/>
        <v>20</v>
      </c>
      <c r="I529" s="270"/>
      <c r="J529" s="273">
        <f t="shared" si="219"/>
        <v>200</v>
      </c>
      <c r="K529" s="271">
        <f t="shared" si="213"/>
        <v>4</v>
      </c>
      <c r="L529" s="271" t="e">
        <f t="shared" si="214"/>
        <v>#DIV/0!</v>
      </c>
      <c r="M529" s="272">
        <f t="shared" si="215"/>
        <v>40</v>
      </c>
      <c r="N529" s="389"/>
      <c r="O529" s="455" t="e">
        <f>(A529*B529*W529)+(B529*'Calculateur de trading'!H529)</f>
        <v>#DIV/0!</v>
      </c>
      <c r="P529" s="274" t="e">
        <f>O529/'Déscriptions des trades'!CK529</f>
        <v>#DIV/0!</v>
      </c>
      <c r="Q529" s="456" t="e">
        <f>'Déscriptions des trades'!CK529-O529</f>
        <v>#DIV/0!</v>
      </c>
      <c r="R529" s="466" t="e">
        <f t="shared" si="220"/>
        <v>#DIV/0!</v>
      </c>
      <c r="S529" s="389"/>
      <c r="T529" s="12"/>
      <c r="U529" s="25"/>
      <c r="V529" s="15"/>
      <c r="W529" s="490">
        <f t="shared" si="224"/>
        <v>0</v>
      </c>
      <c r="X529" s="21" t="e">
        <f>W529*U529/'Déscriptions des trades'!CK529*'Déscriptions des trades'!B529</f>
        <v>#DIV/0!</v>
      </c>
      <c r="Y529" s="459"/>
      <c r="Z529" s="389"/>
      <c r="AA529" s="23">
        <f t="shared" si="221"/>
        <v>0.1</v>
      </c>
      <c r="AB529" s="17" t="e">
        <f>(AA529*'Déscriptions des trades'!U529*'Déscriptions des trades'!B529/'Déscriptions des trades'!CK529)*'Déscriptions des trades'!W529</f>
        <v>#DIV/0!</v>
      </c>
      <c r="AC529" s="265" t="e">
        <f>AB529*'Déscriptions des trades'!CK529</f>
        <v>#DIV/0!</v>
      </c>
      <c r="AD529" s="266" t="e">
        <f>'Déscriptions des trades'!CK529-AC529</f>
        <v>#DIV/0!</v>
      </c>
      <c r="AE529" s="389"/>
      <c r="AF529" s="399">
        <v>525</v>
      </c>
      <c r="AG529" s="389"/>
      <c r="AH529" s="20"/>
      <c r="AI529" s="303"/>
      <c r="AJ529" s="307"/>
      <c r="AK529" s="161"/>
      <c r="AL529" s="305"/>
      <c r="AM529" s="305"/>
      <c r="AN529" s="162"/>
      <c r="AO529" s="439"/>
      <c r="AP529" s="162"/>
      <c r="AQ529" s="113"/>
      <c r="AR529" s="113"/>
      <c r="AS529" s="384"/>
      <c r="AT529" s="306"/>
      <c r="AU529" s="306"/>
      <c r="AV529" s="160"/>
      <c r="AW529" s="158"/>
      <c r="AX529" s="385"/>
      <c r="AY529" s="453"/>
      <c r="AZ529" s="165"/>
      <c r="BA529" s="301"/>
      <c r="BB529" s="165"/>
      <c r="BC529" s="301"/>
      <c r="BD529" s="165"/>
      <c r="BE529" s="302"/>
      <c r="BF529" s="302"/>
      <c r="BG529" s="165"/>
      <c r="BH529" s="303"/>
      <c r="BI529" s="165"/>
      <c r="BJ529" s="304"/>
      <c r="BK529" s="394"/>
      <c r="BL529" s="302"/>
      <c r="BM529" s="302"/>
      <c r="BN529" s="394"/>
      <c r="BO529" s="302"/>
      <c r="BP529" s="13"/>
      <c r="BQ529" s="302"/>
      <c r="BR529" s="13"/>
      <c r="BS529" s="302"/>
      <c r="BT529" s="13"/>
      <c r="BU529" s="302"/>
      <c r="BV529" s="386"/>
      <c r="BW529" s="303"/>
      <c r="BX529" s="303"/>
      <c r="BY529" s="302"/>
      <c r="BZ529" s="302"/>
      <c r="CA529" s="387"/>
      <c r="CB529" s="395"/>
      <c r="CC529" s="12"/>
      <c r="CD529" s="304"/>
      <c r="CE529" s="14"/>
      <c r="CF529" s="395"/>
      <c r="CG529" s="397"/>
      <c r="CH529" s="300">
        <f t="shared" si="225"/>
        <v>0</v>
      </c>
      <c r="CI529" s="26"/>
      <c r="CJ529" s="17">
        <f t="shared" si="222"/>
        <v>0</v>
      </c>
      <c r="CK529" s="18">
        <f t="shared" si="233"/>
        <v>12.89</v>
      </c>
      <c r="CM529" s="164"/>
      <c r="CN529" s="302"/>
      <c r="CO529" s="13">
        <f t="shared" si="226"/>
        <v>0</v>
      </c>
      <c r="CP529" s="302"/>
      <c r="CQ529" s="13">
        <f t="shared" si="227"/>
        <v>0</v>
      </c>
      <c r="CR529" s="302"/>
      <c r="CS529" s="13">
        <f t="shared" si="228"/>
        <v>0</v>
      </c>
      <c r="CT529" s="302"/>
      <c r="CU529" s="13">
        <f t="shared" si="223"/>
        <v>0</v>
      </c>
      <c r="CV529" s="302"/>
      <c r="CW529" s="13">
        <f t="shared" si="229"/>
        <v>0</v>
      </c>
      <c r="CX529" s="13">
        <f t="shared" si="230"/>
        <v>0</v>
      </c>
      <c r="CY529" s="251">
        <f t="shared" si="231"/>
        <v>0</v>
      </c>
      <c r="CZ529" s="13" t="s">
        <v>29</v>
      </c>
      <c r="DA529" s="13">
        <v>50</v>
      </c>
      <c r="DB529" s="22">
        <f t="shared" si="232"/>
        <v>0</v>
      </c>
      <c r="DD529" s="24"/>
      <c r="DF529" s="163"/>
      <c r="DH529" s="24"/>
      <c r="DI529" s="447"/>
      <c r="DJ529" s="163"/>
    </row>
    <row r="530" spans="1:114" s="7" customFormat="1">
      <c r="A530" s="277">
        <f t="shared" si="216"/>
        <v>50</v>
      </c>
      <c r="B530" s="21" t="e">
        <f>'Calculateur de trading'!I530/C530/W530</f>
        <v>#DIV/0!</v>
      </c>
      <c r="C530" s="278">
        <f t="shared" si="217"/>
        <v>10</v>
      </c>
      <c r="D530" s="426"/>
      <c r="E530" s="273">
        <f t="shared" si="218"/>
        <v>100</v>
      </c>
      <c r="F530" s="271">
        <f t="shared" si="210"/>
        <v>2</v>
      </c>
      <c r="G530" s="271" t="e">
        <f t="shared" si="211"/>
        <v>#DIV/0!</v>
      </c>
      <c r="H530" s="272">
        <f t="shared" si="212"/>
        <v>20</v>
      </c>
      <c r="I530" s="270"/>
      <c r="J530" s="273">
        <f t="shared" si="219"/>
        <v>200</v>
      </c>
      <c r="K530" s="271">
        <f t="shared" si="213"/>
        <v>4</v>
      </c>
      <c r="L530" s="271" t="e">
        <f t="shared" si="214"/>
        <v>#DIV/0!</v>
      </c>
      <c r="M530" s="272">
        <f t="shared" si="215"/>
        <v>40</v>
      </c>
      <c r="N530" s="389"/>
      <c r="O530" s="455" t="e">
        <f>(A530*B530*W530)+(B530*'Calculateur de trading'!H530)</f>
        <v>#DIV/0!</v>
      </c>
      <c r="P530" s="274" t="e">
        <f>O530/'Déscriptions des trades'!CK530</f>
        <v>#DIV/0!</v>
      </c>
      <c r="Q530" s="456" t="e">
        <f>'Déscriptions des trades'!CK530-O530</f>
        <v>#DIV/0!</v>
      </c>
      <c r="R530" s="466" t="e">
        <f t="shared" si="220"/>
        <v>#DIV/0!</v>
      </c>
      <c r="S530" s="389"/>
      <c r="T530" s="12"/>
      <c r="U530" s="25"/>
      <c r="V530" s="15"/>
      <c r="W530" s="490">
        <f t="shared" si="224"/>
        <v>0</v>
      </c>
      <c r="X530" s="21" t="e">
        <f>W530*U530/'Déscriptions des trades'!CK530*'Déscriptions des trades'!B530</f>
        <v>#DIV/0!</v>
      </c>
      <c r="Y530" s="459"/>
      <c r="Z530" s="389"/>
      <c r="AA530" s="23">
        <f t="shared" si="221"/>
        <v>0.1</v>
      </c>
      <c r="AB530" s="17" t="e">
        <f>(AA530*'Déscriptions des trades'!U530*'Déscriptions des trades'!B530/'Déscriptions des trades'!CK530)*'Déscriptions des trades'!W530</f>
        <v>#DIV/0!</v>
      </c>
      <c r="AC530" s="265" t="e">
        <f>AB530*'Déscriptions des trades'!CK530</f>
        <v>#DIV/0!</v>
      </c>
      <c r="AD530" s="266" t="e">
        <f>'Déscriptions des trades'!CK530-AC530</f>
        <v>#DIV/0!</v>
      </c>
      <c r="AE530" s="389"/>
      <c r="AF530" s="399">
        <v>526</v>
      </c>
      <c r="AG530" s="389"/>
      <c r="AH530" s="20"/>
      <c r="AI530" s="303"/>
      <c r="AJ530" s="307"/>
      <c r="AK530" s="161"/>
      <c r="AL530" s="305"/>
      <c r="AM530" s="305"/>
      <c r="AN530" s="162"/>
      <c r="AO530" s="439"/>
      <c r="AP530" s="162"/>
      <c r="AQ530" s="113"/>
      <c r="AR530" s="113"/>
      <c r="AS530" s="384"/>
      <c r="AT530" s="306"/>
      <c r="AU530" s="306"/>
      <c r="AV530" s="160"/>
      <c r="AW530" s="158"/>
      <c r="AX530" s="385"/>
      <c r="AY530" s="453"/>
      <c r="AZ530" s="165"/>
      <c r="BA530" s="301"/>
      <c r="BB530" s="165"/>
      <c r="BC530" s="301"/>
      <c r="BD530" s="165"/>
      <c r="BE530" s="302"/>
      <c r="BF530" s="302"/>
      <c r="BG530" s="165"/>
      <c r="BH530" s="303"/>
      <c r="BI530" s="165"/>
      <c r="BJ530" s="304"/>
      <c r="BK530" s="394"/>
      <c r="BL530" s="302"/>
      <c r="BM530" s="302"/>
      <c r="BN530" s="394"/>
      <c r="BO530" s="302"/>
      <c r="BP530" s="13"/>
      <c r="BQ530" s="302"/>
      <c r="BR530" s="13"/>
      <c r="BS530" s="302"/>
      <c r="BT530" s="13"/>
      <c r="BU530" s="302"/>
      <c r="BV530" s="386"/>
      <c r="BW530" s="303"/>
      <c r="BX530" s="303"/>
      <c r="BY530" s="302"/>
      <c r="BZ530" s="302"/>
      <c r="CA530" s="387"/>
      <c r="CB530" s="395"/>
      <c r="CC530" s="12"/>
      <c r="CD530" s="304"/>
      <c r="CE530" s="14"/>
      <c r="CF530" s="395"/>
      <c r="CG530" s="397"/>
      <c r="CH530" s="300">
        <f t="shared" si="225"/>
        <v>0</v>
      </c>
      <c r="CI530" s="26"/>
      <c r="CJ530" s="17">
        <f t="shared" si="222"/>
        <v>0</v>
      </c>
      <c r="CK530" s="18">
        <f t="shared" si="233"/>
        <v>12.89</v>
      </c>
      <c r="CM530" s="164"/>
      <c r="CN530" s="302"/>
      <c r="CO530" s="13">
        <f t="shared" si="226"/>
        <v>0</v>
      </c>
      <c r="CP530" s="302"/>
      <c r="CQ530" s="13">
        <f t="shared" si="227"/>
        <v>0</v>
      </c>
      <c r="CR530" s="302"/>
      <c r="CS530" s="13">
        <f t="shared" si="228"/>
        <v>0</v>
      </c>
      <c r="CT530" s="302"/>
      <c r="CU530" s="13">
        <f t="shared" si="223"/>
        <v>0</v>
      </c>
      <c r="CV530" s="302"/>
      <c r="CW530" s="13">
        <f t="shared" si="229"/>
        <v>0</v>
      </c>
      <c r="CX530" s="13">
        <f t="shared" si="230"/>
        <v>0</v>
      </c>
      <c r="CY530" s="251">
        <f t="shared" si="231"/>
        <v>0</v>
      </c>
      <c r="CZ530" s="13" t="s">
        <v>29</v>
      </c>
      <c r="DA530" s="13">
        <v>50</v>
      </c>
      <c r="DB530" s="22">
        <f t="shared" si="232"/>
        <v>0</v>
      </c>
      <c r="DD530" s="24"/>
      <c r="DF530" s="163"/>
      <c r="DH530" s="24"/>
      <c r="DI530" s="447"/>
      <c r="DJ530" s="163"/>
    </row>
    <row r="531" spans="1:114" s="7" customFormat="1">
      <c r="A531" s="277">
        <f t="shared" si="216"/>
        <v>50</v>
      </c>
      <c r="B531" s="21" t="e">
        <f>'Calculateur de trading'!I531/C531/W531</f>
        <v>#DIV/0!</v>
      </c>
      <c r="C531" s="278">
        <f t="shared" si="217"/>
        <v>10</v>
      </c>
      <c r="D531" s="426"/>
      <c r="E531" s="273">
        <f t="shared" si="218"/>
        <v>100</v>
      </c>
      <c r="F531" s="271">
        <f t="shared" si="210"/>
        <v>2</v>
      </c>
      <c r="G531" s="271" t="e">
        <f t="shared" si="211"/>
        <v>#DIV/0!</v>
      </c>
      <c r="H531" s="272">
        <f t="shared" si="212"/>
        <v>20</v>
      </c>
      <c r="I531" s="270"/>
      <c r="J531" s="273">
        <f t="shared" si="219"/>
        <v>200</v>
      </c>
      <c r="K531" s="271">
        <f t="shared" si="213"/>
        <v>4</v>
      </c>
      <c r="L531" s="271" t="e">
        <f t="shared" si="214"/>
        <v>#DIV/0!</v>
      </c>
      <c r="M531" s="272">
        <f t="shared" si="215"/>
        <v>40</v>
      </c>
      <c r="N531" s="389"/>
      <c r="O531" s="455" t="e">
        <f>(A531*B531*W531)+(B531*'Calculateur de trading'!H531)</f>
        <v>#DIV/0!</v>
      </c>
      <c r="P531" s="274" t="e">
        <f>O531/'Déscriptions des trades'!CK531</f>
        <v>#DIV/0!</v>
      </c>
      <c r="Q531" s="456" t="e">
        <f>'Déscriptions des trades'!CK531-O531</f>
        <v>#DIV/0!</v>
      </c>
      <c r="R531" s="466" t="e">
        <f t="shared" si="220"/>
        <v>#DIV/0!</v>
      </c>
      <c r="S531" s="389"/>
      <c r="T531" s="12"/>
      <c r="U531" s="25"/>
      <c r="V531" s="15"/>
      <c r="W531" s="490">
        <f t="shared" si="224"/>
        <v>0</v>
      </c>
      <c r="X531" s="21" t="e">
        <f>W531*U531/'Déscriptions des trades'!CK531*'Déscriptions des trades'!B531</f>
        <v>#DIV/0!</v>
      </c>
      <c r="Y531" s="459"/>
      <c r="Z531" s="389"/>
      <c r="AA531" s="23">
        <f t="shared" si="221"/>
        <v>0.1</v>
      </c>
      <c r="AB531" s="17" t="e">
        <f>(AA531*'Déscriptions des trades'!U531*'Déscriptions des trades'!B531/'Déscriptions des trades'!CK531)*'Déscriptions des trades'!W531</f>
        <v>#DIV/0!</v>
      </c>
      <c r="AC531" s="265" t="e">
        <f>AB531*'Déscriptions des trades'!CK531</f>
        <v>#DIV/0!</v>
      </c>
      <c r="AD531" s="266" t="e">
        <f>'Déscriptions des trades'!CK531-AC531</f>
        <v>#DIV/0!</v>
      </c>
      <c r="AE531" s="389"/>
      <c r="AF531" s="399">
        <v>527</v>
      </c>
      <c r="AG531" s="389"/>
      <c r="AH531" s="20"/>
      <c r="AI531" s="303"/>
      <c r="AJ531" s="307"/>
      <c r="AK531" s="161"/>
      <c r="AL531" s="305"/>
      <c r="AM531" s="305"/>
      <c r="AN531" s="162"/>
      <c r="AO531" s="439"/>
      <c r="AP531" s="162"/>
      <c r="AQ531" s="113"/>
      <c r="AR531" s="113"/>
      <c r="AS531" s="384"/>
      <c r="AT531" s="306"/>
      <c r="AU531" s="306"/>
      <c r="AV531" s="160"/>
      <c r="AW531" s="158"/>
      <c r="AX531" s="385"/>
      <c r="AY531" s="453"/>
      <c r="AZ531" s="165"/>
      <c r="BA531" s="301"/>
      <c r="BB531" s="165"/>
      <c r="BC531" s="301"/>
      <c r="BD531" s="165"/>
      <c r="BE531" s="302"/>
      <c r="BF531" s="302"/>
      <c r="BG531" s="165"/>
      <c r="BH531" s="303"/>
      <c r="BI531" s="165"/>
      <c r="BJ531" s="304"/>
      <c r="BK531" s="394"/>
      <c r="BL531" s="302"/>
      <c r="BM531" s="302"/>
      <c r="BN531" s="394"/>
      <c r="BO531" s="302"/>
      <c r="BP531" s="13"/>
      <c r="BQ531" s="302"/>
      <c r="BR531" s="13"/>
      <c r="BS531" s="302"/>
      <c r="BT531" s="13"/>
      <c r="BU531" s="302"/>
      <c r="BV531" s="386"/>
      <c r="BW531" s="303"/>
      <c r="BX531" s="303"/>
      <c r="BY531" s="302"/>
      <c r="BZ531" s="302"/>
      <c r="CA531" s="387"/>
      <c r="CB531" s="395"/>
      <c r="CC531" s="12"/>
      <c r="CD531" s="304"/>
      <c r="CE531" s="14"/>
      <c r="CF531" s="395"/>
      <c r="CG531" s="397"/>
      <c r="CH531" s="300">
        <f t="shared" si="225"/>
        <v>0</v>
      </c>
      <c r="CI531" s="26"/>
      <c r="CJ531" s="17">
        <f t="shared" si="222"/>
        <v>0</v>
      </c>
      <c r="CK531" s="18">
        <f t="shared" si="233"/>
        <v>12.89</v>
      </c>
      <c r="CM531" s="164"/>
      <c r="CN531" s="302"/>
      <c r="CO531" s="13">
        <f t="shared" si="226"/>
        <v>0</v>
      </c>
      <c r="CP531" s="302"/>
      <c r="CQ531" s="13">
        <f t="shared" si="227"/>
        <v>0</v>
      </c>
      <c r="CR531" s="302"/>
      <c r="CS531" s="13">
        <f t="shared" si="228"/>
        <v>0</v>
      </c>
      <c r="CT531" s="302"/>
      <c r="CU531" s="13">
        <f t="shared" si="223"/>
        <v>0</v>
      </c>
      <c r="CV531" s="302"/>
      <c r="CW531" s="13">
        <f t="shared" si="229"/>
        <v>0</v>
      </c>
      <c r="CX531" s="13">
        <f t="shared" si="230"/>
        <v>0</v>
      </c>
      <c r="CY531" s="251">
        <f t="shared" si="231"/>
        <v>0</v>
      </c>
      <c r="CZ531" s="13" t="s">
        <v>29</v>
      </c>
      <c r="DA531" s="13">
        <v>50</v>
      </c>
      <c r="DB531" s="22">
        <f t="shared" si="232"/>
        <v>0</v>
      </c>
      <c r="DD531" s="24"/>
      <c r="DF531" s="163"/>
      <c r="DH531" s="24"/>
      <c r="DI531" s="447"/>
      <c r="DJ531" s="163"/>
    </row>
    <row r="532" spans="1:114" s="7" customFormat="1">
      <c r="A532" s="277">
        <f t="shared" si="216"/>
        <v>50</v>
      </c>
      <c r="B532" s="21" t="e">
        <f>'Calculateur de trading'!I532/C532/W532</f>
        <v>#DIV/0!</v>
      </c>
      <c r="C532" s="278">
        <f t="shared" si="217"/>
        <v>10</v>
      </c>
      <c r="D532" s="278"/>
      <c r="E532" s="273">
        <f t="shared" si="218"/>
        <v>100</v>
      </c>
      <c r="F532" s="271">
        <f t="shared" si="210"/>
        <v>2</v>
      </c>
      <c r="G532" s="271" t="e">
        <f t="shared" si="211"/>
        <v>#DIV/0!</v>
      </c>
      <c r="H532" s="272">
        <f t="shared" si="212"/>
        <v>20</v>
      </c>
      <c r="I532" s="270"/>
      <c r="J532" s="273">
        <f t="shared" si="219"/>
        <v>200</v>
      </c>
      <c r="K532" s="271">
        <f t="shared" si="213"/>
        <v>4</v>
      </c>
      <c r="L532" s="271" t="e">
        <f t="shared" si="214"/>
        <v>#DIV/0!</v>
      </c>
      <c r="M532" s="272">
        <f t="shared" si="215"/>
        <v>40</v>
      </c>
      <c r="N532" s="389"/>
      <c r="O532" s="455" t="e">
        <f>(A532*B532*W532)+(B532*'Calculateur de trading'!H532)</f>
        <v>#DIV/0!</v>
      </c>
      <c r="P532" s="274" t="e">
        <f>O532/'Déscriptions des trades'!CK532</f>
        <v>#DIV/0!</v>
      </c>
      <c r="Q532" s="456" t="e">
        <f>'Déscriptions des trades'!CK532-O532</f>
        <v>#DIV/0!</v>
      </c>
      <c r="R532" s="466" t="e">
        <f t="shared" si="220"/>
        <v>#DIV/0!</v>
      </c>
      <c r="S532" s="389"/>
      <c r="T532" s="12"/>
      <c r="U532" s="25"/>
      <c r="V532" s="15"/>
      <c r="W532" s="490">
        <f t="shared" si="224"/>
        <v>0</v>
      </c>
      <c r="X532" s="21" t="e">
        <f>W532*U532/'Déscriptions des trades'!CK532*'Déscriptions des trades'!B532</f>
        <v>#DIV/0!</v>
      </c>
      <c r="Y532" s="459"/>
      <c r="Z532" s="389"/>
      <c r="AA532" s="23">
        <f t="shared" si="221"/>
        <v>0.1</v>
      </c>
      <c r="AB532" s="17" t="e">
        <f>(AA532*'Déscriptions des trades'!U532*'Déscriptions des trades'!B532/'Déscriptions des trades'!CK532)*'Déscriptions des trades'!W532</f>
        <v>#DIV/0!</v>
      </c>
      <c r="AC532" s="265" t="e">
        <f>AB532*'Déscriptions des trades'!CK532</f>
        <v>#DIV/0!</v>
      </c>
      <c r="AD532" s="266" t="e">
        <f>'Déscriptions des trades'!CK532-AC532</f>
        <v>#DIV/0!</v>
      </c>
      <c r="AE532" s="389"/>
      <c r="AF532" s="399">
        <v>528</v>
      </c>
      <c r="AG532" s="389"/>
      <c r="AH532" s="20"/>
      <c r="AI532" s="303"/>
      <c r="AJ532" s="307"/>
      <c r="AK532" s="161"/>
      <c r="AL532" s="305"/>
      <c r="AM532" s="305"/>
      <c r="AN532" s="162"/>
      <c r="AO532" s="439"/>
      <c r="AP532" s="162"/>
      <c r="AQ532" s="113"/>
      <c r="AR532" s="113"/>
      <c r="AS532" s="384"/>
      <c r="AT532" s="306"/>
      <c r="AU532" s="306"/>
      <c r="AV532" s="160"/>
      <c r="AW532" s="158"/>
      <c r="AX532" s="385"/>
      <c r="AY532" s="453"/>
      <c r="AZ532" s="165"/>
      <c r="BA532" s="301"/>
      <c r="BB532" s="165"/>
      <c r="BC532" s="301"/>
      <c r="BD532" s="165"/>
      <c r="BE532" s="302"/>
      <c r="BF532" s="302"/>
      <c r="BG532" s="165"/>
      <c r="BH532" s="303"/>
      <c r="BI532" s="165"/>
      <c r="BJ532" s="304"/>
      <c r="BK532" s="394"/>
      <c r="BL532" s="302"/>
      <c r="BM532" s="302"/>
      <c r="BN532" s="394"/>
      <c r="BO532" s="302"/>
      <c r="BP532" s="13"/>
      <c r="BQ532" s="302"/>
      <c r="BR532" s="13"/>
      <c r="BS532" s="302"/>
      <c r="BT532" s="13"/>
      <c r="BU532" s="302"/>
      <c r="BV532" s="386"/>
      <c r="BW532" s="303"/>
      <c r="BX532" s="303"/>
      <c r="BY532" s="302"/>
      <c r="BZ532" s="302"/>
      <c r="CA532" s="387"/>
      <c r="CB532" s="395"/>
      <c r="CC532" s="12"/>
      <c r="CD532" s="304"/>
      <c r="CE532" s="14"/>
      <c r="CF532" s="395"/>
      <c r="CG532" s="397"/>
      <c r="CH532" s="300">
        <f t="shared" si="225"/>
        <v>0</v>
      </c>
      <c r="CI532" s="26"/>
      <c r="CJ532" s="17">
        <f t="shared" si="222"/>
        <v>0</v>
      </c>
      <c r="CK532" s="18">
        <f t="shared" si="233"/>
        <v>12.89</v>
      </c>
      <c r="CM532" s="164"/>
      <c r="CN532" s="302"/>
      <c r="CO532" s="13">
        <f t="shared" si="226"/>
        <v>0</v>
      </c>
      <c r="CP532" s="302"/>
      <c r="CQ532" s="13">
        <f t="shared" si="227"/>
        <v>0</v>
      </c>
      <c r="CR532" s="302"/>
      <c r="CS532" s="13">
        <f t="shared" si="228"/>
        <v>0</v>
      </c>
      <c r="CT532" s="302"/>
      <c r="CU532" s="13">
        <f t="shared" si="223"/>
        <v>0</v>
      </c>
      <c r="CV532" s="302"/>
      <c r="CW532" s="13">
        <f t="shared" si="229"/>
        <v>0</v>
      </c>
      <c r="CX532" s="13">
        <f t="shared" si="230"/>
        <v>0</v>
      </c>
      <c r="CY532" s="251">
        <f t="shared" si="231"/>
        <v>0</v>
      </c>
      <c r="CZ532" s="13" t="s">
        <v>29</v>
      </c>
      <c r="DA532" s="13">
        <v>50</v>
      </c>
      <c r="DB532" s="22">
        <f t="shared" si="232"/>
        <v>0</v>
      </c>
      <c r="DD532" s="24"/>
      <c r="DF532" s="163"/>
      <c r="DH532" s="24"/>
      <c r="DI532" s="447"/>
      <c r="DJ532" s="163"/>
    </row>
    <row r="533" spans="1:114" s="7" customFormat="1">
      <c r="A533" s="277">
        <f t="shared" si="216"/>
        <v>50</v>
      </c>
      <c r="B533" s="21" t="e">
        <f>'Calculateur de trading'!I533/C533/W533</f>
        <v>#DIV/0!</v>
      </c>
      <c r="C533" s="278">
        <f t="shared" si="217"/>
        <v>10</v>
      </c>
      <c r="D533" s="426"/>
      <c r="E533" s="273">
        <f t="shared" si="218"/>
        <v>100</v>
      </c>
      <c r="F533" s="271">
        <f t="shared" si="210"/>
        <v>2</v>
      </c>
      <c r="G533" s="271" t="e">
        <f t="shared" si="211"/>
        <v>#DIV/0!</v>
      </c>
      <c r="H533" s="272">
        <f t="shared" si="212"/>
        <v>20</v>
      </c>
      <c r="I533" s="270"/>
      <c r="J533" s="273">
        <f t="shared" si="219"/>
        <v>200</v>
      </c>
      <c r="K533" s="271">
        <f t="shared" si="213"/>
        <v>4</v>
      </c>
      <c r="L533" s="271" t="e">
        <f t="shared" si="214"/>
        <v>#DIV/0!</v>
      </c>
      <c r="M533" s="272">
        <f t="shared" si="215"/>
        <v>40</v>
      </c>
      <c r="N533" s="389"/>
      <c r="O533" s="455" t="e">
        <f>(A533*B533*W533)+(B533*'Calculateur de trading'!H533)</f>
        <v>#DIV/0!</v>
      </c>
      <c r="P533" s="274" t="e">
        <f>O533/'Déscriptions des trades'!CK533</f>
        <v>#DIV/0!</v>
      </c>
      <c r="Q533" s="456" t="e">
        <f>'Déscriptions des trades'!CK533-O533</f>
        <v>#DIV/0!</v>
      </c>
      <c r="R533" s="466" t="e">
        <f t="shared" si="220"/>
        <v>#DIV/0!</v>
      </c>
      <c r="S533" s="389"/>
      <c r="T533" s="12"/>
      <c r="U533" s="25"/>
      <c r="V533" s="15"/>
      <c r="W533" s="490">
        <f t="shared" si="224"/>
        <v>0</v>
      </c>
      <c r="X533" s="21" t="e">
        <f>W533*U533/'Déscriptions des trades'!CK533*'Déscriptions des trades'!B533</f>
        <v>#DIV/0!</v>
      </c>
      <c r="Y533" s="459"/>
      <c r="Z533" s="389"/>
      <c r="AA533" s="23">
        <f t="shared" si="221"/>
        <v>0.1</v>
      </c>
      <c r="AB533" s="17" t="e">
        <f>(AA533*'Déscriptions des trades'!U533*'Déscriptions des trades'!B533/'Déscriptions des trades'!CK533)*'Déscriptions des trades'!W533</f>
        <v>#DIV/0!</v>
      </c>
      <c r="AC533" s="265" t="e">
        <f>AB533*'Déscriptions des trades'!CK533</f>
        <v>#DIV/0!</v>
      </c>
      <c r="AD533" s="266" t="e">
        <f>'Déscriptions des trades'!CK533-AC533</f>
        <v>#DIV/0!</v>
      </c>
      <c r="AE533" s="389"/>
      <c r="AF533" s="399">
        <v>529</v>
      </c>
      <c r="AG533" s="389"/>
      <c r="AH533" s="20"/>
      <c r="AI533" s="303"/>
      <c r="AJ533" s="307"/>
      <c r="AK533" s="161"/>
      <c r="AL533" s="305"/>
      <c r="AM533" s="305"/>
      <c r="AN533" s="162"/>
      <c r="AO533" s="439"/>
      <c r="AP533" s="162"/>
      <c r="AQ533" s="113"/>
      <c r="AR533" s="113"/>
      <c r="AS533" s="384"/>
      <c r="AT533" s="306"/>
      <c r="AU533" s="306"/>
      <c r="AV533" s="160"/>
      <c r="AW533" s="158"/>
      <c r="AX533" s="385"/>
      <c r="AY533" s="453"/>
      <c r="AZ533" s="165"/>
      <c r="BA533" s="301"/>
      <c r="BB533" s="165"/>
      <c r="BC533" s="301"/>
      <c r="BD533" s="165"/>
      <c r="BE533" s="302"/>
      <c r="BF533" s="302"/>
      <c r="BG533" s="165"/>
      <c r="BH533" s="303"/>
      <c r="BI533" s="165"/>
      <c r="BJ533" s="304"/>
      <c r="BK533" s="394"/>
      <c r="BL533" s="302"/>
      <c r="BM533" s="302"/>
      <c r="BN533" s="394"/>
      <c r="BO533" s="302"/>
      <c r="BP533" s="13"/>
      <c r="BQ533" s="302"/>
      <c r="BR533" s="13"/>
      <c r="BS533" s="302"/>
      <c r="BT533" s="13"/>
      <c r="BU533" s="302"/>
      <c r="BV533" s="386"/>
      <c r="BW533" s="303"/>
      <c r="BX533" s="303"/>
      <c r="BY533" s="302"/>
      <c r="BZ533" s="302"/>
      <c r="CA533" s="387"/>
      <c r="CB533" s="395"/>
      <c r="CC533" s="12"/>
      <c r="CD533" s="304"/>
      <c r="CE533" s="14"/>
      <c r="CF533" s="395"/>
      <c r="CG533" s="397"/>
      <c r="CH533" s="300">
        <f t="shared" si="225"/>
        <v>0</v>
      </c>
      <c r="CI533" s="26"/>
      <c r="CJ533" s="17">
        <f t="shared" si="222"/>
        <v>0</v>
      </c>
      <c r="CK533" s="18">
        <f t="shared" si="233"/>
        <v>12.89</v>
      </c>
      <c r="CM533" s="164"/>
      <c r="CN533" s="302"/>
      <c r="CO533" s="13">
        <f t="shared" si="226"/>
        <v>0</v>
      </c>
      <c r="CP533" s="302"/>
      <c r="CQ533" s="13">
        <f t="shared" si="227"/>
        <v>0</v>
      </c>
      <c r="CR533" s="302"/>
      <c r="CS533" s="13">
        <f t="shared" si="228"/>
        <v>0</v>
      </c>
      <c r="CT533" s="302"/>
      <c r="CU533" s="13">
        <f t="shared" si="223"/>
        <v>0</v>
      </c>
      <c r="CV533" s="302"/>
      <c r="CW533" s="13">
        <f t="shared" si="229"/>
        <v>0</v>
      </c>
      <c r="CX533" s="13">
        <f t="shared" si="230"/>
        <v>0</v>
      </c>
      <c r="CY533" s="251">
        <f t="shared" si="231"/>
        <v>0</v>
      </c>
      <c r="CZ533" s="13" t="s">
        <v>29</v>
      </c>
      <c r="DA533" s="13">
        <v>50</v>
      </c>
      <c r="DB533" s="22">
        <f t="shared" si="232"/>
        <v>0</v>
      </c>
      <c r="DD533" s="24"/>
      <c r="DF533" s="163"/>
      <c r="DH533" s="24"/>
      <c r="DI533" s="447"/>
      <c r="DJ533" s="163"/>
    </row>
    <row r="534" spans="1:114" s="7" customFormat="1">
      <c r="A534" s="277">
        <f t="shared" si="216"/>
        <v>50</v>
      </c>
      <c r="B534" s="21" t="e">
        <f>'Calculateur de trading'!I534/C534/W534</f>
        <v>#DIV/0!</v>
      </c>
      <c r="C534" s="278">
        <f t="shared" si="217"/>
        <v>10</v>
      </c>
      <c r="D534" s="278"/>
      <c r="E534" s="273">
        <f t="shared" si="218"/>
        <v>100</v>
      </c>
      <c r="F534" s="271">
        <f t="shared" si="210"/>
        <v>2</v>
      </c>
      <c r="G534" s="271" t="e">
        <f t="shared" si="211"/>
        <v>#DIV/0!</v>
      </c>
      <c r="H534" s="272">
        <f t="shared" si="212"/>
        <v>20</v>
      </c>
      <c r="I534" s="270"/>
      <c r="J534" s="273">
        <f t="shared" si="219"/>
        <v>200</v>
      </c>
      <c r="K534" s="271">
        <f t="shared" si="213"/>
        <v>4</v>
      </c>
      <c r="L534" s="271" t="e">
        <f t="shared" si="214"/>
        <v>#DIV/0!</v>
      </c>
      <c r="M534" s="272">
        <f t="shared" si="215"/>
        <v>40</v>
      </c>
      <c r="N534" s="389"/>
      <c r="O534" s="455" t="e">
        <f>(A534*B534*W534)+(B534*'Calculateur de trading'!H534)</f>
        <v>#DIV/0!</v>
      </c>
      <c r="P534" s="274" t="e">
        <f>O534/'Déscriptions des trades'!CK534</f>
        <v>#DIV/0!</v>
      </c>
      <c r="Q534" s="456" t="e">
        <f>'Déscriptions des trades'!CK534-O534</f>
        <v>#DIV/0!</v>
      </c>
      <c r="R534" s="466" t="e">
        <f t="shared" si="220"/>
        <v>#DIV/0!</v>
      </c>
      <c r="S534" s="389"/>
      <c r="T534" s="12"/>
      <c r="U534" s="25"/>
      <c r="V534" s="15"/>
      <c r="W534" s="490">
        <f t="shared" si="224"/>
        <v>0</v>
      </c>
      <c r="X534" s="21" t="e">
        <f>W534*U534/'Déscriptions des trades'!CK534*'Déscriptions des trades'!B534</f>
        <v>#DIV/0!</v>
      </c>
      <c r="Y534" s="459"/>
      <c r="Z534" s="389"/>
      <c r="AA534" s="23">
        <f t="shared" si="221"/>
        <v>0.1</v>
      </c>
      <c r="AB534" s="17" t="e">
        <f>(AA534*'Déscriptions des trades'!U534*'Déscriptions des trades'!B534/'Déscriptions des trades'!CK534)*'Déscriptions des trades'!W534</f>
        <v>#DIV/0!</v>
      </c>
      <c r="AC534" s="265" t="e">
        <f>AB534*'Déscriptions des trades'!CK534</f>
        <v>#DIV/0!</v>
      </c>
      <c r="AD534" s="266" t="e">
        <f>'Déscriptions des trades'!CK534-AC534</f>
        <v>#DIV/0!</v>
      </c>
      <c r="AE534" s="389"/>
      <c r="AF534" s="399">
        <v>530</v>
      </c>
      <c r="AG534" s="389"/>
      <c r="AH534" s="20"/>
      <c r="AI534" s="303"/>
      <c r="AJ534" s="307"/>
      <c r="AK534" s="161"/>
      <c r="AL534" s="305"/>
      <c r="AM534" s="305"/>
      <c r="AN534" s="162"/>
      <c r="AO534" s="439"/>
      <c r="AP534" s="162"/>
      <c r="AQ534" s="113"/>
      <c r="AR534" s="113"/>
      <c r="AS534" s="384"/>
      <c r="AT534" s="306"/>
      <c r="AU534" s="306"/>
      <c r="AV534" s="160"/>
      <c r="AW534" s="158"/>
      <c r="AX534" s="385"/>
      <c r="AY534" s="453"/>
      <c r="AZ534" s="165"/>
      <c r="BA534" s="301"/>
      <c r="BB534" s="165"/>
      <c r="BC534" s="301"/>
      <c r="BD534" s="165"/>
      <c r="BE534" s="302"/>
      <c r="BF534" s="302"/>
      <c r="BG534" s="165"/>
      <c r="BH534" s="303"/>
      <c r="BI534" s="165"/>
      <c r="BJ534" s="304"/>
      <c r="BK534" s="394"/>
      <c r="BL534" s="302"/>
      <c r="BM534" s="302"/>
      <c r="BN534" s="394"/>
      <c r="BO534" s="302"/>
      <c r="BP534" s="13"/>
      <c r="BQ534" s="302"/>
      <c r="BR534" s="13"/>
      <c r="BS534" s="302"/>
      <c r="BT534" s="13"/>
      <c r="BU534" s="302"/>
      <c r="BV534" s="386"/>
      <c r="BW534" s="303"/>
      <c r="BX534" s="303"/>
      <c r="BY534" s="302"/>
      <c r="BZ534" s="302"/>
      <c r="CA534" s="387"/>
      <c r="CB534" s="395"/>
      <c r="CC534" s="12"/>
      <c r="CD534" s="304"/>
      <c r="CE534" s="14"/>
      <c r="CF534" s="395"/>
      <c r="CG534" s="397"/>
      <c r="CH534" s="300">
        <f t="shared" si="225"/>
        <v>0</v>
      </c>
      <c r="CI534" s="26"/>
      <c r="CJ534" s="17">
        <f t="shared" si="222"/>
        <v>0</v>
      </c>
      <c r="CK534" s="18">
        <f t="shared" si="233"/>
        <v>12.89</v>
      </c>
      <c r="CM534" s="164"/>
      <c r="CN534" s="302"/>
      <c r="CO534" s="13">
        <f t="shared" si="226"/>
        <v>0</v>
      </c>
      <c r="CP534" s="302"/>
      <c r="CQ534" s="13">
        <f t="shared" si="227"/>
        <v>0</v>
      </c>
      <c r="CR534" s="302"/>
      <c r="CS534" s="13">
        <f t="shared" si="228"/>
        <v>0</v>
      </c>
      <c r="CT534" s="302"/>
      <c r="CU534" s="13">
        <f t="shared" si="223"/>
        <v>0</v>
      </c>
      <c r="CV534" s="302"/>
      <c r="CW534" s="13">
        <f t="shared" si="229"/>
        <v>0</v>
      </c>
      <c r="CX534" s="13">
        <f t="shared" si="230"/>
        <v>0</v>
      </c>
      <c r="CY534" s="251">
        <f t="shared" si="231"/>
        <v>0</v>
      </c>
      <c r="CZ534" s="13" t="s">
        <v>29</v>
      </c>
      <c r="DA534" s="13">
        <v>50</v>
      </c>
      <c r="DB534" s="22">
        <f t="shared" si="232"/>
        <v>0</v>
      </c>
      <c r="DD534" s="24"/>
      <c r="DF534" s="163"/>
      <c r="DH534" s="24"/>
      <c r="DI534" s="447"/>
      <c r="DJ534" s="163"/>
    </row>
    <row r="535" spans="1:114" s="7" customFormat="1">
      <c r="A535" s="277">
        <f t="shared" si="216"/>
        <v>50</v>
      </c>
      <c r="B535" s="21" t="e">
        <f>'Calculateur de trading'!I535/C535/W535</f>
        <v>#DIV/0!</v>
      </c>
      <c r="C535" s="278">
        <f t="shared" si="217"/>
        <v>10</v>
      </c>
      <c r="D535" s="426"/>
      <c r="E535" s="273">
        <f t="shared" si="218"/>
        <v>100</v>
      </c>
      <c r="F535" s="271">
        <f t="shared" si="210"/>
        <v>2</v>
      </c>
      <c r="G535" s="271" t="e">
        <f t="shared" si="211"/>
        <v>#DIV/0!</v>
      </c>
      <c r="H535" s="272">
        <f t="shared" si="212"/>
        <v>20</v>
      </c>
      <c r="I535" s="270"/>
      <c r="J535" s="273">
        <f t="shared" si="219"/>
        <v>200</v>
      </c>
      <c r="K535" s="271">
        <f t="shared" si="213"/>
        <v>4</v>
      </c>
      <c r="L535" s="271" t="e">
        <f t="shared" si="214"/>
        <v>#DIV/0!</v>
      </c>
      <c r="M535" s="272">
        <f t="shared" si="215"/>
        <v>40</v>
      </c>
      <c r="N535" s="389"/>
      <c r="O535" s="455" t="e">
        <f>(A535*B535*W535)+(B535*'Calculateur de trading'!H535)</f>
        <v>#DIV/0!</v>
      </c>
      <c r="P535" s="274" t="e">
        <f>O535/'Déscriptions des trades'!CK535</f>
        <v>#DIV/0!</v>
      </c>
      <c r="Q535" s="456" t="e">
        <f>'Déscriptions des trades'!CK535-O535</f>
        <v>#DIV/0!</v>
      </c>
      <c r="R535" s="466" t="e">
        <f t="shared" si="220"/>
        <v>#DIV/0!</v>
      </c>
      <c r="S535" s="389"/>
      <c r="T535" s="12"/>
      <c r="U535" s="25"/>
      <c r="V535" s="15"/>
      <c r="W535" s="490">
        <f t="shared" si="224"/>
        <v>0</v>
      </c>
      <c r="X535" s="21" t="e">
        <f>W535*U535/'Déscriptions des trades'!CK535*'Déscriptions des trades'!B535</f>
        <v>#DIV/0!</v>
      </c>
      <c r="Y535" s="459"/>
      <c r="Z535" s="389"/>
      <c r="AA535" s="23">
        <f t="shared" si="221"/>
        <v>0.1</v>
      </c>
      <c r="AB535" s="17" t="e">
        <f>(AA535*'Déscriptions des trades'!U535*'Déscriptions des trades'!B535/'Déscriptions des trades'!CK535)*'Déscriptions des trades'!W535</f>
        <v>#DIV/0!</v>
      </c>
      <c r="AC535" s="265" t="e">
        <f>AB535*'Déscriptions des trades'!CK535</f>
        <v>#DIV/0!</v>
      </c>
      <c r="AD535" s="266" t="e">
        <f>'Déscriptions des trades'!CK535-AC535</f>
        <v>#DIV/0!</v>
      </c>
      <c r="AE535" s="389"/>
      <c r="AF535" s="399">
        <v>531</v>
      </c>
      <c r="AG535" s="389"/>
      <c r="AH535" s="20"/>
      <c r="AI535" s="303"/>
      <c r="AJ535" s="307"/>
      <c r="AK535" s="161"/>
      <c r="AL535" s="305"/>
      <c r="AM535" s="305"/>
      <c r="AN535" s="162"/>
      <c r="AO535" s="439"/>
      <c r="AP535" s="162"/>
      <c r="AQ535" s="113"/>
      <c r="AR535" s="113"/>
      <c r="AS535" s="384"/>
      <c r="AT535" s="306"/>
      <c r="AU535" s="306"/>
      <c r="AV535" s="160"/>
      <c r="AW535" s="158"/>
      <c r="AX535" s="385"/>
      <c r="AY535" s="453"/>
      <c r="AZ535" s="165"/>
      <c r="BA535" s="301"/>
      <c r="BB535" s="165"/>
      <c r="BC535" s="301"/>
      <c r="BD535" s="165"/>
      <c r="BE535" s="302"/>
      <c r="BF535" s="302"/>
      <c r="BG535" s="165"/>
      <c r="BH535" s="303"/>
      <c r="BI535" s="165"/>
      <c r="BJ535" s="304"/>
      <c r="BK535" s="394"/>
      <c r="BL535" s="302"/>
      <c r="BM535" s="302"/>
      <c r="BN535" s="394"/>
      <c r="BO535" s="302"/>
      <c r="BP535" s="13"/>
      <c r="BQ535" s="302"/>
      <c r="BR535" s="13"/>
      <c r="BS535" s="302"/>
      <c r="BT535" s="13"/>
      <c r="BU535" s="302"/>
      <c r="BV535" s="386"/>
      <c r="BW535" s="303"/>
      <c r="BX535" s="303"/>
      <c r="BY535" s="302"/>
      <c r="BZ535" s="302"/>
      <c r="CA535" s="387"/>
      <c r="CB535" s="395"/>
      <c r="CC535" s="12"/>
      <c r="CD535" s="304"/>
      <c r="CE535" s="14"/>
      <c r="CF535" s="395"/>
      <c r="CG535" s="397"/>
      <c r="CH535" s="300">
        <f t="shared" si="225"/>
        <v>0</v>
      </c>
      <c r="CI535" s="26"/>
      <c r="CJ535" s="17">
        <f t="shared" si="222"/>
        <v>0</v>
      </c>
      <c r="CK535" s="18">
        <f t="shared" si="233"/>
        <v>12.89</v>
      </c>
      <c r="CM535" s="164"/>
      <c r="CN535" s="302"/>
      <c r="CO535" s="13">
        <f t="shared" si="226"/>
        <v>0</v>
      </c>
      <c r="CP535" s="302"/>
      <c r="CQ535" s="13">
        <f t="shared" si="227"/>
        <v>0</v>
      </c>
      <c r="CR535" s="302"/>
      <c r="CS535" s="13">
        <f t="shared" si="228"/>
        <v>0</v>
      </c>
      <c r="CT535" s="302"/>
      <c r="CU535" s="13">
        <f t="shared" si="223"/>
        <v>0</v>
      </c>
      <c r="CV535" s="302"/>
      <c r="CW535" s="13">
        <f t="shared" si="229"/>
        <v>0</v>
      </c>
      <c r="CX535" s="13">
        <f t="shared" si="230"/>
        <v>0</v>
      </c>
      <c r="CY535" s="251">
        <f t="shared" si="231"/>
        <v>0</v>
      </c>
      <c r="CZ535" s="13" t="s">
        <v>29</v>
      </c>
      <c r="DA535" s="13">
        <v>50</v>
      </c>
      <c r="DB535" s="22">
        <f t="shared" si="232"/>
        <v>0</v>
      </c>
      <c r="DD535" s="24"/>
      <c r="DF535" s="163"/>
      <c r="DH535" s="24"/>
      <c r="DI535" s="447"/>
      <c r="DJ535" s="163"/>
    </row>
    <row r="536" spans="1:114" s="7" customFormat="1">
      <c r="A536" s="277">
        <f t="shared" si="216"/>
        <v>50</v>
      </c>
      <c r="B536" s="21" t="e">
        <f>'Calculateur de trading'!I536/C536/W536</f>
        <v>#DIV/0!</v>
      </c>
      <c r="C536" s="278">
        <f t="shared" si="217"/>
        <v>10</v>
      </c>
      <c r="D536" s="278"/>
      <c r="E536" s="273">
        <f t="shared" si="218"/>
        <v>100</v>
      </c>
      <c r="F536" s="271">
        <f t="shared" si="210"/>
        <v>2</v>
      </c>
      <c r="G536" s="271" t="e">
        <f t="shared" si="211"/>
        <v>#DIV/0!</v>
      </c>
      <c r="H536" s="272">
        <f t="shared" si="212"/>
        <v>20</v>
      </c>
      <c r="I536" s="270"/>
      <c r="J536" s="273">
        <f t="shared" si="219"/>
        <v>200</v>
      </c>
      <c r="K536" s="271">
        <f t="shared" si="213"/>
        <v>4</v>
      </c>
      <c r="L536" s="271" t="e">
        <f t="shared" si="214"/>
        <v>#DIV/0!</v>
      </c>
      <c r="M536" s="272">
        <f t="shared" si="215"/>
        <v>40</v>
      </c>
      <c r="N536" s="389"/>
      <c r="O536" s="455" t="e">
        <f>(A536*B536*W536)+(B536*'Calculateur de trading'!H536)</f>
        <v>#DIV/0!</v>
      </c>
      <c r="P536" s="274" t="e">
        <f>O536/'Déscriptions des trades'!CK536</f>
        <v>#DIV/0!</v>
      </c>
      <c r="Q536" s="456" t="e">
        <f>'Déscriptions des trades'!CK536-O536</f>
        <v>#DIV/0!</v>
      </c>
      <c r="R536" s="466" t="e">
        <f t="shared" si="220"/>
        <v>#DIV/0!</v>
      </c>
      <c r="S536" s="389"/>
      <c r="T536" s="12"/>
      <c r="U536" s="25"/>
      <c r="V536" s="15"/>
      <c r="W536" s="490">
        <f t="shared" si="224"/>
        <v>0</v>
      </c>
      <c r="X536" s="21" t="e">
        <f>W536*U536/'Déscriptions des trades'!CK536*'Déscriptions des trades'!B536</f>
        <v>#DIV/0!</v>
      </c>
      <c r="Y536" s="459"/>
      <c r="Z536" s="389"/>
      <c r="AA536" s="23">
        <f t="shared" si="221"/>
        <v>0.1</v>
      </c>
      <c r="AB536" s="17" t="e">
        <f>(AA536*'Déscriptions des trades'!U536*'Déscriptions des trades'!B536/'Déscriptions des trades'!CK536)*'Déscriptions des trades'!W536</f>
        <v>#DIV/0!</v>
      </c>
      <c r="AC536" s="265" t="e">
        <f>AB536*'Déscriptions des trades'!CK536</f>
        <v>#DIV/0!</v>
      </c>
      <c r="AD536" s="266" t="e">
        <f>'Déscriptions des trades'!CK536-AC536</f>
        <v>#DIV/0!</v>
      </c>
      <c r="AE536" s="389"/>
      <c r="AF536" s="399">
        <v>532</v>
      </c>
      <c r="AG536" s="389"/>
      <c r="AH536" s="20"/>
      <c r="AI536" s="303"/>
      <c r="AJ536" s="307"/>
      <c r="AK536" s="161"/>
      <c r="AL536" s="305"/>
      <c r="AM536" s="305"/>
      <c r="AN536" s="162"/>
      <c r="AO536" s="439"/>
      <c r="AP536" s="162"/>
      <c r="AQ536" s="113"/>
      <c r="AR536" s="113"/>
      <c r="AS536" s="384"/>
      <c r="AT536" s="306"/>
      <c r="AU536" s="306"/>
      <c r="AV536" s="160"/>
      <c r="AW536" s="158"/>
      <c r="AX536" s="385"/>
      <c r="AY536" s="453"/>
      <c r="AZ536" s="165"/>
      <c r="BA536" s="301"/>
      <c r="BB536" s="165"/>
      <c r="BC536" s="301"/>
      <c r="BD536" s="165"/>
      <c r="BE536" s="302"/>
      <c r="BF536" s="302"/>
      <c r="BG536" s="165"/>
      <c r="BH536" s="303"/>
      <c r="BI536" s="165"/>
      <c r="BJ536" s="304"/>
      <c r="BK536" s="394"/>
      <c r="BL536" s="302"/>
      <c r="BM536" s="302"/>
      <c r="BN536" s="394"/>
      <c r="BO536" s="302"/>
      <c r="BP536" s="13"/>
      <c r="BQ536" s="302"/>
      <c r="BR536" s="13"/>
      <c r="BS536" s="302"/>
      <c r="BT536" s="13"/>
      <c r="BU536" s="302"/>
      <c r="BV536" s="386"/>
      <c r="BW536" s="303"/>
      <c r="BX536" s="303"/>
      <c r="BY536" s="302"/>
      <c r="BZ536" s="302"/>
      <c r="CA536" s="387"/>
      <c r="CB536" s="395"/>
      <c r="CC536" s="12"/>
      <c r="CD536" s="304"/>
      <c r="CE536" s="14"/>
      <c r="CF536" s="395"/>
      <c r="CG536" s="397"/>
      <c r="CH536" s="300">
        <f t="shared" si="225"/>
        <v>0</v>
      </c>
      <c r="CI536" s="26"/>
      <c r="CJ536" s="17">
        <f t="shared" si="222"/>
        <v>0</v>
      </c>
      <c r="CK536" s="18">
        <f t="shared" si="233"/>
        <v>12.89</v>
      </c>
      <c r="CM536" s="164"/>
      <c r="CN536" s="302"/>
      <c r="CO536" s="13">
        <f t="shared" si="226"/>
        <v>0</v>
      </c>
      <c r="CP536" s="302"/>
      <c r="CQ536" s="13">
        <f t="shared" si="227"/>
        <v>0</v>
      </c>
      <c r="CR536" s="302"/>
      <c r="CS536" s="13">
        <f t="shared" si="228"/>
        <v>0</v>
      </c>
      <c r="CT536" s="302"/>
      <c r="CU536" s="13">
        <f t="shared" si="223"/>
        <v>0</v>
      </c>
      <c r="CV536" s="302"/>
      <c r="CW536" s="13">
        <f t="shared" si="229"/>
        <v>0</v>
      </c>
      <c r="CX536" s="13">
        <f t="shared" si="230"/>
        <v>0</v>
      </c>
      <c r="CY536" s="251">
        <f t="shared" si="231"/>
        <v>0</v>
      </c>
      <c r="CZ536" s="13" t="s">
        <v>29</v>
      </c>
      <c r="DA536" s="13">
        <v>50</v>
      </c>
      <c r="DB536" s="22">
        <f t="shared" si="232"/>
        <v>0</v>
      </c>
      <c r="DD536" s="24"/>
      <c r="DF536" s="163"/>
      <c r="DH536" s="24"/>
      <c r="DI536" s="447"/>
      <c r="DJ536" s="163"/>
    </row>
    <row r="537" spans="1:114" s="7" customFormat="1">
      <c r="A537" s="277">
        <f t="shared" si="216"/>
        <v>50</v>
      </c>
      <c r="B537" s="21" t="e">
        <f>'Calculateur de trading'!I537/C537/W537</f>
        <v>#DIV/0!</v>
      </c>
      <c r="C537" s="278">
        <f t="shared" si="217"/>
        <v>10</v>
      </c>
      <c r="D537" s="426"/>
      <c r="E537" s="273">
        <f t="shared" si="218"/>
        <v>100</v>
      </c>
      <c r="F537" s="271">
        <f t="shared" si="210"/>
        <v>2</v>
      </c>
      <c r="G537" s="271" t="e">
        <f t="shared" si="211"/>
        <v>#DIV/0!</v>
      </c>
      <c r="H537" s="272">
        <f t="shared" si="212"/>
        <v>20</v>
      </c>
      <c r="I537" s="270"/>
      <c r="J537" s="273">
        <f t="shared" si="219"/>
        <v>200</v>
      </c>
      <c r="K537" s="271">
        <f t="shared" si="213"/>
        <v>4</v>
      </c>
      <c r="L537" s="271" t="e">
        <f t="shared" si="214"/>
        <v>#DIV/0!</v>
      </c>
      <c r="M537" s="272">
        <f t="shared" si="215"/>
        <v>40</v>
      </c>
      <c r="N537" s="389"/>
      <c r="O537" s="455" t="e">
        <f>(A537*B537*W537)+(B537*'Calculateur de trading'!H537)</f>
        <v>#DIV/0!</v>
      </c>
      <c r="P537" s="274" t="e">
        <f>O537/'Déscriptions des trades'!CK537</f>
        <v>#DIV/0!</v>
      </c>
      <c r="Q537" s="456" t="e">
        <f>'Déscriptions des trades'!CK537-O537</f>
        <v>#DIV/0!</v>
      </c>
      <c r="R537" s="466" t="e">
        <f t="shared" si="220"/>
        <v>#DIV/0!</v>
      </c>
      <c r="S537" s="389"/>
      <c r="T537" s="12"/>
      <c r="U537" s="25"/>
      <c r="V537" s="15"/>
      <c r="W537" s="490">
        <f t="shared" si="224"/>
        <v>0</v>
      </c>
      <c r="X537" s="21" t="e">
        <f>W537*U537/'Déscriptions des trades'!CK537*'Déscriptions des trades'!B537</f>
        <v>#DIV/0!</v>
      </c>
      <c r="Y537" s="459"/>
      <c r="Z537" s="389"/>
      <c r="AA537" s="23">
        <f t="shared" si="221"/>
        <v>0.1</v>
      </c>
      <c r="AB537" s="17" t="e">
        <f>(AA537*'Déscriptions des trades'!U537*'Déscriptions des trades'!B537/'Déscriptions des trades'!CK537)*'Déscriptions des trades'!W537</f>
        <v>#DIV/0!</v>
      </c>
      <c r="AC537" s="265" t="e">
        <f>AB537*'Déscriptions des trades'!CK537</f>
        <v>#DIV/0!</v>
      </c>
      <c r="AD537" s="266" t="e">
        <f>'Déscriptions des trades'!CK537-AC537</f>
        <v>#DIV/0!</v>
      </c>
      <c r="AE537" s="389"/>
      <c r="AF537" s="399">
        <v>533</v>
      </c>
      <c r="AG537" s="389"/>
      <c r="AH537" s="20"/>
      <c r="AI537" s="303"/>
      <c r="AJ537" s="307"/>
      <c r="AK537" s="161"/>
      <c r="AL537" s="305"/>
      <c r="AM537" s="305"/>
      <c r="AN537" s="162"/>
      <c r="AO537" s="439"/>
      <c r="AP537" s="162"/>
      <c r="AQ537" s="113"/>
      <c r="AR537" s="113"/>
      <c r="AS537" s="384"/>
      <c r="AT537" s="306"/>
      <c r="AU537" s="306"/>
      <c r="AV537" s="160"/>
      <c r="AW537" s="158"/>
      <c r="AX537" s="385"/>
      <c r="AY537" s="453"/>
      <c r="AZ537" s="165"/>
      <c r="BA537" s="301"/>
      <c r="BB537" s="165"/>
      <c r="BC537" s="301"/>
      <c r="BD537" s="165"/>
      <c r="BE537" s="302"/>
      <c r="BF537" s="302"/>
      <c r="BG537" s="165"/>
      <c r="BH537" s="303"/>
      <c r="BI537" s="165"/>
      <c r="BJ537" s="304"/>
      <c r="BK537" s="394"/>
      <c r="BL537" s="302"/>
      <c r="BM537" s="302"/>
      <c r="BN537" s="394"/>
      <c r="BO537" s="302"/>
      <c r="BP537" s="13"/>
      <c r="BQ537" s="302"/>
      <c r="BR537" s="13"/>
      <c r="BS537" s="302"/>
      <c r="BT537" s="13"/>
      <c r="BU537" s="302"/>
      <c r="BV537" s="386"/>
      <c r="BW537" s="303"/>
      <c r="BX537" s="303"/>
      <c r="BY537" s="302"/>
      <c r="BZ537" s="302"/>
      <c r="CA537" s="387"/>
      <c r="CB537" s="395"/>
      <c r="CC537" s="12"/>
      <c r="CD537" s="304"/>
      <c r="CE537" s="14"/>
      <c r="CF537" s="395"/>
      <c r="CG537" s="397"/>
      <c r="CH537" s="300">
        <f t="shared" si="225"/>
        <v>0</v>
      </c>
      <c r="CI537" s="26"/>
      <c r="CJ537" s="17">
        <f t="shared" si="222"/>
        <v>0</v>
      </c>
      <c r="CK537" s="18">
        <f t="shared" si="233"/>
        <v>12.89</v>
      </c>
      <c r="CM537" s="164"/>
      <c r="CN537" s="302"/>
      <c r="CO537" s="13">
        <f t="shared" si="226"/>
        <v>0</v>
      </c>
      <c r="CP537" s="302"/>
      <c r="CQ537" s="13">
        <f t="shared" si="227"/>
        <v>0</v>
      </c>
      <c r="CR537" s="302"/>
      <c r="CS537" s="13">
        <f t="shared" si="228"/>
        <v>0</v>
      </c>
      <c r="CT537" s="302"/>
      <c r="CU537" s="13">
        <f t="shared" si="223"/>
        <v>0</v>
      </c>
      <c r="CV537" s="302"/>
      <c r="CW537" s="13">
        <f t="shared" si="229"/>
        <v>0</v>
      </c>
      <c r="CX537" s="13">
        <f t="shared" si="230"/>
        <v>0</v>
      </c>
      <c r="CY537" s="251">
        <f t="shared" si="231"/>
        <v>0</v>
      </c>
      <c r="CZ537" s="13" t="s">
        <v>29</v>
      </c>
      <c r="DA537" s="13">
        <v>50</v>
      </c>
      <c r="DB537" s="22">
        <f t="shared" si="232"/>
        <v>0</v>
      </c>
      <c r="DD537" s="24"/>
      <c r="DF537" s="163"/>
      <c r="DH537" s="24"/>
      <c r="DI537" s="447"/>
      <c r="DJ537" s="163"/>
    </row>
    <row r="538" spans="1:114" s="7" customFormat="1">
      <c r="A538" s="277">
        <f t="shared" si="216"/>
        <v>50</v>
      </c>
      <c r="B538" s="21" t="e">
        <f>'Calculateur de trading'!I538/C538/W538</f>
        <v>#DIV/0!</v>
      </c>
      <c r="C538" s="278">
        <f t="shared" si="217"/>
        <v>10</v>
      </c>
      <c r="D538" s="426"/>
      <c r="E538" s="273">
        <f t="shared" si="218"/>
        <v>100</v>
      </c>
      <c r="F538" s="271">
        <f t="shared" si="210"/>
        <v>2</v>
      </c>
      <c r="G538" s="271" t="e">
        <f t="shared" si="211"/>
        <v>#DIV/0!</v>
      </c>
      <c r="H538" s="272">
        <f t="shared" si="212"/>
        <v>20</v>
      </c>
      <c r="I538" s="270"/>
      <c r="J538" s="273">
        <f t="shared" si="219"/>
        <v>200</v>
      </c>
      <c r="K538" s="271">
        <f t="shared" si="213"/>
        <v>4</v>
      </c>
      <c r="L538" s="271" t="e">
        <f t="shared" si="214"/>
        <v>#DIV/0!</v>
      </c>
      <c r="M538" s="272">
        <f t="shared" si="215"/>
        <v>40</v>
      </c>
      <c r="N538" s="389"/>
      <c r="O538" s="455" t="e">
        <f>(A538*B538*W538)+(B538*'Calculateur de trading'!H538)</f>
        <v>#DIV/0!</v>
      </c>
      <c r="P538" s="274" t="e">
        <f>O538/'Déscriptions des trades'!CK538</f>
        <v>#DIV/0!</v>
      </c>
      <c r="Q538" s="456" t="e">
        <f>'Déscriptions des trades'!CK538-O538</f>
        <v>#DIV/0!</v>
      </c>
      <c r="R538" s="466" t="e">
        <f t="shared" si="220"/>
        <v>#DIV/0!</v>
      </c>
      <c r="S538" s="389"/>
      <c r="T538" s="12"/>
      <c r="U538" s="25"/>
      <c r="V538" s="15"/>
      <c r="W538" s="490">
        <f t="shared" si="224"/>
        <v>0</v>
      </c>
      <c r="X538" s="21" t="e">
        <f>W538*U538/'Déscriptions des trades'!CK538*'Déscriptions des trades'!B538</f>
        <v>#DIV/0!</v>
      </c>
      <c r="Y538" s="459"/>
      <c r="Z538" s="389"/>
      <c r="AA538" s="23">
        <f t="shared" si="221"/>
        <v>0.1</v>
      </c>
      <c r="AB538" s="17" t="e">
        <f>(AA538*'Déscriptions des trades'!U538*'Déscriptions des trades'!B538/'Déscriptions des trades'!CK538)*'Déscriptions des trades'!W538</f>
        <v>#DIV/0!</v>
      </c>
      <c r="AC538" s="265" t="e">
        <f>AB538*'Déscriptions des trades'!CK538</f>
        <v>#DIV/0!</v>
      </c>
      <c r="AD538" s="266" t="e">
        <f>'Déscriptions des trades'!CK538-AC538</f>
        <v>#DIV/0!</v>
      </c>
      <c r="AE538" s="389"/>
      <c r="AF538" s="399">
        <v>534</v>
      </c>
      <c r="AG538" s="389"/>
      <c r="AH538" s="20"/>
      <c r="AI538" s="303"/>
      <c r="AJ538" s="307"/>
      <c r="AK538" s="161"/>
      <c r="AL538" s="305"/>
      <c r="AM538" s="305"/>
      <c r="AN538" s="162"/>
      <c r="AO538" s="439"/>
      <c r="AP538" s="162"/>
      <c r="AQ538" s="113"/>
      <c r="AR538" s="113"/>
      <c r="AS538" s="384"/>
      <c r="AT538" s="306"/>
      <c r="AU538" s="306"/>
      <c r="AV538" s="160"/>
      <c r="AW538" s="158"/>
      <c r="AX538" s="385"/>
      <c r="AY538" s="453"/>
      <c r="AZ538" s="165"/>
      <c r="BA538" s="301"/>
      <c r="BB538" s="165"/>
      <c r="BC538" s="301"/>
      <c r="BD538" s="165"/>
      <c r="BE538" s="302"/>
      <c r="BF538" s="302"/>
      <c r="BG538" s="165"/>
      <c r="BH538" s="303"/>
      <c r="BI538" s="165"/>
      <c r="BJ538" s="304"/>
      <c r="BK538" s="394"/>
      <c r="BL538" s="302"/>
      <c r="BM538" s="302"/>
      <c r="BN538" s="394"/>
      <c r="BO538" s="302"/>
      <c r="BP538" s="13"/>
      <c r="BQ538" s="302"/>
      <c r="BR538" s="13"/>
      <c r="BS538" s="302"/>
      <c r="BT538" s="13"/>
      <c r="BU538" s="302"/>
      <c r="BV538" s="386"/>
      <c r="BW538" s="303"/>
      <c r="BX538" s="303"/>
      <c r="BY538" s="302"/>
      <c r="BZ538" s="302"/>
      <c r="CA538" s="387"/>
      <c r="CB538" s="395"/>
      <c r="CC538" s="12"/>
      <c r="CD538" s="304"/>
      <c r="CE538" s="14"/>
      <c r="CF538" s="395"/>
      <c r="CG538" s="397"/>
      <c r="CH538" s="300">
        <f t="shared" si="225"/>
        <v>0</v>
      </c>
      <c r="CI538" s="26"/>
      <c r="CJ538" s="17">
        <f t="shared" si="222"/>
        <v>0</v>
      </c>
      <c r="CK538" s="18">
        <f t="shared" si="233"/>
        <v>12.89</v>
      </c>
      <c r="CM538" s="164"/>
      <c r="CN538" s="302"/>
      <c r="CO538" s="13">
        <f t="shared" si="226"/>
        <v>0</v>
      </c>
      <c r="CP538" s="302"/>
      <c r="CQ538" s="13">
        <f t="shared" si="227"/>
        <v>0</v>
      </c>
      <c r="CR538" s="302"/>
      <c r="CS538" s="13">
        <f t="shared" si="228"/>
        <v>0</v>
      </c>
      <c r="CT538" s="302"/>
      <c r="CU538" s="13">
        <f t="shared" si="223"/>
        <v>0</v>
      </c>
      <c r="CV538" s="302"/>
      <c r="CW538" s="13">
        <f t="shared" si="229"/>
        <v>0</v>
      </c>
      <c r="CX538" s="13">
        <f t="shared" si="230"/>
        <v>0</v>
      </c>
      <c r="CY538" s="251">
        <f t="shared" si="231"/>
        <v>0</v>
      </c>
      <c r="CZ538" s="13" t="s">
        <v>29</v>
      </c>
      <c r="DA538" s="13">
        <v>50</v>
      </c>
      <c r="DB538" s="22">
        <f t="shared" si="232"/>
        <v>0</v>
      </c>
      <c r="DD538" s="24"/>
      <c r="DF538" s="163"/>
      <c r="DH538" s="24"/>
      <c r="DI538" s="447"/>
      <c r="DJ538" s="163"/>
    </row>
    <row r="539" spans="1:114" s="7" customFormat="1">
      <c r="A539" s="277">
        <f t="shared" si="216"/>
        <v>50</v>
      </c>
      <c r="B539" s="21" t="e">
        <f>'Calculateur de trading'!I539/C539/W539</f>
        <v>#DIV/0!</v>
      </c>
      <c r="C539" s="278">
        <f t="shared" si="217"/>
        <v>10</v>
      </c>
      <c r="D539" s="278"/>
      <c r="E539" s="273">
        <f t="shared" si="218"/>
        <v>100</v>
      </c>
      <c r="F539" s="271">
        <f t="shared" si="210"/>
        <v>2</v>
      </c>
      <c r="G539" s="271" t="e">
        <f t="shared" si="211"/>
        <v>#DIV/0!</v>
      </c>
      <c r="H539" s="272">
        <f t="shared" si="212"/>
        <v>20</v>
      </c>
      <c r="I539" s="270"/>
      <c r="J539" s="273">
        <f t="shared" si="219"/>
        <v>200</v>
      </c>
      <c r="K539" s="271">
        <f t="shared" si="213"/>
        <v>4</v>
      </c>
      <c r="L539" s="271" t="e">
        <f t="shared" si="214"/>
        <v>#DIV/0!</v>
      </c>
      <c r="M539" s="272">
        <f t="shared" si="215"/>
        <v>40</v>
      </c>
      <c r="N539" s="389"/>
      <c r="O539" s="455" t="e">
        <f>(A539*B539*W539)+(B539*'Calculateur de trading'!H539)</f>
        <v>#DIV/0!</v>
      </c>
      <c r="P539" s="274" t="e">
        <f>O539/'Déscriptions des trades'!CK539</f>
        <v>#DIV/0!</v>
      </c>
      <c r="Q539" s="456" t="e">
        <f>'Déscriptions des trades'!CK539-O539</f>
        <v>#DIV/0!</v>
      </c>
      <c r="R539" s="466" t="e">
        <f t="shared" si="220"/>
        <v>#DIV/0!</v>
      </c>
      <c r="S539" s="389"/>
      <c r="T539" s="12"/>
      <c r="U539" s="25"/>
      <c r="V539" s="15"/>
      <c r="W539" s="490">
        <f t="shared" si="224"/>
        <v>0</v>
      </c>
      <c r="X539" s="21" t="e">
        <f>W539*U539/'Déscriptions des trades'!CK539*'Déscriptions des trades'!B539</f>
        <v>#DIV/0!</v>
      </c>
      <c r="Y539" s="459"/>
      <c r="Z539" s="389"/>
      <c r="AA539" s="23">
        <f t="shared" si="221"/>
        <v>0.1</v>
      </c>
      <c r="AB539" s="17" t="e">
        <f>(AA539*'Déscriptions des trades'!U539*'Déscriptions des trades'!B539/'Déscriptions des trades'!CK539)*'Déscriptions des trades'!W539</f>
        <v>#DIV/0!</v>
      </c>
      <c r="AC539" s="265" t="e">
        <f>AB539*'Déscriptions des trades'!CK539</f>
        <v>#DIV/0!</v>
      </c>
      <c r="AD539" s="266" t="e">
        <f>'Déscriptions des trades'!CK539-AC539</f>
        <v>#DIV/0!</v>
      </c>
      <c r="AE539" s="389"/>
      <c r="AF539" s="399">
        <v>535</v>
      </c>
      <c r="AG539" s="389"/>
      <c r="AH539" s="20"/>
      <c r="AI539" s="303"/>
      <c r="AJ539" s="307"/>
      <c r="AK539" s="161"/>
      <c r="AL539" s="305"/>
      <c r="AM539" s="305"/>
      <c r="AN539" s="162"/>
      <c r="AO539" s="439"/>
      <c r="AP539" s="162"/>
      <c r="AQ539" s="113"/>
      <c r="AR539" s="113"/>
      <c r="AS539" s="384"/>
      <c r="AT539" s="306"/>
      <c r="AU539" s="306"/>
      <c r="AV539" s="160"/>
      <c r="AW539" s="158"/>
      <c r="AX539" s="385"/>
      <c r="AY539" s="453"/>
      <c r="AZ539" s="165"/>
      <c r="BA539" s="301"/>
      <c r="BB539" s="165"/>
      <c r="BC539" s="301"/>
      <c r="BD539" s="165"/>
      <c r="BE539" s="302"/>
      <c r="BF539" s="302"/>
      <c r="BG539" s="165"/>
      <c r="BH539" s="303"/>
      <c r="BI539" s="165"/>
      <c r="BJ539" s="304"/>
      <c r="BK539" s="394"/>
      <c r="BL539" s="302"/>
      <c r="BM539" s="302"/>
      <c r="BN539" s="394"/>
      <c r="BO539" s="302"/>
      <c r="BP539" s="13"/>
      <c r="BQ539" s="302"/>
      <c r="BR539" s="13"/>
      <c r="BS539" s="302"/>
      <c r="BT539" s="13"/>
      <c r="BU539" s="302"/>
      <c r="BV539" s="386"/>
      <c r="BW539" s="303"/>
      <c r="BX539" s="303"/>
      <c r="BY539" s="302"/>
      <c r="BZ539" s="302"/>
      <c r="CA539" s="387"/>
      <c r="CB539" s="395"/>
      <c r="CC539" s="12"/>
      <c r="CD539" s="304"/>
      <c r="CE539" s="14"/>
      <c r="CF539" s="395"/>
      <c r="CG539" s="397"/>
      <c r="CH539" s="300">
        <f t="shared" si="225"/>
        <v>0</v>
      </c>
      <c r="CI539" s="26"/>
      <c r="CJ539" s="17">
        <f t="shared" si="222"/>
        <v>0</v>
      </c>
      <c r="CK539" s="18">
        <f t="shared" si="233"/>
        <v>12.89</v>
      </c>
      <c r="CM539" s="164"/>
      <c r="CN539" s="302"/>
      <c r="CO539" s="13">
        <f t="shared" si="226"/>
        <v>0</v>
      </c>
      <c r="CP539" s="302"/>
      <c r="CQ539" s="13">
        <f t="shared" si="227"/>
        <v>0</v>
      </c>
      <c r="CR539" s="302"/>
      <c r="CS539" s="13">
        <f t="shared" si="228"/>
        <v>0</v>
      </c>
      <c r="CT539" s="302"/>
      <c r="CU539" s="13">
        <f t="shared" si="223"/>
        <v>0</v>
      </c>
      <c r="CV539" s="302"/>
      <c r="CW539" s="13">
        <f t="shared" si="229"/>
        <v>0</v>
      </c>
      <c r="CX539" s="13">
        <f t="shared" si="230"/>
        <v>0</v>
      </c>
      <c r="CY539" s="251">
        <f t="shared" si="231"/>
        <v>0</v>
      </c>
      <c r="CZ539" s="13" t="s">
        <v>29</v>
      </c>
      <c r="DA539" s="13">
        <v>50</v>
      </c>
      <c r="DB539" s="22">
        <f t="shared" si="232"/>
        <v>0</v>
      </c>
      <c r="DD539" s="24"/>
      <c r="DF539" s="163"/>
      <c r="DH539" s="24"/>
      <c r="DI539" s="447"/>
      <c r="DJ539" s="163"/>
    </row>
    <row r="540" spans="1:114" s="7" customFormat="1">
      <c r="A540" s="277">
        <f t="shared" si="216"/>
        <v>50</v>
      </c>
      <c r="B540" s="21" t="e">
        <f>'Calculateur de trading'!I540/C540/W540</f>
        <v>#DIV/0!</v>
      </c>
      <c r="C540" s="278">
        <f t="shared" si="217"/>
        <v>10</v>
      </c>
      <c r="D540" s="426"/>
      <c r="E540" s="273">
        <f t="shared" si="218"/>
        <v>100</v>
      </c>
      <c r="F540" s="271">
        <f t="shared" si="210"/>
        <v>2</v>
      </c>
      <c r="G540" s="271" t="e">
        <f t="shared" si="211"/>
        <v>#DIV/0!</v>
      </c>
      <c r="H540" s="272">
        <f t="shared" si="212"/>
        <v>20</v>
      </c>
      <c r="I540" s="270"/>
      <c r="J540" s="273">
        <f t="shared" si="219"/>
        <v>200</v>
      </c>
      <c r="K540" s="271">
        <f t="shared" si="213"/>
        <v>4</v>
      </c>
      <c r="L540" s="271" t="e">
        <f t="shared" si="214"/>
        <v>#DIV/0!</v>
      </c>
      <c r="M540" s="272">
        <f t="shared" si="215"/>
        <v>40</v>
      </c>
      <c r="N540" s="389"/>
      <c r="O540" s="455" t="e">
        <f>(A540*B540*W540)+(B540*'Calculateur de trading'!H540)</f>
        <v>#DIV/0!</v>
      </c>
      <c r="P540" s="274" t="e">
        <f>O540/'Déscriptions des trades'!CK540</f>
        <v>#DIV/0!</v>
      </c>
      <c r="Q540" s="456" t="e">
        <f>'Déscriptions des trades'!CK540-O540</f>
        <v>#DIV/0!</v>
      </c>
      <c r="R540" s="466" t="e">
        <f t="shared" si="220"/>
        <v>#DIV/0!</v>
      </c>
      <c r="S540" s="389"/>
      <c r="T540" s="12"/>
      <c r="U540" s="25"/>
      <c r="V540" s="15"/>
      <c r="W540" s="490">
        <f t="shared" si="224"/>
        <v>0</v>
      </c>
      <c r="X540" s="21" t="e">
        <f>W540*U540/'Déscriptions des trades'!CK540*'Déscriptions des trades'!B540</f>
        <v>#DIV/0!</v>
      </c>
      <c r="Y540" s="459"/>
      <c r="Z540" s="389"/>
      <c r="AA540" s="23">
        <f t="shared" si="221"/>
        <v>0.1</v>
      </c>
      <c r="AB540" s="17" t="e">
        <f>(AA540*'Déscriptions des trades'!U540*'Déscriptions des trades'!B540/'Déscriptions des trades'!CK540)*'Déscriptions des trades'!W540</f>
        <v>#DIV/0!</v>
      </c>
      <c r="AC540" s="265" t="e">
        <f>AB540*'Déscriptions des trades'!CK540</f>
        <v>#DIV/0!</v>
      </c>
      <c r="AD540" s="266" t="e">
        <f>'Déscriptions des trades'!CK540-AC540</f>
        <v>#DIV/0!</v>
      </c>
      <c r="AE540" s="389"/>
      <c r="AF540" s="399">
        <v>536</v>
      </c>
      <c r="AG540" s="389"/>
      <c r="AH540" s="20"/>
      <c r="AI540" s="303"/>
      <c r="AJ540" s="307"/>
      <c r="AK540" s="161"/>
      <c r="AL540" s="305"/>
      <c r="AM540" s="305"/>
      <c r="AN540" s="162"/>
      <c r="AO540" s="439"/>
      <c r="AP540" s="162"/>
      <c r="AQ540" s="113"/>
      <c r="AR540" s="113"/>
      <c r="AS540" s="384"/>
      <c r="AT540" s="306"/>
      <c r="AU540" s="306"/>
      <c r="AV540" s="160"/>
      <c r="AW540" s="158"/>
      <c r="AX540" s="385"/>
      <c r="AY540" s="453"/>
      <c r="AZ540" s="165"/>
      <c r="BA540" s="301"/>
      <c r="BB540" s="165"/>
      <c r="BC540" s="301"/>
      <c r="BD540" s="165"/>
      <c r="BE540" s="302"/>
      <c r="BF540" s="302"/>
      <c r="BG540" s="165"/>
      <c r="BH540" s="303"/>
      <c r="BI540" s="165"/>
      <c r="BJ540" s="304"/>
      <c r="BK540" s="394"/>
      <c r="BL540" s="302"/>
      <c r="BM540" s="302"/>
      <c r="BN540" s="394"/>
      <c r="BO540" s="302"/>
      <c r="BP540" s="13"/>
      <c r="BQ540" s="302"/>
      <c r="BR540" s="13"/>
      <c r="BS540" s="302"/>
      <c r="BT540" s="13"/>
      <c r="BU540" s="302"/>
      <c r="BV540" s="386"/>
      <c r="BW540" s="303"/>
      <c r="BX540" s="303"/>
      <c r="BY540" s="302"/>
      <c r="BZ540" s="302"/>
      <c r="CA540" s="387"/>
      <c r="CB540" s="395"/>
      <c r="CC540" s="12"/>
      <c r="CD540" s="304"/>
      <c r="CE540" s="14"/>
      <c r="CF540" s="395"/>
      <c r="CG540" s="397"/>
      <c r="CH540" s="300">
        <f t="shared" si="225"/>
        <v>0</v>
      </c>
      <c r="CI540" s="26"/>
      <c r="CJ540" s="17">
        <f t="shared" si="222"/>
        <v>0</v>
      </c>
      <c r="CK540" s="18">
        <f t="shared" si="233"/>
        <v>12.89</v>
      </c>
      <c r="CM540" s="164"/>
      <c r="CN540" s="302"/>
      <c r="CO540" s="13">
        <f t="shared" si="226"/>
        <v>0</v>
      </c>
      <c r="CP540" s="302"/>
      <c r="CQ540" s="13">
        <f t="shared" si="227"/>
        <v>0</v>
      </c>
      <c r="CR540" s="302"/>
      <c r="CS540" s="13">
        <f t="shared" si="228"/>
        <v>0</v>
      </c>
      <c r="CT540" s="302"/>
      <c r="CU540" s="13">
        <f t="shared" si="223"/>
        <v>0</v>
      </c>
      <c r="CV540" s="302"/>
      <c r="CW540" s="13">
        <f t="shared" si="229"/>
        <v>0</v>
      </c>
      <c r="CX540" s="13">
        <f t="shared" si="230"/>
        <v>0</v>
      </c>
      <c r="CY540" s="251">
        <f t="shared" si="231"/>
        <v>0</v>
      </c>
      <c r="CZ540" s="13" t="s">
        <v>29</v>
      </c>
      <c r="DA540" s="13">
        <v>50</v>
      </c>
      <c r="DB540" s="22">
        <f t="shared" si="232"/>
        <v>0</v>
      </c>
      <c r="DD540" s="24"/>
      <c r="DF540" s="163"/>
      <c r="DH540" s="24"/>
      <c r="DI540" s="447"/>
      <c r="DJ540" s="163"/>
    </row>
    <row r="541" spans="1:114" s="7" customFormat="1">
      <c r="A541" s="277">
        <f t="shared" si="216"/>
        <v>50</v>
      </c>
      <c r="B541" s="21" t="e">
        <f>'Calculateur de trading'!I541/C541/W541</f>
        <v>#DIV/0!</v>
      </c>
      <c r="C541" s="278">
        <f t="shared" si="217"/>
        <v>10</v>
      </c>
      <c r="D541" s="278"/>
      <c r="E541" s="273">
        <f t="shared" si="218"/>
        <v>100</v>
      </c>
      <c r="F541" s="271">
        <f t="shared" si="210"/>
        <v>2</v>
      </c>
      <c r="G541" s="271" t="e">
        <f t="shared" si="211"/>
        <v>#DIV/0!</v>
      </c>
      <c r="H541" s="272">
        <f t="shared" si="212"/>
        <v>20</v>
      </c>
      <c r="I541" s="270"/>
      <c r="J541" s="273">
        <f t="shared" si="219"/>
        <v>200</v>
      </c>
      <c r="K541" s="271">
        <f t="shared" si="213"/>
        <v>4</v>
      </c>
      <c r="L541" s="271" t="e">
        <f t="shared" si="214"/>
        <v>#DIV/0!</v>
      </c>
      <c r="M541" s="272">
        <f t="shared" si="215"/>
        <v>40</v>
      </c>
      <c r="N541" s="389"/>
      <c r="O541" s="455" t="e">
        <f>(A541*B541*W541)+(B541*'Calculateur de trading'!H541)</f>
        <v>#DIV/0!</v>
      </c>
      <c r="P541" s="274" t="e">
        <f>O541/'Déscriptions des trades'!CK541</f>
        <v>#DIV/0!</v>
      </c>
      <c r="Q541" s="456" t="e">
        <f>'Déscriptions des trades'!CK541-O541</f>
        <v>#DIV/0!</v>
      </c>
      <c r="R541" s="466" t="e">
        <f t="shared" si="220"/>
        <v>#DIV/0!</v>
      </c>
      <c r="S541" s="389"/>
      <c r="T541" s="12"/>
      <c r="U541" s="25"/>
      <c r="V541" s="15"/>
      <c r="W541" s="490">
        <f t="shared" si="224"/>
        <v>0</v>
      </c>
      <c r="X541" s="21" t="e">
        <f>W541*U541/'Déscriptions des trades'!CK541*'Déscriptions des trades'!B541</f>
        <v>#DIV/0!</v>
      </c>
      <c r="Y541" s="459"/>
      <c r="Z541" s="389"/>
      <c r="AA541" s="23">
        <f t="shared" si="221"/>
        <v>0.1</v>
      </c>
      <c r="AB541" s="17" t="e">
        <f>(AA541*'Déscriptions des trades'!U541*'Déscriptions des trades'!B541/'Déscriptions des trades'!CK541)*'Déscriptions des trades'!W541</f>
        <v>#DIV/0!</v>
      </c>
      <c r="AC541" s="265" t="e">
        <f>AB541*'Déscriptions des trades'!CK541</f>
        <v>#DIV/0!</v>
      </c>
      <c r="AD541" s="266" t="e">
        <f>'Déscriptions des trades'!CK541-AC541</f>
        <v>#DIV/0!</v>
      </c>
      <c r="AE541" s="389"/>
      <c r="AF541" s="399">
        <v>537</v>
      </c>
      <c r="AG541" s="389"/>
      <c r="AH541" s="20"/>
      <c r="AI541" s="303"/>
      <c r="AJ541" s="307"/>
      <c r="AK541" s="161"/>
      <c r="AL541" s="305"/>
      <c r="AM541" s="305"/>
      <c r="AN541" s="162"/>
      <c r="AO541" s="439"/>
      <c r="AP541" s="162"/>
      <c r="AQ541" s="113"/>
      <c r="AR541" s="113"/>
      <c r="AS541" s="384"/>
      <c r="AT541" s="306"/>
      <c r="AU541" s="306"/>
      <c r="AV541" s="160"/>
      <c r="AW541" s="158"/>
      <c r="AX541" s="385"/>
      <c r="AY541" s="453"/>
      <c r="AZ541" s="165"/>
      <c r="BA541" s="301"/>
      <c r="BB541" s="165"/>
      <c r="BC541" s="301"/>
      <c r="BD541" s="165"/>
      <c r="BE541" s="302"/>
      <c r="BF541" s="302"/>
      <c r="BG541" s="165"/>
      <c r="BH541" s="303"/>
      <c r="BI541" s="165"/>
      <c r="BJ541" s="304"/>
      <c r="BK541" s="394"/>
      <c r="BL541" s="302"/>
      <c r="BM541" s="302"/>
      <c r="BN541" s="394"/>
      <c r="BO541" s="302"/>
      <c r="BP541" s="13"/>
      <c r="BQ541" s="302"/>
      <c r="BR541" s="13"/>
      <c r="BS541" s="302"/>
      <c r="BT541" s="13"/>
      <c r="BU541" s="302"/>
      <c r="BV541" s="386"/>
      <c r="BW541" s="303"/>
      <c r="BX541" s="303"/>
      <c r="BY541" s="302"/>
      <c r="BZ541" s="302"/>
      <c r="CA541" s="387"/>
      <c r="CB541" s="395"/>
      <c r="CC541" s="12"/>
      <c r="CD541" s="304"/>
      <c r="CE541" s="14"/>
      <c r="CF541" s="395"/>
      <c r="CG541" s="397"/>
      <c r="CH541" s="300">
        <f t="shared" si="225"/>
        <v>0</v>
      </c>
      <c r="CI541" s="26"/>
      <c r="CJ541" s="17">
        <f t="shared" si="222"/>
        <v>0</v>
      </c>
      <c r="CK541" s="18">
        <f t="shared" si="233"/>
        <v>12.89</v>
      </c>
      <c r="CM541" s="164"/>
      <c r="CN541" s="302"/>
      <c r="CO541" s="13">
        <f t="shared" si="226"/>
        <v>0</v>
      </c>
      <c r="CP541" s="302"/>
      <c r="CQ541" s="13">
        <f t="shared" si="227"/>
        <v>0</v>
      </c>
      <c r="CR541" s="302"/>
      <c r="CS541" s="13">
        <f t="shared" si="228"/>
        <v>0</v>
      </c>
      <c r="CT541" s="302"/>
      <c r="CU541" s="13">
        <f t="shared" si="223"/>
        <v>0</v>
      </c>
      <c r="CV541" s="302"/>
      <c r="CW541" s="13">
        <f t="shared" si="229"/>
        <v>0</v>
      </c>
      <c r="CX541" s="13">
        <f t="shared" si="230"/>
        <v>0</v>
      </c>
      <c r="CY541" s="251">
        <f t="shared" si="231"/>
        <v>0</v>
      </c>
      <c r="CZ541" s="13" t="s">
        <v>29</v>
      </c>
      <c r="DA541" s="13">
        <v>50</v>
      </c>
      <c r="DB541" s="22">
        <f t="shared" si="232"/>
        <v>0</v>
      </c>
      <c r="DD541" s="24"/>
      <c r="DF541" s="163"/>
      <c r="DH541" s="24"/>
      <c r="DI541" s="447"/>
      <c r="DJ541" s="163"/>
    </row>
    <row r="542" spans="1:114" s="7" customFormat="1">
      <c r="A542" s="277">
        <f t="shared" si="216"/>
        <v>50</v>
      </c>
      <c r="B542" s="21" t="e">
        <f>'Calculateur de trading'!I542/C542/W542</f>
        <v>#DIV/0!</v>
      </c>
      <c r="C542" s="278">
        <f t="shared" si="217"/>
        <v>10</v>
      </c>
      <c r="D542" s="426"/>
      <c r="E542" s="273">
        <f t="shared" si="218"/>
        <v>100</v>
      </c>
      <c r="F542" s="271">
        <f t="shared" si="210"/>
        <v>2</v>
      </c>
      <c r="G542" s="271" t="e">
        <f t="shared" si="211"/>
        <v>#DIV/0!</v>
      </c>
      <c r="H542" s="272">
        <f t="shared" si="212"/>
        <v>20</v>
      </c>
      <c r="I542" s="270"/>
      <c r="J542" s="273">
        <f t="shared" si="219"/>
        <v>200</v>
      </c>
      <c r="K542" s="271">
        <f t="shared" si="213"/>
        <v>4</v>
      </c>
      <c r="L542" s="271" t="e">
        <f t="shared" si="214"/>
        <v>#DIV/0!</v>
      </c>
      <c r="M542" s="272">
        <f t="shared" si="215"/>
        <v>40</v>
      </c>
      <c r="N542" s="389"/>
      <c r="O542" s="455" t="e">
        <f>(A542*B542*W542)+(B542*'Calculateur de trading'!H542)</f>
        <v>#DIV/0!</v>
      </c>
      <c r="P542" s="274" t="e">
        <f>O542/'Déscriptions des trades'!CK542</f>
        <v>#DIV/0!</v>
      </c>
      <c r="Q542" s="456" t="e">
        <f>'Déscriptions des trades'!CK542-O542</f>
        <v>#DIV/0!</v>
      </c>
      <c r="R542" s="466" t="e">
        <f t="shared" si="220"/>
        <v>#DIV/0!</v>
      </c>
      <c r="S542" s="389"/>
      <c r="T542" s="12"/>
      <c r="U542" s="25"/>
      <c r="V542" s="15"/>
      <c r="W542" s="490">
        <f t="shared" si="224"/>
        <v>0</v>
      </c>
      <c r="X542" s="21" t="e">
        <f>W542*U542/'Déscriptions des trades'!CK542*'Déscriptions des trades'!B542</f>
        <v>#DIV/0!</v>
      </c>
      <c r="Y542" s="459"/>
      <c r="Z542" s="389"/>
      <c r="AA542" s="23">
        <f t="shared" si="221"/>
        <v>0.1</v>
      </c>
      <c r="AB542" s="17" t="e">
        <f>(AA542*'Déscriptions des trades'!U542*'Déscriptions des trades'!B542/'Déscriptions des trades'!CK542)*'Déscriptions des trades'!W542</f>
        <v>#DIV/0!</v>
      </c>
      <c r="AC542" s="265" t="e">
        <f>AB542*'Déscriptions des trades'!CK542</f>
        <v>#DIV/0!</v>
      </c>
      <c r="AD542" s="266" t="e">
        <f>'Déscriptions des trades'!CK542-AC542</f>
        <v>#DIV/0!</v>
      </c>
      <c r="AE542" s="389"/>
      <c r="AF542" s="399">
        <v>538</v>
      </c>
      <c r="AG542" s="389"/>
      <c r="AH542" s="20"/>
      <c r="AI542" s="303"/>
      <c r="AJ542" s="307"/>
      <c r="AK542" s="161"/>
      <c r="AL542" s="305"/>
      <c r="AM542" s="305"/>
      <c r="AN542" s="162"/>
      <c r="AO542" s="439"/>
      <c r="AP542" s="162"/>
      <c r="AQ542" s="113"/>
      <c r="AR542" s="113"/>
      <c r="AS542" s="384"/>
      <c r="AT542" s="306"/>
      <c r="AU542" s="306"/>
      <c r="AV542" s="160"/>
      <c r="AW542" s="158"/>
      <c r="AX542" s="385"/>
      <c r="AY542" s="453"/>
      <c r="AZ542" s="165"/>
      <c r="BA542" s="301"/>
      <c r="BB542" s="165"/>
      <c r="BC542" s="301"/>
      <c r="BD542" s="165"/>
      <c r="BE542" s="302"/>
      <c r="BF542" s="302"/>
      <c r="BG542" s="165"/>
      <c r="BH542" s="303"/>
      <c r="BI542" s="165"/>
      <c r="BJ542" s="304"/>
      <c r="BK542" s="394"/>
      <c r="BL542" s="302"/>
      <c r="BM542" s="302"/>
      <c r="BN542" s="394"/>
      <c r="BO542" s="302"/>
      <c r="BP542" s="13"/>
      <c r="BQ542" s="302"/>
      <c r="BR542" s="13"/>
      <c r="BS542" s="302"/>
      <c r="BT542" s="13"/>
      <c r="BU542" s="302"/>
      <c r="BV542" s="386"/>
      <c r="BW542" s="303"/>
      <c r="BX542" s="303"/>
      <c r="BY542" s="302"/>
      <c r="BZ542" s="302"/>
      <c r="CA542" s="387"/>
      <c r="CB542" s="395"/>
      <c r="CC542" s="12"/>
      <c r="CD542" s="304"/>
      <c r="CE542" s="14"/>
      <c r="CF542" s="395"/>
      <c r="CG542" s="397"/>
      <c r="CH542" s="300">
        <f t="shared" si="225"/>
        <v>0</v>
      </c>
      <c r="CI542" s="26"/>
      <c r="CJ542" s="17">
        <f t="shared" si="222"/>
        <v>0</v>
      </c>
      <c r="CK542" s="18">
        <f t="shared" si="233"/>
        <v>12.89</v>
      </c>
      <c r="CM542" s="164"/>
      <c r="CN542" s="302"/>
      <c r="CO542" s="13">
        <f t="shared" si="226"/>
        <v>0</v>
      </c>
      <c r="CP542" s="302"/>
      <c r="CQ542" s="13">
        <f t="shared" si="227"/>
        <v>0</v>
      </c>
      <c r="CR542" s="302"/>
      <c r="CS542" s="13">
        <f t="shared" si="228"/>
        <v>0</v>
      </c>
      <c r="CT542" s="302"/>
      <c r="CU542" s="13">
        <f t="shared" si="223"/>
        <v>0</v>
      </c>
      <c r="CV542" s="302"/>
      <c r="CW542" s="13">
        <f t="shared" si="229"/>
        <v>0</v>
      </c>
      <c r="CX542" s="13">
        <f t="shared" si="230"/>
        <v>0</v>
      </c>
      <c r="CY542" s="251">
        <f t="shared" si="231"/>
        <v>0</v>
      </c>
      <c r="CZ542" s="13" t="s">
        <v>29</v>
      </c>
      <c r="DA542" s="13">
        <v>50</v>
      </c>
      <c r="DB542" s="22">
        <f t="shared" si="232"/>
        <v>0</v>
      </c>
      <c r="DD542" s="24"/>
      <c r="DF542" s="163"/>
      <c r="DH542" s="24"/>
      <c r="DI542" s="447"/>
      <c r="DJ542" s="163"/>
    </row>
    <row r="543" spans="1:114" s="7" customFormat="1">
      <c r="A543" s="277">
        <f t="shared" si="216"/>
        <v>50</v>
      </c>
      <c r="B543" s="21" t="e">
        <f>'Calculateur de trading'!I543/C543/W543</f>
        <v>#DIV/0!</v>
      </c>
      <c r="C543" s="278">
        <f t="shared" si="217"/>
        <v>10</v>
      </c>
      <c r="D543" s="278"/>
      <c r="E543" s="273">
        <f t="shared" si="218"/>
        <v>100</v>
      </c>
      <c r="F543" s="271">
        <f t="shared" si="210"/>
        <v>2</v>
      </c>
      <c r="G543" s="271" t="e">
        <f t="shared" si="211"/>
        <v>#DIV/0!</v>
      </c>
      <c r="H543" s="272">
        <f t="shared" si="212"/>
        <v>20</v>
      </c>
      <c r="I543" s="270"/>
      <c r="J543" s="273">
        <f t="shared" si="219"/>
        <v>200</v>
      </c>
      <c r="K543" s="271">
        <f t="shared" si="213"/>
        <v>4</v>
      </c>
      <c r="L543" s="271" t="e">
        <f t="shared" si="214"/>
        <v>#DIV/0!</v>
      </c>
      <c r="M543" s="272">
        <f t="shared" si="215"/>
        <v>40</v>
      </c>
      <c r="N543" s="389"/>
      <c r="O543" s="455" t="e">
        <f>(A543*B543*W543)+(B543*'Calculateur de trading'!H543)</f>
        <v>#DIV/0!</v>
      </c>
      <c r="P543" s="274" t="e">
        <f>O543/'Déscriptions des trades'!CK543</f>
        <v>#DIV/0!</v>
      </c>
      <c r="Q543" s="456" t="e">
        <f>'Déscriptions des trades'!CK543-O543</f>
        <v>#DIV/0!</v>
      </c>
      <c r="R543" s="466" t="e">
        <f t="shared" si="220"/>
        <v>#DIV/0!</v>
      </c>
      <c r="S543" s="389"/>
      <c r="T543" s="12"/>
      <c r="U543" s="25"/>
      <c r="V543" s="15"/>
      <c r="W543" s="490">
        <f t="shared" si="224"/>
        <v>0</v>
      </c>
      <c r="X543" s="21" t="e">
        <f>W543*U543/'Déscriptions des trades'!CK543*'Déscriptions des trades'!B543</f>
        <v>#DIV/0!</v>
      </c>
      <c r="Y543" s="459"/>
      <c r="Z543" s="389"/>
      <c r="AA543" s="23">
        <f t="shared" si="221"/>
        <v>0.1</v>
      </c>
      <c r="AB543" s="17" t="e">
        <f>(AA543*'Déscriptions des trades'!U543*'Déscriptions des trades'!B543/'Déscriptions des trades'!CK543)*'Déscriptions des trades'!W543</f>
        <v>#DIV/0!</v>
      </c>
      <c r="AC543" s="265" t="e">
        <f>AB543*'Déscriptions des trades'!CK543</f>
        <v>#DIV/0!</v>
      </c>
      <c r="AD543" s="266" t="e">
        <f>'Déscriptions des trades'!CK543-AC543</f>
        <v>#DIV/0!</v>
      </c>
      <c r="AE543" s="389"/>
      <c r="AF543" s="399">
        <v>539</v>
      </c>
      <c r="AG543" s="389"/>
      <c r="AH543" s="20"/>
      <c r="AI543" s="303"/>
      <c r="AJ543" s="307"/>
      <c r="AK543" s="161"/>
      <c r="AL543" s="305"/>
      <c r="AM543" s="305"/>
      <c r="AN543" s="162"/>
      <c r="AO543" s="439"/>
      <c r="AP543" s="162"/>
      <c r="AQ543" s="113"/>
      <c r="AR543" s="113"/>
      <c r="AS543" s="384"/>
      <c r="AT543" s="306"/>
      <c r="AU543" s="306"/>
      <c r="AV543" s="160"/>
      <c r="AW543" s="158"/>
      <c r="AX543" s="385"/>
      <c r="AY543" s="453"/>
      <c r="AZ543" s="165"/>
      <c r="BA543" s="301"/>
      <c r="BB543" s="165"/>
      <c r="BC543" s="301"/>
      <c r="BD543" s="165"/>
      <c r="BE543" s="302"/>
      <c r="BF543" s="302"/>
      <c r="BG543" s="165"/>
      <c r="BH543" s="303"/>
      <c r="BI543" s="165"/>
      <c r="BJ543" s="304"/>
      <c r="BK543" s="394"/>
      <c r="BL543" s="302"/>
      <c r="BM543" s="302"/>
      <c r="BN543" s="394"/>
      <c r="BO543" s="302"/>
      <c r="BP543" s="13"/>
      <c r="BQ543" s="302"/>
      <c r="BR543" s="13"/>
      <c r="BS543" s="302"/>
      <c r="BT543" s="13"/>
      <c r="BU543" s="302"/>
      <c r="BV543" s="386"/>
      <c r="BW543" s="303"/>
      <c r="BX543" s="303"/>
      <c r="BY543" s="302"/>
      <c r="BZ543" s="302"/>
      <c r="CA543" s="387"/>
      <c r="CB543" s="395"/>
      <c r="CC543" s="12"/>
      <c r="CD543" s="304"/>
      <c r="CE543" s="14"/>
      <c r="CF543" s="395"/>
      <c r="CG543" s="397"/>
      <c r="CH543" s="300">
        <f t="shared" si="225"/>
        <v>0</v>
      </c>
      <c r="CI543" s="26"/>
      <c r="CJ543" s="17">
        <f t="shared" si="222"/>
        <v>0</v>
      </c>
      <c r="CK543" s="18">
        <f t="shared" si="233"/>
        <v>12.89</v>
      </c>
      <c r="CM543" s="164"/>
      <c r="CN543" s="302"/>
      <c r="CO543" s="13">
        <f t="shared" si="226"/>
        <v>0</v>
      </c>
      <c r="CP543" s="302"/>
      <c r="CQ543" s="13">
        <f t="shared" si="227"/>
        <v>0</v>
      </c>
      <c r="CR543" s="302"/>
      <c r="CS543" s="13">
        <f t="shared" si="228"/>
        <v>0</v>
      </c>
      <c r="CT543" s="302"/>
      <c r="CU543" s="13">
        <f t="shared" si="223"/>
        <v>0</v>
      </c>
      <c r="CV543" s="302"/>
      <c r="CW543" s="13">
        <f t="shared" si="229"/>
        <v>0</v>
      </c>
      <c r="CX543" s="13">
        <f t="shared" si="230"/>
        <v>0</v>
      </c>
      <c r="CY543" s="251">
        <f t="shared" si="231"/>
        <v>0</v>
      </c>
      <c r="CZ543" s="13" t="s">
        <v>29</v>
      </c>
      <c r="DA543" s="13">
        <v>50</v>
      </c>
      <c r="DB543" s="22">
        <f t="shared" si="232"/>
        <v>0</v>
      </c>
      <c r="DD543" s="24"/>
      <c r="DF543" s="163"/>
      <c r="DH543" s="24"/>
      <c r="DI543" s="447"/>
      <c r="DJ543" s="163"/>
    </row>
    <row r="544" spans="1:114" s="7" customFormat="1">
      <c r="A544" s="277">
        <f t="shared" si="216"/>
        <v>50</v>
      </c>
      <c r="B544" s="21" t="e">
        <f>'Calculateur de trading'!I544/C544/W544</f>
        <v>#DIV/0!</v>
      </c>
      <c r="C544" s="278">
        <f t="shared" si="217"/>
        <v>10</v>
      </c>
      <c r="D544" s="426"/>
      <c r="E544" s="273">
        <f t="shared" si="218"/>
        <v>100</v>
      </c>
      <c r="F544" s="271">
        <f t="shared" si="210"/>
        <v>2</v>
      </c>
      <c r="G544" s="271" t="e">
        <f t="shared" si="211"/>
        <v>#DIV/0!</v>
      </c>
      <c r="H544" s="272">
        <f t="shared" si="212"/>
        <v>20</v>
      </c>
      <c r="I544" s="270"/>
      <c r="J544" s="273">
        <f t="shared" si="219"/>
        <v>200</v>
      </c>
      <c r="K544" s="271">
        <f t="shared" si="213"/>
        <v>4</v>
      </c>
      <c r="L544" s="271" t="e">
        <f t="shared" si="214"/>
        <v>#DIV/0!</v>
      </c>
      <c r="M544" s="272">
        <f t="shared" si="215"/>
        <v>40</v>
      </c>
      <c r="N544" s="389"/>
      <c r="O544" s="455" t="e">
        <f>(A544*B544*W544)+(B544*'Calculateur de trading'!H544)</f>
        <v>#DIV/0!</v>
      </c>
      <c r="P544" s="274" t="e">
        <f>O544/'Déscriptions des trades'!CK544</f>
        <v>#DIV/0!</v>
      </c>
      <c r="Q544" s="456" t="e">
        <f>'Déscriptions des trades'!CK544-O544</f>
        <v>#DIV/0!</v>
      </c>
      <c r="R544" s="466" t="e">
        <f t="shared" si="220"/>
        <v>#DIV/0!</v>
      </c>
      <c r="S544" s="389"/>
      <c r="T544" s="12"/>
      <c r="U544" s="25"/>
      <c r="V544" s="15"/>
      <c r="W544" s="490">
        <f t="shared" si="224"/>
        <v>0</v>
      </c>
      <c r="X544" s="21" t="e">
        <f>W544*U544/'Déscriptions des trades'!CK544*'Déscriptions des trades'!B544</f>
        <v>#DIV/0!</v>
      </c>
      <c r="Y544" s="459"/>
      <c r="Z544" s="389"/>
      <c r="AA544" s="23">
        <f t="shared" si="221"/>
        <v>0.1</v>
      </c>
      <c r="AB544" s="17" t="e">
        <f>(AA544*'Déscriptions des trades'!U544*'Déscriptions des trades'!B544/'Déscriptions des trades'!CK544)*'Déscriptions des trades'!W544</f>
        <v>#DIV/0!</v>
      </c>
      <c r="AC544" s="265" t="e">
        <f>AB544*'Déscriptions des trades'!CK544</f>
        <v>#DIV/0!</v>
      </c>
      <c r="AD544" s="266" t="e">
        <f>'Déscriptions des trades'!CK544-AC544</f>
        <v>#DIV/0!</v>
      </c>
      <c r="AE544" s="389"/>
      <c r="AF544" s="399">
        <v>540</v>
      </c>
      <c r="AG544" s="389"/>
      <c r="AH544" s="20"/>
      <c r="AI544" s="303"/>
      <c r="AJ544" s="307"/>
      <c r="AK544" s="161"/>
      <c r="AL544" s="305"/>
      <c r="AM544" s="305"/>
      <c r="AN544" s="162"/>
      <c r="AO544" s="439"/>
      <c r="AP544" s="162"/>
      <c r="AQ544" s="113"/>
      <c r="AR544" s="113"/>
      <c r="AS544" s="384"/>
      <c r="AT544" s="306"/>
      <c r="AU544" s="306"/>
      <c r="AV544" s="160"/>
      <c r="AW544" s="158"/>
      <c r="AX544" s="385"/>
      <c r="AY544" s="453"/>
      <c r="AZ544" s="165"/>
      <c r="BA544" s="301"/>
      <c r="BB544" s="165"/>
      <c r="BC544" s="301"/>
      <c r="BD544" s="165"/>
      <c r="BE544" s="302"/>
      <c r="BF544" s="302"/>
      <c r="BG544" s="165"/>
      <c r="BH544" s="303"/>
      <c r="BI544" s="165"/>
      <c r="BJ544" s="304"/>
      <c r="BK544" s="394"/>
      <c r="BL544" s="302"/>
      <c r="BM544" s="302"/>
      <c r="BN544" s="394"/>
      <c r="BO544" s="302"/>
      <c r="BP544" s="13"/>
      <c r="BQ544" s="302"/>
      <c r="BR544" s="13"/>
      <c r="BS544" s="302"/>
      <c r="BT544" s="13"/>
      <c r="BU544" s="302"/>
      <c r="BV544" s="386"/>
      <c r="BW544" s="303"/>
      <c r="BX544" s="303"/>
      <c r="BY544" s="302"/>
      <c r="BZ544" s="302"/>
      <c r="CA544" s="387"/>
      <c r="CB544" s="395"/>
      <c r="CC544" s="12"/>
      <c r="CD544" s="304"/>
      <c r="CE544" s="14"/>
      <c r="CF544" s="395"/>
      <c r="CG544" s="397"/>
      <c r="CH544" s="300">
        <f t="shared" si="225"/>
        <v>0</v>
      </c>
      <c r="CI544" s="26"/>
      <c r="CJ544" s="17">
        <f t="shared" si="222"/>
        <v>0</v>
      </c>
      <c r="CK544" s="18">
        <f t="shared" si="233"/>
        <v>12.89</v>
      </c>
      <c r="CM544" s="164"/>
      <c r="CN544" s="302"/>
      <c r="CO544" s="13">
        <f t="shared" si="226"/>
        <v>0</v>
      </c>
      <c r="CP544" s="302"/>
      <c r="CQ544" s="13">
        <f t="shared" si="227"/>
        <v>0</v>
      </c>
      <c r="CR544" s="302"/>
      <c r="CS544" s="13">
        <f t="shared" si="228"/>
        <v>0</v>
      </c>
      <c r="CT544" s="302"/>
      <c r="CU544" s="13">
        <f t="shared" si="223"/>
        <v>0</v>
      </c>
      <c r="CV544" s="302"/>
      <c r="CW544" s="13">
        <f t="shared" si="229"/>
        <v>0</v>
      </c>
      <c r="CX544" s="13">
        <f t="shared" si="230"/>
        <v>0</v>
      </c>
      <c r="CY544" s="251">
        <f t="shared" si="231"/>
        <v>0</v>
      </c>
      <c r="CZ544" s="13" t="s">
        <v>29</v>
      </c>
      <c r="DA544" s="13">
        <v>50</v>
      </c>
      <c r="DB544" s="22">
        <f t="shared" si="232"/>
        <v>0</v>
      </c>
      <c r="DD544" s="24"/>
      <c r="DF544" s="163"/>
      <c r="DH544" s="24"/>
      <c r="DI544" s="447"/>
      <c r="DJ544" s="163"/>
    </row>
    <row r="545" spans="1:114" s="7" customFormat="1">
      <c r="A545" s="277">
        <f t="shared" si="216"/>
        <v>50</v>
      </c>
      <c r="B545" s="21" t="e">
        <f>'Calculateur de trading'!I545/C545/W545</f>
        <v>#DIV/0!</v>
      </c>
      <c r="C545" s="278">
        <f t="shared" si="217"/>
        <v>10</v>
      </c>
      <c r="D545" s="426"/>
      <c r="E545" s="273">
        <f t="shared" si="218"/>
        <v>100</v>
      </c>
      <c r="F545" s="271">
        <f t="shared" si="210"/>
        <v>2</v>
      </c>
      <c r="G545" s="271" t="e">
        <f t="shared" si="211"/>
        <v>#DIV/0!</v>
      </c>
      <c r="H545" s="272">
        <f t="shared" si="212"/>
        <v>20</v>
      </c>
      <c r="I545" s="270"/>
      <c r="J545" s="273">
        <f t="shared" si="219"/>
        <v>200</v>
      </c>
      <c r="K545" s="271">
        <f t="shared" si="213"/>
        <v>4</v>
      </c>
      <c r="L545" s="271" t="e">
        <f t="shared" si="214"/>
        <v>#DIV/0!</v>
      </c>
      <c r="M545" s="272">
        <f t="shared" si="215"/>
        <v>40</v>
      </c>
      <c r="N545" s="389"/>
      <c r="O545" s="455" t="e">
        <f>(A545*B545*W545)+(B545*'Calculateur de trading'!H545)</f>
        <v>#DIV/0!</v>
      </c>
      <c r="P545" s="274" t="e">
        <f>O545/'Déscriptions des trades'!CK545</f>
        <v>#DIV/0!</v>
      </c>
      <c r="Q545" s="456" t="e">
        <f>'Déscriptions des trades'!CK545-O545</f>
        <v>#DIV/0!</v>
      </c>
      <c r="R545" s="466" t="e">
        <f t="shared" si="220"/>
        <v>#DIV/0!</v>
      </c>
      <c r="S545" s="389"/>
      <c r="T545" s="12"/>
      <c r="U545" s="25"/>
      <c r="V545" s="15"/>
      <c r="W545" s="490">
        <f t="shared" si="224"/>
        <v>0</v>
      </c>
      <c r="X545" s="21" t="e">
        <f>W545*U545/'Déscriptions des trades'!CK545*'Déscriptions des trades'!B545</f>
        <v>#DIV/0!</v>
      </c>
      <c r="Y545" s="459"/>
      <c r="Z545" s="389"/>
      <c r="AA545" s="23">
        <f t="shared" si="221"/>
        <v>0.1</v>
      </c>
      <c r="AB545" s="17" t="e">
        <f>(AA545*'Déscriptions des trades'!U545*'Déscriptions des trades'!B545/'Déscriptions des trades'!CK545)*'Déscriptions des trades'!W545</f>
        <v>#DIV/0!</v>
      </c>
      <c r="AC545" s="265" t="e">
        <f>AB545*'Déscriptions des trades'!CK545</f>
        <v>#DIV/0!</v>
      </c>
      <c r="AD545" s="266" t="e">
        <f>'Déscriptions des trades'!CK545-AC545</f>
        <v>#DIV/0!</v>
      </c>
      <c r="AE545" s="389"/>
      <c r="AF545" s="399">
        <v>541</v>
      </c>
      <c r="AG545" s="389"/>
      <c r="AH545" s="20"/>
      <c r="AI545" s="303"/>
      <c r="AJ545" s="307"/>
      <c r="AK545" s="161"/>
      <c r="AL545" s="305"/>
      <c r="AM545" s="305"/>
      <c r="AN545" s="162"/>
      <c r="AO545" s="439"/>
      <c r="AP545" s="162"/>
      <c r="AQ545" s="113"/>
      <c r="AR545" s="113"/>
      <c r="AS545" s="384"/>
      <c r="AT545" s="306"/>
      <c r="AU545" s="306"/>
      <c r="AV545" s="160"/>
      <c r="AW545" s="158"/>
      <c r="AX545" s="385"/>
      <c r="AY545" s="453"/>
      <c r="AZ545" s="165"/>
      <c r="BA545" s="301"/>
      <c r="BB545" s="165"/>
      <c r="BC545" s="301"/>
      <c r="BD545" s="165"/>
      <c r="BE545" s="302"/>
      <c r="BF545" s="302"/>
      <c r="BG545" s="165"/>
      <c r="BH545" s="303"/>
      <c r="BI545" s="165"/>
      <c r="BJ545" s="304"/>
      <c r="BK545" s="394"/>
      <c r="BL545" s="302"/>
      <c r="BM545" s="302"/>
      <c r="BN545" s="394"/>
      <c r="BO545" s="302"/>
      <c r="BP545" s="13"/>
      <c r="BQ545" s="302"/>
      <c r="BR545" s="13"/>
      <c r="BS545" s="302"/>
      <c r="BT545" s="13"/>
      <c r="BU545" s="302"/>
      <c r="BV545" s="386"/>
      <c r="BW545" s="303"/>
      <c r="BX545" s="303"/>
      <c r="BY545" s="302"/>
      <c r="BZ545" s="302"/>
      <c r="CA545" s="387"/>
      <c r="CB545" s="395"/>
      <c r="CC545" s="12"/>
      <c r="CD545" s="304"/>
      <c r="CE545" s="14"/>
      <c r="CF545" s="395"/>
      <c r="CG545" s="397"/>
      <c r="CH545" s="300">
        <f t="shared" si="225"/>
        <v>0</v>
      </c>
      <c r="CI545" s="26"/>
      <c r="CJ545" s="17">
        <f t="shared" si="222"/>
        <v>0</v>
      </c>
      <c r="CK545" s="18">
        <f t="shared" si="233"/>
        <v>12.89</v>
      </c>
      <c r="CM545" s="164"/>
      <c r="CN545" s="302"/>
      <c r="CO545" s="13">
        <f t="shared" si="226"/>
        <v>0</v>
      </c>
      <c r="CP545" s="302"/>
      <c r="CQ545" s="13">
        <f t="shared" si="227"/>
        <v>0</v>
      </c>
      <c r="CR545" s="302"/>
      <c r="CS545" s="13">
        <f t="shared" si="228"/>
        <v>0</v>
      </c>
      <c r="CT545" s="302"/>
      <c r="CU545" s="13">
        <f t="shared" si="223"/>
        <v>0</v>
      </c>
      <c r="CV545" s="302"/>
      <c r="CW545" s="13">
        <f t="shared" si="229"/>
        <v>0</v>
      </c>
      <c r="CX545" s="13">
        <f t="shared" si="230"/>
        <v>0</v>
      </c>
      <c r="CY545" s="251">
        <f t="shared" si="231"/>
        <v>0</v>
      </c>
      <c r="CZ545" s="13" t="s">
        <v>29</v>
      </c>
      <c r="DA545" s="13">
        <v>50</v>
      </c>
      <c r="DB545" s="22">
        <f t="shared" si="232"/>
        <v>0</v>
      </c>
      <c r="DD545" s="24"/>
      <c r="DF545" s="163"/>
      <c r="DH545" s="24"/>
      <c r="DI545" s="447"/>
      <c r="DJ545" s="163"/>
    </row>
    <row r="546" spans="1:114" s="7" customFormat="1">
      <c r="A546" s="277">
        <f t="shared" si="216"/>
        <v>50</v>
      </c>
      <c r="B546" s="21" t="e">
        <f>'Calculateur de trading'!I546/C546/W546</f>
        <v>#DIV/0!</v>
      </c>
      <c r="C546" s="278">
        <f t="shared" si="217"/>
        <v>10</v>
      </c>
      <c r="D546" s="278"/>
      <c r="E546" s="273">
        <f t="shared" si="218"/>
        <v>100</v>
      </c>
      <c r="F546" s="271">
        <f t="shared" si="210"/>
        <v>2</v>
      </c>
      <c r="G546" s="271" t="e">
        <f t="shared" si="211"/>
        <v>#DIV/0!</v>
      </c>
      <c r="H546" s="272">
        <f t="shared" si="212"/>
        <v>20</v>
      </c>
      <c r="I546" s="270"/>
      <c r="J546" s="273">
        <f t="shared" si="219"/>
        <v>200</v>
      </c>
      <c r="K546" s="271">
        <f t="shared" si="213"/>
        <v>4</v>
      </c>
      <c r="L546" s="271" t="e">
        <f t="shared" si="214"/>
        <v>#DIV/0!</v>
      </c>
      <c r="M546" s="272">
        <f t="shared" si="215"/>
        <v>40</v>
      </c>
      <c r="N546" s="389"/>
      <c r="O546" s="455" t="e">
        <f>(A546*B546*W546)+(B546*'Calculateur de trading'!H546)</f>
        <v>#DIV/0!</v>
      </c>
      <c r="P546" s="274" t="e">
        <f>O546/'Déscriptions des trades'!CK546</f>
        <v>#DIV/0!</v>
      </c>
      <c r="Q546" s="456" t="e">
        <f>'Déscriptions des trades'!CK546-O546</f>
        <v>#DIV/0!</v>
      </c>
      <c r="R546" s="466" t="e">
        <f t="shared" si="220"/>
        <v>#DIV/0!</v>
      </c>
      <c r="S546" s="389"/>
      <c r="T546" s="12"/>
      <c r="U546" s="25"/>
      <c r="V546" s="15"/>
      <c r="W546" s="490">
        <f t="shared" si="224"/>
        <v>0</v>
      </c>
      <c r="X546" s="21" t="e">
        <f>W546*U546/'Déscriptions des trades'!CK546*'Déscriptions des trades'!B546</f>
        <v>#DIV/0!</v>
      </c>
      <c r="Y546" s="459"/>
      <c r="Z546" s="389"/>
      <c r="AA546" s="23">
        <f t="shared" si="221"/>
        <v>0.1</v>
      </c>
      <c r="AB546" s="17" t="e">
        <f>(AA546*'Déscriptions des trades'!U546*'Déscriptions des trades'!B546/'Déscriptions des trades'!CK546)*'Déscriptions des trades'!W546</f>
        <v>#DIV/0!</v>
      </c>
      <c r="AC546" s="265" t="e">
        <f>AB546*'Déscriptions des trades'!CK546</f>
        <v>#DIV/0!</v>
      </c>
      <c r="AD546" s="266" t="e">
        <f>'Déscriptions des trades'!CK546-AC546</f>
        <v>#DIV/0!</v>
      </c>
      <c r="AE546" s="389"/>
      <c r="AF546" s="399">
        <v>542</v>
      </c>
      <c r="AG546" s="389"/>
      <c r="AH546" s="20"/>
      <c r="AI546" s="303"/>
      <c r="AJ546" s="307"/>
      <c r="AK546" s="161"/>
      <c r="AL546" s="305"/>
      <c r="AM546" s="305"/>
      <c r="AN546" s="162"/>
      <c r="AO546" s="439"/>
      <c r="AP546" s="162"/>
      <c r="AQ546" s="113"/>
      <c r="AR546" s="113"/>
      <c r="AS546" s="384"/>
      <c r="AT546" s="306"/>
      <c r="AU546" s="306"/>
      <c r="AV546" s="160"/>
      <c r="AW546" s="158"/>
      <c r="AX546" s="385"/>
      <c r="AY546" s="453"/>
      <c r="AZ546" s="165"/>
      <c r="BA546" s="301"/>
      <c r="BB546" s="165"/>
      <c r="BC546" s="301"/>
      <c r="BD546" s="165"/>
      <c r="BE546" s="302"/>
      <c r="BF546" s="302"/>
      <c r="BG546" s="165"/>
      <c r="BH546" s="303"/>
      <c r="BI546" s="165"/>
      <c r="BJ546" s="304"/>
      <c r="BK546" s="394"/>
      <c r="BL546" s="302"/>
      <c r="BM546" s="302"/>
      <c r="BN546" s="394"/>
      <c r="BO546" s="302"/>
      <c r="BP546" s="13"/>
      <c r="BQ546" s="302"/>
      <c r="BR546" s="13"/>
      <c r="BS546" s="302"/>
      <c r="BT546" s="13"/>
      <c r="BU546" s="302"/>
      <c r="BV546" s="386"/>
      <c r="BW546" s="303"/>
      <c r="BX546" s="303"/>
      <c r="BY546" s="302"/>
      <c r="BZ546" s="302"/>
      <c r="CA546" s="387"/>
      <c r="CB546" s="395"/>
      <c r="CC546" s="12"/>
      <c r="CD546" s="304"/>
      <c r="CE546" s="14"/>
      <c r="CF546" s="395"/>
      <c r="CG546" s="397"/>
      <c r="CH546" s="300">
        <f t="shared" si="225"/>
        <v>0</v>
      </c>
      <c r="CI546" s="26"/>
      <c r="CJ546" s="17">
        <f t="shared" si="222"/>
        <v>0</v>
      </c>
      <c r="CK546" s="18">
        <f t="shared" si="233"/>
        <v>12.89</v>
      </c>
      <c r="CM546" s="164"/>
      <c r="CN546" s="302"/>
      <c r="CO546" s="13">
        <f t="shared" si="226"/>
        <v>0</v>
      </c>
      <c r="CP546" s="302"/>
      <c r="CQ546" s="13">
        <f t="shared" si="227"/>
        <v>0</v>
      </c>
      <c r="CR546" s="302"/>
      <c r="CS546" s="13">
        <f t="shared" si="228"/>
        <v>0</v>
      </c>
      <c r="CT546" s="302"/>
      <c r="CU546" s="13">
        <f t="shared" si="223"/>
        <v>0</v>
      </c>
      <c r="CV546" s="302"/>
      <c r="CW546" s="13">
        <f t="shared" si="229"/>
        <v>0</v>
      </c>
      <c r="CX546" s="13">
        <f t="shared" si="230"/>
        <v>0</v>
      </c>
      <c r="CY546" s="251">
        <f t="shared" si="231"/>
        <v>0</v>
      </c>
      <c r="CZ546" s="13" t="s">
        <v>29</v>
      </c>
      <c r="DA546" s="13">
        <v>50</v>
      </c>
      <c r="DB546" s="22">
        <f t="shared" si="232"/>
        <v>0</v>
      </c>
      <c r="DD546" s="24"/>
      <c r="DF546" s="163"/>
      <c r="DH546" s="24"/>
      <c r="DI546" s="447"/>
      <c r="DJ546" s="163"/>
    </row>
    <row r="547" spans="1:114" s="7" customFormat="1">
      <c r="A547" s="277">
        <f t="shared" si="216"/>
        <v>50</v>
      </c>
      <c r="B547" s="21" t="e">
        <f>'Calculateur de trading'!I547/C547/W547</f>
        <v>#DIV/0!</v>
      </c>
      <c r="C547" s="278">
        <f t="shared" si="217"/>
        <v>10</v>
      </c>
      <c r="D547" s="426"/>
      <c r="E547" s="273">
        <f t="shared" si="218"/>
        <v>100</v>
      </c>
      <c r="F547" s="271">
        <f t="shared" si="210"/>
        <v>2</v>
      </c>
      <c r="G547" s="271" t="e">
        <f t="shared" si="211"/>
        <v>#DIV/0!</v>
      </c>
      <c r="H547" s="272">
        <f t="shared" si="212"/>
        <v>20</v>
      </c>
      <c r="I547" s="270"/>
      <c r="J547" s="273">
        <f t="shared" si="219"/>
        <v>200</v>
      </c>
      <c r="K547" s="271">
        <f t="shared" si="213"/>
        <v>4</v>
      </c>
      <c r="L547" s="271" t="e">
        <f t="shared" si="214"/>
        <v>#DIV/0!</v>
      </c>
      <c r="M547" s="272">
        <f t="shared" si="215"/>
        <v>40</v>
      </c>
      <c r="N547" s="389"/>
      <c r="O547" s="455" t="e">
        <f>(A547*B547*W547)+(B547*'Calculateur de trading'!H547)</f>
        <v>#DIV/0!</v>
      </c>
      <c r="P547" s="274" t="e">
        <f>O547/'Déscriptions des trades'!CK547</f>
        <v>#DIV/0!</v>
      </c>
      <c r="Q547" s="456" t="e">
        <f>'Déscriptions des trades'!CK547-O547</f>
        <v>#DIV/0!</v>
      </c>
      <c r="R547" s="466" t="e">
        <f t="shared" si="220"/>
        <v>#DIV/0!</v>
      </c>
      <c r="S547" s="389"/>
      <c r="T547" s="12"/>
      <c r="U547" s="25"/>
      <c r="V547" s="15"/>
      <c r="W547" s="490">
        <f t="shared" si="224"/>
        <v>0</v>
      </c>
      <c r="X547" s="21" t="e">
        <f>W547*U547/'Déscriptions des trades'!CK547*'Déscriptions des trades'!B547</f>
        <v>#DIV/0!</v>
      </c>
      <c r="Y547" s="459"/>
      <c r="Z547" s="389"/>
      <c r="AA547" s="23">
        <f t="shared" si="221"/>
        <v>0.1</v>
      </c>
      <c r="AB547" s="17" t="e">
        <f>(AA547*'Déscriptions des trades'!U547*'Déscriptions des trades'!B547/'Déscriptions des trades'!CK547)*'Déscriptions des trades'!W547</f>
        <v>#DIV/0!</v>
      </c>
      <c r="AC547" s="265" t="e">
        <f>AB547*'Déscriptions des trades'!CK547</f>
        <v>#DIV/0!</v>
      </c>
      <c r="AD547" s="266" t="e">
        <f>'Déscriptions des trades'!CK547-AC547</f>
        <v>#DIV/0!</v>
      </c>
      <c r="AE547" s="389"/>
      <c r="AF547" s="399">
        <v>543</v>
      </c>
      <c r="AG547" s="389"/>
      <c r="AH547" s="20"/>
      <c r="AI547" s="303"/>
      <c r="AJ547" s="307"/>
      <c r="AK547" s="161"/>
      <c r="AL547" s="305"/>
      <c r="AM547" s="305"/>
      <c r="AN547" s="162"/>
      <c r="AO547" s="439"/>
      <c r="AP547" s="162"/>
      <c r="AQ547" s="113"/>
      <c r="AR547" s="113"/>
      <c r="AS547" s="384"/>
      <c r="AT547" s="306"/>
      <c r="AU547" s="306"/>
      <c r="AV547" s="160"/>
      <c r="AW547" s="158"/>
      <c r="AX547" s="385"/>
      <c r="AY547" s="453"/>
      <c r="AZ547" s="165"/>
      <c r="BA547" s="301"/>
      <c r="BB547" s="165"/>
      <c r="BC547" s="301"/>
      <c r="BD547" s="165"/>
      <c r="BE547" s="302"/>
      <c r="BF547" s="302"/>
      <c r="BG547" s="165"/>
      <c r="BH547" s="303"/>
      <c r="BI547" s="165"/>
      <c r="BJ547" s="304"/>
      <c r="BK547" s="394"/>
      <c r="BL547" s="302"/>
      <c r="BM547" s="302"/>
      <c r="BN547" s="394"/>
      <c r="BO547" s="302"/>
      <c r="BP547" s="13"/>
      <c r="BQ547" s="302"/>
      <c r="BR547" s="13"/>
      <c r="BS547" s="302"/>
      <c r="BT547" s="13"/>
      <c r="BU547" s="302"/>
      <c r="BV547" s="386"/>
      <c r="BW547" s="303"/>
      <c r="BX547" s="303"/>
      <c r="BY547" s="302"/>
      <c r="BZ547" s="302"/>
      <c r="CA547" s="387"/>
      <c r="CB547" s="395"/>
      <c r="CC547" s="12"/>
      <c r="CD547" s="304"/>
      <c r="CE547" s="14"/>
      <c r="CF547" s="395"/>
      <c r="CG547" s="397"/>
      <c r="CH547" s="300">
        <f t="shared" si="225"/>
        <v>0</v>
      </c>
      <c r="CI547" s="26"/>
      <c r="CJ547" s="17">
        <f t="shared" si="222"/>
        <v>0</v>
      </c>
      <c r="CK547" s="18">
        <f t="shared" si="233"/>
        <v>12.89</v>
      </c>
      <c r="CM547" s="164"/>
      <c r="CN547" s="302"/>
      <c r="CO547" s="13">
        <f t="shared" si="226"/>
        <v>0</v>
      </c>
      <c r="CP547" s="302"/>
      <c r="CQ547" s="13">
        <f t="shared" si="227"/>
        <v>0</v>
      </c>
      <c r="CR547" s="302"/>
      <c r="CS547" s="13">
        <f t="shared" si="228"/>
        <v>0</v>
      </c>
      <c r="CT547" s="302"/>
      <c r="CU547" s="13">
        <f t="shared" si="223"/>
        <v>0</v>
      </c>
      <c r="CV547" s="302"/>
      <c r="CW547" s="13">
        <f t="shared" si="229"/>
        <v>0</v>
      </c>
      <c r="CX547" s="13">
        <f t="shared" si="230"/>
        <v>0</v>
      </c>
      <c r="CY547" s="251">
        <f t="shared" si="231"/>
        <v>0</v>
      </c>
      <c r="CZ547" s="13" t="s">
        <v>29</v>
      </c>
      <c r="DA547" s="13">
        <v>50</v>
      </c>
      <c r="DB547" s="22">
        <f t="shared" si="232"/>
        <v>0</v>
      </c>
      <c r="DD547" s="24"/>
      <c r="DF547" s="163"/>
      <c r="DH547" s="24"/>
      <c r="DI547" s="447"/>
      <c r="DJ547" s="163"/>
    </row>
    <row r="548" spans="1:114" s="7" customFormat="1">
      <c r="A548" s="277">
        <f t="shared" si="216"/>
        <v>50</v>
      </c>
      <c r="B548" s="21" t="e">
        <f>'Calculateur de trading'!I548/C548/W548</f>
        <v>#DIV/0!</v>
      </c>
      <c r="C548" s="278">
        <f t="shared" si="217"/>
        <v>10</v>
      </c>
      <c r="D548" s="278"/>
      <c r="E548" s="273">
        <f t="shared" si="218"/>
        <v>100</v>
      </c>
      <c r="F548" s="271">
        <f t="shared" si="210"/>
        <v>2</v>
      </c>
      <c r="G548" s="271" t="e">
        <f t="shared" si="211"/>
        <v>#DIV/0!</v>
      </c>
      <c r="H548" s="272">
        <f t="shared" si="212"/>
        <v>20</v>
      </c>
      <c r="I548" s="270"/>
      <c r="J548" s="273">
        <f t="shared" si="219"/>
        <v>200</v>
      </c>
      <c r="K548" s="271">
        <f t="shared" si="213"/>
        <v>4</v>
      </c>
      <c r="L548" s="271" t="e">
        <f t="shared" si="214"/>
        <v>#DIV/0!</v>
      </c>
      <c r="M548" s="272">
        <f t="shared" si="215"/>
        <v>40</v>
      </c>
      <c r="N548" s="389"/>
      <c r="O548" s="455" t="e">
        <f>(A548*B548*W548)+(B548*'Calculateur de trading'!H548)</f>
        <v>#DIV/0!</v>
      </c>
      <c r="P548" s="274" t="e">
        <f>O548/'Déscriptions des trades'!CK548</f>
        <v>#DIV/0!</v>
      </c>
      <c r="Q548" s="456" t="e">
        <f>'Déscriptions des trades'!CK548-O548</f>
        <v>#DIV/0!</v>
      </c>
      <c r="R548" s="466" t="e">
        <f t="shared" si="220"/>
        <v>#DIV/0!</v>
      </c>
      <c r="S548" s="389"/>
      <c r="T548" s="12"/>
      <c r="U548" s="25"/>
      <c r="V548" s="15"/>
      <c r="W548" s="490">
        <f t="shared" si="224"/>
        <v>0</v>
      </c>
      <c r="X548" s="21" t="e">
        <f>W548*U548/'Déscriptions des trades'!CK548*'Déscriptions des trades'!B548</f>
        <v>#DIV/0!</v>
      </c>
      <c r="Y548" s="459"/>
      <c r="Z548" s="389"/>
      <c r="AA548" s="23">
        <f t="shared" si="221"/>
        <v>0.1</v>
      </c>
      <c r="AB548" s="17" t="e">
        <f>(AA548*'Déscriptions des trades'!U548*'Déscriptions des trades'!B548/'Déscriptions des trades'!CK548)*'Déscriptions des trades'!W548</f>
        <v>#DIV/0!</v>
      </c>
      <c r="AC548" s="265" t="e">
        <f>AB548*'Déscriptions des trades'!CK548</f>
        <v>#DIV/0!</v>
      </c>
      <c r="AD548" s="266" t="e">
        <f>'Déscriptions des trades'!CK548-AC548</f>
        <v>#DIV/0!</v>
      </c>
      <c r="AE548" s="389"/>
      <c r="AF548" s="399">
        <v>544</v>
      </c>
      <c r="AG548" s="389"/>
      <c r="AH548" s="20"/>
      <c r="AI548" s="303"/>
      <c r="AJ548" s="307"/>
      <c r="AK548" s="161"/>
      <c r="AL548" s="305"/>
      <c r="AM548" s="305"/>
      <c r="AN548" s="162"/>
      <c r="AO548" s="439"/>
      <c r="AP548" s="162"/>
      <c r="AQ548" s="113"/>
      <c r="AR548" s="113"/>
      <c r="AS548" s="384"/>
      <c r="AT548" s="306"/>
      <c r="AU548" s="306"/>
      <c r="AV548" s="160"/>
      <c r="AW548" s="158"/>
      <c r="AX548" s="385"/>
      <c r="AY548" s="453"/>
      <c r="AZ548" s="165"/>
      <c r="BA548" s="301"/>
      <c r="BB548" s="165"/>
      <c r="BC548" s="301"/>
      <c r="BD548" s="165"/>
      <c r="BE548" s="302"/>
      <c r="BF548" s="302"/>
      <c r="BG548" s="165"/>
      <c r="BH548" s="303"/>
      <c r="BI548" s="165"/>
      <c r="BJ548" s="304"/>
      <c r="BK548" s="394"/>
      <c r="BL548" s="302"/>
      <c r="BM548" s="302"/>
      <c r="BN548" s="394"/>
      <c r="BO548" s="302"/>
      <c r="BP548" s="13"/>
      <c r="BQ548" s="302"/>
      <c r="BR548" s="13"/>
      <c r="BS548" s="302"/>
      <c r="BT548" s="13"/>
      <c r="BU548" s="302"/>
      <c r="BV548" s="386"/>
      <c r="BW548" s="303"/>
      <c r="BX548" s="303"/>
      <c r="BY548" s="302"/>
      <c r="BZ548" s="302"/>
      <c r="CA548" s="387"/>
      <c r="CB548" s="395"/>
      <c r="CC548" s="12"/>
      <c r="CD548" s="304"/>
      <c r="CE548" s="14"/>
      <c r="CF548" s="395"/>
      <c r="CG548" s="397"/>
      <c r="CH548" s="300">
        <f t="shared" si="225"/>
        <v>0</v>
      </c>
      <c r="CI548" s="26"/>
      <c r="CJ548" s="17">
        <f t="shared" si="222"/>
        <v>0</v>
      </c>
      <c r="CK548" s="18">
        <f t="shared" si="233"/>
        <v>12.89</v>
      </c>
      <c r="CM548" s="164"/>
      <c r="CN548" s="302"/>
      <c r="CO548" s="13">
        <f t="shared" si="226"/>
        <v>0</v>
      </c>
      <c r="CP548" s="302"/>
      <c r="CQ548" s="13">
        <f t="shared" si="227"/>
        <v>0</v>
      </c>
      <c r="CR548" s="302"/>
      <c r="CS548" s="13">
        <f t="shared" si="228"/>
        <v>0</v>
      </c>
      <c r="CT548" s="302"/>
      <c r="CU548" s="13">
        <f t="shared" si="223"/>
        <v>0</v>
      </c>
      <c r="CV548" s="302"/>
      <c r="CW548" s="13">
        <f t="shared" si="229"/>
        <v>0</v>
      </c>
      <c r="CX548" s="13">
        <f t="shared" si="230"/>
        <v>0</v>
      </c>
      <c r="CY548" s="251">
        <f t="shared" si="231"/>
        <v>0</v>
      </c>
      <c r="CZ548" s="13" t="s">
        <v>29</v>
      </c>
      <c r="DA548" s="13">
        <v>50</v>
      </c>
      <c r="DB548" s="22">
        <f t="shared" si="232"/>
        <v>0</v>
      </c>
      <c r="DD548" s="24"/>
      <c r="DF548" s="163"/>
      <c r="DH548" s="24"/>
      <c r="DI548" s="447"/>
      <c r="DJ548" s="163"/>
    </row>
    <row r="549" spans="1:114" s="7" customFormat="1">
      <c r="A549" s="277">
        <f t="shared" si="216"/>
        <v>50</v>
      </c>
      <c r="B549" s="21" t="e">
        <f>'Calculateur de trading'!I549/C549/W549</f>
        <v>#DIV/0!</v>
      </c>
      <c r="C549" s="278">
        <f t="shared" si="217"/>
        <v>10</v>
      </c>
      <c r="D549" s="426"/>
      <c r="E549" s="273">
        <f t="shared" si="218"/>
        <v>100</v>
      </c>
      <c r="F549" s="271">
        <f t="shared" si="210"/>
        <v>2</v>
      </c>
      <c r="G549" s="271" t="e">
        <f t="shared" si="211"/>
        <v>#DIV/0!</v>
      </c>
      <c r="H549" s="272">
        <f t="shared" si="212"/>
        <v>20</v>
      </c>
      <c r="I549" s="270"/>
      <c r="J549" s="273">
        <f t="shared" si="219"/>
        <v>200</v>
      </c>
      <c r="K549" s="271">
        <f t="shared" si="213"/>
        <v>4</v>
      </c>
      <c r="L549" s="271" t="e">
        <f t="shared" si="214"/>
        <v>#DIV/0!</v>
      </c>
      <c r="M549" s="272">
        <f t="shared" si="215"/>
        <v>40</v>
      </c>
      <c r="N549" s="389"/>
      <c r="O549" s="455" t="e">
        <f>(A549*B549*W549)+(B549*'Calculateur de trading'!H549)</f>
        <v>#DIV/0!</v>
      </c>
      <c r="P549" s="274" t="e">
        <f>O549/'Déscriptions des trades'!CK549</f>
        <v>#DIV/0!</v>
      </c>
      <c r="Q549" s="456" t="e">
        <f>'Déscriptions des trades'!CK549-O549</f>
        <v>#DIV/0!</v>
      </c>
      <c r="R549" s="466" t="e">
        <f t="shared" si="220"/>
        <v>#DIV/0!</v>
      </c>
      <c r="S549" s="389"/>
      <c r="T549" s="12"/>
      <c r="U549" s="25"/>
      <c r="V549" s="15"/>
      <c r="W549" s="490">
        <f t="shared" si="224"/>
        <v>0</v>
      </c>
      <c r="X549" s="21" t="e">
        <f>W549*U549/'Déscriptions des trades'!CK549*'Déscriptions des trades'!B549</f>
        <v>#DIV/0!</v>
      </c>
      <c r="Y549" s="459"/>
      <c r="Z549" s="389"/>
      <c r="AA549" s="23">
        <f t="shared" si="221"/>
        <v>0.1</v>
      </c>
      <c r="AB549" s="17" t="e">
        <f>(AA549*'Déscriptions des trades'!U549*'Déscriptions des trades'!B549/'Déscriptions des trades'!CK549)*'Déscriptions des trades'!W549</f>
        <v>#DIV/0!</v>
      </c>
      <c r="AC549" s="265" t="e">
        <f>AB549*'Déscriptions des trades'!CK549</f>
        <v>#DIV/0!</v>
      </c>
      <c r="AD549" s="266" t="e">
        <f>'Déscriptions des trades'!CK549-AC549</f>
        <v>#DIV/0!</v>
      </c>
      <c r="AE549" s="389"/>
      <c r="AF549" s="399">
        <v>545</v>
      </c>
      <c r="AG549" s="389"/>
      <c r="AH549" s="20"/>
      <c r="AI549" s="303"/>
      <c r="AJ549" s="307"/>
      <c r="AK549" s="161"/>
      <c r="AL549" s="305"/>
      <c r="AM549" s="305"/>
      <c r="AN549" s="162"/>
      <c r="AO549" s="439"/>
      <c r="AP549" s="162"/>
      <c r="AQ549" s="113"/>
      <c r="AR549" s="113"/>
      <c r="AS549" s="384"/>
      <c r="AT549" s="306"/>
      <c r="AU549" s="306"/>
      <c r="AV549" s="160"/>
      <c r="AW549" s="158"/>
      <c r="AX549" s="385"/>
      <c r="AY549" s="453"/>
      <c r="AZ549" s="165"/>
      <c r="BA549" s="301"/>
      <c r="BB549" s="165"/>
      <c r="BC549" s="301"/>
      <c r="BD549" s="165"/>
      <c r="BE549" s="302"/>
      <c r="BF549" s="302"/>
      <c r="BG549" s="165"/>
      <c r="BH549" s="303"/>
      <c r="BI549" s="165"/>
      <c r="BJ549" s="304"/>
      <c r="BK549" s="394"/>
      <c r="BL549" s="302"/>
      <c r="BM549" s="302"/>
      <c r="BN549" s="394"/>
      <c r="BO549" s="302"/>
      <c r="BP549" s="13"/>
      <c r="BQ549" s="302"/>
      <c r="BR549" s="13"/>
      <c r="BS549" s="302"/>
      <c r="BT549" s="13"/>
      <c r="BU549" s="302"/>
      <c r="BV549" s="386"/>
      <c r="BW549" s="303"/>
      <c r="BX549" s="303"/>
      <c r="BY549" s="302"/>
      <c r="BZ549" s="302"/>
      <c r="CA549" s="387"/>
      <c r="CB549" s="395"/>
      <c r="CC549" s="12"/>
      <c r="CD549" s="304"/>
      <c r="CE549" s="14"/>
      <c r="CF549" s="395"/>
      <c r="CG549" s="397"/>
      <c r="CH549" s="300">
        <f t="shared" si="225"/>
        <v>0</v>
      </c>
      <c r="CI549" s="26"/>
      <c r="CJ549" s="17">
        <f t="shared" si="222"/>
        <v>0</v>
      </c>
      <c r="CK549" s="18">
        <f t="shared" si="233"/>
        <v>12.89</v>
      </c>
      <c r="CM549" s="164"/>
      <c r="CN549" s="302"/>
      <c r="CO549" s="13">
        <f t="shared" si="226"/>
        <v>0</v>
      </c>
      <c r="CP549" s="302"/>
      <c r="CQ549" s="13">
        <f t="shared" si="227"/>
        <v>0</v>
      </c>
      <c r="CR549" s="302"/>
      <c r="CS549" s="13">
        <f t="shared" si="228"/>
        <v>0</v>
      </c>
      <c r="CT549" s="302"/>
      <c r="CU549" s="13">
        <f t="shared" si="223"/>
        <v>0</v>
      </c>
      <c r="CV549" s="302"/>
      <c r="CW549" s="13">
        <f t="shared" si="229"/>
        <v>0</v>
      </c>
      <c r="CX549" s="13">
        <f t="shared" si="230"/>
        <v>0</v>
      </c>
      <c r="CY549" s="251">
        <f t="shared" si="231"/>
        <v>0</v>
      </c>
      <c r="CZ549" s="13" t="s">
        <v>29</v>
      </c>
      <c r="DA549" s="13">
        <v>50</v>
      </c>
      <c r="DB549" s="22">
        <f t="shared" si="232"/>
        <v>0</v>
      </c>
      <c r="DD549" s="24"/>
      <c r="DF549" s="163"/>
      <c r="DH549" s="24"/>
      <c r="DI549" s="447"/>
      <c r="DJ549" s="163"/>
    </row>
    <row r="550" spans="1:114" s="7" customFormat="1">
      <c r="A550" s="277">
        <f t="shared" si="216"/>
        <v>50</v>
      </c>
      <c r="B550" s="21" t="e">
        <f>'Calculateur de trading'!I550/C550/W550</f>
        <v>#DIV/0!</v>
      </c>
      <c r="C550" s="278">
        <f t="shared" si="217"/>
        <v>10</v>
      </c>
      <c r="D550" s="278"/>
      <c r="E550" s="273">
        <f t="shared" si="218"/>
        <v>100</v>
      </c>
      <c r="F550" s="271">
        <f t="shared" si="210"/>
        <v>2</v>
      </c>
      <c r="G550" s="271" t="e">
        <f t="shared" si="211"/>
        <v>#DIV/0!</v>
      </c>
      <c r="H550" s="272">
        <f t="shared" si="212"/>
        <v>20</v>
      </c>
      <c r="I550" s="270"/>
      <c r="J550" s="273">
        <f t="shared" si="219"/>
        <v>200</v>
      </c>
      <c r="K550" s="271">
        <f t="shared" si="213"/>
        <v>4</v>
      </c>
      <c r="L550" s="271" t="e">
        <f t="shared" si="214"/>
        <v>#DIV/0!</v>
      </c>
      <c r="M550" s="272">
        <f t="shared" si="215"/>
        <v>40</v>
      </c>
      <c r="N550" s="389"/>
      <c r="O550" s="455" t="e">
        <f>(A550*B550*W550)+(B550*'Calculateur de trading'!H550)</f>
        <v>#DIV/0!</v>
      </c>
      <c r="P550" s="274" t="e">
        <f>O550/'Déscriptions des trades'!CK550</f>
        <v>#DIV/0!</v>
      </c>
      <c r="Q550" s="456" t="e">
        <f>'Déscriptions des trades'!CK550-O550</f>
        <v>#DIV/0!</v>
      </c>
      <c r="R550" s="466" t="e">
        <f t="shared" si="220"/>
        <v>#DIV/0!</v>
      </c>
      <c r="S550" s="389"/>
      <c r="T550" s="12"/>
      <c r="U550" s="25"/>
      <c r="V550" s="15"/>
      <c r="W550" s="490">
        <f t="shared" si="224"/>
        <v>0</v>
      </c>
      <c r="X550" s="21" t="e">
        <f>W550*U550/'Déscriptions des trades'!CK550*'Déscriptions des trades'!B550</f>
        <v>#DIV/0!</v>
      </c>
      <c r="Y550" s="459"/>
      <c r="Z550" s="389"/>
      <c r="AA550" s="23">
        <f t="shared" si="221"/>
        <v>0.1</v>
      </c>
      <c r="AB550" s="17" t="e">
        <f>(AA550*'Déscriptions des trades'!U550*'Déscriptions des trades'!B550/'Déscriptions des trades'!CK550)*'Déscriptions des trades'!W550</f>
        <v>#DIV/0!</v>
      </c>
      <c r="AC550" s="265" t="e">
        <f>AB550*'Déscriptions des trades'!CK550</f>
        <v>#DIV/0!</v>
      </c>
      <c r="AD550" s="266" t="e">
        <f>'Déscriptions des trades'!CK550-AC550</f>
        <v>#DIV/0!</v>
      </c>
      <c r="AE550" s="389"/>
      <c r="AF550" s="399">
        <v>546</v>
      </c>
      <c r="AG550" s="389"/>
      <c r="AH550" s="20"/>
      <c r="AI550" s="303"/>
      <c r="AJ550" s="307"/>
      <c r="AK550" s="161"/>
      <c r="AL550" s="305"/>
      <c r="AM550" s="305"/>
      <c r="AN550" s="162"/>
      <c r="AO550" s="439"/>
      <c r="AP550" s="162"/>
      <c r="AQ550" s="113"/>
      <c r="AR550" s="113"/>
      <c r="AS550" s="384"/>
      <c r="AT550" s="306"/>
      <c r="AU550" s="306"/>
      <c r="AV550" s="160"/>
      <c r="AW550" s="158"/>
      <c r="AX550" s="385"/>
      <c r="AY550" s="453"/>
      <c r="AZ550" s="165"/>
      <c r="BA550" s="301"/>
      <c r="BB550" s="165"/>
      <c r="BC550" s="301"/>
      <c r="BD550" s="165"/>
      <c r="BE550" s="302"/>
      <c r="BF550" s="302"/>
      <c r="BG550" s="165"/>
      <c r="BH550" s="303"/>
      <c r="BI550" s="165"/>
      <c r="BJ550" s="304"/>
      <c r="BK550" s="394"/>
      <c r="BL550" s="302"/>
      <c r="BM550" s="302"/>
      <c r="BN550" s="394"/>
      <c r="BO550" s="302"/>
      <c r="BP550" s="13"/>
      <c r="BQ550" s="302"/>
      <c r="BR550" s="13"/>
      <c r="BS550" s="302"/>
      <c r="BT550" s="13"/>
      <c r="BU550" s="302"/>
      <c r="BV550" s="386"/>
      <c r="BW550" s="303"/>
      <c r="BX550" s="303"/>
      <c r="BY550" s="302"/>
      <c r="BZ550" s="302"/>
      <c r="CA550" s="387"/>
      <c r="CB550" s="395"/>
      <c r="CC550" s="12"/>
      <c r="CD550" s="304"/>
      <c r="CE550" s="14"/>
      <c r="CF550" s="395"/>
      <c r="CG550" s="397"/>
      <c r="CH550" s="300">
        <f t="shared" si="225"/>
        <v>0</v>
      </c>
      <c r="CI550" s="26"/>
      <c r="CJ550" s="17">
        <f t="shared" si="222"/>
        <v>0</v>
      </c>
      <c r="CK550" s="18">
        <f t="shared" si="233"/>
        <v>12.89</v>
      </c>
      <c r="CM550" s="164"/>
      <c r="CN550" s="302"/>
      <c r="CO550" s="13">
        <f t="shared" si="226"/>
        <v>0</v>
      </c>
      <c r="CP550" s="302"/>
      <c r="CQ550" s="13">
        <f t="shared" si="227"/>
        <v>0</v>
      </c>
      <c r="CR550" s="302"/>
      <c r="CS550" s="13">
        <f t="shared" si="228"/>
        <v>0</v>
      </c>
      <c r="CT550" s="302"/>
      <c r="CU550" s="13">
        <f t="shared" si="223"/>
        <v>0</v>
      </c>
      <c r="CV550" s="302"/>
      <c r="CW550" s="13">
        <f t="shared" si="229"/>
        <v>0</v>
      </c>
      <c r="CX550" s="13">
        <f t="shared" si="230"/>
        <v>0</v>
      </c>
      <c r="CY550" s="251">
        <f t="shared" si="231"/>
        <v>0</v>
      </c>
      <c r="CZ550" s="13" t="s">
        <v>29</v>
      </c>
      <c r="DA550" s="13">
        <v>50</v>
      </c>
      <c r="DB550" s="22">
        <f t="shared" si="232"/>
        <v>0</v>
      </c>
      <c r="DD550" s="24"/>
      <c r="DF550" s="163"/>
      <c r="DH550" s="24"/>
      <c r="DI550" s="447"/>
      <c r="DJ550" s="163"/>
    </row>
    <row r="551" spans="1:114" s="7" customFormat="1">
      <c r="A551" s="277">
        <f t="shared" si="216"/>
        <v>50</v>
      </c>
      <c r="B551" s="21" t="e">
        <f>'Calculateur de trading'!I551/C551/W551</f>
        <v>#DIV/0!</v>
      </c>
      <c r="C551" s="278">
        <f t="shared" si="217"/>
        <v>10</v>
      </c>
      <c r="D551" s="426"/>
      <c r="E551" s="273">
        <f t="shared" si="218"/>
        <v>100</v>
      </c>
      <c r="F551" s="271">
        <f t="shared" si="210"/>
        <v>2</v>
      </c>
      <c r="G551" s="271" t="e">
        <f t="shared" si="211"/>
        <v>#DIV/0!</v>
      </c>
      <c r="H551" s="272">
        <f t="shared" si="212"/>
        <v>20</v>
      </c>
      <c r="I551" s="270"/>
      <c r="J551" s="273">
        <f t="shared" si="219"/>
        <v>200</v>
      </c>
      <c r="K551" s="271">
        <f t="shared" si="213"/>
        <v>4</v>
      </c>
      <c r="L551" s="271" t="e">
        <f t="shared" si="214"/>
        <v>#DIV/0!</v>
      </c>
      <c r="M551" s="272">
        <f t="shared" si="215"/>
        <v>40</v>
      </c>
      <c r="N551" s="389"/>
      <c r="O551" s="455" t="e">
        <f>(A551*B551*W551)+(B551*'Calculateur de trading'!H551)</f>
        <v>#DIV/0!</v>
      </c>
      <c r="P551" s="274" t="e">
        <f>O551/'Déscriptions des trades'!CK551</f>
        <v>#DIV/0!</v>
      </c>
      <c r="Q551" s="456" t="e">
        <f>'Déscriptions des trades'!CK551-O551</f>
        <v>#DIV/0!</v>
      </c>
      <c r="R551" s="466" t="e">
        <f t="shared" si="220"/>
        <v>#DIV/0!</v>
      </c>
      <c r="S551" s="389"/>
      <c r="T551" s="12"/>
      <c r="U551" s="25"/>
      <c r="V551" s="15"/>
      <c r="W551" s="490">
        <f t="shared" si="224"/>
        <v>0</v>
      </c>
      <c r="X551" s="21" t="e">
        <f>W551*U551/'Déscriptions des trades'!CK551*'Déscriptions des trades'!B551</f>
        <v>#DIV/0!</v>
      </c>
      <c r="Y551" s="459"/>
      <c r="Z551" s="389"/>
      <c r="AA551" s="23">
        <f t="shared" si="221"/>
        <v>0.1</v>
      </c>
      <c r="AB551" s="17" t="e">
        <f>(AA551*'Déscriptions des trades'!U551*'Déscriptions des trades'!B551/'Déscriptions des trades'!CK551)*'Déscriptions des trades'!W551</f>
        <v>#DIV/0!</v>
      </c>
      <c r="AC551" s="265" t="e">
        <f>AB551*'Déscriptions des trades'!CK551</f>
        <v>#DIV/0!</v>
      </c>
      <c r="AD551" s="266" t="e">
        <f>'Déscriptions des trades'!CK551-AC551</f>
        <v>#DIV/0!</v>
      </c>
      <c r="AE551" s="389"/>
      <c r="AF551" s="399">
        <v>547</v>
      </c>
      <c r="AG551" s="389"/>
      <c r="AH551" s="20"/>
      <c r="AI551" s="303"/>
      <c r="AJ551" s="307"/>
      <c r="AK551" s="161"/>
      <c r="AL551" s="305"/>
      <c r="AM551" s="305"/>
      <c r="AN551" s="162"/>
      <c r="AO551" s="439"/>
      <c r="AP551" s="162"/>
      <c r="AQ551" s="113"/>
      <c r="AR551" s="113"/>
      <c r="AS551" s="384"/>
      <c r="AT551" s="306"/>
      <c r="AU551" s="306"/>
      <c r="AV551" s="160"/>
      <c r="AW551" s="158"/>
      <c r="AX551" s="385"/>
      <c r="AY551" s="453"/>
      <c r="AZ551" s="165"/>
      <c r="BA551" s="301"/>
      <c r="BB551" s="165"/>
      <c r="BC551" s="301"/>
      <c r="BD551" s="165"/>
      <c r="BE551" s="302"/>
      <c r="BF551" s="302"/>
      <c r="BG551" s="165"/>
      <c r="BH551" s="303"/>
      <c r="BI551" s="165"/>
      <c r="BJ551" s="304"/>
      <c r="BK551" s="394"/>
      <c r="BL551" s="302"/>
      <c r="BM551" s="302"/>
      <c r="BN551" s="394"/>
      <c r="BO551" s="302"/>
      <c r="BP551" s="13"/>
      <c r="BQ551" s="302"/>
      <c r="BR551" s="13"/>
      <c r="BS551" s="302"/>
      <c r="BT551" s="13"/>
      <c r="BU551" s="302"/>
      <c r="BV551" s="386"/>
      <c r="BW551" s="303"/>
      <c r="BX551" s="303"/>
      <c r="BY551" s="302"/>
      <c r="BZ551" s="302"/>
      <c r="CA551" s="387"/>
      <c r="CB551" s="395"/>
      <c r="CC551" s="12"/>
      <c r="CD551" s="304"/>
      <c r="CE551" s="14"/>
      <c r="CF551" s="395"/>
      <c r="CG551" s="397"/>
      <c r="CH551" s="300">
        <f t="shared" si="225"/>
        <v>0</v>
      </c>
      <c r="CI551" s="26"/>
      <c r="CJ551" s="17">
        <f t="shared" si="222"/>
        <v>0</v>
      </c>
      <c r="CK551" s="18">
        <f t="shared" si="233"/>
        <v>12.89</v>
      </c>
      <c r="CM551" s="164"/>
      <c r="CN551" s="302"/>
      <c r="CO551" s="13">
        <f t="shared" si="226"/>
        <v>0</v>
      </c>
      <c r="CP551" s="302"/>
      <c r="CQ551" s="13">
        <f t="shared" si="227"/>
        <v>0</v>
      </c>
      <c r="CR551" s="302"/>
      <c r="CS551" s="13">
        <f t="shared" si="228"/>
        <v>0</v>
      </c>
      <c r="CT551" s="302"/>
      <c r="CU551" s="13">
        <f t="shared" si="223"/>
        <v>0</v>
      </c>
      <c r="CV551" s="302"/>
      <c r="CW551" s="13">
        <f t="shared" si="229"/>
        <v>0</v>
      </c>
      <c r="CX551" s="13">
        <f t="shared" si="230"/>
        <v>0</v>
      </c>
      <c r="CY551" s="251">
        <f t="shared" si="231"/>
        <v>0</v>
      </c>
      <c r="CZ551" s="13" t="s">
        <v>29</v>
      </c>
      <c r="DA551" s="13">
        <v>50</v>
      </c>
      <c r="DB551" s="22">
        <f t="shared" si="232"/>
        <v>0</v>
      </c>
      <c r="DD551" s="24"/>
      <c r="DF551" s="163"/>
      <c r="DH551" s="24"/>
      <c r="DI551" s="447"/>
      <c r="DJ551" s="163"/>
    </row>
    <row r="552" spans="1:114" s="7" customFormat="1">
      <c r="A552" s="277">
        <f t="shared" si="216"/>
        <v>50</v>
      </c>
      <c r="B552" s="21" t="e">
        <f>'Calculateur de trading'!I552/C552/W552</f>
        <v>#DIV/0!</v>
      </c>
      <c r="C552" s="278">
        <f t="shared" si="217"/>
        <v>10</v>
      </c>
      <c r="D552" s="426"/>
      <c r="E552" s="273">
        <f t="shared" si="218"/>
        <v>100</v>
      </c>
      <c r="F552" s="271">
        <f t="shared" si="210"/>
        <v>2</v>
      </c>
      <c r="G552" s="271" t="e">
        <f t="shared" si="211"/>
        <v>#DIV/0!</v>
      </c>
      <c r="H552" s="272">
        <f t="shared" si="212"/>
        <v>20</v>
      </c>
      <c r="I552" s="270"/>
      <c r="J552" s="273">
        <f t="shared" si="219"/>
        <v>200</v>
      </c>
      <c r="K552" s="271">
        <f t="shared" si="213"/>
        <v>4</v>
      </c>
      <c r="L552" s="271" t="e">
        <f t="shared" si="214"/>
        <v>#DIV/0!</v>
      </c>
      <c r="M552" s="272">
        <f t="shared" si="215"/>
        <v>40</v>
      </c>
      <c r="N552" s="389"/>
      <c r="O552" s="455" t="e">
        <f>(A552*B552*W552)+(B552*'Calculateur de trading'!H552)</f>
        <v>#DIV/0!</v>
      </c>
      <c r="P552" s="274" t="e">
        <f>O552/'Déscriptions des trades'!CK552</f>
        <v>#DIV/0!</v>
      </c>
      <c r="Q552" s="456" t="e">
        <f>'Déscriptions des trades'!CK552-O552</f>
        <v>#DIV/0!</v>
      </c>
      <c r="R552" s="466" t="e">
        <f t="shared" si="220"/>
        <v>#DIV/0!</v>
      </c>
      <c r="S552" s="389"/>
      <c r="T552" s="12"/>
      <c r="U552" s="25"/>
      <c r="V552" s="15"/>
      <c r="W552" s="490">
        <f t="shared" si="224"/>
        <v>0</v>
      </c>
      <c r="X552" s="21" t="e">
        <f>W552*U552/'Déscriptions des trades'!CK552*'Déscriptions des trades'!B552</f>
        <v>#DIV/0!</v>
      </c>
      <c r="Y552" s="459"/>
      <c r="Z552" s="389"/>
      <c r="AA552" s="23">
        <f t="shared" si="221"/>
        <v>0.1</v>
      </c>
      <c r="AB552" s="17" t="e">
        <f>(AA552*'Déscriptions des trades'!U552*'Déscriptions des trades'!B552/'Déscriptions des trades'!CK552)*'Déscriptions des trades'!W552</f>
        <v>#DIV/0!</v>
      </c>
      <c r="AC552" s="265" t="e">
        <f>AB552*'Déscriptions des trades'!CK552</f>
        <v>#DIV/0!</v>
      </c>
      <c r="AD552" s="266" t="e">
        <f>'Déscriptions des trades'!CK552-AC552</f>
        <v>#DIV/0!</v>
      </c>
      <c r="AE552" s="389"/>
      <c r="AF552" s="399">
        <v>548</v>
      </c>
      <c r="AG552" s="389"/>
      <c r="AH552" s="20"/>
      <c r="AI552" s="303"/>
      <c r="AJ552" s="307"/>
      <c r="AK552" s="161"/>
      <c r="AL552" s="305"/>
      <c r="AM552" s="305"/>
      <c r="AN552" s="162"/>
      <c r="AO552" s="439"/>
      <c r="AP552" s="162"/>
      <c r="AQ552" s="113"/>
      <c r="AR552" s="113"/>
      <c r="AS552" s="384"/>
      <c r="AT552" s="306"/>
      <c r="AU552" s="306"/>
      <c r="AV552" s="160"/>
      <c r="AW552" s="158"/>
      <c r="AX552" s="385"/>
      <c r="AY552" s="453"/>
      <c r="AZ552" s="165"/>
      <c r="BA552" s="301"/>
      <c r="BB552" s="165"/>
      <c r="BC552" s="301"/>
      <c r="BD552" s="165"/>
      <c r="BE552" s="302"/>
      <c r="BF552" s="302"/>
      <c r="BG552" s="165"/>
      <c r="BH552" s="303"/>
      <c r="BI552" s="165"/>
      <c r="BJ552" s="304"/>
      <c r="BK552" s="394"/>
      <c r="BL552" s="302"/>
      <c r="BM552" s="302"/>
      <c r="BN552" s="394"/>
      <c r="BO552" s="302"/>
      <c r="BP552" s="13"/>
      <c r="BQ552" s="302"/>
      <c r="BR552" s="13"/>
      <c r="BS552" s="302"/>
      <c r="BT552" s="13"/>
      <c r="BU552" s="302"/>
      <c r="BV552" s="386"/>
      <c r="BW552" s="303"/>
      <c r="BX552" s="303"/>
      <c r="BY552" s="302"/>
      <c r="BZ552" s="302"/>
      <c r="CA552" s="387"/>
      <c r="CB552" s="395"/>
      <c r="CC552" s="12"/>
      <c r="CD552" s="304"/>
      <c r="CE552" s="14"/>
      <c r="CF552" s="395"/>
      <c r="CG552" s="397"/>
      <c r="CH552" s="300">
        <f t="shared" si="225"/>
        <v>0</v>
      </c>
      <c r="CI552" s="26"/>
      <c r="CJ552" s="17">
        <f t="shared" si="222"/>
        <v>0</v>
      </c>
      <c r="CK552" s="18">
        <f t="shared" si="233"/>
        <v>12.89</v>
      </c>
      <c r="CM552" s="164"/>
      <c r="CN552" s="302"/>
      <c r="CO552" s="13">
        <f t="shared" si="226"/>
        <v>0</v>
      </c>
      <c r="CP552" s="302"/>
      <c r="CQ552" s="13">
        <f t="shared" si="227"/>
        <v>0</v>
      </c>
      <c r="CR552" s="302"/>
      <c r="CS552" s="13">
        <f t="shared" si="228"/>
        <v>0</v>
      </c>
      <c r="CT552" s="302"/>
      <c r="CU552" s="13">
        <f t="shared" si="223"/>
        <v>0</v>
      </c>
      <c r="CV552" s="302"/>
      <c r="CW552" s="13">
        <f t="shared" si="229"/>
        <v>0</v>
      </c>
      <c r="CX552" s="13">
        <f t="shared" si="230"/>
        <v>0</v>
      </c>
      <c r="CY552" s="251">
        <f t="shared" si="231"/>
        <v>0</v>
      </c>
      <c r="CZ552" s="13" t="s">
        <v>29</v>
      </c>
      <c r="DA552" s="13">
        <v>50</v>
      </c>
      <c r="DB552" s="22">
        <f t="shared" si="232"/>
        <v>0</v>
      </c>
      <c r="DD552" s="24"/>
      <c r="DF552" s="163"/>
      <c r="DH552" s="24"/>
      <c r="DI552" s="447"/>
      <c r="DJ552" s="163"/>
    </row>
    <row r="553" spans="1:114" s="7" customFormat="1">
      <c r="A553" s="277">
        <f t="shared" si="216"/>
        <v>50</v>
      </c>
      <c r="B553" s="21" t="e">
        <f>'Calculateur de trading'!I553/C553/W553</f>
        <v>#DIV/0!</v>
      </c>
      <c r="C553" s="278">
        <f t="shared" si="217"/>
        <v>10</v>
      </c>
      <c r="D553" s="278"/>
      <c r="E553" s="273">
        <f t="shared" si="218"/>
        <v>100</v>
      </c>
      <c r="F553" s="271">
        <f t="shared" si="210"/>
        <v>2</v>
      </c>
      <c r="G553" s="271" t="e">
        <f t="shared" si="211"/>
        <v>#DIV/0!</v>
      </c>
      <c r="H553" s="272">
        <f t="shared" si="212"/>
        <v>20</v>
      </c>
      <c r="I553" s="270"/>
      <c r="J553" s="273">
        <f t="shared" si="219"/>
        <v>200</v>
      </c>
      <c r="K553" s="271">
        <f t="shared" si="213"/>
        <v>4</v>
      </c>
      <c r="L553" s="271" t="e">
        <f t="shared" si="214"/>
        <v>#DIV/0!</v>
      </c>
      <c r="M553" s="272">
        <f t="shared" si="215"/>
        <v>40</v>
      </c>
      <c r="N553" s="389"/>
      <c r="O553" s="455" t="e">
        <f>(A553*B553*W553)+(B553*'Calculateur de trading'!H553)</f>
        <v>#DIV/0!</v>
      </c>
      <c r="P553" s="274" t="e">
        <f>O553/'Déscriptions des trades'!CK553</f>
        <v>#DIV/0!</v>
      </c>
      <c r="Q553" s="456" t="e">
        <f>'Déscriptions des trades'!CK553-O553</f>
        <v>#DIV/0!</v>
      </c>
      <c r="R553" s="466" t="e">
        <f t="shared" si="220"/>
        <v>#DIV/0!</v>
      </c>
      <c r="S553" s="389"/>
      <c r="T553" s="12"/>
      <c r="U553" s="25"/>
      <c r="V553" s="15"/>
      <c r="W553" s="490">
        <f t="shared" si="224"/>
        <v>0</v>
      </c>
      <c r="X553" s="21" t="e">
        <f>W553*U553/'Déscriptions des trades'!CK553*'Déscriptions des trades'!B553</f>
        <v>#DIV/0!</v>
      </c>
      <c r="Y553" s="459"/>
      <c r="Z553" s="389"/>
      <c r="AA553" s="23">
        <f t="shared" si="221"/>
        <v>0.1</v>
      </c>
      <c r="AB553" s="17" t="e">
        <f>(AA553*'Déscriptions des trades'!U553*'Déscriptions des trades'!B553/'Déscriptions des trades'!CK553)*'Déscriptions des trades'!W553</f>
        <v>#DIV/0!</v>
      </c>
      <c r="AC553" s="265" t="e">
        <f>AB553*'Déscriptions des trades'!CK553</f>
        <v>#DIV/0!</v>
      </c>
      <c r="AD553" s="266" t="e">
        <f>'Déscriptions des trades'!CK553-AC553</f>
        <v>#DIV/0!</v>
      </c>
      <c r="AE553" s="389"/>
      <c r="AF553" s="399">
        <v>549</v>
      </c>
      <c r="AG553" s="389"/>
      <c r="AH553" s="20"/>
      <c r="AI553" s="303"/>
      <c r="AJ553" s="307"/>
      <c r="AK553" s="161"/>
      <c r="AL553" s="305"/>
      <c r="AM553" s="305"/>
      <c r="AN553" s="162"/>
      <c r="AO553" s="439"/>
      <c r="AP553" s="162"/>
      <c r="AQ553" s="113"/>
      <c r="AR553" s="113"/>
      <c r="AS553" s="384"/>
      <c r="AT553" s="306"/>
      <c r="AU553" s="306"/>
      <c r="AV553" s="160"/>
      <c r="AW553" s="158"/>
      <c r="AX553" s="385"/>
      <c r="AY553" s="453"/>
      <c r="AZ553" s="165"/>
      <c r="BA553" s="301"/>
      <c r="BB553" s="165"/>
      <c r="BC553" s="301"/>
      <c r="BD553" s="165"/>
      <c r="BE553" s="302"/>
      <c r="BF553" s="302"/>
      <c r="BG553" s="165"/>
      <c r="BH553" s="303"/>
      <c r="BI553" s="165"/>
      <c r="BJ553" s="304"/>
      <c r="BK553" s="394"/>
      <c r="BL553" s="302"/>
      <c r="BM553" s="302"/>
      <c r="BN553" s="394"/>
      <c r="BO553" s="302"/>
      <c r="BP553" s="13"/>
      <c r="BQ553" s="302"/>
      <c r="BR553" s="13"/>
      <c r="BS553" s="302"/>
      <c r="BT553" s="13"/>
      <c r="BU553" s="302"/>
      <c r="BV553" s="386"/>
      <c r="BW553" s="303"/>
      <c r="BX553" s="303"/>
      <c r="BY553" s="302"/>
      <c r="BZ553" s="302"/>
      <c r="CA553" s="387"/>
      <c r="CB553" s="395"/>
      <c r="CC553" s="12"/>
      <c r="CD553" s="304"/>
      <c r="CE553" s="14"/>
      <c r="CF553" s="395"/>
      <c r="CG553" s="397"/>
      <c r="CH553" s="300">
        <f t="shared" si="225"/>
        <v>0</v>
      </c>
      <c r="CI553" s="26"/>
      <c r="CJ553" s="17">
        <f t="shared" si="222"/>
        <v>0</v>
      </c>
      <c r="CK553" s="18">
        <f t="shared" si="233"/>
        <v>12.89</v>
      </c>
      <c r="CM553" s="164"/>
      <c r="CN553" s="302"/>
      <c r="CO553" s="13">
        <f t="shared" si="226"/>
        <v>0</v>
      </c>
      <c r="CP553" s="302"/>
      <c r="CQ553" s="13">
        <f t="shared" si="227"/>
        <v>0</v>
      </c>
      <c r="CR553" s="302"/>
      <c r="CS553" s="13">
        <f t="shared" si="228"/>
        <v>0</v>
      </c>
      <c r="CT553" s="302"/>
      <c r="CU553" s="13">
        <f t="shared" si="223"/>
        <v>0</v>
      </c>
      <c r="CV553" s="302"/>
      <c r="CW553" s="13">
        <f t="shared" si="229"/>
        <v>0</v>
      </c>
      <c r="CX553" s="13">
        <f t="shared" si="230"/>
        <v>0</v>
      </c>
      <c r="CY553" s="251">
        <f t="shared" si="231"/>
        <v>0</v>
      </c>
      <c r="CZ553" s="13" t="s">
        <v>29</v>
      </c>
      <c r="DA553" s="13">
        <v>50</v>
      </c>
      <c r="DB553" s="22">
        <f t="shared" si="232"/>
        <v>0</v>
      </c>
      <c r="DD553" s="24"/>
      <c r="DF553" s="163"/>
      <c r="DH553" s="24"/>
      <c r="DI553" s="447"/>
      <c r="DJ553" s="163"/>
    </row>
    <row r="554" spans="1:114" s="7" customFormat="1">
      <c r="A554" s="277">
        <f t="shared" si="216"/>
        <v>50</v>
      </c>
      <c r="B554" s="21" t="e">
        <f>'Calculateur de trading'!I554/C554/W554</f>
        <v>#DIV/0!</v>
      </c>
      <c r="C554" s="278">
        <f t="shared" si="217"/>
        <v>10</v>
      </c>
      <c r="D554" s="426"/>
      <c r="E554" s="273">
        <f t="shared" si="218"/>
        <v>100</v>
      </c>
      <c r="F554" s="271">
        <f t="shared" si="210"/>
        <v>2</v>
      </c>
      <c r="G554" s="271" t="e">
        <f t="shared" si="211"/>
        <v>#DIV/0!</v>
      </c>
      <c r="H554" s="272">
        <f t="shared" si="212"/>
        <v>20</v>
      </c>
      <c r="I554" s="270"/>
      <c r="J554" s="273">
        <f t="shared" si="219"/>
        <v>200</v>
      </c>
      <c r="K554" s="271">
        <f t="shared" si="213"/>
        <v>4</v>
      </c>
      <c r="L554" s="271" t="e">
        <f t="shared" si="214"/>
        <v>#DIV/0!</v>
      </c>
      <c r="M554" s="272">
        <f t="shared" si="215"/>
        <v>40</v>
      </c>
      <c r="N554" s="389"/>
      <c r="O554" s="455" t="e">
        <f>(A554*B554*W554)+(B554*'Calculateur de trading'!H554)</f>
        <v>#DIV/0!</v>
      </c>
      <c r="P554" s="274" t="e">
        <f>O554/'Déscriptions des trades'!CK554</f>
        <v>#DIV/0!</v>
      </c>
      <c r="Q554" s="456" t="e">
        <f>'Déscriptions des trades'!CK554-O554</f>
        <v>#DIV/0!</v>
      </c>
      <c r="R554" s="466" t="e">
        <f t="shared" si="220"/>
        <v>#DIV/0!</v>
      </c>
      <c r="S554" s="389"/>
      <c r="T554" s="12"/>
      <c r="U554" s="25"/>
      <c r="V554" s="15"/>
      <c r="W554" s="490">
        <f t="shared" si="224"/>
        <v>0</v>
      </c>
      <c r="X554" s="21" t="e">
        <f>W554*U554/'Déscriptions des trades'!CK554*'Déscriptions des trades'!B554</f>
        <v>#DIV/0!</v>
      </c>
      <c r="Y554" s="459"/>
      <c r="Z554" s="389"/>
      <c r="AA554" s="23">
        <f t="shared" si="221"/>
        <v>0.1</v>
      </c>
      <c r="AB554" s="17" t="e">
        <f>(AA554*'Déscriptions des trades'!U554*'Déscriptions des trades'!B554/'Déscriptions des trades'!CK554)*'Déscriptions des trades'!W554</f>
        <v>#DIV/0!</v>
      </c>
      <c r="AC554" s="265" t="e">
        <f>AB554*'Déscriptions des trades'!CK554</f>
        <v>#DIV/0!</v>
      </c>
      <c r="AD554" s="266" t="e">
        <f>'Déscriptions des trades'!CK554-AC554</f>
        <v>#DIV/0!</v>
      </c>
      <c r="AE554" s="389"/>
      <c r="AF554" s="399">
        <v>550</v>
      </c>
      <c r="AG554" s="389"/>
      <c r="AH554" s="20"/>
      <c r="AI554" s="303"/>
      <c r="AJ554" s="307"/>
      <c r="AK554" s="161"/>
      <c r="AL554" s="305"/>
      <c r="AM554" s="305"/>
      <c r="AN554" s="162"/>
      <c r="AO554" s="439"/>
      <c r="AP554" s="162"/>
      <c r="AQ554" s="113"/>
      <c r="AR554" s="113"/>
      <c r="AS554" s="384"/>
      <c r="AT554" s="306"/>
      <c r="AU554" s="306"/>
      <c r="AV554" s="160"/>
      <c r="AW554" s="158"/>
      <c r="AX554" s="385"/>
      <c r="AY554" s="453"/>
      <c r="AZ554" s="165"/>
      <c r="BA554" s="301"/>
      <c r="BB554" s="165"/>
      <c r="BC554" s="301"/>
      <c r="BD554" s="165"/>
      <c r="BE554" s="302"/>
      <c r="BF554" s="302"/>
      <c r="BG554" s="165"/>
      <c r="BH554" s="303"/>
      <c r="BI554" s="165"/>
      <c r="BJ554" s="304"/>
      <c r="BK554" s="394"/>
      <c r="BL554" s="302"/>
      <c r="BM554" s="302"/>
      <c r="BN554" s="394"/>
      <c r="BO554" s="302"/>
      <c r="BP554" s="13"/>
      <c r="BQ554" s="302"/>
      <c r="BR554" s="13"/>
      <c r="BS554" s="302"/>
      <c r="BT554" s="13"/>
      <c r="BU554" s="302"/>
      <c r="BV554" s="386"/>
      <c r="BW554" s="303"/>
      <c r="BX554" s="303"/>
      <c r="BY554" s="302"/>
      <c r="BZ554" s="302"/>
      <c r="CA554" s="387"/>
      <c r="CB554" s="395"/>
      <c r="CC554" s="12"/>
      <c r="CD554" s="304"/>
      <c r="CE554" s="14"/>
      <c r="CF554" s="395"/>
      <c r="CG554" s="397"/>
      <c r="CH554" s="300">
        <f t="shared" si="225"/>
        <v>0</v>
      </c>
      <c r="CI554" s="26"/>
      <c r="CJ554" s="17">
        <f t="shared" si="222"/>
        <v>0</v>
      </c>
      <c r="CK554" s="18">
        <f t="shared" si="233"/>
        <v>12.89</v>
      </c>
      <c r="CM554" s="164"/>
      <c r="CN554" s="302"/>
      <c r="CO554" s="13">
        <f t="shared" si="226"/>
        <v>0</v>
      </c>
      <c r="CP554" s="302"/>
      <c r="CQ554" s="13">
        <f t="shared" si="227"/>
        <v>0</v>
      </c>
      <c r="CR554" s="302"/>
      <c r="CS554" s="13">
        <f t="shared" si="228"/>
        <v>0</v>
      </c>
      <c r="CT554" s="302"/>
      <c r="CU554" s="13">
        <f t="shared" si="223"/>
        <v>0</v>
      </c>
      <c r="CV554" s="302"/>
      <c r="CW554" s="13">
        <f t="shared" si="229"/>
        <v>0</v>
      </c>
      <c r="CX554" s="13">
        <f t="shared" si="230"/>
        <v>0</v>
      </c>
      <c r="CY554" s="251">
        <f t="shared" si="231"/>
        <v>0</v>
      </c>
      <c r="CZ554" s="13" t="s">
        <v>29</v>
      </c>
      <c r="DA554" s="13">
        <v>50</v>
      </c>
      <c r="DB554" s="22">
        <f t="shared" si="232"/>
        <v>0</v>
      </c>
      <c r="DD554" s="24"/>
      <c r="DF554" s="163"/>
      <c r="DH554" s="24"/>
      <c r="DI554" s="447"/>
      <c r="DJ554" s="163"/>
    </row>
    <row r="555" spans="1:114" s="7" customFormat="1">
      <c r="A555" s="277">
        <f t="shared" si="216"/>
        <v>50</v>
      </c>
      <c r="B555" s="21" t="e">
        <f>'Calculateur de trading'!I555/C555/W555</f>
        <v>#DIV/0!</v>
      </c>
      <c r="C555" s="278">
        <f t="shared" si="217"/>
        <v>10</v>
      </c>
      <c r="D555" s="278"/>
      <c r="E555" s="273">
        <f t="shared" si="218"/>
        <v>100</v>
      </c>
      <c r="F555" s="271">
        <f t="shared" si="210"/>
        <v>2</v>
      </c>
      <c r="G555" s="271" t="e">
        <f t="shared" si="211"/>
        <v>#DIV/0!</v>
      </c>
      <c r="H555" s="272">
        <f t="shared" si="212"/>
        <v>20</v>
      </c>
      <c r="I555" s="270"/>
      <c r="J555" s="273">
        <f t="shared" si="219"/>
        <v>200</v>
      </c>
      <c r="K555" s="271">
        <f t="shared" si="213"/>
        <v>4</v>
      </c>
      <c r="L555" s="271" t="e">
        <f t="shared" si="214"/>
        <v>#DIV/0!</v>
      </c>
      <c r="M555" s="272">
        <f t="shared" si="215"/>
        <v>40</v>
      </c>
      <c r="N555" s="389"/>
      <c r="O555" s="455" t="e">
        <f>(A555*B555*W555)+(B555*'Calculateur de trading'!H555)</f>
        <v>#DIV/0!</v>
      </c>
      <c r="P555" s="274" t="e">
        <f>O555/'Déscriptions des trades'!CK555</f>
        <v>#DIV/0!</v>
      </c>
      <c r="Q555" s="456" t="e">
        <f>'Déscriptions des trades'!CK555-O555</f>
        <v>#DIV/0!</v>
      </c>
      <c r="R555" s="466" t="e">
        <f t="shared" si="220"/>
        <v>#DIV/0!</v>
      </c>
      <c r="S555" s="389"/>
      <c r="T555" s="12"/>
      <c r="U555" s="25"/>
      <c r="V555" s="15"/>
      <c r="W555" s="490">
        <f t="shared" si="224"/>
        <v>0</v>
      </c>
      <c r="X555" s="21" t="e">
        <f>W555*U555/'Déscriptions des trades'!CK555*'Déscriptions des trades'!B555</f>
        <v>#DIV/0!</v>
      </c>
      <c r="Y555" s="459"/>
      <c r="Z555" s="389"/>
      <c r="AA555" s="23">
        <f t="shared" si="221"/>
        <v>0.1</v>
      </c>
      <c r="AB555" s="17" t="e">
        <f>(AA555*'Déscriptions des trades'!U555*'Déscriptions des trades'!B555/'Déscriptions des trades'!CK555)*'Déscriptions des trades'!W555</f>
        <v>#DIV/0!</v>
      </c>
      <c r="AC555" s="265" t="e">
        <f>AB555*'Déscriptions des trades'!CK555</f>
        <v>#DIV/0!</v>
      </c>
      <c r="AD555" s="266" t="e">
        <f>'Déscriptions des trades'!CK555-AC555</f>
        <v>#DIV/0!</v>
      </c>
      <c r="AE555" s="389"/>
      <c r="AF555" s="399">
        <v>551</v>
      </c>
      <c r="AG555" s="389"/>
      <c r="AH555" s="20"/>
      <c r="AI555" s="303"/>
      <c r="AJ555" s="307"/>
      <c r="AK555" s="161"/>
      <c r="AL555" s="305"/>
      <c r="AM555" s="305"/>
      <c r="AN555" s="162"/>
      <c r="AO555" s="439"/>
      <c r="AP555" s="162"/>
      <c r="AQ555" s="113"/>
      <c r="AR555" s="113"/>
      <c r="AS555" s="384"/>
      <c r="AT555" s="306"/>
      <c r="AU555" s="306"/>
      <c r="AV555" s="160"/>
      <c r="AW555" s="158"/>
      <c r="AX555" s="385"/>
      <c r="AY555" s="453"/>
      <c r="AZ555" s="165"/>
      <c r="BA555" s="301"/>
      <c r="BB555" s="165"/>
      <c r="BC555" s="301"/>
      <c r="BD555" s="165"/>
      <c r="BE555" s="302"/>
      <c r="BF555" s="302"/>
      <c r="BG555" s="165"/>
      <c r="BH555" s="303"/>
      <c r="BI555" s="165"/>
      <c r="BJ555" s="304"/>
      <c r="BK555" s="394"/>
      <c r="BL555" s="302"/>
      <c r="BM555" s="302"/>
      <c r="BN555" s="394"/>
      <c r="BO555" s="302"/>
      <c r="BP555" s="13"/>
      <c r="BQ555" s="302"/>
      <c r="BR555" s="13"/>
      <c r="BS555" s="302"/>
      <c r="BT555" s="13"/>
      <c r="BU555" s="302"/>
      <c r="BV555" s="386"/>
      <c r="BW555" s="303"/>
      <c r="BX555" s="303"/>
      <c r="BY555" s="302"/>
      <c r="BZ555" s="302"/>
      <c r="CA555" s="387"/>
      <c r="CB555" s="395"/>
      <c r="CC555" s="12"/>
      <c r="CD555" s="304"/>
      <c r="CE555" s="14"/>
      <c r="CF555" s="395"/>
      <c r="CG555" s="397"/>
      <c r="CH555" s="300">
        <f t="shared" si="225"/>
        <v>0</v>
      </c>
      <c r="CI555" s="26"/>
      <c r="CJ555" s="17">
        <f t="shared" si="222"/>
        <v>0</v>
      </c>
      <c r="CK555" s="18">
        <f t="shared" si="233"/>
        <v>12.89</v>
      </c>
      <c r="CM555" s="164"/>
      <c r="CN555" s="302"/>
      <c r="CO555" s="13">
        <f t="shared" si="226"/>
        <v>0</v>
      </c>
      <c r="CP555" s="302"/>
      <c r="CQ555" s="13">
        <f t="shared" si="227"/>
        <v>0</v>
      </c>
      <c r="CR555" s="302"/>
      <c r="CS555" s="13">
        <f t="shared" si="228"/>
        <v>0</v>
      </c>
      <c r="CT555" s="302"/>
      <c r="CU555" s="13">
        <f t="shared" si="223"/>
        <v>0</v>
      </c>
      <c r="CV555" s="302"/>
      <c r="CW555" s="13">
        <f t="shared" si="229"/>
        <v>0</v>
      </c>
      <c r="CX555" s="13">
        <f t="shared" si="230"/>
        <v>0</v>
      </c>
      <c r="CY555" s="251">
        <f t="shared" si="231"/>
        <v>0</v>
      </c>
      <c r="CZ555" s="13" t="s">
        <v>29</v>
      </c>
      <c r="DA555" s="13">
        <v>50</v>
      </c>
      <c r="DB555" s="22">
        <f t="shared" si="232"/>
        <v>0</v>
      </c>
      <c r="DD555" s="24"/>
      <c r="DF555" s="163"/>
      <c r="DH555" s="24"/>
      <c r="DI555" s="447"/>
      <c r="DJ555" s="163"/>
    </row>
    <row r="556" spans="1:114" s="7" customFormat="1">
      <c r="A556" s="277">
        <f t="shared" si="216"/>
        <v>50</v>
      </c>
      <c r="B556" s="21" t="e">
        <f>'Calculateur de trading'!I556/C556/W556</f>
        <v>#DIV/0!</v>
      </c>
      <c r="C556" s="278">
        <f t="shared" si="217"/>
        <v>10</v>
      </c>
      <c r="D556" s="426"/>
      <c r="E556" s="273">
        <f t="shared" si="218"/>
        <v>100</v>
      </c>
      <c r="F556" s="271">
        <f t="shared" si="210"/>
        <v>2</v>
      </c>
      <c r="G556" s="271" t="e">
        <f t="shared" si="211"/>
        <v>#DIV/0!</v>
      </c>
      <c r="H556" s="272">
        <f t="shared" si="212"/>
        <v>20</v>
      </c>
      <c r="I556" s="270"/>
      <c r="J556" s="273">
        <f t="shared" si="219"/>
        <v>200</v>
      </c>
      <c r="K556" s="271">
        <f t="shared" si="213"/>
        <v>4</v>
      </c>
      <c r="L556" s="271" t="e">
        <f t="shared" si="214"/>
        <v>#DIV/0!</v>
      </c>
      <c r="M556" s="272">
        <f t="shared" si="215"/>
        <v>40</v>
      </c>
      <c r="N556" s="389"/>
      <c r="O556" s="455" t="e">
        <f>(A556*B556*W556)+(B556*'Calculateur de trading'!H556)</f>
        <v>#DIV/0!</v>
      </c>
      <c r="P556" s="274" t="e">
        <f>O556/'Déscriptions des trades'!CK556</f>
        <v>#DIV/0!</v>
      </c>
      <c r="Q556" s="456" t="e">
        <f>'Déscriptions des trades'!CK556-O556</f>
        <v>#DIV/0!</v>
      </c>
      <c r="R556" s="466" t="e">
        <f t="shared" si="220"/>
        <v>#DIV/0!</v>
      </c>
      <c r="S556" s="389"/>
      <c r="T556" s="12"/>
      <c r="U556" s="25"/>
      <c r="V556" s="15"/>
      <c r="W556" s="490">
        <f t="shared" si="224"/>
        <v>0</v>
      </c>
      <c r="X556" s="21" t="e">
        <f>W556*U556/'Déscriptions des trades'!CK556*'Déscriptions des trades'!B556</f>
        <v>#DIV/0!</v>
      </c>
      <c r="Y556" s="459"/>
      <c r="Z556" s="389"/>
      <c r="AA556" s="23">
        <f t="shared" si="221"/>
        <v>0.1</v>
      </c>
      <c r="AB556" s="17" t="e">
        <f>(AA556*'Déscriptions des trades'!U556*'Déscriptions des trades'!B556/'Déscriptions des trades'!CK556)*'Déscriptions des trades'!W556</f>
        <v>#DIV/0!</v>
      </c>
      <c r="AC556" s="265" t="e">
        <f>AB556*'Déscriptions des trades'!CK556</f>
        <v>#DIV/0!</v>
      </c>
      <c r="AD556" s="266" t="e">
        <f>'Déscriptions des trades'!CK556-AC556</f>
        <v>#DIV/0!</v>
      </c>
      <c r="AE556" s="389"/>
      <c r="AF556" s="399">
        <v>552</v>
      </c>
      <c r="AG556" s="389"/>
      <c r="AH556" s="20"/>
      <c r="AI556" s="303"/>
      <c r="AJ556" s="307"/>
      <c r="AK556" s="161"/>
      <c r="AL556" s="305"/>
      <c r="AM556" s="305"/>
      <c r="AN556" s="162"/>
      <c r="AO556" s="439"/>
      <c r="AP556" s="162"/>
      <c r="AQ556" s="113"/>
      <c r="AR556" s="113"/>
      <c r="AS556" s="384"/>
      <c r="AT556" s="306"/>
      <c r="AU556" s="306"/>
      <c r="AV556" s="160"/>
      <c r="AW556" s="158"/>
      <c r="AX556" s="385"/>
      <c r="AY556" s="453"/>
      <c r="AZ556" s="165"/>
      <c r="BA556" s="301"/>
      <c r="BB556" s="165"/>
      <c r="BC556" s="301"/>
      <c r="BD556" s="165"/>
      <c r="BE556" s="302"/>
      <c r="BF556" s="302"/>
      <c r="BG556" s="165"/>
      <c r="BH556" s="303"/>
      <c r="BI556" s="165"/>
      <c r="BJ556" s="304"/>
      <c r="BK556" s="394"/>
      <c r="BL556" s="302"/>
      <c r="BM556" s="302"/>
      <c r="BN556" s="394"/>
      <c r="BO556" s="302"/>
      <c r="BP556" s="13"/>
      <c r="BQ556" s="302"/>
      <c r="BR556" s="13"/>
      <c r="BS556" s="302"/>
      <c r="BT556" s="13"/>
      <c r="BU556" s="302"/>
      <c r="BV556" s="386"/>
      <c r="BW556" s="303"/>
      <c r="BX556" s="303"/>
      <c r="BY556" s="302"/>
      <c r="BZ556" s="302"/>
      <c r="CA556" s="387"/>
      <c r="CB556" s="395"/>
      <c r="CC556" s="12"/>
      <c r="CD556" s="304"/>
      <c r="CE556" s="14"/>
      <c r="CF556" s="395"/>
      <c r="CG556" s="397"/>
      <c r="CH556" s="300">
        <f t="shared" si="225"/>
        <v>0</v>
      </c>
      <c r="CI556" s="26"/>
      <c r="CJ556" s="17">
        <f t="shared" si="222"/>
        <v>0</v>
      </c>
      <c r="CK556" s="18">
        <f t="shared" si="233"/>
        <v>12.89</v>
      </c>
      <c r="CM556" s="164"/>
      <c r="CN556" s="302"/>
      <c r="CO556" s="13">
        <f t="shared" si="226"/>
        <v>0</v>
      </c>
      <c r="CP556" s="302"/>
      <c r="CQ556" s="13">
        <f t="shared" si="227"/>
        <v>0</v>
      </c>
      <c r="CR556" s="302"/>
      <c r="CS556" s="13">
        <f t="shared" si="228"/>
        <v>0</v>
      </c>
      <c r="CT556" s="302"/>
      <c r="CU556" s="13">
        <f t="shared" si="223"/>
        <v>0</v>
      </c>
      <c r="CV556" s="302"/>
      <c r="CW556" s="13">
        <f t="shared" si="229"/>
        <v>0</v>
      </c>
      <c r="CX556" s="13">
        <f t="shared" si="230"/>
        <v>0</v>
      </c>
      <c r="CY556" s="251">
        <f t="shared" si="231"/>
        <v>0</v>
      </c>
      <c r="CZ556" s="13" t="s">
        <v>29</v>
      </c>
      <c r="DA556" s="13">
        <v>50</v>
      </c>
      <c r="DB556" s="22">
        <f t="shared" si="232"/>
        <v>0</v>
      </c>
      <c r="DD556" s="24"/>
      <c r="DF556" s="163"/>
      <c r="DH556" s="24"/>
      <c r="DI556" s="447"/>
      <c r="DJ556" s="163"/>
    </row>
    <row r="557" spans="1:114" s="7" customFormat="1">
      <c r="A557" s="277">
        <f t="shared" si="216"/>
        <v>50</v>
      </c>
      <c r="B557" s="21" t="e">
        <f>'Calculateur de trading'!I557/C557/W557</f>
        <v>#DIV/0!</v>
      </c>
      <c r="C557" s="278">
        <f t="shared" si="217"/>
        <v>10</v>
      </c>
      <c r="D557" s="278"/>
      <c r="E557" s="273">
        <f t="shared" si="218"/>
        <v>100</v>
      </c>
      <c r="F557" s="271">
        <f t="shared" si="210"/>
        <v>2</v>
      </c>
      <c r="G557" s="271" t="e">
        <f t="shared" si="211"/>
        <v>#DIV/0!</v>
      </c>
      <c r="H557" s="272">
        <f t="shared" si="212"/>
        <v>20</v>
      </c>
      <c r="I557" s="270"/>
      <c r="J557" s="273">
        <f t="shared" si="219"/>
        <v>200</v>
      </c>
      <c r="K557" s="271">
        <f t="shared" si="213"/>
        <v>4</v>
      </c>
      <c r="L557" s="271" t="e">
        <f t="shared" si="214"/>
        <v>#DIV/0!</v>
      </c>
      <c r="M557" s="272">
        <f t="shared" si="215"/>
        <v>40</v>
      </c>
      <c r="N557" s="389"/>
      <c r="O557" s="455" t="e">
        <f>(A557*B557*W557)+(B557*'Calculateur de trading'!H557)</f>
        <v>#DIV/0!</v>
      </c>
      <c r="P557" s="274" t="e">
        <f>O557/'Déscriptions des trades'!CK557</f>
        <v>#DIV/0!</v>
      </c>
      <c r="Q557" s="456" t="e">
        <f>'Déscriptions des trades'!CK557-O557</f>
        <v>#DIV/0!</v>
      </c>
      <c r="R557" s="466" t="e">
        <f t="shared" si="220"/>
        <v>#DIV/0!</v>
      </c>
      <c r="S557" s="389"/>
      <c r="T557" s="12"/>
      <c r="U557" s="25"/>
      <c r="V557" s="15"/>
      <c r="W557" s="490">
        <f t="shared" si="224"/>
        <v>0</v>
      </c>
      <c r="X557" s="21" t="e">
        <f>W557*U557/'Déscriptions des trades'!CK557*'Déscriptions des trades'!B557</f>
        <v>#DIV/0!</v>
      </c>
      <c r="Y557" s="459"/>
      <c r="Z557" s="389"/>
      <c r="AA557" s="23">
        <f t="shared" si="221"/>
        <v>0.1</v>
      </c>
      <c r="AB557" s="17" t="e">
        <f>(AA557*'Déscriptions des trades'!U557*'Déscriptions des trades'!B557/'Déscriptions des trades'!CK557)*'Déscriptions des trades'!W557</f>
        <v>#DIV/0!</v>
      </c>
      <c r="AC557" s="265" t="e">
        <f>AB557*'Déscriptions des trades'!CK557</f>
        <v>#DIV/0!</v>
      </c>
      <c r="AD557" s="266" t="e">
        <f>'Déscriptions des trades'!CK557-AC557</f>
        <v>#DIV/0!</v>
      </c>
      <c r="AE557" s="389"/>
      <c r="AF557" s="399">
        <v>553</v>
      </c>
      <c r="AG557" s="389"/>
      <c r="AH557" s="20"/>
      <c r="AI557" s="303"/>
      <c r="AJ557" s="307"/>
      <c r="AK557" s="161"/>
      <c r="AL557" s="305"/>
      <c r="AM557" s="305"/>
      <c r="AN557" s="162"/>
      <c r="AO557" s="439"/>
      <c r="AP557" s="162"/>
      <c r="AQ557" s="113"/>
      <c r="AR557" s="113"/>
      <c r="AS557" s="384"/>
      <c r="AT557" s="306"/>
      <c r="AU557" s="306"/>
      <c r="AV557" s="160"/>
      <c r="AW557" s="158"/>
      <c r="AX557" s="385"/>
      <c r="AY557" s="453"/>
      <c r="AZ557" s="165"/>
      <c r="BA557" s="301"/>
      <c r="BB557" s="165"/>
      <c r="BC557" s="301"/>
      <c r="BD557" s="165"/>
      <c r="BE557" s="302"/>
      <c r="BF557" s="302"/>
      <c r="BG557" s="165"/>
      <c r="BH557" s="303"/>
      <c r="BI557" s="165"/>
      <c r="BJ557" s="304"/>
      <c r="BK557" s="394"/>
      <c r="BL557" s="302"/>
      <c r="BM557" s="302"/>
      <c r="BN557" s="394"/>
      <c r="BO557" s="302"/>
      <c r="BP557" s="13"/>
      <c r="BQ557" s="302"/>
      <c r="BR557" s="13"/>
      <c r="BS557" s="302"/>
      <c r="BT557" s="13"/>
      <c r="BU557" s="302"/>
      <c r="BV557" s="386"/>
      <c r="BW557" s="303"/>
      <c r="BX557" s="303"/>
      <c r="BY557" s="302"/>
      <c r="BZ557" s="302"/>
      <c r="CA557" s="387"/>
      <c r="CB557" s="395"/>
      <c r="CC557" s="12"/>
      <c r="CD557" s="304"/>
      <c r="CE557" s="14"/>
      <c r="CF557" s="395"/>
      <c r="CG557" s="397"/>
      <c r="CH557" s="300">
        <f t="shared" si="225"/>
        <v>0</v>
      </c>
      <c r="CI557" s="26"/>
      <c r="CJ557" s="17">
        <f t="shared" si="222"/>
        <v>0</v>
      </c>
      <c r="CK557" s="18">
        <f t="shared" si="233"/>
        <v>12.89</v>
      </c>
      <c r="CM557" s="164"/>
      <c r="CN557" s="302"/>
      <c r="CO557" s="13">
        <f t="shared" si="226"/>
        <v>0</v>
      </c>
      <c r="CP557" s="302"/>
      <c r="CQ557" s="13">
        <f t="shared" si="227"/>
        <v>0</v>
      </c>
      <c r="CR557" s="302"/>
      <c r="CS557" s="13">
        <f t="shared" si="228"/>
        <v>0</v>
      </c>
      <c r="CT557" s="302"/>
      <c r="CU557" s="13">
        <f t="shared" si="223"/>
        <v>0</v>
      </c>
      <c r="CV557" s="302"/>
      <c r="CW557" s="13">
        <f t="shared" si="229"/>
        <v>0</v>
      </c>
      <c r="CX557" s="13">
        <f t="shared" si="230"/>
        <v>0</v>
      </c>
      <c r="CY557" s="251">
        <f t="shared" si="231"/>
        <v>0</v>
      </c>
      <c r="CZ557" s="13" t="s">
        <v>29</v>
      </c>
      <c r="DA557" s="13">
        <v>50</v>
      </c>
      <c r="DB557" s="22">
        <f t="shared" si="232"/>
        <v>0</v>
      </c>
      <c r="DD557" s="24"/>
      <c r="DF557" s="163"/>
      <c r="DH557" s="24"/>
      <c r="DI557" s="447"/>
      <c r="DJ557" s="163"/>
    </row>
    <row r="558" spans="1:114" s="7" customFormat="1">
      <c r="A558" s="277">
        <f t="shared" si="216"/>
        <v>50</v>
      </c>
      <c r="B558" s="21" t="e">
        <f>'Calculateur de trading'!I558/C558/W558</f>
        <v>#DIV/0!</v>
      </c>
      <c r="C558" s="278">
        <f t="shared" si="217"/>
        <v>10</v>
      </c>
      <c r="D558" s="426"/>
      <c r="E558" s="273">
        <f t="shared" si="218"/>
        <v>100</v>
      </c>
      <c r="F558" s="271">
        <f t="shared" si="210"/>
        <v>2</v>
      </c>
      <c r="G558" s="271" t="e">
        <f t="shared" si="211"/>
        <v>#DIV/0!</v>
      </c>
      <c r="H558" s="272">
        <f t="shared" si="212"/>
        <v>20</v>
      </c>
      <c r="I558" s="270"/>
      <c r="J558" s="273">
        <f t="shared" si="219"/>
        <v>200</v>
      </c>
      <c r="K558" s="271">
        <f t="shared" si="213"/>
        <v>4</v>
      </c>
      <c r="L558" s="271" t="e">
        <f t="shared" si="214"/>
        <v>#DIV/0!</v>
      </c>
      <c r="M558" s="272">
        <f t="shared" si="215"/>
        <v>40</v>
      </c>
      <c r="N558" s="389"/>
      <c r="O558" s="455" t="e">
        <f>(A558*B558*W558)+(B558*'Calculateur de trading'!H558)</f>
        <v>#DIV/0!</v>
      </c>
      <c r="P558" s="274" t="e">
        <f>O558/'Déscriptions des trades'!CK558</f>
        <v>#DIV/0!</v>
      </c>
      <c r="Q558" s="456" t="e">
        <f>'Déscriptions des trades'!CK558-O558</f>
        <v>#DIV/0!</v>
      </c>
      <c r="R558" s="466" t="e">
        <f t="shared" si="220"/>
        <v>#DIV/0!</v>
      </c>
      <c r="S558" s="389"/>
      <c r="T558" s="12"/>
      <c r="U558" s="25"/>
      <c r="V558" s="15"/>
      <c r="W558" s="490">
        <f t="shared" si="224"/>
        <v>0</v>
      </c>
      <c r="X558" s="21" t="e">
        <f>W558*U558/'Déscriptions des trades'!CK558*'Déscriptions des trades'!B558</f>
        <v>#DIV/0!</v>
      </c>
      <c r="Y558" s="459"/>
      <c r="Z558" s="389"/>
      <c r="AA558" s="23">
        <f t="shared" si="221"/>
        <v>0.1</v>
      </c>
      <c r="AB558" s="17" t="e">
        <f>(AA558*'Déscriptions des trades'!U558*'Déscriptions des trades'!B558/'Déscriptions des trades'!CK558)*'Déscriptions des trades'!W558</f>
        <v>#DIV/0!</v>
      </c>
      <c r="AC558" s="265" t="e">
        <f>AB558*'Déscriptions des trades'!CK558</f>
        <v>#DIV/0!</v>
      </c>
      <c r="AD558" s="266" t="e">
        <f>'Déscriptions des trades'!CK558-AC558</f>
        <v>#DIV/0!</v>
      </c>
      <c r="AE558" s="389"/>
      <c r="AF558" s="399">
        <v>554</v>
      </c>
      <c r="AG558" s="389"/>
      <c r="AH558" s="20"/>
      <c r="AI558" s="303"/>
      <c r="AJ558" s="307"/>
      <c r="AK558" s="161"/>
      <c r="AL558" s="305"/>
      <c r="AM558" s="305"/>
      <c r="AN558" s="162"/>
      <c r="AO558" s="439"/>
      <c r="AP558" s="162"/>
      <c r="AQ558" s="113"/>
      <c r="AR558" s="113"/>
      <c r="AS558" s="384"/>
      <c r="AT558" s="306"/>
      <c r="AU558" s="306"/>
      <c r="AV558" s="160"/>
      <c r="AW558" s="158"/>
      <c r="AX558" s="385"/>
      <c r="AY558" s="453"/>
      <c r="AZ558" s="165"/>
      <c r="BA558" s="301"/>
      <c r="BB558" s="165"/>
      <c r="BC558" s="301"/>
      <c r="BD558" s="165"/>
      <c r="BE558" s="302"/>
      <c r="BF558" s="302"/>
      <c r="BG558" s="165"/>
      <c r="BH558" s="303"/>
      <c r="BI558" s="165"/>
      <c r="BJ558" s="304"/>
      <c r="BK558" s="394"/>
      <c r="BL558" s="302"/>
      <c r="BM558" s="302"/>
      <c r="BN558" s="394"/>
      <c r="BO558" s="302"/>
      <c r="BP558" s="13"/>
      <c r="BQ558" s="302"/>
      <c r="BR558" s="13"/>
      <c r="BS558" s="302"/>
      <c r="BT558" s="13"/>
      <c r="BU558" s="302"/>
      <c r="BV558" s="386"/>
      <c r="BW558" s="303"/>
      <c r="BX558" s="303"/>
      <c r="BY558" s="302"/>
      <c r="BZ558" s="302"/>
      <c r="CA558" s="387"/>
      <c r="CB558" s="395"/>
      <c r="CC558" s="12"/>
      <c r="CD558" s="304"/>
      <c r="CE558" s="14"/>
      <c r="CF558" s="395"/>
      <c r="CG558" s="397"/>
      <c r="CH558" s="300">
        <f t="shared" si="225"/>
        <v>0</v>
      </c>
      <c r="CI558" s="26"/>
      <c r="CJ558" s="17">
        <f t="shared" si="222"/>
        <v>0</v>
      </c>
      <c r="CK558" s="18">
        <f t="shared" si="233"/>
        <v>12.89</v>
      </c>
      <c r="CM558" s="164"/>
      <c r="CN558" s="302"/>
      <c r="CO558" s="13">
        <f t="shared" si="226"/>
        <v>0</v>
      </c>
      <c r="CP558" s="302"/>
      <c r="CQ558" s="13">
        <f t="shared" si="227"/>
        <v>0</v>
      </c>
      <c r="CR558" s="302"/>
      <c r="CS558" s="13">
        <f t="shared" si="228"/>
        <v>0</v>
      </c>
      <c r="CT558" s="302"/>
      <c r="CU558" s="13">
        <f t="shared" si="223"/>
        <v>0</v>
      </c>
      <c r="CV558" s="302"/>
      <c r="CW558" s="13">
        <f t="shared" si="229"/>
        <v>0</v>
      </c>
      <c r="CX558" s="13">
        <f t="shared" si="230"/>
        <v>0</v>
      </c>
      <c r="CY558" s="251">
        <f t="shared" si="231"/>
        <v>0</v>
      </c>
      <c r="CZ558" s="13" t="s">
        <v>29</v>
      </c>
      <c r="DA558" s="13">
        <v>50</v>
      </c>
      <c r="DB558" s="22">
        <f t="shared" si="232"/>
        <v>0</v>
      </c>
      <c r="DD558" s="24"/>
      <c r="DF558" s="163"/>
      <c r="DH558" s="24"/>
      <c r="DI558" s="447"/>
      <c r="DJ558" s="163"/>
    </row>
    <row r="559" spans="1:114" s="7" customFormat="1">
      <c r="A559" s="277">
        <f t="shared" si="216"/>
        <v>50</v>
      </c>
      <c r="B559" s="21" t="e">
        <f>'Calculateur de trading'!I559/C559/W559</f>
        <v>#DIV/0!</v>
      </c>
      <c r="C559" s="278">
        <f t="shared" si="217"/>
        <v>10</v>
      </c>
      <c r="D559" s="426"/>
      <c r="E559" s="273">
        <f t="shared" si="218"/>
        <v>100</v>
      </c>
      <c r="F559" s="271">
        <f t="shared" si="210"/>
        <v>2</v>
      </c>
      <c r="G559" s="271" t="e">
        <f t="shared" si="211"/>
        <v>#DIV/0!</v>
      </c>
      <c r="H559" s="272">
        <f t="shared" si="212"/>
        <v>20</v>
      </c>
      <c r="I559" s="270"/>
      <c r="J559" s="273">
        <f t="shared" si="219"/>
        <v>200</v>
      </c>
      <c r="K559" s="271">
        <f t="shared" si="213"/>
        <v>4</v>
      </c>
      <c r="L559" s="271" t="e">
        <f t="shared" si="214"/>
        <v>#DIV/0!</v>
      </c>
      <c r="M559" s="272">
        <f t="shared" si="215"/>
        <v>40</v>
      </c>
      <c r="N559" s="389"/>
      <c r="O559" s="455" t="e">
        <f>(A559*B559*W559)+(B559*'Calculateur de trading'!H559)</f>
        <v>#DIV/0!</v>
      </c>
      <c r="P559" s="274" t="e">
        <f>O559/'Déscriptions des trades'!CK559</f>
        <v>#DIV/0!</v>
      </c>
      <c r="Q559" s="456" t="e">
        <f>'Déscriptions des trades'!CK559-O559</f>
        <v>#DIV/0!</v>
      </c>
      <c r="R559" s="466" t="e">
        <f t="shared" si="220"/>
        <v>#DIV/0!</v>
      </c>
      <c r="S559" s="389"/>
      <c r="T559" s="12"/>
      <c r="U559" s="25"/>
      <c r="V559" s="15"/>
      <c r="W559" s="490">
        <f t="shared" si="224"/>
        <v>0</v>
      </c>
      <c r="X559" s="21" t="e">
        <f>W559*U559/'Déscriptions des trades'!CK559*'Déscriptions des trades'!B559</f>
        <v>#DIV/0!</v>
      </c>
      <c r="Y559" s="459"/>
      <c r="Z559" s="389"/>
      <c r="AA559" s="23">
        <f t="shared" si="221"/>
        <v>0.1</v>
      </c>
      <c r="AB559" s="17" t="e">
        <f>(AA559*'Déscriptions des trades'!U559*'Déscriptions des trades'!B559/'Déscriptions des trades'!CK559)*'Déscriptions des trades'!W559</f>
        <v>#DIV/0!</v>
      </c>
      <c r="AC559" s="265" t="e">
        <f>AB559*'Déscriptions des trades'!CK559</f>
        <v>#DIV/0!</v>
      </c>
      <c r="AD559" s="266" t="e">
        <f>'Déscriptions des trades'!CK559-AC559</f>
        <v>#DIV/0!</v>
      </c>
      <c r="AE559" s="389"/>
      <c r="AF559" s="399">
        <v>555</v>
      </c>
      <c r="AG559" s="389"/>
      <c r="AH559" s="20"/>
      <c r="AI559" s="303"/>
      <c r="AJ559" s="307"/>
      <c r="AK559" s="161"/>
      <c r="AL559" s="305"/>
      <c r="AM559" s="305"/>
      <c r="AN559" s="162"/>
      <c r="AO559" s="439"/>
      <c r="AP559" s="162"/>
      <c r="AQ559" s="113"/>
      <c r="AR559" s="113"/>
      <c r="AS559" s="384"/>
      <c r="AT559" s="306"/>
      <c r="AU559" s="306"/>
      <c r="AV559" s="160"/>
      <c r="AW559" s="158"/>
      <c r="AX559" s="385"/>
      <c r="AY559" s="453"/>
      <c r="AZ559" s="165"/>
      <c r="BA559" s="301"/>
      <c r="BB559" s="165"/>
      <c r="BC559" s="301"/>
      <c r="BD559" s="165"/>
      <c r="BE559" s="302"/>
      <c r="BF559" s="302"/>
      <c r="BG559" s="165"/>
      <c r="BH559" s="303"/>
      <c r="BI559" s="165"/>
      <c r="BJ559" s="304"/>
      <c r="BK559" s="394"/>
      <c r="BL559" s="302"/>
      <c r="BM559" s="302"/>
      <c r="BN559" s="394"/>
      <c r="BO559" s="302"/>
      <c r="BP559" s="13"/>
      <c r="BQ559" s="302"/>
      <c r="BR559" s="13"/>
      <c r="BS559" s="302"/>
      <c r="BT559" s="13"/>
      <c r="BU559" s="302"/>
      <c r="BV559" s="386"/>
      <c r="BW559" s="303"/>
      <c r="BX559" s="303"/>
      <c r="BY559" s="302"/>
      <c r="BZ559" s="302"/>
      <c r="CA559" s="387"/>
      <c r="CB559" s="395"/>
      <c r="CC559" s="12"/>
      <c r="CD559" s="304"/>
      <c r="CE559" s="14"/>
      <c r="CF559" s="395"/>
      <c r="CG559" s="397"/>
      <c r="CH559" s="300">
        <f t="shared" si="225"/>
        <v>0</v>
      </c>
      <c r="CI559" s="26"/>
      <c r="CJ559" s="17">
        <f t="shared" si="222"/>
        <v>0</v>
      </c>
      <c r="CK559" s="18">
        <f t="shared" si="233"/>
        <v>12.89</v>
      </c>
      <c r="CM559" s="164"/>
      <c r="CN559" s="302"/>
      <c r="CO559" s="13">
        <f t="shared" si="226"/>
        <v>0</v>
      </c>
      <c r="CP559" s="302"/>
      <c r="CQ559" s="13">
        <f t="shared" si="227"/>
        <v>0</v>
      </c>
      <c r="CR559" s="302"/>
      <c r="CS559" s="13">
        <f t="shared" si="228"/>
        <v>0</v>
      </c>
      <c r="CT559" s="302"/>
      <c r="CU559" s="13">
        <f t="shared" si="223"/>
        <v>0</v>
      </c>
      <c r="CV559" s="302"/>
      <c r="CW559" s="13">
        <f t="shared" si="229"/>
        <v>0</v>
      </c>
      <c r="CX559" s="13">
        <f t="shared" si="230"/>
        <v>0</v>
      </c>
      <c r="CY559" s="251">
        <f t="shared" si="231"/>
        <v>0</v>
      </c>
      <c r="CZ559" s="13" t="s">
        <v>29</v>
      </c>
      <c r="DA559" s="13">
        <v>50</v>
      </c>
      <c r="DB559" s="22">
        <f t="shared" si="232"/>
        <v>0</v>
      </c>
      <c r="DD559" s="24"/>
      <c r="DF559" s="163"/>
      <c r="DH559" s="24"/>
      <c r="DI559" s="447"/>
      <c r="DJ559" s="163"/>
    </row>
    <row r="560" spans="1:114" s="7" customFormat="1">
      <c r="A560" s="277">
        <f t="shared" si="216"/>
        <v>50</v>
      </c>
      <c r="B560" s="21" t="e">
        <f>'Calculateur de trading'!I560/C560/W560</f>
        <v>#DIV/0!</v>
      </c>
      <c r="C560" s="278">
        <f t="shared" si="217"/>
        <v>10</v>
      </c>
      <c r="D560" s="278"/>
      <c r="E560" s="273">
        <f t="shared" si="218"/>
        <v>100</v>
      </c>
      <c r="F560" s="271">
        <f t="shared" si="210"/>
        <v>2</v>
      </c>
      <c r="G560" s="271" t="e">
        <f t="shared" si="211"/>
        <v>#DIV/0!</v>
      </c>
      <c r="H560" s="272">
        <f t="shared" si="212"/>
        <v>20</v>
      </c>
      <c r="I560" s="270"/>
      <c r="J560" s="273">
        <f t="shared" si="219"/>
        <v>200</v>
      </c>
      <c r="K560" s="271">
        <f t="shared" si="213"/>
        <v>4</v>
      </c>
      <c r="L560" s="271" t="e">
        <f t="shared" si="214"/>
        <v>#DIV/0!</v>
      </c>
      <c r="M560" s="272">
        <f t="shared" si="215"/>
        <v>40</v>
      </c>
      <c r="N560" s="389"/>
      <c r="O560" s="455" t="e">
        <f>(A560*B560*W560)+(B560*'Calculateur de trading'!H560)</f>
        <v>#DIV/0!</v>
      </c>
      <c r="P560" s="274" t="e">
        <f>O560/'Déscriptions des trades'!CK560</f>
        <v>#DIV/0!</v>
      </c>
      <c r="Q560" s="456" t="e">
        <f>'Déscriptions des trades'!CK560-O560</f>
        <v>#DIV/0!</v>
      </c>
      <c r="R560" s="466" t="e">
        <f t="shared" si="220"/>
        <v>#DIV/0!</v>
      </c>
      <c r="S560" s="389"/>
      <c r="T560" s="12"/>
      <c r="U560" s="25"/>
      <c r="V560" s="15"/>
      <c r="W560" s="490">
        <f t="shared" si="224"/>
        <v>0</v>
      </c>
      <c r="X560" s="21" t="e">
        <f>W560*U560/'Déscriptions des trades'!CK560*'Déscriptions des trades'!B560</f>
        <v>#DIV/0!</v>
      </c>
      <c r="Y560" s="459"/>
      <c r="Z560" s="389"/>
      <c r="AA560" s="23">
        <f t="shared" si="221"/>
        <v>0.1</v>
      </c>
      <c r="AB560" s="17" t="e">
        <f>(AA560*'Déscriptions des trades'!U560*'Déscriptions des trades'!B560/'Déscriptions des trades'!CK560)*'Déscriptions des trades'!W560</f>
        <v>#DIV/0!</v>
      </c>
      <c r="AC560" s="265" t="e">
        <f>AB560*'Déscriptions des trades'!CK560</f>
        <v>#DIV/0!</v>
      </c>
      <c r="AD560" s="266" t="e">
        <f>'Déscriptions des trades'!CK560-AC560</f>
        <v>#DIV/0!</v>
      </c>
      <c r="AE560" s="389"/>
      <c r="AF560" s="399">
        <v>556</v>
      </c>
      <c r="AG560" s="389"/>
      <c r="AH560" s="20"/>
      <c r="AI560" s="303"/>
      <c r="AJ560" s="307"/>
      <c r="AK560" s="161"/>
      <c r="AL560" s="305"/>
      <c r="AM560" s="305"/>
      <c r="AN560" s="162"/>
      <c r="AO560" s="439"/>
      <c r="AP560" s="162"/>
      <c r="AQ560" s="113"/>
      <c r="AR560" s="113"/>
      <c r="AS560" s="384"/>
      <c r="AT560" s="306"/>
      <c r="AU560" s="306"/>
      <c r="AV560" s="160"/>
      <c r="AW560" s="158"/>
      <c r="AX560" s="385"/>
      <c r="AY560" s="453"/>
      <c r="AZ560" s="165"/>
      <c r="BA560" s="301"/>
      <c r="BB560" s="165"/>
      <c r="BC560" s="301"/>
      <c r="BD560" s="165"/>
      <c r="BE560" s="302"/>
      <c r="BF560" s="302"/>
      <c r="BG560" s="165"/>
      <c r="BH560" s="303"/>
      <c r="BI560" s="165"/>
      <c r="BJ560" s="304"/>
      <c r="BK560" s="394"/>
      <c r="BL560" s="302"/>
      <c r="BM560" s="302"/>
      <c r="BN560" s="394"/>
      <c r="BO560" s="302"/>
      <c r="BP560" s="13"/>
      <c r="BQ560" s="302"/>
      <c r="BR560" s="13"/>
      <c r="BS560" s="302"/>
      <c r="BT560" s="13"/>
      <c r="BU560" s="302"/>
      <c r="BV560" s="386"/>
      <c r="BW560" s="303"/>
      <c r="BX560" s="303"/>
      <c r="BY560" s="302"/>
      <c r="BZ560" s="302"/>
      <c r="CA560" s="387"/>
      <c r="CB560" s="395"/>
      <c r="CC560" s="12"/>
      <c r="CD560" s="304"/>
      <c r="CE560" s="14"/>
      <c r="CF560" s="395"/>
      <c r="CG560" s="397"/>
      <c r="CH560" s="300">
        <f t="shared" si="225"/>
        <v>0</v>
      </c>
      <c r="CI560" s="26"/>
      <c r="CJ560" s="17">
        <f t="shared" si="222"/>
        <v>0</v>
      </c>
      <c r="CK560" s="18">
        <f t="shared" si="233"/>
        <v>12.89</v>
      </c>
      <c r="CM560" s="164"/>
      <c r="CN560" s="302"/>
      <c r="CO560" s="13">
        <f t="shared" si="226"/>
        <v>0</v>
      </c>
      <c r="CP560" s="302"/>
      <c r="CQ560" s="13">
        <f t="shared" si="227"/>
        <v>0</v>
      </c>
      <c r="CR560" s="302"/>
      <c r="CS560" s="13">
        <f t="shared" si="228"/>
        <v>0</v>
      </c>
      <c r="CT560" s="302"/>
      <c r="CU560" s="13">
        <f t="shared" si="223"/>
        <v>0</v>
      </c>
      <c r="CV560" s="302"/>
      <c r="CW560" s="13">
        <f t="shared" si="229"/>
        <v>0</v>
      </c>
      <c r="CX560" s="13">
        <f t="shared" si="230"/>
        <v>0</v>
      </c>
      <c r="CY560" s="251">
        <f t="shared" si="231"/>
        <v>0</v>
      </c>
      <c r="CZ560" s="13" t="s">
        <v>29</v>
      </c>
      <c r="DA560" s="13">
        <v>50</v>
      </c>
      <c r="DB560" s="22">
        <f t="shared" si="232"/>
        <v>0</v>
      </c>
      <c r="DD560" s="24"/>
      <c r="DF560" s="163"/>
      <c r="DH560" s="24"/>
      <c r="DI560" s="447"/>
      <c r="DJ560" s="163"/>
    </row>
    <row r="561" spans="1:114" s="7" customFormat="1">
      <c r="A561" s="277">
        <f t="shared" si="216"/>
        <v>50</v>
      </c>
      <c r="B561" s="21" t="e">
        <f>'Calculateur de trading'!I561/C561/W561</f>
        <v>#DIV/0!</v>
      </c>
      <c r="C561" s="278">
        <f t="shared" si="217"/>
        <v>10</v>
      </c>
      <c r="D561" s="426"/>
      <c r="E561" s="273">
        <f t="shared" si="218"/>
        <v>100</v>
      </c>
      <c r="F561" s="271">
        <f t="shared" si="210"/>
        <v>2</v>
      </c>
      <c r="G561" s="271" t="e">
        <f t="shared" si="211"/>
        <v>#DIV/0!</v>
      </c>
      <c r="H561" s="272">
        <f t="shared" si="212"/>
        <v>20</v>
      </c>
      <c r="I561" s="270"/>
      <c r="J561" s="273">
        <f t="shared" si="219"/>
        <v>200</v>
      </c>
      <c r="K561" s="271">
        <f t="shared" si="213"/>
        <v>4</v>
      </c>
      <c r="L561" s="271" t="e">
        <f t="shared" si="214"/>
        <v>#DIV/0!</v>
      </c>
      <c r="M561" s="272">
        <f t="shared" si="215"/>
        <v>40</v>
      </c>
      <c r="N561" s="389"/>
      <c r="O561" s="455" t="e">
        <f>(A561*B561*W561)+(B561*'Calculateur de trading'!H561)</f>
        <v>#DIV/0!</v>
      </c>
      <c r="P561" s="274" t="e">
        <f>O561/'Déscriptions des trades'!CK561</f>
        <v>#DIV/0!</v>
      </c>
      <c r="Q561" s="456" t="e">
        <f>'Déscriptions des trades'!CK561-O561</f>
        <v>#DIV/0!</v>
      </c>
      <c r="R561" s="466" t="e">
        <f t="shared" si="220"/>
        <v>#DIV/0!</v>
      </c>
      <c r="S561" s="389"/>
      <c r="T561" s="12"/>
      <c r="U561" s="25"/>
      <c r="V561" s="15"/>
      <c r="W561" s="490">
        <f t="shared" si="224"/>
        <v>0</v>
      </c>
      <c r="X561" s="21" t="e">
        <f>W561*U561/'Déscriptions des trades'!CK561*'Déscriptions des trades'!B561</f>
        <v>#DIV/0!</v>
      </c>
      <c r="Y561" s="459"/>
      <c r="Z561" s="389"/>
      <c r="AA561" s="23">
        <f t="shared" si="221"/>
        <v>0.1</v>
      </c>
      <c r="AB561" s="17" t="e">
        <f>(AA561*'Déscriptions des trades'!U561*'Déscriptions des trades'!B561/'Déscriptions des trades'!CK561)*'Déscriptions des trades'!W561</f>
        <v>#DIV/0!</v>
      </c>
      <c r="AC561" s="265" t="e">
        <f>AB561*'Déscriptions des trades'!CK561</f>
        <v>#DIV/0!</v>
      </c>
      <c r="AD561" s="266" t="e">
        <f>'Déscriptions des trades'!CK561-AC561</f>
        <v>#DIV/0!</v>
      </c>
      <c r="AE561" s="389"/>
      <c r="AF561" s="399">
        <v>557</v>
      </c>
      <c r="AG561" s="389"/>
      <c r="AH561" s="20"/>
      <c r="AI561" s="303"/>
      <c r="AJ561" s="307"/>
      <c r="AK561" s="161"/>
      <c r="AL561" s="305"/>
      <c r="AM561" s="305"/>
      <c r="AN561" s="162"/>
      <c r="AO561" s="439"/>
      <c r="AP561" s="162"/>
      <c r="AQ561" s="113"/>
      <c r="AR561" s="113"/>
      <c r="AS561" s="384"/>
      <c r="AT561" s="306"/>
      <c r="AU561" s="306"/>
      <c r="AV561" s="160"/>
      <c r="AW561" s="158"/>
      <c r="AX561" s="385"/>
      <c r="AY561" s="453"/>
      <c r="AZ561" s="165"/>
      <c r="BA561" s="301"/>
      <c r="BB561" s="165"/>
      <c r="BC561" s="301"/>
      <c r="BD561" s="165"/>
      <c r="BE561" s="302"/>
      <c r="BF561" s="302"/>
      <c r="BG561" s="165"/>
      <c r="BH561" s="303"/>
      <c r="BI561" s="165"/>
      <c r="BJ561" s="304"/>
      <c r="BK561" s="394"/>
      <c r="BL561" s="302"/>
      <c r="BM561" s="302"/>
      <c r="BN561" s="394"/>
      <c r="BO561" s="302"/>
      <c r="BP561" s="13"/>
      <c r="BQ561" s="302"/>
      <c r="BR561" s="13"/>
      <c r="BS561" s="302"/>
      <c r="BT561" s="13"/>
      <c r="BU561" s="302"/>
      <c r="BV561" s="386"/>
      <c r="BW561" s="303"/>
      <c r="BX561" s="303"/>
      <c r="BY561" s="302"/>
      <c r="BZ561" s="302"/>
      <c r="CA561" s="387"/>
      <c r="CB561" s="395"/>
      <c r="CC561" s="12"/>
      <c r="CD561" s="304"/>
      <c r="CE561" s="14"/>
      <c r="CF561" s="395"/>
      <c r="CG561" s="397"/>
      <c r="CH561" s="300">
        <f t="shared" si="225"/>
        <v>0</v>
      </c>
      <c r="CI561" s="26"/>
      <c r="CJ561" s="17">
        <f t="shared" si="222"/>
        <v>0</v>
      </c>
      <c r="CK561" s="18">
        <f t="shared" si="233"/>
        <v>12.89</v>
      </c>
      <c r="CM561" s="164"/>
      <c r="CN561" s="302"/>
      <c r="CO561" s="13">
        <f t="shared" si="226"/>
        <v>0</v>
      </c>
      <c r="CP561" s="302"/>
      <c r="CQ561" s="13">
        <f t="shared" si="227"/>
        <v>0</v>
      </c>
      <c r="CR561" s="302"/>
      <c r="CS561" s="13">
        <f t="shared" si="228"/>
        <v>0</v>
      </c>
      <c r="CT561" s="302"/>
      <c r="CU561" s="13">
        <f t="shared" si="223"/>
        <v>0</v>
      </c>
      <c r="CV561" s="302"/>
      <c r="CW561" s="13">
        <f t="shared" si="229"/>
        <v>0</v>
      </c>
      <c r="CX561" s="13">
        <f t="shared" si="230"/>
        <v>0</v>
      </c>
      <c r="CY561" s="251">
        <f t="shared" si="231"/>
        <v>0</v>
      </c>
      <c r="CZ561" s="13" t="s">
        <v>29</v>
      </c>
      <c r="DA561" s="13">
        <v>50</v>
      </c>
      <c r="DB561" s="22">
        <f t="shared" si="232"/>
        <v>0</v>
      </c>
      <c r="DD561" s="24"/>
      <c r="DF561" s="163"/>
      <c r="DH561" s="24"/>
      <c r="DI561" s="447"/>
      <c r="DJ561" s="163"/>
    </row>
    <row r="562" spans="1:114" s="7" customFormat="1">
      <c r="A562" s="277">
        <f t="shared" si="216"/>
        <v>50</v>
      </c>
      <c r="B562" s="21" t="e">
        <f>'Calculateur de trading'!I562/C562/W562</f>
        <v>#DIV/0!</v>
      </c>
      <c r="C562" s="278">
        <f t="shared" si="217"/>
        <v>10</v>
      </c>
      <c r="D562" s="278"/>
      <c r="E562" s="273">
        <f t="shared" si="218"/>
        <v>100</v>
      </c>
      <c r="F562" s="271">
        <f t="shared" si="210"/>
        <v>2</v>
      </c>
      <c r="G562" s="271" t="e">
        <f t="shared" si="211"/>
        <v>#DIV/0!</v>
      </c>
      <c r="H562" s="272">
        <f t="shared" si="212"/>
        <v>20</v>
      </c>
      <c r="I562" s="270"/>
      <c r="J562" s="273">
        <f t="shared" si="219"/>
        <v>200</v>
      </c>
      <c r="K562" s="271">
        <f t="shared" si="213"/>
        <v>4</v>
      </c>
      <c r="L562" s="271" t="e">
        <f t="shared" si="214"/>
        <v>#DIV/0!</v>
      </c>
      <c r="M562" s="272">
        <f t="shared" si="215"/>
        <v>40</v>
      </c>
      <c r="N562" s="389"/>
      <c r="O562" s="455" t="e">
        <f>(A562*B562*W562)+(B562*'Calculateur de trading'!H562)</f>
        <v>#DIV/0!</v>
      </c>
      <c r="P562" s="274" t="e">
        <f>O562/'Déscriptions des trades'!CK562</f>
        <v>#DIV/0!</v>
      </c>
      <c r="Q562" s="456" t="e">
        <f>'Déscriptions des trades'!CK562-O562</f>
        <v>#DIV/0!</v>
      </c>
      <c r="R562" s="466" t="e">
        <f t="shared" si="220"/>
        <v>#DIV/0!</v>
      </c>
      <c r="S562" s="389"/>
      <c r="T562" s="12"/>
      <c r="U562" s="25"/>
      <c r="V562" s="15"/>
      <c r="W562" s="490">
        <f t="shared" si="224"/>
        <v>0</v>
      </c>
      <c r="X562" s="21" t="e">
        <f>W562*U562/'Déscriptions des trades'!CK562*'Déscriptions des trades'!B562</f>
        <v>#DIV/0!</v>
      </c>
      <c r="Y562" s="459"/>
      <c r="Z562" s="389"/>
      <c r="AA562" s="23">
        <f t="shared" si="221"/>
        <v>0.1</v>
      </c>
      <c r="AB562" s="17" t="e">
        <f>(AA562*'Déscriptions des trades'!U562*'Déscriptions des trades'!B562/'Déscriptions des trades'!CK562)*'Déscriptions des trades'!W562</f>
        <v>#DIV/0!</v>
      </c>
      <c r="AC562" s="265" t="e">
        <f>AB562*'Déscriptions des trades'!CK562</f>
        <v>#DIV/0!</v>
      </c>
      <c r="AD562" s="266" t="e">
        <f>'Déscriptions des trades'!CK562-AC562</f>
        <v>#DIV/0!</v>
      </c>
      <c r="AE562" s="389"/>
      <c r="AF562" s="399">
        <v>558</v>
      </c>
      <c r="AG562" s="389"/>
      <c r="AH562" s="20"/>
      <c r="AI562" s="303"/>
      <c r="AJ562" s="307"/>
      <c r="AK562" s="161"/>
      <c r="AL562" s="305"/>
      <c r="AM562" s="305"/>
      <c r="AN562" s="162"/>
      <c r="AO562" s="439"/>
      <c r="AP562" s="162"/>
      <c r="AQ562" s="113"/>
      <c r="AR562" s="113"/>
      <c r="AS562" s="384"/>
      <c r="AT562" s="306"/>
      <c r="AU562" s="306"/>
      <c r="AV562" s="160"/>
      <c r="AW562" s="158"/>
      <c r="AX562" s="385"/>
      <c r="AY562" s="453"/>
      <c r="AZ562" s="165"/>
      <c r="BA562" s="301"/>
      <c r="BB562" s="165"/>
      <c r="BC562" s="301"/>
      <c r="BD562" s="165"/>
      <c r="BE562" s="302"/>
      <c r="BF562" s="302"/>
      <c r="BG562" s="165"/>
      <c r="BH562" s="303"/>
      <c r="BI562" s="165"/>
      <c r="BJ562" s="304"/>
      <c r="BK562" s="394"/>
      <c r="BL562" s="302"/>
      <c r="BM562" s="302"/>
      <c r="BN562" s="394"/>
      <c r="BO562" s="302"/>
      <c r="BP562" s="13"/>
      <c r="BQ562" s="302"/>
      <c r="BR562" s="13"/>
      <c r="BS562" s="302"/>
      <c r="BT562" s="13"/>
      <c r="BU562" s="302"/>
      <c r="BV562" s="386"/>
      <c r="BW562" s="303"/>
      <c r="BX562" s="303"/>
      <c r="BY562" s="302"/>
      <c r="BZ562" s="302"/>
      <c r="CA562" s="387"/>
      <c r="CB562" s="395"/>
      <c r="CC562" s="12"/>
      <c r="CD562" s="304"/>
      <c r="CE562" s="14"/>
      <c r="CF562" s="395"/>
      <c r="CG562" s="397"/>
      <c r="CH562" s="300">
        <f t="shared" si="225"/>
        <v>0</v>
      </c>
      <c r="CI562" s="26"/>
      <c r="CJ562" s="17">
        <f t="shared" si="222"/>
        <v>0</v>
      </c>
      <c r="CK562" s="18">
        <f t="shared" si="233"/>
        <v>12.89</v>
      </c>
      <c r="CM562" s="164"/>
      <c r="CN562" s="302"/>
      <c r="CO562" s="13">
        <f t="shared" si="226"/>
        <v>0</v>
      </c>
      <c r="CP562" s="302"/>
      <c r="CQ562" s="13">
        <f t="shared" si="227"/>
        <v>0</v>
      </c>
      <c r="CR562" s="302"/>
      <c r="CS562" s="13">
        <f t="shared" si="228"/>
        <v>0</v>
      </c>
      <c r="CT562" s="302"/>
      <c r="CU562" s="13">
        <f t="shared" si="223"/>
        <v>0</v>
      </c>
      <c r="CV562" s="302"/>
      <c r="CW562" s="13">
        <f t="shared" si="229"/>
        <v>0</v>
      </c>
      <c r="CX562" s="13">
        <f t="shared" si="230"/>
        <v>0</v>
      </c>
      <c r="CY562" s="251">
        <f t="shared" si="231"/>
        <v>0</v>
      </c>
      <c r="CZ562" s="13" t="s">
        <v>29</v>
      </c>
      <c r="DA562" s="13">
        <v>50</v>
      </c>
      <c r="DB562" s="22">
        <f t="shared" si="232"/>
        <v>0</v>
      </c>
      <c r="DD562" s="24"/>
      <c r="DF562" s="163"/>
      <c r="DH562" s="24"/>
      <c r="DI562" s="447"/>
      <c r="DJ562" s="163"/>
    </row>
    <row r="563" spans="1:114" s="7" customFormat="1">
      <c r="A563" s="277">
        <f t="shared" si="216"/>
        <v>50</v>
      </c>
      <c r="B563" s="21" t="e">
        <f>'Calculateur de trading'!I563/C563/W563</f>
        <v>#DIV/0!</v>
      </c>
      <c r="C563" s="278">
        <f t="shared" si="217"/>
        <v>10</v>
      </c>
      <c r="D563" s="426"/>
      <c r="E563" s="273">
        <f t="shared" si="218"/>
        <v>100</v>
      </c>
      <c r="F563" s="271">
        <f t="shared" si="210"/>
        <v>2</v>
      </c>
      <c r="G563" s="271" t="e">
        <f t="shared" si="211"/>
        <v>#DIV/0!</v>
      </c>
      <c r="H563" s="272">
        <f t="shared" si="212"/>
        <v>20</v>
      </c>
      <c r="I563" s="270"/>
      <c r="J563" s="273">
        <f t="shared" si="219"/>
        <v>200</v>
      </c>
      <c r="K563" s="271">
        <f t="shared" si="213"/>
        <v>4</v>
      </c>
      <c r="L563" s="271" t="e">
        <f t="shared" si="214"/>
        <v>#DIV/0!</v>
      </c>
      <c r="M563" s="272">
        <f t="shared" si="215"/>
        <v>40</v>
      </c>
      <c r="N563" s="389"/>
      <c r="O563" s="455" t="e">
        <f>(A563*B563*W563)+(B563*'Calculateur de trading'!H563)</f>
        <v>#DIV/0!</v>
      </c>
      <c r="P563" s="274" t="e">
        <f>O563/'Déscriptions des trades'!CK563</f>
        <v>#DIV/0!</v>
      </c>
      <c r="Q563" s="456" t="e">
        <f>'Déscriptions des trades'!CK563-O563</f>
        <v>#DIV/0!</v>
      </c>
      <c r="R563" s="466" t="e">
        <f t="shared" si="220"/>
        <v>#DIV/0!</v>
      </c>
      <c r="S563" s="389"/>
      <c r="T563" s="12"/>
      <c r="U563" s="25"/>
      <c r="V563" s="15"/>
      <c r="W563" s="490">
        <f t="shared" si="224"/>
        <v>0</v>
      </c>
      <c r="X563" s="21" t="e">
        <f>W563*U563/'Déscriptions des trades'!CK563*'Déscriptions des trades'!B563</f>
        <v>#DIV/0!</v>
      </c>
      <c r="Y563" s="459"/>
      <c r="Z563" s="389"/>
      <c r="AA563" s="23">
        <f t="shared" si="221"/>
        <v>0.1</v>
      </c>
      <c r="AB563" s="17" t="e">
        <f>(AA563*'Déscriptions des trades'!U563*'Déscriptions des trades'!B563/'Déscriptions des trades'!CK563)*'Déscriptions des trades'!W563</f>
        <v>#DIV/0!</v>
      </c>
      <c r="AC563" s="265" t="e">
        <f>AB563*'Déscriptions des trades'!CK563</f>
        <v>#DIV/0!</v>
      </c>
      <c r="AD563" s="266" t="e">
        <f>'Déscriptions des trades'!CK563-AC563</f>
        <v>#DIV/0!</v>
      </c>
      <c r="AE563" s="389"/>
      <c r="AF563" s="399">
        <v>559</v>
      </c>
      <c r="AG563" s="389"/>
      <c r="AH563" s="20"/>
      <c r="AI563" s="303"/>
      <c r="AJ563" s="307"/>
      <c r="AK563" s="161"/>
      <c r="AL563" s="305"/>
      <c r="AM563" s="305"/>
      <c r="AN563" s="162"/>
      <c r="AO563" s="439"/>
      <c r="AP563" s="162"/>
      <c r="AQ563" s="113"/>
      <c r="AR563" s="113"/>
      <c r="AS563" s="384"/>
      <c r="AT563" s="306"/>
      <c r="AU563" s="306"/>
      <c r="AV563" s="160"/>
      <c r="AW563" s="158"/>
      <c r="AX563" s="385"/>
      <c r="AY563" s="453"/>
      <c r="AZ563" s="165"/>
      <c r="BA563" s="301"/>
      <c r="BB563" s="165"/>
      <c r="BC563" s="301"/>
      <c r="BD563" s="165"/>
      <c r="BE563" s="302"/>
      <c r="BF563" s="302"/>
      <c r="BG563" s="165"/>
      <c r="BH563" s="303"/>
      <c r="BI563" s="165"/>
      <c r="BJ563" s="304"/>
      <c r="BK563" s="394"/>
      <c r="BL563" s="302"/>
      <c r="BM563" s="302"/>
      <c r="BN563" s="394"/>
      <c r="BO563" s="302"/>
      <c r="BP563" s="13"/>
      <c r="BQ563" s="302"/>
      <c r="BR563" s="13"/>
      <c r="BS563" s="302"/>
      <c r="BT563" s="13"/>
      <c r="BU563" s="302"/>
      <c r="BV563" s="386"/>
      <c r="BW563" s="303"/>
      <c r="BX563" s="303"/>
      <c r="BY563" s="302"/>
      <c r="BZ563" s="302"/>
      <c r="CA563" s="387"/>
      <c r="CB563" s="395"/>
      <c r="CC563" s="12"/>
      <c r="CD563" s="304"/>
      <c r="CE563" s="14"/>
      <c r="CF563" s="395"/>
      <c r="CG563" s="397"/>
      <c r="CH563" s="300">
        <f t="shared" si="225"/>
        <v>0</v>
      </c>
      <c r="CI563" s="26"/>
      <c r="CJ563" s="17">
        <f t="shared" si="222"/>
        <v>0</v>
      </c>
      <c r="CK563" s="18">
        <f t="shared" si="233"/>
        <v>12.89</v>
      </c>
      <c r="CM563" s="164"/>
      <c r="CN563" s="302"/>
      <c r="CO563" s="13">
        <f t="shared" si="226"/>
        <v>0</v>
      </c>
      <c r="CP563" s="302"/>
      <c r="CQ563" s="13">
        <f t="shared" si="227"/>
        <v>0</v>
      </c>
      <c r="CR563" s="302"/>
      <c r="CS563" s="13">
        <f t="shared" si="228"/>
        <v>0</v>
      </c>
      <c r="CT563" s="302"/>
      <c r="CU563" s="13">
        <f t="shared" si="223"/>
        <v>0</v>
      </c>
      <c r="CV563" s="302"/>
      <c r="CW563" s="13">
        <f t="shared" si="229"/>
        <v>0</v>
      </c>
      <c r="CX563" s="13">
        <f t="shared" si="230"/>
        <v>0</v>
      </c>
      <c r="CY563" s="251">
        <f t="shared" si="231"/>
        <v>0</v>
      </c>
      <c r="CZ563" s="13" t="s">
        <v>29</v>
      </c>
      <c r="DA563" s="13">
        <v>50</v>
      </c>
      <c r="DB563" s="22">
        <f t="shared" si="232"/>
        <v>0</v>
      </c>
      <c r="DD563" s="24"/>
      <c r="DF563" s="163"/>
      <c r="DH563" s="24"/>
      <c r="DI563" s="447"/>
      <c r="DJ563" s="163"/>
    </row>
    <row r="564" spans="1:114" s="7" customFormat="1">
      <c r="A564" s="277">
        <f t="shared" si="216"/>
        <v>50</v>
      </c>
      <c r="B564" s="21" t="e">
        <f>'Calculateur de trading'!I564/C564/W564</f>
        <v>#DIV/0!</v>
      </c>
      <c r="C564" s="278">
        <f t="shared" si="217"/>
        <v>10</v>
      </c>
      <c r="D564" s="278"/>
      <c r="E564" s="273">
        <f t="shared" si="218"/>
        <v>100</v>
      </c>
      <c r="F564" s="271">
        <f t="shared" si="210"/>
        <v>2</v>
      </c>
      <c r="G564" s="271" t="e">
        <f t="shared" si="211"/>
        <v>#DIV/0!</v>
      </c>
      <c r="H564" s="272">
        <f t="shared" si="212"/>
        <v>20</v>
      </c>
      <c r="I564" s="270"/>
      <c r="J564" s="273">
        <f t="shared" si="219"/>
        <v>200</v>
      </c>
      <c r="K564" s="271">
        <f t="shared" si="213"/>
        <v>4</v>
      </c>
      <c r="L564" s="271" t="e">
        <f t="shared" si="214"/>
        <v>#DIV/0!</v>
      </c>
      <c r="M564" s="272">
        <f t="shared" si="215"/>
        <v>40</v>
      </c>
      <c r="N564" s="389"/>
      <c r="O564" s="455" t="e">
        <f>(A564*B564*W564)+(B564*'Calculateur de trading'!H564)</f>
        <v>#DIV/0!</v>
      </c>
      <c r="P564" s="274" t="e">
        <f>O564/'Déscriptions des trades'!CK564</f>
        <v>#DIV/0!</v>
      </c>
      <c r="Q564" s="456" t="e">
        <f>'Déscriptions des trades'!CK564-O564</f>
        <v>#DIV/0!</v>
      </c>
      <c r="R564" s="466" t="e">
        <f t="shared" si="220"/>
        <v>#DIV/0!</v>
      </c>
      <c r="S564" s="389"/>
      <c r="T564" s="12"/>
      <c r="U564" s="25"/>
      <c r="V564" s="15"/>
      <c r="W564" s="490">
        <f t="shared" si="224"/>
        <v>0</v>
      </c>
      <c r="X564" s="21" t="e">
        <f>W564*U564/'Déscriptions des trades'!CK564*'Déscriptions des trades'!B564</f>
        <v>#DIV/0!</v>
      </c>
      <c r="Y564" s="459"/>
      <c r="Z564" s="389"/>
      <c r="AA564" s="23">
        <f t="shared" si="221"/>
        <v>0.1</v>
      </c>
      <c r="AB564" s="17" t="e">
        <f>(AA564*'Déscriptions des trades'!U564*'Déscriptions des trades'!B564/'Déscriptions des trades'!CK564)*'Déscriptions des trades'!W564</f>
        <v>#DIV/0!</v>
      </c>
      <c r="AC564" s="265" t="e">
        <f>AB564*'Déscriptions des trades'!CK564</f>
        <v>#DIV/0!</v>
      </c>
      <c r="AD564" s="266" t="e">
        <f>'Déscriptions des trades'!CK564-AC564</f>
        <v>#DIV/0!</v>
      </c>
      <c r="AE564" s="389"/>
      <c r="AF564" s="399">
        <v>560</v>
      </c>
      <c r="AG564" s="389"/>
      <c r="AH564" s="20"/>
      <c r="AI564" s="303"/>
      <c r="AJ564" s="307"/>
      <c r="AK564" s="161"/>
      <c r="AL564" s="305"/>
      <c r="AM564" s="305"/>
      <c r="AN564" s="162"/>
      <c r="AO564" s="439"/>
      <c r="AP564" s="162"/>
      <c r="AQ564" s="113"/>
      <c r="AR564" s="113"/>
      <c r="AS564" s="384"/>
      <c r="AT564" s="306"/>
      <c r="AU564" s="306"/>
      <c r="AV564" s="160"/>
      <c r="AW564" s="158"/>
      <c r="AX564" s="385"/>
      <c r="AY564" s="453"/>
      <c r="AZ564" s="165"/>
      <c r="BA564" s="301"/>
      <c r="BB564" s="165"/>
      <c r="BC564" s="301"/>
      <c r="BD564" s="165"/>
      <c r="BE564" s="302"/>
      <c r="BF564" s="302"/>
      <c r="BG564" s="165"/>
      <c r="BH564" s="303"/>
      <c r="BI564" s="165"/>
      <c r="BJ564" s="304"/>
      <c r="BK564" s="394"/>
      <c r="BL564" s="302"/>
      <c r="BM564" s="302"/>
      <c r="BN564" s="394"/>
      <c r="BO564" s="302"/>
      <c r="BP564" s="13"/>
      <c r="BQ564" s="302"/>
      <c r="BR564" s="13"/>
      <c r="BS564" s="302"/>
      <c r="BT564" s="13"/>
      <c r="BU564" s="302"/>
      <c r="BV564" s="386"/>
      <c r="BW564" s="303"/>
      <c r="BX564" s="303"/>
      <c r="BY564" s="302"/>
      <c r="BZ564" s="302"/>
      <c r="CA564" s="387"/>
      <c r="CB564" s="395"/>
      <c r="CC564" s="12"/>
      <c r="CD564" s="304"/>
      <c r="CE564" s="14"/>
      <c r="CF564" s="395"/>
      <c r="CG564" s="397"/>
      <c r="CH564" s="300">
        <f t="shared" si="225"/>
        <v>0</v>
      </c>
      <c r="CI564" s="26"/>
      <c r="CJ564" s="17">
        <f t="shared" si="222"/>
        <v>0</v>
      </c>
      <c r="CK564" s="18">
        <f t="shared" si="233"/>
        <v>12.89</v>
      </c>
      <c r="CM564" s="164"/>
      <c r="CN564" s="302"/>
      <c r="CO564" s="13">
        <f t="shared" si="226"/>
        <v>0</v>
      </c>
      <c r="CP564" s="302"/>
      <c r="CQ564" s="13">
        <f t="shared" si="227"/>
        <v>0</v>
      </c>
      <c r="CR564" s="302"/>
      <c r="CS564" s="13">
        <f t="shared" si="228"/>
        <v>0</v>
      </c>
      <c r="CT564" s="302"/>
      <c r="CU564" s="13">
        <f t="shared" si="223"/>
        <v>0</v>
      </c>
      <c r="CV564" s="302"/>
      <c r="CW564" s="13">
        <f t="shared" si="229"/>
        <v>0</v>
      </c>
      <c r="CX564" s="13">
        <f t="shared" si="230"/>
        <v>0</v>
      </c>
      <c r="CY564" s="251">
        <f t="shared" si="231"/>
        <v>0</v>
      </c>
      <c r="CZ564" s="13" t="s">
        <v>29</v>
      </c>
      <c r="DA564" s="13">
        <v>50</v>
      </c>
      <c r="DB564" s="22">
        <f t="shared" si="232"/>
        <v>0</v>
      </c>
      <c r="DD564" s="24"/>
      <c r="DF564" s="163"/>
      <c r="DH564" s="24"/>
      <c r="DI564" s="447"/>
      <c r="DJ564" s="163"/>
    </row>
    <row r="565" spans="1:114" s="7" customFormat="1">
      <c r="A565" s="277">
        <f t="shared" si="216"/>
        <v>50</v>
      </c>
      <c r="B565" s="21" t="e">
        <f>'Calculateur de trading'!I565/C565/W565</f>
        <v>#DIV/0!</v>
      </c>
      <c r="C565" s="278">
        <f t="shared" si="217"/>
        <v>10</v>
      </c>
      <c r="D565" s="426"/>
      <c r="E565" s="273">
        <f t="shared" si="218"/>
        <v>100</v>
      </c>
      <c r="F565" s="271">
        <f t="shared" si="210"/>
        <v>2</v>
      </c>
      <c r="G565" s="271" t="e">
        <f t="shared" si="211"/>
        <v>#DIV/0!</v>
      </c>
      <c r="H565" s="272">
        <f t="shared" si="212"/>
        <v>20</v>
      </c>
      <c r="I565" s="270"/>
      <c r="J565" s="273">
        <f t="shared" si="219"/>
        <v>200</v>
      </c>
      <c r="K565" s="271">
        <f t="shared" si="213"/>
        <v>4</v>
      </c>
      <c r="L565" s="271" t="e">
        <f t="shared" si="214"/>
        <v>#DIV/0!</v>
      </c>
      <c r="M565" s="272">
        <f t="shared" si="215"/>
        <v>40</v>
      </c>
      <c r="N565" s="389"/>
      <c r="O565" s="455" t="e">
        <f>(A565*B565*W565)+(B565*'Calculateur de trading'!H565)</f>
        <v>#DIV/0!</v>
      </c>
      <c r="P565" s="274" t="e">
        <f>O565/'Déscriptions des trades'!CK565</f>
        <v>#DIV/0!</v>
      </c>
      <c r="Q565" s="456" t="e">
        <f>'Déscriptions des trades'!CK565-O565</f>
        <v>#DIV/0!</v>
      </c>
      <c r="R565" s="466" t="e">
        <f t="shared" si="220"/>
        <v>#DIV/0!</v>
      </c>
      <c r="S565" s="389"/>
      <c r="T565" s="12"/>
      <c r="U565" s="25"/>
      <c r="V565" s="15"/>
      <c r="W565" s="490">
        <f t="shared" si="224"/>
        <v>0</v>
      </c>
      <c r="X565" s="21" t="e">
        <f>W565*U565/'Déscriptions des trades'!CK565*'Déscriptions des trades'!B565</f>
        <v>#DIV/0!</v>
      </c>
      <c r="Y565" s="459"/>
      <c r="Z565" s="389"/>
      <c r="AA565" s="23">
        <f t="shared" si="221"/>
        <v>0.1</v>
      </c>
      <c r="AB565" s="17" t="e">
        <f>(AA565*'Déscriptions des trades'!U565*'Déscriptions des trades'!B565/'Déscriptions des trades'!CK565)*'Déscriptions des trades'!W565</f>
        <v>#DIV/0!</v>
      </c>
      <c r="AC565" s="265" t="e">
        <f>AB565*'Déscriptions des trades'!CK565</f>
        <v>#DIV/0!</v>
      </c>
      <c r="AD565" s="266" t="e">
        <f>'Déscriptions des trades'!CK565-AC565</f>
        <v>#DIV/0!</v>
      </c>
      <c r="AE565" s="389"/>
      <c r="AF565" s="399">
        <v>561</v>
      </c>
      <c r="AG565" s="389"/>
      <c r="AH565" s="20"/>
      <c r="AI565" s="303"/>
      <c r="AJ565" s="307"/>
      <c r="AK565" s="161"/>
      <c r="AL565" s="305"/>
      <c r="AM565" s="305"/>
      <c r="AN565" s="162"/>
      <c r="AO565" s="439"/>
      <c r="AP565" s="162"/>
      <c r="AQ565" s="113"/>
      <c r="AR565" s="113"/>
      <c r="AS565" s="384"/>
      <c r="AT565" s="306"/>
      <c r="AU565" s="306"/>
      <c r="AV565" s="160"/>
      <c r="AW565" s="158"/>
      <c r="AX565" s="385"/>
      <c r="AY565" s="453"/>
      <c r="AZ565" s="165"/>
      <c r="BA565" s="301"/>
      <c r="BB565" s="165"/>
      <c r="BC565" s="301"/>
      <c r="BD565" s="165"/>
      <c r="BE565" s="302"/>
      <c r="BF565" s="302"/>
      <c r="BG565" s="165"/>
      <c r="BH565" s="303"/>
      <c r="BI565" s="165"/>
      <c r="BJ565" s="304"/>
      <c r="BK565" s="394"/>
      <c r="BL565" s="302"/>
      <c r="BM565" s="302"/>
      <c r="BN565" s="394"/>
      <c r="BO565" s="302"/>
      <c r="BP565" s="13"/>
      <c r="BQ565" s="302"/>
      <c r="BR565" s="13"/>
      <c r="BS565" s="302"/>
      <c r="BT565" s="13"/>
      <c r="BU565" s="302"/>
      <c r="BV565" s="386"/>
      <c r="BW565" s="303"/>
      <c r="BX565" s="303"/>
      <c r="BY565" s="302"/>
      <c r="BZ565" s="302"/>
      <c r="CA565" s="387"/>
      <c r="CB565" s="395"/>
      <c r="CC565" s="12"/>
      <c r="CD565" s="304"/>
      <c r="CE565" s="14"/>
      <c r="CF565" s="395"/>
      <c r="CG565" s="397"/>
      <c r="CH565" s="300">
        <f t="shared" si="225"/>
        <v>0</v>
      </c>
      <c r="CI565" s="26"/>
      <c r="CJ565" s="17">
        <f t="shared" si="222"/>
        <v>0</v>
      </c>
      <c r="CK565" s="18">
        <f t="shared" si="233"/>
        <v>12.89</v>
      </c>
      <c r="CM565" s="164"/>
      <c r="CN565" s="302"/>
      <c r="CO565" s="13">
        <f t="shared" si="226"/>
        <v>0</v>
      </c>
      <c r="CP565" s="302"/>
      <c r="CQ565" s="13">
        <f t="shared" si="227"/>
        <v>0</v>
      </c>
      <c r="CR565" s="302"/>
      <c r="CS565" s="13">
        <f t="shared" si="228"/>
        <v>0</v>
      </c>
      <c r="CT565" s="302"/>
      <c r="CU565" s="13">
        <f t="shared" si="223"/>
        <v>0</v>
      </c>
      <c r="CV565" s="302"/>
      <c r="CW565" s="13">
        <f t="shared" si="229"/>
        <v>0</v>
      </c>
      <c r="CX565" s="13">
        <f t="shared" si="230"/>
        <v>0</v>
      </c>
      <c r="CY565" s="251">
        <f t="shared" si="231"/>
        <v>0</v>
      </c>
      <c r="CZ565" s="13" t="s">
        <v>29</v>
      </c>
      <c r="DA565" s="13">
        <v>50</v>
      </c>
      <c r="DB565" s="22">
        <f t="shared" si="232"/>
        <v>0</v>
      </c>
      <c r="DD565" s="24"/>
      <c r="DF565" s="163"/>
      <c r="DH565" s="24"/>
      <c r="DI565" s="447"/>
      <c r="DJ565" s="163"/>
    </row>
    <row r="566" spans="1:114" s="7" customFormat="1">
      <c r="A566" s="277">
        <f t="shared" si="216"/>
        <v>50</v>
      </c>
      <c r="B566" s="21" t="e">
        <f>'Calculateur de trading'!I566/C566/W566</f>
        <v>#DIV/0!</v>
      </c>
      <c r="C566" s="278">
        <f t="shared" si="217"/>
        <v>10</v>
      </c>
      <c r="D566" s="426"/>
      <c r="E566" s="273">
        <f t="shared" si="218"/>
        <v>100</v>
      </c>
      <c r="F566" s="271">
        <f t="shared" si="210"/>
        <v>2</v>
      </c>
      <c r="G566" s="271" t="e">
        <f t="shared" si="211"/>
        <v>#DIV/0!</v>
      </c>
      <c r="H566" s="272">
        <f t="shared" si="212"/>
        <v>20</v>
      </c>
      <c r="I566" s="270"/>
      <c r="J566" s="273">
        <f t="shared" si="219"/>
        <v>200</v>
      </c>
      <c r="K566" s="271">
        <f t="shared" si="213"/>
        <v>4</v>
      </c>
      <c r="L566" s="271" t="e">
        <f t="shared" si="214"/>
        <v>#DIV/0!</v>
      </c>
      <c r="M566" s="272">
        <f t="shared" si="215"/>
        <v>40</v>
      </c>
      <c r="N566" s="389"/>
      <c r="O566" s="455" t="e">
        <f>(A566*B566*W566)+(B566*'Calculateur de trading'!H566)</f>
        <v>#DIV/0!</v>
      </c>
      <c r="P566" s="274" t="e">
        <f>O566/'Déscriptions des trades'!CK566</f>
        <v>#DIV/0!</v>
      </c>
      <c r="Q566" s="456" t="e">
        <f>'Déscriptions des trades'!CK566-O566</f>
        <v>#DIV/0!</v>
      </c>
      <c r="R566" s="466" t="e">
        <f t="shared" si="220"/>
        <v>#DIV/0!</v>
      </c>
      <c r="S566" s="389"/>
      <c r="T566" s="12"/>
      <c r="U566" s="25"/>
      <c r="V566" s="15"/>
      <c r="W566" s="490">
        <f t="shared" si="224"/>
        <v>0</v>
      </c>
      <c r="X566" s="21" t="e">
        <f>W566*U566/'Déscriptions des trades'!CK566*'Déscriptions des trades'!B566</f>
        <v>#DIV/0!</v>
      </c>
      <c r="Y566" s="459"/>
      <c r="Z566" s="389"/>
      <c r="AA566" s="23">
        <f t="shared" si="221"/>
        <v>0.1</v>
      </c>
      <c r="AB566" s="17" t="e">
        <f>(AA566*'Déscriptions des trades'!U566*'Déscriptions des trades'!B566/'Déscriptions des trades'!CK566)*'Déscriptions des trades'!W566</f>
        <v>#DIV/0!</v>
      </c>
      <c r="AC566" s="265" t="e">
        <f>AB566*'Déscriptions des trades'!CK566</f>
        <v>#DIV/0!</v>
      </c>
      <c r="AD566" s="266" t="e">
        <f>'Déscriptions des trades'!CK566-AC566</f>
        <v>#DIV/0!</v>
      </c>
      <c r="AE566" s="389"/>
      <c r="AF566" s="399">
        <v>562</v>
      </c>
      <c r="AG566" s="389"/>
      <c r="AH566" s="20"/>
      <c r="AI566" s="303"/>
      <c r="AJ566" s="307"/>
      <c r="AK566" s="161"/>
      <c r="AL566" s="305"/>
      <c r="AM566" s="305"/>
      <c r="AN566" s="162"/>
      <c r="AO566" s="439"/>
      <c r="AP566" s="162"/>
      <c r="AQ566" s="113"/>
      <c r="AR566" s="113"/>
      <c r="AS566" s="384"/>
      <c r="AT566" s="306"/>
      <c r="AU566" s="306"/>
      <c r="AV566" s="160"/>
      <c r="AW566" s="158"/>
      <c r="AX566" s="385"/>
      <c r="AY566" s="453"/>
      <c r="AZ566" s="165"/>
      <c r="BA566" s="301"/>
      <c r="BB566" s="165"/>
      <c r="BC566" s="301"/>
      <c r="BD566" s="165"/>
      <c r="BE566" s="302"/>
      <c r="BF566" s="302"/>
      <c r="BG566" s="165"/>
      <c r="BH566" s="303"/>
      <c r="BI566" s="165"/>
      <c r="BJ566" s="304"/>
      <c r="BK566" s="394"/>
      <c r="BL566" s="302"/>
      <c r="BM566" s="302"/>
      <c r="BN566" s="394"/>
      <c r="BO566" s="302"/>
      <c r="BP566" s="13"/>
      <c r="BQ566" s="302"/>
      <c r="BR566" s="13"/>
      <c r="BS566" s="302"/>
      <c r="BT566" s="13"/>
      <c r="BU566" s="302"/>
      <c r="BV566" s="386"/>
      <c r="BW566" s="303"/>
      <c r="BX566" s="303"/>
      <c r="BY566" s="302"/>
      <c r="BZ566" s="302"/>
      <c r="CA566" s="387"/>
      <c r="CB566" s="395"/>
      <c r="CC566" s="12"/>
      <c r="CD566" s="304"/>
      <c r="CE566" s="14"/>
      <c r="CF566" s="395"/>
      <c r="CG566" s="397"/>
      <c r="CH566" s="300">
        <f t="shared" si="225"/>
        <v>0</v>
      </c>
      <c r="CI566" s="26"/>
      <c r="CJ566" s="17">
        <f t="shared" si="222"/>
        <v>0</v>
      </c>
      <c r="CK566" s="18">
        <f t="shared" si="233"/>
        <v>12.89</v>
      </c>
      <c r="CM566" s="164"/>
      <c r="CN566" s="302"/>
      <c r="CO566" s="13">
        <f t="shared" si="226"/>
        <v>0</v>
      </c>
      <c r="CP566" s="302"/>
      <c r="CQ566" s="13">
        <f t="shared" si="227"/>
        <v>0</v>
      </c>
      <c r="CR566" s="302"/>
      <c r="CS566" s="13">
        <f t="shared" si="228"/>
        <v>0</v>
      </c>
      <c r="CT566" s="302"/>
      <c r="CU566" s="13">
        <f t="shared" si="223"/>
        <v>0</v>
      </c>
      <c r="CV566" s="302"/>
      <c r="CW566" s="13">
        <f t="shared" si="229"/>
        <v>0</v>
      </c>
      <c r="CX566" s="13">
        <f t="shared" si="230"/>
        <v>0</v>
      </c>
      <c r="CY566" s="251">
        <f t="shared" si="231"/>
        <v>0</v>
      </c>
      <c r="CZ566" s="13" t="s">
        <v>29</v>
      </c>
      <c r="DA566" s="13">
        <v>50</v>
      </c>
      <c r="DB566" s="22">
        <f t="shared" si="232"/>
        <v>0</v>
      </c>
      <c r="DD566" s="24"/>
      <c r="DF566" s="163"/>
      <c r="DH566" s="24"/>
      <c r="DI566" s="447"/>
      <c r="DJ566" s="163"/>
    </row>
    <row r="567" spans="1:114" s="7" customFormat="1">
      <c r="A567" s="277">
        <f t="shared" si="216"/>
        <v>50</v>
      </c>
      <c r="B567" s="21" t="e">
        <f>'Calculateur de trading'!I567/C567/W567</f>
        <v>#DIV/0!</v>
      </c>
      <c r="C567" s="278">
        <f t="shared" si="217"/>
        <v>10</v>
      </c>
      <c r="D567" s="278"/>
      <c r="E567" s="273">
        <f t="shared" si="218"/>
        <v>100</v>
      </c>
      <c r="F567" s="271">
        <f t="shared" si="210"/>
        <v>2</v>
      </c>
      <c r="G567" s="271" t="e">
        <f t="shared" si="211"/>
        <v>#DIV/0!</v>
      </c>
      <c r="H567" s="272">
        <f t="shared" si="212"/>
        <v>20</v>
      </c>
      <c r="I567" s="270"/>
      <c r="J567" s="273">
        <f t="shared" si="219"/>
        <v>200</v>
      </c>
      <c r="K567" s="271">
        <f t="shared" si="213"/>
        <v>4</v>
      </c>
      <c r="L567" s="271" t="e">
        <f t="shared" si="214"/>
        <v>#DIV/0!</v>
      </c>
      <c r="M567" s="272">
        <f t="shared" si="215"/>
        <v>40</v>
      </c>
      <c r="N567" s="389"/>
      <c r="O567" s="455" t="e">
        <f>(A567*B567*W567)+(B567*'Calculateur de trading'!H567)</f>
        <v>#DIV/0!</v>
      </c>
      <c r="P567" s="274" t="e">
        <f>O567/'Déscriptions des trades'!CK567</f>
        <v>#DIV/0!</v>
      </c>
      <c r="Q567" s="456" t="e">
        <f>'Déscriptions des trades'!CK567-O567</f>
        <v>#DIV/0!</v>
      </c>
      <c r="R567" s="466" t="e">
        <f t="shared" si="220"/>
        <v>#DIV/0!</v>
      </c>
      <c r="S567" s="389"/>
      <c r="T567" s="12"/>
      <c r="U567" s="25"/>
      <c r="V567" s="15"/>
      <c r="W567" s="490">
        <f t="shared" si="224"/>
        <v>0</v>
      </c>
      <c r="X567" s="21" t="e">
        <f>W567*U567/'Déscriptions des trades'!CK567*'Déscriptions des trades'!B567</f>
        <v>#DIV/0!</v>
      </c>
      <c r="Y567" s="459"/>
      <c r="Z567" s="389"/>
      <c r="AA567" s="23">
        <f t="shared" si="221"/>
        <v>0.1</v>
      </c>
      <c r="AB567" s="17" t="e">
        <f>(AA567*'Déscriptions des trades'!U567*'Déscriptions des trades'!B567/'Déscriptions des trades'!CK567)*'Déscriptions des trades'!W567</f>
        <v>#DIV/0!</v>
      </c>
      <c r="AC567" s="265" t="e">
        <f>AB567*'Déscriptions des trades'!CK567</f>
        <v>#DIV/0!</v>
      </c>
      <c r="AD567" s="266" t="e">
        <f>'Déscriptions des trades'!CK567-AC567</f>
        <v>#DIV/0!</v>
      </c>
      <c r="AE567" s="389"/>
      <c r="AF567" s="399">
        <v>563</v>
      </c>
      <c r="AG567" s="389"/>
      <c r="AH567" s="20"/>
      <c r="AI567" s="303"/>
      <c r="AJ567" s="307"/>
      <c r="AK567" s="161"/>
      <c r="AL567" s="305"/>
      <c r="AM567" s="305"/>
      <c r="AN567" s="162"/>
      <c r="AO567" s="439"/>
      <c r="AP567" s="162"/>
      <c r="AQ567" s="113"/>
      <c r="AR567" s="113"/>
      <c r="AS567" s="384"/>
      <c r="AT567" s="306"/>
      <c r="AU567" s="306"/>
      <c r="AV567" s="160"/>
      <c r="AW567" s="158"/>
      <c r="AX567" s="385"/>
      <c r="AY567" s="453"/>
      <c r="AZ567" s="165"/>
      <c r="BA567" s="301"/>
      <c r="BB567" s="165"/>
      <c r="BC567" s="301"/>
      <c r="BD567" s="165"/>
      <c r="BE567" s="302"/>
      <c r="BF567" s="302"/>
      <c r="BG567" s="165"/>
      <c r="BH567" s="303"/>
      <c r="BI567" s="165"/>
      <c r="BJ567" s="304"/>
      <c r="BK567" s="394"/>
      <c r="BL567" s="302"/>
      <c r="BM567" s="302"/>
      <c r="BN567" s="394"/>
      <c r="BO567" s="302"/>
      <c r="BP567" s="13"/>
      <c r="BQ567" s="302"/>
      <c r="BR567" s="13"/>
      <c r="BS567" s="302"/>
      <c r="BT567" s="13"/>
      <c r="BU567" s="302"/>
      <c r="BV567" s="386"/>
      <c r="BW567" s="303"/>
      <c r="BX567" s="303"/>
      <c r="BY567" s="302"/>
      <c r="BZ567" s="302"/>
      <c r="CA567" s="387"/>
      <c r="CB567" s="395"/>
      <c r="CC567" s="12"/>
      <c r="CD567" s="304"/>
      <c r="CE567" s="14"/>
      <c r="CF567" s="395"/>
      <c r="CG567" s="397"/>
      <c r="CH567" s="300">
        <f t="shared" si="225"/>
        <v>0</v>
      </c>
      <c r="CI567" s="26"/>
      <c r="CJ567" s="17">
        <f t="shared" si="222"/>
        <v>0</v>
      </c>
      <c r="CK567" s="18">
        <f t="shared" si="233"/>
        <v>12.89</v>
      </c>
      <c r="CM567" s="164"/>
      <c r="CN567" s="302"/>
      <c r="CO567" s="13">
        <f t="shared" si="226"/>
        <v>0</v>
      </c>
      <c r="CP567" s="302"/>
      <c r="CQ567" s="13">
        <f t="shared" si="227"/>
        <v>0</v>
      </c>
      <c r="CR567" s="302"/>
      <c r="CS567" s="13">
        <f t="shared" si="228"/>
        <v>0</v>
      </c>
      <c r="CT567" s="302"/>
      <c r="CU567" s="13">
        <f t="shared" si="223"/>
        <v>0</v>
      </c>
      <c r="CV567" s="302"/>
      <c r="CW567" s="13">
        <f t="shared" si="229"/>
        <v>0</v>
      </c>
      <c r="CX567" s="13">
        <f t="shared" si="230"/>
        <v>0</v>
      </c>
      <c r="CY567" s="251">
        <f t="shared" si="231"/>
        <v>0</v>
      </c>
      <c r="CZ567" s="13" t="s">
        <v>29</v>
      </c>
      <c r="DA567" s="13">
        <v>50</v>
      </c>
      <c r="DB567" s="22">
        <f t="shared" si="232"/>
        <v>0</v>
      </c>
      <c r="DD567" s="24"/>
      <c r="DF567" s="163"/>
      <c r="DH567" s="24"/>
      <c r="DI567" s="447"/>
      <c r="DJ567" s="163"/>
    </row>
    <row r="568" spans="1:114" s="7" customFormat="1">
      <c r="A568" s="277">
        <f t="shared" si="216"/>
        <v>50</v>
      </c>
      <c r="B568" s="21" t="e">
        <f>'Calculateur de trading'!I568/C568/W568</f>
        <v>#DIV/0!</v>
      </c>
      <c r="C568" s="278">
        <f t="shared" si="217"/>
        <v>10</v>
      </c>
      <c r="D568" s="426"/>
      <c r="E568" s="273">
        <f t="shared" si="218"/>
        <v>100</v>
      </c>
      <c r="F568" s="271">
        <f t="shared" si="210"/>
        <v>2</v>
      </c>
      <c r="G568" s="271" t="e">
        <f t="shared" si="211"/>
        <v>#DIV/0!</v>
      </c>
      <c r="H568" s="272">
        <f t="shared" si="212"/>
        <v>20</v>
      </c>
      <c r="I568" s="270"/>
      <c r="J568" s="273">
        <f t="shared" si="219"/>
        <v>200</v>
      </c>
      <c r="K568" s="271">
        <f t="shared" si="213"/>
        <v>4</v>
      </c>
      <c r="L568" s="271" t="e">
        <f t="shared" si="214"/>
        <v>#DIV/0!</v>
      </c>
      <c r="M568" s="272">
        <f t="shared" si="215"/>
        <v>40</v>
      </c>
      <c r="N568" s="389"/>
      <c r="O568" s="455" t="e">
        <f>(A568*B568*W568)+(B568*'Calculateur de trading'!H568)</f>
        <v>#DIV/0!</v>
      </c>
      <c r="P568" s="274" t="e">
        <f>O568/'Déscriptions des trades'!CK568</f>
        <v>#DIV/0!</v>
      </c>
      <c r="Q568" s="456" t="e">
        <f>'Déscriptions des trades'!CK568-O568</f>
        <v>#DIV/0!</v>
      </c>
      <c r="R568" s="466" t="e">
        <f t="shared" si="220"/>
        <v>#DIV/0!</v>
      </c>
      <c r="S568" s="389"/>
      <c r="T568" s="12"/>
      <c r="U568" s="25"/>
      <c r="V568" s="15"/>
      <c r="W568" s="490">
        <f t="shared" si="224"/>
        <v>0</v>
      </c>
      <c r="X568" s="21" t="e">
        <f>W568*U568/'Déscriptions des trades'!CK568*'Déscriptions des trades'!B568</f>
        <v>#DIV/0!</v>
      </c>
      <c r="Y568" s="459"/>
      <c r="Z568" s="389"/>
      <c r="AA568" s="23">
        <f t="shared" si="221"/>
        <v>0.1</v>
      </c>
      <c r="AB568" s="17" t="e">
        <f>(AA568*'Déscriptions des trades'!U568*'Déscriptions des trades'!B568/'Déscriptions des trades'!CK568)*'Déscriptions des trades'!W568</f>
        <v>#DIV/0!</v>
      </c>
      <c r="AC568" s="265" t="e">
        <f>AB568*'Déscriptions des trades'!CK568</f>
        <v>#DIV/0!</v>
      </c>
      <c r="AD568" s="266" t="e">
        <f>'Déscriptions des trades'!CK568-AC568</f>
        <v>#DIV/0!</v>
      </c>
      <c r="AE568" s="389"/>
      <c r="AF568" s="399">
        <v>564</v>
      </c>
      <c r="AG568" s="389"/>
      <c r="AH568" s="20"/>
      <c r="AI568" s="303"/>
      <c r="AJ568" s="307"/>
      <c r="AK568" s="161"/>
      <c r="AL568" s="305"/>
      <c r="AM568" s="305"/>
      <c r="AN568" s="162"/>
      <c r="AO568" s="439"/>
      <c r="AP568" s="162"/>
      <c r="AQ568" s="113"/>
      <c r="AR568" s="113"/>
      <c r="AS568" s="384"/>
      <c r="AT568" s="306"/>
      <c r="AU568" s="306"/>
      <c r="AV568" s="160"/>
      <c r="AW568" s="158"/>
      <c r="AX568" s="385"/>
      <c r="AY568" s="453"/>
      <c r="AZ568" s="165"/>
      <c r="BA568" s="301"/>
      <c r="BB568" s="165"/>
      <c r="BC568" s="301"/>
      <c r="BD568" s="165"/>
      <c r="BE568" s="302"/>
      <c r="BF568" s="302"/>
      <c r="BG568" s="165"/>
      <c r="BH568" s="303"/>
      <c r="BI568" s="165"/>
      <c r="BJ568" s="304"/>
      <c r="BK568" s="394"/>
      <c r="BL568" s="302"/>
      <c r="BM568" s="302"/>
      <c r="BN568" s="394"/>
      <c r="BO568" s="302"/>
      <c r="BP568" s="13"/>
      <c r="BQ568" s="302"/>
      <c r="BR568" s="13"/>
      <c r="BS568" s="302"/>
      <c r="BT568" s="13"/>
      <c r="BU568" s="302"/>
      <c r="BV568" s="386"/>
      <c r="BW568" s="303"/>
      <c r="BX568" s="303"/>
      <c r="BY568" s="302"/>
      <c r="BZ568" s="302"/>
      <c r="CA568" s="387"/>
      <c r="CB568" s="395"/>
      <c r="CC568" s="12"/>
      <c r="CD568" s="304"/>
      <c r="CE568" s="14"/>
      <c r="CF568" s="395"/>
      <c r="CG568" s="397"/>
      <c r="CH568" s="300">
        <f t="shared" si="225"/>
        <v>0</v>
      </c>
      <c r="CI568" s="26"/>
      <c r="CJ568" s="17">
        <f t="shared" si="222"/>
        <v>0</v>
      </c>
      <c r="CK568" s="18">
        <f t="shared" si="233"/>
        <v>12.89</v>
      </c>
      <c r="CM568" s="164"/>
      <c r="CN568" s="302"/>
      <c r="CO568" s="13">
        <f t="shared" si="226"/>
        <v>0</v>
      </c>
      <c r="CP568" s="302"/>
      <c r="CQ568" s="13">
        <f t="shared" si="227"/>
        <v>0</v>
      </c>
      <c r="CR568" s="302"/>
      <c r="CS568" s="13">
        <f t="shared" si="228"/>
        <v>0</v>
      </c>
      <c r="CT568" s="302"/>
      <c r="CU568" s="13">
        <f t="shared" si="223"/>
        <v>0</v>
      </c>
      <c r="CV568" s="302"/>
      <c r="CW568" s="13">
        <f t="shared" si="229"/>
        <v>0</v>
      </c>
      <c r="CX568" s="13">
        <f t="shared" si="230"/>
        <v>0</v>
      </c>
      <c r="CY568" s="251">
        <f t="shared" si="231"/>
        <v>0</v>
      </c>
      <c r="CZ568" s="13" t="s">
        <v>29</v>
      </c>
      <c r="DA568" s="13">
        <v>50</v>
      </c>
      <c r="DB568" s="22">
        <f t="shared" si="232"/>
        <v>0</v>
      </c>
      <c r="DD568" s="24"/>
      <c r="DF568" s="163"/>
      <c r="DH568" s="24"/>
      <c r="DI568" s="447"/>
      <c r="DJ568" s="163"/>
    </row>
    <row r="569" spans="1:114" s="7" customFormat="1">
      <c r="A569" s="277">
        <f t="shared" si="216"/>
        <v>50</v>
      </c>
      <c r="B569" s="21" t="e">
        <f>'Calculateur de trading'!I569/C569/W569</f>
        <v>#DIV/0!</v>
      </c>
      <c r="C569" s="278">
        <f t="shared" si="217"/>
        <v>10</v>
      </c>
      <c r="D569" s="278"/>
      <c r="E569" s="273">
        <f t="shared" si="218"/>
        <v>100</v>
      </c>
      <c r="F569" s="271">
        <f t="shared" si="210"/>
        <v>2</v>
      </c>
      <c r="G569" s="271" t="e">
        <f t="shared" si="211"/>
        <v>#DIV/0!</v>
      </c>
      <c r="H569" s="272">
        <f t="shared" si="212"/>
        <v>20</v>
      </c>
      <c r="I569" s="270"/>
      <c r="J569" s="273">
        <f t="shared" si="219"/>
        <v>200</v>
      </c>
      <c r="K569" s="271">
        <f t="shared" si="213"/>
        <v>4</v>
      </c>
      <c r="L569" s="271" t="e">
        <f t="shared" si="214"/>
        <v>#DIV/0!</v>
      </c>
      <c r="M569" s="272">
        <f t="shared" si="215"/>
        <v>40</v>
      </c>
      <c r="N569" s="389"/>
      <c r="O569" s="455" t="e">
        <f>(A569*B569*W569)+(B569*'Calculateur de trading'!H569)</f>
        <v>#DIV/0!</v>
      </c>
      <c r="P569" s="274" t="e">
        <f>O569/'Déscriptions des trades'!CK569</f>
        <v>#DIV/0!</v>
      </c>
      <c r="Q569" s="456" t="e">
        <f>'Déscriptions des trades'!CK569-O569</f>
        <v>#DIV/0!</v>
      </c>
      <c r="R569" s="466" t="e">
        <f t="shared" si="220"/>
        <v>#DIV/0!</v>
      </c>
      <c r="S569" s="389"/>
      <c r="T569" s="12"/>
      <c r="U569" s="25"/>
      <c r="V569" s="15"/>
      <c r="W569" s="490">
        <f t="shared" si="224"/>
        <v>0</v>
      </c>
      <c r="X569" s="21" t="e">
        <f>W569*U569/'Déscriptions des trades'!CK569*'Déscriptions des trades'!B569</f>
        <v>#DIV/0!</v>
      </c>
      <c r="Y569" s="459"/>
      <c r="Z569" s="389"/>
      <c r="AA569" s="23">
        <f t="shared" si="221"/>
        <v>0.1</v>
      </c>
      <c r="AB569" s="17" t="e">
        <f>(AA569*'Déscriptions des trades'!U569*'Déscriptions des trades'!B569/'Déscriptions des trades'!CK569)*'Déscriptions des trades'!W569</f>
        <v>#DIV/0!</v>
      </c>
      <c r="AC569" s="265" t="e">
        <f>AB569*'Déscriptions des trades'!CK569</f>
        <v>#DIV/0!</v>
      </c>
      <c r="AD569" s="266" t="e">
        <f>'Déscriptions des trades'!CK569-AC569</f>
        <v>#DIV/0!</v>
      </c>
      <c r="AE569" s="389"/>
      <c r="AF569" s="399">
        <v>565</v>
      </c>
      <c r="AG569" s="389"/>
      <c r="AH569" s="20"/>
      <c r="AI569" s="303"/>
      <c r="AJ569" s="307"/>
      <c r="AK569" s="161"/>
      <c r="AL569" s="305"/>
      <c r="AM569" s="305"/>
      <c r="AN569" s="162"/>
      <c r="AO569" s="439"/>
      <c r="AP569" s="162"/>
      <c r="AQ569" s="113"/>
      <c r="AR569" s="113"/>
      <c r="AS569" s="384"/>
      <c r="AT569" s="306"/>
      <c r="AU569" s="306"/>
      <c r="AV569" s="160"/>
      <c r="AW569" s="158"/>
      <c r="AX569" s="385"/>
      <c r="AY569" s="453"/>
      <c r="AZ569" s="165"/>
      <c r="BA569" s="301"/>
      <c r="BB569" s="165"/>
      <c r="BC569" s="301"/>
      <c r="BD569" s="165"/>
      <c r="BE569" s="302"/>
      <c r="BF569" s="302"/>
      <c r="BG569" s="165"/>
      <c r="BH569" s="303"/>
      <c r="BI569" s="165"/>
      <c r="BJ569" s="304"/>
      <c r="BK569" s="394"/>
      <c r="BL569" s="302"/>
      <c r="BM569" s="302"/>
      <c r="BN569" s="394"/>
      <c r="BO569" s="302"/>
      <c r="BP569" s="13"/>
      <c r="BQ569" s="302"/>
      <c r="BR569" s="13"/>
      <c r="BS569" s="302"/>
      <c r="BT569" s="13"/>
      <c r="BU569" s="302"/>
      <c r="BV569" s="386"/>
      <c r="BW569" s="303"/>
      <c r="BX569" s="303"/>
      <c r="BY569" s="302"/>
      <c r="BZ569" s="302"/>
      <c r="CA569" s="387"/>
      <c r="CB569" s="395"/>
      <c r="CC569" s="12"/>
      <c r="CD569" s="304"/>
      <c r="CE569" s="14"/>
      <c r="CF569" s="395"/>
      <c r="CG569" s="397"/>
      <c r="CH569" s="300">
        <f t="shared" si="225"/>
        <v>0</v>
      </c>
      <c r="CI569" s="26"/>
      <c r="CJ569" s="17">
        <f t="shared" si="222"/>
        <v>0</v>
      </c>
      <c r="CK569" s="18">
        <f t="shared" si="233"/>
        <v>12.89</v>
      </c>
      <c r="CM569" s="164"/>
      <c r="CN569" s="302"/>
      <c r="CO569" s="13">
        <f t="shared" si="226"/>
        <v>0</v>
      </c>
      <c r="CP569" s="302"/>
      <c r="CQ569" s="13">
        <f t="shared" si="227"/>
        <v>0</v>
      </c>
      <c r="CR569" s="302"/>
      <c r="CS569" s="13">
        <f t="shared" si="228"/>
        <v>0</v>
      </c>
      <c r="CT569" s="302"/>
      <c r="CU569" s="13">
        <f t="shared" si="223"/>
        <v>0</v>
      </c>
      <c r="CV569" s="302"/>
      <c r="CW569" s="13">
        <f t="shared" si="229"/>
        <v>0</v>
      </c>
      <c r="CX569" s="13">
        <f t="shared" si="230"/>
        <v>0</v>
      </c>
      <c r="CY569" s="251">
        <f t="shared" si="231"/>
        <v>0</v>
      </c>
      <c r="CZ569" s="13" t="s">
        <v>29</v>
      </c>
      <c r="DA569" s="13">
        <v>50</v>
      </c>
      <c r="DB569" s="22">
        <f t="shared" si="232"/>
        <v>0</v>
      </c>
      <c r="DD569" s="24"/>
      <c r="DF569" s="163"/>
      <c r="DH569" s="24"/>
      <c r="DI569" s="447"/>
      <c r="DJ569" s="163"/>
    </row>
    <row r="570" spans="1:114" s="7" customFormat="1">
      <c r="A570" s="277">
        <f t="shared" si="216"/>
        <v>50</v>
      </c>
      <c r="B570" s="21" t="e">
        <f>'Calculateur de trading'!I570/C570/W570</f>
        <v>#DIV/0!</v>
      </c>
      <c r="C570" s="278">
        <f t="shared" si="217"/>
        <v>10</v>
      </c>
      <c r="D570" s="426"/>
      <c r="E570" s="273">
        <f t="shared" si="218"/>
        <v>100</v>
      </c>
      <c r="F570" s="271">
        <f t="shared" si="210"/>
        <v>2</v>
      </c>
      <c r="G570" s="271" t="e">
        <f t="shared" si="211"/>
        <v>#DIV/0!</v>
      </c>
      <c r="H570" s="272">
        <f t="shared" si="212"/>
        <v>20</v>
      </c>
      <c r="I570" s="270"/>
      <c r="J570" s="273">
        <f t="shared" si="219"/>
        <v>200</v>
      </c>
      <c r="K570" s="271">
        <f t="shared" si="213"/>
        <v>4</v>
      </c>
      <c r="L570" s="271" t="e">
        <f t="shared" si="214"/>
        <v>#DIV/0!</v>
      </c>
      <c r="M570" s="272">
        <f t="shared" si="215"/>
        <v>40</v>
      </c>
      <c r="N570" s="389"/>
      <c r="O570" s="455" t="e">
        <f>(A570*B570*W570)+(B570*'Calculateur de trading'!H570)</f>
        <v>#DIV/0!</v>
      </c>
      <c r="P570" s="274" t="e">
        <f>O570/'Déscriptions des trades'!CK570</f>
        <v>#DIV/0!</v>
      </c>
      <c r="Q570" s="456" t="e">
        <f>'Déscriptions des trades'!CK570-O570</f>
        <v>#DIV/0!</v>
      </c>
      <c r="R570" s="466" t="e">
        <f t="shared" si="220"/>
        <v>#DIV/0!</v>
      </c>
      <c r="S570" s="389"/>
      <c r="T570" s="12"/>
      <c r="U570" s="25"/>
      <c r="V570" s="15"/>
      <c r="W570" s="490">
        <f t="shared" si="224"/>
        <v>0</v>
      </c>
      <c r="X570" s="21" t="e">
        <f>W570*U570/'Déscriptions des trades'!CK570*'Déscriptions des trades'!B570</f>
        <v>#DIV/0!</v>
      </c>
      <c r="Y570" s="459"/>
      <c r="Z570" s="389"/>
      <c r="AA570" s="23">
        <f t="shared" si="221"/>
        <v>0.1</v>
      </c>
      <c r="AB570" s="17" t="e">
        <f>(AA570*'Déscriptions des trades'!U570*'Déscriptions des trades'!B570/'Déscriptions des trades'!CK570)*'Déscriptions des trades'!W570</f>
        <v>#DIV/0!</v>
      </c>
      <c r="AC570" s="265" t="e">
        <f>AB570*'Déscriptions des trades'!CK570</f>
        <v>#DIV/0!</v>
      </c>
      <c r="AD570" s="266" t="e">
        <f>'Déscriptions des trades'!CK570-AC570</f>
        <v>#DIV/0!</v>
      </c>
      <c r="AE570" s="389"/>
      <c r="AF570" s="399">
        <v>566</v>
      </c>
      <c r="AG570" s="389"/>
      <c r="AH570" s="20"/>
      <c r="AI570" s="303"/>
      <c r="AJ570" s="307"/>
      <c r="AK570" s="161"/>
      <c r="AL570" s="305"/>
      <c r="AM570" s="305"/>
      <c r="AN570" s="162"/>
      <c r="AO570" s="439"/>
      <c r="AP570" s="162"/>
      <c r="AQ570" s="113"/>
      <c r="AR570" s="113"/>
      <c r="AS570" s="384"/>
      <c r="AT570" s="306"/>
      <c r="AU570" s="306"/>
      <c r="AV570" s="160"/>
      <c r="AW570" s="158"/>
      <c r="AX570" s="385"/>
      <c r="AY570" s="453"/>
      <c r="AZ570" s="165"/>
      <c r="BA570" s="301"/>
      <c r="BB570" s="165"/>
      <c r="BC570" s="301"/>
      <c r="BD570" s="165"/>
      <c r="BE570" s="302"/>
      <c r="BF570" s="302"/>
      <c r="BG570" s="165"/>
      <c r="BH570" s="303"/>
      <c r="BI570" s="165"/>
      <c r="BJ570" s="304"/>
      <c r="BK570" s="394"/>
      <c r="BL570" s="302"/>
      <c r="BM570" s="302"/>
      <c r="BN570" s="394"/>
      <c r="BO570" s="302"/>
      <c r="BP570" s="13"/>
      <c r="BQ570" s="302"/>
      <c r="BR570" s="13"/>
      <c r="BS570" s="302"/>
      <c r="BT570" s="13"/>
      <c r="BU570" s="302"/>
      <c r="BV570" s="386"/>
      <c r="BW570" s="303"/>
      <c r="BX570" s="303"/>
      <c r="BY570" s="302"/>
      <c r="BZ570" s="302"/>
      <c r="CA570" s="387"/>
      <c r="CB570" s="395"/>
      <c r="CC570" s="12"/>
      <c r="CD570" s="304"/>
      <c r="CE570" s="14"/>
      <c r="CF570" s="395"/>
      <c r="CG570" s="397"/>
      <c r="CH570" s="300">
        <f t="shared" si="225"/>
        <v>0</v>
      </c>
      <c r="CI570" s="26"/>
      <c r="CJ570" s="17">
        <f t="shared" si="222"/>
        <v>0</v>
      </c>
      <c r="CK570" s="18">
        <f t="shared" si="233"/>
        <v>12.89</v>
      </c>
      <c r="CM570" s="164"/>
      <c r="CN570" s="302"/>
      <c r="CO570" s="13">
        <f t="shared" si="226"/>
        <v>0</v>
      </c>
      <c r="CP570" s="302"/>
      <c r="CQ570" s="13">
        <f t="shared" si="227"/>
        <v>0</v>
      </c>
      <c r="CR570" s="302"/>
      <c r="CS570" s="13">
        <f t="shared" si="228"/>
        <v>0</v>
      </c>
      <c r="CT570" s="302"/>
      <c r="CU570" s="13">
        <f t="shared" si="223"/>
        <v>0</v>
      </c>
      <c r="CV570" s="302"/>
      <c r="CW570" s="13">
        <f t="shared" si="229"/>
        <v>0</v>
      </c>
      <c r="CX570" s="13">
        <f t="shared" si="230"/>
        <v>0</v>
      </c>
      <c r="CY570" s="251">
        <f t="shared" si="231"/>
        <v>0</v>
      </c>
      <c r="CZ570" s="13" t="s">
        <v>29</v>
      </c>
      <c r="DA570" s="13">
        <v>50</v>
      </c>
      <c r="DB570" s="22">
        <f t="shared" si="232"/>
        <v>0</v>
      </c>
      <c r="DD570" s="24"/>
      <c r="DF570" s="163"/>
      <c r="DH570" s="24"/>
      <c r="DI570" s="447"/>
      <c r="DJ570" s="163"/>
    </row>
    <row r="571" spans="1:114" s="7" customFormat="1">
      <c r="A571" s="277">
        <f t="shared" si="216"/>
        <v>50</v>
      </c>
      <c r="B571" s="21" t="e">
        <f>'Calculateur de trading'!I571/C571/W571</f>
        <v>#DIV/0!</v>
      </c>
      <c r="C571" s="278">
        <f t="shared" si="217"/>
        <v>10</v>
      </c>
      <c r="D571" s="278"/>
      <c r="E571" s="273">
        <f t="shared" si="218"/>
        <v>100</v>
      </c>
      <c r="F571" s="271">
        <f t="shared" si="210"/>
        <v>2</v>
      </c>
      <c r="G571" s="271" t="e">
        <f t="shared" si="211"/>
        <v>#DIV/0!</v>
      </c>
      <c r="H571" s="272">
        <f t="shared" si="212"/>
        <v>20</v>
      </c>
      <c r="I571" s="270"/>
      <c r="J571" s="273">
        <f t="shared" si="219"/>
        <v>200</v>
      </c>
      <c r="K571" s="271">
        <f t="shared" si="213"/>
        <v>4</v>
      </c>
      <c r="L571" s="271" t="e">
        <f t="shared" si="214"/>
        <v>#DIV/0!</v>
      </c>
      <c r="M571" s="272">
        <f t="shared" si="215"/>
        <v>40</v>
      </c>
      <c r="N571" s="389"/>
      <c r="O571" s="455" t="e">
        <f>(A571*B571*W571)+(B571*'Calculateur de trading'!H571)</f>
        <v>#DIV/0!</v>
      </c>
      <c r="P571" s="274" t="e">
        <f>O571/'Déscriptions des trades'!CK571</f>
        <v>#DIV/0!</v>
      </c>
      <c r="Q571" s="456" t="e">
        <f>'Déscriptions des trades'!CK571-O571</f>
        <v>#DIV/0!</v>
      </c>
      <c r="R571" s="466" t="e">
        <f t="shared" si="220"/>
        <v>#DIV/0!</v>
      </c>
      <c r="S571" s="389"/>
      <c r="T571" s="12"/>
      <c r="U571" s="25"/>
      <c r="V571" s="15"/>
      <c r="W571" s="490">
        <f t="shared" si="224"/>
        <v>0</v>
      </c>
      <c r="X571" s="21" t="e">
        <f>W571*U571/'Déscriptions des trades'!CK571*'Déscriptions des trades'!B571</f>
        <v>#DIV/0!</v>
      </c>
      <c r="Y571" s="459"/>
      <c r="Z571" s="389"/>
      <c r="AA571" s="23">
        <f t="shared" si="221"/>
        <v>0.1</v>
      </c>
      <c r="AB571" s="17" t="e">
        <f>(AA571*'Déscriptions des trades'!U571*'Déscriptions des trades'!B571/'Déscriptions des trades'!CK571)*'Déscriptions des trades'!W571</f>
        <v>#DIV/0!</v>
      </c>
      <c r="AC571" s="265" t="e">
        <f>AB571*'Déscriptions des trades'!CK571</f>
        <v>#DIV/0!</v>
      </c>
      <c r="AD571" s="266" t="e">
        <f>'Déscriptions des trades'!CK571-AC571</f>
        <v>#DIV/0!</v>
      </c>
      <c r="AE571" s="389"/>
      <c r="AF571" s="399">
        <v>567</v>
      </c>
      <c r="AG571" s="389"/>
      <c r="AH571" s="20"/>
      <c r="AI571" s="303"/>
      <c r="AJ571" s="307"/>
      <c r="AK571" s="161"/>
      <c r="AL571" s="305"/>
      <c r="AM571" s="305"/>
      <c r="AN571" s="162"/>
      <c r="AO571" s="439"/>
      <c r="AP571" s="162"/>
      <c r="AQ571" s="113"/>
      <c r="AR571" s="113"/>
      <c r="AS571" s="384"/>
      <c r="AT571" s="306"/>
      <c r="AU571" s="306"/>
      <c r="AV571" s="160"/>
      <c r="AW571" s="158"/>
      <c r="AX571" s="385"/>
      <c r="AY571" s="453"/>
      <c r="AZ571" s="165"/>
      <c r="BA571" s="301"/>
      <c r="BB571" s="165"/>
      <c r="BC571" s="301"/>
      <c r="BD571" s="165"/>
      <c r="BE571" s="302"/>
      <c r="BF571" s="302"/>
      <c r="BG571" s="165"/>
      <c r="BH571" s="303"/>
      <c r="BI571" s="165"/>
      <c r="BJ571" s="304"/>
      <c r="BK571" s="394"/>
      <c r="BL571" s="302"/>
      <c r="BM571" s="302"/>
      <c r="BN571" s="394"/>
      <c r="BO571" s="302"/>
      <c r="BP571" s="13"/>
      <c r="BQ571" s="302"/>
      <c r="BR571" s="13"/>
      <c r="BS571" s="302"/>
      <c r="BT571" s="13"/>
      <c r="BU571" s="302"/>
      <c r="BV571" s="386"/>
      <c r="BW571" s="303"/>
      <c r="BX571" s="303"/>
      <c r="BY571" s="302"/>
      <c r="BZ571" s="302"/>
      <c r="CA571" s="387"/>
      <c r="CB571" s="395"/>
      <c r="CC571" s="12"/>
      <c r="CD571" s="304"/>
      <c r="CE571" s="14"/>
      <c r="CF571" s="395"/>
      <c r="CG571" s="397"/>
      <c r="CH571" s="300">
        <f t="shared" si="225"/>
        <v>0</v>
      </c>
      <c r="CI571" s="26"/>
      <c r="CJ571" s="17">
        <f t="shared" si="222"/>
        <v>0</v>
      </c>
      <c r="CK571" s="18">
        <f t="shared" si="233"/>
        <v>12.89</v>
      </c>
      <c r="CM571" s="164"/>
      <c r="CN571" s="302"/>
      <c r="CO571" s="13">
        <f t="shared" si="226"/>
        <v>0</v>
      </c>
      <c r="CP571" s="302"/>
      <c r="CQ571" s="13">
        <f t="shared" si="227"/>
        <v>0</v>
      </c>
      <c r="CR571" s="302"/>
      <c r="CS571" s="13">
        <f t="shared" si="228"/>
        <v>0</v>
      </c>
      <c r="CT571" s="302"/>
      <c r="CU571" s="13">
        <f t="shared" si="223"/>
        <v>0</v>
      </c>
      <c r="CV571" s="302"/>
      <c r="CW571" s="13">
        <f t="shared" si="229"/>
        <v>0</v>
      </c>
      <c r="CX571" s="13">
        <f t="shared" si="230"/>
        <v>0</v>
      </c>
      <c r="CY571" s="251">
        <f t="shared" si="231"/>
        <v>0</v>
      </c>
      <c r="CZ571" s="13" t="s">
        <v>29</v>
      </c>
      <c r="DA571" s="13">
        <v>50</v>
      </c>
      <c r="DB571" s="22">
        <f t="shared" si="232"/>
        <v>0</v>
      </c>
      <c r="DD571" s="24"/>
      <c r="DF571" s="163"/>
      <c r="DH571" s="24"/>
      <c r="DI571" s="447"/>
      <c r="DJ571" s="163"/>
    </row>
    <row r="572" spans="1:114" s="7" customFormat="1">
      <c r="A572" s="277">
        <f t="shared" si="216"/>
        <v>50</v>
      </c>
      <c r="B572" s="21" t="e">
        <f>'Calculateur de trading'!I572/C572/W572</f>
        <v>#DIV/0!</v>
      </c>
      <c r="C572" s="278">
        <f t="shared" si="217"/>
        <v>10</v>
      </c>
      <c r="D572" s="426"/>
      <c r="E572" s="273">
        <f t="shared" si="218"/>
        <v>100</v>
      </c>
      <c r="F572" s="271">
        <f t="shared" si="210"/>
        <v>2</v>
      </c>
      <c r="G572" s="271" t="e">
        <f t="shared" si="211"/>
        <v>#DIV/0!</v>
      </c>
      <c r="H572" s="272">
        <f t="shared" si="212"/>
        <v>20</v>
      </c>
      <c r="I572" s="270"/>
      <c r="J572" s="273">
        <f t="shared" si="219"/>
        <v>200</v>
      </c>
      <c r="K572" s="271">
        <f t="shared" si="213"/>
        <v>4</v>
      </c>
      <c r="L572" s="271" t="e">
        <f t="shared" si="214"/>
        <v>#DIV/0!</v>
      </c>
      <c r="M572" s="272">
        <f t="shared" si="215"/>
        <v>40</v>
      </c>
      <c r="N572" s="389"/>
      <c r="O572" s="455" t="e">
        <f>(A572*B572*W572)+(B572*'Calculateur de trading'!H572)</f>
        <v>#DIV/0!</v>
      </c>
      <c r="P572" s="274" t="e">
        <f>O572/'Déscriptions des trades'!CK572</f>
        <v>#DIV/0!</v>
      </c>
      <c r="Q572" s="456" t="e">
        <f>'Déscriptions des trades'!CK572-O572</f>
        <v>#DIV/0!</v>
      </c>
      <c r="R572" s="466" t="e">
        <f t="shared" si="220"/>
        <v>#DIV/0!</v>
      </c>
      <c r="S572" s="389"/>
      <c r="T572" s="12"/>
      <c r="U572" s="25"/>
      <c r="V572" s="15"/>
      <c r="W572" s="490">
        <f t="shared" si="224"/>
        <v>0</v>
      </c>
      <c r="X572" s="21" t="e">
        <f>W572*U572/'Déscriptions des trades'!CK572*'Déscriptions des trades'!B572</f>
        <v>#DIV/0!</v>
      </c>
      <c r="Y572" s="459"/>
      <c r="Z572" s="389"/>
      <c r="AA572" s="23">
        <f t="shared" si="221"/>
        <v>0.1</v>
      </c>
      <c r="AB572" s="17" t="e">
        <f>(AA572*'Déscriptions des trades'!U572*'Déscriptions des trades'!B572/'Déscriptions des trades'!CK572)*'Déscriptions des trades'!W572</f>
        <v>#DIV/0!</v>
      </c>
      <c r="AC572" s="265" t="e">
        <f>AB572*'Déscriptions des trades'!CK572</f>
        <v>#DIV/0!</v>
      </c>
      <c r="AD572" s="266" t="e">
        <f>'Déscriptions des trades'!CK572-AC572</f>
        <v>#DIV/0!</v>
      </c>
      <c r="AE572" s="389"/>
      <c r="AF572" s="399">
        <v>568</v>
      </c>
      <c r="AG572" s="389"/>
      <c r="AH572" s="20"/>
      <c r="AI572" s="303"/>
      <c r="AJ572" s="307"/>
      <c r="AK572" s="161"/>
      <c r="AL572" s="305"/>
      <c r="AM572" s="305"/>
      <c r="AN572" s="162"/>
      <c r="AO572" s="439"/>
      <c r="AP572" s="162"/>
      <c r="AQ572" s="113"/>
      <c r="AR572" s="113"/>
      <c r="AS572" s="384"/>
      <c r="AT572" s="306"/>
      <c r="AU572" s="306"/>
      <c r="AV572" s="160"/>
      <c r="AW572" s="158"/>
      <c r="AX572" s="385"/>
      <c r="AY572" s="453"/>
      <c r="AZ572" s="165"/>
      <c r="BA572" s="301"/>
      <c r="BB572" s="165"/>
      <c r="BC572" s="301"/>
      <c r="BD572" s="165"/>
      <c r="BE572" s="302"/>
      <c r="BF572" s="302"/>
      <c r="BG572" s="165"/>
      <c r="BH572" s="303"/>
      <c r="BI572" s="165"/>
      <c r="BJ572" s="304"/>
      <c r="BK572" s="394"/>
      <c r="BL572" s="302"/>
      <c r="BM572" s="302"/>
      <c r="BN572" s="394"/>
      <c r="BO572" s="302"/>
      <c r="BP572" s="13"/>
      <c r="BQ572" s="302"/>
      <c r="BR572" s="13"/>
      <c r="BS572" s="302"/>
      <c r="BT572" s="13"/>
      <c r="BU572" s="302"/>
      <c r="BV572" s="386"/>
      <c r="BW572" s="303"/>
      <c r="BX572" s="303"/>
      <c r="BY572" s="302"/>
      <c r="BZ572" s="302"/>
      <c r="CA572" s="387"/>
      <c r="CB572" s="395"/>
      <c r="CC572" s="12"/>
      <c r="CD572" s="304"/>
      <c r="CE572" s="14"/>
      <c r="CF572" s="395"/>
      <c r="CG572" s="397"/>
      <c r="CH572" s="300">
        <f t="shared" si="225"/>
        <v>0</v>
      </c>
      <c r="CI572" s="26"/>
      <c r="CJ572" s="17">
        <f t="shared" si="222"/>
        <v>0</v>
      </c>
      <c r="CK572" s="18">
        <f t="shared" si="233"/>
        <v>12.89</v>
      </c>
      <c r="CM572" s="164"/>
      <c r="CN572" s="302"/>
      <c r="CO572" s="13">
        <f t="shared" si="226"/>
        <v>0</v>
      </c>
      <c r="CP572" s="302"/>
      <c r="CQ572" s="13">
        <f t="shared" si="227"/>
        <v>0</v>
      </c>
      <c r="CR572" s="302"/>
      <c r="CS572" s="13">
        <f t="shared" si="228"/>
        <v>0</v>
      </c>
      <c r="CT572" s="302"/>
      <c r="CU572" s="13">
        <f t="shared" si="223"/>
        <v>0</v>
      </c>
      <c r="CV572" s="302"/>
      <c r="CW572" s="13">
        <f t="shared" si="229"/>
        <v>0</v>
      </c>
      <c r="CX572" s="13">
        <f t="shared" si="230"/>
        <v>0</v>
      </c>
      <c r="CY572" s="251">
        <f t="shared" si="231"/>
        <v>0</v>
      </c>
      <c r="CZ572" s="13" t="s">
        <v>29</v>
      </c>
      <c r="DA572" s="13">
        <v>50</v>
      </c>
      <c r="DB572" s="22">
        <f t="shared" si="232"/>
        <v>0</v>
      </c>
      <c r="DD572" s="24"/>
      <c r="DF572" s="163"/>
      <c r="DH572" s="24"/>
      <c r="DI572" s="447"/>
      <c r="DJ572" s="163"/>
    </row>
    <row r="573" spans="1:114" s="7" customFormat="1">
      <c r="A573" s="277">
        <f t="shared" si="216"/>
        <v>50</v>
      </c>
      <c r="B573" s="21" t="e">
        <f>'Calculateur de trading'!I573/C573/W573</f>
        <v>#DIV/0!</v>
      </c>
      <c r="C573" s="278">
        <f t="shared" si="217"/>
        <v>10</v>
      </c>
      <c r="D573" s="426"/>
      <c r="E573" s="273">
        <f t="shared" si="218"/>
        <v>100</v>
      </c>
      <c r="F573" s="271">
        <f t="shared" si="210"/>
        <v>2</v>
      </c>
      <c r="G573" s="271" t="e">
        <f t="shared" si="211"/>
        <v>#DIV/0!</v>
      </c>
      <c r="H573" s="272">
        <f t="shared" si="212"/>
        <v>20</v>
      </c>
      <c r="I573" s="270"/>
      <c r="J573" s="273">
        <f t="shared" si="219"/>
        <v>200</v>
      </c>
      <c r="K573" s="271">
        <f t="shared" si="213"/>
        <v>4</v>
      </c>
      <c r="L573" s="271" t="e">
        <f t="shared" si="214"/>
        <v>#DIV/0!</v>
      </c>
      <c r="M573" s="272">
        <f t="shared" si="215"/>
        <v>40</v>
      </c>
      <c r="N573" s="389"/>
      <c r="O573" s="455" t="e">
        <f>(A573*B573*W573)+(B573*'Calculateur de trading'!H573)</f>
        <v>#DIV/0!</v>
      </c>
      <c r="P573" s="274" t="e">
        <f>O573/'Déscriptions des trades'!CK573</f>
        <v>#DIV/0!</v>
      </c>
      <c r="Q573" s="456" t="e">
        <f>'Déscriptions des trades'!CK573-O573</f>
        <v>#DIV/0!</v>
      </c>
      <c r="R573" s="466" t="e">
        <f t="shared" si="220"/>
        <v>#DIV/0!</v>
      </c>
      <c r="S573" s="389"/>
      <c r="T573" s="12"/>
      <c r="U573" s="25"/>
      <c r="V573" s="15"/>
      <c r="W573" s="490">
        <f t="shared" si="224"/>
        <v>0</v>
      </c>
      <c r="X573" s="21" t="e">
        <f>W573*U573/'Déscriptions des trades'!CK573*'Déscriptions des trades'!B573</f>
        <v>#DIV/0!</v>
      </c>
      <c r="Y573" s="459"/>
      <c r="Z573" s="389"/>
      <c r="AA573" s="23">
        <f t="shared" si="221"/>
        <v>0.1</v>
      </c>
      <c r="AB573" s="17" t="e">
        <f>(AA573*'Déscriptions des trades'!U573*'Déscriptions des trades'!B573/'Déscriptions des trades'!CK573)*'Déscriptions des trades'!W573</f>
        <v>#DIV/0!</v>
      </c>
      <c r="AC573" s="265" t="e">
        <f>AB573*'Déscriptions des trades'!CK573</f>
        <v>#DIV/0!</v>
      </c>
      <c r="AD573" s="266" t="e">
        <f>'Déscriptions des trades'!CK573-AC573</f>
        <v>#DIV/0!</v>
      </c>
      <c r="AE573" s="389"/>
      <c r="AF573" s="399">
        <v>569</v>
      </c>
      <c r="AG573" s="389"/>
      <c r="AH573" s="20"/>
      <c r="AI573" s="303"/>
      <c r="AJ573" s="307"/>
      <c r="AK573" s="161"/>
      <c r="AL573" s="305"/>
      <c r="AM573" s="305"/>
      <c r="AN573" s="162"/>
      <c r="AO573" s="439"/>
      <c r="AP573" s="162"/>
      <c r="AQ573" s="113"/>
      <c r="AR573" s="113"/>
      <c r="AS573" s="384"/>
      <c r="AT573" s="306"/>
      <c r="AU573" s="306"/>
      <c r="AV573" s="160"/>
      <c r="AW573" s="158"/>
      <c r="AX573" s="385"/>
      <c r="AY573" s="453"/>
      <c r="AZ573" s="165"/>
      <c r="BA573" s="301"/>
      <c r="BB573" s="165"/>
      <c r="BC573" s="301"/>
      <c r="BD573" s="165"/>
      <c r="BE573" s="302"/>
      <c r="BF573" s="302"/>
      <c r="BG573" s="165"/>
      <c r="BH573" s="303"/>
      <c r="BI573" s="165"/>
      <c r="BJ573" s="304"/>
      <c r="BK573" s="394"/>
      <c r="BL573" s="302"/>
      <c r="BM573" s="302"/>
      <c r="BN573" s="394"/>
      <c r="BO573" s="302"/>
      <c r="BP573" s="13"/>
      <c r="BQ573" s="302"/>
      <c r="BR573" s="13"/>
      <c r="BS573" s="302"/>
      <c r="BT573" s="13"/>
      <c r="BU573" s="302"/>
      <c r="BV573" s="386"/>
      <c r="BW573" s="303"/>
      <c r="BX573" s="303"/>
      <c r="BY573" s="302"/>
      <c r="BZ573" s="302"/>
      <c r="CA573" s="387"/>
      <c r="CB573" s="395"/>
      <c r="CC573" s="12"/>
      <c r="CD573" s="304"/>
      <c r="CE573" s="14"/>
      <c r="CF573" s="395"/>
      <c r="CG573" s="397"/>
      <c r="CH573" s="300">
        <f t="shared" si="225"/>
        <v>0</v>
      </c>
      <c r="CI573" s="26"/>
      <c r="CJ573" s="17">
        <f t="shared" si="222"/>
        <v>0</v>
      </c>
      <c r="CK573" s="18">
        <f t="shared" si="233"/>
        <v>12.89</v>
      </c>
      <c r="CM573" s="164"/>
      <c r="CN573" s="302"/>
      <c r="CO573" s="13">
        <f t="shared" si="226"/>
        <v>0</v>
      </c>
      <c r="CP573" s="302"/>
      <c r="CQ573" s="13">
        <f t="shared" si="227"/>
        <v>0</v>
      </c>
      <c r="CR573" s="302"/>
      <c r="CS573" s="13">
        <f t="shared" si="228"/>
        <v>0</v>
      </c>
      <c r="CT573" s="302"/>
      <c r="CU573" s="13">
        <f t="shared" si="223"/>
        <v>0</v>
      </c>
      <c r="CV573" s="302"/>
      <c r="CW573" s="13">
        <f t="shared" si="229"/>
        <v>0</v>
      </c>
      <c r="CX573" s="13">
        <f t="shared" si="230"/>
        <v>0</v>
      </c>
      <c r="CY573" s="251">
        <f t="shared" si="231"/>
        <v>0</v>
      </c>
      <c r="CZ573" s="13" t="s">
        <v>29</v>
      </c>
      <c r="DA573" s="13">
        <v>50</v>
      </c>
      <c r="DB573" s="22">
        <f t="shared" si="232"/>
        <v>0</v>
      </c>
      <c r="DD573" s="24"/>
      <c r="DF573" s="163"/>
      <c r="DH573" s="24"/>
      <c r="DI573" s="447"/>
      <c r="DJ573" s="163"/>
    </row>
    <row r="574" spans="1:114" s="7" customFormat="1">
      <c r="A574" s="277">
        <f t="shared" si="216"/>
        <v>50</v>
      </c>
      <c r="B574" s="21" t="e">
        <f>'Calculateur de trading'!I574/C574/W574</f>
        <v>#DIV/0!</v>
      </c>
      <c r="C574" s="278">
        <f t="shared" si="217"/>
        <v>10</v>
      </c>
      <c r="D574" s="278"/>
      <c r="E574" s="273">
        <f t="shared" si="218"/>
        <v>100</v>
      </c>
      <c r="F574" s="271">
        <f t="shared" si="210"/>
        <v>2</v>
      </c>
      <c r="G574" s="271" t="e">
        <f t="shared" si="211"/>
        <v>#DIV/0!</v>
      </c>
      <c r="H574" s="272">
        <f t="shared" si="212"/>
        <v>20</v>
      </c>
      <c r="I574" s="270"/>
      <c r="J574" s="273">
        <f t="shared" si="219"/>
        <v>200</v>
      </c>
      <c r="K574" s="271">
        <f t="shared" si="213"/>
        <v>4</v>
      </c>
      <c r="L574" s="271" t="e">
        <f t="shared" si="214"/>
        <v>#DIV/0!</v>
      </c>
      <c r="M574" s="272">
        <f t="shared" si="215"/>
        <v>40</v>
      </c>
      <c r="N574" s="389"/>
      <c r="O574" s="455" t="e">
        <f>(A574*B574*W574)+(B574*'Calculateur de trading'!H574)</f>
        <v>#DIV/0!</v>
      </c>
      <c r="P574" s="274" t="e">
        <f>O574/'Déscriptions des trades'!CK574</f>
        <v>#DIV/0!</v>
      </c>
      <c r="Q574" s="456" t="e">
        <f>'Déscriptions des trades'!CK574-O574</f>
        <v>#DIV/0!</v>
      </c>
      <c r="R574" s="466" t="e">
        <f t="shared" si="220"/>
        <v>#DIV/0!</v>
      </c>
      <c r="S574" s="389"/>
      <c r="T574" s="12"/>
      <c r="U574" s="25"/>
      <c r="V574" s="15"/>
      <c r="W574" s="490">
        <f t="shared" si="224"/>
        <v>0</v>
      </c>
      <c r="X574" s="21" t="e">
        <f>W574*U574/'Déscriptions des trades'!CK574*'Déscriptions des trades'!B574</f>
        <v>#DIV/0!</v>
      </c>
      <c r="Y574" s="459"/>
      <c r="Z574" s="389"/>
      <c r="AA574" s="23">
        <f t="shared" si="221"/>
        <v>0.1</v>
      </c>
      <c r="AB574" s="17" t="e">
        <f>(AA574*'Déscriptions des trades'!U574*'Déscriptions des trades'!B574/'Déscriptions des trades'!CK574)*'Déscriptions des trades'!W574</f>
        <v>#DIV/0!</v>
      </c>
      <c r="AC574" s="265" t="e">
        <f>AB574*'Déscriptions des trades'!CK574</f>
        <v>#DIV/0!</v>
      </c>
      <c r="AD574" s="266" t="e">
        <f>'Déscriptions des trades'!CK574-AC574</f>
        <v>#DIV/0!</v>
      </c>
      <c r="AE574" s="389"/>
      <c r="AF574" s="399">
        <v>570</v>
      </c>
      <c r="AG574" s="389"/>
      <c r="AH574" s="20"/>
      <c r="AI574" s="303"/>
      <c r="AJ574" s="307"/>
      <c r="AK574" s="161"/>
      <c r="AL574" s="305"/>
      <c r="AM574" s="305"/>
      <c r="AN574" s="162"/>
      <c r="AO574" s="439"/>
      <c r="AP574" s="162"/>
      <c r="AQ574" s="113"/>
      <c r="AR574" s="113"/>
      <c r="AS574" s="384"/>
      <c r="AT574" s="306"/>
      <c r="AU574" s="306"/>
      <c r="AV574" s="160"/>
      <c r="AW574" s="158"/>
      <c r="AX574" s="385"/>
      <c r="AY574" s="453"/>
      <c r="AZ574" s="165"/>
      <c r="BA574" s="301"/>
      <c r="BB574" s="165"/>
      <c r="BC574" s="301"/>
      <c r="BD574" s="165"/>
      <c r="BE574" s="302"/>
      <c r="BF574" s="302"/>
      <c r="BG574" s="165"/>
      <c r="BH574" s="303"/>
      <c r="BI574" s="165"/>
      <c r="BJ574" s="304"/>
      <c r="BK574" s="394"/>
      <c r="BL574" s="302"/>
      <c r="BM574" s="302"/>
      <c r="BN574" s="394"/>
      <c r="BO574" s="302"/>
      <c r="BP574" s="13"/>
      <c r="BQ574" s="302"/>
      <c r="BR574" s="13"/>
      <c r="BS574" s="302"/>
      <c r="BT574" s="13"/>
      <c r="BU574" s="302"/>
      <c r="BV574" s="386"/>
      <c r="BW574" s="303"/>
      <c r="BX574" s="303"/>
      <c r="BY574" s="302"/>
      <c r="BZ574" s="302"/>
      <c r="CA574" s="387"/>
      <c r="CB574" s="395"/>
      <c r="CC574" s="12"/>
      <c r="CD574" s="304"/>
      <c r="CE574" s="14"/>
      <c r="CF574" s="395"/>
      <c r="CG574" s="397"/>
      <c r="CH574" s="300">
        <f t="shared" si="225"/>
        <v>0</v>
      </c>
      <c r="CI574" s="26"/>
      <c r="CJ574" s="17">
        <f t="shared" si="222"/>
        <v>0</v>
      </c>
      <c r="CK574" s="18">
        <f t="shared" si="233"/>
        <v>12.89</v>
      </c>
      <c r="CM574" s="164"/>
      <c r="CN574" s="302"/>
      <c r="CO574" s="13">
        <f t="shared" si="226"/>
        <v>0</v>
      </c>
      <c r="CP574" s="302"/>
      <c r="CQ574" s="13">
        <f t="shared" si="227"/>
        <v>0</v>
      </c>
      <c r="CR574" s="302"/>
      <c r="CS574" s="13">
        <f t="shared" si="228"/>
        <v>0</v>
      </c>
      <c r="CT574" s="302"/>
      <c r="CU574" s="13">
        <f t="shared" si="223"/>
        <v>0</v>
      </c>
      <c r="CV574" s="302"/>
      <c r="CW574" s="13">
        <f t="shared" si="229"/>
        <v>0</v>
      </c>
      <c r="CX574" s="13">
        <f t="shared" si="230"/>
        <v>0</v>
      </c>
      <c r="CY574" s="251">
        <f t="shared" si="231"/>
        <v>0</v>
      </c>
      <c r="CZ574" s="13" t="s">
        <v>29</v>
      </c>
      <c r="DA574" s="13">
        <v>50</v>
      </c>
      <c r="DB574" s="22">
        <f t="shared" si="232"/>
        <v>0</v>
      </c>
      <c r="DD574" s="24"/>
      <c r="DF574" s="163"/>
      <c r="DH574" s="24"/>
      <c r="DI574" s="447"/>
      <c r="DJ574" s="163"/>
    </row>
    <row r="575" spans="1:114" s="7" customFormat="1">
      <c r="A575" s="277">
        <f t="shared" si="216"/>
        <v>50</v>
      </c>
      <c r="B575" s="21" t="e">
        <f>'Calculateur de trading'!I575/C575/W575</f>
        <v>#DIV/0!</v>
      </c>
      <c r="C575" s="278">
        <f t="shared" si="217"/>
        <v>10</v>
      </c>
      <c r="D575" s="426"/>
      <c r="E575" s="273">
        <f t="shared" si="218"/>
        <v>100</v>
      </c>
      <c r="F575" s="271">
        <f t="shared" si="210"/>
        <v>2</v>
      </c>
      <c r="G575" s="271" t="e">
        <f t="shared" si="211"/>
        <v>#DIV/0!</v>
      </c>
      <c r="H575" s="272">
        <f t="shared" si="212"/>
        <v>20</v>
      </c>
      <c r="I575" s="270"/>
      <c r="J575" s="273">
        <f t="shared" si="219"/>
        <v>200</v>
      </c>
      <c r="K575" s="271">
        <f t="shared" si="213"/>
        <v>4</v>
      </c>
      <c r="L575" s="271" t="e">
        <f t="shared" si="214"/>
        <v>#DIV/0!</v>
      </c>
      <c r="M575" s="272">
        <f t="shared" si="215"/>
        <v>40</v>
      </c>
      <c r="N575" s="389"/>
      <c r="O575" s="455" t="e">
        <f>(A575*B575*W575)+(B575*'Calculateur de trading'!H575)</f>
        <v>#DIV/0!</v>
      </c>
      <c r="P575" s="274" t="e">
        <f>O575/'Déscriptions des trades'!CK575</f>
        <v>#DIV/0!</v>
      </c>
      <c r="Q575" s="456" t="e">
        <f>'Déscriptions des trades'!CK575-O575</f>
        <v>#DIV/0!</v>
      </c>
      <c r="R575" s="466" t="e">
        <f t="shared" si="220"/>
        <v>#DIV/0!</v>
      </c>
      <c r="S575" s="389"/>
      <c r="T575" s="12"/>
      <c r="U575" s="25"/>
      <c r="V575" s="15"/>
      <c r="W575" s="490">
        <f t="shared" si="224"/>
        <v>0</v>
      </c>
      <c r="X575" s="21" t="e">
        <f>W575*U575/'Déscriptions des trades'!CK575*'Déscriptions des trades'!B575</f>
        <v>#DIV/0!</v>
      </c>
      <c r="Y575" s="459"/>
      <c r="Z575" s="389"/>
      <c r="AA575" s="23">
        <f t="shared" si="221"/>
        <v>0.1</v>
      </c>
      <c r="AB575" s="17" t="e">
        <f>(AA575*'Déscriptions des trades'!U575*'Déscriptions des trades'!B575/'Déscriptions des trades'!CK575)*'Déscriptions des trades'!W575</f>
        <v>#DIV/0!</v>
      </c>
      <c r="AC575" s="265" t="e">
        <f>AB575*'Déscriptions des trades'!CK575</f>
        <v>#DIV/0!</v>
      </c>
      <c r="AD575" s="266" t="e">
        <f>'Déscriptions des trades'!CK575-AC575</f>
        <v>#DIV/0!</v>
      </c>
      <c r="AE575" s="389"/>
      <c r="AF575" s="399">
        <v>571</v>
      </c>
      <c r="AG575" s="389"/>
      <c r="AH575" s="20"/>
      <c r="AI575" s="303"/>
      <c r="AJ575" s="307"/>
      <c r="AK575" s="161"/>
      <c r="AL575" s="305"/>
      <c r="AM575" s="305"/>
      <c r="AN575" s="162"/>
      <c r="AO575" s="439"/>
      <c r="AP575" s="162"/>
      <c r="AQ575" s="113"/>
      <c r="AR575" s="113"/>
      <c r="AS575" s="384"/>
      <c r="AT575" s="306"/>
      <c r="AU575" s="306"/>
      <c r="AV575" s="160"/>
      <c r="AW575" s="158"/>
      <c r="AX575" s="385"/>
      <c r="AY575" s="453"/>
      <c r="AZ575" s="165"/>
      <c r="BA575" s="301"/>
      <c r="BB575" s="165"/>
      <c r="BC575" s="301"/>
      <c r="BD575" s="165"/>
      <c r="BE575" s="302"/>
      <c r="BF575" s="302"/>
      <c r="BG575" s="165"/>
      <c r="BH575" s="303"/>
      <c r="BI575" s="165"/>
      <c r="BJ575" s="304"/>
      <c r="BK575" s="394"/>
      <c r="BL575" s="302"/>
      <c r="BM575" s="302"/>
      <c r="BN575" s="394"/>
      <c r="BO575" s="302"/>
      <c r="BP575" s="13"/>
      <c r="BQ575" s="302"/>
      <c r="BR575" s="13"/>
      <c r="BS575" s="302"/>
      <c r="BT575" s="13"/>
      <c r="BU575" s="302"/>
      <c r="BV575" s="386"/>
      <c r="BW575" s="303"/>
      <c r="BX575" s="303"/>
      <c r="BY575" s="302"/>
      <c r="BZ575" s="302"/>
      <c r="CA575" s="387"/>
      <c r="CB575" s="395"/>
      <c r="CC575" s="12"/>
      <c r="CD575" s="304"/>
      <c r="CE575" s="14"/>
      <c r="CF575" s="395"/>
      <c r="CG575" s="397"/>
      <c r="CH575" s="300">
        <f t="shared" si="225"/>
        <v>0</v>
      </c>
      <c r="CI575" s="26"/>
      <c r="CJ575" s="17">
        <f t="shared" si="222"/>
        <v>0</v>
      </c>
      <c r="CK575" s="18">
        <f t="shared" si="233"/>
        <v>12.89</v>
      </c>
      <c r="CM575" s="164"/>
      <c r="CN575" s="302"/>
      <c r="CO575" s="13">
        <f t="shared" si="226"/>
        <v>0</v>
      </c>
      <c r="CP575" s="302"/>
      <c r="CQ575" s="13">
        <f t="shared" si="227"/>
        <v>0</v>
      </c>
      <c r="CR575" s="302"/>
      <c r="CS575" s="13">
        <f t="shared" si="228"/>
        <v>0</v>
      </c>
      <c r="CT575" s="302"/>
      <c r="CU575" s="13">
        <f t="shared" si="223"/>
        <v>0</v>
      </c>
      <c r="CV575" s="302"/>
      <c r="CW575" s="13">
        <f t="shared" si="229"/>
        <v>0</v>
      </c>
      <c r="CX575" s="13">
        <f t="shared" si="230"/>
        <v>0</v>
      </c>
      <c r="CY575" s="251">
        <f t="shared" si="231"/>
        <v>0</v>
      </c>
      <c r="CZ575" s="13" t="s">
        <v>29</v>
      </c>
      <c r="DA575" s="13">
        <v>50</v>
      </c>
      <c r="DB575" s="22">
        <f t="shared" si="232"/>
        <v>0</v>
      </c>
      <c r="DD575" s="24"/>
      <c r="DF575" s="163"/>
      <c r="DH575" s="24"/>
      <c r="DI575" s="447"/>
      <c r="DJ575" s="163"/>
    </row>
    <row r="576" spans="1:114" s="7" customFormat="1">
      <c r="A576" s="277">
        <f t="shared" si="216"/>
        <v>50</v>
      </c>
      <c r="B576" s="21" t="e">
        <f>'Calculateur de trading'!I576/C576/W576</f>
        <v>#DIV/0!</v>
      </c>
      <c r="C576" s="278">
        <f t="shared" si="217"/>
        <v>10</v>
      </c>
      <c r="D576" s="278"/>
      <c r="E576" s="273">
        <f t="shared" si="218"/>
        <v>100</v>
      </c>
      <c r="F576" s="271">
        <f t="shared" si="210"/>
        <v>2</v>
      </c>
      <c r="G576" s="271" t="e">
        <f t="shared" si="211"/>
        <v>#DIV/0!</v>
      </c>
      <c r="H576" s="272">
        <f t="shared" si="212"/>
        <v>20</v>
      </c>
      <c r="I576" s="270"/>
      <c r="J576" s="273">
        <f t="shared" si="219"/>
        <v>200</v>
      </c>
      <c r="K576" s="271">
        <f t="shared" si="213"/>
        <v>4</v>
      </c>
      <c r="L576" s="271" t="e">
        <f t="shared" si="214"/>
        <v>#DIV/0!</v>
      </c>
      <c r="M576" s="272">
        <f t="shared" si="215"/>
        <v>40</v>
      </c>
      <c r="N576" s="389"/>
      <c r="O576" s="455" t="e">
        <f>(A576*B576*W576)+(B576*'Calculateur de trading'!H576)</f>
        <v>#DIV/0!</v>
      </c>
      <c r="P576" s="274" t="e">
        <f>O576/'Déscriptions des trades'!CK576</f>
        <v>#DIV/0!</v>
      </c>
      <c r="Q576" s="456" t="e">
        <f>'Déscriptions des trades'!CK576-O576</f>
        <v>#DIV/0!</v>
      </c>
      <c r="R576" s="466" t="e">
        <f t="shared" si="220"/>
        <v>#DIV/0!</v>
      </c>
      <c r="S576" s="389"/>
      <c r="T576" s="12"/>
      <c r="U576" s="25"/>
      <c r="V576" s="15"/>
      <c r="W576" s="490">
        <f t="shared" si="224"/>
        <v>0</v>
      </c>
      <c r="X576" s="21" t="e">
        <f>W576*U576/'Déscriptions des trades'!CK576*'Déscriptions des trades'!B576</f>
        <v>#DIV/0!</v>
      </c>
      <c r="Y576" s="459"/>
      <c r="Z576" s="389"/>
      <c r="AA576" s="23">
        <f t="shared" si="221"/>
        <v>0.1</v>
      </c>
      <c r="AB576" s="17" t="e">
        <f>(AA576*'Déscriptions des trades'!U576*'Déscriptions des trades'!B576/'Déscriptions des trades'!CK576)*'Déscriptions des trades'!W576</f>
        <v>#DIV/0!</v>
      </c>
      <c r="AC576" s="265" t="e">
        <f>AB576*'Déscriptions des trades'!CK576</f>
        <v>#DIV/0!</v>
      </c>
      <c r="AD576" s="266" t="e">
        <f>'Déscriptions des trades'!CK576-AC576</f>
        <v>#DIV/0!</v>
      </c>
      <c r="AE576" s="389"/>
      <c r="AF576" s="399">
        <v>572</v>
      </c>
      <c r="AG576" s="389"/>
      <c r="AH576" s="20"/>
      <c r="AI576" s="303"/>
      <c r="AJ576" s="307"/>
      <c r="AK576" s="161"/>
      <c r="AL576" s="305"/>
      <c r="AM576" s="305"/>
      <c r="AN576" s="162"/>
      <c r="AO576" s="439"/>
      <c r="AP576" s="162"/>
      <c r="AQ576" s="113"/>
      <c r="AR576" s="113"/>
      <c r="AS576" s="384"/>
      <c r="AT576" s="306"/>
      <c r="AU576" s="306"/>
      <c r="AV576" s="160"/>
      <c r="AW576" s="158"/>
      <c r="AX576" s="385"/>
      <c r="AY576" s="453"/>
      <c r="AZ576" s="165"/>
      <c r="BA576" s="301"/>
      <c r="BB576" s="165"/>
      <c r="BC576" s="301"/>
      <c r="BD576" s="165"/>
      <c r="BE576" s="302"/>
      <c r="BF576" s="302"/>
      <c r="BG576" s="165"/>
      <c r="BH576" s="303"/>
      <c r="BI576" s="165"/>
      <c r="BJ576" s="304"/>
      <c r="BK576" s="394"/>
      <c r="BL576" s="302"/>
      <c r="BM576" s="302"/>
      <c r="BN576" s="394"/>
      <c r="BO576" s="302"/>
      <c r="BP576" s="13"/>
      <c r="BQ576" s="302"/>
      <c r="BR576" s="13"/>
      <c r="BS576" s="302"/>
      <c r="BT576" s="13"/>
      <c r="BU576" s="302"/>
      <c r="BV576" s="386"/>
      <c r="BW576" s="303"/>
      <c r="BX576" s="303"/>
      <c r="BY576" s="302"/>
      <c r="BZ576" s="302"/>
      <c r="CA576" s="387"/>
      <c r="CB576" s="395"/>
      <c r="CC576" s="12"/>
      <c r="CD576" s="304"/>
      <c r="CE576" s="14"/>
      <c r="CF576" s="395"/>
      <c r="CG576" s="397"/>
      <c r="CH576" s="300">
        <f t="shared" si="225"/>
        <v>0</v>
      </c>
      <c r="CI576" s="26"/>
      <c r="CJ576" s="17">
        <f t="shared" si="222"/>
        <v>0</v>
      </c>
      <c r="CK576" s="18">
        <f t="shared" si="233"/>
        <v>12.89</v>
      </c>
      <c r="CM576" s="164"/>
      <c r="CN576" s="302"/>
      <c r="CO576" s="13">
        <f t="shared" si="226"/>
        <v>0</v>
      </c>
      <c r="CP576" s="302"/>
      <c r="CQ576" s="13">
        <f t="shared" si="227"/>
        <v>0</v>
      </c>
      <c r="CR576" s="302"/>
      <c r="CS576" s="13">
        <f t="shared" si="228"/>
        <v>0</v>
      </c>
      <c r="CT576" s="302"/>
      <c r="CU576" s="13">
        <f t="shared" si="223"/>
        <v>0</v>
      </c>
      <c r="CV576" s="302"/>
      <c r="CW576" s="13">
        <f t="shared" si="229"/>
        <v>0</v>
      </c>
      <c r="CX576" s="13">
        <f t="shared" si="230"/>
        <v>0</v>
      </c>
      <c r="CY576" s="251">
        <f t="shared" si="231"/>
        <v>0</v>
      </c>
      <c r="CZ576" s="13" t="s">
        <v>29</v>
      </c>
      <c r="DA576" s="13">
        <v>50</v>
      </c>
      <c r="DB576" s="22">
        <f t="shared" si="232"/>
        <v>0</v>
      </c>
      <c r="DD576" s="24"/>
      <c r="DF576" s="163"/>
      <c r="DH576" s="24"/>
      <c r="DI576" s="447"/>
      <c r="DJ576" s="163"/>
    </row>
    <row r="577" spans="1:114" s="7" customFormat="1">
      <c r="A577" s="277">
        <f t="shared" si="216"/>
        <v>50</v>
      </c>
      <c r="B577" s="21" t="e">
        <f>'Calculateur de trading'!I577/C577/W577</f>
        <v>#DIV/0!</v>
      </c>
      <c r="C577" s="278">
        <f t="shared" si="217"/>
        <v>10</v>
      </c>
      <c r="D577" s="426"/>
      <c r="E577" s="273">
        <f t="shared" si="218"/>
        <v>100</v>
      </c>
      <c r="F577" s="271">
        <f t="shared" si="210"/>
        <v>2</v>
      </c>
      <c r="G577" s="271" t="e">
        <f t="shared" si="211"/>
        <v>#DIV/0!</v>
      </c>
      <c r="H577" s="272">
        <f t="shared" si="212"/>
        <v>20</v>
      </c>
      <c r="I577" s="270"/>
      <c r="J577" s="273">
        <f t="shared" si="219"/>
        <v>200</v>
      </c>
      <c r="K577" s="271">
        <f t="shared" si="213"/>
        <v>4</v>
      </c>
      <c r="L577" s="271" t="e">
        <f t="shared" si="214"/>
        <v>#DIV/0!</v>
      </c>
      <c r="M577" s="272">
        <f t="shared" si="215"/>
        <v>40</v>
      </c>
      <c r="N577" s="389"/>
      <c r="O577" s="455" t="e">
        <f>(A577*B577*W577)+(B577*'Calculateur de trading'!H577)</f>
        <v>#DIV/0!</v>
      </c>
      <c r="P577" s="274" t="e">
        <f>O577/'Déscriptions des trades'!CK577</f>
        <v>#DIV/0!</v>
      </c>
      <c r="Q577" s="456" t="e">
        <f>'Déscriptions des trades'!CK577-O577</f>
        <v>#DIV/0!</v>
      </c>
      <c r="R577" s="466" t="e">
        <f t="shared" si="220"/>
        <v>#DIV/0!</v>
      </c>
      <c r="S577" s="389"/>
      <c r="T577" s="12"/>
      <c r="U577" s="25"/>
      <c r="V577" s="15"/>
      <c r="W577" s="490">
        <f t="shared" si="224"/>
        <v>0</v>
      </c>
      <c r="X577" s="21" t="e">
        <f>W577*U577/'Déscriptions des trades'!CK577*'Déscriptions des trades'!B577</f>
        <v>#DIV/0!</v>
      </c>
      <c r="Y577" s="459"/>
      <c r="Z577" s="389"/>
      <c r="AA577" s="23">
        <f t="shared" si="221"/>
        <v>0.1</v>
      </c>
      <c r="AB577" s="17" t="e">
        <f>(AA577*'Déscriptions des trades'!U577*'Déscriptions des trades'!B577/'Déscriptions des trades'!CK577)*'Déscriptions des trades'!W577</f>
        <v>#DIV/0!</v>
      </c>
      <c r="AC577" s="265" t="e">
        <f>AB577*'Déscriptions des trades'!CK577</f>
        <v>#DIV/0!</v>
      </c>
      <c r="AD577" s="266" t="e">
        <f>'Déscriptions des trades'!CK577-AC577</f>
        <v>#DIV/0!</v>
      </c>
      <c r="AE577" s="389"/>
      <c r="AF577" s="399">
        <v>573</v>
      </c>
      <c r="AG577" s="389"/>
      <c r="AH577" s="20"/>
      <c r="AI577" s="303"/>
      <c r="AJ577" s="307"/>
      <c r="AK577" s="161"/>
      <c r="AL577" s="305"/>
      <c r="AM577" s="305"/>
      <c r="AN577" s="162"/>
      <c r="AO577" s="439"/>
      <c r="AP577" s="162"/>
      <c r="AQ577" s="113"/>
      <c r="AR577" s="113"/>
      <c r="AS577" s="384"/>
      <c r="AT577" s="306"/>
      <c r="AU577" s="306"/>
      <c r="AV577" s="160"/>
      <c r="AW577" s="158"/>
      <c r="AX577" s="385"/>
      <c r="AY577" s="453"/>
      <c r="AZ577" s="165"/>
      <c r="BA577" s="301"/>
      <c r="BB577" s="165"/>
      <c r="BC577" s="301"/>
      <c r="BD577" s="165"/>
      <c r="BE577" s="302"/>
      <c r="BF577" s="302"/>
      <c r="BG577" s="165"/>
      <c r="BH577" s="303"/>
      <c r="BI577" s="165"/>
      <c r="BJ577" s="304"/>
      <c r="BK577" s="394"/>
      <c r="BL577" s="302"/>
      <c r="BM577" s="302"/>
      <c r="BN577" s="394"/>
      <c r="BO577" s="302"/>
      <c r="BP577" s="13"/>
      <c r="BQ577" s="302"/>
      <c r="BR577" s="13"/>
      <c r="BS577" s="302"/>
      <c r="BT577" s="13"/>
      <c r="BU577" s="302"/>
      <c r="BV577" s="386"/>
      <c r="BW577" s="303"/>
      <c r="BX577" s="303"/>
      <c r="BY577" s="302"/>
      <c r="BZ577" s="302"/>
      <c r="CA577" s="387"/>
      <c r="CB577" s="395"/>
      <c r="CC577" s="12"/>
      <c r="CD577" s="304"/>
      <c r="CE577" s="14"/>
      <c r="CF577" s="395"/>
      <c r="CG577" s="397"/>
      <c r="CH577" s="300">
        <f t="shared" si="225"/>
        <v>0</v>
      </c>
      <c r="CI577" s="26"/>
      <c r="CJ577" s="17">
        <f t="shared" si="222"/>
        <v>0</v>
      </c>
      <c r="CK577" s="18">
        <f t="shared" si="233"/>
        <v>12.89</v>
      </c>
      <c r="CM577" s="164"/>
      <c r="CN577" s="302"/>
      <c r="CO577" s="13">
        <f t="shared" si="226"/>
        <v>0</v>
      </c>
      <c r="CP577" s="302"/>
      <c r="CQ577" s="13">
        <f t="shared" si="227"/>
        <v>0</v>
      </c>
      <c r="CR577" s="302"/>
      <c r="CS577" s="13">
        <f t="shared" si="228"/>
        <v>0</v>
      </c>
      <c r="CT577" s="302"/>
      <c r="CU577" s="13">
        <f t="shared" si="223"/>
        <v>0</v>
      </c>
      <c r="CV577" s="302"/>
      <c r="CW577" s="13">
        <f t="shared" si="229"/>
        <v>0</v>
      </c>
      <c r="CX577" s="13">
        <f t="shared" si="230"/>
        <v>0</v>
      </c>
      <c r="CY577" s="251">
        <f t="shared" si="231"/>
        <v>0</v>
      </c>
      <c r="CZ577" s="13" t="s">
        <v>29</v>
      </c>
      <c r="DA577" s="13">
        <v>50</v>
      </c>
      <c r="DB577" s="22">
        <f t="shared" si="232"/>
        <v>0</v>
      </c>
      <c r="DD577" s="24"/>
      <c r="DF577" s="163"/>
      <c r="DH577" s="24"/>
      <c r="DI577" s="447"/>
      <c r="DJ577" s="163"/>
    </row>
    <row r="578" spans="1:114" s="7" customFormat="1">
      <c r="A578" s="277">
        <f t="shared" si="216"/>
        <v>50</v>
      </c>
      <c r="B578" s="21" t="e">
        <f>'Calculateur de trading'!I578/C578/W578</f>
        <v>#DIV/0!</v>
      </c>
      <c r="C578" s="278">
        <f t="shared" si="217"/>
        <v>10</v>
      </c>
      <c r="D578" s="278"/>
      <c r="E578" s="273">
        <f t="shared" si="218"/>
        <v>100</v>
      </c>
      <c r="F578" s="271">
        <f t="shared" si="210"/>
        <v>2</v>
      </c>
      <c r="G578" s="271" t="e">
        <f t="shared" si="211"/>
        <v>#DIV/0!</v>
      </c>
      <c r="H578" s="272">
        <f t="shared" si="212"/>
        <v>20</v>
      </c>
      <c r="I578" s="270"/>
      <c r="J578" s="273">
        <f t="shared" si="219"/>
        <v>200</v>
      </c>
      <c r="K578" s="271">
        <f t="shared" si="213"/>
        <v>4</v>
      </c>
      <c r="L578" s="271" t="e">
        <f t="shared" si="214"/>
        <v>#DIV/0!</v>
      </c>
      <c r="M578" s="272">
        <f t="shared" si="215"/>
        <v>40</v>
      </c>
      <c r="N578" s="389"/>
      <c r="O578" s="455" t="e">
        <f>(A578*B578*W578)+(B578*'Calculateur de trading'!H578)</f>
        <v>#DIV/0!</v>
      </c>
      <c r="P578" s="274" t="e">
        <f>O578/'Déscriptions des trades'!CK578</f>
        <v>#DIV/0!</v>
      </c>
      <c r="Q578" s="456" t="e">
        <f>'Déscriptions des trades'!CK578-O578</f>
        <v>#DIV/0!</v>
      </c>
      <c r="R578" s="466" t="e">
        <f t="shared" si="220"/>
        <v>#DIV/0!</v>
      </c>
      <c r="S578" s="389"/>
      <c r="T578" s="12"/>
      <c r="U578" s="25"/>
      <c r="V578" s="15"/>
      <c r="W578" s="490">
        <f t="shared" si="224"/>
        <v>0</v>
      </c>
      <c r="X578" s="21" t="e">
        <f>W578*U578/'Déscriptions des trades'!CK578*'Déscriptions des trades'!B578</f>
        <v>#DIV/0!</v>
      </c>
      <c r="Y578" s="459"/>
      <c r="Z578" s="389"/>
      <c r="AA578" s="23">
        <f t="shared" si="221"/>
        <v>0.1</v>
      </c>
      <c r="AB578" s="17" t="e">
        <f>(AA578*'Déscriptions des trades'!U578*'Déscriptions des trades'!B578/'Déscriptions des trades'!CK578)*'Déscriptions des trades'!W578</f>
        <v>#DIV/0!</v>
      </c>
      <c r="AC578" s="265" t="e">
        <f>AB578*'Déscriptions des trades'!CK578</f>
        <v>#DIV/0!</v>
      </c>
      <c r="AD578" s="266" t="e">
        <f>'Déscriptions des trades'!CK578-AC578</f>
        <v>#DIV/0!</v>
      </c>
      <c r="AE578" s="389"/>
      <c r="AF578" s="399">
        <v>574</v>
      </c>
      <c r="AG578" s="389"/>
      <c r="AH578" s="20"/>
      <c r="AI578" s="303"/>
      <c r="AJ578" s="307"/>
      <c r="AK578" s="161"/>
      <c r="AL578" s="305"/>
      <c r="AM578" s="305"/>
      <c r="AN578" s="162"/>
      <c r="AO578" s="439"/>
      <c r="AP578" s="162"/>
      <c r="AQ578" s="113"/>
      <c r="AR578" s="113"/>
      <c r="AS578" s="384"/>
      <c r="AT578" s="306"/>
      <c r="AU578" s="306"/>
      <c r="AV578" s="160"/>
      <c r="AW578" s="158"/>
      <c r="AX578" s="385"/>
      <c r="AY578" s="453"/>
      <c r="AZ578" s="165"/>
      <c r="BA578" s="301"/>
      <c r="BB578" s="165"/>
      <c r="BC578" s="301"/>
      <c r="BD578" s="165"/>
      <c r="BE578" s="302"/>
      <c r="BF578" s="302"/>
      <c r="BG578" s="165"/>
      <c r="BH578" s="303"/>
      <c r="BI578" s="165"/>
      <c r="BJ578" s="304"/>
      <c r="BK578" s="394"/>
      <c r="BL578" s="302"/>
      <c r="BM578" s="302"/>
      <c r="BN578" s="394"/>
      <c r="BO578" s="302"/>
      <c r="BP578" s="13"/>
      <c r="BQ578" s="302"/>
      <c r="BR578" s="13"/>
      <c r="BS578" s="302"/>
      <c r="BT578" s="13"/>
      <c r="BU578" s="302"/>
      <c r="BV578" s="386"/>
      <c r="BW578" s="303"/>
      <c r="BX578" s="303"/>
      <c r="BY578" s="302"/>
      <c r="BZ578" s="302"/>
      <c r="CA578" s="387"/>
      <c r="CB578" s="395"/>
      <c r="CC578" s="12"/>
      <c r="CD578" s="304"/>
      <c r="CE578" s="14"/>
      <c r="CF578" s="395"/>
      <c r="CG578" s="397"/>
      <c r="CH578" s="300">
        <f t="shared" si="225"/>
        <v>0</v>
      </c>
      <c r="CI578" s="26"/>
      <c r="CJ578" s="17">
        <f t="shared" si="222"/>
        <v>0</v>
      </c>
      <c r="CK578" s="18">
        <f t="shared" si="233"/>
        <v>12.89</v>
      </c>
      <c r="CM578" s="164"/>
      <c r="CN578" s="302"/>
      <c r="CO578" s="13">
        <f t="shared" si="226"/>
        <v>0</v>
      </c>
      <c r="CP578" s="302"/>
      <c r="CQ578" s="13">
        <f t="shared" si="227"/>
        <v>0</v>
      </c>
      <c r="CR578" s="302"/>
      <c r="CS578" s="13">
        <f t="shared" si="228"/>
        <v>0</v>
      </c>
      <c r="CT578" s="302"/>
      <c r="CU578" s="13">
        <f t="shared" si="223"/>
        <v>0</v>
      </c>
      <c r="CV578" s="302"/>
      <c r="CW578" s="13">
        <f t="shared" si="229"/>
        <v>0</v>
      </c>
      <c r="CX578" s="13">
        <f t="shared" si="230"/>
        <v>0</v>
      </c>
      <c r="CY578" s="251">
        <f t="shared" si="231"/>
        <v>0</v>
      </c>
      <c r="CZ578" s="13" t="s">
        <v>29</v>
      </c>
      <c r="DA578" s="13">
        <v>50</v>
      </c>
      <c r="DB578" s="22">
        <f t="shared" si="232"/>
        <v>0</v>
      </c>
      <c r="DD578" s="24"/>
      <c r="DF578" s="163"/>
      <c r="DH578" s="24"/>
      <c r="DI578" s="447"/>
      <c r="DJ578" s="163"/>
    </row>
    <row r="579" spans="1:114" s="7" customFormat="1">
      <c r="A579" s="277">
        <f t="shared" si="216"/>
        <v>50</v>
      </c>
      <c r="B579" s="21" t="e">
        <f>'Calculateur de trading'!I579/C579/W579</f>
        <v>#DIV/0!</v>
      </c>
      <c r="C579" s="278">
        <f t="shared" si="217"/>
        <v>10</v>
      </c>
      <c r="D579" s="426"/>
      <c r="E579" s="273">
        <f t="shared" si="218"/>
        <v>100</v>
      </c>
      <c r="F579" s="271">
        <f t="shared" si="210"/>
        <v>2</v>
      </c>
      <c r="G579" s="271" t="e">
        <f t="shared" si="211"/>
        <v>#DIV/0!</v>
      </c>
      <c r="H579" s="272">
        <f t="shared" si="212"/>
        <v>20</v>
      </c>
      <c r="I579" s="270"/>
      <c r="J579" s="273">
        <f t="shared" si="219"/>
        <v>200</v>
      </c>
      <c r="K579" s="271">
        <f t="shared" si="213"/>
        <v>4</v>
      </c>
      <c r="L579" s="271" t="e">
        <f t="shared" si="214"/>
        <v>#DIV/0!</v>
      </c>
      <c r="M579" s="272">
        <f t="shared" si="215"/>
        <v>40</v>
      </c>
      <c r="N579" s="389"/>
      <c r="O579" s="455" t="e">
        <f>(A579*B579*W579)+(B579*'Calculateur de trading'!H579)</f>
        <v>#DIV/0!</v>
      </c>
      <c r="P579" s="274" t="e">
        <f>O579/'Déscriptions des trades'!CK579</f>
        <v>#DIV/0!</v>
      </c>
      <c r="Q579" s="456" t="e">
        <f>'Déscriptions des trades'!CK579-O579</f>
        <v>#DIV/0!</v>
      </c>
      <c r="R579" s="466" t="e">
        <f t="shared" si="220"/>
        <v>#DIV/0!</v>
      </c>
      <c r="S579" s="389"/>
      <c r="T579" s="12"/>
      <c r="U579" s="25"/>
      <c r="V579" s="15"/>
      <c r="W579" s="490">
        <f t="shared" si="224"/>
        <v>0</v>
      </c>
      <c r="X579" s="21" t="e">
        <f>W579*U579/'Déscriptions des trades'!CK579*'Déscriptions des trades'!B579</f>
        <v>#DIV/0!</v>
      </c>
      <c r="Y579" s="459"/>
      <c r="Z579" s="389"/>
      <c r="AA579" s="23">
        <f t="shared" si="221"/>
        <v>0.1</v>
      </c>
      <c r="AB579" s="17" t="e">
        <f>(AA579*'Déscriptions des trades'!U579*'Déscriptions des trades'!B579/'Déscriptions des trades'!CK579)*'Déscriptions des trades'!W579</f>
        <v>#DIV/0!</v>
      </c>
      <c r="AC579" s="265" t="e">
        <f>AB579*'Déscriptions des trades'!CK579</f>
        <v>#DIV/0!</v>
      </c>
      <c r="AD579" s="266" t="e">
        <f>'Déscriptions des trades'!CK579-AC579</f>
        <v>#DIV/0!</v>
      </c>
      <c r="AE579" s="389"/>
      <c r="AF579" s="399">
        <v>575</v>
      </c>
      <c r="AG579" s="389"/>
      <c r="AH579" s="20"/>
      <c r="AI579" s="303"/>
      <c r="AJ579" s="307"/>
      <c r="AK579" s="161"/>
      <c r="AL579" s="305"/>
      <c r="AM579" s="305"/>
      <c r="AN579" s="162"/>
      <c r="AO579" s="439"/>
      <c r="AP579" s="162"/>
      <c r="AQ579" s="113"/>
      <c r="AR579" s="113"/>
      <c r="AS579" s="384"/>
      <c r="AT579" s="306"/>
      <c r="AU579" s="306"/>
      <c r="AV579" s="160"/>
      <c r="AW579" s="158"/>
      <c r="AX579" s="385"/>
      <c r="AY579" s="453"/>
      <c r="AZ579" s="165"/>
      <c r="BA579" s="301"/>
      <c r="BB579" s="165"/>
      <c r="BC579" s="301"/>
      <c r="BD579" s="165"/>
      <c r="BE579" s="302"/>
      <c r="BF579" s="302"/>
      <c r="BG579" s="165"/>
      <c r="BH579" s="303"/>
      <c r="BI579" s="165"/>
      <c r="BJ579" s="304"/>
      <c r="BK579" s="394"/>
      <c r="BL579" s="302"/>
      <c r="BM579" s="302"/>
      <c r="BN579" s="394"/>
      <c r="BO579" s="302"/>
      <c r="BP579" s="13"/>
      <c r="BQ579" s="302"/>
      <c r="BR579" s="13"/>
      <c r="BS579" s="302"/>
      <c r="BT579" s="13"/>
      <c r="BU579" s="302"/>
      <c r="BV579" s="386"/>
      <c r="BW579" s="303"/>
      <c r="BX579" s="303"/>
      <c r="BY579" s="302"/>
      <c r="BZ579" s="302"/>
      <c r="CA579" s="387"/>
      <c r="CB579" s="395"/>
      <c r="CC579" s="12"/>
      <c r="CD579" s="304"/>
      <c r="CE579" s="14"/>
      <c r="CF579" s="395"/>
      <c r="CG579" s="397"/>
      <c r="CH579" s="300">
        <f t="shared" si="225"/>
        <v>0</v>
      </c>
      <c r="CI579" s="26"/>
      <c r="CJ579" s="17">
        <f t="shared" si="222"/>
        <v>0</v>
      </c>
      <c r="CK579" s="18">
        <f t="shared" si="233"/>
        <v>12.89</v>
      </c>
      <c r="CM579" s="164"/>
      <c r="CN579" s="302"/>
      <c r="CO579" s="13">
        <f t="shared" si="226"/>
        <v>0</v>
      </c>
      <c r="CP579" s="302"/>
      <c r="CQ579" s="13">
        <f t="shared" si="227"/>
        <v>0</v>
      </c>
      <c r="CR579" s="302"/>
      <c r="CS579" s="13">
        <f t="shared" si="228"/>
        <v>0</v>
      </c>
      <c r="CT579" s="302"/>
      <c r="CU579" s="13">
        <f t="shared" si="223"/>
        <v>0</v>
      </c>
      <c r="CV579" s="302"/>
      <c r="CW579" s="13">
        <f t="shared" si="229"/>
        <v>0</v>
      </c>
      <c r="CX579" s="13">
        <f t="shared" si="230"/>
        <v>0</v>
      </c>
      <c r="CY579" s="251">
        <f t="shared" si="231"/>
        <v>0</v>
      </c>
      <c r="CZ579" s="13" t="s">
        <v>29</v>
      </c>
      <c r="DA579" s="13">
        <v>50</v>
      </c>
      <c r="DB579" s="22">
        <f t="shared" si="232"/>
        <v>0</v>
      </c>
      <c r="DD579" s="24"/>
      <c r="DF579" s="163"/>
      <c r="DH579" s="24"/>
      <c r="DI579" s="447"/>
      <c r="DJ579" s="163"/>
    </row>
    <row r="580" spans="1:114" s="7" customFormat="1">
      <c r="A580" s="277">
        <f t="shared" si="216"/>
        <v>50</v>
      </c>
      <c r="B580" s="21" t="e">
        <f>'Calculateur de trading'!I580/C580/W580</f>
        <v>#DIV/0!</v>
      </c>
      <c r="C580" s="278">
        <f t="shared" si="217"/>
        <v>10</v>
      </c>
      <c r="D580" s="426"/>
      <c r="E580" s="273">
        <f t="shared" si="218"/>
        <v>100</v>
      </c>
      <c r="F580" s="271">
        <f t="shared" si="210"/>
        <v>2</v>
      </c>
      <c r="G580" s="271" t="e">
        <f t="shared" si="211"/>
        <v>#DIV/0!</v>
      </c>
      <c r="H580" s="272">
        <f t="shared" si="212"/>
        <v>20</v>
      </c>
      <c r="I580" s="270"/>
      <c r="J580" s="273">
        <f t="shared" si="219"/>
        <v>200</v>
      </c>
      <c r="K580" s="271">
        <f t="shared" si="213"/>
        <v>4</v>
      </c>
      <c r="L580" s="271" t="e">
        <f t="shared" si="214"/>
        <v>#DIV/0!</v>
      </c>
      <c r="M580" s="272">
        <f t="shared" si="215"/>
        <v>40</v>
      </c>
      <c r="N580" s="389"/>
      <c r="O580" s="455" t="e">
        <f>(A580*B580*W580)+(B580*'Calculateur de trading'!H580)</f>
        <v>#DIV/0!</v>
      </c>
      <c r="P580" s="274" t="e">
        <f>O580/'Déscriptions des trades'!CK580</f>
        <v>#DIV/0!</v>
      </c>
      <c r="Q580" s="456" t="e">
        <f>'Déscriptions des trades'!CK580-O580</f>
        <v>#DIV/0!</v>
      </c>
      <c r="R580" s="466" t="e">
        <f t="shared" si="220"/>
        <v>#DIV/0!</v>
      </c>
      <c r="S580" s="389"/>
      <c r="T580" s="12"/>
      <c r="U580" s="25"/>
      <c r="V580" s="15"/>
      <c r="W580" s="490">
        <f t="shared" si="224"/>
        <v>0</v>
      </c>
      <c r="X580" s="21" t="e">
        <f>W580*U580/'Déscriptions des trades'!CK580*'Déscriptions des trades'!B580</f>
        <v>#DIV/0!</v>
      </c>
      <c r="Y580" s="459"/>
      <c r="Z580" s="389"/>
      <c r="AA580" s="23">
        <f t="shared" si="221"/>
        <v>0.1</v>
      </c>
      <c r="AB580" s="17" t="e">
        <f>(AA580*'Déscriptions des trades'!U580*'Déscriptions des trades'!B580/'Déscriptions des trades'!CK580)*'Déscriptions des trades'!W580</f>
        <v>#DIV/0!</v>
      </c>
      <c r="AC580" s="265" t="e">
        <f>AB580*'Déscriptions des trades'!CK580</f>
        <v>#DIV/0!</v>
      </c>
      <c r="AD580" s="266" t="e">
        <f>'Déscriptions des trades'!CK580-AC580</f>
        <v>#DIV/0!</v>
      </c>
      <c r="AE580" s="389"/>
      <c r="AF580" s="399">
        <v>576</v>
      </c>
      <c r="AG580" s="389"/>
      <c r="AH580" s="20"/>
      <c r="AI580" s="303"/>
      <c r="AJ580" s="307"/>
      <c r="AK580" s="161"/>
      <c r="AL580" s="305"/>
      <c r="AM580" s="305"/>
      <c r="AN580" s="162"/>
      <c r="AO580" s="439"/>
      <c r="AP580" s="162"/>
      <c r="AQ580" s="113"/>
      <c r="AR580" s="113"/>
      <c r="AS580" s="384"/>
      <c r="AT580" s="306"/>
      <c r="AU580" s="306"/>
      <c r="AV580" s="160"/>
      <c r="AW580" s="158"/>
      <c r="AX580" s="385"/>
      <c r="AY580" s="453"/>
      <c r="AZ580" s="165"/>
      <c r="BA580" s="301"/>
      <c r="BB580" s="165"/>
      <c r="BC580" s="301"/>
      <c r="BD580" s="165"/>
      <c r="BE580" s="302"/>
      <c r="BF580" s="302"/>
      <c r="BG580" s="165"/>
      <c r="BH580" s="303"/>
      <c r="BI580" s="165"/>
      <c r="BJ580" s="304"/>
      <c r="BK580" s="394"/>
      <c r="BL580" s="302"/>
      <c r="BM580" s="302"/>
      <c r="BN580" s="394"/>
      <c r="BO580" s="302"/>
      <c r="BP580" s="13"/>
      <c r="BQ580" s="302"/>
      <c r="BR580" s="13"/>
      <c r="BS580" s="302"/>
      <c r="BT580" s="13"/>
      <c r="BU580" s="302"/>
      <c r="BV580" s="386"/>
      <c r="BW580" s="303"/>
      <c r="BX580" s="303"/>
      <c r="BY580" s="302"/>
      <c r="BZ580" s="302"/>
      <c r="CA580" s="387"/>
      <c r="CB580" s="395"/>
      <c r="CC580" s="12"/>
      <c r="CD580" s="304"/>
      <c r="CE580" s="14"/>
      <c r="CF580" s="395"/>
      <c r="CG580" s="397"/>
      <c r="CH580" s="300">
        <f t="shared" si="225"/>
        <v>0</v>
      </c>
      <c r="CI580" s="26"/>
      <c r="CJ580" s="17">
        <f t="shared" si="222"/>
        <v>0</v>
      </c>
      <c r="CK580" s="18">
        <f t="shared" si="233"/>
        <v>12.89</v>
      </c>
      <c r="CM580" s="164"/>
      <c r="CN580" s="302"/>
      <c r="CO580" s="13">
        <f t="shared" si="226"/>
        <v>0</v>
      </c>
      <c r="CP580" s="302"/>
      <c r="CQ580" s="13">
        <f t="shared" si="227"/>
        <v>0</v>
      </c>
      <c r="CR580" s="302"/>
      <c r="CS580" s="13">
        <f t="shared" si="228"/>
        <v>0</v>
      </c>
      <c r="CT580" s="302"/>
      <c r="CU580" s="13">
        <f t="shared" si="223"/>
        <v>0</v>
      </c>
      <c r="CV580" s="302"/>
      <c r="CW580" s="13">
        <f t="shared" si="229"/>
        <v>0</v>
      </c>
      <c r="CX580" s="13">
        <f t="shared" si="230"/>
        <v>0</v>
      </c>
      <c r="CY580" s="251">
        <f t="shared" si="231"/>
        <v>0</v>
      </c>
      <c r="CZ580" s="13" t="s">
        <v>29</v>
      </c>
      <c r="DA580" s="13">
        <v>50</v>
      </c>
      <c r="DB580" s="22">
        <f t="shared" si="232"/>
        <v>0</v>
      </c>
      <c r="DD580" s="24"/>
      <c r="DF580" s="163"/>
      <c r="DH580" s="24"/>
      <c r="DI580" s="447"/>
      <c r="DJ580" s="163"/>
    </row>
    <row r="581" spans="1:114" s="7" customFormat="1">
      <c r="A581" s="277">
        <f t="shared" si="216"/>
        <v>50</v>
      </c>
      <c r="B581" s="21" t="e">
        <f>'Calculateur de trading'!I581/C581/W581</f>
        <v>#DIV/0!</v>
      </c>
      <c r="C581" s="278">
        <f t="shared" si="217"/>
        <v>10</v>
      </c>
      <c r="D581" s="278"/>
      <c r="E581" s="273">
        <f t="shared" si="218"/>
        <v>100</v>
      </c>
      <c r="F581" s="271">
        <f t="shared" ref="F581:F644" si="234">(E581/A581)</f>
        <v>2</v>
      </c>
      <c r="G581" s="271" t="e">
        <f t="shared" ref="G581:G644" si="235">B581/F581</f>
        <v>#DIV/0!</v>
      </c>
      <c r="H581" s="272">
        <f t="shared" ref="H581:H644" si="236">C581*F581</f>
        <v>20</v>
      </c>
      <c r="I581" s="270"/>
      <c r="J581" s="273">
        <f t="shared" si="219"/>
        <v>200</v>
      </c>
      <c r="K581" s="271">
        <f t="shared" ref="K581:K644" si="237">J581/A581</f>
        <v>4</v>
      </c>
      <c r="L581" s="271" t="e">
        <f t="shared" ref="L581:L644" si="238">B581/K581</f>
        <v>#DIV/0!</v>
      </c>
      <c r="M581" s="272">
        <f t="shared" ref="M581:M644" si="239">C581*K581</f>
        <v>40</v>
      </c>
      <c r="N581" s="389"/>
      <c r="O581" s="455" t="e">
        <f>(A581*B581*W581)+(B581*'Calculateur de trading'!H581)</f>
        <v>#DIV/0!</v>
      </c>
      <c r="P581" s="274" t="e">
        <f>O581/'Déscriptions des trades'!CK581</f>
        <v>#DIV/0!</v>
      </c>
      <c r="Q581" s="456" t="e">
        <f>'Déscriptions des trades'!CK581-O581</f>
        <v>#DIV/0!</v>
      </c>
      <c r="R581" s="466" t="e">
        <f t="shared" si="220"/>
        <v>#DIV/0!</v>
      </c>
      <c r="S581" s="389"/>
      <c r="T581" s="12"/>
      <c r="U581" s="25"/>
      <c r="V581" s="15"/>
      <c r="W581" s="490">
        <f t="shared" si="224"/>
        <v>0</v>
      </c>
      <c r="X581" s="21" t="e">
        <f>W581*U581/'Déscriptions des trades'!CK581*'Déscriptions des trades'!B581</f>
        <v>#DIV/0!</v>
      </c>
      <c r="Y581" s="459"/>
      <c r="Z581" s="389"/>
      <c r="AA581" s="23">
        <f t="shared" si="221"/>
        <v>0.1</v>
      </c>
      <c r="AB581" s="17" t="e">
        <f>(AA581*'Déscriptions des trades'!U581*'Déscriptions des trades'!B581/'Déscriptions des trades'!CK581)*'Déscriptions des trades'!W581</f>
        <v>#DIV/0!</v>
      </c>
      <c r="AC581" s="265" t="e">
        <f>AB581*'Déscriptions des trades'!CK581</f>
        <v>#DIV/0!</v>
      </c>
      <c r="AD581" s="266" t="e">
        <f>'Déscriptions des trades'!CK581-AC581</f>
        <v>#DIV/0!</v>
      </c>
      <c r="AE581" s="389"/>
      <c r="AF581" s="399">
        <v>577</v>
      </c>
      <c r="AG581" s="389"/>
      <c r="AH581" s="20"/>
      <c r="AI581" s="303"/>
      <c r="AJ581" s="307"/>
      <c r="AK581" s="161"/>
      <c r="AL581" s="305"/>
      <c r="AM581" s="305"/>
      <c r="AN581" s="162"/>
      <c r="AO581" s="439"/>
      <c r="AP581" s="162"/>
      <c r="AQ581" s="113"/>
      <c r="AR581" s="113"/>
      <c r="AS581" s="384"/>
      <c r="AT581" s="306"/>
      <c r="AU581" s="306"/>
      <c r="AV581" s="160"/>
      <c r="AW581" s="158"/>
      <c r="AX581" s="385"/>
      <c r="AY581" s="453"/>
      <c r="AZ581" s="165"/>
      <c r="BA581" s="301"/>
      <c r="BB581" s="165"/>
      <c r="BC581" s="301"/>
      <c r="BD581" s="165"/>
      <c r="BE581" s="302"/>
      <c r="BF581" s="302"/>
      <c r="BG581" s="165"/>
      <c r="BH581" s="303"/>
      <c r="BI581" s="165"/>
      <c r="BJ581" s="304"/>
      <c r="BK581" s="394"/>
      <c r="BL581" s="302"/>
      <c r="BM581" s="302"/>
      <c r="BN581" s="394"/>
      <c r="BO581" s="302"/>
      <c r="BP581" s="13"/>
      <c r="BQ581" s="302"/>
      <c r="BR581" s="13"/>
      <c r="BS581" s="302"/>
      <c r="BT581" s="13"/>
      <c r="BU581" s="302"/>
      <c r="BV581" s="386"/>
      <c r="BW581" s="303"/>
      <c r="BX581" s="303"/>
      <c r="BY581" s="302"/>
      <c r="BZ581" s="302"/>
      <c r="CA581" s="387"/>
      <c r="CB581" s="395"/>
      <c r="CC581" s="12"/>
      <c r="CD581" s="304"/>
      <c r="CE581" s="14"/>
      <c r="CF581" s="395"/>
      <c r="CG581" s="397"/>
      <c r="CH581" s="300">
        <f t="shared" si="225"/>
        <v>0</v>
      </c>
      <c r="CI581" s="26"/>
      <c r="CJ581" s="17">
        <f t="shared" si="222"/>
        <v>0</v>
      </c>
      <c r="CK581" s="18">
        <f t="shared" si="233"/>
        <v>12.89</v>
      </c>
      <c r="CM581" s="164"/>
      <c r="CN581" s="302"/>
      <c r="CO581" s="13">
        <f t="shared" si="226"/>
        <v>0</v>
      </c>
      <c r="CP581" s="302"/>
      <c r="CQ581" s="13">
        <f t="shared" si="227"/>
        <v>0</v>
      </c>
      <c r="CR581" s="302"/>
      <c r="CS581" s="13">
        <f t="shared" si="228"/>
        <v>0</v>
      </c>
      <c r="CT581" s="302"/>
      <c r="CU581" s="13">
        <f t="shared" si="223"/>
        <v>0</v>
      </c>
      <c r="CV581" s="302"/>
      <c r="CW581" s="13">
        <f t="shared" si="229"/>
        <v>0</v>
      </c>
      <c r="CX581" s="13">
        <f t="shared" si="230"/>
        <v>0</v>
      </c>
      <c r="CY581" s="251">
        <f t="shared" si="231"/>
        <v>0</v>
      </c>
      <c r="CZ581" s="13" t="s">
        <v>29</v>
      </c>
      <c r="DA581" s="13">
        <v>50</v>
      </c>
      <c r="DB581" s="22">
        <f t="shared" si="232"/>
        <v>0</v>
      </c>
      <c r="DD581" s="24"/>
      <c r="DF581" s="163"/>
      <c r="DH581" s="24"/>
      <c r="DI581" s="447"/>
      <c r="DJ581" s="163"/>
    </row>
    <row r="582" spans="1:114" s="7" customFormat="1">
      <c r="A582" s="277">
        <f t="shared" ref="A582:A645" si="240">A581</f>
        <v>50</v>
      </c>
      <c r="B582" s="21" t="e">
        <f>'Calculateur de trading'!I582/C582/W582</f>
        <v>#DIV/0!</v>
      </c>
      <c r="C582" s="278">
        <f t="shared" ref="C582:C645" si="241">C581</f>
        <v>10</v>
      </c>
      <c r="D582" s="426"/>
      <c r="E582" s="273">
        <f t="shared" ref="E582:E645" si="242">E581</f>
        <v>100</v>
      </c>
      <c r="F582" s="271">
        <f t="shared" si="234"/>
        <v>2</v>
      </c>
      <c r="G582" s="271" t="e">
        <f t="shared" si="235"/>
        <v>#DIV/0!</v>
      </c>
      <c r="H582" s="272">
        <f t="shared" si="236"/>
        <v>20</v>
      </c>
      <c r="I582" s="270"/>
      <c r="J582" s="273">
        <f t="shared" ref="J582:J645" si="243">J581</f>
        <v>200</v>
      </c>
      <c r="K582" s="271">
        <f t="shared" si="237"/>
        <v>4</v>
      </c>
      <c r="L582" s="271" t="e">
        <f t="shared" si="238"/>
        <v>#DIV/0!</v>
      </c>
      <c r="M582" s="272">
        <f t="shared" si="239"/>
        <v>40</v>
      </c>
      <c r="N582" s="389"/>
      <c r="O582" s="455" t="e">
        <f>(A582*B582*W582)+(B582*'Calculateur de trading'!H582)</f>
        <v>#DIV/0!</v>
      </c>
      <c r="P582" s="274" t="e">
        <f>O582/'Déscriptions des trades'!CK582</f>
        <v>#DIV/0!</v>
      </c>
      <c r="Q582" s="456" t="e">
        <f>'Déscriptions des trades'!CK582-O582</f>
        <v>#DIV/0!</v>
      </c>
      <c r="R582" s="466" t="e">
        <f t="shared" ref="R582:R645" si="244">B582*C582</f>
        <v>#DIV/0!</v>
      </c>
      <c r="S582" s="389"/>
      <c r="T582" s="12"/>
      <c r="U582" s="25"/>
      <c r="V582" s="15"/>
      <c r="W582" s="490">
        <f t="shared" si="224"/>
        <v>0</v>
      </c>
      <c r="X582" s="21" t="e">
        <f>W582*U582/'Déscriptions des trades'!CK582*'Déscriptions des trades'!B582</f>
        <v>#DIV/0!</v>
      </c>
      <c r="Y582" s="459"/>
      <c r="Z582" s="389"/>
      <c r="AA582" s="23">
        <f t="shared" ref="AA582:AA645" si="245">AA581</f>
        <v>0.1</v>
      </c>
      <c r="AB582" s="17" t="e">
        <f>(AA582*'Déscriptions des trades'!U582*'Déscriptions des trades'!B582/'Déscriptions des trades'!CK582)*'Déscriptions des trades'!W582</f>
        <v>#DIV/0!</v>
      </c>
      <c r="AC582" s="265" t="e">
        <f>AB582*'Déscriptions des trades'!CK582</f>
        <v>#DIV/0!</v>
      </c>
      <c r="AD582" s="266" t="e">
        <f>'Déscriptions des trades'!CK582-AC582</f>
        <v>#DIV/0!</v>
      </c>
      <c r="AE582" s="389"/>
      <c r="AF582" s="399">
        <v>578</v>
      </c>
      <c r="AG582" s="389"/>
      <c r="AH582" s="20"/>
      <c r="AI582" s="303"/>
      <c r="AJ582" s="307"/>
      <c r="AK582" s="161"/>
      <c r="AL582" s="305"/>
      <c r="AM582" s="305"/>
      <c r="AN582" s="162"/>
      <c r="AO582" s="439"/>
      <c r="AP582" s="162"/>
      <c r="AQ582" s="113"/>
      <c r="AR582" s="113"/>
      <c r="AS582" s="384"/>
      <c r="AT582" s="306"/>
      <c r="AU582" s="306"/>
      <c r="AV582" s="160"/>
      <c r="AW582" s="158"/>
      <c r="AX582" s="385"/>
      <c r="AY582" s="453"/>
      <c r="AZ582" s="165"/>
      <c r="BA582" s="301"/>
      <c r="BB582" s="165"/>
      <c r="BC582" s="301"/>
      <c r="BD582" s="165"/>
      <c r="BE582" s="302"/>
      <c r="BF582" s="302"/>
      <c r="BG582" s="165"/>
      <c r="BH582" s="303"/>
      <c r="BI582" s="165"/>
      <c r="BJ582" s="304"/>
      <c r="BK582" s="394"/>
      <c r="BL582" s="302"/>
      <c r="BM582" s="302"/>
      <c r="BN582" s="394"/>
      <c r="BO582" s="302"/>
      <c r="BP582" s="13"/>
      <c r="BQ582" s="302"/>
      <c r="BR582" s="13"/>
      <c r="BS582" s="302"/>
      <c r="BT582" s="13"/>
      <c r="BU582" s="302"/>
      <c r="BV582" s="386"/>
      <c r="BW582" s="303"/>
      <c r="BX582" s="303"/>
      <c r="BY582" s="302"/>
      <c r="BZ582" s="302"/>
      <c r="CA582" s="387"/>
      <c r="CB582" s="395"/>
      <c r="CC582" s="12"/>
      <c r="CD582" s="304"/>
      <c r="CE582" s="14"/>
      <c r="CF582" s="395"/>
      <c r="CG582" s="397"/>
      <c r="CH582" s="300">
        <f t="shared" si="225"/>
        <v>0</v>
      </c>
      <c r="CI582" s="26"/>
      <c r="CJ582" s="17">
        <f t="shared" si="222"/>
        <v>0</v>
      </c>
      <c r="CK582" s="18">
        <f t="shared" si="233"/>
        <v>12.89</v>
      </c>
      <c r="CM582" s="164"/>
      <c r="CN582" s="302"/>
      <c r="CO582" s="13">
        <f t="shared" si="226"/>
        <v>0</v>
      </c>
      <c r="CP582" s="302"/>
      <c r="CQ582" s="13">
        <f t="shared" si="227"/>
        <v>0</v>
      </c>
      <c r="CR582" s="302"/>
      <c r="CS582" s="13">
        <f t="shared" si="228"/>
        <v>0</v>
      </c>
      <c r="CT582" s="302"/>
      <c r="CU582" s="13">
        <f t="shared" si="223"/>
        <v>0</v>
      </c>
      <c r="CV582" s="302"/>
      <c r="CW582" s="13">
        <f t="shared" si="229"/>
        <v>0</v>
      </c>
      <c r="CX582" s="13">
        <f t="shared" si="230"/>
        <v>0</v>
      </c>
      <c r="CY582" s="251">
        <f t="shared" si="231"/>
        <v>0</v>
      </c>
      <c r="CZ582" s="13" t="s">
        <v>29</v>
      </c>
      <c r="DA582" s="13">
        <v>50</v>
      </c>
      <c r="DB582" s="22">
        <f t="shared" si="232"/>
        <v>0</v>
      </c>
      <c r="DD582" s="24"/>
      <c r="DF582" s="163"/>
      <c r="DH582" s="24"/>
      <c r="DI582" s="447"/>
      <c r="DJ582" s="163"/>
    </row>
    <row r="583" spans="1:114" s="7" customFormat="1">
      <c r="A583" s="277">
        <f t="shared" si="240"/>
        <v>50</v>
      </c>
      <c r="B583" s="21" t="e">
        <f>'Calculateur de trading'!I583/C583/W583</f>
        <v>#DIV/0!</v>
      </c>
      <c r="C583" s="278">
        <f t="shared" si="241"/>
        <v>10</v>
      </c>
      <c r="D583" s="278"/>
      <c r="E583" s="273">
        <f t="shared" si="242"/>
        <v>100</v>
      </c>
      <c r="F583" s="271">
        <f t="shared" si="234"/>
        <v>2</v>
      </c>
      <c r="G583" s="271" t="e">
        <f t="shared" si="235"/>
        <v>#DIV/0!</v>
      </c>
      <c r="H583" s="272">
        <f t="shared" si="236"/>
        <v>20</v>
      </c>
      <c r="I583" s="270"/>
      <c r="J583" s="273">
        <f t="shared" si="243"/>
        <v>200</v>
      </c>
      <c r="K583" s="271">
        <f t="shared" si="237"/>
        <v>4</v>
      </c>
      <c r="L583" s="271" t="e">
        <f t="shared" si="238"/>
        <v>#DIV/0!</v>
      </c>
      <c r="M583" s="272">
        <f t="shared" si="239"/>
        <v>40</v>
      </c>
      <c r="N583" s="389"/>
      <c r="O583" s="455" t="e">
        <f>(A583*B583*W583)+(B583*'Calculateur de trading'!H583)</f>
        <v>#DIV/0!</v>
      </c>
      <c r="P583" s="274" t="e">
        <f>O583/'Déscriptions des trades'!CK583</f>
        <v>#DIV/0!</v>
      </c>
      <c r="Q583" s="456" t="e">
        <f>'Déscriptions des trades'!CK583-O583</f>
        <v>#DIV/0!</v>
      </c>
      <c r="R583" s="466" t="e">
        <f t="shared" si="244"/>
        <v>#DIV/0!</v>
      </c>
      <c r="S583" s="389"/>
      <c r="T583" s="12"/>
      <c r="U583" s="25"/>
      <c r="V583" s="15"/>
      <c r="W583" s="490">
        <f t="shared" si="224"/>
        <v>0</v>
      </c>
      <c r="X583" s="21" t="e">
        <f>W583*U583/'Déscriptions des trades'!CK583*'Déscriptions des trades'!B583</f>
        <v>#DIV/0!</v>
      </c>
      <c r="Y583" s="459"/>
      <c r="Z583" s="389"/>
      <c r="AA583" s="23">
        <f t="shared" si="245"/>
        <v>0.1</v>
      </c>
      <c r="AB583" s="17" t="e">
        <f>(AA583*'Déscriptions des trades'!U583*'Déscriptions des trades'!B583/'Déscriptions des trades'!CK583)*'Déscriptions des trades'!W583</f>
        <v>#DIV/0!</v>
      </c>
      <c r="AC583" s="265" t="e">
        <f>AB583*'Déscriptions des trades'!CK583</f>
        <v>#DIV/0!</v>
      </c>
      <c r="AD583" s="266" t="e">
        <f>'Déscriptions des trades'!CK583-AC583</f>
        <v>#DIV/0!</v>
      </c>
      <c r="AE583" s="389"/>
      <c r="AF583" s="399">
        <v>579</v>
      </c>
      <c r="AG583" s="389"/>
      <c r="AH583" s="20"/>
      <c r="AI583" s="303"/>
      <c r="AJ583" s="307"/>
      <c r="AK583" s="161"/>
      <c r="AL583" s="305"/>
      <c r="AM583" s="305"/>
      <c r="AN583" s="162"/>
      <c r="AO583" s="439"/>
      <c r="AP583" s="162"/>
      <c r="AQ583" s="113"/>
      <c r="AR583" s="113"/>
      <c r="AS583" s="384"/>
      <c r="AT583" s="306"/>
      <c r="AU583" s="306"/>
      <c r="AV583" s="160"/>
      <c r="AW583" s="158"/>
      <c r="AX583" s="385"/>
      <c r="AY583" s="453"/>
      <c r="AZ583" s="165"/>
      <c r="BA583" s="301"/>
      <c r="BB583" s="165"/>
      <c r="BC583" s="301"/>
      <c r="BD583" s="165"/>
      <c r="BE583" s="302"/>
      <c r="BF583" s="302"/>
      <c r="BG583" s="165"/>
      <c r="BH583" s="303"/>
      <c r="BI583" s="165"/>
      <c r="BJ583" s="304"/>
      <c r="BK583" s="394"/>
      <c r="BL583" s="302"/>
      <c r="BM583" s="302"/>
      <c r="BN583" s="394"/>
      <c r="BO583" s="302"/>
      <c r="BP583" s="13"/>
      <c r="BQ583" s="302"/>
      <c r="BR583" s="13"/>
      <c r="BS583" s="302"/>
      <c r="BT583" s="13"/>
      <c r="BU583" s="302"/>
      <c r="BV583" s="386"/>
      <c r="BW583" s="303"/>
      <c r="BX583" s="303"/>
      <c r="BY583" s="302"/>
      <c r="BZ583" s="302"/>
      <c r="CA583" s="387"/>
      <c r="CB583" s="395"/>
      <c r="CC583" s="12"/>
      <c r="CD583" s="304"/>
      <c r="CE583" s="14"/>
      <c r="CF583" s="395"/>
      <c r="CG583" s="397"/>
      <c r="CH583" s="300">
        <f t="shared" si="225"/>
        <v>0</v>
      </c>
      <c r="CI583" s="26"/>
      <c r="CJ583" s="17">
        <f t="shared" si="222"/>
        <v>0</v>
      </c>
      <c r="CK583" s="18">
        <f t="shared" si="233"/>
        <v>12.89</v>
      </c>
      <c r="CM583" s="164"/>
      <c r="CN583" s="302"/>
      <c r="CO583" s="13">
        <f t="shared" si="226"/>
        <v>0</v>
      </c>
      <c r="CP583" s="302"/>
      <c r="CQ583" s="13">
        <f t="shared" si="227"/>
        <v>0</v>
      </c>
      <c r="CR583" s="302"/>
      <c r="CS583" s="13">
        <f t="shared" si="228"/>
        <v>0</v>
      </c>
      <c r="CT583" s="302"/>
      <c r="CU583" s="13">
        <f t="shared" si="223"/>
        <v>0</v>
      </c>
      <c r="CV583" s="302"/>
      <c r="CW583" s="13">
        <f t="shared" si="229"/>
        <v>0</v>
      </c>
      <c r="CX583" s="13">
        <f t="shared" si="230"/>
        <v>0</v>
      </c>
      <c r="CY583" s="251">
        <f t="shared" si="231"/>
        <v>0</v>
      </c>
      <c r="CZ583" s="13" t="s">
        <v>29</v>
      </c>
      <c r="DA583" s="13">
        <v>50</v>
      </c>
      <c r="DB583" s="22">
        <f t="shared" si="232"/>
        <v>0</v>
      </c>
      <c r="DD583" s="24"/>
      <c r="DF583" s="163"/>
      <c r="DH583" s="24"/>
      <c r="DI583" s="447"/>
      <c r="DJ583" s="163"/>
    </row>
    <row r="584" spans="1:114" s="7" customFormat="1">
      <c r="A584" s="277">
        <f t="shared" si="240"/>
        <v>50</v>
      </c>
      <c r="B584" s="21" t="e">
        <f>'Calculateur de trading'!I584/C584/W584</f>
        <v>#DIV/0!</v>
      </c>
      <c r="C584" s="278">
        <f t="shared" si="241"/>
        <v>10</v>
      </c>
      <c r="D584" s="426"/>
      <c r="E584" s="273">
        <f t="shared" si="242"/>
        <v>100</v>
      </c>
      <c r="F584" s="271">
        <f t="shared" si="234"/>
        <v>2</v>
      </c>
      <c r="G584" s="271" t="e">
        <f t="shared" si="235"/>
        <v>#DIV/0!</v>
      </c>
      <c r="H584" s="272">
        <f t="shared" si="236"/>
        <v>20</v>
      </c>
      <c r="I584" s="270"/>
      <c r="J584" s="273">
        <f t="shared" si="243"/>
        <v>200</v>
      </c>
      <c r="K584" s="271">
        <f t="shared" si="237"/>
        <v>4</v>
      </c>
      <c r="L584" s="271" t="e">
        <f t="shared" si="238"/>
        <v>#DIV/0!</v>
      </c>
      <c r="M584" s="272">
        <f t="shared" si="239"/>
        <v>40</v>
      </c>
      <c r="N584" s="389"/>
      <c r="O584" s="455" t="e">
        <f>(A584*B584*W584)+(B584*'Calculateur de trading'!H584)</f>
        <v>#DIV/0!</v>
      </c>
      <c r="P584" s="274" t="e">
        <f>O584/'Déscriptions des trades'!CK584</f>
        <v>#DIV/0!</v>
      </c>
      <c r="Q584" s="456" t="e">
        <f>'Déscriptions des trades'!CK584-O584</f>
        <v>#DIV/0!</v>
      </c>
      <c r="R584" s="466" t="e">
        <f t="shared" si="244"/>
        <v>#DIV/0!</v>
      </c>
      <c r="S584" s="389"/>
      <c r="T584" s="12"/>
      <c r="U584" s="25"/>
      <c r="V584" s="15"/>
      <c r="W584" s="490">
        <f t="shared" si="224"/>
        <v>0</v>
      </c>
      <c r="X584" s="21" t="e">
        <f>W584*U584/'Déscriptions des trades'!CK584*'Déscriptions des trades'!B584</f>
        <v>#DIV/0!</v>
      </c>
      <c r="Y584" s="459"/>
      <c r="Z584" s="389"/>
      <c r="AA584" s="23">
        <f t="shared" si="245"/>
        <v>0.1</v>
      </c>
      <c r="AB584" s="17" t="e">
        <f>(AA584*'Déscriptions des trades'!U584*'Déscriptions des trades'!B584/'Déscriptions des trades'!CK584)*'Déscriptions des trades'!W584</f>
        <v>#DIV/0!</v>
      </c>
      <c r="AC584" s="265" t="e">
        <f>AB584*'Déscriptions des trades'!CK584</f>
        <v>#DIV/0!</v>
      </c>
      <c r="AD584" s="266" t="e">
        <f>'Déscriptions des trades'!CK584-AC584</f>
        <v>#DIV/0!</v>
      </c>
      <c r="AE584" s="389"/>
      <c r="AF584" s="399">
        <v>580</v>
      </c>
      <c r="AG584" s="389"/>
      <c r="AH584" s="20"/>
      <c r="AI584" s="303"/>
      <c r="AJ584" s="307"/>
      <c r="AK584" s="161"/>
      <c r="AL584" s="305"/>
      <c r="AM584" s="305"/>
      <c r="AN584" s="162"/>
      <c r="AO584" s="439"/>
      <c r="AP584" s="162"/>
      <c r="AQ584" s="113"/>
      <c r="AR584" s="113"/>
      <c r="AS584" s="384"/>
      <c r="AT584" s="306"/>
      <c r="AU584" s="306"/>
      <c r="AV584" s="160"/>
      <c r="AW584" s="158"/>
      <c r="AX584" s="385"/>
      <c r="AY584" s="453"/>
      <c r="AZ584" s="165"/>
      <c r="BA584" s="301"/>
      <c r="BB584" s="165"/>
      <c r="BC584" s="301"/>
      <c r="BD584" s="165"/>
      <c r="BE584" s="302"/>
      <c r="BF584" s="302"/>
      <c r="BG584" s="165"/>
      <c r="BH584" s="303"/>
      <c r="BI584" s="165"/>
      <c r="BJ584" s="304"/>
      <c r="BK584" s="394"/>
      <c r="BL584" s="302"/>
      <c r="BM584" s="302"/>
      <c r="BN584" s="394"/>
      <c r="BO584" s="302"/>
      <c r="BP584" s="13"/>
      <c r="BQ584" s="302"/>
      <c r="BR584" s="13"/>
      <c r="BS584" s="302"/>
      <c r="BT584" s="13"/>
      <c r="BU584" s="302"/>
      <c r="BV584" s="386"/>
      <c r="BW584" s="303"/>
      <c r="BX584" s="303"/>
      <c r="BY584" s="302"/>
      <c r="BZ584" s="302"/>
      <c r="CA584" s="387"/>
      <c r="CB584" s="395"/>
      <c r="CC584" s="12"/>
      <c r="CD584" s="304"/>
      <c r="CE584" s="14"/>
      <c r="CF584" s="395"/>
      <c r="CG584" s="397"/>
      <c r="CH584" s="300">
        <f t="shared" si="225"/>
        <v>0</v>
      </c>
      <c r="CI584" s="26"/>
      <c r="CJ584" s="17">
        <f t="shared" ref="CJ584:CJ647" si="246">CI584/CK583</f>
        <v>0</v>
      </c>
      <c r="CK584" s="18">
        <f t="shared" si="233"/>
        <v>12.89</v>
      </c>
      <c r="CM584" s="164"/>
      <c r="CN584" s="302"/>
      <c r="CO584" s="13">
        <f t="shared" si="226"/>
        <v>0</v>
      </c>
      <c r="CP584" s="302"/>
      <c r="CQ584" s="13">
        <f t="shared" si="227"/>
        <v>0</v>
      </c>
      <c r="CR584" s="302"/>
      <c r="CS584" s="13">
        <f t="shared" si="228"/>
        <v>0</v>
      </c>
      <c r="CT584" s="302"/>
      <c r="CU584" s="13">
        <f t="shared" ref="CU584:CU647" si="247">IF(CT584="Bon",10,)</f>
        <v>0</v>
      </c>
      <c r="CV584" s="302"/>
      <c r="CW584" s="13">
        <f t="shared" si="229"/>
        <v>0</v>
      </c>
      <c r="CX584" s="13">
        <f t="shared" si="230"/>
        <v>0</v>
      </c>
      <c r="CY584" s="251">
        <f t="shared" si="231"/>
        <v>0</v>
      </c>
      <c r="CZ584" s="13" t="s">
        <v>29</v>
      </c>
      <c r="DA584" s="13">
        <v>50</v>
      </c>
      <c r="DB584" s="22">
        <f t="shared" si="232"/>
        <v>0</v>
      </c>
      <c r="DD584" s="24"/>
      <c r="DF584" s="163"/>
      <c r="DH584" s="24"/>
      <c r="DI584" s="447"/>
      <c r="DJ584" s="163"/>
    </row>
    <row r="585" spans="1:114" s="7" customFormat="1">
      <c r="A585" s="277">
        <f t="shared" si="240"/>
        <v>50</v>
      </c>
      <c r="B585" s="21" t="e">
        <f>'Calculateur de trading'!I585/C585/W585</f>
        <v>#DIV/0!</v>
      </c>
      <c r="C585" s="278">
        <f t="shared" si="241"/>
        <v>10</v>
      </c>
      <c r="D585" s="278"/>
      <c r="E585" s="273">
        <f t="shared" si="242"/>
        <v>100</v>
      </c>
      <c r="F585" s="271">
        <f t="shared" si="234"/>
        <v>2</v>
      </c>
      <c r="G585" s="271" t="e">
        <f t="shared" si="235"/>
        <v>#DIV/0!</v>
      </c>
      <c r="H585" s="272">
        <f t="shared" si="236"/>
        <v>20</v>
      </c>
      <c r="I585" s="270"/>
      <c r="J585" s="273">
        <f t="shared" si="243"/>
        <v>200</v>
      </c>
      <c r="K585" s="271">
        <f t="shared" si="237"/>
        <v>4</v>
      </c>
      <c r="L585" s="271" t="e">
        <f t="shared" si="238"/>
        <v>#DIV/0!</v>
      </c>
      <c r="M585" s="272">
        <f t="shared" si="239"/>
        <v>40</v>
      </c>
      <c r="N585" s="389"/>
      <c r="O585" s="455" t="e">
        <f>(A585*B585*W585)+(B585*'Calculateur de trading'!H585)</f>
        <v>#DIV/0!</v>
      </c>
      <c r="P585" s="274" t="e">
        <f>O585/'Déscriptions des trades'!CK585</f>
        <v>#DIV/0!</v>
      </c>
      <c r="Q585" s="456" t="e">
        <f>'Déscriptions des trades'!CK585-O585</f>
        <v>#DIV/0!</v>
      </c>
      <c r="R585" s="466" t="e">
        <f t="shared" si="244"/>
        <v>#DIV/0!</v>
      </c>
      <c r="S585" s="389"/>
      <c r="T585" s="12"/>
      <c r="U585" s="25"/>
      <c r="V585" s="15"/>
      <c r="W585" s="490">
        <f t="shared" ref="W585:W648" si="248">W584</f>
        <v>0</v>
      </c>
      <c r="X585" s="21" t="e">
        <f>W585*U585/'Déscriptions des trades'!CK585*'Déscriptions des trades'!B585</f>
        <v>#DIV/0!</v>
      </c>
      <c r="Y585" s="459"/>
      <c r="Z585" s="389"/>
      <c r="AA585" s="23">
        <f t="shared" si="245"/>
        <v>0.1</v>
      </c>
      <c r="AB585" s="17" t="e">
        <f>(AA585*'Déscriptions des trades'!U585*'Déscriptions des trades'!B585/'Déscriptions des trades'!CK585)*'Déscriptions des trades'!W585</f>
        <v>#DIV/0!</v>
      </c>
      <c r="AC585" s="265" t="e">
        <f>AB585*'Déscriptions des trades'!CK585</f>
        <v>#DIV/0!</v>
      </c>
      <c r="AD585" s="266" t="e">
        <f>'Déscriptions des trades'!CK585-AC585</f>
        <v>#DIV/0!</v>
      </c>
      <c r="AE585" s="389"/>
      <c r="AF585" s="399">
        <v>581</v>
      </c>
      <c r="AG585" s="389"/>
      <c r="AH585" s="20"/>
      <c r="AI585" s="303"/>
      <c r="AJ585" s="307"/>
      <c r="AK585" s="161"/>
      <c r="AL585" s="305"/>
      <c r="AM585" s="305"/>
      <c r="AN585" s="162"/>
      <c r="AO585" s="439"/>
      <c r="AP585" s="162"/>
      <c r="AQ585" s="113"/>
      <c r="AR585" s="113"/>
      <c r="AS585" s="384"/>
      <c r="AT585" s="306"/>
      <c r="AU585" s="306"/>
      <c r="AV585" s="160"/>
      <c r="AW585" s="158"/>
      <c r="AX585" s="385"/>
      <c r="AY585" s="453"/>
      <c r="AZ585" s="165"/>
      <c r="BA585" s="301"/>
      <c r="BB585" s="165"/>
      <c r="BC585" s="301"/>
      <c r="BD585" s="165"/>
      <c r="BE585" s="302"/>
      <c r="BF585" s="302"/>
      <c r="BG585" s="165"/>
      <c r="BH585" s="303"/>
      <c r="BI585" s="165"/>
      <c r="BJ585" s="304"/>
      <c r="BK585" s="394"/>
      <c r="BL585" s="302"/>
      <c r="BM585" s="302"/>
      <c r="BN585" s="394"/>
      <c r="BO585" s="302"/>
      <c r="BP585" s="13"/>
      <c r="BQ585" s="302"/>
      <c r="BR585" s="13"/>
      <c r="BS585" s="302"/>
      <c r="BT585" s="13"/>
      <c r="BU585" s="302"/>
      <c r="BV585" s="386"/>
      <c r="BW585" s="303"/>
      <c r="BX585" s="303"/>
      <c r="BY585" s="302"/>
      <c r="BZ585" s="302"/>
      <c r="CA585" s="387"/>
      <c r="CB585" s="395"/>
      <c r="CC585" s="12"/>
      <c r="CD585" s="304"/>
      <c r="CE585" s="14"/>
      <c r="CF585" s="395"/>
      <c r="CG585" s="397"/>
      <c r="CH585" s="300">
        <f t="shared" si="225"/>
        <v>0</v>
      </c>
      <c r="CI585" s="26"/>
      <c r="CJ585" s="17">
        <f t="shared" si="246"/>
        <v>0</v>
      </c>
      <c r="CK585" s="18">
        <f t="shared" si="233"/>
        <v>12.89</v>
      </c>
      <c r="CM585" s="164"/>
      <c r="CN585" s="302"/>
      <c r="CO585" s="13">
        <f t="shared" si="226"/>
        <v>0</v>
      </c>
      <c r="CP585" s="302"/>
      <c r="CQ585" s="13">
        <f t="shared" si="227"/>
        <v>0</v>
      </c>
      <c r="CR585" s="302"/>
      <c r="CS585" s="13">
        <f t="shared" si="228"/>
        <v>0</v>
      </c>
      <c r="CT585" s="302"/>
      <c r="CU585" s="13">
        <f t="shared" si="247"/>
        <v>0</v>
      </c>
      <c r="CV585" s="302"/>
      <c r="CW585" s="13">
        <f t="shared" si="229"/>
        <v>0</v>
      </c>
      <c r="CX585" s="13">
        <f t="shared" si="230"/>
        <v>0</v>
      </c>
      <c r="CY585" s="251">
        <f t="shared" si="231"/>
        <v>0</v>
      </c>
      <c r="CZ585" s="13" t="s">
        <v>29</v>
      </c>
      <c r="DA585" s="13">
        <v>50</v>
      </c>
      <c r="DB585" s="22">
        <f t="shared" si="232"/>
        <v>0</v>
      </c>
      <c r="DD585" s="24"/>
      <c r="DF585" s="163"/>
      <c r="DH585" s="24"/>
      <c r="DI585" s="447"/>
      <c r="DJ585" s="163"/>
    </row>
    <row r="586" spans="1:114" s="7" customFormat="1">
      <c r="A586" s="277">
        <f t="shared" si="240"/>
        <v>50</v>
      </c>
      <c r="B586" s="21" t="e">
        <f>'Calculateur de trading'!I586/C586/W586</f>
        <v>#DIV/0!</v>
      </c>
      <c r="C586" s="278">
        <f t="shared" si="241"/>
        <v>10</v>
      </c>
      <c r="D586" s="426"/>
      <c r="E586" s="273">
        <f t="shared" si="242"/>
        <v>100</v>
      </c>
      <c r="F586" s="271">
        <f t="shared" si="234"/>
        <v>2</v>
      </c>
      <c r="G586" s="271" t="e">
        <f t="shared" si="235"/>
        <v>#DIV/0!</v>
      </c>
      <c r="H586" s="272">
        <f t="shared" si="236"/>
        <v>20</v>
      </c>
      <c r="I586" s="270"/>
      <c r="J586" s="273">
        <f t="shared" si="243"/>
        <v>200</v>
      </c>
      <c r="K586" s="271">
        <f t="shared" si="237"/>
        <v>4</v>
      </c>
      <c r="L586" s="271" t="e">
        <f t="shared" si="238"/>
        <v>#DIV/0!</v>
      </c>
      <c r="M586" s="272">
        <f t="shared" si="239"/>
        <v>40</v>
      </c>
      <c r="N586" s="389"/>
      <c r="O586" s="455" t="e">
        <f>(A586*B586*W586)+(B586*'Calculateur de trading'!H586)</f>
        <v>#DIV/0!</v>
      </c>
      <c r="P586" s="274" t="e">
        <f>O586/'Déscriptions des trades'!CK586</f>
        <v>#DIV/0!</v>
      </c>
      <c r="Q586" s="456" t="e">
        <f>'Déscriptions des trades'!CK586-O586</f>
        <v>#DIV/0!</v>
      </c>
      <c r="R586" s="466" t="e">
        <f t="shared" si="244"/>
        <v>#DIV/0!</v>
      </c>
      <c r="S586" s="389"/>
      <c r="T586" s="12"/>
      <c r="U586" s="25"/>
      <c r="V586" s="15"/>
      <c r="W586" s="490">
        <f t="shared" si="248"/>
        <v>0</v>
      </c>
      <c r="X586" s="21" t="e">
        <f>W586*U586/'Déscriptions des trades'!CK586*'Déscriptions des trades'!B586</f>
        <v>#DIV/0!</v>
      </c>
      <c r="Y586" s="459"/>
      <c r="Z586" s="389"/>
      <c r="AA586" s="23">
        <f t="shared" si="245"/>
        <v>0.1</v>
      </c>
      <c r="AB586" s="17" t="e">
        <f>(AA586*'Déscriptions des trades'!U586*'Déscriptions des trades'!B586/'Déscriptions des trades'!CK586)*'Déscriptions des trades'!W586</f>
        <v>#DIV/0!</v>
      </c>
      <c r="AC586" s="265" t="e">
        <f>AB586*'Déscriptions des trades'!CK586</f>
        <v>#DIV/0!</v>
      </c>
      <c r="AD586" s="266" t="e">
        <f>'Déscriptions des trades'!CK586-AC586</f>
        <v>#DIV/0!</v>
      </c>
      <c r="AE586" s="389"/>
      <c r="AF586" s="399">
        <v>582</v>
      </c>
      <c r="AG586" s="389"/>
      <c r="AH586" s="20"/>
      <c r="AI586" s="303"/>
      <c r="AJ586" s="307"/>
      <c r="AK586" s="161"/>
      <c r="AL586" s="305"/>
      <c r="AM586" s="305"/>
      <c r="AN586" s="162"/>
      <c r="AO586" s="439"/>
      <c r="AP586" s="162"/>
      <c r="AQ586" s="113"/>
      <c r="AR586" s="113"/>
      <c r="AS586" s="384"/>
      <c r="AT586" s="306"/>
      <c r="AU586" s="306"/>
      <c r="AV586" s="160"/>
      <c r="AW586" s="158"/>
      <c r="AX586" s="385"/>
      <c r="AY586" s="453"/>
      <c r="AZ586" s="165"/>
      <c r="BA586" s="301"/>
      <c r="BB586" s="165"/>
      <c r="BC586" s="301"/>
      <c r="BD586" s="165"/>
      <c r="BE586" s="302"/>
      <c r="BF586" s="302"/>
      <c r="BG586" s="165"/>
      <c r="BH586" s="303"/>
      <c r="BI586" s="165"/>
      <c r="BJ586" s="304"/>
      <c r="BK586" s="394"/>
      <c r="BL586" s="302"/>
      <c r="BM586" s="302"/>
      <c r="BN586" s="394"/>
      <c r="BO586" s="302"/>
      <c r="BP586" s="13"/>
      <c r="BQ586" s="302"/>
      <c r="BR586" s="13"/>
      <c r="BS586" s="302"/>
      <c r="BT586" s="13"/>
      <c r="BU586" s="302"/>
      <c r="BV586" s="386"/>
      <c r="BW586" s="303"/>
      <c r="BX586" s="303"/>
      <c r="BY586" s="302"/>
      <c r="BZ586" s="302"/>
      <c r="CA586" s="387"/>
      <c r="CB586" s="395"/>
      <c r="CC586" s="12"/>
      <c r="CD586" s="304"/>
      <c r="CE586" s="14"/>
      <c r="CF586" s="395"/>
      <c r="CG586" s="397"/>
      <c r="CH586" s="300">
        <f t="shared" si="225"/>
        <v>0</v>
      </c>
      <c r="CI586" s="26"/>
      <c r="CJ586" s="17">
        <f t="shared" si="246"/>
        <v>0</v>
      </c>
      <c r="CK586" s="18">
        <f t="shared" si="233"/>
        <v>12.89</v>
      </c>
      <c r="CM586" s="164"/>
      <c r="CN586" s="302"/>
      <c r="CO586" s="13">
        <f t="shared" si="226"/>
        <v>0</v>
      </c>
      <c r="CP586" s="302"/>
      <c r="CQ586" s="13">
        <f t="shared" si="227"/>
        <v>0</v>
      </c>
      <c r="CR586" s="302"/>
      <c r="CS586" s="13">
        <f t="shared" si="228"/>
        <v>0</v>
      </c>
      <c r="CT586" s="302"/>
      <c r="CU586" s="13">
        <f t="shared" si="247"/>
        <v>0</v>
      </c>
      <c r="CV586" s="302"/>
      <c r="CW586" s="13">
        <f t="shared" si="229"/>
        <v>0</v>
      </c>
      <c r="CX586" s="13">
        <f t="shared" si="230"/>
        <v>0</v>
      </c>
      <c r="CY586" s="251">
        <f t="shared" si="231"/>
        <v>0</v>
      </c>
      <c r="CZ586" s="13" t="s">
        <v>29</v>
      </c>
      <c r="DA586" s="13">
        <v>50</v>
      </c>
      <c r="DB586" s="22">
        <f t="shared" si="232"/>
        <v>0</v>
      </c>
      <c r="DD586" s="24"/>
      <c r="DF586" s="163"/>
      <c r="DH586" s="24"/>
      <c r="DI586" s="447"/>
      <c r="DJ586" s="163"/>
    </row>
    <row r="587" spans="1:114" s="7" customFormat="1">
      <c r="A587" s="277">
        <f t="shared" si="240"/>
        <v>50</v>
      </c>
      <c r="B587" s="21" t="e">
        <f>'Calculateur de trading'!I587/C587/W587</f>
        <v>#DIV/0!</v>
      </c>
      <c r="C587" s="278">
        <f t="shared" si="241"/>
        <v>10</v>
      </c>
      <c r="D587" s="426"/>
      <c r="E587" s="273">
        <f t="shared" si="242"/>
        <v>100</v>
      </c>
      <c r="F587" s="271">
        <f t="shared" si="234"/>
        <v>2</v>
      </c>
      <c r="G587" s="271" t="e">
        <f t="shared" si="235"/>
        <v>#DIV/0!</v>
      </c>
      <c r="H587" s="272">
        <f t="shared" si="236"/>
        <v>20</v>
      </c>
      <c r="I587" s="270"/>
      <c r="J587" s="273">
        <f t="shared" si="243"/>
        <v>200</v>
      </c>
      <c r="K587" s="271">
        <f t="shared" si="237"/>
        <v>4</v>
      </c>
      <c r="L587" s="271" t="e">
        <f t="shared" si="238"/>
        <v>#DIV/0!</v>
      </c>
      <c r="M587" s="272">
        <f t="shared" si="239"/>
        <v>40</v>
      </c>
      <c r="N587" s="389"/>
      <c r="O587" s="455" t="e">
        <f>(A587*B587*W587)+(B587*'Calculateur de trading'!H587)</f>
        <v>#DIV/0!</v>
      </c>
      <c r="P587" s="274" t="e">
        <f>O587/'Déscriptions des trades'!CK587</f>
        <v>#DIV/0!</v>
      </c>
      <c r="Q587" s="456" t="e">
        <f>'Déscriptions des trades'!CK587-O587</f>
        <v>#DIV/0!</v>
      </c>
      <c r="R587" s="466" t="e">
        <f t="shared" si="244"/>
        <v>#DIV/0!</v>
      </c>
      <c r="S587" s="389"/>
      <c r="T587" s="12"/>
      <c r="U587" s="25"/>
      <c r="V587" s="15"/>
      <c r="W587" s="490">
        <f t="shared" si="248"/>
        <v>0</v>
      </c>
      <c r="X587" s="21" t="e">
        <f>W587*U587/'Déscriptions des trades'!CK587*'Déscriptions des trades'!B587</f>
        <v>#DIV/0!</v>
      </c>
      <c r="Y587" s="459"/>
      <c r="Z587" s="389"/>
      <c r="AA587" s="23">
        <f t="shared" si="245"/>
        <v>0.1</v>
      </c>
      <c r="AB587" s="17" t="e">
        <f>(AA587*'Déscriptions des trades'!U587*'Déscriptions des trades'!B587/'Déscriptions des trades'!CK587)*'Déscriptions des trades'!W587</f>
        <v>#DIV/0!</v>
      </c>
      <c r="AC587" s="265" t="e">
        <f>AB587*'Déscriptions des trades'!CK587</f>
        <v>#DIV/0!</v>
      </c>
      <c r="AD587" s="266" t="e">
        <f>'Déscriptions des trades'!CK587-AC587</f>
        <v>#DIV/0!</v>
      </c>
      <c r="AE587" s="389"/>
      <c r="AF587" s="399">
        <v>583</v>
      </c>
      <c r="AG587" s="389"/>
      <c r="AH587" s="20"/>
      <c r="AI587" s="303"/>
      <c r="AJ587" s="307"/>
      <c r="AK587" s="161"/>
      <c r="AL587" s="305"/>
      <c r="AM587" s="305"/>
      <c r="AN587" s="162"/>
      <c r="AO587" s="439"/>
      <c r="AP587" s="162"/>
      <c r="AQ587" s="113"/>
      <c r="AR587" s="113"/>
      <c r="AS587" s="384"/>
      <c r="AT587" s="306"/>
      <c r="AU587" s="306"/>
      <c r="AV587" s="160"/>
      <c r="AW587" s="158"/>
      <c r="AX587" s="385"/>
      <c r="AY587" s="453"/>
      <c r="AZ587" s="165"/>
      <c r="BA587" s="301"/>
      <c r="BB587" s="165"/>
      <c r="BC587" s="301"/>
      <c r="BD587" s="165"/>
      <c r="BE587" s="302"/>
      <c r="BF587" s="302"/>
      <c r="BG587" s="165"/>
      <c r="BH587" s="303"/>
      <c r="BI587" s="165"/>
      <c r="BJ587" s="304"/>
      <c r="BK587" s="394"/>
      <c r="BL587" s="302"/>
      <c r="BM587" s="302"/>
      <c r="BN587" s="394"/>
      <c r="BO587" s="302"/>
      <c r="BP587" s="13"/>
      <c r="BQ587" s="302"/>
      <c r="BR587" s="13"/>
      <c r="BS587" s="302"/>
      <c r="BT587" s="13"/>
      <c r="BU587" s="302"/>
      <c r="BV587" s="386"/>
      <c r="BW587" s="303"/>
      <c r="BX587" s="303"/>
      <c r="BY587" s="302"/>
      <c r="BZ587" s="302"/>
      <c r="CA587" s="387"/>
      <c r="CB587" s="395"/>
      <c r="CC587" s="12"/>
      <c r="CD587" s="304"/>
      <c r="CE587" s="14"/>
      <c r="CF587" s="395"/>
      <c r="CG587" s="397"/>
      <c r="CH587" s="300">
        <f t="shared" si="225"/>
        <v>0</v>
      </c>
      <c r="CI587" s="26"/>
      <c r="CJ587" s="17">
        <f t="shared" si="246"/>
        <v>0</v>
      </c>
      <c r="CK587" s="18">
        <f t="shared" si="233"/>
        <v>12.89</v>
      </c>
      <c r="CM587" s="164"/>
      <c r="CN587" s="302"/>
      <c r="CO587" s="13">
        <f t="shared" si="226"/>
        <v>0</v>
      </c>
      <c r="CP587" s="302"/>
      <c r="CQ587" s="13">
        <f t="shared" si="227"/>
        <v>0</v>
      </c>
      <c r="CR587" s="302"/>
      <c r="CS587" s="13">
        <f t="shared" si="228"/>
        <v>0</v>
      </c>
      <c r="CT587" s="302"/>
      <c r="CU587" s="13">
        <f t="shared" si="247"/>
        <v>0</v>
      </c>
      <c r="CV587" s="302"/>
      <c r="CW587" s="13">
        <f t="shared" si="229"/>
        <v>0</v>
      </c>
      <c r="CX587" s="13">
        <f t="shared" si="230"/>
        <v>0</v>
      </c>
      <c r="CY587" s="251">
        <f t="shared" si="231"/>
        <v>0</v>
      </c>
      <c r="CZ587" s="13" t="s">
        <v>29</v>
      </c>
      <c r="DA587" s="13">
        <v>50</v>
      </c>
      <c r="DB587" s="22">
        <f t="shared" si="232"/>
        <v>0</v>
      </c>
      <c r="DD587" s="24"/>
      <c r="DF587" s="163"/>
      <c r="DH587" s="24"/>
      <c r="DI587" s="447"/>
      <c r="DJ587" s="163"/>
    </row>
    <row r="588" spans="1:114" s="7" customFormat="1">
      <c r="A588" s="277">
        <f t="shared" si="240"/>
        <v>50</v>
      </c>
      <c r="B588" s="21" t="e">
        <f>'Calculateur de trading'!I588/C588/W588</f>
        <v>#DIV/0!</v>
      </c>
      <c r="C588" s="278">
        <f t="shared" si="241"/>
        <v>10</v>
      </c>
      <c r="D588" s="278"/>
      <c r="E588" s="273">
        <f t="shared" si="242"/>
        <v>100</v>
      </c>
      <c r="F588" s="271">
        <f t="shared" si="234"/>
        <v>2</v>
      </c>
      <c r="G588" s="271" t="e">
        <f t="shared" si="235"/>
        <v>#DIV/0!</v>
      </c>
      <c r="H588" s="272">
        <f t="shared" si="236"/>
        <v>20</v>
      </c>
      <c r="I588" s="270"/>
      <c r="J588" s="273">
        <f t="shared" si="243"/>
        <v>200</v>
      </c>
      <c r="K588" s="271">
        <f t="shared" si="237"/>
        <v>4</v>
      </c>
      <c r="L588" s="271" t="e">
        <f t="shared" si="238"/>
        <v>#DIV/0!</v>
      </c>
      <c r="M588" s="272">
        <f t="shared" si="239"/>
        <v>40</v>
      </c>
      <c r="N588" s="389"/>
      <c r="O588" s="455" t="e">
        <f>(A588*B588*W588)+(B588*'Calculateur de trading'!H588)</f>
        <v>#DIV/0!</v>
      </c>
      <c r="P588" s="274" t="e">
        <f>O588/'Déscriptions des trades'!CK588</f>
        <v>#DIV/0!</v>
      </c>
      <c r="Q588" s="456" t="e">
        <f>'Déscriptions des trades'!CK588-O588</f>
        <v>#DIV/0!</v>
      </c>
      <c r="R588" s="466" t="e">
        <f t="shared" si="244"/>
        <v>#DIV/0!</v>
      </c>
      <c r="S588" s="389"/>
      <c r="T588" s="12"/>
      <c r="U588" s="25"/>
      <c r="V588" s="15"/>
      <c r="W588" s="490">
        <f t="shared" si="248"/>
        <v>0</v>
      </c>
      <c r="X588" s="21" t="e">
        <f>W588*U588/'Déscriptions des trades'!CK588*'Déscriptions des trades'!B588</f>
        <v>#DIV/0!</v>
      </c>
      <c r="Y588" s="459"/>
      <c r="Z588" s="389"/>
      <c r="AA588" s="23">
        <f t="shared" si="245"/>
        <v>0.1</v>
      </c>
      <c r="AB588" s="17" t="e">
        <f>(AA588*'Déscriptions des trades'!U588*'Déscriptions des trades'!B588/'Déscriptions des trades'!CK588)*'Déscriptions des trades'!W588</f>
        <v>#DIV/0!</v>
      </c>
      <c r="AC588" s="265" t="e">
        <f>AB588*'Déscriptions des trades'!CK588</f>
        <v>#DIV/0!</v>
      </c>
      <c r="AD588" s="266" t="e">
        <f>'Déscriptions des trades'!CK588-AC588</f>
        <v>#DIV/0!</v>
      </c>
      <c r="AE588" s="389"/>
      <c r="AF588" s="399">
        <v>584</v>
      </c>
      <c r="AG588" s="389"/>
      <c r="AH588" s="20"/>
      <c r="AI588" s="303"/>
      <c r="AJ588" s="307"/>
      <c r="AK588" s="161"/>
      <c r="AL588" s="305"/>
      <c r="AM588" s="305"/>
      <c r="AN588" s="162"/>
      <c r="AO588" s="439"/>
      <c r="AP588" s="162"/>
      <c r="AQ588" s="113"/>
      <c r="AR588" s="113"/>
      <c r="AS588" s="384"/>
      <c r="AT588" s="306"/>
      <c r="AU588" s="306"/>
      <c r="AV588" s="160"/>
      <c r="AW588" s="158"/>
      <c r="AX588" s="385"/>
      <c r="AY588" s="453"/>
      <c r="AZ588" s="165"/>
      <c r="BA588" s="301"/>
      <c r="BB588" s="165"/>
      <c r="BC588" s="301"/>
      <c r="BD588" s="165"/>
      <c r="BE588" s="302"/>
      <c r="BF588" s="302"/>
      <c r="BG588" s="165"/>
      <c r="BH588" s="303"/>
      <c r="BI588" s="165"/>
      <c r="BJ588" s="304"/>
      <c r="BK588" s="394"/>
      <c r="BL588" s="302"/>
      <c r="BM588" s="302"/>
      <c r="BN588" s="394"/>
      <c r="BO588" s="302"/>
      <c r="BP588" s="13"/>
      <c r="BQ588" s="302"/>
      <c r="BR588" s="13"/>
      <c r="BS588" s="302"/>
      <c r="BT588" s="13"/>
      <c r="BU588" s="302"/>
      <c r="BV588" s="386"/>
      <c r="BW588" s="303"/>
      <c r="BX588" s="303"/>
      <c r="BY588" s="302"/>
      <c r="BZ588" s="302"/>
      <c r="CA588" s="387"/>
      <c r="CB588" s="395"/>
      <c r="CC588" s="12"/>
      <c r="CD588" s="304"/>
      <c r="CE588" s="14"/>
      <c r="CF588" s="395"/>
      <c r="CG588" s="397"/>
      <c r="CH588" s="300">
        <f t="shared" si="225"/>
        <v>0</v>
      </c>
      <c r="CI588" s="26"/>
      <c r="CJ588" s="17">
        <f t="shared" si="246"/>
        <v>0</v>
      </c>
      <c r="CK588" s="18">
        <f t="shared" si="233"/>
        <v>12.89</v>
      </c>
      <c r="CM588" s="164"/>
      <c r="CN588" s="302"/>
      <c r="CO588" s="13">
        <f t="shared" si="226"/>
        <v>0</v>
      </c>
      <c r="CP588" s="302"/>
      <c r="CQ588" s="13">
        <f t="shared" si="227"/>
        <v>0</v>
      </c>
      <c r="CR588" s="302"/>
      <c r="CS588" s="13">
        <f t="shared" si="228"/>
        <v>0</v>
      </c>
      <c r="CT588" s="302"/>
      <c r="CU588" s="13">
        <f t="shared" si="247"/>
        <v>0</v>
      </c>
      <c r="CV588" s="302"/>
      <c r="CW588" s="13">
        <f t="shared" si="229"/>
        <v>0</v>
      </c>
      <c r="CX588" s="13">
        <f t="shared" si="230"/>
        <v>0</v>
      </c>
      <c r="CY588" s="251">
        <f t="shared" si="231"/>
        <v>0</v>
      </c>
      <c r="CZ588" s="13" t="s">
        <v>29</v>
      </c>
      <c r="DA588" s="13">
        <v>50</v>
      </c>
      <c r="DB588" s="22">
        <f t="shared" si="232"/>
        <v>0</v>
      </c>
      <c r="DD588" s="24"/>
      <c r="DF588" s="163"/>
      <c r="DH588" s="24"/>
      <c r="DI588" s="447"/>
      <c r="DJ588" s="163"/>
    </row>
    <row r="589" spans="1:114" s="7" customFormat="1">
      <c r="A589" s="277">
        <f t="shared" si="240"/>
        <v>50</v>
      </c>
      <c r="B589" s="21" t="e">
        <f>'Calculateur de trading'!I589/C589/W589</f>
        <v>#DIV/0!</v>
      </c>
      <c r="C589" s="278">
        <f t="shared" si="241"/>
        <v>10</v>
      </c>
      <c r="D589" s="426"/>
      <c r="E589" s="273">
        <f t="shared" si="242"/>
        <v>100</v>
      </c>
      <c r="F589" s="271">
        <f t="shared" si="234"/>
        <v>2</v>
      </c>
      <c r="G589" s="271" t="e">
        <f t="shared" si="235"/>
        <v>#DIV/0!</v>
      </c>
      <c r="H589" s="272">
        <f t="shared" si="236"/>
        <v>20</v>
      </c>
      <c r="I589" s="270"/>
      <c r="J589" s="273">
        <f t="shared" si="243"/>
        <v>200</v>
      </c>
      <c r="K589" s="271">
        <f t="shared" si="237"/>
        <v>4</v>
      </c>
      <c r="L589" s="271" t="e">
        <f t="shared" si="238"/>
        <v>#DIV/0!</v>
      </c>
      <c r="M589" s="272">
        <f t="shared" si="239"/>
        <v>40</v>
      </c>
      <c r="N589" s="389"/>
      <c r="O589" s="455" t="e">
        <f>(A589*B589*W589)+(B589*'Calculateur de trading'!H589)</f>
        <v>#DIV/0!</v>
      </c>
      <c r="P589" s="274" t="e">
        <f>O589/'Déscriptions des trades'!CK589</f>
        <v>#DIV/0!</v>
      </c>
      <c r="Q589" s="456" t="e">
        <f>'Déscriptions des trades'!CK589-O589</f>
        <v>#DIV/0!</v>
      </c>
      <c r="R589" s="466" t="e">
        <f t="shared" si="244"/>
        <v>#DIV/0!</v>
      </c>
      <c r="S589" s="389"/>
      <c r="T589" s="12"/>
      <c r="U589" s="25"/>
      <c r="V589" s="15"/>
      <c r="W589" s="490">
        <f t="shared" si="248"/>
        <v>0</v>
      </c>
      <c r="X589" s="21" t="e">
        <f>W589*U589/'Déscriptions des trades'!CK589*'Déscriptions des trades'!B589</f>
        <v>#DIV/0!</v>
      </c>
      <c r="Y589" s="459"/>
      <c r="Z589" s="389"/>
      <c r="AA589" s="23">
        <f t="shared" si="245"/>
        <v>0.1</v>
      </c>
      <c r="AB589" s="17" t="e">
        <f>(AA589*'Déscriptions des trades'!U589*'Déscriptions des trades'!B589/'Déscriptions des trades'!CK589)*'Déscriptions des trades'!W589</f>
        <v>#DIV/0!</v>
      </c>
      <c r="AC589" s="265" t="e">
        <f>AB589*'Déscriptions des trades'!CK589</f>
        <v>#DIV/0!</v>
      </c>
      <c r="AD589" s="266" t="e">
        <f>'Déscriptions des trades'!CK589-AC589</f>
        <v>#DIV/0!</v>
      </c>
      <c r="AE589" s="389"/>
      <c r="AF589" s="399">
        <v>585</v>
      </c>
      <c r="AG589" s="389"/>
      <c r="AH589" s="20"/>
      <c r="AI589" s="303"/>
      <c r="AJ589" s="307"/>
      <c r="AK589" s="161"/>
      <c r="AL589" s="305"/>
      <c r="AM589" s="305"/>
      <c r="AN589" s="162"/>
      <c r="AO589" s="439"/>
      <c r="AP589" s="162"/>
      <c r="AQ589" s="113"/>
      <c r="AR589" s="113"/>
      <c r="AS589" s="384"/>
      <c r="AT589" s="306"/>
      <c r="AU589" s="306"/>
      <c r="AV589" s="160"/>
      <c r="AW589" s="158"/>
      <c r="AX589" s="385"/>
      <c r="AY589" s="453"/>
      <c r="AZ589" s="165"/>
      <c r="BA589" s="301"/>
      <c r="BB589" s="165"/>
      <c r="BC589" s="301"/>
      <c r="BD589" s="165"/>
      <c r="BE589" s="302"/>
      <c r="BF589" s="302"/>
      <c r="BG589" s="165"/>
      <c r="BH589" s="303"/>
      <c r="BI589" s="165"/>
      <c r="BJ589" s="304"/>
      <c r="BK589" s="394"/>
      <c r="BL589" s="302"/>
      <c r="BM589" s="302"/>
      <c r="BN589" s="394"/>
      <c r="BO589" s="302"/>
      <c r="BP589" s="13"/>
      <c r="BQ589" s="302"/>
      <c r="BR589" s="13"/>
      <c r="BS589" s="302"/>
      <c r="BT589" s="13"/>
      <c r="BU589" s="302"/>
      <c r="BV589" s="386"/>
      <c r="BW589" s="303"/>
      <c r="BX589" s="303"/>
      <c r="BY589" s="302"/>
      <c r="BZ589" s="302"/>
      <c r="CA589" s="387"/>
      <c r="CB589" s="395"/>
      <c r="CC589" s="12"/>
      <c r="CD589" s="304"/>
      <c r="CE589" s="14"/>
      <c r="CF589" s="395"/>
      <c r="CG589" s="397"/>
      <c r="CH589" s="300">
        <f t="shared" si="225"/>
        <v>0</v>
      </c>
      <c r="CI589" s="26"/>
      <c r="CJ589" s="17">
        <f t="shared" si="246"/>
        <v>0</v>
      </c>
      <c r="CK589" s="18">
        <f t="shared" si="233"/>
        <v>12.89</v>
      </c>
      <c r="CM589" s="164"/>
      <c r="CN589" s="302"/>
      <c r="CO589" s="13">
        <f t="shared" si="226"/>
        <v>0</v>
      </c>
      <c r="CP589" s="302"/>
      <c r="CQ589" s="13">
        <f t="shared" si="227"/>
        <v>0</v>
      </c>
      <c r="CR589" s="302"/>
      <c r="CS589" s="13">
        <f t="shared" si="228"/>
        <v>0</v>
      </c>
      <c r="CT589" s="302"/>
      <c r="CU589" s="13">
        <f t="shared" si="247"/>
        <v>0</v>
      </c>
      <c r="CV589" s="302"/>
      <c r="CW589" s="13">
        <f t="shared" si="229"/>
        <v>0</v>
      </c>
      <c r="CX589" s="13">
        <f t="shared" si="230"/>
        <v>0</v>
      </c>
      <c r="CY589" s="251">
        <f t="shared" si="231"/>
        <v>0</v>
      </c>
      <c r="CZ589" s="13" t="s">
        <v>29</v>
      </c>
      <c r="DA589" s="13">
        <v>50</v>
      </c>
      <c r="DB589" s="22">
        <f t="shared" si="232"/>
        <v>0</v>
      </c>
      <c r="DD589" s="24"/>
      <c r="DF589" s="163"/>
      <c r="DH589" s="24"/>
      <c r="DI589" s="447"/>
      <c r="DJ589" s="163"/>
    </row>
    <row r="590" spans="1:114" s="7" customFormat="1">
      <c r="A590" s="277">
        <f t="shared" si="240"/>
        <v>50</v>
      </c>
      <c r="B590" s="21" t="e">
        <f>'Calculateur de trading'!I590/C590/W590</f>
        <v>#DIV/0!</v>
      </c>
      <c r="C590" s="278">
        <f t="shared" si="241"/>
        <v>10</v>
      </c>
      <c r="D590" s="278"/>
      <c r="E590" s="273">
        <f t="shared" si="242"/>
        <v>100</v>
      </c>
      <c r="F590" s="271">
        <f t="shared" si="234"/>
        <v>2</v>
      </c>
      <c r="G590" s="271" t="e">
        <f t="shared" si="235"/>
        <v>#DIV/0!</v>
      </c>
      <c r="H590" s="272">
        <f t="shared" si="236"/>
        <v>20</v>
      </c>
      <c r="I590" s="270"/>
      <c r="J590" s="273">
        <f t="shared" si="243"/>
        <v>200</v>
      </c>
      <c r="K590" s="271">
        <f t="shared" si="237"/>
        <v>4</v>
      </c>
      <c r="L590" s="271" t="e">
        <f t="shared" si="238"/>
        <v>#DIV/0!</v>
      </c>
      <c r="M590" s="272">
        <f t="shared" si="239"/>
        <v>40</v>
      </c>
      <c r="N590" s="389"/>
      <c r="O590" s="455" t="e">
        <f>(A590*B590*W590)+(B590*'Calculateur de trading'!H590)</f>
        <v>#DIV/0!</v>
      </c>
      <c r="P590" s="274" t="e">
        <f>O590/'Déscriptions des trades'!CK590</f>
        <v>#DIV/0!</v>
      </c>
      <c r="Q590" s="456" t="e">
        <f>'Déscriptions des trades'!CK590-O590</f>
        <v>#DIV/0!</v>
      </c>
      <c r="R590" s="466" t="e">
        <f t="shared" si="244"/>
        <v>#DIV/0!</v>
      </c>
      <c r="S590" s="389"/>
      <c r="T590" s="12"/>
      <c r="U590" s="25"/>
      <c r="V590" s="15"/>
      <c r="W590" s="490">
        <f t="shared" si="248"/>
        <v>0</v>
      </c>
      <c r="X590" s="21" t="e">
        <f>W590*U590/'Déscriptions des trades'!CK590*'Déscriptions des trades'!B590</f>
        <v>#DIV/0!</v>
      </c>
      <c r="Y590" s="459"/>
      <c r="Z590" s="389"/>
      <c r="AA590" s="23">
        <f t="shared" si="245"/>
        <v>0.1</v>
      </c>
      <c r="AB590" s="17" t="e">
        <f>(AA590*'Déscriptions des trades'!U590*'Déscriptions des trades'!B590/'Déscriptions des trades'!CK590)*'Déscriptions des trades'!W590</f>
        <v>#DIV/0!</v>
      </c>
      <c r="AC590" s="265" t="e">
        <f>AB590*'Déscriptions des trades'!CK590</f>
        <v>#DIV/0!</v>
      </c>
      <c r="AD590" s="266" t="e">
        <f>'Déscriptions des trades'!CK590-AC590</f>
        <v>#DIV/0!</v>
      </c>
      <c r="AE590" s="389"/>
      <c r="AF590" s="399">
        <v>586</v>
      </c>
      <c r="AG590" s="389"/>
      <c r="AH590" s="20"/>
      <c r="AI590" s="303"/>
      <c r="AJ590" s="307"/>
      <c r="AK590" s="161"/>
      <c r="AL590" s="305"/>
      <c r="AM590" s="305"/>
      <c r="AN590" s="162"/>
      <c r="AO590" s="439"/>
      <c r="AP590" s="162"/>
      <c r="AQ590" s="113"/>
      <c r="AR590" s="113"/>
      <c r="AS590" s="384"/>
      <c r="AT590" s="306"/>
      <c r="AU590" s="306"/>
      <c r="AV590" s="160"/>
      <c r="AW590" s="158"/>
      <c r="AX590" s="385"/>
      <c r="AY590" s="453"/>
      <c r="AZ590" s="165"/>
      <c r="BA590" s="301"/>
      <c r="BB590" s="165"/>
      <c r="BC590" s="301"/>
      <c r="BD590" s="165"/>
      <c r="BE590" s="302"/>
      <c r="BF590" s="302"/>
      <c r="BG590" s="165"/>
      <c r="BH590" s="303"/>
      <c r="BI590" s="165"/>
      <c r="BJ590" s="304"/>
      <c r="BK590" s="394"/>
      <c r="BL590" s="302"/>
      <c r="BM590" s="302"/>
      <c r="BN590" s="394"/>
      <c r="BO590" s="302"/>
      <c r="BP590" s="13"/>
      <c r="BQ590" s="302"/>
      <c r="BR590" s="13"/>
      <c r="BS590" s="302"/>
      <c r="BT590" s="13"/>
      <c r="BU590" s="302"/>
      <c r="BV590" s="386"/>
      <c r="BW590" s="303"/>
      <c r="BX590" s="303"/>
      <c r="BY590" s="302"/>
      <c r="BZ590" s="302"/>
      <c r="CA590" s="387"/>
      <c r="CB590" s="395"/>
      <c r="CC590" s="12"/>
      <c r="CD590" s="304"/>
      <c r="CE590" s="14"/>
      <c r="CF590" s="395"/>
      <c r="CG590" s="397"/>
      <c r="CH590" s="300">
        <f t="shared" si="225"/>
        <v>0</v>
      </c>
      <c r="CI590" s="26"/>
      <c r="CJ590" s="17">
        <f t="shared" si="246"/>
        <v>0</v>
      </c>
      <c r="CK590" s="18">
        <f t="shared" si="233"/>
        <v>12.89</v>
      </c>
      <c r="CM590" s="164"/>
      <c r="CN590" s="302"/>
      <c r="CO590" s="13">
        <f t="shared" si="226"/>
        <v>0</v>
      </c>
      <c r="CP590" s="302"/>
      <c r="CQ590" s="13">
        <f t="shared" si="227"/>
        <v>0</v>
      </c>
      <c r="CR590" s="302"/>
      <c r="CS590" s="13">
        <f t="shared" si="228"/>
        <v>0</v>
      </c>
      <c r="CT590" s="302"/>
      <c r="CU590" s="13">
        <f t="shared" si="247"/>
        <v>0</v>
      </c>
      <c r="CV590" s="302"/>
      <c r="CW590" s="13">
        <f t="shared" si="229"/>
        <v>0</v>
      </c>
      <c r="CX590" s="13">
        <f t="shared" si="230"/>
        <v>0</v>
      </c>
      <c r="CY590" s="251">
        <f t="shared" si="231"/>
        <v>0</v>
      </c>
      <c r="CZ590" s="13" t="s">
        <v>29</v>
      </c>
      <c r="DA590" s="13">
        <v>50</v>
      </c>
      <c r="DB590" s="22">
        <f t="shared" si="232"/>
        <v>0</v>
      </c>
      <c r="DD590" s="24"/>
      <c r="DF590" s="163"/>
      <c r="DH590" s="24"/>
      <c r="DI590" s="447"/>
      <c r="DJ590" s="163"/>
    </row>
    <row r="591" spans="1:114" s="7" customFormat="1">
      <c r="A591" s="277">
        <f t="shared" si="240"/>
        <v>50</v>
      </c>
      <c r="B591" s="21" t="e">
        <f>'Calculateur de trading'!I591/C591/W591</f>
        <v>#DIV/0!</v>
      </c>
      <c r="C591" s="278">
        <f t="shared" si="241"/>
        <v>10</v>
      </c>
      <c r="D591" s="426"/>
      <c r="E591" s="273">
        <f t="shared" si="242"/>
        <v>100</v>
      </c>
      <c r="F591" s="271">
        <f t="shared" si="234"/>
        <v>2</v>
      </c>
      <c r="G591" s="271" t="e">
        <f t="shared" si="235"/>
        <v>#DIV/0!</v>
      </c>
      <c r="H591" s="272">
        <f t="shared" si="236"/>
        <v>20</v>
      </c>
      <c r="I591" s="270"/>
      <c r="J591" s="273">
        <f t="shared" si="243"/>
        <v>200</v>
      </c>
      <c r="K591" s="271">
        <f t="shared" si="237"/>
        <v>4</v>
      </c>
      <c r="L591" s="271" t="e">
        <f t="shared" si="238"/>
        <v>#DIV/0!</v>
      </c>
      <c r="M591" s="272">
        <f t="shared" si="239"/>
        <v>40</v>
      </c>
      <c r="N591" s="389"/>
      <c r="O591" s="455" t="e">
        <f>(A591*B591*W591)+(B591*'Calculateur de trading'!H591)</f>
        <v>#DIV/0!</v>
      </c>
      <c r="P591" s="274" t="e">
        <f>O591/'Déscriptions des trades'!CK591</f>
        <v>#DIV/0!</v>
      </c>
      <c r="Q591" s="456" t="e">
        <f>'Déscriptions des trades'!CK591-O591</f>
        <v>#DIV/0!</v>
      </c>
      <c r="R591" s="466" t="e">
        <f t="shared" si="244"/>
        <v>#DIV/0!</v>
      </c>
      <c r="S591" s="389"/>
      <c r="T591" s="12"/>
      <c r="U591" s="25"/>
      <c r="V591" s="15"/>
      <c r="W591" s="490">
        <f t="shared" si="248"/>
        <v>0</v>
      </c>
      <c r="X591" s="21" t="e">
        <f>W591*U591/'Déscriptions des trades'!CK591*'Déscriptions des trades'!B591</f>
        <v>#DIV/0!</v>
      </c>
      <c r="Y591" s="459"/>
      <c r="Z591" s="389"/>
      <c r="AA591" s="23">
        <f t="shared" si="245"/>
        <v>0.1</v>
      </c>
      <c r="AB591" s="17" t="e">
        <f>(AA591*'Déscriptions des trades'!U591*'Déscriptions des trades'!B591/'Déscriptions des trades'!CK591)*'Déscriptions des trades'!W591</f>
        <v>#DIV/0!</v>
      </c>
      <c r="AC591" s="265" t="e">
        <f>AB591*'Déscriptions des trades'!CK591</f>
        <v>#DIV/0!</v>
      </c>
      <c r="AD591" s="266" t="e">
        <f>'Déscriptions des trades'!CK591-AC591</f>
        <v>#DIV/0!</v>
      </c>
      <c r="AE591" s="389"/>
      <c r="AF591" s="399">
        <v>587</v>
      </c>
      <c r="AG591" s="389"/>
      <c r="AH591" s="20"/>
      <c r="AI591" s="303"/>
      <c r="AJ591" s="307"/>
      <c r="AK591" s="161"/>
      <c r="AL591" s="305"/>
      <c r="AM591" s="305"/>
      <c r="AN591" s="162"/>
      <c r="AO591" s="439"/>
      <c r="AP591" s="162"/>
      <c r="AQ591" s="113"/>
      <c r="AR591" s="113"/>
      <c r="AS591" s="384"/>
      <c r="AT591" s="306"/>
      <c r="AU591" s="306"/>
      <c r="AV591" s="160"/>
      <c r="AW591" s="158"/>
      <c r="AX591" s="385"/>
      <c r="AY591" s="453"/>
      <c r="AZ591" s="165"/>
      <c r="BA591" s="301"/>
      <c r="BB591" s="165"/>
      <c r="BC591" s="301"/>
      <c r="BD591" s="165"/>
      <c r="BE591" s="302"/>
      <c r="BF591" s="302"/>
      <c r="BG591" s="165"/>
      <c r="BH591" s="303"/>
      <c r="BI591" s="165"/>
      <c r="BJ591" s="304"/>
      <c r="BK591" s="394"/>
      <c r="BL591" s="302"/>
      <c r="BM591" s="302"/>
      <c r="BN591" s="394"/>
      <c r="BO591" s="302"/>
      <c r="BP591" s="13"/>
      <c r="BQ591" s="302"/>
      <c r="BR591" s="13"/>
      <c r="BS591" s="302"/>
      <c r="BT591" s="13"/>
      <c r="BU591" s="302"/>
      <c r="BV591" s="386"/>
      <c r="BW591" s="303"/>
      <c r="BX591" s="303"/>
      <c r="BY591" s="302"/>
      <c r="BZ591" s="302"/>
      <c r="CA591" s="387"/>
      <c r="CB591" s="395"/>
      <c r="CC591" s="12"/>
      <c r="CD591" s="304"/>
      <c r="CE591" s="14"/>
      <c r="CF591" s="395"/>
      <c r="CG591" s="397"/>
      <c r="CH591" s="300">
        <f t="shared" ref="CH591:CH654" si="249">BW591-BH591</f>
        <v>0</v>
      </c>
      <c r="CI591" s="26"/>
      <c r="CJ591" s="17">
        <f t="shared" si="246"/>
        <v>0</v>
      </c>
      <c r="CK591" s="18">
        <f t="shared" si="233"/>
        <v>12.89</v>
      </c>
      <c r="CM591" s="164"/>
      <c r="CN591" s="302"/>
      <c r="CO591" s="13">
        <f t="shared" ref="CO591:CO654" si="250">IF(CN591="Oui",10,)</f>
        <v>0</v>
      </c>
      <c r="CP591" s="302"/>
      <c r="CQ591" s="13">
        <f t="shared" ref="CQ591:CQ654" si="251">IF(CP591="Oui",10,)</f>
        <v>0</v>
      </c>
      <c r="CR591" s="302"/>
      <c r="CS591" s="13">
        <f t="shared" ref="CS591:CS654" si="252">IF(CR591="Bon",10,)</f>
        <v>0</v>
      </c>
      <c r="CT591" s="302"/>
      <c r="CU591" s="13">
        <f t="shared" si="247"/>
        <v>0</v>
      </c>
      <c r="CV591" s="302"/>
      <c r="CW591" s="13">
        <f t="shared" ref="CW591:CW654" si="253">IF(CV591="Non",10,)</f>
        <v>0</v>
      </c>
      <c r="CX591" s="13">
        <f t="shared" ref="CX591:CX654" si="254">IF(CV591="Oui",-40,)</f>
        <v>0</v>
      </c>
      <c r="CY591" s="251">
        <f t="shared" ref="CY591:CY654" si="255">SUM(CN591:CX591)</f>
        <v>0</v>
      </c>
      <c r="CZ591" s="13" t="s">
        <v>29</v>
      </c>
      <c r="DA591" s="13">
        <v>50</v>
      </c>
      <c r="DB591" s="22">
        <f t="shared" ref="DB591:DB654" si="256">CY591/DA591</f>
        <v>0</v>
      </c>
      <c r="DD591" s="24"/>
      <c r="DF591" s="163"/>
      <c r="DH591" s="24"/>
      <c r="DI591" s="447"/>
      <c r="DJ591" s="163"/>
    </row>
    <row r="592" spans="1:114" s="7" customFormat="1">
      <c r="A592" s="277">
        <f t="shared" si="240"/>
        <v>50</v>
      </c>
      <c r="B592" s="21" t="e">
        <f>'Calculateur de trading'!I592/C592/W592</f>
        <v>#DIV/0!</v>
      </c>
      <c r="C592" s="278">
        <f t="shared" si="241"/>
        <v>10</v>
      </c>
      <c r="D592" s="278"/>
      <c r="E592" s="273">
        <f t="shared" si="242"/>
        <v>100</v>
      </c>
      <c r="F592" s="271">
        <f t="shared" si="234"/>
        <v>2</v>
      </c>
      <c r="G592" s="271" t="e">
        <f t="shared" si="235"/>
        <v>#DIV/0!</v>
      </c>
      <c r="H592" s="272">
        <f t="shared" si="236"/>
        <v>20</v>
      </c>
      <c r="I592" s="270"/>
      <c r="J592" s="273">
        <f t="shared" si="243"/>
        <v>200</v>
      </c>
      <c r="K592" s="271">
        <f t="shared" si="237"/>
        <v>4</v>
      </c>
      <c r="L592" s="271" t="e">
        <f t="shared" si="238"/>
        <v>#DIV/0!</v>
      </c>
      <c r="M592" s="272">
        <f t="shared" si="239"/>
        <v>40</v>
      </c>
      <c r="N592" s="389"/>
      <c r="O592" s="455" t="e">
        <f>(A592*B592*W592)+(B592*'Calculateur de trading'!H592)</f>
        <v>#DIV/0!</v>
      </c>
      <c r="P592" s="274" t="e">
        <f>O592/'Déscriptions des trades'!CK592</f>
        <v>#DIV/0!</v>
      </c>
      <c r="Q592" s="456" t="e">
        <f>'Déscriptions des trades'!CK592-O592</f>
        <v>#DIV/0!</v>
      </c>
      <c r="R592" s="466" t="e">
        <f t="shared" si="244"/>
        <v>#DIV/0!</v>
      </c>
      <c r="S592" s="389"/>
      <c r="T592" s="12"/>
      <c r="U592" s="25"/>
      <c r="V592" s="15"/>
      <c r="W592" s="490">
        <f t="shared" si="248"/>
        <v>0</v>
      </c>
      <c r="X592" s="21" t="e">
        <f>W592*U592/'Déscriptions des trades'!CK592*'Déscriptions des trades'!B592</f>
        <v>#DIV/0!</v>
      </c>
      <c r="Y592" s="459"/>
      <c r="Z592" s="389"/>
      <c r="AA592" s="23">
        <f t="shared" si="245"/>
        <v>0.1</v>
      </c>
      <c r="AB592" s="17" t="e">
        <f>(AA592*'Déscriptions des trades'!U592*'Déscriptions des trades'!B592/'Déscriptions des trades'!CK592)*'Déscriptions des trades'!W592</f>
        <v>#DIV/0!</v>
      </c>
      <c r="AC592" s="265" t="e">
        <f>AB592*'Déscriptions des trades'!CK592</f>
        <v>#DIV/0!</v>
      </c>
      <c r="AD592" s="266" t="e">
        <f>'Déscriptions des trades'!CK592-AC592</f>
        <v>#DIV/0!</v>
      </c>
      <c r="AE592" s="389"/>
      <c r="AF592" s="399">
        <v>588</v>
      </c>
      <c r="AG592" s="389"/>
      <c r="AH592" s="20"/>
      <c r="AI592" s="303"/>
      <c r="AJ592" s="307"/>
      <c r="AK592" s="161"/>
      <c r="AL592" s="305"/>
      <c r="AM592" s="305"/>
      <c r="AN592" s="162"/>
      <c r="AO592" s="439"/>
      <c r="AP592" s="162"/>
      <c r="AQ592" s="113"/>
      <c r="AR592" s="113"/>
      <c r="AS592" s="384"/>
      <c r="AT592" s="306"/>
      <c r="AU592" s="306"/>
      <c r="AV592" s="160"/>
      <c r="AW592" s="158"/>
      <c r="AX592" s="385"/>
      <c r="AY592" s="453"/>
      <c r="AZ592" s="165"/>
      <c r="BA592" s="301"/>
      <c r="BB592" s="165"/>
      <c r="BC592" s="301"/>
      <c r="BD592" s="165"/>
      <c r="BE592" s="302"/>
      <c r="BF592" s="302"/>
      <c r="BG592" s="165"/>
      <c r="BH592" s="303"/>
      <c r="BI592" s="165"/>
      <c r="BJ592" s="304"/>
      <c r="BK592" s="394"/>
      <c r="BL592" s="302"/>
      <c r="BM592" s="302"/>
      <c r="BN592" s="394"/>
      <c r="BO592" s="302"/>
      <c r="BP592" s="13"/>
      <c r="BQ592" s="302"/>
      <c r="BR592" s="13"/>
      <c r="BS592" s="302"/>
      <c r="BT592" s="13"/>
      <c r="BU592" s="302"/>
      <c r="BV592" s="386"/>
      <c r="BW592" s="303"/>
      <c r="BX592" s="303"/>
      <c r="BY592" s="302"/>
      <c r="BZ592" s="302"/>
      <c r="CA592" s="387"/>
      <c r="CB592" s="395"/>
      <c r="CC592" s="12"/>
      <c r="CD592" s="304"/>
      <c r="CE592" s="14"/>
      <c r="CF592" s="395"/>
      <c r="CG592" s="397"/>
      <c r="CH592" s="300">
        <f t="shared" si="249"/>
        <v>0</v>
      </c>
      <c r="CI592" s="26"/>
      <c r="CJ592" s="17">
        <f t="shared" si="246"/>
        <v>0</v>
      </c>
      <c r="CK592" s="18">
        <f t="shared" ref="CK592:CK655" si="257">CI592+CK591</f>
        <v>12.89</v>
      </c>
      <c r="CM592" s="164"/>
      <c r="CN592" s="302"/>
      <c r="CO592" s="13">
        <f t="shared" si="250"/>
        <v>0</v>
      </c>
      <c r="CP592" s="302"/>
      <c r="CQ592" s="13">
        <f t="shared" si="251"/>
        <v>0</v>
      </c>
      <c r="CR592" s="302"/>
      <c r="CS592" s="13">
        <f t="shared" si="252"/>
        <v>0</v>
      </c>
      <c r="CT592" s="302"/>
      <c r="CU592" s="13">
        <f t="shared" si="247"/>
        <v>0</v>
      </c>
      <c r="CV592" s="302"/>
      <c r="CW592" s="13">
        <f t="shared" si="253"/>
        <v>0</v>
      </c>
      <c r="CX592" s="13">
        <f t="shared" si="254"/>
        <v>0</v>
      </c>
      <c r="CY592" s="251">
        <f t="shared" si="255"/>
        <v>0</v>
      </c>
      <c r="CZ592" s="13" t="s">
        <v>29</v>
      </c>
      <c r="DA592" s="13">
        <v>50</v>
      </c>
      <c r="DB592" s="22">
        <f t="shared" si="256"/>
        <v>0</v>
      </c>
      <c r="DD592" s="24"/>
      <c r="DF592" s="163"/>
      <c r="DH592" s="24"/>
      <c r="DI592" s="447"/>
      <c r="DJ592" s="163"/>
    </row>
    <row r="593" spans="1:114" s="7" customFormat="1">
      <c r="A593" s="277">
        <f t="shared" si="240"/>
        <v>50</v>
      </c>
      <c r="B593" s="21" t="e">
        <f>'Calculateur de trading'!I593/C593/W593</f>
        <v>#DIV/0!</v>
      </c>
      <c r="C593" s="278">
        <f t="shared" si="241"/>
        <v>10</v>
      </c>
      <c r="D593" s="426"/>
      <c r="E593" s="273">
        <f t="shared" si="242"/>
        <v>100</v>
      </c>
      <c r="F593" s="271">
        <f t="shared" si="234"/>
        <v>2</v>
      </c>
      <c r="G593" s="271" t="e">
        <f t="shared" si="235"/>
        <v>#DIV/0!</v>
      </c>
      <c r="H593" s="272">
        <f t="shared" si="236"/>
        <v>20</v>
      </c>
      <c r="I593" s="270"/>
      <c r="J593" s="273">
        <f t="shared" si="243"/>
        <v>200</v>
      </c>
      <c r="K593" s="271">
        <f t="shared" si="237"/>
        <v>4</v>
      </c>
      <c r="L593" s="271" t="e">
        <f t="shared" si="238"/>
        <v>#DIV/0!</v>
      </c>
      <c r="M593" s="272">
        <f t="shared" si="239"/>
        <v>40</v>
      </c>
      <c r="N593" s="389"/>
      <c r="O593" s="455" t="e">
        <f>(A593*B593*W593)+(B593*'Calculateur de trading'!H593)</f>
        <v>#DIV/0!</v>
      </c>
      <c r="P593" s="274" t="e">
        <f>O593/'Déscriptions des trades'!CK593</f>
        <v>#DIV/0!</v>
      </c>
      <c r="Q593" s="456" t="e">
        <f>'Déscriptions des trades'!CK593-O593</f>
        <v>#DIV/0!</v>
      </c>
      <c r="R593" s="466" t="e">
        <f t="shared" si="244"/>
        <v>#DIV/0!</v>
      </c>
      <c r="S593" s="389"/>
      <c r="T593" s="12"/>
      <c r="U593" s="25"/>
      <c r="V593" s="15"/>
      <c r="W593" s="490">
        <f t="shared" si="248"/>
        <v>0</v>
      </c>
      <c r="X593" s="21" t="e">
        <f>W593*U593/'Déscriptions des trades'!CK593*'Déscriptions des trades'!B593</f>
        <v>#DIV/0!</v>
      </c>
      <c r="Y593" s="459"/>
      <c r="Z593" s="389"/>
      <c r="AA593" s="23">
        <f t="shared" si="245"/>
        <v>0.1</v>
      </c>
      <c r="AB593" s="17" t="e">
        <f>(AA593*'Déscriptions des trades'!U593*'Déscriptions des trades'!B593/'Déscriptions des trades'!CK593)*'Déscriptions des trades'!W593</f>
        <v>#DIV/0!</v>
      </c>
      <c r="AC593" s="265" t="e">
        <f>AB593*'Déscriptions des trades'!CK593</f>
        <v>#DIV/0!</v>
      </c>
      <c r="AD593" s="266" t="e">
        <f>'Déscriptions des trades'!CK593-AC593</f>
        <v>#DIV/0!</v>
      </c>
      <c r="AE593" s="389"/>
      <c r="AF593" s="399">
        <v>589</v>
      </c>
      <c r="AG593" s="389"/>
      <c r="AH593" s="20"/>
      <c r="AI593" s="303"/>
      <c r="AJ593" s="307"/>
      <c r="AK593" s="161"/>
      <c r="AL593" s="305"/>
      <c r="AM593" s="305"/>
      <c r="AN593" s="162"/>
      <c r="AO593" s="439"/>
      <c r="AP593" s="162"/>
      <c r="AQ593" s="113"/>
      <c r="AR593" s="113"/>
      <c r="AS593" s="384"/>
      <c r="AT593" s="306"/>
      <c r="AU593" s="306"/>
      <c r="AV593" s="160"/>
      <c r="AW593" s="158"/>
      <c r="AX593" s="385"/>
      <c r="AY593" s="453"/>
      <c r="AZ593" s="165"/>
      <c r="BA593" s="301"/>
      <c r="BB593" s="165"/>
      <c r="BC593" s="301"/>
      <c r="BD593" s="165"/>
      <c r="BE593" s="302"/>
      <c r="BF593" s="302"/>
      <c r="BG593" s="165"/>
      <c r="BH593" s="303"/>
      <c r="BI593" s="165"/>
      <c r="BJ593" s="304"/>
      <c r="BK593" s="394"/>
      <c r="BL593" s="302"/>
      <c r="BM593" s="302"/>
      <c r="BN593" s="394"/>
      <c r="BO593" s="302"/>
      <c r="BP593" s="13"/>
      <c r="BQ593" s="302"/>
      <c r="BR593" s="13"/>
      <c r="BS593" s="302"/>
      <c r="BT593" s="13"/>
      <c r="BU593" s="302"/>
      <c r="BV593" s="386"/>
      <c r="BW593" s="303"/>
      <c r="BX593" s="303"/>
      <c r="BY593" s="302"/>
      <c r="BZ593" s="302"/>
      <c r="CA593" s="387"/>
      <c r="CB593" s="395"/>
      <c r="CC593" s="12"/>
      <c r="CD593" s="304"/>
      <c r="CE593" s="14"/>
      <c r="CF593" s="395"/>
      <c r="CG593" s="397"/>
      <c r="CH593" s="300">
        <f t="shared" si="249"/>
        <v>0</v>
      </c>
      <c r="CI593" s="26"/>
      <c r="CJ593" s="17">
        <f t="shared" si="246"/>
        <v>0</v>
      </c>
      <c r="CK593" s="18">
        <f t="shared" si="257"/>
        <v>12.89</v>
      </c>
      <c r="CM593" s="164"/>
      <c r="CN593" s="302"/>
      <c r="CO593" s="13">
        <f t="shared" si="250"/>
        <v>0</v>
      </c>
      <c r="CP593" s="302"/>
      <c r="CQ593" s="13">
        <f t="shared" si="251"/>
        <v>0</v>
      </c>
      <c r="CR593" s="302"/>
      <c r="CS593" s="13">
        <f t="shared" si="252"/>
        <v>0</v>
      </c>
      <c r="CT593" s="302"/>
      <c r="CU593" s="13">
        <f t="shared" si="247"/>
        <v>0</v>
      </c>
      <c r="CV593" s="302"/>
      <c r="CW593" s="13">
        <f t="shared" si="253"/>
        <v>0</v>
      </c>
      <c r="CX593" s="13">
        <f t="shared" si="254"/>
        <v>0</v>
      </c>
      <c r="CY593" s="251">
        <f t="shared" si="255"/>
        <v>0</v>
      </c>
      <c r="CZ593" s="13" t="s">
        <v>29</v>
      </c>
      <c r="DA593" s="13">
        <v>50</v>
      </c>
      <c r="DB593" s="22">
        <f t="shared" si="256"/>
        <v>0</v>
      </c>
      <c r="DD593" s="24"/>
      <c r="DF593" s="163"/>
      <c r="DH593" s="24"/>
      <c r="DI593" s="447"/>
      <c r="DJ593" s="163"/>
    </row>
    <row r="594" spans="1:114" s="7" customFormat="1">
      <c r="A594" s="277">
        <f t="shared" si="240"/>
        <v>50</v>
      </c>
      <c r="B594" s="21" t="e">
        <f>'Calculateur de trading'!I594/C594/W594</f>
        <v>#DIV/0!</v>
      </c>
      <c r="C594" s="278">
        <f t="shared" si="241"/>
        <v>10</v>
      </c>
      <c r="D594" s="426"/>
      <c r="E594" s="273">
        <f t="shared" si="242"/>
        <v>100</v>
      </c>
      <c r="F594" s="271">
        <f t="shared" si="234"/>
        <v>2</v>
      </c>
      <c r="G594" s="271" t="e">
        <f t="shared" si="235"/>
        <v>#DIV/0!</v>
      </c>
      <c r="H594" s="272">
        <f t="shared" si="236"/>
        <v>20</v>
      </c>
      <c r="I594" s="270"/>
      <c r="J594" s="273">
        <f t="shared" si="243"/>
        <v>200</v>
      </c>
      <c r="K594" s="271">
        <f t="shared" si="237"/>
        <v>4</v>
      </c>
      <c r="L594" s="271" t="e">
        <f t="shared" si="238"/>
        <v>#DIV/0!</v>
      </c>
      <c r="M594" s="272">
        <f t="shared" si="239"/>
        <v>40</v>
      </c>
      <c r="N594" s="389"/>
      <c r="O594" s="455" t="e">
        <f>(A594*B594*W594)+(B594*'Calculateur de trading'!H594)</f>
        <v>#DIV/0!</v>
      </c>
      <c r="P594" s="274" t="e">
        <f>O594/'Déscriptions des trades'!CK594</f>
        <v>#DIV/0!</v>
      </c>
      <c r="Q594" s="456" t="e">
        <f>'Déscriptions des trades'!CK594-O594</f>
        <v>#DIV/0!</v>
      </c>
      <c r="R594" s="466" t="e">
        <f t="shared" si="244"/>
        <v>#DIV/0!</v>
      </c>
      <c r="S594" s="389"/>
      <c r="T594" s="12"/>
      <c r="U594" s="25"/>
      <c r="V594" s="15"/>
      <c r="W594" s="490">
        <f t="shared" si="248"/>
        <v>0</v>
      </c>
      <c r="X594" s="21" t="e">
        <f>W594*U594/'Déscriptions des trades'!CK594*'Déscriptions des trades'!B594</f>
        <v>#DIV/0!</v>
      </c>
      <c r="Y594" s="459"/>
      <c r="Z594" s="389"/>
      <c r="AA594" s="23">
        <f t="shared" si="245"/>
        <v>0.1</v>
      </c>
      <c r="AB594" s="17" t="e">
        <f>(AA594*'Déscriptions des trades'!U594*'Déscriptions des trades'!B594/'Déscriptions des trades'!CK594)*'Déscriptions des trades'!W594</f>
        <v>#DIV/0!</v>
      </c>
      <c r="AC594" s="265" t="e">
        <f>AB594*'Déscriptions des trades'!CK594</f>
        <v>#DIV/0!</v>
      </c>
      <c r="AD594" s="266" t="e">
        <f>'Déscriptions des trades'!CK594-AC594</f>
        <v>#DIV/0!</v>
      </c>
      <c r="AE594" s="389"/>
      <c r="AF594" s="399">
        <v>590</v>
      </c>
      <c r="AG594" s="389"/>
      <c r="AH594" s="20"/>
      <c r="AI594" s="303"/>
      <c r="AJ594" s="307"/>
      <c r="AK594" s="161"/>
      <c r="AL594" s="305"/>
      <c r="AM594" s="305"/>
      <c r="AN594" s="162"/>
      <c r="AO594" s="439"/>
      <c r="AP594" s="162"/>
      <c r="AQ594" s="113"/>
      <c r="AR594" s="113"/>
      <c r="AS594" s="384"/>
      <c r="AT594" s="306"/>
      <c r="AU594" s="306"/>
      <c r="AV594" s="160"/>
      <c r="AW594" s="158"/>
      <c r="AX594" s="385"/>
      <c r="AY594" s="453"/>
      <c r="AZ594" s="165"/>
      <c r="BA594" s="301"/>
      <c r="BB594" s="165"/>
      <c r="BC594" s="301"/>
      <c r="BD594" s="165"/>
      <c r="BE594" s="302"/>
      <c r="BF594" s="302"/>
      <c r="BG594" s="165"/>
      <c r="BH594" s="303"/>
      <c r="BI594" s="165"/>
      <c r="BJ594" s="304"/>
      <c r="BK594" s="394"/>
      <c r="BL594" s="302"/>
      <c r="BM594" s="302"/>
      <c r="BN594" s="394"/>
      <c r="BO594" s="302"/>
      <c r="BP594" s="13"/>
      <c r="BQ594" s="302"/>
      <c r="BR594" s="13"/>
      <c r="BS594" s="302"/>
      <c r="BT594" s="13"/>
      <c r="BU594" s="302"/>
      <c r="BV594" s="386"/>
      <c r="BW594" s="303"/>
      <c r="BX594" s="303"/>
      <c r="BY594" s="302"/>
      <c r="BZ594" s="302"/>
      <c r="CA594" s="387"/>
      <c r="CB594" s="395"/>
      <c r="CC594" s="12"/>
      <c r="CD594" s="304"/>
      <c r="CE594" s="14"/>
      <c r="CF594" s="395"/>
      <c r="CG594" s="397"/>
      <c r="CH594" s="300">
        <f t="shared" si="249"/>
        <v>0</v>
      </c>
      <c r="CI594" s="26"/>
      <c r="CJ594" s="17">
        <f t="shared" si="246"/>
        <v>0</v>
      </c>
      <c r="CK594" s="18">
        <f t="shared" si="257"/>
        <v>12.89</v>
      </c>
      <c r="CM594" s="164"/>
      <c r="CN594" s="302"/>
      <c r="CO594" s="13">
        <f t="shared" si="250"/>
        <v>0</v>
      </c>
      <c r="CP594" s="302"/>
      <c r="CQ594" s="13">
        <f t="shared" si="251"/>
        <v>0</v>
      </c>
      <c r="CR594" s="302"/>
      <c r="CS594" s="13">
        <f t="shared" si="252"/>
        <v>0</v>
      </c>
      <c r="CT594" s="302"/>
      <c r="CU594" s="13">
        <f t="shared" si="247"/>
        <v>0</v>
      </c>
      <c r="CV594" s="302"/>
      <c r="CW594" s="13">
        <f t="shared" si="253"/>
        <v>0</v>
      </c>
      <c r="CX594" s="13">
        <f t="shared" si="254"/>
        <v>0</v>
      </c>
      <c r="CY594" s="251">
        <f t="shared" si="255"/>
        <v>0</v>
      </c>
      <c r="CZ594" s="13" t="s">
        <v>29</v>
      </c>
      <c r="DA594" s="13">
        <v>50</v>
      </c>
      <c r="DB594" s="22">
        <f t="shared" si="256"/>
        <v>0</v>
      </c>
      <c r="DD594" s="24"/>
      <c r="DF594" s="163"/>
      <c r="DH594" s="24"/>
      <c r="DI594" s="447"/>
      <c r="DJ594" s="163"/>
    </row>
    <row r="595" spans="1:114" s="7" customFormat="1">
      <c r="A595" s="277">
        <f t="shared" si="240"/>
        <v>50</v>
      </c>
      <c r="B595" s="21" t="e">
        <f>'Calculateur de trading'!I595/C595/W595</f>
        <v>#DIV/0!</v>
      </c>
      <c r="C595" s="278">
        <f t="shared" si="241"/>
        <v>10</v>
      </c>
      <c r="D595" s="278"/>
      <c r="E595" s="273">
        <f t="shared" si="242"/>
        <v>100</v>
      </c>
      <c r="F595" s="271">
        <f t="shared" si="234"/>
        <v>2</v>
      </c>
      <c r="G595" s="271" t="e">
        <f t="shared" si="235"/>
        <v>#DIV/0!</v>
      </c>
      <c r="H595" s="272">
        <f t="shared" si="236"/>
        <v>20</v>
      </c>
      <c r="I595" s="270"/>
      <c r="J595" s="273">
        <f t="shared" si="243"/>
        <v>200</v>
      </c>
      <c r="K595" s="271">
        <f t="shared" si="237"/>
        <v>4</v>
      </c>
      <c r="L595" s="271" t="e">
        <f t="shared" si="238"/>
        <v>#DIV/0!</v>
      </c>
      <c r="M595" s="272">
        <f t="shared" si="239"/>
        <v>40</v>
      </c>
      <c r="N595" s="389"/>
      <c r="O595" s="455" t="e">
        <f>(A595*B595*W595)+(B595*'Calculateur de trading'!H595)</f>
        <v>#DIV/0!</v>
      </c>
      <c r="P595" s="274" t="e">
        <f>O595/'Déscriptions des trades'!CK595</f>
        <v>#DIV/0!</v>
      </c>
      <c r="Q595" s="456" t="e">
        <f>'Déscriptions des trades'!CK595-O595</f>
        <v>#DIV/0!</v>
      </c>
      <c r="R595" s="466" t="e">
        <f t="shared" si="244"/>
        <v>#DIV/0!</v>
      </c>
      <c r="S595" s="389"/>
      <c r="T595" s="12"/>
      <c r="U595" s="25"/>
      <c r="V595" s="15"/>
      <c r="W595" s="490">
        <f t="shared" si="248"/>
        <v>0</v>
      </c>
      <c r="X595" s="21" t="e">
        <f>W595*U595/'Déscriptions des trades'!CK595*'Déscriptions des trades'!B595</f>
        <v>#DIV/0!</v>
      </c>
      <c r="Y595" s="459"/>
      <c r="Z595" s="389"/>
      <c r="AA595" s="23">
        <f t="shared" si="245"/>
        <v>0.1</v>
      </c>
      <c r="AB595" s="17" t="e">
        <f>(AA595*'Déscriptions des trades'!U595*'Déscriptions des trades'!B595/'Déscriptions des trades'!CK595)*'Déscriptions des trades'!W595</f>
        <v>#DIV/0!</v>
      </c>
      <c r="AC595" s="265" t="e">
        <f>AB595*'Déscriptions des trades'!CK595</f>
        <v>#DIV/0!</v>
      </c>
      <c r="AD595" s="266" t="e">
        <f>'Déscriptions des trades'!CK595-AC595</f>
        <v>#DIV/0!</v>
      </c>
      <c r="AE595" s="389"/>
      <c r="AF595" s="399">
        <v>591</v>
      </c>
      <c r="AG595" s="389"/>
      <c r="AH595" s="20"/>
      <c r="AI595" s="303"/>
      <c r="AJ595" s="307"/>
      <c r="AK595" s="161"/>
      <c r="AL595" s="305"/>
      <c r="AM595" s="305"/>
      <c r="AN595" s="162"/>
      <c r="AO595" s="439"/>
      <c r="AP595" s="162"/>
      <c r="AQ595" s="113"/>
      <c r="AR595" s="113"/>
      <c r="AS595" s="384"/>
      <c r="AT595" s="306"/>
      <c r="AU595" s="306"/>
      <c r="AV595" s="160"/>
      <c r="AW595" s="158"/>
      <c r="AX595" s="385"/>
      <c r="AY595" s="453"/>
      <c r="AZ595" s="165"/>
      <c r="BA595" s="301"/>
      <c r="BB595" s="165"/>
      <c r="BC595" s="301"/>
      <c r="BD595" s="165"/>
      <c r="BE595" s="302"/>
      <c r="BF595" s="302"/>
      <c r="BG595" s="165"/>
      <c r="BH595" s="303"/>
      <c r="BI595" s="165"/>
      <c r="BJ595" s="304"/>
      <c r="BK595" s="394"/>
      <c r="BL595" s="302"/>
      <c r="BM595" s="302"/>
      <c r="BN595" s="394"/>
      <c r="BO595" s="302"/>
      <c r="BP595" s="13"/>
      <c r="BQ595" s="302"/>
      <c r="BR595" s="13"/>
      <c r="BS595" s="302"/>
      <c r="BT595" s="13"/>
      <c r="BU595" s="302"/>
      <c r="BV595" s="386"/>
      <c r="BW595" s="303"/>
      <c r="BX595" s="303"/>
      <c r="BY595" s="302"/>
      <c r="BZ595" s="302"/>
      <c r="CA595" s="387"/>
      <c r="CB595" s="395"/>
      <c r="CC595" s="12"/>
      <c r="CD595" s="304"/>
      <c r="CE595" s="14"/>
      <c r="CF595" s="395"/>
      <c r="CG595" s="397"/>
      <c r="CH595" s="300">
        <f t="shared" si="249"/>
        <v>0</v>
      </c>
      <c r="CI595" s="26"/>
      <c r="CJ595" s="17">
        <f t="shared" si="246"/>
        <v>0</v>
      </c>
      <c r="CK595" s="18">
        <f t="shared" si="257"/>
        <v>12.89</v>
      </c>
      <c r="CM595" s="164"/>
      <c r="CN595" s="302"/>
      <c r="CO595" s="13">
        <f t="shared" si="250"/>
        <v>0</v>
      </c>
      <c r="CP595" s="302"/>
      <c r="CQ595" s="13">
        <f t="shared" si="251"/>
        <v>0</v>
      </c>
      <c r="CR595" s="302"/>
      <c r="CS595" s="13">
        <f t="shared" si="252"/>
        <v>0</v>
      </c>
      <c r="CT595" s="302"/>
      <c r="CU595" s="13">
        <f t="shared" si="247"/>
        <v>0</v>
      </c>
      <c r="CV595" s="302"/>
      <c r="CW595" s="13">
        <f t="shared" si="253"/>
        <v>0</v>
      </c>
      <c r="CX595" s="13">
        <f t="shared" si="254"/>
        <v>0</v>
      </c>
      <c r="CY595" s="251">
        <f t="shared" si="255"/>
        <v>0</v>
      </c>
      <c r="CZ595" s="13" t="s">
        <v>29</v>
      </c>
      <c r="DA595" s="13">
        <v>50</v>
      </c>
      <c r="DB595" s="22">
        <f t="shared" si="256"/>
        <v>0</v>
      </c>
      <c r="DD595" s="24"/>
      <c r="DF595" s="163"/>
      <c r="DH595" s="24"/>
      <c r="DI595" s="447"/>
      <c r="DJ595" s="163"/>
    </row>
    <row r="596" spans="1:114" s="7" customFormat="1">
      <c r="A596" s="277">
        <f t="shared" si="240"/>
        <v>50</v>
      </c>
      <c r="B596" s="21" t="e">
        <f>'Calculateur de trading'!I596/C596/W596</f>
        <v>#DIV/0!</v>
      </c>
      <c r="C596" s="278">
        <f t="shared" si="241"/>
        <v>10</v>
      </c>
      <c r="D596" s="426"/>
      <c r="E596" s="273">
        <f t="shared" si="242"/>
        <v>100</v>
      </c>
      <c r="F596" s="271">
        <f t="shared" si="234"/>
        <v>2</v>
      </c>
      <c r="G596" s="271" t="e">
        <f t="shared" si="235"/>
        <v>#DIV/0!</v>
      </c>
      <c r="H596" s="272">
        <f t="shared" si="236"/>
        <v>20</v>
      </c>
      <c r="I596" s="270"/>
      <c r="J596" s="273">
        <f t="shared" si="243"/>
        <v>200</v>
      </c>
      <c r="K596" s="271">
        <f t="shared" si="237"/>
        <v>4</v>
      </c>
      <c r="L596" s="271" t="e">
        <f t="shared" si="238"/>
        <v>#DIV/0!</v>
      </c>
      <c r="M596" s="272">
        <f t="shared" si="239"/>
        <v>40</v>
      </c>
      <c r="N596" s="389"/>
      <c r="O596" s="455" t="e">
        <f>(A596*B596*W596)+(B596*'Calculateur de trading'!H596)</f>
        <v>#DIV/0!</v>
      </c>
      <c r="P596" s="274" t="e">
        <f>O596/'Déscriptions des trades'!CK596</f>
        <v>#DIV/0!</v>
      </c>
      <c r="Q596" s="456" t="e">
        <f>'Déscriptions des trades'!CK596-O596</f>
        <v>#DIV/0!</v>
      </c>
      <c r="R596" s="466" t="e">
        <f t="shared" si="244"/>
        <v>#DIV/0!</v>
      </c>
      <c r="S596" s="389"/>
      <c r="T596" s="12"/>
      <c r="U596" s="25"/>
      <c r="V596" s="15"/>
      <c r="W596" s="490">
        <f t="shared" si="248"/>
        <v>0</v>
      </c>
      <c r="X596" s="21" t="e">
        <f>W596*U596/'Déscriptions des trades'!CK596*'Déscriptions des trades'!B596</f>
        <v>#DIV/0!</v>
      </c>
      <c r="Y596" s="459"/>
      <c r="Z596" s="389"/>
      <c r="AA596" s="23">
        <f t="shared" si="245"/>
        <v>0.1</v>
      </c>
      <c r="AB596" s="17" t="e">
        <f>(AA596*'Déscriptions des trades'!U596*'Déscriptions des trades'!B596/'Déscriptions des trades'!CK596)*'Déscriptions des trades'!W596</f>
        <v>#DIV/0!</v>
      </c>
      <c r="AC596" s="265" t="e">
        <f>AB596*'Déscriptions des trades'!CK596</f>
        <v>#DIV/0!</v>
      </c>
      <c r="AD596" s="266" t="e">
        <f>'Déscriptions des trades'!CK596-AC596</f>
        <v>#DIV/0!</v>
      </c>
      <c r="AE596" s="389"/>
      <c r="AF596" s="399">
        <v>592</v>
      </c>
      <c r="AG596" s="389"/>
      <c r="AH596" s="20"/>
      <c r="AI596" s="303"/>
      <c r="AJ596" s="307"/>
      <c r="AK596" s="161"/>
      <c r="AL596" s="305"/>
      <c r="AM596" s="305"/>
      <c r="AN596" s="162"/>
      <c r="AO596" s="439"/>
      <c r="AP596" s="162"/>
      <c r="AQ596" s="113"/>
      <c r="AR596" s="113"/>
      <c r="AS596" s="384"/>
      <c r="AT596" s="306"/>
      <c r="AU596" s="306"/>
      <c r="AV596" s="160"/>
      <c r="AW596" s="158"/>
      <c r="AX596" s="385"/>
      <c r="AY596" s="453"/>
      <c r="AZ596" s="165"/>
      <c r="BA596" s="301"/>
      <c r="BB596" s="165"/>
      <c r="BC596" s="301"/>
      <c r="BD596" s="165"/>
      <c r="BE596" s="302"/>
      <c r="BF596" s="302"/>
      <c r="BG596" s="165"/>
      <c r="BH596" s="303"/>
      <c r="BI596" s="165"/>
      <c r="BJ596" s="304"/>
      <c r="BK596" s="394"/>
      <c r="BL596" s="302"/>
      <c r="BM596" s="302"/>
      <c r="BN596" s="394"/>
      <c r="BO596" s="302"/>
      <c r="BP596" s="13"/>
      <c r="BQ596" s="302"/>
      <c r="BR596" s="13"/>
      <c r="BS596" s="302"/>
      <c r="BT596" s="13"/>
      <c r="BU596" s="302"/>
      <c r="BV596" s="386"/>
      <c r="BW596" s="303"/>
      <c r="BX596" s="303"/>
      <c r="BY596" s="302"/>
      <c r="BZ596" s="302"/>
      <c r="CA596" s="387"/>
      <c r="CB596" s="395"/>
      <c r="CC596" s="12"/>
      <c r="CD596" s="304"/>
      <c r="CE596" s="14"/>
      <c r="CF596" s="395"/>
      <c r="CG596" s="397"/>
      <c r="CH596" s="300">
        <f t="shared" si="249"/>
        <v>0</v>
      </c>
      <c r="CI596" s="26"/>
      <c r="CJ596" s="17">
        <f t="shared" si="246"/>
        <v>0</v>
      </c>
      <c r="CK596" s="18">
        <f t="shared" si="257"/>
        <v>12.89</v>
      </c>
      <c r="CM596" s="164"/>
      <c r="CN596" s="302"/>
      <c r="CO596" s="13">
        <f t="shared" si="250"/>
        <v>0</v>
      </c>
      <c r="CP596" s="302"/>
      <c r="CQ596" s="13">
        <f t="shared" si="251"/>
        <v>0</v>
      </c>
      <c r="CR596" s="302"/>
      <c r="CS596" s="13">
        <f t="shared" si="252"/>
        <v>0</v>
      </c>
      <c r="CT596" s="302"/>
      <c r="CU596" s="13">
        <f t="shared" si="247"/>
        <v>0</v>
      </c>
      <c r="CV596" s="302"/>
      <c r="CW596" s="13">
        <f t="shared" si="253"/>
        <v>0</v>
      </c>
      <c r="CX596" s="13">
        <f t="shared" si="254"/>
        <v>0</v>
      </c>
      <c r="CY596" s="251">
        <f t="shared" si="255"/>
        <v>0</v>
      </c>
      <c r="CZ596" s="13" t="s">
        <v>29</v>
      </c>
      <c r="DA596" s="13">
        <v>50</v>
      </c>
      <c r="DB596" s="22">
        <f t="shared" si="256"/>
        <v>0</v>
      </c>
      <c r="DD596" s="24"/>
      <c r="DF596" s="163"/>
      <c r="DH596" s="24"/>
      <c r="DI596" s="447"/>
      <c r="DJ596" s="163"/>
    </row>
    <row r="597" spans="1:114" s="7" customFormat="1">
      <c r="A597" s="277">
        <f t="shared" si="240"/>
        <v>50</v>
      </c>
      <c r="B597" s="21" t="e">
        <f>'Calculateur de trading'!I597/C597/W597</f>
        <v>#DIV/0!</v>
      </c>
      <c r="C597" s="278">
        <f t="shared" si="241"/>
        <v>10</v>
      </c>
      <c r="D597" s="278"/>
      <c r="E597" s="273">
        <f t="shared" si="242"/>
        <v>100</v>
      </c>
      <c r="F597" s="271">
        <f t="shared" si="234"/>
        <v>2</v>
      </c>
      <c r="G597" s="271" t="e">
        <f t="shared" si="235"/>
        <v>#DIV/0!</v>
      </c>
      <c r="H597" s="272">
        <f t="shared" si="236"/>
        <v>20</v>
      </c>
      <c r="I597" s="270"/>
      <c r="J597" s="273">
        <f t="shared" si="243"/>
        <v>200</v>
      </c>
      <c r="K597" s="271">
        <f t="shared" si="237"/>
        <v>4</v>
      </c>
      <c r="L597" s="271" t="e">
        <f t="shared" si="238"/>
        <v>#DIV/0!</v>
      </c>
      <c r="M597" s="272">
        <f t="shared" si="239"/>
        <v>40</v>
      </c>
      <c r="N597" s="389"/>
      <c r="O597" s="455" t="e">
        <f>(A597*B597*W597)+(B597*'Calculateur de trading'!H597)</f>
        <v>#DIV/0!</v>
      </c>
      <c r="P597" s="274" t="e">
        <f>O597/'Déscriptions des trades'!CK597</f>
        <v>#DIV/0!</v>
      </c>
      <c r="Q597" s="456" t="e">
        <f>'Déscriptions des trades'!CK597-O597</f>
        <v>#DIV/0!</v>
      </c>
      <c r="R597" s="466" t="e">
        <f t="shared" si="244"/>
        <v>#DIV/0!</v>
      </c>
      <c r="S597" s="389"/>
      <c r="T597" s="12"/>
      <c r="U597" s="25"/>
      <c r="V597" s="15"/>
      <c r="W597" s="490">
        <f t="shared" si="248"/>
        <v>0</v>
      </c>
      <c r="X597" s="21" t="e">
        <f>W597*U597/'Déscriptions des trades'!CK597*'Déscriptions des trades'!B597</f>
        <v>#DIV/0!</v>
      </c>
      <c r="Y597" s="459"/>
      <c r="Z597" s="389"/>
      <c r="AA597" s="23">
        <f t="shared" si="245"/>
        <v>0.1</v>
      </c>
      <c r="AB597" s="17" t="e">
        <f>(AA597*'Déscriptions des trades'!U597*'Déscriptions des trades'!B597/'Déscriptions des trades'!CK597)*'Déscriptions des trades'!W597</f>
        <v>#DIV/0!</v>
      </c>
      <c r="AC597" s="265" t="e">
        <f>AB597*'Déscriptions des trades'!CK597</f>
        <v>#DIV/0!</v>
      </c>
      <c r="AD597" s="266" t="e">
        <f>'Déscriptions des trades'!CK597-AC597</f>
        <v>#DIV/0!</v>
      </c>
      <c r="AE597" s="389"/>
      <c r="AF597" s="399">
        <v>593</v>
      </c>
      <c r="AG597" s="389"/>
      <c r="AH597" s="20"/>
      <c r="AI597" s="303"/>
      <c r="AJ597" s="307"/>
      <c r="AK597" s="161"/>
      <c r="AL597" s="305"/>
      <c r="AM597" s="305"/>
      <c r="AN597" s="162"/>
      <c r="AO597" s="439"/>
      <c r="AP597" s="162"/>
      <c r="AQ597" s="113"/>
      <c r="AR597" s="113"/>
      <c r="AS597" s="384"/>
      <c r="AT597" s="306"/>
      <c r="AU597" s="306"/>
      <c r="AV597" s="160"/>
      <c r="AW597" s="158"/>
      <c r="AX597" s="385"/>
      <c r="AY597" s="453"/>
      <c r="AZ597" s="165"/>
      <c r="BA597" s="301"/>
      <c r="BB597" s="165"/>
      <c r="BC597" s="301"/>
      <c r="BD597" s="165"/>
      <c r="BE597" s="302"/>
      <c r="BF597" s="302"/>
      <c r="BG597" s="165"/>
      <c r="BH597" s="303"/>
      <c r="BI597" s="165"/>
      <c r="BJ597" s="304"/>
      <c r="BK597" s="394"/>
      <c r="BL597" s="302"/>
      <c r="BM597" s="302"/>
      <c r="BN597" s="394"/>
      <c r="BO597" s="302"/>
      <c r="BP597" s="13"/>
      <c r="BQ597" s="302"/>
      <c r="BR597" s="13"/>
      <c r="BS597" s="302"/>
      <c r="BT597" s="13"/>
      <c r="BU597" s="302"/>
      <c r="BV597" s="386"/>
      <c r="BW597" s="303"/>
      <c r="BX597" s="303"/>
      <c r="BY597" s="302"/>
      <c r="BZ597" s="302"/>
      <c r="CA597" s="387"/>
      <c r="CB597" s="395"/>
      <c r="CC597" s="12"/>
      <c r="CD597" s="304"/>
      <c r="CE597" s="14"/>
      <c r="CF597" s="395"/>
      <c r="CG597" s="397"/>
      <c r="CH597" s="300">
        <f t="shared" si="249"/>
        <v>0</v>
      </c>
      <c r="CI597" s="26"/>
      <c r="CJ597" s="17">
        <f t="shared" si="246"/>
        <v>0</v>
      </c>
      <c r="CK597" s="18">
        <f t="shared" si="257"/>
        <v>12.89</v>
      </c>
      <c r="CM597" s="164"/>
      <c r="CN597" s="302"/>
      <c r="CO597" s="13">
        <f t="shared" si="250"/>
        <v>0</v>
      </c>
      <c r="CP597" s="302"/>
      <c r="CQ597" s="13">
        <f t="shared" si="251"/>
        <v>0</v>
      </c>
      <c r="CR597" s="302"/>
      <c r="CS597" s="13">
        <f t="shared" si="252"/>
        <v>0</v>
      </c>
      <c r="CT597" s="302"/>
      <c r="CU597" s="13">
        <f t="shared" si="247"/>
        <v>0</v>
      </c>
      <c r="CV597" s="302"/>
      <c r="CW597" s="13">
        <f t="shared" si="253"/>
        <v>0</v>
      </c>
      <c r="CX597" s="13">
        <f t="shared" si="254"/>
        <v>0</v>
      </c>
      <c r="CY597" s="251">
        <f t="shared" si="255"/>
        <v>0</v>
      </c>
      <c r="CZ597" s="13" t="s">
        <v>29</v>
      </c>
      <c r="DA597" s="13">
        <v>50</v>
      </c>
      <c r="DB597" s="22">
        <f t="shared" si="256"/>
        <v>0</v>
      </c>
      <c r="DD597" s="24"/>
      <c r="DF597" s="163"/>
      <c r="DH597" s="24"/>
      <c r="DI597" s="447"/>
      <c r="DJ597" s="163"/>
    </row>
    <row r="598" spans="1:114" s="7" customFormat="1">
      <c r="A598" s="277">
        <f t="shared" si="240"/>
        <v>50</v>
      </c>
      <c r="B598" s="21" t="e">
        <f>'Calculateur de trading'!I598/C598/W598</f>
        <v>#DIV/0!</v>
      </c>
      <c r="C598" s="278">
        <f t="shared" si="241"/>
        <v>10</v>
      </c>
      <c r="D598" s="426"/>
      <c r="E598" s="273">
        <f t="shared" si="242"/>
        <v>100</v>
      </c>
      <c r="F598" s="271">
        <f t="shared" si="234"/>
        <v>2</v>
      </c>
      <c r="G598" s="271" t="e">
        <f t="shared" si="235"/>
        <v>#DIV/0!</v>
      </c>
      <c r="H598" s="272">
        <f t="shared" si="236"/>
        <v>20</v>
      </c>
      <c r="I598" s="270"/>
      <c r="J598" s="273">
        <f t="shared" si="243"/>
        <v>200</v>
      </c>
      <c r="K598" s="271">
        <f t="shared" si="237"/>
        <v>4</v>
      </c>
      <c r="L598" s="271" t="e">
        <f t="shared" si="238"/>
        <v>#DIV/0!</v>
      </c>
      <c r="M598" s="272">
        <f t="shared" si="239"/>
        <v>40</v>
      </c>
      <c r="N598" s="389"/>
      <c r="O598" s="455" t="e">
        <f>(A598*B598*W598)+(B598*'Calculateur de trading'!H598)</f>
        <v>#DIV/0!</v>
      </c>
      <c r="P598" s="274" t="e">
        <f>O598/'Déscriptions des trades'!CK598</f>
        <v>#DIV/0!</v>
      </c>
      <c r="Q598" s="456" t="e">
        <f>'Déscriptions des trades'!CK598-O598</f>
        <v>#DIV/0!</v>
      </c>
      <c r="R598" s="466" t="e">
        <f t="shared" si="244"/>
        <v>#DIV/0!</v>
      </c>
      <c r="S598" s="389"/>
      <c r="T598" s="12"/>
      <c r="U598" s="25"/>
      <c r="V598" s="15"/>
      <c r="W598" s="490">
        <f t="shared" si="248"/>
        <v>0</v>
      </c>
      <c r="X598" s="21" t="e">
        <f>W598*U598/'Déscriptions des trades'!CK598*'Déscriptions des trades'!B598</f>
        <v>#DIV/0!</v>
      </c>
      <c r="Y598" s="459"/>
      <c r="Z598" s="389"/>
      <c r="AA598" s="23">
        <f t="shared" si="245"/>
        <v>0.1</v>
      </c>
      <c r="AB598" s="17" t="e">
        <f>(AA598*'Déscriptions des trades'!U598*'Déscriptions des trades'!B598/'Déscriptions des trades'!CK598)*'Déscriptions des trades'!W598</f>
        <v>#DIV/0!</v>
      </c>
      <c r="AC598" s="265" t="e">
        <f>AB598*'Déscriptions des trades'!CK598</f>
        <v>#DIV/0!</v>
      </c>
      <c r="AD598" s="266" t="e">
        <f>'Déscriptions des trades'!CK598-AC598</f>
        <v>#DIV/0!</v>
      </c>
      <c r="AE598" s="389"/>
      <c r="AF598" s="399">
        <v>594</v>
      </c>
      <c r="AG598" s="389"/>
      <c r="AH598" s="20"/>
      <c r="AI598" s="303"/>
      <c r="AJ598" s="307"/>
      <c r="AK598" s="161"/>
      <c r="AL598" s="305"/>
      <c r="AM598" s="305"/>
      <c r="AN598" s="162"/>
      <c r="AO598" s="439"/>
      <c r="AP598" s="162"/>
      <c r="AQ598" s="113"/>
      <c r="AR598" s="113"/>
      <c r="AS598" s="384"/>
      <c r="AT598" s="306"/>
      <c r="AU598" s="306"/>
      <c r="AV598" s="160"/>
      <c r="AW598" s="158"/>
      <c r="AX598" s="385"/>
      <c r="AY598" s="453"/>
      <c r="AZ598" s="165"/>
      <c r="BA598" s="301"/>
      <c r="BB598" s="165"/>
      <c r="BC598" s="301"/>
      <c r="BD598" s="165"/>
      <c r="BE598" s="302"/>
      <c r="BF598" s="302"/>
      <c r="BG598" s="165"/>
      <c r="BH598" s="303"/>
      <c r="BI598" s="165"/>
      <c r="BJ598" s="304"/>
      <c r="BK598" s="394"/>
      <c r="BL598" s="302"/>
      <c r="BM598" s="302"/>
      <c r="BN598" s="394"/>
      <c r="BO598" s="302"/>
      <c r="BP598" s="13"/>
      <c r="BQ598" s="302"/>
      <c r="BR598" s="13"/>
      <c r="BS598" s="302"/>
      <c r="BT598" s="13"/>
      <c r="BU598" s="302"/>
      <c r="BV598" s="386"/>
      <c r="BW598" s="303"/>
      <c r="BX598" s="303"/>
      <c r="BY598" s="302"/>
      <c r="BZ598" s="302"/>
      <c r="CA598" s="387"/>
      <c r="CB598" s="395"/>
      <c r="CC598" s="12"/>
      <c r="CD598" s="304"/>
      <c r="CE598" s="14"/>
      <c r="CF598" s="395"/>
      <c r="CG598" s="397"/>
      <c r="CH598" s="300">
        <f t="shared" si="249"/>
        <v>0</v>
      </c>
      <c r="CI598" s="26"/>
      <c r="CJ598" s="17">
        <f t="shared" si="246"/>
        <v>0</v>
      </c>
      <c r="CK598" s="18">
        <f t="shared" si="257"/>
        <v>12.89</v>
      </c>
      <c r="CM598" s="164"/>
      <c r="CN598" s="302"/>
      <c r="CO598" s="13">
        <f t="shared" si="250"/>
        <v>0</v>
      </c>
      <c r="CP598" s="302"/>
      <c r="CQ598" s="13">
        <f t="shared" si="251"/>
        <v>0</v>
      </c>
      <c r="CR598" s="302"/>
      <c r="CS598" s="13">
        <f t="shared" si="252"/>
        <v>0</v>
      </c>
      <c r="CT598" s="302"/>
      <c r="CU598" s="13">
        <f t="shared" si="247"/>
        <v>0</v>
      </c>
      <c r="CV598" s="302"/>
      <c r="CW598" s="13">
        <f t="shared" si="253"/>
        <v>0</v>
      </c>
      <c r="CX598" s="13">
        <f t="shared" si="254"/>
        <v>0</v>
      </c>
      <c r="CY598" s="251">
        <f t="shared" si="255"/>
        <v>0</v>
      </c>
      <c r="CZ598" s="13" t="s">
        <v>29</v>
      </c>
      <c r="DA598" s="13">
        <v>50</v>
      </c>
      <c r="DB598" s="22">
        <f t="shared" si="256"/>
        <v>0</v>
      </c>
      <c r="DD598" s="24"/>
      <c r="DF598" s="163"/>
      <c r="DH598" s="24"/>
      <c r="DI598" s="447"/>
      <c r="DJ598" s="163"/>
    </row>
    <row r="599" spans="1:114" s="7" customFormat="1">
      <c r="A599" s="277">
        <f t="shared" si="240"/>
        <v>50</v>
      </c>
      <c r="B599" s="21" t="e">
        <f>'Calculateur de trading'!I599/C599/W599</f>
        <v>#DIV/0!</v>
      </c>
      <c r="C599" s="278">
        <f t="shared" si="241"/>
        <v>10</v>
      </c>
      <c r="D599" s="278"/>
      <c r="E599" s="273">
        <f t="shared" si="242"/>
        <v>100</v>
      </c>
      <c r="F599" s="271">
        <f t="shared" si="234"/>
        <v>2</v>
      </c>
      <c r="G599" s="271" t="e">
        <f t="shared" si="235"/>
        <v>#DIV/0!</v>
      </c>
      <c r="H599" s="272">
        <f t="shared" si="236"/>
        <v>20</v>
      </c>
      <c r="I599" s="270"/>
      <c r="J599" s="273">
        <f t="shared" si="243"/>
        <v>200</v>
      </c>
      <c r="K599" s="271">
        <f t="shared" si="237"/>
        <v>4</v>
      </c>
      <c r="L599" s="271" t="e">
        <f t="shared" si="238"/>
        <v>#DIV/0!</v>
      </c>
      <c r="M599" s="272">
        <f t="shared" si="239"/>
        <v>40</v>
      </c>
      <c r="N599" s="389"/>
      <c r="O599" s="455" t="e">
        <f>(A599*B599*W599)+(B599*'Calculateur de trading'!H599)</f>
        <v>#DIV/0!</v>
      </c>
      <c r="P599" s="274" t="e">
        <f>O599/'Déscriptions des trades'!CK599</f>
        <v>#DIV/0!</v>
      </c>
      <c r="Q599" s="456" t="e">
        <f>'Déscriptions des trades'!CK599-O599</f>
        <v>#DIV/0!</v>
      </c>
      <c r="R599" s="466" t="e">
        <f t="shared" si="244"/>
        <v>#DIV/0!</v>
      </c>
      <c r="S599" s="389"/>
      <c r="T599" s="12"/>
      <c r="U599" s="25"/>
      <c r="V599" s="15"/>
      <c r="W599" s="490">
        <f t="shared" si="248"/>
        <v>0</v>
      </c>
      <c r="X599" s="21" t="e">
        <f>W599*U599/'Déscriptions des trades'!CK599*'Déscriptions des trades'!B599</f>
        <v>#DIV/0!</v>
      </c>
      <c r="Y599" s="459"/>
      <c r="Z599" s="389"/>
      <c r="AA599" s="23">
        <f t="shared" si="245"/>
        <v>0.1</v>
      </c>
      <c r="AB599" s="17" t="e">
        <f>(AA599*'Déscriptions des trades'!U599*'Déscriptions des trades'!B599/'Déscriptions des trades'!CK599)*'Déscriptions des trades'!W599</f>
        <v>#DIV/0!</v>
      </c>
      <c r="AC599" s="265" t="e">
        <f>AB599*'Déscriptions des trades'!CK599</f>
        <v>#DIV/0!</v>
      </c>
      <c r="AD599" s="266" t="e">
        <f>'Déscriptions des trades'!CK599-AC599</f>
        <v>#DIV/0!</v>
      </c>
      <c r="AE599" s="389"/>
      <c r="AF599" s="399">
        <v>595</v>
      </c>
      <c r="AG599" s="389"/>
      <c r="AH599" s="20"/>
      <c r="AI599" s="303"/>
      <c r="AJ599" s="307"/>
      <c r="AK599" s="161"/>
      <c r="AL599" s="305"/>
      <c r="AM599" s="305"/>
      <c r="AN599" s="162"/>
      <c r="AO599" s="439"/>
      <c r="AP599" s="162"/>
      <c r="AQ599" s="113"/>
      <c r="AR599" s="113"/>
      <c r="AS599" s="384"/>
      <c r="AT599" s="306"/>
      <c r="AU599" s="306"/>
      <c r="AV599" s="160"/>
      <c r="AW599" s="158"/>
      <c r="AX599" s="385"/>
      <c r="AY599" s="453"/>
      <c r="AZ599" s="165"/>
      <c r="BA599" s="301"/>
      <c r="BB599" s="165"/>
      <c r="BC599" s="301"/>
      <c r="BD599" s="165"/>
      <c r="BE599" s="302"/>
      <c r="BF599" s="302"/>
      <c r="BG599" s="165"/>
      <c r="BH599" s="303"/>
      <c r="BI599" s="165"/>
      <c r="BJ599" s="304"/>
      <c r="BK599" s="394"/>
      <c r="BL599" s="302"/>
      <c r="BM599" s="302"/>
      <c r="BN599" s="394"/>
      <c r="BO599" s="302"/>
      <c r="BP599" s="13"/>
      <c r="BQ599" s="302"/>
      <c r="BR599" s="13"/>
      <c r="BS599" s="302"/>
      <c r="BT599" s="13"/>
      <c r="BU599" s="302"/>
      <c r="BV599" s="386"/>
      <c r="BW599" s="303"/>
      <c r="BX599" s="303"/>
      <c r="BY599" s="302"/>
      <c r="BZ599" s="302"/>
      <c r="CA599" s="387"/>
      <c r="CB599" s="395"/>
      <c r="CC599" s="12"/>
      <c r="CD599" s="304"/>
      <c r="CE599" s="14"/>
      <c r="CF599" s="395"/>
      <c r="CG599" s="397"/>
      <c r="CH599" s="300">
        <f t="shared" si="249"/>
        <v>0</v>
      </c>
      <c r="CI599" s="26"/>
      <c r="CJ599" s="17">
        <f t="shared" si="246"/>
        <v>0</v>
      </c>
      <c r="CK599" s="18">
        <f t="shared" si="257"/>
        <v>12.89</v>
      </c>
      <c r="CM599" s="164"/>
      <c r="CN599" s="302"/>
      <c r="CO599" s="13">
        <f t="shared" si="250"/>
        <v>0</v>
      </c>
      <c r="CP599" s="302"/>
      <c r="CQ599" s="13">
        <f t="shared" si="251"/>
        <v>0</v>
      </c>
      <c r="CR599" s="302"/>
      <c r="CS599" s="13">
        <f t="shared" si="252"/>
        <v>0</v>
      </c>
      <c r="CT599" s="302"/>
      <c r="CU599" s="13">
        <f t="shared" si="247"/>
        <v>0</v>
      </c>
      <c r="CV599" s="302"/>
      <c r="CW599" s="13">
        <f t="shared" si="253"/>
        <v>0</v>
      </c>
      <c r="CX599" s="13">
        <f t="shared" si="254"/>
        <v>0</v>
      </c>
      <c r="CY599" s="251">
        <f t="shared" si="255"/>
        <v>0</v>
      </c>
      <c r="CZ599" s="13" t="s">
        <v>29</v>
      </c>
      <c r="DA599" s="13">
        <v>50</v>
      </c>
      <c r="DB599" s="22">
        <f t="shared" si="256"/>
        <v>0</v>
      </c>
      <c r="DD599" s="24"/>
      <c r="DF599" s="163"/>
      <c r="DH599" s="24"/>
      <c r="DI599" s="447"/>
      <c r="DJ599" s="163"/>
    </row>
    <row r="600" spans="1:114" s="7" customFormat="1">
      <c r="A600" s="277">
        <f t="shared" si="240"/>
        <v>50</v>
      </c>
      <c r="B600" s="21" t="e">
        <f>'Calculateur de trading'!I600/C600/W600</f>
        <v>#DIV/0!</v>
      </c>
      <c r="C600" s="278">
        <f t="shared" si="241"/>
        <v>10</v>
      </c>
      <c r="D600" s="426"/>
      <c r="E600" s="273">
        <f t="shared" si="242"/>
        <v>100</v>
      </c>
      <c r="F600" s="271">
        <f t="shared" si="234"/>
        <v>2</v>
      </c>
      <c r="G600" s="271" t="e">
        <f t="shared" si="235"/>
        <v>#DIV/0!</v>
      </c>
      <c r="H600" s="272">
        <f t="shared" si="236"/>
        <v>20</v>
      </c>
      <c r="I600" s="270"/>
      <c r="J600" s="273">
        <f t="shared" si="243"/>
        <v>200</v>
      </c>
      <c r="K600" s="271">
        <f t="shared" si="237"/>
        <v>4</v>
      </c>
      <c r="L600" s="271" t="e">
        <f t="shared" si="238"/>
        <v>#DIV/0!</v>
      </c>
      <c r="M600" s="272">
        <f t="shared" si="239"/>
        <v>40</v>
      </c>
      <c r="N600" s="389"/>
      <c r="O600" s="455" t="e">
        <f>(A600*B600*W600)+(B600*'Calculateur de trading'!H600)</f>
        <v>#DIV/0!</v>
      </c>
      <c r="P600" s="274" t="e">
        <f>O600/'Déscriptions des trades'!CK600</f>
        <v>#DIV/0!</v>
      </c>
      <c r="Q600" s="456" t="e">
        <f>'Déscriptions des trades'!CK600-O600</f>
        <v>#DIV/0!</v>
      </c>
      <c r="R600" s="466" t="e">
        <f t="shared" si="244"/>
        <v>#DIV/0!</v>
      </c>
      <c r="S600" s="389"/>
      <c r="T600" s="12"/>
      <c r="U600" s="25"/>
      <c r="V600" s="15"/>
      <c r="W600" s="490">
        <f t="shared" si="248"/>
        <v>0</v>
      </c>
      <c r="X600" s="21" t="e">
        <f>W600*U600/'Déscriptions des trades'!CK600*'Déscriptions des trades'!B600</f>
        <v>#DIV/0!</v>
      </c>
      <c r="Y600" s="459"/>
      <c r="Z600" s="389"/>
      <c r="AA600" s="23">
        <f t="shared" si="245"/>
        <v>0.1</v>
      </c>
      <c r="AB600" s="17" t="e">
        <f>(AA600*'Déscriptions des trades'!U600*'Déscriptions des trades'!B600/'Déscriptions des trades'!CK600)*'Déscriptions des trades'!W600</f>
        <v>#DIV/0!</v>
      </c>
      <c r="AC600" s="265" t="e">
        <f>AB600*'Déscriptions des trades'!CK600</f>
        <v>#DIV/0!</v>
      </c>
      <c r="AD600" s="266" t="e">
        <f>'Déscriptions des trades'!CK600-AC600</f>
        <v>#DIV/0!</v>
      </c>
      <c r="AE600" s="389"/>
      <c r="AF600" s="399">
        <v>596</v>
      </c>
      <c r="AG600" s="389"/>
      <c r="AH600" s="20"/>
      <c r="AI600" s="303"/>
      <c r="AJ600" s="307"/>
      <c r="AK600" s="161"/>
      <c r="AL600" s="305"/>
      <c r="AM600" s="305"/>
      <c r="AN600" s="162"/>
      <c r="AO600" s="439"/>
      <c r="AP600" s="162"/>
      <c r="AQ600" s="113"/>
      <c r="AR600" s="113"/>
      <c r="AS600" s="384"/>
      <c r="AT600" s="306"/>
      <c r="AU600" s="306"/>
      <c r="AV600" s="160"/>
      <c r="AW600" s="158"/>
      <c r="AX600" s="385"/>
      <c r="AY600" s="453"/>
      <c r="AZ600" s="165"/>
      <c r="BA600" s="301"/>
      <c r="BB600" s="165"/>
      <c r="BC600" s="301"/>
      <c r="BD600" s="165"/>
      <c r="BE600" s="302"/>
      <c r="BF600" s="302"/>
      <c r="BG600" s="165"/>
      <c r="BH600" s="303"/>
      <c r="BI600" s="165"/>
      <c r="BJ600" s="304"/>
      <c r="BK600" s="394"/>
      <c r="BL600" s="302"/>
      <c r="BM600" s="302"/>
      <c r="BN600" s="394"/>
      <c r="BO600" s="302"/>
      <c r="BP600" s="13"/>
      <c r="BQ600" s="302"/>
      <c r="BR600" s="13"/>
      <c r="BS600" s="302"/>
      <c r="BT600" s="13"/>
      <c r="BU600" s="302"/>
      <c r="BV600" s="386"/>
      <c r="BW600" s="303"/>
      <c r="BX600" s="303"/>
      <c r="BY600" s="302"/>
      <c r="BZ600" s="302"/>
      <c r="CA600" s="387"/>
      <c r="CB600" s="395"/>
      <c r="CC600" s="12"/>
      <c r="CD600" s="304"/>
      <c r="CE600" s="14"/>
      <c r="CF600" s="395"/>
      <c r="CG600" s="397"/>
      <c r="CH600" s="300">
        <f t="shared" si="249"/>
        <v>0</v>
      </c>
      <c r="CI600" s="26"/>
      <c r="CJ600" s="17">
        <f t="shared" si="246"/>
        <v>0</v>
      </c>
      <c r="CK600" s="18">
        <f t="shared" si="257"/>
        <v>12.89</v>
      </c>
      <c r="CM600" s="164"/>
      <c r="CN600" s="302"/>
      <c r="CO600" s="13">
        <f t="shared" si="250"/>
        <v>0</v>
      </c>
      <c r="CP600" s="302"/>
      <c r="CQ600" s="13">
        <f t="shared" si="251"/>
        <v>0</v>
      </c>
      <c r="CR600" s="302"/>
      <c r="CS600" s="13">
        <f t="shared" si="252"/>
        <v>0</v>
      </c>
      <c r="CT600" s="302"/>
      <c r="CU600" s="13">
        <f t="shared" si="247"/>
        <v>0</v>
      </c>
      <c r="CV600" s="302"/>
      <c r="CW600" s="13">
        <f t="shared" si="253"/>
        <v>0</v>
      </c>
      <c r="CX600" s="13">
        <f t="shared" si="254"/>
        <v>0</v>
      </c>
      <c r="CY600" s="251">
        <f t="shared" si="255"/>
        <v>0</v>
      </c>
      <c r="CZ600" s="13" t="s">
        <v>29</v>
      </c>
      <c r="DA600" s="13">
        <v>50</v>
      </c>
      <c r="DB600" s="22">
        <f t="shared" si="256"/>
        <v>0</v>
      </c>
      <c r="DD600" s="24"/>
      <c r="DF600" s="163"/>
      <c r="DH600" s="24"/>
      <c r="DI600" s="447"/>
      <c r="DJ600" s="163"/>
    </row>
    <row r="601" spans="1:114" s="7" customFormat="1">
      <c r="A601" s="277">
        <f t="shared" si="240"/>
        <v>50</v>
      </c>
      <c r="B601" s="21" t="e">
        <f>'Calculateur de trading'!I601/C601/W601</f>
        <v>#DIV/0!</v>
      </c>
      <c r="C601" s="278">
        <f t="shared" si="241"/>
        <v>10</v>
      </c>
      <c r="D601" s="426"/>
      <c r="E601" s="273">
        <f t="shared" si="242"/>
        <v>100</v>
      </c>
      <c r="F601" s="271">
        <f t="shared" si="234"/>
        <v>2</v>
      </c>
      <c r="G601" s="271" t="e">
        <f t="shared" si="235"/>
        <v>#DIV/0!</v>
      </c>
      <c r="H601" s="272">
        <f t="shared" si="236"/>
        <v>20</v>
      </c>
      <c r="I601" s="270"/>
      <c r="J601" s="273">
        <f t="shared" si="243"/>
        <v>200</v>
      </c>
      <c r="K601" s="271">
        <f t="shared" si="237"/>
        <v>4</v>
      </c>
      <c r="L601" s="271" t="e">
        <f t="shared" si="238"/>
        <v>#DIV/0!</v>
      </c>
      <c r="M601" s="272">
        <f t="shared" si="239"/>
        <v>40</v>
      </c>
      <c r="N601" s="389"/>
      <c r="O601" s="455" t="e">
        <f>(A601*B601*W601)+(B601*'Calculateur de trading'!H601)</f>
        <v>#DIV/0!</v>
      </c>
      <c r="P601" s="274" t="e">
        <f>O601/'Déscriptions des trades'!CK601</f>
        <v>#DIV/0!</v>
      </c>
      <c r="Q601" s="456" t="e">
        <f>'Déscriptions des trades'!CK601-O601</f>
        <v>#DIV/0!</v>
      </c>
      <c r="R601" s="466" t="e">
        <f t="shared" si="244"/>
        <v>#DIV/0!</v>
      </c>
      <c r="S601" s="389"/>
      <c r="T601" s="12"/>
      <c r="U601" s="25"/>
      <c r="V601" s="15"/>
      <c r="W601" s="490">
        <f t="shared" si="248"/>
        <v>0</v>
      </c>
      <c r="X601" s="21" t="e">
        <f>W601*U601/'Déscriptions des trades'!CK601*'Déscriptions des trades'!B601</f>
        <v>#DIV/0!</v>
      </c>
      <c r="Y601" s="459"/>
      <c r="Z601" s="389"/>
      <c r="AA601" s="23">
        <f t="shared" si="245"/>
        <v>0.1</v>
      </c>
      <c r="AB601" s="17" t="e">
        <f>(AA601*'Déscriptions des trades'!U601*'Déscriptions des trades'!B601/'Déscriptions des trades'!CK601)*'Déscriptions des trades'!W601</f>
        <v>#DIV/0!</v>
      </c>
      <c r="AC601" s="265" t="e">
        <f>AB601*'Déscriptions des trades'!CK601</f>
        <v>#DIV/0!</v>
      </c>
      <c r="AD601" s="266" t="e">
        <f>'Déscriptions des trades'!CK601-AC601</f>
        <v>#DIV/0!</v>
      </c>
      <c r="AE601" s="389"/>
      <c r="AF601" s="399">
        <v>597</v>
      </c>
      <c r="AG601" s="389"/>
      <c r="AH601" s="20"/>
      <c r="AI601" s="303"/>
      <c r="AJ601" s="307"/>
      <c r="AK601" s="161"/>
      <c r="AL601" s="305"/>
      <c r="AM601" s="305"/>
      <c r="AN601" s="162"/>
      <c r="AO601" s="439"/>
      <c r="AP601" s="162"/>
      <c r="AQ601" s="113"/>
      <c r="AR601" s="113"/>
      <c r="AS601" s="384"/>
      <c r="AT601" s="306"/>
      <c r="AU601" s="306"/>
      <c r="AV601" s="160"/>
      <c r="AW601" s="158"/>
      <c r="AX601" s="385"/>
      <c r="AY601" s="453"/>
      <c r="AZ601" s="165"/>
      <c r="BA601" s="301"/>
      <c r="BB601" s="165"/>
      <c r="BC601" s="301"/>
      <c r="BD601" s="165"/>
      <c r="BE601" s="302"/>
      <c r="BF601" s="302"/>
      <c r="BG601" s="165"/>
      <c r="BH601" s="303"/>
      <c r="BI601" s="165"/>
      <c r="BJ601" s="304"/>
      <c r="BK601" s="394"/>
      <c r="BL601" s="302"/>
      <c r="BM601" s="302"/>
      <c r="BN601" s="394"/>
      <c r="BO601" s="302"/>
      <c r="BP601" s="13"/>
      <c r="BQ601" s="302"/>
      <c r="BR601" s="13"/>
      <c r="BS601" s="302"/>
      <c r="BT601" s="13"/>
      <c r="BU601" s="302"/>
      <c r="BV601" s="386"/>
      <c r="BW601" s="303"/>
      <c r="BX601" s="303"/>
      <c r="BY601" s="302"/>
      <c r="BZ601" s="302"/>
      <c r="CA601" s="387"/>
      <c r="CB601" s="395"/>
      <c r="CC601" s="12"/>
      <c r="CD601" s="304"/>
      <c r="CE601" s="14"/>
      <c r="CF601" s="395"/>
      <c r="CG601" s="397"/>
      <c r="CH601" s="300">
        <f t="shared" si="249"/>
        <v>0</v>
      </c>
      <c r="CI601" s="26"/>
      <c r="CJ601" s="17">
        <f t="shared" si="246"/>
        <v>0</v>
      </c>
      <c r="CK601" s="18">
        <f t="shared" si="257"/>
        <v>12.89</v>
      </c>
      <c r="CM601" s="164"/>
      <c r="CN601" s="302"/>
      <c r="CO601" s="13">
        <f t="shared" si="250"/>
        <v>0</v>
      </c>
      <c r="CP601" s="302"/>
      <c r="CQ601" s="13">
        <f t="shared" si="251"/>
        <v>0</v>
      </c>
      <c r="CR601" s="302"/>
      <c r="CS601" s="13">
        <f t="shared" si="252"/>
        <v>0</v>
      </c>
      <c r="CT601" s="302"/>
      <c r="CU601" s="13">
        <f t="shared" si="247"/>
        <v>0</v>
      </c>
      <c r="CV601" s="302"/>
      <c r="CW601" s="13">
        <f t="shared" si="253"/>
        <v>0</v>
      </c>
      <c r="CX601" s="13">
        <f t="shared" si="254"/>
        <v>0</v>
      </c>
      <c r="CY601" s="251">
        <f t="shared" si="255"/>
        <v>0</v>
      </c>
      <c r="CZ601" s="13" t="s">
        <v>29</v>
      </c>
      <c r="DA601" s="13">
        <v>50</v>
      </c>
      <c r="DB601" s="22">
        <f t="shared" si="256"/>
        <v>0</v>
      </c>
      <c r="DD601" s="24"/>
      <c r="DF601" s="163"/>
      <c r="DH601" s="24"/>
      <c r="DI601" s="447"/>
      <c r="DJ601" s="163"/>
    </row>
    <row r="602" spans="1:114" s="7" customFormat="1">
      <c r="A602" s="277">
        <f t="shared" si="240"/>
        <v>50</v>
      </c>
      <c r="B602" s="21" t="e">
        <f>'Calculateur de trading'!I602/C602/W602</f>
        <v>#DIV/0!</v>
      </c>
      <c r="C602" s="278">
        <f t="shared" si="241"/>
        <v>10</v>
      </c>
      <c r="D602" s="278"/>
      <c r="E602" s="273">
        <f t="shared" si="242"/>
        <v>100</v>
      </c>
      <c r="F602" s="271">
        <f t="shared" si="234"/>
        <v>2</v>
      </c>
      <c r="G602" s="271" t="e">
        <f t="shared" si="235"/>
        <v>#DIV/0!</v>
      </c>
      <c r="H602" s="272">
        <f t="shared" si="236"/>
        <v>20</v>
      </c>
      <c r="I602" s="270"/>
      <c r="J602" s="273">
        <f t="shared" si="243"/>
        <v>200</v>
      </c>
      <c r="K602" s="271">
        <f t="shared" si="237"/>
        <v>4</v>
      </c>
      <c r="L602" s="271" t="e">
        <f t="shared" si="238"/>
        <v>#DIV/0!</v>
      </c>
      <c r="M602" s="272">
        <f t="shared" si="239"/>
        <v>40</v>
      </c>
      <c r="N602" s="389"/>
      <c r="O602" s="455" t="e">
        <f>(A602*B602*W602)+(B602*'Calculateur de trading'!H602)</f>
        <v>#DIV/0!</v>
      </c>
      <c r="P602" s="274" t="e">
        <f>O602/'Déscriptions des trades'!CK602</f>
        <v>#DIV/0!</v>
      </c>
      <c r="Q602" s="456" t="e">
        <f>'Déscriptions des trades'!CK602-O602</f>
        <v>#DIV/0!</v>
      </c>
      <c r="R602" s="466" t="e">
        <f t="shared" si="244"/>
        <v>#DIV/0!</v>
      </c>
      <c r="S602" s="389"/>
      <c r="T602" s="12"/>
      <c r="U602" s="25"/>
      <c r="V602" s="15"/>
      <c r="W602" s="490">
        <f t="shared" si="248"/>
        <v>0</v>
      </c>
      <c r="X602" s="21" t="e">
        <f>W602*U602/'Déscriptions des trades'!CK602*'Déscriptions des trades'!B602</f>
        <v>#DIV/0!</v>
      </c>
      <c r="Y602" s="459"/>
      <c r="Z602" s="389"/>
      <c r="AA602" s="23">
        <f t="shared" si="245"/>
        <v>0.1</v>
      </c>
      <c r="AB602" s="17" t="e">
        <f>(AA602*'Déscriptions des trades'!U602*'Déscriptions des trades'!B602/'Déscriptions des trades'!CK602)*'Déscriptions des trades'!W602</f>
        <v>#DIV/0!</v>
      </c>
      <c r="AC602" s="265" t="e">
        <f>AB602*'Déscriptions des trades'!CK602</f>
        <v>#DIV/0!</v>
      </c>
      <c r="AD602" s="266" t="e">
        <f>'Déscriptions des trades'!CK602-AC602</f>
        <v>#DIV/0!</v>
      </c>
      <c r="AE602" s="389"/>
      <c r="AF602" s="399">
        <v>598</v>
      </c>
      <c r="AG602" s="389"/>
      <c r="AH602" s="20"/>
      <c r="AI602" s="303"/>
      <c r="AJ602" s="307"/>
      <c r="AK602" s="161"/>
      <c r="AL602" s="305"/>
      <c r="AM602" s="305"/>
      <c r="AN602" s="162"/>
      <c r="AO602" s="439"/>
      <c r="AP602" s="162"/>
      <c r="AQ602" s="113"/>
      <c r="AR602" s="113"/>
      <c r="AS602" s="384"/>
      <c r="AT602" s="306"/>
      <c r="AU602" s="306"/>
      <c r="AV602" s="160"/>
      <c r="AW602" s="158"/>
      <c r="AX602" s="385"/>
      <c r="AY602" s="453"/>
      <c r="AZ602" s="165"/>
      <c r="BA602" s="301"/>
      <c r="BB602" s="165"/>
      <c r="BC602" s="301"/>
      <c r="BD602" s="165"/>
      <c r="BE602" s="302"/>
      <c r="BF602" s="302"/>
      <c r="BG602" s="165"/>
      <c r="BH602" s="303"/>
      <c r="BI602" s="165"/>
      <c r="BJ602" s="304"/>
      <c r="BK602" s="394"/>
      <c r="BL602" s="302"/>
      <c r="BM602" s="302"/>
      <c r="BN602" s="394"/>
      <c r="BO602" s="302"/>
      <c r="BP602" s="13"/>
      <c r="BQ602" s="302"/>
      <c r="BR602" s="13"/>
      <c r="BS602" s="302"/>
      <c r="BT602" s="13"/>
      <c r="BU602" s="302"/>
      <c r="BV602" s="386"/>
      <c r="BW602" s="303"/>
      <c r="BX602" s="303"/>
      <c r="BY602" s="302"/>
      <c r="BZ602" s="302"/>
      <c r="CA602" s="387"/>
      <c r="CB602" s="395"/>
      <c r="CC602" s="12"/>
      <c r="CD602" s="304"/>
      <c r="CE602" s="14"/>
      <c r="CF602" s="395"/>
      <c r="CG602" s="397"/>
      <c r="CH602" s="300">
        <f t="shared" si="249"/>
        <v>0</v>
      </c>
      <c r="CI602" s="26"/>
      <c r="CJ602" s="17">
        <f t="shared" si="246"/>
        <v>0</v>
      </c>
      <c r="CK602" s="18">
        <f t="shared" si="257"/>
        <v>12.89</v>
      </c>
      <c r="CM602" s="164"/>
      <c r="CN602" s="302"/>
      <c r="CO602" s="13">
        <f t="shared" si="250"/>
        <v>0</v>
      </c>
      <c r="CP602" s="302"/>
      <c r="CQ602" s="13">
        <f t="shared" si="251"/>
        <v>0</v>
      </c>
      <c r="CR602" s="302"/>
      <c r="CS602" s="13">
        <f t="shared" si="252"/>
        <v>0</v>
      </c>
      <c r="CT602" s="302"/>
      <c r="CU602" s="13">
        <f t="shared" si="247"/>
        <v>0</v>
      </c>
      <c r="CV602" s="302"/>
      <c r="CW602" s="13">
        <f t="shared" si="253"/>
        <v>0</v>
      </c>
      <c r="CX602" s="13">
        <f t="shared" si="254"/>
        <v>0</v>
      </c>
      <c r="CY602" s="251">
        <f t="shared" si="255"/>
        <v>0</v>
      </c>
      <c r="CZ602" s="13" t="s">
        <v>29</v>
      </c>
      <c r="DA602" s="13">
        <v>50</v>
      </c>
      <c r="DB602" s="22">
        <f t="shared" si="256"/>
        <v>0</v>
      </c>
      <c r="DD602" s="24"/>
      <c r="DF602" s="163"/>
      <c r="DH602" s="24"/>
      <c r="DI602" s="447"/>
      <c r="DJ602" s="163"/>
    </row>
    <row r="603" spans="1:114" s="7" customFormat="1">
      <c r="A603" s="277">
        <f t="shared" si="240"/>
        <v>50</v>
      </c>
      <c r="B603" s="21" t="e">
        <f>'Calculateur de trading'!I603/C603/W603</f>
        <v>#DIV/0!</v>
      </c>
      <c r="C603" s="278">
        <f t="shared" si="241"/>
        <v>10</v>
      </c>
      <c r="D603" s="426"/>
      <c r="E603" s="273">
        <f t="shared" si="242"/>
        <v>100</v>
      </c>
      <c r="F603" s="271">
        <f t="shared" si="234"/>
        <v>2</v>
      </c>
      <c r="G603" s="271" t="e">
        <f t="shared" si="235"/>
        <v>#DIV/0!</v>
      </c>
      <c r="H603" s="272">
        <f t="shared" si="236"/>
        <v>20</v>
      </c>
      <c r="I603" s="270"/>
      <c r="J603" s="273">
        <f t="shared" si="243"/>
        <v>200</v>
      </c>
      <c r="K603" s="271">
        <f t="shared" si="237"/>
        <v>4</v>
      </c>
      <c r="L603" s="271" t="e">
        <f t="shared" si="238"/>
        <v>#DIV/0!</v>
      </c>
      <c r="M603" s="272">
        <f t="shared" si="239"/>
        <v>40</v>
      </c>
      <c r="N603" s="389"/>
      <c r="O603" s="455" t="e">
        <f>(A603*B603*W603)+(B603*'Calculateur de trading'!H603)</f>
        <v>#DIV/0!</v>
      </c>
      <c r="P603" s="274" t="e">
        <f>O603/'Déscriptions des trades'!CK603</f>
        <v>#DIV/0!</v>
      </c>
      <c r="Q603" s="456" t="e">
        <f>'Déscriptions des trades'!CK603-O603</f>
        <v>#DIV/0!</v>
      </c>
      <c r="R603" s="466" t="e">
        <f t="shared" si="244"/>
        <v>#DIV/0!</v>
      </c>
      <c r="S603" s="389"/>
      <c r="T603" s="12"/>
      <c r="U603" s="25"/>
      <c r="V603" s="15"/>
      <c r="W603" s="490">
        <f t="shared" si="248"/>
        <v>0</v>
      </c>
      <c r="X603" s="21" t="e">
        <f>W603*U603/'Déscriptions des trades'!CK603*'Déscriptions des trades'!B603</f>
        <v>#DIV/0!</v>
      </c>
      <c r="Y603" s="459"/>
      <c r="Z603" s="389"/>
      <c r="AA603" s="23">
        <f t="shared" si="245"/>
        <v>0.1</v>
      </c>
      <c r="AB603" s="17" t="e">
        <f>(AA603*'Déscriptions des trades'!U603*'Déscriptions des trades'!B603/'Déscriptions des trades'!CK603)*'Déscriptions des trades'!W603</f>
        <v>#DIV/0!</v>
      </c>
      <c r="AC603" s="265" t="e">
        <f>AB603*'Déscriptions des trades'!CK603</f>
        <v>#DIV/0!</v>
      </c>
      <c r="AD603" s="266" t="e">
        <f>'Déscriptions des trades'!CK603-AC603</f>
        <v>#DIV/0!</v>
      </c>
      <c r="AE603" s="389"/>
      <c r="AF603" s="399">
        <v>599</v>
      </c>
      <c r="AG603" s="389"/>
      <c r="AH603" s="20"/>
      <c r="AI603" s="303"/>
      <c r="AJ603" s="307"/>
      <c r="AK603" s="161"/>
      <c r="AL603" s="305"/>
      <c r="AM603" s="305"/>
      <c r="AN603" s="162"/>
      <c r="AO603" s="439"/>
      <c r="AP603" s="162"/>
      <c r="AQ603" s="113"/>
      <c r="AR603" s="113"/>
      <c r="AS603" s="384"/>
      <c r="AT603" s="306"/>
      <c r="AU603" s="306"/>
      <c r="AV603" s="160"/>
      <c r="AW603" s="158"/>
      <c r="AX603" s="385"/>
      <c r="AY603" s="453"/>
      <c r="AZ603" s="165"/>
      <c r="BA603" s="301"/>
      <c r="BB603" s="165"/>
      <c r="BC603" s="301"/>
      <c r="BD603" s="165"/>
      <c r="BE603" s="302"/>
      <c r="BF603" s="302"/>
      <c r="BG603" s="165"/>
      <c r="BH603" s="303"/>
      <c r="BI603" s="165"/>
      <c r="BJ603" s="304"/>
      <c r="BK603" s="394"/>
      <c r="BL603" s="302"/>
      <c r="BM603" s="302"/>
      <c r="BN603" s="394"/>
      <c r="BO603" s="302"/>
      <c r="BP603" s="13"/>
      <c r="BQ603" s="302"/>
      <c r="BR603" s="13"/>
      <c r="BS603" s="302"/>
      <c r="BT603" s="13"/>
      <c r="BU603" s="302"/>
      <c r="BV603" s="386"/>
      <c r="BW603" s="303"/>
      <c r="BX603" s="303"/>
      <c r="BY603" s="302"/>
      <c r="BZ603" s="302"/>
      <c r="CA603" s="387"/>
      <c r="CB603" s="395"/>
      <c r="CC603" s="12"/>
      <c r="CD603" s="304"/>
      <c r="CE603" s="14"/>
      <c r="CF603" s="395"/>
      <c r="CG603" s="397"/>
      <c r="CH603" s="300">
        <f t="shared" si="249"/>
        <v>0</v>
      </c>
      <c r="CI603" s="26"/>
      <c r="CJ603" s="17">
        <f t="shared" si="246"/>
        <v>0</v>
      </c>
      <c r="CK603" s="18">
        <f t="shared" si="257"/>
        <v>12.89</v>
      </c>
      <c r="CM603" s="164"/>
      <c r="CN603" s="302"/>
      <c r="CO603" s="13">
        <f t="shared" si="250"/>
        <v>0</v>
      </c>
      <c r="CP603" s="302"/>
      <c r="CQ603" s="13">
        <f t="shared" si="251"/>
        <v>0</v>
      </c>
      <c r="CR603" s="302"/>
      <c r="CS603" s="13">
        <f t="shared" si="252"/>
        <v>0</v>
      </c>
      <c r="CT603" s="302"/>
      <c r="CU603" s="13">
        <f t="shared" si="247"/>
        <v>0</v>
      </c>
      <c r="CV603" s="302"/>
      <c r="CW603" s="13">
        <f t="shared" si="253"/>
        <v>0</v>
      </c>
      <c r="CX603" s="13">
        <f t="shared" si="254"/>
        <v>0</v>
      </c>
      <c r="CY603" s="251">
        <f t="shared" si="255"/>
        <v>0</v>
      </c>
      <c r="CZ603" s="13" t="s">
        <v>29</v>
      </c>
      <c r="DA603" s="13">
        <v>50</v>
      </c>
      <c r="DB603" s="22">
        <f t="shared" si="256"/>
        <v>0</v>
      </c>
      <c r="DD603" s="24"/>
      <c r="DF603" s="163"/>
      <c r="DH603" s="24"/>
      <c r="DI603" s="447"/>
      <c r="DJ603" s="163"/>
    </row>
    <row r="604" spans="1:114" s="7" customFormat="1">
      <c r="A604" s="277">
        <f t="shared" si="240"/>
        <v>50</v>
      </c>
      <c r="B604" s="21" t="e">
        <f>'Calculateur de trading'!I604/C604/W604</f>
        <v>#DIV/0!</v>
      </c>
      <c r="C604" s="278">
        <f t="shared" si="241"/>
        <v>10</v>
      </c>
      <c r="D604" s="278"/>
      <c r="E604" s="273">
        <f t="shared" si="242"/>
        <v>100</v>
      </c>
      <c r="F604" s="271">
        <f t="shared" si="234"/>
        <v>2</v>
      </c>
      <c r="G604" s="271" t="e">
        <f t="shared" si="235"/>
        <v>#DIV/0!</v>
      </c>
      <c r="H604" s="272">
        <f t="shared" si="236"/>
        <v>20</v>
      </c>
      <c r="I604" s="270"/>
      <c r="J604" s="273">
        <f t="shared" si="243"/>
        <v>200</v>
      </c>
      <c r="K604" s="271">
        <f t="shared" si="237"/>
        <v>4</v>
      </c>
      <c r="L604" s="271" t="e">
        <f t="shared" si="238"/>
        <v>#DIV/0!</v>
      </c>
      <c r="M604" s="272">
        <f t="shared" si="239"/>
        <v>40</v>
      </c>
      <c r="N604" s="389"/>
      <c r="O604" s="455" t="e">
        <f>(A604*B604*W604)+(B604*'Calculateur de trading'!H604)</f>
        <v>#DIV/0!</v>
      </c>
      <c r="P604" s="274" t="e">
        <f>O604/'Déscriptions des trades'!CK604</f>
        <v>#DIV/0!</v>
      </c>
      <c r="Q604" s="456" t="e">
        <f>'Déscriptions des trades'!CK604-O604</f>
        <v>#DIV/0!</v>
      </c>
      <c r="R604" s="466" t="e">
        <f t="shared" si="244"/>
        <v>#DIV/0!</v>
      </c>
      <c r="S604" s="389"/>
      <c r="T604" s="12"/>
      <c r="U604" s="25"/>
      <c r="V604" s="15"/>
      <c r="W604" s="490">
        <f t="shared" si="248"/>
        <v>0</v>
      </c>
      <c r="X604" s="21" t="e">
        <f>W604*U604/'Déscriptions des trades'!CK604*'Déscriptions des trades'!B604</f>
        <v>#DIV/0!</v>
      </c>
      <c r="Y604" s="459"/>
      <c r="Z604" s="389"/>
      <c r="AA604" s="23">
        <f t="shared" si="245"/>
        <v>0.1</v>
      </c>
      <c r="AB604" s="17" t="e">
        <f>(AA604*'Déscriptions des trades'!U604*'Déscriptions des trades'!B604/'Déscriptions des trades'!CK604)*'Déscriptions des trades'!W604</f>
        <v>#DIV/0!</v>
      </c>
      <c r="AC604" s="265" t="e">
        <f>AB604*'Déscriptions des trades'!CK604</f>
        <v>#DIV/0!</v>
      </c>
      <c r="AD604" s="266" t="e">
        <f>'Déscriptions des trades'!CK604-AC604</f>
        <v>#DIV/0!</v>
      </c>
      <c r="AE604" s="389"/>
      <c r="AF604" s="399">
        <v>600</v>
      </c>
      <c r="AG604" s="389"/>
      <c r="AH604" s="20"/>
      <c r="AI604" s="303"/>
      <c r="AJ604" s="307"/>
      <c r="AK604" s="161"/>
      <c r="AL604" s="305"/>
      <c r="AM604" s="305"/>
      <c r="AN604" s="162"/>
      <c r="AO604" s="439"/>
      <c r="AP604" s="162"/>
      <c r="AQ604" s="113"/>
      <c r="AR604" s="113"/>
      <c r="AS604" s="384"/>
      <c r="AT604" s="306"/>
      <c r="AU604" s="306"/>
      <c r="AV604" s="160"/>
      <c r="AW604" s="158"/>
      <c r="AX604" s="385"/>
      <c r="AY604" s="453"/>
      <c r="AZ604" s="165"/>
      <c r="BA604" s="301"/>
      <c r="BB604" s="165"/>
      <c r="BC604" s="301"/>
      <c r="BD604" s="165"/>
      <c r="BE604" s="302"/>
      <c r="BF604" s="302"/>
      <c r="BG604" s="165"/>
      <c r="BH604" s="303"/>
      <c r="BI604" s="165"/>
      <c r="BJ604" s="304"/>
      <c r="BK604" s="394"/>
      <c r="BL604" s="302"/>
      <c r="BM604" s="302"/>
      <c r="BN604" s="394"/>
      <c r="BO604" s="302"/>
      <c r="BP604" s="13"/>
      <c r="BQ604" s="302"/>
      <c r="BR604" s="13"/>
      <c r="BS604" s="302"/>
      <c r="BT604" s="13"/>
      <c r="BU604" s="302"/>
      <c r="BV604" s="386"/>
      <c r="BW604" s="303"/>
      <c r="BX604" s="303"/>
      <c r="BY604" s="302"/>
      <c r="BZ604" s="302"/>
      <c r="CA604" s="387"/>
      <c r="CB604" s="395"/>
      <c r="CC604" s="12"/>
      <c r="CD604" s="304"/>
      <c r="CE604" s="14"/>
      <c r="CF604" s="395"/>
      <c r="CG604" s="397"/>
      <c r="CH604" s="300">
        <f t="shared" si="249"/>
        <v>0</v>
      </c>
      <c r="CI604" s="26"/>
      <c r="CJ604" s="17">
        <f t="shared" si="246"/>
        <v>0</v>
      </c>
      <c r="CK604" s="18">
        <f t="shared" si="257"/>
        <v>12.89</v>
      </c>
      <c r="CM604" s="164"/>
      <c r="CN604" s="302"/>
      <c r="CO604" s="13">
        <f t="shared" si="250"/>
        <v>0</v>
      </c>
      <c r="CP604" s="302"/>
      <c r="CQ604" s="13">
        <f t="shared" si="251"/>
        <v>0</v>
      </c>
      <c r="CR604" s="302"/>
      <c r="CS604" s="13">
        <f t="shared" si="252"/>
        <v>0</v>
      </c>
      <c r="CT604" s="302"/>
      <c r="CU604" s="13">
        <f t="shared" si="247"/>
        <v>0</v>
      </c>
      <c r="CV604" s="302"/>
      <c r="CW604" s="13">
        <f t="shared" si="253"/>
        <v>0</v>
      </c>
      <c r="CX604" s="13">
        <f t="shared" si="254"/>
        <v>0</v>
      </c>
      <c r="CY604" s="251">
        <f t="shared" si="255"/>
        <v>0</v>
      </c>
      <c r="CZ604" s="13" t="s">
        <v>29</v>
      </c>
      <c r="DA604" s="13">
        <v>50</v>
      </c>
      <c r="DB604" s="22">
        <f t="shared" si="256"/>
        <v>0</v>
      </c>
      <c r="DD604" s="24"/>
      <c r="DF604" s="163"/>
      <c r="DH604" s="24"/>
      <c r="DI604" s="447"/>
      <c r="DJ604" s="163"/>
    </row>
    <row r="605" spans="1:114" s="7" customFormat="1">
      <c r="A605" s="277">
        <f t="shared" si="240"/>
        <v>50</v>
      </c>
      <c r="B605" s="21" t="e">
        <f>'Calculateur de trading'!I605/C605/W605</f>
        <v>#DIV/0!</v>
      </c>
      <c r="C605" s="278">
        <f t="shared" si="241"/>
        <v>10</v>
      </c>
      <c r="D605" s="426"/>
      <c r="E605" s="273">
        <f t="shared" si="242"/>
        <v>100</v>
      </c>
      <c r="F605" s="271">
        <f t="shared" si="234"/>
        <v>2</v>
      </c>
      <c r="G605" s="271" t="e">
        <f t="shared" si="235"/>
        <v>#DIV/0!</v>
      </c>
      <c r="H605" s="272">
        <f t="shared" si="236"/>
        <v>20</v>
      </c>
      <c r="I605" s="270"/>
      <c r="J605" s="273">
        <f t="shared" si="243"/>
        <v>200</v>
      </c>
      <c r="K605" s="271">
        <f t="shared" si="237"/>
        <v>4</v>
      </c>
      <c r="L605" s="271" t="e">
        <f t="shared" si="238"/>
        <v>#DIV/0!</v>
      </c>
      <c r="M605" s="272">
        <f t="shared" si="239"/>
        <v>40</v>
      </c>
      <c r="N605" s="389"/>
      <c r="O605" s="455" t="e">
        <f>(A605*B605*W605)+(B605*'Calculateur de trading'!H605)</f>
        <v>#DIV/0!</v>
      </c>
      <c r="P605" s="274" t="e">
        <f>O605/'Déscriptions des trades'!CK605</f>
        <v>#DIV/0!</v>
      </c>
      <c r="Q605" s="456" t="e">
        <f>'Déscriptions des trades'!CK605-O605</f>
        <v>#DIV/0!</v>
      </c>
      <c r="R605" s="466" t="e">
        <f t="shared" si="244"/>
        <v>#DIV/0!</v>
      </c>
      <c r="S605" s="389"/>
      <c r="T605" s="12"/>
      <c r="U605" s="25"/>
      <c r="V605" s="15"/>
      <c r="W605" s="490">
        <f t="shared" si="248"/>
        <v>0</v>
      </c>
      <c r="X605" s="21" t="e">
        <f>W605*U605/'Déscriptions des trades'!CK605*'Déscriptions des trades'!B605</f>
        <v>#DIV/0!</v>
      </c>
      <c r="Y605" s="459"/>
      <c r="Z605" s="389"/>
      <c r="AA605" s="23">
        <f t="shared" si="245"/>
        <v>0.1</v>
      </c>
      <c r="AB605" s="17" t="e">
        <f>(AA605*'Déscriptions des trades'!U605*'Déscriptions des trades'!B605/'Déscriptions des trades'!CK605)*'Déscriptions des trades'!W605</f>
        <v>#DIV/0!</v>
      </c>
      <c r="AC605" s="265" t="e">
        <f>AB605*'Déscriptions des trades'!CK605</f>
        <v>#DIV/0!</v>
      </c>
      <c r="AD605" s="266" t="e">
        <f>'Déscriptions des trades'!CK605-AC605</f>
        <v>#DIV/0!</v>
      </c>
      <c r="AE605" s="389"/>
      <c r="AF605" s="399">
        <v>601</v>
      </c>
      <c r="AG605" s="389"/>
      <c r="AH605" s="20"/>
      <c r="AI605" s="303"/>
      <c r="AJ605" s="307"/>
      <c r="AK605" s="161"/>
      <c r="AL605" s="305"/>
      <c r="AM605" s="305"/>
      <c r="AN605" s="162"/>
      <c r="AO605" s="439"/>
      <c r="AP605" s="162"/>
      <c r="AQ605" s="113"/>
      <c r="AR605" s="113"/>
      <c r="AS605" s="384"/>
      <c r="AT605" s="306"/>
      <c r="AU605" s="306"/>
      <c r="AV605" s="160"/>
      <c r="AW605" s="158"/>
      <c r="AX605" s="385"/>
      <c r="AY605" s="453"/>
      <c r="AZ605" s="165"/>
      <c r="BA605" s="301"/>
      <c r="BB605" s="165"/>
      <c r="BC605" s="301"/>
      <c r="BD605" s="165"/>
      <c r="BE605" s="302"/>
      <c r="BF605" s="302"/>
      <c r="BG605" s="165"/>
      <c r="BH605" s="303"/>
      <c r="BI605" s="165"/>
      <c r="BJ605" s="304"/>
      <c r="BK605" s="394"/>
      <c r="BL605" s="302"/>
      <c r="BM605" s="302"/>
      <c r="BN605" s="394"/>
      <c r="BO605" s="302"/>
      <c r="BP605" s="13"/>
      <c r="BQ605" s="302"/>
      <c r="BR605" s="13"/>
      <c r="BS605" s="302"/>
      <c r="BT605" s="13"/>
      <c r="BU605" s="302"/>
      <c r="BV605" s="386"/>
      <c r="BW605" s="303"/>
      <c r="BX605" s="303"/>
      <c r="BY605" s="302"/>
      <c r="BZ605" s="302"/>
      <c r="CA605" s="387"/>
      <c r="CB605" s="395"/>
      <c r="CC605" s="12"/>
      <c r="CD605" s="304"/>
      <c r="CE605" s="14"/>
      <c r="CF605" s="395"/>
      <c r="CG605" s="397"/>
      <c r="CH605" s="300">
        <f t="shared" si="249"/>
        <v>0</v>
      </c>
      <c r="CI605" s="26"/>
      <c r="CJ605" s="17">
        <f t="shared" si="246"/>
        <v>0</v>
      </c>
      <c r="CK605" s="18">
        <f t="shared" si="257"/>
        <v>12.89</v>
      </c>
      <c r="CM605" s="164"/>
      <c r="CN605" s="302"/>
      <c r="CO605" s="13">
        <f t="shared" si="250"/>
        <v>0</v>
      </c>
      <c r="CP605" s="302"/>
      <c r="CQ605" s="13">
        <f t="shared" si="251"/>
        <v>0</v>
      </c>
      <c r="CR605" s="302"/>
      <c r="CS605" s="13">
        <f t="shared" si="252"/>
        <v>0</v>
      </c>
      <c r="CT605" s="302"/>
      <c r="CU605" s="13">
        <f t="shared" si="247"/>
        <v>0</v>
      </c>
      <c r="CV605" s="302"/>
      <c r="CW605" s="13">
        <f t="shared" si="253"/>
        <v>0</v>
      </c>
      <c r="CX605" s="13">
        <f t="shared" si="254"/>
        <v>0</v>
      </c>
      <c r="CY605" s="251">
        <f t="shared" si="255"/>
        <v>0</v>
      </c>
      <c r="CZ605" s="13" t="s">
        <v>29</v>
      </c>
      <c r="DA605" s="13">
        <v>50</v>
      </c>
      <c r="DB605" s="22">
        <f t="shared" si="256"/>
        <v>0</v>
      </c>
      <c r="DD605" s="24"/>
      <c r="DF605" s="163"/>
      <c r="DH605" s="24"/>
      <c r="DI605" s="447"/>
      <c r="DJ605" s="163"/>
    </row>
    <row r="606" spans="1:114" s="7" customFormat="1">
      <c r="A606" s="277">
        <f t="shared" si="240"/>
        <v>50</v>
      </c>
      <c r="B606" s="21" t="e">
        <f>'Calculateur de trading'!I606/C606/W606</f>
        <v>#DIV/0!</v>
      </c>
      <c r="C606" s="278">
        <f t="shared" si="241"/>
        <v>10</v>
      </c>
      <c r="D606" s="278"/>
      <c r="E606" s="273">
        <f t="shared" si="242"/>
        <v>100</v>
      </c>
      <c r="F606" s="271">
        <f t="shared" si="234"/>
        <v>2</v>
      </c>
      <c r="G606" s="271" t="e">
        <f t="shared" si="235"/>
        <v>#DIV/0!</v>
      </c>
      <c r="H606" s="272">
        <f t="shared" si="236"/>
        <v>20</v>
      </c>
      <c r="I606" s="270"/>
      <c r="J606" s="273">
        <f t="shared" si="243"/>
        <v>200</v>
      </c>
      <c r="K606" s="271">
        <f t="shared" si="237"/>
        <v>4</v>
      </c>
      <c r="L606" s="271" t="e">
        <f t="shared" si="238"/>
        <v>#DIV/0!</v>
      </c>
      <c r="M606" s="272">
        <f t="shared" si="239"/>
        <v>40</v>
      </c>
      <c r="N606" s="389"/>
      <c r="O606" s="455" t="e">
        <f>(A606*B606*W606)+(B606*'Calculateur de trading'!H606)</f>
        <v>#DIV/0!</v>
      </c>
      <c r="P606" s="274" t="e">
        <f>O606/'Déscriptions des trades'!CK606</f>
        <v>#DIV/0!</v>
      </c>
      <c r="Q606" s="456" t="e">
        <f>'Déscriptions des trades'!CK606-O606</f>
        <v>#DIV/0!</v>
      </c>
      <c r="R606" s="466" t="e">
        <f t="shared" si="244"/>
        <v>#DIV/0!</v>
      </c>
      <c r="S606" s="389"/>
      <c r="T606" s="12"/>
      <c r="U606" s="25"/>
      <c r="V606" s="15"/>
      <c r="W606" s="490">
        <f t="shared" si="248"/>
        <v>0</v>
      </c>
      <c r="X606" s="21" t="e">
        <f>W606*U606/'Déscriptions des trades'!CK606*'Déscriptions des trades'!B606</f>
        <v>#DIV/0!</v>
      </c>
      <c r="Y606" s="459"/>
      <c r="Z606" s="389"/>
      <c r="AA606" s="23">
        <f t="shared" si="245"/>
        <v>0.1</v>
      </c>
      <c r="AB606" s="17" t="e">
        <f>(AA606*'Déscriptions des trades'!U606*'Déscriptions des trades'!B606/'Déscriptions des trades'!CK606)*'Déscriptions des trades'!W606</f>
        <v>#DIV/0!</v>
      </c>
      <c r="AC606" s="265" t="e">
        <f>AB606*'Déscriptions des trades'!CK606</f>
        <v>#DIV/0!</v>
      </c>
      <c r="AD606" s="266" t="e">
        <f>'Déscriptions des trades'!CK606-AC606</f>
        <v>#DIV/0!</v>
      </c>
      <c r="AE606" s="389"/>
      <c r="AF606" s="399">
        <v>602</v>
      </c>
      <c r="AG606" s="389"/>
      <c r="AH606" s="20"/>
      <c r="AI606" s="303"/>
      <c r="AJ606" s="307"/>
      <c r="AK606" s="161"/>
      <c r="AL606" s="305"/>
      <c r="AM606" s="305"/>
      <c r="AN606" s="162"/>
      <c r="AO606" s="439"/>
      <c r="AP606" s="162"/>
      <c r="AQ606" s="113"/>
      <c r="AR606" s="113"/>
      <c r="AS606" s="384"/>
      <c r="AT606" s="306"/>
      <c r="AU606" s="306"/>
      <c r="AV606" s="160"/>
      <c r="AW606" s="158"/>
      <c r="AX606" s="385"/>
      <c r="AY606" s="453"/>
      <c r="AZ606" s="165"/>
      <c r="BA606" s="301"/>
      <c r="BB606" s="165"/>
      <c r="BC606" s="301"/>
      <c r="BD606" s="165"/>
      <c r="BE606" s="302"/>
      <c r="BF606" s="302"/>
      <c r="BG606" s="165"/>
      <c r="BH606" s="303"/>
      <c r="BI606" s="165"/>
      <c r="BJ606" s="304"/>
      <c r="BK606" s="394"/>
      <c r="BL606" s="302"/>
      <c r="BM606" s="302"/>
      <c r="BN606" s="394"/>
      <c r="BO606" s="302"/>
      <c r="BP606" s="13"/>
      <c r="BQ606" s="302"/>
      <c r="BR606" s="13"/>
      <c r="BS606" s="302"/>
      <c r="BT606" s="13"/>
      <c r="BU606" s="302"/>
      <c r="BV606" s="386"/>
      <c r="BW606" s="303"/>
      <c r="BX606" s="303"/>
      <c r="BY606" s="302"/>
      <c r="BZ606" s="302"/>
      <c r="CA606" s="387"/>
      <c r="CB606" s="395"/>
      <c r="CC606" s="12"/>
      <c r="CD606" s="304"/>
      <c r="CE606" s="14"/>
      <c r="CF606" s="395"/>
      <c r="CG606" s="397"/>
      <c r="CH606" s="300">
        <f t="shared" si="249"/>
        <v>0</v>
      </c>
      <c r="CI606" s="26"/>
      <c r="CJ606" s="17">
        <f t="shared" si="246"/>
        <v>0</v>
      </c>
      <c r="CK606" s="18">
        <f t="shared" si="257"/>
        <v>12.89</v>
      </c>
      <c r="CM606" s="164"/>
      <c r="CN606" s="302"/>
      <c r="CO606" s="13">
        <f t="shared" si="250"/>
        <v>0</v>
      </c>
      <c r="CP606" s="302"/>
      <c r="CQ606" s="13">
        <f t="shared" si="251"/>
        <v>0</v>
      </c>
      <c r="CR606" s="302"/>
      <c r="CS606" s="13">
        <f t="shared" si="252"/>
        <v>0</v>
      </c>
      <c r="CT606" s="302"/>
      <c r="CU606" s="13">
        <f t="shared" si="247"/>
        <v>0</v>
      </c>
      <c r="CV606" s="302"/>
      <c r="CW606" s="13">
        <f t="shared" si="253"/>
        <v>0</v>
      </c>
      <c r="CX606" s="13">
        <f t="shared" si="254"/>
        <v>0</v>
      </c>
      <c r="CY606" s="251">
        <f t="shared" si="255"/>
        <v>0</v>
      </c>
      <c r="CZ606" s="13" t="s">
        <v>29</v>
      </c>
      <c r="DA606" s="13">
        <v>50</v>
      </c>
      <c r="DB606" s="22">
        <f t="shared" si="256"/>
        <v>0</v>
      </c>
      <c r="DD606" s="24"/>
      <c r="DF606" s="163"/>
      <c r="DH606" s="24"/>
      <c r="DI606" s="447"/>
      <c r="DJ606" s="163"/>
    </row>
    <row r="607" spans="1:114" s="7" customFormat="1">
      <c r="A607" s="277">
        <f t="shared" si="240"/>
        <v>50</v>
      </c>
      <c r="B607" s="21" t="e">
        <f>'Calculateur de trading'!I607/C607/W607</f>
        <v>#DIV/0!</v>
      </c>
      <c r="C607" s="278">
        <f t="shared" si="241"/>
        <v>10</v>
      </c>
      <c r="D607" s="426"/>
      <c r="E607" s="273">
        <f t="shared" si="242"/>
        <v>100</v>
      </c>
      <c r="F607" s="271">
        <f t="shared" si="234"/>
        <v>2</v>
      </c>
      <c r="G607" s="271" t="e">
        <f t="shared" si="235"/>
        <v>#DIV/0!</v>
      </c>
      <c r="H607" s="272">
        <f t="shared" si="236"/>
        <v>20</v>
      </c>
      <c r="I607" s="270"/>
      <c r="J607" s="273">
        <f t="shared" si="243"/>
        <v>200</v>
      </c>
      <c r="K607" s="271">
        <f t="shared" si="237"/>
        <v>4</v>
      </c>
      <c r="L607" s="271" t="e">
        <f t="shared" si="238"/>
        <v>#DIV/0!</v>
      </c>
      <c r="M607" s="272">
        <f t="shared" si="239"/>
        <v>40</v>
      </c>
      <c r="N607" s="389"/>
      <c r="O607" s="455" t="e">
        <f>(A607*B607*W607)+(B607*'Calculateur de trading'!H607)</f>
        <v>#DIV/0!</v>
      </c>
      <c r="P607" s="274" t="e">
        <f>O607/'Déscriptions des trades'!CK607</f>
        <v>#DIV/0!</v>
      </c>
      <c r="Q607" s="456" t="e">
        <f>'Déscriptions des trades'!CK607-O607</f>
        <v>#DIV/0!</v>
      </c>
      <c r="R607" s="466" t="e">
        <f t="shared" si="244"/>
        <v>#DIV/0!</v>
      </c>
      <c r="S607" s="389"/>
      <c r="T607" s="12"/>
      <c r="U607" s="25"/>
      <c r="V607" s="15"/>
      <c r="W607" s="490">
        <f t="shared" si="248"/>
        <v>0</v>
      </c>
      <c r="X607" s="21" t="e">
        <f>W607*U607/'Déscriptions des trades'!CK607*'Déscriptions des trades'!B607</f>
        <v>#DIV/0!</v>
      </c>
      <c r="Y607" s="459"/>
      <c r="Z607" s="389"/>
      <c r="AA607" s="23">
        <f t="shared" si="245"/>
        <v>0.1</v>
      </c>
      <c r="AB607" s="17" t="e">
        <f>(AA607*'Déscriptions des trades'!U607*'Déscriptions des trades'!B607/'Déscriptions des trades'!CK607)*'Déscriptions des trades'!W607</f>
        <v>#DIV/0!</v>
      </c>
      <c r="AC607" s="265" t="e">
        <f>AB607*'Déscriptions des trades'!CK607</f>
        <v>#DIV/0!</v>
      </c>
      <c r="AD607" s="266" t="e">
        <f>'Déscriptions des trades'!CK607-AC607</f>
        <v>#DIV/0!</v>
      </c>
      <c r="AE607" s="389"/>
      <c r="AF607" s="399">
        <v>603</v>
      </c>
      <c r="AG607" s="389"/>
      <c r="AH607" s="20"/>
      <c r="AI607" s="303"/>
      <c r="AJ607" s="307"/>
      <c r="AK607" s="161"/>
      <c r="AL607" s="305"/>
      <c r="AM607" s="305"/>
      <c r="AN607" s="162"/>
      <c r="AO607" s="439"/>
      <c r="AP607" s="162"/>
      <c r="AQ607" s="113"/>
      <c r="AR607" s="113"/>
      <c r="AS607" s="384"/>
      <c r="AT607" s="306"/>
      <c r="AU607" s="306"/>
      <c r="AV607" s="160"/>
      <c r="AW607" s="158"/>
      <c r="AX607" s="385"/>
      <c r="AY607" s="453"/>
      <c r="AZ607" s="165"/>
      <c r="BA607" s="301"/>
      <c r="BB607" s="165"/>
      <c r="BC607" s="301"/>
      <c r="BD607" s="165"/>
      <c r="BE607" s="302"/>
      <c r="BF607" s="302"/>
      <c r="BG607" s="165"/>
      <c r="BH607" s="303"/>
      <c r="BI607" s="165"/>
      <c r="BJ607" s="304"/>
      <c r="BK607" s="394"/>
      <c r="BL607" s="302"/>
      <c r="BM607" s="302"/>
      <c r="BN607" s="394"/>
      <c r="BO607" s="302"/>
      <c r="BP607" s="13"/>
      <c r="BQ607" s="302"/>
      <c r="BR607" s="13"/>
      <c r="BS607" s="302"/>
      <c r="BT607" s="13"/>
      <c r="BU607" s="302"/>
      <c r="BV607" s="386"/>
      <c r="BW607" s="303"/>
      <c r="BX607" s="303"/>
      <c r="BY607" s="302"/>
      <c r="BZ607" s="302"/>
      <c r="CA607" s="387"/>
      <c r="CB607" s="395"/>
      <c r="CC607" s="12"/>
      <c r="CD607" s="304"/>
      <c r="CE607" s="14"/>
      <c r="CF607" s="395"/>
      <c r="CG607" s="397"/>
      <c r="CH607" s="300">
        <f t="shared" si="249"/>
        <v>0</v>
      </c>
      <c r="CI607" s="26"/>
      <c r="CJ607" s="17">
        <f t="shared" si="246"/>
        <v>0</v>
      </c>
      <c r="CK607" s="18">
        <f t="shared" si="257"/>
        <v>12.89</v>
      </c>
      <c r="CM607" s="164"/>
      <c r="CN607" s="302"/>
      <c r="CO607" s="13">
        <f t="shared" si="250"/>
        <v>0</v>
      </c>
      <c r="CP607" s="302"/>
      <c r="CQ607" s="13">
        <f t="shared" si="251"/>
        <v>0</v>
      </c>
      <c r="CR607" s="302"/>
      <c r="CS607" s="13">
        <f t="shared" si="252"/>
        <v>0</v>
      </c>
      <c r="CT607" s="302"/>
      <c r="CU607" s="13">
        <f t="shared" si="247"/>
        <v>0</v>
      </c>
      <c r="CV607" s="302"/>
      <c r="CW607" s="13">
        <f t="shared" si="253"/>
        <v>0</v>
      </c>
      <c r="CX607" s="13">
        <f t="shared" si="254"/>
        <v>0</v>
      </c>
      <c r="CY607" s="251">
        <f t="shared" si="255"/>
        <v>0</v>
      </c>
      <c r="CZ607" s="13" t="s">
        <v>29</v>
      </c>
      <c r="DA607" s="13">
        <v>50</v>
      </c>
      <c r="DB607" s="22">
        <f t="shared" si="256"/>
        <v>0</v>
      </c>
      <c r="DD607" s="24"/>
      <c r="DF607" s="163"/>
      <c r="DH607" s="24"/>
      <c r="DI607" s="447"/>
      <c r="DJ607" s="163"/>
    </row>
    <row r="608" spans="1:114" s="7" customFormat="1">
      <c r="A608" s="277">
        <f t="shared" si="240"/>
        <v>50</v>
      </c>
      <c r="B608" s="21" t="e">
        <f>'Calculateur de trading'!I608/C608/W608</f>
        <v>#DIV/0!</v>
      </c>
      <c r="C608" s="278">
        <f t="shared" si="241"/>
        <v>10</v>
      </c>
      <c r="D608" s="426"/>
      <c r="E608" s="273">
        <f t="shared" si="242"/>
        <v>100</v>
      </c>
      <c r="F608" s="271">
        <f t="shared" si="234"/>
        <v>2</v>
      </c>
      <c r="G608" s="271" t="e">
        <f t="shared" si="235"/>
        <v>#DIV/0!</v>
      </c>
      <c r="H608" s="272">
        <f t="shared" si="236"/>
        <v>20</v>
      </c>
      <c r="I608" s="270"/>
      <c r="J608" s="273">
        <f t="shared" si="243"/>
        <v>200</v>
      </c>
      <c r="K608" s="271">
        <f t="shared" si="237"/>
        <v>4</v>
      </c>
      <c r="L608" s="271" t="e">
        <f t="shared" si="238"/>
        <v>#DIV/0!</v>
      </c>
      <c r="M608" s="272">
        <f t="shared" si="239"/>
        <v>40</v>
      </c>
      <c r="N608" s="389"/>
      <c r="O608" s="455" t="e">
        <f>(A608*B608*W608)+(B608*'Calculateur de trading'!H608)</f>
        <v>#DIV/0!</v>
      </c>
      <c r="P608" s="274" t="e">
        <f>O608/'Déscriptions des trades'!CK608</f>
        <v>#DIV/0!</v>
      </c>
      <c r="Q608" s="456" t="e">
        <f>'Déscriptions des trades'!CK608-O608</f>
        <v>#DIV/0!</v>
      </c>
      <c r="R608" s="466" t="e">
        <f t="shared" si="244"/>
        <v>#DIV/0!</v>
      </c>
      <c r="S608" s="389"/>
      <c r="T608" s="12"/>
      <c r="U608" s="25"/>
      <c r="V608" s="15"/>
      <c r="W608" s="490">
        <f t="shared" si="248"/>
        <v>0</v>
      </c>
      <c r="X608" s="21" t="e">
        <f>W608*U608/'Déscriptions des trades'!CK608*'Déscriptions des trades'!B608</f>
        <v>#DIV/0!</v>
      </c>
      <c r="Y608" s="459"/>
      <c r="Z608" s="389"/>
      <c r="AA608" s="23">
        <f t="shared" si="245"/>
        <v>0.1</v>
      </c>
      <c r="AB608" s="17" t="e">
        <f>(AA608*'Déscriptions des trades'!U608*'Déscriptions des trades'!B608/'Déscriptions des trades'!CK608)*'Déscriptions des trades'!W608</f>
        <v>#DIV/0!</v>
      </c>
      <c r="AC608" s="265" t="e">
        <f>AB608*'Déscriptions des trades'!CK608</f>
        <v>#DIV/0!</v>
      </c>
      <c r="AD608" s="266" t="e">
        <f>'Déscriptions des trades'!CK608-AC608</f>
        <v>#DIV/0!</v>
      </c>
      <c r="AE608" s="389"/>
      <c r="AF608" s="399">
        <v>604</v>
      </c>
      <c r="AG608" s="389"/>
      <c r="AH608" s="20"/>
      <c r="AI608" s="303"/>
      <c r="AJ608" s="307"/>
      <c r="AK608" s="161"/>
      <c r="AL608" s="305"/>
      <c r="AM608" s="305"/>
      <c r="AN608" s="162"/>
      <c r="AO608" s="439"/>
      <c r="AP608" s="162"/>
      <c r="AQ608" s="113"/>
      <c r="AR608" s="113"/>
      <c r="AS608" s="384"/>
      <c r="AT608" s="306"/>
      <c r="AU608" s="306"/>
      <c r="AV608" s="160"/>
      <c r="AW608" s="158"/>
      <c r="AX608" s="385"/>
      <c r="AY608" s="453"/>
      <c r="AZ608" s="165"/>
      <c r="BA608" s="301"/>
      <c r="BB608" s="165"/>
      <c r="BC608" s="301"/>
      <c r="BD608" s="165"/>
      <c r="BE608" s="302"/>
      <c r="BF608" s="302"/>
      <c r="BG608" s="165"/>
      <c r="BH608" s="303"/>
      <c r="BI608" s="165"/>
      <c r="BJ608" s="304"/>
      <c r="BK608" s="394"/>
      <c r="BL608" s="302"/>
      <c r="BM608" s="302"/>
      <c r="BN608" s="394"/>
      <c r="BO608" s="302"/>
      <c r="BP608" s="13"/>
      <c r="BQ608" s="302"/>
      <c r="BR608" s="13"/>
      <c r="BS608" s="302"/>
      <c r="BT608" s="13"/>
      <c r="BU608" s="302"/>
      <c r="BV608" s="386"/>
      <c r="BW608" s="303"/>
      <c r="BX608" s="303"/>
      <c r="BY608" s="302"/>
      <c r="BZ608" s="302"/>
      <c r="CA608" s="387"/>
      <c r="CB608" s="395"/>
      <c r="CC608" s="12"/>
      <c r="CD608" s="304"/>
      <c r="CE608" s="14"/>
      <c r="CF608" s="395"/>
      <c r="CG608" s="397"/>
      <c r="CH608" s="300">
        <f t="shared" si="249"/>
        <v>0</v>
      </c>
      <c r="CI608" s="26"/>
      <c r="CJ608" s="17">
        <f t="shared" si="246"/>
        <v>0</v>
      </c>
      <c r="CK608" s="18">
        <f t="shared" si="257"/>
        <v>12.89</v>
      </c>
      <c r="CM608" s="164"/>
      <c r="CN608" s="302"/>
      <c r="CO608" s="13">
        <f t="shared" si="250"/>
        <v>0</v>
      </c>
      <c r="CP608" s="302"/>
      <c r="CQ608" s="13">
        <f t="shared" si="251"/>
        <v>0</v>
      </c>
      <c r="CR608" s="302"/>
      <c r="CS608" s="13">
        <f t="shared" si="252"/>
        <v>0</v>
      </c>
      <c r="CT608" s="302"/>
      <c r="CU608" s="13">
        <f t="shared" si="247"/>
        <v>0</v>
      </c>
      <c r="CV608" s="302"/>
      <c r="CW608" s="13">
        <f t="shared" si="253"/>
        <v>0</v>
      </c>
      <c r="CX608" s="13">
        <f t="shared" si="254"/>
        <v>0</v>
      </c>
      <c r="CY608" s="251">
        <f t="shared" si="255"/>
        <v>0</v>
      </c>
      <c r="CZ608" s="13" t="s">
        <v>29</v>
      </c>
      <c r="DA608" s="13">
        <v>50</v>
      </c>
      <c r="DB608" s="22">
        <f t="shared" si="256"/>
        <v>0</v>
      </c>
      <c r="DD608" s="24"/>
      <c r="DF608" s="163"/>
      <c r="DH608" s="24"/>
      <c r="DI608" s="447"/>
      <c r="DJ608" s="163"/>
    </row>
    <row r="609" spans="1:114" s="7" customFormat="1">
      <c r="A609" s="277">
        <f t="shared" si="240"/>
        <v>50</v>
      </c>
      <c r="B609" s="21" t="e">
        <f>'Calculateur de trading'!I609/C609/W609</f>
        <v>#DIV/0!</v>
      </c>
      <c r="C609" s="278">
        <f t="shared" si="241"/>
        <v>10</v>
      </c>
      <c r="D609" s="278"/>
      <c r="E609" s="273">
        <f t="shared" si="242"/>
        <v>100</v>
      </c>
      <c r="F609" s="271">
        <f t="shared" si="234"/>
        <v>2</v>
      </c>
      <c r="G609" s="271" t="e">
        <f t="shared" si="235"/>
        <v>#DIV/0!</v>
      </c>
      <c r="H609" s="272">
        <f t="shared" si="236"/>
        <v>20</v>
      </c>
      <c r="I609" s="270"/>
      <c r="J609" s="273">
        <f t="shared" si="243"/>
        <v>200</v>
      </c>
      <c r="K609" s="271">
        <f t="shared" si="237"/>
        <v>4</v>
      </c>
      <c r="L609" s="271" t="e">
        <f t="shared" si="238"/>
        <v>#DIV/0!</v>
      </c>
      <c r="M609" s="272">
        <f t="shared" si="239"/>
        <v>40</v>
      </c>
      <c r="N609" s="389"/>
      <c r="O609" s="455" t="e">
        <f>(A609*B609*W609)+(B609*'Calculateur de trading'!H609)</f>
        <v>#DIV/0!</v>
      </c>
      <c r="P609" s="274" t="e">
        <f>O609/'Déscriptions des trades'!CK609</f>
        <v>#DIV/0!</v>
      </c>
      <c r="Q609" s="456" t="e">
        <f>'Déscriptions des trades'!CK609-O609</f>
        <v>#DIV/0!</v>
      </c>
      <c r="R609" s="466" t="e">
        <f t="shared" si="244"/>
        <v>#DIV/0!</v>
      </c>
      <c r="S609" s="389"/>
      <c r="T609" s="12"/>
      <c r="U609" s="25"/>
      <c r="V609" s="15"/>
      <c r="W609" s="490">
        <f t="shared" si="248"/>
        <v>0</v>
      </c>
      <c r="X609" s="21" t="e">
        <f>W609*U609/'Déscriptions des trades'!CK609*'Déscriptions des trades'!B609</f>
        <v>#DIV/0!</v>
      </c>
      <c r="Y609" s="459"/>
      <c r="Z609" s="389"/>
      <c r="AA609" s="23">
        <f t="shared" si="245"/>
        <v>0.1</v>
      </c>
      <c r="AB609" s="17" t="e">
        <f>(AA609*'Déscriptions des trades'!U609*'Déscriptions des trades'!B609/'Déscriptions des trades'!CK609)*'Déscriptions des trades'!W609</f>
        <v>#DIV/0!</v>
      </c>
      <c r="AC609" s="265" t="e">
        <f>AB609*'Déscriptions des trades'!CK609</f>
        <v>#DIV/0!</v>
      </c>
      <c r="AD609" s="266" t="e">
        <f>'Déscriptions des trades'!CK609-AC609</f>
        <v>#DIV/0!</v>
      </c>
      <c r="AE609" s="389"/>
      <c r="AF609" s="399">
        <v>605</v>
      </c>
      <c r="AG609" s="389"/>
      <c r="AH609" s="20"/>
      <c r="AI609" s="303"/>
      <c r="AJ609" s="307"/>
      <c r="AK609" s="161"/>
      <c r="AL609" s="305"/>
      <c r="AM609" s="305"/>
      <c r="AN609" s="162"/>
      <c r="AO609" s="439"/>
      <c r="AP609" s="162"/>
      <c r="AQ609" s="113"/>
      <c r="AR609" s="113"/>
      <c r="AS609" s="384"/>
      <c r="AT609" s="306"/>
      <c r="AU609" s="306"/>
      <c r="AV609" s="160"/>
      <c r="AW609" s="158"/>
      <c r="AX609" s="385"/>
      <c r="AY609" s="453"/>
      <c r="AZ609" s="165"/>
      <c r="BA609" s="301"/>
      <c r="BB609" s="165"/>
      <c r="BC609" s="301"/>
      <c r="BD609" s="165"/>
      <c r="BE609" s="302"/>
      <c r="BF609" s="302"/>
      <c r="BG609" s="165"/>
      <c r="BH609" s="303"/>
      <c r="BI609" s="165"/>
      <c r="BJ609" s="304"/>
      <c r="BK609" s="394"/>
      <c r="BL609" s="302"/>
      <c r="BM609" s="302"/>
      <c r="BN609" s="394"/>
      <c r="BO609" s="302"/>
      <c r="BP609" s="13"/>
      <c r="BQ609" s="302"/>
      <c r="BR609" s="13"/>
      <c r="BS609" s="302"/>
      <c r="BT609" s="13"/>
      <c r="BU609" s="302"/>
      <c r="BV609" s="386"/>
      <c r="BW609" s="303"/>
      <c r="BX609" s="303"/>
      <c r="BY609" s="302"/>
      <c r="BZ609" s="302"/>
      <c r="CA609" s="387"/>
      <c r="CB609" s="395"/>
      <c r="CC609" s="12"/>
      <c r="CD609" s="304"/>
      <c r="CE609" s="14"/>
      <c r="CF609" s="395"/>
      <c r="CG609" s="397"/>
      <c r="CH609" s="300">
        <f t="shared" si="249"/>
        <v>0</v>
      </c>
      <c r="CI609" s="26"/>
      <c r="CJ609" s="17">
        <f t="shared" si="246"/>
        <v>0</v>
      </c>
      <c r="CK609" s="18">
        <f t="shared" si="257"/>
        <v>12.89</v>
      </c>
      <c r="CM609" s="164"/>
      <c r="CN609" s="302"/>
      <c r="CO609" s="13">
        <f t="shared" si="250"/>
        <v>0</v>
      </c>
      <c r="CP609" s="302"/>
      <c r="CQ609" s="13">
        <f t="shared" si="251"/>
        <v>0</v>
      </c>
      <c r="CR609" s="302"/>
      <c r="CS609" s="13">
        <f t="shared" si="252"/>
        <v>0</v>
      </c>
      <c r="CT609" s="302"/>
      <c r="CU609" s="13">
        <f t="shared" si="247"/>
        <v>0</v>
      </c>
      <c r="CV609" s="302"/>
      <c r="CW609" s="13">
        <f t="shared" si="253"/>
        <v>0</v>
      </c>
      <c r="CX609" s="13">
        <f t="shared" si="254"/>
        <v>0</v>
      </c>
      <c r="CY609" s="251">
        <f t="shared" si="255"/>
        <v>0</v>
      </c>
      <c r="CZ609" s="13" t="s">
        <v>29</v>
      </c>
      <c r="DA609" s="13">
        <v>50</v>
      </c>
      <c r="DB609" s="22">
        <f t="shared" si="256"/>
        <v>0</v>
      </c>
      <c r="DD609" s="24"/>
      <c r="DF609" s="163"/>
      <c r="DH609" s="24"/>
      <c r="DI609" s="447"/>
      <c r="DJ609" s="163"/>
    </row>
    <row r="610" spans="1:114" s="7" customFormat="1">
      <c r="A610" s="277">
        <f t="shared" si="240"/>
        <v>50</v>
      </c>
      <c r="B610" s="21" t="e">
        <f>'Calculateur de trading'!I610/C610/W610</f>
        <v>#DIV/0!</v>
      </c>
      <c r="C610" s="278">
        <f t="shared" si="241"/>
        <v>10</v>
      </c>
      <c r="D610" s="426"/>
      <c r="E610" s="273">
        <f t="shared" si="242"/>
        <v>100</v>
      </c>
      <c r="F610" s="271">
        <f t="shared" si="234"/>
        <v>2</v>
      </c>
      <c r="G610" s="271" t="e">
        <f t="shared" si="235"/>
        <v>#DIV/0!</v>
      </c>
      <c r="H610" s="272">
        <f t="shared" si="236"/>
        <v>20</v>
      </c>
      <c r="I610" s="270"/>
      <c r="J610" s="273">
        <f t="shared" si="243"/>
        <v>200</v>
      </c>
      <c r="K610" s="271">
        <f t="shared" si="237"/>
        <v>4</v>
      </c>
      <c r="L610" s="271" t="e">
        <f t="shared" si="238"/>
        <v>#DIV/0!</v>
      </c>
      <c r="M610" s="272">
        <f t="shared" si="239"/>
        <v>40</v>
      </c>
      <c r="N610" s="389"/>
      <c r="O610" s="455" t="e">
        <f>(A610*B610*W610)+(B610*'Calculateur de trading'!H610)</f>
        <v>#DIV/0!</v>
      </c>
      <c r="P610" s="274" t="e">
        <f>O610/'Déscriptions des trades'!CK610</f>
        <v>#DIV/0!</v>
      </c>
      <c r="Q610" s="456" t="e">
        <f>'Déscriptions des trades'!CK610-O610</f>
        <v>#DIV/0!</v>
      </c>
      <c r="R610" s="466" t="e">
        <f t="shared" si="244"/>
        <v>#DIV/0!</v>
      </c>
      <c r="S610" s="389"/>
      <c r="T610" s="12"/>
      <c r="U610" s="25"/>
      <c r="V610" s="15"/>
      <c r="W610" s="490">
        <f t="shared" si="248"/>
        <v>0</v>
      </c>
      <c r="X610" s="21" t="e">
        <f>W610*U610/'Déscriptions des trades'!CK610*'Déscriptions des trades'!B610</f>
        <v>#DIV/0!</v>
      </c>
      <c r="Y610" s="459"/>
      <c r="Z610" s="389"/>
      <c r="AA610" s="23">
        <f t="shared" si="245"/>
        <v>0.1</v>
      </c>
      <c r="AB610" s="17" t="e">
        <f>(AA610*'Déscriptions des trades'!U610*'Déscriptions des trades'!B610/'Déscriptions des trades'!CK610)*'Déscriptions des trades'!W610</f>
        <v>#DIV/0!</v>
      </c>
      <c r="AC610" s="265" t="e">
        <f>AB610*'Déscriptions des trades'!CK610</f>
        <v>#DIV/0!</v>
      </c>
      <c r="AD610" s="266" t="e">
        <f>'Déscriptions des trades'!CK610-AC610</f>
        <v>#DIV/0!</v>
      </c>
      <c r="AE610" s="389"/>
      <c r="AF610" s="399">
        <v>606</v>
      </c>
      <c r="AG610" s="389"/>
      <c r="AH610" s="20"/>
      <c r="AI610" s="303"/>
      <c r="AJ610" s="307"/>
      <c r="AK610" s="161"/>
      <c r="AL610" s="305"/>
      <c r="AM610" s="305"/>
      <c r="AN610" s="162"/>
      <c r="AO610" s="439"/>
      <c r="AP610" s="162"/>
      <c r="AQ610" s="113"/>
      <c r="AR610" s="113"/>
      <c r="AS610" s="384"/>
      <c r="AT610" s="306"/>
      <c r="AU610" s="306"/>
      <c r="AV610" s="160"/>
      <c r="AW610" s="158"/>
      <c r="AX610" s="385"/>
      <c r="AY610" s="453"/>
      <c r="AZ610" s="165"/>
      <c r="BA610" s="301"/>
      <c r="BB610" s="165"/>
      <c r="BC610" s="301"/>
      <c r="BD610" s="165"/>
      <c r="BE610" s="302"/>
      <c r="BF610" s="302"/>
      <c r="BG610" s="165"/>
      <c r="BH610" s="303"/>
      <c r="BI610" s="165"/>
      <c r="BJ610" s="304"/>
      <c r="BK610" s="394"/>
      <c r="BL610" s="302"/>
      <c r="BM610" s="302"/>
      <c r="BN610" s="394"/>
      <c r="BO610" s="302"/>
      <c r="BP610" s="13"/>
      <c r="BQ610" s="302"/>
      <c r="BR610" s="13"/>
      <c r="BS610" s="302"/>
      <c r="BT610" s="13"/>
      <c r="BU610" s="302"/>
      <c r="BV610" s="386"/>
      <c r="BW610" s="303"/>
      <c r="BX610" s="303"/>
      <c r="BY610" s="302"/>
      <c r="BZ610" s="302"/>
      <c r="CA610" s="387"/>
      <c r="CB610" s="395"/>
      <c r="CC610" s="12"/>
      <c r="CD610" s="304"/>
      <c r="CE610" s="14"/>
      <c r="CF610" s="395"/>
      <c r="CG610" s="397"/>
      <c r="CH610" s="300">
        <f t="shared" si="249"/>
        <v>0</v>
      </c>
      <c r="CI610" s="26"/>
      <c r="CJ610" s="17">
        <f t="shared" si="246"/>
        <v>0</v>
      </c>
      <c r="CK610" s="18">
        <f t="shared" si="257"/>
        <v>12.89</v>
      </c>
      <c r="CM610" s="164"/>
      <c r="CN610" s="302"/>
      <c r="CO610" s="13">
        <f t="shared" si="250"/>
        <v>0</v>
      </c>
      <c r="CP610" s="302"/>
      <c r="CQ610" s="13">
        <f t="shared" si="251"/>
        <v>0</v>
      </c>
      <c r="CR610" s="302"/>
      <c r="CS610" s="13">
        <f t="shared" si="252"/>
        <v>0</v>
      </c>
      <c r="CT610" s="302"/>
      <c r="CU610" s="13">
        <f t="shared" si="247"/>
        <v>0</v>
      </c>
      <c r="CV610" s="302"/>
      <c r="CW610" s="13">
        <f t="shared" si="253"/>
        <v>0</v>
      </c>
      <c r="CX610" s="13">
        <f t="shared" si="254"/>
        <v>0</v>
      </c>
      <c r="CY610" s="251">
        <f t="shared" si="255"/>
        <v>0</v>
      </c>
      <c r="CZ610" s="13" t="s">
        <v>29</v>
      </c>
      <c r="DA610" s="13">
        <v>50</v>
      </c>
      <c r="DB610" s="22">
        <f t="shared" si="256"/>
        <v>0</v>
      </c>
      <c r="DD610" s="24"/>
      <c r="DF610" s="163"/>
      <c r="DH610" s="24"/>
      <c r="DI610" s="447"/>
      <c r="DJ610" s="163"/>
    </row>
    <row r="611" spans="1:114" s="7" customFormat="1">
      <c r="A611" s="277">
        <f t="shared" si="240"/>
        <v>50</v>
      </c>
      <c r="B611" s="21" t="e">
        <f>'Calculateur de trading'!I611/C611/W611</f>
        <v>#DIV/0!</v>
      </c>
      <c r="C611" s="278">
        <f t="shared" si="241"/>
        <v>10</v>
      </c>
      <c r="D611" s="278"/>
      <c r="E611" s="273">
        <f t="shared" si="242"/>
        <v>100</v>
      </c>
      <c r="F611" s="271">
        <f t="shared" si="234"/>
        <v>2</v>
      </c>
      <c r="G611" s="271" t="e">
        <f t="shared" si="235"/>
        <v>#DIV/0!</v>
      </c>
      <c r="H611" s="272">
        <f t="shared" si="236"/>
        <v>20</v>
      </c>
      <c r="I611" s="270"/>
      <c r="J611" s="273">
        <f t="shared" si="243"/>
        <v>200</v>
      </c>
      <c r="K611" s="271">
        <f t="shared" si="237"/>
        <v>4</v>
      </c>
      <c r="L611" s="271" t="e">
        <f t="shared" si="238"/>
        <v>#DIV/0!</v>
      </c>
      <c r="M611" s="272">
        <f t="shared" si="239"/>
        <v>40</v>
      </c>
      <c r="N611" s="389"/>
      <c r="O611" s="455" t="e">
        <f>(A611*B611*W611)+(B611*'Calculateur de trading'!H611)</f>
        <v>#DIV/0!</v>
      </c>
      <c r="P611" s="274" t="e">
        <f>O611/'Déscriptions des trades'!CK611</f>
        <v>#DIV/0!</v>
      </c>
      <c r="Q611" s="456" t="e">
        <f>'Déscriptions des trades'!CK611-O611</f>
        <v>#DIV/0!</v>
      </c>
      <c r="R611" s="466" t="e">
        <f t="shared" si="244"/>
        <v>#DIV/0!</v>
      </c>
      <c r="S611" s="389"/>
      <c r="T611" s="12"/>
      <c r="U611" s="25"/>
      <c r="V611" s="15"/>
      <c r="W611" s="490">
        <f t="shared" si="248"/>
        <v>0</v>
      </c>
      <c r="X611" s="21" t="e">
        <f>W611*U611/'Déscriptions des trades'!CK611*'Déscriptions des trades'!B611</f>
        <v>#DIV/0!</v>
      </c>
      <c r="Y611" s="459"/>
      <c r="Z611" s="389"/>
      <c r="AA611" s="23">
        <f t="shared" si="245"/>
        <v>0.1</v>
      </c>
      <c r="AB611" s="17" t="e">
        <f>(AA611*'Déscriptions des trades'!U611*'Déscriptions des trades'!B611/'Déscriptions des trades'!CK611)*'Déscriptions des trades'!W611</f>
        <v>#DIV/0!</v>
      </c>
      <c r="AC611" s="265" t="e">
        <f>AB611*'Déscriptions des trades'!CK611</f>
        <v>#DIV/0!</v>
      </c>
      <c r="AD611" s="266" t="e">
        <f>'Déscriptions des trades'!CK611-AC611</f>
        <v>#DIV/0!</v>
      </c>
      <c r="AE611" s="389"/>
      <c r="AF611" s="399">
        <v>607</v>
      </c>
      <c r="AG611" s="389"/>
      <c r="AH611" s="20"/>
      <c r="AI611" s="303"/>
      <c r="AJ611" s="307"/>
      <c r="AK611" s="161"/>
      <c r="AL611" s="305"/>
      <c r="AM611" s="305"/>
      <c r="AN611" s="162"/>
      <c r="AO611" s="439"/>
      <c r="AP611" s="162"/>
      <c r="AQ611" s="113"/>
      <c r="AR611" s="113"/>
      <c r="AS611" s="384"/>
      <c r="AT611" s="306"/>
      <c r="AU611" s="306"/>
      <c r="AV611" s="160"/>
      <c r="AW611" s="158"/>
      <c r="AX611" s="385"/>
      <c r="AY611" s="453"/>
      <c r="AZ611" s="165"/>
      <c r="BA611" s="301"/>
      <c r="BB611" s="165"/>
      <c r="BC611" s="301"/>
      <c r="BD611" s="165"/>
      <c r="BE611" s="302"/>
      <c r="BF611" s="302"/>
      <c r="BG611" s="165"/>
      <c r="BH611" s="303"/>
      <c r="BI611" s="165"/>
      <c r="BJ611" s="304"/>
      <c r="BK611" s="394"/>
      <c r="BL611" s="302"/>
      <c r="BM611" s="302"/>
      <c r="BN611" s="394"/>
      <c r="BO611" s="302"/>
      <c r="BP611" s="13"/>
      <c r="BQ611" s="302"/>
      <c r="BR611" s="13"/>
      <c r="BS611" s="302"/>
      <c r="BT611" s="13"/>
      <c r="BU611" s="302"/>
      <c r="BV611" s="386"/>
      <c r="BW611" s="303"/>
      <c r="BX611" s="303"/>
      <c r="BY611" s="302"/>
      <c r="BZ611" s="302"/>
      <c r="CA611" s="387"/>
      <c r="CB611" s="395"/>
      <c r="CC611" s="12"/>
      <c r="CD611" s="304"/>
      <c r="CE611" s="14"/>
      <c r="CF611" s="395"/>
      <c r="CG611" s="397"/>
      <c r="CH611" s="300">
        <f t="shared" si="249"/>
        <v>0</v>
      </c>
      <c r="CI611" s="26"/>
      <c r="CJ611" s="17">
        <f t="shared" si="246"/>
        <v>0</v>
      </c>
      <c r="CK611" s="18">
        <f t="shared" si="257"/>
        <v>12.89</v>
      </c>
      <c r="CM611" s="164"/>
      <c r="CN611" s="302"/>
      <c r="CO611" s="13">
        <f t="shared" si="250"/>
        <v>0</v>
      </c>
      <c r="CP611" s="302"/>
      <c r="CQ611" s="13">
        <f t="shared" si="251"/>
        <v>0</v>
      </c>
      <c r="CR611" s="302"/>
      <c r="CS611" s="13">
        <f t="shared" si="252"/>
        <v>0</v>
      </c>
      <c r="CT611" s="302"/>
      <c r="CU611" s="13">
        <f t="shared" si="247"/>
        <v>0</v>
      </c>
      <c r="CV611" s="302"/>
      <c r="CW611" s="13">
        <f t="shared" si="253"/>
        <v>0</v>
      </c>
      <c r="CX611" s="13">
        <f t="shared" si="254"/>
        <v>0</v>
      </c>
      <c r="CY611" s="251">
        <f t="shared" si="255"/>
        <v>0</v>
      </c>
      <c r="CZ611" s="13" t="s">
        <v>29</v>
      </c>
      <c r="DA611" s="13">
        <v>50</v>
      </c>
      <c r="DB611" s="22">
        <f t="shared" si="256"/>
        <v>0</v>
      </c>
      <c r="DD611" s="24"/>
      <c r="DF611" s="163"/>
      <c r="DH611" s="24"/>
      <c r="DI611" s="447"/>
      <c r="DJ611" s="163"/>
    </row>
    <row r="612" spans="1:114" s="7" customFormat="1">
      <c r="A612" s="277">
        <f t="shared" si="240"/>
        <v>50</v>
      </c>
      <c r="B612" s="21" t="e">
        <f>'Calculateur de trading'!I612/C612/W612</f>
        <v>#DIV/0!</v>
      </c>
      <c r="C612" s="278">
        <f t="shared" si="241"/>
        <v>10</v>
      </c>
      <c r="D612" s="426"/>
      <c r="E612" s="273">
        <f t="shared" si="242"/>
        <v>100</v>
      </c>
      <c r="F612" s="271">
        <f t="shared" si="234"/>
        <v>2</v>
      </c>
      <c r="G612" s="271" t="e">
        <f t="shared" si="235"/>
        <v>#DIV/0!</v>
      </c>
      <c r="H612" s="272">
        <f t="shared" si="236"/>
        <v>20</v>
      </c>
      <c r="I612" s="270"/>
      <c r="J612" s="273">
        <f t="shared" si="243"/>
        <v>200</v>
      </c>
      <c r="K612" s="271">
        <f t="shared" si="237"/>
        <v>4</v>
      </c>
      <c r="L612" s="271" t="e">
        <f t="shared" si="238"/>
        <v>#DIV/0!</v>
      </c>
      <c r="M612" s="272">
        <f t="shared" si="239"/>
        <v>40</v>
      </c>
      <c r="N612" s="389"/>
      <c r="O612" s="455" t="e">
        <f>(A612*B612*W612)+(B612*'Calculateur de trading'!H612)</f>
        <v>#DIV/0!</v>
      </c>
      <c r="P612" s="274" t="e">
        <f>O612/'Déscriptions des trades'!CK612</f>
        <v>#DIV/0!</v>
      </c>
      <c r="Q612" s="456" t="e">
        <f>'Déscriptions des trades'!CK612-O612</f>
        <v>#DIV/0!</v>
      </c>
      <c r="R612" s="466" t="e">
        <f t="shared" si="244"/>
        <v>#DIV/0!</v>
      </c>
      <c r="S612" s="389"/>
      <c r="T612" s="12"/>
      <c r="U612" s="25"/>
      <c r="V612" s="15"/>
      <c r="W612" s="490">
        <f t="shared" si="248"/>
        <v>0</v>
      </c>
      <c r="X612" s="21" t="e">
        <f>W612*U612/'Déscriptions des trades'!CK612*'Déscriptions des trades'!B612</f>
        <v>#DIV/0!</v>
      </c>
      <c r="Y612" s="459"/>
      <c r="Z612" s="389"/>
      <c r="AA612" s="23">
        <f t="shared" si="245"/>
        <v>0.1</v>
      </c>
      <c r="AB612" s="17" t="e">
        <f>(AA612*'Déscriptions des trades'!U612*'Déscriptions des trades'!B612/'Déscriptions des trades'!CK612)*'Déscriptions des trades'!W612</f>
        <v>#DIV/0!</v>
      </c>
      <c r="AC612" s="265" t="e">
        <f>AB612*'Déscriptions des trades'!CK612</f>
        <v>#DIV/0!</v>
      </c>
      <c r="AD612" s="266" t="e">
        <f>'Déscriptions des trades'!CK612-AC612</f>
        <v>#DIV/0!</v>
      </c>
      <c r="AE612" s="389"/>
      <c r="AF612" s="399">
        <v>608</v>
      </c>
      <c r="AG612" s="389"/>
      <c r="AH612" s="20"/>
      <c r="AI612" s="303"/>
      <c r="AJ612" s="307"/>
      <c r="AK612" s="161"/>
      <c r="AL612" s="305"/>
      <c r="AM612" s="305"/>
      <c r="AN612" s="162"/>
      <c r="AO612" s="439"/>
      <c r="AP612" s="162"/>
      <c r="AQ612" s="113"/>
      <c r="AR612" s="113"/>
      <c r="AS612" s="384"/>
      <c r="AT612" s="306"/>
      <c r="AU612" s="306"/>
      <c r="AV612" s="160"/>
      <c r="AW612" s="158"/>
      <c r="AX612" s="385"/>
      <c r="AY612" s="453"/>
      <c r="AZ612" s="165"/>
      <c r="BA612" s="301"/>
      <c r="BB612" s="165"/>
      <c r="BC612" s="301"/>
      <c r="BD612" s="165"/>
      <c r="BE612" s="302"/>
      <c r="BF612" s="302"/>
      <c r="BG612" s="165"/>
      <c r="BH612" s="303"/>
      <c r="BI612" s="165"/>
      <c r="BJ612" s="304"/>
      <c r="BK612" s="394"/>
      <c r="BL612" s="302"/>
      <c r="BM612" s="302"/>
      <c r="BN612" s="394"/>
      <c r="BO612" s="302"/>
      <c r="BP612" s="13"/>
      <c r="BQ612" s="302"/>
      <c r="BR612" s="13"/>
      <c r="BS612" s="302"/>
      <c r="BT612" s="13"/>
      <c r="BU612" s="302"/>
      <c r="BV612" s="386"/>
      <c r="BW612" s="303"/>
      <c r="BX612" s="303"/>
      <c r="BY612" s="302"/>
      <c r="BZ612" s="302"/>
      <c r="CA612" s="387"/>
      <c r="CB612" s="395"/>
      <c r="CC612" s="12"/>
      <c r="CD612" s="304"/>
      <c r="CE612" s="14"/>
      <c r="CF612" s="395"/>
      <c r="CG612" s="397"/>
      <c r="CH612" s="300">
        <f t="shared" si="249"/>
        <v>0</v>
      </c>
      <c r="CI612" s="26"/>
      <c r="CJ612" s="17">
        <f t="shared" si="246"/>
        <v>0</v>
      </c>
      <c r="CK612" s="18">
        <f t="shared" si="257"/>
        <v>12.89</v>
      </c>
      <c r="CM612" s="164"/>
      <c r="CN612" s="302"/>
      <c r="CO612" s="13">
        <f t="shared" si="250"/>
        <v>0</v>
      </c>
      <c r="CP612" s="302"/>
      <c r="CQ612" s="13">
        <f t="shared" si="251"/>
        <v>0</v>
      </c>
      <c r="CR612" s="302"/>
      <c r="CS612" s="13">
        <f t="shared" si="252"/>
        <v>0</v>
      </c>
      <c r="CT612" s="302"/>
      <c r="CU612" s="13">
        <f t="shared" si="247"/>
        <v>0</v>
      </c>
      <c r="CV612" s="302"/>
      <c r="CW612" s="13">
        <f t="shared" si="253"/>
        <v>0</v>
      </c>
      <c r="CX612" s="13">
        <f t="shared" si="254"/>
        <v>0</v>
      </c>
      <c r="CY612" s="251">
        <f t="shared" si="255"/>
        <v>0</v>
      </c>
      <c r="CZ612" s="13" t="s">
        <v>29</v>
      </c>
      <c r="DA612" s="13">
        <v>50</v>
      </c>
      <c r="DB612" s="22">
        <f t="shared" si="256"/>
        <v>0</v>
      </c>
      <c r="DD612" s="24"/>
      <c r="DF612" s="163"/>
      <c r="DH612" s="24"/>
      <c r="DI612" s="447"/>
      <c r="DJ612" s="163"/>
    </row>
    <row r="613" spans="1:114" s="7" customFormat="1">
      <c r="A613" s="277">
        <f t="shared" si="240"/>
        <v>50</v>
      </c>
      <c r="B613" s="21" t="e">
        <f>'Calculateur de trading'!I613/C613/W613</f>
        <v>#DIV/0!</v>
      </c>
      <c r="C613" s="278">
        <f t="shared" si="241"/>
        <v>10</v>
      </c>
      <c r="D613" s="278"/>
      <c r="E613" s="273">
        <f t="shared" si="242"/>
        <v>100</v>
      </c>
      <c r="F613" s="271">
        <f t="shared" si="234"/>
        <v>2</v>
      </c>
      <c r="G613" s="271" t="e">
        <f t="shared" si="235"/>
        <v>#DIV/0!</v>
      </c>
      <c r="H613" s="272">
        <f t="shared" si="236"/>
        <v>20</v>
      </c>
      <c r="I613" s="270"/>
      <c r="J613" s="273">
        <f t="shared" si="243"/>
        <v>200</v>
      </c>
      <c r="K613" s="271">
        <f t="shared" si="237"/>
        <v>4</v>
      </c>
      <c r="L613" s="271" t="e">
        <f t="shared" si="238"/>
        <v>#DIV/0!</v>
      </c>
      <c r="M613" s="272">
        <f t="shared" si="239"/>
        <v>40</v>
      </c>
      <c r="N613" s="389"/>
      <c r="O613" s="455" t="e">
        <f>(A613*B613*W613)+(B613*'Calculateur de trading'!H613)</f>
        <v>#DIV/0!</v>
      </c>
      <c r="P613" s="274" t="e">
        <f>O613/'Déscriptions des trades'!CK613</f>
        <v>#DIV/0!</v>
      </c>
      <c r="Q613" s="456" t="e">
        <f>'Déscriptions des trades'!CK613-O613</f>
        <v>#DIV/0!</v>
      </c>
      <c r="R613" s="466" t="e">
        <f t="shared" si="244"/>
        <v>#DIV/0!</v>
      </c>
      <c r="S613" s="389"/>
      <c r="T613" s="12"/>
      <c r="U613" s="25"/>
      <c r="V613" s="15"/>
      <c r="W613" s="490">
        <f t="shared" si="248"/>
        <v>0</v>
      </c>
      <c r="X613" s="21" t="e">
        <f>W613*U613/'Déscriptions des trades'!CK613*'Déscriptions des trades'!B613</f>
        <v>#DIV/0!</v>
      </c>
      <c r="Y613" s="459"/>
      <c r="Z613" s="389"/>
      <c r="AA613" s="23">
        <f t="shared" si="245"/>
        <v>0.1</v>
      </c>
      <c r="AB613" s="17" t="e">
        <f>(AA613*'Déscriptions des trades'!U613*'Déscriptions des trades'!B613/'Déscriptions des trades'!CK613)*'Déscriptions des trades'!W613</f>
        <v>#DIV/0!</v>
      </c>
      <c r="AC613" s="265" t="e">
        <f>AB613*'Déscriptions des trades'!CK613</f>
        <v>#DIV/0!</v>
      </c>
      <c r="AD613" s="266" t="e">
        <f>'Déscriptions des trades'!CK613-AC613</f>
        <v>#DIV/0!</v>
      </c>
      <c r="AE613" s="389"/>
      <c r="AF613" s="399">
        <v>609</v>
      </c>
      <c r="AG613" s="389"/>
      <c r="AH613" s="20"/>
      <c r="AI613" s="303"/>
      <c r="AJ613" s="307"/>
      <c r="AK613" s="161"/>
      <c r="AL613" s="305"/>
      <c r="AM613" s="305"/>
      <c r="AN613" s="162"/>
      <c r="AO613" s="439"/>
      <c r="AP613" s="162"/>
      <c r="AQ613" s="113"/>
      <c r="AR613" s="113"/>
      <c r="AS613" s="384"/>
      <c r="AT613" s="306"/>
      <c r="AU613" s="306"/>
      <c r="AV613" s="160"/>
      <c r="AW613" s="158"/>
      <c r="AX613" s="385"/>
      <c r="AY613" s="453"/>
      <c r="AZ613" s="165"/>
      <c r="BA613" s="301"/>
      <c r="BB613" s="165"/>
      <c r="BC613" s="301"/>
      <c r="BD613" s="165"/>
      <c r="BE613" s="302"/>
      <c r="BF613" s="302"/>
      <c r="BG613" s="165"/>
      <c r="BH613" s="303"/>
      <c r="BI613" s="165"/>
      <c r="BJ613" s="304"/>
      <c r="BK613" s="394"/>
      <c r="BL613" s="302"/>
      <c r="BM613" s="302"/>
      <c r="BN613" s="394"/>
      <c r="BO613" s="302"/>
      <c r="BP613" s="13"/>
      <c r="BQ613" s="302"/>
      <c r="BR613" s="13"/>
      <c r="BS613" s="302"/>
      <c r="BT613" s="13"/>
      <c r="BU613" s="302"/>
      <c r="BV613" s="386"/>
      <c r="BW613" s="303"/>
      <c r="BX613" s="303"/>
      <c r="BY613" s="302"/>
      <c r="BZ613" s="302"/>
      <c r="CA613" s="387"/>
      <c r="CB613" s="395"/>
      <c r="CC613" s="12"/>
      <c r="CD613" s="304"/>
      <c r="CE613" s="14"/>
      <c r="CF613" s="395"/>
      <c r="CG613" s="397"/>
      <c r="CH613" s="300">
        <f t="shared" si="249"/>
        <v>0</v>
      </c>
      <c r="CI613" s="26"/>
      <c r="CJ613" s="17">
        <f t="shared" si="246"/>
        <v>0</v>
      </c>
      <c r="CK613" s="18">
        <f t="shared" si="257"/>
        <v>12.89</v>
      </c>
      <c r="CM613" s="164"/>
      <c r="CN613" s="302"/>
      <c r="CO613" s="13">
        <f t="shared" si="250"/>
        <v>0</v>
      </c>
      <c r="CP613" s="302"/>
      <c r="CQ613" s="13">
        <f t="shared" si="251"/>
        <v>0</v>
      </c>
      <c r="CR613" s="302"/>
      <c r="CS613" s="13">
        <f t="shared" si="252"/>
        <v>0</v>
      </c>
      <c r="CT613" s="302"/>
      <c r="CU613" s="13">
        <f t="shared" si="247"/>
        <v>0</v>
      </c>
      <c r="CV613" s="302"/>
      <c r="CW613" s="13">
        <f t="shared" si="253"/>
        <v>0</v>
      </c>
      <c r="CX613" s="13">
        <f t="shared" si="254"/>
        <v>0</v>
      </c>
      <c r="CY613" s="251">
        <f t="shared" si="255"/>
        <v>0</v>
      </c>
      <c r="CZ613" s="13" t="s">
        <v>29</v>
      </c>
      <c r="DA613" s="13">
        <v>50</v>
      </c>
      <c r="DB613" s="22">
        <f t="shared" si="256"/>
        <v>0</v>
      </c>
      <c r="DD613" s="24"/>
      <c r="DF613" s="163"/>
      <c r="DH613" s="24"/>
      <c r="DI613" s="447"/>
      <c r="DJ613" s="163"/>
    </row>
    <row r="614" spans="1:114" s="7" customFormat="1">
      <c r="A614" s="277">
        <f t="shared" si="240"/>
        <v>50</v>
      </c>
      <c r="B614" s="21" t="e">
        <f>'Calculateur de trading'!I614/C614/W614</f>
        <v>#DIV/0!</v>
      </c>
      <c r="C614" s="278">
        <f t="shared" si="241"/>
        <v>10</v>
      </c>
      <c r="D614" s="426"/>
      <c r="E614" s="273">
        <f t="shared" si="242"/>
        <v>100</v>
      </c>
      <c r="F614" s="271">
        <f t="shared" si="234"/>
        <v>2</v>
      </c>
      <c r="G614" s="271" t="e">
        <f t="shared" si="235"/>
        <v>#DIV/0!</v>
      </c>
      <c r="H614" s="272">
        <f t="shared" si="236"/>
        <v>20</v>
      </c>
      <c r="I614" s="270"/>
      <c r="J614" s="273">
        <f t="shared" si="243"/>
        <v>200</v>
      </c>
      <c r="K614" s="271">
        <f t="shared" si="237"/>
        <v>4</v>
      </c>
      <c r="L614" s="271" t="e">
        <f t="shared" si="238"/>
        <v>#DIV/0!</v>
      </c>
      <c r="M614" s="272">
        <f t="shared" si="239"/>
        <v>40</v>
      </c>
      <c r="N614" s="389"/>
      <c r="O614" s="455" t="e">
        <f>(A614*B614*W614)+(B614*'Calculateur de trading'!H614)</f>
        <v>#DIV/0!</v>
      </c>
      <c r="P614" s="274" t="e">
        <f>O614/'Déscriptions des trades'!CK614</f>
        <v>#DIV/0!</v>
      </c>
      <c r="Q614" s="456" t="e">
        <f>'Déscriptions des trades'!CK614-O614</f>
        <v>#DIV/0!</v>
      </c>
      <c r="R614" s="466" t="e">
        <f t="shared" si="244"/>
        <v>#DIV/0!</v>
      </c>
      <c r="S614" s="389"/>
      <c r="T614" s="12"/>
      <c r="U614" s="25"/>
      <c r="V614" s="15"/>
      <c r="W614" s="490">
        <f t="shared" si="248"/>
        <v>0</v>
      </c>
      <c r="X614" s="21" t="e">
        <f>W614*U614/'Déscriptions des trades'!CK614*'Déscriptions des trades'!B614</f>
        <v>#DIV/0!</v>
      </c>
      <c r="Y614" s="459"/>
      <c r="Z614" s="389"/>
      <c r="AA614" s="23">
        <f t="shared" si="245"/>
        <v>0.1</v>
      </c>
      <c r="AB614" s="17" t="e">
        <f>(AA614*'Déscriptions des trades'!U614*'Déscriptions des trades'!B614/'Déscriptions des trades'!CK614)*'Déscriptions des trades'!W614</f>
        <v>#DIV/0!</v>
      </c>
      <c r="AC614" s="265" t="e">
        <f>AB614*'Déscriptions des trades'!CK614</f>
        <v>#DIV/0!</v>
      </c>
      <c r="AD614" s="266" t="e">
        <f>'Déscriptions des trades'!CK614-AC614</f>
        <v>#DIV/0!</v>
      </c>
      <c r="AE614" s="389"/>
      <c r="AF614" s="399">
        <v>610</v>
      </c>
      <c r="AG614" s="389"/>
      <c r="AH614" s="20"/>
      <c r="AI614" s="303"/>
      <c r="AJ614" s="307"/>
      <c r="AK614" s="161"/>
      <c r="AL614" s="305"/>
      <c r="AM614" s="305"/>
      <c r="AN614" s="162"/>
      <c r="AO614" s="439"/>
      <c r="AP614" s="162"/>
      <c r="AQ614" s="113"/>
      <c r="AR614" s="113"/>
      <c r="AS614" s="384"/>
      <c r="AT614" s="306"/>
      <c r="AU614" s="306"/>
      <c r="AV614" s="160"/>
      <c r="AW614" s="158"/>
      <c r="AX614" s="385"/>
      <c r="AY614" s="453"/>
      <c r="AZ614" s="165"/>
      <c r="BA614" s="301"/>
      <c r="BB614" s="165"/>
      <c r="BC614" s="301"/>
      <c r="BD614" s="165"/>
      <c r="BE614" s="302"/>
      <c r="BF614" s="302"/>
      <c r="BG614" s="165"/>
      <c r="BH614" s="303"/>
      <c r="BI614" s="165"/>
      <c r="BJ614" s="304"/>
      <c r="BK614" s="394"/>
      <c r="BL614" s="302"/>
      <c r="BM614" s="302"/>
      <c r="BN614" s="394"/>
      <c r="BO614" s="302"/>
      <c r="BP614" s="13"/>
      <c r="BQ614" s="302"/>
      <c r="BR614" s="13"/>
      <c r="BS614" s="302"/>
      <c r="BT614" s="13"/>
      <c r="BU614" s="302"/>
      <c r="BV614" s="386"/>
      <c r="BW614" s="303"/>
      <c r="BX614" s="303"/>
      <c r="BY614" s="302"/>
      <c r="BZ614" s="302"/>
      <c r="CA614" s="387"/>
      <c r="CB614" s="395"/>
      <c r="CC614" s="12"/>
      <c r="CD614" s="304"/>
      <c r="CE614" s="14"/>
      <c r="CF614" s="395"/>
      <c r="CG614" s="397"/>
      <c r="CH614" s="300">
        <f t="shared" si="249"/>
        <v>0</v>
      </c>
      <c r="CI614" s="26"/>
      <c r="CJ614" s="17">
        <f t="shared" si="246"/>
        <v>0</v>
      </c>
      <c r="CK614" s="18">
        <f t="shared" si="257"/>
        <v>12.89</v>
      </c>
      <c r="CM614" s="164"/>
      <c r="CN614" s="302"/>
      <c r="CO614" s="13">
        <f t="shared" si="250"/>
        <v>0</v>
      </c>
      <c r="CP614" s="302"/>
      <c r="CQ614" s="13">
        <f t="shared" si="251"/>
        <v>0</v>
      </c>
      <c r="CR614" s="302"/>
      <c r="CS614" s="13">
        <f t="shared" si="252"/>
        <v>0</v>
      </c>
      <c r="CT614" s="302"/>
      <c r="CU614" s="13">
        <f t="shared" si="247"/>
        <v>0</v>
      </c>
      <c r="CV614" s="302"/>
      <c r="CW614" s="13">
        <f t="shared" si="253"/>
        <v>0</v>
      </c>
      <c r="CX614" s="13">
        <f t="shared" si="254"/>
        <v>0</v>
      </c>
      <c r="CY614" s="251">
        <f t="shared" si="255"/>
        <v>0</v>
      </c>
      <c r="CZ614" s="13" t="s">
        <v>29</v>
      </c>
      <c r="DA614" s="13">
        <v>50</v>
      </c>
      <c r="DB614" s="22">
        <f t="shared" si="256"/>
        <v>0</v>
      </c>
      <c r="DD614" s="24"/>
      <c r="DF614" s="163"/>
      <c r="DH614" s="24"/>
      <c r="DI614" s="447"/>
      <c r="DJ614" s="163"/>
    </row>
    <row r="615" spans="1:114" s="7" customFormat="1">
      <c r="A615" s="277">
        <f t="shared" si="240"/>
        <v>50</v>
      </c>
      <c r="B615" s="21" t="e">
        <f>'Calculateur de trading'!I615/C615/W615</f>
        <v>#DIV/0!</v>
      </c>
      <c r="C615" s="278">
        <f t="shared" si="241"/>
        <v>10</v>
      </c>
      <c r="D615" s="426"/>
      <c r="E615" s="273">
        <f t="shared" si="242"/>
        <v>100</v>
      </c>
      <c r="F615" s="271">
        <f t="shared" si="234"/>
        <v>2</v>
      </c>
      <c r="G615" s="271" t="e">
        <f t="shared" si="235"/>
        <v>#DIV/0!</v>
      </c>
      <c r="H615" s="272">
        <f t="shared" si="236"/>
        <v>20</v>
      </c>
      <c r="I615" s="270"/>
      <c r="J615" s="273">
        <f t="shared" si="243"/>
        <v>200</v>
      </c>
      <c r="K615" s="271">
        <f t="shared" si="237"/>
        <v>4</v>
      </c>
      <c r="L615" s="271" t="e">
        <f t="shared" si="238"/>
        <v>#DIV/0!</v>
      </c>
      <c r="M615" s="272">
        <f t="shared" si="239"/>
        <v>40</v>
      </c>
      <c r="N615" s="389"/>
      <c r="O615" s="455" t="e">
        <f>(A615*B615*W615)+(B615*'Calculateur de trading'!H615)</f>
        <v>#DIV/0!</v>
      </c>
      <c r="P615" s="274" t="e">
        <f>O615/'Déscriptions des trades'!CK615</f>
        <v>#DIV/0!</v>
      </c>
      <c r="Q615" s="456" t="e">
        <f>'Déscriptions des trades'!CK615-O615</f>
        <v>#DIV/0!</v>
      </c>
      <c r="R615" s="466" t="e">
        <f t="shared" si="244"/>
        <v>#DIV/0!</v>
      </c>
      <c r="S615" s="389"/>
      <c r="T615" s="12"/>
      <c r="U615" s="25"/>
      <c r="V615" s="15"/>
      <c r="W615" s="490">
        <f t="shared" si="248"/>
        <v>0</v>
      </c>
      <c r="X615" s="21" t="e">
        <f>W615*U615/'Déscriptions des trades'!CK615*'Déscriptions des trades'!B615</f>
        <v>#DIV/0!</v>
      </c>
      <c r="Y615" s="459"/>
      <c r="Z615" s="389"/>
      <c r="AA615" s="23">
        <f t="shared" si="245"/>
        <v>0.1</v>
      </c>
      <c r="AB615" s="17" t="e">
        <f>(AA615*'Déscriptions des trades'!U615*'Déscriptions des trades'!B615/'Déscriptions des trades'!CK615)*'Déscriptions des trades'!W615</f>
        <v>#DIV/0!</v>
      </c>
      <c r="AC615" s="265" t="e">
        <f>AB615*'Déscriptions des trades'!CK615</f>
        <v>#DIV/0!</v>
      </c>
      <c r="AD615" s="266" t="e">
        <f>'Déscriptions des trades'!CK615-AC615</f>
        <v>#DIV/0!</v>
      </c>
      <c r="AE615" s="389"/>
      <c r="AF615" s="399">
        <v>611</v>
      </c>
      <c r="AG615" s="389"/>
      <c r="AH615" s="20"/>
      <c r="AI615" s="303"/>
      <c r="AJ615" s="307"/>
      <c r="AK615" s="161"/>
      <c r="AL615" s="305"/>
      <c r="AM615" s="305"/>
      <c r="AN615" s="162"/>
      <c r="AO615" s="439"/>
      <c r="AP615" s="162"/>
      <c r="AQ615" s="113"/>
      <c r="AR615" s="113"/>
      <c r="AS615" s="384"/>
      <c r="AT615" s="306"/>
      <c r="AU615" s="306"/>
      <c r="AV615" s="160"/>
      <c r="AW615" s="158"/>
      <c r="AX615" s="385"/>
      <c r="AY615" s="453"/>
      <c r="AZ615" s="165"/>
      <c r="BA615" s="301"/>
      <c r="BB615" s="165"/>
      <c r="BC615" s="301"/>
      <c r="BD615" s="165"/>
      <c r="BE615" s="302"/>
      <c r="BF615" s="302"/>
      <c r="BG615" s="165"/>
      <c r="BH615" s="303"/>
      <c r="BI615" s="165"/>
      <c r="BJ615" s="304"/>
      <c r="BK615" s="394"/>
      <c r="BL615" s="302"/>
      <c r="BM615" s="302"/>
      <c r="BN615" s="394"/>
      <c r="BO615" s="302"/>
      <c r="BP615" s="13"/>
      <c r="BQ615" s="302"/>
      <c r="BR615" s="13"/>
      <c r="BS615" s="302"/>
      <c r="BT615" s="13"/>
      <c r="BU615" s="302"/>
      <c r="BV615" s="386"/>
      <c r="BW615" s="303"/>
      <c r="BX615" s="303"/>
      <c r="BY615" s="302"/>
      <c r="BZ615" s="302"/>
      <c r="CA615" s="387"/>
      <c r="CB615" s="395"/>
      <c r="CC615" s="12"/>
      <c r="CD615" s="304"/>
      <c r="CE615" s="14"/>
      <c r="CF615" s="395"/>
      <c r="CG615" s="397"/>
      <c r="CH615" s="300">
        <f t="shared" si="249"/>
        <v>0</v>
      </c>
      <c r="CI615" s="26"/>
      <c r="CJ615" s="17">
        <f t="shared" si="246"/>
        <v>0</v>
      </c>
      <c r="CK615" s="18">
        <f t="shared" si="257"/>
        <v>12.89</v>
      </c>
      <c r="CM615" s="164"/>
      <c r="CN615" s="302"/>
      <c r="CO615" s="13">
        <f t="shared" si="250"/>
        <v>0</v>
      </c>
      <c r="CP615" s="302"/>
      <c r="CQ615" s="13">
        <f t="shared" si="251"/>
        <v>0</v>
      </c>
      <c r="CR615" s="302"/>
      <c r="CS615" s="13">
        <f t="shared" si="252"/>
        <v>0</v>
      </c>
      <c r="CT615" s="302"/>
      <c r="CU615" s="13">
        <f t="shared" si="247"/>
        <v>0</v>
      </c>
      <c r="CV615" s="302"/>
      <c r="CW615" s="13">
        <f t="shared" si="253"/>
        <v>0</v>
      </c>
      <c r="CX615" s="13">
        <f t="shared" si="254"/>
        <v>0</v>
      </c>
      <c r="CY615" s="251">
        <f t="shared" si="255"/>
        <v>0</v>
      </c>
      <c r="CZ615" s="13" t="s">
        <v>29</v>
      </c>
      <c r="DA615" s="13">
        <v>50</v>
      </c>
      <c r="DB615" s="22">
        <f t="shared" si="256"/>
        <v>0</v>
      </c>
      <c r="DD615" s="24"/>
      <c r="DF615" s="163"/>
      <c r="DH615" s="24"/>
      <c r="DI615" s="447"/>
      <c r="DJ615" s="163"/>
    </row>
    <row r="616" spans="1:114" s="7" customFormat="1">
      <c r="A616" s="277">
        <f t="shared" si="240"/>
        <v>50</v>
      </c>
      <c r="B616" s="21" t="e">
        <f>'Calculateur de trading'!I616/C616/W616</f>
        <v>#DIV/0!</v>
      </c>
      <c r="C616" s="278">
        <f t="shared" si="241"/>
        <v>10</v>
      </c>
      <c r="D616" s="278"/>
      <c r="E616" s="273">
        <f t="shared" si="242"/>
        <v>100</v>
      </c>
      <c r="F616" s="271">
        <f t="shared" si="234"/>
        <v>2</v>
      </c>
      <c r="G616" s="271" t="e">
        <f t="shared" si="235"/>
        <v>#DIV/0!</v>
      </c>
      <c r="H616" s="272">
        <f t="shared" si="236"/>
        <v>20</v>
      </c>
      <c r="I616" s="270"/>
      <c r="J616" s="273">
        <f t="shared" si="243"/>
        <v>200</v>
      </c>
      <c r="K616" s="271">
        <f t="shared" si="237"/>
        <v>4</v>
      </c>
      <c r="L616" s="271" t="e">
        <f t="shared" si="238"/>
        <v>#DIV/0!</v>
      </c>
      <c r="M616" s="272">
        <f t="shared" si="239"/>
        <v>40</v>
      </c>
      <c r="N616" s="389"/>
      <c r="O616" s="455" t="e">
        <f>(A616*B616*W616)+(B616*'Calculateur de trading'!H616)</f>
        <v>#DIV/0!</v>
      </c>
      <c r="P616" s="274" t="e">
        <f>O616/'Déscriptions des trades'!CK616</f>
        <v>#DIV/0!</v>
      </c>
      <c r="Q616" s="456" t="e">
        <f>'Déscriptions des trades'!CK616-O616</f>
        <v>#DIV/0!</v>
      </c>
      <c r="R616" s="466" t="e">
        <f t="shared" si="244"/>
        <v>#DIV/0!</v>
      </c>
      <c r="S616" s="389"/>
      <c r="T616" s="12"/>
      <c r="U616" s="25"/>
      <c r="V616" s="15"/>
      <c r="W616" s="490">
        <f t="shared" si="248"/>
        <v>0</v>
      </c>
      <c r="X616" s="21" t="e">
        <f>W616*U616/'Déscriptions des trades'!CK616*'Déscriptions des trades'!B616</f>
        <v>#DIV/0!</v>
      </c>
      <c r="Y616" s="459"/>
      <c r="Z616" s="389"/>
      <c r="AA616" s="23">
        <f t="shared" si="245"/>
        <v>0.1</v>
      </c>
      <c r="AB616" s="17" t="e">
        <f>(AA616*'Déscriptions des trades'!U616*'Déscriptions des trades'!B616/'Déscriptions des trades'!CK616)*'Déscriptions des trades'!W616</f>
        <v>#DIV/0!</v>
      </c>
      <c r="AC616" s="265" t="e">
        <f>AB616*'Déscriptions des trades'!CK616</f>
        <v>#DIV/0!</v>
      </c>
      <c r="AD616" s="266" t="e">
        <f>'Déscriptions des trades'!CK616-AC616</f>
        <v>#DIV/0!</v>
      </c>
      <c r="AE616" s="389"/>
      <c r="AF616" s="399">
        <v>612</v>
      </c>
      <c r="AG616" s="389"/>
      <c r="AH616" s="20"/>
      <c r="AI616" s="303"/>
      <c r="AJ616" s="307"/>
      <c r="AK616" s="161"/>
      <c r="AL616" s="305"/>
      <c r="AM616" s="305"/>
      <c r="AN616" s="162"/>
      <c r="AO616" s="439"/>
      <c r="AP616" s="162"/>
      <c r="AQ616" s="113"/>
      <c r="AR616" s="113"/>
      <c r="AS616" s="384"/>
      <c r="AT616" s="306"/>
      <c r="AU616" s="306"/>
      <c r="AV616" s="160"/>
      <c r="AW616" s="158"/>
      <c r="AX616" s="385"/>
      <c r="AY616" s="453"/>
      <c r="AZ616" s="165"/>
      <c r="BA616" s="301"/>
      <c r="BB616" s="165"/>
      <c r="BC616" s="301"/>
      <c r="BD616" s="165"/>
      <c r="BE616" s="302"/>
      <c r="BF616" s="302"/>
      <c r="BG616" s="165"/>
      <c r="BH616" s="303"/>
      <c r="BI616" s="165"/>
      <c r="BJ616" s="304"/>
      <c r="BK616" s="394"/>
      <c r="BL616" s="302"/>
      <c r="BM616" s="302"/>
      <c r="BN616" s="394"/>
      <c r="BO616" s="302"/>
      <c r="BP616" s="13"/>
      <c r="BQ616" s="302"/>
      <c r="BR616" s="13"/>
      <c r="BS616" s="302"/>
      <c r="BT616" s="13"/>
      <c r="BU616" s="302"/>
      <c r="BV616" s="386"/>
      <c r="BW616" s="303"/>
      <c r="BX616" s="303"/>
      <c r="BY616" s="302"/>
      <c r="BZ616" s="302"/>
      <c r="CA616" s="387"/>
      <c r="CB616" s="395"/>
      <c r="CC616" s="12"/>
      <c r="CD616" s="304"/>
      <c r="CE616" s="14"/>
      <c r="CF616" s="395"/>
      <c r="CG616" s="397"/>
      <c r="CH616" s="300">
        <f t="shared" si="249"/>
        <v>0</v>
      </c>
      <c r="CI616" s="26"/>
      <c r="CJ616" s="17">
        <f t="shared" si="246"/>
        <v>0</v>
      </c>
      <c r="CK616" s="18">
        <f t="shared" si="257"/>
        <v>12.89</v>
      </c>
      <c r="CM616" s="164"/>
      <c r="CN616" s="302"/>
      <c r="CO616" s="13">
        <f t="shared" si="250"/>
        <v>0</v>
      </c>
      <c r="CP616" s="302"/>
      <c r="CQ616" s="13">
        <f t="shared" si="251"/>
        <v>0</v>
      </c>
      <c r="CR616" s="302"/>
      <c r="CS616" s="13">
        <f t="shared" si="252"/>
        <v>0</v>
      </c>
      <c r="CT616" s="302"/>
      <c r="CU616" s="13">
        <f t="shared" si="247"/>
        <v>0</v>
      </c>
      <c r="CV616" s="302"/>
      <c r="CW616" s="13">
        <f t="shared" si="253"/>
        <v>0</v>
      </c>
      <c r="CX616" s="13">
        <f t="shared" si="254"/>
        <v>0</v>
      </c>
      <c r="CY616" s="251">
        <f t="shared" si="255"/>
        <v>0</v>
      </c>
      <c r="CZ616" s="13" t="s">
        <v>29</v>
      </c>
      <c r="DA616" s="13">
        <v>50</v>
      </c>
      <c r="DB616" s="22">
        <f t="shared" si="256"/>
        <v>0</v>
      </c>
      <c r="DD616" s="24"/>
      <c r="DF616" s="163"/>
      <c r="DH616" s="24"/>
      <c r="DI616" s="447"/>
      <c r="DJ616" s="163"/>
    </row>
    <row r="617" spans="1:114" s="7" customFormat="1">
      <c r="A617" s="277">
        <f t="shared" si="240"/>
        <v>50</v>
      </c>
      <c r="B617" s="21" t="e">
        <f>'Calculateur de trading'!I617/C617/W617</f>
        <v>#DIV/0!</v>
      </c>
      <c r="C617" s="278">
        <f t="shared" si="241"/>
        <v>10</v>
      </c>
      <c r="D617" s="426"/>
      <c r="E617" s="273">
        <f t="shared" si="242"/>
        <v>100</v>
      </c>
      <c r="F617" s="271">
        <f t="shared" si="234"/>
        <v>2</v>
      </c>
      <c r="G617" s="271" t="e">
        <f t="shared" si="235"/>
        <v>#DIV/0!</v>
      </c>
      <c r="H617" s="272">
        <f t="shared" si="236"/>
        <v>20</v>
      </c>
      <c r="I617" s="270"/>
      <c r="J617" s="273">
        <f t="shared" si="243"/>
        <v>200</v>
      </c>
      <c r="K617" s="271">
        <f t="shared" si="237"/>
        <v>4</v>
      </c>
      <c r="L617" s="271" t="e">
        <f t="shared" si="238"/>
        <v>#DIV/0!</v>
      </c>
      <c r="M617" s="272">
        <f t="shared" si="239"/>
        <v>40</v>
      </c>
      <c r="N617" s="389"/>
      <c r="O617" s="455" t="e">
        <f>(A617*B617*W617)+(B617*'Calculateur de trading'!H617)</f>
        <v>#DIV/0!</v>
      </c>
      <c r="P617" s="274" t="e">
        <f>O617/'Déscriptions des trades'!CK617</f>
        <v>#DIV/0!</v>
      </c>
      <c r="Q617" s="456" t="e">
        <f>'Déscriptions des trades'!CK617-O617</f>
        <v>#DIV/0!</v>
      </c>
      <c r="R617" s="466" t="e">
        <f t="shared" si="244"/>
        <v>#DIV/0!</v>
      </c>
      <c r="S617" s="389"/>
      <c r="T617" s="12"/>
      <c r="U617" s="25"/>
      <c r="V617" s="15"/>
      <c r="W617" s="490">
        <f t="shared" si="248"/>
        <v>0</v>
      </c>
      <c r="X617" s="21" t="e">
        <f>W617*U617/'Déscriptions des trades'!CK617*'Déscriptions des trades'!B617</f>
        <v>#DIV/0!</v>
      </c>
      <c r="Y617" s="459"/>
      <c r="Z617" s="389"/>
      <c r="AA617" s="23">
        <f t="shared" si="245"/>
        <v>0.1</v>
      </c>
      <c r="AB617" s="17" t="e">
        <f>(AA617*'Déscriptions des trades'!U617*'Déscriptions des trades'!B617/'Déscriptions des trades'!CK617)*'Déscriptions des trades'!W617</f>
        <v>#DIV/0!</v>
      </c>
      <c r="AC617" s="265" t="e">
        <f>AB617*'Déscriptions des trades'!CK617</f>
        <v>#DIV/0!</v>
      </c>
      <c r="AD617" s="266" t="e">
        <f>'Déscriptions des trades'!CK617-AC617</f>
        <v>#DIV/0!</v>
      </c>
      <c r="AE617" s="389"/>
      <c r="AF617" s="399">
        <v>613</v>
      </c>
      <c r="AG617" s="389"/>
      <c r="AH617" s="20"/>
      <c r="AI617" s="303"/>
      <c r="AJ617" s="307"/>
      <c r="AK617" s="161"/>
      <c r="AL617" s="305"/>
      <c r="AM617" s="305"/>
      <c r="AN617" s="162"/>
      <c r="AO617" s="439"/>
      <c r="AP617" s="162"/>
      <c r="AQ617" s="113"/>
      <c r="AR617" s="113"/>
      <c r="AS617" s="384"/>
      <c r="AT617" s="306"/>
      <c r="AU617" s="306"/>
      <c r="AV617" s="160"/>
      <c r="AW617" s="158"/>
      <c r="AX617" s="385"/>
      <c r="AY617" s="453"/>
      <c r="AZ617" s="165"/>
      <c r="BA617" s="301"/>
      <c r="BB617" s="165"/>
      <c r="BC617" s="301"/>
      <c r="BD617" s="165"/>
      <c r="BE617" s="302"/>
      <c r="BF617" s="302"/>
      <c r="BG617" s="165"/>
      <c r="BH617" s="303"/>
      <c r="BI617" s="165"/>
      <c r="BJ617" s="304"/>
      <c r="BK617" s="394"/>
      <c r="BL617" s="302"/>
      <c r="BM617" s="302"/>
      <c r="BN617" s="394"/>
      <c r="BO617" s="302"/>
      <c r="BP617" s="13"/>
      <c r="BQ617" s="302"/>
      <c r="BR617" s="13"/>
      <c r="BS617" s="302"/>
      <c r="BT617" s="13"/>
      <c r="BU617" s="302"/>
      <c r="BV617" s="386"/>
      <c r="BW617" s="303"/>
      <c r="BX617" s="303"/>
      <c r="BY617" s="302"/>
      <c r="BZ617" s="302"/>
      <c r="CA617" s="387"/>
      <c r="CB617" s="395"/>
      <c r="CC617" s="12"/>
      <c r="CD617" s="304"/>
      <c r="CE617" s="14"/>
      <c r="CF617" s="395"/>
      <c r="CG617" s="397"/>
      <c r="CH617" s="300">
        <f t="shared" si="249"/>
        <v>0</v>
      </c>
      <c r="CI617" s="26"/>
      <c r="CJ617" s="17">
        <f t="shared" si="246"/>
        <v>0</v>
      </c>
      <c r="CK617" s="18">
        <f t="shared" si="257"/>
        <v>12.89</v>
      </c>
      <c r="CM617" s="164"/>
      <c r="CN617" s="302"/>
      <c r="CO617" s="13">
        <f t="shared" si="250"/>
        <v>0</v>
      </c>
      <c r="CP617" s="302"/>
      <c r="CQ617" s="13">
        <f t="shared" si="251"/>
        <v>0</v>
      </c>
      <c r="CR617" s="302"/>
      <c r="CS617" s="13">
        <f t="shared" si="252"/>
        <v>0</v>
      </c>
      <c r="CT617" s="302"/>
      <c r="CU617" s="13">
        <f t="shared" si="247"/>
        <v>0</v>
      </c>
      <c r="CV617" s="302"/>
      <c r="CW617" s="13">
        <f t="shared" si="253"/>
        <v>0</v>
      </c>
      <c r="CX617" s="13">
        <f t="shared" si="254"/>
        <v>0</v>
      </c>
      <c r="CY617" s="251">
        <f t="shared" si="255"/>
        <v>0</v>
      </c>
      <c r="CZ617" s="13" t="s">
        <v>29</v>
      </c>
      <c r="DA617" s="13">
        <v>50</v>
      </c>
      <c r="DB617" s="22">
        <f t="shared" si="256"/>
        <v>0</v>
      </c>
      <c r="DD617" s="24"/>
      <c r="DF617" s="163"/>
      <c r="DH617" s="24"/>
      <c r="DI617" s="447"/>
      <c r="DJ617" s="163"/>
    </row>
    <row r="618" spans="1:114" s="7" customFormat="1">
      <c r="A618" s="277">
        <f t="shared" si="240"/>
        <v>50</v>
      </c>
      <c r="B618" s="21" t="e">
        <f>'Calculateur de trading'!I618/C618/W618</f>
        <v>#DIV/0!</v>
      </c>
      <c r="C618" s="278">
        <f t="shared" si="241"/>
        <v>10</v>
      </c>
      <c r="D618" s="278"/>
      <c r="E618" s="273">
        <f t="shared" si="242"/>
        <v>100</v>
      </c>
      <c r="F618" s="271">
        <f t="shared" si="234"/>
        <v>2</v>
      </c>
      <c r="G618" s="271" t="e">
        <f t="shared" si="235"/>
        <v>#DIV/0!</v>
      </c>
      <c r="H618" s="272">
        <f t="shared" si="236"/>
        <v>20</v>
      </c>
      <c r="I618" s="270"/>
      <c r="J618" s="273">
        <f t="shared" si="243"/>
        <v>200</v>
      </c>
      <c r="K618" s="271">
        <f t="shared" si="237"/>
        <v>4</v>
      </c>
      <c r="L618" s="271" t="e">
        <f t="shared" si="238"/>
        <v>#DIV/0!</v>
      </c>
      <c r="M618" s="272">
        <f t="shared" si="239"/>
        <v>40</v>
      </c>
      <c r="N618" s="389"/>
      <c r="O618" s="455" t="e">
        <f>(A618*B618*W618)+(B618*'Calculateur de trading'!H618)</f>
        <v>#DIV/0!</v>
      </c>
      <c r="P618" s="274" t="e">
        <f>O618/'Déscriptions des trades'!CK618</f>
        <v>#DIV/0!</v>
      </c>
      <c r="Q618" s="456" t="e">
        <f>'Déscriptions des trades'!CK618-O618</f>
        <v>#DIV/0!</v>
      </c>
      <c r="R618" s="466" t="e">
        <f t="shared" si="244"/>
        <v>#DIV/0!</v>
      </c>
      <c r="S618" s="389"/>
      <c r="T618" s="12"/>
      <c r="U618" s="25"/>
      <c r="V618" s="15"/>
      <c r="W618" s="490">
        <f t="shared" si="248"/>
        <v>0</v>
      </c>
      <c r="X618" s="21" t="e">
        <f>W618*U618/'Déscriptions des trades'!CK618*'Déscriptions des trades'!B618</f>
        <v>#DIV/0!</v>
      </c>
      <c r="Y618" s="459"/>
      <c r="Z618" s="389"/>
      <c r="AA618" s="23">
        <f t="shared" si="245"/>
        <v>0.1</v>
      </c>
      <c r="AB618" s="17" t="e">
        <f>(AA618*'Déscriptions des trades'!U618*'Déscriptions des trades'!B618/'Déscriptions des trades'!CK618)*'Déscriptions des trades'!W618</f>
        <v>#DIV/0!</v>
      </c>
      <c r="AC618" s="265" t="e">
        <f>AB618*'Déscriptions des trades'!CK618</f>
        <v>#DIV/0!</v>
      </c>
      <c r="AD618" s="266" t="e">
        <f>'Déscriptions des trades'!CK618-AC618</f>
        <v>#DIV/0!</v>
      </c>
      <c r="AE618" s="389"/>
      <c r="AF618" s="399">
        <v>614</v>
      </c>
      <c r="AG618" s="389"/>
      <c r="AH618" s="20"/>
      <c r="AI618" s="303"/>
      <c r="AJ618" s="307"/>
      <c r="AK618" s="161"/>
      <c r="AL618" s="305"/>
      <c r="AM618" s="305"/>
      <c r="AN618" s="162"/>
      <c r="AO618" s="439"/>
      <c r="AP618" s="162"/>
      <c r="AQ618" s="113"/>
      <c r="AR618" s="113"/>
      <c r="AS618" s="384"/>
      <c r="AT618" s="306"/>
      <c r="AU618" s="306"/>
      <c r="AV618" s="160"/>
      <c r="AW618" s="158"/>
      <c r="AX618" s="385"/>
      <c r="AY618" s="453"/>
      <c r="AZ618" s="165"/>
      <c r="BA618" s="301"/>
      <c r="BB618" s="165"/>
      <c r="BC618" s="301"/>
      <c r="BD618" s="165"/>
      <c r="BE618" s="302"/>
      <c r="BF618" s="302"/>
      <c r="BG618" s="165"/>
      <c r="BH618" s="303"/>
      <c r="BI618" s="165"/>
      <c r="BJ618" s="304"/>
      <c r="BK618" s="394"/>
      <c r="BL618" s="302"/>
      <c r="BM618" s="302"/>
      <c r="BN618" s="394"/>
      <c r="BO618" s="302"/>
      <c r="BP618" s="13"/>
      <c r="BQ618" s="302"/>
      <c r="BR618" s="13"/>
      <c r="BS618" s="302"/>
      <c r="BT618" s="13"/>
      <c r="BU618" s="302"/>
      <c r="BV618" s="386"/>
      <c r="BW618" s="303"/>
      <c r="BX618" s="303"/>
      <c r="BY618" s="302"/>
      <c r="BZ618" s="302"/>
      <c r="CA618" s="387"/>
      <c r="CB618" s="395"/>
      <c r="CC618" s="12"/>
      <c r="CD618" s="304"/>
      <c r="CE618" s="14"/>
      <c r="CF618" s="395"/>
      <c r="CG618" s="397"/>
      <c r="CH618" s="300">
        <f t="shared" si="249"/>
        <v>0</v>
      </c>
      <c r="CI618" s="26"/>
      <c r="CJ618" s="17">
        <f t="shared" si="246"/>
        <v>0</v>
      </c>
      <c r="CK618" s="18">
        <f t="shared" si="257"/>
        <v>12.89</v>
      </c>
      <c r="CM618" s="164"/>
      <c r="CN618" s="302"/>
      <c r="CO618" s="13">
        <f t="shared" si="250"/>
        <v>0</v>
      </c>
      <c r="CP618" s="302"/>
      <c r="CQ618" s="13">
        <f t="shared" si="251"/>
        <v>0</v>
      </c>
      <c r="CR618" s="302"/>
      <c r="CS618" s="13">
        <f t="shared" si="252"/>
        <v>0</v>
      </c>
      <c r="CT618" s="302"/>
      <c r="CU618" s="13">
        <f t="shared" si="247"/>
        <v>0</v>
      </c>
      <c r="CV618" s="302"/>
      <c r="CW618" s="13">
        <f t="shared" si="253"/>
        <v>0</v>
      </c>
      <c r="CX618" s="13">
        <f t="shared" si="254"/>
        <v>0</v>
      </c>
      <c r="CY618" s="251">
        <f t="shared" si="255"/>
        <v>0</v>
      </c>
      <c r="CZ618" s="13" t="s">
        <v>29</v>
      </c>
      <c r="DA618" s="13">
        <v>50</v>
      </c>
      <c r="DB618" s="22">
        <f t="shared" si="256"/>
        <v>0</v>
      </c>
      <c r="DD618" s="24"/>
      <c r="DF618" s="163"/>
      <c r="DH618" s="24"/>
      <c r="DI618" s="447"/>
      <c r="DJ618" s="163"/>
    </row>
    <row r="619" spans="1:114" s="7" customFormat="1">
      <c r="A619" s="277">
        <f t="shared" si="240"/>
        <v>50</v>
      </c>
      <c r="B619" s="21" t="e">
        <f>'Calculateur de trading'!I619/C619/W619</f>
        <v>#DIV/0!</v>
      </c>
      <c r="C619" s="278">
        <f t="shared" si="241"/>
        <v>10</v>
      </c>
      <c r="D619" s="426"/>
      <c r="E619" s="273">
        <f t="shared" si="242"/>
        <v>100</v>
      </c>
      <c r="F619" s="271">
        <f t="shared" si="234"/>
        <v>2</v>
      </c>
      <c r="G619" s="271" t="e">
        <f t="shared" si="235"/>
        <v>#DIV/0!</v>
      </c>
      <c r="H619" s="272">
        <f t="shared" si="236"/>
        <v>20</v>
      </c>
      <c r="I619" s="270"/>
      <c r="J619" s="273">
        <f t="shared" si="243"/>
        <v>200</v>
      </c>
      <c r="K619" s="271">
        <f t="shared" si="237"/>
        <v>4</v>
      </c>
      <c r="L619" s="271" t="e">
        <f t="shared" si="238"/>
        <v>#DIV/0!</v>
      </c>
      <c r="M619" s="272">
        <f t="shared" si="239"/>
        <v>40</v>
      </c>
      <c r="N619" s="389"/>
      <c r="O619" s="455" t="e">
        <f>(A619*B619*W619)+(B619*'Calculateur de trading'!H619)</f>
        <v>#DIV/0!</v>
      </c>
      <c r="P619" s="274" t="e">
        <f>O619/'Déscriptions des trades'!CK619</f>
        <v>#DIV/0!</v>
      </c>
      <c r="Q619" s="456" t="e">
        <f>'Déscriptions des trades'!CK619-O619</f>
        <v>#DIV/0!</v>
      </c>
      <c r="R619" s="466" t="e">
        <f t="shared" si="244"/>
        <v>#DIV/0!</v>
      </c>
      <c r="S619" s="389"/>
      <c r="T619" s="12"/>
      <c r="U619" s="25"/>
      <c r="V619" s="15"/>
      <c r="W619" s="490">
        <f t="shared" si="248"/>
        <v>0</v>
      </c>
      <c r="X619" s="21" t="e">
        <f>W619*U619/'Déscriptions des trades'!CK619*'Déscriptions des trades'!B619</f>
        <v>#DIV/0!</v>
      </c>
      <c r="Y619" s="459"/>
      <c r="Z619" s="389"/>
      <c r="AA619" s="23">
        <f t="shared" si="245"/>
        <v>0.1</v>
      </c>
      <c r="AB619" s="17" t="e">
        <f>(AA619*'Déscriptions des trades'!U619*'Déscriptions des trades'!B619/'Déscriptions des trades'!CK619)*'Déscriptions des trades'!W619</f>
        <v>#DIV/0!</v>
      </c>
      <c r="AC619" s="265" t="e">
        <f>AB619*'Déscriptions des trades'!CK619</f>
        <v>#DIV/0!</v>
      </c>
      <c r="AD619" s="266" t="e">
        <f>'Déscriptions des trades'!CK619-AC619</f>
        <v>#DIV/0!</v>
      </c>
      <c r="AE619" s="389"/>
      <c r="AF619" s="399">
        <v>615</v>
      </c>
      <c r="AG619" s="389"/>
      <c r="AH619" s="20"/>
      <c r="AI619" s="303"/>
      <c r="AJ619" s="307"/>
      <c r="AK619" s="161"/>
      <c r="AL619" s="305"/>
      <c r="AM619" s="305"/>
      <c r="AN619" s="162"/>
      <c r="AO619" s="439"/>
      <c r="AP619" s="162"/>
      <c r="AQ619" s="113"/>
      <c r="AR619" s="113"/>
      <c r="AS619" s="384"/>
      <c r="AT619" s="306"/>
      <c r="AU619" s="306"/>
      <c r="AV619" s="160"/>
      <c r="AW619" s="158"/>
      <c r="AX619" s="385"/>
      <c r="AY619" s="453"/>
      <c r="AZ619" s="165"/>
      <c r="BA619" s="301"/>
      <c r="BB619" s="165"/>
      <c r="BC619" s="301"/>
      <c r="BD619" s="165"/>
      <c r="BE619" s="302"/>
      <c r="BF619" s="302"/>
      <c r="BG619" s="165"/>
      <c r="BH619" s="303"/>
      <c r="BI619" s="165"/>
      <c r="BJ619" s="304"/>
      <c r="BK619" s="394"/>
      <c r="BL619" s="302"/>
      <c r="BM619" s="302"/>
      <c r="BN619" s="394"/>
      <c r="BO619" s="302"/>
      <c r="BP619" s="13"/>
      <c r="BQ619" s="302"/>
      <c r="BR619" s="13"/>
      <c r="BS619" s="302"/>
      <c r="BT619" s="13"/>
      <c r="BU619" s="302"/>
      <c r="BV619" s="386"/>
      <c r="BW619" s="303"/>
      <c r="BX619" s="303"/>
      <c r="BY619" s="302"/>
      <c r="BZ619" s="302"/>
      <c r="CA619" s="387"/>
      <c r="CB619" s="395"/>
      <c r="CC619" s="12"/>
      <c r="CD619" s="304"/>
      <c r="CE619" s="14"/>
      <c r="CF619" s="395"/>
      <c r="CG619" s="397"/>
      <c r="CH619" s="300">
        <f t="shared" si="249"/>
        <v>0</v>
      </c>
      <c r="CI619" s="26"/>
      <c r="CJ619" s="17">
        <f t="shared" si="246"/>
        <v>0</v>
      </c>
      <c r="CK619" s="18">
        <f t="shared" si="257"/>
        <v>12.89</v>
      </c>
      <c r="CM619" s="164"/>
      <c r="CN619" s="302"/>
      <c r="CO619" s="13">
        <f t="shared" si="250"/>
        <v>0</v>
      </c>
      <c r="CP619" s="302"/>
      <c r="CQ619" s="13">
        <f t="shared" si="251"/>
        <v>0</v>
      </c>
      <c r="CR619" s="302"/>
      <c r="CS619" s="13">
        <f t="shared" si="252"/>
        <v>0</v>
      </c>
      <c r="CT619" s="302"/>
      <c r="CU619" s="13">
        <f t="shared" si="247"/>
        <v>0</v>
      </c>
      <c r="CV619" s="302"/>
      <c r="CW619" s="13">
        <f t="shared" si="253"/>
        <v>0</v>
      </c>
      <c r="CX619" s="13">
        <f t="shared" si="254"/>
        <v>0</v>
      </c>
      <c r="CY619" s="251">
        <f t="shared" si="255"/>
        <v>0</v>
      </c>
      <c r="CZ619" s="13" t="s">
        <v>29</v>
      </c>
      <c r="DA619" s="13">
        <v>50</v>
      </c>
      <c r="DB619" s="22">
        <f t="shared" si="256"/>
        <v>0</v>
      </c>
      <c r="DD619" s="24"/>
      <c r="DF619" s="163"/>
      <c r="DH619" s="24"/>
      <c r="DI619" s="447"/>
      <c r="DJ619" s="163"/>
    </row>
    <row r="620" spans="1:114" s="7" customFormat="1">
      <c r="A620" s="277">
        <f t="shared" si="240"/>
        <v>50</v>
      </c>
      <c r="B620" s="21" t="e">
        <f>'Calculateur de trading'!I620/C620/W620</f>
        <v>#DIV/0!</v>
      </c>
      <c r="C620" s="278">
        <f t="shared" si="241"/>
        <v>10</v>
      </c>
      <c r="D620" s="278"/>
      <c r="E620" s="273">
        <f t="shared" si="242"/>
        <v>100</v>
      </c>
      <c r="F620" s="271">
        <f t="shared" si="234"/>
        <v>2</v>
      </c>
      <c r="G620" s="271" t="e">
        <f t="shared" si="235"/>
        <v>#DIV/0!</v>
      </c>
      <c r="H620" s="272">
        <f t="shared" si="236"/>
        <v>20</v>
      </c>
      <c r="I620" s="270"/>
      <c r="J620" s="273">
        <f t="shared" si="243"/>
        <v>200</v>
      </c>
      <c r="K620" s="271">
        <f t="shared" si="237"/>
        <v>4</v>
      </c>
      <c r="L620" s="271" t="e">
        <f t="shared" si="238"/>
        <v>#DIV/0!</v>
      </c>
      <c r="M620" s="272">
        <f t="shared" si="239"/>
        <v>40</v>
      </c>
      <c r="N620" s="389"/>
      <c r="O620" s="455" t="e">
        <f>(A620*B620*W620)+(B620*'Calculateur de trading'!H620)</f>
        <v>#DIV/0!</v>
      </c>
      <c r="P620" s="274" t="e">
        <f>O620/'Déscriptions des trades'!CK620</f>
        <v>#DIV/0!</v>
      </c>
      <c r="Q620" s="456" t="e">
        <f>'Déscriptions des trades'!CK620-O620</f>
        <v>#DIV/0!</v>
      </c>
      <c r="R620" s="466" t="e">
        <f t="shared" si="244"/>
        <v>#DIV/0!</v>
      </c>
      <c r="S620" s="389"/>
      <c r="T620" s="12"/>
      <c r="U620" s="25"/>
      <c r="V620" s="15"/>
      <c r="W620" s="490">
        <f t="shared" si="248"/>
        <v>0</v>
      </c>
      <c r="X620" s="21" t="e">
        <f>W620*U620/'Déscriptions des trades'!CK620*'Déscriptions des trades'!B620</f>
        <v>#DIV/0!</v>
      </c>
      <c r="Y620" s="459"/>
      <c r="Z620" s="389"/>
      <c r="AA620" s="23">
        <f t="shared" si="245"/>
        <v>0.1</v>
      </c>
      <c r="AB620" s="17" t="e">
        <f>(AA620*'Déscriptions des trades'!U620*'Déscriptions des trades'!B620/'Déscriptions des trades'!CK620)*'Déscriptions des trades'!W620</f>
        <v>#DIV/0!</v>
      </c>
      <c r="AC620" s="265" t="e">
        <f>AB620*'Déscriptions des trades'!CK620</f>
        <v>#DIV/0!</v>
      </c>
      <c r="AD620" s="266" t="e">
        <f>'Déscriptions des trades'!CK620-AC620</f>
        <v>#DIV/0!</v>
      </c>
      <c r="AE620" s="389"/>
      <c r="AF620" s="399">
        <v>616</v>
      </c>
      <c r="AG620" s="389"/>
      <c r="AH620" s="20"/>
      <c r="AI620" s="303"/>
      <c r="AJ620" s="307"/>
      <c r="AK620" s="161"/>
      <c r="AL620" s="305"/>
      <c r="AM620" s="305"/>
      <c r="AN620" s="162"/>
      <c r="AO620" s="439"/>
      <c r="AP620" s="162"/>
      <c r="AQ620" s="113"/>
      <c r="AR620" s="113"/>
      <c r="AS620" s="384"/>
      <c r="AT620" s="306"/>
      <c r="AU620" s="306"/>
      <c r="AV620" s="160"/>
      <c r="AW620" s="158"/>
      <c r="AX620" s="385"/>
      <c r="AY620" s="453"/>
      <c r="AZ620" s="165"/>
      <c r="BA620" s="301"/>
      <c r="BB620" s="165"/>
      <c r="BC620" s="301"/>
      <c r="BD620" s="165"/>
      <c r="BE620" s="302"/>
      <c r="BF620" s="302"/>
      <c r="BG620" s="165"/>
      <c r="BH620" s="303"/>
      <c r="BI620" s="165"/>
      <c r="BJ620" s="304"/>
      <c r="BK620" s="394"/>
      <c r="BL620" s="302"/>
      <c r="BM620" s="302"/>
      <c r="BN620" s="394"/>
      <c r="BO620" s="302"/>
      <c r="BP620" s="13"/>
      <c r="BQ620" s="302"/>
      <c r="BR620" s="13"/>
      <c r="BS620" s="302"/>
      <c r="BT620" s="13"/>
      <c r="BU620" s="302"/>
      <c r="BV620" s="386"/>
      <c r="BW620" s="303"/>
      <c r="BX620" s="303"/>
      <c r="BY620" s="302"/>
      <c r="BZ620" s="302"/>
      <c r="CA620" s="387"/>
      <c r="CB620" s="395"/>
      <c r="CC620" s="12"/>
      <c r="CD620" s="304"/>
      <c r="CE620" s="14"/>
      <c r="CF620" s="395"/>
      <c r="CG620" s="397"/>
      <c r="CH620" s="300">
        <f t="shared" si="249"/>
        <v>0</v>
      </c>
      <c r="CI620" s="26"/>
      <c r="CJ620" s="17">
        <f t="shared" si="246"/>
        <v>0</v>
      </c>
      <c r="CK620" s="18">
        <f t="shared" si="257"/>
        <v>12.89</v>
      </c>
      <c r="CM620" s="164"/>
      <c r="CN620" s="302"/>
      <c r="CO620" s="13">
        <f t="shared" si="250"/>
        <v>0</v>
      </c>
      <c r="CP620" s="302"/>
      <c r="CQ620" s="13">
        <f t="shared" si="251"/>
        <v>0</v>
      </c>
      <c r="CR620" s="302"/>
      <c r="CS620" s="13">
        <f t="shared" si="252"/>
        <v>0</v>
      </c>
      <c r="CT620" s="302"/>
      <c r="CU620" s="13">
        <f t="shared" si="247"/>
        <v>0</v>
      </c>
      <c r="CV620" s="302"/>
      <c r="CW620" s="13">
        <f t="shared" si="253"/>
        <v>0</v>
      </c>
      <c r="CX620" s="13">
        <f t="shared" si="254"/>
        <v>0</v>
      </c>
      <c r="CY620" s="251">
        <f t="shared" si="255"/>
        <v>0</v>
      </c>
      <c r="CZ620" s="13" t="s">
        <v>29</v>
      </c>
      <c r="DA620" s="13">
        <v>50</v>
      </c>
      <c r="DB620" s="22">
        <f t="shared" si="256"/>
        <v>0</v>
      </c>
      <c r="DD620" s="24"/>
      <c r="DF620" s="163"/>
      <c r="DH620" s="24"/>
      <c r="DI620" s="447"/>
      <c r="DJ620" s="163"/>
    </row>
    <row r="621" spans="1:114" s="7" customFormat="1">
      <c r="A621" s="277">
        <f t="shared" si="240"/>
        <v>50</v>
      </c>
      <c r="B621" s="21" t="e">
        <f>'Calculateur de trading'!I621/C621/W621</f>
        <v>#DIV/0!</v>
      </c>
      <c r="C621" s="278">
        <f t="shared" si="241"/>
        <v>10</v>
      </c>
      <c r="D621" s="426"/>
      <c r="E621" s="273">
        <f t="shared" si="242"/>
        <v>100</v>
      </c>
      <c r="F621" s="271">
        <f t="shared" si="234"/>
        <v>2</v>
      </c>
      <c r="G621" s="271" t="e">
        <f t="shared" si="235"/>
        <v>#DIV/0!</v>
      </c>
      <c r="H621" s="272">
        <f t="shared" si="236"/>
        <v>20</v>
      </c>
      <c r="I621" s="270"/>
      <c r="J621" s="273">
        <f t="shared" si="243"/>
        <v>200</v>
      </c>
      <c r="K621" s="271">
        <f t="shared" si="237"/>
        <v>4</v>
      </c>
      <c r="L621" s="271" t="e">
        <f t="shared" si="238"/>
        <v>#DIV/0!</v>
      </c>
      <c r="M621" s="272">
        <f t="shared" si="239"/>
        <v>40</v>
      </c>
      <c r="N621" s="389"/>
      <c r="O621" s="455" t="e">
        <f>(A621*B621*W621)+(B621*'Calculateur de trading'!H621)</f>
        <v>#DIV/0!</v>
      </c>
      <c r="P621" s="274" t="e">
        <f>O621/'Déscriptions des trades'!CK621</f>
        <v>#DIV/0!</v>
      </c>
      <c r="Q621" s="456" t="e">
        <f>'Déscriptions des trades'!CK621-O621</f>
        <v>#DIV/0!</v>
      </c>
      <c r="R621" s="466" t="e">
        <f t="shared" si="244"/>
        <v>#DIV/0!</v>
      </c>
      <c r="S621" s="389"/>
      <c r="T621" s="12"/>
      <c r="U621" s="25"/>
      <c r="V621" s="15"/>
      <c r="W621" s="490">
        <f t="shared" si="248"/>
        <v>0</v>
      </c>
      <c r="X621" s="21" t="e">
        <f>W621*U621/'Déscriptions des trades'!CK621*'Déscriptions des trades'!B621</f>
        <v>#DIV/0!</v>
      </c>
      <c r="Y621" s="459"/>
      <c r="Z621" s="389"/>
      <c r="AA621" s="23">
        <f t="shared" si="245"/>
        <v>0.1</v>
      </c>
      <c r="AB621" s="17" t="e">
        <f>(AA621*'Déscriptions des trades'!U621*'Déscriptions des trades'!B621/'Déscriptions des trades'!CK621)*'Déscriptions des trades'!W621</f>
        <v>#DIV/0!</v>
      </c>
      <c r="AC621" s="265" t="e">
        <f>AB621*'Déscriptions des trades'!CK621</f>
        <v>#DIV/0!</v>
      </c>
      <c r="AD621" s="266" t="e">
        <f>'Déscriptions des trades'!CK621-AC621</f>
        <v>#DIV/0!</v>
      </c>
      <c r="AE621" s="389"/>
      <c r="AF621" s="399">
        <v>617</v>
      </c>
      <c r="AG621" s="389"/>
      <c r="AH621" s="20"/>
      <c r="AI621" s="303"/>
      <c r="AJ621" s="307"/>
      <c r="AK621" s="161"/>
      <c r="AL621" s="305"/>
      <c r="AM621" s="305"/>
      <c r="AN621" s="162"/>
      <c r="AO621" s="439"/>
      <c r="AP621" s="162"/>
      <c r="AQ621" s="113"/>
      <c r="AR621" s="113"/>
      <c r="AS621" s="384"/>
      <c r="AT621" s="306"/>
      <c r="AU621" s="306"/>
      <c r="AV621" s="160"/>
      <c r="AW621" s="158"/>
      <c r="AX621" s="385"/>
      <c r="AY621" s="453"/>
      <c r="AZ621" s="165"/>
      <c r="BA621" s="301"/>
      <c r="BB621" s="165"/>
      <c r="BC621" s="301"/>
      <c r="BD621" s="165"/>
      <c r="BE621" s="302"/>
      <c r="BF621" s="302"/>
      <c r="BG621" s="165"/>
      <c r="BH621" s="303"/>
      <c r="BI621" s="165"/>
      <c r="BJ621" s="304"/>
      <c r="BK621" s="394"/>
      <c r="BL621" s="302"/>
      <c r="BM621" s="302"/>
      <c r="BN621" s="394"/>
      <c r="BO621" s="302"/>
      <c r="BP621" s="13"/>
      <c r="BQ621" s="302"/>
      <c r="BR621" s="13"/>
      <c r="BS621" s="302"/>
      <c r="BT621" s="13"/>
      <c r="BU621" s="302"/>
      <c r="BV621" s="386"/>
      <c r="BW621" s="303"/>
      <c r="BX621" s="303"/>
      <c r="BY621" s="302"/>
      <c r="BZ621" s="302"/>
      <c r="CA621" s="387"/>
      <c r="CB621" s="395"/>
      <c r="CC621" s="12"/>
      <c r="CD621" s="304"/>
      <c r="CE621" s="14"/>
      <c r="CF621" s="395"/>
      <c r="CG621" s="397"/>
      <c r="CH621" s="300">
        <f t="shared" si="249"/>
        <v>0</v>
      </c>
      <c r="CI621" s="26"/>
      <c r="CJ621" s="17">
        <f t="shared" si="246"/>
        <v>0</v>
      </c>
      <c r="CK621" s="18">
        <f t="shared" si="257"/>
        <v>12.89</v>
      </c>
      <c r="CM621" s="164"/>
      <c r="CN621" s="302"/>
      <c r="CO621" s="13">
        <f t="shared" si="250"/>
        <v>0</v>
      </c>
      <c r="CP621" s="302"/>
      <c r="CQ621" s="13">
        <f t="shared" si="251"/>
        <v>0</v>
      </c>
      <c r="CR621" s="302"/>
      <c r="CS621" s="13">
        <f t="shared" si="252"/>
        <v>0</v>
      </c>
      <c r="CT621" s="302"/>
      <c r="CU621" s="13">
        <f t="shared" si="247"/>
        <v>0</v>
      </c>
      <c r="CV621" s="302"/>
      <c r="CW621" s="13">
        <f t="shared" si="253"/>
        <v>0</v>
      </c>
      <c r="CX621" s="13">
        <f t="shared" si="254"/>
        <v>0</v>
      </c>
      <c r="CY621" s="251">
        <f t="shared" si="255"/>
        <v>0</v>
      </c>
      <c r="CZ621" s="13" t="s">
        <v>29</v>
      </c>
      <c r="DA621" s="13">
        <v>50</v>
      </c>
      <c r="DB621" s="22">
        <f t="shared" si="256"/>
        <v>0</v>
      </c>
      <c r="DD621" s="24"/>
      <c r="DF621" s="163"/>
      <c r="DH621" s="24"/>
      <c r="DI621" s="447"/>
      <c r="DJ621" s="163"/>
    </row>
    <row r="622" spans="1:114" s="7" customFormat="1">
      <c r="A622" s="277">
        <f t="shared" si="240"/>
        <v>50</v>
      </c>
      <c r="B622" s="21" t="e">
        <f>'Calculateur de trading'!I622/C622/W622</f>
        <v>#DIV/0!</v>
      </c>
      <c r="C622" s="278">
        <f t="shared" si="241"/>
        <v>10</v>
      </c>
      <c r="D622" s="426"/>
      <c r="E622" s="273">
        <f t="shared" si="242"/>
        <v>100</v>
      </c>
      <c r="F622" s="271">
        <f t="shared" si="234"/>
        <v>2</v>
      </c>
      <c r="G622" s="271" t="e">
        <f t="shared" si="235"/>
        <v>#DIV/0!</v>
      </c>
      <c r="H622" s="272">
        <f t="shared" si="236"/>
        <v>20</v>
      </c>
      <c r="I622" s="270"/>
      <c r="J622" s="273">
        <f t="shared" si="243"/>
        <v>200</v>
      </c>
      <c r="K622" s="271">
        <f t="shared" si="237"/>
        <v>4</v>
      </c>
      <c r="L622" s="271" t="e">
        <f t="shared" si="238"/>
        <v>#DIV/0!</v>
      </c>
      <c r="M622" s="272">
        <f t="shared" si="239"/>
        <v>40</v>
      </c>
      <c r="N622" s="389"/>
      <c r="O622" s="455" t="e">
        <f>(A622*B622*W622)+(B622*'Calculateur de trading'!H622)</f>
        <v>#DIV/0!</v>
      </c>
      <c r="P622" s="274" t="e">
        <f>O622/'Déscriptions des trades'!CK622</f>
        <v>#DIV/0!</v>
      </c>
      <c r="Q622" s="456" t="e">
        <f>'Déscriptions des trades'!CK622-O622</f>
        <v>#DIV/0!</v>
      </c>
      <c r="R622" s="466" t="e">
        <f t="shared" si="244"/>
        <v>#DIV/0!</v>
      </c>
      <c r="S622" s="389"/>
      <c r="T622" s="12"/>
      <c r="U622" s="25"/>
      <c r="V622" s="15"/>
      <c r="W622" s="490">
        <f t="shared" si="248"/>
        <v>0</v>
      </c>
      <c r="X622" s="21" t="e">
        <f>W622*U622/'Déscriptions des trades'!CK622*'Déscriptions des trades'!B622</f>
        <v>#DIV/0!</v>
      </c>
      <c r="Y622" s="459"/>
      <c r="Z622" s="389"/>
      <c r="AA622" s="23">
        <f t="shared" si="245"/>
        <v>0.1</v>
      </c>
      <c r="AB622" s="17" t="e">
        <f>(AA622*'Déscriptions des trades'!U622*'Déscriptions des trades'!B622/'Déscriptions des trades'!CK622)*'Déscriptions des trades'!W622</f>
        <v>#DIV/0!</v>
      </c>
      <c r="AC622" s="265" t="e">
        <f>AB622*'Déscriptions des trades'!CK622</f>
        <v>#DIV/0!</v>
      </c>
      <c r="AD622" s="266" t="e">
        <f>'Déscriptions des trades'!CK622-AC622</f>
        <v>#DIV/0!</v>
      </c>
      <c r="AE622" s="389"/>
      <c r="AF622" s="399">
        <v>618</v>
      </c>
      <c r="AG622" s="389"/>
      <c r="AH622" s="20"/>
      <c r="AI622" s="303"/>
      <c r="AJ622" s="307"/>
      <c r="AK622" s="161"/>
      <c r="AL622" s="305"/>
      <c r="AM622" s="305"/>
      <c r="AN622" s="162"/>
      <c r="AO622" s="439"/>
      <c r="AP622" s="162"/>
      <c r="AQ622" s="113"/>
      <c r="AR622" s="113"/>
      <c r="AS622" s="384"/>
      <c r="AT622" s="306"/>
      <c r="AU622" s="306"/>
      <c r="AV622" s="160"/>
      <c r="AW622" s="158"/>
      <c r="AX622" s="385"/>
      <c r="AY622" s="453"/>
      <c r="AZ622" s="165"/>
      <c r="BA622" s="301"/>
      <c r="BB622" s="165"/>
      <c r="BC622" s="301"/>
      <c r="BD622" s="165"/>
      <c r="BE622" s="302"/>
      <c r="BF622" s="302"/>
      <c r="BG622" s="165"/>
      <c r="BH622" s="303"/>
      <c r="BI622" s="165"/>
      <c r="BJ622" s="304"/>
      <c r="BK622" s="394"/>
      <c r="BL622" s="302"/>
      <c r="BM622" s="302"/>
      <c r="BN622" s="394"/>
      <c r="BO622" s="302"/>
      <c r="BP622" s="13"/>
      <c r="BQ622" s="302"/>
      <c r="BR622" s="13"/>
      <c r="BS622" s="302"/>
      <c r="BT622" s="13"/>
      <c r="BU622" s="302"/>
      <c r="BV622" s="386"/>
      <c r="BW622" s="303"/>
      <c r="BX622" s="303"/>
      <c r="BY622" s="302"/>
      <c r="BZ622" s="302"/>
      <c r="CA622" s="387"/>
      <c r="CB622" s="395"/>
      <c r="CC622" s="12"/>
      <c r="CD622" s="304"/>
      <c r="CE622" s="14"/>
      <c r="CF622" s="395"/>
      <c r="CG622" s="397"/>
      <c r="CH622" s="300">
        <f t="shared" si="249"/>
        <v>0</v>
      </c>
      <c r="CI622" s="26"/>
      <c r="CJ622" s="17">
        <f t="shared" si="246"/>
        <v>0</v>
      </c>
      <c r="CK622" s="18">
        <f t="shared" si="257"/>
        <v>12.89</v>
      </c>
      <c r="CM622" s="164"/>
      <c r="CN622" s="302"/>
      <c r="CO622" s="13">
        <f t="shared" si="250"/>
        <v>0</v>
      </c>
      <c r="CP622" s="302"/>
      <c r="CQ622" s="13">
        <f t="shared" si="251"/>
        <v>0</v>
      </c>
      <c r="CR622" s="302"/>
      <c r="CS622" s="13">
        <f t="shared" si="252"/>
        <v>0</v>
      </c>
      <c r="CT622" s="302"/>
      <c r="CU622" s="13">
        <f t="shared" si="247"/>
        <v>0</v>
      </c>
      <c r="CV622" s="302"/>
      <c r="CW622" s="13">
        <f t="shared" si="253"/>
        <v>0</v>
      </c>
      <c r="CX622" s="13">
        <f t="shared" si="254"/>
        <v>0</v>
      </c>
      <c r="CY622" s="251">
        <f t="shared" si="255"/>
        <v>0</v>
      </c>
      <c r="CZ622" s="13" t="s">
        <v>29</v>
      </c>
      <c r="DA622" s="13">
        <v>50</v>
      </c>
      <c r="DB622" s="22">
        <f t="shared" si="256"/>
        <v>0</v>
      </c>
      <c r="DD622" s="24"/>
      <c r="DF622" s="163"/>
      <c r="DH622" s="24"/>
      <c r="DI622" s="447"/>
      <c r="DJ622" s="163"/>
    </row>
    <row r="623" spans="1:114" s="7" customFormat="1">
      <c r="A623" s="277">
        <f t="shared" si="240"/>
        <v>50</v>
      </c>
      <c r="B623" s="21" t="e">
        <f>'Calculateur de trading'!I623/C623/W623</f>
        <v>#DIV/0!</v>
      </c>
      <c r="C623" s="278">
        <f t="shared" si="241"/>
        <v>10</v>
      </c>
      <c r="D623" s="278"/>
      <c r="E623" s="273">
        <f t="shared" si="242"/>
        <v>100</v>
      </c>
      <c r="F623" s="271">
        <f t="shared" si="234"/>
        <v>2</v>
      </c>
      <c r="G623" s="271" t="e">
        <f t="shared" si="235"/>
        <v>#DIV/0!</v>
      </c>
      <c r="H623" s="272">
        <f t="shared" si="236"/>
        <v>20</v>
      </c>
      <c r="I623" s="270"/>
      <c r="J623" s="273">
        <f t="shared" si="243"/>
        <v>200</v>
      </c>
      <c r="K623" s="271">
        <f t="shared" si="237"/>
        <v>4</v>
      </c>
      <c r="L623" s="271" t="e">
        <f t="shared" si="238"/>
        <v>#DIV/0!</v>
      </c>
      <c r="M623" s="272">
        <f t="shared" si="239"/>
        <v>40</v>
      </c>
      <c r="N623" s="389"/>
      <c r="O623" s="455" t="e">
        <f>(A623*B623*W623)+(B623*'Calculateur de trading'!H623)</f>
        <v>#DIV/0!</v>
      </c>
      <c r="P623" s="274" t="e">
        <f>O623/'Déscriptions des trades'!CK623</f>
        <v>#DIV/0!</v>
      </c>
      <c r="Q623" s="456" t="e">
        <f>'Déscriptions des trades'!CK623-O623</f>
        <v>#DIV/0!</v>
      </c>
      <c r="R623" s="466" t="e">
        <f t="shared" si="244"/>
        <v>#DIV/0!</v>
      </c>
      <c r="S623" s="389"/>
      <c r="T623" s="12"/>
      <c r="U623" s="25"/>
      <c r="V623" s="15"/>
      <c r="W623" s="490">
        <f t="shared" si="248"/>
        <v>0</v>
      </c>
      <c r="X623" s="21" t="e">
        <f>W623*U623/'Déscriptions des trades'!CK623*'Déscriptions des trades'!B623</f>
        <v>#DIV/0!</v>
      </c>
      <c r="Y623" s="459"/>
      <c r="Z623" s="389"/>
      <c r="AA623" s="23">
        <f t="shared" si="245"/>
        <v>0.1</v>
      </c>
      <c r="AB623" s="17" t="e">
        <f>(AA623*'Déscriptions des trades'!U623*'Déscriptions des trades'!B623/'Déscriptions des trades'!CK623)*'Déscriptions des trades'!W623</f>
        <v>#DIV/0!</v>
      </c>
      <c r="AC623" s="265" t="e">
        <f>AB623*'Déscriptions des trades'!CK623</f>
        <v>#DIV/0!</v>
      </c>
      <c r="AD623" s="266" t="e">
        <f>'Déscriptions des trades'!CK623-AC623</f>
        <v>#DIV/0!</v>
      </c>
      <c r="AE623" s="389"/>
      <c r="AF623" s="399">
        <v>619</v>
      </c>
      <c r="AG623" s="389"/>
      <c r="AH623" s="20"/>
      <c r="AI623" s="303"/>
      <c r="AJ623" s="307"/>
      <c r="AK623" s="161"/>
      <c r="AL623" s="305"/>
      <c r="AM623" s="305"/>
      <c r="AN623" s="162"/>
      <c r="AO623" s="439"/>
      <c r="AP623" s="162"/>
      <c r="AQ623" s="113"/>
      <c r="AR623" s="113"/>
      <c r="AS623" s="384"/>
      <c r="AT623" s="306"/>
      <c r="AU623" s="306"/>
      <c r="AV623" s="160"/>
      <c r="AW623" s="158"/>
      <c r="AX623" s="385"/>
      <c r="AY623" s="453"/>
      <c r="AZ623" s="165"/>
      <c r="BA623" s="301"/>
      <c r="BB623" s="165"/>
      <c r="BC623" s="301"/>
      <c r="BD623" s="165"/>
      <c r="BE623" s="302"/>
      <c r="BF623" s="302"/>
      <c r="BG623" s="165"/>
      <c r="BH623" s="303"/>
      <c r="BI623" s="165"/>
      <c r="BJ623" s="304"/>
      <c r="BK623" s="394"/>
      <c r="BL623" s="302"/>
      <c r="BM623" s="302"/>
      <c r="BN623" s="394"/>
      <c r="BO623" s="302"/>
      <c r="BP623" s="13"/>
      <c r="BQ623" s="302"/>
      <c r="BR623" s="13"/>
      <c r="BS623" s="302"/>
      <c r="BT623" s="13"/>
      <c r="BU623" s="302"/>
      <c r="BV623" s="386"/>
      <c r="BW623" s="303"/>
      <c r="BX623" s="303"/>
      <c r="BY623" s="302"/>
      <c r="BZ623" s="302"/>
      <c r="CA623" s="387"/>
      <c r="CB623" s="395"/>
      <c r="CC623" s="12"/>
      <c r="CD623" s="304"/>
      <c r="CE623" s="14"/>
      <c r="CF623" s="395"/>
      <c r="CG623" s="397"/>
      <c r="CH623" s="300">
        <f t="shared" si="249"/>
        <v>0</v>
      </c>
      <c r="CI623" s="26"/>
      <c r="CJ623" s="17">
        <f t="shared" si="246"/>
        <v>0</v>
      </c>
      <c r="CK623" s="18">
        <f t="shared" si="257"/>
        <v>12.89</v>
      </c>
      <c r="CM623" s="164"/>
      <c r="CN623" s="302"/>
      <c r="CO623" s="13">
        <f t="shared" si="250"/>
        <v>0</v>
      </c>
      <c r="CP623" s="302"/>
      <c r="CQ623" s="13">
        <f t="shared" si="251"/>
        <v>0</v>
      </c>
      <c r="CR623" s="302"/>
      <c r="CS623" s="13">
        <f t="shared" si="252"/>
        <v>0</v>
      </c>
      <c r="CT623" s="302"/>
      <c r="CU623" s="13">
        <f t="shared" si="247"/>
        <v>0</v>
      </c>
      <c r="CV623" s="302"/>
      <c r="CW623" s="13">
        <f t="shared" si="253"/>
        <v>0</v>
      </c>
      <c r="CX623" s="13">
        <f t="shared" si="254"/>
        <v>0</v>
      </c>
      <c r="CY623" s="251">
        <f t="shared" si="255"/>
        <v>0</v>
      </c>
      <c r="CZ623" s="13" t="s">
        <v>29</v>
      </c>
      <c r="DA623" s="13">
        <v>50</v>
      </c>
      <c r="DB623" s="22">
        <f t="shared" si="256"/>
        <v>0</v>
      </c>
      <c r="DD623" s="24"/>
      <c r="DF623" s="163"/>
      <c r="DH623" s="24"/>
      <c r="DI623" s="447"/>
      <c r="DJ623" s="163"/>
    </row>
    <row r="624" spans="1:114" s="7" customFormat="1">
      <c r="A624" s="277">
        <f t="shared" si="240"/>
        <v>50</v>
      </c>
      <c r="B624" s="21" t="e">
        <f>'Calculateur de trading'!I624/C624/W624</f>
        <v>#DIV/0!</v>
      </c>
      <c r="C624" s="278">
        <f t="shared" si="241"/>
        <v>10</v>
      </c>
      <c r="D624" s="426"/>
      <c r="E624" s="273">
        <f t="shared" si="242"/>
        <v>100</v>
      </c>
      <c r="F624" s="271">
        <f t="shared" si="234"/>
        <v>2</v>
      </c>
      <c r="G624" s="271" t="e">
        <f t="shared" si="235"/>
        <v>#DIV/0!</v>
      </c>
      <c r="H624" s="272">
        <f t="shared" si="236"/>
        <v>20</v>
      </c>
      <c r="I624" s="270"/>
      <c r="J624" s="273">
        <f t="shared" si="243"/>
        <v>200</v>
      </c>
      <c r="K624" s="271">
        <f t="shared" si="237"/>
        <v>4</v>
      </c>
      <c r="L624" s="271" t="e">
        <f t="shared" si="238"/>
        <v>#DIV/0!</v>
      </c>
      <c r="M624" s="272">
        <f t="shared" si="239"/>
        <v>40</v>
      </c>
      <c r="N624" s="389"/>
      <c r="O624" s="455" t="e">
        <f>(A624*B624*W624)+(B624*'Calculateur de trading'!H624)</f>
        <v>#DIV/0!</v>
      </c>
      <c r="P624" s="274" t="e">
        <f>O624/'Déscriptions des trades'!CK624</f>
        <v>#DIV/0!</v>
      </c>
      <c r="Q624" s="456" t="e">
        <f>'Déscriptions des trades'!CK624-O624</f>
        <v>#DIV/0!</v>
      </c>
      <c r="R624" s="466" t="e">
        <f t="shared" si="244"/>
        <v>#DIV/0!</v>
      </c>
      <c r="S624" s="389"/>
      <c r="T624" s="12"/>
      <c r="U624" s="25"/>
      <c r="V624" s="15"/>
      <c r="W624" s="490">
        <f t="shared" si="248"/>
        <v>0</v>
      </c>
      <c r="X624" s="21" t="e">
        <f>W624*U624/'Déscriptions des trades'!CK624*'Déscriptions des trades'!B624</f>
        <v>#DIV/0!</v>
      </c>
      <c r="Y624" s="459"/>
      <c r="Z624" s="389"/>
      <c r="AA624" s="23">
        <f t="shared" si="245"/>
        <v>0.1</v>
      </c>
      <c r="AB624" s="17" t="e">
        <f>(AA624*'Déscriptions des trades'!U624*'Déscriptions des trades'!B624/'Déscriptions des trades'!CK624)*'Déscriptions des trades'!W624</f>
        <v>#DIV/0!</v>
      </c>
      <c r="AC624" s="265" t="e">
        <f>AB624*'Déscriptions des trades'!CK624</f>
        <v>#DIV/0!</v>
      </c>
      <c r="AD624" s="266" t="e">
        <f>'Déscriptions des trades'!CK624-AC624</f>
        <v>#DIV/0!</v>
      </c>
      <c r="AE624" s="389"/>
      <c r="AF624" s="399">
        <v>620</v>
      </c>
      <c r="AG624" s="389"/>
      <c r="AH624" s="20"/>
      <c r="AI624" s="303"/>
      <c r="AJ624" s="307"/>
      <c r="AK624" s="161"/>
      <c r="AL624" s="305"/>
      <c r="AM624" s="305"/>
      <c r="AN624" s="162"/>
      <c r="AO624" s="439"/>
      <c r="AP624" s="162"/>
      <c r="AQ624" s="113"/>
      <c r="AR624" s="113"/>
      <c r="AS624" s="384"/>
      <c r="AT624" s="306"/>
      <c r="AU624" s="306"/>
      <c r="AV624" s="160"/>
      <c r="AW624" s="158"/>
      <c r="AX624" s="385"/>
      <c r="AY624" s="453"/>
      <c r="AZ624" s="165"/>
      <c r="BA624" s="301"/>
      <c r="BB624" s="165"/>
      <c r="BC624" s="301"/>
      <c r="BD624" s="165"/>
      <c r="BE624" s="302"/>
      <c r="BF624" s="302"/>
      <c r="BG624" s="165"/>
      <c r="BH624" s="303"/>
      <c r="BI624" s="165"/>
      <c r="BJ624" s="304"/>
      <c r="BK624" s="394"/>
      <c r="BL624" s="302"/>
      <c r="BM624" s="302"/>
      <c r="BN624" s="394"/>
      <c r="BO624" s="302"/>
      <c r="BP624" s="13"/>
      <c r="BQ624" s="302"/>
      <c r="BR624" s="13"/>
      <c r="BS624" s="302"/>
      <c r="BT624" s="13"/>
      <c r="BU624" s="302"/>
      <c r="BV624" s="386"/>
      <c r="BW624" s="303"/>
      <c r="BX624" s="303"/>
      <c r="BY624" s="302"/>
      <c r="BZ624" s="302"/>
      <c r="CA624" s="387"/>
      <c r="CB624" s="395"/>
      <c r="CC624" s="12"/>
      <c r="CD624" s="304"/>
      <c r="CE624" s="14"/>
      <c r="CF624" s="395"/>
      <c r="CG624" s="397"/>
      <c r="CH624" s="300">
        <f t="shared" si="249"/>
        <v>0</v>
      </c>
      <c r="CI624" s="26"/>
      <c r="CJ624" s="17">
        <f t="shared" si="246"/>
        <v>0</v>
      </c>
      <c r="CK624" s="18">
        <f t="shared" si="257"/>
        <v>12.89</v>
      </c>
      <c r="CM624" s="164"/>
      <c r="CN624" s="302"/>
      <c r="CO624" s="13">
        <f t="shared" si="250"/>
        <v>0</v>
      </c>
      <c r="CP624" s="302"/>
      <c r="CQ624" s="13">
        <f t="shared" si="251"/>
        <v>0</v>
      </c>
      <c r="CR624" s="302"/>
      <c r="CS624" s="13">
        <f t="shared" si="252"/>
        <v>0</v>
      </c>
      <c r="CT624" s="302"/>
      <c r="CU624" s="13">
        <f t="shared" si="247"/>
        <v>0</v>
      </c>
      <c r="CV624" s="302"/>
      <c r="CW624" s="13">
        <f t="shared" si="253"/>
        <v>0</v>
      </c>
      <c r="CX624" s="13">
        <f t="shared" si="254"/>
        <v>0</v>
      </c>
      <c r="CY624" s="251">
        <f t="shared" si="255"/>
        <v>0</v>
      </c>
      <c r="CZ624" s="13" t="s">
        <v>29</v>
      </c>
      <c r="DA624" s="13">
        <v>50</v>
      </c>
      <c r="DB624" s="22">
        <f t="shared" si="256"/>
        <v>0</v>
      </c>
      <c r="DD624" s="24"/>
      <c r="DF624" s="163"/>
      <c r="DH624" s="24"/>
      <c r="DI624" s="447"/>
      <c r="DJ624" s="163"/>
    </row>
    <row r="625" spans="1:114" s="7" customFormat="1">
      <c r="A625" s="277">
        <f t="shared" si="240"/>
        <v>50</v>
      </c>
      <c r="B625" s="21" t="e">
        <f>'Calculateur de trading'!I625/C625/W625</f>
        <v>#DIV/0!</v>
      </c>
      <c r="C625" s="278">
        <f t="shared" si="241"/>
        <v>10</v>
      </c>
      <c r="D625" s="278"/>
      <c r="E625" s="273">
        <f t="shared" si="242"/>
        <v>100</v>
      </c>
      <c r="F625" s="271">
        <f t="shared" si="234"/>
        <v>2</v>
      </c>
      <c r="G625" s="271" t="e">
        <f t="shared" si="235"/>
        <v>#DIV/0!</v>
      </c>
      <c r="H625" s="272">
        <f t="shared" si="236"/>
        <v>20</v>
      </c>
      <c r="I625" s="270"/>
      <c r="J625" s="273">
        <f t="shared" si="243"/>
        <v>200</v>
      </c>
      <c r="K625" s="271">
        <f t="shared" si="237"/>
        <v>4</v>
      </c>
      <c r="L625" s="271" t="e">
        <f t="shared" si="238"/>
        <v>#DIV/0!</v>
      </c>
      <c r="M625" s="272">
        <f t="shared" si="239"/>
        <v>40</v>
      </c>
      <c r="N625" s="389"/>
      <c r="O625" s="455" t="e">
        <f>(A625*B625*W625)+(B625*'Calculateur de trading'!H625)</f>
        <v>#DIV/0!</v>
      </c>
      <c r="P625" s="274" t="e">
        <f>O625/'Déscriptions des trades'!CK625</f>
        <v>#DIV/0!</v>
      </c>
      <c r="Q625" s="456" t="e">
        <f>'Déscriptions des trades'!CK625-O625</f>
        <v>#DIV/0!</v>
      </c>
      <c r="R625" s="466" t="e">
        <f t="shared" si="244"/>
        <v>#DIV/0!</v>
      </c>
      <c r="S625" s="389"/>
      <c r="T625" s="12"/>
      <c r="U625" s="25"/>
      <c r="V625" s="15"/>
      <c r="W625" s="490">
        <f t="shared" si="248"/>
        <v>0</v>
      </c>
      <c r="X625" s="21" t="e">
        <f>W625*U625/'Déscriptions des trades'!CK625*'Déscriptions des trades'!B625</f>
        <v>#DIV/0!</v>
      </c>
      <c r="Y625" s="459"/>
      <c r="Z625" s="389"/>
      <c r="AA625" s="23">
        <f t="shared" si="245"/>
        <v>0.1</v>
      </c>
      <c r="AB625" s="17" t="e">
        <f>(AA625*'Déscriptions des trades'!U625*'Déscriptions des trades'!B625/'Déscriptions des trades'!CK625)*'Déscriptions des trades'!W625</f>
        <v>#DIV/0!</v>
      </c>
      <c r="AC625" s="265" t="e">
        <f>AB625*'Déscriptions des trades'!CK625</f>
        <v>#DIV/0!</v>
      </c>
      <c r="AD625" s="266" t="e">
        <f>'Déscriptions des trades'!CK625-AC625</f>
        <v>#DIV/0!</v>
      </c>
      <c r="AE625" s="389"/>
      <c r="AF625" s="399">
        <v>621</v>
      </c>
      <c r="AG625" s="389"/>
      <c r="AH625" s="20"/>
      <c r="AI625" s="303"/>
      <c r="AJ625" s="307"/>
      <c r="AK625" s="161"/>
      <c r="AL625" s="305"/>
      <c r="AM625" s="305"/>
      <c r="AN625" s="162"/>
      <c r="AO625" s="439"/>
      <c r="AP625" s="162"/>
      <c r="AQ625" s="113"/>
      <c r="AR625" s="113"/>
      <c r="AS625" s="384"/>
      <c r="AT625" s="306"/>
      <c r="AU625" s="306"/>
      <c r="AV625" s="160"/>
      <c r="AW625" s="158"/>
      <c r="AX625" s="385"/>
      <c r="AY625" s="453"/>
      <c r="AZ625" s="165"/>
      <c r="BA625" s="301"/>
      <c r="BB625" s="165"/>
      <c r="BC625" s="301"/>
      <c r="BD625" s="165"/>
      <c r="BE625" s="302"/>
      <c r="BF625" s="302"/>
      <c r="BG625" s="165"/>
      <c r="BH625" s="303"/>
      <c r="BI625" s="165"/>
      <c r="BJ625" s="304"/>
      <c r="BK625" s="394"/>
      <c r="BL625" s="302"/>
      <c r="BM625" s="302"/>
      <c r="BN625" s="394"/>
      <c r="BO625" s="302"/>
      <c r="BP625" s="13"/>
      <c r="BQ625" s="302"/>
      <c r="BR625" s="13"/>
      <c r="BS625" s="302"/>
      <c r="BT625" s="13"/>
      <c r="BU625" s="302"/>
      <c r="BV625" s="386"/>
      <c r="BW625" s="303"/>
      <c r="BX625" s="303"/>
      <c r="BY625" s="302"/>
      <c r="BZ625" s="302"/>
      <c r="CA625" s="387"/>
      <c r="CB625" s="395"/>
      <c r="CC625" s="12"/>
      <c r="CD625" s="304"/>
      <c r="CE625" s="14"/>
      <c r="CF625" s="395"/>
      <c r="CG625" s="397"/>
      <c r="CH625" s="300">
        <f t="shared" si="249"/>
        <v>0</v>
      </c>
      <c r="CI625" s="26"/>
      <c r="CJ625" s="17">
        <f t="shared" si="246"/>
        <v>0</v>
      </c>
      <c r="CK625" s="18">
        <f t="shared" si="257"/>
        <v>12.89</v>
      </c>
      <c r="CM625" s="164"/>
      <c r="CN625" s="302"/>
      <c r="CO625" s="13">
        <f t="shared" si="250"/>
        <v>0</v>
      </c>
      <c r="CP625" s="302"/>
      <c r="CQ625" s="13">
        <f t="shared" si="251"/>
        <v>0</v>
      </c>
      <c r="CR625" s="302"/>
      <c r="CS625" s="13">
        <f t="shared" si="252"/>
        <v>0</v>
      </c>
      <c r="CT625" s="302"/>
      <c r="CU625" s="13">
        <f t="shared" si="247"/>
        <v>0</v>
      </c>
      <c r="CV625" s="302"/>
      <c r="CW625" s="13">
        <f t="shared" si="253"/>
        <v>0</v>
      </c>
      <c r="CX625" s="13">
        <f t="shared" si="254"/>
        <v>0</v>
      </c>
      <c r="CY625" s="251">
        <f t="shared" si="255"/>
        <v>0</v>
      </c>
      <c r="CZ625" s="13" t="s">
        <v>29</v>
      </c>
      <c r="DA625" s="13">
        <v>50</v>
      </c>
      <c r="DB625" s="22">
        <f t="shared" si="256"/>
        <v>0</v>
      </c>
      <c r="DD625" s="24"/>
      <c r="DF625" s="163"/>
      <c r="DH625" s="24"/>
      <c r="DI625" s="447"/>
      <c r="DJ625" s="163"/>
    </row>
    <row r="626" spans="1:114" s="7" customFormat="1">
      <c r="A626" s="277">
        <f t="shared" si="240"/>
        <v>50</v>
      </c>
      <c r="B626" s="21" t="e">
        <f>'Calculateur de trading'!I626/C626/W626</f>
        <v>#DIV/0!</v>
      </c>
      <c r="C626" s="278">
        <f t="shared" si="241"/>
        <v>10</v>
      </c>
      <c r="D626" s="426"/>
      <c r="E626" s="273">
        <f t="shared" si="242"/>
        <v>100</v>
      </c>
      <c r="F626" s="271">
        <f t="shared" si="234"/>
        <v>2</v>
      </c>
      <c r="G626" s="271" t="e">
        <f t="shared" si="235"/>
        <v>#DIV/0!</v>
      </c>
      <c r="H626" s="272">
        <f t="shared" si="236"/>
        <v>20</v>
      </c>
      <c r="I626" s="270"/>
      <c r="J626" s="273">
        <f t="shared" si="243"/>
        <v>200</v>
      </c>
      <c r="K626" s="271">
        <f t="shared" si="237"/>
        <v>4</v>
      </c>
      <c r="L626" s="271" t="e">
        <f t="shared" si="238"/>
        <v>#DIV/0!</v>
      </c>
      <c r="M626" s="272">
        <f t="shared" si="239"/>
        <v>40</v>
      </c>
      <c r="N626" s="389"/>
      <c r="O626" s="455" t="e">
        <f>(A626*B626*W626)+(B626*'Calculateur de trading'!H626)</f>
        <v>#DIV/0!</v>
      </c>
      <c r="P626" s="274" t="e">
        <f>O626/'Déscriptions des trades'!CK626</f>
        <v>#DIV/0!</v>
      </c>
      <c r="Q626" s="456" t="e">
        <f>'Déscriptions des trades'!CK626-O626</f>
        <v>#DIV/0!</v>
      </c>
      <c r="R626" s="466" t="e">
        <f t="shared" si="244"/>
        <v>#DIV/0!</v>
      </c>
      <c r="S626" s="389"/>
      <c r="T626" s="12"/>
      <c r="U626" s="25"/>
      <c r="V626" s="15"/>
      <c r="W626" s="490">
        <f t="shared" si="248"/>
        <v>0</v>
      </c>
      <c r="X626" s="21" t="e">
        <f>W626*U626/'Déscriptions des trades'!CK626*'Déscriptions des trades'!B626</f>
        <v>#DIV/0!</v>
      </c>
      <c r="Y626" s="459"/>
      <c r="Z626" s="389"/>
      <c r="AA626" s="23">
        <f t="shared" si="245"/>
        <v>0.1</v>
      </c>
      <c r="AB626" s="17" t="e">
        <f>(AA626*'Déscriptions des trades'!U626*'Déscriptions des trades'!B626/'Déscriptions des trades'!CK626)*'Déscriptions des trades'!W626</f>
        <v>#DIV/0!</v>
      </c>
      <c r="AC626" s="265" t="e">
        <f>AB626*'Déscriptions des trades'!CK626</f>
        <v>#DIV/0!</v>
      </c>
      <c r="AD626" s="266" t="e">
        <f>'Déscriptions des trades'!CK626-AC626</f>
        <v>#DIV/0!</v>
      </c>
      <c r="AE626" s="389"/>
      <c r="AF626" s="399">
        <v>622</v>
      </c>
      <c r="AG626" s="389"/>
      <c r="AH626" s="20"/>
      <c r="AI626" s="303"/>
      <c r="AJ626" s="307"/>
      <c r="AK626" s="161"/>
      <c r="AL626" s="305"/>
      <c r="AM626" s="305"/>
      <c r="AN626" s="162"/>
      <c r="AO626" s="439"/>
      <c r="AP626" s="162"/>
      <c r="AQ626" s="113"/>
      <c r="AR626" s="113"/>
      <c r="AS626" s="384"/>
      <c r="AT626" s="306"/>
      <c r="AU626" s="306"/>
      <c r="AV626" s="160"/>
      <c r="AW626" s="158"/>
      <c r="AX626" s="385"/>
      <c r="AY626" s="453"/>
      <c r="AZ626" s="165"/>
      <c r="BA626" s="301"/>
      <c r="BB626" s="165"/>
      <c r="BC626" s="301"/>
      <c r="BD626" s="165"/>
      <c r="BE626" s="302"/>
      <c r="BF626" s="302"/>
      <c r="BG626" s="165"/>
      <c r="BH626" s="303"/>
      <c r="BI626" s="165"/>
      <c r="BJ626" s="304"/>
      <c r="BK626" s="394"/>
      <c r="BL626" s="302"/>
      <c r="BM626" s="302"/>
      <c r="BN626" s="394"/>
      <c r="BO626" s="302"/>
      <c r="BP626" s="13"/>
      <c r="BQ626" s="302"/>
      <c r="BR626" s="13"/>
      <c r="BS626" s="302"/>
      <c r="BT626" s="13"/>
      <c r="BU626" s="302"/>
      <c r="BV626" s="386"/>
      <c r="BW626" s="303"/>
      <c r="BX626" s="303"/>
      <c r="BY626" s="302"/>
      <c r="BZ626" s="302"/>
      <c r="CA626" s="387"/>
      <c r="CB626" s="395"/>
      <c r="CC626" s="12"/>
      <c r="CD626" s="304"/>
      <c r="CE626" s="14"/>
      <c r="CF626" s="395"/>
      <c r="CG626" s="397"/>
      <c r="CH626" s="300">
        <f t="shared" si="249"/>
        <v>0</v>
      </c>
      <c r="CI626" s="26"/>
      <c r="CJ626" s="17">
        <f t="shared" si="246"/>
        <v>0</v>
      </c>
      <c r="CK626" s="18">
        <f t="shared" si="257"/>
        <v>12.89</v>
      </c>
      <c r="CM626" s="164"/>
      <c r="CN626" s="302"/>
      <c r="CO626" s="13">
        <f t="shared" si="250"/>
        <v>0</v>
      </c>
      <c r="CP626" s="302"/>
      <c r="CQ626" s="13">
        <f t="shared" si="251"/>
        <v>0</v>
      </c>
      <c r="CR626" s="302"/>
      <c r="CS626" s="13">
        <f t="shared" si="252"/>
        <v>0</v>
      </c>
      <c r="CT626" s="302"/>
      <c r="CU626" s="13">
        <f t="shared" si="247"/>
        <v>0</v>
      </c>
      <c r="CV626" s="302"/>
      <c r="CW626" s="13">
        <f t="shared" si="253"/>
        <v>0</v>
      </c>
      <c r="CX626" s="13">
        <f t="shared" si="254"/>
        <v>0</v>
      </c>
      <c r="CY626" s="251">
        <f t="shared" si="255"/>
        <v>0</v>
      </c>
      <c r="CZ626" s="13" t="s">
        <v>29</v>
      </c>
      <c r="DA626" s="13">
        <v>50</v>
      </c>
      <c r="DB626" s="22">
        <f t="shared" si="256"/>
        <v>0</v>
      </c>
      <c r="DD626" s="24"/>
      <c r="DF626" s="163"/>
      <c r="DH626" s="24"/>
      <c r="DI626" s="447"/>
      <c r="DJ626" s="163"/>
    </row>
    <row r="627" spans="1:114" s="7" customFormat="1">
      <c r="A627" s="277">
        <f t="shared" si="240"/>
        <v>50</v>
      </c>
      <c r="B627" s="21" t="e">
        <f>'Calculateur de trading'!I627/C627/W627</f>
        <v>#DIV/0!</v>
      </c>
      <c r="C627" s="278">
        <f t="shared" si="241"/>
        <v>10</v>
      </c>
      <c r="D627" s="278"/>
      <c r="E627" s="273">
        <f t="shared" si="242"/>
        <v>100</v>
      </c>
      <c r="F627" s="271">
        <f t="shared" si="234"/>
        <v>2</v>
      </c>
      <c r="G627" s="271" t="e">
        <f t="shared" si="235"/>
        <v>#DIV/0!</v>
      </c>
      <c r="H627" s="272">
        <f t="shared" si="236"/>
        <v>20</v>
      </c>
      <c r="I627" s="270"/>
      <c r="J627" s="273">
        <f t="shared" si="243"/>
        <v>200</v>
      </c>
      <c r="K627" s="271">
        <f t="shared" si="237"/>
        <v>4</v>
      </c>
      <c r="L627" s="271" t="e">
        <f t="shared" si="238"/>
        <v>#DIV/0!</v>
      </c>
      <c r="M627" s="272">
        <f t="shared" si="239"/>
        <v>40</v>
      </c>
      <c r="N627" s="389"/>
      <c r="O627" s="455" t="e">
        <f>(A627*B627*W627)+(B627*'Calculateur de trading'!H627)</f>
        <v>#DIV/0!</v>
      </c>
      <c r="P627" s="274" t="e">
        <f>O627/'Déscriptions des trades'!CK627</f>
        <v>#DIV/0!</v>
      </c>
      <c r="Q627" s="456" t="e">
        <f>'Déscriptions des trades'!CK627-O627</f>
        <v>#DIV/0!</v>
      </c>
      <c r="R627" s="466" t="e">
        <f t="shared" si="244"/>
        <v>#DIV/0!</v>
      </c>
      <c r="S627" s="389"/>
      <c r="T627" s="12"/>
      <c r="U627" s="25"/>
      <c r="V627" s="15"/>
      <c r="W627" s="490">
        <f t="shared" si="248"/>
        <v>0</v>
      </c>
      <c r="X627" s="21" t="e">
        <f>W627*U627/'Déscriptions des trades'!CK627*'Déscriptions des trades'!B627</f>
        <v>#DIV/0!</v>
      </c>
      <c r="Y627" s="459"/>
      <c r="Z627" s="389"/>
      <c r="AA627" s="23">
        <f t="shared" si="245"/>
        <v>0.1</v>
      </c>
      <c r="AB627" s="17" t="e">
        <f>(AA627*'Déscriptions des trades'!U627*'Déscriptions des trades'!B627/'Déscriptions des trades'!CK627)*'Déscriptions des trades'!W627</f>
        <v>#DIV/0!</v>
      </c>
      <c r="AC627" s="265" t="e">
        <f>AB627*'Déscriptions des trades'!CK627</f>
        <v>#DIV/0!</v>
      </c>
      <c r="AD627" s="266" t="e">
        <f>'Déscriptions des trades'!CK627-AC627</f>
        <v>#DIV/0!</v>
      </c>
      <c r="AE627" s="389"/>
      <c r="AF627" s="399">
        <v>623</v>
      </c>
      <c r="AG627" s="389"/>
      <c r="AH627" s="20"/>
      <c r="AI627" s="303"/>
      <c r="AJ627" s="307"/>
      <c r="AK627" s="161"/>
      <c r="AL627" s="305"/>
      <c r="AM627" s="305"/>
      <c r="AN627" s="162"/>
      <c r="AO627" s="439"/>
      <c r="AP627" s="162"/>
      <c r="AQ627" s="113"/>
      <c r="AR627" s="113"/>
      <c r="AS627" s="384"/>
      <c r="AT627" s="306"/>
      <c r="AU627" s="306"/>
      <c r="AV627" s="160"/>
      <c r="AW627" s="158"/>
      <c r="AX627" s="385"/>
      <c r="AY627" s="453"/>
      <c r="AZ627" s="165"/>
      <c r="BA627" s="301"/>
      <c r="BB627" s="165"/>
      <c r="BC627" s="301"/>
      <c r="BD627" s="165"/>
      <c r="BE627" s="302"/>
      <c r="BF627" s="302"/>
      <c r="BG627" s="165"/>
      <c r="BH627" s="303"/>
      <c r="BI627" s="165"/>
      <c r="BJ627" s="304"/>
      <c r="BK627" s="394"/>
      <c r="BL627" s="302"/>
      <c r="BM627" s="302"/>
      <c r="BN627" s="394"/>
      <c r="BO627" s="302"/>
      <c r="BP627" s="13"/>
      <c r="BQ627" s="302"/>
      <c r="BR627" s="13"/>
      <c r="BS627" s="302"/>
      <c r="BT627" s="13"/>
      <c r="BU627" s="302"/>
      <c r="BV627" s="386"/>
      <c r="BW627" s="303"/>
      <c r="BX627" s="303"/>
      <c r="BY627" s="302"/>
      <c r="BZ627" s="302"/>
      <c r="CA627" s="387"/>
      <c r="CB627" s="395"/>
      <c r="CC627" s="12"/>
      <c r="CD627" s="304"/>
      <c r="CE627" s="14"/>
      <c r="CF627" s="395"/>
      <c r="CG627" s="397"/>
      <c r="CH627" s="300">
        <f t="shared" si="249"/>
        <v>0</v>
      </c>
      <c r="CI627" s="26"/>
      <c r="CJ627" s="17">
        <f t="shared" si="246"/>
        <v>0</v>
      </c>
      <c r="CK627" s="18">
        <f t="shared" si="257"/>
        <v>12.89</v>
      </c>
      <c r="CM627" s="164"/>
      <c r="CN627" s="302"/>
      <c r="CO627" s="13">
        <f t="shared" si="250"/>
        <v>0</v>
      </c>
      <c r="CP627" s="302"/>
      <c r="CQ627" s="13">
        <f t="shared" si="251"/>
        <v>0</v>
      </c>
      <c r="CR627" s="302"/>
      <c r="CS627" s="13">
        <f t="shared" si="252"/>
        <v>0</v>
      </c>
      <c r="CT627" s="302"/>
      <c r="CU627" s="13">
        <f t="shared" si="247"/>
        <v>0</v>
      </c>
      <c r="CV627" s="302"/>
      <c r="CW627" s="13">
        <f t="shared" si="253"/>
        <v>0</v>
      </c>
      <c r="CX627" s="13">
        <f t="shared" si="254"/>
        <v>0</v>
      </c>
      <c r="CY627" s="251">
        <f t="shared" si="255"/>
        <v>0</v>
      </c>
      <c r="CZ627" s="13" t="s">
        <v>29</v>
      </c>
      <c r="DA627" s="13">
        <v>50</v>
      </c>
      <c r="DB627" s="22">
        <f t="shared" si="256"/>
        <v>0</v>
      </c>
      <c r="DD627" s="24"/>
      <c r="DF627" s="163"/>
      <c r="DH627" s="24"/>
      <c r="DI627" s="447"/>
      <c r="DJ627" s="163"/>
    </row>
    <row r="628" spans="1:114" s="7" customFormat="1">
      <c r="A628" s="277">
        <f t="shared" si="240"/>
        <v>50</v>
      </c>
      <c r="B628" s="21" t="e">
        <f>'Calculateur de trading'!I628/C628/W628</f>
        <v>#DIV/0!</v>
      </c>
      <c r="C628" s="278">
        <f t="shared" si="241"/>
        <v>10</v>
      </c>
      <c r="D628" s="426"/>
      <c r="E628" s="273">
        <f t="shared" si="242"/>
        <v>100</v>
      </c>
      <c r="F628" s="271">
        <f t="shared" si="234"/>
        <v>2</v>
      </c>
      <c r="G628" s="271" t="e">
        <f t="shared" si="235"/>
        <v>#DIV/0!</v>
      </c>
      <c r="H628" s="272">
        <f t="shared" si="236"/>
        <v>20</v>
      </c>
      <c r="I628" s="270"/>
      <c r="J628" s="273">
        <f t="shared" si="243"/>
        <v>200</v>
      </c>
      <c r="K628" s="271">
        <f t="shared" si="237"/>
        <v>4</v>
      </c>
      <c r="L628" s="271" t="e">
        <f t="shared" si="238"/>
        <v>#DIV/0!</v>
      </c>
      <c r="M628" s="272">
        <f t="shared" si="239"/>
        <v>40</v>
      </c>
      <c r="N628" s="389"/>
      <c r="O628" s="455" t="e">
        <f>(A628*B628*W628)+(B628*'Calculateur de trading'!H628)</f>
        <v>#DIV/0!</v>
      </c>
      <c r="P628" s="274" t="e">
        <f>O628/'Déscriptions des trades'!CK628</f>
        <v>#DIV/0!</v>
      </c>
      <c r="Q628" s="456" t="e">
        <f>'Déscriptions des trades'!CK628-O628</f>
        <v>#DIV/0!</v>
      </c>
      <c r="R628" s="466" t="e">
        <f t="shared" si="244"/>
        <v>#DIV/0!</v>
      </c>
      <c r="S628" s="389"/>
      <c r="T628" s="12"/>
      <c r="U628" s="25"/>
      <c r="V628" s="15"/>
      <c r="W628" s="490">
        <f t="shared" si="248"/>
        <v>0</v>
      </c>
      <c r="X628" s="21" t="e">
        <f>W628*U628/'Déscriptions des trades'!CK628*'Déscriptions des trades'!B628</f>
        <v>#DIV/0!</v>
      </c>
      <c r="Y628" s="459"/>
      <c r="Z628" s="389"/>
      <c r="AA628" s="23">
        <f t="shared" si="245"/>
        <v>0.1</v>
      </c>
      <c r="AB628" s="17" t="e">
        <f>(AA628*'Déscriptions des trades'!U628*'Déscriptions des trades'!B628/'Déscriptions des trades'!CK628)*'Déscriptions des trades'!W628</f>
        <v>#DIV/0!</v>
      </c>
      <c r="AC628" s="265" t="e">
        <f>AB628*'Déscriptions des trades'!CK628</f>
        <v>#DIV/0!</v>
      </c>
      <c r="AD628" s="266" t="e">
        <f>'Déscriptions des trades'!CK628-AC628</f>
        <v>#DIV/0!</v>
      </c>
      <c r="AE628" s="389"/>
      <c r="AF628" s="399">
        <v>624</v>
      </c>
      <c r="AG628" s="389"/>
      <c r="AH628" s="20"/>
      <c r="AI628" s="303"/>
      <c r="AJ628" s="307"/>
      <c r="AK628" s="161"/>
      <c r="AL628" s="305"/>
      <c r="AM628" s="305"/>
      <c r="AN628" s="162"/>
      <c r="AO628" s="439"/>
      <c r="AP628" s="162"/>
      <c r="AQ628" s="113"/>
      <c r="AR628" s="113"/>
      <c r="AS628" s="384"/>
      <c r="AT628" s="306"/>
      <c r="AU628" s="306"/>
      <c r="AV628" s="160"/>
      <c r="AW628" s="158"/>
      <c r="AX628" s="385"/>
      <c r="AY628" s="453"/>
      <c r="AZ628" s="165"/>
      <c r="BA628" s="301"/>
      <c r="BB628" s="165"/>
      <c r="BC628" s="301"/>
      <c r="BD628" s="165"/>
      <c r="BE628" s="302"/>
      <c r="BF628" s="302"/>
      <c r="BG628" s="165"/>
      <c r="BH628" s="303"/>
      <c r="BI628" s="165"/>
      <c r="BJ628" s="304"/>
      <c r="BK628" s="394"/>
      <c r="BL628" s="302"/>
      <c r="BM628" s="302"/>
      <c r="BN628" s="394"/>
      <c r="BO628" s="302"/>
      <c r="BP628" s="13"/>
      <c r="BQ628" s="302"/>
      <c r="BR628" s="13"/>
      <c r="BS628" s="302"/>
      <c r="BT628" s="13"/>
      <c r="BU628" s="302"/>
      <c r="BV628" s="386"/>
      <c r="BW628" s="303"/>
      <c r="BX628" s="303"/>
      <c r="BY628" s="302"/>
      <c r="BZ628" s="302"/>
      <c r="CA628" s="387"/>
      <c r="CB628" s="395"/>
      <c r="CC628" s="12"/>
      <c r="CD628" s="304"/>
      <c r="CE628" s="14"/>
      <c r="CF628" s="395"/>
      <c r="CG628" s="397"/>
      <c r="CH628" s="300">
        <f t="shared" si="249"/>
        <v>0</v>
      </c>
      <c r="CI628" s="26"/>
      <c r="CJ628" s="17">
        <f t="shared" si="246"/>
        <v>0</v>
      </c>
      <c r="CK628" s="18">
        <f t="shared" si="257"/>
        <v>12.89</v>
      </c>
      <c r="CM628" s="164"/>
      <c r="CN628" s="302"/>
      <c r="CO628" s="13">
        <f t="shared" si="250"/>
        <v>0</v>
      </c>
      <c r="CP628" s="302"/>
      <c r="CQ628" s="13">
        <f t="shared" si="251"/>
        <v>0</v>
      </c>
      <c r="CR628" s="302"/>
      <c r="CS628" s="13">
        <f t="shared" si="252"/>
        <v>0</v>
      </c>
      <c r="CT628" s="302"/>
      <c r="CU628" s="13">
        <f t="shared" si="247"/>
        <v>0</v>
      </c>
      <c r="CV628" s="302"/>
      <c r="CW628" s="13">
        <f t="shared" si="253"/>
        <v>0</v>
      </c>
      <c r="CX628" s="13">
        <f t="shared" si="254"/>
        <v>0</v>
      </c>
      <c r="CY628" s="251">
        <f t="shared" si="255"/>
        <v>0</v>
      </c>
      <c r="CZ628" s="13" t="s">
        <v>29</v>
      </c>
      <c r="DA628" s="13">
        <v>50</v>
      </c>
      <c r="DB628" s="22">
        <f t="shared" si="256"/>
        <v>0</v>
      </c>
      <c r="DD628" s="24"/>
      <c r="DF628" s="163"/>
      <c r="DH628" s="24"/>
      <c r="DI628" s="447"/>
      <c r="DJ628" s="163"/>
    </row>
    <row r="629" spans="1:114" s="7" customFormat="1">
      <c r="A629" s="277">
        <f t="shared" si="240"/>
        <v>50</v>
      </c>
      <c r="B629" s="21" t="e">
        <f>'Calculateur de trading'!I629/C629/W629</f>
        <v>#DIV/0!</v>
      </c>
      <c r="C629" s="278">
        <f t="shared" si="241"/>
        <v>10</v>
      </c>
      <c r="D629" s="426"/>
      <c r="E629" s="273">
        <f t="shared" si="242"/>
        <v>100</v>
      </c>
      <c r="F629" s="271">
        <f t="shared" si="234"/>
        <v>2</v>
      </c>
      <c r="G629" s="271" t="e">
        <f t="shared" si="235"/>
        <v>#DIV/0!</v>
      </c>
      <c r="H629" s="272">
        <f t="shared" si="236"/>
        <v>20</v>
      </c>
      <c r="I629" s="270"/>
      <c r="J629" s="273">
        <f t="shared" si="243"/>
        <v>200</v>
      </c>
      <c r="K629" s="271">
        <f t="shared" si="237"/>
        <v>4</v>
      </c>
      <c r="L629" s="271" t="e">
        <f t="shared" si="238"/>
        <v>#DIV/0!</v>
      </c>
      <c r="M629" s="272">
        <f t="shared" si="239"/>
        <v>40</v>
      </c>
      <c r="N629" s="389"/>
      <c r="O629" s="455" t="e">
        <f>(A629*B629*W629)+(B629*'Calculateur de trading'!H629)</f>
        <v>#DIV/0!</v>
      </c>
      <c r="P629" s="274" t="e">
        <f>O629/'Déscriptions des trades'!CK629</f>
        <v>#DIV/0!</v>
      </c>
      <c r="Q629" s="456" t="e">
        <f>'Déscriptions des trades'!CK629-O629</f>
        <v>#DIV/0!</v>
      </c>
      <c r="R629" s="466" t="e">
        <f t="shared" si="244"/>
        <v>#DIV/0!</v>
      </c>
      <c r="S629" s="389"/>
      <c r="T629" s="12"/>
      <c r="U629" s="25"/>
      <c r="V629" s="15"/>
      <c r="W629" s="490">
        <f t="shared" si="248"/>
        <v>0</v>
      </c>
      <c r="X629" s="21" t="e">
        <f>W629*U629/'Déscriptions des trades'!CK629*'Déscriptions des trades'!B629</f>
        <v>#DIV/0!</v>
      </c>
      <c r="Y629" s="459"/>
      <c r="Z629" s="389"/>
      <c r="AA629" s="23">
        <f t="shared" si="245"/>
        <v>0.1</v>
      </c>
      <c r="AB629" s="17" t="e">
        <f>(AA629*'Déscriptions des trades'!U629*'Déscriptions des trades'!B629/'Déscriptions des trades'!CK629)*'Déscriptions des trades'!W629</f>
        <v>#DIV/0!</v>
      </c>
      <c r="AC629" s="265" t="e">
        <f>AB629*'Déscriptions des trades'!CK629</f>
        <v>#DIV/0!</v>
      </c>
      <c r="AD629" s="266" t="e">
        <f>'Déscriptions des trades'!CK629-AC629</f>
        <v>#DIV/0!</v>
      </c>
      <c r="AE629" s="389"/>
      <c r="AF629" s="399">
        <v>625</v>
      </c>
      <c r="AG629" s="389"/>
      <c r="AH629" s="20"/>
      <c r="AI629" s="303"/>
      <c r="AJ629" s="307"/>
      <c r="AK629" s="161"/>
      <c r="AL629" s="305"/>
      <c r="AM629" s="305"/>
      <c r="AN629" s="162"/>
      <c r="AO629" s="439"/>
      <c r="AP629" s="162"/>
      <c r="AQ629" s="113"/>
      <c r="AR629" s="113"/>
      <c r="AS629" s="384"/>
      <c r="AT629" s="306"/>
      <c r="AU629" s="306"/>
      <c r="AV629" s="160"/>
      <c r="AW629" s="158"/>
      <c r="AX629" s="385"/>
      <c r="AY629" s="453"/>
      <c r="AZ629" s="165"/>
      <c r="BA629" s="301"/>
      <c r="BB629" s="165"/>
      <c r="BC629" s="301"/>
      <c r="BD629" s="165"/>
      <c r="BE629" s="302"/>
      <c r="BF629" s="302"/>
      <c r="BG629" s="165"/>
      <c r="BH629" s="303"/>
      <c r="BI629" s="165"/>
      <c r="BJ629" s="304"/>
      <c r="BK629" s="394"/>
      <c r="BL629" s="302"/>
      <c r="BM629" s="302"/>
      <c r="BN629" s="394"/>
      <c r="BO629" s="302"/>
      <c r="BP629" s="13"/>
      <c r="BQ629" s="302"/>
      <c r="BR629" s="13"/>
      <c r="BS629" s="302"/>
      <c r="BT629" s="13"/>
      <c r="BU629" s="302"/>
      <c r="BV629" s="386"/>
      <c r="BW629" s="303"/>
      <c r="BX629" s="303"/>
      <c r="BY629" s="302"/>
      <c r="BZ629" s="302"/>
      <c r="CA629" s="387"/>
      <c r="CB629" s="395"/>
      <c r="CC629" s="12"/>
      <c r="CD629" s="304"/>
      <c r="CE629" s="14"/>
      <c r="CF629" s="395"/>
      <c r="CG629" s="397"/>
      <c r="CH629" s="300">
        <f t="shared" si="249"/>
        <v>0</v>
      </c>
      <c r="CI629" s="26"/>
      <c r="CJ629" s="17">
        <f t="shared" si="246"/>
        <v>0</v>
      </c>
      <c r="CK629" s="18">
        <f t="shared" si="257"/>
        <v>12.89</v>
      </c>
      <c r="CM629" s="164"/>
      <c r="CN629" s="302"/>
      <c r="CO629" s="13">
        <f t="shared" si="250"/>
        <v>0</v>
      </c>
      <c r="CP629" s="302"/>
      <c r="CQ629" s="13">
        <f t="shared" si="251"/>
        <v>0</v>
      </c>
      <c r="CR629" s="302"/>
      <c r="CS629" s="13">
        <f t="shared" si="252"/>
        <v>0</v>
      </c>
      <c r="CT629" s="302"/>
      <c r="CU629" s="13">
        <f t="shared" si="247"/>
        <v>0</v>
      </c>
      <c r="CV629" s="302"/>
      <c r="CW629" s="13">
        <f t="shared" si="253"/>
        <v>0</v>
      </c>
      <c r="CX629" s="13">
        <f t="shared" si="254"/>
        <v>0</v>
      </c>
      <c r="CY629" s="251">
        <f t="shared" si="255"/>
        <v>0</v>
      </c>
      <c r="CZ629" s="13" t="s">
        <v>29</v>
      </c>
      <c r="DA629" s="13">
        <v>50</v>
      </c>
      <c r="DB629" s="22">
        <f t="shared" si="256"/>
        <v>0</v>
      </c>
      <c r="DD629" s="24"/>
      <c r="DF629" s="163"/>
      <c r="DH629" s="24"/>
      <c r="DI629" s="447"/>
      <c r="DJ629" s="163"/>
    </row>
    <row r="630" spans="1:114" s="7" customFormat="1">
      <c r="A630" s="277">
        <f t="shared" si="240"/>
        <v>50</v>
      </c>
      <c r="B630" s="21" t="e">
        <f>'Calculateur de trading'!I630/C630/W630</f>
        <v>#DIV/0!</v>
      </c>
      <c r="C630" s="278">
        <f t="shared" si="241"/>
        <v>10</v>
      </c>
      <c r="D630" s="278"/>
      <c r="E630" s="273">
        <f t="shared" si="242"/>
        <v>100</v>
      </c>
      <c r="F630" s="271">
        <f t="shared" si="234"/>
        <v>2</v>
      </c>
      <c r="G630" s="271" t="e">
        <f t="shared" si="235"/>
        <v>#DIV/0!</v>
      </c>
      <c r="H630" s="272">
        <f t="shared" si="236"/>
        <v>20</v>
      </c>
      <c r="I630" s="270"/>
      <c r="J630" s="273">
        <f t="shared" si="243"/>
        <v>200</v>
      </c>
      <c r="K630" s="271">
        <f t="shared" si="237"/>
        <v>4</v>
      </c>
      <c r="L630" s="271" t="e">
        <f t="shared" si="238"/>
        <v>#DIV/0!</v>
      </c>
      <c r="M630" s="272">
        <f t="shared" si="239"/>
        <v>40</v>
      </c>
      <c r="N630" s="389"/>
      <c r="O630" s="455" t="e">
        <f>(A630*B630*W630)+(B630*'Calculateur de trading'!H630)</f>
        <v>#DIV/0!</v>
      </c>
      <c r="P630" s="274" t="e">
        <f>O630/'Déscriptions des trades'!CK630</f>
        <v>#DIV/0!</v>
      </c>
      <c r="Q630" s="456" t="e">
        <f>'Déscriptions des trades'!CK630-O630</f>
        <v>#DIV/0!</v>
      </c>
      <c r="R630" s="466" t="e">
        <f t="shared" si="244"/>
        <v>#DIV/0!</v>
      </c>
      <c r="S630" s="389"/>
      <c r="T630" s="12"/>
      <c r="U630" s="25"/>
      <c r="V630" s="15"/>
      <c r="W630" s="490">
        <f t="shared" si="248"/>
        <v>0</v>
      </c>
      <c r="X630" s="21" t="e">
        <f>W630*U630/'Déscriptions des trades'!CK630*'Déscriptions des trades'!B630</f>
        <v>#DIV/0!</v>
      </c>
      <c r="Y630" s="459"/>
      <c r="Z630" s="389"/>
      <c r="AA630" s="23">
        <f t="shared" si="245"/>
        <v>0.1</v>
      </c>
      <c r="AB630" s="17" t="e">
        <f>(AA630*'Déscriptions des trades'!U630*'Déscriptions des trades'!B630/'Déscriptions des trades'!CK630)*'Déscriptions des trades'!W630</f>
        <v>#DIV/0!</v>
      </c>
      <c r="AC630" s="265" t="e">
        <f>AB630*'Déscriptions des trades'!CK630</f>
        <v>#DIV/0!</v>
      </c>
      <c r="AD630" s="266" t="e">
        <f>'Déscriptions des trades'!CK630-AC630</f>
        <v>#DIV/0!</v>
      </c>
      <c r="AE630" s="389"/>
      <c r="AF630" s="399">
        <v>626</v>
      </c>
      <c r="AG630" s="389"/>
      <c r="AH630" s="20"/>
      <c r="AI630" s="303"/>
      <c r="AJ630" s="307"/>
      <c r="AK630" s="161"/>
      <c r="AL630" s="305"/>
      <c r="AM630" s="305"/>
      <c r="AN630" s="162"/>
      <c r="AO630" s="439"/>
      <c r="AP630" s="162"/>
      <c r="AQ630" s="113"/>
      <c r="AR630" s="113"/>
      <c r="AS630" s="384"/>
      <c r="AT630" s="306"/>
      <c r="AU630" s="306"/>
      <c r="AV630" s="160"/>
      <c r="AW630" s="158"/>
      <c r="AX630" s="385"/>
      <c r="AY630" s="453"/>
      <c r="AZ630" s="165"/>
      <c r="BA630" s="301"/>
      <c r="BB630" s="165"/>
      <c r="BC630" s="301"/>
      <c r="BD630" s="165"/>
      <c r="BE630" s="302"/>
      <c r="BF630" s="302"/>
      <c r="BG630" s="165"/>
      <c r="BH630" s="303"/>
      <c r="BI630" s="165"/>
      <c r="BJ630" s="304"/>
      <c r="BK630" s="394"/>
      <c r="BL630" s="302"/>
      <c r="BM630" s="302"/>
      <c r="BN630" s="394"/>
      <c r="BO630" s="302"/>
      <c r="BP630" s="13"/>
      <c r="BQ630" s="302"/>
      <c r="BR630" s="13"/>
      <c r="BS630" s="302"/>
      <c r="BT630" s="13"/>
      <c r="BU630" s="302"/>
      <c r="BV630" s="386"/>
      <c r="BW630" s="303"/>
      <c r="BX630" s="303"/>
      <c r="BY630" s="302"/>
      <c r="BZ630" s="302"/>
      <c r="CA630" s="387"/>
      <c r="CB630" s="395"/>
      <c r="CC630" s="12"/>
      <c r="CD630" s="304"/>
      <c r="CE630" s="14"/>
      <c r="CF630" s="395"/>
      <c r="CG630" s="397"/>
      <c r="CH630" s="300">
        <f t="shared" si="249"/>
        <v>0</v>
      </c>
      <c r="CI630" s="26"/>
      <c r="CJ630" s="17">
        <f t="shared" si="246"/>
        <v>0</v>
      </c>
      <c r="CK630" s="18">
        <f t="shared" si="257"/>
        <v>12.89</v>
      </c>
      <c r="CM630" s="164"/>
      <c r="CN630" s="302"/>
      <c r="CO630" s="13">
        <f t="shared" si="250"/>
        <v>0</v>
      </c>
      <c r="CP630" s="302"/>
      <c r="CQ630" s="13">
        <f t="shared" si="251"/>
        <v>0</v>
      </c>
      <c r="CR630" s="302"/>
      <c r="CS630" s="13">
        <f t="shared" si="252"/>
        <v>0</v>
      </c>
      <c r="CT630" s="302"/>
      <c r="CU630" s="13">
        <f t="shared" si="247"/>
        <v>0</v>
      </c>
      <c r="CV630" s="302"/>
      <c r="CW630" s="13">
        <f t="shared" si="253"/>
        <v>0</v>
      </c>
      <c r="CX630" s="13">
        <f t="shared" si="254"/>
        <v>0</v>
      </c>
      <c r="CY630" s="251">
        <f t="shared" si="255"/>
        <v>0</v>
      </c>
      <c r="CZ630" s="13" t="s">
        <v>29</v>
      </c>
      <c r="DA630" s="13">
        <v>50</v>
      </c>
      <c r="DB630" s="22">
        <f t="shared" si="256"/>
        <v>0</v>
      </c>
      <c r="DD630" s="24"/>
      <c r="DF630" s="163"/>
      <c r="DH630" s="24"/>
      <c r="DI630" s="447"/>
      <c r="DJ630" s="163"/>
    </row>
    <row r="631" spans="1:114" s="7" customFormat="1">
      <c r="A631" s="277">
        <f t="shared" si="240"/>
        <v>50</v>
      </c>
      <c r="B631" s="21" t="e">
        <f>'Calculateur de trading'!I631/C631/W631</f>
        <v>#DIV/0!</v>
      </c>
      <c r="C631" s="278">
        <f t="shared" si="241"/>
        <v>10</v>
      </c>
      <c r="D631" s="426"/>
      <c r="E631" s="273">
        <f t="shared" si="242"/>
        <v>100</v>
      </c>
      <c r="F631" s="271">
        <f t="shared" si="234"/>
        <v>2</v>
      </c>
      <c r="G631" s="271" t="e">
        <f t="shared" si="235"/>
        <v>#DIV/0!</v>
      </c>
      <c r="H631" s="272">
        <f t="shared" si="236"/>
        <v>20</v>
      </c>
      <c r="I631" s="270"/>
      <c r="J631" s="273">
        <f t="shared" si="243"/>
        <v>200</v>
      </c>
      <c r="K631" s="271">
        <f t="shared" si="237"/>
        <v>4</v>
      </c>
      <c r="L631" s="271" t="e">
        <f t="shared" si="238"/>
        <v>#DIV/0!</v>
      </c>
      <c r="M631" s="272">
        <f t="shared" si="239"/>
        <v>40</v>
      </c>
      <c r="N631" s="389"/>
      <c r="O631" s="455" t="e">
        <f>(A631*B631*W631)+(B631*'Calculateur de trading'!H631)</f>
        <v>#DIV/0!</v>
      </c>
      <c r="P631" s="274" t="e">
        <f>O631/'Déscriptions des trades'!CK631</f>
        <v>#DIV/0!</v>
      </c>
      <c r="Q631" s="456" t="e">
        <f>'Déscriptions des trades'!CK631-O631</f>
        <v>#DIV/0!</v>
      </c>
      <c r="R631" s="466" t="e">
        <f t="shared" si="244"/>
        <v>#DIV/0!</v>
      </c>
      <c r="S631" s="389"/>
      <c r="T631" s="12"/>
      <c r="U631" s="25"/>
      <c r="V631" s="15"/>
      <c r="W631" s="490">
        <f t="shared" si="248"/>
        <v>0</v>
      </c>
      <c r="X631" s="21" t="e">
        <f>W631*U631/'Déscriptions des trades'!CK631*'Déscriptions des trades'!B631</f>
        <v>#DIV/0!</v>
      </c>
      <c r="Y631" s="459"/>
      <c r="Z631" s="389"/>
      <c r="AA631" s="23">
        <f t="shared" si="245"/>
        <v>0.1</v>
      </c>
      <c r="AB631" s="17" t="e">
        <f>(AA631*'Déscriptions des trades'!U631*'Déscriptions des trades'!B631/'Déscriptions des trades'!CK631)*'Déscriptions des trades'!W631</f>
        <v>#DIV/0!</v>
      </c>
      <c r="AC631" s="265" t="e">
        <f>AB631*'Déscriptions des trades'!CK631</f>
        <v>#DIV/0!</v>
      </c>
      <c r="AD631" s="266" t="e">
        <f>'Déscriptions des trades'!CK631-AC631</f>
        <v>#DIV/0!</v>
      </c>
      <c r="AE631" s="389"/>
      <c r="AF631" s="399">
        <v>627</v>
      </c>
      <c r="AG631" s="389"/>
      <c r="AH631" s="20"/>
      <c r="AI631" s="303"/>
      <c r="AJ631" s="307"/>
      <c r="AK631" s="161"/>
      <c r="AL631" s="305"/>
      <c r="AM631" s="305"/>
      <c r="AN631" s="162"/>
      <c r="AO631" s="439"/>
      <c r="AP631" s="162"/>
      <c r="AQ631" s="113"/>
      <c r="AR631" s="113"/>
      <c r="AS631" s="384"/>
      <c r="AT631" s="306"/>
      <c r="AU631" s="306"/>
      <c r="AV631" s="160"/>
      <c r="AW631" s="158"/>
      <c r="AX631" s="385"/>
      <c r="AY631" s="453"/>
      <c r="AZ631" s="165"/>
      <c r="BA631" s="301"/>
      <c r="BB631" s="165"/>
      <c r="BC631" s="301"/>
      <c r="BD631" s="165"/>
      <c r="BE631" s="302"/>
      <c r="BF631" s="302"/>
      <c r="BG631" s="165"/>
      <c r="BH631" s="303"/>
      <c r="BI631" s="165"/>
      <c r="BJ631" s="304"/>
      <c r="BK631" s="394"/>
      <c r="BL631" s="302"/>
      <c r="BM631" s="302"/>
      <c r="BN631" s="394"/>
      <c r="BO631" s="302"/>
      <c r="BP631" s="13"/>
      <c r="BQ631" s="302"/>
      <c r="BR631" s="13"/>
      <c r="BS631" s="302"/>
      <c r="BT631" s="13"/>
      <c r="BU631" s="302"/>
      <c r="BV631" s="386"/>
      <c r="BW631" s="303"/>
      <c r="BX631" s="303"/>
      <c r="BY631" s="302"/>
      <c r="BZ631" s="302"/>
      <c r="CA631" s="387"/>
      <c r="CB631" s="395"/>
      <c r="CC631" s="12"/>
      <c r="CD631" s="304"/>
      <c r="CE631" s="14"/>
      <c r="CF631" s="395"/>
      <c r="CG631" s="397"/>
      <c r="CH631" s="300">
        <f t="shared" si="249"/>
        <v>0</v>
      </c>
      <c r="CI631" s="26"/>
      <c r="CJ631" s="17">
        <f t="shared" si="246"/>
        <v>0</v>
      </c>
      <c r="CK631" s="18">
        <f t="shared" si="257"/>
        <v>12.89</v>
      </c>
      <c r="CM631" s="164"/>
      <c r="CN631" s="302"/>
      <c r="CO631" s="13">
        <f t="shared" si="250"/>
        <v>0</v>
      </c>
      <c r="CP631" s="302"/>
      <c r="CQ631" s="13">
        <f t="shared" si="251"/>
        <v>0</v>
      </c>
      <c r="CR631" s="302"/>
      <c r="CS631" s="13">
        <f t="shared" si="252"/>
        <v>0</v>
      </c>
      <c r="CT631" s="302"/>
      <c r="CU631" s="13">
        <f t="shared" si="247"/>
        <v>0</v>
      </c>
      <c r="CV631" s="302"/>
      <c r="CW631" s="13">
        <f t="shared" si="253"/>
        <v>0</v>
      </c>
      <c r="CX631" s="13">
        <f t="shared" si="254"/>
        <v>0</v>
      </c>
      <c r="CY631" s="251">
        <f t="shared" si="255"/>
        <v>0</v>
      </c>
      <c r="CZ631" s="13" t="s">
        <v>29</v>
      </c>
      <c r="DA631" s="13">
        <v>50</v>
      </c>
      <c r="DB631" s="22">
        <f t="shared" si="256"/>
        <v>0</v>
      </c>
      <c r="DD631" s="24"/>
      <c r="DF631" s="163"/>
      <c r="DH631" s="24"/>
      <c r="DI631" s="447"/>
      <c r="DJ631" s="163"/>
    </row>
    <row r="632" spans="1:114" s="7" customFormat="1">
      <c r="A632" s="277">
        <f t="shared" si="240"/>
        <v>50</v>
      </c>
      <c r="B632" s="21" t="e">
        <f>'Calculateur de trading'!I632/C632/W632</f>
        <v>#DIV/0!</v>
      </c>
      <c r="C632" s="278">
        <f t="shared" si="241"/>
        <v>10</v>
      </c>
      <c r="D632" s="278"/>
      <c r="E632" s="273">
        <f t="shared" si="242"/>
        <v>100</v>
      </c>
      <c r="F632" s="271">
        <f t="shared" si="234"/>
        <v>2</v>
      </c>
      <c r="G632" s="271" t="e">
        <f t="shared" si="235"/>
        <v>#DIV/0!</v>
      </c>
      <c r="H632" s="272">
        <f t="shared" si="236"/>
        <v>20</v>
      </c>
      <c r="I632" s="270"/>
      <c r="J632" s="273">
        <f t="shared" si="243"/>
        <v>200</v>
      </c>
      <c r="K632" s="271">
        <f t="shared" si="237"/>
        <v>4</v>
      </c>
      <c r="L632" s="271" t="e">
        <f t="shared" si="238"/>
        <v>#DIV/0!</v>
      </c>
      <c r="M632" s="272">
        <f t="shared" si="239"/>
        <v>40</v>
      </c>
      <c r="N632" s="389"/>
      <c r="O632" s="455" t="e">
        <f>(A632*B632*W632)+(B632*'Calculateur de trading'!H632)</f>
        <v>#DIV/0!</v>
      </c>
      <c r="P632" s="274" t="e">
        <f>O632/'Déscriptions des trades'!CK632</f>
        <v>#DIV/0!</v>
      </c>
      <c r="Q632" s="456" t="e">
        <f>'Déscriptions des trades'!CK632-O632</f>
        <v>#DIV/0!</v>
      </c>
      <c r="R632" s="466" t="e">
        <f t="shared" si="244"/>
        <v>#DIV/0!</v>
      </c>
      <c r="S632" s="389"/>
      <c r="T632" s="12"/>
      <c r="U632" s="25"/>
      <c r="V632" s="15"/>
      <c r="W632" s="490">
        <f t="shared" si="248"/>
        <v>0</v>
      </c>
      <c r="X632" s="21" t="e">
        <f>W632*U632/'Déscriptions des trades'!CK632*'Déscriptions des trades'!B632</f>
        <v>#DIV/0!</v>
      </c>
      <c r="Y632" s="459"/>
      <c r="Z632" s="389"/>
      <c r="AA632" s="23">
        <f t="shared" si="245"/>
        <v>0.1</v>
      </c>
      <c r="AB632" s="17" t="e">
        <f>(AA632*'Déscriptions des trades'!U632*'Déscriptions des trades'!B632/'Déscriptions des trades'!CK632)*'Déscriptions des trades'!W632</f>
        <v>#DIV/0!</v>
      </c>
      <c r="AC632" s="265" t="e">
        <f>AB632*'Déscriptions des trades'!CK632</f>
        <v>#DIV/0!</v>
      </c>
      <c r="AD632" s="266" t="e">
        <f>'Déscriptions des trades'!CK632-AC632</f>
        <v>#DIV/0!</v>
      </c>
      <c r="AE632" s="389"/>
      <c r="AF632" s="399">
        <v>628</v>
      </c>
      <c r="AG632" s="389"/>
      <c r="AH632" s="20"/>
      <c r="AI632" s="303"/>
      <c r="AJ632" s="307"/>
      <c r="AK632" s="161"/>
      <c r="AL632" s="305"/>
      <c r="AM632" s="305"/>
      <c r="AN632" s="162"/>
      <c r="AO632" s="439"/>
      <c r="AP632" s="162"/>
      <c r="AQ632" s="113"/>
      <c r="AR632" s="113"/>
      <c r="AS632" s="384"/>
      <c r="AT632" s="306"/>
      <c r="AU632" s="306"/>
      <c r="AV632" s="160"/>
      <c r="AW632" s="158"/>
      <c r="AX632" s="385"/>
      <c r="AY632" s="453"/>
      <c r="AZ632" s="165"/>
      <c r="BA632" s="301"/>
      <c r="BB632" s="165"/>
      <c r="BC632" s="301"/>
      <c r="BD632" s="165"/>
      <c r="BE632" s="302"/>
      <c r="BF632" s="302"/>
      <c r="BG632" s="165"/>
      <c r="BH632" s="303"/>
      <c r="BI632" s="165"/>
      <c r="BJ632" s="304"/>
      <c r="BK632" s="394"/>
      <c r="BL632" s="302"/>
      <c r="BM632" s="302"/>
      <c r="BN632" s="394"/>
      <c r="BO632" s="302"/>
      <c r="BP632" s="13"/>
      <c r="BQ632" s="302"/>
      <c r="BR632" s="13"/>
      <c r="BS632" s="302"/>
      <c r="BT632" s="13"/>
      <c r="BU632" s="302"/>
      <c r="BV632" s="386"/>
      <c r="BW632" s="303"/>
      <c r="BX632" s="303"/>
      <c r="BY632" s="302"/>
      <c r="BZ632" s="302"/>
      <c r="CA632" s="387"/>
      <c r="CB632" s="395"/>
      <c r="CC632" s="12"/>
      <c r="CD632" s="304"/>
      <c r="CE632" s="14"/>
      <c r="CF632" s="395"/>
      <c r="CG632" s="397"/>
      <c r="CH632" s="300">
        <f t="shared" si="249"/>
        <v>0</v>
      </c>
      <c r="CI632" s="26"/>
      <c r="CJ632" s="17">
        <f t="shared" si="246"/>
        <v>0</v>
      </c>
      <c r="CK632" s="18">
        <f t="shared" si="257"/>
        <v>12.89</v>
      </c>
      <c r="CM632" s="164"/>
      <c r="CN632" s="302"/>
      <c r="CO632" s="13">
        <f t="shared" si="250"/>
        <v>0</v>
      </c>
      <c r="CP632" s="302"/>
      <c r="CQ632" s="13">
        <f t="shared" si="251"/>
        <v>0</v>
      </c>
      <c r="CR632" s="302"/>
      <c r="CS632" s="13">
        <f t="shared" si="252"/>
        <v>0</v>
      </c>
      <c r="CT632" s="302"/>
      <c r="CU632" s="13">
        <f t="shared" si="247"/>
        <v>0</v>
      </c>
      <c r="CV632" s="302"/>
      <c r="CW632" s="13">
        <f t="shared" si="253"/>
        <v>0</v>
      </c>
      <c r="CX632" s="13">
        <f t="shared" si="254"/>
        <v>0</v>
      </c>
      <c r="CY632" s="251">
        <f t="shared" si="255"/>
        <v>0</v>
      </c>
      <c r="CZ632" s="13" t="s">
        <v>29</v>
      </c>
      <c r="DA632" s="13">
        <v>50</v>
      </c>
      <c r="DB632" s="22">
        <f t="shared" si="256"/>
        <v>0</v>
      </c>
      <c r="DD632" s="24"/>
      <c r="DF632" s="163"/>
      <c r="DH632" s="24"/>
      <c r="DI632" s="447"/>
      <c r="DJ632" s="163"/>
    </row>
    <row r="633" spans="1:114" s="7" customFormat="1">
      <c r="A633" s="277">
        <f t="shared" si="240"/>
        <v>50</v>
      </c>
      <c r="B633" s="21" t="e">
        <f>'Calculateur de trading'!I633/C633/W633</f>
        <v>#DIV/0!</v>
      </c>
      <c r="C633" s="278">
        <f t="shared" si="241"/>
        <v>10</v>
      </c>
      <c r="D633" s="426"/>
      <c r="E633" s="273">
        <f t="shared" si="242"/>
        <v>100</v>
      </c>
      <c r="F633" s="271">
        <f t="shared" si="234"/>
        <v>2</v>
      </c>
      <c r="G633" s="271" t="e">
        <f t="shared" si="235"/>
        <v>#DIV/0!</v>
      </c>
      <c r="H633" s="272">
        <f t="shared" si="236"/>
        <v>20</v>
      </c>
      <c r="I633" s="270"/>
      <c r="J633" s="273">
        <f t="shared" si="243"/>
        <v>200</v>
      </c>
      <c r="K633" s="271">
        <f t="shared" si="237"/>
        <v>4</v>
      </c>
      <c r="L633" s="271" t="e">
        <f t="shared" si="238"/>
        <v>#DIV/0!</v>
      </c>
      <c r="M633" s="272">
        <f t="shared" si="239"/>
        <v>40</v>
      </c>
      <c r="N633" s="389"/>
      <c r="O633" s="455" t="e">
        <f>(A633*B633*W633)+(B633*'Calculateur de trading'!H633)</f>
        <v>#DIV/0!</v>
      </c>
      <c r="P633" s="274" t="e">
        <f>O633/'Déscriptions des trades'!CK633</f>
        <v>#DIV/0!</v>
      </c>
      <c r="Q633" s="456" t="e">
        <f>'Déscriptions des trades'!CK633-O633</f>
        <v>#DIV/0!</v>
      </c>
      <c r="R633" s="466" t="e">
        <f t="shared" si="244"/>
        <v>#DIV/0!</v>
      </c>
      <c r="S633" s="389"/>
      <c r="T633" s="12"/>
      <c r="U633" s="25"/>
      <c r="V633" s="15"/>
      <c r="W633" s="490">
        <f t="shared" si="248"/>
        <v>0</v>
      </c>
      <c r="X633" s="21" t="e">
        <f>W633*U633/'Déscriptions des trades'!CK633*'Déscriptions des trades'!B633</f>
        <v>#DIV/0!</v>
      </c>
      <c r="Y633" s="459"/>
      <c r="Z633" s="389"/>
      <c r="AA633" s="23">
        <f t="shared" si="245"/>
        <v>0.1</v>
      </c>
      <c r="AB633" s="17" t="e">
        <f>(AA633*'Déscriptions des trades'!U633*'Déscriptions des trades'!B633/'Déscriptions des trades'!CK633)*'Déscriptions des trades'!W633</f>
        <v>#DIV/0!</v>
      </c>
      <c r="AC633" s="265" t="e">
        <f>AB633*'Déscriptions des trades'!CK633</f>
        <v>#DIV/0!</v>
      </c>
      <c r="AD633" s="266" t="e">
        <f>'Déscriptions des trades'!CK633-AC633</f>
        <v>#DIV/0!</v>
      </c>
      <c r="AE633" s="389"/>
      <c r="AF633" s="399">
        <v>629</v>
      </c>
      <c r="AG633" s="389"/>
      <c r="AH633" s="20"/>
      <c r="AI633" s="303"/>
      <c r="AJ633" s="307"/>
      <c r="AK633" s="161"/>
      <c r="AL633" s="305"/>
      <c r="AM633" s="305"/>
      <c r="AN633" s="162"/>
      <c r="AO633" s="439"/>
      <c r="AP633" s="162"/>
      <c r="AQ633" s="113"/>
      <c r="AR633" s="113"/>
      <c r="AS633" s="384"/>
      <c r="AT633" s="306"/>
      <c r="AU633" s="306"/>
      <c r="AV633" s="160"/>
      <c r="AW633" s="158"/>
      <c r="AX633" s="385"/>
      <c r="AY633" s="453"/>
      <c r="AZ633" s="165"/>
      <c r="BA633" s="301"/>
      <c r="BB633" s="165"/>
      <c r="BC633" s="301"/>
      <c r="BD633" s="165"/>
      <c r="BE633" s="302"/>
      <c r="BF633" s="302"/>
      <c r="BG633" s="165"/>
      <c r="BH633" s="303"/>
      <c r="BI633" s="165"/>
      <c r="BJ633" s="304"/>
      <c r="BK633" s="394"/>
      <c r="BL633" s="302"/>
      <c r="BM633" s="302"/>
      <c r="BN633" s="394"/>
      <c r="BO633" s="302"/>
      <c r="BP633" s="13"/>
      <c r="BQ633" s="302"/>
      <c r="BR633" s="13"/>
      <c r="BS633" s="302"/>
      <c r="BT633" s="13"/>
      <c r="BU633" s="302"/>
      <c r="BV633" s="386"/>
      <c r="BW633" s="303"/>
      <c r="BX633" s="303"/>
      <c r="BY633" s="302"/>
      <c r="BZ633" s="302"/>
      <c r="CA633" s="387"/>
      <c r="CB633" s="395"/>
      <c r="CC633" s="12"/>
      <c r="CD633" s="304"/>
      <c r="CE633" s="14"/>
      <c r="CF633" s="395"/>
      <c r="CG633" s="397"/>
      <c r="CH633" s="300">
        <f t="shared" si="249"/>
        <v>0</v>
      </c>
      <c r="CI633" s="26"/>
      <c r="CJ633" s="17">
        <f t="shared" si="246"/>
        <v>0</v>
      </c>
      <c r="CK633" s="18">
        <f t="shared" si="257"/>
        <v>12.89</v>
      </c>
      <c r="CM633" s="164"/>
      <c r="CN633" s="302"/>
      <c r="CO633" s="13">
        <f t="shared" si="250"/>
        <v>0</v>
      </c>
      <c r="CP633" s="302"/>
      <c r="CQ633" s="13">
        <f t="shared" si="251"/>
        <v>0</v>
      </c>
      <c r="CR633" s="302"/>
      <c r="CS633" s="13">
        <f t="shared" si="252"/>
        <v>0</v>
      </c>
      <c r="CT633" s="302"/>
      <c r="CU633" s="13">
        <f t="shared" si="247"/>
        <v>0</v>
      </c>
      <c r="CV633" s="302"/>
      <c r="CW633" s="13">
        <f t="shared" si="253"/>
        <v>0</v>
      </c>
      <c r="CX633" s="13">
        <f t="shared" si="254"/>
        <v>0</v>
      </c>
      <c r="CY633" s="251">
        <f t="shared" si="255"/>
        <v>0</v>
      </c>
      <c r="CZ633" s="13" t="s">
        <v>29</v>
      </c>
      <c r="DA633" s="13">
        <v>50</v>
      </c>
      <c r="DB633" s="22">
        <f t="shared" si="256"/>
        <v>0</v>
      </c>
      <c r="DD633" s="24"/>
      <c r="DF633" s="163"/>
      <c r="DH633" s="24"/>
      <c r="DI633" s="447"/>
      <c r="DJ633" s="163"/>
    </row>
    <row r="634" spans="1:114" s="7" customFormat="1">
      <c r="A634" s="277">
        <f t="shared" si="240"/>
        <v>50</v>
      </c>
      <c r="B634" s="21" t="e">
        <f>'Calculateur de trading'!I634/C634/W634</f>
        <v>#DIV/0!</v>
      </c>
      <c r="C634" s="278">
        <f t="shared" si="241"/>
        <v>10</v>
      </c>
      <c r="D634" s="278"/>
      <c r="E634" s="273">
        <f t="shared" si="242"/>
        <v>100</v>
      </c>
      <c r="F634" s="271">
        <f t="shared" si="234"/>
        <v>2</v>
      </c>
      <c r="G634" s="271" t="e">
        <f t="shared" si="235"/>
        <v>#DIV/0!</v>
      </c>
      <c r="H634" s="272">
        <f t="shared" si="236"/>
        <v>20</v>
      </c>
      <c r="I634" s="270"/>
      <c r="J634" s="273">
        <f t="shared" si="243"/>
        <v>200</v>
      </c>
      <c r="K634" s="271">
        <f t="shared" si="237"/>
        <v>4</v>
      </c>
      <c r="L634" s="271" t="e">
        <f t="shared" si="238"/>
        <v>#DIV/0!</v>
      </c>
      <c r="M634" s="272">
        <f t="shared" si="239"/>
        <v>40</v>
      </c>
      <c r="N634" s="389"/>
      <c r="O634" s="455" t="e">
        <f>(A634*B634*W634)+(B634*'Calculateur de trading'!H634)</f>
        <v>#DIV/0!</v>
      </c>
      <c r="P634" s="274" t="e">
        <f>O634/'Déscriptions des trades'!CK634</f>
        <v>#DIV/0!</v>
      </c>
      <c r="Q634" s="456" t="e">
        <f>'Déscriptions des trades'!CK634-O634</f>
        <v>#DIV/0!</v>
      </c>
      <c r="R634" s="466" t="e">
        <f t="shared" si="244"/>
        <v>#DIV/0!</v>
      </c>
      <c r="S634" s="389"/>
      <c r="T634" s="12"/>
      <c r="U634" s="25"/>
      <c r="V634" s="15"/>
      <c r="W634" s="490">
        <f t="shared" si="248"/>
        <v>0</v>
      </c>
      <c r="X634" s="21" t="e">
        <f>W634*U634/'Déscriptions des trades'!CK634*'Déscriptions des trades'!B634</f>
        <v>#DIV/0!</v>
      </c>
      <c r="Y634" s="459"/>
      <c r="Z634" s="389"/>
      <c r="AA634" s="23">
        <f t="shared" si="245"/>
        <v>0.1</v>
      </c>
      <c r="AB634" s="17" t="e">
        <f>(AA634*'Déscriptions des trades'!U634*'Déscriptions des trades'!B634/'Déscriptions des trades'!CK634)*'Déscriptions des trades'!W634</f>
        <v>#DIV/0!</v>
      </c>
      <c r="AC634" s="265" t="e">
        <f>AB634*'Déscriptions des trades'!CK634</f>
        <v>#DIV/0!</v>
      </c>
      <c r="AD634" s="266" t="e">
        <f>'Déscriptions des trades'!CK634-AC634</f>
        <v>#DIV/0!</v>
      </c>
      <c r="AE634" s="389"/>
      <c r="AF634" s="399">
        <v>630</v>
      </c>
      <c r="AG634" s="389"/>
      <c r="AH634" s="20"/>
      <c r="AI634" s="303"/>
      <c r="AJ634" s="307"/>
      <c r="AK634" s="161"/>
      <c r="AL634" s="305"/>
      <c r="AM634" s="305"/>
      <c r="AN634" s="162"/>
      <c r="AO634" s="439"/>
      <c r="AP634" s="162"/>
      <c r="AQ634" s="113"/>
      <c r="AR634" s="113"/>
      <c r="AS634" s="384"/>
      <c r="AT634" s="306"/>
      <c r="AU634" s="306"/>
      <c r="AV634" s="160"/>
      <c r="AW634" s="158"/>
      <c r="AX634" s="385"/>
      <c r="AY634" s="453"/>
      <c r="AZ634" s="165"/>
      <c r="BA634" s="301"/>
      <c r="BB634" s="165"/>
      <c r="BC634" s="301"/>
      <c r="BD634" s="165"/>
      <c r="BE634" s="302"/>
      <c r="BF634" s="302"/>
      <c r="BG634" s="165"/>
      <c r="BH634" s="303"/>
      <c r="BI634" s="165"/>
      <c r="BJ634" s="304"/>
      <c r="BK634" s="394"/>
      <c r="BL634" s="302"/>
      <c r="BM634" s="302"/>
      <c r="BN634" s="394"/>
      <c r="BO634" s="302"/>
      <c r="BP634" s="13"/>
      <c r="BQ634" s="302"/>
      <c r="BR634" s="13"/>
      <c r="BS634" s="302"/>
      <c r="BT634" s="13"/>
      <c r="BU634" s="302"/>
      <c r="BV634" s="386"/>
      <c r="BW634" s="303"/>
      <c r="BX634" s="303"/>
      <c r="BY634" s="302"/>
      <c r="BZ634" s="302"/>
      <c r="CA634" s="387"/>
      <c r="CB634" s="395"/>
      <c r="CC634" s="12"/>
      <c r="CD634" s="304"/>
      <c r="CE634" s="14"/>
      <c r="CF634" s="395"/>
      <c r="CG634" s="397"/>
      <c r="CH634" s="300">
        <f t="shared" si="249"/>
        <v>0</v>
      </c>
      <c r="CI634" s="26"/>
      <c r="CJ634" s="17">
        <f t="shared" si="246"/>
        <v>0</v>
      </c>
      <c r="CK634" s="18">
        <f t="shared" si="257"/>
        <v>12.89</v>
      </c>
      <c r="CM634" s="164"/>
      <c r="CN634" s="302"/>
      <c r="CO634" s="13">
        <f t="shared" si="250"/>
        <v>0</v>
      </c>
      <c r="CP634" s="302"/>
      <c r="CQ634" s="13">
        <f t="shared" si="251"/>
        <v>0</v>
      </c>
      <c r="CR634" s="302"/>
      <c r="CS634" s="13">
        <f t="shared" si="252"/>
        <v>0</v>
      </c>
      <c r="CT634" s="302"/>
      <c r="CU634" s="13">
        <f t="shared" si="247"/>
        <v>0</v>
      </c>
      <c r="CV634" s="302"/>
      <c r="CW634" s="13">
        <f t="shared" si="253"/>
        <v>0</v>
      </c>
      <c r="CX634" s="13">
        <f t="shared" si="254"/>
        <v>0</v>
      </c>
      <c r="CY634" s="251">
        <f t="shared" si="255"/>
        <v>0</v>
      </c>
      <c r="CZ634" s="13" t="s">
        <v>29</v>
      </c>
      <c r="DA634" s="13">
        <v>50</v>
      </c>
      <c r="DB634" s="22">
        <f t="shared" si="256"/>
        <v>0</v>
      </c>
      <c r="DD634" s="24"/>
      <c r="DF634" s="163"/>
      <c r="DH634" s="24"/>
      <c r="DI634" s="447"/>
      <c r="DJ634" s="163"/>
    </row>
    <row r="635" spans="1:114" s="7" customFormat="1">
      <c r="A635" s="277">
        <f t="shared" si="240"/>
        <v>50</v>
      </c>
      <c r="B635" s="21" t="e">
        <f>'Calculateur de trading'!I635/C635/W635</f>
        <v>#DIV/0!</v>
      </c>
      <c r="C635" s="278">
        <f t="shared" si="241"/>
        <v>10</v>
      </c>
      <c r="D635" s="426"/>
      <c r="E635" s="273">
        <f t="shared" si="242"/>
        <v>100</v>
      </c>
      <c r="F635" s="271">
        <f t="shared" si="234"/>
        <v>2</v>
      </c>
      <c r="G635" s="271" t="e">
        <f t="shared" si="235"/>
        <v>#DIV/0!</v>
      </c>
      <c r="H635" s="272">
        <f t="shared" si="236"/>
        <v>20</v>
      </c>
      <c r="I635" s="270"/>
      <c r="J635" s="273">
        <f t="shared" si="243"/>
        <v>200</v>
      </c>
      <c r="K635" s="271">
        <f t="shared" si="237"/>
        <v>4</v>
      </c>
      <c r="L635" s="271" t="e">
        <f t="shared" si="238"/>
        <v>#DIV/0!</v>
      </c>
      <c r="M635" s="272">
        <f t="shared" si="239"/>
        <v>40</v>
      </c>
      <c r="N635" s="389"/>
      <c r="O635" s="455" t="e">
        <f>(A635*B635*W635)+(B635*'Calculateur de trading'!H635)</f>
        <v>#DIV/0!</v>
      </c>
      <c r="P635" s="274" t="e">
        <f>O635/'Déscriptions des trades'!CK635</f>
        <v>#DIV/0!</v>
      </c>
      <c r="Q635" s="456" t="e">
        <f>'Déscriptions des trades'!CK635-O635</f>
        <v>#DIV/0!</v>
      </c>
      <c r="R635" s="466" t="e">
        <f t="shared" si="244"/>
        <v>#DIV/0!</v>
      </c>
      <c r="S635" s="389"/>
      <c r="T635" s="12"/>
      <c r="U635" s="25"/>
      <c r="V635" s="15"/>
      <c r="W635" s="490">
        <f t="shared" si="248"/>
        <v>0</v>
      </c>
      <c r="X635" s="21" t="e">
        <f>W635*U635/'Déscriptions des trades'!CK635*'Déscriptions des trades'!B635</f>
        <v>#DIV/0!</v>
      </c>
      <c r="Y635" s="459"/>
      <c r="Z635" s="389"/>
      <c r="AA635" s="23">
        <f t="shared" si="245"/>
        <v>0.1</v>
      </c>
      <c r="AB635" s="17" t="e">
        <f>(AA635*'Déscriptions des trades'!U635*'Déscriptions des trades'!B635/'Déscriptions des trades'!CK635)*'Déscriptions des trades'!W635</f>
        <v>#DIV/0!</v>
      </c>
      <c r="AC635" s="265" t="e">
        <f>AB635*'Déscriptions des trades'!CK635</f>
        <v>#DIV/0!</v>
      </c>
      <c r="AD635" s="266" t="e">
        <f>'Déscriptions des trades'!CK635-AC635</f>
        <v>#DIV/0!</v>
      </c>
      <c r="AE635" s="389"/>
      <c r="AF635" s="399">
        <v>631</v>
      </c>
      <c r="AG635" s="389"/>
      <c r="AH635" s="20"/>
      <c r="AI635" s="303"/>
      <c r="AJ635" s="307"/>
      <c r="AK635" s="161"/>
      <c r="AL635" s="305"/>
      <c r="AM635" s="305"/>
      <c r="AN635" s="162"/>
      <c r="AO635" s="439"/>
      <c r="AP635" s="162"/>
      <c r="AQ635" s="113"/>
      <c r="AR635" s="113"/>
      <c r="AS635" s="384"/>
      <c r="AT635" s="306"/>
      <c r="AU635" s="306"/>
      <c r="AV635" s="160"/>
      <c r="AW635" s="158"/>
      <c r="AX635" s="385"/>
      <c r="AY635" s="453"/>
      <c r="AZ635" s="165"/>
      <c r="BA635" s="301"/>
      <c r="BB635" s="165"/>
      <c r="BC635" s="301"/>
      <c r="BD635" s="165"/>
      <c r="BE635" s="302"/>
      <c r="BF635" s="302"/>
      <c r="BG635" s="165"/>
      <c r="BH635" s="303"/>
      <c r="BI635" s="165"/>
      <c r="BJ635" s="304"/>
      <c r="BK635" s="394"/>
      <c r="BL635" s="302"/>
      <c r="BM635" s="302"/>
      <c r="BN635" s="394"/>
      <c r="BO635" s="302"/>
      <c r="BP635" s="13"/>
      <c r="BQ635" s="302"/>
      <c r="BR635" s="13"/>
      <c r="BS635" s="302"/>
      <c r="BT635" s="13"/>
      <c r="BU635" s="302"/>
      <c r="BV635" s="386"/>
      <c r="BW635" s="303"/>
      <c r="BX635" s="303"/>
      <c r="BY635" s="302"/>
      <c r="BZ635" s="302"/>
      <c r="CA635" s="387"/>
      <c r="CB635" s="395"/>
      <c r="CC635" s="12"/>
      <c r="CD635" s="304"/>
      <c r="CE635" s="14"/>
      <c r="CF635" s="395"/>
      <c r="CG635" s="397"/>
      <c r="CH635" s="300">
        <f t="shared" si="249"/>
        <v>0</v>
      </c>
      <c r="CI635" s="26"/>
      <c r="CJ635" s="17">
        <f t="shared" si="246"/>
        <v>0</v>
      </c>
      <c r="CK635" s="18">
        <f t="shared" si="257"/>
        <v>12.89</v>
      </c>
      <c r="CM635" s="164"/>
      <c r="CN635" s="302"/>
      <c r="CO635" s="13">
        <f t="shared" si="250"/>
        <v>0</v>
      </c>
      <c r="CP635" s="302"/>
      <c r="CQ635" s="13">
        <f t="shared" si="251"/>
        <v>0</v>
      </c>
      <c r="CR635" s="302"/>
      <c r="CS635" s="13">
        <f t="shared" si="252"/>
        <v>0</v>
      </c>
      <c r="CT635" s="302"/>
      <c r="CU635" s="13">
        <f t="shared" si="247"/>
        <v>0</v>
      </c>
      <c r="CV635" s="302"/>
      <c r="CW635" s="13">
        <f t="shared" si="253"/>
        <v>0</v>
      </c>
      <c r="CX635" s="13">
        <f t="shared" si="254"/>
        <v>0</v>
      </c>
      <c r="CY635" s="251">
        <f t="shared" si="255"/>
        <v>0</v>
      </c>
      <c r="CZ635" s="13" t="s">
        <v>29</v>
      </c>
      <c r="DA635" s="13">
        <v>50</v>
      </c>
      <c r="DB635" s="22">
        <f t="shared" si="256"/>
        <v>0</v>
      </c>
      <c r="DD635" s="24"/>
      <c r="DF635" s="163"/>
      <c r="DH635" s="24"/>
      <c r="DI635" s="447"/>
      <c r="DJ635" s="163"/>
    </row>
    <row r="636" spans="1:114" s="7" customFormat="1">
      <c r="A636" s="277">
        <f t="shared" si="240"/>
        <v>50</v>
      </c>
      <c r="B636" s="21" t="e">
        <f>'Calculateur de trading'!I636/C636/W636</f>
        <v>#DIV/0!</v>
      </c>
      <c r="C636" s="278">
        <f t="shared" si="241"/>
        <v>10</v>
      </c>
      <c r="D636" s="426"/>
      <c r="E636" s="273">
        <f t="shared" si="242"/>
        <v>100</v>
      </c>
      <c r="F636" s="271">
        <f t="shared" si="234"/>
        <v>2</v>
      </c>
      <c r="G636" s="271" t="e">
        <f t="shared" si="235"/>
        <v>#DIV/0!</v>
      </c>
      <c r="H636" s="272">
        <f t="shared" si="236"/>
        <v>20</v>
      </c>
      <c r="I636" s="270"/>
      <c r="J636" s="273">
        <f t="shared" si="243"/>
        <v>200</v>
      </c>
      <c r="K636" s="271">
        <f t="shared" si="237"/>
        <v>4</v>
      </c>
      <c r="L636" s="271" t="e">
        <f t="shared" si="238"/>
        <v>#DIV/0!</v>
      </c>
      <c r="M636" s="272">
        <f t="shared" si="239"/>
        <v>40</v>
      </c>
      <c r="N636" s="389"/>
      <c r="O636" s="455" t="e">
        <f>(A636*B636*W636)+(B636*'Calculateur de trading'!H636)</f>
        <v>#DIV/0!</v>
      </c>
      <c r="P636" s="274" t="e">
        <f>O636/'Déscriptions des trades'!CK636</f>
        <v>#DIV/0!</v>
      </c>
      <c r="Q636" s="456" t="e">
        <f>'Déscriptions des trades'!CK636-O636</f>
        <v>#DIV/0!</v>
      </c>
      <c r="R636" s="466" t="e">
        <f t="shared" si="244"/>
        <v>#DIV/0!</v>
      </c>
      <c r="S636" s="389"/>
      <c r="T636" s="12"/>
      <c r="U636" s="25"/>
      <c r="V636" s="15"/>
      <c r="W636" s="490">
        <f t="shared" si="248"/>
        <v>0</v>
      </c>
      <c r="X636" s="21" t="e">
        <f>W636*U636/'Déscriptions des trades'!CK636*'Déscriptions des trades'!B636</f>
        <v>#DIV/0!</v>
      </c>
      <c r="Y636" s="459"/>
      <c r="Z636" s="389"/>
      <c r="AA636" s="23">
        <f t="shared" si="245"/>
        <v>0.1</v>
      </c>
      <c r="AB636" s="17" t="e">
        <f>(AA636*'Déscriptions des trades'!U636*'Déscriptions des trades'!B636/'Déscriptions des trades'!CK636)*'Déscriptions des trades'!W636</f>
        <v>#DIV/0!</v>
      </c>
      <c r="AC636" s="265" t="e">
        <f>AB636*'Déscriptions des trades'!CK636</f>
        <v>#DIV/0!</v>
      </c>
      <c r="AD636" s="266" t="e">
        <f>'Déscriptions des trades'!CK636-AC636</f>
        <v>#DIV/0!</v>
      </c>
      <c r="AE636" s="389"/>
      <c r="AF636" s="399">
        <v>632</v>
      </c>
      <c r="AG636" s="389"/>
      <c r="AH636" s="20"/>
      <c r="AI636" s="303"/>
      <c r="AJ636" s="307"/>
      <c r="AK636" s="161"/>
      <c r="AL636" s="305"/>
      <c r="AM636" s="305"/>
      <c r="AN636" s="162"/>
      <c r="AO636" s="439"/>
      <c r="AP636" s="162"/>
      <c r="AQ636" s="113"/>
      <c r="AR636" s="113"/>
      <c r="AS636" s="384"/>
      <c r="AT636" s="306"/>
      <c r="AU636" s="306"/>
      <c r="AV636" s="160"/>
      <c r="AW636" s="158"/>
      <c r="AX636" s="385"/>
      <c r="AY636" s="453"/>
      <c r="AZ636" s="165"/>
      <c r="BA636" s="301"/>
      <c r="BB636" s="165"/>
      <c r="BC636" s="301"/>
      <c r="BD636" s="165"/>
      <c r="BE636" s="302"/>
      <c r="BF636" s="302"/>
      <c r="BG636" s="165"/>
      <c r="BH636" s="303"/>
      <c r="BI636" s="165"/>
      <c r="BJ636" s="304"/>
      <c r="BK636" s="394"/>
      <c r="BL636" s="302"/>
      <c r="BM636" s="302"/>
      <c r="BN636" s="394"/>
      <c r="BO636" s="302"/>
      <c r="BP636" s="13"/>
      <c r="BQ636" s="302"/>
      <c r="BR636" s="13"/>
      <c r="BS636" s="302"/>
      <c r="BT636" s="13"/>
      <c r="BU636" s="302"/>
      <c r="BV636" s="386"/>
      <c r="BW636" s="303"/>
      <c r="BX636" s="303"/>
      <c r="BY636" s="302"/>
      <c r="BZ636" s="302"/>
      <c r="CA636" s="387"/>
      <c r="CB636" s="395"/>
      <c r="CC636" s="12"/>
      <c r="CD636" s="304"/>
      <c r="CE636" s="14"/>
      <c r="CF636" s="395"/>
      <c r="CG636" s="397"/>
      <c r="CH636" s="300">
        <f t="shared" si="249"/>
        <v>0</v>
      </c>
      <c r="CI636" s="26"/>
      <c r="CJ636" s="17">
        <f t="shared" si="246"/>
        <v>0</v>
      </c>
      <c r="CK636" s="18">
        <f t="shared" si="257"/>
        <v>12.89</v>
      </c>
      <c r="CM636" s="164"/>
      <c r="CN636" s="302"/>
      <c r="CO636" s="13">
        <f t="shared" si="250"/>
        <v>0</v>
      </c>
      <c r="CP636" s="302"/>
      <c r="CQ636" s="13">
        <f t="shared" si="251"/>
        <v>0</v>
      </c>
      <c r="CR636" s="302"/>
      <c r="CS636" s="13">
        <f t="shared" si="252"/>
        <v>0</v>
      </c>
      <c r="CT636" s="302"/>
      <c r="CU636" s="13">
        <f t="shared" si="247"/>
        <v>0</v>
      </c>
      <c r="CV636" s="302"/>
      <c r="CW636" s="13">
        <f t="shared" si="253"/>
        <v>0</v>
      </c>
      <c r="CX636" s="13">
        <f t="shared" si="254"/>
        <v>0</v>
      </c>
      <c r="CY636" s="251">
        <f t="shared" si="255"/>
        <v>0</v>
      </c>
      <c r="CZ636" s="13" t="s">
        <v>29</v>
      </c>
      <c r="DA636" s="13">
        <v>50</v>
      </c>
      <c r="DB636" s="22">
        <f t="shared" si="256"/>
        <v>0</v>
      </c>
      <c r="DD636" s="24"/>
      <c r="DF636" s="163"/>
      <c r="DH636" s="24"/>
      <c r="DI636" s="447"/>
      <c r="DJ636" s="163"/>
    </row>
    <row r="637" spans="1:114" s="7" customFormat="1">
      <c r="A637" s="277">
        <f t="shared" si="240"/>
        <v>50</v>
      </c>
      <c r="B637" s="21" t="e">
        <f>'Calculateur de trading'!I637/C637/W637</f>
        <v>#DIV/0!</v>
      </c>
      <c r="C637" s="278">
        <f t="shared" si="241"/>
        <v>10</v>
      </c>
      <c r="D637" s="278"/>
      <c r="E637" s="273">
        <f t="shared" si="242"/>
        <v>100</v>
      </c>
      <c r="F637" s="271">
        <f t="shared" si="234"/>
        <v>2</v>
      </c>
      <c r="G637" s="271" t="e">
        <f t="shared" si="235"/>
        <v>#DIV/0!</v>
      </c>
      <c r="H637" s="272">
        <f t="shared" si="236"/>
        <v>20</v>
      </c>
      <c r="I637" s="270"/>
      <c r="J637" s="273">
        <f t="shared" si="243"/>
        <v>200</v>
      </c>
      <c r="K637" s="271">
        <f t="shared" si="237"/>
        <v>4</v>
      </c>
      <c r="L637" s="271" t="e">
        <f t="shared" si="238"/>
        <v>#DIV/0!</v>
      </c>
      <c r="M637" s="272">
        <f t="shared" si="239"/>
        <v>40</v>
      </c>
      <c r="N637" s="389"/>
      <c r="O637" s="455" t="e">
        <f>(A637*B637*W637)+(B637*'Calculateur de trading'!H637)</f>
        <v>#DIV/0!</v>
      </c>
      <c r="P637" s="274" t="e">
        <f>O637/'Déscriptions des trades'!CK637</f>
        <v>#DIV/0!</v>
      </c>
      <c r="Q637" s="456" t="e">
        <f>'Déscriptions des trades'!CK637-O637</f>
        <v>#DIV/0!</v>
      </c>
      <c r="R637" s="466" t="e">
        <f t="shared" si="244"/>
        <v>#DIV/0!</v>
      </c>
      <c r="S637" s="389"/>
      <c r="T637" s="12"/>
      <c r="U637" s="25"/>
      <c r="V637" s="15"/>
      <c r="W637" s="490">
        <f t="shared" si="248"/>
        <v>0</v>
      </c>
      <c r="X637" s="21" t="e">
        <f>W637*U637/'Déscriptions des trades'!CK637*'Déscriptions des trades'!B637</f>
        <v>#DIV/0!</v>
      </c>
      <c r="Y637" s="459"/>
      <c r="Z637" s="389"/>
      <c r="AA637" s="23">
        <f t="shared" si="245"/>
        <v>0.1</v>
      </c>
      <c r="AB637" s="17" t="e">
        <f>(AA637*'Déscriptions des trades'!U637*'Déscriptions des trades'!B637/'Déscriptions des trades'!CK637)*'Déscriptions des trades'!W637</f>
        <v>#DIV/0!</v>
      </c>
      <c r="AC637" s="265" t="e">
        <f>AB637*'Déscriptions des trades'!CK637</f>
        <v>#DIV/0!</v>
      </c>
      <c r="AD637" s="266" t="e">
        <f>'Déscriptions des trades'!CK637-AC637</f>
        <v>#DIV/0!</v>
      </c>
      <c r="AE637" s="389"/>
      <c r="AF637" s="399">
        <v>633</v>
      </c>
      <c r="AG637" s="389"/>
      <c r="AH637" s="20"/>
      <c r="AI637" s="303"/>
      <c r="AJ637" s="307"/>
      <c r="AK637" s="161"/>
      <c r="AL637" s="305"/>
      <c r="AM637" s="305"/>
      <c r="AN637" s="162"/>
      <c r="AO637" s="439"/>
      <c r="AP637" s="162"/>
      <c r="AQ637" s="113"/>
      <c r="AR637" s="113"/>
      <c r="AS637" s="384"/>
      <c r="AT637" s="306"/>
      <c r="AU637" s="306"/>
      <c r="AV637" s="160"/>
      <c r="AW637" s="158"/>
      <c r="AX637" s="385"/>
      <c r="AY637" s="453"/>
      <c r="AZ637" s="165"/>
      <c r="BA637" s="301"/>
      <c r="BB637" s="165"/>
      <c r="BC637" s="301"/>
      <c r="BD637" s="165"/>
      <c r="BE637" s="302"/>
      <c r="BF637" s="302"/>
      <c r="BG637" s="165"/>
      <c r="BH637" s="303"/>
      <c r="BI637" s="165"/>
      <c r="BJ637" s="304"/>
      <c r="BK637" s="394"/>
      <c r="BL637" s="302"/>
      <c r="BM637" s="302"/>
      <c r="BN637" s="394"/>
      <c r="BO637" s="302"/>
      <c r="BP637" s="13"/>
      <c r="BQ637" s="302"/>
      <c r="BR637" s="13"/>
      <c r="BS637" s="302"/>
      <c r="BT637" s="13"/>
      <c r="BU637" s="302"/>
      <c r="BV637" s="386"/>
      <c r="BW637" s="303"/>
      <c r="BX637" s="303"/>
      <c r="BY637" s="302"/>
      <c r="BZ637" s="302"/>
      <c r="CA637" s="387"/>
      <c r="CB637" s="395"/>
      <c r="CC637" s="12"/>
      <c r="CD637" s="304"/>
      <c r="CE637" s="14"/>
      <c r="CF637" s="395"/>
      <c r="CG637" s="397"/>
      <c r="CH637" s="300">
        <f t="shared" si="249"/>
        <v>0</v>
      </c>
      <c r="CI637" s="26"/>
      <c r="CJ637" s="17">
        <f t="shared" si="246"/>
        <v>0</v>
      </c>
      <c r="CK637" s="18">
        <f t="shared" si="257"/>
        <v>12.89</v>
      </c>
      <c r="CM637" s="164"/>
      <c r="CN637" s="302"/>
      <c r="CO637" s="13">
        <f t="shared" si="250"/>
        <v>0</v>
      </c>
      <c r="CP637" s="302"/>
      <c r="CQ637" s="13">
        <f t="shared" si="251"/>
        <v>0</v>
      </c>
      <c r="CR637" s="302"/>
      <c r="CS637" s="13">
        <f t="shared" si="252"/>
        <v>0</v>
      </c>
      <c r="CT637" s="302"/>
      <c r="CU637" s="13">
        <f t="shared" si="247"/>
        <v>0</v>
      </c>
      <c r="CV637" s="302"/>
      <c r="CW637" s="13">
        <f t="shared" si="253"/>
        <v>0</v>
      </c>
      <c r="CX637" s="13">
        <f t="shared" si="254"/>
        <v>0</v>
      </c>
      <c r="CY637" s="251">
        <f t="shared" si="255"/>
        <v>0</v>
      </c>
      <c r="CZ637" s="13" t="s">
        <v>29</v>
      </c>
      <c r="DA637" s="13">
        <v>50</v>
      </c>
      <c r="DB637" s="22">
        <f t="shared" si="256"/>
        <v>0</v>
      </c>
      <c r="DD637" s="24"/>
      <c r="DF637" s="163"/>
      <c r="DH637" s="24"/>
      <c r="DI637" s="447"/>
      <c r="DJ637" s="163"/>
    </row>
    <row r="638" spans="1:114" s="7" customFormat="1">
      <c r="A638" s="277">
        <f t="shared" si="240"/>
        <v>50</v>
      </c>
      <c r="B638" s="21" t="e">
        <f>'Calculateur de trading'!I638/C638/W638</f>
        <v>#DIV/0!</v>
      </c>
      <c r="C638" s="278">
        <f t="shared" si="241"/>
        <v>10</v>
      </c>
      <c r="D638" s="426"/>
      <c r="E638" s="273">
        <f t="shared" si="242"/>
        <v>100</v>
      </c>
      <c r="F638" s="271">
        <f t="shared" si="234"/>
        <v>2</v>
      </c>
      <c r="G638" s="271" t="e">
        <f t="shared" si="235"/>
        <v>#DIV/0!</v>
      </c>
      <c r="H638" s="272">
        <f t="shared" si="236"/>
        <v>20</v>
      </c>
      <c r="I638" s="270"/>
      <c r="J638" s="273">
        <f t="shared" si="243"/>
        <v>200</v>
      </c>
      <c r="K638" s="271">
        <f t="shared" si="237"/>
        <v>4</v>
      </c>
      <c r="L638" s="271" t="e">
        <f t="shared" si="238"/>
        <v>#DIV/0!</v>
      </c>
      <c r="M638" s="272">
        <f t="shared" si="239"/>
        <v>40</v>
      </c>
      <c r="N638" s="389"/>
      <c r="O638" s="455" t="e">
        <f>(A638*B638*W638)+(B638*'Calculateur de trading'!H638)</f>
        <v>#DIV/0!</v>
      </c>
      <c r="P638" s="274" t="e">
        <f>O638/'Déscriptions des trades'!CK638</f>
        <v>#DIV/0!</v>
      </c>
      <c r="Q638" s="456" t="e">
        <f>'Déscriptions des trades'!CK638-O638</f>
        <v>#DIV/0!</v>
      </c>
      <c r="R638" s="466" t="e">
        <f t="shared" si="244"/>
        <v>#DIV/0!</v>
      </c>
      <c r="S638" s="389"/>
      <c r="T638" s="12"/>
      <c r="U638" s="25"/>
      <c r="V638" s="15"/>
      <c r="W638" s="490">
        <f t="shared" si="248"/>
        <v>0</v>
      </c>
      <c r="X638" s="21" t="e">
        <f>W638*U638/'Déscriptions des trades'!CK638*'Déscriptions des trades'!B638</f>
        <v>#DIV/0!</v>
      </c>
      <c r="Y638" s="459"/>
      <c r="Z638" s="389"/>
      <c r="AA638" s="23">
        <f t="shared" si="245"/>
        <v>0.1</v>
      </c>
      <c r="AB638" s="17" t="e">
        <f>(AA638*'Déscriptions des trades'!U638*'Déscriptions des trades'!B638/'Déscriptions des trades'!CK638)*'Déscriptions des trades'!W638</f>
        <v>#DIV/0!</v>
      </c>
      <c r="AC638" s="265" t="e">
        <f>AB638*'Déscriptions des trades'!CK638</f>
        <v>#DIV/0!</v>
      </c>
      <c r="AD638" s="266" t="e">
        <f>'Déscriptions des trades'!CK638-AC638</f>
        <v>#DIV/0!</v>
      </c>
      <c r="AE638" s="389"/>
      <c r="AF638" s="399">
        <v>634</v>
      </c>
      <c r="AG638" s="389"/>
      <c r="AH638" s="20"/>
      <c r="AI638" s="303"/>
      <c r="AJ638" s="307"/>
      <c r="AK638" s="161"/>
      <c r="AL638" s="305"/>
      <c r="AM638" s="305"/>
      <c r="AN638" s="162"/>
      <c r="AO638" s="439"/>
      <c r="AP638" s="162"/>
      <c r="AQ638" s="113"/>
      <c r="AR638" s="113"/>
      <c r="AS638" s="384"/>
      <c r="AT638" s="306"/>
      <c r="AU638" s="306"/>
      <c r="AV638" s="160"/>
      <c r="AW638" s="158"/>
      <c r="AX638" s="385"/>
      <c r="AY638" s="453"/>
      <c r="AZ638" s="165"/>
      <c r="BA638" s="301"/>
      <c r="BB638" s="165"/>
      <c r="BC638" s="301"/>
      <c r="BD638" s="165"/>
      <c r="BE638" s="302"/>
      <c r="BF638" s="302"/>
      <c r="BG638" s="165"/>
      <c r="BH638" s="303"/>
      <c r="BI638" s="165"/>
      <c r="BJ638" s="304"/>
      <c r="BK638" s="394"/>
      <c r="BL638" s="302"/>
      <c r="BM638" s="302"/>
      <c r="BN638" s="394"/>
      <c r="BO638" s="302"/>
      <c r="BP638" s="13"/>
      <c r="BQ638" s="302"/>
      <c r="BR638" s="13"/>
      <c r="BS638" s="302"/>
      <c r="BT638" s="13"/>
      <c r="BU638" s="302"/>
      <c r="BV638" s="386"/>
      <c r="BW638" s="303"/>
      <c r="BX638" s="303"/>
      <c r="BY638" s="302"/>
      <c r="BZ638" s="302"/>
      <c r="CA638" s="387"/>
      <c r="CB638" s="395"/>
      <c r="CC638" s="12"/>
      <c r="CD638" s="304"/>
      <c r="CE638" s="14"/>
      <c r="CF638" s="395"/>
      <c r="CG638" s="397"/>
      <c r="CH638" s="300">
        <f t="shared" si="249"/>
        <v>0</v>
      </c>
      <c r="CI638" s="26"/>
      <c r="CJ638" s="17">
        <f t="shared" si="246"/>
        <v>0</v>
      </c>
      <c r="CK638" s="18">
        <f t="shared" si="257"/>
        <v>12.89</v>
      </c>
      <c r="CM638" s="164"/>
      <c r="CN638" s="302"/>
      <c r="CO638" s="13">
        <f t="shared" si="250"/>
        <v>0</v>
      </c>
      <c r="CP638" s="302"/>
      <c r="CQ638" s="13">
        <f t="shared" si="251"/>
        <v>0</v>
      </c>
      <c r="CR638" s="302"/>
      <c r="CS638" s="13">
        <f t="shared" si="252"/>
        <v>0</v>
      </c>
      <c r="CT638" s="302"/>
      <c r="CU638" s="13">
        <f t="shared" si="247"/>
        <v>0</v>
      </c>
      <c r="CV638" s="302"/>
      <c r="CW638" s="13">
        <f t="shared" si="253"/>
        <v>0</v>
      </c>
      <c r="CX638" s="13">
        <f t="shared" si="254"/>
        <v>0</v>
      </c>
      <c r="CY638" s="251">
        <f t="shared" si="255"/>
        <v>0</v>
      </c>
      <c r="CZ638" s="13" t="s">
        <v>29</v>
      </c>
      <c r="DA638" s="13">
        <v>50</v>
      </c>
      <c r="DB638" s="22">
        <f t="shared" si="256"/>
        <v>0</v>
      </c>
      <c r="DD638" s="24"/>
      <c r="DF638" s="163"/>
      <c r="DH638" s="24"/>
      <c r="DI638" s="447"/>
      <c r="DJ638" s="163"/>
    </row>
    <row r="639" spans="1:114" s="7" customFormat="1">
      <c r="A639" s="277">
        <f t="shared" si="240"/>
        <v>50</v>
      </c>
      <c r="B639" s="21" t="e">
        <f>'Calculateur de trading'!I639/C639/W639</f>
        <v>#DIV/0!</v>
      </c>
      <c r="C639" s="278">
        <f t="shared" si="241"/>
        <v>10</v>
      </c>
      <c r="D639" s="278"/>
      <c r="E639" s="273">
        <f t="shared" si="242"/>
        <v>100</v>
      </c>
      <c r="F639" s="271">
        <f t="shared" si="234"/>
        <v>2</v>
      </c>
      <c r="G639" s="271" t="e">
        <f t="shared" si="235"/>
        <v>#DIV/0!</v>
      </c>
      <c r="H639" s="272">
        <f t="shared" si="236"/>
        <v>20</v>
      </c>
      <c r="I639" s="270"/>
      <c r="J639" s="273">
        <f t="shared" si="243"/>
        <v>200</v>
      </c>
      <c r="K639" s="271">
        <f t="shared" si="237"/>
        <v>4</v>
      </c>
      <c r="L639" s="271" t="e">
        <f t="shared" si="238"/>
        <v>#DIV/0!</v>
      </c>
      <c r="M639" s="272">
        <f t="shared" si="239"/>
        <v>40</v>
      </c>
      <c r="N639" s="389"/>
      <c r="O639" s="455" t="e">
        <f>(A639*B639*W639)+(B639*'Calculateur de trading'!H639)</f>
        <v>#DIV/0!</v>
      </c>
      <c r="P639" s="274" t="e">
        <f>O639/'Déscriptions des trades'!CK639</f>
        <v>#DIV/0!</v>
      </c>
      <c r="Q639" s="456" t="e">
        <f>'Déscriptions des trades'!CK639-O639</f>
        <v>#DIV/0!</v>
      </c>
      <c r="R639" s="466" t="e">
        <f t="shared" si="244"/>
        <v>#DIV/0!</v>
      </c>
      <c r="S639" s="389"/>
      <c r="T639" s="12"/>
      <c r="U639" s="25"/>
      <c r="V639" s="15"/>
      <c r="W639" s="490">
        <f t="shared" si="248"/>
        <v>0</v>
      </c>
      <c r="X639" s="21" t="e">
        <f>W639*U639/'Déscriptions des trades'!CK639*'Déscriptions des trades'!B639</f>
        <v>#DIV/0!</v>
      </c>
      <c r="Y639" s="459"/>
      <c r="Z639" s="389"/>
      <c r="AA639" s="23">
        <f t="shared" si="245"/>
        <v>0.1</v>
      </c>
      <c r="AB639" s="17" t="e">
        <f>(AA639*'Déscriptions des trades'!U639*'Déscriptions des trades'!B639/'Déscriptions des trades'!CK639)*'Déscriptions des trades'!W639</f>
        <v>#DIV/0!</v>
      </c>
      <c r="AC639" s="265" t="e">
        <f>AB639*'Déscriptions des trades'!CK639</f>
        <v>#DIV/0!</v>
      </c>
      <c r="AD639" s="266" t="e">
        <f>'Déscriptions des trades'!CK639-AC639</f>
        <v>#DIV/0!</v>
      </c>
      <c r="AE639" s="389"/>
      <c r="AF639" s="399">
        <v>635</v>
      </c>
      <c r="AG639" s="389"/>
      <c r="AH639" s="20"/>
      <c r="AI639" s="303"/>
      <c r="AJ639" s="307"/>
      <c r="AK639" s="161"/>
      <c r="AL639" s="305"/>
      <c r="AM639" s="305"/>
      <c r="AN639" s="162"/>
      <c r="AO639" s="439"/>
      <c r="AP639" s="162"/>
      <c r="AQ639" s="113"/>
      <c r="AR639" s="113"/>
      <c r="AS639" s="384"/>
      <c r="AT639" s="306"/>
      <c r="AU639" s="306"/>
      <c r="AV639" s="160"/>
      <c r="AW639" s="158"/>
      <c r="AX639" s="385"/>
      <c r="AY639" s="453"/>
      <c r="AZ639" s="165"/>
      <c r="BA639" s="301"/>
      <c r="BB639" s="165"/>
      <c r="BC639" s="301"/>
      <c r="BD639" s="165"/>
      <c r="BE639" s="302"/>
      <c r="BF639" s="302"/>
      <c r="BG639" s="165"/>
      <c r="BH639" s="303"/>
      <c r="BI639" s="165"/>
      <c r="BJ639" s="304"/>
      <c r="BK639" s="394"/>
      <c r="BL639" s="302"/>
      <c r="BM639" s="302"/>
      <c r="BN639" s="394"/>
      <c r="BO639" s="302"/>
      <c r="BP639" s="13"/>
      <c r="BQ639" s="302"/>
      <c r="BR639" s="13"/>
      <c r="BS639" s="302"/>
      <c r="BT639" s="13"/>
      <c r="BU639" s="302"/>
      <c r="BV639" s="386"/>
      <c r="BW639" s="303"/>
      <c r="BX639" s="303"/>
      <c r="BY639" s="302"/>
      <c r="BZ639" s="302"/>
      <c r="CA639" s="387"/>
      <c r="CB639" s="395"/>
      <c r="CC639" s="12"/>
      <c r="CD639" s="304"/>
      <c r="CE639" s="14"/>
      <c r="CF639" s="395"/>
      <c r="CG639" s="397"/>
      <c r="CH639" s="300">
        <f t="shared" si="249"/>
        <v>0</v>
      </c>
      <c r="CI639" s="26"/>
      <c r="CJ639" s="17">
        <f t="shared" si="246"/>
        <v>0</v>
      </c>
      <c r="CK639" s="18">
        <f t="shared" si="257"/>
        <v>12.89</v>
      </c>
      <c r="CM639" s="164"/>
      <c r="CN639" s="302"/>
      <c r="CO639" s="13">
        <f t="shared" si="250"/>
        <v>0</v>
      </c>
      <c r="CP639" s="302"/>
      <c r="CQ639" s="13">
        <f t="shared" si="251"/>
        <v>0</v>
      </c>
      <c r="CR639" s="302"/>
      <c r="CS639" s="13">
        <f t="shared" si="252"/>
        <v>0</v>
      </c>
      <c r="CT639" s="302"/>
      <c r="CU639" s="13">
        <f t="shared" si="247"/>
        <v>0</v>
      </c>
      <c r="CV639" s="302"/>
      <c r="CW639" s="13">
        <f t="shared" si="253"/>
        <v>0</v>
      </c>
      <c r="CX639" s="13">
        <f t="shared" si="254"/>
        <v>0</v>
      </c>
      <c r="CY639" s="251">
        <f t="shared" si="255"/>
        <v>0</v>
      </c>
      <c r="CZ639" s="13" t="s">
        <v>29</v>
      </c>
      <c r="DA639" s="13">
        <v>50</v>
      </c>
      <c r="DB639" s="22">
        <f t="shared" si="256"/>
        <v>0</v>
      </c>
      <c r="DD639" s="24"/>
      <c r="DF639" s="163"/>
      <c r="DH639" s="24"/>
      <c r="DI639" s="447"/>
      <c r="DJ639" s="163"/>
    </row>
    <row r="640" spans="1:114" s="7" customFormat="1">
      <c r="A640" s="277">
        <f t="shared" si="240"/>
        <v>50</v>
      </c>
      <c r="B640" s="21" t="e">
        <f>'Calculateur de trading'!I640/C640/W640</f>
        <v>#DIV/0!</v>
      </c>
      <c r="C640" s="278">
        <f t="shared" si="241"/>
        <v>10</v>
      </c>
      <c r="D640" s="426"/>
      <c r="E640" s="273">
        <f t="shared" si="242"/>
        <v>100</v>
      </c>
      <c r="F640" s="271">
        <f t="shared" si="234"/>
        <v>2</v>
      </c>
      <c r="G640" s="271" t="e">
        <f t="shared" si="235"/>
        <v>#DIV/0!</v>
      </c>
      <c r="H640" s="272">
        <f t="shared" si="236"/>
        <v>20</v>
      </c>
      <c r="I640" s="270"/>
      <c r="J640" s="273">
        <f t="shared" si="243"/>
        <v>200</v>
      </c>
      <c r="K640" s="271">
        <f t="shared" si="237"/>
        <v>4</v>
      </c>
      <c r="L640" s="271" t="e">
        <f t="shared" si="238"/>
        <v>#DIV/0!</v>
      </c>
      <c r="M640" s="272">
        <f t="shared" si="239"/>
        <v>40</v>
      </c>
      <c r="N640" s="389"/>
      <c r="O640" s="455" t="e">
        <f>(A640*B640*W640)+(B640*'Calculateur de trading'!H640)</f>
        <v>#DIV/0!</v>
      </c>
      <c r="P640" s="274" t="e">
        <f>O640/'Déscriptions des trades'!CK640</f>
        <v>#DIV/0!</v>
      </c>
      <c r="Q640" s="456" t="e">
        <f>'Déscriptions des trades'!CK640-O640</f>
        <v>#DIV/0!</v>
      </c>
      <c r="R640" s="466" t="e">
        <f t="shared" si="244"/>
        <v>#DIV/0!</v>
      </c>
      <c r="S640" s="389"/>
      <c r="T640" s="12"/>
      <c r="U640" s="25"/>
      <c r="V640" s="15"/>
      <c r="W640" s="490">
        <f t="shared" si="248"/>
        <v>0</v>
      </c>
      <c r="X640" s="21" t="e">
        <f>W640*U640/'Déscriptions des trades'!CK640*'Déscriptions des trades'!B640</f>
        <v>#DIV/0!</v>
      </c>
      <c r="Y640" s="459"/>
      <c r="Z640" s="389"/>
      <c r="AA640" s="23">
        <f t="shared" si="245"/>
        <v>0.1</v>
      </c>
      <c r="AB640" s="17" t="e">
        <f>(AA640*'Déscriptions des trades'!U640*'Déscriptions des trades'!B640/'Déscriptions des trades'!CK640)*'Déscriptions des trades'!W640</f>
        <v>#DIV/0!</v>
      </c>
      <c r="AC640" s="265" t="e">
        <f>AB640*'Déscriptions des trades'!CK640</f>
        <v>#DIV/0!</v>
      </c>
      <c r="AD640" s="266" t="e">
        <f>'Déscriptions des trades'!CK640-AC640</f>
        <v>#DIV/0!</v>
      </c>
      <c r="AE640" s="389"/>
      <c r="AF640" s="399">
        <v>636</v>
      </c>
      <c r="AG640" s="389"/>
      <c r="AH640" s="20"/>
      <c r="AI640" s="303"/>
      <c r="AJ640" s="307"/>
      <c r="AK640" s="161"/>
      <c r="AL640" s="305"/>
      <c r="AM640" s="305"/>
      <c r="AN640" s="162"/>
      <c r="AO640" s="439"/>
      <c r="AP640" s="162"/>
      <c r="AQ640" s="113"/>
      <c r="AR640" s="113"/>
      <c r="AS640" s="384"/>
      <c r="AT640" s="306"/>
      <c r="AU640" s="306"/>
      <c r="AV640" s="160"/>
      <c r="AW640" s="158"/>
      <c r="AX640" s="385"/>
      <c r="AY640" s="453"/>
      <c r="AZ640" s="165"/>
      <c r="BA640" s="301"/>
      <c r="BB640" s="165"/>
      <c r="BC640" s="301"/>
      <c r="BD640" s="165"/>
      <c r="BE640" s="302"/>
      <c r="BF640" s="302"/>
      <c r="BG640" s="165"/>
      <c r="BH640" s="303"/>
      <c r="BI640" s="165"/>
      <c r="BJ640" s="304"/>
      <c r="BK640" s="394"/>
      <c r="BL640" s="302"/>
      <c r="BM640" s="302"/>
      <c r="BN640" s="394"/>
      <c r="BO640" s="302"/>
      <c r="BP640" s="13"/>
      <c r="BQ640" s="302"/>
      <c r="BR640" s="13"/>
      <c r="BS640" s="302"/>
      <c r="BT640" s="13"/>
      <c r="BU640" s="302"/>
      <c r="BV640" s="386"/>
      <c r="BW640" s="303"/>
      <c r="BX640" s="303"/>
      <c r="BY640" s="302"/>
      <c r="BZ640" s="302"/>
      <c r="CA640" s="387"/>
      <c r="CB640" s="395"/>
      <c r="CC640" s="12"/>
      <c r="CD640" s="304"/>
      <c r="CE640" s="14"/>
      <c r="CF640" s="395"/>
      <c r="CG640" s="397"/>
      <c r="CH640" s="300">
        <f t="shared" si="249"/>
        <v>0</v>
      </c>
      <c r="CI640" s="26"/>
      <c r="CJ640" s="17">
        <f t="shared" si="246"/>
        <v>0</v>
      </c>
      <c r="CK640" s="18">
        <f t="shared" si="257"/>
        <v>12.89</v>
      </c>
      <c r="CM640" s="164"/>
      <c r="CN640" s="302"/>
      <c r="CO640" s="13">
        <f t="shared" si="250"/>
        <v>0</v>
      </c>
      <c r="CP640" s="302"/>
      <c r="CQ640" s="13">
        <f t="shared" si="251"/>
        <v>0</v>
      </c>
      <c r="CR640" s="302"/>
      <c r="CS640" s="13">
        <f t="shared" si="252"/>
        <v>0</v>
      </c>
      <c r="CT640" s="302"/>
      <c r="CU640" s="13">
        <f t="shared" si="247"/>
        <v>0</v>
      </c>
      <c r="CV640" s="302"/>
      <c r="CW640" s="13">
        <f t="shared" si="253"/>
        <v>0</v>
      </c>
      <c r="CX640" s="13">
        <f t="shared" si="254"/>
        <v>0</v>
      </c>
      <c r="CY640" s="251">
        <f t="shared" si="255"/>
        <v>0</v>
      </c>
      <c r="CZ640" s="13" t="s">
        <v>29</v>
      </c>
      <c r="DA640" s="13">
        <v>50</v>
      </c>
      <c r="DB640" s="22">
        <f t="shared" si="256"/>
        <v>0</v>
      </c>
      <c r="DD640" s="24"/>
      <c r="DF640" s="163"/>
      <c r="DH640" s="24"/>
      <c r="DI640" s="447"/>
      <c r="DJ640" s="163"/>
    </row>
    <row r="641" spans="1:114" s="7" customFormat="1">
      <c r="A641" s="277">
        <f t="shared" si="240"/>
        <v>50</v>
      </c>
      <c r="B641" s="21" t="e">
        <f>'Calculateur de trading'!I641/C641/W641</f>
        <v>#DIV/0!</v>
      </c>
      <c r="C641" s="278">
        <f t="shared" si="241"/>
        <v>10</v>
      </c>
      <c r="D641" s="278"/>
      <c r="E641" s="273">
        <f t="shared" si="242"/>
        <v>100</v>
      </c>
      <c r="F641" s="271">
        <f t="shared" si="234"/>
        <v>2</v>
      </c>
      <c r="G641" s="271" t="e">
        <f t="shared" si="235"/>
        <v>#DIV/0!</v>
      </c>
      <c r="H641" s="272">
        <f t="shared" si="236"/>
        <v>20</v>
      </c>
      <c r="I641" s="270"/>
      <c r="J641" s="273">
        <f t="shared" si="243"/>
        <v>200</v>
      </c>
      <c r="K641" s="271">
        <f t="shared" si="237"/>
        <v>4</v>
      </c>
      <c r="L641" s="271" t="e">
        <f t="shared" si="238"/>
        <v>#DIV/0!</v>
      </c>
      <c r="M641" s="272">
        <f t="shared" si="239"/>
        <v>40</v>
      </c>
      <c r="N641" s="389"/>
      <c r="O641" s="455" t="e">
        <f>(A641*B641*W641)+(B641*'Calculateur de trading'!H641)</f>
        <v>#DIV/0!</v>
      </c>
      <c r="P641" s="274" t="e">
        <f>O641/'Déscriptions des trades'!CK641</f>
        <v>#DIV/0!</v>
      </c>
      <c r="Q641" s="456" t="e">
        <f>'Déscriptions des trades'!CK641-O641</f>
        <v>#DIV/0!</v>
      </c>
      <c r="R641" s="466" t="e">
        <f t="shared" si="244"/>
        <v>#DIV/0!</v>
      </c>
      <c r="S641" s="389"/>
      <c r="T641" s="12"/>
      <c r="U641" s="25"/>
      <c r="V641" s="15"/>
      <c r="W641" s="490">
        <f t="shared" si="248"/>
        <v>0</v>
      </c>
      <c r="X641" s="21" t="e">
        <f>W641*U641/'Déscriptions des trades'!CK641*'Déscriptions des trades'!B641</f>
        <v>#DIV/0!</v>
      </c>
      <c r="Y641" s="459"/>
      <c r="Z641" s="389"/>
      <c r="AA641" s="23">
        <f t="shared" si="245"/>
        <v>0.1</v>
      </c>
      <c r="AB641" s="17" t="e">
        <f>(AA641*'Déscriptions des trades'!U641*'Déscriptions des trades'!B641/'Déscriptions des trades'!CK641)*'Déscriptions des trades'!W641</f>
        <v>#DIV/0!</v>
      </c>
      <c r="AC641" s="265" t="e">
        <f>AB641*'Déscriptions des trades'!CK641</f>
        <v>#DIV/0!</v>
      </c>
      <c r="AD641" s="266" t="e">
        <f>'Déscriptions des trades'!CK641-AC641</f>
        <v>#DIV/0!</v>
      </c>
      <c r="AE641" s="389"/>
      <c r="AF641" s="399">
        <v>637</v>
      </c>
      <c r="AG641" s="389"/>
      <c r="AH641" s="20"/>
      <c r="AI641" s="303"/>
      <c r="AJ641" s="307"/>
      <c r="AK641" s="161"/>
      <c r="AL641" s="305"/>
      <c r="AM641" s="305"/>
      <c r="AN641" s="162"/>
      <c r="AO641" s="439"/>
      <c r="AP641" s="162"/>
      <c r="AQ641" s="113"/>
      <c r="AR641" s="113"/>
      <c r="AS641" s="384"/>
      <c r="AT641" s="306"/>
      <c r="AU641" s="306"/>
      <c r="AV641" s="160"/>
      <c r="AW641" s="158"/>
      <c r="AX641" s="385"/>
      <c r="AY641" s="453"/>
      <c r="AZ641" s="165"/>
      <c r="BA641" s="301"/>
      <c r="BB641" s="165"/>
      <c r="BC641" s="301"/>
      <c r="BD641" s="165"/>
      <c r="BE641" s="302"/>
      <c r="BF641" s="302"/>
      <c r="BG641" s="165"/>
      <c r="BH641" s="303"/>
      <c r="BI641" s="165"/>
      <c r="BJ641" s="304"/>
      <c r="BK641" s="394"/>
      <c r="BL641" s="302"/>
      <c r="BM641" s="302"/>
      <c r="BN641" s="394"/>
      <c r="BO641" s="302"/>
      <c r="BP641" s="13"/>
      <c r="BQ641" s="302"/>
      <c r="BR641" s="13"/>
      <c r="BS641" s="302"/>
      <c r="BT641" s="13"/>
      <c r="BU641" s="302"/>
      <c r="BV641" s="386"/>
      <c r="BW641" s="303"/>
      <c r="BX641" s="303"/>
      <c r="BY641" s="302"/>
      <c r="BZ641" s="302"/>
      <c r="CA641" s="387"/>
      <c r="CB641" s="395"/>
      <c r="CC641" s="12"/>
      <c r="CD641" s="304"/>
      <c r="CE641" s="14"/>
      <c r="CF641" s="395"/>
      <c r="CG641" s="397"/>
      <c r="CH641" s="300">
        <f t="shared" si="249"/>
        <v>0</v>
      </c>
      <c r="CI641" s="26"/>
      <c r="CJ641" s="17">
        <f t="shared" si="246"/>
        <v>0</v>
      </c>
      <c r="CK641" s="18">
        <f t="shared" si="257"/>
        <v>12.89</v>
      </c>
      <c r="CM641" s="164"/>
      <c r="CN641" s="302"/>
      <c r="CO641" s="13">
        <f t="shared" si="250"/>
        <v>0</v>
      </c>
      <c r="CP641" s="302"/>
      <c r="CQ641" s="13">
        <f t="shared" si="251"/>
        <v>0</v>
      </c>
      <c r="CR641" s="302"/>
      <c r="CS641" s="13">
        <f t="shared" si="252"/>
        <v>0</v>
      </c>
      <c r="CT641" s="302"/>
      <c r="CU641" s="13">
        <f t="shared" si="247"/>
        <v>0</v>
      </c>
      <c r="CV641" s="302"/>
      <c r="CW641" s="13">
        <f t="shared" si="253"/>
        <v>0</v>
      </c>
      <c r="CX641" s="13">
        <f t="shared" si="254"/>
        <v>0</v>
      </c>
      <c r="CY641" s="251">
        <f t="shared" si="255"/>
        <v>0</v>
      </c>
      <c r="CZ641" s="13" t="s">
        <v>29</v>
      </c>
      <c r="DA641" s="13">
        <v>50</v>
      </c>
      <c r="DB641" s="22">
        <f t="shared" si="256"/>
        <v>0</v>
      </c>
      <c r="DD641" s="24"/>
      <c r="DF641" s="163"/>
      <c r="DH641" s="24"/>
      <c r="DI641" s="447"/>
      <c r="DJ641" s="163"/>
    </row>
    <row r="642" spans="1:114" s="7" customFormat="1">
      <c r="A642" s="277">
        <f t="shared" si="240"/>
        <v>50</v>
      </c>
      <c r="B642" s="21" t="e">
        <f>'Calculateur de trading'!I642/C642/W642</f>
        <v>#DIV/0!</v>
      </c>
      <c r="C642" s="278">
        <f t="shared" si="241"/>
        <v>10</v>
      </c>
      <c r="D642" s="426"/>
      <c r="E642" s="273">
        <f t="shared" si="242"/>
        <v>100</v>
      </c>
      <c r="F642" s="271">
        <f t="shared" si="234"/>
        <v>2</v>
      </c>
      <c r="G642" s="271" t="e">
        <f t="shared" si="235"/>
        <v>#DIV/0!</v>
      </c>
      <c r="H642" s="272">
        <f t="shared" si="236"/>
        <v>20</v>
      </c>
      <c r="I642" s="270"/>
      <c r="J642" s="273">
        <f t="shared" si="243"/>
        <v>200</v>
      </c>
      <c r="K642" s="271">
        <f t="shared" si="237"/>
        <v>4</v>
      </c>
      <c r="L642" s="271" t="e">
        <f t="shared" si="238"/>
        <v>#DIV/0!</v>
      </c>
      <c r="M642" s="272">
        <f t="shared" si="239"/>
        <v>40</v>
      </c>
      <c r="N642" s="389"/>
      <c r="O642" s="455" t="e">
        <f>(A642*B642*W642)+(B642*'Calculateur de trading'!H642)</f>
        <v>#DIV/0!</v>
      </c>
      <c r="P642" s="274" t="e">
        <f>O642/'Déscriptions des trades'!CK642</f>
        <v>#DIV/0!</v>
      </c>
      <c r="Q642" s="456" t="e">
        <f>'Déscriptions des trades'!CK642-O642</f>
        <v>#DIV/0!</v>
      </c>
      <c r="R642" s="466" t="e">
        <f t="shared" si="244"/>
        <v>#DIV/0!</v>
      </c>
      <c r="S642" s="389"/>
      <c r="T642" s="12"/>
      <c r="U642" s="25"/>
      <c r="V642" s="15"/>
      <c r="W642" s="490">
        <f t="shared" si="248"/>
        <v>0</v>
      </c>
      <c r="X642" s="21" t="e">
        <f>W642*U642/'Déscriptions des trades'!CK642*'Déscriptions des trades'!B642</f>
        <v>#DIV/0!</v>
      </c>
      <c r="Y642" s="459"/>
      <c r="Z642" s="389"/>
      <c r="AA642" s="23">
        <f t="shared" si="245"/>
        <v>0.1</v>
      </c>
      <c r="AB642" s="17" t="e">
        <f>(AA642*'Déscriptions des trades'!U642*'Déscriptions des trades'!B642/'Déscriptions des trades'!CK642)*'Déscriptions des trades'!W642</f>
        <v>#DIV/0!</v>
      </c>
      <c r="AC642" s="265" t="e">
        <f>AB642*'Déscriptions des trades'!CK642</f>
        <v>#DIV/0!</v>
      </c>
      <c r="AD642" s="266" t="e">
        <f>'Déscriptions des trades'!CK642-AC642</f>
        <v>#DIV/0!</v>
      </c>
      <c r="AE642" s="389"/>
      <c r="AF642" s="399">
        <v>638</v>
      </c>
      <c r="AG642" s="389"/>
      <c r="AH642" s="20"/>
      <c r="AI642" s="303"/>
      <c r="AJ642" s="307"/>
      <c r="AK642" s="161"/>
      <c r="AL642" s="305"/>
      <c r="AM642" s="305"/>
      <c r="AN642" s="162"/>
      <c r="AO642" s="439"/>
      <c r="AP642" s="162"/>
      <c r="AQ642" s="113"/>
      <c r="AR642" s="113"/>
      <c r="AS642" s="384"/>
      <c r="AT642" s="306"/>
      <c r="AU642" s="306"/>
      <c r="AV642" s="160"/>
      <c r="AW642" s="158"/>
      <c r="AX642" s="385"/>
      <c r="AY642" s="453"/>
      <c r="AZ642" s="165"/>
      <c r="BA642" s="301"/>
      <c r="BB642" s="165"/>
      <c r="BC642" s="301"/>
      <c r="BD642" s="165"/>
      <c r="BE642" s="302"/>
      <c r="BF642" s="302"/>
      <c r="BG642" s="165"/>
      <c r="BH642" s="303"/>
      <c r="BI642" s="165"/>
      <c r="BJ642" s="304"/>
      <c r="BK642" s="394"/>
      <c r="BL642" s="302"/>
      <c r="BM642" s="302"/>
      <c r="BN642" s="394"/>
      <c r="BO642" s="302"/>
      <c r="BP642" s="13"/>
      <c r="BQ642" s="302"/>
      <c r="BR642" s="13"/>
      <c r="BS642" s="302"/>
      <c r="BT642" s="13"/>
      <c r="BU642" s="302"/>
      <c r="BV642" s="386"/>
      <c r="BW642" s="303"/>
      <c r="BX642" s="303"/>
      <c r="BY642" s="302"/>
      <c r="BZ642" s="302"/>
      <c r="CA642" s="387"/>
      <c r="CB642" s="395"/>
      <c r="CC642" s="12"/>
      <c r="CD642" s="304"/>
      <c r="CE642" s="14"/>
      <c r="CF642" s="395"/>
      <c r="CG642" s="397"/>
      <c r="CH642" s="300">
        <f t="shared" si="249"/>
        <v>0</v>
      </c>
      <c r="CI642" s="26"/>
      <c r="CJ642" s="17">
        <f t="shared" si="246"/>
        <v>0</v>
      </c>
      <c r="CK642" s="18">
        <f t="shared" si="257"/>
        <v>12.89</v>
      </c>
      <c r="CM642" s="164"/>
      <c r="CN642" s="302"/>
      <c r="CO642" s="13">
        <f t="shared" si="250"/>
        <v>0</v>
      </c>
      <c r="CP642" s="302"/>
      <c r="CQ642" s="13">
        <f t="shared" si="251"/>
        <v>0</v>
      </c>
      <c r="CR642" s="302"/>
      <c r="CS642" s="13">
        <f t="shared" si="252"/>
        <v>0</v>
      </c>
      <c r="CT642" s="302"/>
      <c r="CU642" s="13">
        <f t="shared" si="247"/>
        <v>0</v>
      </c>
      <c r="CV642" s="302"/>
      <c r="CW642" s="13">
        <f t="shared" si="253"/>
        <v>0</v>
      </c>
      <c r="CX642" s="13">
        <f t="shared" si="254"/>
        <v>0</v>
      </c>
      <c r="CY642" s="251">
        <f t="shared" si="255"/>
        <v>0</v>
      </c>
      <c r="CZ642" s="13" t="s">
        <v>29</v>
      </c>
      <c r="DA642" s="13">
        <v>50</v>
      </c>
      <c r="DB642" s="22">
        <f t="shared" si="256"/>
        <v>0</v>
      </c>
      <c r="DD642" s="24"/>
      <c r="DF642" s="163"/>
      <c r="DH642" s="24"/>
      <c r="DI642" s="447"/>
      <c r="DJ642" s="163"/>
    </row>
    <row r="643" spans="1:114" s="7" customFormat="1">
      <c r="A643" s="277">
        <f t="shared" si="240"/>
        <v>50</v>
      </c>
      <c r="B643" s="21" t="e">
        <f>'Calculateur de trading'!I643/C643/W643</f>
        <v>#DIV/0!</v>
      </c>
      <c r="C643" s="278">
        <f t="shared" si="241"/>
        <v>10</v>
      </c>
      <c r="D643" s="426"/>
      <c r="E643" s="273">
        <f t="shared" si="242"/>
        <v>100</v>
      </c>
      <c r="F643" s="271">
        <f t="shared" si="234"/>
        <v>2</v>
      </c>
      <c r="G643" s="271" t="e">
        <f t="shared" si="235"/>
        <v>#DIV/0!</v>
      </c>
      <c r="H643" s="272">
        <f t="shared" si="236"/>
        <v>20</v>
      </c>
      <c r="I643" s="270"/>
      <c r="J643" s="273">
        <f t="shared" si="243"/>
        <v>200</v>
      </c>
      <c r="K643" s="271">
        <f t="shared" si="237"/>
        <v>4</v>
      </c>
      <c r="L643" s="271" t="e">
        <f t="shared" si="238"/>
        <v>#DIV/0!</v>
      </c>
      <c r="M643" s="272">
        <f t="shared" si="239"/>
        <v>40</v>
      </c>
      <c r="N643" s="389"/>
      <c r="O643" s="455" t="e">
        <f>(A643*B643*W643)+(B643*'Calculateur de trading'!H643)</f>
        <v>#DIV/0!</v>
      </c>
      <c r="P643" s="274" t="e">
        <f>O643/'Déscriptions des trades'!CK643</f>
        <v>#DIV/0!</v>
      </c>
      <c r="Q643" s="456" t="e">
        <f>'Déscriptions des trades'!CK643-O643</f>
        <v>#DIV/0!</v>
      </c>
      <c r="R643" s="466" t="e">
        <f t="shared" si="244"/>
        <v>#DIV/0!</v>
      </c>
      <c r="S643" s="389"/>
      <c r="T643" s="12"/>
      <c r="U643" s="25"/>
      <c r="V643" s="15"/>
      <c r="W643" s="490">
        <f t="shared" si="248"/>
        <v>0</v>
      </c>
      <c r="X643" s="21" t="e">
        <f>W643*U643/'Déscriptions des trades'!CK643*'Déscriptions des trades'!B643</f>
        <v>#DIV/0!</v>
      </c>
      <c r="Y643" s="459"/>
      <c r="Z643" s="389"/>
      <c r="AA643" s="23">
        <f t="shared" si="245"/>
        <v>0.1</v>
      </c>
      <c r="AB643" s="17" t="e">
        <f>(AA643*'Déscriptions des trades'!U643*'Déscriptions des trades'!B643/'Déscriptions des trades'!CK643)*'Déscriptions des trades'!W643</f>
        <v>#DIV/0!</v>
      </c>
      <c r="AC643" s="265" t="e">
        <f>AB643*'Déscriptions des trades'!CK643</f>
        <v>#DIV/0!</v>
      </c>
      <c r="AD643" s="266" t="e">
        <f>'Déscriptions des trades'!CK643-AC643</f>
        <v>#DIV/0!</v>
      </c>
      <c r="AE643" s="389"/>
      <c r="AF643" s="399">
        <v>639</v>
      </c>
      <c r="AG643" s="389"/>
      <c r="AH643" s="20"/>
      <c r="AI643" s="303"/>
      <c r="AJ643" s="307"/>
      <c r="AK643" s="161"/>
      <c r="AL643" s="305"/>
      <c r="AM643" s="305"/>
      <c r="AN643" s="162"/>
      <c r="AO643" s="439"/>
      <c r="AP643" s="162"/>
      <c r="AQ643" s="113"/>
      <c r="AR643" s="113"/>
      <c r="AS643" s="384"/>
      <c r="AT643" s="306"/>
      <c r="AU643" s="306"/>
      <c r="AV643" s="160"/>
      <c r="AW643" s="158"/>
      <c r="AX643" s="385"/>
      <c r="AY643" s="453"/>
      <c r="AZ643" s="165"/>
      <c r="BA643" s="301"/>
      <c r="BB643" s="165"/>
      <c r="BC643" s="301"/>
      <c r="BD643" s="165"/>
      <c r="BE643" s="302"/>
      <c r="BF643" s="302"/>
      <c r="BG643" s="165"/>
      <c r="BH643" s="303"/>
      <c r="BI643" s="165"/>
      <c r="BJ643" s="304"/>
      <c r="BK643" s="394"/>
      <c r="BL643" s="302"/>
      <c r="BM643" s="302"/>
      <c r="BN643" s="394"/>
      <c r="BO643" s="302"/>
      <c r="BP643" s="13"/>
      <c r="BQ643" s="302"/>
      <c r="BR643" s="13"/>
      <c r="BS643" s="302"/>
      <c r="BT643" s="13"/>
      <c r="BU643" s="302"/>
      <c r="BV643" s="386"/>
      <c r="BW643" s="303"/>
      <c r="BX643" s="303"/>
      <c r="BY643" s="302"/>
      <c r="BZ643" s="302"/>
      <c r="CA643" s="387"/>
      <c r="CB643" s="395"/>
      <c r="CC643" s="12"/>
      <c r="CD643" s="304"/>
      <c r="CE643" s="14"/>
      <c r="CF643" s="395"/>
      <c r="CG643" s="397"/>
      <c r="CH643" s="300">
        <f t="shared" si="249"/>
        <v>0</v>
      </c>
      <c r="CI643" s="26"/>
      <c r="CJ643" s="17">
        <f t="shared" si="246"/>
        <v>0</v>
      </c>
      <c r="CK643" s="18">
        <f t="shared" si="257"/>
        <v>12.89</v>
      </c>
      <c r="CM643" s="164"/>
      <c r="CN643" s="302"/>
      <c r="CO643" s="13">
        <f t="shared" si="250"/>
        <v>0</v>
      </c>
      <c r="CP643" s="302"/>
      <c r="CQ643" s="13">
        <f t="shared" si="251"/>
        <v>0</v>
      </c>
      <c r="CR643" s="302"/>
      <c r="CS643" s="13">
        <f t="shared" si="252"/>
        <v>0</v>
      </c>
      <c r="CT643" s="302"/>
      <c r="CU643" s="13">
        <f t="shared" si="247"/>
        <v>0</v>
      </c>
      <c r="CV643" s="302"/>
      <c r="CW643" s="13">
        <f t="shared" si="253"/>
        <v>0</v>
      </c>
      <c r="CX643" s="13">
        <f t="shared" si="254"/>
        <v>0</v>
      </c>
      <c r="CY643" s="251">
        <f t="shared" si="255"/>
        <v>0</v>
      </c>
      <c r="CZ643" s="13" t="s">
        <v>29</v>
      </c>
      <c r="DA643" s="13">
        <v>50</v>
      </c>
      <c r="DB643" s="22">
        <f t="shared" si="256"/>
        <v>0</v>
      </c>
      <c r="DD643" s="24"/>
      <c r="DF643" s="163"/>
      <c r="DH643" s="24"/>
      <c r="DI643" s="447"/>
      <c r="DJ643" s="163"/>
    </row>
    <row r="644" spans="1:114" s="7" customFormat="1">
      <c r="A644" s="277">
        <f t="shared" si="240"/>
        <v>50</v>
      </c>
      <c r="B644" s="21" t="e">
        <f>'Calculateur de trading'!I644/C644/W644</f>
        <v>#DIV/0!</v>
      </c>
      <c r="C644" s="278">
        <f t="shared" si="241"/>
        <v>10</v>
      </c>
      <c r="D644" s="278"/>
      <c r="E644" s="273">
        <f t="shared" si="242"/>
        <v>100</v>
      </c>
      <c r="F644" s="271">
        <f t="shared" si="234"/>
        <v>2</v>
      </c>
      <c r="G644" s="271" t="e">
        <f t="shared" si="235"/>
        <v>#DIV/0!</v>
      </c>
      <c r="H644" s="272">
        <f t="shared" si="236"/>
        <v>20</v>
      </c>
      <c r="I644" s="270"/>
      <c r="J644" s="273">
        <f t="shared" si="243"/>
        <v>200</v>
      </c>
      <c r="K644" s="271">
        <f t="shared" si="237"/>
        <v>4</v>
      </c>
      <c r="L644" s="271" t="e">
        <f t="shared" si="238"/>
        <v>#DIV/0!</v>
      </c>
      <c r="M644" s="272">
        <f t="shared" si="239"/>
        <v>40</v>
      </c>
      <c r="N644" s="389"/>
      <c r="O644" s="455" t="e">
        <f>(A644*B644*W644)+(B644*'Calculateur de trading'!H644)</f>
        <v>#DIV/0!</v>
      </c>
      <c r="P644" s="274" t="e">
        <f>O644/'Déscriptions des trades'!CK644</f>
        <v>#DIV/0!</v>
      </c>
      <c r="Q644" s="456" t="e">
        <f>'Déscriptions des trades'!CK644-O644</f>
        <v>#DIV/0!</v>
      </c>
      <c r="R644" s="466" t="e">
        <f t="shared" si="244"/>
        <v>#DIV/0!</v>
      </c>
      <c r="S644" s="389"/>
      <c r="T644" s="12"/>
      <c r="U644" s="25"/>
      <c r="V644" s="15"/>
      <c r="W644" s="490">
        <f t="shared" si="248"/>
        <v>0</v>
      </c>
      <c r="X644" s="21" t="e">
        <f>W644*U644/'Déscriptions des trades'!CK644*'Déscriptions des trades'!B644</f>
        <v>#DIV/0!</v>
      </c>
      <c r="Y644" s="459"/>
      <c r="Z644" s="389"/>
      <c r="AA644" s="23">
        <f t="shared" si="245"/>
        <v>0.1</v>
      </c>
      <c r="AB644" s="17" t="e">
        <f>(AA644*'Déscriptions des trades'!U644*'Déscriptions des trades'!B644/'Déscriptions des trades'!CK644)*'Déscriptions des trades'!W644</f>
        <v>#DIV/0!</v>
      </c>
      <c r="AC644" s="265" t="e">
        <f>AB644*'Déscriptions des trades'!CK644</f>
        <v>#DIV/0!</v>
      </c>
      <c r="AD644" s="266" t="e">
        <f>'Déscriptions des trades'!CK644-AC644</f>
        <v>#DIV/0!</v>
      </c>
      <c r="AE644" s="389"/>
      <c r="AF644" s="399">
        <v>640</v>
      </c>
      <c r="AG644" s="389"/>
      <c r="AH644" s="20"/>
      <c r="AI644" s="303"/>
      <c r="AJ644" s="307"/>
      <c r="AK644" s="161"/>
      <c r="AL644" s="305"/>
      <c r="AM644" s="305"/>
      <c r="AN644" s="162"/>
      <c r="AO644" s="439"/>
      <c r="AP644" s="162"/>
      <c r="AQ644" s="113"/>
      <c r="AR644" s="113"/>
      <c r="AS644" s="384"/>
      <c r="AT644" s="306"/>
      <c r="AU644" s="306"/>
      <c r="AV644" s="160"/>
      <c r="AW644" s="158"/>
      <c r="AX644" s="385"/>
      <c r="AY644" s="453"/>
      <c r="AZ644" s="165"/>
      <c r="BA644" s="301"/>
      <c r="BB644" s="165"/>
      <c r="BC644" s="301"/>
      <c r="BD644" s="165"/>
      <c r="BE644" s="302"/>
      <c r="BF644" s="302"/>
      <c r="BG644" s="165"/>
      <c r="BH644" s="303"/>
      <c r="BI644" s="165"/>
      <c r="BJ644" s="304"/>
      <c r="BK644" s="394"/>
      <c r="BL644" s="302"/>
      <c r="BM644" s="302"/>
      <c r="BN644" s="394"/>
      <c r="BO644" s="302"/>
      <c r="BP644" s="13"/>
      <c r="BQ644" s="302"/>
      <c r="BR644" s="13"/>
      <c r="BS644" s="302"/>
      <c r="BT644" s="13"/>
      <c r="BU644" s="302"/>
      <c r="BV644" s="386"/>
      <c r="BW644" s="303"/>
      <c r="BX644" s="303"/>
      <c r="BY644" s="302"/>
      <c r="BZ644" s="302"/>
      <c r="CA644" s="387"/>
      <c r="CB644" s="395"/>
      <c r="CC644" s="12"/>
      <c r="CD644" s="304"/>
      <c r="CE644" s="14"/>
      <c r="CF644" s="395"/>
      <c r="CG644" s="397"/>
      <c r="CH644" s="300">
        <f t="shared" si="249"/>
        <v>0</v>
      </c>
      <c r="CI644" s="26"/>
      <c r="CJ644" s="17">
        <f t="shared" si="246"/>
        <v>0</v>
      </c>
      <c r="CK644" s="18">
        <f t="shared" si="257"/>
        <v>12.89</v>
      </c>
      <c r="CM644" s="164"/>
      <c r="CN644" s="302"/>
      <c r="CO644" s="13">
        <f t="shared" si="250"/>
        <v>0</v>
      </c>
      <c r="CP644" s="302"/>
      <c r="CQ644" s="13">
        <f t="shared" si="251"/>
        <v>0</v>
      </c>
      <c r="CR644" s="302"/>
      <c r="CS644" s="13">
        <f t="shared" si="252"/>
        <v>0</v>
      </c>
      <c r="CT644" s="302"/>
      <c r="CU644" s="13">
        <f t="shared" si="247"/>
        <v>0</v>
      </c>
      <c r="CV644" s="302"/>
      <c r="CW644" s="13">
        <f t="shared" si="253"/>
        <v>0</v>
      </c>
      <c r="CX644" s="13">
        <f t="shared" si="254"/>
        <v>0</v>
      </c>
      <c r="CY644" s="251">
        <f t="shared" si="255"/>
        <v>0</v>
      </c>
      <c r="CZ644" s="13" t="s">
        <v>29</v>
      </c>
      <c r="DA644" s="13">
        <v>50</v>
      </c>
      <c r="DB644" s="22">
        <f t="shared" si="256"/>
        <v>0</v>
      </c>
      <c r="DD644" s="24"/>
      <c r="DF644" s="163"/>
      <c r="DH644" s="24"/>
      <c r="DI644" s="447"/>
      <c r="DJ644" s="163"/>
    </row>
    <row r="645" spans="1:114" s="7" customFormat="1">
      <c r="A645" s="277">
        <f t="shared" si="240"/>
        <v>50</v>
      </c>
      <c r="B645" s="21" t="e">
        <f>'Calculateur de trading'!I645/C645/W645</f>
        <v>#DIV/0!</v>
      </c>
      <c r="C645" s="278">
        <f t="shared" si="241"/>
        <v>10</v>
      </c>
      <c r="D645" s="426"/>
      <c r="E645" s="273">
        <f t="shared" si="242"/>
        <v>100</v>
      </c>
      <c r="F645" s="271">
        <f t="shared" ref="F645:F708" si="258">(E645/A645)</f>
        <v>2</v>
      </c>
      <c r="G645" s="271" t="e">
        <f t="shared" ref="G645:G708" si="259">B645/F645</f>
        <v>#DIV/0!</v>
      </c>
      <c r="H645" s="272">
        <f t="shared" ref="H645:H708" si="260">C645*F645</f>
        <v>20</v>
      </c>
      <c r="I645" s="270"/>
      <c r="J645" s="273">
        <f t="shared" si="243"/>
        <v>200</v>
      </c>
      <c r="K645" s="271">
        <f t="shared" ref="K645:K708" si="261">J645/A645</f>
        <v>4</v>
      </c>
      <c r="L645" s="271" t="e">
        <f t="shared" ref="L645:L708" si="262">B645/K645</f>
        <v>#DIV/0!</v>
      </c>
      <c r="M645" s="272">
        <f t="shared" ref="M645:M708" si="263">C645*K645</f>
        <v>40</v>
      </c>
      <c r="N645" s="389"/>
      <c r="O645" s="455" t="e">
        <f>(A645*B645*W645)+(B645*'Calculateur de trading'!H645)</f>
        <v>#DIV/0!</v>
      </c>
      <c r="P645" s="274" t="e">
        <f>O645/'Déscriptions des trades'!CK645</f>
        <v>#DIV/0!</v>
      </c>
      <c r="Q645" s="456" t="e">
        <f>'Déscriptions des trades'!CK645-O645</f>
        <v>#DIV/0!</v>
      </c>
      <c r="R645" s="466" t="e">
        <f t="shared" si="244"/>
        <v>#DIV/0!</v>
      </c>
      <c r="S645" s="389"/>
      <c r="T645" s="12"/>
      <c r="U645" s="25"/>
      <c r="V645" s="15"/>
      <c r="W645" s="490">
        <f t="shared" si="248"/>
        <v>0</v>
      </c>
      <c r="X645" s="21" t="e">
        <f>W645*U645/'Déscriptions des trades'!CK645*'Déscriptions des trades'!B645</f>
        <v>#DIV/0!</v>
      </c>
      <c r="Y645" s="459"/>
      <c r="Z645" s="389"/>
      <c r="AA645" s="23">
        <f t="shared" si="245"/>
        <v>0.1</v>
      </c>
      <c r="AB645" s="17" t="e">
        <f>(AA645*'Déscriptions des trades'!U645*'Déscriptions des trades'!B645/'Déscriptions des trades'!CK645)*'Déscriptions des trades'!W645</f>
        <v>#DIV/0!</v>
      </c>
      <c r="AC645" s="265" t="e">
        <f>AB645*'Déscriptions des trades'!CK645</f>
        <v>#DIV/0!</v>
      </c>
      <c r="AD645" s="266" t="e">
        <f>'Déscriptions des trades'!CK645-AC645</f>
        <v>#DIV/0!</v>
      </c>
      <c r="AE645" s="389"/>
      <c r="AF645" s="399">
        <v>641</v>
      </c>
      <c r="AG645" s="389"/>
      <c r="AH645" s="20"/>
      <c r="AI645" s="303"/>
      <c r="AJ645" s="307"/>
      <c r="AK645" s="161"/>
      <c r="AL645" s="305"/>
      <c r="AM645" s="305"/>
      <c r="AN645" s="162"/>
      <c r="AO645" s="439"/>
      <c r="AP645" s="162"/>
      <c r="AQ645" s="113"/>
      <c r="AR645" s="113"/>
      <c r="AS645" s="384"/>
      <c r="AT645" s="306"/>
      <c r="AU645" s="306"/>
      <c r="AV645" s="160"/>
      <c r="AW645" s="158"/>
      <c r="AX645" s="385"/>
      <c r="AY645" s="453"/>
      <c r="AZ645" s="165"/>
      <c r="BA645" s="301"/>
      <c r="BB645" s="165"/>
      <c r="BC645" s="301"/>
      <c r="BD645" s="165"/>
      <c r="BE645" s="302"/>
      <c r="BF645" s="302"/>
      <c r="BG645" s="165"/>
      <c r="BH645" s="303"/>
      <c r="BI645" s="165"/>
      <c r="BJ645" s="304"/>
      <c r="BK645" s="394"/>
      <c r="BL645" s="302"/>
      <c r="BM645" s="302"/>
      <c r="BN645" s="394"/>
      <c r="BO645" s="302"/>
      <c r="BP645" s="13"/>
      <c r="BQ645" s="302"/>
      <c r="BR645" s="13"/>
      <c r="BS645" s="302"/>
      <c r="BT645" s="13"/>
      <c r="BU645" s="302"/>
      <c r="BV645" s="386"/>
      <c r="BW645" s="303"/>
      <c r="BX645" s="303"/>
      <c r="BY645" s="302"/>
      <c r="BZ645" s="302"/>
      <c r="CA645" s="387"/>
      <c r="CB645" s="395"/>
      <c r="CC645" s="12"/>
      <c r="CD645" s="304"/>
      <c r="CE645" s="14"/>
      <c r="CF645" s="395"/>
      <c r="CG645" s="397"/>
      <c r="CH645" s="300">
        <f t="shared" si="249"/>
        <v>0</v>
      </c>
      <c r="CI645" s="26"/>
      <c r="CJ645" s="17">
        <f t="shared" si="246"/>
        <v>0</v>
      </c>
      <c r="CK645" s="18">
        <f t="shared" si="257"/>
        <v>12.89</v>
      </c>
      <c r="CM645" s="164"/>
      <c r="CN645" s="302"/>
      <c r="CO645" s="13">
        <f t="shared" si="250"/>
        <v>0</v>
      </c>
      <c r="CP645" s="302"/>
      <c r="CQ645" s="13">
        <f t="shared" si="251"/>
        <v>0</v>
      </c>
      <c r="CR645" s="302"/>
      <c r="CS645" s="13">
        <f t="shared" si="252"/>
        <v>0</v>
      </c>
      <c r="CT645" s="302"/>
      <c r="CU645" s="13">
        <f t="shared" si="247"/>
        <v>0</v>
      </c>
      <c r="CV645" s="302"/>
      <c r="CW645" s="13">
        <f t="shared" si="253"/>
        <v>0</v>
      </c>
      <c r="CX645" s="13">
        <f t="shared" si="254"/>
        <v>0</v>
      </c>
      <c r="CY645" s="251">
        <f t="shared" si="255"/>
        <v>0</v>
      </c>
      <c r="CZ645" s="13" t="s">
        <v>29</v>
      </c>
      <c r="DA645" s="13">
        <v>50</v>
      </c>
      <c r="DB645" s="22">
        <f t="shared" si="256"/>
        <v>0</v>
      </c>
      <c r="DD645" s="24"/>
      <c r="DF645" s="163"/>
      <c r="DH645" s="24"/>
      <c r="DI645" s="447"/>
      <c r="DJ645" s="163"/>
    </row>
    <row r="646" spans="1:114" s="7" customFormat="1">
      <c r="A646" s="277">
        <f t="shared" ref="A646:A709" si="264">A645</f>
        <v>50</v>
      </c>
      <c r="B646" s="21" t="e">
        <f>'Calculateur de trading'!I646/C646/W646</f>
        <v>#DIV/0!</v>
      </c>
      <c r="C646" s="278">
        <f t="shared" ref="C646:C709" si="265">C645</f>
        <v>10</v>
      </c>
      <c r="D646" s="278"/>
      <c r="E646" s="273">
        <f t="shared" ref="E646:E709" si="266">E645</f>
        <v>100</v>
      </c>
      <c r="F646" s="271">
        <f t="shared" si="258"/>
        <v>2</v>
      </c>
      <c r="G646" s="271" t="e">
        <f t="shared" si="259"/>
        <v>#DIV/0!</v>
      </c>
      <c r="H646" s="272">
        <f t="shared" si="260"/>
        <v>20</v>
      </c>
      <c r="I646" s="270"/>
      <c r="J646" s="273">
        <f t="shared" ref="J646:J709" si="267">J645</f>
        <v>200</v>
      </c>
      <c r="K646" s="271">
        <f t="shared" si="261"/>
        <v>4</v>
      </c>
      <c r="L646" s="271" t="e">
        <f t="shared" si="262"/>
        <v>#DIV/0!</v>
      </c>
      <c r="M646" s="272">
        <f t="shared" si="263"/>
        <v>40</v>
      </c>
      <c r="N646" s="389"/>
      <c r="O646" s="455" t="e">
        <f>(A646*B646*W646)+(B646*'Calculateur de trading'!H646)</f>
        <v>#DIV/0!</v>
      </c>
      <c r="P646" s="274" t="e">
        <f>O646/'Déscriptions des trades'!CK646</f>
        <v>#DIV/0!</v>
      </c>
      <c r="Q646" s="456" t="e">
        <f>'Déscriptions des trades'!CK646-O646</f>
        <v>#DIV/0!</v>
      </c>
      <c r="R646" s="466" t="e">
        <f t="shared" ref="R646:R709" si="268">B646*C646</f>
        <v>#DIV/0!</v>
      </c>
      <c r="S646" s="389"/>
      <c r="T646" s="12"/>
      <c r="U646" s="25"/>
      <c r="V646" s="15"/>
      <c r="W646" s="490">
        <f t="shared" si="248"/>
        <v>0</v>
      </c>
      <c r="X646" s="21" t="e">
        <f>W646*U646/'Déscriptions des trades'!CK646*'Déscriptions des trades'!B646</f>
        <v>#DIV/0!</v>
      </c>
      <c r="Y646" s="459"/>
      <c r="Z646" s="389"/>
      <c r="AA646" s="23">
        <f t="shared" ref="AA646:AA709" si="269">AA645</f>
        <v>0.1</v>
      </c>
      <c r="AB646" s="17" t="e">
        <f>(AA646*'Déscriptions des trades'!U646*'Déscriptions des trades'!B646/'Déscriptions des trades'!CK646)*'Déscriptions des trades'!W646</f>
        <v>#DIV/0!</v>
      </c>
      <c r="AC646" s="265" t="e">
        <f>AB646*'Déscriptions des trades'!CK646</f>
        <v>#DIV/0!</v>
      </c>
      <c r="AD646" s="266" t="e">
        <f>'Déscriptions des trades'!CK646-AC646</f>
        <v>#DIV/0!</v>
      </c>
      <c r="AE646" s="389"/>
      <c r="AF646" s="399">
        <v>642</v>
      </c>
      <c r="AG646" s="389"/>
      <c r="AH646" s="20"/>
      <c r="AI646" s="303"/>
      <c r="AJ646" s="307"/>
      <c r="AK646" s="161"/>
      <c r="AL646" s="305"/>
      <c r="AM646" s="305"/>
      <c r="AN646" s="162"/>
      <c r="AO646" s="439"/>
      <c r="AP646" s="162"/>
      <c r="AQ646" s="113"/>
      <c r="AR646" s="113"/>
      <c r="AS646" s="384"/>
      <c r="AT646" s="306"/>
      <c r="AU646" s="306"/>
      <c r="AV646" s="160"/>
      <c r="AW646" s="158"/>
      <c r="AX646" s="385"/>
      <c r="AY646" s="453"/>
      <c r="AZ646" s="165"/>
      <c r="BA646" s="301"/>
      <c r="BB646" s="165"/>
      <c r="BC646" s="301"/>
      <c r="BD646" s="165"/>
      <c r="BE646" s="302"/>
      <c r="BF646" s="302"/>
      <c r="BG646" s="165"/>
      <c r="BH646" s="303"/>
      <c r="BI646" s="165"/>
      <c r="BJ646" s="304"/>
      <c r="BK646" s="394"/>
      <c r="BL646" s="302"/>
      <c r="BM646" s="302"/>
      <c r="BN646" s="394"/>
      <c r="BO646" s="302"/>
      <c r="BP646" s="13"/>
      <c r="BQ646" s="302"/>
      <c r="BR646" s="13"/>
      <c r="BS646" s="302"/>
      <c r="BT646" s="13"/>
      <c r="BU646" s="302"/>
      <c r="BV646" s="386"/>
      <c r="BW646" s="303"/>
      <c r="BX646" s="303"/>
      <c r="BY646" s="302"/>
      <c r="BZ646" s="302"/>
      <c r="CA646" s="387"/>
      <c r="CB646" s="395"/>
      <c r="CC646" s="12"/>
      <c r="CD646" s="304"/>
      <c r="CE646" s="14"/>
      <c r="CF646" s="395"/>
      <c r="CG646" s="397"/>
      <c r="CH646" s="300">
        <f t="shared" si="249"/>
        <v>0</v>
      </c>
      <c r="CI646" s="26"/>
      <c r="CJ646" s="17">
        <f t="shared" si="246"/>
        <v>0</v>
      </c>
      <c r="CK646" s="18">
        <f t="shared" si="257"/>
        <v>12.89</v>
      </c>
      <c r="CM646" s="164"/>
      <c r="CN646" s="302"/>
      <c r="CO646" s="13">
        <f t="shared" si="250"/>
        <v>0</v>
      </c>
      <c r="CP646" s="302"/>
      <c r="CQ646" s="13">
        <f t="shared" si="251"/>
        <v>0</v>
      </c>
      <c r="CR646" s="302"/>
      <c r="CS646" s="13">
        <f t="shared" si="252"/>
        <v>0</v>
      </c>
      <c r="CT646" s="302"/>
      <c r="CU646" s="13">
        <f t="shared" si="247"/>
        <v>0</v>
      </c>
      <c r="CV646" s="302"/>
      <c r="CW646" s="13">
        <f t="shared" si="253"/>
        <v>0</v>
      </c>
      <c r="CX646" s="13">
        <f t="shared" si="254"/>
        <v>0</v>
      </c>
      <c r="CY646" s="251">
        <f t="shared" si="255"/>
        <v>0</v>
      </c>
      <c r="CZ646" s="13" t="s">
        <v>29</v>
      </c>
      <c r="DA646" s="13">
        <v>50</v>
      </c>
      <c r="DB646" s="22">
        <f t="shared" si="256"/>
        <v>0</v>
      </c>
      <c r="DD646" s="24"/>
      <c r="DF646" s="163"/>
      <c r="DH646" s="24"/>
      <c r="DI646" s="447"/>
      <c r="DJ646" s="163"/>
    </row>
    <row r="647" spans="1:114" s="7" customFormat="1">
      <c r="A647" s="277">
        <f t="shared" si="264"/>
        <v>50</v>
      </c>
      <c r="B647" s="21" t="e">
        <f>'Calculateur de trading'!I647/C647/W647</f>
        <v>#DIV/0!</v>
      </c>
      <c r="C647" s="278">
        <f t="shared" si="265"/>
        <v>10</v>
      </c>
      <c r="D647" s="426"/>
      <c r="E647" s="273">
        <f t="shared" si="266"/>
        <v>100</v>
      </c>
      <c r="F647" s="271">
        <f t="shared" si="258"/>
        <v>2</v>
      </c>
      <c r="G647" s="271" t="e">
        <f t="shared" si="259"/>
        <v>#DIV/0!</v>
      </c>
      <c r="H647" s="272">
        <f t="shared" si="260"/>
        <v>20</v>
      </c>
      <c r="I647" s="270"/>
      <c r="J647" s="273">
        <f t="shared" si="267"/>
        <v>200</v>
      </c>
      <c r="K647" s="271">
        <f t="shared" si="261"/>
        <v>4</v>
      </c>
      <c r="L647" s="271" t="e">
        <f t="shared" si="262"/>
        <v>#DIV/0!</v>
      </c>
      <c r="M647" s="272">
        <f t="shared" si="263"/>
        <v>40</v>
      </c>
      <c r="N647" s="389"/>
      <c r="O647" s="455" t="e">
        <f>(A647*B647*W647)+(B647*'Calculateur de trading'!H647)</f>
        <v>#DIV/0!</v>
      </c>
      <c r="P647" s="274" t="e">
        <f>O647/'Déscriptions des trades'!CK647</f>
        <v>#DIV/0!</v>
      </c>
      <c r="Q647" s="456" t="e">
        <f>'Déscriptions des trades'!CK647-O647</f>
        <v>#DIV/0!</v>
      </c>
      <c r="R647" s="466" t="e">
        <f t="shared" si="268"/>
        <v>#DIV/0!</v>
      </c>
      <c r="S647" s="389"/>
      <c r="T647" s="12"/>
      <c r="U647" s="25"/>
      <c r="V647" s="15"/>
      <c r="W647" s="490">
        <f t="shared" si="248"/>
        <v>0</v>
      </c>
      <c r="X647" s="21" t="e">
        <f>W647*U647/'Déscriptions des trades'!CK647*'Déscriptions des trades'!B647</f>
        <v>#DIV/0!</v>
      </c>
      <c r="Y647" s="459"/>
      <c r="Z647" s="389"/>
      <c r="AA647" s="23">
        <f t="shared" si="269"/>
        <v>0.1</v>
      </c>
      <c r="AB647" s="17" t="e">
        <f>(AA647*'Déscriptions des trades'!U647*'Déscriptions des trades'!B647/'Déscriptions des trades'!CK647)*'Déscriptions des trades'!W647</f>
        <v>#DIV/0!</v>
      </c>
      <c r="AC647" s="265" t="e">
        <f>AB647*'Déscriptions des trades'!CK647</f>
        <v>#DIV/0!</v>
      </c>
      <c r="AD647" s="266" t="e">
        <f>'Déscriptions des trades'!CK647-AC647</f>
        <v>#DIV/0!</v>
      </c>
      <c r="AE647" s="389"/>
      <c r="AF647" s="399">
        <v>643</v>
      </c>
      <c r="AG647" s="389"/>
      <c r="AH647" s="20"/>
      <c r="AI647" s="303"/>
      <c r="AJ647" s="307"/>
      <c r="AK647" s="161"/>
      <c r="AL647" s="305"/>
      <c r="AM647" s="305"/>
      <c r="AN647" s="162"/>
      <c r="AO647" s="439"/>
      <c r="AP647" s="162"/>
      <c r="AQ647" s="113"/>
      <c r="AR647" s="113"/>
      <c r="AS647" s="384"/>
      <c r="AT647" s="306"/>
      <c r="AU647" s="306"/>
      <c r="AV647" s="160"/>
      <c r="AW647" s="158"/>
      <c r="AX647" s="385"/>
      <c r="AY647" s="453"/>
      <c r="AZ647" s="165"/>
      <c r="BA647" s="301"/>
      <c r="BB647" s="165"/>
      <c r="BC647" s="301"/>
      <c r="BD647" s="165"/>
      <c r="BE647" s="302"/>
      <c r="BF647" s="302"/>
      <c r="BG647" s="165"/>
      <c r="BH647" s="303"/>
      <c r="BI647" s="165"/>
      <c r="BJ647" s="304"/>
      <c r="BK647" s="394"/>
      <c r="BL647" s="302"/>
      <c r="BM647" s="302"/>
      <c r="BN647" s="394"/>
      <c r="BO647" s="302"/>
      <c r="BP647" s="13"/>
      <c r="BQ647" s="302"/>
      <c r="BR647" s="13"/>
      <c r="BS647" s="302"/>
      <c r="BT647" s="13"/>
      <c r="BU647" s="302"/>
      <c r="BV647" s="386"/>
      <c r="BW647" s="303"/>
      <c r="BX647" s="303"/>
      <c r="BY647" s="302"/>
      <c r="BZ647" s="302"/>
      <c r="CA647" s="387"/>
      <c r="CB647" s="395"/>
      <c r="CC647" s="12"/>
      <c r="CD647" s="304"/>
      <c r="CE647" s="14"/>
      <c r="CF647" s="395"/>
      <c r="CG647" s="397"/>
      <c r="CH647" s="300">
        <f t="shared" si="249"/>
        <v>0</v>
      </c>
      <c r="CI647" s="26"/>
      <c r="CJ647" s="17">
        <f t="shared" si="246"/>
        <v>0</v>
      </c>
      <c r="CK647" s="18">
        <f t="shared" si="257"/>
        <v>12.89</v>
      </c>
      <c r="CM647" s="164"/>
      <c r="CN647" s="302"/>
      <c r="CO647" s="13">
        <f t="shared" si="250"/>
        <v>0</v>
      </c>
      <c r="CP647" s="302"/>
      <c r="CQ647" s="13">
        <f t="shared" si="251"/>
        <v>0</v>
      </c>
      <c r="CR647" s="302"/>
      <c r="CS647" s="13">
        <f t="shared" si="252"/>
        <v>0</v>
      </c>
      <c r="CT647" s="302"/>
      <c r="CU647" s="13">
        <f t="shared" si="247"/>
        <v>0</v>
      </c>
      <c r="CV647" s="302"/>
      <c r="CW647" s="13">
        <f t="shared" si="253"/>
        <v>0</v>
      </c>
      <c r="CX647" s="13">
        <f t="shared" si="254"/>
        <v>0</v>
      </c>
      <c r="CY647" s="251">
        <f t="shared" si="255"/>
        <v>0</v>
      </c>
      <c r="CZ647" s="13" t="s">
        <v>29</v>
      </c>
      <c r="DA647" s="13">
        <v>50</v>
      </c>
      <c r="DB647" s="22">
        <f t="shared" si="256"/>
        <v>0</v>
      </c>
      <c r="DD647" s="24"/>
      <c r="DF647" s="163"/>
      <c r="DH647" s="24"/>
      <c r="DI647" s="447"/>
      <c r="DJ647" s="163"/>
    </row>
    <row r="648" spans="1:114" s="7" customFormat="1">
      <c r="A648" s="277">
        <f t="shared" si="264"/>
        <v>50</v>
      </c>
      <c r="B648" s="21" t="e">
        <f>'Calculateur de trading'!I648/C648/W648</f>
        <v>#DIV/0!</v>
      </c>
      <c r="C648" s="278">
        <f t="shared" si="265"/>
        <v>10</v>
      </c>
      <c r="D648" s="278"/>
      <c r="E648" s="273">
        <f t="shared" si="266"/>
        <v>100</v>
      </c>
      <c r="F648" s="271">
        <f t="shared" si="258"/>
        <v>2</v>
      </c>
      <c r="G648" s="271" t="e">
        <f t="shared" si="259"/>
        <v>#DIV/0!</v>
      </c>
      <c r="H648" s="272">
        <f t="shared" si="260"/>
        <v>20</v>
      </c>
      <c r="I648" s="270"/>
      <c r="J648" s="273">
        <f t="shared" si="267"/>
        <v>200</v>
      </c>
      <c r="K648" s="271">
        <f t="shared" si="261"/>
        <v>4</v>
      </c>
      <c r="L648" s="271" t="e">
        <f t="shared" si="262"/>
        <v>#DIV/0!</v>
      </c>
      <c r="M648" s="272">
        <f t="shared" si="263"/>
        <v>40</v>
      </c>
      <c r="N648" s="389"/>
      <c r="O648" s="455" t="e">
        <f>(A648*B648*W648)+(B648*'Calculateur de trading'!H648)</f>
        <v>#DIV/0!</v>
      </c>
      <c r="P648" s="274" t="e">
        <f>O648/'Déscriptions des trades'!CK648</f>
        <v>#DIV/0!</v>
      </c>
      <c r="Q648" s="456" t="e">
        <f>'Déscriptions des trades'!CK648-O648</f>
        <v>#DIV/0!</v>
      </c>
      <c r="R648" s="466" t="e">
        <f t="shared" si="268"/>
        <v>#DIV/0!</v>
      </c>
      <c r="S648" s="389"/>
      <c r="T648" s="12"/>
      <c r="U648" s="25"/>
      <c r="V648" s="15"/>
      <c r="W648" s="490">
        <f t="shared" si="248"/>
        <v>0</v>
      </c>
      <c r="X648" s="21" t="e">
        <f>W648*U648/'Déscriptions des trades'!CK648*'Déscriptions des trades'!B648</f>
        <v>#DIV/0!</v>
      </c>
      <c r="Y648" s="459"/>
      <c r="Z648" s="389"/>
      <c r="AA648" s="23">
        <f t="shared" si="269"/>
        <v>0.1</v>
      </c>
      <c r="AB648" s="17" t="e">
        <f>(AA648*'Déscriptions des trades'!U648*'Déscriptions des trades'!B648/'Déscriptions des trades'!CK648)*'Déscriptions des trades'!W648</f>
        <v>#DIV/0!</v>
      </c>
      <c r="AC648" s="265" t="e">
        <f>AB648*'Déscriptions des trades'!CK648</f>
        <v>#DIV/0!</v>
      </c>
      <c r="AD648" s="266" t="e">
        <f>'Déscriptions des trades'!CK648-AC648</f>
        <v>#DIV/0!</v>
      </c>
      <c r="AE648" s="389"/>
      <c r="AF648" s="399">
        <v>644</v>
      </c>
      <c r="AG648" s="389"/>
      <c r="AH648" s="20"/>
      <c r="AI648" s="303"/>
      <c r="AJ648" s="307"/>
      <c r="AK648" s="161"/>
      <c r="AL648" s="305"/>
      <c r="AM648" s="305"/>
      <c r="AN648" s="162"/>
      <c r="AO648" s="439"/>
      <c r="AP648" s="162"/>
      <c r="AQ648" s="113"/>
      <c r="AR648" s="113"/>
      <c r="AS648" s="384"/>
      <c r="AT648" s="306"/>
      <c r="AU648" s="306"/>
      <c r="AV648" s="160"/>
      <c r="AW648" s="158"/>
      <c r="AX648" s="385"/>
      <c r="AY648" s="453"/>
      <c r="AZ648" s="165"/>
      <c r="BA648" s="301"/>
      <c r="BB648" s="165"/>
      <c r="BC648" s="301"/>
      <c r="BD648" s="165"/>
      <c r="BE648" s="302"/>
      <c r="BF648" s="302"/>
      <c r="BG648" s="165"/>
      <c r="BH648" s="303"/>
      <c r="BI648" s="165"/>
      <c r="BJ648" s="304"/>
      <c r="BK648" s="394"/>
      <c r="BL648" s="302"/>
      <c r="BM648" s="302"/>
      <c r="BN648" s="394"/>
      <c r="BO648" s="302"/>
      <c r="BP648" s="13"/>
      <c r="BQ648" s="302"/>
      <c r="BR648" s="13"/>
      <c r="BS648" s="302"/>
      <c r="BT648" s="13"/>
      <c r="BU648" s="302"/>
      <c r="BV648" s="386"/>
      <c r="BW648" s="303"/>
      <c r="BX648" s="303"/>
      <c r="BY648" s="302"/>
      <c r="BZ648" s="302"/>
      <c r="CA648" s="387"/>
      <c r="CB648" s="395"/>
      <c r="CC648" s="12"/>
      <c r="CD648" s="304"/>
      <c r="CE648" s="14"/>
      <c r="CF648" s="395"/>
      <c r="CG648" s="397"/>
      <c r="CH648" s="300">
        <f t="shared" si="249"/>
        <v>0</v>
      </c>
      <c r="CI648" s="26"/>
      <c r="CJ648" s="17">
        <f t="shared" ref="CJ648:CJ711" si="270">CI648/CK647</f>
        <v>0</v>
      </c>
      <c r="CK648" s="18">
        <f t="shared" si="257"/>
        <v>12.89</v>
      </c>
      <c r="CM648" s="164"/>
      <c r="CN648" s="302"/>
      <c r="CO648" s="13">
        <f t="shared" si="250"/>
        <v>0</v>
      </c>
      <c r="CP648" s="302"/>
      <c r="CQ648" s="13">
        <f t="shared" si="251"/>
        <v>0</v>
      </c>
      <c r="CR648" s="302"/>
      <c r="CS648" s="13">
        <f t="shared" si="252"/>
        <v>0</v>
      </c>
      <c r="CT648" s="302"/>
      <c r="CU648" s="13">
        <f t="shared" ref="CU648:CU711" si="271">IF(CT648="Bon",10,)</f>
        <v>0</v>
      </c>
      <c r="CV648" s="302"/>
      <c r="CW648" s="13">
        <f t="shared" si="253"/>
        <v>0</v>
      </c>
      <c r="CX648" s="13">
        <f t="shared" si="254"/>
        <v>0</v>
      </c>
      <c r="CY648" s="251">
        <f t="shared" si="255"/>
        <v>0</v>
      </c>
      <c r="CZ648" s="13" t="s">
        <v>29</v>
      </c>
      <c r="DA648" s="13">
        <v>50</v>
      </c>
      <c r="DB648" s="22">
        <f t="shared" si="256"/>
        <v>0</v>
      </c>
      <c r="DD648" s="24"/>
      <c r="DF648" s="163"/>
      <c r="DH648" s="24"/>
      <c r="DI648" s="447"/>
      <c r="DJ648" s="163"/>
    </row>
    <row r="649" spans="1:114" s="7" customFormat="1">
      <c r="A649" s="277">
        <f t="shared" si="264"/>
        <v>50</v>
      </c>
      <c r="B649" s="21" t="e">
        <f>'Calculateur de trading'!I649/C649/W649</f>
        <v>#DIV/0!</v>
      </c>
      <c r="C649" s="278">
        <f t="shared" si="265"/>
        <v>10</v>
      </c>
      <c r="D649" s="426"/>
      <c r="E649" s="273">
        <f t="shared" si="266"/>
        <v>100</v>
      </c>
      <c r="F649" s="271">
        <f t="shared" si="258"/>
        <v>2</v>
      </c>
      <c r="G649" s="271" t="e">
        <f t="shared" si="259"/>
        <v>#DIV/0!</v>
      </c>
      <c r="H649" s="272">
        <f t="shared" si="260"/>
        <v>20</v>
      </c>
      <c r="I649" s="270"/>
      <c r="J649" s="273">
        <f t="shared" si="267"/>
        <v>200</v>
      </c>
      <c r="K649" s="271">
        <f t="shared" si="261"/>
        <v>4</v>
      </c>
      <c r="L649" s="271" t="e">
        <f t="shared" si="262"/>
        <v>#DIV/0!</v>
      </c>
      <c r="M649" s="272">
        <f t="shared" si="263"/>
        <v>40</v>
      </c>
      <c r="N649" s="389"/>
      <c r="O649" s="455" t="e">
        <f>(A649*B649*W649)+(B649*'Calculateur de trading'!H649)</f>
        <v>#DIV/0!</v>
      </c>
      <c r="P649" s="274" t="e">
        <f>O649/'Déscriptions des trades'!CK649</f>
        <v>#DIV/0!</v>
      </c>
      <c r="Q649" s="456" t="e">
        <f>'Déscriptions des trades'!CK649-O649</f>
        <v>#DIV/0!</v>
      </c>
      <c r="R649" s="466" t="e">
        <f t="shared" si="268"/>
        <v>#DIV/0!</v>
      </c>
      <c r="S649" s="389"/>
      <c r="T649" s="12"/>
      <c r="U649" s="25"/>
      <c r="V649" s="15"/>
      <c r="W649" s="490">
        <f t="shared" ref="W649:W712" si="272">W648</f>
        <v>0</v>
      </c>
      <c r="X649" s="21" t="e">
        <f>W649*U649/'Déscriptions des trades'!CK649*'Déscriptions des trades'!B649</f>
        <v>#DIV/0!</v>
      </c>
      <c r="Y649" s="459"/>
      <c r="Z649" s="389"/>
      <c r="AA649" s="23">
        <f t="shared" si="269"/>
        <v>0.1</v>
      </c>
      <c r="AB649" s="17" t="e">
        <f>(AA649*'Déscriptions des trades'!U649*'Déscriptions des trades'!B649/'Déscriptions des trades'!CK649)*'Déscriptions des trades'!W649</f>
        <v>#DIV/0!</v>
      </c>
      <c r="AC649" s="265" t="e">
        <f>AB649*'Déscriptions des trades'!CK649</f>
        <v>#DIV/0!</v>
      </c>
      <c r="AD649" s="266" t="e">
        <f>'Déscriptions des trades'!CK649-AC649</f>
        <v>#DIV/0!</v>
      </c>
      <c r="AE649" s="389"/>
      <c r="AF649" s="399">
        <v>645</v>
      </c>
      <c r="AG649" s="389"/>
      <c r="AH649" s="20"/>
      <c r="AI649" s="303"/>
      <c r="AJ649" s="307"/>
      <c r="AK649" s="161"/>
      <c r="AL649" s="305"/>
      <c r="AM649" s="305"/>
      <c r="AN649" s="162"/>
      <c r="AO649" s="439"/>
      <c r="AP649" s="162"/>
      <c r="AQ649" s="113"/>
      <c r="AR649" s="113"/>
      <c r="AS649" s="384"/>
      <c r="AT649" s="306"/>
      <c r="AU649" s="306"/>
      <c r="AV649" s="160"/>
      <c r="AW649" s="158"/>
      <c r="AX649" s="385"/>
      <c r="AY649" s="453"/>
      <c r="AZ649" s="165"/>
      <c r="BA649" s="301"/>
      <c r="BB649" s="165"/>
      <c r="BC649" s="301"/>
      <c r="BD649" s="165"/>
      <c r="BE649" s="302"/>
      <c r="BF649" s="302"/>
      <c r="BG649" s="165"/>
      <c r="BH649" s="303"/>
      <c r="BI649" s="165"/>
      <c r="BJ649" s="304"/>
      <c r="BK649" s="394"/>
      <c r="BL649" s="302"/>
      <c r="BM649" s="302"/>
      <c r="BN649" s="394"/>
      <c r="BO649" s="302"/>
      <c r="BP649" s="13"/>
      <c r="BQ649" s="302"/>
      <c r="BR649" s="13"/>
      <c r="BS649" s="302"/>
      <c r="BT649" s="13"/>
      <c r="BU649" s="302"/>
      <c r="BV649" s="386"/>
      <c r="BW649" s="303"/>
      <c r="BX649" s="303"/>
      <c r="BY649" s="302"/>
      <c r="BZ649" s="302"/>
      <c r="CA649" s="387"/>
      <c r="CB649" s="395"/>
      <c r="CC649" s="12"/>
      <c r="CD649" s="304"/>
      <c r="CE649" s="14"/>
      <c r="CF649" s="395"/>
      <c r="CG649" s="397"/>
      <c r="CH649" s="300">
        <f t="shared" si="249"/>
        <v>0</v>
      </c>
      <c r="CI649" s="26"/>
      <c r="CJ649" s="17">
        <f t="shared" si="270"/>
        <v>0</v>
      </c>
      <c r="CK649" s="18">
        <f t="shared" si="257"/>
        <v>12.89</v>
      </c>
      <c r="CM649" s="164"/>
      <c r="CN649" s="302"/>
      <c r="CO649" s="13">
        <f t="shared" si="250"/>
        <v>0</v>
      </c>
      <c r="CP649" s="302"/>
      <c r="CQ649" s="13">
        <f t="shared" si="251"/>
        <v>0</v>
      </c>
      <c r="CR649" s="302"/>
      <c r="CS649" s="13">
        <f t="shared" si="252"/>
        <v>0</v>
      </c>
      <c r="CT649" s="302"/>
      <c r="CU649" s="13">
        <f t="shared" si="271"/>
        <v>0</v>
      </c>
      <c r="CV649" s="302"/>
      <c r="CW649" s="13">
        <f t="shared" si="253"/>
        <v>0</v>
      </c>
      <c r="CX649" s="13">
        <f t="shared" si="254"/>
        <v>0</v>
      </c>
      <c r="CY649" s="251">
        <f t="shared" si="255"/>
        <v>0</v>
      </c>
      <c r="CZ649" s="13" t="s">
        <v>29</v>
      </c>
      <c r="DA649" s="13">
        <v>50</v>
      </c>
      <c r="DB649" s="22">
        <f t="shared" si="256"/>
        <v>0</v>
      </c>
      <c r="DD649" s="24"/>
      <c r="DF649" s="163"/>
      <c r="DH649" s="24"/>
      <c r="DI649" s="447"/>
      <c r="DJ649" s="163"/>
    </row>
    <row r="650" spans="1:114" s="7" customFormat="1">
      <c r="A650" s="277">
        <f t="shared" si="264"/>
        <v>50</v>
      </c>
      <c r="B650" s="21" t="e">
        <f>'Calculateur de trading'!I650/C650/W650</f>
        <v>#DIV/0!</v>
      </c>
      <c r="C650" s="278">
        <f t="shared" si="265"/>
        <v>10</v>
      </c>
      <c r="D650" s="426"/>
      <c r="E650" s="273">
        <f t="shared" si="266"/>
        <v>100</v>
      </c>
      <c r="F650" s="271">
        <f t="shared" si="258"/>
        <v>2</v>
      </c>
      <c r="G650" s="271" t="e">
        <f t="shared" si="259"/>
        <v>#DIV/0!</v>
      </c>
      <c r="H650" s="272">
        <f t="shared" si="260"/>
        <v>20</v>
      </c>
      <c r="I650" s="270"/>
      <c r="J650" s="273">
        <f t="shared" si="267"/>
        <v>200</v>
      </c>
      <c r="K650" s="271">
        <f t="shared" si="261"/>
        <v>4</v>
      </c>
      <c r="L650" s="271" t="e">
        <f t="shared" si="262"/>
        <v>#DIV/0!</v>
      </c>
      <c r="M650" s="272">
        <f t="shared" si="263"/>
        <v>40</v>
      </c>
      <c r="N650" s="389"/>
      <c r="O650" s="455" t="e">
        <f>(A650*B650*W650)+(B650*'Calculateur de trading'!H650)</f>
        <v>#DIV/0!</v>
      </c>
      <c r="P650" s="274" t="e">
        <f>O650/'Déscriptions des trades'!CK650</f>
        <v>#DIV/0!</v>
      </c>
      <c r="Q650" s="456" t="e">
        <f>'Déscriptions des trades'!CK650-O650</f>
        <v>#DIV/0!</v>
      </c>
      <c r="R650" s="466" t="e">
        <f t="shared" si="268"/>
        <v>#DIV/0!</v>
      </c>
      <c r="S650" s="389"/>
      <c r="T650" s="12"/>
      <c r="U650" s="25"/>
      <c r="V650" s="15"/>
      <c r="W650" s="490">
        <f t="shared" si="272"/>
        <v>0</v>
      </c>
      <c r="X650" s="21" t="e">
        <f>W650*U650/'Déscriptions des trades'!CK650*'Déscriptions des trades'!B650</f>
        <v>#DIV/0!</v>
      </c>
      <c r="Y650" s="459"/>
      <c r="Z650" s="389"/>
      <c r="AA650" s="23">
        <f t="shared" si="269"/>
        <v>0.1</v>
      </c>
      <c r="AB650" s="17" t="e">
        <f>(AA650*'Déscriptions des trades'!U650*'Déscriptions des trades'!B650/'Déscriptions des trades'!CK650)*'Déscriptions des trades'!W650</f>
        <v>#DIV/0!</v>
      </c>
      <c r="AC650" s="265" t="e">
        <f>AB650*'Déscriptions des trades'!CK650</f>
        <v>#DIV/0!</v>
      </c>
      <c r="AD650" s="266" t="e">
        <f>'Déscriptions des trades'!CK650-AC650</f>
        <v>#DIV/0!</v>
      </c>
      <c r="AE650" s="389"/>
      <c r="AF650" s="399">
        <v>646</v>
      </c>
      <c r="AG650" s="389"/>
      <c r="AH650" s="20"/>
      <c r="AI650" s="303"/>
      <c r="AJ650" s="307"/>
      <c r="AK650" s="161"/>
      <c r="AL650" s="305"/>
      <c r="AM650" s="305"/>
      <c r="AN650" s="162"/>
      <c r="AO650" s="439"/>
      <c r="AP650" s="162"/>
      <c r="AQ650" s="113"/>
      <c r="AR650" s="113"/>
      <c r="AS650" s="384"/>
      <c r="AT650" s="306"/>
      <c r="AU650" s="306"/>
      <c r="AV650" s="160"/>
      <c r="AW650" s="158"/>
      <c r="AX650" s="385"/>
      <c r="AY650" s="453"/>
      <c r="AZ650" s="165"/>
      <c r="BA650" s="301"/>
      <c r="BB650" s="165"/>
      <c r="BC650" s="301"/>
      <c r="BD650" s="165"/>
      <c r="BE650" s="302"/>
      <c r="BF650" s="302"/>
      <c r="BG650" s="165"/>
      <c r="BH650" s="303"/>
      <c r="BI650" s="165"/>
      <c r="BJ650" s="304"/>
      <c r="BK650" s="394"/>
      <c r="BL650" s="302"/>
      <c r="BM650" s="302"/>
      <c r="BN650" s="394"/>
      <c r="BO650" s="302"/>
      <c r="BP650" s="13"/>
      <c r="BQ650" s="302"/>
      <c r="BR650" s="13"/>
      <c r="BS650" s="302"/>
      <c r="BT650" s="13"/>
      <c r="BU650" s="302"/>
      <c r="BV650" s="386"/>
      <c r="BW650" s="303"/>
      <c r="BX650" s="303"/>
      <c r="BY650" s="302"/>
      <c r="BZ650" s="302"/>
      <c r="CA650" s="387"/>
      <c r="CB650" s="395"/>
      <c r="CC650" s="12"/>
      <c r="CD650" s="304"/>
      <c r="CE650" s="14"/>
      <c r="CF650" s="395"/>
      <c r="CG650" s="397"/>
      <c r="CH650" s="300">
        <f t="shared" si="249"/>
        <v>0</v>
      </c>
      <c r="CI650" s="26"/>
      <c r="CJ650" s="17">
        <f t="shared" si="270"/>
        <v>0</v>
      </c>
      <c r="CK650" s="18">
        <f t="shared" si="257"/>
        <v>12.89</v>
      </c>
      <c r="CM650" s="164"/>
      <c r="CN650" s="302"/>
      <c r="CO650" s="13">
        <f t="shared" si="250"/>
        <v>0</v>
      </c>
      <c r="CP650" s="302"/>
      <c r="CQ650" s="13">
        <f t="shared" si="251"/>
        <v>0</v>
      </c>
      <c r="CR650" s="302"/>
      <c r="CS650" s="13">
        <f t="shared" si="252"/>
        <v>0</v>
      </c>
      <c r="CT650" s="302"/>
      <c r="CU650" s="13">
        <f t="shared" si="271"/>
        <v>0</v>
      </c>
      <c r="CV650" s="302"/>
      <c r="CW650" s="13">
        <f t="shared" si="253"/>
        <v>0</v>
      </c>
      <c r="CX650" s="13">
        <f t="shared" si="254"/>
        <v>0</v>
      </c>
      <c r="CY650" s="251">
        <f t="shared" si="255"/>
        <v>0</v>
      </c>
      <c r="CZ650" s="13" t="s">
        <v>29</v>
      </c>
      <c r="DA650" s="13">
        <v>50</v>
      </c>
      <c r="DB650" s="22">
        <f t="shared" si="256"/>
        <v>0</v>
      </c>
      <c r="DD650" s="24"/>
      <c r="DF650" s="163"/>
      <c r="DH650" s="24"/>
      <c r="DI650" s="447"/>
      <c r="DJ650" s="163"/>
    </row>
    <row r="651" spans="1:114" s="7" customFormat="1">
      <c r="A651" s="277">
        <f t="shared" si="264"/>
        <v>50</v>
      </c>
      <c r="B651" s="21" t="e">
        <f>'Calculateur de trading'!I651/C651/W651</f>
        <v>#DIV/0!</v>
      </c>
      <c r="C651" s="278">
        <f t="shared" si="265"/>
        <v>10</v>
      </c>
      <c r="D651" s="278"/>
      <c r="E651" s="273">
        <f t="shared" si="266"/>
        <v>100</v>
      </c>
      <c r="F651" s="271">
        <f t="shared" si="258"/>
        <v>2</v>
      </c>
      <c r="G651" s="271" t="e">
        <f t="shared" si="259"/>
        <v>#DIV/0!</v>
      </c>
      <c r="H651" s="272">
        <f t="shared" si="260"/>
        <v>20</v>
      </c>
      <c r="I651" s="270"/>
      <c r="J651" s="273">
        <f t="shared" si="267"/>
        <v>200</v>
      </c>
      <c r="K651" s="271">
        <f t="shared" si="261"/>
        <v>4</v>
      </c>
      <c r="L651" s="271" t="e">
        <f t="shared" si="262"/>
        <v>#DIV/0!</v>
      </c>
      <c r="M651" s="272">
        <f t="shared" si="263"/>
        <v>40</v>
      </c>
      <c r="N651" s="389"/>
      <c r="O651" s="455" t="e">
        <f>(A651*B651*W651)+(B651*'Calculateur de trading'!H651)</f>
        <v>#DIV/0!</v>
      </c>
      <c r="P651" s="274" t="e">
        <f>O651/'Déscriptions des trades'!CK651</f>
        <v>#DIV/0!</v>
      </c>
      <c r="Q651" s="456" t="e">
        <f>'Déscriptions des trades'!CK651-O651</f>
        <v>#DIV/0!</v>
      </c>
      <c r="R651" s="466" t="e">
        <f t="shared" si="268"/>
        <v>#DIV/0!</v>
      </c>
      <c r="S651" s="389"/>
      <c r="T651" s="12"/>
      <c r="U651" s="25"/>
      <c r="V651" s="15"/>
      <c r="W651" s="490">
        <f t="shared" si="272"/>
        <v>0</v>
      </c>
      <c r="X651" s="21" t="e">
        <f>W651*U651/'Déscriptions des trades'!CK651*'Déscriptions des trades'!B651</f>
        <v>#DIV/0!</v>
      </c>
      <c r="Y651" s="459"/>
      <c r="Z651" s="389"/>
      <c r="AA651" s="23">
        <f t="shared" si="269"/>
        <v>0.1</v>
      </c>
      <c r="AB651" s="17" t="e">
        <f>(AA651*'Déscriptions des trades'!U651*'Déscriptions des trades'!B651/'Déscriptions des trades'!CK651)*'Déscriptions des trades'!W651</f>
        <v>#DIV/0!</v>
      </c>
      <c r="AC651" s="265" t="e">
        <f>AB651*'Déscriptions des trades'!CK651</f>
        <v>#DIV/0!</v>
      </c>
      <c r="AD651" s="266" t="e">
        <f>'Déscriptions des trades'!CK651-AC651</f>
        <v>#DIV/0!</v>
      </c>
      <c r="AE651" s="389"/>
      <c r="AF651" s="399">
        <v>647</v>
      </c>
      <c r="AG651" s="389"/>
      <c r="AH651" s="20"/>
      <c r="AI651" s="303"/>
      <c r="AJ651" s="307"/>
      <c r="AK651" s="161"/>
      <c r="AL651" s="305"/>
      <c r="AM651" s="305"/>
      <c r="AN651" s="162"/>
      <c r="AO651" s="439"/>
      <c r="AP651" s="162"/>
      <c r="AQ651" s="113"/>
      <c r="AR651" s="113"/>
      <c r="AS651" s="384"/>
      <c r="AT651" s="306"/>
      <c r="AU651" s="306"/>
      <c r="AV651" s="160"/>
      <c r="AW651" s="158"/>
      <c r="AX651" s="385"/>
      <c r="AY651" s="453"/>
      <c r="AZ651" s="165"/>
      <c r="BA651" s="301"/>
      <c r="BB651" s="165"/>
      <c r="BC651" s="301"/>
      <c r="BD651" s="165"/>
      <c r="BE651" s="302"/>
      <c r="BF651" s="302"/>
      <c r="BG651" s="165"/>
      <c r="BH651" s="303"/>
      <c r="BI651" s="165"/>
      <c r="BJ651" s="304"/>
      <c r="BK651" s="394"/>
      <c r="BL651" s="302"/>
      <c r="BM651" s="302"/>
      <c r="BN651" s="394"/>
      <c r="BO651" s="302"/>
      <c r="BP651" s="13"/>
      <c r="BQ651" s="302"/>
      <c r="BR651" s="13"/>
      <c r="BS651" s="302"/>
      <c r="BT651" s="13"/>
      <c r="BU651" s="302"/>
      <c r="BV651" s="386"/>
      <c r="BW651" s="303"/>
      <c r="BX651" s="303"/>
      <c r="BY651" s="302"/>
      <c r="BZ651" s="302"/>
      <c r="CA651" s="387"/>
      <c r="CB651" s="395"/>
      <c r="CC651" s="12"/>
      <c r="CD651" s="304"/>
      <c r="CE651" s="14"/>
      <c r="CF651" s="395"/>
      <c r="CG651" s="397"/>
      <c r="CH651" s="300">
        <f t="shared" si="249"/>
        <v>0</v>
      </c>
      <c r="CI651" s="26"/>
      <c r="CJ651" s="17">
        <f t="shared" si="270"/>
        <v>0</v>
      </c>
      <c r="CK651" s="18">
        <f t="shared" si="257"/>
        <v>12.89</v>
      </c>
      <c r="CM651" s="164"/>
      <c r="CN651" s="302"/>
      <c r="CO651" s="13">
        <f t="shared" si="250"/>
        <v>0</v>
      </c>
      <c r="CP651" s="302"/>
      <c r="CQ651" s="13">
        <f t="shared" si="251"/>
        <v>0</v>
      </c>
      <c r="CR651" s="302"/>
      <c r="CS651" s="13">
        <f t="shared" si="252"/>
        <v>0</v>
      </c>
      <c r="CT651" s="302"/>
      <c r="CU651" s="13">
        <f t="shared" si="271"/>
        <v>0</v>
      </c>
      <c r="CV651" s="302"/>
      <c r="CW651" s="13">
        <f t="shared" si="253"/>
        <v>0</v>
      </c>
      <c r="CX651" s="13">
        <f t="shared" si="254"/>
        <v>0</v>
      </c>
      <c r="CY651" s="251">
        <f t="shared" si="255"/>
        <v>0</v>
      </c>
      <c r="CZ651" s="13" t="s">
        <v>29</v>
      </c>
      <c r="DA651" s="13">
        <v>50</v>
      </c>
      <c r="DB651" s="22">
        <f t="shared" si="256"/>
        <v>0</v>
      </c>
      <c r="DD651" s="24"/>
      <c r="DF651" s="163"/>
      <c r="DH651" s="24"/>
      <c r="DI651" s="447"/>
      <c r="DJ651" s="163"/>
    </row>
    <row r="652" spans="1:114" s="7" customFormat="1">
      <c r="A652" s="277">
        <f t="shared" si="264"/>
        <v>50</v>
      </c>
      <c r="B652" s="21" t="e">
        <f>'Calculateur de trading'!I652/C652/W652</f>
        <v>#DIV/0!</v>
      </c>
      <c r="C652" s="278">
        <f t="shared" si="265"/>
        <v>10</v>
      </c>
      <c r="D652" s="426"/>
      <c r="E652" s="273">
        <f t="shared" si="266"/>
        <v>100</v>
      </c>
      <c r="F652" s="271">
        <f t="shared" si="258"/>
        <v>2</v>
      </c>
      <c r="G652" s="271" t="e">
        <f t="shared" si="259"/>
        <v>#DIV/0!</v>
      </c>
      <c r="H652" s="272">
        <f t="shared" si="260"/>
        <v>20</v>
      </c>
      <c r="I652" s="270"/>
      <c r="J652" s="273">
        <f t="shared" si="267"/>
        <v>200</v>
      </c>
      <c r="K652" s="271">
        <f t="shared" si="261"/>
        <v>4</v>
      </c>
      <c r="L652" s="271" t="e">
        <f t="shared" si="262"/>
        <v>#DIV/0!</v>
      </c>
      <c r="M652" s="272">
        <f t="shared" si="263"/>
        <v>40</v>
      </c>
      <c r="N652" s="389"/>
      <c r="O652" s="455" t="e">
        <f>(A652*B652*W652)+(B652*'Calculateur de trading'!H652)</f>
        <v>#DIV/0!</v>
      </c>
      <c r="P652" s="274" t="e">
        <f>O652/'Déscriptions des trades'!CK652</f>
        <v>#DIV/0!</v>
      </c>
      <c r="Q652" s="456" t="e">
        <f>'Déscriptions des trades'!CK652-O652</f>
        <v>#DIV/0!</v>
      </c>
      <c r="R652" s="466" t="e">
        <f t="shared" si="268"/>
        <v>#DIV/0!</v>
      </c>
      <c r="S652" s="389"/>
      <c r="T652" s="12"/>
      <c r="U652" s="25"/>
      <c r="V652" s="15"/>
      <c r="W652" s="490">
        <f t="shared" si="272"/>
        <v>0</v>
      </c>
      <c r="X652" s="21" t="e">
        <f>W652*U652/'Déscriptions des trades'!CK652*'Déscriptions des trades'!B652</f>
        <v>#DIV/0!</v>
      </c>
      <c r="Y652" s="459"/>
      <c r="Z652" s="389"/>
      <c r="AA652" s="23">
        <f t="shared" si="269"/>
        <v>0.1</v>
      </c>
      <c r="AB652" s="17" t="e">
        <f>(AA652*'Déscriptions des trades'!U652*'Déscriptions des trades'!B652/'Déscriptions des trades'!CK652)*'Déscriptions des trades'!W652</f>
        <v>#DIV/0!</v>
      </c>
      <c r="AC652" s="265" t="e">
        <f>AB652*'Déscriptions des trades'!CK652</f>
        <v>#DIV/0!</v>
      </c>
      <c r="AD652" s="266" t="e">
        <f>'Déscriptions des trades'!CK652-AC652</f>
        <v>#DIV/0!</v>
      </c>
      <c r="AE652" s="389"/>
      <c r="AF652" s="399">
        <v>648</v>
      </c>
      <c r="AG652" s="389"/>
      <c r="AH652" s="20"/>
      <c r="AI652" s="303"/>
      <c r="AJ652" s="307"/>
      <c r="AK652" s="161"/>
      <c r="AL652" s="305"/>
      <c r="AM652" s="305"/>
      <c r="AN652" s="162"/>
      <c r="AO652" s="439"/>
      <c r="AP652" s="162"/>
      <c r="AQ652" s="113"/>
      <c r="AR652" s="113"/>
      <c r="AS652" s="384"/>
      <c r="AT652" s="306"/>
      <c r="AU652" s="306"/>
      <c r="AV652" s="160"/>
      <c r="AW652" s="158"/>
      <c r="AX652" s="385"/>
      <c r="AY652" s="453"/>
      <c r="AZ652" s="165"/>
      <c r="BA652" s="301"/>
      <c r="BB652" s="165"/>
      <c r="BC652" s="301"/>
      <c r="BD652" s="165"/>
      <c r="BE652" s="302"/>
      <c r="BF652" s="302"/>
      <c r="BG652" s="165"/>
      <c r="BH652" s="303"/>
      <c r="BI652" s="165"/>
      <c r="BJ652" s="304"/>
      <c r="BK652" s="394"/>
      <c r="BL652" s="302"/>
      <c r="BM652" s="302"/>
      <c r="BN652" s="394"/>
      <c r="BO652" s="302"/>
      <c r="BP652" s="13"/>
      <c r="BQ652" s="302"/>
      <c r="BR652" s="13"/>
      <c r="BS652" s="302"/>
      <c r="BT652" s="13"/>
      <c r="BU652" s="302"/>
      <c r="BV652" s="386"/>
      <c r="BW652" s="303"/>
      <c r="BX652" s="303"/>
      <c r="BY652" s="302"/>
      <c r="BZ652" s="302"/>
      <c r="CA652" s="387"/>
      <c r="CB652" s="395"/>
      <c r="CC652" s="12"/>
      <c r="CD652" s="304"/>
      <c r="CE652" s="14"/>
      <c r="CF652" s="395"/>
      <c r="CG652" s="397"/>
      <c r="CH652" s="300">
        <f t="shared" si="249"/>
        <v>0</v>
      </c>
      <c r="CI652" s="26"/>
      <c r="CJ652" s="17">
        <f t="shared" si="270"/>
        <v>0</v>
      </c>
      <c r="CK652" s="18">
        <f t="shared" si="257"/>
        <v>12.89</v>
      </c>
      <c r="CM652" s="164"/>
      <c r="CN652" s="302"/>
      <c r="CO652" s="13">
        <f t="shared" si="250"/>
        <v>0</v>
      </c>
      <c r="CP652" s="302"/>
      <c r="CQ652" s="13">
        <f t="shared" si="251"/>
        <v>0</v>
      </c>
      <c r="CR652" s="302"/>
      <c r="CS652" s="13">
        <f t="shared" si="252"/>
        <v>0</v>
      </c>
      <c r="CT652" s="302"/>
      <c r="CU652" s="13">
        <f t="shared" si="271"/>
        <v>0</v>
      </c>
      <c r="CV652" s="302"/>
      <c r="CW652" s="13">
        <f t="shared" si="253"/>
        <v>0</v>
      </c>
      <c r="CX652" s="13">
        <f t="shared" si="254"/>
        <v>0</v>
      </c>
      <c r="CY652" s="251">
        <f t="shared" si="255"/>
        <v>0</v>
      </c>
      <c r="CZ652" s="13" t="s">
        <v>29</v>
      </c>
      <c r="DA652" s="13">
        <v>50</v>
      </c>
      <c r="DB652" s="22">
        <f t="shared" si="256"/>
        <v>0</v>
      </c>
      <c r="DD652" s="24"/>
      <c r="DF652" s="163"/>
      <c r="DH652" s="24"/>
      <c r="DI652" s="447"/>
      <c r="DJ652" s="163"/>
    </row>
    <row r="653" spans="1:114" s="7" customFormat="1">
      <c r="A653" s="277">
        <f t="shared" si="264"/>
        <v>50</v>
      </c>
      <c r="B653" s="21" t="e">
        <f>'Calculateur de trading'!I653/C653/W653</f>
        <v>#DIV/0!</v>
      </c>
      <c r="C653" s="278">
        <f t="shared" si="265"/>
        <v>10</v>
      </c>
      <c r="D653" s="278"/>
      <c r="E653" s="273">
        <f t="shared" si="266"/>
        <v>100</v>
      </c>
      <c r="F653" s="271">
        <f t="shared" si="258"/>
        <v>2</v>
      </c>
      <c r="G653" s="271" t="e">
        <f t="shared" si="259"/>
        <v>#DIV/0!</v>
      </c>
      <c r="H653" s="272">
        <f t="shared" si="260"/>
        <v>20</v>
      </c>
      <c r="I653" s="270"/>
      <c r="J653" s="273">
        <f t="shared" si="267"/>
        <v>200</v>
      </c>
      <c r="K653" s="271">
        <f t="shared" si="261"/>
        <v>4</v>
      </c>
      <c r="L653" s="271" t="e">
        <f t="shared" si="262"/>
        <v>#DIV/0!</v>
      </c>
      <c r="M653" s="272">
        <f t="shared" si="263"/>
        <v>40</v>
      </c>
      <c r="N653" s="389"/>
      <c r="O653" s="455" t="e">
        <f>(A653*B653*W653)+(B653*'Calculateur de trading'!H653)</f>
        <v>#DIV/0!</v>
      </c>
      <c r="P653" s="274" t="e">
        <f>O653/'Déscriptions des trades'!CK653</f>
        <v>#DIV/0!</v>
      </c>
      <c r="Q653" s="456" t="e">
        <f>'Déscriptions des trades'!CK653-O653</f>
        <v>#DIV/0!</v>
      </c>
      <c r="R653" s="466" t="e">
        <f t="shared" si="268"/>
        <v>#DIV/0!</v>
      </c>
      <c r="S653" s="389"/>
      <c r="T653" s="12"/>
      <c r="U653" s="25"/>
      <c r="V653" s="15"/>
      <c r="W653" s="490">
        <f t="shared" si="272"/>
        <v>0</v>
      </c>
      <c r="X653" s="21" t="e">
        <f>W653*U653/'Déscriptions des trades'!CK653*'Déscriptions des trades'!B653</f>
        <v>#DIV/0!</v>
      </c>
      <c r="Y653" s="459"/>
      <c r="Z653" s="389"/>
      <c r="AA653" s="23">
        <f t="shared" si="269"/>
        <v>0.1</v>
      </c>
      <c r="AB653" s="17" t="e">
        <f>(AA653*'Déscriptions des trades'!U653*'Déscriptions des trades'!B653/'Déscriptions des trades'!CK653)*'Déscriptions des trades'!W653</f>
        <v>#DIV/0!</v>
      </c>
      <c r="AC653" s="265" t="e">
        <f>AB653*'Déscriptions des trades'!CK653</f>
        <v>#DIV/0!</v>
      </c>
      <c r="AD653" s="266" t="e">
        <f>'Déscriptions des trades'!CK653-AC653</f>
        <v>#DIV/0!</v>
      </c>
      <c r="AE653" s="389"/>
      <c r="AF653" s="399">
        <v>649</v>
      </c>
      <c r="AG653" s="389"/>
      <c r="AH653" s="20"/>
      <c r="AI653" s="303"/>
      <c r="AJ653" s="307"/>
      <c r="AK653" s="161"/>
      <c r="AL653" s="305"/>
      <c r="AM653" s="305"/>
      <c r="AN653" s="162"/>
      <c r="AO653" s="439"/>
      <c r="AP653" s="162"/>
      <c r="AQ653" s="113"/>
      <c r="AR653" s="113"/>
      <c r="AS653" s="384"/>
      <c r="AT653" s="306"/>
      <c r="AU653" s="306"/>
      <c r="AV653" s="160"/>
      <c r="AW653" s="158"/>
      <c r="AX653" s="385"/>
      <c r="AY653" s="453"/>
      <c r="AZ653" s="165"/>
      <c r="BA653" s="301"/>
      <c r="BB653" s="165"/>
      <c r="BC653" s="301"/>
      <c r="BD653" s="165"/>
      <c r="BE653" s="302"/>
      <c r="BF653" s="302"/>
      <c r="BG653" s="165"/>
      <c r="BH653" s="303"/>
      <c r="BI653" s="165"/>
      <c r="BJ653" s="304"/>
      <c r="BK653" s="394"/>
      <c r="BL653" s="302"/>
      <c r="BM653" s="302"/>
      <c r="BN653" s="394"/>
      <c r="BO653" s="302"/>
      <c r="BP653" s="13"/>
      <c r="BQ653" s="302"/>
      <c r="BR653" s="13"/>
      <c r="BS653" s="302"/>
      <c r="BT653" s="13"/>
      <c r="BU653" s="302"/>
      <c r="BV653" s="386"/>
      <c r="BW653" s="303"/>
      <c r="BX653" s="303"/>
      <c r="BY653" s="302"/>
      <c r="BZ653" s="302"/>
      <c r="CA653" s="387"/>
      <c r="CB653" s="395"/>
      <c r="CC653" s="12"/>
      <c r="CD653" s="304"/>
      <c r="CE653" s="14"/>
      <c r="CF653" s="395"/>
      <c r="CG653" s="397"/>
      <c r="CH653" s="300">
        <f t="shared" si="249"/>
        <v>0</v>
      </c>
      <c r="CI653" s="26"/>
      <c r="CJ653" s="17">
        <f t="shared" si="270"/>
        <v>0</v>
      </c>
      <c r="CK653" s="18">
        <f t="shared" si="257"/>
        <v>12.89</v>
      </c>
      <c r="CM653" s="164"/>
      <c r="CN653" s="302"/>
      <c r="CO653" s="13">
        <f t="shared" si="250"/>
        <v>0</v>
      </c>
      <c r="CP653" s="302"/>
      <c r="CQ653" s="13">
        <f t="shared" si="251"/>
        <v>0</v>
      </c>
      <c r="CR653" s="302"/>
      <c r="CS653" s="13">
        <f t="shared" si="252"/>
        <v>0</v>
      </c>
      <c r="CT653" s="302"/>
      <c r="CU653" s="13">
        <f t="shared" si="271"/>
        <v>0</v>
      </c>
      <c r="CV653" s="302"/>
      <c r="CW653" s="13">
        <f t="shared" si="253"/>
        <v>0</v>
      </c>
      <c r="CX653" s="13">
        <f t="shared" si="254"/>
        <v>0</v>
      </c>
      <c r="CY653" s="251">
        <f t="shared" si="255"/>
        <v>0</v>
      </c>
      <c r="CZ653" s="13" t="s">
        <v>29</v>
      </c>
      <c r="DA653" s="13">
        <v>50</v>
      </c>
      <c r="DB653" s="22">
        <f t="shared" si="256"/>
        <v>0</v>
      </c>
      <c r="DD653" s="24"/>
      <c r="DF653" s="163"/>
      <c r="DH653" s="24"/>
      <c r="DI653" s="447"/>
      <c r="DJ653" s="163"/>
    </row>
    <row r="654" spans="1:114" s="7" customFormat="1">
      <c r="A654" s="277">
        <f t="shared" si="264"/>
        <v>50</v>
      </c>
      <c r="B654" s="21" t="e">
        <f>'Calculateur de trading'!I654/C654/W654</f>
        <v>#DIV/0!</v>
      </c>
      <c r="C654" s="278">
        <f t="shared" si="265"/>
        <v>10</v>
      </c>
      <c r="D654" s="426"/>
      <c r="E654" s="273">
        <f t="shared" si="266"/>
        <v>100</v>
      </c>
      <c r="F654" s="271">
        <f t="shared" si="258"/>
        <v>2</v>
      </c>
      <c r="G654" s="271" t="e">
        <f t="shared" si="259"/>
        <v>#DIV/0!</v>
      </c>
      <c r="H654" s="272">
        <f t="shared" si="260"/>
        <v>20</v>
      </c>
      <c r="I654" s="270"/>
      <c r="J654" s="273">
        <f t="shared" si="267"/>
        <v>200</v>
      </c>
      <c r="K654" s="271">
        <f t="shared" si="261"/>
        <v>4</v>
      </c>
      <c r="L654" s="271" t="e">
        <f t="shared" si="262"/>
        <v>#DIV/0!</v>
      </c>
      <c r="M654" s="272">
        <f t="shared" si="263"/>
        <v>40</v>
      </c>
      <c r="N654" s="389"/>
      <c r="O654" s="455" t="e">
        <f>(A654*B654*W654)+(B654*'Calculateur de trading'!H654)</f>
        <v>#DIV/0!</v>
      </c>
      <c r="P654" s="274" t="e">
        <f>O654/'Déscriptions des trades'!CK654</f>
        <v>#DIV/0!</v>
      </c>
      <c r="Q654" s="456" t="e">
        <f>'Déscriptions des trades'!CK654-O654</f>
        <v>#DIV/0!</v>
      </c>
      <c r="R654" s="466" t="e">
        <f t="shared" si="268"/>
        <v>#DIV/0!</v>
      </c>
      <c r="S654" s="389"/>
      <c r="T654" s="12"/>
      <c r="U654" s="25"/>
      <c r="V654" s="15"/>
      <c r="W654" s="490">
        <f t="shared" si="272"/>
        <v>0</v>
      </c>
      <c r="X654" s="21" t="e">
        <f>W654*U654/'Déscriptions des trades'!CK654*'Déscriptions des trades'!B654</f>
        <v>#DIV/0!</v>
      </c>
      <c r="Y654" s="459"/>
      <c r="Z654" s="389"/>
      <c r="AA654" s="23">
        <f t="shared" si="269"/>
        <v>0.1</v>
      </c>
      <c r="AB654" s="17" t="e">
        <f>(AA654*'Déscriptions des trades'!U654*'Déscriptions des trades'!B654/'Déscriptions des trades'!CK654)*'Déscriptions des trades'!W654</f>
        <v>#DIV/0!</v>
      </c>
      <c r="AC654" s="265" t="e">
        <f>AB654*'Déscriptions des trades'!CK654</f>
        <v>#DIV/0!</v>
      </c>
      <c r="AD654" s="266" t="e">
        <f>'Déscriptions des trades'!CK654-AC654</f>
        <v>#DIV/0!</v>
      </c>
      <c r="AE654" s="389"/>
      <c r="AF654" s="399">
        <v>650</v>
      </c>
      <c r="AG654" s="389"/>
      <c r="AH654" s="20"/>
      <c r="AI654" s="303"/>
      <c r="AJ654" s="307"/>
      <c r="AK654" s="161"/>
      <c r="AL654" s="305"/>
      <c r="AM654" s="305"/>
      <c r="AN654" s="162"/>
      <c r="AO654" s="439"/>
      <c r="AP654" s="162"/>
      <c r="AQ654" s="113"/>
      <c r="AR654" s="113"/>
      <c r="AS654" s="384"/>
      <c r="AT654" s="306"/>
      <c r="AU654" s="306"/>
      <c r="AV654" s="160"/>
      <c r="AW654" s="158"/>
      <c r="AX654" s="385"/>
      <c r="AY654" s="453"/>
      <c r="AZ654" s="165"/>
      <c r="BA654" s="301"/>
      <c r="BB654" s="165"/>
      <c r="BC654" s="301"/>
      <c r="BD654" s="165"/>
      <c r="BE654" s="302"/>
      <c r="BF654" s="302"/>
      <c r="BG654" s="165"/>
      <c r="BH654" s="303"/>
      <c r="BI654" s="165"/>
      <c r="BJ654" s="304"/>
      <c r="BK654" s="394"/>
      <c r="BL654" s="302"/>
      <c r="BM654" s="302"/>
      <c r="BN654" s="394"/>
      <c r="BO654" s="302"/>
      <c r="BP654" s="13"/>
      <c r="BQ654" s="302"/>
      <c r="BR654" s="13"/>
      <c r="BS654" s="302"/>
      <c r="BT654" s="13"/>
      <c r="BU654" s="302"/>
      <c r="BV654" s="386"/>
      <c r="BW654" s="303"/>
      <c r="BX654" s="303"/>
      <c r="BY654" s="302"/>
      <c r="BZ654" s="302"/>
      <c r="CA654" s="387"/>
      <c r="CB654" s="395"/>
      <c r="CC654" s="12"/>
      <c r="CD654" s="304"/>
      <c r="CE654" s="14"/>
      <c r="CF654" s="395"/>
      <c r="CG654" s="397"/>
      <c r="CH654" s="300">
        <f t="shared" si="249"/>
        <v>0</v>
      </c>
      <c r="CI654" s="26"/>
      <c r="CJ654" s="17">
        <f t="shared" si="270"/>
        <v>0</v>
      </c>
      <c r="CK654" s="18">
        <f t="shared" si="257"/>
        <v>12.89</v>
      </c>
      <c r="CM654" s="164"/>
      <c r="CN654" s="302"/>
      <c r="CO654" s="13">
        <f t="shared" si="250"/>
        <v>0</v>
      </c>
      <c r="CP654" s="302"/>
      <c r="CQ654" s="13">
        <f t="shared" si="251"/>
        <v>0</v>
      </c>
      <c r="CR654" s="302"/>
      <c r="CS654" s="13">
        <f t="shared" si="252"/>
        <v>0</v>
      </c>
      <c r="CT654" s="302"/>
      <c r="CU654" s="13">
        <f t="shared" si="271"/>
        <v>0</v>
      </c>
      <c r="CV654" s="302"/>
      <c r="CW654" s="13">
        <f t="shared" si="253"/>
        <v>0</v>
      </c>
      <c r="CX654" s="13">
        <f t="shared" si="254"/>
        <v>0</v>
      </c>
      <c r="CY654" s="251">
        <f t="shared" si="255"/>
        <v>0</v>
      </c>
      <c r="CZ654" s="13" t="s">
        <v>29</v>
      </c>
      <c r="DA654" s="13">
        <v>50</v>
      </c>
      <c r="DB654" s="22">
        <f t="shared" si="256"/>
        <v>0</v>
      </c>
      <c r="DD654" s="24"/>
      <c r="DF654" s="163"/>
      <c r="DH654" s="24"/>
      <c r="DI654" s="447"/>
      <c r="DJ654" s="163"/>
    </row>
    <row r="655" spans="1:114" s="7" customFormat="1">
      <c r="A655" s="277">
        <f t="shared" si="264"/>
        <v>50</v>
      </c>
      <c r="B655" s="21" t="e">
        <f>'Calculateur de trading'!I655/C655/W655</f>
        <v>#DIV/0!</v>
      </c>
      <c r="C655" s="278">
        <f t="shared" si="265"/>
        <v>10</v>
      </c>
      <c r="D655" s="278"/>
      <c r="E655" s="273">
        <f t="shared" si="266"/>
        <v>100</v>
      </c>
      <c r="F655" s="271">
        <f t="shared" si="258"/>
        <v>2</v>
      </c>
      <c r="G655" s="271" t="e">
        <f t="shared" si="259"/>
        <v>#DIV/0!</v>
      </c>
      <c r="H655" s="272">
        <f t="shared" si="260"/>
        <v>20</v>
      </c>
      <c r="I655" s="270"/>
      <c r="J655" s="273">
        <f t="shared" si="267"/>
        <v>200</v>
      </c>
      <c r="K655" s="271">
        <f t="shared" si="261"/>
        <v>4</v>
      </c>
      <c r="L655" s="271" t="e">
        <f t="shared" si="262"/>
        <v>#DIV/0!</v>
      </c>
      <c r="M655" s="272">
        <f t="shared" si="263"/>
        <v>40</v>
      </c>
      <c r="N655" s="389"/>
      <c r="O655" s="455" t="e">
        <f>(A655*B655*W655)+(B655*'Calculateur de trading'!H655)</f>
        <v>#DIV/0!</v>
      </c>
      <c r="P655" s="274" t="e">
        <f>O655/'Déscriptions des trades'!CK655</f>
        <v>#DIV/0!</v>
      </c>
      <c r="Q655" s="456" t="e">
        <f>'Déscriptions des trades'!CK655-O655</f>
        <v>#DIV/0!</v>
      </c>
      <c r="R655" s="466" t="e">
        <f t="shared" si="268"/>
        <v>#DIV/0!</v>
      </c>
      <c r="S655" s="389"/>
      <c r="T655" s="12"/>
      <c r="U655" s="25"/>
      <c r="V655" s="15"/>
      <c r="W655" s="490">
        <f t="shared" si="272"/>
        <v>0</v>
      </c>
      <c r="X655" s="21" t="e">
        <f>W655*U655/'Déscriptions des trades'!CK655*'Déscriptions des trades'!B655</f>
        <v>#DIV/0!</v>
      </c>
      <c r="Y655" s="459"/>
      <c r="Z655" s="389"/>
      <c r="AA655" s="23">
        <f t="shared" si="269"/>
        <v>0.1</v>
      </c>
      <c r="AB655" s="17" t="e">
        <f>(AA655*'Déscriptions des trades'!U655*'Déscriptions des trades'!B655/'Déscriptions des trades'!CK655)*'Déscriptions des trades'!W655</f>
        <v>#DIV/0!</v>
      </c>
      <c r="AC655" s="265" t="e">
        <f>AB655*'Déscriptions des trades'!CK655</f>
        <v>#DIV/0!</v>
      </c>
      <c r="AD655" s="266" t="e">
        <f>'Déscriptions des trades'!CK655-AC655</f>
        <v>#DIV/0!</v>
      </c>
      <c r="AE655" s="389"/>
      <c r="AF655" s="399">
        <v>651</v>
      </c>
      <c r="AG655" s="389"/>
      <c r="AH655" s="20"/>
      <c r="AI655" s="303"/>
      <c r="AJ655" s="307"/>
      <c r="AK655" s="161"/>
      <c r="AL655" s="305"/>
      <c r="AM655" s="305"/>
      <c r="AN655" s="162"/>
      <c r="AO655" s="439"/>
      <c r="AP655" s="162"/>
      <c r="AQ655" s="113"/>
      <c r="AR655" s="113"/>
      <c r="AS655" s="384"/>
      <c r="AT655" s="306"/>
      <c r="AU655" s="306"/>
      <c r="AV655" s="160"/>
      <c r="AW655" s="158"/>
      <c r="AX655" s="385"/>
      <c r="AY655" s="453"/>
      <c r="AZ655" s="165"/>
      <c r="BA655" s="301"/>
      <c r="BB655" s="165"/>
      <c r="BC655" s="301"/>
      <c r="BD655" s="165"/>
      <c r="BE655" s="302"/>
      <c r="BF655" s="302"/>
      <c r="BG655" s="165"/>
      <c r="BH655" s="303"/>
      <c r="BI655" s="165"/>
      <c r="BJ655" s="304"/>
      <c r="BK655" s="394"/>
      <c r="BL655" s="302"/>
      <c r="BM655" s="302"/>
      <c r="BN655" s="394"/>
      <c r="BO655" s="302"/>
      <c r="BP655" s="13"/>
      <c r="BQ655" s="302"/>
      <c r="BR655" s="13"/>
      <c r="BS655" s="302"/>
      <c r="BT655" s="13"/>
      <c r="BU655" s="302"/>
      <c r="BV655" s="386"/>
      <c r="BW655" s="303"/>
      <c r="BX655" s="303"/>
      <c r="BY655" s="302"/>
      <c r="BZ655" s="302"/>
      <c r="CA655" s="387"/>
      <c r="CB655" s="395"/>
      <c r="CC655" s="12"/>
      <c r="CD655" s="304"/>
      <c r="CE655" s="14"/>
      <c r="CF655" s="395"/>
      <c r="CG655" s="397"/>
      <c r="CH655" s="300">
        <f t="shared" ref="CH655:CH718" si="273">BW655-BH655</f>
        <v>0</v>
      </c>
      <c r="CI655" s="26"/>
      <c r="CJ655" s="17">
        <f t="shared" si="270"/>
        <v>0</v>
      </c>
      <c r="CK655" s="18">
        <f t="shared" si="257"/>
        <v>12.89</v>
      </c>
      <c r="CM655" s="164"/>
      <c r="CN655" s="302"/>
      <c r="CO655" s="13">
        <f t="shared" ref="CO655:CO718" si="274">IF(CN655="Oui",10,)</f>
        <v>0</v>
      </c>
      <c r="CP655" s="302"/>
      <c r="CQ655" s="13">
        <f t="shared" ref="CQ655:CQ718" si="275">IF(CP655="Oui",10,)</f>
        <v>0</v>
      </c>
      <c r="CR655" s="302"/>
      <c r="CS655" s="13">
        <f t="shared" ref="CS655:CS718" si="276">IF(CR655="Bon",10,)</f>
        <v>0</v>
      </c>
      <c r="CT655" s="302"/>
      <c r="CU655" s="13">
        <f t="shared" si="271"/>
        <v>0</v>
      </c>
      <c r="CV655" s="302"/>
      <c r="CW655" s="13">
        <f t="shared" ref="CW655:CW718" si="277">IF(CV655="Non",10,)</f>
        <v>0</v>
      </c>
      <c r="CX655" s="13">
        <f t="shared" ref="CX655:CX718" si="278">IF(CV655="Oui",-40,)</f>
        <v>0</v>
      </c>
      <c r="CY655" s="251">
        <f t="shared" ref="CY655:CY718" si="279">SUM(CN655:CX655)</f>
        <v>0</v>
      </c>
      <c r="CZ655" s="13" t="s">
        <v>29</v>
      </c>
      <c r="DA655" s="13">
        <v>50</v>
      </c>
      <c r="DB655" s="22">
        <f t="shared" ref="DB655:DB718" si="280">CY655/DA655</f>
        <v>0</v>
      </c>
      <c r="DD655" s="24"/>
      <c r="DF655" s="163"/>
      <c r="DH655" s="24"/>
      <c r="DI655" s="447"/>
      <c r="DJ655" s="163"/>
    </row>
    <row r="656" spans="1:114" s="7" customFormat="1">
      <c r="A656" s="277">
        <f t="shared" si="264"/>
        <v>50</v>
      </c>
      <c r="B656" s="21" t="e">
        <f>'Calculateur de trading'!I656/C656/W656</f>
        <v>#DIV/0!</v>
      </c>
      <c r="C656" s="278">
        <f t="shared" si="265"/>
        <v>10</v>
      </c>
      <c r="D656" s="426"/>
      <c r="E656" s="273">
        <f t="shared" si="266"/>
        <v>100</v>
      </c>
      <c r="F656" s="271">
        <f t="shared" si="258"/>
        <v>2</v>
      </c>
      <c r="G656" s="271" t="e">
        <f t="shared" si="259"/>
        <v>#DIV/0!</v>
      </c>
      <c r="H656" s="272">
        <f t="shared" si="260"/>
        <v>20</v>
      </c>
      <c r="I656" s="270"/>
      <c r="J656" s="273">
        <f t="shared" si="267"/>
        <v>200</v>
      </c>
      <c r="K656" s="271">
        <f t="shared" si="261"/>
        <v>4</v>
      </c>
      <c r="L656" s="271" t="e">
        <f t="shared" si="262"/>
        <v>#DIV/0!</v>
      </c>
      <c r="M656" s="272">
        <f t="shared" si="263"/>
        <v>40</v>
      </c>
      <c r="N656" s="389"/>
      <c r="O656" s="455" t="e">
        <f>(A656*B656*W656)+(B656*'Calculateur de trading'!H656)</f>
        <v>#DIV/0!</v>
      </c>
      <c r="P656" s="274" t="e">
        <f>O656/'Déscriptions des trades'!CK656</f>
        <v>#DIV/0!</v>
      </c>
      <c r="Q656" s="456" t="e">
        <f>'Déscriptions des trades'!CK656-O656</f>
        <v>#DIV/0!</v>
      </c>
      <c r="R656" s="466" t="e">
        <f t="shared" si="268"/>
        <v>#DIV/0!</v>
      </c>
      <c r="S656" s="389"/>
      <c r="T656" s="12"/>
      <c r="U656" s="25"/>
      <c r="V656" s="15"/>
      <c r="W656" s="490">
        <f t="shared" si="272"/>
        <v>0</v>
      </c>
      <c r="X656" s="21" t="e">
        <f>W656*U656/'Déscriptions des trades'!CK656*'Déscriptions des trades'!B656</f>
        <v>#DIV/0!</v>
      </c>
      <c r="Y656" s="459"/>
      <c r="Z656" s="389"/>
      <c r="AA656" s="23">
        <f t="shared" si="269"/>
        <v>0.1</v>
      </c>
      <c r="AB656" s="17" t="e">
        <f>(AA656*'Déscriptions des trades'!U656*'Déscriptions des trades'!B656/'Déscriptions des trades'!CK656)*'Déscriptions des trades'!W656</f>
        <v>#DIV/0!</v>
      </c>
      <c r="AC656" s="265" t="e">
        <f>AB656*'Déscriptions des trades'!CK656</f>
        <v>#DIV/0!</v>
      </c>
      <c r="AD656" s="266" t="e">
        <f>'Déscriptions des trades'!CK656-AC656</f>
        <v>#DIV/0!</v>
      </c>
      <c r="AE656" s="389"/>
      <c r="AF656" s="399">
        <v>652</v>
      </c>
      <c r="AG656" s="389"/>
      <c r="AH656" s="20"/>
      <c r="AI656" s="303"/>
      <c r="AJ656" s="307"/>
      <c r="AK656" s="161"/>
      <c r="AL656" s="305"/>
      <c r="AM656" s="305"/>
      <c r="AN656" s="162"/>
      <c r="AO656" s="439"/>
      <c r="AP656" s="162"/>
      <c r="AQ656" s="113"/>
      <c r="AR656" s="113"/>
      <c r="AS656" s="384"/>
      <c r="AT656" s="306"/>
      <c r="AU656" s="306"/>
      <c r="AV656" s="160"/>
      <c r="AW656" s="158"/>
      <c r="AX656" s="385"/>
      <c r="AY656" s="453"/>
      <c r="AZ656" s="165"/>
      <c r="BA656" s="301"/>
      <c r="BB656" s="165"/>
      <c r="BC656" s="301"/>
      <c r="BD656" s="165"/>
      <c r="BE656" s="302"/>
      <c r="BF656" s="302"/>
      <c r="BG656" s="165"/>
      <c r="BH656" s="303"/>
      <c r="BI656" s="165"/>
      <c r="BJ656" s="304"/>
      <c r="BK656" s="394"/>
      <c r="BL656" s="302"/>
      <c r="BM656" s="302"/>
      <c r="BN656" s="394"/>
      <c r="BO656" s="302"/>
      <c r="BP656" s="13"/>
      <c r="BQ656" s="302"/>
      <c r="BR656" s="13"/>
      <c r="BS656" s="302"/>
      <c r="BT656" s="13"/>
      <c r="BU656" s="302"/>
      <c r="BV656" s="386"/>
      <c r="BW656" s="303"/>
      <c r="BX656" s="303"/>
      <c r="BY656" s="302"/>
      <c r="BZ656" s="302"/>
      <c r="CA656" s="387"/>
      <c r="CB656" s="395"/>
      <c r="CC656" s="12"/>
      <c r="CD656" s="304"/>
      <c r="CE656" s="14"/>
      <c r="CF656" s="395"/>
      <c r="CG656" s="397"/>
      <c r="CH656" s="300">
        <f t="shared" si="273"/>
        <v>0</v>
      </c>
      <c r="CI656" s="26"/>
      <c r="CJ656" s="17">
        <f t="shared" si="270"/>
        <v>0</v>
      </c>
      <c r="CK656" s="18">
        <f t="shared" ref="CK656:CK719" si="281">CI656+CK655</f>
        <v>12.89</v>
      </c>
      <c r="CM656" s="164"/>
      <c r="CN656" s="302"/>
      <c r="CO656" s="13">
        <f t="shared" si="274"/>
        <v>0</v>
      </c>
      <c r="CP656" s="302"/>
      <c r="CQ656" s="13">
        <f t="shared" si="275"/>
        <v>0</v>
      </c>
      <c r="CR656" s="302"/>
      <c r="CS656" s="13">
        <f t="shared" si="276"/>
        <v>0</v>
      </c>
      <c r="CT656" s="302"/>
      <c r="CU656" s="13">
        <f t="shared" si="271"/>
        <v>0</v>
      </c>
      <c r="CV656" s="302"/>
      <c r="CW656" s="13">
        <f t="shared" si="277"/>
        <v>0</v>
      </c>
      <c r="CX656" s="13">
        <f t="shared" si="278"/>
        <v>0</v>
      </c>
      <c r="CY656" s="251">
        <f t="shared" si="279"/>
        <v>0</v>
      </c>
      <c r="CZ656" s="13" t="s">
        <v>29</v>
      </c>
      <c r="DA656" s="13">
        <v>50</v>
      </c>
      <c r="DB656" s="22">
        <f t="shared" si="280"/>
        <v>0</v>
      </c>
      <c r="DD656" s="24"/>
      <c r="DF656" s="163"/>
      <c r="DH656" s="24"/>
      <c r="DI656" s="447"/>
      <c r="DJ656" s="163"/>
    </row>
    <row r="657" spans="1:114" s="7" customFormat="1">
      <c r="A657" s="277">
        <f t="shared" si="264"/>
        <v>50</v>
      </c>
      <c r="B657" s="21" t="e">
        <f>'Calculateur de trading'!I657/C657/W657</f>
        <v>#DIV/0!</v>
      </c>
      <c r="C657" s="278">
        <f t="shared" si="265"/>
        <v>10</v>
      </c>
      <c r="D657" s="426"/>
      <c r="E657" s="273">
        <f t="shared" si="266"/>
        <v>100</v>
      </c>
      <c r="F657" s="271">
        <f t="shared" si="258"/>
        <v>2</v>
      </c>
      <c r="G657" s="271" t="e">
        <f t="shared" si="259"/>
        <v>#DIV/0!</v>
      </c>
      <c r="H657" s="272">
        <f t="shared" si="260"/>
        <v>20</v>
      </c>
      <c r="I657" s="270"/>
      <c r="J657" s="273">
        <f t="shared" si="267"/>
        <v>200</v>
      </c>
      <c r="K657" s="271">
        <f t="shared" si="261"/>
        <v>4</v>
      </c>
      <c r="L657" s="271" t="e">
        <f t="shared" si="262"/>
        <v>#DIV/0!</v>
      </c>
      <c r="M657" s="272">
        <f t="shared" si="263"/>
        <v>40</v>
      </c>
      <c r="N657" s="389"/>
      <c r="O657" s="455" t="e">
        <f>(A657*B657*W657)+(B657*'Calculateur de trading'!H657)</f>
        <v>#DIV/0!</v>
      </c>
      <c r="P657" s="274" t="e">
        <f>O657/'Déscriptions des trades'!CK657</f>
        <v>#DIV/0!</v>
      </c>
      <c r="Q657" s="456" t="e">
        <f>'Déscriptions des trades'!CK657-O657</f>
        <v>#DIV/0!</v>
      </c>
      <c r="R657" s="466" t="e">
        <f t="shared" si="268"/>
        <v>#DIV/0!</v>
      </c>
      <c r="S657" s="389"/>
      <c r="T657" s="12"/>
      <c r="U657" s="25"/>
      <c r="V657" s="15"/>
      <c r="W657" s="490">
        <f t="shared" si="272"/>
        <v>0</v>
      </c>
      <c r="X657" s="21" t="e">
        <f>W657*U657/'Déscriptions des trades'!CK657*'Déscriptions des trades'!B657</f>
        <v>#DIV/0!</v>
      </c>
      <c r="Y657" s="459"/>
      <c r="Z657" s="389"/>
      <c r="AA657" s="23">
        <f t="shared" si="269"/>
        <v>0.1</v>
      </c>
      <c r="AB657" s="17" t="e">
        <f>(AA657*'Déscriptions des trades'!U657*'Déscriptions des trades'!B657/'Déscriptions des trades'!CK657)*'Déscriptions des trades'!W657</f>
        <v>#DIV/0!</v>
      </c>
      <c r="AC657" s="265" t="e">
        <f>AB657*'Déscriptions des trades'!CK657</f>
        <v>#DIV/0!</v>
      </c>
      <c r="AD657" s="266" t="e">
        <f>'Déscriptions des trades'!CK657-AC657</f>
        <v>#DIV/0!</v>
      </c>
      <c r="AE657" s="389"/>
      <c r="AF657" s="399">
        <v>653</v>
      </c>
      <c r="AG657" s="389"/>
      <c r="AH657" s="20"/>
      <c r="AI657" s="303"/>
      <c r="AJ657" s="307"/>
      <c r="AK657" s="161"/>
      <c r="AL657" s="305"/>
      <c r="AM657" s="305"/>
      <c r="AN657" s="162"/>
      <c r="AO657" s="439"/>
      <c r="AP657" s="162"/>
      <c r="AQ657" s="113"/>
      <c r="AR657" s="113"/>
      <c r="AS657" s="384"/>
      <c r="AT657" s="306"/>
      <c r="AU657" s="306"/>
      <c r="AV657" s="160"/>
      <c r="AW657" s="158"/>
      <c r="AX657" s="385"/>
      <c r="AY657" s="453"/>
      <c r="AZ657" s="165"/>
      <c r="BA657" s="301"/>
      <c r="BB657" s="165"/>
      <c r="BC657" s="301"/>
      <c r="BD657" s="165"/>
      <c r="BE657" s="302"/>
      <c r="BF657" s="302"/>
      <c r="BG657" s="165"/>
      <c r="BH657" s="303"/>
      <c r="BI657" s="165"/>
      <c r="BJ657" s="304"/>
      <c r="BK657" s="394"/>
      <c r="BL657" s="302"/>
      <c r="BM657" s="302"/>
      <c r="BN657" s="394"/>
      <c r="BO657" s="302"/>
      <c r="BP657" s="13"/>
      <c r="BQ657" s="302"/>
      <c r="BR657" s="13"/>
      <c r="BS657" s="302"/>
      <c r="BT657" s="13"/>
      <c r="BU657" s="302"/>
      <c r="BV657" s="386"/>
      <c r="BW657" s="303"/>
      <c r="BX657" s="303"/>
      <c r="BY657" s="302"/>
      <c r="BZ657" s="302"/>
      <c r="CA657" s="387"/>
      <c r="CB657" s="395"/>
      <c r="CC657" s="12"/>
      <c r="CD657" s="304"/>
      <c r="CE657" s="14"/>
      <c r="CF657" s="395"/>
      <c r="CG657" s="397"/>
      <c r="CH657" s="300">
        <f t="shared" si="273"/>
        <v>0</v>
      </c>
      <c r="CI657" s="26"/>
      <c r="CJ657" s="17">
        <f t="shared" si="270"/>
        <v>0</v>
      </c>
      <c r="CK657" s="18">
        <f t="shared" si="281"/>
        <v>12.89</v>
      </c>
      <c r="CM657" s="164"/>
      <c r="CN657" s="302"/>
      <c r="CO657" s="13">
        <f t="shared" si="274"/>
        <v>0</v>
      </c>
      <c r="CP657" s="302"/>
      <c r="CQ657" s="13">
        <f t="shared" si="275"/>
        <v>0</v>
      </c>
      <c r="CR657" s="302"/>
      <c r="CS657" s="13">
        <f t="shared" si="276"/>
        <v>0</v>
      </c>
      <c r="CT657" s="302"/>
      <c r="CU657" s="13">
        <f t="shared" si="271"/>
        <v>0</v>
      </c>
      <c r="CV657" s="302"/>
      <c r="CW657" s="13">
        <f t="shared" si="277"/>
        <v>0</v>
      </c>
      <c r="CX657" s="13">
        <f t="shared" si="278"/>
        <v>0</v>
      </c>
      <c r="CY657" s="251">
        <f t="shared" si="279"/>
        <v>0</v>
      </c>
      <c r="CZ657" s="13" t="s">
        <v>29</v>
      </c>
      <c r="DA657" s="13">
        <v>50</v>
      </c>
      <c r="DB657" s="22">
        <f t="shared" si="280"/>
        <v>0</v>
      </c>
      <c r="DD657" s="24"/>
      <c r="DF657" s="163"/>
      <c r="DH657" s="24"/>
      <c r="DI657" s="447"/>
      <c r="DJ657" s="163"/>
    </row>
    <row r="658" spans="1:114" s="7" customFormat="1">
      <c r="A658" s="277">
        <f t="shared" si="264"/>
        <v>50</v>
      </c>
      <c r="B658" s="21" t="e">
        <f>'Calculateur de trading'!I658/C658/W658</f>
        <v>#DIV/0!</v>
      </c>
      <c r="C658" s="278">
        <f t="shared" si="265"/>
        <v>10</v>
      </c>
      <c r="D658" s="278"/>
      <c r="E658" s="273">
        <f t="shared" si="266"/>
        <v>100</v>
      </c>
      <c r="F658" s="271">
        <f t="shared" si="258"/>
        <v>2</v>
      </c>
      <c r="G658" s="271" t="e">
        <f t="shared" si="259"/>
        <v>#DIV/0!</v>
      </c>
      <c r="H658" s="272">
        <f t="shared" si="260"/>
        <v>20</v>
      </c>
      <c r="I658" s="270"/>
      <c r="J658" s="273">
        <f t="shared" si="267"/>
        <v>200</v>
      </c>
      <c r="K658" s="271">
        <f t="shared" si="261"/>
        <v>4</v>
      </c>
      <c r="L658" s="271" t="e">
        <f t="shared" si="262"/>
        <v>#DIV/0!</v>
      </c>
      <c r="M658" s="272">
        <f t="shared" si="263"/>
        <v>40</v>
      </c>
      <c r="N658" s="389"/>
      <c r="O658" s="455" t="e">
        <f>(A658*B658*W658)+(B658*'Calculateur de trading'!H658)</f>
        <v>#DIV/0!</v>
      </c>
      <c r="P658" s="274" t="e">
        <f>O658/'Déscriptions des trades'!CK658</f>
        <v>#DIV/0!</v>
      </c>
      <c r="Q658" s="456" t="e">
        <f>'Déscriptions des trades'!CK658-O658</f>
        <v>#DIV/0!</v>
      </c>
      <c r="R658" s="466" t="e">
        <f t="shared" si="268"/>
        <v>#DIV/0!</v>
      </c>
      <c r="S658" s="389"/>
      <c r="T658" s="12"/>
      <c r="U658" s="25"/>
      <c r="V658" s="15"/>
      <c r="W658" s="490">
        <f t="shared" si="272"/>
        <v>0</v>
      </c>
      <c r="X658" s="21" t="e">
        <f>W658*U658/'Déscriptions des trades'!CK658*'Déscriptions des trades'!B658</f>
        <v>#DIV/0!</v>
      </c>
      <c r="Y658" s="459"/>
      <c r="Z658" s="389"/>
      <c r="AA658" s="23">
        <f t="shared" si="269"/>
        <v>0.1</v>
      </c>
      <c r="AB658" s="17" t="e">
        <f>(AA658*'Déscriptions des trades'!U658*'Déscriptions des trades'!B658/'Déscriptions des trades'!CK658)*'Déscriptions des trades'!W658</f>
        <v>#DIV/0!</v>
      </c>
      <c r="AC658" s="265" t="e">
        <f>AB658*'Déscriptions des trades'!CK658</f>
        <v>#DIV/0!</v>
      </c>
      <c r="AD658" s="266" t="e">
        <f>'Déscriptions des trades'!CK658-AC658</f>
        <v>#DIV/0!</v>
      </c>
      <c r="AE658" s="389"/>
      <c r="AF658" s="399">
        <v>654</v>
      </c>
      <c r="AG658" s="389"/>
      <c r="AH658" s="20"/>
      <c r="AI658" s="303"/>
      <c r="AJ658" s="307"/>
      <c r="AK658" s="161"/>
      <c r="AL658" s="305"/>
      <c r="AM658" s="305"/>
      <c r="AN658" s="162"/>
      <c r="AO658" s="439"/>
      <c r="AP658" s="162"/>
      <c r="AQ658" s="113"/>
      <c r="AR658" s="113"/>
      <c r="AS658" s="384"/>
      <c r="AT658" s="306"/>
      <c r="AU658" s="306"/>
      <c r="AV658" s="160"/>
      <c r="AW658" s="158"/>
      <c r="AX658" s="385"/>
      <c r="AY658" s="453"/>
      <c r="AZ658" s="165"/>
      <c r="BA658" s="301"/>
      <c r="BB658" s="165"/>
      <c r="BC658" s="301"/>
      <c r="BD658" s="165"/>
      <c r="BE658" s="302"/>
      <c r="BF658" s="302"/>
      <c r="BG658" s="165"/>
      <c r="BH658" s="303"/>
      <c r="BI658" s="165"/>
      <c r="BJ658" s="304"/>
      <c r="BK658" s="394"/>
      <c r="BL658" s="302"/>
      <c r="BM658" s="302"/>
      <c r="BN658" s="394"/>
      <c r="BO658" s="302"/>
      <c r="BP658" s="13"/>
      <c r="BQ658" s="302"/>
      <c r="BR658" s="13"/>
      <c r="BS658" s="302"/>
      <c r="BT658" s="13"/>
      <c r="BU658" s="302"/>
      <c r="BV658" s="386"/>
      <c r="BW658" s="303"/>
      <c r="BX658" s="303"/>
      <c r="BY658" s="302"/>
      <c r="BZ658" s="302"/>
      <c r="CA658" s="387"/>
      <c r="CB658" s="395"/>
      <c r="CC658" s="12"/>
      <c r="CD658" s="304"/>
      <c r="CE658" s="14"/>
      <c r="CF658" s="395"/>
      <c r="CG658" s="397"/>
      <c r="CH658" s="300">
        <f t="shared" si="273"/>
        <v>0</v>
      </c>
      <c r="CI658" s="26"/>
      <c r="CJ658" s="17">
        <f t="shared" si="270"/>
        <v>0</v>
      </c>
      <c r="CK658" s="18">
        <f t="shared" si="281"/>
        <v>12.89</v>
      </c>
      <c r="CM658" s="164"/>
      <c r="CN658" s="302"/>
      <c r="CO658" s="13">
        <f t="shared" si="274"/>
        <v>0</v>
      </c>
      <c r="CP658" s="302"/>
      <c r="CQ658" s="13">
        <f t="shared" si="275"/>
        <v>0</v>
      </c>
      <c r="CR658" s="302"/>
      <c r="CS658" s="13">
        <f t="shared" si="276"/>
        <v>0</v>
      </c>
      <c r="CT658" s="302"/>
      <c r="CU658" s="13">
        <f t="shared" si="271"/>
        <v>0</v>
      </c>
      <c r="CV658" s="302"/>
      <c r="CW658" s="13">
        <f t="shared" si="277"/>
        <v>0</v>
      </c>
      <c r="CX658" s="13">
        <f t="shared" si="278"/>
        <v>0</v>
      </c>
      <c r="CY658" s="251">
        <f t="shared" si="279"/>
        <v>0</v>
      </c>
      <c r="CZ658" s="13" t="s">
        <v>29</v>
      </c>
      <c r="DA658" s="13">
        <v>50</v>
      </c>
      <c r="DB658" s="22">
        <f t="shared" si="280"/>
        <v>0</v>
      </c>
      <c r="DD658" s="24"/>
      <c r="DF658" s="163"/>
      <c r="DH658" s="24"/>
      <c r="DI658" s="447"/>
      <c r="DJ658" s="163"/>
    </row>
    <row r="659" spans="1:114" s="7" customFormat="1">
      <c r="A659" s="277">
        <f t="shared" si="264"/>
        <v>50</v>
      </c>
      <c r="B659" s="21" t="e">
        <f>'Calculateur de trading'!I659/C659/W659</f>
        <v>#DIV/0!</v>
      </c>
      <c r="C659" s="278">
        <f t="shared" si="265"/>
        <v>10</v>
      </c>
      <c r="D659" s="426"/>
      <c r="E659" s="273">
        <f t="shared" si="266"/>
        <v>100</v>
      </c>
      <c r="F659" s="271">
        <f t="shared" si="258"/>
        <v>2</v>
      </c>
      <c r="G659" s="271" t="e">
        <f t="shared" si="259"/>
        <v>#DIV/0!</v>
      </c>
      <c r="H659" s="272">
        <f t="shared" si="260"/>
        <v>20</v>
      </c>
      <c r="I659" s="270"/>
      <c r="J659" s="273">
        <f t="shared" si="267"/>
        <v>200</v>
      </c>
      <c r="K659" s="271">
        <f t="shared" si="261"/>
        <v>4</v>
      </c>
      <c r="L659" s="271" t="e">
        <f t="shared" si="262"/>
        <v>#DIV/0!</v>
      </c>
      <c r="M659" s="272">
        <f t="shared" si="263"/>
        <v>40</v>
      </c>
      <c r="N659" s="389"/>
      <c r="O659" s="455" t="e">
        <f>(A659*B659*W659)+(B659*'Calculateur de trading'!H659)</f>
        <v>#DIV/0!</v>
      </c>
      <c r="P659" s="274" t="e">
        <f>O659/'Déscriptions des trades'!CK659</f>
        <v>#DIV/0!</v>
      </c>
      <c r="Q659" s="456" t="e">
        <f>'Déscriptions des trades'!CK659-O659</f>
        <v>#DIV/0!</v>
      </c>
      <c r="R659" s="466" t="e">
        <f t="shared" si="268"/>
        <v>#DIV/0!</v>
      </c>
      <c r="S659" s="389"/>
      <c r="T659" s="12"/>
      <c r="U659" s="25"/>
      <c r="V659" s="15"/>
      <c r="W659" s="490">
        <f t="shared" si="272"/>
        <v>0</v>
      </c>
      <c r="X659" s="21" t="e">
        <f>W659*U659/'Déscriptions des trades'!CK659*'Déscriptions des trades'!B659</f>
        <v>#DIV/0!</v>
      </c>
      <c r="Y659" s="459"/>
      <c r="Z659" s="389"/>
      <c r="AA659" s="23">
        <f t="shared" si="269"/>
        <v>0.1</v>
      </c>
      <c r="AB659" s="17" t="e">
        <f>(AA659*'Déscriptions des trades'!U659*'Déscriptions des trades'!B659/'Déscriptions des trades'!CK659)*'Déscriptions des trades'!W659</f>
        <v>#DIV/0!</v>
      </c>
      <c r="AC659" s="265" t="e">
        <f>AB659*'Déscriptions des trades'!CK659</f>
        <v>#DIV/0!</v>
      </c>
      <c r="AD659" s="266" t="e">
        <f>'Déscriptions des trades'!CK659-AC659</f>
        <v>#DIV/0!</v>
      </c>
      <c r="AE659" s="389"/>
      <c r="AF659" s="399">
        <v>655</v>
      </c>
      <c r="AG659" s="389"/>
      <c r="AH659" s="20"/>
      <c r="AI659" s="303"/>
      <c r="AJ659" s="307"/>
      <c r="AK659" s="161"/>
      <c r="AL659" s="305"/>
      <c r="AM659" s="305"/>
      <c r="AN659" s="162"/>
      <c r="AO659" s="439"/>
      <c r="AP659" s="162"/>
      <c r="AQ659" s="113"/>
      <c r="AR659" s="113"/>
      <c r="AS659" s="384"/>
      <c r="AT659" s="306"/>
      <c r="AU659" s="306"/>
      <c r="AV659" s="160"/>
      <c r="AW659" s="158"/>
      <c r="AX659" s="385"/>
      <c r="AY659" s="453"/>
      <c r="AZ659" s="165"/>
      <c r="BA659" s="301"/>
      <c r="BB659" s="165"/>
      <c r="BC659" s="301"/>
      <c r="BD659" s="165"/>
      <c r="BE659" s="302"/>
      <c r="BF659" s="302"/>
      <c r="BG659" s="165"/>
      <c r="BH659" s="303"/>
      <c r="BI659" s="165"/>
      <c r="BJ659" s="304"/>
      <c r="BK659" s="394"/>
      <c r="BL659" s="302"/>
      <c r="BM659" s="302"/>
      <c r="BN659" s="394"/>
      <c r="BO659" s="302"/>
      <c r="BP659" s="13"/>
      <c r="BQ659" s="302"/>
      <c r="BR659" s="13"/>
      <c r="BS659" s="302"/>
      <c r="BT659" s="13"/>
      <c r="BU659" s="302"/>
      <c r="BV659" s="386"/>
      <c r="BW659" s="303"/>
      <c r="BX659" s="303"/>
      <c r="BY659" s="302"/>
      <c r="BZ659" s="302"/>
      <c r="CA659" s="387"/>
      <c r="CB659" s="395"/>
      <c r="CC659" s="12"/>
      <c r="CD659" s="304"/>
      <c r="CE659" s="14"/>
      <c r="CF659" s="395"/>
      <c r="CG659" s="397"/>
      <c r="CH659" s="300">
        <f t="shared" si="273"/>
        <v>0</v>
      </c>
      <c r="CI659" s="26"/>
      <c r="CJ659" s="17">
        <f t="shared" si="270"/>
        <v>0</v>
      </c>
      <c r="CK659" s="18">
        <f t="shared" si="281"/>
        <v>12.89</v>
      </c>
      <c r="CM659" s="164"/>
      <c r="CN659" s="302"/>
      <c r="CO659" s="13">
        <f t="shared" si="274"/>
        <v>0</v>
      </c>
      <c r="CP659" s="302"/>
      <c r="CQ659" s="13">
        <f t="shared" si="275"/>
        <v>0</v>
      </c>
      <c r="CR659" s="302"/>
      <c r="CS659" s="13">
        <f t="shared" si="276"/>
        <v>0</v>
      </c>
      <c r="CT659" s="302"/>
      <c r="CU659" s="13">
        <f t="shared" si="271"/>
        <v>0</v>
      </c>
      <c r="CV659" s="302"/>
      <c r="CW659" s="13">
        <f t="shared" si="277"/>
        <v>0</v>
      </c>
      <c r="CX659" s="13">
        <f t="shared" si="278"/>
        <v>0</v>
      </c>
      <c r="CY659" s="251">
        <f t="shared" si="279"/>
        <v>0</v>
      </c>
      <c r="CZ659" s="13" t="s">
        <v>29</v>
      </c>
      <c r="DA659" s="13">
        <v>50</v>
      </c>
      <c r="DB659" s="22">
        <f t="shared" si="280"/>
        <v>0</v>
      </c>
      <c r="DD659" s="24"/>
      <c r="DF659" s="163"/>
      <c r="DH659" s="24"/>
      <c r="DI659" s="447"/>
      <c r="DJ659" s="163"/>
    </row>
    <row r="660" spans="1:114" s="7" customFormat="1">
      <c r="A660" s="277">
        <f t="shared" si="264"/>
        <v>50</v>
      </c>
      <c r="B660" s="21" t="e">
        <f>'Calculateur de trading'!I660/C660/W660</f>
        <v>#DIV/0!</v>
      </c>
      <c r="C660" s="278">
        <f t="shared" si="265"/>
        <v>10</v>
      </c>
      <c r="D660" s="278"/>
      <c r="E660" s="273">
        <f t="shared" si="266"/>
        <v>100</v>
      </c>
      <c r="F660" s="271">
        <f t="shared" si="258"/>
        <v>2</v>
      </c>
      <c r="G660" s="271" t="e">
        <f t="shared" si="259"/>
        <v>#DIV/0!</v>
      </c>
      <c r="H660" s="272">
        <f t="shared" si="260"/>
        <v>20</v>
      </c>
      <c r="I660" s="270"/>
      <c r="J660" s="273">
        <f t="shared" si="267"/>
        <v>200</v>
      </c>
      <c r="K660" s="271">
        <f t="shared" si="261"/>
        <v>4</v>
      </c>
      <c r="L660" s="271" t="e">
        <f t="shared" si="262"/>
        <v>#DIV/0!</v>
      </c>
      <c r="M660" s="272">
        <f t="shared" si="263"/>
        <v>40</v>
      </c>
      <c r="N660" s="389"/>
      <c r="O660" s="455" t="e">
        <f>(A660*B660*W660)+(B660*'Calculateur de trading'!H660)</f>
        <v>#DIV/0!</v>
      </c>
      <c r="P660" s="274" t="e">
        <f>O660/'Déscriptions des trades'!CK660</f>
        <v>#DIV/0!</v>
      </c>
      <c r="Q660" s="456" t="e">
        <f>'Déscriptions des trades'!CK660-O660</f>
        <v>#DIV/0!</v>
      </c>
      <c r="R660" s="466" t="e">
        <f t="shared" si="268"/>
        <v>#DIV/0!</v>
      </c>
      <c r="S660" s="389"/>
      <c r="T660" s="12"/>
      <c r="U660" s="25"/>
      <c r="V660" s="15"/>
      <c r="W660" s="490">
        <f t="shared" si="272"/>
        <v>0</v>
      </c>
      <c r="X660" s="21" t="e">
        <f>W660*U660/'Déscriptions des trades'!CK660*'Déscriptions des trades'!B660</f>
        <v>#DIV/0!</v>
      </c>
      <c r="Y660" s="459"/>
      <c r="Z660" s="389"/>
      <c r="AA660" s="23">
        <f t="shared" si="269"/>
        <v>0.1</v>
      </c>
      <c r="AB660" s="17" t="e">
        <f>(AA660*'Déscriptions des trades'!U660*'Déscriptions des trades'!B660/'Déscriptions des trades'!CK660)*'Déscriptions des trades'!W660</f>
        <v>#DIV/0!</v>
      </c>
      <c r="AC660" s="265" t="e">
        <f>AB660*'Déscriptions des trades'!CK660</f>
        <v>#DIV/0!</v>
      </c>
      <c r="AD660" s="266" t="e">
        <f>'Déscriptions des trades'!CK660-AC660</f>
        <v>#DIV/0!</v>
      </c>
      <c r="AE660" s="389"/>
      <c r="AF660" s="399">
        <v>656</v>
      </c>
      <c r="AG660" s="389"/>
      <c r="AH660" s="20"/>
      <c r="AI660" s="303"/>
      <c r="AJ660" s="307"/>
      <c r="AK660" s="161"/>
      <c r="AL660" s="305"/>
      <c r="AM660" s="305"/>
      <c r="AN660" s="162"/>
      <c r="AO660" s="439"/>
      <c r="AP660" s="162"/>
      <c r="AQ660" s="113"/>
      <c r="AR660" s="113"/>
      <c r="AS660" s="384"/>
      <c r="AT660" s="306"/>
      <c r="AU660" s="306"/>
      <c r="AV660" s="160"/>
      <c r="AW660" s="158"/>
      <c r="AX660" s="385"/>
      <c r="AY660" s="453"/>
      <c r="AZ660" s="165"/>
      <c r="BA660" s="301"/>
      <c r="BB660" s="165"/>
      <c r="BC660" s="301"/>
      <c r="BD660" s="165"/>
      <c r="BE660" s="302"/>
      <c r="BF660" s="302"/>
      <c r="BG660" s="165"/>
      <c r="BH660" s="303"/>
      <c r="BI660" s="165"/>
      <c r="BJ660" s="304"/>
      <c r="BK660" s="394"/>
      <c r="BL660" s="302"/>
      <c r="BM660" s="302"/>
      <c r="BN660" s="394"/>
      <c r="BO660" s="302"/>
      <c r="BP660" s="13"/>
      <c r="BQ660" s="302"/>
      <c r="BR660" s="13"/>
      <c r="BS660" s="302"/>
      <c r="BT660" s="13"/>
      <c r="BU660" s="302"/>
      <c r="BV660" s="386"/>
      <c r="BW660" s="303"/>
      <c r="BX660" s="303"/>
      <c r="BY660" s="302"/>
      <c r="BZ660" s="302"/>
      <c r="CA660" s="387"/>
      <c r="CB660" s="395"/>
      <c r="CC660" s="12"/>
      <c r="CD660" s="304"/>
      <c r="CE660" s="14"/>
      <c r="CF660" s="395"/>
      <c r="CG660" s="397"/>
      <c r="CH660" s="300">
        <f t="shared" si="273"/>
        <v>0</v>
      </c>
      <c r="CI660" s="26"/>
      <c r="CJ660" s="17">
        <f t="shared" si="270"/>
        <v>0</v>
      </c>
      <c r="CK660" s="18">
        <f t="shared" si="281"/>
        <v>12.89</v>
      </c>
      <c r="CM660" s="164"/>
      <c r="CN660" s="302"/>
      <c r="CO660" s="13">
        <f t="shared" si="274"/>
        <v>0</v>
      </c>
      <c r="CP660" s="302"/>
      <c r="CQ660" s="13">
        <f t="shared" si="275"/>
        <v>0</v>
      </c>
      <c r="CR660" s="302"/>
      <c r="CS660" s="13">
        <f t="shared" si="276"/>
        <v>0</v>
      </c>
      <c r="CT660" s="302"/>
      <c r="CU660" s="13">
        <f t="shared" si="271"/>
        <v>0</v>
      </c>
      <c r="CV660" s="302"/>
      <c r="CW660" s="13">
        <f t="shared" si="277"/>
        <v>0</v>
      </c>
      <c r="CX660" s="13">
        <f t="shared" si="278"/>
        <v>0</v>
      </c>
      <c r="CY660" s="251">
        <f t="shared" si="279"/>
        <v>0</v>
      </c>
      <c r="CZ660" s="13" t="s">
        <v>29</v>
      </c>
      <c r="DA660" s="13">
        <v>50</v>
      </c>
      <c r="DB660" s="22">
        <f t="shared" si="280"/>
        <v>0</v>
      </c>
      <c r="DD660" s="24"/>
      <c r="DF660" s="163"/>
      <c r="DH660" s="24"/>
      <c r="DI660" s="447"/>
      <c r="DJ660" s="163"/>
    </row>
    <row r="661" spans="1:114" s="7" customFormat="1">
      <c r="A661" s="277">
        <f t="shared" si="264"/>
        <v>50</v>
      </c>
      <c r="B661" s="21" t="e">
        <f>'Calculateur de trading'!I661/C661/W661</f>
        <v>#DIV/0!</v>
      </c>
      <c r="C661" s="278">
        <f t="shared" si="265"/>
        <v>10</v>
      </c>
      <c r="D661" s="426"/>
      <c r="E661" s="273">
        <f t="shared" si="266"/>
        <v>100</v>
      </c>
      <c r="F661" s="271">
        <f t="shared" si="258"/>
        <v>2</v>
      </c>
      <c r="G661" s="271" t="e">
        <f t="shared" si="259"/>
        <v>#DIV/0!</v>
      </c>
      <c r="H661" s="272">
        <f t="shared" si="260"/>
        <v>20</v>
      </c>
      <c r="I661" s="270"/>
      <c r="J661" s="273">
        <f t="shared" si="267"/>
        <v>200</v>
      </c>
      <c r="K661" s="271">
        <f t="shared" si="261"/>
        <v>4</v>
      </c>
      <c r="L661" s="271" t="e">
        <f t="shared" si="262"/>
        <v>#DIV/0!</v>
      </c>
      <c r="M661" s="272">
        <f t="shared" si="263"/>
        <v>40</v>
      </c>
      <c r="N661" s="389"/>
      <c r="O661" s="455" t="e">
        <f>(A661*B661*W661)+(B661*'Calculateur de trading'!H661)</f>
        <v>#DIV/0!</v>
      </c>
      <c r="P661" s="274" t="e">
        <f>O661/'Déscriptions des trades'!CK661</f>
        <v>#DIV/0!</v>
      </c>
      <c r="Q661" s="456" t="e">
        <f>'Déscriptions des trades'!CK661-O661</f>
        <v>#DIV/0!</v>
      </c>
      <c r="R661" s="466" t="e">
        <f t="shared" si="268"/>
        <v>#DIV/0!</v>
      </c>
      <c r="S661" s="389"/>
      <c r="T661" s="12"/>
      <c r="U661" s="25"/>
      <c r="V661" s="15"/>
      <c r="W661" s="490">
        <f t="shared" si="272"/>
        <v>0</v>
      </c>
      <c r="X661" s="21" t="e">
        <f>W661*U661/'Déscriptions des trades'!CK661*'Déscriptions des trades'!B661</f>
        <v>#DIV/0!</v>
      </c>
      <c r="Y661" s="459"/>
      <c r="Z661" s="389"/>
      <c r="AA661" s="23">
        <f t="shared" si="269"/>
        <v>0.1</v>
      </c>
      <c r="AB661" s="17" t="e">
        <f>(AA661*'Déscriptions des trades'!U661*'Déscriptions des trades'!B661/'Déscriptions des trades'!CK661)*'Déscriptions des trades'!W661</f>
        <v>#DIV/0!</v>
      </c>
      <c r="AC661" s="265" t="e">
        <f>AB661*'Déscriptions des trades'!CK661</f>
        <v>#DIV/0!</v>
      </c>
      <c r="AD661" s="266" t="e">
        <f>'Déscriptions des trades'!CK661-AC661</f>
        <v>#DIV/0!</v>
      </c>
      <c r="AE661" s="389"/>
      <c r="AF661" s="399">
        <v>657</v>
      </c>
      <c r="AG661" s="389"/>
      <c r="AH661" s="20"/>
      <c r="AI661" s="303"/>
      <c r="AJ661" s="307"/>
      <c r="AK661" s="161"/>
      <c r="AL661" s="305"/>
      <c r="AM661" s="305"/>
      <c r="AN661" s="162"/>
      <c r="AO661" s="439"/>
      <c r="AP661" s="162"/>
      <c r="AQ661" s="113"/>
      <c r="AR661" s="113"/>
      <c r="AS661" s="384"/>
      <c r="AT661" s="306"/>
      <c r="AU661" s="306"/>
      <c r="AV661" s="160"/>
      <c r="AW661" s="158"/>
      <c r="AX661" s="385"/>
      <c r="AY661" s="453"/>
      <c r="AZ661" s="165"/>
      <c r="BA661" s="301"/>
      <c r="BB661" s="165"/>
      <c r="BC661" s="301"/>
      <c r="BD661" s="165"/>
      <c r="BE661" s="302"/>
      <c r="BF661" s="302"/>
      <c r="BG661" s="165"/>
      <c r="BH661" s="303"/>
      <c r="BI661" s="165"/>
      <c r="BJ661" s="304"/>
      <c r="BK661" s="394"/>
      <c r="BL661" s="302"/>
      <c r="BM661" s="302"/>
      <c r="BN661" s="394"/>
      <c r="BO661" s="302"/>
      <c r="BP661" s="13"/>
      <c r="BQ661" s="302"/>
      <c r="BR661" s="13"/>
      <c r="BS661" s="302"/>
      <c r="BT661" s="13"/>
      <c r="BU661" s="302"/>
      <c r="BV661" s="386"/>
      <c r="BW661" s="303"/>
      <c r="BX661" s="303"/>
      <c r="BY661" s="302"/>
      <c r="BZ661" s="302"/>
      <c r="CA661" s="387"/>
      <c r="CB661" s="395"/>
      <c r="CC661" s="12"/>
      <c r="CD661" s="304"/>
      <c r="CE661" s="14"/>
      <c r="CF661" s="395"/>
      <c r="CG661" s="397"/>
      <c r="CH661" s="300">
        <f t="shared" si="273"/>
        <v>0</v>
      </c>
      <c r="CI661" s="26"/>
      <c r="CJ661" s="17">
        <f t="shared" si="270"/>
        <v>0</v>
      </c>
      <c r="CK661" s="18">
        <f t="shared" si="281"/>
        <v>12.89</v>
      </c>
      <c r="CM661" s="164"/>
      <c r="CN661" s="302"/>
      <c r="CO661" s="13">
        <f t="shared" si="274"/>
        <v>0</v>
      </c>
      <c r="CP661" s="302"/>
      <c r="CQ661" s="13">
        <f t="shared" si="275"/>
        <v>0</v>
      </c>
      <c r="CR661" s="302"/>
      <c r="CS661" s="13">
        <f t="shared" si="276"/>
        <v>0</v>
      </c>
      <c r="CT661" s="302"/>
      <c r="CU661" s="13">
        <f t="shared" si="271"/>
        <v>0</v>
      </c>
      <c r="CV661" s="302"/>
      <c r="CW661" s="13">
        <f t="shared" si="277"/>
        <v>0</v>
      </c>
      <c r="CX661" s="13">
        <f t="shared" si="278"/>
        <v>0</v>
      </c>
      <c r="CY661" s="251">
        <f t="shared" si="279"/>
        <v>0</v>
      </c>
      <c r="CZ661" s="13" t="s">
        <v>29</v>
      </c>
      <c r="DA661" s="13">
        <v>50</v>
      </c>
      <c r="DB661" s="22">
        <f t="shared" si="280"/>
        <v>0</v>
      </c>
      <c r="DD661" s="24"/>
      <c r="DF661" s="163"/>
      <c r="DH661" s="24"/>
      <c r="DI661" s="447"/>
      <c r="DJ661" s="163"/>
    </row>
    <row r="662" spans="1:114" s="7" customFormat="1">
      <c r="A662" s="277">
        <f t="shared" si="264"/>
        <v>50</v>
      </c>
      <c r="B662" s="21" t="e">
        <f>'Calculateur de trading'!I662/C662/W662</f>
        <v>#DIV/0!</v>
      </c>
      <c r="C662" s="278">
        <f t="shared" si="265"/>
        <v>10</v>
      </c>
      <c r="D662" s="278"/>
      <c r="E662" s="273">
        <f t="shared" si="266"/>
        <v>100</v>
      </c>
      <c r="F662" s="271">
        <f t="shared" si="258"/>
        <v>2</v>
      </c>
      <c r="G662" s="271" t="e">
        <f t="shared" si="259"/>
        <v>#DIV/0!</v>
      </c>
      <c r="H662" s="272">
        <f t="shared" si="260"/>
        <v>20</v>
      </c>
      <c r="I662" s="270"/>
      <c r="J662" s="273">
        <f t="shared" si="267"/>
        <v>200</v>
      </c>
      <c r="K662" s="271">
        <f t="shared" si="261"/>
        <v>4</v>
      </c>
      <c r="L662" s="271" t="e">
        <f t="shared" si="262"/>
        <v>#DIV/0!</v>
      </c>
      <c r="M662" s="272">
        <f t="shared" si="263"/>
        <v>40</v>
      </c>
      <c r="N662" s="389"/>
      <c r="O662" s="455" t="e">
        <f>(A662*B662*W662)+(B662*'Calculateur de trading'!H662)</f>
        <v>#DIV/0!</v>
      </c>
      <c r="P662" s="274" t="e">
        <f>O662/'Déscriptions des trades'!CK662</f>
        <v>#DIV/0!</v>
      </c>
      <c r="Q662" s="456" t="e">
        <f>'Déscriptions des trades'!CK662-O662</f>
        <v>#DIV/0!</v>
      </c>
      <c r="R662" s="466" t="e">
        <f t="shared" si="268"/>
        <v>#DIV/0!</v>
      </c>
      <c r="S662" s="389"/>
      <c r="T662" s="12"/>
      <c r="U662" s="25"/>
      <c r="V662" s="15"/>
      <c r="W662" s="490">
        <f t="shared" si="272"/>
        <v>0</v>
      </c>
      <c r="X662" s="21" t="e">
        <f>W662*U662/'Déscriptions des trades'!CK662*'Déscriptions des trades'!B662</f>
        <v>#DIV/0!</v>
      </c>
      <c r="Y662" s="459"/>
      <c r="Z662" s="389"/>
      <c r="AA662" s="23">
        <f t="shared" si="269"/>
        <v>0.1</v>
      </c>
      <c r="AB662" s="17" t="e">
        <f>(AA662*'Déscriptions des trades'!U662*'Déscriptions des trades'!B662/'Déscriptions des trades'!CK662)*'Déscriptions des trades'!W662</f>
        <v>#DIV/0!</v>
      </c>
      <c r="AC662" s="265" t="e">
        <f>AB662*'Déscriptions des trades'!CK662</f>
        <v>#DIV/0!</v>
      </c>
      <c r="AD662" s="266" t="e">
        <f>'Déscriptions des trades'!CK662-AC662</f>
        <v>#DIV/0!</v>
      </c>
      <c r="AE662" s="389"/>
      <c r="AF662" s="399">
        <v>658</v>
      </c>
      <c r="AG662" s="389"/>
      <c r="AH662" s="20"/>
      <c r="AI662" s="303"/>
      <c r="AJ662" s="307"/>
      <c r="AK662" s="161"/>
      <c r="AL662" s="305"/>
      <c r="AM662" s="305"/>
      <c r="AN662" s="162"/>
      <c r="AO662" s="439"/>
      <c r="AP662" s="162"/>
      <c r="AQ662" s="113"/>
      <c r="AR662" s="113"/>
      <c r="AS662" s="384"/>
      <c r="AT662" s="306"/>
      <c r="AU662" s="306"/>
      <c r="AV662" s="160"/>
      <c r="AW662" s="158"/>
      <c r="AX662" s="385"/>
      <c r="AY662" s="453"/>
      <c r="AZ662" s="165"/>
      <c r="BA662" s="301"/>
      <c r="BB662" s="165"/>
      <c r="BC662" s="301"/>
      <c r="BD662" s="165"/>
      <c r="BE662" s="302"/>
      <c r="BF662" s="302"/>
      <c r="BG662" s="165"/>
      <c r="BH662" s="303"/>
      <c r="BI662" s="165"/>
      <c r="BJ662" s="304"/>
      <c r="BK662" s="394"/>
      <c r="BL662" s="302"/>
      <c r="BM662" s="302"/>
      <c r="BN662" s="394"/>
      <c r="BO662" s="302"/>
      <c r="BP662" s="13"/>
      <c r="BQ662" s="302"/>
      <c r="BR662" s="13"/>
      <c r="BS662" s="302"/>
      <c r="BT662" s="13"/>
      <c r="BU662" s="302"/>
      <c r="BV662" s="386"/>
      <c r="BW662" s="303"/>
      <c r="BX662" s="303"/>
      <c r="BY662" s="302"/>
      <c r="BZ662" s="302"/>
      <c r="CA662" s="387"/>
      <c r="CB662" s="395"/>
      <c r="CC662" s="12"/>
      <c r="CD662" s="304"/>
      <c r="CE662" s="14"/>
      <c r="CF662" s="395"/>
      <c r="CG662" s="397"/>
      <c r="CH662" s="300">
        <f t="shared" si="273"/>
        <v>0</v>
      </c>
      <c r="CI662" s="26"/>
      <c r="CJ662" s="17">
        <f t="shared" si="270"/>
        <v>0</v>
      </c>
      <c r="CK662" s="18">
        <f t="shared" si="281"/>
        <v>12.89</v>
      </c>
      <c r="CM662" s="164"/>
      <c r="CN662" s="302"/>
      <c r="CO662" s="13">
        <f t="shared" si="274"/>
        <v>0</v>
      </c>
      <c r="CP662" s="302"/>
      <c r="CQ662" s="13">
        <f t="shared" si="275"/>
        <v>0</v>
      </c>
      <c r="CR662" s="302"/>
      <c r="CS662" s="13">
        <f t="shared" si="276"/>
        <v>0</v>
      </c>
      <c r="CT662" s="302"/>
      <c r="CU662" s="13">
        <f t="shared" si="271"/>
        <v>0</v>
      </c>
      <c r="CV662" s="302"/>
      <c r="CW662" s="13">
        <f t="shared" si="277"/>
        <v>0</v>
      </c>
      <c r="CX662" s="13">
        <f t="shared" si="278"/>
        <v>0</v>
      </c>
      <c r="CY662" s="251">
        <f t="shared" si="279"/>
        <v>0</v>
      </c>
      <c r="CZ662" s="13" t="s">
        <v>29</v>
      </c>
      <c r="DA662" s="13">
        <v>50</v>
      </c>
      <c r="DB662" s="22">
        <f t="shared" si="280"/>
        <v>0</v>
      </c>
      <c r="DD662" s="24"/>
      <c r="DF662" s="163"/>
      <c r="DH662" s="24"/>
      <c r="DI662" s="447"/>
      <c r="DJ662" s="163"/>
    </row>
    <row r="663" spans="1:114" s="7" customFormat="1">
      <c r="A663" s="277">
        <f t="shared" si="264"/>
        <v>50</v>
      </c>
      <c r="B663" s="21" t="e">
        <f>'Calculateur de trading'!I663/C663/W663</f>
        <v>#DIV/0!</v>
      </c>
      <c r="C663" s="278">
        <f t="shared" si="265"/>
        <v>10</v>
      </c>
      <c r="D663" s="426"/>
      <c r="E663" s="273">
        <f t="shared" si="266"/>
        <v>100</v>
      </c>
      <c r="F663" s="271">
        <f t="shared" si="258"/>
        <v>2</v>
      </c>
      <c r="G663" s="271" t="e">
        <f t="shared" si="259"/>
        <v>#DIV/0!</v>
      </c>
      <c r="H663" s="272">
        <f t="shared" si="260"/>
        <v>20</v>
      </c>
      <c r="I663" s="270"/>
      <c r="J663" s="273">
        <f t="shared" si="267"/>
        <v>200</v>
      </c>
      <c r="K663" s="271">
        <f t="shared" si="261"/>
        <v>4</v>
      </c>
      <c r="L663" s="271" t="e">
        <f t="shared" si="262"/>
        <v>#DIV/0!</v>
      </c>
      <c r="M663" s="272">
        <f t="shared" si="263"/>
        <v>40</v>
      </c>
      <c r="N663" s="389"/>
      <c r="O663" s="455" t="e">
        <f>(A663*B663*W663)+(B663*'Calculateur de trading'!H663)</f>
        <v>#DIV/0!</v>
      </c>
      <c r="P663" s="274" t="e">
        <f>O663/'Déscriptions des trades'!CK663</f>
        <v>#DIV/0!</v>
      </c>
      <c r="Q663" s="456" t="e">
        <f>'Déscriptions des trades'!CK663-O663</f>
        <v>#DIV/0!</v>
      </c>
      <c r="R663" s="466" t="e">
        <f t="shared" si="268"/>
        <v>#DIV/0!</v>
      </c>
      <c r="S663" s="389"/>
      <c r="T663" s="12"/>
      <c r="U663" s="25"/>
      <c r="V663" s="15"/>
      <c r="W663" s="490">
        <f t="shared" si="272"/>
        <v>0</v>
      </c>
      <c r="X663" s="21" t="e">
        <f>W663*U663/'Déscriptions des trades'!CK663*'Déscriptions des trades'!B663</f>
        <v>#DIV/0!</v>
      </c>
      <c r="Y663" s="459"/>
      <c r="Z663" s="389"/>
      <c r="AA663" s="23">
        <f t="shared" si="269"/>
        <v>0.1</v>
      </c>
      <c r="AB663" s="17" t="e">
        <f>(AA663*'Déscriptions des trades'!U663*'Déscriptions des trades'!B663/'Déscriptions des trades'!CK663)*'Déscriptions des trades'!W663</f>
        <v>#DIV/0!</v>
      </c>
      <c r="AC663" s="265" t="e">
        <f>AB663*'Déscriptions des trades'!CK663</f>
        <v>#DIV/0!</v>
      </c>
      <c r="AD663" s="266" t="e">
        <f>'Déscriptions des trades'!CK663-AC663</f>
        <v>#DIV/0!</v>
      </c>
      <c r="AE663" s="389"/>
      <c r="AF663" s="399">
        <v>659</v>
      </c>
      <c r="AG663" s="389"/>
      <c r="AH663" s="20"/>
      <c r="AI663" s="303"/>
      <c r="AJ663" s="307"/>
      <c r="AK663" s="161"/>
      <c r="AL663" s="305"/>
      <c r="AM663" s="305"/>
      <c r="AN663" s="162"/>
      <c r="AO663" s="439"/>
      <c r="AP663" s="162"/>
      <c r="AQ663" s="113"/>
      <c r="AR663" s="113"/>
      <c r="AS663" s="384"/>
      <c r="AT663" s="306"/>
      <c r="AU663" s="306"/>
      <c r="AV663" s="160"/>
      <c r="AW663" s="158"/>
      <c r="AX663" s="385"/>
      <c r="AY663" s="453"/>
      <c r="AZ663" s="165"/>
      <c r="BA663" s="301"/>
      <c r="BB663" s="165"/>
      <c r="BC663" s="301"/>
      <c r="BD663" s="165"/>
      <c r="BE663" s="302"/>
      <c r="BF663" s="302"/>
      <c r="BG663" s="165"/>
      <c r="BH663" s="303"/>
      <c r="BI663" s="165"/>
      <c r="BJ663" s="304"/>
      <c r="BK663" s="394"/>
      <c r="BL663" s="302"/>
      <c r="BM663" s="302"/>
      <c r="BN663" s="394"/>
      <c r="BO663" s="302"/>
      <c r="BP663" s="13"/>
      <c r="BQ663" s="302"/>
      <c r="BR663" s="13"/>
      <c r="BS663" s="302"/>
      <c r="BT663" s="13"/>
      <c r="BU663" s="302"/>
      <c r="BV663" s="386"/>
      <c r="BW663" s="303"/>
      <c r="BX663" s="303"/>
      <c r="BY663" s="302"/>
      <c r="BZ663" s="302"/>
      <c r="CA663" s="387"/>
      <c r="CB663" s="395"/>
      <c r="CC663" s="12"/>
      <c r="CD663" s="304"/>
      <c r="CE663" s="14"/>
      <c r="CF663" s="395"/>
      <c r="CG663" s="397"/>
      <c r="CH663" s="300">
        <f t="shared" si="273"/>
        <v>0</v>
      </c>
      <c r="CI663" s="26"/>
      <c r="CJ663" s="17">
        <f t="shared" si="270"/>
        <v>0</v>
      </c>
      <c r="CK663" s="18">
        <f t="shared" si="281"/>
        <v>12.89</v>
      </c>
      <c r="CM663" s="164"/>
      <c r="CN663" s="302"/>
      <c r="CO663" s="13">
        <f t="shared" si="274"/>
        <v>0</v>
      </c>
      <c r="CP663" s="302"/>
      <c r="CQ663" s="13">
        <f t="shared" si="275"/>
        <v>0</v>
      </c>
      <c r="CR663" s="302"/>
      <c r="CS663" s="13">
        <f t="shared" si="276"/>
        <v>0</v>
      </c>
      <c r="CT663" s="302"/>
      <c r="CU663" s="13">
        <f t="shared" si="271"/>
        <v>0</v>
      </c>
      <c r="CV663" s="302"/>
      <c r="CW663" s="13">
        <f t="shared" si="277"/>
        <v>0</v>
      </c>
      <c r="CX663" s="13">
        <f t="shared" si="278"/>
        <v>0</v>
      </c>
      <c r="CY663" s="251">
        <f t="shared" si="279"/>
        <v>0</v>
      </c>
      <c r="CZ663" s="13" t="s">
        <v>29</v>
      </c>
      <c r="DA663" s="13">
        <v>50</v>
      </c>
      <c r="DB663" s="22">
        <f t="shared" si="280"/>
        <v>0</v>
      </c>
      <c r="DD663" s="24"/>
      <c r="DF663" s="163"/>
      <c r="DH663" s="24"/>
      <c r="DI663" s="447"/>
      <c r="DJ663" s="163"/>
    </row>
    <row r="664" spans="1:114" s="7" customFormat="1">
      <c r="A664" s="277">
        <f t="shared" si="264"/>
        <v>50</v>
      </c>
      <c r="B664" s="21" t="e">
        <f>'Calculateur de trading'!I664/C664/W664</f>
        <v>#DIV/0!</v>
      </c>
      <c r="C664" s="278">
        <f t="shared" si="265"/>
        <v>10</v>
      </c>
      <c r="D664" s="426"/>
      <c r="E664" s="273">
        <f t="shared" si="266"/>
        <v>100</v>
      </c>
      <c r="F664" s="271">
        <f t="shared" si="258"/>
        <v>2</v>
      </c>
      <c r="G664" s="271" t="e">
        <f t="shared" si="259"/>
        <v>#DIV/0!</v>
      </c>
      <c r="H664" s="272">
        <f t="shared" si="260"/>
        <v>20</v>
      </c>
      <c r="I664" s="270"/>
      <c r="J664" s="273">
        <f t="shared" si="267"/>
        <v>200</v>
      </c>
      <c r="K664" s="271">
        <f t="shared" si="261"/>
        <v>4</v>
      </c>
      <c r="L664" s="271" t="e">
        <f t="shared" si="262"/>
        <v>#DIV/0!</v>
      </c>
      <c r="M664" s="272">
        <f t="shared" si="263"/>
        <v>40</v>
      </c>
      <c r="N664" s="389"/>
      <c r="O664" s="455" t="e">
        <f>(A664*B664*W664)+(B664*'Calculateur de trading'!H664)</f>
        <v>#DIV/0!</v>
      </c>
      <c r="P664" s="274" t="e">
        <f>O664/'Déscriptions des trades'!CK664</f>
        <v>#DIV/0!</v>
      </c>
      <c r="Q664" s="456" t="e">
        <f>'Déscriptions des trades'!CK664-O664</f>
        <v>#DIV/0!</v>
      </c>
      <c r="R664" s="466" t="e">
        <f t="shared" si="268"/>
        <v>#DIV/0!</v>
      </c>
      <c r="S664" s="389"/>
      <c r="T664" s="12"/>
      <c r="U664" s="25"/>
      <c r="V664" s="15"/>
      <c r="W664" s="490">
        <f t="shared" si="272"/>
        <v>0</v>
      </c>
      <c r="X664" s="21" t="e">
        <f>W664*U664/'Déscriptions des trades'!CK664*'Déscriptions des trades'!B664</f>
        <v>#DIV/0!</v>
      </c>
      <c r="Y664" s="459"/>
      <c r="Z664" s="389"/>
      <c r="AA664" s="23">
        <f t="shared" si="269"/>
        <v>0.1</v>
      </c>
      <c r="AB664" s="17" t="e">
        <f>(AA664*'Déscriptions des trades'!U664*'Déscriptions des trades'!B664/'Déscriptions des trades'!CK664)*'Déscriptions des trades'!W664</f>
        <v>#DIV/0!</v>
      </c>
      <c r="AC664" s="265" t="e">
        <f>AB664*'Déscriptions des trades'!CK664</f>
        <v>#DIV/0!</v>
      </c>
      <c r="AD664" s="266" t="e">
        <f>'Déscriptions des trades'!CK664-AC664</f>
        <v>#DIV/0!</v>
      </c>
      <c r="AE664" s="389"/>
      <c r="AF664" s="399">
        <v>660</v>
      </c>
      <c r="AG664" s="389"/>
      <c r="AH664" s="20"/>
      <c r="AI664" s="303"/>
      <c r="AJ664" s="307"/>
      <c r="AK664" s="161"/>
      <c r="AL664" s="305"/>
      <c r="AM664" s="305"/>
      <c r="AN664" s="162"/>
      <c r="AO664" s="439"/>
      <c r="AP664" s="162"/>
      <c r="AQ664" s="113"/>
      <c r="AR664" s="113"/>
      <c r="AS664" s="384"/>
      <c r="AT664" s="306"/>
      <c r="AU664" s="306"/>
      <c r="AV664" s="160"/>
      <c r="AW664" s="158"/>
      <c r="AX664" s="385"/>
      <c r="AY664" s="453"/>
      <c r="AZ664" s="165"/>
      <c r="BA664" s="301"/>
      <c r="BB664" s="165"/>
      <c r="BC664" s="301"/>
      <c r="BD664" s="165"/>
      <c r="BE664" s="302"/>
      <c r="BF664" s="302"/>
      <c r="BG664" s="165"/>
      <c r="BH664" s="303"/>
      <c r="BI664" s="165"/>
      <c r="BJ664" s="304"/>
      <c r="BK664" s="394"/>
      <c r="BL664" s="302"/>
      <c r="BM664" s="302"/>
      <c r="BN664" s="394"/>
      <c r="BO664" s="302"/>
      <c r="BP664" s="13"/>
      <c r="BQ664" s="302"/>
      <c r="BR664" s="13"/>
      <c r="BS664" s="302"/>
      <c r="BT664" s="13"/>
      <c r="BU664" s="302"/>
      <c r="BV664" s="386"/>
      <c r="BW664" s="303"/>
      <c r="BX664" s="303"/>
      <c r="BY664" s="302"/>
      <c r="BZ664" s="302"/>
      <c r="CA664" s="387"/>
      <c r="CB664" s="395"/>
      <c r="CC664" s="12"/>
      <c r="CD664" s="304"/>
      <c r="CE664" s="14"/>
      <c r="CF664" s="395"/>
      <c r="CG664" s="397"/>
      <c r="CH664" s="300">
        <f t="shared" si="273"/>
        <v>0</v>
      </c>
      <c r="CI664" s="26"/>
      <c r="CJ664" s="17">
        <f t="shared" si="270"/>
        <v>0</v>
      </c>
      <c r="CK664" s="18">
        <f t="shared" si="281"/>
        <v>12.89</v>
      </c>
      <c r="CM664" s="164"/>
      <c r="CN664" s="302"/>
      <c r="CO664" s="13">
        <f t="shared" si="274"/>
        <v>0</v>
      </c>
      <c r="CP664" s="302"/>
      <c r="CQ664" s="13">
        <f t="shared" si="275"/>
        <v>0</v>
      </c>
      <c r="CR664" s="302"/>
      <c r="CS664" s="13">
        <f t="shared" si="276"/>
        <v>0</v>
      </c>
      <c r="CT664" s="302"/>
      <c r="CU664" s="13">
        <f t="shared" si="271"/>
        <v>0</v>
      </c>
      <c r="CV664" s="302"/>
      <c r="CW664" s="13">
        <f t="shared" si="277"/>
        <v>0</v>
      </c>
      <c r="CX664" s="13">
        <f t="shared" si="278"/>
        <v>0</v>
      </c>
      <c r="CY664" s="251">
        <f t="shared" si="279"/>
        <v>0</v>
      </c>
      <c r="CZ664" s="13" t="s">
        <v>29</v>
      </c>
      <c r="DA664" s="13">
        <v>50</v>
      </c>
      <c r="DB664" s="22">
        <f t="shared" si="280"/>
        <v>0</v>
      </c>
      <c r="DD664" s="24"/>
      <c r="DF664" s="163"/>
      <c r="DH664" s="24"/>
      <c r="DI664" s="447"/>
      <c r="DJ664" s="163"/>
    </row>
    <row r="665" spans="1:114" s="7" customFormat="1">
      <c r="A665" s="277">
        <f t="shared" si="264"/>
        <v>50</v>
      </c>
      <c r="B665" s="21" t="e">
        <f>'Calculateur de trading'!I665/C665/W665</f>
        <v>#DIV/0!</v>
      </c>
      <c r="C665" s="278">
        <f t="shared" si="265"/>
        <v>10</v>
      </c>
      <c r="D665" s="278"/>
      <c r="E665" s="273">
        <f t="shared" si="266"/>
        <v>100</v>
      </c>
      <c r="F665" s="271">
        <f t="shared" si="258"/>
        <v>2</v>
      </c>
      <c r="G665" s="271" t="e">
        <f t="shared" si="259"/>
        <v>#DIV/0!</v>
      </c>
      <c r="H665" s="272">
        <f t="shared" si="260"/>
        <v>20</v>
      </c>
      <c r="I665" s="270"/>
      <c r="J665" s="273">
        <f t="shared" si="267"/>
        <v>200</v>
      </c>
      <c r="K665" s="271">
        <f t="shared" si="261"/>
        <v>4</v>
      </c>
      <c r="L665" s="271" t="e">
        <f t="shared" si="262"/>
        <v>#DIV/0!</v>
      </c>
      <c r="M665" s="272">
        <f t="shared" si="263"/>
        <v>40</v>
      </c>
      <c r="N665" s="389"/>
      <c r="O665" s="455" t="e">
        <f>(A665*B665*W665)+(B665*'Calculateur de trading'!H665)</f>
        <v>#DIV/0!</v>
      </c>
      <c r="P665" s="274" t="e">
        <f>O665/'Déscriptions des trades'!CK665</f>
        <v>#DIV/0!</v>
      </c>
      <c r="Q665" s="456" t="e">
        <f>'Déscriptions des trades'!CK665-O665</f>
        <v>#DIV/0!</v>
      </c>
      <c r="R665" s="466" t="e">
        <f t="shared" si="268"/>
        <v>#DIV/0!</v>
      </c>
      <c r="S665" s="389"/>
      <c r="T665" s="12"/>
      <c r="U665" s="25"/>
      <c r="V665" s="15"/>
      <c r="W665" s="490">
        <f t="shared" si="272"/>
        <v>0</v>
      </c>
      <c r="X665" s="21" t="e">
        <f>W665*U665/'Déscriptions des trades'!CK665*'Déscriptions des trades'!B665</f>
        <v>#DIV/0!</v>
      </c>
      <c r="Y665" s="459"/>
      <c r="Z665" s="389"/>
      <c r="AA665" s="23">
        <f t="shared" si="269"/>
        <v>0.1</v>
      </c>
      <c r="AB665" s="17" t="e">
        <f>(AA665*'Déscriptions des trades'!U665*'Déscriptions des trades'!B665/'Déscriptions des trades'!CK665)*'Déscriptions des trades'!W665</f>
        <v>#DIV/0!</v>
      </c>
      <c r="AC665" s="265" t="e">
        <f>AB665*'Déscriptions des trades'!CK665</f>
        <v>#DIV/0!</v>
      </c>
      <c r="AD665" s="266" t="e">
        <f>'Déscriptions des trades'!CK665-AC665</f>
        <v>#DIV/0!</v>
      </c>
      <c r="AE665" s="389"/>
      <c r="AF665" s="399">
        <v>661</v>
      </c>
      <c r="AG665" s="389"/>
      <c r="AH665" s="20"/>
      <c r="AI665" s="303"/>
      <c r="AJ665" s="307"/>
      <c r="AK665" s="161"/>
      <c r="AL665" s="305"/>
      <c r="AM665" s="305"/>
      <c r="AN665" s="162"/>
      <c r="AO665" s="439"/>
      <c r="AP665" s="162"/>
      <c r="AQ665" s="113"/>
      <c r="AR665" s="113"/>
      <c r="AS665" s="384"/>
      <c r="AT665" s="306"/>
      <c r="AU665" s="306"/>
      <c r="AV665" s="160"/>
      <c r="AW665" s="158"/>
      <c r="AX665" s="385"/>
      <c r="AY665" s="453"/>
      <c r="AZ665" s="165"/>
      <c r="BA665" s="301"/>
      <c r="BB665" s="165"/>
      <c r="BC665" s="301"/>
      <c r="BD665" s="165"/>
      <c r="BE665" s="302"/>
      <c r="BF665" s="302"/>
      <c r="BG665" s="165"/>
      <c r="BH665" s="303"/>
      <c r="BI665" s="165"/>
      <c r="BJ665" s="304"/>
      <c r="BK665" s="394"/>
      <c r="BL665" s="302"/>
      <c r="BM665" s="302"/>
      <c r="BN665" s="394"/>
      <c r="BO665" s="302"/>
      <c r="BP665" s="13"/>
      <c r="BQ665" s="302"/>
      <c r="BR665" s="13"/>
      <c r="BS665" s="302"/>
      <c r="BT665" s="13"/>
      <c r="BU665" s="302"/>
      <c r="BV665" s="386"/>
      <c r="BW665" s="303"/>
      <c r="BX665" s="303"/>
      <c r="BY665" s="302"/>
      <c r="BZ665" s="302"/>
      <c r="CA665" s="387"/>
      <c r="CB665" s="395"/>
      <c r="CC665" s="12"/>
      <c r="CD665" s="304"/>
      <c r="CE665" s="14"/>
      <c r="CF665" s="395"/>
      <c r="CG665" s="397"/>
      <c r="CH665" s="300">
        <f t="shared" si="273"/>
        <v>0</v>
      </c>
      <c r="CI665" s="26"/>
      <c r="CJ665" s="17">
        <f t="shared" si="270"/>
        <v>0</v>
      </c>
      <c r="CK665" s="18">
        <f t="shared" si="281"/>
        <v>12.89</v>
      </c>
      <c r="CM665" s="164"/>
      <c r="CN665" s="302"/>
      <c r="CO665" s="13">
        <f t="shared" si="274"/>
        <v>0</v>
      </c>
      <c r="CP665" s="302"/>
      <c r="CQ665" s="13">
        <f t="shared" si="275"/>
        <v>0</v>
      </c>
      <c r="CR665" s="302"/>
      <c r="CS665" s="13">
        <f t="shared" si="276"/>
        <v>0</v>
      </c>
      <c r="CT665" s="302"/>
      <c r="CU665" s="13">
        <f t="shared" si="271"/>
        <v>0</v>
      </c>
      <c r="CV665" s="302"/>
      <c r="CW665" s="13">
        <f t="shared" si="277"/>
        <v>0</v>
      </c>
      <c r="CX665" s="13">
        <f t="shared" si="278"/>
        <v>0</v>
      </c>
      <c r="CY665" s="251">
        <f t="shared" si="279"/>
        <v>0</v>
      </c>
      <c r="CZ665" s="13" t="s">
        <v>29</v>
      </c>
      <c r="DA665" s="13">
        <v>50</v>
      </c>
      <c r="DB665" s="22">
        <f t="shared" si="280"/>
        <v>0</v>
      </c>
      <c r="DD665" s="24"/>
      <c r="DF665" s="163"/>
      <c r="DH665" s="24"/>
      <c r="DI665" s="447"/>
      <c r="DJ665" s="163"/>
    </row>
    <row r="666" spans="1:114" s="7" customFormat="1">
      <c r="A666" s="277">
        <f t="shared" si="264"/>
        <v>50</v>
      </c>
      <c r="B666" s="21" t="e">
        <f>'Calculateur de trading'!I666/C666/W666</f>
        <v>#DIV/0!</v>
      </c>
      <c r="C666" s="278">
        <f t="shared" si="265"/>
        <v>10</v>
      </c>
      <c r="D666" s="426"/>
      <c r="E666" s="273">
        <f t="shared" si="266"/>
        <v>100</v>
      </c>
      <c r="F666" s="271">
        <f t="shared" si="258"/>
        <v>2</v>
      </c>
      <c r="G666" s="271" t="e">
        <f t="shared" si="259"/>
        <v>#DIV/0!</v>
      </c>
      <c r="H666" s="272">
        <f t="shared" si="260"/>
        <v>20</v>
      </c>
      <c r="I666" s="270"/>
      <c r="J666" s="273">
        <f t="shared" si="267"/>
        <v>200</v>
      </c>
      <c r="K666" s="271">
        <f t="shared" si="261"/>
        <v>4</v>
      </c>
      <c r="L666" s="271" t="e">
        <f t="shared" si="262"/>
        <v>#DIV/0!</v>
      </c>
      <c r="M666" s="272">
        <f t="shared" si="263"/>
        <v>40</v>
      </c>
      <c r="N666" s="389"/>
      <c r="O666" s="455" t="e">
        <f>(A666*B666*W666)+(B666*'Calculateur de trading'!H666)</f>
        <v>#DIV/0!</v>
      </c>
      <c r="P666" s="274" t="e">
        <f>O666/'Déscriptions des trades'!CK666</f>
        <v>#DIV/0!</v>
      </c>
      <c r="Q666" s="456" t="e">
        <f>'Déscriptions des trades'!CK666-O666</f>
        <v>#DIV/0!</v>
      </c>
      <c r="R666" s="466" t="e">
        <f t="shared" si="268"/>
        <v>#DIV/0!</v>
      </c>
      <c r="S666" s="389"/>
      <c r="T666" s="12"/>
      <c r="U666" s="25"/>
      <c r="V666" s="15"/>
      <c r="W666" s="490">
        <f t="shared" si="272"/>
        <v>0</v>
      </c>
      <c r="X666" s="21" t="e">
        <f>W666*U666/'Déscriptions des trades'!CK666*'Déscriptions des trades'!B666</f>
        <v>#DIV/0!</v>
      </c>
      <c r="Y666" s="459"/>
      <c r="Z666" s="389"/>
      <c r="AA666" s="23">
        <f t="shared" si="269"/>
        <v>0.1</v>
      </c>
      <c r="AB666" s="17" t="e">
        <f>(AA666*'Déscriptions des trades'!U666*'Déscriptions des trades'!B666/'Déscriptions des trades'!CK666)*'Déscriptions des trades'!W666</f>
        <v>#DIV/0!</v>
      </c>
      <c r="AC666" s="265" t="e">
        <f>AB666*'Déscriptions des trades'!CK666</f>
        <v>#DIV/0!</v>
      </c>
      <c r="AD666" s="266" t="e">
        <f>'Déscriptions des trades'!CK666-AC666</f>
        <v>#DIV/0!</v>
      </c>
      <c r="AE666" s="389"/>
      <c r="AF666" s="399">
        <v>662</v>
      </c>
      <c r="AG666" s="389"/>
      <c r="AH666" s="20"/>
      <c r="AI666" s="303"/>
      <c r="AJ666" s="307"/>
      <c r="AK666" s="161"/>
      <c r="AL666" s="305"/>
      <c r="AM666" s="305"/>
      <c r="AN666" s="162"/>
      <c r="AO666" s="439"/>
      <c r="AP666" s="162"/>
      <c r="AQ666" s="113"/>
      <c r="AR666" s="113"/>
      <c r="AS666" s="384"/>
      <c r="AT666" s="306"/>
      <c r="AU666" s="306"/>
      <c r="AV666" s="160"/>
      <c r="AW666" s="158"/>
      <c r="AX666" s="385"/>
      <c r="AY666" s="453"/>
      <c r="AZ666" s="165"/>
      <c r="BA666" s="301"/>
      <c r="BB666" s="165"/>
      <c r="BC666" s="301"/>
      <c r="BD666" s="165"/>
      <c r="BE666" s="302"/>
      <c r="BF666" s="302"/>
      <c r="BG666" s="165"/>
      <c r="BH666" s="303"/>
      <c r="BI666" s="165"/>
      <c r="BJ666" s="304"/>
      <c r="BK666" s="394"/>
      <c r="BL666" s="302"/>
      <c r="BM666" s="302"/>
      <c r="BN666" s="394"/>
      <c r="BO666" s="302"/>
      <c r="BP666" s="13"/>
      <c r="BQ666" s="302"/>
      <c r="BR666" s="13"/>
      <c r="BS666" s="302"/>
      <c r="BT666" s="13"/>
      <c r="BU666" s="302"/>
      <c r="BV666" s="386"/>
      <c r="BW666" s="303"/>
      <c r="BX666" s="303"/>
      <c r="BY666" s="302"/>
      <c r="BZ666" s="302"/>
      <c r="CA666" s="387"/>
      <c r="CB666" s="395"/>
      <c r="CC666" s="12"/>
      <c r="CD666" s="304"/>
      <c r="CE666" s="14"/>
      <c r="CF666" s="395"/>
      <c r="CG666" s="397"/>
      <c r="CH666" s="300">
        <f t="shared" si="273"/>
        <v>0</v>
      </c>
      <c r="CI666" s="26"/>
      <c r="CJ666" s="17">
        <f t="shared" si="270"/>
        <v>0</v>
      </c>
      <c r="CK666" s="18">
        <f t="shared" si="281"/>
        <v>12.89</v>
      </c>
      <c r="CM666" s="164"/>
      <c r="CN666" s="302"/>
      <c r="CO666" s="13">
        <f t="shared" si="274"/>
        <v>0</v>
      </c>
      <c r="CP666" s="302"/>
      <c r="CQ666" s="13">
        <f t="shared" si="275"/>
        <v>0</v>
      </c>
      <c r="CR666" s="302"/>
      <c r="CS666" s="13">
        <f t="shared" si="276"/>
        <v>0</v>
      </c>
      <c r="CT666" s="302"/>
      <c r="CU666" s="13">
        <f t="shared" si="271"/>
        <v>0</v>
      </c>
      <c r="CV666" s="302"/>
      <c r="CW666" s="13">
        <f t="shared" si="277"/>
        <v>0</v>
      </c>
      <c r="CX666" s="13">
        <f t="shared" si="278"/>
        <v>0</v>
      </c>
      <c r="CY666" s="251">
        <f t="shared" si="279"/>
        <v>0</v>
      </c>
      <c r="CZ666" s="13" t="s">
        <v>29</v>
      </c>
      <c r="DA666" s="13">
        <v>50</v>
      </c>
      <c r="DB666" s="22">
        <f t="shared" si="280"/>
        <v>0</v>
      </c>
      <c r="DD666" s="24"/>
      <c r="DF666" s="163"/>
      <c r="DH666" s="24"/>
      <c r="DI666" s="447"/>
      <c r="DJ666" s="163"/>
    </row>
    <row r="667" spans="1:114" s="7" customFormat="1">
      <c r="A667" s="277">
        <f t="shared" si="264"/>
        <v>50</v>
      </c>
      <c r="B667" s="21" t="e">
        <f>'Calculateur de trading'!I667/C667/W667</f>
        <v>#DIV/0!</v>
      </c>
      <c r="C667" s="278">
        <f t="shared" si="265"/>
        <v>10</v>
      </c>
      <c r="D667" s="278"/>
      <c r="E667" s="273">
        <f t="shared" si="266"/>
        <v>100</v>
      </c>
      <c r="F667" s="271">
        <f t="shared" si="258"/>
        <v>2</v>
      </c>
      <c r="G667" s="271" t="e">
        <f t="shared" si="259"/>
        <v>#DIV/0!</v>
      </c>
      <c r="H667" s="272">
        <f t="shared" si="260"/>
        <v>20</v>
      </c>
      <c r="I667" s="270"/>
      <c r="J667" s="273">
        <f t="shared" si="267"/>
        <v>200</v>
      </c>
      <c r="K667" s="271">
        <f t="shared" si="261"/>
        <v>4</v>
      </c>
      <c r="L667" s="271" t="e">
        <f t="shared" si="262"/>
        <v>#DIV/0!</v>
      </c>
      <c r="M667" s="272">
        <f t="shared" si="263"/>
        <v>40</v>
      </c>
      <c r="N667" s="389"/>
      <c r="O667" s="455" t="e">
        <f>(A667*B667*W667)+(B667*'Calculateur de trading'!H667)</f>
        <v>#DIV/0!</v>
      </c>
      <c r="P667" s="274" t="e">
        <f>O667/'Déscriptions des trades'!CK667</f>
        <v>#DIV/0!</v>
      </c>
      <c r="Q667" s="456" t="e">
        <f>'Déscriptions des trades'!CK667-O667</f>
        <v>#DIV/0!</v>
      </c>
      <c r="R667" s="466" t="e">
        <f t="shared" si="268"/>
        <v>#DIV/0!</v>
      </c>
      <c r="S667" s="389"/>
      <c r="T667" s="12"/>
      <c r="U667" s="25"/>
      <c r="V667" s="15"/>
      <c r="W667" s="490">
        <f t="shared" si="272"/>
        <v>0</v>
      </c>
      <c r="X667" s="21" t="e">
        <f>W667*U667/'Déscriptions des trades'!CK667*'Déscriptions des trades'!B667</f>
        <v>#DIV/0!</v>
      </c>
      <c r="Y667" s="459"/>
      <c r="Z667" s="389"/>
      <c r="AA667" s="23">
        <f t="shared" si="269"/>
        <v>0.1</v>
      </c>
      <c r="AB667" s="17" t="e">
        <f>(AA667*'Déscriptions des trades'!U667*'Déscriptions des trades'!B667/'Déscriptions des trades'!CK667)*'Déscriptions des trades'!W667</f>
        <v>#DIV/0!</v>
      </c>
      <c r="AC667" s="265" t="e">
        <f>AB667*'Déscriptions des trades'!CK667</f>
        <v>#DIV/0!</v>
      </c>
      <c r="AD667" s="266" t="e">
        <f>'Déscriptions des trades'!CK667-AC667</f>
        <v>#DIV/0!</v>
      </c>
      <c r="AE667" s="389"/>
      <c r="AF667" s="399">
        <v>663</v>
      </c>
      <c r="AG667" s="389"/>
      <c r="AH667" s="20"/>
      <c r="AI667" s="303"/>
      <c r="AJ667" s="307"/>
      <c r="AK667" s="161"/>
      <c r="AL667" s="305"/>
      <c r="AM667" s="305"/>
      <c r="AN667" s="162"/>
      <c r="AO667" s="439"/>
      <c r="AP667" s="162"/>
      <c r="AQ667" s="113"/>
      <c r="AR667" s="113"/>
      <c r="AS667" s="384"/>
      <c r="AT667" s="306"/>
      <c r="AU667" s="306"/>
      <c r="AV667" s="160"/>
      <c r="AW667" s="158"/>
      <c r="AX667" s="385"/>
      <c r="AY667" s="453"/>
      <c r="AZ667" s="165"/>
      <c r="BA667" s="301"/>
      <c r="BB667" s="165"/>
      <c r="BC667" s="301"/>
      <c r="BD667" s="165"/>
      <c r="BE667" s="302"/>
      <c r="BF667" s="302"/>
      <c r="BG667" s="165"/>
      <c r="BH667" s="303"/>
      <c r="BI667" s="165"/>
      <c r="BJ667" s="304"/>
      <c r="BK667" s="394"/>
      <c r="BL667" s="302"/>
      <c r="BM667" s="302"/>
      <c r="BN667" s="394"/>
      <c r="BO667" s="302"/>
      <c r="BP667" s="13"/>
      <c r="BQ667" s="302"/>
      <c r="BR667" s="13"/>
      <c r="BS667" s="302"/>
      <c r="BT667" s="13"/>
      <c r="BU667" s="302"/>
      <c r="BV667" s="386"/>
      <c r="BW667" s="303"/>
      <c r="BX667" s="303"/>
      <c r="BY667" s="302"/>
      <c r="BZ667" s="302"/>
      <c r="CA667" s="387"/>
      <c r="CB667" s="395"/>
      <c r="CC667" s="12"/>
      <c r="CD667" s="304"/>
      <c r="CE667" s="14"/>
      <c r="CF667" s="395"/>
      <c r="CG667" s="397"/>
      <c r="CH667" s="300">
        <f t="shared" si="273"/>
        <v>0</v>
      </c>
      <c r="CI667" s="26"/>
      <c r="CJ667" s="17">
        <f t="shared" si="270"/>
        <v>0</v>
      </c>
      <c r="CK667" s="18">
        <f t="shared" si="281"/>
        <v>12.89</v>
      </c>
      <c r="CM667" s="164"/>
      <c r="CN667" s="302"/>
      <c r="CO667" s="13">
        <f t="shared" si="274"/>
        <v>0</v>
      </c>
      <c r="CP667" s="302"/>
      <c r="CQ667" s="13">
        <f t="shared" si="275"/>
        <v>0</v>
      </c>
      <c r="CR667" s="302"/>
      <c r="CS667" s="13">
        <f t="shared" si="276"/>
        <v>0</v>
      </c>
      <c r="CT667" s="302"/>
      <c r="CU667" s="13">
        <f t="shared" si="271"/>
        <v>0</v>
      </c>
      <c r="CV667" s="302"/>
      <c r="CW667" s="13">
        <f t="shared" si="277"/>
        <v>0</v>
      </c>
      <c r="CX667" s="13">
        <f t="shared" si="278"/>
        <v>0</v>
      </c>
      <c r="CY667" s="251">
        <f t="shared" si="279"/>
        <v>0</v>
      </c>
      <c r="CZ667" s="13" t="s">
        <v>29</v>
      </c>
      <c r="DA667" s="13">
        <v>50</v>
      </c>
      <c r="DB667" s="22">
        <f t="shared" si="280"/>
        <v>0</v>
      </c>
      <c r="DD667" s="24"/>
      <c r="DF667" s="163"/>
      <c r="DH667" s="24"/>
      <c r="DI667" s="447"/>
      <c r="DJ667" s="163"/>
    </row>
    <row r="668" spans="1:114" s="7" customFormat="1">
      <c r="A668" s="277">
        <f t="shared" si="264"/>
        <v>50</v>
      </c>
      <c r="B668" s="21" t="e">
        <f>'Calculateur de trading'!I668/C668/W668</f>
        <v>#DIV/0!</v>
      </c>
      <c r="C668" s="278">
        <f t="shared" si="265"/>
        <v>10</v>
      </c>
      <c r="D668" s="426"/>
      <c r="E668" s="273">
        <f t="shared" si="266"/>
        <v>100</v>
      </c>
      <c r="F668" s="271">
        <f t="shared" si="258"/>
        <v>2</v>
      </c>
      <c r="G668" s="271" t="e">
        <f t="shared" si="259"/>
        <v>#DIV/0!</v>
      </c>
      <c r="H668" s="272">
        <f t="shared" si="260"/>
        <v>20</v>
      </c>
      <c r="I668" s="270"/>
      <c r="J668" s="273">
        <f t="shared" si="267"/>
        <v>200</v>
      </c>
      <c r="K668" s="271">
        <f t="shared" si="261"/>
        <v>4</v>
      </c>
      <c r="L668" s="271" t="e">
        <f t="shared" si="262"/>
        <v>#DIV/0!</v>
      </c>
      <c r="M668" s="272">
        <f t="shared" si="263"/>
        <v>40</v>
      </c>
      <c r="N668" s="389"/>
      <c r="O668" s="455" t="e">
        <f>(A668*B668*W668)+(B668*'Calculateur de trading'!H668)</f>
        <v>#DIV/0!</v>
      </c>
      <c r="P668" s="274" t="e">
        <f>O668/'Déscriptions des trades'!CK668</f>
        <v>#DIV/0!</v>
      </c>
      <c r="Q668" s="456" t="e">
        <f>'Déscriptions des trades'!CK668-O668</f>
        <v>#DIV/0!</v>
      </c>
      <c r="R668" s="466" t="e">
        <f t="shared" si="268"/>
        <v>#DIV/0!</v>
      </c>
      <c r="S668" s="389"/>
      <c r="T668" s="12"/>
      <c r="U668" s="25"/>
      <c r="V668" s="15"/>
      <c r="W668" s="490">
        <f t="shared" si="272"/>
        <v>0</v>
      </c>
      <c r="X668" s="21" t="e">
        <f>W668*U668/'Déscriptions des trades'!CK668*'Déscriptions des trades'!B668</f>
        <v>#DIV/0!</v>
      </c>
      <c r="Y668" s="459"/>
      <c r="Z668" s="389"/>
      <c r="AA668" s="23">
        <f t="shared" si="269"/>
        <v>0.1</v>
      </c>
      <c r="AB668" s="17" t="e">
        <f>(AA668*'Déscriptions des trades'!U668*'Déscriptions des trades'!B668/'Déscriptions des trades'!CK668)*'Déscriptions des trades'!W668</f>
        <v>#DIV/0!</v>
      </c>
      <c r="AC668" s="265" t="e">
        <f>AB668*'Déscriptions des trades'!CK668</f>
        <v>#DIV/0!</v>
      </c>
      <c r="AD668" s="266" t="e">
        <f>'Déscriptions des trades'!CK668-AC668</f>
        <v>#DIV/0!</v>
      </c>
      <c r="AE668" s="389"/>
      <c r="AF668" s="399">
        <v>664</v>
      </c>
      <c r="AG668" s="389"/>
      <c r="AH668" s="20"/>
      <c r="AI668" s="303"/>
      <c r="AJ668" s="307"/>
      <c r="AK668" s="161"/>
      <c r="AL668" s="305"/>
      <c r="AM668" s="305"/>
      <c r="AN668" s="162"/>
      <c r="AO668" s="439"/>
      <c r="AP668" s="162"/>
      <c r="AQ668" s="113"/>
      <c r="AR668" s="113"/>
      <c r="AS668" s="384"/>
      <c r="AT668" s="306"/>
      <c r="AU668" s="306"/>
      <c r="AV668" s="160"/>
      <c r="AW668" s="158"/>
      <c r="AX668" s="385"/>
      <c r="AY668" s="453"/>
      <c r="AZ668" s="165"/>
      <c r="BA668" s="301"/>
      <c r="BB668" s="165"/>
      <c r="BC668" s="301"/>
      <c r="BD668" s="165"/>
      <c r="BE668" s="302"/>
      <c r="BF668" s="302"/>
      <c r="BG668" s="165"/>
      <c r="BH668" s="303"/>
      <c r="BI668" s="165"/>
      <c r="BJ668" s="304"/>
      <c r="BK668" s="394"/>
      <c r="BL668" s="302"/>
      <c r="BM668" s="302"/>
      <c r="BN668" s="394"/>
      <c r="BO668" s="302"/>
      <c r="BP668" s="13"/>
      <c r="BQ668" s="302"/>
      <c r="BR668" s="13"/>
      <c r="BS668" s="302"/>
      <c r="BT668" s="13"/>
      <c r="BU668" s="302"/>
      <c r="BV668" s="386"/>
      <c r="BW668" s="303"/>
      <c r="BX668" s="303"/>
      <c r="BY668" s="302"/>
      <c r="BZ668" s="302"/>
      <c r="CA668" s="387"/>
      <c r="CB668" s="395"/>
      <c r="CC668" s="12"/>
      <c r="CD668" s="304"/>
      <c r="CE668" s="14"/>
      <c r="CF668" s="395"/>
      <c r="CG668" s="397"/>
      <c r="CH668" s="300">
        <f t="shared" si="273"/>
        <v>0</v>
      </c>
      <c r="CI668" s="26"/>
      <c r="CJ668" s="17">
        <f t="shared" si="270"/>
        <v>0</v>
      </c>
      <c r="CK668" s="18">
        <f t="shared" si="281"/>
        <v>12.89</v>
      </c>
      <c r="CM668" s="164"/>
      <c r="CN668" s="302"/>
      <c r="CO668" s="13">
        <f t="shared" si="274"/>
        <v>0</v>
      </c>
      <c r="CP668" s="302"/>
      <c r="CQ668" s="13">
        <f t="shared" si="275"/>
        <v>0</v>
      </c>
      <c r="CR668" s="302"/>
      <c r="CS668" s="13">
        <f t="shared" si="276"/>
        <v>0</v>
      </c>
      <c r="CT668" s="302"/>
      <c r="CU668" s="13">
        <f t="shared" si="271"/>
        <v>0</v>
      </c>
      <c r="CV668" s="302"/>
      <c r="CW668" s="13">
        <f t="shared" si="277"/>
        <v>0</v>
      </c>
      <c r="CX668" s="13">
        <f t="shared" si="278"/>
        <v>0</v>
      </c>
      <c r="CY668" s="251">
        <f t="shared" si="279"/>
        <v>0</v>
      </c>
      <c r="CZ668" s="13" t="s">
        <v>29</v>
      </c>
      <c r="DA668" s="13">
        <v>50</v>
      </c>
      <c r="DB668" s="22">
        <f t="shared" si="280"/>
        <v>0</v>
      </c>
      <c r="DD668" s="24"/>
      <c r="DF668" s="163"/>
      <c r="DH668" s="24"/>
      <c r="DI668" s="447"/>
      <c r="DJ668" s="163"/>
    </row>
    <row r="669" spans="1:114" s="7" customFormat="1">
      <c r="A669" s="277">
        <f t="shared" si="264"/>
        <v>50</v>
      </c>
      <c r="B669" s="21" t="e">
        <f>'Calculateur de trading'!I669/C669/W669</f>
        <v>#DIV/0!</v>
      </c>
      <c r="C669" s="278">
        <f t="shared" si="265"/>
        <v>10</v>
      </c>
      <c r="D669" s="278"/>
      <c r="E669" s="273">
        <f t="shared" si="266"/>
        <v>100</v>
      </c>
      <c r="F669" s="271">
        <f t="shared" si="258"/>
        <v>2</v>
      </c>
      <c r="G669" s="271" t="e">
        <f t="shared" si="259"/>
        <v>#DIV/0!</v>
      </c>
      <c r="H669" s="272">
        <f t="shared" si="260"/>
        <v>20</v>
      </c>
      <c r="I669" s="270"/>
      <c r="J669" s="273">
        <f t="shared" si="267"/>
        <v>200</v>
      </c>
      <c r="K669" s="271">
        <f t="shared" si="261"/>
        <v>4</v>
      </c>
      <c r="L669" s="271" t="e">
        <f t="shared" si="262"/>
        <v>#DIV/0!</v>
      </c>
      <c r="M669" s="272">
        <f t="shared" si="263"/>
        <v>40</v>
      </c>
      <c r="N669" s="389"/>
      <c r="O669" s="455" t="e">
        <f>(A669*B669*W669)+(B669*'Calculateur de trading'!H669)</f>
        <v>#DIV/0!</v>
      </c>
      <c r="P669" s="274" t="e">
        <f>O669/'Déscriptions des trades'!CK669</f>
        <v>#DIV/0!</v>
      </c>
      <c r="Q669" s="456" t="e">
        <f>'Déscriptions des trades'!CK669-O669</f>
        <v>#DIV/0!</v>
      </c>
      <c r="R669" s="466" t="e">
        <f t="shared" si="268"/>
        <v>#DIV/0!</v>
      </c>
      <c r="S669" s="389"/>
      <c r="T669" s="12"/>
      <c r="U669" s="25"/>
      <c r="V669" s="15"/>
      <c r="W669" s="490">
        <f t="shared" si="272"/>
        <v>0</v>
      </c>
      <c r="X669" s="21" t="e">
        <f>W669*U669/'Déscriptions des trades'!CK669*'Déscriptions des trades'!B669</f>
        <v>#DIV/0!</v>
      </c>
      <c r="Y669" s="459"/>
      <c r="Z669" s="389"/>
      <c r="AA669" s="23">
        <f t="shared" si="269"/>
        <v>0.1</v>
      </c>
      <c r="AB669" s="17" t="e">
        <f>(AA669*'Déscriptions des trades'!U669*'Déscriptions des trades'!B669/'Déscriptions des trades'!CK669)*'Déscriptions des trades'!W669</f>
        <v>#DIV/0!</v>
      </c>
      <c r="AC669" s="265" t="e">
        <f>AB669*'Déscriptions des trades'!CK669</f>
        <v>#DIV/0!</v>
      </c>
      <c r="AD669" s="266" t="e">
        <f>'Déscriptions des trades'!CK669-AC669</f>
        <v>#DIV/0!</v>
      </c>
      <c r="AE669" s="389"/>
      <c r="AF669" s="399">
        <v>665</v>
      </c>
      <c r="AG669" s="389"/>
      <c r="AH669" s="20"/>
      <c r="AI669" s="303"/>
      <c r="AJ669" s="307"/>
      <c r="AK669" s="161"/>
      <c r="AL669" s="305"/>
      <c r="AM669" s="305"/>
      <c r="AN669" s="162"/>
      <c r="AO669" s="439"/>
      <c r="AP669" s="162"/>
      <c r="AQ669" s="113"/>
      <c r="AR669" s="113"/>
      <c r="AS669" s="384"/>
      <c r="AT669" s="306"/>
      <c r="AU669" s="306"/>
      <c r="AV669" s="160"/>
      <c r="AW669" s="158"/>
      <c r="AX669" s="385"/>
      <c r="AY669" s="453"/>
      <c r="AZ669" s="165"/>
      <c r="BA669" s="301"/>
      <c r="BB669" s="165"/>
      <c r="BC669" s="301"/>
      <c r="BD669" s="165"/>
      <c r="BE669" s="302"/>
      <c r="BF669" s="302"/>
      <c r="BG669" s="165"/>
      <c r="BH669" s="303"/>
      <c r="BI669" s="165"/>
      <c r="BJ669" s="304"/>
      <c r="BK669" s="394"/>
      <c r="BL669" s="302"/>
      <c r="BM669" s="302"/>
      <c r="BN669" s="394"/>
      <c r="BO669" s="302"/>
      <c r="BP669" s="13"/>
      <c r="BQ669" s="302"/>
      <c r="BR669" s="13"/>
      <c r="BS669" s="302"/>
      <c r="BT669" s="13"/>
      <c r="BU669" s="302"/>
      <c r="BV669" s="386"/>
      <c r="BW669" s="303"/>
      <c r="BX669" s="303"/>
      <c r="BY669" s="302"/>
      <c r="BZ669" s="302"/>
      <c r="CA669" s="387"/>
      <c r="CB669" s="395"/>
      <c r="CC669" s="12"/>
      <c r="CD669" s="304"/>
      <c r="CE669" s="14"/>
      <c r="CF669" s="395"/>
      <c r="CG669" s="397"/>
      <c r="CH669" s="300">
        <f t="shared" si="273"/>
        <v>0</v>
      </c>
      <c r="CI669" s="26"/>
      <c r="CJ669" s="17">
        <f t="shared" si="270"/>
        <v>0</v>
      </c>
      <c r="CK669" s="18">
        <f t="shared" si="281"/>
        <v>12.89</v>
      </c>
      <c r="CM669" s="164"/>
      <c r="CN669" s="302"/>
      <c r="CO669" s="13">
        <f t="shared" si="274"/>
        <v>0</v>
      </c>
      <c r="CP669" s="302"/>
      <c r="CQ669" s="13">
        <f t="shared" si="275"/>
        <v>0</v>
      </c>
      <c r="CR669" s="302"/>
      <c r="CS669" s="13">
        <f t="shared" si="276"/>
        <v>0</v>
      </c>
      <c r="CT669" s="302"/>
      <c r="CU669" s="13">
        <f t="shared" si="271"/>
        <v>0</v>
      </c>
      <c r="CV669" s="302"/>
      <c r="CW669" s="13">
        <f t="shared" si="277"/>
        <v>0</v>
      </c>
      <c r="CX669" s="13">
        <f t="shared" si="278"/>
        <v>0</v>
      </c>
      <c r="CY669" s="251">
        <f t="shared" si="279"/>
        <v>0</v>
      </c>
      <c r="CZ669" s="13" t="s">
        <v>29</v>
      </c>
      <c r="DA669" s="13">
        <v>50</v>
      </c>
      <c r="DB669" s="22">
        <f t="shared" si="280"/>
        <v>0</v>
      </c>
      <c r="DD669" s="24"/>
      <c r="DF669" s="163"/>
      <c r="DH669" s="24"/>
      <c r="DI669" s="447"/>
      <c r="DJ669" s="163"/>
    </row>
    <row r="670" spans="1:114" s="7" customFormat="1">
      <c r="A670" s="277">
        <f t="shared" si="264"/>
        <v>50</v>
      </c>
      <c r="B670" s="21" t="e">
        <f>'Calculateur de trading'!I670/C670/W670</f>
        <v>#DIV/0!</v>
      </c>
      <c r="C670" s="278">
        <f t="shared" si="265"/>
        <v>10</v>
      </c>
      <c r="D670" s="426"/>
      <c r="E670" s="273">
        <f t="shared" si="266"/>
        <v>100</v>
      </c>
      <c r="F670" s="271">
        <f t="shared" si="258"/>
        <v>2</v>
      </c>
      <c r="G670" s="271" t="e">
        <f t="shared" si="259"/>
        <v>#DIV/0!</v>
      </c>
      <c r="H670" s="272">
        <f t="shared" si="260"/>
        <v>20</v>
      </c>
      <c r="I670" s="270"/>
      <c r="J670" s="273">
        <f t="shared" si="267"/>
        <v>200</v>
      </c>
      <c r="K670" s="271">
        <f t="shared" si="261"/>
        <v>4</v>
      </c>
      <c r="L670" s="271" t="e">
        <f t="shared" si="262"/>
        <v>#DIV/0!</v>
      </c>
      <c r="M670" s="272">
        <f t="shared" si="263"/>
        <v>40</v>
      </c>
      <c r="N670" s="389"/>
      <c r="O670" s="455" t="e">
        <f>(A670*B670*W670)+(B670*'Calculateur de trading'!H670)</f>
        <v>#DIV/0!</v>
      </c>
      <c r="P670" s="274" t="e">
        <f>O670/'Déscriptions des trades'!CK670</f>
        <v>#DIV/0!</v>
      </c>
      <c r="Q670" s="456" t="e">
        <f>'Déscriptions des trades'!CK670-O670</f>
        <v>#DIV/0!</v>
      </c>
      <c r="R670" s="466" t="e">
        <f t="shared" si="268"/>
        <v>#DIV/0!</v>
      </c>
      <c r="S670" s="389"/>
      <c r="T670" s="12"/>
      <c r="U670" s="25"/>
      <c r="V670" s="15"/>
      <c r="W670" s="490">
        <f t="shared" si="272"/>
        <v>0</v>
      </c>
      <c r="X670" s="21" t="e">
        <f>W670*U670/'Déscriptions des trades'!CK670*'Déscriptions des trades'!B670</f>
        <v>#DIV/0!</v>
      </c>
      <c r="Y670" s="459"/>
      <c r="Z670" s="389"/>
      <c r="AA670" s="23">
        <f t="shared" si="269"/>
        <v>0.1</v>
      </c>
      <c r="AB670" s="17" t="e">
        <f>(AA670*'Déscriptions des trades'!U670*'Déscriptions des trades'!B670/'Déscriptions des trades'!CK670)*'Déscriptions des trades'!W670</f>
        <v>#DIV/0!</v>
      </c>
      <c r="AC670" s="265" t="e">
        <f>AB670*'Déscriptions des trades'!CK670</f>
        <v>#DIV/0!</v>
      </c>
      <c r="AD670" s="266" t="e">
        <f>'Déscriptions des trades'!CK670-AC670</f>
        <v>#DIV/0!</v>
      </c>
      <c r="AE670" s="389"/>
      <c r="AF670" s="399">
        <v>666</v>
      </c>
      <c r="AG670" s="389"/>
      <c r="AH670" s="20"/>
      <c r="AI670" s="303"/>
      <c r="AJ670" s="307"/>
      <c r="AK670" s="161"/>
      <c r="AL670" s="305"/>
      <c r="AM670" s="305"/>
      <c r="AN670" s="162"/>
      <c r="AO670" s="439"/>
      <c r="AP670" s="162"/>
      <c r="AQ670" s="113"/>
      <c r="AR670" s="113"/>
      <c r="AS670" s="384"/>
      <c r="AT670" s="306"/>
      <c r="AU670" s="306"/>
      <c r="AV670" s="160"/>
      <c r="AW670" s="158"/>
      <c r="AX670" s="385"/>
      <c r="AY670" s="453"/>
      <c r="AZ670" s="165"/>
      <c r="BA670" s="301"/>
      <c r="BB670" s="165"/>
      <c r="BC670" s="301"/>
      <c r="BD670" s="165"/>
      <c r="BE670" s="302"/>
      <c r="BF670" s="302"/>
      <c r="BG670" s="165"/>
      <c r="BH670" s="303"/>
      <c r="BI670" s="165"/>
      <c r="BJ670" s="304"/>
      <c r="BK670" s="394"/>
      <c r="BL670" s="302"/>
      <c r="BM670" s="302"/>
      <c r="BN670" s="394"/>
      <c r="BO670" s="302"/>
      <c r="BP670" s="13"/>
      <c r="BQ670" s="302"/>
      <c r="BR670" s="13"/>
      <c r="BS670" s="302"/>
      <c r="BT670" s="13"/>
      <c r="BU670" s="302"/>
      <c r="BV670" s="386"/>
      <c r="BW670" s="303"/>
      <c r="BX670" s="303"/>
      <c r="BY670" s="302"/>
      <c r="BZ670" s="302"/>
      <c r="CA670" s="387"/>
      <c r="CB670" s="395"/>
      <c r="CC670" s="12"/>
      <c r="CD670" s="304"/>
      <c r="CE670" s="14"/>
      <c r="CF670" s="395"/>
      <c r="CG670" s="397"/>
      <c r="CH670" s="300">
        <f t="shared" si="273"/>
        <v>0</v>
      </c>
      <c r="CI670" s="26"/>
      <c r="CJ670" s="17">
        <f t="shared" si="270"/>
        <v>0</v>
      </c>
      <c r="CK670" s="18">
        <f t="shared" si="281"/>
        <v>12.89</v>
      </c>
      <c r="CM670" s="164"/>
      <c r="CN670" s="302"/>
      <c r="CO670" s="13">
        <f t="shared" si="274"/>
        <v>0</v>
      </c>
      <c r="CP670" s="302"/>
      <c r="CQ670" s="13">
        <f t="shared" si="275"/>
        <v>0</v>
      </c>
      <c r="CR670" s="302"/>
      <c r="CS670" s="13">
        <f t="shared" si="276"/>
        <v>0</v>
      </c>
      <c r="CT670" s="302"/>
      <c r="CU670" s="13">
        <f t="shared" si="271"/>
        <v>0</v>
      </c>
      <c r="CV670" s="302"/>
      <c r="CW670" s="13">
        <f t="shared" si="277"/>
        <v>0</v>
      </c>
      <c r="CX670" s="13">
        <f t="shared" si="278"/>
        <v>0</v>
      </c>
      <c r="CY670" s="251">
        <f t="shared" si="279"/>
        <v>0</v>
      </c>
      <c r="CZ670" s="13" t="s">
        <v>29</v>
      </c>
      <c r="DA670" s="13">
        <v>50</v>
      </c>
      <c r="DB670" s="22">
        <f t="shared" si="280"/>
        <v>0</v>
      </c>
      <c r="DD670" s="24"/>
      <c r="DF670" s="163"/>
      <c r="DH670" s="24"/>
      <c r="DI670" s="447"/>
      <c r="DJ670" s="163"/>
    </row>
    <row r="671" spans="1:114" s="7" customFormat="1">
      <c r="A671" s="277">
        <f t="shared" si="264"/>
        <v>50</v>
      </c>
      <c r="B671" s="21" t="e">
        <f>'Calculateur de trading'!I671/C671/W671</f>
        <v>#DIV/0!</v>
      </c>
      <c r="C671" s="278">
        <f t="shared" si="265"/>
        <v>10</v>
      </c>
      <c r="D671" s="426"/>
      <c r="E671" s="273">
        <f t="shared" si="266"/>
        <v>100</v>
      </c>
      <c r="F671" s="271">
        <f t="shared" si="258"/>
        <v>2</v>
      </c>
      <c r="G671" s="271" t="e">
        <f t="shared" si="259"/>
        <v>#DIV/0!</v>
      </c>
      <c r="H671" s="272">
        <f t="shared" si="260"/>
        <v>20</v>
      </c>
      <c r="I671" s="270"/>
      <c r="J671" s="273">
        <f t="shared" si="267"/>
        <v>200</v>
      </c>
      <c r="K671" s="271">
        <f t="shared" si="261"/>
        <v>4</v>
      </c>
      <c r="L671" s="271" t="e">
        <f t="shared" si="262"/>
        <v>#DIV/0!</v>
      </c>
      <c r="M671" s="272">
        <f t="shared" si="263"/>
        <v>40</v>
      </c>
      <c r="N671" s="389"/>
      <c r="O671" s="455" t="e">
        <f>(A671*B671*W671)+(B671*'Calculateur de trading'!H671)</f>
        <v>#DIV/0!</v>
      </c>
      <c r="P671" s="274" t="e">
        <f>O671/'Déscriptions des trades'!CK671</f>
        <v>#DIV/0!</v>
      </c>
      <c r="Q671" s="456" t="e">
        <f>'Déscriptions des trades'!CK671-O671</f>
        <v>#DIV/0!</v>
      </c>
      <c r="R671" s="466" t="e">
        <f t="shared" si="268"/>
        <v>#DIV/0!</v>
      </c>
      <c r="S671" s="389"/>
      <c r="T671" s="12"/>
      <c r="U671" s="25"/>
      <c r="V671" s="15"/>
      <c r="W671" s="490">
        <f t="shared" si="272"/>
        <v>0</v>
      </c>
      <c r="X671" s="21" t="e">
        <f>W671*U671/'Déscriptions des trades'!CK671*'Déscriptions des trades'!B671</f>
        <v>#DIV/0!</v>
      </c>
      <c r="Y671" s="459"/>
      <c r="Z671" s="389"/>
      <c r="AA671" s="23">
        <f t="shared" si="269"/>
        <v>0.1</v>
      </c>
      <c r="AB671" s="17" t="e">
        <f>(AA671*'Déscriptions des trades'!U671*'Déscriptions des trades'!B671/'Déscriptions des trades'!CK671)*'Déscriptions des trades'!W671</f>
        <v>#DIV/0!</v>
      </c>
      <c r="AC671" s="265" t="e">
        <f>AB671*'Déscriptions des trades'!CK671</f>
        <v>#DIV/0!</v>
      </c>
      <c r="AD671" s="266" t="e">
        <f>'Déscriptions des trades'!CK671-AC671</f>
        <v>#DIV/0!</v>
      </c>
      <c r="AE671" s="389"/>
      <c r="AF671" s="399">
        <v>667</v>
      </c>
      <c r="AG671" s="389"/>
      <c r="AH671" s="20"/>
      <c r="AI671" s="303"/>
      <c r="AJ671" s="307"/>
      <c r="AK671" s="161"/>
      <c r="AL671" s="305"/>
      <c r="AM671" s="305"/>
      <c r="AN671" s="162"/>
      <c r="AO671" s="439"/>
      <c r="AP671" s="162"/>
      <c r="AQ671" s="113"/>
      <c r="AR671" s="113"/>
      <c r="AS671" s="384"/>
      <c r="AT671" s="306"/>
      <c r="AU671" s="306"/>
      <c r="AV671" s="160"/>
      <c r="AW671" s="158"/>
      <c r="AX671" s="385"/>
      <c r="AY671" s="453"/>
      <c r="AZ671" s="165"/>
      <c r="BA671" s="301"/>
      <c r="BB671" s="165"/>
      <c r="BC671" s="301"/>
      <c r="BD671" s="165"/>
      <c r="BE671" s="302"/>
      <c r="BF671" s="302"/>
      <c r="BG671" s="165"/>
      <c r="BH671" s="303"/>
      <c r="BI671" s="165"/>
      <c r="BJ671" s="304"/>
      <c r="BK671" s="394"/>
      <c r="BL671" s="302"/>
      <c r="BM671" s="302"/>
      <c r="BN671" s="394"/>
      <c r="BO671" s="302"/>
      <c r="BP671" s="13"/>
      <c r="BQ671" s="302"/>
      <c r="BR671" s="13"/>
      <c r="BS671" s="302"/>
      <c r="BT671" s="13"/>
      <c r="BU671" s="302"/>
      <c r="BV671" s="386"/>
      <c r="BW671" s="303"/>
      <c r="BX671" s="303"/>
      <c r="BY671" s="302"/>
      <c r="BZ671" s="302"/>
      <c r="CA671" s="387"/>
      <c r="CB671" s="395"/>
      <c r="CC671" s="12"/>
      <c r="CD671" s="304"/>
      <c r="CE671" s="14"/>
      <c r="CF671" s="395"/>
      <c r="CG671" s="397"/>
      <c r="CH671" s="300">
        <f t="shared" si="273"/>
        <v>0</v>
      </c>
      <c r="CI671" s="26"/>
      <c r="CJ671" s="17">
        <f t="shared" si="270"/>
        <v>0</v>
      </c>
      <c r="CK671" s="18">
        <f t="shared" si="281"/>
        <v>12.89</v>
      </c>
      <c r="CM671" s="164"/>
      <c r="CN671" s="302"/>
      <c r="CO671" s="13">
        <f t="shared" si="274"/>
        <v>0</v>
      </c>
      <c r="CP671" s="302"/>
      <c r="CQ671" s="13">
        <f t="shared" si="275"/>
        <v>0</v>
      </c>
      <c r="CR671" s="302"/>
      <c r="CS671" s="13">
        <f t="shared" si="276"/>
        <v>0</v>
      </c>
      <c r="CT671" s="302"/>
      <c r="CU671" s="13">
        <f t="shared" si="271"/>
        <v>0</v>
      </c>
      <c r="CV671" s="302"/>
      <c r="CW671" s="13">
        <f t="shared" si="277"/>
        <v>0</v>
      </c>
      <c r="CX671" s="13">
        <f t="shared" si="278"/>
        <v>0</v>
      </c>
      <c r="CY671" s="251">
        <f t="shared" si="279"/>
        <v>0</v>
      </c>
      <c r="CZ671" s="13" t="s">
        <v>29</v>
      </c>
      <c r="DA671" s="13">
        <v>50</v>
      </c>
      <c r="DB671" s="22">
        <f t="shared" si="280"/>
        <v>0</v>
      </c>
      <c r="DD671" s="24"/>
      <c r="DF671" s="163"/>
      <c r="DH671" s="24"/>
      <c r="DI671" s="447"/>
      <c r="DJ671" s="163"/>
    </row>
    <row r="672" spans="1:114" s="7" customFormat="1">
      <c r="A672" s="277">
        <f t="shared" si="264"/>
        <v>50</v>
      </c>
      <c r="B672" s="21" t="e">
        <f>'Calculateur de trading'!I672/C672/W672</f>
        <v>#DIV/0!</v>
      </c>
      <c r="C672" s="278">
        <f t="shared" si="265"/>
        <v>10</v>
      </c>
      <c r="D672" s="278"/>
      <c r="E672" s="273">
        <f t="shared" si="266"/>
        <v>100</v>
      </c>
      <c r="F672" s="271">
        <f t="shared" si="258"/>
        <v>2</v>
      </c>
      <c r="G672" s="271" t="e">
        <f t="shared" si="259"/>
        <v>#DIV/0!</v>
      </c>
      <c r="H672" s="272">
        <f t="shared" si="260"/>
        <v>20</v>
      </c>
      <c r="I672" s="270"/>
      <c r="J672" s="273">
        <f t="shared" si="267"/>
        <v>200</v>
      </c>
      <c r="K672" s="271">
        <f t="shared" si="261"/>
        <v>4</v>
      </c>
      <c r="L672" s="271" t="e">
        <f t="shared" si="262"/>
        <v>#DIV/0!</v>
      </c>
      <c r="M672" s="272">
        <f t="shared" si="263"/>
        <v>40</v>
      </c>
      <c r="N672" s="389"/>
      <c r="O672" s="455" t="e">
        <f>(A672*B672*W672)+(B672*'Calculateur de trading'!H672)</f>
        <v>#DIV/0!</v>
      </c>
      <c r="P672" s="274" t="e">
        <f>O672/'Déscriptions des trades'!CK672</f>
        <v>#DIV/0!</v>
      </c>
      <c r="Q672" s="456" t="e">
        <f>'Déscriptions des trades'!CK672-O672</f>
        <v>#DIV/0!</v>
      </c>
      <c r="R672" s="466" t="e">
        <f t="shared" si="268"/>
        <v>#DIV/0!</v>
      </c>
      <c r="S672" s="389"/>
      <c r="T672" s="12"/>
      <c r="U672" s="25"/>
      <c r="V672" s="15"/>
      <c r="W672" s="490">
        <f t="shared" si="272"/>
        <v>0</v>
      </c>
      <c r="X672" s="21" t="e">
        <f>W672*U672/'Déscriptions des trades'!CK672*'Déscriptions des trades'!B672</f>
        <v>#DIV/0!</v>
      </c>
      <c r="Y672" s="459"/>
      <c r="Z672" s="389"/>
      <c r="AA672" s="23">
        <f t="shared" si="269"/>
        <v>0.1</v>
      </c>
      <c r="AB672" s="17" t="e">
        <f>(AA672*'Déscriptions des trades'!U672*'Déscriptions des trades'!B672/'Déscriptions des trades'!CK672)*'Déscriptions des trades'!W672</f>
        <v>#DIV/0!</v>
      </c>
      <c r="AC672" s="265" t="e">
        <f>AB672*'Déscriptions des trades'!CK672</f>
        <v>#DIV/0!</v>
      </c>
      <c r="AD672" s="266" t="e">
        <f>'Déscriptions des trades'!CK672-AC672</f>
        <v>#DIV/0!</v>
      </c>
      <c r="AE672" s="389"/>
      <c r="AF672" s="399">
        <v>668</v>
      </c>
      <c r="AG672" s="389"/>
      <c r="AH672" s="20"/>
      <c r="AI672" s="303"/>
      <c r="AJ672" s="307"/>
      <c r="AK672" s="161"/>
      <c r="AL672" s="305"/>
      <c r="AM672" s="305"/>
      <c r="AN672" s="162"/>
      <c r="AO672" s="439"/>
      <c r="AP672" s="162"/>
      <c r="AQ672" s="113"/>
      <c r="AR672" s="113"/>
      <c r="AS672" s="384"/>
      <c r="AT672" s="306"/>
      <c r="AU672" s="306"/>
      <c r="AV672" s="160"/>
      <c r="AW672" s="158"/>
      <c r="AX672" s="385"/>
      <c r="AY672" s="453"/>
      <c r="AZ672" s="165"/>
      <c r="BA672" s="301"/>
      <c r="BB672" s="165"/>
      <c r="BC672" s="301"/>
      <c r="BD672" s="165"/>
      <c r="BE672" s="302"/>
      <c r="BF672" s="302"/>
      <c r="BG672" s="165"/>
      <c r="BH672" s="303"/>
      <c r="BI672" s="165"/>
      <c r="BJ672" s="304"/>
      <c r="BK672" s="394"/>
      <c r="BL672" s="302"/>
      <c r="BM672" s="302"/>
      <c r="BN672" s="394"/>
      <c r="BO672" s="302"/>
      <c r="BP672" s="13"/>
      <c r="BQ672" s="302"/>
      <c r="BR672" s="13"/>
      <c r="BS672" s="302"/>
      <c r="BT672" s="13"/>
      <c r="BU672" s="302"/>
      <c r="BV672" s="386"/>
      <c r="BW672" s="303"/>
      <c r="BX672" s="303"/>
      <c r="BY672" s="302"/>
      <c r="BZ672" s="302"/>
      <c r="CA672" s="387"/>
      <c r="CB672" s="395"/>
      <c r="CC672" s="12"/>
      <c r="CD672" s="304"/>
      <c r="CE672" s="14"/>
      <c r="CF672" s="395"/>
      <c r="CG672" s="397"/>
      <c r="CH672" s="300">
        <f t="shared" si="273"/>
        <v>0</v>
      </c>
      <c r="CI672" s="26"/>
      <c r="CJ672" s="17">
        <f t="shared" si="270"/>
        <v>0</v>
      </c>
      <c r="CK672" s="18">
        <f t="shared" si="281"/>
        <v>12.89</v>
      </c>
      <c r="CM672" s="164"/>
      <c r="CN672" s="302"/>
      <c r="CO672" s="13">
        <f t="shared" si="274"/>
        <v>0</v>
      </c>
      <c r="CP672" s="302"/>
      <c r="CQ672" s="13">
        <f t="shared" si="275"/>
        <v>0</v>
      </c>
      <c r="CR672" s="302"/>
      <c r="CS672" s="13">
        <f t="shared" si="276"/>
        <v>0</v>
      </c>
      <c r="CT672" s="302"/>
      <c r="CU672" s="13">
        <f t="shared" si="271"/>
        <v>0</v>
      </c>
      <c r="CV672" s="302"/>
      <c r="CW672" s="13">
        <f t="shared" si="277"/>
        <v>0</v>
      </c>
      <c r="CX672" s="13">
        <f t="shared" si="278"/>
        <v>0</v>
      </c>
      <c r="CY672" s="251">
        <f t="shared" si="279"/>
        <v>0</v>
      </c>
      <c r="CZ672" s="13" t="s">
        <v>29</v>
      </c>
      <c r="DA672" s="13">
        <v>50</v>
      </c>
      <c r="DB672" s="22">
        <f t="shared" si="280"/>
        <v>0</v>
      </c>
      <c r="DD672" s="24"/>
      <c r="DF672" s="163"/>
      <c r="DH672" s="24"/>
      <c r="DI672" s="447"/>
      <c r="DJ672" s="163"/>
    </row>
    <row r="673" spans="1:114" s="7" customFormat="1">
      <c r="A673" s="277">
        <f t="shared" si="264"/>
        <v>50</v>
      </c>
      <c r="B673" s="21" t="e">
        <f>'Calculateur de trading'!I673/C673/W673</f>
        <v>#DIV/0!</v>
      </c>
      <c r="C673" s="278">
        <f t="shared" si="265"/>
        <v>10</v>
      </c>
      <c r="D673" s="426"/>
      <c r="E673" s="273">
        <f t="shared" si="266"/>
        <v>100</v>
      </c>
      <c r="F673" s="271">
        <f t="shared" si="258"/>
        <v>2</v>
      </c>
      <c r="G673" s="271" t="e">
        <f t="shared" si="259"/>
        <v>#DIV/0!</v>
      </c>
      <c r="H673" s="272">
        <f t="shared" si="260"/>
        <v>20</v>
      </c>
      <c r="I673" s="270"/>
      <c r="J673" s="273">
        <f t="shared" si="267"/>
        <v>200</v>
      </c>
      <c r="K673" s="271">
        <f t="shared" si="261"/>
        <v>4</v>
      </c>
      <c r="L673" s="271" t="e">
        <f t="shared" si="262"/>
        <v>#DIV/0!</v>
      </c>
      <c r="M673" s="272">
        <f t="shared" si="263"/>
        <v>40</v>
      </c>
      <c r="N673" s="389"/>
      <c r="O673" s="455" t="e">
        <f>(A673*B673*W673)+(B673*'Calculateur de trading'!H673)</f>
        <v>#DIV/0!</v>
      </c>
      <c r="P673" s="274" t="e">
        <f>O673/'Déscriptions des trades'!CK673</f>
        <v>#DIV/0!</v>
      </c>
      <c r="Q673" s="456" t="e">
        <f>'Déscriptions des trades'!CK673-O673</f>
        <v>#DIV/0!</v>
      </c>
      <c r="R673" s="466" t="e">
        <f t="shared" si="268"/>
        <v>#DIV/0!</v>
      </c>
      <c r="S673" s="389"/>
      <c r="T673" s="12"/>
      <c r="U673" s="25"/>
      <c r="V673" s="15"/>
      <c r="W673" s="490">
        <f t="shared" si="272"/>
        <v>0</v>
      </c>
      <c r="X673" s="21" t="e">
        <f>W673*U673/'Déscriptions des trades'!CK673*'Déscriptions des trades'!B673</f>
        <v>#DIV/0!</v>
      </c>
      <c r="Y673" s="459"/>
      <c r="Z673" s="389"/>
      <c r="AA673" s="23">
        <f t="shared" si="269"/>
        <v>0.1</v>
      </c>
      <c r="AB673" s="17" t="e">
        <f>(AA673*'Déscriptions des trades'!U673*'Déscriptions des trades'!B673/'Déscriptions des trades'!CK673)*'Déscriptions des trades'!W673</f>
        <v>#DIV/0!</v>
      </c>
      <c r="AC673" s="265" t="e">
        <f>AB673*'Déscriptions des trades'!CK673</f>
        <v>#DIV/0!</v>
      </c>
      <c r="AD673" s="266" t="e">
        <f>'Déscriptions des trades'!CK673-AC673</f>
        <v>#DIV/0!</v>
      </c>
      <c r="AE673" s="389"/>
      <c r="AF673" s="399">
        <v>669</v>
      </c>
      <c r="AG673" s="389"/>
      <c r="AH673" s="20"/>
      <c r="AI673" s="303"/>
      <c r="AJ673" s="307"/>
      <c r="AK673" s="161"/>
      <c r="AL673" s="305"/>
      <c r="AM673" s="305"/>
      <c r="AN673" s="162"/>
      <c r="AO673" s="439"/>
      <c r="AP673" s="162"/>
      <c r="AQ673" s="113"/>
      <c r="AR673" s="113"/>
      <c r="AS673" s="384"/>
      <c r="AT673" s="306"/>
      <c r="AU673" s="306"/>
      <c r="AV673" s="160"/>
      <c r="AW673" s="158"/>
      <c r="AX673" s="385"/>
      <c r="AY673" s="453"/>
      <c r="AZ673" s="165"/>
      <c r="BA673" s="301"/>
      <c r="BB673" s="165"/>
      <c r="BC673" s="301"/>
      <c r="BD673" s="165"/>
      <c r="BE673" s="302"/>
      <c r="BF673" s="302"/>
      <c r="BG673" s="165"/>
      <c r="BH673" s="303"/>
      <c r="BI673" s="165"/>
      <c r="BJ673" s="304"/>
      <c r="BK673" s="394"/>
      <c r="BL673" s="302"/>
      <c r="BM673" s="302"/>
      <c r="BN673" s="394"/>
      <c r="BO673" s="302"/>
      <c r="BP673" s="13"/>
      <c r="BQ673" s="302"/>
      <c r="BR673" s="13"/>
      <c r="BS673" s="302"/>
      <c r="BT673" s="13"/>
      <c r="BU673" s="302"/>
      <c r="BV673" s="386"/>
      <c r="BW673" s="303"/>
      <c r="BX673" s="303"/>
      <c r="BY673" s="302"/>
      <c r="BZ673" s="302"/>
      <c r="CA673" s="387"/>
      <c r="CB673" s="395"/>
      <c r="CC673" s="12"/>
      <c r="CD673" s="304"/>
      <c r="CE673" s="14"/>
      <c r="CF673" s="395"/>
      <c r="CG673" s="397"/>
      <c r="CH673" s="300">
        <f t="shared" si="273"/>
        <v>0</v>
      </c>
      <c r="CI673" s="26"/>
      <c r="CJ673" s="17">
        <f t="shared" si="270"/>
        <v>0</v>
      </c>
      <c r="CK673" s="18">
        <f t="shared" si="281"/>
        <v>12.89</v>
      </c>
      <c r="CM673" s="164"/>
      <c r="CN673" s="302"/>
      <c r="CO673" s="13">
        <f t="shared" si="274"/>
        <v>0</v>
      </c>
      <c r="CP673" s="302"/>
      <c r="CQ673" s="13">
        <f t="shared" si="275"/>
        <v>0</v>
      </c>
      <c r="CR673" s="302"/>
      <c r="CS673" s="13">
        <f t="shared" si="276"/>
        <v>0</v>
      </c>
      <c r="CT673" s="302"/>
      <c r="CU673" s="13">
        <f t="shared" si="271"/>
        <v>0</v>
      </c>
      <c r="CV673" s="302"/>
      <c r="CW673" s="13">
        <f t="shared" si="277"/>
        <v>0</v>
      </c>
      <c r="CX673" s="13">
        <f t="shared" si="278"/>
        <v>0</v>
      </c>
      <c r="CY673" s="251">
        <f t="shared" si="279"/>
        <v>0</v>
      </c>
      <c r="CZ673" s="13" t="s">
        <v>29</v>
      </c>
      <c r="DA673" s="13">
        <v>50</v>
      </c>
      <c r="DB673" s="22">
        <f t="shared" si="280"/>
        <v>0</v>
      </c>
      <c r="DD673" s="24"/>
      <c r="DF673" s="163"/>
      <c r="DH673" s="24"/>
      <c r="DI673" s="447"/>
      <c r="DJ673" s="163"/>
    </row>
    <row r="674" spans="1:114" s="7" customFormat="1">
      <c r="A674" s="277">
        <f t="shared" si="264"/>
        <v>50</v>
      </c>
      <c r="B674" s="21" t="e">
        <f>'Calculateur de trading'!I674/C674/W674</f>
        <v>#DIV/0!</v>
      </c>
      <c r="C674" s="278">
        <f t="shared" si="265"/>
        <v>10</v>
      </c>
      <c r="D674" s="278"/>
      <c r="E674" s="273">
        <f t="shared" si="266"/>
        <v>100</v>
      </c>
      <c r="F674" s="271">
        <f t="shared" si="258"/>
        <v>2</v>
      </c>
      <c r="G674" s="271" t="e">
        <f t="shared" si="259"/>
        <v>#DIV/0!</v>
      </c>
      <c r="H674" s="272">
        <f t="shared" si="260"/>
        <v>20</v>
      </c>
      <c r="I674" s="270"/>
      <c r="J674" s="273">
        <f t="shared" si="267"/>
        <v>200</v>
      </c>
      <c r="K674" s="271">
        <f t="shared" si="261"/>
        <v>4</v>
      </c>
      <c r="L674" s="271" t="e">
        <f t="shared" si="262"/>
        <v>#DIV/0!</v>
      </c>
      <c r="M674" s="272">
        <f t="shared" si="263"/>
        <v>40</v>
      </c>
      <c r="N674" s="389"/>
      <c r="O674" s="455" t="e">
        <f>(A674*B674*W674)+(B674*'Calculateur de trading'!H674)</f>
        <v>#DIV/0!</v>
      </c>
      <c r="P674" s="274" t="e">
        <f>O674/'Déscriptions des trades'!CK674</f>
        <v>#DIV/0!</v>
      </c>
      <c r="Q674" s="456" t="e">
        <f>'Déscriptions des trades'!CK674-O674</f>
        <v>#DIV/0!</v>
      </c>
      <c r="R674" s="466" t="e">
        <f t="shared" si="268"/>
        <v>#DIV/0!</v>
      </c>
      <c r="S674" s="389"/>
      <c r="T674" s="12"/>
      <c r="U674" s="25"/>
      <c r="V674" s="15"/>
      <c r="W674" s="490">
        <f t="shared" si="272"/>
        <v>0</v>
      </c>
      <c r="X674" s="21" t="e">
        <f>W674*U674/'Déscriptions des trades'!CK674*'Déscriptions des trades'!B674</f>
        <v>#DIV/0!</v>
      </c>
      <c r="Y674" s="459"/>
      <c r="Z674" s="389"/>
      <c r="AA674" s="23">
        <f t="shared" si="269"/>
        <v>0.1</v>
      </c>
      <c r="AB674" s="17" t="e">
        <f>(AA674*'Déscriptions des trades'!U674*'Déscriptions des trades'!B674/'Déscriptions des trades'!CK674)*'Déscriptions des trades'!W674</f>
        <v>#DIV/0!</v>
      </c>
      <c r="AC674" s="265" t="e">
        <f>AB674*'Déscriptions des trades'!CK674</f>
        <v>#DIV/0!</v>
      </c>
      <c r="AD674" s="266" t="e">
        <f>'Déscriptions des trades'!CK674-AC674</f>
        <v>#DIV/0!</v>
      </c>
      <c r="AE674" s="389"/>
      <c r="AF674" s="399">
        <v>670</v>
      </c>
      <c r="AG674" s="389"/>
      <c r="AH674" s="20"/>
      <c r="AI674" s="303"/>
      <c r="AJ674" s="307"/>
      <c r="AK674" s="161"/>
      <c r="AL674" s="305"/>
      <c r="AM674" s="305"/>
      <c r="AN674" s="162"/>
      <c r="AO674" s="439"/>
      <c r="AP674" s="162"/>
      <c r="AQ674" s="113"/>
      <c r="AR674" s="113"/>
      <c r="AS674" s="384"/>
      <c r="AT674" s="306"/>
      <c r="AU674" s="306"/>
      <c r="AV674" s="160"/>
      <c r="AW674" s="158"/>
      <c r="AX674" s="385"/>
      <c r="AY674" s="453"/>
      <c r="AZ674" s="165"/>
      <c r="BA674" s="301"/>
      <c r="BB674" s="165"/>
      <c r="BC674" s="301"/>
      <c r="BD674" s="165"/>
      <c r="BE674" s="302"/>
      <c r="BF674" s="302"/>
      <c r="BG674" s="165"/>
      <c r="BH674" s="303"/>
      <c r="BI674" s="165"/>
      <c r="BJ674" s="304"/>
      <c r="BK674" s="394"/>
      <c r="BL674" s="302"/>
      <c r="BM674" s="302"/>
      <c r="BN674" s="394"/>
      <c r="BO674" s="302"/>
      <c r="BP674" s="13"/>
      <c r="BQ674" s="302"/>
      <c r="BR674" s="13"/>
      <c r="BS674" s="302"/>
      <c r="BT674" s="13"/>
      <c r="BU674" s="302"/>
      <c r="BV674" s="386"/>
      <c r="BW674" s="303"/>
      <c r="BX674" s="303"/>
      <c r="BY674" s="302"/>
      <c r="BZ674" s="302"/>
      <c r="CA674" s="387"/>
      <c r="CB674" s="395"/>
      <c r="CC674" s="12"/>
      <c r="CD674" s="304"/>
      <c r="CE674" s="14"/>
      <c r="CF674" s="395"/>
      <c r="CG674" s="397"/>
      <c r="CH674" s="300">
        <f t="shared" si="273"/>
        <v>0</v>
      </c>
      <c r="CI674" s="26"/>
      <c r="CJ674" s="17">
        <f t="shared" si="270"/>
        <v>0</v>
      </c>
      <c r="CK674" s="18">
        <f t="shared" si="281"/>
        <v>12.89</v>
      </c>
      <c r="CM674" s="164"/>
      <c r="CN674" s="302"/>
      <c r="CO674" s="13">
        <f t="shared" si="274"/>
        <v>0</v>
      </c>
      <c r="CP674" s="302"/>
      <c r="CQ674" s="13">
        <f t="shared" si="275"/>
        <v>0</v>
      </c>
      <c r="CR674" s="302"/>
      <c r="CS674" s="13">
        <f t="shared" si="276"/>
        <v>0</v>
      </c>
      <c r="CT674" s="302"/>
      <c r="CU674" s="13">
        <f t="shared" si="271"/>
        <v>0</v>
      </c>
      <c r="CV674" s="302"/>
      <c r="CW674" s="13">
        <f t="shared" si="277"/>
        <v>0</v>
      </c>
      <c r="CX674" s="13">
        <f t="shared" si="278"/>
        <v>0</v>
      </c>
      <c r="CY674" s="251">
        <f t="shared" si="279"/>
        <v>0</v>
      </c>
      <c r="CZ674" s="13" t="s">
        <v>29</v>
      </c>
      <c r="DA674" s="13">
        <v>50</v>
      </c>
      <c r="DB674" s="22">
        <f t="shared" si="280"/>
        <v>0</v>
      </c>
      <c r="DD674" s="24"/>
      <c r="DF674" s="163"/>
      <c r="DH674" s="24"/>
      <c r="DI674" s="447"/>
      <c r="DJ674" s="163"/>
    </row>
    <row r="675" spans="1:114" s="7" customFormat="1">
      <c r="A675" s="277">
        <f t="shared" si="264"/>
        <v>50</v>
      </c>
      <c r="B675" s="21" t="e">
        <f>'Calculateur de trading'!I675/C675/W675</f>
        <v>#DIV/0!</v>
      </c>
      <c r="C675" s="278">
        <f t="shared" si="265"/>
        <v>10</v>
      </c>
      <c r="D675" s="426"/>
      <c r="E675" s="273">
        <f t="shared" si="266"/>
        <v>100</v>
      </c>
      <c r="F675" s="271">
        <f t="shared" si="258"/>
        <v>2</v>
      </c>
      <c r="G675" s="271" t="e">
        <f t="shared" si="259"/>
        <v>#DIV/0!</v>
      </c>
      <c r="H675" s="272">
        <f t="shared" si="260"/>
        <v>20</v>
      </c>
      <c r="I675" s="270"/>
      <c r="J675" s="273">
        <f t="shared" si="267"/>
        <v>200</v>
      </c>
      <c r="K675" s="271">
        <f t="shared" si="261"/>
        <v>4</v>
      </c>
      <c r="L675" s="271" t="e">
        <f t="shared" si="262"/>
        <v>#DIV/0!</v>
      </c>
      <c r="M675" s="272">
        <f t="shared" si="263"/>
        <v>40</v>
      </c>
      <c r="N675" s="389"/>
      <c r="O675" s="455" t="e">
        <f>(A675*B675*W675)+(B675*'Calculateur de trading'!H675)</f>
        <v>#DIV/0!</v>
      </c>
      <c r="P675" s="274" t="e">
        <f>O675/'Déscriptions des trades'!CK675</f>
        <v>#DIV/0!</v>
      </c>
      <c r="Q675" s="456" t="e">
        <f>'Déscriptions des trades'!CK675-O675</f>
        <v>#DIV/0!</v>
      </c>
      <c r="R675" s="466" t="e">
        <f t="shared" si="268"/>
        <v>#DIV/0!</v>
      </c>
      <c r="S675" s="389"/>
      <c r="T675" s="12"/>
      <c r="U675" s="25"/>
      <c r="V675" s="15"/>
      <c r="W675" s="490">
        <f t="shared" si="272"/>
        <v>0</v>
      </c>
      <c r="X675" s="21" t="e">
        <f>W675*U675/'Déscriptions des trades'!CK675*'Déscriptions des trades'!B675</f>
        <v>#DIV/0!</v>
      </c>
      <c r="Y675" s="459"/>
      <c r="Z675" s="389"/>
      <c r="AA675" s="23">
        <f t="shared" si="269"/>
        <v>0.1</v>
      </c>
      <c r="AB675" s="17" t="e">
        <f>(AA675*'Déscriptions des trades'!U675*'Déscriptions des trades'!B675/'Déscriptions des trades'!CK675)*'Déscriptions des trades'!W675</f>
        <v>#DIV/0!</v>
      </c>
      <c r="AC675" s="265" t="e">
        <f>AB675*'Déscriptions des trades'!CK675</f>
        <v>#DIV/0!</v>
      </c>
      <c r="AD675" s="266" t="e">
        <f>'Déscriptions des trades'!CK675-AC675</f>
        <v>#DIV/0!</v>
      </c>
      <c r="AE675" s="389"/>
      <c r="AF675" s="399">
        <v>671</v>
      </c>
      <c r="AG675" s="389"/>
      <c r="AH675" s="20"/>
      <c r="AI675" s="303"/>
      <c r="AJ675" s="307"/>
      <c r="AK675" s="161"/>
      <c r="AL675" s="305"/>
      <c r="AM675" s="305"/>
      <c r="AN675" s="162"/>
      <c r="AO675" s="439"/>
      <c r="AP675" s="162"/>
      <c r="AQ675" s="113"/>
      <c r="AR675" s="113"/>
      <c r="AS675" s="384"/>
      <c r="AT675" s="306"/>
      <c r="AU675" s="306"/>
      <c r="AV675" s="160"/>
      <c r="AW675" s="158"/>
      <c r="AX675" s="385"/>
      <c r="AY675" s="453"/>
      <c r="AZ675" s="165"/>
      <c r="BA675" s="301"/>
      <c r="BB675" s="165"/>
      <c r="BC675" s="301"/>
      <c r="BD675" s="165"/>
      <c r="BE675" s="302"/>
      <c r="BF675" s="302"/>
      <c r="BG675" s="165"/>
      <c r="BH675" s="303"/>
      <c r="BI675" s="165"/>
      <c r="BJ675" s="304"/>
      <c r="BK675" s="394"/>
      <c r="BL675" s="302"/>
      <c r="BM675" s="302"/>
      <c r="BN675" s="394"/>
      <c r="BO675" s="302"/>
      <c r="BP675" s="13"/>
      <c r="BQ675" s="302"/>
      <c r="BR675" s="13"/>
      <c r="BS675" s="302"/>
      <c r="BT675" s="13"/>
      <c r="BU675" s="302"/>
      <c r="BV675" s="386"/>
      <c r="BW675" s="303"/>
      <c r="BX675" s="303"/>
      <c r="BY675" s="302"/>
      <c r="BZ675" s="302"/>
      <c r="CA675" s="387"/>
      <c r="CB675" s="395"/>
      <c r="CC675" s="12"/>
      <c r="CD675" s="304"/>
      <c r="CE675" s="14"/>
      <c r="CF675" s="395"/>
      <c r="CG675" s="397"/>
      <c r="CH675" s="300">
        <f t="shared" si="273"/>
        <v>0</v>
      </c>
      <c r="CI675" s="26"/>
      <c r="CJ675" s="17">
        <f t="shared" si="270"/>
        <v>0</v>
      </c>
      <c r="CK675" s="18">
        <f t="shared" si="281"/>
        <v>12.89</v>
      </c>
      <c r="CM675" s="164"/>
      <c r="CN675" s="302"/>
      <c r="CO675" s="13">
        <f t="shared" si="274"/>
        <v>0</v>
      </c>
      <c r="CP675" s="302"/>
      <c r="CQ675" s="13">
        <f t="shared" si="275"/>
        <v>0</v>
      </c>
      <c r="CR675" s="302"/>
      <c r="CS675" s="13">
        <f t="shared" si="276"/>
        <v>0</v>
      </c>
      <c r="CT675" s="302"/>
      <c r="CU675" s="13">
        <f t="shared" si="271"/>
        <v>0</v>
      </c>
      <c r="CV675" s="302"/>
      <c r="CW675" s="13">
        <f t="shared" si="277"/>
        <v>0</v>
      </c>
      <c r="CX675" s="13">
        <f t="shared" si="278"/>
        <v>0</v>
      </c>
      <c r="CY675" s="251">
        <f t="shared" si="279"/>
        <v>0</v>
      </c>
      <c r="CZ675" s="13" t="s">
        <v>29</v>
      </c>
      <c r="DA675" s="13">
        <v>50</v>
      </c>
      <c r="DB675" s="22">
        <f t="shared" si="280"/>
        <v>0</v>
      </c>
      <c r="DD675" s="24"/>
      <c r="DF675" s="163"/>
      <c r="DH675" s="24"/>
      <c r="DI675" s="447"/>
      <c r="DJ675" s="163"/>
    </row>
    <row r="676" spans="1:114" s="7" customFormat="1">
      <c r="A676" s="277">
        <f t="shared" si="264"/>
        <v>50</v>
      </c>
      <c r="B676" s="21" t="e">
        <f>'Calculateur de trading'!I676/C676/W676</f>
        <v>#DIV/0!</v>
      </c>
      <c r="C676" s="278">
        <f t="shared" si="265"/>
        <v>10</v>
      </c>
      <c r="D676" s="278"/>
      <c r="E676" s="273">
        <f t="shared" si="266"/>
        <v>100</v>
      </c>
      <c r="F676" s="271">
        <f t="shared" si="258"/>
        <v>2</v>
      </c>
      <c r="G676" s="271" t="e">
        <f t="shared" si="259"/>
        <v>#DIV/0!</v>
      </c>
      <c r="H676" s="272">
        <f t="shared" si="260"/>
        <v>20</v>
      </c>
      <c r="I676" s="270"/>
      <c r="J676" s="273">
        <f t="shared" si="267"/>
        <v>200</v>
      </c>
      <c r="K676" s="271">
        <f t="shared" si="261"/>
        <v>4</v>
      </c>
      <c r="L676" s="271" t="e">
        <f t="shared" si="262"/>
        <v>#DIV/0!</v>
      </c>
      <c r="M676" s="272">
        <f t="shared" si="263"/>
        <v>40</v>
      </c>
      <c r="N676" s="389"/>
      <c r="O676" s="455" t="e">
        <f>(A676*B676*W676)+(B676*'Calculateur de trading'!H676)</f>
        <v>#DIV/0!</v>
      </c>
      <c r="P676" s="274" t="e">
        <f>O676/'Déscriptions des trades'!CK676</f>
        <v>#DIV/0!</v>
      </c>
      <c r="Q676" s="456" t="e">
        <f>'Déscriptions des trades'!CK676-O676</f>
        <v>#DIV/0!</v>
      </c>
      <c r="R676" s="466" t="e">
        <f t="shared" si="268"/>
        <v>#DIV/0!</v>
      </c>
      <c r="S676" s="389"/>
      <c r="T676" s="12"/>
      <c r="U676" s="25"/>
      <c r="V676" s="15"/>
      <c r="W676" s="490">
        <f t="shared" si="272"/>
        <v>0</v>
      </c>
      <c r="X676" s="21" t="e">
        <f>W676*U676/'Déscriptions des trades'!CK676*'Déscriptions des trades'!B676</f>
        <v>#DIV/0!</v>
      </c>
      <c r="Y676" s="459"/>
      <c r="Z676" s="389"/>
      <c r="AA676" s="23">
        <f t="shared" si="269"/>
        <v>0.1</v>
      </c>
      <c r="AB676" s="17" t="e">
        <f>(AA676*'Déscriptions des trades'!U676*'Déscriptions des trades'!B676/'Déscriptions des trades'!CK676)*'Déscriptions des trades'!W676</f>
        <v>#DIV/0!</v>
      </c>
      <c r="AC676" s="265" t="e">
        <f>AB676*'Déscriptions des trades'!CK676</f>
        <v>#DIV/0!</v>
      </c>
      <c r="AD676" s="266" t="e">
        <f>'Déscriptions des trades'!CK676-AC676</f>
        <v>#DIV/0!</v>
      </c>
      <c r="AE676" s="389"/>
      <c r="AF676" s="399">
        <v>672</v>
      </c>
      <c r="AG676" s="389"/>
      <c r="AH676" s="20"/>
      <c r="AI676" s="303"/>
      <c r="AJ676" s="307"/>
      <c r="AK676" s="161"/>
      <c r="AL676" s="305"/>
      <c r="AM676" s="305"/>
      <c r="AN676" s="162"/>
      <c r="AO676" s="439"/>
      <c r="AP676" s="162"/>
      <c r="AQ676" s="113"/>
      <c r="AR676" s="113"/>
      <c r="AS676" s="384"/>
      <c r="AT676" s="306"/>
      <c r="AU676" s="306"/>
      <c r="AV676" s="160"/>
      <c r="AW676" s="158"/>
      <c r="AX676" s="385"/>
      <c r="AY676" s="453"/>
      <c r="AZ676" s="165"/>
      <c r="BA676" s="301"/>
      <c r="BB676" s="165"/>
      <c r="BC676" s="301"/>
      <c r="BD676" s="165"/>
      <c r="BE676" s="302"/>
      <c r="BF676" s="302"/>
      <c r="BG676" s="165"/>
      <c r="BH676" s="303"/>
      <c r="BI676" s="165"/>
      <c r="BJ676" s="304"/>
      <c r="BK676" s="394"/>
      <c r="BL676" s="302"/>
      <c r="BM676" s="302"/>
      <c r="BN676" s="394"/>
      <c r="BO676" s="302"/>
      <c r="BP676" s="13"/>
      <c r="BQ676" s="302"/>
      <c r="BR676" s="13"/>
      <c r="BS676" s="302"/>
      <c r="BT676" s="13"/>
      <c r="BU676" s="302"/>
      <c r="BV676" s="386"/>
      <c r="BW676" s="303"/>
      <c r="BX676" s="303"/>
      <c r="BY676" s="302"/>
      <c r="BZ676" s="302"/>
      <c r="CA676" s="387"/>
      <c r="CB676" s="395"/>
      <c r="CC676" s="12"/>
      <c r="CD676" s="304"/>
      <c r="CE676" s="14"/>
      <c r="CF676" s="395"/>
      <c r="CG676" s="397"/>
      <c r="CH676" s="300">
        <f t="shared" si="273"/>
        <v>0</v>
      </c>
      <c r="CI676" s="26"/>
      <c r="CJ676" s="17">
        <f t="shared" si="270"/>
        <v>0</v>
      </c>
      <c r="CK676" s="18">
        <f t="shared" si="281"/>
        <v>12.89</v>
      </c>
      <c r="CM676" s="164"/>
      <c r="CN676" s="302"/>
      <c r="CO676" s="13">
        <f t="shared" si="274"/>
        <v>0</v>
      </c>
      <c r="CP676" s="302"/>
      <c r="CQ676" s="13">
        <f t="shared" si="275"/>
        <v>0</v>
      </c>
      <c r="CR676" s="302"/>
      <c r="CS676" s="13">
        <f t="shared" si="276"/>
        <v>0</v>
      </c>
      <c r="CT676" s="302"/>
      <c r="CU676" s="13">
        <f t="shared" si="271"/>
        <v>0</v>
      </c>
      <c r="CV676" s="302"/>
      <c r="CW676" s="13">
        <f t="shared" si="277"/>
        <v>0</v>
      </c>
      <c r="CX676" s="13">
        <f t="shared" si="278"/>
        <v>0</v>
      </c>
      <c r="CY676" s="251">
        <f t="shared" si="279"/>
        <v>0</v>
      </c>
      <c r="CZ676" s="13" t="s">
        <v>29</v>
      </c>
      <c r="DA676" s="13">
        <v>50</v>
      </c>
      <c r="DB676" s="22">
        <f t="shared" si="280"/>
        <v>0</v>
      </c>
      <c r="DD676" s="24"/>
      <c r="DF676" s="163"/>
      <c r="DH676" s="24"/>
      <c r="DI676" s="447"/>
      <c r="DJ676" s="163"/>
    </row>
    <row r="677" spans="1:114" s="7" customFormat="1">
      <c r="A677" s="277">
        <f t="shared" si="264"/>
        <v>50</v>
      </c>
      <c r="B677" s="21" t="e">
        <f>'Calculateur de trading'!I677/C677/W677</f>
        <v>#DIV/0!</v>
      </c>
      <c r="C677" s="278">
        <f t="shared" si="265"/>
        <v>10</v>
      </c>
      <c r="D677" s="426"/>
      <c r="E677" s="273">
        <f t="shared" si="266"/>
        <v>100</v>
      </c>
      <c r="F677" s="271">
        <f t="shared" si="258"/>
        <v>2</v>
      </c>
      <c r="G677" s="271" t="e">
        <f t="shared" si="259"/>
        <v>#DIV/0!</v>
      </c>
      <c r="H677" s="272">
        <f t="shared" si="260"/>
        <v>20</v>
      </c>
      <c r="I677" s="270"/>
      <c r="J677" s="273">
        <f t="shared" si="267"/>
        <v>200</v>
      </c>
      <c r="K677" s="271">
        <f t="shared" si="261"/>
        <v>4</v>
      </c>
      <c r="L677" s="271" t="e">
        <f t="shared" si="262"/>
        <v>#DIV/0!</v>
      </c>
      <c r="M677" s="272">
        <f t="shared" si="263"/>
        <v>40</v>
      </c>
      <c r="N677" s="389"/>
      <c r="O677" s="455" t="e">
        <f>(A677*B677*W677)+(B677*'Calculateur de trading'!H677)</f>
        <v>#DIV/0!</v>
      </c>
      <c r="P677" s="274" t="e">
        <f>O677/'Déscriptions des trades'!CK677</f>
        <v>#DIV/0!</v>
      </c>
      <c r="Q677" s="456" t="e">
        <f>'Déscriptions des trades'!CK677-O677</f>
        <v>#DIV/0!</v>
      </c>
      <c r="R677" s="466" t="e">
        <f t="shared" si="268"/>
        <v>#DIV/0!</v>
      </c>
      <c r="S677" s="389"/>
      <c r="T677" s="12"/>
      <c r="U677" s="25"/>
      <c r="V677" s="15"/>
      <c r="W677" s="490">
        <f t="shared" si="272"/>
        <v>0</v>
      </c>
      <c r="X677" s="21" t="e">
        <f>W677*U677/'Déscriptions des trades'!CK677*'Déscriptions des trades'!B677</f>
        <v>#DIV/0!</v>
      </c>
      <c r="Y677" s="459"/>
      <c r="Z677" s="389"/>
      <c r="AA677" s="23">
        <f t="shared" si="269"/>
        <v>0.1</v>
      </c>
      <c r="AB677" s="17" t="e">
        <f>(AA677*'Déscriptions des trades'!U677*'Déscriptions des trades'!B677/'Déscriptions des trades'!CK677)*'Déscriptions des trades'!W677</f>
        <v>#DIV/0!</v>
      </c>
      <c r="AC677" s="265" t="e">
        <f>AB677*'Déscriptions des trades'!CK677</f>
        <v>#DIV/0!</v>
      </c>
      <c r="AD677" s="266" t="e">
        <f>'Déscriptions des trades'!CK677-AC677</f>
        <v>#DIV/0!</v>
      </c>
      <c r="AE677" s="389"/>
      <c r="AF677" s="399">
        <v>673</v>
      </c>
      <c r="AG677" s="389"/>
      <c r="AH677" s="20"/>
      <c r="AI677" s="303"/>
      <c r="AJ677" s="307"/>
      <c r="AK677" s="161"/>
      <c r="AL677" s="305"/>
      <c r="AM677" s="305"/>
      <c r="AN677" s="162"/>
      <c r="AO677" s="439"/>
      <c r="AP677" s="162"/>
      <c r="AQ677" s="113"/>
      <c r="AR677" s="113"/>
      <c r="AS677" s="384"/>
      <c r="AT677" s="306"/>
      <c r="AU677" s="306"/>
      <c r="AV677" s="160"/>
      <c r="AW677" s="158"/>
      <c r="AX677" s="385"/>
      <c r="AY677" s="453"/>
      <c r="AZ677" s="165"/>
      <c r="BA677" s="301"/>
      <c r="BB677" s="165"/>
      <c r="BC677" s="301"/>
      <c r="BD677" s="165"/>
      <c r="BE677" s="302"/>
      <c r="BF677" s="302"/>
      <c r="BG677" s="165"/>
      <c r="BH677" s="303"/>
      <c r="BI677" s="165"/>
      <c r="BJ677" s="304"/>
      <c r="BK677" s="394"/>
      <c r="BL677" s="302"/>
      <c r="BM677" s="302"/>
      <c r="BN677" s="394"/>
      <c r="BO677" s="302"/>
      <c r="BP677" s="13"/>
      <c r="BQ677" s="302"/>
      <c r="BR677" s="13"/>
      <c r="BS677" s="302"/>
      <c r="BT677" s="13"/>
      <c r="BU677" s="302"/>
      <c r="BV677" s="386"/>
      <c r="BW677" s="303"/>
      <c r="BX677" s="303"/>
      <c r="BY677" s="302"/>
      <c r="BZ677" s="302"/>
      <c r="CA677" s="387"/>
      <c r="CB677" s="395"/>
      <c r="CC677" s="12"/>
      <c r="CD677" s="304"/>
      <c r="CE677" s="14"/>
      <c r="CF677" s="395"/>
      <c r="CG677" s="397"/>
      <c r="CH677" s="300">
        <f t="shared" si="273"/>
        <v>0</v>
      </c>
      <c r="CI677" s="26"/>
      <c r="CJ677" s="17">
        <f t="shared" si="270"/>
        <v>0</v>
      </c>
      <c r="CK677" s="18">
        <f t="shared" si="281"/>
        <v>12.89</v>
      </c>
      <c r="CM677" s="164"/>
      <c r="CN677" s="302"/>
      <c r="CO677" s="13">
        <f t="shared" si="274"/>
        <v>0</v>
      </c>
      <c r="CP677" s="302"/>
      <c r="CQ677" s="13">
        <f t="shared" si="275"/>
        <v>0</v>
      </c>
      <c r="CR677" s="302"/>
      <c r="CS677" s="13">
        <f t="shared" si="276"/>
        <v>0</v>
      </c>
      <c r="CT677" s="302"/>
      <c r="CU677" s="13">
        <f t="shared" si="271"/>
        <v>0</v>
      </c>
      <c r="CV677" s="302"/>
      <c r="CW677" s="13">
        <f t="shared" si="277"/>
        <v>0</v>
      </c>
      <c r="CX677" s="13">
        <f t="shared" si="278"/>
        <v>0</v>
      </c>
      <c r="CY677" s="251">
        <f t="shared" si="279"/>
        <v>0</v>
      </c>
      <c r="CZ677" s="13" t="s">
        <v>29</v>
      </c>
      <c r="DA677" s="13">
        <v>50</v>
      </c>
      <c r="DB677" s="22">
        <f t="shared" si="280"/>
        <v>0</v>
      </c>
      <c r="DD677" s="24"/>
      <c r="DF677" s="163"/>
      <c r="DH677" s="24"/>
      <c r="DI677" s="447"/>
      <c r="DJ677" s="163"/>
    </row>
    <row r="678" spans="1:114" s="7" customFormat="1">
      <c r="A678" s="277">
        <f t="shared" si="264"/>
        <v>50</v>
      </c>
      <c r="B678" s="21" t="e">
        <f>'Calculateur de trading'!I678/C678/W678</f>
        <v>#DIV/0!</v>
      </c>
      <c r="C678" s="278">
        <f t="shared" si="265"/>
        <v>10</v>
      </c>
      <c r="D678" s="426"/>
      <c r="E678" s="273">
        <f t="shared" si="266"/>
        <v>100</v>
      </c>
      <c r="F678" s="271">
        <f t="shared" si="258"/>
        <v>2</v>
      </c>
      <c r="G678" s="271" t="e">
        <f t="shared" si="259"/>
        <v>#DIV/0!</v>
      </c>
      <c r="H678" s="272">
        <f t="shared" si="260"/>
        <v>20</v>
      </c>
      <c r="I678" s="270"/>
      <c r="J678" s="273">
        <f t="shared" si="267"/>
        <v>200</v>
      </c>
      <c r="K678" s="271">
        <f t="shared" si="261"/>
        <v>4</v>
      </c>
      <c r="L678" s="271" t="e">
        <f t="shared" si="262"/>
        <v>#DIV/0!</v>
      </c>
      <c r="M678" s="272">
        <f t="shared" si="263"/>
        <v>40</v>
      </c>
      <c r="N678" s="389"/>
      <c r="O678" s="455" t="e">
        <f>(A678*B678*W678)+(B678*'Calculateur de trading'!H678)</f>
        <v>#DIV/0!</v>
      </c>
      <c r="P678" s="274" t="e">
        <f>O678/'Déscriptions des trades'!CK678</f>
        <v>#DIV/0!</v>
      </c>
      <c r="Q678" s="456" t="e">
        <f>'Déscriptions des trades'!CK678-O678</f>
        <v>#DIV/0!</v>
      </c>
      <c r="R678" s="466" t="e">
        <f t="shared" si="268"/>
        <v>#DIV/0!</v>
      </c>
      <c r="S678" s="389"/>
      <c r="T678" s="12"/>
      <c r="U678" s="25"/>
      <c r="V678" s="15"/>
      <c r="W678" s="490">
        <f t="shared" si="272"/>
        <v>0</v>
      </c>
      <c r="X678" s="21" t="e">
        <f>W678*U678/'Déscriptions des trades'!CK678*'Déscriptions des trades'!B678</f>
        <v>#DIV/0!</v>
      </c>
      <c r="Y678" s="459"/>
      <c r="Z678" s="389"/>
      <c r="AA678" s="23">
        <f t="shared" si="269"/>
        <v>0.1</v>
      </c>
      <c r="AB678" s="17" t="e">
        <f>(AA678*'Déscriptions des trades'!U678*'Déscriptions des trades'!B678/'Déscriptions des trades'!CK678)*'Déscriptions des trades'!W678</f>
        <v>#DIV/0!</v>
      </c>
      <c r="AC678" s="265" t="e">
        <f>AB678*'Déscriptions des trades'!CK678</f>
        <v>#DIV/0!</v>
      </c>
      <c r="AD678" s="266" t="e">
        <f>'Déscriptions des trades'!CK678-AC678</f>
        <v>#DIV/0!</v>
      </c>
      <c r="AE678" s="389"/>
      <c r="AF678" s="399">
        <v>674</v>
      </c>
      <c r="AG678" s="389"/>
      <c r="AH678" s="20"/>
      <c r="AI678" s="303"/>
      <c r="AJ678" s="307"/>
      <c r="AK678" s="161"/>
      <c r="AL678" s="305"/>
      <c r="AM678" s="305"/>
      <c r="AN678" s="162"/>
      <c r="AO678" s="439"/>
      <c r="AP678" s="162"/>
      <c r="AQ678" s="113"/>
      <c r="AR678" s="113"/>
      <c r="AS678" s="384"/>
      <c r="AT678" s="306"/>
      <c r="AU678" s="306"/>
      <c r="AV678" s="160"/>
      <c r="AW678" s="158"/>
      <c r="AX678" s="385"/>
      <c r="AY678" s="453"/>
      <c r="AZ678" s="165"/>
      <c r="BA678" s="301"/>
      <c r="BB678" s="165"/>
      <c r="BC678" s="301"/>
      <c r="BD678" s="165"/>
      <c r="BE678" s="302"/>
      <c r="BF678" s="302"/>
      <c r="BG678" s="165"/>
      <c r="BH678" s="303"/>
      <c r="BI678" s="165"/>
      <c r="BJ678" s="304"/>
      <c r="BK678" s="394"/>
      <c r="BL678" s="302"/>
      <c r="BM678" s="302"/>
      <c r="BN678" s="394"/>
      <c r="BO678" s="302"/>
      <c r="BP678" s="13"/>
      <c r="BQ678" s="302"/>
      <c r="BR678" s="13"/>
      <c r="BS678" s="302"/>
      <c r="BT678" s="13"/>
      <c r="BU678" s="302"/>
      <c r="BV678" s="386"/>
      <c r="BW678" s="303"/>
      <c r="BX678" s="303"/>
      <c r="BY678" s="302"/>
      <c r="BZ678" s="302"/>
      <c r="CA678" s="387"/>
      <c r="CB678" s="395"/>
      <c r="CC678" s="12"/>
      <c r="CD678" s="304"/>
      <c r="CE678" s="14"/>
      <c r="CF678" s="395"/>
      <c r="CG678" s="397"/>
      <c r="CH678" s="300">
        <f t="shared" si="273"/>
        <v>0</v>
      </c>
      <c r="CI678" s="26"/>
      <c r="CJ678" s="17">
        <f t="shared" si="270"/>
        <v>0</v>
      </c>
      <c r="CK678" s="18">
        <f t="shared" si="281"/>
        <v>12.89</v>
      </c>
      <c r="CM678" s="164"/>
      <c r="CN678" s="302"/>
      <c r="CO678" s="13">
        <f t="shared" si="274"/>
        <v>0</v>
      </c>
      <c r="CP678" s="302"/>
      <c r="CQ678" s="13">
        <f t="shared" si="275"/>
        <v>0</v>
      </c>
      <c r="CR678" s="302"/>
      <c r="CS678" s="13">
        <f t="shared" si="276"/>
        <v>0</v>
      </c>
      <c r="CT678" s="302"/>
      <c r="CU678" s="13">
        <f t="shared" si="271"/>
        <v>0</v>
      </c>
      <c r="CV678" s="302"/>
      <c r="CW678" s="13">
        <f t="shared" si="277"/>
        <v>0</v>
      </c>
      <c r="CX678" s="13">
        <f t="shared" si="278"/>
        <v>0</v>
      </c>
      <c r="CY678" s="251">
        <f t="shared" si="279"/>
        <v>0</v>
      </c>
      <c r="CZ678" s="13" t="s">
        <v>29</v>
      </c>
      <c r="DA678" s="13">
        <v>50</v>
      </c>
      <c r="DB678" s="22">
        <f t="shared" si="280"/>
        <v>0</v>
      </c>
      <c r="DD678" s="24"/>
      <c r="DF678" s="163"/>
      <c r="DH678" s="24"/>
      <c r="DI678" s="447"/>
      <c r="DJ678" s="163"/>
    </row>
    <row r="679" spans="1:114" s="7" customFormat="1">
      <c r="A679" s="277">
        <f t="shared" si="264"/>
        <v>50</v>
      </c>
      <c r="B679" s="21" t="e">
        <f>'Calculateur de trading'!I679/C679/W679</f>
        <v>#DIV/0!</v>
      </c>
      <c r="C679" s="278">
        <f t="shared" si="265"/>
        <v>10</v>
      </c>
      <c r="D679" s="278"/>
      <c r="E679" s="273">
        <f t="shared" si="266"/>
        <v>100</v>
      </c>
      <c r="F679" s="271">
        <f t="shared" si="258"/>
        <v>2</v>
      </c>
      <c r="G679" s="271" t="e">
        <f t="shared" si="259"/>
        <v>#DIV/0!</v>
      </c>
      <c r="H679" s="272">
        <f t="shared" si="260"/>
        <v>20</v>
      </c>
      <c r="I679" s="270"/>
      <c r="J679" s="273">
        <f t="shared" si="267"/>
        <v>200</v>
      </c>
      <c r="K679" s="271">
        <f t="shared" si="261"/>
        <v>4</v>
      </c>
      <c r="L679" s="271" t="e">
        <f t="shared" si="262"/>
        <v>#DIV/0!</v>
      </c>
      <c r="M679" s="272">
        <f t="shared" si="263"/>
        <v>40</v>
      </c>
      <c r="N679" s="389"/>
      <c r="O679" s="455" t="e">
        <f>(A679*B679*W679)+(B679*'Calculateur de trading'!H679)</f>
        <v>#DIV/0!</v>
      </c>
      <c r="P679" s="274" t="e">
        <f>O679/'Déscriptions des trades'!CK679</f>
        <v>#DIV/0!</v>
      </c>
      <c r="Q679" s="456" t="e">
        <f>'Déscriptions des trades'!CK679-O679</f>
        <v>#DIV/0!</v>
      </c>
      <c r="R679" s="466" t="e">
        <f t="shared" si="268"/>
        <v>#DIV/0!</v>
      </c>
      <c r="S679" s="389"/>
      <c r="T679" s="12"/>
      <c r="U679" s="25"/>
      <c r="V679" s="15"/>
      <c r="W679" s="490">
        <f t="shared" si="272"/>
        <v>0</v>
      </c>
      <c r="X679" s="21" t="e">
        <f>W679*U679/'Déscriptions des trades'!CK679*'Déscriptions des trades'!B679</f>
        <v>#DIV/0!</v>
      </c>
      <c r="Y679" s="459"/>
      <c r="Z679" s="389"/>
      <c r="AA679" s="23">
        <f t="shared" si="269"/>
        <v>0.1</v>
      </c>
      <c r="AB679" s="17" t="e">
        <f>(AA679*'Déscriptions des trades'!U679*'Déscriptions des trades'!B679/'Déscriptions des trades'!CK679)*'Déscriptions des trades'!W679</f>
        <v>#DIV/0!</v>
      </c>
      <c r="AC679" s="265" t="e">
        <f>AB679*'Déscriptions des trades'!CK679</f>
        <v>#DIV/0!</v>
      </c>
      <c r="AD679" s="266" t="e">
        <f>'Déscriptions des trades'!CK679-AC679</f>
        <v>#DIV/0!</v>
      </c>
      <c r="AE679" s="389"/>
      <c r="AF679" s="399">
        <v>675</v>
      </c>
      <c r="AG679" s="389"/>
      <c r="AH679" s="20"/>
      <c r="AI679" s="303"/>
      <c r="AJ679" s="307"/>
      <c r="AK679" s="161"/>
      <c r="AL679" s="305"/>
      <c r="AM679" s="305"/>
      <c r="AN679" s="162"/>
      <c r="AO679" s="439"/>
      <c r="AP679" s="162"/>
      <c r="AQ679" s="113"/>
      <c r="AR679" s="113"/>
      <c r="AS679" s="384"/>
      <c r="AT679" s="306"/>
      <c r="AU679" s="306"/>
      <c r="AV679" s="160"/>
      <c r="AW679" s="158"/>
      <c r="AX679" s="385"/>
      <c r="AY679" s="453"/>
      <c r="AZ679" s="165"/>
      <c r="BA679" s="301"/>
      <c r="BB679" s="165"/>
      <c r="BC679" s="301"/>
      <c r="BD679" s="165"/>
      <c r="BE679" s="302"/>
      <c r="BF679" s="302"/>
      <c r="BG679" s="165"/>
      <c r="BH679" s="303"/>
      <c r="BI679" s="165"/>
      <c r="BJ679" s="304"/>
      <c r="BK679" s="394"/>
      <c r="BL679" s="302"/>
      <c r="BM679" s="302"/>
      <c r="BN679" s="394"/>
      <c r="BO679" s="302"/>
      <c r="BP679" s="13"/>
      <c r="BQ679" s="302"/>
      <c r="BR679" s="13"/>
      <c r="BS679" s="302"/>
      <c r="BT679" s="13"/>
      <c r="BU679" s="302"/>
      <c r="BV679" s="386"/>
      <c r="BW679" s="303"/>
      <c r="BX679" s="303"/>
      <c r="BY679" s="302"/>
      <c r="BZ679" s="302"/>
      <c r="CA679" s="387"/>
      <c r="CB679" s="395"/>
      <c r="CC679" s="12"/>
      <c r="CD679" s="304"/>
      <c r="CE679" s="14"/>
      <c r="CF679" s="395"/>
      <c r="CG679" s="397"/>
      <c r="CH679" s="300">
        <f t="shared" si="273"/>
        <v>0</v>
      </c>
      <c r="CI679" s="26"/>
      <c r="CJ679" s="17">
        <f t="shared" si="270"/>
        <v>0</v>
      </c>
      <c r="CK679" s="18">
        <f t="shared" si="281"/>
        <v>12.89</v>
      </c>
      <c r="CM679" s="164"/>
      <c r="CN679" s="302"/>
      <c r="CO679" s="13">
        <f t="shared" si="274"/>
        <v>0</v>
      </c>
      <c r="CP679" s="302"/>
      <c r="CQ679" s="13">
        <f t="shared" si="275"/>
        <v>0</v>
      </c>
      <c r="CR679" s="302"/>
      <c r="CS679" s="13">
        <f t="shared" si="276"/>
        <v>0</v>
      </c>
      <c r="CT679" s="302"/>
      <c r="CU679" s="13">
        <f t="shared" si="271"/>
        <v>0</v>
      </c>
      <c r="CV679" s="302"/>
      <c r="CW679" s="13">
        <f t="shared" si="277"/>
        <v>0</v>
      </c>
      <c r="CX679" s="13">
        <f t="shared" si="278"/>
        <v>0</v>
      </c>
      <c r="CY679" s="251">
        <f t="shared" si="279"/>
        <v>0</v>
      </c>
      <c r="CZ679" s="13" t="s">
        <v>29</v>
      </c>
      <c r="DA679" s="13">
        <v>50</v>
      </c>
      <c r="DB679" s="22">
        <f t="shared" si="280"/>
        <v>0</v>
      </c>
      <c r="DD679" s="24"/>
      <c r="DF679" s="163"/>
      <c r="DH679" s="24"/>
      <c r="DI679" s="447"/>
      <c r="DJ679" s="163"/>
    </row>
    <row r="680" spans="1:114" s="7" customFormat="1">
      <c r="A680" s="277">
        <f t="shared" si="264"/>
        <v>50</v>
      </c>
      <c r="B680" s="21" t="e">
        <f>'Calculateur de trading'!I680/C680/W680</f>
        <v>#DIV/0!</v>
      </c>
      <c r="C680" s="278">
        <f t="shared" si="265"/>
        <v>10</v>
      </c>
      <c r="D680" s="426"/>
      <c r="E680" s="273">
        <f t="shared" si="266"/>
        <v>100</v>
      </c>
      <c r="F680" s="271">
        <f t="shared" si="258"/>
        <v>2</v>
      </c>
      <c r="G680" s="271" t="e">
        <f t="shared" si="259"/>
        <v>#DIV/0!</v>
      </c>
      <c r="H680" s="272">
        <f t="shared" si="260"/>
        <v>20</v>
      </c>
      <c r="I680" s="270"/>
      <c r="J680" s="273">
        <f t="shared" si="267"/>
        <v>200</v>
      </c>
      <c r="K680" s="271">
        <f t="shared" si="261"/>
        <v>4</v>
      </c>
      <c r="L680" s="271" t="e">
        <f t="shared" si="262"/>
        <v>#DIV/0!</v>
      </c>
      <c r="M680" s="272">
        <f t="shared" si="263"/>
        <v>40</v>
      </c>
      <c r="N680" s="389"/>
      <c r="O680" s="455" t="e">
        <f>(A680*B680*W680)+(B680*'Calculateur de trading'!H680)</f>
        <v>#DIV/0!</v>
      </c>
      <c r="P680" s="274" t="e">
        <f>O680/'Déscriptions des trades'!CK680</f>
        <v>#DIV/0!</v>
      </c>
      <c r="Q680" s="456" t="e">
        <f>'Déscriptions des trades'!CK680-O680</f>
        <v>#DIV/0!</v>
      </c>
      <c r="R680" s="466" t="e">
        <f t="shared" si="268"/>
        <v>#DIV/0!</v>
      </c>
      <c r="S680" s="389"/>
      <c r="T680" s="12"/>
      <c r="U680" s="25"/>
      <c r="V680" s="15"/>
      <c r="W680" s="490">
        <f t="shared" si="272"/>
        <v>0</v>
      </c>
      <c r="X680" s="21" t="e">
        <f>W680*U680/'Déscriptions des trades'!CK680*'Déscriptions des trades'!B680</f>
        <v>#DIV/0!</v>
      </c>
      <c r="Y680" s="459"/>
      <c r="Z680" s="389"/>
      <c r="AA680" s="23">
        <f t="shared" si="269"/>
        <v>0.1</v>
      </c>
      <c r="AB680" s="17" t="e">
        <f>(AA680*'Déscriptions des trades'!U680*'Déscriptions des trades'!B680/'Déscriptions des trades'!CK680)*'Déscriptions des trades'!W680</f>
        <v>#DIV/0!</v>
      </c>
      <c r="AC680" s="265" t="e">
        <f>AB680*'Déscriptions des trades'!CK680</f>
        <v>#DIV/0!</v>
      </c>
      <c r="AD680" s="266" t="e">
        <f>'Déscriptions des trades'!CK680-AC680</f>
        <v>#DIV/0!</v>
      </c>
      <c r="AE680" s="389"/>
      <c r="AF680" s="399">
        <v>676</v>
      </c>
      <c r="AG680" s="389"/>
      <c r="AH680" s="20"/>
      <c r="AI680" s="303"/>
      <c r="AJ680" s="307"/>
      <c r="AK680" s="161"/>
      <c r="AL680" s="305"/>
      <c r="AM680" s="305"/>
      <c r="AN680" s="162"/>
      <c r="AO680" s="439"/>
      <c r="AP680" s="162"/>
      <c r="AQ680" s="113"/>
      <c r="AR680" s="113"/>
      <c r="AS680" s="384"/>
      <c r="AT680" s="306"/>
      <c r="AU680" s="306"/>
      <c r="AV680" s="160"/>
      <c r="AW680" s="158"/>
      <c r="AX680" s="385"/>
      <c r="AY680" s="453"/>
      <c r="AZ680" s="165"/>
      <c r="BA680" s="301"/>
      <c r="BB680" s="165"/>
      <c r="BC680" s="301"/>
      <c r="BD680" s="165"/>
      <c r="BE680" s="302"/>
      <c r="BF680" s="302"/>
      <c r="BG680" s="165"/>
      <c r="BH680" s="303"/>
      <c r="BI680" s="165"/>
      <c r="BJ680" s="304"/>
      <c r="BK680" s="394"/>
      <c r="BL680" s="302"/>
      <c r="BM680" s="302"/>
      <c r="BN680" s="394"/>
      <c r="BO680" s="302"/>
      <c r="BP680" s="13"/>
      <c r="BQ680" s="302"/>
      <c r="BR680" s="13"/>
      <c r="BS680" s="302"/>
      <c r="BT680" s="13"/>
      <c r="BU680" s="302"/>
      <c r="BV680" s="386"/>
      <c r="BW680" s="303"/>
      <c r="BX680" s="303"/>
      <c r="BY680" s="302"/>
      <c r="BZ680" s="302"/>
      <c r="CA680" s="387"/>
      <c r="CB680" s="395"/>
      <c r="CC680" s="12"/>
      <c r="CD680" s="304"/>
      <c r="CE680" s="14"/>
      <c r="CF680" s="395"/>
      <c r="CG680" s="397"/>
      <c r="CH680" s="300">
        <f t="shared" si="273"/>
        <v>0</v>
      </c>
      <c r="CI680" s="26"/>
      <c r="CJ680" s="17">
        <f t="shared" si="270"/>
        <v>0</v>
      </c>
      <c r="CK680" s="18">
        <f t="shared" si="281"/>
        <v>12.89</v>
      </c>
      <c r="CM680" s="164"/>
      <c r="CN680" s="302"/>
      <c r="CO680" s="13">
        <f t="shared" si="274"/>
        <v>0</v>
      </c>
      <c r="CP680" s="302"/>
      <c r="CQ680" s="13">
        <f t="shared" si="275"/>
        <v>0</v>
      </c>
      <c r="CR680" s="302"/>
      <c r="CS680" s="13">
        <f t="shared" si="276"/>
        <v>0</v>
      </c>
      <c r="CT680" s="302"/>
      <c r="CU680" s="13">
        <f t="shared" si="271"/>
        <v>0</v>
      </c>
      <c r="CV680" s="302"/>
      <c r="CW680" s="13">
        <f t="shared" si="277"/>
        <v>0</v>
      </c>
      <c r="CX680" s="13">
        <f t="shared" si="278"/>
        <v>0</v>
      </c>
      <c r="CY680" s="251">
        <f t="shared" si="279"/>
        <v>0</v>
      </c>
      <c r="CZ680" s="13" t="s">
        <v>29</v>
      </c>
      <c r="DA680" s="13">
        <v>50</v>
      </c>
      <c r="DB680" s="22">
        <f t="shared" si="280"/>
        <v>0</v>
      </c>
      <c r="DD680" s="24"/>
      <c r="DF680" s="163"/>
      <c r="DH680" s="24"/>
      <c r="DI680" s="447"/>
      <c r="DJ680" s="163"/>
    </row>
    <row r="681" spans="1:114" s="7" customFormat="1">
      <c r="A681" s="277">
        <f t="shared" si="264"/>
        <v>50</v>
      </c>
      <c r="B681" s="21" t="e">
        <f>'Calculateur de trading'!I681/C681/W681</f>
        <v>#DIV/0!</v>
      </c>
      <c r="C681" s="278">
        <f t="shared" si="265"/>
        <v>10</v>
      </c>
      <c r="D681" s="278"/>
      <c r="E681" s="273">
        <f t="shared" si="266"/>
        <v>100</v>
      </c>
      <c r="F681" s="271">
        <f t="shared" si="258"/>
        <v>2</v>
      </c>
      <c r="G681" s="271" t="e">
        <f t="shared" si="259"/>
        <v>#DIV/0!</v>
      </c>
      <c r="H681" s="272">
        <f t="shared" si="260"/>
        <v>20</v>
      </c>
      <c r="I681" s="270"/>
      <c r="J681" s="273">
        <f t="shared" si="267"/>
        <v>200</v>
      </c>
      <c r="K681" s="271">
        <f t="shared" si="261"/>
        <v>4</v>
      </c>
      <c r="L681" s="271" t="e">
        <f t="shared" si="262"/>
        <v>#DIV/0!</v>
      </c>
      <c r="M681" s="272">
        <f t="shared" si="263"/>
        <v>40</v>
      </c>
      <c r="N681" s="389"/>
      <c r="O681" s="455" t="e">
        <f>(A681*B681*W681)+(B681*'Calculateur de trading'!H681)</f>
        <v>#DIV/0!</v>
      </c>
      <c r="P681" s="274" t="e">
        <f>O681/'Déscriptions des trades'!CK681</f>
        <v>#DIV/0!</v>
      </c>
      <c r="Q681" s="456" t="e">
        <f>'Déscriptions des trades'!CK681-O681</f>
        <v>#DIV/0!</v>
      </c>
      <c r="R681" s="466" t="e">
        <f t="shared" si="268"/>
        <v>#DIV/0!</v>
      </c>
      <c r="S681" s="389"/>
      <c r="T681" s="12"/>
      <c r="U681" s="25"/>
      <c r="V681" s="15"/>
      <c r="W681" s="490">
        <f t="shared" si="272"/>
        <v>0</v>
      </c>
      <c r="X681" s="21" t="e">
        <f>W681*U681/'Déscriptions des trades'!CK681*'Déscriptions des trades'!B681</f>
        <v>#DIV/0!</v>
      </c>
      <c r="Y681" s="459"/>
      <c r="Z681" s="389"/>
      <c r="AA681" s="23">
        <f t="shared" si="269"/>
        <v>0.1</v>
      </c>
      <c r="AB681" s="17" t="e">
        <f>(AA681*'Déscriptions des trades'!U681*'Déscriptions des trades'!B681/'Déscriptions des trades'!CK681)*'Déscriptions des trades'!W681</f>
        <v>#DIV/0!</v>
      </c>
      <c r="AC681" s="265" t="e">
        <f>AB681*'Déscriptions des trades'!CK681</f>
        <v>#DIV/0!</v>
      </c>
      <c r="AD681" s="266" t="e">
        <f>'Déscriptions des trades'!CK681-AC681</f>
        <v>#DIV/0!</v>
      </c>
      <c r="AE681" s="389"/>
      <c r="AF681" s="399">
        <v>677</v>
      </c>
      <c r="AG681" s="389"/>
      <c r="AH681" s="20"/>
      <c r="AI681" s="303"/>
      <c r="AJ681" s="307"/>
      <c r="AK681" s="161"/>
      <c r="AL681" s="305"/>
      <c r="AM681" s="305"/>
      <c r="AN681" s="162"/>
      <c r="AO681" s="439"/>
      <c r="AP681" s="162"/>
      <c r="AQ681" s="113"/>
      <c r="AR681" s="113"/>
      <c r="AS681" s="384"/>
      <c r="AT681" s="306"/>
      <c r="AU681" s="306"/>
      <c r="AV681" s="160"/>
      <c r="AW681" s="158"/>
      <c r="AX681" s="385"/>
      <c r="AY681" s="453"/>
      <c r="AZ681" s="165"/>
      <c r="BA681" s="301"/>
      <c r="BB681" s="165"/>
      <c r="BC681" s="301"/>
      <c r="BD681" s="165"/>
      <c r="BE681" s="302"/>
      <c r="BF681" s="302"/>
      <c r="BG681" s="165"/>
      <c r="BH681" s="303"/>
      <c r="BI681" s="165"/>
      <c r="BJ681" s="304"/>
      <c r="BK681" s="394"/>
      <c r="BL681" s="302"/>
      <c r="BM681" s="302"/>
      <c r="BN681" s="394"/>
      <c r="BO681" s="302"/>
      <c r="BP681" s="13"/>
      <c r="BQ681" s="302"/>
      <c r="BR681" s="13"/>
      <c r="BS681" s="302"/>
      <c r="BT681" s="13"/>
      <c r="BU681" s="302"/>
      <c r="BV681" s="386"/>
      <c r="BW681" s="303"/>
      <c r="BX681" s="303"/>
      <c r="BY681" s="302"/>
      <c r="BZ681" s="302"/>
      <c r="CA681" s="387"/>
      <c r="CB681" s="395"/>
      <c r="CC681" s="12"/>
      <c r="CD681" s="304"/>
      <c r="CE681" s="14"/>
      <c r="CF681" s="395"/>
      <c r="CG681" s="397"/>
      <c r="CH681" s="300">
        <f t="shared" si="273"/>
        <v>0</v>
      </c>
      <c r="CI681" s="26"/>
      <c r="CJ681" s="17">
        <f t="shared" si="270"/>
        <v>0</v>
      </c>
      <c r="CK681" s="18">
        <f t="shared" si="281"/>
        <v>12.89</v>
      </c>
      <c r="CM681" s="164"/>
      <c r="CN681" s="302"/>
      <c r="CO681" s="13">
        <f t="shared" si="274"/>
        <v>0</v>
      </c>
      <c r="CP681" s="302"/>
      <c r="CQ681" s="13">
        <f t="shared" si="275"/>
        <v>0</v>
      </c>
      <c r="CR681" s="302"/>
      <c r="CS681" s="13">
        <f t="shared" si="276"/>
        <v>0</v>
      </c>
      <c r="CT681" s="302"/>
      <c r="CU681" s="13">
        <f t="shared" si="271"/>
        <v>0</v>
      </c>
      <c r="CV681" s="302"/>
      <c r="CW681" s="13">
        <f t="shared" si="277"/>
        <v>0</v>
      </c>
      <c r="CX681" s="13">
        <f t="shared" si="278"/>
        <v>0</v>
      </c>
      <c r="CY681" s="251">
        <f t="shared" si="279"/>
        <v>0</v>
      </c>
      <c r="CZ681" s="13" t="s">
        <v>29</v>
      </c>
      <c r="DA681" s="13">
        <v>50</v>
      </c>
      <c r="DB681" s="22">
        <f t="shared" si="280"/>
        <v>0</v>
      </c>
      <c r="DD681" s="24"/>
      <c r="DF681" s="163"/>
      <c r="DH681" s="24"/>
      <c r="DI681" s="447"/>
      <c r="DJ681" s="163"/>
    </row>
    <row r="682" spans="1:114" s="7" customFormat="1">
      <c r="A682" s="277">
        <f t="shared" si="264"/>
        <v>50</v>
      </c>
      <c r="B682" s="21" t="e">
        <f>'Calculateur de trading'!I682/C682/W682</f>
        <v>#DIV/0!</v>
      </c>
      <c r="C682" s="278">
        <f t="shared" si="265"/>
        <v>10</v>
      </c>
      <c r="D682" s="426"/>
      <c r="E682" s="273">
        <f t="shared" si="266"/>
        <v>100</v>
      </c>
      <c r="F682" s="271">
        <f t="shared" si="258"/>
        <v>2</v>
      </c>
      <c r="G682" s="271" t="e">
        <f t="shared" si="259"/>
        <v>#DIV/0!</v>
      </c>
      <c r="H682" s="272">
        <f t="shared" si="260"/>
        <v>20</v>
      </c>
      <c r="I682" s="270"/>
      <c r="J682" s="273">
        <f t="shared" si="267"/>
        <v>200</v>
      </c>
      <c r="K682" s="271">
        <f t="shared" si="261"/>
        <v>4</v>
      </c>
      <c r="L682" s="271" t="e">
        <f t="shared" si="262"/>
        <v>#DIV/0!</v>
      </c>
      <c r="M682" s="272">
        <f t="shared" si="263"/>
        <v>40</v>
      </c>
      <c r="N682" s="389"/>
      <c r="O682" s="455" t="e">
        <f>(A682*B682*W682)+(B682*'Calculateur de trading'!H682)</f>
        <v>#DIV/0!</v>
      </c>
      <c r="P682" s="274" t="e">
        <f>O682/'Déscriptions des trades'!CK682</f>
        <v>#DIV/0!</v>
      </c>
      <c r="Q682" s="456" t="e">
        <f>'Déscriptions des trades'!CK682-O682</f>
        <v>#DIV/0!</v>
      </c>
      <c r="R682" s="466" t="e">
        <f t="shared" si="268"/>
        <v>#DIV/0!</v>
      </c>
      <c r="S682" s="389"/>
      <c r="T682" s="12"/>
      <c r="U682" s="25"/>
      <c r="V682" s="15"/>
      <c r="W682" s="490">
        <f t="shared" si="272"/>
        <v>0</v>
      </c>
      <c r="X682" s="21" t="e">
        <f>W682*U682/'Déscriptions des trades'!CK682*'Déscriptions des trades'!B682</f>
        <v>#DIV/0!</v>
      </c>
      <c r="Y682" s="459"/>
      <c r="Z682" s="389"/>
      <c r="AA682" s="23">
        <f t="shared" si="269"/>
        <v>0.1</v>
      </c>
      <c r="AB682" s="17" t="e">
        <f>(AA682*'Déscriptions des trades'!U682*'Déscriptions des trades'!B682/'Déscriptions des trades'!CK682)*'Déscriptions des trades'!W682</f>
        <v>#DIV/0!</v>
      </c>
      <c r="AC682" s="265" t="e">
        <f>AB682*'Déscriptions des trades'!CK682</f>
        <v>#DIV/0!</v>
      </c>
      <c r="AD682" s="266" t="e">
        <f>'Déscriptions des trades'!CK682-AC682</f>
        <v>#DIV/0!</v>
      </c>
      <c r="AE682" s="389"/>
      <c r="AF682" s="399">
        <v>678</v>
      </c>
      <c r="AG682" s="389"/>
      <c r="AH682" s="20"/>
      <c r="AI682" s="303"/>
      <c r="AJ682" s="307"/>
      <c r="AK682" s="161"/>
      <c r="AL682" s="305"/>
      <c r="AM682" s="305"/>
      <c r="AN682" s="162"/>
      <c r="AO682" s="439"/>
      <c r="AP682" s="162"/>
      <c r="AQ682" s="113"/>
      <c r="AR682" s="113"/>
      <c r="AS682" s="384"/>
      <c r="AT682" s="306"/>
      <c r="AU682" s="306"/>
      <c r="AV682" s="160"/>
      <c r="AW682" s="158"/>
      <c r="AX682" s="385"/>
      <c r="AY682" s="453"/>
      <c r="AZ682" s="165"/>
      <c r="BA682" s="301"/>
      <c r="BB682" s="165"/>
      <c r="BC682" s="301"/>
      <c r="BD682" s="165"/>
      <c r="BE682" s="302"/>
      <c r="BF682" s="302"/>
      <c r="BG682" s="165"/>
      <c r="BH682" s="303"/>
      <c r="BI682" s="165"/>
      <c r="BJ682" s="304"/>
      <c r="BK682" s="394"/>
      <c r="BL682" s="302"/>
      <c r="BM682" s="302"/>
      <c r="BN682" s="394"/>
      <c r="BO682" s="302"/>
      <c r="BP682" s="13"/>
      <c r="BQ682" s="302"/>
      <c r="BR682" s="13"/>
      <c r="BS682" s="302"/>
      <c r="BT682" s="13"/>
      <c r="BU682" s="302"/>
      <c r="BV682" s="386"/>
      <c r="BW682" s="303"/>
      <c r="BX682" s="303"/>
      <c r="BY682" s="302"/>
      <c r="BZ682" s="302"/>
      <c r="CA682" s="387"/>
      <c r="CB682" s="395"/>
      <c r="CC682" s="12"/>
      <c r="CD682" s="304"/>
      <c r="CE682" s="14"/>
      <c r="CF682" s="395"/>
      <c r="CG682" s="397"/>
      <c r="CH682" s="300">
        <f t="shared" si="273"/>
        <v>0</v>
      </c>
      <c r="CI682" s="26"/>
      <c r="CJ682" s="17">
        <f t="shared" si="270"/>
        <v>0</v>
      </c>
      <c r="CK682" s="18">
        <f t="shared" si="281"/>
        <v>12.89</v>
      </c>
      <c r="CM682" s="164"/>
      <c r="CN682" s="302"/>
      <c r="CO682" s="13">
        <f t="shared" si="274"/>
        <v>0</v>
      </c>
      <c r="CP682" s="302"/>
      <c r="CQ682" s="13">
        <f t="shared" si="275"/>
        <v>0</v>
      </c>
      <c r="CR682" s="302"/>
      <c r="CS682" s="13">
        <f t="shared" si="276"/>
        <v>0</v>
      </c>
      <c r="CT682" s="302"/>
      <c r="CU682" s="13">
        <f t="shared" si="271"/>
        <v>0</v>
      </c>
      <c r="CV682" s="302"/>
      <c r="CW682" s="13">
        <f t="shared" si="277"/>
        <v>0</v>
      </c>
      <c r="CX682" s="13">
        <f t="shared" si="278"/>
        <v>0</v>
      </c>
      <c r="CY682" s="251">
        <f t="shared" si="279"/>
        <v>0</v>
      </c>
      <c r="CZ682" s="13" t="s">
        <v>29</v>
      </c>
      <c r="DA682" s="13">
        <v>50</v>
      </c>
      <c r="DB682" s="22">
        <f t="shared" si="280"/>
        <v>0</v>
      </c>
      <c r="DD682" s="24"/>
      <c r="DF682" s="163"/>
      <c r="DH682" s="24"/>
      <c r="DI682" s="447"/>
      <c r="DJ682" s="163"/>
    </row>
    <row r="683" spans="1:114" s="7" customFormat="1">
      <c r="A683" s="277">
        <f t="shared" si="264"/>
        <v>50</v>
      </c>
      <c r="B683" s="21" t="e">
        <f>'Calculateur de trading'!I683/C683/W683</f>
        <v>#DIV/0!</v>
      </c>
      <c r="C683" s="278">
        <f t="shared" si="265"/>
        <v>10</v>
      </c>
      <c r="D683" s="278"/>
      <c r="E683" s="273">
        <f t="shared" si="266"/>
        <v>100</v>
      </c>
      <c r="F683" s="271">
        <f t="shared" si="258"/>
        <v>2</v>
      </c>
      <c r="G683" s="271" t="e">
        <f t="shared" si="259"/>
        <v>#DIV/0!</v>
      </c>
      <c r="H683" s="272">
        <f t="shared" si="260"/>
        <v>20</v>
      </c>
      <c r="I683" s="270"/>
      <c r="J683" s="273">
        <f t="shared" si="267"/>
        <v>200</v>
      </c>
      <c r="K683" s="271">
        <f t="shared" si="261"/>
        <v>4</v>
      </c>
      <c r="L683" s="271" t="e">
        <f t="shared" si="262"/>
        <v>#DIV/0!</v>
      </c>
      <c r="M683" s="272">
        <f t="shared" si="263"/>
        <v>40</v>
      </c>
      <c r="N683" s="389"/>
      <c r="O683" s="455" t="e">
        <f>(A683*B683*W683)+(B683*'Calculateur de trading'!H683)</f>
        <v>#DIV/0!</v>
      </c>
      <c r="P683" s="274" t="e">
        <f>O683/'Déscriptions des trades'!CK683</f>
        <v>#DIV/0!</v>
      </c>
      <c r="Q683" s="456" t="e">
        <f>'Déscriptions des trades'!CK683-O683</f>
        <v>#DIV/0!</v>
      </c>
      <c r="R683" s="466" t="e">
        <f t="shared" si="268"/>
        <v>#DIV/0!</v>
      </c>
      <c r="S683" s="389"/>
      <c r="T683" s="12"/>
      <c r="U683" s="25"/>
      <c r="V683" s="15"/>
      <c r="W683" s="490">
        <f t="shared" si="272"/>
        <v>0</v>
      </c>
      <c r="X683" s="21" t="e">
        <f>W683*U683/'Déscriptions des trades'!CK683*'Déscriptions des trades'!B683</f>
        <v>#DIV/0!</v>
      </c>
      <c r="Y683" s="459"/>
      <c r="Z683" s="389"/>
      <c r="AA683" s="23">
        <f t="shared" si="269"/>
        <v>0.1</v>
      </c>
      <c r="AB683" s="17" t="e">
        <f>(AA683*'Déscriptions des trades'!U683*'Déscriptions des trades'!B683/'Déscriptions des trades'!CK683)*'Déscriptions des trades'!W683</f>
        <v>#DIV/0!</v>
      </c>
      <c r="AC683" s="265" t="e">
        <f>AB683*'Déscriptions des trades'!CK683</f>
        <v>#DIV/0!</v>
      </c>
      <c r="AD683" s="266" t="e">
        <f>'Déscriptions des trades'!CK683-AC683</f>
        <v>#DIV/0!</v>
      </c>
      <c r="AE683" s="389"/>
      <c r="AF683" s="399">
        <v>679</v>
      </c>
      <c r="AG683" s="389"/>
      <c r="AH683" s="20"/>
      <c r="AI683" s="303"/>
      <c r="AJ683" s="307"/>
      <c r="AK683" s="161"/>
      <c r="AL683" s="305"/>
      <c r="AM683" s="305"/>
      <c r="AN683" s="162"/>
      <c r="AO683" s="439"/>
      <c r="AP683" s="162"/>
      <c r="AQ683" s="113"/>
      <c r="AR683" s="113"/>
      <c r="AS683" s="384"/>
      <c r="AT683" s="306"/>
      <c r="AU683" s="306"/>
      <c r="AV683" s="160"/>
      <c r="AW683" s="158"/>
      <c r="AX683" s="385"/>
      <c r="AY683" s="453"/>
      <c r="AZ683" s="165"/>
      <c r="BA683" s="301"/>
      <c r="BB683" s="165"/>
      <c r="BC683" s="301"/>
      <c r="BD683" s="165"/>
      <c r="BE683" s="302"/>
      <c r="BF683" s="302"/>
      <c r="BG683" s="165"/>
      <c r="BH683" s="303"/>
      <c r="BI683" s="165"/>
      <c r="BJ683" s="304"/>
      <c r="BK683" s="394"/>
      <c r="BL683" s="302"/>
      <c r="BM683" s="302"/>
      <c r="BN683" s="394"/>
      <c r="BO683" s="302"/>
      <c r="BP683" s="13"/>
      <c r="BQ683" s="302"/>
      <c r="BR683" s="13"/>
      <c r="BS683" s="302"/>
      <c r="BT683" s="13"/>
      <c r="BU683" s="302"/>
      <c r="BV683" s="386"/>
      <c r="BW683" s="303"/>
      <c r="BX683" s="303"/>
      <c r="BY683" s="302"/>
      <c r="BZ683" s="302"/>
      <c r="CA683" s="387"/>
      <c r="CB683" s="395"/>
      <c r="CC683" s="12"/>
      <c r="CD683" s="304"/>
      <c r="CE683" s="14"/>
      <c r="CF683" s="395"/>
      <c r="CG683" s="397"/>
      <c r="CH683" s="300">
        <f t="shared" si="273"/>
        <v>0</v>
      </c>
      <c r="CI683" s="26"/>
      <c r="CJ683" s="17">
        <f t="shared" si="270"/>
        <v>0</v>
      </c>
      <c r="CK683" s="18">
        <f t="shared" si="281"/>
        <v>12.89</v>
      </c>
      <c r="CM683" s="164"/>
      <c r="CN683" s="302"/>
      <c r="CO683" s="13">
        <f t="shared" si="274"/>
        <v>0</v>
      </c>
      <c r="CP683" s="302"/>
      <c r="CQ683" s="13">
        <f t="shared" si="275"/>
        <v>0</v>
      </c>
      <c r="CR683" s="302"/>
      <c r="CS683" s="13">
        <f t="shared" si="276"/>
        <v>0</v>
      </c>
      <c r="CT683" s="302"/>
      <c r="CU683" s="13">
        <f t="shared" si="271"/>
        <v>0</v>
      </c>
      <c r="CV683" s="302"/>
      <c r="CW683" s="13">
        <f t="shared" si="277"/>
        <v>0</v>
      </c>
      <c r="CX683" s="13">
        <f t="shared" si="278"/>
        <v>0</v>
      </c>
      <c r="CY683" s="251">
        <f t="shared" si="279"/>
        <v>0</v>
      </c>
      <c r="CZ683" s="13" t="s">
        <v>29</v>
      </c>
      <c r="DA683" s="13">
        <v>50</v>
      </c>
      <c r="DB683" s="22">
        <f t="shared" si="280"/>
        <v>0</v>
      </c>
      <c r="DD683" s="24"/>
      <c r="DF683" s="163"/>
      <c r="DH683" s="24"/>
      <c r="DI683" s="447"/>
      <c r="DJ683" s="163"/>
    </row>
    <row r="684" spans="1:114" s="7" customFormat="1">
      <c r="A684" s="277">
        <f t="shared" si="264"/>
        <v>50</v>
      </c>
      <c r="B684" s="21" t="e">
        <f>'Calculateur de trading'!I684/C684/W684</f>
        <v>#DIV/0!</v>
      </c>
      <c r="C684" s="278">
        <f t="shared" si="265"/>
        <v>10</v>
      </c>
      <c r="D684" s="426"/>
      <c r="E684" s="273">
        <f t="shared" si="266"/>
        <v>100</v>
      </c>
      <c r="F684" s="271">
        <f t="shared" si="258"/>
        <v>2</v>
      </c>
      <c r="G684" s="271" t="e">
        <f t="shared" si="259"/>
        <v>#DIV/0!</v>
      </c>
      <c r="H684" s="272">
        <f t="shared" si="260"/>
        <v>20</v>
      </c>
      <c r="I684" s="270"/>
      <c r="J684" s="273">
        <f t="shared" si="267"/>
        <v>200</v>
      </c>
      <c r="K684" s="271">
        <f t="shared" si="261"/>
        <v>4</v>
      </c>
      <c r="L684" s="271" t="e">
        <f t="shared" si="262"/>
        <v>#DIV/0!</v>
      </c>
      <c r="M684" s="272">
        <f t="shared" si="263"/>
        <v>40</v>
      </c>
      <c r="N684" s="389"/>
      <c r="O684" s="455" t="e">
        <f>(A684*B684*W684)+(B684*'Calculateur de trading'!H684)</f>
        <v>#DIV/0!</v>
      </c>
      <c r="P684" s="274" t="e">
        <f>O684/'Déscriptions des trades'!CK684</f>
        <v>#DIV/0!</v>
      </c>
      <c r="Q684" s="456" t="e">
        <f>'Déscriptions des trades'!CK684-O684</f>
        <v>#DIV/0!</v>
      </c>
      <c r="R684" s="466" t="e">
        <f t="shared" si="268"/>
        <v>#DIV/0!</v>
      </c>
      <c r="S684" s="389"/>
      <c r="T684" s="12"/>
      <c r="U684" s="25"/>
      <c r="V684" s="15"/>
      <c r="W684" s="490">
        <f t="shared" si="272"/>
        <v>0</v>
      </c>
      <c r="X684" s="21" t="e">
        <f>W684*U684/'Déscriptions des trades'!CK684*'Déscriptions des trades'!B684</f>
        <v>#DIV/0!</v>
      </c>
      <c r="Y684" s="459"/>
      <c r="Z684" s="389"/>
      <c r="AA684" s="23">
        <f t="shared" si="269"/>
        <v>0.1</v>
      </c>
      <c r="AB684" s="17" t="e">
        <f>(AA684*'Déscriptions des trades'!U684*'Déscriptions des trades'!B684/'Déscriptions des trades'!CK684)*'Déscriptions des trades'!W684</f>
        <v>#DIV/0!</v>
      </c>
      <c r="AC684" s="265" t="e">
        <f>AB684*'Déscriptions des trades'!CK684</f>
        <v>#DIV/0!</v>
      </c>
      <c r="AD684" s="266" t="e">
        <f>'Déscriptions des trades'!CK684-AC684</f>
        <v>#DIV/0!</v>
      </c>
      <c r="AE684" s="389"/>
      <c r="AF684" s="399">
        <v>680</v>
      </c>
      <c r="AG684" s="389"/>
      <c r="AH684" s="20"/>
      <c r="AI684" s="303"/>
      <c r="AJ684" s="307"/>
      <c r="AK684" s="161"/>
      <c r="AL684" s="305"/>
      <c r="AM684" s="305"/>
      <c r="AN684" s="162"/>
      <c r="AO684" s="439"/>
      <c r="AP684" s="162"/>
      <c r="AQ684" s="113"/>
      <c r="AR684" s="113"/>
      <c r="AS684" s="384"/>
      <c r="AT684" s="306"/>
      <c r="AU684" s="306"/>
      <c r="AV684" s="160"/>
      <c r="AW684" s="158"/>
      <c r="AX684" s="385"/>
      <c r="AY684" s="453"/>
      <c r="AZ684" s="165"/>
      <c r="BA684" s="301"/>
      <c r="BB684" s="165"/>
      <c r="BC684" s="301"/>
      <c r="BD684" s="165"/>
      <c r="BE684" s="302"/>
      <c r="BF684" s="302"/>
      <c r="BG684" s="165"/>
      <c r="BH684" s="303"/>
      <c r="BI684" s="165"/>
      <c r="BJ684" s="304"/>
      <c r="BK684" s="394"/>
      <c r="BL684" s="302"/>
      <c r="BM684" s="302"/>
      <c r="BN684" s="394"/>
      <c r="BO684" s="302"/>
      <c r="BP684" s="13"/>
      <c r="BQ684" s="302"/>
      <c r="BR684" s="13"/>
      <c r="BS684" s="302"/>
      <c r="BT684" s="13"/>
      <c r="BU684" s="302"/>
      <c r="BV684" s="386"/>
      <c r="BW684" s="303"/>
      <c r="BX684" s="303"/>
      <c r="BY684" s="302"/>
      <c r="BZ684" s="302"/>
      <c r="CA684" s="387"/>
      <c r="CB684" s="395"/>
      <c r="CC684" s="12"/>
      <c r="CD684" s="304"/>
      <c r="CE684" s="14"/>
      <c r="CF684" s="395"/>
      <c r="CG684" s="397"/>
      <c r="CH684" s="300">
        <f t="shared" si="273"/>
        <v>0</v>
      </c>
      <c r="CI684" s="26"/>
      <c r="CJ684" s="17">
        <f t="shared" si="270"/>
        <v>0</v>
      </c>
      <c r="CK684" s="18">
        <f t="shared" si="281"/>
        <v>12.89</v>
      </c>
      <c r="CM684" s="164"/>
      <c r="CN684" s="302"/>
      <c r="CO684" s="13">
        <f t="shared" si="274"/>
        <v>0</v>
      </c>
      <c r="CP684" s="302"/>
      <c r="CQ684" s="13">
        <f t="shared" si="275"/>
        <v>0</v>
      </c>
      <c r="CR684" s="302"/>
      <c r="CS684" s="13">
        <f t="shared" si="276"/>
        <v>0</v>
      </c>
      <c r="CT684" s="302"/>
      <c r="CU684" s="13">
        <f t="shared" si="271"/>
        <v>0</v>
      </c>
      <c r="CV684" s="302"/>
      <c r="CW684" s="13">
        <f t="shared" si="277"/>
        <v>0</v>
      </c>
      <c r="CX684" s="13">
        <f t="shared" si="278"/>
        <v>0</v>
      </c>
      <c r="CY684" s="251">
        <f t="shared" si="279"/>
        <v>0</v>
      </c>
      <c r="CZ684" s="13" t="s">
        <v>29</v>
      </c>
      <c r="DA684" s="13">
        <v>50</v>
      </c>
      <c r="DB684" s="22">
        <f t="shared" si="280"/>
        <v>0</v>
      </c>
      <c r="DD684" s="24"/>
      <c r="DF684" s="163"/>
      <c r="DH684" s="24"/>
      <c r="DI684" s="447"/>
      <c r="DJ684" s="163"/>
    </row>
    <row r="685" spans="1:114" s="7" customFormat="1">
      <c r="A685" s="277">
        <f t="shared" si="264"/>
        <v>50</v>
      </c>
      <c r="B685" s="21" t="e">
        <f>'Calculateur de trading'!I685/C685/W685</f>
        <v>#DIV/0!</v>
      </c>
      <c r="C685" s="278">
        <f t="shared" si="265"/>
        <v>10</v>
      </c>
      <c r="D685" s="426"/>
      <c r="E685" s="273">
        <f t="shared" si="266"/>
        <v>100</v>
      </c>
      <c r="F685" s="271">
        <f t="shared" si="258"/>
        <v>2</v>
      </c>
      <c r="G685" s="271" t="e">
        <f t="shared" si="259"/>
        <v>#DIV/0!</v>
      </c>
      <c r="H685" s="272">
        <f t="shared" si="260"/>
        <v>20</v>
      </c>
      <c r="I685" s="270"/>
      <c r="J685" s="273">
        <f t="shared" si="267"/>
        <v>200</v>
      </c>
      <c r="K685" s="271">
        <f t="shared" si="261"/>
        <v>4</v>
      </c>
      <c r="L685" s="271" t="e">
        <f t="shared" si="262"/>
        <v>#DIV/0!</v>
      </c>
      <c r="M685" s="272">
        <f t="shared" si="263"/>
        <v>40</v>
      </c>
      <c r="N685" s="389"/>
      <c r="O685" s="455" t="e">
        <f>(A685*B685*W685)+(B685*'Calculateur de trading'!H685)</f>
        <v>#DIV/0!</v>
      </c>
      <c r="P685" s="274" t="e">
        <f>O685/'Déscriptions des trades'!CK685</f>
        <v>#DIV/0!</v>
      </c>
      <c r="Q685" s="456" t="e">
        <f>'Déscriptions des trades'!CK685-O685</f>
        <v>#DIV/0!</v>
      </c>
      <c r="R685" s="466" t="e">
        <f t="shared" si="268"/>
        <v>#DIV/0!</v>
      </c>
      <c r="S685" s="389"/>
      <c r="T685" s="12"/>
      <c r="U685" s="25"/>
      <c r="V685" s="15"/>
      <c r="W685" s="490">
        <f t="shared" si="272"/>
        <v>0</v>
      </c>
      <c r="X685" s="21" t="e">
        <f>W685*U685/'Déscriptions des trades'!CK685*'Déscriptions des trades'!B685</f>
        <v>#DIV/0!</v>
      </c>
      <c r="Y685" s="459"/>
      <c r="Z685" s="389"/>
      <c r="AA685" s="23">
        <f t="shared" si="269"/>
        <v>0.1</v>
      </c>
      <c r="AB685" s="17" t="e">
        <f>(AA685*'Déscriptions des trades'!U685*'Déscriptions des trades'!B685/'Déscriptions des trades'!CK685)*'Déscriptions des trades'!W685</f>
        <v>#DIV/0!</v>
      </c>
      <c r="AC685" s="265" t="e">
        <f>AB685*'Déscriptions des trades'!CK685</f>
        <v>#DIV/0!</v>
      </c>
      <c r="AD685" s="266" t="e">
        <f>'Déscriptions des trades'!CK685-AC685</f>
        <v>#DIV/0!</v>
      </c>
      <c r="AE685" s="389"/>
      <c r="AF685" s="399">
        <v>681</v>
      </c>
      <c r="AG685" s="389"/>
      <c r="AH685" s="20"/>
      <c r="AI685" s="303"/>
      <c r="AJ685" s="307"/>
      <c r="AK685" s="161"/>
      <c r="AL685" s="305"/>
      <c r="AM685" s="305"/>
      <c r="AN685" s="162"/>
      <c r="AO685" s="439"/>
      <c r="AP685" s="162"/>
      <c r="AQ685" s="113"/>
      <c r="AR685" s="113"/>
      <c r="AS685" s="384"/>
      <c r="AT685" s="306"/>
      <c r="AU685" s="306"/>
      <c r="AV685" s="160"/>
      <c r="AW685" s="158"/>
      <c r="AX685" s="385"/>
      <c r="AY685" s="453"/>
      <c r="AZ685" s="165"/>
      <c r="BA685" s="301"/>
      <c r="BB685" s="165"/>
      <c r="BC685" s="301"/>
      <c r="BD685" s="165"/>
      <c r="BE685" s="302"/>
      <c r="BF685" s="302"/>
      <c r="BG685" s="165"/>
      <c r="BH685" s="303"/>
      <c r="BI685" s="165"/>
      <c r="BJ685" s="304"/>
      <c r="BK685" s="394"/>
      <c r="BL685" s="302"/>
      <c r="BM685" s="302"/>
      <c r="BN685" s="394"/>
      <c r="BO685" s="302"/>
      <c r="BP685" s="13"/>
      <c r="BQ685" s="302"/>
      <c r="BR685" s="13"/>
      <c r="BS685" s="302"/>
      <c r="BT685" s="13"/>
      <c r="BU685" s="302"/>
      <c r="BV685" s="386"/>
      <c r="BW685" s="303"/>
      <c r="BX685" s="303"/>
      <c r="BY685" s="302"/>
      <c r="BZ685" s="302"/>
      <c r="CA685" s="387"/>
      <c r="CB685" s="395"/>
      <c r="CC685" s="12"/>
      <c r="CD685" s="304"/>
      <c r="CE685" s="14"/>
      <c r="CF685" s="395"/>
      <c r="CG685" s="397"/>
      <c r="CH685" s="300">
        <f t="shared" si="273"/>
        <v>0</v>
      </c>
      <c r="CI685" s="26"/>
      <c r="CJ685" s="17">
        <f t="shared" si="270"/>
        <v>0</v>
      </c>
      <c r="CK685" s="18">
        <f t="shared" si="281"/>
        <v>12.89</v>
      </c>
      <c r="CM685" s="164"/>
      <c r="CN685" s="302"/>
      <c r="CO685" s="13">
        <f t="shared" si="274"/>
        <v>0</v>
      </c>
      <c r="CP685" s="302"/>
      <c r="CQ685" s="13">
        <f t="shared" si="275"/>
        <v>0</v>
      </c>
      <c r="CR685" s="302"/>
      <c r="CS685" s="13">
        <f t="shared" si="276"/>
        <v>0</v>
      </c>
      <c r="CT685" s="302"/>
      <c r="CU685" s="13">
        <f t="shared" si="271"/>
        <v>0</v>
      </c>
      <c r="CV685" s="302"/>
      <c r="CW685" s="13">
        <f t="shared" si="277"/>
        <v>0</v>
      </c>
      <c r="CX685" s="13">
        <f t="shared" si="278"/>
        <v>0</v>
      </c>
      <c r="CY685" s="251">
        <f t="shared" si="279"/>
        <v>0</v>
      </c>
      <c r="CZ685" s="13" t="s">
        <v>29</v>
      </c>
      <c r="DA685" s="13">
        <v>50</v>
      </c>
      <c r="DB685" s="22">
        <f t="shared" si="280"/>
        <v>0</v>
      </c>
      <c r="DD685" s="24"/>
      <c r="DF685" s="163"/>
      <c r="DH685" s="24"/>
      <c r="DI685" s="447"/>
      <c r="DJ685" s="163"/>
    </row>
    <row r="686" spans="1:114" s="7" customFormat="1">
      <c r="A686" s="277">
        <f t="shared" si="264"/>
        <v>50</v>
      </c>
      <c r="B686" s="21" t="e">
        <f>'Calculateur de trading'!I686/C686/W686</f>
        <v>#DIV/0!</v>
      </c>
      <c r="C686" s="278">
        <f t="shared" si="265"/>
        <v>10</v>
      </c>
      <c r="D686" s="278"/>
      <c r="E686" s="273">
        <f t="shared" si="266"/>
        <v>100</v>
      </c>
      <c r="F686" s="271">
        <f t="shared" si="258"/>
        <v>2</v>
      </c>
      <c r="G686" s="271" t="e">
        <f t="shared" si="259"/>
        <v>#DIV/0!</v>
      </c>
      <c r="H686" s="272">
        <f t="shared" si="260"/>
        <v>20</v>
      </c>
      <c r="I686" s="270"/>
      <c r="J686" s="273">
        <f t="shared" si="267"/>
        <v>200</v>
      </c>
      <c r="K686" s="271">
        <f t="shared" si="261"/>
        <v>4</v>
      </c>
      <c r="L686" s="271" t="e">
        <f t="shared" si="262"/>
        <v>#DIV/0!</v>
      </c>
      <c r="M686" s="272">
        <f t="shared" si="263"/>
        <v>40</v>
      </c>
      <c r="N686" s="389"/>
      <c r="O686" s="455" t="e">
        <f>(A686*B686*W686)+(B686*'Calculateur de trading'!H686)</f>
        <v>#DIV/0!</v>
      </c>
      <c r="P686" s="274" t="e">
        <f>O686/'Déscriptions des trades'!CK686</f>
        <v>#DIV/0!</v>
      </c>
      <c r="Q686" s="456" t="e">
        <f>'Déscriptions des trades'!CK686-O686</f>
        <v>#DIV/0!</v>
      </c>
      <c r="R686" s="466" t="e">
        <f t="shared" si="268"/>
        <v>#DIV/0!</v>
      </c>
      <c r="S686" s="389"/>
      <c r="T686" s="12"/>
      <c r="U686" s="25"/>
      <c r="V686" s="15"/>
      <c r="W686" s="490">
        <f t="shared" si="272"/>
        <v>0</v>
      </c>
      <c r="X686" s="21" t="e">
        <f>W686*U686/'Déscriptions des trades'!CK686*'Déscriptions des trades'!B686</f>
        <v>#DIV/0!</v>
      </c>
      <c r="Y686" s="459"/>
      <c r="Z686" s="389"/>
      <c r="AA686" s="23">
        <f t="shared" si="269"/>
        <v>0.1</v>
      </c>
      <c r="AB686" s="17" t="e">
        <f>(AA686*'Déscriptions des trades'!U686*'Déscriptions des trades'!B686/'Déscriptions des trades'!CK686)*'Déscriptions des trades'!W686</f>
        <v>#DIV/0!</v>
      </c>
      <c r="AC686" s="265" t="e">
        <f>AB686*'Déscriptions des trades'!CK686</f>
        <v>#DIV/0!</v>
      </c>
      <c r="AD686" s="266" t="e">
        <f>'Déscriptions des trades'!CK686-AC686</f>
        <v>#DIV/0!</v>
      </c>
      <c r="AE686" s="389"/>
      <c r="AF686" s="399">
        <v>682</v>
      </c>
      <c r="AG686" s="389"/>
      <c r="AH686" s="20"/>
      <c r="AI686" s="303"/>
      <c r="AJ686" s="307"/>
      <c r="AK686" s="161"/>
      <c r="AL686" s="305"/>
      <c r="AM686" s="305"/>
      <c r="AN686" s="162"/>
      <c r="AO686" s="439"/>
      <c r="AP686" s="162"/>
      <c r="AQ686" s="113"/>
      <c r="AR686" s="113"/>
      <c r="AS686" s="384"/>
      <c r="AT686" s="306"/>
      <c r="AU686" s="306"/>
      <c r="AV686" s="160"/>
      <c r="AW686" s="158"/>
      <c r="AX686" s="385"/>
      <c r="AY686" s="453"/>
      <c r="AZ686" s="165"/>
      <c r="BA686" s="301"/>
      <c r="BB686" s="165"/>
      <c r="BC686" s="301"/>
      <c r="BD686" s="165"/>
      <c r="BE686" s="302"/>
      <c r="BF686" s="302"/>
      <c r="BG686" s="165"/>
      <c r="BH686" s="303"/>
      <c r="BI686" s="165"/>
      <c r="BJ686" s="304"/>
      <c r="BK686" s="394"/>
      <c r="BL686" s="302"/>
      <c r="BM686" s="302"/>
      <c r="BN686" s="394"/>
      <c r="BO686" s="302"/>
      <c r="BP686" s="13"/>
      <c r="BQ686" s="302"/>
      <c r="BR686" s="13"/>
      <c r="BS686" s="302"/>
      <c r="BT686" s="13"/>
      <c r="BU686" s="302"/>
      <c r="BV686" s="386"/>
      <c r="BW686" s="303"/>
      <c r="BX686" s="303"/>
      <c r="BY686" s="302"/>
      <c r="BZ686" s="302"/>
      <c r="CA686" s="387"/>
      <c r="CB686" s="395"/>
      <c r="CC686" s="12"/>
      <c r="CD686" s="304"/>
      <c r="CE686" s="14"/>
      <c r="CF686" s="395"/>
      <c r="CG686" s="397"/>
      <c r="CH686" s="300">
        <f t="shared" si="273"/>
        <v>0</v>
      </c>
      <c r="CI686" s="26"/>
      <c r="CJ686" s="17">
        <f t="shared" si="270"/>
        <v>0</v>
      </c>
      <c r="CK686" s="18">
        <f t="shared" si="281"/>
        <v>12.89</v>
      </c>
      <c r="CM686" s="164"/>
      <c r="CN686" s="302"/>
      <c r="CO686" s="13">
        <f t="shared" si="274"/>
        <v>0</v>
      </c>
      <c r="CP686" s="302"/>
      <c r="CQ686" s="13">
        <f t="shared" si="275"/>
        <v>0</v>
      </c>
      <c r="CR686" s="302"/>
      <c r="CS686" s="13">
        <f t="shared" si="276"/>
        <v>0</v>
      </c>
      <c r="CT686" s="302"/>
      <c r="CU686" s="13">
        <f t="shared" si="271"/>
        <v>0</v>
      </c>
      <c r="CV686" s="302"/>
      <c r="CW686" s="13">
        <f t="shared" si="277"/>
        <v>0</v>
      </c>
      <c r="CX686" s="13">
        <f t="shared" si="278"/>
        <v>0</v>
      </c>
      <c r="CY686" s="251">
        <f t="shared" si="279"/>
        <v>0</v>
      </c>
      <c r="CZ686" s="13" t="s">
        <v>29</v>
      </c>
      <c r="DA686" s="13">
        <v>50</v>
      </c>
      <c r="DB686" s="22">
        <f t="shared" si="280"/>
        <v>0</v>
      </c>
      <c r="DD686" s="24"/>
      <c r="DF686" s="163"/>
      <c r="DH686" s="24"/>
      <c r="DI686" s="447"/>
      <c r="DJ686" s="163"/>
    </row>
    <row r="687" spans="1:114" s="7" customFormat="1">
      <c r="A687" s="277">
        <f t="shared" si="264"/>
        <v>50</v>
      </c>
      <c r="B687" s="21" t="e">
        <f>'Calculateur de trading'!I687/C687/W687</f>
        <v>#DIV/0!</v>
      </c>
      <c r="C687" s="278">
        <f t="shared" si="265"/>
        <v>10</v>
      </c>
      <c r="D687" s="426"/>
      <c r="E687" s="273">
        <f t="shared" si="266"/>
        <v>100</v>
      </c>
      <c r="F687" s="271">
        <f t="shared" si="258"/>
        <v>2</v>
      </c>
      <c r="G687" s="271" t="e">
        <f t="shared" si="259"/>
        <v>#DIV/0!</v>
      </c>
      <c r="H687" s="272">
        <f t="shared" si="260"/>
        <v>20</v>
      </c>
      <c r="I687" s="270"/>
      <c r="J687" s="273">
        <f t="shared" si="267"/>
        <v>200</v>
      </c>
      <c r="K687" s="271">
        <f t="shared" si="261"/>
        <v>4</v>
      </c>
      <c r="L687" s="271" t="e">
        <f t="shared" si="262"/>
        <v>#DIV/0!</v>
      </c>
      <c r="M687" s="272">
        <f t="shared" si="263"/>
        <v>40</v>
      </c>
      <c r="N687" s="389"/>
      <c r="O687" s="455" t="e">
        <f>(A687*B687*W687)+(B687*'Calculateur de trading'!H687)</f>
        <v>#DIV/0!</v>
      </c>
      <c r="P687" s="274" t="e">
        <f>O687/'Déscriptions des trades'!CK687</f>
        <v>#DIV/0!</v>
      </c>
      <c r="Q687" s="456" t="e">
        <f>'Déscriptions des trades'!CK687-O687</f>
        <v>#DIV/0!</v>
      </c>
      <c r="R687" s="466" t="e">
        <f t="shared" si="268"/>
        <v>#DIV/0!</v>
      </c>
      <c r="S687" s="389"/>
      <c r="T687" s="12"/>
      <c r="U687" s="25"/>
      <c r="V687" s="15"/>
      <c r="W687" s="490">
        <f t="shared" si="272"/>
        <v>0</v>
      </c>
      <c r="X687" s="21" t="e">
        <f>W687*U687/'Déscriptions des trades'!CK687*'Déscriptions des trades'!B687</f>
        <v>#DIV/0!</v>
      </c>
      <c r="Y687" s="459"/>
      <c r="Z687" s="389"/>
      <c r="AA687" s="23">
        <f t="shared" si="269"/>
        <v>0.1</v>
      </c>
      <c r="AB687" s="17" t="e">
        <f>(AA687*'Déscriptions des trades'!U687*'Déscriptions des trades'!B687/'Déscriptions des trades'!CK687)*'Déscriptions des trades'!W687</f>
        <v>#DIV/0!</v>
      </c>
      <c r="AC687" s="265" t="e">
        <f>AB687*'Déscriptions des trades'!CK687</f>
        <v>#DIV/0!</v>
      </c>
      <c r="AD687" s="266" t="e">
        <f>'Déscriptions des trades'!CK687-AC687</f>
        <v>#DIV/0!</v>
      </c>
      <c r="AE687" s="389"/>
      <c r="AF687" s="399">
        <v>683</v>
      </c>
      <c r="AG687" s="389"/>
      <c r="AH687" s="20"/>
      <c r="AI687" s="303"/>
      <c r="AJ687" s="307"/>
      <c r="AK687" s="161"/>
      <c r="AL687" s="305"/>
      <c r="AM687" s="305"/>
      <c r="AN687" s="162"/>
      <c r="AO687" s="439"/>
      <c r="AP687" s="162"/>
      <c r="AQ687" s="113"/>
      <c r="AR687" s="113"/>
      <c r="AS687" s="384"/>
      <c r="AT687" s="306"/>
      <c r="AU687" s="306"/>
      <c r="AV687" s="160"/>
      <c r="AW687" s="158"/>
      <c r="AX687" s="385"/>
      <c r="AY687" s="453"/>
      <c r="AZ687" s="165"/>
      <c r="BA687" s="301"/>
      <c r="BB687" s="165"/>
      <c r="BC687" s="301"/>
      <c r="BD687" s="165"/>
      <c r="BE687" s="302"/>
      <c r="BF687" s="302"/>
      <c r="BG687" s="165"/>
      <c r="BH687" s="303"/>
      <c r="BI687" s="165"/>
      <c r="BJ687" s="304"/>
      <c r="BK687" s="394"/>
      <c r="BL687" s="302"/>
      <c r="BM687" s="302"/>
      <c r="BN687" s="394"/>
      <c r="BO687" s="302"/>
      <c r="BP687" s="13"/>
      <c r="BQ687" s="302"/>
      <c r="BR687" s="13"/>
      <c r="BS687" s="302"/>
      <c r="BT687" s="13"/>
      <c r="BU687" s="302"/>
      <c r="BV687" s="386"/>
      <c r="BW687" s="303"/>
      <c r="BX687" s="303"/>
      <c r="BY687" s="302"/>
      <c r="BZ687" s="302"/>
      <c r="CA687" s="387"/>
      <c r="CB687" s="395"/>
      <c r="CC687" s="12"/>
      <c r="CD687" s="304"/>
      <c r="CE687" s="14"/>
      <c r="CF687" s="395"/>
      <c r="CG687" s="397"/>
      <c r="CH687" s="300">
        <f t="shared" si="273"/>
        <v>0</v>
      </c>
      <c r="CI687" s="26"/>
      <c r="CJ687" s="17">
        <f t="shared" si="270"/>
        <v>0</v>
      </c>
      <c r="CK687" s="18">
        <f t="shared" si="281"/>
        <v>12.89</v>
      </c>
      <c r="CM687" s="164"/>
      <c r="CN687" s="302"/>
      <c r="CO687" s="13">
        <f t="shared" si="274"/>
        <v>0</v>
      </c>
      <c r="CP687" s="302"/>
      <c r="CQ687" s="13">
        <f t="shared" si="275"/>
        <v>0</v>
      </c>
      <c r="CR687" s="302"/>
      <c r="CS687" s="13">
        <f t="shared" si="276"/>
        <v>0</v>
      </c>
      <c r="CT687" s="302"/>
      <c r="CU687" s="13">
        <f t="shared" si="271"/>
        <v>0</v>
      </c>
      <c r="CV687" s="302"/>
      <c r="CW687" s="13">
        <f t="shared" si="277"/>
        <v>0</v>
      </c>
      <c r="CX687" s="13">
        <f t="shared" si="278"/>
        <v>0</v>
      </c>
      <c r="CY687" s="251">
        <f t="shared" si="279"/>
        <v>0</v>
      </c>
      <c r="CZ687" s="13" t="s">
        <v>29</v>
      </c>
      <c r="DA687" s="13">
        <v>50</v>
      </c>
      <c r="DB687" s="22">
        <f t="shared" si="280"/>
        <v>0</v>
      </c>
      <c r="DD687" s="24"/>
      <c r="DF687" s="163"/>
      <c r="DH687" s="24"/>
      <c r="DI687" s="447"/>
      <c r="DJ687" s="163"/>
    </row>
    <row r="688" spans="1:114" s="7" customFormat="1">
      <c r="A688" s="277">
        <f t="shared" si="264"/>
        <v>50</v>
      </c>
      <c r="B688" s="21" t="e">
        <f>'Calculateur de trading'!I688/C688/W688</f>
        <v>#DIV/0!</v>
      </c>
      <c r="C688" s="278">
        <f t="shared" si="265"/>
        <v>10</v>
      </c>
      <c r="D688" s="278"/>
      <c r="E688" s="273">
        <f t="shared" si="266"/>
        <v>100</v>
      </c>
      <c r="F688" s="271">
        <f t="shared" si="258"/>
        <v>2</v>
      </c>
      <c r="G688" s="271" t="e">
        <f t="shared" si="259"/>
        <v>#DIV/0!</v>
      </c>
      <c r="H688" s="272">
        <f t="shared" si="260"/>
        <v>20</v>
      </c>
      <c r="I688" s="270"/>
      <c r="J688" s="273">
        <f t="shared" si="267"/>
        <v>200</v>
      </c>
      <c r="K688" s="271">
        <f t="shared" si="261"/>
        <v>4</v>
      </c>
      <c r="L688" s="271" t="e">
        <f t="shared" si="262"/>
        <v>#DIV/0!</v>
      </c>
      <c r="M688" s="272">
        <f t="shared" si="263"/>
        <v>40</v>
      </c>
      <c r="N688" s="389"/>
      <c r="O688" s="455" t="e">
        <f>(A688*B688*W688)+(B688*'Calculateur de trading'!H688)</f>
        <v>#DIV/0!</v>
      </c>
      <c r="P688" s="274" t="e">
        <f>O688/'Déscriptions des trades'!CK688</f>
        <v>#DIV/0!</v>
      </c>
      <c r="Q688" s="456" t="e">
        <f>'Déscriptions des trades'!CK688-O688</f>
        <v>#DIV/0!</v>
      </c>
      <c r="R688" s="466" t="e">
        <f t="shared" si="268"/>
        <v>#DIV/0!</v>
      </c>
      <c r="S688" s="389"/>
      <c r="T688" s="12"/>
      <c r="U688" s="25"/>
      <c r="V688" s="15"/>
      <c r="W688" s="490">
        <f t="shared" si="272"/>
        <v>0</v>
      </c>
      <c r="X688" s="21" t="e">
        <f>W688*U688/'Déscriptions des trades'!CK688*'Déscriptions des trades'!B688</f>
        <v>#DIV/0!</v>
      </c>
      <c r="Y688" s="459"/>
      <c r="Z688" s="389"/>
      <c r="AA688" s="23">
        <f t="shared" si="269"/>
        <v>0.1</v>
      </c>
      <c r="AB688" s="17" t="e">
        <f>(AA688*'Déscriptions des trades'!U688*'Déscriptions des trades'!B688/'Déscriptions des trades'!CK688)*'Déscriptions des trades'!W688</f>
        <v>#DIV/0!</v>
      </c>
      <c r="AC688" s="265" t="e">
        <f>AB688*'Déscriptions des trades'!CK688</f>
        <v>#DIV/0!</v>
      </c>
      <c r="AD688" s="266" t="e">
        <f>'Déscriptions des trades'!CK688-AC688</f>
        <v>#DIV/0!</v>
      </c>
      <c r="AE688" s="389"/>
      <c r="AF688" s="399">
        <v>684</v>
      </c>
      <c r="AG688" s="389"/>
      <c r="AH688" s="20"/>
      <c r="AI688" s="303"/>
      <c r="AJ688" s="307"/>
      <c r="AK688" s="161"/>
      <c r="AL688" s="305"/>
      <c r="AM688" s="305"/>
      <c r="AN688" s="162"/>
      <c r="AO688" s="439"/>
      <c r="AP688" s="162"/>
      <c r="AQ688" s="113"/>
      <c r="AR688" s="113"/>
      <c r="AS688" s="384"/>
      <c r="AT688" s="306"/>
      <c r="AU688" s="306"/>
      <c r="AV688" s="160"/>
      <c r="AW688" s="158"/>
      <c r="AX688" s="385"/>
      <c r="AY688" s="453"/>
      <c r="AZ688" s="165"/>
      <c r="BA688" s="301"/>
      <c r="BB688" s="165"/>
      <c r="BC688" s="301"/>
      <c r="BD688" s="165"/>
      <c r="BE688" s="302"/>
      <c r="BF688" s="302"/>
      <c r="BG688" s="165"/>
      <c r="BH688" s="303"/>
      <c r="BI688" s="165"/>
      <c r="BJ688" s="304"/>
      <c r="BK688" s="394"/>
      <c r="BL688" s="302"/>
      <c r="BM688" s="302"/>
      <c r="BN688" s="394"/>
      <c r="BO688" s="302"/>
      <c r="BP688" s="13"/>
      <c r="BQ688" s="302"/>
      <c r="BR688" s="13"/>
      <c r="BS688" s="302"/>
      <c r="BT688" s="13"/>
      <c r="BU688" s="302"/>
      <c r="BV688" s="386"/>
      <c r="BW688" s="303"/>
      <c r="BX688" s="303"/>
      <c r="BY688" s="302"/>
      <c r="BZ688" s="302"/>
      <c r="CA688" s="387"/>
      <c r="CB688" s="395"/>
      <c r="CC688" s="12"/>
      <c r="CD688" s="304"/>
      <c r="CE688" s="14"/>
      <c r="CF688" s="395"/>
      <c r="CG688" s="397"/>
      <c r="CH688" s="300">
        <f t="shared" si="273"/>
        <v>0</v>
      </c>
      <c r="CI688" s="26"/>
      <c r="CJ688" s="17">
        <f t="shared" si="270"/>
        <v>0</v>
      </c>
      <c r="CK688" s="18">
        <f t="shared" si="281"/>
        <v>12.89</v>
      </c>
      <c r="CM688" s="164"/>
      <c r="CN688" s="302"/>
      <c r="CO688" s="13">
        <f t="shared" si="274"/>
        <v>0</v>
      </c>
      <c r="CP688" s="302"/>
      <c r="CQ688" s="13">
        <f t="shared" si="275"/>
        <v>0</v>
      </c>
      <c r="CR688" s="302"/>
      <c r="CS688" s="13">
        <f t="shared" si="276"/>
        <v>0</v>
      </c>
      <c r="CT688" s="302"/>
      <c r="CU688" s="13">
        <f t="shared" si="271"/>
        <v>0</v>
      </c>
      <c r="CV688" s="302"/>
      <c r="CW688" s="13">
        <f t="shared" si="277"/>
        <v>0</v>
      </c>
      <c r="CX688" s="13">
        <f t="shared" si="278"/>
        <v>0</v>
      </c>
      <c r="CY688" s="251">
        <f t="shared" si="279"/>
        <v>0</v>
      </c>
      <c r="CZ688" s="13" t="s">
        <v>29</v>
      </c>
      <c r="DA688" s="13">
        <v>50</v>
      </c>
      <c r="DB688" s="22">
        <f t="shared" si="280"/>
        <v>0</v>
      </c>
      <c r="DD688" s="24"/>
      <c r="DF688" s="163"/>
      <c r="DH688" s="24"/>
      <c r="DI688" s="447"/>
      <c r="DJ688" s="163"/>
    </row>
    <row r="689" spans="1:114" s="7" customFormat="1">
      <c r="A689" s="277">
        <f t="shared" si="264"/>
        <v>50</v>
      </c>
      <c r="B689" s="21" t="e">
        <f>'Calculateur de trading'!I689/C689/W689</f>
        <v>#DIV/0!</v>
      </c>
      <c r="C689" s="278">
        <f t="shared" si="265"/>
        <v>10</v>
      </c>
      <c r="D689" s="426"/>
      <c r="E689" s="273">
        <f t="shared" si="266"/>
        <v>100</v>
      </c>
      <c r="F689" s="271">
        <f t="shared" si="258"/>
        <v>2</v>
      </c>
      <c r="G689" s="271" t="e">
        <f t="shared" si="259"/>
        <v>#DIV/0!</v>
      </c>
      <c r="H689" s="272">
        <f t="shared" si="260"/>
        <v>20</v>
      </c>
      <c r="I689" s="270"/>
      <c r="J689" s="273">
        <f t="shared" si="267"/>
        <v>200</v>
      </c>
      <c r="K689" s="271">
        <f t="shared" si="261"/>
        <v>4</v>
      </c>
      <c r="L689" s="271" t="e">
        <f t="shared" si="262"/>
        <v>#DIV/0!</v>
      </c>
      <c r="M689" s="272">
        <f t="shared" si="263"/>
        <v>40</v>
      </c>
      <c r="N689" s="389"/>
      <c r="O689" s="455" t="e">
        <f>(A689*B689*W689)+(B689*'Calculateur de trading'!H689)</f>
        <v>#DIV/0!</v>
      </c>
      <c r="P689" s="274" t="e">
        <f>O689/'Déscriptions des trades'!CK689</f>
        <v>#DIV/0!</v>
      </c>
      <c r="Q689" s="456" t="e">
        <f>'Déscriptions des trades'!CK689-O689</f>
        <v>#DIV/0!</v>
      </c>
      <c r="R689" s="466" t="e">
        <f t="shared" si="268"/>
        <v>#DIV/0!</v>
      </c>
      <c r="S689" s="389"/>
      <c r="T689" s="12"/>
      <c r="U689" s="25"/>
      <c r="V689" s="15"/>
      <c r="W689" s="490">
        <f t="shared" si="272"/>
        <v>0</v>
      </c>
      <c r="X689" s="21" t="e">
        <f>W689*U689/'Déscriptions des trades'!CK689*'Déscriptions des trades'!B689</f>
        <v>#DIV/0!</v>
      </c>
      <c r="Y689" s="459"/>
      <c r="Z689" s="389"/>
      <c r="AA689" s="23">
        <f t="shared" si="269"/>
        <v>0.1</v>
      </c>
      <c r="AB689" s="17" t="e">
        <f>(AA689*'Déscriptions des trades'!U689*'Déscriptions des trades'!B689/'Déscriptions des trades'!CK689)*'Déscriptions des trades'!W689</f>
        <v>#DIV/0!</v>
      </c>
      <c r="AC689" s="265" t="e">
        <f>AB689*'Déscriptions des trades'!CK689</f>
        <v>#DIV/0!</v>
      </c>
      <c r="AD689" s="266" t="e">
        <f>'Déscriptions des trades'!CK689-AC689</f>
        <v>#DIV/0!</v>
      </c>
      <c r="AE689" s="389"/>
      <c r="AF689" s="399">
        <v>685</v>
      </c>
      <c r="AG689" s="389"/>
      <c r="AH689" s="20"/>
      <c r="AI689" s="303"/>
      <c r="AJ689" s="307"/>
      <c r="AK689" s="161"/>
      <c r="AL689" s="305"/>
      <c r="AM689" s="305"/>
      <c r="AN689" s="162"/>
      <c r="AO689" s="439"/>
      <c r="AP689" s="162"/>
      <c r="AQ689" s="113"/>
      <c r="AR689" s="113"/>
      <c r="AS689" s="384"/>
      <c r="AT689" s="306"/>
      <c r="AU689" s="306"/>
      <c r="AV689" s="160"/>
      <c r="AW689" s="158"/>
      <c r="AX689" s="385"/>
      <c r="AY689" s="453"/>
      <c r="AZ689" s="165"/>
      <c r="BA689" s="301"/>
      <c r="BB689" s="165"/>
      <c r="BC689" s="301"/>
      <c r="BD689" s="165"/>
      <c r="BE689" s="302"/>
      <c r="BF689" s="302"/>
      <c r="BG689" s="165"/>
      <c r="BH689" s="303"/>
      <c r="BI689" s="165"/>
      <c r="BJ689" s="304"/>
      <c r="BK689" s="394"/>
      <c r="BL689" s="302"/>
      <c r="BM689" s="302"/>
      <c r="BN689" s="394"/>
      <c r="BO689" s="302"/>
      <c r="BP689" s="13"/>
      <c r="BQ689" s="302"/>
      <c r="BR689" s="13"/>
      <c r="BS689" s="302"/>
      <c r="BT689" s="13"/>
      <c r="BU689" s="302"/>
      <c r="BV689" s="386"/>
      <c r="BW689" s="303"/>
      <c r="BX689" s="303"/>
      <c r="BY689" s="302"/>
      <c r="BZ689" s="302"/>
      <c r="CA689" s="387"/>
      <c r="CB689" s="395"/>
      <c r="CC689" s="12"/>
      <c r="CD689" s="304"/>
      <c r="CE689" s="14"/>
      <c r="CF689" s="395"/>
      <c r="CG689" s="397"/>
      <c r="CH689" s="300">
        <f t="shared" si="273"/>
        <v>0</v>
      </c>
      <c r="CI689" s="26"/>
      <c r="CJ689" s="17">
        <f t="shared" si="270"/>
        <v>0</v>
      </c>
      <c r="CK689" s="18">
        <f t="shared" si="281"/>
        <v>12.89</v>
      </c>
      <c r="CM689" s="164"/>
      <c r="CN689" s="302"/>
      <c r="CO689" s="13">
        <f t="shared" si="274"/>
        <v>0</v>
      </c>
      <c r="CP689" s="302"/>
      <c r="CQ689" s="13">
        <f t="shared" si="275"/>
        <v>0</v>
      </c>
      <c r="CR689" s="302"/>
      <c r="CS689" s="13">
        <f t="shared" si="276"/>
        <v>0</v>
      </c>
      <c r="CT689" s="302"/>
      <c r="CU689" s="13">
        <f t="shared" si="271"/>
        <v>0</v>
      </c>
      <c r="CV689" s="302"/>
      <c r="CW689" s="13">
        <f t="shared" si="277"/>
        <v>0</v>
      </c>
      <c r="CX689" s="13">
        <f t="shared" si="278"/>
        <v>0</v>
      </c>
      <c r="CY689" s="251">
        <f t="shared" si="279"/>
        <v>0</v>
      </c>
      <c r="CZ689" s="13" t="s">
        <v>29</v>
      </c>
      <c r="DA689" s="13">
        <v>50</v>
      </c>
      <c r="DB689" s="22">
        <f t="shared" si="280"/>
        <v>0</v>
      </c>
      <c r="DD689" s="24"/>
      <c r="DF689" s="163"/>
      <c r="DH689" s="24"/>
      <c r="DI689" s="447"/>
      <c r="DJ689" s="163"/>
    </row>
    <row r="690" spans="1:114" s="7" customFormat="1">
      <c r="A690" s="277">
        <f t="shared" si="264"/>
        <v>50</v>
      </c>
      <c r="B690" s="21" t="e">
        <f>'Calculateur de trading'!I690/C690/W690</f>
        <v>#DIV/0!</v>
      </c>
      <c r="C690" s="278">
        <f t="shared" si="265"/>
        <v>10</v>
      </c>
      <c r="D690" s="278"/>
      <c r="E690" s="273">
        <f t="shared" si="266"/>
        <v>100</v>
      </c>
      <c r="F690" s="271">
        <f t="shared" si="258"/>
        <v>2</v>
      </c>
      <c r="G690" s="271" t="e">
        <f t="shared" si="259"/>
        <v>#DIV/0!</v>
      </c>
      <c r="H690" s="272">
        <f t="shared" si="260"/>
        <v>20</v>
      </c>
      <c r="I690" s="270"/>
      <c r="J690" s="273">
        <f t="shared" si="267"/>
        <v>200</v>
      </c>
      <c r="K690" s="271">
        <f t="shared" si="261"/>
        <v>4</v>
      </c>
      <c r="L690" s="271" t="e">
        <f t="shared" si="262"/>
        <v>#DIV/0!</v>
      </c>
      <c r="M690" s="272">
        <f t="shared" si="263"/>
        <v>40</v>
      </c>
      <c r="N690" s="389"/>
      <c r="O690" s="455" t="e">
        <f>(A690*B690*W690)+(B690*'Calculateur de trading'!H690)</f>
        <v>#DIV/0!</v>
      </c>
      <c r="P690" s="274" t="e">
        <f>O690/'Déscriptions des trades'!CK690</f>
        <v>#DIV/0!</v>
      </c>
      <c r="Q690" s="456" t="e">
        <f>'Déscriptions des trades'!CK690-O690</f>
        <v>#DIV/0!</v>
      </c>
      <c r="R690" s="466" t="e">
        <f t="shared" si="268"/>
        <v>#DIV/0!</v>
      </c>
      <c r="S690" s="389"/>
      <c r="T690" s="12"/>
      <c r="U690" s="25"/>
      <c r="V690" s="15"/>
      <c r="W690" s="490">
        <f t="shared" si="272"/>
        <v>0</v>
      </c>
      <c r="X690" s="21" t="e">
        <f>W690*U690/'Déscriptions des trades'!CK690*'Déscriptions des trades'!B690</f>
        <v>#DIV/0!</v>
      </c>
      <c r="Y690" s="459"/>
      <c r="Z690" s="389"/>
      <c r="AA690" s="23">
        <f t="shared" si="269"/>
        <v>0.1</v>
      </c>
      <c r="AB690" s="17" t="e">
        <f>(AA690*'Déscriptions des trades'!U690*'Déscriptions des trades'!B690/'Déscriptions des trades'!CK690)*'Déscriptions des trades'!W690</f>
        <v>#DIV/0!</v>
      </c>
      <c r="AC690" s="265" t="e">
        <f>AB690*'Déscriptions des trades'!CK690</f>
        <v>#DIV/0!</v>
      </c>
      <c r="AD690" s="266" t="e">
        <f>'Déscriptions des trades'!CK690-AC690</f>
        <v>#DIV/0!</v>
      </c>
      <c r="AE690" s="389"/>
      <c r="AF690" s="399">
        <v>686</v>
      </c>
      <c r="AG690" s="389"/>
      <c r="AH690" s="20"/>
      <c r="AI690" s="303"/>
      <c r="AJ690" s="307"/>
      <c r="AK690" s="161"/>
      <c r="AL690" s="305"/>
      <c r="AM690" s="305"/>
      <c r="AN690" s="162"/>
      <c r="AO690" s="439"/>
      <c r="AP690" s="162"/>
      <c r="AQ690" s="113"/>
      <c r="AR690" s="113"/>
      <c r="AS690" s="384"/>
      <c r="AT690" s="306"/>
      <c r="AU690" s="306"/>
      <c r="AV690" s="160"/>
      <c r="AW690" s="158"/>
      <c r="AX690" s="385"/>
      <c r="AY690" s="453"/>
      <c r="AZ690" s="165"/>
      <c r="BA690" s="301"/>
      <c r="BB690" s="165"/>
      <c r="BC690" s="301"/>
      <c r="BD690" s="165"/>
      <c r="BE690" s="302"/>
      <c r="BF690" s="302"/>
      <c r="BG690" s="165"/>
      <c r="BH690" s="303"/>
      <c r="BI690" s="165"/>
      <c r="BJ690" s="304"/>
      <c r="BK690" s="394"/>
      <c r="BL690" s="302"/>
      <c r="BM690" s="302"/>
      <c r="BN690" s="394"/>
      <c r="BO690" s="302"/>
      <c r="BP690" s="13"/>
      <c r="BQ690" s="302"/>
      <c r="BR690" s="13"/>
      <c r="BS690" s="302"/>
      <c r="BT690" s="13"/>
      <c r="BU690" s="302"/>
      <c r="BV690" s="386"/>
      <c r="BW690" s="303"/>
      <c r="BX690" s="303"/>
      <c r="BY690" s="302"/>
      <c r="BZ690" s="302"/>
      <c r="CA690" s="387"/>
      <c r="CB690" s="395"/>
      <c r="CC690" s="12"/>
      <c r="CD690" s="304"/>
      <c r="CE690" s="14"/>
      <c r="CF690" s="395"/>
      <c r="CG690" s="397"/>
      <c r="CH690" s="300">
        <f t="shared" si="273"/>
        <v>0</v>
      </c>
      <c r="CI690" s="26"/>
      <c r="CJ690" s="17">
        <f t="shared" si="270"/>
        <v>0</v>
      </c>
      <c r="CK690" s="18">
        <f t="shared" si="281"/>
        <v>12.89</v>
      </c>
      <c r="CM690" s="164"/>
      <c r="CN690" s="302"/>
      <c r="CO690" s="13">
        <f t="shared" si="274"/>
        <v>0</v>
      </c>
      <c r="CP690" s="302"/>
      <c r="CQ690" s="13">
        <f t="shared" si="275"/>
        <v>0</v>
      </c>
      <c r="CR690" s="302"/>
      <c r="CS690" s="13">
        <f t="shared" si="276"/>
        <v>0</v>
      </c>
      <c r="CT690" s="302"/>
      <c r="CU690" s="13">
        <f t="shared" si="271"/>
        <v>0</v>
      </c>
      <c r="CV690" s="302"/>
      <c r="CW690" s="13">
        <f t="shared" si="277"/>
        <v>0</v>
      </c>
      <c r="CX690" s="13">
        <f t="shared" si="278"/>
        <v>0</v>
      </c>
      <c r="CY690" s="251">
        <f t="shared" si="279"/>
        <v>0</v>
      </c>
      <c r="CZ690" s="13" t="s">
        <v>29</v>
      </c>
      <c r="DA690" s="13">
        <v>50</v>
      </c>
      <c r="DB690" s="22">
        <f t="shared" si="280"/>
        <v>0</v>
      </c>
      <c r="DD690" s="24"/>
      <c r="DF690" s="163"/>
      <c r="DH690" s="24"/>
      <c r="DI690" s="447"/>
      <c r="DJ690" s="163"/>
    </row>
    <row r="691" spans="1:114" s="7" customFormat="1">
      <c r="A691" s="277">
        <f t="shared" si="264"/>
        <v>50</v>
      </c>
      <c r="B691" s="21" t="e">
        <f>'Calculateur de trading'!I691/C691/W691</f>
        <v>#DIV/0!</v>
      </c>
      <c r="C691" s="278">
        <f t="shared" si="265"/>
        <v>10</v>
      </c>
      <c r="D691" s="426"/>
      <c r="E691" s="273">
        <f t="shared" si="266"/>
        <v>100</v>
      </c>
      <c r="F691" s="271">
        <f t="shared" si="258"/>
        <v>2</v>
      </c>
      <c r="G691" s="271" t="e">
        <f t="shared" si="259"/>
        <v>#DIV/0!</v>
      </c>
      <c r="H691" s="272">
        <f t="shared" si="260"/>
        <v>20</v>
      </c>
      <c r="I691" s="270"/>
      <c r="J691" s="273">
        <f t="shared" si="267"/>
        <v>200</v>
      </c>
      <c r="K691" s="271">
        <f t="shared" si="261"/>
        <v>4</v>
      </c>
      <c r="L691" s="271" t="e">
        <f t="shared" si="262"/>
        <v>#DIV/0!</v>
      </c>
      <c r="M691" s="272">
        <f t="shared" si="263"/>
        <v>40</v>
      </c>
      <c r="N691" s="389"/>
      <c r="O691" s="455" t="e">
        <f>(A691*B691*W691)+(B691*'Calculateur de trading'!H691)</f>
        <v>#DIV/0!</v>
      </c>
      <c r="P691" s="274" t="e">
        <f>O691/'Déscriptions des trades'!CK691</f>
        <v>#DIV/0!</v>
      </c>
      <c r="Q691" s="456" t="e">
        <f>'Déscriptions des trades'!CK691-O691</f>
        <v>#DIV/0!</v>
      </c>
      <c r="R691" s="466" t="e">
        <f t="shared" si="268"/>
        <v>#DIV/0!</v>
      </c>
      <c r="S691" s="389"/>
      <c r="T691" s="12"/>
      <c r="U691" s="25"/>
      <c r="V691" s="15"/>
      <c r="W691" s="490">
        <f t="shared" si="272"/>
        <v>0</v>
      </c>
      <c r="X691" s="21" t="e">
        <f>W691*U691/'Déscriptions des trades'!CK691*'Déscriptions des trades'!B691</f>
        <v>#DIV/0!</v>
      </c>
      <c r="Y691" s="459"/>
      <c r="Z691" s="389"/>
      <c r="AA691" s="23">
        <f t="shared" si="269"/>
        <v>0.1</v>
      </c>
      <c r="AB691" s="17" t="e">
        <f>(AA691*'Déscriptions des trades'!U691*'Déscriptions des trades'!B691/'Déscriptions des trades'!CK691)*'Déscriptions des trades'!W691</f>
        <v>#DIV/0!</v>
      </c>
      <c r="AC691" s="265" t="e">
        <f>AB691*'Déscriptions des trades'!CK691</f>
        <v>#DIV/0!</v>
      </c>
      <c r="AD691" s="266" t="e">
        <f>'Déscriptions des trades'!CK691-AC691</f>
        <v>#DIV/0!</v>
      </c>
      <c r="AE691" s="389"/>
      <c r="AF691" s="399">
        <v>687</v>
      </c>
      <c r="AG691" s="389"/>
      <c r="AH691" s="20"/>
      <c r="AI691" s="303"/>
      <c r="AJ691" s="307"/>
      <c r="AK691" s="161"/>
      <c r="AL691" s="305"/>
      <c r="AM691" s="305"/>
      <c r="AN691" s="162"/>
      <c r="AO691" s="439"/>
      <c r="AP691" s="162"/>
      <c r="AQ691" s="113"/>
      <c r="AR691" s="113"/>
      <c r="AS691" s="384"/>
      <c r="AT691" s="306"/>
      <c r="AU691" s="306"/>
      <c r="AV691" s="160"/>
      <c r="AW691" s="158"/>
      <c r="AX691" s="385"/>
      <c r="AY691" s="453"/>
      <c r="AZ691" s="165"/>
      <c r="BA691" s="301"/>
      <c r="BB691" s="165"/>
      <c r="BC691" s="301"/>
      <c r="BD691" s="165"/>
      <c r="BE691" s="302"/>
      <c r="BF691" s="302"/>
      <c r="BG691" s="165"/>
      <c r="BH691" s="303"/>
      <c r="BI691" s="165"/>
      <c r="BJ691" s="304"/>
      <c r="BK691" s="394"/>
      <c r="BL691" s="302"/>
      <c r="BM691" s="302"/>
      <c r="BN691" s="394"/>
      <c r="BO691" s="302"/>
      <c r="BP691" s="13"/>
      <c r="BQ691" s="302"/>
      <c r="BR691" s="13"/>
      <c r="BS691" s="302"/>
      <c r="BT691" s="13"/>
      <c r="BU691" s="302"/>
      <c r="BV691" s="386"/>
      <c r="BW691" s="303"/>
      <c r="BX691" s="303"/>
      <c r="BY691" s="302"/>
      <c r="BZ691" s="302"/>
      <c r="CA691" s="387"/>
      <c r="CB691" s="395"/>
      <c r="CC691" s="12"/>
      <c r="CD691" s="304"/>
      <c r="CE691" s="14"/>
      <c r="CF691" s="395"/>
      <c r="CG691" s="397"/>
      <c r="CH691" s="300">
        <f t="shared" si="273"/>
        <v>0</v>
      </c>
      <c r="CI691" s="26"/>
      <c r="CJ691" s="17">
        <f t="shared" si="270"/>
        <v>0</v>
      </c>
      <c r="CK691" s="18">
        <f t="shared" si="281"/>
        <v>12.89</v>
      </c>
      <c r="CM691" s="164"/>
      <c r="CN691" s="302"/>
      <c r="CO691" s="13">
        <f t="shared" si="274"/>
        <v>0</v>
      </c>
      <c r="CP691" s="302"/>
      <c r="CQ691" s="13">
        <f t="shared" si="275"/>
        <v>0</v>
      </c>
      <c r="CR691" s="302"/>
      <c r="CS691" s="13">
        <f t="shared" si="276"/>
        <v>0</v>
      </c>
      <c r="CT691" s="302"/>
      <c r="CU691" s="13">
        <f t="shared" si="271"/>
        <v>0</v>
      </c>
      <c r="CV691" s="302"/>
      <c r="CW691" s="13">
        <f t="shared" si="277"/>
        <v>0</v>
      </c>
      <c r="CX691" s="13">
        <f t="shared" si="278"/>
        <v>0</v>
      </c>
      <c r="CY691" s="251">
        <f t="shared" si="279"/>
        <v>0</v>
      </c>
      <c r="CZ691" s="13" t="s">
        <v>29</v>
      </c>
      <c r="DA691" s="13">
        <v>50</v>
      </c>
      <c r="DB691" s="22">
        <f t="shared" si="280"/>
        <v>0</v>
      </c>
      <c r="DD691" s="24"/>
      <c r="DF691" s="163"/>
      <c r="DH691" s="24"/>
      <c r="DI691" s="447"/>
      <c r="DJ691" s="163"/>
    </row>
    <row r="692" spans="1:114" s="7" customFormat="1">
      <c r="A692" s="277">
        <f t="shared" si="264"/>
        <v>50</v>
      </c>
      <c r="B692" s="21" t="e">
        <f>'Calculateur de trading'!I692/C692/W692</f>
        <v>#DIV/0!</v>
      </c>
      <c r="C692" s="278">
        <f t="shared" si="265"/>
        <v>10</v>
      </c>
      <c r="D692" s="426"/>
      <c r="E692" s="273">
        <f t="shared" si="266"/>
        <v>100</v>
      </c>
      <c r="F692" s="271">
        <f t="shared" si="258"/>
        <v>2</v>
      </c>
      <c r="G692" s="271" t="e">
        <f t="shared" si="259"/>
        <v>#DIV/0!</v>
      </c>
      <c r="H692" s="272">
        <f t="shared" si="260"/>
        <v>20</v>
      </c>
      <c r="I692" s="270"/>
      <c r="J692" s="273">
        <f t="shared" si="267"/>
        <v>200</v>
      </c>
      <c r="K692" s="271">
        <f t="shared" si="261"/>
        <v>4</v>
      </c>
      <c r="L692" s="271" t="e">
        <f t="shared" si="262"/>
        <v>#DIV/0!</v>
      </c>
      <c r="M692" s="272">
        <f t="shared" si="263"/>
        <v>40</v>
      </c>
      <c r="N692" s="389"/>
      <c r="O692" s="455" t="e">
        <f>(A692*B692*W692)+(B692*'Calculateur de trading'!H692)</f>
        <v>#DIV/0!</v>
      </c>
      <c r="P692" s="274" t="e">
        <f>O692/'Déscriptions des trades'!CK692</f>
        <v>#DIV/0!</v>
      </c>
      <c r="Q692" s="456" t="e">
        <f>'Déscriptions des trades'!CK692-O692</f>
        <v>#DIV/0!</v>
      </c>
      <c r="R692" s="466" t="e">
        <f t="shared" si="268"/>
        <v>#DIV/0!</v>
      </c>
      <c r="S692" s="389"/>
      <c r="T692" s="12"/>
      <c r="U692" s="25"/>
      <c r="V692" s="15"/>
      <c r="W692" s="490">
        <f t="shared" si="272"/>
        <v>0</v>
      </c>
      <c r="X692" s="21" t="e">
        <f>W692*U692/'Déscriptions des trades'!CK692*'Déscriptions des trades'!B692</f>
        <v>#DIV/0!</v>
      </c>
      <c r="Y692" s="459"/>
      <c r="Z692" s="389"/>
      <c r="AA692" s="23">
        <f t="shared" si="269"/>
        <v>0.1</v>
      </c>
      <c r="AB692" s="17" t="e">
        <f>(AA692*'Déscriptions des trades'!U692*'Déscriptions des trades'!B692/'Déscriptions des trades'!CK692)*'Déscriptions des trades'!W692</f>
        <v>#DIV/0!</v>
      </c>
      <c r="AC692" s="265" t="e">
        <f>AB692*'Déscriptions des trades'!CK692</f>
        <v>#DIV/0!</v>
      </c>
      <c r="AD692" s="266" t="e">
        <f>'Déscriptions des trades'!CK692-AC692</f>
        <v>#DIV/0!</v>
      </c>
      <c r="AE692" s="389"/>
      <c r="AF692" s="399">
        <v>688</v>
      </c>
      <c r="AG692" s="389"/>
      <c r="AH692" s="20"/>
      <c r="AI692" s="303"/>
      <c r="AJ692" s="307"/>
      <c r="AK692" s="161"/>
      <c r="AL692" s="305"/>
      <c r="AM692" s="305"/>
      <c r="AN692" s="162"/>
      <c r="AO692" s="439"/>
      <c r="AP692" s="162"/>
      <c r="AQ692" s="113"/>
      <c r="AR692" s="113"/>
      <c r="AS692" s="384"/>
      <c r="AT692" s="306"/>
      <c r="AU692" s="306"/>
      <c r="AV692" s="160"/>
      <c r="AW692" s="158"/>
      <c r="AX692" s="385"/>
      <c r="AY692" s="453"/>
      <c r="AZ692" s="165"/>
      <c r="BA692" s="301"/>
      <c r="BB692" s="165"/>
      <c r="BC692" s="301"/>
      <c r="BD692" s="165"/>
      <c r="BE692" s="302"/>
      <c r="BF692" s="302"/>
      <c r="BG692" s="165"/>
      <c r="BH692" s="303"/>
      <c r="BI692" s="165"/>
      <c r="BJ692" s="304"/>
      <c r="BK692" s="394"/>
      <c r="BL692" s="302"/>
      <c r="BM692" s="302"/>
      <c r="BN692" s="394"/>
      <c r="BO692" s="302"/>
      <c r="BP692" s="13"/>
      <c r="BQ692" s="302"/>
      <c r="BR692" s="13"/>
      <c r="BS692" s="302"/>
      <c r="BT692" s="13"/>
      <c r="BU692" s="302"/>
      <c r="BV692" s="386"/>
      <c r="BW692" s="303"/>
      <c r="BX692" s="303"/>
      <c r="BY692" s="302"/>
      <c r="BZ692" s="302"/>
      <c r="CA692" s="387"/>
      <c r="CB692" s="395"/>
      <c r="CC692" s="12"/>
      <c r="CD692" s="304"/>
      <c r="CE692" s="14"/>
      <c r="CF692" s="395"/>
      <c r="CG692" s="397"/>
      <c r="CH692" s="300">
        <f t="shared" si="273"/>
        <v>0</v>
      </c>
      <c r="CI692" s="26"/>
      <c r="CJ692" s="17">
        <f t="shared" si="270"/>
        <v>0</v>
      </c>
      <c r="CK692" s="18">
        <f t="shared" si="281"/>
        <v>12.89</v>
      </c>
      <c r="CM692" s="164"/>
      <c r="CN692" s="302"/>
      <c r="CO692" s="13">
        <f t="shared" si="274"/>
        <v>0</v>
      </c>
      <c r="CP692" s="302"/>
      <c r="CQ692" s="13">
        <f t="shared" si="275"/>
        <v>0</v>
      </c>
      <c r="CR692" s="302"/>
      <c r="CS692" s="13">
        <f t="shared" si="276"/>
        <v>0</v>
      </c>
      <c r="CT692" s="302"/>
      <c r="CU692" s="13">
        <f t="shared" si="271"/>
        <v>0</v>
      </c>
      <c r="CV692" s="302"/>
      <c r="CW692" s="13">
        <f t="shared" si="277"/>
        <v>0</v>
      </c>
      <c r="CX692" s="13">
        <f t="shared" si="278"/>
        <v>0</v>
      </c>
      <c r="CY692" s="251">
        <f t="shared" si="279"/>
        <v>0</v>
      </c>
      <c r="CZ692" s="13" t="s">
        <v>29</v>
      </c>
      <c r="DA692" s="13">
        <v>50</v>
      </c>
      <c r="DB692" s="22">
        <f t="shared" si="280"/>
        <v>0</v>
      </c>
      <c r="DD692" s="24"/>
      <c r="DF692" s="163"/>
      <c r="DH692" s="24"/>
      <c r="DI692" s="447"/>
      <c r="DJ692" s="163"/>
    </row>
    <row r="693" spans="1:114" s="7" customFormat="1">
      <c r="A693" s="277">
        <f t="shared" si="264"/>
        <v>50</v>
      </c>
      <c r="B693" s="21" t="e">
        <f>'Calculateur de trading'!I693/C693/W693</f>
        <v>#DIV/0!</v>
      </c>
      <c r="C693" s="278">
        <f t="shared" si="265"/>
        <v>10</v>
      </c>
      <c r="D693" s="278"/>
      <c r="E693" s="273">
        <f t="shared" si="266"/>
        <v>100</v>
      </c>
      <c r="F693" s="271">
        <f t="shared" si="258"/>
        <v>2</v>
      </c>
      <c r="G693" s="271" t="e">
        <f t="shared" si="259"/>
        <v>#DIV/0!</v>
      </c>
      <c r="H693" s="272">
        <f t="shared" si="260"/>
        <v>20</v>
      </c>
      <c r="I693" s="270"/>
      <c r="J693" s="273">
        <f t="shared" si="267"/>
        <v>200</v>
      </c>
      <c r="K693" s="271">
        <f t="shared" si="261"/>
        <v>4</v>
      </c>
      <c r="L693" s="271" t="e">
        <f t="shared" si="262"/>
        <v>#DIV/0!</v>
      </c>
      <c r="M693" s="272">
        <f t="shared" si="263"/>
        <v>40</v>
      </c>
      <c r="N693" s="389"/>
      <c r="O693" s="455" t="e">
        <f>(A693*B693*W693)+(B693*'Calculateur de trading'!H693)</f>
        <v>#DIV/0!</v>
      </c>
      <c r="P693" s="274" t="e">
        <f>O693/'Déscriptions des trades'!CK693</f>
        <v>#DIV/0!</v>
      </c>
      <c r="Q693" s="456" t="e">
        <f>'Déscriptions des trades'!CK693-O693</f>
        <v>#DIV/0!</v>
      </c>
      <c r="R693" s="466" t="e">
        <f t="shared" si="268"/>
        <v>#DIV/0!</v>
      </c>
      <c r="S693" s="389"/>
      <c r="T693" s="12"/>
      <c r="U693" s="25"/>
      <c r="V693" s="15"/>
      <c r="W693" s="490">
        <f t="shared" si="272"/>
        <v>0</v>
      </c>
      <c r="X693" s="21" t="e">
        <f>W693*U693/'Déscriptions des trades'!CK693*'Déscriptions des trades'!B693</f>
        <v>#DIV/0!</v>
      </c>
      <c r="Y693" s="459"/>
      <c r="Z693" s="389"/>
      <c r="AA693" s="23">
        <f t="shared" si="269"/>
        <v>0.1</v>
      </c>
      <c r="AB693" s="17" t="e">
        <f>(AA693*'Déscriptions des trades'!U693*'Déscriptions des trades'!B693/'Déscriptions des trades'!CK693)*'Déscriptions des trades'!W693</f>
        <v>#DIV/0!</v>
      </c>
      <c r="AC693" s="265" t="e">
        <f>AB693*'Déscriptions des trades'!CK693</f>
        <v>#DIV/0!</v>
      </c>
      <c r="AD693" s="266" t="e">
        <f>'Déscriptions des trades'!CK693-AC693</f>
        <v>#DIV/0!</v>
      </c>
      <c r="AE693" s="389"/>
      <c r="AF693" s="399">
        <v>689</v>
      </c>
      <c r="AG693" s="389"/>
      <c r="AH693" s="20"/>
      <c r="AI693" s="303"/>
      <c r="AJ693" s="307"/>
      <c r="AK693" s="161"/>
      <c r="AL693" s="305"/>
      <c r="AM693" s="305"/>
      <c r="AN693" s="162"/>
      <c r="AO693" s="439"/>
      <c r="AP693" s="162"/>
      <c r="AQ693" s="113"/>
      <c r="AR693" s="113"/>
      <c r="AS693" s="384"/>
      <c r="AT693" s="306"/>
      <c r="AU693" s="306"/>
      <c r="AV693" s="160"/>
      <c r="AW693" s="158"/>
      <c r="AX693" s="385"/>
      <c r="AY693" s="453"/>
      <c r="AZ693" s="165"/>
      <c r="BA693" s="301"/>
      <c r="BB693" s="165"/>
      <c r="BC693" s="301"/>
      <c r="BD693" s="165"/>
      <c r="BE693" s="302"/>
      <c r="BF693" s="302"/>
      <c r="BG693" s="165"/>
      <c r="BH693" s="303"/>
      <c r="BI693" s="165"/>
      <c r="BJ693" s="304"/>
      <c r="BK693" s="394"/>
      <c r="BL693" s="302"/>
      <c r="BM693" s="302"/>
      <c r="BN693" s="394"/>
      <c r="BO693" s="302"/>
      <c r="BP693" s="13"/>
      <c r="BQ693" s="302"/>
      <c r="BR693" s="13"/>
      <c r="BS693" s="302"/>
      <c r="BT693" s="13"/>
      <c r="BU693" s="302"/>
      <c r="BV693" s="386"/>
      <c r="BW693" s="303"/>
      <c r="BX693" s="303"/>
      <c r="BY693" s="302"/>
      <c r="BZ693" s="302"/>
      <c r="CA693" s="387"/>
      <c r="CB693" s="395"/>
      <c r="CC693" s="12"/>
      <c r="CD693" s="304"/>
      <c r="CE693" s="14"/>
      <c r="CF693" s="395"/>
      <c r="CG693" s="397"/>
      <c r="CH693" s="300">
        <f t="shared" si="273"/>
        <v>0</v>
      </c>
      <c r="CI693" s="26"/>
      <c r="CJ693" s="17">
        <f t="shared" si="270"/>
        <v>0</v>
      </c>
      <c r="CK693" s="18">
        <f t="shared" si="281"/>
        <v>12.89</v>
      </c>
      <c r="CM693" s="164"/>
      <c r="CN693" s="302"/>
      <c r="CO693" s="13">
        <f t="shared" si="274"/>
        <v>0</v>
      </c>
      <c r="CP693" s="302"/>
      <c r="CQ693" s="13">
        <f t="shared" si="275"/>
        <v>0</v>
      </c>
      <c r="CR693" s="302"/>
      <c r="CS693" s="13">
        <f t="shared" si="276"/>
        <v>0</v>
      </c>
      <c r="CT693" s="302"/>
      <c r="CU693" s="13">
        <f t="shared" si="271"/>
        <v>0</v>
      </c>
      <c r="CV693" s="302"/>
      <c r="CW693" s="13">
        <f t="shared" si="277"/>
        <v>0</v>
      </c>
      <c r="CX693" s="13">
        <f t="shared" si="278"/>
        <v>0</v>
      </c>
      <c r="CY693" s="251">
        <f t="shared" si="279"/>
        <v>0</v>
      </c>
      <c r="CZ693" s="13" t="s">
        <v>29</v>
      </c>
      <c r="DA693" s="13">
        <v>50</v>
      </c>
      <c r="DB693" s="22">
        <f t="shared" si="280"/>
        <v>0</v>
      </c>
      <c r="DD693" s="24"/>
      <c r="DF693" s="163"/>
      <c r="DH693" s="24"/>
      <c r="DI693" s="447"/>
      <c r="DJ693" s="163"/>
    </row>
    <row r="694" spans="1:114" s="7" customFormat="1">
      <c r="A694" s="277">
        <f t="shared" si="264"/>
        <v>50</v>
      </c>
      <c r="B694" s="21" t="e">
        <f>'Calculateur de trading'!I694/C694/W694</f>
        <v>#DIV/0!</v>
      </c>
      <c r="C694" s="278">
        <f t="shared" si="265"/>
        <v>10</v>
      </c>
      <c r="D694" s="426"/>
      <c r="E694" s="273">
        <f t="shared" si="266"/>
        <v>100</v>
      </c>
      <c r="F694" s="271">
        <f t="shared" si="258"/>
        <v>2</v>
      </c>
      <c r="G694" s="271" t="e">
        <f t="shared" si="259"/>
        <v>#DIV/0!</v>
      </c>
      <c r="H694" s="272">
        <f t="shared" si="260"/>
        <v>20</v>
      </c>
      <c r="I694" s="270"/>
      <c r="J694" s="273">
        <f t="shared" si="267"/>
        <v>200</v>
      </c>
      <c r="K694" s="271">
        <f t="shared" si="261"/>
        <v>4</v>
      </c>
      <c r="L694" s="271" t="e">
        <f t="shared" si="262"/>
        <v>#DIV/0!</v>
      </c>
      <c r="M694" s="272">
        <f t="shared" si="263"/>
        <v>40</v>
      </c>
      <c r="N694" s="389"/>
      <c r="O694" s="455" t="e">
        <f>(A694*B694*W694)+(B694*'Calculateur de trading'!H694)</f>
        <v>#DIV/0!</v>
      </c>
      <c r="P694" s="274" t="e">
        <f>O694/'Déscriptions des trades'!CK694</f>
        <v>#DIV/0!</v>
      </c>
      <c r="Q694" s="456" t="e">
        <f>'Déscriptions des trades'!CK694-O694</f>
        <v>#DIV/0!</v>
      </c>
      <c r="R694" s="466" t="e">
        <f t="shared" si="268"/>
        <v>#DIV/0!</v>
      </c>
      <c r="S694" s="389"/>
      <c r="T694" s="12"/>
      <c r="U694" s="25"/>
      <c r="V694" s="15"/>
      <c r="W694" s="490">
        <f t="shared" si="272"/>
        <v>0</v>
      </c>
      <c r="X694" s="21" t="e">
        <f>W694*U694/'Déscriptions des trades'!CK694*'Déscriptions des trades'!B694</f>
        <v>#DIV/0!</v>
      </c>
      <c r="Y694" s="459"/>
      <c r="Z694" s="389"/>
      <c r="AA694" s="23">
        <f t="shared" si="269"/>
        <v>0.1</v>
      </c>
      <c r="AB694" s="17" t="e">
        <f>(AA694*'Déscriptions des trades'!U694*'Déscriptions des trades'!B694/'Déscriptions des trades'!CK694)*'Déscriptions des trades'!W694</f>
        <v>#DIV/0!</v>
      </c>
      <c r="AC694" s="265" t="e">
        <f>AB694*'Déscriptions des trades'!CK694</f>
        <v>#DIV/0!</v>
      </c>
      <c r="AD694" s="266" t="e">
        <f>'Déscriptions des trades'!CK694-AC694</f>
        <v>#DIV/0!</v>
      </c>
      <c r="AE694" s="389"/>
      <c r="AF694" s="399">
        <v>690</v>
      </c>
      <c r="AG694" s="389"/>
      <c r="AH694" s="20"/>
      <c r="AI694" s="303"/>
      <c r="AJ694" s="307"/>
      <c r="AK694" s="161"/>
      <c r="AL694" s="305"/>
      <c r="AM694" s="305"/>
      <c r="AN694" s="162"/>
      <c r="AO694" s="439"/>
      <c r="AP694" s="162"/>
      <c r="AQ694" s="113"/>
      <c r="AR694" s="113"/>
      <c r="AS694" s="384"/>
      <c r="AT694" s="306"/>
      <c r="AU694" s="306"/>
      <c r="AV694" s="160"/>
      <c r="AW694" s="158"/>
      <c r="AX694" s="385"/>
      <c r="AY694" s="453"/>
      <c r="AZ694" s="165"/>
      <c r="BA694" s="301"/>
      <c r="BB694" s="165"/>
      <c r="BC694" s="301"/>
      <c r="BD694" s="165"/>
      <c r="BE694" s="302"/>
      <c r="BF694" s="302"/>
      <c r="BG694" s="165"/>
      <c r="BH694" s="303"/>
      <c r="BI694" s="165"/>
      <c r="BJ694" s="304"/>
      <c r="BK694" s="394"/>
      <c r="BL694" s="302"/>
      <c r="BM694" s="302"/>
      <c r="BN694" s="394"/>
      <c r="BO694" s="302"/>
      <c r="BP694" s="13"/>
      <c r="BQ694" s="302"/>
      <c r="BR694" s="13"/>
      <c r="BS694" s="302"/>
      <c r="BT694" s="13"/>
      <c r="BU694" s="302"/>
      <c r="BV694" s="386"/>
      <c r="BW694" s="303"/>
      <c r="BX694" s="303"/>
      <c r="BY694" s="302"/>
      <c r="BZ694" s="302"/>
      <c r="CA694" s="387"/>
      <c r="CB694" s="395"/>
      <c r="CC694" s="12"/>
      <c r="CD694" s="304"/>
      <c r="CE694" s="14"/>
      <c r="CF694" s="395"/>
      <c r="CG694" s="397"/>
      <c r="CH694" s="300">
        <f t="shared" si="273"/>
        <v>0</v>
      </c>
      <c r="CI694" s="26"/>
      <c r="CJ694" s="17">
        <f t="shared" si="270"/>
        <v>0</v>
      </c>
      <c r="CK694" s="18">
        <f t="shared" si="281"/>
        <v>12.89</v>
      </c>
      <c r="CM694" s="164"/>
      <c r="CN694" s="302"/>
      <c r="CO694" s="13">
        <f t="shared" si="274"/>
        <v>0</v>
      </c>
      <c r="CP694" s="302"/>
      <c r="CQ694" s="13">
        <f t="shared" si="275"/>
        <v>0</v>
      </c>
      <c r="CR694" s="302"/>
      <c r="CS694" s="13">
        <f t="shared" si="276"/>
        <v>0</v>
      </c>
      <c r="CT694" s="302"/>
      <c r="CU694" s="13">
        <f t="shared" si="271"/>
        <v>0</v>
      </c>
      <c r="CV694" s="302"/>
      <c r="CW694" s="13">
        <f t="shared" si="277"/>
        <v>0</v>
      </c>
      <c r="CX694" s="13">
        <f t="shared" si="278"/>
        <v>0</v>
      </c>
      <c r="CY694" s="251">
        <f t="shared" si="279"/>
        <v>0</v>
      </c>
      <c r="CZ694" s="13" t="s">
        <v>29</v>
      </c>
      <c r="DA694" s="13">
        <v>50</v>
      </c>
      <c r="DB694" s="22">
        <f t="shared" si="280"/>
        <v>0</v>
      </c>
      <c r="DD694" s="24"/>
      <c r="DF694" s="163"/>
      <c r="DH694" s="24"/>
      <c r="DI694" s="447"/>
      <c r="DJ694" s="163"/>
    </row>
    <row r="695" spans="1:114" s="7" customFormat="1">
      <c r="A695" s="277">
        <f t="shared" si="264"/>
        <v>50</v>
      </c>
      <c r="B695" s="21" t="e">
        <f>'Calculateur de trading'!I695/C695/W695</f>
        <v>#DIV/0!</v>
      </c>
      <c r="C695" s="278">
        <f t="shared" si="265"/>
        <v>10</v>
      </c>
      <c r="D695" s="278"/>
      <c r="E695" s="273">
        <f t="shared" si="266"/>
        <v>100</v>
      </c>
      <c r="F695" s="271">
        <f t="shared" si="258"/>
        <v>2</v>
      </c>
      <c r="G695" s="271" t="e">
        <f t="shared" si="259"/>
        <v>#DIV/0!</v>
      </c>
      <c r="H695" s="272">
        <f t="shared" si="260"/>
        <v>20</v>
      </c>
      <c r="I695" s="270"/>
      <c r="J695" s="273">
        <f t="shared" si="267"/>
        <v>200</v>
      </c>
      <c r="K695" s="271">
        <f t="shared" si="261"/>
        <v>4</v>
      </c>
      <c r="L695" s="271" t="e">
        <f t="shared" si="262"/>
        <v>#DIV/0!</v>
      </c>
      <c r="M695" s="272">
        <f t="shared" si="263"/>
        <v>40</v>
      </c>
      <c r="N695" s="389"/>
      <c r="O695" s="455" t="e">
        <f>(A695*B695*W695)+(B695*'Calculateur de trading'!H695)</f>
        <v>#DIV/0!</v>
      </c>
      <c r="P695" s="274" t="e">
        <f>O695/'Déscriptions des trades'!CK695</f>
        <v>#DIV/0!</v>
      </c>
      <c r="Q695" s="456" t="e">
        <f>'Déscriptions des trades'!CK695-O695</f>
        <v>#DIV/0!</v>
      </c>
      <c r="R695" s="466" t="e">
        <f t="shared" si="268"/>
        <v>#DIV/0!</v>
      </c>
      <c r="S695" s="389"/>
      <c r="T695" s="12"/>
      <c r="U695" s="25"/>
      <c r="V695" s="15"/>
      <c r="W695" s="490">
        <f t="shared" si="272"/>
        <v>0</v>
      </c>
      <c r="X695" s="21" t="e">
        <f>W695*U695/'Déscriptions des trades'!CK695*'Déscriptions des trades'!B695</f>
        <v>#DIV/0!</v>
      </c>
      <c r="Y695" s="459"/>
      <c r="Z695" s="389"/>
      <c r="AA695" s="23">
        <f t="shared" si="269"/>
        <v>0.1</v>
      </c>
      <c r="AB695" s="17" t="e">
        <f>(AA695*'Déscriptions des trades'!U695*'Déscriptions des trades'!B695/'Déscriptions des trades'!CK695)*'Déscriptions des trades'!W695</f>
        <v>#DIV/0!</v>
      </c>
      <c r="AC695" s="265" t="e">
        <f>AB695*'Déscriptions des trades'!CK695</f>
        <v>#DIV/0!</v>
      </c>
      <c r="AD695" s="266" t="e">
        <f>'Déscriptions des trades'!CK695-AC695</f>
        <v>#DIV/0!</v>
      </c>
      <c r="AE695" s="389"/>
      <c r="AF695" s="399">
        <v>691</v>
      </c>
      <c r="AG695" s="389"/>
      <c r="AH695" s="20"/>
      <c r="AI695" s="303"/>
      <c r="AJ695" s="307"/>
      <c r="AK695" s="161"/>
      <c r="AL695" s="305"/>
      <c r="AM695" s="305"/>
      <c r="AN695" s="162"/>
      <c r="AO695" s="439"/>
      <c r="AP695" s="162"/>
      <c r="AQ695" s="113"/>
      <c r="AR695" s="113"/>
      <c r="AS695" s="384"/>
      <c r="AT695" s="306"/>
      <c r="AU695" s="306"/>
      <c r="AV695" s="160"/>
      <c r="AW695" s="158"/>
      <c r="AX695" s="385"/>
      <c r="AY695" s="453"/>
      <c r="AZ695" s="165"/>
      <c r="BA695" s="301"/>
      <c r="BB695" s="165"/>
      <c r="BC695" s="301"/>
      <c r="BD695" s="165"/>
      <c r="BE695" s="302"/>
      <c r="BF695" s="302"/>
      <c r="BG695" s="165"/>
      <c r="BH695" s="303"/>
      <c r="BI695" s="165"/>
      <c r="BJ695" s="304"/>
      <c r="BK695" s="394"/>
      <c r="BL695" s="302"/>
      <c r="BM695" s="302"/>
      <c r="BN695" s="394"/>
      <c r="BO695" s="302"/>
      <c r="BP695" s="13"/>
      <c r="BQ695" s="302"/>
      <c r="BR695" s="13"/>
      <c r="BS695" s="302"/>
      <c r="BT695" s="13"/>
      <c r="BU695" s="302"/>
      <c r="BV695" s="386"/>
      <c r="BW695" s="303"/>
      <c r="BX695" s="303"/>
      <c r="BY695" s="302"/>
      <c r="BZ695" s="302"/>
      <c r="CA695" s="387"/>
      <c r="CB695" s="395"/>
      <c r="CC695" s="12"/>
      <c r="CD695" s="304"/>
      <c r="CE695" s="14"/>
      <c r="CF695" s="395"/>
      <c r="CG695" s="397"/>
      <c r="CH695" s="300">
        <f t="shared" si="273"/>
        <v>0</v>
      </c>
      <c r="CI695" s="26"/>
      <c r="CJ695" s="17">
        <f t="shared" si="270"/>
        <v>0</v>
      </c>
      <c r="CK695" s="18">
        <f t="shared" si="281"/>
        <v>12.89</v>
      </c>
      <c r="CM695" s="164"/>
      <c r="CN695" s="302"/>
      <c r="CO695" s="13">
        <f t="shared" si="274"/>
        <v>0</v>
      </c>
      <c r="CP695" s="302"/>
      <c r="CQ695" s="13">
        <f t="shared" si="275"/>
        <v>0</v>
      </c>
      <c r="CR695" s="302"/>
      <c r="CS695" s="13">
        <f t="shared" si="276"/>
        <v>0</v>
      </c>
      <c r="CT695" s="302"/>
      <c r="CU695" s="13">
        <f t="shared" si="271"/>
        <v>0</v>
      </c>
      <c r="CV695" s="302"/>
      <c r="CW695" s="13">
        <f t="shared" si="277"/>
        <v>0</v>
      </c>
      <c r="CX695" s="13">
        <f t="shared" si="278"/>
        <v>0</v>
      </c>
      <c r="CY695" s="251">
        <f t="shared" si="279"/>
        <v>0</v>
      </c>
      <c r="CZ695" s="13" t="s">
        <v>29</v>
      </c>
      <c r="DA695" s="13">
        <v>50</v>
      </c>
      <c r="DB695" s="22">
        <f t="shared" si="280"/>
        <v>0</v>
      </c>
      <c r="DD695" s="24"/>
      <c r="DF695" s="163"/>
      <c r="DH695" s="24"/>
      <c r="DI695" s="447"/>
      <c r="DJ695" s="163"/>
    </row>
    <row r="696" spans="1:114" s="7" customFormat="1">
      <c r="A696" s="277">
        <f t="shared" si="264"/>
        <v>50</v>
      </c>
      <c r="B696" s="21" t="e">
        <f>'Calculateur de trading'!I696/C696/W696</f>
        <v>#DIV/0!</v>
      </c>
      <c r="C696" s="278">
        <f t="shared" si="265"/>
        <v>10</v>
      </c>
      <c r="D696" s="426"/>
      <c r="E696" s="273">
        <f t="shared" si="266"/>
        <v>100</v>
      </c>
      <c r="F696" s="271">
        <f t="shared" si="258"/>
        <v>2</v>
      </c>
      <c r="G696" s="271" t="e">
        <f t="shared" si="259"/>
        <v>#DIV/0!</v>
      </c>
      <c r="H696" s="272">
        <f t="shared" si="260"/>
        <v>20</v>
      </c>
      <c r="I696" s="270"/>
      <c r="J696" s="273">
        <f t="shared" si="267"/>
        <v>200</v>
      </c>
      <c r="K696" s="271">
        <f t="shared" si="261"/>
        <v>4</v>
      </c>
      <c r="L696" s="271" t="e">
        <f t="shared" si="262"/>
        <v>#DIV/0!</v>
      </c>
      <c r="M696" s="272">
        <f t="shared" si="263"/>
        <v>40</v>
      </c>
      <c r="N696" s="389"/>
      <c r="O696" s="455" t="e">
        <f>(A696*B696*W696)+(B696*'Calculateur de trading'!H696)</f>
        <v>#DIV/0!</v>
      </c>
      <c r="P696" s="274" t="e">
        <f>O696/'Déscriptions des trades'!CK696</f>
        <v>#DIV/0!</v>
      </c>
      <c r="Q696" s="456" t="e">
        <f>'Déscriptions des trades'!CK696-O696</f>
        <v>#DIV/0!</v>
      </c>
      <c r="R696" s="466" t="e">
        <f t="shared" si="268"/>
        <v>#DIV/0!</v>
      </c>
      <c r="S696" s="389"/>
      <c r="T696" s="12"/>
      <c r="U696" s="25"/>
      <c r="V696" s="15"/>
      <c r="W696" s="490">
        <f t="shared" si="272"/>
        <v>0</v>
      </c>
      <c r="X696" s="21" t="e">
        <f>W696*U696/'Déscriptions des trades'!CK696*'Déscriptions des trades'!B696</f>
        <v>#DIV/0!</v>
      </c>
      <c r="Y696" s="459"/>
      <c r="Z696" s="389"/>
      <c r="AA696" s="23">
        <f t="shared" si="269"/>
        <v>0.1</v>
      </c>
      <c r="AB696" s="17" t="e">
        <f>(AA696*'Déscriptions des trades'!U696*'Déscriptions des trades'!B696/'Déscriptions des trades'!CK696)*'Déscriptions des trades'!W696</f>
        <v>#DIV/0!</v>
      </c>
      <c r="AC696" s="265" t="e">
        <f>AB696*'Déscriptions des trades'!CK696</f>
        <v>#DIV/0!</v>
      </c>
      <c r="AD696" s="266" t="e">
        <f>'Déscriptions des trades'!CK696-AC696</f>
        <v>#DIV/0!</v>
      </c>
      <c r="AE696" s="389"/>
      <c r="AF696" s="399">
        <v>692</v>
      </c>
      <c r="AG696" s="389"/>
      <c r="AH696" s="20"/>
      <c r="AI696" s="303"/>
      <c r="AJ696" s="307"/>
      <c r="AK696" s="161"/>
      <c r="AL696" s="305"/>
      <c r="AM696" s="305"/>
      <c r="AN696" s="162"/>
      <c r="AO696" s="439"/>
      <c r="AP696" s="162"/>
      <c r="AQ696" s="113"/>
      <c r="AR696" s="113"/>
      <c r="AS696" s="384"/>
      <c r="AT696" s="306"/>
      <c r="AU696" s="306"/>
      <c r="AV696" s="160"/>
      <c r="AW696" s="158"/>
      <c r="AX696" s="385"/>
      <c r="AY696" s="453"/>
      <c r="AZ696" s="165"/>
      <c r="BA696" s="301"/>
      <c r="BB696" s="165"/>
      <c r="BC696" s="301"/>
      <c r="BD696" s="165"/>
      <c r="BE696" s="302"/>
      <c r="BF696" s="302"/>
      <c r="BG696" s="165"/>
      <c r="BH696" s="303"/>
      <c r="BI696" s="165"/>
      <c r="BJ696" s="304"/>
      <c r="BK696" s="394"/>
      <c r="BL696" s="302"/>
      <c r="BM696" s="302"/>
      <c r="BN696" s="394"/>
      <c r="BO696" s="302"/>
      <c r="BP696" s="13"/>
      <c r="BQ696" s="302"/>
      <c r="BR696" s="13"/>
      <c r="BS696" s="302"/>
      <c r="BT696" s="13"/>
      <c r="BU696" s="302"/>
      <c r="BV696" s="386"/>
      <c r="BW696" s="303"/>
      <c r="BX696" s="303"/>
      <c r="BY696" s="302"/>
      <c r="BZ696" s="302"/>
      <c r="CA696" s="387"/>
      <c r="CB696" s="395"/>
      <c r="CC696" s="12"/>
      <c r="CD696" s="304"/>
      <c r="CE696" s="14"/>
      <c r="CF696" s="395"/>
      <c r="CG696" s="397"/>
      <c r="CH696" s="300">
        <f t="shared" si="273"/>
        <v>0</v>
      </c>
      <c r="CI696" s="26"/>
      <c r="CJ696" s="17">
        <f t="shared" si="270"/>
        <v>0</v>
      </c>
      <c r="CK696" s="18">
        <f t="shared" si="281"/>
        <v>12.89</v>
      </c>
      <c r="CM696" s="164"/>
      <c r="CN696" s="302"/>
      <c r="CO696" s="13">
        <f t="shared" si="274"/>
        <v>0</v>
      </c>
      <c r="CP696" s="302"/>
      <c r="CQ696" s="13">
        <f t="shared" si="275"/>
        <v>0</v>
      </c>
      <c r="CR696" s="302"/>
      <c r="CS696" s="13">
        <f t="shared" si="276"/>
        <v>0</v>
      </c>
      <c r="CT696" s="302"/>
      <c r="CU696" s="13">
        <f t="shared" si="271"/>
        <v>0</v>
      </c>
      <c r="CV696" s="302"/>
      <c r="CW696" s="13">
        <f t="shared" si="277"/>
        <v>0</v>
      </c>
      <c r="CX696" s="13">
        <f t="shared" si="278"/>
        <v>0</v>
      </c>
      <c r="CY696" s="251">
        <f t="shared" si="279"/>
        <v>0</v>
      </c>
      <c r="CZ696" s="13" t="s">
        <v>29</v>
      </c>
      <c r="DA696" s="13">
        <v>50</v>
      </c>
      <c r="DB696" s="22">
        <f t="shared" si="280"/>
        <v>0</v>
      </c>
      <c r="DD696" s="24"/>
      <c r="DF696" s="163"/>
      <c r="DH696" s="24"/>
      <c r="DI696" s="447"/>
      <c r="DJ696" s="163"/>
    </row>
    <row r="697" spans="1:114" s="7" customFormat="1">
      <c r="A697" s="277">
        <f t="shared" si="264"/>
        <v>50</v>
      </c>
      <c r="B697" s="21" t="e">
        <f>'Calculateur de trading'!I697/C697/W697</f>
        <v>#DIV/0!</v>
      </c>
      <c r="C697" s="278">
        <f t="shared" si="265"/>
        <v>10</v>
      </c>
      <c r="D697" s="278"/>
      <c r="E697" s="273">
        <f t="shared" si="266"/>
        <v>100</v>
      </c>
      <c r="F697" s="271">
        <f t="shared" si="258"/>
        <v>2</v>
      </c>
      <c r="G697" s="271" t="e">
        <f t="shared" si="259"/>
        <v>#DIV/0!</v>
      </c>
      <c r="H697" s="272">
        <f t="shared" si="260"/>
        <v>20</v>
      </c>
      <c r="I697" s="270"/>
      <c r="J697" s="273">
        <f t="shared" si="267"/>
        <v>200</v>
      </c>
      <c r="K697" s="271">
        <f t="shared" si="261"/>
        <v>4</v>
      </c>
      <c r="L697" s="271" t="e">
        <f t="shared" si="262"/>
        <v>#DIV/0!</v>
      </c>
      <c r="M697" s="272">
        <f t="shared" si="263"/>
        <v>40</v>
      </c>
      <c r="N697" s="389"/>
      <c r="O697" s="455" t="e">
        <f>(A697*B697*W697)+(B697*'Calculateur de trading'!H697)</f>
        <v>#DIV/0!</v>
      </c>
      <c r="P697" s="274" t="e">
        <f>O697/'Déscriptions des trades'!CK697</f>
        <v>#DIV/0!</v>
      </c>
      <c r="Q697" s="456" t="e">
        <f>'Déscriptions des trades'!CK697-O697</f>
        <v>#DIV/0!</v>
      </c>
      <c r="R697" s="466" t="e">
        <f t="shared" si="268"/>
        <v>#DIV/0!</v>
      </c>
      <c r="S697" s="389"/>
      <c r="T697" s="12"/>
      <c r="U697" s="25"/>
      <c r="V697" s="15"/>
      <c r="W697" s="490">
        <f t="shared" si="272"/>
        <v>0</v>
      </c>
      <c r="X697" s="21" t="e">
        <f>W697*U697/'Déscriptions des trades'!CK697*'Déscriptions des trades'!B697</f>
        <v>#DIV/0!</v>
      </c>
      <c r="Y697" s="459"/>
      <c r="Z697" s="389"/>
      <c r="AA697" s="23">
        <f t="shared" si="269"/>
        <v>0.1</v>
      </c>
      <c r="AB697" s="17" t="e">
        <f>(AA697*'Déscriptions des trades'!U697*'Déscriptions des trades'!B697/'Déscriptions des trades'!CK697)*'Déscriptions des trades'!W697</f>
        <v>#DIV/0!</v>
      </c>
      <c r="AC697" s="265" t="e">
        <f>AB697*'Déscriptions des trades'!CK697</f>
        <v>#DIV/0!</v>
      </c>
      <c r="AD697" s="266" t="e">
        <f>'Déscriptions des trades'!CK697-AC697</f>
        <v>#DIV/0!</v>
      </c>
      <c r="AE697" s="389"/>
      <c r="AF697" s="399">
        <v>693</v>
      </c>
      <c r="AG697" s="389"/>
      <c r="AH697" s="20"/>
      <c r="AI697" s="303"/>
      <c r="AJ697" s="307"/>
      <c r="AK697" s="161"/>
      <c r="AL697" s="305"/>
      <c r="AM697" s="305"/>
      <c r="AN697" s="162"/>
      <c r="AO697" s="439"/>
      <c r="AP697" s="162"/>
      <c r="AQ697" s="113"/>
      <c r="AR697" s="113"/>
      <c r="AS697" s="384"/>
      <c r="AT697" s="306"/>
      <c r="AU697" s="306"/>
      <c r="AV697" s="160"/>
      <c r="AW697" s="158"/>
      <c r="AX697" s="385"/>
      <c r="AY697" s="453"/>
      <c r="AZ697" s="165"/>
      <c r="BA697" s="301"/>
      <c r="BB697" s="165"/>
      <c r="BC697" s="301"/>
      <c r="BD697" s="165"/>
      <c r="BE697" s="302"/>
      <c r="BF697" s="302"/>
      <c r="BG697" s="165"/>
      <c r="BH697" s="303"/>
      <c r="BI697" s="165"/>
      <c r="BJ697" s="304"/>
      <c r="BK697" s="394"/>
      <c r="BL697" s="302"/>
      <c r="BM697" s="302"/>
      <c r="BN697" s="394"/>
      <c r="BO697" s="302"/>
      <c r="BP697" s="13"/>
      <c r="BQ697" s="302"/>
      <c r="BR697" s="13"/>
      <c r="BS697" s="302"/>
      <c r="BT697" s="13"/>
      <c r="BU697" s="302"/>
      <c r="BV697" s="386"/>
      <c r="BW697" s="303"/>
      <c r="BX697" s="303"/>
      <c r="BY697" s="302"/>
      <c r="BZ697" s="302"/>
      <c r="CA697" s="387"/>
      <c r="CB697" s="395"/>
      <c r="CC697" s="12"/>
      <c r="CD697" s="304"/>
      <c r="CE697" s="14"/>
      <c r="CF697" s="395"/>
      <c r="CG697" s="397"/>
      <c r="CH697" s="300">
        <f t="shared" si="273"/>
        <v>0</v>
      </c>
      <c r="CI697" s="26"/>
      <c r="CJ697" s="17">
        <f t="shared" si="270"/>
        <v>0</v>
      </c>
      <c r="CK697" s="18">
        <f t="shared" si="281"/>
        <v>12.89</v>
      </c>
      <c r="CM697" s="164"/>
      <c r="CN697" s="302"/>
      <c r="CO697" s="13">
        <f t="shared" si="274"/>
        <v>0</v>
      </c>
      <c r="CP697" s="302"/>
      <c r="CQ697" s="13">
        <f t="shared" si="275"/>
        <v>0</v>
      </c>
      <c r="CR697" s="302"/>
      <c r="CS697" s="13">
        <f t="shared" si="276"/>
        <v>0</v>
      </c>
      <c r="CT697" s="302"/>
      <c r="CU697" s="13">
        <f t="shared" si="271"/>
        <v>0</v>
      </c>
      <c r="CV697" s="302"/>
      <c r="CW697" s="13">
        <f t="shared" si="277"/>
        <v>0</v>
      </c>
      <c r="CX697" s="13">
        <f t="shared" si="278"/>
        <v>0</v>
      </c>
      <c r="CY697" s="251">
        <f t="shared" si="279"/>
        <v>0</v>
      </c>
      <c r="CZ697" s="13" t="s">
        <v>29</v>
      </c>
      <c r="DA697" s="13">
        <v>50</v>
      </c>
      <c r="DB697" s="22">
        <f t="shared" si="280"/>
        <v>0</v>
      </c>
      <c r="DD697" s="24"/>
      <c r="DF697" s="163"/>
      <c r="DH697" s="24"/>
      <c r="DI697" s="447"/>
      <c r="DJ697" s="163"/>
    </row>
    <row r="698" spans="1:114" s="7" customFormat="1">
      <c r="A698" s="277">
        <f t="shared" si="264"/>
        <v>50</v>
      </c>
      <c r="B698" s="21" t="e">
        <f>'Calculateur de trading'!I698/C698/W698</f>
        <v>#DIV/0!</v>
      </c>
      <c r="C698" s="278">
        <f t="shared" si="265"/>
        <v>10</v>
      </c>
      <c r="D698" s="426"/>
      <c r="E698" s="273">
        <f t="shared" si="266"/>
        <v>100</v>
      </c>
      <c r="F698" s="271">
        <f t="shared" si="258"/>
        <v>2</v>
      </c>
      <c r="G698" s="271" t="e">
        <f t="shared" si="259"/>
        <v>#DIV/0!</v>
      </c>
      <c r="H698" s="272">
        <f t="shared" si="260"/>
        <v>20</v>
      </c>
      <c r="I698" s="270"/>
      <c r="J698" s="273">
        <f t="shared" si="267"/>
        <v>200</v>
      </c>
      <c r="K698" s="271">
        <f t="shared" si="261"/>
        <v>4</v>
      </c>
      <c r="L698" s="271" t="e">
        <f t="shared" si="262"/>
        <v>#DIV/0!</v>
      </c>
      <c r="M698" s="272">
        <f t="shared" si="263"/>
        <v>40</v>
      </c>
      <c r="N698" s="389"/>
      <c r="O698" s="455" t="e">
        <f>(A698*B698*W698)+(B698*'Calculateur de trading'!H698)</f>
        <v>#DIV/0!</v>
      </c>
      <c r="P698" s="274" t="e">
        <f>O698/'Déscriptions des trades'!CK698</f>
        <v>#DIV/0!</v>
      </c>
      <c r="Q698" s="456" t="e">
        <f>'Déscriptions des trades'!CK698-O698</f>
        <v>#DIV/0!</v>
      </c>
      <c r="R698" s="466" t="e">
        <f t="shared" si="268"/>
        <v>#DIV/0!</v>
      </c>
      <c r="S698" s="389"/>
      <c r="T698" s="12"/>
      <c r="U698" s="25"/>
      <c r="V698" s="15"/>
      <c r="W698" s="490">
        <f t="shared" si="272"/>
        <v>0</v>
      </c>
      <c r="X698" s="21" t="e">
        <f>W698*U698/'Déscriptions des trades'!CK698*'Déscriptions des trades'!B698</f>
        <v>#DIV/0!</v>
      </c>
      <c r="Y698" s="459"/>
      <c r="Z698" s="389"/>
      <c r="AA698" s="23">
        <f t="shared" si="269"/>
        <v>0.1</v>
      </c>
      <c r="AB698" s="17" t="e">
        <f>(AA698*'Déscriptions des trades'!U698*'Déscriptions des trades'!B698/'Déscriptions des trades'!CK698)*'Déscriptions des trades'!W698</f>
        <v>#DIV/0!</v>
      </c>
      <c r="AC698" s="265" t="e">
        <f>AB698*'Déscriptions des trades'!CK698</f>
        <v>#DIV/0!</v>
      </c>
      <c r="AD698" s="266" t="e">
        <f>'Déscriptions des trades'!CK698-AC698</f>
        <v>#DIV/0!</v>
      </c>
      <c r="AE698" s="389"/>
      <c r="AF698" s="399">
        <v>694</v>
      </c>
      <c r="AG698" s="389"/>
      <c r="AH698" s="20"/>
      <c r="AI698" s="303"/>
      <c r="AJ698" s="307"/>
      <c r="AK698" s="161"/>
      <c r="AL698" s="305"/>
      <c r="AM698" s="305"/>
      <c r="AN698" s="162"/>
      <c r="AO698" s="439"/>
      <c r="AP698" s="162"/>
      <c r="AQ698" s="113"/>
      <c r="AR698" s="113"/>
      <c r="AS698" s="384"/>
      <c r="AT698" s="306"/>
      <c r="AU698" s="306"/>
      <c r="AV698" s="160"/>
      <c r="AW698" s="158"/>
      <c r="AX698" s="385"/>
      <c r="AY698" s="453"/>
      <c r="AZ698" s="165"/>
      <c r="BA698" s="301"/>
      <c r="BB698" s="165"/>
      <c r="BC698" s="301"/>
      <c r="BD698" s="165"/>
      <c r="BE698" s="302"/>
      <c r="BF698" s="302"/>
      <c r="BG698" s="165"/>
      <c r="BH698" s="303"/>
      <c r="BI698" s="165"/>
      <c r="BJ698" s="304"/>
      <c r="BK698" s="394"/>
      <c r="BL698" s="302"/>
      <c r="BM698" s="302"/>
      <c r="BN698" s="394"/>
      <c r="BO698" s="302"/>
      <c r="BP698" s="13"/>
      <c r="BQ698" s="302"/>
      <c r="BR698" s="13"/>
      <c r="BS698" s="302"/>
      <c r="BT698" s="13"/>
      <c r="BU698" s="302"/>
      <c r="BV698" s="386"/>
      <c r="BW698" s="303"/>
      <c r="BX698" s="303"/>
      <c r="BY698" s="302"/>
      <c r="BZ698" s="302"/>
      <c r="CA698" s="387"/>
      <c r="CB698" s="395"/>
      <c r="CC698" s="12"/>
      <c r="CD698" s="304"/>
      <c r="CE698" s="14"/>
      <c r="CF698" s="395"/>
      <c r="CG698" s="397"/>
      <c r="CH698" s="300">
        <f t="shared" si="273"/>
        <v>0</v>
      </c>
      <c r="CI698" s="26"/>
      <c r="CJ698" s="17">
        <f t="shared" si="270"/>
        <v>0</v>
      </c>
      <c r="CK698" s="18">
        <f t="shared" si="281"/>
        <v>12.89</v>
      </c>
      <c r="CM698" s="164"/>
      <c r="CN698" s="302"/>
      <c r="CO698" s="13">
        <f t="shared" si="274"/>
        <v>0</v>
      </c>
      <c r="CP698" s="302"/>
      <c r="CQ698" s="13">
        <f t="shared" si="275"/>
        <v>0</v>
      </c>
      <c r="CR698" s="302"/>
      <c r="CS698" s="13">
        <f t="shared" si="276"/>
        <v>0</v>
      </c>
      <c r="CT698" s="302"/>
      <c r="CU698" s="13">
        <f t="shared" si="271"/>
        <v>0</v>
      </c>
      <c r="CV698" s="302"/>
      <c r="CW698" s="13">
        <f t="shared" si="277"/>
        <v>0</v>
      </c>
      <c r="CX698" s="13">
        <f t="shared" si="278"/>
        <v>0</v>
      </c>
      <c r="CY698" s="251">
        <f t="shared" si="279"/>
        <v>0</v>
      </c>
      <c r="CZ698" s="13" t="s">
        <v>29</v>
      </c>
      <c r="DA698" s="13">
        <v>50</v>
      </c>
      <c r="DB698" s="22">
        <f t="shared" si="280"/>
        <v>0</v>
      </c>
      <c r="DD698" s="24"/>
      <c r="DF698" s="163"/>
      <c r="DH698" s="24"/>
      <c r="DI698" s="447"/>
      <c r="DJ698" s="163"/>
    </row>
    <row r="699" spans="1:114" s="7" customFormat="1">
      <c r="A699" s="277">
        <f t="shared" si="264"/>
        <v>50</v>
      </c>
      <c r="B699" s="21" t="e">
        <f>'Calculateur de trading'!I699/C699/W699</f>
        <v>#DIV/0!</v>
      </c>
      <c r="C699" s="278">
        <f t="shared" si="265"/>
        <v>10</v>
      </c>
      <c r="D699" s="426"/>
      <c r="E699" s="273">
        <f t="shared" si="266"/>
        <v>100</v>
      </c>
      <c r="F699" s="271">
        <f t="shared" si="258"/>
        <v>2</v>
      </c>
      <c r="G699" s="271" t="e">
        <f t="shared" si="259"/>
        <v>#DIV/0!</v>
      </c>
      <c r="H699" s="272">
        <f t="shared" si="260"/>
        <v>20</v>
      </c>
      <c r="I699" s="270"/>
      <c r="J699" s="273">
        <f t="shared" si="267"/>
        <v>200</v>
      </c>
      <c r="K699" s="271">
        <f t="shared" si="261"/>
        <v>4</v>
      </c>
      <c r="L699" s="271" t="e">
        <f t="shared" si="262"/>
        <v>#DIV/0!</v>
      </c>
      <c r="M699" s="272">
        <f t="shared" si="263"/>
        <v>40</v>
      </c>
      <c r="N699" s="389"/>
      <c r="O699" s="455" t="e">
        <f>(A699*B699*W699)+(B699*'Calculateur de trading'!H699)</f>
        <v>#DIV/0!</v>
      </c>
      <c r="P699" s="274" t="e">
        <f>O699/'Déscriptions des trades'!CK699</f>
        <v>#DIV/0!</v>
      </c>
      <c r="Q699" s="456" t="e">
        <f>'Déscriptions des trades'!CK699-O699</f>
        <v>#DIV/0!</v>
      </c>
      <c r="R699" s="466" t="e">
        <f t="shared" si="268"/>
        <v>#DIV/0!</v>
      </c>
      <c r="S699" s="389"/>
      <c r="T699" s="12"/>
      <c r="U699" s="25"/>
      <c r="V699" s="15"/>
      <c r="W699" s="490">
        <f t="shared" si="272"/>
        <v>0</v>
      </c>
      <c r="X699" s="21" t="e">
        <f>W699*U699/'Déscriptions des trades'!CK699*'Déscriptions des trades'!B699</f>
        <v>#DIV/0!</v>
      </c>
      <c r="Y699" s="459"/>
      <c r="Z699" s="389"/>
      <c r="AA699" s="23">
        <f t="shared" si="269"/>
        <v>0.1</v>
      </c>
      <c r="AB699" s="17" t="e">
        <f>(AA699*'Déscriptions des trades'!U699*'Déscriptions des trades'!B699/'Déscriptions des trades'!CK699)*'Déscriptions des trades'!W699</f>
        <v>#DIV/0!</v>
      </c>
      <c r="AC699" s="265" t="e">
        <f>AB699*'Déscriptions des trades'!CK699</f>
        <v>#DIV/0!</v>
      </c>
      <c r="AD699" s="266" t="e">
        <f>'Déscriptions des trades'!CK699-AC699</f>
        <v>#DIV/0!</v>
      </c>
      <c r="AE699" s="389"/>
      <c r="AF699" s="399">
        <v>695</v>
      </c>
      <c r="AG699" s="389"/>
      <c r="AH699" s="20"/>
      <c r="AI699" s="303"/>
      <c r="AJ699" s="307"/>
      <c r="AK699" s="161"/>
      <c r="AL699" s="305"/>
      <c r="AM699" s="305"/>
      <c r="AN699" s="162"/>
      <c r="AO699" s="439"/>
      <c r="AP699" s="162"/>
      <c r="AQ699" s="113"/>
      <c r="AR699" s="113"/>
      <c r="AS699" s="384"/>
      <c r="AT699" s="306"/>
      <c r="AU699" s="306"/>
      <c r="AV699" s="160"/>
      <c r="AW699" s="158"/>
      <c r="AX699" s="385"/>
      <c r="AY699" s="453"/>
      <c r="AZ699" s="165"/>
      <c r="BA699" s="301"/>
      <c r="BB699" s="165"/>
      <c r="BC699" s="301"/>
      <c r="BD699" s="165"/>
      <c r="BE699" s="302"/>
      <c r="BF699" s="302"/>
      <c r="BG699" s="165"/>
      <c r="BH699" s="303"/>
      <c r="BI699" s="165"/>
      <c r="BJ699" s="304"/>
      <c r="BK699" s="394"/>
      <c r="BL699" s="302"/>
      <c r="BM699" s="302"/>
      <c r="BN699" s="394"/>
      <c r="BO699" s="302"/>
      <c r="BP699" s="13"/>
      <c r="BQ699" s="302"/>
      <c r="BR699" s="13"/>
      <c r="BS699" s="302"/>
      <c r="BT699" s="13"/>
      <c r="BU699" s="302"/>
      <c r="BV699" s="386"/>
      <c r="BW699" s="303"/>
      <c r="BX699" s="303"/>
      <c r="BY699" s="302"/>
      <c r="BZ699" s="302"/>
      <c r="CA699" s="387"/>
      <c r="CB699" s="395"/>
      <c r="CC699" s="12"/>
      <c r="CD699" s="304"/>
      <c r="CE699" s="14"/>
      <c r="CF699" s="395"/>
      <c r="CG699" s="397"/>
      <c r="CH699" s="300">
        <f t="shared" si="273"/>
        <v>0</v>
      </c>
      <c r="CI699" s="26"/>
      <c r="CJ699" s="17">
        <f t="shared" si="270"/>
        <v>0</v>
      </c>
      <c r="CK699" s="18">
        <f t="shared" si="281"/>
        <v>12.89</v>
      </c>
      <c r="CM699" s="164"/>
      <c r="CN699" s="302"/>
      <c r="CO699" s="13">
        <f t="shared" si="274"/>
        <v>0</v>
      </c>
      <c r="CP699" s="302"/>
      <c r="CQ699" s="13">
        <f t="shared" si="275"/>
        <v>0</v>
      </c>
      <c r="CR699" s="302"/>
      <c r="CS699" s="13">
        <f t="shared" si="276"/>
        <v>0</v>
      </c>
      <c r="CT699" s="302"/>
      <c r="CU699" s="13">
        <f t="shared" si="271"/>
        <v>0</v>
      </c>
      <c r="CV699" s="302"/>
      <c r="CW699" s="13">
        <f t="shared" si="277"/>
        <v>0</v>
      </c>
      <c r="CX699" s="13">
        <f t="shared" si="278"/>
        <v>0</v>
      </c>
      <c r="CY699" s="251">
        <f t="shared" si="279"/>
        <v>0</v>
      </c>
      <c r="CZ699" s="13" t="s">
        <v>29</v>
      </c>
      <c r="DA699" s="13">
        <v>50</v>
      </c>
      <c r="DB699" s="22">
        <f t="shared" si="280"/>
        <v>0</v>
      </c>
      <c r="DD699" s="24"/>
      <c r="DF699" s="163"/>
      <c r="DH699" s="24"/>
      <c r="DI699" s="447"/>
      <c r="DJ699" s="163"/>
    </row>
    <row r="700" spans="1:114" s="7" customFormat="1">
      <c r="A700" s="277">
        <f t="shared" si="264"/>
        <v>50</v>
      </c>
      <c r="B700" s="21" t="e">
        <f>'Calculateur de trading'!I700/C700/W700</f>
        <v>#DIV/0!</v>
      </c>
      <c r="C700" s="278">
        <f t="shared" si="265"/>
        <v>10</v>
      </c>
      <c r="D700" s="278"/>
      <c r="E700" s="273">
        <f t="shared" si="266"/>
        <v>100</v>
      </c>
      <c r="F700" s="271">
        <f t="shared" si="258"/>
        <v>2</v>
      </c>
      <c r="G700" s="271" t="e">
        <f t="shared" si="259"/>
        <v>#DIV/0!</v>
      </c>
      <c r="H700" s="272">
        <f t="shared" si="260"/>
        <v>20</v>
      </c>
      <c r="I700" s="270"/>
      <c r="J700" s="273">
        <f t="shared" si="267"/>
        <v>200</v>
      </c>
      <c r="K700" s="271">
        <f t="shared" si="261"/>
        <v>4</v>
      </c>
      <c r="L700" s="271" t="e">
        <f t="shared" si="262"/>
        <v>#DIV/0!</v>
      </c>
      <c r="M700" s="272">
        <f t="shared" si="263"/>
        <v>40</v>
      </c>
      <c r="N700" s="389"/>
      <c r="O700" s="455" t="e">
        <f>(A700*B700*W700)+(B700*'Calculateur de trading'!H700)</f>
        <v>#DIV/0!</v>
      </c>
      <c r="P700" s="274" t="e">
        <f>O700/'Déscriptions des trades'!CK700</f>
        <v>#DIV/0!</v>
      </c>
      <c r="Q700" s="456" t="e">
        <f>'Déscriptions des trades'!CK700-O700</f>
        <v>#DIV/0!</v>
      </c>
      <c r="R700" s="466" t="e">
        <f t="shared" si="268"/>
        <v>#DIV/0!</v>
      </c>
      <c r="S700" s="389"/>
      <c r="T700" s="12"/>
      <c r="U700" s="25"/>
      <c r="V700" s="15"/>
      <c r="W700" s="490">
        <f t="shared" si="272"/>
        <v>0</v>
      </c>
      <c r="X700" s="21" t="e">
        <f>W700*U700/'Déscriptions des trades'!CK700*'Déscriptions des trades'!B700</f>
        <v>#DIV/0!</v>
      </c>
      <c r="Y700" s="459"/>
      <c r="Z700" s="389"/>
      <c r="AA700" s="23">
        <f t="shared" si="269"/>
        <v>0.1</v>
      </c>
      <c r="AB700" s="17" t="e">
        <f>(AA700*'Déscriptions des trades'!U700*'Déscriptions des trades'!B700/'Déscriptions des trades'!CK700)*'Déscriptions des trades'!W700</f>
        <v>#DIV/0!</v>
      </c>
      <c r="AC700" s="265" t="e">
        <f>AB700*'Déscriptions des trades'!CK700</f>
        <v>#DIV/0!</v>
      </c>
      <c r="AD700" s="266" t="e">
        <f>'Déscriptions des trades'!CK700-AC700</f>
        <v>#DIV/0!</v>
      </c>
      <c r="AE700" s="389"/>
      <c r="AF700" s="399">
        <v>696</v>
      </c>
      <c r="AG700" s="389"/>
      <c r="AH700" s="20"/>
      <c r="AI700" s="303"/>
      <c r="AJ700" s="307"/>
      <c r="AK700" s="161"/>
      <c r="AL700" s="305"/>
      <c r="AM700" s="305"/>
      <c r="AN700" s="162"/>
      <c r="AO700" s="439"/>
      <c r="AP700" s="162"/>
      <c r="AQ700" s="113"/>
      <c r="AR700" s="113"/>
      <c r="AS700" s="384"/>
      <c r="AT700" s="306"/>
      <c r="AU700" s="306"/>
      <c r="AV700" s="160"/>
      <c r="AW700" s="158"/>
      <c r="AX700" s="385"/>
      <c r="AY700" s="453"/>
      <c r="AZ700" s="165"/>
      <c r="BA700" s="301"/>
      <c r="BB700" s="165"/>
      <c r="BC700" s="301"/>
      <c r="BD700" s="165"/>
      <c r="BE700" s="302"/>
      <c r="BF700" s="302"/>
      <c r="BG700" s="165"/>
      <c r="BH700" s="303"/>
      <c r="BI700" s="165"/>
      <c r="BJ700" s="304"/>
      <c r="BK700" s="394"/>
      <c r="BL700" s="302"/>
      <c r="BM700" s="302"/>
      <c r="BN700" s="394"/>
      <c r="BO700" s="302"/>
      <c r="BP700" s="13"/>
      <c r="BQ700" s="302"/>
      <c r="BR700" s="13"/>
      <c r="BS700" s="302"/>
      <c r="BT700" s="13"/>
      <c r="BU700" s="302"/>
      <c r="BV700" s="386"/>
      <c r="BW700" s="303"/>
      <c r="BX700" s="303"/>
      <c r="BY700" s="302"/>
      <c r="BZ700" s="302"/>
      <c r="CA700" s="387"/>
      <c r="CB700" s="395"/>
      <c r="CC700" s="12"/>
      <c r="CD700" s="304"/>
      <c r="CE700" s="14"/>
      <c r="CF700" s="395"/>
      <c r="CG700" s="397"/>
      <c r="CH700" s="300">
        <f t="shared" si="273"/>
        <v>0</v>
      </c>
      <c r="CI700" s="26"/>
      <c r="CJ700" s="17">
        <f t="shared" si="270"/>
        <v>0</v>
      </c>
      <c r="CK700" s="18">
        <f t="shared" si="281"/>
        <v>12.89</v>
      </c>
      <c r="CM700" s="164"/>
      <c r="CN700" s="302"/>
      <c r="CO700" s="13">
        <f t="shared" si="274"/>
        <v>0</v>
      </c>
      <c r="CP700" s="302"/>
      <c r="CQ700" s="13">
        <f t="shared" si="275"/>
        <v>0</v>
      </c>
      <c r="CR700" s="302"/>
      <c r="CS700" s="13">
        <f t="shared" si="276"/>
        <v>0</v>
      </c>
      <c r="CT700" s="302"/>
      <c r="CU700" s="13">
        <f t="shared" si="271"/>
        <v>0</v>
      </c>
      <c r="CV700" s="302"/>
      <c r="CW700" s="13">
        <f t="shared" si="277"/>
        <v>0</v>
      </c>
      <c r="CX700" s="13">
        <f t="shared" si="278"/>
        <v>0</v>
      </c>
      <c r="CY700" s="251">
        <f t="shared" si="279"/>
        <v>0</v>
      </c>
      <c r="CZ700" s="13" t="s">
        <v>29</v>
      </c>
      <c r="DA700" s="13">
        <v>50</v>
      </c>
      <c r="DB700" s="22">
        <f t="shared" si="280"/>
        <v>0</v>
      </c>
      <c r="DD700" s="24"/>
      <c r="DF700" s="163"/>
      <c r="DH700" s="24"/>
      <c r="DI700" s="447"/>
      <c r="DJ700" s="163"/>
    </row>
    <row r="701" spans="1:114" s="7" customFormat="1">
      <c r="A701" s="277">
        <f t="shared" si="264"/>
        <v>50</v>
      </c>
      <c r="B701" s="21" t="e">
        <f>'Calculateur de trading'!I701/C701/W701</f>
        <v>#DIV/0!</v>
      </c>
      <c r="C701" s="278">
        <f t="shared" si="265"/>
        <v>10</v>
      </c>
      <c r="D701" s="426"/>
      <c r="E701" s="273">
        <f t="shared" si="266"/>
        <v>100</v>
      </c>
      <c r="F701" s="271">
        <f t="shared" si="258"/>
        <v>2</v>
      </c>
      <c r="G701" s="271" t="e">
        <f t="shared" si="259"/>
        <v>#DIV/0!</v>
      </c>
      <c r="H701" s="272">
        <f t="shared" si="260"/>
        <v>20</v>
      </c>
      <c r="I701" s="270"/>
      <c r="J701" s="273">
        <f t="shared" si="267"/>
        <v>200</v>
      </c>
      <c r="K701" s="271">
        <f t="shared" si="261"/>
        <v>4</v>
      </c>
      <c r="L701" s="271" t="e">
        <f t="shared" si="262"/>
        <v>#DIV/0!</v>
      </c>
      <c r="M701" s="272">
        <f t="shared" si="263"/>
        <v>40</v>
      </c>
      <c r="N701" s="389"/>
      <c r="O701" s="455" t="e">
        <f>(A701*B701*W701)+(B701*'Calculateur de trading'!H701)</f>
        <v>#DIV/0!</v>
      </c>
      <c r="P701" s="274" t="e">
        <f>O701/'Déscriptions des trades'!CK701</f>
        <v>#DIV/0!</v>
      </c>
      <c r="Q701" s="456" t="e">
        <f>'Déscriptions des trades'!CK701-O701</f>
        <v>#DIV/0!</v>
      </c>
      <c r="R701" s="466" t="e">
        <f t="shared" si="268"/>
        <v>#DIV/0!</v>
      </c>
      <c r="S701" s="389"/>
      <c r="T701" s="12"/>
      <c r="U701" s="25"/>
      <c r="V701" s="15"/>
      <c r="W701" s="490">
        <f t="shared" si="272"/>
        <v>0</v>
      </c>
      <c r="X701" s="21" t="e">
        <f>W701*U701/'Déscriptions des trades'!CK701*'Déscriptions des trades'!B701</f>
        <v>#DIV/0!</v>
      </c>
      <c r="Y701" s="459"/>
      <c r="Z701" s="389"/>
      <c r="AA701" s="23">
        <f t="shared" si="269"/>
        <v>0.1</v>
      </c>
      <c r="AB701" s="17" t="e">
        <f>(AA701*'Déscriptions des trades'!U701*'Déscriptions des trades'!B701/'Déscriptions des trades'!CK701)*'Déscriptions des trades'!W701</f>
        <v>#DIV/0!</v>
      </c>
      <c r="AC701" s="265" t="e">
        <f>AB701*'Déscriptions des trades'!CK701</f>
        <v>#DIV/0!</v>
      </c>
      <c r="AD701" s="266" t="e">
        <f>'Déscriptions des trades'!CK701-AC701</f>
        <v>#DIV/0!</v>
      </c>
      <c r="AE701" s="389"/>
      <c r="AF701" s="399">
        <v>697</v>
      </c>
      <c r="AG701" s="389"/>
      <c r="AH701" s="20"/>
      <c r="AI701" s="303"/>
      <c r="AJ701" s="307"/>
      <c r="AK701" s="161"/>
      <c r="AL701" s="305"/>
      <c r="AM701" s="305"/>
      <c r="AN701" s="162"/>
      <c r="AO701" s="439"/>
      <c r="AP701" s="162"/>
      <c r="AQ701" s="113"/>
      <c r="AR701" s="113"/>
      <c r="AS701" s="384"/>
      <c r="AT701" s="306"/>
      <c r="AU701" s="306"/>
      <c r="AV701" s="160"/>
      <c r="AW701" s="158"/>
      <c r="AX701" s="385"/>
      <c r="AY701" s="453"/>
      <c r="AZ701" s="165"/>
      <c r="BA701" s="301"/>
      <c r="BB701" s="165"/>
      <c r="BC701" s="301"/>
      <c r="BD701" s="165"/>
      <c r="BE701" s="302"/>
      <c r="BF701" s="302"/>
      <c r="BG701" s="165"/>
      <c r="BH701" s="303"/>
      <c r="BI701" s="165"/>
      <c r="BJ701" s="304"/>
      <c r="BK701" s="394"/>
      <c r="BL701" s="302"/>
      <c r="BM701" s="302"/>
      <c r="BN701" s="394"/>
      <c r="BO701" s="302"/>
      <c r="BP701" s="13"/>
      <c r="BQ701" s="302"/>
      <c r="BR701" s="13"/>
      <c r="BS701" s="302"/>
      <c r="BT701" s="13"/>
      <c r="BU701" s="302"/>
      <c r="BV701" s="386"/>
      <c r="BW701" s="303"/>
      <c r="BX701" s="303"/>
      <c r="BY701" s="302"/>
      <c r="BZ701" s="302"/>
      <c r="CA701" s="387"/>
      <c r="CB701" s="395"/>
      <c r="CC701" s="12"/>
      <c r="CD701" s="304"/>
      <c r="CE701" s="14"/>
      <c r="CF701" s="395"/>
      <c r="CG701" s="397"/>
      <c r="CH701" s="300">
        <f t="shared" si="273"/>
        <v>0</v>
      </c>
      <c r="CI701" s="26"/>
      <c r="CJ701" s="17">
        <f t="shared" si="270"/>
        <v>0</v>
      </c>
      <c r="CK701" s="18">
        <f t="shared" si="281"/>
        <v>12.89</v>
      </c>
      <c r="CM701" s="164"/>
      <c r="CN701" s="302"/>
      <c r="CO701" s="13">
        <f t="shared" si="274"/>
        <v>0</v>
      </c>
      <c r="CP701" s="302"/>
      <c r="CQ701" s="13">
        <f t="shared" si="275"/>
        <v>0</v>
      </c>
      <c r="CR701" s="302"/>
      <c r="CS701" s="13">
        <f t="shared" si="276"/>
        <v>0</v>
      </c>
      <c r="CT701" s="302"/>
      <c r="CU701" s="13">
        <f t="shared" si="271"/>
        <v>0</v>
      </c>
      <c r="CV701" s="302"/>
      <c r="CW701" s="13">
        <f t="shared" si="277"/>
        <v>0</v>
      </c>
      <c r="CX701" s="13">
        <f t="shared" si="278"/>
        <v>0</v>
      </c>
      <c r="CY701" s="251">
        <f t="shared" si="279"/>
        <v>0</v>
      </c>
      <c r="CZ701" s="13" t="s">
        <v>29</v>
      </c>
      <c r="DA701" s="13">
        <v>50</v>
      </c>
      <c r="DB701" s="22">
        <f t="shared" si="280"/>
        <v>0</v>
      </c>
      <c r="DD701" s="24"/>
      <c r="DF701" s="163"/>
      <c r="DH701" s="24"/>
      <c r="DI701" s="447"/>
      <c r="DJ701" s="163"/>
    </row>
    <row r="702" spans="1:114" s="7" customFormat="1">
      <c r="A702" s="277">
        <f t="shared" si="264"/>
        <v>50</v>
      </c>
      <c r="B702" s="21" t="e">
        <f>'Calculateur de trading'!I702/C702/W702</f>
        <v>#DIV/0!</v>
      </c>
      <c r="C702" s="278">
        <f t="shared" si="265"/>
        <v>10</v>
      </c>
      <c r="D702" s="278"/>
      <c r="E702" s="273">
        <f t="shared" si="266"/>
        <v>100</v>
      </c>
      <c r="F702" s="271">
        <f t="shared" si="258"/>
        <v>2</v>
      </c>
      <c r="G702" s="271" t="e">
        <f t="shared" si="259"/>
        <v>#DIV/0!</v>
      </c>
      <c r="H702" s="272">
        <f t="shared" si="260"/>
        <v>20</v>
      </c>
      <c r="I702" s="270"/>
      <c r="J702" s="273">
        <f t="shared" si="267"/>
        <v>200</v>
      </c>
      <c r="K702" s="271">
        <f t="shared" si="261"/>
        <v>4</v>
      </c>
      <c r="L702" s="271" t="e">
        <f t="shared" si="262"/>
        <v>#DIV/0!</v>
      </c>
      <c r="M702" s="272">
        <f t="shared" si="263"/>
        <v>40</v>
      </c>
      <c r="N702" s="389"/>
      <c r="O702" s="455" t="e">
        <f>(A702*B702*W702)+(B702*'Calculateur de trading'!H702)</f>
        <v>#DIV/0!</v>
      </c>
      <c r="P702" s="274" t="e">
        <f>O702/'Déscriptions des trades'!CK702</f>
        <v>#DIV/0!</v>
      </c>
      <c r="Q702" s="456" t="e">
        <f>'Déscriptions des trades'!CK702-O702</f>
        <v>#DIV/0!</v>
      </c>
      <c r="R702" s="466" t="e">
        <f t="shared" si="268"/>
        <v>#DIV/0!</v>
      </c>
      <c r="S702" s="389"/>
      <c r="T702" s="12"/>
      <c r="U702" s="25"/>
      <c r="V702" s="15"/>
      <c r="W702" s="490">
        <f t="shared" si="272"/>
        <v>0</v>
      </c>
      <c r="X702" s="21" t="e">
        <f>W702*U702/'Déscriptions des trades'!CK702*'Déscriptions des trades'!B702</f>
        <v>#DIV/0!</v>
      </c>
      <c r="Y702" s="459"/>
      <c r="Z702" s="389"/>
      <c r="AA702" s="23">
        <f t="shared" si="269"/>
        <v>0.1</v>
      </c>
      <c r="AB702" s="17" t="e">
        <f>(AA702*'Déscriptions des trades'!U702*'Déscriptions des trades'!B702/'Déscriptions des trades'!CK702)*'Déscriptions des trades'!W702</f>
        <v>#DIV/0!</v>
      </c>
      <c r="AC702" s="265" t="e">
        <f>AB702*'Déscriptions des trades'!CK702</f>
        <v>#DIV/0!</v>
      </c>
      <c r="AD702" s="266" t="e">
        <f>'Déscriptions des trades'!CK702-AC702</f>
        <v>#DIV/0!</v>
      </c>
      <c r="AE702" s="389"/>
      <c r="AF702" s="399">
        <v>698</v>
      </c>
      <c r="AG702" s="389"/>
      <c r="AH702" s="20"/>
      <c r="AI702" s="303"/>
      <c r="AJ702" s="307"/>
      <c r="AK702" s="161"/>
      <c r="AL702" s="305"/>
      <c r="AM702" s="305"/>
      <c r="AN702" s="162"/>
      <c r="AO702" s="439"/>
      <c r="AP702" s="162"/>
      <c r="AQ702" s="113"/>
      <c r="AR702" s="113"/>
      <c r="AS702" s="384"/>
      <c r="AT702" s="306"/>
      <c r="AU702" s="306"/>
      <c r="AV702" s="160"/>
      <c r="AW702" s="158"/>
      <c r="AX702" s="385"/>
      <c r="AY702" s="453"/>
      <c r="AZ702" s="165"/>
      <c r="BA702" s="301"/>
      <c r="BB702" s="165"/>
      <c r="BC702" s="301"/>
      <c r="BD702" s="165"/>
      <c r="BE702" s="302"/>
      <c r="BF702" s="302"/>
      <c r="BG702" s="165"/>
      <c r="BH702" s="303"/>
      <c r="BI702" s="165"/>
      <c r="BJ702" s="304"/>
      <c r="BK702" s="394"/>
      <c r="BL702" s="302"/>
      <c r="BM702" s="302"/>
      <c r="BN702" s="394"/>
      <c r="BO702" s="302"/>
      <c r="BP702" s="13"/>
      <c r="BQ702" s="302"/>
      <c r="BR702" s="13"/>
      <c r="BS702" s="302"/>
      <c r="BT702" s="13"/>
      <c r="BU702" s="302"/>
      <c r="BV702" s="386"/>
      <c r="BW702" s="303"/>
      <c r="BX702" s="303"/>
      <c r="BY702" s="302"/>
      <c r="BZ702" s="302"/>
      <c r="CA702" s="387"/>
      <c r="CB702" s="395"/>
      <c r="CC702" s="12"/>
      <c r="CD702" s="304"/>
      <c r="CE702" s="14"/>
      <c r="CF702" s="395"/>
      <c r="CG702" s="397"/>
      <c r="CH702" s="300">
        <f t="shared" si="273"/>
        <v>0</v>
      </c>
      <c r="CI702" s="26"/>
      <c r="CJ702" s="17">
        <f t="shared" si="270"/>
        <v>0</v>
      </c>
      <c r="CK702" s="18">
        <f t="shared" si="281"/>
        <v>12.89</v>
      </c>
      <c r="CM702" s="164"/>
      <c r="CN702" s="302"/>
      <c r="CO702" s="13">
        <f t="shared" si="274"/>
        <v>0</v>
      </c>
      <c r="CP702" s="302"/>
      <c r="CQ702" s="13">
        <f t="shared" si="275"/>
        <v>0</v>
      </c>
      <c r="CR702" s="302"/>
      <c r="CS702" s="13">
        <f t="shared" si="276"/>
        <v>0</v>
      </c>
      <c r="CT702" s="302"/>
      <c r="CU702" s="13">
        <f t="shared" si="271"/>
        <v>0</v>
      </c>
      <c r="CV702" s="302"/>
      <c r="CW702" s="13">
        <f t="shared" si="277"/>
        <v>0</v>
      </c>
      <c r="CX702" s="13">
        <f t="shared" si="278"/>
        <v>0</v>
      </c>
      <c r="CY702" s="251">
        <f t="shared" si="279"/>
        <v>0</v>
      </c>
      <c r="CZ702" s="13" t="s">
        <v>29</v>
      </c>
      <c r="DA702" s="13">
        <v>50</v>
      </c>
      <c r="DB702" s="22">
        <f t="shared" si="280"/>
        <v>0</v>
      </c>
      <c r="DD702" s="24"/>
      <c r="DF702" s="163"/>
      <c r="DH702" s="24"/>
      <c r="DI702" s="447"/>
      <c r="DJ702" s="163"/>
    </row>
    <row r="703" spans="1:114" s="7" customFormat="1">
      <c r="A703" s="277">
        <f t="shared" si="264"/>
        <v>50</v>
      </c>
      <c r="B703" s="21" t="e">
        <f>'Calculateur de trading'!I703/C703/W703</f>
        <v>#DIV/0!</v>
      </c>
      <c r="C703" s="278">
        <f t="shared" si="265"/>
        <v>10</v>
      </c>
      <c r="D703" s="426"/>
      <c r="E703" s="273">
        <f t="shared" si="266"/>
        <v>100</v>
      </c>
      <c r="F703" s="271">
        <f t="shared" si="258"/>
        <v>2</v>
      </c>
      <c r="G703" s="271" t="e">
        <f t="shared" si="259"/>
        <v>#DIV/0!</v>
      </c>
      <c r="H703" s="272">
        <f t="shared" si="260"/>
        <v>20</v>
      </c>
      <c r="I703" s="270"/>
      <c r="J703" s="273">
        <f t="shared" si="267"/>
        <v>200</v>
      </c>
      <c r="K703" s="271">
        <f t="shared" si="261"/>
        <v>4</v>
      </c>
      <c r="L703" s="271" t="e">
        <f t="shared" si="262"/>
        <v>#DIV/0!</v>
      </c>
      <c r="M703" s="272">
        <f t="shared" si="263"/>
        <v>40</v>
      </c>
      <c r="N703" s="389"/>
      <c r="O703" s="455" t="e">
        <f>(A703*B703*W703)+(B703*'Calculateur de trading'!H703)</f>
        <v>#DIV/0!</v>
      </c>
      <c r="P703" s="274" t="e">
        <f>O703/'Déscriptions des trades'!CK703</f>
        <v>#DIV/0!</v>
      </c>
      <c r="Q703" s="456" t="e">
        <f>'Déscriptions des trades'!CK703-O703</f>
        <v>#DIV/0!</v>
      </c>
      <c r="R703" s="466" t="e">
        <f t="shared" si="268"/>
        <v>#DIV/0!</v>
      </c>
      <c r="S703" s="389"/>
      <c r="T703" s="12"/>
      <c r="U703" s="25"/>
      <c r="V703" s="15"/>
      <c r="W703" s="490">
        <f t="shared" si="272"/>
        <v>0</v>
      </c>
      <c r="X703" s="21" t="e">
        <f>W703*U703/'Déscriptions des trades'!CK703*'Déscriptions des trades'!B703</f>
        <v>#DIV/0!</v>
      </c>
      <c r="Y703" s="459"/>
      <c r="Z703" s="389"/>
      <c r="AA703" s="23">
        <f t="shared" si="269"/>
        <v>0.1</v>
      </c>
      <c r="AB703" s="17" t="e">
        <f>(AA703*'Déscriptions des trades'!U703*'Déscriptions des trades'!B703/'Déscriptions des trades'!CK703)*'Déscriptions des trades'!W703</f>
        <v>#DIV/0!</v>
      </c>
      <c r="AC703" s="265" t="e">
        <f>AB703*'Déscriptions des trades'!CK703</f>
        <v>#DIV/0!</v>
      </c>
      <c r="AD703" s="266" t="e">
        <f>'Déscriptions des trades'!CK703-AC703</f>
        <v>#DIV/0!</v>
      </c>
      <c r="AE703" s="389"/>
      <c r="AF703" s="399">
        <v>699</v>
      </c>
      <c r="AG703" s="389"/>
      <c r="AH703" s="20"/>
      <c r="AI703" s="303"/>
      <c r="AJ703" s="307"/>
      <c r="AK703" s="161"/>
      <c r="AL703" s="305"/>
      <c r="AM703" s="305"/>
      <c r="AN703" s="162"/>
      <c r="AO703" s="439"/>
      <c r="AP703" s="162"/>
      <c r="AQ703" s="113"/>
      <c r="AR703" s="113"/>
      <c r="AS703" s="384"/>
      <c r="AT703" s="306"/>
      <c r="AU703" s="306"/>
      <c r="AV703" s="160"/>
      <c r="AW703" s="158"/>
      <c r="AX703" s="385"/>
      <c r="AY703" s="453"/>
      <c r="AZ703" s="165"/>
      <c r="BA703" s="301"/>
      <c r="BB703" s="165"/>
      <c r="BC703" s="301"/>
      <c r="BD703" s="165"/>
      <c r="BE703" s="302"/>
      <c r="BF703" s="302"/>
      <c r="BG703" s="165"/>
      <c r="BH703" s="303"/>
      <c r="BI703" s="165"/>
      <c r="BJ703" s="304"/>
      <c r="BK703" s="394"/>
      <c r="BL703" s="302"/>
      <c r="BM703" s="302"/>
      <c r="BN703" s="394"/>
      <c r="BO703" s="302"/>
      <c r="BP703" s="13"/>
      <c r="BQ703" s="302"/>
      <c r="BR703" s="13"/>
      <c r="BS703" s="302"/>
      <c r="BT703" s="13"/>
      <c r="BU703" s="302"/>
      <c r="BV703" s="386"/>
      <c r="BW703" s="303"/>
      <c r="BX703" s="303"/>
      <c r="BY703" s="302"/>
      <c r="BZ703" s="302"/>
      <c r="CA703" s="387"/>
      <c r="CB703" s="395"/>
      <c r="CC703" s="12"/>
      <c r="CD703" s="304"/>
      <c r="CE703" s="14"/>
      <c r="CF703" s="395"/>
      <c r="CG703" s="397"/>
      <c r="CH703" s="300">
        <f t="shared" si="273"/>
        <v>0</v>
      </c>
      <c r="CI703" s="26"/>
      <c r="CJ703" s="17">
        <f t="shared" si="270"/>
        <v>0</v>
      </c>
      <c r="CK703" s="18">
        <f t="shared" si="281"/>
        <v>12.89</v>
      </c>
      <c r="CM703" s="164"/>
      <c r="CN703" s="302"/>
      <c r="CO703" s="13">
        <f t="shared" si="274"/>
        <v>0</v>
      </c>
      <c r="CP703" s="302"/>
      <c r="CQ703" s="13">
        <f t="shared" si="275"/>
        <v>0</v>
      </c>
      <c r="CR703" s="302"/>
      <c r="CS703" s="13">
        <f t="shared" si="276"/>
        <v>0</v>
      </c>
      <c r="CT703" s="302"/>
      <c r="CU703" s="13">
        <f t="shared" si="271"/>
        <v>0</v>
      </c>
      <c r="CV703" s="302"/>
      <c r="CW703" s="13">
        <f t="shared" si="277"/>
        <v>0</v>
      </c>
      <c r="CX703" s="13">
        <f t="shared" si="278"/>
        <v>0</v>
      </c>
      <c r="CY703" s="251">
        <f t="shared" si="279"/>
        <v>0</v>
      </c>
      <c r="CZ703" s="13" t="s">
        <v>29</v>
      </c>
      <c r="DA703" s="13">
        <v>50</v>
      </c>
      <c r="DB703" s="22">
        <f t="shared" si="280"/>
        <v>0</v>
      </c>
      <c r="DD703" s="24"/>
      <c r="DF703" s="163"/>
      <c r="DH703" s="24"/>
      <c r="DI703" s="447"/>
      <c r="DJ703" s="163"/>
    </row>
    <row r="704" spans="1:114" s="7" customFormat="1">
      <c r="A704" s="277">
        <f t="shared" si="264"/>
        <v>50</v>
      </c>
      <c r="B704" s="21" t="e">
        <f>'Calculateur de trading'!I704/C704/W704</f>
        <v>#DIV/0!</v>
      </c>
      <c r="C704" s="278">
        <f t="shared" si="265"/>
        <v>10</v>
      </c>
      <c r="D704" s="278"/>
      <c r="E704" s="273">
        <f t="shared" si="266"/>
        <v>100</v>
      </c>
      <c r="F704" s="271">
        <f t="shared" si="258"/>
        <v>2</v>
      </c>
      <c r="G704" s="271" t="e">
        <f t="shared" si="259"/>
        <v>#DIV/0!</v>
      </c>
      <c r="H704" s="272">
        <f t="shared" si="260"/>
        <v>20</v>
      </c>
      <c r="I704" s="270"/>
      <c r="J704" s="273">
        <f t="shared" si="267"/>
        <v>200</v>
      </c>
      <c r="K704" s="271">
        <f t="shared" si="261"/>
        <v>4</v>
      </c>
      <c r="L704" s="271" t="e">
        <f t="shared" si="262"/>
        <v>#DIV/0!</v>
      </c>
      <c r="M704" s="272">
        <f t="shared" si="263"/>
        <v>40</v>
      </c>
      <c r="N704" s="389"/>
      <c r="O704" s="455" t="e">
        <f>(A704*B704*W704)+(B704*'Calculateur de trading'!H704)</f>
        <v>#DIV/0!</v>
      </c>
      <c r="P704" s="274" t="e">
        <f>O704/'Déscriptions des trades'!CK704</f>
        <v>#DIV/0!</v>
      </c>
      <c r="Q704" s="456" t="e">
        <f>'Déscriptions des trades'!CK704-O704</f>
        <v>#DIV/0!</v>
      </c>
      <c r="R704" s="466" t="e">
        <f t="shared" si="268"/>
        <v>#DIV/0!</v>
      </c>
      <c r="S704" s="389"/>
      <c r="T704" s="12"/>
      <c r="U704" s="25"/>
      <c r="V704" s="15"/>
      <c r="W704" s="490">
        <f t="shared" si="272"/>
        <v>0</v>
      </c>
      <c r="X704" s="21" t="e">
        <f>W704*U704/'Déscriptions des trades'!CK704*'Déscriptions des trades'!B704</f>
        <v>#DIV/0!</v>
      </c>
      <c r="Y704" s="459"/>
      <c r="Z704" s="389"/>
      <c r="AA704" s="23">
        <f t="shared" si="269"/>
        <v>0.1</v>
      </c>
      <c r="AB704" s="17" t="e">
        <f>(AA704*'Déscriptions des trades'!U704*'Déscriptions des trades'!B704/'Déscriptions des trades'!CK704)*'Déscriptions des trades'!W704</f>
        <v>#DIV/0!</v>
      </c>
      <c r="AC704" s="265" t="e">
        <f>AB704*'Déscriptions des trades'!CK704</f>
        <v>#DIV/0!</v>
      </c>
      <c r="AD704" s="266" t="e">
        <f>'Déscriptions des trades'!CK704-AC704</f>
        <v>#DIV/0!</v>
      </c>
      <c r="AE704" s="389"/>
      <c r="AF704" s="399">
        <v>700</v>
      </c>
      <c r="AG704" s="389"/>
      <c r="AH704" s="20"/>
      <c r="AI704" s="303"/>
      <c r="AJ704" s="307"/>
      <c r="AK704" s="161"/>
      <c r="AL704" s="305"/>
      <c r="AM704" s="305"/>
      <c r="AN704" s="162"/>
      <c r="AO704" s="439"/>
      <c r="AP704" s="162"/>
      <c r="AQ704" s="113"/>
      <c r="AR704" s="113"/>
      <c r="AS704" s="384"/>
      <c r="AT704" s="306"/>
      <c r="AU704" s="306"/>
      <c r="AV704" s="160"/>
      <c r="AW704" s="158"/>
      <c r="AX704" s="385"/>
      <c r="AY704" s="453"/>
      <c r="AZ704" s="165"/>
      <c r="BA704" s="301"/>
      <c r="BB704" s="165"/>
      <c r="BC704" s="301"/>
      <c r="BD704" s="165"/>
      <c r="BE704" s="302"/>
      <c r="BF704" s="302"/>
      <c r="BG704" s="165"/>
      <c r="BH704" s="303"/>
      <c r="BI704" s="165"/>
      <c r="BJ704" s="304"/>
      <c r="BK704" s="394"/>
      <c r="BL704" s="302"/>
      <c r="BM704" s="302"/>
      <c r="BN704" s="394"/>
      <c r="BO704" s="302"/>
      <c r="BP704" s="13"/>
      <c r="BQ704" s="302"/>
      <c r="BR704" s="13"/>
      <c r="BS704" s="302"/>
      <c r="BT704" s="13"/>
      <c r="BU704" s="302"/>
      <c r="BV704" s="386"/>
      <c r="BW704" s="303"/>
      <c r="BX704" s="303"/>
      <c r="BY704" s="302"/>
      <c r="BZ704" s="302"/>
      <c r="CA704" s="387"/>
      <c r="CB704" s="395"/>
      <c r="CC704" s="12"/>
      <c r="CD704" s="304"/>
      <c r="CE704" s="14"/>
      <c r="CF704" s="395"/>
      <c r="CG704" s="397"/>
      <c r="CH704" s="300">
        <f t="shared" si="273"/>
        <v>0</v>
      </c>
      <c r="CI704" s="26"/>
      <c r="CJ704" s="17">
        <f t="shared" si="270"/>
        <v>0</v>
      </c>
      <c r="CK704" s="18">
        <f t="shared" si="281"/>
        <v>12.89</v>
      </c>
      <c r="CM704" s="164"/>
      <c r="CN704" s="302"/>
      <c r="CO704" s="13">
        <f t="shared" si="274"/>
        <v>0</v>
      </c>
      <c r="CP704" s="302"/>
      <c r="CQ704" s="13">
        <f t="shared" si="275"/>
        <v>0</v>
      </c>
      <c r="CR704" s="302"/>
      <c r="CS704" s="13">
        <f t="shared" si="276"/>
        <v>0</v>
      </c>
      <c r="CT704" s="302"/>
      <c r="CU704" s="13">
        <f t="shared" si="271"/>
        <v>0</v>
      </c>
      <c r="CV704" s="302"/>
      <c r="CW704" s="13">
        <f t="shared" si="277"/>
        <v>0</v>
      </c>
      <c r="CX704" s="13">
        <f t="shared" si="278"/>
        <v>0</v>
      </c>
      <c r="CY704" s="251">
        <f t="shared" si="279"/>
        <v>0</v>
      </c>
      <c r="CZ704" s="13" t="s">
        <v>29</v>
      </c>
      <c r="DA704" s="13">
        <v>50</v>
      </c>
      <c r="DB704" s="22">
        <f t="shared" si="280"/>
        <v>0</v>
      </c>
      <c r="DD704" s="24"/>
      <c r="DF704" s="163"/>
      <c r="DH704" s="24"/>
      <c r="DI704" s="447"/>
      <c r="DJ704" s="163"/>
    </row>
    <row r="705" spans="1:114" s="7" customFormat="1">
      <c r="A705" s="277">
        <f t="shared" si="264"/>
        <v>50</v>
      </c>
      <c r="B705" s="21" t="e">
        <f>'Calculateur de trading'!I705/C705/W705</f>
        <v>#DIV/0!</v>
      </c>
      <c r="C705" s="278">
        <f t="shared" si="265"/>
        <v>10</v>
      </c>
      <c r="D705" s="426"/>
      <c r="E705" s="273">
        <f t="shared" si="266"/>
        <v>100</v>
      </c>
      <c r="F705" s="271">
        <f t="shared" si="258"/>
        <v>2</v>
      </c>
      <c r="G705" s="271" t="e">
        <f t="shared" si="259"/>
        <v>#DIV/0!</v>
      </c>
      <c r="H705" s="272">
        <f t="shared" si="260"/>
        <v>20</v>
      </c>
      <c r="I705" s="270"/>
      <c r="J705" s="273">
        <f t="shared" si="267"/>
        <v>200</v>
      </c>
      <c r="K705" s="271">
        <f t="shared" si="261"/>
        <v>4</v>
      </c>
      <c r="L705" s="271" t="e">
        <f t="shared" si="262"/>
        <v>#DIV/0!</v>
      </c>
      <c r="M705" s="272">
        <f t="shared" si="263"/>
        <v>40</v>
      </c>
      <c r="N705" s="389"/>
      <c r="O705" s="455" t="e">
        <f>(A705*B705*W705)+(B705*'Calculateur de trading'!H705)</f>
        <v>#DIV/0!</v>
      </c>
      <c r="P705" s="274" t="e">
        <f>O705/'Déscriptions des trades'!CK705</f>
        <v>#DIV/0!</v>
      </c>
      <c r="Q705" s="456" t="e">
        <f>'Déscriptions des trades'!CK705-O705</f>
        <v>#DIV/0!</v>
      </c>
      <c r="R705" s="466" t="e">
        <f t="shared" si="268"/>
        <v>#DIV/0!</v>
      </c>
      <c r="S705" s="389"/>
      <c r="T705" s="12"/>
      <c r="U705" s="25"/>
      <c r="V705" s="15"/>
      <c r="W705" s="490">
        <f t="shared" si="272"/>
        <v>0</v>
      </c>
      <c r="X705" s="21" t="e">
        <f>W705*U705/'Déscriptions des trades'!CK705*'Déscriptions des trades'!B705</f>
        <v>#DIV/0!</v>
      </c>
      <c r="Y705" s="459"/>
      <c r="Z705" s="389"/>
      <c r="AA705" s="23">
        <f t="shared" si="269"/>
        <v>0.1</v>
      </c>
      <c r="AB705" s="17" t="e">
        <f>(AA705*'Déscriptions des trades'!U705*'Déscriptions des trades'!B705/'Déscriptions des trades'!CK705)*'Déscriptions des trades'!W705</f>
        <v>#DIV/0!</v>
      </c>
      <c r="AC705" s="265" t="e">
        <f>AB705*'Déscriptions des trades'!CK705</f>
        <v>#DIV/0!</v>
      </c>
      <c r="AD705" s="266" t="e">
        <f>'Déscriptions des trades'!CK705-AC705</f>
        <v>#DIV/0!</v>
      </c>
      <c r="AE705" s="389"/>
      <c r="AF705" s="399">
        <v>701</v>
      </c>
      <c r="AG705" s="389"/>
      <c r="AH705" s="20"/>
      <c r="AI705" s="303"/>
      <c r="AJ705" s="307"/>
      <c r="AK705" s="161"/>
      <c r="AL705" s="305"/>
      <c r="AM705" s="305"/>
      <c r="AN705" s="162"/>
      <c r="AO705" s="439"/>
      <c r="AP705" s="162"/>
      <c r="AQ705" s="113"/>
      <c r="AR705" s="113"/>
      <c r="AS705" s="384"/>
      <c r="AT705" s="306"/>
      <c r="AU705" s="306"/>
      <c r="AV705" s="160"/>
      <c r="AW705" s="158"/>
      <c r="AX705" s="385"/>
      <c r="AY705" s="453"/>
      <c r="AZ705" s="165"/>
      <c r="BA705" s="301"/>
      <c r="BB705" s="165"/>
      <c r="BC705" s="301"/>
      <c r="BD705" s="165"/>
      <c r="BE705" s="302"/>
      <c r="BF705" s="302"/>
      <c r="BG705" s="165"/>
      <c r="BH705" s="303"/>
      <c r="BI705" s="165"/>
      <c r="BJ705" s="304"/>
      <c r="BK705" s="394"/>
      <c r="BL705" s="302"/>
      <c r="BM705" s="302"/>
      <c r="BN705" s="394"/>
      <c r="BO705" s="302"/>
      <c r="BP705" s="13"/>
      <c r="BQ705" s="302"/>
      <c r="BR705" s="13"/>
      <c r="BS705" s="302"/>
      <c r="BT705" s="13"/>
      <c r="BU705" s="302"/>
      <c r="BV705" s="386"/>
      <c r="BW705" s="303"/>
      <c r="BX705" s="303"/>
      <c r="BY705" s="302"/>
      <c r="BZ705" s="302"/>
      <c r="CA705" s="387"/>
      <c r="CB705" s="395"/>
      <c r="CC705" s="12"/>
      <c r="CD705" s="304"/>
      <c r="CE705" s="14"/>
      <c r="CF705" s="395"/>
      <c r="CG705" s="397"/>
      <c r="CH705" s="300">
        <f t="shared" si="273"/>
        <v>0</v>
      </c>
      <c r="CI705" s="26"/>
      <c r="CJ705" s="17">
        <f t="shared" si="270"/>
        <v>0</v>
      </c>
      <c r="CK705" s="18">
        <f t="shared" si="281"/>
        <v>12.89</v>
      </c>
      <c r="CM705" s="164"/>
      <c r="CN705" s="302"/>
      <c r="CO705" s="13">
        <f t="shared" si="274"/>
        <v>0</v>
      </c>
      <c r="CP705" s="302"/>
      <c r="CQ705" s="13">
        <f t="shared" si="275"/>
        <v>0</v>
      </c>
      <c r="CR705" s="302"/>
      <c r="CS705" s="13">
        <f t="shared" si="276"/>
        <v>0</v>
      </c>
      <c r="CT705" s="302"/>
      <c r="CU705" s="13">
        <f t="shared" si="271"/>
        <v>0</v>
      </c>
      <c r="CV705" s="302"/>
      <c r="CW705" s="13">
        <f t="shared" si="277"/>
        <v>0</v>
      </c>
      <c r="CX705" s="13">
        <f t="shared" si="278"/>
        <v>0</v>
      </c>
      <c r="CY705" s="251">
        <f t="shared" si="279"/>
        <v>0</v>
      </c>
      <c r="CZ705" s="13" t="s">
        <v>29</v>
      </c>
      <c r="DA705" s="13">
        <v>50</v>
      </c>
      <c r="DB705" s="22">
        <f t="shared" si="280"/>
        <v>0</v>
      </c>
      <c r="DD705" s="24"/>
      <c r="DF705" s="163"/>
      <c r="DH705" s="24"/>
      <c r="DI705" s="447"/>
      <c r="DJ705" s="163"/>
    </row>
    <row r="706" spans="1:114" s="7" customFormat="1">
      <c r="A706" s="277">
        <f t="shared" si="264"/>
        <v>50</v>
      </c>
      <c r="B706" s="21" t="e">
        <f>'Calculateur de trading'!I706/C706/W706</f>
        <v>#DIV/0!</v>
      </c>
      <c r="C706" s="278">
        <f t="shared" si="265"/>
        <v>10</v>
      </c>
      <c r="D706" s="426"/>
      <c r="E706" s="273">
        <f t="shared" si="266"/>
        <v>100</v>
      </c>
      <c r="F706" s="271">
        <f t="shared" si="258"/>
        <v>2</v>
      </c>
      <c r="G706" s="271" t="e">
        <f t="shared" si="259"/>
        <v>#DIV/0!</v>
      </c>
      <c r="H706" s="272">
        <f t="shared" si="260"/>
        <v>20</v>
      </c>
      <c r="I706" s="270"/>
      <c r="J706" s="273">
        <f t="shared" si="267"/>
        <v>200</v>
      </c>
      <c r="K706" s="271">
        <f t="shared" si="261"/>
        <v>4</v>
      </c>
      <c r="L706" s="271" t="e">
        <f t="shared" si="262"/>
        <v>#DIV/0!</v>
      </c>
      <c r="M706" s="272">
        <f t="shared" si="263"/>
        <v>40</v>
      </c>
      <c r="N706" s="389"/>
      <c r="O706" s="455" t="e">
        <f>(A706*B706*W706)+(B706*'Calculateur de trading'!H706)</f>
        <v>#DIV/0!</v>
      </c>
      <c r="P706" s="274" t="e">
        <f>O706/'Déscriptions des trades'!CK706</f>
        <v>#DIV/0!</v>
      </c>
      <c r="Q706" s="456" t="e">
        <f>'Déscriptions des trades'!CK706-O706</f>
        <v>#DIV/0!</v>
      </c>
      <c r="R706" s="466" t="e">
        <f t="shared" si="268"/>
        <v>#DIV/0!</v>
      </c>
      <c r="S706" s="389"/>
      <c r="T706" s="12"/>
      <c r="U706" s="25"/>
      <c r="V706" s="15"/>
      <c r="W706" s="490">
        <f t="shared" si="272"/>
        <v>0</v>
      </c>
      <c r="X706" s="21" t="e">
        <f>W706*U706/'Déscriptions des trades'!CK706*'Déscriptions des trades'!B706</f>
        <v>#DIV/0!</v>
      </c>
      <c r="Y706" s="459"/>
      <c r="Z706" s="389"/>
      <c r="AA706" s="23">
        <f t="shared" si="269"/>
        <v>0.1</v>
      </c>
      <c r="AB706" s="17" t="e">
        <f>(AA706*'Déscriptions des trades'!U706*'Déscriptions des trades'!B706/'Déscriptions des trades'!CK706)*'Déscriptions des trades'!W706</f>
        <v>#DIV/0!</v>
      </c>
      <c r="AC706" s="265" t="e">
        <f>AB706*'Déscriptions des trades'!CK706</f>
        <v>#DIV/0!</v>
      </c>
      <c r="AD706" s="266" t="e">
        <f>'Déscriptions des trades'!CK706-AC706</f>
        <v>#DIV/0!</v>
      </c>
      <c r="AE706" s="389"/>
      <c r="AF706" s="399">
        <v>702</v>
      </c>
      <c r="AG706" s="389"/>
      <c r="AH706" s="20"/>
      <c r="AI706" s="303"/>
      <c r="AJ706" s="307"/>
      <c r="AK706" s="161"/>
      <c r="AL706" s="305"/>
      <c r="AM706" s="305"/>
      <c r="AN706" s="162"/>
      <c r="AO706" s="439"/>
      <c r="AP706" s="162"/>
      <c r="AQ706" s="113"/>
      <c r="AR706" s="113"/>
      <c r="AS706" s="384"/>
      <c r="AT706" s="306"/>
      <c r="AU706" s="306"/>
      <c r="AV706" s="160"/>
      <c r="AW706" s="158"/>
      <c r="AX706" s="385"/>
      <c r="AY706" s="453"/>
      <c r="AZ706" s="165"/>
      <c r="BA706" s="301"/>
      <c r="BB706" s="165"/>
      <c r="BC706" s="301"/>
      <c r="BD706" s="165"/>
      <c r="BE706" s="302"/>
      <c r="BF706" s="302"/>
      <c r="BG706" s="165"/>
      <c r="BH706" s="303"/>
      <c r="BI706" s="165"/>
      <c r="BJ706" s="304"/>
      <c r="BK706" s="394"/>
      <c r="BL706" s="302"/>
      <c r="BM706" s="302"/>
      <c r="BN706" s="394"/>
      <c r="BO706" s="302"/>
      <c r="BP706" s="13"/>
      <c r="BQ706" s="302"/>
      <c r="BR706" s="13"/>
      <c r="BS706" s="302"/>
      <c r="BT706" s="13"/>
      <c r="BU706" s="302"/>
      <c r="BV706" s="386"/>
      <c r="BW706" s="303"/>
      <c r="BX706" s="303"/>
      <c r="BY706" s="302"/>
      <c r="BZ706" s="302"/>
      <c r="CA706" s="387"/>
      <c r="CB706" s="395"/>
      <c r="CC706" s="12"/>
      <c r="CD706" s="304"/>
      <c r="CE706" s="14"/>
      <c r="CF706" s="395"/>
      <c r="CG706" s="397"/>
      <c r="CH706" s="300">
        <f t="shared" si="273"/>
        <v>0</v>
      </c>
      <c r="CI706" s="26"/>
      <c r="CJ706" s="17">
        <f t="shared" si="270"/>
        <v>0</v>
      </c>
      <c r="CK706" s="18">
        <f t="shared" si="281"/>
        <v>12.89</v>
      </c>
      <c r="CM706" s="164"/>
      <c r="CN706" s="302"/>
      <c r="CO706" s="13">
        <f t="shared" si="274"/>
        <v>0</v>
      </c>
      <c r="CP706" s="302"/>
      <c r="CQ706" s="13">
        <f t="shared" si="275"/>
        <v>0</v>
      </c>
      <c r="CR706" s="302"/>
      <c r="CS706" s="13">
        <f t="shared" si="276"/>
        <v>0</v>
      </c>
      <c r="CT706" s="302"/>
      <c r="CU706" s="13">
        <f t="shared" si="271"/>
        <v>0</v>
      </c>
      <c r="CV706" s="302"/>
      <c r="CW706" s="13">
        <f t="shared" si="277"/>
        <v>0</v>
      </c>
      <c r="CX706" s="13">
        <f t="shared" si="278"/>
        <v>0</v>
      </c>
      <c r="CY706" s="251">
        <f t="shared" si="279"/>
        <v>0</v>
      </c>
      <c r="CZ706" s="13" t="s">
        <v>29</v>
      </c>
      <c r="DA706" s="13">
        <v>50</v>
      </c>
      <c r="DB706" s="22">
        <f t="shared" si="280"/>
        <v>0</v>
      </c>
      <c r="DD706" s="24"/>
      <c r="DF706" s="163"/>
      <c r="DH706" s="24"/>
      <c r="DI706" s="447"/>
      <c r="DJ706" s="163"/>
    </row>
    <row r="707" spans="1:114" s="7" customFormat="1">
      <c r="A707" s="277">
        <f t="shared" si="264"/>
        <v>50</v>
      </c>
      <c r="B707" s="21" t="e">
        <f>'Calculateur de trading'!I707/C707/W707</f>
        <v>#DIV/0!</v>
      </c>
      <c r="C707" s="278">
        <f t="shared" si="265"/>
        <v>10</v>
      </c>
      <c r="D707" s="278"/>
      <c r="E707" s="273">
        <f t="shared" si="266"/>
        <v>100</v>
      </c>
      <c r="F707" s="271">
        <f t="shared" si="258"/>
        <v>2</v>
      </c>
      <c r="G707" s="271" t="e">
        <f t="shared" si="259"/>
        <v>#DIV/0!</v>
      </c>
      <c r="H707" s="272">
        <f t="shared" si="260"/>
        <v>20</v>
      </c>
      <c r="I707" s="270"/>
      <c r="J707" s="273">
        <f t="shared" si="267"/>
        <v>200</v>
      </c>
      <c r="K707" s="271">
        <f t="shared" si="261"/>
        <v>4</v>
      </c>
      <c r="L707" s="271" t="e">
        <f t="shared" si="262"/>
        <v>#DIV/0!</v>
      </c>
      <c r="M707" s="272">
        <f t="shared" si="263"/>
        <v>40</v>
      </c>
      <c r="N707" s="389"/>
      <c r="O707" s="455" t="e">
        <f>(A707*B707*W707)+(B707*'Calculateur de trading'!H707)</f>
        <v>#DIV/0!</v>
      </c>
      <c r="P707" s="274" t="e">
        <f>O707/'Déscriptions des trades'!CK707</f>
        <v>#DIV/0!</v>
      </c>
      <c r="Q707" s="456" t="e">
        <f>'Déscriptions des trades'!CK707-O707</f>
        <v>#DIV/0!</v>
      </c>
      <c r="R707" s="466" t="e">
        <f t="shared" si="268"/>
        <v>#DIV/0!</v>
      </c>
      <c r="S707" s="389"/>
      <c r="T707" s="12"/>
      <c r="U707" s="25"/>
      <c r="V707" s="15"/>
      <c r="W707" s="490">
        <f t="shared" si="272"/>
        <v>0</v>
      </c>
      <c r="X707" s="21" t="e">
        <f>W707*U707/'Déscriptions des trades'!CK707*'Déscriptions des trades'!B707</f>
        <v>#DIV/0!</v>
      </c>
      <c r="Y707" s="459"/>
      <c r="Z707" s="389"/>
      <c r="AA707" s="23">
        <f t="shared" si="269"/>
        <v>0.1</v>
      </c>
      <c r="AB707" s="17" t="e">
        <f>(AA707*'Déscriptions des trades'!U707*'Déscriptions des trades'!B707/'Déscriptions des trades'!CK707)*'Déscriptions des trades'!W707</f>
        <v>#DIV/0!</v>
      </c>
      <c r="AC707" s="265" t="e">
        <f>AB707*'Déscriptions des trades'!CK707</f>
        <v>#DIV/0!</v>
      </c>
      <c r="AD707" s="266" t="e">
        <f>'Déscriptions des trades'!CK707-AC707</f>
        <v>#DIV/0!</v>
      </c>
      <c r="AE707" s="389"/>
      <c r="AF707" s="399">
        <v>703</v>
      </c>
      <c r="AG707" s="389"/>
      <c r="AH707" s="20"/>
      <c r="AI707" s="303"/>
      <c r="AJ707" s="307"/>
      <c r="AK707" s="161"/>
      <c r="AL707" s="305"/>
      <c r="AM707" s="305"/>
      <c r="AN707" s="162"/>
      <c r="AO707" s="439"/>
      <c r="AP707" s="162"/>
      <c r="AQ707" s="113"/>
      <c r="AR707" s="113"/>
      <c r="AS707" s="384"/>
      <c r="AT707" s="306"/>
      <c r="AU707" s="306"/>
      <c r="AV707" s="160"/>
      <c r="AW707" s="158"/>
      <c r="AX707" s="385"/>
      <c r="AY707" s="453"/>
      <c r="AZ707" s="165"/>
      <c r="BA707" s="301"/>
      <c r="BB707" s="165"/>
      <c r="BC707" s="301"/>
      <c r="BD707" s="165"/>
      <c r="BE707" s="302"/>
      <c r="BF707" s="302"/>
      <c r="BG707" s="165"/>
      <c r="BH707" s="303"/>
      <c r="BI707" s="165"/>
      <c r="BJ707" s="304"/>
      <c r="BK707" s="394"/>
      <c r="BL707" s="302"/>
      <c r="BM707" s="302"/>
      <c r="BN707" s="394"/>
      <c r="BO707" s="302"/>
      <c r="BP707" s="13"/>
      <c r="BQ707" s="302"/>
      <c r="BR707" s="13"/>
      <c r="BS707" s="302"/>
      <c r="BT707" s="13"/>
      <c r="BU707" s="302"/>
      <c r="BV707" s="386"/>
      <c r="BW707" s="303"/>
      <c r="BX707" s="303"/>
      <c r="BY707" s="302"/>
      <c r="BZ707" s="302"/>
      <c r="CA707" s="387"/>
      <c r="CB707" s="395"/>
      <c r="CC707" s="12"/>
      <c r="CD707" s="304"/>
      <c r="CE707" s="14"/>
      <c r="CF707" s="395"/>
      <c r="CG707" s="397"/>
      <c r="CH707" s="300">
        <f t="shared" si="273"/>
        <v>0</v>
      </c>
      <c r="CI707" s="26"/>
      <c r="CJ707" s="17">
        <f t="shared" si="270"/>
        <v>0</v>
      </c>
      <c r="CK707" s="18">
        <f t="shared" si="281"/>
        <v>12.89</v>
      </c>
      <c r="CM707" s="164"/>
      <c r="CN707" s="302"/>
      <c r="CO707" s="13">
        <f t="shared" si="274"/>
        <v>0</v>
      </c>
      <c r="CP707" s="302"/>
      <c r="CQ707" s="13">
        <f t="shared" si="275"/>
        <v>0</v>
      </c>
      <c r="CR707" s="302"/>
      <c r="CS707" s="13">
        <f t="shared" si="276"/>
        <v>0</v>
      </c>
      <c r="CT707" s="302"/>
      <c r="CU707" s="13">
        <f t="shared" si="271"/>
        <v>0</v>
      </c>
      <c r="CV707" s="302"/>
      <c r="CW707" s="13">
        <f t="shared" si="277"/>
        <v>0</v>
      </c>
      <c r="CX707" s="13">
        <f t="shared" si="278"/>
        <v>0</v>
      </c>
      <c r="CY707" s="251">
        <f t="shared" si="279"/>
        <v>0</v>
      </c>
      <c r="CZ707" s="13" t="s">
        <v>29</v>
      </c>
      <c r="DA707" s="13">
        <v>50</v>
      </c>
      <c r="DB707" s="22">
        <f t="shared" si="280"/>
        <v>0</v>
      </c>
      <c r="DD707" s="24"/>
      <c r="DF707" s="163"/>
      <c r="DH707" s="24"/>
      <c r="DI707" s="447"/>
      <c r="DJ707" s="163"/>
    </row>
    <row r="708" spans="1:114" s="7" customFormat="1">
      <c r="A708" s="277">
        <f t="shared" si="264"/>
        <v>50</v>
      </c>
      <c r="B708" s="21" t="e">
        <f>'Calculateur de trading'!I708/C708/W708</f>
        <v>#DIV/0!</v>
      </c>
      <c r="C708" s="278">
        <f t="shared" si="265"/>
        <v>10</v>
      </c>
      <c r="D708" s="426"/>
      <c r="E708" s="273">
        <f t="shared" si="266"/>
        <v>100</v>
      </c>
      <c r="F708" s="271">
        <f t="shared" si="258"/>
        <v>2</v>
      </c>
      <c r="G708" s="271" t="e">
        <f t="shared" si="259"/>
        <v>#DIV/0!</v>
      </c>
      <c r="H708" s="272">
        <f t="shared" si="260"/>
        <v>20</v>
      </c>
      <c r="I708" s="270"/>
      <c r="J708" s="273">
        <f t="shared" si="267"/>
        <v>200</v>
      </c>
      <c r="K708" s="271">
        <f t="shared" si="261"/>
        <v>4</v>
      </c>
      <c r="L708" s="271" t="e">
        <f t="shared" si="262"/>
        <v>#DIV/0!</v>
      </c>
      <c r="M708" s="272">
        <f t="shared" si="263"/>
        <v>40</v>
      </c>
      <c r="N708" s="389"/>
      <c r="O708" s="455" t="e">
        <f>(A708*B708*W708)+(B708*'Calculateur de trading'!H708)</f>
        <v>#DIV/0!</v>
      </c>
      <c r="P708" s="274" t="e">
        <f>O708/'Déscriptions des trades'!CK708</f>
        <v>#DIV/0!</v>
      </c>
      <c r="Q708" s="456" t="e">
        <f>'Déscriptions des trades'!CK708-O708</f>
        <v>#DIV/0!</v>
      </c>
      <c r="R708" s="466" t="e">
        <f t="shared" si="268"/>
        <v>#DIV/0!</v>
      </c>
      <c r="S708" s="389"/>
      <c r="T708" s="12"/>
      <c r="U708" s="25"/>
      <c r="V708" s="15"/>
      <c r="W708" s="490">
        <f t="shared" si="272"/>
        <v>0</v>
      </c>
      <c r="X708" s="21" t="e">
        <f>W708*U708/'Déscriptions des trades'!CK708*'Déscriptions des trades'!B708</f>
        <v>#DIV/0!</v>
      </c>
      <c r="Y708" s="459"/>
      <c r="Z708" s="389"/>
      <c r="AA708" s="23">
        <f t="shared" si="269"/>
        <v>0.1</v>
      </c>
      <c r="AB708" s="17" t="e">
        <f>(AA708*'Déscriptions des trades'!U708*'Déscriptions des trades'!B708/'Déscriptions des trades'!CK708)*'Déscriptions des trades'!W708</f>
        <v>#DIV/0!</v>
      </c>
      <c r="AC708" s="265" t="e">
        <f>AB708*'Déscriptions des trades'!CK708</f>
        <v>#DIV/0!</v>
      </c>
      <c r="AD708" s="266" t="e">
        <f>'Déscriptions des trades'!CK708-AC708</f>
        <v>#DIV/0!</v>
      </c>
      <c r="AE708" s="389"/>
      <c r="AF708" s="399">
        <v>704</v>
      </c>
      <c r="AG708" s="389"/>
      <c r="AH708" s="20"/>
      <c r="AI708" s="303"/>
      <c r="AJ708" s="307"/>
      <c r="AK708" s="161"/>
      <c r="AL708" s="305"/>
      <c r="AM708" s="305"/>
      <c r="AN708" s="162"/>
      <c r="AO708" s="439"/>
      <c r="AP708" s="162"/>
      <c r="AQ708" s="113"/>
      <c r="AR708" s="113"/>
      <c r="AS708" s="384"/>
      <c r="AT708" s="306"/>
      <c r="AU708" s="306"/>
      <c r="AV708" s="160"/>
      <c r="AW708" s="158"/>
      <c r="AX708" s="385"/>
      <c r="AY708" s="453"/>
      <c r="AZ708" s="165"/>
      <c r="BA708" s="301"/>
      <c r="BB708" s="165"/>
      <c r="BC708" s="301"/>
      <c r="BD708" s="165"/>
      <c r="BE708" s="302"/>
      <c r="BF708" s="302"/>
      <c r="BG708" s="165"/>
      <c r="BH708" s="303"/>
      <c r="BI708" s="165"/>
      <c r="BJ708" s="304"/>
      <c r="BK708" s="394"/>
      <c r="BL708" s="302"/>
      <c r="BM708" s="302"/>
      <c r="BN708" s="394"/>
      <c r="BO708" s="302"/>
      <c r="BP708" s="13"/>
      <c r="BQ708" s="302"/>
      <c r="BR708" s="13"/>
      <c r="BS708" s="302"/>
      <c r="BT708" s="13"/>
      <c r="BU708" s="302"/>
      <c r="BV708" s="386"/>
      <c r="BW708" s="303"/>
      <c r="BX708" s="303"/>
      <c r="BY708" s="302"/>
      <c r="BZ708" s="302"/>
      <c r="CA708" s="387"/>
      <c r="CB708" s="395"/>
      <c r="CC708" s="12"/>
      <c r="CD708" s="304"/>
      <c r="CE708" s="14"/>
      <c r="CF708" s="395"/>
      <c r="CG708" s="397"/>
      <c r="CH708" s="300">
        <f t="shared" si="273"/>
        <v>0</v>
      </c>
      <c r="CI708" s="26"/>
      <c r="CJ708" s="17">
        <f t="shared" si="270"/>
        <v>0</v>
      </c>
      <c r="CK708" s="18">
        <f t="shared" si="281"/>
        <v>12.89</v>
      </c>
      <c r="CM708" s="164"/>
      <c r="CN708" s="302"/>
      <c r="CO708" s="13">
        <f t="shared" si="274"/>
        <v>0</v>
      </c>
      <c r="CP708" s="302"/>
      <c r="CQ708" s="13">
        <f t="shared" si="275"/>
        <v>0</v>
      </c>
      <c r="CR708" s="302"/>
      <c r="CS708" s="13">
        <f t="shared" si="276"/>
        <v>0</v>
      </c>
      <c r="CT708" s="302"/>
      <c r="CU708" s="13">
        <f t="shared" si="271"/>
        <v>0</v>
      </c>
      <c r="CV708" s="302"/>
      <c r="CW708" s="13">
        <f t="shared" si="277"/>
        <v>0</v>
      </c>
      <c r="CX708" s="13">
        <f t="shared" si="278"/>
        <v>0</v>
      </c>
      <c r="CY708" s="251">
        <f t="shared" si="279"/>
        <v>0</v>
      </c>
      <c r="CZ708" s="13" t="s">
        <v>29</v>
      </c>
      <c r="DA708" s="13">
        <v>50</v>
      </c>
      <c r="DB708" s="22">
        <f t="shared" si="280"/>
        <v>0</v>
      </c>
      <c r="DD708" s="24"/>
      <c r="DF708" s="163"/>
      <c r="DH708" s="24"/>
      <c r="DI708" s="447"/>
      <c r="DJ708" s="163"/>
    </row>
    <row r="709" spans="1:114" s="7" customFormat="1">
      <c r="A709" s="277">
        <f t="shared" si="264"/>
        <v>50</v>
      </c>
      <c r="B709" s="21" t="e">
        <f>'Calculateur de trading'!I709/C709/W709</f>
        <v>#DIV/0!</v>
      </c>
      <c r="C709" s="278">
        <f t="shared" si="265"/>
        <v>10</v>
      </c>
      <c r="D709" s="278"/>
      <c r="E709" s="273">
        <f t="shared" si="266"/>
        <v>100</v>
      </c>
      <c r="F709" s="271">
        <f t="shared" ref="F709:F772" si="282">(E709/A709)</f>
        <v>2</v>
      </c>
      <c r="G709" s="271" t="e">
        <f t="shared" ref="G709:G772" si="283">B709/F709</f>
        <v>#DIV/0!</v>
      </c>
      <c r="H709" s="272">
        <f t="shared" ref="H709:H772" si="284">C709*F709</f>
        <v>20</v>
      </c>
      <c r="I709" s="270"/>
      <c r="J709" s="273">
        <f t="shared" si="267"/>
        <v>200</v>
      </c>
      <c r="K709" s="271">
        <f t="shared" ref="K709:K772" si="285">J709/A709</f>
        <v>4</v>
      </c>
      <c r="L709" s="271" t="e">
        <f t="shared" ref="L709:L772" si="286">B709/K709</f>
        <v>#DIV/0!</v>
      </c>
      <c r="M709" s="272">
        <f t="shared" ref="M709:M772" si="287">C709*K709</f>
        <v>40</v>
      </c>
      <c r="N709" s="389"/>
      <c r="O709" s="455" t="e">
        <f>(A709*B709*W709)+(B709*'Calculateur de trading'!H709)</f>
        <v>#DIV/0!</v>
      </c>
      <c r="P709" s="274" t="e">
        <f>O709/'Déscriptions des trades'!CK709</f>
        <v>#DIV/0!</v>
      </c>
      <c r="Q709" s="456" t="e">
        <f>'Déscriptions des trades'!CK709-O709</f>
        <v>#DIV/0!</v>
      </c>
      <c r="R709" s="466" t="e">
        <f t="shared" si="268"/>
        <v>#DIV/0!</v>
      </c>
      <c r="S709" s="389"/>
      <c r="T709" s="12"/>
      <c r="U709" s="25"/>
      <c r="V709" s="15"/>
      <c r="W709" s="490">
        <f t="shared" si="272"/>
        <v>0</v>
      </c>
      <c r="X709" s="21" t="e">
        <f>W709*U709/'Déscriptions des trades'!CK709*'Déscriptions des trades'!B709</f>
        <v>#DIV/0!</v>
      </c>
      <c r="Y709" s="459"/>
      <c r="Z709" s="389"/>
      <c r="AA709" s="23">
        <f t="shared" si="269"/>
        <v>0.1</v>
      </c>
      <c r="AB709" s="17" t="e">
        <f>(AA709*'Déscriptions des trades'!U709*'Déscriptions des trades'!B709/'Déscriptions des trades'!CK709)*'Déscriptions des trades'!W709</f>
        <v>#DIV/0!</v>
      </c>
      <c r="AC709" s="265" t="e">
        <f>AB709*'Déscriptions des trades'!CK709</f>
        <v>#DIV/0!</v>
      </c>
      <c r="AD709" s="266" t="e">
        <f>'Déscriptions des trades'!CK709-AC709</f>
        <v>#DIV/0!</v>
      </c>
      <c r="AE709" s="389"/>
      <c r="AF709" s="399">
        <v>705</v>
      </c>
      <c r="AG709" s="389"/>
      <c r="AH709" s="20"/>
      <c r="AI709" s="303"/>
      <c r="AJ709" s="307"/>
      <c r="AK709" s="161"/>
      <c r="AL709" s="305"/>
      <c r="AM709" s="305"/>
      <c r="AN709" s="162"/>
      <c r="AO709" s="439"/>
      <c r="AP709" s="162"/>
      <c r="AQ709" s="113"/>
      <c r="AR709" s="113"/>
      <c r="AS709" s="384"/>
      <c r="AT709" s="306"/>
      <c r="AU709" s="306"/>
      <c r="AV709" s="160"/>
      <c r="AW709" s="158"/>
      <c r="AX709" s="385"/>
      <c r="AY709" s="453"/>
      <c r="AZ709" s="165"/>
      <c r="BA709" s="301"/>
      <c r="BB709" s="165"/>
      <c r="BC709" s="301"/>
      <c r="BD709" s="165"/>
      <c r="BE709" s="302"/>
      <c r="BF709" s="302"/>
      <c r="BG709" s="165"/>
      <c r="BH709" s="303"/>
      <c r="BI709" s="165"/>
      <c r="BJ709" s="304"/>
      <c r="BK709" s="394"/>
      <c r="BL709" s="302"/>
      <c r="BM709" s="302"/>
      <c r="BN709" s="394"/>
      <c r="BO709" s="302"/>
      <c r="BP709" s="13"/>
      <c r="BQ709" s="302"/>
      <c r="BR709" s="13"/>
      <c r="BS709" s="302"/>
      <c r="BT709" s="13"/>
      <c r="BU709" s="302"/>
      <c r="BV709" s="386"/>
      <c r="BW709" s="303"/>
      <c r="BX709" s="303"/>
      <c r="BY709" s="302"/>
      <c r="BZ709" s="302"/>
      <c r="CA709" s="387"/>
      <c r="CB709" s="395"/>
      <c r="CC709" s="12"/>
      <c r="CD709" s="304"/>
      <c r="CE709" s="14"/>
      <c r="CF709" s="395"/>
      <c r="CG709" s="397"/>
      <c r="CH709" s="300">
        <f t="shared" si="273"/>
        <v>0</v>
      </c>
      <c r="CI709" s="26"/>
      <c r="CJ709" s="17">
        <f t="shared" si="270"/>
        <v>0</v>
      </c>
      <c r="CK709" s="18">
        <f t="shared" si="281"/>
        <v>12.89</v>
      </c>
      <c r="CM709" s="164"/>
      <c r="CN709" s="302"/>
      <c r="CO709" s="13">
        <f t="shared" si="274"/>
        <v>0</v>
      </c>
      <c r="CP709" s="302"/>
      <c r="CQ709" s="13">
        <f t="shared" si="275"/>
        <v>0</v>
      </c>
      <c r="CR709" s="302"/>
      <c r="CS709" s="13">
        <f t="shared" si="276"/>
        <v>0</v>
      </c>
      <c r="CT709" s="302"/>
      <c r="CU709" s="13">
        <f t="shared" si="271"/>
        <v>0</v>
      </c>
      <c r="CV709" s="302"/>
      <c r="CW709" s="13">
        <f t="shared" si="277"/>
        <v>0</v>
      </c>
      <c r="CX709" s="13">
        <f t="shared" si="278"/>
        <v>0</v>
      </c>
      <c r="CY709" s="251">
        <f t="shared" si="279"/>
        <v>0</v>
      </c>
      <c r="CZ709" s="13" t="s">
        <v>29</v>
      </c>
      <c r="DA709" s="13">
        <v>50</v>
      </c>
      <c r="DB709" s="22">
        <f t="shared" si="280"/>
        <v>0</v>
      </c>
      <c r="DD709" s="24"/>
      <c r="DF709" s="163"/>
      <c r="DH709" s="24"/>
      <c r="DI709" s="447"/>
      <c r="DJ709" s="163"/>
    </row>
    <row r="710" spans="1:114" s="7" customFormat="1">
      <c r="A710" s="277">
        <f t="shared" ref="A710:A773" si="288">A709</f>
        <v>50</v>
      </c>
      <c r="B710" s="21" t="e">
        <f>'Calculateur de trading'!I710/C710/W710</f>
        <v>#DIV/0!</v>
      </c>
      <c r="C710" s="278">
        <f t="shared" ref="C710:C773" si="289">C709</f>
        <v>10</v>
      </c>
      <c r="D710" s="426"/>
      <c r="E710" s="273">
        <f t="shared" ref="E710:E773" si="290">E709</f>
        <v>100</v>
      </c>
      <c r="F710" s="271">
        <f t="shared" si="282"/>
        <v>2</v>
      </c>
      <c r="G710" s="271" t="e">
        <f t="shared" si="283"/>
        <v>#DIV/0!</v>
      </c>
      <c r="H710" s="272">
        <f t="shared" si="284"/>
        <v>20</v>
      </c>
      <c r="I710" s="270"/>
      <c r="J710" s="273">
        <f t="shared" ref="J710:J773" si="291">J709</f>
        <v>200</v>
      </c>
      <c r="K710" s="271">
        <f t="shared" si="285"/>
        <v>4</v>
      </c>
      <c r="L710" s="271" t="e">
        <f t="shared" si="286"/>
        <v>#DIV/0!</v>
      </c>
      <c r="M710" s="272">
        <f t="shared" si="287"/>
        <v>40</v>
      </c>
      <c r="N710" s="389"/>
      <c r="O710" s="455" t="e">
        <f>(A710*B710*W710)+(B710*'Calculateur de trading'!H710)</f>
        <v>#DIV/0!</v>
      </c>
      <c r="P710" s="274" t="e">
        <f>O710/'Déscriptions des trades'!CK710</f>
        <v>#DIV/0!</v>
      </c>
      <c r="Q710" s="456" t="e">
        <f>'Déscriptions des trades'!CK710-O710</f>
        <v>#DIV/0!</v>
      </c>
      <c r="R710" s="466" t="e">
        <f t="shared" ref="R710:R773" si="292">B710*C710</f>
        <v>#DIV/0!</v>
      </c>
      <c r="S710" s="389"/>
      <c r="T710" s="12"/>
      <c r="U710" s="25"/>
      <c r="V710" s="15"/>
      <c r="W710" s="490">
        <f t="shared" si="272"/>
        <v>0</v>
      </c>
      <c r="X710" s="21" t="e">
        <f>W710*U710/'Déscriptions des trades'!CK710*'Déscriptions des trades'!B710</f>
        <v>#DIV/0!</v>
      </c>
      <c r="Y710" s="459"/>
      <c r="Z710" s="389"/>
      <c r="AA710" s="23">
        <f t="shared" ref="AA710:AA773" si="293">AA709</f>
        <v>0.1</v>
      </c>
      <c r="AB710" s="17" t="e">
        <f>(AA710*'Déscriptions des trades'!U710*'Déscriptions des trades'!B710/'Déscriptions des trades'!CK710)*'Déscriptions des trades'!W710</f>
        <v>#DIV/0!</v>
      </c>
      <c r="AC710" s="265" t="e">
        <f>AB710*'Déscriptions des trades'!CK710</f>
        <v>#DIV/0!</v>
      </c>
      <c r="AD710" s="266" t="e">
        <f>'Déscriptions des trades'!CK710-AC710</f>
        <v>#DIV/0!</v>
      </c>
      <c r="AE710" s="389"/>
      <c r="AF710" s="399">
        <v>706</v>
      </c>
      <c r="AG710" s="389"/>
      <c r="AH710" s="20"/>
      <c r="AI710" s="303"/>
      <c r="AJ710" s="307"/>
      <c r="AK710" s="161"/>
      <c r="AL710" s="305"/>
      <c r="AM710" s="305"/>
      <c r="AN710" s="162"/>
      <c r="AO710" s="439"/>
      <c r="AP710" s="162"/>
      <c r="AQ710" s="113"/>
      <c r="AR710" s="113"/>
      <c r="AS710" s="384"/>
      <c r="AT710" s="306"/>
      <c r="AU710" s="306"/>
      <c r="AV710" s="160"/>
      <c r="AW710" s="158"/>
      <c r="AX710" s="385"/>
      <c r="AY710" s="453"/>
      <c r="AZ710" s="165"/>
      <c r="BA710" s="301"/>
      <c r="BB710" s="165"/>
      <c r="BC710" s="301"/>
      <c r="BD710" s="165"/>
      <c r="BE710" s="302"/>
      <c r="BF710" s="302"/>
      <c r="BG710" s="165"/>
      <c r="BH710" s="303"/>
      <c r="BI710" s="165"/>
      <c r="BJ710" s="304"/>
      <c r="BK710" s="394"/>
      <c r="BL710" s="302"/>
      <c r="BM710" s="302"/>
      <c r="BN710" s="394"/>
      <c r="BO710" s="302"/>
      <c r="BP710" s="13"/>
      <c r="BQ710" s="302"/>
      <c r="BR710" s="13"/>
      <c r="BS710" s="302"/>
      <c r="BT710" s="13"/>
      <c r="BU710" s="302"/>
      <c r="BV710" s="386"/>
      <c r="BW710" s="303"/>
      <c r="BX710" s="303"/>
      <c r="BY710" s="302"/>
      <c r="BZ710" s="302"/>
      <c r="CA710" s="387"/>
      <c r="CB710" s="395"/>
      <c r="CC710" s="12"/>
      <c r="CD710" s="304"/>
      <c r="CE710" s="14"/>
      <c r="CF710" s="395"/>
      <c r="CG710" s="397"/>
      <c r="CH710" s="300">
        <f t="shared" si="273"/>
        <v>0</v>
      </c>
      <c r="CI710" s="26"/>
      <c r="CJ710" s="17">
        <f t="shared" si="270"/>
        <v>0</v>
      </c>
      <c r="CK710" s="18">
        <f t="shared" si="281"/>
        <v>12.89</v>
      </c>
      <c r="CM710" s="164"/>
      <c r="CN710" s="302"/>
      <c r="CO710" s="13">
        <f t="shared" si="274"/>
        <v>0</v>
      </c>
      <c r="CP710" s="302"/>
      <c r="CQ710" s="13">
        <f t="shared" si="275"/>
        <v>0</v>
      </c>
      <c r="CR710" s="302"/>
      <c r="CS710" s="13">
        <f t="shared" si="276"/>
        <v>0</v>
      </c>
      <c r="CT710" s="302"/>
      <c r="CU710" s="13">
        <f t="shared" si="271"/>
        <v>0</v>
      </c>
      <c r="CV710" s="302"/>
      <c r="CW710" s="13">
        <f t="shared" si="277"/>
        <v>0</v>
      </c>
      <c r="CX710" s="13">
        <f t="shared" si="278"/>
        <v>0</v>
      </c>
      <c r="CY710" s="251">
        <f t="shared" si="279"/>
        <v>0</v>
      </c>
      <c r="CZ710" s="13" t="s">
        <v>29</v>
      </c>
      <c r="DA710" s="13">
        <v>50</v>
      </c>
      <c r="DB710" s="22">
        <f t="shared" si="280"/>
        <v>0</v>
      </c>
      <c r="DD710" s="24"/>
      <c r="DF710" s="163"/>
      <c r="DH710" s="24"/>
      <c r="DI710" s="447"/>
      <c r="DJ710" s="163"/>
    </row>
    <row r="711" spans="1:114" s="7" customFormat="1">
      <c r="A711" s="277">
        <f t="shared" si="288"/>
        <v>50</v>
      </c>
      <c r="B711" s="21" t="e">
        <f>'Calculateur de trading'!I711/C711/W711</f>
        <v>#DIV/0!</v>
      </c>
      <c r="C711" s="278">
        <f t="shared" si="289"/>
        <v>10</v>
      </c>
      <c r="D711" s="278"/>
      <c r="E711" s="273">
        <f t="shared" si="290"/>
        <v>100</v>
      </c>
      <c r="F711" s="271">
        <f t="shared" si="282"/>
        <v>2</v>
      </c>
      <c r="G711" s="271" t="e">
        <f t="shared" si="283"/>
        <v>#DIV/0!</v>
      </c>
      <c r="H711" s="272">
        <f t="shared" si="284"/>
        <v>20</v>
      </c>
      <c r="I711" s="270"/>
      <c r="J711" s="273">
        <f t="shared" si="291"/>
        <v>200</v>
      </c>
      <c r="K711" s="271">
        <f t="shared" si="285"/>
        <v>4</v>
      </c>
      <c r="L711" s="271" t="e">
        <f t="shared" si="286"/>
        <v>#DIV/0!</v>
      </c>
      <c r="M711" s="272">
        <f t="shared" si="287"/>
        <v>40</v>
      </c>
      <c r="N711" s="389"/>
      <c r="O711" s="455" t="e">
        <f>(A711*B711*W711)+(B711*'Calculateur de trading'!H711)</f>
        <v>#DIV/0!</v>
      </c>
      <c r="P711" s="274" t="e">
        <f>O711/'Déscriptions des trades'!CK711</f>
        <v>#DIV/0!</v>
      </c>
      <c r="Q711" s="456" t="e">
        <f>'Déscriptions des trades'!CK711-O711</f>
        <v>#DIV/0!</v>
      </c>
      <c r="R711" s="466" t="e">
        <f t="shared" si="292"/>
        <v>#DIV/0!</v>
      </c>
      <c r="S711" s="389"/>
      <c r="T711" s="12"/>
      <c r="U711" s="25"/>
      <c r="V711" s="15"/>
      <c r="W711" s="490">
        <f t="shared" si="272"/>
        <v>0</v>
      </c>
      <c r="X711" s="21" t="e">
        <f>W711*U711/'Déscriptions des trades'!CK711*'Déscriptions des trades'!B711</f>
        <v>#DIV/0!</v>
      </c>
      <c r="Y711" s="459"/>
      <c r="Z711" s="389"/>
      <c r="AA711" s="23">
        <f t="shared" si="293"/>
        <v>0.1</v>
      </c>
      <c r="AB711" s="17" t="e">
        <f>(AA711*'Déscriptions des trades'!U711*'Déscriptions des trades'!B711/'Déscriptions des trades'!CK711)*'Déscriptions des trades'!W711</f>
        <v>#DIV/0!</v>
      </c>
      <c r="AC711" s="265" t="e">
        <f>AB711*'Déscriptions des trades'!CK711</f>
        <v>#DIV/0!</v>
      </c>
      <c r="AD711" s="266" t="e">
        <f>'Déscriptions des trades'!CK711-AC711</f>
        <v>#DIV/0!</v>
      </c>
      <c r="AE711" s="389"/>
      <c r="AF711" s="399">
        <v>707</v>
      </c>
      <c r="AG711" s="389"/>
      <c r="AH711" s="20"/>
      <c r="AI711" s="303"/>
      <c r="AJ711" s="307"/>
      <c r="AK711" s="161"/>
      <c r="AL711" s="305"/>
      <c r="AM711" s="305"/>
      <c r="AN711" s="162"/>
      <c r="AO711" s="439"/>
      <c r="AP711" s="162"/>
      <c r="AQ711" s="113"/>
      <c r="AR711" s="113"/>
      <c r="AS711" s="384"/>
      <c r="AT711" s="306"/>
      <c r="AU711" s="306"/>
      <c r="AV711" s="160"/>
      <c r="AW711" s="158"/>
      <c r="AX711" s="385"/>
      <c r="AY711" s="453"/>
      <c r="AZ711" s="165"/>
      <c r="BA711" s="301"/>
      <c r="BB711" s="165"/>
      <c r="BC711" s="301"/>
      <c r="BD711" s="165"/>
      <c r="BE711" s="302"/>
      <c r="BF711" s="302"/>
      <c r="BG711" s="165"/>
      <c r="BH711" s="303"/>
      <c r="BI711" s="165"/>
      <c r="BJ711" s="304"/>
      <c r="BK711" s="394"/>
      <c r="BL711" s="302"/>
      <c r="BM711" s="302"/>
      <c r="BN711" s="394"/>
      <c r="BO711" s="302"/>
      <c r="BP711" s="13"/>
      <c r="BQ711" s="302"/>
      <c r="BR711" s="13"/>
      <c r="BS711" s="302"/>
      <c r="BT711" s="13"/>
      <c r="BU711" s="302"/>
      <c r="BV711" s="386"/>
      <c r="BW711" s="303"/>
      <c r="BX711" s="303"/>
      <c r="BY711" s="302"/>
      <c r="BZ711" s="302"/>
      <c r="CA711" s="387"/>
      <c r="CB711" s="395"/>
      <c r="CC711" s="12"/>
      <c r="CD711" s="304"/>
      <c r="CE711" s="14"/>
      <c r="CF711" s="395"/>
      <c r="CG711" s="397"/>
      <c r="CH711" s="300">
        <f t="shared" si="273"/>
        <v>0</v>
      </c>
      <c r="CI711" s="26"/>
      <c r="CJ711" s="17">
        <f t="shared" si="270"/>
        <v>0</v>
      </c>
      <c r="CK711" s="18">
        <f t="shared" si="281"/>
        <v>12.89</v>
      </c>
      <c r="CM711" s="164"/>
      <c r="CN711" s="302"/>
      <c r="CO711" s="13">
        <f t="shared" si="274"/>
        <v>0</v>
      </c>
      <c r="CP711" s="302"/>
      <c r="CQ711" s="13">
        <f t="shared" si="275"/>
        <v>0</v>
      </c>
      <c r="CR711" s="302"/>
      <c r="CS711" s="13">
        <f t="shared" si="276"/>
        <v>0</v>
      </c>
      <c r="CT711" s="302"/>
      <c r="CU711" s="13">
        <f t="shared" si="271"/>
        <v>0</v>
      </c>
      <c r="CV711" s="302"/>
      <c r="CW711" s="13">
        <f t="shared" si="277"/>
        <v>0</v>
      </c>
      <c r="CX711" s="13">
        <f t="shared" si="278"/>
        <v>0</v>
      </c>
      <c r="CY711" s="251">
        <f t="shared" si="279"/>
        <v>0</v>
      </c>
      <c r="CZ711" s="13" t="s">
        <v>29</v>
      </c>
      <c r="DA711" s="13">
        <v>50</v>
      </c>
      <c r="DB711" s="22">
        <f t="shared" si="280"/>
        <v>0</v>
      </c>
      <c r="DD711" s="24"/>
      <c r="DF711" s="163"/>
      <c r="DH711" s="24"/>
      <c r="DI711" s="447"/>
      <c r="DJ711" s="163"/>
    </row>
    <row r="712" spans="1:114" s="7" customFormat="1">
      <c r="A712" s="277">
        <f t="shared" si="288"/>
        <v>50</v>
      </c>
      <c r="B712" s="21" t="e">
        <f>'Calculateur de trading'!I712/C712/W712</f>
        <v>#DIV/0!</v>
      </c>
      <c r="C712" s="278">
        <f t="shared" si="289"/>
        <v>10</v>
      </c>
      <c r="D712" s="426"/>
      <c r="E712" s="273">
        <f t="shared" si="290"/>
        <v>100</v>
      </c>
      <c r="F712" s="271">
        <f t="shared" si="282"/>
        <v>2</v>
      </c>
      <c r="G712" s="271" t="e">
        <f t="shared" si="283"/>
        <v>#DIV/0!</v>
      </c>
      <c r="H712" s="272">
        <f t="shared" si="284"/>
        <v>20</v>
      </c>
      <c r="I712" s="270"/>
      <c r="J712" s="273">
        <f t="shared" si="291"/>
        <v>200</v>
      </c>
      <c r="K712" s="271">
        <f t="shared" si="285"/>
        <v>4</v>
      </c>
      <c r="L712" s="271" t="e">
        <f t="shared" si="286"/>
        <v>#DIV/0!</v>
      </c>
      <c r="M712" s="272">
        <f t="shared" si="287"/>
        <v>40</v>
      </c>
      <c r="N712" s="389"/>
      <c r="O712" s="455" t="e">
        <f>(A712*B712*W712)+(B712*'Calculateur de trading'!H712)</f>
        <v>#DIV/0!</v>
      </c>
      <c r="P712" s="274" t="e">
        <f>O712/'Déscriptions des trades'!CK712</f>
        <v>#DIV/0!</v>
      </c>
      <c r="Q712" s="456" t="e">
        <f>'Déscriptions des trades'!CK712-O712</f>
        <v>#DIV/0!</v>
      </c>
      <c r="R712" s="466" t="e">
        <f t="shared" si="292"/>
        <v>#DIV/0!</v>
      </c>
      <c r="S712" s="389"/>
      <c r="T712" s="12"/>
      <c r="U712" s="25"/>
      <c r="V712" s="15"/>
      <c r="W712" s="490">
        <f t="shared" si="272"/>
        <v>0</v>
      </c>
      <c r="X712" s="21" t="e">
        <f>W712*U712/'Déscriptions des trades'!CK712*'Déscriptions des trades'!B712</f>
        <v>#DIV/0!</v>
      </c>
      <c r="Y712" s="459"/>
      <c r="Z712" s="389"/>
      <c r="AA712" s="23">
        <f t="shared" si="293"/>
        <v>0.1</v>
      </c>
      <c r="AB712" s="17" t="e">
        <f>(AA712*'Déscriptions des trades'!U712*'Déscriptions des trades'!B712/'Déscriptions des trades'!CK712)*'Déscriptions des trades'!W712</f>
        <v>#DIV/0!</v>
      </c>
      <c r="AC712" s="265" t="e">
        <f>AB712*'Déscriptions des trades'!CK712</f>
        <v>#DIV/0!</v>
      </c>
      <c r="AD712" s="266" t="e">
        <f>'Déscriptions des trades'!CK712-AC712</f>
        <v>#DIV/0!</v>
      </c>
      <c r="AE712" s="389"/>
      <c r="AF712" s="399">
        <v>708</v>
      </c>
      <c r="AG712" s="389"/>
      <c r="AH712" s="20"/>
      <c r="AI712" s="303"/>
      <c r="AJ712" s="307"/>
      <c r="AK712" s="161"/>
      <c r="AL712" s="305"/>
      <c r="AM712" s="305"/>
      <c r="AN712" s="162"/>
      <c r="AO712" s="439"/>
      <c r="AP712" s="162"/>
      <c r="AQ712" s="113"/>
      <c r="AR712" s="113"/>
      <c r="AS712" s="384"/>
      <c r="AT712" s="306"/>
      <c r="AU712" s="306"/>
      <c r="AV712" s="160"/>
      <c r="AW712" s="158"/>
      <c r="AX712" s="385"/>
      <c r="AY712" s="453"/>
      <c r="AZ712" s="165"/>
      <c r="BA712" s="301"/>
      <c r="BB712" s="165"/>
      <c r="BC712" s="301"/>
      <c r="BD712" s="165"/>
      <c r="BE712" s="302"/>
      <c r="BF712" s="302"/>
      <c r="BG712" s="165"/>
      <c r="BH712" s="303"/>
      <c r="BI712" s="165"/>
      <c r="BJ712" s="304"/>
      <c r="BK712" s="394"/>
      <c r="BL712" s="302"/>
      <c r="BM712" s="302"/>
      <c r="BN712" s="394"/>
      <c r="BO712" s="302"/>
      <c r="BP712" s="13"/>
      <c r="BQ712" s="302"/>
      <c r="BR712" s="13"/>
      <c r="BS712" s="302"/>
      <c r="BT712" s="13"/>
      <c r="BU712" s="302"/>
      <c r="BV712" s="386"/>
      <c r="BW712" s="303"/>
      <c r="BX712" s="303"/>
      <c r="BY712" s="302"/>
      <c r="BZ712" s="302"/>
      <c r="CA712" s="387"/>
      <c r="CB712" s="395"/>
      <c r="CC712" s="12"/>
      <c r="CD712" s="304"/>
      <c r="CE712" s="14"/>
      <c r="CF712" s="395"/>
      <c r="CG712" s="397"/>
      <c r="CH712" s="300">
        <f t="shared" si="273"/>
        <v>0</v>
      </c>
      <c r="CI712" s="26"/>
      <c r="CJ712" s="17">
        <f t="shared" ref="CJ712:CJ775" si="294">CI712/CK711</f>
        <v>0</v>
      </c>
      <c r="CK712" s="18">
        <f t="shared" si="281"/>
        <v>12.89</v>
      </c>
      <c r="CM712" s="164"/>
      <c r="CN712" s="302"/>
      <c r="CO712" s="13">
        <f t="shared" si="274"/>
        <v>0</v>
      </c>
      <c r="CP712" s="302"/>
      <c r="CQ712" s="13">
        <f t="shared" si="275"/>
        <v>0</v>
      </c>
      <c r="CR712" s="302"/>
      <c r="CS712" s="13">
        <f t="shared" si="276"/>
        <v>0</v>
      </c>
      <c r="CT712" s="302"/>
      <c r="CU712" s="13">
        <f t="shared" ref="CU712:CU775" si="295">IF(CT712="Bon",10,)</f>
        <v>0</v>
      </c>
      <c r="CV712" s="302"/>
      <c r="CW712" s="13">
        <f t="shared" si="277"/>
        <v>0</v>
      </c>
      <c r="CX712" s="13">
        <f t="shared" si="278"/>
        <v>0</v>
      </c>
      <c r="CY712" s="251">
        <f t="shared" si="279"/>
        <v>0</v>
      </c>
      <c r="CZ712" s="13" t="s">
        <v>29</v>
      </c>
      <c r="DA712" s="13">
        <v>50</v>
      </c>
      <c r="DB712" s="22">
        <f t="shared" si="280"/>
        <v>0</v>
      </c>
      <c r="DD712" s="24"/>
      <c r="DF712" s="163"/>
      <c r="DH712" s="24"/>
      <c r="DI712" s="447"/>
      <c r="DJ712" s="163"/>
    </row>
    <row r="713" spans="1:114" s="7" customFormat="1">
      <c r="A713" s="277">
        <f t="shared" si="288"/>
        <v>50</v>
      </c>
      <c r="B713" s="21" t="e">
        <f>'Calculateur de trading'!I713/C713/W713</f>
        <v>#DIV/0!</v>
      </c>
      <c r="C713" s="278">
        <f t="shared" si="289"/>
        <v>10</v>
      </c>
      <c r="D713" s="426"/>
      <c r="E713" s="273">
        <f t="shared" si="290"/>
        <v>100</v>
      </c>
      <c r="F713" s="271">
        <f t="shared" si="282"/>
        <v>2</v>
      </c>
      <c r="G713" s="271" t="e">
        <f t="shared" si="283"/>
        <v>#DIV/0!</v>
      </c>
      <c r="H713" s="272">
        <f t="shared" si="284"/>
        <v>20</v>
      </c>
      <c r="I713" s="270"/>
      <c r="J713" s="273">
        <f t="shared" si="291"/>
        <v>200</v>
      </c>
      <c r="K713" s="271">
        <f t="shared" si="285"/>
        <v>4</v>
      </c>
      <c r="L713" s="271" t="e">
        <f t="shared" si="286"/>
        <v>#DIV/0!</v>
      </c>
      <c r="M713" s="272">
        <f t="shared" si="287"/>
        <v>40</v>
      </c>
      <c r="N713" s="389"/>
      <c r="O713" s="455" t="e">
        <f>(A713*B713*W713)+(B713*'Calculateur de trading'!H713)</f>
        <v>#DIV/0!</v>
      </c>
      <c r="P713" s="274" t="e">
        <f>O713/'Déscriptions des trades'!CK713</f>
        <v>#DIV/0!</v>
      </c>
      <c r="Q713" s="456" t="e">
        <f>'Déscriptions des trades'!CK713-O713</f>
        <v>#DIV/0!</v>
      </c>
      <c r="R713" s="466" t="e">
        <f t="shared" si="292"/>
        <v>#DIV/0!</v>
      </c>
      <c r="S713" s="389"/>
      <c r="T713" s="12"/>
      <c r="U713" s="25"/>
      <c r="V713" s="15"/>
      <c r="W713" s="490">
        <f t="shared" ref="W713:W776" si="296">W712</f>
        <v>0</v>
      </c>
      <c r="X713" s="21" t="e">
        <f>W713*U713/'Déscriptions des trades'!CK713*'Déscriptions des trades'!B713</f>
        <v>#DIV/0!</v>
      </c>
      <c r="Y713" s="459"/>
      <c r="Z713" s="389"/>
      <c r="AA713" s="23">
        <f t="shared" si="293"/>
        <v>0.1</v>
      </c>
      <c r="AB713" s="17" t="e">
        <f>(AA713*'Déscriptions des trades'!U713*'Déscriptions des trades'!B713/'Déscriptions des trades'!CK713)*'Déscriptions des trades'!W713</f>
        <v>#DIV/0!</v>
      </c>
      <c r="AC713" s="265" t="e">
        <f>AB713*'Déscriptions des trades'!CK713</f>
        <v>#DIV/0!</v>
      </c>
      <c r="AD713" s="266" t="e">
        <f>'Déscriptions des trades'!CK713-AC713</f>
        <v>#DIV/0!</v>
      </c>
      <c r="AE713" s="389"/>
      <c r="AF713" s="399">
        <v>709</v>
      </c>
      <c r="AG713" s="389"/>
      <c r="AH713" s="20"/>
      <c r="AI713" s="303"/>
      <c r="AJ713" s="307"/>
      <c r="AK713" s="161"/>
      <c r="AL713" s="305"/>
      <c r="AM713" s="305"/>
      <c r="AN713" s="162"/>
      <c r="AO713" s="439"/>
      <c r="AP713" s="162"/>
      <c r="AQ713" s="113"/>
      <c r="AR713" s="113"/>
      <c r="AS713" s="384"/>
      <c r="AT713" s="306"/>
      <c r="AU713" s="306"/>
      <c r="AV713" s="160"/>
      <c r="AW713" s="158"/>
      <c r="AX713" s="385"/>
      <c r="AY713" s="453"/>
      <c r="AZ713" s="165"/>
      <c r="BA713" s="301"/>
      <c r="BB713" s="165"/>
      <c r="BC713" s="301"/>
      <c r="BD713" s="165"/>
      <c r="BE713" s="302"/>
      <c r="BF713" s="302"/>
      <c r="BG713" s="165"/>
      <c r="BH713" s="303"/>
      <c r="BI713" s="165"/>
      <c r="BJ713" s="304"/>
      <c r="BK713" s="394"/>
      <c r="BL713" s="302"/>
      <c r="BM713" s="302"/>
      <c r="BN713" s="394"/>
      <c r="BO713" s="302"/>
      <c r="BP713" s="13"/>
      <c r="BQ713" s="302"/>
      <c r="BR713" s="13"/>
      <c r="BS713" s="302"/>
      <c r="BT713" s="13"/>
      <c r="BU713" s="302"/>
      <c r="BV713" s="386"/>
      <c r="BW713" s="303"/>
      <c r="BX713" s="303"/>
      <c r="BY713" s="302"/>
      <c r="BZ713" s="302"/>
      <c r="CA713" s="387"/>
      <c r="CB713" s="395"/>
      <c r="CC713" s="12"/>
      <c r="CD713" s="304"/>
      <c r="CE713" s="14"/>
      <c r="CF713" s="395"/>
      <c r="CG713" s="397"/>
      <c r="CH713" s="300">
        <f t="shared" si="273"/>
        <v>0</v>
      </c>
      <c r="CI713" s="26"/>
      <c r="CJ713" s="17">
        <f t="shared" si="294"/>
        <v>0</v>
      </c>
      <c r="CK713" s="18">
        <f t="shared" si="281"/>
        <v>12.89</v>
      </c>
      <c r="CM713" s="164"/>
      <c r="CN713" s="302"/>
      <c r="CO713" s="13">
        <f t="shared" si="274"/>
        <v>0</v>
      </c>
      <c r="CP713" s="302"/>
      <c r="CQ713" s="13">
        <f t="shared" si="275"/>
        <v>0</v>
      </c>
      <c r="CR713" s="302"/>
      <c r="CS713" s="13">
        <f t="shared" si="276"/>
        <v>0</v>
      </c>
      <c r="CT713" s="302"/>
      <c r="CU713" s="13">
        <f t="shared" si="295"/>
        <v>0</v>
      </c>
      <c r="CV713" s="302"/>
      <c r="CW713" s="13">
        <f t="shared" si="277"/>
        <v>0</v>
      </c>
      <c r="CX713" s="13">
        <f t="shared" si="278"/>
        <v>0</v>
      </c>
      <c r="CY713" s="251">
        <f t="shared" si="279"/>
        <v>0</v>
      </c>
      <c r="CZ713" s="13" t="s">
        <v>29</v>
      </c>
      <c r="DA713" s="13">
        <v>50</v>
      </c>
      <c r="DB713" s="22">
        <f t="shared" si="280"/>
        <v>0</v>
      </c>
      <c r="DD713" s="24"/>
      <c r="DF713" s="163"/>
      <c r="DH713" s="24"/>
      <c r="DI713" s="447"/>
      <c r="DJ713" s="163"/>
    </row>
    <row r="714" spans="1:114" s="7" customFormat="1">
      <c r="A714" s="277">
        <f t="shared" si="288"/>
        <v>50</v>
      </c>
      <c r="B714" s="21" t="e">
        <f>'Calculateur de trading'!I714/C714/W714</f>
        <v>#DIV/0!</v>
      </c>
      <c r="C714" s="278">
        <f t="shared" si="289"/>
        <v>10</v>
      </c>
      <c r="D714" s="278"/>
      <c r="E714" s="273">
        <f t="shared" si="290"/>
        <v>100</v>
      </c>
      <c r="F714" s="271">
        <f t="shared" si="282"/>
        <v>2</v>
      </c>
      <c r="G714" s="271" t="e">
        <f t="shared" si="283"/>
        <v>#DIV/0!</v>
      </c>
      <c r="H714" s="272">
        <f t="shared" si="284"/>
        <v>20</v>
      </c>
      <c r="I714" s="270"/>
      <c r="J714" s="273">
        <f t="shared" si="291"/>
        <v>200</v>
      </c>
      <c r="K714" s="271">
        <f t="shared" si="285"/>
        <v>4</v>
      </c>
      <c r="L714" s="271" t="e">
        <f t="shared" si="286"/>
        <v>#DIV/0!</v>
      </c>
      <c r="M714" s="272">
        <f t="shared" si="287"/>
        <v>40</v>
      </c>
      <c r="N714" s="389"/>
      <c r="O714" s="455" t="e">
        <f>(A714*B714*W714)+(B714*'Calculateur de trading'!H714)</f>
        <v>#DIV/0!</v>
      </c>
      <c r="P714" s="274" t="e">
        <f>O714/'Déscriptions des trades'!CK714</f>
        <v>#DIV/0!</v>
      </c>
      <c r="Q714" s="456" t="e">
        <f>'Déscriptions des trades'!CK714-O714</f>
        <v>#DIV/0!</v>
      </c>
      <c r="R714" s="466" t="e">
        <f t="shared" si="292"/>
        <v>#DIV/0!</v>
      </c>
      <c r="S714" s="389"/>
      <c r="T714" s="12"/>
      <c r="U714" s="25"/>
      <c r="V714" s="15"/>
      <c r="W714" s="490">
        <f t="shared" si="296"/>
        <v>0</v>
      </c>
      <c r="X714" s="21" t="e">
        <f>W714*U714/'Déscriptions des trades'!CK714*'Déscriptions des trades'!B714</f>
        <v>#DIV/0!</v>
      </c>
      <c r="Y714" s="459"/>
      <c r="Z714" s="389"/>
      <c r="AA714" s="23">
        <f t="shared" si="293"/>
        <v>0.1</v>
      </c>
      <c r="AB714" s="17" t="e">
        <f>(AA714*'Déscriptions des trades'!U714*'Déscriptions des trades'!B714/'Déscriptions des trades'!CK714)*'Déscriptions des trades'!W714</f>
        <v>#DIV/0!</v>
      </c>
      <c r="AC714" s="265" t="e">
        <f>AB714*'Déscriptions des trades'!CK714</f>
        <v>#DIV/0!</v>
      </c>
      <c r="AD714" s="266" t="e">
        <f>'Déscriptions des trades'!CK714-AC714</f>
        <v>#DIV/0!</v>
      </c>
      <c r="AE714" s="389"/>
      <c r="AF714" s="399">
        <v>710</v>
      </c>
      <c r="AG714" s="389"/>
      <c r="AH714" s="20"/>
      <c r="AI714" s="303"/>
      <c r="AJ714" s="307"/>
      <c r="AK714" s="161"/>
      <c r="AL714" s="305"/>
      <c r="AM714" s="305"/>
      <c r="AN714" s="162"/>
      <c r="AO714" s="439"/>
      <c r="AP714" s="162"/>
      <c r="AQ714" s="113"/>
      <c r="AR714" s="113"/>
      <c r="AS714" s="384"/>
      <c r="AT714" s="306"/>
      <c r="AU714" s="306"/>
      <c r="AV714" s="160"/>
      <c r="AW714" s="158"/>
      <c r="AX714" s="385"/>
      <c r="AY714" s="453"/>
      <c r="AZ714" s="165"/>
      <c r="BA714" s="301"/>
      <c r="BB714" s="165"/>
      <c r="BC714" s="301"/>
      <c r="BD714" s="165"/>
      <c r="BE714" s="302"/>
      <c r="BF714" s="302"/>
      <c r="BG714" s="165"/>
      <c r="BH714" s="303"/>
      <c r="BI714" s="165"/>
      <c r="BJ714" s="304"/>
      <c r="BK714" s="394"/>
      <c r="BL714" s="302"/>
      <c r="BM714" s="302"/>
      <c r="BN714" s="394"/>
      <c r="BO714" s="302"/>
      <c r="BP714" s="13"/>
      <c r="BQ714" s="302"/>
      <c r="BR714" s="13"/>
      <c r="BS714" s="302"/>
      <c r="BT714" s="13"/>
      <c r="BU714" s="302"/>
      <c r="BV714" s="386"/>
      <c r="BW714" s="303"/>
      <c r="BX714" s="303"/>
      <c r="BY714" s="302"/>
      <c r="BZ714" s="302"/>
      <c r="CA714" s="387"/>
      <c r="CB714" s="395"/>
      <c r="CC714" s="12"/>
      <c r="CD714" s="304"/>
      <c r="CE714" s="14"/>
      <c r="CF714" s="395"/>
      <c r="CG714" s="397"/>
      <c r="CH714" s="300">
        <f t="shared" si="273"/>
        <v>0</v>
      </c>
      <c r="CI714" s="26"/>
      <c r="CJ714" s="17">
        <f t="shared" si="294"/>
        <v>0</v>
      </c>
      <c r="CK714" s="18">
        <f t="shared" si="281"/>
        <v>12.89</v>
      </c>
      <c r="CM714" s="164"/>
      <c r="CN714" s="302"/>
      <c r="CO714" s="13">
        <f t="shared" si="274"/>
        <v>0</v>
      </c>
      <c r="CP714" s="302"/>
      <c r="CQ714" s="13">
        <f t="shared" si="275"/>
        <v>0</v>
      </c>
      <c r="CR714" s="302"/>
      <c r="CS714" s="13">
        <f t="shared" si="276"/>
        <v>0</v>
      </c>
      <c r="CT714" s="302"/>
      <c r="CU714" s="13">
        <f t="shared" si="295"/>
        <v>0</v>
      </c>
      <c r="CV714" s="302"/>
      <c r="CW714" s="13">
        <f t="shared" si="277"/>
        <v>0</v>
      </c>
      <c r="CX714" s="13">
        <f t="shared" si="278"/>
        <v>0</v>
      </c>
      <c r="CY714" s="251">
        <f t="shared" si="279"/>
        <v>0</v>
      </c>
      <c r="CZ714" s="13" t="s">
        <v>29</v>
      </c>
      <c r="DA714" s="13">
        <v>50</v>
      </c>
      <c r="DB714" s="22">
        <f t="shared" si="280"/>
        <v>0</v>
      </c>
      <c r="DD714" s="24"/>
      <c r="DF714" s="163"/>
      <c r="DH714" s="24"/>
      <c r="DI714" s="447"/>
      <c r="DJ714" s="163"/>
    </row>
    <row r="715" spans="1:114" s="7" customFormat="1">
      <c r="A715" s="277">
        <f t="shared" si="288"/>
        <v>50</v>
      </c>
      <c r="B715" s="21" t="e">
        <f>'Calculateur de trading'!I715/C715/W715</f>
        <v>#DIV/0!</v>
      </c>
      <c r="C715" s="278">
        <f t="shared" si="289"/>
        <v>10</v>
      </c>
      <c r="D715" s="426"/>
      <c r="E715" s="273">
        <f t="shared" si="290"/>
        <v>100</v>
      </c>
      <c r="F715" s="271">
        <f t="shared" si="282"/>
        <v>2</v>
      </c>
      <c r="G715" s="271" t="e">
        <f t="shared" si="283"/>
        <v>#DIV/0!</v>
      </c>
      <c r="H715" s="272">
        <f t="shared" si="284"/>
        <v>20</v>
      </c>
      <c r="I715" s="270"/>
      <c r="J715" s="273">
        <f t="shared" si="291"/>
        <v>200</v>
      </c>
      <c r="K715" s="271">
        <f t="shared" si="285"/>
        <v>4</v>
      </c>
      <c r="L715" s="271" t="e">
        <f t="shared" si="286"/>
        <v>#DIV/0!</v>
      </c>
      <c r="M715" s="272">
        <f t="shared" si="287"/>
        <v>40</v>
      </c>
      <c r="N715" s="389"/>
      <c r="O715" s="455" t="e">
        <f>(A715*B715*W715)+(B715*'Calculateur de trading'!H715)</f>
        <v>#DIV/0!</v>
      </c>
      <c r="P715" s="274" t="e">
        <f>O715/'Déscriptions des trades'!CK715</f>
        <v>#DIV/0!</v>
      </c>
      <c r="Q715" s="456" t="e">
        <f>'Déscriptions des trades'!CK715-O715</f>
        <v>#DIV/0!</v>
      </c>
      <c r="R715" s="466" t="e">
        <f t="shared" si="292"/>
        <v>#DIV/0!</v>
      </c>
      <c r="S715" s="389"/>
      <c r="T715" s="12"/>
      <c r="U715" s="25"/>
      <c r="V715" s="15"/>
      <c r="W715" s="490">
        <f t="shared" si="296"/>
        <v>0</v>
      </c>
      <c r="X715" s="21" t="e">
        <f>W715*U715/'Déscriptions des trades'!CK715*'Déscriptions des trades'!B715</f>
        <v>#DIV/0!</v>
      </c>
      <c r="Y715" s="459"/>
      <c r="Z715" s="389"/>
      <c r="AA715" s="23">
        <f t="shared" si="293"/>
        <v>0.1</v>
      </c>
      <c r="AB715" s="17" t="e">
        <f>(AA715*'Déscriptions des trades'!U715*'Déscriptions des trades'!B715/'Déscriptions des trades'!CK715)*'Déscriptions des trades'!W715</f>
        <v>#DIV/0!</v>
      </c>
      <c r="AC715" s="265" t="e">
        <f>AB715*'Déscriptions des trades'!CK715</f>
        <v>#DIV/0!</v>
      </c>
      <c r="AD715" s="266" t="e">
        <f>'Déscriptions des trades'!CK715-AC715</f>
        <v>#DIV/0!</v>
      </c>
      <c r="AE715" s="389"/>
      <c r="AF715" s="399">
        <v>711</v>
      </c>
      <c r="AG715" s="389"/>
      <c r="AH715" s="20"/>
      <c r="AI715" s="303"/>
      <c r="AJ715" s="307"/>
      <c r="AK715" s="161"/>
      <c r="AL715" s="305"/>
      <c r="AM715" s="305"/>
      <c r="AN715" s="162"/>
      <c r="AO715" s="439"/>
      <c r="AP715" s="162"/>
      <c r="AQ715" s="113"/>
      <c r="AR715" s="113"/>
      <c r="AS715" s="384"/>
      <c r="AT715" s="306"/>
      <c r="AU715" s="306"/>
      <c r="AV715" s="160"/>
      <c r="AW715" s="158"/>
      <c r="AX715" s="385"/>
      <c r="AY715" s="453"/>
      <c r="AZ715" s="165"/>
      <c r="BA715" s="301"/>
      <c r="BB715" s="165"/>
      <c r="BC715" s="301"/>
      <c r="BD715" s="165"/>
      <c r="BE715" s="302"/>
      <c r="BF715" s="302"/>
      <c r="BG715" s="165"/>
      <c r="BH715" s="303"/>
      <c r="BI715" s="165"/>
      <c r="BJ715" s="304"/>
      <c r="BK715" s="394"/>
      <c r="BL715" s="302"/>
      <c r="BM715" s="302"/>
      <c r="BN715" s="394"/>
      <c r="BO715" s="302"/>
      <c r="BP715" s="13"/>
      <c r="BQ715" s="302"/>
      <c r="BR715" s="13"/>
      <c r="BS715" s="302"/>
      <c r="BT715" s="13"/>
      <c r="BU715" s="302"/>
      <c r="BV715" s="386"/>
      <c r="BW715" s="303"/>
      <c r="BX715" s="303"/>
      <c r="BY715" s="302"/>
      <c r="BZ715" s="302"/>
      <c r="CA715" s="387"/>
      <c r="CB715" s="395"/>
      <c r="CC715" s="12"/>
      <c r="CD715" s="304"/>
      <c r="CE715" s="14"/>
      <c r="CF715" s="395"/>
      <c r="CG715" s="397"/>
      <c r="CH715" s="300">
        <f t="shared" si="273"/>
        <v>0</v>
      </c>
      <c r="CI715" s="26"/>
      <c r="CJ715" s="17">
        <f t="shared" si="294"/>
        <v>0</v>
      </c>
      <c r="CK715" s="18">
        <f t="shared" si="281"/>
        <v>12.89</v>
      </c>
      <c r="CM715" s="164"/>
      <c r="CN715" s="302"/>
      <c r="CO715" s="13">
        <f t="shared" si="274"/>
        <v>0</v>
      </c>
      <c r="CP715" s="302"/>
      <c r="CQ715" s="13">
        <f t="shared" si="275"/>
        <v>0</v>
      </c>
      <c r="CR715" s="302"/>
      <c r="CS715" s="13">
        <f t="shared" si="276"/>
        <v>0</v>
      </c>
      <c r="CT715" s="302"/>
      <c r="CU715" s="13">
        <f t="shared" si="295"/>
        <v>0</v>
      </c>
      <c r="CV715" s="302"/>
      <c r="CW715" s="13">
        <f t="shared" si="277"/>
        <v>0</v>
      </c>
      <c r="CX715" s="13">
        <f t="shared" si="278"/>
        <v>0</v>
      </c>
      <c r="CY715" s="251">
        <f t="shared" si="279"/>
        <v>0</v>
      </c>
      <c r="CZ715" s="13" t="s">
        <v>29</v>
      </c>
      <c r="DA715" s="13">
        <v>50</v>
      </c>
      <c r="DB715" s="22">
        <f t="shared" si="280"/>
        <v>0</v>
      </c>
      <c r="DD715" s="24"/>
      <c r="DF715" s="163"/>
      <c r="DH715" s="24"/>
      <c r="DI715" s="447"/>
      <c r="DJ715" s="163"/>
    </row>
    <row r="716" spans="1:114" s="7" customFormat="1">
      <c r="A716" s="277">
        <f t="shared" si="288"/>
        <v>50</v>
      </c>
      <c r="B716" s="21" t="e">
        <f>'Calculateur de trading'!I716/C716/W716</f>
        <v>#DIV/0!</v>
      </c>
      <c r="C716" s="278">
        <f t="shared" si="289"/>
        <v>10</v>
      </c>
      <c r="D716" s="278"/>
      <c r="E716" s="273">
        <f t="shared" si="290"/>
        <v>100</v>
      </c>
      <c r="F716" s="271">
        <f t="shared" si="282"/>
        <v>2</v>
      </c>
      <c r="G716" s="271" t="e">
        <f t="shared" si="283"/>
        <v>#DIV/0!</v>
      </c>
      <c r="H716" s="272">
        <f t="shared" si="284"/>
        <v>20</v>
      </c>
      <c r="I716" s="270"/>
      <c r="J716" s="273">
        <f t="shared" si="291"/>
        <v>200</v>
      </c>
      <c r="K716" s="271">
        <f t="shared" si="285"/>
        <v>4</v>
      </c>
      <c r="L716" s="271" t="e">
        <f t="shared" si="286"/>
        <v>#DIV/0!</v>
      </c>
      <c r="M716" s="272">
        <f t="shared" si="287"/>
        <v>40</v>
      </c>
      <c r="N716" s="389"/>
      <c r="O716" s="455" t="e">
        <f>(A716*B716*W716)+(B716*'Calculateur de trading'!H716)</f>
        <v>#DIV/0!</v>
      </c>
      <c r="P716" s="274" t="e">
        <f>O716/'Déscriptions des trades'!CK716</f>
        <v>#DIV/0!</v>
      </c>
      <c r="Q716" s="456" t="e">
        <f>'Déscriptions des trades'!CK716-O716</f>
        <v>#DIV/0!</v>
      </c>
      <c r="R716" s="466" t="e">
        <f t="shared" si="292"/>
        <v>#DIV/0!</v>
      </c>
      <c r="S716" s="389"/>
      <c r="T716" s="12"/>
      <c r="U716" s="25"/>
      <c r="V716" s="15"/>
      <c r="W716" s="490">
        <f t="shared" si="296"/>
        <v>0</v>
      </c>
      <c r="X716" s="21" t="e">
        <f>W716*U716/'Déscriptions des trades'!CK716*'Déscriptions des trades'!B716</f>
        <v>#DIV/0!</v>
      </c>
      <c r="Y716" s="459"/>
      <c r="Z716" s="389"/>
      <c r="AA716" s="23">
        <f t="shared" si="293"/>
        <v>0.1</v>
      </c>
      <c r="AB716" s="17" t="e">
        <f>(AA716*'Déscriptions des trades'!U716*'Déscriptions des trades'!B716/'Déscriptions des trades'!CK716)*'Déscriptions des trades'!W716</f>
        <v>#DIV/0!</v>
      </c>
      <c r="AC716" s="265" t="e">
        <f>AB716*'Déscriptions des trades'!CK716</f>
        <v>#DIV/0!</v>
      </c>
      <c r="AD716" s="266" t="e">
        <f>'Déscriptions des trades'!CK716-AC716</f>
        <v>#DIV/0!</v>
      </c>
      <c r="AE716" s="389"/>
      <c r="AF716" s="399">
        <v>712</v>
      </c>
      <c r="AG716" s="389"/>
      <c r="AH716" s="20"/>
      <c r="AI716" s="303"/>
      <c r="AJ716" s="307"/>
      <c r="AK716" s="161"/>
      <c r="AL716" s="305"/>
      <c r="AM716" s="305"/>
      <c r="AN716" s="162"/>
      <c r="AO716" s="439"/>
      <c r="AP716" s="162"/>
      <c r="AQ716" s="113"/>
      <c r="AR716" s="113"/>
      <c r="AS716" s="384"/>
      <c r="AT716" s="306"/>
      <c r="AU716" s="306"/>
      <c r="AV716" s="160"/>
      <c r="AW716" s="158"/>
      <c r="AX716" s="385"/>
      <c r="AY716" s="453"/>
      <c r="AZ716" s="165"/>
      <c r="BA716" s="301"/>
      <c r="BB716" s="165"/>
      <c r="BC716" s="301"/>
      <c r="BD716" s="165"/>
      <c r="BE716" s="302"/>
      <c r="BF716" s="302"/>
      <c r="BG716" s="165"/>
      <c r="BH716" s="303"/>
      <c r="BI716" s="165"/>
      <c r="BJ716" s="304"/>
      <c r="BK716" s="394"/>
      <c r="BL716" s="302"/>
      <c r="BM716" s="302"/>
      <c r="BN716" s="394"/>
      <c r="BO716" s="302"/>
      <c r="BP716" s="13"/>
      <c r="BQ716" s="302"/>
      <c r="BR716" s="13"/>
      <c r="BS716" s="302"/>
      <c r="BT716" s="13"/>
      <c r="BU716" s="302"/>
      <c r="BV716" s="386"/>
      <c r="BW716" s="303"/>
      <c r="BX716" s="303"/>
      <c r="BY716" s="302"/>
      <c r="BZ716" s="302"/>
      <c r="CA716" s="387"/>
      <c r="CB716" s="395"/>
      <c r="CC716" s="12"/>
      <c r="CD716" s="304"/>
      <c r="CE716" s="14"/>
      <c r="CF716" s="395"/>
      <c r="CG716" s="397"/>
      <c r="CH716" s="300">
        <f t="shared" si="273"/>
        <v>0</v>
      </c>
      <c r="CI716" s="26"/>
      <c r="CJ716" s="17">
        <f t="shared" si="294"/>
        <v>0</v>
      </c>
      <c r="CK716" s="18">
        <f t="shared" si="281"/>
        <v>12.89</v>
      </c>
      <c r="CM716" s="164"/>
      <c r="CN716" s="302"/>
      <c r="CO716" s="13">
        <f t="shared" si="274"/>
        <v>0</v>
      </c>
      <c r="CP716" s="302"/>
      <c r="CQ716" s="13">
        <f t="shared" si="275"/>
        <v>0</v>
      </c>
      <c r="CR716" s="302"/>
      <c r="CS716" s="13">
        <f t="shared" si="276"/>
        <v>0</v>
      </c>
      <c r="CT716" s="302"/>
      <c r="CU716" s="13">
        <f t="shared" si="295"/>
        <v>0</v>
      </c>
      <c r="CV716" s="302"/>
      <c r="CW716" s="13">
        <f t="shared" si="277"/>
        <v>0</v>
      </c>
      <c r="CX716" s="13">
        <f t="shared" si="278"/>
        <v>0</v>
      </c>
      <c r="CY716" s="251">
        <f t="shared" si="279"/>
        <v>0</v>
      </c>
      <c r="CZ716" s="13" t="s">
        <v>29</v>
      </c>
      <c r="DA716" s="13">
        <v>50</v>
      </c>
      <c r="DB716" s="22">
        <f t="shared" si="280"/>
        <v>0</v>
      </c>
      <c r="DD716" s="24"/>
      <c r="DF716" s="163"/>
      <c r="DH716" s="24"/>
      <c r="DI716" s="447"/>
      <c r="DJ716" s="163"/>
    </row>
    <row r="717" spans="1:114" s="7" customFormat="1">
      <c r="A717" s="277">
        <f t="shared" si="288"/>
        <v>50</v>
      </c>
      <c r="B717" s="21" t="e">
        <f>'Calculateur de trading'!I717/C717/W717</f>
        <v>#DIV/0!</v>
      </c>
      <c r="C717" s="278">
        <f t="shared" si="289"/>
        <v>10</v>
      </c>
      <c r="D717" s="426"/>
      <c r="E717" s="273">
        <f t="shared" si="290"/>
        <v>100</v>
      </c>
      <c r="F717" s="271">
        <f t="shared" si="282"/>
        <v>2</v>
      </c>
      <c r="G717" s="271" t="e">
        <f t="shared" si="283"/>
        <v>#DIV/0!</v>
      </c>
      <c r="H717" s="272">
        <f t="shared" si="284"/>
        <v>20</v>
      </c>
      <c r="I717" s="270"/>
      <c r="J717" s="273">
        <f t="shared" si="291"/>
        <v>200</v>
      </c>
      <c r="K717" s="271">
        <f t="shared" si="285"/>
        <v>4</v>
      </c>
      <c r="L717" s="271" t="e">
        <f t="shared" si="286"/>
        <v>#DIV/0!</v>
      </c>
      <c r="M717" s="272">
        <f t="shared" si="287"/>
        <v>40</v>
      </c>
      <c r="N717" s="389"/>
      <c r="O717" s="455" t="e">
        <f>(A717*B717*W717)+(B717*'Calculateur de trading'!H717)</f>
        <v>#DIV/0!</v>
      </c>
      <c r="P717" s="274" t="e">
        <f>O717/'Déscriptions des trades'!CK717</f>
        <v>#DIV/0!</v>
      </c>
      <c r="Q717" s="456" t="e">
        <f>'Déscriptions des trades'!CK717-O717</f>
        <v>#DIV/0!</v>
      </c>
      <c r="R717" s="466" t="e">
        <f t="shared" si="292"/>
        <v>#DIV/0!</v>
      </c>
      <c r="S717" s="389"/>
      <c r="T717" s="12"/>
      <c r="U717" s="25"/>
      <c r="V717" s="15"/>
      <c r="W717" s="490">
        <f t="shared" si="296"/>
        <v>0</v>
      </c>
      <c r="X717" s="21" t="e">
        <f>W717*U717/'Déscriptions des trades'!CK717*'Déscriptions des trades'!B717</f>
        <v>#DIV/0!</v>
      </c>
      <c r="Y717" s="459"/>
      <c r="Z717" s="389"/>
      <c r="AA717" s="23">
        <f t="shared" si="293"/>
        <v>0.1</v>
      </c>
      <c r="AB717" s="17" t="e">
        <f>(AA717*'Déscriptions des trades'!U717*'Déscriptions des trades'!B717/'Déscriptions des trades'!CK717)*'Déscriptions des trades'!W717</f>
        <v>#DIV/0!</v>
      </c>
      <c r="AC717" s="265" t="e">
        <f>AB717*'Déscriptions des trades'!CK717</f>
        <v>#DIV/0!</v>
      </c>
      <c r="AD717" s="266" t="e">
        <f>'Déscriptions des trades'!CK717-AC717</f>
        <v>#DIV/0!</v>
      </c>
      <c r="AE717" s="389"/>
      <c r="AF717" s="399">
        <v>713</v>
      </c>
      <c r="AG717" s="389"/>
      <c r="AH717" s="20"/>
      <c r="AI717" s="303"/>
      <c r="AJ717" s="307"/>
      <c r="AK717" s="161"/>
      <c r="AL717" s="305"/>
      <c r="AM717" s="305"/>
      <c r="AN717" s="162"/>
      <c r="AO717" s="439"/>
      <c r="AP717" s="162"/>
      <c r="AQ717" s="113"/>
      <c r="AR717" s="113"/>
      <c r="AS717" s="384"/>
      <c r="AT717" s="306"/>
      <c r="AU717" s="306"/>
      <c r="AV717" s="160"/>
      <c r="AW717" s="158"/>
      <c r="AX717" s="385"/>
      <c r="AY717" s="453"/>
      <c r="AZ717" s="165"/>
      <c r="BA717" s="301"/>
      <c r="BB717" s="165"/>
      <c r="BC717" s="301"/>
      <c r="BD717" s="165"/>
      <c r="BE717" s="302"/>
      <c r="BF717" s="302"/>
      <c r="BG717" s="165"/>
      <c r="BH717" s="303"/>
      <c r="BI717" s="165"/>
      <c r="BJ717" s="304"/>
      <c r="BK717" s="394"/>
      <c r="BL717" s="302"/>
      <c r="BM717" s="302"/>
      <c r="BN717" s="394"/>
      <c r="BO717" s="302"/>
      <c r="BP717" s="13"/>
      <c r="BQ717" s="302"/>
      <c r="BR717" s="13"/>
      <c r="BS717" s="302"/>
      <c r="BT717" s="13"/>
      <c r="BU717" s="302"/>
      <c r="BV717" s="386"/>
      <c r="BW717" s="303"/>
      <c r="BX717" s="303"/>
      <c r="BY717" s="302"/>
      <c r="BZ717" s="302"/>
      <c r="CA717" s="387"/>
      <c r="CB717" s="395"/>
      <c r="CC717" s="12"/>
      <c r="CD717" s="304"/>
      <c r="CE717" s="14"/>
      <c r="CF717" s="395"/>
      <c r="CG717" s="397"/>
      <c r="CH717" s="300">
        <f t="shared" si="273"/>
        <v>0</v>
      </c>
      <c r="CI717" s="26"/>
      <c r="CJ717" s="17">
        <f t="shared" si="294"/>
        <v>0</v>
      </c>
      <c r="CK717" s="18">
        <f t="shared" si="281"/>
        <v>12.89</v>
      </c>
      <c r="CM717" s="164"/>
      <c r="CN717" s="302"/>
      <c r="CO717" s="13">
        <f t="shared" si="274"/>
        <v>0</v>
      </c>
      <c r="CP717" s="302"/>
      <c r="CQ717" s="13">
        <f t="shared" si="275"/>
        <v>0</v>
      </c>
      <c r="CR717" s="302"/>
      <c r="CS717" s="13">
        <f t="shared" si="276"/>
        <v>0</v>
      </c>
      <c r="CT717" s="302"/>
      <c r="CU717" s="13">
        <f t="shared" si="295"/>
        <v>0</v>
      </c>
      <c r="CV717" s="302"/>
      <c r="CW717" s="13">
        <f t="shared" si="277"/>
        <v>0</v>
      </c>
      <c r="CX717" s="13">
        <f t="shared" si="278"/>
        <v>0</v>
      </c>
      <c r="CY717" s="251">
        <f t="shared" si="279"/>
        <v>0</v>
      </c>
      <c r="CZ717" s="13" t="s">
        <v>29</v>
      </c>
      <c r="DA717" s="13">
        <v>50</v>
      </c>
      <c r="DB717" s="22">
        <f t="shared" si="280"/>
        <v>0</v>
      </c>
      <c r="DD717" s="24"/>
      <c r="DF717" s="163"/>
      <c r="DH717" s="24"/>
      <c r="DI717" s="447"/>
      <c r="DJ717" s="163"/>
    </row>
    <row r="718" spans="1:114" s="7" customFormat="1">
      <c r="A718" s="277">
        <f t="shared" si="288"/>
        <v>50</v>
      </c>
      <c r="B718" s="21" t="e">
        <f>'Calculateur de trading'!I718/C718/W718</f>
        <v>#DIV/0!</v>
      </c>
      <c r="C718" s="278">
        <f t="shared" si="289"/>
        <v>10</v>
      </c>
      <c r="D718" s="278"/>
      <c r="E718" s="273">
        <f t="shared" si="290"/>
        <v>100</v>
      </c>
      <c r="F718" s="271">
        <f t="shared" si="282"/>
        <v>2</v>
      </c>
      <c r="G718" s="271" t="e">
        <f t="shared" si="283"/>
        <v>#DIV/0!</v>
      </c>
      <c r="H718" s="272">
        <f t="shared" si="284"/>
        <v>20</v>
      </c>
      <c r="I718" s="270"/>
      <c r="J718" s="273">
        <f t="shared" si="291"/>
        <v>200</v>
      </c>
      <c r="K718" s="271">
        <f t="shared" si="285"/>
        <v>4</v>
      </c>
      <c r="L718" s="271" t="e">
        <f t="shared" si="286"/>
        <v>#DIV/0!</v>
      </c>
      <c r="M718" s="272">
        <f t="shared" si="287"/>
        <v>40</v>
      </c>
      <c r="N718" s="389"/>
      <c r="O718" s="455" t="e">
        <f>(A718*B718*W718)+(B718*'Calculateur de trading'!H718)</f>
        <v>#DIV/0!</v>
      </c>
      <c r="P718" s="274" t="e">
        <f>O718/'Déscriptions des trades'!CK718</f>
        <v>#DIV/0!</v>
      </c>
      <c r="Q718" s="456" t="e">
        <f>'Déscriptions des trades'!CK718-O718</f>
        <v>#DIV/0!</v>
      </c>
      <c r="R718" s="466" t="e">
        <f t="shared" si="292"/>
        <v>#DIV/0!</v>
      </c>
      <c r="S718" s="389"/>
      <c r="T718" s="12"/>
      <c r="U718" s="25"/>
      <c r="V718" s="15"/>
      <c r="W718" s="490">
        <f t="shared" si="296"/>
        <v>0</v>
      </c>
      <c r="X718" s="21" t="e">
        <f>W718*U718/'Déscriptions des trades'!CK718*'Déscriptions des trades'!B718</f>
        <v>#DIV/0!</v>
      </c>
      <c r="Y718" s="459"/>
      <c r="Z718" s="389"/>
      <c r="AA718" s="23">
        <f t="shared" si="293"/>
        <v>0.1</v>
      </c>
      <c r="AB718" s="17" t="e">
        <f>(AA718*'Déscriptions des trades'!U718*'Déscriptions des trades'!B718/'Déscriptions des trades'!CK718)*'Déscriptions des trades'!W718</f>
        <v>#DIV/0!</v>
      </c>
      <c r="AC718" s="265" t="e">
        <f>AB718*'Déscriptions des trades'!CK718</f>
        <v>#DIV/0!</v>
      </c>
      <c r="AD718" s="266" t="e">
        <f>'Déscriptions des trades'!CK718-AC718</f>
        <v>#DIV/0!</v>
      </c>
      <c r="AE718" s="389"/>
      <c r="AF718" s="399">
        <v>714</v>
      </c>
      <c r="AG718" s="389"/>
      <c r="AH718" s="20"/>
      <c r="AI718" s="303"/>
      <c r="AJ718" s="307"/>
      <c r="AK718" s="161"/>
      <c r="AL718" s="305"/>
      <c r="AM718" s="305"/>
      <c r="AN718" s="162"/>
      <c r="AO718" s="439"/>
      <c r="AP718" s="162"/>
      <c r="AQ718" s="113"/>
      <c r="AR718" s="113"/>
      <c r="AS718" s="384"/>
      <c r="AT718" s="306"/>
      <c r="AU718" s="306"/>
      <c r="AV718" s="160"/>
      <c r="AW718" s="158"/>
      <c r="AX718" s="385"/>
      <c r="AY718" s="453"/>
      <c r="AZ718" s="165"/>
      <c r="BA718" s="301"/>
      <c r="BB718" s="165"/>
      <c r="BC718" s="301"/>
      <c r="BD718" s="165"/>
      <c r="BE718" s="302"/>
      <c r="BF718" s="302"/>
      <c r="BG718" s="165"/>
      <c r="BH718" s="303"/>
      <c r="BI718" s="165"/>
      <c r="BJ718" s="304"/>
      <c r="BK718" s="394"/>
      <c r="BL718" s="302"/>
      <c r="BM718" s="302"/>
      <c r="BN718" s="394"/>
      <c r="BO718" s="302"/>
      <c r="BP718" s="13"/>
      <c r="BQ718" s="302"/>
      <c r="BR718" s="13"/>
      <c r="BS718" s="302"/>
      <c r="BT718" s="13"/>
      <c r="BU718" s="302"/>
      <c r="BV718" s="386"/>
      <c r="BW718" s="303"/>
      <c r="BX718" s="303"/>
      <c r="BY718" s="302"/>
      <c r="BZ718" s="302"/>
      <c r="CA718" s="387"/>
      <c r="CB718" s="395"/>
      <c r="CC718" s="12"/>
      <c r="CD718" s="304"/>
      <c r="CE718" s="14"/>
      <c r="CF718" s="395"/>
      <c r="CG718" s="397"/>
      <c r="CH718" s="300">
        <f t="shared" si="273"/>
        <v>0</v>
      </c>
      <c r="CI718" s="26"/>
      <c r="CJ718" s="17">
        <f t="shared" si="294"/>
        <v>0</v>
      </c>
      <c r="CK718" s="18">
        <f t="shared" si="281"/>
        <v>12.89</v>
      </c>
      <c r="CM718" s="164"/>
      <c r="CN718" s="302"/>
      <c r="CO718" s="13">
        <f t="shared" si="274"/>
        <v>0</v>
      </c>
      <c r="CP718" s="302"/>
      <c r="CQ718" s="13">
        <f t="shared" si="275"/>
        <v>0</v>
      </c>
      <c r="CR718" s="302"/>
      <c r="CS718" s="13">
        <f t="shared" si="276"/>
        <v>0</v>
      </c>
      <c r="CT718" s="302"/>
      <c r="CU718" s="13">
        <f t="shared" si="295"/>
        <v>0</v>
      </c>
      <c r="CV718" s="302"/>
      <c r="CW718" s="13">
        <f t="shared" si="277"/>
        <v>0</v>
      </c>
      <c r="CX718" s="13">
        <f t="shared" si="278"/>
        <v>0</v>
      </c>
      <c r="CY718" s="251">
        <f t="shared" si="279"/>
        <v>0</v>
      </c>
      <c r="CZ718" s="13" t="s">
        <v>29</v>
      </c>
      <c r="DA718" s="13">
        <v>50</v>
      </c>
      <c r="DB718" s="22">
        <f t="shared" si="280"/>
        <v>0</v>
      </c>
      <c r="DD718" s="24"/>
      <c r="DF718" s="163"/>
      <c r="DH718" s="24"/>
      <c r="DI718" s="447"/>
      <c r="DJ718" s="163"/>
    </row>
    <row r="719" spans="1:114" s="7" customFormat="1">
      <c r="A719" s="277">
        <f t="shared" si="288"/>
        <v>50</v>
      </c>
      <c r="B719" s="21" t="e">
        <f>'Calculateur de trading'!I719/C719/W719</f>
        <v>#DIV/0!</v>
      </c>
      <c r="C719" s="278">
        <f t="shared" si="289"/>
        <v>10</v>
      </c>
      <c r="D719" s="426"/>
      <c r="E719" s="273">
        <f t="shared" si="290"/>
        <v>100</v>
      </c>
      <c r="F719" s="271">
        <f t="shared" si="282"/>
        <v>2</v>
      </c>
      <c r="G719" s="271" t="e">
        <f t="shared" si="283"/>
        <v>#DIV/0!</v>
      </c>
      <c r="H719" s="272">
        <f t="shared" si="284"/>
        <v>20</v>
      </c>
      <c r="I719" s="270"/>
      <c r="J719" s="273">
        <f t="shared" si="291"/>
        <v>200</v>
      </c>
      <c r="K719" s="271">
        <f t="shared" si="285"/>
        <v>4</v>
      </c>
      <c r="L719" s="271" t="e">
        <f t="shared" si="286"/>
        <v>#DIV/0!</v>
      </c>
      <c r="M719" s="272">
        <f t="shared" si="287"/>
        <v>40</v>
      </c>
      <c r="N719" s="389"/>
      <c r="O719" s="455" t="e">
        <f>(A719*B719*W719)+(B719*'Calculateur de trading'!H719)</f>
        <v>#DIV/0!</v>
      </c>
      <c r="P719" s="274" t="e">
        <f>O719/'Déscriptions des trades'!CK719</f>
        <v>#DIV/0!</v>
      </c>
      <c r="Q719" s="456" t="e">
        <f>'Déscriptions des trades'!CK719-O719</f>
        <v>#DIV/0!</v>
      </c>
      <c r="R719" s="466" t="e">
        <f t="shared" si="292"/>
        <v>#DIV/0!</v>
      </c>
      <c r="S719" s="389"/>
      <c r="T719" s="12"/>
      <c r="U719" s="25"/>
      <c r="V719" s="15"/>
      <c r="W719" s="490">
        <f t="shared" si="296"/>
        <v>0</v>
      </c>
      <c r="X719" s="21" t="e">
        <f>W719*U719/'Déscriptions des trades'!CK719*'Déscriptions des trades'!B719</f>
        <v>#DIV/0!</v>
      </c>
      <c r="Y719" s="459"/>
      <c r="Z719" s="389"/>
      <c r="AA719" s="23">
        <f t="shared" si="293"/>
        <v>0.1</v>
      </c>
      <c r="AB719" s="17" t="e">
        <f>(AA719*'Déscriptions des trades'!U719*'Déscriptions des trades'!B719/'Déscriptions des trades'!CK719)*'Déscriptions des trades'!W719</f>
        <v>#DIV/0!</v>
      </c>
      <c r="AC719" s="265" t="e">
        <f>AB719*'Déscriptions des trades'!CK719</f>
        <v>#DIV/0!</v>
      </c>
      <c r="AD719" s="266" t="e">
        <f>'Déscriptions des trades'!CK719-AC719</f>
        <v>#DIV/0!</v>
      </c>
      <c r="AE719" s="389"/>
      <c r="AF719" s="399">
        <v>715</v>
      </c>
      <c r="AG719" s="389"/>
      <c r="AH719" s="20"/>
      <c r="AI719" s="303"/>
      <c r="AJ719" s="307"/>
      <c r="AK719" s="161"/>
      <c r="AL719" s="305"/>
      <c r="AM719" s="305"/>
      <c r="AN719" s="162"/>
      <c r="AO719" s="439"/>
      <c r="AP719" s="162"/>
      <c r="AQ719" s="113"/>
      <c r="AR719" s="113"/>
      <c r="AS719" s="384"/>
      <c r="AT719" s="306"/>
      <c r="AU719" s="306"/>
      <c r="AV719" s="160"/>
      <c r="AW719" s="158"/>
      <c r="AX719" s="385"/>
      <c r="AY719" s="453"/>
      <c r="AZ719" s="165"/>
      <c r="BA719" s="301"/>
      <c r="BB719" s="165"/>
      <c r="BC719" s="301"/>
      <c r="BD719" s="165"/>
      <c r="BE719" s="302"/>
      <c r="BF719" s="302"/>
      <c r="BG719" s="165"/>
      <c r="BH719" s="303"/>
      <c r="BI719" s="165"/>
      <c r="BJ719" s="304"/>
      <c r="BK719" s="394"/>
      <c r="BL719" s="302"/>
      <c r="BM719" s="302"/>
      <c r="BN719" s="394"/>
      <c r="BO719" s="302"/>
      <c r="BP719" s="13"/>
      <c r="BQ719" s="302"/>
      <c r="BR719" s="13"/>
      <c r="BS719" s="302"/>
      <c r="BT719" s="13"/>
      <c r="BU719" s="302"/>
      <c r="BV719" s="386"/>
      <c r="BW719" s="303"/>
      <c r="BX719" s="303"/>
      <c r="BY719" s="302"/>
      <c r="BZ719" s="302"/>
      <c r="CA719" s="387"/>
      <c r="CB719" s="395"/>
      <c r="CC719" s="12"/>
      <c r="CD719" s="304"/>
      <c r="CE719" s="14"/>
      <c r="CF719" s="395"/>
      <c r="CG719" s="397"/>
      <c r="CH719" s="300">
        <f t="shared" ref="CH719:CH782" si="297">BW719-BH719</f>
        <v>0</v>
      </c>
      <c r="CI719" s="26"/>
      <c r="CJ719" s="17">
        <f t="shared" si="294"/>
        <v>0</v>
      </c>
      <c r="CK719" s="18">
        <f t="shared" si="281"/>
        <v>12.89</v>
      </c>
      <c r="CM719" s="164"/>
      <c r="CN719" s="302"/>
      <c r="CO719" s="13">
        <f t="shared" ref="CO719:CO782" si="298">IF(CN719="Oui",10,)</f>
        <v>0</v>
      </c>
      <c r="CP719" s="302"/>
      <c r="CQ719" s="13">
        <f t="shared" ref="CQ719:CQ782" si="299">IF(CP719="Oui",10,)</f>
        <v>0</v>
      </c>
      <c r="CR719" s="302"/>
      <c r="CS719" s="13">
        <f t="shared" ref="CS719:CS782" si="300">IF(CR719="Bon",10,)</f>
        <v>0</v>
      </c>
      <c r="CT719" s="302"/>
      <c r="CU719" s="13">
        <f t="shared" si="295"/>
        <v>0</v>
      </c>
      <c r="CV719" s="302"/>
      <c r="CW719" s="13">
        <f t="shared" ref="CW719:CW782" si="301">IF(CV719="Non",10,)</f>
        <v>0</v>
      </c>
      <c r="CX719" s="13">
        <f t="shared" ref="CX719:CX782" si="302">IF(CV719="Oui",-40,)</f>
        <v>0</v>
      </c>
      <c r="CY719" s="251">
        <f t="shared" ref="CY719:CY782" si="303">SUM(CN719:CX719)</f>
        <v>0</v>
      </c>
      <c r="CZ719" s="13" t="s">
        <v>29</v>
      </c>
      <c r="DA719" s="13">
        <v>50</v>
      </c>
      <c r="DB719" s="22">
        <f t="shared" ref="DB719:DB782" si="304">CY719/DA719</f>
        <v>0</v>
      </c>
      <c r="DD719" s="24"/>
      <c r="DF719" s="163"/>
      <c r="DH719" s="24"/>
      <c r="DI719" s="447"/>
      <c r="DJ719" s="163"/>
    </row>
    <row r="720" spans="1:114" s="7" customFormat="1">
      <c r="A720" s="277">
        <f t="shared" si="288"/>
        <v>50</v>
      </c>
      <c r="B720" s="21" t="e">
        <f>'Calculateur de trading'!I720/C720/W720</f>
        <v>#DIV/0!</v>
      </c>
      <c r="C720" s="278">
        <f t="shared" si="289"/>
        <v>10</v>
      </c>
      <c r="D720" s="426"/>
      <c r="E720" s="273">
        <f t="shared" si="290"/>
        <v>100</v>
      </c>
      <c r="F720" s="271">
        <f t="shared" si="282"/>
        <v>2</v>
      </c>
      <c r="G720" s="271" t="e">
        <f t="shared" si="283"/>
        <v>#DIV/0!</v>
      </c>
      <c r="H720" s="272">
        <f t="shared" si="284"/>
        <v>20</v>
      </c>
      <c r="I720" s="270"/>
      <c r="J720" s="273">
        <f t="shared" si="291"/>
        <v>200</v>
      </c>
      <c r="K720" s="271">
        <f t="shared" si="285"/>
        <v>4</v>
      </c>
      <c r="L720" s="271" t="e">
        <f t="shared" si="286"/>
        <v>#DIV/0!</v>
      </c>
      <c r="M720" s="272">
        <f t="shared" si="287"/>
        <v>40</v>
      </c>
      <c r="N720" s="389"/>
      <c r="O720" s="455" t="e">
        <f>(A720*B720*W720)+(B720*'Calculateur de trading'!H720)</f>
        <v>#DIV/0!</v>
      </c>
      <c r="P720" s="274" t="e">
        <f>O720/'Déscriptions des trades'!CK720</f>
        <v>#DIV/0!</v>
      </c>
      <c r="Q720" s="456" t="e">
        <f>'Déscriptions des trades'!CK720-O720</f>
        <v>#DIV/0!</v>
      </c>
      <c r="R720" s="466" t="e">
        <f t="shared" si="292"/>
        <v>#DIV/0!</v>
      </c>
      <c r="S720" s="389"/>
      <c r="T720" s="12"/>
      <c r="U720" s="25"/>
      <c r="V720" s="15"/>
      <c r="W720" s="490">
        <f t="shared" si="296"/>
        <v>0</v>
      </c>
      <c r="X720" s="21" t="e">
        <f>W720*U720/'Déscriptions des trades'!CK720*'Déscriptions des trades'!B720</f>
        <v>#DIV/0!</v>
      </c>
      <c r="Y720" s="459"/>
      <c r="Z720" s="389"/>
      <c r="AA720" s="23">
        <f t="shared" si="293"/>
        <v>0.1</v>
      </c>
      <c r="AB720" s="17" t="e">
        <f>(AA720*'Déscriptions des trades'!U720*'Déscriptions des trades'!B720/'Déscriptions des trades'!CK720)*'Déscriptions des trades'!W720</f>
        <v>#DIV/0!</v>
      </c>
      <c r="AC720" s="265" t="e">
        <f>AB720*'Déscriptions des trades'!CK720</f>
        <v>#DIV/0!</v>
      </c>
      <c r="AD720" s="266" t="e">
        <f>'Déscriptions des trades'!CK720-AC720</f>
        <v>#DIV/0!</v>
      </c>
      <c r="AE720" s="389"/>
      <c r="AF720" s="399">
        <v>716</v>
      </c>
      <c r="AG720" s="389"/>
      <c r="AH720" s="20"/>
      <c r="AI720" s="303"/>
      <c r="AJ720" s="307"/>
      <c r="AK720" s="161"/>
      <c r="AL720" s="305"/>
      <c r="AM720" s="305"/>
      <c r="AN720" s="162"/>
      <c r="AO720" s="439"/>
      <c r="AP720" s="162"/>
      <c r="AQ720" s="113"/>
      <c r="AR720" s="113"/>
      <c r="AS720" s="384"/>
      <c r="AT720" s="306"/>
      <c r="AU720" s="306"/>
      <c r="AV720" s="160"/>
      <c r="AW720" s="158"/>
      <c r="AX720" s="385"/>
      <c r="AY720" s="453"/>
      <c r="AZ720" s="165"/>
      <c r="BA720" s="301"/>
      <c r="BB720" s="165"/>
      <c r="BC720" s="301"/>
      <c r="BD720" s="165"/>
      <c r="BE720" s="302"/>
      <c r="BF720" s="302"/>
      <c r="BG720" s="165"/>
      <c r="BH720" s="303"/>
      <c r="BI720" s="165"/>
      <c r="BJ720" s="304"/>
      <c r="BK720" s="394"/>
      <c r="BL720" s="302"/>
      <c r="BM720" s="302"/>
      <c r="BN720" s="394"/>
      <c r="BO720" s="302"/>
      <c r="BP720" s="13"/>
      <c r="BQ720" s="302"/>
      <c r="BR720" s="13"/>
      <c r="BS720" s="302"/>
      <c r="BT720" s="13"/>
      <c r="BU720" s="302"/>
      <c r="BV720" s="386"/>
      <c r="BW720" s="303"/>
      <c r="BX720" s="303"/>
      <c r="BY720" s="302"/>
      <c r="BZ720" s="302"/>
      <c r="CA720" s="387"/>
      <c r="CB720" s="395"/>
      <c r="CC720" s="12"/>
      <c r="CD720" s="304"/>
      <c r="CE720" s="14"/>
      <c r="CF720" s="395"/>
      <c r="CG720" s="397"/>
      <c r="CH720" s="300">
        <f t="shared" si="297"/>
        <v>0</v>
      </c>
      <c r="CI720" s="26"/>
      <c r="CJ720" s="17">
        <f t="shared" si="294"/>
        <v>0</v>
      </c>
      <c r="CK720" s="18">
        <f t="shared" ref="CK720:CK783" si="305">CI720+CK719</f>
        <v>12.89</v>
      </c>
      <c r="CM720" s="164"/>
      <c r="CN720" s="302"/>
      <c r="CO720" s="13">
        <f t="shared" si="298"/>
        <v>0</v>
      </c>
      <c r="CP720" s="302"/>
      <c r="CQ720" s="13">
        <f t="shared" si="299"/>
        <v>0</v>
      </c>
      <c r="CR720" s="302"/>
      <c r="CS720" s="13">
        <f t="shared" si="300"/>
        <v>0</v>
      </c>
      <c r="CT720" s="302"/>
      <c r="CU720" s="13">
        <f t="shared" si="295"/>
        <v>0</v>
      </c>
      <c r="CV720" s="302"/>
      <c r="CW720" s="13">
        <f t="shared" si="301"/>
        <v>0</v>
      </c>
      <c r="CX720" s="13">
        <f t="shared" si="302"/>
        <v>0</v>
      </c>
      <c r="CY720" s="251">
        <f t="shared" si="303"/>
        <v>0</v>
      </c>
      <c r="CZ720" s="13" t="s">
        <v>29</v>
      </c>
      <c r="DA720" s="13">
        <v>50</v>
      </c>
      <c r="DB720" s="22">
        <f t="shared" si="304"/>
        <v>0</v>
      </c>
      <c r="DD720" s="24"/>
      <c r="DF720" s="163"/>
      <c r="DH720" s="24"/>
      <c r="DI720" s="447"/>
      <c r="DJ720" s="163"/>
    </row>
    <row r="721" spans="1:114" s="7" customFormat="1">
      <c r="A721" s="277">
        <f t="shared" si="288"/>
        <v>50</v>
      </c>
      <c r="B721" s="21" t="e">
        <f>'Calculateur de trading'!I721/C721/W721</f>
        <v>#DIV/0!</v>
      </c>
      <c r="C721" s="278">
        <f t="shared" si="289"/>
        <v>10</v>
      </c>
      <c r="D721" s="278"/>
      <c r="E721" s="273">
        <f t="shared" si="290"/>
        <v>100</v>
      </c>
      <c r="F721" s="271">
        <f t="shared" si="282"/>
        <v>2</v>
      </c>
      <c r="G721" s="271" t="e">
        <f t="shared" si="283"/>
        <v>#DIV/0!</v>
      </c>
      <c r="H721" s="272">
        <f t="shared" si="284"/>
        <v>20</v>
      </c>
      <c r="I721" s="270"/>
      <c r="J721" s="273">
        <f t="shared" si="291"/>
        <v>200</v>
      </c>
      <c r="K721" s="271">
        <f t="shared" si="285"/>
        <v>4</v>
      </c>
      <c r="L721" s="271" t="e">
        <f t="shared" si="286"/>
        <v>#DIV/0!</v>
      </c>
      <c r="M721" s="272">
        <f t="shared" si="287"/>
        <v>40</v>
      </c>
      <c r="N721" s="389"/>
      <c r="O721" s="455" t="e">
        <f>(A721*B721*W721)+(B721*'Calculateur de trading'!H721)</f>
        <v>#DIV/0!</v>
      </c>
      <c r="P721" s="274" t="e">
        <f>O721/'Déscriptions des trades'!CK721</f>
        <v>#DIV/0!</v>
      </c>
      <c r="Q721" s="456" t="e">
        <f>'Déscriptions des trades'!CK721-O721</f>
        <v>#DIV/0!</v>
      </c>
      <c r="R721" s="466" t="e">
        <f t="shared" si="292"/>
        <v>#DIV/0!</v>
      </c>
      <c r="S721" s="389"/>
      <c r="T721" s="12"/>
      <c r="U721" s="25"/>
      <c r="V721" s="15"/>
      <c r="W721" s="490">
        <f t="shared" si="296"/>
        <v>0</v>
      </c>
      <c r="X721" s="21" t="e">
        <f>W721*U721/'Déscriptions des trades'!CK721*'Déscriptions des trades'!B721</f>
        <v>#DIV/0!</v>
      </c>
      <c r="Y721" s="459"/>
      <c r="Z721" s="389"/>
      <c r="AA721" s="23">
        <f t="shared" si="293"/>
        <v>0.1</v>
      </c>
      <c r="AB721" s="17" t="e">
        <f>(AA721*'Déscriptions des trades'!U721*'Déscriptions des trades'!B721/'Déscriptions des trades'!CK721)*'Déscriptions des trades'!W721</f>
        <v>#DIV/0!</v>
      </c>
      <c r="AC721" s="265" t="e">
        <f>AB721*'Déscriptions des trades'!CK721</f>
        <v>#DIV/0!</v>
      </c>
      <c r="AD721" s="266" t="e">
        <f>'Déscriptions des trades'!CK721-AC721</f>
        <v>#DIV/0!</v>
      </c>
      <c r="AE721" s="389"/>
      <c r="AF721" s="399">
        <v>717</v>
      </c>
      <c r="AG721" s="389"/>
      <c r="AH721" s="20"/>
      <c r="AI721" s="303"/>
      <c r="AJ721" s="307"/>
      <c r="AK721" s="161"/>
      <c r="AL721" s="305"/>
      <c r="AM721" s="305"/>
      <c r="AN721" s="162"/>
      <c r="AO721" s="439"/>
      <c r="AP721" s="162"/>
      <c r="AQ721" s="113"/>
      <c r="AR721" s="113"/>
      <c r="AS721" s="384"/>
      <c r="AT721" s="306"/>
      <c r="AU721" s="306"/>
      <c r="AV721" s="160"/>
      <c r="AW721" s="158"/>
      <c r="AX721" s="385"/>
      <c r="AY721" s="453"/>
      <c r="AZ721" s="165"/>
      <c r="BA721" s="301"/>
      <c r="BB721" s="165"/>
      <c r="BC721" s="301"/>
      <c r="BD721" s="165"/>
      <c r="BE721" s="302"/>
      <c r="BF721" s="302"/>
      <c r="BG721" s="165"/>
      <c r="BH721" s="303"/>
      <c r="BI721" s="165"/>
      <c r="BJ721" s="304"/>
      <c r="BK721" s="394"/>
      <c r="BL721" s="302"/>
      <c r="BM721" s="302"/>
      <c r="BN721" s="394"/>
      <c r="BO721" s="302"/>
      <c r="BP721" s="13"/>
      <c r="BQ721" s="302"/>
      <c r="BR721" s="13"/>
      <c r="BS721" s="302"/>
      <c r="BT721" s="13"/>
      <c r="BU721" s="302"/>
      <c r="BV721" s="386"/>
      <c r="BW721" s="303"/>
      <c r="BX721" s="303"/>
      <c r="BY721" s="302"/>
      <c r="BZ721" s="302"/>
      <c r="CA721" s="387"/>
      <c r="CB721" s="395"/>
      <c r="CC721" s="12"/>
      <c r="CD721" s="304"/>
      <c r="CE721" s="14"/>
      <c r="CF721" s="395"/>
      <c r="CG721" s="397"/>
      <c r="CH721" s="300">
        <f t="shared" si="297"/>
        <v>0</v>
      </c>
      <c r="CI721" s="26"/>
      <c r="CJ721" s="17">
        <f t="shared" si="294"/>
        <v>0</v>
      </c>
      <c r="CK721" s="18">
        <f t="shared" si="305"/>
        <v>12.89</v>
      </c>
      <c r="CM721" s="164"/>
      <c r="CN721" s="302"/>
      <c r="CO721" s="13">
        <f t="shared" si="298"/>
        <v>0</v>
      </c>
      <c r="CP721" s="302"/>
      <c r="CQ721" s="13">
        <f t="shared" si="299"/>
        <v>0</v>
      </c>
      <c r="CR721" s="302"/>
      <c r="CS721" s="13">
        <f t="shared" si="300"/>
        <v>0</v>
      </c>
      <c r="CT721" s="302"/>
      <c r="CU721" s="13">
        <f t="shared" si="295"/>
        <v>0</v>
      </c>
      <c r="CV721" s="302"/>
      <c r="CW721" s="13">
        <f t="shared" si="301"/>
        <v>0</v>
      </c>
      <c r="CX721" s="13">
        <f t="shared" si="302"/>
        <v>0</v>
      </c>
      <c r="CY721" s="251">
        <f t="shared" si="303"/>
        <v>0</v>
      </c>
      <c r="CZ721" s="13" t="s">
        <v>29</v>
      </c>
      <c r="DA721" s="13">
        <v>50</v>
      </c>
      <c r="DB721" s="22">
        <f t="shared" si="304"/>
        <v>0</v>
      </c>
      <c r="DD721" s="24"/>
      <c r="DF721" s="163"/>
      <c r="DH721" s="24"/>
      <c r="DI721" s="447"/>
      <c r="DJ721" s="163"/>
    </row>
    <row r="722" spans="1:114" s="7" customFormat="1">
      <c r="A722" s="277">
        <f t="shared" si="288"/>
        <v>50</v>
      </c>
      <c r="B722" s="21" t="e">
        <f>'Calculateur de trading'!I722/C722/W722</f>
        <v>#DIV/0!</v>
      </c>
      <c r="C722" s="278">
        <f t="shared" si="289"/>
        <v>10</v>
      </c>
      <c r="D722" s="426"/>
      <c r="E722" s="273">
        <f t="shared" si="290"/>
        <v>100</v>
      </c>
      <c r="F722" s="271">
        <f t="shared" si="282"/>
        <v>2</v>
      </c>
      <c r="G722" s="271" t="e">
        <f t="shared" si="283"/>
        <v>#DIV/0!</v>
      </c>
      <c r="H722" s="272">
        <f t="shared" si="284"/>
        <v>20</v>
      </c>
      <c r="I722" s="270"/>
      <c r="J722" s="273">
        <f t="shared" si="291"/>
        <v>200</v>
      </c>
      <c r="K722" s="271">
        <f t="shared" si="285"/>
        <v>4</v>
      </c>
      <c r="L722" s="271" t="e">
        <f t="shared" si="286"/>
        <v>#DIV/0!</v>
      </c>
      <c r="M722" s="272">
        <f t="shared" si="287"/>
        <v>40</v>
      </c>
      <c r="N722" s="389"/>
      <c r="O722" s="455" t="e">
        <f>(A722*B722*W722)+(B722*'Calculateur de trading'!H722)</f>
        <v>#DIV/0!</v>
      </c>
      <c r="P722" s="274" t="e">
        <f>O722/'Déscriptions des trades'!CK722</f>
        <v>#DIV/0!</v>
      </c>
      <c r="Q722" s="456" t="e">
        <f>'Déscriptions des trades'!CK722-O722</f>
        <v>#DIV/0!</v>
      </c>
      <c r="R722" s="466" t="e">
        <f t="shared" si="292"/>
        <v>#DIV/0!</v>
      </c>
      <c r="S722" s="389"/>
      <c r="T722" s="12"/>
      <c r="U722" s="25"/>
      <c r="V722" s="15"/>
      <c r="W722" s="490">
        <f t="shared" si="296"/>
        <v>0</v>
      </c>
      <c r="X722" s="21" t="e">
        <f>W722*U722/'Déscriptions des trades'!CK722*'Déscriptions des trades'!B722</f>
        <v>#DIV/0!</v>
      </c>
      <c r="Y722" s="459"/>
      <c r="Z722" s="389"/>
      <c r="AA722" s="23">
        <f t="shared" si="293"/>
        <v>0.1</v>
      </c>
      <c r="AB722" s="17" t="e">
        <f>(AA722*'Déscriptions des trades'!U722*'Déscriptions des trades'!B722/'Déscriptions des trades'!CK722)*'Déscriptions des trades'!W722</f>
        <v>#DIV/0!</v>
      </c>
      <c r="AC722" s="265" t="e">
        <f>AB722*'Déscriptions des trades'!CK722</f>
        <v>#DIV/0!</v>
      </c>
      <c r="AD722" s="266" t="e">
        <f>'Déscriptions des trades'!CK722-AC722</f>
        <v>#DIV/0!</v>
      </c>
      <c r="AE722" s="389"/>
      <c r="AF722" s="399">
        <v>718</v>
      </c>
      <c r="AG722" s="389"/>
      <c r="AH722" s="20"/>
      <c r="AI722" s="303"/>
      <c r="AJ722" s="307"/>
      <c r="AK722" s="161"/>
      <c r="AL722" s="305"/>
      <c r="AM722" s="305"/>
      <c r="AN722" s="162"/>
      <c r="AO722" s="439"/>
      <c r="AP722" s="162"/>
      <c r="AQ722" s="113"/>
      <c r="AR722" s="113"/>
      <c r="AS722" s="384"/>
      <c r="AT722" s="306"/>
      <c r="AU722" s="306"/>
      <c r="AV722" s="160"/>
      <c r="AW722" s="158"/>
      <c r="AX722" s="385"/>
      <c r="AY722" s="453"/>
      <c r="AZ722" s="165"/>
      <c r="BA722" s="301"/>
      <c r="BB722" s="165"/>
      <c r="BC722" s="301"/>
      <c r="BD722" s="165"/>
      <c r="BE722" s="302"/>
      <c r="BF722" s="302"/>
      <c r="BG722" s="165"/>
      <c r="BH722" s="303"/>
      <c r="BI722" s="165"/>
      <c r="BJ722" s="304"/>
      <c r="BK722" s="394"/>
      <c r="BL722" s="302"/>
      <c r="BM722" s="302"/>
      <c r="BN722" s="394"/>
      <c r="BO722" s="302"/>
      <c r="BP722" s="13"/>
      <c r="BQ722" s="302"/>
      <c r="BR722" s="13"/>
      <c r="BS722" s="302"/>
      <c r="BT722" s="13"/>
      <c r="BU722" s="302"/>
      <c r="BV722" s="386"/>
      <c r="BW722" s="303"/>
      <c r="BX722" s="303"/>
      <c r="BY722" s="302"/>
      <c r="BZ722" s="302"/>
      <c r="CA722" s="387"/>
      <c r="CB722" s="395"/>
      <c r="CC722" s="12"/>
      <c r="CD722" s="304"/>
      <c r="CE722" s="14"/>
      <c r="CF722" s="395"/>
      <c r="CG722" s="397"/>
      <c r="CH722" s="300">
        <f t="shared" si="297"/>
        <v>0</v>
      </c>
      <c r="CI722" s="26"/>
      <c r="CJ722" s="17">
        <f t="shared" si="294"/>
        <v>0</v>
      </c>
      <c r="CK722" s="18">
        <f t="shared" si="305"/>
        <v>12.89</v>
      </c>
      <c r="CM722" s="164"/>
      <c r="CN722" s="302"/>
      <c r="CO722" s="13">
        <f t="shared" si="298"/>
        <v>0</v>
      </c>
      <c r="CP722" s="302"/>
      <c r="CQ722" s="13">
        <f t="shared" si="299"/>
        <v>0</v>
      </c>
      <c r="CR722" s="302"/>
      <c r="CS722" s="13">
        <f t="shared" si="300"/>
        <v>0</v>
      </c>
      <c r="CT722" s="302"/>
      <c r="CU722" s="13">
        <f t="shared" si="295"/>
        <v>0</v>
      </c>
      <c r="CV722" s="302"/>
      <c r="CW722" s="13">
        <f t="shared" si="301"/>
        <v>0</v>
      </c>
      <c r="CX722" s="13">
        <f t="shared" si="302"/>
        <v>0</v>
      </c>
      <c r="CY722" s="251">
        <f t="shared" si="303"/>
        <v>0</v>
      </c>
      <c r="CZ722" s="13" t="s">
        <v>29</v>
      </c>
      <c r="DA722" s="13">
        <v>50</v>
      </c>
      <c r="DB722" s="22">
        <f t="shared" si="304"/>
        <v>0</v>
      </c>
      <c r="DD722" s="24"/>
      <c r="DF722" s="163"/>
      <c r="DH722" s="24"/>
      <c r="DI722" s="447"/>
      <c r="DJ722" s="163"/>
    </row>
    <row r="723" spans="1:114" s="7" customFormat="1">
      <c r="A723" s="277">
        <f t="shared" si="288"/>
        <v>50</v>
      </c>
      <c r="B723" s="21" t="e">
        <f>'Calculateur de trading'!I723/C723/W723</f>
        <v>#DIV/0!</v>
      </c>
      <c r="C723" s="278">
        <f t="shared" si="289"/>
        <v>10</v>
      </c>
      <c r="D723" s="278"/>
      <c r="E723" s="273">
        <f t="shared" si="290"/>
        <v>100</v>
      </c>
      <c r="F723" s="271">
        <f t="shared" si="282"/>
        <v>2</v>
      </c>
      <c r="G723" s="271" t="e">
        <f t="shared" si="283"/>
        <v>#DIV/0!</v>
      </c>
      <c r="H723" s="272">
        <f t="shared" si="284"/>
        <v>20</v>
      </c>
      <c r="I723" s="270"/>
      <c r="J723" s="273">
        <f t="shared" si="291"/>
        <v>200</v>
      </c>
      <c r="K723" s="271">
        <f t="shared" si="285"/>
        <v>4</v>
      </c>
      <c r="L723" s="271" t="e">
        <f t="shared" si="286"/>
        <v>#DIV/0!</v>
      </c>
      <c r="M723" s="272">
        <f t="shared" si="287"/>
        <v>40</v>
      </c>
      <c r="N723" s="389"/>
      <c r="O723" s="455" t="e">
        <f>(A723*B723*W723)+(B723*'Calculateur de trading'!H723)</f>
        <v>#DIV/0!</v>
      </c>
      <c r="P723" s="274" t="e">
        <f>O723/'Déscriptions des trades'!CK723</f>
        <v>#DIV/0!</v>
      </c>
      <c r="Q723" s="456" t="e">
        <f>'Déscriptions des trades'!CK723-O723</f>
        <v>#DIV/0!</v>
      </c>
      <c r="R723" s="466" t="e">
        <f t="shared" si="292"/>
        <v>#DIV/0!</v>
      </c>
      <c r="S723" s="389"/>
      <c r="T723" s="12"/>
      <c r="U723" s="25"/>
      <c r="V723" s="15"/>
      <c r="W723" s="490">
        <f t="shared" si="296"/>
        <v>0</v>
      </c>
      <c r="X723" s="21" t="e">
        <f>W723*U723/'Déscriptions des trades'!CK723*'Déscriptions des trades'!B723</f>
        <v>#DIV/0!</v>
      </c>
      <c r="Y723" s="459"/>
      <c r="Z723" s="389"/>
      <c r="AA723" s="23">
        <f t="shared" si="293"/>
        <v>0.1</v>
      </c>
      <c r="AB723" s="17" t="e">
        <f>(AA723*'Déscriptions des trades'!U723*'Déscriptions des trades'!B723/'Déscriptions des trades'!CK723)*'Déscriptions des trades'!W723</f>
        <v>#DIV/0!</v>
      </c>
      <c r="AC723" s="265" t="e">
        <f>AB723*'Déscriptions des trades'!CK723</f>
        <v>#DIV/0!</v>
      </c>
      <c r="AD723" s="266" t="e">
        <f>'Déscriptions des trades'!CK723-AC723</f>
        <v>#DIV/0!</v>
      </c>
      <c r="AE723" s="389"/>
      <c r="AF723" s="399">
        <v>719</v>
      </c>
      <c r="AG723" s="389"/>
      <c r="AH723" s="20"/>
      <c r="AI723" s="303"/>
      <c r="AJ723" s="307"/>
      <c r="AK723" s="161"/>
      <c r="AL723" s="305"/>
      <c r="AM723" s="305"/>
      <c r="AN723" s="162"/>
      <c r="AO723" s="439"/>
      <c r="AP723" s="162"/>
      <c r="AQ723" s="113"/>
      <c r="AR723" s="113"/>
      <c r="AS723" s="384"/>
      <c r="AT723" s="306"/>
      <c r="AU723" s="306"/>
      <c r="AV723" s="160"/>
      <c r="AW723" s="158"/>
      <c r="AX723" s="385"/>
      <c r="AY723" s="453"/>
      <c r="AZ723" s="165"/>
      <c r="BA723" s="301"/>
      <c r="BB723" s="165"/>
      <c r="BC723" s="301"/>
      <c r="BD723" s="165"/>
      <c r="BE723" s="302"/>
      <c r="BF723" s="302"/>
      <c r="BG723" s="165"/>
      <c r="BH723" s="303"/>
      <c r="BI723" s="165"/>
      <c r="BJ723" s="304"/>
      <c r="BK723" s="394"/>
      <c r="BL723" s="302"/>
      <c r="BM723" s="302"/>
      <c r="BN723" s="394"/>
      <c r="BO723" s="302"/>
      <c r="BP723" s="13"/>
      <c r="BQ723" s="302"/>
      <c r="BR723" s="13"/>
      <c r="BS723" s="302"/>
      <c r="BT723" s="13"/>
      <c r="BU723" s="302"/>
      <c r="BV723" s="386"/>
      <c r="BW723" s="303"/>
      <c r="BX723" s="303"/>
      <c r="BY723" s="302"/>
      <c r="BZ723" s="302"/>
      <c r="CA723" s="387"/>
      <c r="CB723" s="395"/>
      <c r="CC723" s="12"/>
      <c r="CD723" s="304"/>
      <c r="CE723" s="14"/>
      <c r="CF723" s="395"/>
      <c r="CG723" s="397"/>
      <c r="CH723" s="300">
        <f t="shared" si="297"/>
        <v>0</v>
      </c>
      <c r="CI723" s="26"/>
      <c r="CJ723" s="17">
        <f t="shared" si="294"/>
        <v>0</v>
      </c>
      <c r="CK723" s="18">
        <f t="shared" si="305"/>
        <v>12.89</v>
      </c>
      <c r="CM723" s="164"/>
      <c r="CN723" s="302"/>
      <c r="CO723" s="13">
        <f t="shared" si="298"/>
        <v>0</v>
      </c>
      <c r="CP723" s="302"/>
      <c r="CQ723" s="13">
        <f t="shared" si="299"/>
        <v>0</v>
      </c>
      <c r="CR723" s="302"/>
      <c r="CS723" s="13">
        <f t="shared" si="300"/>
        <v>0</v>
      </c>
      <c r="CT723" s="302"/>
      <c r="CU723" s="13">
        <f t="shared" si="295"/>
        <v>0</v>
      </c>
      <c r="CV723" s="302"/>
      <c r="CW723" s="13">
        <f t="shared" si="301"/>
        <v>0</v>
      </c>
      <c r="CX723" s="13">
        <f t="shared" si="302"/>
        <v>0</v>
      </c>
      <c r="CY723" s="251">
        <f t="shared" si="303"/>
        <v>0</v>
      </c>
      <c r="CZ723" s="13" t="s">
        <v>29</v>
      </c>
      <c r="DA723" s="13">
        <v>50</v>
      </c>
      <c r="DB723" s="22">
        <f t="shared" si="304"/>
        <v>0</v>
      </c>
      <c r="DD723" s="24"/>
      <c r="DF723" s="163"/>
      <c r="DH723" s="24"/>
      <c r="DI723" s="447"/>
      <c r="DJ723" s="163"/>
    </row>
    <row r="724" spans="1:114" s="7" customFormat="1">
      <c r="A724" s="277">
        <f t="shared" si="288"/>
        <v>50</v>
      </c>
      <c r="B724" s="21" t="e">
        <f>'Calculateur de trading'!I724/C724/W724</f>
        <v>#DIV/0!</v>
      </c>
      <c r="C724" s="278">
        <f t="shared" si="289"/>
        <v>10</v>
      </c>
      <c r="D724" s="426"/>
      <c r="E724" s="273">
        <f t="shared" si="290"/>
        <v>100</v>
      </c>
      <c r="F724" s="271">
        <f t="shared" si="282"/>
        <v>2</v>
      </c>
      <c r="G724" s="271" t="e">
        <f t="shared" si="283"/>
        <v>#DIV/0!</v>
      </c>
      <c r="H724" s="272">
        <f t="shared" si="284"/>
        <v>20</v>
      </c>
      <c r="I724" s="270"/>
      <c r="J724" s="273">
        <f t="shared" si="291"/>
        <v>200</v>
      </c>
      <c r="K724" s="271">
        <f t="shared" si="285"/>
        <v>4</v>
      </c>
      <c r="L724" s="271" t="e">
        <f t="shared" si="286"/>
        <v>#DIV/0!</v>
      </c>
      <c r="M724" s="272">
        <f t="shared" si="287"/>
        <v>40</v>
      </c>
      <c r="N724" s="389"/>
      <c r="O724" s="455" t="e">
        <f>(A724*B724*W724)+(B724*'Calculateur de trading'!H724)</f>
        <v>#DIV/0!</v>
      </c>
      <c r="P724" s="274" t="e">
        <f>O724/'Déscriptions des trades'!CK724</f>
        <v>#DIV/0!</v>
      </c>
      <c r="Q724" s="456" t="e">
        <f>'Déscriptions des trades'!CK724-O724</f>
        <v>#DIV/0!</v>
      </c>
      <c r="R724" s="466" t="e">
        <f t="shared" si="292"/>
        <v>#DIV/0!</v>
      </c>
      <c r="S724" s="389"/>
      <c r="T724" s="12"/>
      <c r="U724" s="25"/>
      <c r="V724" s="15"/>
      <c r="W724" s="490">
        <f t="shared" si="296"/>
        <v>0</v>
      </c>
      <c r="X724" s="21" t="e">
        <f>W724*U724/'Déscriptions des trades'!CK724*'Déscriptions des trades'!B724</f>
        <v>#DIV/0!</v>
      </c>
      <c r="Y724" s="459"/>
      <c r="Z724" s="389"/>
      <c r="AA724" s="23">
        <f t="shared" si="293"/>
        <v>0.1</v>
      </c>
      <c r="AB724" s="17" t="e">
        <f>(AA724*'Déscriptions des trades'!U724*'Déscriptions des trades'!B724/'Déscriptions des trades'!CK724)*'Déscriptions des trades'!W724</f>
        <v>#DIV/0!</v>
      </c>
      <c r="AC724" s="265" t="e">
        <f>AB724*'Déscriptions des trades'!CK724</f>
        <v>#DIV/0!</v>
      </c>
      <c r="AD724" s="266" t="e">
        <f>'Déscriptions des trades'!CK724-AC724</f>
        <v>#DIV/0!</v>
      </c>
      <c r="AE724" s="389"/>
      <c r="AF724" s="399">
        <v>720</v>
      </c>
      <c r="AG724" s="389"/>
      <c r="AH724" s="20"/>
      <c r="AI724" s="303"/>
      <c r="AJ724" s="307"/>
      <c r="AK724" s="161"/>
      <c r="AL724" s="305"/>
      <c r="AM724" s="305"/>
      <c r="AN724" s="162"/>
      <c r="AO724" s="439"/>
      <c r="AP724" s="162"/>
      <c r="AQ724" s="113"/>
      <c r="AR724" s="113"/>
      <c r="AS724" s="384"/>
      <c r="AT724" s="306"/>
      <c r="AU724" s="306"/>
      <c r="AV724" s="160"/>
      <c r="AW724" s="158"/>
      <c r="AX724" s="385"/>
      <c r="AY724" s="453"/>
      <c r="AZ724" s="165"/>
      <c r="BA724" s="301"/>
      <c r="BB724" s="165"/>
      <c r="BC724" s="301"/>
      <c r="BD724" s="165"/>
      <c r="BE724" s="302"/>
      <c r="BF724" s="302"/>
      <c r="BG724" s="165"/>
      <c r="BH724" s="303"/>
      <c r="BI724" s="165"/>
      <c r="BJ724" s="304"/>
      <c r="BK724" s="394"/>
      <c r="BL724" s="302"/>
      <c r="BM724" s="302"/>
      <c r="BN724" s="394"/>
      <c r="BO724" s="302"/>
      <c r="BP724" s="13"/>
      <c r="BQ724" s="302"/>
      <c r="BR724" s="13"/>
      <c r="BS724" s="302"/>
      <c r="BT724" s="13"/>
      <c r="BU724" s="302"/>
      <c r="BV724" s="386"/>
      <c r="BW724" s="303"/>
      <c r="BX724" s="303"/>
      <c r="BY724" s="302"/>
      <c r="BZ724" s="302"/>
      <c r="CA724" s="387"/>
      <c r="CB724" s="395"/>
      <c r="CC724" s="12"/>
      <c r="CD724" s="304"/>
      <c r="CE724" s="14"/>
      <c r="CF724" s="395"/>
      <c r="CG724" s="397"/>
      <c r="CH724" s="300">
        <f t="shared" si="297"/>
        <v>0</v>
      </c>
      <c r="CI724" s="26"/>
      <c r="CJ724" s="17">
        <f t="shared" si="294"/>
        <v>0</v>
      </c>
      <c r="CK724" s="18">
        <f t="shared" si="305"/>
        <v>12.89</v>
      </c>
      <c r="CM724" s="164"/>
      <c r="CN724" s="302"/>
      <c r="CO724" s="13">
        <f t="shared" si="298"/>
        <v>0</v>
      </c>
      <c r="CP724" s="302"/>
      <c r="CQ724" s="13">
        <f t="shared" si="299"/>
        <v>0</v>
      </c>
      <c r="CR724" s="302"/>
      <c r="CS724" s="13">
        <f t="shared" si="300"/>
        <v>0</v>
      </c>
      <c r="CT724" s="302"/>
      <c r="CU724" s="13">
        <f t="shared" si="295"/>
        <v>0</v>
      </c>
      <c r="CV724" s="302"/>
      <c r="CW724" s="13">
        <f t="shared" si="301"/>
        <v>0</v>
      </c>
      <c r="CX724" s="13">
        <f t="shared" si="302"/>
        <v>0</v>
      </c>
      <c r="CY724" s="251">
        <f t="shared" si="303"/>
        <v>0</v>
      </c>
      <c r="CZ724" s="13" t="s">
        <v>29</v>
      </c>
      <c r="DA724" s="13">
        <v>50</v>
      </c>
      <c r="DB724" s="22">
        <f t="shared" si="304"/>
        <v>0</v>
      </c>
      <c r="DD724" s="24"/>
      <c r="DF724" s="163"/>
      <c r="DH724" s="24"/>
      <c r="DI724" s="447"/>
      <c r="DJ724" s="163"/>
    </row>
    <row r="725" spans="1:114" s="7" customFormat="1">
      <c r="A725" s="277">
        <f t="shared" si="288"/>
        <v>50</v>
      </c>
      <c r="B725" s="21" t="e">
        <f>'Calculateur de trading'!I725/C725/W725</f>
        <v>#DIV/0!</v>
      </c>
      <c r="C725" s="278">
        <f t="shared" si="289"/>
        <v>10</v>
      </c>
      <c r="D725" s="278"/>
      <c r="E725" s="273">
        <f t="shared" si="290"/>
        <v>100</v>
      </c>
      <c r="F725" s="271">
        <f t="shared" si="282"/>
        <v>2</v>
      </c>
      <c r="G725" s="271" t="e">
        <f t="shared" si="283"/>
        <v>#DIV/0!</v>
      </c>
      <c r="H725" s="272">
        <f t="shared" si="284"/>
        <v>20</v>
      </c>
      <c r="I725" s="270"/>
      <c r="J725" s="273">
        <f t="shared" si="291"/>
        <v>200</v>
      </c>
      <c r="K725" s="271">
        <f t="shared" si="285"/>
        <v>4</v>
      </c>
      <c r="L725" s="271" t="e">
        <f t="shared" si="286"/>
        <v>#DIV/0!</v>
      </c>
      <c r="M725" s="272">
        <f t="shared" si="287"/>
        <v>40</v>
      </c>
      <c r="N725" s="389"/>
      <c r="O725" s="455" t="e">
        <f>(A725*B725*W725)+(B725*'Calculateur de trading'!H725)</f>
        <v>#DIV/0!</v>
      </c>
      <c r="P725" s="274" t="e">
        <f>O725/'Déscriptions des trades'!CK725</f>
        <v>#DIV/0!</v>
      </c>
      <c r="Q725" s="456" t="e">
        <f>'Déscriptions des trades'!CK725-O725</f>
        <v>#DIV/0!</v>
      </c>
      <c r="R725" s="466" t="e">
        <f t="shared" si="292"/>
        <v>#DIV/0!</v>
      </c>
      <c r="S725" s="389"/>
      <c r="T725" s="12"/>
      <c r="U725" s="25"/>
      <c r="V725" s="15"/>
      <c r="W725" s="490">
        <f t="shared" si="296"/>
        <v>0</v>
      </c>
      <c r="X725" s="21" t="e">
        <f>W725*U725/'Déscriptions des trades'!CK725*'Déscriptions des trades'!B725</f>
        <v>#DIV/0!</v>
      </c>
      <c r="Y725" s="459"/>
      <c r="Z725" s="389"/>
      <c r="AA725" s="23">
        <f t="shared" si="293"/>
        <v>0.1</v>
      </c>
      <c r="AB725" s="17" t="e">
        <f>(AA725*'Déscriptions des trades'!U725*'Déscriptions des trades'!B725/'Déscriptions des trades'!CK725)*'Déscriptions des trades'!W725</f>
        <v>#DIV/0!</v>
      </c>
      <c r="AC725" s="265" t="e">
        <f>AB725*'Déscriptions des trades'!CK725</f>
        <v>#DIV/0!</v>
      </c>
      <c r="AD725" s="266" t="e">
        <f>'Déscriptions des trades'!CK725-AC725</f>
        <v>#DIV/0!</v>
      </c>
      <c r="AE725" s="389"/>
      <c r="AF725" s="399">
        <v>721</v>
      </c>
      <c r="AG725" s="389"/>
      <c r="AH725" s="20"/>
      <c r="AI725" s="303"/>
      <c r="AJ725" s="307"/>
      <c r="AK725" s="161"/>
      <c r="AL725" s="305"/>
      <c r="AM725" s="305"/>
      <c r="AN725" s="162"/>
      <c r="AO725" s="439"/>
      <c r="AP725" s="162"/>
      <c r="AQ725" s="113"/>
      <c r="AR725" s="113"/>
      <c r="AS725" s="384"/>
      <c r="AT725" s="306"/>
      <c r="AU725" s="306"/>
      <c r="AV725" s="160"/>
      <c r="AW725" s="158"/>
      <c r="AX725" s="385"/>
      <c r="AY725" s="453"/>
      <c r="AZ725" s="165"/>
      <c r="BA725" s="301"/>
      <c r="BB725" s="165"/>
      <c r="BC725" s="301"/>
      <c r="BD725" s="165"/>
      <c r="BE725" s="302"/>
      <c r="BF725" s="302"/>
      <c r="BG725" s="165"/>
      <c r="BH725" s="303"/>
      <c r="BI725" s="165"/>
      <c r="BJ725" s="304"/>
      <c r="BK725" s="394"/>
      <c r="BL725" s="302"/>
      <c r="BM725" s="302"/>
      <c r="BN725" s="394"/>
      <c r="BO725" s="302"/>
      <c r="BP725" s="13"/>
      <c r="BQ725" s="302"/>
      <c r="BR725" s="13"/>
      <c r="BS725" s="302"/>
      <c r="BT725" s="13"/>
      <c r="BU725" s="302"/>
      <c r="BV725" s="386"/>
      <c r="BW725" s="303"/>
      <c r="BX725" s="303"/>
      <c r="BY725" s="302"/>
      <c r="BZ725" s="302"/>
      <c r="CA725" s="387"/>
      <c r="CB725" s="395"/>
      <c r="CC725" s="12"/>
      <c r="CD725" s="304"/>
      <c r="CE725" s="14"/>
      <c r="CF725" s="395"/>
      <c r="CG725" s="397"/>
      <c r="CH725" s="300">
        <f t="shared" si="297"/>
        <v>0</v>
      </c>
      <c r="CI725" s="26"/>
      <c r="CJ725" s="17">
        <f t="shared" si="294"/>
        <v>0</v>
      </c>
      <c r="CK725" s="18">
        <f t="shared" si="305"/>
        <v>12.89</v>
      </c>
      <c r="CM725" s="164"/>
      <c r="CN725" s="302"/>
      <c r="CO725" s="13">
        <f t="shared" si="298"/>
        <v>0</v>
      </c>
      <c r="CP725" s="302"/>
      <c r="CQ725" s="13">
        <f t="shared" si="299"/>
        <v>0</v>
      </c>
      <c r="CR725" s="302"/>
      <c r="CS725" s="13">
        <f t="shared" si="300"/>
        <v>0</v>
      </c>
      <c r="CT725" s="302"/>
      <c r="CU725" s="13">
        <f t="shared" si="295"/>
        <v>0</v>
      </c>
      <c r="CV725" s="302"/>
      <c r="CW725" s="13">
        <f t="shared" si="301"/>
        <v>0</v>
      </c>
      <c r="CX725" s="13">
        <f t="shared" si="302"/>
        <v>0</v>
      </c>
      <c r="CY725" s="251">
        <f t="shared" si="303"/>
        <v>0</v>
      </c>
      <c r="CZ725" s="13" t="s">
        <v>29</v>
      </c>
      <c r="DA725" s="13">
        <v>50</v>
      </c>
      <c r="DB725" s="22">
        <f t="shared" si="304"/>
        <v>0</v>
      </c>
      <c r="DD725" s="24"/>
      <c r="DF725" s="163"/>
      <c r="DH725" s="24"/>
      <c r="DI725" s="447"/>
      <c r="DJ725" s="163"/>
    </row>
    <row r="726" spans="1:114" s="7" customFormat="1">
      <c r="A726" s="277">
        <f t="shared" si="288"/>
        <v>50</v>
      </c>
      <c r="B726" s="21" t="e">
        <f>'Calculateur de trading'!I726/C726/W726</f>
        <v>#DIV/0!</v>
      </c>
      <c r="C726" s="278">
        <f t="shared" si="289"/>
        <v>10</v>
      </c>
      <c r="D726" s="426"/>
      <c r="E726" s="273">
        <f t="shared" si="290"/>
        <v>100</v>
      </c>
      <c r="F726" s="271">
        <f t="shared" si="282"/>
        <v>2</v>
      </c>
      <c r="G726" s="271" t="e">
        <f t="shared" si="283"/>
        <v>#DIV/0!</v>
      </c>
      <c r="H726" s="272">
        <f t="shared" si="284"/>
        <v>20</v>
      </c>
      <c r="I726" s="270"/>
      <c r="J726" s="273">
        <f t="shared" si="291"/>
        <v>200</v>
      </c>
      <c r="K726" s="271">
        <f t="shared" si="285"/>
        <v>4</v>
      </c>
      <c r="L726" s="271" t="e">
        <f t="shared" si="286"/>
        <v>#DIV/0!</v>
      </c>
      <c r="M726" s="272">
        <f t="shared" si="287"/>
        <v>40</v>
      </c>
      <c r="N726" s="389"/>
      <c r="O726" s="455" t="e">
        <f>(A726*B726*W726)+(B726*'Calculateur de trading'!H726)</f>
        <v>#DIV/0!</v>
      </c>
      <c r="P726" s="274" t="e">
        <f>O726/'Déscriptions des trades'!CK726</f>
        <v>#DIV/0!</v>
      </c>
      <c r="Q726" s="456" t="e">
        <f>'Déscriptions des trades'!CK726-O726</f>
        <v>#DIV/0!</v>
      </c>
      <c r="R726" s="466" t="e">
        <f t="shared" si="292"/>
        <v>#DIV/0!</v>
      </c>
      <c r="S726" s="389"/>
      <c r="T726" s="12"/>
      <c r="U726" s="25"/>
      <c r="V726" s="15"/>
      <c r="W726" s="490">
        <f t="shared" si="296"/>
        <v>0</v>
      </c>
      <c r="X726" s="21" t="e">
        <f>W726*U726/'Déscriptions des trades'!CK726*'Déscriptions des trades'!B726</f>
        <v>#DIV/0!</v>
      </c>
      <c r="Y726" s="459"/>
      <c r="Z726" s="389"/>
      <c r="AA726" s="23">
        <f t="shared" si="293"/>
        <v>0.1</v>
      </c>
      <c r="AB726" s="17" t="e">
        <f>(AA726*'Déscriptions des trades'!U726*'Déscriptions des trades'!B726/'Déscriptions des trades'!CK726)*'Déscriptions des trades'!W726</f>
        <v>#DIV/0!</v>
      </c>
      <c r="AC726" s="265" t="e">
        <f>AB726*'Déscriptions des trades'!CK726</f>
        <v>#DIV/0!</v>
      </c>
      <c r="AD726" s="266" t="e">
        <f>'Déscriptions des trades'!CK726-AC726</f>
        <v>#DIV/0!</v>
      </c>
      <c r="AE726" s="389"/>
      <c r="AF726" s="399">
        <v>722</v>
      </c>
      <c r="AG726" s="389"/>
      <c r="AH726" s="20"/>
      <c r="AI726" s="303"/>
      <c r="AJ726" s="307"/>
      <c r="AK726" s="161"/>
      <c r="AL726" s="305"/>
      <c r="AM726" s="305"/>
      <c r="AN726" s="162"/>
      <c r="AO726" s="439"/>
      <c r="AP726" s="162"/>
      <c r="AQ726" s="113"/>
      <c r="AR726" s="113"/>
      <c r="AS726" s="384"/>
      <c r="AT726" s="306"/>
      <c r="AU726" s="306"/>
      <c r="AV726" s="160"/>
      <c r="AW726" s="158"/>
      <c r="AX726" s="385"/>
      <c r="AY726" s="453"/>
      <c r="AZ726" s="165"/>
      <c r="BA726" s="301"/>
      <c r="BB726" s="165"/>
      <c r="BC726" s="301"/>
      <c r="BD726" s="165"/>
      <c r="BE726" s="302"/>
      <c r="BF726" s="302"/>
      <c r="BG726" s="165"/>
      <c r="BH726" s="303"/>
      <c r="BI726" s="165"/>
      <c r="BJ726" s="304"/>
      <c r="BK726" s="394"/>
      <c r="BL726" s="302"/>
      <c r="BM726" s="302"/>
      <c r="BN726" s="394"/>
      <c r="BO726" s="302"/>
      <c r="BP726" s="13"/>
      <c r="BQ726" s="302"/>
      <c r="BR726" s="13"/>
      <c r="BS726" s="302"/>
      <c r="BT726" s="13"/>
      <c r="BU726" s="302"/>
      <c r="BV726" s="386"/>
      <c r="BW726" s="303"/>
      <c r="BX726" s="303"/>
      <c r="BY726" s="302"/>
      <c r="BZ726" s="302"/>
      <c r="CA726" s="387"/>
      <c r="CB726" s="395"/>
      <c r="CC726" s="12"/>
      <c r="CD726" s="304"/>
      <c r="CE726" s="14"/>
      <c r="CF726" s="395"/>
      <c r="CG726" s="397"/>
      <c r="CH726" s="300">
        <f t="shared" si="297"/>
        <v>0</v>
      </c>
      <c r="CI726" s="26"/>
      <c r="CJ726" s="17">
        <f t="shared" si="294"/>
        <v>0</v>
      </c>
      <c r="CK726" s="18">
        <f t="shared" si="305"/>
        <v>12.89</v>
      </c>
      <c r="CM726" s="164"/>
      <c r="CN726" s="302"/>
      <c r="CO726" s="13">
        <f t="shared" si="298"/>
        <v>0</v>
      </c>
      <c r="CP726" s="302"/>
      <c r="CQ726" s="13">
        <f t="shared" si="299"/>
        <v>0</v>
      </c>
      <c r="CR726" s="302"/>
      <c r="CS726" s="13">
        <f t="shared" si="300"/>
        <v>0</v>
      </c>
      <c r="CT726" s="302"/>
      <c r="CU726" s="13">
        <f t="shared" si="295"/>
        <v>0</v>
      </c>
      <c r="CV726" s="302"/>
      <c r="CW726" s="13">
        <f t="shared" si="301"/>
        <v>0</v>
      </c>
      <c r="CX726" s="13">
        <f t="shared" si="302"/>
        <v>0</v>
      </c>
      <c r="CY726" s="251">
        <f t="shared" si="303"/>
        <v>0</v>
      </c>
      <c r="CZ726" s="13" t="s">
        <v>29</v>
      </c>
      <c r="DA726" s="13">
        <v>50</v>
      </c>
      <c r="DB726" s="22">
        <f t="shared" si="304"/>
        <v>0</v>
      </c>
      <c r="DD726" s="24"/>
      <c r="DF726" s="163"/>
      <c r="DH726" s="24"/>
      <c r="DI726" s="447"/>
      <c r="DJ726" s="163"/>
    </row>
    <row r="727" spans="1:114" s="7" customFormat="1">
      <c r="A727" s="277">
        <f t="shared" si="288"/>
        <v>50</v>
      </c>
      <c r="B727" s="21" t="e">
        <f>'Calculateur de trading'!I727/C727/W727</f>
        <v>#DIV/0!</v>
      </c>
      <c r="C727" s="278">
        <f t="shared" si="289"/>
        <v>10</v>
      </c>
      <c r="D727" s="426"/>
      <c r="E727" s="273">
        <f t="shared" si="290"/>
        <v>100</v>
      </c>
      <c r="F727" s="271">
        <f t="shared" si="282"/>
        <v>2</v>
      </c>
      <c r="G727" s="271" t="e">
        <f t="shared" si="283"/>
        <v>#DIV/0!</v>
      </c>
      <c r="H727" s="272">
        <f t="shared" si="284"/>
        <v>20</v>
      </c>
      <c r="I727" s="270"/>
      <c r="J727" s="273">
        <f t="shared" si="291"/>
        <v>200</v>
      </c>
      <c r="K727" s="271">
        <f t="shared" si="285"/>
        <v>4</v>
      </c>
      <c r="L727" s="271" t="e">
        <f t="shared" si="286"/>
        <v>#DIV/0!</v>
      </c>
      <c r="M727" s="272">
        <f t="shared" si="287"/>
        <v>40</v>
      </c>
      <c r="N727" s="389"/>
      <c r="O727" s="455" t="e">
        <f>(A727*B727*W727)+(B727*'Calculateur de trading'!H727)</f>
        <v>#DIV/0!</v>
      </c>
      <c r="P727" s="274" t="e">
        <f>O727/'Déscriptions des trades'!CK727</f>
        <v>#DIV/0!</v>
      </c>
      <c r="Q727" s="456" t="e">
        <f>'Déscriptions des trades'!CK727-O727</f>
        <v>#DIV/0!</v>
      </c>
      <c r="R727" s="466" t="e">
        <f t="shared" si="292"/>
        <v>#DIV/0!</v>
      </c>
      <c r="S727" s="389"/>
      <c r="T727" s="12"/>
      <c r="U727" s="25"/>
      <c r="V727" s="15"/>
      <c r="W727" s="490">
        <f t="shared" si="296"/>
        <v>0</v>
      </c>
      <c r="X727" s="21" t="e">
        <f>W727*U727/'Déscriptions des trades'!CK727*'Déscriptions des trades'!B727</f>
        <v>#DIV/0!</v>
      </c>
      <c r="Y727" s="459"/>
      <c r="Z727" s="389"/>
      <c r="AA727" s="23">
        <f t="shared" si="293"/>
        <v>0.1</v>
      </c>
      <c r="AB727" s="17" t="e">
        <f>(AA727*'Déscriptions des trades'!U727*'Déscriptions des trades'!B727/'Déscriptions des trades'!CK727)*'Déscriptions des trades'!W727</f>
        <v>#DIV/0!</v>
      </c>
      <c r="AC727" s="265" t="e">
        <f>AB727*'Déscriptions des trades'!CK727</f>
        <v>#DIV/0!</v>
      </c>
      <c r="AD727" s="266" t="e">
        <f>'Déscriptions des trades'!CK727-AC727</f>
        <v>#DIV/0!</v>
      </c>
      <c r="AE727" s="389"/>
      <c r="AF727" s="399">
        <v>723</v>
      </c>
      <c r="AG727" s="389"/>
      <c r="AH727" s="20"/>
      <c r="AI727" s="303"/>
      <c r="AJ727" s="307"/>
      <c r="AK727" s="161"/>
      <c r="AL727" s="305"/>
      <c r="AM727" s="305"/>
      <c r="AN727" s="162"/>
      <c r="AO727" s="439"/>
      <c r="AP727" s="162"/>
      <c r="AQ727" s="113"/>
      <c r="AR727" s="113"/>
      <c r="AS727" s="384"/>
      <c r="AT727" s="306"/>
      <c r="AU727" s="306"/>
      <c r="AV727" s="160"/>
      <c r="AW727" s="158"/>
      <c r="AX727" s="385"/>
      <c r="AY727" s="453"/>
      <c r="AZ727" s="165"/>
      <c r="BA727" s="301"/>
      <c r="BB727" s="165"/>
      <c r="BC727" s="301"/>
      <c r="BD727" s="165"/>
      <c r="BE727" s="302"/>
      <c r="BF727" s="302"/>
      <c r="BG727" s="165"/>
      <c r="BH727" s="303"/>
      <c r="BI727" s="165"/>
      <c r="BJ727" s="304"/>
      <c r="BK727" s="394"/>
      <c r="BL727" s="302"/>
      <c r="BM727" s="302"/>
      <c r="BN727" s="394"/>
      <c r="BO727" s="302"/>
      <c r="BP727" s="13"/>
      <c r="BQ727" s="302"/>
      <c r="BR727" s="13"/>
      <c r="BS727" s="302"/>
      <c r="BT727" s="13"/>
      <c r="BU727" s="302"/>
      <c r="BV727" s="386"/>
      <c r="BW727" s="303"/>
      <c r="BX727" s="303"/>
      <c r="BY727" s="302"/>
      <c r="BZ727" s="302"/>
      <c r="CA727" s="387"/>
      <c r="CB727" s="395"/>
      <c r="CC727" s="12"/>
      <c r="CD727" s="304"/>
      <c r="CE727" s="14"/>
      <c r="CF727" s="395"/>
      <c r="CG727" s="397"/>
      <c r="CH727" s="300">
        <f t="shared" si="297"/>
        <v>0</v>
      </c>
      <c r="CI727" s="26"/>
      <c r="CJ727" s="17">
        <f t="shared" si="294"/>
        <v>0</v>
      </c>
      <c r="CK727" s="18">
        <f t="shared" si="305"/>
        <v>12.89</v>
      </c>
      <c r="CM727" s="164"/>
      <c r="CN727" s="302"/>
      <c r="CO727" s="13">
        <f t="shared" si="298"/>
        <v>0</v>
      </c>
      <c r="CP727" s="302"/>
      <c r="CQ727" s="13">
        <f t="shared" si="299"/>
        <v>0</v>
      </c>
      <c r="CR727" s="302"/>
      <c r="CS727" s="13">
        <f t="shared" si="300"/>
        <v>0</v>
      </c>
      <c r="CT727" s="302"/>
      <c r="CU727" s="13">
        <f t="shared" si="295"/>
        <v>0</v>
      </c>
      <c r="CV727" s="302"/>
      <c r="CW727" s="13">
        <f t="shared" si="301"/>
        <v>0</v>
      </c>
      <c r="CX727" s="13">
        <f t="shared" si="302"/>
        <v>0</v>
      </c>
      <c r="CY727" s="251">
        <f t="shared" si="303"/>
        <v>0</v>
      </c>
      <c r="CZ727" s="13" t="s">
        <v>29</v>
      </c>
      <c r="DA727" s="13">
        <v>50</v>
      </c>
      <c r="DB727" s="22">
        <f t="shared" si="304"/>
        <v>0</v>
      </c>
      <c r="DD727" s="24"/>
      <c r="DF727" s="163"/>
      <c r="DH727" s="24"/>
      <c r="DI727" s="447"/>
      <c r="DJ727" s="163"/>
    </row>
    <row r="728" spans="1:114" s="7" customFormat="1">
      <c r="A728" s="277">
        <f t="shared" si="288"/>
        <v>50</v>
      </c>
      <c r="B728" s="21" t="e">
        <f>'Calculateur de trading'!I728/C728/W728</f>
        <v>#DIV/0!</v>
      </c>
      <c r="C728" s="278">
        <f t="shared" si="289"/>
        <v>10</v>
      </c>
      <c r="D728" s="278"/>
      <c r="E728" s="273">
        <f t="shared" si="290"/>
        <v>100</v>
      </c>
      <c r="F728" s="271">
        <f t="shared" si="282"/>
        <v>2</v>
      </c>
      <c r="G728" s="271" t="e">
        <f t="shared" si="283"/>
        <v>#DIV/0!</v>
      </c>
      <c r="H728" s="272">
        <f t="shared" si="284"/>
        <v>20</v>
      </c>
      <c r="I728" s="270"/>
      <c r="J728" s="273">
        <f t="shared" si="291"/>
        <v>200</v>
      </c>
      <c r="K728" s="271">
        <f t="shared" si="285"/>
        <v>4</v>
      </c>
      <c r="L728" s="271" t="e">
        <f t="shared" si="286"/>
        <v>#DIV/0!</v>
      </c>
      <c r="M728" s="272">
        <f t="shared" si="287"/>
        <v>40</v>
      </c>
      <c r="N728" s="389"/>
      <c r="O728" s="455" t="e">
        <f>(A728*B728*W728)+(B728*'Calculateur de trading'!H728)</f>
        <v>#DIV/0!</v>
      </c>
      <c r="P728" s="274" t="e">
        <f>O728/'Déscriptions des trades'!CK728</f>
        <v>#DIV/0!</v>
      </c>
      <c r="Q728" s="456" t="e">
        <f>'Déscriptions des trades'!CK728-O728</f>
        <v>#DIV/0!</v>
      </c>
      <c r="R728" s="466" t="e">
        <f t="shared" si="292"/>
        <v>#DIV/0!</v>
      </c>
      <c r="S728" s="389"/>
      <c r="T728" s="12"/>
      <c r="U728" s="25"/>
      <c r="V728" s="15"/>
      <c r="W728" s="490">
        <f t="shared" si="296"/>
        <v>0</v>
      </c>
      <c r="X728" s="21" t="e">
        <f>W728*U728/'Déscriptions des trades'!CK728*'Déscriptions des trades'!B728</f>
        <v>#DIV/0!</v>
      </c>
      <c r="Y728" s="459"/>
      <c r="Z728" s="389"/>
      <c r="AA728" s="23">
        <f t="shared" si="293"/>
        <v>0.1</v>
      </c>
      <c r="AB728" s="17" t="e">
        <f>(AA728*'Déscriptions des trades'!U728*'Déscriptions des trades'!B728/'Déscriptions des trades'!CK728)*'Déscriptions des trades'!W728</f>
        <v>#DIV/0!</v>
      </c>
      <c r="AC728" s="265" t="e">
        <f>AB728*'Déscriptions des trades'!CK728</f>
        <v>#DIV/0!</v>
      </c>
      <c r="AD728" s="266" t="e">
        <f>'Déscriptions des trades'!CK728-AC728</f>
        <v>#DIV/0!</v>
      </c>
      <c r="AE728" s="389"/>
      <c r="AF728" s="399">
        <v>724</v>
      </c>
      <c r="AG728" s="389"/>
      <c r="AH728" s="20"/>
      <c r="AI728" s="303"/>
      <c r="AJ728" s="307"/>
      <c r="AK728" s="161"/>
      <c r="AL728" s="305"/>
      <c r="AM728" s="305"/>
      <c r="AN728" s="162"/>
      <c r="AO728" s="439"/>
      <c r="AP728" s="162"/>
      <c r="AQ728" s="113"/>
      <c r="AR728" s="113"/>
      <c r="AS728" s="384"/>
      <c r="AT728" s="306"/>
      <c r="AU728" s="306"/>
      <c r="AV728" s="160"/>
      <c r="AW728" s="158"/>
      <c r="AX728" s="385"/>
      <c r="AY728" s="453"/>
      <c r="AZ728" s="165"/>
      <c r="BA728" s="301"/>
      <c r="BB728" s="165"/>
      <c r="BC728" s="301"/>
      <c r="BD728" s="165"/>
      <c r="BE728" s="302"/>
      <c r="BF728" s="302"/>
      <c r="BG728" s="165"/>
      <c r="BH728" s="303"/>
      <c r="BI728" s="165"/>
      <c r="BJ728" s="304"/>
      <c r="BK728" s="394"/>
      <c r="BL728" s="302"/>
      <c r="BM728" s="302"/>
      <c r="BN728" s="394"/>
      <c r="BO728" s="302"/>
      <c r="BP728" s="13"/>
      <c r="BQ728" s="302"/>
      <c r="BR728" s="13"/>
      <c r="BS728" s="302"/>
      <c r="BT728" s="13"/>
      <c r="BU728" s="302"/>
      <c r="BV728" s="386"/>
      <c r="BW728" s="303"/>
      <c r="BX728" s="303"/>
      <c r="BY728" s="302"/>
      <c r="BZ728" s="302"/>
      <c r="CA728" s="387"/>
      <c r="CB728" s="395"/>
      <c r="CC728" s="12"/>
      <c r="CD728" s="304"/>
      <c r="CE728" s="14"/>
      <c r="CF728" s="395"/>
      <c r="CG728" s="397"/>
      <c r="CH728" s="300">
        <f t="shared" si="297"/>
        <v>0</v>
      </c>
      <c r="CI728" s="26"/>
      <c r="CJ728" s="17">
        <f t="shared" si="294"/>
        <v>0</v>
      </c>
      <c r="CK728" s="18">
        <f t="shared" si="305"/>
        <v>12.89</v>
      </c>
      <c r="CM728" s="164"/>
      <c r="CN728" s="302"/>
      <c r="CO728" s="13">
        <f t="shared" si="298"/>
        <v>0</v>
      </c>
      <c r="CP728" s="302"/>
      <c r="CQ728" s="13">
        <f t="shared" si="299"/>
        <v>0</v>
      </c>
      <c r="CR728" s="302"/>
      <c r="CS728" s="13">
        <f t="shared" si="300"/>
        <v>0</v>
      </c>
      <c r="CT728" s="302"/>
      <c r="CU728" s="13">
        <f t="shared" si="295"/>
        <v>0</v>
      </c>
      <c r="CV728" s="302"/>
      <c r="CW728" s="13">
        <f t="shared" si="301"/>
        <v>0</v>
      </c>
      <c r="CX728" s="13">
        <f t="shared" si="302"/>
        <v>0</v>
      </c>
      <c r="CY728" s="251">
        <f t="shared" si="303"/>
        <v>0</v>
      </c>
      <c r="CZ728" s="13" t="s">
        <v>29</v>
      </c>
      <c r="DA728" s="13">
        <v>50</v>
      </c>
      <c r="DB728" s="22">
        <f t="shared" si="304"/>
        <v>0</v>
      </c>
      <c r="DD728" s="24"/>
      <c r="DF728" s="163"/>
      <c r="DH728" s="24"/>
      <c r="DI728" s="447"/>
      <c r="DJ728" s="163"/>
    </row>
    <row r="729" spans="1:114" s="7" customFormat="1">
      <c r="A729" s="277">
        <f t="shared" si="288"/>
        <v>50</v>
      </c>
      <c r="B729" s="21" t="e">
        <f>'Calculateur de trading'!I729/C729/W729</f>
        <v>#DIV/0!</v>
      </c>
      <c r="C729" s="278">
        <f t="shared" si="289"/>
        <v>10</v>
      </c>
      <c r="D729" s="426"/>
      <c r="E729" s="273">
        <f t="shared" si="290"/>
        <v>100</v>
      </c>
      <c r="F729" s="271">
        <f t="shared" si="282"/>
        <v>2</v>
      </c>
      <c r="G729" s="271" t="e">
        <f t="shared" si="283"/>
        <v>#DIV/0!</v>
      </c>
      <c r="H729" s="272">
        <f t="shared" si="284"/>
        <v>20</v>
      </c>
      <c r="I729" s="270"/>
      <c r="J729" s="273">
        <f t="shared" si="291"/>
        <v>200</v>
      </c>
      <c r="K729" s="271">
        <f t="shared" si="285"/>
        <v>4</v>
      </c>
      <c r="L729" s="271" t="e">
        <f t="shared" si="286"/>
        <v>#DIV/0!</v>
      </c>
      <c r="M729" s="272">
        <f t="shared" si="287"/>
        <v>40</v>
      </c>
      <c r="N729" s="389"/>
      <c r="O729" s="455" t="e">
        <f>(A729*B729*W729)+(B729*'Calculateur de trading'!H729)</f>
        <v>#DIV/0!</v>
      </c>
      <c r="P729" s="274" t="e">
        <f>O729/'Déscriptions des trades'!CK729</f>
        <v>#DIV/0!</v>
      </c>
      <c r="Q729" s="456" t="e">
        <f>'Déscriptions des trades'!CK729-O729</f>
        <v>#DIV/0!</v>
      </c>
      <c r="R729" s="466" t="e">
        <f t="shared" si="292"/>
        <v>#DIV/0!</v>
      </c>
      <c r="S729" s="389"/>
      <c r="T729" s="12"/>
      <c r="U729" s="25"/>
      <c r="V729" s="15"/>
      <c r="W729" s="490">
        <f t="shared" si="296"/>
        <v>0</v>
      </c>
      <c r="X729" s="21" t="e">
        <f>W729*U729/'Déscriptions des trades'!CK729*'Déscriptions des trades'!B729</f>
        <v>#DIV/0!</v>
      </c>
      <c r="Y729" s="459"/>
      <c r="Z729" s="389"/>
      <c r="AA729" s="23">
        <f t="shared" si="293"/>
        <v>0.1</v>
      </c>
      <c r="AB729" s="17" t="e">
        <f>(AA729*'Déscriptions des trades'!U729*'Déscriptions des trades'!B729/'Déscriptions des trades'!CK729)*'Déscriptions des trades'!W729</f>
        <v>#DIV/0!</v>
      </c>
      <c r="AC729" s="265" t="e">
        <f>AB729*'Déscriptions des trades'!CK729</f>
        <v>#DIV/0!</v>
      </c>
      <c r="AD729" s="266" t="e">
        <f>'Déscriptions des trades'!CK729-AC729</f>
        <v>#DIV/0!</v>
      </c>
      <c r="AE729" s="389"/>
      <c r="AF729" s="399">
        <v>725</v>
      </c>
      <c r="AG729" s="389"/>
      <c r="AH729" s="20"/>
      <c r="AI729" s="303"/>
      <c r="AJ729" s="307"/>
      <c r="AK729" s="161"/>
      <c r="AL729" s="305"/>
      <c r="AM729" s="305"/>
      <c r="AN729" s="162"/>
      <c r="AO729" s="439"/>
      <c r="AP729" s="162"/>
      <c r="AQ729" s="113"/>
      <c r="AR729" s="113"/>
      <c r="AS729" s="384"/>
      <c r="AT729" s="306"/>
      <c r="AU729" s="306"/>
      <c r="AV729" s="160"/>
      <c r="AW729" s="158"/>
      <c r="AX729" s="385"/>
      <c r="AY729" s="453"/>
      <c r="AZ729" s="165"/>
      <c r="BA729" s="301"/>
      <c r="BB729" s="165"/>
      <c r="BC729" s="301"/>
      <c r="BD729" s="165"/>
      <c r="BE729" s="302"/>
      <c r="BF729" s="302"/>
      <c r="BG729" s="165"/>
      <c r="BH729" s="303"/>
      <c r="BI729" s="165"/>
      <c r="BJ729" s="304"/>
      <c r="BK729" s="394"/>
      <c r="BL729" s="302"/>
      <c r="BM729" s="302"/>
      <c r="BN729" s="394"/>
      <c r="BO729" s="302"/>
      <c r="BP729" s="13"/>
      <c r="BQ729" s="302"/>
      <c r="BR729" s="13"/>
      <c r="BS729" s="302"/>
      <c r="BT729" s="13"/>
      <c r="BU729" s="302"/>
      <c r="BV729" s="386"/>
      <c r="BW729" s="303"/>
      <c r="BX729" s="303"/>
      <c r="BY729" s="302"/>
      <c r="BZ729" s="302"/>
      <c r="CA729" s="387"/>
      <c r="CB729" s="395"/>
      <c r="CC729" s="12"/>
      <c r="CD729" s="304"/>
      <c r="CE729" s="14"/>
      <c r="CF729" s="395"/>
      <c r="CG729" s="397"/>
      <c r="CH729" s="300">
        <f t="shared" si="297"/>
        <v>0</v>
      </c>
      <c r="CI729" s="26"/>
      <c r="CJ729" s="17">
        <f t="shared" si="294"/>
        <v>0</v>
      </c>
      <c r="CK729" s="18">
        <f t="shared" si="305"/>
        <v>12.89</v>
      </c>
      <c r="CM729" s="164"/>
      <c r="CN729" s="302"/>
      <c r="CO729" s="13">
        <f t="shared" si="298"/>
        <v>0</v>
      </c>
      <c r="CP729" s="302"/>
      <c r="CQ729" s="13">
        <f t="shared" si="299"/>
        <v>0</v>
      </c>
      <c r="CR729" s="302"/>
      <c r="CS729" s="13">
        <f t="shared" si="300"/>
        <v>0</v>
      </c>
      <c r="CT729" s="302"/>
      <c r="CU729" s="13">
        <f t="shared" si="295"/>
        <v>0</v>
      </c>
      <c r="CV729" s="302"/>
      <c r="CW729" s="13">
        <f t="shared" si="301"/>
        <v>0</v>
      </c>
      <c r="CX729" s="13">
        <f t="shared" si="302"/>
        <v>0</v>
      </c>
      <c r="CY729" s="251">
        <f t="shared" si="303"/>
        <v>0</v>
      </c>
      <c r="CZ729" s="13" t="s">
        <v>29</v>
      </c>
      <c r="DA729" s="13">
        <v>50</v>
      </c>
      <c r="DB729" s="22">
        <f t="shared" si="304"/>
        <v>0</v>
      </c>
      <c r="DD729" s="24"/>
      <c r="DF729" s="163"/>
      <c r="DH729" s="24"/>
      <c r="DI729" s="447"/>
      <c r="DJ729" s="163"/>
    </row>
    <row r="730" spans="1:114" s="7" customFormat="1">
      <c r="A730" s="277">
        <f t="shared" si="288"/>
        <v>50</v>
      </c>
      <c r="B730" s="21" t="e">
        <f>'Calculateur de trading'!I730/C730/W730</f>
        <v>#DIV/0!</v>
      </c>
      <c r="C730" s="278">
        <f t="shared" si="289"/>
        <v>10</v>
      </c>
      <c r="D730" s="278"/>
      <c r="E730" s="273">
        <f t="shared" si="290"/>
        <v>100</v>
      </c>
      <c r="F730" s="271">
        <f t="shared" si="282"/>
        <v>2</v>
      </c>
      <c r="G730" s="271" t="e">
        <f t="shared" si="283"/>
        <v>#DIV/0!</v>
      </c>
      <c r="H730" s="272">
        <f t="shared" si="284"/>
        <v>20</v>
      </c>
      <c r="I730" s="270"/>
      <c r="J730" s="273">
        <f t="shared" si="291"/>
        <v>200</v>
      </c>
      <c r="K730" s="271">
        <f t="shared" si="285"/>
        <v>4</v>
      </c>
      <c r="L730" s="271" t="e">
        <f t="shared" si="286"/>
        <v>#DIV/0!</v>
      </c>
      <c r="M730" s="272">
        <f t="shared" si="287"/>
        <v>40</v>
      </c>
      <c r="N730" s="389"/>
      <c r="O730" s="455" t="e">
        <f>(A730*B730*W730)+(B730*'Calculateur de trading'!H730)</f>
        <v>#DIV/0!</v>
      </c>
      <c r="P730" s="274" t="e">
        <f>O730/'Déscriptions des trades'!CK730</f>
        <v>#DIV/0!</v>
      </c>
      <c r="Q730" s="456" t="e">
        <f>'Déscriptions des trades'!CK730-O730</f>
        <v>#DIV/0!</v>
      </c>
      <c r="R730" s="466" t="e">
        <f t="shared" si="292"/>
        <v>#DIV/0!</v>
      </c>
      <c r="S730" s="389"/>
      <c r="T730" s="12"/>
      <c r="U730" s="25"/>
      <c r="V730" s="15"/>
      <c r="W730" s="490">
        <f t="shared" si="296"/>
        <v>0</v>
      </c>
      <c r="X730" s="21" t="e">
        <f>W730*U730/'Déscriptions des trades'!CK730*'Déscriptions des trades'!B730</f>
        <v>#DIV/0!</v>
      </c>
      <c r="Y730" s="459"/>
      <c r="Z730" s="389"/>
      <c r="AA730" s="23">
        <f t="shared" si="293"/>
        <v>0.1</v>
      </c>
      <c r="AB730" s="17" t="e">
        <f>(AA730*'Déscriptions des trades'!U730*'Déscriptions des trades'!B730/'Déscriptions des trades'!CK730)*'Déscriptions des trades'!W730</f>
        <v>#DIV/0!</v>
      </c>
      <c r="AC730" s="265" t="e">
        <f>AB730*'Déscriptions des trades'!CK730</f>
        <v>#DIV/0!</v>
      </c>
      <c r="AD730" s="266" t="e">
        <f>'Déscriptions des trades'!CK730-AC730</f>
        <v>#DIV/0!</v>
      </c>
      <c r="AE730" s="389"/>
      <c r="AF730" s="399">
        <v>726</v>
      </c>
      <c r="AG730" s="389"/>
      <c r="AH730" s="20"/>
      <c r="AI730" s="303"/>
      <c r="AJ730" s="307"/>
      <c r="AK730" s="161"/>
      <c r="AL730" s="305"/>
      <c r="AM730" s="305"/>
      <c r="AN730" s="162"/>
      <c r="AO730" s="439"/>
      <c r="AP730" s="162"/>
      <c r="AQ730" s="113"/>
      <c r="AR730" s="113"/>
      <c r="AS730" s="384"/>
      <c r="AT730" s="306"/>
      <c r="AU730" s="306"/>
      <c r="AV730" s="160"/>
      <c r="AW730" s="158"/>
      <c r="AX730" s="385"/>
      <c r="AY730" s="453"/>
      <c r="AZ730" s="165"/>
      <c r="BA730" s="301"/>
      <c r="BB730" s="165"/>
      <c r="BC730" s="301"/>
      <c r="BD730" s="165"/>
      <c r="BE730" s="302"/>
      <c r="BF730" s="302"/>
      <c r="BG730" s="165"/>
      <c r="BH730" s="303"/>
      <c r="BI730" s="165"/>
      <c r="BJ730" s="304"/>
      <c r="BK730" s="394"/>
      <c r="BL730" s="302"/>
      <c r="BM730" s="302"/>
      <c r="BN730" s="394"/>
      <c r="BO730" s="302"/>
      <c r="BP730" s="13"/>
      <c r="BQ730" s="302"/>
      <c r="BR730" s="13"/>
      <c r="BS730" s="302"/>
      <c r="BT730" s="13"/>
      <c r="BU730" s="302"/>
      <c r="BV730" s="386"/>
      <c r="BW730" s="303"/>
      <c r="BX730" s="303"/>
      <c r="BY730" s="302"/>
      <c r="BZ730" s="302"/>
      <c r="CA730" s="387"/>
      <c r="CB730" s="395"/>
      <c r="CC730" s="12"/>
      <c r="CD730" s="304"/>
      <c r="CE730" s="14"/>
      <c r="CF730" s="395"/>
      <c r="CG730" s="397"/>
      <c r="CH730" s="300">
        <f t="shared" si="297"/>
        <v>0</v>
      </c>
      <c r="CI730" s="26"/>
      <c r="CJ730" s="17">
        <f t="shared" si="294"/>
        <v>0</v>
      </c>
      <c r="CK730" s="18">
        <f t="shared" si="305"/>
        <v>12.89</v>
      </c>
      <c r="CM730" s="164"/>
      <c r="CN730" s="302"/>
      <c r="CO730" s="13">
        <f t="shared" si="298"/>
        <v>0</v>
      </c>
      <c r="CP730" s="302"/>
      <c r="CQ730" s="13">
        <f t="shared" si="299"/>
        <v>0</v>
      </c>
      <c r="CR730" s="302"/>
      <c r="CS730" s="13">
        <f t="shared" si="300"/>
        <v>0</v>
      </c>
      <c r="CT730" s="302"/>
      <c r="CU730" s="13">
        <f t="shared" si="295"/>
        <v>0</v>
      </c>
      <c r="CV730" s="302"/>
      <c r="CW730" s="13">
        <f t="shared" si="301"/>
        <v>0</v>
      </c>
      <c r="CX730" s="13">
        <f t="shared" si="302"/>
        <v>0</v>
      </c>
      <c r="CY730" s="251">
        <f t="shared" si="303"/>
        <v>0</v>
      </c>
      <c r="CZ730" s="13" t="s">
        <v>29</v>
      </c>
      <c r="DA730" s="13">
        <v>50</v>
      </c>
      <c r="DB730" s="22">
        <f t="shared" si="304"/>
        <v>0</v>
      </c>
      <c r="DD730" s="24"/>
      <c r="DF730" s="163"/>
      <c r="DH730" s="24"/>
      <c r="DI730" s="447"/>
      <c r="DJ730" s="163"/>
    </row>
    <row r="731" spans="1:114" s="7" customFormat="1">
      <c r="A731" s="277">
        <f t="shared" si="288"/>
        <v>50</v>
      </c>
      <c r="B731" s="21" t="e">
        <f>'Calculateur de trading'!I731/C731/W731</f>
        <v>#DIV/0!</v>
      </c>
      <c r="C731" s="278">
        <f t="shared" si="289"/>
        <v>10</v>
      </c>
      <c r="D731" s="426"/>
      <c r="E731" s="273">
        <f t="shared" si="290"/>
        <v>100</v>
      </c>
      <c r="F731" s="271">
        <f t="shared" si="282"/>
        <v>2</v>
      </c>
      <c r="G731" s="271" t="e">
        <f t="shared" si="283"/>
        <v>#DIV/0!</v>
      </c>
      <c r="H731" s="272">
        <f t="shared" si="284"/>
        <v>20</v>
      </c>
      <c r="I731" s="270"/>
      <c r="J731" s="273">
        <f t="shared" si="291"/>
        <v>200</v>
      </c>
      <c r="K731" s="271">
        <f t="shared" si="285"/>
        <v>4</v>
      </c>
      <c r="L731" s="271" t="e">
        <f t="shared" si="286"/>
        <v>#DIV/0!</v>
      </c>
      <c r="M731" s="272">
        <f t="shared" si="287"/>
        <v>40</v>
      </c>
      <c r="N731" s="389"/>
      <c r="O731" s="455" t="e">
        <f>(A731*B731*W731)+(B731*'Calculateur de trading'!H731)</f>
        <v>#DIV/0!</v>
      </c>
      <c r="P731" s="274" t="e">
        <f>O731/'Déscriptions des trades'!CK731</f>
        <v>#DIV/0!</v>
      </c>
      <c r="Q731" s="456" t="e">
        <f>'Déscriptions des trades'!CK731-O731</f>
        <v>#DIV/0!</v>
      </c>
      <c r="R731" s="466" t="e">
        <f t="shared" si="292"/>
        <v>#DIV/0!</v>
      </c>
      <c r="S731" s="389"/>
      <c r="T731" s="12"/>
      <c r="U731" s="25"/>
      <c r="V731" s="15"/>
      <c r="W731" s="490">
        <f t="shared" si="296"/>
        <v>0</v>
      </c>
      <c r="X731" s="21" t="e">
        <f>W731*U731/'Déscriptions des trades'!CK731*'Déscriptions des trades'!B731</f>
        <v>#DIV/0!</v>
      </c>
      <c r="Y731" s="459"/>
      <c r="Z731" s="389"/>
      <c r="AA731" s="23">
        <f t="shared" si="293"/>
        <v>0.1</v>
      </c>
      <c r="AB731" s="17" t="e">
        <f>(AA731*'Déscriptions des trades'!U731*'Déscriptions des trades'!B731/'Déscriptions des trades'!CK731)*'Déscriptions des trades'!W731</f>
        <v>#DIV/0!</v>
      </c>
      <c r="AC731" s="265" t="e">
        <f>AB731*'Déscriptions des trades'!CK731</f>
        <v>#DIV/0!</v>
      </c>
      <c r="AD731" s="266" t="e">
        <f>'Déscriptions des trades'!CK731-AC731</f>
        <v>#DIV/0!</v>
      </c>
      <c r="AE731" s="389"/>
      <c r="AF731" s="399">
        <v>727</v>
      </c>
      <c r="AG731" s="389"/>
      <c r="AH731" s="20"/>
      <c r="AI731" s="303"/>
      <c r="AJ731" s="307"/>
      <c r="AK731" s="161"/>
      <c r="AL731" s="305"/>
      <c r="AM731" s="305"/>
      <c r="AN731" s="162"/>
      <c r="AO731" s="439"/>
      <c r="AP731" s="162"/>
      <c r="AQ731" s="113"/>
      <c r="AR731" s="113"/>
      <c r="AS731" s="384"/>
      <c r="AT731" s="306"/>
      <c r="AU731" s="306"/>
      <c r="AV731" s="160"/>
      <c r="AW731" s="158"/>
      <c r="AX731" s="385"/>
      <c r="AY731" s="453"/>
      <c r="AZ731" s="165"/>
      <c r="BA731" s="301"/>
      <c r="BB731" s="165"/>
      <c r="BC731" s="301"/>
      <c r="BD731" s="165"/>
      <c r="BE731" s="302"/>
      <c r="BF731" s="302"/>
      <c r="BG731" s="165"/>
      <c r="BH731" s="303"/>
      <c r="BI731" s="165"/>
      <c r="BJ731" s="304"/>
      <c r="BK731" s="394"/>
      <c r="BL731" s="302"/>
      <c r="BM731" s="302"/>
      <c r="BN731" s="394"/>
      <c r="BO731" s="302"/>
      <c r="BP731" s="13"/>
      <c r="BQ731" s="302"/>
      <c r="BR731" s="13"/>
      <c r="BS731" s="302"/>
      <c r="BT731" s="13"/>
      <c r="BU731" s="302"/>
      <c r="BV731" s="386"/>
      <c r="BW731" s="303"/>
      <c r="BX731" s="303"/>
      <c r="BY731" s="302"/>
      <c r="BZ731" s="302"/>
      <c r="CA731" s="387"/>
      <c r="CB731" s="395"/>
      <c r="CC731" s="12"/>
      <c r="CD731" s="304"/>
      <c r="CE731" s="14"/>
      <c r="CF731" s="395"/>
      <c r="CG731" s="397"/>
      <c r="CH731" s="300">
        <f t="shared" si="297"/>
        <v>0</v>
      </c>
      <c r="CI731" s="26"/>
      <c r="CJ731" s="17">
        <f t="shared" si="294"/>
        <v>0</v>
      </c>
      <c r="CK731" s="18">
        <f t="shared" si="305"/>
        <v>12.89</v>
      </c>
      <c r="CM731" s="164"/>
      <c r="CN731" s="302"/>
      <c r="CO731" s="13">
        <f t="shared" si="298"/>
        <v>0</v>
      </c>
      <c r="CP731" s="302"/>
      <c r="CQ731" s="13">
        <f t="shared" si="299"/>
        <v>0</v>
      </c>
      <c r="CR731" s="302"/>
      <c r="CS731" s="13">
        <f t="shared" si="300"/>
        <v>0</v>
      </c>
      <c r="CT731" s="302"/>
      <c r="CU731" s="13">
        <f t="shared" si="295"/>
        <v>0</v>
      </c>
      <c r="CV731" s="302"/>
      <c r="CW731" s="13">
        <f t="shared" si="301"/>
        <v>0</v>
      </c>
      <c r="CX731" s="13">
        <f t="shared" si="302"/>
        <v>0</v>
      </c>
      <c r="CY731" s="251">
        <f t="shared" si="303"/>
        <v>0</v>
      </c>
      <c r="CZ731" s="13" t="s">
        <v>29</v>
      </c>
      <c r="DA731" s="13">
        <v>50</v>
      </c>
      <c r="DB731" s="22">
        <f t="shared" si="304"/>
        <v>0</v>
      </c>
      <c r="DD731" s="24"/>
      <c r="DF731" s="163"/>
      <c r="DH731" s="24"/>
      <c r="DI731" s="447"/>
      <c r="DJ731" s="163"/>
    </row>
    <row r="732" spans="1:114" s="7" customFormat="1">
      <c r="A732" s="277">
        <f t="shared" si="288"/>
        <v>50</v>
      </c>
      <c r="B732" s="21" t="e">
        <f>'Calculateur de trading'!I732/C732/W732</f>
        <v>#DIV/0!</v>
      </c>
      <c r="C732" s="278">
        <f t="shared" si="289"/>
        <v>10</v>
      </c>
      <c r="D732" s="278"/>
      <c r="E732" s="273">
        <f t="shared" si="290"/>
        <v>100</v>
      </c>
      <c r="F732" s="271">
        <f t="shared" si="282"/>
        <v>2</v>
      </c>
      <c r="G732" s="271" t="e">
        <f t="shared" si="283"/>
        <v>#DIV/0!</v>
      </c>
      <c r="H732" s="272">
        <f t="shared" si="284"/>
        <v>20</v>
      </c>
      <c r="I732" s="270"/>
      <c r="J732" s="273">
        <f t="shared" si="291"/>
        <v>200</v>
      </c>
      <c r="K732" s="271">
        <f t="shared" si="285"/>
        <v>4</v>
      </c>
      <c r="L732" s="271" t="e">
        <f t="shared" si="286"/>
        <v>#DIV/0!</v>
      </c>
      <c r="M732" s="272">
        <f t="shared" si="287"/>
        <v>40</v>
      </c>
      <c r="N732" s="389"/>
      <c r="O732" s="455" t="e">
        <f>(A732*B732*W732)+(B732*'Calculateur de trading'!H732)</f>
        <v>#DIV/0!</v>
      </c>
      <c r="P732" s="274" t="e">
        <f>O732/'Déscriptions des trades'!CK732</f>
        <v>#DIV/0!</v>
      </c>
      <c r="Q732" s="456" t="e">
        <f>'Déscriptions des trades'!CK732-O732</f>
        <v>#DIV/0!</v>
      </c>
      <c r="R732" s="466" t="e">
        <f t="shared" si="292"/>
        <v>#DIV/0!</v>
      </c>
      <c r="S732" s="389"/>
      <c r="T732" s="12"/>
      <c r="U732" s="25"/>
      <c r="V732" s="15"/>
      <c r="W732" s="490">
        <f t="shared" si="296"/>
        <v>0</v>
      </c>
      <c r="X732" s="21" t="e">
        <f>W732*U732/'Déscriptions des trades'!CK732*'Déscriptions des trades'!B732</f>
        <v>#DIV/0!</v>
      </c>
      <c r="Y732" s="459"/>
      <c r="Z732" s="389"/>
      <c r="AA732" s="23">
        <f t="shared" si="293"/>
        <v>0.1</v>
      </c>
      <c r="AB732" s="17" t="e">
        <f>(AA732*'Déscriptions des trades'!U732*'Déscriptions des trades'!B732/'Déscriptions des trades'!CK732)*'Déscriptions des trades'!W732</f>
        <v>#DIV/0!</v>
      </c>
      <c r="AC732" s="265" t="e">
        <f>AB732*'Déscriptions des trades'!CK732</f>
        <v>#DIV/0!</v>
      </c>
      <c r="AD732" s="266" t="e">
        <f>'Déscriptions des trades'!CK732-AC732</f>
        <v>#DIV/0!</v>
      </c>
      <c r="AE732" s="389"/>
      <c r="AF732" s="399">
        <v>728</v>
      </c>
      <c r="AG732" s="389"/>
      <c r="AH732" s="20"/>
      <c r="AI732" s="303"/>
      <c r="AJ732" s="307"/>
      <c r="AK732" s="161"/>
      <c r="AL732" s="305"/>
      <c r="AM732" s="305"/>
      <c r="AN732" s="162"/>
      <c r="AO732" s="439"/>
      <c r="AP732" s="162"/>
      <c r="AQ732" s="113"/>
      <c r="AR732" s="113"/>
      <c r="AS732" s="384"/>
      <c r="AT732" s="306"/>
      <c r="AU732" s="306"/>
      <c r="AV732" s="160"/>
      <c r="AW732" s="158"/>
      <c r="AX732" s="385"/>
      <c r="AY732" s="453"/>
      <c r="AZ732" s="165"/>
      <c r="BA732" s="301"/>
      <c r="BB732" s="165"/>
      <c r="BC732" s="301"/>
      <c r="BD732" s="165"/>
      <c r="BE732" s="302"/>
      <c r="BF732" s="302"/>
      <c r="BG732" s="165"/>
      <c r="BH732" s="303"/>
      <c r="BI732" s="165"/>
      <c r="BJ732" s="304"/>
      <c r="BK732" s="394"/>
      <c r="BL732" s="302"/>
      <c r="BM732" s="302"/>
      <c r="BN732" s="394"/>
      <c r="BO732" s="302"/>
      <c r="BP732" s="13"/>
      <c r="BQ732" s="302"/>
      <c r="BR732" s="13"/>
      <c r="BS732" s="302"/>
      <c r="BT732" s="13"/>
      <c r="BU732" s="302"/>
      <c r="BV732" s="386"/>
      <c r="BW732" s="303"/>
      <c r="BX732" s="303"/>
      <c r="BY732" s="302"/>
      <c r="BZ732" s="302"/>
      <c r="CA732" s="387"/>
      <c r="CB732" s="395"/>
      <c r="CC732" s="12"/>
      <c r="CD732" s="304"/>
      <c r="CE732" s="14"/>
      <c r="CF732" s="395"/>
      <c r="CG732" s="397"/>
      <c r="CH732" s="300">
        <f t="shared" si="297"/>
        <v>0</v>
      </c>
      <c r="CI732" s="26"/>
      <c r="CJ732" s="17">
        <f t="shared" si="294"/>
        <v>0</v>
      </c>
      <c r="CK732" s="18">
        <f t="shared" si="305"/>
        <v>12.89</v>
      </c>
      <c r="CM732" s="164"/>
      <c r="CN732" s="302"/>
      <c r="CO732" s="13">
        <f t="shared" si="298"/>
        <v>0</v>
      </c>
      <c r="CP732" s="302"/>
      <c r="CQ732" s="13">
        <f t="shared" si="299"/>
        <v>0</v>
      </c>
      <c r="CR732" s="302"/>
      <c r="CS732" s="13">
        <f t="shared" si="300"/>
        <v>0</v>
      </c>
      <c r="CT732" s="302"/>
      <c r="CU732" s="13">
        <f t="shared" si="295"/>
        <v>0</v>
      </c>
      <c r="CV732" s="302"/>
      <c r="CW732" s="13">
        <f t="shared" si="301"/>
        <v>0</v>
      </c>
      <c r="CX732" s="13">
        <f t="shared" si="302"/>
        <v>0</v>
      </c>
      <c r="CY732" s="251">
        <f t="shared" si="303"/>
        <v>0</v>
      </c>
      <c r="CZ732" s="13" t="s">
        <v>29</v>
      </c>
      <c r="DA732" s="13">
        <v>50</v>
      </c>
      <c r="DB732" s="22">
        <f t="shared" si="304"/>
        <v>0</v>
      </c>
      <c r="DD732" s="24"/>
      <c r="DF732" s="163"/>
      <c r="DH732" s="24"/>
      <c r="DI732" s="447"/>
      <c r="DJ732" s="163"/>
    </row>
    <row r="733" spans="1:114" s="7" customFormat="1">
      <c r="A733" s="277">
        <f t="shared" si="288"/>
        <v>50</v>
      </c>
      <c r="B733" s="21" t="e">
        <f>'Calculateur de trading'!I733/C733/W733</f>
        <v>#DIV/0!</v>
      </c>
      <c r="C733" s="278">
        <f t="shared" si="289"/>
        <v>10</v>
      </c>
      <c r="D733" s="426"/>
      <c r="E733" s="273">
        <f t="shared" si="290"/>
        <v>100</v>
      </c>
      <c r="F733" s="271">
        <f t="shared" si="282"/>
        <v>2</v>
      </c>
      <c r="G733" s="271" t="e">
        <f t="shared" si="283"/>
        <v>#DIV/0!</v>
      </c>
      <c r="H733" s="272">
        <f t="shared" si="284"/>
        <v>20</v>
      </c>
      <c r="I733" s="270"/>
      <c r="J733" s="273">
        <f t="shared" si="291"/>
        <v>200</v>
      </c>
      <c r="K733" s="271">
        <f t="shared" si="285"/>
        <v>4</v>
      </c>
      <c r="L733" s="271" t="e">
        <f t="shared" si="286"/>
        <v>#DIV/0!</v>
      </c>
      <c r="M733" s="272">
        <f t="shared" si="287"/>
        <v>40</v>
      </c>
      <c r="N733" s="389"/>
      <c r="O733" s="455" t="e">
        <f>(A733*B733*W733)+(B733*'Calculateur de trading'!H733)</f>
        <v>#DIV/0!</v>
      </c>
      <c r="P733" s="274" t="e">
        <f>O733/'Déscriptions des trades'!CK733</f>
        <v>#DIV/0!</v>
      </c>
      <c r="Q733" s="456" t="e">
        <f>'Déscriptions des trades'!CK733-O733</f>
        <v>#DIV/0!</v>
      </c>
      <c r="R733" s="466" t="e">
        <f t="shared" si="292"/>
        <v>#DIV/0!</v>
      </c>
      <c r="S733" s="389"/>
      <c r="T733" s="12"/>
      <c r="U733" s="25"/>
      <c r="V733" s="15"/>
      <c r="W733" s="490">
        <f t="shared" si="296"/>
        <v>0</v>
      </c>
      <c r="X733" s="21" t="e">
        <f>W733*U733/'Déscriptions des trades'!CK733*'Déscriptions des trades'!B733</f>
        <v>#DIV/0!</v>
      </c>
      <c r="Y733" s="459"/>
      <c r="Z733" s="389"/>
      <c r="AA733" s="23">
        <f t="shared" si="293"/>
        <v>0.1</v>
      </c>
      <c r="AB733" s="17" t="e">
        <f>(AA733*'Déscriptions des trades'!U733*'Déscriptions des trades'!B733/'Déscriptions des trades'!CK733)*'Déscriptions des trades'!W733</f>
        <v>#DIV/0!</v>
      </c>
      <c r="AC733" s="265" t="e">
        <f>AB733*'Déscriptions des trades'!CK733</f>
        <v>#DIV/0!</v>
      </c>
      <c r="AD733" s="266" t="e">
        <f>'Déscriptions des trades'!CK733-AC733</f>
        <v>#DIV/0!</v>
      </c>
      <c r="AE733" s="389"/>
      <c r="AF733" s="399">
        <v>729</v>
      </c>
      <c r="AG733" s="389"/>
      <c r="AH733" s="20"/>
      <c r="AI733" s="303"/>
      <c r="AJ733" s="307"/>
      <c r="AK733" s="161"/>
      <c r="AL733" s="305"/>
      <c r="AM733" s="305"/>
      <c r="AN733" s="162"/>
      <c r="AO733" s="439"/>
      <c r="AP733" s="162"/>
      <c r="AQ733" s="113"/>
      <c r="AR733" s="113"/>
      <c r="AS733" s="384"/>
      <c r="AT733" s="306"/>
      <c r="AU733" s="306"/>
      <c r="AV733" s="160"/>
      <c r="AW733" s="158"/>
      <c r="AX733" s="385"/>
      <c r="AY733" s="453"/>
      <c r="AZ733" s="165"/>
      <c r="BA733" s="301"/>
      <c r="BB733" s="165"/>
      <c r="BC733" s="301"/>
      <c r="BD733" s="165"/>
      <c r="BE733" s="302"/>
      <c r="BF733" s="302"/>
      <c r="BG733" s="165"/>
      <c r="BH733" s="303"/>
      <c r="BI733" s="165"/>
      <c r="BJ733" s="304"/>
      <c r="BK733" s="394"/>
      <c r="BL733" s="302"/>
      <c r="BM733" s="302"/>
      <c r="BN733" s="394"/>
      <c r="BO733" s="302"/>
      <c r="BP733" s="13"/>
      <c r="BQ733" s="302"/>
      <c r="BR733" s="13"/>
      <c r="BS733" s="302"/>
      <c r="BT733" s="13"/>
      <c r="BU733" s="302"/>
      <c r="BV733" s="386"/>
      <c r="BW733" s="303"/>
      <c r="BX733" s="303"/>
      <c r="BY733" s="302"/>
      <c r="BZ733" s="302"/>
      <c r="CA733" s="387"/>
      <c r="CB733" s="395"/>
      <c r="CC733" s="12"/>
      <c r="CD733" s="304"/>
      <c r="CE733" s="14"/>
      <c r="CF733" s="395"/>
      <c r="CG733" s="397"/>
      <c r="CH733" s="300">
        <f t="shared" si="297"/>
        <v>0</v>
      </c>
      <c r="CI733" s="26"/>
      <c r="CJ733" s="17">
        <f t="shared" si="294"/>
        <v>0</v>
      </c>
      <c r="CK733" s="18">
        <f t="shared" si="305"/>
        <v>12.89</v>
      </c>
      <c r="CM733" s="164"/>
      <c r="CN733" s="302"/>
      <c r="CO733" s="13">
        <f t="shared" si="298"/>
        <v>0</v>
      </c>
      <c r="CP733" s="302"/>
      <c r="CQ733" s="13">
        <f t="shared" si="299"/>
        <v>0</v>
      </c>
      <c r="CR733" s="302"/>
      <c r="CS733" s="13">
        <f t="shared" si="300"/>
        <v>0</v>
      </c>
      <c r="CT733" s="302"/>
      <c r="CU733" s="13">
        <f t="shared" si="295"/>
        <v>0</v>
      </c>
      <c r="CV733" s="302"/>
      <c r="CW733" s="13">
        <f t="shared" si="301"/>
        <v>0</v>
      </c>
      <c r="CX733" s="13">
        <f t="shared" si="302"/>
        <v>0</v>
      </c>
      <c r="CY733" s="251">
        <f t="shared" si="303"/>
        <v>0</v>
      </c>
      <c r="CZ733" s="13" t="s">
        <v>29</v>
      </c>
      <c r="DA733" s="13">
        <v>50</v>
      </c>
      <c r="DB733" s="22">
        <f t="shared" si="304"/>
        <v>0</v>
      </c>
      <c r="DD733" s="24"/>
      <c r="DF733" s="163"/>
      <c r="DH733" s="24"/>
      <c r="DI733" s="447"/>
      <c r="DJ733" s="163"/>
    </row>
    <row r="734" spans="1:114" s="7" customFormat="1">
      <c r="A734" s="277">
        <f t="shared" si="288"/>
        <v>50</v>
      </c>
      <c r="B734" s="21" t="e">
        <f>'Calculateur de trading'!I734/C734/W734</f>
        <v>#DIV/0!</v>
      </c>
      <c r="C734" s="278">
        <f t="shared" si="289"/>
        <v>10</v>
      </c>
      <c r="D734" s="426"/>
      <c r="E734" s="273">
        <f t="shared" si="290"/>
        <v>100</v>
      </c>
      <c r="F734" s="271">
        <f t="shared" si="282"/>
        <v>2</v>
      </c>
      <c r="G734" s="271" t="e">
        <f t="shared" si="283"/>
        <v>#DIV/0!</v>
      </c>
      <c r="H734" s="272">
        <f t="shared" si="284"/>
        <v>20</v>
      </c>
      <c r="I734" s="270"/>
      <c r="J734" s="273">
        <f t="shared" si="291"/>
        <v>200</v>
      </c>
      <c r="K734" s="271">
        <f t="shared" si="285"/>
        <v>4</v>
      </c>
      <c r="L734" s="271" t="e">
        <f t="shared" si="286"/>
        <v>#DIV/0!</v>
      </c>
      <c r="M734" s="272">
        <f t="shared" si="287"/>
        <v>40</v>
      </c>
      <c r="N734" s="389"/>
      <c r="O734" s="455" t="e">
        <f>(A734*B734*W734)+(B734*'Calculateur de trading'!H734)</f>
        <v>#DIV/0!</v>
      </c>
      <c r="P734" s="274" t="e">
        <f>O734/'Déscriptions des trades'!CK734</f>
        <v>#DIV/0!</v>
      </c>
      <c r="Q734" s="456" t="e">
        <f>'Déscriptions des trades'!CK734-O734</f>
        <v>#DIV/0!</v>
      </c>
      <c r="R734" s="466" t="e">
        <f t="shared" si="292"/>
        <v>#DIV/0!</v>
      </c>
      <c r="S734" s="389"/>
      <c r="T734" s="12"/>
      <c r="U734" s="25"/>
      <c r="V734" s="15"/>
      <c r="W734" s="490">
        <f t="shared" si="296"/>
        <v>0</v>
      </c>
      <c r="X734" s="21" t="e">
        <f>W734*U734/'Déscriptions des trades'!CK734*'Déscriptions des trades'!B734</f>
        <v>#DIV/0!</v>
      </c>
      <c r="Y734" s="459"/>
      <c r="Z734" s="389"/>
      <c r="AA734" s="23">
        <f t="shared" si="293"/>
        <v>0.1</v>
      </c>
      <c r="AB734" s="17" t="e">
        <f>(AA734*'Déscriptions des trades'!U734*'Déscriptions des trades'!B734/'Déscriptions des trades'!CK734)*'Déscriptions des trades'!W734</f>
        <v>#DIV/0!</v>
      </c>
      <c r="AC734" s="265" t="e">
        <f>AB734*'Déscriptions des trades'!CK734</f>
        <v>#DIV/0!</v>
      </c>
      <c r="AD734" s="266" t="e">
        <f>'Déscriptions des trades'!CK734-AC734</f>
        <v>#DIV/0!</v>
      </c>
      <c r="AE734" s="389"/>
      <c r="AF734" s="399">
        <v>730</v>
      </c>
      <c r="AG734" s="389"/>
      <c r="AH734" s="20"/>
      <c r="AI734" s="303"/>
      <c r="AJ734" s="307"/>
      <c r="AK734" s="161"/>
      <c r="AL734" s="305"/>
      <c r="AM734" s="305"/>
      <c r="AN734" s="162"/>
      <c r="AO734" s="439"/>
      <c r="AP734" s="162"/>
      <c r="AQ734" s="113"/>
      <c r="AR734" s="113"/>
      <c r="AS734" s="384"/>
      <c r="AT734" s="306"/>
      <c r="AU734" s="306"/>
      <c r="AV734" s="160"/>
      <c r="AW734" s="158"/>
      <c r="AX734" s="385"/>
      <c r="AY734" s="453"/>
      <c r="AZ734" s="165"/>
      <c r="BA734" s="301"/>
      <c r="BB734" s="165"/>
      <c r="BC734" s="301"/>
      <c r="BD734" s="165"/>
      <c r="BE734" s="302"/>
      <c r="BF734" s="302"/>
      <c r="BG734" s="165"/>
      <c r="BH734" s="303"/>
      <c r="BI734" s="165"/>
      <c r="BJ734" s="304"/>
      <c r="BK734" s="394"/>
      <c r="BL734" s="302"/>
      <c r="BM734" s="302"/>
      <c r="BN734" s="394"/>
      <c r="BO734" s="302"/>
      <c r="BP734" s="13"/>
      <c r="BQ734" s="302"/>
      <c r="BR734" s="13"/>
      <c r="BS734" s="302"/>
      <c r="BT734" s="13"/>
      <c r="BU734" s="302"/>
      <c r="BV734" s="386"/>
      <c r="BW734" s="303"/>
      <c r="BX734" s="303"/>
      <c r="BY734" s="302"/>
      <c r="BZ734" s="302"/>
      <c r="CA734" s="387"/>
      <c r="CB734" s="395"/>
      <c r="CC734" s="12"/>
      <c r="CD734" s="304"/>
      <c r="CE734" s="14"/>
      <c r="CF734" s="395"/>
      <c r="CG734" s="397"/>
      <c r="CH734" s="300">
        <f t="shared" si="297"/>
        <v>0</v>
      </c>
      <c r="CI734" s="26"/>
      <c r="CJ734" s="17">
        <f t="shared" si="294"/>
        <v>0</v>
      </c>
      <c r="CK734" s="18">
        <f t="shared" si="305"/>
        <v>12.89</v>
      </c>
      <c r="CM734" s="164"/>
      <c r="CN734" s="302"/>
      <c r="CO734" s="13">
        <f t="shared" si="298"/>
        <v>0</v>
      </c>
      <c r="CP734" s="302"/>
      <c r="CQ734" s="13">
        <f t="shared" si="299"/>
        <v>0</v>
      </c>
      <c r="CR734" s="302"/>
      <c r="CS734" s="13">
        <f t="shared" si="300"/>
        <v>0</v>
      </c>
      <c r="CT734" s="302"/>
      <c r="CU734" s="13">
        <f t="shared" si="295"/>
        <v>0</v>
      </c>
      <c r="CV734" s="302"/>
      <c r="CW734" s="13">
        <f t="shared" si="301"/>
        <v>0</v>
      </c>
      <c r="CX734" s="13">
        <f t="shared" si="302"/>
        <v>0</v>
      </c>
      <c r="CY734" s="251">
        <f t="shared" si="303"/>
        <v>0</v>
      </c>
      <c r="CZ734" s="13" t="s">
        <v>29</v>
      </c>
      <c r="DA734" s="13">
        <v>50</v>
      </c>
      <c r="DB734" s="22">
        <f t="shared" si="304"/>
        <v>0</v>
      </c>
      <c r="DD734" s="24"/>
      <c r="DF734" s="163"/>
      <c r="DH734" s="24"/>
      <c r="DI734" s="447"/>
      <c r="DJ734" s="163"/>
    </row>
    <row r="735" spans="1:114" s="7" customFormat="1">
      <c r="A735" s="277">
        <f t="shared" si="288"/>
        <v>50</v>
      </c>
      <c r="B735" s="21" t="e">
        <f>'Calculateur de trading'!I735/C735/W735</f>
        <v>#DIV/0!</v>
      </c>
      <c r="C735" s="278">
        <f t="shared" si="289"/>
        <v>10</v>
      </c>
      <c r="D735" s="278"/>
      <c r="E735" s="273">
        <f t="shared" si="290"/>
        <v>100</v>
      </c>
      <c r="F735" s="271">
        <f t="shared" si="282"/>
        <v>2</v>
      </c>
      <c r="G735" s="271" t="e">
        <f t="shared" si="283"/>
        <v>#DIV/0!</v>
      </c>
      <c r="H735" s="272">
        <f t="shared" si="284"/>
        <v>20</v>
      </c>
      <c r="I735" s="270"/>
      <c r="J735" s="273">
        <f t="shared" si="291"/>
        <v>200</v>
      </c>
      <c r="K735" s="271">
        <f t="shared" si="285"/>
        <v>4</v>
      </c>
      <c r="L735" s="271" t="e">
        <f t="shared" si="286"/>
        <v>#DIV/0!</v>
      </c>
      <c r="M735" s="272">
        <f t="shared" si="287"/>
        <v>40</v>
      </c>
      <c r="N735" s="389"/>
      <c r="O735" s="455" t="e">
        <f>(A735*B735*W735)+(B735*'Calculateur de trading'!H735)</f>
        <v>#DIV/0!</v>
      </c>
      <c r="P735" s="274" t="e">
        <f>O735/'Déscriptions des trades'!CK735</f>
        <v>#DIV/0!</v>
      </c>
      <c r="Q735" s="456" t="e">
        <f>'Déscriptions des trades'!CK735-O735</f>
        <v>#DIV/0!</v>
      </c>
      <c r="R735" s="466" t="e">
        <f t="shared" si="292"/>
        <v>#DIV/0!</v>
      </c>
      <c r="S735" s="389"/>
      <c r="T735" s="12"/>
      <c r="U735" s="25"/>
      <c r="V735" s="15"/>
      <c r="W735" s="490">
        <f t="shared" si="296"/>
        <v>0</v>
      </c>
      <c r="X735" s="21" t="e">
        <f>W735*U735/'Déscriptions des trades'!CK735*'Déscriptions des trades'!B735</f>
        <v>#DIV/0!</v>
      </c>
      <c r="Y735" s="459"/>
      <c r="Z735" s="389"/>
      <c r="AA735" s="23">
        <f t="shared" si="293"/>
        <v>0.1</v>
      </c>
      <c r="AB735" s="17" t="e">
        <f>(AA735*'Déscriptions des trades'!U735*'Déscriptions des trades'!B735/'Déscriptions des trades'!CK735)*'Déscriptions des trades'!W735</f>
        <v>#DIV/0!</v>
      </c>
      <c r="AC735" s="265" t="e">
        <f>AB735*'Déscriptions des trades'!CK735</f>
        <v>#DIV/0!</v>
      </c>
      <c r="AD735" s="266" t="e">
        <f>'Déscriptions des trades'!CK735-AC735</f>
        <v>#DIV/0!</v>
      </c>
      <c r="AE735" s="389"/>
      <c r="AF735" s="399">
        <v>731</v>
      </c>
      <c r="AG735" s="389"/>
      <c r="AH735" s="20"/>
      <c r="AI735" s="303"/>
      <c r="AJ735" s="307"/>
      <c r="AK735" s="161"/>
      <c r="AL735" s="305"/>
      <c r="AM735" s="305"/>
      <c r="AN735" s="162"/>
      <c r="AO735" s="439"/>
      <c r="AP735" s="162"/>
      <c r="AQ735" s="113"/>
      <c r="AR735" s="113"/>
      <c r="AS735" s="384"/>
      <c r="AT735" s="306"/>
      <c r="AU735" s="306"/>
      <c r="AV735" s="160"/>
      <c r="AW735" s="158"/>
      <c r="AX735" s="385"/>
      <c r="AY735" s="453"/>
      <c r="AZ735" s="165"/>
      <c r="BA735" s="301"/>
      <c r="BB735" s="165"/>
      <c r="BC735" s="301"/>
      <c r="BD735" s="165"/>
      <c r="BE735" s="302"/>
      <c r="BF735" s="302"/>
      <c r="BG735" s="165"/>
      <c r="BH735" s="303"/>
      <c r="BI735" s="165"/>
      <c r="BJ735" s="304"/>
      <c r="BK735" s="394"/>
      <c r="BL735" s="302"/>
      <c r="BM735" s="302"/>
      <c r="BN735" s="394"/>
      <c r="BO735" s="302"/>
      <c r="BP735" s="13"/>
      <c r="BQ735" s="302"/>
      <c r="BR735" s="13"/>
      <c r="BS735" s="302"/>
      <c r="BT735" s="13"/>
      <c r="BU735" s="302"/>
      <c r="BV735" s="386"/>
      <c r="BW735" s="303"/>
      <c r="BX735" s="303"/>
      <c r="BY735" s="302"/>
      <c r="BZ735" s="302"/>
      <c r="CA735" s="387"/>
      <c r="CB735" s="395"/>
      <c r="CC735" s="12"/>
      <c r="CD735" s="304"/>
      <c r="CE735" s="14"/>
      <c r="CF735" s="395"/>
      <c r="CG735" s="397"/>
      <c r="CH735" s="300">
        <f t="shared" si="297"/>
        <v>0</v>
      </c>
      <c r="CI735" s="26"/>
      <c r="CJ735" s="17">
        <f t="shared" si="294"/>
        <v>0</v>
      </c>
      <c r="CK735" s="18">
        <f t="shared" si="305"/>
        <v>12.89</v>
      </c>
      <c r="CM735" s="164"/>
      <c r="CN735" s="302"/>
      <c r="CO735" s="13">
        <f t="shared" si="298"/>
        <v>0</v>
      </c>
      <c r="CP735" s="302"/>
      <c r="CQ735" s="13">
        <f t="shared" si="299"/>
        <v>0</v>
      </c>
      <c r="CR735" s="302"/>
      <c r="CS735" s="13">
        <f t="shared" si="300"/>
        <v>0</v>
      </c>
      <c r="CT735" s="302"/>
      <c r="CU735" s="13">
        <f t="shared" si="295"/>
        <v>0</v>
      </c>
      <c r="CV735" s="302"/>
      <c r="CW735" s="13">
        <f t="shared" si="301"/>
        <v>0</v>
      </c>
      <c r="CX735" s="13">
        <f t="shared" si="302"/>
        <v>0</v>
      </c>
      <c r="CY735" s="251">
        <f t="shared" si="303"/>
        <v>0</v>
      </c>
      <c r="CZ735" s="13" t="s">
        <v>29</v>
      </c>
      <c r="DA735" s="13">
        <v>50</v>
      </c>
      <c r="DB735" s="22">
        <f t="shared" si="304"/>
        <v>0</v>
      </c>
      <c r="DD735" s="24"/>
      <c r="DF735" s="163"/>
      <c r="DH735" s="24"/>
      <c r="DI735" s="447"/>
      <c r="DJ735" s="163"/>
    </row>
    <row r="736" spans="1:114" s="7" customFormat="1">
      <c r="A736" s="277">
        <f t="shared" si="288"/>
        <v>50</v>
      </c>
      <c r="B736" s="21" t="e">
        <f>'Calculateur de trading'!I736/C736/W736</f>
        <v>#DIV/0!</v>
      </c>
      <c r="C736" s="278">
        <f t="shared" si="289"/>
        <v>10</v>
      </c>
      <c r="D736" s="426"/>
      <c r="E736" s="273">
        <f t="shared" si="290"/>
        <v>100</v>
      </c>
      <c r="F736" s="271">
        <f t="shared" si="282"/>
        <v>2</v>
      </c>
      <c r="G736" s="271" t="e">
        <f t="shared" si="283"/>
        <v>#DIV/0!</v>
      </c>
      <c r="H736" s="272">
        <f t="shared" si="284"/>
        <v>20</v>
      </c>
      <c r="I736" s="270"/>
      <c r="J736" s="273">
        <f t="shared" si="291"/>
        <v>200</v>
      </c>
      <c r="K736" s="271">
        <f t="shared" si="285"/>
        <v>4</v>
      </c>
      <c r="L736" s="271" t="e">
        <f t="shared" si="286"/>
        <v>#DIV/0!</v>
      </c>
      <c r="M736" s="272">
        <f t="shared" si="287"/>
        <v>40</v>
      </c>
      <c r="N736" s="389"/>
      <c r="O736" s="455" t="e">
        <f>(A736*B736*W736)+(B736*'Calculateur de trading'!H736)</f>
        <v>#DIV/0!</v>
      </c>
      <c r="P736" s="274" t="e">
        <f>O736/'Déscriptions des trades'!CK736</f>
        <v>#DIV/0!</v>
      </c>
      <c r="Q736" s="456" t="e">
        <f>'Déscriptions des trades'!CK736-O736</f>
        <v>#DIV/0!</v>
      </c>
      <c r="R736" s="466" t="e">
        <f t="shared" si="292"/>
        <v>#DIV/0!</v>
      </c>
      <c r="S736" s="389"/>
      <c r="T736" s="12"/>
      <c r="U736" s="25"/>
      <c r="V736" s="15"/>
      <c r="W736" s="490">
        <f t="shared" si="296"/>
        <v>0</v>
      </c>
      <c r="X736" s="21" t="e">
        <f>W736*U736/'Déscriptions des trades'!CK736*'Déscriptions des trades'!B736</f>
        <v>#DIV/0!</v>
      </c>
      <c r="Y736" s="459"/>
      <c r="Z736" s="389"/>
      <c r="AA736" s="23">
        <f t="shared" si="293"/>
        <v>0.1</v>
      </c>
      <c r="AB736" s="17" t="e">
        <f>(AA736*'Déscriptions des trades'!U736*'Déscriptions des trades'!B736/'Déscriptions des trades'!CK736)*'Déscriptions des trades'!W736</f>
        <v>#DIV/0!</v>
      </c>
      <c r="AC736" s="265" t="e">
        <f>AB736*'Déscriptions des trades'!CK736</f>
        <v>#DIV/0!</v>
      </c>
      <c r="AD736" s="266" t="e">
        <f>'Déscriptions des trades'!CK736-AC736</f>
        <v>#DIV/0!</v>
      </c>
      <c r="AE736" s="389"/>
      <c r="AF736" s="399">
        <v>732</v>
      </c>
      <c r="AG736" s="389"/>
      <c r="AH736" s="20"/>
      <c r="AI736" s="303"/>
      <c r="AJ736" s="307"/>
      <c r="AK736" s="161"/>
      <c r="AL736" s="305"/>
      <c r="AM736" s="305"/>
      <c r="AN736" s="162"/>
      <c r="AO736" s="439"/>
      <c r="AP736" s="162"/>
      <c r="AQ736" s="113"/>
      <c r="AR736" s="113"/>
      <c r="AS736" s="384"/>
      <c r="AT736" s="306"/>
      <c r="AU736" s="306"/>
      <c r="AV736" s="160"/>
      <c r="AW736" s="158"/>
      <c r="AX736" s="385"/>
      <c r="AY736" s="453"/>
      <c r="AZ736" s="165"/>
      <c r="BA736" s="301"/>
      <c r="BB736" s="165"/>
      <c r="BC736" s="301"/>
      <c r="BD736" s="165"/>
      <c r="BE736" s="302"/>
      <c r="BF736" s="302"/>
      <c r="BG736" s="165"/>
      <c r="BH736" s="303"/>
      <c r="BI736" s="165"/>
      <c r="BJ736" s="304"/>
      <c r="BK736" s="394"/>
      <c r="BL736" s="302"/>
      <c r="BM736" s="302"/>
      <c r="BN736" s="394"/>
      <c r="BO736" s="302"/>
      <c r="BP736" s="13"/>
      <c r="BQ736" s="302"/>
      <c r="BR736" s="13"/>
      <c r="BS736" s="302"/>
      <c r="BT736" s="13"/>
      <c r="BU736" s="302"/>
      <c r="BV736" s="386"/>
      <c r="BW736" s="303"/>
      <c r="BX736" s="303"/>
      <c r="BY736" s="302"/>
      <c r="BZ736" s="302"/>
      <c r="CA736" s="387"/>
      <c r="CB736" s="395"/>
      <c r="CC736" s="12"/>
      <c r="CD736" s="304"/>
      <c r="CE736" s="14"/>
      <c r="CF736" s="395"/>
      <c r="CG736" s="397"/>
      <c r="CH736" s="300">
        <f t="shared" si="297"/>
        <v>0</v>
      </c>
      <c r="CI736" s="26"/>
      <c r="CJ736" s="17">
        <f t="shared" si="294"/>
        <v>0</v>
      </c>
      <c r="CK736" s="18">
        <f t="shared" si="305"/>
        <v>12.89</v>
      </c>
      <c r="CM736" s="164"/>
      <c r="CN736" s="302"/>
      <c r="CO736" s="13">
        <f t="shared" si="298"/>
        <v>0</v>
      </c>
      <c r="CP736" s="302"/>
      <c r="CQ736" s="13">
        <f t="shared" si="299"/>
        <v>0</v>
      </c>
      <c r="CR736" s="302"/>
      <c r="CS736" s="13">
        <f t="shared" si="300"/>
        <v>0</v>
      </c>
      <c r="CT736" s="302"/>
      <c r="CU736" s="13">
        <f t="shared" si="295"/>
        <v>0</v>
      </c>
      <c r="CV736" s="302"/>
      <c r="CW736" s="13">
        <f t="shared" si="301"/>
        <v>0</v>
      </c>
      <c r="CX736" s="13">
        <f t="shared" si="302"/>
        <v>0</v>
      </c>
      <c r="CY736" s="251">
        <f t="shared" si="303"/>
        <v>0</v>
      </c>
      <c r="CZ736" s="13" t="s">
        <v>29</v>
      </c>
      <c r="DA736" s="13">
        <v>50</v>
      </c>
      <c r="DB736" s="22">
        <f t="shared" si="304"/>
        <v>0</v>
      </c>
      <c r="DD736" s="24"/>
      <c r="DF736" s="163"/>
      <c r="DH736" s="24"/>
      <c r="DI736" s="447"/>
      <c r="DJ736" s="163"/>
    </row>
    <row r="737" spans="1:114" s="7" customFormat="1">
      <c r="A737" s="277">
        <f t="shared" si="288"/>
        <v>50</v>
      </c>
      <c r="B737" s="21" t="e">
        <f>'Calculateur de trading'!I737/C737/W737</f>
        <v>#DIV/0!</v>
      </c>
      <c r="C737" s="278">
        <f t="shared" si="289"/>
        <v>10</v>
      </c>
      <c r="D737" s="278"/>
      <c r="E737" s="273">
        <f t="shared" si="290"/>
        <v>100</v>
      </c>
      <c r="F737" s="271">
        <f t="shared" si="282"/>
        <v>2</v>
      </c>
      <c r="G737" s="271" t="e">
        <f t="shared" si="283"/>
        <v>#DIV/0!</v>
      </c>
      <c r="H737" s="272">
        <f t="shared" si="284"/>
        <v>20</v>
      </c>
      <c r="I737" s="270"/>
      <c r="J737" s="273">
        <f t="shared" si="291"/>
        <v>200</v>
      </c>
      <c r="K737" s="271">
        <f t="shared" si="285"/>
        <v>4</v>
      </c>
      <c r="L737" s="271" t="e">
        <f t="shared" si="286"/>
        <v>#DIV/0!</v>
      </c>
      <c r="M737" s="272">
        <f t="shared" si="287"/>
        <v>40</v>
      </c>
      <c r="N737" s="389"/>
      <c r="O737" s="455" t="e">
        <f>(A737*B737*W737)+(B737*'Calculateur de trading'!H737)</f>
        <v>#DIV/0!</v>
      </c>
      <c r="P737" s="274" t="e">
        <f>O737/'Déscriptions des trades'!CK737</f>
        <v>#DIV/0!</v>
      </c>
      <c r="Q737" s="456" t="e">
        <f>'Déscriptions des trades'!CK737-O737</f>
        <v>#DIV/0!</v>
      </c>
      <c r="R737" s="466" t="e">
        <f t="shared" si="292"/>
        <v>#DIV/0!</v>
      </c>
      <c r="S737" s="389"/>
      <c r="T737" s="12"/>
      <c r="U737" s="25"/>
      <c r="V737" s="15"/>
      <c r="W737" s="490">
        <f t="shared" si="296"/>
        <v>0</v>
      </c>
      <c r="X737" s="21" t="e">
        <f>W737*U737/'Déscriptions des trades'!CK737*'Déscriptions des trades'!B737</f>
        <v>#DIV/0!</v>
      </c>
      <c r="Y737" s="459"/>
      <c r="Z737" s="389"/>
      <c r="AA737" s="23">
        <f t="shared" si="293"/>
        <v>0.1</v>
      </c>
      <c r="AB737" s="17" t="e">
        <f>(AA737*'Déscriptions des trades'!U737*'Déscriptions des trades'!B737/'Déscriptions des trades'!CK737)*'Déscriptions des trades'!W737</f>
        <v>#DIV/0!</v>
      </c>
      <c r="AC737" s="265" t="e">
        <f>AB737*'Déscriptions des trades'!CK737</f>
        <v>#DIV/0!</v>
      </c>
      <c r="AD737" s="266" t="e">
        <f>'Déscriptions des trades'!CK737-AC737</f>
        <v>#DIV/0!</v>
      </c>
      <c r="AE737" s="389"/>
      <c r="AF737" s="399">
        <v>733</v>
      </c>
      <c r="AG737" s="389"/>
      <c r="AH737" s="20"/>
      <c r="AI737" s="303"/>
      <c r="AJ737" s="307"/>
      <c r="AK737" s="161"/>
      <c r="AL737" s="305"/>
      <c r="AM737" s="305"/>
      <c r="AN737" s="162"/>
      <c r="AO737" s="439"/>
      <c r="AP737" s="162"/>
      <c r="AQ737" s="113"/>
      <c r="AR737" s="113"/>
      <c r="AS737" s="384"/>
      <c r="AT737" s="306"/>
      <c r="AU737" s="306"/>
      <c r="AV737" s="160"/>
      <c r="AW737" s="158"/>
      <c r="AX737" s="385"/>
      <c r="AY737" s="453"/>
      <c r="AZ737" s="165"/>
      <c r="BA737" s="301"/>
      <c r="BB737" s="165"/>
      <c r="BC737" s="301"/>
      <c r="BD737" s="165"/>
      <c r="BE737" s="302"/>
      <c r="BF737" s="302"/>
      <c r="BG737" s="165"/>
      <c r="BH737" s="303"/>
      <c r="BI737" s="165"/>
      <c r="BJ737" s="304"/>
      <c r="BK737" s="394"/>
      <c r="BL737" s="302"/>
      <c r="BM737" s="302"/>
      <c r="BN737" s="394"/>
      <c r="BO737" s="302"/>
      <c r="BP737" s="13"/>
      <c r="BQ737" s="302"/>
      <c r="BR737" s="13"/>
      <c r="BS737" s="302"/>
      <c r="BT737" s="13"/>
      <c r="BU737" s="302"/>
      <c r="BV737" s="386"/>
      <c r="BW737" s="303"/>
      <c r="BX737" s="303"/>
      <c r="BY737" s="302"/>
      <c r="BZ737" s="302"/>
      <c r="CA737" s="387"/>
      <c r="CB737" s="395"/>
      <c r="CC737" s="12"/>
      <c r="CD737" s="304"/>
      <c r="CE737" s="14"/>
      <c r="CF737" s="395"/>
      <c r="CG737" s="397"/>
      <c r="CH737" s="300">
        <f t="shared" si="297"/>
        <v>0</v>
      </c>
      <c r="CI737" s="26"/>
      <c r="CJ737" s="17">
        <f t="shared" si="294"/>
        <v>0</v>
      </c>
      <c r="CK737" s="18">
        <f t="shared" si="305"/>
        <v>12.89</v>
      </c>
      <c r="CM737" s="164"/>
      <c r="CN737" s="302"/>
      <c r="CO737" s="13">
        <f t="shared" si="298"/>
        <v>0</v>
      </c>
      <c r="CP737" s="302"/>
      <c r="CQ737" s="13">
        <f t="shared" si="299"/>
        <v>0</v>
      </c>
      <c r="CR737" s="302"/>
      <c r="CS737" s="13">
        <f t="shared" si="300"/>
        <v>0</v>
      </c>
      <c r="CT737" s="302"/>
      <c r="CU737" s="13">
        <f t="shared" si="295"/>
        <v>0</v>
      </c>
      <c r="CV737" s="302"/>
      <c r="CW737" s="13">
        <f t="shared" si="301"/>
        <v>0</v>
      </c>
      <c r="CX737" s="13">
        <f t="shared" si="302"/>
        <v>0</v>
      </c>
      <c r="CY737" s="251">
        <f t="shared" si="303"/>
        <v>0</v>
      </c>
      <c r="CZ737" s="13" t="s">
        <v>29</v>
      </c>
      <c r="DA737" s="13">
        <v>50</v>
      </c>
      <c r="DB737" s="22">
        <f t="shared" si="304"/>
        <v>0</v>
      </c>
      <c r="DD737" s="24"/>
      <c r="DF737" s="163"/>
      <c r="DH737" s="24"/>
      <c r="DI737" s="447"/>
      <c r="DJ737" s="163"/>
    </row>
    <row r="738" spans="1:114" s="7" customFormat="1">
      <c r="A738" s="277">
        <f t="shared" si="288"/>
        <v>50</v>
      </c>
      <c r="B738" s="21" t="e">
        <f>'Calculateur de trading'!I738/C738/W738</f>
        <v>#DIV/0!</v>
      </c>
      <c r="C738" s="278">
        <f t="shared" si="289"/>
        <v>10</v>
      </c>
      <c r="D738" s="426"/>
      <c r="E738" s="273">
        <f t="shared" si="290"/>
        <v>100</v>
      </c>
      <c r="F738" s="271">
        <f t="shared" si="282"/>
        <v>2</v>
      </c>
      <c r="G738" s="271" t="e">
        <f t="shared" si="283"/>
        <v>#DIV/0!</v>
      </c>
      <c r="H738" s="272">
        <f t="shared" si="284"/>
        <v>20</v>
      </c>
      <c r="I738" s="270"/>
      <c r="J738" s="273">
        <f t="shared" si="291"/>
        <v>200</v>
      </c>
      <c r="K738" s="271">
        <f t="shared" si="285"/>
        <v>4</v>
      </c>
      <c r="L738" s="271" t="e">
        <f t="shared" si="286"/>
        <v>#DIV/0!</v>
      </c>
      <c r="M738" s="272">
        <f t="shared" si="287"/>
        <v>40</v>
      </c>
      <c r="N738" s="389"/>
      <c r="O738" s="455" t="e">
        <f>(A738*B738*W738)+(B738*'Calculateur de trading'!H738)</f>
        <v>#DIV/0!</v>
      </c>
      <c r="P738" s="274" t="e">
        <f>O738/'Déscriptions des trades'!CK738</f>
        <v>#DIV/0!</v>
      </c>
      <c r="Q738" s="456" t="e">
        <f>'Déscriptions des trades'!CK738-O738</f>
        <v>#DIV/0!</v>
      </c>
      <c r="R738" s="466" t="e">
        <f t="shared" si="292"/>
        <v>#DIV/0!</v>
      </c>
      <c r="S738" s="389"/>
      <c r="T738" s="12"/>
      <c r="U738" s="25"/>
      <c r="V738" s="15"/>
      <c r="W738" s="490">
        <f t="shared" si="296"/>
        <v>0</v>
      </c>
      <c r="X738" s="21" t="e">
        <f>W738*U738/'Déscriptions des trades'!CK738*'Déscriptions des trades'!B738</f>
        <v>#DIV/0!</v>
      </c>
      <c r="Y738" s="459"/>
      <c r="Z738" s="389"/>
      <c r="AA738" s="23">
        <f t="shared" si="293"/>
        <v>0.1</v>
      </c>
      <c r="AB738" s="17" t="e">
        <f>(AA738*'Déscriptions des trades'!U738*'Déscriptions des trades'!B738/'Déscriptions des trades'!CK738)*'Déscriptions des trades'!W738</f>
        <v>#DIV/0!</v>
      </c>
      <c r="AC738" s="265" t="e">
        <f>AB738*'Déscriptions des trades'!CK738</f>
        <v>#DIV/0!</v>
      </c>
      <c r="AD738" s="266" t="e">
        <f>'Déscriptions des trades'!CK738-AC738</f>
        <v>#DIV/0!</v>
      </c>
      <c r="AE738" s="389"/>
      <c r="AF738" s="399">
        <v>734</v>
      </c>
      <c r="AG738" s="389"/>
      <c r="AH738" s="20"/>
      <c r="AI738" s="303"/>
      <c r="AJ738" s="307"/>
      <c r="AK738" s="161"/>
      <c r="AL738" s="305"/>
      <c r="AM738" s="305"/>
      <c r="AN738" s="162"/>
      <c r="AO738" s="439"/>
      <c r="AP738" s="162"/>
      <c r="AQ738" s="113"/>
      <c r="AR738" s="113"/>
      <c r="AS738" s="384"/>
      <c r="AT738" s="306"/>
      <c r="AU738" s="306"/>
      <c r="AV738" s="160"/>
      <c r="AW738" s="158"/>
      <c r="AX738" s="385"/>
      <c r="AY738" s="453"/>
      <c r="AZ738" s="165"/>
      <c r="BA738" s="301"/>
      <c r="BB738" s="165"/>
      <c r="BC738" s="301"/>
      <c r="BD738" s="165"/>
      <c r="BE738" s="302"/>
      <c r="BF738" s="302"/>
      <c r="BG738" s="165"/>
      <c r="BH738" s="303"/>
      <c r="BI738" s="165"/>
      <c r="BJ738" s="304"/>
      <c r="BK738" s="394"/>
      <c r="BL738" s="302"/>
      <c r="BM738" s="302"/>
      <c r="BN738" s="394"/>
      <c r="BO738" s="302"/>
      <c r="BP738" s="13"/>
      <c r="BQ738" s="302"/>
      <c r="BR738" s="13"/>
      <c r="BS738" s="302"/>
      <c r="BT738" s="13"/>
      <c r="BU738" s="302"/>
      <c r="BV738" s="386"/>
      <c r="BW738" s="303"/>
      <c r="BX738" s="303"/>
      <c r="BY738" s="302"/>
      <c r="BZ738" s="302"/>
      <c r="CA738" s="387"/>
      <c r="CB738" s="395"/>
      <c r="CC738" s="12"/>
      <c r="CD738" s="304"/>
      <c r="CE738" s="14"/>
      <c r="CF738" s="395"/>
      <c r="CG738" s="397"/>
      <c r="CH738" s="300">
        <f t="shared" si="297"/>
        <v>0</v>
      </c>
      <c r="CI738" s="26"/>
      <c r="CJ738" s="17">
        <f t="shared" si="294"/>
        <v>0</v>
      </c>
      <c r="CK738" s="18">
        <f t="shared" si="305"/>
        <v>12.89</v>
      </c>
      <c r="CM738" s="164"/>
      <c r="CN738" s="302"/>
      <c r="CO738" s="13">
        <f t="shared" si="298"/>
        <v>0</v>
      </c>
      <c r="CP738" s="302"/>
      <c r="CQ738" s="13">
        <f t="shared" si="299"/>
        <v>0</v>
      </c>
      <c r="CR738" s="302"/>
      <c r="CS738" s="13">
        <f t="shared" si="300"/>
        <v>0</v>
      </c>
      <c r="CT738" s="302"/>
      <c r="CU738" s="13">
        <f t="shared" si="295"/>
        <v>0</v>
      </c>
      <c r="CV738" s="302"/>
      <c r="CW738" s="13">
        <f t="shared" si="301"/>
        <v>0</v>
      </c>
      <c r="CX738" s="13">
        <f t="shared" si="302"/>
        <v>0</v>
      </c>
      <c r="CY738" s="251">
        <f t="shared" si="303"/>
        <v>0</v>
      </c>
      <c r="CZ738" s="13" t="s">
        <v>29</v>
      </c>
      <c r="DA738" s="13">
        <v>50</v>
      </c>
      <c r="DB738" s="22">
        <f t="shared" si="304"/>
        <v>0</v>
      </c>
      <c r="DD738" s="24"/>
      <c r="DF738" s="163"/>
      <c r="DH738" s="24"/>
      <c r="DI738" s="447"/>
      <c r="DJ738" s="163"/>
    </row>
    <row r="739" spans="1:114" s="7" customFormat="1">
      <c r="A739" s="277">
        <f t="shared" si="288"/>
        <v>50</v>
      </c>
      <c r="B739" s="21" t="e">
        <f>'Calculateur de trading'!I739/C739/W739</f>
        <v>#DIV/0!</v>
      </c>
      <c r="C739" s="278">
        <f t="shared" si="289"/>
        <v>10</v>
      </c>
      <c r="D739" s="278"/>
      <c r="E739" s="273">
        <f t="shared" si="290"/>
        <v>100</v>
      </c>
      <c r="F739" s="271">
        <f t="shared" si="282"/>
        <v>2</v>
      </c>
      <c r="G739" s="271" t="e">
        <f t="shared" si="283"/>
        <v>#DIV/0!</v>
      </c>
      <c r="H739" s="272">
        <f t="shared" si="284"/>
        <v>20</v>
      </c>
      <c r="I739" s="270"/>
      <c r="J739" s="273">
        <f t="shared" si="291"/>
        <v>200</v>
      </c>
      <c r="K739" s="271">
        <f t="shared" si="285"/>
        <v>4</v>
      </c>
      <c r="L739" s="271" t="e">
        <f t="shared" si="286"/>
        <v>#DIV/0!</v>
      </c>
      <c r="M739" s="272">
        <f t="shared" si="287"/>
        <v>40</v>
      </c>
      <c r="N739" s="389"/>
      <c r="O739" s="455" t="e">
        <f>(A739*B739*W739)+(B739*'Calculateur de trading'!H739)</f>
        <v>#DIV/0!</v>
      </c>
      <c r="P739" s="274" t="e">
        <f>O739/'Déscriptions des trades'!CK739</f>
        <v>#DIV/0!</v>
      </c>
      <c r="Q739" s="456" t="e">
        <f>'Déscriptions des trades'!CK739-O739</f>
        <v>#DIV/0!</v>
      </c>
      <c r="R739" s="466" t="e">
        <f t="shared" si="292"/>
        <v>#DIV/0!</v>
      </c>
      <c r="S739" s="389"/>
      <c r="T739" s="12"/>
      <c r="U739" s="25"/>
      <c r="V739" s="15"/>
      <c r="W739" s="490">
        <f t="shared" si="296"/>
        <v>0</v>
      </c>
      <c r="X739" s="21" t="e">
        <f>W739*U739/'Déscriptions des trades'!CK739*'Déscriptions des trades'!B739</f>
        <v>#DIV/0!</v>
      </c>
      <c r="Y739" s="459"/>
      <c r="Z739" s="389"/>
      <c r="AA739" s="23">
        <f t="shared" si="293"/>
        <v>0.1</v>
      </c>
      <c r="AB739" s="17" t="e">
        <f>(AA739*'Déscriptions des trades'!U739*'Déscriptions des trades'!B739/'Déscriptions des trades'!CK739)*'Déscriptions des trades'!W739</f>
        <v>#DIV/0!</v>
      </c>
      <c r="AC739" s="265" t="e">
        <f>AB739*'Déscriptions des trades'!CK739</f>
        <v>#DIV/0!</v>
      </c>
      <c r="AD739" s="266" t="e">
        <f>'Déscriptions des trades'!CK739-AC739</f>
        <v>#DIV/0!</v>
      </c>
      <c r="AE739" s="389"/>
      <c r="AF739" s="399">
        <v>735</v>
      </c>
      <c r="AG739" s="389"/>
      <c r="AH739" s="20"/>
      <c r="AI739" s="303"/>
      <c r="AJ739" s="307"/>
      <c r="AK739" s="161"/>
      <c r="AL739" s="305"/>
      <c r="AM739" s="305"/>
      <c r="AN739" s="162"/>
      <c r="AO739" s="439"/>
      <c r="AP739" s="162"/>
      <c r="AQ739" s="113"/>
      <c r="AR739" s="113"/>
      <c r="AS739" s="384"/>
      <c r="AT739" s="306"/>
      <c r="AU739" s="306"/>
      <c r="AV739" s="160"/>
      <c r="AW739" s="158"/>
      <c r="AX739" s="385"/>
      <c r="AY739" s="453"/>
      <c r="AZ739" s="165"/>
      <c r="BA739" s="301"/>
      <c r="BB739" s="165"/>
      <c r="BC739" s="301"/>
      <c r="BD739" s="165"/>
      <c r="BE739" s="302"/>
      <c r="BF739" s="302"/>
      <c r="BG739" s="165"/>
      <c r="BH739" s="303"/>
      <c r="BI739" s="165"/>
      <c r="BJ739" s="304"/>
      <c r="BK739" s="394"/>
      <c r="BL739" s="302"/>
      <c r="BM739" s="302"/>
      <c r="BN739" s="394"/>
      <c r="BO739" s="302"/>
      <c r="BP739" s="13"/>
      <c r="BQ739" s="302"/>
      <c r="BR739" s="13"/>
      <c r="BS739" s="302"/>
      <c r="BT739" s="13"/>
      <c r="BU739" s="302"/>
      <c r="BV739" s="386"/>
      <c r="BW739" s="303"/>
      <c r="BX739" s="303"/>
      <c r="BY739" s="302"/>
      <c r="BZ739" s="302"/>
      <c r="CA739" s="387"/>
      <c r="CB739" s="395"/>
      <c r="CC739" s="12"/>
      <c r="CD739" s="304"/>
      <c r="CE739" s="14"/>
      <c r="CF739" s="395"/>
      <c r="CG739" s="397"/>
      <c r="CH739" s="300">
        <f t="shared" si="297"/>
        <v>0</v>
      </c>
      <c r="CI739" s="26"/>
      <c r="CJ739" s="17">
        <f t="shared" si="294"/>
        <v>0</v>
      </c>
      <c r="CK739" s="18">
        <f t="shared" si="305"/>
        <v>12.89</v>
      </c>
      <c r="CM739" s="164"/>
      <c r="CN739" s="302"/>
      <c r="CO739" s="13">
        <f t="shared" si="298"/>
        <v>0</v>
      </c>
      <c r="CP739" s="302"/>
      <c r="CQ739" s="13">
        <f t="shared" si="299"/>
        <v>0</v>
      </c>
      <c r="CR739" s="302"/>
      <c r="CS739" s="13">
        <f t="shared" si="300"/>
        <v>0</v>
      </c>
      <c r="CT739" s="302"/>
      <c r="CU739" s="13">
        <f t="shared" si="295"/>
        <v>0</v>
      </c>
      <c r="CV739" s="302"/>
      <c r="CW739" s="13">
        <f t="shared" si="301"/>
        <v>0</v>
      </c>
      <c r="CX739" s="13">
        <f t="shared" si="302"/>
        <v>0</v>
      </c>
      <c r="CY739" s="251">
        <f t="shared" si="303"/>
        <v>0</v>
      </c>
      <c r="CZ739" s="13" t="s">
        <v>29</v>
      </c>
      <c r="DA739" s="13">
        <v>50</v>
      </c>
      <c r="DB739" s="22">
        <f t="shared" si="304"/>
        <v>0</v>
      </c>
      <c r="DD739" s="24"/>
      <c r="DF739" s="163"/>
      <c r="DH739" s="24"/>
      <c r="DI739" s="447"/>
      <c r="DJ739" s="163"/>
    </row>
    <row r="740" spans="1:114" s="7" customFormat="1">
      <c r="A740" s="277">
        <f t="shared" si="288"/>
        <v>50</v>
      </c>
      <c r="B740" s="21" t="e">
        <f>'Calculateur de trading'!I740/C740/W740</f>
        <v>#DIV/0!</v>
      </c>
      <c r="C740" s="278">
        <f t="shared" si="289"/>
        <v>10</v>
      </c>
      <c r="D740" s="426"/>
      <c r="E740" s="273">
        <f t="shared" si="290"/>
        <v>100</v>
      </c>
      <c r="F740" s="271">
        <f t="shared" si="282"/>
        <v>2</v>
      </c>
      <c r="G740" s="271" t="e">
        <f t="shared" si="283"/>
        <v>#DIV/0!</v>
      </c>
      <c r="H740" s="272">
        <f t="shared" si="284"/>
        <v>20</v>
      </c>
      <c r="I740" s="270"/>
      <c r="J740" s="273">
        <f t="shared" si="291"/>
        <v>200</v>
      </c>
      <c r="K740" s="271">
        <f t="shared" si="285"/>
        <v>4</v>
      </c>
      <c r="L740" s="271" t="e">
        <f t="shared" si="286"/>
        <v>#DIV/0!</v>
      </c>
      <c r="M740" s="272">
        <f t="shared" si="287"/>
        <v>40</v>
      </c>
      <c r="N740" s="389"/>
      <c r="O740" s="455" t="e">
        <f>(A740*B740*W740)+(B740*'Calculateur de trading'!H740)</f>
        <v>#DIV/0!</v>
      </c>
      <c r="P740" s="274" t="e">
        <f>O740/'Déscriptions des trades'!CK740</f>
        <v>#DIV/0!</v>
      </c>
      <c r="Q740" s="456" t="e">
        <f>'Déscriptions des trades'!CK740-O740</f>
        <v>#DIV/0!</v>
      </c>
      <c r="R740" s="466" t="e">
        <f t="shared" si="292"/>
        <v>#DIV/0!</v>
      </c>
      <c r="S740" s="389"/>
      <c r="T740" s="12"/>
      <c r="U740" s="25"/>
      <c r="V740" s="15"/>
      <c r="W740" s="490">
        <f t="shared" si="296"/>
        <v>0</v>
      </c>
      <c r="X740" s="21" t="e">
        <f>W740*U740/'Déscriptions des trades'!CK740*'Déscriptions des trades'!B740</f>
        <v>#DIV/0!</v>
      </c>
      <c r="Y740" s="459"/>
      <c r="Z740" s="389"/>
      <c r="AA740" s="23">
        <f t="shared" si="293"/>
        <v>0.1</v>
      </c>
      <c r="AB740" s="17" t="e">
        <f>(AA740*'Déscriptions des trades'!U740*'Déscriptions des trades'!B740/'Déscriptions des trades'!CK740)*'Déscriptions des trades'!W740</f>
        <v>#DIV/0!</v>
      </c>
      <c r="AC740" s="265" t="e">
        <f>AB740*'Déscriptions des trades'!CK740</f>
        <v>#DIV/0!</v>
      </c>
      <c r="AD740" s="266" t="e">
        <f>'Déscriptions des trades'!CK740-AC740</f>
        <v>#DIV/0!</v>
      </c>
      <c r="AE740" s="389"/>
      <c r="AF740" s="399">
        <v>736</v>
      </c>
      <c r="AG740" s="389"/>
      <c r="AH740" s="20"/>
      <c r="AI740" s="303"/>
      <c r="AJ740" s="307"/>
      <c r="AK740" s="161"/>
      <c r="AL740" s="305"/>
      <c r="AM740" s="305"/>
      <c r="AN740" s="162"/>
      <c r="AO740" s="439"/>
      <c r="AP740" s="162"/>
      <c r="AQ740" s="113"/>
      <c r="AR740" s="113"/>
      <c r="AS740" s="384"/>
      <c r="AT740" s="306"/>
      <c r="AU740" s="306"/>
      <c r="AV740" s="160"/>
      <c r="AW740" s="158"/>
      <c r="AX740" s="385"/>
      <c r="AY740" s="453"/>
      <c r="AZ740" s="165"/>
      <c r="BA740" s="301"/>
      <c r="BB740" s="165"/>
      <c r="BC740" s="301"/>
      <c r="BD740" s="165"/>
      <c r="BE740" s="302"/>
      <c r="BF740" s="302"/>
      <c r="BG740" s="165"/>
      <c r="BH740" s="303"/>
      <c r="BI740" s="165"/>
      <c r="BJ740" s="304"/>
      <c r="BK740" s="394"/>
      <c r="BL740" s="302"/>
      <c r="BM740" s="302"/>
      <c r="BN740" s="394"/>
      <c r="BO740" s="302"/>
      <c r="BP740" s="13"/>
      <c r="BQ740" s="302"/>
      <c r="BR740" s="13"/>
      <c r="BS740" s="302"/>
      <c r="BT740" s="13"/>
      <c r="BU740" s="302"/>
      <c r="BV740" s="386"/>
      <c r="BW740" s="303"/>
      <c r="BX740" s="303"/>
      <c r="BY740" s="302"/>
      <c r="BZ740" s="302"/>
      <c r="CA740" s="387"/>
      <c r="CB740" s="395"/>
      <c r="CC740" s="12"/>
      <c r="CD740" s="304"/>
      <c r="CE740" s="14"/>
      <c r="CF740" s="395"/>
      <c r="CG740" s="397"/>
      <c r="CH740" s="300">
        <f t="shared" si="297"/>
        <v>0</v>
      </c>
      <c r="CI740" s="26"/>
      <c r="CJ740" s="17">
        <f t="shared" si="294"/>
        <v>0</v>
      </c>
      <c r="CK740" s="18">
        <f t="shared" si="305"/>
        <v>12.89</v>
      </c>
      <c r="CM740" s="164"/>
      <c r="CN740" s="302"/>
      <c r="CO740" s="13">
        <f t="shared" si="298"/>
        <v>0</v>
      </c>
      <c r="CP740" s="302"/>
      <c r="CQ740" s="13">
        <f t="shared" si="299"/>
        <v>0</v>
      </c>
      <c r="CR740" s="302"/>
      <c r="CS740" s="13">
        <f t="shared" si="300"/>
        <v>0</v>
      </c>
      <c r="CT740" s="302"/>
      <c r="CU740" s="13">
        <f t="shared" si="295"/>
        <v>0</v>
      </c>
      <c r="CV740" s="302"/>
      <c r="CW740" s="13">
        <f t="shared" si="301"/>
        <v>0</v>
      </c>
      <c r="CX740" s="13">
        <f t="shared" si="302"/>
        <v>0</v>
      </c>
      <c r="CY740" s="251">
        <f t="shared" si="303"/>
        <v>0</v>
      </c>
      <c r="CZ740" s="13" t="s">
        <v>29</v>
      </c>
      <c r="DA740" s="13">
        <v>50</v>
      </c>
      <c r="DB740" s="22">
        <f t="shared" si="304"/>
        <v>0</v>
      </c>
      <c r="DD740" s="24"/>
      <c r="DF740" s="163"/>
      <c r="DH740" s="24"/>
      <c r="DI740" s="447"/>
      <c r="DJ740" s="163"/>
    </row>
    <row r="741" spans="1:114" s="7" customFormat="1">
      <c r="A741" s="277">
        <f t="shared" si="288"/>
        <v>50</v>
      </c>
      <c r="B741" s="21" t="e">
        <f>'Calculateur de trading'!I741/C741/W741</f>
        <v>#DIV/0!</v>
      </c>
      <c r="C741" s="278">
        <f t="shared" si="289"/>
        <v>10</v>
      </c>
      <c r="D741" s="426"/>
      <c r="E741" s="273">
        <f t="shared" si="290"/>
        <v>100</v>
      </c>
      <c r="F741" s="271">
        <f t="shared" si="282"/>
        <v>2</v>
      </c>
      <c r="G741" s="271" t="e">
        <f t="shared" si="283"/>
        <v>#DIV/0!</v>
      </c>
      <c r="H741" s="272">
        <f t="shared" si="284"/>
        <v>20</v>
      </c>
      <c r="I741" s="270"/>
      <c r="J741" s="273">
        <f t="shared" si="291"/>
        <v>200</v>
      </c>
      <c r="K741" s="271">
        <f t="shared" si="285"/>
        <v>4</v>
      </c>
      <c r="L741" s="271" t="e">
        <f t="shared" si="286"/>
        <v>#DIV/0!</v>
      </c>
      <c r="M741" s="272">
        <f t="shared" si="287"/>
        <v>40</v>
      </c>
      <c r="N741" s="389"/>
      <c r="O741" s="455" t="e">
        <f>(A741*B741*W741)+(B741*'Calculateur de trading'!H741)</f>
        <v>#DIV/0!</v>
      </c>
      <c r="P741" s="274" t="e">
        <f>O741/'Déscriptions des trades'!CK741</f>
        <v>#DIV/0!</v>
      </c>
      <c r="Q741" s="456" t="e">
        <f>'Déscriptions des trades'!CK741-O741</f>
        <v>#DIV/0!</v>
      </c>
      <c r="R741" s="466" t="e">
        <f t="shared" si="292"/>
        <v>#DIV/0!</v>
      </c>
      <c r="S741" s="389"/>
      <c r="T741" s="12"/>
      <c r="U741" s="25"/>
      <c r="V741" s="15"/>
      <c r="W741" s="490">
        <f t="shared" si="296"/>
        <v>0</v>
      </c>
      <c r="X741" s="21" t="e">
        <f>W741*U741/'Déscriptions des trades'!CK741*'Déscriptions des trades'!B741</f>
        <v>#DIV/0!</v>
      </c>
      <c r="Y741" s="459"/>
      <c r="Z741" s="389"/>
      <c r="AA741" s="23">
        <f t="shared" si="293"/>
        <v>0.1</v>
      </c>
      <c r="AB741" s="17" t="e">
        <f>(AA741*'Déscriptions des trades'!U741*'Déscriptions des trades'!B741/'Déscriptions des trades'!CK741)*'Déscriptions des trades'!W741</f>
        <v>#DIV/0!</v>
      </c>
      <c r="AC741" s="265" t="e">
        <f>AB741*'Déscriptions des trades'!CK741</f>
        <v>#DIV/0!</v>
      </c>
      <c r="AD741" s="266" t="e">
        <f>'Déscriptions des trades'!CK741-AC741</f>
        <v>#DIV/0!</v>
      </c>
      <c r="AE741" s="389"/>
      <c r="AF741" s="399">
        <v>737</v>
      </c>
      <c r="AG741" s="389"/>
      <c r="AH741" s="20"/>
      <c r="AI741" s="303"/>
      <c r="AJ741" s="307"/>
      <c r="AK741" s="161"/>
      <c r="AL741" s="305"/>
      <c r="AM741" s="305"/>
      <c r="AN741" s="162"/>
      <c r="AO741" s="439"/>
      <c r="AP741" s="162"/>
      <c r="AQ741" s="113"/>
      <c r="AR741" s="113"/>
      <c r="AS741" s="384"/>
      <c r="AT741" s="306"/>
      <c r="AU741" s="306"/>
      <c r="AV741" s="160"/>
      <c r="AW741" s="158"/>
      <c r="AX741" s="385"/>
      <c r="AY741" s="453"/>
      <c r="AZ741" s="165"/>
      <c r="BA741" s="301"/>
      <c r="BB741" s="165"/>
      <c r="BC741" s="301"/>
      <c r="BD741" s="165"/>
      <c r="BE741" s="302"/>
      <c r="BF741" s="302"/>
      <c r="BG741" s="165"/>
      <c r="BH741" s="303"/>
      <c r="BI741" s="165"/>
      <c r="BJ741" s="304"/>
      <c r="BK741" s="394"/>
      <c r="BL741" s="302"/>
      <c r="BM741" s="302"/>
      <c r="BN741" s="394"/>
      <c r="BO741" s="302"/>
      <c r="BP741" s="13"/>
      <c r="BQ741" s="302"/>
      <c r="BR741" s="13"/>
      <c r="BS741" s="302"/>
      <c r="BT741" s="13"/>
      <c r="BU741" s="302"/>
      <c r="BV741" s="386"/>
      <c r="BW741" s="303"/>
      <c r="BX741" s="303"/>
      <c r="BY741" s="302"/>
      <c r="BZ741" s="302"/>
      <c r="CA741" s="387"/>
      <c r="CB741" s="395"/>
      <c r="CC741" s="12"/>
      <c r="CD741" s="304"/>
      <c r="CE741" s="14"/>
      <c r="CF741" s="395"/>
      <c r="CG741" s="397"/>
      <c r="CH741" s="300">
        <f t="shared" si="297"/>
        <v>0</v>
      </c>
      <c r="CI741" s="26"/>
      <c r="CJ741" s="17">
        <f t="shared" si="294"/>
        <v>0</v>
      </c>
      <c r="CK741" s="18">
        <f t="shared" si="305"/>
        <v>12.89</v>
      </c>
      <c r="CM741" s="164"/>
      <c r="CN741" s="302"/>
      <c r="CO741" s="13">
        <f t="shared" si="298"/>
        <v>0</v>
      </c>
      <c r="CP741" s="302"/>
      <c r="CQ741" s="13">
        <f t="shared" si="299"/>
        <v>0</v>
      </c>
      <c r="CR741" s="302"/>
      <c r="CS741" s="13">
        <f t="shared" si="300"/>
        <v>0</v>
      </c>
      <c r="CT741" s="302"/>
      <c r="CU741" s="13">
        <f t="shared" si="295"/>
        <v>0</v>
      </c>
      <c r="CV741" s="302"/>
      <c r="CW741" s="13">
        <f t="shared" si="301"/>
        <v>0</v>
      </c>
      <c r="CX741" s="13">
        <f t="shared" si="302"/>
        <v>0</v>
      </c>
      <c r="CY741" s="251">
        <f t="shared" si="303"/>
        <v>0</v>
      </c>
      <c r="CZ741" s="13" t="s">
        <v>29</v>
      </c>
      <c r="DA741" s="13">
        <v>50</v>
      </c>
      <c r="DB741" s="22">
        <f t="shared" si="304"/>
        <v>0</v>
      </c>
      <c r="DD741" s="24"/>
      <c r="DF741" s="163"/>
      <c r="DH741" s="24"/>
      <c r="DI741" s="447"/>
      <c r="DJ741" s="163"/>
    </row>
    <row r="742" spans="1:114" s="7" customFormat="1">
      <c r="A742" s="277">
        <f t="shared" si="288"/>
        <v>50</v>
      </c>
      <c r="B742" s="21" t="e">
        <f>'Calculateur de trading'!I742/C742/W742</f>
        <v>#DIV/0!</v>
      </c>
      <c r="C742" s="278">
        <f t="shared" si="289"/>
        <v>10</v>
      </c>
      <c r="D742" s="278"/>
      <c r="E742" s="273">
        <f t="shared" si="290"/>
        <v>100</v>
      </c>
      <c r="F742" s="271">
        <f t="shared" si="282"/>
        <v>2</v>
      </c>
      <c r="G742" s="271" t="e">
        <f t="shared" si="283"/>
        <v>#DIV/0!</v>
      </c>
      <c r="H742" s="272">
        <f t="shared" si="284"/>
        <v>20</v>
      </c>
      <c r="I742" s="270"/>
      <c r="J742" s="273">
        <f t="shared" si="291"/>
        <v>200</v>
      </c>
      <c r="K742" s="271">
        <f t="shared" si="285"/>
        <v>4</v>
      </c>
      <c r="L742" s="271" t="e">
        <f t="shared" si="286"/>
        <v>#DIV/0!</v>
      </c>
      <c r="M742" s="272">
        <f t="shared" si="287"/>
        <v>40</v>
      </c>
      <c r="N742" s="389"/>
      <c r="O742" s="455" t="e">
        <f>(A742*B742*W742)+(B742*'Calculateur de trading'!H742)</f>
        <v>#DIV/0!</v>
      </c>
      <c r="P742" s="274" t="e">
        <f>O742/'Déscriptions des trades'!CK742</f>
        <v>#DIV/0!</v>
      </c>
      <c r="Q742" s="456" t="e">
        <f>'Déscriptions des trades'!CK742-O742</f>
        <v>#DIV/0!</v>
      </c>
      <c r="R742" s="466" t="e">
        <f t="shared" si="292"/>
        <v>#DIV/0!</v>
      </c>
      <c r="S742" s="389"/>
      <c r="T742" s="12"/>
      <c r="U742" s="25"/>
      <c r="V742" s="15"/>
      <c r="W742" s="490">
        <f t="shared" si="296"/>
        <v>0</v>
      </c>
      <c r="X742" s="21" t="e">
        <f>W742*U742/'Déscriptions des trades'!CK742*'Déscriptions des trades'!B742</f>
        <v>#DIV/0!</v>
      </c>
      <c r="Y742" s="459"/>
      <c r="Z742" s="389"/>
      <c r="AA742" s="23">
        <f t="shared" si="293"/>
        <v>0.1</v>
      </c>
      <c r="AB742" s="17" t="e">
        <f>(AA742*'Déscriptions des trades'!U742*'Déscriptions des trades'!B742/'Déscriptions des trades'!CK742)*'Déscriptions des trades'!W742</f>
        <v>#DIV/0!</v>
      </c>
      <c r="AC742" s="265" t="e">
        <f>AB742*'Déscriptions des trades'!CK742</f>
        <v>#DIV/0!</v>
      </c>
      <c r="AD742" s="266" t="e">
        <f>'Déscriptions des trades'!CK742-AC742</f>
        <v>#DIV/0!</v>
      </c>
      <c r="AE742" s="389"/>
      <c r="AF742" s="399">
        <v>738</v>
      </c>
      <c r="AG742" s="389"/>
      <c r="AH742" s="20"/>
      <c r="AI742" s="303"/>
      <c r="AJ742" s="307"/>
      <c r="AK742" s="161"/>
      <c r="AL742" s="305"/>
      <c r="AM742" s="305"/>
      <c r="AN742" s="162"/>
      <c r="AO742" s="439"/>
      <c r="AP742" s="162"/>
      <c r="AQ742" s="113"/>
      <c r="AR742" s="113"/>
      <c r="AS742" s="384"/>
      <c r="AT742" s="306"/>
      <c r="AU742" s="306"/>
      <c r="AV742" s="160"/>
      <c r="AW742" s="158"/>
      <c r="AX742" s="385"/>
      <c r="AY742" s="453"/>
      <c r="AZ742" s="165"/>
      <c r="BA742" s="301"/>
      <c r="BB742" s="165"/>
      <c r="BC742" s="301"/>
      <c r="BD742" s="165"/>
      <c r="BE742" s="302"/>
      <c r="BF742" s="302"/>
      <c r="BG742" s="165"/>
      <c r="BH742" s="303"/>
      <c r="BI742" s="165"/>
      <c r="BJ742" s="304"/>
      <c r="BK742" s="394"/>
      <c r="BL742" s="302"/>
      <c r="BM742" s="302"/>
      <c r="BN742" s="394"/>
      <c r="BO742" s="302"/>
      <c r="BP742" s="13"/>
      <c r="BQ742" s="302"/>
      <c r="BR742" s="13"/>
      <c r="BS742" s="302"/>
      <c r="BT742" s="13"/>
      <c r="BU742" s="302"/>
      <c r="BV742" s="386"/>
      <c r="BW742" s="303"/>
      <c r="BX742" s="303"/>
      <c r="BY742" s="302"/>
      <c r="BZ742" s="302"/>
      <c r="CA742" s="387"/>
      <c r="CB742" s="395"/>
      <c r="CC742" s="12"/>
      <c r="CD742" s="304"/>
      <c r="CE742" s="14"/>
      <c r="CF742" s="395"/>
      <c r="CG742" s="397"/>
      <c r="CH742" s="300">
        <f t="shared" si="297"/>
        <v>0</v>
      </c>
      <c r="CI742" s="26"/>
      <c r="CJ742" s="17">
        <f t="shared" si="294"/>
        <v>0</v>
      </c>
      <c r="CK742" s="18">
        <f t="shared" si="305"/>
        <v>12.89</v>
      </c>
      <c r="CM742" s="164"/>
      <c r="CN742" s="302"/>
      <c r="CO742" s="13">
        <f t="shared" si="298"/>
        <v>0</v>
      </c>
      <c r="CP742" s="302"/>
      <c r="CQ742" s="13">
        <f t="shared" si="299"/>
        <v>0</v>
      </c>
      <c r="CR742" s="302"/>
      <c r="CS742" s="13">
        <f t="shared" si="300"/>
        <v>0</v>
      </c>
      <c r="CT742" s="302"/>
      <c r="CU742" s="13">
        <f t="shared" si="295"/>
        <v>0</v>
      </c>
      <c r="CV742" s="302"/>
      <c r="CW742" s="13">
        <f t="shared" si="301"/>
        <v>0</v>
      </c>
      <c r="CX742" s="13">
        <f t="shared" si="302"/>
        <v>0</v>
      </c>
      <c r="CY742" s="251">
        <f t="shared" si="303"/>
        <v>0</v>
      </c>
      <c r="CZ742" s="13" t="s">
        <v>29</v>
      </c>
      <c r="DA742" s="13">
        <v>50</v>
      </c>
      <c r="DB742" s="22">
        <f t="shared" si="304"/>
        <v>0</v>
      </c>
      <c r="DD742" s="24"/>
      <c r="DF742" s="163"/>
      <c r="DH742" s="24"/>
      <c r="DI742" s="447"/>
      <c r="DJ742" s="163"/>
    </row>
    <row r="743" spans="1:114" s="7" customFormat="1">
      <c r="A743" s="277">
        <f t="shared" si="288"/>
        <v>50</v>
      </c>
      <c r="B743" s="21" t="e">
        <f>'Calculateur de trading'!I743/C743/W743</f>
        <v>#DIV/0!</v>
      </c>
      <c r="C743" s="278">
        <f t="shared" si="289"/>
        <v>10</v>
      </c>
      <c r="D743" s="426"/>
      <c r="E743" s="273">
        <f t="shared" si="290"/>
        <v>100</v>
      </c>
      <c r="F743" s="271">
        <f t="shared" si="282"/>
        <v>2</v>
      </c>
      <c r="G743" s="271" t="e">
        <f t="shared" si="283"/>
        <v>#DIV/0!</v>
      </c>
      <c r="H743" s="272">
        <f t="shared" si="284"/>
        <v>20</v>
      </c>
      <c r="I743" s="270"/>
      <c r="J743" s="273">
        <f t="shared" si="291"/>
        <v>200</v>
      </c>
      <c r="K743" s="271">
        <f t="shared" si="285"/>
        <v>4</v>
      </c>
      <c r="L743" s="271" t="e">
        <f t="shared" si="286"/>
        <v>#DIV/0!</v>
      </c>
      <c r="M743" s="272">
        <f t="shared" si="287"/>
        <v>40</v>
      </c>
      <c r="N743" s="389"/>
      <c r="O743" s="455" t="e">
        <f>(A743*B743*W743)+(B743*'Calculateur de trading'!H743)</f>
        <v>#DIV/0!</v>
      </c>
      <c r="P743" s="274" t="e">
        <f>O743/'Déscriptions des trades'!CK743</f>
        <v>#DIV/0!</v>
      </c>
      <c r="Q743" s="456" t="e">
        <f>'Déscriptions des trades'!CK743-O743</f>
        <v>#DIV/0!</v>
      </c>
      <c r="R743" s="466" t="e">
        <f t="shared" si="292"/>
        <v>#DIV/0!</v>
      </c>
      <c r="S743" s="389"/>
      <c r="T743" s="12"/>
      <c r="U743" s="25"/>
      <c r="V743" s="15"/>
      <c r="W743" s="490">
        <f t="shared" si="296"/>
        <v>0</v>
      </c>
      <c r="X743" s="21" t="e">
        <f>W743*U743/'Déscriptions des trades'!CK743*'Déscriptions des trades'!B743</f>
        <v>#DIV/0!</v>
      </c>
      <c r="Y743" s="459"/>
      <c r="Z743" s="389"/>
      <c r="AA743" s="23">
        <f t="shared" si="293"/>
        <v>0.1</v>
      </c>
      <c r="AB743" s="17" t="e">
        <f>(AA743*'Déscriptions des trades'!U743*'Déscriptions des trades'!B743/'Déscriptions des trades'!CK743)*'Déscriptions des trades'!W743</f>
        <v>#DIV/0!</v>
      </c>
      <c r="AC743" s="265" t="e">
        <f>AB743*'Déscriptions des trades'!CK743</f>
        <v>#DIV/0!</v>
      </c>
      <c r="AD743" s="266" t="e">
        <f>'Déscriptions des trades'!CK743-AC743</f>
        <v>#DIV/0!</v>
      </c>
      <c r="AE743" s="389"/>
      <c r="AF743" s="399">
        <v>739</v>
      </c>
      <c r="AG743" s="389"/>
      <c r="AH743" s="20"/>
      <c r="AI743" s="303"/>
      <c r="AJ743" s="307"/>
      <c r="AK743" s="161"/>
      <c r="AL743" s="305"/>
      <c r="AM743" s="305"/>
      <c r="AN743" s="162"/>
      <c r="AO743" s="439"/>
      <c r="AP743" s="162"/>
      <c r="AQ743" s="113"/>
      <c r="AR743" s="113"/>
      <c r="AS743" s="384"/>
      <c r="AT743" s="306"/>
      <c r="AU743" s="306"/>
      <c r="AV743" s="160"/>
      <c r="AW743" s="158"/>
      <c r="AX743" s="385"/>
      <c r="AY743" s="453"/>
      <c r="AZ743" s="165"/>
      <c r="BA743" s="301"/>
      <c r="BB743" s="165"/>
      <c r="BC743" s="301"/>
      <c r="BD743" s="165"/>
      <c r="BE743" s="302"/>
      <c r="BF743" s="302"/>
      <c r="BG743" s="165"/>
      <c r="BH743" s="303"/>
      <c r="BI743" s="165"/>
      <c r="BJ743" s="304"/>
      <c r="BK743" s="394"/>
      <c r="BL743" s="302"/>
      <c r="BM743" s="302"/>
      <c r="BN743" s="394"/>
      <c r="BO743" s="302"/>
      <c r="BP743" s="13"/>
      <c r="BQ743" s="302"/>
      <c r="BR743" s="13"/>
      <c r="BS743" s="302"/>
      <c r="BT743" s="13"/>
      <c r="BU743" s="302"/>
      <c r="BV743" s="386"/>
      <c r="BW743" s="303"/>
      <c r="BX743" s="303"/>
      <c r="BY743" s="302"/>
      <c r="BZ743" s="302"/>
      <c r="CA743" s="387"/>
      <c r="CB743" s="395"/>
      <c r="CC743" s="12"/>
      <c r="CD743" s="304"/>
      <c r="CE743" s="14"/>
      <c r="CF743" s="395"/>
      <c r="CG743" s="397"/>
      <c r="CH743" s="300">
        <f t="shared" si="297"/>
        <v>0</v>
      </c>
      <c r="CI743" s="26"/>
      <c r="CJ743" s="17">
        <f t="shared" si="294"/>
        <v>0</v>
      </c>
      <c r="CK743" s="18">
        <f t="shared" si="305"/>
        <v>12.89</v>
      </c>
      <c r="CM743" s="164"/>
      <c r="CN743" s="302"/>
      <c r="CO743" s="13">
        <f t="shared" si="298"/>
        <v>0</v>
      </c>
      <c r="CP743" s="302"/>
      <c r="CQ743" s="13">
        <f t="shared" si="299"/>
        <v>0</v>
      </c>
      <c r="CR743" s="302"/>
      <c r="CS743" s="13">
        <f t="shared" si="300"/>
        <v>0</v>
      </c>
      <c r="CT743" s="302"/>
      <c r="CU743" s="13">
        <f t="shared" si="295"/>
        <v>0</v>
      </c>
      <c r="CV743" s="302"/>
      <c r="CW743" s="13">
        <f t="shared" si="301"/>
        <v>0</v>
      </c>
      <c r="CX743" s="13">
        <f t="shared" si="302"/>
        <v>0</v>
      </c>
      <c r="CY743" s="251">
        <f t="shared" si="303"/>
        <v>0</v>
      </c>
      <c r="CZ743" s="13" t="s">
        <v>29</v>
      </c>
      <c r="DA743" s="13">
        <v>50</v>
      </c>
      <c r="DB743" s="22">
        <f t="shared" si="304"/>
        <v>0</v>
      </c>
      <c r="DD743" s="24"/>
      <c r="DF743" s="163"/>
      <c r="DH743" s="24"/>
      <c r="DI743" s="447"/>
      <c r="DJ743" s="163"/>
    </row>
    <row r="744" spans="1:114" s="7" customFormat="1">
      <c r="A744" s="277">
        <f t="shared" si="288"/>
        <v>50</v>
      </c>
      <c r="B744" s="21" t="e">
        <f>'Calculateur de trading'!I744/C744/W744</f>
        <v>#DIV/0!</v>
      </c>
      <c r="C744" s="278">
        <f t="shared" si="289"/>
        <v>10</v>
      </c>
      <c r="D744" s="278"/>
      <c r="E744" s="273">
        <f t="shared" si="290"/>
        <v>100</v>
      </c>
      <c r="F744" s="271">
        <f t="shared" si="282"/>
        <v>2</v>
      </c>
      <c r="G744" s="271" t="e">
        <f t="shared" si="283"/>
        <v>#DIV/0!</v>
      </c>
      <c r="H744" s="272">
        <f t="shared" si="284"/>
        <v>20</v>
      </c>
      <c r="I744" s="270"/>
      <c r="J744" s="273">
        <f t="shared" si="291"/>
        <v>200</v>
      </c>
      <c r="K744" s="271">
        <f t="shared" si="285"/>
        <v>4</v>
      </c>
      <c r="L744" s="271" t="e">
        <f t="shared" si="286"/>
        <v>#DIV/0!</v>
      </c>
      <c r="M744" s="272">
        <f t="shared" si="287"/>
        <v>40</v>
      </c>
      <c r="N744" s="389"/>
      <c r="O744" s="455" t="e">
        <f>(A744*B744*W744)+(B744*'Calculateur de trading'!H744)</f>
        <v>#DIV/0!</v>
      </c>
      <c r="P744" s="274" t="e">
        <f>O744/'Déscriptions des trades'!CK744</f>
        <v>#DIV/0!</v>
      </c>
      <c r="Q744" s="456" t="e">
        <f>'Déscriptions des trades'!CK744-O744</f>
        <v>#DIV/0!</v>
      </c>
      <c r="R744" s="466" t="e">
        <f t="shared" si="292"/>
        <v>#DIV/0!</v>
      </c>
      <c r="S744" s="389"/>
      <c r="T744" s="12"/>
      <c r="U744" s="25"/>
      <c r="V744" s="15"/>
      <c r="W744" s="490">
        <f t="shared" si="296"/>
        <v>0</v>
      </c>
      <c r="X744" s="21" t="e">
        <f>W744*U744/'Déscriptions des trades'!CK744*'Déscriptions des trades'!B744</f>
        <v>#DIV/0!</v>
      </c>
      <c r="Y744" s="459"/>
      <c r="Z744" s="389"/>
      <c r="AA744" s="23">
        <f t="shared" si="293"/>
        <v>0.1</v>
      </c>
      <c r="AB744" s="17" t="e">
        <f>(AA744*'Déscriptions des trades'!U744*'Déscriptions des trades'!B744/'Déscriptions des trades'!CK744)*'Déscriptions des trades'!W744</f>
        <v>#DIV/0!</v>
      </c>
      <c r="AC744" s="265" t="e">
        <f>AB744*'Déscriptions des trades'!CK744</f>
        <v>#DIV/0!</v>
      </c>
      <c r="AD744" s="266" t="e">
        <f>'Déscriptions des trades'!CK744-AC744</f>
        <v>#DIV/0!</v>
      </c>
      <c r="AE744" s="389"/>
      <c r="AF744" s="399">
        <v>740</v>
      </c>
      <c r="AG744" s="389"/>
      <c r="AH744" s="20"/>
      <c r="AI744" s="303"/>
      <c r="AJ744" s="307"/>
      <c r="AK744" s="161"/>
      <c r="AL744" s="305"/>
      <c r="AM744" s="305"/>
      <c r="AN744" s="162"/>
      <c r="AO744" s="439"/>
      <c r="AP744" s="162"/>
      <c r="AQ744" s="113"/>
      <c r="AR744" s="113"/>
      <c r="AS744" s="384"/>
      <c r="AT744" s="306"/>
      <c r="AU744" s="306"/>
      <c r="AV744" s="160"/>
      <c r="AW744" s="158"/>
      <c r="AX744" s="385"/>
      <c r="AY744" s="453"/>
      <c r="AZ744" s="165"/>
      <c r="BA744" s="301"/>
      <c r="BB744" s="165"/>
      <c r="BC744" s="301"/>
      <c r="BD744" s="165"/>
      <c r="BE744" s="302"/>
      <c r="BF744" s="302"/>
      <c r="BG744" s="165"/>
      <c r="BH744" s="303"/>
      <c r="BI744" s="165"/>
      <c r="BJ744" s="304"/>
      <c r="BK744" s="394"/>
      <c r="BL744" s="302"/>
      <c r="BM744" s="302"/>
      <c r="BN744" s="394"/>
      <c r="BO744" s="302"/>
      <c r="BP744" s="13"/>
      <c r="BQ744" s="302"/>
      <c r="BR744" s="13"/>
      <c r="BS744" s="302"/>
      <c r="BT744" s="13"/>
      <c r="BU744" s="302"/>
      <c r="BV744" s="386"/>
      <c r="BW744" s="303"/>
      <c r="BX744" s="303"/>
      <c r="BY744" s="302"/>
      <c r="BZ744" s="302"/>
      <c r="CA744" s="387"/>
      <c r="CB744" s="395"/>
      <c r="CC744" s="12"/>
      <c r="CD744" s="304"/>
      <c r="CE744" s="14"/>
      <c r="CF744" s="395"/>
      <c r="CG744" s="397"/>
      <c r="CH744" s="300">
        <f t="shared" si="297"/>
        <v>0</v>
      </c>
      <c r="CI744" s="26"/>
      <c r="CJ744" s="17">
        <f t="shared" si="294"/>
        <v>0</v>
      </c>
      <c r="CK744" s="18">
        <f t="shared" si="305"/>
        <v>12.89</v>
      </c>
      <c r="CM744" s="164"/>
      <c r="CN744" s="302"/>
      <c r="CO744" s="13">
        <f t="shared" si="298"/>
        <v>0</v>
      </c>
      <c r="CP744" s="302"/>
      <c r="CQ744" s="13">
        <f t="shared" si="299"/>
        <v>0</v>
      </c>
      <c r="CR744" s="302"/>
      <c r="CS744" s="13">
        <f t="shared" si="300"/>
        <v>0</v>
      </c>
      <c r="CT744" s="302"/>
      <c r="CU744" s="13">
        <f t="shared" si="295"/>
        <v>0</v>
      </c>
      <c r="CV744" s="302"/>
      <c r="CW744" s="13">
        <f t="shared" si="301"/>
        <v>0</v>
      </c>
      <c r="CX744" s="13">
        <f t="shared" si="302"/>
        <v>0</v>
      </c>
      <c r="CY744" s="251">
        <f t="shared" si="303"/>
        <v>0</v>
      </c>
      <c r="CZ744" s="13" t="s">
        <v>29</v>
      </c>
      <c r="DA744" s="13">
        <v>50</v>
      </c>
      <c r="DB744" s="22">
        <f t="shared" si="304"/>
        <v>0</v>
      </c>
      <c r="DD744" s="24"/>
      <c r="DF744" s="163"/>
      <c r="DH744" s="24"/>
      <c r="DI744" s="447"/>
      <c r="DJ744" s="163"/>
    </row>
    <row r="745" spans="1:114" s="7" customFormat="1">
      <c r="A745" s="277">
        <f t="shared" si="288"/>
        <v>50</v>
      </c>
      <c r="B745" s="21" t="e">
        <f>'Calculateur de trading'!I745/C745/W745</f>
        <v>#DIV/0!</v>
      </c>
      <c r="C745" s="278">
        <f t="shared" si="289"/>
        <v>10</v>
      </c>
      <c r="D745" s="426"/>
      <c r="E745" s="273">
        <f t="shared" si="290"/>
        <v>100</v>
      </c>
      <c r="F745" s="271">
        <f t="shared" si="282"/>
        <v>2</v>
      </c>
      <c r="G745" s="271" t="e">
        <f t="shared" si="283"/>
        <v>#DIV/0!</v>
      </c>
      <c r="H745" s="272">
        <f t="shared" si="284"/>
        <v>20</v>
      </c>
      <c r="I745" s="270"/>
      <c r="J745" s="273">
        <f t="shared" si="291"/>
        <v>200</v>
      </c>
      <c r="K745" s="271">
        <f t="shared" si="285"/>
        <v>4</v>
      </c>
      <c r="L745" s="271" t="e">
        <f t="shared" si="286"/>
        <v>#DIV/0!</v>
      </c>
      <c r="M745" s="272">
        <f t="shared" si="287"/>
        <v>40</v>
      </c>
      <c r="N745" s="389"/>
      <c r="O745" s="455" t="e">
        <f>(A745*B745*W745)+(B745*'Calculateur de trading'!H745)</f>
        <v>#DIV/0!</v>
      </c>
      <c r="P745" s="274" t="e">
        <f>O745/'Déscriptions des trades'!CK745</f>
        <v>#DIV/0!</v>
      </c>
      <c r="Q745" s="456" t="e">
        <f>'Déscriptions des trades'!CK745-O745</f>
        <v>#DIV/0!</v>
      </c>
      <c r="R745" s="466" t="e">
        <f t="shared" si="292"/>
        <v>#DIV/0!</v>
      </c>
      <c r="S745" s="389"/>
      <c r="T745" s="12"/>
      <c r="U745" s="25"/>
      <c r="V745" s="15"/>
      <c r="W745" s="490">
        <f t="shared" si="296"/>
        <v>0</v>
      </c>
      <c r="X745" s="21" t="e">
        <f>W745*U745/'Déscriptions des trades'!CK745*'Déscriptions des trades'!B745</f>
        <v>#DIV/0!</v>
      </c>
      <c r="Y745" s="459"/>
      <c r="Z745" s="389"/>
      <c r="AA745" s="23">
        <f t="shared" si="293"/>
        <v>0.1</v>
      </c>
      <c r="AB745" s="17" t="e">
        <f>(AA745*'Déscriptions des trades'!U745*'Déscriptions des trades'!B745/'Déscriptions des trades'!CK745)*'Déscriptions des trades'!W745</f>
        <v>#DIV/0!</v>
      </c>
      <c r="AC745" s="265" t="e">
        <f>AB745*'Déscriptions des trades'!CK745</f>
        <v>#DIV/0!</v>
      </c>
      <c r="AD745" s="266" t="e">
        <f>'Déscriptions des trades'!CK745-AC745</f>
        <v>#DIV/0!</v>
      </c>
      <c r="AE745" s="389"/>
      <c r="AF745" s="399">
        <v>741</v>
      </c>
      <c r="AG745" s="389"/>
      <c r="AH745" s="20"/>
      <c r="AI745" s="303"/>
      <c r="AJ745" s="307"/>
      <c r="AK745" s="161"/>
      <c r="AL745" s="305"/>
      <c r="AM745" s="305"/>
      <c r="AN745" s="162"/>
      <c r="AO745" s="439"/>
      <c r="AP745" s="162"/>
      <c r="AQ745" s="113"/>
      <c r="AR745" s="113"/>
      <c r="AS745" s="384"/>
      <c r="AT745" s="306"/>
      <c r="AU745" s="306"/>
      <c r="AV745" s="160"/>
      <c r="AW745" s="158"/>
      <c r="AX745" s="385"/>
      <c r="AY745" s="453"/>
      <c r="AZ745" s="165"/>
      <c r="BA745" s="301"/>
      <c r="BB745" s="165"/>
      <c r="BC745" s="301"/>
      <c r="BD745" s="165"/>
      <c r="BE745" s="302"/>
      <c r="BF745" s="302"/>
      <c r="BG745" s="165"/>
      <c r="BH745" s="303"/>
      <c r="BI745" s="165"/>
      <c r="BJ745" s="304"/>
      <c r="BK745" s="394"/>
      <c r="BL745" s="302"/>
      <c r="BM745" s="302"/>
      <c r="BN745" s="394"/>
      <c r="BO745" s="302"/>
      <c r="BP745" s="13"/>
      <c r="BQ745" s="302"/>
      <c r="BR745" s="13"/>
      <c r="BS745" s="302"/>
      <c r="BT745" s="13"/>
      <c r="BU745" s="302"/>
      <c r="BV745" s="386"/>
      <c r="BW745" s="303"/>
      <c r="BX745" s="303"/>
      <c r="BY745" s="302"/>
      <c r="BZ745" s="302"/>
      <c r="CA745" s="387"/>
      <c r="CB745" s="395"/>
      <c r="CC745" s="12"/>
      <c r="CD745" s="304"/>
      <c r="CE745" s="14"/>
      <c r="CF745" s="395"/>
      <c r="CG745" s="397"/>
      <c r="CH745" s="300">
        <f t="shared" si="297"/>
        <v>0</v>
      </c>
      <c r="CI745" s="26"/>
      <c r="CJ745" s="17">
        <f t="shared" si="294"/>
        <v>0</v>
      </c>
      <c r="CK745" s="18">
        <f t="shared" si="305"/>
        <v>12.89</v>
      </c>
      <c r="CM745" s="164"/>
      <c r="CN745" s="302"/>
      <c r="CO745" s="13">
        <f t="shared" si="298"/>
        <v>0</v>
      </c>
      <c r="CP745" s="302"/>
      <c r="CQ745" s="13">
        <f t="shared" si="299"/>
        <v>0</v>
      </c>
      <c r="CR745" s="302"/>
      <c r="CS745" s="13">
        <f t="shared" si="300"/>
        <v>0</v>
      </c>
      <c r="CT745" s="302"/>
      <c r="CU745" s="13">
        <f t="shared" si="295"/>
        <v>0</v>
      </c>
      <c r="CV745" s="302"/>
      <c r="CW745" s="13">
        <f t="shared" si="301"/>
        <v>0</v>
      </c>
      <c r="CX745" s="13">
        <f t="shared" si="302"/>
        <v>0</v>
      </c>
      <c r="CY745" s="251">
        <f t="shared" si="303"/>
        <v>0</v>
      </c>
      <c r="CZ745" s="13" t="s">
        <v>29</v>
      </c>
      <c r="DA745" s="13">
        <v>50</v>
      </c>
      <c r="DB745" s="22">
        <f t="shared" si="304"/>
        <v>0</v>
      </c>
      <c r="DD745" s="24"/>
      <c r="DF745" s="163"/>
      <c r="DH745" s="24"/>
      <c r="DI745" s="447"/>
      <c r="DJ745" s="163"/>
    </row>
    <row r="746" spans="1:114" s="7" customFormat="1">
      <c r="A746" s="277">
        <f t="shared" si="288"/>
        <v>50</v>
      </c>
      <c r="B746" s="21" t="e">
        <f>'Calculateur de trading'!I746/C746/W746</f>
        <v>#DIV/0!</v>
      </c>
      <c r="C746" s="278">
        <f t="shared" si="289"/>
        <v>10</v>
      </c>
      <c r="D746" s="278"/>
      <c r="E746" s="273">
        <f t="shared" si="290"/>
        <v>100</v>
      </c>
      <c r="F746" s="271">
        <f t="shared" si="282"/>
        <v>2</v>
      </c>
      <c r="G746" s="271" t="e">
        <f t="shared" si="283"/>
        <v>#DIV/0!</v>
      </c>
      <c r="H746" s="272">
        <f t="shared" si="284"/>
        <v>20</v>
      </c>
      <c r="I746" s="270"/>
      <c r="J746" s="273">
        <f t="shared" si="291"/>
        <v>200</v>
      </c>
      <c r="K746" s="271">
        <f t="shared" si="285"/>
        <v>4</v>
      </c>
      <c r="L746" s="271" t="e">
        <f t="shared" si="286"/>
        <v>#DIV/0!</v>
      </c>
      <c r="M746" s="272">
        <f t="shared" si="287"/>
        <v>40</v>
      </c>
      <c r="N746" s="389"/>
      <c r="O746" s="455" t="e">
        <f>(A746*B746*W746)+(B746*'Calculateur de trading'!H746)</f>
        <v>#DIV/0!</v>
      </c>
      <c r="P746" s="274" t="e">
        <f>O746/'Déscriptions des trades'!CK746</f>
        <v>#DIV/0!</v>
      </c>
      <c r="Q746" s="456" t="e">
        <f>'Déscriptions des trades'!CK746-O746</f>
        <v>#DIV/0!</v>
      </c>
      <c r="R746" s="466" t="e">
        <f t="shared" si="292"/>
        <v>#DIV/0!</v>
      </c>
      <c r="S746" s="389"/>
      <c r="T746" s="12"/>
      <c r="U746" s="25"/>
      <c r="V746" s="15"/>
      <c r="W746" s="490">
        <f t="shared" si="296"/>
        <v>0</v>
      </c>
      <c r="X746" s="21" t="e">
        <f>W746*U746/'Déscriptions des trades'!CK746*'Déscriptions des trades'!B746</f>
        <v>#DIV/0!</v>
      </c>
      <c r="Y746" s="459"/>
      <c r="Z746" s="389"/>
      <c r="AA746" s="23">
        <f t="shared" si="293"/>
        <v>0.1</v>
      </c>
      <c r="AB746" s="17" t="e">
        <f>(AA746*'Déscriptions des trades'!U746*'Déscriptions des trades'!B746/'Déscriptions des trades'!CK746)*'Déscriptions des trades'!W746</f>
        <v>#DIV/0!</v>
      </c>
      <c r="AC746" s="265" t="e">
        <f>AB746*'Déscriptions des trades'!CK746</f>
        <v>#DIV/0!</v>
      </c>
      <c r="AD746" s="266" t="e">
        <f>'Déscriptions des trades'!CK746-AC746</f>
        <v>#DIV/0!</v>
      </c>
      <c r="AE746" s="389"/>
      <c r="AF746" s="399">
        <v>742</v>
      </c>
      <c r="AG746" s="389"/>
      <c r="AH746" s="20"/>
      <c r="AI746" s="303"/>
      <c r="AJ746" s="307"/>
      <c r="AK746" s="161"/>
      <c r="AL746" s="305"/>
      <c r="AM746" s="305"/>
      <c r="AN746" s="162"/>
      <c r="AO746" s="439"/>
      <c r="AP746" s="162"/>
      <c r="AQ746" s="113"/>
      <c r="AR746" s="113"/>
      <c r="AS746" s="384"/>
      <c r="AT746" s="306"/>
      <c r="AU746" s="306"/>
      <c r="AV746" s="160"/>
      <c r="AW746" s="158"/>
      <c r="AX746" s="385"/>
      <c r="AY746" s="453"/>
      <c r="AZ746" s="165"/>
      <c r="BA746" s="301"/>
      <c r="BB746" s="165"/>
      <c r="BC746" s="301"/>
      <c r="BD746" s="165"/>
      <c r="BE746" s="302"/>
      <c r="BF746" s="302"/>
      <c r="BG746" s="165"/>
      <c r="BH746" s="303"/>
      <c r="BI746" s="165"/>
      <c r="BJ746" s="304"/>
      <c r="BK746" s="394"/>
      <c r="BL746" s="302"/>
      <c r="BM746" s="302"/>
      <c r="BN746" s="394"/>
      <c r="BO746" s="302"/>
      <c r="BP746" s="13"/>
      <c r="BQ746" s="302"/>
      <c r="BR746" s="13"/>
      <c r="BS746" s="302"/>
      <c r="BT746" s="13"/>
      <c r="BU746" s="302"/>
      <c r="BV746" s="386"/>
      <c r="BW746" s="303"/>
      <c r="BX746" s="303"/>
      <c r="BY746" s="302"/>
      <c r="BZ746" s="302"/>
      <c r="CA746" s="387"/>
      <c r="CB746" s="395"/>
      <c r="CC746" s="12"/>
      <c r="CD746" s="304"/>
      <c r="CE746" s="14"/>
      <c r="CF746" s="395"/>
      <c r="CG746" s="397"/>
      <c r="CH746" s="300">
        <f t="shared" si="297"/>
        <v>0</v>
      </c>
      <c r="CI746" s="26"/>
      <c r="CJ746" s="17">
        <f t="shared" si="294"/>
        <v>0</v>
      </c>
      <c r="CK746" s="18">
        <f t="shared" si="305"/>
        <v>12.89</v>
      </c>
      <c r="CM746" s="164"/>
      <c r="CN746" s="302"/>
      <c r="CO746" s="13">
        <f t="shared" si="298"/>
        <v>0</v>
      </c>
      <c r="CP746" s="302"/>
      <c r="CQ746" s="13">
        <f t="shared" si="299"/>
        <v>0</v>
      </c>
      <c r="CR746" s="302"/>
      <c r="CS746" s="13">
        <f t="shared" si="300"/>
        <v>0</v>
      </c>
      <c r="CT746" s="302"/>
      <c r="CU746" s="13">
        <f t="shared" si="295"/>
        <v>0</v>
      </c>
      <c r="CV746" s="302"/>
      <c r="CW746" s="13">
        <f t="shared" si="301"/>
        <v>0</v>
      </c>
      <c r="CX746" s="13">
        <f t="shared" si="302"/>
        <v>0</v>
      </c>
      <c r="CY746" s="251">
        <f t="shared" si="303"/>
        <v>0</v>
      </c>
      <c r="CZ746" s="13" t="s">
        <v>29</v>
      </c>
      <c r="DA746" s="13">
        <v>50</v>
      </c>
      <c r="DB746" s="22">
        <f t="shared" si="304"/>
        <v>0</v>
      </c>
      <c r="DD746" s="24"/>
      <c r="DF746" s="163"/>
      <c r="DH746" s="24"/>
      <c r="DI746" s="447"/>
      <c r="DJ746" s="163"/>
    </row>
    <row r="747" spans="1:114" s="7" customFormat="1">
      <c r="A747" s="277">
        <f t="shared" si="288"/>
        <v>50</v>
      </c>
      <c r="B747" s="21" t="e">
        <f>'Calculateur de trading'!I747/C747/W747</f>
        <v>#DIV/0!</v>
      </c>
      <c r="C747" s="278">
        <f t="shared" si="289"/>
        <v>10</v>
      </c>
      <c r="D747" s="426"/>
      <c r="E747" s="273">
        <f t="shared" si="290"/>
        <v>100</v>
      </c>
      <c r="F747" s="271">
        <f t="shared" si="282"/>
        <v>2</v>
      </c>
      <c r="G747" s="271" t="e">
        <f t="shared" si="283"/>
        <v>#DIV/0!</v>
      </c>
      <c r="H747" s="272">
        <f t="shared" si="284"/>
        <v>20</v>
      </c>
      <c r="I747" s="270"/>
      <c r="J747" s="273">
        <f t="shared" si="291"/>
        <v>200</v>
      </c>
      <c r="K747" s="271">
        <f t="shared" si="285"/>
        <v>4</v>
      </c>
      <c r="L747" s="271" t="e">
        <f t="shared" si="286"/>
        <v>#DIV/0!</v>
      </c>
      <c r="M747" s="272">
        <f t="shared" si="287"/>
        <v>40</v>
      </c>
      <c r="N747" s="389"/>
      <c r="O747" s="455" t="e">
        <f>(A747*B747*W747)+(B747*'Calculateur de trading'!H747)</f>
        <v>#DIV/0!</v>
      </c>
      <c r="P747" s="274" t="e">
        <f>O747/'Déscriptions des trades'!CK747</f>
        <v>#DIV/0!</v>
      </c>
      <c r="Q747" s="456" t="e">
        <f>'Déscriptions des trades'!CK747-O747</f>
        <v>#DIV/0!</v>
      </c>
      <c r="R747" s="466" t="e">
        <f t="shared" si="292"/>
        <v>#DIV/0!</v>
      </c>
      <c r="S747" s="389"/>
      <c r="T747" s="12"/>
      <c r="U747" s="25"/>
      <c r="V747" s="15"/>
      <c r="W747" s="490">
        <f t="shared" si="296"/>
        <v>0</v>
      </c>
      <c r="X747" s="21" t="e">
        <f>W747*U747/'Déscriptions des trades'!CK747*'Déscriptions des trades'!B747</f>
        <v>#DIV/0!</v>
      </c>
      <c r="Y747" s="459"/>
      <c r="Z747" s="389"/>
      <c r="AA747" s="23">
        <f t="shared" si="293"/>
        <v>0.1</v>
      </c>
      <c r="AB747" s="17" t="e">
        <f>(AA747*'Déscriptions des trades'!U747*'Déscriptions des trades'!B747/'Déscriptions des trades'!CK747)*'Déscriptions des trades'!W747</f>
        <v>#DIV/0!</v>
      </c>
      <c r="AC747" s="265" t="e">
        <f>AB747*'Déscriptions des trades'!CK747</f>
        <v>#DIV/0!</v>
      </c>
      <c r="AD747" s="266" t="e">
        <f>'Déscriptions des trades'!CK747-AC747</f>
        <v>#DIV/0!</v>
      </c>
      <c r="AE747" s="389"/>
      <c r="AF747" s="399">
        <v>743</v>
      </c>
      <c r="AG747" s="389"/>
      <c r="AH747" s="20"/>
      <c r="AI747" s="303"/>
      <c r="AJ747" s="307"/>
      <c r="AK747" s="161"/>
      <c r="AL747" s="305"/>
      <c r="AM747" s="305"/>
      <c r="AN747" s="162"/>
      <c r="AO747" s="439"/>
      <c r="AP747" s="162"/>
      <c r="AQ747" s="113"/>
      <c r="AR747" s="113"/>
      <c r="AS747" s="384"/>
      <c r="AT747" s="306"/>
      <c r="AU747" s="306"/>
      <c r="AV747" s="160"/>
      <c r="AW747" s="158"/>
      <c r="AX747" s="385"/>
      <c r="AY747" s="453"/>
      <c r="AZ747" s="165"/>
      <c r="BA747" s="301"/>
      <c r="BB747" s="165"/>
      <c r="BC747" s="301"/>
      <c r="BD747" s="165"/>
      <c r="BE747" s="302"/>
      <c r="BF747" s="302"/>
      <c r="BG747" s="165"/>
      <c r="BH747" s="303"/>
      <c r="BI747" s="165"/>
      <c r="BJ747" s="304"/>
      <c r="BK747" s="394"/>
      <c r="BL747" s="302"/>
      <c r="BM747" s="302"/>
      <c r="BN747" s="394"/>
      <c r="BO747" s="302"/>
      <c r="BP747" s="13"/>
      <c r="BQ747" s="302"/>
      <c r="BR747" s="13"/>
      <c r="BS747" s="302"/>
      <c r="BT747" s="13"/>
      <c r="BU747" s="302"/>
      <c r="BV747" s="386"/>
      <c r="BW747" s="303"/>
      <c r="BX747" s="303"/>
      <c r="BY747" s="302"/>
      <c r="BZ747" s="302"/>
      <c r="CA747" s="387"/>
      <c r="CB747" s="395"/>
      <c r="CC747" s="12"/>
      <c r="CD747" s="304"/>
      <c r="CE747" s="14"/>
      <c r="CF747" s="395"/>
      <c r="CG747" s="397"/>
      <c r="CH747" s="300">
        <f t="shared" si="297"/>
        <v>0</v>
      </c>
      <c r="CI747" s="26"/>
      <c r="CJ747" s="17">
        <f t="shared" si="294"/>
        <v>0</v>
      </c>
      <c r="CK747" s="18">
        <f t="shared" si="305"/>
        <v>12.89</v>
      </c>
      <c r="CM747" s="164"/>
      <c r="CN747" s="302"/>
      <c r="CO747" s="13">
        <f t="shared" si="298"/>
        <v>0</v>
      </c>
      <c r="CP747" s="302"/>
      <c r="CQ747" s="13">
        <f t="shared" si="299"/>
        <v>0</v>
      </c>
      <c r="CR747" s="302"/>
      <c r="CS747" s="13">
        <f t="shared" si="300"/>
        <v>0</v>
      </c>
      <c r="CT747" s="302"/>
      <c r="CU747" s="13">
        <f t="shared" si="295"/>
        <v>0</v>
      </c>
      <c r="CV747" s="302"/>
      <c r="CW747" s="13">
        <f t="shared" si="301"/>
        <v>0</v>
      </c>
      <c r="CX747" s="13">
        <f t="shared" si="302"/>
        <v>0</v>
      </c>
      <c r="CY747" s="251">
        <f t="shared" si="303"/>
        <v>0</v>
      </c>
      <c r="CZ747" s="13" t="s">
        <v>29</v>
      </c>
      <c r="DA747" s="13">
        <v>50</v>
      </c>
      <c r="DB747" s="22">
        <f t="shared" si="304"/>
        <v>0</v>
      </c>
      <c r="DD747" s="24"/>
      <c r="DF747" s="163"/>
      <c r="DH747" s="24"/>
      <c r="DI747" s="447"/>
      <c r="DJ747" s="163"/>
    </row>
    <row r="748" spans="1:114" s="7" customFormat="1">
      <c r="A748" s="277">
        <f t="shared" si="288"/>
        <v>50</v>
      </c>
      <c r="B748" s="21" t="e">
        <f>'Calculateur de trading'!I748/C748/W748</f>
        <v>#DIV/0!</v>
      </c>
      <c r="C748" s="278">
        <f t="shared" si="289"/>
        <v>10</v>
      </c>
      <c r="D748" s="426"/>
      <c r="E748" s="273">
        <f t="shared" si="290"/>
        <v>100</v>
      </c>
      <c r="F748" s="271">
        <f t="shared" si="282"/>
        <v>2</v>
      </c>
      <c r="G748" s="271" t="e">
        <f t="shared" si="283"/>
        <v>#DIV/0!</v>
      </c>
      <c r="H748" s="272">
        <f t="shared" si="284"/>
        <v>20</v>
      </c>
      <c r="I748" s="270"/>
      <c r="J748" s="273">
        <f t="shared" si="291"/>
        <v>200</v>
      </c>
      <c r="K748" s="271">
        <f t="shared" si="285"/>
        <v>4</v>
      </c>
      <c r="L748" s="271" t="e">
        <f t="shared" si="286"/>
        <v>#DIV/0!</v>
      </c>
      <c r="M748" s="272">
        <f t="shared" si="287"/>
        <v>40</v>
      </c>
      <c r="N748" s="389"/>
      <c r="O748" s="455" t="e">
        <f>(A748*B748*W748)+(B748*'Calculateur de trading'!H748)</f>
        <v>#DIV/0!</v>
      </c>
      <c r="P748" s="274" t="e">
        <f>O748/'Déscriptions des trades'!CK748</f>
        <v>#DIV/0!</v>
      </c>
      <c r="Q748" s="456" t="e">
        <f>'Déscriptions des trades'!CK748-O748</f>
        <v>#DIV/0!</v>
      </c>
      <c r="R748" s="466" t="e">
        <f t="shared" si="292"/>
        <v>#DIV/0!</v>
      </c>
      <c r="S748" s="389"/>
      <c r="T748" s="12"/>
      <c r="U748" s="25"/>
      <c r="V748" s="15"/>
      <c r="W748" s="490">
        <f t="shared" si="296"/>
        <v>0</v>
      </c>
      <c r="X748" s="21" t="e">
        <f>W748*U748/'Déscriptions des trades'!CK748*'Déscriptions des trades'!B748</f>
        <v>#DIV/0!</v>
      </c>
      <c r="Y748" s="459"/>
      <c r="Z748" s="389"/>
      <c r="AA748" s="23">
        <f t="shared" si="293"/>
        <v>0.1</v>
      </c>
      <c r="AB748" s="17" t="e">
        <f>(AA748*'Déscriptions des trades'!U748*'Déscriptions des trades'!B748/'Déscriptions des trades'!CK748)*'Déscriptions des trades'!W748</f>
        <v>#DIV/0!</v>
      </c>
      <c r="AC748" s="265" t="e">
        <f>AB748*'Déscriptions des trades'!CK748</f>
        <v>#DIV/0!</v>
      </c>
      <c r="AD748" s="266" t="e">
        <f>'Déscriptions des trades'!CK748-AC748</f>
        <v>#DIV/0!</v>
      </c>
      <c r="AE748" s="389"/>
      <c r="AF748" s="399">
        <v>744</v>
      </c>
      <c r="AG748" s="389"/>
      <c r="AH748" s="20"/>
      <c r="AI748" s="303"/>
      <c r="AJ748" s="307"/>
      <c r="AK748" s="161"/>
      <c r="AL748" s="305"/>
      <c r="AM748" s="305"/>
      <c r="AN748" s="162"/>
      <c r="AO748" s="439"/>
      <c r="AP748" s="162"/>
      <c r="AQ748" s="113"/>
      <c r="AR748" s="113"/>
      <c r="AS748" s="384"/>
      <c r="AT748" s="306"/>
      <c r="AU748" s="306"/>
      <c r="AV748" s="160"/>
      <c r="AW748" s="158"/>
      <c r="AX748" s="385"/>
      <c r="AY748" s="453"/>
      <c r="AZ748" s="165"/>
      <c r="BA748" s="301"/>
      <c r="BB748" s="165"/>
      <c r="BC748" s="301"/>
      <c r="BD748" s="165"/>
      <c r="BE748" s="302"/>
      <c r="BF748" s="302"/>
      <c r="BG748" s="165"/>
      <c r="BH748" s="303"/>
      <c r="BI748" s="165"/>
      <c r="BJ748" s="304"/>
      <c r="BK748" s="394"/>
      <c r="BL748" s="302"/>
      <c r="BM748" s="302"/>
      <c r="BN748" s="394"/>
      <c r="BO748" s="302"/>
      <c r="BP748" s="13"/>
      <c r="BQ748" s="302"/>
      <c r="BR748" s="13"/>
      <c r="BS748" s="302"/>
      <c r="BT748" s="13"/>
      <c r="BU748" s="302"/>
      <c r="BV748" s="386"/>
      <c r="BW748" s="303"/>
      <c r="BX748" s="303"/>
      <c r="BY748" s="302"/>
      <c r="BZ748" s="302"/>
      <c r="CA748" s="387"/>
      <c r="CB748" s="395"/>
      <c r="CC748" s="12"/>
      <c r="CD748" s="304"/>
      <c r="CE748" s="14"/>
      <c r="CF748" s="395"/>
      <c r="CG748" s="397"/>
      <c r="CH748" s="300">
        <f t="shared" si="297"/>
        <v>0</v>
      </c>
      <c r="CI748" s="26"/>
      <c r="CJ748" s="17">
        <f t="shared" si="294"/>
        <v>0</v>
      </c>
      <c r="CK748" s="18">
        <f t="shared" si="305"/>
        <v>12.89</v>
      </c>
      <c r="CM748" s="164"/>
      <c r="CN748" s="302"/>
      <c r="CO748" s="13">
        <f t="shared" si="298"/>
        <v>0</v>
      </c>
      <c r="CP748" s="302"/>
      <c r="CQ748" s="13">
        <f t="shared" si="299"/>
        <v>0</v>
      </c>
      <c r="CR748" s="302"/>
      <c r="CS748" s="13">
        <f t="shared" si="300"/>
        <v>0</v>
      </c>
      <c r="CT748" s="302"/>
      <c r="CU748" s="13">
        <f t="shared" si="295"/>
        <v>0</v>
      </c>
      <c r="CV748" s="302"/>
      <c r="CW748" s="13">
        <f t="shared" si="301"/>
        <v>0</v>
      </c>
      <c r="CX748" s="13">
        <f t="shared" si="302"/>
        <v>0</v>
      </c>
      <c r="CY748" s="251">
        <f t="shared" si="303"/>
        <v>0</v>
      </c>
      <c r="CZ748" s="13" t="s">
        <v>29</v>
      </c>
      <c r="DA748" s="13">
        <v>50</v>
      </c>
      <c r="DB748" s="22">
        <f t="shared" si="304"/>
        <v>0</v>
      </c>
      <c r="DD748" s="24"/>
      <c r="DF748" s="163"/>
      <c r="DH748" s="24"/>
      <c r="DI748" s="447"/>
      <c r="DJ748" s="163"/>
    </row>
    <row r="749" spans="1:114" s="7" customFormat="1">
      <c r="A749" s="277">
        <f t="shared" si="288"/>
        <v>50</v>
      </c>
      <c r="B749" s="21" t="e">
        <f>'Calculateur de trading'!I749/C749/W749</f>
        <v>#DIV/0!</v>
      </c>
      <c r="C749" s="278">
        <f t="shared" si="289"/>
        <v>10</v>
      </c>
      <c r="D749" s="278"/>
      <c r="E749" s="273">
        <f t="shared" si="290"/>
        <v>100</v>
      </c>
      <c r="F749" s="271">
        <f t="shared" si="282"/>
        <v>2</v>
      </c>
      <c r="G749" s="271" t="e">
        <f t="shared" si="283"/>
        <v>#DIV/0!</v>
      </c>
      <c r="H749" s="272">
        <f t="shared" si="284"/>
        <v>20</v>
      </c>
      <c r="I749" s="270"/>
      <c r="J749" s="273">
        <f t="shared" si="291"/>
        <v>200</v>
      </c>
      <c r="K749" s="271">
        <f t="shared" si="285"/>
        <v>4</v>
      </c>
      <c r="L749" s="271" t="e">
        <f t="shared" si="286"/>
        <v>#DIV/0!</v>
      </c>
      <c r="M749" s="272">
        <f t="shared" si="287"/>
        <v>40</v>
      </c>
      <c r="N749" s="389"/>
      <c r="O749" s="455" t="e">
        <f>(A749*B749*W749)+(B749*'Calculateur de trading'!H749)</f>
        <v>#DIV/0!</v>
      </c>
      <c r="P749" s="274" t="e">
        <f>O749/'Déscriptions des trades'!CK749</f>
        <v>#DIV/0!</v>
      </c>
      <c r="Q749" s="456" t="e">
        <f>'Déscriptions des trades'!CK749-O749</f>
        <v>#DIV/0!</v>
      </c>
      <c r="R749" s="466" t="e">
        <f t="shared" si="292"/>
        <v>#DIV/0!</v>
      </c>
      <c r="S749" s="389"/>
      <c r="T749" s="12"/>
      <c r="U749" s="25"/>
      <c r="V749" s="15"/>
      <c r="W749" s="490">
        <f t="shared" si="296"/>
        <v>0</v>
      </c>
      <c r="X749" s="21" t="e">
        <f>W749*U749/'Déscriptions des trades'!CK749*'Déscriptions des trades'!B749</f>
        <v>#DIV/0!</v>
      </c>
      <c r="Y749" s="459"/>
      <c r="Z749" s="389"/>
      <c r="AA749" s="23">
        <f t="shared" si="293"/>
        <v>0.1</v>
      </c>
      <c r="AB749" s="17" t="e">
        <f>(AA749*'Déscriptions des trades'!U749*'Déscriptions des trades'!B749/'Déscriptions des trades'!CK749)*'Déscriptions des trades'!W749</f>
        <v>#DIV/0!</v>
      </c>
      <c r="AC749" s="265" t="e">
        <f>AB749*'Déscriptions des trades'!CK749</f>
        <v>#DIV/0!</v>
      </c>
      <c r="AD749" s="266" t="e">
        <f>'Déscriptions des trades'!CK749-AC749</f>
        <v>#DIV/0!</v>
      </c>
      <c r="AE749" s="389"/>
      <c r="AF749" s="399">
        <v>745</v>
      </c>
      <c r="AG749" s="389"/>
      <c r="AH749" s="20"/>
      <c r="AI749" s="303"/>
      <c r="AJ749" s="307"/>
      <c r="AK749" s="161"/>
      <c r="AL749" s="305"/>
      <c r="AM749" s="305"/>
      <c r="AN749" s="162"/>
      <c r="AO749" s="439"/>
      <c r="AP749" s="162"/>
      <c r="AQ749" s="113"/>
      <c r="AR749" s="113"/>
      <c r="AS749" s="384"/>
      <c r="AT749" s="306"/>
      <c r="AU749" s="306"/>
      <c r="AV749" s="160"/>
      <c r="AW749" s="158"/>
      <c r="AX749" s="385"/>
      <c r="AY749" s="453"/>
      <c r="AZ749" s="165"/>
      <c r="BA749" s="301"/>
      <c r="BB749" s="165"/>
      <c r="BC749" s="301"/>
      <c r="BD749" s="165"/>
      <c r="BE749" s="302"/>
      <c r="BF749" s="302"/>
      <c r="BG749" s="165"/>
      <c r="BH749" s="303"/>
      <c r="BI749" s="165"/>
      <c r="BJ749" s="304"/>
      <c r="BK749" s="394"/>
      <c r="BL749" s="302"/>
      <c r="BM749" s="302"/>
      <c r="BN749" s="394"/>
      <c r="BO749" s="302"/>
      <c r="BP749" s="13"/>
      <c r="BQ749" s="302"/>
      <c r="BR749" s="13"/>
      <c r="BS749" s="302"/>
      <c r="BT749" s="13"/>
      <c r="BU749" s="302"/>
      <c r="BV749" s="386"/>
      <c r="BW749" s="303"/>
      <c r="BX749" s="303"/>
      <c r="BY749" s="302"/>
      <c r="BZ749" s="302"/>
      <c r="CA749" s="387"/>
      <c r="CB749" s="395"/>
      <c r="CC749" s="12"/>
      <c r="CD749" s="304"/>
      <c r="CE749" s="14"/>
      <c r="CF749" s="395"/>
      <c r="CG749" s="397"/>
      <c r="CH749" s="300">
        <f t="shared" si="297"/>
        <v>0</v>
      </c>
      <c r="CI749" s="26"/>
      <c r="CJ749" s="17">
        <f t="shared" si="294"/>
        <v>0</v>
      </c>
      <c r="CK749" s="18">
        <f t="shared" si="305"/>
        <v>12.89</v>
      </c>
      <c r="CM749" s="164"/>
      <c r="CN749" s="302"/>
      <c r="CO749" s="13">
        <f t="shared" si="298"/>
        <v>0</v>
      </c>
      <c r="CP749" s="302"/>
      <c r="CQ749" s="13">
        <f t="shared" si="299"/>
        <v>0</v>
      </c>
      <c r="CR749" s="302"/>
      <c r="CS749" s="13">
        <f t="shared" si="300"/>
        <v>0</v>
      </c>
      <c r="CT749" s="302"/>
      <c r="CU749" s="13">
        <f t="shared" si="295"/>
        <v>0</v>
      </c>
      <c r="CV749" s="302"/>
      <c r="CW749" s="13">
        <f t="shared" si="301"/>
        <v>0</v>
      </c>
      <c r="CX749" s="13">
        <f t="shared" si="302"/>
        <v>0</v>
      </c>
      <c r="CY749" s="251">
        <f t="shared" si="303"/>
        <v>0</v>
      </c>
      <c r="CZ749" s="13" t="s">
        <v>29</v>
      </c>
      <c r="DA749" s="13">
        <v>50</v>
      </c>
      <c r="DB749" s="22">
        <f t="shared" si="304"/>
        <v>0</v>
      </c>
      <c r="DD749" s="24"/>
      <c r="DF749" s="163"/>
      <c r="DH749" s="24"/>
      <c r="DI749" s="447"/>
      <c r="DJ749" s="163"/>
    </row>
    <row r="750" spans="1:114" s="7" customFormat="1">
      <c r="A750" s="277">
        <f t="shared" si="288"/>
        <v>50</v>
      </c>
      <c r="B750" s="21" t="e">
        <f>'Calculateur de trading'!I750/C750/W750</f>
        <v>#DIV/0!</v>
      </c>
      <c r="C750" s="278">
        <f t="shared" si="289"/>
        <v>10</v>
      </c>
      <c r="D750" s="426"/>
      <c r="E750" s="273">
        <f t="shared" si="290"/>
        <v>100</v>
      </c>
      <c r="F750" s="271">
        <f t="shared" si="282"/>
        <v>2</v>
      </c>
      <c r="G750" s="271" t="e">
        <f t="shared" si="283"/>
        <v>#DIV/0!</v>
      </c>
      <c r="H750" s="272">
        <f t="shared" si="284"/>
        <v>20</v>
      </c>
      <c r="I750" s="270"/>
      <c r="J750" s="273">
        <f t="shared" si="291"/>
        <v>200</v>
      </c>
      <c r="K750" s="271">
        <f t="shared" si="285"/>
        <v>4</v>
      </c>
      <c r="L750" s="271" t="e">
        <f t="shared" si="286"/>
        <v>#DIV/0!</v>
      </c>
      <c r="M750" s="272">
        <f t="shared" si="287"/>
        <v>40</v>
      </c>
      <c r="N750" s="389"/>
      <c r="O750" s="455" t="e">
        <f>(A750*B750*W750)+(B750*'Calculateur de trading'!H750)</f>
        <v>#DIV/0!</v>
      </c>
      <c r="P750" s="274" t="e">
        <f>O750/'Déscriptions des trades'!CK750</f>
        <v>#DIV/0!</v>
      </c>
      <c r="Q750" s="456" t="e">
        <f>'Déscriptions des trades'!CK750-O750</f>
        <v>#DIV/0!</v>
      </c>
      <c r="R750" s="466" t="e">
        <f t="shared" si="292"/>
        <v>#DIV/0!</v>
      </c>
      <c r="S750" s="389"/>
      <c r="T750" s="12"/>
      <c r="U750" s="25"/>
      <c r="V750" s="15"/>
      <c r="W750" s="490">
        <f t="shared" si="296"/>
        <v>0</v>
      </c>
      <c r="X750" s="21" t="e">
        <f>W750*U750/'Déscriptions des trades'!CK750*'Déscriptions des trades'!B750</f>
        <v>#DIV/0!</v>
      </c>
      <c r="Y750" s="459"/>
      <c r="Z750" s="389"/>
      <c r="AA750" s="23">
        <f t="shared" si="293"/>
        <v>0.1</v>
      </c>
      <c r="AB750" s="17" t="e">
        <f>(AA750*'Déscriptions des trades'!U750*'Déscriptions des trades'!B750/'Déscriptions des trades'!CK750)*'Déscriptions des trades'!W750</f>
        <v>#DIV/0!</v>
      </c>
      <c r="AC750" s="265" t="e">
        <f>AB750*'Déscriptions des trades'!CK750</f>
        <v>#DIV/0!</v>
      </c>
      <c r="AD750" s="266" t="e">
        <f>'Déscriptions des trades'!CK750-AC750</f>
        <v>#DIV/0!</v>
      </c>
      <c r="AE750" s="389"/>
      <c r="AF750" s="399">
        <v>746</v>
      </c>
      <c r="AG750" s="389"/>
      <c r="AH750" s="20"/>
      <c r="AI750" s="303"/>
      <c r="AJ750" s="307"/>
      <c r="AK750" s="161"/>
      <c r="AL750" s="305"/>
      <c r="AM750" s="305"/>
      <c r="AN750" s="162"/>
      <c r="AO750" s="439"/>
      <c r="AP750" s="162"/>
      <c r="AQ750" s="113"/>
      <c r="AR750" s="113"/>
      <c r="AS750" s="384"/>
      <c r="AT750" s="306"/>
      <c r="AU750" s="306"/>
      <c r="AV750" s="160"/>
      <c r="AW750" s="158"/>
      <c r="AX750" s="385"/>
      <c r="AY750" s="453"/>
      <c r="AZ750" s="165"/>
      <c r="BA750" s="301"/>
      <c r="BB750" s="165"/>
      <c r="BC750" s="301"/>
      <c r="BD750" s="165"/>
      <c r="BE750" s="302"/>
      <c r="BF750" s="302"/>
      <c r="BG750" s="165"/>
      <c r="BH750" s="303"/>
      <c r="BI750" s="165"/>
      <c r="BJ750" s="304"/>
      <c r="BK750" s="394"/>
      <c r="BL750" s="302"/>
      <c r="BM750" s="302"/>
      <c r="BN750" s="394"/>
      <c r="BO750" s="302"/>
      <c r="BP750" s="13"/>
      <c r="BQ750" s="302"/>
      <c r="BR750" s="13"/>
      <c r="BS750" s="302"/>
      <c r="BT750" s="13"/>
      <c r="BU750" s="302"/>
      <c r="BV750" s="386"/>
      <c r="BW750" s="303"/>
      <c r="BX750" s="303"/>
      <c r="BY750" s="302"/>
      <c r="BZ750" s="302"/>
      <c r="CA750" s="387"/>
      <c r="CB750" s="395"/>
      <c r="CC750" s="12"/>
      <c r="CD750" s="304"/>
      <c r="CE750" s="14"/>
      <c r="CF750" s="395"/>
      <c r="CG750" s="397"/>
      <c r="CH750" s="300">
        <f t="shared" si="297"/>
        <v>0</v>
      </c>
      <c r="CI750" s="26"/>
      <c r="CJ750" s="17">
        <f t="shared" si="294"/>
        <v>0</v>
      </c>
      <c r="CK750" s="18">
        <f t="shared" si="305"/>
        <v>12.89</v>
      </c>
      <c r="CM750" s="164"/>
      <c r="CN750" s="302"/>
      <c r="CO750" s="13">
        <f t="shared" si="298"/>
        <v>0</v>
      </c>
      <c r="CP750" s="302"/>
      <c r="CQ750" s="13">
        <f t="shared" si="299"/>
        <v>0</v>
      </c>
      <c r="CR750" s="302"/>
      <c r="CS750" s="13">
        <f t="shared" si="300"/>
        <v>0</v>
      </c>
      <c r="CT750" s="302"/>
      <c r="CU750" s="13">
        <f t="shared" si="295"/>
        <v>0</v>
      </c>
      <c r="CV750" s="302"/>
      <c r="CW750" s="13">
        <f t="shared" si="301"/>
        <v>0</v>
      </c>
      <c r="CX750" s="13">
        <f t="shared" si="302"/>
        <v>0</v>
      </c>
      <c r="CY750" s="251">
        <f t="shared" si="303"/>
        <v>0</v>
      </c>
      <c r="CZ750" s="13" t="s">
        <v>29</v>
      </c>
      <c r="DA750" s="13">
        <v>50</v>
      </c>
      <c r="DB750" s="22">
        <f t="shared" si="304"/>
        <v>0</v>
      </c>
      <c r="DD750" s="24"/>
      <c r="DF750" s="163"/>
      <c r="DH750" s="24"/>
      <c r="DI750" s="447"/>
      <c r="DJ750" s="163"/>
    </row>
    <row r="751" spans="1:114" s="7" customFormat="1">
      <c r="A751" s="277">
        <f t="shared" si="288"/>
        <v>50</v>
      </c>
      <c r="B751" s="21" t="e">
        <f>'Calculateur de trading'!I751/C751/W751</f>
        <v>#DIV/0!</v>
      </c>
      <c r="C751" s="278">
        <f t="shared" si="289"/>
        <v>10</v>
      </c>
      <c r="D751" s="278"/>
      <c r="E751" s="273">
        <f t="shared" si="290"/>
        <v>100</v>
      </c>
      <c r="F751" s="271">
        <f t="shared" si="282"/>
        <v>2</v>
      </c>
      <c r="G751" s="271" t="e">
        <f t="shared" si="283"/>
        <v>#DIV/0!</v>
      </c>
      <c r="H751" s="272">
        <f t="shared" si="284"/>
        <v>20</v>
      </c>
      <c r="I751" s="270"/>
      <c r="J751" s="273">
        <f t="shared" si="291"/>
        <v>200</v>
      </c>
      <c r="K751" s="271">
        <f t="shared" si="285"/>
        <v>4</v>
      </c>
      <c r="L751" s="271" t="e">
        <f t="shared" si="286"/>
        <v>#DIV/0!</v>
      </c>
      <c r="M751" s="272">
        <f t="shared" si="287"/>
        <v>40</v>
      </c>
      <c r="N751" s="389"/>
      <c r="O751" s="455" t="e">
        <f>(A751*B751*W751)+(B751*'Calculateur de trading'!H751)</f>
        <v>#DIV/0!</v>
      </c>
      <c r="P751" s="274" t="e">
        <f>O751/'Déscriptions des trades'!CK751</f>
        <v>#DIV/0!</v>
      </c>
      <c r="Q751" s="456" t="e">
        <f>'Déscriptions des trades'!CK751-O751</f>
        <v>#DIV/0!</v>
      </c>
      <c r="R751" s="466" t="e">
        <f t="shared" si="292"/>
        <v>#DIV/0!</v>
      </c>
      <c r="S751" s="389"/>
      <c r="T751" s="12"/>
      <c r="U751" s="25"/>
      <c r="V751" s="15"/>
      <c r="W751" s="490">
        <f t="shared" si="296"/>
        <v>0</v>
      </c>
      <c r="X751" s="21" t="e">
        <f>W751*U751/'Déscriptions des trades'!CK751*'Déscriptions des trades'!B751</f>
        <v>#DIV/0!</v>
      </c>
      <c r="Y751" s="459"/>
      <c r="Z751" s="389"/>
      <c r="AA751" s="23">
        <f t="shared" si="293"/>
        <v>0.1</v>
      </c>
      <c r="AB751" s="17" t="e">
        <f>(AA751*'Déscriptions des trades'!U751*'Déscriptions des trades'!B751/'Déscriptions des trades'!CK751)*'Déscriptions des trades'!W751</f>
        <v>#DIV/0!</v>
      </c>
      <c r="AC751" s="265" t="e">
        <f>AB751*'Déscriptions des trades'!CK751</f>
        <v>#DIV/0!</v>
      </c>
      <c r="AD751" s="266" t="e">
        <f>'Déscriptions des trades'!CK751-AC751</f>
        <v>#DIV/0!</v>
      </c>
      <c r="AE751" s="389"/>
      <c r="AF751" s="399">
        <v>747</v>
      </c>
      <c r="AG751" s="389"/>
      <c r="AH751" s="20"/>
      <c r="AI751" s="303"/>
      <c r="AJ751" s="307"/>
      <c r="AK751" s="161"/>
      <c r="AL751" s="305"/>
      <c r="AM751" s="305"/>
      <c r="AN751" s="162"/>
      <c r="AO751" s="439"/>
      <c r="AP751" s="162"/>
      <c r="AQ751" s="113"/>
      <c r="AR751" s="113"/>
      <c r="AS751" s="384"/>
      <c r="AT751" s="306"/>
      <c r="AU751" s="306"/>
      <c r="AV751" s="160"/>
      <c r="AW751" s="158"/>
      <c r="AX751" s="385"/>
      <c r="AY751" s="453"/>
      <c r="AZ751" s="165"/>
      <c r="BA751" s="301"/>
      <c r="BB751" s="165"/>
      <c r="BC751" s="301"/>
      <c r="BD751" s="165"/>
      <c r="BE751" s="302"/>
      <c r="BF751" s="302"/>
      <c r="BG751" s="165"/>
      <c r="BH751" s="303"/>
      <c r="BI751" s="165"/>
      <c r="BJ751" s="304"/>
      <c r="BK751" s="394"/>
      <c r="BL751" s="302"/>
      <c r="BM751" s="302"/>
      <c r="BN751" s="394"/>
      <c r="BO751" s="302"/>
      <c r="BP751" s="13"/>
      <c r="BQ751" s="302"/>
      <c r="BR751" s="13"/>
      <c r="BS751" s="302"/>
      <c r="BT751" s="13"/>
      <c r="BU751" s="302"/>
      <c r="BV751" s="386"/>
      <c r="BW751" s="303"/>
      <c r="BX751" s="303"/>
      <c r="BY751" s="302"/>
      <c r="BZ751" s="302"/>
      <c r="CA751" s="387"/>
      <c r="CB751" s="395"/>
      <c r="CC751" s="12"/>
      <c r="CD751" s="304"/>
      <c r="CE751" s="14"/>
      <c r="CF751" s="395"/>
      <c r="CG751" s="397"/>
      <c r="CH751" s="300">
        <f t="shared" si="297"/>
        <v>0</v>
      </c>
      <c r="CI751" s="26"/>
      <c r="CJ751" s="17">
        <f t="shared" si="294"/>
        <v>0</v>
      </c>
      <c r="CK751" s="18">
        <f t="shared" si="305"/>
        <v>12.89</v>
      </c>
      <c r="CM751" s="164"/>
      <c r="CN751" s="302"/>
      <c r="CO751" s="13">
        <f t="shared" si="298"/>
        <v>0</v>
      </c>
      <c r="CP751" s="302"/>
      <c r="CQ751" s="13">
        <f t="shared" si="299"/>
        <v>0</v>
      </c>
      <c r="CR751" s="302"/>
      <c r="CS751" s="13">
        <f t="shared" si="300"/>
        <v>0</v>
      </c>
      <c r="CT751" s="302"/>
      <c r="CU751" s="13">
        <f t="shared" si="295"/>
        <v>0</v>
      </c>
      <c r="CV751" s="302"/>
      <c r="CW751" s="13">
        <f t="shared" si="301"/>
        <v>0</v>
      </c>
      <c r="CX751" s="13">
        <f t="shared" si="302"/>
        <v>0</v>
      </c>
      <c r="CY751" s="251">
        <f t="shared" si="303"/>
        <v>0</v>
      </c>
      <c r="CZ751" s="13" t="s">
        <v>29</v>
      </c>
      <c r="DA751" s="13">
        <v>50</v>
      </c>
      <c r="DB751" s="22">
        <f t="shared" si="304"/>
        <v>0</v>
      </c>
      <c r="DD751" s="24"/>
      <c r="DF751" s="163"/>
      <c r="DH751" s="24"/>
      <c r="DI751" s="447"/>
      <c r="DJ751" s="163"/>
    </row>
    <row r="752" spans="1:114" s="7" customFormat="1">
      <c r="A752" s="277">
        <f t="shared" si="288"/>
        <v>50</v>
      </c>
      <c r="B752" s="21" t="e">
        <f>'Calculateur de trading'!I752/C752/W752</f>
        <v>#DIV/0!</v>
      </c>
      <c r="C752" s="278">
        <f t="shared" si="289"/>
        <v>10</v>
      </c>
      <c r="D752" s="426"/>
      <c r="E752" s="273">
        <f t="shared" si="290"/>
        <v>100</v>
      </c>
      <c r="F752" s="271">
        <f t="shared" si="282"/>
        <v>2</v>
      </c>
      <c r="G752" s="271" t="e">
        <f t="shared" si="283"/>
        <v>#DIV/0!</v>
      </c>
      <c r="H752" s="272">
        <f t="shared" si="284"/>
        <v>20</v>
      </c>
      <c r="I752" s="270"/>
      <c r="J752" s="273">
        <f t="shared" si="291"/>
        <v>200</v>
      </c>
      <c r="K752" s="271">
        <f t="shared" si="285"/>
        <v>4</v>
      </c>
      <c r="L752" s="271" t="e">
        <f t="shared" si="286"/>
        <v>#DIV/0!</v>
      </c>
      <c r="M752" s="272">
        <f t="shared" si="287"/>
        <v>40</v>
      </c>
      <c r="N752" s="389"/>
      <c r="O752" s="455" t="e">
        <f>(A752*B752*W752)+(B752*'Calculateur de trading'!H752)</f>
        <v>#DIV/0!</v>
      </c>
      <c r="P752" s="274" t="e">
        <f>O752/'Déscriptions des trades'!CK752</f>
        <v>#DIV/0!</v>
      </c>
      <c r="Q752" s="456" t="e">
        <f>'Déscriptions des trades'!CK752-O752</f>
        <v>#DIV/0!</v>
      </c>
      <c r="R752" s="466" t="e">
        <f t="shared" si="292"/>
        <v>#DIV/0!</v>
      </c>
      <c r="S752" s="389"/>
      <c r="T752" s="12"/>
      <c r="U752" s="25"/>
      <c r="V752" s="15"/>
      <c r="W752" s="490">
        <f t="shared" si="296"/>
        <v>0</v>
      </c>
      <c r="X752" s="21" t="e">
        <f>W752*U752/'Déscriptions des trades'!CK752*'Déscriptions des trades'!B752</f>
        <v>#DIV/0!</v>
      </c>
      <c r="Y752" s="459"/>
      <c r="Z752" s="389"/>
      <c r="AA752" s="23">
        <f t="shared" si="293"/>
        <v>0.1</v>
      </c>
      <c r="AB752" s="17" t="e">
        <f>(AA752*'Déscriptions des trades'!U752*'Déscriptions des trades'!B752/'Déscriptions des trades'!CK752)*'Déscriptions des trades'!W752</f>
        <v>#DIV/0!</v>
      </c>
      <c r="AC752" s="265" t="e">
        <f>AB752*'Déscriptions des trades'!CK752</f>
        <v>#DIV/0!</v>
      </c>
      <c r="AD752" s="266" t="e">
        <f>'Déscriptions des trades'!CK752-AC752</f>
        <v>#DIV/0!</v>
      </c>
      <c r="AE752" s="389"/>
      <c r="AF752" s="399">
        <v>748</v>
      </c>
      <c r="AG752" s="389"/>
      <c r="AH752" s="20"/>
      <c r="AI752" s="303"/>
      <c r="AJ752" s="307"/>
      <c r="AK752" s="161"/>
      <c r="AL752" s="305"/>
      <c r="AM752" s="305"/>
      <c r="AN752" s="162"/>
      <c r="AO752" s="439"/>
      <c r="AP752" s="162"/>
      <c r="AQ752" s="113"/>
      <c r="AR752" s="113"/>
      <c r="AS752" s="384"/>
      <c r="AT752" s="306"/>
      <c r="AU752" s="306"/>
      <c r="AV752" s="160"/>
      <c r="AW752" s="158"/>
      <c r="AX752" s="385"/>
      <c r="AY752" s="453"/>
      <c r="AZ752" s="165"/>
      <c r="BA752" s="301"/>
      <c r="BB752" s="165"/>
      <c r="BC752" s="301"/>
      <c r="BD752" s="165"/>
      <c r="BE752" s="302"/>
      <c r="BF752" s="302"/>
      <c r="BG752" s="165"/>
      <c r="BH752" s="303"/>
      <c r="BI752" s="165"/>
      <c r="BJ752" s="304"/>
      <c r="BK752" s="394"/>
      <c r="BL752" s="302"/>
      <c r="BM752" s="302"/>
      <c r="BN752" s="394"/>
      <c r="BO752" s="302"/>
      <c r="BP752" s="13"/>
      <c r="BQ752" s="302"/>
      <c r="BR752" s="13"/>
      <c r="BS752" s="302"/>
      <c r="BT752" s="13"/>
      <c r="BU752" s="302"/>
      <c r="BV752" s="386"/>
      <c r="BW752" s="303"/>
      <c r="BX752" s="303"/>
      <c r="BY752" s="302"/>
      <c r="BZ752" s="302"/>
      <c r="CA752" s="387"/>
      <c r="CB752" s="395"/>
      <c r="CC752" s="12"/>
      <c r="CD752" s="304"/>
      <c r="CE752" s="14"/>
      <c r="CF752" s="395"/>
      <c r="CG752" s="397"/>
      <c r="CH752" s="300">
        <f t="shared" si="297"/>
        <v>0</v>
      </c>
      <c r="CI752" s="26"/>
      <c r="CJ752" s="17">
        <f t="shared" si="294"/>
        <v>0</v>
      </c>
      <c r="CK752" s="18">
        <f t="shared" si="305"/>
        <v>12.89</v>
      </c>
      <c r="CM752" s="164"/>
      <c r="CN752" s="302"/>
      <c r="CO752" s="13">
        <f t="shared" si="298"/>
        <v>0</v>
      </c>
      <c r="CP752" s="302"/>
      <c r="CQ752" s="13">
        <f t="shared" si="299"/>
        <v>0</v>
      </c>
      <c r="CR752" s="302"/>
      <c r="CS752" s="13">
        <f t="shared" si="300"/>
        <v>0</v>
      </c>
      <c r="CT752" s="302"/>
      <c r="CU752" s="13">
        <f t="shared" si="295"/>
        <v>0</v>
      </c>
      <c r="CV752" s="302"/>
      <c r="CW752" s="13">
        <f t="shared" si="301"/>
        <v>0</v>
      </c>
      <c r="CX752" s="13">
        <f t="shared" si="302"/>
        <v>0</v>
      </c>
      <c r="CY752" s="251">
        <f t="shared" si="303"/>
        <v>0</v>
      </c>
      <c r="CZ752" s="13" t="s">
        <v>29</v>
      </c>
      <c r="DA752" s="13">
        <v>50</v>
      </c>
      <c r="DB752" s="22">
        <f t="shared" si="304"/>
        <v>0</v>
      </c>
      <c r="DD752" s="24"/>
      <c r="DF752" s="163"/>
      <c r="DH752" s="24"/>
      <c r="DI752" s="447"/>
      <c r="DJ752" s="163"/>
    </row>
    <row r="753" spans="1:114" s="7" customFormat="1">
      <c r="A753" s="277">
        <f t="shared" si="288"/>
        <v>50</v>
      </c>
      <c r="B753" s="21" t="e">
        <f>'Calculateur de trading'!I753/C753/W753</f>
        <v>#DIV/0!</v>
      </c>
      <c r="C753" s="278">
        <f t="shared" si="289"/>
        <v>10</v>
      </c>
      <c r="D753" s="278"/>
      <c r="E753" s="273">
        <f t="shared" si="290"/>
        <v>100</v>
      </c>
      <c r="F753" s="271">
        <f t="shared" si="282"/>
        <v>2</v>
      </c>
      <c r="G753" s="271" t="e">
        <f t="shared" si="283"/>
        <v>#DIV/0!</v>
      </c>
      <c r="H753" s="272">
        <f t="shared" si="284"/>
        <v>20</v>
      </c>
      <c r="I753" s="270"/>
      <c r="J753" s="273">
        <f t="shared" si="291"/>
        <v>200</v>
      </c>
      <c r="K753" s="271">
        <f t="shared" si="285"/>
        <v>4</v>
      </c>
      <c r="L753" s="271" t="e">
        <f t="shared" si="286"/>
        <v>#DIV/0!</v>
      </c>
      <c r="M753" s="272">
        <f t="shared" si="287"/>
        <v>40</v>
      </c>
      <c r="N753" s="389"/>
      <c r="O753" s="455" t="e">
        <f>(A753*B753*W753)+(B753*'Calculateur de trading'!H753)</f>
        <v>#DIV/0!</v>
      </c>
      <c r="P753" s="274" t="e">
        <f>O753/'Déscriptions des trades'!CK753</f>
        <v>#DIV/0!</v>
      </c>
      <c r="Q753" s="456" t="e">
        <f>'Déscriptions des trades'!CK753-O753</f>
        <v>#DIV/0!</v>
      </c>
      <c r="R753" s="466" t="e">
        <f t="shared" si="292"/>
        <v>#DIV/0!</v>
      </c>
      <c r="S753" s="389"/>
      <c r="T753" s="12"/>
      <c r="U753" s="25"/>
      <c r="V753" s="15"/>
      <c r="W753" s="490">
        <f t="shared" si="296"/>
        <v>0</v>
      </c>
      <c r="X753" s="21" t="e">
        <f>W753*U753/'Déscriptions des trades'!CK753*'Déscriptions des trades'!B753</f>
        <v>#DIV/0!</v>
      </c>
      <c r="Y753" s="459"/>
      <c r="Z753" s="389"/>
      <c r="AA753" s="23">
        <f t="shared" si="293"/>
        <v>0.1</v>
      </c>
      <c r="AB753" s="17" t="e">
        <f>(AA753*'Déscriptions des trades'!U753*'Déscriptions des trades'!B753/'Déscriptions des trades'!CK753)*'Déscriptions des trades'!W753</f>
        <v>#DIV/0!</v>
      </c>
      <c r="AC753" s="265" t="e">
        <f>AB753*'Déscriptions des trades'!CK753</f>
        <v>#DIV/0!</v>
      </c>
      <c r="AD753" s="266" t="e">
        <f>'Déscriptions des trades'!CK753-AC753</f>
        <v>#DIV/0!</v>
      </c>
      <c r="AE753" s="389"/>
      <c r="AF753" s="399">
        <v>749</v>
      </c>
      <c r="AG753" s="389"/>
      <c r="AH753" s="20"/>
      <c r="AI753" s="303"/>
      <c r="AJ753" s="307"/>
      <c r="AK753" s="161"/>
      <c r="AL753" s="305"/>
      <c r="AM753" s="305"/>
      <c r="AN753" s="162"/>
      <c r="AO753" s="439"/>
      <c r="AP753" s="162"/>
      <c r="AQ753" s="113"/>
      <c r="AR753" s="113"/>
      <c r="AS753" s="384"/>
      <c r="AT753" s="306"/>
      <c r="AU753" s="306"/>
      <c r="AV753" s="160"/>
      <c r="AW753" s="158"/>
      <c r="AX753" s="385"/>
      <c r="AY753" s="453"/>
      <c r="AZ753" s="165"/>
      <c r="BA753" s="301"/>
      <c r="BB753" s="165"/>
      <c r="BC753" s="301"/>
      <c r="BD753" s="165"/>
      <c r="BE753" s="302"/>
      <c r="BF753" s="302"/>
      <c r="BG753" s="165"/>
      <c r="BH753" s="303"/>
      <c r="BI753" s="165"/>
      <c r="BJ753" s="304"/>
      <c r="BK753" s="394"/>
      <c r="BL753" s="302"/>
      <c r="BM753" s="302"/>
      <c r="BN753" s="394"/>
      <c r="BO753" s="302"/>
      <c r="BP753" s="13"/>
      <c r="BQ753" s="302"/>
      <c r="BR753" s="13"/>
      <c r="BS753" s="302"/>
      <c r="BT753" s="13"/>
      <c r="BU753" s="302"/>
      <c r="BV753" s="386"/>
      <c r="BW753" s="303"/>
      <c r="BX753" s="303"/>
      <c r="BY753" s="302"/>
      <c r="BZ753" s="302"/>
      <c r="CA753" s="387"/>
      <c r="CB753" s="395"/>
      <c r="CC753" s="12"/>
      <c r="CD753" s="304"/>
      <c r="CE753" s="14"/>
      <c r="CF753" s="395"/>
      <c r="CG753" s="397"/>
      <c r="CH753" s="300">
        <f t="shared" si="297"/>
        <v>0</v>
      </c>
      <c r="CI753" s="26"/>
      <c r="CJ753" s="17">
        <f t="shared" si="294"/>
        <v>0</v>
      </c>
      <c r="CK753" s="18">
        <f t="shared" si="305"/>
        <v>12.89</v>
      </c>
      <c r="CM753" s="164"/>
      <c r="CN753" s="302"/>
      <c r="CO753" s="13">
        <f t="shared" si="298"/>
        <v>0</v>
      </c>
      <c r="CP753" s="302"/>
      <c r="CQ753" s="13">
        <f t="shared" si="299"/>
        <v>0</v>
      </c>
      <c r="CR753" s="302"/>
      <c r="CS753" s="13">
        <f t="shared" si="300"/>
        <v>0</v>
      </c>
      <c r="CT753" s="302"/>
      <c r="CU753" s="13">
        <f t="shared" si="295"/>
        <v>0</v>
      </c>
      <c r="CV753" s="302"/>
      <c r="CW753" s="13">
        <f t="shared" si="301"/>
        <v>0</v>
      </c>
      <c r="CX753" s="13">
        <f t="shared" si="302"/>
        <v>0</v>
      </c>
      <c r="CY753" s="251">
        <f t="shared" si="303"/>
        <v>0</v>
      </c>
      <c r="CZ753" s="13" t="s">
        <v>29</v>
      </c>
      <c r="DA753" s="13">
        <v>50</v>
      </c>
      <c r="DB753" s="22">
        <f t="shared" si="304"/>
        <v>0</v>
      </c>
      <c r="DD753" s="24"/>
      <c r="DF753" s="163"/>
      <c r="DH753" s="24"/>
      <c r="DI753" s="447"/>
      <c r="DJ753" s="163"/>
    </row>
    <row r="754" spans="1:114" s="7" customFormat="1">
      <c r="A754" s="277">
        <f t="shared" si="288"/>
        <v>50</v>
      </c>
      <c r="B754" s="21" t="e">
        <f>'Calculateur de trading'!I754/C754/W754</f>
        <v>#DIV/0!</v>
      </c>
      <c r="C754" s="278">
        <f t="shared" si="289"/>
        <v>10</v>
      </c>
      <c r="D754" s="426"/>
      <c r="E754" s="273">
        <f t="shared" si="290"/>
        <v>100</v>
      </c>
      <c r="F754" s="271">
        <f t="shared" si="282"/>
        <v>2</v>
      </c>
      <c r="G754" s="271" t="e">
        <f t="shared" si="283"/>
        <v>#DIV/0!</v>
      </c>
      <c r="H754" s="272">
        <f t="shared" si="284"/>
        <v>20</v>
      </c>
      <c r="I754" s="270"/>
      <c r="J754" s="273">
        <f t="shared" si="291"/>
        <v>200</v>
      </c>
      <c r="K754" s="271">
        <f t="shared" si="285"/>
        <v>4</v>
      </c>
      <c r="L754" s="271" t="e">
        <f t="shared" si="286"/>
        <v>#DIV/0!</v>
      </c>
      <c r="M754" s="272">
        <f t="shared" si="287"/>
        <v>40</v>
      </c>
      <c r="N754" s="389"/>
      <c r="O754" s="455" t="e">
        <f>(A754*B754*W754)+(B754*'Calculateur de trading'!H754)</f>
        <v>#DIV/0!</v>
      </c>
      <c r="P754" s="274" t="e">
        <f>O754/'Déscriptions des trades'!CK754</f>
        <v>#DIV/0!</v>
      </c>
      <c r="Q754" s="456" t="e">
        <f>'Déscriptions des trades'!CK754-O754</f>
        <v>#DIV/0!</v>
      </c>
      <c r="R754" s="466" t="e">
        <f t="shared" si="292"/>
        <v>#DIV/0!</v>
      </c>
      <c r="S754" s="389"/>
      <c r="T754" s="12"/>
      <c r="U754" s="25"/>
      <c r="V754" s="15"/>
      <c r="W754" s="490">
        <f t="shared" si="296"/>
        <v>0</v>
      </c>
      <c r="X754" s="21" t="e">
        <f>W754*U754/'Déscriptions des trades'!CK754*'Déscriptions des trades'!B754</f>
        <v>#DIV/0!</v>
      </c>
      <c r="Y754" s="459"/>
      <c r="Z754" s="389"/>
      <c r="AA754" s="23">
        <f t="shared" si="293"/>
        <v>0.1</v>
      </c>
      <c r="AB754" s="17" t="e">
        <f>(AA754*'Déscriptions des trades'!U754*'Déscriptions des trades'!B754/'Déscriptions des trades'!CK754)*'Déscriptions des trades'!W754</f>
        <v>#DIV/0!</v>
      </c>
      <c r="AC754" s="265" t="e">
        <f>AB754*'Déscriptions des trades'!CK754</f>
        <v>#DIV/0!</v>
      </c>
      <c r="AD754" s="266" t="e">
        <f>'Déscriptions des trades'!CK754-AC754</f>
        <v>#DIV/0!</v>
      </c>
      <c r="AE754" s="389"/>
      <c r="AF754" s="399">
        <v>750</v>
      </c>
      <c r="AG754" s="389"/>
      <c r="AH754" s="20"/>
      <c r="AI754" s="303"/>
      <c r="AJ754" s="307"/>
      <c r="AK754" s="161"/>
      <c r="AL754" s="305"/>
      <c r="AM754" s="305"/>
      <c r="AN754" s="162"/>
      <c r="AO754" s="439"/>
      <c r="AP754" s="162"/>
      <c r="AQ754" s="113"/>
      <c r="AR754" s="113"/>
      <c r="AS754" s="384"/>
      <c r="AT754" s="306"/>
      <c r="AU754" s="306"/>
      <c r="AV754" s="160"/>
      <c r="AW754" s="158"/>
      <c r="AX754" s="385"/>
      <c r="AY754" s="453"/>
      <c r="AZ754" s="165"/>
      <c r="BA754" s="301"/>
      <c r="BB754" s="165"/>
      <c r="BC754" s="301"/>
      <c r="BD754" s="165"/>
      <c r="BE754" s="302"/>
      <c r="BF754" s="302"/>
      <c r="BG754" s="165"/>
      <c r="BH754" s="303"/>
      <c r="BI754" s="165"/>
      <c r="BJ754" s="304"/>
      <c r="BK754" s="394"/>
      <c r="BL754" s="302"/>
      <c r="BM754" s="302"/>
      <c r="BN754" s="394"/>
      <c r="BO754" s="302"/>
      <c r="BP754" s="13"/>
      <c r="BQ754" s="302"/>
      <c r="BR754" s="13"/>
      <c r="BS754" s="302"/>
      <c r="BT754" s="13"/>
      <c r="BU754" s="302"/>
      <c r="BV754" s="386"/>
      <c r="BW754" s="303"/>
      <c r="BX754" s="303"/>
      <c r="BY754" s="302"/>
      <c r="BZ754" s="302"/>
      <c r="CA754" s="387"/>
      <c r="CB754" s="395"/>
      <c r="CC754" s="12"/>
      <c r="CD754" s="304"/>
      <c r="CE754" s="14"/>
      <c r="CF754" s="395"/>
      <c r="CG754" s="397"/>
      <c r="CH754" s="300">
        <f t="shared" si="297"/>
        <v>0</v>
      </c>
      <c r="CI754" s="26"/>
      <c r="CJ754" s="17">
        <f t="shared" si="294"/>
        <v>0</v>
      </c>
      <c r="CK754" s="18">
        <f t="shared" si="305"/>
        <v>12.89</v>
      </c>
      <c r="CM754" s="164"/>
      <c r="CN754" s="302"/>
      <c r="CO754" s="13">
        <f t="shared" si="298"/>
        <v>0</v>
      </c>
      <c r="CP754" s="302"/>
      <c r="CQ754" s="13">
        <f t="shared" si="299"/>
        <v>0</v>
      </c>
      <c r="CR754" s="302"/>
      <c r="CS754" s="13">
        <f t="shared" si="300"/>
        <v>0</v>
      </c>
      <c r="CT754" s="302"/>
      <c r="CU754" s="13">
        <f t="shared" si="295"/>
        <v>0</v>
      </c>
      <c r="CV754" s="302"/>
      <c r="CW754" s="13">
        <f t="shared" si="301"/>
        <v>0</v>
      </c>
      <c r="CX754" s="13">
        <f t="shared" si="302"/>
        <v>0</v>
      </c>
      <c r="CY754" s="251">
        <f t="shared" si="303"/>
        <v>0</v>
      </c>
      <c r="CZ754" s="13" t="s">
        <v>29</v>
      </c>
      <c r="DA754" s="13">
        <v>50</v>
      </c>
      <c r="DB754" s="22">
        <f t="shared" si="304"/>
        <v>0</v>
      </c>
      <c r="DD754" s="24"/>
      <c r="DF754" s="163"/>
      <c r="DH754" s="24"/>
      <c r="DI754" s="447"/>
      <c r="DJ754" s="163"/>
    </row>
    <row r="755" spans="1:114" s="7" customFormat="1">
      <c r="A755" s="277">
        <f t="shared" si="288"/>
        <v>50</v>
      </c>
      <c r="B755" s="21" t="e">
        <f>'Calculateur de trading'!I755/C755/W755</f>
        <v>#DIV/0!</v>
      </c>
      <c r="C755" s="278">
        <f t="shared" si="289"/>
        <v>10</v>
      </c>
      <c r="D755" s="426"/>
      <c r="E755" s="273">
        <f t="shared" si="290"/>
        <v>100</v>
      </c>
      <c r="F755" s="271">
        <f t="shared" si="282"/>
        <v>2</v>
      </c>
      <c r="G755" s="271" t="e">
        <f t="shared" si="283"/>
        <v>#DIV/0!</v>
      </c>
      <c r="H755" s="272">
        <f t="shared" si="284"/>
        <v>20</v>
      </c>
      <c r="I755" s="270"/>
      <c r="J755" s="273">
        <f t="shared" si="291"/>
        <v>200</v>
      </c>
      <c r="K755" s="271">
        <f t="shared" si="285"/>
        <v>4</v>
      </c>
      <c r="L755" s="271" t="e">
        <f t="shared" si="286"/>
        <v>#DIV/0!</v>
      </c>
      <c r="M755" s="272">
        <f t="shared" si="287"/>
        <v>40</v>
      </c>
      <c r="N755" s="389"/>
      <c r="O755" s="455" t="e">
        <f>(A755*B755*W755)+(B755*'Calculateur de trading'!H755)</f>
        <v>#DIV/0!</v>
      </c>
      <c r="P755" s="274" t="e">
        <f>O755/'Déscriptions des trades'!CK755</f>
        <v>#DIV/0!</v>
      </c>
      <c r="Q755" s="456" t="e">
        <f>'Déscriptions des trades'!CK755-O755</f>
        <v>#DIV/0!</v>
      </c>
      <c r="R755" s="466" t="e">
        <f t="shared" si="292"/>
        <v>#DIV/0!</v>
      </c>
      <c r="S755" s="389"/>
      <c r="T755" s="12"/>
      <c r="U755" s="25"/>
      <c r="V755" s="15"/>
      <c r="W755" s="490">
        <f t="shared" si="296"/>
        <v>0</v>
      </c>
      <c r="X755" s="21" t="e">
        <f>W755*U755/'Déscriptions des trades'!CK755*'Déscriptions des trades'!B755</f>
        <v>#DIV/0!</v>
      </c>
      <c r="Y755" s="459"/>
      <c r="Z755" s="389"/>
      <c r="AA755" s="23">
        <f t="shared" si="293"/>
        <v>0.1</v>
      </c>
      <c r="AB755" s="17" t="e">
        <f>(AA755*'Déscriptions des trades'!U755*'Déscriptions des trades'!B755/'Déscriptions des trades'!CK755)*'Déscriptions des trades'!W755</f>
        <v>#DIV/0!</v>
      </c>
      <c r="AC755" s="265" t="e">
        <f>AB755*'Déscriptions des trades'!CK755</f>
        <v>#DIV/0!</v>
      </c>
      <c r="AD755" s="266" t="e">
        <f>'Déscriptions des trades'!CK755-AC755</f>
        <v>#DIV/0!</v>
      </c>
      <c r="AE755" s="389"/>
      <c r="AF755" s="399">
        <v>751</v>
      </c>
      <c r="AG755" s="389"/>
      <c r="AH755" s="20"/>
      <c r="AI755" s="303"/>
      <c r="AJ755" s="307"/>
      <c r="AK755" s="161"/>
      <c r="AL755" s="305"/>
      <c r="AM755" s="305"/>
      <c r="AN755" s="162"/>
      <c r="AO755" s="439"/>
      <c r="AP755" s="162"/>
      <c r="AQ755" s="113"/>
      <c r="AR755" s="113"/>
      <c r="AS755" s="384"/>
      <c r="AT755" s="306"/>
      <c r="AU755" s="306"/>
      <c r="AV755" s="160"/>
      <c r="AW755" s="158"/>
      <c r="AX755" s="385"/>
      <c r="AY755" s="453"/>
      <c r="AZ755" s="165"/>
      <c r="BA755" s="301"/>
      <c r="BB755" s="165"/>
      <c r="BC755" s="301"/>
      <c r="BD755" s="165"/>
      <c r="BE755" s="302"/>
      <c r="BF755" s="302"/>
      <c r="BG755" s="165"/>
      <c r="BH755" s="303"/>
      <c r="BI755" s="165"/>
      <c r="BJ755" s="304"/>
      <c r="BK755" s="394"/>
      <c r="BL755" s="302"/>
      <c r="BM755" s="302"/>
      <c r="BN755" s="394"/>
      <c r="BO755" s="302"/>
      <c r="BP755" s="13"/>
      <c r="BQ755" s="302"/>
      <c r="BR755" s="13"/>
      <c r="BS755" s="302"/>
      <c r="BT755" s="13"/>
      <c r="BU755" s="302"/>
      <c r="BV755" s="386"/>
      <c r="BW755" s="303"/>
      <c r="BX755" s="303"/>
      <c r="BY755" s="302"/>
      <c r="BZ755" s="302"/>
      <c r="CA755" s="387"/>
      <c r="CB755" s="395"/>
      <c r="CC755" s="12"/>
      <c r="CD755" s="304"/>
      <c r="CE755" s="14"/>
      <c r="CF755" s="395"/>
      <c r="CG755" s="397"/>
      <c r="CH755" s="300">
        <f t="shared" si="297"/>
        <v>0</v>
      </c>
      <c r="CI755" s="26"/>
      <c r="CJ755" s="17">
        <f t="shared" si="294"/>
        <v>0</v>
      </c>
      <c r="CK755" s="18">
        <f t="shared" si="305"/>
        <v>12.89</v>
      </c>
      <c r="CM755" s="164"/>
      <c r="CN755" s="302"/>
      <c r="CO755" s="13">
        <f t="shared" si="298"/>
        <v>0</v>
      </c>
      <c r="CP755" s="302"/>
      <c r="CQ755" s="13">
        <f t="shared" si="299"/>
        <v>0</v>
      </c>
      <c r="CR755" s="302"/>
      <c r="CS755" s="13">
        <f t="shared" si="300"/>
        <v>0</v>
      </c>
      <c r="CT755" s="302"/>
      <c r="CU755" s="13">
        <f t="shared" si="295"/>
        <v>0</v>
      </c>
      <c r="CV755" s="302"/>
      <c r="CW755" s="13">
        <f t="shared" si="301"/>
        <v>0</v>
      </c>
      <c r="CX755" s="13">
        <f t="shared" si="302"/>
        <v>0</v>
      </c>
      <c r="CY755" s="251">
        <f t="shared" si="303"/>
        <v>0</v>
      </c>
      <c r="CZ755" s="13" t="s">
        <v>29</v>
      </c>
      <c r="DA755" s="13">
        <v>50</v>
      </c>
      <c r="DB755" s="22">
        <f t="shared" si="304"/>
        <v>0</v>
      </c>
      <c r="DD755" s="24"/>
      <c r="DF755" s="163"/>
      <c r="DH755" s="24"/>
      <c r="DI755" s="447"/>
      <c r="DJ755" s="163"/>
    </row>
    <row r="756" spans="1:114" s="7" customFormat="1">
      <c r="A756" s="277">
        <f t="shared" si="288"/>
        <v>50</v>
      </c>
      <c r="B756" s="21" t="e">
        <f>'Calculateur de trading'!I756/C756/W756</f>
        <v>#DIV/0!</v>
      </c>
      <c r="C756" s="278">
        <f t="shared" si="289"/>
        <v>10</v>
      </c>
      <c r="D756" s="278"/>
      <c r="E756" s="273">
        <f t="shared" si="290"/>
        <v>100</v>
      </c>
      <c r="F756" s="271">
        <f t="shared" si="282"/>
        <v>2</v>
      </c>
      <c r="G756" s="271" t="e">
        <f t="shared" si="283"/>
        <v>#DIV/0!</v>
      </c>
      <c r="H756" s="272">
        <f t="shared" si="284"/>
        <v>20</v>
      </c>
      <c r="I756" s="270"/>
      <c r="J756" s="273">
        <f t="shared" si="291"/>
        <v>200</v>
      </c>
      <c r="K756" s="271">
        <f t="shared" si="285"/>
        <v>4</v>
      </c>
      <c r="L756" s="271" t="e">
        <f t="shared" si="286"/>
        <v>#DIV/0!</v>
      </c>
      <c r="M756" s="272">
        <f t="shared" si="287"/>
        <v>40</v>
      </c>
      <c r="N756" s="389"/>
      <c r="O756" s="455" t="e">
        <f>(A756*B756*W756)+(B756*'Calculateur de trading'!H756)</f>
        <v>#DIV/0!</v>
      </c>
      <c r="P756" s="274" t="e">
        <f>O756/'Déscriptions des trades'!CK756</f>
        <v>#DIV/0!</v>
      </c>
      <c r="Q756" s="456" t="e">
        <f>'Déscriptions des trades'!CK756-O756</f>
        <v>#DIV/0!</v>
      </c>
      <c r="R756" s="466" t="e">
        <f t="shared" si="292"/>
        <v>#DIV/0!</v>
      </c>
      <c r="S756" s="389"/>
      <c r="T756" s="12"/>
      <c r="U756" s="25"/>
      <c r="V756" s="15"/>
      <c r="W756" s="490">
        <f t="shared" si="296"/>
        <v>0</v>
      </c>
      <c r="X756" s="21" t="e">
        <f>W756*U756/'Déscriptions des trades'!CK756*'Déscriptions des trades'!B756</f>
        <v>#DIV/0!</v>
      </c>
      <c r="Y756" s="459"/>
      <c r="Z756" s="389"/>
      <c r="AA756" s="23">
        <f t="shared" si="293"/>
        <v>0.1</v>
      </c>
      <c r="AB756" s="17" t="e">
        <f>(AA756*'Déscriptions des trades'!U756*'Déscriptions des trades'!B756/'Déscriptions des trades'!CK756)*'Déscriptions des trades'!W756</f>
        <v>#DIV/0!</v>
      </c>
      <c r="AC756" s="265" t="e">
        <f>AB756*'Déscriptions des trades'!CK756</f>
        <v>#DIV/0!</v>
      </c>
      <c r="AD756" s="266" t="e">
        <f>'Déscriptions des trades'!CK756-AC756</f>
        <v>#DIV/0!</v>
      </c>
      <c r="AE756" s="389"/>
      <c r="AF756" s="399">
        <v>752</v>
      </c>
      <c r="AG756" s="389"/>
      <c r="AH756" s="20"/>
      <c r="AI756" s="303"/>
      <c r="AJ756" s="307"/>
      <c r="AK756" s="161"/>
      <c r="AL756" s="305"/>
      <c r="AM756" s="305"/>
      <c r="AN756" s="162"/>
      <c r="AO756" s="439"/>
      <c r="AP756" s="162"/>
      <c r="AQ756" s="113"/>
      <c r="AR756" s="113"/>
      <c r="AS756" s="384"/>
      <c r="AT756" s="306"/>
      <c r="AU756" s="306"/>
      <c r="AV756" s="160"/>
      <c r="AW756" s="158"/>
      <c r="AX756" s="385"/>
      <c r="AY756" s="453"/>
      <c r="AZ756" s="165"/>
      <c r="BA756" s="301"/>
      <c r="BB756" s="165"/>
      <c r="BC756" s="301"/>
      <c r="BD756" s="165"/>
      <c r="BE756" s="302"/>
      <c r="BF756" s="302"/>
      <c r="BG756" s="165"/>
      <c r="BH756" s="303"/>
      <c r="BI756" s="165"/>
      <c r="BJ756" s="304"/>
      <c r="BK756" s="394"/>
      <c r="BL756" s="302"/>
      <c r="BM756" s="302"/>
      <c r="BN756" s="394"/>
      <c r="BO756" s="302"/>
      <c r="BP756" s="13"/>
      <c r="BQ756" s="302"/>
      <c r="BR756" s="13"/>
      <c r="BS756" s="302"/>
      <c r="BT756" s="13"/>
      <c r="BU756" s="302"/>
      <c r="BV756" s="386"/>
      <c r="BW756" s="303"/>
      <c r="BX756" s="303"/>
      <c r="BY756" s="302"/>
      <c r="BZ756" s="302"/>
      <c r="CA756" s="387"/>
      <c r="CB756" s="395"/>
      <c r="CC756" s="12"/>
      <c r="CD756" s="304"/>
      <c r="CE756" s="14"/>
      <c r="CF756" s="395"/>
      <c r="CG756" s="397"/>
      <c r="CH756" s="300">
        <f t="shared" si="297"/>
        <v>0</v>
      </c>
      <c r="CI756" s="26"/>
      <c r="CJ756" s="17">
        <f t="shared" si="294"/>
        <v>0</v>
      </c>
      <c r="CK756" s="18">
        <f t="shared" si="305"/>
        <v>12.89</v>
      </c>
      <c r="CM756" s="164"/>
      <c r="CN756" s="302"/>
      <c r="CO756" s="13">
        <f t="shared" si="298"/>
        <v>0</v>
      </c>
      <c r="CP756" s="302"/>
      <c r="CQ756" s="13">
        <f t="shared" si="299"/>
        <v>0</v>
      </c>
      <c r="CR756" s="302"/>
      <c r="CS756" s="13">
        <f t="shared" si="300"/>
        <v>0</v>
      </c>
      <c r="CT756" s="302"/>
      <c r="CU756" s="13">
        <f t="shared" si="295"/>
        <v>0</v>
      </c>
      <c r="CV756" s="302"/>
      <c r="CW756" s="13">
        <f t="shared" si="301"/>
        <v>0</v>
      </c>
      <c r="CX756" s="13">
        <f t="shared" si="302"/>
        <v>0</v>
      </c>
      <c r="CY756" s="251">
        <f t="shared" si="303"/>
        <v>0</v>
      </c>
      <c r="CZ756" s="13" t="s">
        <v>29</v>
      </c>
      <c r="DA756" s="13">
        <v>50</v>
      </c>
      <c r="DB756" s="22">
        <f t="shared" si="304"/>
        <v>0</v>
      </c>
      <c r="DD756" s="24"/>
      <c r="DF756" s="163"/>
      <c r="DH756" s="24"/>
      <c r="DI756" s="447"/>
      <c r="DJ756" s="163"/>
    </row>
    <row r="757" spans="1:114" s="7" customFormat="1">
      <c r="A757" s="277">
        <f t="shared" si="288"/>
        <v>50</v>
      </c>
      <c r="B757" s="21" t="e">
        <f>'Calculateur de trading'!I757/C757/W757</f>
        <v>#DIV/0!</v>
      </c>
      <c r="C757" s="278">
        <f t="shared" si="289"/>
        <v>10</v>
      </c>
      <c r="D757" s="426"/>
      <c r="E757" s="273">
        <f t="shared" si="290"/>
        <v>100</v>
      </c>
      <c r="F757" s="271">
        <f t="shared" si="282"/>
        <v>2</v>
      </c>
      <c r="G757" s="271" t="e">
        <f t="shared" si="283"/>
        <v>#DIV/0!</v>
      </c>
      <c r="H757" s="272">
        <f t="shared" si="284"/>
        <v>20</v>
      </c>
      <c r="I757" s="270"/>
      <c r="J757" s="273">
        <f t="shared" si="291"/>
        <v>200</v>
      </c>
      <c r="K757" s="271">
        <f t="shared" si="285"/>
        <v>4</v>
      </c>
      <c r="L757" s="271" t="e">
        <f t="shared" si="286"/>
        <v>#DIV/0!</v>
      </c>
      <c r="M757" s="272">
        <f t="shared" si="287"/>
        <v>40</v>
      </c>
      <c r="N757" s="389"/>
      <c r="O757" s="455" t="e">
        <f>(A757*B757*W757)+(B757*'Calculateur de trading'!H757)</f>
        <v>#DIV/0!</v>
      </c>
      <c r="P757" s="274" t="e">
        <f>O757/'Déscriptions des trades'!CK757</f>
        <v>#DIV/0!</v>
      </c>
      <c r="Q757" s="456" t="e">
        <f>'Déscriptions des trades'!CK757-O757</f>
        <v>#DIV/0!</v>
      </c>
      <c r="R757" s="466" t="e">
        <f t="shared" si="292"/>
        <v>#DIV/0!</v>
      </c>
      <c r="S757" s="389"/>
      <c r="T757" s="12"/>
      <c r="U757" s="25"/>
      <c r="V757" s="15"/>
      <c r="W757" s="490">
        <f t="shared" si="296"/>
        <v>0</v>
      </c>
      <c r="X757" s="21" t="e">
        <f>W757*U757/'Déscriptions des trades'!CK757*'Déscriptions des trades'!B757</f>
        <v>#DIV/0!</v>
      </c>
      <c r="Y757" s="459"/>
      <c r="Z757" s="389"/>
      <c r="AA757" s="23">
        <f t="shared" si="293"/>
        <v>0.1</v>
      </c>
      <c r="AB757" s="17" t="e">
        <f>(AA757*'Déscriptions des trades'!U757*'Déscriptions des trades'!B757/'Déscriptions des trades'!CK757)*'Déscriptions des trades'!W757</f>
        <v>#DIV/0!</v>
      </c>
      <c r="AC757" s="265" t="e">
        <f>AB757*'Déscriptions des trades'!CK757</f>
        <v>#DIV/0!</v>
      </c>
      <c r="AD757" s="266" t="e">
        <f>'Déscriptions des trades'!CK757-AC757</f>
        <v>#DIV/0!</v>
      </c>
      <c r="AE757" s="389"/>
      <c r="AF757" s="399">
        <v>753</v>
      </c>
      <c r="AG757" s="389"/>
      <c r="AH757" s="20"/>
      <c r="AI757" s="303"/>
      <c r="AJ757" s="307"/>
      <c r="AK757" s="161"/>
      <c r="AL757" s="305"/>
      <c r="AM757" s="305"/>
      <c r="AN757" s="162"/>
      <c r="AO757" s="439"/>
      <c r="AP757" s="162"/>
      <c r="AQ757" s="113"/>
      <c r="AR757" s="113"/>
      <c r="AS757" s="384"/>
      <c r="AT757" s="306"/>
      <c r="AU757" s="306"/>
      <c r="AV757" s="160"/>
      <c r="AW757" s="158"/>
      <c r="AX757" s="385"/>
      <c r="AY757" s="453"/>
      <c r="AZ757" s="165"/>
      <c r="BA757" s="301"/>
      <c r="BB757" s="165"/>
      <c r="BC757" s="301"/>
      <c r="BD757" s="165"/>
      <c r="BE757" s="302"/>
      <c r="BF757" s="302"/>
      <c r="BG757" s="165"/>
      <c r="BH757" s="303"/>
      <c r="BI757" s="165"/>
      <c r="BJ757" s="304"/>
      <c r="BK757" s="394"/>
      <c r="BL757" s="302"/>
      <c r="BM757" s="302"/>
      <c r="BN757" s="394"/>
      <c r="BO757" s="302"/>
      <c r="BP757" s="13"/>
      <c r="BQ757" s="302"/>
      <c r="BR757" s="13"/>
      <c r="BS757" s="302"/>
      <c r="BT757" s="13"/>
      <c r="BU757" s="302"/>
      <c r="BV757" s="386"/>
      <c r="BW757" s="303"/>
      <c r="BX757" s="303"/>
      <c r="BY757" s="302"/>
      <c r="BZ757" s="302"/>
      <c r="CA757" s="387"/>
      <c r="CB757" s="395"/>
      <c r="CC757" s="12"/>
      <c r="CD757" s="304"/>
      <c r="CE757" s="14"/>
      <c r="CF757" s="395"/>
      <c r="CG757" s="397"/>
      <c r="CH757" s="300">
        <f t="shared" si="297"/>
        <v>0</v>
      </c>
      <c r="CI757" s="26"/>
      <c r="CJ757" s="17">
        <f t="shared" si="294"/>
        <v>0</v>
      </c>
      <c r="CK757" s="18">
        <f t="shared" si="305"/>
        <v>12.89</v>
      </c>
      <c r="CM757" s="164"/>
      <c r="CN757" s="302"/>
      <c r="CO757" s="13">
        <f t="shared" si="298"/>
        <v>0</v>
      </c>
      <c r="CP757" s="302"/>
      <c r="CQ757" s="13">
        <f t="shared" si="299"/>
        <v>0</v>
      </c>
      <c r="CR757" s="302"/>
      <c r="CS757" s="13">
        <f t="shared" si="300"/>
        <v>0</v>
      </c>
      <c r="CT757" s="302"/>
      <c r="CU757" s="13">
        <f t="shared" si="295"/>
        <v>0</v>
      </c>
      <c r="CV757" s="302"/>
      <c r="CW757" s="13">
        <f t="shared" si="301"/>
        <v>0</v>
      </c>
      <c r="CX757" s="13">
        <f t="shared" si="302"/>
        <v>0</v>
      </c>
      <c r="CY757" s="251">
        <f t="shared" si="303"/>
        <v>0</v>
      </c>
      <c r="CZ757" s="13" t="s">
        <v>29</v>
      </c>
      <c r="DA757" s="13">
        <v>50</v>
      </c>
      <c r="DB757" s="22">
        <f t="shared" si="304"/>
        <v>0</v>
      </c>
      <c r="DD757" s="24"/>
      <c r="DF757" s="163"/>
      <c r="DH757" s="24"/>
      <c r="DI757" s="447"/>
      <c r="DJ757" s="163"/>
    </row>
    <row r="758" spans="1:114" s="7" customFormat="1">
      <c r="A758" s="277">
        <f t="shared" si="288"/>
        <v>50</v>
      </c>
      <c r="B758" s="21" t="e">
        <f>'Calculateur de trading'!I758/C758/W758</f>
        <v>#DIV/0!</v>
      </c>
      <c r="C758" s="278">
        <f t="shared" si="289"/>
        <v>10</v>
      </c>
      <c r="D758" s="278"/>
      <c r="E758" s="273">
        <f t="shared" si="290"/>
        <v>100</v>
      </c>
      <c r="F758" s="271">
        <f t="shared" si="282"/>
        <v>2</v>
      </c>
      <c r="G758" s="271" t="e">
        <f t="shared" si="283"/>
        <v>#DIV/0!</v>
      </c>
      <c r="H758" s="272">
        <f t="shared" si="284"/>
        <v>20</v>
      </c>
      <c r="I758" s="270"/>
      <c r="J758" s="273">
        <f t="shared" si="291"/>
        <v>200</v>
      </c>
      <c r="K758" s="271">
        <f t="shared" si="285"/>
        <v>4</v>
      </c>
      <c r="L758" s="271" t="e">
        <f t="shared" si="286"/>
        <v>#DIV/0!</v>
      </c>
      <c r="M758" s="272">
        <f t="shared" si="287"/>
        <v>40</v>
      </c>
      <c r="N758" s="389"/>
      <c r="O758" s="455" t="e">
        <f>(A758*B758*W758)+(B758*'Calculateur de trading'!H758)</f>
        <v>#DIV/0!</v>
      </c>
      <c r="P758" s="274" t="e">
        <f>O758/'Déscriptions des trades'!CK758</f>
        <v>#DIV/0!</v>
      </c>
      <c r="Q758" s="456" t="e">
        <f>'Déscriptions des trades'!CK758-O758</f>
        <v>#DIV/0!</v>
      </c>
      <c r="R758" s="466" t="e">
        <f t="shared" si="292"/>
        <v>#DIV/0!</v>
      </c>
      <c r="S758" s="389"/>
      <c r="T758" s="12"/>
      <c r="U758" s="25"/>
      <c r="V758" s="15"/>
      <c r="W758" s="490">
        <f t="shared" si="296"/>
        <v>0</v>
      </c>
      <c r="X758" s="21" t="e">
        <f>W758*U758/'Déscriptions des trades'!CK758*'Déscriptions des trades'!B758</f>
        <v>#DIV/0!</v>
      </c>
      <c r="Y758" s="459"/>
      <c r="Z758" s="389"/>
      <c r="AA758" s="23">
        <f t="shared" si="293"/>
        <v>0.1</v>
      </c>
      <c r="AB758" s="17" t="e">
        <f>(AA758*'Déscriptions des trades'!U758*'Déscriptions des trades'!B758/'Déscriptions des trades'!CK758)*'Déscriptions des trades'!W758</f>
        <v>#DIV/0!</v>
      </c>
      <c r="AC758" s="265" t="e">
        <f>AB758*'Déscriptions des trades'!CK758</f>
        <v>#DIV/0!</v>
      </c>
      <c r="AD758" s="266" t="e">
        <f>'Déscriptions des trades'!CK758-AC758</f>
        <v>#DIV/0!</v>
      </c>
      <c r="AE758" s="389"/>
      <c r="AF758" s="399">
        <v>754</v>
      </c>
      <c r="AG758" s="389"/>
      <c r="AH758" s="20"/>
      <c r="AI758" s="303"/>
      <c r="AJ758" s="307"/>
      <c r="AK758" s="161"/>
      <c r="AL758" s="305"/>
      <c r="AM758" s="305"/>
      <c r="AN758" s="162"/>
      <c r="AO758" s="439"/>
      <c r="AP758" s="162"/>
      <c r="AQ758" s="113"/>
      <c r="AR758" s="113"/>
      <c r="AS758" s="384"/>
      <c r="AT758" s="306"/>
      <c r="AU758" s="306"/>
      <c r="AV758" s="160"/>
      <c r="AW758" s="158"/>
      <c r="AX758" s="385"/>
      <c r="AY758" s="453"/>
      <c r="AZ758" s="165"/>
      <c r="BA758" s="301"/>
      <c r="BB758" s="165"/>
      <c r="BC758" s="301"/>
      <c r="BD758" s="165"/>
      <c r="BE758" s="302"/>
      <c r="BF758" s="302"/>
      <c r="BG758" s="165"/>
      <c r="BH758" s="303"/>
      <c r="BI758" s="165"/>
      <c r="BJ758" s="304"/>
      <c r="BK758" s="394"/>
      <c r="BL758" s="302"/>
      <c r="BM758" s="302"/>
      <c r="BN758" s="394"/>
      <c r="BO758" s="302"/>
      <c r="BP758" s="13"/>
      <c r="BQ758" s="302"/>
      <c r="BR758" s="13"/>
      <c r="BS758" s="302"/>
      <c r="BT758" s="13"/>
      <c r="BU758" s="302"/>
      <c r="BV758" s="386"/>
      <c r="BW758" s="303"/>
      <c r="BX758" s="303"/>
      <c r="BY758" s="302"/>
      <c r="BZ758" s="302"/>
      <c r="CA758" s="387"/>
      <c r="CB758" s="395"/>
      <c r="CC758" s="12"/>
      <c r="CD758" s="304"/>
      <c r="CE758" s="14"/>
      <c r="CF758" s="395"/>
      <c r="CG758" s="397"/>
      <c r="CH758" s="300">
        <f t="shared" si="297"/>
        <v>0</v>
      </c>
      <c r="CI758" s="26"/>
      <c r="CJ758" s="17">
        <f t="shared" si="294"/>
        <v>0</v>
      </c>
      <c r="CK758" s="18">
        <f t="shared" si="305"/>
        <v>12.89</v>
      </c>
      <c r="CM758" s="164"/>
      <c r="CN758" s="302"/>
      <c r="CO758" s="13">
        <f t="shared" si="298"/>
        <v>0</v>
      </c>
      <c r="CP758" s="302"/>
      <c r="CQ758" s="13">
        <f t="shared" si="299"/>
        <v>0</v>
      </c>
      <c r="CR758" s="302"/>
      <c r="CS758" s="13">
        <f t="shared" si="300"/>
        <v>0</v>
      </c>
      <c r="CT758" s="302"/>
      <c r="CU758" s="13">
        <f t="shared" si="295"/>
        <v>0</v>
      </c>
      <c r="CV758" s="302"/>
      <c r="CW758" s="13">
        <f t="shared" si="301"/>
        <v>0</v>
      </c>
      <c r="CX758" s="13">
        <f t="shared" si="302"/>
        <v>0</v>
      </c>
      <c r="CY758" s="251">
        <f t="shared" si="303"/>
        <v>0</v>
      </c>
      <c r="CZ758" s="13" t="s">
        <v>29</v>
      </c>
      <c r="DA758" s="13">
        <v>50</v>
      </c>
      <c r="DB758" s="22">
        <f t="shared" si="304"/>
        <v>0</v>
      </c>
      <c r="DD758" s="24"/>
      <c r="DF758" s="163"/>
      <c r="DH758" s="24"/>
      <c r="DI758" s="447"/>
      <c r="DJ758" s="163"/>
    </row>
    <row r="759" spans="1:114" s="7" customFormat="1">
      <c r="A759" s="277">
        <f t="shared" si="288"/>
        <v>50</v>
      </c>
      <c r="B759" s="21" t="e">
        <f>'Calculateur de trading'!I759/C759/W759</f>
        <v>#DIV/0!</v>
      </c>
      <c r="C759" s="278">
        <f t="shared" si="289"/>
        <v>10</v>
      </c>
      <c r="D759" s="426"/>
      <c r="E759" s="273">
        <f t="shared" si="290"/>
        <v>100</v>
      </c>
      <c r="F759" s="271">
        <f t="shared" si="282"/>
        <v>2</v>
      </c>
      <c r="G759" s="271" t="e">
        <f t="shared" si="283"/>
        <v>#DIV/0!</v>
      </c>
      <c r="H759" s="272">
        <f t="shared" si="284"/>
        <v>20</v>
      </c>
      <c r="I759" s="270"/>
      <c r="J759" s="273">
        <f t="shared" si="291"/>
        <v>200</v>
      </c>
      <c r="K759" s="271">
        <f t="shared" si="285"/>
        <v>4</v>
      </c>
      <c r="L759" s="271" t="e">
        <f t="shared" si="286"/>
        <v>#DIV/0!</v>
      </c>
      <c r="M759" s="272">
        <f t="shared" si="287"/>
        <v>40</v>
      </c>
      <c r="N759" s="389"/>
      <c r="O759" s="455" t="e">
        <f>(A759*B759*W759)+(B759*'Calculateur de trading'!H759)</f>
        <v>#DIV/0!</v>
      </c>
      <c r="P759" s="274" t="e">
        <f>O759/'Déscriptions des trades'!CK759</f>
        <v>#DIV/0!</v>
      </c>
      <c r="Q759" s="456" t="e">
        <f>'Déscriptions des trades'!CK759-O759</f>
        <v>#DIV/0!</v>
      </c>
      <c r="R759" s="466" t="e">
        <f t="shared" si="292"/>
        <v>#DIV/0!</v>
      </c>
      <c r="S759" s="389"/>
      <c r="T759" s="12"/>
      <c r="U759" s="25"/>
      <c r="V759" s="15"/>
      <c r="W759" s="490">
        <f t="shared" si="296"/>
        <v>0</v>
      </c>
      <c r="X759" s="21" t="e">
        <f>W759*U759/'Déscriptions des trades'!CK759*'Déscriptions des trades'!B759</f>
        <v>#DIV/0!</v>
      </c>
      <c r="Y759" s="459"/>
      <c r="Z759" s="389"/>
      <c r="AA759" s="23">
        <f t="shared" si="293"/>
        <v>0.1</v>
      </c>
      <c r="AB759" s="17" t="e">
        <f>(AA759*'Déscriptions des trades'!U759*'Déscriptions des trades'!B759/'Déscriptions des trades'!CK759)*'Déscriptions des trades'!W759</f>
        <v>#DIV/0!</v>
      </c>
      <c r="AC759" s="265" t="e">
        <f>AB759*'Déscriptions des trades'!CK759</f>
        <v>#DIV/0!</v>
      </c>
      <c r="AD759" s="266" t="e">
        <f>'Déscriptions des trades'!CK759-AC759</f>
        <v>#DIV/0!</v>
      </c>
      <c r="AE759" s="389"/>
      <c r="AF759" s="399">
        <v>755</v>
      </c>
      <c r="AG759" s="389"/>
      <c r="AH759" s="20"/>
      <c r="AI759" s="303"/>
      <c r="AJ759" s="307"/>
      <c r="AK759" s="161"/>
      <c r="AL759" s="305"/>
      <c r="AM759" s="305"/>
      <c r="AN759" s="162"/>
      <c r="AO759" s="439"/>
      <c r="AP759" s="162"/>
      <c r="AQ759" s="113"/>
      <c r="AR759" s="113"/>
      <c r="AS759" s="384"/>
      <c r="AT759" s="306"/>
      <c r="AU759" s="306"/>
      <c r="AV759" s="160"/>
      <c r="AW759" s="158"/>
      <c r="AX759" s="385"/>
      <c r="AY759" s="453"/>
      <c r="AZ759" s="165"/>
      <c r="BA759" s="301"/>
      <c r="BB759" s="165"/>
      <c r="BC759" s="301"/>
      <c r="BD759" s="165"/>
      <c r="BE759" s="302"/>
      <c r="BF759" s="302"/>
      <c r="BG759" s="165"/>
      <c r="BH759" s="303"/>
      <c r="BI759" s="165"/>
      <c r="BJ759" s="304"/>
      <c r="BK759" s="394"/>
      <c r="BL759" s="302"/>
      <c r="BM759" s="302"/>
      <c r="BN759" s="394"/>
      <c r="BO759" s="302"/>
      <c r="BP759" s="13"/>
      <c r="BQ759" s="302"/>
      <c r="BR759" s="13"/>
      <c r="BS759" s="302"/>
      <c r="BT759" s="13"/>
      <c r="BU759" s="302"/>
      <c r="BV759" s="386"/>
      <c r="BW759" s="303"/>
      <c r="BX759" s="303"/>
      <c r="BY759" s="302"/>
      <c r="BZ759" s="302"/>
      <c r="CA759" s="387"/>
      <c r="CB759" s="395"/>
      <c r="CC759" s="12"/>
      <c r="CD759" s="304"/>
      <c r="CE759" s="14"/>
      <c r="CF759" s="395"/>
      <c r="CG759" s="397"/>
      <c r="CH759" s="300">
        <f t="shared" si="297"/>
        <v>0</v>
      </c>
      <c r="CI759" s="26"/>
      <c r="CJ759" s="17">
        <f t="shared" si="294"/>
        <v>0</v>
      </c>
      <c r="CK759" s="18">
        <f t="shared" si="305"/>
        <v>12.89</v>
      </c>
      <c r="CM759" s="164"/>
      <c r="CN759" s="302"/>
      <c r="CO759" s="13">
        <f t="shared" si="298"/>
        <v>0</v>
      </c>
      <c r="CP759" s="302"/>
      <c r="CQ759" s="13">
        <f t="shared" si="299"/>
        <v>0</v>
      </c>
      <c r="CR759" s="302"/>
      <c r="CS759" s="13">
        <f t="shared" si="300"/>
        <v>0</v>
      </c>
      <c r="CT759" s="302"/>
      <c r="CU759" s="13">
        <f t="shared" si="295"/>
        <v>0</v>
      </c>
      <c r="CV759" s="302"/>
      <c r="CW759" s="13">
        <f t="shared" si="301"/>
        <v>0</v>
      </c>
      <c r="CX759" s="13">
        <f t="shared" si="302"/>
        <v>0</v>
      </c>
      <c r="CY759" s="251">
        <f t="shared" si="303"/>
        <v>0</v>
      </c>
      <c r="CZ759" s="13" t="s">
        <v>29</v>
      </c>
      <c r="DA759" s="13">
        <v>50</v>
      </c>
      <c r="DB759" s="22">
        <f t="shared" si="304"/>
        <v>0</v>
      </c>
      <c r="DD759" s="24"/>
      <c r="DF759" s="163"/>
      <c r="DH759" s="24"/>
      <c r="DI759" s="447"/>
      <c r="DJ759" s="163"/>
    </row>
    <row r="760" spans="1:114" s="7" customFormat="1">
      <c r="A760" s="277">
        <f t="shared" si="288"/>
        <v>50</v>
      </c>
      <c r="B760" s="21" t="e">
        <f>'Calculateur de trading'!I760/C760/W760</f>
        <v>#DIV/0!</v>
      </c>
      <c r="C760" s="278">
        <f t="shared" si="289"/>
        <v>10</v>
      </c>
      <c r="D760" s="278"/>
      <c r="E760" s="273">
        <f t="shared" si="290"/>
        <v>100</v>
      </c>
      <c r="F760" s="271">
        <f t="shared" si="282"/>
        <v>2</v>
      </c>
      <c r="G760" s="271" t="e">
        <f t="shared" si="283"/>
        <v>#DIV/0!</v>
      </c>
      <c r="H760" s="272">
        <f t="shared" si="284"/>
        <v>20</v>
      </c>
      <c r="I760" s="270"/>
      <c r="J760" s="273">
        <f t="shared" si="291"/>
        <v>200</v>
      </c>
      <c r="K760" s="271">
        <f t="shared" si="285"/>
        <v>4</v>
      </c>
      <c r="L760" s="271" t="e">
        <f t="shared" si="286"/>
        <v>#DIV/0!</v>
      </c>
      <c r="M760" s="272">
        <f t="shared" si="287"/>
        <v>40</v>
      </c>
      <c r="N760" s="389"/>
      <c r="O760" s="455" t="e">
        <f>(A760*B760*W760)+(B760*'Calculateur de trading'!H760)</f>
        <v>#DIV/0!</v>
      </c>
      <c r="P760" s="274" t="e">
        <f>O760/'Déscriptions des trades'!CK760</f>
        <v>#DIV/0!</v>
      </c>
      <c r="Q760" s="456" t="e">
        <f>'Déscriptions des trades'!CK760-O760</f>
        <v>#DIV/0!</v>
      </c>
      <c r="R760" s="466" t="e">
        <f t="shared" si="292"/>
        <v>#DIV/0!</v>
      </c>
      <c r="S760" s="389"/>
      <c r="T760" s="12"/>
      <c r="U760" s="25"/>
      <c r="V760" s="15"/>
      <c r="W760" s="490">
        <f t="shared" si="296"/>
        <v>0</v>
      </c>
      <c r="X760" s="21" t="e">
        <f>W760*U760/'Déscriptions des trades'!CK760*'Déscriptions des trades'!B760</f>
        <v>#DIV/0!</v>
      </c>
      <c r="Y760" s="459"/>
      <c r="Z760" s="389"/>
      <c r="AA760" s="23">
        <f t="shared" si="293"/>
        <v>0.1</v>
      </c>
      <c r="AB760" s="17" t="e">
        <f>(AA760*'Déscriptions des trades'!U760*'Déscriptions des trades'!B760/'Déscriptions des trades'!CK760)*'Déscriptions des trades'!W760</f>
        <v>#DIV/0!</v>
      </c>
      <c r="AC760" s="265" t="e">
        <f>AB760*'Déscriptions des trades'!CK760</f>
        <v>#DIV/0!</v>
      </c>
      <c r="AD760" s="266" t="e">
        <f>'Déscriptions des trades'!CK760-AC760</f>
        <v>#DIV/0!</v>
      </c>
      <c r="AE760" s="389"/>
      <c r="AF760" s="399">
        <v>756</v>
      </c>
      <c r="AG760" s="389"/>
      <c r="AH760" s="20"/>
      <c r="AI760" s="303"/>
      <c r="AJ760" s="307"/>
      <c r="AK760" s="161"/>
      <c r="AL760" s="305"/>
      <c r="AM760" s="305"/>
      <c r="AN760" s="162"/>
      <c r="AO760" s="439"/>
      <c r="AP760" s="162"/>
      <c r="AQ760" s="113"/>
      <c r="AR760" s="113"/>
      <c r="AS760" s="384"/>
      <c r="AT760" s="306"/>
      <c r="AU760" s="306"/>
      <c r="AV760" s="160"/>
      <c r="AW760" s="158"/>
      <c r="AX760" s="385"/>
      <c r="AY760" s="453"/>
      <c r="AZ760" s="165"/>
      <c r="BA760" s="301"/>
      <c r="BB760" s="165"/>
      <c r="BC760" s="301"/>
      <c r="BD760" s="165"/>
      <c r="BE760" s="302"/>
      <c r="BF760" s="302"/>
      <c r="BG760" s="165"/>
      <c r="BH760" s="303"/>
      <c r="BI760" s="165"/>
      <c r="BJ760" s="304"/>
      <c r="BK760" s="394"/>
      <c r="BL760" s="302"/>
      <c r="BM760" s="302"/>
      <c r="BN760" s="394"/>
      <c r="BO760" s="302"/>
      <c r="BP760" s="13"/>
      <c r="BQ760" s="302"/>
      <c r="BR760" s="13"/>
      <c r="BS760" s="302"/>
      <c r="BT760" s="13"/>
      <c r="BU760" s="302"/>
      <c r="BV760" s="386"/>
      <c r="BW760" s="303"/>
      <c r="BX760" s="303"/>
      <c r="BY760" s="302"/>
      <c r="BZ760" s="302"/>
      <c r="CA760" s="387"/>
      <c r="CB760" s="395"/>
      <c r="CC760" s="12"/>
      <c r="CD760" s="304"/>
      <c r="CE760" s="14"/>
      <c r="CF760" s="395"/>
      <c r="CG760" s="397"/>
      <c r="CH760" s="300">
        <f t="shared" si="297"/>
        <v>0</v>
      </c>
      <c r="CI760" s="26"/>
      <c r="CJ760" s="17">
        <f t="shared" si="294"/>
        <v>0</v>
      </c>
      <c r="CK760" s="18">
        <f t="shared" si="305"/>
        <v>12.89</v>
      </c>
      <c r="CM760" s="164"/>
      <c r="CN760" s="302"/>
      <c r="CO760" s="13">
        <f t="shared" si="298"/>
        <v>0</v>
      </c>
      <c r="CP760" s="302"/>
      <c r="CQ760" s="13">
        <f t="shared" si="299"/>
        <v>0</v>
      </c>
      <c r="CR760" s="302"/>
      <c r="CS760" s="13">
        <f t="shared" si="300"/>
        <v>0</v>
      </c>
      <c r="CT760" s="302"/>
      <c r="CU760" s="13">
        <f t="shared" si="295"/>
        <v>0</v>
      </c>
      <c r="CV760" s="302"/>
      <c r="CW760" s="13">
        <f t="shared" si="301"/>
        <v>0</v>
      </c>
      <c r="CX760" s="13">
        <f t="shared" si="302"/>
        <v>0</v>
      </c>
      <c r="CY760" s="251">
        <f t="shared" si="303"/>
        <v>0</v>
      </c>
      <c r="CZ760" s="13" t="s">
        <v>29</v>
      </c>
      <c r="DA760" s="13">
        <v>50</v>
      </c>
      <c r="DB760" s="22">
        <f t="shared" si="304"/>
        <v>0</v>
      </c>
      <c r="DD760" s="24"/>
      <c r="DF760" s="163"/>
      <c r="DH760" s="24"/>
      <c r="DI760" s="447"/>
      <c r="DJ760" s="163"/>
    </row>
    <row r="761" spans="1:114" s="7" customFormat="1">
      <c r="A761" s="277">
        <f t="shared" si="288"/>
        <v>50</v>
      </c>
      <c r="B761" s="21" t="e">
        <f>'Calculateur de trading'!I761/C761/W761</f>
        <v>#DIV/0!</v>
      </c>
      <c r="C761" s="278">
        <f t="shared" si="289"/>
        <v>10</v>
      </c>
      <c r="D761" s="426"/>
      <c r="E761" s="273">
        <f t="shared" si="290"/>
        <v>100</v>
      </c>
      <c r="F761" s="271">
        <f t="shared" si="282"/>
        <v>2</v>
      </c>
      <c r="G761" s="271" t="e">
        <f t="shared" si="283"/>
        <v>#DIV/0!</v>
      </c>
      <c r="H761" s="272">
        <f t="shared" si="284"/>
        <v>20</v>
      </c>
      <c r="I761" s="270"/>
      <c r="J761" s="273">
        <f t="shared" si="291"/>
        <v>200</v>
      </c>
      <c r="K761" s="271">
        <f t="shared" si="285"/>
        <v>4</v>
      </c>
      <c r="L761" s="271" t="e">
        <f t="shared" si="286"/>
        <v>#DIV/0!</v>
      </c>
      <c r="M761" s="272">
        <f t="shared" si="287"/>
        <v>40</v>
      </c>
      <c r="N761" s="389"/>
      <c r="O761" s="455" t="e">
        <f>(A761*B761*W761)+(B761*'Calculateur de trading'!H761)</f>
        <v>#DIV/0!</v>
      </c>
      <c r="P761" s="274" t="e">
        <f>O761/'Déscriptions des trades'!CK761</f>
        <v>#DIV/0!</v>
      </c>
      <c r="Q761" s="456" t="e">
        <f>'Déscriptions des trades'!CK761-O761</f>
        <v>#DIV/0!</v>
      </c>
      <c r="R761" s="466" t="e">
        <f t="shared" si="292"/>
        <v>#DIV/0!</v>
      </c>
      <c r="S761" s="389"/>
      <c r="T761" s="12"/>
      <c r="U761" s="25"/>
      <c r="V761" s="15"/>
      <c r="W761" s="490">
        <f t="shared" si="296"/>
        <v>0</v>
      </c>
      <c r="X761" s="21" t="e">
        <f>W761*U761/'Déscriptions des trades'!CK761*'Déscriptions des trades'!B761</f>
        <v>#DIV/0!</v>
      </c>
      <c r="Y761" s="459"/>
      <c r="Z761" s="389"/>
      <c r="AA761" s="23">
        <f t="shared" si="293"/>
        <v>0.1</v>
      </c>
      <c r="AB761" s="17" t="e">
        <f>(AA761*'Déscriptions des trades'!U761*'Déscriptions des trades'!B761/'Déscriptions des trades'!CK761)*'Déscriptions des trades'!W761</f>
        <v>#DIV/0!</v>
      </c>
      <c r="AC761" s="265" t="e">
        <f>AB761*'Déscriptions des trades'!CK761</f>
        <v>#DIV/0!</v>
      </c>
      <c r="AD761" s="266" t="e">
        <f>'Déscriptions des trades'!CK761-AC761</f>
        <v>#DIV/0!</v>
      </c>
      <c r="AE761" s="389"/>
      <c r="AF761" s="399">
        <v>757</v>
      </c>
      <c r="AG761" s="389"/>
      <c r="AH761" s="20"/>
      <c r="AI761" s="303"/>
      <c r="AJ761" s="307"/>
      <c r="AK761" s="161"/>
      <c r="AL761" s="305"/>
      <c r="AM761" s="305"/>
      <c r="AN761" s="162"/>
      <c r="AO761" s="439"/>
      <c r="AP761" s="162"/>
      <c r="AQ761" s="113"/>
      <c r="AR761" s="113"/>
      <c r="AS761" s="384"/>
      <c r="AT761" s="306"/>
      <c r="AU761" s="306"/>
      <c r="AV761" s="160"/>
      <c r="AW761" s="158"/>
      <c r="AX761" s="385"/>
      <c r="AY761" s="453"/>
      <c r="AZ761" s="165"/>
      <c r="BA761" s="301"/>
      <c r="BB761" s="165"/>
      <c r="BC761" s="301"/>
      <c r="BD761" s="165"/>
      <c r="BE761" s="302"/>
      <c r="BF761" s="302"/>
      <c r="BG761" s="165"/>
      <c r="BH761" s="303"/>
      <c r="BI761" s="165"/>
      <c r="BJ761" s="304"/>
      <c r="BK761" s="394"/>
      <c r="BL761" s="302"/>
      <c r="BM761" s="302"/>
      <c r="BN761" s="394"/>
      <c r="BO761" s="302"/>
      <c r="BP761" s="13"/>
      <c r="BQ761" s="302"/>
      <c r="BR761" s="13"/>
      <c r="BS761" s="302"/>
      <c r="BT761" s="13"/>
      <c r="BU761" s="302"/>
      <c r="BV761" s="386"/>
      <c r="BW761" s="303"/>
      <c r="BX761" s="303"/>
      <c r="BY761" s="302"/>
      <c r="BZ761" s="302"/>
      <c r="CA761" s="387"/>
      <c r="CB761" s="395"/>
      <c r="CC761" s="12"/>
      <c r="CD761" s="304"/>
      <c r="CE761" s="14"/>
      <c r="CF761" s="395"/>
      <c r="CG761" s="397"/>
      <c r="CH761" s="300">
        <f t="shared" si="297"/>
        <v>0</v>
      </c>
      <c r="CI761" s="26"/>
      <c r="CJ761" s="17">
        <f t="shared" si="294"/>
        <v>0</v>
      </c>
      <c r="CK761" s="18">
        <f t="shared" si="305"/>
        <v>12.89</v>
      </c>
      <c r="CM761" s="164"/>
      <c r="CN761" s="302"/>
      <c r="CO761" s="13">
        <f t="shared" si="298"/>
        <v>0</v>
      </c>
      <c r="CP761" s="302"/>
      <c r="CQ761" s="13">
        <f t="shared" si="299"/>
        <v>0</v>
      </c>
      <c r="CR761" s="302"/>
      <c r="CS761" s="13">
        <f t="shared" si="300"/>
        <v>0</v>
      </c>
      <c r="CT761" s="302"/>
      <c r="CU761" s="13">
        <f t="shared" si="295"/>
        <v>0</v>
      </c>
      <c r="CV761" s="302"/>
      <c r="CW761" s="13">
        <f t="shared" si="301"/>
        <v>0</v>
      </c>
      <c r="CX761" s="13">
        <f t="shared" si="302"/>
        <v>0</v>
      </c>
      <c r="CY761" s="251">
        <f t="shared" si="303"/>
        <v>0</v>
      </c>
      <c r="CZ761" s="13" t="s">
        <v>29</v>
      </c>
      <c r="DA761" s="13">
        <v>50</v>
      </c>
      <c r="DB761" s="22">
        <f t="shared" si="304"/>
        <v>0</v>
      </c>
      <c r="DD761" s="24"/>
      <c r="DF761" s="163"/>
      <c r="DH761" s="24"/>
      <c r="DI761" s="447"/>
      <c r="DJ761" s="163"/>
    </row>
    <row r="762" spans="1:114" s="7" customFormat="1">
      <c r="A762" s="277">
        <f t="shared" si="288"/>
        <v>50</v>
      </c>
      <c r="B762" s="21" t="e">
        <f>'Calculateur de trading'!I762/C762/W762</f>
        <v>#DIV/0!</v>
      </c>
      <c r="C762" s="278">
        <f t="shared" si="289"/>
        <v>10</v>
      </c>
      <c r="D762" s="426"/>
      <c r="E762" s="273">
        <f t="shared" si="290"/>
        <v>100</v>
      </c>
      <c r="F762" s="271">
        <f t="shared" si="282"/>
        <v>2</v>
      </c>
      <c r="G762" s="271" t="e">
        <f t="shared" si="283"/>
        <v>#DIV/0!</v>
      </c>
      <c r="H762" s="272">
        <f t="shared" si="284"/>
        <v>20</v>
      </c>
      <c r="I762" s="270"/>
      <c r="J762" s="273">
        <f t="shared" si="291"/>
        <v>200</v>
      </c>
      <c r="K762" s="271">
        <f t="shared" si="285"/>
        <v>4</v>
      </c>
      <c r="L762" s="271" t="e">
        <f t="shared" si="286"/>
        <v>#DIV/0!</v>
      </c>
      <c r="M762" s="272">
        <f t="shared" si="287"/>
        <v>40</v>
      </c>
      <c r="N762" s="389"/>
      <c r="O762" s="455" t="e">
        <f>(A762*B762*W762)+(B762*'Calculateur de trading'!H762)</f>
        <v>#DIV/0!</v>
      </c>
      <c r="P762" s="274" t="e">
        <f>O762/'Déscriptions des trades'!CK762</f>
        <v>#DIV/0!</v>
      </c>
      <c r="Q762" s="456" t="e">
        <f>'Déscriptions des trades'!CK762-O762</f>
        <v>#DIV/0!</v>
      </c>
      <c r="R762" s="466" t="e">
        <f t="shared" si="292"/>
        <v>#DIV/0!</v>
      </c>
      <c r="S762" s="389"/>
      <c r="T762" s="12"/>
      <c r="U762" s="25"/>
      <c r="V762" s="15"/>
      <c r="W762" s="490">
        <f t="shared" si="296"/>
        <v>0</v>
      </c>
      <c r="X762" s="21" t="e">
        <f>W762*U762/'Déscriptions des trades'!CK762*'Déscriptions des trades'!B762</f>
        <v>#DIV/0!</v>
      </c>
      <c r="Y762" s="459"/>
      <c r="Z762" s="389"/>
      <c r="AA762" s="23">
        <f t="shared" si="293"/>
        <v>0.1</v>
      </c>
      <c r="AB762" s="17" t="e">
        <f>(AA762*'Déscriptions des trades'!U762*'Déscriptions des trades'!B762/'Déscriptions des trades'!CK762)*'Déscriptions des trades'!W762</f>
        <v>#DIV/0!</v>
      </c>
      <c r="AC762" s="265" t="e">
        <f>AB762*'Déscriptions des trades'!CK762</f>
        <v>#DIV/0!</v>
      </c>
      <c r="AD762" s="266" t="e">
        <f>'Déscriptions des trades'!CK762-AC762</f>
        <v>#DIV/0!</v>
      </c>
      <c r="AE762" s="389"/>
      <c r="AF762" s="399">
        <v>758</v>
      </c>
      <c r="AG762" s="389"/>
      <c r="AH762" s="20"/>
      <c r="AI762" s="303"/>
      <c r="AJ762" s="307"/>
      <c r="AK762" s="161"/>
      <c r="AL762" s="305"/>
      <c r="AM762" s="305"/>
      <c r="AN762" s="162"/>
      <c r="AO762" s="439"/>
      <c r="AP762" s="162"/>
      <c r="AQ762" s="113"/>
      <c r="AR762" s="113"/>
      <c r="AS762" s="384"/>
      <c r="AT762" s="306"/>
      <c r="AU762" s="306"/>
      <c r="AV762" s="160"/>
      <c r="AW762" s="158"/>
      <c r="AX762" s="385"/>
      <c r="AY762" s="453"/>
      <c r="AZ762" s="165"/>
      <c r="BA762" s="301"/>
      <c r="BB762" s="165"/>
      <c r="BC762" s="301"/>
      <c r="BD762" s="165"/>
      <c r="BE762" s="302"/>
      <c r="BF762" s="302"/>
      <c r="BG762" s="165"/>
      <c r="BH762" s="303"/>
      <c r="BI762" s="165"/>
      <c r="BJ762" s="304"/>
      <c r="BK762" s="394"/>
      <c r="BL762" s="302"/>
      <c r="BM762" s="302"/>
      <c r="BN762" s="394"/>
      <c r="BO762" s="302"/>
      <c r="BP762" s="13"/>
      <c r="BQ762" s="302"/>
      <c r="BR762" s="13"/>
      <c r="BS762" s="302"/>
      <c r="BT762" s="13"/>
      <c r="BU762" s="302"/>
      <c r="BV762" s="386"/>
      <c r="BW762" s="303"/>
      <c r="BX762" s="303"/>
      <c r="BY762" s="302"/>
      <c r="BZ762" s="302"/>
      <c r="CA762" s="387"/>
      <c r="CB762" s="395"/>
      <c r="CC762" s="12"/>
      <c r="CD762" s="304"/>
      <c r="CE762" s="14"/>
      <c r="CF762" s="395"/>
      <c r="CG762" s="397"/>
      <c r="CH762" s="300">
        <f t="shared" si="297"/>
        <v>0</v>
      </c>
      <c r="CI762" s="26"/>
      <c r="CJ762" s="17">
        <f t="shared" si="294"/>
        <v>0</v>
      </c>
      <c r="CK762" s="18">
        <f t="shared" si="305"/>
        <v>12.89</v>
      </c>
      <c r="CM762" s="164"/>
      <c r="CN762" s="302"/>
      <c r="CO762" s="13">
        <f t="shared" si="298"/>
        <v>0</v>
      </c>
      <c r="CP762" s="302"/>
      <c r="CQ762" s="13">
        <f t="shared" si="299"/>
        <v>0</v>
      </c>
      <c r="CR762" s="302"/>
      <c r="CS762" s="13">
        <f t="shared" si="300"/>
        <v>0</v>
      </c>
      <c r="CT762" s="302"/>
      <c r="CU762" s="13">
        <f t="shared" si="295"/>
        <v>0</v>
      </c>
      <c r="CV762" s="302"/>
      <c r="CW762" s="13">
        <f t="shared" si="301"/>
        <v>0</v>
      </c>
      <c r="CX762" s="13">
        <f t="shared" si="302"/>
        <v>0</v>
      </c>
      <c r="CY762" s="251">
        <f t="shared" si="303"/>
        <v>0</v>
      </c>
      <c r="CZ762" s="13" t="s">
        <v>29</v>
      </c>
      <c r="DA762" s="13">
        <v>50</v>
      </c>
      <c r="DB762" s="22">
        <f t="shared" si="304"/>
        <v>0</v>
      </c>
      <c r="DD762" s="24"/>
      <c r="DF762" s="163"/>
      <c r="DH762" s="24"/>
      <c r="DI762" s="447"/>
      <c r="DJ762" s="163"/>
    </row>
    <row r="763" spans="1:114" s="7" customFormat="1">
      <c r="A763" s="277">
        <f t="shared" si="288"/>
        <v>50</v>
      </c>
      <c r="B763" s="21" t="e">
        <f>'Calculateur de trading'!I763/C763/W763</f>
        <v>#DIV/0!</v>
      </c>
      <c r="C763" s="278">
        <f t="shared" si="289"/>
        <v>10</v>
      </c>
      <c r="D763" s="278"/>
      <c r="E763" s="273">
        <f t="shared" si="290"/>
        <v>100</v>
      </c>
      <c r="F763" s="271">
        <f t="shared" si="282"/>
        <v>2</v>
      </c>
      <c r="G763" s="271" t="e">
        <f t="shared" si="283"/>
        <v>#DIV/0!</v>
      </c>
      <c r="H763" s="272">
        <f t="shared" si="284"/>
        <v>20</v>
      </c>
      <c r="I763" s="270"/>
      <c r="J763" s="273">
        <f t="shared" si="291"/>
        <v>200</v>
      </c>
      <c r="K763" s="271">
        <f t="shared" si="285"/>
        <v>4</v>
      </c>
      <c r="L763" s="271" t="e">
        <f t="shared" si="286"/>
        <v>#DIV/0!</v>
      </c>
      <c r="M763" s="272">
        <f t="shared" si="287"/>
        <v>40</v>
      </c>
      <c r="N763" s="389"/>
      <c r="O763" s="455" t="e">
        <f>(A763*B763*W763)+(B763*'Calculateur de trading'!H763)</f>
        <v>#DIV/0!</v>
      </c>
      <c r="P763" s="274" t="e">
        <f>O763/'Déscriptions des trades'!CK763</f>
        <v>#DIV/0!</v>
      </c>
      <c r="Q763" s="456" t="e">
        <f>'Déscriptions des trades'!CK763-O763</f>
        <v>#DIV/0!</v>
      </c>
      <c r="R763" s="466" t="e">
        <f t="shared" si="292"/>
        <v>#DIV/0!</v>
      </c>
      <c r="S763" s="389"/>
      <c r="T763" s="12"/>
      <c r="U763" s="25"/>
      <c r="V763" s="15"/>
      <c r="W763" s="490">
        <f t="shared" si="296"/>
        <v>0</v>
      </c>
      <c r="X763" s="21" t="e">
        <f>W763*U763/'Déscriptions des trades'!CK763*'Déscriptions des trades'!B763</f>
        <v>#DIV/0!</v>
      </c>
      <c r="Y763" s="459"/>
      <c r="Z763" s="389"/>
      <c r="AA763" s="23">
        <f t="shared" si="293"/>
        <v>0.1</v>
      </c>
      <c r="AB763" s="17" t="e">
        <f>(AA763*'Déscriptions des trades'!U763*'Déscriptions des trades'!B763/'Déscriptions des trades'!CK763)*'Déscriptions des trades'!W763</f>
        <v>#DIV/0!</v>
      </c>
      <c r="AC763" s="265" t="e">
        <f>AB763*'Déscriptions des trades'!CK763</f>
        <v>#DIV/0!</v>
      </c>
      <c r="AD763" s="266" t="e">
        <f>'Déscriptions des trades'!CK763-AC763</f>
        <v>#DIV/0!</v>
      </c>
      <c r="AE763" s="389"/>
      <c r="AF763" s="399">
        <v>759</v>
      </c>
      <c r="AG763" s="389"/>
      <c r="AH763" s="20"/>
      <c r="AI763" s="303"/>
      <c r="AJ763" s="307"/>
      <c r="AK763" s="161"/>
      <c r="AL763" s="305"/>
      <c r="AM763" s="305"/>
      <c r="AN763" s="162"/>
      <c r="AO763" s="439"/>
      <c r="AP763" s="162"/>
      <c r="AQ763" s="113"/>
      <c r="AR763" s="113"/>
      <c r="AS763" s="384"/>
      <c r="AT763" s="306"/>
      <c r="AU763" s="306"/>
      <c r="AV763" s="160"/>
      <c r="AW763" s="158"/>
      <c r="AX763" s="385"/>
      <c r="AY763" s="453"/>
      <c r="AZ763" s="165"/>
      <c r="BA763" s="301"/>
      <c r="BB763" s="165"/>
      <c r="BC763" s="301"/>
      <c r="BD763" s="165"/>
      <c r="BE763" s="302"/>
      <c r="BF763" s="302"/>
      <c r="BG763" s="165"/>
      <c r="BH763" s="303"/>
      <c r="BI763" s="165"/>
      <c r="BJ763" s="304"/>
      <c r="BK763" s="394"/>
      <c r="BL763" s="302"/>
      <c r="BM763" s="302"/>
      <c r="BN763" s="394"/>
      <c r="BO763" s="302"/>
      <c r="BP763" s="13"/>
      <c r="BQ763" s="302"/>
      <c r="BR763" s="13"/>
      <c r="BS763" s="302"/>
      <c r="BT763" s="13"/>
      <c r="BU763" s="302"/>
      <c r="BV763" s="386"/>
      <c r="BW763" s="303"/>
      <c r="BX763" s="303"/>
      <c r="BY763" s="302"/>
      <c r="BZ763" s="302"/>
      <c r="CA763" s="387"/>
      <c r="CB763" s="395"/>
      <c r="CC763" s="12"/>
      <c r="CD763" s="304"/>
      <c r="CE763" s="14"/>
      <c r="CF763" s="395"/>
      <c r="CG763" s="397"/>
      <c r="CH763" s="300">
        <f t="shared" si="297"/>
        <v>0</v>
      </c>
      <c r="CI763" s="26"/>
      <c r="CJ763" s="17">
        <f t="shared" si="294"/>
        <v>0</v>
      </c>
      <c r="CK763" s="18">
        <f t="shared" si="305"/>
        <v>12.89</v>
      </c>
      <c r="CM763" s="164"/>
      <c r="CN763" s="302"/>
      <c r="CO763" s="13">
        <f t="shared" si="298"/>
        <v>0</v>
      </c>
      <c r="CP763" s="302"/>
      <c r="CQ763" s="13">
        <f t="shared" si="299"/>
        <v>0</v>
      </c>
      <c r="CR763" s="302"/>
      <c r="CS763" s="13">
        <f t="shared" si="300"/>
        <v>0</v>
      </c>
      <c r="CT763" s="302"/>
      <c r="CU763" s="13">
        <f t="shared" si="295"/>
        <v>0</v>
      </c>
      <c r="CV763" s="302"/>
      <c r="CW763" s="13">
        <f t="shared" si="301"/>
        <v>0</v>
      </c>
      <c r="CX763" s="13">
        <f t="shared" si="302"/>
        <v>0</v>
      </c>
      <c r="CY763" s="251">
        <f t="shared" si="303"/>
        <v>0</v>
      </c>
      <c r="CZ763" s="13" t="s">
        <v>29</v>
      </c>
      <c r="DA763" s="13">
        <v>50</v>
      </c>
      <c r="DB763" s="22">
        <f t="shared" si="304"/>
        <v>0</v>
      </c>
      <c r="DD763" s="24"/>
      <c r="DF763" s="163"/>
      <c r="DH763" s="24"/>
      <c r="DI763" s="447"/>
      <c r="DJ763" s="163"/>
    </row>
    <row r="764" spans="1:114" s="7" customFormat="1">
      <c r="A764" s="277">
        <f t="shared" si="288"/>
        <v>50</v>
      </c>
      <c r="B764" s="21" t="e">
        <f>'Calculateur de trading'!I764/C764/W764</f>
        <v>#DIV/0!</v>
      </c>
      <c r="C764" s="278">
        <f t="shared" si="289"/>
        <v>10</v>
      </c>
      <c r="D764" s="426"/>
      <c r="E764" s="273">
        <f t="shared" si="290"/>
        <v>100</v>
      </c>
      <c r="F764" s="271">
        <f t="shared" si="282"/>
        <v>2</v>
      </c>
      <c r="G764" s="271" t="e">
        <f t="shared" si="283"/>
        <v>#DIV/0!</v>
      </c>
      <c r="H764" s="272">
        <f t="shared" si="284"/>
        <v>20</v>
      </c>
      <c r="I764" s="270"/>
      <c r="J764" s="273">
        <f t="shared" si="291"/>
        <v>200</v>
      </c>
      <c r="K764" s="271">
        <f t="shared" si="285"/>
        <v>4</v>
      </c>
      <c r="L764" s="271" t="e">
        <f t="shared" si="286"/>
        <v>#DIV/0!</v>
      </c>
      <c r="M764" s="272">
        <f t="shared" si="287"/>
        <v>40</v>
      </c>
      <c r="N764" s="389"/>
      <c r="O764" s="455" t="e">
        <f>(A764*B764*W764)+(B764*'Calculateur de trading'!H764)</f>
        <v>#DIV/0!</v>
      </c>
      <c r="P764" s="274" t="e">
        <f>O764/'Déscriptions des trades'!CK764</f>
        <v>#DIV/0!</v>
      </c>
      <c r="Q764" s="456" t="e">
        <f>'Déscriptions des trades'!CK764-O764</f>
        <v>#DIV/0!</v>
      </c>
      <c r="R764" s="466" t="e">
        <f t="shared" si="292"/>
        <v>#DIV/0!</v>
      </c>
      <c r="S764" s="389"/>
      <c r="T764" s="12"/>
      <c r="U764" s="25"/>
      <c r="V764" s="15"/>
      <c r="W764" s="490">
        <f t="shared" si="296"/>
        <v>0</v>
      </c>
      <c r="X764" s="21" t="e">
        <f>W764*U764/'Déscriptions des trades'!CK764*'Déscriptions des trades'!B764</f>
        <v>#DIV/0!</v>
      </c>
      <c r="Y764" s="459"/>
      <c r="Z764" s="389"/>
      <c r="AA764" s="23">
        <f t="shared" si="293"/>
        <v>0.1</v>
      </c>
      <c r="AB764" s="17" t="e">
        <f>(AA764*'Déscriptions des trades'!U764*'Déscriptions des trades'!B764/'Déscriptions des trades'!CK764)*'Déscriptions des trades'!W764</f>
        <v>#DIV/0!</v>
      </c>
      <c r="AC764" s="265" t="e">
        <f>AB764*'Déscriptions des trades'!CK764</f>
        <v>#DIV/0!</v>
      </c>
      <c r="AD764" s="266" t="e">
        <f>'Déscriptions des trades'!CK764-AC764</f>
        <v>#DIV/0!</v>
      </c>
      <c r="AE764" s="389"/>
      <c r="AF764" s="399">
        <v>760</v>
      </c>
      <c r="AG764" s="389"/>
      <c r="AH764" s="20"/>
      <c r="AI764" s="303"/>
      <c r="AJ764" s="307"/>
      <c r="AK764" s="161"/>
      <c r="AL764" s="305"/>
      <c r="AM764" s="305"/>
      <c r="AN764" s="162"/>
      <c r="AO764" s="439"/>
      <c r="AP764" s="162"/>
      <c r="AQ764" s="113"/>
      <c r="AR764" s="113"/>
      <c r="AS764" s="384"/>
      <c r="AT764" s="306"/>
      <c r="AU764" s="306"/>
      <c r="AV764" s="160"/>
      <c r="AW764" s="158"/>
      <c r="AX764" s="385"/>
      <c r="AY764" s="453"/>
      <c r="AZ764" s="165"/>
      <c r="BA764" s="301"/>
      <c r="BB764" s="165"/>
      <c r="BC764" s="301"/>
      <c r="BD764" s="165"/>
      <c r="BE764" s="302"/>
      <c r="BF764" s="302"/>
      <c r="BG764" s="165"/>
      <c r="BH764" s="303"/>
      <c r="BI764" s="165"/>
      <c r="BJ764" s="304"/>
      <c r="BK764" s="394"/>
      <c r="BL764" s="302"/>
      <c r="BM764" s="302"/>
      <c r="BN764" s="394"/>
      <c r="BO764" s="302"/>
      <c r="BP764" s="13"/>
      <c r="BQ764" s="302"/>
      <c r="BR764" s="13"/>
      <c r="BS764" s="302"/>
      <c r="BT764" s="13"/>
      <c r="BU764" s="302"/>
      <c r="BV764" s="386"/>
      <c r="BW764" s="303"/>
      <c r="BX764" s="303"/>
      <c r="BY764" s="302"/>
      <c r="BZ764" s="302"/>
      <c r="CA764" s="387"/>
      <c r="CB764" s="395"/>
      <c r="CC764" s="12"/>
      <c r="CD764" s="304"/>
      <c r="CE764" s="14"/>
      <c r="CF764" s="395"/>
      <c r="CG764" s="397"/>
      <c r="CH764" s="300">
        <f t="shared" si="297"/>
        <v>0</v>
      </c>
      <c r="CI764" s="26"/>
      <c r="CJ764" s="17">
        <f t="shared" si="294"/>
        <v>0</v>
      </c>
      <c r="CK764" s="18">
        <f t="shared" si="305"/>
        <v>12.89</v>
      </c>
      <c r="CM764" s="164"/>
      <c r="CN764" s="302"/>
      <c r="CO764" s="13">
        <f t="shared" si="298"/>
        <v>0</v>
      </c>
      <c r="CP764" s="302"/>
      <c r="CQ764" s="13">
        <f t="shared" si="299"/>
        <v>0</v>
      </c>
      <c r="CR764" s="302"/>
      <c r="CS764" s="13">
        <f t="shared" si="300"/>
        <v>0</v>
      </c>
      <c r="CT764" s="302"/>
      <c r="CU764" s="13">
        <f t="shared" si="295"/>
        <v>0</v>
      </c>
      <c r="CV764" s="302"/>
      <c r="CW764" s="13">
        <f t="shared" si="301"/>
        <v>0</v>
      </c>
      <c r="CX764" s="13">
        <f t="shared" si="302"/>
        <v>0</v>
      </c>
      <c r="CY764" s="251">
        <f t="shared" si="303"/>
        <v>0</v>
      </c>
      <c r="CZ764" s="13" t="s">
        <v>29</v>
      </c>
      <c r="DA764" s="13">
        <v>50</v>
      </c>
      <c r="DB764" s="22">
        <f t="shared" si="304"/>
        <v>0</v>
      </c>
      <c r="DD764" s="24"/>
      <c r="DF764" s="163"/>
      <c r="DH764" s="24"/>
      <c r="DI764" s="447"/>
      <c r="DJ764" s="163"/>
    </row>
    <row r="765" spans="1:114" s="7" customFormat="1">
      <c r="A765" s="277">
        <f t="shared" si="288"/>
        <v>50</v>
      </c>
      <c r="B765" s="21" t="e">
        <f>'Calculateur de trading'!I765/C765/W765</f>
        <v>#DIV/0!</v>
      </c>
      <c r="C765" s="278">
        <f t="shared" si="289"/>
        <v>10</v>
      </c>
      <c r="D765" s="278"/>
      <c r="E765" s="273">
        <f t="shared" si="290"/>
        <v>100</v>
      </c>
      <c r="F765" s="271">
        <f t="shared" si="282"/>
        <v>2</v>
      </c>
      <c r="G765" s="271" t="e">
        <f t="shared" si="283"/>
        <v>#DIV/0!</v>
      </c>
      <c r="H765" s="272">
        <f t="shared" si="284"/>
        <v>20</v>
      </c>
      <c r="I765" s="270"/>
      <c r="J765" s="273">
        <f t="shared" si="291"/>
        <v>200</v>
      </c>
      <c r="K765" s="271">
        <f t="shared" si="285"/>
        <v>4</v>
      </c>
      <c r="L765" s="271" t="e">
        <f t="shared" si="286"/>
        <v>#DIV/0!</v>
      </c>
      <c r="M765" s="272">
        <f t="shared" si="287"/>
        <v>40</v>
      </c>
      <c r="N765" s="389"/>
      <c r="O765" s="455" t="e">
        <f>(A765*B765*W765)+(B765*'Calculateur de trading'!H765)</f>
        <v>#DIV/0!</v>
      </c>
      <c r="P765" s="274" t="e">
        <f>O765/'Déscriptions des trades'!CK765</f>
        <v>#DIV/0!</v>
      </c>
      <c r="Q765" s="456" t="e">
        <f>'Déscriptions des trades'!CK765-O765</f>
        <v>#DIV/0!</v>
      </c>
      <c r="R765" s="466" t="e">
        <f t="shared" si="292"/>
        <v>#DIV/0!</v>
      </c>
      <c r="S765" s="389"/>
      <c r="T765" s="12"/>
      <c r="U765" s="25"/>
      <c r="V765" s="15"/>
      <c r="W765" s="490">
        <f t="shared" si="296"/>
        <v>0</v>
      </c>
      <c r="X765" s="21" t="e">
        <f>W765*U765/'Déscriptions des trades'!CK765*'Déscriptions des trades'!B765</f>
        <v>#DIV/0!</v>
      </c>
      <c r="Y765" s="459"/>
      <c r="Z765" s="389"/>
      <c r="AA765" s="23">
        <f t="shared" si="293"/>
        <v>0.1</v>
      </c>
      <c r="AB765" s="17" t="e">
        <f>(AA765*'Déscriptions des trades'!U765*'Déscriptions des trades'!B765/'Déscriptions des trades'!CK765)*'Déscriptions des trades'!W765</f>
        <v>#DIV/0!</v>
      </c>
      <c r="AC765" s="265" t="e">
        <f>AB765*'Déscriptions des trades'!CK765</f>
        <v>#DIV/0!</v>
      </c>
      <c r="AD765" s="266" t="e">
        <f>'Déscriptions des trades'!CK765-AC765</f>
        <v>#DIV/0!</v>
      </c>
      <c r="AE765" s="389"/>
      <c r="AF765" s="399">
        <v>761</v>
      </c>
      <c r="AG765" s="389"/>
      <c r="AH765" s="20"/>
      <c r="AI765" s="303"/>
      <c r="AJ765" s="307"/>
      <c r="AK765" s="161"/>
      <c r="AL765" s="305"/>
      <c r="AM765" s="305"/>
      <c r="AN765" s="162"/>
      <c r="AO765" s="439"/>
      <c r="AP765" s="162"/>
      <c r="AQ765" s="113"/>
      <c r="AR765" s="113"/>
      <c r="AS765" s="384"/>
      <c r="AT765" s="306"/>
      <c r="AU765" s="306"/>
      <c r="AV765" s="160"/>
      <c r="AW765" s="158"/>
      <c r="AX765" s="385"/>
      <c r="AY765" s="453"/>
      <c r="AZ765" s="165"/>
      <c r="BA765" s="301"/>
      <c r="BB765" s="165"/>
      <c r="BC765" s="301"/>
      <c r="BD765" s="165"/>
      <c r="BE765" s="302"/>
      <c r="BF765" s="302"/>
      <c r="BG765" s="165"/>
      <c r="BH765" s="303"/>
      <c r="BI765" s="165"/>
      <c r="BJ765" s="304"/>
      <c r="BK765" s="394"/>
      <c r="BL765" s="302"/>
      <c r="BM765" s="302"/>
      <c r="BN765" s="394"/>
      <c r="BO765" s="302"/>
      <c r="BP765" s="13"/>
      <c r="BQ765" s="302"/>
      <c r="BR765" s="13"/>
      <c r="BS765" s="302"/>
      <c r="BT765" s="13"/>
      <c r="BU765" s="302"/>
      <c r="BV765" s="386"/>
      <c r="BW765" s="303"/>
      <c r="BX765" s="303"/>
      <c r="BY765" s="302"/>
      <c r="BZ765" s="302"/>
      <c r="CA765" s="387"/>
      <c r="CB765" s="395"/>
      <c r="CC765" s="12"/>
      <c r="CD765" s="304"/>
      <c r="CE765" s="14"/>
      <c r="CF765" s="395"/>
      <c r="CG765" s="397"/>
      <c r="CH765" s="300">
        <f t="shared" si="297"/>
        <v>0</v>
      </c>
      <c r="CI765" s="26"/>
      <c r="CJ765" s="17">
        <f t="shared" si="294"/>
        <v>0</v>
      </c>
      <c r="CK765" s="18">
        <f t="shared" si="305"/>
        <v>12.89</v>
      </c>
      <c r="CM765" s="164"/>
      <c r="CN765" s="302"/>
      <c r="CO765" s="13">
        <f t="shared" si="298"/>
        <v>0</v>
      </c>
      <c r="CP765" s="302"/>
      <c r="CQ765" s="13">
        <f t="shared" si="299"/>
        <v>0</v>
      </c>
      <c r="CR765" s="302"/>
      <c r="CS765" s="13">
        <f t="shared" si="300"/>
        <v>0</v>
      </c>
      <c r="CT765" s="302"/>
      <c r="CU765" s="13">
        <f t="shared" si="295"/>
        <v>0</v>
      </c>
      <c r="CV765" s="302"/>
      <c r="CW765" s="13">
        <f t="shared" si="301"/>
        <v>0</v>
      </c>
      <c r="CX765" s="13">
        <f t="shared" si="302"/>
        <v>0</v>
      </c>
      <c r="CY765" s="251">
        <f t="shared" si="303"/>
        <v>0</v>
      </c>
      <c r="CZ765" s="13" t="s">
        <v>29</v>
      </c>
      <c r="DA765" s="13">
        <v>50</v>
      </c>
      <c r="DB765" s="22">
        <f t="shared" si="304"/>
        <v>0</v>
      </c>
      <c r="DD765" s="24"/>
      <c r="DF765" s="163"/>
      <c r="DH765" s="24"/>
      <c r="DI765" s="447"/>
      <c r="DJ765" s="163"/>
    </row>
    <row r="766" spans="1:114" s="7" customFormat="1">
      <c r="A766" s="277">
        <f t="shared" si="288"/>
        <v>50</v>
      </c>
      <c r="B766" s="21" t="e">
        <f>'Calculateur de trading'!I766/C766/W766</f>
        <v>#DIV/0!</v>
      </c>
      <c r="C766" s="278">
        <f t="shared" si="289"/>
        <v>10</v>
      </c>
      <c r="D766" s="426"/>
      <c r="E766" s="273">
        <f t="shared" si="290"/>
        <v>100</v>
      </c>
      <c r="F766" s="271">
        <f t="shared" si="282"/>
        <v>2</v>
      </c>
      <c r="G766" s="271" t="e">
        <f t="shared" si="283"/>
        <v>#DIV/0!</v>
      </c>
      <c r="H766" s="272">
        <f t="shared" si="284"/>
        <v>20</v>
      </c>
      <c r="I766" s="270"/>
      <c r="J766" s="273">
        <f t="shared" si="291"/>
        <v>200</v>
      </c>
      <c r="K766" s="271">
        <f t="shared" si="285"/>
        <v>4</v>
      </c>
      <c r="L766" s="271" t="e">
        <f t="shared" si="286"/>
        <v>#DIV/0!</v>
      </c>
      <c r="M766" s="272">
        <f t="shared" si="287"/>
        <v>40</v>
      </c>
      <c r="N766" s="389"/>
      <c r="O766" s="455" t="e">
        <f>(A766*B766*W766)+(B766*'Calculateur de trading'!H766)</f>
        <v>#DIV/0!</v>
      </c>
      <c r="P766" s="274" t="e">
        <f>O766/'Déscriptions des trades'!CK766</f>
        <v>#DIV/0!</v>
      </c>
      <c r="Q766" s="456" t="e">
        <f>'Déscriptions des trades'!CK766-O766</f>
        <v>#DIV/0!</v>
      </c>
      <c r="R766" s="466" t="e">
        <f t="shared" si="292"/>
        <v>#DIV/0!</v>
      </c>
      <c r="S766" s="389"/>
      <c r="T766" s="12"/>
      <c r="U766" s="25"/>
      <c r="V766" s="15"/>
      <c r="W766" s="490">
        <f t="shared" si="296"/>
        <v>0</v>
      </c>
      <c r="X766" s="21" t="e">
        <f>W766*U766/'Déscriptions des trades'!CK766*'Déscriptions des trades'!B766</f>
        <v>#DIV/0!</v>
      </c>
      <c r="Y766" s="459"/>
      <c r="Z766" s="389"/>
      <c r="AA766" s="23">
        <f t="shared" si="293"/>
        <v>0.1</v>
      </c>
      <c r="AB766" s="17" t="e">
        <f>(AA766*'Déscriptions des trades'!U766*'Déscriptions des trades'!B766/'Déscriptions des trades'!CK766)*'Déscriptions des trades'!W766</f>
        <v>#DIV/0!</v>
      </c>
      <c r="AC766" s="265" t="e">
        <f>AB766*'Déscriptions des trades'!CK766</f>
        <v>#DIV/0!</v>
      </c>
      <c r="AD766" s="266" t="e">
        <f>'Déscriptions des trades'!CK766-AC766</f>
        <v>#DIV/0!</v>
      </c>
      <c r="AE766" s="389"/>
      <c r="AF766" s="399">
        <v>762</v>
      </c>
      <c r="AG766" s="389"/>
      <c r="AH766" s="20"/>
      <c r="AI766" s="303"/>
      <c r="AJ766" s="307"/>
      <c r="AK766" s="161"/>
      <c r="AL766" s="305"/>
      <c r="AM766" s="305"/>
      <c r="AN766" s="162"/>
      <c r="AO766" s="439"/>
      <c r="AP766" s="162"/>
      <c r="AQ766" s="113"/>
      <c r="AR766" s="113"/>
      <c r="AS766" s="384"/>
      <c r="AT766" s="306"/>
      <c r="AU766" s="306"/>
      <c r="AV766" s="160"/>
      <c r="AW766" s="158"/>
      <c r="AX766" s="385"/>
      <c r="AY766" s="453"/>
      <c r="AZ766" s="165"/>
      <c r="BA766" s="301"/>
      <c r="BB766" s="165"/>
      <c r="BC766" s="301"/>
      <c r="BD766" s="165"/>
      <c r="BE766" s="302"/>
      <c r="BF766" s="302"/>
      <c r="BG766" s="165"/>
      <c r="BH766" s="303"/>
      <c r="BI766" s="165"/>
      <c r="BJ766" s="304"/>
      <c r="BK766" s="394"/>
      <c r="BL766" s="302"/>
      <c r="BM766" s="302"/>
      <c r="BN766" s="394"/>
      <c r="BO766" s="302"/>
      <c r="BP766" s="13"/>
      <c r="BQ766" s="302"/>
      <c r="BR766" s="13"/>
      <c r="BS766" s="302"/>
      <c r="BT766" s="13"/>
      <c r="BU766" s="302"/>
      <c r="BV766" s="386"/>
      <c r="BW766" s="303"/>
      <c r="BX766" s="303"/>
      <c r="BY766" s="302"/>
      <c r="BZ766" s="302"/>
      <c r="CA766" s="387"/>
      <c r="CB766" s="395"/>
      <c r="CC766" s="12"/>
      <c r="CD766" s="304"/>
      <c r="CE766" s="14"/>
      <c r="CF766" s="395"/>
      <c r="CG766" s="397"/>
      <c r="CH766" s="300">
        <f t="shared" si="297"/>
        <v>0</v>
      </c>
      <c r="CI766" s="26"/>
      <c r="CJ766" s="17">
        <f t="shared" si="294"/>
        <v>0</v>
      </c>
      <c r="CK766" s="18">
        <f t="shared" si="305"/>
        <v>12.89</v>
      </c>
      <c r="CM766" s="164"/>
      <c r="CN766" s="302"/>
      <c r="CO766" s="13">
        <f t="shared" si="298"/>
        <v>0</v>
      </c>
      <c r="CP766" s="302"/>
      <c r="CQ766" s="13">
        <f t="shared" si="299"/>
        <v>0</v>
      </c>
      <c r="CR766" s="302"/>
      <c r="CS766" s="13">
        <f t="shared" si="300"/>
        <v>0</v>
      </c>
      <c r="CT766" s="302"/>
      <c r="CU766" s="13">
        <f t="shared" si="295"/>
        <v>0</v>
      </c>
      <c r="CV766" s="302"/>
      <c r="CW766" s="13">
        <f t="shared" si="301"/>
        <v>0</v>
      </c>
      <c r="CX766" s="13">
        <f t="shared" si="302"/>
        <v>0</v>
      </c>
      <c r="CY766" s="251">
        <f t="shared" si="303"/>
        <v>0</v>
      </c>
      <c r="CZ766" s="13" t="s">
        <v>29</v>
      </c>
      <c r="DA766" s="13">
        <v>50</v>
      </c>
      <c r="DB766" s="22">
        <f t="shared" si="304"/>
        <v>0</v>
      </c>
      <c r="DD766" s="24"/>
      <c r="DF766" s="163"/>
      <c r="DH766" s="24"/>
      <c r="DI766" s="447"/>
      <c r="DJ766" s="163"/>
    </row>
    <row r="767" spans="1:114" s="7" customFormat="1">
      <c r="A767" s="277">
        <f t="shared" si="288"/>
        <v>50</v>
      </c>
      <c r="B767" s="21" t="e">
        <f>'Calculateur de trading'!I767/C767/W767</f>
        <v>#DIV/0!</v>
      </c>
      <c r="C767" s="278">
        <f t="shared" si="289"/>
        <v>10</v>
      </c>
      <c r="D767" s="278"/>
      <c r="E767" s="273">
        <f t="shared" si="290"/>
        <v>100</v>
      </c>
      <c r="F767" s="271">
        <f t="shared" si="282"/>
        <v>2</v>
      </c>
      <c r="G767" s="271" t="e">
        <f t="shared" si="283"/>
        <v>#DIV/0!</v>
      </c>
      <c r="H767" s="272">
        <f t="shared" si="284"/>
        <v>20</v>
      </c>
      <c r="I767" s="270"/>
      <c r="J767" s="273">
        <f t="shared" si="291"/>
        <v>200</v>
      </c>
      <c r="K767" s="271">
        <f t="shared" si="285"/>
        <v>4</v>
      </c>
      <c r="L767" s="271" t="e">
        <f t="shared" si="286"/>
        <v>#DIV/0!</v>
      </c>
      <c r="M767" s="272">
        <f t="shared" si="287"/>
        <v>40</v>
      </c>
      <c r="N767" s="389"/>
      <c r="O767" s="455" t="e">
        <f>(A767*B767*W767)+(B767*'Calculateur de trading'!H767)</f>
        <v>#DIV/0!</v>
      </c>
      <c r="P767" s="274" t="e">
        <f>O767/'Déscriptions des trades'!CK767</f>
        <v>#DIV/0!</v>
      </c>
      <c r="Q767" s="456" t="e">
        <f>'Déscriptions des trades'!CK767-O767</f>
        <v>#DIV/0!</v>
      </c>
      <c r="R767" s="466" t="e">
        <f t="shared" si="292"/>
        <v>#DIV/0!</v>
      </c>
      <c r="S767" s="389"/>
      <c r="T767" s="12"/>
      <c r="U767" s="25"/>
      <c r="V767" s="15"/>
      <c r="W767" s="490">
        <f t="shared" si="296"/>
        <v>0</v>
      </c>
      <c r="X767" s="21" t="e">
        <f>W767*U767/'Déscriptions des trades'!CK767*'Déscriptions des trades'!B767</f>
        <v>#DIV/0!</v>
      </c>
      <c r="Y767" s="459"/>
      <c r="Z767" s="389"/>
      <c r="AA767" s="23">
        <f t="shared" si="293"/>
        <v>0.1</v>
      </c>
      <c r="AB767" s="17" t="e">
        <f>(AA767*'Déscriptions des trades'!U767*'Déscriptions des trades'!B767/'Déscriptions des trades'!CK767)*'Déscriptions des trades'!W767</f>
        <v>#DIV/0!</v>
      </c>
      <c r="AC767" s="265" t="e">
        <f>AB767*'Déscriptions des trades'!CK767</f>
        <v>#DIV/0!</v>
      </c>
      <c r="AD767" s="266" t="e">
        <f>'Déscriptions des trades'!CK767-AC767</f>
        <v>#DIV/0!</v>
      </c>
      <c r="AE767" s="389"/>
      <c r="AF767" s="399">
        <v>763</v>
      </c>
      <c r="AG767" s="389"/>
      <c r="AH767" s="20"/>
      <c r="AI767" s="303"/>
      <c r="AJ767" s="307"/>
      <c r="AK767" s="161"/>
      <c r="AL767" s="305"/>
      <c r="AM767" s="305"/>
      <c r="AN767" s="162"/>
      <c r="AO767" s="439"/>
      <c r="AP767" s="162"/>
      <c r="AQ767" s="113"/>
      <c r="AR767" s="113"/>
      <c r="AS767" s="384"/>
      <c r="AT767" s="306"/>
      <c r="AU767" s="306"/>
      <c r="AV767" s="160"/>
      <c r="AW767" s="158"/>
      <c r="AX767" s="385"/>
      <c r="AY767" s="453"/>
      <c r="AZ767" s="165"/>
      <c r="BA767" s="301"/>
      <c r="BB767" s="165"/>
      <c r="BC767" s="301"/>
      <c r="BD767" s="165"/>
      <c r="BE767" s="302"/>
      <c r="BF767" s="302"/>
      <c r="BG767" s="165"/>
      <c r="BH767" s="303"/>
      <c r="BI767" s="165"/>
      <c r="BJ767" s="304"/>
      <c r="BK767" s="394"/>
      <c r="BL767" s="302"/>
      <c r="BM767" s="302"/>
      <c r="BN767" s="394"/>
      <c r="BO767" s="302"/>
      <c r="BP767" s="13"/>
      <c r="BQ767" s="302"/>
      <c r="BR767" s="13"/>
      <c r="BS767" s="302"/>
      <c r="BT767" s="13"/>
      <c r="BU767" s="302"/>
      <c r="BV767" s="386"/>
      <c r="BW767" s="303"/>
      <c r="BX767" s="303"/>
      <c r="BY767" s="302"/>
      <c r="BZ767" s="302"/>
      <c r="CA767" s="387"/>
      <c r="CB767" s="395"/>
      <c r="CC767" s="12"/>
      <c r="CD767" s="304"/>
      <c r="CE767" s="14"/>
      <c r="CF767" s="395"/>
      <c r="CG767" s="397"/>
      <c r="CH767" s="300">
        <f t="shared" si="297"/>
        <v>0</v>
      </c>
      <c r="CI767" s="26"/>
      <c r="CJ767" s="17">
        <f t="shared" si="294"/>
        <v>0</v>
      </c>
      <c r="CK767" s="18">
        <f t="shared" si="305"/>
        <v>12.89</v>
      </c>
      <c r="CM767" s="164"/>
      <c r="CN767" s="302"/>
      <c r="CO767" s="13">
        <f t="shared" si="298"/>
        <v>0</v>
      </c>
      <c r="CP767" s="302"/>
      <c r="CQ767" s="13">
        <f t="shared" si="299"/>
        <v>0</v>
      </c>
      <c r="CR767" s="302"/>
      <c r="CS767" s="13">
        <f t="shared" si="300"/>
        <v>0</v>
      </c>
      <c r="CT767" s="302"/>
      <c r="CU767" s="13">
        <f t="shared" si="295"/>
        <v>0</v>
      </c>
      <c r="CV767" s="302"/>
      <c r="CW767" s="13">
        <f t="shared" si="301"/>
        <v>0</v>
      </c>
      <c r="CX767" s="13">
        <f t="shared" si="302"/>
        <v>0</v>
      </c>
      <c r="CY767" s="251">
        <f t="shared" si="303"/>
        <v>0</v>
      </c>
      <c r="CZ767" s="13" t="s">
        <v>29</v>
      </c>
      <c r="DA767" s="13">
        <v>50</v>
      </c>
      <c r="DB767" s="22">
        <f t="shared" si="304"/>
        <v>0</v>
      </c>
      <c r="DD767" s="24"/>
      <c r="DF767" s="163"/>
      <c r="DH767" s="24"/>
      <c r="DI767" s="447"/>
      <c r="DJ767" s="163"/>
    </row>
    <row r="768" spans="1:114" s="7" customFormat="1">
      <c r="A768" s="277">
        <f t="shared" si="288"/>
        <v>50</v>
      </c>
      <c r="B768" s="21" t="e">
        <f>'Calculateur de trading'!I768/C768/W768</f>
        <v>#DIV/0!</v>
      </c>
      <c r="C768" s="278">
        <f t="shared" si="289"/>
        <v>10</v>
      </c>
      <c r="D768" s="426"/>
      <c r="E768" s="273">
        <f t="shared" si="290"/>
        <v>100</v>
      </c>
      <c r="F768" s="271">
        <f t="shared" si="282"/>
        <v>2</v>
      </c>
      <c r="G768" s="271" t="e">
        <f t="shared" si="283"/>
        <v>#DIV/0!</v>
      </c>
      <c r="H768" s="272">
        <f t="shared" si="284"/>
        <v>20</v>
      </c>
      <c r="I768" s="270"/>
      <c r="J768" s="273">
        <f t="shared" si="291"/>
        <v>200</v>
      </c>
      <c r="K768" s="271">
        <f t="shared" si="285"/>
        <v>4</v>
      </c>
      <c r="L768" s="271" t="e">
        <f t="shared" si="286"/>
        <v>#DIV/0!</v>
      </c>
      <c r="M768" s="272">
        <f t="shared" si="287"/>
        <v>40</v>
      </c>
      <c r="N768" s="389"/>
      <c r="O768" s="455" t="e">
        <f>(A768*B768*W768)+(B768*'Calculateur de trading'!H768)</f>
        <v>#DIV/0!</v>
      </c>
      <c r="P768" s="274" t="e">
        <f>O768/'Déscriptions des trades'!CK768</f>
        <v>#DIV/0!</v>
      </c>
      <c r="Q768" s="456" t="e">
        <f>'Déscriptions des trades'!CK768-O768</f>
        <v>#DIV/0!</v>
      </c>
      <c r="R768" s="466" t="e">
        <f t="shared" si="292"/>
        <v>#DIV/0!</v>
      </c>
      <c r="S768" s="389"/>
      <c r="T768" s="12"/>
      <c r="U768" s="25"/>
      <c r="V768" s="15"/>
      <c r="W768" s="490">
        <f t="shared" si="296"/>
        <v>0</v>
      </c>
      <c r="X768" s="21" t="e">
        <f>W768*U768/'Déscriptions des trades'!CK768*'Déscriptions des trades'!B768</f>
        <v>#DIV/0!</v>
      </c>
      <c r="Y768" s="459"/>
      <c r="Z768" s="389"/>
      <c r="AA768" s="23">
        <f t="shared" si="293"/>
        <v>0.1</v>
      </c>
      <c r="AB768" s="17" t="e">
        <f>(AA768*'Déscriptions des trades'!U768*'Déscriptions des trades'!B768/'Déscriptions des trades'!CK768)*'Déscriptions des trades'!W768</f>
        <v>#DIV/0!</v>
      </c>
      <c r="AC768" s="265" t="e">
        <f>AB768*'Déscriptions des trades'!CK768</f>
        <v>#DIV/0!</v>
      </c>
      <c r="AD768" s="266" t="e">
        <f>'Déscriptions des trades'!CK768-AC768</f>
        <v>#DIV/0!</v>
      </c>
      <c r="AE768" s="389"/>
      <c r="AF768" s="399">
        <v>764</v>
      </c>
      <c r="AG768" s="389"/>
      <c r="AH768" s="20"/>
      <c r="AI768" s="303"/>
      <c r="AJ768" s="307"/>
      <c r="AK768" s="161"/>
      <c r="AL768" s="305"/>
      <c r="AM768" s="305"/>
      <c r="AN768" s="162"/>
      <c r="AO768" s="439"/>
      <c r="AP768" s="162"/>
      <c r="AQ768" s="113"/>
      <c r="AR768" s="113"/>
      <c r="AS768" s="384"/>
      <c r="AT768" s="306"/>
      <c r="AU768" s="306"/>
      <c r="AV768" s="160"/>
      <c r="AW768" s="158"/>
      <c r="AX768" s="385"/>
      <c r="AY768" s="453"/>
      <c r="AZ768" s="165"/>
      <c r="BA768" s="301"/>
      <c r="BB768" s="165"/>
      <c r="BC768" s="301"/>
      <c r="BD768" s="165"/>
      <c r="BE768" s="302"/>
      <c r="BF768" s="302"/>
      <c r="BG768" s="165"/>
      <c r="BH768" s="303"/>
      <c r="BI768" s="165"/>
      <c r="BJ768" s="304"/>
      <c r="BK768" s="394"/>
      <c r="BL768" s="302"/>
      <c r="BM768" s="302"/>
      <c r="BN768" s="394"/>
      <c r="BO768" s="302"/>
      <c r="BP768" s="13"/>
      <c r="BQ768" s="302"/>
      <c r="BR768" s="13"/>
      <c r="BS768" s="302"/>
      <c r="BT768" s="13"/>
      <c r="BU768" s="302"/>
      <c r="BV768" s="386"/>
      <c r="BW768" s="303"/>
      <c r="BX768" s="303"/>
      <c r="BY768" s="302"/>
      <c r="BZ768" s="302"/>
      <c r="CA768" s="387"/>
      <c r="CB768" s="395"/>
      <c r="CC768" s="12"/>
      <c r="CD768" s="304"/>
      <c r="CE768" s="14"/>
      <c r="CF768" s="395"/>
      <c r="CG768" s="397"/>
      <c r="CH768" s="300">
        <f t="shared" si="297"/>
        <v>0</v>
      </c>
      <c r="CI768" s="26"/>
      <c r="CJ768" s="17">
        <f t="shared" si="294"/>
        <v>0</v>
      </c>
      <c r="CK768" s="18">
        <f t="shared" si="305"/>
        <v>12.89</v>
      </c>
      <c r="CM768" s="164"/>
      <c r="CN768" s="302"/>
      <c r="CO768" s="13">
        <f t="shared" si="298"/>
        <v>0</v>
      </c>
      <c r="CP768" s="302"/>
      <c r="CQ768" s="13">
        <f t="shared" si="299"/>
        <v>0</v>
      </c>
      <c r="CR768" s="302"/>
      <c r="CS768" s="13">
        <f t="shared" si="300"/>
        <v>0</v>
      </c>
      <c r="CT768" s="302"/>
      <c r="CU768" s="13">
        <f t="shared" si="295"/>
        <v>0</v>
      </c>
      <c r="CV768" s="302"/>
      <c r="CW768" s="13">
        <f t="shared" si="301"/>
        <v>0</v>
      </c>
      <c r="CX768" s="13">
        <f t="shared" si="302"/>
        <v>0</v>
      </c>
      <c r="CY768" s="251">
        <f t="shared" si="303"/>
        <v>0</v>
      </c>
      <c r="CZ768" s="13" t="s">
        <v>29</v>
      </c>
      <c r="DA768" s="13">
        <v>50</v>
      </c>
      <c r="DB768" s="22">
        <f t="shared" si="304"/>
        <v>0</v>
      </c>
      <c r="DD768" s="24"/>
      <c r="DF768" s="163"/>
      <c r="DH768" s="24"/>
      <c r="DI768" s="447"/>
      <c r="DJ768" s="163"/>
    </row>
    <row r="769" spans="1:114" s="7" customFormat="1">
      <c r="A769" s="277">
        <f t="shared" si="288"/>
        <v>50</v>
      </c>
      <c r="B769" s="21" t="e">
        <f>'Calculateur de trading'!I769/C769/W769</f>
        <v>#DIV/0!</v>
      </c>
      <c r="C769" s="278">
        <f t="shared" si="289"/>
        <v>10</v>
      </c>
      <c r="D769" s="426"/>
      <c r="E769" s="273">
        <f t="shared" si="290"/>
        <v>100</v>
      </c>
      <c r="F769" s="271">
        <f t="shared" si="282"/>
        <v>2</v>
      </c>
      <c r="G769" s="271" t="e">
        <f t="shared" si="283"/>
        <v>#DIV/0!</v>
      </c>
      <c r="H769" s="272">
        <f t="shared" si="284"/>
        <v>20</v>
      </c>
      <c r="I769" s="270"/>
      <c r="J769" s="273">
        <f t="shared" si="291"/>
        <v>200</v>
      </c>
      <c r="K769" s="271">
        <f t="shared" si="285"/>
        <v>4</v>
      </c>
      <c r="L769" s="271" t="e">
        <f t="shared" si="286"/>
        <v>#DIV/0!</v>
      </c>
      <c r="M769" s="272">
        <f t="shared" si="287"/>
        <v>40</v>
      </c>
      <c r="N769" s="389"/>
      <c r="O769" s="455" t="e">
        <f>(A769*B769*W769)+(B769*'Calculateur de trading'!H769)</f>
        <v>#DIV/0!</v>
      </c>
      <c r="P769" s="274" t="e">
        <f>O769/'Déscriptions des trades'!CK769</f>
        <v>#DIV/0!</v>
      </c>
      <c r="Q769" s="456" t="e">
        <f>'Déscriptions des trades'!CK769-O769</f>
        <v>#DIV/0!</v>
      </c>
      <c r="R769" s="466" t="e">
        <f t="shared" si="292"/>
        <v>#DIV/0!</v>
      </c>
      <c r="S769" s="389"/>
      <c r="T769" s="12"/>
      <c r="U769" s="25"/>
      <c r="V769" s="15"/>
      <c r="W769" s="490">
        <f t="shared" si="296"/>
        <v>0</v>
      </c>
      <c r="X769" s="21" t="e">
        <f>W769*U769/'Déscriptions des trades'!CK769*'Déscriptions des trades'!B769</f>
        <v>#DIV/0!</v>
      </c>
      <c r="Y769" s="459"/>
      <c r="Z769" s="389"/>
      <c r="AA769" s="23">
        <f t="shared" si="293"/>
        <v>0.1</v>
      </c>
      <c r="AB769" s="17" t="e">
        <f>(AA769*'Déscriptions des trades'!U769*'Déscriptions des trades'!B769/'Déscriptions des trades'!CK769)*'Déscriptions des trades'!W769</f>
        <v>#DIV/0!</v>
      </c>
      <c r="AC769" s="265" t="e">
        <f>AB769*'Déscriptions des trades'!CK769</f>
        <v>#DIV/0!</v>
      </c>
      <c r="AD769" s="266" t="e">
        <f>'Déscriptions des trades'!CK769-AC769</f>
        <v>#DIV/0!</v>
      </c>
      <c r="AE769" s="389"/>
      <c r="AF769" s="399">
        <v>765</v>
      </c>
      <c r="AG769" s="389"/>
      <c r="AH769" s="20"/>
      <c r="AI769" s="303"/>
      <c r="AJ769" s="307"/>
      <c r="AK769" s="161"/>
      <c r="AL769" s="305"/>
      <c r="AM769" s="305"/>
      <c r="AN769" s="162"/>
      <c r="AO769" s="439"/>
      <c r="AP769" s="162"/>
      <c r="AQ769" s="113"/>
      <c r="AR769" s="113"/>
      <c r="AS769" s="384"/>
      <c r="AT769" s="306"/>
      <c r="AU769" s="306"/>
      <c r="AV769" s="160"/>
      <c r="AW769" s="158"/>
      <c r="AX769" s="385"/>
      <c r="AY769" s="453"/>
      <c r="AZ769" s="165"/>
      <c r="BA769" s="301"/>
      <c r="BB769" s="165"/>
      <c r="BC769" s="301"/>
      <c r="BD769" s="165"/>
      <c r="BE769" s="302"/>
      <c r="BF769" s="302"/>
      <c r="BG769" s="165"/>
      <c r="BH769" s="303"/>
      <c r="BI769" s="165"/>
      <c r="BJ769" s="304"/>
      <c r="BK769" s="394"/>
      <c r="BL769" s="302"/>
      <c r="BM769" s="302"/>
      <c r="BN769" s="394"/>
      <c r="BO769" s="302"/>
      <c r="BP769" s="13"/>
      <c r="BQ769" s="302"/>
      <c r="BR769" s="13"/>
      <c r="BS769" s="302"/>
      <c r="BT769" s="13"/>
      <c r="BU769" s="302"/>
      <c r="BV769" s="386"/>
      <c r="BW769" s="303"/>
      <c r="BX769" s="303"/>
      <c r="BY769" s="302"/>
      <c r="BZ769" s="302"/>
      <c r="CA769" s="387"/>
      <c r="CB769" s="395"/>
      <c r="CC769" s="12"/>
      <c r="CD769" s="304"/>
      <c r="CE769" s="14"/>
      <c r="CF769" s="395"/>
      <c r="CG769" s="397"/>
      <c r="CH769" s="300">
        <f t="shared" si="297"/>
        <v>0</v>
      </c>
      <c r="CI769" s="26"/>
      <c r="CJ769" s="17">
        <f t="shared" si="294"/>
        <v>0</v>
      </c>
      <c r="CK769" s="18">
        <f t="shared" si="305"/>
        <v>12.89</v>
      </c>
      <c r="CM769" s="164"/>
      <c r="CN769" s="302"/>
      <c r="CO769" s="13">
        <f t="shared" si="298"/>
        <v>0</v>
      </c>
      <c r="CP769" s="302"/>
      <c r="CQ769" s="13">
        <f t="shared" si="299"/>
        <v>0</v>
      </c>
      <c r="CR769" s="302"/>
      <c r="CS769" s="13">
        <f t="shared" si="300"/>
        <v>0</v>
      </c>
      <c r="CT769" s="302"/>
      <c r="CU769" s="13">
        <f t="shared" si="295"/>
        <v>0</v>
      </c>
      <c r="CV769" s="302"/>
      <c r="CW769" s="13">
        <f t="shared" si="301"/>
        <v>0</v>
      </c>
      <c r="CX769" s="13">
        <f t="shared" si="302"/>
        <v>0</v>
      </c>
      <c r="CY769" s="251">
        <f t="shared" si="303"/>
        <v>0</v>
      </c>
      <c r="CZ769" s="13" t="s">
        <v>29</v>
      </c>
      <c r="DA769" s="13">
        <v>50</v>
      </c>
      <c r="DB769" s="22">
        <f t="shared" si="304"/>
        <v>0</v>
      </c>
      <c r="DD769" s="24"/>
      <c r="DF769" s="163"/>
      <c r="DH769" s="24"/>
      <c r="DI769" s="447"/>
      <c r="DJ769" s="163"/>
    </row>
    <row r="770" spans="1:114" s="7" customFormat="1">
      <c r="A770" s="277">
        <f t="shared" si="288"/>
        <v>50</v>
      </c>
      <c r="B770" s="21" t="e">
        <f>'Calculateur de trading'!I770/C770/W770</f>
        <v>#DIV/0!</v>
      </c>
      <c r="C770" s="278">
        <f t="shared" si="289"/>
        <v>10</v>
      </c>
      <c r="D770" s="278"/>
      <c r="E770" s="273">
        <f t="shared" si="290"/>
        <v>100</v>
      </c>
      <c r="F770" s="271">
        <f t="shared" si="282"/>
        <v>2</v>
      </c>
      <c r="G770" s="271" t="e">
        <f t="shared" si="283"/>
        <v>#DIV/0!</v>
      </c>
      <c r="H770" s="272">
        <f t="shared" si="284"/>
        <v>20</v>
      </c>
      <c r="I770" s="270"/>
      <c r="J770" s="273">
        <f t="shared" si="291"/>
        <v>200</v>
      </c>
      <c r="K770" s="271">
        <f t="shared" si="285"/>
        <v>4</v>
      </c>
      <c r="L770" s="271" t="e">
        <f t="shared" si="286"/>
        <v>#DIV/0!</v>
      </c>
      <c r="M770" s="272">
        <f t="shared" si="287"/>
        <v>40</v>
      </c>
      <c r="N770" s="389"/>
      <c r="O770" s="455" t="e">
        <f>(A770*B770*W770)+(B770*'Calculateur de trading'!H770)</f>
        <v>#DIV/0!</v>
      </c>
      <c r="P770" s="274" t="e">
        <f>O770/'Déscriptions des trades'!CK770</f>
        <v>#DIV/0!</v>
      </c>
      <c r="Q770" s="456" t="e">
        <f>'Déscriptions des trades'!CK770-O770</f>
        <v>#DIV/0!</v>
      </c>
      <c r="R770" s="466" t="e">
        <f t="shared" si="292"/>
        <v>#DIV/0!</v>
      </c>
      <c r="S770" s="389"/>
      <c r="T770" s="12"/>
      <c r="U770" s="25"/>
      <c r="V770" s="15"/>
      <c r="W770" s="490">
        <f t="shared" si="296"/>
        <v>0</v>
      </c>
      <c r="X770" s="21" t="e">
        <f>W770*U770/'Déscriptions des trades'!CK770*'Déscriptions des trades'!B770</f>
        <v>#DIV/0!</v>
      </c>
      <c r="Y770" s="459"/>
      <c r="Z770" s="389"/>
      <c r="AA770" s="23">
        <f t="shared" si="293"/>
        <v>0.1</v>
      </c>
      <c r="AB770" s="17" t="e">
        <f>(AA770*'Déscriptions des trades'!U770*'Déscriptions des trades'!B770/'Déscriptions des trades'!CK770)*'Déscriptions des trades'!W770</f>
        <v>#DIV/0!</v>
      </c>
      <c r="AC770" s="265" t="e">
        <f>AB770*'Déscriptions des trades'!CK770</f>
        <v>#DIV/0!</v>
      </c>
      <c r="AD770" s="266" t="e">
        <f>'Déscriptions des trades'!CK770-AC770</f>
        <v>#DIV/0!</v>
      </c>
      <c r="AE770" s="389"/>
      <c r="AF770" s="399">
        <v>766</v>
      </c>
      <c r="AG770" s="389"/>
      <c r="AH770" s="20"/>
      <c r="AI770" s="303"/>
      <c r="AJ770" s="307"/>
      <c r="AK770" s="161"/>
      <c r="AL770" s="305"/>
      <c r="AM770" s="305"/>
      <c r="AN770" s="162"/>
      <c r="AO770" s="439"/>
      <c r="AP770" s="162"/>
      <c r="AQ770" s="113"/>
      <c r="AR770" s="113"/>
      <c r="AS770" s="384"/>
      <c r="AT770" s="306"/>
      <c r="AU770" s="306"/>
      <c r="AV770" s="160"/>
      <c r="AW770" s="158"/>
      <c r="AX770" s="385"/>
      <c r="AY770" s="453"/>
      <c r="AZ770" s="165"/>
      <c r="BA770" s="301"/>
      <c r="BB770" s="165"/>
      <c r="BC770" s="301"/>
      <c r="BD770" s="165"/>
      <c r="BE770" s="302"/>
      <c r="BF770" s="302"/>
      <c r="BG770" s="165"/>
      <c r="BH770" s="303"/>
      <c r="BI770" s="165"/>
      <c r="BJ770" s="304"/>
      <c r="BK770" s="394"/>
      <c r="BL770" s="302"/>
      <c r="BM770" s="302"/>
      <c r="BN770" s="394"/>
      <c r="BO770" s="302"/>
      <c r="BP770" s="13"/>
      <c r="BQ770" s="302"/>
      <c r="BR770" s="13"/>
      <c r="BS770" s="302"/>
      <c r="BT770" s="13"/>
      <c r="BU770" s="302"/>
      <c r="BV770" s="386"/>
      <c r="BW770" s="303"/>
      <c r="BX770" s="303"/>
      <c r="BY770" s="302"/>
      <c r="BZ770" s="302"/>
      <c r="CA770" s="387"/>
      <c r="CB770" s="395"/>
      <c r="CC770" s="12"/>
      <c r="CD770" s="304"/>
      <c r="CE770" s="14"/>
      <c r="CF770" s="395"/>
      <c r="CG770" s="397"/>
      <c r="CH770" s="300">
        <f t="shared" si="297"/>
        <v>0</v>
      </c>
      <c r="CI770" s="26"/>
      <c r="CJ770" s="17">
        <f t="shared" si="294"/>
        <v>0</v>
      </c>
      <c r="CK770" s="18">
        <f t="shared" si="305"/>
        <v>12.89</v>
      </c>
      <c r="CM770" s="164"/>
      <c r="CN770" s="302"/>
      <c r="CO770" s="13">
        <f t="shared" si="298"/>
        <v>0</v>
      </c>
      <c r="CP770" s="302"/>
      <c r="CQ770" s="13">
        <f t="shared" si="299"/>
        <v>0</v>
      </c>
      <c r="CR770" s="302"/>
      <c r="CS770" s="13">
        <f t="shared" si="300"/>
        <v>0</v>
      </c>
      <c r="CT770" s="302"/>
      <c r="CU770" s="13">
        <f t="shared" si="295"/>
        <v>0</v>
      </c>
      <c r="CV770" s="302"/>
      <c r="CW770" s="13">
        <f t="shared" si="301"/>
        <v>0</v>
      </c>
      <c r="CX770" s="13">
        <f t="shared" si="302"/>
        <v>0</v>
      </c>
      <c r="CY770" s="251">
        <f t="shared" si="303"/>
        <v>0</v>
      </c>
      <c r="CZ770" s="13" t="s">
        <v>29</v>
      </c>
      <c r="DA770" s="13">
        <v>50</v>
      </c>
      <c r="DB770" s="22">
        <f t="shared" si="304"/>
        <v>0</v>
      </c>
      <c r="DD770" s="24"/>
      <c r="DF770" s="163"/>
      <c r="DH770" s="24"/>
      <c r="DI770" s="447"/>
      <c r="DJ770" s="163"/>
    </row>
    <row r="771" spans="1:114" s="7" customFormat="1">
      <c r="A771" s="277">
        <f t="shared" si="288"/>
        <v>50</v>
      </c>
      <c r="B771" s="21" t="e">
        <f>'Calculateur de trading'!I771/C771/W771</f>
        <v>#DIV/0!</v>
      </c>
      <c r="C771" s="278">
        <f t="shared" si="289"/>
        <v>10</v>
      </c>
      <c r="D771" s="426"/>
      <c r="E771" s="273">
        <f t="shared" si="290"/>
        <v>100</v>
      </c>
      <c r="F771" s="271">
        <f t="shared" si="282"/>
        <v>2</v>
      </c>
      <c r="G771" s="271" t="e">
        <f t="shared" si="283"/>
        <v>#DIV/0!</v>
      </c>
      <c r="H771" s="272">
        <f t="shared" si="284"/>
        <v>20</v>
      </c>
      <c r="I771" s="270"/>
      <c r="J771" s="273">
        <f t="shared" si="291"/>
        <v>200</v>
      </c>
      <c r="K771" s="271">
        <f t="shared" si="285"/>
        <v>4</v>
      </c>
      <c r="L771" s="271" t="e">
        <f t="shared" si="286"/>
        <v>#DIV/0!</v>
      </c>
      <c r="M771" s="272">
        <f t="shared" si="287"/>
        <v>40</v>
      </c>
      <c r="N771" s="389"/>
      <c r="O771" s="455" t="e">
        <f>(A771*B771*W771)+(B771*'Calculateur de trading'!H771)</f>
        <v>#DIV/0!</v>
      </c>
      <c r="P771" s="274" t="e">
        <f>O771/'Déscriptions des trades'!CK771</f>
        <v>#DIV/0!</v>
      </c>
      <c r="Q771" s="456" t="e">
        <f>'Déscriptions des trades'!CK771-O771</f>
        <v>#DIV/0!</v>
      </c>
      <c r="R771" s="466" t="e">
        <f t="shared" si="292"/>
        <v>#DIV/0!</v>
      </c>
      <c r="S771" s="389"/>
      <c r="T771" s="12"/>
      <c r="U771" s="25"/>
      <c r="V771" s="15"/>
      <c r="W771" s="490">
        <f t="shared" si="296"/>
        <v>0</v>
      </c>
      <c r="X771" s="21" t="e">
        <f>W771*U771/'Déscriptions des trades'!CK771*'Déscriptions des trades'!B771</f>
        <v>#DIV/0!</v>
      </c>
      <c r="Y771" s="459"/>
      <c r="Z771" s="389"/>
      <c r="AA771" s="23">
        <f t="shared" si="293"/>
        <v>0.1</v>
      </c>
      <c r="AB771" s="17" t="e">
        <f>(AA771*'Déscriptions des trades'!U771*'Déscriptions des trades'!B771/'Déscriptions des trades'!CK771)*'Déscriptions des trades'!W771</f>
        <v>#DIV/0!</v>
      </c>
      <c r="AC771" s="265" t="e">
        <f>AB771*'Déscriptions des trades'!CK771</f>
        <v>#DIV/0!</v>
      </c>
      <c r="AD771" s="266" t="e">
        <f>'Déscriptions des trades'!CK771-AC771</f>
        <v>#DIV/0!</v>
      </c>
      <c r="AE771" s="389"/>
      <c r="AF771" s="399">
        <v>767</v>
      </c>
      <c r="AG771" s="389"/>
      <c r="AH771" s="20"/>
      <c r="AI771" s="303"/>
      <c r="AJ771" s="307"/>
      <c r="AK771" s="161"/>
      <c r="AL771" s="305"/>
      <c r="AM771" s="305"/>
      <c r="AN771" s="162"/>
      <c r="AO771" s="439"/>
      <c r="AP771" s="162"/>
      <c r="AQ771" s="113"/>
      <c r="AR771" s="113"/>
      <c r="AS771" s="384"/>
      <c r="AT771" s="306"/>
      <c r="AU771" s="306"/>
      <c r="AV771" s="160"/>
      <c r="AW771" s="158"/>
      <c r="AX771" s="385"/>
      <c r="AY771" s="453"/>
      <c r="AZ771" s="165"/>
      <c r="BA771" s="301"/>
      <c r="BB771" s="165"/>
      <c r="BC771" s="301"/>
      <c r="BD771" s="165"/>
      <c r="BE771" s="302"/>
      <c r="BF771" s="302"/>
      <c r="BG771" s="165"/>
      <c r="BH771" s="303"/>
      <c r="BI771" s="165"/>
      <c r="BJ771" s="304"/>
      <c r="BK771" s="394"/>
      <c r="BL771" s="302"/>
      <c r="BM771" s="302"/>
      <c r="BN771" s="394"/>
      <c r="BO771" s="302"/>
      <c r="BP771" s="13"/>
      <c r="BQ771" s="302"/>
      <c r="BR771" s="13"/>
      <c r="BS771" s="302"/>
      <c r="BT771" s="13"/>
      <c r="BU771" s="302"/>
      <c r="BV771" s="386"/>
      <c r="BW771" s="303"/>
      <c r="BX771" s="303"/>
      <c r="BY771" s="302"/>
      <c r="BZ771" s="302"/>
      <c r="CA771" s="387"/>
      <c r="CB771" s="395"/>
      <c r="CC771" s="12"/>
      <c r="CD771" s="304"/>
      <c r="CE771" s="14"/>
      <c r="CF771" s="395"/>
      <c r="CG771" s="397"/>
      <c r="CH771" s="300">
        <f t="shared" si="297"/>
        <v>0</v>
      </c>
      <c r="CI771" s="26"/>
      <c r="CJ771" s="17">
        <f t="shared" si="294"/>
        <v>0</v>
      </c>
      <c r="CK771" s="18">
        <f t="shared" si="305"/>
        <v>12.89</v>
      </c>
      <c r="CM771" s="164"/>
      <c r="CN771" s="302"/>
      <c r="CO771" s="13">
        <f t="shared" si="298"/>
        <v>0</v>
      </c>
      <c r="CP771" s="302"/>
      <c r="CQ771" s="13">
        <f t="shared" si="299"/>
        <v>0</v>
      </c>
      <c r="CR771" s="302"/>
      <c r="CS771" s="13">
        <f t="shared" si="300"/>
        <v>0</v>
      </c>
      <c r="CT771" s="302"/>
      <c r="CU771" s="13">
        <f t="shared" si="295"/>
        <v>0</v>
      </c>
      <c r="CV771" s="302"/>
      <c r="CW771" s="13">
        <f t="shared" si="301"/>
        <v>0</v>
      </c>
      <c r="CX771" s="13">
        <f t="shared" si="302"/>
        <v>0</v>
      </c>
      <c r="CY771" s="251">
        <f t="shared" si="303"/>
        <v>0</v>
      </c>
      <c r="CZ771" s="13" t="s">
        <v>29</v>
      </c>
      <c r="DA771" s="13">
        <v>50</v>
      </c>
      <c r="DB771" s="22">
        <f t="shared" si="304"/>
        <v>0</v>
      </c>
      <c r="DD771" s="24"/>
      <c r="DF771" s="163"/>
      <c r="DH771" s="24"/>
      <c r="DI771" s="447"/>
      <c r="DJ771" s="163"/>
    </row>
    <row r="772" spans="1:114" s="7" customFormat="1">
      <c r="A772" s="277">
        <f t="shared" si="288"/>
        <v>50</v>
      </c>
      <c r="B772" s="21" t="e">
        <f>'Calculateur de trading'!I772/C772/W772</f>
        <v>#DIV/0!</v>
      </c>
      <c r="C772" s="278">
        <f t="shared" si="289"/>
        <v>10</v>
      </c>
      <c r="D772" s="278"/>
      <c r="E772" s="273">
        <f t="shared" si="290"/>
        <v>100</v>
      </c>
      <c r="F772" s="271">
        <f t="shared" si="282"/>
        <v>2</v>
      </c>
      <c r="G772" s="271" t="e">
        <f t="shared" si="283"/>
        <v>#DIV/0!</v>
      </c>
      <c r="H772" s="272">
        <f t="shared" si="284"/>
        <v>20</v>
      </c>
      <c r="I772" s="270"/>
      <c r="J772" s="273">
        <f t="shared" si="291"/>
        <v>200</v>
      </c>
      <c r="K772" s="271">
        <f t="shared" si="285"/>
        <v>4</v>
      </c>
      <c r="L772" s="271" t="e">
        <f t="shared" si="286"/>
        <v>#DIV/0!</v>
      </c>
      <c r="M772" s="272">
        <f t="shared" si="287"/>
        <v>40</v>
      </c>
      <c r="N772" s="389"/>
      <c r="O772" s="455" t="e">
        <f>(A772*B772*W772)+(B772*'Calculateur de trading'!H772)</f>
        <v>#DIV/0!</v>
      </c>
      <c r="P772" s="274" t="e">
        <f>O772/'Déscriptions des trades'!CK772</f>
        <v>#DIV/0!</v>
      </c>
      <c r="Q772" s="456" t="e">
        <f>'Déscriptions des trades'!CK772-O772</f>
        <v>#DIV/0!</v>
      </c>
      <c r="R772" s="466" t="e">
        <f t="shared" si="292"/>
        <v>#DIV/0!</v>
      </c>
      <c r="S772" s="389"/>
      <c r="T772" s="12"/>
      <c r="U772" s="25"/>
      <c r="V772" s="15"/>
      <c r="W772" s="490">
        <f t="shared" si="296"/>
        <v>0</v>
      </c>
      <c r="X772" s="21" t="e">
        <f>W772*U772/'Déscriptions des trades'!CK772*'Déscriptions des trades'!B772</f>
        <v>#DIV/0!</v>
      </c>
      <c r="Y772" s="459"/>
      <c r="Z772" s="389"/>
      <c r="AA772" s="23">
        <f t="shared" si="293"/>
        <v>0.1</v>
      </c>
      <c r="AB772" s="17" t="e">
        <f>(AA772*'Déscriptions des trades'!U772*'Déscriptions des trades'!B772/'Déscriptions des trades'!CK772)*'Déscriptions des trades'!W772</f>
        <v>#DIV/0!</v>
      </c>
      <c r="AC772" s="265" t="e">
        <f>AB772*'Déscriptions des trades'!CK772</f>
        <v>#DIV/0!</v>
      </c>
      <c r="AD772" s="266" t="e">
        <f>'Déscriptions des trades'!CK772-AC772</f>
        <v>#DIV/0!</v>
      </c>
      <c r="AE772" s="389"/>
      <c r="AF772" s="399">
        <v>768</v>
      </c>
      <c r="AG772" s="389"/>
      <c r="AH772" s="20"/>
      <c r="AI772" s="303"/>
      <c r="AJ772" s="307"/>
      <c r="AK772" s="161"/>
      <c r="AL772" s="305"/>
      <c r="AM772" s="305"/>
      <c r="AN772" s="162"/>
      <c r="AO772" s="439"/>
      <c r="AP772" s="162"/>
      <c r="AQ772" s="113"/>
      <c r="AR772" s="113"/>
      <c r="AS772" s="384"/>
      <c r="AT772" s="306"/>
      <c r="AU772" s="306"/>
      <c r="AV772" s="160"/>
      <c r="AW772" s="158"/>
      <c r="AX772" s="385"/>
      <c r="AY772" s="453"/>
      <c r="AZ772" s="165"/>
      <c r="BA772" s="301"/>
      <c r="BB772" s="165"/>
      <c r="BC772" s="301"/>
      <c r="BD772" s="165"/>
      <c r="BE772" s="302"/>
      <c r="BF772" s="302"/>
      <c r="BG772" s="165"/>
      <c r="BH772" s="303"/>
      <c r="BI772" s="165"/>
      <c r="BJ772" s="304"/>
      <c r="BK772" s="394"/>
      <c r="BL772" s="302"/>
      <c r="BM772" s="302"/>
      <c r="BN772" s="394"/>
      <c r="BO772" s="302"/>
      <c r="BP772" s="13"/>
      <c r="BQ772" s="302"/>
      <c r="BR772" s="13"/>
      <c r="BS772" s="302"/>
      <c r="BT772" s="13"/>
      <c r="BU772" s="302"/>
      <c r="BV772" s="386"/>
      <c r="BW772" s="303"/>
      <c r="BX772" s="303"/>
      <c r="BY772" s="302"/>
      <c r="BZ772" s="302"/>
      <c r="CA772" s="387"/>
      <c r="CB772" s="395"/>
      <c r="CC772" s="12"/>
      <c r="CD772" s="304"/>
      <c r="CE772" s="14"/>
      <c r="CF772" s="395"/>
      <c r="CG772" s="397"/>
      <c r="CH772" s="300">
        <f t="shared" si="297"/>
        <v>0</v>
      </c>
      <c r="CI772" s="26"/>
      <c r="CJ772" s="17">
        <f t="shared" si="294"/>
        <v>0</v>
      </c>
      <c r="CK772" s="18">
        <f t="shared" si="305"/>
        <v>12.89</v>
      </c>
      <c r="CM772" s="164"/>
      <c r="CN772" s="302"/>
      <c r="CO772" s="13">
        <f t="shared" si="298"/>
        <v>0</v>
      </c>
      <c r="CP772" s="302"/>
      <c r="CQ772" s="13">
        <f t="shared" si="299"/>
        <v>0</v>
      </c>
      <c r="CR772" s="302"/>
      <c r="CS772" s="13">
        <f t="shared" si="300"/>
        <v>0</v>
      </c>
      <c r="CT772" s="302"/>
      <c r="CU772" s="13">
        <f t="shared" si="295"/>
        <v>0</v>
      </c>
      <c r="CV772" s="302"/>
      <c r="CW772" s="13">
        <f t="shared" si="301"/>
        <v>0</v>
      </c>
      <c r="CX772" s="13">
        <f t="shared" si="302"/>
        <v>0</v>
      </c>
      <c r="CY772" s="251">
        <f t="shared" si="303"/>
        <v>0</v>
      </c>
      <c r="CZ772" s="13" t="s">
        <v>29</v>
      </c>
      <c r="DA772" s="13">
        <v>50</v>
      </c>
      <c r="DB772" s="22">
        <f t="shared" si="304"/>
        <v>0</v>
      </c>
      <c r="DD772" s="24"/>
      <c r="DF772" s="163"/>
      <c r="DH772" s="24"/>
      <c r="DI772" s="447"/>
      <c r="DJ772" s="163"/>
    </row>
    <row r="773" spans="1:114" s="7" customFormat="1">
      <c r="A773" s="277">
        <f t="shared" si="288"/>
        <v>50</v>
      </c>
      <c r="B773" s="21" t="e">
        <f>'Calculateur de trading'!I773/C773/W773</f>
        <v>#DIV/0!</v>
      </c>
      <c r="C773" s="278">
        <f t="shared" si="289"/>
        <v>10</v>
      </c>
      <c r="D773" s="426"/>
      <c r="E773" s="273">
        <f t="shared" si="290"/>
        <v>100</v>
      </c>
      <c r="F773" s="271">
        <f t="shared" ref="F773:F836" si="306">(E773/A773)</f>
        <v>2</v>
      </c>
      <c r="G773" s="271" t="e">
        <f t="shared" ref="G773:G836" si="307">B773/F773</f>
        <v>#DIV/0!</v>
      </c>
      <c r="H773" s="272">
        <f t="shared" ref="H773:H836" si="308">C773*F773</f>
        <v>20</v>
      </c>
      <c r="I773" s="270"/>
      <c r="J773" s="273">
        <f t="shared" si="291"/>
        <v>200</v>
      </c>
      <c r="K773" s="271">
        <f t="shared" ref="K773:K836" si="309">J773/A773</f>
        <v>4</v>
      </c>
      <c r="L773" s="271" t="e">
        <f t="shared" ref="L773:L836" si="310">B773/K773</f>
        <v>#DIV/0!</v>
      </c>
      <c r="M773" s="272">
        <f t="shared" ref="M773:M836" si="311">C773*K773</f>
        <v>40</v>
      </c>
      <c r="N773" s="389"/>
      <c r="O773" s="455" t="e">
        <f>(A773*B773*W773)+(B773*'Calculateur de trading'!H773)</f>
        <v>#DIV/0!</v>
      </c>
      <c r="P773" s="274" t="e">
        <f>O773/'Déscriptions des trades'!CK773</f>
        <v>#DIV/0!</v>
      </c>
      <c r="Q773" s="456" t="e">
        <f>'Déscriptions des trades'!CK773-O773</f>
        <v>#DIV/0!</v>
      </c>
      <c r="R773" s="466" t="e">
        <f t="shared" si="292"/>
        <v>#DIV/0!</v>
      </c>
      <c r="S773" s="389"/>
      <c r="T773" s="12"/>
      <c r="U773" s="25"/>
      <c r="V773" s="15"/>
      <c r="W773" s="490">
        <f t="shared" si="296"/>
        <v>0</v>
      </c>
      <c r="X773" s="21" t="e">
        <f>W773*U773/'Déscriptions des trades'!CK773*'Déscriptions des trades'!B773</f>
        <v>#DIV/0!</v>
      </c>
      <c r="Y773" s="459"/>
      <c r="Z773" s="389"/>
      <c r="AA773" s="23">
        <f t="shared" si="293"/>
        <v>0.1</v>
      </c>
      <c r="AB773" s="17" t="e">
        <f>(AA773*'Déscriptions des trades'!U773*'Déscriptions des trades'!B773/'Déscriptions des trades'!CK773)*'Déscriptions des trades'!W773</f>
        <v>#DIV/0!</v>
      </c>
      <c r="AC773" s="265" t="e">
        <f>AB773*'Déscriptions des trades'!CK773</f>
        <v>#DIV/0!</v>
      </c>
      <c r="AD773" s="266" t="e">
        <f>'Déscriptions des trades'!CK773-AC773</f>
        <v>#DIV/0!</v>
      </c>
      <c r="AE773" s="389"/>
      <c r="AF773" s="399">
        <v>769</v>
      </c>
      <c r="AG773" s="389"/>
      <c r="AH773" s="20"/>
      <c r="AI773" s="303"/>
      <c r="AJ773" s="307"/>
      <c r="AK773" s="161"/>
      <c r="AL773" s="305"/>
      <c r="AM773" s="305"/>
      <c r="AN773" s="162"/>
      <c r="AO773" s="439"/>
      <c r="AP773" s="162"/>
      <c r="AQ773" s="113"/>
      <c r="AR773" s="113"/>
      <c r="AS773" s="384"/>
      <c r="AT773" s="306"/>
      <c r="AU773" s="306"/>
      <c r="AV773" s="160"/>
      <c r="AW773" s="158"/>
      <c r="AX773" s="385"/>
      <c r="AY773" s="453"/>
      <c r="AZ773" s="165"/>
      <c r="BA773" s="301"/>
      <c r="BB773" s="165"/>
      <c r="BC773" s="301"/>
      <c r="BD773" s="165"/>
      <c r="BE773" s="302"/>
      <c r="BF773" s="302"/>
      <c r="BG773" s="165"/>
      <c r="BH773" s="303"/>
      <c r="BI773" s="165"/>
      <c r="BJ773" s="304"/>
      <c r="BK773" s="394"/>
      <c r="BL773" s="302"/>
      <c r="BM773" s="302"/>
      <c r="BN773" s="394"/>
      <c r="BO773" s="302"/>
      <c r="BP773" s="13"/>
      <c r="BQ773" s="302"/>
      <c r="BR773" s="13"/>
      <c r="BS773" s="302"/>
      <c r="BT773" s="13"/>
      <c r="BU773" s="302"/>
      <c r="BV773" s="386"/>
      <c r="BW773" s="303"/>
      <c r="BX773" s="303"/>
      <c r="BY773" s="302"/>
      <c r="BZ773" s="302"/>
      <c r="CA773" s="387"/>
      <c r="CB773" s="395"/>
      <c r="CC773" s="12"/>
      <c r="CD773" s="304"/>
      <c r="CE773" s="14"/>
      <c r="CF773" s="395"/>
      <c r="CG773" s="397"/>
      <c r="CH773" s="300">
        <f t="shared" si="297"/>
        <v>0</v>
      </c>
      <c r="CI773" s="26"/>
      <c r="CJ773" s="17">
        <f t="shared" si="294"/>
        <v>0</v>
      </c>
      <c r="CK773" s="18">
        <f t="shared" si="305"/>
        <v>12.89</v>
      </c>
      <c r="CM773" s="164"/>
      <c r="CN773" s="302"/>
      <c r="CO773" s="13">
        <f t="shared" si="298"/>
        <v>0</v>
      </c>
      <c r="CP773" s="302"/>
      <c r="CQ773" s="13">
        <f t="shared" si="299"/>
        <v>0</v>
      </c>
      <c r="CR773" s="302"/>
      <c r="CS773" s="13">
        <f t="shared" si="300"/>
        <v>0</v>
      </c>
      <c r="CT773" s="302"/>
      <c r="CU773" s="13">
        <f t="shared" si="295"/>
        <v>0</v>
      </c>
      <c r="CV773" s="302"/>
      <c r="CW773" s="13">
        <f t="shared" si="301"/>
        <v>0</v>
      </c>
      <c r="CX773" s="13">
        <f t="shared" si="302"/>
        <v>0</v>
      </c>
      <c r="CY773" s="251">
        <f t="shared" si="303"/>
        <v>0</v>
      </c>
      <c r="CZ773" s="13" t="s">
        <v>29</v>
      </c>
      <c r="DA773" s="13">
        <v>50</v>
      </c>
      <c r="DB773" s="22">
        <f t="shared" si="304"/>
        <v>0</v>
      </c>
      <c r="DD773" s="24"/>
      <c r="DF773" s="163"/>
      <c r="DH773" s="24"/>
      <c r="DI773" s="447"/>
      <c r="DJ773" s="163"/>
    </row>
    <row r="774" spans="1:114" s="7" customFormat="1">
      <c r="A774" s="277">
        <f t="shared" ref="A774:A837" si="312">A773</f>
        <v>50</v>
      </c>
      <c r="B774" s="21" t="e">
        <f>'Calculateur de trading'!I774/C774/W774</f>
        <v>#DIV/0!</v>
      </c>
      <c r="C774" s="278">
        <f t="shared" ref="C774:C837" si="313">C773</f>
        <v>10</v>
      </c>
      <c r="D774" s="278"/>
      <c r="E774" s="273">
        <f t="shared" ref="E774:E837" si="314">E773</f>
        <v>100</v>
      </c>
      <c r="F774" s="271">
        <f t="shared" si="306"/>
        <v>2</v>
      </c>
      <c r="G774" s="271" t="e">
        <f t="shared" si="307"/>
        <v>#DIV/0!</v>
      </c>
      <c r="H774" s="272">
        <f t="shared" si="308"/>
        <v>20</v>
      </c>
      <c r="I774" s="270"/>
      <c r="J774" s="273">
        <f t="shared" ref="J774:J837" si="315">J773</f>
        <v>200</v>
      </c>
      <c r="K774" s="271">
        <f t="shared" si="309"/>
        <v>4</v>
      </c>
      <c r="L774" s="271" t="e">
        <f t="shared" si="310"/>
        <v>#DIV/0!</v>
      </c>
      <c r="M774" s="272">
        <f t="shared" si="311"/>
        <v>40</v>
      </c>
      <c r="N774" s="389"/>
      <c r="O774" s="455" t="e">
        <f>(A774*B774*W774)+(B774*'Calculateur de trading'!H774)</f>
        <v>#DIV/0!</v>
      </c>
      <c r="P774" s="274" t="e">
        <f>O774/'Déscriptions des trades'!CK774</f>
        <v>#DIV/0!</v>
      </c>
      <c r="Q774" s="456" t="e">
        <f>'Déscriptions des trades'!CK774-O774</f>
        <v>#DIV/0!</v>
      </c>
      <c r="R774" s="466" t="e">
        <f t="shared" ref="R774:R837" si="316">B774*C774</f>
        <v>#DIV/0!</v>
      </c>
      <c r="S774" s="389"/>
      <c r="T774" s="12"/>
      <c r="U774" s="25"/>
      <c r="V774" s="15"/>
      <c r="W774" s="490">
        <f t="shared" si="296"/>
        <v>0</v>
      </c>
      <c r="X774" s="21" t="e">
        <f>W774*U774/'Déscriptions des trades'!CK774*'Déscriptions des trades'!B774</f>
        <v>#DIV/0!</v>
      </c>
      <c r="Y774" s="459"/>
      <c r="Z774" s="389"/>
      <c r="AA774" s="23">
        <f t="shared" ref="AA774:AA837" si="317">AA773</f>
        <v>0.1</v>
      </c>
      <c r="AB774" s="17" t="e">
        <f>(AA774*'Déscriptions des trades'!U774*'Déscriptions des trades'!B774/'Déscriptions des trades'!CK774)*'Déscriptions des trades'!W774</f>
        <v>#DIV/0!</v>
      </c>
      <c r="AC774" s="265" t="e">
        <f>AB774*'Déscriptions des trades'!CK774</f>
        <v>#DIV/0!</v>
      </c>
      <c r="AD774" s="266" t="e">
        <f>'Déscriptions des trades'!CK774-AC774</f>
        <v>#DIV/0!</v>
      </c>
      <c r="AE774" s="389"/>
      <c r="AF774" s="399">
        <v>770</v>
      </c>
      <c r="AG774" s="389"/>
      <c r="AH774" s="20"/>
      <c r="AI774" s="303"/>
      <c r="AJ774" s="307"/>
      <c r="AK774" s="161"/>
      <c r="AL774" s="305"/>
      <c r="AM774" s="305"/>
      <c r="AN774" s="162"/>
      <c r="AO774" s="439"/>
      <c r="AP774" s="162"/>
      <c r="AQ774" s="113"/>
      <c r="AR774" s="113"/>
      <c r="AS774" s="384"/>
      <c r="AT774" s="306"/>
      <c r="AU774" s="306"/>
      <c r="AV774" s="160"/>
      <c r="AW774" s="158"/>
      <c r="AX774" s="385"/>
      <c r="AY774" s="453"/>
      <c r="AZ774" s="165"/>
      <c r="BA774" s="301"/>
      <c r="BB774" s="165"/>
      <c r="BC774" s="301"/>
      <c r="BD774" s="165"/>
      <c r="BE774" s="302"/>
      <c r="BF774" s="302"/>
      <c r="BG774" s="165"/>
      <c r="BH774" s="303"/>
      <c r="BI774" s="165"/>
      <c r="BJ774" s="304"/>
      <c r="BK774" s="394"/>
      <c r="BL774" s="302"/>
      <c r="BM774" s="302"/>
      <c r="BN774" s="394"/>
      <c r="BO774" s="302"/>
      <c r="BP774" s="13"/>
      <c r="BQ774" s="302"/>
      <c r="BR774" s="13"/>
      <c r="BS774" s="302"/>
      <c r="BT774" s="13"/>
      <c r="BU774" s="302"/>
      <c r="BV774" s="386"/>
      <c r="BW774" s="303"/>
      <c r="BX774" s="303"/>
      <c r="BY774" s="302"/>
      <c r="BZ774" s="302"/>
      <c r="CA774" s="387"/>
      <c r="CB774" s="395"/>
      <c r="CC774" s="12"/>
      <c r="CD774" s="304"/>
      <c r="CE774" s="14"/>
      <c r="CF774" s="395"/>
      <c r="CG774" s="397"/>
      <c r="CH774" s="300">
        <f t="shared" si="297"/>
        <v>0</v>
      </c>
      <c r="CI774" s="26"/>
      <c r="CJ774" s="17">
        <f t="shared" si="294"/>
        <v>0</v>
      </c>
      <c r="CK774" s="18">
        <f t="shared" si="305"/>
        <v>12.89</v>
      </c>
      <c r="CM774" s="164"/>
      <c r="CN774" s="302"/>
      <c r="CO774" s="13">
        <f t="shared" si="298"/>
        <v>0</v>
      </c>
      <c r="CP774" s="302"/>
      <c r="CQ774" s="13">
        <f t="shared" si="299"/>
        <v>0</v>
      </c>
      <c r="CR774" s="302"/>
      <c r="CS774" s="13">
        <f t="shared" si="300"/>
        <v>0</v>
      </c>
      <c r="CT774" s="302"/>
      <c r="CU774" s="13">
        <f t="shared" si="295"/>
        <v>0</v>
      </c>
      <c r="CV774" s="302"/>
      <c r="CW774" s="13">
        <f t="shared" si="301"/>
        <v>0</v>
      </c>
      <c r="CX774" s="13">
        <f t="shared" si="302"/>
        <v>0</v>
      </c>
      <c r="CY774" s="251">
        <f t="shared" si="303"/>
        <v>0</v>
      </c>
      <c r="CZ774" s="13" t="s">
        <v>29</v>
      </c>
      <c r="DA774" s="13">
        <v>50</v>
      </c>
      <c r="DB774" s="22">
        <f t="shared" si="304"/>
        <v>0</v>
      </c>
      <c r="DD774" s="24"/>
      <c r="DF774" s="163"/>
      <c r="DH774" s="24"/>
      <c r="DI774" s="447"/>
      <c r="DJ774" s="163"/>
    </row>
    <row r="775" spans="1:114" s="7" customFormat="1">
      <c r="A775" s="277">
        <f t="shared" si="312"/>
        <v>50</v>
      </c>
      <c r="B775" s="21" t="e">
        <f>'Calculateur de trading'!I775/C775/W775</f>
        <v>#DIV/0!</v>
      </c>
      <c r="C775" s="278">
        <f t="shared" si="313"/>
        <v>10</v>
      </c>
      <c r="D775" s="426"/>
      <c r="E775" s="273">
        <f t="shared" si="314"/>
        <v>100</v>
      </c>
      <c r="F775" s="271">
        <f t="shared" si="306"/>
        <v>2</v>
      </c>
      <c r="G775" s="271" t="e">
        <f t="shared" si="307"/>
        <v>#DIV/0!</v>
      </c>
      <c r="H775" s="272">
        <f t="shared" si="308"/>
        <v>20</v>
      </c>
      <c r="I775" s="270"/>
      <c r="J775" s="273">
        <f t="shared" si="315"/>
        <v>200</v>
      </c>
      <c r="K775" s="271">
        <f t="shared" si="309"/>
        <v>4</v>
      </c>
      <c r="L775" s="271" t="e">
        <f t="shared" si="310"/>
        <v>#DIV/0!</v>
      </c>
      <c r="M775" s="272">
        <f t="shared" si="311"/>
        <v>40</v>
      </c>
      <c r="N775" s="389"/>
      <c r="O775" s="455" t="e">
        <f>(A775*B775*W775)+(B775*'Calculateur de trading'!H775)</f>
        <v>#DIV/0!</v>
      </c>
      <c r="P775" s="274" t="e">
        <f>O775/'Déscriptions des trades'!CK775</f>
        <v>#DIV/0!</v>
      </c>
      <c r="Q775" s="456" t="e">
        <f>'Déscriptions des trades'!CK775-O775</f>
        <v>#DIV/0!</v>
      </c>
      <c r="R775" s="466" t="e">
        <f t="shared" si="316"/>
        <v>#DIV/0!</v>
      </c>
      <c r="S775" s="389"/>
      <c r="T775" s="12"/>
      <c r="U775" s="25"/>
      <c r="V775" s="15"/>
      <c r="W775" s="490">
        <f t="shared" si="296"/>
        <v>0</v>
      </c>
      <c r="X775" s="21" t="e">
        <f>W775*U775/'Déscriptions des trades'!CK775*'Déscriptions des trades'!B775</f>
        <v>#DIV/0!</v>
      </c>
      <c r="Y775" s="459"/>
      <c r="Z775" s="389"/>
      <c r="AA775" s="23">
        <f t="shared" si="317"/>
        <v>0.1</v>
      </c>
      <c r="AB775" s="17" t="e">
        <f>(AA775*'Déscriptions des trades'!U775*'Déscriptions des trades'!B775/'Déscriptions des trades'!CK775)*'Déscriptions des trades'!W775</f>
        <v>#DIV/0!</v>
      </c>
      <c r="AC775" s="265" t="e">
        <f>AB775*'Déscriptions des trades'!CK775</f>
        <v>#DIV/0!</v>
      </c>
      <c r="AD775" s="266" t="e">
        <f>'Déscriptions des trades'!CK775-AC775</f>
        <v>#DIV/0!</v>
      </c>
      <c r="AE775" s="389"/>
      <c r="AF775" s="399">
        <v>771</v>
      </c>
      <c r="AG775" s="389"/>
      <c r="AH775" s="20"/>
      <c r="AI775" s="303"/>
      <c r="AJ775" s="307"/>
      <c r="AK775" s="161"/>
      <c r="AL775" s="305"/>
      <c r="AM775" s="305"/>
      <c r="AN775" s="162"/>
      <c r="AO775" s="439"/>
      <c r="AP775" s="162"/>
      <c r="AQ775" s="113"/>
      <c r="AR775" s="113"/>
      <c r="AS775" s="384"/>
      <c r="AT775" s="306"/>
      <c r="AU775" s="306"/>
      <c r="AV775" s="160"/>
      <c r="AW775" s="158"/>
      <c r="AX775" s="385"/>
      <c r="AY775" s="453"/>
      <c r="AZ775" s="165"/>
      <c r="BA775" s="301"/>
      <c r="BB775" s="165"/>
      <c r="BC775" s="301"/>
      <c r="BD775" s="165"/>
      <c r="BE775" s="302"/>
      <c r="BF775" s="302"/>
      <c r="BG775" s="165"/>
      <c r="BH775" s="303"/>
      <c r="BI775" s="165"/>
      <c r="BJ775" s="304"/>
      <c r="BK775" s="394"/>
      <c r="BL775" s="302"/>
      <c r="BM775" s="302"/>
      <c r="BN775" s="394"/>
      <c r="BO775" s="302"/>
      <c r="BP775" s="13"/>
      <c r="BQ775" s="302"/>
      <c r="BR775" s="13"/>
      <c r="BS775" s="302"/>
      <c r="BT775" s="13"/>
      <c r="BU775" s="302"/>
      <c r="BV775" s="386"/>
      <c r="BW775" s="303"/>
      <c r="BX775" s="303"/>
      <c r="BY775" s="302"/>
      <c r="BZ775" s="302"/>
      <c r="CA775" s="387"/>
      <c r="CB775" s="395"/>
      <c r="CC775" s="12"/>
      <c r="CD775" s="304"/>
      <c r="CE775" s="14"/>
      <c r="CF775" s="395"/>
      <c r="CG775" s="397"/>
      <c r="CH775" s="300">
        <f t="shared" si="297"/>
        <v>0</v>
      </c>
      <c r="CI775" s="26"/>
      <c r="CJ775" s="17">
        <f t="shared" si="294"/>
        <v>0</v>
      </c>
      <c r="CK775" s="18">
        <f t="shared" si="305"/>
        <v>12.89</v>
      </c>
      <c r="CM775" s="164"/>
      <c r="CN775" s="302"/>
      <c r="CO775" s="13">
        <f t="shared" si="298"/>
        <v>0</v>
      </c>
      <c r="CP775" s="302"/>
      <c r="CQ775" s="13">
        <f t="shared" si="299"/>
        <v>0</v>
      </c>
      <c r="CR775" s="302"/>
      <c r="CS775" s="13">
        <f t="shared" si="300"/>
        <v>0</v>
      </c>
      <c r="CT775" s="302"/>
      <c r="CU775" s="13">
        <f t="shared" si="295"/>
        <v>0</v>
      </c>
      <c r="CV775" s="302"/>
      <c r="CW775" s="13">
        <f t="shared" si="301"/>
        <v>0</v>
      </c>
      <c r="CX775" s="13">
        <f t="shared" si="302"/>
        <v>0</v>
      </c>
      <c r="CY775" s="251">
        <f t="shared" si="303"/>
        <v>0</v>
      </c>
      <c r="CZ775" s="13" t="s">
        <v>29</v>
      </c>
      <c r="DA775" s="13">
        <v>50</v>
      </c>
      <c r="DB775" s="22">
        <f t="shared" si="304"/>
        <v>0</v>
      </c>
      <c r="DD775" s="24"/>
      <c r="DF775" s="163"/>
      <c r="DH775" s="24"/>
      <c r="DI775" s="447"/>
      <c r="DJ775" s="163"/>
    </row>
    <row r="776" spans="1:114" s="7" customFormat="1">
      <c r="A776" s="277">
        <f t="shared" si="312"/>
        <v>50</v>
      </c>
      <c r="B776" s="21" t="e">
        <f>'Calculateur de trading'!I776/C776/W776</f>
        <v>#DIV/0!</v>
      </c>
      <c r="C776" s="278">
        <f t="shared" si="313"/>
        <v>10</v>
      </c>
      <c r="D776" s="426"/>
      <c r="E776" s="273">
        <f t="shared" si="314"/>
        <v>100</v>
      </c>
      <c r="F776" s="271">
        <f t="shared" si="306"/>
        <v>2</v>
      </c>
      <c r="G776" s="271" t="e">
        <f t="shared" si="307"/>
        <v>#DIV/0!</v>
      </c>
      <c r="H776" s="272">
        <f t="shared" si="308"/>
        <v>20</v>
      </c>
      <c r="I776" s="270"/>
      <c r="J776" s="273">
        <f t="shared" si="315"/>
        <v>200</v>
      </c>
      <c r="K776" s="271">
        <f t="shared" si="309"/>
        <v>4</v>
      </c>
      <c r="L776" s="271" t="e">
        <f t="shared" si="310"/>
        <v>#DIV/0!</v>
      </c>
      <c r="M776" s="272">
        <f t="shared" si="311"/>
        <v>40</v>
      </c>
      <c r="N776" s="389"/>
      <c r="O776" s="455" t="e">
        <f>(A776*B776*W776)+(B776*'Calculateur de trading'!H776)</f>
        <v>#DIV/0!</v>
      </c>
      <c r="P776" s="274" t="e">
        <f>O776/'Déscriptions des trades'!CK776</f>
        <v>#DIV/0!</v>
      </c>
      <c r="Q776" s="456" t="e">
        <f>'Déscriptions des trades'!CK776-O776</f>
        <v>#DIV/0!</v>
      </c>
      <c r="R776" s="466" t="e">
        <f t="shared" si="316"/>
        <v>#DIV/0!</v>
      </c>
      <c r="S776" s="389"/>
      <c r="T776" s="12"/>
      <c r="U776" s="25"/>
      <c r="V776" s="15"/>
      <c r="W776" s="490">
        <f t="shared" si="296"/>
        <v>0</v>
      </c>
      <c r="X776" s="21" t="e">
        <f>W776*U776/'Déscriptions des trades'!CK776*'Déscriptions des trades'!B776</f>
        <v>#DIV/0!</v>
      </c>
      <c r="Y776" s="459"/>
      <c r="Z776" s="389"/>
      <c r="AA776" s="23">
        <f t="shared" si="317"/>
        <v>0.1</v>
      </c>
      <c r="AB776" s="17" t="e">
        <f>(AA776*'Déscriptions des trades'!U776*'Déscriptions des trades'!B776/'Déscriptions des trades'!CK776)*'Déscriptions des trades'!W776</f>
        <v>#DIV/0!</v>
      </c>
      <c r="AC776" s="265" t="e">
        <f>AB776*'Déscriptions des trades'!CK776</f>
        <v>#DIV/0!</v>
      </c>
      <c r="AD776" s="266" t="e">
        <f>'Déscriptions des trades'!CK776-AC776</f>
        <v>#DIV/0!</v>
      </c>
      <c r="AE776" s="389"/>
      <c r="AF776" s="399">
        <v>772</v>
      </c>
      <c r="AG776" s="389"/>
      <c r="AH776" s="20"/>
      <c r="AI776" s="303"/>
      <c r="AJ776" s="307"/>
      <c r="AK776" s="161"/>
      <c r="AL776" s="305"/>
      <c r="AM776" s="305"/>
      <c r="AN776" s="162"/>
      <c r="AO776" s="439"/>
      <c r="AP776" s="162"/>
      <c r="AQ776" s="113"/>
      <c r="AR776" s="113"/>
      <c r="AS776" s="384"/>
      <c r="AT776" s="306"/>
      <c r="AU776" s="306"/>
      <c r="AV776" s="160"/>
      <c r="AW776" s="158"/>
      <c r="AX776" s="385"/>
      <c r="AY776" s="453"/>
      <c r="AZ776" s="165"/>
      <c r="BA776" s="301"/>
      <c r="BB776" s="165"/>
      <c r="BC776" s="301"/>
      <c r="BD776" s="165"/>
      <c r="BE776" s="302"/>
      <c r="BF776" s="302"/>
      <c r="BG776" s="165"/>
      <c r="BH776" s="303"/>
      <c r="BI776" s="165"/>
      <c r="BJ776" s="304"/>
      <c r="BK776" s="394"/>
      <c r="BL776" s="302"/>
      <c r="BM776" s="302"/>
      <c r="BN776" s="394"/>
      <c r="BO776" s="302"/>
      <c r="BP776" s="13"/>
      <c r="BQ776" s="302"/>
      <c r="BR776" s="13"/>
      <c r="BS776" s="302"/>
      <c r="BT776" s="13"/>
      <c r="BU776" s="302"/>
      <c r="BV776" s="386"/>
      <c r="BW776" s="303"/>
      <c r="BX776" s="303"/>
      <c r="BY776" s="302"/>
      <c r="BZ776" s="302"/>
      <c r="CA776" s="387"/>
      <c r="CB776" s="395"/>
      <c r="CC776" s="12"/>
      <c r="CD776" s="304"/>
      <c r="CE776" s="14"/>
      <c r="CF776" s="395"/>
      <c r="CG776" s="397"/>
      <c r="CH776" s="300">
        <f t="shared" si="297"/>
        <v>0</v>
      </c>
      <c r="CI776" s="26"/>
      <c r="CJ776" s="17">
        <f t="shared" ref="CJ776:CJ839" si="318">CI776/CK775</f>
        <v>0</v>
      </c>
      <c r="CK776" s="18">
        <f t="shared" si="305"/>
        <v>12.89</v>
      </c>
      <c r="CM776" s="164"/>
      <c r="CN776" s="302"/>
      <c r="CO776" s="13">
        <f t="shared" si="298"/>
        <v>0</v>
      </c>
      <c r="CP776" s="302"/>
      <c r="CQ776" s="13">
        <f t="shared" si="299"/>
        <v>0</v>
      </c>
      <c r="CR776" s="302"/>
      <c r="CS776" s="13">
        <f t="shared" si="300"/>
        <v>0</v>
      </c>
      <c r="CT776" s="302"/>
      <c r="CU776" s="13">
        <f t="shared" ref="CU776:CU839" si="319">IF(CT776="Bon",10,)</f>
        <v>0</v>
      </c>
      <c r="CV776" s="302"/>
      <c r="CW776" s="13">
        <f t="shared" si="301"/>
        <v>0</v>
      </c>
      <c r="CX776" s="13">
        <f t="shared" si="302"/>
        <v>0</v>
      </c>
      <c r="CY776" s="251">
        <f t="shared" si="303"/>
        <v>0</v>
      </c>
      <c r="CZ776" s="13" t="s">
        <v>29</v>
      </c>
      <c r="DA776" s="13">
        <v>50</v>
      </c>
      <c r="DB776" s="22">
        <f t="shared" si="304"/>
        <v>0</v>
      </c>
      <c r="DD776" s="24"/>
      <c r="DF776" s="163"/>
      <c r="DH776" s="24"/>
      <c r="DI776" s="447"/>
      <c r="DJ776" s="163"/>
    </row>
    <row r="777" spans="1:114" s="7" customFormat="1">
      <c r="A777" s="277">
        <f t="shared" si="312"/>
        <v>50</v>
      </c>
      <c r="B777" s="21" t="e">
        <f>'Calculateur de trading'!I777/C777/W777</f>
        <v>#DIV/0!</v>
      </c>
      <c r="C777" s="278">
        <f t="shared" si="313"/>
        <v>10</v>
      </c>
      <c r="D777" s="278"/>
      <c r="E777" s="273">
        <f t="shared" si="314"/>
        <v>100</v>
      </c>
      <c r="F777" s="271">
        <f t="shared" si="306"/>
        <v>2</v>
      </c>
      <c r="G777" s="271" t="e">
        <f t="shared" si="307"/>
        <v>#DIV/0!</v>
      </c>
      <c r="H777" s="272">
        <f t="shared" si="308"/>
        <v>20</v>
      </c>
      <c r="I777" s="270"/>
      <c r="J777" s="273">
        <f t="shared" si="315"/>
        <v>200</v>
      </c>
      <c r="K777" s="271">
        <f t="shared" si="309"/>
        <v>4</v>
      </c>
      <c r="L777" s="271" t="e">
        <f t="shared" si="310"/>
        <v>#DIV/0!</v>
      </c>
      <c r="M777" s="272">
        <f t="shared" si="311"/>
        <v>40</v>
      </c>
      <c r="N777" s="389"/>
      <c r="O777" s="455" t="e">
        <f>(A777*B777*W777)+(B777*'Calculateur de trading'!H777)</f>
        <v>#DIV/0!</v>
      </c>
      <c r="P777" s="274" t="e">
        <f>O777/'Déscriptions des trades'!CK777</f>
        <v>#DIV/0!</v>
      </c>
      <c r="Q777" s="456" t="e">
        <f>'Déscriptions des trades'!CK777-O777</f>
        <v>#DIV/0!</v>
      </c>
      <c r="R777" s="466" t="e">
        <f t="shared" si="316"/>
        <v>#DIV/0!</v>
      </c>
      <c r="S777" s="389"/>
      <c r="T777" s="12"/>
      <c r="U777" s="25"/>
      <c r="V777" s="15"/>
      <c r="W777" s="490">
        <f t="shared" ref="W777:W840" si="320">W776</f>
        <v>0</v>
      </c>
      <c r="X777" s="21" t="e">
        <f>W777*U777/'Déscriptions des trades'!CK777*'Déscriptions des trades'!B777</f>
        <v>#DIV/0!</v>
      </c>
      <c r="Y777" s="459"/>
      <c r="Z777" s="389"/>
      <c r="AA777" s="23">
        <f t="shared" si="317"/>
        <v>0.1</v>
      </c>
      <c r="AB777" s="17" t="e">
        <f>(AA777*'Déscriptions des trades'!U777*'Déscriptions des trades'!B777/'Déscriptions des trades'!CK777)*'Déscriptions des trades'!W777</f>
        <v>#DIV/0!</v>
      </c>
      <c r="AC777" s="265" t="e">
        <f>AB777*'Déscriptions des trades'!CK777</f>
        <v>#DIV/0!</v>
      </c>
      <c r="AD777" s="266" t="e">
        <f>'Déscriptions des trades'!CK777-AC777</f>
        <v>#DIV/0!</v>
      </c>
      <c r="AE777" s="389"/>
      <c r="AF777" s="399">
        <v>773</v>
      </c>
      <c r="AG777" s="389"/>
      <c r="AH777" s="20"/>
      <c r="AI777" s="303"/>
      <c r="AJ777" s="307"/>
      <c r="AK777" s="161"/>
      <c r="AL777" s="305"/>
      <c r="AM777" s="305"/>
      <c r="AN777" s="162"/>
      <c r="AO777" s="439"/>
      <c r="AP777" s="162"/>
      <c r="AQ777" s="113"/>
      <c r="AR777" s="113"/>
      <c r="AS777" s="384"/>
      <c r="AT777" s="306"/>
      <c r="AU777" s="306"/>
      <c r="AV777" s="160"/>
      <c r="AW777" s="158"/>
      <c r="AX777" s="385"/>
      <c r="AY777" s="453"/>
      <c r="AZ777" s="165"/>
      <c r="BA777" s="301"/>
      <c r="BB777" s="165"/>
      <c r="BC777" s="301"/>
      <c r="BD777" s="165"/>
      <c r="BE777" s="302"/>
      <c r="BF777" s="302"/>
      <c r="BG777" s="165"/>
      <c r="BH777" s="303"/>
      <c r="BI777" s="165"/>
      <c r="BJ777" s="304"/>
      <c r="BK777" s="394"/>
      <c r="BL777" s="302"/>
      <c r="BM777" s="302"/>
      <c r="BN777" s="394"/>
      <c r="BO777" s="302"/>
      <c r="BP777" s="13"/>
      <c r="BQ777" s="302"/>
      <c r="BR777" s="13"/>
      <c r="BS777" s="302"/>
      <c r="BT777" s="13"/>
      <c r="BU777" s="302"/>
      <c r="BV777" s="386"/>
      <c r="BW777" s="303"/>
      <c r="BX777" s="303"/>
      <c r="BY777" s="302"/>
      <c r="BZ777" s="302"/>
      <c r="CA777" s="387"/>
      <c r="CB777" s="395"/>
      <c r="CC777" s="12"/>
      <c r="CD777" s="304"/>
      <c r="CE777" s="14"/>
      <c r="CF777" s="395"/>
      <c r="CG777" s="397"/>
      <c r="CH777" s="300">
        <f t="shared" si="297"/>
        <v>0</v>
      </c>
      <c r="CI777" s="26"/>
      <c r="CJ777" s="17">
        <f t="shared" si="318"/>
        <v>0</v>
      </c>
      <c r="CK777" s="18">
        <f t="shared" si="305"/>
        <v>12.89</v>
      </c>
      <c r="CM777" s="164"/>
      <c r="CN777" s="302"/>
      <c r="CO777" s="13">
        <f t="shared" si="298"/>
        <v>0</v>
      </c>
      <c r="CP777" s="302"/>
      <c r="CQ777" s="13">
        <f t="shared" si="299"/>
        <v>0</v>
      </c>
      <c r="CR777" s="302"/>
      <c r="CS777" s="13">
        <f t="shared" si="300"/>
        <v>0</v>
      </c>
      <c r="CT777" s="302"/>
      <c r="CU777" s="13">
        <f t="shared" si="319"/>
        <v>0</v>
      </c>
      <c r="CV777" s="302"/>
      <c r="CW777" s="13">
        <f t="shared" si="301"/>
        <v>0</v>
      </c>
      <c r="CX777" s="13">
        <f t="shared" si="302"/>
        <v>0</v>
      </c>
      <c r="CY777" s="251">
        <f t="shared" si="303"/>
        <v>0</v>
      </c>
      <c r="CZ777" s="13" t="s">
        <v>29</v>
      </c>
      <c r="DA777" s="13">
        <v>50</v>
      </c>
      <c r="DB777" s="22">
        <f t="shared" si="304"/>
        <v>0</v>
      </c>
      <c r="DD777" s="24"/>
      <c r="DF777" s="163"/>
      <c r="DH777" s="24"/>
      <c r="DI777" s="447"/>
      <c r="DJ777" s="163"/>
    </row>
    <row r="778" spans="1:114" s="7" customFormat="1">
      <c r="A778" s="277">
        <f t="shared" si="312"/>
        <v>50</v>
      </c>
      <c r="B778" s="21" t="e">
        <f>'Calculateur de trading'!I778/C778/W778</f>
        <v>#DIV/0!</v>
      </c>
      <c r="C778" s="278">
        <f t="shared" si="313"/>
        <v>10</v>
      </c>
      <c r="D778" s="426"/>
      <c r="E778" s="273">
        <f t="shared" si="314"/>
        <v>100</v>
      </c>
      <c r="F778" s="271">
        <f t="shared" si="306"/>
        <v>2</v>
      </c>
      <c r="G778" s="271" t="e">
        <f t="shared" si="307"/>
        <v>#DIV/0!</v>
      </c>
      <c r="H778" s="272">
        <f t="shared" si="308"/>
        <v>20</v>
      </c>
      <c r="I778" s="270"/>
      <c r="J778" s="273">
        <f t="shared" si="315"/>
        <v>200</v>
      </c>
      <c r="K778" s="271">
        <f t="shared" si="309"/>
        <v>4</v>
      </c>
      <c r="L778" s="271" t="e">
        <f t="shared" si="310"/>
        <v>#DIV/0!</v>
      </c>
      <c r="M778" s="272">
        <f t="shared" si="311"/>
        <v>40</v>
      </c>
      <c r="N778" s="389"/>
      <c r="O778" s="455" t="e">
        <f>(A778*B778*W778)+(B778*'Calculateur de trading'!H778)</f>
        <v>#DIV/0!</v>
      </c>
      <c r="P778" s="274" t="e">
        <f>O778/'Déscriptions des trades'!CK778</f>
        <v>#DIV/0!</v>
      </c>
      <c r="Q778" s="456" t="e">
        <f>'Déscriptions des trades'!CK778-O778</f>
        <v>#DIV/0!</v>
      </c>
      <c r="R778" s="466" t="e">
        <f t="shared" si="316"/>
        <v>#DIV/0!</v>
      </c>
      <c r="S778" s="389"/>
      <c r="T778" s="12"/>
      <c r="U778" s="25"/>
      <c r="V778" s="15"/>
      <c r="W778" s="490">
        <f t="shared" si="320"/>
        <v>0</v>
      </c>
      <c r="X778" s="21" t="e">
        <f>W778*U778/'Déscriptions des trades'!CK778*'Déscriptions des trades'!B778</f>
        <v>#DIV/0!</v>
      </c>
      <c r="Y778" s="459"/>
      <c r="Z778" s="389"/>
      <c r="AA778" s="23">
        <f t="shared" si="317"/>
        <v>0.1</v>
      </c>
      <c r="AB778" s="17" t="e">
        <f>(AA778*'Déscriptions des trades'!U778*'Déscriptions des trades'!B778/'Déscriptions des trades'!CK778)*'Déscriptions des trades'!W778</f>
        <v>#DIV/0!</v>
      </c>
      <c r="AC778" s="265" t="e">
        <f>AB778*'Déscriptions des trades'!CK778</f>
        <v>#DIV/0!</v>
      </c>
      <c r="AD778" s="266" t="e">
        <f>'Déscriptions des trades'!CK778-AC778</f>
        <v>#DIV/0!</v>
      </c>
      <c r="AE778" s="389"/>
      <c r="AF778" s="399">
        <v>774</v>
      </c>
      <c r="AG778" s="389"/>
      <c r="AH778" s="20"/>
      <c r="AI778" s="303"/>
      <c r="AJ778" s="307"/>
      <c r="AK778" s="161"/>
      <c r="AL778" s="305"/>
      <c r="AM778" s="305"/>
      <c r="AN778" s="162"/>
      <c r="AO778" s="439"/>
      <c r="AP778" s="162"/>
      <c r="AQ778" s="113"/>
      <c r="AR778" s="113"/>
      <c r="AS778" s="384"/>
      <c r="AT778" s="306"/>
      <c r="AU778" s="306"/>
      <c r="AV778" s="160"/>
      <c r="AW778" s="158"/>
      <c r="AX778" s="385"/>
      <c r="AY778" s="453"/>
      <c r="AZ778" s="165"/>
      <c r="BA778" s="301"/>
      <c r="BB778" s="165"/>
      <c r="BC778" s="301"/>
      <c r="BD778" s="165"/>
      <c r="BE778" s="302"/>
      <c r="BF778" s="302"/>
      <c r="BG778" s="165"/>
      <c r="BH778" s="303"/>
      <c r="BI778" s="165"/>
      <c r="BJ778" s="304"/>
      <c r="BK778" s="394"/>
      <c r="BL778" s="302"/>
      <c r="BM778" s="302"/>
      <c r="BN778" s="394"/>
      <c r="BO778" s="302"/>
      <c r="BP778" s="13"/>
      <c r="BQ778" s="302"/>
      <c r="BR778" s="13"/>
      <c r="BS778" s="302"/>
      <c r="BT778" s="13"/>
      <c r="BU778" s="302"/>
      <c r="BV778" s="386"/>
      <c r="BW778" s="303"/>
      <c r="BX778" s="303"/>
      <c r="BY778" s="302"/>
      <c r="BZ778" s="302"/>
      <c r="CA778" s="387"/>
      <c r="CB778" s="395"/>
      <c r="CC778" s="12"/>
      <c r="CD778" s="304"/>
      <c r="CE778" s="14"/>
      <c r="CF778" s="395"/>
      <c r="CG778" s="397"/>
      <c r="CH778" s="300">
        <f t="shared" si="297"/>
        <v>0</v>
      </c>
      <c r="CI778" s="26"/>
      <c r="CJ778" s="17">
        <f t="shared" si="318"/>
        <v>0</v>
      </c>
      <c r="CK778" s="18">
        <f t="shared" si="305"/>
        <v>12.89</v>
      </c>
      <c r="CM778" s="164"/>
      <c r="CN778" s="302"/>
      <c r="CO778" s="13">
        <f t="shared" si="298"/>
        <v>0</v>
      </c>
      <c r="CP778" s="302"/>
      <c r="CQ778" s="13">
        <f t="shared" si="299"/>
        <v>0</v>
      </c>
      <c r="CR778" s="302"/>
      <c r="CS778" s="13">
        <f t="shared" si="300"/>
        <v>0</v>
      </c>
      <c r="CT778" s="302"/>
      <c r="CU778" s="13">
        <f t="shared" si="319"/>
        <v>0</v>
      </c>
      <c r="CV778" s="302"/>
      <c r="CW778" s="13">
        <f t="shared" si="301"/>
        <v>0</v>
      </c>
      <c r="CX778" s="13">
        <f t="shared" si="302"/>
        <v>0</v>
      </c>
      <c r="CY778" s="251">
        <f t="shared" si="303"/>
        <v>0</v>
      </c>
      <c r="CZ778" s="13" t="s">
        <v>29</v>
      </c>
      <c r="DA778" s="13">
        <v>50</v>
      </c>
      <c r="DB778" s="22">
        <f t="shared" si="304"/>
        <v>0</v>
      </c>
      <c r="DD778" s="24"/>
      <c r="DF778" s="163"/>
      <c r="DH778" s="24"/>
      <c r="DI778" s="447"/>
      <c r="DJ778" s="163"/>
    </row>
    <row r="779" spans="1:114" s="7" customFormat="1">
      <c r="A779" s="277">
        <f t="shared" si="312"/>
        <v>50</v>
      </c>
      <c r="B779" s="21" t="e">
        <f>'Calculateur de trading'!I779/C779/W779</f>
        <v>#DIV/0!</v>
      </c>
      <c r="C779" s="278">
        <f t="shared" si="313"/>
        <v>10</v>
      </c>
      <c r="D779" s="278"/>
      <c r="E779" s="273">
        <f t="shared" si="314"/>
        <v>100</v>
      </c>
      <c r="F779" s="271">
        <f t="shared" si="306"/>
        <v>2</v>
      </c>
      <c r="G779" s="271" t="e">
        <f t="shared" si="307"/>
        <v>#DIV/0!</v>
      </c>
      <c r="H779" s="272">
        <f t="shared" si="308"/>
        <v>20</v>
      </c>
      <c r="I779" s="270"/>
      <c r="J779" s="273">
        <f t="shared" si="315"/>
        <v>200</v>
      </c>
      <c r="K779" s="271">
        <f t="shared" si="309"/>
        <v>4</v>
      </c>
      <c r="L779" s="271" t="e">
        <f t="shared" si="310"/>
        <v>#DIV/0!</v>
      </c>
      <c r="M779" s="272">
        <f t="shared" si="311"/>
        <v>40</v>
      </c>
      <c r="N779" s="389"/>
      <c r="O779" s="455" t="e">
        <f>(A779*B779*W779)+(B779*'Calculateur de trading'!H779)</f>
        <v>#DIV/0!</v>
      </c>
      <c r="P779" s="274" t="e">
        <f>O779/'Déscriptions des trades'!CK779</f>
        <v>#DIV/0!</v>
      </c>
      <c r="Q779" s="456" t="e">
        <f>'Déscriptions des trades'!CK779-O779</f>
        <v>#DIV/0!</v>
      </c>
      <c r="R779" s="466" t="e">
        <f t="shared" si="316"/>
        <v>#DIV/0!</v>
      </c>
      <c r="S779" s="389"/>
      <c r="T779" s="12"/>
      <c r="U779" s="25"/>
      <c r="V779" s="15"/>
      <c r="W779" s="490">
        <f t="shared" si="320"/>
        <v>0</v>
      </c>
      <c r="X779" s="21" t="e">
        <f>W779*U779/'Déscriptions des trades'!CK779*'Déscriptions des trades'!B779</f>
        <v>#DIV/0!</v>
      </c>
      <c r="Y779" s="459"/>
      <c r="Z779" s="389"/>
      <c r="AA779" s="23">
        <f t="shared" si="317"/>
        <v>0.1</v>
      </c>
      <c r="AB779" s="17" t="e">
        <f>(AA779*'Déscriptions des trades'!U779*'Déscriptions des trades'!B779/'Déscriptions des trades'!CK779)*'Déscriptions des trades'!W779</f>
        <v>#DIV/0!</v>
      </c>
      <c r="AC779" s="265" t="e">
        <f>AB779*'Déscriptions des trades'!CK779</f>
        <v>#DIV/0!</v>
      </c>
      <c r="AD779" s="266" t="e">
        <f>'Déscriptions des trades'!CK779-AC779</f>
        <v>#DIV/0!</v>
      </c>
      <c r="AE779" s="389"/>
      <c r="AF779" s="399">
        <v>775</v>
      </c>
      <c r="AG779" s="389"/>
      <c r="AH779" s="20"/>
      <c r="AI779" s="303"/>
      <c r="AJ779" s="307"/>
      <c r="AK779" s="161"/>
      <c r="AL779" s="305"/>
      <c r="AM779" s="305"/>
      <c r="AN779" s="162"/>
      <c r="AO779" s="439"/>
      <c r="AP779" s="162"/>
      <c r="AQ779" s="113"/>
      <c r="AR779" s="113"/>
      <c r="AS779" s="384"/>
      <c r="AT779" s="306"/>
      <c r="AU779" s="306"/>
      <c r="AV779" s="160"/>
      <c r="AW779" s="158"/>
      <c r="AX779" s="385"/>
      <c r="AY779" s="453"/>
      <c r="AZ779" s="165"/>
      <c r="BA779" s="301"/>
      <c r="BB779" s="165"/>
      <c r="BC779" s="301"/>
      <c r="BD779" s="165"/>
      <c r="BE779" s="302"/>
      <c r="BF779" s="302"/>
      <c r="BG779" s="165"/>
      <c r="BH779" s="303"/>
      <c r="BI779" s="165"/>
      <c r="BJ779" s="304"/>
      <c r="BK779" s="394"/>
      <c r="BL779" s="302"/>
      <c r="BM779" s="302"/>
      <c r="BN779" s="394"/>
      <c r="BO779" s="302"/>
      <c r="BP779" s="13"/>
      <c r="BQ779" s="302"/>
      <c r="BR779" s="13"/>
      <c r="BS779" s="302"/>
      <c r="BT779" s="13"/>
      <c r="BU779" s="302"/>
      <c r="BV779" s="386"/>
      <c r="BW779" s="303"/>
      <c r="BX779" s="303"/>
      <c r="BY779" s="302"/>
      <c r="BZ779" s="302"/>
      <c r="CA779" s="387"/>
      <c r="CB779" s="395"/>
      <c r="CC779" s="12"/>
      <c r="CD779" s="304"/>
      <c r="CE779" s="14"/>
      <c r="CF779" s="395"/>
      <c r="CG779" s="397"/>
      <c r="CH779" s="300">
        <f t="shared" si="297"/>
        <v>0</v>
      </c>
      <c r="CI779" s="26"/>
      <c r="CJ779" s="17">
        <f t="shared" si="318"/>
        <v>0</v>
      </c>
      <c r="CK779" s="18">
        <f t="shared" si="305"/>
        <v>12.89</v>
      </c>
      <c r="CM779" s="164"/>
      <c r="CN779" s="302"/>
      <c r="CO779" s="13">
        <f t="shared" si="298"/>
        <v>0</v>
      </c>
      <c r="CP779" s="302"/>
      <c r="CQ779" s="13">
        <f t="shared" si="299"/>
        <v>0</v>
      </c>
      <c r="CR779" s="302"/>
      <c r="CS779" s="13">
        <f t="shared" si="300"/>
        <v>0</v>
      </c>
      <c r="CT779" s="302"/>
      <c r="CU779" s="13">
        <f t="shared" si="319"/>
        <v>0</v>
      </c>
      <c r="CV779" s="302"/>
      <c r="CW779" s="13">
        <f t="shared" si="301"/>
        <v>0</v>
      </c>
      <c r="CX779" s="13">
        <f t="shared" si="302"/>
        <v>0</v>
      </c>
      <c r="CY779" s="251">
        <f t="shared" si="303"/>
        <v>0</v>
      </c>
      <c r="CZ779" s="13" t="s">
        <v>29</v>
      </c>
      <c r="DA779" s="13">
        <v>50</v>
      </c>
      <c r="DB779" s="22">
        <f t="shared" si="304"/>
        <v>0</v>
      </c>
      <c r="DD779" s="24"/>
      <c r="DF779" s="163"/>
      <c r="DH779" s="24"/>
      <c r="DI779" s="447"/>
      <c r="DJ779" s="163"/>
    </row>
    <row r="780" spans="1:114" s="7" customFormat="1">
      <c r="A780" s="277">
        <f t="shared" si="312"/>
        <v>50</v>
      </c>
      <c r="B780" s="21" t="e">
        <f>'Calculateur de trading'!I780/C780/W780</f>
        <v>#DIV/0!</v>
      </c>
      <c r="C780" s="278">
        <f t="shared" si="313"/>
        <v>10</v>
      </c>
      <c r="D780" s="426"/>
      <c r="E780" s="273">
        <f t="shared" si="314"/>
        <v>100</v>
      </c>
      <c r="F780" s="271">
        <f t="shared" si="306"/>
        <v>2</v>
      </c>
      <c r="G780" s="271" t="e">
        <f t="shared" si="307"/>
        <v>#DIV/0!</v>
      </c>
      <c r="H780" s="272">
        <f t="shared" si="308"/>
        <v>20</v>
      </c>
      <c r="I780" s="270"/>
      <c r="J780" s="273">
        <f t="shared" si="315"/>
        <v>200</v>
      </c>
      <c r="K780" s="271">
        <f t="shared" si="309"/>
        <v>4</v>
      </c>
      <c r="L780" s="271" t="e">
        <f t="shared" si="310"/>
        <v>#DIV/0!</v>
      </c>
      <c r="M780" s="272">
        <f t="shared" si="311"/>
        <v>40</v>
      </c>
      <c r="N780" s="389"/>
      <c r="O780" s="455" t="e">
        <f>(A780*B780*W780)+(B780*'Calculateur de trading'!H780)</f>
        <v>#DIV/0!</v>
      </c>
      <c r="P780" s="274" t="e">
        <f>O780/'Déscriptions des trades'!CK780</f>
        <v>#DIV/0!</v>
      </c>
      <c r="Q780" s="456" t="e">
        <f>'Déscriptions des trades'!CK780-O780</f>
        <v>#DIV/0!</v>
      </c>
      <c r="R780" s="466" t="e">
        <f t="shared" si="316"/>
        <v>#DIV/0!</v>
      </c>
      <c r="S780" s="389"/>
      <c r="T780" s="12"/>
      <c r="U780" s="25"/>
      <c r="V780" s="15"/>
      <c r="W780" s="490">
        <f t="shared" si="320"/>
        <v>0</v>
      </c>
      <c r="X780" s="21" t="e">
        <f>W780*U780/'Déscriptions des trades'!CK780*'Déscriptions des trades'!B780</f>
        <v>#DIV/0!</v>
      </c>
      <c r="Y780" s="459"/>
      <c r="Z780" s="389"/>
      <c r="AA780" s="23">
        <f t="shared" si="317"/>
        <v>0.1</v>
      </c>
      <c r="AB780" s="17" t="e">
        <f>(AA780*'Déscriptions des trades'!U780*'Déscriptions des trades'!B780/'Déscriptions des trades'!CK780)*'Déscriptions des trades'!W780</f>
        <v>#DIV/0!</v>
      </c>
      <c r="AC780" s="265" t="e">
        <f>AB780*'Déscriptions des trades'!CK780</f>
        <v>#DIV/0!</v>
      </c>
      <c r="AD780" s="266" t="e">
        <f>'Déscriptions des trades'!CK780-AC780</f>
        <v>#DIV/0!</v>
      </c>
      <c r="AE780" s="389"/>
      <c r="AF780" s="399">
        <v>776</v>
      </c>
      <c r="AG780" s="389"/>
      <c r="AH780" s="20"/>
      <c r="AI780" s="303"/>
      <c r="AJ780" s="307"/>
      <c r="AK780" s="161"/>
      <c r="AL780" s="305"/>
      <c r="AM780" s="305"/>
      <c r="AN780" s="162"/>
      <c r="AO780" s="439"/>
      <c r="AP780" s="162"/>
      <c r="AQ780" s="113"/>
      <c r="AR780" s="113"/>
      <c r="AS780" s="384"/>
      <c r="AT780" s="306"/>
      <c r="AU780" s="306"/>
      <c r="AV780" s="160"/>
      <c r="AW780" s="158"/>
      <c r="AX780" s="385"/>
      <c r="AY780" s="453"/>
      <c r="AZ780" s="165"/>
      <c r="BA780" s="301"/>
      <c r="BB780" s="165"/>
      <c r="BC780" s="301"/>
      <c r="BD780" s="165"/>
      <c r="BE780" s="302"/>
      <c r="BF780" s="302"/>
      <c r="BG780" s="165"/>
      <c r="BH780" s="303"/>
      <c r="BI780" s="165"/>
      <c r="BJ780" s="304"/>
      <c r="BK780" s="394"/>
      <c r="BL780" s="302"/>
      <c r="BM780" s="302"/>
      <c r="BN780" s="394"/>
      <c r="BO780" s="302"/>
      <c r="BP780" s="13"/>
      <c r="BQ780" s="302"/>
      <c r="BR780" s="13"/>
      <c r="BS780" s="302"/>
      <c r="BT780" s="13"/>
      <c r="BU780" s="302"/>
      <c r="BV780" s="386"/>
      <c r="BW780" s="303"/>
      <c r="BX780" s="303"/>
      <c r="BY780" s="302"/>
      <c r="BZ780" s="302"/>
      <c r="CA780" s="387"/>
      <c r="CB780" s="395"/>
      <c r="CC780" s="12"/>
      <c r="CD780" s="304"/>
      <c r="CE780" s="14"/>
      <c r="CF780" s="395"/>
      <c r="CG780" s="397"/>
      <c r="CH780" s="300">
        <f t="shared" si="297"/>
        <v>0</v>
      </c>
      <c r="CI780" s="26"/>
      <c r="CJ780" s="17">
        <f t="shared" si="318"/>
        <v>0</v>
      </c>
      <c r="CK780" s="18">
        <f t="shared" si="305"/>
        <v>12.89</v>
      </c>
      <c r="CM780" s="164"/>
      <c r="CN780" s="302"/>
      <c r="CO780" s="13">
        <f t="shared" si="298"/>
        <v>0</v>
      </c>
      <c r="CP780" s="302"/>
      <c r="CQ780" s="13">
        <f t="shared" si="299"/>
        <v>0</v>
      </c>
      <c r="CR780" s="302"/>
      <c r="CS780" s="13">
        <f t="shared" si="300"/>
        <v>0</v>
      </c>
      <c r="CT780" s="302"/>
      <c r="CU780" s="13">
        <f t="shared" si="319"/>
        <v>0</v>
      </c>
      <c r="CV780" s="302"/>
      <c r="CW780" s="13">
        <f t="shared" si="301"/>
        <v>0</v>
      </c>
      <c r="CX780" s="13">
        <f t="shared" si="302"/>
        <v>0</v>
      </c>
      <c r="CY780" s="251">
        <f t="shared" si="303"/>
        <v>0</v>
      </c>
      <c r="CZ780" s="13" t="s">
        <v>29</v>
      </c>
      <c r="DA780" s="13">
        <v>50</v>
      </c>
      <c r="DB780" s="22">
        <f t="shared" si="304"/>
        <v>0</v>
      </c>
      <c r="DD780" s="24"/>
      <c r="DF780" s="163"/>
      <c r="DH780" s="24"/>
      <c r="DI780" s="447"/>
      <c r="DJ780" s="163"/>
    </row>
    <row r="781" spans="1:114" s="7" customFormat="1">
      <c r="A781" s="277">
        <f t="shared" si="312"/>
        <v>50</v>
      </c>
      <c r="B781" s="21" t="e">
        <f>'Calculateur de trading'!I781/C781/W781</f>
        <v>#DIV/0!</v>
      </c>
      <c r="C781" s="278">
        <f t="shared" si="313"/>
        <v>10</v>
      </c>
      <c r="D781" s="278"/>
      <c r="E781" s="273">
        <f t="shared" si="314"/>
        <v>100</v>
      </c>
      <c r="F781" s="271">
        <f t="shared" si="306"/>
        <v>2</v>
      </c>
      <c r="G781" s="271" t="e">
        <f t="shared" si="307"/>
        <v>#DIV/0!</v>
      </c>
      <c r="H781" s="272">
        <f t="shared" si="308"/>
        <v>20</v>
      </c>
      <c r="I781" s="270"/>
      <c r="J781" s="273">
        <f t="shared" si="315"/>
        <v>200</v>
      </c>
      <c r="K781" s="271">
        <f t="shared" si="309"/>
        <v>4</v>
      </c>
      <c r="L781" s="271" t="e">
        <f t="shared" si="310"/>
        <v>#DIV/0!</v>
      </c>
      <c r="M781" s="272">
        <f t="shared" si="311"/>
        <v>40</v>
      </c>
      <c r="N781" s="389"/>
      <c r="O781" s="455" t="e">
        <f>(A781*B781*W781)+(B781*'Calculateur de trading'!H781)</f>
        <v>#DIV/0!</v>
      </c>
      <c r="P781" s="274" t="e">
        <f>O781/'Déscriptions des trades'!CK781</f>
        <v>#DIV/0!</v>
      </c>
      <c r="Q781" s="456" t="e">
        <f>'Déscriptions des trades'!CK781-O781</f>
        <v>#DIV/0!</v>
      </c>
      <c r="R781" s="466" t="e">
        <f t="shared" si="316"/>
        <v>#DIV/0!</v>
      </c>
      <c r="S781" s="389"/>
      <c r="T781" s="12"/>
      <c r="U781" s="25"/>
      <c r="V781" s="15"/>
      <c r="W781" s="490">
        <f t="shared" si="320"/>
        <v>0</v>
      </c>
      <c r="X781" s="21" t="e">
        <f>W781*U781/'Déscriptions des trades'!CK781*'Déscriptions des trades'!B781</f>
        <v>#DIV/0!</v>
      </c>
      <c r="Y781" s="459"/>
      <c r="Z781" s="389"/>
      <c r="AA781" s="23">
        <f t="shared" si="317"/>
        <v>0.1</v>
      </c>
      <c r="AB781" s="17" t="e">
        <f>(AA781*'Déscriptions des trades'!U781*'Déscriptions des trades'!B781/'Déscriptions des trades'!CK781)*'Déscriptions des trades'!W781</f>
        <v>#DIV/0!</v>
      </c>
      <c r="AC781" s="265" t="e">
        <f>AB781*'Déscriptions des trades'!CK781</f>
        <v>#DIV/0!</v>
      </c>
      <c r="AD781" s="266" t="e">
        <f>'Déscriptions des trades'!CK781-AC781</f>
        <v>#DIV/0!</v>
      </c>
      <c r="AE781" s="389"/>
      <c r="AF781" s="399">
        <v>777</v>
      </c>
      <c r="AG781" s="389"/>
      <c r="AH781" s="20"/>
      <c r="AI781" s="303"/>
      <c r="AJ781" s="307"/>
      <c r="AK781" s="161"/>
      <c r="AL781" s="305"/>
      <c r="AM781" s="305"/>
      <c r="AN781" s="162"/>
      <c r="AO781" s="439"/>
      <c r="AP781" s="162"/>
      <c r="AQ781" s="113"/>
      <c r="AR781" s="113"/>
      <c r="AS781" s="384"/>
      <c r="AT781" s="306"/>
      <c r="AU781" s="306"/>
      <c r="AV781" s="160"/>
      <c r="AW781" s="158"/>
      <c r="AX781" s="385"/>
      <c r="AY781" s="453"/>
      <c r="AZ781" s="165"/>
      <c r="BA781" s="301"/>
      <c r="BB781" s="165"/>
      <c r="BC781" s="301"/>
      <c r="BD781" s="165"/>
      <c r="BE781" s="302"/>
      <c r="BF781" s="302"/>
      <c r="BG781" s="165"/>
      <c r="BH781" s="303"/>
      <c r="BI781" s="165"/>
      <c r="BJ781" s="304"/>
      <c r="BK781" s="394"/>
      <c r="BL781" s="302"/>
      <c r="BM781" s="302"/>
      <c r="BN781" s="394"/>
      <c r="BO781" s="302"/>
      <c r="BP781" s="13"/>
      <c r="BQ781" s="302"/>
      <c r="BR781" s="13"/>
      <c r="BS781" s="302"/>
      <c r="BT781" s="13"/>
      <c r="BU781" s="302"/>
      <c r="BV781" s="386"/>
      <c r="BW781" s="303"/>
      <c r="BX781" s="303"/>
      <c r="BY781" s="302"/>
      <c r="BZ781" s="302"/>
      <c r="CA781" s="387"/>
      <c r="CB781" s="395"/>
      <c r="CC781" s="12"/>
      <c r="CD781" s="304"/>
      <c r="CE781" s="14"/>
      <c r="CF781" s="395"/>
      <c r="CG781" s="397"/>
      <c r="CH781" s="300">
        <f t="shared" si="297"/>
        <v>0</v>
      </c>
      <c r="CI781" s="26"/>
      <c r="CJ781" s="17">
        <f t="shared" si="318"/>
        <v>0</v>
      </c>
      <c r="CK781" s="18">
        <f t="shared" si="305"/>
        <v>12.89</v>
      </c>
      <c r="CM781" s="164"/>
      <c r="CN781" s="302"/>
      <c r="CO781" s="13">
        <f t="shared" si="298"/>
        <v>0</v>
      </c>
      <c r="CP781" s="302"/>
      <c r="CQ781" s="13">
        <f t="shared" si="299"/>
        <v>0</v>
      </c>
      <c r="CR781" s="302"/>
      <c r="CS781" s="13">
        <f t="shared" si="300"/>
        <v>0</v>
      </c>
      <c r="CT781" s="302"/>
      <c r="CU781" s="13">
        <f t="shared" si="319"/>
        <v>0</v>
      </c>
      <c r="CV781" s="302"/>
      <c r="CW781" s="13">
        <f t="shared" si="301"/>
        <v>0</v>
      </c>
      <c r="CX781" s="13">
        <f t="shared" si="302"/>
        <v>0</v>
      </c>
      <c r="CY781" s="251">
        <f t="shared" si="303"/>
        <v>0</v>
      </c>
      <c r="CZ781" s="13" t="s">
        <v>29</v>
      </c>
      <c r="DA781" s="13">
        <v>50</v>
      </c>
      <c r="DB781" s="22">
        <f t="shared" si="304"/>
        <v>0</v>
      </c>
      <c r="DD781" s="24"/>
      <c r="DF781" s="163"/>
      <c r="DH781" s="24"/>
      <c r="DI781" s="447"/>
      <c r="DJ781" s="163"/>
    </row>
    <row r="782" spans="1:114" s="7" customFormat="1">
      <c r="A782" s="277">
        <f t="shared" si="312"/>
        <v>50</v>
      </c>
      <c r="B782" s="21" t="e">
        <f>'Calculateur de trading'!I782/C782/W782</f>
        <v>#DIV/0!</v>
      </c>
      <c r="C782" s="278">
        <f t="shared" si="313"/>
        <v>10</v>
      </c>
      <c r="D782" s="426"/>
      <c r="E782" s="273">
        <f t="shared" si="314"/>
        <v>100</v>
      </c>
      <c r="F782" s="271">
        <f t="shared" si="306"/>
        <v>2</v>
      </c>
      <c r="G782" s="271" t="e">
        <f t="shared" si="307"/>
        <v>#DIV/0!</v>
      </c>
      <c r="H782" s="272">
        <f t="shared" si="308"/>
        <v>20</v>
      </c>
      <c r="I782" s="270"/>
      <c r="J782" s="273">
        <f t="shared" si="315"/>
        <v>200</v>
      </c>
      <c r="K782" s="271">
        <f t="shared" si="309"/>
        <v>4</v>
      </c>
      <c r="L782" s="271" t="e">
        <f t="shared" si="310"/>
        <v>#DIV/0!</v>
      </c>
      <c r="M782" s="272">
        <f t="shared" si="311"/>
        <v>40</v>
      </c>
      <c r="N782" s="389"/>
      <c r="O782" s="455" t="e">
        <f>(A782*B782*W782)+(B782*'Calculateur de trading'!H782)</f>
        <v>#DIV/0!</v>
      </c>
      <c r="P782" s="274" t="e">
        <f>O782/'Déscriptions des trades'!CK782</f>
        <v>#DIV/0!</v>
      </c>
      <c r="Q782" s="456" t="e">
        <f>'Déscriptions des trades'!CK782-O782</f>
        <v>#DIV/0!</v>
      </c>
      <c r="R782" s="466" t="e">
        <f t="shared" si="316"/>
        <v>#DIV/0!</v>
      </c>
      <c r="S782" s="389"/>
      <c r="T782" s="12"/>
      <c r="U782" s="25"/>
      <c r="V782" s="15"/>
      <c r="W782" s="490">
        <f t="shared" si="320"/>
        <v>0</v>
      </c>
      <c r="X782" s="21" t="e">
        <f>W782*U782/'Déscriptions des trades'!CK782*'Déscriptions des trades'!B782</f>
        <v>#DIV/0!</v>
      </c>
      <c r="Y782" s="459"/>
      <c r="Z782" s="389"/>
      <c r="AA782" s="23">
        <f t="shared" si="317"/>
        <v>0.1</v>
      </c>
      <c r="AB782" s="17" t="e">
        <f>(AA782*'Déscriptions des trades'!U782*'Déscriptions des trades'!B782/'Déscriptions des trades'!CK782)*'Déscriptions des trades'!W782</f>
        <v>#DIV/0!</v>
      </c>
      <c r="AC782" s="265" t="e">
        <f>AB782*'Déscriptions des trades'!CK782</f>
        <v>#DIV/0!</v>
      </c>
      <c r="AD782" s="266" t="e">
        <f>'Déscriptions des trades'!CK782-AC782</f>
        <v>#DIV/0!</v>
      </c>
      <c r="AE782" s="389"/>
      <c r="AF782" s="399">
        <v>778</v>
      </c>
      <c r="AG782" s="389"/>
      <c r="AH782" s="20"/>
      <c r="AI782" s="303"/>
      <c r="AJ782" s="307"/>
      <c r="AK782" s="161"/>
      <c r="AL782" s="305"/>
      <c r="AM782" s="305"/>
      <c r="AN782" s="162"/>
      <c r="AO782" s="439"/>
      <c r="AP782" s="162"/>
      <c r="AQ782" s="113"/>
      <c r="AR782" s="113"/>
      <c r="AS782" s="384"/>
      <c r="AT782" s="306"/>
      <c r="AU782" s="306"/>
      <c r="AV782" s="160"/>
      <c r="AW782" s="158"/>
      <c r="AX782" s="385"/>
      <c r="AY782" s="453"/>
      <c r="AZ782" s="165"/>
      <c r="BA782" s="301"/>
      <c r="BB782" s="165"/>
      <c r="BC782" s="301"/>
      <c r="BD782" s="165"/>
      <c r="BE782" s="302"/>
      <c r="BF782" s="302"/>
      <c r="BG782" s="165"/>
      <c r="BH782" s="303"/>
      <c r="BI782" s="165"/>
      <c r="BJ782" s="304"/>
      <c r="BK782" s="394"/>
      <c r="BL782" s="302"/>
      <c r="BM782" s="302"/>
      <c r="BN782" s="394"/>
      <c r="BO782" s="302"/>
      <c r="BP782" s="13"/>
      <c r="BQ782" s="302"/>
      <c r="BR782" s="13"/>
      <c r="BS782" s="302"/>
      <c r="BT782" s="13"/>
      <c r="BU782" s="302"/>
      <c r="BV782" s="386"/>
      <c r="BW782" s="303"/>
      <c r="BX782" s="303"/>
      <c r="BY782" s="302"/>
      <c r="BZ782" s="302"/>
      <c r="CA782" s="387"/>
      <c r="CB782" s="395"/>
      <c r="CC782" s="12"/>
      <c r="CD782" s="304"/>
      <c r="CE782" s="14"/>
      <c r="CF782" s="395"/>
      <c r="CG782" s="397"/>
      <c r="CH782" s="300">
        <f t="shared" si="297"/>
        <v>0</v>
      </c>
      <c r="CI782" s="26"/>
      <c r="CJ782" s="17">
        <f t="shared" si="318"/>
        <v>0</v>
      </c>
      <c r="CK782" s="18">
        <f t="shared" si="305"/>
        <v>12.89</v>
      </c>
      <c r="CM782" s="164"/>
      <c r="CN782" s="302"/>
      <c r="CO782" s="13">
        <f t="shared" si="298"/>
        <v>0</v>
      </c>
      <c r="CP782" s="302"/>
      <c r="CQ782" s="13">
        <f t="shared" si="299"/>
        <v>0</v>
      </c>
      <c r="CR782" s="302"/>
      <c r="CS782" s="13">
        <f t="shared" si="300"/>
        <v>0</v>
      </c>
      <c r="CT782" s="302"/>
      <c r="CU782" s="13">
        <f t="shared" si="319"/>
        <v>0</v>
      </c>
      <c r="CV782" s="302"/>
      <c r="CW782" s="13">
        <f t="shared" si="301"/>
        <v>0</v>
      </c>
      <c r="CX782" s="13">
        <f t="shared" si="302"/>
        <v>0</v>
      </c>
      <c r="CY782" s="251">
        <f t="shared" si="303"/>
        <v>0</v>
      </c>
      <c r="CZ782" s="13" t="s">
        <v>29</v>
      </c>
      <c r="DA782" s="13">
        <v>50</v>
      </c>
      <c r="DB782" s="22">
        <f t="shared" si="304"/>
        <v>0</v>
      </c>
      <c r="DD782" s="24"/>
      <c r="DF782" s="163"/>
      <c r="DH782" s="24"/>
      <c r="DI782" s="447"/>
      <c r="DJ782" s="163"/>
    </row>
    <row r="783" spans="1:114" s="7" customFormat="1">
      <c r="A783" s="277">
        <f t="shared" si="312"/>
        <v>50</v>
      </c>
      <c r="B783" s="21" t="e">
        <f>'Calculateur de trading'!I783/C783/W783</f>
        <v>#DIV/0!</v>
      </c>
      <c r="C783" s="278">
        <f t="shared" si="313"/>
        <v>10</v>
      </c>
      <c r="D783" s="426"/>
      <c r="E783" s="273">
        <f t="shared" si="314"/>
        <v>100</v>
      </c>
      <c r="F783" s="271">
        <f t="shared" si="306"/>
        <v>2</v>
      </c>
      <c r="G783" s="271" t="e">
        <f t="shared" si="307"/>
        <v>#DIV/0!</v>
      </c>
      <c r="H783" s="272">
        <f t="shared" si="308"/>
        <v>20</v>
      </c>
      <c r="I783" s="270"/>
      <c r="J783" s="273">
        <f t="shared" si="315"/>
        <v>200</v>
      </c>
      <c r="K783" s="271">
        <f t="shared" si="309"/>
        <v>4</v>
      </c>
      <c r="L783" s="271" t="e">
        <f t="shared" si="310"/>
        <v>#DIV/0!</v>
      </c>
      <c r="M783" s="272">
        <f t="shared" si="311"/>
        <v>40</v>
      </c>
      <c r="N783" s="389"/>
      <c r="O783" s="455" t="e">
        <f>(A783*B783*W783)+(B783*'Calculateur de trading'!H783)</f>
        <v>#DIV/0!</v>
      </c>
      <c r="P783" s="274" t="e">
        <f>O783/'Déscriptions des trades'!CK783</f>
        <v>#DIV/0!</v>
      </c>
      <c r="Q783" s="456" t="e">
        <f>'Déscriptions des trades'!CK783-O783</f>
        <v>#DIV/0!</v>
      </c>
      <c r="R783" s="466" t="e">
        <f t="shared" si="316"/>
        <v>#DIV/0!</v>
      </c>
      <c r="S783" s="389"/>
      <c r="T783" s="12"/>
      <c r="U783" s="25"/>
      <c r="V783" s="15"/>
      <c r="W783" s="490">
        <f t="shared" si="320"/>
        <v>0</v>
      </c>
      <c r="X783" s="21" t="e">
        <f>W783*U783/'Déscriptions des trades'!CK783*'Déscriptions des trades'!B783</f>
        <v>#DIV/0!</v>
      </c>
      <c r="Y783" s="459"/>
      <c r="Z783" s="389"/>
      <c r="AA783" s="23">
        <f t="shared" si="317"/>
        <v>0.1</v>
      </c>
      <c r="AB783" s="17" t="e">
        <f>(AA783*'Déscriptions des trades'!U783*'Déscriptions des trades'!B783/'Déscriptions des trades'!CK783)*'Déscriptions des trades'!W783</f>
        <v>#DIV/0!</v>
      </c>
      <c r="AC783" s="265" t="e">
        <f>AB783*'Déscriptions des trades'!CK783</f>
        <v>#DIV/0!</v>
      </c>
      <c r="AD783" s="266" t="e">
        <f>'Déscriptions des trades'!CK783-AC783</f>
        <v>#DIV/0!</v>
      </c>
      <c r="AE783" s="389"/>
      <c r="AF783" s="399">
        <v>779</v>
      </c>
      <c r="AG783" s="389"/>
      <c r="AH783" s="20"/>
      <c r="AI783" s="303"/>
      <c r="AJ783" s="307"/>
      <c r="AK783" s="161"/>
      <c r="AL783" s="305"/>
      <c r="AM783" s="305"/>
      <c r="AN783" s="162"/>
      <c r="AO783" s="439"/>
      <c r="AP783" s="162"/>
      <c r="AQ783" s="113"/>
      <c r="AR783" s="113"/>
      <c r="AS783" s="384"/>
      <c r="AT783" s="306"/>
      <c r="AU783" s="306"/>
      <c r="AV783" s="160"/>
      <c r="AW783" s="158"/>
      <c r="AX783" s="385"/>
      <c r="AY783" s="453"/>
      <c r="AZ783" s="165"/>
      <c r="BA783" s="301"/>
      <c r="BB783" s="165"/>
      <c r="BC783" s="301"/>
      <c r="BD783" s="165"/>
      <c r="BE783" s="302"/>
      <c r="BF783" s="302"/>
      <c r="BG783" s="165"/>
      <c r="BH783" s="303"/>
      <c r="BI783" s="165"/>
      <c r="BJ783" s="304"/>
      <c r="BK783" s="394"/>
      <c r="BL783" s="302"/>
      <c r="BM783" s="302"/>
      <c r="BN783" s="394"/>
      <c r="BO783" s="302"/>
      <c r="BP783" s="13"/>
      <c r="BQ783" s="302"/>
      <c r="BR783" s="13"/>
      <c r="BS783" s="302"/>
      <c r="BT783" s="13"/>
      <c r="BU783" s="302"/>
      <c r="BV783" s="386"/>
      <c r="BW783" s="303"/>
      <c r="BX783" s="303"/>
      <c r="BY783" s="302"/>
      <c r="BZ783" s="302"/>
      <c r="CA783" s="387"/>
      <c r="CB783" s="395"/>
      <c r="CC783" s="12"/>
      <c r="CD783" s="304"/>
      <c r="CE783" s="14"/>
      <c r="CF783" s="395"/>
      <c r="CG783" s="397"/>
      <c r="CH783" s="300">
        <f t="shared" ref="CH783:CH846" si="321">BW783-BH783</f>
        <v>0</v>
      </c>
      <c r="CI783" s="26"/>
      <c r="CJ783" s="17">
        <f t="shared" si="318"/>
        <v>0</v>
      </c>
      <c r="CK783" s="18">
        <f t="shared" si="305"/>
        <v>12.89</v>
      </c>
      <c r="CM783" s="164"/>
      <c r="CN783" s="302"/>
      <c r="CO783" s="13">
        <f t="shared" ref="CO783:CO846" si="322">IF(CN783="Oui",10,)</f>
        <v>0</v>
      </c>
      <c r="CP783" s="302"/>
      <c r="CQ783" s="13">
        <f t="shared" ref="CQ783:CQ846" si="323">IF(CP783="Oui",10,)</f>
        <v>0</v>
      </c>
      <c r="CR783" s="302"/>
      <c r="CS783" s="13">
        <f t="shared" ref="CS783:CS846" si="324">IF(CR783="Bon",10,)</f>
        <v>0</v>
      </c>
      <c r="CT783" s="302"/>
      <c r="CU783" s="13">
        <f t="shared" si="319"/>
        <v>0</v>
      </c>
      <c r="CV783" s="302"/>
      <c r="CW783" s="13">
        <f t="shared" ref="CW783:CW846" si="325">IF(CV783="Non",10,)</f>
        <v>0</v>
      </c>
      <c r="CX783" s="13">
        <f t="shared" ref="CX783:CX846" si="326">IF(CV783="Oui",-40,)</f>
        <v>0</v>
      </c>
      <c r="CY783" s="251">
        <f t="shared" ref="CY783:CY846" si="327">SUM(CN783:CX783)</f>
        <v>0</v>
      </c>
      <c r="CZ783" s="13" t="s">
        <v>29</v>
      </c>
      <c r="DA783" s="13">
        <v>50</v>
      </c>
      <c r="DB783" s="22">
        <f t="shared" ref="DB783:DB846" si="328">CY783/DA783</f>
        <v>0</v>
      </c>
      <c r="DD783" s="24"/>
      <c r="DF783" s="163"/>
      <c r="DH783" s="24"/>
      <c r="DI783" s="447"/>
      <c r="DJ783" s="163"/>
    </row>
    <row r="784" spans="1:114" s="7" customFormat="1">
      <c r="A784" s="277">
        <f t="shared" si="312"/>
        <v>50</v>
      </c>
      <c r="B784" s="21" t="e">
        <f>'Calculateur de trading'!I784/C784/W784</f>
        <v>#DIV/0!</v>
      </c>
      <c r="C784" s="278">
        <f t="shared" si="313"/>
        <v>10</v>
      </c>
      <c r="D784" s="278"/>
      <c r="E784" s="273">
        <f t="shared" si="314"/>
        <v>100</v>
      </c>
      <c r="F784" s="271">
        <f t="shared" si="306"/>
        <v>2</v>
      </c>
      <c r="G784" s="271" t="e">
        <f t="shared" si="307"/>
        <v>#DIV/0!</v>
      </c>
      <c r="H784" s="272">
        <f t="shared" si="308"/>
        <v>20</v>
      </c>
      <c r="I784" s="270"/>
      <c r="J784" s="273">
        <f t="shared" si="315"/>
        <v>200</v>
      </c>
      <c r="K784" s="271">
        <f t="shared" si="309"/>
        <v>4</v>
      </c>
      <c r="L784" s="271" t="e">
        <f t="shared" si="310"/>
        <v>#DIV/0!</v>
      </c>
      <c r="M784" s="272">
        <f t="shared" si="311"/>
        <v>40</v>
      </c>
      <c r="N784" s="389"/>
      <c r="O784" s="455" t="e">
        <f>(A784*B784*W784)+(B784*'Calculateur de trading'!H784)</f>
        <v>#DIV/0!</v>
      </c>
      <c r="P784" s="274" t="e">
        <f>O784/'Déscriptions des trades'!CK784</f>
        <v>#DIV/0!</v>
      </c>
      <c r="Q784" s="456" t="e">
        <f>'Déscriptions des trades'!CK784-O784</f>
        <v>#DIV/0!</v>
      </c>
      <c r="R784" s="466" t="e">
        <f t="shared" si="316"/>
        <v>#DIV/0!</v>
      </c>
      <c r="S784" s="389"/>
      <c r="T784" s="12"/>
      <c r="U784" s="25"/>
      <c r="V784" s="15"/>
      <c r="W784" s="490">
        <f t="shared" si="320"/>
        <v>0</v>
      </c>
      <c r="X784" s="21" t="e">
        <f>W784*U784/'Déscriptions des trades'!CK784*'Déscriptions des trades'!B784</f>
        <v>#DIV/0!</v>
      </c>
      <c r="Y784" s="459"/>
      <c r="Z784" s="389"/>
      <c r="AA784" s="23">
        <f t="shared" si="317"/>
        <v>0.1</v>
      </c>
      <c r="AB784" s="17" t="e">
        <f>(AA784*'Déscriptions des trades'!U784*'Déscriptions des trades'!B784/'Déscriptions des trades'!CK784)*'Déscriptions des trades'!W784</f>
        <v>#DIV/0!</v>
      </c>
      <c r="AC784" s="265" t="e">
        <f>AB784*'Déscriptions des trades'!CK784</f>
        <v>#DIV/0!</v>
      </c>
      <c r="AD784" s="266" t="e">
        <f>'Déscriptions des trades'!CK784-AC784</f>
        <v>#DIV/0!</v>
      </c>
      <c r="AE784" s="389"/>
      <c r="AF784" s="399">
        <v>780</v>
      </c>
      <c r="AG784" s="389"/>
      <c r="AH784" s="20"/>
      <c r="AI784" s="303"/>
      <c r="AJ784" s="307"/>
      <c r="AK784" s="161"/>
      <c r="AL784" s="305"/>
      <c r="AM784" s="305"/>
      <c r="AN784" s="162"/>
      <c r="AO784" s="439"/>
      <c r="AP784" s="162"/>
      <c r="AQ784" s="113"/>
      <c r="AR784" s="113"/>
      <c r="AS784" s="384"/>
      <c r="AT784" s="306"/>
      <c r="AU784" s="306"/>
      <c r="AV784" s="160"/>
      <c r="AW784" s="158"/>
      <c r="AX784" s="385"/>
      <c r="AY784" s="453"/>
      <c r="AZ784" s="165"/>
      <c r="BA784" s="301"/>
      <c r="BB784" s="165"/>
      <c r="BC784" s="301"/>
      <c r="BD784" s="165"/>
      <c r="BE784" s="302"/>
      <c r="BF784" s="302"/>
      <c r="BG784" s="165"/>
      <c r="BH784" s="303"/>
      <c r="BI784" s="165"/>
      <c r="BJ784" s="304"/>
      <c r="BK784" s="394"/>
      <c r="BL784" s="302"/>
      <c r="BM784" s="302"/>
      <c r="BN784" s="394"/>
      <c r="BO784" s="302"/>
      <c r="BP784" s="13"/>
      <c r="BQ784" s="302"/>
      <c r="BR784" s="13"/>
      <c r="BS784" s="302"/>
      <c r="BT784" s="13"/>
      <c r="BU784" s="302"/>
      <c r="BV784" s="386"/>
      <c r="BW784" s="303"/>
      <c r="BX784" s="303"/>
      <c r="BY784" s="302"/>
      <c r="BZ784" s="302"/>
      <c r="CA784" s="387"/>
      <c r="CB784" s="395"/>
      <c r="CC784" s="12"/>
      <c r="CD784" s="304"/>
      <c r="CE784" s="14"/>
      <c r="CF784" s="395"/>
      <c r="CG784" s="397"/>
      <c r="CH784" s="300">
        <f t="shared" si="321"/>
        <v>0</v>
      </c>
      <c r="CI784" s="26"/>
      <c r="CJ784" s="17">
        <f t="shared" si="318"/>
        <v>0</v>
      </c>
      <c r="CK784" s="18">
        <f t="shared" ref="CK784:CK847" si="329">CI784+CK783</f>
        <v>12.89</v>
      </c>
      <c r="CM784" s="164"/>
      <c r="CN784" s="302"/>
      <c r="CO784" s="13">
        <f t="shared" si="322"/>
        <v>0</v>
      </c>
      <c r="CP784" s="302"/>
      <c r="CQ784" s="13">
        <f t="shared" si="323"/>
        <v>0</v>
      </c>
      <c r="CR784" s="302"/>
      <c r="CS784" s="13">
        <f t="shared" si="324"/>
        <v>0</v>
      </c>
      <c r="CT784" s="302"/>
      <c r="CU784" s="13">
        <f t="shared" si="319"/>
        <v>0</v>
      </c>
      <c r="CV784" s="302"/>
      <c r="CW784" s="13">
        <f t="shared" si="325"/>
        <v>0</v>
      </c>
      <c r="CX784" s="13">
        <f t="shared" si="326"/>
        <v>0</v>
      </c>
      <c r="CY784" s="251">
        <f t="shared" si="327"/>
        <v>0</v>
      </c>
      <c r="CZ784" s="13" t="s">
        <v>29</v>
      </c>
      <c r="DA784" s="13">
        <v>50</v>
      </c>
      <c r="DB784" s="22">
        <f t="shared" si="328"/>
        <v>0</v>
      </c>
      <c r="DD784" s="24"/>
      <c r="DF784" s="163"/>
      <c r="DH784" s="24"/>
      <c r="DI784" s="447"/>
      <c r="DJ784" s="163"/>
    </row>
    <row r="785" spans="1:114" s="7" customFormat="1">
      <c r="A785" s="277">
        <f t="shared" si="312"/>
        <v>50</v>
      </c>
      <c r="B785" s="21" t="e">
        <f>'Calculateur de trading'!I785/C785/W785</f>
        <v>#DIV/0!</v>
      </c>
      <c r="C785" s="278">
        <f t="shared" si="313"/>
        <v>10</v>
      </c>
      <c r="D785" s="426"/>
      <c r="E785" s="273">
        <f t="shared" si="314"/>
        <v>100</v>
      </c>
      <c r="F785" s="271">
        <f t="shared" si="306"/>
        <v>2</v>
      </c>
      <c r="G785" s="271" t="e">
        <f t="shared" si="307"/>
        <v>#DIV/0!</v>
      </c>
      <c r="H785" s="272">
        <f t="shared" si="308"/>
        <v>20</v>
      </c>
      <c r="I785" s="270"/>
      <c r="J785" s="273">
        <f t="shared" si="315"/>
        <v>200</v>
      </c>
      <c r="K785" s="271">
        <f t="shared" si="309"/>
        <v>4</v>
      </c>
      <c r="L785" s="271" t="e">
        <f t="shared" si="310"/>
        <v>#DIV/0!</v>
      </c>
      <c r="M785" s="272">
        <f t="shared" si="311"/>
        <v>40</v>
      </c>
      <c r="N785" s="389"/>
      <c r="O785" s="455" t="e">
        <f>(A785*B785*W785)+(B785*'Calculateur de trading'!H785)</f>
        <v>#DIV/0!</v>
      </c>
      <c r="P785" s="274" t="e">
        <f>O785/'Déscriptions des trades'!CK785</f>
        <v>#DIV/0!</v>
      </c>
      <c r="Q785" s="456" t="e">
        <f>'Déscriptions des trades'!CK785-O785</f>
        <v>#DIV/0!</v>
      </c>
      <c r="R785" s="466" t="e">
        <f t="shared" si="316"/>
        <v>#DIV/0!</v>
      </c>
      <c r="S785" s="389"/>
      <c r="T785" s="12"/>
      <c r="U785" s="25"/>
      <c r="V785" s="15"/>
      <c r="W785" s="490">
        <f t="shared" si="320"/>
        <v>0</v>
      </c>
      <c r="X785" s="21" t="e">
        <f>W785*U785/'Déscriptions des trades'!CK785*'Déscriptions des trades'!B785</f>
        <v>#DIV/0!</v>
      </c>
      <c r="Y785" s="459"/>
      <c r="Z785" s="389"/>
      <c r="AA785" s="23">
        <f t="shared" si="317"/>
        <v>0.1</v>
      </c>
      <c r="AB785" s="17" t="e">
        <f>(AA785*'Déscriptions des trades'!U785*'Déscriptions des trades'!B785/'Déscriptions des trades'!CK785)*'Déscriptions des trades'!W785</f>
        <v>#DIV/0!</v>
      </c>
      <c r="AC785" s="265" t="e">
        <f>AB785*'Déscriptions des trades'!CK785</f>
        <v>#DIV/0!</v>
      </c>
      <c r="AD785" s="266" t="e">
        <f>'Déscriptions des trades'!CK785-AC785</f>
        <v>#DIV/0!</v>
      </c>
      <c r="AE785" s="389"/>
      <c r="AF785" s="399">
        <v>781</v>
      </c>
      <c r="AG785" s="389"/>
      <c r="AH785" s="20"/>
      <c r="AI785" s="303"/>
      <c r="AJ785" s="307"/>
      <c r="AK785" s="161"/>
      <c r="AL785" s="305"/>
      <c r="AM785" s="305"/>
      <c r="AN785" s="162"/>
      <c r="AO785" s="439"/>
      <c r="AP785" s="162"/>
      <c r="AQ785" s="113"/>
      <c r="AR785" s="113"/>
      <c r="AS785" s="384"/>
      <c r="AT785" s="306"/>
      <c r="AU785" s="306"/>
      <c r="AV785" s="160"/>
      <c r="AW785" s="158"/>
      <c r="AX785" s="385"/>
      <c r="AY785" s="453"/>
      <c r="AZ785" s="165"/>
      <c r="BA785" s="301"/>
      <c r="BB785" s="165"/>
      <c r="BC785" s="301"/>
      <c r="BD785" s="165"/>
      <c r="BE785" s="302"/>
      <c r="BF785" s="302"/>
      <c r="BG785" s="165"/>
      <c r="BH785" s="303"/>
      <c r="BI785" s="165"/>
      <c r="BJ785" s="304"/>
      <c r="BK785" s="394"/>
      <c r="BL785" s="302"/>
      <c r="BM785" s="302"/>
      <c r="BN785" s="394"/>
      <c r="BO785" s="302"/>
      <c r="BP785" s="13"/>
      <c r="BQ785" s="302"/>
      <c r="BR785" s="13"/>
      <c r="BS785" s="302"/>
      <c r="BT785" s="13"/>
      <c r="BU785" s="302"/>
      <c r="BV785" s="386"/>
      <c r="BW785" s="303"/>
      <c r="BX785" s="303"/>
      <c r="BY785" s="302"/>
      <c r="BZ785" s="302"/>
      <c r="CA785" s="387"/>
      <c r="CB785" s="395"/>
      <c r="CC785" s="12"/>
      <c r="CD785" s="304"/>
      <c r="CE785" s="14"/>
      <c r="CF785" s="395"/>
      <c r="CG785" s="397"/>
      <c r="CH785" s="300">
        <f t="shared" si="321"/>
        <v>0</v>
      </c>
      <c r="CI785" s="26"/>
      <c r="CJ785" s="17">
        <f t="shared" si="318"/>
        <v>0</v>
      </c>
      <c r="CK785" s="18">
        <f t="shared" si="329"/>
        <v>12.89</v>
      </c>
      <c r="CM785" s="164"/>
      <c r="CN785" s="302"/>
      <c r="CO785" s="13">
        <f t="shared" si="322"/>
        <v>0</v>
      </c>
      <c r="CP785" s="302"/>
      <c r="CQ785" s="13">
        <f t="shared" si="323"/>
        <v>0</v>
      </c>
      <c r="CR785" s="302"/>
      <c r="CS785" s="13">
        <f t="shared" si="324"/>
        <v>0</v>
      </c>
      <c r="CT785" s="302"/>
      <c r="CU785" s="13">
        <f t="shared" si="319"/>
        <v>0</v>
      </c>
      <c r="CV785" s="302"/>
      <c r="CW785" s="13">
        <f t="shared" si="325"/>
        <v>0</v>
      </c>
      <c r="CX785" s="13">
        <f t="shared" si="326"/>
        <v>0</v>
      </c>
      <c r="CY785" s="251">
        <f t="shared" si="327"/>
        <v>0</v>
      </c>
      <c r="CZ785" s="13" t="s">
        <v>29</v>
      </c>
      <c r="DA785" s="13">
        <v>50</v>
      </c>
      <c r="DB785" s="22">
        <f t="shared" si="328"/>
        <v>0</v>
      </c>
      <c r="DD785" s="24"/>
      <c r="DF785" s="163"/>
      <c r="DH785" s="24"/>
      <c r="DI785" s="447"/>
      <c r="DJ785" s="163"/>
    </row>
    <row r="786" spans="1:114" s="7" customFormat="1">
      <c r="A786" s="277">
        <f t="shared" si="312"/>
        <v>50</v>
      </c>
      <c r="B786" s="21" t="e">
        <f>'Calculateur de trading'!I786/C786/W786</f>
        <v>#DIV/0!</v>
      </c>
      <c r="C786" s="278">
        <f t="shared" si="313"/>
        <v>10</v>
      </c>
      <c r="D786" s="278"/>
      <c r="E786" s="273">
        <f t="shared" si="314"/>
        <v>100</v>
      </c>
      <c r="F786" s="271">
        <f t="shared" si="306"/>
        <v>2</v>
      </c>
      <c r="G786" s="271" t="e">
        <f t="shared" si="307"/>
        <v>#DIV/0!</v>
      </c>
      <c r="H786" s="272">
        <f t="shared" si="308"/>
        <v>20</v>
      </c>
      <c r="I786" s="270"/>
      <c r="J786" s="273">
        <f t="shared" si="315"/>
        <v>200</v>
      </c>
      <c r="K786" s="271">
        <f t="shared" si="309"/>
        <v>4</v>
      </c>
      <c r="L786" s="271" t="e">
        <f t="shared" si="310"/>
        <v>#DIV/0!</v>
      </c>
      <c r="M786" s="272">
        <f t="shared" si="311"/>
        <v>40</v>
      </c>
      <c r="N786" s="389"/>
      <c r="O786" s="455" t="e">
        <f>(A786*B786*W786)+(B786*'Calculateur de trading'!H786)</f>
        <v>#DIV/0!</v>
      </c>
      <c r="P786" s="274" t="e">
        <f>O786/'Déscriptions des trades'!CK786</f>
        <v>#DIV/0!</v>
      </c>
      <c r="Q786" s="456" t="e">
        <f>'Déscriptions des trades'!CK786-O786</f>
        <v>#DIV/0!</v>
      </c>
      <c r="R786" s="466" t="e">
        <f t="shared" si="316"/>
        <v>#DIV/0!</v>
      </c>
      <c r="S786" s="389"/>
      <c r="T786" s="12"/>
      <c r="U786" s="25"/>
      <c r="V786" s="15"/>
      <c r="W786" s="490">
        <f t="shared" si="320"/>
        <v>0</v>
      </c>
      <c r="X786" s="21" t="e">
        <f>W786*U786/'Déscriptions des trades'!CK786*'Déscriptions des trades'!B786</f>
        <v>#DIV/0!</v>
      </c>
      <c r="Y786" s="459"/>
      <c r="Z786" s="389"/>
      <c r="AA786" s="23">
        <f t="shared" si="317"/>
        <v>0.1</v>
      </c>
      <c r="AB786" s="17" t="e">
        <f>(AA786*'Déscriptions des trades'!U786*'Déscriptions des trades'!B786/'Déscriptions des trades'!CK786)*'Déscriptions des trades'!W786</f>
        <v>#DIV/0!</v>
      </c>
      <c r="AC786" s="265" t="e">
        <f>AB786*'Déscriptions des trades'!CK786</f>
        <v>#DIV/0!</v>
      </c>
      <c r="AD786" s="266" t="e">
        <f>'Déscriptions des trades'!CK786-AC786</f>
        <v>#DIV/0!</v>
      </c>
      <c r="AE786" s="389"/>
      <c r="AF786" s="399">
        <v>782</v>
      </c>
      <c r="AG786" s="389"/>
      <c r="AH786" s="20"/>
      <c r="AI786" s="303"/>
      <c r="AJ786" s="307"/>
      <c r="AK786" s="161"/>
      <c r="AL786" s="305"/>
      <c r="AM786" s="305"/>
      <c r="AN786" s="162"/>
      <c r="AO786" s="439"/>
      <c r="AP786" s="162"/>
      <c r="AQ786" s="113"/>
      <c r="AR786" s="113"/>
      <c r="AS786" s="384"/>
      <c r="AT786" s="306"/>
      <c r="AU786" s="306"/>
      <c r="AV786" s="160"/>
      <c r="AW786" s="158"/>
      <c r="AX786" s="385"/>
      <c r="AY786" s="453"/>
      <c r="AZ786" s="165"/>
      <c r="BA786" s="301"/>
      <c r="BB786" s="165"/>
      <c r="BC786" s="301"/>
      <c r="BD786" s="165"/>
      <c r="BE786" s="302"/>
      <c r="BF786" s="302"/>
      <c r="BG786" s="165"/>
      <c r="BH786" s="303"/>
      <c r="BI786" s="165"/>
      <c r="BJ786" s="304"/>
      <c r="BK786" s="394"/>
      <c r="BL786" s="302"/>
      <c r="BM786" s="302"/>
      <c r="BN786" s="394"/>
      <c r="BO786" s="302"/>
      <c r="BP786" s="13"/>
      <c r="BQ786" s="302"/>
      <c r="BR786" s="13"/>
      <c r="BS786" s="302"/>
      <c r="BT786" s="13"/>
      <c r="BU786" s="302"/>
      <c r="BV786" s="386"/>
      <c r="BW786" s="303"/>
      <c r="BX786" s="303"/>
      <c r="BY786" s="302"/>
      <c r="BZ786" s="302"/>
      <c r="CA786" s="387"/>
      <c r="CB786" s="395"/>
      <c r="CC786" s="12"/>
      <c r="CD786" s="304"/>
      <c r="CE786" s="14"/>
      <c r="CF786" s="395"/>
      <c r="CG786" s="397"/>
      <c r="CH786" s="300">
        <f t="shared" si="321"/>
        <v>0</v>
      </c>
      <c r="CI786" s="26"/>
      <c r="CJ786" s="17">
        <f t="shared" si="318"/>
        <v>0</v>
      </c>
      <c r="CK786" s="18">
        <f t="shared" si="329"/>
        <v>12.89</v>
      </c>
      <c r="CM786" s="164"/>
      <c r="CN786" s="302"/>
      <c r="CO786" s="13">
        <f t="shared" si="322"/>
        <v>0</v>
      </c>
      <c r="CP786" s="302"/>
      <c r="CQ786" s="13">
        <f t="shared" si="323"/>
        <v>0</v>
      </c>
      <c r="CR786" s="302"/>
      <c r="CS786" s="13">
        <f t="shared" si="324"/>
        <v>0</v>
      </c>
      <c r="CT786" s="302"/>
      <c r="CU786" s="13">
        <f t="shared" si="319"/>
        <v>0</v>
      </c>
      <c r="CV786" s="302"/>
      <c r="CW786" s="13">
        <f t="shared" si="325"/>
        <v>0</v>
      </c>
      <c r="CX786" s="13">
        <f t="shared" si="326"/>
        <v>0</v>
      </c>
      <c r="CY786" s="251">
        <f t="shared" si="327"/>
        <v>0</v>
      </c>
      <c r="CZ786" s="13" t="s">
        <v>29</v>
      </c>
      <c r="DA786" s="13">
        <v>50</v>
      </c>
      <c r="DB786" s="22">
        <f t="shared" si="328"/>
        <v>0</v>
      </c>
      <c r="DD786" s="24"/>
      <c r="DF786" s="163"/>
      <c r="DH786" s="24"/>
      <c r="DI786" s="447"/>
      <c r="DJ786" s="163"/>
    </row>
    <row r="787" spans="1:114" s="7" customFormat="1">
      <c r="A787" s="277">
        <f t="shared" si="312"/>
        <v>50</v>
      </c>
      <c r="B787" s="21" t="e">
        <f>'Calculateur de trading'!I787/C787/W787</f>
        <v>#DIV/0!</v>
      </c>
      <c r="C787" s="278">
        <f t="shared" si="313"/>
        <v>10</v>
      </c>
      <c r="D787" s="426"/>
      <c r="E787" s="273">
        <f t="shared" si="314"/>
        <v>100</v>
      </c>
      <c r="F787" s="271">
        <f t="shared" si="306"/>
        <v>2</v>
      </c>
      <c r="G787" s="271" t="e">
        <f t="shared" si="307"/>
        <v>#DIV/0!</v>
      </c>
      <c r="H787" s="272">
        <f t="shared" si="308"/>
        <v>20</v>
      </c>
      <c r="I787" s="270"/>
      <c r="J787" s="273">
        <f t="shared" si="315"/>
        <v>200</v>
      </c>
      <c r="K787" s="271">
        <f t="shared" si="309"/>
        <v>4</v>
      </c>
      <c r="L787" s="271" t="e">
        <f t="shared" si="310"/>
        <v>#DIV/0!</v>
      </c>
      <c r="M787" s="272">
        <f t="shared" si="311"/>
        <v>40</v>
      </c>
      <c r="N787" s="389"/>
      <c r="O787" s="455" t="e">
        <f>(A787*B787*W787)+(B787*'Calculateur de trading'!H787)</f>
        <v>#DIV/0!</v>
      </c>
      <c r="P787" s="274" t="e">
        <f>O787/'Déscriptions des trades'!CK787</f>
        <v>#DIV/0!</v>
      </c>
      <c r="Q787" s="456" t="e">
        <f>'Déscriptions des trades'!CK787-O787</f>
        <v>#DIV/0!</v>
      </c>
      <c r="R787" s="466" t="e">
        <f t="shared" si="316"/>
        <v>#DIV/0!</v>
      </c>
      <c r="S787" s="389"/>
      <c r="T787" s="12"/>
      <c r="U787" s="25"/>
      <c r="V787" s="15"/>
      <c r="W787" s="490">
        <f t="shared" si="320"/>
        <v>0</v>
      </c>
      <c r="X787" s="21" t="e">
        <f>W787*U787/'Déscriptions des trades'!CK787*'Déscriptions des trades'!B787</f>
        <v>#DIV/0!</v>
      </c>
      <c r="Y787" s="459"/>
      <c r="Z787" s="389"/>
      <c r="AA787" s="23">
        <f t="shared" si="317"/>
        <v>0.1</v>
      </c>
      <c r="AB787" s="17" t="e">
        <f>(AA787*'Déscriptions des trades'!U787*'Déscriptions des trades'!B787/'Déscriptions des trades'!CK787)*'Déscriptions des trades'!W787</f>
        <v>#DIV/0!</v>
      </c>
      <c r="AC787" s="265" t="e">
        <f>AB787*'Déscriptions des trades'!CK787</f>
        <v>#DIV/0!</v>
      </c>
      <c r="AD787" s="266" t="e">
        <f>'Déscriptions des trades'!CK787-AC787</f>
        <v>#DIV/0!</v>
      </c>
      <c r="AE787" s="389"/>
      <c r="AF787" s="399">
        <v>783</v>
      </c>
      <c r="AG787" s="389"/>
      <c r="AH787" s="20"/>
      <c r="AI787" s="303"/>
      <c r="AJ787" s="307"/>
      <c r="AK787" s="161"/>
      <c r="AL787" s="305"/>
      <c r="AM787" s="305"/>
      <c r="AN787" s="162"/>
      <c r="AO787" s="439"/>
      <c r="AP787" s="162"/>
      <c r="AQ787" s="113"/>
      <c r="AR787" s="113"/>
      <c r="AS787" s="384"/>
      <c r="AT787" s="306"/>
      <c r="AU787" s="306"/>
      <c r="AV787" s="160"/>
      <c r="AW787" s="158"/>
      <c r="AX787" s="385"/>
      <c r="AY787" s="453"/>
      <c r="AZ787" s="165"/>
      <c r="BA787" s="301"/>
      <c r="BB787" s="165"/>
      <c r="BC787" s="301"/>
      <c r="BD787" s="165"/>
      <c r="BE787" s="302"/>
      <c r="BF787" s="302"/>
      <c r="BG787" s="165"/>
      <c r="BH787" s="303"/>
      <c r="BI787" s="165"/>
      <c r="BJ787" s="304"/>
      <c r="BK787" s="394"/>
      <c r="BL787" s="302"/>
      <c r="BM787" s="302"/>
      <c r="BN787" s="394"/>
      <c r="BO787" s="302"/>
      <c r="BP787" s="13"/>
      <c r="BQ787" s="302"/>
      <c r="BR787" s="13"/>
      <c r="BS787" s="302"/>
      <c r="BT787" s="13"/>
      <c r="BU787" s="302"/>
      <c r="BV787" s="386"/>
      <c r="BW787" s="303"/>
      <c r="BX787" s="303"/>
      <c r="BY787" s="302"/>
      <c r="BZ787" s="302"/>
      <c r="CA787" s="387"/>
      <c r="CB787" s="395"/>
      <c r="CC787" s="12"/>
      <c r="CD787" s="304"/>
      <c r="CE787" s="14"/>
      <c r="CF787" s="395"/>
      <c r="CG787" s="397"/>
      <c r="CH787" s="300">
        <f t="shared" si="321"/>
        <v>0</v>
      </c>
      <c r="CI787" s="26"/>
      <c r="CJ787" s="17">
        <f t="shared" si="318"/>
        <v>0</v>
      </c>
      <c r="CK787" s="18">
        <f t="shared" si="329"/>
        <v>12.89</v>
      </c>
      <c r="CM787" s="164"/>
      <c r="CN787" s="302"/>
      <c r="CO787" s="13">
        <f t="shared" si="322"/>
        <v>0</v>
      </c>
      <c r="CP787" s="302"/>
      <c r="CQ787" s="13">
        <f t="shared" si="323"/>
        <v>0</v>
      </c>
      <c r="CR787" s="302"/>
      <c r="CS787" s="13">
        <f t="shared" si="324"/>
        <v>0</v>
      </c>
      <c r="CT787" s="302"/>
      <c r="CU787" s="13">
        <f t="shared" si="319"/>
        <v>0</v>
      </c>
      <c r="CV787" s="302"/>
      <c r="CW787" s="13">
        <f t="shared" si="325"/>
        <v>0</v>
      </c>
      <c r="CX787" s="13">
        <f t="shared" si="326"/>
        <v>0</v>
      </c>
      <c r="CY787" s="251">
        <f t="shared" si="327"/>
        <v>0</v>
      </c>
      <c r="CZ787" s="13" t="s">
        <v>29</v>
      </c>
      <c r="DA787" s="13">
        <v>50</v>
      </c>
      <c r="DB787" s="22">
        <f t="shared" si="328"/>
        <v>0</v>
      </c>
      <c r="DD787" s="24"/>
      <c r="DF787" s="163"/>
      <c r="DH787" s="24"/>
      <c r="DI787" s="447"/>
      <c r="DJ787" s="163"/>
    </row>
    <row r="788" spans="1:114" s="7" customFormat="1">
      <c r="A788" s="277">
        <f t="shared" si="312"/>
        <v>50</v>
      </c>
      <c r="B788" s="21" t="e">
        <f>'Calculateur de trading'!I788/C788/W788</f>
        <v>#DIV/0!</v>
      </c>
      <c r="C788" s="278">
        <f t="shared" si="313"/>
        <v>10</v>
      </c>
      <c r="D788" s="278"/>
      <c r="E788" s="273">
        <f t="shared" si="314"/>
        <v>100</v>
      </c>
      <c r="F788" s="271">
        <f t="shared" si="306"/>
        <v>2</v>
      </c>
      <c r="G788" s="271" t="e">
        <f t="shared" si="307"/>
        <v>#DIV/0!</v>
      </c>
      <c r="H788" s="272">
        <f t="shared" si="308"/>
        <v>20</v>
      </c>
      <c r="I788" s="270"/>
      <c r="J788" s="273">
        <f t="shared" si="315"/>
        <v>200</v>
      </c>
      <c r="K788" s="271">
        <f t="shared" si="309"/>
        <v>4</v>
      </c>
      <c r="L788" s="271" t="e">
        <f t="shared" si="310"/>
        <v>#DIV/0!</v>
      </c>
      <c r="M788" s="272">
        <f t="shared" si="311"/>
        <v>40</v>
      </c>
      <c r="N788" s="389"/>
      <c r="O788" s="455" t="e">
        <f>(A788*B788*W788)+(B788*'Calculateur de trading'!H788)</f>
        <v>#DIV/0!</v>
      </c>
      <c r="P788" s="274" t="e">
        <f>O788/'Déscriptions des trades'!CK788</f>
        <v>#DIV/0!</v>
      </c>
      <c r="Q788" s="456" t="e">
        <f>'Déscriptions des trades'!CK788-O788</f>
        <v>#DIV/0!</v>
      </c>
      <c r="R788" s="466" t="e">
        <f t="shared" si="316"/>
        <v>#DIV/0!</v>
      </c>
      <c r="S788" s="389"/>
      <c r="T788" s="12"/>
      <c r="U788" s="25"/>
      <c r="V788" s="15"/>
      <c r="W788" s="490">
        <f t="shared" si="320"/>
        <v>0</v>
      </c>
      <c r="X788" s="21" t="e">
        <f>W788*U788/'Déscriptions des trades'!CK788*'Déscriptions des trades'!B788</f>
        <v>#DIV/0!</v>
      </c>
      <c r="Y788" s="459"/>
      <c r="Z788" s="389"/>
      <c r="AA788" s="23">
        <f t="shared" si="317"/>
        <v>0.1</v>
      </c>
      <c r="AB788" s="17" t="e">
        <f>(AA788*'Déscriptions des trades'!U788*'Déscriptions des trades'!B788/'Déscriptions des trades'!CK788)*'Déscriptions des trades'!W788</f>
        <v>#DIV/0!</v>
      </c>
      <c r="AC788" s="265" t="e">
        <f>AB788*'Déscriptions des trades'!CK788</f>
        <v>#DIV/0!</v>
      </c>
      <c r="AD788" s="266" t="e">
        <f>'Déscriptions des trades'!CK788-AC788</f>
        <v>#DIV/0!</v>
      </c>
      <c r="AE788" s="389"/>
      <c r="AF788" s="399">
        <v>784</v>
      </c>
      <c r="AG788" s="389"/>
      <c r="AH788" s="20"/>
      <c r="AI788" s="303"/>
      <c r="AJ788" s="307"/>
      <c r="AK788" s="161"/>
      <c r="AL788" s="305"/>
      <c r="AM788" s="305"/>
      <c r="AN788" s="162"/>
      <c r="AO788" s="439"/>
      <c r="AP788" s="162"/>
      <c r="AQ788" s="113"/>
      <c r="AR788" s="113"/>
      <c r="AS788" s="384"/>
      <c r="AT788" s="306"/>
      <c r="AU788" s="306"/>
      <c r="AV788" s="160"/>
      <c r="AW788" s="158"/>
      <c r="AX788" s="385"/>
      <c r="AY788" s="453"/>
      <c r="AZ788" s="165"/>
      <c r="BA788" s="301"/>
      <c r="BB788" s="165"/>
      <c r="BC788" s="301"/>
      <c r="BD788" s="165"/>
      <c r="BE788" s="302"/>
      <c r="BF788" s="302"/>
      <c r="BG788" s="165"/>
      <c r="BH788" s="303"/>
      <c r="BI788" s="165"/>
      <c r="BJ788" s="304"/>
      <c r="BK788" s="394"/>
      <c r="BL788" s="302"/>
      <c r="BM788" s="302"/>
      <c r="BN788" s="394"/>
      <c r="BO788" s="302"/>
      <c r="BP788" s="13"/>
      <c r="BQ788" s="302"/>
      <c r="BR788" s="13"/>
      <c r="BS788" s="302"/>
      <c r="BT788" s="13"/>
      <c r="BU788" s="302"/>
      <c r="BV788" s="386"/>
      <c r="BW788" s="303"/>
      <c r="BX788" s="303"/>
      <c r="BY788" s="302"/>
      <c r="BZ788" s="302"/>
      <c r="CA788" s="387"/>
      <c r="CB788" s="395"/>
      <c r="CC788" s="12"/>
      <c r="CD788" s="304"/>
      <c r="CE788" s="14"/>
      <c r="CF788" s="395"/>
      <c r="CG788" s="397"/>
      <c r="CH788" s="300">
        <f t="shared" si="321"/>
        <v>0</v>
      </c>
      <c r="CI788" s="26"/>
      <c r="CJ788" s="17">
        <f t="shared" si="318"/>
        <v>0</v>
      </c>
      <c r="CK788" s="18">
        <f t="shared" si="329"/>
        <v>12.89</v>
      </c>
      <c r="CM788" s="164"/>
      <c r="CN788" s="302"/>
      <c r="CO788" s="13">
        <f t="shared" si="322"/>
        <v>0</v>
      </c>
      <c r="CP788" s="302"/>
      <c r="CQ788" s="13">
        <f t="shared" si="323"/>
        <v>0</v>
      </c>
      <c r="CR788" s="302"/>
      <c r="CS788" s="13">
        <f t="shared" si="324"/>
        <v>0</v>
      </c>
      <c r="CT788" s="302"/>
      <c r="CU788" s="13">
        <f t="shared" si="319"/>
        <v>0</v>
      </c>
      <c r="CV788" s="302"/>
      <c r="CW788" s="13">
        <f t="shared" si="325"/>
        <v>0</v>
      </c>
      <c r="CX788" s="13">
        <f t="shared" si="326"/>
        <v>0</v>
      </c>
      <c r="CY788" s="251">
        <f t="shared" si="327"/>
        <v>0</v>
      </c>
      <c r="CZ788" s="13" t="s">
        <v>29</v>
      </c>
      <c r="DA788" s="13">
        <v>50</v>
      </c>
      <c r="DB788" s="22">
        <f t="shared" si="328"/>
        <v>0</v>
      </c>
      <c r="DD788" s="24"/>
      <c r="DF788" s="163"/>
      <c r="DH788" s="24"/>
      <c r="DI788" s="447"/>
      <c r="DJ788" s="163"/>
    </row>
    <row r="789" spans="1:114" s="7" customFormat="1">
      <c r="A789" s="277">
        <f t="shared" si="312"/>
        <v>50</v>
      </c>
      <c r="B789" s="21" t="e">
        <f>'Calculateur de trading'!I789/C789/W789</f>
        <v>#DIV/0!</v>
      </c>
      <c r="C789" s="278">
        <f t="shared" si="313"/>
        <v>10</v>
      </c>
      <c r="D789" s="426"/>
      <c r="E789" s="273">
        <f t="shared" si="314"/>
        <v>100</v>
      </c>
      <c r="F789" s="271">
        <f t="shared" si="306"/>
        <v>2</v>
      </c>
      <c r="G789" s="271" t="e">
        <f t="shared" si="307"/>
        <v>#DIV/0!</v>
      </c>
      <c r="H789" s="272">
        <f t="shared" si="308"/>
        <v>20</v>
      </c>
      <c r="I789" s="270"/>
      <c r="J789" s="273">
        <f t="shared" si="315"/>
        <v>200</v>
      </c>
      <c r="K789" s="271">
        <f t="shared" si="309"/>
        <v>4</v>
      </c>
      <c r="L789" s="271" t="e">
        <f t="shared" si="310"/>
        <v>#DIV/0!</v>
      </c>
      <c r="M789" s="272">
        <f t="shared" si="311"/>
        <v>40</v>
      </c>
      <c r="N789" s="389"/>
      <c r="O789" s="455" t="e">
        <f>(A789*B789*W789)+(B789*'Calculateur de trading'!H789)</f>
        <v>#DIV/0!</v>
      </c>
      <c r="P789" s="274" t="e">
        <f>O789/'Déscriptions des trades'!CK789</f>
        <v>#DIV/0!</v>
      </c>
      <c r="Q789" s="456" t="e">
        <f>'Déscriptions des trades'!CK789-O789</f>
        <v>#DIV/0!</v>
      </c>
      <c r="R789" s="466" t="e">
        <f t="shared" si="316"/>
        <v>#DIV/0!</v>
      </c>
      <c r="S789" s="389"/>
      <c r="T789" s="12"/>
      <c r="U789" s="25"/>
      <c r="V789" s="15"/>
      <c r="W789" s="490">
        <f t="shared" si="320"/>
        <v>0</v>
      </c>
      <c r="X789" s="21" t="e">
        <f>W789*U789/'Déscriptions des trades'!CK789*'Déscriptions des trades'!B789</f>
        <v>#DIV/0!</v>
      </c>
      <c r="Y789" s="459"/>
      <c r="Z789" s="389"/>
      <c r="AA789" s="23">
        <f t="shared" si="317"/>
        <v>0.1</v>
      </c>
      <c r="AB789" s="17" t="e">
        <f>(AA789*'Déscriptions des trades'!U789*'Déscriptions des trades'!B789/'Déscriptions des trades'!CK789)*'Déscriptions des trades'!W789</f>
        <v>#DIV/0!</v>
      </c>
      <c r="AC789" s="265" t="e">
        <f>AB789*'Déscriptions des trades'!CK789</f>
        <v>#DIV/0!</v>
      </c>
      <c r="AD789" s="266" t="e">
        <f>'Déscriptions des trades'!CK789-AC789</f>
        <v>#DIV/0!</v>
      </c>
      <c r="AE789" s="389"/>
      <c r="AF789" s="399">
        <v>785</v>
      </c>
      <c r="AG789" s="389"/>
      <c r="AH789" s="20"/>
      <c r="AI789" s="303"/>
      <c r="AJ789" s="307"/>
      <c r="AK789" s="161"/>
      <c r="AL789" s="305"/>
      <c r="AM789" s="305"/>
      <c r="AN789" s="162"/>
      <c r="AO789" s="439"/>
      <c r="AP789" s="162"/>
      <c r="AQ789" s="113"/>
      <c r="AR789" s="113"/>
      <c r="AS789" s="384"/>
      <c r="AT789" s="306"/>
      <c r="AU789" s="306"/>
      <c r="AV789" s="160"/>
      <c r="AW789" s="158"/>
      <c r="AX789" s="385"/>
      <c r="AY789" s="453"/>
      <c r="AZ789" s="165"/>
      <c r="BA789" s="301"/>
      <c r="BB789" s="165"/>
      <c r="BC789" s="301"/>
      <c r="BD789" s="165"/>
      <c r="BE789" s="302"/>
      <c r="BF789" s="302"/>
      <c r="BG789" s="165"/>
      <c r="BH789" s="303"/>
      <c r="BI789" s="165"/>
      <c r="BJ789" s="304"/>
      <c r="BK789" s="394"/>
      <c r="BL789" s="302"/>
      <c r="BM789" s="302"/>
      <c r="BN789" s="394"/>
      <c r="BO789" s="302"/>
      <c r="BP789" s="13"/>
      <c r="BQ789" s="302"/>
      <c r="BR789" s="13"/>
      <c r="BS789" s="302"/>
      <c r="BT789" s="13"/>
      <c r="BU789" s="302"/>
      <c r="BV789" s="386"/>
      <c r="BW789" s="303"/>
      <c r="BX789" s="303"/>
      <c r="BY789" s="302"/>
      <c r="BZ789" s="302"/>
      <c r="CA789" s="387"/>
      <c r="CB789" s="395"/>
      <c r="CC789" s="12"/>
      <c r="CD789" s="304"/>
      <c r="CE789" s="14"/>
      <c r="CF789" s="395"/>
      <c r="CG789" s="397"/>
      <c r="CH789" s="300">
        <f t="shared" si="321"/>
        <v>0</v>
      </c>
      <c r="CI789" s="26"/>
      <c r="CJ789" s="17">
        <f t="shared" si="318"/>
        <v>0</v>
      </c>
      <c r="CK789" s="18">
        <f t="shared" si="329"/>
        <v>12.89</v>
      </c>
      <c r="CM789" s="164"/>
      <c r="CN789" s="302"/>
      <c r="CO789" s="13">
        <f t="shared" si="322"/>
        <v>0</v>
      </c>
      <c r="CP789" s="302"/>
      <c r="CQ789" s="13">
        <f t="shared" si="323"/>
        <v>0</v>
      </c>
      <c r="CR789" s="302"/>
      <c r="CS789" s="13">
        <f t="shared" si="324"/>
        <v>0</v>
      </c>
      <c r="CT789" s="302"/>
      <c r="CU789" s="13">
        <f t="shared" si="319"/>
        <v>0</v>
      </c>
      <c r="CV789" s="302"/>
      <c r="CW789" s="13">
        <f t="shared" si="325"/>
        <v>0</v>
      </c>
      <c r="CX789" s="13">
        <f t="shared" si="326"/>
        <v>0</v>
      </c>
      <c r="CY789" s="251">
        <f t="shared" si="327"/>
        <v>0</v>
      </c>
      <c r="CZ789" s="13" t="s">
        <v>29</v>
      </c>
      <c r="DA789" s="13">
        <v>50</v>
      </c>
      <c r="DB789" s="22">
        <f t="shared" si="328"/>
        <v>0</v>
      </c>
      <c r="DD789" s="24"/>
      <c r="DF789" s="163"/>
      <c r="DH789" s="24"/>
      <c r="DI789" s="447"/>
      <c r="DJ789" s="163"/>
    </row>
    <row r="790" spans="1:114" s="7" customFormat="1">
      <c r="A790" s="277">
        <f t="shared" si="312"/>
        <v>50</v>
      </c>
      <c r="B790" s="21" t="e">
        <f>'Calculateur de trading'!I790/C790/W790</f>
        <v>#DIV/0!</v>
      </c>
      <c r="C790" s="278">
        <f t="shared" si="313"/>
        <v>10</v>
      </c>
      <c r="D790" s="426"/>
      <c r="E790" s="273">
        <f t="shared" si="314"/>
        <v>100</v>
      </c>
      <c r="F790" s="271">
        <f t="shared" si="306"/>
        <v>2</v>
      </c>
      <c r="G790" s="271" t="e">
        <f t="shared" si="307"/>
        <v>#DIV/0!</v>
      </c>
      <c r="H790" s="272">
        <f t="shared" si="308"/>
        <v>20</v>
      </c>
      <c r="I790" s="270"/>
      <c r="J790" s="273">
        <f t="shared" si="315"/>
        <v>200</v>
      </c>
      <c r="K790" s="271">
        <f t="shared" si="309"/>
        <v>4</v>
      </c>
      <c r="L790" s="271" t="e">
        <f t="shared" si="310"/>
        <v>#DIV/0!</v>
      </c>
      <c r="M790" s="272">
        <f t="shared" si="311"/>
        <v>40</v>
      </c>
      <c r="N790" s="389"/>
      <c r="O790" s="455" t="e">
        <f>(A790*B790*W790)+(B790*'Calculateur de trading'!H790)</f>
        <v>#DIV/0!</v>
      </c>
      <c r="P790" s="274" t="e">
        <f>O790/'Déscriptions des trades'!CK790</f>
        <v>#DIV/0!</v>
      </c>
      <c r="Q790" s="456" t="e">
        <f>'Déscriptions des trades'!CK790-O790</f>
        <v>#DIV/0!</v>
      </c>
      <c r="R790" s="466" t="e">
        <f t="shared" si="316"/>
        <v>#DIV/0!</v>
      </c>
      <c r="S790" s="389"/>
      <c r="T790" s="12"/>
      <c r="U790" s="25"/>
      <c r="V790" s="15"/>
      <c r="W790" s="490">
        <f t="shared" si="320"/>
        <v>0</v>
      </c>
      <c r="X790" s="21" t="e">
        <f>W790*U790/'Déscriptions des trades'!CK790*'Déscriptions des trades'!B790</f>
        <v>#DIV/0!</v>
      </c>
      <c r="Y790" s="459"/>
      <c r="Z790" s="389"/>
      <c r="AA790" s="23">
        <f t="shared" si="317"/>
        <v>0.1</v>
      </c>
      <c r="AB790" s="17" t="e">
        <f>(AA790*'Déscriptions des trades'!U790*'Déscriptions des trades'!B790/'Déscriptions des trades'!CK790)*'Déscriptions des trades'!W790</f>
        <v>#DIV/0!</v>
      </c>
      <c r="AC790" s="265" t="e">
        <f>AB790*'Déscriptions des trades'!CK790</f>
        <v>#DIV/0!</v>
      </c>
      <c r="AD790" s="266" t="e">
        <f>'Déscriptions des trades'!CK790-AC790</f>
        <v>#DIV/0!</v>
      </c>
      <c r="AE790" s="389"/>
      <c r="AF790" s="399">
        <v>786</v>
      </c>
      <c r="AG790" s="389"/>
      <c r="AH790" s="20"/>
      <c r="AI790" s="303"/>
      <c r="AJ790" s="307"/>
      <c r="AK790" s="161"/>
      <c r="AL790" s="305"/>
      <c r="AM790" s="305"/>
      <c r="AN790" s="162"/>
      <c r="AO790" s="439"/>
      <c r="AP790" s="162"/>
      <c r="AQ790" s="113"/>
      <c r="AR790" s="113"/>
      <c r="AS790" s="384"/>
      <c r="AT790" s="306"/>
      <c r="AU790" s="306"/>
      <c r="AV790" s="160"/>
      <c r="AW790" s="158"/>
      <c r="AX790" s="385"/>
      <c r="AY790" s="453"/>
      <c r="AZ790" s="165"/>
      <c r="BA790" s="301"/>
      <c r="BB790" s="165"/>
      <c r="BC790" s="301"/>
      <c r="BD790" s="165"/>
      <c r="BE790" s="302"/>
      <c r="BF790" s="302"/>
      <c r="BG790" s="165"/>
      <c r="BH790" s="303"/>
      <c r="BI790" s="165"/>
      <c r="BJ790" s="304"/>
      <c r="BK790" s="394"/>
      <c r="BL790" s="302"/>
      <c r="BM790" s="302"/>
      <c r="BN790" s="394"/>
      <c r="BO790" s="302"/>
      <c r="BP790" s="13"/>
      <c r="BQ790" s="302"/>
      <c r="BR790" s="13"/>
      <c r="BS790" s="302"/>
      <c r="BT790" s="13"/>
      <c r="BU790" s="302"/>
      <c r="BV790" s="386"/>
      <c r="BW790" s="303"/>
      <c r="BX790" s="303"/>
      <c r="BY790" s="302"/>
      <c r="BZ790" s="302"/>
      <c r="CA790" s="387"/>
      <c r="CB790" s="395"/>
      <c r="CC790" s="12"/>
      <c r="CD790" s="304"/>
      <c r="CE790" s="14"/>
      <c r="CF790" s="395"/>
      <c r="CG790" s="397"/>
      <c r="CH790" s="300">
        <f t="shared" si="321"/>
        <v>0</v>
      </c>
      <c r="CI790" s="26"/>
      <c r="CJ790" s="17">
        <f t="shared" si="318"/>
        <v>0</v>
      </c>
      <c r="CK790" s="18">
        <f t="shared" si="329"/>
        <v>12.89</v>
      </c>
      <c r="CM790" s="164"/>
      <c r="CN790" s="302"/>
      <c r="CO790" s="13">
        <f t="shared" si="322"/>
        <v>0</v>
      </c>
      <c r="CP790" s="302"/>
      <c r="CQ790" s="13">
        <f t="shared" si="323"/>
        <v>0</v>
      </c>
      <c r="CR790" s="302"/>
      <c r="CS790" s="13">
        <f t="shared" si="324"/>
        <v>0</v>
      </c>
      <c r="CT790" s="302"/>
      <c r="CU790" s="13">
        <f t="shared" si="319"/>
        <v>0</v>
      </c>
      <c r="CV790" s="302"/>
      <c r="CW790" s="13">
        <f t="shared" si="325"/>
        <v>0</v>
      </c>
      <c r="CX790" s="13">
        <f t="shared" si="326"/>
        <v>0</v>
      </c>
      <c r="CY790" s="251">
        <f t="shared" si="327"/>
        <v>0</v>
      </c>
      <c r="CZ790" s="13" t="s">
        <v>29</v>
      </c>
      <c r="DA790" s="13">
        <v>50</v>
      </c>
      <c r="DB790" s="22">
        <f t="shared" si="328"/>
        <v>0</v>
      </c>
      <c r="DD790" s="24"/>
      <c r="DF790" s="163"/>
      <c r="DH790" s="24"/>
      <c r="DI790" s="447"/>
      <c r="DJ790" s="163"/>
    </row>
    <row r="791" spans="1:114" s="7" customFormat="1">
      <c r="A791" s="277">
        <f t="shared" si="312"/>
        <v>50</v>
      </c>
      <c r="B791" s="21" t="e">
        <f>'Calculateur de trading'!I791/C791/W791</f>
        <v>#DIV/0!</v>
      </c>
      <c r="C791" s="278">
        <f t="shared" si="313"/>
        <v>10</v>
      </c>
      <c r="D791" s="278"/>
      <c r="E791" s="273">
        <f t="shared" si="314"/>
        <v>100</v>
      </c>
      <c r="F791" s="271">
        <f t="shared" si="306"/>
        <v>2</v>
      </c>
      <c r="G791" s="271" t="e">
        <f t="shared" si="307"/>
        <v>#DIV/0!</v>
      </c>
      <c r="H791" s="272">
        <f t="shared" si="308"/>
        <v>20</v>
      </c>
      <c r="I791" s="270"/>
      <c r="J791" s="273">
        <f t="shared" si="315"/>
        <v>200</v>
      </c>
      <c r="K791" s="271">
        <f t="shared" si="309"/>
        <v>4</v>
      </c>
      <c r="L791" s="271" t="e">
        <f t="shared" si="310"/>
        <v>#DIV/0!</v>
      </c>
      <c r="M791" s="272">
        <f t="shared" si="311"/>
        <v>40</v>
      </c>
      <c r="N791" s="389"/>
      <c r="O791" s="455" t="e">
        <f>(A791*B791*W791)+(B791*'Calculateur de trading'!H791)</f>
        <v>#DIV/0!</v>
      </c>
      <c r="P791" s="274" t="e">
        <f>O791/'Déscriptions des trades'!CK791</f>
        <v>#DIV/0!</v>
      </c>
      <c r="Q791" s="456" t="e">
        <f>'Déscriptions des trades'!CK791-O791</f>
        <v>#DIV/0!</v>
      </c>
      <c r="R791" s="466" t="e">
        <f t="shared" si="316"/>
        <v>#DIV/0!</v>
      </c>
      <c r="S791" s="389"/>
      <c r="T791" s="12"/>
      <c r="U791" s="25"/>
      <c r="V791" s="15"/>
      <c r="W791" s="490">
        <f t="shared" si="320"/>
        <v>0</v>
      </c>
      <c r="X791" s="21" t="e">
        <f>W791*U791/'Déscriptions des trades'!CK791*'Déscriptions des trades'!B791</f>
        <v>#DIV/0!</v>
      </c>
      <c r="Y791" s="459"/>
      <c r="Z791" s="389"/>
      <c r="AA791" s="23">
        <f t="shared" si="317"/>
        <v>0.1</v>
      </c>
      <c r="AB791" s="17" t="e">
        <f>(AA791*'Déscriptions des trades'!U791*'Déscriptions des trades'!B791/'Déscriptions des trades'!CK791)*'Déscriptions des trades'!W791</f>
        <v>#DIV/0!</v>
      </c>
      <c r="AC791" s="265" t="e">
        <f>AB791*'Déscriptions des trades'!CK791</f>
        <v>#DIV/0!</v>
      </c>
      <c r="AD791" s="266" t="e">
        <f>'Déscriptions des trades'!CK791-AC791</f>
        <v>#DIV/0!</v>
      </c>
      <c r="AE791" s="389"/>
      <c r="AF791" s="399">
        <v>787</v>
      </c>
      <c r="AG791" s="389"/>
      <c r="AH791" s="20"/>
      <c r="AI791" s="303"/>
      <c r="AJ791" s="307"/>
      <c r="AK791" s="161"/>
      <c r="AL791" s="305"/>
      <c r="AM791" s="305"/>
      <c r="AN791" s="162"/>
      <c r="AO791" s="439"/>
      <c r="AP791" s="162"/>
      <c r="AQ791" s="113"/>
      <c r="AR791" s="113"/>
      <c r="AS791" s="384"/>
      <c r="AT791" s="306"/>
      <c r="AU791" s="306"/>
      <c r="AV791" s="160"/>
      <c r="AW791" s="158"/>
      <c r="AX791" s="385"/>
      <c r="AY791" s="453"/>
      <c r="AZ791" s="165"/>
      <c r="BA791" s="301"/>
      <c r="BB791" s="165"/>
      <c r="BC791" s="301"/>
      <c r="BD791" s="165"/>
      <c r="BE791" s="302"/>
      <c r="BF791" s="302"/>
      <c r="BG791" s="165"/>
      <c r="BH791" s="303"/>
      <c r="BI791" s="165"/>
      <c r="BJ791" s="304"/>
      <c r="BK791" s="394"/>
      <c r="BL791" s="302"/>
      <c r="BM791" s="302"/>
      <c r="BN791" s="394"/>
      <c r="BO791" s="302"/>
      <c r="BP791" s="13"/>
      <c r="BQ791" s="302"/>
      <c r="BR791" s="13"/>
      <c r="BS791" s="302"/>
      <c r="BT791" s="13"/>
      <c r="BU791" s="302"/>
      <c r="BV791" s="386"/>
      <c r="BW791" s="303"/>
      <c r="BX791" s="303"/>
      <c r="BY791" s="302"/>
      <c r="BZ791" s="302"/>
      <c r="CA791" s="387"/>
      <c r="CB791" s="395"/>
      <c r="CC791" s="12"/>
      <c r="CD791" s="304"/>
      <c r="CE791" s="14"/>
      <c r="CF791" s="395"/>
      <c r="CG791" s="397"/>
      <c r="CH791" s="300">
        <f t="shared" si="321"/>
        <v>0</v>
      </c>
      <c r="CI791" s="26"/>
      <c r="CJ791" s="17">
        <f t="shared" si="318"/>
        <v>0</v>
      </c>
      <c r="CK791" s="18">
        <f t="shared" si="329"/>
        <v>12.89</v>
      </c>
      <c r="CM791" s="164"/>
      <c r="CN791" s="302"/>
      <c r="CO791" s="13">
        <f t="shared" si="322"/>
        <v>0</v>
      </c>
      <c r="CP791" s="302"/>
      <c r="CQ791" s="13">
        <f t="shared" si="323"/>
        <v>0</v>
      </c>
      <c r="CR791" s="302"/>
      <c r="CS791" s="13">
        <f t="shared" si="324"/>
        <v>0</v>
      </c>
      <c r="CT791" s="302"/>
      <c r="CU791" s="13">
        <f t="shared" si="319"/>
        <v>0</v>
      </c>
      <c r="CV791" s="302"/>
      <c r="CW791" s="13">
        <f t="shared" si="325"/>
        <v>0</v>
      </c>
      <c r="CX791" s="13">
        <f t="shared" si="326"/>
        <v>0</v>
      </c>
      <c r="CY791" s="251">
        <f t="shared" si="327"/>
        <v>0</v>
      </c>
      <c r="CZ791" s="13" t="s">
        <v>29</v>
      </c>
      <c r="DA791" s="13">
        <v>50</v>
      </c>
      <c r="DB791" s="22">
        <f t="shared" si="328"/>
        <v>0</v>
      </c>
      <c r="DD791" s="24"/>
      <c r="DF791" s="163"/>
      <c r="DH791" s="24"/>
      <c r="DI791" s="447"/>
      <c r="DJ791" s="163"/>
    </row>
    <row r="792" spans="1:114" s="7" customFormat="1">
      <c r="A792" s="277">
        <f t="shared" si="312"/>
        <v>50</v>
      </c>
      <c r="B792" s="21" t="e">
        <f>'Calculateur de trading'!I792/C792/W792</f>
        <v>#DIV/0!</v>
      </c>
      <c r="C792" s="278">
        <f t="shared" si="313"/>
        <v>10</v>
      </c>
      <c r="D792" s="426"/>
      <c r="E792" s="273">
        <f t="shared" si="314"/>
        <v>100</v>
      </c>
      <c r="F792" s="271">
        <f t="shared" si="306"/>
        <v>2</v>
      </c>
      <c r="G792" s="271" t="e">
        <f t="shared" si="307"/>
        <v>#DIV/0!</v>
      </c>
      <c r="H792" s="272">
        <f t="shared" si="308"/>
        <v>20</v>
      </c>
      <c r="I792" s="270"/>
      <c r="J792" s="273">
        <f t="shared" si="315"/>
        <v>200</v>
      </c>
      <c r="K792" s="271">
        <f t="shared" si="309"/>
        <v>4</v>
      </c>
      <c r="L792" s="271" t="e">
        <f t="shared" si="310"/>
        <v>#DIV/0!</v>
      </c>
      <c r="M792" s="272">
        <f t="shared" si="311"/>
        <v>40</v>
      </c>
      <c r="N792" s="389"/>
      <c r="O792" s="455" t="e">
        <f>(A792*B792*W792)+(B792*'Calculateur de trading'!H792)</f>
        <v>#DIV/0!</v>
      </c>
      <c r="P792" s="274" t="e">
        <f>O792/'Déscriptions des trades'!CK792</f>
        <v>#DIV/0!</v>
      </c>
      <c r="Q792" s="456" t="e">
        <f>'Déscriptions des trades'!CK792-O792</f>
        <v>#DIV/0!</v>
      </c>
      <c r="R792" s="466" t="e">
        <f t="shared" si="316"/>
        <v>#DIV/0!</v>
      </c>
      <c r="S792" s="389"/>
      <c r="T792" s="12"/>
      <c r="U792" s="25"/>
      <c r="V792" s="15"/>
      <c r="W792" s="490">
        <f t="shared" si="320"/>
        <v>0</v>
      </c>
      <c r="X792" s="21" t="e">
        <f>W792*U792/'Déscriptions des trades'!CK792*'Déscriptions des trades'!B792</f>
        <v>#DIV/0!</v>
      </c>
      <c r="Y792" s="459"/>
      <c r="Z792" s="389"/>
      <c r="AA792" s="23">
        <f t="shared" si="317"/>
        <v>0.1</v>
      </c>
      <c r="AB792" s="17" t="e">
        <f>(AA792*'Déscriptions des trades'!U792*'Déscriptions des trades'!B792/'Déscriptions des trades'!CK792)*'Déscriptions des trades'!W792</f>
        <v>#DIV/0!</v>
      </c>
      <c r="AC792" s="265" t="e">
        <f>AB792*'Déscriptions des trades'!CK792</f>
        <v>#DIV/0!</v>
      </c>
      <c r="AD792" s="266" t="e">
        <f>'Déscriptions des trades'!CK792-AC792</f>
        <v>#DIV/0!</v>
      </c>
      <c r="AE792" s="389"/>
      <c r="AF792" s="399">
        <v>788</v>
      </c>
      <c r="AG792" s="389"/>
      <c r="AH792" s="20"/>
      <c r="AI792" s="303"/>
      <c r="AJ792" s="307"/>
      <c r="AK792" s="161"/>
      <c r="AL792" s="305"/>
      <c r="AM792" s="305"/>
      <c r="AN792" s="162"/>
      <c r="AO792" s="439"/>
      <c r="AP792" s="162"/>
      <c r="AQ792" s="113"/>
      <c r="AR792" s="113"/>
      <c r="AS792" s="384"/>
      <c r="AT792" s="306"/>
      <c r="AU792" s="306"/>
      <c r="AV792" s="160"/>
      <c r="AW792" s="158"/>
      <c r="AX792" s="385"/>
      <c r="AY792" s="453"/>
      <c r="AZ792" s="165"/>
      <c r="BA792" s="301"/>
      <c r="BB792" s="165"/>
      <c r="BC792" s="301"/>
      <c r="BD792" s="165"/>
      <c r="BE792" s="302"/>
      <c r="BF792" s="302"/>
      <c r="BG792" s="165"/>
      <c r="BH792" s="303"/>
      <c r="BI792" s="165"/>
      <c r="BJ792" s="304"/>
      <c r="BK792" s="394"/>
      <c r="BL792" s="302"/>
      <c r="BM792" s="302"/>
      <c r="BN792" s="394"/>
      <c r="BO792" s="302"/>
      <c r="BP792" s="13"/>
      <c r="BQ792" s="302"/>
      <c r="BR792" s="13"/>
      <c r="BS792" s="302"/>
      <c r="BT792" s="13"/>
      <c r="BU792" s="302"/>
      <c r="BV792" s="386"/>
      <c r="BW792" s="303"/>
      <c r="BX792" s="303"/>
      <c r="BY792" s="302"/>
      <c r="BZ792" s="302"/>
      <c r="CA792" s="387"/>
      <c r="CB792" s="395"/>
      <c r="CC792" s="12"/>
      <c r="CD792" s="304"/>
      <c r="CE792" s="14"/>
      <c r="CF792" s="395"/>
      <c r="CG792" s="397"/>
      <c r="CH792" s="300">
        <f t="shared" si="321"/>
        <v>0</v>
      </c>
      <c r="CI792" s="26"/>
      <c r="CJ792" s="17">
        <f t="shared" si="318"/>
        <v>0</v>
      </c>
      <c r="CK792" s="18">
        <f t="shared" si="329"/>
        <v>12.89</v>
      </c>
      <c r="CM792" s="164"/>
      <c r="CN792" s="302"/>
      <c r="CO792" s="13">
        <f t="shared" si="322"/>
        <v>0</v>
      </c>
      <c r="CP792" s="302"/>
      <c r="CQ792" s="13">
        <f t="shared" si="323"/>
        <v>0</v>
      </c>
      <c r="CR792" s="302"/>
      <c r="CS792" s="13">
        <f t="shared" si="324"/>
        <v>0</v>
      </c>
      <c r="CT792" s="302"/>
      <c r="CU792" s="13">
        <f t="shared" si="319"/>
        <v>0</v>
      </c>
      <c r="CV792" s="302"/>
      <c r="CW792" s="13">
        <f t="shared" si="325"/>
        <v>0</v>
      </c>
      <c r="CX792" s="13">
        <f t="shared" si="326"/>
        <v>0</v>
      </c>
      <c r="CY792" s="251">
        <f t="shared" si="327"/>
        <v>0</v>
      </c>
      <c r="CZ792" s="13" t="s">
        <v>29</v>
      </c>
      <c r="DA792" s="13">
        <v>50</v>
      </c>
      <c r="DB792" s="22">
        <f t="shared" si="328"/>
        <v>0</v>
      </c>
      <c r="DD792" s="24"/>
      <c r="DF792" s="163"/>
      <c r="DH792" s="24"/>
      <c r="DI792" s="447"/>
      <c r="DJ792" s="163"/>
    </row>
    <row r="793" spans="1:114" s="7" customFormat="1">
      <c r="A793" s="277">
        <f t="shared" si="312"/>
        <v>50</v>
      </c>
      <c r="B793" s="21" t="e">
        <f>'Calculateur de trading'!I793/C793/W793</f>
        <v>#DIV/0!</v>
      </c>
      <c r="C793" s="278">
        <f t="shared" si="313"/>
        <v>10</v>
      </c>
      <c r="D793" s="278"/>
      <c r="E793" s="273">
        <f t="shared" si="314"/>
        <v>100</v>
      </c>
      <c r="F793" s="271">
        <f t="shared" si="306"/>
        <v>2</v>
      </c>
      <c r="G793" s="271" t="e">
        <f t="shared" si="307"/>
        <v>#DIV/0!</v>
      </c>
      <c r="H793" s="272">
        <f t="shared" si="308"/>
        <v>20</v>
      </c>
      <c r="I793" s="270"/>
      <c r="J793" s="273">
        <f t="shared" si="315"/>
        <v>200</v>
      </c>
      <c r="K793" s="271">
        <f t="shared" si="309"/>
        <v>4</v>
      </c>
      <c r="L793" s="271" t="e">
        <f t="shared" si="310"/>
        <v>#DIV/0!</v>
      </c>
      <c r="M793" s="272">
        <f t="shared" si="311"/>
        <v>40</v>
      </c>
      <c r="N793" s="389"/>
      <c r="O793" s="455" t="e">
        <f>(A793*B793*W793)+(B793*'Calculateur de trading'!H793)</f>
        <v>#DIV/0!</v>
      </c>
      <c r="P793" s="274" t="e">
        <f>O793/'Déscriptions des trades'!CK793</f>
        <v>#DIV/0!</v>
      </c>
      <c r="Q793" s="456" t="e">
        <f>'Déscriptions des trades'!CK793-O793</f>
        <v>#DIV/0!</v>
      </c>
      <c r="R793" s="466" t="e">
        <f t="shared" si="316"/>
        <v>#DIV/0!</v>
      </c>
      <c r="S793" s="389"/>
      <c r="T793" s="12"/>
      <c r="U793" s="25"/>
      <c r="V793" s="15"/>
      <c r="W793" s="490">
        <f t="shared" si="320"/>
        <v>0</v>
      </c>
      <c r="X793" s="21" t="e">
        <f>W793*U793/'Déscriptions des trades'!CK793*'Déscriptions des trades'!B793</f>
        <v>#DIV/0!</v>
      </c>
      <c r="Y793" s="459"/>
      <c r="Z793" s="389"/>
      <c r="AA793" s="23">
        <f t="shared" si="317"/>
        <v>0.1</v>
      </c>
      <c r="AB793" s="17" t="e">
        <f>(AA793*'Déscriptions des trades'!U793*'Déscriptions des trades'!B793/'Déscriptions des trades'!CK793)*'Déscriptions des trades'!W793</f>
        <v>#DIV/0!</v>
      </c>
      <c r="AC793" s="265" t="e">
        <f>AB793*'Déscriptions des trades'!CK793</f>
        <v>#DIV/0!</v>
      </c>
      <c r="AD793" s="266" t="e">
        <f>'Déscriptions des trades'!CK793-AC793</f>
        <v>#DIV/0!</v>
      </c>
      <c r="AE793" s="389"/>
      <c r="AF793" s="399">
        <v>789</v>
      </c>
      <c r="AG793" s="389"/>
      <c r="AH793" s="20"/>
      <c r="AI793" s="303"/>
      <c r="AJ793" s="307"/>
      <c r="AK793" s="161"/>
      <c r="AL793" s="305"/>
      <c r="AM793" s="305"/>
      <c r="AN793" s="162"/>
      <c r="AO793" s="439"/>
      <c r="AP793" s="162"/>
      <c r="AQ793" s="113"/>
      <c r="AR793" s="113"/>
      <c r="AS793" s="384"/>
      <c r="AT793" s="306"/>
      <c r="AU793" s="306"/>
      <c r="AV793" s="160"/>
      <c r="AW793" s="158"/>
      <c r="AX793" s="385"/>
      <c r="AY793" s="453"/>
      <c r="AZ793" s="165"/>
      <c r="BA793" s="301"/>
      <c r="BB793" s="165"/>
      <c r="BC793" s="301"/>
      <c r="BD793" s="165"/>
      <c r="BE793" s="302"/>
      <c r="BF793" s="302"/>
      <c r="BG793" s="165"/>
      <c r="BH793" s="303"/>
      <c r="BI793" s="165"/>
      <c r="BJ793" s="304"/>
      <c r="BK793" s="394"/>
      <c r="BL793" s="302"/>
      <c r="BM793" s="302"/>
      <c r="BN793" s="394"/>
      <c r="BO793" s="302"/>
      <c r="BP793" s="13"/>
      <c r="BQ793" s="302"/>
      <c r="BR793" s="13"/>
      <c r="BS793" s="302"/>
      <c r="BT793" s="13"/>
      <c r="BU793" s="302"/>
      <c r="BV793" s="386"/>
      <c r="BW793" s="303"/>
      <c r="BX793" s="303"/>
      <c r="BY793" s="302"/>
      <c r="BZ793" s="302"/>
      <c r="CA793" s="387"/>
      <c r="CB793" s="395"/>
      <c r="CC793" s="12"/>
      <c r="CD793" s="304"/>
      <c r="CE793" s="14"/>
      <c r="CF793" s="395"/>
      <c r="CG793" s="397"/>
      <c r="CH793" s="300">
        <f t="shared" si="321"/>
        <v>0</v>
      </c>
      <c r="CI793" s="26"/>
      <c r="CJ793" s="17">
        <f t="shared" si="318"/>
        <v>0</v>
      </c>
      <c r="CK793" s="18">
        <f t="shared" si="329"/>
        <v>12.89</v>
      </c>
      <c r="CM793" s="164"/>
      <c r="CN793" s="302"/>
      <c r="CO793" s="13">
        <f t="shared" si="322"/>
        <v>0</v>
      </c>
      <c r="CP793" s="302"/>
      <c r="CQ793" s="13">
        <f t="shared" si="323"/>
        <v>0</v>
      </c>
      <c r="CR793" s="302"/>
      <c r="CS793" s="13">
        <f t="shared" si="324"/>
        <v>0</v>
      </c>
      <c r="CT793" s="302"/>
      <c r="CU793" s="13">
        <f t="shared" si="319"/>
        <v>0</v>
      </c>
      <c r="CV793" s="302"/>
      <c r="CW793" s="13">
        <f t="shared" si="325"/>
        <v>0</v>
      </c>
      <c r="CX793" s="13">
        <f t="shared" si="326"/>
        <v>0</v>
      </c>
      <c r="CY793" s="251">
        <f t="shared" si="327"/>
        <v>0</v>
      </c>
      <c r="CZ793" s="13" t="s">
        <v>29</v>
      </c>
      <c r="DA793" s="13">
        <v>50</v>
      </c>
      <c r="DB793" s="22">
        <f t="shared" si="328"/>
        <v>0</v>
      </c>
      <c r="DD793" s="24"/>
      <c r="DF793" s="163"/>
      <c r="DH793" s="24"/>
      <c r="DI793" s="447"/>
      <c r="DJ793" s="163"/>
    </row>
    <row r="794" spans="1:114" s="7" customFormat="1">
      <c r="A794" s="277">
        <f t="shared" si="312"/>
        <v>50</v>
      </c>
      <c r="B794" s="21" t="e">
        <f>'Calculateur de trading'!I794/C794/W794</f>
        <v>#DIV/0!</v>
      </c>
      <c r="C794" s="278">
        <f t="shared" si="313"/>
        <v>10</v>
      </c>
      <c r="D794" s="426"/>
      <c r="E794" s="273">
        <f t="shared" si="314"/>
        <v>100</v>
      </c>
      <c r="F794" s="271">
        <f t="shared" si="306"/>
        <v>2</v>
      </c>
      <c r="G794" s="271" t="e">
        <f t="shared" si="307"/>
        <v>#DIV/0!</v>
      </c>
      <c r="H794" s="272">
        <f t="shared" si="308"/>
        <v>20</v>
      </c>
      <c r="I794" s="270"/>
      <c r="J794" s="273">
        <f t="shared" si="315"/>
        <v>200</v>
      </c>
      <c r="K794" s="271">
        <f t="shared" si="309"/>
        <v>4</v>
      </c>
      <c r="L794" s="271" t="e">
        <f t="shared" si="310"/>
        <v>#DIV/0!</v>
      </c>
      <c r="M794" s="272">
        <f t="shared" si="311"/>
        <v>40</v>
      </c>
      <c r="N794" s="389"/>
      <c r="O794" s="455" t="e">
        <f>(A794*B794*W794)+(B794*'Calculateur de trading'!H794)</f>
        <v>#DIV/0!</v>
      </c>
      <c r="P794" s="274" t="e">
        <f>O794/'Déscriptions des trades'!CK794</f>
        <v>#DIV/0!</v>
      </c>
      <c r="Q794" s="456" t="e">
        <f>'Déscriptions des trades'!CK794-O794</f>
        <v>#DIV/0!</v>
      </c>
      <c r="R794" s="466" t="e">
        <f t="shared" si="316"/>
        <v>#DIV/0!</v>
      </c>
      <c r="S794" s="389"/>
      <c r="T794" s="12"/>
      <c r="U794" s="25"/>
      <c r="V794" s="15"/>
      <c r="W794" s="490">
        <f t="shared" si="320"/>
        <v>0</v>
      </c>
      <c r="X794" s="21" t="e">
        <f>W794*U794/'Déscriptions des trades'!CK794*'Déscriptions des trades'!B794</f>
        <v>#DIV/0!</v>
      </c>
      <c r="Y794" s="459"/>
      <c r="Z794" s="389"/>
      <c r="AA794" s="23">
        <f t="shared" si="317"/>
        <v>0.1</v>
      </c>
      <c r="AB794" s="17" t="e">
        <f>(AA794*'Déscriptions des trades'!U794*'Déscriptions des trades'!B794/'Déscriptions des trades'!CK794)*'Déscriptions des trades'!W794</f>
        <v>#DIV/0!</v>
      </c>
      <c r="AC794" s="265" t="e">
        <f>AB794*'Déscriptions des trades'!CK794</f>
        <v>#DIV/0!</v>
      </c>
      <c r="AD794" s="266" t="e">
        <f>'Déscriptions des trades'!CK794-AC794</f>
        <v>#DIV/0!</v>
      </c>
      <c r="AE794" s="389"/>
      <c r="AF794" s="399">
        <v>790</v>
      </c>
      <c r="AG794" s="389"/>
      <c r="AH794" s="20"/>
      <c r="AI794" s="303"/>
      <c r="AJ794" s="307"/>
      <c r="AK794" s="161"/>
      <c r="AL794" s="305"/>
      <c r="AM794" s="305"/>
      <c r="AN794" s="162"/>
      <c r="AO794" s="439"/>
      <c r="AP794" s="162"/>
      <c r="AQ794" s="113"/>
      <c r="AR794" s="113"/>
      <c r="AS794" s="384"/>
      <c r="AT794" s="306"/>
      <c r="AU794" s="306"/>
      <c r="AV794" s="160"/>
      <c r="AW794" s="158"/>
      <c r="AX794" s="385"/>
      <c r="AY794" s="453"/>
      <c r="AZ794" s="165"/>
      <c r="BA794" s="301"/>
      <c r="BB794" s="165"/>
      <c r="BC794" s="301"/>
      <c r="BD794" s="165"/>
      <c r="BE794" s="302"/>
      <c r="BF794" s="302"/>
      <c r="BG794" s="165"/>
      <c r="BH794" s="303"/>
      <c r="BI794" s="165"/>
      <c r="BJ794" s="304"/>
      <c r="BK794" s="394"/>
      <c r="BL794" s="302"/>
      <c r="BM794" s="302"/>
      <c r="BN794" s="394"/>
      <c r="BO794" s="302"/>
      <c r="BP794" s="13"/>
      <c r="BQ794" s="302"/>
      <c r="BR794" s="13"/>
      <c r="BS794" s="302"/>
      <c r="BT794" s="13"/>
      <c r="BU794" s="302"/>
      <c r="BV794" s="386"/>
      <c r="BW794" s="303"/>
      <c r="BX794" s="303"/>
      <c r="BY794" s="302"/>
      <c r="BZ794" s="302"/>
      <c r="CA794" s="387"/>
      <c r="CB794" s="395"/>
      <c r="CC794" s="12"/>
      <c r="CD794" s="304"/>
      <c r="CE794" s="14"/>
      <c r="CF794" s="395"/>
      <c r="CG794" s="397"/>
      <c r="CH794" s="300">
        <f t="shared" si="321"/>
        <v>0</v>
      </c>
      <c r="CI794" s="26"/>
      <c r="CJ794" s="17">
        <f t="shared" si="318"/>
        <v>0</v>
      </c>
      <c r="CK794" s="18">
        <f t="shared" si="329"/>
        <v>12.89</v>
      </c>
      <c r="CM794" s="164"/>
      <c r="CN794" s="302"/>
      <c r="CO794" s="13">
        <f t="shared" si="322"/>
        <v>0</v>
      </c>
      <c r="CP794" s="302"/>
      <c r="CQ794" s="13">
        <f t="shared" si="323"/>
        <v>0</v>
      </c>
      <c r="CR794" s="302"/>
      <c r="CS794" s="13">
        <f t="shared" si="324"/>
        <v>0</v>
      </c>
      <c r="CT794" s="302"/>
      <c r="CU794" s="13">
        <f t="shared" si="319"/>
        <v>0</v>
      </c>
      <c r="CV794" s="302"/>
      <c r="CW794" s="13">
        <f t="shared" si="325"/>
        <v>0</v>
      </c>
      <c r="CX794" s="13">
        <f t="shared" si="326"/>
        <v>0</v>
      </c>
      <c r="CY794" s="251">
        <f t="shared" si="327"/>
        <v>0</v>
      </c>
      <c r="CZ794" s="13" t="s">
        <v>29</v>
      </c>
      <c r="DA794" s="13">
        <v>50</v>
      </c>
      <c r="DB794" s="22">
        <f t="shared" si="328"/>
        <v>0</v>
      </c>
      <c r="DD794" s="24"/>
      <c r="DF794" s="163"/>
      <c r="DH794" s="24"/>
      <c r="DI794" s="447"/>
      <c r="DJ794" s="163"/>
    </row>
    <row r="795" spans="1:114" s="7" customFormat="1">
      <c r="A795" s="277">
        <f t="shared" si="312"/>
        <v>50</v>
      </c>
      <c r="B795" s="21" t="e">
        <f>'Calculateur de trading'!I795/C795/W795</f>
        <v>#DIV/0!</v>
      </c>
      <c r="C795" s="278">
        <f t="shared" si="313"/>
        <v>10</v>
      </c>
      <c r="D795" s="278"/>
      <c r="E795" s="273">
        <f t="shared" si="314"/>
        <v>100</v>
      </c>
      <c r="F795" s="271">
        <f t="shared" si="306"/>
        <v>2</v>
      </c>
      <c r="G795" s="271" t="e">
        <f t="shared" si="307"/>
        <v>#DIV/0!</v>
      </c>
      <c r="H795" s="272">
        <f t="shared" si="308"/>
        <v>20</v>
      </c>
      <c r="I795" s="270"/>
      <c r="J795" s="273">
        <f t="shared" si="315"/>
        <v>200</v>
      </c>
      <c r="K795" s="271">
        <f t="shared" si="309"/>
        <v>4</v>
      </c>
      <c r="L795" s="271" t="e">
        <f t="shared" si="310"/>
        <v>#DIV/0!</v>
      </c>
      <c r="M795" s="272">
        <f t="shared" si="311"/>
        <v>40</v>
      </c>
      <c r="N795" s="389"/>
      <c r="O795" s="455" t="e">
        <f>(A795*B795*W795)+(B795*'Calculateur de trading'!H795)</f>
        <v>#DIV/0!</v>
      </c>
      <c r="P795" s="274" t="e">
        <f>O795/'Déscriptions des trades'!CK795</f>
        <v>#DIV/0!</v>
      </c>
      <c r="Q795" s="456" t="e">
        <f>'Déscriptions des trades'!CK795-O795</f>
        <v>#DIV/0!</v>
      </c>
      <c r="R795" s="466" t="e">
        <f t="shared" si="316"/>
        <v>#DIV/0!</v>
      </c>
      <c r="S795" s="389"/>
      <c r="T795" s="12"/>
      <c r="U795" s="25"/>
      <c r="V795" s="15"/>
      <c r="W795" s="490">
        <f t="shared" si="320"/>
        <v>0</v>
      </c>
      <c r="X795" s="21" t="e">
        <f>W795*U795/'Déscriptions des trades'!CK795*'Déscriptions des trades'!B795</f>
        <v>#DIV/0!</v>
      </c>
      <c r="Y795" s="459"/>
      <c r="Z795" s="389"/>
      <c r="AA795" s="23">
        <f t="shared" si="317"/>
        <v>0.1</v>
      </c>
      <c r="AB795" s="17" t="e">
        <f>(AA795*'Déscriptions des trades'!U795*'Déscriptions des trades'!B795/'Déscriptions des trades'!CK795)*'Déscriptions des trades'!W795</f>
        <v>#DIV/0!</v>
      </c>
      <c r="AC795" s="265" t="e">
        <f>AB795*'Déscriptions des trades'!CK795</f>
        <v>#DIV/0!</v>
      </c>
      <c r="AD795" s="266" t="e">
        <f>'Déscriptions des trades'!CK795-AC795</f>
        <v>#DIV/0!</v>
      </c>
      <c r="AE795" s="389"/>
      <c r="AF795" s="399">
        <v>791</v>
      </c>
      <c r="AG795" s="389"/>
      <c r="AH795" s="20"/>
      <c r="AI795" s="303"/>
      <c r="AJ795" s="307"/>
      <c r="AK795" s="161"/>
      <c r="AL795" s="305"/>
      <c r="AM795" s="305"/>
      <c r="AN795" s="162"/>
      <c r="AO795" s="439"/>
      <c r="AP795" s="162"/>
      <c r="AQ795" s="113"/>
      <c r="AR795" s="113"/>
      <c r="AS795" s="384"/>
      <c r="AT795" s="306"/>
      <c r="AU795" s="306"/>
      <c r="AV795" s="160"/>
      <c r="AW795" s="158"/>
      <c r="AX795" s="385"/>
      <c r="AY795" s="453"/>
      <c r="AZ795" s="165"/>
      <c r="BA795" s="301"/>
      <c r="BB795" s="165"/>
      <c r="BC795" s="301"/>
      <c r="BD795" s="165"/>
      <c r="BE795" s="302"/>
      <c r="BF795" s="302"/>
      <c r="BG795" s="165"/>
      <c r="BH795" s="303"/>
      <c r="BI795" s="165"/>
      <c r="BJ795" s="304"/>
      <c r="BK795" s="394"/>
      <c r="BL795" s="302"/>
      <c r="BM795" s="302"/>
      <c r="BN795" s="394"/>
      <c r="BO795" s="302"/>
      <c r="BP795" s="13"/>
      <c r="BQ795" s="302"/>
      <c r="BR795" s="13"/>
      <c r="BS795" s="302"/>
      <c r="BT795" s="13"/>
      <c r="BU795" s="302"/>
      <c r="BV795" s="386"/>
      <c r="BW795" s="303"/>
      <c r="BX795" s="303"/>
      <c r="BY795" s="302"/>
      <c r="BZ795" s="302"/>
      <c r="CA795" s="387"/>
      <c r="CB795" s="395"/>
      <c r="CC795" s="12"/>
      <c r="CD795" s="304"/>
      <c r="CE795" s="14"/>
      <c r="CF795" s="395"/>
      <c r="CG795" s="397"/>
      <c r="CH795" s="300">
        <f t="shared" si="321"/>
        <v>0</v>
      </c>
      <c r="CI795" s="26"/>
      <c r="CJ795" s="17">
        <f t="shared" si="318"/>
        <v>0</v>
      </c>
      <c r="CK795" s="18">
        <f t="shared" si="329"/>
        <v>12.89</v>
      </c>
      <c r="CM795" s="164"/>
      <c r="CN795" s="302"/>
      <c r="CO795" s="13">
        <f t="shared" si="322"/>
        <v>0</v>
      </c>
      <c r="CP795" s="302"/>
      <c r="CQ795" s="13">
        <f t="shared" si="323"/>
        <v>0</v>
      </c>
      <c r="CR795" s="302"/>
      <c r="CS795" s="13">
        <f t="shared" si="324"/>
        <v>0</v>
      </c>
      <c r="CT795" s="302"/>
      <c r="CU795" s="13">
        <f t="shared" si="319"/>
        <v>0</v>
      </c>
      <c r="CV795" s="302"/>
      <c r="CW795" s="13">
        <f t="shared" si="325"/>
        <v>0</v>
      </c>
      <c r="CX795" s="13">
        <f t="shared" si="326"/>
        <v>0</v>
      </c>
      <c r="CY795" s="251">
        <f t="shared" si="327"/>
        <v>0</v>
      </c>
      <c r="CZ795" s="13" t="s">
        <v>29</v>
      </c>
      <c r="DA795" s="13">
        <v>50</v>
      </c>
      <c r="DB795" s="22">
        <f t="shared" si="328"/>
        <v>0</v>
      </c>
      <c r="DD795" s="24"/>
      <c r="DF795" s="163"/>
      <c r="DH795" s="24"/>
      <c r="DI795" s="447"/>
      <c r="DJ795" s="163"/>
    </row>
    <row r="796" spans="1:114" s="7" customFormat="1">
      <c r="A796" s="277">
        <f t="shared" si="312"/>
        <v>50</v>
      </c>
      <c r="B796" s="21" t="e">
        <f>'Calculateur de trading'!I796/C796/W796</f>
        <v>#DIV/0!</v>
      </c>
      <c r="C796" s="278">
        <f t="shared" si="313"/>
        <v>10</v>
      </c>
      <c r="D796" s="426"/>
      <c r="E796" s="273">
        <f t="shared" si="314"/>
        <v>100</v>
      </c>
      <c r="F796" s="271">
        <f t="shared" si="306"/>
        <v>2</v>
      </c>
      <c r="G796" s="271" t="e">
        <f t="shared" si="307"/>
        <v>#DIV/0!</v>
      </c>
      <c r="H796" s="272">
        <f t="shared" si="308"/>
        <v>20</v>
      </c>
      <c r="I796" s="270"/>
      <c r="J796" s="273">
        <f t="shared" si="315"/>
        <v>200</v>
      </c>
      <c r="K796" s="271">
        <f t="shared" si="309"/>
        <v>4</v>
      </c>
      <c r="L796" s="271" t="e">
        <f t="shared" si="310"/>
        <v>#DIV/0!</v>
      </c>
      <c r="M796" s="272">
        <f t="shared" si="311"/>
        <v>40</v>
      </c>
      <c r="N796" s="389"/>
      <c r="O796" s="455" t="e">
        <f>(A796*B796*W796)+(B796*'Calculateur de trading'!H796)</f>
        <v>#DIV/0!</v>
      </c>
      <c r="P796" s="274" t="e">
        <f>O796/'Déscriptions des trades'!CK796</f>
        <v>#DIV/0!</v>
      </c>
      <c r="Q796" s="456" t="e">
        <f>'Déscriptions des trades'!CK796-O796</f>
        <v>#DIV/0!</v>
      </c>
      <c r="R796" s="466" t="e">
        <f t="shared" si="316"/>
        <v>#DIV/0!</v>
      </c>
      <c r="S796" s="389"/>
      <c r="T796" s="12"/>
      <c r="U796" s="25"/>
      <c r="V796" s="15"/>
      <c r="W796" s="490">
        <f t="shared" si="320"/>
        <v>0</v>
      </c>
      <c r="X796" s="21" t="e">
        <f>W796*U796/'Déscriptions des trades'!CK796*'Déscriptions des trades'!B796</f>
        <v>#DIV/0!</v>
      </c>
      <c r="Y796" s="459"/>
      <c r="Z796" s="389"/>
      <c r="AA796" s="23">
        <f t="shared" si="317"/>
        <v>0.1</v>
      </c>
      <c r="AB796" s="17" t="e">
        <f>(AA796*'Déscriptions des trades'!U796*'Déscriptions des trades'!B796/'Déscriptions des trades'!CK796)*'Déscriptions des trades'!W796</f>
        <v>#DIV/0!</v>
      </c>
      <c r="AC796" s="265" t="e">
        <f>AB796*'Déscriptions des trades'!CK796</f>
        <v>#DIV/0!</v>
      </c>
      <c r="AD796" s="266" t="e">
        <f>'Déscriptions des trades'!CK796-AC796</f>
        <v>#DIV/0!</v>
      </c>
      <c r="AE796" s="389"/>
      <c r="AF796" s="399">
        <v>792</v>
      </c>
      <c r="AG796" s="389"/>
      <c r="AH796" s="20"/>
      <c r="AI796" s="303"/>
      <c r="AJ796" s="307"/>
      <c r="AK796" s="161"/>
      <c r="AL796" s="305"/>
      <c r="AM796" s="305"/>
      <c r="AN796" s="162"/>
      <c r="AO796" s="439"/>
      <c r="AP796" s="162"/>
      <c r="AQ796" s="113"/>
      <c r="AR796" s="113"/>
      <c r="AS796" s="384"/>
      <c r="AT796" s="306"/>
      <c r="AU796" s="306"/>
      <c r="AV796" s="160"/>
      <c r="AW796" s="158"/>
      <c r="AX796" s="385"/>
      <c r="AY796" s="453"/>
      <c r="AZ796" s="165"/>
      <c r="BA796" s="301"/>
      <c r="BB796" s="165"/>
      <c r="BC796" s="301"/>
      <c r="BD796" s="165"/>
      <c r="BE796" s="302"/>
      <c r="BF796" s="302"/>
      <c r="BG796" s="165"/>
      <c r="BH796" s="303"/>
      <c r="BI796" s="165"/>
      <c r="BJ796" s="304"/>
      <c r="BK796" s="394"/>
      <c r="BL796" s="302"/>
      <c r="BM796" s="302"/>
      <c r="BN796" s="394"/>
      <c r="BO796" s="302"/>
      <c r="BP796" s="13"/>
      <c r="BQ796" s="302"/>
      <c r="BR796" s="13"/>
      <c r="BS796" s="302"/>
      <c r="BT796" s="13"/>
      <c r="BU796" s="302"/>
      <c r="BV796" s="386"/>
      <c r="BW796" s="303"/>
      <c r="BX796" s="303"/>
      <c r="BY796" s="302"/>
      <c r="BZ796" s="302"/>
      <c r="CA796" s="387"/>
      <c r="CB796" s="395"/>
      <c r="CC796" s="12"/>
      <c r="CD796" s="304"/>
      <c r="CE796" s="14"/>
      <c r="CF796" s="395"/>
      <c r="CG796" s="397"/>
      <c r="CH796" s="300">
        <f t="shared" si="321"/>
        <v>0</v>
      </c>
      <c r="CI796" s="26"/>
      <c r="CJ796" s="17">
        <f t="shared" si="318"/>
        <v>0</v>
      </c>
      <c r="CK796" s="18">
        <f t="shared" si="329"/>
        <v>12.89</v>
      </c>
      <c r="CM796" s="164"/>
      <c r="CN796" s="302"/>
      <c r="CO796" s="13">
        <f t="shared" si="322"/>
        <v>0</v>
      </c>
      <c r="CP796" s="302"/>
      <c r="CQ796" s="13">
        <f t="shared" si="323"/>
        <v>0</v>
      </c>
      <c r="CR796" s="302"/>
      <c r="CS796" s="13">
        <f t="shared" si="324"/>
        <v>0</v>
      </c>
      <c r="CT796" s="302"/>
      <c r="CU796" s="13">
        <f t="shared" si="319"/>
        <v>0</v>
      </c>
      <c r="CV796" s="302"/>
      <c r="CW796" s="13">
        <f t="shared" si="325"/>
        <v>0</v>
      </c>
      <c r="CX796" s="13">
        <f t="shared" si="326"/>
        <v>0</v>
      </c>
      <c r="CY796" s="251">
        <f t="shared" si="327"/>
        <v>0</v>
      </c>
      <c r="CZ796" s="13" t="s">
        <v>29</v>
      </c>
      <c r="DA796" s="13">
        <v>50</v>
      </c>
      <c r="DB796" s="22">
        <f t="shared" si="328"/>
        <v>0</v>
      </c>
      <c r="DD796" s="24"/>
      <c r="DF796" s="163"/>
      <c r="DH796" s="24"/>
      <c r="DI796" s="447"/>
      <c r="DJ796" s="163"/>
    </row>
    <row r="797" spans="1:114" s="7" customFormat="1">
      <c r="A797" s="277">
        <f t="shared" si="312"/>
        <v>50</v>
      </c>
      <c r="B797" s="21" t="e">
        <f>'Calculateur de trading'!I797/C797/W797</f>
        <v>#DIV/0!</v>
      </c>
      <c r="C797" s="278">
        <f t="shared" si="313"/>
        <v>10</v>
      </c>
      <c r="D797" s="426"/>
      <c r="E797" s="273">
        <f t="shared" si="314"/>
        <v>100</v>
      </c>
      <c r="F797" s="271">
        <f t="shared" si="306"/>
        <v>2</v>
      </c>
      <c r="G797" s="271" t="e">
        <f t="shared" si="307"/>
        <v>#DIV/0!</v>
      </c>
      <c r="H797" s="272">
        <f t="shared" si="308"/>
        <v>20</v>
      </c>
      <c r="I797" s="270"/>
      <c r="J797" s="273">
        <f t="shared" si="315"/>
        <v>200</v>
      </c>
      <c r="K797" s="271">
        <f t="shared" si="309"/>
        <v>4</v>
      </c>
      <c r="L797" s="271" t="e">
        <f t="shared" si="310"/>
        <v>#DIV/0!</v>
      </c>
      <c r="M797" s="272">
        <f t="shared" si="311"/>
        <v>40</v>
      </c>
      <c r="N797" s="389"/>
      <c r="O797" s="455" t="e">
        <f>(A797*B797*W797)+(B797*'Calculateur de trading'!H797)</f>
        <v>#DIV/0!</v>
      </c>
      <c r="P797" s="274" t="e">
        <f>O797/'Déscriptions des trades'!CK797</f>
        <v>#DIV/0!</v>
      </c>
      <c r="Q797" s="456" t="e">
        <f>'Déscriptions des trades'!CK797-O797</f>
        <v>#DIV/0!</v>
      </c>
      <c r="R797" s="466" t="e">
        <f t="shared" si="316"/>
        <v>#DIV/0!</v>
      </c>
      <c r="S797" s="389"/>
      <c r="T797" s="12"/>
      <c r="U797" s="25"/>
      <c r="V797" s="15"/>
      <c r="W797" s="490">
        <f t="shared" si="320"/>
        <v>0</v>
      </c>
      <c r="X797" s="21" t="e">
        <f>W797*U797/'Déscriptions des trades'!CK797*'Déscriptions des trades'!B797</f>
        <v>#DIV/0!</v>
      </c>
      <c r="Y797" s="459"/>
      <c r="Z797" s="389"/>
      <c r="AA797" s="23">
        <f t="shared" si="317"/>
        <v>0.1</v>
      </c>
      <c r="AB797" s="17" t="e">
        <f>(AA797*'Déscriptions des trades'!U797*'Déscriptions des trades'!B797/'Déscriptions des trades'!CK797)*'Déscriptions des trades'!W797</f>
        <v>#DIV/0!</v>
      </c>
      <c r="AC797" s="265" t="e">
        <f>AB797*'Déscriptions des trades'!CK797</f>
        <v>#DIV/0!</v>
      </c>
      <c r="AD797" s="266" t="e">
        <f>'Déscriptions des trades'!CK797-AC797</f>
        <v>#DIV/0!</v>
      </c>
      <c r="AE797" s="389"/>
      <c r="AF797" s="399">
        <v>793</v>
      </c>
      <c r="AG797" s="389"/>
      <c r="AH797" s="20"/>
      <c r="AI797" s="303"/>
      <c r="AJ797" s="307"/>
      <c r="AK797" s="161"/>
      <c r="AL797" s="305"/>
      <c r="AM797" s="305"/>
      <c r="AN797" s="162"/>
      <c r="AO797" s="439"/>
      <c r="AP797" s="162"/>
      <c r="AQ797" s="113"/>
      <c r="AR797" s="113"/>
      <c r="AS797" s="384"/>
      <c r="AT797" s="306"/>
      <c r="AU797" s="306"/>
      <c r="AV797" s="160"/>
      <c r="AW797" s="158"/>
      <c r="AX797" s="385"/>
      <c r="AY797" s="453"/>
      <c r="AZ797" s="165"/>
      <c r="BA797" s="301"/>
      <c r="BB797" s="165"/>
      <c r="BC797" s="301"/>
      <c r="BD797" s="165"/>
      <c r="BE797" s="302"/>
      <c r="BF797" s="302"/>
      <c r="BG797" s="165"/>
      <c r="BH797" s="303"/>
      <c r="BI797" s="165"/>
      <c r="BJ797" s="304"/>
      <c r="BK797" s="394"/>
      <c r="BL797" s="302"/>
      <c r="BM797" s="302"/>
      <c r="BN797" s="394"/>
      <c r="BO797" s="302"/>
      <c r="BP797" s="13"/>
      <c r="BQ797" s="302"/>
      <c r="BR797" s="13"/>
      <c r="BS797" s="302"/>
      <c r="BT797" s="13"/>
      <c r="BU797" s="302"/>
      <c r="BV797" s="386"/>
      <c r="BW797" s="303"/>
      <c r="BX797" s="303"/>
      <c r="BY797" s="302"/>
      <c r="BZ797" s="302"/>
      <c r="CA797" s="387"/>
      <c r="CB797" s="395"/>
      <c r="CC797" s="12"/>
      <c r="CD797" s="304"/>
      <c r="CE797" s="14"/>
      <c r="CF797" s="395"/>
      <c r="CG797" s="397"/>
      <c r="CH797" s="300">
        <f t="shared" si="321"/>
        <v>0</v>
      </c>
      <c r="CI797" s="26"/>
      <c r="CJ797" s="17">
        <f t="shared" si="318"/>
        <v>0</v>
      </c>
      <c r="CK797" s="18">
        <f t="shared" si="329"/>
        <v>12.89</v>
      </c>
      <c r="CM797" s="164"/>
      <c r="CN797" s="302"/>
      <c r="CO797" s="13">
        <f t="shared" si="322"/>
        <v>0</v>
      </c>
      <c r="CP797" s="302"/>
      <c r="CQ797" s="13">
        <f t="shared" si="323"/>
        <v>0</v>
      </c>
      <c r="CR797" s="302"/>
      <c r="CS797" s="13">
        <f t="shared" si="324"/>
        <v>0</v>
      </c>
      <c r="CT797" s="302"/>
      <c r="CU797" s="13">
        <f t="shared" si="319"/>
        <v>0</v>
      </c>
      <c r="CV797" s="302"/>
      <c r="CW797" s="13">
        <f t="shared" si="325"/>
        <v>0</v>
      </c>
      <c r="CX797" s="13">
        <f t="shared" si="326"/>
        <v>0</v>
      </c>
      <c r="CY797" s="251">
        <f t="shared" si="327"/>
        <v>0</v>
      </c>
      <c r="CZ797" s="13" t="s">
        <v>29</v>
      </c>
      <c r="DA797" s="13">
        <v>50</v>
      </c>
      <c r="DB797" s="22">
        <f t="shared" si="328"/>
        <v>0</v>
      </c>
      <c r="DD797" s="24"/>
      <c r="DF797" s="163"/>
      <c r="DH797" s="24"/>
      <c r="DI797" s="447"/>
      <c r="DJ797" s="163"/>
    </row>
    <row r="798" spans="1:114" s="7" customFormat="1">
      <c r="A798" s="277">
        <f t="shared" si="312"/>
        <v>50</v>
      </c>
      <c r="B798" s="21" t="e">
        <f>'Calculateur de trading'!I798/C798/W798</f>
        <v>#DIV/0!</v>
      </c>
      <c r="C798" s="278">
        <f t="shared" si="313"/>
        <v>10</v>
      </c>
      <c r="D798" s="278"/>
      <c r="E798" s="273">
        <f t="shared" si="314"/>
        <v>100</v>
      </c>
      <c r="F798" s="271">
        <f t="shared" si="306"/>
        <v>2</v>
      </c>
      <c r="G798" s="271" t="e">
        <f t="shared" si="307"/>
        <v>#DIV/0!</v>
      </c>
      <c r="H798" s="272">
        <f t="shared" si="308"/>
        <v>20</v>
      </c>
      <c r="I798" s="270"/>
      <c r="J798" s="273">
        <f t="shared" si="315"/>
        <v>200</v>
      </c>
      <c r="K798" s="271">
        <f t="shared" si="309"/>
        <v>4</v>
      </c>
      <c r="L798" s="271" t="e">
        <f t="shared" si="310"/>
        <v>#DIV/0!</v>
      </c>
      <c r="M798" s="272">
        <f t="shared" si="311"/>
        <v>40</v>
      </c>
      <c r="N798" s="389"/>
      <c r="O798" s="455" t="e">
        <f>(A798*B798*W798)+(B798*'Calculateur de trading'!H798)</f>
        <v>#DIV/0!</v>
      </c>
      <c r="P798" s="274" t="e">
        <f>O798/'Déscriptions des trades'!CK798</f>
        <v>#DIV/0!</v>
      </c>
      <c r="Q798" s="456" t="e">
        <f>'Déscriptions des trades'!CK798-O798</f>
        <v>#DIV/0!</v>
      </c>
      <c r="R798" s="466" t="e">
        <f t="shared" si="316"/>
        <v>#DIV/0!</v>
      </c>
      <c r="S798" s="389"/>
      <c r="T798" s="12"/>
      <c r="U798" s="25"/>
      <c r="V798" s="15"/>
      <c r="W798" s="490">
        <f t="shared" si="320"/>
        <v>0</v>
      </c>
      <c r="X798" s="21" t="e">
        <f>W798*U798/'Déscriptions des trades'!CK798*'Déscriptions des trades'!B798</f>
        <v>#DIV/0!</v>
      </c>
      <c r="Y798" s="459"/>
      <c r="Z798" s="389"/>
      <c r="AA798" s="23">
        <f t="shared" si="317"/>
        <v>0.1</v>
      </c>
      <c r="AB798" s="17" t="e">
        <f>(AA798*'Déscriptions des trades'!U798*'Déscriptions des trades'!B798/'Déscriptions des trades'!CK798)*'Déscriptions des trades'!W798</f>
        <v>#DIV/0!</v>
      </c>
      <c r="AC798" s="265" t="e">
        <f>AB798*'Déscriptions des trades'!CK798</f>
        <v>#DIV/0!</v>
      </c>
      <c r="AD798" s="266" t="e">
        <f>'Déscriptions des trades'!CK798-AC798</f>
        <v>#DIV/0!</v>
      </c>
      <c r="AE798" s="389"/>
      <c r="AF798" s="399">
        <v>794</v>
      </c>
      <c r="AG798" s="389"/>
      <c r="AH798" s="20"/>
      <c r="AI798" s="303"/>
      <c r="AJ798" s="307"/>
      <c r="AK798" s="161"/>
      <c r="AL798" s="305"/>
      <c r="AM798" s="305"/>
      <c r="AN798" s="162"/>
      <c r="AO798" s="439"/>
      <c r="AP798" s="162"/>
      <c r="AQ798" s="113"/>
      <c r="AR798" s="113"/>
      <c r="AS798" s="384"/>
      <c r="AT798" s="306"/>
      <c r="AU798" s="306"/>
      <c r="AV798" s="160"/>
      <c r="AW798" s="158"/>
      <c r="AX798" s="385"/>
      <c r="AY798" s="453"/>
      <c r="AZ798" s="165"/>
      <c r="BA798" s="301"/>
      <c r="BB798" s="165"/>
      <c r="BC798" s="301"/>
      <c r="BD798" s="165"/>
      <c r="BE798" s="302"/>
      <c r="BF798" s="302"/>
      <c r="BG798" s="165"/>
      <c r="BH798" s="303"/>
      <c r="BI798" s="165"/>
      <c r="BJ798" s="304"/>
      <c r="BK798" s="394"/>
      <c r="BL798" s="302"/>
      <c r="BM798" s="302"/>
      <c r="BN798" s="394"/>
      <c r="BO798" s="302"/>
      <c r="BP798" s="13"/>
      <c r="BQ798" s="302"/>
      <c r="BR798" s="13"/>
      <c r="BS798" s="302"/>
      <c r="BT798" s="13"/>
      <c r="BU798" s="302"/>
      <c r="BV798" s="386"/>
      <c r="BW798" s="303"/>
      <c r="BX798" s="303"/>
      <c r="BY798" s="302"/>
      <c r="BZ798" s="302"/>
      <c r="CA798" s="387"/>
      <c r="CB798" s="395"/>
      <c r="CC798" s="12"/>
      <c r="CD798" s="304"/>
      <c r="CE798" s="14"/>
      <c r="CF798" s="395"/>
      <c r="CG798" s="397"/>
      <c r="CH798" s="300">
        <f t="shared" si="321"/>
        <v>0</v>
      </c>
      <c r="CI798" s="26"/>
      <c r="CJ798" s="17">
        <f t="shared" si="318"/>
        <v>0</v>
      </c>
      <c r="CK798" s="18">
        <f t="shared" si="329"/>
        <v>12.89</v>
      </c>
      <c r="CM798" s="164"/>
      <c r="CN798" s="302"/>
      <c r="CO798" s="13">
        <f t="shared" si="322"/>
        <v>0</v>
      </c>
      <c r="CP798" s="302"/>
      <c r="CQ798" s="13">
        <f t="shared" si="323"/>
        <v>0</v>
      </c>
      <c r="CR798" s="302"/>
      <c r="CS798" s="13">
        <f t="shared" si="324"/>
        <v>0</v>
      </c>
      <c r="CT798" s="302"/>
      <c r="CU798" s="13">
        <f t="shared" si="319"/>
        <v>0</v>
      </c>
      <c r="CV798" s="302"/>
      <c r="CW798" s="13">
        <f t="shared" si="325"/>
        <v>0</v>
      </c>
      <c r="CX798" s="13">
        <f t="shared" si="326"/>
        <v>0</v>
      </c>
      <c r="CY798" s="251">
        <f t="shared" si="327"/>
        <v>0</v>
      </c>
      <c r="CZ798" s="13" t="s">
        <v>29</v>
      </c>
      <c r="DA798" s="13">
        <v>50</v>
      </c>
      <c r="DB798" s="22">
        <f t="shared" si="328"/>
        <v>0</v>
      </c>
      <c r="DD798" s="24"/>
      <c r="DF798" s="163"/>
      <c r="DH798" s="24"/>
      <c r="DI798" s="447"/>
      <c r="DJ798" s="163"/>
    </row>
    <row r="799" spans="1:114" s="7" customFormat="1">
      <c r="A799" s="277">
        <f t="shared" si="312"/>
        <v>50</v>
      </c>
      <c r="B799" s="21" t="e">
        <f>'Calculateur de trading'!I799/C799/W799</f>
        <v>#DIV/0!</v>
      </c>
      <c r="C799" s="278">
        <f t="shared" si="313"/>
        <v>10</v>
      </c>
      <c r="D799" s="426"/>
      <c r="E799" s="273">
        <f t="shared" si="314"/>
        <v>100</v>
      </c>
      <c r="F799" s="271">
        <f t="shared" si="306"/>
        <v>2</v>
      </c>
      <c r="G799" s="271" t="e">
        <f t="shared" si="307"/>
        <v>#DIV/0!</v>
      </c>
      <c r="H799" s="272">
        <f t="shared" si="308"/>
        <v>20</v>
      </c>
      <c r="I799" s="270"/>
      <c r="J799" s="273">
        <f t="shared" si="315"/>
        <v>200</v>
      </c>
      <c r="K799" s="271">
        <f t="shared" si="309"/>
        <v>4</v>
      </c>
      <c r="L799" s="271" t="e">
        <f t="shared" si="310"/>
        <v>#DIV/0!</v>
      </c>
      <c r="M799" s="272">
        <f t="shared" si="311"/>
        <v>40</v>
      </c>
      <c r="N799" s="389"/>
      <c r="O799" s="455" t="e">
        <f>(A799*B799*W799)+(B799*'Calculateur de trading'!H799)</f>
        <v>#DIV/0!</v>
      </c>
      <c r="P799" s="274" t="e">
        <f>O799/'Déscriptions des trades'!CK799</f>
        <v>#DIV/0!</v>
      </c>
      <c r="Q799" s="456" t="e">
        <f>'Déscriptions des trades'!CK799-O799</f>
        <v>#DIV/0!</v>
      </c>
      <c r="R799" s="466" t="e">
        <f t="shared" si="316"/>
        <v>#DIV/0!</v>
      </c>
      <c r="S799" s="389"/>
      <c r="T799" s="12"/>
      <c r="U799" s="25"/>
      <c r="V799" s="15"/>
      <c r="W799" s="490">
        <f t="shared" si="320"/>
        <v>0</v>
      </c>
      <c r="X799" s="21" t="e">
        <f>W799*U799/'Déscriptions des trades'!CK799*'Déscriptions des trades'!B799</f>
        <v>#DIV/0!</v>
      </c>
      <c r="Y799" s="459"/>
      <c r="Z799" s="389"/>
      <c r="AA799" s="23">
        <f t="shared" si="317"/>
        <v>0.1</v>
      </c>
      <c r="AB799" s="17" t="e">
        <f>(AA799*'Déscriptions des trades'!U799*'Déscriptions des trades'!B799/'Déscriptions des trades'!CK799)*'Déscriptions des trades'!W799</f>
        <v>#DIV/0!</v>
      </c>
      <c r="AC799" s="265" t="e">
        <f>AB799*'Déscriptions des trades'!CK799</f>
        <v>#DIV/0!</v>
      </c>
      <c r="AD799" s="266" t="e">
        <f>'Déscriptions des trades'!CK799-AC799</f>
        <v>#DIV/0!</v>
      </c>
      <c r="AE799" s="389"/>
      <c r="AF799" s="399">
        <v>795</v>
      </c>
      <c r="AG799" s="389"/>
      <c r="AH799" s="20"/>
      <c r="AI799" s="303"/>
      <c r="AJ799" s="307"/>
      <c r="AK799" s="161"/>
      <c r="AL799" s="305"/>
      <c r="AM799" s="305"/>
      <c r="AN799" s="162"/>
      <c r="AO799" s="439"/>
      <c r="AP799" s="162"/>
      <c r="AQ799" s="113"/>
      <c r="AR799" s="113"/>
      <c r="AS799" s="384"/>
      <c r="AT799" s="306"/>
      <c r="AU799" s="306"/>
      <c r="AV799" s="160"/>
      <c r="AW799" s="158"/>
      <c r="AX799" s="385"/>
      <c r="AY799" s="453"/>
      <c r="AZ799" s="165"/>
      <c r="BA799" s="301"/>
      <c r="BB799" s="165"/>
      <c r="BC799" s="301"/>
      <c r="BD799" s="165"/>
      <c r="BE799" s="302"/>
      <c r="BF799" s="302"/>
      <c r="BG799" s="165"/>
      <c r="BH799" s="303"/>
      <c r="BI799" s="165"/>
      <c r="BJ799" s="304"/>
      <c r="BK799" s="394"/>
      <c r="BL799" s="302"/>
      <c r="BM799" s="302"/>
      <c r="BN799" s="394"/>
      <c r="BO799" s="302"/>
      <c r="BP799" s="13"/>
      <c r="BQ799" s="302"/>
      <c r="BR799" s="13"/>
      <c r="BS799" s="302"/>
      <c r="BT799" s="13"/>
      <c r="BU799" s="302"/>
      <c r="BV799" s="386"/>
      <c r="BW799" s="303"/>
      <c r="BX799" s="303"/>
      <c r="BY799" s="302"/>
      <c r="BZ799" s="302"/>
      <c r="CA799" s="387"/>
      <c r="CB799" s="395"/>
      <c r="CC799" s="12"/>
      <c r="CD799" s="304"/>
      <c r="CE799" s="14"/>
      <c r="CF799" s="395"/>
      <c r="CG799" s="397"/>
      <c r="CH799" s="300">
        <f t="shared" si="321"/>
        <v>0</v>
      </c>
      <c r="CI799" s="26"/>
      <c r="CJ799" s="17">
        <f t="shared" si="318"/>
        <v>0</v>
      </c>
      <c r="CK799" s="18">
        <f t="shared" si="329"/>
        <v>12.89</v>
      </c>
      <c r="CM799" s="164"/>
      <c r="CN799" s="302"/>
      <c r="CO799" s="13">
        <f t="shared" si="322"/>
        <v>0</v>
      </c>
      <c r="CP799" s="302"/>
      <c r="CQ799" s="13">
        <f t="shared" si="323"/>
        <v>0</v>
      </c>
      <c r="CR799" s="302"/>
      <c r="CS799" s="13">
        <f t="shared" si="324"/>
        <v>0</v>
      </c>
      <c r="CT799" s="302"/>
      <c r="CU799" s="13">
        <f t="shared" si="319"/>
        <v>0</v>
      </c>
      <c r="CV799" s="302"/>
      <c r="CW799" s="13">
        <f t="shared" si="325"/>
        <v>0</v>
      </c>
      <c r="CX799" s="13">
        <f t="shared" si="326"/>
        <v>0</v>
      </c>
      <c r="CY799" s="251">
        <f t="shared" si="327"/>
        <v>0</v>
      </c>
      <c r="CZ799" s="13" t="s">
        <v>29</v>
      </c>
      <c r="DA799" s="13">
        <v>50</v>
      </c>
      <c r="DB799" s="22">
        <f t="shared" si="328"/>
        <v>0</v>
      </c>
      <c r="DD799" s="24"/>
      <c r="DF799" s="163"/>
      <c r="DH799" s="24"/>
      <c r="DI799" s="447"/>
      <c r="DJ799" s="163"/>
    </row>
    <row r="800" spans="1:114" s="7" customFormat="1">
      <c r="A800" s="277">
        <f t="shared" si="312"/>
        <v>50</v>
      </c>
      <c r="B800" s="21" t="e">
        <f>'Calculateur de trading'!I800/C800/W800</f>
        <v>#DIV/0!</v>
      </c>
      <c r="C800" s="278">
        <f t="shared" si="313"/>
        <v>10</v>
      </c>
      <c r="D800" s="278"/>
      <c r="E800" s="273">
        <f t="shared" si="314"/>
        <v>100</v>
      </c>
      <c r="F800" s="271">
        <f t="shared" si="306"/>
        <v>2</v>
      </c>
      <c r="G800" s="271" t="e">
        <f t="shared" si="307"/>
        <v>#DIV/0!</v>
      </c>
      <c r="H800" s="272">
        <f t="shared" si="308"/>
        <v>20</v>
      </c>
      <c r="I800" s="270"/>
      <c r="J800" s="273">
        <f t="shared" si="315"/>
        <v>200</v>
      </c>
      <c r="K800" s="271">
        <f t="shared" si="309"/>
        <v>4</v>
      </c>
      <c r="L800" s="271" t="e">
        <f t="shared" si="310"/>
        <v>#DIV/0!</v>
      </c>
      <c r="M800" s="272">
        <f t="shared" si="311"/>
        <v>40</v>
      </c>
      <c r="N800" s="389"/>
      <c r="O800" s="455" t="e">
        <f>(A800*B800*W800)+(B800*'Calculateur de trading'!H800)</f>
        <v>#DIV/0!</v>
      </c>
      <c r="P800" s="274" t="e">
        <f>O800/'Déscriptions des trades'!CK800</f>
        <v>#DIV/0!</v>
      </c>
      <c r="Q800" s="456" t="e">
        <f>'Déscriptions des trades'!CK800-O800</f>
        <v>#DIV/0!</v>
      </c>
      <c r="R800" s="466" t="e">
        <f t="shared" si="316"/>
        <v>#DIV/0!</v>
      </c>
      <c r="S800" s="389"/>
      <c r="T800" s="12"/>
      <c r="U800" s="25"/>
      <c r="V800" s="15"/>
      <c r="W800" s="490">
        <f t="shared" si="320"/>
        <v>0</v>
      </c>
      <c r="X800" s="21" t="e">
        <f>W800*U800/'Déscriptions des trades'!CK800*'Déscriptions des trades'!B800</f>
        <v>#DIV/0!</v>
      </c>
      <c r="Y800" s="459"/>
      <c r="Z800" s="389"/>
      <c r="AA800" s="23">
        <f t="shared" si="317"/>
        <v>0.1</v>
      </c>
      <c r="AB800" s="17" t="e">
        <f>(AA800*'Déscriptions des trades'!U800*'Déscriptions des trades'!B800/'Déscriptions des trades'!CK800)*'Déscriptions des trades'!W800</f>
        <v>#DIV/0!</v>
      </c>
      <c r="AC800" s="265" t="e">
        <f>AB800*'Déscriptions des trades'!CK800</f>
        <v>#DIV/0!</v>
      </c>
      <c r="AD800" s="266" t="e">
        <f>'Déscriptions des trades'!CK800-AC800</f>
        <v>#DIV/0!</v>
      </c>
      <c r="AE800" s="389"/>
      <c r="AF800" s="399">
        <v>796</v>
      </c>
      <c r="AG800" s="389"/>
      <c r="AH800" s="20"/>
      <c r="AI800" s="303"/>
      <c r="AJ800" s="307"/>
      <c r="AK800" s="161"/>
      <c r="AL800" s="305"/>
      <c r="AM800" s="305"/>
      <c r="AN800" s="162"/>
      <c r="AO800" s="439"/>
      <c r="AP800" s="162"/>
      <c r="AQ800" s="113"/>
      <c r="AR800" s="113"/>
      <c r="AS800" s="384"/>
      <c r="AT800" s="306"/>
      <c r="AU800" s="306"/>
      <c r="AV800" s="160"/>
      <c r="AW800" s="158"/>
      <c r="AX800" s="385"/>
      <c r="AY800" s="453"/>
      <c r="AZ800" s="165"/>
      <c r="BA800" s="301"/>
      <c r="BB800" s="165"/>
      <c r="BC800" s="301"/>
      <c r="BD800" s="165"/>
      <c r="BE800" s="302"/>
      <c r="BF800" s="302"/>
      <c r="BG800" s="165"/>
      <c r="BH800" s="303"/>
      <c r="BI800" s="165"/>
      <c r="BJ800" s="304"/>
      <c r="BK800" s="394"/>
      <c r="BL800" s="302"/>
      <c r="BM800" s="302"/>
      <c r="BN800" s="394"/>
      <c r="BO800" s="302"/>
      <c r="BP800" s="13"/>
      <c r="BQ800" s="302"/>
      <c r="BR800" s="13"/>
      <c r="BS800" s="302"/>
      <c r="BT800" s="13"/>
      <c r="BU800" s="302"/>
      <c r="BV800" s="386"/>
      <c r="BW800" s="303"/>
      <c r="BX800" s="303"/>
      <c r="BY800" s="302"/>
      <c r="BZ800" s="302"/>
      <c r="CA800" s="387"/>
      <c r="CB800" s="395"/>
      <c r="CC800" s="12"/>
      <c r="CD800" s="304"/>
      <c r="CE800" s="14"/>
      <c r="CF800" s="395"/>
      <c r="CG800" s="397"/>
      <c r="CH800" s="300">
        <f t="shared" si="321"/>
        <v>0</v>
      </c>
      <c r="CI800" s="26"/>
      <c r="CJ800" s="17">
        <f t="shared" si="318"/>
        <v>0</v>
      </c>
      <c r="CK800" s="18">
        <f t="shared" si="329"/>
        <v>12.89</v>
      </c>
      <c r="CM800" s="164"/>
      <c r="CN800" s="302"/>
      <c r="CO800" s="13">
        <f t="shared" si="322"/>
        <v>0</v>
      </c>
      <c r="CP800" s="302"/>
      <c r="CQ800" s="13">
        <f t="shared" si="323"/>
        <v>0</v>
      </c>
      <c r="CR800" s="302"/>
      <c r="CS800" s="13">
        <f t="shared" si="324"/>
        <v>0</v>
      </c>
      <c r="CT800" s="302"/>
      <c r="CU800" s="13">
        <f t="shared" si="319"/>
        <v>0</v>
      </c>
      <c r="CV800" s="302"/>
      <c r="CW800" s="13">
        <f t="shared" si="325"/>
        <v>0</v>
      </c>
      <c r="CX800" s="13">
        <f t="shared" si="326"/>
        <v>0</v>
      </c>
      <c r="CY800" s="251">
        <f t="shared" si="327"/>
        <v>0</v>
      </c>
      <c r="CZ800" s="13" t="s">
        <v>29</v>
      </c>
      <c r="DA800" s="13">
        <v>50</v>
      </c>
      <c r="DB800" s="22">
        <f t="shared" si="328"/>
        <v>0</v>
      </c>
      <c r="DD800" s="24"/>
      <c r="DF800" s="163"/>
      <c r="DH800" s="24"/>
      <c r="DI800" s="447"/>
      <c r="DJ800" s="163"/>
    </row>
    <row r="801" spans="1:114" s="7" customFormat="1">
      <c r="A801" s="277">
        <f t="shared" si="312"/>
        <v>50</v>
      </c>
      <c r="B801" s="21" t="e">
        <f>'Calculateur de trading'!I801/C801/W801</f>
        <v>#DIV/0!</v>
      </c>
      <c r="C801" s="278">
        <f t="shared" si="313"/>
        <v>10</v>
      </c>
      <c r="D801" s="426"/>
      <c r="E801" s="273">
        <f t="shared" si="314"/>
        <v>100</v>
      </c>
      <c r="F801" s="271">
        <f t="shared" si="306"/>
        <v>2</v>
      </c>
      <c r="G801" s="271" t="e">
        <f t="shared" si="307"/>
        <v>#DIV/0!</v>
      </c>
      <c r="H801" s="272">
        <f t="shared" si="308"/>
        <v>20</v>
      </c>
      <c r="I801" s="270"/>
      <c r="J801" s="273">
        <f t="shared" si="315"/>
        <v>200</v>
      </c>
      <c r="K801" s="271">
        <f t="shared" si="309"/>
        <v>4</v>
      </c>
      <c r="L801" s="271" t="e">
        <f t="shared" si="310"/>
        <v>#DIV/0!</v>
      </c>
      <c r="M801" s="272">
        <f t="shared" si="311"/>
        <v>40</v>
      </c>
      <c r="N801" s="389"/>
      <c r="O801" s="455" t="e">
        <f>(A801*B801*W801)+(B801*'Calculateur de trading'!H801)</f>
        <v>#DIV/0!</v>
      </c>
      <c r="P801" s="274" t="e">
        <f>O801/'Déscriptions des trades'!CK801</f>
        <v>#DIV/0!</v>
      </c>
      <c r="Q801" s="456" t="e">
        <f>'Déscriptions des trades'!CK801-O801</f>
        <v>#DIV/0!</v>
      </c>
      <c r="R801" s="466" t="e">
        <f t="shared" si="316"/>
        <v>#DIV/0!</v>
      </c>
      <c r="S801" s="389"/>
      <c r="T801" s="12"/>
      <c r="U801" s="25"/>
      <c r="V801" s="15"/>
      <c r="W801" s="490">
        <f t="shared" si="320"/>
        <v>0</v>
      </c>
      <c r="X801" s="21" t="e">
        <f>W801*U801/'Déscriptions des trades'!CK801*'Déscriptions des trades'!B801</f>
        <v>#DIV/0!</v>
      </c>
      <c r="Y801" s="459"/>
      <c r="Z801" s="389"/>
      <c r="AA801" s="23">
        <f t="shared" si="317"/>
        <v>0.1</v>
      </c>
      <c r="AB801" s="17" t="e">
        <f>(AA801*'Déscriptions des trades'!U801*'Déscriptions des trades'!B801/'Déscriptions des trades'!CK801)*'Déscriptions des trades'!W801</f>
        <v>#DIV/0!</v>
      </c>
      <c r="AC801" s="265" t="e">
        <f>AB801*'Déscriptions des trades'!CK801</f>
        <v>#DIV/0!</v>
      </c>
      <c r="AD801" s="266" t="e">
        <f>'Déscriptions des trades'!CK801-AC801</f>
        <v>#DIV/0!</v>
      </c>
      <c r="AE801" s="389"/>
      <c r="AF801" s="399">
        <v>797</v>
      </c>
      <c r="AG801" s="389"/>
      <c r="AH801" s="20"/>
      <c r="AI801" s="303"/>
      <c r="AJ801" s="307"/>
      <c r="AK801" s="161"/>
      <c r="AL801" s="305"/>
      <c r="AM801" s="305"/>
      <c r="AN801" s="162"/>
      <c r="AO801" s="439"/>
      <c r="AP801" s="162"/>
      <c r="AQ801" s="113"/>
      <c r="AR801" s="113"/>
      <c r="AS801" s="384"/>
      <c r="AT801" s="306"/>
      <c r="AU801" s="306"/>
      <c r="AV801" s="160"/>
      <c r="AW801" s="158"/>
      <c r="AX801" s="385"/>
      <c r="AY801" s="453"/>
      <c r="AZ801" s="165"/>
      <c r="BA801" s="301"/>
      <c r="BB801" s="165"/>
      <c r="BC801" s="301"/>
      <c r="BD801" s="165"/>
      <c r="BE801" s="302"/>
      <c r="BF801" s="302"/>
      <c r="BG801" s="165"/>
      <c r="BH801" s="303"/>
      <c r="BI801" s="165"/>
      <c r="BJ801" s="304"/>
      <c r="BK801" s="394"/>
      <c r="BL801" s="302"/>
      <c r="BM801" s="302"/>
      <c r="BN801" s="394"/>
      <c r="BO801" s="302"/>
      <c r="BP801" s="13"/>
      <c r="BQ801" s="302"/>
      <c r="BR801" s="13"/>
      <c r="BS801" s="302"/>
      <c r="BT801" s="13"/>
      <c r="BU801" s="302"/>
      <c r="BV801" s="386"/>
      <c r="BW801" s="303"/>
      <c r="BX801" s="303"/>
      <c r="BY801" s="302"/>
      <c r="BZ801" s="302"/>
      <c r="CA801" s="387"/>
      <c r="CB801" s="395"/>
      <c r="CC801" s="12"/>
      <c r="CD801" s="304"/>
      <c r="CE801" s="14"/>
      <c r="CF801" s="395"/>
      <c r="CG801" s="397"/>
      <c r="CH801" s="300">
        <f t="shared" si="321"/>
        <v>0</v>
      </c>
      <c r="CI801" s="26"/>
      <c r="CJ801" s="17">
        <f t="shared" si="318"/>
        <v>0</v>
      </c>
      <c r="CK801" s="18">
        <f t="shared" si="329"/>
        <v>12.89</v>
      </c>
      <c r="CM801" s="164"/>
      <c r="CN801" s="302"/>
      <c r="CO801" s="13">
        <f t="shared" si="322"/>
        <v>0</v>
      </c>
      <c r="CP801" s="302"/>
      <c r="CQ801" s="13">
        <f t="shared" si="323"/>
        <v>0</v>
      </c>
      <c r="CR801" s="302"/>
      <c r="CS801" s="13">
        <f t="shared" si="324"/>
        <v>0</v>
      </c>
      <c r="CT801" s="302"/>
      <c r="CU801" s="13">
        <f t="shared" si="319"/>
        <v>0</v>
      </c>
      <c r="CV801" s="302"/>
      <c r="CW801" s="13">
        <f t="shared" si="325"/>
        <v>0</v>
      </c>
      <c r="CX801" s="13">
        <f t="shared" si="326"/>
        <v>0</v>
      </c>
      <c r="CY801" s="251">
        <f t="shared" si="327"/>
        <v>0</v>
      </c>
      <c r="CZ801" s="13" t="s">
        <v>29</v>
      </c>
      <c r="DA801" s="13">
        <v>50</v>
      </c>
      <c r="DB801" s="22">
        <f t="shared" si="328"/>
        <v>0</v>
      </c>
      <c r="DD801" s="24"/>
      <c r="DF801" s="163"/>
      <c r="DH801" s="24"/>
      <c r="DI801" s="447"/>
      <c r="DJ801" s="163"/>
    </row>
    <row r="802" spans="1:114" s="7" customFormat="1">
      <c r="A802" s="277">
        <f t="shared" si="312"/>
        <v>50</v>
      </c>
      <c r="B802" s="21" t="e">
        <f>'Calculateur de trading'!I802/C802/W802</f>
        <v>#DIV/0!</v>
      </c>
      <c r="C802" s="278">
        <f t="shared" si="313"/>
        <v>10</v>
      </c>
      <c r="D802" s="278"/>
      <c r="E802" s="273">
        <f t="shared" si="314"/>
        <v>100</v>
      </c>
      <c r="F802" s="271">
        <f t="shared" si="306"/>
        <v>2</v>
      </c>
      <c r="G802" s="271" t="e">
        <f t="shared" si="307"/>
        <v>#DIV/0!</v>
      </c>
      <c r="H802" s="272">
        <f t="shared" si="308"/>
        <v>20</v>
      </c>
      <c r="I802" s="270"/>
      <c r="J802" s="273">
        <f t="shared" si="315"/>
        <v>200</v>
      </c>
      <c r="K802" s="271">
        <f t="shared" si="309"/>
        <v>4</v>
      </c>
      <c r="L802" s="271" t="e">
        <f t="shared" si="310"/>
        <v>#DIV/0!</v>
      </c>
      <c r="M802" s="272">
        <f t="shared" si="311"/>
        <v>40</v>
      </c>
      <c r="N802" s="389"/>
      <c r="O802" s="455" t="e">
        <f>(A802*B802*W802)+(B802*'Calculateur de trading'!H802)</f>
        <v>#DIV/0!</v>
      </c>
      <c r="P802" s="274" t="e">
        <f>O802/'Déscriptions des trades'!CK802</f>
        <v>#DIV/0!</v>
      </c>
      <c r="Q802" s="456" t="e">
        <f>'Déscriptions des trades'!CK802-O802</f>
        <v>#DIV/0!</v>
      </c>
      <c r="R802" s="466" t="e">
        <f t="shared" si="316"/>
        <v>#DIV/0!</v>
      </c>
      <c r="S802" s="389"/>
      <c r="T802" s="12"/>
      <c r="U802" s="25"/>
      <c r="V802" s="15"/>
      <c r="W802" s="490">
        <f t="shared" si="320"/>
        <v>0</v>
      </c>
      <c r="X802" s="21" t="e">
        <f>W802*U802/'Déscriptions des trades'!CK802*'Déscriptions des trades'!B802</f>
        <v>#DIV/0!</v>
      </c>
      <c r="Y802" s="459"/>
      <c r="Z802" s="389"/>
      <c r="AA802" s="23">
        <f t="shared" si="317"/>
        <v>0.1</v>
      </c>
      <c r="AB802" s="17" t="e">
        <f>(AA802*'Déscriptions des trades'!U802*'Déscriptions des trades'!B802/'Déscriptions des trades'!CK802)*'Déscriptions des trades'!W802</f>
        <v>#DIV/0!</v>
      </c>
      <c r="AC802" s="265" t="e">
        <f>AB802*'Déscriptions des trades'!CK802</f>
        <v>#DIV/0!</v>
      </c>
      <c r="AD802" s="266" t="e">
        <f>'Déscriptions des trades'!CK802-AC802</f>
        <v>#DIV/0!</v>
      </c>
      <c r="AE802" s="389"/>
      <c r="AF802" s="399">
        <v>798</v>
      </c>
      <c r="AG802" s="389"/>
      <c r="AH802" s="20"/>
      <c r="AI802" s="303"/>
      <c r="AJ802" s="307"/>
      <c r="AK802" s="161"/>
      <c r="AL802" s="305"/>
      <c r="AM802" s="305"/>
      <c r="AN802" s="162"/>
      <c r="AO802" s="439"/>
      <c r="AP802" s="162"/>
      <c r="AQ802" s="113"/>
      <c r="AR802" s="113"/>
      <c r="AS802" s="384"/>
      <c r="AT802" s="306"/>
      <c r="AU802" s="306"/>
      <c r="AV802" s="160"/>
      <c r="AW802" s="158"/>
      <c r="AX802" s="385"/>
      <c r="AY802" s="453"/>
      <c r="AZ802" s="165"/>
      <c r="BA802" s="301"/>
      <c r="BB802" s="165"/>
      <c r="BC802" s="301"/>
      <c r="BD802" s="165"/>
      <c r="BE802" s="302"/>
      <c r="BF802" s="302"/>
      <c r="BG802" s="165"/>
      <c r="BH802" s="303"/>
      <c r="BI802" s="165"/>
      <c r="BJ802" s="304"/>
      <c r="BK802" s="394"/>
      <c r="BL802" s="302"/>
      <c r="BM802" s="302"/>
      <c r="BN802" s="394"/>
      <c r="BO802" s="302"/>
      <c r="BP802" s="13"/>
      <c r="BQ802" s="302"/>
      <c r="BR802" s="13"/>
      <c r="BS802" s="302"/>
      <c r="BT802" s="13"/>
      <c r="BU802" s="302"/>
      <c r="BV802" s="386"/>
      <c r="BW802" s="303"/>
      <c r="BX802" s="303"/>
      <c r="BY802" s="302"/>
      <c r="BZ802" s="302"/>
      <c r="CA802" s="387"/>
      <c r="CB802" s="395"/>
      <c r="CC802" s="12"/>
      <c r="CD802" s="304"/>
      <c r="CE802" s="14"/>
      <c r="CF802" s="395"/>
      <c r="CG802" s="397"/>
      <c r="CH802" s="300">
        <f t="shared" si="321"/>
        <v>0</v>
      </c>
      <c r="CI802" s="26"/>
      <c r="CJ802" s="17">
        <f t="shared" si="318"/>
        <v>0</v>
      </c>
      <c r="CK802" s="18">
        <f t="shared" si="329"/>
        <v>12.89</v>
      </c>
      <c r="CM802" s="164"/>
      <c r="CN802" s="302"/>
      <c r="CO802" s="13">
        <f t="shared" si="322"/>
        <v>0</v>
      </c>
      <c r="CP802" s="302"/>
      <c r="CQ802" s="13">
        <f t="shared" si="323"/>
        <v>0</v>
      </c>
      <c r="CR802" s="302"/>
      <c r="CS802" s="13">
        <f t="shared" si="324"/>
        <v>0</v>
      </c>
      <c r="CT802" s="302"/>
      <c r="CU802" s="13">
        <f t="shared" si="319"/>
        <v>0</v>
      </c>
      <c r="CV802" s="302"/>
      <c r="CW802" s="13">
        <f t="shared" si="325"/>
        <v>0</v>
      </c>
      <c r="CX802" s="13">
        <f t="shared" si="326"/>
        <v>0</v>
      </c>
      <c r="CY802" s="251">
        <f t="shared" si="327"/>
        <v>0</v>
      </c>
      <c r="CZ802" s="13" t="s">
        <v>29</v>
      </c>
      <c r="DA802" s="13">
        <v>50</v>
      </c>
      <c r="DB802" s="22">
        <f t="shared" si="328"/>
        <v>0</v>
      </c>
      <c r="DD802" s="24"/>
      <c r="DF802" s="163"/>
      <c r="DH802" s="24"/>
      <c r="DI802" s="447"/>
      <c r="DJ802" s="163"/>
    </row>
    <row r="803" spans="1:114" s="7" customFormat="1">
      <c r="A803" s="277">
        <f t="shared" si="312"/>
        <v>50</v>
      </c>
      <c r="B803" s="21" t="e">
        <f>'Calculateur de trading'!I803/C803/W803</f>
        <v>#DIV/0!</v>
      </c>
      <c r="C803" s="278">
        <f t="shared" si="313"/>
        <v>10</v>
      </c>
      <c r="D803" s="426"/>
      <c r="E803" s="273">
        <f t="shared" si="314"/>
        <v>100</v>
      </c>
      <c r="F803" s="271">
        <f t="shared" si="306"/>
        <v>2</v>
      </c>
      <c r="G803" s="271" t="e">
        <f t="shared" si="307"/>
        <v>#DIV/0!</v>
      </c>
      <c r="H803" s="272">
        <f t="shared" si="308"/>
        <v>20</v>
      </c>
      <c r="I803" s="270"/>
      <c r="J803" s="273">
        <f t="shared" si="315"/>
        <v>200</v>
      </c>
      <c r="K803" s="271">
        <f t="shared" si="309"/>
        <v>4</v>
      </c>
      <c r="L803" s="271" t="e">
        <f t="shared" si="310"/>
        <v>#DIV/0!</v>
      </c>
      <c r="M803" s="272">
        <f t="shared" si="311"/>
        <v>40</v>
      </c>
      <c r="N803" s="389"/>
      <c r="O803" s="455" t="e">
        <f>(A803*B803*W803)+(B803*'Calculateur de trading'!H803)</f>
        <v>#DIV/0!</v>
      </c>
      <c r="P803" s="274" t="e">
        <f>O803/'Déscriptions des trades'!CK803</f>
        <v>#DIV/0!</v>
      </c>
      <c r="Q803" s="456" t="e">
        <f>'Déscriptions des trades'!CK803-O803</f>
        <v>#DIV/0!</v>
      </c>
      <c r="R803" s="466" t="e">
        <f t="shared" si="316"/>
        <v>#DIV/0!</v>
      </c>
      <c r="S803" s="389"/>
      <c r="T803" s="12"/>
      <c r="U803" s="25"/>
      <c r="V803" s="15"/>
      <c r="W803" s="490">
        <f t="shared" si="320"/>
        <v>0</v>
      </c>
      <c r="X803" s="21" t="e">
        <f>W803*U803/'Déscriptions des trades'!CK803*'Déscriptions des trades'!B803</f>
        <v>#DIV/0!</v>
      </c>
      <c r="Y803" s="459"/>
      <c r="Z803" s="389"/>
      <c r="AA803" s="23">
        <f t="shared" si="317"/>
        <v>0.1</v>
      </c>
      <c r="AB803" s="17" t="e">
        <f>(AA803*'Déscriptions des trades'!U803*'Déscriptions des trades'!B803/'Déscriptions des trades'!CK803)*'Déscriptions des trades'!W803</f>
        <v>#DIV/0!</v>
      </c>
      <c r="AC803" s="265" t="e">
        <f>AB803*'Déscriptions des trades'!CK803</f>
        <v>#DIV/0!</v>
      </c>
      <c r="AD803" s="266" t="e">
        <f>'Déscriptions des trades'!CK803-AC803</f>
        <v>#DIV/0!</v>
      </c>
      <c r="AE803" s="389"/>
      <c r="AF803" s="399">
        <v>799</v>
      </c>
      <c r="AG803" s="389"/>
      <c r="AH803" s="20"/>
      <c r="AI803" s="303"/>
      <c r="AJ803" s="307"/>
      <c r="AK803" s="161"/>
      <c r="AL803" s="305"/>
      <c r="AM803" s="305"/>
      <c r="AN803" s="162"/>
      <c r="AO803" s="439"/>
      <c r="AP803" s="162"/>
      <c r="AQ803" s="113"/>
      <c r="AR803" s="113"/>
      <c r="AS803" s="384"/>
      <c r="AT803" s="306"/>
      <c r="AU803" s="306"/>
      <c r="AV803" s="160"/>
      <c r="AW803" s="158"/>
      <c r="AX803" s="385"/>
      <c r="AY803" s="453"/>
      <c r="AZ803" s="165"/>
      <c r="BA803" s="301"/>
      <c r="BB803" s="165"/>
      <c r="BC803" s="301"/>
      <c r="BD803" s="165"/>
      <c r="BE803" s="302"/>
      <c r="BF803" s="302"/>
      <c r="BG803" s="165"/>
      <c r="BH803" s="303"/>
      <c r="BI803" s="165"/>
      <c r="BJ803" s="304"/>
      <c r="BK803" s="394"/>
      <c r="BL803" s="302"/>
      <c r="BM803" s="302"/>
      <c r="BN803" s="394"/>
      <c r="BO803" s="302"/>
      <c r="BP803" s="13"/>
      <c r="BQ803" s="302"/>
      <c r="BR803" s="13"/>
      <c r="BS803" s="302"/>
      <c r="BT803" s="13"/>
      <c r="BU803" s="302"/>
      <c r="BV803" s="386"/>
      <c r="BW803" s="303"/>
      <c r="BX803" s="303"/>
      <c r="BY803" s="302"/>
      <c r="BZ803" s="302"/>
      <c r="CA803" s="387"/>
      <c r="CB803" s="395"/>
      <c r="CC803" s="12"/>
      <c r="CD803" s="304"/>
      <c r="CE803" s="14"/>
      <c r="CF803" s="395"/>
      <c r="CG803" s="397"/>
      <c r="CH803" s="300">
        <f t="shared" si="321"/>
        <v>0</v>
      </c>
      <c r="CI803" s="26"/>
      <c r="CJ803" s="17">
        <f t="shared" si="318"/>
        <v>0</v>
      </c>
      <c r="CK803" s="18">
        <f t="shared" si="329"/>
        <v>12.89</v>
      </c>
      <c r="CM803" s="164"/>
      <c r="CN803" s="302"/>
      <c r="CO803" s="13">
        <f t="shared" si="322"/>
        <v>0</v>
      </c>
      <c r="CP803" s="302"/>
      <c r="CQ803" s="13">
        <f t="shared" si="323"/>
        <v>0</v>
      </c>
      <c r="CR803" s="302"/>
      <c r="CS803" s="13">
        <f t="shared" si="324"/>
        <v>0</v>
      </c>
      <c r="CT803" s="302"/>
      <c r="CU803" s="13">
        <f t="shared" si="319"/>
        <v>0</v>
      </c>
      <c r="CV803" s="302"/>
      <c r="CW803" s="13">
        <f t="shared" si="325"/>
        <v>0</v>
      </c>
      <c r="CX803" s="13">
        <f t="shared" si="326"/>
        <v>0</v>
      </c>
      <c r="CY803" s="251">
        <f t="shared" si="327"/>
        <v>0</v>
      </c>
      <c r="CZ803" s="13" t="s">
        <v>29</v>
      </c>
      <c r="DA803" s="13">
        <v>50</v>
      </c>
      <c r="DB803" s="22">
        <f t="shared" si="328"/>
        <v>0</v>
      </c>
      <c r="DD803" s="24"/>
      <c r="DF803" s="163"/>
      <c r="DH803" s="24"/>
      <c r="DI803" s="447"/>
      <c r="DJ803" s="163"/>
    </row>
    <row r="804" spans="1:114" s="7" customFormat="1">
      <c r="A804" s="277">
        <f t="shared" si="312"/>
        <v>50</v>
      </c>
      <c r="B804" s="21" t="e">
        <f>'Calculateur de trading'!I804/C804/W804</f>
        <v>#DIV/0!</v>
      </c>
      <c r="C804" s="278">
        <f t="shared" si="313"/>
        <v>10</v>
      </c>
      <c r="D804" s="426"/>
      <c r="E804" s="273">
        <f t="shared" si="314"/>
        <v>100</v>
      </c>
      <c r="F804" s="271">
        <f t="shared" si="306"/>
        <v>2</v>
      </c>
      <c r="G804" s="271" t="e">
        <f t="shared" si="307"/>
        <v>#DIV/0!</v>
      </c>
      <c r="H804" s="272">
        <f t="shared" si="308"/>
        <v>20</v>
      </c>
      <c r="I804" s="270"/>
      <c r="J804" s="273">
        <f t="shared" si="315"/>
        <v>200</v>
      </c>
      <c r="K804" s="271">
        <f t="shared" si="309"/>
        <v>4</v>
      </c>
      <c r="L804" s="271" t="e">
        <f t="shared" si="310"/>
        <v>#DIV/0!</v>
      </c>
      <c r="M804" s="272">
        <f t="shared" si="311"/>
        <v>40</v>
      </c>
      <c r="N804" s="389"/>
      <c r="O804" s="455" t="e">
        <f>(A804*B804*W804)+(B804*'Calculateur de trading'!H804)</f>
        <v>#DIV/0!</v>
      </c>
      <c r="P804" s="274" t="e">
        <f>O804/'Déscriptions des trades'!CK804</f>
        <v>#DIV/0!</v>
      </c>
      <c r="Q804" s="456" t="e">
        <f>'Déscriptions des trades'!CK804-O804</f>
        <v>#DIV/0!</v>
      </c>
      <c r="R804" s="466" t="e">
        <f t="shared" si="316"/>
        <v>#DIV/0!</v>
      </c>
      <c r="S804" s="389"/>
      <c r="T804" s="12"/>
      <c r="U804" s="25"/>
      <c r="V804" s="15"/>
      <c r="W804" s="490">
        <f t="shared" si="320"/>
        <v>0</v>
      </c>
      <c r="X804" s="21" t="e">
        <f>W804*U804/'Déscriptions des trades'!CK804*'Déscriptions des trades'!B804</f>
        <v>#DIV/0!</v>
      </c>
      <c r="Y804" s="459"/>
      <c r="Z804" s="389"/>
      <c r="AA804" s="23">
        <f t="shared" si="317"/>
        <v>0.1</v>
      </c>
      <c r="AB804" s="17" t="e">
        <f>(AA804*'Déscriptions des trades'!U804*'Déscriptions des trades'!B804/'Déscriptions des trades'!CK804)*'Déscriptions des trades'!W804</f>
        <v>#DIV/0!</v>
      </c>
      <c r="AC804" s="265" t="e">
        <f>AB804*'Déscriptions des trades'!CK804</f>
        <v>#DIV/0!</v>
      </c>
      <c r="AD804" s="266" t="e">
        <f>'Déscriptions des trades'!CK804-AC804</f>
        <v>#DIV/0!</v>
      </c>
      <c r="AE804" s="389"/>
      <c r="AF804" s="399">
        <v>800</v>
      </c>
      <c r="AG804" s="389"/>
      <c r="AH804" s="20"/>
      <c r="AI804" s="303"/>
      <c r="AJ804" s="307"/>
      <c r="AK804" s="161"/>
      <c r="AL804" s="305"/>
      <c r="AM804" s="305"/>
      <c r="AN804" s="162"/>
      <c r="AO804" s="439"/>
      <c r="AP804" s="162"/>
      <c r="AQ804" s="113"/>
      <c r="AR804" s="113"/>
      <c r="AS804" s="384"/>
      <c r="AT804" s="306"/>
      <c r="AU804" s="306"/>
      <c r="AV804" s="160"/>
      <c r="AW804" s="158"/>
      <c r="AX804" s="385"/>
      <c r="AY804" s="453"/>
      <c r="AZ804" s="165"/>
      <c r="BA804" s="301"/>
      <c r="BB804" s="165"/>
      <c r="BC804" s="301"/>
      <c r="BD804" s="165"/>
      <c r="BE804" s="302"/>
      <c r="BF804" s="302"/>
      <c r="BG804" s="165"/>
      <c r="BH804" s="303"/>
      <c r="BI804" s="165"/>
      <c r="BJ804" s="304"/>
      <c r="BK804" s="394"/>
      <c r="BL804" s="302"/>
      <c r="BM804" s="302"/>
      <c r="BN804" s="394"/>
      <c r="BO804" s="302"/>
      <c r="BP804" s="13"/>
      <c r="BQ804" s="302"/>
      <c r="BR804" s="13"/>
      <c r="BS804" s="302"/>
      <c r="BT804" s="13"/>
      <c r="BU804" s="302"/>
      <c r="BV804" s="386"/>
      <c r="BW804" s="303"/>
      <c r="BX804" s="303"/>
      <c r="BY804" s="302"/>
      <c r="BZ804" s="302"/>
      <c r="CA804" s="387"/>
      <c r="CB804" s="395"/>
      <c r="CC804" s="12"/>
      <c r="CD804" s="304"/>
      <c r="CE804" s="14"/>
      <c r="CF804" s="395"/>
      <c r="CG804" s="397"/>
      <c r="CH804" s="300">
        <f t="shared" si="321"/>
        <v>0</v>
      </c>
      <c r="CI804" s="26"/>
      <c r="CJ804" s="17">
        <f t="shared" si="318"/>
        <v>0</v>
      </c>
      <c r="CK804" s="18">
        <f t="shared" si="329"/>
        <v>12.89</v>
      </c>
      <c r="CM804" s="164"/>
      <c r="CN804" s="302"/>
      <c r="CO804" s="13">
        <f t="shared" si="322"/>
        <v>0</v>
      </c>
      <c r="CP804" s="302"/>
      <c r="CQ804" s="13">
        <f t="shared" si="323"/>
        <v>0</v>
      </c>
      <c r="CR804" s="302"/>
      <c r="CS804" s="13">
        <f t="shared" si="324"/>
        <v>0</v>
      </c>
      <c r="CT804" s="302"/>
      <c r="CU804" s="13">
        <f t="shared" si="319"/>
        <v>0</v>
      </c>
      <c r="CV804" s="302"/>
      <c r="CW804" s="13">
        <f t="shared" si="325"/>
        <v>0</v>
      </c>
      <c r="CX804" s="13">
        <f t="shared" si="326"/>
        <v>0</v>
      </c>
      <c r="CY804" s="251">
        <f t="shared" si="327"/>
        <v>0</v>
      </c>
      <c r="CZ804" s="13" t="s">
        <v>29</v>
      </c>
      <c r="DA804" s="13">
        <v>50</v>
      </c>
      <c r="DB804" s="22">
        <f t="shared" si="328"/>
        <v>0</v>
      </c>
      <c r="DD804" s="24"/>
      <c r="DF804" s="163"/>
      <c r="DH804" s="24"/>
      <c r="DI804" s="447"/>
      <c r="DJ804" s="163"/>
    </row>
    <row r="805" spans="1:114" s="7" customFormat="1">
      <c r="A805" s="277">
        <f t="shared" si="312"/>
        <v>50</v>
      </c>
      <c r="B805" s="21" t="e">
        <f>'Calculateur de trading'!I805/C805/W805</f>
        <v>#DIV/0!</v>
      </c>
      <c r="C805" s="278">
        <f t="shared" si="313"/>
        <v>10</v>
      </c>
      <c r="D805" s="278"/>
      <c r="E805" s="273">
        <f t="shared" si="314"/>
        <v>100</v>
      </c>
      <c r="F805" s="271">
        <f t="shared" si="306"/>
        <v>2</v>
      </c>
      <c r="G805" s="271" t="e">
        <f t="shared" si="307"/>
        <v>#DIV/0!</v>
      </c>
      <c r="H805" s="272">
        <f t="shared" si="308"/>
        <v>20</v>
      </c>
      <c r="I805" s="270"/>
      <c r="J805" s="273">
        <f t="shared" si="315"/>
        <v>200</v>
      </c>
      <c r="K805" s="271">
        <f t="shared" si="309"/>
        <v>4</v>
      </c>
      <c r="L805" s="271" t="e">
        <f t="shared" si="310"/>
        <v>#DIV/0!</v>
      </c>
      <c r="M805" s="272">
        <f t="shared" si="311"/>
        <v>40</v>
      </c>
      <c r="N805" s="389"/>
      <c r="O805" s="455" t="e">
        <f>(A805*B805*W805)+(B805*'Calculateur de trading'!H805)</f>
        <v>#DIV/0!</v>
      </c>
      <c r="P805" s="274" t="e">
        <f>O805/'Déscriptions des trades'!CK805</f>
        <v>#DIV/0!</v>
      </c>
      <c r="Q805" s="456" t="e">
        <f>'Déscriptions des trades'!CK805-O805</f>
        <v>#DIV/0!</v>
      </c>
      <c r="R805" s="466" t="e">
        <f t="shared" si="316"/>
        <v>#DIV/0!</v>
      </c>
      <c r="S805" s="389"/>
      <c r="T805" s="12"/>
      <c r="U805" s="25"/>
      <c r="V805" s="15"/>
      <c r="W805" s="490">
        <f t="shared" si="320"/>
        <v>0</v>
      </c>
      <c r="X805" s="21" t="e">
        <f>W805*U805/'Déscriptions des trades'!CK805*'Déscriptions des trades'!B805</f>
        <v>#DIV/0!</v>
      </c>
      <c r="Y805" s="459"/>
      <c r="Z805" s="389"/>
      <c r="AA805" s="23">
        <f t="shared" si="317"/>
        <v>0.1</v>
      </c>
      <c r="AB805" s="17" t="e">
        <f>(AA805*'Déscriptions des trades'!U805*'Déscriptions des trades'!B805/'Déscriptions des trades'!CK805)*'Déscriptions des trades'!W805</f>
        <v>#DIV/0!</v>
      </c>
      <c r="AC805" s="265" t="e">
        <f>AB805*'Déscriptions des trades'!CK805</f>
        <v>#DIV/0!</v>
      </c>
      <c r="AD805" s="266" t="e">
        <f>'Déscriptions des trades'!CK805-AC805</f>
        <v>#DIV/0!</v>
      </c>
      <c r="AE805" s="389"/>
      <c r="AF805" s="399">
        <v>801</v>
      </c>
      <c r="AG805" s="389"/>
      <c r="AH805" s="20"/>
      <c r="AI805" s="303"/>
      <c r="AJ805" s="307"/>
      <c r="AK805" s="161"/>
      <c r="AL805" s="305"/>
      <c r="AM805" s="305"/>
      <c r="AN805" s="162"/>
      <c r="AO805" s="439"/>
      <c r="AP805" s="162"/>
      <c r="AQ805" s="113"/>
      <c r="AR805" s="113"/>
      <c r="AS805" s="384"/>
      <c r="AT805" s="306"/>
      <c r="AU805" s="306"/>
      <c r="AV805" s="160"/>
      <c r="AW805" s="158"/>
      <c r="AX805" s="385"/>
      <c r="AY805" s="453"/>
      <c r="AZ805" s="165"/>
      <c r="BA805" s="301"/>
      <c r="BB805" s="165"/>
      <c r="BC805" s="301"/>
      <c r="BD805" s="165"/>
      <c r="BE805" s="302"/>
      <c r="BF805" s="302"/>
      <c r="BG805" s="165"/>
      <c r="BH805" s="303"/>
      <c r="BI805" s="165"/>
      <c r="BJ805" s="304"/>
      <c r="BK805" s="394"/>
      <c r="BL805" s="302"/>
      <c r="BM805" s="302"/>
      <c r="BN805" s="394"/>
      <c r="BO805" s="302"/>
      <c r="BP805" s="13"/>
      <c r="BQ805" s="302"/>
      <c r="BR805" s="13"/>
      <c r="BS805" s="302"/>
      <c r="BT805" s="13"/>
      <c r="BU805" s="302"/>
      <c r="BV805" s="386"/>
      <c r="BW805" s="303"/>
      <c r="BX805" s="303"/>
      <c r="BY805" s="302"/>
      <c r="BZ805" s="302"/>
      <c r="CA805" s="387"/>
      <c r="CB805" s="395"/>
      <c r="CC805" s="12"/>
      <c r="CD805" s="304"/>
      <c r="CE805" s="14"/>
      <c r="CF805" s="395"/>
      <c r="CG805" s="397"/>
      <c r="CH805" s="300">
        <f t="shared" si="321"/>
        <v>0</v>
      </c>
      <c r="CI805" s="26"/>
      <c r="CJ805" s="17">
        <f t="shared" si="318"/>
        <v>0</v>
      </c>
      <c r="CK805" s="18">
        <f t="shared" si="329"/>
        <v>12.89</v>
      </c>
      <c r="CM805" s="164"/>
      <c r="CN805" s="302"/>
      <c r="CO805" s="13">
        <f t="shared" si="322"/>
        <v>0</v>
      </c>
      <c r="CP805" s="302"/>
      <c r="CQ805" s="13">
        <f t="shared" si="323"/>
        <v>0</v>
      </c>
      <c r="CR805" s="302"/>
      <c r="CS805" s="13">
        <f t="shared" si="324"/>
        <v>0</v>
      </c>
      <c r="CT805" s="302"/>
      <c r="CU805" s="13">
        <f t="shared" si="319"/>
        <v>0</v>
      </c>
      <c r="CV805" s="302"/>
      <c r="CW805" s="13">
        <f t="shared" si="325"/>
        <v>0</v>
      </c>
      <c r="CX805" s="13">
        <f t="shared" si="326"/>
        <v>0</v>
      </c>
      <c r="CY805" s="251">
        <f t="shared" si="327"/>
        <v>0</v>
      </c>
      <c r="CZ805" s="13" t="s">
        <v>29</v>
      </c>
      <c r="DA805" s="13">
        <v>50</v>
      </c>
      <c r="DB805" s="22">
        <f t="shared" si="328"/>
        <v>0</v>
      </c>
      <c r="DD805" s="24"/>
      <c r="DF805" s="163"/>
      <c r="DH805" s="24"/>
      <c r="DI805" s="447"/>
      <c r="DJ805" s="163"/>
    </row>
    <row r="806" spans="1:114" s="7" customFormat="1">
      <c r="A806" s="277">
        <f t="shared" si="312"/>
        <v>50</v>
      </c>
      <c r="B806" s="21" t="e">
        <f>'Calculateur de trading'!I806/C806/W806</f>
        <v>#DIV/0!</v>
      </c>
      <c r="C806" s="278">
        <f t="shared" si="313"/>
        <v>10</v>
      </c>
      <c r="D806" s="426"/>
      <c r="E806" s="273">
        <f t="shared" si="314"/>
        <v>100</v>
      </c>
      <c r="F806" s="271">
        <f t="shared" si="306"/>
        <v>2</v>
      </c>
      <c r="G806" s="271" t="e">
        <f t="shared" si="307"/>
        <v>#DIV/0!</v>
      </c>
      <c r="H806" s="272">
        <f t="shared" si="308"/>
        <v>20</v>
      </c>
      <c r="I806" s="270"/>
      <c r="J806" s="273">
        <f t="shared" si="315"/>
        <v>200</v>
      </c>
      <c r="K806" s="271">
        <f t="shared" si="309"/>
        <v>4</v>
      </c>
      <c r="L806" s="271" t="e">
        <f t="shared" si="310"/>
        <v>#DIV/0!</v>
      </c>
      <c r="M806" s="272">
        <f t="shared" si="311"/>
        <v>40</v>
      </c>
      <c r="N806" s="389"/>
      <c r="O806" s="455" t="e">
        <f>(A806*B806*W806)+(B806*'Calculateur de trading'!H806)</f>
        <v>#DIV/0!</v>
      </c>
      <c r="P806" s="274" t="e">
        <f>O806/'Déscriptions des trades'!CK806</f>
        <v>#DIV/0!</v>
      </c>
      <c r="Q806" s="456" t="e">
        <f>'Déscriptions des trades'!CK806-O806</f>
        <v>#DIV/0!</v>
      </c>
      <c r="R806" s="466" t="e">
        <f t="shared" si="316"/>
        <v>#DIV/0!</v>
      </c>
      <c r="S806" s="389"/>
      <c r="T806" s="12"/>
      <c r="U806" s="25"/>
      <c r="V806" s="15"/>
      <c r="W806" s="490">
        <f t="shared" si="320"/>
        <v>0</v>
      </c>
      <c r="X806" s="21" t="e">
        <f>W806*U806/'Déscriptions des trades'!CK806*'Déscriptions des trades'!B806</f>
        <v>#DIV/0!</v>
      </c>
      <c r="Y806" s="459"/>
      <c r="Z806" s="389"/>
      <c r="AA806" s="23">
        <f t="shared" si="317"/>
        <v>0.1</v>
      </c>
      <c r="AB806" s="17" t="e">
        <f>(AA806*'Déscriptions des trades'!U806*'Déscriptions des trades'!B806/'Déscriptions des trades'!CK806)*'Déscriptions des trades'!W806</f>
        <v>#DIV/0!</v>
      </c>
      <c r="AC806" s="265" t="e">
        <f>AB806*'Déscriptions des trades'!CK806</f>
        <v>#DIV/0!</v>
      </c>
      <c r="AD806" s="266" t="e">
        <f>'Déscriptions des trades'!CK806-AC806</f>
        <v>#DIV/0!</v>
      </c>
      <c r="AE806" s="389"/>
      <c r="AF806" s="399">
        <v>802</v>
      </c>
      <c r="AG806" s="389"/>
      <c r="AH806" s="20"/>
      <c r="AI806" s="303"/>
      <c r="AJ806" s="307"/>
      <c r="AK806" s="161"/>
      <c r="AL806" s="305"/>
      <c r="AM806" s="305"/>
      <c r="AN806" s="162"/>
      <c r="AO806" s="439"/>
      <c r="AP806" s="162"/>
      <c r="AQ806" s="113"/>
      <c r="AR806" s="113"/>
      <c r="AS806" s="384"/>
      <c r="AT806" s="306"/>
      <c r="AU806" s="306"/>
      <c r="AV806" s="160"/>
      <c r="AW806" s="158"/>
      <c r="AX806" s="385"/>
      <c r="AY806" s="453"/>
      <c r="AZ806" s="165"/>
      <c r="BA806" s="301"/>
      <c r="BB806" s="165"/>
      <c r="BC806" s="301"/>
      <c r="BD806" s="165"/>
      <c r="BE806" s="302"/>
      <c r="BF806" s="302"/>
      <c r="BG806" s="165"/>
      <c r="BH806" s="303"/>
      <c r="BI806" s="165"/>
      <c r="BJ806" s="304"/>
      <c r="BK806" s="394"/>
      <c r="BL806" s="302"/>
      <c r="BM806" s="302"/>
      <c r="BN806" s="394"/>
      <c r="BO806" s="302"/>
      <c r="BP806" s="13"/>
      <c r="BQ806" s="302"/>
      <c r="BR806" s="13"/>
      <c r="BS806" s="302"/>
      <c r="BT806" s="13"/>
      <c r="BU806" s="302"/>
      <c r="BV806" s="386"/>
      <c r="BW806" s="303"/>
      <c r="BX806" s="303"/>
      <c r="BY806" s="302"/>
      <c r="BZ806" s="302"/>
      <c r="CA806" s="387"/>
      <c r="CB806" s="395"/>
      <c r="CC806" s="12"/>
      <c r="CD806" s="304"/>
      <c r="CE806" s="14"/>
      <c r="CF806" s="395"/>
      <c r="CG806" s="397"/>
      <c r="CH806" s="300">
        <f t="shared" si="321"/>
        <v>0</v>
      </c>
      <c r="CI806" s="26"/>
      <c r="CJ806" s="17">
        <f t="shared" si="318"/>
        <v>0</v>
      </c>
      <c r="CK806" s="18">
        <f t="shared" si="329"/>
        <v>12.89</v>
      </c>
      <c r="CM806" s="164"/>
      <c r="CN806" s="302"/>
      <c r="CO806" s="13">
        <f t="shared" si="322"/>
        <v>0</v>
      </c>
      <c r="CP806" s="302"/>
      <c r="CQ806" s="13">
        <f t="shared" si="323"/>
        <v>0</v>
      </c>
      <c r="CR806" s="302"/>
      <c r="CS806" s="13">
        <f t="shared" si="324"/>
        <v>0</v>
      </c>
      <c r="CT806" s="302"/>
      <c r="CU806" s="13">
        <f t="shared" si="319"/>
        <v>0</v>
      </c>
      <c r="CV806" s="302"/>
      <c r="CW806" s="13">
        <f t="shared" si="325"/>
        <v>0</v>
      </c>
      <c r="CX806" s="13">
        <f t="shared" si="326"/>
        <v>0</v>
      </c>
      <c r="CY806" s="251">
        <f t="shared" si="327"/>
        <v>0</v>
      </c>
      <c r="CZ806" s="13" t="s">
        <v>29</v>
      </c>
      <c r="DA806" s="13">
        <v>50</v>
      </c>
      <c r="DB806" s="22">
        <f t="shared" si="328"/>
        <v>0</v>
      </c>
      <c r="DD806" s="24"/>
      <c r="DF806" s="163"/>
      <c r="DH806" s="24"/>
      <c r="DI806" s="447"/>
      <c r="DJ806" s="163"/>
    </row>
    <row r="807" spans="1:114" s="7" customFormat="1">
      <c r="A807" s="277">
        <f t="shared" si="312"/>
        <v>50</v>
      </c>
      <c r="B807" s="21" t="e">
        <f>'Calculateur de trading'!I807/C807/W807</f>
        <v>#DIV/0!</v>
      </c>
      <c r="C807" s="278">
        <f t="shared" si="313"/>
        <v>10</v>
      </c>
      <c r="D807" s="278"/>
      <c r="E807" s="273">
        <f t="shared" si="314"/>
        <v>100</v>
      </c>
      <c r="F807" s="271">
        <f t="shared" si="306"/>
        <v>2</v>
      </c>
      <c r="G807" s="271" t="e">
        <f t="shared" si="307"/>
        <v>#DIV/0!</v>
      </c>
      <c r="H807" s="272">
        <f t="shared" si="308"/>
        <v>20</v>
      </c>
      <c r="I807" s="270"/>
      <c r="J807" s="273">
        <f t="shared" si="315"/>
        <v>200</v>
      </c>
      <c r="K807" s="271">
        <f t="shared" si="309"/>
        <v>4</v>
      </c>
      <c r="L807" s="271" t="e">
        <f t="shared" si="310"/>
        <v>#DIV/0!</v>
      </c>
      <c r="M807" s="272">
        <f t="shared" si="311"/>
        <v>40</v>
      </c>
      <c r="N807" s="389"/>
      <c r="O807" s="455" t="e">
        <f>(A807*B807*W807)+(B807*'Calculateur de trading'!H807)</f>
        <v>#DIV/0!</v>
      </c>
      <c r="P807" s="274" t="e">
        <f>O807/'Déscriptions des trades'!CK807</f>
        <v>#DIV/0!</v>
      </c>
      <c r="Q807" s="456" t="e">
        <f>'Déscriptions des trades'!CK807-O807</f>
        <v>#DIV/0!</v>
      </c>
      <c r="R807" s="466" t="e">
        <f t="shared" si="316"/>
        <v>#DIV/0!</v>
      </c>
      <c r="S807" s="389"/>
      <c r="T807" s="12"/>
      <c r="U807" s="25"/>
      <c r="V807" s="15"/>
      <c r="W807" s="490">
        <f t="shared" si="320"/>
        <v>0</v>
      </c>
      <c r="X807" s="21" t="e">
        <f>W807*U807/'Déscriptions des trades'!CK807*'Déscriptions des trades'!B807</f>
        <v>#DIV/0!</v>
      </c>
      <c r="Y807" s="459"/>
      <c r="Z807" s="389"/>
      <c r="AA807" s="23">
        <f t="shared" si="317"/>
        <v>0.1</v>
      </c>
      <c r="AB807" s="17" t="e">
        <f>(AA807*'Déscriptions des trades'!U807*'Déscriptions des trades'!B807/'Déscriptions des trades'!CK807)*'Déscriptions des trades'!W807</f>
        <v>#DIV/0!</v>
      </c>
      <c r="AC807" s="265" t="e">
        <f>AB807*'Déscriptions des trades'!CK807</f>
        <v>#DIV/0!</v>
      </c>
      <c r="AD807" s="266" t="e">
        <f>'Déscriptions des trades'!CK807-AC807</f>
        <v>#DIV/0!</v>
      </c>
      <c r="AE807" s="389"/>
      <c r="AF807" s="399">
        <v>803</v>
      </c>
      <c r="AG807" s="389"/>
      <c r="AH807" s="20"/>
      <c r="AI807" s="303"/>
      <c r="AJ807" s="307"/>
      <c r="AK807" s="161"/>
      <c r="AL807" s="305"/>
      <c r="AM807" s="305"/>
      <c r="AN807" s="162"/>
      <c r="AO807" s="439"/>
      <c r="AP807" s="162"/>
      <c r="AQ807" s="113"/>
      <c r="AR807" s="113"/>
      <c r="AS807" s="384"/>
      <c r="AT807" s="306"/>
      <c r="AU807" s="306"/>
      <c r="AV807" s="160"/>
      <c r="AW807" s="158"/>
      <c r="AX807" s="385"/>
      <c r="AY807" s="453"/>
      <c r="AZ807" s="165"/>
      <c r="BA807" s="301"/>
      <c r="BB807" s="165"/>
      <c r="BC807" s="301"/>
      <c r="BD807" s="165"/>
      <c r="BE807" s="302"/>
      <c r="BF807" s="302"/>
      <c r="BG807" s="165"/>
      <c r="BH807" s="303"/>
      <c r="BI807" s="165"/>
      <c r="BJ807" s="304"/>
      <c r="BK807" s="394"/>
      <c r="BL807" s="302"/>
      <c r="BM807" s="302"/>
      <c r="BN807" s="394"/>
      <c r="BO807" s="302"/>
      <c r="BP807" s="13"/>
      <c r="BQ807" s="302"/>
      <c r="BR807" s="13"/>
      <c r="BS807" s="302"/>
      <c r="BT807" s="13"/>
      <c r="BU807" s="302"/>
      <c r="BV807" s="386"/>
      <c r="BW807" s="303"/>
      <c r="BX807" s="303"/>
      <c r="BY807" s="302"/>
      <c r="BZ807" s="302"/>
      <c r="CA807" s="387"/>
      <c r="CB807" s="395"/>
      <c r="CC807" s="12"/>
      <c r="CD807" s="304"/>
      <c r="CE807" s="14"/>
      <c r="CF807" s="395"/>
      <c r="CG807" s="397"/>
      <c r="CH807" s="300">
        <f t="shared" si="321"/>
        <v>0</v>
      </c>
      <c r="CI807" s="26"/>
      <c r="CJ807" s="17">
        <f t="shared" si="318"/>
        <v>0</v>
      </c>
      <c r="CK807" s="18">
        <f t="shared" si="329"/>
        <v>12.89</v>
      </c>
      <c r="CM807" s="164"/>
      <c r="CN807" s="302"/>
      <c r="CO807" s="13">
        <f t="shared" si="322"/>
        <v>0</v>
      </c>
      <c r="CP807" s="302"/>
      <c r="CQ807" s="13">
        <f t="shared" si="323"/>
        <v>0</v>
      </c>
      <c r="CR807" s="302"/>
      <c r="CS807" s="13">
        <f t="shared" si="324"/>
        <v>0</v>
      </c>
      <c r="CT807" s="302"/>
      <c r="CU807" s="13">
        <f t="shared" si="319"/>
        <v>0</v>
      </c>
      <c r="CV807" s="302"/>
      <c r="CW807" s="13">
        <f t="shared" si="325"/>
        <v>0</v>
      </c>
      <c r="CX807" s="13">
        <f t="shared" si="326"/>
        <v>0</v>
      </c>
      <c r="CY807" s="251">
        <f t="shared" si="327"/>
        <v>0</v>
      </c>
      <c r="CZ807" s="13" t="s">
        <v>29</v>
      </c>
      <c r="DA807" s="13">
        <v>50</v>
      </c>
      <c r="DB807" s="22">
        <f t="shared" si="328"/>
        <v>0</v>
      </c>
      <c r="DD807" s="24"/>
      <c r="DF807" s="163"/>
      <c r="DH807" s="24"/>
      <c r="DI807" s="447"/>
      <c r="DJ807" s="163"/>
    </row>
    <row r="808" spans="1:114" s="7" customFormat="1">
      <c r="A808" s="277">
        <f t="shared" si="312"/>
        <v>50</v>
      </c>
      <c r="B808" s="21" t="e">
        <f>'Calculateur de trading'!I808/C808/W808</f>
        <v>#DIV/0!</v>
      </c>
      <c r="C808" s="278">
        <f t="shared" si="313"/>
        <v>10</v>
      </c>
      <c r="D808" s="426"/>
      <c r="E808" s="273">
        <f t="shared" si="314"/>
        <v>100</v>
      </c>
      <c r="F808" s="271">
        <f t="shared" si="306"/>
        <v>2</v>
      </c>
      <c r="G808" s="271" t="e">
        <f t="shared" si="307"/>
        <v>#DIV/0!</v>
      </c>
      <c r="H808" s="272">
        <f t="shared" si="308"/>
        <v>20</v>
      </c>
      <c r="I808" s="270"/>
      <c r="J808" s="273">
        <f t="shared" si="315"/>
        <v>200</v>
      </c>
      <c r="K808" s="271">
        <f t="shared" si="309"/>
        <v>4</v>
      </c>
      <c r="L808" s="271" t="e">
        <f t="shared" si="310"/>
        <v>#DIV/0!</v>
      </c>
      <c r="M808" s="272">
        <f t="shared" si="311"/>
        <v>40</v>
      </c>
      <c r="N808" s="389"/>
      <c r="O808" s="455" t="e">
        <f>(A808*B808*W808)+(B808*'Calculateur de trading'!H808)</f>
        <v>#DIV/0!</v>
      </c>
      <c r="P808" s="274" t="e">
        <f>O808/'Déscriptions des trades'!CK808</f>
        <v>#DIV/0!</v>
      </c>
      <c r="Q808" s="456" t="e">
        <f>'Déscriptions des trades'!CK808-O808</f>
        <v>#DIV/0!</v>
      </c>
      <c r="R808" s="466" t="e">
        <f t="shared" si="316"/>
        <v>#DIV/0!</v>
      </c>
      <c r="S808" s="389"/>
      <c r="T808" s="12"/>
      <c r="U808" s="25"/>
      <c r="V808" s="15"/>
      <c r="W808" s="490">
        <f t="shared" si="320"/>
        <v>0</v>
      </c>
      <c r="X808" s="21" t="e">
        <f>W808*U808/'Déscriptions des trades'!CK808*'Déscriptions des trades'!B808</f>
        <v>#DIV/0!</v>
      </c>
      <c r="Y808" s="459"/>
      <c r="Z808" s="389"/>
      <c r="AA808" s="23">
        <f t="shared" si="317"/>
        <v>0.1</v>
      </c>
      <c r="AB808" s="17" t="e">
        <f>(AA808*'Déscriptions des trades'!U808*'Déscriptions des trades'!B808/'Déscriptions des trades'!CK808)*'Déscriptions des trades'!W808</f>
        <v>#DIV/0!</v>
      </c>
      <c r="AC808" s="265" t="e">
        <f>AB808*'Déscriptions des trades'!CK808</f>
        <v>#DIV/0!</v>
      </c>
      <c r="AD808" s="266" t="e">
        <f>'Déscriptions des trades'!CK808-AC808</f>
        <v>#DIV/0!</v>
      </c>
      <c r="AE808" s="389"/>
      <c r="AF808" s="399">
        <v>804</v>
      </c>
      <c r="AG808" s="389"/>
      <c r="AH808" s="20"/>
      <c r="AI808" s="303"/>
      <c r="AJ808" s="307"/>
      <c r="AK808" s="161"/>
      <c r="AL808" s="305"/>
      <c r="AM808" s="305"/>
      <c r="AN808" s="162"/>
      <c r="AO808" s="439"/>
      <c r="AP808" s="162"/>
      <c r="AQ808" s="113"/>
      <c r="AR808" s="113"/>
      <c r="AS808" s="384"/>
      <c r="AT808" s="306"/>
      <c r="AU808" s="306"/>
      <c r="AV808" s="160"/>
      <c r="AW808" s="158"/>
      <c r="AX808" s="385"/>
      <c r="AY808" s="453"/>
      <c r="AZ808" s="165"/>
      <c r="BA808" s="301"/>
      <c r="BB808" s="165"/>
      <c r="BC808" s="301"/>
      <c r="BD808" s="165"/>
      <c r="BE808" s="302"/>
      <c r="BF808" s="302"/>
      <c r="BG808" s="165"/>
      <c r="BH808" s="303"/>
      <c r="BI808" s="165"/>
      <c r="BJ808" s="304"/>
      <c r="BK808" s="394"/>
      <c r="BL808" s="302"/>
      <c r="BM808" s="302"/>
      <c r="BN808" s="394"/>
      <c r="BO808" s="302"/>
      <c r="BP808" s="13"/>
      <c r="BQ808" s="302"/>
      <c r="BR808" s="13"/>
      <c r="BS808" s="302"/>
      <c r="BT808" s="13"/>
      <c r="BU808" s="302"/>
      <c r="BV808" s="386"/>
      <c r="BW808" s="303"/>
      <c r="BX808" s="303"/>
      <c r="BY808" s="302"/>
      <c r="BZ808" s="302"/>
      <c r="CA808" s="387"/>
      <c r="CB808" s="395"/>
      <c r="CC808" s="12"/>
      <c r="CD808" s="304"/>
      <c r="CE808" s="14"/>
      <c r="CF808" s="395"/>
      <c r="CG808" s="397"/>
      <c r="CH808" s="300">
        <f t="shared" si="321"/>
        <v>0</v>
      </c>
      <c r="CI808" s="26"/>
      <c r="CJ808" s="17">
        <f t="shared" si="318"/>
        <v>0</v>
      </c>
      <c r="CK808" s="18">
        <f t="shared" si="329"/>
        <v>12.89</v>
      </c>
      <c r="CM808" s="164"/>
      <c r="CN808" s="302"/>
      <c r="CO808" s="13">
        <f t="shared" si="322"/>
        <v>0</v>
      </c>
      <c r="CP808" s="302"/>
      <c r="CQ808" s="13">
        <f t="shared" si="323"/>
        <v>0</v>
      </c>
      <c r="CR808" s="302"/>
      <c r="CS808" s="13">
        <f t="shared" si="324"/>
        <v>0</v>
      </c>
      <c r="CT808" s="302"/>
      <c r="CU808" s="13">
        <f t="shared" si="319"/>
        <v>0</v>
      </c>
      <c r="CV808" s="302"/>
      <c r="CW808" s="13">
        <f t="shared" si="325"/>
        <v>0</v>
      </c>
      <c r="CX808" s="13">
        <f t="shared" si="326"/>
        <v>0</v>
      </c>
      <c r="CY808" s="251">
        <f t="shared" si="327"/>
        <v>0</v>
      </c>
      <c r="CZ808" s="13" t="s">
        <v>29</v>
      </c>
      <c r="DA808" s="13">
        <v>50</v>
      </c>
      <c r="DB808" s="22">
        <f t="shared" si="328"/>
        <v>0</v>
      </c>
      <c r="DD808" s="24"/>
      <c r="DF808" s="163"/>
      <c r="DH808" s="24"/>
      <c r="DI808" s="447"/>
      <c r="DJ808" s="163"/>
    </row>
    <row r="809" spans="1:114" s="7" customFormat="1">
      <c r="A809" s="277">
        <f t="shared" si="312"/>
        <v>50</v>
      </c>
      <c r="B809" s="21" t="e">
        <f>'Calculateur de trading'!I809/C809/W809</f>
        <v>#DIV/0!</v>
      </c>
      <c r="C809" s="278">
        <f t="shared" si="313"/>
        <v>10</v>
      </c>
      <c r="D809" s="278"/>
      <c r="E809" s="273">
        <f t="shared" si="314"/>
        <v>100</v>
      </c>
      <c r="F809" s="271">
        <f t="shared" si="306"/>
        <v>2</v>
      </c>
      <c r="G809" s="271" t="e">
        <f t="shared" si="307"/>
        <v>#DIV/0!</v>
      </c>
      <c r="H809" s="272">
        <f t="shared" si="308"/>
        <v>20</v>
      </c>
      <c r="I809" s="270"/>
      <c r="J809" s="273">
        <f t="shared" si="315"/>
        <v>200</v>
      </c>
      <c r="K809" s="271">
        <f t="shared" si="309"/>
        <v>4</v>
      </c>
      <c r="L809" s="271" t="e">
        <f t="shared" si="310"/>
        <v>#DIV/0!</v>
      </c>
      <c r="M809" s="272">
        <f t="shared" si="311"/>
        <v>40</v>
      </c>
      <c r="N809" s="389"/>
      <c r="O809" s="455" t="e">
        <f>(A809*B809*W809)+(B809*'Calculateur de trading'!H809)</f>
        <v>#DIV/0!</v>
      </c>
      <c r="P809" s="274" t="e">
        <f>O809/'Déscriptions des trades'!CK809</f>
        <v>#DIV/0!</v>
      </c>
      <c r="Q809" s="456" t="e">
        <f>'Déscriptions des trades'!CK809-O809</f>
        <v>#DIV/0!</v>
      </c>
      <c r="R809" s="466" t="e">
        <f t="shared" si="316"/>
        <v>#DIV/0!</v>
      </c>
      <c r="S809" s="389"/>
      <c r="T809" s="12"/>
      <c r="U809" s="25"/>
      <c r="V809" s="15"/>
      <c r="W809" s="490">
        <f t="shared" si="320"/>
        <v>0</v>
      </c>
      <c r="X809" s="21" t="e">
        <f>W809*U809/'Déscriptions des trades'!CK809*'Déscriptions des trades'!B809</f>
        <v>#DIV/0!</v>
      </c>
      <c r="Y809" s="459"/>
      <c r="Z809" s="389"/>
      <c r="AA809" s="23">
        <f t="shared" si="317"/>
        <v>0.1</v>
      </c>
      <c r="AB809" s="17" t="e">
        <f>(AA809*'Déscriptions des trades'!U809*'Déscriptions des trades'!B809/'Déscriptions des trades'!CK809)*'Déscriptions des trades'!W809</f>
        <v>#DIV/0!</v>
      </c>
      <c r="AC809" s="265" t="e">
        <f>AB809*'Déscriptions des trades'!CK809</f>
        <v>#DIV/0!</v>
      </c>
      <c r="AD809" s="266" t="e">
        <f>'Déscriptions des trades'!CK809-AC809</f>
        <v>#DIV/0!</v>
      </c>
      <c r="AE809" s="389"/>
      <c r="AF809" s="399">
        <v>805</v>
      </c>
      <c r="AG809" s="389"/>
      <c r="AH809" s="20"/>
      <c r="AI809" s="303"/>
      <c r="AJ809" s="307"/>
      <c r="AK809" s="161"/>
      <c r="AL809" s="305"/>
      <c r="AM809" s="305"/>
      <c r="AN809" s="162"/>
      <c r="AO809" s="439"/>
      <c r="AP809" s="162"/>
      <c r="AQ809" s="113"/>
      <c r="AR809" s="113"/>
      <c r="AS809" s="384"/>
      <c r="AT809" s="306"/>
      <c r="AU809" s="306"/>
      <c r="AV809" s="160"/>
      <c r="AW809" s="158"/>
      <c r="AX809" s="385"/>
      <c r="AY809" s="453"/>
      <c r="AZ809" s="165"/>
      <c r="BA809" s="301"/>
      <c r="BB809" s="165"/>
      <c r="BC809" s="301"/>
      <c r="BD809" s="165"/>
      <c r="BE809" s="302"/>
      <c r="BF809" s="302"/>
      <c r="BG809" s="165"/>
      <c r="BH809" s="303"/>
      <c r="BI809" s="165"/>
      <c r="BJ809" s="304"/>
      <c r="BK809" s="394"/>
      <c r="BL809" s="302"/>
      <c r="BM809" s="302"/>
      <c r="BN809" s="394"/>
      <c r="BO809" s="302"/>
      <c r="BP809" s="13"/>
      <c r="BQ809" s="302"/>
      <c r="BR809" s="13"/>
      <c r="BS809" s="302"/>
      <c r="BT809" s="13"/>
      <c r="BU809" s="302"/>
      <c r="BV809" s="386"/>
      <c r="BW809" s="303"/>
      <c r="BX809" s="303"/>
      <c r="BY809" s="302"/>
      <c r="BZ809" s="302"/>
      <c r="CA809" s="387"/>
      <c r="CB809" s="395"/>
      <c r="CC809" s="12"/>
      <c r="CD809" s="304"/>
      <c r="CE809" s="14"/>
      <c r="CF809" s="395"/>
      <c r="CG809" s="397"/>
      <c r="CH809" s="300">
        <f t="shared" si="321"/>
        <v>0</v>
      </c>
      <c r="CI809" s="26"/>
      <c r="CJ809" s="17">
        <f t="shared" si="318"/>
        <v>0</v>
      </c>
      <c r="CK809" s="18">
        <f t="shared" si="329"/>
        <v>12.89</v>
      </c>
      <c r="CM809" s="164"/>
      <c r="CN809" s="302"/>
      <c r="CO809" s="13">
        <f t="shared" si="322"/>
        <v>0</v>
      </c>
      <c r="CP809" s="302"/>
      <c r="CQ809" s="13">
        <f t="shared" si="323"/>
        <v>0</v>
      </c>
      <c r="CR809" s="302"/>
      <c r="CS809" s="13">
        <f t="shared" si="324"/>
        <v>0</v>
      </c>
      <c r="CT809" s="302"/>
      <c r="CU809" s="13">
        <f t="shared" si="319"/>
        <v>0</v>
      </c>
      <c r="CV809" s="302"/>
      <c r="CW809" s="13">
        <f t="shared" si="325"/>
        <v>0</v>
      </c>
      <c r="CX809" s="13">
        <f t="shared" si="326"/>
        <v>0</v>
      </c>
      <c r="CY809" s="251">
        <f t="shared" si="327"/>
        <v>0</v>
      </c>
      <c r="CZ809" s="13" t="s">
        <v>29</v>
      </c>
      <c r="DA809" s="13">
        <v>50</v>
      </c>
      <c r="DB809" s="22">
        <f t="shared" si="328"/>
        <v>0</v>
      </c>
      <c r="DD809" s="24"/>
      <c r="DF809" s="163"/>
      <c r="DH809" s="24"/>
      <c r="DI809" s="447"/>
      <c r="DJ809" s="163"/>
    </row>
    <row r="810" spans="1:114" s="7" customFormat="1">
      <c r="A810" s="277">
        <f t="shared" si="312"/>
        <v>50</v>
      </c>
      <c r="B810" s="21" t="e">
        <f>'Calculateur de trading'!I810/C810/W810</f>
        <v>#DIV/0!</v>
      </c>
      <c r="C810" s="278">
        <f t="shared" si="313"/>
        <v>10</v>
      </c>
      <c r="D810" s="426"/>
      <c r="E810" s="273">
        <f t="shared" si="314"/>
        <v>100</v>
      </c>
      <c r="F810" s="271">
        <f t="shared" si="306"/>
        <v>2</v>
      </c>
      <c r="G810" s="271" t="e">
        <f t="shared" si="307"/>
        <v>#DIV/0!</v>
      </c>
      <c r="H810" s="272">
        <f t="shared" si="308"/>
        <v>20</v>
      </c>
      <c r="I810" s="270"/>
      <c r="J810" s="273">
        <f t="shared" si="315"/>
        <v>200</v>
      </c>
      <c r="K810" s="271">
        <f t="shared" si="309"/>
        <v>4</v>
      </c>
      <c r="L810" s="271" t="e">
        <f t="shared" si="310"/>
        <v>#DIV/0!</v>
      </c>
      <c r="M810" s="272">
        <f t="shared" si="311"/>
        <v>40</v>
      </c>
      <c r="N810" s="389"/>
      <c r="O810" s="455" t="e">
        <f>(A810*B810*W810)+(B810*'Calculateur de trading'!H810)</f>
        <v>#DIV/0!</v>
      </c>
      <c r="P810" s="274" t="e">
        <f>O810/'Déscriptions des trades'!CK810</f>
        <v>#DIV/0!</v>
      </c>
      <c r="Q810" s="456" t="e">
        <f>'Déscriptions des trades'!CK810-O810</f>
        <v>#DIV/0!</v>
      </c>
      <c r="R810" s="466" t="e">
        <f t="shared" si="316"/>
        <v>#DIV/0!</v>
      </c>
      <c r="S810" s="389"/>
      <c r="T810" s="12"/>
      <c r="U810" s="25"/>
      <c r="V810" s="15"/>
      <c r="W810" s="490">
        <f t="shared" si="320"/>
        <v>0</v>
      </c>
      <c r="X810" s="21" t="e">
        <f>W810*U810/'Déscriptions des trades'!CK810*'Déscriptions des trades'!B810</f>
        <v>#DIV/0!</v>
      </c>
      <c r="Y810" s="459"/>
      <c r="Z810" s="389"/>
      <c r="AA810" s="23">
        <f t="shared" si="317"/>
        <v>0.1</v>
      </c>
      <c r="AB810" s="17" t="e">
        <f>(AA810*'Déscriptions des trades'!U810*'Déscriptions des trades'!B810/'Déscriptions des trades'!CK810)*'Déscriptions des trades'!W810</f>
        <v>#DIV/0!</v>
      </c>
      <c r="AC810" s="265" t="e">
        <f>AB810*'Déscriptions des trades'!CK810</f>
        <v>#DIV/0!</v>
      </c>
      <c r="AD810" s="266" t="e">
        <f>'Déscriptions des trades'!CK810-AC810</f>
        <v>#DIV/0!</v>
      </c>
      <c r="AE810" s="389"/>
      <c r="AF810" s="399">
        <v>806</v>
      </c>
      <c r="AG810" s="389"/>
      <c r="AH810" s="20"/>
      <c r="AI810" s="303"/>
      <c r="AJ810" s="307"/>
      <c r="AK810" s="161"/>
      <c r="AL810" s="305"/>
      <c r="AM810" s="305"/>
      <c r="AN810" s="162"/>
      <c r="AO810" s="439"/>
      <c r="AP810" s="162"/>
      <c r="AQ810" s="113"/>
      <c r="AR810" s="113"/>
      <c r="AS810" s="384"/>
      <c r="AT810" s="306"/>
      <c r="AU810" s="306"/>
      <c r="AV810" s="160"/>
      <c r="AW810" s="158"/>
      <c r="AX810" s="385"/>
      <c r="AY810" s="453"/>
      <c r="AZ810" s="165"/>
      <c r="BA810" s="301"/>
      <c r="BB810" s="165"/>
      <c r="BC810" s="301"/>
      <c r="BD810" s="165"/>
      <c r="BE810" s="302"/>
      <c r="BF810" s="302"/>
      <c r="BG810" s="165"/>
      <c r="BH810" s="303"/>
      <c r="BI810" s="165"/>
      <c r="BJ810" s="304"/>
      <c r="BK810" s="394"/>
      <c r="BL810" s="302"/>
      <c r="BM810" s="302"/>
      <c r="BN810" s="394"/>
      <c r="BO810" s="302"/>
      <c r="BP810" s="13"/>
      <c r="BQ810" s="302"/>
      <c r="BR810" s="13"/>
      <c r="BS810" s="302"/>
      <c r="BT810" s="13"/>
      <c r="BU810" s="302"/>
      <c r="BV810" s="386"/>
      <c r="BW810" s="303"/>
      <c r="BX810" s="303"/>
      <c r="BY810" s="302"/>
      <c r="BZ810" s="302"/>
      <c r="CA810" s="387"/>
      <c r="CB810" s="395"/>
      <c r="CC810" s="12"/>
      <c r="CD810" s="304"/>
      <c r="CE810" s="14"/>
      <c r="CF810" s="395"/>
      <c r="CG810" s="397"/>
      <c r="CH810" s="300">
        <f t="shared" si="321"/>
        <v>0</v>
      </c>
      <c r="CI810" s="26"/>
      <c r="CJ810" s="17">
        <f t="shared" si="318"/>
        <v>0</v>
      </c>
      <c r="CK810" s="18">
        <f t="shared" si="329"/>
        <v>12.89</v>
      </c>
      <c r="CM810" s="164"/>
      <c r="CN810" s="302"/>
      <c r="CO810" s="13">
        <f t="shared" si="322"/>
        <v>0</v>
      </c>
      <c r="CP810" s="302"/>
      <c r="CQ810" s="13">
        <f t="shared" si="323"/>
        <v>0</v>
      </c>
      <c r="CR810" s="302"/>
      <c r="CS810" s="13">
        <f t="shared" si="324"/>
        <v>0</v>
      </c>
      <c r="CT810" s="302"/>
      <c r="CU810" s="13">
        <f t="shared" si="319"/>
        <v>0</v>
      </c>
      <c r="CV810" s="302"/>
      <c r="CW810" s="13">
        <f t="shared" si="325"/>
        <v>0</v>
      </c>
      <c r="CX810" s="13">
        <f t="shared" si="326"/>
        <v>0</v>
      </c>
      <c r="CY810" s="251">
        <f t="shared" si="327"/>
        <v>0</v>
      </c>
      <c r="CZ810" s="13" t="s">
        <v>29</v>
      </c>
      <c r="DA810" s="13">
        <v>50</v>
      </c>
      <c r="DB810" s="22">
        <f t="shared" si="328"/>
        <v>0</v>
      </c>
      <c r="DD810" s="24"/>
      <c r="DF810" s="163"/>
      <c r="DH810" s="24"/>
      <c r="DI810" s="447"/>
      <c r="DJ810" s="163"/>
    </row>
    <row r="811" spans="1:114" s="7" customFormat="1">
      <c r="A811" s="277">
        <f t="shared" si="312"/>
        <v>50</v>
      </c>
      <c r="B811" s="21" t="e">
        <f>'Calculateur de trading'!I811/C811/W811</f>
        <v>#DIV/0!</v>
      </c>
      <c r="C811" s="278">
        <f t="shared" si="313"/>
        <v>10</v>
      </c>
      <c r="D811" s="426"/>
      <c r="E811" s="273">
        <f t="shared" si="314"/>
        <v>100</v>
      </c>
      <c r="F811" s="271">
        <f t="shared" si="306"/>
        <v>2</v>
      </c>
      <c r="G811" s="271" t="e">
        <f t="shared" si="307"/>
        <v>#DIV/0!</v>
      </c>
      <c r="H811" s="272">
        <f t="shared" si="308"/>
        <v>20</v>
      </c>
      <c r="I811" s="270"/>
      <c r="J811" s="273">
        <f t="shared" si="315"/>
        <v>200</v>
      </c>
      <c r="K811" s="271">
        <f t="shared" si="309"/>
        <v>4</v>
      </c>
      <c r="L811" s="271" t="e">
        <f t="shared" si="310"/>
        <v>#DIV/0!</v>
      </c>
      <c r="M811" s="272">
        <f t="shared" si="311"/>
        <v>40</v>
      </c>
      <c r="N811" s="389"/>
      <c r="O811" s="455" t="e">
        <f>(A811*B811*W811)+(B811*'Calculateur de trading'!H811)</f>
        <v>#DIV/0!</v>
      </c>
      <c r="P811" s="274" t="e">
        <f>O811/'Déscriptions des trades'!CK811</f>
        <v>#DIV/0!</v>
      </c>
      <c r="Q811" s="456" t="e">
        <f>'Déscriptions des trades'!CK811-O811</f>
        <v>#DIV/0!</v>
      </c>
      <c r="R811" s="466" t="e">
        <f t="shared" si="316"/>
        <v>#DIV/0!</v>
      </c>
      <c r="S811" s="389"/>
      <c r="T811" s="12"/>
      <c r="U811" s="25"/>
      <c r="V811" s="15"/>
      <c r="W811" s="490">
        <f t="shared" si="320"/>
        <v>0</v>
      </c>
      <c r="X811" s="21" t="e">
        <f>W811*U811/'Déscriptions des trades'!CK811*'Déscriptions des trades'!B811</f>
        <v>#DIV/0!</v>
      </c>
      <c r="Y811" s="459"/>
      <c r="Z811" s="389"/>
      <c r="AA811" s="23">
        <f t="shared" si="317"/>
        <v>0.1</v>
      </c>
      <c r="AB811" s="17" t="e">
        <f>(AA811*'Déscriptions des trades'!U811*'Déscriptions des trades'!B811/'Déscriptions des trades'!CK811)*'Déscriptions des trades'!W811</f>
        <v>#DIV/0!</v>
      </c>
      <c r="AC811" s="265" t="e">
        <f>AB811*'Déscriptions des trades'!CK811</f>
        <v>#DIV/0!</v>
      </c>
      <c r="AD811" s="266" t="e">
        <f>'Déscriptions des trades'!CK811-AC811</f>
        <v>#DIV/0!</v>
      </c>
      <c r="AE811" s="389"/>
      <c r="AF811" s="399">
        <v>807</v>
      </c>
      <c r="AG811" s="389"/>
      <c r="AH811" s="20"/>
      <c r="AI811" s="303"/>
      <c r="AJ811" s="307"/>
      <c r="AK811" s="161"/>
      <c r="AL811" s="305"/>
      <c r="AM811" s="305"/>
      <c r="AN811" s="162"/>
      <c r="AO811" s="439"/>
      <c r="AP811" s="162"/>
      <c r="AQ811" s="113"/>
      <c r="AR811" s="113"/>
      <c r="AS811" s="384"/>
      <c r="AT811" s="306"/>
      <c r="AU811" s="306"/>
      <c r="AV811" s="160"/>
      <c r="AW811" s="158"/>
      <c r="AX811" s="385"/>
      <c r="AY811" s="453"/>
      <c r="AZ811" s="165"/>
      <c r="BA811" s="301"/>
      <c r="BB811" s="165"/>
      <c r="BC811" s="301"/>
      <c r="BD811" s="165"/>
      <c r="BE811" s="302"/>
      <c r="BF811" s="302"/>
      <c r="BG811" s="165"/>
      <c r="BH811" s="303"/>
      <c r="BI811" s="165"/>
      <c r="BJ811" s="304"/>
      <c r="BK811" s="394"/>
      <c r="BL811" s="302"/>
      <c r="BM811" s="302"/>
      <c r="BN811" s="394"/>
      <c r="BO811" s="302"/>
      <c r="BP811" s="13"/>
      <c r="BQ811" s="302"/>
      <c r="BR811" s="13"/>
      <c r="BS811" s="302"/>
      <c r="BT811" s="13"/>
      <c r="BU811" s="302"/>
      <c r="BV811" s="386"/>
      <c r="BW811" s="303"/>
      <c r="BX811" s="303"/>
      <c r="BY811" s="302"/>
      <c r="BZ811" s="302"/>
      <c r="CA811" s="387"/>
      <c r="CB811" s="395"/>
      <c r="CC811" s="12"/>
      <c r="CD811" s="304"/>
      <c r="CE811" s="14"/>
      <c r="CF811" s="395"/>
      <c r="CG811" s="397"/>
      <c r="CH811" s="300">
        <f t="shared" si="321"/>
        <v>0</v>
      </c>
      <c r="CI811" s="26"/>
      <c r="CJ811" s="17">
        <f t="shared" si="318"/>
        <v>0</v>
      </c>
      <c r="CK811" s="18">
        <f t="shared" si="329"/>
        <v>12.89</v>
      </c>
      <c r="CM811" s="164"/>
      <c r="CN811" s="302"/>
      <c r="CO811" s="13">
        <f t="shared" si="322"/>
        <v>0</v>
      </c>
      <c r="CP811" s="302"/>
      <c r="CQ811" s="13">
        <f t="shared" si="323"/>
        <v>0</v>
      </c>
      <c r="CR811" s="302"/>
      <c r="CS811" s="13">
        <f t="shared" si="324"/>
        <v>0</v>
      </c>
      <c r="CT811" s="302"/>
      <c r="CU811" s="13">
        <f t="shared" si="319"/>
        <v>0</v>
      </c>
      <c r="CV811" s="302"/>
      <c r="CW811" s="13">
        <f t="shared" si="325"/>
        <v>0</v>
      </c>
      <c r="CX811" s="13">
        <f t="shared" si="326"/>
        <v>0</v>
      </c>
      <c r="CY811" s="251">
        <f t="shared" si="327"/>
        <v>0</v>
      </c>
      <c r="CZ811" s="13" t="s">
        <v>29</v>
      </c>
      <c r="DA811" s="13">
        <v>50</v>
      </c>
      <c r="DB811" s="22">
        <f t="shared" si="328"/>
        <v>0</v>
      </c>
      <c r="DD811" s="24"/>
      <c r="DF811" s="163"/>
      <c r="DH811" s="24"/>
      <c r="DI811" s="447"/>
      <c r="DJ811" s="163"/>
    </row>
    <row r="812" spans="1:114" s="7" customFormat="1">
      <c r="A812" s="277">
        <f t="shared" si="312"/>
        <v>50</v>
      </c>
      <c r="B812" s="21" t="e">
        <f>'Calculateur de trading'!I812/C812/W812</f>
        <v>#DIV/0!</v>
      </c>
      <c r="C812" s="278">
        <f t="shared" si="313"/>
        <v>10</v>
      </c>
      <c r="D812" s="278"/>
      <c r="E812" s="273">
        <f t="shared" si="314"/>
        <v>100</v>
      </c>
      <c r="F812" s="271">
        <f t="shared" si="306"/>
        <v>2</v>
      </c>
      <c r="G812" s="271" t="e">
        <f t="shared" si="307"/>
        <v>#DIV/0!</v>
      </c>
      <c r="H812" s="272">
        <f t="shared" si="308"/>
        <v>20</v>
      </c>
      <c r="I812" s="270"/>
      <c r="J812" s="273">
        <f t="shared" si="315"/>
        <v>200</v>
      </c>
      <c r="K812" s="271">
        <f t="shared" si="309"/>
        <v>4</v>
      </c>
      <c r="L812" s="271" t="e">
        <f t="shared" si="310"/>
        <v>#DIV/0!</v>
      </c>
      <c r="M812" s="272">
        <f t="shared" si="311"/>
        <v>40</v>
      </c>
      <c r="N812" s="389"/>
      <c r="O812" s="455" t="e">
        <f>(A812*B812*W812)+(B812*'Calculateur de trading'!H812)</f>
        <v>#DIV/0!</v>
      </c>
      <c r="P812" s="274" t="e">
        <f>O812/'Déscriptions des trades'!CK812</f>
        <v>#DIV/0!</v>
      </c>
      <c r="Q812" s="456" t="e">
        <f>'Déscriptions des trades'!CK812-O812</f>
        <v>#DIV/0!</v>
      </c>
      <c r="R812" s="466" t="e">
        <f t="shared" si="316"/>
        <v>#DIV/0!</v>
      </c>
      <c r="S812" s="389"/>
      <c r="T812" s="12"/>
      <c r="U812" s="25"/>
      <c r="V812" s="15"/>
      <c r="W812" s="490">
        <f t="shared" si="320"/>
        <v>0</v>
      </c>
      <c r="X812" s="21" t="e">
        <f>W812*U812/'Déscriptions des trades'!CK812*'Déscriptions des trades'!B812</f>
        <v>#DIV/0!</v>
      </c>
      <c r="Y812" s="459"/>
      <c r="Z812" s="389"/>
      <c r="AA812" s="23">
        <f t="shared" si="317"/>
        <v>0.1</v>
      </c>
      <c r="AB812" s="17" t="e">
        <f>(AA812*'Déscriptions des trades'!U812*'Déscriptions des trades'!B812/'Déscriptions des trades'!CK812)*'Déscriptions des trades'!W812</f>
        <v>#DIV/0!</v>
      </c>
      <c r="AC812" s="265" t="e">
        <f>AB812*'Déscriptions des trades'!CK812</f>
        <v>#DIV/0!</v>
      </c>
      <c r="AD812" s="266" t="e">
        <f>'Déscriptions des trades'!CK812-AC812</f>
        <v>#DIV/0!</v>
      </c>
      <c r="AE812" s="389"/>
      <c r="AF812" s="399">
        <v>808</v>
      </c>
      <c r="AG812" s="389"/>
      <c r="AH812" s="20"/>
      <c r="AI812" s="303"/>
      <c r="AJ812" s="307"/>
      <c r="AK812" s="161"/>
      <c r="AL812" s="305"/>
      <c r="AM812" s="305"/>
      <c r="AN812" s="162"/>
      <c r="AO812" s="439"/>
      <c r="AP812" s="162"/>
      <c r="AQ812" s="113"/>
      <c r="AR812" s="113"/>
      <c r="AS812" s="384"/>
      <c r="AT812" s="306"/>
      <c r="AU812" s="306"/>
      <c r="AV812" s="160"/>
      <c r="AW812" s="158"/>
      <c r="AX812" s="385"/>
      <c r="AY812" s="453"/>
      <c r="AZ812" s="165"/>
      <c r="BA812" s="301"/>
      <c r="BB812" s="165"/>
      <c r="BC812" s="301"/>
      <c r="BD812" s="165"/>
      <c r="BE812" s="302"/>
      <c r="BF812" s="302"/>
      <c r="BG812" s="165"/>
      <c r="BH812" s="303"/>
      <c r="BI812" s="165"/>
      <c r="BJ812" s="304"/>
      <c r="BK812" s="394"/>
      <c r="BL812" s="302"/>
      <c r="BM812" s="302"/>
      <c r="BN812" s="394"/>
      <c r="BO812" s="302"/>
      <c r="BP812" s="13"/>
      <c r="BQ812" s="302"/>
      <c r="BR812" s="13"/>
      <c r="BS812" s="302"/>
      <c r="BT812" s="13"/>
      <c r="BU812" s="302"/>
      <c r="BV812" s="386"/>
      <c r="BW812" s="303"/>
      <c r="BX812" s="303"/>
      <c r="BY812" s="302"/>
      <c r="BZ812" s="302"/>
      <c r="CA812" s="387"/>
      <c r="CB812" s="395"/>
      <c r="CC812" s="12"/>
      <c r="CD812" s="304"/>
      <c r="CE812" s="14"/>
      <c r="CF812" s="395"/>
      <c r="CG812" s="397"/>
      <c r="CH812" s="300">
        <f t="shared" si="321"/>
        <v>0</v>
      </c>
      <c r="CI812" s="26"/>
      <c r="CJ812" s="17">
        <f t="shared" si="318"/>
        <v>0</v>
      </c>
      <c r="CK812" s="18">
        <f t="shared" si="329"/>
        <v>12.89</v>
      </c>
      <c r="CM812" s="164"/>
      <c r="CN812" s="302"/>
      <c r="CO812" s="13">
        <f t="shared" si="322"/>
        <v>0</v>
      </c>
      <c r="CP812" s="302"/>
      <c r="CQ812" s="13">
        <f t="shared" si="323"/>
        <v>0</v>
      </c>
      <c r="CR812" s="302"/>
      <c r="CS812" s="13">
        <f t="shared" si="324"/>
        <v>0</v>
      </c>
      <c r="CT812" s="302"/>
      <c r="CU812" s="13">
        <f t="shared" si="319"/>
        <v>0</v>
      </c>
      <c r="CV812" s="302"/>
      <c r="CW812" s="13">
        <f t="shared" si="325"/>
        <v>0</v>
      </c>
      <c r="CX812" s="13">
        <f t="shared" si="326"/>
        <v>0</v>
      </c>
      <c r="CY812" s="251">
        <f t="shared" si="327"/>
        <v>0</v>
      </c>
      <c r="CZ812" s="13" t="s">
        <v>29</v>
      </c>
      <c r="DA812" s="13">
        <v>50</v>
      </c>
      <c r="DB812" s="22">
        <f t="shared" si="328"/>
        <v>0</v>
      </c>
      <c r="DD812" s="24"/>
      <c r="DF812" s="163"/>
      <c r="DH812" s="24"/>
      <c r="DI812" s="447"/>
      <c r="DJ812" s="163"/>
    </row>
    <row r="813" spans="1:114" s="7" customFormat="1">
      <c r="A813" s="277">
        <f t="shared" si="312"/>
        <v>50</v>
      </c>
      <c r="B813" s="21" t="e">
        <f>'Calculateur de trading'!I813/C813/W813</f>
        <v>#DIV/0!</v>
      </c>
      <c r="C813" s="278">
        <f t="shared" si="313"/>
        <v>10</v>
      </c>
      <c r="D813" s="426"/>
      <c r="E813" s="273">
        <f t="shared" si="314"/>
        <v>100</v>
      </c>
      <c r="F813" s="271">
        <f t="shared" si="306"/>
        <v>2</v>
      </c>
      <c r="G813" s="271" t="e">
        <f t="shared" si="307"/>
        <v>#DIV/0!</v>
      </c>
      <c r="H813" s="272">
        <f t="shared" si="308"/>
        <v>20</v>
      </c>
      <c r="I813" s="270"/>
      <c r="J813" s="273">
        <f t="shared" si="315"/>
        <v>200</v>
      </c>
      <c r="K813" s="271">
        <f t="shared" si="309"/>
        <v>4</v>
      </c>
      <c r="L813" s="271" t="e">
        <f t="shared" si="310"/>
        <v>#DIV/0!</v>
      </c>
      <c r="M813" s="272">
        <f t="shared" si="311"/>
        <v>40</v>
      </c>
      <c r="N813" s="389"/>
      <c r="O813" s="455" t="e">
        <f>(A813*B813*W813)+(B813*'Calculateur de trading'!H813)</f>
        <v>#DIV/0!</v>
      </c>
      <c r="P813" s="274" t="e">
        <f>O813/'Déscriptions des trades'!CK813</f>
        <v>#DIV/0!</v>
      </c>
      <c r="Q813" s="456" t="e">
        <f>'Déscriptions des trades'!CK813-O813</f>
        <v>#DIV/0!</v>
      </c>
      <c r="R813" s="466" t="e">
        <f t="shared" si="316"/>
        <v>#DIV/0!</v>
      </c>
      <c r="S813" s="389"/>
      <c r="T813" s="12"/>
      <c r="U813" s="25"/>
      <c r="V813" s="15"/>
      <c r="W813" s="490">
        <f t="shared" si="320"/>
        <v>0</v>
      </c>
      <c r="X813" s="21" t="e">
        <f>W813*U813/'Déscriptions des trades'!CK813*'Déscriptions des trades'!B813</f>
        <v>#DIV/0!</v>
      </c>
      <c r="Y813" s="459"/>
      <c r="Z813" s="389"/>
      <c r="AA813" s="23">
        <f t="shared" si="317"/>
        <v>0.1</v>
      </c>
      <c r="AB813" s="17" t="e">
        <f>(AA813*'Déscriptions des trades'!U813*'Déscriptions des trades'!B813/'Déscriptions des trades'!CK813)*'Déscriptions des trades'!W813</f>
        <v>#DIV/0!</v>
      </c>
      <c r="AC813" s="265" t="e">
        <f>AB813*'Déscriptions des trades'!CK813</f>
        <v>#DIV/0!</v>
      </c>
      <c r="AD813" s="266" t="e">
        <f>'Déscriptions des trades'!CK813-AC813</f>
        <v>#DIV/0!</v>
      </c>
      <c r="AE813" s="389"/>
      <c r="AF813" s="399">
        <v>809</v>
      </c>
      <c r="AG813" s="389"/>
      <c r="AH813" s="20"/>
      <c r="AI813" s="303"/>
      <c r="AJ813" s="307"/>
      <c r="AK813" s="161"/>
      <c r="AL813" s="305"/>
      <c r="AM813" s="305"/>
      <c r="AN813" s="162"/>
      <c r="AO813" s="439"/>
      <c r="AP813" s="162"/>
      <c r="AQ813" s="113"/>
      <c r="AR813" s="113"/>
      <c r="AS813" s="384"/>
      <c r="AT813" s="306"/>
      <c r="AU813" s="306"/>
      <c r="AV813" s="160"/>
      <c r="AW813" s="158"/>
      <c r="AX813" s="385"/>
      <c r="AY813" s="453"/>
      <c r="AZ813" s="165"/>
      <c r="BA813" s="301"/>
      <c r="BB813" s="165"/>
      <c r="BC813" s="301"/>
      <c r="BD813" s="165"/>
      <c r="BE813" s="302"/>
      <c r="BF813" s="302"/>
      <c r="BG813" s="165"/>
      <c r="BH813" s="303"/>
      <c r="BI813" s="165"/>
      <c r="BJ813" s="304"/>
      <c r="BK813" s="394"/>
      <c r="BL813" s="302"/>
      <c r="BM813" s="302"/>
      <c r="BN813" s="394"/>
      <c r="BO813" s="302"/>
      <c r="BP813" s="13"/>
      <c r="BQ813" s="302"/>
      <c r="BR813" s="13"/>
      <c r="BS813" s="302"/>
      <c r="BT813" s="13"/>
      <c r="BU813" s="302"/>
      <c r="BV813" s="386"/>
      <c r="BW813" s="303"/>
      <c r="BX813" s="303"/>
      <c r="BY813" s="302"/>
      <c r="BZ813" s="302"/>
      <c r="CA813" s="387"/>
      <c r="CB813" s="395"/>
      <c r="CC813" s="12"/>
      <c r="CD813" s="304"/>
      <c r="CE813" s="14"/>
      <c r="CF813" s="395"/>
      <c r="CG813" s="397"/>
      <c r="CH813" s="300">
        <f t="shared" si="321"/>
        <v>0</v>
      </c>
      <c r="CI813" s="26"/>
      <c r="CJ813" s="17">
        <f t="shared" si="318"/>
        <v>0</v>
      </c>
      <c r="CK813" s="18">
        <f t="shared" si="329"/>
        <v>12.89</v>
      </c>
      <c r="CM813" s="164"/>
      <c r="CN813" s="302"/>
      <c r="CO813" s="13">
        <f t="shared" si="322"/>
        <v>0</v>
      </c>
      <c r="CP813" s="302"/>
      <c r="CQ813" s="13">
        <f t="shared" si="323"/>
        <v>0</v>
      </c>
      <c r="CR813" s="302"/>
      <c r="CS813" s="13">
        <f t="shared" si="324"/>
        <v>0</v>
      </c>
      <c r="CT813" s="302"/>
      <c r="CU813" s="13">
        <f t="shared" si="319"/>
        <v>0</v>
      </c>
      <c r="CV813" s="302"/>
      <c r="CW813" s="13">
        <f t="shared" si="325"/>
        <v>0</v>
      </c>
      <c r="CX813" s="13">
        <f t="shared" si="326"/>
        <v>0</v>
      </c>
      <c r="CY813" s="251">
        <f t="shared" si="327"/>
        <v>0</v>
      </c>
      <c r="CZ813" s="13" t="s">
        <v>29</v>
      </c>
      <c r="DA813" s="13">
        <v>50</v>
      </c>
      <c r="DB813" s="22">
        <f t="shared" si="328"/>
        <v>0</v>
      </c>
      <c r="DD813" s="24"/>
      <c r="DF813" s="163"/>
      <c r="DH813" s="24"/>
      <c r="DI813" s="447"/>
      <c r="DJ813" s="163"/>
    </row>
    <row r="814" spans="1:114" s="7" customFormat="1">
      <c r="A814" s="277">
        <f t="shared" si="312"/>
        <v>50</v>
      </c>
      <c r="B814" s="21" t="e">
        <f>'Calculateur de trading'!I814/C814/W814</f>
        <v>#DIV/0!</v>
      </c>
      <c r="C814" s="278">
        <f t="shared" si="313"/>
        <v>10</v>
      </c>
      <c r="D814" s="278"/>
      <c r="E814" s="273">
        <f t="shared" si="314"/>
        <v>100</v>
      </c>
      <c r="F814" s="271">
        <f t="shared" si="306"/>
        <v>2</v>
      </c>
      <c r="G814" s="271" t="e">
        <f t="shared" si="307"/>
        <v>#DIV/0!</v>
      </c>
      <c r="H814" s="272">
        <f t="shared" si="308"/>
        <v>20</v>
      </c>
      <c r="I814" s="270"/>
      <c r="J814" s="273">
        <f t="shared" si="315"/>
        <v>200</v>
      </c>
      <c r="K814" s="271">
        <f t="shared" si="309"/>
        <v>4</v>
      </c>
      <c r="L814" s="271" t="e">
        <f t="shared" si="310"/>
        <v>#DIV/0!</v>
      </c>
      <c r="M814" s="272">
        <f t="shared" si="311"/>
        <v>40</v>
      </c>
      <c r="N814" s="389"/>
      <c r="O814" s="455" t="e">
        <f>(A814*B814*W814)+(B814*'Calculateur de trading'!H814)</f>
        <v>#DIV/0!</v>
      </c>
      <c r="P814" s="274" t="e">
        <f>O814/'Déscriptions des trades'!CK814</f>
        <v>#DIV/0!</v>
      </c>
      <c r="Q814" s="456" t="e">
        <f>'Déscriptions des trades'!CK814-O814</f>
        <v>#DIV/0!</v>
      </c>
      <c r="R814" s="466" t="e">
        <f t="shared" si="316"/>
        <v>#DIV/0!</v>
      </c>
      <c r="S814" s="389"/>
      <c r="T814" s="12"/>
      <c r="U814" s="25"/>
      <c r="V814" s="15"/>
      <c r="W814" s="490">
        <f t="shared" si="320"/>
        <v>0</v>
      </c>
      <c r="X814" s="21" t="e">
        <f>W814*U814/'Déscriptions des trades'!CK814*'Déscriptions des trades'!B814</f>
        <v>#DIV/0!</v>
      </c>
      <c r="Y814" s="459"/>
      <c r="Z814" s="389"/>
      <c r="AA814" s="23">
        <f t="shared" si="317"/>
        <v>0.1</v>
      </c>
      <c r="AB814" s="17" t="e">
        <f>(AA814*'Déscriptions des trades'!U814*'Déscriptions des trades'!B814/'Déscriptions des trades'!CK814)*'Déscriptions des trades'!W814</f>
        <v>#DIV/0!</v>
      </c>
      <c r="AC814" s="265" t="e">
        <f>AB814*'Déscriptions des trades'!CK814</f>
        <v>#DIV/0!</v>
      </c>
      <c r="AD814" s="266" t="e">
        <f>'Déscriptions des trades'!CK814-AC814</f>
        <v>#DIV/0!</v>
      </c>
      <c r="AE814" s="389"/>
      <c r="AF814" s="399">
        <v>810</v>
      </c>
      <c r="AG814" s="389"/>
      <c r="AH814" s="20"/>
      <c r="AI814" s="303"/>
      <c r="AJ814" s="307"/>
      <c r="AK814" s="161"/>
      <c r="AL814" s="305"/>
      <c r="AM814" s="305"/>
      <c r="AN814" s="162"/>
      <c r="AO814" s="439"/>
      <c r="AP814" s="162"/>
      <c r="AQ814" s="113"/>
      <c r="AR814" s="113"/>
      <c r="AS814" s="384"/>
      <c r="AT814" s="306"/>
      <c r="AU814" s="306"/>
      <c r="AV814" s="160"/>
      <c r="AW814" s="158"/>
      <c r="AX814" s="385"/>
      <c r="AY814" s="453"/>
      <c r="AZ814" s="165"/>
      <c r="BA814" s="301"/>
      <c r="BB814" s="165"/>
      <c r="BC814" s="301"/>
      <c r="BD814" s="165"/>
      <c r="BE814" s="302"/>
      <c r="BF814" s="302"/>
      <c r="BG814" s="165"/>
      <c r="BH814" s="303"/>
      <c r="BI814" s="165"/>
      <c r="BJ814" s="304"/>
      <c r="BK814" s="394"/>
      <c r="BL814" s="302"/>
      <c r="BM814" s="302"/>
      <c r="BN814" s="394"/>
      <c r="BO814" s="302"/>
      <c r="BP814" s="13"/>
      <c r="BQ814" s="302"/>
      <c r="BR814" s="13"/>
      <c r="BS814" s="302"/>
      <c r="BT814" s="13"/>
      <c r="BU814" s="302"/>
      <c r="BV814" s="386"/>
      <c r="BW814" s="303"/>
      <c r="BX814" s="303"/>
      <c r="BY814" s="302"/>
      <c r="BZ814" s="302"/>
      <c r="CA814" s="387"/>
      <c r="CB814" s="395"/>
      <c r="CC814" s="12"/>
      <c r="CD814" s="304"/>
      <c r="CE814" s="14"/>
      <c r="CF814" s="395"/>
      <c r="CG814" s="397"/>
      <c r="CH814" s="300">
        <f t="shared" si="321"/>
        <v>0</v>
      </c>
      <c r="CI814" s="26"/>
      <c r="CJ814" s="17">
        <f t="shared" si="318"/>
        <v>0</v>
      </c>
      <c r="CK814" s="18">
        <f t="shared" si="329"/>
        <v>12.89</v>
      </c>
      <c r="CM814" s="164"/>
      <c r="CN814" s="302"/>
      <c r="CO814" s="13">
        <f t="shared" si="322"/>
        <v>0</v>
      </c>
      <c r="CP814" s="302"/>
      <c r="CQ814" s="13">
        <f t="shared" si="323"/>
        <v>0</v>
      </c>
      <c r="CR814" s="302"/>
      <c r="CS814" s="13">
        <f t="shared" si="324"/>
        <v>0</v>
      </c>
      <c r="CT814" s="302"/>
      <c r="CU814" s="13">
        <f t="shared" si="319"/>
        <v>0</v>
      </c>
      <c r="CV814" s="302"/>
      <c r="CW814" s="13">
        <f t="shared" si="325"/>
        <v>0</v>
      </c>
      <c r="CX814" s="13">
        <f t="shared" si="326"/>
        <v>0</v>
      </c>
      <c r="CY814" s="251">
        <f t="shared" si="327"/>
        <v>0</v>
      </c>
      <c r="CZ814" s="13" t="s">
        <v>29</v>
      </c>
      <c r="DA814" s="13">
        <v>50</v>
      </c>
      <c r="DB814" s="22">
        <f t="shared" si="328"/>
        <v>0</v>
      </c>
      <c r="DD814" s="24"/>
      <c r="DF814" s="163"/>
      <c r="DH814" s="24"/>
      <c r="DI814" s="447"/>
      <c r="DJ814" s="163"/>
    </row>
    <row r="815" spans="1:114" s="7" customFormat="1">
      <c r="A815" s="277">
        <f t="shared" si="312"/>
        <v>50</v>
      </c>
      <c r="B815" s="21" t="e">
        <f>'Calculateur de trading'!I815/C815/W815</f>
        <v>#DIV/0!</v>
      </c>
      <c r="C815" s="278">
        <f t="shared" si="313"/>
        <v>10</v>
      </c>
      <c r="D815" s="426"/>
      <c r="E815" s="273">
        <f t="shared" si="314"/>
        <v>100</v>
      </c>
      <c r="F815" s="271">
        <f t="shared" si="306"/>
        <v>2</v>
      </c>
      <c r="G815" s="271" t="e">
        <f t="shared" si="307"/>
        <v>#DIV/0!</v>
      </c>
      <c r="H815" s="272">
        <f t="shared" si="308"/>
        <v>20</v>
      </c>
      <c r="I815" s="270"/>
      <c r="J815" s="273">
        <f t="shared" si="315"/>
        <v>200</v>
      </c>
      <c r="K815" s="271">
        <f t="shared" si="309"/>
        <v>4</v>
      </c>
      <c r="L815" s="271" t="e">
        <f t="shared" si="310"/>
        <v>#DIV/0!</v>
      </c>
      <c r="M815" s="272">
        <f t="shared" si="311"/>
        <v>40</v>
      </c>
      <c r="N815" s="389"/>
      <c r="O815" s="455" t="e">
        <f>(A815*B815*W815)+(B815*'Calculateur de trading'!H815)</f>
        <v>#DIV/0!</v>
      </c>
      <c r="P815" s="274" t="e">
        <f>O815/'Déscriptions des trades'!CK815</f>
        <v>#DIV/0!</v>
      </c>
      <c r="Q815" s="456" t="e">
        <f>'Déscriptions des trades'!CK815-O815</f>
        <v>#DIV/0!</v>
      </c>
      <c r="R815" s="466" t="e">
        <f t="shared" si="316"/>
        <v>#DIV/0!</v>
      </c>
      <c r="S815" s="389"/>
      <c r="T815" s="12"/>
      <c r="U815" s="25"/>
      <c r="V815" s="15"/>
      <c r="W815" s="490">
        <f t="shared" si="320"/>
        <v>0</v>
      </c>
      <c r="X815" s="21" t="e">
        <f>W815*U815/'Déscriptions des trades'!CK815*'Déscriptions des trades'!B815</f>
        <v>#DIV/0!</v>
      </c>
      <c r="Y815" s="459"/>
      <c r="Z815" s="389"/>
      <c r="AA815" s="23">
        <f t="shared" si="317"/>
        <v>0.1</v>
      </c>
      <c r="AB815" s="17" t="e">
        <f>(AA815*'Déscriptions des trades'!U815*'Déscriptions des trades'!B815/'Déscriptions des trades'!CK815)*'Déscriptions des trades'!W815</f>
        <v>#DIV/0!</v>
      </c>
      <c r="AC815" s="265" t="e">
        <f>AB815*'Déscriptions des trades'!CK815</f>
        <v>#DIV/0!</v>
      </c>
      <c r="AD815" s="266" t="e">
        <f>'Déscriptions des trades'!CK815-AC815</f>
        <v>#DIV/0!</v>
      </c>
      <c r="AE815" s="389"/>
      <c r="AF815" s="399">
        <v>811</v>
      </c>
      <c r="AG815" s="389"/>
      <c r="AH815" s="20"/>
      <c r="AI815" s="303"/>
      <c r="AJ815" s="307"/>
      <c r="AK815" s="161"/>
      <c r="AL815" s="305"/>
      <c r="AM815" s="305"/>
      <c r="AN815" s="162"/>
      <c r="AO815" s="439"/>
      <c r="AP815" s="162"/>
      <c r="AQ815" s="113"/>
      <c r="AR815" s="113"/>
      <c r="AS815" s="384"/>
      <c r="AT815" s="306"/>
      <c r="AU815" s="306"/>
      <c r="AV815" s="160"/>
      <c r="AW815" s="158"/>
      <c r="AX815" s="385"/>
      <c r="AY815" s="453"/>
      <c r="AZ815" s="165"/>
      <c r="BA815" s="301"/>
      <c r="BB815" s="165"/>
      <c r="BC815" s="301"/>
      <c r="BD815" s="165"/>
      <c r="BE815" s="302"/>
      <c r="BF815" s="302"/>
      <c r="BG815" s="165"/>
      <c r="BH815" s="303"/>
      <c r="BI815" s="165"/>
      <c r="BJ815" s="304"/>
      <c r="BK815" s="394"/>
      <c r="BL815" s="302"/>
      <c r="BM815" s="302"/>
      <c r="BN815" s="394"/>
      <c r="BO815" s="302"/>
      <c r="BP815" s="13"/>
      <c r="BQ815" s="302"/>
      <c r="BR815" s="13"/>
      <c r="BS815" s="302"/>
      <c r="BT815" s="13"/>
      <c r="BU815" s="302"/>
      <c r="BV815" s="386"/>
      <c r="BW815" s="303"/>
      <c r="BX815" s="303"/>
      <c r="BY815" s="302"/>
      <c r="BZ815" s="302"/>
      <c r="CA815" s="387"/>
      <c r="CB815" s="395"/>
      <c r="CC815" s="12"/>
      <c r="CD815" s="304"/>
      <c r="CE815" s="14"/>
      <c r="CF815" s="395"/>
      <c r="CG815" s="397"/>
      <c r="CH815" s="300">
        <f t="shared" si="321"/>
        <v>0</v>
      </c>
      <c r="CI815" s="26"/>
      <c r="CJ815" s="17">
        <f t="shared" si="318"/>
        <v>0</v>
      </c>
      <c r="CK815" s="18">
        <f t="shared" si="329"/>
        <v>12.89</v>
      </c>
      <c r="CM815" s="164"/>
      <c r="CN815" s="302"/>
      <c r="CO815" s="13">
        <f t="shared" si="322"/>
        <v>0</v>
      </c>
      <c r="CP815" s="302"/>
      <c r="CQ815" s="13">
        <f t="shared" si="323"/>
        <v>0</v>
      </c>
      <c r="CR815" s="302"/>
      <c r="CS815" s="13">
        <f t="shared" si="324"/>
        <v>0</v>
      </c>
      <c r="CT815" s="302"/>
      <c r="CU815" s="13">
        <f t="shared" si="319"/>
        <v>0</v>
      </c>
      <c r="CV815" s="302"/>
      <c r="CW815" s="13">
        <f t="shared" si="325"/>
        <v>0</v>
      </c>
      <c r="CX815" s="13">
        <f t="shared" si="326"/>
        <v>0</v>
      </c>
      <c r="CY815" s="251">
        <f t="shared" si="327"/>
        <v>0</v>
      </c>
      <c r="CZ815" s="13" t="s">
        <v>29</v>
      </c>
      <c r="DA815" s="13">
        <v>50</v>
      </c>
      <c r="DB815" s="22">
        <f t="shared" si="328"/>
        <v>0</v>
      </c>
      <c r="DD815" s="24"/>
      <c r="DF815" s="163"/>
      <c r="DH815" s="24"/>
      <c r="DI815" s="447"/>
      <c r="DJ815" s="163"/>
    </row>
    <row r="816" spans="1:114" s="7" customFormat="1">
      <c r="A816" s="277">
        <f t="shared" si="312"/>
        <v>50</v>
      </c>
      <c r="B816" s="21" t="e">
        <f>'Calculateur de trading'!I816/C816/W816</f>
        <v>#DIV/0!</v>
      </c>
      <c r="C816" s="278">
        <f t="shared" si="313"/>
        <v>10</v>
      </c>
      <c r="D816" s="278"/>
      <c r="E816" s="273">
        <f t="shared" si="314"/>
        <v>100</v>
      </c>
      <c r="F816" s="271">
        <f t="shared" si="306"/>
        <v>2</v>
      </c>
      <c r="G816" s="271" t="e">
        <f t="shared" si="307"/>
        <v>#DIV/0!</v>
      </c>
      <c r="H816" s="272">
        <f t="shared" si="308"/>
        <v>20</v>
      </c>
      <c r="I816" s="270"/>
      <c r="J816" s="273">
        <f t="shared" si="315"/>
        <v>200</v>
      </c>
      <c r="K816" s="271">
        <f t="shared" si="309"/>
        <v>4</v>
      </c>
      <c r="L816" s="271" t="e">
        <f t="shared" si="310"/>
        <v>#DIV/0!</v>
      </c>
      <c r="M816" s="272">
        <f t="shared" si="311"/>
        <v>40</v>
      </c>
      <c r="N816" s="389"/>
      <c r="O816" s="455" t="e">
        <f>(A816*B816*W816)+(B816*'Calculateur de trading'!H816)</f>
        <v>#DIV/0!</v>
      </c>
      <c r="P816" s="274" t="e">
        <f>O816/'Déscriptions des trades'!CK816</f>
        <v>#DIV/0!</v>
      </c>
      <c r="Q816" s="456" t="e">
        <f>'Déscriptions des trades'!CK816-O816</f>
        <v>#DIV/0!</v>
      </c>
      <c r="R816" s="466" t="e">
        <f t="shared" si="316"/>
        <v>#DIV/0!</v>
      </c>
      <c r="S816" s="389"/>
      <c r="T816" s="12"/>
      <c r="U816" s="25"/>
      <c r="V816" s="15"/>
      <c r="W816" s="490">
        <f t="shared" si="320"/>
        <v>0</v>
      </c>
      <c r="X816" s="21" t="e">
        <f>W816*U816/'Déscriptions des trades'!CK816*'Déscriptions des trades'!B816</f>
        <v>#DIV/0!</v>
      </c>
      <c r="Y816" s="459"/>
      <c r="Z816" s="389"/>
      <c r="AA816" s="23">
        <f t="shared" si="317"/>
        <v>0.1</v>
      </c>
      <c r="AB816" s="17" t="e">
        <f>(AA816*'Déscriptions des trades'!U816*'Déscriptions des trades'!B816/'Déscriptions des trades'!CK816)*'Déscriptions des trades'!W816</f>
        <v>#DIV/0!</v>
      </c>
      <c r="AC816" s="265" t="e">
        <f>AB816*'Déscriptions des trades'!CK816</f>
        <v>#DIV/0!</v>
      </c>
      <c r="AD816" s="266" t="e">
        <f>'Déscriptions des trades'!CK816-AC816</f>
        <v>#DIV/0!</v>
      </c>
      <c r="AE816" s="389"/>
      <c r="AF816" s="399">
        <v>812</v>
      </c>
      <c r="AG816" s="389"/>
      <c r="AH816" s="20"/>
      <c r="AI816" s="303"/>
      <c r="AJ816" s="307"/>
      <c r="AK816" s="161"/>
      <c r="AL816" s="305"/>
      <c r="AM816" s="305"/>
      <c r="AN816" s="162"/>
      <c r="AO816" s="439"/>
      <c r="AP816" s="162"/>
      <c r="AQ816" s="113"/>
      <c r="AR816" s="113"/>
      <c r="AS816" s="384"/>
      <c r="AT816" s="306"/>
      <c r="AU816" s="306"/>
      <c r="AV816" s="160"/>
      <c r="AW816" s="158"/>
      <c r="AX816" s="385"/>
      <c r="AY816" s="453"/>
      <c r="AZ816" s="165"/>
      <c r="BA816" s="301"/>
      <c r="BB816" s="165"/>
      <c r="BC816" s="301"/>
      <c r="BD816" s="165"/>
      <c r="BE816" s="302"/>
      <c r="BF816" s="302"/>
      <c r="BG816" s="165"/>
      <c r="BH816" s="303"/>
      <c r="BI816" s="165"/>
      <c r="BJ816" s="304"/>
      <c r="BK816" s="394"/>
      <c r="BL816" s="302"/>
      <c r="BM816" s="302"/>
      <c r="BN816" s="394"/>
      <c r="BO816" s="302"/>
      <c r="BP816" s="13"/>
      <c r="BQ816" s="302"/>
      <c r="BR816" s="13"/>
      <c r="BS816" s="302"/>
      <c r="BT816" s="13"/>
      <c r="BU816" s="302"/>
      <c r="BV816" s="386"/>
      <c r="BW816" s="303"/>
      <c r="BX816" s="303"/>
      <c r="BY816" s="302"/>
      <c r="BZ816" s="302"/>
      <c r="CA816" s="387"/>
      <c r="CB816" s="395"/>
      <c r="CC816" s="12"/>
      <c r="CD816" s="304"/>
      <c r="CE816" s="14"/>
      <c r="CF816" s="395"/>
      <c r="CG816" s="397"/>
      <c r="CH816" s="300">
        <f t="shared" si="321"/>
        <v>0</v>
      </c>
      <c r="CI816" s="26"/>
      <c r="CJ816" s="17">
        <f t="shared" si="318"/>
        <v>0</v>
      </c>
      <c r="CK816" s="18">
        <f t="shared" si="329"/>
        <v>12.89</v>
      </c>
      <c r="CM816" s="164"/>
      <c r="CN816" s="302"/>
      <c r="CO816" s="13">
        <f t="shared" si="322"/>
        <v>0</v>
      </c>
      <c r="CP816" s="302"/>
      <c r="CQ816" s="13">
        <f t="shared" si="323"/>
        <v>0</v>
      </c>
      <c r="CR816" s="302"/>
      <c r="CS816" s="13">
        <f t="shared" si="324"/>
        <v>0</v>
      </c>
      <c r="CT816" s="302"/>
      <c r="CU816" s="13">
        <f t="shared" si="319"/>
        <v>0</v>
      </c>
      <c r="CV816" s="302"/>
      <c r="CW816" s="13">
        <f t="shared" si="325"/>
        <v>0</v>
      </c>
      <c r="CX816" s="13">
        <f t="shared" si="326"/>
        <v>0</v>
      </c>
      <c r="CY816" s="251">
        <f t="shared" si="327"/>
        <v>0</v>
      </c>
      <c r="CZ816" s="13" t="s">
        <v>29</v>
      </c>
      <c r="DA816" s="13">
        <v>50</v>
      </c>
      <c r="DB816" s="22">
        <f t="shared" si="328"/>
        <v>0</v>
      </c>
      <c r="DD816" s="24"/>
      <c r="DF816" s="163"/>
      <c r="DH816" s="24"/>
      <c r="DI816" s="447"/>
      <c r="DJ816" s="163"/>
    </row>
    <row r="817" spans="1:114" s="7" customFormat="1">
      <c r="A817" s="277">
        <f t="shared" si="312"/>
        <v>50</v>
      </c>
      <c r="B817" s="21" t="e">
        <f>'Calculateur de trading'!I817/C817/W817</f>
        <v>#DIV/0!</v>
      </c>
      <c r="C817" s="278">
        <f t="shared" si="313"/>
        <v>10</v>
      </c>
      <c r="D817" s="426"/>
      <c r="E817" s="273">
        <f t="shared" si="314"/>
        <v>100</v>
      </c>
      <c r="F817" s="271">
        <f t="shared" si="306"/>
        <v>2</v>
      </c>
      <c r="G817" s="271" t="e">
        <f t="shared" si="307"/>
        <v>#DIV/0!</v>
      </c>
      <c r="H817" s="272">
        <f t="shared" si="308"/>
        <v>20</v>
      </c>
      <c r="I817" s="270"/>
      <c r="J817" s="273">
        <f t="shared" si="315"/>
        <v>200</v>
      </c>
      <c r="K817" s="271">
        <f t="shared" si="309"/>
        <v>4</v>
      </c>
      <c r="L817" s="271" t="e">
        <f t="shared" si="310"/>
        <v>#DIV/0!</v>
      </c>
      <c r="M817" s="272">
        <f t="shared" si="311"/>
        <v>40</v>
      </c>
      <c r="N817" s="389"/>
      <c r="O817" s="455" t="e">
        <f>(A817*B817*W817)+(B817*'Calculateur de trading'!H817)</f>
        <v>#DIV/0!</v>
      </c>
      <c r="P817" s="274" t="e">
        <f>O817/'Déscriptions des trades'!CK817</f>
        <v>#DIV/0!</v>
      </c>
      <c r="Q817" s="456" t="e">
        <f>'Déscriptions des trades'!CK817-O817</f>
        <v>#DIV/0!</v>
      </c>
      <c r="R817" s="466" t="e">
        <f t="shared" si="316"/>
        <v>#DIV/0!</v>
      </c>
      <c r="S817" s="389"/>
      <c r="T817" s="12"/>
      <c r="U817" s="25"/>
      <c r="V817" s="15"/>
      <c r="W817" s="490">
        <f t="shared" si="320"/>
        <v>0</v>
      </c>
      <c r="X817" s="21" t="e">
        <f>W817*U817/'Déscriptions des trades'!CK817*'Déscriptions des trades'!B817</f>
        <v>#DIV/0!</v>
      </c>
      <c r="Y817" s="459"/>
      <c r="Z817" s="389"/>
      <c r="AA817" s="23">
        <f t="shared" si="317"/>
        <v>0.1</v>
      </c>
      <c r="AB817" s="17" t="e">
        <f>(AA817*'Déscriptions des trades'!U817*'Déscriptions des trades'!B817/'Déscriptions des trades'!CK817)*'Déscriptions des trades'!W817</f>
        <v>#DIV/0!</v>
      </c>
      <c r="AC817" s="265" t="e">
        <f>AB817*'Déscriptions des trades'!CK817</f>
        <v>#DIV/0!</v>
      </c>
      <c r="AD817" s="266" t="e">
        <f>'Déscriptions des trades'!CK817-AC817</f>
        <v>#DIV/0!</v>
      </c>
      <c r="AE817" s="389"/>
      <c r="AF817" s="399">
        <v>813</v>
      </c>
      <c r="AG817" s="389"/>
      <c r="AH817" s="20"/>
      <c r="AI817" s="303"/>
      <c r="AJ817" s="307"/>
      <c r="AK817" s="161"/>
      <c r="AL817" s="305"/>
      <c r="AM817" s="305"/>
      <c r="AN817" s="162"/>
      <c r="AO817" s="439"/>
      <c r="AP817" s="162"/>
      <c r="AQ817" s="113"/>
      <c r="AR817" s="113"/>
      <c r="AS817" s="384"/>
      <c r="AT817" s="306"/>
      <c r="AU817" s="306"/>
      <c r="AV817" s="160"/>
      <c r="AW817" s="158"/>
      <c r="AX817" s="385"/>
      <c r="AY817" s="453"/>
      <c r="AZ817" s="165"/>
      <c r="BA817" s="301"/>
      <c r="BB817" s="165"/>
      <c r="BC817" s="301"/>
      <c r="BD817" s="165"/>
      <c r="BE817" s="302"/>
      <c r="BF817" s="302"/>
      <c r="BG817" s="165"/>
      <c r="BH817" s="303"/>
      <c r="BI817" s="165"/>
      <c r="BJ817" s="304"/>
      <c r="BK817" s="394"/>
      <c r="BL817" s="302"/>
      <c r="BM817" s="302"/>
      <c r="BN817" s="394"/>
      <c r="BO817" s="302"/>
      <c r="BP817" s="13"/>
      <c r="BQ817" s="302"/>
      <c r="BR817" s="13"/>
      <c r="BS817" s="302"/>
      <c r="BT817" s="13"/>
      <c r="BU817" s="302"/>
      <c r="BV817" s="386"/>
      <c r="BW817" s="303"/>
      <c r="BX817" s="303"/>
      <c r="BY817" s="302"/>
      <c r="BZ817" s="302"/>
      <c r="CA817" s="387"/>
      <c r="CB817" s="395"/>
      <c r="CC817" s="12"/>
      <c r="CD817" s="304"/>
      <c r="CE817" s="14"/>
      <c r="CF817" s="395"/>
      <c r="CG817" s="397"/>
      <c r="CH817" s="300">
        <f t="shared" si="321"/>
        <v>0</v>
      </c>
      <c r="CI817" s="26"/>
      <c r="CJ817" s="17">
        <f t="shared" si="318"/>
        <v>0</v>
      </c>
      <c r="CK817" s="18">
        <f t="shared" si="329"/>
        <v>12.89</v>
      </c>
      <c r="CM817" s="164"/>
      <c r="CN817" s="302"/>
      <c r="CO817" s="13">
        <f t="shared" si="322"/>
        <v>0</v>
      </c>
      <c r="CP817" s="302"/>
      <c r="CQ817" s="13">
        <f t="shared" si="323"/>
        <v>0</v>
      </c>
      <c r="CR817" s="302"/>
      <c r="CS817" s="13">
        <f t="shared" si="324"/>
        <v>0</v>
      </c>
      <c r="CT817" s="302"/>
      <c r="CU817" s="13">
        <f t="shared" si="319"/>
        <v>0</v>
      </c>
      <c r="CV817" s="302"/>
      <c r="CW817" s="13">
        <f t="shared" si="325"/>
        <v>0</v>
      </c>
      <c r="CX817" s="13">
        <f t="shared" si="326"/>
        <v>0</v>
      </c>
      <c r="CY817" s="251">
        <f t="shared" si="327"/>
        <v>0</v>
      </c>
      <c r="CZ817" s="13" t="s">
        <v>29</v>
      </c>
      <c r="DA817" s="13">
        <v>50</v>
      </c>
      <c r="DB817" s="22">
        <f t="shared" si="328"/>
        <v>0</v>
      </c>
      <c r="DD817" s="24"/>
      <c r="DF817" s="163"/>
      <c r="DH817" s="24"/>
      <c r="DI817" s="447"/>
      <c r="DJ817" s="163"/>
    </row>
    <row r="818" spans="1:114" s="7" customFormat="1">
      <c r="A818" s="277">
        <f t="shared" si="312"/>
        <v>50</v>
      </c>
      <c r="B818" s="21" t="e">
        <f>'Calculateur de trading'!I818/C818/W818</f>
        <v>#DIV/0!</v>
      </c>
      <c r="C818" s="278">
        <f t="shared" si="313"/>
        <v>10</v>
      </c>
      <c r="D818" s="426"/>
      <c r="E818" s="273">
        <f t="shared" si="314"/>
        <v>100</v>
      </c>
      <c r="F818" s="271">
        <f t="shared" si="306"/>
        <v>2</v>
      </c>
      <c r="G818" s="271" t="e">
        <f t="shared" si="307"/>
        <v>#DIV/0!</v>
      </c>
      <c r="H818" s="272">
        <f t="shared" si="308"/>
        <v>20</v>
      </c>
      <c r="I818" s="270"/>
      <c r="J818" s="273">
        <f t="shared" si="315"/>
        <v>200</v>
      </c>
      <c r="K818" s="271">
        <f t="shared" si="309"/>
        <v>4</v>
      </c>
      <c r="L818" s="271" t="e">
        <f t="shared" si="310"/>
        <v>#DIV/0!</v>
      </c>
      <c r="M818" s="272">
        <f t="shared" si="311"/>
        <v>40</v>
      </c>
      <c r="N818" s="389"/>
      <c r="O818" s="455" t="e">
        <f>(A818*B818*W818)+(B818*'Calculateur de trading'!H818)</f>
        <v>#DIV/0!</v>
      </c>
      <c r="P818" s="274" t="e">
        <f>O818/'Déscriptions des trades'!CK818</f>
        <v>#DIV/0!</v>
      </c>
      <c r="Q818" s="456" t="e">
        <f>'Déscriptions des trades'!CK818-O818</f>
        <v>#DIV/0!</v>
      </c>
      <c r="R818" s="466" t="e">
        <f t="shared" si="316"/>
        <v>#DIV/0!</v>
      </c>
      <c r="S818" s="389"/>
      <c r="T818" s="12"/>
      <c r="U818" s="25"/>
      <c r="V818" s="15"/>
      <c r="W818" s="490">
        <f t="shared" si="320"/>
        <v>0</v>
      </c>
      <c r="X818" s="21" t="e">
        <f>W818*U818/'Déscriptions des trades'!CK818*'Déscriptions des trades'!B818</f>
        <v>#DIV/0!</v>
      </c>
      <c r="Y818" s="459"/>
      <c r="Z818" s="389"/>
      <c r="AA818" s="23">
        <f t="shared" si="317"/>
        <v>0.1</v>
      </c>
      <c r="AB818" s="17" t="e">
        <f>(AA818*'Déscriptions des trades'!U818*'Déscriptions des trades'!B818/'Déscriptions des trades'!CK818)*'Déscriptions des trades'!W818</f>
        <v>#DIV/0!</v>
      </c>
      <c r="AC818" s="265" t="e">
        <f>AB818*'Déscriptions des trades'!CK818</f>
        <v>#DIV/0!</v>
      </c>
      <c r="AD818" s="266" t="e">
        <f>'Déscriptions des trades'!CK818-AC818</f>
        <v>#DIV/0!</v>
      </c>
      <c r="AE818" s="389"/>
      <c r="AF818" s="399">
        <v>814</v>
      </c>
      <c r="AG818" s="389"/>
      <c r="AH818" s="20"/>
      <c r="AI818" s="303"/>
      <c r="AJ818" s="307"/>
      <c r="AK818" s="161"/>
      <c r="AL818" s="305"/>
      <c r="AM818" s="305"/>
      <c r="AN818" s="162"/>
      <c r="AO818" s="439"/>
      <c r="AP818" s="162"/>
      <c r="AQ818" s="113"/>
      <c r="AR818" s="113"/>
      <c r="AS818" s="384"/>
      <c r="AT818" s="306"/>
      <c r="AU818" s="306"/>
      <c r="AV818" s="160"/>
      <c r="AW818" s="158"/>
      <c r="AX818" s="385"/>
      <c r="AY818" s="453"/>
      <c r="AZ818" s="165"/>
      <c r="BA818" s="301"/>
      <c r="BB818" s="165"/>
      <c r="BC818" s="301"/>
      <c r="BD818" s="165"/>
      <c r="BE818" s="302"/>
      <c r="BF818" s="302"/>
      <c r="BG818" s="165"/>
      <c r="BH818" s="303"/>
      <c r="BI818" s="165"/>
      <c r="BJ818" s="304"/>
      <c r="BK818" s="394"/>
      <c r="BL818" s="302"/>
      <c r="BM818" s="302"/>
      <c r="BN818" s="394"/>
      <c r="BO818" s="302"/>
      <c r="BP818" s="13"/>
      <c r="BQ818" s="302"/>
      <c r="BR818" s="13"/>
      <c r="BS818" s="302"/>
      <c r="BT818" s="13"/>
      <c r="BU818" s="302"/>
      <c r="BV818" s="386"/>
      <c r="BW818" s="303"/>
      <c r="BX818" s="303"/>
      <c r="BY818" s="302"/>
      <c r="BZ818" s="302"/>
      <c r="CA818" s="387"/>
      <c r="CB818" s="395"/>
      <c r="CC818" s="12"/>
      <c r="CD818" s="304"/>
      <c r="CE818" s="14"/>
      <c r="CF818" s="395"/>
      <c r="CG818" s="397"/>
      <c r="CH818" s="300">
        <f t="shared" si="321"/>
        <v>0</v>
      </c>
      <c r="CI818" s="26"/>
      <c r="CJ818" s="17">
        <f t="shared" si="318"/>
        <v>0</v>
      </c>
      <c r="CK818" s="18">
        <f t="shared" si="329"/>
        <v>12.89</v>
      </c>
      <c r="CM818" s="164"/>
      <c r="CN818" s="302"/>
      <c r="CO818" s="13">
        <f t="shared" si="322"/>
        <v>0</v>
      </c>
      <c r="CP818" s="302"/>
      <c r="CQ818" s="13">
        <f t="shared" si="323"/>
        <v>0</v>
      </c>
      <c r="CR818" s="302"/>
      <c r="CS818" s="13">
        <f t="shared" si="324"/>
        <v>0</v>
      </c>
      <c r="CT818" s="302"/>
      <c r="CU818" s="13">
        <f t="shared" si="319"/>
        <v>0</v>
      </c>
      <c r="CV818" s="302"/>
      <c r="CW818" s="13">
        <f t="shared" si="325"/>
        <v>0</v>
      </c>
      <c r="CX818" s="13">
        <f t="shared" si="326"/>
        <v>0</v>
      </c>
      <c r="CY818" s="251">
        <f t="shared" si="327"/>
        <v>0</v>
      </c>
      <c r="CZ818" s="13" t="s">
        <v>29</v>
      </c>
      <c r="DA818" s="13">
        <v>50</v>
      </c>
      <c r="DB818" s="22">
        <f t="shared" si="328"/>
        <v>0</v>
      </c>
      <c r="DD818" s="24"/>
      <c r="DF818" s="163"/>
      <c r="DH818" s="24"/>
      <c r="DI818" s="447"/>
      <c r="DJ818" s="163"/>
    </row>
    <row r="819" spans="1:114" s="7" customFormat="1">
      <c r="A819" s="277">
        <f t="shared" si="312"/>
        <v>50</v>
      </c>
      <c r="B819" s="21" t="e">
        <f>'Calculateur de trading'!I819/C819/W819</f>
        <v>#DIV/0!</v>
      </c>
      <c r="C819" s="278">
        <f t="shared" si="313"/>
        <v>10</v>
      </c>
      <c r="D819" s="278"/>
      <c r="E819" s="273">
        <f t="shared" si="314"/>
        <v>100</v>
      </c>
      <c r="F819" s="271">
        <f t="shared" si="306"/>
        <v>2</v>
      </c>
      <c r="G819" s="271" t="e">
        <f t="shared" si="307"/>
        <v>#DIV/0!</v>
      </c>
      <c r="H819" s="272">
        <f t="shared" si="308"/>
        <v>20</v>
      </c>
      <c r="I819" s="270"/>
      <c r="J819" s="273">
        <f t="shared" si="315"/>
        <v>200</v>
      </c>
      <c r="K819" s="271">
        <f t="shared" si="309"/>
        <v>4</v>
      </c>
      <c r="L819" s="271" t="e">
        <f t="shared" si="310"/>
        <v>#DIV/0!</v>
      </c>
      <c r="M819" s="272">
        <f t="shared" si="311"/>
        <v>40</v>
      </c>
      <c r="N819" s="389"/>
      <c r="O819" s="455" t="e">
        <f>(A819*B819*W819)+(B819*'Calculateur de trading'!H819)</f>
        <v>#DIV/0!</v>
      </c>
      <c r="P819" s="274" t="e">
        <f>O819/'Déscriptions des trades'!CK819</f>
        <v>#DIV/0!</v>
      </c>
      <c r="Q819" s="456" t="e">
        <f>'Déscriptions des trades'!CK819-O819</f>
        <v>#DIV/0!</v>
      </c>
      <c r="R819" s="466" t="e">
        <f t="shared" si="316"/>
        <v>#DIV/0!</v>
      </c>
      <c r="S819" s="389"/>
      <c r="T819" s="12"/>
      <c r="U819" s="25"/>
      <c r="V819" s="15"/>
      <c r="W819" s="490">
        <f t="shared" si="320"/>
        <v>0</v>
      </c>
      <c r="X819" s="21" t="e">
        <f>W819*U819/'Déscriptions des trades'!CK819*'Déscriptions des trades'!B819</f>
        <v>#DIV/0!</v>
      </c>
      <c r="Y819" s="459"/>
      <c r="Z819" s="389"/>
      <c r="AA819" s="23">
        <f t="shared" si="317"/>
        <v>0.1</v>
      </c>
      <c r="AB819" s="17" t="e">
        <f>(AA819*'Déscriptions des trades'!U819*'Déscriptions des trades'!B819/'Déscriptions des trades'!CK819)*'Déscriptions des trades'!W819</f>
        <v>#DIV/0!</v>
      </c>
      <c r="AC819" s="265" t="e">
        <f>AB819*'Déscriptions des trades'!CK819</f>
        <v>#DIV/0!</v>
      </c>
      <c r="AD819" s="266" t="e">
        <f>'Déscriptions des trades'!CK819-AC819</f>
        <v>#DIV/0!</v>
      </c>
      <c r="AE819" s="389"/>
      <c r="AF819" s="399">
        <v>815</v>
      </c>
      <c r="AG819" s="389"/>
      <c r="AH819" s="20"/>
      <c r="AI819" s="303"/>
      <c r="AJ819" s="307"/>
      <c r="AK819" s="161"/>
      <c r="AL819" s="305"/>
      <c r="AM819" s="305"/>
      <c r="AN819" s="162"/>
      <c r="AO819" s="439"/>
      <c r="AP819" s="162"/>
      <c r="AQ819" s="113"/>
      <c r="AR819" s="113"/>
      <c r="AS819" s="384"/>
      <c r="AT819" s="306"/>
      <c r="AU819" s="306"/>
      <c r="AV819" s="160"/>
      <c r="AW819" s="158"/>
      <c r="AX819" s="385"/>
      <c r="AY819" s="453"/>
      <c r="AZ819" s="165"/>
      <c r="BA819" s="301"/>
      <c r="BB819" s="165"/>
      <c r="BC819" s="301"/>
      <c r="BD819" s="165"/>
      <c r="BE819" s="302"/>
      <c r="BF819" s="302"/>
      <c r="BG819" s="165"/>
      <c r="BH819" s="303"/>
      <c r="BI819" s="165"/>
      <c r="BJ819" s="304"/>
      <c r="BK819" s="394"/>
      <c r="BL819" s="302"/>
      <c r="BM819" s="302"/>
      <c r="BN819" s="394"/>
      <c r="BO819" s="302"/>
      <c r="BP819" s="13"/>
      <c r="BQ819" s="302"/>
      <c r="BR819" s="13"/>
      <c r="BS819" s="302"/>
      <c r="BT819" s="13"/>
      <c r="BU819" s="302"/>
      <c r="BV819" s="386"/>
      <c r="BW819" s="303"/>
      <c r="BX819" s="303"/>
      <c r="BY819" s="302"/>
      <c r="BZ819" s="302"/>
      <c r="CA819" s="387"/>
      <c r="CB819" s="395"/>
      <c r="CC819" s="12"/>
      <c r="CD819" s="304"/>
      <c r="CE819" s="14"/>
      <c r="CF819" s="395"/>
      <c r="CG819" s="397"/>
      <c r="CH819" s="300">
        <f t="shared" si="321"/>
        <v>0</v>
      </c>
      <c r="CI819" s="26"/>
      <c r="CJ819" s="17">
        <f t="shared" si="318"/>
        <v>0</v>
      </c>
      <c r="CK819" s="18">
        <f t="shared" si="329"/>
        <v>12.89</v>
      </c>
      <c r="CM819" s="164"/>
      <c r="CN819" s="302"/>
      <c r="CO819" s="13">
        <f t="shared" si="322"/>
        <v>0</v>
      </c>
      <c r="CP819" s="302"/>
      <c r="CQ819" s="13">
        <f t="shared" si="323"/>
        <v>0</v>
      </c>
      <c r="CR819" s="302"/>
      <c r="CS819" s="13">
        <f t="shared" si="324"/>
        <v>0</v>
      </c>
      <c r="CT819" s="302"/>
      <c r="CU819" s="13">
        <f t="shared" si="319"/>
        <v>0</v>
      </c>
      <c r="CV819" s="302"/>
      <c r="CW819" s="13">
        <f t="shared" si="325"/>
        <v>0</v>
      </c>
      <c r="CX819" s="13">
        <f t="shared" si="326"/>
        <v>0</v>
      </c>
      <c r="CY819" s="251">
        <f t="shared" si="327"/>
        <v>0</v>
      </c>
      <c r="CZ819" s="13" t="s">
        <v>29</v>
      </c>
      <c r="DA819" s="13">
        <v>50</v>
      </c>
      <c r="DB819" s="22">
        <f t="shared" si="328"/>
        <v>0</v>
      </c>
      <c r="DD819" s="24"/>
      <c r="DF819" s="163"/>
      <c r="DH819" s="24"/>
      <c r="DI819" s="447"/>
      <c r="DJ819" s="163"/>
    </row>
    <row r="820" spans="1:114" s="7" customFormat="1">
      <c r="A820" s="277">
        <f t="shared" si="312"/>
        <v>50</v>
      </c>
      <c r="B820" s="21" t="e">
        <f>'Calculateur de trading'!I820/C820/W820</f>
        <v>#DIV/0!</v>
      </c>
      <c r="C820" s="278">
        <f t="shared" si="313"/>
        <v>10</v>
      </c>
      <c r="D820" s="426"/>
      <c r="E820" s="273">
        <f t="shared" si="314"/>
        <v>100</v>
      </c>
      <c r="F820" s="271">
        <f t="shared" si="306"/>
        <v>2</v>
      </c>
      <c r="G820" s="271" t="e">
        <f t="shared" si="307"/>
        <v>#DIV/0!</v>
      </c>
      <c r="H820" s="272">
        <f t="shared" si="308"/>
        <v>20</v>
      </c>
      <c r="I820" s="270"/>
      <c r="J820" s="273">
        <f t="shared" si="315"/>
        <v>200</v>
      </c>
      <c r="K820" s="271">
        <f t="shared" si="309"/>
        <v>4</v>
      </c>
      <c r="L820" s="271" t="e">
        <f t="shared" si="310"/>
        <v>#DIV/0!</v>
      </c>
      <c r="M820" s="272">
        <f t="shared" si="311"/>
        <v>40</v>
      </c>
      <c r="N820" s="389"/>
      <c r="O820" s="455" t="e">
        <f>(A820*B820*W820)+(B820*'Calculateur de trading'!H820)</f>
        <v>#DIV/0!</v>
      </c>
      <c r="P820" s="274" t="e">
        <f>O820/'Déscriptions des trades'!CK820</f>
        <v>#DIV/0!</v>
      </c>
      <c r="Q820" s="456" t="e">
        <f>'Déscriptions des trades'!CK820-O820</f>
        <v>#DIV/0!</v>
      </c>
      <c r="R820" s="466" t="e">
        <f t="shared" si="316"/>
        <v>#DIV/0!</v>
      </c>
      <c r="S820" s="389"/>
      <c r="T820" s="12"/>
      <c r="U820" s="25"/>
      <c r="V820" s="15"/>
      <c r="W820" s="490">
        <f t="shared" si="320"/>
        <v>0</v>
      </c>
      <c r="X820" s="21" t="e">
        <f>W820*U820/'Déscriptions des trades'!CK820*'Déscriptions des trades'!B820</f>
        <v>#DIV/0!</v>
      </c>
      <c r="Y820" s="459"/>
      <c r="Z820" s="389"/>
      <c r="AA820" s="23">
        <f t="shared" si="317"/>
        <v>0.1</v>
      </c>
      <c r="AB820" s="17" t="e">
        <f>(AA820*'Déscriptions des trades'!U820*'Déscriptions des trades'!B820/'Déscriptions des trades'!CK820)*'Déscriptions des trades'!W820</f>
        <v>#DIV/0!</v>
      </c>
      <c r="AC820" s="265" t="e">
        <f>AB820*'Déscriptions des trades'!CK820</f>
        <v>#DIV/0!</v>
      </c>
      <c r="AD820" s="266" t="e">
        <f>'Déscriptions des trades'!CK820-AC820</f>
        <v>#DIV/0!</v>
      </c>
      <c r="AE820" s="389"/>
      <c r="AF820" s="399">
        <v>816</v>
      </c>
      <c r="AG820" s="389"/>
      <c r="AH820" s="20"/>
      <c r="AI820" s="303"/>
      <c r="AJ820" s="307"/>
      <c r="AK820" s="161"/>
      <c r="AL820" s="305"/>
      <c r="AM820" s="305"/>
      <c r="AN820" s="162"/>
      <c r="AO820" s="439"/>
      <c r="AP820" s="162"/>
      <c r="AQ820" s="113"/>
      <c r="AR820" s="113"/>
      <c r="AS820" s="384"/>
      <c r="AT820" s="306"/>
      <c r="AU820" s="306"/>
      <c r="AV820" s="160"/>
      <c r="AW820" s="158"/>
      <c r="AX820" s="385"/>
      <c r="AY820" s="453"/>
      <c r="AZ820" s="165"/>
      <c r="BA820" s="301"/>
      <c r="BB820" s="165"/>
      <c r="BC820" s="301"/>
      <c r="BD820" s="165"/>
      <c r="BE820" s="302"/>
      <c r="BF820" s="302"/>
      <c r="BG820" s="165"/>
      <c r="BH820" s="303"/>
      <c r="BI820" s="165"/>
      <c r="BJ820" s="304"/>
      <c r="BK820" s="394"/>
      <c r="BL820" s="302"/>
      <c r="BM820" s="302"/>
      <c r="BN820" s="394"/>
      <c r="BO820" s="302"/>
      <c r="BP820" s="13"/>
      <c r="BQ820" s="302"/>
      <c r="BR820" s="13"/>
      <c r="BS820" s="302"/>
      <c r="BT820" s="13"/>
      <c r="BU820" s="302"/>
      <c r="BV820" s="386"/>
      <c r="BW820" s="303"/>
      <c r="BX820" s="303"/>
      <c r="BY820" s="302"/>
      <c r="BZ820" s="302"/>
      <c r="CA820" s="387"/>
      <c r="CB820" s="395"/>
      <c r="CC820" s="12"/>
      <c r="CD820" s="304"/>
      <c r="CE820" s="14"/>
      <c r="CF820" s="395"/>
      <c r="CG820" s="397"/>
      <c r="CH820" s="300">
        <f t="shared" si="321"/>
        <v>0</v>
      </c>
      <c r="CI820" s="26"/>
      <c r="CJ820" s="17">
        <f t="shared" si="318"/>
        <v>0</v>
      </c>
      <c r="CK820" s="18">
        <f t="shared" si="329"/>
        <v>12.89</v>
      </c>
      <c r="CM820" s="164"/>
      <c r="CN820" s="302"/>
      <c r="CO820" s="13">
        <f t="shared" si="322"/>
        <v>0</v>
      </c>
      <c r="CP820" s="302"/>
      <c r="CQ820" s="13">
        <f t="shared" si="323"/>
        <v>0</v>
      </c>
      <c r="CR820" s="302"/>
      <c r="CS820" s="13">
        <f t="shared" si="324"/>
        <v>0</v>
      </c>
      <c r="CT820" s="302"/>
      <c r="CU820" s="13">
        <f t="shared" si="319"/>
        <v>0</v>
      </c>
      <c r="CV820" s="302"/>
      <c r="CW820" s="13">
        <f t="shared" si="325"/>
        <v>0</v>
      </c>
      <c r="CX820" s="13">
        <f t="shared" si="326"/>
        <v>0</v>
      </c>
      <c r="CY820" s="251">
        <f t="shared" si="327"/>
        <v>0</v>
      </c>
      <c r="CZ820" s="13" t="s">
        <v>29</v>
      </c>
      <c r="DA820" s="13">
        <v>50</v>
      </c>
      <c r="DB820" s="22">
        <f t="shared" si="328"/>
        <v>0</v>
      </c>
      <c r="DD820" s="24"/>
      <c r="DF820" s="163"/>
      <c r="DH820" s="24"/>
      <c r="DI820" s="447"/>
      <c r="DJ820" s="163"/>
    </row>
    <row r="821" spans="1:114" s="7" customFormat="1">
      <c r="A821" s="277">
        <f t="shared" si="312"/>
        <v>50</v>
      </c>
      <c r="B821" s="21" t="e">
        <f>'Calculateur de trading'!I821/C821/W821</f>
        <v>#DIV/0!</v>
      </c>
      <c r="C821" s="278">
        <f t="shared" si="313"/>
        <v>10</v>
      </c>
      <c r="D821" s="278"/>
      <c r="E821" s="273">
        <f t="shared" si="314"/>
        <v>100</v>
      </c>
      <c r="F821" s="271">
        <f t="shared" si="306"/>
        <v>2</v>
      </c>
      <c r="G821" s="271" t="e">
        <f t="shared" si="307"/>
        <v>#DIV/0!</v>
      </c>
      <c r="H821" s="272">
        <f t="shared" si="308"/>
        <v>20</v>
      </c>
      <c r="I821" s="270"/>
      <c r="J821" s="273">
        <f t="shared" si="315"/>
        <v>200</v>
      </c>
      <c r="K821" s="271">
        <f t="shared" si="309"/>
        <v>4</v>
      </c>
      <c r="L821" s="271" t="e">
        <f t="shared" si="310"/>
        <v>#DIV/0!</v>
      </c>
      <c r="M821" s="272">
        <f t="shared" si="311"/>
        <v>40</v>
      </c>
      <c r="N821" s="389"/>
      <c r="O821" s="455" t="e">
        <f>(A821*B821*W821)+(B821*'Calculateur de trading'!H821)</f>
        <v>#DIV/0!</v>
      </c>
      <c r="P821" s="274" t="e">
        <f>O821/'Déscriptions des trades'!CK821</f>
        <v>#DIV/0!</v>
      </c>
      <c r="Q821" s="456" t="e">
        <f>'Déscriptions des trades'!CK821-O821</f>
        <v>#DIV/0!</v>
      </c>
      <c r="R821" s="466" t="e">
        <f t="shared" si="316"/>
        <v>#DIV/0!</v>
      </c>
      <c r="S821" s="389"/>
      <c r="T821" s="12"/>
      <c r="U821" s="25"/>
      <c r="V821" s="15"/>
      <c r="W821" s="490">
        <f t="shared" si="320"/>
        <v>0</v>
      </c>
      <c r="X821" s="21" t="e">
        <f>W821*U821/'Déscriptions des trades'!CK821*'Déscriptions des trades'!B821</f>
        <v>#DIV/0!</v>
      </c>
      <c r="Y821" s="459"/>
      <c r="Z821" s="389"/>
      <c r="AA821" s="23">
        <f t="shared" si="317"/>
        <v>0.1</v>
      </c>
      <c r="AB821" s="17" t="e">
        <f>(AA821*'Déscriptions des trades'!U821*'Déscriptions des trades'!B821/'Déscriptions des trades'!CK821)*'Déscriptions des trades'!W821</f>
        <v>#DIV/0!</v>
      </c>
      <c r="AC821" s="265" t="e">
        <f>AB821*'Déscriptions des trades'!CK821</f>
        <v>#DIV/0!</v>
      </c>
      <c r="AD821" s="266" t="e">
        <f>'Déscriptions des trades'!CK821-AC821</f>
        <v>#DIV/0!</v>
      </c>
      <c r="AE821" s="389"/>
      <c r="AF821" s="399">
        <v>817</v>
      </c>
      <c r="AG821" s="389"/>
      <c r="AH821" s="20"/>
      <c r="AI821" s="303"/>
      <c r="AJ821" s="307"/>
      <c r="AK821" s="161"/>
      <c r="AL821" s="305"/>
      <c r="AM821" s="305"/>
      <c r="AN821" s="162"/>
      <c r="AO821" s="439"/>
      <c r="AP821" s="162"/>
      <c r="AQ821" s="113"/>
      <c r="AR821" s="113"/>
      <c r="AS821" s="384"/>
      <c r="AT821" s="306"/>
      <c r="AU821" s="306"/>
      <c r="AV821" s="160"/>
      <c r="AW821" s="158"/>
      <c r="AX821" s="385"/>
      <c r="AY821" s="453"/>
      <c r="AZ821" s="165"/>
      <c r="BA821" s="301"/>
      <c r="BB821" s="165"/>
      <c r="BC821" s="301"/>
      <c r="BD821" s="165"/>
      <c r="BE821" s="302"/>
      <c r="BF821" s="302"/>
      <c r="BG821" s="165"/>
      <c r="BH821" s="303"/>
      <c r="BI821" s="165"/>
      <c r="BJ821" s="304"/>
      <c r="BK821" s="394"/>
      <c r="BL821" s="302"/>
      <c r="BM821" s="302"/>
      <c r="BN821" s="394"/>
      <c r="BO821" s="302"/>
      <c r="BP821" s="13"/>
      <c r="BQ821" s="302"/>
      <c r="BR821" s="13"/>
      <c r="BS821" s="302"/>
      <c r="BT821" s="13"/>
      <c r="BU821" s="302"/>
      <c r="BV821" s="386"/>
      <c r="BW821" s="303"/>
      <c r="BX821" s="303"/>
      <c r="BY821" s="302"/>
      <c r="BZ821" s="302"/>
      <c r="CA821" s="387"/>
      <c r="CB821" s="395"/>
      <c r="CC821" s="12"/>
      <c r="CD821" s="304"/>
      <c r="CE821" s="14"/>
      <c r="CF821" s="395"/>
      <c r="CG821" s="397"/>
      <c r="CH821" s="300">
        <f t="shared" si="321"/>
        <v>0</v>
      </c>
      <c r="CI821" s="26"/>
      <c r="CJ821" s="17">
        <f t="shared" si="318"/>
        <v>0</v>
      </c>
      <c r="CK821" s="18">
        <f t="shared" si="329"/>
        <v>12.89</v>
      </c>
      <c r="CM821" s="164"/>
      <c r="CN821" s="302"/>
      <c r="CO821" s="13">
        <f t="shared" si="322"/>
        <v>0</v>
      </c>
      <c r="CP821" s="302"/>
      <c r="CQ821" s="13">
        <f t="shared" si="323"/>
        <v>0</v>
      </c>
      <c r="CR821" s="302"/>
      <c r="CS821" s="13">
        <f t="shared" si="324"/>
        <v>0</v>
      </c>
      <c r="CT821" s="302"/>
      <c r="CU821" s="13">
        <f t="shared" si="319"/>
        <v>0</v>
      </c>
      <c r="CV821" s="302"/>
      <c r="CW821" s="13">
        <f t="shared" si="325"/>
        <v>0</v>
      </c>
      <c r="CX821" s="13">
        <f t="shared" si="326"/>
        <v>0</v>
      </c>
      <c r="CY821" s="251">
        <f t="shared" si="327"/>
        <v>0</v>
      </c>
      <c r="CZ821" s="13" t="s">
        <v>29</v>
      </c>
      <c r="DA821" s="13">
        <v>50</v>
      </c>
      <c r="DB821" s="22">
        <f t="shared" si="328"/>
        <v>0</v>
      </c>
      <c r="DD821" s="24"/>
      <c r="DF821" s="163"/>
      <c r="DH821" s="24"/>
      <c r="DI821" s="447"/>
      <c r="DJ821" s="163"/>
    </row>
    <row r="822" spans="1:114" s="7" customFormat="1">
      <c r="A822" s="277">
        <f t="shared" si="312"/>
        <v>50</v>
      </c>
      <c r="B822" s="21" t="e">
        <f>'Calculateur de trading'!I822/C822/W822</f>
        <v>#DIV/0!</v>
      </c>
      <c r="C822" s="278">
        <f t="shared" si="313"/>
        <v>10</v>
      </c>
      <c r="D822" s="426"/>
      <c r="E822" s="273">
        <f t="shared" si="314"/>
        <v>100</v>
      </c>
      <c r="F822" s="271">
        <f t="shared" si="306"/>
        <v>2</v>
      </c>
      <c r="G822" s="271" t="e">
        <f t="shared" si="307"/>
        <v>#DIV/0!</v>
      </c>
      <c r="H822" s="272">
        <f t="shared" si="308"/>
        <v>20</v>
      </c>
      <c r="I822" s="270"/>
      <c r="J822" s="273">
        <f t="shared" si="315"/>
        <v>200</v>
      </c>
      <c r="K822" s="271">
        <f t="shared" si="309"/>
        <v>4</v>
      </c>
      <c r="L822" s="271" t="e">
        <f t="shared" si="310"/>
        <v>#DIV/0!</v>
      </c>
      <c r="M822" s="272">
        <f t="shared" si="311"/>
        <v>40</v>
      </c>
      <c r="N822" s="389"/>
      <c r="O822" s="455" t="e">
        <f>(A822*B822*W822)+(B822*'Calculateur de trading'!H822)</f>
        <v>#DIV/0!</v>
      </c>
      <c r="P822" s="274" t="e">
        <f>O822/'Déscriptions des trades'!CK822</f>
        <v>#DIV/0!</v>
      </c>
      <c r="Q822" s="456" t="e">
        <f>'Déscriptions des trades'!CK822-O822</f>
        <v>#DIV/0!</v>
      </c>
      <c r="R822" s="466" t="e">
        <f t="shared" si="316"/>
        <v>#DIV/0!</v>
      </c>
      <c r="S822" s="389"/>
      <c r="T822" s="12"/>
      <c r="U822" s="25"/>
      <c r="V822" s="15"/>
      <c r="W822" s="490">
        <f t="shared" si="320"/>
        <v>0</v>
      </c>
      <c r="X822" s="21" t="e">
        <f>W822*U822/'Déscriptions des trades'!CK822*'Déscriptions des trades'!B822</f>
        <v>#DIV/0!</v>
      </c>
      <c r="Y822" s="459"/>
      <c r="Z822" s="389"/>
      <c r="AA822" s="23">
        <f t="shared" si="317"/>
        <v>0.1</v>
      </c>
      <c r="AB822" s="17" t="e">
        <f>(AA822*'Déscriptions des trades'!U822*'Déscriptions des trades'!B822/'Déscriptions des trades'!CK822)*'Déscriptions des trades'!W822</f>
        <v>#DIV/0!</v>
      </c>
      <c r="AC822" s="265" t="e">
        <f>AB822*'Déscriptions des trades'!CK822</f>
        <v>#DIV/0!</v>
      </c>
      <c r="AD822" s="266" t="e">
        <f>'Déscriptions des trades'!CK822-AC822</f>
        <v>#DIV/0!</v>
      </c>
      <c r="AE822" s="389"/>
      <c r="AF822" s="399">
        <v>818</v>
      </c>
      <c r="AG822" s="389"/>
      <c r="AH822" s="20"/>
      <c r="AI822" s="303"/>
      <c r="AJ822" s="307"/>
      <c r="AK822" s="161"/>
      <c r="AL822" s="305"/>
      <c r="AM822" s="305"/>
      <c r="AN822" s="162"/>
      <c r="AO822" s="439"/>
      <c r="AP822" s="162"/>
      <c r="AQ822" s="113"/>
      <c r="AR822" s="113"/>
      <c r="AS822" s="384"/>
      <c r="AT822" s="306"/>
      <c r="AU822" s="306"/>
      <c r="AV822" s="160"/>
      <c r="AW822" s="158"/>
      <c r="AX822" s="385"/>
      <c r="AY822" s="453"/>
      <c r="AZ822" s="165"/>
      <c r="BA822" s="301"/>
      <c r="BB822" s="165"/>
      <c r="BC822" s="301"/>
      <c r="BD822" s="165"/>
      <c r="BE822" s="302"/>
      <c r="BF822" s="302"/>
      <c r="BG822" s="165"/>
      <c r="BH822" s="303"/>
      <c r="BI822" s="165"/>
      <c r="BJ822" s="304"/>
      <c r="BK822" s="394"/>
      <c r="BL822" s="302"/>
      <c r="BM822" s="302"/>
      <c r="BN822" s="394"/>
      <c r="BO822" s="302"/>
      <c r="BP822" s="13"/>
      <c r="BQ822" s="302"/>
      <c r="BR822" s="13"/>
      <c r="BS822" s="302"/>
      <c r="BT822" s="13"/>
      <c r="BU822" s="302"/>
      <c r="BV822" s="386"/>
      <c r="BW822" s="303"/>
      <c r="BX822" s="303"/>
      <c r="BY822" s="302"/>
      <c r="BZ822" s="302"/>
      <c r="CA822" s="387"/>
      <c r="CB822" s="395"/>
      <c r="CC822" s="12"/>
      <c r="CD822" s="304"/>
      <c r="CE822" s="14"/>
      <c r="CF822" s="395"/>
      <c r="CG822" s="397"/>
      <c r="CH822" s="300">
        <f t="shared" si="321"/>
        <v>0</v>
      </c>
      <c r="CI822" s="26"/>
      <c r="CJ822" s="17">
        <f t="shared" si="318"/>
        <v>0</v>
      </c>
      <c r="CK822" s="18">
        <f t="shared" si="329"/>
        <v>12.89</v>
      </c>
      <c r="CM822" s="164"/>
      <c r="CN822" s="302"/>
      <c r="CO822" s="13">
        <f t="shared" si="322"/>
        <v>0</v>
      </c>
      <c r="CP822" s="302"/>
      <c r="CQ822" s="13">
        <f t="shared" si="323"/>
        <v>0</v>
      </c>
      <c r="CR822" s="302"/>
      <c r="CS822" s="13">
        <f t="shared" si="324"/>
        <v>0</v>
      </c>
      <c r="CT822" s="302"/>
      <c r="CU822" s="13">
        <f t="shared" si="319"/>
        <v>0</v>
      </c>
      <c r="CV822" s="302"/>
      <c r="CW822" s="13">
        <f t="shared" si="325"/>
        <v>0</v>
      </c>
      <c r="CX822" s="13">
        <f t="shared" si="326"/>
        <v>0</v>
      </c>
      <c r="CY822" s="251">
        <f t="shared" si="327"/>
        <v>0</v>
      </c>
      <c r="CZ822" s="13" t="s">
        <v>29</v>
      </c>
      <c r="DA822" s="13">
        <v>50</v>
      </c>
      <c r="DB822" s="22">
        <f t="shared" si="328"/>
        <v>0</v>
      </c>
      <c r="DD822" s="24"/>
      <c r="DF822" s="163"/>
      <c r="DH822" s="24"/>
      <c r="DI822" s="447"/>
      <c r="DJ822" s="163"/>
    </row>
    <row r="823" spans="1:114" s="7" customFormat="1">
      <c r="A823" s="277">
        <f t="shared" si="312"/>
        <v>50</v>
      </c>
      <c r="B823" s="21" t="e">
        <f>'Calculateur de trading'!I823/C823/W823</f>
        <v>#DIV/0!</v>
      </c>
      <c r="C823" s="278">
        <f t="shared" si="313"/>
        <v>10</v>
      </c>
      <c r="D823" s="278"/>
      <c r="E823" s="273">
        <f t="shared" si="314"/>
        <v>100</v>
      </c>
      <c r="F823" s="271">
        <f t="shared" si="306"/>
        <v>2</v>
      </c>
      <c r="G823" s="271" t="e">
        <f t="shared" si="307"/>
        <v>#DIV/0!</v>
      </c>
      <c r="H823" s="272">
        <f t="shared" si="308"/>
        <v>20</v>
      </c>
      <c r="I823" s="270"/>
      <c r="J823" s="273">
        <f t="shared" si="315"/>
        <v>200</v>
      </c>
      <c r="K823" s="271">
        <f t="shared" si="309"/>
        <v>4</v>
      </c>
      <c r="L823" s="271" t="e">
        <f t="shared" si="310"/>
        <v>#DIV/0!</v>
      </c>
      <c r="M823" s="272">
        <f t="shared" si="311"/>
        <v>40</v>
      </c>
      <c r="N823" s="389"/>
      <c r="O823" s="455" t="e">
        <f>(A823*B823*W823)+(B823*'Calculateur de trading'!H823)</f>
        <v>#DIV/0!</v>
      </c>
      <c r="P823" s="274" t="e">
        <f>O823/'Déscriptions des trades'!CK823</f>
        <v>#DIV/0!</v>
      </c>
      <c r="Q823" s="456" t="e">
        <f>'Déscriptions des trades'!CK823-O823</f>
        <v>#DIV/0!</v>
      </c>
      <c r="R823" s="466" t="e">
        <f t="shared" si="316"/>
        <v>#DIV/0!</v>
      </c>
      <c r="S823" s="389"/>
      <c r="T823" s="12"/>
      <c r="U823" s="25"/>
      <c r="V823" s="15"/>
      <c r="W823" s="490">
        <f t="shared" si="320"/>
        <v>0</v>
      </c>
      <c r="X823" s="21" t="e">
        <f>W823*U823/'Déscriptions des trades'!CK823*'Déscriptions des trades'!B823</f>
        <v>#DIV/0!</v>
      </c>
      <c r="Y823" s="459"/>
      <c r="Z823" s="389"/>
      <c r="AA823" s="23">
        <f t="shared" si="317"/>
        <v>0.1</v>
      </c>
      <c r="AB823" s="17" t="e">
        <f>(AA823*'Déscriptions des trades'!U823*'Déscriptions des trades'!B823/'Déscriptions des trades'!CK823)*'Déscriptions des trades'!W823</f>
        <v>#DIV/0!</v>
      </c>
      <c r="AC823" s="265" t="e">
        <f>AB823*'Déscriptions des trades'!CK823</f>
        <v>#DIV/0!</v>
      </c>
      <c r="AD823" s="266" t="e">
        <f>'Déscriptions des trades'!CK823-AC823</f>
        <v>#DIV/0!</v>
      </c>
      <c r="AE823" s="389"/>
      <c r="AF823" s="399">
        <v>819</v>
      </c>
      <c r="AG823" s="389"/>
      <c r="AH823" s="20"/>
      <c r="AI823" s="303"/>
      <c r="AJ823" s="307"/>
      <c r="AK823" s="161"/>
      <c r="AL823" s="305"/>
      <c r="AM823" s="305"/>
      <c r="AN823" s="162"/>
      <c r="AO823" s="439"/>
      <c r="AP823" s="162"/>
      <c r="AQ823" s="113"/>
      <c r="AR823" s="113"/>
      <c r="AS823" s="384"/>
      <c r="AT823" s="306"/>
      <c r="AU823" s="306"/>
      <c r="AV823" s="160"/>
      <c r="AW823" s="158"/>
      <c r="AX823" s="385"/>
      <c r="AY823" s="453"/>
      <c r="AZ823" s="165"/>
      <c r="BA823" s="301"/>
      <c r="BB823" s="165"/>
      <c r="BC823" s="301"/>
      <c r="BD823" s="165"/>
      <c r="BE823" s="302"/>
      <c r="BF823" s="302"/>
      <c r="BG823" s="165"/>
      <c r="BH823" s="303"/>
      <c r="BI823" s="165"/>
      <c r="BJ823" s="304"/>
      <c r="BK823" s="394"/>
      <c r="BL823" s="302"/>
      <c r="BM823" s="302"/>
      <c r="BN823" s="394"/>
      <c r="BO823" s="302"/>
      <c r="BP823" s="13"/>
      <c r="BQ823" s="302"/>
      <c r="BR823" s="13"/>
      <c r="BS823" s="302"/>
      <c r="BT823" s="13"/>
      <c r="BU823" s="302"/>
      <c r="BV823" s="386"/>
      <c r="BW823" s="303"/>
      <c r="BX823" s="303"/>
      <c r="BY823" s="302"/>
      <c r="BZ823" s="302"/>
      <c r="CA823" s="387"/>
      <c r="CB823" s="395"/>
      <c r="CC823" s="12"/>
      <c r="CD823" s="304"/>
      <c r="CE823" s="14"/>
      <c r="CF823" s="395"/>
      <c r="CG823" s="397"/>
      <c r="CH823" s="300">
        <f t="shared" si="321"/>
        <v>0</v>
      </c>
      <c r="CI823" s="26"/>
      <c r="CJ823" s="17">
        <f t="shared" si="318"/>
        <v>0</v>
      </c>
      <c r="CK823" s="18">
        <f t="shared" si="329"/>
        <v>12.89</v>
      </c>
      <c r="CM823" s="164"/>
      <c r="CN823" s="302"/>
      <c r="CO823" s="13">
        <f t="shared" si="322"/>
        <v>0</v>
      </c>
      <c r="CP823" s="302"/>
      <c r="CQ823" s="13">
        <f t="shared" si="323"/>
        <v>0</v>
      </c>
      <c r="CR823" s="302"/>
      <c r="CS823" s="13">
        <f t="shared" si="324"/>
        <v>0</v>
      </c>
      <c r="CT823" s="302"/>
      <c r="CU823" s="13">
        <f t="shared" si="319"/>
        <v>0</v>
      </c>
      <c r="CV823" s="302"/>
      <c r="CW823" s="13">
        <f t="shared" si="325"/>
        <v>0</v>
      </c>
      <c r="CX823" s="13">
        <f t="shared" si="326"/>
        <v>0</v>
      </c>
      <c r="CY823" s="251">
        <f t="shared" si="327"/>
        <v>0</v>
      </c>
      <c r="CZ823" s="13" t="s">
        <v>29</v>
      </c>
      <c r="DA823" s="13">
        <v>50</v>
      </c>
      <c r="DB823" s="22">
        <f t="shared" si="328"/>
        <v>0</v>
      </c>
      <c r="DD823" s="24"/>
      <c r="DF823" s="163"/>
      <c r="DH823" s="24"/>
      <c r="DI823" s="447"/>
      <c r="DJ823" s="163"/>
    </row>
    <row r="824" spans="1:114" s="7" customFormat="1">
      <c r="A824" s="277">
        <f t="shared" si="312"/>
        <v>50</v>
      </c>
      <c r="B824" s="21" t="e">
        <f>'Calculateur de trading'!I824/C824/W824</f>
        <v>#DIV/0!</v>
      </c>
      <c r="C824" s="278">
        <f t="shared" si="313"/>
        <v>10</v>
      </c>
      <c r="D824" s="426"/>
      <c r="E824" s="273">
        <f t="shared" si="314"/>
        <v>100</v>
      </c>
      <c r="F824" s="271">
        <f t="shared" si="306"/>
        <v>2</v>
      </c>
      <c r="G824" s="271" t="e">
        <f t="shared" si="307"/>
        <v>#DIV/0!</v>
      </c>
      <c r="H824" s="272">
        <f t="shared" si="308"/>
        <v>20</v>
      </c>
      <c r="I824" s="270"/>
      <c r="J824" s="273">
        <f t="shared" si="315"/>
        <v>200</v>
      </c>
      <c r="K824" s="271">
        <f t="shared" si="309"/>
        <v>4</v>
      </c>
      <c r="L824" s="271" t="e">
        <f t="shared" si="310"/>
        <v>#DIV/0!</v>
      </c>
      <c r="M824" s="272">
        <f t="shared" si="311"/>
        <v>40</v>
      </c>
      <c r="N824" s="389"/>
      <c r="O824" s="455" t="e">
        <f>(A824*B824*W824)+(B824*'Calculateur de trading'!H824)</f>
        <v>#DIV/0!</v>
      </c>
      <c r="P824" s="274" t="e">
        <f>O824/'Déscriptions des trades'!CK824</f>
        <v>#DIV/0!</v>
      </c>
      <c r="Q824" s="456" t="e">
        <f>'Déscriptions des trades'!CK824-O824</f>
        <v>#DIV/0!</v>
      </c>
      <c r="R824" s="466" t="e">
        <f t="shared" si="316"/>
        <v>#DIV/0!</v>
      </c>
      <c r="S824" s="389"/>
      <c r="T824" s="12"/>
      <c r="U824" s="25"/>
      <c r="V824" s="15"/>
      <c r="W824" s="490">
        <f t="shared" si="320"/>
        <v>0</v>
      </c>
      <c r="X824" s="21" t="e">
        <f>W824*U824/'Déscriptions des trades'!CK824*'Déscriptions des trades'!B824</f>
        <v>#DIV/0!</v>
      </c>
      <c r="Y824" s="459"/>
      <c r="Z824" s="389"/>
      <c r="AA824" s="23">
        <f t="shared" si="317"/>
        <v>0.1</v>
      </c>
      <c r="AB824" s="17" t="e">
        <f>(AA824*'Déscriptions des trades'!U824*'Déscriptions des trades'!B824/'Déscriptions des trades'!CK824)*'Déscriptions des trades'!W824</f>
        <v>#DIV/0!</v>
      </c>
      <c r="AC824" s="265" t="e">
        <f>AB824*'Déscriptions des trades'!CK824</f>
        <v>#DIV/0!</v>
      </c>
      <c r="AD824" s="266" t="e">
        <f>'Déscriptions des trades'!CK824-AC824</f>
        <v>#DIV/0!</v>
      </c>
      <c r="AE824" s="389"/>
      <c r="AF824" s="399">
        <v>820</v>
      </c>
      <c r="AG824" s="389"/>
      <c r="AH824" s="20"/>
      <c r="AI824" s="303"/>
      <c r="AJ824" s="307"/>
      <c r="AK824" s="161"/>
      <c r="AL824" s="305"/>
      <c r="AM824" s="305"/>
      <c r="AN824" s="162"/>
      <c r="AO824" s="439"/>
      <c r="AP824" s="162"/>
      <c r="AQ824" s="113"/>
      <c r="AR824" s="113"/>
      <c r="AS824" s="384"/>
      <c r="AT824" s="306"/>
      <c r="AU824" s="306"/>
      <c r="AV824" s="160"/>
      <c r="AW824" s="158"/>
      <c r="AX824" s="385"/>
      <c r="AY824" s="453"/>
      <c r="AZ824" s="165"/>
      <c r="BA824" s="301"/>
      <c r="BB824" s="165"/>
      <c r="BC824" s="301"/>
      <c r="BD824" s="165"/>
      <c r="BE824" s="302"/>
      <c r="BF824" s="302"/>
      <c r="BG824" s="165"/>
      <c r="BH824" s="303"/>
      <c r="BI824" s="165"/>
      <c r="BJ824" s="304"/>
      <c r="BK824" s="394"/>
      <c r="BL824" s="302"/>
      <c r="BM824" s="302"/>
      <c r="BN824" s="394"/>
      <c r="BO824" s="302"/>
      <c r="BP824" s="13"/>
      <c r="BQ824" s="302"/>
      <c r="BR824" s="13"/>
      <c r="BS824" s="302"/>
      <c r="BT824" s="13"/>
      <c r="BU824" s="302"/>
      <c r="BV824" s="386"/>
      <c r="BW824" s="303"/>
      <c r="BX824" s="303"/>
      <c r="BY824" s="302"/>
      <c r="BZ824" s="302"/>
      <c r="CA824" s="387"/>
      <c r="CB824" s="395"/>
      <c r="CC824" s="12"/>
      <c r="CD824" s="304"/>
      <c r="CE824" s="14"/>
      <c r="CF824" s="395"/>
      <c r="CG824" s="397"/>
      <c r="CH824" s="300">
        <f t="shared" si="321"/>
        <v>0</v>
      </c>
      <c r="CI824" s="26"/>
      <c r="CJ824" s="17">
        <f t="shared" si="318"/>
        <v>0</v>
      </c>
      <c r="CK824" s="18">
        <f t="shared" si="329"/>
        <v>12.89</v>
      </c>
      <c r="CM824" s="164"/>
      <c r="CN824" s="302"/>
      <c r="CO824" s="13">
        <f t="shared" si="322"/>
        <v>0</v>
      </c>
      <c r="CP824" s="302"/>
      <c r="CQ824" s="13">
        <f t="shared" si="323"/>
        <v>0</v>
      </c>
      <c r="CR824" s="302"/>
      <c r="CS824" s="13">
        <f t="shared" si="324"/>
        <v>0</v>
      </c>
      <c r="CT824" s="302"/>
      <c r="CU824" s="13">
        <f t="shared" si="319"/>
        <v>0</v>
      </c>
      <c r="CV824" s="302"/>
      <c r="CW824" s="13">
        <f t="shared" si="325"/>
        <v>0</v>
      </c>
      <c r="CX824" s="13">
        <f t="shared" si="326"/>
        <v>0</v>
      </c>
      <c r="CY824" s="251">
        <f t="shared" si="327"/>
        <v>0</v>
      </c>
      <c r="CZ824" s="13" t="s">
        <v>29</v>
      </c>
      <c r="DA824" s="13">
        <v>50</v>
      </c>
      <c r="DB824" s="22">
        <f t="shared" si="328"/>
        <v>0</v>
      </c>
      <c r="DD824" s="24"/>
      <c r="DF824" s="163"/>
      <c r="DH824" s="24"/>
      <c r="DI824" s="447"/>
      <c r="DJ824" s="163"/>
    </row>
    <row r="825" spans="1:114" s="7" customFormat="1">
      <c r="A825" s="277">
        <f t="shared" si="312"/>
        <v>50</v>
      </c>
      <c r="B825" s="21" t="e">
        <f>'Calculateur de trading'!I825/C825/W825</f>
        <v>#DIV/0!</v>
      </c>
      <c r="C825" s="278">
        <f t="shared" si="313"/>
        <v>10</v>
      </c>
      <c r="D825" s="426"/>
      <c r="E825" s="273">
        <f t="shared" si="314"/>
        <v>100</v>
      </c>
      <c r="F825" s="271">
        <f t="shared" si="306"/>
        <v>2</v>
      </c>
      <c r="G825" s="271" t="e">
        <f t="shared" si="307"/>
        <v>#DIV/0!</v>
      </c>
      <c r="H825" s="272">
        <f t="shared" si="308"/>
        <v>20</v>
      </c>
      <c r="I825" s="270"/>
      <c r="J825" s="273">
        <f t="shared" si="315"/>
        <v>200</v>
      </c>
      <c r="K825" s="271">
        <f t="shared" si="309"/>
        <v>4</v>
      </c>
      <c r="L825" s="271" t="e">
        <f t="shared" si="310"/>
        <v>#DIV/0!</v>
      </c>
      <c r="M825" s="272">
        <f t="shared" si="311"/>
        <v>40</v>
      </c>
      <c r="N825" s="389"/>
      <c r="O825" s="455" t="e">
        <f>(A825*B825*W825)+(B825*'Calculateur de trading'!H825)</f>
        <v>#DIV/0!</v>
      </c>
      <c r="P825" s="274" t="e">
        <f>O825/'Déscriptions des trades'!CK825</f>
        <v>#DIV/0!</v>
      </c>
      <c r="Q825" s="456" t="e">
        <f>'Déscriptions des trades'!CK825-O825</f>
        <v>#DIV/0!</v>
      </c>
      <c r="R825" s="466" t="e">
        <f t="shared" si="316"/>
        <v>#DIV/0!</v>
      </c>
      <c r="S825" s="389"/>
      <c r="T825" s="12"/>
      <c r="U825" s="25"/>
      <c r="V825" s="15"/>
      <c r="W825" s="490">
        <f t="shared" si="320"/>
        <v>0</v>
      </c>
      <c r="X825" s="21" t="e">
        <f>W825*U825/'Déscriptions des trades'!CK825*'Déscriptions des trades'!B825</f>
        <v>#DIV/0!</v>
      </c>
      <c r="Y825" s="459"/>
      <c r="Z825" s="389"/>
      <c r="AA825" s="23">
        <f t="shared" si="317"/>
        <v>0.1</v>
      </c>
      <c r="AB825" s="17" t="e">
        <f>(AA825*'Déscriptions des trades'!U825*'Déscriptions des trades'!B825/'Déscriptions des trades'!CK825)*'Déscriptions des trades'!W825</f>
        <v>#DIV/0!</v>
      </c>
      <c r="AC825" s="265" t="e">
        <f>AB825*'Déscriptions des trades'!CK825</f>
        <v>#DIV/0!</v>
      </c>
      <c r="AD825" s="266" t="e">
        <f>'Déscriptions des trades'!CK825-AC825</f>
        <v>#DIV/0!</v>
      </c>
      <c r="AE825" s="389"/>
      <c r="AF825" s="399">
        <v>821</v>
      </c>
      <c r="AG825" s="389"/>
      <c r="AH825" s="20"/>
      <c r="AI825" s="303"/>
      <c r="AJ825" s="307"/>
      <c r="AK825" s="161"/>
      <c r="AL825" s="305"/>
      <c r="AM825" s="305"/>
      <c r="AN825" s="162"/>
      <c r="AO825" s="439"/>
      <c r="AP825" s="162"/>
      <c r="AQ825" s="113"/>
      <c r="AR825" s="113"/>
      <c r="AS825" s="384"/>
      <c r="AT825" s="306"/>
      <c r="AU825" s="306"/>
      <c r="AV825" s="160"/>
      <c r="AW825" s="158"/>
      <c r="AX825" s="385"/>
      <c r="AY825" s="453"/>
      <c r="AZ825" s="165"/>
      <c r="BA825" s="301"/>
      <c r="BB825" s="165"/>
      <c r="BC825" s="301"/>
      <c r="BD825" s="165"/>
      <c r="BE825" s="302"/>
      <c r="BF825" s="302"/>
      <c r="BG825" s="165"/>
      <c r="BH825" s="303"/>
      <c r="BI825" s="165"/>
      <c r="BJ825" s="304"/>
      <c r="BK825" s="394"/>
      <c r="BL825" s="302"/>
      <c r="BM825" s="302"/>
      <c r="BN825" s="394"/>
      <c r="BO825" s="302"/>
      <c r="BP825" s="13"/>
      <c r="BQ825" s="302"/>
      <c r="BR825" s="13"/>
      <c r="BS825" s="302"/>
      <c r="BT825" s="13"/>
      <c r="BU825" s="302"/>
      <c r="BV825" s="386"/>
      <c r="BW825" s="303"/>
      <c r="BX825" s="303"/>
      <c r="BY825" s="302"/>
      <c r="BZ825" s="302"/>
      <c r="CA825" s="387"/>
      <c r="CB825" s="395"/>
      <c r="CC825" s="12"/>
      <c r="CD825" s="304"/>
      <c r="CE825" s="14"/>
      <c r="CF825" s="395"/>
      <c r="CG825" s="397"/>
      <c r="CH825" s="300">
        <f t="shared" si="321"/>
        <v>0</v>
      </c>
      <c r="CI825" s="26"/>
      <c r="CJ825" s="17">
        <f t="shared" si="318"/>
        <v>0</v>
      </c>
      <c r="CK825" s="18">
        <f t="shared" si="329"/>
        <v>12.89</v>
      </c>
      <c r="CM825" s="164"/>
      <c r="CN825" s="302"/>
      <c r="CO825" s="13">
        <f t="shared" si="322"/>
        <v>0</v>
      </c>
      <c r="CP825" s="302"/>
      <c r="CQ825" s="13">
        <f t="shared" si="323"/>
        <v>0</v>
      </c>
      <c r="CR825" s="302"/>
      <c r="CS825" s="13">
        <f t="shared" si="324"/>
        <v>0</v>
      </c>
      <c r="CT825" s="302"/>
      <c r="CU825" s="13">
        <f t="shared" si="319"/>
        <v>0</v>
      </c>
      <c r="CV825" s="302"/>
      <c r="CW825" s="13">
        <f t="shared" si="325"/>
        <v>0</v>
      </c>
      <c r="CX825" s="13">
        <f t="shared" si="326"/>
        <v>0</v>
      </c>
      <c r="CY825" s="251">
        <f t="shared" si="327"/>
        <v>0</v>
      </c>
      <c r="CZ825" s="13" t="s">
        <v>29</v>
      </c>
      <c r="DA825" s="13">
        <v>50</v>
      </c>
      <c r="DB825" s="22">
        <f t="shared" si="328"/>
        <v>0</v>
      </c>
      <c r="DD825" s="24"/>
      <c r="DF825" s="163"/>
      <c r="DH825" s="24"/>
      <c r="DI825" s="447"/>
      <c r="DJ825" s="163"/>
    </row>
    <row r="826" spans="1:114" s="7" customFormat="1">
      <c r="A826" s="277">
        <f t="shared" si="312"/>
        <v>50</v>
      </c>
      <c r="B826" s="21" t="e">
        <f>'Calculateur de trading'!I826/C826/W826</f>
        <v>#DIV/0!</v>
      </c>
      <c r="C826" s="278">
        <f t="shared" si="313"/>
        <v>10</v>
      </c>
      <c r="D826" s="278"/>
      <c r="E826" s="273">
        <f t="shared" si="314"/>
        <v>100</v>
      </c>
      <c r="F826" s="271">
        <f t="shared" si="306"/>
        <v>2</v>
      </c>
      <c r="G826" s="271" t="e">
        <f t="shared" si="307"/>
        <v>#DIV/0!</v>
      </c>
      <c r="H826" s="272">
        <f t="shared" si="308"/>
        <v>20</v>
      </c>
      <c r="I826" s="270"/>
      <c r="J826" s="273">
        <f t="shared" si="315"/>
        <v>200</v>
      </c>
      <c r="K826" s="271">
        <f t="shared" si="309"/>
        <v>4</v>
      </c>
      <c r="L826" s="271" t="e">
        <f t="shared" si="310"/>
        <v>#DIV/0!</v>
      </c>
      <c r="M826" s="272">
        <f t="shared" si="311"/>
        <v>40</v>
      </c>
      <c r="N826" s="389"/>
      <c r="O826" s="455" t="e">
        <f>(A826*B826*W826)+(B826*'Calculateur de trading'!H826)</f>
        <v>#DIV/0!</v>
      </c>
      <c r="P826" s="274" t="e">
        <f>O826/'Déscriptions des trades'!CK826</f>
        <v>#DIV/0!</v>
      </c>
      <c r="Q826" s="456" t="e">
        <f>'Déscriptions des trades'!CK826-O826</f>
        <v>#DIV/0!</v>
      </c>
      <c r="R826" s="466" t="e">
        <f t="shared" si="316"/>
        <v>#DIV/0!</v>
      </c>
      <c r="S826" s="389"/>
      <c r="T826" s="12"/>
      <c r="U826" s="25"/>
      <c r="V826" s="15"/>
      <c r="W826" s="490">
        <f t="shared" si="320"/>
        <v>0</v>
      </c>
      <c r="X826" s="21" t="e">
        <f>W826*U826/'Déscriptions des trades'!CK826*'Déscriptions des trades'!B826</f>
        <v>#DIV/0!</v>
      </c>
      <c r="Y826" s="459"/>
      <c r="Z826" s="389"/>
      <c r="AA826" s="23">
        <f t="shared" si="317"/>
        <v>0.1</v>
      </c>
      <c r="AB826" s="17" t="e">
        <f>(AA826*'Déscriptions des trades'!U826*'Déscriptions des trades'!B826/'Déscriptions des trades'!CK826)*'Déscriptions des trades'!W826</f>
        <v>#DIV/0!</v>
      </c>
      <c r="AC826" s="265" t="e">
        <f>AB826*'Déscriptions des trades'!CK826</f>
        <v>#DIV/0!</v>
      </c>
      <c r="AD826" s="266" t="e">
        <f>'Déscriptions des trades'!CK826-AC826</f>
        <v>#DIV/0!</v>
      </c>
      <c r="AE826" s="389"/>
      <c r="AF826" s="399">
        <v>822</v>
      </c>
      <c r="AG826" s="389"/>
      <c r="AH826" s="20"/>
      <c r="AI826" s="303"/>
      <c r="AJ826" s="307"/>
      <c r="AK826" s="161"/>
      <c r="AL826" s="305"/>
      <c r="AM826" s="305"/>
      <c r="AN826" s="162"/>
      <c r="AO826" s="439"/>
      <c r="AP826" s="162"/>
      <c r="AQ826" s="113"/>
      <c r="AR826" s="113"/>
      <c r="AS826" s="384"/>
      <c r="AT826" s="306"/>
      <c r="AU826" s="306"/>
      <c r="AV826" s="160"/>
      <c r="AW826" s="158"/>
      <c r="AX826" s="385"/>
      <c r="AY826" s="453"/>
      <c r="AZ826" s="165"/>
      <c r="BA826" s="301"/>
      <c r="BB826" s="165"/>
      <c r="BC826" s="301"/>
      <c r="BD826" s="165"/>
      <c r="BE826" s="302"/>
      <c r="BF826" s="302"/>
      <c r="BG826" s="165"/>
      <c r="BH826" s="303"/>
      <c r="BI826" s="165"/>
      <c r="BJ826" s="304"/>
      <c r="BK826" s="394"/>
      <c r="BL826" s="302"/>
      <c r="BM826" s="302"/>
      <c r="BN826" s="394"/>
      <c r="BO826" s="302"/>
      <c r="BP826" s="13"/>
      <c r="BQ826" s="302"/>
      <c r="BR826" s="13"/>
      <c r="BS826" s="302"/>
      <c r="BT826" s="13"/>
      <c r="BU826" s="302"/>
      <c r="BV826" s="386"/>
      <c r="BW826" s="303"/>
      <c r="BX826" s="303"/>
      <c r="BY826" s="302"/>
      <c r="BZ826" s="302"/>
      <c r="CA826" s="387"/>
      <c r="CB826" s="395"/>
      <c r="CC826" s="12"/>
      <c r="CD826" s="304"/>
      <c r="CE826" s="14"/>
      <c r="CF826" s="395"/>
      <c r="CG826" s="397"/>
      <c r="CH826" s="300">
        <f t="shared" si="321"/>
        <v>0</v>
      </c>
      <c r="CI826" s="26"/>
      <c r="CJ826" s="17">
        <f t="shared" si="318"/>
        <v>0</v>
      </c>
      <c r="CK826" s="18">
        <f t="shared" si="329"/>
        <v>12.89</v>
      </c>
      <c r="CM826" s="164"/>
      <c r="CN826" s="302"/>
      <c r="CO826" s="13">
        <f t="shared" si="322"/>
        <v>0</v>
      </c>
      <c r="CP826" s="302"/>
      <c r="CQ826" s="13">
        <f t="shared" si="323"/>
        <v>0</v>
      </c>
      <c r="CR826" s="302"/>
      <c r="CS826" s="13">
        <f t="shared" si="324"/>
        <v>0</v>
      </c>
      <c r="CT826" s="302"/>
      <c r="CU826" s="13">
        <f t="shared" si="319"/>
        <v>0</v>
      </c>
      <c r="CV826" s="302"/>
      <c r="CW826" s="13">
        <f t="shared" si="325"/>
        <v>0</v>
      </c>
      <c r="CX826" s="13">
        <f t="shared" si="326"/>
        <v>0</v>
      </c>
      <c r="CY826" s="251">
        <f t="shared" si="327"/>
        <v>0</v>
      </c>
      <c r="CZ826" s="13" t="s">
        <v>29</v>
      </c>
      <c r="DA826" s="13">
        <v>50</v>
      </c>
      <c r="DB826" s="22">
        <f t="shared" si="328"/>
        <v>0</v>
      </c>
      <c r="DD826" s="24"/>
      <c r="DF826" s="163"/>
      <c r="DH826" s="24"/>
      <c r="DI826" s="447"/>
      <c r="DJ826" s="163"/>
    </row>
    <row r="827" spans="1:114" s="7" customFormat="1">
      <c r="A827" s="277">
        <f t="shared" si="312"/>
        <v>50</v>
      </c>
      <c r="B827" s="21" t="e">
        <f>'Calculateur de trading'!I827/C827/W827</f>
        <v>#DIV/0!</v>
      </c>
      <c r="C827" s="278">
        <f t="shared" si="313"/>
        <v>10</v>
      </c>
      <c r="D827" s="426"/>
      <c r="E827" s="273">
        <f t="shared" si="314"/>
        <v>100</v>
      </c>
      <c r="F827" s="271">
        <f t="shared" si="306"/>
        <v>2</v>
      </c>
      <c r="G827" s="271" t="e">
        <f t="shared" si="307"/>
        <v>#DIV/0!</v>
      </c>
      <c r="H827" s="272">
        <f t="shared" si="308"/>
        <v>20</v>
      </c>
      <c r="I827" s="270"/>
      <c r="J827" s="273">
        <f t="shared" si="315"/>
        <v>200</v>
      </c>
      <c r="K827" s="271">
        <f t="shared" si="309"/>
        <v>4</v>
      </c>
      <c r="L827" s="271" t="e">
        <f t="shared" si="310"/>
        <v>#DIV/0!</v>
      </c>
      <c r="M827" s="272">
        <f t="shared" si="311"/>
        <v>40</v>
      </c>
      <c r="N827" s="389"/>
      <c r="O827" s="455" t="e">
        <f>(A827*B827*W827)+(B827*'Calculateur de trading'!H827)</f>
        <v>#DIV/0!</v>
      </c>
      <c r="P827" s="274" t="e">
        <f>O827/'Déscriptions des trades'!CK827</f>
        <v>#DIV/0!</v>
      </c>
      <c r="Q827" s="456" t="e">
        <f>'Déscriptions des trades'!CK827-O827</f>
        <v>#DIV/0!</v>
      </c>
      <c r="R827" s="466" t="e">
        <f t="shared" si="316"/>
        <v>#DIV/0!</v>
      </c>
      <c r="S827" s="389"/>
      <c r="T827" s="12"/>
      <c r="U827" s="25"/>
      <c r="V827" s="15"/>
      <c r="W827" s="490">
        <f t="shared" si="320"/>
        <v>0</v>
      </c>
      <c r="X827" s="21" t="e">
        <f>W827*U827/'Déscriptions des trades'!CK827*'Déscriptions des trades'!B827</f>
        <v>#DIV/0!</v>
      </c>
      <c r="Y827" s="459"/>
      <c r="Z827" s="389"/>
      <c r="AA827" s="23">
        <f t="shared" si="317"/>
        <v>0.1</v>
      </c>
      <c r="AB827" s="17" t="e">
        <f>(AA827*'Déscriptions des trades'!U827*'Déscriptions des trades'!B827/'Déscriptions des trades'!CK827)*'Déscriptions des trades'!W827</f>
        <v>#DIV/0!</v>
      </c>
      <c r="AC827" s="265" t="e">
        <f>AB827*'Déscriptions des trades'!CK827</f>
        <v>#DIV/0!</v>
      </c>
      <c r="AD827" s="266" t="e">
        <f>'Déscriptions des trades'!CK827-AC827</f>
        <v>#DIV/0!</v>
      </c>
      <c r="AE827" s="389"/>
      <c r="AF827" s="399">
        <v>823</v>
      </c>
      <c r="AG827" s="389"/>
      <c r="AH827" s="20"/>
      <c r="AI827" s="303"/>
      <c r="AJ827" s="307"/>
      <c r="AK827" s="161"/>
      <c r="AL827" s="305"/>
      <c r="AM827" s="305"/>
      <c r="AN827" s="162"/>
      <c r="AO827" s="439"/>
      <c r="AP827" s="162"/>
      <c r="AQ827" s="113"/>
      <c r="AR827" s="113"/>
      <c r="AS827" s="384"/>
      <c r="AT827" s="306"/>
      <c r="AU827" s="306"/>
      <c r="AV827" s="160"/>
      <c r="AW827" s="158"/>
      <c r="AX827" s="385"/>
      <c r="AY827" s="453"/>
      <c r="AZ827" s="165"/>
      <c r="BA827" s="301"/>
      <c r="BB827" s="165"/>
      <c r="BC827" s="301"/>
      <c r="BD827" s="165"/>
      <c r="BE827" s="302"/>
      <c r="BF827" s="302"/>
      <c r="BG827" s="165"/>
      <c r="BH827" s="303"/>
      <c r="BI827" s="165"/>
      <c r="BJ827" s="304"/>
      <c r="BK827" s="394"/>
      <c r="BL827" s="302"/>
      <c r="BM827" s="302"/>
      <c r="BN827" s="394"/>
      <c r="BO827" s="302"/>
      <c r="BP827" s="13"/>
      <c r="BQ827" s="302"/>
      <c r="BR827" s="13"/>
      <c r="BS827" s="302"/>
      <c r="BT827" s="13"/>
      <c r="BU827" s="302"/>
      <c r="BV827" s="386"/>
      <c r="BW827" s="303"/>
      <c r="BX827" s="303"/>
      <c r="BY827" s="302"/>
      <c r="BZ827" s="302"/>
      <c r="CA827" s="387"/>
      <c r="CB827" s="395"/>
      <c r="CC827" s="12"/>
      <c r="CD827" s="304"/>
      <c r="CE827" s="14"/>
      <c r="CF827" s="395"/>
      <c r="CG827" s="397"/>
      <c r="CH827" s="300">
        <f t="shared" si="321"/>
        <v>0</v>
      </c>
      <c r="CI827" s="26"/>
      <c r="CJ827" s="17">
        <f t="shared" si="318"/>
        <v>0</v>
      </c>
      <c r="CK827" s="18">
        <f t="shared" si="329"/>
        <v>12.89</v>
      </c>
      <c r="CM827" s="164"/>
      <c r="CN827" s="302"/>
      <c r="CO827" s="13">
        <f t="shared" si="322"/>
        <v>0</v>
      </c>
      <c r="CP827" s="302"/>
      <c r="CQ827" s="13">
        <f t="shared" si="323"/>
        <v>0</v>
      </c>
      <c r="CR827" s="302"/>
      <c r="CS827" s="13">
        <f t="shared" si="324"/>
        <v>0</v>
      </c>
      <c r="CT827" s="302"/>
      <c r="CU827" s="13">
        <f t="shared" si="319"/>
        <v>0</v>
      </c>
      <c r="CV827" s="302"/>
      <c r="CW827" s="13">
        <f t="shared" si="325"/>
        <v>0</v>
      </c>
      <c r="CX827" s="13">
        <f t="shared" si="326"/>
        <v>0</v>
      </c>
      <c r="CY827" s="251">
        <f t="shared" si="327"/>
        <v>0</v>
      </c>
      <c r="CZ827" s="13" t="s">
        <v>29</v>
      </c>
      <c r="DA827" s="13">
        <v>50</v>
      </c>
      <c r="DB827" s="22">
        <f t="shared" si="328"/>
        <v>0</v>
      </c>
      <c r="DD827" s="24"/>
      <c r="DF827" s="163"/>
      <c r="DH827" s="24"/>
      <c r="DI827" s="447"/>
      <c r="DJ827" s="163"/>
    </row>
    <row r="828" spans="1:114" s="7" customFormat="1">
      <c r="A828" s="277">
        <f t="shared" si="312"/>
        <v>50</v>
      </c>
      <c r="B828" s="21" t="e">
        <f>'Calculateur de trading'!I828/C828/W828</f>
        <v>#DIV/0!</v>
      </c>
      <c r="C828" s="278">
        <f t="shared" si="313"/>
        <v>10</v>
      </c>
      <c r="D828" s="278"/>
      <c r="E828" s="273">
        <f t="shared" si="314"/>
        <v>100</v>
      </c>
      <c r="F828" s="271">
        <f t="shared" si="306"/>
        <v>2</v>
      </c>
      <c r="G828" s="271" t="e">
        <f t="shared" si="307"/>
        <v>#DIV/0!</v>
      </c>
      <c r="H828" s="272">
        <f t="shared" si="308"/>
        <v>20</v>
      </c>
      <c r="I828" s="270"/>
      <c r="J828" s="273">
        <f t="shared" si="315"/>
        <v>200</v>
      </c>
      <c r="K828" s="271">
        <f t="shared" si="309"/>
        <v>4</v>
      </c>
      <c r="L828" s="271" t="e">
        <f t="shared" si="310"/>
        <v>#DIV/0!</v>
      </c>
      <c r="M828" s="272">
        <f t="shared" si="311"/>
        <v>40</v>
      </c>
      <c r="N828" s="389"/>
      <c r="O828" s="455" t="e">
        <f>(A828*B828*W828)+(B828*'Calculateur de trading'!H828)</f>
        <v>#DIV/0!</v>
      </c>
      <c r="P828" s="274" t="e">
        <f>O828/'Déscriptions des trades'!CK828</f>
        <v>#DIV/0!</v>
      </c>
      <c r="Q828" s="456" t="e">
        <f>'Déscriptions des trades'!CK828-O828</f>
        <v>#DIV/0!</v>
      </c>
      <c r="R828" s="466" t="e">
        <f t="shared" si="316"/>
        <v>#DIV/0!</v>
      </c>
      <c r="S828" s="389"/>
      <c r="T828" s="12"/>
      <c r="U828" s="25"/>
      <c r="V828" s="15"/>
      <c r="W828" s="490">
        <f t="shared" si="320"/>
        <v>0</v>
      </c>
      <c r="X828" s="21" t="e">
        <f>W828*U828/'Déscriptions des trades'!CK828*'Déscriptions des trades'!B828</f>
        <v>#DIV/0!</v>
      </c>
      <c r="Y828" s="459"/>
      <c r="Z828" s="389"/>
      <c r="AA828" s="23">
        <f t="shared" si="317"/>
        <v>0.1</v>
      </c>
      <c r="AB828" s="17" t="e">
        <f>(AA828*'Déscriptions des trades'!U828*'Déscriptions des trades'!B828/'Déscriptions des trades'!CK828)*'Déscriptions des trades'!W828</f>
        <v>#DIV/0!</v>
      </c>
      <c r="AC828" s="265" t="e">
        <f>AB828*'Déscriptions des trades'!CK828</f>
        <v>#DIV/0!</v>
      </c>
      <c r="AD828" s="266" t="e">
        <f>'Déscriptions des trades'!CK828-AC828</f>
        <v>#DIV/0!</v>
      </c>
      <c r="AE828" s="389"/>
      <c r="AF828" s="399">
        <v>824</v>
      </c>
      <c r="AG828" s="389"/>
      <c r="AH828" s="20"/>
      <c r="AI828" s="303"/>
      <c r="AJ828" s="307"/>
      <c r="AK828" s="161"/>
      <c r="AL828" s="305"/>
      <c r="AM828" s="305"/>
      <c r="AN828" s="162"/>
      <c r="AO828" s="439"/>
      <c r="AP828" s="162"/>
      <c r="AQ828" s="113"/>
      <c r="AR828" s="113"/>
      <c r="AS828" s="384"/>
      <c r="AT828" s="306"/>
      <c r="AU828" s="306"/>
      <c r="AV828" s="160"/>
      <c r="AW828" s="158"/>
      <c r="AX828" s="385"/>
      <c r="AY828" s="453"/>
      <c r="AZ828" s="165"/>
      <c r="BA828" s="301"/>
      <c r="BB828" s="165"/>
      <c r="BC828" s="301"/>
      <c r="BD828" s="165"/>
      <c r="BE828" s="302"/>
      <c r="BF828" s="302"/>
      <c r="BG828" s="165"/>
      <c r="BH828" s="303"/>
      <c r="BI828" s="165"/>
      <c r="BJ828" s="304"/>
      <c r="BK828" s="394"/>
      <c r="BL828" s="302"/>
      <c r="BM828" s="302"/>
      <c r="BN828" s="394"/>
      <c r="BO828" s="302"/>
      <c r="BP828" s="13"/>
      <c r="BQ828" s="302"/>
      <c r="BR828" s="13"/>
      <c r="BS828" s="302"/>
      <c r="BT828" s="13"/>
      <c r="BU828" s="302"/>
      <c r="BV828" s="386"/>
      <c r="BW828" s="303"/>
      <c r="BX828" s="303"/>
      <c r="BY828" s="302"/>
      <c r="BZ828" s="302"/>
      <c r="CA828" s="387"/>
      <c r="CB828" s="395"/>
      <c r="CC828" s="12"/>
      <c r="CD828" s="304"/>
      <c r="CE828" s="14"/>
      <c r="CF828" s="395"/>
      <c r="CG828" s="397"/>
      <c r="CH828" s="300">
        <f t="shared" si="321"/>
        <v>0</v>
      </c>
      <c r="CI828" s="26"/>
      <c r="CJ828" s="17">
        <f t="shared" si="318"/>
        <v>0</v>
      </c>
      <c r="CK828" s="18">
        <f t="shared" si="329"/>
        <v>12.89</v>
      </c>
      <c r="CM828" s="164"/>
      <c r="CN828" s="302"/>
      <c r="CO828" s="13">
        <f t="shared" si="322"/>
        <v>0</v>
      </c>
      <c r="CP828" s="302"/>
      <c r="CQ828" s="13">
        <f t="shared" si="323"/>
        <v>0</v>
      </c>
      <c r="CR828" s="302"/>
      <c r="CS828" s="13">
        <f t="shared" si="324"/>
        <v>0</v>
      </c>
      <c r="CT828" s="302"/>
      <c r="CU828" s="13">
        <f t="shared" si="319"/>
        <v>0</v>
      </c>
      <c r="CV828" s="302"/>
      <c r="CW828" s="13">
        <f t="shared" si="325"/>
        <v>0</v>
      </c>
      <c r="CX828" s="13">
        <f t="shared" si="326"/>
        <v>0</v>
      </c>
      <c r="CY828" s="251">
        <f t="shared" si="327"/>
        <v>0</v>
      </c>
      <c r="CZ828" s="13" t="s">
        <v>29</v>
      </c>
      <c r="DA828" s="13">
        <v>50</v>
      </c>
      <c r="DB828" s="22">
        <f t="shared" si="328"/>
        <v>0</v>
      </c>
      <c r="DD828" s="24"/>
      <c r="DF828" s="163"/>
      <c r="DH828" s="24"/>
      <c r="DI828" s="447"/>
      <c r="DJ828" s="163"/>
    </row>
    <row r="829" spans="1:114" s="7" customFormat="1">
      <c r="A829" s="277">
        <f t="shared" si="312"/>
        <v>50</v>
      </c>
      <c r="B829" s="21" t="e">
        <f>'Calculateur de trading'!I829/C829/W829</f>
        <v>#DIV/0!</v>
      </c>
      <c r="C829" s="278">
        <f t="shared" si="313"/>
        <v>10</v>
      </c>
      <c r="D829" s="426"/>
      <c r="E829" s="273">
        <f t="shared" si="314"/>
        <v>100</v>
      </c>
      <c r="F829" s="271">
        <f t="shared" si="306"/>
        <v>2</v>
      </c>
      <c r="G829" s="271" t="e">
        <f t="shared" si="307"/>
        <v>#DIV/0!</v>
      </c>
      <c r="H829" s="272">
        <f t="shared" si="308"/>
        <v>20</v>
      </c>
      <c r="I829" s="270"/>
      <c r="J829" s="273">
        <f t="shared" si="315"/>
        <v>200</v>
      </c>
      <c r="K829" s="271">
        <f t="shared" si="309"/>
        <v>4</v>
      </c>
      <c r="L829" s="271" t="e">
        <f t="shared" si="310"/>
        <v>#DIV/0!</v>
      </c>
      <c r="M829" s="272">
        <f t="shared" si="311"/>
        <v>40</v>
      </c>
      <c r="N829" s="389"/>
      <c r="O829" s="455" t="e">
        <f>(A829*B829*W829)+(B829*'Calculateur de trading'!H829)</f>
        <v>#DIV/0!</v>
      </c>
      <c r="P829" s="274" t="e">
        <f>O829/'Déscriptions des trades'!CK829</f>
        <v>#DIV/0!</v>
      </c>
      <c r="Q829" s="456" t="e">
        <f>'Déscriptions des trades'!CK829-O829</f>
        <v>#DIV/0!</v>
      </c>
      <c r="R829" s="466" t="e">
        <f t="shared" si="316"/>
        <v>#DIV/0!</v>
      </c>
      <c r="S829" s="389"/>
      <c r="T829" s="12"/>
      <c r="U829" s="25"/>
      <c r="V829" s="15"/>
      <c r="W829" s="490">
        <f t="shared" si="320"/>
        <v>0</v>
      </c>
      <c r="X829" s="21" t="e">
        <f>W829*U829/'Déscriptions des trades'!CK829*'Déscriptions des trades'!B829</f>
        <v>#DIV/0!</v>
      </c>
      <c r="Y829" s="459"/>
      <c r="Z829" s="389"/>
      <c r="AA829" s="23">
        <f t="shared" si="317"/>
        <v>0.1</v>
      </c>
      <c r="AB829" s="17" t="e">
        <f>(AA829*'Déscriptions des trades'!U829*'Déscriptions des trades'!B829/'Déscriptions des trades'!CK829)*'Déscriptions des trades'!W829</f>
        <v>#DIV/0!</v>
      </c>
      <c r="AC829" s="265" t="e">
        <f>AB829*'Déscriptions des trades'!CK829</f>
        <v>#DIV/0!</v>
      </c>
      <c r="AD829" s="266" t="e">
        <f>'Déscriptions des trades'!CK829-AC829</f>
        <v>#DIV/0!</v>
      </c>
      <c r="AE829" s="389"/>
      <c r="AF829" s="399">
        <v>825</v>
      </c>
      <c r="AG829" s="389"/>
      <c r="AH829" s="20"/>
      <c r="AI829" s="303"/>
      <c r="AJ829" s="307"/>
      <c r="AK829" s="161"/>
      <c r="AL829" s="305"/>
      <c r="AM829" s="305"/>
      <c r="AN829" s="162"/>
      <c r="AO829" s="439"/>
      <c r="AP829" s="162"/>
      <c r="AQ829" s="113"/>
      <c r="AR829" s="113"/>
      <c r="AS829" s="384"/>
      <c r="AT829" s="306"/>
      <c r="AU829" s="306"/>
      <c r="AV829" s="160"/>
      <c r="AW829" s="158"/>
      <c r="AX829" s="385"/>
      <c r="AY829" s="453"/>
      <c r="AZ829" s="165"/>
      <c r="BA829" s="301"/>
      <c r="BB829" s="165"/>
      <c r="BC829" s="301"/>
      <c r="BD829" s="165"/>
      <c r="BE829" s="302"/>
      <c r="BF829" s="302"/>
      <c r="BG829" s="165"/>
      <c r="BH829" s="303"/>
      <c r="BI829" s="165"/>
      <c r="BJ829" s="304"/>
      <c r="BK829" s="394"/>
      <c r="BL829" s="302"/>
      <c r="BM829" s="302"/>
      <c r="BN829" s="394"/>
      <c r="BO829" s="302"/>
      <c r="BP829" s="13"/>
      <c r="BQ829" s="302"/>
      <c r="BR829" s="13"/>
      <c r="BS829" s="302"/>
      <c r="BT829" s="13"/>
      <c r="BU829" s="302"/>
      <c r="BV829" s="386"/>
      <c r="BW829" s="303"/>
      <c r="BX829" s="303"/>
      <c r="BY829" s="302"/>
      <c r="BZ829" s="302"/>
      <c r="CA829" s="387"/>
      <c r="CB829" s="395"/>
      <c r="CC829" s="12"/>
      <c r="CD829" s="304"/>
      <c r="CE829" s="14"/>
      <c r="CF829" s="395"/>
      <c r="CG829" s="397"/>
      <c r="CH829" s="300">
        <f t="shared" si="321"/>
        <v>0</v>
      </c>
      <c r="CI829" s="26"/>
      <c r="CJ829" s="17">
        <f t="shared" si="318"/>
        <v>0</v>
      </c>
      <c r="CK829" s="18">
        <f t="shared" si="329"/>
        <v>12.89</v>
      </c>
      <c r="CM829" s="164"/>
      <c r="CN829" s="302"/>
      <c r="CO829" s="13">
        <f t="shared" si="322"/>
        <v>0</v>
      </c>
      <c r="CP829" s="302"/>
      <c r="CQ829" s="13">
        <f t="shared" si="323"/>
        <v>0</v>
      </c>
      <c r="CR829" s="302"/>
      <c r="CS829" s="13">
        <f t="shared" si="324"/>
        <v>0</v>
      </c>
      <c r="CT829" s="302"/>
      <c r="CU829" s="13">
        <f t="shared" si="319"/>
        <v>0</v>
      </c>
      <c r="CV829" s="302"/>
      <c r="CW829" s="13">
        <f t="shared" si="325"/>
        <v>0</v>
      </c>
      <c r="CX829" s="13">
        <f t="shared" si="326"/>
        <v>0</v>
      </c>
      <c r="CY829" s="251">
        <f t="shared" si="327"/>
        <v>0</v>
      </c>
      <c r="CZ829" s="13" t="s">
        <v>29</v>
      </c>
      <c r="DA829" s="13">
        <v>50</v>
      </c>
      <c r="DB829" s="22">
        <f t="shared" si="328"/>
        <v>0</v>
      </c>
      <c r="DD829" s="24"/>
      <c r="DF829" s="163"/>
      <c r="DH829" s="24"/>
      <c r="DI829" s="447"/>
      <c r="DJ829" s="163"/>
    </row>
    <row r="830" spans="1:114" s="7" customFormat="1">
      <c r="A830" s="277">
        <f t="shared" si="312"/>
        <v>50</v>
      </c>
      <c r="B830" s="21" t="e">
        <f>'Calculateur de trading'!I830/C830/W830</f>
        <v>#DIV/0!</v>
      </c>
      <c r="C830" s="278">
        <f t="shared" si="313"/>
        <v>10</v>
      </c>
      <c r="D830" s="278"/>
      <c r="E830" s="273">
        <f t="shared" si="314"/>
        <v>100</v>
      </c>
      <c r="F830" s="271">
        <f t="shared" si="306"/>
        <v>2</v>
      </c>
      <c r="G830" s="271" t="e">
        <f t="shared" si="307"/>
        <v>#DIV/0!</v>
      </c>
      <c r="H830" s="272">
        <f t="shared" si="308"/>
        <v>20</v>
      </c>
      <c r="I830" s="270"/>
      <c r="J830" s="273">
        <f t="shared" si="315"/>
        <v>200</v>
      </c>
      <c r="K830" s="271">
        <f t="shared" si="309"/>
        <v>4</v>
      </c>
      <c r="L830" s="271" t="e">
        <f t="shared" si="310"/>
        <v>#DIV/0!</v>
      </c>
      <c r="M830" s="272">
        <f t="shared" si="311"/>
        <v>40</v>
      </c>
      <c r="N830" s="389"/>
      <c r="O830" s="455" t="e">
        <f>(A830*B830*W830)+(B830*'Calculateur de trading'!H830)</f>
        <v>#DIV/0!</v>
      </c>
      <c r="P830" s="274" t="e">
        <f>O830/'Déscriptions des trades'!CK830</f>
        <v>#DIV/0!</v>
      </c>
      <c r="Q830" s="456" t="e">
        <f>'Déscriptions des trades'!CK830-O830</f>
        <v>#DIV/0!</v>
      </c>
      <c r="R830" s="466" t="e">
        <f t="shared" si="316"/>
        <v>#DIV/0!</v>
      </c>
      <c r="S830" s="389"/>
      <c r="T830" s="12"/>
      <c r="U830" s="25"/>
      <c r="V830" s="15"/>
      <c r="W830" s="490">
        <f t="shared" si="320"/>
        <v>0</v>
      </c>
      <c r="X830" s="21" t="e">
        <f>W830*U830/'Déscriptions des trades'!CK830*'Déscriptions des trades'!B830</f>
        <v>#DIV/0!</v>
      </c>
      <c r="Y830" s="459"/>
      <c r="Z830" s="389"/>
      <c r="AA830" s="23">
        <f t="shared" si="317"/>
        <v>0.1</v>
      </c>
      <c r="AB830" s="17" t="e">
        <f>(AA830*'Déscriptions des trades'!U830*'Déscriptions des trades'!B830/'Déscriptions des trades'!CK830)*'Déscriptions des trades'!W830</f>
        <v>#DIV/0!</v>
      </c>
      <c r="AC830" s="265" t="e">
        <f>AB830*'Déscriptions des trades'!CK830</f>
        <v>#DIV/0!</v>
      </c>
      <c r="AD830" s="266" t="e">
        <f>'Déscriptions des trades'!CK830-AC830</f>
        <v>#DIV/0!</v>
      </c>
      <c r="AE830" s="389"/>
      <c r="AF830" s="399">
        <v>826</v>
      </c>
      <c r="AG830" s="389"/>
      <c r="AH830" s="20"/>
      <c r="AI830" s="303"/>
      <c r="AJ830" s="307"/>
      <c r="AK830" s="161"/>
      <c r="AL830" s="305"/>
      <c r="AM830" s="305"/>
      <c r="AN830" s="162"/>
      <c r="AO830" s="439"/>
      <c r="AP830" s="162"/>
      <c r="AQ830" s="113"/>
      <c r="AR830" s="113"/>
      <c r="AS830" s="384"/>
      <c r="AT830" s="306"/>
      <c r="AU830" s="306"/>
      <c r="AV830" s="160"/>
      <c r="AW830" s="158"/>
      <c r="AX830" s="385"/>
      <c r="AY830" s="453"/>
      <c r="AZ830" s="165"/>
      <c r="BA830" s="301"/>
      <c r="BB830" s="165"/>
      <c r="BC830" s="301"/>
      <c r="BD830" s="165"/>
      <c r="BE830" s="302"/>
      <c r="BF830" s="302"/>
      <c r="BG830" s="165"/>
      <c r="BH830" s="303"/>
      <c r="BI830" s="165"/>
      <c r="BJ830" s="304"/>
      <c r="BK830" s="394"/>
      <c r="BL830" s="302"/>
      <c r="BM830" s="302"/>
      <c r="BN830" s="394"/>
      <c r="BO830" s="302"/>
      <c r="BP830" s="13"/>
      <c r="BQ830" s="302"/>
      <c r="BR830" s="13"/>
      <c r="BS830" s="302"/>
      <c r="BT830" s="13"/>
      <c r="BU830" s="302"/>
      <c r="BV830" s="386"/>
      <c r="BW830" s="303"/>
      <c r="BX830" s="303"/>
      <c r="BY830" s="302"/>
      <c r="BZ830" s="302"/>
      <c r="CA830" s="387"/>
      <c r="CB830" s="395"/>
      <c r="CC830" s="12"/>
      <c r="CD830" s="304"/>
      <c r="CE830" s="14"/>
      <c r="CF830" s="395"/>
      <c r="CG830" s="397"/>
      <c r="CH830" s="300">
        <f t="shared" si="321"/>
        <v>0</v>
      </c>
      <c r="CI830" s="26"/>
      <c r="CJ830" s="17">
        <f t="shared" si="318"/>
        <v>0</v>
      </c>
      <c r="CK830" s="18">
        <f t="shared" si="329"/>
        <v>12.89</v>
      </c>
      <c r="CM830" s="164"/>
      <c r="CN830" s="302"/>
      <c r="CO830" s="13">
        <f t="shared" si="322"/>
        <v>0</v>
      </c>
      <c r="CP830" s="302"/>
      <c r="CQ830" s="13">
        <f t="shared" si="323"/>
        <v>0</v>
      </c>
      <c r="CR830" s="302"/>
      <c r="CS830" s="13">
        <f t="shared" si="324"/>
        <v>0</v>
      </c>
      <c r="CT830" s="302"/>
      <c r="CU830" s="13">
        <f t="shared" si="319"/>
        <v>0</v>
      </c>
      <c r="CV830" s="302"/>
      <c r="CW830" s="13">
        <f t="shared" si="325"/>
        <v>0</v>
      </c>
      <c r="CX830" s="13">
        <f t="shared" si="326"/>
        <v>0</v>
      </c>
      <c r="CY830" s="251">
        <f t="shared" si="327"/>
        <v>0</v>
      </c>
      <c r="CZ830" s="13" t="s">
        <v>29</v>
      </c>
      <c r="DA830" s="13">
        <v>50</v>
      </c>
      <c r="DB830" s="22">
        <f t="shared" si="328"/>
        <v>0</v>
      </c>
      <c r="DD830" s="24"/>
      <c r="DF830" s="163"/>
      <c r="DH830" s="24"/>
      <c r="DI830" s="447"/>
      <c r="DJ830" s="163"/>
    </row>
    <row r="831" spans="1:114" s="7" customFormat="1">
      <c r="A831" s="277">
        <f t="shared" si="312"/>
        <v>50</v>
      </c>
      <c r="B831" s="21" t="e">
        <f>'Calculateur de trading'!I831/C831/W831</f>
        <v>#DIV/0!</v>
      </c>
      <c r="C831" s="278">
        <f t="shared" si="313"/>
        <v>10</v>
      </c>
      <c r="D831" s="426"/>
      <c r="E831" s="273">
        <f t="shared" si="314"/>
        <v>100</v>
      </c>
      <c r="F831" s="271">
        <f t="shared" si="306"/>
        <v>2</v>
      </c>
      <c r="G831" s="271" t="e">
        <f t="shared" si="307"/>
        <v>#DIV/0!</v>
      </c>
      <c r="H831" s="272">
        <f t="shared" si="308"/>
        <v>20</v>
      </c>
      <c r="I831" s="270"/>
      <c r="J831" s="273">
        <f t="shared" si="315"/>
        <v>200</v>
      </c>
      <c r="K831" s="271">
        <f t="shared" si="309"/>
        <v>4</v>
      </c>
      <c r="L831" s="271" t="e">
        <f t="shared" si="310"/>
        <v>#DIV/0!</v>
      </c>
      <c r="M831" s="272">
        <f t="shared" si="311"/>
        <v>40</v>
      </c>
      <c r="N831" s="389"/>
      <c r="O831" s="455" t="e">
        <f>(A831*B831*W831)+(B831*'Calculateur de trading'!H831)</f>
        <v>#DIV/0!</v>
      </c>
      <c r="P831" s="274" t="e">
        <f>O831/'Déscriptions des trades'!CK831</f>
        <v>#DIV/0!</v>
      </c>
      <c r="Q831" s="456" t="e">
        <f>'Déscriptions des trades'!CK831-O831</f>
        <v>#DIV/0!</v>
      </c>
      <c r="R831" s="466" t="e">
        <f t="shared" si="316"/>
        <v>#DIV/0!</v>
      </c>
      <c r="S831" s="389"/>
      <c r="T831" s="12"/>
      <c r="U831" s="25"/>
      <c r="V831" s="15"/>
      <c r="W831" s="490">
        <f t="shared" si="320"/>
        <v>0</v>
      </c>
      <c r="X831" s="21" t="e">
        <f>W831*U831/'Déscriptions des trades'!CK831*'Déscriptions des trades'!B831</f>
        <v>#DIV/0!</v>
      </c>
      <c r="Y831" s="459"/>
      <c r="Z831" s="389"/>
      <c r="AA831" s="23">
        <f t="shared" si="317"/>
        <v>0.1</v>
      </c>
      <c r="AB831" s="17" t="e">
        <f>(AA831*'Déscriptions des trades'!U831*'Déscriptions des trades'!B831/'Déscriptions des trades'!CK831)*'Déscriptions des trades'!W831</f>
        <v>#DIV/0!</v>
      </c>
      <c r="AC831" s="265" t="e">
        <f>AB831*'Déscriptions des trades'!CK831</f>
        <v>#DIV/0!</v>
      </c>
      <c r="AD831" s="266" t="e">
        <f>'Déscriptions des trades'!CK831-AC831</f>
        <v>#DIV/0!</v>
      </c>
      <c r="AE831" s="389"/>
      <c r="AF831" s="399">
        <v>827</v>
      </c>
      <c r="AG831" s="389"/>
      <c r="AH831" s="20"/>
      <c r="AI831" s="303"/>
      <c r="AJ831" s="307"/>
      <c r="AK831" s="161"/>
      <c r="AL831" s="305"/>
      <c r="AM831" s="305"/>
      <c r="AN831" s="162"/>
      <c r="AO831" s="439"/>
      <c r="AP831" s="162"/>
      <c r="AQ831" s="113"/>
      <c r="AR831" s="113"/>
      <c r="AS831" s="384"/>
      <c r="AT831" s="306"/>
      <c r="AU831" s="306"/>
      <c r="AV831" s="160"/>
      <c r="AW831" s="158"/>
      <c r="AX831" s="385"/>
      <c r="AY831" s="453"/>
      <c r="AZ831" s="165"/>
      <c r="BA831" s="301"/>
      <c r="BB831" s="165"/>
      <c r="BC831" s="301"/>
      <c r="BD831" s="165"/>
      <c r="BE831" s="302"/>
      <c r="BF831" s="302"/>
      <c r="BG831" s="165"/>
      <c r="BH831" s="303"/>
      <c r="BI831" s="165"/>
      <c r="BJ831" s="304"/>
      <c r="BK831" s="394"/>
      <c r="BL831" s="302"/>
      <c r="BM831" s="302"/>
      <c r="BN831" s="394"/>
      <c r="BO831" s="302"/>
      <c r="BP831" s="13"/>
      <c r="BQ831" s="302"/>
      <c r="BR831" s="13"/>
      <c r="BS831" s="302"/>
      <c r="BT831" s="13"/>
      <c r="BU831" s="302"/>
      <c r="BV831" s="386"/>
      <c r="BW831" s="303"/>
      <c r="BX831" s="303"/>
      <c r="BY831" s="302"/>
      <c r="BZ831" s="302"/>
      <c r="CA831" s="387"/>
      <c r="CB831" s="395"/>
      <c r="CC831" s="12"/>
      <c r="CD831" s="304"/>
      <c r="CE831" s="14"/>
      <c r="CF831" s="395"/>
      <c r="CG831" s="397"/>
      <c r="CH831" s="300">
        <f t="shared" si="321"/>
        <v>0</v>
      </c>
      <c r="CI831" s="26"/>
      <c r="CJ831" s="17">
        <f t="shared" si="318"/>
        <v>0</v>
      </c>
      <c r="CK831" s="18">
        <f t="shared" si="329"/>
        <v>12.89</v>
      </c>
      <c r="CM831" s="164"/>
      <c r="CN831" s="302"/>
      <c r="CO831" s="13">
        <f t="shared" si="322"/>
        <v>0</v>
      </c>
      <c r="CP831" s="302"/>
      <c r="CQ831" s="13">
        <f t="shared" si="323"/>
        <v>0</v>
      </c>
      <c r="CR831" s="302"/>
      <c r="CS831" s="13">
        <f t="shared" si="324"/>
        <v>0</v>
      </c>
      <c r="CT831" s="302"/>
      <c r="CU831" s="13">
        <f t="shared" si="319"/>
        <v>0</v>
      </c>
      <c r="CV831" s="302"/>
      <c r="CW831" s="13">
        <f t="shared" si="325"/>
        <v>0</v>
      </c>
      <c r="CX831" s="13">
        <f t="shared" si="326"/>
        <v>0</v>
      </c>
      <c r="CY831" s="251">
        <f t="shared" si="327"/>
        <v>0</v>
      </c>
      <c r="CZ831" s="13" t="s">
        <v>29</v>
      </c>
      <c r="DA831" s="13">
        <v>50</v>
      </c>
      <c r="DB831" s="22">
        <f t="shared" si="328"/>
        <v>0</v>
      </c>
      <c r="DD831" s="24"/>
      <c r="DF831" s="163"/>
      <c r="DH831" s="24"/>
      <c r="DI831" s="447"/>
      <c r="DJ831" s="163"/>
    </row>
    <row r="832" spans="1:114" s="7" customFormat="1">
      <c r="A832" s="277">
        <f t="shared" si="312"/>
        <v>50</v>
      </c>
      <c r="B832" s="21" t="e">
        <f>'Calculateur de trading'!I832/C832/W832</f>
        <v>#DIV/0!</v>
      </c>
      <c r="C832" s="278">
        <f t="shared" si="313"/>
        <v>10</v>
      </c>
      <c r="D832" s="426"/>
      <c r="E832" s="273">
        <f t="shared" si="314"/>
        <v>100</v>
      </c>
      <c r="F832" s="271">
        <f t="shared" si="306"/>
        <v>2</v>
      </c>
      <c r="G832" s="271" t="e">
        <f t="shared" si="307"/>
        <v>#DIV/0!</v>
      </c>
      <c r="H832" s="272">
        <f t="shared" si="308"/>
        <v>20</v>
      </c>
      <c r="I832" s="270"/>
      <c r="J832" s="273">
        <f t="shared" si="315"/>
        <v>200</v>
      </c>
      <c r="K832" s="271">
        <f t="shared" si="309"/>
        <v>4</v>
      </c>
      <c r="L832" s="271" t="e">
        <f t="shared" si="310"/>
        <v>#DIV/0!</v>
      </c>
      <c r="M832" s="272">
        <f t="shared" si="311"/>
        <v>40</v>
      </c>
      <c r="N832" s="389"/>
      <c r="O832" s="455" t="e">
        <f>(A832*B832*W832)+(B832*'Calculateur de trading'!H832)</f>
        <v>#DIV/0!</v>
      </c>
      <c r="P832" s="274" t="e">
        <f>O832/'Déscriptions des trades'!CK832</f>
        <v>#DIV/0!</v>
      </c>
      <c r="Q832" s="456" t="e">
        <f>'Déscriptions des trades'!CK832-O832</f>
        <v>#DIV/0!</v>
      </c>
      <c r="R832" s="466" t="e">
        <f t="shared" si="316"/>
        <v>#DIV/0!</v>
      </c>
      <c r="S832" s="389"/>
      <c r="T832" s="12"/>
      <c r="U832" s="25"/>
      <c r="V832" s="15"/>
      <c r="W832" s="490">
        <f t="shared" si="320"/>
        <v>0</v>
      </c>
      <c r="X832" s="21" t="e">
        <f>W832*U832/'Déscriptions des trades'!CK832*'Déscriptions des trades'!B832</f>
        <v>#DIV/0!</v>
      </c>
      <c r="Y832" s="459"/>
      <c r="Z832" s="389"/>
      <c r="AA832" s="23">
        <f t="shared" si="317"/>
        <v>0.1</v>
      </c>
      <c r="AB832" s="17" t="e">
        <f>(AA832*'Déscriptions des trades'!U832*'Déscriptions des trades'!B832/'Déscriptions des trades'!CK832)*'Déscriptions des trades'!W832</f>
        <v>#DIV/0!</v>
      </c>
      <c r="AC832" s="265" t="e">
        <f>AB832*'Déscriptions des trades'!CK832</f>
        <v>#DIV/0!</v>
      </c>
      <c r="AD832" s="266" t="e">
        <f>'Déscriptions des trades'!CK832-AC832</f>
        <v>#DIV/0!</v>
      </c>
      <c r="AE832" s="389"/>
      <c r="AF832" s="399">
        <v>828</v>
      </c>
      <c r="AG832" s="389"/>
      <c r="AH832" s="20"/>
      <c r="AI832" s="303"/>
      <c r="AJ832" s="307"/>
      <c r="AK832" s="161"/>
      <c r="AL832" s="305"/>
      <c r="AM832" s="305"/>
      <c r="AN832" s="162"/>
      <c r="AO832" s="439"/>
      <c r="AP832" s="162"/>
      <c r="AQ832" s="113"/>
      <c r="AR832" s="113"/>
      <c r="AS832" s="384"/>
      <c r="AT832" s="306"/>
      <c r="AU832" s="306"/>
      <c r="AV832" s="160"/>
      <c r="AW832" s="158"/>
      <c r="AX832" s="385"/>
      <c r="AY832" s="453"/>
      <c r="AZ832" s="165"/>
      <c r="BA832" s="301"/>
      <c r="BB832" s="165"/>
      <c r="BC832" s="301"/>
      <c r="BD832" s="165"/>
      <c r="BE832" s="302"/>
      <c r="BF832" s="302"/>
      <c r="BG832" s="165"/>
      <c r="BH832" s="303"/>
      <c r="BI832" s="165"/>
      <c r="BJ832" s="304"/>
      <c r="BK832" s="394"/>
      <c r="BL832" s="302"/>
      <c r="BM832" s="302"/>
      <c r="BN832" s="394"/>
      <c r="BO832" s="302"/>
      <c r="BP832" s="13"/>
      <c r="BQ832" s="302"/>
      <c r="BR832" s="13"/>
      <c r="BS832" s="302"/>
      <c r="BT832" s="13"/>
      <c r="BU832" s="302"/>
      <c r="BV832" s="386"/>
      <c r="BW832" s="303"/>
      <c r="BX832" s="303"/>
      <c r="BY832" s="302"/>
      <c r="BZ832" s="302"/>
      <c r="CA832" s="387"/>
      <c r="CB832" s="395"/>
      <c r="CC832" s="12"/>
      <c r="CD832" s="304"/>
      <c r="CE832" s="14"/>
      <c r="CF832" s="395"/>
      <c r="CG832" s="397"/>
      <c r="CH832" s="300">
        <f t="shared" si="321"/>
        <v>0</v>
      </c>
      <c r="CI832" s="26"/>
      <c r="CJ832" s="17">
        <f t="shared" si="318"/>
        <v>0</v>
      </c>
      <c r="CK832" s="18">
        <f t="shared" si="329"/>
        <v>12.89</v>
      </c>
      <c r="CM832" s="164"/>
      <c r="CN832" s="302"/>
      <c r="CO832" s="13">
        <f t="shared" si="322"/>
        <v>0</v>
      </c>
      <c r="CP832" s="302"/>
      <c r="CQ832" s="13">
        <f t="shared" si="323"/>
        <v>0</v>
      </c>
      <c r="CR832" s="302"/>
      <c r="CS832" s="13">
        <f t="shared" si="324"/>
        <v>0</v>
      </c>
      <c r="CT832" s="302"/>
      <c r="CU832" s="13">
        <f t="shared" si="319"/>
        <v>0</v>
      </c>
      <c r="CV832" s="302"/>
      <c r="CW832" s="13">
        <f t="shared" si="325"/>
        <v>0</v>
      </c>
      <c r="CX832" s="13">
        <f t="shared" si="326"/>
        <v>0</v>
      </c>
      <c r="CY832" s="251">
        <f t="shared" si="327"/>
        <v>0</v>
      </c>
      <c r="CZ832" s="13" t="s">
        <v>29</v>
      </c>
      <c r="DA832" s="13">
        <v>50</v>
      </c>
      <c r="DB832" s="22">
        <f t="shared" si="328"/>
        <v>0</v>
      </c>
      <c r="DD832" s="24"/>
      <c r="DF832" s="163"/>
      <c r="DH832" s="24"/>
      <c r="DI832" s="447"/>
      <c r="DJ832" s="163"/>
    </row>
    <row r="833" spans="1:114" s="7" customFormat="1">
      <c r="A833" s="277">
        <f t="shared" si="312"/>
        <v>50</v>
      </c>
      <c r="B833" s="21" t="e">
        <f>'Calculateur de trading'!I833/C833/W833</f>
        <v>#DIV/0!</v>
      </c>
      <c r="C833" s="278">
        <f t="shared" si="313"/>
        <v>10</v>
      </c>
      <c r="D833" s="278"/>
      <c r="E833" s="273">
        <f t="shared" si="314"/>
        <v>100</v>
      </c>
      <c r="F833" s="271">
        <f t="shared" si="306"/>
        <v>2</v>
      </c>
      <c r="G833" s="271" t="e">
        <f t="shared" si="307"/>
        <v>#DIV/0!</v>
      </c>
      <c r="H833" s="272">
        <f t="shared" si="308"/>
        <v>20</v>
      </c>
      <c r="I833" s="270"/>
      <c r="J833" s="273">
        <f t="shared" si="315"/>
        <v>200</v>
      </c>
      <c r="K833" s="271">
        <f t="shared" si="309"/>
        <v>4</v>
      </c>
      <c r="L833" s="271" t="e">
        <f t="shared" si="310"/>
        <v>#DIV/0!</v>
      </c>
      <c r="M833" s="272">
        <f t="shared" si="311"/>
        <v>40</v>
      </c>
      <c r="N833" s="389"/>
      <c r="O833" s="455" t="e">
        <f>(A833*B833*W833)+(B833*'Calculateur de trading'!H833)</f>
        <v>#DIV/0!</v>
      </c>
      <c r="P833" s="274" t="e">
        <f>O833/'Déscriptions des trades'!CK833</f>
        <v>#DIV/0!</v>
      </c>
      <c r="Q833" s="456" t="e">
        <f>'Déscriptions des trades'!CK833-O833</f>
        <v>#DIV/0!</v>
      </c>
      <c r="R833" s="466" t="e">
        <f t="shared" si="316"/>
        <v>#DIV/0!</v>
      </c>
      <c r="S833" s="389"/>
      <c r="T833" s="12"/>
      <c r="U833" s="25"/>
      <c r="V833" s="15"/>
      <c r="W833" s="490">
        <f t="shared" si="320"/>
        <v>0</v>
      </c>
      <c r="X833" s="21" t="e">
        <f>W833*U833/'Déscriptions des trades'!CK833*'Déscriptions des trades'!B833</f>
        <v>#DIV/0!</v>
      </c>
      <c r="Y833" s="459"/>
      <c r="Z833" s="389"/>
      <c r="AA833" s="23">
        <f t="shared" si="317"/>
        <v>0.1</v>
      </c>
      <c r="AB833" s="17" t="e">
        <f>(AA833*'Déscriptions des trades'!U833*'Déscriptions des trades'!B833/'Déscriptions des trades'!CK833)*'Déscriptions des trades'!W833</f>
        <v>#DIV/0!</v>
      </c>
      <c r="AC833" s="265" t="e">
        <f>AB833*'Déscriptions des trades'!CK833</f>
        <v>#DIV/0!</v>
      </c>
      <c r="AD833" s="266" t="e">
        <f>'Déscriptions des trades'!CK833-AC833</f>
        <v>#DIV/0!</v>
      </c>
      <c r="AE833" s="389"/>
      <c r="AF833" s="399">
        <v>829</v>
      </c>
      <c r="AG833" s="389"/>
      <c r="AH833" s="20"/>
      <c r="AI833" s="303"/>
      <c r="AJ833" s="307"/>
      <c r="AK833" s="161"/>
      <c r="AL833" s="305"/>
      <c r="AM833" s="305"/>
      <c r="AN833" s="162"/>
      <c r="AO833" s="439"/>
      <c r="AP833" s="162"/>
      <c r="AQ833" s="113"/>
      <c r="AR833" s="113"/>
      <c r="AS833" s="384"/>
      <c r="AT833" s="306"/>
      <c r="AU833" s="306"/>
      <c r="AV833" s="160"/>
      <c r="AW833" s="158"/>
      <c r="AX833" s="385"/>
      <c r="AY833" s="453"/>
      <c r="AZ833" s="165"/>
      <c r="BA833" s="301"/>
      <c r="BB833" s="165"/>
      <c r="BC833" s="301"/>
      <c r="BD833" s="165"/>
      <c r="BE833" s="302"/>
      <c r="BF833" s="302"/>
      <c r="BG833" s="165"/>
      <c r="BH833" s="303"/>
      <c r="BI833" s="165"/>
      <c r="BJ833" s="304"/>
      <c r="BK833" s="394"/>
      <c r="BL833" s="302"/>
      <c r="BM833" s="302"/>
      <c r="BN833" s="394"/>
      <c r="BO833" s="302"/>
      <c r="BP833" s="13"/>
      <c r="BQ833" s="302"/>
      <c r="BR833" s="13"/>
      <c r="BS833" s="302"/>
      <c r="BT833" s="13"/>
      <c r="BU833" s="302"/>
      <c r="BV833" s="386"/>
      <c r="BW833" s="303"/>
      <c r="BX833" s="303"/>
      <c r="BY833" s="302"/>
      <c r="BZ833" s="302"/>
      <c r="CA833" s="387"/>
      <c r="CB833" s="395"/>
      <c r="CC833" s="12"/>
      <c r="CD833" s="304"/>
      <c r="CE833" s="14"/>
      <c r="CF833" s="395"/>
      <c r="CG833" s="397"/>
      <c r="CH833" s="300">
        <f t="shared" si="321"/>
        <v>0</v>
      </c>
      <c r="CI833" s="26"/>
      <c r="CJ833" s="17">
        <f t="shared" si="318"/>
        <v>0</v>
      </c>
      <c r="CK833" s="18">
        <f t="shared" si="329"/>
        <v>12.89</v>
      </c>
      <c r="CM833" s="164"/>
      <c r="CN833" s="302"/>
      <c r="CO833" s="13">
        <f t="shared" si="322"/>
        <v>0</v>
      </c>
      <c r="CP833" s="302"/>
      <c r="CQ833" s="13">
        <f t="shared" si="323"/>
        <v>0</v>
      </c>
      <c r="CR833" s="302"/>
      <c r="CS833" s="13">
        <f t="shared" si="324"/>
        <v>0</v>
      </c>
      <c r="CT833" s="302"/>
      <c r="CU833" s="13">
        <f t="shared" si="319"/>
        <v>0</v>
      </c>
      <c r="CV833" s="302"/>
      <c r="CW833" s="13">
        <f t="shared" si="325"/>
        <v>0</v>
      </c>
      <c r="CX833" s="13">
        <f t="shared" si="326"/>
        <v>0</v>
      </c>
      <c r="CY833" s="251">
        <f t="shared" si="327"/>
        <v>0</v>
      </c>
      <c r="CZ833" s="13" t="s">
        <v>29</v>
      </c>
      <c r="DA833" s="13">
        <v>50</v>
      </c>
      <c r="DB833" s="22">
        <f t="shared" si="328"/>
        <v>0</v>
      </c>
      <c r="DD833" s="24"/>
      <c r="DF833" s="163"/>
      <c r="DH833" s="24"/>
      <c r="DI833" s="447"/>
      <c r="DJ833" s="163"/>
    </row>
    <row r="834" spans="1:114" s="7" customFormat="1">
      <c r="A834" s="277">
        <f t="shared" si="312"/>
        <v>50</v>
      </c>
      <c r="B834" s="21" t="e">
        <f>'Calculateur de trading'!I834/C834/W834</f>
        <v>#DIV/0!</v>
      </c>
      <c r="C834" s="278">
        <f t="shared" si="313"/>
        <v>10</v>
      </c>
      <c r="D834" s="426"/>
      <c r="E834" s="273">
        <f t="shared" si="314"/>
        <v>100</v>
      </c>
      <c r="F834" s="271">
        <f t="shared" si="306"/>
        <v>2</v>
      </c>
      <c r="G834" s="271" t="e">
        <f t="shared" si="307"/>
        <v>#DIV/0!</v>
      </c>
      <c r="H834" s="272">
        <f t="shared" si="308"/>
        <v>20</v>
      </c>
      <c r="I834" s="270"/>
      <c r="J834" s="273">
        <f t="shared" si="315"/>
        <v>200</v>
      </c>
      <c r="K834" s="271">
        <f t="shared" si="309"/>
        <v>4</v>
      </c>
      <c r="L834" s="271" t="e">
        <f t="shared" si="310"/>
        <v>#DIV/0!</v>
      </c>
      <c r="M834" s="272">
        <f t="shared" si="311"/>
        <v>40</v>
      </c>
      <c r="N834" s="389"/>
      <c r="O834" s="455" t="e">
        <f>(A834*B834*W834)+(B834*'Calculateur de trading'!H834)</f>
        <v>#DIV/0!</v>
      </c>
      <c r="P834" s="274" t="e">
        <f>O834/'Déscriptions des trades'!CK834</f>
        <v>#DIV/0!</v>
      </c>
      <c r="Q834" s="456" t="e">
        <f>'Déscriptions des trades'!CK834-O834</f>
        <v>#DIV/0!</v>
      </c>
      <c r="R834" s="466" t="e">
        <f t="shared" si="316"/>
        <v>#DIV/0!</v>
      </c>
      <c r="S834" s="389"/>
      <c r="T834" s="12"/>
      <c r="U834" s="25"/>
      <c r="V834" s="15"/>
      <c r="W834" s="490">
        <f t="shared" si="320"/>
        <v>0</v>
      </c>
      <c r="X834" s="21" t="e">
        <f>W834*U834/'Déscriptions des trades'!CK834*'Déscriptions des trades'!B834</f>
        <v>#DIV/0!</v>
      </c>
      <c r="Y834" s="459"/>
      <c r="Z834" s="389"/>
      <c r="AA834" s="23">
        <f t="shared" si="317"/>
        <v>0.1</v>
      </c>
      <c r="AB834" s="17" t="e">
        <f>(AA834*'Déscriptions des trades'!U834*'Déscriptions des trades'!B834/'Déscriptions des trades'!CK834)*'Déscriptions des trades'!W834</f>
        <v>#DIV/0!</v>
      </c>
      <c r="AC834" s="265" t="e">
        <f>AB834*'Déscriptions des trades'!CK834</f>
        <v>#DIV/0!</v>
      </c>
      <c r="AD834" s="266" t="e">
        <f>'Déscriptions des trades'!CK834-AC834</f>
        <v>#DIV/0!</v>
      </c>
      <c r="AE834" s="389"/>
      <c r="AF834" s="399">
        <v>830</v>
      </c>
      <c r="AG834" s="389"/>
      <c r="AH834" s="20"/>
      <c r="AI834" s="303"/>
      <c r="AJ834" s="307"/>
      <c r="AK834" s="161"/>
      <c r="AL834" s="305"/>
      <c r="AM834" s="305"/>
      <c r="AN834" s="162"/>
      <c r="AO834" s="439"/>
      <c r="AP834" s="162"/>
      <c r="AQ834" s="113"/>
      <c r="AR834" s="113"/>
      <c r="AS834" s="384"/>
      <c r="AT834" s="306"/>
      <c r="AU834" s="306"/>
      <c r="AV834" s="160"/>
      <c r="AW834" s="158"/>
      <c r="AX834" s="385"/>
      <c r="AY834" s="453"/>
      <c r="AZ834" s="165"/>
      <c r="BA834" s="301"/>
      <c r="BB834" s="165"/>
      <c r="BC834" s="301"/>
      <c r="BD834" s="165"/>
      <c r="BE834" s="302"/>
      <c r="BF834" s="302"/>
      <c r="BG834" s="165"/>
      <c r="BH834" s="303"/>
      <c r="BI834" s="165"/>
      <c r="BJ834" s="304"/>
      <c r="BK834" s="394"/>
      <c r="BL834" s="302"/>
      <c r="BM834" s="302"/>
      <c r="BN834" s="394"/>
      <c r="BO834" s="302"/>
      <c r="BP834" s="13"/>
      <c r="BQ834" s="302"/>
      <c r="BR834" s="13"/>
      <c r="BS834" s="302"/>
      <c r="BT834" s="13"/>
      <c r="BU834" s="302"/>
      <c r="BV834" s="386"/>
      <c r="BW834" s="303"/>
      <c r="BX834" s="303"/>
      <c r="BY834" s="302"/>
      <c r="BZ834" s="302"/>
      <c r="CA834" s="387"/>
      <c r="CB834" s="395"/>
      <c r="CC834" s="12"/>
      <c r="CD834" s="304"/>
      <c r="CE834" s="14"/>
      <c r="CF834" s="395"/>
      <c r="CG834" s="397"/>
      <c r="CH834" s="300">
        <f t="shared" si="321"/>
        <v>0</v>
      </c>
      <c r="CI834" s="26"/>
      <c r="CJ834" s="17">
        <f t="shared" si="318"/>
        <v>0</v>
      </c>
      <c r="CK834" s="18">
        <f t="shared" si="329"/>
        <v>12.89</v>
      </c>
      <c r="CM834" s="164"/>
      <c r="CN834" s="302"/>
      <c r="CO834" s="13">
        <f t="shared" si="322"/>
        <v>0</v>
      </c>
      <c r="CP834" s="302"/>
      <c r="CQ834" s="13">
        <f t="shared" si="323"/>
        <v>0</v>
      </c>
      <c r="CR834" s="302"/>
      <c r="CS834" s="13">
        <f t="shared" si="324"/>
        <v>0</v>
      </c>
      <c r="CT834" s="302"/>
      <c r="CU834" s="13">
        <f t="shared" si="319"/>
        <v>0</v>
      </c>
      <c r="CV834" s="302"/>
      <c r="CW834" s="13">
        <f t="shared" si="325"/>
        <v>0</v>
      </c>
      <c r="CX834" s="13">
        <f t="shared" si="326"/>
        <v>0</v>
      </c>
      <c r="CY834" s="251">
        <f t="shared" si="327"/>
        <v>0</v>
      </c>
      <c r="CZ834" s="13" t="s">
        <v>29</v>
      </c>
      <c r="DA834" s="13">
        <v>50</v>
      </c>
      <c r="DB834" s="22">
        <f t="shared" si="328"/>
        <v>0</v>
      </c>
      <c r="DD834" s="24"/>
      <c r="DF834" s="163"/>
      <c r="DH834" s="24"/>
      <c r="DI834" s="447"/>
      <c r="DJ834" s="163"/>
    </row>
    <row r="835" spans="1:114" s="7" customFormat="1">
      <c r="A835" s="277">
        <f t="shared" si="312"/>
        <v>50</v>
      </c>
      <c r="B835" s="21" t="e">
        <f>'Calculateur de trading'!I835/C835/W835</f>
        <v>#DIV/0!</v>
      </c>
      <c r="C835" s="278">
        <f t="shared" si="313"/>
        <v>10</v>
      </c>
      <c r="D835" s="278"/>
      <c r="E835" s="273">
        <f t="shared" si="314"/>
        <v>100</v>
      </c>
      <c r="F835" s="271">
        <f t="shared" si="306"/>
        <v>2</v>
      </c>
      <c r="G835" s="271" t="e">
        <f t="shared" si="307"/>
        <v>#DIV/0!</v>
      </c>
      <c r="H835" s="272">
        <f t="shared" si="308"/>
        <v>20</v>
      </c>
      <c r="I835" s="270"/>
      <c r="J835" s="273">
        <f t="shared" si="315"/>
        <v>200</v>
      </c>
      <c r="K835" s="271">
        <f t="shared" si="309"/>
        <v>4</v>
      </c>
      <c r="L835" s="271" t="e">
        <f t="shared" si="310"/>
        <v>#DIV/0!</v>
      </c>
      <c r="M835" s="272">
        <f t="shared" si="311"/>
        <v>40</v>
      </c>
      <c r="N835" s="389"/>
      <c r="O835" s="455" t="e">
        <f>(A835*B835*W835)+(B835*'Calculateur de trading'!H835)</f>
        <v>#DIV/0!</v>
      </c>
      <c r="P835" s="274" t="e">
        <f>O835/'Déscriptions des trades'!CK835</f>
        <v>#DIV/0!</v>
      </c>
      <c r="Q835" s="456" t="e">
        <f>'Déscriptions des trades'!CK835-O835</f>
        <v>#DIV/0!</v>
      </c>
      <c r="R835" s="466" t="e">
        <f t="shared" si="316"/>
        <v>#DIV/0!</v>
      </c>
      <c r="S835" s="389"/>
      <c r="T835" s="12"/>
      <c r="U835" s="25"/>
      <c r="V835" s="15"/>
      <c r="W835" s="490">
        <f t="shared" si="320"/>
        <v>0</v>
      </c>
      <c r="X835" s="21" t="e">
        <f>W835*U835/'Déscriptions des trades'!CK835*'Déscriptions des trades'!B835</f>
        <v>#DIV/0!</v>
      </c>
      <c r="Y835" s="459"/>
      <c r="Z835" s="389"/>
      <c r="AA835" s="23">
        <f t="shared" si="317"/>
        <v>0.1</v>
      </c>
      <c r="AB835" s="17" t="e">
        <f>(AA835*'Déscriptions des trades'!U835*'Déscriptions des trades'!B835/'Déscriptions des trades'!CK835)*'Déscriptions des trades'!W835</f>
        <v>#DIV/0!</v>
      </c>
      <c r="AC835" s="265" t="e">
        <f>AB835*'Déscriptions des trades'!CK835</f>
        <v>#DIV/0!</v>
      </c>
      <c r="AD835" s="266" t="e">
        <f>'Déscriptions des trades'!CK835-AC835</f>
        <v>#DIV/0!</v>
      </c>
      <c r="AE835" s="389"/>
      <c r="AF835" s="399">
        <v>831</v>
      </c>
      <c r="AG835" s="389"/>
      <c r="AH835" s="20"/>
      <c r="AI835" s="303"/>
      <c r="AJ835" s="307"/>
      <c r="AK835" s="161"/>
      <c r="AL835" s="305"/>
      <c r="AM835" s="305"/>
      <c r="AN835" s="162"/>
      <c r="AO835" s="439"/>
      <c r="AP835" s="162"/>
      <c r="AQ835" s="113"/>
      <c r="AR835" s="113"/>
      <c r="AS835" s="384"/>
      <c r="AT835" s="306"/>
      <c r="AU835" s="306"/>
      <c r="AV835" s="160"/>
      <c r="AW835" s="158"/>
      <c r="AX835" s="385"/>
      <c r="AY835" s="453"/>
      <c r="AZ835" s="165"/>
      <c r="BA835" s="301"/>
      <c r="BB835" s="165"/>
      <c r="BC835" s="301"/>
      <c r="BD835" s="165"/>
      <c r="BE835" s="302"/>
      <c r="BF835" s="302"/>
      <c r="BG835" s="165"/>
      <c r="BH835" s="303"/>
      <c r="BI835" s="165"/>
      <c r="BJ835" s="304"/>
      <c r="BK835" s="394"/>
      <c r="BL835" s="302"/>
      <c r="BM835" s="302"/>
      <c r="BN835" s="394"/>
      <c r="BO835" s="302"/>
      <c r="BP835" s="13"/>
      <c r="BQ835" s="302"/>
      <c r="BR835" s="13"/>
      <c r="BS835" s="302"/>
      <c r="BT835" s="13"/>
      <c r="BU835" s="302"/>
      <c r="BV835" s="386"/>
      <c r="BW835" s="303"/>
      <c r="BX835" s="303"/>
      <c r="BY835" s="302"/>
      <c r="BZ835" s="302"/>
      <c r="CA835" s="387"/>
      <c r="CB835" s="395"/>
      <c r="CC835" s="12"/>
      <c r="CD835" s="304"/>
      <c r="CE835" s="14"/>
      <c r="CF835" s="395"/>
      <c r="CG835" s="397"/>
      <c r="CH835" s="300">
        <f t="shared" si="321"/>
        <v>0</v>
      </c>
      <c r="CI835" s="26"/>
      <c r="CJ835" s="17">
        <f t="shared" si="318"/>
        <v>0</v>
      </c>
      <c r="CK835" s="18">
        <f t="shared" si="329"/>
        <v>12.89</v>
      </c>
      <c r="CM835" s="164"/>
      <c r="CN835" s="302"/>
      <c r="CO835" s="13">
        <f t="shared" si="322"/>
        <v>0</v>
      </c>
      <c r="CP835" s="302"/>
      <c r="CQ835" s="13">
        <f t="shared" si="323"/>
        <v>0</v>
      </c>
      <c r="CR835" s="302"/>
      <c r="CS835" s="13">
        <f t="shared" si="324"/>
        <v>0</v>
      </c>
      <c r="CT835" s="302"/>
      <c r="CU835" s="13">
        <f t="shared" si="319"/>
        <v>0</v>
      </c>
      <c r="CV835" s="302"/>
      <c r="CW835" s="13">
        <f t="shared" si="325"/>
        <v>0</v>
      </c>
      <c r="CX835" s="13">
        <f t="shared" si="326"/>
        <v>0</v>
      </c>
      <c r="CY835" s="251">
        <f t="shared" si="327"/>
        <v>0</v>
      </c>
      <c r="CZ835" s="13" t="s">
        <v>29</v>
      </c>
      <c r="DA835" s="13">
        <v>50</v>
      </c>
      <c r="DB835" s="22">
        <f t="shared" si="328"/>
        <v>0</v>
      </c>
      <c r="DD835" s="24"/>
      <c r="DF835" s="163"/>
      <c r="DH835" s="24"/>
      <c r="DI835" s="447"/>
      <c r="DJ835" s="163"/>
    </row>
    <row r="836" spans="1:114" s="7" customFormat="1">
      <c r="A836" s="277">
        <f t="shared" si="312"/>
        <v>50</v>
      </c>
      <c r="B836" s="21" t="e">
        <f>'Calculateur de trading'!I836/C836/W836</f>
        <v>#DIV/0!</v>
      </c>
      <c r="C836" s="278">
        <f t="shared" si="313"/>
        <v>10</v>
      </c>
      <c r="D836" s="426"/>
      <c r="E836" s="273">
        <f t="shared" si="314"/>
        <v>100</v>
      </c>
      <c r="F836" s="271">
        <f t="shared" si="306"/>
        <v>2</v>
      </c>
      <c r="G836" s="271" t="e">
        <f t="shared" si="307"/>
        <v>#DIV/0!</v>
      </c>
      <c r="H836" s="272">
        <f t="shared" si="308"/>
        <v>20</v>
      </c>
      <c r="I836" s="270"/>
      <c r="J836" s="273">
        <f t="shared" si="315"/>
        <v>200</v>
      </c>
      <c r="K836" s="271">
        <f t="shared" si="309"/>
        <v>4</v>
      </c>
      <c r="L836" s="271" t="e">
        <f t="shared" si="310"/>
        <v>#DIV/0!</v>
      </c>
      <c r="M836" s="272">
        <f t="shared" si="311"/>
        <v>40</v>
      </c>
      <c r="N836" s="389"/>
      <c r="O836" s="455" t="e">
        <f>(A836*B836*W836)+(B836*'Calculateur de trading'!H836)</f>
        <v>#DIV/0!</v>
      </c>
      <c r="P836" s="274" t="e">
        <f>O836/'Déscriptions des trades'!CK836</f>
        <v>#DIV/0!</v>
      </c>
      <c r="Q836" s="456" t="e">
        <f>'Déscriptions des trades'!CK836-O836</f>
        <v>#DIV/0!</v>
      </c>
      <c r="R836" s="466" t="e">
        <f t="shared" si="316"/>
        <v>#DIV/0!</v>
      </c>
      <c r="S836" s="389"/>
      <c r="T836" s="12"/>
      <c r="U836" s="25"/>
      <c r="V836" s="15"/>
      <c r="W836" s="490">
        <f t="shared" si="320"/>
        <v>0</v>
      </c>
      <c r="X836" s="21" t="e">
        <f>W836*U836/'Déscriptions des trades'!CK836*'Déscriptions des trades'!B836</f>
        <v>#DIV/0!</v>
      </c>
      <c r="Y836" s="459"/>
      <c r="Z836" s="389"/>
      <c r="AA836" s="23">
        <f t="shared" si="317"/>
        <v>0.1</v>
      </c>
      <c r="AB836" s="17" t="e">
        <f>(AA836*'Déscriptions des trades'!U836*'Déscriptions des trades'!B836/'Déscriptions des trades'!CK836)*'Déscriptions des trades'!W836</f>
        <v>#DIV/0!</v>
      </c>
      <c r="AC836" s="265" t="e">
        <f>AB836*'Déscriptions des trades'!CK836</f>
        <v>#DIV/0!</v>
      </c>
      <c r="AD836" s="266" t="e">
        <f>'Déscriptions des trades'!CK836-AC836</f>
        <v>#DIV/0!</v>
      </c>
      <c r="AE836" s="389"/>
      <c r="AF836" s="399">
        <v>832</v>
      </c>
      <c r="AG836" s="389"/>
      <c r="AH836" s="20"/>
      <c r="AI836" s="303"/>
      <c r="AJ836" s="307"/>
      <c r="AK836" s="161"/>
      <c r="AL836" s="305"/>
      <c r="AM836" s="305"/>
      <c r="AN836" s="162"/>
      <c r="AO836" s="439"/>
      <c r="AP836" s="162"/>
      <c r="AQ836" s="113"/>
      <c r="AR836" s="113"/>
      <c r="AS836" s="384"/>
      <c r="AT836" s="306"/>
      <c r="AU836" s="306"/>
      <c r="AV836" s="160"/>
      <c r="AW836" s="158"/>
      <c r="AX836" s="385"/>
      <c r="AY836" s="453"/>
      <c r="AZ836" s="165"/>
      <c r="BA836" s="301"/>
      <c r="BB836" s="165"/>
      <c r="BC836" s="301"/>
      <c r="BD836" s="165"/>
      <c r="BE836" s="302"/>
      <c r="BF836" s="302"/>
      <c r="BG836" s="165"/>
      <c r="BH836" s="303"/>
      <c r="BI836" s="165"/>
      <c r="BJ836" s="304"/>
      <c r="BK836" s="394"/>
      <c r="BL836" s="302"/>
      <c r="BM836" s="302"/>
      <c r="BN836" s="394"/>
      <c r="BO836" s="302"/>
      <c r="BP836" s="13"/>
      <c r="BQ836" s="302"/>
      <c r="BR836" s="13"/>
      <c r="BS836" s="302"/>
      <c r="BT836" s="13"/>
      <c r="BU836" s="302"/>
      <c r="BV836" s="386"/>
      <c r="BW836" s="303"/>
      <c r="BX836" s="303"/>
      <c r="BY836" s="302"/>
      <c r="BZ836" s="302"/>
      <c r="CA836" s="387"/>
      <c r="CB836" s="395"/>
      <c r="CC836" s="12"/>
      <c r="CD836" s="304"/>
      <c r="CE836" s="14"/>
      <c r="CF836" s="395"/>
      <c r="CG836" s="397"/>
      <c r="CH836" s="300">
        <f t="shared" si="321"/>
        <v>0</v>
      </c>
      <c r="CI836" s="26"/>
      <c r="CJ836" s="17">
        <f t="shared" si="318"/>
        <v>0</v>
      </c>
      <c r="CK836" s="18">
        <f t="shared" si="329"/>
        <v>12.89</v>
      </c>
      <c r="CM836" s="164"/>
      <c r="CN836" s="302"/>
      <c r="CO836" s="13">
        <f t="shared" si="322"/>
        <v>0</v>
      </c>
      <c r="CP836" s="302"/>
      <c r="CQ836" s="13">
        <f t="shared" si="323"/>
        <v>0</v>
      </c>
      <c r="CR836" s="302"/>
      <c r="CS836" s="13">
        <f t="shared" si="324"/>
        <v>0</v>
      </c>
      <c r="CT836" s="302"/>
      <c r="CU836" s="13">
        <f t="shared" si="319"/>
        <v>0</v>
      </c>
      <c r="CV836" s="302"/>
      <c r="CW836" s="13">
        <f t="shared" si="325"/>
        <v>0</v>
      </c>
      <c r="CX836" s="13">
        <f t="shared" si="326"/>
        <v>0</v>
      </c>
      <c r="CY836" s="251">
        <f t="shared" si="327"/>
        <v>0</v>
      </c>
      <c r="CZ836" s="13" t="s">
        <v>29</v>
      </c>
      <c r="DA836" s="13">
        <v>50</v>
      </c>
      <c r="DB836" s="22">
        <f t="shared" si="328"/>
        <v>0</v>
      </c>
      <c r="DD836" s="24"/>
      <c r="DF836" s="163"/>
      <c r="DH836" s="24"/>
      <c r="DI836" s="447"/>
      <c r="DJ836" s="163"/>
    </row>
    <row r="837" spans="1:114" s="7" customFormat="1">
      <c r="A837" s="277">
        <f t="shared" si="312"/>
        <v>50</v>
      </c>
      <c r="B837" s="21" t="e">
        <f>'Calculateur de trading'!I837/C837/W837</f>
        <v>#DIV/0!</v>
      </c>
      <c r="C837" s="278">
        <f t="shared" si="313"/>
        <v>10</v>
      </c>
      <c r="D837" s="278"/>
      <c r="E837" s="273">
        <f t="shared" si="314"/>
        <v>100</v>
      </c>
      <c r="F837" s="271">
        <f t="shared" ref="F837:F900" si="330">(E837/A837)</f>
        <v>2</v>
      </c>
      <c r="G837" s="271" t="e">
        <f t="shared" ref="G837:G900" si="331">B837/F837</f>
        <v>#DIV/0!</v>
      </c>
      <c r="H837" s="272">
        <f t="shared" ref="H837:H900" si="332">C837*F837</f>
        <v>20</v>
      </c>
      <c r="I837" s="270"/>
      <c r="J837" s="273">
        <f t="shared" si="315"/>
        <v>200</v>
      </c>
      <c r="K837" s="271">
        <f t="shared" ref="K837:K900" si="333">J837/A837</f>
        <v>4</v>
      </c>
      <c r="L837" s="271" t="e">
        <f t="shared" ref="L837:L900" si="334">B837/K837</f>
        <v>#DIV/0!</v>
      </c>
      <c r="M837" s="272">
        <f t="shared" ref="M837:M900" si="335">C837*K837</f>
        <v>40</v>
      </c>
      <c r="N837" s="389"/>
      <c r="O837" s="455" t="e">
        <f>(A837*B837*W837)+(B837*'Calculateur de trading'!H837)</f>
        <v>#DIV/0!</v>
      </c>
      <c r="P837" s="274" t="e">
        <f>O837/'Déscriptions des trades'!CK837</f>
        <v>#DIV/0!</v>
      </c>
      <c r="Q837" s="456" t="e">
        <f>'Déscriptions des trades'!CK837-O837</f>
        <v>#DIV/0!</v>
      </c>
      <c r="R837" s="466" t="e">
        <f t="shared" si="316"/>
        <v>#DIV/0!</v>
      </c>
      <c r="S837" s="389"/>
      <c r="T837" s="12"/>
      <c r="U837" s="25"/>
      <c r="V837" s="15"/>
      <c r="W837" s="490">
        <f t="shared" si="320"/>
        <v>0</v>
      </c>
      <c r="X837" s="21" t="e">
        <f>W837*U837/'Déscriptions des trades'!CK837*'Déscriptions des trades'!B837</f>
        <v>#DIV/0!</v>
      </c>
      <c r="Y837" s="459"/>
      <c r="Z837" s="389"/>
      <c r="AA837" s="23">
        <f t="shared" si="317"/>
        <v>0.1</v>
      </c>
      <c r="AB837" s="17" t="e">
        <f>(AA837*'Déscriptions des trades'!U837*'Déscriptions des trades'!B837/'Déscriptions des trades'!CK837)*'Déscriptions des trades'!W837</f>
        <v>#DIV/0!</v>
      </c>
      <c r="AC837" s="265" t="e">
        <f>AB837*'Déscriptions des trades'!CK837</f>
        <v>#DIV/0!</v>
      </c>
      <c r="AD837" s="266" t="e">
        <f>'Déscriptions des trades'!CK837-AC837</f>
        <v>#DIV/0!</v>
      </c>
      <c r="AE837" s="389"/>
      <c r="AF837" s="399">
        <v>833</v>
      </c>
      <c r="AG837" s="389"/>
      <c r="AH837" s="20"/>
      <c r="AI837" s="303"/>
      <c r="AJ837" s="307"/>
      <c r="AK837" s="161"/>
      <c r="AL837" s="305"/>
      <c r="AM837" s="305"/>
      <c r="AN837" s="162"/>
      <c r="AO837" s="439"/>
      <c r="AP837" s="162"/>
      <c r="AQ837" s="113"/>
      <c r="AR837" s="113"/>
      <c r="AS837" s="384"/>
      <c r="AT837" s="306"/>
      <c r="AU837" s="306"/>
      <c r="AV837" s="160"/>
      <c r="AW837" s="158"/>
      <c r="AX837" s="385"/>
      <c r="AY837" s="453"/>
      <c r="AZ837" s="165"/>
      <c r="BA837" s="301"/>
      <c r="BB837" s="165"/>
      <c r="BC837" s="301"/>
      <c r="BD837" s="165"/>
      <c r="BE837" s="302"/>
      <c r="BF837" s="302"/>
      <c r="BG837" s="165"/>
      <c r="BH837" s="303"/>
      <c r="BI837" s="165"/>
      <c r="BJ837" s="304"/>
      <c r="BK837" s="394"/>
      <c r="BL837" s="302"/>
      <c r="BM837" s="302"/>
      <c r="BN837" s="394"/>
      <c r="BO837" s="302"/>
      <c r="BP837" s="13"/>
      <c r="BQ837" s="302"/>
      <c r="BR837" s="13"/>
      <c r="BS837" s="302"/>
      <c r="BT837" s="13"/>
      <c r="BU837" s="302"/>
      <c r="BV837" s="386"/>
      <c r="BW837" s="303"/>
      <c r="BX837" s="303"/>
      <c r="BY837" s="302"/>
      <c r="BZ837" s="302"/>
      <c r="CA837" s="387"/>
      <c r="CB837" s="395"/>
      <c r="CC837" s="12"/>
      <c r="CD837" s="304"/>
      <c r="CE837" s="14"/>
      <c r="CF837" s="395"/>
      <c r="CG837" s="397"/>
      <c r="CH837" s="300">
        <f t="shared" si="321"/>
        <v>0</v>
      </c>
      <c r="CI837" s="26"/>
      <c r="CJ837" s="17">
        <f t="shared" si="318"/>
        <v>0</v>
      </c>
      <c r="CK837" s="18">
        <f t="shared" si="329"/>
        <v>12.89</v>
      </c>
      <c r="CM837" s="164"/>
      <c r="CN837" s="302"/>
      <c r="CO837" s="13">
        <f t="shared" si="322"/>
        <v>0</v>
      </c>
      <c r="CP837" s="302"/>
      <c r="CQ837" s="13">
        <f t="shared" si="323"/>
        <v>0</v>
      </c>
      <c r="CR837" s="302"/>
      <c r="CS837" s="13">
        <f t="shared" si="324"/>
        <v>0</v>
      </c>
      <c r="CT837" s="302"/>
      <c r="CU837" s="13">
        <f t="shared" si="319"/>
        <v>0</v>
      </c>
      <c r="CV837" s="302"/>
      <c r="CW837" s="13">
        <f t="shared" si="325"/>
        <v>0</v>
      </c>
      <c r="CX837" s="13">
        <f t="shared" si="326"/>
        <v>0</v>
      </c>
      <c r="CY837" s="251">
        <f t="shared" si="327"/>
        <v>0</v>
      </c>
      <c r="CZ837" s="13" t="s">
        <v>29</v>
      </c>
      <c r="DA837" s="13">
        <v>50</v>
      </c>
      <c r="DB837" s="22">
        <f t="shared" si="328"/>
        <v>0</v>
      </c>
      <c r="DD837" s="24"/>
      <c r="DF837" s="163"/>
      <c r="DH837" s="24"/>
      <c r="DI837" s="447"/>
      <c r="DJ837" s="163"/>
    </row>
    <row r="838" spans="1:114" s="7" customFormat="1">
      <c r="A838" s="277">
        <f t="shared" ref="A838:A901" si="336">A837</f>
        <v>50</v>
      </c>
      <c r="B838" s="21" t="e">
        <f>'Calculateur de trading'!I838/C838/W838</f>
        <v>#DIV/0!</v>
      </c>
      <c r="C838" s="278">
        <f t="shared" ref="C838:C901" si="337">C837</f>
        <v>10</v>
      </c>
      <c r="D838" s="426"/>
      <c r="E838" s="273">
        <f t="shared" ref="E838:E901" si="338">E837</f>
        <v>100</v>
      </c>
      <c r="F838" s="271">
        <f t="shared" si="330"/>
        <v>2</v>
      </c>
      <c r="G838" s="271" t="e">
        <f t="shared" si="331"/>
        <v>#DIV/0!</v>
      </c>
      <c r="H838" s="272">
        <f t="shared" si="332"/>
        <v>20</v>
      </c>
      <c r="I838" s="270"/>
      <c r="J838" s="273">
        <f t="shared" ref="J838:J901" si="339">J837</f>
        <v>200</v>
      </c>
      <c r="K838" s="271">
        <f t="shared" si="333"/>
        <v>4</v>
      </c>
      <c r="L838" s="271" t="e">
        <f t="shared" si="334"/>
        <v>#DIV/0!</v>
      </c>
      <c r="M838" s="272">
        <f t="shared" si="335"/>
        <v>40</v>
      </c>
      <c r="N838" s="389"/>
      <c r="O838" s="455" t="e">
        <f>(A838*B838*W838)+(B838*'Calculateur de trading'!H838)</f>
        <v>#DIV/0!</v>
      </c>
      <c r="P838" s="274" t="e">
        <f>O838/'Déscriptions des trades'!CK838</f>
        <v>#DIV/0!</v>
      </c>
      <c r="Q838" s="456" t="e">
        <f>'Déscriptions des trades'!CK838-O838</f>
        <v>#DIV/0!</v>
      </c>
      <c r="R838" s="466" t="e">
        <f t="shared" ref="R838:R901" si="340">B838*C838</f>
        <v>#DIV/0!</v>
      </c>
      <c r="S838" s="389"/>
      <c r="T838" s="12"/>
      <c r="U838" s="25"/>
      <c r="V838" s="15"/>
      <c r="W838" s="490">
        <f t="shared" si="320"/>
        <v>0</v>
      </c>
      <c r="X838" s="21" t="e">
        <f>W838*U838/'Déscriptions des trades'!CK838*'Déscriptions des trades'!B838</f>
        <v>#DIV/0!</v>
      </c>
      <c r="Y838" s="459"/>
      <c r="Z838" s="389"/>
      <c r="AA838" s="23">
        <f t="shared" ref="AA838:AA901" si="341">AA837</f>
        <v>0.1</v>
      </c>
      <c r="AB838" s="17" t="e">
        <f>(AA838*'Déscriptions des trades'!U838*'Déscriptions des trades'!B838/'Déscriptions des trades'!CK838)*'Déscriptions des trades'!W838</f>
        <v>#DIV/0!</v>
      </c>
      <c r="AC838" s="265" t="e">
        <f>AB838*'Déscriptions des trades'!CK838</f>
        <v>#DIV/0!</v>
      </c>
      <c r="AD838" s="266" t="e">
        <f>'Déscriptions des trades'!CK838-AC838</f>
        <v>#DIV/0!</v>
      </c>
      <c r="AE838" s="389"/>
      <c r="AF838" s="399">
        <v>834</v>
      </c>
      <c r="AG838" s="389"/>
      <c r="AH838" s="20"/>
      <c r="AI838" s="303"/>
      <c r="AJ838" s="307"/>
      <c r="AK838" s="161"/>
      <c r="AL838" s="305"/>
      <c r="AM838" s="305"/>
      <c r="AN838" s="162"/>
      <c r="AO838" s="439"/>
      <c r="AP838" s="162"/>
      <c r="AQ838" s="113"/>
      <c r="AR838" s="113"/>
      <c r="AS838" s="384"/>
      <c r="AT838" s="306"/>
      <c r="AU838" s="306"/>
      <c r="AV838" s="160"/>
      <c r="AW838" s="158"/>
      <c r="AX838" s="385"/>
      <c r="AY838" s="453"/>
      <c r="AZ838" s="165"/>
      <c r="BA838" s="301"/>
      <c r="BB838" s="165"/>
      <c r="BC838" s="301"/>
      <c r="BD838" s="165"/>
      <c r="BE838" s="302"/>
      <c r="BF838" s="302"/>
      <c r="BG838" s="165"/>
      <c r="BH838" s="303"/>
      <c r="BI838" s="165"/>
      <c r="BJ838" s="304"/>
      <c r="BK838" s="394"/>
      <c r="BL838" s="302"/>
      <c r="BM838" s="302"/>
      <c r="BN838" s="394"/>
      <c r="BO838" s="302"/>
      <c r="BP838" s="13"/>
      <c r="BQ838" s="302"/>
      <c r="BR838" s="13"/>
      <c r="BS838" s="302"/>
      <c r="BT838" s="13"/>
      <c r="BU838" s="302"/>
      <c r="BV838" s="386"/>
      <c r="BW838" s="303"/>
      <c r="BX838" s="303"/>
      <c r="BY838" s="302"/>
      <c r="BZ838" s="302"/>
      <c r="CA838" s="387"/>
      <c r="CB838" s="395"/>
      <c r="CC838" s="12"/>
      <c r="CD838" s="304"/>
      <c r="CE838" s="14"/>
      <c r="CF838" s="395"/>
      <c r="CG838" s="397"/>
      <c r="CH838" s="300">
        <f t="shared" si="321"/>
        <v>0</v>
      </c>
      <c r="CI838" s="26"/>
      <c r="CJ838" s="17">
        <f t="shared" si="318"/>
        <v>0</v>
      </c>
      <c r="CK838" s="18">
        <f t="shared" si="329"/>
        <v>12.89</v>
      </c>
      <c r="CM838" s="164"/>
      <c r="CN838" s="302"/>
      <c r="CO838" s="13">
        <f t="shared" si="322"/>
        <v>0</v>
      </c>
      <c r="CP838" s="302"/>
      <c r="CQ838" s="13">
        <f t="shared" si="323"/>
        <v>0</v>
      </c>
      <c r="CR838" s="302"/>
      <c r="CS838" s="13">
        <f t="shared" si="324"/>
        <v>0</v>
      </c>
      <c r="CT838" s="302"/>
      <c r="CU838" s="13">
        <f t="shared" si="319"/>
        <v>0</v>
      </c>
      <c r="CV838" s="302"/>
      <c r="CW838" s="13">
        <f t="shared" si="325"/>
        <v>0</v>
      </c>
      <c r="CX838" s="13">
        <f t="shared" si="326"/>
        <v>0</v>
      </c>
      <c r="CY838" s="251">
        <f t="shared" si="327"/>
        <v>0</v>
      </c>
      <c r="CZ838" s="13" t="s">
        <v>29</v>
      </c>
      <c r="DA838" s="13">
        <v>50</v>
      </c>
      <c r="DB838" s="22">
        <f t="shared" si="328"/>
        <v>0</v>
      </c>
      <c r="DD838" s="24"/>
      <c r="DF838" s="163"/>
      <c r="DH838" s="24"/>
      <c r="DI838" s="447"/>
      <c r="DJ838" s="163"/>
    </row>
    <row r="839" spans="1:114" s="7" customFormat="1">
      <c r="A839" s="277">
        <f t="shared" si="336"/>
        <v>50</v>
      </c>
      <c r="B839" s="21" t="e">
        <f>'Calculateur de trading'!I839/C839/W839</f>
        <v>#DIV/0!</v>
      </c>
      <c r="C839" s="278">
        <f t="shared" si="337"/>
        <v>10</v>
      </c>
      <c r="D839" s="426"/>
      <c r="E839" s="273">
        <f t="shared" si="338"/>
        <v>100</v>
      </c>
      <c r="F839" s="271">
        <f t="shared" si="330"/>
        <v>2</v>
      </c>
      <c r="G839" s="271" t="e">
        <f t="shared" si="331"/>
        <v>#DIV/0!</v>
      </c>
      <c r="H839" s="272">
        <f t="shared" si="332"/>
        <v>20</v>
      </c>
      <c r="I839" s="270"/>
      <c r="J839" s="273">
        <f t="shared" si="339"/>
        <v>200</v>
      </c>
      <c r="K839" s="271">
        <f t="shared" si="333"/>
        <v>4</v>
      </c>
      <c r="L839" s="271" t="e">
        <f t="shared" si="334"/>
        <v>#DIV/0!</v>
      </c>
      <c r="M839" s="272">
        <f t="shared" si="335"/>
        <v>40</v>
      </c>
      <c r="N839" s="389"/>
      <c r="O839" s="455" t="e">
        <f>(A839*B839*W839)+(B839*'Calculateur de trading'!H839)</f>
        <v>#DIV/0!</v>
      </c>
      <c r="P839" s="274" t="e">
        <f>O839/'Déscriptions des trades'!CK839</f>
        <v>#DIV/0!</v>
      </c>
      <c r="Q839" s="456" t="e">
        <f>'Déscriptions des trades'!CK839-O839</f>
        <v>#DIV/0!</v>
      </c>
      <c r="R839" s="466" t="e">
        <f t="shared" si="340"/>
        <v>#DIV/0!</v>
      </c>
      <c r="S839" s="389"/>
      <c r="T839" s="12"/>
      <c r="U839" s="25"/>
      <c r="V839" s="15"/>
      <c r="W839" s="490">
        <f t="shared" si="320"/>
        <v>0</v>
      </c>
      <c r="X839" s="21" t="e">
        <f>W839*U839/'Déscriptions des trades'!CK839*'Déscriptions des trades'!B839</f>
        <v>#DIV/0!</v>
      </c>
      <c r="Y839" s="459"/>
      <c r="Z839" s="389"/>
      <c r="AA839" s="23">
        <f t="shared" si="341"/>
        <v>0.1</v>
      </c>
      <c r="AB839" s="17" t="e">
        <f>(AA839*'Déscriptions des trades'!U839*'Déscriptions des trades'!B839/'Déscriptions des trades'!CK839)*'Déscriptions des trades'!W839</f>
        <v>#DIV/0!</v>
      </c>
      <c r="AC839" s="265" t="e">
        <f>AB839*'Déscriptions des trades'!CK839</f>
        <v>#DIV/0!</v>
      </c>
      <c r="AD839" s="266" t="e">
        <f>'Déscriptions des trades'!CK839-AC839</f>
        <v>#DIV/0!</v>
      </c>
      <c r="AE839" s="389"/>
      <c r="AF839" s="399">
        <v>835</v>
      </c>
      <c r="AG839" s="389"/>
      <c r="AH839" s="20"/>
      <c r="AI839" s="303"/>
      <c r="AJ839" s="307"/>
      <c r="AK839" s="161"/>
      <c r="AL839" s="305"/>
      <c r="AM839" s="305"/>
      <c r="AN839" s="162"/>
      <c r="AO839" s="439"/>
      <c r="AP839" s="162"/>
      <c r="AQ839" s="113"/>
      <c r="AR839" s="113"/>
      <c r="AS839" s="384"/>
      <c r="AT839" s="306"/>
      <c r="AU839" s="306"/>
      <c r="AV839" s="160"/>
      <c r="AW839" s="158"/>
      <c r="AX839" s="385"/>
      <c r="AY839" s="453"/>
      <c r="AZ839" s="165"/>
      <c r="BA839" s="301"/>
      <c r="BB839" s="165"/>
      <c r="BC839" s="301"/>
      <c r="BD839" s="165"/>
      <c r="BE839" s="302"/>
      <c r="BF839" s="302"/>
      <c r="BG839" s="165"/>
      <c r="BH839" s="303"/>
      <c r="BI839" s="165"/>
      <c r="BJ839" s="304"/>
      <c r="BK839" s="394"/>
      <c r="BL839" s="302"/>
      <c r="BM839" s="302"/>
      <c r="BN839" s="394"/>
      <c r="BO839" s="302"/>
      <c r="BP839" s="13"/>
      <c r="BQ839" s="302"/>
      <c r="BR839" s="13"/>
      <c r="BS839" s="302"/>
      <c r="BT839" s="13"/>
      <c r="BU839" s="302"/>
      <c r="BV839" s="386"/>
      <c r="BW839" s="303"/>
      <c r="BX839" s="303"/>
      <c r="BY839" s="302"/>
      <c r="BZ839" s="302"/>
      <c r="CA839" s="387"/>
      <c r="CB839" s="395"/>
      <c r="CC839" s="12"/>
      <c r="CD839" s="304"/>
      <c r="CE839" s="14"/>
      <c r="CF839" s="395"/>
      <c r="CG839" s="397"/>
      <c r="CH839" s="300">
        <f t="shared" si="321"/>
        <v>0</v>
      </c>
      <c r="CI839" s="26"/>
      <c r="CJ839" s="17">
        <f t="shared" si="318"/>
        <v>0</v>
      </c>
      <c r="CK839" s="18">
        <f t="shared" si="329"/>
        <v>12.89</v>
      </c>
      <c r="CM839" s="164"/>
      <c r="CN839" s="302"/>
      <c r="CO839" s="13">
        <f t="shared" si="322"/>
        <v>0</v>
      </c>
      <c r="CP839" s="302"/>
      <c r="CQ839" s="13">
        <f t="shared" si="323"/>
        <v>0</v>
      </c>
      <c r="CR839" s="302"/>
      <c r="CS839" s="13">
        <f t="shared" si="324"/>
        <v>0</v>
      </c>
      <c r="CT839" s="302"/>
      <c r="CU839" s="13">
        <f t="shared" si="319"/>
        <v>0</v>
      </c>
      <c r="CV839" s="302"/>
      <c r="CW839" s="13">
        <f t="shared" si="325"/>
        <v>0</v>
      </c>
      <c r="CX839" s="13">
        <f t="shared" si="326"/>
        <v>0</v>
      </c>
      <c r="CY839" s="251">
        <f t="shared" si="327"/>
        <v>0</v>
      </c>
      <c r="CZ839" s="13" t="s">
        <v>29</v>
      </c>
      <c r="DA839" s="13">
        <v>50</v>
      </c>
      <c r="DB839" s="22">
        <f t="shared" si="328"/>
        <v>0</v>
      </c>
      <c r="DD839" s="24"/>
      <c r="DF839" s="163"/>
      <c r="DH839" s="24"/>
      <c r="DI839" s="447"/>
      <c r="DJ839" s="163"/>
    </row>
    <row r="840" spans="1:114" s="7" customFormat="1">
      <c r="A840" s="277">
        <f t="shared" si="336"/>
        <v>50</v>
      </c>
      <c r="B840" s="21" t="e">
        <f>'Calculateur de trading'!I840/C840/W840</f>
        <v>#DIV/0!</v>
      </c>
      <c r="C840" s="278">
        <f t="shared" si="337"/>
        <v>10</v>
      </c>
      <c r="D840" s="278"/>
      <c r="E840" s="273">
        <f t="shared" si="338"/>
        <v>100</v>
      </c>
      <c r="F840" s="271">
        <f t="shared" si="330"/>
        <v>2</v>
      </c>
      <c r="G840" s="271" t="e">
        <f t="shared" si="331"/>
        <v>#DIV/0!</v>
      </c>
      <c r="H840" s="272">
        <f t="shared" si="332"/>
        <v>20</v>
      </c>
      <c r="I840" s="270"/>
      <c r="J840" s="273">
        <f t="shared" si="339"/>
        <v>200</v>
      </c>
      <c r="K840" s="271">
        <f t="shared" si="333"/>
        <v>4</v>
      </c>
      <c r="L840" s="271" t="e">
        <f t="shared" si="334"/>
        <v>#DIV/0!</v>
      </c>
      <c r="M840" s="272">
        <f t="shared" si="335"/>
        <v>40</v>
      </c>
      <c r="N840" s="389"/>
      <c r="O840" s="455" t="e">
        <f>(A840*B840*W840)+(B840*'Calculateur de trading'!H840)</f>
        <v>#DIV/0!</v>
      </c>
      <c r="P840" s="274" t="e">
        <f>O840/'Déscriptions des trades'!CK840</f>
        <v>#DIV/0!</v>
      </c>
      <c r="Q840" s="456" t="e">
        <f>'Déscriptions des trades'!CK840-O840</f>
        <v>#DIV/0!</v>
      </c>
      <c r="R840" s="466" t="e">
        <f t="shared" si="340"/>
        <v>#DIV/0!</v>
      </c>
      <c r="S840" s="389"/>
      <c r="T840" s="12"/>
      <c r="U840" s="25"/>
      <c r="V840" s="15"/>
      <c r="W840" s="490">
        <f t="shared" si="320"/>
        <v>0</v>
      </c>
      <c r="X840" s="21" t="e">
        <f>W840*U840/'Déscriptions des trades'!CK840*'Déscriptions des trades'!B840</f>
        <v>#DIV/0!</v>
      </c>
      <c r="Y840" s="459"/>
      <c r="Z840" s="389"/>
      <c r="AA840" s="23">
        <f t="shared" si="341"/>
        <v>0.1</v>
      </c>
      <c r="AB840" s="17" t="e">
        <f>(AA840*'Déscriptions des trades'!U840*'Déscriptions des trades'!B840/'Déscriptions des trades'!CK840)*'Déscriptions des trades'!W840</f>
        <v>#DIV/0!</v>
      </c>
      <c r="AC840" s="265" t="e">
        <f>AB840*'Déscriptions des trades'!CK840</f>
        <v>#DIV/0!</v>
      </c>
      <c r="AD840" s="266" t="e">
        <f>'Déscriptions des trades'!CK840-AC840</f>
        <v>#DIV/0!</v>
      </c>
      <c r="AE840" s="389"/>
      <c r="AF840" s="399">
        <v>836</v>
      </c>
      <c r="AG840" s="389"/>
      <c r="AH840" s="20"/>
      <c r="AI840" s="303"/>
      <c r="AJ840" s="307"/>
      <c r="AK840" s="161"/>
      <c r="AL840" s="305"/>
      <c r="AM840" s="305"/>
      <c r="AN840" s="162"/>
      <c r="AO840" s="439"/>
      <c r="AP840" s="162"/>
      <c r="AQ840" s="113"/>
      <c r="AR840" s="113"/>
      <c r="AS840" s="384"/>
      <c r="AT840" s="306"/>
      <c r="AU840" s="306"/>
      <c r="AV840" s="160"/>
      <c r="AW840" s="158"/>
      <c r="AX840" s="385"/>
      <c r="AY840" s="453"/>
      <c r="AZ840" s="165"/>
      <c r="BA840" s="301"/>
      <c r="BB840" s="165"/>
      <c r="BC840" s="301"/>
      <c r="BD840" s="165"/>
      <c r="BE840" s="302"/>
      <c r="BF840" s="302"/>
      <c r="BG840" s="165"/>
      <c r="BH840" s="303"/>
      <c r="BI840" s="165"/>
      <c r="BJ840" s="304"/>
      <c r="BK840" s="394"/>
      <c r="BL840" s="302"/>
      <c r="BM840" s="302"/>
      <c r="BN840" s="394"/>
      <c r="BO840" s="302"/>
      <c r="BP840" s="13"/>
      <c r="BQ840" s="302"/>
      <c r="BR840" s="13"/>
      <c r="BS840" s="302"/>
      <c r="BT840" s="13"/>
      <c r="BU840" s="302"/>
      <c r="BV840" s="386"/>
      <c r="BW840" s="303"/>
      <c r="BX840" s="303"/>
      <c r="BY840" s="302"/>
      <c r="BZ840" s="302"/>
      <c r="CA840" s="387"/>
      <c r="CB840" s="395"/>
      <c r="CC840" s="12"/>
      <c r="CD840" s="304"/>
      <c r="CE840" s="14"/>
      <c r="CF840" s="395"/>
      <c r="CG840" s="397"/>
      <c r="CH840" s="300">
        <f t="shared" si="321"/>
        <v>0</v>
      </c>
      <c r="CI840" s="26"/>
      <c r="CJ840" s="17">
        <f t="shared" ref="CJ840:CJ903" si="342">CI840/CK839</f>
        <v>0</v>
      </c>
      <c r="CK840" s="18">
        <f t="shared" si="329"/>
        <v>12.89</v>
      </c>
      <c r="CM840" s="164"/>
      <c r="CN840" s="302"/>
      <c r="CO840" s="13">
        <f t="shared" si="322"/>
        <v>0</v>
      </c>
      <c r="CP840" s="302"/>
      <c r="CQ840" s="13">
        <f t="shared" si="323"/>
        <v>0</v>
      </c>
      <c r="CR840" s="302"/>
      <c r="CS840" s="13">
        <f t="shared" si="324"/>
        <v>0</v>
      </c>
      <c r="CT840" s="302"/>
      <c r="CU840" s="13">
        <f t="shared" ref="CU840:CU903" si="343">IF(CT840="Bon",10,)</f>
        <v>0</v>
      </c>
      <c r="CV840" s="302"/>
      <c r="CW840" s="13">
        <f t="shared" si="325"/>
        <v>0</v>
      </c>
      <c r="CX840" s="13">
        <f t="shared" si="326"/>
        <v>0</v>
      </c>
      <c r="CY840" s="251">
        <f t="shared" si="327"/>
        <v>0</v>
      </c>
      <c r="CZ840" s="13" t="s">
        <v>29</v>
      </c>
      <c r="DA840" s="13">
        <v>50</v>
      </c>
      <c r="DB840" s="22">
        <f t="shared" si="328"/>
        <v>0</v>
      </c>
      <c r="DD840" s="24"/>
      <c r="DF840" s="163"/>
      <c r="DH840" s="24"/>
      <c r="DI840" s="447"/>
      <c r="DJ840" s="163"/>
    </row>
    <row r="841" spans="1:114" s="7" customFormat="1">
      <c r="A841" s="277">
        <f t="shared" si="336"/>
        <v>50</v>
      </c>
      <c r="B841" s="21" t="e">
        <f>'Calculateur de trading'!I841/C841/W841</f>
        <v>#DIV/0!</v>
      </c>
      <c r="C841" s="278">
        <f t="shared" si="337"/>
        <v>10</v>
      </c>
      <c r="D841" s="426"/>
      <c r="E841" s="273">
        <f t="shared" si="338"/>
        <v>100</v>
      </c>
      <c r="F841" s="271">
        <f t="shared" si="330"/>
        <v>2</v>
      </c>
      <c r="G841" s="271" t="e">
        <f t="shared" si="331"/>
        <v>#DIV/0!</v>
      </c>
      <c r="H841" s="272">
        <f t="shared" si="332"/>
        <v>20</v>
      </c>
      <c r="I841" s="270"/>
      <c r="J841" s="273">
        <f t="shared" si="339"/>
        <v>200</v>
      </c>
      <c r="K841" s="271">
        <f t="shared" si="333"/>
        <v>4</v>
      </c>
      <c r="L841" s="271" t="e">
        <f t="shared" si="334"/>
        <v>#DIV/0!</v>
      </c>
      <c r="M841" s="272">
        <f t="shared" si="335"/>
        <v>40</v>
      </c>
      <c r="N841" s="389"/>
      <c r="O841" s="455" t="e">
        <f>(A841*B841*W841)+(B841*'Calculateur de trading'!H841)</f>
        <v>#DIV/0!</v>
      </c>
      <c r="P841" s="274" t="e">
        <f>O841/'Déscriptions des trades'!CK841</f>
        <v>#DIV/0!</v>
      </c>
      <c r="Q841" s="456" t="e">
        <f>'Déscriptions des trades'!CK841-O841</f>
        <v>#DIV/0!</v>
      </c>
      <c r="R841" s="466" t="e">
        <f t="shared" si="340"/>
        <v>#DIV/0!</v>
      </c>
      <c r="S841" s="389"/>
      <c r="T841" s="12"/>
      <c r="U841" s="25"/>
      <c r="V841" s="15"/>
      <c r="W841" s="490">
        <f t="shared" ref="W841:W904" si="344">W840</f>
        <v>0</v>
      </c>
      <c r="X841" s="21" t="e">
        <f>W841*U841/'Déscriptions des trades'!CK841*'Déscriptions des trades'!B841</f>
        <v>#DIV/0!</v>
      </c>
      <c r="Y841" s="459"/>
      <c r="Z841" s="389"/>
      <c r="AA841" s="23">
        <f t="shared" si="341"/>
        <v>0.1</v>
      </c>
      <c r="AB841" s="17" t="e">
        <f>(AA841*'Déscriptions des trades'!U841*'Déscriptions des trades'!B841/'Déscriptions des trades'!CK841)*'Déscriptions des trades'!W841</f>
        <v>#DIV/0!</v>
      </c>
      <c r="AC841" s="265" t="e">
        <f>AB841*'Déscriptions des trades'!CK841</f>
        <v>#DIV/0!</v>
      </c>
      <c r="AD841" s="266" t="e">
        <f>'Déscriptions des trades'!CK841-AC841</f>
        <v>#DIV/0!</v>
      </c>
      <c r="AE841" s="389"/>
      <c r="AF841" s="399">
        <v>837</v>
      </c>
      <c r="AG841" s="389"/>
      <c r="AH841" s="20"/>
      <c r="AI841" s="303"/>
      <c r="AJ841" s="307"/>
      <c r="AK841" s="161"/>
      <c r="AL841" s="305"/>
      <c r="AM841" s="305"/>
      <c r="AN841" s="162"/>
      <c r="AO841" s="439"/>
      <c r="AP841" s="162"/>
      <c r="AQ841" s="113"/>
      <c r="AR841" s="113"/>
      <c r="AS841" s="384"/>
      <c r="AT841" s="306"/>
      <c r="AU841" s="306"/>
      <c r="AV841" s="160"/>
      <c r="AW841" s="158"/>
      <c r="AX841" s="385"/>
      <c r="AY841" s="453"/>
      <c r="AZ841" s="165"/>
      <c r="BA841" s="301"/>
      <c r="BB841" s="165"/>
      <c r="BC841" s="301"/>
      <c r="BD841" s="165"/>
      <c r="BE841" s="302"/>
      <c r="BF841" s="302"/>
      <c r="BG841" s="165"/>
      <c r="BH841" s="303"/>
      <c r="BI841" s="165"/>
      <c r="BJ841" s="304"/>
      <c r="BK841" s="394"/>
      <c r="BL841" s="302"/>
      <c r="BM841" s="302"/>
      <c r="BN841" s="394"/>
      <c r="BO841" s="302"/>
      <c r="BP841" s="13"/>
      <c r="BQ841" s="302"/>
      <c r="BR841" s="13"/>
      <c r="BS841" s="302"/>
      <c r="BT841" s="13"/>
      <c r="BU841" s="302"/>
      <c r="BV841" s="386"/>
      <c r="BW841" s="303"/>
      <c r="BX841" s="303"/>
      <c r="BY841" s="302"/>
      <c r="BZ841" s="302"/>
      <c r="CA841" s="387"/>
      <c r="CB841" s="395"/>
      <c r="CC841" s="12"/>
      <c r="CD841" s="304"/>
      <c r="CE841" s="14"/>
      <c r="CF841" s="395"/>
      <c r="CG841" s="397"/>
      <c r="CH841" s="300">
        <f t="shared" si="321"/>
        <v>0</v>
      </c>
      <c r="CI841" s="26"/>
      <c r="CJ841" s="17">
        <f t="shared" si="342"/>
        <v>0</v>
      </c>
      <c r="CK841" s="18">
        <f t="shared" si="329"/>
        <v>12.89</v>
      </c>
      <c r="CM841" s="164"/>
      <c r="CN841" s="302"/>
      <c r="CO841" s="13">
        <f t="shared" si="322"/>
        <v>0</v>
      </c>
      <c r="CP841" s="302"/>
      <c r="CQ841" s="13">
        <f t="shared" si="323"/>
        <v>0</v>
      </c>
      <c r="CR841" s="302"/>
      <c r="CS841" s="13">
        <f t="shared" si="324"/>
        <v>0</v>
      </c>
      <c r="CT841" s="302"/>
      <c r="CU841" s="13">
        <f t="shared" si="343"/>
        <v>0</v>
      </c>
      <c r="CV841" s="302"/>
      <c r="CW841" s="13">
        <f t="shared" si="325"/>
        <v>0</v>
      </c>
      <c r="CX841" s="13">
        <f t="shared" si="326"/>
        <v>0</v>
      </c>
      <c r="CY841" s="251">
        <f t="shared" si="327"/>
        <v>0</v>
      </c>
      <c r="CZ841" s="13" t="s">
        <v>29</v>
      </c>
      <c r="DA841" s="13">
        <v>50</v>
      </c>
      <c r="DB841" s="22">
        <f t="shared" si="328"/>
        <v>0</v>
      </c>
      <c r="DD841" s="24"/>
      <c r="DF841" s="163"/>
      <c r="DH841" s="24"/>
      <c r="DI841" s="447"/>
      <c r="DJ841" s="163"/>
    </row>
    <row r="842" spans="1:114" s="7" customFormat="1">
      <c r="A842" s="277">
        <f t="shared" si="336"/>
        <v>50</v>
      </c>
      <c r="B842" s="21" t="e">
        <f>'Calculateur de trading'!I842/C842/W842</f>
        <v>#DIV/0!</v>
      </c>
      <c r="C842" s="278">
        <f t="shared" si="337"/>
        <v>10</v>
      </c>
      <c r="D842" s="278"/>
      <c r="E842" s="273">
        <f t="shared" si="338"/>
        <v>100</v>
      </c>
      <c r="F842" s="271">
        <f t="shared" si="330"/>
        <v>2</v>
      </c>
      <c r="G842" s="271" t="e">
        <f t="shared" si="331"/>
        <v>#DIV/0!</v>
      </c>
      <c r="H842" s="272">
        <f t="shared" si="332"/>
        <v>20</v>
      </c>
      <c r="I842" s="270"/>
      <c r="J842" s="273">
        <f t="shared" si="339"/>
        <v>200</v>
      </c>
      <c r="K842" s="271">
        <f t="shared" si="333"/>
        <v>4</v>
      </c>
      <c r="L842" s="271" t="e">
        <f t="shared" si="334"/>
        <v>#DIV/0!</v>
      </c>
      <c r="M842" s="272">
        <f t="shared" si="335"/>
        <v>40</v>
      </c>
      <c r="N842" s="389"/>
      <c r="O842" s="455" t="e">
        <f>(A842*B842*W842)+(B842*'Calculateur de trading'!H842)</f>
        <v>#DIV/0!</v>
      </c>
      <c r="P842" s="274" t="e">
        <f>O842/'Déscriptions des trades'!CK842</f>
        <v>#DIV/0!</v>
      </c>
      <c r="Q842" s="456" t="e">
        <f>'Déscriptions des trades'!CK842-O842</f>
        <v>#DIV/0!</v>
      </c>
      <c r="R842" s="466" t="e">
        <f t="shared" si="340"/>
        <v>#DIV/0!</v>
      </c>
      <c r="S842" s="389"/>
      <c r="T842" s="12"/>
      <c r="U842" s="25"/>
      <c r="V842" s="15"/>
      <c r="W842" s="490">
        <f t="shared" si="344"/>
        <v>0</v>
      </c>
      <c r="X842" s="21" t="e">
        <f>W842*U842/'Déscriptions des trades'!CK842*'Déscriptions des trades'!B842</f>
        <v>#DIV/0!</v>
      </c>
      <c r="Y842" s="459"/>
      <c r="Z842" s="389"/>
      <c r="AA842" s="23">
        <f t="shared" si="341"/>
        <v>0.1</v>
      </c>
      <c r="AB842" s="17" t="e">
        <f>(AA842*'Déscriptions des trades'!U842*'Déscriptions des trades'!B842/'Déscriptions des trades'!CK842)*'Déscriptions des trades'!W842</f>
        <v>#DIV/0!</v>
      </c>
      <c r="AC842" s="265" t="e">
        <f>AB842*'Déscriptions des trades'!CK842</f>
        <v>#DIV/0!</v>
      </c>
      <c r="AD842" s="266" t="e">
        <f>'Déscriptions des trades'!CK842-AC842</f>
        <v>#DIV/0!</v>
      </c>
      <c r="AE842" s="389"/>
      <c r="AF842" s="399">
        <v>838</v>
      </c>
      <c r="AG842" s="389"/>
      <c r="AH842" s="20"/>
      <c r="AI842" s="303"/>
      <c r="AJ842" s="307"/>
      <c r="AK842" s="161"/>
      <c r="AL842" s="305"/>
      <c r="AM842" s="305"/>
      <c r="AN842" s="162"/>
      <c r="AO842" s="439"/>
      <c r="AP842" s="162"/>
      <c r="AQ842" s="113"/>
      <c r="AR842" s="113"/>
      <c r="AS842" s="384"/>
      <c r="AT842" s="306"/>
      <c r="AU842" s="306"/>
      <c r="AV842" s="160"/>
      <c r="AW842" s="158"/>
      <c r="AX842" s="385"/>
      <c r="AY842" s="453"/>
      <c r="AZ842" s="165"/>
      <c r="BA842" s="301"/>
      <c r="BB842" s="165"/>
      <c r="BC842" s="301"/>
      <c r="BD842" s="165"/>
      <c r="BE842" s="302"/>
      <c r="BF842" s="302"/>
      <c r="BG842" s="165"/>
      <c r="BH842" s="303"/>
      <c r="BI842" s="165"/>
      <c r="BJ842" s="304"/>
      <c r="BK842" s="394"/>
      <c r="BL842" s="302"/>
      <c r="BM842" s="302"/>
      <c r="BN842" s="394"/>
      <c r="BO842" s="302"/>
      <c r="BP842" s="13"/>
      <c r="BQ842" s="302"/>
      <c r="BR842" s="13"/>
      <c r="BS842" s="302"/>
      <c r="BT842" s="13"/>
      <c r="BU842" s="302"/>
      <c r="BV842" s="386"/>
      <c r="BW842" s="303"/>
      <c r="BX842" s="303"/>
      <c r="BY842" s="302"/>
      <c r="BZ842" s="302"/>
      <c r="CA842" s="387"/>
      <c r="CB842" s="395"/>
      <c r="CC842" s="12"/>
      <c r="CD842" s="304"/>
      <c r="CE842" s="14"/>
      <c r="CF842" s="395"/>
      <c r="CG842" s="397"/>
      <c r="CH842" s="300">
        <f t="shared" si="321"/>
        <v>0</v>
      </c>
      <c r="CI842" s="26"/>
      <c r="CJ842" s="17">
        <f t="shared" si="342"/>
        <v>0</v>
      </c>
      <c r="CK842" s="18">
        <f t="shared" si="329"/>
        <v>12.89</v>
      </c>
      <c r="CM842" s="164"/>
      <c r="CN842" s="302"/>
      <c r="CO842" s="13">
        <f t="shared" si="322"/>
        <v>0</v>
      </c>
      <c r="CP842" s="302"/>
      <c r="CQ842" s="13">
        <f t="shared" si="323"/>
        <v>0</v>
      </c>
      <c r="CR842" s="302"/>
      <c r="CS842" s="13">
        <f t="shared" si="324"/>
        <v>0</v>
      </c>
      <c r="CT842" s="302"/>
      <c r="CU842" s="13">
        <f t="shared" si="343"/>
        <v>0</v>
      </c>
      <c r="CV842" s="302"/>
      <c r="CW842" s="13">
        <f t="shared" si="325"/>
        <v>0</v>
      </c>
      <c r="CX842" s="13">
        <f t="shared" si="326"/>
        <v>0</v>
      </c>
      <c r="CY842" s="251">
        <f t="shared" si="327"/>
        <v>0</v>
      </c>
      <c r="CZ842" s="13" t="s">
        <v>29</v>
      </c>
      <c r="DA842" s="13">
        <v>50</v>
      </c>
      <c r="DB842" s="22">
        <f t="shared" si="328"/>
        <v>0</v>
      </c>
      <c r="DD842" s="24"/>
      <c r="DF842" s="163"/>
      <c r="DH842" s="24"/>
      <c r="DI842" s="447"/>
      <c r="DJ842" s="163"/>
    </row>
    <row r="843" spans="1:114" s="7" customFormat="1">
      <c r="A843" s="277">
        <f t="shared" si="336"/>
        <v>50</v>
      </c>
      <c r="B843" s="21" t="e">
        <f>'Calculateur de trading'!I843/C843/W843</f>
        <v>#DIV/0!</v>
      </c>
      <c r="C843" s="278">
        <f t="shared" si="337"/>
        <v>10</v>
      </c>
      <c r="D843" s="426"/>
      <c r="E843" s="273">
        <f t="shared" si="338"/>
        <v>100</v>
      </c>
      <c r="F843" s="271">
        <f t="shared" si="330"/>
        <v>2</v>
      </c>
      <c r="G843" s="271" t="e">
        <f t="shared" si="331"/>
        <v>#DIV/0!</v>
      </c>
      <c r="H843" s="272">
        <f t="shared" si="332"/>
        <v>20</v>
      </c>
      <c r="I843" s="270"/>
      <c r="J843" s="273">
        <f t="shared" si="339"/>
        <v>200</v>
      </c>
      <c r="K843" s="271">
        <f t="shared" si="333"/>
        <v>4</v>
      </c>
      <c r="L843" s="271" t="e">
        <f t="shared" si="334"/>
        <v>#DIV/0!</v>
      </c>
      <c r="M843" s="272">
        <f t="shared" si="335"/>
        <v>40</v>
      </c>
      <c r="N843" s="389"/>
      <c r="O843" s="455" t="e">
        <f>(A843*B843*W843)+(B843*'Calculateur de trading'!H843)</f>
        <v>#DIV/0!</v>
      </c>
      <c r="P843" s="274" t="e">
        <f>O843/'Déscriptions des trades'!CK843</f>
        <v>#DIV/0!</v>
      </c>
      <c r="Q843" s="456" t="e">
        <f>'Déscriptions des trades'!CK843-O843</f>
        <v>#DIV/0!</v>
      </c>
      <c r="R843" s="466" t="e">
        <f t="shared" si="340"/>
        <v>#DIV/0!</v>
      </c>
      <c r="S843" s="389"/>
      <c r="T843" s="12"/>
      <c r="U843" s="25"/>
      <c r="V843" s="15"/>
      <c r="W843" s="490">
        <f t="shared" si="344"/>
        <v>0</v>
      </c>
      <c r="X843" s="21" t="e">
        <f>W843*U843/'Déscriptions des trades'!CK843*'Déscriptions des trades'!B843</f>
        <v>#DIV/0!</v>
      </c>
      <c r="Y843" s="459"/>
      <c r="Z843" s="389"/>
      <c r="AA843" s="23">
        <f t="shared" si="341"/>
        <v>0.1</v>
      </c>
      <c r="AB843" s="17" t="e">
        <f>(AA843*'Déscriptions des trades'!U843*'Déscriptions des trades'!B843/'Déscriptions des trades'!CK843)*'Déscriptions des trades'!W843</f>
        <v>#DIV/0!</v>
      </c>
      <c r="AC843" s="265" t="e">
        <f>AB843*'Déscriptions des trades'!CK843</f>
        <v>#DIV/0!</v>
      </c>
      <c r="AD843" s="266" t="e">
        <f>'Déscriptions des trades'!CK843-AC843</f>
        <v>#DIV/0!</v>
      </c>
      <c r="AE843" s="389"/>
      <c r="AF843" s="399">
        <v>839</v>
      </c>
      <c r="AG843" s="389"/>
      <c r="AH843" s="20"/>
      <c r="AI843" s="303"/>
      <c r="AJ843" s="307"/>
      <c r="AK843" s="161"/>
      <c r="AL843" s="305"/>
      <c r="AM843" s="305"/>
      <c r="AN843" s="162"/>
      <c r="AO843" s="439"/>
      <c r="AP843" s="162"/>
      <c r="AQ843" s="113"/>
      <c r="AR843" s="113"/>
      <c r="AS843" s="384"/>
      <c r="AT843" s="306"/>
      <c r="AU843" s="306"/>
      <c r="AV843" s="160"/>
      <c r="AW843" s="158"/>
      <c r="AX843" s="385"/>
      <c r="AY843" s="453"/>
      <c r="AZ843" s="165"/>
      <c r="BA843" s="301"/>
      <c r="BB843" s="165"/>
      <c r="BC843" s="301"/>
      <c r="BD843" s="165"/>
      <c r="BE843" s="302"/>
      <c r="BF843" s="302"/>
      <c r="BG843" s="165"/>
      <c r="BH843" s="303"/>
      <c r="BI843" s="165"/>
      <c r="BJ843" s="304"/>
      <c r="BK843" s="394"/>
      <c r="BL843" s="302"/>
      <c r="BM843" s="302"/>
      <c r="BN843" s="394"/>
      <c r="BO843" s="302"/>
      <c r="BP843" s="13"/>
      <c r="BQ843" s="302"/>
      <c r="BR843" s="13"/>
      <c r="BS843" s="302"/>
      <c r="BT843" s="13"/>
      <c r="BU843" s="302"/>
      <c r="BV843" s="386"/>
      <c r="BW843" s="303"/>
      <c r="BX843" s="303"/>
      <c r="BY843" s="302"/>
      <c r="BZ843" s="302"/>
      <c r="CA843" s="387"/>
      <c r="CB843" s="395"/>
      <c r="CC843" s="12"/>
      <c r="CD843" s="304"/>
      <c r="CE843" s="14"/>
      <c r="CF843" s="395"/>
      <c r="CG843" s="397"/>
      <c r="CH843" s="300">
        <f t="shared" si="321"/>
        <v>0</v>
      </c>
      <c r="CI843" s="26"/>
      <c r="CJ843" s="17">
        <f t="shared" si="342"/>
        <v>0</v>
      </c>
      <c r="CK843" s="18">
        <f t="shared" si="329"/>
        <v>12.89</v>
      </c>
      <c r="CM843" s="164"/>
      <c r="CN843" s="302"/>
      <c r="CO843" s="13">
        <f t="shared" si="322"/>
        <v>0</v>
      </c>
      <c r="CP843" s="302"/>
      <c r="CQ843" s="13">
        <f t="shared" si="323"/>
        <v>0</v>
      </c>
      <c r="CR843" s="302"/>
      <c r="CS843" s="13">
        <f t="shared" si="324"/>
        <v>0</v>
      </c>
      <c r="CT843" s="302"/>
      <c r="CU843" s="13">
        <f t="shared" si="343"/>
        <v>0</v>
      </c>
      <c r="CV843" s="302"/>
      <c r="CW843" s="13">
        <f t="shared" si="325"/>
        <v>0</v>
      </c>
      <c r="CX843" s="13">
        <f t="shared" si="326"/>
        <v>0</v>
      </c>
      <c r="CY843" s="251">
        <f t="shared" si="327"/>
        <v>0</v>
      </c>
      <c r="CZ843" s="13" t="s">
        <v>29</v>
      </c>
      <c r="DA843" s="13">
        <v>50</v>
      </c>
      <c r="DB843" s="22">
        <f t="shared" si="328"/>
        <v>0</v>
      </c>
      <c r="DD843" s="24"/>
      <c r="DF843" s="163"/>
      <c r="DH843" s="24"/>
      <c r="DI843" s="447"/>
      <c r="DJ843" s="163"/>
    </row>
    <row r="844" spans="1:114" s="7" customFormat="1">
      <c r="A844" s="277">
        <f t="shared" si="336"/>
        <v>50</v>
      </c>
      <c r="B844" s="21" t="e">
        <f>'Calculateur de trading'!I844/C844/W844</f>
        <v>#DIV/0!</v>
      </c>
      <c r="C844" s="278">
        <f t="shared" si="337"/>
        <v>10</v>
      </c>
      <c r="D844" s="278"/>
      <c r="E844" s="273">
        <f t="shared" si="338"/>
        <v>100</v>
      </c>
      <c r="F844" s="271">
        <f t="shared" si="330"/>
        <v>2</v>
      </c>
      <c r="G844" s="271" t="e">
        <f t="shared" si="331"/>
        <v>#DIV/0!</v>
      </c>
      <c r="H844" s="272">
        <f t="shared" si="332"/>
        <v>20</v>
      </c>
      <c r="I844" s="270"/>
      <c r="J844" s="273">
        <f t="shared" si="339"/>
        <v>200</v>
      </c>
      <c r="K844" s="271">
        <f t="shared" si="333"/>
        <v>4</v>
      </c>
      <c r="L844" s="271" t="e">
        <f t="shared" si="334"/>
        <v>#DIV/0!</v>
      </c>
      <c r="M844" s="272">
        <f t="shared" si="335"/>
        <v>40</v>
      </c>
      <c r="N844" s="389"/>
      <c r="O844" s="455" t="e">
        <f>(A844*B844*W844)+(B844*'Calculateur de trading'!H844)</f>
        <v>#DIV/0!</v>
      </c>
      <c r="P844" s="274" t="e">
        <f>O844/'Déscriptions des trades'!CK844</f>
        <v>#DIV/0!</v>
      </c>
      <c r="Q844" s="456" t="e">
        <f>'Déscriptions des trades'!CK844-O844</f>
        <v>#DIV/0!</v>
      </c>
      <c r="R844" s="466" t="e">
        <f t="shared" si="340"/>
        <v>#DIV/0!</v>
      </c>
      <c r="S844" s="389"/>
      <c r="T844" s="12"/>
      <c r="U844" s="25"/>
      <c r="V844" s="15"/>
      <c r="W844" s="490">
        <f t="shared" si="344"/>
        <v>0</v>
      </c>
      <c r="X844" s="21" t="e">
        <f>W844*U844/'Déscriptions des trades'!CK844*'Déscriptions des trades'!B844</f>
        <v>#DIV/0!</v>
      </c>
      <c r="Y844" s="459"/>
      <c r="Z844" s="389"/>
      <c r="AA844" s="23">
        <f t="shared" si="341"/>
        <v>0.1</v>
      </c>
      <c r="AB844" s="17" t="e">
        <f>(AA844*'Déscriptions des trades'!U844*'Déscriptions des trades'!B844/'Déscriptions des trades'!CK844)*'Déscriptions des trades'!W844</f>
        <v>#DIV/0!</v>
      </c>
      <c r="AC844" s="265" t="e">
        <f>AB844*'Déscriptions des trades'!CK844</f>
        <v>#DIV/0!</v>
      </c>
      <c r="AD844" s="266" t="e">
        <f>'Déscriptions des trades'!CK844-AC844</f>
        <v>#DIV/0!</v>
      </c>
      <c r="AE844" s="389"/>
      <c r="AF844" s="399">
        <v>840</v>
      </c>
      <c r="AG844" s="389"/>
      <c r="AH844" s="20"/>
      <c r="AI844" s="303"/>
      <c r="AJ844" s="307"/>
      <c r="AK844" s="161"/>
      <c r="AL844" s="305"/>
      <c r="AM844" s="305"/>
      <c r="AN844" s="162"/>
      <c r="AO844" s="439"/>
      <c r="AP844" s="162"/>
      <c r="AQ844" s="113"/>
      <c r="AR844" s="113"/>
      <c r="AS844" s="384"/>
      <c r="AT844" s="306"/>
      <c r="AU844" s="306"/>
      <c r="AV844" s="160"/>
      <c r="AW844" s="158"/>
      <c r="AX844" s="385"/>
      <c r="AY844" s="453"/>
      <c r="AZ844" s="165"/>
      <c r="BA844" s="301"/>
      <c r="BB844" s="165"/>
      <c r="BC844" s="301"/>
      <c r="BD844" s="165"/>
      <c r="BE844" s="302"/>
      <c r="BF844" s="302"/>
      <c r="BG844" s="165"/>
      <c r="BH844" s="303"/>
      <c r="BI844" s="165"/>
      <c r="BJ844" s="304"/>
      <c r="BK844" s="394"/>
      <c r="BL844" s="302"/>
      <c r="BM844" s="302"/>
      <c r="BN844" s="394"/>
      <c r="BO844" s="302"/>
      <c r="BP844" s="13"/>
      <c r="BQ844" s="302"/>
      <c r="BR844" s="13"/>
      <c r="BS844" s="302"/>
      <c r="BT844" s="13"/>
      <c r="BU844" s="302"/>
      <c r="BV844" s="386"/>
      <c r="BW844" s="303"/>
      <c r="BX844" s="303"/>
      <c r="BY844" s="302"/>
      <c r="BZ844" s="302"/>
      <c r="CA844" s="387"/>
      <c r="CB844" s="395"/>
      <c r="CC844" s="12"/>
      <c r="CD844" s="304"/>
      <c r="CE844" s="14"/>
      <c r="CF844" s="395"/>
      <c r="CG844" s="397"/>
      <c r="CH844" s="300">
        <f t="shared" si="321"/>
        <v>0</v>
      </c>
      <c r="CI844" s="26"/>
      <c r="CJ844" s="17">
        <f t="shared" si="342"/>
        <v>0</v>
      </c>
      <c r="CK844" s="18">
        <f t="shared" si="329"/>
        <v>12.89</v>
      </c>
      <c r="CM844" s="164"/>
      <c r="CN844" s="302"/>
      <c r="CO844" s="13">
        <f t="shared" si="322"/>
        <v>0</v>
      </c>
      <c r="CP844" s="302"/>
      <c r="CQ844" s="13">
        <f t="shared" si="323"/>
        <v>0</v>
      </c>
      <c r="CR844" s="302"/>
      <c r="CS844" s="13">
        <f t="shared" si="324"/>
        <v>0</v>
      </c>
      <c r="CT844" s="302"/>
      <c r="CU844" s="13">
        <f t="shared" si="343"/>
        <v>0</v>
      </c>
      <c r="CV844" s="302"/>
      <c r="CW844" s="13">
        <f t="shared" si="325"/>
        <v>0</v>
      </c>
      <c r="CX844" s="13">
        <f t="shared" si="326"/>
        <v>0</v>
      </c>
      <c r="CY844" s="251">
        <f t="shared" si="327"/>
        <v>0</v>
      </c>
      <c r="CZ844" s="13" t="s">
        <v>29</v>
      </c>
      <c r="DA844" s="13">
        <v>50</v>
      </c>
      <c r="DB844" s="22">
        <f t="shared" si="328"/>
        <v>0</v>
      </c>
      <c r="DD844" s="24"/>
      <c r="DF844" s="163"/>
      <c r="DH844" s="24"/>
      <c r="DI844" s="447"/>
      <c r="DJ844" s="163"/>
    </row>
    <row r="845" spans="1:114" s="7" customFormat="1">
      <c r="A845" s="277">
        <f t="shared" si="336"/>
        <v>50</v>
      </c>
      <c r="B845" s="21" t="e">
        <f>'Calculateur de trading'!I845/C845/W845</f>
        <v>#DIV/0!</v>
      </c>
      <c r="C845" s="278">
        <f t="shared" si="337"/>
        <v>10</v>
      </c>
      <c r="D845" s="426"/>
      <c r="E845" s="273">
        <f t="shared" si="338"/>
        <v>100</v>
      </c>
      <c r="F845" s="271">
        <f t="shared" si="330"/>
        <v>2</v>
      </c>
      <c r="G845" s="271" t="e">
        <f t="shared" si="331"/>
        <v>#DIV/0!</v>
      </c>
      <c r="H845" s="272">
        <f t="shared" si="332"/>
        <v>20</v>
      </c>
      <c r="I845" s="270"/>
      <c r="J845" s="273">
        <f t="shared" si="339"/>
        <v>200</v>
      </c>
      <c r="K845" s="271">
        <f t="shared" si="333"/>
        <v>4</v>
      </c>
      <c r="L845" s="271" t="e">
        <f t="shared" si="334"/>
        <v>#DIV/0!</v>
      </c>
      <c r="M845" s="272">
        <f t="shared" si="335"/>
        <v>40</v>
      </c>
      <c r="N845" s="389"/>
      <c r="O845" s="455" t="e">
        <f>(A845*B845*W845)+(B845*'Calculateur de trading'!H845)</f>
        <v>#DIV/0!</v>
      </c>
      <c r="P845" s="274" t="e">
        <f>O845/'Déscriptions des trades'!CK845</f>
        <v>#DIV/0!</v>
      </c>
      <c r="Q845" s="456" t="e">
        <f>'Déscriptions des trades'!CK845-O845</f>
        <v>#DIV/0!</v>
      </c>
      <c r="R845" s="466" t="e">
        <f t="shared" si="340"/>
        <v>#DIV/0!</v>
      </c>
      <c r="S845" s="389"/>
      <c r="T845" s="12"/>
      <c r="U845" s="25"/>
      <c r="V845" s="15"/>
      <c r="W845" s="490">
        <f t="shared" si="344"/>
        <v>0</v>
      </c>
      <c r="X845" s="21" t="e">
        <f>W845*U845/'Déscriptions des trades'!CK845*'Déscriptions des trades'!B845</f>
        <v>#DIV/0!</v>
      </c>
      <c r="Y845" s="459"/>
      <c r="Z845" s="389"/>
      <c r="AA845" s="23">
        <f t="shared" si="341"/>
        <v>0.1</v>
      </c>
      <c r="AB845" s="17" t="e">
        <f>(AA845*'Déscriptions des trades'!U845*'Déscriptions des trades'!B845/'Déscriptions des trades'!CK845)*'Déscriptions des trades'!W845</f>
        <v>#DIV/0!</v>
      </c>
      <c r="AC845" s="265" t="e">
        <f>AB845*'Déscriptions des trades'!CK845</f>
        <v>#DIV/0!</v>
      </c>
      <c r="AD845" s="266" t="e">
        <f>'Déscriptions des trades'!CK845-AC845</f>
        <v>#DIV/0!</v>
      </c>
      <c r="AE845" s="389"/>
      <c r="AF845" s="399">
        <v>841</v>
      </c>
      <c r="AG845" s="389"/>
      <c r="AH845" s="20"/>
      <c r="AI845" s="303"/>
      <c r="AJ845" s="307"/>
      <c r="AK845" s="161"/>
      <c r="AL845" s="305"/>
      <c r="AM845" s="305"/>
      <c r="AN845" s="162"/>
      <c r="AO845" s="439"/>
      <c r="AP845" s="162"/>
      <c r="AQ845" s="113"/>
      <c r="AR845" s="113"/>
      <c r="AS845" s="384"/>
      <c r="AT845" s="306"/>
      <c r="AU845" s="306"/>
      <c r="AV845" s="160"/>
      <c r="AW845" s="158"/>
      <c r="AX845" s="385"/>
      <c r="AY845" s="453"/>
      <c r="AZ845" s="165"/>
      <c r="BA845" s="301"/>
      <c r="BB845" s="165"/>
      <c r="BC845" s="301"/>
      <c r="BD845" s="165"/>
      <c r="BE845" s="302"/>
      <c r="BF845" s="302"/>
      <c r="BG845" s="165"/>
      <c r="BH845" s="303"/>
      <c r="BI845" s="165"/>
      <c r="BJ845" s="304"/>
      <c r="BK845" s="394"/>
      <c r="BL845" s="302"/>
      <c r="BM845" s="302"/>
      <c r="BN845" s="394"/>
      <c r="BO845" s="302"/>
      <c r="BP845" s="13"/>
      <c r="BQ845" s="302"/>
      <c r="BR845" s="13"/>
      <c r="BS845" s="302"/>
      <c r="BT845" s="13"/>
      <c r="BU845" s="302"/>
      <c r="BV845" s="386"/>
      <c r="BW845" s="303"/>
      <c r="BX845" s="303"/>
      <c r="BY845" s="302"/>
      <c r="BZ845" s="302"/>
      <c r="CA845" s="387"/>
      <c r="CB845" s="395"/>
      <c r="CC845" s="12"/>
      <c r="CD845" s="304"/>
      <c r="CE845" s="14"/>
      <c r="CF845" s="395"/>
      <c r="CG845" s="397"/>
      <c r="CH845" s="300">
        <f t="shared" si="321"/>
        <v>0</v>
      </c>
      <c r="CI845" s="26"/>
      <c r="CJ845" s="17">
        <f t="shared" si="342"/>
        <v>0</v>
      </c>
      <c r="CK845" s="18">
        <f t="shared" si="329"/>
        <v>12.89</v>
      </c>
      <c r="CM845" s="164"/>
      <c r="CN845" s="302"/>
      <c r="CO845" s="13">
        <f t="shared" si="322"/>
        <v>0</v>
      </c>
      <c r="CP845" s="302"/>
      <c r="CQ845" s="13">
        <f t="shared" si="323"/>
        <v>0</v>
      </c>
      <c r="CR845" s="302"/>
      <c r="CS845" s="13">
        <f t="shared" si="324"/>
        <v>0</v>
      </c>
      <c r="CT845" s="302"/>
      <c r="CU845" s="13">
        <f t="shared" si="343"/>
        <v>0</v>
      </c>
      <c r="CV845" s="302"/>
      <c r="CW845" s="13">
        <f t="shared" si="325"/>
        <v>0</v>
      </c>
      <c r="CX845" s="13">
        <f t="shared" si="326"/>
        <v>0</v>
      </c>
      <c r="CY845" s="251">
        <f t="shared" si="327"/>
        <v>0</v>
      </c>
      <c r="CZ845" s="13" t="s">
        <v>29</v>
      </c>
      <c r="DA845" s="13">
        <v>50</v>
      </c>
      <c r="DB845" s="22">
        <f t="shared" si="328"/>
        <v>0</v>
      </c>
      <c r="DD845" s="24"/>
      <c r="DF845" s="163"/>
      <c r="DH845" s="24"/>
      <c r="DI845" s="447"/>
      <c r="DJ845" s="163"/>
    </row>
    <row r="846" spans="1:114" s="7" customFormat="1">
      <c r="A846" s="277">
        <f t="shared" si="336"/>
        <v>50</v>
      </c>
      <c r="B846" s="21" t="e">
        <f>'Calculateur de trading'!I846/C846/W846</f>
        <v>#DIV/0!</v>
      </c>
      <c r="C846" s="278">
        <f t="shared" si="337"/>
        <v>10</v>
      </c>
      <c r="D846" s="426"/>
      <c r="E846" s="273">
        <f t="shared" si="338"/>
        <v>100</v>
      </c>
      <c r="F846" s="271">
        <f t="shared" si="330"/>
        <v>2</v>
      </c>
      <c r="G846" s="271" t="e">
        <f t="shared" si="331"/>
        <v>#DIV/0!</v>
      </c>
      <c r="H846" s="272">
        <f t="shared" si="332"/>
        <v>20</v>
      </c>
      <c r="I846" s="270"/>
      <c r="J846" s="273">
        <f t="shared" si="339"/>
        <v>200</v>
      </c>
      <c r="K846" s="271">
        <f t="shared" si="333"/>
        <v>4</v>
      </c>
      <c r="L846" s="271" t="e">
        <f t="shared" si="334"/>
        <v>#DIV/0!</v>
      </c>
      <c r="M846" s="272">
        <f t="shared" si="335"/>
        <v>40</v>
      </c>
      <c r="N846" s="389"/>
      <c r="O846" s="455" t="e">
        <f>(A846*B846*W846)+(B846*'Calculateur de trading'!H846)</f>
        <v>#DIV/0!</v>
      </c>
      <c r="P846" s="274" t="e">
        <f>O846/'Déscriptions des trades'!CK846</f>
        <v>#DIV/0!</v>
      </c>
      <c r="Q846" s="456" t="e">
        <f>'Déscriptions des trades'!CK846-O846</f>
        <v>#DIV/0!</v>
      </c>
      <c r="R846" s="466" t="e">
        <f t="shared" si="340"/>
        <v>#DIV/0!</v>
      </c>
      <c r="S846" s="389"/>
      <c r="T846" s="12"/>
      <c r="U846" s="25"/>
      <c r="V846" s="15"/>
      <c r="W846" s="490">
        <f t="shared" si="344"/>
        <v>0</v>
      </c>
      <c r="X846" s="21" t="e">
        <f>W846*U846/'Déscriptions des trades'!CK846*'Déscriptions des trades'!B846</f>
        <v>#DIV/0!</v>
      </c>
      <c r="Y846" s="459"/>
      <c r="Z846" s="389"/>
      <c r="AA846" s="23">
        <f t="shared" si="341"/>
        <v>0.1</v>
      </c>
      <c r="AB846" s="17" t="e">
        <f>(AA846*'Déscriptions des trades'!U846*'Déscriptions des trades'!B846/'Déscriptions des trades'!CK846)*'Déscriptions des trades'!W846</f>
        <v>#DIV/0!</v>
      </c>
      <c r="AC846" s="265" t="e">
        <f>AB846*'Déscriptions des trades'!CK846</f>
        <v>#DIV/0!</v>
      </c>
      <c r="AD846" s="266" t="e">
        <f>'Déscriptions des trades'!CK846-AC846</f>
        <v>#DIV/0!</v>
      </c>
      <c r="AE846" s="389"/>
      <c r="AF846" s="399">
        <v>842</v>
      </c>
      <c r="AG846" s="389"/>
      <c r="AH846" s="20"/>
      <c r="AI846" s="303"/>
      <c r="AJ846" s="307"/>
      <c r="AK846" s="161"/>
      <c r="AL846" s="305"/>
      <c r="AM846" s="305"/>
      <c r="AN846" s="162"/>
      <c r="AO846" s="439"/>
      <c r="AP846" s="162"/>
      <c r="AQ846" s="113"/>
      <c r="AR846" s="113"/>
      <c r="AS846" s="384"/>
      <c r="AT846" s="306"/>
      <c r="AU846" s="306"/>
      <c r="AV846" s="160"/>
      <c r="AW846" s="158"/>
      <c r="AX846" s="385"/>
      <c r="AY846" s="453"/>
      <c r="AZ846" s="165"/>
      <c r="BA846" s="301"/>
      <c r="BB846" s="165"/>
      <c r="BC846" s="301"/>
      <c r="BD846" s="165"/>
      <c r="BE846" s="302"/>
      <c r="BF846" s="302"/>
      <c r="BG846" s="165"/>
      <c r="BH846" s="303"/>
      <c r="BI846" s="165"/>
      <c r="BJ846" s="304"/>
      <c r="BK846" s="394"/>
      <c r="BL846" s="302"/>
      <c r="BM846" s="302"/>
      <c r="BN846" s="394"/>
      <c r="BO846" s="302"/>
      <c r="BP846" s="13"/>
      <c r="BQ846" s="302"/>
      <c r="BR846" s="13"/>
      <c r="BS846" s="302"/>
      <c r="BT846" s="13"/>
      <c r="BU846" s="302"/>
      <c r="BV846" s="386"/>
      <c r="BW846" s="303"/>
      <c r="BX846" s="303"/>
      <c r="BY846" s="302"/>
      <c r="BZ846" s="302"/>
      <c r="CA846" s="387"/>
      <c r="CB846" s="395"/>
      <c r="CC846" s="12"/>
      <c r="CD846" s="304"/>
      <c r="CE846" s="14"/>
      <c r="CF846" s="395"/>
      <c r="CG846" s="397"/>
      <c r="CH846" s="300">
        <f t="shared" si="321"/>
        <v>0</v>
      </c>
      <c r="CI846" s="26"/>
      <c r="CJ846" s="17">
        <f t="shared" si="342"/>
        <v>0</v>
      </c>
      <c r="CK846" s="18">
        <f t="shared" si="329"/>
        <v>12.89</v>
      </c>
      <c r="CM846" s="164"/>
      <c r="CN846" s="302"/>
      <c r="CO846" s="13">
        <f t="shared" si="322"/>
        <v>0</v>
      </c>
      <c r="CP846" s="302"/>
      <c r="CQ846" s="13">
        <f t="shared" si="323"/>
        <v>0</v>
      </c>
      <c r="CR846" s="302"/>
      <c r="CS846" s="13">
        <f t="shared" si="324"/>
        <v>0</v>
      </c>
      <c r="CT846" s="302"/>
      <c r="CU846" s="13">
        <f t="shared" si="343"/>
        <v>0</v>
      </c>
      <c r="CV846" s="302"/>
      <c r="CW846" s="13">
        <f t="shared" si="325"/>
        <v>0</v>
      </c>
      <c r="CX846" s="13">
        <f t="shared" si="326"/>
        <v>0</v>
      </c>
      <c r="CY846" s="251">
        <f t="shared" si="327"/>
        <v>0</v>
      </c>
      <c r="CZ846" s="13" t="s">
        <v>29</v>
      </c>
      <c r="DA846" s="13">
        <v>50</v>
      </c>
      <c r="DB846" s="22">
        <f t="shared" si="328"/>
        <v>0</v>
      </c>
      <c r="DD846" s="24"/>
      <c r="DF846" s="163"/>
      <c r="DH846" s="24"/>
      <c r="DI846" s="447"/>
      <c r="DJ846" s="163"/>
    </row>
    <row r="847" spans="1:114" s="7" customFormat="1">
      <c r="A847" s="277">
        <f t="shared" si="336"/>
        <v>50</v>
      </c>
      <c r="B847" s="21" t="e">
        <f>'Calculateur de trading'!I847/C847/W847</f>
        <v>#DIV/0!</v>
      </c>
      <c r="C847" s="278">
        <f t="shared" si="337"/>
        <v>10</v>
      </c>
      <c r="D847" s="278"/>
      <c r="E847" s="273">
        <f t="shared" si="338"/>
        <v>100</v>
      </c>
      <c r="F847" s="271">
        <f t="shared" si="330"/>
        <v>2</v>
      </c>
      <c r="G847" s="271" t="e">
        <f t="shared" si="331"/>
        <v>#DIV/0!</v>
      </c>
      <c r="H847" s="272">
        <f t="shared" si="332"/>
        <v>20</v>
      </c>
      <c r="I847" s="270"/>
      <c r="J847" s="273">
        <f t="shared" si="339"/>
        <v>200</v>
      </c>
      <c r="K847" s="271">
        <f t="shared" si="333"/>
        <v>4</v>
      </c>
      <c r="L847" s="271" t="e">
        <f t="shared" si="334"/>
        <v>#DIV/0!</v>
      </c>
      <c r="M847" s="272">
        <f t="shared" si="335"/>
        <v>40</v>
      </c>
      <c r="N847" s="389"/>
      <c r="O847" s="455" t="e">
        <f>(A847*B847*W847)+(B847*'Calculateur de trading'!H847)</f>
        <v>#DIV/0!</v>
      </c>
      <c r="P847" s="274" t="e">
        <f>O847/'Déscriptions des trades'!CK847</f>
        <v>#DIV/0!</v>
      </c>
      <c r="Q847" s="456" t="e">
        <f>'Déscriptions des trades'!CK847-O847</f>
        <v>#DIV/0!</v>
      </c>
      <c r="R847" s="466" t="e">
        <f t="shared" si="340"/>
        <v>#DIV/0!</v>
      </c>
      <c r="S847" s="389"/>
      <c r="T847" s="12"/>
      <c r="U847" s="25"/>
      <c r="V847" s="15"/>
      <c r="W847" s="490">
        <f t="shared" si="344"/>
        <v>0</v>
      </c>
      <c r="X847" s="21" t="e">
        <f>W847*U847/'Déscriptions des trades'!CK847*'Déscriptions des trades'!B847</f>
        <v>#DIV/0!</v>
      </c>
      <c r="Y847" s="459"/>
      <c r="Z847" s="389"/>
      <c r="AA847" s="23">
        <f t="shared" si="341"/>
        <v>0.1</v>
      </c>
      <c r="AB847" s="17" t="e">
        <f>(AA847*'Déscriptions des trades'!U847*'Déscriptions des trades'!B847/'Déscriptions des trades'!CK847)*'Déscriptions des trades'!W847</f>
        <v>#DIV/0!</v>
      </c>
      <c r="AC847" s="265" t="e">
        <f>AB847*'Déscriptions des trades'!CK847</f>
        <v>#DIV/0!</v>
      </c>
      <c r="AD847" s="266" t="e">
        <f>'Déscriptions des trades'!CK847-AC847</f>
        <v>#DIV/0!</v>
      </c>
      <c r="AE847" s="389"/>
      <c r="AF847" s="399">
        <v>843</v>
      </c>
      <c r="AG847" s="389"/>
      <c r="AH847" s="20"/>
      <c r="AI847" s="303"/>
      <c r="AJ847" s="307"/>
      <c r="AK847" s="161"/>
      <c r="AL847" s="305"/>
      <c r="AM847" s="305"/>
      <c r="AN847" s="162"/>
      <c r="AO847" s="439"/>
      <c r="AP847" s="162"/>
      <c r="AQ847" s="113"/>
      <c r="AR847" s="113"/>
      <c r="AS847" s="384"/>
      <c r="AT847" s="306"/>
      <c r="AU847" s="306"/>
      <c r="AV847" s="160"/>
      <c r="AW847" s="158"/>
      <c r="AX847" s="385"/>
      <c r="AY847" s="453"/>
      <c r="AZ847" s="165"/>
      <c r="BA847" s="301"/>
      <c r="BB847" s="165"/>
      <c r="BC847" s="301"/>
      <c r="BD847" s="165"/>
      <c r="BE847" s="302"/>
      <c r="BF847" s="302"/>
      <c r="BG847" s="165"/>
      <c r="BH847" s="303"/>
      <c r="BI847" s="165"/>
      <c r="BJ847" s="304"/>
      <c r="BK847" s="394"/>
      <c r="BL847" s="302"/>
      <c r="BM847" s="302"/>
      <c r="BN847" s="394"/>
      <c r="BO847" s="302"/>
      <c r="BP847" s="13"/>
      <c r="BQ847" s="302"/>
      <c r="BR847" s="13"/>
      <c r="BS847" s="302"/>
      <c r="BT847" s="13"/>
      <c r="BU847" s="302"/>
      <c r="BV847" s="386"/>
      <c r="BW847" s="303"/>
      <c r="BX847" s="303"/>
      <c r="BY847" s="302"/>
      <c r="BZ847" s="302"/>
      <c r="CA847" s="387"/>
      <c r="CB847" s="395"/>
      <c r="CC847" s="12"/>
      <c r="CD847" s="304"/>
      <c r="CE847" s="14"/>
      <c r="CF847" s="395"/>
      <c r="CG847" s="397"/>
      <c r="CH847" s="300">
        <f t="shared" ref="CH847:CH910" si="345">BW847-BH847</f>
        <v>0</v>
      </c>
      <c r="CI847" s="26"/>
      <c r="CJ847" s="17">
        <f t="shared" si="342"/>
        <v>0</v>
      </c>
      <c r="CK847" s="18">
        <f t="shared" si="329"/>
        <v>12.89</v>
      </c>
      <c r="CM847" s="164"/>
      <c r="CN847" s="302"/>
      <c r="CO847" s="13">
        <f t="shared" ref="CO847:CO910" si="346">IF(CN847="Oui",10,)</f>
        <v>0</v>
      </c>
      <c r="CP847" s="302"/>
      <c r="CQ847" s="13">
        <f t="shared" ref="CQ847:CQ910" si="347">IF(CP847="Oui",10,)</f>
        <v>0</v>
      </c>
      <c r="CR847" s="302"/>
      <c r="CS847" s="13">
        <f t="shared" ref="CS847:CS910" si="348">IF(CR847="Bon",10,)</f>
        <v>0</v>
      </c>
      <c r="CT847" s="302"/>
      <c r="CU847" s="13">
        <f t="shared" si="343"/>
        <v>0</v>
      </c>
      <c r="CV847" s="302"/>
      <c r="CW847" s="13">
        <f t="shared" ref="CW847:CW910" si="349">IF(CV847="Non",10,)</f>
        <v>0</v>
      </c>
      <c r="CX847" s="13">
        <f t="shared" ref="CX847:CX910" si="350">IF(CV847="Oui",-40,)</f>
        <v>0</v>
      </c>
      <c r="CY847" s="251">
        <f t="shared" ref="CY847:CY910" si="351">SUM(CN847:CX847)</f>
        <v>0</v>
      </c>
      <c r="CZ847" s="13" t="s">
        <v>29</v>
      </c>
      <c r="DA847" s="13">
        <v>50</v>
      </c>
      <c r="DB847" s="22">
        <f t="shared" ref="DB847:DB910" si="352">CY847/DA847</f>
        <v>0</v>
      </c>
      <c r="DD847" s="24"/>
      <c r="DF847" s="163"/>
      <c r="DH847" s="24"/>
      <c r="DI847" s="447"/>
      <c r="DJ847" s="163"/>
    </row>
    <row r="848" spans="1:114" s="7" customFormat="1">
      <c r="A848" s="277">
        <f t="shared" si="336"/>
        <v>50</v>
      </c>
      <c r="B848" s="21" t="e">
        <f>'Calculateur de trading'!I848/C848/W848</f>
        <v>#DIV/0!</v>
      </c>
      <c r="C848" s="278">
        <f t="shared" si="337"/>
        <v>10</v>
      </c>
      <c r="D848" s="426"/>
      <c r="E848" s="273">
        <f t="shared" si="338"/>
        <v>100</v>
      </c>
      <c r="F848" s="271">
        <f t="shared" si="330"/>
        <v>2</v>
      </c>
      <c r="G848" s="271" t="e">
        <f t="shared" si="331"/>
        <v>#DIV/0!</v>
      </c>
      <c r="H848" s="272">
        <f t="shared" si="332"/>
        <v>20</v>
      </c>
      <c r="I848" s="270"/>
      <c r="J848" s="273">
        <f t="shared" si="339"/>
        <v>200</v>
      </c>
      <c r="K848" s="271">
        <f t="shared" si="333"/>
        <v>4</v>
      </c>
      <c r="L848" s="271" t="e">
        <f t="shared" si="334"/>
        <v>#DIV/0!</v>
      </c>
      <c r="M848" s="272">
        <f t="shared" si="335"/>
        <v>40</v>
      </c>
      <c r="N848" s="389"/>
      <c r="O848" s="455" t="e">
        <f>(A848*B848*W848)+(B848*'Calculateur de trading'!H848)</f>
        <v>#DIV/0!</v>
      </c>
      <c r="P848" s="274" t="e">
        <f>O848/'Déscriptions des trades'!CK848</f>
        <v>#DIV/0!</v>
      </c>
      <c r="Q848" s="456" t="e">
        <f>'Déscriptions des trades'!CK848-O848</f>
        <v>#DIV/0!</v>
      </c>
      <c r="R848" s="466" t="e">
        <f t="shared" si="340"/>
        <v>#DIV/0!</v>
      </c>
      <c r="S848" s="389"/>
      <c r="T848" s="12"/>
      <c r="U848" s="25"/>
      <c r="V848" s="15"/>
      <c r="W848" s="490">
        <f t="shared" si="344"/>
        <v>0</v>
      </c>
      <c r="X848" s="21" t="e">
        <f>W848*U848/'Déscriptions des trades'!CK848*'Déscriptions des trades'!B848</f>
        <v>#DIV/0!</v>
      </c>
      <c r="Y848" s="459"/>
      <c r="Z848" s="389"/>
      <c r="AA848" s="23">
        <f t="shared" si="341"/>
        <v>0.1</v>
      </c>
      <c r="AB848" s="17" t="e">
        <f>(AA848*'Déscriptions des trades'!U848*'Déscriptions des trades'!B848/'Déscriptions des trades'!CK848)*'Déscriptions des trades'!W848</f>
        <v>#DIV/0!</v>
      </c>
      <c r="AC848" s="265" t="e">
        <f>AB848*'Déscriptions des trades'!CK848</f>
        <v>#DIV/0!</v>
      </c>
      <c r="AD848" s="266" t="e">
        <f>'Déscriptions des trades'!CK848-AC848</f>
        <v>#DIV/0!</v>
      </c>
      <c r="AE848" s="389"/>
      <c r="AF848" s="399">
        <v>844</v>
      </c>
      <c r="AG848" s="389"/>
      <c r="AH848" s="20"/>
      <c r="AI848" s="303"/>
      <c r="AJ848" s="307"/>
      <c r="AK848" s="161"/>
      <c r="AL848" s="305"/>
      <c r="AM848" s="305"/>
      <c r="AN848" s="162"/>
      <c r="AO848" s="439"/>
      <c r="AP848" s="162"/>
      <c r="AQ848" s="113"/>
      <c r="AR848" s="113"/>
      <c r="AS848" s="384"/>
      <c r="AT848" s="306"/>
      <c r="AU848" s="306"/>
      <c r="AV848" s="160"/>
      <c r="AW848" s="158"/>
      <c r="AX848" s="385"/>
      <c r="AY848" s="453"/>
      <c r="AZ848" s="165"/>
      <c r="BA848" s="301"/>
      <c r="BB848" s="165"/>
      <c r="BC848" s="301"/>
      <c r="BD848" s="165"/>
      <c r="BE848" s="302"/>
      <c r="BF848" s="302"/>
      <c r="BG848" s="165"/>
      <c r="BH848" s="303"/>
      <c r="BI848" s="165"/>
      <c r="BJ848" s="304"/>
      <c r="BK848" s="394"/>
      <c r="BL848" s="302"/>
      <c r="BM848" s="302"/>
      <c r="BN848" s="394"/>
      <c r="BO848" s="302"/>
      <c r="BP848" s="13"/>
      <c r="BQ848" s="302"/>
      <c r="BR848" s="13"/>
      <c r="BS848" s="302"/>
      <c r="BT848" s="13"/>
      <c r="BU848" s="302"/>
      <c r="BV848" s="386"/>
      <c r="BW848" s="303"/>
      <c r="BX848" s="303"/>
      <c r="BY848" s="302"/>
      <c r="BZ848" s="302"/>
      <c r="CA848" s="387"/>
      <c r="CB848" s="395"/>
      <c r="CC848" s="12"/>
      <c r="CD848" s="304"/>
      <c r="CE848" s="14"/>
      <c r="CF848" s="395"/>
      <c r="CG848" s="397"/>
      <c r="CH848" s="300">
        <f t="shared" si="345"/>
        <v>0</v>
      </c>
      <c r="CI848" s="26"/>
      <c r="CJ848" s="17">
        <f t="shared" si="342"/>
        <v>0</v>
      </c>
      <c r="CK848" s="18">
        <f t="shared" ref="CK848:CK911" si="353">CI848+CK847</f>
        <v>12.89</v>
      </c>
      <c r="CM848" s="164"/>
      <c r="CN848" s="302"/>
      <c r="CO848" s="13">
        <f t="shared" si="346"/>
        <v>0</v>
      </c>
      <c r="CP848" s="302"/>
      <c r="CQ848" s="13">
        <f t="shared" si="347"/>
        <v>0</v>
      </c>
      <c r="CR848" s="302"/>
      <c r="CS848" s="13">
        <f t="shared" si="348"/>
        <v>0</v>
      </c>
      <c r="CT848" s="302"/>
      <c r="CU848" s="13">
        <f t="shared" si="343"/>
        <v>0</v>
      </c>
      <c r="CV848" s="302"/>
      <c r="CW848" s="13">
        <f t="shared" si="349"/>
        <v>0</v>
      </c>
      <c r="CX848" s="13">
        <f t="shared" si="350"/>
        <v>0</v>
      </c>
      <c r="CY848" s="251">
        <f t="shared" si="351"/>
        <v>0</v>
      </c>
      <c r="CZ848" s="13" t="s">
        <v>29</v>
      </c>
      <c r="DA848" s="13">
        <v>50</v>
      </c>
      <c r="DB848" s="22">
        <f t="shared" si="352"/>
        <v>0</v>
      </c>
      <c r="DD848" s="24"/>
      <c r="DF848" s="163"/>
      <c r="DH848" s="24"/>
      <c r="DI848" s="447"/>
      <c r="DJ848" s="163"/>
    </row>
    <row r="849" spans="1:114" s="7" customFormat="1">
      <c r="A849" s="277">
        <f t="shared" si="336"/>
        <v>50</v>
      </c>
      <c r="B849" s="21" t="e">
        <f>'Calculateur de trading'!I849/C849/W849</f>
        <v>#DIV/0!</v>
      </c>
      <c r="C849" s="278">
        <f t="shared" si="337"/>
        <v>10</v>
      </c>
      <c r="D849" s="278"/>
      <c r="E849" s="273">
        <f t="shared" si="338"/>
        <v>100</v>
      </c>
      <c r="F849" s="271">
        <f t="shared" si="330"/>
        <v>2</v>
      </c>
      <c r="G849" s="271" t="e">
        <f t="shared" si="331"/>
        <v>#DIV/0!</v>
      </c>
      <c r="H849" s="272">
        <f t="shared" si="332"/>
        <v>20</v>
      </c>
      <c r="I849" s="270"/>
      <c r="J849" s="273">
        <f t="shared" si="339"/>
        <v>200</v>
      </c>
      <c r="K849" s="271">
        <f t="shared" si="333"/>
        <v>4</v>
      </c>
      <c r="L849" s="271" t="e">
        <f t="shared" si="334"/>
        <v>#DIV/0!</v>
      </c>
      <c r="M849" s="272">
        <f t="shared" si="335"/>
        <v>40</v>
      </c>
      <c r="N849" s="389"/>
      <c r="O849" s="455" t="e">
        <f>(A849*B849*W849)+(B849*'Calculateur de trading'!H849)</f>
        <v>#DIV/0!</v>
      </c>
      <c r="P849" s="274" t="e">
        <f>O849/'Déscriptions des trades'!CK849</f>
        <v>#DIV/0!</v>
      </c>
      <c r="Q849" s="456" t="e">
        <f>'Déscriptions des trades'!CK849-O849</f>
        <v>#DIV/0!</v>
      </c>
      <c r="R849" s="466" t="e">
        <f t="shared" si="340"/>
        <v>#DIV/0!</v>
      </c>
      <c r="S849" s="389"/>
      <c r="T849" s="12"/>
      <c r="U849" s="25"/>
      <c r="V849" s="15"/>
      <c r="W849" s="490">
        <f t="shared" si="344"/>
        <v>0</v>
      </c>
      <c r="X849" s="21" t="e">
        <f>W849*U849/'Déscriptions des trades'!CK849*'Déscriptions des trades'!B849</f>
        <v>#DIV/0!</v>
      </c>
      <c r="Y849" s="459"/>
      <c r="Z849" s="389"/>
      <c r="AA849" s="23">
        <f t="shared" si="341"/>
        <v>0.1</v>
      </c>
      <c r="AB849" s="17" t="e">
        <f>(AA849*'Déscriptions des trades'!U849*'Déscriptions des trades'!B849/'Déscriptions des trades'!CK849)*'Déscriptions des trades'!W849</f>
        <v>#DIV/0!</v>
      </c>
      <c r="AC849" s="265" t="e">
        <f>AB849*'Déscriptions des trades'!CK849</f>
        <v>#DIV/0!</v>
      </c>
      <c r="AD849" s="266" t="e">
        <f>'Déscriptions des trades'!CK849-AC849</f>
        <v>#DIV/0!</v>
      </c>
      <c r="AE849" s="389"/>
      <c r="AF849" s="399">
        <v>845</v>
      </c>
      <c r="AG849" s="389"/>
      <c r="AH849" s="20"/>
      <c r="AI849" s="303"/>
      <c r="AJ849" s="307"/>
      <c r="AK849" s="161"/>
      <c r="AL849" s="305"/>
      <c r="AM849" s="305"/>
      <c r="AN849" s="162"/>
      <c r="AO849" s="439"/>
      <c r="AP849" s="162"/>
      <c r="AQ849" s="113"/>
      <c r="AR849" s="113"/>
      <c r="AS849" s="384"/>
      <c r="AT849" s="306"/>
      <c r="AU849" s="306"/>
      <c r="AV849" s="160"/>
      <c r="AW849" s="158"/>
      <c r="AX849" s="385"/>
      <c r="AY849" s="453"/>
      <c r="AZ849" s="165"/>
      <c r="BA849" s="301"/>
      <c r="BB849" s="165"/>
      <c r="BC849" s="301"/>
      <c r="BD849" s="165"/>
      <c r="BE849" s="302"/>
      <c r="BF849" s="302"/>
      <c r="BG849" s="165"/>
      <c r="BH849" s="303"/>
      <c r="BI849" s="165"/>
      <c r="BJ849" s="304"/>
      <c r="BK849" s="394"/>
      <c r="BL849" s="302"/>
      <c r="BM849" s="302"/>
      <c r="BN849" s="394"/>
      <c r="BO849" s="302"/>
      <c r="BP849" s="13"/>
      <c r="BQ849" s="302"/>
      <c r="BR849" s="13"/>
      <c r="BS849" s="302"/>
      <c r="BT849" s="13"/>
      <c r="BU849" s="302"/>
      <c r="BV849" s="386"/>
      <c r="BW849" s="303"/>
      <c r="BX849" s="303"/>
      <c r="BY849" s="302"/>
      <c r="BZ849" s="302"/>
      <c r="CA849" s="387"/>
      <c r="CB849" s="395"/>
      <c r="CC849" s="12"/>
      <c r="CD849" s="304"/>
      <c r="CE849" s="14"/>
      <c r="CF849" s="395"/>
      <c r="CG849" s="397"/>
      <c r="CH849" s="300">
        <f t="shared" si="345"/>
        <v>0</v>
      </c>
      <c r="CI849" s="26"/>
      <c r="CJ849" s="17">
        <f t="shared" si="342"/>
        <v>0</v>
      </c>
      <c r="CK849" s="18">
        <f t="shared" si="353"/>
        <v>12.89</v>
      </c>
      <c r="CM849" s="164"/>
      <c r="CN849" s="302"/>
      <c r="CO849" s="13">
        <f t="shared" si="346"/>
        <v>0</v>
      </c>
      <c r="CP849" s="302"/>
      <c r="CQ849" s="13">
        <f t="shared" si="347"/>
        <v>0</v>
      </c>
      <c r="CR849" s="302"/>
      <c r="CS849" s="13">
        <f t="shared" si="348"/>
        <v>0</v>
      </c>
      <c r="CT849" s="302"/>
      <c r="CU849" s="13">
        <f t="shared" si="343"/>
        <v>0</v>
      </c>
      <c r="CV849" s="302"/>
      <c r="CW849" s="13">
        <f t="shared" si="349"/>
        <v>0</v>
      </c>
      <c r="CX849" s="13">
        <f t="shared" si="350"/>
        <v>0</v>
      </c>
      <c r="CY849" s="251">
        <f t="shared" si="351"/>
        <v>0</v>
      </c>
      <c r="CZ849" s="13" t="s">
        <v>29</v>
      </c>
      <c r="DA849" s="13">
        <v>50</v>
      </c>
      <c r="DB849" s="22">
        <f t="shared" si="352"/>
        <v>0</v>
      </c>
      <c r="DD849" s="24"/>
      <c r="DF849" s="163"/>
      <c r="DH849" s="24"/>
      <c r="DI849" s="447"/>
      <c r="DJ849" s="163"/>
    </row>
    <row r="850" spans="1:114" s="7" customFormat="1">
      <c r="A850" s="277">
        <f t="shared" si="336"/>
        <v>50</v>
      </c>
      <c r="B850" s="21" t="e">
        <f>'Calculateur de trading'!I850/C850/W850</f>
        <v>#DIV/0!</v>
      </c>
      <c r="C850" s="278">
        <f t="shared" si="337"/>
        <v>10</v>
      </c>
      <c r="D850" s="426"/>
      <c r="E850" s="273">
        <f t="shared" si="338"/>
        <v>100</v>
      </c>
      <c r="F850" s="271">
        <f t="shared" si="330"/>
        <v>2</v>
      </c>
      <c r="G850" s="271" t="e">
        <f t="shared" si="331"/>
        <v>#DIV/0!</v>
      </c>
      <c r="H850" s="272">
        <f t="shared" si="332"/>
        <v>20</v>
      </c>
      <c r="I850" s="270"/>
      <c r="J850" s="273">
        <f t="shared" si="339"/>
        <v>200</v>
      </c>
      <c r="K850" s="271">
        <f t="shared" si="333"/>
        <v>4</v>
      </c>
      <c r="L850" s="271" t="e">
        <f t="shared" si="334"/>
        <v>#DIV/0!</v>
      </c>
      <c r="M850" s="272">
        <f t="shared" si="335"/>
        <v>40</v>
      </c>
      <c r="N850" s="389"/>
      <c r="O850" s="455" t="e">
        <f>(A850*B850*W850)+(B850*'Calculateur de trading'!H850)</f>
        <v>#DIV/0!</v>
      </c>
      <c r="P850" s="274" t="e">
        <f>O850/'Déscriptions des trades'!CK850</f>
        <v>#DIV/0!</v>
      </c>
      <c r="Q850" s="456" t="e">
        <f>'Déscriptions des trades'!CK850-O850</f>
        <v>#DIV/0!</v>
      </c>
      <c r="R850" s="466" t="e">
        <f t="shared" si="340"/>
        <v>#DIV/0!</v>
      </c>
      <c r="S850" s="389"/>
      <c r="T850" s="12"/>
      <c r="U850" s="25"/>
      <c r="V850" s="15"/>
      <c r="W850" s="490">
        <f t="shared" si="344"/>
        <v>0</v>
      </c>
      <c r="X850" s="21" t="e">
        <f>W850*U850/'Déscriptions des trades'!CK850*'Déscriptions des trades'!B850</f>
        <v>#DIV/0!</v>
      </c>
      <c r="Y850" s="459"/>
      <c r="Z850" s="389"/>
      <c r="AA850" s="23">
        <f t="shared" si="341"/>
        <v>0.1</v>
      </c>
      <c r="AB850" s="17" t="e">
        <f>(AA850*'Déscriptions des trades'!U850*'Déscriptions des trades'!B850/'Déscriptions des trades'!CK850)*'Déscriptions des trades'!W850</f>
        <v>#DIV/0!</v>
      </c>
      <c r="AC850" s="265" t="e">
        <f>AB850*'Déscriptions des trades'!CK850</f>
        <v>#DIV/0!</v>
      </c>
      <c r="AD850" s="266" t="e">
        <f>'Déscriptions des trades'!CK850-AC850</f>
        <v>#DIV/0!</v>
      </c>
      <c r="AE850" s="389"/>
      <c r="AF850" s="399">
        <v>846</v>
      </c>
      <c r="AG850" s="389"/>
      <c r="AH850" s="20"/>
      <c r="AI850" s="303"/>
      <c r="AJ850" s="307"/>
      <c r="AK850" s="161"/>
      <c r="AL850" s="305"/>
      <c r="AM850" s="305"/>
      <c r="AN850" s="162"/>
      <c r="AO850" s="439"/>
      <c r="AP850" s="162"/>
      <c r="AQ850" s="113"/>
      <c r="AR850" s="113"/>
      <c r="AS850" s="384"/>
      <c r="AT850" s="306"/>
      <c r="AU850" s="306"/>
      <c r="AV850" s="160"/>
      <c r="AW850" s="158"/>
      <c r="AX850" s="385"/>
      <c r="AY850" s="453"/>
      <c r="AZ850" s="165"/>
      <c r="BA850" s="301"/>
      <c r="BB850" s="165"/>
      <c r="BC850" s="301"/>
      <c r="BD850" s="165"/>
      <c r="BE850" s="302"/>
      <c r="BF850" s="302"/>
      <c r="BG850" s="165"/>
      <c r="BH850" s="303"/>
      <c r="BI850" s="165"/>
      <c r="BJ850" s="304"/>
      <c r="BK850" s="394"/>
      <c r="BL850" s="302"/>
      <c r="BM850" s="302"/>
      <c r="BN850" s="394"/>
      <c r="BO850" s="302"/>
      <c r="BP850" s="13"/>
      <c r="BQ850" s="302"/>
      <c r="BR850" s="13"/>
      <c r="BS850" s="302"/>
      <c r="BT850" s="13"/>
      <c r="BU850" s="302"/>
      <c r="BV850" s="386"/>
      <c r="BW850" s="303"/>
      <c r="BX850" s="303"/>
      <c r="BY850" s="302"/>
      <c r="BZ850" s="302"/>
      <c r="CA850" s="387"/>
      <c r="CB850" s="395"/>
      <c r="CC850" s="12"/>
      <c r="CD850" s="304"/>
      <c r="CE850" s="14"/>
      <c r="CF850" s="395"/>
      <c r="CG850" s="397"/>
      <c r="CH850" s="300">
        <f t="shared" si="345"/>
        <v>0</v>
      </c>
      <c r="CI850" s="26"/>
      <c r="CJ850" s="17">
        <f t="shared" si="342"/>
        <v>0</v>
      </c>
      <c r="CK850" s="18">
        <f t="shared" si="353"/>
        <v>12.89</v>
      </c>
      <c r="CM850" s="164"/>
      <c r="CN850" s="302"/>
      <c r="CO850" s="13">
        <f t="shared" si="346"/>
        <v>0</v>
      </c>
      <c r="CP850" s="302"/>
      <c r="CQ850" s="13">
        <f t="shared" si="347"/>
        <v>0</v>
      </c>
      <c r="CR850" s="302"/>
      <c r="CS850" s="13">
        <f t="shared" si="348"/>
        <v>0</v>
      </c>
      <c r="CT850" s="302"/>
      <c r="CU850" s="13">
        <f t="shared" si="343"/>
        <v>0</v>
      </c>
      <c r="CV850" s="302"/>
      <c r="CW850" s="13">
        <f t="shared" si="349"/>
        <v>0</v>
      </c>
      <c r="CX850" s="13">
        <f t="shared" si="350"/>
        <v>0</v>
      </c>
      <c r="CY850" s="251">
        <f t="shared" si="351"/>
        <v>0</v>
      </c>
      <c r="CZ850" s="13" t="s">
        <v>29</v>
      </c>
      <c r="DA850" s="13">
        <v>50</v>
      </c>
      <c r="DB850" s="22">
        <f t="shared" si="352"/>
        <v>0</v>
      </c>
      <c r="DD850" s="24"/>
      <c r="DF850" s="163"/>
      <c r="DH850" s="24"/>
      <c r="DI850" s="447"/>
      <c r="DJ850" s="163"/>
    </row>
    <row r="851" spans="1:114" s="7" customFormat="1">
      <c r="A851" s="277">
        <f t="shared" si="336"/>
        <v>50</v>
      </c>
      <c r="B851" s="21" t="e">
        <f>'Calculateur de trading'!I851/C851/W851</f>
        <v>#DIV/0!</v>
      </c>
      <c r="C851" s="278">
        <f t="shared" si="337"/>
        <v>10</v>
      </c>
      <c r="D851" s="278"/>
      <c r="E851" s="273">
        <f t="shared" si="338"/>
        <v>100</v>
      </c>
      <c r="F851" s="271">
        <f t="shared" si="330"/>
        <v>2</v>
      </c>
      <c r="G851" s="271" t="e">
        <f t="shared" si="331"/>
        <v>#DIV/0!</v>
      </c>
      <c r="H851" s="272">
        <f t="shared" si="332"/>
        <v>20</v>
      </c>
      <c r="I851" s="270"/>
      <c r="J851" s="273">
        <f t="shared" si="339"/>
        <v>200</v>
      </c>
      <c r="K851" s="271">
        <f t="shared" si="333"/>
        <v>4</v>
      </c>
      <c r="L851" s="271" t="e">
        <f t="shared" si="334"/>
        <v>#DIV/0!</v>
      </c>
      <c r="M851" s="272">
        <f t="shared" si="335"/>
        <v>40</v>
      </c>
      <c r="N851" s="389"/>
      <c r="O851" s="455" t="e">
        <f>(A851*B851*W851)+(B851*'Calculateur de trading'!H851)</f>
        <v>#DIV/0!</v>
      </c>
      <c r="P851" s="274" t="e">
        <f>O851/'Déscriptions des trades'!CK851</f>
        <v>#DIV/0!</v>
      </c>
      <c r="Q851" s="456" t="e">
        <f>'Déscriptions des trades'!CK851-O851</f>
        <v>#DIV/0!</v>
      </c>
      <c r="R851" s="466" t="e">
        <f t="shared" si="340"/>
        <v>#DIV/0!</v>
      </c>
      <c r="S851" s="389"/>
      <c r="T851" s="12"/>
      <c r="U851" s="25"/>
      <c r="V851" s="15"/>
      <c r="W851" s="490">
        <f t="shared" si="344"/>
        <v>0</v>
      </c>
      <c r="X851" s="21" t="e">
        <f>W851*U851/'Déscriptions des trades'!CK851*'Déscriptions des trades'!B851</f>
        <v>#DIV/0!</v>
      </c>
      <c r="Y851" s="459"/>
      <c r="Z851" s="389"/>
      <c r="AA851" s="23">
        <f t="shared" si="341"/>
        <v>0.1</v>
      </c>
      <c r="AB851" s="17" t="e">
        <f>(AA851*'Déscriptions des trades'!U851*'Déscriptions des trades'!B851/'Déscriptions des trades'!CK851)*'Déscriptions des trades'!W851</f>
        <v>#DIV/0!</v>
      </c>
      <c r="AC851" s="265" t="e">
        <f>AB851*'Déscriptions des trades'!CK851</f>
        <v>#DIV/0!</v>
      </c>
      <c r="AD851" s="266" t="e">
        <f>'Déscriptions des trades'!CK851-AC851</f>
        <v>#DIV/0!</v>
      </c>
      <c r="AE851" s="389"/>
      <c r="AF851" s="399">
        <v>847</v>
      </c>
      <c r="AG851" s="389"/>
      <c r="AH851" s="20"/>
      <c r="AI851" s="303"/>
      <c r="AJ851" s="307"/>
      <c r="AK851" s="161"/>
      <c r="AL851" s="305"/>
      <c r="AM851" s="305"/>
      <c r="AN851" s="162"/>
      <c r="AO851" s="439"/>
      <c r="AP851" s="162"/>
      <c r="AQ851" s="113"/>
      <c r="AR851" s="113"/>
      <c r="AS851" s="384"/>
      <c r="AT851" s="306"/>
      <c r="AU851" s="306"/>
      <c r="AV851" s="160"/>
      <c r="AW851" s="158"/>
      <c r="AX851" s="385"/>
      <c r="AY851" s="453"/>
      <c r="AZ851" s="165"/>
      <c r="BA851" s="301"/>
      <c r="BB851" s="165"/>
      <c r="BC851" s="301"/>
      <c r="BD851" s="165"/>
      <c r="BE851" s="302"/>
      <c r="BF851" s="302"/>
      <c r="BG851" s="165"/>
      <c r="BH851" s="303"/>
      <c r="BI851" s="165"/>
      <c r="BJ851" s="304"/>
      <c r="BK851" s="394"/>
      <c r="BL851" s="302"/>
      <c r="BM851" s="302"/>
      <c r="BN851" s="394"/>
      <c r="BO851" s="302"/>
      <c r="BP851" s="13"/>
      <c r="BQ851" s="302"/>
      <c r="BR851" s="13"/>
      <c r="BS851" s="302"/>
      <c r="BT851" s="13"/>
      <c r="BU851" s="302"/>
      <c r="BV851" s="386"/>
      <c r="BW851" s="303"/>
      <c r="BX851" s="303"/>
      <c r="BY851" s="302"/>
      <c r="BZ851" s="302"/>
      <c r="CA851" s="387"/>
      <c r="CB851" s="395"/>
      <c r="CC851" s="12"/>
      <c r="CD851" s="304"/>
      <c r="CE851" s="14"/>
      <c r="CF851" s="395"/>
      <c r="CG851" s="397"/>
      <c r="CH851" s="300">
        <f t="shared" si="345"/>
        <v>0</v>
      </c>
      <c r="CI851" s="26"/>
      <c r="CJ851" s="17">
        <f t="shared" si="342"/>
        <v>0</v>
      </c>
      <c r="CK851" s="18">
        <f t="shared" si="353"/>
        <v>12.89</v>
      </c>
      <c r="CM851" s="164"/>
      <c r="CN851" s="302"/>
      <c r="CO851" s="13">
        <f t="shared" si="346"/>
        <v>0</v>
      </c>
      <c r="CP851" s="302"/>
      <c r="CQ851" s="13">
        <f t="shared" si="347"/>
        <v>0</v>
      </c>
      <c r="CR851" s="302"/>
      <c r="CS851" s="13">
        <f t="shared" si="348"/>
        <v>0</v>
      </c>
      <c r="CT851" s="302"/>
      <c r="CU851" s="13">
        <f t="shared" si="343"/>
        <v>0</v>
      </c>
      <c r="CV851" s="302"/>
      <c r="CW851" s="13">
        <f t="shared" si="349"/>
        <v>0</v>
      </c>
      <c r="CX851" s="13">
        <f t="shared" si="350"/>
        <v>0</v>
      </c>
      <c r="CY851" s="251">
        <f t="shared" si="351"/>
        <v>0</v>
      </c>
      <c r="CZ851" s="13" t="s">
        <v>29</v>
      </c>
      <c r="DA851" s="13">
        <v>50</v>
      </c>
      <c r="DB851" s="22">
        <f t="shared" si="352"/>
        <v>0</v>
      </c>
      <c r="DD851" s="24"/>
      <c r="DF851" s="163"/>
      <c r="DH851" s="24"/>
      <c r="DI851" s="447"/>
      <c r="DJ851" s="163"/>
    </row>
    <row r="852" spans="1:114" s="7" customFormat="1">
      <c r="A852" s="277">
        <f t="shared" si="336"/>
        <v>50</v>
      </c>
      <c r="B852" s="21" t="e">
        <f>'Calculateur de trading'!I852/C852/W852</f>
        <v>#DIV/0!</v>
      </c>
      <c r="C852" s="278">
        <f t="shared" si="337"/>
        <v>10</v>
      </c>
      <c r="D852" s="426"/>
      <c r="E852" s="273">
        <f t="shared" si="338"/>
        <v>100</v>
      </c>
      <c r="F852" s="271">
        <f t="shared" si="330"/>
        <v>2</v>
      </c>
      <c r="G852" s="271" t="e">
        <f t="shared" si="331"/>
        <v>#DIV/0!</v>
      </c>
      <c r="H852" s="272">
        <f t="shared" si="332"/>
        <v>20</v>
      </c>
      <c r="I852" s="270"/>
      <c r="J852" s="273">
        <f t="shared" si="339"/>
        <v>200</v>
      </c>
      <c r="K852" s="271">
        <f t="shared" si="333"/>
        <v>4</v>
      </c>
      <c r="L852" s="271" t="e">
        <f t="shared" si="334"/>
        <v>#DIV/0!</v>
      </c>
      <c r="M852" s="272">
        <f t="shared" si="335"/>
        <v>40</v>
      </c>
      <c r="N852" s="389"/>
      <c r="O852" s="455" t="e">
        <f>(A852*B852*W852)+(B852*'Calculateur de trading'!H852)</f>
        <v>#DIV/0!</v>
      </c>
      <c r="P852" s="274" t="e">
        <f>O852/'Déscriptions des trades'!CK852</f>
        <v>#DIV/0!</v>
      </c>
      <c r="Q852" s="456" t="e">
        <f>'Déscriptions des trades'!CK852-O852</f>
        <v>#DIV/0!</v>
      </c>
      <c r="R852" s="466" t="e">
        <f t="shared" si="340"/>
        <v>#DIV/0!</v>
      </c>
      <c r="S852" s="389"/>
      <c r="T852" s="12"/>
      <c r="U852" s="25"/>
      <c r="V852" s="15"/>
      <c r="W852" s="490">
        <f t="shared" si="344"/>
        <v>0</v>
      </c>
      <c r="X852" s="21" t="e">
        <f>W852*U852/'Déscriptions des trades'!CK852*'Déscriptions des trades'!B852</f>
        <v>#DIV/0!</v>
      </c>
      <c r="Y852" s="459"/>
      <c r="Z852" s="389"/>
      <c r="AA852" s="23">
        <f t="shared" si="341"/>
        <v>0.1</v>
      </c>
      <c r="AB852" s="17" t="e">
        <f>(AA852*'Déscriptions des trades'!U852*'Déscriptions des trades'!B852/'Déscriptions des trades'!CK852)*'Déscriptions des trades'!W852</f>
        <v>#DIV/0!</v>
      </c>
      <c r="AC852" s="265" t="e">
        <f>AB852*'Déscriptions des trades'!CK852</f>
        <v>#DIV/0!</v>
      </c>
      <c r="AD852" s="266" t="e">
        <f>'Déscriptions des trades'!CK852-AC852</f>
        <v>#DIV/0!</v>
      </c>
      <c r="AE852" s="389"/>
      <c r="AF852" s="399">
        <v>848</v>
      </c>
      <c r="AG852" s="389"/>
      <c r="AH852" s="20"/>
      <c r="AI852" s="303"/>
      <c r="AJ852" s="307"/>
      <c r="AK852" s="161"/>
      <c r="AL852" s="305"/>
      <c r="AM852" s="305"/>
      <c r="AN852" s="162"/>
      <c r="AO852" s="439"/>
      <c r="AP852" s="162"/>
      <c r="AQ852" s="113"/>
      <c r="AR852" s="113"/>
      <c r="AS852" s="384"/>
      <c r="AT852" s="306"/>
      <c r="AU852" s="306"/>
      <c r="AV852" s="160"/>
      <c r="AW852" s="158"/>
      <c r="AX852" s="385"/>
      <c r="AY852" s="453"/>
      <c r="AZ852" s="165"/>
      <c r="BA852" s="301"/>
      <c r="BB852" s="165"/>
      <c r="BC852" s="301"/>
      <c r="BD852" s="165"/>
      <c r="BE852" s="302"/>
      <c r="BF852" s="302"/>
      <c r="BG852" s="165"/>
      <c r="BH852" s="303"/>
      <c r="BI852" s="165"/>
      <c r="BJ852" s="304"/>
      <c r="BK852" s="394"/>
      <c r="BL852" s="302"/>
      <c r="BM852" s="302"/>
      <c r="BN852" s="394"/>
      <c r="BO852" s="302"/>
      <c r="BP852" s="13"/>
      <c r="BQ852" s="302"/>
      <c r="BR852" s="13"/>
      <c r="BS852" s="302"/>
      <c r="BT852" s="13"/>
      <c r="BU852" s="302"/>
      <c r="BV852" s="386"/>
      <c r="BW852" s="303"/>
      <c r="BX852" s="303"/>
      <c r="BY852" s="302"/>
      <c r="BZ852" s="302"/>
      <c r="CA852" s="387"/>
      <c r="CB852" s="395"/>
      <c r="CC852" s="12"/>
      <c r="CD852" s="304"/>
      <c r="CE852" s="14"/>
      <c r="CF852" s="395"/>
      <c r="CG852" s="397"/>
      <c r="CH852" s="300">
        <f t="shared" si="345"/>
        <v>0</v>
      </c>
      <c r="CI852" s="26"/>
      <c r="CJ852" s="17">
        <f t="shared" si="342"/>
        <v>0</v>
      </c>
      <c r="CK852" s="18">
        <f t="shared" si="353"/>
        <v>12.89</v>
      </c>
      <c r="CM852" s="164"/>
      <c r="CN852" s="302"/>
      <c r="CO852" s="13">
        <f t="shared" si="346"/>
        <v>0</v>
      </c>
      <c r="CP852" s="302"/>
      <c r="CQ852" s="13">
        <f t="shared" si="347"/>
        <v>0</v>
      </c>
      <c r="CR852" s="302"/>
      <c r="CS852" s="13">
        <f t="shared" si="348"/>
        <v>0</v>
      </c>
      <c r="CT852" s="302"/>
      <c r="CU852" s="13">
        <f t="shared" si="343"/>
        <v>0</v>
      </c>
      <c r="CV852" s="302"/>
      <c r="CW852" s="13">
        <f t="shared" si="349"/>
        <v>0</v>
      </c>
      <c r="CX852" s="13">
        <f t="shared" si="350"/>
        <v>0</v>
      </c>
      <c r="CY852" s="251">
        <f t="shared" si="351"/>
        <v>0</v>
      </c>
      <c r="CZ852" s="13" t="s">
        <v>29</v>
      </c>
      <c r="DA852" s="13">
        <v>50</v>
      </c>
      <c r="DB852" s="22">
        <f t="shared" si="352"/>
        <v>0</v>
      </c>
      <c r="DD852" s="24"/>
      <c r="DF852" s="163"/>
      <c r="DH852" s="24"/>
      <c r="DI852" s="447"/>
      <c r="DJ852" s="163"/>
    </row>
    <row r="853" spans="1:114" s="7" customFormat="1">
      <c r="A853" s="277">
        <f t="shared" si="336"/>
        <v>50</v>
      </c>
      <c r="B853" s="21" t="e">
        <f>'Calculateur de trading'!I853/C853/W853</f>
        <v>#DIV/0!</v>
      </c>
      <c r="C853" s="278">
        <f t="shared" si="337"/>
        <v>10</v>
      </c>
      <c r="D853" s="426"/>
      <c r="E853" s="273">
        <f t="shared" si="338"/>
        <v>100</v>
      </c>
      <c r="F853" s="271">
        <f t="shared" si="330"/>
        <v>2</v>
      </c>
      <c r="G853" s="271" t="e">
        <f t="shared" si="331"/>
        <v>#DIV/0!</v>
      </c>
      <c r="H853" s="272">
        <f t="shared" si="332"/>
        <v>20</v>
      </c>
      <c r="I853" s="270"/>
      <c r="J853" s="273">
        <f t="shared" si="339"/>
        <v>200</v>
      </c>
      <c r="K853" s="271">
        <f t="shared" si="333"/>
        <v>4</v>
      </c>
      <c r="L853" s="271" t="e">
        <f t="shared" si="334"/>
        <v>#DIV/0!</v>
      </c>
      <c r="M853" s="272">
        <f t="shared" si="335"/>
        <v>40</v>
      </c>
      <c r="N853" s="389"/>
      <c r="O853" s="455" t="e">
        <f>(A853*B853*W853)+(B853*'Calculateur de trading'!H853)</f>
        <v>#DIV/0!</v>
      </c>
      <c r="P853" s="274" t="e">
        <f>O853/'Déscriptions des trades'!CK853</f>
        <v>#DIV/0!</v>
      </c>
      <c r="Q853" s="456" t="e">
        <f>'Déscriptions des trades'!CK853-O853</f>
        <v>#DIV/0!</v>
      </c>
      <c r="R853" s="466" t="e">
        <f t="shared" si="340"/>
        <v>#DIV/0!</v>
      </c>
      <c r="S853" s="389"/>
      <c r="T853" s="12"/>
      <c r="U853" s="25"/>
      <c r="V853" s="15"/>
      <c r="W853" s="490">
        <f t="shared" si="344"/>
        <v>0</v>
      </c>
      <c r="X853" s="21" t="e">
        <f>W853*U853/'Déscriptions des trades'!CK853*'Déscriptions des trades'!B853</f>
        <v>#DIV/0!</v>
      </c>
      <c r="Y853" s="459"/>
      <c r="Z853" s="389"/>
      <c r="AA853" s="23">
        <f t="shared" si="341"/>
        <v>0.1</v>
      </c>
      <c r="AB853" s="17" t="e">
        <f>(AA853*'Déscriptions des trades'!U853*'Déscriptions des trades'!B853/'Déscriptions des trades'!CK853)*'Déscriptions des trades'!W853</f>
        <v>#DIV/0!</v>
      </c>
      <c r="AC853" s="265" t="e">
        <f>AB853*'Déscriptions des trades'!CK853</f>
        <v>#DIV/0!</v>
      </c>
      <c r="AD853" s="266" t="e">
        <f>'Déscriptions des trades'!CK853-AC853</f>
        <v>#DIV/0!</v>
      </c>
      <c r="AE853" s="389"/>
      <c r="AF853" s="399">
        <v>849</v>
      </c>
      <c r="AG853" s="389"/>
      <c r="AH853" s="20"/>
      <c r="AI853" s="303"/>
      <c r="AJ853" s="307"/>
      <c r="AK853" s="161"/>
      <c r="AL853" s="305"/>
      <c r="AM853" s="305"/>
      <c r="AN853" s="162"/>
      <c r="AO853" s="439"/>
      <c r="AP853" s="162"/>
      <c r="AQ853" s="113"/>
      <c r="AR853" s="113"/>
      <c r="AS853" s="384"/>
      <c r="AT853" s="306"/>
      <c r="AU853" s="306"/>
      <c r="AV853" s="160"/>
      <c r="AW853" s="158"/>
      <c r="AX853" s="385"/>
      <c r="AY853" s="453"/>
      <c r="AZ853" s="165"/>
      <c r="BA853" s="301"/>
      <c r="BB853" s="165"/>
      <c r="BC853" s="301"/>
      <c r="BD853" s="165"/>
      <c r="BE853" s="302"/>
      <c r="BF853" s="302"/>
      <c r="BG853" s="165"/>
      <c r="BH853" s="303"/>
      <c r="BI853" s="165"/>
      <c r="BJ853" s="304"/>
      <c r="BK853" s="394"/>
      <c r="BL853" s="302"/>
      <c r="BM853" s="302"/>
      <c r="BN853" s="394"/>
      <c r="BO853" s="302"/>
      <c r="BP853" s="13"/>
      <c r="BQ853" s="302"/>
      <c r="BR853" s="13"/>
      <c r="BS853" s="302"/>
      <c r="BT853" s="13"/>
      <c r="BU853" s="302"/>
      <c r="BV853" s="386"/>
      <c r="BW853" s="303"/>
      <c r="BX853" s="303"/>
      <c r="BY853" s="302"/>
      <c r="BZ853" s="302"/>
      <c r="CA853" s="387"/>
      <c r="CB853" s="395"/>
      <c r="CC853" s="12"/>
      <c r="CD853" s="304"/>
      <c r="CE853" s="14"/>
      <c r="CF853" s="395"/>
      <c r="CG853" s="397"/>
      <c r="CH853" s="300">
        <f t="shared" si="345"/>
        <v>0</v>
      </c>
      <c r="CI853" s="26"/>
      <c r="CJ853" s="17">
        <f t="shared" si="342"/>
        <v>0</v>
      </c>
      <c r="CK853" s="18">
        <f t="shared" si="353"/>
        <v>12.89</v>
      </c>
      <c r="CM853" s="164"/>
      <c r="CN853" s="302"/>
      <c r="CO853" s="13">
        <f t="shared" si="346"/>
        <v>0</v>
      </c>
      <c r="CP853" s="302"/>
      <c r="CQ853" s="13">
        <f t="shared" si="347"/>
        <v>0</v>
      </c>
      <c r="CR853" s="302"/>
      <c r="CS853" s="13">
        <f t="shared" si="348"/>
        <v>0</v>
      </c>
      <c r="CT853" s="302"/>
      <c r="CU853" s="13">
        <f t="shared" si="343"/>
        <v>0</v>
      </c>
      <c r="CV853" s="302"/>
      <c r="CW853" s="13">
        <f t="shared" si="349"/>
        <v>0</v>
      </c>
      <c r="CX853" s="13">
        <f t="shared" si="350"/>
        <v>0</v>
      </c>
      <c r="CY853" s="251">
        <f t="shared" si="351"/>
        <v>0</v>
      </c>
      <c r="CZ853" s="13" t="s">
        <v>29</v>
      </c>
      <c r="DA853" s="13">
        <v>50</v>
      </c>
      <c r="DB853" s="22">
        <f t="shared" si="352"/>
        <v>0</v>
      </c>
      <c r="DD853" s="24"/>
      <c r="DF853" s="163"/>
      <c r="DH853" s="24"/>
      <c r="DI853" s="447"/>
      <c r="DJ853" s="163"/>
    </row>
    <row r="854" spans="1:114" s="7" customFormat="1">
      <c r="A854" s="277">
        <f t="shared" si="336"/>
        <v>50</v>
      </c>
      <c r="B854" s="21" t="e">
        <f>'Calculateur de trading'!I854/C854/W854</f>
        <v>#DIV/0!</v>
      </c>
      <c r="C854" s="278">
        <f t="shared" si="337"/>
        <v>10</v>
      </c>
      <c r="D854" s="278"/>
      <c r="E854" s="273">
        <f t="shared" si="338"/>
        <v>100</v>
      </c>
      <c r="F854" s="271">
        <f t="shared" si="330"/>
        <v>2</v>
      </c>
      <c r="G854" s="271" t="e">
        <f t="shared" si="331"/>
        <v>#DIV/0!</v>
      </c>
      <c r="H854" s="272">
        <f t="shared" si="332"/>
        <v>20</v>
      </c>
      <c r="I854" s="270"/>
      <c r="J854" s="273">
        <f t="shared" si="339"/>
        <v>200</v>
      </c>
      <c r="K854" s="271">
        <f t="shared" si="333"/>
        <v>4</v>
      </c>
      <c r="L854" s="271" t="e">
        <f t="shared" si="334"/>
        <v>#DIV/0!</v>
      </c>
      <c r="M854" s="272">
        <f t="shared" si="335"/>
        <v>40</v>
      </c>
      <c r="N854" s="389"/>
      <c r="O854" s="455" t="e">
        <f>(A854*B854*W854)+(B854*'Calculateur de trading'!H854)</f>
        <v>#DIV/0!</v>
      </c>
      <c r="P854" s="274" t="e">
        <f>O854/'Déscriptions des trades'!CK854</f>
        <v>#DIV/0!</v>
      </c>
      <c r="Q854" s="456" t="e">
        <f>'Déscriptions des trades'!CK854-O854</f>
        <v>#DIV/0!</v>
      </c>
      <c r="R854" s="466" t="e">
        <f t="shared" si="340"/>
        <v>#DIV/0!</v>
      </c>
      <c r="S854" s="389"/>
      <c r="T854" s="12"/>
      <c r="U854" s="25"/>
      <c r="V854" s="15"/>
      <c r="W854" s="490">
        <f t="shared" si="344"/>
        <v>0</v>
      </c>
      <c r="X854" s="21" t="e">
        <f>W854*U854/'Déscriptions des trades'!CK854*'Déscriptions des trades'!B854</f>
        <v>#DIV/0!</v>
      </c>
      <c r="Y854" s="459"/>
      <c r="Z854" s="389"/>
      <c r="AA854" s="23">
        <f t="shared" si="341"/>
        <v>0.1</v>
      </c>
      <c r="AB854" s="17" t="e">
        <f>(AA854*'Déscriptions des trades'!U854*'Déscriptions des trades'!B854/'Déscriptions des trades'!CK854)*'Déscriptions des trades'!W854</f>
        <v>#DIV/0!</v>
      </c>
      <c r="AC854" s="265" t="e">
        <f>AB854*'Déscriptions des trades'!CK854</f>
        <v>#DIV/0!</v>
      </c>
      <c r="AD854" s="266" t="e">
        <f>'Déscriptions des trades'!CK854-AC854</f>
        <v>#DIV/0!</v>
      </c>
      <c r="AE854" s="389"/>
      <c r="AF854" s="399">
        <v>850</v>
      </c>
      <c r="AG854" s="389"/>
      <c r="AH854" s="20"/>
      <c r="AI854" s="303"/>
      <c r="AJ854" s="307"/>
      <c r="AK854" s="161"/>
      <c r="AL854" s="305"/>
      <c r="AM854" s="305"/>
      <c r="AN854" s="162"/>
      <c r="AO854" s="439"/>
      <c r="AP854" s="162"/>
      <c r="AQ854" s="113"/>
      <c r="AR854" s="113"/>
      <c r="AS854" s="384"/>
      <c r="AT854" s="306"/>
      <c r="AU854" s="306"/>
      <c r="AV854" s="160"/>
      <c r="AW854" s="158"/>
      <c r="AX854" s="385"/>
      <c r="AY854" s="453"/>
      <c r="AZ854" s="165"/>
      <c r="BA854" s="301"/>
      <c r="BB854" s="165"/>
      <c r="BC854" s="301"/>
      <c r="BD854" s="165"/>
      <c r="BE854" s="302"/>
      <c r="BF854" s="302"/>
      <c r="BG854" s="165"/>
      <c r="BH854" s="303"/>
      <c r="BI854" s="165"/>
      <c r="BJ854" s="304"/>
      <c r="BK854" s="394"/>
      <c r="BL854" s="302"/>
      <c r="BM854" s="302"/>
      <c r="BN854" s="394"/>
      <c r="BO854" s="302"/>
      <c r="BP854" s="13"/>
      <c r="BQ854" s="302"/>
      <c r="BR854" s="13"/>
      <c r="BS854" s="302"/>
      <c r="BT854" s="13"/>
      <c r="BU854" s="302"/>
      <c r="BV854" s="386"/>
      <c r="BW854" s="303"/>
      <c r="BX854" s="303"/>
      <c r="BY854" s="302"/>
      <c r="BZ854" s="302"/>
      <c r="CA854" s="387"/>
      <c r="CB854" s="395"/>
      <c r="CC854" s="12"/>
      <c r="CD854" s="304"/>
      <c r="CE854" s="14"/>
      <c r="CF854" s="395"/>
      <c r="CG854" s="397"/>
      <c r="CH854" s="300">
        <f t="shared" si="345"/>
        <v>0</v>
      </c>
      <c r="CI854" s="26"/>
      <c r="CJ854" s="17">
        <f t="shared" si="342"/>
        <v>0</v>
      </c>
      <c r="CK854" s="18">
        <f t="shared" si="353"/>
        <v>12.89</v>
      </c>
      <c r="CM854" s="164"/>
      <c r="CN854" s="302"/>
      <c r="CO854" s="13">
        <f t="shared" si="346"/>
        <v>0</v>
      </c>
      <c r="CP854" s="302"/>
      <c r="CQ854" s="13">
        <f t="shared" si="347"/>
        <v>0</v>
      </c>
      <c r="CR854" s="302"/>
      <c r="CS854" s="13">
        <f t="shared" si="348"/>
        <v>0</v>
      </c>
      <c r="CT854" s="302"/>
      <c r="CU854" s="13">
        <f t="shared" si="343"/>
        <v>0</v>
      </c>
      <c r="CV854" s="302"/>
      <c r="CW854" s="13">
        <f t="shared" si="349"/>
        <v>0</v>
      </c>
      <c r="CX854" s="13">
        <f t="shared" si="350"/>
        <v>0</v>
      </c>
      <c r="CY854" s="251">
        <f t="shared" si="351"/>
        <v>0</v>
      </c>
      <c r="CZ854" s="13" t="s">
        <v>29</v>
      </c>
      <c r="DA854" s="13">
        <v>50</v>
      </c>
      <c r="DB854" s="22">
        <f t="shared" si="352"/>
        <v>0</v>
      </c>
      <c r="DD854" s="24"/>
      <c r="DF854" s="163"/>
      <c r="DH854" s="24"/>
      <c r="DI854" s="447"/>
      <c r="DJ854" s="163"/>
    </row>
    <row r="855" spans="1:114" s="7" customFormat="1">
      <c r="A855" s="277">
        <f t="shared" si="336"/>
        <v>50</v>
      </c>
      <c r="B855" s="21" t="e">
        <f>'Calculateur de trading'!I855/C855/W855</f>
        <v>#DIV/0!</v>
      </c>
      <c r="C855" s="278">
        <f t="shared" si="337"/>
        <v>10</v>
      </c>
      <c r="D855" s="426"/>
      <c r="E855" s="273">
        <f t="shared" si="338"/>
        <v>100</v>
      </c>
      <c r="F855" s="271">
        <f t="shared" si="330"/>
        <v>2</v>
      </c>
      <c r="G855" s="271" t="e">
        <f t="shared" si="331"/>
        <v>#DIV/0!</v>
      </c>
      <c r="H855" s="272">
        <f t="shared" si="332"/>
        <v>20</v>
      </c>
      <c r="I855" s="270"/>
      <c r="J855" s="273">
        <f t="shared" si="339"/>
        <v>200</v>
      </c>
      <c r="K855" s="271">
        <f t="shared" si="333"/>
        <v>4</v>
      </c>
      <c r="L855" s="271" t="e">
        <f t="shared" si="334"/>
        <v>#DIV/0!</v>
      </c>
      <c r="M855" s="272">
        <f t="shared" si="335"/>
        <v>40</v>
      </c>
      <c r="N855" s="389"/>
      <c r="O855" s="455" t="e">
        <f>(A855*B855*W855)+(B855*'Calculateur de trading'!H855)</f>
        <v>#DIV/0!</v>
      </c>
      <c r="P855" s="274" t="e">
        <f>O855/'Déscriptions des trades'!CK855</f>
        <v>#DIV/0!</v>
      </c>
      <c r="Q855" s="456" t="e">
        <f>'Déscriptions des trades'!CK855-O855</f>
        <v>#DIV/0!</v>
      </c>
      <c r="R855" s="466" t="e">
        <f t="shared" si="340"/>
        <v>#DIV/0!</v>
      </c>
      <c r="S855" s="389"/>
      <c r="T855" s="12"/>
      <c r="U855" s="25"/>
      <c r="V855" s="15"/>
      <c r="W855" s="490">
        <f t="shared" si="344"/>
        <v>0</v>
      </c>
      <c r="X855" s="21" t="e">
        <f>W855*U855/'Déscriptions des trades'!CK855*'Déscriptions des trades'!B855</f>
        <v>#DIV/0!</v>
      </c>
      <c r="Y855" s="459"/>
      <c r="Z855" s="389"/>
      <c r="AA855" s="23">
        <f t="shared" si="341"/>
        <v>0.1</v>
      </c>
      <c r="AB855" s="17" t="e">
        <f>(AA855*'Déscriptions des trades'!U855*'Déscriptions des trades'!B855/'Déscriptions des trades'!CK855)*'Déscriptions des trades'!W855</f>
        <v>#DIV/0!</v>
      </c>
      <c r="AC855" s="265" t="e">
        <f>AB855*'Déscriptions des trades'!CK855</f>
        <v>#DIV/0!</v>
      </c>
      <c r="AD855" s="266" t="e">
        <f>'Déscriptions des trades'!CK855-AC855</f>
        <v>#DIV/0!</v>
      </c>
      <c r="AE855" s="389"/>
      <c r="AF855" s="399">
        <v>851</v>
      </c>
      <c r="AG855" s="389"/>
      <c r="AH855" s="20"/>
      <c r="AI855" s="303"/>
      <c r="AJ855" s="307"/>
      <c r="AK855" s="161"/>
      <c r="AL855" s="305"/>
      <c r="AM855" s="305"/>
      <c r="AN855" s="162"/>
      <c r="AO855" s="439"/>
      <c r="AP855" s="162"/>
      <c r="AQ855" s="113"/>
      <c r="AR855" s="113"/>
      <c r="AS855" s="384"/>
      <c r="AT855" s="306"/>
      <c r="AU855" s="306"/>
      <c r="AV855" s="160"/>
      <c r="AW855" s="158"/>
      <c r="AX855" s="385"/>
      <c r="AY855" s="453"/>
      <c r="AZ855" s="165"/>
      <c r="BA855" s="301"/>
      <c r="BB855" s="165"/>
      <c r="BC855" s="301"/>
      <c r="BD855" s="165"/>
      <c r="BE855" s="302"/>
      <c r="BF855" s="302"/>
      <c r="BG855" s="165"/>
      <c r="BH855" s="303"/>
      <c r="BI855" s="165"/>
      <c r="BJ855" s="304"/>
      <c r="BK855" s="394"/>
      <c r="BL855" s="302"/>
      <c r="BM855" s="302"/>
      <c r="BN855" s="394"/>
      <c r="BO855" s="302"/>
      <c r="BP855" s="13"/>
      <c r="BQ855" s="302"/>
      <c r="BR855" s="13"/>
      <c r="BS855" s="302"/>
      <c r="BT855" s="13"/>
      <c r="BU855" s="302"/>
      <c r="BV855" s="386"/>
      <c r="BW855" s="303"/>
      <c r="BX855" s="303"/>
      <c r="BY855" s="302"/>
      <c r="BZ855" s="302"/>
      <c r="CA855" s="387"/>
      <c r="CB855" s="395"/>
      <c r="CC855" s="12"/>
      <c r="CD855" s="304"/>
      <c r="CE855" s="14"/>
      <c r="CF855" s="395"/>
      <c r="CG855" s="397"/>
      <c r="CH855" s="300">
        <f t="shared" si="345"/>
        <v>0</v>
      </c>
      <c r="CI855" s="26"/>
      <c r="CJ855" s="17">
        <f t="shared" si="342"/>
        <v>0</v>
      </c>
      <c r="CK855" s="18">
        <f t="shared" si="353"/>
        <v>12.89</v>
      </c>
      <c r="CM855" s="164"/>
      <c r="CN855" s="302"/>
      <c r="CO855" s="13">
        <f t="shared" si="346"/>
        <v>0</v>
      </c>
      <c r="CP855" s="302"/>
      <c r="CQ855" s="13">
        <f t="shared" si="347"/>
        <v>0</v>
      </c>
      <c r="CR855" s="302"/>
      <c r="CS855" s="13">
        <f t="shared" si="348"/>
        <v>0</v>
      </c>
      <c r="CT855" s="302"/>
      <c r="CU855" s="13">
        <f t="shared" si="343"/>
        <v>0</v>
      </c>
      <c r="CV855" s="302"/>
      <c r="CW855" s="13">
        <f t="shared" si="349"/>
        <v>0</v>
      </c>
      <c r="CX855" s="13">
        <f t="shared" si="350"/>
        <v>0</v>
      </c>
      <c r="CY855" s="251">
        <f t="shared" si="351"/>
        <v>0</v>
      </c>
      <c r="CZ855" s="13" t="s">
        <v>29</v>
      </c>
      <c r="DA855" s="13">
        <v>50</v>
      </c>
      <c r="DB855" s="22">
        <f t="shared" si="352"/>
        <v>0</v>
      </c>
      <c r="DD855" s="24"/>
      <c r="DF855" s="163"/>
      <c r="DH855" s="24"/>
      <c r="DI855" s="447"/>
      <c r="DJ855" s="163"/>
    </row>
    <row r="856" spans="1:114" s="7" customFormat="1">
      <c r="A856" s="277">
        <f t="shared" si="336"/>
        <v>50</v>
      </c>
      <c r="B856" s="21" t="e">
        <f>'Calculateur de trading'!I856/C856/W856</f>
        <v>#DIV/0!</v>
      </c>
      <c r="C856" s="278">
        <f t="shared" si="337"/>
        <v>10</v>
      </c>
      <c r="D856" s="278"/>
      <c r="E856" s="273">
        <f t="shared" si="338"/>
        <v>100</v>
      </c>
      <c r="F856" s="271">
        <f t="shared" si="330"/>
        <v>2</v>
      </c>
      <c r="G856" s="271" t="e">
        <f t="shared" si="331"/>
        <v>#DIV/0!</v>
      </c>
      <c r="H856" s="272">
        <f t="shared" si="332"/>
        <v>20</v>
      </c>
      <c r="I856" s="270"/>
      <c r="J856" s="273">
        <f t="shared" si="339"/>
        <v>200</v>
      </c>
      <c r="K856" s="271">
        <f t="shared" si="333"/>
        <v>4</v>
      </c>
      <c r="L856" s="271" t="e">
        <f t="shared" si="334"/>
        <v>#DIV/0!</v>
      </c>
      <c r="M856" s="272">
        <f t="shared" si="335"/>
        <v>40</v>
      </c>
      <c r="N856" s="389"/>
      <c r="O856" s="455" t="e">
        <f>(A856*B856*W856)+(B856*'Calculateur de trading'!H856)</f>
        <v>#DIV/0!</v>
      </c>
      <c r="P856" s="274" t="e">
        <f>O856/'Déscriptions des trades'!CK856</f>
        <v>#DIV/0!</v>
      </c>
      <c r="Q856" s="456" t="e">
        <f>'Déscriptions des trades'!CK856-O856</f>
        <v>#DIV/0!</v>
      </c>
      <c r="R856" s="466" t="e">
        <f t="shared" si="340"/>
        <v>#DIV/0!</v>
      </c>
      <c r="S856" s="389"/>
      <c r="T856" s="12"/>
      <c r="U856" s="25"/>
      <c r="V856" s="15"/>
      <c r="W856" s="490">
        <f t="shared" si="344"/>
        <v>0</v>
      </c>
      <c r="X856" s="21" t="e">
        <f>W856*U856/'Déscriptions des trades'!CK856*'Déscriptions des trades'!B856</f>
        <v>#DIV/0!</v>
      </c>
      <c r="Y856" s="459"/>
      <c r="Z856" s="389"/>
      <c r="AA856" s="23">
        <f t="shared" si="341"/>
        <v>0.1</v>
      </c>
      <c r="AB856" s="17" t="e">
        <f>(AA856*'Déscriptions des trades'!U856*'Déscriptions des trades'!B856/'Déscriptions des trades'!CK856)*'Déscriptions des trades'!W856</f>
        <v>#DIV/0!</v>
      </c>
      <c r="AC856" s="265" t="e">
        <f>AB856*'Déscriptions des trades'!CK856</f>
        <v>#DIV/0!</v>
      </c>
      <c r="AD856" s="266" t="e">
        <f>'Déscriptions des trades'!CK856-AC856</f>
        <v>#DIV/0!</v>
      </c>
      <c r="AE856" s="389"/>
      <c r="AF856" s="399">
        <v>852</v>
      </c>
      <c r="AG856" s="389"/>
      <c r="AH856" s="20"/>
      <c r="AI856" s="303"/>
      <c r="AJ856" s="307"/>
      <c r="AK856" s="161"/>
      <c r="AL856" s="305"/>
      <c r="AM856" s="305"/>
      <c r="AN856" s="162"/>
      <c r="AO856" s="439"/>
      <c r="AP856" s="162"/>
      <c r="AQ856" s="113"/>
      <c r="AR856" s="113"/>
      <c r="AS856" s="384"/>
      <c r="AT856" s="306"/>
      <c r="AU856" s="306"/>
      <c r="AV856" s="160"/>
      <c r="AW856" s="158"/>
      <c r="AX856" s="385"/>
      <c r="AY856" s="453"/>
      <c r="AZ856" s="165"/>
      <c r="BA856" s="301"/>
      <c r="BB856" s="165"/>
      <c r="BC856" s="301"/>
      <c r="BD856" s="165"/>
      <c r="BE856" s="302"/>
      <c r="BF856" s="302"/>
      <c r="BG856" s="165"/>
      <c r="BH856" s="303"/>
      <c r="BI856" s="165"/>
      <c r="BJ856" s="304"/>
      <c r="BK856" s="394"/>
      <c r="BL856" s="302"/>
      <c r="BM856" s="302"/>
      <c r="BN856" s="394"/>
      <c r="BO856" s="302"/>
      <c r="BP856" s="13"/>
      <c r="BQ856" s="302"/>
      <c r="BR856" s="13"/>
      <c r="BS856" s="302"/>
      <c r="BT856" s="13"/>
      <c r="BU856" s="302"/>
      <c r="BV856" s="386"/>
      <c r="BW856" s="303"/>
      <c r="BX856" s="303"/>
      <c r="BY856" s="302"/>
      <c r="BZ856" s="302"/>
      <c r="CA856" s="387"/>
      <c r="CB856" s="395"/>
      <c r="CC856" s="12"/>
      <c r="CD856" s="304"/>
      <c r="CE856" s="14"/>
      <c r="CF856" s="395"/>
      <c r="CG856" s="397"/>
      <c r="CH856" s="300">
        <f t="shared" si="345"/>
        <v>0</v>
      </c>
      <c r="CI856" s="26"/>
      <c r="CJ856" s="17">
        <f t="shared" si="342"/>
        <v>0</v>
      </c>
      <c r="CK856" s="18">
        <f t="shared" si="353"/>
        <v>12.89</v>
      </c>
      <c r="CM856" s="164"/>
      <c r="CN856" s="302"/>
      <c r="CO856" s="13">
        <f t="shared" si="346"/>
        <v>0</v>
      </c>
      <c r="CP856" s="302"/>
      <c r="CQ856" s="13">
        <f t="shared" si="347"/>
        <v>0</v>
      </c>
      <c r="CR856" s="302"/>
      <c r="CS856" s="13">
        <f t="shared" si="348"/>
        <v>0</v>
      </c>
      <c r="CT856" s="302"/>
      <c r="CU856" s="13">
        <f t="shared" si="343"/>
        <v>0</v>
      </c>
      <c r="CV856" s="302"/>
      <c r="CW856" s="13">
        <f t="shared" si="349"/>
        <v>0</v>
      </c>
      <c r="CX856" s="13">
        <f t="shared" si="350"/>
        <v>0</v>
      </c>
      <c r="CY856" s="251">
        <f t="shared" si="351"/>
        <v>0</v>
      </c>
      <c r="CZ856" s="13" t="s">
        <v>29</v>
      </c>
      <c r="DA856" s="13">
        <v>50</v>
      </c>
      <c r="DB856" s="22">
        <f t="shared" si="352"/>
        <v>0</v>
      </c>
      <c r="DD856" s="24"/>
      <c r="DF856" s="163"/>
      <c r="DH856" s="24"/>
      <c r="DI856" s="447"/>
      <c r="DJ856" s="163"/>
    </row>
    <row r="857" spans="1:114" s="7" customFormat="1">
      <c r="A857" s="277">
        <f t="shared" si="336"/>
        <v>50</v>
      </c>
      <c r="B857" s="21" t="e">
        <f>'Calculateur de trading'!I857/C857/W857</f>
        <v>#DIV/0!</v>
      </c>
      <c r="C857" s="278">
        <f t="shared" si="337"/>
        <v>10</v>
      </c>
      <c r="D857" s="426"/>
      <c r="E857" s="273">
        <f t="shared" si="338"/>
        <v>100</v>
      </c>
      <c r="F857" s="271">
        <f t="shared" si="330"/>
        <v>2</v>
      </c>
      <c r="G857" s="271" t="e">
        <f t="shared" si="331"/>
        <v>#DIV/0!</v>
      </c>
      <c r="H857" s="272">
        <f t="shared" si="332"/>
        <v>20</v>
      </c>
      <c r="I857" s="270"/>
      <c r="J857" s="273">
        <f t="shared" si="339"/>
        <v>200</v>
      </c>
      <c r="K857" s="271">
        <f t="shared" si="333"/>
        <v>4</v>
      </c>
      <c r="L857" s="271" t="e">
        <f t="shared" si="334"/>
        <v>#DIV/0!</v>
      </c>
      <c r="M857" s="272">
        <f t="shared" si="335"/>
        <v>40</v>
      </c>
      <c r="N857" s="389"/>
      <c r="O857" s="455" t="e">
        <f>(A857*B857*W857)+(B857*'Calculateur de trading'!H857)</f>
        <v>#DIV/0!</v>
      </c>
      <c r="P857" s="274" t="e">
        <f>O857/'Déscriptions des trades'!CK857</f>
        <v>#DIV/0!</v>
      </c>
      <c r="Q857" s="456" t="e">
        <f>'Déscriptions des trades'!CK857-O857</f>
        <v>#DIV/0!</v>
      </c>
      <c r="R857" s="466" t="e">
        <f t="shared" si="340"/>
        <v>#DIV/0!</v>
      </c>
      <c r="S857" s="389"/>
      <c r="T857" s="12"/>
      <c r="U857" s="25"/>
      <c r="V857" s="15"/>
      <c r="W857" s="490">
        <f t="shared" si="344"/>
        <v>0</v>
      </c>
      <c r="X857" s="21" t="e">
        <f>W857*U857/'Déscriptions des trades'!CK857*'Déscriptions des trades'!B857</f>
        <v>#DIV/0!</v>
      </c>
      <c r="Y857" s="459"/>
      <c r="Z857" s="389"/>
      <c r="AA857" s="23">
        <f t="shared" si="341"/>
        <v>0.1</v>
      </c>
      <c r="AB857" s="17" t="e">
        <f>(AA857*'Déscriptions des trades'!U857*'Déscriptions des trades'!B857/'Déscriptions des trades'!CK857)*'Déscriptions des trades'!W857</f>
        <v>#DIV/0!</v>
      </c>
      <c r="AC857" s="265" t="e">
        <f>AB857*'Déscriptions des trades'!CK857</f>
        <v>#DIV/0!</v>
      </c>
      <c r="AD857" s="266" t="e">
        <f>'Déscriptions des trades'!CK857-AC857</f>
        <v>#DIV/0!</v>
      </c>
      <c r="AE857" s="389"/>
      <c r="AF857" s="399">
        <v>853</v>
      </c>
      <c r="AG857" s="389"/>
      <c r="AH857" s="20"/>
      <c r="AI857" s="303"/>
      <c r="AJ857" s="307"/>
      <c r="AK857" s="161"/>
      <c r="AL857" s="305"/>
      <c r="AM857" s="305"/>
      <c r="AN857" s="162"/>
      <c r="AO857" s="439"/>
      <c r="AP857" s="162"/>
      <c r="AQ857" s="113"/>
      <c r="AR857" s="113"/>
      <c r="AS857" s="384"/>
      <c r="AT857" s="306"/>
      <c r="AU857" s="306"/>
      <c r="AV857" s="160"/>
      <c r="AW857" s="158"/>
      <c r="AX857" s="385"/>
      <c r="AY857" s="453"/>
      <c r="AZ857" s="165"/>
      <c r="BA857" s="301"/>
      <c r="BB857" s="165"/>
      <c r="BC857" s="301"/>
      <c r="BD857" s="165"/>
      <c r="BE857" s="302"/>
      <c r="BF857" s="302"/>
      <c r="BG857" s="165"/>
      <c r="BH857" s="303"/>
      <c r="BI857" s="165"/>
      <c r="BJ857" s="304"/>
      <c r="BK857" s="394"/>
      <c r="BL857" s="302"/>
      <c r="BM857" s="302"/>
      <c r="BN857" s="394"/>
      <c r="BO857" s="302"/>
      <c r="BP857" s="13"/>
      <c r="BQ857" s="302"/>
      <c r="BR857" s="13"/>
      <c r="BS857" s="302"/>
      <c r="BT857" s="13"/>
      <c r="BU857" s="302"/>
      <c r="BV857" s="386"/>
      <c r="BW857" s="303"/>
      <c r="BX857" s="303"/>
      <c r="BY857" s="302"/>
      <c r="BZ857" s="302"/>
      <c r="CA857" s="387"/>
      <c r="CB857" s="395"/>
      <c r="CC857" s="12"/>
      <c r="CD857" s="304"/>
      <c r="CE857" s="14"/>
      <c r="CF857" s="395"/>
      <c r="CG857" s="397"/>
      <c r="CH857" s="300">
        <f t="shared" si="345"/>
        <v>0</v>
      </c>
      <c r="CI857" s="26"/>
      <c r="CJ857" s="17">
        <f t="shared" si="342"/>
        <v>0</v>
      </c>
      <c r="CK857" s="18">
        <f t="shared" si="353"/>
        <v>12.89</v>
      </c>
      <c r="CM857" s="164"/>
      <c r="CN857" s="302"/>
      <c r="CO857" s="13">
        <f t="shared" si="346"/>
        <v>0</v>
      </c>
      <c r="CP857" s="302"/>
      <c r="CQ857" s="13">
        <f t="shared" si="347"/>
        <v>0</v>
      </c>
      <c r="CR857" s="302"/>
      <c r="CS857" s="13">
        <f t="shared" si="348"/>
        <v>0</v>
      </c>
      <c r="CT857" s="302"/>
      <c r="CU857" s="13">
        <f t="shared" si="343"/>
        <v>0</v>
      </c>
      <c r="CV857" s="302"/>
      <c r="CW857" s="13">
        <f t="shared" si="349"/>
        <v>0</v>
      </c>
      <c r="CX857" s="13">
        <f t="shared" si="350"/>
        <v>0</v>
      </c>
      <c r="CY857" s="251">
        <f t="shared" si="351"/>
        <v>0</v>
      </c>
      <c r="CZ857" s="13" t="s">
        <v>29</v>
      </c>
      <c r="DA857" s="13">
        <v>50</v>
      </c>
      <c r="DB857" s="22">
        <f t="shared" si="352"/>
        <v>0</v>
      </c>
      <c r="DD857" s="24"/>
      <c r="DF857" s="163"/>
      <c r="DH857" s="24"/>
      <c r="DI857" s="447"/>
      <c r="DJ857" s="163"/>
    </row>
    <row r="858" spans="1:114" s="7" customFormat="1">
      <c r="A858" s="277">
        <f t="shared" si="336"/>
        <v>50</v>
      </c>
      <c r="B858" s="21" t="e">
        <f>'Calculateur de trading'!I858/C858/W858</f>
        <v>#DIV/0!</v>
      </c>
      <c r="C858" s="278">
        <f t="shared" si="337"/>
        <v>10</v>
      </c>
      <c r="D858" s="278"/>
      <c r="E858" s="273">
        <f t="shared" si="338"/>
        <v>100</v>
      </c>
      <c r="F858" s="271">
        <f t="shared" si="330"/>
        <v>2</v>
      </c>
      <c r="G858" s="271" t="e">
        <f t="shared" si="331"/>
        <v>#DIV/0!</v>
      </c>
      <c r="H858" s="272">
        <f t="shared" si="332"/>
        <v>20</v>
      </c>
      <c r="I858" s="270"/>
      <c r="J858" s="273">
        <f t="shared" si="339"/>
        <v>200</v>
      </c>
      <c r="K858" s="271">
        <f t="shared" si="333"/>
        <v>4</v>
      </c>
      <c r="L858" s="271" t="e">
        <f t="shared" si="334"/>
        <v>#DIV/0!</v>
      </c>
      <c r="M858" s="272">
        <f t="shared" si="335"/>
        <v>40</v>
      </c>
      <c r="N858" s="389"/>
      <c r="O858" s="455" t="e">
        <f>(A858*B858*W858)+(B858*'Calculateur de trading'!H858)</f>
        <v>#DIV/0!</v>
      </c>
      <c r="P858" s="274" t="e">
        <f>O858/'Déscriptions des trades'!CK858</f>
        <v>#DIV/0!</v>
      </c>
      <c r="Q858" s="456" t="e">
        <f>'Déscriptions des trades'!CK858-O858</f>
        <v>#DIV/0!</v>
      </c>
      <c r="R858" s="466" t="e">
        <f t="shared" si="340"/>
        <v>#DIV/0!</v>
      </c>
      <c r="S858" s="389"/>
      <c r="T858" s="12"/>
      <c r="U858" s="25"/>
      <c r="V858" s="15"/>
      <c r="W858" s="490">
        <f t="shared" si="344"/>
        <v>0</v>
      </c>
      <c r="X858" s="21" t="e">
        <f>W858*U858/'Déscriptions des trades'!CK858*'Déscriptions des trades'!B858</f>
        <v>#DIV/0!</v>
      </c>
      <c r="Y858" s="459"/>
      <c r="Z858" s="389"/>
      <c r="AA858" s="23">
        <f t="shared" si="341"/>
        <v>0.1</v>
      </c>
      <c r="AB858" s="17" t="e">
        <f>(AA858*'Déscriptions des trades'!U858*'Déscriptions des trades'!B858/'Déscriptions des trades'!CK858)*'Déscriptions des trades'!W858</f>
        <v>#DIV/0!</v>
      </c>
      <c r="AC858" s="265" t="e">
        <f>AB858*'Déscriptions des trades'!CK858</f>
        <v>#DIV/0!</v>
      </c>
      <c r="AD858" s="266" t="e">
        <f>'Déscriptions des trades'!CK858-AC858</f>
        <v>#DIV/0!</v>
      </c>
      <c r="AE858" s="389"/>
      <c r="AF858" s="399">
        <v>854</v>
      </c>
      <c r="AG858" s="389"/>
      <c r="AH858" s="20"/>
      <c r="AI858" s="303"/>
      <c r="AJ858" s="307"/>
      <c r="AK858" s="161"/>
      <c r="AL858" s="305"/>
      <c r="AM858" s="305"/>
      <c r="AN858" s="162"/>
      <c r="AO858" s="439"/>
      <c r="AP858" s="162"/>
      <c r="AQ858" s="113"/>
      <c r="AR858" s="113"/>
      <c r="AS858" s="384"/>
      <c r="AT858" s="306"/>
      <c r="AU858" s="306"/>
      <c r="AV858" s="160"/>
      <c r="AW858" s="158"/>
      <c r="AX858" s="385"/>
      <c r="AY858" s="453"/>
      <c r="AZ858" s="165"/>
      <c r="BA858" s="301"/>
      <c r="BB858" s="165"/>
      <c r="BC858" s="301"/>
      <c r="BD858" s="165"/>
      <c r="BE858" s="302"/>
      <c r="BF858" s="302"/>
      <c r="BG858" s="165"/>
      <c r="BH858" s="303"/>
      <c r="BI858" s="165"/>
      <c r="BJ858" s="304"/>
      <c r="BK858" s="394"/>
      <c r="BL858" s="302"/>
      <c r="BM858" s="302"/>
      <c r="BN858" s="394"/>
      <c r="BO858" s="302"/>
      <c r="BP858" s="13"/>
      <c r="BQ858" s="302"/>
      <c r="BR858" s="13"/>
      <c r="BS858" s="302"/>
      <c r="BT858" s="13"/>
      <c r="BU858" s="302"/>
      <c r="BV858" s="386"/>
      <c r="BW858" s="303"/>
      <c r="BX858" s="303"/>
      <c r="BY858" s="302"/>
      <c r="BZ858" s="302"/>
      <c r="CA858" s="387"/>
      <c r="CB858" s="395"/>
      <c r="CC858" s="12"/>
      <c r="CD858" s="304"/>
      <c r="CE858" s="14"/>
      <c r="CF858" s="395"/>
      <c r="CG858" s="397"/>
      <c r="CH858" s="300">
        <f t="shared" si="345"/>
        <v>0</v>
      </c>
      <c r="CI858" s="26"/>
      <c r="CJ858" s="17">
        <f t="shared" si="342"/>
        <v>0</v>
      </c>
      <c r="CK858" s="18">
        <f t="shared" si="353"/>
        <v>12.89</v>
      </c>
      <c r="CM858" s="164"/>
      <c r="CN858" s="302"/>
      <c r="CO858" s="13">
        <f t="shared" si="346"/>
        <v>0</v>
      </c>
      <c r="CP858" s="302"/>
      <c r="CQ858" s="13">
        <f t="shared" si="347"/>
        <v>0</v>
      </c>
      <c r="CR858" s="302"/>
      <c r="CS858" s="13">
        <f t="shared" si="348"/>
        <v>0</v>
      </c>
      <c r="CT858" s="302"/>
      <c r="CU858" s="13">
        <f t="shared" si="343"/>
        <v>0</v>
      </c>
      <c r="CV858" s="302"/>
      <c r="CW858" s="13">
        <f t="shared" si="349"/>
        <v>0</v>
      </c>
      <c r="CX858" s="13">
        <f t="shared" si="350"/>
        <v>0</v>
      </c>
      <c r="CY858" s="251">
        <f t="shared" si="351"/>
        <v>0</v>
      </c>
      <c r="CZ858" s="13" t="s">
        <v>29</v>
      </c>
      <c r="DA858" s="13">
        <v>50</v>
      </c>
      <c r="DB858" s="22">
        <f t="shared" si="352"/>
        <v>0</v>
      </c>
      <c r="DD858" s="24"/>
      <c r="DF858" s="163"/>
      <c r="DH858" s="24"/>
      <c r="DI858" s="447"/>
      <c r="DJ858" s="163"/>
    </row>
    <row r="859" spans="1:114" s="7" customFormat="1">
      <c r="A859" s="277">
        <f t="shared" si="336"/>
        <v>50</v>
      </c>
      <c r="B859" s="21" t="e">
        <f>'Calculateur de trading'!I859/C859/W859</f>
        <v>#DIV/0!</v>
      </c>
      <c r="C859" s="278">
        <f t="shared" si="337"/>
        <v>10</v>
      </c>
      <c r="D859" s="426"/>
      <c r="E859" s="273">
        <f t="shared" si="338"/>
        <v>100</v>
      </c>
      <c r="F859" s="271">
        <f t="shared" si="330"/>
        <v>2</v>
      </c>
      <c r="G859" s="271" t="e">
        <f t="shared" si="331"/>
        <v>#DIV/0!</v>
      </c>
      <c r="H859" s="272">
        <f t="shared" si="332"/>
        <v>20</v>
      </c>
      <c r="I859" s="270"/>
      <c r="J859" s="273">
        <f t="shared" si="339"/>
        <v>200</v>
      </c>
      <c r="K859" s="271">
        <f t="shared" si="333"/>
        <v>4</v>
      </c>
      <c r="L859" s="271" t="e">
        <f t="shared" si="334"/>
        <v>#DIV/0!</v>
      </c>
      <c r="M859" s="272">
        <f t="shared" si="335"/>
        <v>40</v>
      </c>
      <c r="N859" s="389"/>
      <c r="O859" s="455" t="e">
        <f>(A859*B859*W859)+(B859*'Calculateur de trading'!H859)</f>
        <v>#DIV/0!</v>
      </c>
      <c r="P859" s="274" t="e">
        <f>O859/'Déscriptions des trades'!CK859</f>
        <v>#DIV/0!</v>
      </c>
      <c r="Q859" s="456" t="e">
        <f>'Déscriptions des trades'!CK859-O859</f>
        <v>#DIV/0!</v>
      </c>
      <c r="R859" s="466" t="e">
        <f t="shared" si="340"/>
        <v>#DIV/0!</v>
      </c>
      <c r="S859" s="389"/>
      <c r="T859" s="12"/>
      <c r="U859" s="25"/>
      <c r="V859" s="15"/>
      <c r="W859" s="490">
        <f t="shared" si="344"/>
        <v>0</v>
      </c>
      <c r="X859" s="21" t="e">
        <f>W859*U859/'Déscriptions des trades'!CK859*'Déscriptions des trades'!B859</f>
        <v>#DIV/0!</v>
      </c>
      <c r="Y859" s="459"/>
      <c r="Z859" s="389"/>
      <c r="AA859" s="23">
        <f t="shared" si="341"/>
        <v>0.1</v>
      </c>
      <c r="AB859" s="17" t="e">
        <f>(AA859*'Déscriptions des trades'!U859*'Déscriptions des trades'!B859/'Déscriptions des trades'!CK859)*'Déscriptions des trades'!W859</f>
        <v>#DIV/0!</v>
      </c>
      <c r="AC859" s="265" t="e">
        <f>AB859*'Déscriptions des trades'!CK859</f>
        <v>#DIV/0!</v>
      </c>
      <c r="AD859" s="266" t="e">
        <f>'Déscriptions des trades'!CK859-AC859</f>
        <v>#DIV/0!</v>
      </c>
      <c r="AE859" s="389"/>
      <c r="AF859" s="399">
        <v>855</v>
      </c>
      <c r="AG859" s="389"/>
      <c r="AH859" s="20"/>
      <c r="AI859" s="303"/>
      <c r="AJ859" s="307"/>
      <c r="AK859" s="161"/>
      <c r="AL859" s="305"/>
      <c r="AM859" s="305"/>
      <c r="AN859" s="162"/>
      <c r="AO859" s="439"/>
      <c r="AP859" s="162"/>
      <c r="AQ859" s="113"/>
      <c r="AR859" s="113"/>
      <c r="AS859" s="384"/>
      <c r="AT859" s="306"/>
      <c r="AU859" s="306"/>
      <c r="AV859" s="160"/>
      <c r="AW859" s="158"/>
      <c r="AX859" s="385"/>
      <c r="AY859" s="453"/>
      <c r="AZ859" s="165"/>
      <c r="BA859" s="301"/>
      <c r="BB859" s="165"/>
      <c r="BC859" s="301"/>
      <c r="BD859" s="165"/>
      <c r="BE859" s="302"/>
      <c r="BF859" s="302"/>
      <c r="BG859" s="165"/>
      <c r="BH859" s="303"/>
      <c r="BI859" s="165"/>
      <c r="BJ859" s="304"/>
      <c r="BK859" s="394"/>
      <c r="BL859" s="302"/>
      <c r="BM859" s="302"/>
      <c r="BN859" s="394"/>
      <c r="BO859" s="302"/>
      <c r="BP859" s="13"/>
      <c r="BQ859" s="302"/>
      <c r="BR859" s="13"/>
      <c r="BS859" s="302"/>
      <c r="BT859" s="13"/>
      <c r="BU859" s="302"/>
      <c r="BV859" s="386"/>
      <c r="BW859" s="303"/>
      <c r="BX859" s="303"/>
      <c r="BY859" s="302"/>
      <c r="BZ859" s="302"/>
      <c r="CA859" s="387"/>
      <c r="CB859" s="395"/>
      <c r="CC859" s="12"/>
      <c r="CD859" s="304"/>
      <c r="CE859" s="14"/>
      <c r="CF859" s="395"/>
      <c r="CG859" s="397"/>
      <c r="CH859" s="300">
        <f t="shared" si="345"/>
        <v>0</v>
      </c>
      <c r="CI859" s="26"/>
      <c r="CJ859" s="17">
        <f t="shared" si="342"/>
        <v>0</v>
      </c>
      <c r="CK859" s="18">
        <f t="shared" si="353"/>
        <v>12.89</v>
      </c>
      <c r="CM859" s="164"/>
      <c r="CN859" s="302"/>
      <c r="CO859" s="13">
        <f t="shared" si="346"/>
        <v>0</v>
      </c>
      <c r="CP859" s="302"/>
      <c r="CQ859" s="13">
        <f t="shared" si="347"/>
        <v>0</v>
      </c>
      <c r="CR859" s="302"/>
      <c r="CS859" s="13">
        <f t="shared" si="348"/>
        <v>0</v>
      </c>
      <c r="CT859" s="302"/>
      <c r="CU859" s="13">
        <f t="shared" si="343"/>
        <v>0</v>
      </c>
      <c r="CV859" s="302"/>
      <c r="CW859" s="13">
        <f t="shared" si="349"/>
        <v>0</v>
      </c>
      <c r="CX859" s="13">
        <f t="shared" si="350"/>
        <v>0</v>
      </c>
      <c r="CY859" s="251">
        <f t="shared" si="351"/>
        <v>0</v>
      </c>
      <c r="CZ859" s="13" t="s">
        <v>29</v>
      </c>
      <c r="DA859" s="13">
        <v>50</v>
      </c>
      <c r="DB859" s="22">
        <f t="shared" si="352"/>
        <v>0</v>
      </c>
      <c r="DD859" s="24"/>
      <c r="DF859" s="163"/>
      <c r="DH859" s="24"/>
      <c r="DI859" s="447"/>
      <c r="DJ859" s="163"/>
    </row>
    <row r="860" spans="1:114" s="7" customFormat="1">
      <c r="A860" s="277">
        <f t="shared" si="336"/>
        <v>50</v>
      </c>
      <c r="B860" s="21" t="e">
        <f>'Calculateur de trading'!I860/C860/W860</f>
        <v>#DIV/0!</v>
      </c>
      <c r="C860" s="278">
        <f t="shared" si="337"/>
        <v>10</v>
      </c>
      <c r="D860" s="426"/>
      <c r="E860" s="273">
        <f t="shared" si="338"/>
        <v>100</v>
      </c>
      <c r="F860" s="271">
        <f t="shared" si="330"/>
        <v>2</v>
      </c>
      <c r="G860" s="271" t="e">
        <f t="shared" si="331"/>
        <v>#DIV/0!</v>
      </c>
      <c r="H860" s="272">
        <f t="shared" si="332"/>
        <v>20</v>
      </c>
      <c r="I860" s="270"/>
      <c r="J860" s="273">
        <f t="shared" si="339"/>
        <v>200</v>
      </c>
      <c r="K860" s="271">
        <f t="shared" si="333"/>
        <v>4</v>
      </c>
      <c r="L860" s="271" t="e">
        <f t="shared" si="334"/>
        <v>#DIV/0!</v>
      </c>
      <c r="M860" s="272">
        <f t="shared" si="335"/>
        <v>40</v>
      </c>
      <c r="N860" s="389"/>
      <c r="O860" s="455" t="e">
        <f>(A860*B860*W860)+(B860*'Calculateur de trading'!H860)</f>
        <v>#DIV/0!</v>
      </c>
      <c r="P860" s="274" t="e">
        <f>O860/'Déscriptions des trades'!CK860</f>
        <v>#DIV/0!</v>
      </c>
      <c r="Q860" s="456" t="e">
        <f>'Déscriptions des trades'!CK860-O860</f>
        <v>#DIV/0!</v>
      </c>
      <c r="R860" s="466" t="e">
        <f t="shared" si="340"/>
        <v>#DIV/0!</v>
      </c>
      <c r="S860" s="389"/>
      <c r="T860" s="12"/>
      <c r="U860" s="25"/>
      <c r="V860" s="15"/>
      <c r="W860" s="490">
        <f t="shared" si="344"/>
        <v>0</v>
      </c>
      <c r="X860" s="21" t="e">
        <f>W860*U860/'Déscriptions des trades'!CK860*'Déscriptions des trades'!B860</f>
        <v>#DIV/0!</v>
      </c>
      <c r="Y860" s="459"/>
      <c r="Z860" s="389"/>
      <c r="AA860" s="23">
        <f t="shared" si="341"/>
        <v>0.1</v>
      </c>
      <c r="AB860" s="17" t="e">
        <f>(AA860*'Déscriptions des trades'!U860*'Déscriptions des trades'!B860/'Déscriptions des trades'!CK860)*'Déscriptions des trades'!W860</f>
        <v>#DIV/0!</v>
      </c>
      <c r="AC860" s="265" t="e">
        <f>AB860*'Déscriptions des trades'!CK860</f>
        <v>#DIV/0!</v>
      </c>
      <c r="AD860" s="266" t="e">
        <f>'Déscriptions des trades'!CK860-AC860</f>
        <v>#DIV/0!</v>
      </c>
      <c r="AE860" s="389"/>
      <c r="AF860" s="399">
        <v>856</v>
      </c>
      <c r="AG860" s="389"/>
      <c r="AH860" s="20"/>
      <c r="AI860" s="303"/>
      <c r="AJ860" s="307"/>
      <c r="AK860" s="161"/>
      <c r="AL860" s="305"/>
      <c r="AM860" s="305"/>
      <c r="AN860" s="162"/>
      <c r="AO860" s="439"/>
      <c r="AP860" s="162"/>
      <c r="AQ860" s="113"/>
      <c r="AR860" s="113"/>
      <c r="AS860" s="384"/>
      <c r="AT860" s="306"/>
      <c r="AU860" s="306"/>
      <c r="AV860" s="160"/>
      <c r="AW860" s="158"/>
      <c r="AX860" s="385"/>
      <c r="AY860" s="453"/>
      <c r="AZ860" s="165"/>
      <c r="BA860" s="301"/>
      <c r="BB860" s="165"/>
      <c r="BC860" s="301"/>
      <c r="BD860" s="165"/>
      <c r="BE860" s="302"/>
      <c r="BF860" s="302"/>
      <c r="BG860" s="165"/>
      <c r="BH860" s="303"/>
      <c r="BI860" s="165"/>
      <c r="BJ860" s="304"/>
      <c r="BK860" s="394"/>
      <c r="BL860" s="302"/>
      <c r="BM860" s="302"/>
      <c r="BN860" s="394"/>
      <c r="BO860" s="302"/>
      <c r="BP860" s="13"/>
      <c r="BQ860" s="302"/>
      <c r="BR860" s="13"/>
      <c r="BS860" s="302"/>
      <c r="BT860" s="13"/>
      <c r="BU860" s="302"/>
      <c r="BV860" s="386"/>
      <c r="BW860" s="303"/>
      <c r="BX860" s="303"/>
      <c r="BY860" s="302"/>
      <c r="BZ860" s="302"/>
      <c r="CA860" s="387"/>
      <c r="CB860" s="395"/>
      <c r="CC860" s="12"/>
      <c r="CD860" s="304"/>
      <c r="CE860" s="14"/>
      <c r="CF860" s="395"/>
      <c r="CG860" s="397"/>
      <c r="CH860" s="300">
        <f t="shared" si="345"/>
        <v>0</v>
      </c>
      <c r="CI860" s="26"/>
      <c r="CJ860" s="17">
        <f t="shared" si="342"/>
        <v>0</v>
      </c>
      <c r="CK860" s="18">
        <f t="shared" si="353"/>
        <v>12.89</v>
      </c>
      <c r="CM860" s="164"/>
      <c r="CN860" s="302"/>
      <c r="CO860" s="13">
        <f t="shared" si="346"/>
        <v>0</v>
      </c>
      <c r="CP860" s="302"/>
      <c r="CQ860" s="13">
        <f t="shared" si="347"/>
        <v>0</v>
      </c>
      <c r="CR860" s="302"/>
      <c r="CS860" s="13">
        <f t="shared" si="348"/>
        <v>0</v>
      </c>
      <c r="CT860" s="302"/>
      <c r="CU860" s="13">
        <f t="shared" si="343"/>
        <v>0</v>
      </c>
      <c r="CV860" s="302"/>
      <c r="CW860" s="13">
        <f t="shared" si="349"/>
        <v>0</v>
      </c>
      <c r="CX860" s="13">
        <f t="shared" si="350"/>
        <v>0</v>
      </c>
      <c r="CY860" s="251">
        <f t="shared" si="351"/>
        <v>0</v>
      </c>
      <c r="CZ860" s="13" t="s">
        <v>29</v>
      </c>
      <c r="DA860" s="13">
        <v>50</v>
      </c>
      <c r="DB860" s="22">
        <f t="shared" si="352"/>
        <v>0</v>
      </c>
      <c r="DD860" s="24"/>
      <c r="DF860" s="163"/>
      <c r="DH860" s="24"/>
      <c r="DI860" s="447"/>
      <c r="DJ860" s="163"/>
    </row>
    <row r="861" spans="1:114" s="7" customFormat="1">
      <c r="A861" s="277">
        <f t="shared" si="336"/>
        <v>50</v>
      </c>
      <c r="B861" s="21" t="e">
        <f>'Calculateur de trading'!I861/C861/W861</f>
        <v>#DIV/0!</v>
      </c>
      <c r="C861" s="278">
        <f t="shared" si="337"/>
        <v>10</v>
      </c>
      <c r="D861" s="278"/>
      <c r="E861" s="273">
        <f t="shared" si="338"/>
        <v>100</v>
      </c>
      <c r="F861" s="271">
        <f t="shared" si="330"/>
        <v>2</v>
      </c>
      <c r="G861" s="271" t="e">
        <f t="shared" si="331"/>
        <v>#DIV/0!</v>
      </c>
      <c r="H861" s="272">
        <f t="shared" si="332"/>
        <v>20</v>
      </c>
      <c r="I861" s="270"/>
      <c r="J861" s="273">
        <f t="shared" si="339"/>
        <v>200</v>
      </c>
      <c r="K861" s="271">
        <f t="shared" si="333"/>
        <v>4</v>
      </c>
      <c r="L861" s="271" t="e">
        <f t="shared" si="334"/>
        <v>#DIV/0!</v>
      </c>
      <c r="M861" s="272">
        <f t="shared" si="335"/>
        <v>40</v>
      </c>
      <c r="N861" s="389"/>
      <c r="O861" s="455" t="e">
        <f>(A861*B861*W861)+(B861*'Calculateur de trading'!H861)</f>
        <v>#DIV/0!</v>
      </c>
      <c r="P861" s="274" t="e">
        <f>O861/'Déscriptions des trades'!CK861</f>
        <v>#DIV/0!</v>
      </c>
      <c r="Q861" s="456" t="e">
        <f>'Déscriptions des trades'!CK861-O861</f>
        <v>#DIV/0!</v>
      </c>
      <c r="R861" s="466" t="e">
        <f t="shared" si="340"/>
        <v>#DIV/0!</v>
      </c>
      <c r="S861" s="389"/>
      <c r="T861" s="12"/>
      <c r="U861" s="25"/>
      <c r="V861" s="15"/>
      <c r="W861" s="490">
        <f t="shared" si="344"/>
        <v>0</v>
      </c>
      <c r="X861" s="21" t="e">
        <f>W861*U861/'Déscriptions des trades'!CK861*'Déscriptions des trades'!B861</f>
        <v>#DIV/0!</v>
      </c>
      <c r="Y861" s="459"/>
      <c r="Z861" s="389"/>
      <c r="AA861" s="23">
        <f t="shared" si="341"/>
        <v>0.1</v>
      </c>
      <c r="AB861" s="17" t="e">
        <f>(AA861*'Déscriptions des trades'!U861*'Déscriptions des trades'!B861/'Déscriptions des trades'!CK861)*'Déscriptions des trades'!W861</f>
        <v>#DIV/0!</v>
      </c>
      <c r="AC861" s="265" t="e">
        <f>AB861*'Déscriptions des trades'!CK861</f>
        <v>#DIV/0!</v>
      </c>
      <c r="AD861" s="266" t="e">
        <f>'Déscriptions des trades'!CK861-AC861</f>
        <v>#DIV/0!</v>
      </c>
      <c r="AE861" s="389"/>
      <c r="AF861" s="399">
        <v>857</v>
      </c>
      <c r="AG861" s="389"/>
      <c r="AH861" s="20"/>
      <c r="AI861" s="303"/>
      <c r="AJ861" s="307"/>
      <c r="AK861" s="161"/>
      <c r="AL861" s="305"/>
      <c r="AM861" s="305"/>
      <c r="AN861" s="162"/>
      <c r="AO861" s="439"/>
      <c r="AP861" s="162"/>
      <c r="AQ861" s="113"/>
      <c r="AR861" s="113"/>
      <c r="AS861" s="384"/>
      <c r="AT861" s="306"/>
      <c r="AU861" s="306"/>
      <c r="AV861" s="160"/>
      <c r="AW861" s="158"/>
      <c r="AX861" s="385"/>
      <c r="AY861" s="453"/>
      <c r="AZ861" s="165"/>
      <c r="BA861" s="301"/>
      <c r="BB861" s="165"/>
      <c r="BC861" s="301"/>
      <c r="BD861" s="165"/>
      <c r="BE861" s="302"/>
      <c r="BF861" s="302"/>
      <c r="BG861" s="165"/>
      <c r="BH861" s="303"/>
      <c r="BI861" s="165"/>
      <c r="BJ861" s="304"/>
      <c r="BK861" s="394"/>
      <c r="BL861" s="302"/>
      <c r="BM861" s="302"/>
      <c r="BN861" s="394"/>
      <c r="BO861" s="302"/>
      <c r="BP861" s="13"/>
      <c r="BQ861" s="302"/>
      <c r="BR861" s="13"/>
      <c r="BS861" s="302"/>
      <c r="BT861" s="13"/>
      <c r="BU861" s="302"/>
      <c r="BV861" s="386"/>
      <c r="BW861" s="303"/>
      <c r="BX861" s="303"/>
      <c r="BY861" s="302"/>
      <c r="BZ861" s="302"/>
      <c r="CA861" s="387"/>
      <c r="CB861" s="395"/>
      <c r="CC861" s="12"/>
      <c r="CD861" s="304"/>
      <c r="CE861" s="14"/>
      <c r="CF861" s="395"/>
      <c r="CG861" s="397"/>
      <c r="CH861" s="300">
        <f t="shared" si="345"/>
        <v>0</v>
      </c>
      <c r="CI861" s="26"/>
      <c r="CJ861" s="17">
        <f t="shared" si="342"/>
        <v>0</v>
      </c>
      <c r="CK861" s="18">
        <f t="shared" si="353"/>
        <v>12.89</v>
      </c>
      <c r="CM861" s="164"/>
      <c r="CN861" s="302"/>
      <c r="CO861" s="13">
        <f t="shared" si="346"/>
        <v>0</v>
      </c>
      <c r="CP861" s="302"/>
      <c r="CQ861" s="13">
        <f t="shared" si="347"/>
        <v>0</v>
      </c>
      <c r="CR861" s="302"/>
      <c r="CS861" s="13">
        <f t="shared" si="348"/>
        <v>0</v>
      </c>
      <c r="CT861" s="302"/>
      <c r="CU861" s="13">
        <f t="shared" si="343"/>
        <v>0</v>
      </c>
      <c r="CV861" s="302"/>
      <c r="CW861" s="13">
        <f t="shared" si="349"/>
        <v>0</v>
      </c>
      <c r="CX861" s="13">
        <f t="shared" si="350"/>
        <v>0</v>
      </c>
      <c r="CY861" s="251">
        <f t="shared" si="351"/>
        <v>0</v>
      </c>
      <c r="CZ861" s="13" t="s">
        <v>29</v>
      </c>
      <c r="DA861" s="13">
        <v>50</v>
      </c>
      <c r="DB861" s="22">
        <f t="shared" si="352"/>
        <v>0</v>
      </c>
      <c r="DD861" s="24"/>
      <c r="DF861" s="163"/>
      <c r="DH861" s="24"/>
      <c r="DI861" s="447"/>
      <c r="DJ861" s="163"/>
    </row>
    <row r="862" spans="1:114" s="7" customFormat="1">
      <c r="A862" s="277">
        <f t="shared" si="336"/>
        <v>50</v>
      </c>
      <c r="B862" s="21" t="e">
        <f>'Calculateur de trading'!I862/C862/W862</f>
        <v>#DIV/0!</v>
      </c>
      <c r="C862" s="278">
        <f t="shared" si="337"/>
        <v>10</v>
      </c>
      <c r="D862" s="426"/>
      <c r="E862" s="273">
        <f t="shared" si="338"/>
        <v>100</v>
      </c>
      <c r="F862" s="271">
        <f t="shared" si="330"/>
        <v>2</v>
      </c>
      <c r="G862" s="271" t="e">
        <f t="shared" si="331"/>
        <v>#DIV/0!</v>
      </c>
      <c r="H862" s="272">
        <f t="shared" si="332"/>
        <v>20</v>
      </c>
      <c r="I862" s="270"/>
      <c r="J862" s="273">
        <f t="shared" si="339"/>
        <v>200</v>
      </c>
      <c r="K862" s="271">
        <f t="shared" si="333"/>
        <v>4</v>
      </c>
      <c r="L862" s="271" t="e">
        <f t="shared" si="334"/>
        <v>#DIV/0!</v>
      </c>
      <c r="M862" s="272">
        <f t="shared" si="335"/>
        <v>40</v>
      </c>
      <c r="N862" s="389"/>
      <c r="O862" s="455" t="e">
        <f>(A862*B862*W862)+(B862*'Calculateur de trading'!H862)</f>
        <v>#DIV/0!</v>
      </c>
      <c r="P862" s="274" t="e">
        <f>O862/'Déscriptions des trades'!CK862</f>
        <v>#DIV/0!</v>
      </c>
      <c r="Q862" s="456" t="e">
        <f>'Déscriptions des trades'!CK862-O862</f>
        <v>#DIV/0!</v>
      </c>
      <c r="R862" s="466" t="e">
        <f t="shared" si="340"/>
        <v>#DIV/0!</v>
      </c>
      <c r="S862" s="389"/>
      <c r="T862" s="12"/>
      <c r="U862" s="25"/>
      <c r="V862" s="15"/>
      <c r="W862" s="490">
        <f t="shared" si="344"/>
        <v>0</v>
      </c>
      <c r="X862" s="21" t="e">
        <f>W862*U862/'Déscriptions des trades'!CK862*'Déscriptions des trades'!B862</f>
        <v>#DIV/0!</v>
      </c>
      <c r="Y862" s="459"/>
      <c r="Z862" s="389"/>
      <c r="AA862" s="23">
        <f t="shared" si="341"/>
        <v>0.1</v>
      </c>
      <c r="AB862" s="17" t="e">
        <f>(AA862*'Déscriptions des trades'!U862*'Déscriptions des trades'!B862/'Déscriptions des trades'!CK862)*'Déscriptions des trades'!W862</f>
        <v>#DIV/0!</v>
      </c>
      <c r="AC862" s="265" t="e">
        <f>AB862*'Déscriptions des trades'!CK862</f>
        <v>#DIV/0!</v>
      </c>
      <c r="AD862" s="266" t="e">
        <f>'Déscriptions des trades'!CK862-AC862</f>
        <v>#DIV/0!</v>
      </c>
      <c r="AE862" s="389"/>
      <c r="AF862" s="399">
        <v>858</v>
      </c>
      <c r="AG862" s="389"/>
      <c r="AH862" s="20"/>
      <c r="AI862" s="303"/>
      <c r="AJ862" s="307"/>
      <c r="AK862" s="161"/>
      <c r="AL862" s="305"/>
      <c r="AM862" s="305"/>
      <c r="AN862" s="162"/>
      <c r="AO862" s="439"/>
      <c r="AP862" s="162"/>
      <c r="AQ862" s="113"/>
      <c r="AR862" s="113"/>
      <c r="AS862" s="384"/>
      <c r="AT862" s="306"/>
      <c r="AU862" s="306"/>
      <c r="AV862" s="160"/>
      <c r="AW862" s="158"/>
      <c r="AX862" s="385"/>
      <c r="AY862" s="453"/>
      <c r="AZ862" s="165"/>
      <c r="BA862" s="301"/>
      <c r="BB862" s="165"/>
      <c r="BC862" s="301"/>
      <c r="BD862" s="165"/>
      <c r="BE862" s="302"/>
      <c r="BF862" s="302"/>
      <c r="BG862" s="165"/>
      <c r="BH862" s="303"/>
      <c r="BI862" s="165"/>
      <c r="BJ862" s="304"/>
      <c r="BK862" s="394"/>
      <c r="BL862" s="302"/>
      <c r="BM862" s="302"/>
      <c r="BN862" s="394"/>
      <c r="BO862" s="302"/>
      <c r="BP862" s="13"/>
      <c r="BQ862" s="302"/>
      <c r="BR862" s="13"/>
      <c r="BS862" s="302"/>
      <c r="BT862" s="13"/>
      <c r="BU862" s="302"/>
      <c r="BV862" s="386"/>
      <c r="BW862" s="303"/>
      <c r="BX862" s="303"/>
      <c r="BY862" s="302"/>
      <c r="BZ862" s="302"/>
      <c r="CA862" s="387"/>
      <c r="CB862" s="395"/>
      <c r="CC862" s="12"/>
      <c r="CD862" s="304"/>
      <c r="CE862" s="14"/>
      <c r="CF862" s="395"/>
      <c r="CG862" s="397"/>
      <c r="CH862" s="300">
        <f t="shared" si="345"/>
        <v>0</v>
      </c>
      <c r="CI862" s="26"/>
      <c r="CJ862" s="17">
        <f t="shared" si="342"/>
        <v>0</v>
      </c>
      <c r="CK862" s="18">
        <f t="shared" si="353"/>
        <v>12.89</v>
      </c>
      <c r="CM862" s="164"/>
      <c r="CN862" s="302"/>
      <c r="CO862" s="13">
        <f t="shared" si="346"/>
        <v>0</v>
      </c>
      <c r="CP862" s="302"/>
      <c r="CQ862" s="13">
        <f t="shared" si="347"/>
        <v>0</v>
      </c>
      <c r="CR862" s="302"/>
      <c r="CS862" s="13">
        <f t="shared" si="348"/>
        <v>0</v>
      </c>
      <c r="CT862" s="302"/>
      <c r="CU862" s="13">
        <f t="shared" si="343"/>
        <v>0</v>
      </c>
      <c r="CV862" s="302"/>
      <c r="CW862" s="13">
        <f t="shared" si="349"/>
        <v>0</v>
      </c>
      <c r="CX862" s="13">
        <f t="shared" si="350"/>
        <v>0</v>
      </c>
      <c r="CY862" s="251">
        <f t="shared" si="351"/>
        <v>0</v>
      </c>
      <c r="CZ862" s="13" t="s">
        <v>29</v>
      </c>
      <c r="DA862" s="13">
        <v>50</v>
      </c>
      <c r="DB862" s="22">
        <f t="shared" si="352"/>
        <v>0</v>
      </c>
      <c r="DD862" s="24"/>
      <c r="DF862" s="163"/>
      <c r="DH862" s="24"/>
      <c r="DI862" s="447"/>
      <c r="DJ862" s="163"/>
    </row>
    <row r="863" spans="1:114" s="7" customFormat="1">
      <c r="A863" s="277">
        <f t="shared" si="336"/>
        <v>50</v>
      </c>
      <c r="B863" s="21" t="e">
        <f>'Calculateur de trading'!I863/C863/W863</f>
        <v>#DIV/0!</v>
      </c>
      <c r="C863" s="278">
        <f t="shared" si="337"/>
        <v>10</v>
      </c>
      <c r="D863" s="278"/>
      <c r="E863" s="273">
        <f t="shared" si="338"/>
        <v>100</v>
      </c>
      <c r="F863" s="271">
        <f t="shared" si="330"/>
        <v>2</v>
      </c>
      <c r="G863" s="271" t="e">
        <f t="shared" si="331"/>
        <v>#DIV/0!</v>
      </c>
      <c r="H863" s="272">
        <f t="shared" si="332"/>
        <v>20</v>
      </c>
      <c r="I863" s="270"/>
      <c r="J863" s="273">
        <f t="shared" si="339"/>
        <v>200</v>
      </c>
      <c r="K863" s="271">
        <f t="shared" si="333"/>
        <v>4</v>
      </c>
      <c r="L863" s="271" t="e">
        <f t="shared" si="334"/>
        <v>#DIV/0!</v>
      </c>
      <c r="M863" s="272">
        <f t="shared" si="335"/>
        <v>40</v>
      </c>
      <c r="N863" s="389"/>
      <c r="O863" s="455" t="e">
        <f>(A863*B863*W863)+(B863*'Calculateur de trading'!H863)</f>
        <v>#DIV/0!</v>
      </c>
      <c r="P863" s="274" t="e">
        <f>O863/'Déscriptions des trades'!CK863</f>
        <v>#DIV/0!</v>
      </c>
      <c r="Q863" s="456" t="e">
        <f>'Déscriptions des trades'!CK863-O863</f>
        <v>#DIV/0!</v>
      </c>
      <c r="R863" s="466" t="e">
        <f t="shared" si="340"/>
        <v>#DIV/0!</v>
      </c>
      <c r="S863" s="389"/>
      <c r="T863" s="12"/>
      <c r="U863" s="25"/>
      <c r="V863" s="15"/>
      <c r="W863" s="490">
        <f t="shared" si="344"/>
        <v>0</v>
      </c>
      <c r="X863" s="21" t="e">
        <f>W863*U863/'Déscriptions des trades'!CK863*'Déscriptions des trades'!B863</f>
        <v>#DIV/0!</v>
      </c>
      <c r="Y863" s="459"/>
      <c r="Z863" s="389"/>
      <c r="AA863" s="23">
        <f t="shared" si="341"/>
        <v>0.1</v>
      </c>
      <c r="AB863" s="17" t="e">
        <f>(AA863*'Déscriptions des trades'!U863*'Déscriptions des trades'!B863/'Déscriptions des trades'!CK863)*'Déscriptions des trades'!W863</f>
        <v>#DIV/0!</v>
      </c>
      <c r="AC863" s="265" t="e">
        <f>AB863*'Déscriptions des trades'!CK863</f>
        <v>#DIV/0!</v>
      </c>
      <c r="AD863" s="266" t="e">
        <f>'Déscriptions des trades'!CK863-AC863</f>
        <v>#DIV/0!</v>
      </c>
      <c r="AE863" s="389"/>
      <c r="AF863" s="399">
        <v>859</v>
      </c>
      <c r="AG863" s="389"/>
      <c r="AH863" s="20"/>
      <c r="AI863" s="303"/>
      <c r="AJ863" s="307"/>
      <c r="AK863" s="161"/>
      <c r="AL863" s="305"/>
      <c r="AM863" s="305"/>
      <c r="AN863" s="162"/>
      <c r="AO863" s="439"/>
      <c r="AP863" s="162"/>
      <c r="AQ863" s="113"/>
      <c r="AR863" s="113"/>
      <c r="AS863" s="384"/>
      <c r="AT863" s="306"/>
      <c r="AU863" s="306"/>
      <c r="AV863" s="160"/>
      <c r="AW863" s="158"/>
      <c r="AX863" s="385"/>
      <c r="AY863" s="453"/>
      <c r="AZ863" s="165"/>
      <c r="BA863" s="301"/>
      <c r="BB863" s="165"/>
      <c r="BC863" s="301"/>
      <c r="BD863" s="165"/>
      <c r="BE863" s="302"/>
      <c r="BF863" s="302"/>
      <c r="BG863" s="165"/>
      <c r="BH863" s="303"/>
      <c r="BI863" s="165"/>
      <c r="BJ863" s="304"/>
      <c r="BK863" s="394"/>
      <c r="BL863" s="302"/>
      <c r="BM863" s="302"/>
      <c r="BN863" s="394"/>
      <c r="BO863" s="302"/>
      <c r="BP863" s="13"/>
      <c r="BQ863" s="302"/>
      <c r="BR863" s="13"/>
      <c r="BS863" s="302"/>
      <c r="BT863" s="13"/>
      <c r="BU863" s="302"/>
      <c r="BV863" s="386"/>
      <c r="BW863" s="303"/>
      <c r="BX863" s="303"/>
      <c r="BY863" s="302"/>
      <c r="BZ863" s="302"/>
      <c r="CA863" s="387"/>
      <c r="CB863" s="395"/>
      <c r="CC863" s="12"/>
      <c r="CD863" s="304"/>
      <c r="CE863" s="14"/>
      <c r="CF863" s="395"/>
      <c r="CG863" s="397"/>
      <c r="CH863" s="300">
        <f t="shared" si="345"/>
        <v>0</v>
      </c>
      <c r="CI863" s="26"/>
      <c r="CJ863" s="17">
        <f t="shared" si="342"/>
        <v>0</v>
      </c>
      <c r="CK863" s="18">
        <f t="shared" si="353"/>
        <v>12.89</v>
      </c>
      <c r="CM863" s="164"/>
      <c r="CN863" s="302"/>
      <c r="CO863" s="13">
        <f t="shared" si="346"/>
        <v>0</v>
      </c>
      <c r="CP863" s="302"/>
      <c r="CQ863" s="13">
        <f t="shared" si="347"/>
        <v>0</v>
      </c>
      <c r="CR863" s="302"/>
      <c r="CS863" s="13">
        <f t="shared" si="348"/>
        <v>0</v>
      </c>
      <c r="CT863" s="302"/>
      <c r="CU863" s="13">
        <f t="shared" si="343"/>
        <v>0</v>
      </c>
      <c r="CV863" s="302"/>
      <c r="CW863" s="13">
        <f t="shared" si="349"/>
        <v>0</v>
      </c>
      <c r="CX863" s="13">
        <f t="shared" si="350"/>
        <v>0</v>
      </c>
      <c r="CY863" s="251">
        <f t="shared" si="351"/>
        <v>0</v>
      </c>
      <c r="CZ863" s="13" t="s">
        <v>29</v>
      </c>
      <c r="DA863" s="13">
        <v>50</v>
      </c>
      <c r="DB863" s="22">
        <f t="shared" si="352"/>
        <v>0</v>
      </c>
      <c r="DD863" s="24"/>
      <c r="DF863" s="163"/>
      <c r="DH863" s="24"/>
      <c r="DI863" s="447"/>
      <c r="DJ863" s="163"/>
    </row>
    <row r="864" spans="1:114" s="7" customFormat="1">
      <c r="A864" s="277">
        <f t="shared" si="336"/>
        <v>50</v>
      </c>
      <c r="B864" s="21" t="e">
        <f>'Calculateur de trading'!I864/C864/W864</f>
        <v>#DIV/0!</v>
      </c>
      <c r="C864" s="278">
        <f t="shared" si="337"/>
        <v>10</v>
      </c>
      <c r="D864" s="426"/>
      <c r="E864" s="273">
        <f t="shared" si="338"/>
        <v>100</v>
      </c>
      <c r="F864" s="271">
        <f t="shared" si="330"/>
        <v>2</v>
      </c>
      <c r="G864" s="271" t="e">
        <f t="shared" si="331"/>
        <v>#DIV/0!</v>
      </c>
      <c r="H864" s="272">
        <f t="shared" si="332"/>
        <v>20</v>
      </c>
      <c r="I864" s="270"/>
      <c r="J864" s="273">
        <f t="shared" si="339"/>
        <v>200</v>
      </c>
      <c r="K864" s="271">
        <f t="shared" si="333"/>
        <v>4</v>
      </c>
      <c r="L864" s="271" t="e">
        <f t="shared" si="334"/>
        <v>#DIV/0!</v>
      </c>
      <c r="M864" s="272">
        <f t="shared" si="335"/>
        <v>40</v>
      </c>
      <c r="N864" s="389"/>
      <c r="O864" s="455" t="e">
        <f>(A864*B864*W864)+(B864*'Calculateur de trading'!H864)</f>
        <v>#DIV/0!</v>
      </c>
      <c r="P864" s="274" t="e">
        <f>O864/'Déscriptions des trades'!CK864</f>
        <v>#DIV/0!</v>
      </c>
      <c r="Q864" s="456" t="e">
        <f>'Déscriptions des trades'!CK864-O864</f>
        <v>#DIV/0!</v>
      </c>
      <c r="R864" s="466" t="e">
        <f t="shared" si="340"/>
        <v>#DIV/0!</v>
      </c>
      <c r="S864" s="389"/>
      <c r="T864" s="12"/>
      <c r="U864" s="25"/>
      <c r="V864" s="15"/>
      <c r="W864" s="490">
        <f t="shared" si="344"/>
        <v>0</v>
      </c>
      <c r="X864" s="21" t="e">
        <f>W864*U864/'Déscriptions des trades'!CK864*'Déscriptions des trades'!B864</f>
        <v>#DIV/0!</v>
      </c>
      <c r="Y864" s="459"/>
      <c r="Z864" s="389"/>
      <c r="AA864" s="23">
        <f t="shared" si="341"/>
        <v>0.1</v>
      </c>
      <c r="AB864" s="17" t="e">
        <f>(AA864*'Déscriptions des trades'!U864*'Déscriptions des trades'!B864/'Déscriptions des trades'!CK864)*'Déscriptions des trades'!W864</f>
        <v>#DIV/0!</v>
      </c>
      <c r="AC864" s="265" t="e">
        <f>AB864*'Déscriptions des trades'!CK864</f>
        <v>#DIV/0!</v>
      </c>
      <c r="AD864" s="266" t="e">
        <f>'Déscriptions des trades'!CK864-AC864</f>
        <v>#DIV/0!</v>
      </c>
      <c r="AE864" s="389"/>
      <c r="AF864" s="399">
        <v>860</v>
      </c>
      <c r="AG864" s="389"/>
      <c r="AH864" s="20"/>
      <c r="AI864" s="303"/>
      <c r="AJ864" s="307"/>
      <c r="AK864" s="161"/>
      <c r="AL864" s="305"/>
      <c r="AM864" s="305"/>
      <c r="AN864" s="162"/>
      <c r="AO864" s="439"/>
      <c r="AP864" s="162"/>
      <c r="AQ864" s="113"/>
      <c r="AR864" s="113"/>
      <c r="AS864" s="384"/>
      <c r="AT864" s="306"/>
      <c r="AU864" s="306"/>
      <c r="AV864" s="160"/>
      <c r="AW864" s="158"/>
      <c r="AX864" s="385"/>
      <c r="AY864" s="453"/>
      <c r="AZ864" s="165"/>
      <c r="BA864" s="301"/>
      <c r="BB864" s="165"/>
      <c r="BC864" s="301"/>
      <c r="BD864" s="165"/>
      <c r="BE864" s="302"/>
      <c r="BF864" s="302"/>
      <c r="BG864" s="165"/>
      <c r="BH864" s="303"/>
      <c r="BI864" s="165"/>
      <c r="BJ864" s="304"/>
      <c r="BK864" s="394"/>
      <c r="BL864" s="302"/>
      <c r="BM864" s="302"/>
      <c r="BN864" s="394"/>
      <c r="BO864" s="302"/>
      <c r="BP864" s="13"/>
      <c r="BQ864" s="302"/>
      <c r="BR864" s="13"/>
      <c r="BS864" s="302"/>
      <c r="BT864" s="13"/>
      <c r="BU864" s="302"/>
      <c r="BV864" s="386"/>
      <c r="BW864" s="303"/>
      <c r="BX864" s="303"/>
      <c r="BY864" s="302"/>
      <c r="BZ864" s="302"/>
      <c r="CA864" s="387"/>
      <c r="CB864" s="395"/>
      <c r="CC864" s="12"/>
      <c r="CD864" s="304"/>
      <c r="CE864" s="14"/>
      <c r="CF864" s="395"/>
      <c r="CG864" s="397"/>
      <c r="CH864" s="300">
        <f t="shared" si="345"/>
        <v>0</v>
      </c>
      <c r="CI864" s="26"/>
      <c r="CJ864" s="17">
        <f t="shared" si="342"/>
        <v>0</v>
      </c>
      <c r="CK864" s="18">
        <f t="shared" si="353"/>
        <v>12.89</v>
      </c>
      <c r="CM864" s="164"/>
      <c r="CN864" s="302"/>
      <c r="CO864" s="13">
        <f t="shared" si="346"/>
        <v>0</v>
      </c>
      <c r="CP864" s="302"/>
      <c r="CQ864" s="13">
        <f t="shared" si="347"/>
        <v>0</v>
      </c>
      <c r="CR864" s="302"/>
      <c r="CS864" s="13">
        <f t="shared" si="348"/>
        <v>0</v>
      </c>
      <c r="CT864" s="302"/>
      <c r="CU864" s="13">
        <f t="shared" si="343"/>
        <v>0</v>
      </c>
      <c r="CV864" s="302"/>
      <c r="CW864" s="13">
        <f t="shared" si="349"/>
        <v>0</v>
      </c>
      <c r="CX864" s="13">
        <f t="shared" si="350"/>
        <v>0</v>
      </c>
      <c r="CY864" s="251">
        <f t="shared" si="351"/>
        <v>0</v>
      </c>
      <c r="CZ864" s="13" t="s">
        <v>29</v>
      </c>
      <c r="DA864" s="13">
        <v>50</v>
      </c>
      <c r="DB864" s="22">
        <f t="shared" si="352"/>
        <v>0</v>
      </c>
      <c r="DD864" s="24"/>
      <c r="DF864" s="163"/>
      <c r="DH864" s="24"/>
      <c r="DI864" s="447"/>
      <c r="DJ864" s="163"/>
    </row>
    <row r="865" spans="1:114" s="7" customFormat="1">
      <c r="A865" s="277">
        <f t="shared" si="336"/>
        <v>50</v>
      </c>
      <c r="B865" s="21" t="e">
        <f>'Calculateur de trading'!I865/C865/W865</f>
        <v>#DIV/0!</v>
      </c>
      <c r="C865" s="278">
        <f t="shared" si="337"/>
        <v>10</v>
      </c>
      <c r="D865" s="278"/>
      <c r="E865" s="273">
        <f t="shared" si="338"/>
        <v>100</v>
      </c>
      <c r="F865" s="271">
        <f t="shared" si="330"/>
        <v>2</v>
      </c>
      <c r="G865" s="271" t="e">
        <f t="shared" si="331"/>
        <v>#DIV/0!</v>
      </c>
      <c r="H865" s="272">
        <f t="shared" si="332"/>
        <v>20</v>
      </c>
      <c r="I865" s="270"/>
      <c r="J865" s="273">
        <f t="shared" si="339"/>
        <v>200</v>
      </c>
      <c r="K865" s="271">
        <f t="shared" si="333"/>
        <v>4</v>
      </c>
      <c r="L865" s="271" t="e">
        <f t="shared" si="334"/>
        <v>#DIV/0!</v>
      </c>
      <c r="M865" s="272">
        <f t="shared" si="335"/>
        <v>40</v>
      </c>
      <c r="N865" s="389"/>
      <c r="O865" s="455" t="e">
        <f>(A865*B865*W865)+(B865*'Calculateur de trading'!H865)</f>
        <v>#DIV/0!</v>
      </c>
      <c r="P865" s="274" t="e">
        <f>O865/'Déscriptions des trades'!CK865</f>
        <v>#DIV/0!</v>
      </c>
      <c r="Q865" s="456" t="e">
        <f>'Déscriptions des trades'!CK865-O865</f>
        <v>#DIV/0!</v>
      </c>
      <c r="R865" s="466" t="e">
        <f t="shared" si="340"/>
        <v>#DIV/0!</v>
      </c>
      <c r="S865" s="389"/>
      <c r="T865" s="12"/>
      <c r="U865" s="25"/>
      <c r="V865" s="15"/>
      <c r="W865" s="490">
        <f t="shared" si="344"/>
        <v>0</v>
      </c>
      <c r="X865" s="21" t="e">
        <f>W865*U865/'Déscriptions des trades'!CK865*'Déscriptions des trades'!B865</f>
        <v>#DIV/0!</v>
      </c>
      <c r="Y865" s="459"/>
      <c r="Z865" s="389"/>
      <c r="AA865" s="23">
        <f t="shared" si="341"/>
        <v>0.1</v>
      </c>
      <c r="AB865" s="17" t="e">
        <f>(AA865*'Déscriptions des trades'!U865*'Déscriptions des trades'!B865/'Déscriptions des trades'!CK865)*'Déscriptions des trades'!W865</f>
        <v>#DIV/0!</v>
      </c>
      <c r="AC865" s="265" t="e">
        <f>AB865*'Déscriptions des trades'!CK865</f>
        <v>#DIV/0!</v>
      </c>
      <c r="AD865" s="266" t="e">
        <f>'Déscriptions des trades'!CK865-AC865</f>
        <v>#DIV/0!</v>
      </c>
      <c r="AE865" s="389"/>
      <c r="AF865" s="399">
        <v>861</v>
      </c>
      <c r="AG865" s="389"/>
      <c r="AH865" s="20"/>
      <c r="AI865" s="303"/>
      <c r="AJ865" s="307"/>
      <c r="AK865" s="161"/>
      <c r="AL865" s="305"/>
      <c r="AM865" s="305"/>
      <c r="AN865" s="162"/>
      <c r="AO865" s="439"/>
      <c r="AP865" s="162"/>
      <c r="AQ865" s="113"/>
      <c r="AR865" s="113"/>
      <c r="AS865" s="384"/>
      <c r="AT865" s="306"/>
      <c r="AU865" s="306"/>
      <c r="AV865" s="160"/>
      <c r="AW865" s="158"/>
      <c r="AX865" s="385"/>
      <c r="AY865" s="453"/>
      <c r="AZ865" s="165"/>
      <c r="BA865" s="301"/>
      <c r="BB865" s="165"/>
      <c r="BC865" s="301"/>
      <c r="BD865" s="165"/>
      <c r="BE865" s="302"/>
      <c r="BF865" s="302"/>
      <c r="BG865" s="165"/>
      <c r="BH865" s="303"/>
      <c r="BI865" s="165"/>
      <c r="BJ865" s="304"/>
      <c r="BK865" s="394"/>
      <c r="BL865" s="302"/>
      <c r="BM865" s="302"/>
      <c r="BN865" s="394"/>
      <c r="BO865" s="302"/>
      <c r="BP865" s="13"/>
      <c r="BQ865" s="302"/>
      <c r="BR865" s="13"/>
      <c r="BS865" s="302"/>
      <c r="BT865" s="13"/>
      <c r="BU865" s="302"/>
      <c r="BV865" s="386"/>
      <c r="BW865" s="303"/>
      <c r="BX865" s="303"/>
      <c r="BY865" s="302"/>
      <c r="BZ865" s="302"/>
      <c r="CA865" s="387"/>
      <c r="CB865" s="395"/>
      <c r="CC865" s="12"/>
      <c r="CD865" s="304"/>
      <c r="CE865" s="14"/>
      <c r="CF865" s="395"/>
      <c r="CG865" s="397"/>
      <c r="CH865" s="300">
        <f t="shared" si="345"/>
        <v>0</v>
      </c>
      <c r="CI865" s="26"/>
      <c r="CJ865" s="17">
        <f t="shared" si="342"/>
        <v>0</v>
      </c>
      <c r="CK865" s="18">
        <f t="shared" si="353"/>
        <v>12.89</v>
      </c>
      <c r="CM865" s="164"/>
      <c r="CN865" s="302"/>
      <c r="CO865" s="13">
        <f t="shared" si="346"/>
        <v>0</v>
      </c>
      <c r="CP865" s="302"/>
      <c r="CQ865" s="13">
        <f t="shared" si="347"/>
        <v>0</v>
      </c>
      <c r="CR865" s="302"/>
      <c r="CS865" s="13">
        <f t="shared" si="348"/>
        <v>0</v>
      </c>
      <c r="CT865" s="302"/>
      <c r="CU865" s="13">
        <f t="shared" si="343"/>
        <v>0</v>
      </c>
      <c r="CV865" s="302"/>
      <c r="CW865" s="13">
        <f t="shared" si="349"/>
        <v>0</v>
      </c>
      <c r="CX865" s="13">
        <f t="shared" si="350"/>
        <v>0</v>
      </c>
      <c r="CY865" s="251">
        <f t="shared" si="351"/>
        <v>0</v>
      </c>
      <c r="CZ865" s="13" t="s">
        <v>29</v>
      </c>
      <c r="DA865" s="13">
        <v>50</v>
      </c>
      <c r="DB865" s="22">
        <f t="shared" si="352"/>
        <v>0</v>
      </c>
      <c r="DD865" s="24"/>
      <c r="DF865" s="163"/>
      <c r="DH865" s="24"/>
      <c r="DI865" s="447"/>
      <c r="DJ865" s="163"/>
    </row>
    <row r="866" spans="1:114" s="7" customFormat="1">
      <c r="A866" s="277">
        <f t="shared" si="336"/>
        <v>50</v>
      </c>
      <c r="B866" s="21" t="e">
        <f>'Calculateur de trading'!I866/C866/W866</f>
        <v>#DIV/0!</v>
      </c>
      <c r="C866" s="278">
        <f t="shared" si="337"/>
        <v>10</v>
      </c>
      <c r="D866" s="426"/>
      <c r="E866" s="273">
        <f t="shared" si="338"/>
        <v>100</v>
      </c>
      <c r="F866" s="271">
        <f t="shared" si="330"/>
        <v>2</v>
      </c>
      <c r="G866" s="271" t="e">
        <f t="shared" si="331"/>
        <v>#DIV/0!</v>
      </c>
      <c r="H866" s="272">
        <f t="shared" si="332"/>
        <v>20</v>
      </c>
      <c r="I866" s="270"/>
      <c r="J866" s="273">
        <f t="shared" si="339"/>
        <v>200</v>
      </c>
      <c r="K866" s="271">
        <f t="shared" si="333"/>
        <v>4</v>
      </c>
      <c r="L866" s="271" t="e">
        <f t="shared" si="334"/>
        <v>#DIV/0!</v>
      </c>
      <c r="M866" s="272">
        <f t="shared" si="335"/>
        <v>40</v>
      </c>
      <c r="N866" s="389"/>
      <c r="O866" s="455" t="e">
        <f>(A866*B866*W866)+(B866*'Calculateur de trading'!H866)</f>
        <v>#DIV/0!</v>
      </c>
      <c r="P866" s="274" t="e">
        <f>O866/'Déscriptions des trades'!CK866</f>
        <v>#DIV/0!</v>
      </c>
      <c r="Q866" s="456" t="e">
        <f>'Déscriptions des trades'!CK866-O866</f>
        <v>#DIV/0!</v>
      </c>
      <c r="R866" s="466" t="e">
        <f t="shared" si="340"/>
        <v>#DIV/0!</v>
      </c>
      <c r="S866" s="389"/>
      <c r="T866" s="12"/>
      <c r="U866" s="25"/>
      <c r="V866" s="15"/>
      <c r="W866" s="490">
        <f t="shared" si="344"/>
        <v>0</v>
      </c>
      <c r="X866" s="21" t="e">
        <f>W866*U866/'Déscriptions des trades'!CK866*'Déscriptions des trades'!B866</f>
        <v>#DIV/0!</v>
      </c>
      <c r="Y866" s="459"/>
      <c r="Z866" s="389"/>
      <c r="AA866" s="23">
        <f t="shared" si="341"/>
        <v>0.1</v>
      </c>
      <c r="AB866" s="17" t="e">
        <f>(AA866*'Déscriptions des trades'!U866*'Déscriptions des trades'!B866/'Déscriptions des trades'!CK866)*'Déscriptions des trades'!W866</f>
        <v>#DIV/0!</v>
      </c>
      <c r="AC866" s="265" t="e">
        <f>AB866*'Déscriptions des trades'!CK866</f>
        <v>#DIV/0!</v>
      </c>
      <c r="AD866" s="266" t="e">
        <f>'Déscriptions des trades'!CK866-AC866</f>
        <v>#DIV/0!</v>
      </c>
      <c r="AE866" s="389"/>
      <c r="AF866" s="399">
        <v>862</v>
      </c>
      <c r="AG866" s="389"/>
      <c r="AH866" s="20"/>
      <c r="AI866" s="303"/>
      <c r="AJ866" s="307"/>
      <c r="AK866" s="161"/>
      <c r="AL866" s="305"/>
      <c r="AM866" s="305"/>
      <c r="AN866" s="162"/>
      <c r="AO866" s="439"/>
      <c r="AP866" s="162"/>
      <c r="AQ866" s="113"/>
      <c r="AR866" s="113"/>
      <c r="AS866" s="384"/>
      <c r="AT866" s="306"/>
      <c r="AU866" s="306"/>
      <c r="AV866" s="160"/>
      <c r="AW866" s="158"/>
      <c r="AX866" s="385"/>
      <c r="AY866" s="453"/>
      <c r="AZ866" s="165"/>
      <c r="BA866" s="301"/>
      <c r="BB866" s="165"/>
      <c r="BC866" s="301"/>
      <c r="BD866" s="165"/>
      <c r="BE866" s="302"/>
      <c r="BF866" s="302"/>
      <c r="BG866" s="165"/>
      <c r="BH866" s="303"/>
      <c r="BI866" s="165"/>
      <c r="BJ866" s="304"/>
      <c r="BK866" s="394"/>
      <c r="BL866" s="302"/>
      <c r="BM866" s="302"/>
      <c r="BN866" s="394"/>
      <c r="BO866" s="302"/>
      <c r="BP866" s="13"/>
      <c r="BQ866" s="302"/>
      <c r="BR866" s="13"/>
      <c r="BS866" s="302"/>
      <c r="BT866" s="13"/>
      <c r="BU866" s="302"/>
      <c r="BV866" s="386"/>
      <c r="BW866" s="303"/>
      <c r="BX866" s="303"/>
      <c r="BY866" s="302"/>
      <c r="BZ866" s="302"/>
      <c r="CA866" s="387"/>
      <c r="CB866" s="395"/>
      <c r="CC866" s="12"/>
      <c r="CD866" s="304"/>
      <c r="CE866" s="14"/>
      <c r="CF866" s="395"/>
      <c r="CG866" s="397"/>
      <c r="CH866" s="300">
        <f t="shared" si="345"/>
        <v>0</v>
      </c>
      <c r="CI866" s="26"/>
      <c r="CJ866" s="17">
        <f t="shared" si="342"/>
        <v>0</v>
      </c>
      <c r="CK866" s="18">
        <f t="shared" si="353"/>
        <v>12.89</v>
      </c>
      <c r="CM866" s="164"/>
      <c r="CN866" s="302"/>
      <c r="CO866" s="13">
        <f t="shared" si="346"/>
        <v>0</v>
      </c>
      <c r="CP866" s="302"/>
      <c r="CQ866" s="13">
        <f t="shared" si="347"/>
        <v>0</v>
      </c>
      <c r="CR866" s="302"/>
      <c r="CS866" s="13">
        <f t="shared" si="348"/>
        <v>0</v>
      </c>
      <c r="CT866" s="302"/>
      <c r="CU866" s="13">
        <f t="shared" si="343"/>
        <v>0</v>
      </c>
      <c r="CV866" s="302"/>
      <c r="CW866" s="13">
        <f t="shared" si="349"/>
        <v>0</v>
      </c>
      <c r="CX866" s="13">
        <f t="shared" si="350"/>
        <v>0</v>
      </c>
      <c r="CY866" s="251">
        <f t="shared" si="351"/>
        <v>0</v>
      </c>
      <c r="CZ866" s="13" t="s">
        <v>29</v>
      </c>
      <c r="DA866" s="13">
        <v>50</v>
      </c>
      <c r="DB866" s="22">
        <f t="shared" si="352"/>
        <v>0</v>
      </c>
      <c r="DD866" s="24"/>
      <c r="DF866" s="163"/>
      <c r="DH866" s="24"/>
      <c r="DI866" s="447"/>
      <c r="DJ866" s="163"/>
    </row>
    <row r="867" spans="1:114" s="7" customFormat="1">
      <c r="A867" s="277">
        <f t="shared" si="336"/>
        <v>50</v>
      </c>
      <c r="B867" s="21" t="e">
        <f>'Calculateur de trading'!I867/C867/W867</f>
        <v>#DIV/0!</v>
      </c>
      <c r="C867" s="278">
        <f t="shared" si="337"/>
        <v>10</v>
      </c>
      <c r="D867" s="426"/>
      <c r="E867" s="273">
        <f t="shared" si="338"/>
        <v>100</v>
      </c>
      <c r="F867" s="271">
        <f t="shared" si="330"/>
        <v>2</v>
      </c>
      <c r="G867" s="271" t="e">
        <f t="shared" si="331"/>
        <v>#DIV/0!</v>
      </c>
      <c r="H867" s="272">
        <f t="shared" si="332"/>
        <v>20</v>
      </c>
      <c r="I867" s="270"/>
      <c r="J867" s="273">
        <f t="shared" si="339"/>
        <v>200</v>
      </c>
      <c r="K867" s="271">
        <f t="shared" si="333"/>
        <v>4</v>
      </c>
      <c r="L867" s="271" t="e">
        <f t="shared" si="334"/>
        <v>#DIV/0!</v>
      </c>
      <c r="M867" s="272">
        <f t="shared" si="335"/>
        <v>40</v>
      </c>
      <c r="N867" s="389"/>
      <c r="O867" s="455" t="e">
        <f>(A867*B867*W867)+(B867*'Calculateur de trading'!H867)</f>
        <v>#DIV/0!</v>
      </c>
      <c r="P867" s="274" t="e">
        <f>O867/'Déscriptions des trades'!CK867</f>
        <v>#DIV/0!</v>
      </c>
      <c r="Q867" s="456" t="e">
        <f>'Déscriptions des trades'!CK867-O867</f>
        <v>#DIV/0!</v>
      </c>
      <c r="R867" s="466" t="e">
        <f t="shared" si="340"/>
        <v>#DIV/0!</v>
      </c>
      <c r="S867" s="389"/>
      <c r="T867" s="12"/>
      <c r="U867" s="25"/>
      <c r="V867" s="15"/>
      <c r="W867" s="490">
        <f t="shared" si="344"/>
        <v>0</v>
      </c>
      <c r="X867" s="21" t="e">
        <f>W867*U867/'Déscriptions des trades'!CK867*'Déscriptions des trades'!B867</f>
        <v>#DIV/0!</v>
      </c>
      <c r="Y867" s="459"/>
      <c r="Z867" s="389"/>
      <c r="AA867" s="23">
        <f t="shared" si="341"/>
        <v>0.1</v>
      </c>
      <c r="AB867" s="17" t="e">
        <f>(AA867*'Déscriptions des trades'!U867*'Déscriptions des trades'!B867/'Déscriptions des trades'!CK867)*'Déscriptions des trades'!W867</f>
        <v>#DIV/0!</v>
      </c>
      <c r="AC867" s="265" t="e">
        <f>AB867*'Déscriptions des trades'!CK867</f>
        <v>#DIV/0!</v>
      </c>
      <c r="AD867" s="266" t="e">
        <f>'Déscriptions des trades'!CK867-AC867</f>
        <v>#DIV/0!</v>
      </c>
      <c r="AE867" s="389"/>
      <c r="AF867" s="399">
        <v>863</v>
      </c>
      <c r="AG867" s="389"/>
      <c r="AH867" s="20"/>
      <c r="AI867" s="303"/>
      <c r="AJ867" s="307"/>
      <c r="AK867" s="161"/>
      <c r="AL867" s="305"/>
      <c r="AM867" s="305"/>
      <c r="AN867" s="162"/>
      <c r="AO867" s="439"/>
      <c r="AP867" s="162"/>
      <c r="AQ867" s="113"/>
      <c r="AR867" s="113"/>
      <c r="AS867" s="384"/>
      <c r="AT867" s="306"/>
      <c r="AU867" s="306"/>
      <c r="AV867" s="160"/>
      <c r="AW867" s="158"/>
      <c r="AX867" s="385"/>
      <c r="AY867" s="453"/>
      <c r="AZ867" s="165"/>
      <c r="BA867" s="301"/>
      <c r="BB867" s="165"/>
      <c r="BC867" s="301"/>
      <c r="BD867" s="165"/>
      <c r="BE867" s="302"/>
      <c r="BF867" s="302"/>
      <c r="BG867" s="165"/>
      <c r="BH867" s="303"/>
      <c r="BI867" s="165"/>
      <c r="BJ867" s="304"/>
      <c r="BK867" s="394"/>
      <c r="BL867" s="302"/>
      <c r="BM867" s="302"/>
      <c r="BN867" s="394"/>
      <c r="BO867" s="302"/>
      <c r="BP867" s="13"/>
      <c r="BQ867" s="302"/>
      <c r="BR867" s="13"/>
      <c r="BS867" s="302"/>
      <c r="BT867" s="13"/>
      <c r="BU867" s="302"/>
      <c r="BV867" s="386"/>
      <c r="BW867" s="303"/>
      <c r="BX867" s="303"/>
      <c r="BY867" s="302"/>
      <c r="BZ867" s="302"/>
      <c r="CA867" s="387"/>
      <c r="CB867" s="395"/>
      <c r="CC867" s="12"/>
      <c r="CD867" s="304"/>
      <c r="CE867" s="14"/>
      <c r="CF867" s="395"/>
      <c r="CG867" s="397"/>
      <c r="CH867" s="300">
        <f t="shared" si="345"/>
        <v>0</v>
      </c>
      <c r="CI867" s="26"/>
      <c r="CJ867" s="17">
        <f t="shared" si="342"/>
        <v>0</v>
      </c>
      <c r="CK867" s="18">
        <f t="shared" si="353"/>
        <v>12.89</v>
      </c>
      <c r="CM867" s="164"/>
      <c r="CN867" s="302"/>
      <c r="CO867" s="13">
        <f t="shared" si="346"/>
        <v>0</v>
      </c>
      <c r="CP867" s="302"/>
      <c r="CQ867" s="13">
        <f t="shared" si="347"/>
        <v>0</v>
      </c>
      <c r="CR867" s="302"/>
      <c r="CS867" s="13">
        <f t="shared" si="348"/>
        <v>0</v>
      </c>
      <c r="CT867" s="302"/>
      <c r="CU867" s="13">
        <f t="shared" si="343"/>
        <v>0</v>
      </c>
      <c r="CV867" s="302"/>
      <c r="CW867" s="13">
        <f t="shared" si="349"/>
        <v>0</v>
      </c>
      <c r="CX867" s="13">
        <f t="shared" si="350"/>
        <v>0</v>
      </c>
      <c r="CY867" s="251">
        <f t="shared" si="351"/>
        <v>0</v>
      </c>
      <c r="CZ867" s="13" t="s">
        <v>29</v>
      </c>
      <c r="DA867" s="13">
        <v>50</v>
      </c>
      <c r="DB867" s="22">
        <f t="shared" si="352"/>
        <v>0</v>
      </c>
      <c r="DD867" s="24"/>
      <c r="DF867" s="163"/>
      <c r="DH867" s="24"/>
      <c r="DI867" s="447"/>
      <c r="DJ867" s="163"/>
    </row>
    <row r="868" spans="1:114" s="7" customFormat="1">
      <c r="A868" s="277">
        <f t="shared" si="336"/>
        <v>50</v>
      </c>
      <c r="B868" s="21" t="e">
        <f>'Calculateur de trading'!I868/C868/W868</f>
        <v>#DIV/0!</v>
      </c>
      <c r="C868" s="278">
        <f t="shared" si="337"/>
        <v>10</v>
      </c>
      <c r="D868" s="278"/>
      <c r="E868" s="273">
        <f t="shared" si="338"/>
        <v>100</v>
      </c>
      <c r="F868" s="271">
        <f t="shared" si="330"/>
        <v>2</v>
      </c>
      <c r="G868" s="271" t="e">
        <f t="shared" si="331"/>
        <v>#DIV/0!</v>
      </c>
      <c r="H868" s="272">
        <f t="shared" si="332"/>
        <v>20</v>
      </c>
      <c r="I868" s="270"/>
      <c r="J868" s="273">
        <f t="shared" si="339"/>
        <v>200</v>
      </c>
      <c r="K868" s="271">
        <f t="shared" si="333"/>
        <v>4</v>
      </c>
      <c r="L868" s="271" t="e">
        <f t="shared" si="334"/>
        <v>#DIV/0!</v>
      </c>
      <c r="M868" s="272">
        <f t="shared" si="335"/>
        <v>40</v>
      </c>
      <c r="N868" s="389"/>
      <c r="O868" s="455" t="e">
        <f>(A868*B868*W868)+(B868*'Calculateur de trading'!H868)</f>
        <v>#DIV/0!</v>
      </c>
      <c r="P868" s="274" t="e">
        <f>O868/'Déscriptions des trades'!CK868</f>
        <v>#DIV/0!</v>
      </c>
      <c r="Q868" s="456" t="e">
        <f>'Déscriptions des trades'!CK868-O868</f>
        <v>#DIV/0!</v>
      </c>
      <c r="R868" s="466" t="e">
        <f t="shared" si="340"/>
        <v>#DIV/0!</v>
      </c>
      <c r="S868" s="389"/>
      <c r="T868" s="12"/>
      <c r="U868" s="25"/>
      <c r="V868" s="15"/>
      <c r="W868" s="490">
        <f t="shared" si="344"/>
        <v>0</v>
      </c>
      <c r="X868" s="21" t="e">
        <f>W868*U868/'Déscriptions des trades'!CK868*'Déscriptions des trades'!B868</f>
        <v>#DIV/0!</v>
      </c>
      <c r="Y868" s="459"/>
      <c r="Z868" s="389"/>
      <c r="AA868" s="23">
        <f t="shared" si="341"/>
        <v>0.1</v>
      </c>
      <c r="AB868" s="17" t="e">
        <f>(AA868*'Déscriptions des trades'!U868*'Déscriptions des trades'!B868/'Déscriptions des trades'!CK868)*'Déscriptions des trades'!W868</f>
        <v>#DIV/0!</v>
      </c>
      <c r="AC868" s="265" t="e">
        <f>AB868*'Déscriptions des trades'!CK868</f>
        <v>#DIV/0!</v>
      </c>
      <c r="AD868" s="266" t="e">
        <f>'Déscriptions des trades'!CK868-AC868</f>
        <v>#DIV/0!</v>
      </c>
      <c r="AE868" s="389"/>
      <c r="AF868" s="399">
        <v>864</v>
      </c>
      <c r="AG868" s="389"/>
      <c r="AH868" s="20"/>
      <c r="AI868" s="303"/>
      <c r="AJ868" s="307"/>
      <c r="AK868" s="161"/>
      <c r="AL868" s="305"/>
      <c r="AM868" s="305"/>
      <c r="AN868" s="162"/>
      <c r="AO868" s="439"/>
      <c r="AP868" s="162"/>
      <c r="AQ868" s="113"/>
      <c r="AR868" s="113"/>
      <c r="AS868" s="384"/>
      <c r="AT868" s="306"/>
      <c r="AU868" s="306"/>
      <c r="AV868" s="160"/>
      <c r="AW868" s="158"/>
      <c r="AX868" s="385"/>
      <c r="AY868" s="453"/>
      <c r="AZ868" s="165"/>
      <c r="BA868" s="301"/>
      <c r="BB868" s="165"/>
      <c r="BC868" s="301"/>
      <c r="BD868" s="165"/>
      <c r="BE868" s="302"/>
      <c r="BF868" s="302"/>
      <c r="BG868" s="165"/>
      <c r="BH868" s="303"/>
      <c r="BI868" s="165"/>
      <c r="BJ868" s="304"/>
      <c r="BK868" s="394"/>
      <c r="BL868" s="302"/>
      <c r="BM868" s="302"/>
      <c r="BN868" s="394"/>
      <c r="BO868" s="302"/>
      <c r="BP868" s="13"/>
      <c r="BQ868" s="302"/>
      <c r="BR868" s="13"/>
      <c r="BS868" s="302"/>
      <c r="BT868" s="13"/>
      <c r="BU868" s="302"/>
      <c r="BV868" s="386"/>
      <c r="BW868" s="303"/>
      <c r="BX868" s="303"/>
      <c r="BY868" s="302"/>
      <c r="BZ868" s="302"/>
      <c r="CA868" s="387"/>
      <c r="CB868" s="395"/>
      <c r="CC868" s="12"/>
      <c r="CD868" s="304"/>
      <c r="CE868" s="14"/>
      <c r="CF868" s="395"/>
      <c r="CG868" s="397"/>
      <c r="CH868" s="300">
        <f t="shared" si="345"/>
        <v>0</v>
      </c>
      <c r="CI868" s="26"/>
      <c r="CJ868" s="17">
        <f t="shared" si="342"/>
        <v>0</v>
      </c>
      <c r="CK868" s="18">
        <f t="shared" si="353"/>
        <v>12.89</v>
      </c>
      <c r="CM868" s="164"/>
      <c r="CN868" s="302"/>
      <c r="CO868" s="13">
        <f t="shared" si="346"/>
        <v>0</v>
      </c>
      <c r="CP868" s="302"/>
      <c r="CQ868" s="13">
        <f t="shared" si="347"/>
        <v>0</v>
      </c>
      <c r="CR868" s="302"/>
      <c r="CS868" s="13">
        <f t="shared" si="348"/>
        <v>0</v>
      </c>
      <c r="CT868" s="302"/>
      <c r="CU868" s="13">
        <f t="shared" si="343"/>
        <v>0</v>
      </c>
      <c r="CV868" s="302"/>
      <c r="CW868" s="13">
        <f t="shared" si="349"/>
        <v>0</v>
      </c>
      <c r="CX868" s="13">
        <f t="shared" si="350"/>
        <v>0</v>
      </c>
      <c r="CY868" s="251">
        <f t="shared" si="351"/>
        <v>0</v>
      </c>
      <c r="CZ868" s="13" t="s">
        <v>29</v>
      </c>
      <c r="DA868" s="13">
        <v>50</v>
      </c>
      <c r="DB868" s="22">
        <f t="shared" si="352"/>
        <v>0</v>
      </c>
      <c r="DD868" s="24"/>
      <c r="DF868" s="163"/>
      <c r="DH868" s="24"/>
      <c r="DI868" s="447"/>
      <c r="DJ868" s="163"/>
    </row>
    <row r="869" spans="1:114" s="7" customFormat="1">
      <c r="A869" s="277">
        <f t="shared" si="336"/>
        <v>50</v>
      </c>
      <c r="B869" s="21" t="e">
        <f>'Calculateur de trading'!I869/C869/W869</f>
        <v>#DIV/0!</v>
      </c>
      <c r="C869" s="278">
        <f t="shared" si="337"/>
        <v>10</v>
      </c>
      <c r="D869" s="426"/>
      <c r="E869" s="273">
        <f t="shared" si="338"/>
        <v>100</v>
      </c>
      <c r="F869" s="271">
        <f t="shared" si="330"/>
        <v>2</v>
      </c>
      <c r="G869" s="271" t="e">
        <f t="shared" si="331"/>
        <v>#DIV/0!</v>
      </c>
      <c r="H869" s="272">
        <f t="shared" si="332"/>
        <v>20</v>
      </c>
      <c r="I869" s="270"/>
      <c r="J869" s="273">
        <f t="shared" si="339"/>
        <v>200</v>
      </c>
      <c r="K869" s="271">
        <f t="shared" si="333"/>
        <v>4</v>
      </c>
      <c r="L869" s="271" t="e">
        <f t="shared" si="334"/>
        <v>#DIV/0!</v>
      </c>
      <c r="M869" s="272">
        <f t="shared" si="335"/>
        <v>40</v>
      </c>
      <c r="N869" s="389"/>
      <c r="O869" s="455" t="e">
        <f>(A869*B869*W869)+(B869*'Calculateur de trading'!H869)</f>
        <v>#DIV/0!</v>
      </c>
      <c r="P869" s="274" t="e">
        <f>O869/'Déscriptions des trades'!CK869</f>
        <v>#DIV/0!</v>
      </c>
      <c r="Q869" s="456" t="e">
        <f>'Déscriptions des trades'!CK869-O869</f>
        <v>#DIV/0!</v>
      </c>
      <c r="R869" s="466" t="e">
        <f t="shared" si="340"/>
        <v>#DIV/0!</v>
      </c>
      <c r="S869" s="389"/>
      <c r="T869" s="12"/>
      <c r="U869" s="25"/>
      <c r="V869" s="15"/>
      <c r="W869" s="490">
        <f t="shared" si="344"/>
        <v>0</v>
      </c>
      <c r="X869" s="21" t="e">
        <f>W869*U869/'Déscriptions des trades'!CK869*'Déscriptions des trades'!B869</f>
        <v>#DIV/0!</v>
      </c>
      <c r="Y869" s="459"/>
      <c r="Z869" s="389"/>
      <c r="AA869" s="23">
        <f t="shared" si="341"/>
        <v>0.1</v>
      </c>
      <c r="AB869" s="17" t="e">
        <f>(AA869*'Déscriptions des trades'!U869*'Déscriptions des trades'!B869/'Déscriptions des trades'!CK869)*'Déscriptions des trades'!W869</f>
        <v>#DIV/0!</v>
      </c>
      <c r="AC869" s="265" t="e">
        <f>AB869*'Déscriptions des trades'!CK869</f>
        <v>#DIV/0!</v>
      </c>
      <c r="AD869" s="266" t="e">
        <f>'Déscriptions des trades'!CK869-AC869</f>
        <v>#DIV/0!</v>
      </c>
      <c r="AE869" s="389"/>
      <c r="AF869" s="399">
        <v>865</v>
      </c>
      <c r="AG869" s="389"/>
      <c r="AH869" s="20"/>
      <c r="AI869" s="303"/>
      <c r="AJ869" s="307"/>
      <c r="AK869" s="161"/>
      <c r="AL869" s="305"/>
      <c r="AM869" s="305"/>
      <c r="AN869" s="162"/>
      <c r="AO869" s="439"/>
      <c r="AP869" s="162"/>
      <c r="AQ869" s="113"/>
      <c r="AR869" s="113"/>
      <c r="AS869" s="384"/>
      <c r="AT869" s="306"/>
      <c r="AU869" s="306"/>
      <c r="AV869" s="160"/>
      <c r="AW869" s="158"/>
      <c r="AX869" s="385"/>
      <c r="AY869" s="453"/>
      <c r="AZ869" s="165"/>
      <c r="BA869" s="301"/>
      <c r="BB869" s="165"/>
      <c r="BC869" s="301"/>
      <c r="BD869" s="165"/>
      <c r="BE869" s="302"/>
      <c r="BF869" s="302"/>
      <c r="BG869" s="165"/>
      <c r="BH869" s="303"/>
      <c r="BI869" s="165"/>
      <c r="BJ869" s="304"/>
      <c r="BK869" s="394"/>
      <c r="BL869" s="302"/>
      <c r="BM869" s="302"/>
      <c r="BN869" s="394"/>
      <c r="BO869" s="302"/>
      <c r="BP869" s="13"/>
      <c r="BQ869" s="302"/>
      <c r="BR869" s="13"/>
      <c r="BS869" s="302"/>
      <c r="BT869" s="13"/>
      <c r="BU869" s="302"/>
      <c r="BV869" s="386"/>
      <c r="BW869" s="303"/>
      <c r="BX869" s="303"/>
      <c r="BY869" s="302"/>
      <c r="BZ869" s="302"/>
      <c r="CA869" s="387"/>
      <c r="CB869" s="395"/>
      <c r="CC869" s="12"/>
      <c r="CD869" s="304"/>
      <c r="CE869" s="14"/>
      <c r="CF869" s="395"/>
      <c r="CG869" s="397"/>
      <c r="CH869" s="300">
        <f t="shared" si="345"/>
        <v>0</v>
      </c>
      <c r="CI869" s="26"/>
      <c r="CJ869" s="17">
        <f t="shared" si="342"/>
        <v>0</v>
      </c>
      <c r="CK869" s="18">
        <f t="shared" si="353"/>
        <v>12.89</v>
      </c>
      <c r="CM869" s="164"/>
      <c r="CN869" s="302"/>
      <c r="CO869" s="13">
        <f t="shared" si="346"/>
        <v>0</v>
      </c>
      <c r="CP869" s="302"/>
      <c r="CQ869" s="13">
        <f t="shared" si="347"/>
        <v>0</v>
      </c>
      <c r="CR869" s="302"/>
      <c r="CS869" s="13">
        <f t="shared" si="348"/>
        <v>0</v>
      </c>
      <c r="CT869" s="302"/>
      <c r="CU869" s="13">
        <f t="shared" si="343"/>
        <v>0</v>
      </c>
      <c r="CV869" s="302"/>
      <c r="CW869" s="13">
        <f t="shared" si="349"/>
        <v>0</v>
      </c>
      <c r="CX869" s="13">
        <f t="shared" si="350"/>
        <v>0</v>
      </c>
      <c r="CY869" s="251">
        <f t="shared" si="351"/>
        <v>0</v>
      </c>
      <c r="CZ869" s="13" t="s">
        <v>29</v>
      </c>
      <c r="DA869" s="13">
        <v>50</v>
      </c>
      <c r="DB869" s="22">
        <f t="shared" si="352"/>
        <v>0</v>
      </c>
      <c r="DD869" s="24"/>
      <c r="DF869" s="163"/>
      <c r="DH869" s="24"/>
      <c r="DI869" s="447"/>
      <c r="DJ869" s="163"/>
    </row>
    <row r="870" spans="1:114" s="7" customFormat="1">
      <c r="A870" s="277">
        <f t="shared" si="336"/>
        <v>50</v>
      </c>
      <c r="B870" s="21" t="e">
        <f>'Calculateur de trading'!I870/C870/W870</f>
        <v>#DIV/0!</v>
      </c>
      <c r="C870" s="278">
        <f t="shared" si="337"/>
        <v>10</v>
      </c>
      <c r="D870" s="278"/>
      <c r="E870" s="273">
        <f t="shared" si="338"/>
        <v>100</v>
      </c>
      <c r="F870" s="271">
        <f t="shared" si="330"/>
        <v>2</v>
      </c>
      <c r="G870" s="271" t="e">
        <f t="shared" si="331"/>
        <v>#DIV/0!</v>
      </c>
      <c r="H870" s="272">
        <f t="shared" si="332"/>
        <v>20</v>
      </c>
      <c r="I870" s="270"/>
      <c r="J870" s="273">
        <f t="shared" si="339"/>
        <v>200</v>
      </c>
      <c r="K870" s="271">
        <f t="shared" si="333"/>
        <v>4</v>
      </c>
      <c r="L870" s="271" t="e">
        <f t="shared" si="334"/>
        <v>#DIV/0!</v>
      </c>
      <c r="M870" s="272">
        <f t="shared" si="335"/>
        <v>40</v>
      </c>
      <c r="N870" s="389"/>
      <c r="O870" s="455" t="e">
        <f>(A870*B870*W870)+(B870*'Calculateur de trading'!H870)</f>
        <v>#DIV/0!</v>
      </c>
      <c r="P870" s="274" t="e">
        <f>O870/'Déscriptions des trades'!CK870</f>
        <v>#DIV/0!</v>
      </c>
      <c r="Q870" s="456" t="e">
        <f>'Déscriptions des trades'!CK870-O870</f>
        <v>#DIV/0!</v>
      </c>
      <c r="R870" s="466" t="e">
        <f t="shared" si="340"/>
        <v>#DIV/0!</v>
      </c>
      <c r="S870" s="389"/>
      <c r="T870" s="12"/>
      <c r="U870" s="25"/>
      <c r="V870" s="15"/>
      <c r="W870" s="490">
        <f t="shared" si="344"/>
        <v>0</v>
      </c>
      <c r="X870" s="21" t="e">
        <f>W870*U870/'Déscriptions des trades'!CK870*'Déscriptions des trades'!B870</f>
        <v>#DIV/0!</v>
      </c>
      <c r="Y870" s="459"/>
      <c r="Z870" s="389"/>
      <c r="AA870" s="23">
        <f t="shared" si="341"/>
        <v>0.1</v>
      </c>
      <c r="AB870" s="17" t="e">
        <f>(AA870*'Déscriptions des trades'!U870*'Déscriptions des trades'!B870/'Déscriptions des trades'!CK870)*'Déscriptions des trades'!W870</f>
        <v>#DIV/0!</v>
      </c>
      <c r="AC870" s="265" t="e">
        <f>AB870*'Déscriptions des trades'!CK870</f>
        <v>#DIV/0!</v>
      </c>
      <c r="AD870" s="266" t="e">
        <f>'Déscriptions des trades'!CK870-AC870</f>
        <v>#DIV/0!</v>
      </c>
      <c r="AE870" s="389"/>
      <c r="AF870" s="399">
        <v>866</v>
      </c>
      <c r="AG870" s="389"/>
      <c r="AH870" s="20"/>
      <c r="AI870" s="303"/>
      <c r="AJ870" s="307"/>
      <c r="AK870" s="161"/>
      <c r="AL870" s="305"/>
      <c r="AM870" s="305"/>
      <c r="AN870" s="162"/>
      <c r="AO870" s="439"/>
      <c r="AP870" s="162"/>
      <c r="AQ870" s="113"/>
      <c r="AR870" s="113"/>
      <c r="AS870" s="384"/>
      <c r="AT870" s="306"/>
      <c r="AU870" s="306"/>
      <c r="AV870" s="160"/>
      <c r="AW870" s="158"/>
      <c r="AX870" s="385"/>
      <c r="AY870" s="453"/>
      <c r="AZ870" s="165"/>
      <c r="BA870" s="301"/>
      <c r="BB870" s="165"/>
      <c r="BC870" s="301"/>
      <c r="BD870" s="165"/>
      <c r="BE870" s="302"/>
      <c r="BF870" s="302"/>
      <c r="BG870" s="165"/>
      <c r="BH870" s="303"/>
      <c r="BI870" s="165"/>
      <c r="BJ870" s="304"/>
      <c r="BK870" s="394"/>
      <c r="BL870" s="302"/>
      <c r="BM870" s="302"/>
      <c r="BN870" s="394"/>
      <c r="BO870" s="302"/>
      <c r="BP870" s="13"/>
      <c r="BQ870" s="302"/>
      <c r="BR870" s="13"/>
      <c r="BS870" s="302"/>
      <c r="BT870" s="13"/>
      <c r="BU870" s="302"/>
      <c r="BV870" s="386"/>
      <c r="BW870" s="303"/>
      <c r="BX870" s="303"/>
      <c r="BY870" s="302"/>
      <c r="BZ870" s="302"/>
      <c r="CA870" s="387"/>
      <c r="CB870" s="395"/>
      <c r="CC870" s="12"/>
      <c r="CD870" s="304"/>
      <c r="CE870" s="14"/>
      <c r="CF870" s="395"/>
      <c r="CG870" s="397"/>
      <c r="CH870" s="300">
        <f t="shared" si="345"/>
        <v>0</v>
      </c>
      <c r="CI870" s="26"/>
      <c r="CJ870" s="17">
        <f t="shared" si="342"/>
        <v>0</v>
      </c>
      <c r="CK870" s="18">
        <f t="shared" si="353"/>
        <v>12.89</v>
      </c>
      <c r="CM870" s="164"/>
      <c r="CN870" s="302"/>
      <c r="CO870" s="13">
        <f t="shared" si="346"/>
        <v>0</v>
      </c>
      <c r="CP870" s="302"/>
      <c r="CQ870" s="13">
        <f t="shared" si="347"/>
        <v>0</v>
      </c>
      <c r="CR870" s="302"/>
      <c r="CS870" s="13">
        <f t="shared" si="348"/>
        <v>0</v>
      </c>
      <c r="CT870" s="302"/>
      <c r="CU870" s="13">
        <f t="shared" si="343"/>
        <v>0</v>
      </c>
      <c r="CV870" s="302"/>
      <c r="CW870" s="13">
        <f t="shared" si="349"/>
        <v>0</v>
      </c>
      <c r="CX870" s="13">
        <f t="shared" si="350"/>
        <v>0</v>
      </c>
      <c r="CY870" s="251">
        <f t="shared" si="351"/>
        <v>0</v>
      </c>
      <c r="CZ870" s="13" t="s">
        <v>29</v>
      </c>
      <c r="DA870" s="13">
        <v>50</v>
      </c>
      <c r="DB870" s="22">
        <f t="shared" si="352"/>
        <v>0</v>
      </c>
      <c r="DD870" s="24"/>
      <c r="DF870" s="163"/>
      <c r="DH870" s="24"/>
      <c r="DI870" s="447"/>
      <c r="DJ870" s="163"/>
    </row>
    <row r="871" spans="1:114" s="7" customFormat="1">
      <c r="A871" s="277">
        <f t="shared" si="336"/>
        <v>50</v>
      </c>
      <c r="B871" s="21" t="e">
        <f>'Calculateur de trading'!I871/C871/W871</f>
        <v>#DIV/0!</v>
      </c>
      <c r="C871" s="278">
        <f t="shared" si="337"/>
        <v>10</v>
      </c>
      <c r="D871" s="426"/>
      <c r="E871" s="273">
        <f t="shared" si="338"/>
        <v>100</v>
      </c>
      <c r="F871" s="271">
        <f t="shared" si="330"/>
        <v>2</v>
      </c>
      <c r="G871" s="271" t="e">
        <f t="shared" si="331"/>
        <v>#DIV/0!</v>
      </c>
      <c r="H871" s="272">
        <f t="shared" si="332"/>
        <v>20</v>
      </c>
      <c r="I871" s="270"/>
      <c r="J871" s="273">
        <f t="shared" si="339"/>
        <v>200</v>
      </c>
      <c r="K871" s="271">
        <f t="shared" si="333"/>
        <v>4</v>
      </c>
      <c r="L871" s="271" t="e">
        <f t="shared" si="334"/>
        <v>#DIV/0!</v>
      </c>
      <c r="M871" s="272">
        <f t="shared" si="335"/>
        <v>40</v>
      </c>
      <c r="N871" s="389"/>
      <c r="O871" s="455" t="e">
        <f>(A871*B871*W871)+(B871*'Calculateur de trading'!H871)</f>
        <v>#DIV/0!</v>
      </c>
      <c r="P871" s="274" t="e">
        <f>O871/'Déscriptions des trades'!CK871</f>
        <v>#DIV/0!</v>
      </c>
      <c r="Q871" s="456" t="e">
        <f>'Déscriptions des trades'!CK871-O871</f>
        <v>#DIV/0!</v>
      </c>
      <c r="R871" s="466" t="e">
        <f t="shared" si="340"/>
        <v>#DIV/0!</v>
      </c>
      <c r="S871" s="389"/>
      <c r="T871" s="12"/>
      <c r="U871" s="25"/>
      <c r="V871" s="15"/>
      <c r="W871" s="490">
        <f t="shared" si="344"/>
        <v>0</v>
      </c>
      <c r="X871" s="21" t="e">
        <f>W871*U871/'Déscriptions des trades'!CK871*'Déscriptions des trades'!B871</f>
        <v>#DIV/0!</v>
      </c>
      <c r="Y871" s="459"/>
      <c r="Z871" s="389"/>
      <c r="AA871" s="23">
        <f t="shared" si="341"/>
        <v>0.1</v>
      </c>
      <c r="AB871" s="17" t="e">
        <f>(AA871*'Déscriptions des trades'!U871*'Déscriptions des trades'!B871/'Déscriptions des trades'!CK871)*'Déscriptions des trades'!W871</f>
        <v>#DIV/0!</v>
      </c>
      <c r="AC871" s="265" t="e">
        <f>AB871*'Déscriptions des trades'!CK871</f>
        <v>#DIV/0!</v>
      </c>
      <c r="AD871" s="266" t="e">
        <f>'Déscriptions des trades'!CK871-AC871</f>
        <v>#DIV/0!</v>
      </c>
      <c r="AE871" s="389"/>
      <c r="AF871" s="399">
        <v>867</v>
      </c>
      <c r="AG871" s="389"/>
      <c r="AH871" s="20"/>
      <c r="AI871" s="303"/>
      <c r="AJ871" s="307"/>
      <c r="AK871" s="161"/>
      <c r="AL871" s="305"/>
      <c r="AM871" s="305"/>
      <c r="AN871" s="162"/>
      <c r="AO871" s="439"/>
      <c r="AP871" s="162"/>
      <c r="AQ871" s="113"/>
      <c r="AR871" s="113"/>
      <c r="AS871" s="384"/>
      <c r="AT871" s="306"/>
      <c r="AU871" s="306"/>
      <c r="AV871" s="160"/>
      <c r="AW871" s="158"/>
      <c r="AX871" s="385"/>
      <c r="AY871" s="453"/>
      <c r="AZ871" s="165"/>
      <c r="BA871" s="301"/>
      <c r="BB871" s="165"/>
      <c r="BC871" s="301"/>
      <c r="BD871" s="165"/>
      <c r="BE871" s="302"/>
      <c r="BF871" s="302"/>
      <c r="BG871" s="165"/>
      <c r="BH871" s="303"/>
      <c r="BI871" s="165"/>
      <c r="BJ871" s="304"/>
      <c r="BK871" s="394"/>
      <c r="BL871" s="302"/>
      <c r="BM871" s="302"/>
      <c r="BN871" s="394"/>
      <c r="BO871" s="302"/>
      <c r="BP871" s="13"/>
      <c r="BQ871" s="302"/>
      <c r="BR871" s="13"/>
      <c r="BS871" s="302"/>
      <c r="BT871" s="13"/>
      <c r="BU871" s="302"/>
      <c r="BV871" s="386"/>
      <c r="BW871" s="303"/>
      <c r="BX871" s="303"/>
      <c r="BY871" s="302"/>
      <c r="BZ871" s="302"/>
      <c r="CA871" s="387"/>
      <c r="CB871" s="395"/>
      <c r="CC871" s="12"/>
      <c r="CD871" s="304"/>
      <c r="CE871" s="14"/>
      <c r="CF871" s="395"/>
      <c r="CG871" s="397"/>
      <c r="CH871" s="300">
        <f t="shared" si="345"/>
        <v>0</v>
      </c>
      <c r="CI871" s="26"/>
      <c r="CJ871" s="17">
        <f t="shared" si="342"/>
        <v>0</v>
      </c>
      <c r="CK871" s="18">
        <f t="shared" si="353"/>
        <v>12.89</v>
      </c>
      <c r="CM871" s="164"/>
      <c r="CN871" s="302"/>
      <c r="CO871" s="13">
        <f t="shared" si="346"/>
        <v>0</v>
      </c>
      <c r="CP871" s="302"/>
      <c r="CQ871" s="13">
        <f t="shared" si="347"/>
        <v>0</v>
      </c>
      <c r="CR871" s="302"/>
      <c r="CS871" s="13">
        <f t="shared" si="348"/>
        <v>0</v>
      </c>
      <c r="CT871" s="302"/>
      <c r="CU871" s="13">
        <f t="shared" si="343"/>
        <v>0</v>
      </c>
      <c r="CV871" s="302"/>
      <c r="CW871" s="13">
        <f t="shared" si="349"/>
        <v>0</v>
      </c>
      <c r="CX871" s="13">
        <f t="shared" si="350"/>
        <v>0</v>
      </c>
      <c r="CY871" s="251">
        <f t="shared" si="351"/>
        <v>0</v>
      </c>
      <c r="CZ871" s="13" t="s">
        <v>29</v>
      </c>
      <c r="DA871" s="13">
        <v>50</v>
      </c>
      <c r="DB871" s="22">
        <f t="shared" si="352"/>
        <v>0</v>
      </c>
      <c r="DD871" s="24"/>
      <c r="DF871" s="163"/>
      <c r="DH871" s="24"/>
      <c r="DI871" s="447"/>
      <c r="DJ871" s="163"/>
    </row>
    <row r="872" spans="1:114" s="7" customFormat="1">
      <c r="A872" s="277">
        <f t="shared" si="336"/>
        <v>50</v>
      </c>
      <c r="B872" s="21" t="e">
        <f>'Calculateur de trading'!I872/C872/W872</f>
        <v>#DIV/0!</v>
      </c>
      <c r="C872" s="278">
        <f t="shared" si="337"/>
        <v>10</v>
      </c>
      <c r="D872" s="278"/>
      <c r="E872" s="273">
        <f t="shared" si="338"/>
        <v>100</v>
      </c>
      <c r="F872" s="271">
        <f t="shared" si="330"/>
        <v>2</v>
      </c>
      <c r="G872" s="271" t="e">
        <f t="shared" si="331"/>
        <v>#DIV/0!</v>
      </c>
      <c r="H872" s="272">
        <f t="shared" si="332"/>
        <v>20</v>
      </c>
      <c r="I872" s="270"/>
      <c r="J872" s="273">
        <f t="shared" si="339"/>
        <v>200</v>
      </c>
      <c r="K872" s="271">
        <f t="shared" si="333"/>
        <v>4</v>
      </c>
      <c r="L872" s="271" t="e">
        <f t="shared" si="334"/>
        <v>#DIV/0!</v>
      </c>
      <c r="M872" s="272">
        <f t="shared" si="335"/>
        <v>40</v>
      </c>
      <c r="N872" s="389"/>
      <c r="O872" s="455" t="e">
        <f>(A872*B872*W872)+(B872*'Calculateur de trading'!H872)</f>
        <v>#DIV/0!</v>
      </c>
      <c r="P872" s="274" t="e">
        <f>O872/'Déscriptions des trades'!CK872</f>
        <v>#DIV/0!</v>
      </c>
      <c r="Q872" s="456" t="e">
        <f>'Déscriptions des trades'!CK872-O872</f>
        <v>#DIV/0!</v>
      </c>
      <c r="R872" s="466" t="e">
        <f t="shared" si="340"/>
        <v>#DIV/0!</v>
      </c>
      <c r="S872" s="389"/>
      <c r="T872" s="12"/>
      <c r="U872" s="25"/>
      <c r="V872" s="15"/>
      <c r="W872" s="490">
        <f t="shared" si="344"/>
        <v>0</v>
      </c>
      <c r="X872" s="21" t="e">
        <f>W872*U872/'Déscriptions des trades'!CK872*'Déscriptions des trades'!B872</f>
        <v>#DIV/0!</v>
      </c>
      <c r="Y872" s="459"/>
      <c r="Z872" s="389"/>
      <c r="AA872" s="23">
        <f t="shared" si="341"/>
        <v>0.1</v>
      </c>
      <c r="AB872" s="17" t="e">
        <f>(AA872*'Déscriptions des trades'!U872*'Déscriptions des trades'!B872/'Déscriptions des trades'!CK872)*'Déscriptions des trades'!W872</f>
        <v>#DIV/0!</v>
      </c>
      <c r="AC872" s="265" t="e">
        <f>AB872*'Déscriptions des trades'!CK872</f>
        <v>#DIV/0!</v>
      </c>
      <c r="AD872" s="266" t="e">
        <f>'Déscriptions des trades'!CK872-AC872</f>
        <v>#DIV/0!</v>
      </c>
      <c r="AE872" s="389"/>
      <c r="AF872" s="399">
        <v>868</v>
      </c>
      <c r="AG872" s="389"/>
      <c r="AH872" s="20"/>
      <c r="AI872" s="303"/>
      <c r="AJ872" s="307"/>
      <c r="AK872" s="161"/>
      <c r="AL872" s="305"/>
      <c r="AM872" s="305"/>
      <c r="AN872" s="162"/>
      <c r="AO872" s="439"/>
      <c r="AP872" s="162"/>
      <c r="AQ872" s="113"/>
      <c r="AR872" s="113"/>
      <c r="AS872" s="384"/>
      <c r="AT872" s="306"/>
      <c r="AU872" s="306"/>
      <c r="AV872" s="160"/>
      <c r="AW872" s="158"/>
      <c r="AX872" s="385"/>
      <c r="AY872" s="453"/>
      <c r="AZ872" s="165"/>
      <c r="BA872" s="301"/>
      <c r="BB872" s="165"/>
      <c r="BC872" s="301"/>
      <c r="BD872" s="165"/>
      <c r="BE872" s="302"/>
      <c r="BF872" s="302"/>
      <c r="BG872" s="165"/>
      <c r="BH872" s="303"/>
      <c r="BI872" s="165"/>
      <c r="BJ872" s="304"/>
      <c r="BK872" s="394"/>
      <c r="BL872" s="302"/>
      <c r="BM872" s="302"/>
      <c r="BN872" s="394"/>
      <c r="BO872" s="302"/>
      <c r="BP872" s="13"/>
      <c r="BQ872" s="302"/>
      <c r="BR872" s="13"/>
      <c r="BS872" s="302"/>
      <c r="BT872" s="13"/>
      <c r="BU872" s="302"/>
      <c r="BV872" s="386"/>
      <c r="BW872" s="303"/>
      <c r="BX872" s="303"/>
      <c r="BY872" s="302"/>
      <c r="BZ872" s="302"/>
      <c r="CA872" s="387"/>
      <c r="CB872" s="395"/>
      <c r="CC872" s="12"/>
      <c r="CD872" s="304"/>
      <c r="CE872" s="14"/>
      <c r="CF872" s="395"/>
      <c r="CG872" s="397"/>
      <c r="CH872" s="300">
        <f t="shared" si="345"/>
        <v>0</v>
      </c>
      <c r="CI872" s="26"/>
      <c r="CJ872" s="17">
        <f t="shared" si="342"/>
        <v>0</v>
      </c>
      <c r="CK872" s="18">
        <f t="shared" si="353"/>
        <v>12.89</v>
      </c>
      <c r="CM872" s="164"/>
      <c r="CN872" s="302"/>
      <c r="CO872" s="13">
        <f t="shared" si="346"/>
        <v>0</v>
      </c>
      <c r="CP872" s="302"/>
      <c r="CQ872" s="13">
        <f t="shared" si="347"/>
        <v>0</v>
      </c>
      <c r="CR872" s="302"/>
      <c r="CS872" s="13">
        <f t="shared" si="348"/>
        <v>0</v>
      </c>
      <c r="CT872" s="302"/>
      <c r="CU872" s="13">
        <f t="shared" si="343"/>
        <v>0</v>
      </c>
      <c r="CV872" s="302"/>
      <c r="CW872" s="13">
        <f t="shared" si="349"/>
        <v>0</v>
      </c>
      <c r="CX872" s="13">
        <f t="shared" si="350"/>
        <v>0</v>
      </c>
      <c r="CY872" s="251">
        <f t="shared" si="351"/>
        <v>0</v>
      </c>
      <c r="CZ872" s="13" t="s">
        <v>29</v>
      </c>
      <c r="DA872" s="13">
        <v>50</v>
      </c>
      <c r="DB872" s="22">
        <f t="shared" si="352"/>
        <v>0</v>
      </c>
      <c r="DD872" s="24"/>
      <c r="DF872" s="163"/>
      <c r="DH872" s="24"/>
      <c r="DI872" s="447"/>
      <c r="DJ872" s="163"/>
    </row>
    <row r="873" spans="1:114" s="7" customFormat="1">
      <c r="A873" s="277">
        <f t="shared" si="336"/>
        <v>50</v>
      </c>
      <c r="B873" s="21" t="e">
        <f>'Calculateur de trading'!I873/C873/W873</f>
        <v>#DIV/0!</v>
      </c>
      <c r="C873" s="278">
        <f t="shared" si="337"/>
        <v>10</v>
      </c>
      <c r="D873" s="426"/>
      <c r="E873" s="273">
        <f t="shared" si="338"/>
        <v>100</v>
      </c>
      <c r="F873" s="271">
        <f t="shared" si="330"/>
        <v>2</v>
      </c>
      <c r="G873" s="271" t="e">
        <f t="shared" si="331"/>
        <v>#DIV/0!</v>
      </c>
      <c r="H873" s="272">
        <f t="shared" si="332"/>
        <v>20</v>
      </c>
      <c r="I873" s="270"/>
      <c r="J873" s="273">
        <f t="shared" si="339"/>
        <v>200</v>
      </c>
      <c r="K873" s="271">
        <f t="shared" si="333"/>
        <v>4</v>
      </c>
      <c r="L873" s="271" t="e">
        <f t="shared" si="334"/>
        <v>#DIV/0!</v>
      </c>
      <c r="M873" s="272">
        <f t="shared" si="335"/>
        <v>40</v>
      </c>
      <c r="N873" s="389"/>
      <c r="O873" s="455" t="e">
        <f>(A873*B873*W873)+(B873*'Calculateur de trading'!H873)</f>
        <v>#DIV/0!</v>
      </c>
      <c r="P873" s="274" t="e">
        <f>O873/'Déscriptions des trades'!CK873</f>
        <v>#DIV/0!</v>
      </c>
      <c r="Q873" s="456" t="e">
        <f>'Déscriptions des trades'!CK873-O873</f>
        <v>#DIV/0!</v>
      </c>
      <c r="R873" s="466" t="e">
        <f t="shared" si="340"/>
        <v>#DIV/0!</v>
      </c>
      <c r="S873" s="389"/>
      <c r="T873" s="12"/>
      <c r="U873" s="25"/>
      <c r="V873" s="15"/>
      <c r="W873" s="490">
        <f t="shared" si="344"/>
        <v>0</v>
      </c>
      <c r="X873" s="21" t="e">
        <f>W873*U873/'Déscriptions des trades'!CK873*'Déscriptions des trades'!B873</f>
        <v>#DIV/0!</v>
      </c>
      <c r="Y873" s="459"/>
      <c r="Z873" s="389"/>
      <c r="AA873" s="23">
        <f t="shared" si="341"/>
        <v>0.1</v>
      </c>
      <c r="AB873" s="17" t="e">
        <f>(AA873*'Déscriptions des trades'!U873*'Déscriptions des trades'!B873/'Déscriptions des trades'!CK873)*'Déscriptions des trades'!W873</f>
        <v>#DIV/0!</v>
      </c>
      <c r="AC873" s="265" t="e">
        <f>AB873*'Déscriptions des trades'!CK873</f>
        <v>#DIV/0!</v>
      </c>
      <c r="AD873" s="266" t="e">
        <f>'Déscriptions des trades'!CK873-AC873</f>
        <v>#DIV/0!</v>
      </c>
      <c r="AE873" s="389"/>
      <c r="AF873" s="399">
        <v>869</v>
      </c>
      <c r="AG873" s="389"/>
      <c r="AH873" s="20"/>
      <c r="AI873" s="303"/>
      <c r="AJ873" s="307"/>
      <c r="AK873" s="161"/>
      <c r="AL873" s="305"/>
      <c r="AM873" s="305"/>
      <c r="AN873" s="162"/>
      <c r="AO873" s="439"/>
      <c r="AP873" s="162"/>
      <c r="AQ873" s="113"/>
      <c r="AR873" s="113"/>
      <c r="AS873" s="384"/>
      <c r="AT873" s="306"/>
      <c r="AU873" s="306"/>
      <c r="AV873" s="160"/>
      <c r="AW873" s="158"/>
      <c r="AX873" s="385"/>
      <c r="AY873" s="453"/>
      <c r="AZ873" s="165"/>
      <c r="BA873" s="301"/>
      <c r="BB873" s="165"/>
      <c r="BC873" s="301"/>
      <c r="BD873" s="165"/>
      <c r="BE873" s="302"/>
      <c r="BF873" s="302"/>
      <c r="BG873" s="165"/>
      <c r="BH873" s="303"/>
      <c r="BI873" s="165"/>
      <c r="BJ873" s="304"/>
      <c r="BK873" s="394"/>
      <c r="BL873" s="302"/>
      <c r="BM873" s="302"/>
      <c r="BN873" s="394"/>
      <c r="BO873" s="302"/>
      <c r="BP873" s="13"/>
      <c r="BQ873" s="302"/>
      <c r="BR873" s="13"/>
      <c r="BS873" s="302"/>
      <c r="BT873" s="13"/>
      <c r="BU873" s="302"/>
      <c r="BV873" s="386"/>
      <c r="BW873" s="303"/>
      <c r="BX873" s="303"/>
      <c r="BY873" s="302"/>
      <c r="BZ873" s="302"/>
      <c r="CA873" s="387"/>
      <c r="CB873" s="395"/>
      <c r="CC873" s="12"/>
      <c r="CD873" s="304"/>
      <c r="CE873" s="14"/>
      <c r="CF873" s="395"/>
      <c r="CG873" s="397"/>
      <c r="CH873" s="300">
        <f t="shared" si="345"/>
        <v>0</v>
      </c>
      <c r="CI873" s="26"/>
      <c r="CJ873" s="17">
        <f t="shared" si="342"/>
        <v>0</v>
      </c>
      <c r="CK873" s="18">
        <f t="shared" si="353"/>
        <v>12.89</v>
      </c>
      <c r="CM873" s="164"/>
      <c r="CN873" s="302"/>
      <c r="CO873" s="13">
        <f t="shared" si="346"/>
        <v>0</v>
      </c>
      <c r="CP873" s="302"/>
      <c r="CQ873" s="13">
        <f t="shared" si="347"/>
        <v>0</v>
      </c>
      <c r="CR873" s="302"/>
      <c r="CS873" s="13">
        <f t="shared" si="348"/>
        <v>0</v>
      </c>
      <c r="CT873" s="302"/>
      <c r="CU873" s="13">
        <f t="shared" si="343"/>
        <v>0</v>
      </c>
      <c r="CV873" s="302"/>
      <c r="CW873" s="13">
        <f t="shared" si="349"/>
        <v>0</v>
      </c>
      <c r="CX873" s="13">
        <f t="shared" si="350"/>
        <v>0</v>
      </c>
      <c r="CY873" s="251">
        <f t="shared" si="351"/>
        <v>0</v>
      </c>
      <c r="CZ873" s="13" t="s">
        <v>29</v>
      </c>
      <c r="DA873" s="13">
        <v>50</v>
      </c>
      <c r="DB873" s="22">
        <f t="shared" si="352"/>
        <v>0</v>
      </c>
      <c r="DD873" s="24"/>
      <c r="DF873" s="163"/>
      <c r="DH873" s="24"/>
      <c r="DI873" s="447"/>
      <c r="DJ873" s="163"/>
    </row>
    <row r="874" spans="1:114" s="7" customFormat="1">
      <c r="A874" s="277">
        <f t="shared" si="336"/>
        <v>50</v>
      </c>
      <c r="B874" s="21" t="e">
        <f>'Calculateur de trading'!I874/C874/W874</f>
        <v>#DIV/0!</v>
      </c>
      <c r="C874" s="278">
        <f t="shared" si="337"/>
        <v>10</v>
      </c>
      <c r="D874" s="426"/>
      <c r="E874" s="273">
        <f t="shared" si="338"/>
        <v>100</v>
      </c>
      <c r="F874" s="271">
        <f t="shared" si="330"/>
        <v>2</v>
      </c>
      <c r="G874" s="271" t="e">
        <f t="shared" si="331"/>
        <v>#DIV/0!</v>
      </c>
      <c r="H874" s="272">
        <f t="shared" si="332"/>
        <v>20</v>
      </c>
      <c r="I874" s="270"/>
      <c r="J874" s="273">
        <f t="shared" si="339"/>
        <v>200</v>
      </c>
      <c r="K874" s="271">
        <f t="shared" si="333"/>
        <v>4</v>
      </c>
      <c r="L874" s="271" t="e">
        <f t="shared" si="334"/>
        <v>#DIV/0!</v>
      </c>
      <c r="M874" s="272">
        <f t="shared" si="335"/>
        <v>40</v>
      </c>
      <c r="N874" s="389"/>
      <c r="O874" s="455" t="e">
        <f>(A874*B874*W874)+(B874*'Calculateur de trading'!H874)</f>
        <v>#DIV/0!</v>
      </c>
      <c r="P874" s="274" t="e">
        <f>O874/'Déscriptions des trades'!CK874</f>
        <v>#DIV/0!</v>
      </c>
      <c r="Q874" s="456" t="e">
        <f>'Déscriptions des trades'!CK874-O874</f>
        <v>#DIV/0!</v>
      </c>
      <c r="R874" s="466" t="e">
        <f t="shared" si="340"/>
        <v>#DIV/0!</v>
      </c>
      <c r="S874" s="389"/>
      <c r="T874" s="12"/>
      <c r="U874" s="25"/>
      <c r="V874" s="15"/>
      <c r="W874" s="490">
        <f t="shared" si="344"/>
        <v>0</v>
      </c>
      <c r="X874" s="21" t="e">
        <f>W874*U874/'Déscriptions des trades'!CK874*'Déscriptions des trades'!B874</f>
        <v>#DIV/0!</v>
      </c>
      <c r="Y874" s="459"/>
      <c r="Z874" s="389"/>
      <c r="AA874" s="23">
        <f t="shared" si="341"/>
        <v>0.1</v>
      </c>
      <c r="AB874" s="17" t="e">
        <f>(AA874*'Déscriptions des trades'!U874*'Déscriptions des trades'!B874/'Déscriptions des trades'!CK874)*'Déscriptions des trades'!W874</f>
        <v>#DIV/0!</v>
      </c>
      <c r="AC874" s="265" t="e">
        <f>AB874*'Déscriptions des trades'!CK874</f>
        <v>#DIV/0!</v>
      </c>
      <c r="AD874" s="266" t="e">
        <f>'Déscriptions des trades'!CK874-AC874</f>
        <v>#DIV/0!</v>
      </c>
      <c r="AE874" s="389"/>
      <c r="AF874" s="399">
        <v>870</v>
      </c>
      <c r="AG874" s="389"/>
      <c r="AH874" s="20"/>
      <c r="AI874" s="303"/>
      <c r="AJ874" s="307"/>
      <c r="AK874" s="161"/>
      <c r="AL874" s="305"/>
      <c r="AM874" s="305"/>
      <c r="AN874" s="162"/>
      <c r="AO874" s="439"/>
      <c r="AP874" s="162"/>
      <c r="AQ874" s="113"/>
      <c r="AR874" s="113"/>
      <c r="AS874" s="384"/>
      <c r="AT874" s="306"/>
      <c r="AU874" s="306"/>
      <c r="AV874" s="160"/>
      <c r="AW874" s="158"/>
      <c r="AX874" s="385"/>
      <c r="AY874" s="453"/>
      <c r="AZ874" s="165"/>
      <c r="BA874" s="301"/>
      <c r="BB874" s="165"/>
      <c r="BC874" s="301"/>
      <c r="BD874" s="165"/>
      <c r="BE874" s="302"/>
      <c r="BF874" s="302"/>
      <c r="BG874" s="165"/>
      <c r="BH874" s="303"/>
      <c r="BI874" s="165"/>
      <c r="BJ874" s="304"/>
      <c r="BK874" s="394"/>
      <c r="BL874" s="302"/>
      <c r="BM874" s="302"/>
      <c r="BN874" s="394"/>
      <c r="BO874" s="302"/>
      <c r="BP874" s="13"/>
      <c r="BQ874" s="302"/>
      <c r="BR874" s="13"/>
      <c r="BS874" s="302"/>
      <c r="BT874" s="13"/>
      <c r="BU874" s="302"/>
      <c r="BV874" s="386"/>
      <c r="BW874" s="303"/>
      <c r="BX874" s="303"/>
      <c r="BY874" s="302"/>
      <c r="BZ874" s="302"/>
      <c r="CA874" s="387"/>
      <c r="CB874" s="395"/>
      <c r="CC874" s="12"/>
      <c r="CD874" s="304"/>
      <c r="CE874" s="14"/>
      <c r="CF874" s="395"/>
      <c r="CG874" s="397"/>
      <c r="CH874" s="300">
        <f t="shared" si="345"/>
        <v>0</v>
      </c>
      <c r="CI874" s="26"/>
      <c r="CJ874" s="17">
        <f t="shared" si="342"/>
        <v>0</v>
      </c>
      <c r="CK874" s="18">
        <f t="shared" si="353"/>
        <v>12.89</v>
      </c>
      <c r="CM874" s="164"/>
      <c r="CN874" s="302"/>
      <c r="CO874" s="13">
        <f t="shared" si="346"/>
        <v>0</v>
      </c>
      <c r="CP874" s="302"/>
      <c r="CQ874" s="13">
        <f t="shared" si="347"/>
        <v>0</v>
      </c>
      <c r="CR874" s="302"/>
      <c r="CS874" s="13">
        <f t="shared" si="348"/>
        <v>0</v>
      </c>
      <c r="CT874" s="302"/>
      <c r="CU874" s="13">
        <f t="shared" si="343"/>
        <v>0</v>
      </c>
      <c r="CV874" s="302"/>
      <c r="CW874" s="13">
        <f t="shared" si="349"/>
        <v>0</v>
      </c>
      <c r="CX874" s="13">
        <f t="shared" si="350"/>
        <v>0</v>
      </c>
      <c r="CY874" s="251">
        <f t="shared" si="351"/>
        <v>0</v>
      </c>
      <c r="CZ874" s="13" t="s">
        <v>29</v>
      </c>
      <c r="DA874" s="13">
        <v>50</v>
      </c>
      <c r="DB874" s="22">
        <f t="shared" si="352"/>
        <v>0</v>
      </c>
      <c r="DD874" s="24"/>
      <c r="DF874" s="163"/>
      <c r="DH874" s="24"/>
      <c r="DI874" s="447"/>
      <c r="DJ874" s="163"/>
    </row>
    <row r="875" spans="1:114" s="7" customFormat="1">
      <c r="A875" s="277">
        <f t="shared" si="336"/>
        <v>50</v>
      </c>
      <c r="B875" s="21" t="e">
        <f>'Calculateur de trading'!I875/C875/W875</f>
        <v>#DIV/0!</v>
      </c>
      <c r="C875" s="278">
        <f t="shared" si="337"/>
        <v>10</v>
      </c>
      <c r="D875" s="278"/>
      <c r="E875" s="273">
        <f t="shared" si="338"/>
        <v>100</v>
      </c>
      <c r="F875" s="271">
        <f t="shared" si="330"/>
        <v>2</v>
      </c>
      <c r="G875" s="271" t="e">
        <f t="shared" si="331"/>
        <v>#DIV/0!</v>
      </c>
      <c r="H875" s="272">
        <f t="shared" si="332"/>
        <v>20</v>
      </c>
      <c r="I875" s="270"/>
      <c r="J875" s="273">
        <f t="shared" si="339"/>
        <v>200</v>
      </c>
      <c r="K875" s="271">
        <f t="shared" si="333"/>
        <v>4</v>
      </c>
      <c r="L875" s="271" t="e">
        <f t="shared" si="334"/>
        <v>#DIV/0!</v>
      </c>
      <c r="M875" s="272">
        <f t="shared" si="335"/>
        <v>40</v>
      </c>
      <c r="N875" s="389"/>
      <c r="O875" s="455" t="e">
        <f>(A875*B875*W875)+(B875*'Calculateur de trading'!H875)</f>
        <v>#DIV/0!</v>
      </c>
      <c r="P875" s="274" t="e">
        <f>O875/'Déscriptions des trades'!CK875</f>
        <v>#DIV/0!</v>
      </c>
      <c r="Q875" s="456" t="e">
        <f>'Déscriptions des trades'!CK875-O875</f>
        <v>#DIV/0!</v>
      </c>
      <c r="R875" s="466" t="e">
        <f t="shared" si="340"/>
        <v>#DIV/0!</v>
      </c>
      <c r="S875" s="389"/>
      <c r="T875" s="12"/>
      <c r="U875" s="25"/>
      <c r="V875" s="15"/>
      <c r="W875" s="490">
        <f t="shared" si="344"/>
        <v>0</v>
      </c>
      <c r="X875" s="21" t="e">
        <f>W875*U875/'Déscriptions des trades'!CK875*'Déscriptions des trades'!B875</f>
        <v>#DIV/0!</v>
      </c>
      <c r="Y875" s="459"/>
      <c r="Z875" s="389"/>
      <c r="AA875" s="23">
        <f t="shared" si="341"/>
        <v>0.1</v>
      </c>
      <c r="AB875" s="17" t="e">
        <f>(AA875*'Déscriptions des trades'!U875*'Déscriptions des trades'!B875/'Déscriptions des trades'!CK875)*'Déscriptions des trades'!W875</f>
        <v>#DIV/0!</v>
      </c>
      <c r="AC875" s="265" t="e">
        <f>AB875*'Déscriptions des trades'!CK875</f>
        <v>#DIV/0!</v>
      </c>
      <c r="AD875" s="266" t="e">
        <f>'Déscriptions des trades'!CK875-AC875</f>
        <v>#DIV/0!</v>
      </c>
      <c r="AE875" s="389"/>
      <c r="AF875" s="399">
        <v>871</v>
      </c>
      <c r="AG875" s="389"/>
      <c r="AH875" s="20"/>
      <c r="AI875" s="303"/>
      <c r="AJ875" s="307"/>
      <c r="AK875" s="161"/>
      <c r="AL875" s="305"/>
      <c r="AM875" s="305"/>
      <c r="AN875" s="162"/>
      <c r="AO875" s="439"/>
      <c r="AP875" s="162"/>
      <c r="AQ875" s="113"/>
      <c r="AR875" s="113"/>
      <c r="AS875" s="384"/>
      <c r="AT875" s="306"/>
      <c r="AU875" s="306"/>
      <c r="AV875" s="160"/>
      <c r="AW875" s="158"/>
      <c r="AX875" s="385"/>
      <c r="AY875" s="453"/>
      <c r="AZ875" s="165"/>
      <c r="BA875" s="301"/>
      <c r="BB875" s="165"/>
      <c r="BC875" s="301"/>
      <c r="BD875" s="165"/>
      <c r="BE875" s="302"/>
      <c r="BF875" s="302"/>
      <c r="BG875" s="165"/>
      <c r="BH875" s="303"/>
      <c r="BI875" s="165"/>
      <c r="BJ875" s="304"/>
      <c r="BK875" s="394"/>
      <c r="BL875" s="302"/>
      <c r="BM875" s="302"/>
      <c r="BN875" s="394"/>
      <c r="BO875" s="302"/>
      <c r="BP875" s="13"/>
      <c r="BQ875" s="302"/>
      <c r="BR875" s="13"/>
      <c r="BS875" s="302"/>
      <c r="BT875" s="13"/>
      <c r="BU875" s="302"/>
      <c r="BV875" s="386"/>
      <c r="BW875" s="303"/>
      <c r="BX875" s="303"/>
      <c r="BY875" s="302"/>
      <c r="BZ875" s="302"/>
      <c r="CA875" s="387"/>
      <c r="CB875" s="395"/>
      <c r="CC875" s="12"/>
      <c r="CD875" s="304"/>
      <c r="CE875" s="14"/>
      <c r="CF875" s="395"/>
      <c r="CG875" s="397"/>
      <c r="CH875" s="300">
        <f t="shared" si="345"/>
        <v>0</v>
      </c>
      <c r="CI875" s="26"/>
      <c r="CJ875" s="17">
        <f t="shared" si="342"/>
        <v>0</v>
      </c>
      <c r="CK875" s="18">
        <f t="shared" si="353"/>
        <v>12.89</v>
      </c>
      <c r="CM875" s="164"/>
      <c r="CN875" s="302"/>
      <c r="CO875" s="13">
        <f t="shared" si="346"/>
        <v>0</v>
      </c>
      <c r="CP875" s="302"/>
      <c r="CQ875" s="13">
        <f t="shared" si="347"/>
        <v>0</v>
      </c>
      <c r="CR875" s="302"/>
      <c r="CS875" s="13">
        <f t="shared" si="348"/>
        <v>0</v>
      </c>
      <c r="CT875" s="302"/>
      <c r="CU875" s="13">
        <f t="shared" si="343"/>
        <v>0</v>
      </c>
      <c r="CV875" s="302"/>
      <c r="CW875" s="13">
        <f t="shared" si="349"/>
        <v>0</v>
      </c>
      <c r="CX875" s="13">
        <f t="shared" si="350"/>
        <v>0</v>
      </c>
      <c r="CY875" s="251">
        <f t="shared" si="351"/>
        <v>0</v>
      </c>
      <c r="CZ875" s="13" t="s">
        <v>29</v>
      </c>
      <c r="DA875" s="13">
        <v>50</v>
      </c>
      <c r="DB875" s="22">
        <f t="shared" si="352"/>
        <v>0</v>
      </c>
      <c r="DD875" s="24"/>
      <c r="DF875" s="163"/>
      <c r="DH875" s="24"/>
      <c r="DI875" s="447"/>
      <c r="DJ875" s="163"/>
    </row>
    <row r="876" spans="1:114" s="7" customFormat="1">
      <c r="A876" s="277">
        <f t="shared" si="336"/>
        <v>50</v>
      </c>
      <c r="B876" s="21" t="e">
        <f>'Calculateur de trading'!I876/C876/W876</f>
        <v>#DIV/0!</v>
      </c>
      <c r="C876" s="278">
        <f t="shared" si="337"/>
        <v>10</v>
      </c>
      <c r="D876" s="426"/>
      <c r="E876" s="273">
        <f t="shared" si="338"/>
        <v>100</v>
      </c>
      <c r="F876" s="271">
        <f t="shared" si="330"/>
        <v>2</v>
      </c>
      <c r="G876" s="271" t="e">
        <f t="shared" si="331"/>
        <v>#DIV/0!</v>
      </c>
      <c r="H876" s="272">
        <f t="shared" si="332"/>
        <v>20</v>
      </c>
      <c r="I876" s="270"/>
      <c r="J876" s="273">
        <f t="shared" si="339"/>
        <v>200</v>
      </c>
      <c r="K876" s="271">
        <f t="shared" si="333"/>
        <v>4</v>
      </c>
      <c r="L876" s="271" t="e">
        <f t="shared" si="334"/>
        <v>#DIV/0!</v>
      </c>
      <c r="M876" s="272">
        <f t="shared" si="335"/>
        <v>40</v>
      </c>
      <c r="N876" s="389"/>
      <c r="O876" s="455" t="e">
        <f>(A876*B876*W876)+(B876*'Calculateur de trading'!H876)</f>
        <v>#DIV/0!</v>
      </c>
      <c r="P876" s="274" t="e">
        <f>O876/'Déscriptions des trades'!CK876</f>
        <v>#DIV/0!</v>
      </c>
      <c r="Q876" s="456" t="e">
        <f>'Déscriptions des trades'!CK876-O876</f>
        <v>#DIV/0!</v>
      </c>
      <c r="R876" s="466" t="e">
        <f t="shared" si="340"/>
        <v>#DIV/0!</v>
      </c>
      <c r="S876" s="389"/>
      <c r="T876" s="12"/>
      <c r="U876" s="25"/>
      <c r="V876" s="15"/>
      <c r="W876" s="490">
        <f t="shared" si="344"/>
        <v>0</v>
      </c>
      <c r="X876" s="21" t="e">
        <f>W876*U876/'Déscriptions des trades'!CK876*'Déscriptions des trades'!B876</f>
        <v>#DIV/0!</v>
      </c>
      <c r="Y876" s="459"/>
      <c r="Z876" s="389"/>
      <c r="AA876" s="23">
        <f t="shared" si="341"/>
        <v>0.1</v>
      </c>
      <c r="AB876" s="17" t="e">
        <f>(AA876*'Déscriptions des trades'!U876*'Déscriptions des trades'!B876/'Déscriptions des trades'!CK876)*'Déscriptions des trades'!W876</f>
        <v>#DIV/0!</v>
      </c>
      <c r="AC876" s="265" t="e">
        <f>AB876*'Déscriptions des trades'!CK876</f>
        <v>#DIV/0!</v>
      </c>
      <c r="AD876" s="266" t="e">
        <f>'Déscriptions des trades'!CK876-AC876</f>
        <v>#DIV/0!</v>
      </c>
      <c r="AE876" s="389"/>
      <c r="AF876" s="399">
        <v>872</v>
      </c>
      <c r="AG876" s="389"/>
      <c r="AH876" s="20"/>
      <c r="AI876" s="303"/>
      <c r="AJ876" s="307"/>
      <c r="AK876" s="161"/>
      <c r="AL876" s="305"/>
      <c r="AM876" s="305"/>
      <c r="AN876" s="162"/>
      <c r="AO876" s="439"/>
      <c r="AP876" s="162"/>
      <c r="AQ876" s="113"/>
      <c r="AR876" s="113"/>
      <c r="AS876" s="384"/>
      <c r="AT876" s="306"/>
      <c r="AU876" s="306"/>
      <c r="AV876" s="160"/>
      <c r="AW876" s="158"/>
      <c r="AX876" s="385"/>
      <c r="AY876" s="453"/>
      <c r="AZ876" s="165"/>
      <c r="BA876" s="301"/>
      <c r="BB876" s="165"/>
      <c r="BC876" s="301"/>
      <c r="BD876" s="165"/>
      <c r="BE876" s="302"/>
      <c r="BF876" s="302"/>
      <c r="BG876" s="165"/>
      <c r="BH876" s="303"/>
      <c r="BI876" s="165"/>
      <c r="BJ876" s="304"/>
      <c r="BK876" s="394"/>
      <c r="BL876" s="302"/>
      <c r="BM876" s="302"/>
      <c r="BN876" s="394"/>
      <c r="BO876" s="302"/>
      <c r="BP876" s="13"/>
      <c r="BQ876" s="302"/>
      <c r="BR876" s="13"/>
      <c r="BS876" s="302"/>
      <c r="BT876" s="13"/>
      <c r="BU876" s="302"/>
      <c r="BV876" s="386"/>
      <c r="BW876" s="303"/>
      <c r="BX876" s="303"/>
      <c r="BY876" s="302"/>
      <c r="BZ876" s="302"/>
      <c r="CA876" s="387"/>
      <c r="CB876" s="395"/>
      <c r="CC876" s="12"/>
      <c r="CD876" s="304"/>
      <c r="CE876" s="14"/>
      <c r="CF876" s="395"/>
      <c r="CG876" s="397"/>
      <c r="CH876" s="300">
        <f t="shared" si="345"/>
        <v>0</v>
      </c>
      <c r="CI876" s="26"/>
      <c r="CJ876" s="17">
        <f t="shared" si="342"/>
        <v>0</v>
      </c>
      <c r="CK876" s="18">
        <f t="shared" si="353"/>
        <v>12.89</v>
      </c>
      <c r="CM876" s="164"/>
      <c r="CN876" s="302"/>
      <c r="CO876" s="13">
        <f t="shared" si="346"/>
        <v>0</v>
      </c>
      <c r="CP876" s="302"/>
      <c r="CQ876" s="13">
        <f t="shared" si="347"/>
        <v>0</v>
      </c>
      <c r="CR876" s="302"/>
      <c r="CS876" s="13">
        <f t="shared" si="348"/>
        <v>0</v>
      </c>
      <c r="CT876" s="302"/>
      <c r="CU876" s="13">
        <f t="shared" si="343"/>
        <v>0</v>
      </c>
      <c r="CV876" s="302"/>
      <c r="CW876" s="13">
        <f t="shared" si="349"/>
        <v>0</v>
      </c>
      <c r="CX876" s="13">
        <f t="shared" si="350"/>
        <v>0</v>
      </c>
      <c r="CY876" s="251">
        <f t="shared" si="351"/>
        <v>0</v>
      </c>
      <c r="CZ876" s="13" t="s">
        <v>29</v>
      </c>
      <c r="DA876" s="13">
        <v>50</v>
      </c>
      <c r="DB876" s="22">
        <f t="shared" si="352"/>
        <v>0</v>
      </c>
      <c r="DD876" s="24"/>
      <c r="DF876" s="163"/>
      <c r="DH876" s="24"/>
      <c r="DI876" s="447"/>
      <c r="DJ876" s="163"/>
    </row>
    <row r="877" spans="1:114" s="7" customFormat="1">
      <c r="A877" s="277">
        <f t="shared" si="336"/>
        <v>50</v>
      </c>
      <c r="B877" s="21" t="e">
        <f>'Calculateur de trading'!I877/C877/W877</f>
        <v>#DIV/0!</v>
      </c>
      <c r="C877" s="278">
        <f t="shared" si="337"/>
        <v>10</v>
      </c>
      <c r="D877" s="278"/>
      <c r="E877" s="273">
        <f t="shared" si="338"/>
        <v>100</v>
      </c>
      <c r="F877" s="271">
        <f t="shared" si="330"/>
        <v>2</v>
      </c>
      <c r="G877" s="271" t="e">
        <f t="shared" si="331"/>
        <v>#DIV/0!</v>
      </c>
      <c r="H877" s="272">
        <f t="shared" si="332"/>
        <v>20</v>
      </c>
      <c r="I877" s="270"/>
      <c r="J877" s="273">
        <f t="shared" si="339"/>
        <v>200</v>
      </c>
      <c r="K877" s="271">
        <f t="shared" si="333"/>
        <v>4</v>
      </c>
      <c r="L877" s="271" t="e">
        <f t="shared" si="334"/>
        <v>#DIV/0!</v>
      </c>
      <c r="M877" s="272">
        <f t="shared" si="335"/>
        <v>40</v>
      </c>
      <c r="N877" s="389"/>
      <c r="O877" s="455" t="e">
        <f>(A877*B877*W877)+(B877*'Calculateur de trading'!H877)</f>
        <v>#DIV/0!</v>
      </c>
      <c r="P877" s="274" t="e">
        <f>O877/'Déscriptions des trades'!CK877</f>
        <v>#DIV/0!</v>
      </c>
      <c r="Q877" s="456" t="e">
        <f>'Déscriptions des trades'!CK877-O877</f>
        <v>#DIV/0!</v>
      </c>
      <c r="R877" s="466" t="e">
        <f t="shared" si="340"/>
        <v>#DIV/0!</v>
      </c>
      <c r="S877" s="389"/>
      <c r="T877" s="12"/>
      <c r="U877" s="25"/>
      <c r="V877" s="15"/>
      <c r="W877" s="490">
        <f t="shared" si="344"/>
        <v>0</v>
      </c>
      <c r="X877" s="21" t="e">
        <f>W877*U877/'Déscriptions des trades'!CK877*'Déscriptions des trades'!B877</f>
        <v>#DIV/0!</v>
      </c>
      <c r="Y877" s="459"/>
      <c r="Z877" s="389"/>
      <c r="AA877" s="23">
        <f t="shared" si="341"/>
        <v>0.1</v>
      </c>
      <c r="AB877" s="17" t="e">
        <f>(AA877*'Déscriptions des trades'!U877*'Déscriptions des trades'!B877/'Déscriptions des trades'!CK877)*'Déscriptions des trades'!W877</f>
        <v>#DIV/0!</v>
      </c>
      <c r="AC877" s="265" t="e">
        <f>AB877*'Déscriptions des trades'!CK877</f>
        <v>#DIV/0!</v>
      </c>
      <c r="AD877" s="266" t="e">
        <f>'Déscriptions des trades'!CK877-AC877</f>
        <v>#DIV/0!</v>
      </c>
      <c r="AE877" s="389"/>
      <c r="AF877" s="399">
        <v>873</v>
      </c>
      <c r="AG877" s="389"/>
      <c r="AH877" s="20"/>
      <c r="AI877" s="303"/>
      <c r="AJ877" s="307"/>
      <c r="AK877" s="161"/>
      <c r="AL877" s="305"/>
      <c r="AM877" s="305"/>
      <c r="AN877" s="162"/>
      <c r="AO877" s="439"/>
      <c r="AP877" s="162"/>
      <c r="AQ877" s="113"/>
      <c r="AR877" s="113"/>
      <c r="AS877" s="384"/>
      <c r="AT877" s="306"/>
      <c r="AU877" s="306"/>
      <c r="AV877" s="160"/>
      <c r="AW877" s="158"/>
      <c r="AX877" s="385"/>
      <c r="AY877" s="453"/>
      <c r="AZ877" s="165"/>
      <c r="BA877" s="301"/>
      <c r="BB877" s="165"/>
      <c r="BC877" s="301"/>
      <c r="BD877" s="165"/>
      <c r="BE877" s="302"/>
      <c r="BF877" s="302"/>
      <c r="BG877" s="165"/>
      <c r="BH877" s="303"/>
      <c r="BI877" s="165"/>
      <c r="BJ877" s="304"/>
      <c r="BK877" s="394"/>
      <c r="BL877" s="302"/>
      <c r="BM877" s="302"/>
      <c r="BN877" s="394"/>
      <c r="BO877" s="302"/>
      <c r="BP877" s="13"/>
      <c r="BQ877" s="302"/>
      <c r="BR877" s="13"/>
      <c r="BS877" s="302"/>
      <c r="BT877" s="13"/>
      <c r="BU877" s="302"/>
      <c r="BV877" s="386"/>
      <c r="BW877" s="303"/>
      <c r="BX877" s="303"/>
      <c r="BY877" s="302"/>
      <c r="BZ877" s="302"/>
      <c r="CA877" s="387"/>
      <c r="CB877" s="395"/>
      <c r="CC877" s="12"/>
      <c r="CD877" s="304"/>
      <c r="CE877" s="14"/>
      <c r="CF877" s="395"/>
      <c r="CG877" s="397"/>
      <c r="CH877" s="300">
        <f t="shared" si="345"/>
        <v>0</v>
      </c>
      <c r="CI877" s="26"/>
      <c r="CJ877" s="17">
        <f t="shared" si="342"/>
        <v>0</v>
      </c>
      <c r="CK877" s="18">
        <f t="shared" si="353"/>
        <v>12.89</v>
      </c>
      <c r="CM877" s="164"/>
      <c r="CN877" s="302"/>
      <c r="CO877" s="13">
        <f t="shared" si="346"/>
        <v>0</v>
      </c>
      <c r="CP877" s="302"/>
      <c r="CQ877" s="13">
        <f t="shared" si="347"/>
        <v>0</v>
      </c>
      <c r="CR877" s="302"/>
      <c r="CS877" s="13">
        <f t="shared" si="348"/>
        <v>0</v>
      </c>
      <c r="CT877" s="302"/>
      <c r="CU877" s="13">
        <f t="shared" si="343"/>
        <v>0</v>
      </c>
      <c r="CV877" s="302"/>
      <c r="CW877" s="13">
        <f t="shared" si="349"/>
        <v>0</v>
      </c>
      <c r="CX877" s="13">
        <f t="shared" si="350"/>
        <v>0</v>
      </c>
      <c r="CY877" s="251">
        <f t="shared" si="351"/>
        <v>0</v>
      </c>
      <c r="CZ877" s="13" t="s">
        <v>29</v>
      </c>
      <c r="DA877" s="13">
        <v>50</v>
      </c>
      <c r="DB877" s="22">
        <f t="shared" si="352"/>
        <v>0</v>
      </c>
      <c r="DD877" s="24"/>
      <c r="DF877" s="163"/>
      <c r="DH877" s="24"/>
      <c r="DI877" s="447"/>
      <c r="DJ877" s="163"/>
    </row>
    <row r="878" spans="1:114" s="7" customFormat="1">
      <c r="A878" s="277">
        <f t="shared" si="336"/>
        <v>50</v>
      </c>
      <c r="B878" s="21" t="e">
        <f>'Calculateur de trading'!I878/C878/W878</f>
        <v>#DIV/0!</v>
      </c>
      <c r="C878" s="278">
        <f t="shared" si="337"/>
        <v>10</v>
      </c>
      <c r="D878" s="426"/>
      <c r="E878" s="273">
        <f t="shared" si="338"/>
        <v>100</v>
      </c>
      <c r="F878" s="271">
        <f t="shared" si="330"/>
        <v>2</v>
      </c>
      <c r="G878" s="271" t="e">
        <f t="shared" si="331"/>
        <v>#DIV/0!</v>
      </c>
      <c r="H878" s="272">
        <f t="shared" si="332"/>
        <v>20</v>
      </c>
      <c r="I878" s="270"/>
      <c r="J878" s="273">
        <f t="shared" si="339"/>
        <v>200</v>
      </c>
      <c r="K878" s="271">
        <f t="shared" si="333"/>
        <v>4</v>
      </c>
      <c r="L878" s="271" t="e">
        <f t="shared" si="334"/>
        <v>#DIV/0!</v>
      </c>
      <c r="M878" s="272">
        <f t="shared" si="335"/>
        <v>40</v>
      </c>
      <c r="N878" s="389"/>
      <c r="O878" s="455" t="e">
        <f>(A878*B878*W878)+(B878*'Calculateur de trading'!H878)</f>
        <v>#DIV/0!</v>
      </c>
      <c r="P878" s="274" t="e">
        <f>O878/'Déscriptions des trades'!CK878</f>
        <v>#DIV/0!</v>
      </c>
      <c r="Q878" s="456" t="e">
        <f>'Déscriptions des trades'!CK878-O878</f>
        <v>#DIV/0!</v>
      </c>
      <c r="R878" s="466" t="e">
        <f t="shared" si="340"/>
        <v>#DIV/0!</v>
      </c>
      <c r="S878" s="389"/>
      <c r="T878" s="12"/>
      <c r="U878" s="25"/>
      <c r="V878" s="15"/>
      <c r="W878" s="490">
        <f t="shared" si="344"/>
        <v>0</v>
      </c>
      <c r="X878" s="21" t="e">
        <f>W878*U878/'Déscriptions des trades'!CK878*'Déscriptions des trades'!B878</f>
        <v>#DIV/0!</v>
      </c>
      <c r="Y878" s="459"/>
      <c r="Z878" s="389"/>
      <c r="AA878" s="23">
        <f t="shared" si="341"/>
        <v>0.1</v>
      </c>
      <c r="AB878" s="17" t="e">
        <f>(AA878*'Déscriptions des trades'!U878*'Déscriptions des trades'!B878/'Déscriptions des trades'!CK878)*'Déscriptions des trades'!W878</f>
        <v>#DIV/0!</v>
      </c>
      <c r="AC878" s="265" t="e">
        <f>AB878*'Déscriptions des trades'!CK878</f>
        <v>#DIV/0!</v>
      </c>
      <c r="AD878" s="266" t="e">
        <f>'Déscriptions des trades'!CK878-AC878</f>
        <v>#DIV/0!</v>
      </c>
      <c r="AE878" s="389"/>
      <c r="AF878" s="399">
        <v>874</v>
      </c>
      <c r="AG878" s="389"/>
      <c r="AH878" s="20"/>
      <c r="AI878" s="303"/>
      <c r="AJ878" s="307"/>
      <c r="AK878" s="161"/>
      <c r="AL878" s="305"/>
      <c r="AM878" s="305"/>
      <c r="AN878" s="162"/>
      <c r="AO878" s="439"/>
      <c r="AP878" s="162"/>
      <c r="AQ878" s="113"/>
      <c r="AR878" s="113"/>
      <c r="AS878" s="384"/>
      <c r="AT878" s="306"/>
      <c r="AU878" s="306"/>
      <c r="AV878" s="160"/>
      <c r="AW878" s="158"/>
      <c r="AX878" s="385"/>
      <c r="AY878" s="453"/>
      <c r="AZ878" s="165"/>
      <c r="BA878" s="301"/>
      <c r="BB878" s="165"/>
      <c r="BC878" s="301"/>
      <c r="BD878" s="165"/>
      <c r="BE878" s="302"/>
      <c r="BF878" s="302"/>
      <c r="BG878" s="165"/>
      <c r="BH878" s="303"/>
      <c r="BI878" s="165"/>
      <c r="BJ878" s="304"/>
      <c r="BK878" s="394"/>
      <c r="BL878" s="302"/>
      <c r="BM878" s="302"/>
      <c r="BN878" s="394"/>
      <c r="BO878" s="302"/>
      <c r="BP878" s="13"/>
      <c r="BQ878" s="302"/>
      <c r="BR878" s="13"/>
      <c r="BS878" s="302"/>
      <c r="BT878" s="13"/>
      <c r="BU878" s="302"/>
      <c r="BV878" s="386"/>
      <c r="BW878" s="303"/>
      <c r="BX878" s="303"/>
      <c r="BY878" s="302"/>
      <c r="BZ878" s="302"/>
      <c r="CA878" s="387"/>
      <c r="CB878" s="395"/>
      <c r="CC878" s="12"/>
      <c r="CD878" s="304"/>
      <c r="CE878" s="14"/>
      <c r="CF878" s="395"/>
      <c r="CG878" s="397"/>
      <c r="CH878" s="300">
        <f t="shared" si="345"/>
        <v>0</v>
      </c>
      <c r="CI878" s="26"/>
      <c r="CJ878" s="17">
        <f t="shared" si="342"/>
        <v>0</v>
      </c>
      <c r="CK878" s="18">
        <f t="shared" si="353"/>
        <v>12.89</v>
      </c>
      <c r="CM878" s="164"/>
      <c r="CN878" s="302"/>
      <c r="CO878" s="13">
        <f t="shared" si="346"/>
        <v>0</v>
      </c>
      <c r="CP878" s="302"/>
      <c r="CQ878" s="13">
        <f t="shared" si="347"/>
        <v>0</v>
      </c>
      <c r="CR878" s="302"/>
      <c r="CS878" s="13">
        <f t="shared" si="348"/>
        <v>0</v>
      </c>
      <c r="CT878" s="302"/>
      <c r="CU878" s="13">
        <f t="shared" si="343"/>
        <v>0</v>
      </c>
      <c r="CV878" s="302"/>
      <c r="CW878" s="13">
        <f t="shared" si="349"/>
        <v>0</v>
      </c>
      <c r="CX878" s="13">
        <f t="shared" si="350"/>
        <v>0</v>
      </c>
      <c r="CY878" s="251">
        <f t="shared" si="351"/>
        <v>0</v>
      </c>
      <c r="CZ878" s="13" t="s">
        <v>29</v>
      </c>
      <c r="DA878" s="13">
        <v>50</v>
      </c>
      <c r="DB878" s="22">
        <f t="shared" si="352"/>
        <v>0</v>
      </c>
      <c r="DD878" s="24"/>
      <c r="DF878" s="163"/>
      <c r="DH878" s="24"/>
      <c r="DI878" s="447"/>
      <c r="DJ878" s="163"/>
    </row>
    <row r="879" spans="1:114" s="7" customFormat="1">
      <c r="A879" s="277">
        <f t="shared" si="336"/>
        <v>50</v>
      </c>
      <c r="B879" s="21" t="e">
        <f>'Calculateur de trading'!I879/C879/W879</f>
        <v>#DIV/0!</v>
      </c>
      <c r="C879" s="278">
        <f t="shared" si="337"/>
        <v>10</v>
      </c>
      <c r="D879" s="278"/>
      <c r="E879" s="273">
        <f t="shared" si="338"/>
        <v>100</v>
      </c>
      <c r="F879" s="271">
        <f t="shared" si="330"/>
        <v>2</v>
      </c>
      <c r="G879" s="271" t="e">
        <f t="shared" si="331"/>
        <v>#DIV/0!</v>
      </c>
      <c r="H879" s="272">
        <f t="shared" si="332"/>
        <v>20</v>
      </c>
      <c r="I879" s="270"/>
      <c r="J879" s="273">
        <f t="shared" si="339"/>
        <v>200</v>
      </c>
      <c r="K879" s="271">
        <f t="shared" si="333"/>
        <v>4</v>
      </c>
      <c r="L879" s="271" t="e">
        <f t="shared" si="334"/>
        <v>#DIV/0!</v>
      </c>
      <c r="M879" s="272">
        <f t="shared" si="335"/>
        <v>40</v>
      </c>
      <c r="N879" s="389"/>
      <c r="O879" s="455" t="e">
        <f>(A879*B879*W879)+(B879*'Calculateur de trading'!H879)</f>
        <v>#DIV/0!</v>
      </c>
      <c r="P879" s="274" t="e">
        <f>O879/'Déscriptions des trades'!CK879</f>
        <v>#DIV/0!</v>
      </c>
      <c r="Q879" s="456" t="e">
        <f>'Déscriptions des trades'!CK879-O879</f>
        <v>#DIV/0!</v>
      </c>
      <c r="R879" s="466" t="e">
        <f t="shared" si="340"/>
        <v>#DIV/0!</v>
      </c>
      <c r="S879" s="389"/>
      <c r="T879" s="12"/>
      <c r="U879" s="25"/>
      <c r="V879" s="15"/>
      <c r="W879" s="490">
        <f t="shared" si="344"/>
        <v>0</v>
      </c>
      <c r="X879" s="21" t="e">
        <f>W879*U879/'Déscriptions des trades'!CK879*'Déscriptions des trades'!B879</f>
        <v>#DIV/0!</v>
      </c>
      <c r="Y879" s="459"/>
      <c r="Z879" s="389"/>
      <c r="AA879" s="23">
        <f t="shared" si="341"/>
        <v>0.1</v>
      </c>
      <c r="AB879" s="17" t="e">
        <f>(AA879*'Déscriptions des trades'!U879*'Déscriptions des trades'!B879/'Déscriptions des trades'!CK879)*'Déscriptions des trades'!W879</f>
        <v>#DIV/0!</v>
      </c>
      <c r="AC879" s="265" t="e">
        <f>AB879*'Déscriptions des trades'!CK879</f>
        <v>#DIV/0!</v>
      </c>
      <c r="AD879" s="266" t="e">
        <f>'Déscriptions des trades'!CK879-AC879</f>
        <v>#DIV/0!</v>
      </c>
      <c r="AE879" s="389"/>
      <c r="AF879" s="399">
        <v>875</v>
      </c>
      <c r="AG879" s="389"/>
      <c r="AH879" s="20"/>
      <c r="AI879" s="303"/>
      <c r="AJ879" s="307"/>
      <c r="AK879" s="161"/>
      <c r="AL879" s="305"/>
      <c r="AM879" s="305"/>
      <c r="AN879" s="162"/>
      <c r="AO879" s="439"/>
      <c r="AP879" s="162"/>
      <c r="AQ879" s="113"/>
      <c r="AR879" s="113"/>
      <c r="AS879" s="384"/>
      <c r="AT879" s="306"/>
      <c r="AU879" s="306"/>
      <c r="AV879" s="160"/>
      <c r="AW879" s="158"/>
      <c r="AX879" s="385"/>
      <c r="AY879" s="453"/>
      <c r="AZ879" s="165"/>
      <c r="BA879" s="301"/>
      <c r="BB879" s="165"/>
      <c r="BC879" s="301"/>
      <c r="BD879" s="165"/>
      <c r="BE879" s="302"/>
      <c r="BF879" s="302"/>
      <c r="BG879" s="165"/>
      <c r="BH879" s="303"/>
      <c r="BI879" s="165"/>
      <c r="BJ879" s="304"/>
      <c r="BK879" s="394"/>
      <c r="BL879" s="302"/>
      <c r="BM879" s="302"/>
      <c r="BN879" s="394"/>
      <c r="BO879" s="302"/>
      <c r="BP879" s="13"/>
      <c r="BQ879" s="302"/>
      <c r="BR879" s="13"/>
      <c r="BS879" s="302"/>
      <c r="BT879" s="13"/>
      <c r="BU879" s="302"/>
      <c r="BV879" s="386"/>
      <c r="BW879" s="303"/>
      <c r="BX879" s="303"/>
      <c r="BY879" s="302"/>
      <c r="BZ879" s="302"/>
      <c r="CA879" s="387"/>
      <c r="CB879" s="395"/>
      <c r="CC879" s="12"/>
      <c r="CD879" s="304"/>
      <c r="CE879" s="14"/>
      <c r="CF879" s="395"/>
      <c r="CG879" s="397"/>
      <c r="CH879" s="300">
        <f t="shared" si="345"/>
        <v>0</v>
      </c>
      <c r="CI879" s="26"/>
      <c r="CJ879" s="17">
        <f t="shared" si="342"/>
        <v>0</v>
      </c>
      <c r="CK879" s="18">
        <f t="shared" si="353"/>
        <v>12.89</v>
      </c>
      <c r="CM879" s="164"/>
      <c r="CN879" s="302"/>
      <c r="CO879" s="13">
        <f t="shared" si="346"/>
        <v>0</v>
      </c>
      <c r="CP879" s="302"/>
      <c r="CQ879" s="13">
        <f t="shared" si="347"/>
        <v>0</v>
      </c>
      <c r="CR879" s="302"/>
      <c r="CS879" s="13">
        <f t="shared" si="348"/>
        <v>0</v>
      </c>
      <c r="CT879" s="302"/>
      <c r="CU879" s="13">
        <f t="shared" si="343"/>
        <v>0</v>
      </c>
      <c r="CV879" s="302"/>
      <c r="CW879" s="13">
        <f t="shared" si="349"/>
        <v>0</v>
      </c>
      <c r="CX879" s="13">
        <f t="shared" si="350"/>
        <v>0</v>
      </c>
      <c r="CY879" s="251">
        <f t="shared" si="351"/>
        <v>0</v>
      </c>
      <c r="CZ879" s="13" t="s">
        <v>29</v>
      </c>
      <c r="DA879" s="13">
        <v>50</v>
      </c>
      <c r="DB879" s="22">
        <f t="shared" si="352"/>
        <v>0</v>
      </c>
      <c r="DD879" s="24"/>
      <c r="DF879" s="163"/>
      <c r="DH879" s="24"/>
      <c r="DI879" s="447"/>
      <c r="DJ879" s="163"/>
    </row>
    <row r="880" spans="1:114" s="7" customFormat="1">
      <c r="A880" s="277">
        <f t="shared" si="336"/>
        <v>50</v>
      </c>
      <c r="B880" s="21" t="e">
        <f>'Calculateur de trading'!I880/C880/W880</f>
        <v>#DIV/0!</v>
      </c>
      <c r="C880" s="278">
        <f t="shared" si="337"/>
        <v>10</v>
      </c>
      <c r="D880" s="426"/>
      <c r="E880" s="273">
        <f t="shared" si="338"/>
        <v>100</v>
      </c>
      <c r="F880" s="271">
        <f t="shared" si="330"/>
        <v>2</v>
      </c>
      <c r="G880" s="271" t="e">
        <f t="shared" si="331"/>
        <v>#DIV/0!</v>
      </c>
      <c r="H880" s="272">
        <f t="shared" si="332"/>
        <v>20</v>
      </c>
      <c r="I880" s="270"/>
      <c r="J880" s="273">
        <f t="shared" si="339"/>
        <v>200</v>
      </c>
      <c r="K880" s="271">
        <f t="shared" si="333"/>
        <v>4</v>
      </c>
      <c r="L880" s="271" t="e">
        <f t="shared" si="334"/>
        <v>#DIV/0!</v>
      </c>
      <c r="M880" s="272">
        <f t="shared" si="335"/>
        <v>40</v>
      </c>
      <c r="N880" s="389"/>
      <c r="O880" s="455" t="e">
        <f>(A880*B880*W880)+(B880*'Calculateur de trading'!H880)</f>
        <v>#DIV/0!</v>
      </c>
      <c r="P880" s="274" t="e">
        <f>O880/'Déscriptions des trades'!CK880</f>
        <v>#DIV/0!</v>
      </c>
      <c r="Q880" s="456" t="e">
        <f>'Déscriptions des trades'!CK880-O880</f>
        <v>#DIV/0!</v>
      </c>
      <c r="R880" s="466" t="e">
        <f t="shared" si="340"/>
        <v>#DIV/0!</v>
      </c>
      <c r="S880" s="389"/>
      <c r="T880" s="12"/>
      <c r="U880" s="25"/>
      <c r="V880" s="15"/>
      <c r="W880" s="490">
        <f t="shared" si="344"/>
        <v>0</v>
      </c>
      <c r="X880" s="21" t="e">
        <f>W880*U880/'Déscriptions des trades'!CK880*'Déscriptions des trades'!B880</f>
        <v>#DIV/0!</v>
      </c>
      <c r="Y880" s="459"/>
      <c r="Z880" s="389"/>
      <c r="AA880" s="23">
        <f t="shared" si="341"/>
        <v>0.1</v>
      </c>
      <c r="AB880" s="17" t="e">
        <f>(AA880*'Déscriptions des trades'!U880*'Déscriptions des trades'!B880/'Déscriptions des trades'!CK880)*'Déscriptions des trades'!W880</f>
        <v>#DIV/0!</v>
      </c>
      <c r="AC880" s="265" t="e">
        <f>AB880*'Déscriptions des trades'!CK880</f>
        <v>#DIV/0!</v>
      </c>
      <c r="AD880" s="266" t="e">
        <f>'Déscriptions des trades'!CK880-AC880</f>
        <v>#DIV/0!</v>
      </c>
      <c r="AE880" s="389"/>
      <c r="AF880" s="399">
        <v>876</v>
      </c>
      <c r="AG880" s="389"/>
      <c r="AH880" s="20"/>
      <c r="AI880" s="303"/>
      <c r="AJ880" s="307"/>
      <c r="AK880" s="161"/>
      <c r="AL880" s="305"/>
      <c r="AM880" s="305"/>
      <c r="AN880" s="162"/>
      <c r="AO880" s="439"/>
      <c r="AP880" s="162"/>
      <c r="AQ880" s="113"/>
      <c r="AR880" s="113"/>
      <c r="AS880" s="384"/>
      <c r="AT880" s="306"/>
      <c r="AU880" s="306"/>
      <c r="AV880" s="160"/>
      <c r="AW880" s="158"/>
      <c r="AX880" s="385"/>
      <c r="AY880" s="453"/>
      <c r="AZ880" s="165"/>
      <c r="BA880" s="301"/>
      <c r="BB880" s="165"/>
      <c r="BC880" s="301"/>
      <c r="BD880" s="165"/>
      <c r="BE880" s="302"/>
      <c r="BF880" s="302"/>
      <c r="BG880" s="165"/>
      <c r="BH880" s="303"/>
      <c r="BI880" s="165"/>
      <c r="BJ880" s="304"/>
      <c r="BK880" s="394"/>
      <c r="BL880" s="302"/>
      <c r="BM880" s="302"/>
      <c r="BN880" s="394"/>
      <c r="BO880" s="302"/>
      <c r="BP880" s="13"/>
      <c r="BQ880" s="302"/>
      <c r="BR880" s="13"/>
      <c r="BS880" s="302"/>
      <c r="BT880" s="13"/>
      <c r="BU880" s="302"/>
      <c r="BV880" s="386"/>
      <c r="BW880" s="303"/>
      <c r="BX880" s="303"/>
      <c r="BY880" s="302"/>
      <c r="BZ880" s="302"/>
      <c r="CA880" s="387"/>
      <c r="CB880" s="395"/>
      <c r="CC880" s="12"/>
      <c r="CD880" s="304"/>
      <c r="CE880" s="14"/>
      <c r="CF880" s="395"/>
      <c r="CG880" s="397"/>
      <c r="CH880" s="300">
        <f t="shared" si="345"/>
        <v>0</v>
      </c>
      <c r="CI880" s="26"/>
      <c r="CJ880" s="17">
        <f t="shared" si="342"/>
        <v>0</v>
      </c>
      <c r="CK880" s="18">
        <f t="shared" si="353"/>
        <v>12.89</v>
      </c>
      <c r="CM880" s="164"/>
      <c r="CN880" s="302"/>
      <c r="CO880" s="13">
        <f t="shared" si="346"/>
        <v>0</v>
      </c>
      <c r="CP880" s="302"/>
      <c r="CQ880" s="13">
        <f t="shared" si="347"/>
        <v>0</v>
      </c>
      <c r="CR880" s="302"/>
      <c r="CS880" s="13">
        <f t="shared" si="348"/>
        <v>0</v>
      </c>
      <c r="CT880" s="302"/>
      <c r="CU880" s="13">
        <f t="shared" si="343"/>
        <v>0</v>
      </c>
      <c r="CV880" s="302"/>
      <c r="CW880" s="13">
        <f t="shared" si="349"/>
        <v>0</v>
      </c>
      <c r="CX880" s="13">
        <f t="shared" si="350"/>
        <v>0</v>
      </c>
      <c r="CY880" s="251">
        <f t="shared" si="351"/>
        <v>0</v>
      </c>
      <c r="CZ880" s="13" t="s">
        <v>29</v>
      </c>
      <c r="DA880" s="13">
        <v>50</v>
      </c>
      <c r="DB880" s="22">
        <f t="shared" si="352"/>
        <v>0</v>
      </c>
      <c r="DD880" s="24"/>
      <c r="DF880" s="163"/>
      <c r="DH880" s="24"/>
      <c r="DI880" s="447"/>
      <c r="DJ880" s="163"/>
    </row>
    <row r="881" spans="1:114" s="7" customFormat="1">
      <c r="A881" s="277">
        <f t="shared" si="336"/>
        <v>50</v>
      </c>
      <c r="B881" s="21" t="e">
        <f>'Calculateur de trading'!I881/C881/W881</f>
        <v>#DIV/0!</v>
      </c>
      <c r="C881" s="278">
        <f t="shared" si="337"/>
        <v>10</v>
      </c>
      <c r="D881" s="426"/>
      <c r="E881" s="273">
        <f t="shared" si="338"/>
        <v>100</v>
      </c>
      <c r="F881" s="271">
        <f t="shared" si="330"/>
        <v>2</v>
      </c>
      <c r="G881" s="271" t="e">
        <f t="shared" si="331"/>
        <v>#DIV/0!</v>
      </c>
      <c r="H881" s="272">
        <f t="shared" si="332"/>
        <v>20</v>
      </c>
      <c r="I881" s="270"/>
      <c r="J881" s="273">
        <f t="shared" si="339"/>
        <v>200</v>
      </c>
      <c r="K881" s="271">
        <f t="shared" si="333"/>
        <v>4</v>
      </c>
      <c r="L881" s="271" t="e">
        <f t="shared" si="334"/>
        <v>#DIV/0!</v>
      </c>
      <c r="M881" s="272">
        <f t="shared" si="335"/>
        <v>40</v>
      </c>
      <c r="N881" s="389"/>
      <c r="O881" s="455" t="e">
        <f>(A881*B881*W881)+(B881*'Calculateur de trading'!H881)</f>
        <v>#DIV/0!</v>
      </c>
      <c r="P881" s="274" t="e">
        <f>O881/'Déscriptions des trades'!CK881</f>
        <v>#DIV/0!</v>
      </c>
      <c r="Q881" s="456" t="e">
        <f>'Déscriptions des trades'!CK881-O881</f>
        <v>#DIV/0!</v>
      </c>
      <c r="R881" s="466" t="e">
        <f t="shared" si="340"/>
        <v>#DIV/0!</v>
      </c>
      <c r="S881" s="389"/>
      <c r="T881" s="12"/>
      <c r="U881" s="25"/>
      <c r="V881" s="15"/>
      <c r="W881" s="490">
        <f t="shared" si="344"/>
        <v>0</v>
      </c>
      <c r="X881" s="21" t="e">
        <f>W881*U881/'Déscriptions des trades'!CK881*'Déscriptions des trades'!B881</f>
        <v>#DIV/0!</v>
      </c>
      <c r="Y881" s="459"/>
      <c r="Z881" s="389"/>
      <c r="AA881" s="23">
        <f t="shared" si="341"/>
        <v>0.1</v>
      </c>
      <c r="AB881" s="17" t="e">
        <f>(AA881*'Déscriptions des trades'!U881*'Déscriptions des trades'!B881/'Déscriptions des trades'!CK881)*'Déscriptions des trades'!W881</f>
        <v>#DIV/0!</v>
      </c>
      <c r="AC881" s="265" t="e">
        <f>AB881*'Déscriptions des trades'!CK881</f>
        <v>#DIV/0!</v>
      </c>
      <c r="AD881" s="266" t="e">
        <f>'Déscriptions des trades'!CK881-AC881</f>
        <v>#DIV/0!</v>
      </c>
      <c r="AE881" s="389"/>
      <c r="AF881" s="399">
        <v>877</v>
      </c>
      <c r="AG881" s="389"/>
      <c r="AH881" s="20"/>
      <c r="AI881" s="303"/>
      <c r="AJ881" s="307"/>
      <c r="AK881" s="161"/>
      <c r="AL881" s="305"/>
      <c r="AM881" s="305"/>
      <c r="AN881" s="162"/>
      <c r="AO881" s="439"/>
      <c r="AP881" s="162"/>
      <c r="AQ881" s="113"/>
      <c r="AR881" s="113"/>
      <c r="AS881" s="384"/>
      <c r="AT881" s="306"/>
      <c r="AU881" s="306"/>
      <c r="AV881" s="160"/>
      <c r="AW881" s="158"/>
      <c r="AX881" s="385"/>
      <c r="AY881" s="453"/>
      <c r="AZ881" s="165"/>
      <c r="BA881" s="301"/>
      <c r="BB881" s="165"/>
      <c r="BC881" s="301"/>
      <c r="BD881" s="165"/>
      <c r="BE881" s="302"/>
      <c r="BF881" s="302"/>
      <c r="BG881" s="165"/>
      <c r="BH881" s="303"/>
      <c r="BI881" s="165"/>
      <c r="BJ881" s="304"/>
      <c r="BK881" s="394"/>
      <c r="BL881" s="302"/>
      <c r="BM881" s="302"/>
      <c r="BN881" s="394"/>
      <c r="BO881" s="302"/>
      <c r="BP881" s="13"/>
      <c r="BQ881" s="302"/>
      <c r="BR881" s="13"/>
      <c r="BS881" s="302"/>
      <c r="BT881" s="13"/>
      <c r="BU881" s="302"/>
      <c r="BV881" s="386"/>
      <c r="BW881" s="303"/>
      <c r="BX881" s="303"/>
      <c r="BY881" s="302"/>
      <c r="BZ881" s="302"/>
      <c r="CA881" s="387"/>
      <c r="CB881" s="395"/>
      <c r="CC881" s="12"/>
      <c r="CD881" s="304"/>
      <c r="CE881" s="14"/>
      <c r="CF881" s="395"/>
      <c r="CG881" s="397"/>
      <c r="CH881" s="300">
        <f t="shared" si="345"/>
        <v>0</v>
      </c>
      <c r="CI881" s="26"/>
      <c r="CJ881" s="17">
        <f t="shared" si="342"/>
        <v>0</v>
      </c>
      <c r="CK881" s="18">
        <f t="shared" si="353"/>
        <v>12.89</v>
      </c>
      <c r="CM881" s="164"/>
      <c r="CN881" s="302"/>
      <c r="CO881" s="13">
        <f t="shared" si="346"/>
        <v>0</v>
      </c>
      <c r="CP881" s="302"/>
      <c r="CQ881" s="13">
        <f t="shared" si="347"/>
        <v>0</v>
      </c>
      <c r="CR881" s="302"/>
      <c r="CS881" s="13">
        <f t="shared" si="348"/>
        <v>0</v>
      </c>
      <c r="CT881" s="302"/>
      <c r="CU881" s="13">
        <f t="shared" si="343"/>
        <v>0</v>
      </c>
      <c r="CV881" s="302"/>
      <c r="CW881" s="13">
        <f t="shared" si="349"/>
        <v>0</v>
      </c>
      <c r="CX881" s="13">
        <f t="shared" si="350"/>
        <v>0</v>
      </c>
      <c r="CY881" s="251">
        <f t="shared" si="351"/>
        <v>0</v>
      </c>
      <c r="CZ881" s="13" t="s">
        <v>29</v>
      </c>
      <c r="DA881" s="13">
        <v>50</v>
      </c>
      <c r="DB881" s="22">
        <f t="shared" si="352"/>
        <v>0</v>
      </c>
      <c r="DD881" s="24"/>
      <c r="DF881" s="163"/>
      <c r="DH881" s="24"/>
      <c r="DI881" s="447"/>
      <c r="DJ881" s="163"/>
    </row>
    <row r="882" spans="1:114" s="7" customFormat="1">
      <c r="A882" s="277">
        <f t="shared" si="336"/>
        <v>50</v>
      </c>
      <c r="B882" s="21" t="e">
        <f>'Calculateur de trading'!I882/C882/W882</f>
        <v>#DIV/0!</v>
      </c>
      <c r="C882" s="278">
        <f t="shared" si="337"/>
        <v>10</v>
      </c>
      <c r="D882" s="278"/>
      <c r="E882" s="273">
        <f t="shared" si="338"/>
        <v>100</v>
      </c>
      <c r="F882" s="271">
        <f t="shared" si="330"/>
        <v>2</v>
      </c>
      <c r="G882" s="271" t="e">
        <f t="shared" si="331"/>
        <v>#DIV/0!</v>
      </c>
      <c r="H882" s="272">
        <f t="shared" si="332"/>
        <v>20</v>
      </c>
      <c r="I882" s="270"/>
      <c r="J882" s="273">
        <f t="shared" si="339"/>
        <v>200</v>
      </c>
      <c r="K882" s="271">
        <f t="shared" si="333"/>
        <v>4</v>
      </c>
      <c r="L882" s="271" t="e">
        <f t="shared" si="334"/>
        <v>#DIV/0!</v>
      </c>
      <c r="M882" s="272">
        <f t="shared" si="335"/>
        <v>40</v>
      </c>
      <c r="N882" s="389"/>
      <c r="O882" s="455" t="e">
        <f>(A882*B882*W882)+(B882*'Calculateur de trading'!H882)</f>
        <v>#DIV/0!</v>
      </c>
      <c r="P882" s="274" t="e">
        <f>O882/'Déscriptions des trades'!CK882</f>
        <v>#DIV/0!</v>
      </c>
      <c r="Q882" s="456" t="e">
        <f>'Déscriptions des trades'!CK882-O882</f>
        <v>#DIV/0!</v>
      </c>
      <c r="R882" s="466" t="e">
        <f t="shared" si="340"/>
        <v>#DIV/0!</v>
      </c>
      <c r="S882" s="389"/>
      <c r="T882" s="12"/>
      <c r="U882" s="25"/>
      <c r="V882" s="15"/>
      <c r="W882" s="490">
        <f t="shared" si="344"/>
        <v>0</v>
      </c>
      <c r="X882" s="21" t="e">
        <f>W882*U882/'Déscriptions des trades'!CK882*'Déscriptions des trades'!B882</f>
        <v>#DIV/0!</v>
      </c>
      <c r="Y882" s="459"/>
      <c r="Z882" s="389"/>
      <c r="AA882" s="23">
        <f t="shared" si="341"/>
        <v>0.1</v>
      </c>
      <c r="AB882" s="17" t="e">
        <f>(AA882*'Déscriptions des trades'!U882*'Déscriptions des trades'!B882/'Déscriptions des trades'!CK882)*'Déscriptions des trades'!W882</f>
        <v>#DIV/0!</v>
      </c>
      <c r="AC882" s="265" t="e">
        <f>AB882*'Déscriptions des trades'!CK882</f>
        <v>#DIV/0!</v>
      </c>
      <c r="AD882" s="266" t="e">
        <f>'Déscriptions des trades'!CK882-AC882</f>
        <v>#DIV/0!</v>
      </c>
      <c r="AE882" s="389"/>
      <c r="AF882" s="399">
        <v>878</v>
      </c>
      <c r="AG882" s="389"/>
      <c r="AH882" s="20"/>
      <c r="AI882" s="303"/>
      <c r="AJ882" s="307"/>
      <c r="AK882" s="161"/>
      <c r="AL882" s="305"/>
      <c r="AM882" s="305"/>
      <c r="AN882" s="162"/>
      <c r="AO882" s="439"/>
      <c r="AP882" s="162"/>
      <c r="AQ882" s="113"/>
      <c r="AR882" s="113"/>
      <c r="AS882" s="384"/>
      <c r="AT882" s="306"/>
      <c r="AU882" s="306"/>
      <c r="AV882" s="160"/>
      <c r="AW882" s="158"/>
      <c r="AX882" s="385"/>
      <c r="AY882" s="453"/>
      <c r="AZ882" s="165"/>
      <c r="BA882" s="301"/>
      <c r="BB882" s="165"/>
      <c r="BC882" s="301"/>
      <c r="BD882" s="165"/>
      <c r="BE882" s="302"/>
      <c r="BF882" s="302"/>
      <c r="BG882" s="165"/>
      <c r="BH882" s="303"/>
      <c r="BI882" s="165"/>
      <c r="BJ882" s="304"/>
      <c r="BK882" s="394"/>
      <c r="BL882" s="302"/>
      <c r="BM882" s="302"/>
      <c r="BN882" s="394"/>
      <c r="BO882" s="302"/>
      <c r="BP882" s="13"/>
      <c r="BQ882" s="302"/>
      <c r="BR882" s="13"/>
      <c r="BS882" s="302"/>
      <c r="BT882" s="13"/>
      <c r="BU882" s="302"/>
      <c r="BV882" s="386"/>
      <c r="BW882" s="303"/>
      <c r="BX882" s="303"/>
      <c r="BY882" s="302"/>
      <c r="BZ882" s="302"/>
      <c r="CA882" s="387"/>
      <c r="CB882" s="395"/>
      <c r="CC882" s="12"/>
      <c r="CD882" s="304"/>
      <c r="CE882" s="14"/>
      <c r="CF882" s="395"/>
      <c r="CG882" s="397"/>
      <c r="CH882" s="300">
        <f t="shared" si="345"/>
        <v>0</v>
      </c>
      <c r="CI882" s="26"/>
      <c r="CJ882" s="17">
        <f t="shared" si="342"/>
        <v>0</v>
      </c>
      <c r="CK882" s="18">
        <f t="shared" si="353"/>
        <v>12.89</v>
      </c>
      <c r="CM882" s="164"/>
      <c r="CN882" s="302"/>
      <c r="CO882" s="13">
        <f t="shared" si="346"/>
        <v>0</v>
      </c>
      <c r="CP882" s="302"/>
      <c r="CQ882" s="13">
        <f t="shared" si="347"/>
        <v>0</v>
      </c>
      <c r="CR882" s="302"/>
      <c r="CS882" s="13">
        <f t="shared" si="348"/>
        <v>0</v>
      </c>
      <c r="CT882" s="302"/>
      <c r="CU882" s="13">
        <f t="shared" si="343"/>
        <v>0</v>
      </c>
      <c r="CV882" s="302"/>
      <c r="CW882" s="13">
        <f t="shared" si="349"/>
        <v>0</v>
      </c>
      <c r="CX882" s="13">
        <f t="shared" si="350"/>
        <v>0</v>
      </c>
      <c r="CY882" s="251">
        <f t="shared" si="351"/>
        <v>0</v>
      </c>
      <c r="CZ882" s="13" t="s">
        <v>29</v>
      </c>
      <c r="DA882" s="13">
        <v>50</v>
      </c>
      <c r="DB882" s="22">
        <f t="shared" si="352"/>
        <v>0</v>
      </c>
      <c r="DD882" s="24"/>
      <c r="DF882" s="163"/>
      <c r="DH882" s="24"/>
      <c r="DI882" s="447"/>
      <c r="DJ882" s="163"/>
    </row>
    <row r="883" spans="1:114" s="7" customFormat="1">
      <c r="A883" s="277">
        <f t="shared" si="336"/>
        <v>50</v>
      </c>
      <c r="B883" s="21" t="e">
        <f>'Calculateur de trading'!I883/C883/W883</f>
        <v>#DIV/0!</v>
      </c>
      <c r="C883" s="278">
        <f t="shared" si="337"/>
        <v>10</v>
      </c>
      <c r="D883" s="426"/>
      <c r="E883" s="273">
        <f t="shared" si="338"/>
        <v>100</v>
      </c>
      <c r="F883" s="271">
        <f t="shared" si="330"/>
        <v>2</v>
      </c>
      <c r="G883" s="271" t="e">
        <f t="shared" si="331"/>
        <v>#DIV/0!</v>
      </c>
      <c r="H883" s="272">
        <f t="shared" si="332"/>
        <v>20</v>
      </c>
      <c r="I883" s="270"/>
      <c r="J883" s="273">
        <f t="shared" si="339"/>
        <v>200</v>
      </c>
      <c r="K883" s="271">
        <f t="shared" si="333"/>
        <v>4</v>
      </c>
      <c r="L883" s="271" t="e">
        <f t="shared" si="334"/>
        <v>#DIV/0!</v>
      </c>
      <c r="M883" s="272">
        <f t="shared" si="335"/>
        <v>40</v>
      </c>
      <c r="N883" s="389"/>
      <c r="O883" s="455" t="e">
        <f>(A883*B883*W883)+(B883*'Calculateur de trading'!H883)</f>
        <v>#DIV/0!</v>
      </c>
      <c r="P883" s="274" t="e">
        <f>O883/'Déscriptions des trades'!CK883</f>
        <v>#DIV/0!</v>
      </c>
      <c r="Q883" s="456" t="e">
        <f>'Déscriptions des trades'!CK883-O883</f>
        <v>#DIV/0!</v>
      </c>
      <c r="R883" s="466" t="e">
        <f t="shared" si="340"/>
        <v>#DIV/0!</v>
      </c>
      <c r="S883" s="389"/>
      <c r="T883" s="12"/>
      <c r="U883" s="25"/>
      <c r="V883" s="15"/>
      <c r="W883" s="490">
        <f t="shared" si="344"/>
        <v>0</v>
      </c>
      <c r="X883" s="21" t="e">
        <f>W883*U883/'Déscriptions des trades'!CK883*'Déscriptions des trades'!B883</f>
        <v>#DIV/0!</v>
      </c>
      <c r="Y883" s="459"/>
      <c r="Z883" s="389"/>
      <c r="AA883" s="23">
        <f t="shared" si="341"/>
        <v>0.1</v>
      </c>
      <c r="AB883" s="17" t="e">
        <f>(AA883*'Déscriptions des trades'!U883*'Déscriptions des trades'!B883/'Déscriptions des trades'!CK883)*'Déscriptions des trades'!W883</f>
        <v>#DIV/0!</v>
      </c>
      <c r="AC883" s="265" t="e">
        <f>AB883*'Déscriptions des trades'!CK883</f>
        <v>#DIV/0!</v>
      </c>
      <c r="AD883" s="266" t="e">
        <f>'Déscriptions des trades'!CK883-AC883</f>
        <v>#DIV/0!</v>
      </c>
      <c r="AE883" s="389"/>
      <c r="AF883" s="399">
        <v>879</v>
      </c>
      <c r="AG883" s="389"/>
      <c r="AH883" s="20"/>
      <c r="AI883" s="303"/>
      <c r="AJ883" s="307"/>
      <c r="AK883" s="161"/>
      <c r="AL883" s="305"/>
      <c r="AM883" s="305"/>
      <c r="AN883" s="162"/>
      <c r="AO883" s="439"/>
      <c r="AP883" s="162"/>
      <c r="AQ883" s="113"/>
      <c r="AR883" s="113"/>
      <c r="AS883" s="384"/>
      <c r="AT883" s="306"/>
      <c r="AU883" s="306"/>
      <c r="AV883" s="160"/>
      <c r="AW883" s="158"/>
      <c r="AX883" s="385"/>
      <c r="AY883" s="453"/>
      <c r="AZ883" s="165"/>
      <c r="BA883" s="301"/>
      <c r="BB883" s="165"/>
      <c r="BC883" s="301"/>
      <c r="BD883" s="165"/>
      <c r="BE883" s="302"/>
      <c r="BF883" s="302"/>
      <c r="BG883" s="165"/>
      <c r="BH883" s="303"/>
      <c r="BI883" s="165"/>
      <c r="BJ883" s="304"/>
      <c r="BK883" s="394"/>
      <c r="BL883" s="302"/>
      <c r="BM883" s="302"/>
      <c r="BN883" s="394"/>
      <c r="BO883" s="302"/>
      <c r="BP883" s="13"/>
      <c r="BQ883" s="302"/>
      <c r="BR883" s="13"/>
      <c r="BS883" s="302"/>
      <c r="BT883" s="13"/>
      <c r="BU883" s="302"/>
      <c r="BV883" s="386"/>
      <c r="BW883" s="303"/>
      <c r="BX883" s="303"/>
      <c r="BY883" s="302"/>
      <c r="BZ883" s="302"/>
      <c r="CA883" s="387"/>
      <c r="CB883" s="395"/>
      <c r="CC883" s="12"/>
      <c r="CD883" s="304"/>
      <c r="CE883" s="14"/>
      <c r="CF883" s="395"/>
      <c r="CG883" s="397"/>
      <c r="CH883" s="300">
        <f t="shared" si="345"/>
        <v>0</v>
      </c>
      <c r="CI883" s="26"/>
      <c r="CJ883" s="17">
        <f t="shared" si="342"/>
        <v>0</v>
      </c>
      <c r="CK883" s="18">
        <f t="shared" si="353"/>
        <v>12.89</v>
      </c>
      <c r="CM883" s="164"/>
      <c r="CN883" s="302"/>
      <c r="CO883" s="13">
        <f t="shared" si="346"/>
        <v>0</v>
      </c>
      <c r="CP883" s="302"/>
      <c r="CQ883" s="13">
        <f t="shared" si="347"/>
        <v>0</v>
      </c>
      <c r="CR883" s="302"/>
      <c r="CS883" s="13">
        <f t="shared" si="348"/>
        <v>0</v>
      </c>
      <c r="CT883" s="302"/>
      <c r="CU883" s="13">
        <f t="shared" si="343"/>
        <v>0</v>
      </c>
      <c r="CV883" s="302"/>
      <c r="CW883" s="13">
        <f t="shared" si="349"/>
        <v>0</v>
      </c>
      <c r="CX883" s="13">
        <f t="shared" si="350"/>
        <v>0</v>
      </c>
      <c r="CY883" s="251">
        <f t="shared" si="351"/>
        <v>0</v>
      </c>
      <c r="CZ883" s="13" t="s">
        <v>29</v>
      </c>
      <c r="DA883" s="13">
        <v>50</v>
      </c>
      <c r="DB883" s="22">
        <f t="shared" si="352"/>
        <v>0</v>
      </c>
      <c r="DD883" s="24"/>
      <c r="DF883" s="163"/>
      <c r="DH883" s="24"/>
      <c r="DI883" s="447"/>
      <c r="DJ883" s="163"/>
    </row>
    <row r="884" spans="1:114" s="7" customFormat="1">
      <c r="A884" s="277">
        <f t="shared" si="336"/>
        <v>50</v>
      </c>
      <c r="B884" s="21" t="e">
        <f>'Calculateur de trading'!I884/C884/W884</f>
        <v>#DIV/0!</v>
      </c>
      <c r="C884" s="278">
        <f t="shared" si="337"/>
        <v>10</v>
      </c>
      <c r="D884" s="278"/>
      <c r="E884" s="273">
        <f t="shared" si="338"/>
        <v>100</v>
      </c>
      <c r="F884" s="271">
        <f t="shared" si="330"/>
        <v>2</v>
      </c>
      <c r="G884" s="271" t="e">
        <f t="shared" si="331"/>
        <v>#DIV/0!</v>
      </c>
      <c r="H884" s="272">
        <f t="shared" si="332"/>
        <v>20</v>
      </c>
      <c r="I884" s="270"/>
      <c r="J884" s="273">
        <f t="shared" si="339"/>
        <v>200</v>
      </c>
      <c r="K884" s="271">
        <f t="shared" si="333"/>
        <v>4</v>
      </c>
      <c r="L884" s="271" t="e">
        <f t="shared" si="334"/>
        <v>#DIV/0!</v>
      </c>
      <c r="M884" s="272">
        <f t="shared" si="335"/>
        <v>40</v>
      </c>
      <c r="N884" s="389"/>
      <c r="O884" s="455" t="e">
        <f>(A884*B884*W884)+(B884*'Calculateur de trading'!H884)</f>
        <v>#DIV/0!</v>
      </c>
      <c r="P884" s="274" t="e">
        <f>O884/'Déscriptions des trades'!CK884</f>
        <v>#DIV/0!</v>
      </c>
      <c r="Q884" s="456" t="e">
        <f>'Déscriptions des trades'!CK884-O884</f>
        <v>#DIV/0!</v>
      </c>
      <c r="R884" s="466" t="e">
        <f t="shared" si="340"/>
        <v>#DIV/0!</v>
      </c>
      <c r="S884" s="389"/>
      <c r="T884" s="12"/>
      <c r="U884" s="25"/>
      <c r="V884" s="15"/>
      <c r="W884" s="490">
        <f t="shared" si="344"/>
        <v>0</v>
      </c>
      <c r="X884" s="21" t="e">
        <f>W884*U884/'Déscriptions des trades'!CK884*'Déscriptions des trades'!B884</f>
        <v>#DIV/0!</v>
      </c>
      <c r="Y884" s="459"/>
      <c r="Z884" s="389"/>
      <c r="AA884" s="23">
        <f t="shared" si="341"/>
        <v>0.1</v>
      </c>
      <c r="AB884" s="17" t="e">
        <f>(AA884*'Déscriptions des trades'!U884*'Déscriptions des trades'!B884/'Déscriptions des trades'!CK884)*'Déscriptions des trades'!W884</f>
        <v>#DIV/0!</v>
      </c>
      <c r="AC884" s="265" t="e">
        <f>AB884*'Déscriptions des trades'!CK884</f>
        <v>#DIV/0!</v>
      </c>
      <c r="AD884" s="266" t="e">
        <f>'Déscriptions des trades'!CK884-AC884</f>
        <v>#DIV/0!</v>
      </c>
      <c r="AE884" s="389"/>
      <c r="AF884" s="399">
        <v>880</v>
      </c>
      <c r="AG884" s="389"/>
      <c r="AH884" s="20"/>
      <c r="AI884" s="303"/>
      <c r="AJ884" s="307"/>
      <c r="AK884" s="161"/>
      <c r="AL884" s="305"/>
      <c r="AM884" s="305"/>
      <c r="AN884" s="162"/>
      <c r="AO884" s="439"/>
      <c r="AP884" s="162"/>
      <c r="AQ884" s="113"/>
      <c r="AR884" s="113"/>
      <c r="AS884" s="384"/>
      <c r="AT884" s="306"/>
      <c r="AU884" s="306"/>
      <c r="AV884" s="160"/>
      <c r="AW884" s="158"/>
      <c r="AX884" s="385"/>
      <c r="AY884" s="453"/>
      <c r="AZ884" s="165"/>
      <c r="BA884" s="301"/>
      <c r="BB884" s="165"/>
      <c r="BC884" s="301"/>
      <c r="BD884" s="165"/>
      <c r="BE884" s="302"/>
      <c r="BF884" s="302"/>
      <c r="BG884" s="165"/>
      <c r="BH884" s="303"/>
      <c r="BI884" s="165"/>
      <c r="BJ884" s="304"/>
      <c r="BK884" s="394"/>
      <c r="BL884" s="302"/>
      <c r="BM884" s="302"/>
      <c r="BN884" s="394"/>
      <c r="BO884" s="302"/>
      <c r="BP884" s="13"/>
      <c r="BQ884" s="302"/>
      <c r="BR884" s="13"/>
      <c r="BS884" s="302"/>
      <c r="BT884" s="13"/>
      <c r="BU884" s="302"/>
      <c r="BV884" s="386"/>
      <c r="BW884" s="303"/>
      <c r="BX884" s="303"/>
      <c r="BY884" s="302"/>
      <c r="BZ884" s="302"/>
      <c r="CA884" s="387"/>
      <c r="CB884" s="395"/>
      <c r="CC884" s="12"/>
      <c r="CD884" s="304"/>
      <c r="CE884" s="14"/>
      <c r="CF884" s="395"/>
      <c r="CG884" s="397"/>
      <c r="CH884" s="300">
        <f t="shared" si="345"/>
        <v>0</v>
      </c>
      <c r="CI884" s="26"/>
      <c r="CJ884" s="17">
        <f t="shared" si="342"/>
        <v>0</v>
      </c>
      <c r="CK884" s="18">
        <f t="shared" si="353"/>
        <v>12.89</v>
      </c>
      <c r="CM884" s="164"/>
      <c r="CN884" s="302"/>
      <c r="CO884" s="13">
        <f t="shared" si="346"/>
        <v>0</v>
      </c>
      <c r="CP884" s="302"/>
      <c r="CQ884" s="13">
        <f t="shared" si="347"/>
        <v>0</v>
      </c>
      <c r="CR884" s="302"/>
      <c r="CS884" s="13">
        <f t="shared" si="348"/>
        <v>0</v>
      </c>
      <c r="CT884" s="302"/>
      <c r="CU884" s="13">
        <f t="shared" si="343"/>
        <v>0</v>
      </c>
      <c r="CV884" s="302"/>
      <c r="CW884" s="13">
        <f t="shared" si="349"/>
        <v>0</v>
      </c>
      <c r="CX884" s="13">
        <f t="shared" si="350"/>
        <v>0</v>
      </c>
      <c r="CY884" s="251">
        <f t="shared" si="351"/>
        <v>0</v>
      </c>
      <c r="CZ884" s="13" t="s">
        <v>29</v>
      </c>
      <c r="DA884" s="13">
        <v>50</v>
      </c>
      <c r="DB884" s="22">
        <f t="shared" si="352"/>
        <v>0</v>
      </c>
      <c r="DD884" s="24"/>
      <c r="DF884" s="163"/>
      <c r="DH884" s="24"/>
      <c r="DI884" s="447"/>
      <c r="DJ884" s="163"/>
    </row>
    <row r="885" spans="1:114" s="7" customFormat="1">
      <c r="A885" s="277">
        <f t="shared" si="336"/>
        <v>50</v>
      </c>
      <c r="B885" s="21" t="e">
        <f>'Calculateur de trading'!I885/C885/W885</f>
        <v>#DIV/0!</v>
      </c>
      <c r="C885" s="278">
        <f t="shared" si="337"/>
        <v>10</v>
      </c>
      <c r="D885" s="426"/>
      <c r="E885" s="273">
        <f t="shared" si="338"/>
        <v>100</v>
      </c>
      <c r="F885" s="271">
        <f t="shared" si="330"/>
        <v>2</v>
      </c>
      <c r="G885" s="271" t="e">
        <f t="shared" si="331"/>
        <v>#DIV/0!</v>
      </c>
      <c r="H885" s="272">
        <f t="shared" si="332"/>
        <v>20</v>
      </c>
      <c r="I885" s="270"/>
      <c r="J885" s="273">
        <f t="shared" si="339"/>
        <v>200</v>
      </c>
      <c r="K885" s="271">
        <f t="shared" si="333"/>
        <v>4</v>
      </c>
      <c r="L885" s="271" t="e">
        <f t="shared" si="334"/>
        <v>#DIV/0!</v>
      </c>
      <c r="M885" s="272">
        <f t="shared" si="335"/>
        <v>40</v>
      </c>
      <c r="N885" s="389"/>
      <c r="O885" s="455" t="e">
        <f>(A885*B885*W885)+(B885*'Calculateur de trading'!H885)</f>
        <v>#DIV/0!</v>
      </c>
      <c r="P885" s="274" t="e">
        <f>O885/'Déscriptions des trades'!CK885</f>
        <v>#DIV/0!</v>
      </c>
      <c r="Q885" s="456" t="e">
        <f>'Déscriptions des trades'!CK885-O885</f>
        <v>#DIV/0!</v>
      </c>
      <c r="R885" s="466" t="e">
        <f t="shared" si="340"/>
        <v>#DIV/0!</v>
      </c>
      <c r="S885" s="389"/>
      <c r="T885" s="12"/>
      <c r="U885" s="25"/>
      <c r="V885" s="15"/>
      <c r="W885" s="490">
        <f t="shared" si="344"/>
        <v>0</v>
      </c>
      <c r="X885" s="21" t="e">
        <f>W885*U885/'Déscriptions des trades'!CK885*'Déscriptions des trades'!B885</f>
        <v>#DIV/0!</v>
      </c>
      <c r="Y885" s="459"/>
      <c r="Z885" s="389"/>
      <c r="AA885" s="23">
        <f t="shared" si="341"/>
        <v>0.1</v>
      </c>
      <c r="AB885" s="17" t="e">
        <f>(AA885*'Déscriptions des trades'!U885*'Déscriptions des trades'!B885/'Déscriptions des trades'!CK885)*'Déscriptions des trades'!W885</f>
        <v>#DIV/0!</v>
      </c>
      <c r="AC885" s="265" t="e">
        <f>AB885*'Déscriptions des trades'!CK885</f>
        <v>#DIV/0!</v>
      </c>
      <c r="AD885" s="266" t="e">
        <f>'Déscriptions des trades'!CK885-AC885</f>
        <v>#DIV/0!</v>
      </c>
      <c r="AE885" s="389"/>
      <c r="AF885" s="399">
        <v>881</v>
      </c>
      <c r="AG885" s="389"/>
      <c r="AH885" s="20"/>
      <c r="AI885" s="303"/>
      <c r="AJ885" s="307"/>
      <c r="AK885" s="161"/>
      <c r="AL885" s="305"/>
      <c r="AM885" s="305"/>
      <c r="AN885" s="162"/>
      <c r="AO885" s="439"/>
      <c r="AP885" s="162"/>
      <c r="AQ885" s="113"/>
      <c r="AR885" s="113"/>
      <c r="AS885" s="384"/>
      <c r="AT885" s="306"/>
      <c r="AU885" s="306"/>
      <c r="AV885" s="160"/>
      <c r="AW885" s="158"/>
      <c r="AX885" s="385"/>
      <c r="AY885" s="453"/>
      <c r="AZ885" s="165"/>
      <c r="BA885" s="301"/>
      <c r="BB885" s="165"/>
      <c r="BC885" s="301"/>
      <c r="BD885" s="165"/>
      <c r="BE885" s="302"/>
      <c r="BF885" s="302"/>
      <c r="BG885" s="165"/>
      <c r="BH885" s="303"/>
      <c r="BI885" s="165"/>
      <c r="BJ885" s="304"/>
      <c r="BK885" s="394"/>
      <c r="BL885" s="302"/>
      <c r="BM885" s="302"/>
      <c r="BN885" s="394"/>
      <c r="BO885" s="302"/>
      <c r="BP885" s="13"/>
      <c r="BQ885" s="302"/>
      <c r="BR885" s="13"/>
      <c r="BS885" s="302"/>
      <c r="BT885" s="13"/>
      <c r="BU885" s="302"/>
      <c r="BV885" s="386"/>
      <c r="BW885" s="303"/>
      <c r="BX885" s="303"/>
      <c r="BY885" s="302"/>
      <c r="BZ885" s="302"/>
      <c r="CA885" s="387"/>
      <c r="CB885" s="395"/>
      <c r="CC885" s="12"/>
      <c r="CD885" s="304"/>
      <c r="CE885" s="14"/>
      <c r="CF885" s="395"/>
      <c r="CG885" s="397"/>
      <c r="CH885" s="300">
        <f t="shared" si="345"/>
        <v>0</v>
      </c>
      <c r="CI885" s="26"/>
      <c r="CJ885" s="17">
        <f t="shared" si="342"/>
        <v>0</v>
      </c>
      <c r="CK885" s="18">
        <f t="shared" si="353"/>
        <v>12.89</v>
      </c>
      <c r="CM885" s="164"/>
      <c r="CN885" s="302"/>
      <c r="CO885" s="13">
        <f t="shared" si="346"/>
        <v>0</v>
      </c>
      <c r="CP885" s="302"/>
      <c r="CQ885" s="13">
        <f t="shared" si="347"/>
        <v>0</v>
      </c>
      <c r="CR885" s="302"/>
      <c r="CS885" s="13">
        <f t="shared" si="348"/>
        <v>0</v>
      </c>
      <c r="CT885" s="302"/>
      <c r="CU885" s="13">
        <f t="shared" si="343"/>
        <v>0</v>
      </c>
      <c r="CV885" s="302"/>
      <c r="CW885" s="13">
        <f t="shared" si="349"/>
        <v>0</v>
      </c>
      <c r="CX885" s="13">
        <f t="shared" si="350"/>
        <v>0</v>
      </c>
      <c r="CY885" s="251">
        <f t="shared" si="351"/>
        <v>0</v>
      </c>
      <c r="CZ885" s="13" t="s">
        <v>29</v>
      </c>
      <c r="DA885" s="13">
        <v>50</v>
      </c>
      <c r="DB885" s="22">
        <f t="shared" si="352"/>
        <v>0</v>
      </c>
      <c r="DD885" s="24"/>
      <c r="DF885" s="163"/>
      <c r="DH885" s="24"/>
      <c r="DI885" s="447"/>
      <c r="DJ885" s="163"/>
    </row>
    <row r="886" spans="1:114" s="7" customFormat="1">
      <c r="A886" s="277">
        <f t="shared" si="336"/>
        <v>50</v>
      </c>
      <c r="B886" s="21" t="e">
        <f>'Calculateur de trading'!I886/C886/W886</f>
        <v>#DIV/0!</v>
      </c>
      <c r="C886" s="278">
        <f t="shared" si="337"/>
        <v>10</v>
      </c>
      <c r="D886" s="278"/>
      <c r="E886" s="273">
        <f t="shared" si="338"/>
        <v>100</v>
      </c>
      <c r="F886" s="271">
        <f t="shared" si="330"/>
        <v>2</v>
      </c>
      <c r="G886" s="271" t="e">
        <f t="shared" si="331"/>
        <v>#DIV/0!</v>
      </c>
      <c r="H886" s="272">
        <f t="shared" si="332"/>
        <v>20</v>
      </c>
      <c r="I886" s="270"/>
      <c r="J886" s="273">
        <f t="shared" si="339"/>
        <v>200</v>
      </c>
      <c r="K886" s="271">
        <f t="shared" si="333"/>
        <v>4</v>
      </c>
      <c r="L886" s="271" t="e">
        <f t="shared" si="334"/>
        <v>#DIV/0!</v>
      </c>
      <c r="M886" s="272">
        <f t="shared" si="335"/>
        <v>40</v>
      </c>
      <c r="N886" s="389"/>
      <c r="O886" s="455" t="e">
        <f>(A886*B886*W886)+(B886*'Calculateur de trading'!H886)</f>
        <v>#DIV/0!</v>
      </c>
      <c r="P886" s="274" t="e">
        <f>O886/'Déscriptions des trades'!CK886</f>
        <v>#DIV/0!</v>
      </c>
      <c r="Q886" s="456" t="e">
        <f>'Déscriptions des trades'!CK886-O886</f>
        <v>#DIV/0!</v>
      </c>
      <c r="R886" s="466" t="e">
        <f t="shared" si="340"/>
        <v>#DIV/0!</v>
      </c>
      <c r="S886" s="389"/>
      <c r="T886" s="12"/>
      <c r="U886" s="25"/>
      <c r="V886" s="15"/>
      <c r="W886" s="490">
        <f t="shared" si="344"/>
        <v>0</v>
      </c>
      <c r="X886" s="21" t="e">
        <f>W886*U886/'Déscriptions des trades'!CK886*'Déscriptions des trades'!B886</f>
        <v>#DIV/0!</v>
      </c>
      <c r="Y886" s="459"/>
      <c r="Z886" s="389"/>
      <c r="AA886" s="23">
        <f t="shared" si="341"/>
        <v>0.1</v>
      </c>
      <c r="AB886" s="17" t="e">
        <f>(AA886*'Déscriptions des trades'!U886*'Déscriptions des trades'!B886/'Déscriptions des trades'!CK886)*'Déscriptions des trades'!W886</f>
        <v>#DIV/0!</v>
      </c>
      <c r="AC886" s="265" t="e">
        <f>AB886*'Déscriptions des trades'!CK886</f>
        <v>#DIV/0!</v>
      </c>
      <c r="AD886" s="266" t="e">
        <f>'Déscriptions des trades'!CK886-AC886</f>
        <v>#DIV/0!</v>
      </c>
      <c r="AE886" s="389"/>
      <c r="AF886" s="399">
        <v>882</v>
      </c>
      <c r="AG886" s="389"/>
      <c r="AH886" s="20"/>
      <c r="AI886" s="303"/>
      <c r="AJ886" s="307"/>
      <c r="AK886" s="161"/>
      <c r="AL886" s="305"/>
      <c r="AM886" s="305"/>
      <c r="AN886" s="162"/>
      <c r="AO886" s="439"/>
      <c r="AP886" s="162"/>
      <c r="AQ886" s="113"/>
      <c r="AR886" s="113"/>
      <c r="AS886" s="384"/>
      <c r="AT886" s="306"/>
      <c r="AU886" s="306"/>
      <c r="AV886" s="160"/>
      <c r="AW886" s="158"/>
      <c r="AX886" s="385"/>
      <c r="AY886" s="453"/>
      <c r="AZ886" s="165"/>
      <c r="BA886" s="301"/>
      <c r="BB886" s="165"/>
      <c r="BC886" s="301"/>
      <c r="BD886" s="165"/>
      <c r="BE886" s="302"/>
      <c r="BF886" s="302"/>
      <c r="BG886" s="165"/>
      <c r="BH886" s="303"/>
      <c r="BI886" s="165"/>
      <c r="BJ886" s="304"/>
      <c r="BK886" s="394"/>
      <c r="BL886" s="302"/>
      <c r="BM886" s="302"/>
      <c r="BN886" s="394"/>
      <c r="BO886" s="302"/>
      <c r="BP886" s="13"/>
      <c r="BQ886" s="302"/>
      <c r="BR886" s="13"/>
      <c r="BS886" s="302"/>
      <c r="BT886" s="13"/>
      <c r="BU886" s="302"/>
      <c r="BV886" s="386"/>
      <c r="BW886" s="303"/>
      <c r="BX886" s="303"/>
      <c r="BY886" s="302"/>
      <c r="BZ886" s="302"/>
      <c r="CA886" s="387"/>
      <c r="CB886" s="395"/>
      <c r="CC886" s="12"/>
      <c r="CD886" s="304"/>
      <c r="CE886" s="14"/>
      <c r="CF886" s="395"/>
      <c r="CG886" s="397"/>
      <c r="CH886" s="300">
        <f t="shared" si="345"/>
        <v>0</v>
      </c>
      <c r="CI886" s="26"/>
      <c r="CJ886" s="17">
        <f t="shared" si="342"/>
        <v>0</v>
      </c>
      <c r="CK886" s="18">
        <f t="shared" si="353"/>
        <v>12.89</v>
      </c>
      <c r="CM886" s="164"/>
      <c r="CN886" s="302"/>
      <c r="CO886" s="13">
        <f t="shared" si="346"/>
        <v>0</v>
      </c>
      <c r="CP886" s="302"/>
      <c r="CQ886" s="13">
        <f t="shared" si="347"/>
        <v>0</v>
      </c>
      <c r="CR886" s="302"/>
      <c r="CS886" s="13">
        <f t="shared" si="348"/>
        <v>0</v>
      </c>
      <c r="CT886" s="302"/>
      <c r="CU886" s="13">
        <f t="shared" si="343"/>
        <v>0</v>
      </c>
      <c r="CV886" s="302"/>
      <c r="CW886" s="13">
        <f t="shared" si="349"/>
        <v>0</v>
      </c>
      <c r="CX886" s="13">
        <f t="shared" si="350"/>
        <v>0</v>
      </c>
      <c r="CY886" s="251">
        <f t="shared" si="351"/>
        <v>0</v>
      </c>
      <c r="CZ886" s="13" t="s">
        <v>29</v>
      </c>
      <c r="DA886" s="13">
        <v>50</v>
      </c>
      <c r="DB886" s="22">
        <f t="shared" si="352"/>
        <v>0</v>
      </c>
      <c r="DD886" s="24"/>
      <c r="DF886" s="163"/>
      <c r="DH886" s="24"/>
      <c r="DI886" s="447"/>
      <c r="DJ886" s="163"/>
    </row>
    <row r="887" spans="1:114" s="7" customFormat="1">
      <c r="A887" s="277">
        <f t="shared" si="336"/>
        <v>50</v>
      </c>
      <c r="B887" s="21" t="e">
        <f>'Calculateur de trading'!I887/C887/W887</f>
        <v>#DIV/0!</v>
      </c>
      <c r="C887" s="278">
        <f t="shared" si="337"/>
        <v>10</v>
      </c>
      <c r="D887" s="426"/>
      <c r="E887" s="273">
        <f t="shared" si="338"/>
        <v>100</v>
      </c>
      <c r="F887" s="271">
        <f t="shared" si="330"/>
        <v>2</v>
      </c>
      <c r="G887" s="271" t="e">
        <f t="shared" si="331"/>
        <v>#DIV/0!</v>
      </c>
      <c r="H887" s="272">
        <f t="shared" si="332"/>
        <v>20</v>
      </c>
      <c r="I887" s="270"/>
      <c r="J887" s="273">
        <f t="shared" si="339"/>
        <v>200</v>
      </c>
      <c r="K887" s="271">
        <f t="shared" si="333"/>
        <v>4</v>
      </c>
      <c r="L887" s="271" t="e">
        <f t="shared" si="334"/>
        <v>#DIV/0!</v>
      </c>
      <c r="M887" s="272">
        <f t="shared" si="335"/>
        <v>40</v>
      </c>
      <c r="N887" s="389"/>
      <c r="O887" s="455" t="e">
        <f>(A887*B887*W887)+(B887*'Calculateur de trading'!H887)</f>
        <v>#DIV/0!</v>
      </c>
      <c r="P887" s="274" t="e">
        <f>O887/'Déscriptions des trades'!CK887</f>
        <v>#DIV/0!</v>
      </c>
      <c r="Q887" s="456" t="e">
        <f>'Déscriptions des trades'!CK887-O887</f>
        <v>#DIV/0!</v>
      </c>
      <c r="R887" s="466" t="e">
        <f t="shared" si="340"/>
        <v>#DIV/0!</v>
      </c>
      <c r="S887" s="389"/>
      <c r="T887" s="12"/>
      <c r="U887" s="25"/>
      <c r="V887" s="15"/>
      <c r="W887" s="490">
        <f t="shared" si="344"/>
        <v>0</v>
      </c>
      <c r="X887" s="21" t="e">
        <f>W887*U887/'Déscriptions des trades'!CK887*'Déscriptions des trades'!B887</f>
        <v>#DIV/0!</v>
      </c>
      <c r="Y887" s="459"/>
      <c r="Z887" s="389"/>
      <c r="AA887" s="23">
        <f t="shared" si="341"/>
        <v>0.1</v>
      </c>
      <c r="AB887" s="17" t="e">
        <f>(AA887*'Déscriptions des trades'!U887*'Déscriptions des trades'!B887/'Déscriptions des trades'!CK887)*'Déscriptions des trades'!W887</f>
        <v>#DIV/0!</v>
      </c>
      <c r="AC887" s="265" t="e">
        <f>AB887*'Déscriptions des trades'!CK887</f>
        <v>#DIV/0!</v>
      </c>
      <c r="AD887" s="266" t="e">
        <f>'Déscriptions des trades'!CK887-AC887</f>
        <v>#DIV/0!</v>
      </c>
      <c r="AE887" s="389"/>
      <c r="AF887" s="399">
        <v>883</v>
      </c>
      <c r="AG887" s="389"/>
      <c r="AH887" s="20"/>
      <c r="AI887" s="303"/>
      <c r="AJ887" s="307"/>
      <c r="AK887" s="161"/>
      <c r="AL887" s="305"/>
      <c r="AM887" s="305"/>
      <c r="AN887" s="162"/>
      <c r="AO887" s="439"/>
      <c r="AP887" s="162"/>
      <c r="AQ887" s="113"/>
      <c r="AR887" s="113"/>
      <c r="AS887" s="384"/>
      <c r="AT887" s="306"/>
      <c r="AU887" s="306"/>
      <c r="AV887" s="160"/>
      <c r="AW887" s="158"/>
      <c r="AX887" s="385"/>
      <c r="AY887" s="453"/>
      <c r="AZ887" s="165"/>
      <c r="BA887" s="301"/>
      <c r="BB887" s="165"/>
      <c r="BC887" s="301"/>
      <c r="BD887" s="165"/>
      <c r="BE887" s="302"/>
      <c r="BF887" s="302"/>
      <c r="BG887" s="165"/>
      <c r="BH887" s="303"/>
      <c r="BI887" s="165"/>
      <c r="BJ887" s="304"/>
      <c r="BK887" s="394"/>
      <c r="BL887" s="302"/>
      <c r="BM887" s="302"/>
      <c r="BN887" s="394"/>
      <c r="BO887" s="302"/>
      <c r="BP887" s="13"/>
      <c r="BQ887" s="302"/>
      <c r="BR887" s="13"/>
      <c r="BS887" s="302"/>
      <c r="BT887" s="13"/>
      <c r="BU887" s="302"/>
      <c r="BV887" s="386"/>
      <c r="BW887" s="303"/>
      <c r="BX887" s="303"/>
      <c r="BY887" s="302"/>
      <c r="BZ887" s="302"/>
      <c r="CA887" s="387"/>
      <c r="CB887" s="395"/>
      <c r="CC887" s="12"/>
      <c r="CD887" s="304"/>
      <c r="CE887" s="14"/>
      <c r="CF887" s="395"/>
      <c r="CG887" s="397"/>
      <c r="CH887" s="300">
        <f t="shared" si="345"/>
        <v>0</v>
      </c>
      <c r="CI887" s="26"/>
      <c r="CJ887" s="17">
        <f t="shared" si="342"/>
        <v>0</v>
      </c>
      <c r="CK887" s="18">
        <f t="shared" si="353"/>
        <v>12.89</v>
      </c>
      <c r="CM887" s="164"/>
      <c r="CN887" s="302"/>
      <c r="CO887" s="13">
        <f t="shared" si="346"/>
        <v>0</v>
      </c>
      <c r="CP887" s="302"/>
      <c r="CQ887" s="13">
        <f t="shared" si="347"/>
        <v>0</v>
      </c>
      <c r="CR887" s="302"/>
      <c r="CS887" s="13">
        <f t="shared" si="348"/>
        <v>0</v>
      </c>
      <c r="CT887" s="302"/>
      <c r="CU887" s="13">
        <f t="shared" si="343"/>
        <v>0</v>
      </c>
      <c r="CV887" s="302"/>
      <c r="CW887" s="13">
        <f t="shared" si="349"/>
        <v>0</v>
      </c>
      <c r="CX887" s="13">
        <f t="shared" si="350"/>
        <v>0</v>
      </c>
      <c r="CY887" s="251">
        <f t="shared" si="351"/>
        <v>0</v>
      </c>
      <c r="CZ887" s="13" t="s">
        <v>29</v>
      </c>
      <c r="DA887" s="13">
        <v>50</v>
      </c>
      <c r="DB887" s="22">
        <f t="shared" si="352"/>
        <v>0</v>
      </c>
      <c r="DD887" s="24"/>
      <c r="DF887" s="163"/>
      <c r="DH887" s="24"/>
      <c r="DI887" s="447"/>
      <c r="DJ887" s="163"/>
    </row>
    <row r="888" spans="1:114" s="7" customFormat="1">
      <c r="A888" s="277">
        <f t="shared" si="336"/>
        <v>50</v>
      </c>
      <c r="B888" s="21" t="e">
        <f>'Calculateur de trading'!I888/C888/W888</f>
        <v>#DIV/0!</v>
      </c>
      <c r="C888" s="278">
        <f t="shared" si="337"/>
        <v>10</v>
      </c>
      <c r="D888" s="426"/>
      <c r="E888" s="273">
        <f t="shared" si="338"/>
        <v>100</v>
      </c>
      <c r="F888" s="271">
        <f t="shared" si="330"/>
        <v>2</v>
      </c>
      <c r="G888" s="271" t="e">
        <f t="shared" si="331"/>
        <v>#DIV/0!</v>
      </c>
      <c r="H888" s="272">
        <f t="shared" si="332"/>
        <v>20</v>
      </c>
      <c r="I888" s="270"/>
      <c r="J888" s="273">
        <f t="shared" si="339"/>
        <v>200</v>
      </c>
      <c r="K888" s="271">
        <f t="shared" si="333"/>
        <v>4</v>
      </c>
      <c r="L888" s="271" t="e">
        <f t="shared" si="334"/>
        <v>#DIV/0!</v>
      </c>
      <c r="M888" s="272">
        <f t="shared" si="335"/>
        <v>40</v>
      </c>
      <c r="N888" s="389"/>
      <c r="O888" s="455" t="e">
        <f>(A888*B888*W888)+(B888*'Calculateur de trading'!H888)</f>
        <v>#DIV/0!</v>
      </c>
      <c r="P888" s="274" t="e">
        <f>O888/'Déscriptions des trades'!CK888</f>
        <v>#DIV/0!</v>
      </c>
      <c r="Q888" s="456" t="e">
        <f>'Déscriptions des trades'!CK888-O888</f>
        <v>#DIV/0!</v>
      </c>
      <c r="R888" s="466" t="e">
        <f t="shared" si="340"/>
        <v>#DIV/0!</v>
      </c>
      <c r="S888" s="389"/>
      <c r="T888" s="12"/>
      <c r="U888" s="25"/>
      <c r="V888" s="15"/>
      <c r="W888" s="490">
        <f t="shared" si="344"/>
        <v>0</v>
      </c>
      <c r="X888" s="21" t="e">
        <f>W888*U888/'Déscriptions des trades'!CK888*'Déscriptions des trades'!B888</f>
        <v>#DIV/0!</v>
      </c>
      <c r="Y888" s="459"/>
      <c r="Z888" s="389"/>
      <c r="AA888" s="23">
        <f t="shared" si="341"/>
        <v>0.1</v>
      </c>
      <c r="AB888" s="17" t="e">
        <f>(AA888*'Déscriptions des trades'!U888*'Déscriptions des trades'!B888/'Déscriptions des trades'!CK888)*'Déscriptions des trades'!W888</f>
        <v>#DIV/0!</v>
      </c>
      <c r="AC888" s="265" t="e">
        <f>AB888*'Déscriptions des trades'!CK888</f>
        <v>#DIV/0!</v>
      </c>
      <c r="AD888" s="266" t="e">
        <f>'Déscriptions des trades'!CK888-AC888</f>
        <v>#DIV/0!</v>
      </c>
      <c r="AE888" s="389"/>
      <c r="AF888" s="399">
        <v>884</v>
      </c>
      <c r="AG888" s="389"/>
      <c r="AH888" s="20"/>
      <c r="AI888" s="303"/>
      <c r="AJ888" s="307"/>
      <c r="AK888" s="161"/>
      <c r="AL888" s="305"/>
      <c r="AM888" s="305"/>
      <c r="AN888" s="162"/>
      <c r="AO888" s="439"/>
      <c r="AP888" s="162"/>
      <c r="AQ888" s="113"/>
      <c r="AR888" s="113"/>
      <c r="AS888" s="384"/>
      <c r="AT888" s="306"/>
      <c r="AU888" s="306"/>
      <c r="AV888" s="160"/>
      <c r="AW888" s="158"/>
      <c r="AX888" s="385"/>
      <c r="AY888" s="453"/>
      <c r="AZ888" s="165"/>
      <c r="BA888" s="301"/>
      <c r="BB888" s="165"/>
      <c r="BC888" s="301"/>
      <c r="BD888" s="165"/>
      <c r="BE888" s="302"/>
      <c r="BF888" s="302"/>
      <c r="BG888" s="165"/>
      <c r="BH888" s="303"/>
      <c r="BI888" s="165"/>
      <c r="BJ888" s="304"/>
      <c r="BK888" s="394"/>
      <c r="BL888" s="302"/>
      <c r="BM888" s="302"/>
      <c r="BN888" s="394"/>
      <c r="BO888" s="302"/>
      <c r="BP888" s="13"/>
      <c r="BQ888" s="302"/>
      <c r="BR888" s="13"/>
      <c r="BS888" s="302"/>
      <c r="BT888" s="13"/>
      <c r="BU888" s="302"/>
      <c r="BV888" s="386"/>
      <c r="BW888" s="303"/>
      <c r="BX888" s="303"/>
      <c r="BY888" s="302"/>
      <c r="BZ888" s="302"/>
      <c r="CA888" s="387"/>
      <c r="CB888" s="395"/>
      <c r="CC888" s="12"/>
      <c r="CD888" s="304"/>
      <c r="CE888" s="14"/>
      <c r="CF888" s="395"/>
      <c r="CG888" s="397"/>
      <c r="CH888" s="300">
        <f t="shared" si="345"/>
        <v>0</v>
      </c>
      <c r="CI888" s="26"/>
      <c r="CJ888" s="17">
        <f t="shared" si="342"/>
        <v>0</v>
      </c>
      <c r="CK888" s="18">
        <f t="shared" si="353"/>
        <v>12.89</v>
      </c>
      <c r="CM888" s="164"/>
      <c r="CN888" s="302"/>
      <c r="CO888" s="13">
        <f t="shared" si="346"/>
        <v>0</v>
      </c>
      <c r="CP888" s="302"/>
      <c r="CQ888" s="13">
        <f t="shared" si="347"/>
        <v>0</v>
      </c>
      <c r="CR888" s="302"/>
      <c r="CS888" s="13">
        <f t="shared" si="348"/>
        <v>0</v>
      </c>
      <c r="CT888" s="302"/>
      <c r="CU888" s="13">
        <f t="shared" si="343"/>
        <v>0</v>
      </c>
      <c r="CV888" s="302"/>
      <c r="CW888" s="13">
        <f t="shared" si="349"/>
        <v>0</v>
      </c>
      <c r="CX888" s="13">
        <f t="shared" si="350"/>
        <v>0</v>
      </c>
      <c r="CY888" s="251">
        <f t="shared" si="351"/>
        <v>0</v>
      </c>
      <c r="CZ888" s="13" t="s">
        <v>29</v>
      </c>
      <c r="DA888" s="13">
        <v>50</v>
      </c>
      <c r="DB888" s="22">
        <f t="shared" si="352"/>
        <v>0</v>
      </c>
      <c r="DD888" s="24"/>
      <c r="DF888" s="163"/>
      <c r="DH888" s="24"/>
      <c r="DI888" s="447"/>
      <c r="DJ888" s="163"/>
    </row>
    <row r="889" spans="1:114" s="7" customFormat="1">
      <c r="A889" s="277">
        <f t="shared" si="336"/>
        <v>50</v>
      </c>
      <c r="B889" s="21" t="e">
        <f>'Calculateur de trading'!I889/C889/W889</f>
        <v>#DIV/0!</v>
      </c>
      <c r="C889" s="278">
        <f t="shared" si="337"/>
        <v>10</v>
      </c>
      <c r="D889" s="278"/>
      <c r="E889" s="273">
        <f t="shared" si="338"/>
        <v>100</v>
      </c>
      <c r="F889" s="271">
        <f t="shared" si="330"/>
        <v>2</v>
      </c>
      <c r="G889" s="271" t="e">
        <f t="shared" si="331"/>
        <v>#DIV/0!</v>
      </c>
      <c r="H889" s="272">
        <f t="shared" si="332"/>
        <v>20</v>
      </c>
      <c r="I889" s="270"/>
      <c r="J889" s="273">
        <f t="shared" si="339"/>
        <v>200</v>
      </c>
      <c r="K889" s="271">
        <f t="shared" si="333"/>
        <v>4</v>
      </c>
      <c r="L889" s="271" t="e">
        <f t="shared" si="334"/>
        <v>#DIV/0!</v>
      </c>
      <c r="M889" s="272">
        <f t="shared" si="335"/>
        <v>40</v>
      </c>
      <c r="N889" s="389"/>
      <c r="O889" s="455" t="e">
        <f>(A889*B889*W889)+(B889*'Calculateur de trading'!H889)</f>
        <v>#DIV/0!</v>
      </c>
      <c r="P889" s="274" t="e">
        <f>O889/'Déscriptions des trades'!CK889</f>
        <v>#DIV/0!</v>
      </c>
      <c r="Q889" s="456" t="e">
        <f>'Déscriptions des trades'!CK889-O889</f>
        <v>#DIV/0!</v>
      </c>
      <c r="R889" s="466" t="e">
        <f t="shared" si="340"/>
        <v>#DIV/0!</v>
      </c>
      <c r="S889" s="389"/>
      <c r="T889" s="12"/>
      <c r="U889" s="25"/>
      <c r="V889" s="15"/>
      <c r="W889" s="490">
        <f t="shared" si="344"/>
        <v>0</v>
      </c>
      <c r="X889" s="21" t="e">
        <f>W889*U889/'Déscriptions des trades'!CK889*'Déscriptions des trades'!B889</f>
        <v>#DIV/0!</v>
      </c>
      <c r="Y889" s="459"/>
      <c r="Z889" s="389"/>
      <c r="AA889" s="23">
        <f t="shared" si="341"/>
        <v>0.1</v>
      </c>
      <c r="AB889" s="17" t="e">
        <f>(AA889*'Déscriptions des trades'!U889*'Déscriptions des trades'!B889/'Déscriptions des trades'!CK889)*'Déscriptions des trades'!W889</f>
        <v>#DIV/0!</v>
      </c>
      <c r="AC889" s="265" t="e">
        <f>AB889*'Déscriptions des trades'!CK889</f>
        <v>#DIV/0!</v>
      </c>
      <c r="AD889" s="266" t="e">
        <f>'Déscriptions des trades'!CK889-AC889</f>
        <v>#DIV/0!</v>
      </c>
      <c r="AE889" s="389"/>
      <c r="AF889" s="399">
        <v>885</v>
      </c>
      <c r="AG889" s="389"/>
      <c r="AH889" s="20"/>
      <c r="AI889" s="303"/>
      <c r="AJ889" s="307"/>
      <c r="AK889" s="161"/>
      <c r="AL889" s="305"/>
      <c r="AM889" s="305"/>
      <c r="AN889" s="162"/>
      <c r="AO889" s="439"/>
      <c r="AP889" s="162"/>
      <c r="AQ889" s="113"/>
      <c r="AR889" s="113"/>
      <c r="AS889" s="384"/>
      <c r="AT889" s="306"/>
      <c r="AU889" s="306"/>
      <c r="AV889" s="160"/>
      <c r="AW889" s="158"/>
      <c r="AX889" s="385"/>
      <c r="AY889" s="453"/>
      <c r="AZ889" s="165"/>
      <c r="BA889" s="301"/>
      <c r="BB889" s="165"/>
      <c r="BC889" s="301"/>
      <c r="BD889" s="165"/>
      <c r="BE889" s="302"/>
      <c r="BF889" s="302"/>
      <c r="BG889" s="165"/>
      <c r="BH889" s="303"/>
      <c r="BI889" s="165"/>
      <c r="BJ889" s="304"/>
      <c r="BK889" s="394"/>
      <c r="BL889" s="302"/>
      <c r="BM889" s="302"/>
      <c r="BN889" s="394"/>
      <c r="BO889" s="302"/>
      <c r="BP889" s="13"/>
      <c r="BQ889" s="302"/>
      <c r="BR889" s="13"/>
      <c r="BS889" s="302"/>
      <c r="BT889" s="13"/>
      <c r="BU889" s="302"/>
      <c r="BV889" s="386"/>
      <c r="BW889" s="303"/>
      <c r="BX889" s="303"/>
      <c r="BY889" s="302"/>
      <c r="BZ889" s="302"/>
      <c r="CA889" s="387"/>
      <c r="CB889" s="395"/>
      <c r="CC889" s="12"/>
      <c r="CD889" s="304"/>
      <c r="CE889" s="14"/>
      <c r="CF889" s="395"/>
      <c r="CG889" s="397"/>
      <c r="CH889" s="300">
        <f t="shared" si="345"/>
        <v>0</v>
      </c>
      <c r="CI889" s="26"/>
      <c r="CJ889" s="17">
        <f t="shared" si="342"/>
        <v>0</v>
      </c>
      <c r="CK889" s="18">
        <f t="shared" si="353"/>
        <v>12.89</v>
      </c>
      <c r="CM889" s="164"/>
      <c r="CN889" s="302"/>
      <c r="CO889" s="13">
        <f t="shared" si="346"/>
        <v>0</v>
      </c>
      <c r="CP889" s="302"/>
      <c r="CQ889" s="13">
        <f t="shared" si="347"/>
        <v>0</v>
      </c>
      <c r="CR889" s="302"/>
      <c r="CS889" s="13">
        <f t="shared" si="348"/>
        <v>0</v>
      </c>
      <c r="CT889" s="302"/>
      <c r="CU889" s="13">
        <f t="shared" si="343"/>
        <v>0</v>
      </c>
      <c r="CV889" s="302"/>
      <c r="CW889" s="13">
        <f t="shared" si="349"/>
        <v>0</v>
      </c>
      <c r="CX889" s="13">
        <f t="shared" si="350"/>
        <v>0</v>
      </c>
      <c r="CY889" s="251">
        <f t="shared" si="351"/>
        <v>0</v>
      </c>
      <c r="CZ889" s="13" t="s">
        <v>29</v>
      </c>
      <c r="DA889" s="13">
        <v>50</v>
      </c>
      <c r="DB889" s="22">
        <f t="shared" si="352"/>
        <v>0</v>
      </c>
      <c r="DD889" s="24"/>
      <c r="DF889" s="163"/>
      <c r="DH889" s="24"/>
      <c r="DI889" s="447"/>
      <c r="DJ889" s="163"/>
    </row>
    <row r="890" spans="1:114" s="7" customFormat="1">
      <c r="A890" s="277">
        <f t="shared" si="336"/>
        <v>50</v>
      </c>
      <c r="B890" s="21" t="e">
        <f>'Calculateur de trading'!I890/C890/W890</f>
        <v>#DIV/0!</v>
      </c>
      <c r="C890" s="278">
        <f t="shared" si="337"/>
        <v>10</v>
      </c>
      <c r="D890" s="426"/>
      <c r="E890" s="273">
        <f t="shared" si="338"/>
        <v>100</v>
      </c>
      <c r="F890" s="271">
        <f t="shared" si="330"/>
        <v>2</v>
      </c>
      <c r="G890" s="271" t="e">
        <f t="shared" si="331"/>
        <v>#DIV/0!</v>
      </c>
      <c r="H890" s="272">
        <f t="shared" si="332"/>
        <v>20</v>
      </c>
      <c r="I890" s="270"/>
      <c r="J890" s="273">
        <f t="shared" si="339"/>
        <v>200</v>
      </c>
      <c r="K890" s="271">
        <f t="shared" si="333"/>
        <v>4</v>
      </c>
      <c r="L890" s="271" t="e">
        <f t="shared" si="334"/>
        <v>#DIV/0!</v>
      </c>
      <c r="M890" s="272">
        <f t="shared" si="335"/>
        <v>40</v>
      </c>
      <c r="N890" s="389"/>
      <c r="O890" s="455" t="e">
        <f>(A890*B890*W890)+(B890*'Calculateur de trading'!H890)</f>
        <v>#DIV/0!</v>
      </c>
      <c r="P890" s="274" t="e">
        <f>O890/'Déscriptions des trades'!CK890</f>
        <v>#DIV/0!</v>
      </c>
      <c r="Q890" s="456" t="e">
        <f>'Déscriptions des trades'!CK890-O890</f>
        <v>#DIV/0!</v>
      </c>
      <c r="R890" s="466" t="e">
        <f t="shared" si="340"/>
        <v>#DIV/0!</v>
      </c>
      <c r="S890" s="389"/>
      <c r="T890" s="12"/>
      <c r="U890" s="25"/>
      <c r="V890" s="15"/>
      <c r="W890" s="490">
        <f t="shared" si="344"/>
        <v>0</v>
      </c>
      <c r="X890" s="21" t="e">
        <f>W890*U890/'Déscriptions des trades'!CK890*'Déscriptions des trades'!B890</f>
        <v>#DIV/0!</v>
      </c>
      <c r="Y890" s="459"/>
      <c r="Z890" s="389"/>
      <c r="AA890" s="23">
        <f t="shared" si="341"/>
        <v>0.1</v>
      </c>
      <c r="AB890" s="17" t="e">
        <f>(AA890*'Déscriptions des trades'!U890*'Déscriptions des trades'!B890/'Déscriptions des trades'!CK890)*'Déscriptions des trades'!W890</f>
        <v>#DIV/0!</v>
      </c>
      <c r="AC890" s="265" t="e">
        <f>AB890*'Déscriptions des trades'!CK890</f>
        <v>#DIV/0!</v>
      </c>
      <c r="AD890" s="266" t="e">
        <f>'Déscriptions des trades'!CK890-AC890</f>
        <v>#DIV/0!</v>
      </c>
      <c r="AE890" s="389"/>
      <c r="AF890" s="399">
        <v>886</v>
      </c>
      <c r="AG890" s="389"/>
      <c r="AH890" s="20"/>
      <c r="AI890" s="303"/>
      <c r="AJ890" s="307"/>
      <c r="AK890" s="161"/>
      <c r="AL890" s="305"/>
      <c r="AM890" s="305"/>
      <c r="AN890" s="162"/>
      <c r="AO890" s="439"/>
      <c r="AP890" s="162"/>
      <c r="AQ890" s="113"/>
      <c r="AR890" s="113"/>
      <c r="AS890" s="384"/>
      <c r="AT890" s="306"/>
      <c r="AU890" s="306"/>
      <c r="AV890" s="160"/>
      <c r="AW890" s="158"/>
      <c r="AX890" s="385"/>
      <c r="AY890" s="453"/>
      <c r="AZ890" s="165"/>
      <c r="BA890" s="301"/>
      <c r="BB890" s="165"/>
      <c r="BC890" s="301"/>
      <c r="BD890" s="165"/>
      <c r="BE890" s="302"/>
      <c r="BF890" s="302"/>
      <c r="BG890" s="165"/>
      <c r="BH890" s="303"/>
      <c r="BI890" s="165"/>
      <c r="BJ890" s="304"/>
      <c r="BK890" s="394"/>
      <c r="BL890" s="302"/>
      <c r="BM890" s="302"/>
      <c r="BN890" s="394"/>
      <c r="BO890" s="302"/>
      <c r="BP890" s="13"/>
      <c r="BQ890" s="302"/>
      <c r="BR890" s="13"/>
      <c r="BS890" s="302"/>
      <c r="BT890" s="13"/>
      <c r="BU890" s="302"/>
      <c r="BV890" s="386"/>
      <c r="BW890" s="303"/>
      <c r="BX890" s="303"/>
      <c r="BY890" s="302"/>
      <c r="BZ890" s="302"/>
      <c r="CA890" s="387"/>
      <c r="CB890" s="395"/>
      <c r="CC890" s="12"/>
      <c r="CD890" s="304"/>
      <c r="CE890" s="14"/>
      <c r="CF890" s="395"/>
      <c r="CG890" s="397"/>
      <c r="CH890" s="300">
        <f t="shared" si="345"/>
        <v>0</v>
      </c>
      <c r="CI890" s="26"/>
      <c r="CJ890" s="17">
        <f t="shared" si="342"/>
        <v>0</v>
      </c>
      <c r="CK890" s="18">
        <f t="shared" si="353"/>
        <v>12.89</v>
      </c>
      <c r="CM890" s="164"/>
      <c r="CN890" s="302"/>
      <c r="CO890" s="13">
        <f t="shared" si="346"/>
        <v>0</v>
      </c>
      <c r="CP890" s="302"/>
      <c r="CQ890" s="13">
        <f t="shared" si="347"/>
        <v>0</v>
      </c>
      <c r="CR890" s="302"/>
      <c r="CS890" s="13">
        <f t="shared" si="348"/>
        <v>0</v>
      </c>
      <c r="CT890" s="302"/>
      <c r="CU890" s="13">
        <f t="shared" si="343"/>
        <v>0</v>
      </c>
      <c r="CV890" s="302"/>
      <c r="CW890" s="13">
        <f t="shared" si="349"/>
        <v>0</v>
      </c>
      <c r="CX890" s="13">
        <f t="shared" si="350"/>
        <v>0</v>
      </c>
      <c r="CY890" s="251">
        <f t="shared" si="351"/>
        <v>0</v>
      </c>
      <c r="CZ890" s="13" t="s">
        <v>29</v>
      </c>
      <c r="DA890" s="13">
        <v>50</v>
      </c>
      <c r="DB890" s="22">
        <f t="shared" si="352"/>
        <v>0</v>
      </c>
      <c r="DD890" s="24"/>
      <c r="DF890" s="163"/>
      <c r="DH890" s="24"/>
      <c r="DI890" s="447"/>
      <c r="DJ890" s="163"/>
    </row>
    <row r="891" spans="1:114" s="7" customFormat="1">
      <c r="A891" s="277">
        <f t="shared" si="336"/>
        <v>50</v>
      </c>
      <c r="B891" s="21" t="e">
        <f>'Calculateur de trading'!I891/C891/W891</f>
        <v>#DIV/0!</v>
      </c>
      <c r="C891" s="278">
        <f t="shared" si="337"/>
        <v>10</v>
      </c>
      <c r="D891" s="278"/>
      <c r="E891" s="273">
        <f t="shared" si="338"/>
        <v>100</v>
      </c>
      <c r="F891" s="271">
        <f t="shared" si="330"/>
        <v>2</v>
      </c>
      <c r="G891" s="271" t="e">
        <f t="shared" si="331"/>
        <v>#DIV/0!</v>
      </c>
      <c r="H891" s="272">
        <f t="shared" si="332"/>
        <v>20</v>
      </c>
      <c r="I891" s="270"/>
      <c r="J891" s="273">
        <f t="shared" si="339"/>
        <v>200</v>
      </c>
      <c r="K891" s="271">
        <f t="shared" si="333"/>
        <v>4</v>
      </c>
      <c r="L891" s="271" t="e">
        <f t="shared" si="334"/>
        <v>#DIV/0!</v>
      </c>
      <c r="M891" s="272">
        <f t="shared" si="335"/>
        <v>40</v>
      </c>
      <c r="N891" s="389"/>
      <c r="O891" s="455" t="e">
        <f>(A891*B891*W891)+(B891*'Calculateur de trading'!H891)</f>
        <v>#DIV/0!</v>
      </c>
      <c r="P891" s="274" t="e">
        <f>O891/'Déscriptions des trades'!CK891</f>
        <v>#DIV/0!</v>
      </c>
      <c r="Q891" s="456" t="e">
        <f>'Déscriptions des trades'!CK891-O891</f>
        <v>#DIV/0!</v>
      </c>
      <c r="R891" s="466" t="e">
        <f t="shared" si="340"/>
        <v>#DIV/0!</v>
      </c>
      <c r="S891" s="389"/>
      <c r="T891" s="12"/>
      <c r="U891" s="25"/>
      <c r="V891" s="15"/>
      <c r="W891" s="490">
        <f t="shared" si="344"/>
        <v>0</v>
      </c>
      <c r="X891" s="21" t="e">
        <f>W891*U891/'Déscriptions des trades'!CK891*'Déscriptions des trades'!B891</f>
        <v>#DIV/0!</v>
      </c>
      <c r="Y891" s="459"/>
      <c r="Z891" s="389"/>
      <c r="AA891" s="23">
        <f t="shared" si="341"/>
        <v>0.1</v>
      </c>
      <c r="AB891" s="17" t="e">
        <f>(AA891*'Déscriptions des trades'!U891*'Déscriptions des trades'!B891/'Déscriptions des trades'!CK891)*'Déscriptions des trades'!W891</f>
        <v>#DIV/0!</v>
      </c>
      <c r="AC891" s="265" t="e">
        <f>AB891*'Déscriptions des trades'!CK891</f>
        <v>#DIV/0!</v>
      </c>
      <c r="AD891" s="266" t="e">
        <f>'Déscriptions des trades'!CK891-AC891</f>
        <v>#DIV/0!</v>
      </c>
      <c r="AE891" s="389"/>
      <c r="AF891" s="399">
        <v>887</v>
      </c>
      <c r="AG891" s="389"/>
      <c r="AH891" s="20"/>
      <c r="AI891" s="303"/>
      <c r="AJ891" s="307"/>
      <c r="AK891" s="161"/>
      <c r="AL891" s="305"/>
      <c r="AM891" s="305"/>
      <c r="AN891" s="162"/>
      <c r="AO891" s="439"/>
      <c r="AP891" s="162"/>
      <c r="AQ891" s="113"/>
      <c r="AR891" s="113"/>
      <c r="AS891" s="384"/>
      <c r="AT891" s="306"/>
      <c r="AU891" s="306"/>
      <c r="AV891" s="160"/>
      <c r="AW891" s="158"/>
      <c r="AX891" s="385"/>
      <c r="AY891" s="453"/>
      <c r="AZ891" s="165"/>
      <c r="BA891" s="301"/>
      <c r="BB891" s="165"/>
      <c r="BC891" s="301"/>
      <c r="BD891" s="165"/>
      <c r="BE891" s="302"/>
      <c r="BF891" s="302"/>
      <c r="BG891" s="165"/>
      <c r="BH891" s="303"/>
      <c r="BI891" s="165"/>
      <c r="BJ891" s="304"/>
      <c r="BK891" s="394"/>
      <c r="BL891" s="302"/>
      <c r="BM891" s="302"/>
      <c r="BN891" s="394"/>
      <c r="BO891" s="302"/>
      <c r="BP891" s="13"/>
      <c r="BQ891" s="302"/>
      <c r="BR891" s="13"/>
      <c r="BS891" s="302"/>
      <c r="BT891" s="13"/>
      <c r="BU891" s="302"/>
      <c r="BV891" s="386"/>
      <c r="BW891" s="303"/>
      <c r="BX891" s="303"/>
      <c r="BY891" s="302"/>
      <c r="BZ891" s="302"/>
      <c r="CA891" s="387"/>
      <c r="CB891" s="395"/>
      <c r="CC891" s="12"/>
      <c r="CD891" s="304"/>
      <c r="CE891" s="14"/>
      <c r="CF891" s="395"/>
      <c r="CG891" s="397"/>
      <c r="CH891" s="300">
        <f t="shared" si="345"/>
        <v>0</v>
      </c>
      <c r="CI891" s="26"/>
      <c r="CJ891" s="17">
        <f t="shared" si="342"/>
        <v>0</v>
      </c>
      <c r="CK891" s="18">
        <f t="shared" si="353"/>
        <v>12.89</v>
      </c>
      <c r="CM891" s="164"/>
      <c r="CN891" s="302"/>
      <c r="CO891" s="13">
        <f t="shared" si="346"/>
        <v>0</v>
      </c>
      <c r="CP891" s="302"/>
      <c r="CQ891" s="13">
        <f t="shared" si="347"/>
        <v>0</v>
      </c>
      <c r="CR891" s="302"/>
      <c r="CS891" s="13">
        <f t="shared" si="348"/>
        <v>0</v>
      </c>
      <c r="CT891" s="302"/>
      <c r="CU891" s="13">
        <f t="shared" si="343"/>
        <v>0</v>
      </c>
      <c r="CV891" s="302"/>
      <c r="CW891" s="13">
        <f t="shared" si="349"/>
        <v>0</v>
      </c>
      <c r="CX891" s="13">
        <f t="shared" si="350"/>
        <v>0</v>
      </c>
      <c r="CY891" s="251">
        <f t="shared" si="351"/>
        <v>0</v>
      </c>
      <c r="CZ891" s="13" t="s">
        <v>29</v>
      </c>
      <c r="DA891" s="13">
        <v>50</v>
      </c>
      <c r="DB891" s="22">
        <f t="shared" si="352"/>
        <v>0</v>
      </c>
      <c r="DD891" s="24"/>
      <c r="DF891" s="163"/>
      <c r="DH891" s="24"/>
      <c r="DI891" s="447"/>
      <c r="DJ891" s="163"/>
    </row>
    <row r="892" spans="1:114" s="7" customFormat="1">
      <c r="A892" s="277">
        <f t="shared" si="336"/>
        <v>50</v>
      </c>
      <c r="B892" s="21" t="e">
        <f>'Calculateur de trading'!I892/C892/W892</f>
        <v>#DIV/0!</v>
      </c>
      <c r="C892" s="278">
        <f t="shared" si="337"/>
        <v>10</v>
      </c>
      <c r="D892" s="426"/>
      <c r="E892" s="273">
        <f t="shared" si="338"/>
        <v>100</v>
      </c>
      <c r="F892" s="271">
        <f t="shared" si="330"/>
        <v>2</v>
      </c>
      <c r="G892" s="271" t="e">
        <f t="shared" si="331"/>
        <v>#DIV/0!</v>
      </c>
      <c r="H892" s="272">
        <f t="shared" si="332"/>
        <v>20</v>
      </c>
      <c r="I892" s="270"/>
      <c r="J892" s="273">
        <f t="shared" si="339"/>
        <v>200</v>
      </c>
      <c r="K892" s="271">
        <f t="shared" si="333"/>
        <v>4</v>
      </c>
      <c r="L892" s="271" t="e">
        <f t="shared" si="334"/>
        <v>#DIV/0!</v>
      </c>
      <c r="M892" s="272">
        <f t="shared" si="335"/>
        <v>40</v>
      </c>
      <c r="N892" s="389"/>
      <c r="O892" s="455" t="e">
        <f>(A892*B892*W892)+(B892*'Calculateur de trading'!H892)</f>
        <v>#DIV/0!</v>
      </c>
      <c r="P892" s="274" t="e">
        <f>O892/'Déscriptions des trades'!CK892</f>
        <v>#DIV/0!</v>
      </c>
      <c r="Q892" s="456" t="e">
        <f>'Déscriptions des trades'!CK892-O892</f>
        <v>#DIV/0!</v>
      </c>
      <c r="R892" s="466" t="e">
        <f t="shared" si="340"/>
        <v>#DIV/0!</v>
      </c>
      <c r="S892" s="389"/>
      <c r="T892" s="12"/>
      <c r="U892" s="25"/>
      <c r="V892" s="15"/>
      <c r="W892" s="490">
        <f t="shared" si="344"/>
        <v>0</v>
      </c>
      <c r="X892" s="21" t="e">
        <f>W892*U892/'Déscriptions des trades'!CK892*'Déscriptions des trades'!B892</f>
        <v>#DIV/0!</v>
      </c>
      <c r="Y892" s="459"/>
      <c r="Z892" s="389"/>
      <c r="AA892" s="23">
        <f t="shared" si="341"/>
        <v>0.1</v>
      </c>
      <c r="AB892" s="17" t="e">
        <f>(AA892*'Déscriptions des trades'!U892*'Déscriptions des trades'!B892/'Déscriptions des trades'!CK892)*'Déscriptions des trades'!W892</f>
        <v>#DIV/0!</v>
      </c>
      <c r="AC892" s="265" t="e">
        <f>AB892*'Déscriptions des trades'!CK892</f>
        <v>#DIV/0!</v>
      </c>
      <c r="AD892" s="266" t="e">
        <f>'Déscriptions des trades'!CK892-AC892</f>
        <v>#DIV/0!</v>
      </c>
      <c r="AE892" s="389"/>
      <c r="AF892" s="399">
        <v>888</v>
      </c>
      <c r="AG892" s="389"/>
      <c r="AH892" s="20"/>
      <c r="AI892" s="303"/>
      <c r="AJ892" s="307"/>
      <c r="AK892" s="161"/>
      <c r="AL892" s="305"/>
      <c r="AM892" s="305"/>
      <c r="AN892" s="162"/>
      <c r="AO892" s="439"/>
      <c r="AP892" s="162"/>
      <c r="AQ892" s="113"/>
      <c r="AR892" s="113"/>
      <c r="AS892" s="384"/>
      <c r="AT892" s="306"/>
      <c r="AU892" s="306"/>
      <c r="AV892" s="160"/>
      <c r="AW892" s="158"/>
      <c r="AX892" s="385"/>
      <c r="AY892" s="453"/>
      <c r="AZ892" s="165"/>
      <c r="BA892" s="301"/>
      <c r="BB892" s="165"/>
      <c r="BC892" s="301"/>
      <c r="BD892" s="165"/>
      <c r="BE892" s="302"/>
      <c r="BF892" s="302"/>
      <c r="BG892" s="165"/>
      <c r="BH892" s="303"/>
      <c r="BI892" s="165"/>
      <c r="BJ892" s="304"/>
      <c r="BK892" s="394"/>
      <c r="BL892" s="302"/>
      <c r="BM892" s="302"/>
      <c r="BN892" s="394"/>
      <c r="BO892" s="302"/>
      <c r="BP892" s="13"/>
      <c r="BQ892" s="302"/>
      <c r="BR892" s="13"/>
      <c r="BS892" s="302"/>
      <c r="BT892" s="13"/>
      <c r="BU892" s="302"/>
      <c r="BV892" s="386"/>
      <c r="BW892" s="303"/>
      <c r="BX892" s="303"/>
      <c r="BY892" s="302"/>
      <c r="BZ892" s="302"/>
      <c r="CA892" s="387"/>
      <c r="CB892" s="395"/>
      <c r="CC892" s="12"/>
      <c r="CD892" s="304"/>
      <c r="CE892" s="14"/>
      <c r="CF892" s="395"/>
      <c r="CG892" s="397"/>
      <c r="CH892" s="300">
        <f t="shared" si="345"/>
        <v>0</v>
      </c>
      <c r="CI892" s="26"/>
      <c r="CJ892" s="17">
        <f t="shared" si="342"/>
        <v>0</v>
      </c>
      <c r="CK892" s="18">
        <f t="shared" si="353"/>
        <v>12.89</v>
      </c>
      <c r="CM892" s="164"/>
      <c r="CN892" s="302"/>
      <c r="CO892" s="13">
        <f t="shared" si="346"/>
        <v>0</v>
      </c>
      <c r="CP892" s="302"/>
      <c r="CQ892" s="13">
        <f t="shared" si="347"/>
        <v>0</v>
      </c>
      <c r="CR892" s="302"/>
      <c r="CS892" s="13">
        <f t="shared" si="348"/>
        <v>0</v>
      </c>
      <c r="CT892" s="302"/>
      <c r="CU892" s="13">
        <f t="shared" si="343"/>
        <v>0</v>
      </c>
      <c r="CV892" s="302"/>
      <c r="CW892" s="13">
        <f t="shared" si="349"/>
        <v>0</v>
      </c>
      <c r="CX892" s="13">
        <f t="shared" si="350"/>
        <v>0</v>
      </c>
      <c r="CY892" s="251">
        <f t="shared" si="351"/>
        <v>0</v>
      </c>
      <c r="CZ892" s="13" t="s">
        <v>29</v>
      </c>
      <c r="DA892" s="13">
        <v>50</v>
      </c>
      <c r="DB892" s="22">
        <f t="shared" si="352"/>
        <v>0</v>
      </c>
      <c r="DD892" s="24"/>
      <c r="DF892" s="163"/>
      <c r="DH892" s="24"/>
      <c r="DI892" s="447"/>
      <c r="DJ892" s="163"/>
    </row>
    <row r="893" spans="1:114" s="7" customFormat="1">
      <c r="A893" s="277">
        <f t="shared" si="336"/>
        <v>50</v>
      </c>
      <c r="B893" s="21" t="e">
        <f>'Calculateur de trading'!I893/C893/W893</f>
        <v>#DIV/0!</v>
      </c>
      <c r="C893" s="278">
        <f t="shared" si="337"/>
        <v>10</v>
      </c>
      <c r="D893" s="278"/>
      <c r="E893" s="273">
        <f t="shared" si="338"/>
        <v>100</v>
      </c>
      <c r="F893" s="271">
        <f t="shared" si="330"/>
        <v>2</v>
      </c>
      <c r="G893" s="271" t="e">
        <f t="shared" si="331"/>
        <v>#DIV/0!</v>
      </c>
      <c r="H893" s="272">
        <f t="shared" si="332"/>
        <v>20</v>
      </c>
      <c r="I893" s="270"/>
      <c r="J893" s="273">
        <f t="shared" si="339"/>
        <v>200</v>
      </c>
      <c r="K893" s="271">
        <f t="shared" si="333"/>
        <v>4</v>
      </c>
      <c r="L893" s="271" t="e">
        <f t="shared" si="334"/>
        <v>#DIV/0!</v>
      </c>
      <c r="M893" s="272">
        <f t="shared" si="335"/>
        <v>40</v>
      </c>
      <c r="N893" s="389"/>
      <c r="O893" s="455" t="e">
        <f>(A893*B893*W893)+(B893*'Calculateur de trading'!H893)</f>
        <v>#DIV/0!</v>
      </c>
      <c r="P893" s="274" t="e">
        <f>O893/'Déscriptions des trades'!CK893</f>
        <v>#DIV/0!</v>
      </c>
      <c r="Q893" s="456" t="e">
        <f>'Déscriptions des trades'!CK893-O893</f>
        <v>#DIV/0!</v>
      </c>
      <c r="R893" s="466" t="e">
        <f t="shared" si="340"/>
        <v>#DIV/0!</v>
      </c>
      <c r="S893" s="389"/>
      <c r="T893" s="12"/>
      <c r="U893" s="25"/>
      <c r="V893" s="15"/>
      <c r="W893" s="490">
        <f t="shared" si="344"/>
        <v>0</v>
      </c>
      <c r="X893" s="21" t="e">
        <f>W893*U893/'Déscriptions des trades'!CK893*'Déscriptions des trades'!B893</f>
        <v>#DIV/0!</v>
      </c>
      <c r="Y893" s="459"/>
      <c r="Z893" s="389"/>
      <c r="AA893" s="23">
        <f t="shared" si="341"/>
        <v>0.1</v>
      </c>
      <c r="AB893" s="17" t="e">
        <f>(AA893*'Déscriptions des trades'!U893*'Déscriptions des trades'!B893/'Déscriptions des trades'!CK893)*'Déscriptions des trades'!W893</f>
        <v>#DIV/0!</v>
      </c>
      <c r="AC893" s="265" t="e">
        <f>AB893*'Déscriptions des trades'!CK893</f>
        <v>#DIV/0!</v>
      </c>
      <c r="AD893" s="266" t="e">
        <f>'Déscriptions des trades'!CK893-AC893</f>
        <v>#DIV/0!</v>
      </c>
      <c r="AE893" s="389"/>
      <c r="AF893" s="399">
        <v>889</v>
      </c>
      <c r="AG893" s="389"/>
      <c r="AH893" s="20"/>
      <c r="AI893" s="303"/>
      <c r="AJ893" s="307"/>
      <c r="AK893" s="161"/>
      <c r="AL893" s="305"/>
      <c r="AM893" s="305"/>
      <c r="AN893" s="162"/>
      <c r="AO893" s="439"/>
      <c r="AP893" s="162"/>
      <c r="AQ893" s="113"/>
      <c r="AR893" s="113"/>
      <c r="AS893" s="384"/>
      <c r="AT893" s="306"/>
      <c r="AU893" s="306"/>
      <c r="AV893" s="160"/>
      <c r="AW893" s="158"/>
      <c r="AX893" s="385"/>
      <c r="AY893" s="453"/>
      <c r="AZ893" s="165"/>
      <c r="BA893" s="301"/>
      <c r="BB893" s="165"/>
      <c r="BC893" s="301"/>
      <c r="BD893" s="165"/>
      <c r="BE893" s="302"/>
      <c r="BF893" s="302"/>
      <c r="BG893" s="165"/>
      <c r="BH893" s="303"/>
      <c r="BI893" s="165"/>
      <c r="BJ893" s="304"/>
      <c r="BK893" s="394"/>
      <c r="BL893" s="302"/>
      <c r="BM893" s="302"/>
      <c r="BN893" s="394"/>
      <c r="BO893" s="302"/>
      <c r="BP893" s="13"/>
      <c r="BQ893" s="302"/>
      <c r="BR893" s="13"/>
      <c r="BS893" s="302"/>
      <c r="BT893" s="13"/>
      <c r="BU893" s="302"/>
      <c r="BV893" s="386"/>
      <c r="BW893" s="303"/>
      <c r="BX893" s="303"/>
      <c r="BY893" s="302"/>
      <c r="BZ893" s="302"/>
      <c r="CA893" s="387"/>
      <c r="CB893" s="395"/>
      <c r="CC893" s="12"/>
      <c r="CD893" s="304"/>
      <c r="CE893" s="14"/>
      <c r="CF893" s="395"/>
      <c r="CG893" s="397"/>
      <c r="CH893" s="300">
        <f t="shared" si="345"/>
        <v>0</v>
      </c>
      <c r="CI893" s="26"/>
      <c r="CJ893" s="17">
        <f t="shared" si="342"/>
        <v>0</v>
      </c>
      <c r="CK893" s="18">
        <f t="shared" si="353"/>
        <v>12.89</v>
      </c>
      <c r="CM893" s="164"/>
      <c r="CN893" s="302"/>
      <c r="CO893" s="13">
        <f t="shared" si="346"/>
        <v>0</v>
      </c>
      <c r="CP893" s="302"/>
      <c r="CQ893" s="13">
        <f t="shared" si="347"/>
        <v>0</v>
      </c>
      <c r="CR893" s="302"/>
      <c r="CS893" s="13">
        <f t="shared" si="348"/>
        <v>0</v>
      </c>
      <c r="CT893" s="302"/>
      <c r="CU893" s="13">
        <f t="shared" si="343"/>
        <v>0</v>
      </c>
      <c r="CV893" s="302"/>
      <c r="CW893" s="13">
        <f t="shared" si="349"/>
        <v>0</v>
      </c>
      <c r="CX893" s="13">
        <f t="shared" si="350"/>
        <v>0</v>
      </c>
      <c r="CY893" s="251">
        <f t="shared" si="351"/>
        <v>0</v>
      </c>
      <c r="CZ893" s="13" t="s">
        <v>29</v>
      </c>
      <c r="DA893" s="13">
        <v>50</v>
      </c>
      <c r="DB893" s="22">
        <f t="shared" si="352"/>
        <v>0</v>
      </c>
      <c r="DD893" s="24"/>
      <c r="DF893" s="163"/>
      <c r="DH893" s="24"/>
      <c r="DI893" s="447"/>
      <c r="DJ893" s="163"/>
    </row>
    <row r="894" spans="1:114" s="7" customFormat="1">
      <c r="A894" s="277">
        <f t="shared" si="336"/>
        <v>50</v>
      </c>
      <c r="B894" s="21" t="e">
        <f>'Calculateur de trading'!I894/C894/W894</f>
        <v>#DIV/0!</v>
      </c>
      <c r="C894" s="278">
        <f t="shared" si="337"/>
        <v>10</v>
      </c>
      <c r="D894" s="426"/>
      <c r="E894" s="273">
        <f t="shared" si="338"/>
        <v>100</v>
      </c>
      <c r="F894" s="271">
        <f t="shared" si="330"/>
        <v>2</v>
      </c>
      <c r="G894" s="271" t="e">
        <f t="shared" si="331"/>
        <v>#DIV/0!</v>
      </c>
      <c r="H894" s="272">
        <f t="shared" si="332"/>
        <v>20</v>
      </c>
      <c r="I894" s="270"/>
      <c r="J894" s="273">
        <f t="shared" si="339"/>
        <v>200</v>
      </c>
      <c r="K894" s="271">
        <f t="shared" si="333"/>
        <v>4</v>
      </c>
      <c r="L894" s="271" t="e">
        <f t="shared" si="334"/>
        <v>#DIV/0!</v>
      </c>
      <c r="M894" s="272">
        <f t="shared" si="335"/>
        <v>40</v>
      </c>
      <c r="N894" s="389"/>
      <c r="O894" s="455" t="e">
        <f>(A894*B894*W894)+(B894*'Calculateur de trading'!H894)</f>
        <v>#DIV/0!</v>
      </c>
      <c r="P894" s="274" t="e">
        <f>O894/'Déscriptions des trades'!CK894</f>
        <v>#DIV/0!</v>
      </c>
      <c r="Q894" s="456" t="e">
        <f>'Déscriptions des trades'!CK894-O894</f>
        <v>#DIV/0!</v>
      </c>
      <c r="R894" s="466" t="e">
        <f t="shared" si="340"/>
        <v>#DIV/0!</v>
      </c>
      <c r="S894" s="389"/>
      <c r="T894" s="12"/>
      <c r="U894" s="25"/>
      <c r="V894" s="15"/>
      <c r="W894" s="490">
        <f t="shared" si="344"/>
        <v>0</v>
      </c>
      <c r="X894" s="21" t="e">
        <f>W894*U894/'Déscriptions des trades'!CK894*'Déscriptions des trades'!B894</f>
        <v>#DIV/0!</v>
      </c>
      <c r="Y894" s="459"/>
      <c r="Z894" s="389"/>
      <c r="AA894" s="23">
        <f t="shared" si="341"/>
        <v>0.1</v>
      </c>
      <c r="AB894" s="17" t="e">
        <f>(AA894*'Déscriptions des trades'!U894*'Déscriptions des trades'!B894/'Déscriptions des trades'!CK894)*'Déscriptions des trades'!W894</f>
        <v>#DIV/0!</v>
      </c>
      <c r="AC894" s="265" t="e">
        <f>AB894*'Déscriptions des trades'!CK894</f>
        <v>#DIV/0!</v>
      </c>
      <c r="AD894" s="266" t="e">
        <f>'Déscriptions des trades'!CK894-AC894</f>
        <v>#DIV/0!</v>
      </c>
      <c r="AE894" s="389"/>
      <c r="AF894" s="399">
        <v>890</v>
      </c>
      <c r="AG894" s="389"/>
      <c r="AH894" s="20"/>
      <c r="AI894" s="303"/>
      <c r="AJ894" s="307"/>
      <c r="AK894" s="161"/>
      <c r="AL894" s="305"/>
      <c r="AM894" s="305"/>
      <c r="AN894" s="162"/>
      <c r="AO894" s="439"/>
      <c r="AP894" s="162"/>
      <c r="AQ894" s="113"/>
      <c r="AR894" s="113"/>
      <c r="AS894" s="384"/>
      <c r="AT894" s="306"/>
      <c r="AU894" s="306"/>
      <c r="AV894" s="160"/>
      <c r="AW894" s="158"/>
      <c r="AX894" s="385"/>
      <c r="AY894" s="453"/>
      <c r="AZ894" s="165"/>
      <c r="BA894" s="301"/>
      <c r="BB894" s="165"/>
      <c r="BC894" s="301"/>
      <c r="BD894" s="165"/>
      <c r="BE894" s="302"/>
      <c r="BF894" s="302"/>
      <c r="BG894" s="165"/>
      <c r="BH894" s="303"/>
      <c r="BI894" s="165"/>
      <c r="BJ894" s="304"/>
      <c r="BK894" s="394"/>
      <c r="BL894" s="302"/>
      <c r="BM894" s="302"/>
      <c r="BN894" s="394"/>
      <c r="BO894" s="302"/>
      <c r="BP894" s="13"/>
      <c r="BQ894" s="302"/>
      <c r="BR894" s="13"/>
      <c r="BS894" s="302"/>
      <c r="BT894" s="13"/>
      <c r="BU894" s="302"/>
      <c r="BV894" s="386"/>
      <c r="BW894" s="303"/>
      <c r="BX894" s="303"/>
      <c r="BY894" s="302"/>
      <c r="BZ894" s="302"/>
      <c r="CA894" s="387"/>
      <c r="CB894" s="395"/>
      <c r="CC894" s="12"/>
      <c r="CD894" s="304"/>
      <c r="CE894" s="14"/>
      <c r="CF894" s="395"/>
      <c r="CG894" s="397"/>
      <c r="CH894" s="300">
        <f t="shared" si="345"/>
        <v>0</v>
      </c>
      <c r="CI894" s="26"/>
      <c r="CJ894" s="17">
        <f t="shared" si="342"/>
        <v>0</v>
      </c>
      <c r="CK894" s="18">
        <f t="shared" si="353"/>
        <v>12.89</v>
      </c>
      <c r="CM894" s="164"/>
      <c r="CN894" s="302"/>
      <c r="CO894" s="13">
        <f t="shared" si="346"/>
        <v>0</v>
      </c>
      <c r="CP894" s="302"/>
      <c r="CQ894" s="13">
        <f t="shared" si="347"/>
        <v>0</v>
      </c>
      <c r="CR894" s="302"/>
      <c r="CS894" s="13">
        <f t="shared" si="348"/>
        <v>0</v>
      </c>
      <c r="CT894" s="302"/>
      <c r="CU894" s="13">
        <f t="shared" si="343"/>
        <v>0</v>
      </c>
      <c r="CV894" s="302"/>
      <c r="CW894" s="13">
        <f t="shared" si="349"/>
        <v>0</v>
      </c>
      <c r="CX894" s="13">
        <f t="shared" si="350"/>
        <v>0</v>
      </c>
      <c r="CY894" s="251">
        <f t="shared" si="351"/>
        <v>0</v>
      </c>
      <c r="CZ894" s="13" t="s">
        <v>29</v>
      </c>
      <c r="DA894" s="13">
        <v>50</v>
      </c>
      <c r="DB894" s="22">
        <f t="shared" si="352"/>
        <v>0</v>
      </c>
      <c r="DD894" s="24"/>
      <c r="DF894" s="163"/>
      <c r="DH894" s="24"/>
      <c r="DI894" s="447"/>
      <c r="DJ894" s="163"/>
    </row>
    <row r="895" spans="1:114" s="7" customFormat="1">
      <c r="A895" s="277">
        <f t="shared" si="336"/>
        <v>50</v>
      </c>
      <c r="B895" s="21" t="e">
        <f>'Calculateur de trading'!I895/C895/W895</f>
        <v>#DIV/0!</v>
      </c>
      <c r="C895" s="278">
        <f t="shared" si="337"/>
        <v>10</v>
      </c>
      <c r="D895" s="426"/>
      <c r="E895" s="273">
        <f t="shared" si="338"/>
        <v>100</v>
      </c>
      <c r="F895" s="271">
        <f t="shared" si="330"/>
        <v>2</v>
      </c>
      <c r="G895" s="271" t="e">
        <f t="shared" si="331"/>
        <v>#DIV/0!</v>
      </c>
      <c r="H895" s="272">
        <f t="shared" si="332"/>
        <v>20</v>
      </c>
      <c r="I895" s="270"/>
      <c r="J895" s="273">
        <f t="shared" si="339"/>
        <v>200</v>
      </c>
      <c r="K895" s="271">
        <f t="shared" si="333"/>
        <v>4</v>
      </c>
      <c r="L895" s="271" t="e">
        <f t="shared" si="334"/>
        <v>#DIV/0!</v>
      </c>
      <c r="M895" s="272">
        <f t="shared" si="335"/>
        <v>40</v>
      </c>
      <c r="N895" s="389"/>
      <c r="O895" s="455" t="e">
        <f>(A895*B895*W895)+(B895*'Calculateur de trading'!H895)</f>
        <v>#DIV/0!</v>
      </c>
      <c r="P895" s="274" t="e">
        <f>O895/'Déscriptions des trades'!CK895</f>
        <v>#DIV/0!</v>
      </c>
      <c r="Q895" s="456" t="e">
        <f>'Déscriptions des trades'!CK895-O895</f>
        <v>#DIV/0!</v>
      </c>
      <c r="R895" s="466" t="e">
        <f t="shared" si="340"/>
        <v>#DIV/0!</v>
      </c>
      <c r="S895" s="389"/>
      <c r="T895" s="12"/>
      <c r="U895" s="25"/>
      <c r="V895" s="15"/>
      <c r="W895" s="490">
        <f t="shared" si="344"/>
        <v>0</v>
      </c>
      <c r="X895" s="21" t="e">
        <f>W895*U895/'Déscriptions des trades'!CK895*'Déscriptions des trades'!B895</f>
        <v>#DIV/0!</v>
      </c>
      <c r="Y895" s="459"/>
      <c r="Z895" s="389"/>
      <c r="AA895" s="23">
        <f t="shared" si="341"/>
        <v>0.1</v>
      </c>
      <c r="AB895" s="17" t="e">
        <f>(AA895*'Déscriptions des trades'!U895*'Déscriptions des trades'!B895/'Déscriptions des trades'!CK895)*'Déscriptions des trades'!W895</f>
        <v>#DIV/0!</v>
      </c>
      <c r="AC895" s="265" t="e">
        <f>AB895*'Déscriptions des trades'!CK895</f>
        <v>#DIV/0!</v>
      </c>
      <c r="AD895" s="266" t="e">
        <f>'Déscriptions des trades'!CK895-AC895</f>
        <v>#DIV/0!</v>
      </c>
      <c r="AE895" s="389"/>
      <c r="AF895" s="399">
        <v>891</v>
      </c>
      <c r="AG895" s="389"/>
      <c r="AH895" s="20"/>
      <c r="AI895" s="303"/>
      <c r="AJ895" s="307"/>
      <c r="AK895" s="161"/>
      <c r="AL895" s="305"/>
      <c r="AM895" s="305"/>
      <c r="AN895" s="162"/>
      <c r="AO895" s="439"/>
      <c r="AP895" s="162"/>
      <c r="AQ895" s="113"/>
      <c r="AR895" s="113"/>
      <c r="AS895" s="384"/>
      <c r="AT895" s="306"/>
      <c r="AU895" s="306"/>
      <c r="AV895" s="160"/>
      <c r="AW895" s="158"/>
      <c r="AX895" s="385"/>
      <c r="AY895" s="453"/>
      <c r="AZ895" s="165"/>
      <c r="BA895" s="301"/>
      <c r="BB895" s="165"/>
      <c r="BC895" s="301"/>
      <c r="BD895" s="165"/>
      <c r="BE895" s="302"/>
      <c r="BF895" s="302"/>
      <c r="BG895" s="165"/>
      <c r="BH895" s="303"/>
      <c r="BI895" s="165"/>
      <c r="BJ895" s="304"/>
      <c r="BK895" s="394"/>
      <c r="BL895" s="302"/>
      <c r="BM895" s="302"/>
      <c r="BN895" s="394"/>
      <c r="BO895" s="302"/>
      <c r="BP895" s="13"/>
      <c r="BQ895" s="302"/>
      <c r="BR895" s="13"/>
      <c r="BS895" s="302"/>
      <c r="BT895" s="13"/>
      <c r="BU895" s="302"/>
      <c r="BV895" s="386"/>
      <c r="BW895" s="303"/>
      <c r="BX895" s="303"/>
      <c r="BY895" s="302"/>
      <c r="BZ895" s="302"/>
      <c r="CA895" s="387"/>
      <c r="CB895" s="395"/>
      <c r="CC895" s="12"/>
      <c r="CD895" s="304"/>
      <c r="CE895" s="14"/>
      <c r="CF895" s="395"/>
      <c r="CG895" s="397"/>
      <c r="CH895" s="300">
        <f t="shared" si="345"/>
        <v>0</v>
      </c>
      <c r="CI895" s="26"/>
      <c r="CJ895" s="17">
        <f t="shared" si="342"/>
        <v>0</v>
      </c>
      <c r="CK895" s="18">
        <f t="shared" si="353"/>
        <v>12.89</v>
      </c>
      <c r="CM895" s="164"/>
      <c r="CN895" s="302"/>
      <c r="CO895" s="13">
        <f t="shared" si="346"/>
        <v>0</v>
      </c>
      <c r="CP895" s="302"/>
      <c r="CQ895" s="13">
        <f t="shared" si="347"/>
        <v>0</v>
      </c>
      <c r="CR895" s="302"/>
      <c r="CS895" s="13">
        <f t="shared" si="348"/>
        <v>0</v>
      </c>
      <c r="CT895" s="302"/>
      <c r="CU895" s="13">
        <f t="shared" si="343"/>
        <v>0</v>
      </c>
      <c r="CV895" s="302"/>
      <c r="CW895" s="13">
        <f t="shared" si="349"/>
        <v>0</v>
      </c>
      <c r="CX895" s="13">
        <f t="shared" si="350"/>
        <v>0</v>
      </c>
      <c r="CY895" s="251">
        <f t="shared" si="351"/>
        <v>0</v>
      </c>
      <c r="CZ895" s="13" t="s">
        <v>29</v>
      </c>
      <c r="DA895" s="13">
        <v>50</v>
      </c>
      <c r="DB895" s="22">
        <f t="shared" si="352"/>
        <v>0</v>
      </c>
      <c r="DD895" s="24"/>
      <c r="DF895" s="163"/>
      <c r="DH895" s="24"/>
      <c r="DI895" s="447"/>
      <c r="DJ895" s="163"/>
    </row>
    <row r="896" spans="1:114" s="7" customFormat="1">
      <c r="A896" s="277">
        <f t="shared" si="336"/>
        <v>50</v>
      </c>
      <c r="B896" s="21" t="e">
        <f>'Calculateur de trading'!I896/C896/W896</f>
        <v>#DIV/0!</v>
      </c>
      <c r="C896" s="278">
        <f t="shared" si="337"/>
        <v>10</v>
      </c>
      <c r="D896" s="278"/>
      <c r="E896" s="273">
        <f t="shared" si="338"/>
        <v>100</v>
      </c>
      <c r="F896" s="271">
        <f t="shared" si="330"/>
        <v>2</v>
      </c>
      <c r="G896" s="271" t="e">
        <f t="shared" si="331"/>
        <v>#DIV/0!</v>
      </c>
      <c r="H896" s="272">
        <f t="shared" si="332"/>
        <v>20</v>
      </c>
      <c r="I896" s="270"/>
      <c r="J896" s="273">
        <f t="shared" si="339"/>
        <v>200</v>
      </c>
      <c r="K896" s="271">
        <f t="shared" si="333"/>
        <v>4</v>
      </c>
      <c r="L896" s="271" t="e">
        <f t="shared" si="334"/>
        <v>#DIV/0!</v>
      </c>
      <c r="M896" s="272">
        <f t="shared" si="335"/>
        <v>40</v>
      </c>
      <c r="N896" s="389"/>
      <c r="O896" s="455" t="e">
        <f>(A896*B896*W896)+(B896*'Calculateur de trading'!H896)</f>
        <v>#DIV/0!</v>
      </c>
      <c r="P896" s="274" t="e">
        <f>O896/'Déscriptions des trades'!CK896</f>
        <v>#DIV/0!</v>
      </c>
      <c r="Q896" s="456" t="e">
        <f>'Déscriptions des trades'!CK896-O896</f>
        <v>#DIV/0!</v>
      </c>
      <c r="R896" s="466" t="e">
        <f t="shared" si="340"/>
        <v>#DIV/0!</v>
      </c>
      <c r="S896" s="389"/>
      <c r="T896" s="12"/>
      <c r="U896" s="25"/>
      <c r="V896" s="15"/>
      <c r="W896" s="490">
        <f t="shared" si="344"/>
        <v>0</v>
      </c>
      <c r="X896" s="21" t="e">
        <f>W896*U896/'Déscriptions des trades'!CK896*'Déscriptions des trades'!B896</f>
        <v>#DIV/0!</v>
      </c>
      <c r="Y896" s="459"/>
      <c r="Z896" s="389"/>
      <c r="AA896" s="23">
        <f t="shared" si="341"/>
        <v>0.1</v>
      </c>
      <c r="AB896" s="17" t="e">
        <f>(AA896*'Déscriptions des trades'!U896*'Déscriptions des trades'!B896/'Déscriptions des trades'!CK896)*'Déscriptions des trades'!W896</f>
        <v>#DIV/0!</v>
      </c>
      <c r="AC896" s="265" t="e">
        <f>AB896*'Déscriptions des trades'!CK896</f>
        <v>#DIV/0!</v>
      </c>
      <c r="AD896" s="266" t="e">
        <f>'Déscriptions des trades'!CK896-AC896</f>
        <v>#DIV/0!</v>
      </c>
      <c r="AE896" s="389"/>
      <c r="AF896" s="399">
        <v>892</v>
      </c>
      <c r="AG896" s="389"/>
      <c r="AH896" s="20"/>
      <c r="AI896" s="303"/>
      <c r="AJ896" s="307"/>
      <c r="AK896" s="161"/>
      <c r="AL896" s="305"/>
      <c r="AM896" s="305"/>
      <c r="AN896" s="162"/>
      <c r="AO896" s="439"/>
      <c r="AP896" s="162"/>
      <c r="AQ896" s="113"/>
      <c r="AR896" s="113"/>
      <c r="AS896" s="384"/>
      <c r="AT896" s="306"/>
      <c r="AU896" s="306"/>
      <c r="AV896" s="160"/>
      <c r="AW896" s="158"/>
      <c r="AX896" s="385"/>
      <c r="AY896" s="453"/>
      <c r="AZ896" s="165"/>
      <c r="BA896" s="301"/>
      <c r="BB896" s="165"/>
      <c r="BC896" s="301"/>
      <c r="BD896" s="165"/>
      <c r="BE896" s="302"/>
      <c r="BF896" s="302"/>
      <c r="BG896" s="165"/>
      <c r="BH896" s="303"/>
      <c r="BI896" s="165"/>
      <c r="BJ896" s="304"/>
      <c r="BK896" s="394"/>
      <c r="BL896" s="302"/>
      <c r="BM896" s="302"/>
      <c r="BN896" s="394"/>
      <c r="BO896" s="302"/>
      <c r="BP896" s="13"/>
      <c r="BQ896" s="302"/>
      <c r="BR896" s="13"/>
      <c r="BS896" s="302"/>
      <c r="BT896" s="13"/>
      <c r="BU896" s="302"/>
      <c r="BV896" s="386"/>
      <c r="BW896" s="303"/>
      <c r="BX896" s="303"/>
      <c r="BY896" s="302"/>
      <c r="BZ896" s="302"/>
      <c r="CA896" s="387"/>
      <c r="CB896" s="395"/>
      <c r="CC896" s="12"/>
      <c r="CD896" s="304"/>
      <c r="CE896" s="14"/>
      <c r="CF896" s="395"/>
      <c r="CG896" s="397"/>
      <c r="CH896" s="300">
        <f t="shared" si="345"/>
        <v>0</v>
      </c>
      <c r="CI896" s="26"/>
      <c r="CJ896" s="17">
        <f t="shared" si="342"/>
        <v>0</v>
      </c>
      <c r="CK896" s="18">
        <f t="shared" si="353"/>
        <v>12.89</v>
      </c>
      <c r="CM896" s="164"/>
      <c r="CN896" s="302"/>
      <c r="CO896" s="13">
        <f t="shared" si="346"/>
        <v>0</v>
      </c>
      <c r="CP896" s="302"/>
      <c r="CQ896" s="13">
        <f t="shared" si="347"/>
        <v>0</v>
      </c>
      <c r="CR896" s="302"/>
      <c r="CS896" s="13">
        <f t="shared" si="348"/>
        <v>0</v>
      </c>
      <c r="CT896" s="302"/>
      <c r="CU896" s="13">
        <f t="shared" si="343"/>
        <v>0</v>
      </c>
      <c r="CV896" s="302"/>
      <c r="CW896" s="13">
        <f t="shared" si="349"/>
        <v>0</v>
      </c>
      <c r="CX896" s="13">
        <f t="shared" si="350"/>
        <v>0</v>
      </c>
      <c r="CY896" s="251">
        <f t="shared" si="351"/>
        <v>0</v>
      </c>
      <c r="CZ896" s="13" t="s">
        <v>29</v>
      </c>
      <c r="DA896" s="13">
        <v>50</v>
      </c>
      <c r="DB896" s="22">
        <f t="shared" si="352"/>
        <v>0</v>
      </c>
      <c r="DD896" s="24"/>
      <c r="DF896" s="163"/>
      <c r="DH896" s="24"/>
      <c r="DI896" s="447"/>
      <c r="DJ896" s="163"/>
    </row>
    <row r="897" spans="1:114" s="7" customFormat="1">
      <c r="A897" s="277">
        <f t="shared" si="336"/>
        <v>50</v>
      </c>
      <c r="B897" s="21" t="e">
        <f>'Calculateur de trading'!I897/C897/W897</f>
        <v>#DIV/0!</v>
      </c>
      <c r="C897" s="278">
        <f t="shared" si="337"/>
        <v>10</v>
      </c>
      <c r="D897" s="426"/>
      <c r="E897" s="273">
        <f t="shared" si="338"/>
        <v>100</v>
      </c>
      <c r="F897" s="271">
        <f t="shared" si="330"/>
        <v>2</v>
      </c>
      <c r="G897" s="271" t="e">
        <f t="shared" si="331"/>
        <v>#DIV/0!</v>
      </c>
      <c r="H897" s="272">
        <f t="shared" si="332"/>
        <v>20</v>
      </c>
      <c r="I897" s="270"/>
      <c r="J897" s="273">
        <f t="shared" si="339"/>
        <v>200</v>
      </c>
      <c r="K897" s="271">
        <f t="shared" si="333"/>
        <v>4</v>
      </c>
      <c r="L897" s="271" t="e">
        <f t="shared" si="334"/>
        <v>#DIV/0!</v>
      </c>
      <c r="M897" s="272">
        <f t="shared" si="335"/>
        <v>40</v>
      </c>
      <c r="N897" s="389"/>
      <c r="O897" s="455" t="e">
        <f>(A897*B897*W897)+(B897*'Calculateur de trading'!H897)</f>
        <v>#DIV/0!</v>
      </c>
      <c r="P897" s="274" t="e">
        <f>O897/'Déscriptions des trades'!CK897</f>
        <v>#DIV/0!</v>
      </c>
      <c r="Q897" s="456" t="e">
        <f>'Déscriptions des trades'!CK897-O897</f>
        <v>#DIV/0!</v>
      </c>
      <c r="R897" s="466" t="e">
        <f t="shared" si="340"/>
        <v>#DIV/0!</v>
      </c>
      <c r="S897" s="389"/>
      <c r="T897" s="12"/>
      <c r="U897" s="25"/>
      <c r="V897" s="15"/>
      <c r="W897" s="490">
        <f t="shared" si="344"/>
        <v>0</v>
      </c>
      <c r="X897" s="21" t="e">
        <f>W897*U897/'Déscriptions des trades'!CK897*'Déscriptions des trades'!B897</f>
        <v>#DIV/0!</v>
      </c>
      <c r="Y897" s="459"/>
      <c r="Z897" s="389"/>
      <c r="AA897" s="23">
        <f t="shared" si="341"/>
        <v>0.1</v>
      </c>
      <c r="AB897" s="17" t="e">
        <f>(AA897*'Déscriptions des trades'!U897*'Déscriptions des trades'!B897/'Déscriptions des trades'!CK897)*'Déscriptions des trades'!W897</f>
        <v>#DIV/0!</v>
      </c>
      <c r="AC897" s="265" t="e">
        <f>AB897*'Déscriptions des trades'!CK897</f>
        <v>#DIV/0!</v>
      </c>
      <c r="AD897" s="266" t="e">
        <f>'Déscriptions des trades'!CK897-AC897</f>
        <v>#DIV/0!</v>
      </c>
      <c r="AE897" s="389"/>
      <c r="AF897" s="399">
        <v>893</v>
      </c>
      <c r="AG897" s="389"/>
      <c r="AH897" s="20"/>
      <c r="AI897" s="303"/>
      <c r="AJ897" s="307"/>
      <c r="AK897" s="161"/>
      <c r="AL897" s="305"/>
      <c r="AM897" s="305"/>
      <c r="AN897" s="162"/>
      <c r="AO897" s="439"/>
      <c r="AP897" s="162"/>
      <c r="AQ897" s="113"/>
      <c r="AR897" s="113"/>
      <c r="AS897" s="384"/>
      <c r="AT897" s="306"/>
      <c r="AU897" s="306"/>
      <c r="AV897" s="160"/>
      <c r="AW897" s="158"/>
      <c r="AX897" s="385"/>
      <c r="AY897" s="453"/>
      <c r="AZ897" s="165"/>
      <c r="BA897" s="301"/>
      <c r="BB897" s="165"/>
      <c r="BC897" s="301"/>
      <c r="BD897" s="165"/>
      <c r="BE897" s="302"/>
      <c r="BF897" s="302"/>
      <c r="BG897" s="165"/>
      <c r="BH897" s="303"/>
      <c r="BI897" s="165"/>
      <c r="BJ897" s="304"/>
      <c r="BK897" s="394"/>
      <c r="BL897" s="302"/>
      <c r="BM897" s="302"/>
      <c r="BN897" s="394"/>
      <c r="BO897" s="302"/>
      <c r="BP897" s="13"/>
      <c r="BQ897" s="302"/>
      <c r="BR897" s="13"/>
      <c r="BS897" s="302"/>
      <c r="BT897" s="13"/>
      <c r="BU897" s="302"/>
      <c r="BV897" s="386"/>
      <c r="BW897" s="303"/>
      <c r="BX897" s="303"/>
      <c r="BY897" s="302"/>
      <c r="BZ897" s="302"/>
      <c r="CA897" s="387"/>
      <c r="CB897" s="395"/>
      <c r="CC897" s="12"/>
      <c r="CD897" s="304"/>
      <c r="CE897" s="14"/>
      <c r="CF897" s="395"/>
      <c r="CG897" s="397"/>
      <c r="CH897" s="300">
        <f t="shared" si="345"/>
        <v>0</v>
      </c>
      <c r="CI897" s="26"/>
      <c r="CJ897" s="17">
        <f t="shared" si="342"/>
        <v>0</v>
      </c>
      <c r="CK897" s="18">
        <f t="shared" si="353"/>
        <v>12.89</v>
      </c>
      <c r="CM897" s="164"/>
      <c r="CN897" s="302"/>
      <c r="CO897" s="13">
        <f t="shared" si="346"/>
        <v>0</v>
      </c>
      <c r="CP897" s="302"/>
      <c r="CQ897" s="13">
        <f t="shared" si="347"/>
        <v>0</v>
      </c>
      <c r="CR897" s="302"/>
      <c r="CS897" s="13">
        <f t="shared" si="348"/>
        <v>0</v>
      </c>
      <c r="CT897" s="302"/>
      <c r="CU897" s="13">
        <f t="shared" si="343"/>
        <v>0</v>
      </c>
      <c r="CV897" s="302"/>
      <c r="CW897" s="13">
        <f t="shared" si="349"/>
        <v>0</v>
      </c>
      <c r="CX897" s="13">
        <f t="shared" si="350"/>
        <v>0</v>
      </c>
      <c r="CY897" s="251">
        <f t="shared" si="351"/>
        <v>0</v>
      </c>
      <c r="CZ897" s="13" t="s">
        <v>29</v>
      </c>
      <c r="DA897" s="13">
        <v>50</v>
      </c>
      <c r="DB897" s="22">
        <f t="shared" si="352"/>
        <v>0</v>
      </c>
      <c r="DD897" s="24"/>
      <c r="DF897" s="163"/>
      <c r="DH897" s="24"/>
      <c r="DI897" s="447"/>
      <c r="DJ897" s="163"/>
    </row>
    <row r="898" spans="1:114" s="7" customFormat="1">
      <c r="A898" s="277">
        <f t="shared" si="336"/>
        <v>50</v>
      </c>
      <c r="B898" s="21" t="e">
        <f>'Calculateur de trading'!I898/C898/W898</f>
        <v>#DIV/0!</v>
      </c>
      <c r="C898" s="278">
        <f t="shared" si="337"/>
        <v>10</v>
      </c>
      <c r="D898" s="278"/>
      <c r="E898" s="273">
        <f t="shared" si="338"/>
        <v>100</v>
      </c>
      <c r="F898" s="271">
        <f t="shared" si="330"/>
        <v>2</v>
      </c>
      <c r="G898" s="271" t="e">
        <f t="shared" si="331"/>
        <v>#DIV/0!</v>
      </c>
      <c r="H898" s="272">
        <f t="shared" si="332"/>
        <v>20</v>
      </c>
      <c r="I898" s="270"/>
      <c r="J898" s="273">
        <f t="shared" si="339"/>
        <v>200</v>
      </c>
      <c r="K898" s="271">
        <f t="shared" si="333"/>
        <v>4</v>
      </c>
      <c r="L898" s="271" t="e">
        <f t="shared" si="334"/>
        <v>#DIV/0!</v>
      </c>
      <c r="M898" s="272">
        <f t="shared" si="335"/>
        <v>40</v>
      </c>
      <c r="N898" s="389"/>
      <c r="O898" s="455" t="e">
        <f>(A898*B898*W898)+(B898*'Calculateur de trading'!H898)</f>
        <v>#DIV/0!</v>
      </c>
      <c r="P898" s="274" t="e">
        <f>O898/'Déscriptions des trades'!CK898</f>
        <v>#DIV/0!</v>
      </c>
      <c r="Q898" s="456" t="e">
        <f>'Déscriptions des trades'!CK898-O898</f>
        <v>#DIV/0!</v>
      </c>
      <c r="R898" s="466" t="e">
        <f t="shared" si="340"/>
        <v>#DIV/0!</v>
      </c>
      <c r="S898" s="389"/>
      <c r="T898" s="12"/>
      <c r="U898" s="25"/>
      <c r="V898" s="15"/>
      <c r="W898" s="490">
        <f t="shared" si="344"/>
        <v>0</v>
      </c>
      <c r="X898" s="21" t="e">
        <f>W898*U898/'Déscriptions des trades'!CK898*'Déscriptions des trades'!B898</f>
        <v>#DIV/0!</v>
      </c>
      <c r="Y898" s="459"/>
      <c r="Z898" s="389"/>
      <c r="AA898" s="23">
        <f t="shared" si="341"/>
        <v>0.1</v>
      </c>
      <c r="AB898" s="17" t="e">
        <f>(AA898*'Déscriptions des trades'!U898*'Déscriptions des trades'!B898/'Déscriptions des trades'!CK898)*'Déscriptions des trades'!W898</f>
        <v>#DIV/0!</v>
      </c>
      <c r="AC898" s="265" t="e">
        <f>AB898*'Déscriptions des trades'!CK898</f>
        <v>#DIV/0!</v>
      </c>
      <c r="AD898" s="266" t="e">
        <f>'Déscriptions des trades'!CK898-AC898</f>
        <v>#DIV/0!</v>
      </c>
      <c r="AE898" s="389"/>
      <c r="AF898" s="399">
        <v>894</v>
      </c>
      <c r="AG898" s="389"/>
      <c r="AH898" s="20"/>
      <c r="AI898" s="303"/>
      <c r="AJ898" s="307"/>
      <c r="AK898" s="161"/>
      <c r="AL898" s="305"/>
      <c r="AM898" s="305"/>
      <c r="AN898" s="162"/>
      <c r="AO898" s="439"/>
      <c r="AP898" s="162"/>
      <c r="AQ898" s="113"/>
      <c r="AR898" s="113"/>
      <c r="AS898" s="384"/>
      <c r="AT898" s="306"/>
      <c r="AU898" s="306"/>
      <c r="AV898" s="160"/>
      <c r="AW898" s="158"/>
      <c r="AX898" s="385"/>
      <c r="AY898" s="453"/>
      <c r="AZ898" s="165"/>
      <c r="BA898" s="301"/>
      <c r="BB898" s="165"/>
      <c r="BC898" s="301"/>
      <c r="BD898" s="165"/>
      <c r="BE898" s="302"/>
      <c r="BF898" s="302"/>
      <c r="BG898" s="165"/>
      <c r="BH898" s="303"/>
      <c r="BI898" s="165"/>
      <c r="BJ898" s="304"/>
      <c r="BK898" s="394"/>
      <c r="BL898" s="302"/>
      <c r="BM898" s="302"/>
      <c r="BN898" s="394"/>
      <c r="BO898" s="302"/>
      <c r="BP898" s="13"/>
      <c r="BQ898" s="302"/>
      <c r="BR898" s="13"/>
      <c r="BS898" s="302"/>
      <c r="BT898" s="13"/>
      <c r="BU898" s="302"/>
      <c r="BV898" s="386"/>
      <c r="BW898" s="303"/>
      <c r="BX898" s="303"/>
      <c r="BY898" s="302"/>
      <c r="BZ898" s="302"/>
      <c r="CA898" s="387"/>
      <c r="CB898" s="395"/>
      <c r="CC898" s="12"/>
      <c r="CD898" s="304"/>
      <c r="CE898" s="14"/>
      <c r="CF898" s="395"/>
      <c r="CG898" s="397"/>
      <c r="CH898" s="300">
        <f t="shared" si="345"/>
        <v>0</v>
      </c>
      <c r="CI898" s="26"/>
      <c r="CJ898" s="17">
        <f t="shared" si="342"/>
        <v>0</v>
      </c>
      <c r="CK898" s="18">
        <f t="shared" si="353"/>
        <v>12.89</v>
      </c>
      <c r="CM898" s="164"/>
      <c r="CN898" s="302"/>
      <c r="CO898" s="13">
        <f t="shared" si="346"/>
        <v>0</v>
      </c>
      <c r="CP898" s="302"/>
      <c r="CQ898" s="13">
        <f t="shared" si="347"/>
        <v>0</v>
      </c>
      <c r="CR898" s="302"/>
      <c r="CS898" s="13">
        <f t="shared" si="348"/>
        <v>0</v>
      </c>
      <c r="CT898" s="302"/>
      <c r="CU898" s="13">
        <f t="shared" si="343"/>
        <v>0</v>
      </c>
      <c r="CV898" s="302"/>
      <c r="CW898" s="13">
        <f t="shared" si="349"/>
        <v>0</v>
      </c>
      <c r="CX898" s="13">
        <f t="shared" si="350"/>
        <v>0</v>
      </c>
      <c r="CY898" s="251">
        <f t="shared" si="351"/>
        <v>0</v>
      </c>
      <c r="CZ898" s="13" t="s">
        <v>29</v>
      </c>
      <c r="DA898" s="13">
        <v>50</v>
      </c>
      <c r="DB898" s="22">
        <f t="shared" si="352"/>
        <v>0</v>
      </c>
      <c r="DD898" s="24"/>
      <c r="DF898" s="163"/>
      <c r="DH898" s="24"/>
      <c r="DI898" s="447"/>
      <c r="DJ898" s="163"/>
    </row>
    <row r="899" spans="1:114" s="7" customFormat="1">
      <c r="A899" s="277">
        <f t="shared" si="336"/>
        <v>50</v>
      </c>
      <c r="B899" s="21" t="e">
        <f>'Calculateur de trading'!I899/C899/W899</f>
        <v>#DIV/0!</v>
      </c>
      <c r="C899" s="278">
        <f t="shared" si="337"/>
        <v>10</v>
      </c>
      <c r="D899" s="426"/>
      <c r="E899" s="273">
        <f t="shared" si="338"/>
        <v>100</v>
      </c>
      <c r="F899" s="271">
        <f t="shared" si="330"/>
        <v>2</v>
      </c>
      <c r="G899" s="271" t="e">
        <f t="shared" si="331"/>
        <v>#DIV/0!</v>
      </c>
      <c r="H899" s="272">
        <f t="shared" si="332"/>
        <v>20</v>
      </c>
      <c r="I899" s="270"/>
      <c r="J899" s="273">
        <f t="shared" si="339"/>
        <v>200</v>
      </c>
      <c r="K899" s="271">
        <f t="shared" si="333"/>
        <v>4</v>
      </c>
      <c r="L899" s="271" t="e">
        <f t="shared" si="334"/>
        <v>#DIV/0!</v>
      </c>
      <c r="M899" s="272">
        <f t="shared" si="335"/>
        <v>40</v>
      </c>
      <c r="N899" s="389"/>
      <c r="O899" s="455" t="e">
        <f>(A899*B899*W899)+(B899*'Calculateur de trading'!H899)</f>
        <v>#DIV/0!</v>
      </c>
      <c r="P899" s="274" t="e">
        <f>O899/'Déscriptions des trades'!CK899</f>
        <v>#DIV/0!</v>
      </c>
      <c r="Q899" s="456" t="e">
        <f>'Déscriptions des trades'!CK899-O899</f>
        <v>#DIV/0!</v>
      </c>
      <c r="R899" s="466" t="e">
        <f t="shared" si="340"/>
        <v>#DIV/0!</v>
      </c>
      <c r="S899" s="389"/>
      <c r="T899" s="12"/>
      <c r="U899" s="25"/>
      <c r="V899" s="15"/>
      <c r="W899" s="490">
        <f t="shared" si="344"/>
        <v>0</v>
      </c>
      <c r="X899" s="21" t="e">
        <f>W899*U899/'Déscriptions des trades'!CK899*'Déscriptions des trades'!B899</f>
        <v>#DIV/0!</v>
      </c>
      <c r="Y899" s="459"/>
      <c r="Z899" s="389"/>
      <c r="AA899" s="23">
        <f t="shared" si="341"/>
        <v>0.1</v>
      </c>
      <c r="AB899" s="17" t="e">
        <f>(AA899*'Déscriptions des trades'!U899*'Déscriptions des trades'!B899/'Déscriptions des trades'!CK899)*'Déscriptions des trades'!W899</f>
        <v>#DIV/0!</v>
      </c>
      <c r="AC899" s="265" t="e">
        <f>AB899*'Déscriptions des trades'!CK899</f>
        <v>#DIV/0!</v>
      </c>
      <c r="AD899" s="266" t="e">
        <f>'Déscriptions des trades'!CK899-AC899</f>
        <v>#DIV/0!</v>
      </c>
      <c r="AE899" s="389"/>
      <c r="AF899" s="399">
        <v>895</v>
      </c>
      <c r="AG899" s="389"/>
      <c r="AH899" s="20"/>
      <c r="AI899" s="303"/>
      <c r="AJ899" s="307"/>
      <c r="AK899" s="161"/>
      <c r="AL899" s="305"/>
      <c r="AM899" s="305"/>
      <c r="AN899" s="162"/>
      <c r="AO899" s="439"/>
      <c r="AP899" s="162"/>
      <c r="AQ899" s="113"/>
      <c r="AR899" s="113"/>
      <c r="AS899" s="384"/>
      <c r="AT899" s="306"/>
      <c r="AU899" s="306"/>
      <c r="AV899" s="160"/>
      <c r="AW899" s="158"/>
      <c r="AX899" s="385"/>
      <c r="AY899" s="453"/>
      <c r="AZ899" s="165"/>
      <c r="BA899" s="301"/>
      <c r="BB899" s="165"/>
      <c r="BC899" s="301"/>
      <c r="BD899" s="165"/>
      <c r="BE899" s="302"/>
      <c r="BF899" s="302"/>
      <c r="BG899" s="165"/>
      <c r="BH899" s="303"/>
      <c r="BI899" s="165"/>
      <c r="BJ899" s="304"/>
      <c r="BK899" s="394"/>
      <c r="BL899" s="302"/>
      <c r="BM899" s="302"/>
      <c r="BN899" s="394"/>
      <c r="BO899" s="302"/>
      <c r="BP899" s="13"/>
      <c r="BQ899" s="302"/>
      <c r="BR899" s="13"/>
      <c r="BS899" s="302"/>
      <c r="BT899" s="13"/>
      <c r="BU899" s="302"/>
      <c r="BV899" s="386"/>
      <c r="BW899" s="303"/>
      <c r="BX899" s="303"/>
      <c r="BY899" s="302"/>
      <c r="BZ899" s="302"/>
      <c r="CA899" s="387"/>
      <c r="CB899" s="395"/>
      <c r="CC899" s="12"/>
      <c r="CD899" s="304"/>
      <c r="CE899" s="14"/>
      <c r="CF899" s="395"/>
      <c r="CG899" s="397"/>
      <c r="CH899" s="300">
        <f t="shared" si="345"/>
        <v>0</v>
      </c>
      <c r="CI899" s="26"/>
      <c r="CJ899" s="17">
        <f t="shared" si="342"/>
        <v>0</v>
      </c>
      <c r="CK899" s="18">
        <f t="shared" si="353"/>
        <v>12.89</v>
      </c>
      <c r="CM899" s="164"/>
      <c r="CN899" s="302"/>
      <c r="CO899" s="13">
        <f t="shared" si="346"/>
        <v>0</v>
      </c>
      <c r="CP899" s="302"/>
      <c r="CQ899" s="13">
        <f t="shared" si="347"/>
        <v>0</v>
      </c>
      <c r="CR899" s="302"/>
      <c r="CS899" s="13">
        <f t="shared" si="348"/>
        <v>0</v>
      </c>
      <c r="CT899" s="302"/>
      <c r="CU899" s="13">
        <f t="shared" si="343"/>
        <v>0</v>
      </c>
      <c r="CV899" s="302"/>
      <c r="CW899" s="13">
        <f t="shared" si="349"/>
        <v>0</v>
      </c>
      <c r="CX899" s="13">
        <f t="shared" si="350"/>
        <v>0</v>
      </c>
      <c r="CY899" s="251">
        <f t="shared" si="351"/>
        <v>0</v>
      </c>
      <c r="CZ899" s="13" t="s">
        <v>29</v>
      </c>
      <c r="DA899" s="13">
        <v>50</v>
      </c>
      <c r="DB899" s="22">
        <f t="shared" si="352"/>
        <v>0</v>
      </c>
      <c r="DD899" s="24"/>
      <c r="DF899" s="163"/>
      <c r="DH899" s="24"/>
      <c r="DI899" s="447"/>
      <c r="DJ899" s="163"/>
    </row>
    <row r="900" spans="1:114" s="7" customFormat="1">
      <c r="A900" s="277">
        <f t="shared" si="336"/>
        <v>50</v>
      </c>
      <c r="B900" s="21" t="e">
        <f>'Calculateur de trading'!I900/C900/W900</f>
        <v>#DIV/0!</v>
      </c>
      <c r="C900" s="278">
        <f t="shared" si="337"/>
        <v>10</v>
      </c>
      <c r="D900" s="278"/>
      <c r="E900" s="273">
        <f t="shared" si="338"/>
        <v>100</v>
      </c>
      <c r="F900" s="271">
        <f t="shared" si="330"/>
        <v>2</v>
      </c>
      <c r="G900" s="271" t="e">
        <f t="shared" si="331"/>
        <v>#DIV/0!</v>
      </c>
      <c r="H900" s="272">
        <f t="shared" si="332"/>
        <v>20</v>
      </c>
      <c r="I900" s="270"/>
      <c r="J900" s="273">
        <f t="shared" si="339"/>
        <v>200</v>
      </c>
      <c r="K900" s="271">
        <f t="shared" si="333"/>
        <v>4</v>
      </c>
      <c r="L900" s="271" t="e">
        <f t="shared" si="334"/>
        <v>#DIV/0!</v>
      </c>
      <c r="M900" s="272">
        <f t="shared" si="335"/>
        <v>40</v>
      </c>
      <c r="N900" s="389"/>
      <c r="O900" s="455" t="e">
        <f>(A900*B900*W900)+(B900*'Calculateur de trading'!H900)</f>
        <v>#DIV/0!</v>
      </c>
      <c r="P900" s="274" t="e">
        <f>O900/'Déscriptions des trades'!CK900</f>
        <v>#DIV/0!</v>
      </c>
      <c r="Q900" s="456" t="e">
        <f>'Déscriptions des trades'!CK900-O900</f>
        <v>#DIV/0!</v>
      </c>
      <c r="R900" s="466" t="e">
        <f t="shared" si="340"/>
        <v>#DIV/0!</v>
      </c>
      <c r="S900" s="389"/>
      <c r="T900" s="12"/>
      <c r="U900" s="25"/>
      <c r="V900" s="15"/>
      <c r="W900" s="490">
        <f t="shared" si="344"/>
        <v>0</v>
      </c>
      <c r="X900" s="21" t="e">
        <f>W900*U900/'Déscriptions des trades'!CK900*'Déscriptions des trades'!B900</f>
        <v>#DIV/0!</v>
      </c>
      <c r="Y900" s="459"/>
      <c r="Z900" s="389"/>
      <c r="AA900" s="23">
        <f t="shared" si="341"/>
        <v>0.1</v>
      </c>
      <c r="AB900" s="17" t="e">
        <f>(AA900*'Déscriptions des trades'!U900*'Déscriptions des trades'!B900/'Déscriptions des trades'!CK900)*'Déscriptions des trades'!W900</f>
        <v>#DIV/0!</v>
      </c>
      <c r="AC900" s="265" t="e">
        <f>AB900*'Déscriptions des trades'!CK900</f>
        <v>#DIV/0!</v>
      </c>
      <c r="AD900" s="266" t="e">
        <f>'Déscriptions des trades'!CK900-AC900</f>
        <v>#DIV/0!</v>
      </c>
      <c r="AE900" s="389"/>
      <c r="AF900" s="399">
        <v>896</v>
      </c>
      <c r="AG900" s="389"/>
      <c r="AH900" s="20"/>
      <c r="AI900" s="303"/>
      <c r="AJ900" s="307"/>
      <c r="AK900" s="161"/>
      <c r="AL900" s="305"/>
      <c r="AM900" s="305"/>
      <c r="AN900" s="162"/>
      <c r="AO900" s="439"/>
      <c r="AP900" s="162"/>
      <c r="AQ900" s="113"/>
      <c r="AR900" s="113"/>
      <c r="AS900" s="384"/>
      <c r="AT900" s="306"/>
      <c r="AU900" s="306"/>
      <c r="AV900" s="160"/>
      <c r="AW900" s="158"/>
      <c r="AX900" s="385"/>
      <c r="AY900" s="453"/>
      <c r="AZ900" s="165"/>
      <c r="BA900" s="301"/>
      <c r="BB900" s="165"/>
      <c r="BC900" s="301"/>
      <c r="BD900" s="165"/>
      <c r="BE900" s="302"/>
      <c r="BF900" s="302"/>
      <c r="BG900" s="165"/>
      <c r="BH900" s="303"/>
      <c r="BI900" s="165"/>
      <c r="BJ900" s="304"/>
      <c r="BK900" s="394"/>
      <c r="BL900" s="302"/>
      <c r="BM900" s="302"/>
      <c r="BN900" s="394"/>
      <c r="BO900" s="302"/>
      <c r="BP900" s="13"/>
      <c r="BQ900" s="302"/>
      <c r="BR900" s="13"/>
      <c r="BS900" s="302"/>
      <c r="BT900" s="13"/>
      <c r="BU900" s="302"/>
      <c r="BV900" s="386"/>
      <c r="BW900" s="303"/>
      <c r="BX900" s="303"/>
      <c r="BY900" s="302"/>
      <c r="BZ900" s="302"/>
      <c r="CA900" s="387"/>
      <c r="CB900" s="395"/>
      <c r="CC900" s="12"/>
      <c r="CD900" s="304"/>
      <c r="CE900" s="14"/>
      <c r="CF900" s="395"/>
      <c r="CG900" s="397"/>
      <c r="CH900" s="300">
        <f t="shared" si="345"/>
        <v>0</v>
      </c>
      <c r="CI900" s="26"/>
      <c r="CJ900" s="17">
        <f t="shared" si="342"/>
        <v>0</v>
      </c>
      <c r="CK900" s="18">
        <f t="shared" si="353"/>
        <v>12.89</v>
      </c>
      <c r="CM900" s="164"/>
      <c r="CN900" s="302"/>
      <c r="CO900" s="13">
        <f t="shared" si="346"/>
        <v>0</v>
      </c>
      <c r="CP900" s="302"/>
      <c r="CQ900" s="13">
        <f t="shared" si="347"/>
        <v>0</v>
      </c>
      <c r="CR900" s="302"/>
      <c r="CS900" s="13">
        <f t="shared" si="348"/>
        <v>0</v>
      </c>
      <c r="CT900" s="302"/>
      <c r="CU900" s="13">
        <f t="shared" si="343"/>
        <v>0</v>
      </c>
      <c r="CV900" s="302"/>
      <c r="CW900" s="13">
        <f t="shared" si="349"/>
        <v>0</v>
      </c>
      <c r="CX900" s="13">
        <f t="shared" si="350"/>
        <v>0</v>
      </c>
      <c r="CY900" s="251">
        <f t="shared" si="351"/>
        <v>0</v>
      </c>
      <c r="CZ900" s="13" t="s">
        <v>29</v>
      </c>
      <c r="DA900" s="13">
        <v>50</v>
      </c>
      <c r="DB900" s="22">
        <f t="shared" si="352"/>
        <v>0</v>
      </c>
      <c r="DD900" s="24"/>
      <c r="DF900" s="163"/>
      <c r="DH900" s="24"/>
      <c r="DI900" s="447"/>
      <c r="DJ900" s="163"/>
    </row>
    <row r="901" spans="1:114" s="7" customFormat="1">
      <c r="A901" s="277">
        <f t="shared" si="336"/>
        <v>50</v>
      </c>
      <c r="B901" s="21" t="e">
        <f>'Calculateur de trading'!I901/C901/W901</f>
        <v>#DIV/0!</v>
      </c>
      <c r="C901" s="278">
        <f t="shared" si="337"/>
        <v>10</v>
      </c>
      <c r="D901" s="426"/>
      <c r="E901" s="273">
        <f t="shared" si="338"/>
        <v>100</v>
      </c>
      <c r="F901" s="271">
        <f t="shared" ref="F901:F964" si="354">(E901/A901)</f>
        <v>2</v>
      </c>
      <c r="G901" s="271" t="e">
        <f t="shared" ref="G901:G964" si="355">B901/F901</f>
        <v>#DIV/0!</v>
      </c>
      <c r="H901" s="272">
        <f t="shared" ref="H901:H964" si="356">C901*F901</f>
        <v>20</v>
      </c>
      <c r="I901" s="270"/>
      <c r="J901" s="273">
        <f t="shared" si="339"/>
        <v>200</v>
      </c>
      <c r="K901" s="271">
        <f t="shared" ref="K901:K964" si="357">J901/A901</f>
        <v>4</v>
      </c>
      <c r="L901" s="271" t="e">
        <f t="shared" ref="L901:L964" si="358">B901/K901</f>
        <v>#DIV/0!</v>
      </c>
      <c r="M901" s="272">
        <f t="shared" ref="M901:M964" si="359">C901*K901</f>
        <v>40</v>
      </c>
      <c r="N901" s="389"/>
      <c r="O901" s="455" t="e">
        <f>(A901*B901*W901)+(B901*'Calculateur de trading'!H901)</f>
        <v>#DIV/0!</v>
      </c>
      <c r="P901" s="274" t="e">
        <f>O901/'Déscriptions des trades'!CK901</f>
        <v>#DIV/0!</v>
      </c>
      <c r="Q901" s="456" t="e">
        <f>'Déscriptions des trades'!CK901-O901</f>
        <v>#DIV/0!</v>
      </c>
      <c r="R901" s="466" t="e">
        <f t="shared" si="340"/>
        <v>#DIV/0!</v>
      </c>
      <c r="S901" s="389"/>
      <c r="T901" s="12"/>
      <c r="U901" s="25"/>
      <c r="V901" s="15"/>
      <c r="W901" s="490">
        <f t="shared" si="344"/>
        <v>0</v>
      </c>
      <c r="X901" s="21" t="e">
        <f>W901*U901/'Déscriptions des trades'!CK901*'Déscriptions des trades'!B901</f>
        <v>#DIV/0!</v>
      </c>
      <c r="Y901" s="459"/>
      <c r="Z901" s="389"/>
      <c r="AA901" s="23">
        <f t="shared" si="341"/>
        <v>0.1</v>
      </c>
      <c r="AB901" s="17" t="e">
        <f>(AA901*'Déscriptions des trades'!U901*'Déscriptions des trades'!B901/'Déscriptions des trades'!CK901)*'Déscriptions des trades'!W901</f>
        <v>#DIV/0!</v>
      </c>
      <c r="AC901" s="265" t="e">
        <f>AB901*'Déscriptions des trades'!CK901</f>
        <v>#DIV/0!</v>
      </c>
      <c r="AD901" s="266" t="e">
        <f>'Déscriptions des trades'!CK901-AC901</f>
        <v>#DIV/0!</v>
      </c>
      <c r="AE901" s="389"/>
      <c r="AF901" s="399">
        <v>897</v>
      </c>
      <c r="AG901" s="389"/>
      <c r="AH901" s="20"/>
      <c r="AI901" s="303"/>
      <c r="AJ901" s="307"/>
      <c r="AK901" s="161"/>
      <c r="AL901" s="305"/>
      <c r="AM901" s="305"/>
      <c r="AN901" s="162"/>
      <c r="AO901" s="439"/>
      <c r="AP901" s="162"/>
      <c r="AQ901" s="113"/>
      <c r="AR901" s="113"/>
      <c r="AS901" s="384"/>
      <c r="AT901" s="306"/>
      <c r="AU901" s="306"/>
      <c r="AV901" s="160"/>
      <c r="AW901" s="158"/>
      <c r="AX901" s="385"/>
      <c r="AY901" s="453"/>
      <c r="AZ901" s="165"/>
      <c r="BA901" s="301"/>
      <c r="BB901" s="165"/>
      <c r="BC901" s="301"/>
      <c r="BD901" s="165"/>
      <c r="BE901" s="302"/>
      <c r="BF901" s="302"/>
      <c r="BG901" s="165"/>
      <c r="BH901" s="303"/>
      <c r="BI901" s="165"/>
      <c r="BJ901" s="304"/>
      <c r="BK901" s="394"/>
      <c r="BL901" s="302"/>
      <c r="BM901" s="302"/>
      <c r="BN901" s="394"/>
      <c r="BO901" s="302"/>
      <c r="BP901" s="13"/>
      <c r="BQ901" s="302"/>
      <c r="BR901" s="13"/>
      <c r="BS901" s="302"/>
      <c r="BT901" s="13"/>
      <c r="BU901" s="302"/>
      <c r="BV901" s="386"/>
      <c r="BW901" s="303"/>
      <c r="BX901" s="303"/>
      <c r="BY901" s="302"/>
      <c r="BZ901" s="302"/>
      <c r="CA901" s="387"/>
      <c r="CB901" s="395"/>
      <c r="CC901" s="12"/>
      <c r="CD901" s="304"/>
      <c r="CE901" s="14"/>
      <c r="CF901" s="395"/>
      <c r="CG901" s="397"/>
      <c r="CH901" s="300">
        <f t="shared" si="345"/>
        <v>0</v>
      </c>
      <c r="CI901" s="26"/>
      <c r="CJ901" s="17">
        <f t="shared" si="342"/>
        <v>0</v>
      </c>
      <c r="CK901" s="18">
        <f t="shared" si="353"/>
        <v>12.89</v>
      </c>
      <c r="CM901" s="164"/>
      <c r="CN901" s="302"/>
      <c r="CO901" s="13">
        <f t="shared" si="346"/>
        <v>0</v>
      </c>
      <c r="CP901" s="302"/>
      <c r="CQ901" s="13">
        <f t="shared" si="347"/>
        <v>0</v>
      </c>
      <c r="CR901" s="302"/>
      <c r="CS901" s="13">
        <f t="shared" si="348"/>
        <v>0</v>
      </c>
      <c r="CT901" s="302"/>
      <c r="CU901" s="13">
        <f t="shared" si="343"/>
        <v>0</v>
      </c>
      <c r="CV901" s="302"/>
      <c r="CW901" s="13">
        <f t="shared" si="349"/>
        <v>0</v>
      </c>
      <c r="CX901" s="13">
        <f t="shared" si="350"/>
        <v>0</v>
      </c>
      <c r="CY901" s="251">
        <f t="shared" si="351"/>
        <v>0</v>
      </c>
      <c r="CZ901" s="13" t="s">
        <v>29</v>
      </c>
      <c r="DA901" s="13">
        <v>50</v>
      </c>
      <c r="DB901" s="22">
        <f t="shared" si="352"/>
        <v>0</v>
      </c>
      <c r="DD901" s="24"/>
      <c r="DF901" s="163"/>
      <c r="DH901" s="24"/>
      <c r="DI901" s="447"/>
      <c r="DJ901" s="163"/>
    </row>
    <row r="902" spans="1:114" s="7" customFormat="1">
      <c r="A902" s="277">
        <f t="shared" ref="A902:A965" si="360">A901</f>
        <v>50</v>
      </c>
      <c r="B902" s="21" t="e">
        <f>'Calculateur de trading'!I902/C902/W902</f>
        <v>#DIV/0!</v>
      </c>
      <c r="C902" s="278">
        <f t="shared" ref="C902:C965" si="361">C901</f>
        <v>10</v>
      </c>
      <c r="D902" s="426"/>
      <c r="E902" s="273">
        <f t="shared" ref="E902:E965" si="362">E901</f>
        <v>100</v>
      </c>
      <c r="F902" s="271">
        <f t="shared" si="354"/>
        <v>2</v>
      </c>
      <c r="G902" s="271" t="e">
        <f t="shared" si="355"/>
        <v>#DIV/0!</v>
      </c>
      <c r="H902" s="272">
        <f t="shared" si="356"/>
        <v>20</v>
      </c>
      <c r="I902" s="270"/>
      <c r="J902" s="273">
        <f t="shared" ref="J902:J965" si="363">J901</f>
        <v>200</v>
      </c>
      <c r="K902" s="271">
        <f t="shared" si="357"/>
        <v>4</v>
      </c>
      <c r="L902" s="271" t="e">
        <f t="shared" si="358"/>
        <v>#DIV/0!</v>
      </c>
      <c r="M902" s="272">
        <f t="shared" si="359"/>
        <v>40</v>
      </c>
      <c r="N902" s="389"/>
      <c r="O902" s="455" t="e">
        <f>(A902*B902*W902)+(B902*'Calculateur de trading'!H902)</f>
        <v>#DIV/0!</v>
      </c>
      <c r="P902" s="274" t="e">
        <f>O902/'Déscriptions des trades'!CK902</f>
        <v>#DIV/0!</v>
      </c>
      <c r="Q902" s="456" t="e">
        <f>'Déscriptions des trades'!CK902-O902</f>
        <v>#DIV/0!</v>
      </c>
      <c r="R902" s="466" t="e">
        <f t="shared" ref="R902:R965" si="364">B902*C902</f>
        <v>#DIV/0!</v>
      </c>
      <c r="S902" s="389"/>
      <c r="T902" s="12"/>
      <c r="U902" s="25"/>
      <c r="V902" s="15"/>
      <c r="W902" s="490">
        <f t="shared" si="344"/>
        <v>0</v>
      </c>
      <c r="X902" s="21" t="e">
        <f>W902*U902/'Déscriptions des trades'!CK902*'Déscriptions des trades'!B902</f>
        <v>#DIV/0!</v>
      </c>
      <c r="Y902" s="459"/>
      <c r="Z902" s="389"/>
      <c r="AA902" s="23">
        <f t="shared" ref="AA902:AA965" si="365">AA901</f>
        <v>0.1</v>
      </c>
      <c r="AB902" s="17" t="e">
        <f>(AA902*'Déscriptions des trades'!U902*'Déscriptions des trades'!B902/'Déscriptions des trades'!CK902)*'Déscriptions des trades'!W902</f>
        <v>#DIV/0!</v>
      </c>
      <c r="AC902" s="265" t="e">
        <f>AB902*'Déscriptions des trades'!CK902</f>
        <v>#DIV/0!</v>
      </c>
      <c r="AD902" s="266" t="e">
        <f>'Déscriptions des trades'!CK902-AC902</f>
        <v>#DIV/0!</v>
      </c>
      <c r="AE902" s="389"/>
      <c r="AF902" s="399">
        <v>898</v>
      </c>
      <c r="AG902" s="389"/>
      <c r="AH902" s="20"/>
      <c r="AI902" s="303"/>
      <c r="AJ902" s="307"/>
      <c r="AK902" s="161"/>
      <c r="AL902" s="305"/>
      <c r="AM902" s="305"/>
      <c r="AN902" s="162"/>
      <c r="AO902" s="439"/>
      <c r="AP902" s="162"/>
      <c r="AQ902" s="113"/>
      <c r="AR902" s="113"/>
      <c r="AS902" s="384"/>
      <c r="AT902" s="306"/>
      <c r="AU902" s="306"/>
      <c r="AV902" s="160"/>
      <c r="AW902" s="158"/>
      <c r="AX902" s="385"/>
      <c r="AY902" s="453"/>
      <c r="AZ902" s="165"/>
      <c r="BA902" s="301"/>
      <c r="BB902" s="165"/>
      <c r="BC902" s="301"/>
      <c r="BD902" s="165"/>
      <c r="BE902" s="302"/>
      <c r="BF902" s="302"/>
      <c r="BG902" s="165"/>
      <c r="BH902" s="303"/>
      <c r="BI902" s="165"/>
      <c r="BJ902" s="304"/>
      <c r="BK902" s="394"/>
      <c r="BL902" s="302"/>
      <c r="BM902" s="302"/>
      <c r="BN902" s="394"/>
      <c r="BO902" s="302"/>
      <c r="BP902" s="13"/>
      <c r="BQ902" s="302"/>
      <c r="BR902" s="13"/>
      <c r="BS902" s="302"/>
      <c r="BT902" s="13"/>
      <c r="BU902" s="302"/>
      <c r="BV902" s="386"/>
      <c r="BW902" s="303"/>
      <c r="BX902" s="303"/>
      <c r="BY902" s="302"/>
      <c r="BZ902" s="302"/>
      <c r="CA902" s="387"/>
      <c r="CB902" s="395"/>
      <c r="CC902" s="12"/>
      <c r="CD902" s="304"/>
      <c r="CE902" s="14"/>
      <c r="CF902" s="395"/>
      <c r="CG902" s="397"/>
      <c r="CH902" s="300">
        <f t="shared" si="345"/>
        <v>0</v>
      </c>
      <c r="CI902" s="26"/>
      <c r="CJ902" s="17">
        <f t="shared" si="342"/>
        <v>0</v>
      </c>
      <c r="CK902" s="18">
        <f t="shared" si="353"/>
        <v>12.89</v>
      </c>
      <c r="CM902" s="164"/>
      <c r="CN902" s="302"/>
      <c r="CO902" s="13">
        <f t="shared" si="346"/>
        <v>0</v>
      </c>
      <c r="CP902" s="302"/>
      <c r="CQ902" s="13">
        <f t="shared" si="347"/>
        <v>0</v>
      </c>
      <c r="CR902" s="302"/>
      <c r="CS902" s="13">
        <f t="shared" si="348"/>
        <v>0</v>
      </c>
      <c r="CT902" s="302"/>
      <c r="CU902" s="13">
        <f t="shared" si="343"/>
        <v>0</v>
      </c>
      <c r="CV902" s="302"/>
      <c r="CW902" s="13">
        <f t="shared" si="349"/>
        <v>0</v>
      </c>
      <c r="CX902" s="13">
        <f t="shared" si="350"/>
        <v>0</v>
      </c>
      <c r="CY902" s="251">
        <f t="shared" si="351"/>
        <v>0</v>
      </c>
      <c r="CZ902" s="13" t="s">
        <v>29</v>
      </c>
      <c r="DA902" s="13">
        <v>50</v>
      </c>
      <c r="DB902" s="22">
        <f t="shared" si="352"/>
        <v>0</v>
      </c>
      <c r="DD902" s="24"/>
      <c r="DF902" s="163"/>
      <c r="DH902" s="24"/>
      <c r="DI902" s="447"/>
      <c r="DJ902" s="163"/>
    </row>
    <row r="903" spans="1:114" s="7" customFormat="1">
      <c r="A903" s="277">
        <f t="shared" si="360"/>
        <v>50</v>
      </c>
      <c r="B903" s="21" t="e">
        <f>'Calculateur de trading'!I903/C903/W903</f>
        <v>#DIV/0!</v>
      </c>
      <c r="C903" s="278">
        <f t="shared" si="361"/>
        <v>10</v>
      </c>
      <c r="D903" s="278"/>
      <c r="E903" s="273">
        <f t="shared" si="362"/>
        <v>100</v>
      </c>
      <c r="F903" s="271">
        <f t="shared" si="354"/>
        <v>2</v>
      </c>
      <c r="G903" s="271" t="e">
        <f t="shared" si="355"/>
        <v>#DIV/0!</v>
      </c>
      <c r="H903" s="272">
        <f t="shared" si="356"/>
        <v>20</v>
      </c>
      <c r="I903" s="270"/>
      <c r="J903" s="273">
        <f t="shared" si="363"/>
        <v>200</v>
      </c>
      <c r="K903" s="271">
        <f t="shared" si="357"/>
        <v>4</v>
      </c>
      <c r="L903" s="271" t="e">
        <f t="shared" si="358"/>
        <v>#DIV/0!</v>
      </c>
      <c r="M903" s="272">
        <f t="shared" si="359"/>
        <v>40</v>
      </c>
      <c r="N903" s="389"/>
      <c r="O903" s="455" t="e">
        <f>(A903*B903*W903)+(B903*'Calculateur de trading'!H903)</f>
        <v>#DIV/0!</v>
      </c>
      <c r="P903" s="274" t="e">
        <f>O903/'Déscriptions des trades'!CK903</f>
        <v>#DIV/0!</v>
      </c>
      <c r="Q903" s="456" t="e">
        <f>'Déscriptions des trades'!CK903-O903</f>
        <v>#DIV/0!</v>
      </c>
      <c r="R903" s="466" t="e">
        <f t="shared" si="364"/>
        <v>#DIV/0!</v>
      </c>
      <c r="S903" s="389"/>
      <c r="T903" s="12"/>
      <c r="U903" s="25"/>
      <c r="V903" s="15"/>
      <c r="W903" s="490">
        <f t="shared" si="344"/>
        <v>0</v>
      </c>
      <c r="X903" s="21" t="e">
        <f>W903*U903/'Déscriptions des trades'!CK903*'Déscriptions des trades'!B903</f>
        <v>#DIV/0!</v>
      </c>
      <c r="Y903" s="459"/>
      <c r="Z903" s="389"/>
      <c r="AA903" s="23">
        <f t="shared" si="365"/>
        <v>0.1</v>
      </c>
      <c r="AB903" s="17" t="e">
        <f>(AA903*'Déscriptions des trades'!U903*'Déscriptions des trades'!B903/'Déscriptions des trades'!CK903)*'Déscriptions des trades'!W903</f>
        <v>#DIV/0!</v>
      </c>
      <c r="AC903" s="265" t="e">
        <f>AB903*'Déscriptions des trades'!CK903</f>
        <v>#DIV/0!</v>
      </c>
      <c r="AD903" s="266" t="e">
        <f>'Déscriptions des trades'!CK903-AC903</f>
        <v>#DIV/0!</v>
      </c>
      <c r="AE903" s="389"/>
      <c r="AF903" s="399">
        <v>899</v>
      </c>
      <c r="AG903" s="389"/>
      <c r="AH903" s="20"/>
      <c r="AI903" s="303"/>
      <c r="AJ903" s="307"/>
      <c r="AK903" s="161"/>
      <c r="AL903" s="305"/>
      <c r="AM903" s="305"/>
      <c r="AN903" s="162"/>
      <c r="AO903" s="439"/>
      <c r="AP903" s="162"/>
      <c r="AQ903" s="113"/>
      <c r="AR903" s="113"/>
      <c r="AS903" s="384"/>
      <c r="AT903" s="306"/>
      <c r="AU903" s="306"/>
      <c r="AV903" s="160"/>
      <c r="AW903" s="158"/>
      <c r="AX903" s="385"/>
      <c r="AY903" s="453"/>
      <c r="AZ903" s="165"/>
      <c r="BA903" s="301"/>
      <c r="BB903" s="165"/>
      <c r="BC903" s="301"/>
      <c r="BD903" s="165"/>
      <c r="BE903" s="302"/>
      <c r="BF903" s="302"/>
      <c r="BG903" s="165"/>
      <c r="BH903" s="303"/>
      <c r="BI903" s="165"/>
      <c r="BJ903" s="304"/>
      <c r="BK903" s="394"/>
      <c r="BL903" s="302"/>
      <c r="BM903" s="302"/>
      <c r="BN903" s="394"/>
      <c r="BO903" s="302"/>
      <c r="BP903" s="13"/>
      <c r="BQ903" s="302"/>
      <c r="BR903" s="13"/>
      <c r="BS903" s="302"/>
      <c r="BT903" s="13"/>
      <c r="BU903" s="302"/>
      <c r="BV903" s="386"/>
      <c r="BW903" s="303"/>
      <c r="BX903" s="303"/>
      <c r="BY903" s="302"/>
      <c r="BZ903" s="302"/>
      <c r="CA903" s="387"/>
      <c r="CB903" s="395"/>
      <c r="CC903" s="12"/>
      <c r="CD903" s="304"/>
      <c r="CE903" s="14"/>
      <c r="CF903" s="395"/>
      <c r="CG903" s="397"/>
      <c r="CH903" s="300">
        <f t="shared" si="345"/>
        <v>0</v>
      </c>
      <c r="CI903" s="26"/>
      <c r="CJ903" s="17">
        <f t="shared" si="342"/>
        <v>0</v>
      </c>
      <c r="CK903" s="18">
        <f t="shared" si="353"/>
        <v>12.89</v>
      </c>
      <c r="CM903" s="164"/>
      <c r="CN903" s="302"/>
      <c r="CO903" s="13">
        <f t="shared" si="346"/>
        <v>0</v>
      </c>
      <c r="CP903" s="302"/>
      <c r="CQ903" s="13">
        <f t="shared" si="347"/>
        <v>0</v>
      </c>
      <c r="CR903" s="302"/>
      <c r="CS903" s="13">
        <f t="shared" si="348"/>
        <v>0</v>
      </c>
      <c r="CT903" s="302"/>
      <c r="CU903" s="13">
        <f t="shared" si="343"/>
        <v>0</v>
      </c>
      <c r="CV903" s="302"/>
      <c r="CW903" s="13">
        <f t="shared" si="349"/>
        <v>0</v>
      </c>
      <c r="CX903" s="13">
        <f t="shared" si="350"/>
        <v>0</v>
      </c>
      <c r="CY903" s="251">
        <f t="shared" si="351"/>
        <v>0</v>
      </c>
      <c r="CZ903" s="13" t="s">
        <v>29</v>
      </c>
      <c r="DA903" s="13">
        <v>50</v>
      </c>
      <c r="DB903" s="22">
        <f t="shared" si="352"/>
        <v>0</v>
      </c>
      <c r="DD903" s="24"/>
      <c r="DF903" s="163"/>
      <c r="DH903" s="24"/>
      <c r="DI903" s="447"/>
      <c r="DJ903" s="163"/>
    </row>
    <row r="904" spans="1:114" s="7" customFormat="1">
      <c r="A904" s="277">
        <f t="shared" si="360"/>
        <v>50</v>
      </c>
      <c r="B904" s="21" t="e">
        <f>'Calculateur de trading'!I904/C904/W904</f>
        <v>#DIV/0!</v>
      </c>
      <c r="C904" s="278">
        <f t="shared" si="361"/>
        <v>10</v>
      </c>
      <c r="D904" s="426"/>
      <c r="E904" s="273">
        <f t="shared" si="362"/>
        <v>100</v>
      </c>
      <c r="F904" s="271">
        <f t="shared" si="354"/>
        <v>2</v>
      </c>
      <c r="G904" s="271" t="e">
        <f t="shared" si="355"/>
        <v>#DIV/0!</v>
      </c>
      <c r="H904" s="272">
        <f t="shared" si="356"/>
        <v>20</v>
      </c>
      <c r="I904" s="270"/>
      <c r="J904" s="273">
        <f t="shared" si="363"/>
        <v>200</v>
      </c>
      <c r="K904" s="271">
        <f t="shared" si="357"/>
        <v>4</v>
      </c>
      <c r="L904" s="271" t="e">
        <f t="shared" si="358"/>
        <v>#DIV/0!</v>
      </c>
      <c r="M904" s="272">
        <f t="shared" si="359"/>
        <v>40</v>
      </c>
      <c r="N904" s="389"/>
      <c r="O904" s="455" t="e">
        <f>(A904*B904*W904)+(B904*'Calculateur de trading'!H904)</f>
        <v>#DIV/0!</v>
      </c>
      <c r="P904" s="274" t="e">
        <f>O904/'Déscriptions des trades'!CK904</f>
        <v>#DIV/0!</v>
      </c>
      <c r="Q904" s="456" t="e">
        <f>'Déscriptions des trades'!CK904-O904</f>
        <v>#DIV/0!</v>
      </c>
      <c r="R904" s="466" t="e">
        <f t="shared" si="364"/>
        <v>#DIV/0!</v>
      </c>
      <c r="S904" s="389"/>
      <c r="T904" s="12"/>
      <c r="U904" s="25"/>
      <c r="V904" s="15"/>
      <c r="W904" s="490">
        <f t="shared" si="344"/>
        <v>0</v>
      </c>
      <c r="X904" s="21" t="e">
        <f>W904*U904/'Déscriptions des trades'!CK904*'Déscriptions des trades'!B904</f>
        <v>#DIV/0!</v>
      </c>
      <c r="Y904" s="459"/>
      <c r="Z904" s="389"/>
      <c r="AA904" s="23">
        <f t="shared" si="365"/>
        <v>0.1</v>
      </c>
      <c r="AB904" s="17" t="e">
        <f>(AA904*'Déscriptions des trades'!U904*'Déscriptions des trades'!B904/'Déscriptions des trades'!CK904)*'Déscriptions des trades'!W904</f>
        <v>#DIV/0!</v>
      </c>
      <c r="AC904" s="265" t="e">
        <f>AB904*'Déscriptions des trades'!CK904</f>
        <v>#DIV/0!</v>
      </c>
      <c r="AD904" s="266" t="e">
        <f>'Déscriptions des trades'!CK904-AC904</f>
        <v>#DIV/0!</v>
      </c>
      <c r="AE904" s="389"/>
      <c r="AF904" s="399">
        <v>900</v>
      </c>
      <c r="AG904" s="389"/>
      <c r="AH904" s="20"/>
      <c r="AI904" s="303"/>
      <c r="AJ904" s="307"/>
      <c r="AK904" s="161"/>
      <c r="AL904" s="305"/>
      <c r="AM904" s="305"/>
      <c r="AN904" s="162"/>
      <c r="AO904" s="439"/>
      <c r="AP904" s="162"/>
      <c r="AQ904" s="113"/>
      <c r="AR904" s="113"/>
      <c r="AS904" s="384"/>
      <c r="AT904" s="306"/>
      <c r="AU904" s="306"/>
      <c r="AV904" s="160"/>
      <c r="AW904" s="158"/>
      <c r="AX904" s="385"/>
      <c r="AY904" s="453"/>
      <c r="AZ904" s="165"/>
      <c r="BA904" s="301"/>
      <c r="BB904" s="165"/>
      <c r="BC904" s="301"/>
      <c r="BD904" s="165"/>
      <c r="BE904" s="302"/>
      <c r="BF904" s="302"/>
      <c r="BG904" s="165"/>
      <c r="BH904" s="303"/>
      <c r="BI904" s="165"/>
      <c r="BJ904" s="304"/>
      <c r="BK904" s="394"/>
      <c r="BL904" s="302"/>
      <c r="BM904" s="302"/>
      <c r="BN904" s="394"/>
      <c r="BO904" s="302"/>
      <c r="BP904" s="13"/>
      <c r="BQ904" s="302"/>
      <c r="BR904" s="13"/>
      <c r="BS904" s="302"/>
      <c r="BT904" s="13"/>
      <c r="BU904" s="302"/>
      <c r="BV904" s="386"/>
      <c r="BW904" s="303"/>
      <c r="BX904" s="303"/>
      <c r="BY904" s="302"/>
      <c r="BZ904" s="302"/>
      <c r="CA904" s="387"/>
      <c r="CB904" s="395"/>
      <c r="CC904" s="12"/>
      <c r="CD904" s="304"/>
      <c r="CE904" s="14"/>
      <c r="CF904" s="395"/>
      <c r="CG904" s="397"/>
      <c r="CH904" s="300">
        <f t="shared" si="345"/>
        <v>0</v>
      </c>
      <c r="CI904" s="26"/>
      <c r="CJ904" s="17">
        <f t="shared" ref="CJ904:CJ967" si="366">CI904/CK903</f>
        <v>0</v>
      </c>
      <c r="CK904" s="18">
        <f t="shared" si="353"/>
        <v>12.89</v>
      </c>
      <c r="CM904" s="164"/>
      <c r="CN904" s="302"/>
      <c r="CO904" s="13">
        <f t="shared" si="346"/>
        <v>0</v>
      </c>
      <c r="CP904" s="302"/>
      <c r="CQ904" s="13">
        <f t="shared" si="347"/>
        <v>0</v>
      </c>
      <c r="CR904" s="302"/>
      <c r="CS904" s="13">
        <f t="shared" si="348"/>
        <v>0</v>
      </c>
      <c r="CT904" s="302"/>
      <c r="CU904" s="13">
        <f t="shared" ref="CU904:CU967" si="367">IF(CT904="Bon",10,)</f>
        <v>0</v>
      </c>
      <c r="CV904" s="302"/>
      <c r="CW904" s="13">
        <f t="shared" si="349"/>
        <v>0</v>
      </c>
      <c r="CX904" s="13">
        <f t="shared" si="350"/>
        <v>0</v>
      </c>
      <c r="CY904" s="251">
        <f t="shared" si="351"/>
        <v>0</v>
      </c>
      <c r="CZ904" s="13" t="s">
        <v>29</v>
      </c>
      <c r="DA904" s="13">
        <v>50</v>
      </c>
      <c r="DB904" s="22">
        <f t="shared" si="352"/>
        <v>0</v>
      </c>
      <c r="DD904" s="24"/>
      <c r="DF904" s="163"/>
      <c r="DH904" s="24"/>
      <c r="DI904" s="447"/>
      <c r="DJ904" s="163"/>
    </row>
    <row r="905" spans="1:114" s="7" customFormat="1">
      <c r="A905" s="277">
        <f t="shared" si="360"/>
        <v>50</v>
      </c>
      <c r="B905" s="21" t="e">
        <f>'Calculateur de trading'!I905/C905/W905</f>
        <v>#DIV/0!</v>
      </c>
      <c r="C905" s="278">
        <f t="shared" si="361"/>
        <v>10</v>
      </c>
      <c r="D905" s="278"/>
      <c r="E905" s="273">
        <f t="shared" si="362"/>
        <v>100</v>
      </c>
      <c r="F905" s="271">
        <f t="shared" si="354"/>
        <v>2</v>
      </c>
      <c r="G905" s="271" t="e">
        <f t="shared" si="355"/>
        <v>#DIV/0!</v>
      </c>
      <c r="H905" s="272">
        <f t="shared" si="356"/>
        <v>20</v>
      </c>
      <c r="I905" s="270"/>
      <c r="J905" s="273">
        <f t="shared" si="363"/>
        <v>200</v>
      </c>
      <c r="K905" s="271">
        <f t="shared" si="357"/>
        <v>4</v>
      </c>
      <c r="L905" s="271" t="e">
        <f t="shared" si="358"/>
        <v>#DIV/0!</v>
      </c>
      <c r="M905" s="272">
        <f t="shared" si="359"/>
        <v>40</v>
      </c>
      <c r="N905" s="389"/>
      <c r="O905" s="455" t="e">
        <f>(A905*B905*W905)+(B905*'Calculateur de trading'!H905)</f>
        <v>#DIV/0!</v>
      </c>
      <c r="P905" s="274" t="e">
        <f>O905/'Déscriptions des trades'!CK905</f>
        <v>#DIV/0!</v>
      </c>
      <c r="Q905" s="456" t="e">
        <f>'Déscriptions des trades'!CK905-O905</f>
        <v>#DIV/0!</v>
      </c>
      <c r="R905" s="466" t="e">
        <f t="shared" si="364"/>
        <v>#DIV/0!</v>
      </c>
      <c r="S905" s="389"/>
      <c r="T905" s="12"/>
      <c r="U905" s="25"/>
      <c r="V905" s="15"/>
      <c r="W905" s="490">
        <f t="shared" ref="W905:W968" si="368">W904</f>
        <v>0</v>
      </c>
      <c r="X905" s="21" t="e">
        <f>W905*U905/'Déscriptions des trades'!CK905*'Déscriptions des trades'!B905</f>
        <v>#DIV/0!</v>
      </c>
      <c r="Y905" s="459"/>
      <c r="Z905" s="389"/>
      <c r="AA905" s="23">
        <f t="shared" si="365"/>
        <v>0.1</v>
      </c>
      <c r="AB905" s="17" t="e">
        <f>(AA905*'Déscriptions des trades'!U905*'Déscriptions des trades'!B905/'Déscriptions des trades'!CK905)*'Déscriptions des trades'!W905</f>
        <v>#DIV/0!</v>
      </c>
      <c r="AC905" s="265" t="e">
        <f>AB905*'Déscriptions des trades'!CK905</f>
        <v>#DIV/0!</v>
      </c>
      <c r="AD905" s="266" t="e">
        <f>'Déscriptions des trades'!CK905-AC905</f>
        <v>#DIV/0!</v>
      </c>
      <c r="AE905" s="389"/>
      <c r="AF905" s="399">
        <v>901</v>
      </c>
      <c r="AG905" s="389"/>
      <c r="AH905" s="20"/>
      <c r="AI905" s="303"/>
      <c r="AJ905" s="307"/>
      <c r="AK905" s="161"/>
      <c r="AL905" s="305"/>
      <c r="AM905" s="305"/>
      <c r="AN905" s="162"/>
      <c r="AO905" s="439"/>
      <c r="AP905" s="162"/>
      <c r="AQ905" s="113"/>
      <c r="AR905" s="113"/>
      <c r="AS905" s="384"/>
      <c r="AT905" s="306"/>
      <c r="AU905" s="306"/>
      <c r="AV905" s="160"/>
      <c r="AW905" s="158"/>
      <c r="AX905" s="385"/>
      <c r="AY905" s="453"/>
      <c r="AZ905" s="165"/>
      <c r="BA905" s="301"/>
      <c r="BB905" s="165"/>
      <c r="BC905" s="301"/>
      <c r="BD905" s="165"/>
      <c r="BE905" s="302"/>
      <c r="BF905" s="302"/>
      <c r="BG905" s="165"/>
      <c r="BH905" s="303"/>
      <c r="BI905" s="165"/>
      <c r="BJ905" s="304"/>
      <c r="BK905" s="394"/>
      <c r="BL905" s="302"/>
      <c r="BM905" s="302"/>
      <c r="BN905" s="394"/>
      <c r="BO905" s="302"/>
      <c r="BP905" s="13"/>
      <c r="BQ905" s="302"/>
      <c r="BR905" s="13"/>
      <c r="BS905" s="302"/>
      <c r="BT905" s="13"/>
      <c r="BU905" s="302"/>
      <c r="BV905" s="386"/>
      <c r="BW905" s="303"/>
      <c r="BX905" s="303"/>
      <c r="BY905" s="302"/>
      <c r="BZ905" s="302"/>
      <c r="CA905" s="387"/>
      <c r="CB905" s="395"/>
      <c r="CC905" s="12"/>
      <c r="CD905" s="304"/>
      <c r="CE905" s="14"/>
      <c r="CF905" s="395"/>
      <c r="CG905" s="397"/>
      <c r="CH905" s="300">
        <f t="shared" si="345"/>
        <v>0</v>
      </c>
      <c r="CI905" s="26"/>
      <c r="CJ905" s="17">
        <f t="shared" si="366"/>
        <v>0</v>
      </c>
      <c r="CK905" s="18">
        <f t="shared" si="353"/>
        <v>12.89</v>
      </c>
      <c r="CM905" s="164"/>
      <c r="CN905" s="302"/>
      <c r="CO905" s="13">
        <f t="shared" si="346"/>
        <v>0</v>
      </c>
      <c r="CP905" s="302"/>
      <c r="CQ905" s="13">
        <f t="shared" si="347"/>
        <v>0</v>
      </c>
      <c r="CR905" s="302"/>
      <c r="CS905" s="13">
        <f t="shared" si="348"/>
        <v>0</v>
      </c>
      <c r="CT905" s="302"/>
      <c r="CU905" s="13">
        <f t="shared" si="367"/>
        <v>0</v>
      </c>
      <c r="CV905" s="302"/>
      <c r="CW905" s="13">
        <f t="shared" si="349"/>
        <v>0</v>
      </c>
      <c r="CX905" s="13">
        <f t="shared" si="350"/>
        <v>0</v>
      </c>
      <c r="CY905" s="251">
        <f t="shared" si="351"/>
        <v>0</v>
      </c>
      <c r="CZ905" s="13" t="s">
        <v>29</v>
      </c>
      <c r="DA905" s="13">
        <v>50</v>
      </c>
      <c r="DB905" s="22">
        <f t="shared" si="352"/>
        <v>0</v>
      </c>
      <c r="DD905" s="24"/>
      <c r="DF905" s="163"/>
      <c r="DH905" s="24"/>
      <c r="DI905" s="447"/>
      <c r="DJ905" s="163"/>
    </row>
    <row r="906" spans="1:114" s="7" customFormat="1">
      <c r="A906" s="277">
        <f t="shared" si="360"/>
        <v>50</v>
      </c>
      <c r="B906" s="21" t="e">
        <f>'Calculateur de trading'!I906/C906/W906</f>
        <v>#DIV/0!</v>
      </c>
      <c r="C906" s="278">
        <f t="shared" si="361"/>
        <v>10</v>
      </c>
      <c r="D906" s="426"/>
      <c r="E906" s="273">
        <f t="shared" si="362"/>
        <v>100</v>
      </c>
      <c r="F906" s="271">
        <f t="shared" si="354"/>
        <v>2</v>
      </c>
      <c r="G906" s="271" t="e">
        <f t="shared" si="355"/>
        <v>#DIV/0!</v>
      </c>
      <c r="H906" s="272">
        <f t="shared" si="356"/>
        <v>20</v>
      </c>
      <c r="I906" s="270"/>
      <c r="J906" s="273">
        <f t="shared" si="363"/>
        <v>200</v>
      </c>
      <c r="K906" s="271">
        <f t="shared" si="357"/>
        <v>4</v>
      </c>
      <c r="L906" s="271" t="e">
        <f t="shared" si="358"/>
        <v>#DIV/0!</v>
      </c>
      <c r="M906" s="272">
        <f t="shared" si="359"/>
        <v>40</v>
      </c>
      <c r="N906" s="389"/>
      <c r="O906" s="455" t="e">
        <f>(A906*B906*W906)+(B906*'Calculateur de trading'!H906)</f>
        <v>#DIV/0!</v>
      </c>
      <c r="P906" s="274" t="e">
        <f>O906/'Déscriptions des trades'!CK906</f>
        <v>#DIV/0!</v>
      </c>
      <c r="Q906" s="456" t="e">
        <f>'Déscriptions des trades'!CK906-O906</f>
        <v>#DIV/0!</v>
      </c>
      <c r="R906" s="466" t="e">
        <f t="shared" si="364"/>
        <v>#DIV/0!</v>
      </c>
      <c r="S906" s="389"/>
      <c r="T906" s="12"/>
      <c r="U906" s="25"/>
      <c r="V906" s="15"/>
      <c r="W906" s="490">
        <f t="shared" si="368"/>
        <v>0</v>
      </c>
      <c r="X906" s="21" t="e">
        <f>W906*U906/'Déscriptions des trades'!CK906*'Déscriptions des trades'!B906</f>
        <v>#DIV/0!</v>
      </c>
      <c r="Y906" s="459"/>
      <c r="Z906" s="389"/>
      <c r="AA906" s="23">
        <f t="shared" si="365"/>
        <v>0.1</v>
      </c>
      <c r="AB906" s="17" t="e">
        <f>(AA906*'Déscriptions des trades'!U906*'Déscriptions des trades'!B906/'Déscriptions des trades'!CK906)*'Déscriptions des trades'!W906</f>
        <v>#DIV/0!</v>
      </c>
      <c r="AC906" s="265" t="e">
        <f>AB906*'Déscriptions des trades'!CK906</f>
        <v>#DIV/0!</v>
      </c>
      <c r="AD906" s="266" t="e">
        <f>'Déscriptions des trades'!CK906-AC906</f>
        <v>#DIV/0!</v>
      </c>
      <c r="AE906" s="389"/>
      <c r="AF906" s="399">
        <v>902</v>
      </c>
      <c r="AG906" s="389"/>
      <c r="AH906" s="20"/>
      <c r="AI906" s="303"/>
      <c r="AJ906" s="307"/>
      <c r="AK906" s="161"/>
      <c r="AL906" s="305"/>
      <c r="AM906" s="305"/>
      <c r="AN906" s="162"/>
      <c r="AO906" s="439"/>
      <c r="AP906" s="162"/>
      <c r="AQ906" s="113"/>
      <c r="AR906" s="113"/>
      <c r="AS906" s="384"/>
      <c r="AT906" s="306"/>
      <c r="AU906" s="306"/>
      <c r="AV906" s="160"/>
      <c r="AW906" s="158"/>
      <c r="AX906" s="385"/>
      <c r="AY906" s="453"/>
      <c r="AZ906" s="165"/>
      <c r="BA906" s="301"/>
      <c r="BB906" s="165"/>
      <c r="BC906" s="301"/>
      <c r="BD906" s="165"/>
      <c r="BE906" s="302"/>
      <c r="BF906" s="302"/>
      <c r="BG906" s="165"/>
      <c r="BH906" s="303"/>
      <c r="BI906" s="165"/>
      <c r="BJ906" s="304"/>
      <c r="BK906" s="394"/>
      <c r="BL906" s="302"/>
      <c r="BM906" s="302"/>
      <c r="BN906" s="394"/>
      <c r="BO906" s="302"/>
      <c r="BP906" s="13"/>
      <c r="BQ906" s="302"/>
      <c r="BR906" s="13"/>
      <c r="BS906" s="302"/>
      <c r="BT906" s="13"/>
      <c r="BU906" s="302"/>
      <c r="BV906" s="386"/>
      <c r="BW906" s="303"/>
      <c r="BX906" s="303"/>
      <c r="BY906" s="302"/>
      <c r="BZ906" s="302"/>
      <c r="CA906" s="387"/>
      <c r="CB906" s="395"/>
      <c r="CC906" s="12"/>
      <c r="CD906" s="304"/>
      <c r="CE906" s="14"/>
      <c r="CF906" s="395"/>
      <c r="CG906" s="397"/>
      <c r="CH906" s="300">
        <f t="shared" si="345"/>
        <v>0</v>
      </c>
      <c r="CI906" s="26"/>
      <c r="CJ906" s="17">
        <f t="shared" si="366"/>
        <v>0</v>
      </c>
      <c r="CK906" s="18">
        <f t="shared" si="353"/>
        <v>12.89</v>
      </c>
      <c r="CM906" s="164"/>
      <c r="CN906" s="302"/>
      <c r="CO906" s="13">
        <f t="shared" si="346"/>
        <v>0</v>
      </c>
      <c r="CP906" s="302"/>
      <c r="CQ906" s="13">
        <f t="shared" si="347"/>
        <v>0</v>
      </c>
      <c r="CR906" s="302"/>
      <c r="CS906" s="13">
        <f t="shared" si="348"/>
        <v>0</v>
      </c>
      <c r="CT906" s="302"/>
      <c r="CU906" s="13">
        <f t="shared" si="367"/>
        <v>0</v>
      </c>
      <c r="CV906" s="302"/>
      <c r="CW906" s="13">
        <f t="shared" si="349"/>
        <v>0</v>
      </c>
      <c r="CX906" s="13">
        <f t="shared" si="350"/>
        <v>0</v>
      </c>
      <c r="CY906" s="251">
        <f t="shared" si="351"/>
        <v>0</v>
      </c>
      <c r="CZ906" s="13" t="s">
        <v>29</v>
      </c>
      <c r="DA906" s="13">
        <v>50</v>
      </c>
      <c r="DB906" s="22">
        <f t="shared" si="352"/>
        <v>0</v>
      </c>
      <c r="DD906" s="24"/>
      <c r="DF906" s="163"/>
      <c r="DH906" s="24"/>
      <c r="DI906" s="447"/>
      <c r="DJ906" s="163"/>
    </row>
    <row r="907" spans="1:114" s="7" customFormat="1">
      <c r="A907" s="277">
        <f t="shared" si="360"/>
        <v>50</v>
      </c>
      <c r="B907" s="21" t="e">
        <f>'Calculateur de trading'!I907/C907/W907</f>
        <v>#DIV/0!</v>
      </c>
      <c r="C907" s="278">
        <f t="shared" si="361"/>
        <v>10</v>
      </c>
      <c r="D907" s="278"/>
      <c r="E907" s="273">
        <f t="shared" si="362"/>
        <v>100</v>
      </c>
      <c r="F907" s="271">
        <f t="shared" si="354"/>
        <v>2</v>
      </c>
      <c r="G907" s="271" t="e">
        <f t="shared" si="355"/>
        <v>#DIV/0!</v>
      </c>
      <c r="H907" s="272">
        <f t="shared" si="356"/>
        <v>20</v>
      </c>
      <c r="I907" s="270"/>
      <c r="J907" s="273">
        <f t="shared" si="363"/>
        <v>200</v>
      </c>
      <c r="K907" s="271">
        <f t="shared" si="357"/>
        <v>4</v>
      </c>
      <c r="L907" s="271" t="e">
        <f t="shared" si="358"/>
        <v>#DIV/0!</v>
      </c>
      <c r="M907" s="272">
        <f t="shared" si="359"/>
        <v>40</v>
      </c>
      <c r="N907" s="389"/>
      <c r="O907" s="455" t="e">
        <f>(A907*B907*W907)+(B907*'Calculateur de trading'!H907)</f>
        <v>#DIV/0!</v>
      </c>
      <c r="P907" s="274" t="e">
        <f>O907/'Déscriptions des trades'!CK907</f>
        <v>#DIV/0!</v>
      </c>
      <c r="Q907" s="456" t="e">
        <f>'Déscriptions des trades'!CK907-O907</f>
        <v>#DIV/0!</v>
      </c>
      <c r="R907" s="466" t="e">
        <f t="shared" si="364"/>
        <v>#DIV/0!</v>
      </c>
      <c r="S907" s="389"/>
      <c r="T907" s="12"/>
      <c r="U907" s="25"/>
      <c r="V907" s="15"/>
      <c r="W907" s="490">
        <f t="shared" si="368"/>
        <v>0</v>
      </c>
      <c r="X907" s="21" t="e">
        <f>W907*U907/'Déscriptions des trades'!CK907*'Déscriptions des trades'!B907</f>
        <v>#DIV/0!</v>
      </c>
      <c r="Y907" s="459"/>
      <c r="Z907" s="389"/>
      <c r="AA907" s="23">
        <f t="shared" si="365"/>
        <v>0.1</v>
      </c>
      <c r="AB907" s="17" t="e">
        <f>(AA907*'Déscriptions des trades'!U907*'Déscriptions des trades'!B907/'Déscriptions des trades'!CK907)*'Déscriptions des trades'!W907</f>
        <v>#DIV/0!</v>
      </c>
      <c r="AC907" s="265" t="e">
        <f>AB907*'Déscriptions des trades'!CK907</f>
        <v>#DIV/0!</v>
      </c>
      <c r="AD907" s="266" t="e">
        <f>'Déscriptions des trades'!CK907-AC907</f>
        <v>#DIV/0!</v>
      </c>
      <c r="AE907" s="389"/>
      <c r="AF907" s="399">
        <v>903</v>
      </c>
      <c r="AG907" s="389"/>
      <c r="AH907" s="20"/>
      <c r="AI907" s="303"/>
      <c r="AJ907" s="307"/>
      <c r="AK907" s="161"/>
      <c r="AL907" s="305"/>
      <c r="AM907" s="305"/>
      <c r="AN907" s="162"/>
      <c r="AO907" s="439"/>
      <c r="AP907" s="162"/>
      <c r="AQ907" s="113"/>
      <c r="AR907" s="113"/>
      <c r="AS907" s="384"/>
      <c r="AT907" s="306"/>
      <c r="AU907" s="306"/>
      <c r="AV907" s="160"/>
      <c r="AW907" s="158"/>
      <c r="AX907" s="385"/>
      <c r="AY907" s="453"/>
      <c r="AZ907" s="165"/>
      <c r="BA907" s="301"/>
      <c r="BB907" s="165"/>
      <c r="BC907" s="301"/>
      <c r="BD907" s="165"/>
      <c r="BE907" s="302"/>
      <c r="BF907" s="302"/>
      <c r="BG907" s="165"/>
      <c r="BH907" s="303"/>
      <c r="BI907" s="165"/>
      <c r="BJ907" s="304"/>
      <c r="BK907" s="394"/>
      <c r="BL907" s="302"/>
      <c r="BM907" s="302"/>
      <c r="BN907" s="394"/>
      <c r="BO907" s="302"/>
      <c r="BP907" s="13"/>
      <c r="BQ907" s="302"/>
      <c r="BR907" s="13"/>
      <c r="BS907" s="302"/>
      <c r="BT907" s="13"/>
      <c r="BU907" s="302"/>
      <c r="BV907" s="386"/>
      <c r="BW907" s="303"/>
      <c r="BX907" s="303"/>
      <c r="BY907" s="302"/>
      <c r="BZ907" s="302"/>
      <c r="CA907" s="387"/>
      <c r="CB907" s="395"/>
      <c r="CC907" s="12"/>
      <c r="CD907" s="304"/>
      <c r="CE907" s="14"/>
      <c r="CF907" s="395"/>
      <c r="CG907" s="397"/>
      <c r="CH907" s="300">
        <f t="shared" si="345"/>
        <v>0</v>
      </c>
      <c r="CI907" s="26"/>
      <c r="CJ907" s="17">
        <f t="shared" si="366"/>
        <v>0</v>
      </c>
      <c r="CK907" s="18">
        <f t="shared" si="353"/>
        <v>12.89</v>
      </c>
      <c r="CM907" s="164"/>
      <c r="CN907" s="302"/>
      <c r="CO907" s="13">
        <f t="shared" si="346"/>
        <v>0</v>
      </c>
      <c r="CP907" s="302"/>
      <c r="CQ907" s="13">
        <f t="shared" si="347"/>
        <v>0</v>
      </c>
      <c r="CR907" s="302"/>
      <c r="CS907" s="13">
        <f t="shared" si="348"/>
        <v>0</v>
      </c>
      <c r="CT907" s="302"/>
      <c r="CU907" s="13">
        <f t="shared" si="367"/>
        <v>0</v>
      </c>
      <c r="CV907" s="302"/>
      <c r="CW907" s="13">
        <f t="shared" si="349"/>
        <v>0</v>
      </c>
      <c r="CX907" s="13">
        <f t="shared" si="350"/>
        <v>0</v>
      </c>
      <c r="CY907" s="251">
        <f t="shared" si="351"/>
        <v>0</v>
      </c>
      <c r="CZ907" s="13" t="s">
        <v>29</v>
      </c>
      <c r="DA907" s="13">
        <v>50</v>
      </c>
      <c r="DB907" s="22">
        <f t="shared" si="352"/>
        <v>0</v>
      </c>
      <c r="DD907" s="24"/>
      <c r="DF907" s="163"/>
      <c r="DH907" s="24"/>
      <c r="DI907" s="447"/>
      <c r="DJ907" s="163"/>
    </row>
    <row r="908" spans="1:114" s="7" customFormat="1">
      <c r="A908" s="277">
        <f t="shared" si="360"/>
        <v>50</v>
      </c>
      <c r="B908" s="21" t="e">
        <f>'Calculateur de trading'!I908/C908/W908</f>
        <v>#DIV/0!</v>
      </c>
      <c r="C908" s="278">
        <f t="shared" si="361"/>
        <v>10</v>
      </c>
      <c r="D908" s="426"/>
      <c r="E908" s="273">
        <f t="shared" si="362"/>
        <v>100</v>
      </c>
      <c r="F908" s="271">
        <f t="shared" si="354"/>
        <v>2</v>
      </c>
      <c r="G908" s="271" t="e">
        <f t="shared" si="355"/>
        <v>#DIV/0!</v>
      </c>
      <c r="H908" s="272">
        <f t="shared" si="356"/>
        <v>20</v>
      </c>
      <c r="I908" s="270"/>
      <c r="J908" s="273">
        <f t="shared" si="363"/>
        <v>200</v>
      </c>
      <c r="K908" s="271">
        <f t="shared" si="357"/>
        <v>4</v>
      </c>
      <c r="L908" s="271" t="e">
        <f t="shared" si="358"/>
        <v>#DIV/0!</v>
      </c>
      <c r="M908" s="272">
        <f t="shared" si="359"/>
        <v>40</v>
      </c>
      <c r="N908" s="389"/>
      <c r="O908" s="455" t="e">
        <f>(A908*B908*W908)+(B908*'Calculateur de trading'!H908)</f>
        <v>#DIV/0!</v>
      </c>
      <c r="P908" s="274" t="e">
        <f>O908/'Déscriptions des trades'!CK908</f>
        <v>#DIV/0!</v>
      </c>
      <c r="Q908" s="456" t="e">
        <f>'Déscriptions des trades'!CK908-O908</f>
        <v>#DIV/0!</v>
      </c>
      <c r="R908" s="466" t="e">
        <f t="shared" si="364"/>
        <v>#DIV/0!</v>
      </c>
      <c r="S908" s="389"/>
      <c r="T908" s="12"/>
      <c r="U908" s="25"/>
      <c r="V908" s="15"/>
      <c r="W908" s="490">
        <f t="shared" si="368"/>
        <v>0</v>
      </c>
      <c r="X908" s="21" t="e">
        <f>W908*U908/'Déscriptions des trades'!CK908*'Déscriptions des trades'!B908</f>
        <v>#DIV/0!</v>
      </c>
      <c r="Y908" s="459"/>
      <c r="Z908" s="389"/>
      <c r="AA908" s="23">
        <f t="shared" si="365"/>
        <v>0.1</v>
      </c>
      <c r="AB908" s="17" t="e">
        <f>(AA908*'Déscriptions des trades'!U908*'Déscriptions des trades'!B908/'Déscriptions des trades'!CK908)*'Déscriptions des trades'!W908</f>
        <v>#DIV/0!</v>
      </c>
      <c r="AC908" s="265" t="e">
        <f>AB908*'Déscriptions des trades'!CK908</f>
        <v>#DIV/0!</v>
      </c>
      <c r="AD908" s="266" t="e">
        <f>'Déscriptions des trades'!CK908-AC908</f>
        <v>#DIV/0!</v>
      </c>
      <c r="AE908" s="389"/>
      <c r="AF908" s="399">
        <v>904</v>
      </c>
      <c r="AG908" s="389"/>
      <c r="AH908" s="20"/>
      <c r="AI908" s="303"/>
      <c r="AJ908" s="307"/>
      <c r="AK908" s="161"/>
      <c r="AL908" s="305"/>
      <c r="AM908" s="305"/>
      <c r="AN908" s="162"/>
      <c r="AO908" s="439"/>
      <c r="AP908" s="162"/>
      <c r="AQ908" s="113"/>
      <c r="AR908" s="113"/>
      <c r="AS908" s="384"/>
      <c r="AT908" s="306"/>
      <c r="AU908" s="306"/>
      <c r="AV908" s="160"/>
      <c r="AW908" s="158"/>
      <c r="AX908" s="385"/>
      <c r="AY908" s="453"/>
      <c r="AZ908" s="165"/>
      <c r="BA908" s="301"/>
      <c r="BB908" s="165"/>
      <c r="BC908" s="301"/>
      <c r="BD908" s="165"/>
      <c r="BE908" s="302"/>
      <c r="BF908" s="302"/>
      <c r="BG908" s="165"/>
      <c r="BH908" s="303"/>
      <c r="BI908" s="165"/>
      <c r="BJ908" s="304"/>
      <c r="BK908" s="394"/>
      <c r="BL908" s="302"/>
      <c r="BM908" s="302"/>
      <c r="BN908" s="394"/>
      <c r="BO908" s="302"/>
      <c r="BP908" s="13"/>
      <c r="BQ908" s="302"/>
      <c r="BR908" s="13"/>
      <c r="BS908" s="302"/>
      <c r="BT908" s="13"/>
      <c r="BU908" s="302"/>
      <c r="BV908" s="386"/>
      <c r="BW908" s="303"/>
      <c r="BX908" s="303"/>
      <c r="BY908" s="302"/>
      <c r="BZ908" s="302"/>
      <c r="CA908" s="387"/>
      <c r="CB908" s="395"/>
      <c r="CC908" s="12"/>
      <c r="CD908" s="304"/>
      <c r="CE908" s="14"/>
      <c r="CF908" s="395"/>
      <c r="CG908" s="397"/>
      <c r="CH908" s="300">
        <f t="shared" si="345"/>
        <v>0</v>
      </c>
      <c r="CI908" s="26"/>
      <c r="CJ908" s="17">
        <f t="shared" si="366"/>
        <v>0</v>
      </c>
      <c r="CK908" s="18">
        <f t="shared" si="353"/>
        <v>12.89</v>
      </c>
      <c r="CM908" s="164"/>
      <c r="CN908" s="302"/>
      <c r="CO908" s="13">
        <f t="shared" si="346"/>
        <v>0</v>
      </c>
      <c r="CP908" s="302"/>
      <c r="CQ908" s="13">
        <f t="shared" si="347"/>
        <v>0</v>
      </c>
      <c r="CR908" s="302"/>
      <c r="CS908" s="13">
        <f t="shared" si="348"/>
        <v>0</v>
      </c>
      <c r="CT908" s="302"/>
      <c r="CU908" s="13">
        <f t="shared" si="367"/>
        <v>0</v>
      </c>
      <c r="CV908" s="302"/>
      <c r="CW908" s="13">
        <f t="shared" si="349"/>
        <v>0</v>
      </c>
      <c r="CX908" s="13">
        <f t="shared" si="350"/>
        <v>0</v>
      </c>
      <c r="CY908" s="251">
        <f t="shared" si="351"/>
        <v>0</v>
      </c>
      <c r="CZ908" s="13" t="s">
        <v>29</v>
      </c>
      <c r="DA908" s="13">
        <v>50</v>
      </c>
      <c r="DB908" s="22">
        <f t="shared" si="352"/>
        <v>0</v>
      </c>
      <c r="DD908" s="24"/>
      <c r="DF908" s="163"/>
      <c r="DH908" s="24"/>
      <c r="DI908" s="447"/>
      <c r="DJ908" s="163"/>
    </row>
    <row r="909" spans="1:114" s="7" customFormat="1">
      <c r="A909" s="277">
        <f t="shared" si="360"/>
        <v>50</v>
      </c>
      <c r="B909" s="21" t="e">
        <f>'Calculateur de trading'!I909/C909/W909</f>
        <v>#DIV/0!</v>
      </c>
      <c r="C909" s="278">
        <f t="shared" si="361"/>
        <v>10</v>
      </c>
      <c r="D909" s="426"/>
      <c r="E909" s="273">
        <f t="shared" si="362"/>
        <v>100</v>
      </c>
      <c r="F909" s="271">
        <f t="shared" si="354"/>
        <v>2</v>
      </c>
      <c r="G909" s="271" t="e">
        <f t="shared" si="355"/>
        <v>#DIV/0!</v>
      </c>
      <c r="H909" s="272">
        <f t="shared" si="356"/>
        <v>20</v>
      </c>
      <c r="I909" s="270"/>
      <c r="J909" s="273">
        <f t="shared" si="363"/>
        <v>200</v>
      </c>
      <c r="K909" s="271">
        <f t="shared" si="357"/>
        <v>4</v>
      </c>
      <c r="L909" s="271" t="e">
        <f t="shared" si="358"/>
        <v>#DIV/0!</v>
      </c>
      <c r="M909" s="272">
        <f t="shared" si="359"/>
        <v>40</v>
      </c>
      <c r="N909" s="389"/>
      <c r="O909" s="455" t="e">
        <f>(A909*B909*W909)+(B909*'Calculateur de trading'!H909)</f>
        <v>#DIV/0!</v>
      </c>
      <c r="P909" s="274" t="e">
        <f>O909/'Déscriptions des trades'!CK909</f>
        <v>#DIV/0!</v>
      </c>
      <c r="Q909" s="456" t="e">
        <f>'Déscriptions des trades'!CK909-O909</f>
        <v>#DIV/0!</v>
      </c>
      <c r="R909" s="466" t="e">
        <f t="shared" si="364"/>
        <v>#DIV/0!</v>
      </c>
      <c r="S909" s="389"/>
      <c r="T909" s="12"/>
      <c r="U909" s="25"/>
      <c r="V909" s="15"/>
      <c r="W909" s="490">
        <f t="shared" si="368"/>
        <v>0</v>
      </c>
      <c r="X909" s="21" t="e">
        <f>W909*U909/'Déscriptions des trades'!CK909*'Déscriptions des trades'!B909</f>
        <v>#DIV/0!</v>
      </c>
      <c r="Y909" s="459"/>
      <c r="Z909" s="389"/>
      <c r="AA909" s="23">
        <f t="shared" si="365"/>
        <v>0.1</v>
      </c>
      <c r="AB909" s="17" t="e">
        <f>(AA909*'Déscriptions des trades'!U909*'Déscriptions des trades'!B909/'Déscriptions des trades'!CK909)*'Déscriptions des trades'!W909</f>
        <v>#DIV/0!</v>
      </c>
      <c r="AC909" s="265" t="e">
        <f>AB909*'Déscriptions des trades'!CK909</f>
        <v>#DIV/0!</v>
      </c>
      <c r="AD909" s="266" t="e">
        <f>'Déscriptions des trades'!CK909-AC909</f>
        <v>#DIV/0!</v>
      </c>
      <c r="AE909" s="389"/>
      <c r="AF909" s="399">
        <v>905</v>
      </c>
      <c r="AG909" s="389"/>
      <c r="AH909" s="20"/>
      <c r="AI909" s="303"/>
      <c r="AJ909" s="307"/>
      <c r="AK909" s="161"/>
      <c r="AL909" s="305"/>
      <c r="AM909" s="305"/>
      <c r="AN909" s="162"/>
      <c r="AO909" s="439"/>
      <c r="AP909" s="162"/>
      <c r="AQ909" s="113"/>
      <c r="AR909" s="113"/>
      <c r="AS909" s="384"/>
      <c r="AT909" s="306"/>
      <c r="AU909" s="306"/>
      <c r="AV909" s="160"/>
      <c r="AW909" s="158"/>
      <c r="AX909" s="385"/>
      <c r="AY909" s="453"/>
      <c r="AZ909" s="165"/>
      <c r="BA909" s="301"/>
      <c r="BB909" s="165"/>
      <c r="BC909" s="301"/>
      <c r="BD909" s="165"/>
      <c r="BE909" s="302"/>
      <c r="BF909" s="302"/>
      <c r="BG909" s="165"/>
      <c r="BH909" s="303"/>
      <c r="BI909" s="165"/>
      <c r="BJ909" s="304"/>
      <c r="BK909" s="394"/>
      <c r="BL909" s="302"/>
      <c r="BM909" s="302"/>
      <c r="BN909" s="394"/>
      <c r="BO909" s="302"/>
      <c r="BP909" s="13"/>
      <c r="BQ909" s="302"/>
      <c r="BR909" s="13"/>
      <c r="BS909" s="302"/>
      <c r="BT909" s="13"/>
      <c r="BU909" s="302"/>
      <c r="BV909" s="386"/>
      <c r="BW909" s="303"/>
      <c r="BX909" s="303"/>
      <c r="BY909" s="302"/>
      <c r="BZ909" s="302"/>
      <c r="CA909" s="387"/>
      <c r="CB909" s="395"/>
      <c r="CC909" s="12"/>
      <c r="CD909" s="304"/>
      <c r="CE909" s="14"/>
      <c r="CF909" s="395"/>
      <c r="CG909" s="397"/>
      <c r="CH909" s="300">
        <f t="shared" si="345"/>
        <v>0</v>
      </c>
      <c r="CI909" s="26"/>
      <c r="CJ909" s="17">
        <f t="shared" si="366"/>
        <v>0</v>
      </c>
      <c r="CK909" s="18">
        <f t="shared" si="353"/>
        <v>12.89</v>
      </c>
      <c r="CM909" s="164"/>
      <c r="CN909" s="302"/>
      <c r="CO909" s="13">
        <f t="shared" si="346"/>
        <v>0</v>
      </c>
      <c r="CP909" s="302"/>
      <c r="CQ909" s="13">
        <f t="shared" si="347"/>
        <v>0</v>
      </c>
      <c r="CR909" s="302"/>
      <c r="CS909" s="13">
        <f t="shared" si="348"/>
        <v>0</v>
      </c>
      <c r="CT909" s="302"/>
      <c r="CU909" s="13">
        <f t="shared" si="367"/>
        <v>0</v>
      </c>
      <c r="CV909" s="302"/>
      <c r="CW909" s="13">
        <f t="shared" si="349"/>
        <v>0</v>
      </c>
      <c r="CX909" s="13">
        <f t="shared" si="350"/>
        <v>0</v>
      </c>
      <c r="CY909" s="251">
        <f t="shared" si="351"/>
        <v>0</v>
      </c>
      <c r="CZ909" s="13" t="s">
        <v>29</v>
      </c>
      <c r="DA909" s="13">
        <v>50</v>
      </c>
      <c r="DB909" s="22">
        <f t="shared" si="352"/>
        <v>0</v>
      </c>
      <c r="DD909" s="24"/>
      <c r="DF909" s="163"/>
      <c r="DH909" s="24"/>
      <c r="DI909" s="447"/>
      <c r="DJ909" s="163"/>
    </row>
    <row r="910" spans="1:114" s="7" customFormat="1">
      <c r="A910" s="277">
        <f t="shared" si="360"/>
        <v>50</v>
      </c>
      <c r="B910" s="21" t="e">
        <f>'Calculateur de trading'!I910/C910/W910</f>
        <v>#DIV/0!</v>
      </c>
      <c r="C910" s="278">
        <f t="shared" si="361"/>
        <v>10</v>
      </c>
      <c r="D910" s="278"/>
      <c r="E910" s="273">
        <f t="shared" si="362"/>
        <v>100</v>
      </c>
      <c r="F910" s="271">
        <f t="shared" si="354"/>
        <v>2</v>
      </c>
      <c r="G910" s="271" t="e">
        <f t="shared" si="355"/>
        <v>#DIV/0!</v>
      </c>
      <c r="H910" s="272">
        <f t="shared" si="356"/>
        <v>20</v>
      </c>
      <c r="I910" s="270"/>
      <c r="J910" s="273">
        <f t="shared" si="363"/>
        <v>200</v>
      </c>
      <c r="K910" s="271">
        <f t="shared" si="357"/>
        <v>4</v>
      </c>
      <c r="L910" s="271" t="e">
        <f t="shared" si="358"/>
        <v>#DIV/0!</v>
      </c>
      <c r="M910" s="272">
        <f t="shared" si="359"/>
        <v>40</v>
      </c>
      <c r="N910" s="389"/>
      <c r="O910" s="455" t="e">
        <f>(A910*B910*W910)+(B910*'Calculateur de trading'!H910)</f>
        <v>#DIV/0!</v>
      </c>
      <c r="P910" s="274" t="e">
        <f>O910/'Déscriptions des trades'!CK910</f>
        <v>#DIV/0!</v>
      </c>
      <c r="Q910" s="456" t="e">
        <f>'Déscriptions des trades'!CK910-O910</f>
        <v>#DIV/0!</v>
      </c>
      <c r="R910" s="466" t="e">
        <f t="shared" si="364"/>
        <v>#DIV/0!</v>
      </c>
      <c r="S910" s="389"/>
      <c r="T910" s="12"/>
      <c r="U910" s="25"/>
      <c r="V910" s="15"/>
      <c r="W910" s="490">
        <f t="shared" si="368"/>
        <v>0</v>
      </c>
      <c r="X910" s="21" t="e">
        <f>W910*U910/'Déscriptions des trades'!CK910*'Déscriptions des trades'!B910</f>
        <v>#DIV/0!</v>
      </c>
      <c r="Y910" s="459"/>
      <c r="Z910" s="389"/>
      <c r="AA910" s="23">
        <f t="shared" si="365"/>
        <v>0.1</v>
      </c>
      <c r="AB910" s="17" t="e">
        <f>(AA910*'Déscriptions des trades'!U910*'Déscriptions des trades'!B910/'Déscriptions des trades'!CK910)*'Déscriptions des trades'!W910</f>
        <v>#DIV/0!</v>
      </c>
      <c r="AC910" s="265" t="e">
        <f>AB910*'Déscriptions des trades'!CK910</f>
        <v>#DIV/0!</v>
      </c>
      <c r="AD910" s="266" t="e">
        <f>'Déscriptions des trades'!CK910-AC910</f>
        <v>#DIV/0!</v>
      </c>
      <c r="AE910" s="389"/>
      <c r="AF910" s="399">
        <v>906</v>
      </c>
      <c r="AG910" s="389"/>
      <c r="AH910" s="20"/>
      <c r="AI910" s="303"/>
      <c r="AJ910" s="307"/>
      <c r="AK910" s="161"/>
      <c r="AL910" s="305"/>
      <c r="AM910" s="305"/>
      <c r="AN910" s="162"/>
      <c r="AO910" s="439"/>
      <c r="AP910" s="162"/>
      <c r="AQ910" s="113"/>
      <c r="AR910" s="113"/>
      <c r="AS910" s="384"/>
      <c r="AT910" s="306"/>
      <c r="AU910" s="306"/>
      <c r="AV910" s="160"/>
      <c r="AW910" s="158"/>
      <c r="AX910" s="385"/>
      <c r="AY910" s="453"/>
      <c r="AZ910" s="165"/>
      <c r="BA910" s="301"/>
      <c r="BB910" s="165"/>
      <c r="BC910" s="301"/>
      <c r="BD910" s="165"/>
      <c r="BE910" s="302"/>
      <c r="BF910" s="302"/>
      <c r="BG910" s="165"/>
      <c r="BH910" s="303"/>
      <c r="BI910" s="165"/>
      <c r="BJ910" s="304"/>
      <c r="BK910" s="394"/>
      <c r="BL910" s="302"/>
      <c r="BM910" s="302"/>
      <c r="BN910" s="394"/>
      <c r="BO910" s="302"/>
      <c r="BP910" s="13"/>
      <c r="BQ910" s="302"/>
      <c r="BR910" s="13"/>
      <c r="BS910" s="302"/>
      <c r="BT910" s="13"/>
      <c r="BU910" s="302"/>
      <c r="BV910" s="386"/>
      <c r="BW910" s="303"/>
      <c r="BX910" s="303"/>
      <c r="BY910" s="302"/>
      <c r="BZ910" s="302"/>
      <c r="CA910" s="387"/>
      <c r="CB910" s="395"/>
      <c r="CC910" s="12"/>
      <c r="CD910" s="304"/>
      <c r="CE910" s="14"/>
      <c r="CF910" s="395"/>
      <c r="CG910" s="397"/>
      <c r="CH910" s="300">
        <f t="shared" si="345"/>
        <v>0</v>
      </c>
      <c r="CI910" s="26"/>
      <c r="CJ910" s="17">
        <f t="shared" si="366"/>
        <v>0</v>
      </c>
      <c r="CK910" s="18">
        <f t="shared" si="353"/>
        <v>12.89</v>
      </c>
      <c r="CM910" s="164"/>
      <c r="CN910" s="302"/>
      <c r="CO910" s="13">
        <f t="shared" si="346"/>
        <v>0</v>
      </c>
      <c r="CP910" s="302"/>
      <c r="CQ910" s="13">
        <f t="shared" si="347"/>
        <v>0</v>
      </c>
      <c r="CR910" s="302"/>
      <c r="CS910" s="13">
        <f t="shared" si="348"/>
        <v>0</v>
      </c>
      <c r="CT910" s="302"/>
      <c r="CU910" s="13">
        <f t="shared" si="367"/>
        <v>0</v>
      </c>
      <c r="CV910" s="302"/>
      <c r="CW910" s="13">
        <f t="shared" si="349"/>
        <v>0</v>
      </c>
      <c r="CX910" s="13">
        <f t="shared" si="350"/>
        <v>0</v>
      </c>
      <c r="CY910" s="251">
        <f t="shared" si="351"/>
        <v>0</v>
      </c>
      <c r="CZ910" s="13" t="s">
        <v>29</v>
      </c>
      <c r="DA910" s="13">
        <v>50</v>
      </c>
      <c r="DB910" s="22">
        <f t="shared" si="352"/>
        <v>0</v>
      </c>
      <c r="DD910" s="24"/>
      <c r="DF910" s="163"/>
      <c r="DH910" s="24"/>
      <c r="DI910" s="447"/>
      <c r="DJ910" s="163"/>
    </row>
    <row r="911" spans="1:114" s="7" customFormat="1">
      <c r="A911" s="277">
        <f t="shared" si="360"/>
        <v>50</v>
      </c>
      <c r="B911" s="21" t="e">
        <f>'Calculateur de trading'!I911/C911/W911</f>
        <v>#DIV/0!</v>
      </c>
      <c r="C911" s="278">
        <f t="shared" si="361"/>
        <v>10</v>
      </c>
      <c r="D911" s="426"/>
      <c r="E911" s="273">
        <f t="shared" si="362"/>
        <v>100</v>
      </c>
      <c r="F911" s="271">
        <f t="shared" si="354"/>
        <v>2</v>
      </c>
      <c r="G911" s="271" t="e">
        <f t="shared" si="355"/>
        <v>#DIV/0!</v>
      </c>
      <c r="H911" s="272">
        <f t="shared" si="356"/>
        <v>20</v>
      </c>
      <c r="I911" s="270"/>
      <c r="J911" s="273">
        <f t="shared" si="363"/>
        <v>200</v>
      </c>
      <c r="K911" s="271">
        <f t="shared" si="357"/>
        <v>4</v>
      </c>
      <c r="L911" s="271" t="e">
        <f t="shared" si="358"/>
        <v>#DIV/0!</v>
      </c>
      <c r="M911" s="272">
        <f t="shared" si="359"/>
        <v>40</v>
      </c>
      <c r="N911" s="389"/>
      <c r="O911" s="455" t="e">
        <f>(A911*B911*W911)+(B911*'Calculateur de trading'!H911)</f>
        <v>#DIV/0!</v>
      </c>
      <c r="P911" s="274" t="e">
        <f>O911/'Déscriptions des trades'!CK911</f>
        <v>#DIV/0!</v>
      </c>
      <c r="Q911" s="456" t="e">
        <f>'Déscriptions des trades'!CK911-O911</f>
        <v>#DIV/0!</v>
      </c>
      <c r="R911" s="466" t="e">
        <f t="shared" si="364"/>
        <v>#DIV/0!</v>
      </c>
      <c r="S911" s="389"/>
      <c r="T911" s="12"/>
      <c r="U911" s="25"/>
      <c r="V911" s="15"/>
      <c r="W911" s="490">
        <f t="shared" si="368"/>
        <v>0</v>
      </c>
      <c r="X911" s="21" t="e">
        <f>W911*U911/'Déscriptions des trades'!CK911*'Déscriptions des trades'!B911</f>
        <v>#DIV/0!</v>
      </c>
      <c r="Y911" s="459"/>
      <c r="Z911" s="389"/>
      <c r="AA911" s="23">
        <f t="shared" si="365"/>
        <v>0.1</v>
      </c>
      <c r="AB911" s="17" t="e">
        <f>(AA911*'Déscriptions des trades'!U911*'Déscriptions des trades'!B911/'Déscriptions des trades'!CK911)*'Déscriptions des trades'!W911</f>
        <v>#DIV/0!</v>
      </c>
      <c r="AC911" s="265" t="e">
        <f>AB911*'Déscriptions des trades'!CK911</f>
        <v>#DIV/0!</v>
      </c>
      <c r="AD911" s="266" t="e">
        <f>'Déscriptions des trades'!CK911-AC911</f>
        <v>#DIV/0!</v>
      </c>
      <c r="AE911" s="389"/>
      <c r="AF911" s="399">
        <v>907</v>
      </c>
      <c r="AG911" s="389"/>
      <c r="AH911" s="20"/>
      <c r="AI911" s="303"/>
      <c r="AJ911" s="307"/>
      <c r="AK911" s="161"/>
      <c r="AL911" s="305"/>
      <c r="AM911" s="305"/>
      <c r="AN911" s="162"/>
      <c r="AO911" s="439"/>
      <c r="AP911" s="162"/>
      <c r="AQ911" s="113"/>
      <c r="AR911" s="113"/>
      <c r="AS911" s="384"/>
      <c r="AT911" s="306"/>
      <c r="AU911" s="306"/>
      <c r="AV911" s="160"/>
      <c r="AW911" s="158"/>
      <c r="AX911" s="385"/>
      <c r="AY911" s="453"/>
      <c r="AZ911" s="165"/>
      <c r="BA911" s="301"/>
      <c r="BB911" s="165"/>
      <c r="BC911" s="301"/>
      <c r="BD911" s="165"/>
      <c r="BE911" s="302"/>
      <c r="BF911" s="302"/>
      <c r="BG911" s="165"/>
      <c r="BH911" s="303"/>
      <c r="BI911" s="165"/>
      <c r="BJ911" s="304"/>
      <c r="BK911" s="394"/>
      <c r="BL911" s="302"/>
      <c r="BM911" s="302"/>
      <c r="BN911" s="394"/>
      <c r="BO911" s="302"/>
      <c r="BP911" s="13"/>
      <c r="BQ911" s="302"/>
      <c r="BR911" s="13"/>
      <c r="BS911" s="302"/>
      <c r="BT911" s="13"/>
      <c r="BU911" s="302"/>
      <c r="BV911" s="386"/>
      <c r="BW911" s="303"/>
      <c r="BX911" s="303"/>
      <c r="BY911" s="302"/>
      <c r="BZ911" s="302"/>
      <c r="CA911" s="387"/>
      <c r="CB911" s="395"/>
      <c r="CC911" s="12"/>
      <c r="CD911" s="304"/>
      <c r="CE911" s="14"/>
      <c r="CF911" s="395"/>
      <c r="CG911" s="397"/>
      <c r="CH911" s="300">
        <f t="shared" ref="CH911:CH974" si="369">BW911-BH911</f>
        <v>0</v>
      </c>
      <c r="CI911" s="26"/>
      <c r="CJ911" s="17">
        <f t="shared" si="366"/>
        <v>0</v>
      </c>
      <c r="CK911" s="18">
        <f t="shared" si="353"/>
        <v>12.89</v>
      </c>
      <c r="CM911" s="164"/>
      <c r="CN911" s="302"/>
      <c r="CO911" s="13">
        <f t="shared" ref="CO911:CO974" si="370">IF(CN911="Oui",10,)</f>
        <v>0</v>
      </c>
      <c r="CP911" s="302"/>
      <c r="CQ911" s="13">
        <f t="shared" ref="CQ911:CQ974" si="371">IF(CP911="Oui",10,)</f>
        <v>0</v>
      </c>
      <c r="CR911" s="302"/>
      <c r="CS911" s="13">
        <f t="shared" ref="CS911:CS974" si="372">IF(CR911="Bon",10,)</f>
        <v>0</v>
      </c>
      <c r="CT911" s="302"/>
      <c r="CU911" s="13">
        <f t="shared" si="367"/>
        <v>0</v>
      </c>
      <c r="CV911" s="302"/>
      <c r="CW911" s="13">
        <f t="shared" ref="CW911:CW974" si="373">IF(CV911="Non",10,)</f>
        <v>0</v>
      </c>
      <c r="CX911" s="13">
        <f t="shared" ref="CX911:CX974" si="374">IF(CV911="Oui",-40,)</f>
        <v>0</v>
      </c>
      <c r="CY911" s="251">
        <f t="shared" ref="CY911:CY974" si="375">SUM(CN911:CX911)</f>
        <v>0</v>
      </c>
      <c r="CZ911" s="13" t="s">
        <v>29</v>
      </c>
      <c r="DA911" s="13">
        <v>50</v>
      </c>
      <c r="DB911" s="22">
        <f t="shared" ref="DB911:DB974" si="376">CY911/DA911</f>
        <v>0</v>
      </c>
      <c r="DD911" s="24"/>
      <c r="DF911" s="163"/>
      <c r="DH911" s="24"/>
      <c r="DI911" s="447"/>
      <c r="DJ911" s="163"/>
    </row>
    <row r="912" spans="1:114" s="7" customFormat="1">
      <c r="A912" s="277">
        <f t="shared" si="360"/>
        <v>50</v>
      </c>
      <c r="B912" s="21" t="e">
        <f>'Calculateur de trading'!I912/C912/W912</f>
        <v>#DIV/0!</v>
      </c>
      <c r="C912" s="278">
        <f t="shared" si="361"/>
        <v>10</v>
      </c>
      <c r="D912" s="278"/>
      <c r="E912" s="273">
        <f t="shared" si="362"/>
        <v>100</v>
      </c>
      <c r="F912" s="271">
        <f t="shared" si="354"/>
        <v>2</v>
      </c>
      <c r="G912" s="271" t="e">
        <f t="shared" si="355"/>
        <v>#DIV/0!</v>
      </c>
      <c r="H912" s="272">
        <f t="shared" si="356"/>
        <v>20</v>
      </c>
      <c r="I912" s="270"/>
      <c r="J912" s="273">
        <f t="shared" si="363"/>
        <v>200</v>
      </c>
      <c r="K912" s="271">
        <f t="shared" si="357"/>
        <v>4</v>
      </c>
      <c r="L912" s="271" t="e">
        <f t="shared" si="358"/>
        <v>#DIV/0!</v>
      </c>
      <c r="M912" s="272">
        <f t="shared" si="359"/>
        <v>40</v>
      </c>
      <c r="N912" s="389"/>
      <c r="O912" s="455" t="e">
        <f>(A912*B912*W912)+(B912*'Calculateur de trading'!H912)</f>
        <v>#DIV/0!</v>
      </c>
      <c r="P912" s="274" t="e">
        <f>O912/'Déscriptions des trades'!CK912</f>
        <v>#DIV/0!</v>
      </c>
      <c r="Q912" s="456" t="e">
        <f>'Déscriptions des trades'!CK912-O912</f>
        <v>#DIV/0!</v>
      </c>
      <c r="R912" s="466" t="e">
        <f t="shared" si="364"/>
        <v>#DIV/0!</v>
      </c>
      <c r="S912" s="389"/>
      <c r="T912" s="12"/>
      <c r="U912" s="25"/>
      <c r="V912" s="15"/>
      <c r="W912" s="490">
        <f t="shared" si="368"/>
        <v>0</v>
      </c>
      <c r="X912" s="21" t="e">
        <f>W912*U912/'Déscriptions des trades'!CK912*'Déscriptions des trades'!B912</f>
        <v>#DIV/0!</v>
      </c>
      <c r="Y912" s="459"/>
      <c r="Z912" s="389"/>
      <c r="AA912" s="23">
        <f t="shared" si="365"/>
        <v>0.1</v>
      </c>
      <c r="AB912" s="17" t="e">
        <f>(AA912*'Déscriptions des trades'!U912*'Déscriptions des trades'!B912/'Déscriptions des trades'!CK912)*'Déscriptions des trades'!W912</f>
        <v>#DIV/0!</v>
      </c>
      <c r="AC912" s="265" t="e">
        <f>AB912*'Déscriptions des trades'!CK912</f>
        <v>#DIV/0!</v>
      </c>
      <c r="AD912" s="266" t="e">
        <f>'Déscriptions des trades'!CK912-AC912</f>
        <v>#DIV/0!</v>
      </c>
      <c r="AE912" s="389"/>
      <c r="AF912" s="399">
        <v>908</v>
      </c>
      <c r="AG912" s="389"/>
      <c r="AH912" s="20"/>
      <c r="AI912" s="303"/>
      <c r="AJ912" s="307"/>
      <c r="AK912" s="161"/>
      <c r="AL912" s="305"/>
      <c r="AM912" s="305"/>
      <c r="AN912" s="162"/>
      <c r="AO912" s="439"/>
      <c r="AP912" s="162"/>
      <c r="AQ912" s="113"/>
      <c r="AR912" s="113"/>
      <c r="AS912" s="384"/>
      <c r="AT912" s="306"/>
      <c r="AU912" s="306"/>
      <c r="AV912" s="160"/>
      <c r="AW912" s="158"/>
      <c r="AX912" s="385"/>
      <c r="AY912" s="453"/>
      <c r="AZ912" s="165"/>
      <c r="BA912" s="301"/>
      <c r="BB912" s="165"/>
      <c r="BC912" s="301"/>
      <c r="BD912" s="165"/>
      <c r="BE912" s="302"/>
      <c r="BF912" s="302"/>
      <c r="BG912" s="165"/>
      <c r="BH912" s="303"/>
      <c r="BI912" s="165"/>
      <c r="BJ912" s="304"/>
      <c r="BK912" s="394"/>
      <c r="BL912" s="302"/>
      <c r="BM912" s="302"/>
      <c r="BN912" s="394"/>
      <c r="BO912" s="302"/>
      <c r="BP912" s="13"/>
      <c r="BQ912" s="302"/>
      <c r="BR912" s="13"/>
      <c r="BS912" s="302"/>
      <c r="BT912" s="13"/>
      <c r="BU912" s="302"/>
      <c r="BV912" s="386"/>
      <c r="BW912" s="303"/>
      <c r="BX912" s="303"/>
      <c r="BY912" s="302"/>
      <c r="BZ912" s="302"/>
      <c r="CA912" s="387"/>
      <c r="CB912" s="395"/>
      <c r="CC912" s="12"/>
      <c r="CD912" s="304"/>
      <c r="CE912" s="14"/>
      <c r="CF912" s="395"/>
      <c r="CG912" s="397"/>
      <c r="CH912" s="300">
        <f t="shared" si="369"/>
        <v>0</v>
      </c>
      <c r="CI912" s="26"/>
      <c r="CJ912" s="17">
        <f t="shared" si="366"/>
        <v>0</v>
      </c>
      <c r="CK912" s="18">
        <f t="shared" ref="CK912:CK975" si="377">CI912+CK911</f>
        <v>12.89</v>
      </c>
      <c r="CM912" s="164"/>
      <c r="CN912" s="302"/>
      <c r="CO912" s="13">
        <f t="shared" si="370"/>
        <v>0</v>
      </c>
      <c r="CP912" s="302"/>
      <c r="CQ912" s="13">
        <f t="shared" si="371"/>
        <v>0</v>
      </c>
      <c r="CR912" s="302"/>
      <c r="CS912" s="13">
        <f t="shared" si="372"/>
        <v>0</v>
      </c>
      <c r="CT912" s="302"/>
      <c r="CU912" s="13">
        <f t="shared" si="367"/>
        <v>0</v>
      </c>
      <c r="CV912" s="302"/>
      <c r="CW912" s="13">
        <f t="shared" si="373"/>
        <v>0</v>
      </c>
      <c r="CX912" s="13">
        <f t="shared" si="374"/>
        <v>0</v>
      </c>
      <c r="CY912" s="251">
        <f t="shared" si="375"/>
        <v>0</v>
      </c>
      <c r="CZ912" s="13" t="s">
        <v>29</v>
      </c>
      <c r="DA912" s="13">
        <v>50</v>
      </c>
      <c r="DB912" s="22">
        <f t="shared" si="376"/>
        <v>0</v>
      </c>
      <c r="DD912" s="24"/>
      <c r="DF912" s="163"/>
      <c r="DH912" s="24"/>
      <c r="DI912" s="447"/>
      <c r="DJ912" s="163"/>
    </row>
    <row r="913" spans="1:114" s="7" customFormat="1">
      <c r="A913" s="277">
        <f t="shared" si="360"/>
        <v>50</v>
      </c>
      <c r="B913" s="21" t="e">
        <f>'Calculateur de trading'!I913/C913/W913</f>
        <v>#DIV/0!</v>
      </c>
      <c r="C913" s="278">
        <f t="shared" si="361"/>
        <v>10</v>
      </c>
      <c r="D913" s="426"/>
      <c r="E913" s="273">
        <f t="shared" si="362"/>
        <v>100</v>
      </c>
      <c r="F913" s="271">
        <f t="shared" si="354"/>
        <v>2</v>
      </c>
      <c r="G913" s="271" t="e">
        <f t="shared" si="355"/>
        <v>#DIV/0!</v>
      </c>
      <c r="H913" s="272">
        <f t="shared" si="356"/>
        <v>20</v>
      </c>
      <c r="I913" s="270"/>
      <c r="J913" s="273">
        <f t="shared" si="363"/>
        <v>200</v>
      </c>
      <c r="K913" s="271">
        <f t="shared" si="357"/>
        <v>4</v>
      </c>
      <c r="L913" s="271" t="e">
        <f t="shared" si="358"/>
        <v>#DIV/0!</v>
      </c>
      <c r="M913" s="272">
        <f t="shared" si="359"/>
        <v>40</v>
      </c>
      <c r="N913" s="389"/>
      <c r="O913" s="455" t="e">
        <f>(A913*B913*W913)+(B913*'Calculateur de trading'!H913)</f>
        <v>#DIV/0!</v>
      </c>
      <c r="P913" s="274" t="e">
        <f>O913/'Déscriptions des trades'!CK913</f>
        <v>#DIV/0!</v>
      </c>
      <c r="Q913" s="456" t="e">
        <f>'Déscriptions des trades'!CK913-O913</f>
        <v>#DIV/0!</v>
      </c>
      <c r="R913" s="466" t="e">
        <f t="shared" si="364"/>
        <v>#DIV/0!</v>
      </c>
      <c r="S913" s="389"/>
      <c r="T913" s="12"/>
      <c r="U913" s="25"/>
      <c r="V913" s="15"/>
      <c r="W913" s="490">
        <f t="shared" si="368"/>
        <v>0</v>
      </c>
      <c r="X913" s="21" t="e">
        <f>W913*U913/'Déscriptions des trades'!CK913*'Déscriptions des trades'!B913</f>
        <v>#DIV/0!</v>
      </c>
      <c r="Y913" s="459"/>
      <c r="Z913" s="389"/>
      <c r="AA913" s="23">
        <f t="shared" si="365"/>
        <v>0.1</v>
      </c>
      <c r="AB913" s="17" t="e">
        <f>(AA913*'Déscriptions des trades'!U913*'Déscriptions des trades'!B913/'Déscriptions des trades'!CK913)*'Déscriptions des trades'!W913</f>
        <v>#DIV/0!</v>
      </c>
      <c r="AC913" s="265" t="e">
        <f>AB913*'Déscriptions des trades'!CK913</f>
        <v>#DIV/0!</v>
      </c>
      <c r="AD913" s="266" t="e">
        <f>'Déscriptions des trades'!CK913-AC913</f>
        <v>#DIV/0!</v>
      </c>
      <c r="AE913" s="389"/>
      <c r="AF913" s="399">
        <v>909</v>
      </c>
      <c r="AG913" s="389"/>
      <c r="AH913" s="20"/>
      <c r="AI913" s="303"/>
      <c r="AJ913" s="307"/>
      <c r="AK913" s="161"/>
      <c r="AL913" s="305"/>
      <c r="AM913" s="305"/>
      <c r="AN913" s="162"/>
      <c r="AO913" s="439"/>
      <c r="AP913" s="162"/>
      <c r="AQ913" s="113"/>
      <c r="AR913" s="113"/>
      <c r="AS913" s="384"/>
      <c r="AT913" s="306"/>
      <c r="AU913" s="306"/>
      <c r="AV913" s="160"/>
      <c r="AW913" s="158"/>
      <c r="AX913" s="385"/>
      <c r="AY913" s="453"/>
      <c r="AZ913" s="165"/>
      <c r="BA913" s="301"/>
      <c r="BB913" s="165"/>
      <c r="BC913" s="301"/>
      <c r="BD913" s="165"/>
      <c r="BE913" s="302"/>
      <c r="BF913" s="302"/>
      <c r="BG913" s="165"/>
      <c r="BH913" s="303"/>
      <c r="BI913" s="165"/>
      <c r="BJ913" s="304"/>
      <c r="BK913" s="394"/>
      <c r="BL913" s="302"/>
      <c r="BM913" s="302"/>
      <c r="BN913" s="394"/>
      <c r="BO913" s="302"/>
      <c r="BP913" s="13"/>
      <c r="BQ913" s="302"/>
      <c r="BR913" s="13"/>
      <c r="BS913" s="302"/>
      <c r="BT913" s="13"/>
      <c r="BU913" s="302"/>
      <c r="BV913" s="386"/>
      <c r="BW913" s="303"/>
      <c r="BX913" s="303"/>
      <c r="BY913" s="302"/>
      <c r="BZ913" s="302"/>
      <c r="CA913" s="387"/>
      <c r="CB913" s="395"/>
      <c r="CC913" s="12"/>
      <c r="CD913" s="304"/>
      <c r="CE913" s="14"/>
      <c r="CF913" s="395"/>
      <c r="CG913" s="397"/>
      <c r="CH913" s="300">
        <f t="shared" si="369"/>
        <v>0</v>
      </c>
      <c r="CI913" s="26"/>
      <c r="CJ913" s="17">
        <f t="shared" si="366"/>
        <v>0</v>
      </c>
      <c r="CK913" s="18">
        <f t="shared" si="377"/>
        <v>12.89</v>
      </c>
      <c r="CM913" s="164"/>
      <c r="CN913" s="302"/>
      <c r="CO913" s="13">
        <f t="shared" si="370"/>
        <v>0</v>
      </c>
      <c r="CP913" s="302"/>
      <c r="CQ913" s="13">
        <f t="shared" si="371"/>
        <v>0</v>
      </c>
      <c r="CR913" s="302"/>
      <c r="CS913" s="13">
        <f t="shared" si="372"/>
        <v>0</v>
      </c>
      <c r="CT913" s="302"/>
      <c r="CU913" s="13">
        <f t="shared" si="367"/>
        <v>0</v>
      </c>
      <c r="CV913" s="302"/>
      <c r="CW913" s="13">
        <f t="shared" si="373"/>
        <v>0</v>
      </c>
      <c r="CX913" s="13">
        <f t="shared" si="374"/>
        <v>0</v>
      </c>
      <c r="CY913" s="251">
        <f t="shared" si="375"/>
        <v>0</v>
      </c>
      <c r="CZ913" s="13" t="s">
        <v>29</v>
      </c>
      <c r="DA913" s="13">
        <v>50</v>
      </c>
      <c r="DB913" s="22">
        <f t="shared" si="376"/>
        <v>0</v>
      </c>
      <c r="DD913" s="24"/>
      <c r="DF913" s="163"/>
      <c r="DH913" s="24"/>
      <c r="DI913" s="447"/>
      <c r="DJ913" s="163"/>
    </row>
    <row r="914" spans="1:114" s="7" customFormat="1">
      <c r="A914" s="277">
        <f t="shared" si="360"/>
        <v>50</v>
      </c>
      <c r="B914" s="21" t="e">
        <f>'Calculateur de trading'!I914/C914/W914</f>
        <v>#DIV/0!</v>
      </c>
      <c r="C914" s="278">
        <f t="shared" si="361"/>
        <v>10</v>
      </c>
      <c r="D914" s="278"/>
      <c r="E914" s="273">
        <f t="shared" si="362"/>
        <v>100</v>
      </c>
      <c r="F914" s="271">
        <f t="shared" si="354"/>
        <v>2</v>
      </c>
      <c r="G914" s="271" t="e">
        <f t="shared" si="355"/>
        <v>#DIV/0!</v>
      </c>
      <c r="H914" s="272">
        <f t="shared" si="356"/>
        <v>20</v>
      </c>
      <c r="I914" s="270"/>
      <c r="J914" s="273">
        <f t="shared" si="363"/>
        <v>200</v>
      </c>
      <c r="K914" s="271">
        <f t="shared" si="357"/>
        <v>4</v>
      </c>
      <c r="L914" s="271" t="e">
        <f t="shared" si="358"/>
        <v>#DIV/0!</v>
      </c>
      <c r="M914" s="272">
        <f t="shared" si="359"/>
        <v>40</v>
      </c>
      <c r="N914" s="389"/>
      <c r="O914" s="455" t="e">
        <f>(A914*B914*W914)+(B914*'Calculateur de trading'!H914)</f>
        <v>#DIV/0!</v>
      </c>
      <c r="P914" s="274" t="e">
        <f>O914/'Déscriptions des trades'!CK914</f>
        <v>#DIV/0!</v>
      </c>
      <c r="Q914" s="456" t="e">
        <f>'Déscriptions des trades'!CK914-O914</f>
        <v>#DIV/0!</v>
      </c>
      <c r="R914" s="466" t="e">
        <f t="shared" si="364"/>
        <v>#DIV/0!</v>
      </c>
      <c r="S914" s="389"/>
      <c r="T914" s="12"/>
      <c r="U914" s="25"/>
      <c r="V914" s="15"/>
      <c r="W914" s="490">
        <f t="shared" si="368"/>
        <v>0</v>
      </c>
      <c r="X914" s="21" t="e">
        <f>W914*U914/'Déscriptions des trades'!CK914*'Déscriptions des trades'!B914</f>
        <v>#DIV/0!</v>
      </c>
      <c r="Y914" s="459"/>
      <c r="Z914" s="389"/>
      <c r="AA914" s="23">
        <f t="shared" si="365"/>
        <v>0.1</v>
      </c>
      <c r="AB914" s="17" t="e">
        <f>(AA914*'Déscriptions des trades'!U914*'Déscriptions des trades'!B914/'Déscriptions des trades'!CK914)*'Déscriptions des trades'!W914</f>
        <v>#DIV/0!</v>
      </c>
      <c r="AC914" s="265" t="e">
        <f>AB914*'Déscriptions des trades'!CK914</f>
        <v>#DIV/0!</v>
      </c>
      <c r="AD914" s="266" t="e">
        <f>'Déscriptions des trades'!CK914-AC914</f>
        <v>#DIV/0!</v>
      </c>
      <c r="AE914" s="389"/>
      <c r="AF914" s="399">
        <v>910</v>
      </c>
      <c r="AG914" s="389"/>
      <c r="AH914" s="20"/>
      <c r="AI914" s="303"/>
      <c r="AJ914" s="307"/>
      <c r="AK914" s="161"/>
      <c r="AL914" s="305"/>
      <c r="AM914" s="305"/>
      <c r="AN914" s="162"/>
      <c r="AO914" s="439"/>
      <c r="AP914" s="162"/>
      <c r="AQ914" s="113"/>
      <c r="AR914" s="113"/>
      <c r="AS914" s="384"/>
      <c r="AT914" s="306"/>
      <c r="AU914" s="306"/>
      <c r="AV914" s="160"/>
      <c r="AW914" s="158"/>
      <c r="AX914" s="385"/>
      <c r="AY914" s="453"/>
      <c r="AZ914" s="165"/>
      <c r="BA914" s="301"/>
      <c r="BB914" s="165"/>
      <c r="BC914" s="301"/>
      <c r="BD914" s="165"/>
      <c r="BE914" s="302"/>
      <c r="BF914" s="302"/>
      <c r="BG914" s="165"/>
      <c r="BH914" s="303"/>
      <c r="BI914" s="165"/>
      <c r="BJ914" s="304"/>
      <c r="BK914" s="394"/>
      <c r="BL914" s="302"/>
      <c r="BM914" s="302"/>
      <c r="BN914" s="394"/>
      <c r="BO914" s="302"/>
      <c r="BP914" s="13"/>
      <c r="BQ914" s="302"/>
      <c r="BR914" s="13"/>
      <c r="BS914" s="302"/>
      <c r="BT914" s="13"/>
      <c r="BU914" s="302"/>
      <c r="BV914" s="386"/>
      <c r="BW914" s="303"/>
      <c r="BX914" s="303"/>
      <c r="BY914" s="302"/>
      <c r="BZ914" s="302"/>
      <c r="CA914" s="387"/>
      <c r="CB914" s="395"/>
      <c r="CC914" s="12"/>
      <c r="CD914" s="304"/>
      <c r="CE914" s="14"/>
      <c r="CF914" s="395"/>
      <c r="CG914" s="397"/>
      <c r="CH914" s="300">
        <f t="shared" si="369"/>
        <v>0</v>
      </c>
      <c r="CI914" s="26"/>
      <c r="CJ914" s="17">
        <f t="shared" si="366"/>
        <v>0</v>
      </c>
      <c r="CK914" s="18">
        <f t="shared" si="377"/>
        <v>12.89</v>
      </c>
      <c r="CM914" s="164"/>
      <c r="CN914" s="302"/>
      <c r="CO914" s="13">
        <f t="shared" si="370"/>
        <v>0</v>
      </c>
      <c r="CP914" s="302"/>
      <c r="CQ914" s="13">
        <f t="shared" si="371"/>
        <v>0</v>
      </c>
      <c r="CR914" s="302"/>
      <c r="CS914" s="13">
        <f t="shared" si="372"/>
        <v>0</v>
      </c>
      <c r="CT914" s="302"/>
      <c r="CU914" s="13">
        <f t="shared" si="367"/>
        <v>0</v>
      </c>
      <c r="CV914" s="302"/>
      <c r="CW914" s="13">
        <f t="shared" si="373"/>
        <v>0</v>
      </c>
      <c r="CX914" s="13">
        <f t="shared" si="374"/>
        <v>0</v>
      </c>
      <c r="CY914" s="251">
        <f t="shared" si="375"/>
        <v>0</v>
      </c>
      <c r="CZ914" s="13" t="s">
        <v>29</v>
      </c>
      <c r="DA914" s="13">
        <v>50</v>
      </c>
      <c r="DB914" s="22">
        <f t="shared" si="376"/>
        <v>0</v>
      </c>
      <c r="DD914" s="24"/>
      <c r="DF914" s="163"/>
      <c r="DH914" s="24"/>
      <c r="DI914" s="447"/>
      <c r="DJ914" s="163"/>
    </row>
    <row r="915" spans="1:114" s="7" customFormat="1">
      <c r="A915" s="277">
        <f t="shared" si="360"/>
        <v>50</v>
      </c>
      <c r="B915" s="21" t="e">
        <f>'Calculateur de trading'!I915/C915/W915</f>
        <v>#DIV/0!</v>
      </c>
      <c r="C915" s="278">
        <f t="shared" si="361"/>
        <v>10</v>
      </c>
      <c r="D915" s="426"/>
      <c r="E915" s="273">
        <f t="shared" si="362"/>
        <v>100</v>
      </c>
      <c r="F915" s="271">
        <f t="shared" si="354"/>
        <v>2</v>
      </c>
      <c r="G915" s="271" t="e">
        <f t="shared" si="355"/>
        <v>#DIV/0!</v>
      </c>
      <c r="H915" s="272">
        <f t="shared" si="356"/>
        <v>20</v>
      </c>
      <c r="I915" s="270"/>
      <c r="J915" s="273">
        <f t="shared" si="363"/>
        <v>200</v>
      </c>
      <c r="K915" s="271">
        <f t="shared" si="357"/>
        <v>4</v>
      </c>
      <c r="L915" s="271" t="e">
        <f t="shared" si="358"/>
        <v>#DIV/0!</v>
      </c>
      <c r="M915" s="272">
        <f t="shared" si="359"/>
        <v>40</v>
      </c>
      <c r="N915" s="389"/>
      <c r="O915" s="455" t="e">
        <f>(A915*B915*W915)+(B915*'Calculateur de trading'!H915)</f>
        <v>#DIV/0!</v>
      </c>
      <c r="P915" s="274" t="e">
        <f>O915/'Déscriptions des trades'!CK915</f>
        <v>#DIV/0!</v>
      </c>
      <c r="Q915" s="456" t="e">
        <f>'Déscriptions des trades'!CK915-O915</f>
        <v>#DIV/0!</v>
      </c>
      <c r="R915" s="466" t="e">
        <f t="shared" si="364"/>
        <v>#DIV/0!</v>
      </c>
      <c r="S915" s="389"/>
      <c r="T915" s="12"/>
      <c r="U915" s="25"/>
      <c r="V915" s="15"/>
      <c r="W915" s="490">
        <f t="shared" si="368"/>
        <v>0</v>
      </c>
      <c r="X915" s="21" t="e">
        <f>W915*U915/'Déscriptions des trades'!CK915*'Déscriptions des trades'!B915</f>
        <v>#DIV/0!</v>
      </c>
      <c r="Y915" s="459"/>
      <c r="Z915" s="389"/>
      <c r="AA915" s="23">
        <f t="shared" si="365"/>
        <v>0.1</v>
      </c>
      <c r="AB915" s="17" t="e">
        <f>(AA915*'Déscriptions des trades'!U915*'Déscriptions des trades'!B915/'Déscriptions des trades'!CK915)*'Déscriptions des trades'!W915</f>
        <v>#DIV/0!</v>
      </c>
      <c r="AC915" s="265" t="e">
        <f>AB915*'Déscriptions des trades'!CK915</f>
        <v>#DIV/0!</v>
      </c>
      <c r="AD915" s="266" t="e">
        <f>'Déscriptions des trades'!CK915-AC915</f>
        <v>#DIV/0!</v>
      </c>
      <c r="AE915" s="389"/>
      <c r="AF915" s="399">
        <v>911</v>
      </c>
      <c r="AG915" s="389"/>
      <c r="AH915" s="20"/>
      <c r="AI915" s="303"/>
      <c r="AJ915" s="307"/>
      <c r="AK915" s="161"/>
      <c r="AL915" s="305"/>
      <c r="AM915" s="305"/>
      <c r="AN915" s="162"/>
      <c r="AO915" s="439"/>
      <c r="AP915" s="162"/>
      <c r="AQ915" s="113"/>
      <c r="AR915" s="113"/>
      <c r="AS915" s="384"/>
      <c r="AT915" s="306"/>
      <c r="AU915" s="306"/>
      <c r="AV915" s="160"/>
      <c r="AW915" s="158"/>
      <c r="AX915" s="385"/>
      <c r="AY915" s="453"/>
      <c r="AZ915" s="165"/>
      <c r="BA915" s="301"/>
      <c r="BB915" s="165"/>
      <c r="BC915" s="301"/>
      <c r="BD915" s="165"/>
      <c r="BE915" s="302"/>
      <c r="BF915" s="302"/>
      <c r="BG915" s="165"/>
      <c r="BH915" s="303"/>
      <c r="BI915" s="165"/>
      <c r="BJ915" s="304"/>
      <c r="BK915" s="394"/>
      <c r="BL915" s="302"/>
      <c r="BM915" s="302"/>
      <c r="BN915" s="394"/>
      <c r="BO915" s="302"/>
      <c r="BP915" s="13"/>
      <c r="BQ915" s="302"/>
      <c r="BR915" s="13"/>
      <c r="BS915" s="302"/>
      <c r="BT915" s="13"/>
      <c r="BU915" s="302"/>
      <c r="BV915" s="386"/>
      <c r="BW915" s="303"/>
      <c r="BX915" s="303"/>
      <c r="BY915" s="302"/>
      <c r="BZ915" s="302"/>
      <c r="CA915" s="387"/>
      <c r="CB915" s="395"/>
      <c r="CC915" s="12"/>
      <c r="CD915" s="304"/>
      <c r="CE915" s="14"/>
      <c r="CF915" s="395"/>
      <c r="CG915" s="397"/>
      <c r="CH915" s="300">
        <f t="shared" si="369"/>
        <v>0</v>
      </c>
      <c r="CI915" s="26"/>
      <c r="CJ915" s="17">
        <f t="shared" si="366"/>
        <v>0</v>
      </c>
      <c r="CK915" s="18">
        <f t="shared" si="377"/>
        <v>12.89</v>
      </c>
      <c r="CM915" s="164"/>
      <c r="CN915" s="302"/>
      <c r="CO915" s="13">
        <f t="shared" si="370"/>
        <v>0</v>
      </c>
      <c r="CP915" s="302"/>
      <c r="CQ915" s="13">
        <f t="shared" si="371"/>
        <v>0</v>
      </c>
      <c r="CR915" s="302"/>
      <c r="CS915" s="13">
        <f t="shared" si="372"/>
        <v>0</v>
      </c>
      <c r="CT915" s="302"/>
      <c r="CU915" s="13">
        <f t="shared" si="367"/>
        <v>0</v>
      </c>
      <c r="CV915" s="302"/>
      <c r="CW915" s="13">
        <f t="shared" si="373"/>
        <v>0</v>
      </c>
      <c r="CX915" s="13">
        <f t="shared" si="374"/>
        <v>0</v>
      </c>
      <c r="CY915" s="251">
        <f t="shared" si="375"/>
        <v>0</v>
      </c>
      <c r="CZ915" s="13" t="s">
        <v>29</v>
      </c>
      <c r="DA915" s="13">
        <v>50</v>
      </c>
      <c r="DB915" s="22">
        <f t="shared" si="376"/>
        <v>0</v>
      </c>
      <c r="DD915" s="24"/>
      <c r="DF915" s="163"/>
      <c r="DH915" s="24"/>
      <c r="DI915" s="447"/>
      <c r="DJ915" s="163"/>
    </row>
    <row r="916" spans="1:114" s="7" customFormat="1">
      <c r="A916" s="277">
        <f t="shared" si="360"/>
        <v>50</v>
      </c>
      <c r="B916" s="21" t="e">
        <f>'Calculateur de trading'!I916/C916/W916</f>
        <v>#DIV/0!</v>
      </c>
      <c r="C916" s="278">
        <f t="shared" si="361"/>
        <v>10</v>
      </c>
      <c r="D916" s="426"/>
      <c r="E916" s="273">
        <f t="shared" si="362"/>
        <v>100</v>
      </c>
      <c r="F916" s="271">
        <f t="shared" si="354"/>
        <v>2</v>
      </c>
      <c r="G916" s="271" t="e">
        <f t="shared" si="355"/>
        <v>#DIV/0!</v>
      </c>
      <c r="H916" s="272">
        <f t="shared" si="356"/>
        <v>20</v>
      </c>
      <c r="I916" s="270"/>
      <c r="J916" s="273">
        <f t="shared" si="363"/>
        <v>200</v>
      </c>
      <c r="K916" s="271">
        <f t="shared" si="357"/>
        <v>4</v>
      </c>
      <c r="L916" s="271" t="e">
        <f t="shared" si="358"/>
        <v>#DIV/0!</v>
      </c>
      <c r="M916" s="272">
        <f t="shared" si="359"/>
        <v>40</v>
      </c>
      <c r="N916" s="389"/>
      <c r="O916" s="455" t="e">
        <f>(A916*B916*W916)+(B916*'Calculateur de trading'!H916)</f>
        <v>#DIV/0!</v>
      </c>
      <c r="P916" s="274" t="e">
        <f>O916/'Déscriptions des trades'!CK916</f>
        <v>#DIV/0!</v>
      </c>
      <c r="Q916" s="456" t="e">
        <f>'Déscriptions des trades'!CK916-O916</f>
        <v>#DIV/0!</v>
      </c>
      <c r="R916" s="466" t="e">
        <f t="shared" si="364"/>
        <v>#DIV/0!</v>
      </c>
      <c r="S916" s="389"/>
      <c r="T916" s="12"/>
      <c r="U916" s="25"/>
      <c r="V916" s="15"/>
      <c r="W916" s="490">
        <f t="shared" si="368"/>
        <v>0</v>
      </c>
      <c r="X916" s="21" t="e">
        <f>W916*U916/'Déscriptions des trades'!CK916*'Déscriptions des trades'!B916</f>
        <v>#DIV/0!</v>
      </c>
      <c r="Y916" s="459"/>
      <c r="Z916" s="389"/>
      <c r="AA916" s="23">
        <f t="shared" si="365"/>
        <v>0.1</v>
      </c>
      <c r="AB916" s="17" t="e">
        <f>(AA916*'Déscriptions des trades'!U916*'Déscriptions des trades'!B916/'Déscriptions des trades'!CK916)*'Déscriptions des trades'!W916</f>
        <v>#DIV/0!</v>
      </c>
      <c r="AC916" s="265" t="e">
        <f>AB916*'Déscriptions des trades'!CK916</f>
        <v>#DIV/0!</v>
      </c>
      <c r="AD916" s="266" t="e">
        <f>'Déscriptions des trades'!CK916-AC916</f>
        <v>#DIV/0!</v>
      </c>
      <c r="AE916" s="389"/>
      <c r="AF916" s="399">
        <v>912</v>
      </c>
      <c r="AG916" s="389"/>
      <c r="AH916" s="20"/>
      <c r="AI916" s="303"/>
      <c r="AJ916" s="307"/>
      <c r="AK916" s="161"/>
      <c r="AL916" s="305"/>
      <c r="AM916" s="305"/>
      <c r="AN916" s="162"/>
      <c r="AO916" s="439"/>
      <c r="AP916" s="162"/>
      <c r="AQ916" s="113"/>
      <c r="AR916" s="113"/>
      <c r="AS916" s="384"/>
      <c r="AT916" s="306"/>
      <c r="AU916" s="306"/>
      <c r="AV916" s="160"/>
      <c r="AW916" s="158"/>
      <c r="AX916" s="385"/>
      <c r="AY916" s="453"/>
      <c r="AZ916" s="165"/>
      <c r="BA916" s="301"/>
      <c r="BB916" s="165"/>
      <c r="BC916" s="301"/>
      <c r="BD916" s="165"/>
      <c r="BE916" s="302"/>
      <c r="BF916" s="302"/>
      <c r="BG916" s="165"/>
      <c r="BH916" s="303"/>
      <c r="BI916" s="165"/>
      <c r="BJ916" s="304"/>
      <c r="BK916" s="394"/>
      <c r="BL916" s="302"/>
      <c r="BM916" s="302"/>
      <c r="BN916" s="394"/>
      <c r="BO916" s="302"/>
      <c r="BP916" s="13"/>
      <c r="BQ916" s="302"/>
      <c r="BR916" s="13"/>
      <c r="BS916" s="302"/>
      <c r="BT916" s="13"/>
      <c r="BU916" s="302"/>
      <c r="BV916" s="386"/>
      <c r="BW916" s="303"/>
      <c r="BX916" s="303"/>
      <c r="BY916" s="302"/>
      <c r="BZ916" s="302"/>
      <c r="CA916" s="387"/>
      <c r="CB916" s="395"/>
      <c r="CC916" s="12"/>
      <c r="CD916" s="304"/>
      <c r="CE916" s="14"/>
      <c r="CF916" s="395"/>
      <c r="CG916" s="397"/>
      <c r="CH916" s="300">
        <f t="shared" si="369"/>
        <v>0</v>
      </c>
      <c r="CI916" s="26"/>
      <c r="CJ916" s="17">
        <f t="shared" si="366"/>
        <v>0</v>
      </c>
      <c r="CK916" s="18">
        <f t="shared" si="377"/>
        <v>12.89</v>
      </c>
      <c r="CM916" s="164"/>
      <c r="CN916" s="302"/>
      <c r="CO916" s="13">
        <f t="shared" si="370"/>
        <v>0</v>
      </c>
      <c r="CP916" s="302"/>
      <c r="CQ916" s="13">
        <f t="shared" si="371"/>
        <v>0</v>
      </c>
      <c r="CR916" s="302"/>
      <c r="CS916" s="13">
        <f t="shared" si="372"/>
        <v>0</v>
      </c>
      <c r="CT916" s="302"/>
      <c r="CU916" s="13">
        <f t="shared" si="367"/>
        <v>0</v>
      </c>
      <c r="CV916" s="302"/>
      <c r="CW916" s="13">
        <f t="shared" si="373"/>
        <v>0</v>
      </c>
      <c r="CX916" s="13">
        <f t="shared" si="374"/>
        <v>0</v>
      </c>
      <c r="CY916" s="251">
        <f t="shared" si="375"/>
        <v>0</v>
      </c>
      <c r="CZ916" s="13" t="s">
        <v>29</v>
      </c>
      <c r="DA916" s="13">
        <v>50</v>
      </c>
      <c r="DB916" s="22">
        <f t="shared" si="376"/>
        <v>0</v>
      </c>
      <c r="DD916" s="24"/>
      <c r="DF916" s="163"/>
      <c r="DH916" s="24"/>
      <c r="DI916" s="447"/>
      <c r="DJ916" s="163"/>
    </row>
    <row r="917" spans="1:114" s="7" customFormat="1">
      <c r="A917" s="277">
        <f t="shared" si="360"/>
        <v>50</v>
      </c>
      <c r="B917" s="21" t="e">
        <f>'Calculateur de trading'!I917/C917/W917</f>
        <v>#DIV/0!</v>
      </c>
      <c r="C917" s="278">
        <f t="shared" si="361"/>
        <v>10</v>
      </c>
      <c r="D917" s="278"/>
      <c r="E917" s="273">
        <f t="shared" si="362"/>
        <v>100</v>
      </c>
      <c r="F917" s="271">
        <f t="shared" si="354"/>
        <v>2</v>
      </c>
      <c r="G917" s="271" t="e">
        <f t="shared" si="355"/>
        <v>#DIV/0!</v>
      </c>
      <c r="H917" s="272">
        <f t="shared" si="356"/>
        <v>20</v>
      </c>
      <c r="I917" s="270"/>
      <c r="J917" s="273">
        <f t="shared" si="363"/>
        <v>200</v>
      </c>
      <c r="K917" s="271">
        <f t="shared" si="357"/>
        <v>4</v>
      </c>
      <c r="L917" s="271" t="e">
        <f t="shared" si="358"/>
        <v>#DIV/0!</v>
      </c>
      <c r="M917" s="272">
        <f t="shared" si="359"/>
        <v>40</v>
      </c>
      <c r="N917" s="389"/>
      <c r="O917" s="455" t="e">
        <f>(A917*B917*W917)+(B917*'Calculateur de trading'!H917)</f>
        <v>#DIV/0!</v>
      </c>
      <c r="P917" s="274" t="e">
        <f>O917/'Déscriptions des trades'!CK917</f>
        <v>#DIV/0!</v>
      </c>
      <c r="Q917" s="456" t="e">
        <f>'Déscriptions des trades'!CK917-O917</f>
        <v>#DIV/0!</v>
      </c>
      <c r="R917" s="466" t="e">
        <f t="shared" si="364"/>
        <v>#DIV/0!</v>
      </c>
      <c r="S917" s="389"/>
      <c r="T917" s="12"/>
      <c r="U917" s="25"/>
      <c r="V917" s="15"/>
      <c r="W917" s="490">
        <f t="shared" si="368"/>
        <v>0</v>
      </c>
      <c r="X917" s="21" t="e">
        <f>W917*U917/'Déscriptions des trades'!CK917*'Déscriptions des trades'!B917</f>
        <v>#DIV/0!</v>
      </c>
      <c r="Y917" s="459"/>
      <c r="Z917" s="389"/>
      <c r="AA917" s="23">
        <f t="shared" si="365"/>
        <v>0.1</v>
      </c>
      <c r="AB917" s="17" t="e">
        <f>(AA917*'Déscriptions des trades'!U917*'Déscriptions des trades'!B917/'Déscriptions des trades'!CK917)*'Déscriptions des trades'!W917</f>
        <v>#DIV/0!</v>
      </c>
      <c r="AC917" s="265" t="e">
        <f>AB917*'Déscriptions des trades'!CK917</f>
        <v>#DIV/0!</v>
      </c>
      <c r="AD917" s="266" t="e">
        <f>'Déscriptions des trades'!CK917-AC917</f>
        <v>#DIV/0!</v>
      </c>
      <c r="AE917" s="389"/>
      <c r="AF917" s="399">
        <v>913</v>
      </c>
      <c r="AG917" s="389"/>
      <c r="AH917" s="20"/>
      <c r="AI917" s="303"/>
      <c r="AJ917" s="307"/>
      <c r="AK917" s="161"/>
      <c r="AL917" s="305"/>
      <c r="AM917" s="305"/>
      <c r="AN917" s="162"/>
      <c r="AO917" s="439"/>
      <c r="AP917" s="162"/>
      <c r="AQ917" s="113"/>
      <c r="AR917" s="113"/>
      <c r="AS917" s="384"/>
      <c r="AT917" s="306"/>
      <c r="AU917" s="306"/>
      <c r="AV917" s="160"/>
      <c r="AW917" s="158"/>
      <c r="AX917" s="385"/>
      <c r="AY917" s="453"/>
      <c r="AZ917" s="165"/>
      <c r="BA917" s="301"/>
      <c r="BB917" s="165"/>
      <c r="BC917" s="301"/>
      <c r="BD917" s="165"/>
      <c r="BE917" s="302"/>
      <c r="BF917" s="302"/>
      <c r="BG917" s="165"/>
      <c r="BH917" s="303"/>
      <c r="BI917" s="165"/>
      <c r="BJ917" s="304"/>
      <c r="BK917" s="394"/>
      <c r="BL917" s="302"/>
      <c r="BM917" s="302"/>
      <c r="BN917" s="394"/>
      <c r="BO917" s="302"/>
      <c r="BP917" s="13"/>
      <c r="BQ917" s="302"/>
      <c r="BR917" s="13"/>
      <c r="BS917" s="302"/>
      <c r="BT917" s="13"/>
      <c r="BU917" s="302"/>
      <c r="BV917" s="386"/>
      <c r="BW917" s="303"/>
      <c r="BX917" s="303"/>
      <c r="BY917" s="302"/>
      <c r="BZ917" s="302"/>
      <c r="CA917" s="387"/>
      <c r="CB917" s="395"/>
      <c r="CC917" s="12"/>
      <c r="CD917" s="304"/>
      <c r="CE917" s="14"/>
      <c r="CF917" s="395"/>
      <c r="CG917" s="397"/>
      <c r="CH917" s="300">
        <f t="shared" si="369"/>
        <v>0</v>
      </c>
      <c r="CI917" s="26"/>
      <c r="CJ917" s="17">
        <f t="shared" si="366"/>
        <v>0</v>
      </c>
      <c r="CK917" s="18">
        <f t="shared" si="377"/>
        <v>12.89</v>
      </c>
      <c r="CM917" s="164"/>
      <c r="CN917" s="302"/>
      <c r="CO917" s="13">
        <f t="shared" si="370"/>
        <v>0</v>
      </c>
      <c r="CP917" s="302"/>
      <c r="CQ917" s="13">
        <f t="shared" si="371"/>
        <v>0</v>
      </c>
      <c r="CR917" s="302"/>
      <c r="CS917" s="13">
        <f t="shared" si="372"/>
        <v>0</v>
      </c>
      <c r="CT917" s="302"/>
      <c r="CU917" s="13">
        <f t="shared" si="367"/>
        <v>0</v>
      </c>
      <c r="CV917" s="302"/>
      <c r="CW917" s="13">
        <f t="shared" si="373"/>
        <v>0</v>
      </c>
      <c r="CX917" s="13">
        <f t="shared" si="374"/>
        <v>0</v>
      </c>
      <c r="CY917" s="251">
        <f t="shared" si="375"/>
        <v>0</v>
      </c>
      <c r="CZ917" s="13" t="s">
        <v>29</v>
      </c>
      <c r="DA917" s="13">
        <v>50</v>
      </c>
      <c r="DB917" s="22">
        <f t="shared" si="376"/>
        <v>0</v>
      </c>
      <c r="DD917" s="24"/>
      <c r="DF917" s="163"/>
      <c r="DH917" s="24"/>
      <c r="DI917" s="447"/>
      <c r="DJ917" s="163"/>
    </row>
    <row r="918" spans="1:114" s="7" customFormat="1">
      <c r="A918" s="277">
        <f t="shared" si="360"/>
        <v>50</v>
      </c>
      <c r="B918" s="21" t="e">
        <f>'Calculateur de trading'!I918/C918/W918</f>
        <v>#DIV/0!</v>
      </c>
      <c r="C918" s="278">
        <f t="shared" si="361"/>
        <v>10</v>
      </c>
      <c r="D918" s="426"/>
      <c r="E918" s="273">
        <f t="shared" si="362"/>
        <v>100</v>
      </c>
      <c r="F918" s="271">
        <f t="shared" si="354"/>
        <v>2</v>
      </c>
      <c r="G918" s="271" t="e">
        <f t="shared" si="355"/>
        <v>#DIV/0!</v>
      </c>
      <c r="H918" s="272">
        <f t="shared" si="356"/>
        <v>20</v>
      </c>
      <c r="I918" s="270"/>
      <c r="J918" s="273">
        <f t="shared" si="363"/>
        <v>200</v>
      </c>
      <c r="K918" s="271">
        <f t="shared" si="357"/>
        <v>4</v>
      </c>
      <c r="L918" s="271" t="e">
        <f t="shared" si="358"/>
        <v>#DIV/0!</v>
      </c>
      <c r="M918" s="272">
        <f t="shared" si="359"/>
        <v>40</v>
      </c>
      <c r="N918" s="389"/>
      <c r="O918" s="455" t="e">
        <f>(A918*B918*W918)+(B918*'Calculateur de trading'!H918)</f>
        <v>#DIV/0!</v>
      </c>
      <c r="P918" s="274" t="e">
        <f>O918/'Déscriptions des trades'!CK918</f>
        <v>#DIV/0!</v>
      </c>
      <c r="Q918" s="456" t="e">
        <f>'Déscriptions des trades'!CK918-O918</f>
        <v>#DIV/0!</v>
      </c>
      <c r="R918" s="466" t="e">
        <f t="shared" si="364"/>
        <v>#DIV/0!</v>
      </c>
      <c r="S918" s="389"/>
      <c r="T918" s="12"/>
      <c r="U918" s="25"/>
      <c r="V918" s="15"/>
      <c r="W918" s="490">
        <f t="shared" si="368"/>
        <v>0</v>
      </c>
      <c r="X918" s="21" t="e">
        <f>W918*U918/'Déscriptions des trades'!CK918*'Déscriptions des trades'!B918</f>
        <v>#DIV/0!</v>
      </c>
      <c r="Y918" s="459"/>
      <c r="Z918" s="389"/>
      <c r="AA918" s="23">
        <f t="shared" si="365"/>
        <v>0.1</v>
      </c>
      <c r="AB918" s="17" t="e">
        <f>(AA918*'Déscriptions des trades'!U918*'Déscriptions des trades'!B918/'Déscriptions des trades'!CK918)*'Déscriptions des trades'!W918</f>
        <v>#DIV/0!</v>
      </c>
      <c r="AC918" s="265" t="e">
        <f>AB918*'Déscriptions des trades'!CK918</f>
        <v>#DIV/0!</v>
      </c>
      <c r="AD918" s="266" t="e">
        <f>'Déscriptions des trades'!CK918-AC918</f>
        <v>#DIV/0!</v>
      </c>
      <c r="AE918" s="389"/>
      <c r="AF918" s="399">
        <v>914</v>
      </c>
      <c r="AG918" s="389"/>
      <c r="AH918" s="20"/>
      <c r="AI918" s="303"/>
      <c r="AJ918" s="307"/>
      <c r="AK918" s="161"/>
      <c r="AL918" s="305"/>
      <c r="AM918" s="305"/>
      <c r="AN918" s="162"/>
      <c r="AO918" s="439"/>
      <c r="AP918" s="162"/>
      <c r="AQ918" s="113"/>
      <c r="AR918" s="113"/>
      <c r="AS918" s="384"/>
      <c r="AT918" s="306"/>
      <c r="AU918" s="306"/>
      <c r="AV918" s="160"/>
      <c r="AW918" s="158"/>
      <c r="AX918" s="385"/>
      <c r="AY918" s="453"/>
      <c r="AZ918" s="165"/>
      <c r="BA918" s="301"/>
      <c r="BB918" s="165"/>
      <c r="BC918" s="301"/>
      <c r="BD918" s="165"/>
      <c r="BE918" s="302"/>
      <c r="BF918" s="302"/>
      <c r="BG918" s="165"/>
      <c r="BH918" s="303"/>
      <c r="BI918" s="165"/>
      <c r="BJ918" s="304"/>
      <c r="BK918" s="394"/>
      <c r="BL918" s="302"/>
      <c r="BM918" s="302"/>
      <c r="BN918" s="394"/>
      <c r="BO918" s="302"/>
      <c r="BP918" s="13"/>
      <c r="BQ918" s="302"/>
      <c r="BR918" s="13"/>
      <c r="BS918" s="302"/>
      <c r="BT918" s="13"/>
      <c r="BU918" s="302"/>
      <c r="BV918" s="386"/>
      <c r="BW918" s="303"/>
      <c r="BX918" s="303"/>
      <c r="BY918" s="302"/>
      <c r="BZ918" s="302"/>
      <c r="CA918" s="387"/>
      <c r="CB918" s="395"/>
      <c r="CC918" s="12"/>
      <c r="CD918" s="304"/>
      <c r="CE918" s="14"/>
      <c r="CF918" s="395"/>
      <c r="CG918" s="397"/>
      <c r="CH918" s="300">
        <f t="shared" si="369"/>
        <v>0</v>
      </c>
      <c r="CI918" s="26"/>
      <c r="CJ918" s="17">
        <f t="shared" si="366"/>
        <v>0</v>
      </c>
      <c r="CK918" s="18">
        <f t="shared" si="377"/>
        <v>12.89</v>
      </c>
      <c r="CM918" s="164"/>
      <c r="CN918" s="302"/>
      <c r="CO918" s="13">
        <f t="shared" si="370"/>
        <v>0</v>
      </c>
      <c r="CP918" s="302"/>
      <c r="CQ918" s="13">
        <f t="shared" si="371"/>
        <v>0</v>
      </c>
      <c r="CR918" s="302"/>
      <c r="CS918" s="13">
        <f t="shared" si="372"/>
        <v>0</v>
      </c>
      <c r="CT918" s="302"/>
      <c r="CU918" s="13">
        <f t="shared" si="367"/>
        <v>0</v>
      </c>
      <c r="CV918" s="302"/>
      <c r="CW918" s="13">
        <f t="shared" si="373"/>
        <v>0</v>
      </c>
      <c r="CX918" s="13">
        <f t="shared" si="374"/>
        <v>0</v>
      </c>
      <c r="CY918" s="251">
        <f t="shared" si="375"/>
        <v>0</v>
      </c>
      <c r="CZ918" s="13" t="s">
        <v>29</v>
      </c>
      <c r="DA918" s="13">
        <v>50</v>
      </c>
      <c r="DB918" s="22">
        <f t="shared" si="376"/>
        <v>0</v>
      </c>
      <c r="DD918" s="24"/>
      <c r="DF918" s="163"/>
      <c r="DH918" s="24"/>
      <c r="DI918" s="447"/>
      <c r="DJ918" s="163"/>
    </row>
    <row r="919" spans="1:114" s="7" customFormat="1">
      <c r="A919" s="277">
        <f t="shared" si="360"/>
        <v>50</v>
      </c>
      <c r="B919" s="21" t="e">
        <f>'Calculateur de trading'!I919/C919/W919</f>
        <v>#DIV/0!</v>
      </c>
      <c r="C919" s="278">
        <f t="shared" si="361"/>
        <v>10</v>
      </c>
      <c r="D919" s="278"/>
      <c r="E919" s="273">
        <f t="shared" si="362"/>
        <v>100</v>
      </c>
      <c r="F919" s="271">
        <f t="shared" si="354"/>
        <v>2</v>
      </c>
      <c r="G919" s="271" t="e">
        <f t="shared" si="355"/>
        <v>#DIV/0!</v>
      </c>
      <c r="H919" s="272">
        <f t="shared" si="356"/>
        <v>20</v>
      </c>
      <c r="I919" s="270"/>
      <c r="J919" s="273">
        <f t="shared" si="363"/>
        <v>200</v>
      </c>
      <c r="K919" s="271">
        <f t="shared" si="357"/>
        <v>4</v>
      </c>
      <c r="L919" s="271" t="e">
        <f t="shared" si="358"/>
        <v>#DIV/0!</v>
      </c>
      <c r="M919" s="272">
        <f t="shared" si="359"/>
        <v>40</v>
      </c>
      <c r="N919" s="389"/>
      <c r="O919" s="455" t="e">
        <f>(A919*B919*W919)+(B919*'Calculateur de trading'!H919)</f>
        <v>#DIV/0!</v>
      </c>
      <c r="P919" s="274" t="e">
        <f>O919/'Déscriptions des trades'!CK919</f>
        <v>#DIV/0!</v>
      </c>
      <c r="Q919" s="456" t="e">
        <f>'Déscriptions des trades'!CK919-O919</f>
        <v>#DIV/0!</v>
      </c>
      <c r="R919" s="466" t="e">
        <f t="shared" si="364"/>
        <v>#DIV/0!</v>
      </c>
      <c r="S919" s="389"/>
      <c r="T919" s="12"/>
      <c r="U919" s="25"/>
      <c r="V919" s="15"/>
      <c r="W919" s="490">
        <f t="shared" si="368"/>
        <v>0</v>
      </c>
      <c r="X919" s="21" t="e">
        <f>W919*U919/'Déscriptions des trades'!CK919*'Déscriptions des trades'!B919</f>
        <v>#DIV/0!</v>
      </c>
      <c r="Y919" s="459"/>
      <c r="Z919" s="389"/>
      <c r="AA919" s="23">
        <f t="shared" si="365"/>
        <v>0.1</v>
      </c>
      <c r="AB919" s="17" t="e">
        <f>(AA919*'Déscriptions des trades'!U919*'Déscriptions des trades'!B919/'Déscriptions des trades'!CK919)*'Déscriptions des trades'!W919</f>
        <v>#DIV/0!</v>
      </c>
      <c r="AC919" s="265" t="e">
        <f>AB919*'Déscriptions des trades'!CK919</f>
        <v>#DIV/0!</v>
      </c>
      <c r="AD919" s="266" t="e">
        <f>'Déscriptions des trades'!CK919-AC919</f>
        <v>#DIV/0!</v>
      </c>
      <c r="AE919" s="389"/>
      <c r="AF919" s="399">
        <v>915</v>
      </c>
      <c r="AG919" s="389"/>
      <c r="AH919" s="20"/>
      <c r="AI919" s="303"/>
      <c r="AJ919" s="307"/>
      <c r="AK919" s="161"/>
      <c r="AL919" s="305"/>
      <c r="AM919" s="305"/>
      <c r="AN919" s="162"/>
      <c r="AO919" s="439"/>
      <c r="AP919" s="162"/>
      <c r="AQ919" s="113"/>
      <c r="AR919" s="113"/>
      <c r="AS919" s="384"/>
      <c r="AT919" s="306"/>
      <c r="AU919" s="306"/>
      <c r="AV919" s="160"/>
      <c r="AW919" s="158"/>
      <c r="AX919" s="385"/>
      <c r="AY919" s="453"/>
      <c r="AZ919" s="165"/>
      <c r="BA919" s="301"/>
      <c r="BB919" s="165"/>
      <c r="BC919" s="301"/>
      <c r="BD919" s="165"/>
      <c r="BE919" s="302"/>
      <c r="BF919" s="302"/>
      <c r="BG919" s="165"/>
      <c r="BH919" s="303"/>
      <c r="BI919" s="165"/>
      <c r="BJ919" s="304"/>
      <c r="BK919" s="394"/>
      <c r="BL919" s="302"/>
      <c r="BM919" s="302"/>
      <c r="BN919" s="394"/>
      <c r="BO919" s="302"/>
      <c r="BP919" s="13"/>
      <c r="BQ919" s="302"/>
      <c r="BR919" s="13"/>
      <c r="BS919" s="302"/>
      <c r="BT919" s="13"/>
      <c r="BU919" s="302"/>
      <c r="BV919" s="386"/>
      <c r="BW919" s="303"/>
      <c r="BX919" s="303"/>
      <c r="BY919" s="302"/>
      <c r="BZ919" s="302"/>
      <c r="CA919" s="387"/>
      <c r="CB919" s="395"/>
      <c r="CC919" s="12"/>
      <c r="CD919" s="304"/>
      <c r="CE919" s="14"/>
      <c r="CF919" s="395"/>
      <c r="CG919" s="397"/>
      <c r="CH919" s="300">
        <f t="shared" si="369"/>
        <v>0</v>
      </c>
      <c r="CI919" s="26"/>
      <c r="CJ919" s="17">
        <f t="shared" si="366"/>
        <v>0</v>
      </c>
      <c r="CK919" s="18">
        <f t="shared" si="377"/>
        <v>12.89</v>
      </c>
      <c r="CM919" s="164"/>
      <c r="CN919" s="302"/>
      <c r="CO919" s="13">
        <f t="shared" si="370"/>
        <v>0</v>
      </c>
      <c r="CP919" s="302"/>
      <c r="CQ919" s="13">
        <f t="shared" si="371"/>
        <v>0</v>
      </c>
      <c r="CR919" s="302"/>
      <c r="CS919" s="13">
        <f t="shared" si="372"/>
        <v>0</v>
      </c>
      <c r="CT919" s="302"/>
      <c r="CU919" s="13">
        <f t="shared" si="367"/>
        <v>0</v>
      </c>
      <c r="CV919" s="302"/>
      <c r="CW919" s="13">
        <f t="shared" si="373"/>
        <v>0</v>
      </c>
      <c r="CX919" s="13">
        <f t="shared" si="374"/>
        <v>0</v>
      </c>
      <c r="CY919" s="251">
        <f t="shared" si="375"/>
        <v>0</v>
      </c>
      <c r="CZ919" s="13" t="s">
        <v>29</v>
      </c>
      <c r="DA919" s="13">
        <v>50</v>
      </c>
      <c r="DB919" s="22">
        <f t="shared" si="376"/>
        <v>0</v>
      </c>
      <c r="DD919" s="24"/>
      <c r="DF919" s="163"/>
      <c r="DH919" s="24"/>
      <c r="DI919" s="447"/>
      <c r="DJ919" s="163"/>
    </row>
    <row r="920" spans="1:114" s="7" customFormat="1">
      <c r="A920" s="277">
        <f t="shared" si="360"/>
        <v>50</v>
      </c>
      <c r="B920" s="21" t="e">
        <f>'Calculateur de trading'!I920/C920/W920</f>
        <v>#DIV/0!</v>
      </c>
      <c r="C920" s="278">
        <f t="shared" si="361"/>
        <v>10</v>
      </c>
      <c r="D920" s="426"/>
      <c r="E920" s="273">
        <f t="shared" si="362"/>
        <v>100</v>
      </c>
      <c r="F920" s="271">
        <f t="shared" si="354"/>
        <v>2</v>
      </c>
      <c r="G920" s="271" t="e">
        <f t="shared" si="355"/>
        <v>#DIV/0!</v>
      </c>
      <c r="H920" s="272">
        <f t="shared" si="356"/>
        <v>20</v>
      </c>
      <c r="I920" s="270"/>
      <c r="J920" s="273">
        <f t="shared" si="363"/>
        <v>200</v>
      </c>
      <c r="K920" s="271">
        <f t="shared" si="357"/>
        <v>4</v>
      </c>
      <c r="L920" s="271" t="e">
        <f t="shared" si="358"/>
        <v>#DIV/0!</v>
      </c>
      <c r="M920" s="272">
        <f t="shared" si="359"/>
        <v>40</v>
      </c>
      <c r="N920" s="389"/>
      <c r="O920" s="455" t="e">
        <f>(A920*B920*W920)+(B920*'Calculateur de trading'!H920)</f>
        <v>#DIV/0!</v>
      </c>
      <c r="P920" s="274" t="e">
        <f>O920/'Déscriptions des trades'!CK920</f>
        <v>#DIV/0!</v>
      </c>
      <c r="Q920" s="456" t="e">
        <f>'Déscriptions des trades'!CK920-O920</f>
        <v>#DIV/0!</v>
      </c>
      <c r="R920" s="466" t="e">
        <f t="shared" si="364"/>
        <v>#DIV/0!</v>
      </c>
      <c r="S920" s="389"/>
      <c r="T920" s="12"/>
      <c r="U920" s="25"/>
      <c r="V920" s="15"/>
      <c r="W920" s="490">
        <f t="shared" si="368"/>
        <v>0</v>
      </c>
      <c r="X920" s="21" t="e">
        <f>W920*U920/'Déscriptions des trades'!CK920*'Déscriptions des trades'!B920</f>
        <v>#DIV/0!</v>
      </c>
      <c r="Y920" s="459"/>
      <c r="Z920" s="389"/>
      <c r="AA920" s="23">
        <f t="shared" si="365"/>
        <v>0.1</v>
      </c>
      <c r="AB920" s="17" t="e">
        <f>(AA920*'Déscriptions des trades'!U920*'Déscriptions des trades'!B920/'Déscriptions des trades'!CK920)*'Déscriptions des trades'!W920</f>
        <v>#DIV/0!</v>
      </c>
      <c r="AC920" s="265" t="e">
        <f>AB920*'Déscriptions des trades'!CK920</f>
        <v>#DIV/0!</v>
      </c>
      <c r="AD920" s="266" t="e">
        <f>'Déscriptions des trades'!CK920-AC920</f>
        <v>#DIV/0!</v>
      </c>
      <c r="AE920" s="389"/>
      <c r="AF920" s="399">
        <v>916</v>
      </c>
      <c r="AG920" s="389"/>
      <c r="AH920" s="20"/>
      <c r="AI920" s="303"/>
      <c r="AJ920" s="307"/>
      <c r="AK920" s="161"/>
      <c r="AL920" s="305"/>
      <c r="AM920" s="305"/>
      <c r="AN920" s="162"/>
      <c r="AO920" s="439"/>
      <c r="AP920" s="162"/>
      <c r="AQ920" s="113"/>
      <c r="AR920" s="113"/>
      <c r="AS920" s="384"/>
      <c r="AT920" s="306"/>
      <c r="AU920" s="306"/>
      <c r="AV920" s="160"/>
      <c r="AW920" s="158"/>
      <c r="AX920" s="385"/>
      <c r="AY920" s="453"/>
      <c r="AZ920" s="165"/>
      <c r="BA920" s="301"/>
      <c r="BB920" s="165"/>
      <c r="BC920" s="301"/>
      <c r="BD920" s="165"/>
      <c r="BE920" s="302"/>
      <c r="BF920" s="302"/>
      <c r="BG920" s="165"/>
      <c r="BH920" s="303"/>
      <c r="BI920" s="165"/>
      <c r="BJ920" s="304"/>
      <c r="BK920" s="394"/>
      <c r="BL920" s="302"/>
      <c r="BM920" s="302"/>
      <c r="BN920" s="394"/>
      <c r="BO920" s="302"/>
      <c r="BP920" s="13"/>
      <c r="BQ920" s="302"/>
      <c r="BR920" s="13"/>
      <c r="BS920" s="302"/>
      <c r="BT920" s="13"/>
      <c r="BU920" s="302"/>
      <c r="BV920" s="386"/>
      <c r="BW920" s="303"/>
      <c r="BX920" s="303"/>
      <c r="BY920" s="302"/>
      <c r="BZ920" s="302"/>
      <c r="CA920" s="387"/>
      <c r="CB920" s="395"/>
      <c r="CC920" s="12"/>
      <c r="CD920" s="304"/>
      <c r="CE920" s="14"/>
      <c r="CF920" s="395"/>
      <c r="CG920" s="397"/>
      <c r="CH920" s="300">
        <f t="shared" si="369"/>
        <v>0</v>
      </c>
      <c r="CI920" s="26"/>
      <c r="CJ920" s="17">
        <f t="shared" si="366"/>
        <v>0</v>
      </c>
      <c r="CK920" s="18">
        <f t="shared" si="377"/>
        <v>12.89</v>
      </c>
      <c r="CM920" s="164"/>
      <c r="CN920" s="302"/>
      <c r="CO920" s="13">
        <f t="shared" si="370"/>
        <v>0</v>
      </c>
      <c r="CP920" s="302"/>
      <c r="CQ920" s="13">
        <f t="shared" si="371"/>
        <v>0</v>
      </c>
      <c r="CR920" s="302"/>
      <c r="CS920" s="13">
        <f t="shared" si="372"/>
        <v>0</v>
      </c>
      <c r="CT920" s="302"/>
      <c r="CU920" s="13">
        <f t="shared" si="367"/>
        <v>0</v>
      </c>
      <c r="CV920" s="302"/>
      <c r="CW920" s="13">
        <f t="shared" si="373"/>
        <v>0</v>
      </c>
      <c r="CX920" s="13">
        <f t="shared" si="374"/>
        <v>0</v>
      </c>
      <c r="CY920" s="251">
        <f t="shared" si="375"/>
        <v>0</v>
      </c>
      <c r="CZ920" s="13" t="s">
        <v>29</v>
      </c>
      <c r="DA920" s="13">
        <v>50</v>
      </c>
      <c r="DB920" s="22">
        <f t="shared" si="376"/>
        <v>0</v>
      </c>
      <c r="DD920" s="24"/>
      <c r="DF920" s="163"/>
      <c r="DH920" s="24"/>
      <c r="DI920" s="447"/>
      <c r="DJ920" s="163"/>
    </row>
    <row r="921" spans="1:114" s="7" customFormat="1">
      <c r="A921" s="277">
        <f t="shared" si="360"/>
        <v>50</v>
      </c>
      <c r="B921" s="21" t="e">
        <f>'Calculateur de trading'!I921/C921/W921</f>
        <v>#DIV/0!</v>
      </c>
      <c r="C921" s="278">
        <f t="shared" si="361"/>
        <v>10</v>
      </c>
      <c r="D921" s="278"/>
      <c r="E921" s="273">
        <f t="shared" si="362"/>
        <v>100</v>
      </c>
      <c r="F921" s="271">
        <f t="shared" si="354"/>
        <v>2</v>
      </c>
      <c r="G921" s="271" t="e">
        <f t="shared" si="355"/>
        <v>#DIV/0!</v>
      </c>
      <c r="H921" s="272">
        <f t="shared" si="356"/>
        <v>20</v>
      </c>
      <c r="I921" s="270"/>
      <c r="J921" s="273">
        <f t="shared" si="363"/>
        <v>200</v>
      </c>
      <c r="K921" s="271">
        <f t="shared" si="357"/>
        <v>4</v>
      </c>
      <c r="L921" s="271" t="e">
        <f t="shared" si="358"/>
        <v>#DIV/0!</v>
      </c>
      <c r="M921" s="272">
        <f t="shared" si="359"/>
        <v>40</v>
      </c>
      <c r="N921" s="389"/>
      <c r="O921" s="455" t="e">
        <f>(A921*B921*W921)+(B921*'Calculateur de trading'!H921)</f>
        <v>#DIV/0!</v>
      </c>
      <c r="P921" s="274" t="e">
        <f>O921/'Déscriptions des trades'!CK921</f>
        <v>#DIV/0!</v>
      </c>
      <c r="Q921" s="456" t="e">
        <f>'Déscriptions des trades'!CK921-O921</f>
        <v>#DIV/0!</v>
      </c>
      <c r="R921" s="466" t="e">
        <f t="shared" si="364"/>
        <v>#DIV/0!</v>
      </c>
      <c r="S921" s="389"/>
      <c r="T921" s="12"/>
      <c r="U921" s="25"/>
      <c r="V921" s="15"/>
      <c r="W921" s="490">
        <f t="shared" si="368"/>
        <v>0</v>
      </c>
      <c r="X921" s="21" t="e">
        <f>W921*U921/'Déscriptions des trades'!CK921*'Déscriptions des trades'!B921</f>
        <v>#DIV/0!</v>
      </c>
      <c r="Y921" s="459"/>
      <c r="Z921" s="389"/>
      <c r="AA921" s="23">
        <f t="shared" si="365"/>
        <v>0.1</v>
      </c>
      <c r="AB921" s="17" t="e">
        <f>(AA921*'Déscriptions des trades'!U921*'Déscriptions des trades'!B921/'Déscriptions des trades'!CK921)*'Déscriptions des trades'!W921</f>
        <v>#DIV/0!</v>
      </c>
      <c r="AC921" s="265" t="e">
        <f>AB921*'Déscriptions des trades'!CK921</f>
        <v>#DIV/0!</v>
      </c>
      <c r="AD921" s="266" t="e">
        <f>'Déscriptions des trades'!CK921-AC921</f>
        <v>#DIV/0!</v>
      </c>
      <c r="AE921" s="389"/>
      <c r="AF921" s="399">
        <v>917</v>
      </c>
      <c r="AG921" s="389"/>
      <c r="AH921" s="20"/>
      <c r="AI921" s="303"/>
      <c r="AJ921" s="307"/>
      <c r="AK921" s="161"/>
      <c r="AL921" s="305"/>
      <c r="AM921" s="305"/>
      <c r="AN921" s="162"/>
      <c r="AO921" s="439"/>
      <c r="AP921" s="162"/>
      <c r="AQ921" s="113"/>
      <c r="AR921" s="113"/>
      <c r="AS921" s="384"/>
      <c r="AT921" s="306"/>
      <c r="AU921" s="306"/>
      <c r="AV921" s="160"/>
      <c r="AW921" s="158"/>
      <c r="AX921" s="385"/>
      <c r="AY921" s="453"/>
      <c r="AZ921" s="165"/>
      <c r="BA921" s="301"/>
      <c r="BB921" s="165"/>
      <c r="BC921" s="301"/>
      <c r="BD921" s="165"/>
      <c r="BE921" s="302"/>
      <c r="BF921" s="302"/>
      <c r="BG921" s="165"/>
      <c r="BH921" s="303"/>
      <c r="BI921" s="165"/>
      <c r="BJ921" s="304"/>
      <c r="BK921" s="394"/>
      <c r="BL921" s="302"/>
      <c r="BM921" s="302"/>
      <c r="BN921" s="394"/>
      <c r="BO921" s="302"/>
      <c r="BP921" s="13"/>
      <c r="BQ921" s="302"/>
      <c r="BR921" s="13"/>
      <c r="BS921" s="302"/>
      <c r="BT921" s="13"/>
      <c r="BU921" s="302"/>
      <c r="BV921" s="386"/>
      <c r="BW921" s="303"/>
      <c r="BX921" s="303"/>
      <c r="BY921" s="302"/>
      <c r="BZ921" s="302"/>
      <c r="CA921" s="387"/>
      <c r="CB921" s="395"/>
      <c r="CC921" s="12"/>
      <c r="CD921" s="304"/>
      <c r="CE921" s="14"/>
      <c r="CF921" s="395"/>
      <c r="CG921" s="397"/>
      <c r="CH921" s="300">
        <f t="shared" si="369"/>
        <v>0</v>
      </c>
      <c r="CI921" s="26"/>
      <c r="CJ921" s="17">
        <f t="shared" si="366"/>
        <v>0</v>
      </c>
      <c r="CK921" s="18">
        <f t="shared" si="377"/>
        <v>12.89</v>
      </c>
      <c r="CM921" s="164"/>
      <c r="CN921" s="302"/>
      <c r="CO921" s="13">
        <f t="shared" si="370"/>
        <v>0</v>
      </c>
      <c r="CP921" s="302"/>
      <c r="CQ921" s="13">
        <f t="shared" si="371"/>
        <v>0</v>
      </c>
      <c r="CR921" s="302"/>
      <c r="CS921" s="13">
        <f t="shared" si="372"/>
        <v>0</v>
      </c>
      <c r="CT921" s="302"/>
      <c r="CU921" s="13">
        <f t="shared" si="367"/>
        <v>0</v>
      </c>
      <c r="CV921" s="302"/>
      <c r="CW921" s="13">
        <f t="shared" si="373"/>
        <v>0</v>
      </c>
      <c r="CX921" s="13">
        <f t="shared" si="374"/>
        <v>0</v>
      </c>
      <c r="CY921" s="251">
        <f t="shared" si="375"/>
        <v>0</v>
      </c>
      <c r="CZ921" s="13" t="s">
        <v>29</v>
      </c>
      <c r="DA921" s="13">
        <v>50</v>
      </c>
      <c r="DB921" s="22">
        <f t="shared" si="376"/>
        <v>0</v>
      </c>
      <c r="DD921" s="24"/>
      <c r="DF921" s="163"/>
      <c r="DH921" s="24"/>
      <c r="DI921" s="447"/>
      <c r="DJ921" s="163"/>
    </row>
    <row r="922" spans="1:114" s="7" customFormat="1">
      <c r="A922" s="277">
        <f t="shared" si="360"/>
        <v>50</v>
      </c>
      <c r="B922" s="21" t="e">
        <f>'Calculateur de trading'!I922/C922/W922</f>
        <v>#DIV/0!</v>
      </c>
      <c r="C922" s="278">
        <f t="shared" si="361"/>
        <v>10</v>
      </c>
      <c r="D922" s="426"/>
      <c r="E922" s="273">
        <f t="shared" si="362"/>
        <v>100</v>
      </c>
      <c r="F922" s="271">
        <f t="shared" si="354"/>
        <v>2</v>
      </c>
      <c r="G922" s="271" t="e">
        <f t="shared" si="355"/>
        <v>#DIV/0!</v>
      </c>
      <c r="H922" s="272">
        <f t="shared" si="356"/>
        <v>20</v>
      </c>
      <c r="I922" s="270"/>
      <c r="J922" s="273">
        <f t="shared" si="363"/>
        <v>200</v>
      </c>
      <c r="K922" s="271">
        <f t="shared" si="357"/>
        <v>4</v>
      </c>
      <c r="L922" s="271" t="e">
        <f t="shared" si="358"/>
        <v>#DIV/0!</v>
      </c>
      <c r="M922" s="272">
        <f t="shared" si="359"/>
        <v>40</v>
      </c>
      <c r="N922" s="389"/>
      <c r="O922" s="455" t="e">
        <f>(A922*B922*W922)+(B922*'Calculateur de trading'!H922)</f>
        <v>#DIV/0!</v>
      </c>
      <c r="P922" s="274" t="e">
        <f>O922/'Déscriptions des trades'!CK922</f>
        <v>#DIV/0!</v>
      </c>
      <c r="Q922" s="456" t="e">
        <f>'Déscriptions des trades'!CK922-O922</f>
        <v>#DIV/0!</v>
      </c>
      <c r="R922" s="466" t="e">
        <f t="shared" si="364"/>
        <v>#DIV/0!</v>
      </c>
      <c r="S922" s="389"/>
      <c r="T922" s="12"/>
      <c r="U922" s="25"/>
      <c r="V922" s="15"/>
      <c r="W922" s="490">
        <f t="shared" si="368"/>
        <v>0</v>
      </c>
      <c r="X922" s="21" t="e">
        <f>W922*U922/'Déscriptions des trades'!CK922*'Déscriptions des trades'!B922</f>
        <v>#DIV/0!</v>
      </c>
      <c r="Y922" s="459"/>
      <c r="Z922" s="389"/>
      <c r="AA922" s="23">
        <f t="shared" si="365"/>
        <v>0.1</v>
      </c>
      <c r="AB922" s="17" t="e">
        <f>(AA922*'Déscriptions des trades'!U922*'Déscriptions des trades'!B922/'Déscriptions des trades'!CK922)*'Déscriptions des trades'!W922</f>
        <v>#DIV/0!</v>
      </c>
      <c r="AC922" s="265" t="e">
        <f>AB922*'Déscriptions des trades'!CK922</f>
        <v>#DIV/0!</v>
      </c>
      <c r="AD922" s="266" t="e">
        <f>'Déscriptions des trades'!CK922-AC922</f>
        <v>#DIV/0!</v>
      </c>
      <c r="AE922" s="389"/>
      <c r="AF922" s="399">
        <v>918</v>
      </c>
      <c r="AG922" s="389"/>
      <c r="AH922" s="20"/>
      <c r="AI922" s="303"/>
      <c r="AJ922" s="307"/>
      <c r="AK922" s="161"/>
      <c r="AL922" s="305"/>
      <c r="AM922" s="305"/>
      <c r="AN922" s="162"/>
      <c r="AO922" s="439"/>
      <c r="AP922" s="162"/>
      <c r="AQ922" s="113"/>
      <c r="AR922" s="113"/>
      <c r="AS922" s="384"/>
      <c r="AT922" s="306"/>
      <c r="AU922" s="306"/>
      <c r="AV922" s="160"/>
      <c r="AW922" s="158"/>
      <c r="AX922" s="385"/>
      <c r="AY922" s="453"/>
      <c r="AZ922" s="165"/>
      <c r="BA922" s="301"/>
      <c r="BB922" s="165"/>
      <c r="BC922" s="301"/>
      <c r="BD922" s="165"/>
      <c r="BE922" s="302"/>
      <c r="BF922" s="302"/>
      <c r="BG922" s="165"/>
      <c r="BH922" s="303"/>
      <c r="BI922" s="165"/>
      <c r="BJ922" s="304"/>
      <c r="BK922" s="394"/>
      <c r="BL922" s="302"/>
      <c r="BM922" s="302"/>
      <c r="BN922" s="394"/>
      <c r="BO922" s="302"/>
      <c r="BP922" s="13"/>
      <c r="BQ922" s="302"/>
      <c r="BR922" s="13"/>
      <c r="BS922" s="302"/>
      <c r="BT922" s="13"/>
      <c r="BU922" s="302"/>
      <c r="BV922" s="386"/>
      <c r="BW922" s="303"/>
      <c r="BX922" s="303"/>
      <c r="BY922" s="302"/>
      <c r="BZ922" s="302"/>
      <c r="CA922" s="387"/>
      <c r="CB922" s="395"/>
      <c r="CC922" s="12"/>
      <c r="CD922" s="304"/>
      <c r="CE922" s="14"/>
      <c r="CF922" s="395"/>
      <c r="CG922" s="397"/>
      <c r="CH922" s="300">
        <f t="shared" si="369"/>
        <v>0</v>
      </c>
      <c r="CI922" s="26"/>
      <c r="CJ922" s="17">
        <f t="shared" si="366"/>
        <v>0</v>
      </c>
      <c r="CK922" s="18">
        <f t="shared" si="377"/>
        <v>12.89</v>
      </c>
      <c r="CM922" s="164"/>
      <c r="CN922" s="302"/>
      <c r="CO922" s="13">
        <f t="shared" si="370"/>
        <v>0</v>
      </c>
      <c r="CP922" s="302"/>
      <c r="CQ922" s="13">
        <f t="shared" si="371"/>
        <v>0</v>
      </c>
      <c r="CR922" s="302"/>
      <c r="CS922" s="13">
        <f t="shared" si="372"/>
        <v>0</v>
      </c>
      <c r="CT922" s="302"/>
      <c r="CU922" s="13">
        <f t="shared" si="367"/>
        <v>0</v>
      </c>
      <c r="CV922" s="302"/>
      <c r="CW922" s="13">
        <f t="shared" si="373"/>
        <v>0</v>
      </c>
      <c r="CX922" s="13">
        <f t="shared" si="374"/>
        <v>0</v>
      </c>
      <c r="CY922" s="251">
        <f t="shared" si="375"/>
        <v>0</v>
      </c>
      <c r="CZ922" s="13" t="s">
        <v>29</v>
      </c>
      <c r="DA922" s="13">
        <v>50</v>
      </c>
      <c r="DB922" s="22">
        <f t="shared" si="376"/>
        <v>0</v>
      </c>
      <c r="DD922" s="24"/>
      <c r="DF922" s="163"/>
      <c r="DH922" s="24"/>
      <c r="DI922" s="447"/>
      <c r="DJ922" s="163"/>
    </row>
    <row r="923" spans="1:114" s="7" customFormat="1">
      <c r="A923" s="277">
        <f t="shared" si="360"/>
        <v>50</v>
      </c>
      <c r="B923" s="21" t="e">
        <f>'Calculateur de trading'!I923/C923/W923</f>
        <v>#DIV/0!</v>
      </c>
      <c r="C923" s="278">
        <f t="shared" si="361"/>
        <v>10</v>
      </c>
      <c r="D923" s="426"/>
      <c r="E923" s="273">
        <f t="shared" si="362"/>
        <v>100</v>
      </c>
      <c r="F923" s="271">
        <f t="shared" si="354"/>
        <v>2</v>
      </c>
      <c r="G923" s="271" t="e">
        <f t="shared" si="355"/>
        <v>#DIV/0!</v>
      </c>
      <c r="H923" s="272">
        <f t="shared" si="356"/>
        <v>20</v>
      </c>
      <c r="I923" s="270"/>
      <c r="J923" s="273">
        <f t="shared" si="363"/>
        <v>200</v>
      </c>
      <c r="K923" s="271">
        <f t="shared" si="357"/>
        <v>4</v>
      </c>
      <c r="L923" s="271" t="e">
        <f t="shared" si="358"/>
        <v>#DIV/0!</v>
      </c>
      <c r="M923" s="272">
        <f t="shared" si="359"/>
        <v>40</v>
      </c>
      <c r="N923" s="389"/>
      <c r="O923" s="455" t="e">
        <f>(A923*B923*W923)+(B923*'Calculateur de trading'!H923)</f>
        <v>#DIV/0!</v>
      </c>
      <c r="P923" s="274" t="e">
        <f>O923/'Déscriptions des trades'!CK923</f>
        <v>#DIV/0!</v>
      </c>
      <c r="Q923" s="456" t="e">
        <f>'Déscriptions des trades'!CK923-O923</f>
        <v>#DIV/0!</v>
      </c>
      <c r="R923" s="466" t="e">
        <f t="shared" si="364"/>
        <v>#DIV/0!</v>
      </c>
      <c r="S923" s="389"/>
      <c r="T923" s="12"/>
      <c r="U923" s="25"/>
      <c r="V923" s="15"/>
      <c r="W923" s="490">
        <f t="shared" si="368"/>
        <v>0</v>
      </c>
      <c r="X923" s="21" t="e">
        <f>W923*U923/'Déscriptions des trades'!CK923*'Déscriptions des trades'!B923</f>
        <v>#DIV/0!</v>
      </c>
      <c r="Y923" s="459"/>
      <c r="Z923" s="389"/>
      <c r="AA923" s="23">
        <f t="shared" si="365"/>
        <v>0.1</v>
      </c>
      <c r="AB923" s="17" t="e">
        <f>(AA923*'Déscriptions des trades'!U923*'Déscriptions des trades'!B923/'Déscriptions des trades'!CK923)*'Déscriptions des trades'!W923</f>
        <v>#DIV/0!</v>
      </c>
      <c r="AC923" s="265" t="e">
        <f>AB923*'Déscriptions des trades'!CK923</f>
        <v>#DIV/0!</v>
      </c>
      <c r="AD923" s="266" t="e">
        <f>'Déscriptions des trades'!CK923-AC923</f>
        <v>#DIV/0!</v>
      </c>
      <c r="AE923" s="389"/>
      <c r="AF923" s="399">
        <v>919</v>
      </c>
      <c r="AG923" s="389"/>
      <c r="AH923" s="20"/>
      <c r="AI923" s="303"/>
      <c r="AJ923" s="307"/>
      <c r="AK923" s="161"/>
      <c r="AL923" s="305"/>
      <c r="AM923" s="305"/>
      <c r="AN923" s="162"/>
      <c r="AO923" s="439"/>
      <c r="AP923" s="162"/>
      <c r="AQ923" s="113"/>
      <c r="AR923" s="113"/>
      <c r="AS923" s="384"/>
      <c r="AT923" s="306"/>
      <c r="AU923" s="306"/>
      <c r="AV923" s="160"/>
      <c r="AW923" s="158"/>
      <c r="AX923" s="385"/>
      <c r="AY923" s="453"/>
      <c r="AZ923" s="165"/>
      <c r="BA923" s="301"/>
      <c r="BB923" s="165"/>
      <c r="BC923" s="301"/>
      <c r="BD923" s="165"/>
      <c r="BE923" s="302"/>
      <c r="BF923" s="302"/>
      <c r="BG923" s="165"/>
      <c r="BH923" s="303"/>
      <c r="BI923" s="165"/>
      <c r="BJ923" s="304"/>
      <c r="BK923" s="394"/>
      <c r="BL923" s="302"/>
      <c r="BM923" s="302"/>
      <c r="BN923" s="394"/>
      <c r="BO923" s="302"/>
      <c r="BP923" s="13"/>
      <c r="BQ923" s="302"/>
      <c r="BR923" s="13"/>
      <c r="BS923" s="302"/>
      <c r="BT923" s="13"/>
      <c r="BU923" s="302"/>
      <c r="BV923" s="386"/>
      <c r="BW923" s="303"/>
      <c r="BX923" s="303"/>
      <c r="BY923" s="302"/>
      <c r="BZ923" s="302"/>
      <c r="CA923" s="387"/>
      <c r="CB923" s="395"/>
      <c r="CC923" s="12"/>
      <c r="CD923" s="304"/>
      <c r="CE923" s="14"/>
      <c r="CF923" s="395"/>
      <c r="CG923" s="397"/>
      <c r="CH923" s="300">
        <f t="shared" si="369"/>
        <v>0</v>
      </c>
      <c r="CI923" s="26"/>
      <c r="CJ923" s="17">
        <f t="shared" si="366"/>
        <v>0</v>
      </c>
      <c r="CK923" s="18">
        <f t="shared" si="377"/>
        <v>12.89</v>
      </c>
      <c r="CM923" s="164"/>
      <c r="CN923" s="302"/>
      <c r="CO923" s="13">
        <f t="shared" si="370"/>
        <v>0</v>
      </c>
      <c r="CP923" s="302"/>
      <c r="CQ923" s="13">
        <f t="shared" si="371"/>
        <v>0</v>
      </c>
      <c r="CR923" s="302"/>
      <c r="CS923" s="13">
        <f t="shared" si="372"/>
        <v>0</v>
      </c>
      <c r="CT923" s="302"/>
      <c r="CU923" s="13">
        <f t="shared" si="367"/>
        <v>0</v>
      </c>
      <c r="CV923" s="302"/>
      <c r="CW923" s="13">
        <f t="shared" si="373"/>
        <v>0</v>
      </c>
      <c r="CX923" s="13">
        <f t="shared" si="374"/>
        <v>0</v>
      </c>
      <c r="CY923" s="251">
        <f t="shared" si="375"/>
        <v>0</v>
      </c>
      <c r="CZ923" s="13" t="s">
        <v>29</v>
      </c>
      <c r="DA923" s="13">
        <v>50</v>
      </c>
      <c r="DB923" s="22">
        <f t="shared" si="376"/>
        <v>0</v>
      </c>
      <c r="DD923" s="24"/>
      <c r="DF923" s="163"/>
      <c r="DH923" s="24"/>
      <c r="DI923" s="447"/>
      <c r="DJ923" s="163"/>
    </row>
    <row r="924" spans="1:114" s="7" customFormat="1">
      <c r="A924" s="277">
        <f t="shared" si="360"/>
        <v>50</v>
      </c>
      <c r="B924" s="21" t="e">
        <f>'Calculateur de trading'!I924/C924/W924</f>
        <v>#DIV/0!</v>
      </c>
      <c r="C924" s="278">
        <f t="shared" si="361"/>
        <v>10</v>
      </c>
      <c r="D924" s="278"/>
      <c r="E924" s="273">
        <f t="shared" si="362"/>
        <v>100</v>
      </c>
      <c r="F924" s="271">
        <f t="shared" si="354"/>
        <v>2</v>
      </c>
      <c r="G924" s="271" t="e">
        <f t="shared" si="355"/>
        <v>#DIV/0!</v>
      </c>
      <c r="H924" s="272">
        <f t="shared" si="356"/>
        <v>20</v>
      </c>
      <c r="I924" s="270"/>
      <c r="J924" s="273">
        <f t="shared" si="363"/>
        <v>200</v>
      </c>
      <c r="K924" s="271">
        <f t="shared" si="357"/>
        <v>4</v>
      </c>
      <c r="L924" s="271" t="e">
        <f t="shared" si="358"/>
        <v>#DIV/0!</v>
      </c>
      <c r="M924" s="272">
        <f t="shared" si="359"/>
        <v>40</v>
      </c>
      <c r="N924" s="389"/>
      <c r="O924" s="455" t="e">
        <f>(A924*B924*W924)+(B924*'Calculateur de trading'!H924)</f>
        <v>#DIV/0!</v>
      </c>
      <c r="P924" s="274" t="e">
        <f>O924/'Déscriptions des trades'!CK924</f>
        <v>#DIV/0!</v>
      </c>
      <c r="Q924" s="456" t="e">
        <f>'Déscriptions des trades'!CK924-O924</f>
        <v>#DIV/0!</v>
      </c>
      <c r="R924" s="466" t="e">
        <f t="shared" si="364"/>
        <v>#DIV/0!</v>
      </c>
      <c r="S924" s="389"/>
      <c r="T924" s="12"/>
      <c r="U924" s="25"/>
      <c r="V924" s="15"/>
      <c r="W924" s="490">
        <f t="shared" si="368"/>
        <v>0</v>
      </c>
      <c r="X924" s="21" t="e">
        <f>W924*U924/'Déscriptions des trades'!CK924*'Déscriptions des trades'!B924</f>
        <v>#DIV/0!</v>
      </c>
      <c r="Y924" s="459"/>
      <c r="Z924" s="389"/>
      <c r="AA924" s="23">
        <f t="shared" si="365"/>
        <v>0.1</v>
      </c>
      <c r="AB924" s="17" t="e">
        <f>(AA924*'Déscriptions des trades'!U924*'Déscriptions des trades'!B924/'Déscriptions des trades'!CK924)*'Déscriptions des trades'!W924</f>
        <v>#DIV/0!</v>
      </c>
      <c r="AC924" s="265" t="e">
        <f>AB924*'Déscriptions des trades'!CK924</f>
        <v>#DIV/0!</v>
      </c>
      <c r="AD924" s="266" t="e">
        <f>'Déscriptions des trades'!CK924-AC924</f>
        <v>#DIV/0!</v>
      </c>
      <c r="AE924" s="389"/>
      <c r="AF924" s="399">
        <v>920</v>
      </c>
      <c r="AG924" s="389"/>
      <c r="AH924" s="20"/>
      <c r="AI924" s="303"/>
      <c r="AJ924" s="307"/>
      <c r="AK924" s="161"/>
      <c r="AL924" s="305"/>
      <c r="AM924" s="305"/>
      <c r="AN924" s="162"/>
      <c r="AO924" s="439"/>
      <c r="AP924" s="162"/>
      <c r="AQ924" s="113"/>
      <c r="AR924" s="113"/>
      <c r="AS924" s="384"/>
      <c r="AT924" s="306"/>
      <c r="AU924" s="306"/>
      <c r="AV924" s="160"/>
      <c r="AW924" s="158"/>
      <c r="AX924" s="385"/>
      <c r="AY924" s="453"/>
      <c r="AZ924" s="165"/>
      <c r="BA924" s="301"/>
      <c r="BB924" s="165"/>
      <c r="BC924" s="301"/>
      <c r="BD924" s="165"/>
      <c r="BE924" s="302"/>
      <c r="BF924" s="302"/>
      <c r="BG924" s="165"/>
      <c r="BH924" s="303"/>
      <c r="BI924" s="165"/>
      <c r="BJ924" s="304"/>
      <c r="BK924" s="394"/>
      <c r="BL924" s="302"/>
      <c r="BM924" s="302"/>
      <c r="BN924" s="394"/>
      <c r="BO924" s="302"/>
      <c r="BP924" s="13"/>
      <c r="BQ924" s="302"/>
      <c r="BR924" s="13"/>
      <c r="BS924" s="302"/>
      <c r="BT924" s="13"/>
      <c r="BU924" s="302"/>
      <c r="BV924" s="386"/>
      <c r="BW924" s="303"/>
      <c r="BX924" s="303"/>
      <c r="BY924" s="302"/>
      <c r="BZ924" s="302"/>
      <c r="CA924" s="387"/>
      <c r="CB924" s="395"/>
      <c r="CC924" s="12"/>
      <c r="CD924" s="304"/>
      <c r="CE924" s="14"/>
      <c r="CF924" s="395"/>
      <c r="CG924" s="397"/>
      <c r="CH924" s="300">
        <f t="shared" si="369"/>
        <v>0</v>
      </c>
      <c r="CI924" s="26"/>
      <c r="CJ924" s="17">
        <f t="shared" si="366"/>
        <v>0</v>
      </c>
      <c r="CK924" s="18">
        <f t="shared" si="377"/>
        <v>12.89</v>
      </c>
      <c r="CM924" s="164"/>
      <c r="CN924" s="302"/>
      <c r="CO924" s="13">
        <f t="shared" si="370"/>
        <v>0</v>
      </c>
      <c r="CP924" s="302"/>
      <c r="CQ924" s="13">
        <f t="shared" si="371"/>
        <v>0</v>
      </c>
      <c r="CR924" s="302"/>
      <c r="CS924" s="13">
        <f t="shared" si="372"/>
        <v>0</v>
      </c>
      <c r="CT924" s="302"/>
      <c r="CU924" s="13">
        <f t="shared" si="367"/>
        <v>0</v>
      </c>
      <c r="CV924" s="302"/>
      <c r="CW924" s="13">
        <f t="shared" si="373"/>
        <v>0</v>
      </c>
      <c r="CX924" s="13">
        <f t="shared" si="374"/>
        <v>0</v>
      </c>
      <c r="CY924" s="251">
        <f t="shared" si="375"/>
        <v>0</v>
      </c>
      <c r="CZ924" s="13" t="s">
        <v>29</v>
      </c>
      <c r="DA924" s="13">
        <v>50</v>
      </c>
      <c r="DB924" s="22">
        <f t="shared" si="376"/>
        <v>0</v>
      </c>
      <c r="DD924" s="24"/>
      <c r="DF924" s="163"/>
      <c r="DH924" s="24"/>
      <c r="DI924" s="447"/>
      <c r="DJ924" s="163"/>
    </row>
    <row r="925" spans="1:114" s="7" customFormat="1">
      <c r="A925" s="277">
        <f t="shared" si="360"/>
        <v>50</v>
      </c>
      <c r="B925" s="21" t="e">
        <f>'Calculateur de trading'!I925/C925/W925</f>
        <v>#DIV/0!</v>
      </c>
      <c r="C925" s="278">
        <f t="shared" si="361"/>
        <v>10</v>
      </c>
      <c r="D925" s="426"/>
      <c r="E925" s="273">
        <f t="shared" si="362"/>
        <v>100</v>
      </c>
      <c r="F925" s="271">
        <f t="shared" si="354"/>
        <v>2</v>
      </c>
      <c r="G925" s="271" t="e">
        <f t="shared" si="355"/>
        <v>#DIV/0!</v>
      </c>
      <c r="H925" s="272">
        <f t="shared" si="356"/>
        <v>20</v>
      </c>
      <c r="I925" s="270"/>
      <c r="J925" s="273">
        <f t="shared" si="363"/>
        <v>200</v>
      </c>
      <c r="K925" s="271">
        <f t="shared" si="357"/>
        <v>4</v>
      </c>
      <c r="L925" s="271" t="e">
        <f t="shared" si="358"/>
        <v>#DIV/0!</v>
      </c>
      <c r="M925" s="272">
        <f t="shared" si="359"/>
        <v>40</v>
      </c>
      <c r="N925" s="389"/>
      <c r="O925" s="455" t="e">
        <f>(A925*B925*W925)+(B925*'Calculateur de trading'!H925)</f>
        <v>#DIV/0!</v>
      </c>
      <c r="P925" s="274" t="e">
        <f>O925/'Déscriptions des trades'!CK925</f>
        <v>#DIV/0!</v>
      </c>
      <c r="Q925" s="456" t="e">
        <f>'Déscriptions des trades'!CK925-O925</f>
        <v>#DIV/0!</v>
      </c>
      <c r="R925" s="466" t="e">
        <f t="shared" si="364"/>
        <v>#DIV/0!</v>
      </c>
      <c r="S925" s="389"/>
      <c r="T925" s="12"/>
      <c r="U925" s="25"/>
      <c r="V925" s="15"/>
      <c r="W925" s="490">
        <f t="shared" si="368"/>
        <v>0</v>
      </c>
      <c r="X925" s="21" t="e">
        <f>W925*U925/'Déscriptions des trades'!CK925*'Déscriptions des trades'!B925</f>
        <v>#DIV/0!</v>
      </c>
      <c r="Y925" s="459"/>
      <c r="Z925" s="389"/>
      <c r="AA925" s="23">
        <f t="shared" si="365"/>
        <v>0.1</v>
      </c>
      <c r="AB925" s="17" t="e">
        <f>(AA925*'Déscriptions des trades'!U925*'Déscriptions des trades'!B925/'Déscriptions des trades'!CK925)*'Déscriptions des trades'!W925</f>
        <v>#DIV/0!</v>
      </c>
      <c r="AC925" s="265" t="e">
        <f>AB925*'Déscriptions des trades'!CK925</f>
        <v>#DIV/0!</v>
      </c>
      <c r="AD925" s="266" t="e">
        <f>'Déscriptions des trades'!CK925-AC925</f>
        <v>#DIV/0!</v>
      </c>
      <c r="AE925" s="389"/>
      <c r="AF925" s="399">
        <v>921</v>
      </c>
      <c r="AG925" s="389"/>
      <c r="AH925" s="20"/>
      <c r="AI925" s="303"/>
      <c r="AJ925" s="307"/>
      <c r="AK925" s="161"/>
      <c r="AL925" s="305"/>
      <c r="AM925" s="305"/>
      <c r="AN925" s="162"/>
      <c r="AO925" s="439"/>
      <c r="AP925" s="162"/>
      <c r="AQ925" s="113"/>
      <c r="AR925" s="113"/>
      <c r="AS925" s="384"/>
      <c r="AT925" s="306"/>
      <c r="AU925" s="306"/>
      <c r="AV925" s="160"/>
      <c r="AW925" s="158"/>
      <c r="AX925" s="385"/>
      <c r="AY925" s="453"/>
      <c r="AZ925" s="165"/>
      <c r="BA925" s="301"/>
      <c r="BB925" s="165"/>
      <c r="BC925" s="301"/>
      <c r="BD925" s="165"/>
      <c r="BE925" s="302"/>
      <c r="BF925" s="302"/>
      <c r="BG925" s="165"/>
      <c r="BH925" s="303"/>
      <c r="BI925" s="165"/>
      <c r="BJ925" s="304"/>
      <c r="BK925" s="394"/>
      <c r="BL925" s="302"/>
      <c r="BM925" s="302"/>
      <c r="BN925" s="394"/>
      <c r="BO925" s="302"/>
      <c r="BP925" s="13"/>
      <c r="BQ925" s="302"/>
      <c r="BR925" s="13"/>
      <c r="BS925" s="302"/>
      <c r="BT925" s="13"/>
      <c r="BU925" s="302"/>
      <c r="BV925" s="386"/>
      <c r="BW925" s="303"/>
      <c r="BX925" s="303"/>
      <c r="BY925" s="302"/>
      <c r="BZ925" s="302"/>
      <c r="CA925" s="387"/>
      <c r="CB925" s="395"/>
      <c r="CC925" s="12"/>
      <c r="CD925" s="304"/>
      <c r="CE925" s="14"/>
      <c r="CF925" s="395"/>
      <c r="CG925" s="397"/>
      <c r="CH925" s="300">
        <f t="shared" si="369"/>
        <v>0</v>
      </c>
      <c r="CI925" s="26"/>
      <c r="CJ925" s="17">
        <f t="shared" si="366"/>
        <v>0</v>
      </c>
      <c r="CK925" s="18">
        <f t="shared" si="377"/>
        <v>12.89</v>
      </c>
      <c r="CM925" s="164"/>
      <c r="CN925" s="302"/>
      <c r="CO925" s="13">
        <f t="shared" si="370"/>
        <v>0</v>
      </c>
      <c r="CP925" s="302"/>
      <c r="CQ925" s="13">
        <f t="shared" si="371"/>
        <v>0</v>
      </c>
      <c r="CR925" s="302"/>
      <c r="CS925" s="13">
        <f t="shared" si="372"/>
        <v>0</v>
      </c>
      <c r="CT925" s="302"/>
      <c r="CU925" s="13">
        <f t="shared" si="367"/>
        <v>0</v>
      </c>
      <c r="CV925" s="302"/>
      <c r="CW925" s="13">
        <f t="shared" si="373"/>
        <v>0</v>
      </c>
      <c r="CX925" s="13">
        <f t="shared" si="374"/>
        <v>0</v>
      </c>
      <c r="CY925" s="251">
        <f t="shared" si="375"/>
        <v>0</v>
      </c>
      <c r="CZ925" s="13" t="s">
        <v>29</v>
      </c>
      <c r="DA925" s="13">
        <v>50</v>
      </c>
      <c r="DB925" s="22">
        <f t="shared" si="376"/>
        <v>0</v>
      </c>
      <c r="DD925" s="24"/>
      <c r="DF925" s="163"/>
      <c r="DH925" s="24"/>
      <c r="DI925" s="447"/>
      <c r="DJ925" s="163"/>
    </row>
    <row r="926" spans="1:114" s="7" customFormat="1">
      <c r="A926" s="277">
        <f t="shared" si="360"/>
        <v>50</v>
      </c>
      <c r="B926" s="21" t="e">
        <f>'Calculateur de trading'!I926/C926/W926</f>
        <v>#DIV/0!</v>
      </c>
      <c r="C926" s="278">
        <f t="shared" si="361"/>
        <v>10</v>
      </c>
      <c r="D926" s="278"/>
      <c r="E926" s="273">
        <f t="shared" si="362"/>
        <v>100</v>
      </c>
      <c r="F926" s="271">
        <f t="shared" si="354"/>
        <v>2</v>
      </c>
      <c r="G926" s="271" t="e">
        <f t="shared" si="355"/>
        <v>#DIV/0!</v>
      </c>
      <c r="H926" s="272">
        <f t="shared" si="356"/>
        <v>20</v>
      </c>
      <c r="I926" s="270"/>
      <c r="J926" s="273">
        <f t="shared" si="363"/>
        <v>200</v>
      </c>
      <c r="K926" s="271">
        <f t="shared" si="357"/>
        <v>4</v>
      </c>
      <c r="L926" s="271" t="e">
        <f t="shared" si="358"/>
        <v>#DIV/0!</v>
      </c>
      <c r="M926" s="272">
        <f t="shared" si="359"/>
        <v>40</v>
      </c>
      <c r="N926" s="389"/>
      <c r="O926" s="455" t="e">
        <f>(A926*B926*W926)+(B926*'Calculateur de trading'!H926)</f>
        <v>#DIV/0!</v>
      </c>
      <c r="P926" s="274" t="e">
        <f>O926/'Déscriptions des trades'!CK926</f>
        <v>#DIV/0!</v>
      </c>
      <c r="Q926" s="456" t="e">
        <f>'Déscriptions des trades'!CK926-O926</f>
        <v>#DIV/0!</v>
      </c>
      <c r="R926" s="466" t="e">
        <f t="shared" si="364"/>
        <v>#DIV/0!</v>
      </c>
      <c r="S926" s="389"/>
      <c r="T926" s="12"/>
      <c r="U926" s="25"/>
      <c r="V926" s="15"/>
      <c r="W926" s="490">
        <f t="shared" si="368"/>
        <v>0</v>
      </c>
      <c r="X926" s="21" t="e">
        <f>W926*U926/'Déscriptions des trades'!CK926*'Déscriptions des trades'!B926</f>
        <v>#DIV/0!</v>
      </c>
      <c r="Y926" s="459"/>
      <c r="Z926" s="389"/>
      <c r="AA926" s="23">
        <f t="shared" si="365"/>
        <v>0.1</v>
      </c>
      <c r="AB926" s="17" t="e">
        <f>(AA926*'Déscriptions des trades'!U926*'Déscriptions des trades'!B926/'Déscriptions des trades'!CK926)*'Déscriptions des trades'!W926</f>
        <v>#DIV/0!</v>
      </c>
      <c r="AC926" s="265" t="e">
        <f>AB926*'Déscriptions des trades'!CK926</f>
        <v>#DIV/0!</v>
      </c>
      <c r="AD926" s="266" t="e">
        <f>'Déscriptions des trades'!CK926-AC926</f>
        <v>#DIV/0!</v>
      </c>
      <c r="AE926" s="389"/>
      <c r="AF926" s="399">
        <v>922</v>
      </c>
      <c r="AG926" s="389"/>
      <c r="AH926" s="20"/>
      <c r="AI926" s="303"/>
      <c r="AJ926" s="307"/>
      <c r="AK926" s="161"/>
      <c r="AL926" s="305"/>
      <c r="AM926" s="305"/>
      <c r="AN926" s="162"/>
      <c r="AO926" s="439"/>
      <c r="AP926" s="162"/>
      <c r="AQ926" s="113"/>
      <c r="AR926" s="113"/>
      <c r="AS926" s="384"/>
      <c r="AT926" s="306"/>
      <c r="AU926" s="306"/>
      <c r="AV926" s="160"/>
      <c r="AW926" s="158"/>
      <c r="AX926" s="385"/>
      <c r="AY926" s="453"/>
      <c r="AZ926" s="165"/>
      <c r="BA926" s="301"/>
      <c r="BB926" s="165"/>
      <c r="BC926" s="301"/>
      <c r="BD926" s="165"/>
      <c r="BE926" s="302"/>
      <c r="BF926" s="302"/>
      <c r="BG926" s="165"/>
      <c r="BH926" s="303"/>
      <c r="BI926" s="165"/>
      <c r="BJ926" s="304"/>
      <c r="BK926" s="394"/>
      <c r="BL926" s="302"/>
      <c r="BM926" s="302"/>
      <c r="BN926" s="394"/>
      <c r="BO926" s="302"/>
      <c r="BP926" s="13"/>
      <c r="BQ926" s="302"/>
      <c r="BR926" s="13"/>
      <c r="BS926" s="302"/>
      <c r="BT926" s="13"/>
      <c r="BU926" s="302"/>
      <c r="BV926" s="386"/>
      <c r="BW926" s="303"/>
      <c r="BX926" s="303"/>
      <c r="BY926" s="302"/>
      <c r="BZ926" s="302"/>
      <c r="CA926" s="387"/>
      <c r="CB926" s="395"/>
      <c r="CC926" s="12"/>
      <c r="CD926" s="304"/>
      <c r="CE926" s="14"/>
      <c r="CF926" s="395"/>
      <c r="CG926" s="397"/>
      <c r="CH926" s="300">
        <f t="shared" si="369"/>
        <v>0</v>
      </c>
      <c r="CI926" s="26"/>
      <c r="CJ926" s="17">
        <f t="shared" si="366"/>
        <v>0</v>
      </c>
      <c r="CK926" s="18">
        <f t="shared" si="377"/>
        <v>12.89</v>
      </c>
      <c r="CM926" s="164"/>
      <c r="CN926" s="302"/>
      <c r="CO926" s="13">
        <f t="shared" si="370"/>
        <v>0</v>
      </c>
      <c r="CP926" s="302"/>
      <c r="CQ926" s="13">
        <f t="shared" si="371"/>
        <v>0</v>
      </c>
      <c r="CR926" s="302"/>
      <c r="CS926" s="13">
        <f t="shared" si="372"/>
        <v>0</v>
      </c>
      <c r="CT926" s="302"/>
      <c r="CU926" s="13">
        <f t="shared" si="367"/>
        <v>0</v>
      </c>
      <c r="CV926" s="302"/>
      <c r="CW926" s="13">
        <f t="shared" si="373"/>
        <v>0</v>
      </c>
      <c r="CX926" s="13">
        <f t="shared" si="374"/>
        <v>0</v>
      </c>
      <c r="CY926" s="251">
        <f t="shared" si="375"/>
        <v>0</v>
      </c>
      <c r="CZ926" s="13" t="s">
        <v>29</v>
      </c>
      <c r="DA926" s="13">
        <v>50</v>
      </c>
      <c r="DB926" s="22">
        <f t="shared" si="376"/>
        <v>0</v>
      </c>
      <c r="DD926" s="24"/>
      <c r="DF926" s="163"/>
      <c r="DH926" s="24"/>
      <c r="DI926" s="447"/>
      <c r="DJ926" s="163"/>
    </row>
    <row r="927" spans="1:114" s="7" customFormat="1">
      <c r="A927" s="277">
        <f t="shared" si="360"/>
        <v>50</v>
      </c>
      <c r="B927" s="21" t="e">
        <f>'Calculateur de trading'!I927/C927/W927</f>
        <v>#DIV/0!</v>
      </c>
      <c r="C927" s="278">
        <f t="shared" si="361"/>
        <v>10</v>
      </c>
      <c r="D927" s="426"/>
      <c r="E927" s="273">
        <f t="shared" si="362"/>
        <v>100</v>
      </c>
      <c r="F927" s="271">
        <f t="shared" si="354"/>
        <v>2</v>
      </c>
      <c r="G927" s="271" t="e">
        <f t="shared" si="355"/>
        <v>#DIV/0!</v>
      </c>
      <c r="H927" s="272">
        <f t="shared" si="356"/>
        <v>20</v>
      </c>
      <c r="I927" s="270"/>
      <c r="J927" s="273">
        <f t="shared" si="363"/>
        <v>200</v>
      </c>
      <c r="K927" s="271">
        <f t="shared" si="357"/>
        <v>4</v>
      </c>
      <c r="L927" s="271" t="e">
        <f t="shared" si="358"/>
        <v>#DIV/0!</v>
      </c>
      <c r="M927" s="272">
        <f t="shared" si="359"/>
        <v>40</v>
      </c>
      <c r="N927" s="389"/>
      <c r="O927" s="455" t="e">
        <f>(A927*B927*W927)+(B927*'Calculateur de trading'!H927)</f>
        <v>#DIV/0!</v>
      </c>
      <c r="P927" s="274" t="e">
        <f>O927/'Déscriptions des trades'!CK927</f>
        <v>#DIV/0!</v>
      </c>
      <c r="Q927" s="456" t="e">
        <f>'Déscriptions des trades'!CK927-O927</f>
        <v>#DIV/0!</v>
      </c>
      <c r="R927" s="466" t="e">
        <f t="shared" si="364"/>
        <v>#DIV/0!</v>
      </c>
      <c r="S927" s="389"/>
      <c r="T927" s="12"/>
      <c r="U927" s="25"/>
      <c r="V927" s="15"/>
      <c r="W927" s="490">
        <f t="shared" si="368"/>
        <v>0</v>
      </c>
      <c r="X927" s="21" t="e">
        <f>W927*U927/'Déscriptions des trades'!CK927*'Déscriptions des trades'!B927</f>
        <v>#DIV/0!</v>
      </c>
      <c r="Y927" s="459"/>
      <c r="Z927" s="389"/>
      <c r="AA927" s="23">
        <f t="shared" si="365"/>
        <v>0.1</v>
      </c>
      <c r="AB927" s="17" t="e">
        <f>(AA927*'Déscriptions des trades'!U927*'Déscriptions des trades'!B927/'Déscriptions des trades'!CK927)*'Déscriptions des trades'!W927</f>
        <v>#DIV/0!</v>
      </c>
      <c r="AC927" s="265" t="e">
        <f>AB927*'Déscriptions des trades'!CK927</f>
        <v>#DIV/0!</v>
      </c>
      <c r="AD927" s="266" t="e">
        <f>'Déscriptions des trades'!CK927-AC927</f>
        <v>#DIV/0!</v>
      </c>
      <c r="AE927" s="389"/>
      <c r="AF927" s="399">
        <v>923</v>
      </c>
      <c r="AG927" s="389"/>
      <c r="AH927" s="20"/>
      <c r="AI927" s="303"/>
      <c r="AJ927" s="307"/>
      <c r="AK927" s="161"/>
      <c r="AL927" s="305"/>
      <c r="AM927" s="305"/>
      <c r="AN927" s="162"/>
      <c r="AO927" s="439"/>
      <c r="AP927" s="162"/>
      <c r="AQ927" s="113"/>
      <c r="AR927" s="113"/>
      <c r="AS927" s="384"/>
      <c r="AT927" s="306"/>
      <c r="AU927" s="306"/>
      <c r="AV927" s="160"/>
      <c r="AW927" s="158"/>
      <c r="AX927" s="385"/>
      <c r="AY927" s="453"/>
      <c r="AZ927" s="165"/>
      <c r="BA927" s="301"/>
      <c r="BB927" s="165"/>
      <c r="BC927" s="301"/>
      <c r="BD927" s="165"/>
      <c r="BE927" s="302"/>
      <c r="BF927" s="302"/>
      <c r="BG927" s="165"/>
      <c r="BH927" s="303"/>
      <c r="BI927" s="165"/>
      <c r="BJ927" s="304"/>
      <c r="BK927" s="394"/>
      <c r="BL927" s="302"/>
      <c r="BM927" s="302"/>
      <c r="BN927" s="394"/>
      <c r="BO927" s="302"/>
      <c r="BP927" s="13"/>
      <c r="BQ927" s="302"/>
      <c r="BR927" s="13"/>
      <c r="BS927" s="302"/>
      <c r="BT927" s="13"/>
      <c r="BU927" s="302"/>
      <c r="BV927" s="386"/>
      <c r="BW927" s="303"/>
      <c r="BX927" s="303"/>
      <c r="BY927" s="302"/>
      <c r="BZ927" s="302"/>
      <c r="CA927" s="387"/>
      <c r="CB927" s="395"/>
      <c r="CC927" s="12"/>
      <c r="CD927" s="304"/>
      <c r="CE927" s="14"/>
      <c r="CF927" s="395"/>
      <c r="CG927" s="397"/>
      <c r="CH927" s="300">
        <f t="shared" si="369"/>
        <v>0</v>
      </c>
      <c r="CI927" s="26"/>
      <c r="CJ927" s="17">
        <f t="shared" si="366"/>
        <v>0</v>
      </c>
      <c r="CK927" s="18">
        <f t="shared" si="377"/>
        <v>12.89</v>
      </c>
      <c r="CM927" s="164"/>
      <c r="CN927" s="302"/>
      <c r="CO927" s="13">
        <f t="shared" si="370"/>
        <v>0</v>
      </c>
      <c r="CP927" s="302"/>
      <c r="CQ927" s="13">
        <f t="shared" si="371"/>
        <v>0</v>
      </c>
      <c r="CR927" s="302"/>
      <c r="CS927" s="13">
        <f t="shared" si="372"/>
        <v>0</v>
      </c>
      <c r="CT927" s="302"/>
      <c r="CU927" s="13">
        <f t="shared" si="367"/>
        <v>0</v>
      </c>
      <c r="CV927" s="302"/>
      <c r="CW927" s="13">
        <f t="shared" si="373"/>
        <v>0</v>
      </c>
      <c r="CX927" s="13">
        <f t="shared" si="374"/>
        <v>0</v>
      </c>
      <c r="CY927" s="251">
        <f t="shared" si="375"/>
        <v>0</v>
      </c>
      <c r="CZ927" s="13" t="s">
        <v>29</v>
      </c>
      <c r="DA927" s="13">
        <v>50</v>
      </c>
      <c r="DB927" s="22">
        <f t="shared" si="376"/>
        <v>0</v>
      </c>
      <c r="DD927" s="24"/>
      <c r="DF927" s="163"/>
      <c r="DH927" s="24"/>
      <c r="DI927" s="447"/>
      <c r="DJ927" s="163"/>
    </row>
    <row r="928" spans="1:114" s="7" customFormat="1">
      <c r="A928" s="277">
        <f t="shared" si="360"/>
        <v>50</v>
      </c>
      <c r="B928" s="21" t="e">
        <f>'Calculateur de trading'!I928/C928/W928</f>
        <v>#DIV/0!</v>
      </c>
      <c r="C928" s="278">
        <f t="shared" si="361"/>
        <v>10</v>
      </c>
      <c r="D928" s="278"/>
      <c r="E928" s="273">
        <f t="shared" si="362"/>
        <v>100</v>
      </c>
      <c r="F928" s="271">
        <f t="shared" si="354"/>
        <v>2</v>
      </c>
      <c r="G928" s="271" t="e">
        <f t="shared" si="355"/>
        <v>#DIV/0!</v>
      </c>
      <c r="H928" s="272">
        <f t="shared" si="356"/>
        <v>20</v>
      </c>
      <c r="I928" s="270"/>
      <c r="J928" s="273">
        <f t="shared" si="363"/>
        <v>200</v>
      </c>
      <c r="K928" s="271">
        <f t="shared" si="357"/>
        <v>4</v>
      </c>
      <c r="L928" s="271" t="e">
        <f t="shared" si="358"/>
        <v>#DIV/0!</v>
      </c>
      <c r="M928" s="272">
        <f t="shared" si="359"/>
        <v>40</v>
      </c>
      <c r="N928" s="389"/>
      <c r="O928" s="455" t="e">
        <f>(A928*B928*W928)+(B928*'Calculateur de trading'!H928)</f>
        <v>#DIV/0!</v>
      </c>
      <c r="P928" s="274" t="e">
        <f>O928/'Déscriptions des trades'!CK928</f>
        <v>#DIV/0!</v>
      </c>
      <c r="Q928" s="456" t="e">
        <f>'Déscriptions des trades'!CK928-O928</f>
        <v>#DIV/0!</v>
      </c>
      <c r="R928" s="466" t="e">
        <f t="shared" si="364"/>
        <v>#DIV/0!</v>
      </c>
      <c r="S928" s="389"/>
      <c r="T928" s="12"/>
      <c r="U928" s="25"/>
      <c r="V928" s="15"/>
      <c r="W928" s="490">
        <f t="shared" si="368"/>
        <v>0</v>
      </c>
      <c r="X928" s="21" t="e">
        <f>W928*U928/'Déscriptions des trades'!CK928*'Déscriptions des trades'!B928</f>
        <v>#DIV/0!</v>
      </c>
      <c r="Y928" s="459"/>
      <c r="Z928" s="389"/>
      <c r="AA928" s="23">
        <f t="shared" si="365"/>
        <v>0.1</v>
      </c>
      <c r="AB928" s="17" t="e">
        <f>(AA928*'Déscriptions des trades'!U928*'Déscriptions des trades'!B928/'Déscriptions des trades'!CK928)*'Déscriptions des trades'!W928</f>
        <v>#DIV/0!</v>
      </c>
      <c r="AC928" s="265" t="e">
        <f>AB928*'Déscriptions des trades'!CK928</f>
        <v>#DIV/0!</v>
      </c>
      <c r="AD928" s="266" t="e">
        <f>'Déscriptions des trades'!CK928-AC928</f>
        <v>#DIV/0!</v>
      </c>
      <c r="AE928" s="389"/>
      <c r="AF928" s="399">
        <v>924</v>
      </c>
      <c r="AG928" s="389"/>
      <c r="AH928" s="20"/>
      <c r="AI928" s="303"/>
      <c r="AJ928" s="307"/>
      <c r="AK928" s="161"/>
      <c r="AL928" s="305"/>
      <c r="AM928" s="305"/>
      <c r="AN928" s="162"/>
      <c r="AO928" s="439"/>
      <c r="AP928" s="162"/>
      <c r="AQ928" s="113"/>
      <c r="AR928" s="113"/>
      <c r="AS928" s="384"/>
      <c r="AT928" s="306"/>
      <c r="AU928" s="306"/>
      <c r="AV928" s="160"/>
      <c r="AW928" s="158"/>
      <c r="AX928" s="385"/>
      <c r="AY928" s="453"/>
      <c r="AZ928" s="165"/>
      <c r="BA928" s="301"/>
      <c r="BB928" s="165"/>
      <c r="BC928" s="301"/>
      <c r="BD928" s="165"/>
      <c r="BE928" s="302"/>
      <c r="BF928" s="302"/>
      <c r="BG928" s="165"/>
      <c r="BH928" s="303"/>
      <c r="BI928" s="165"/>
      <c r="BJ928" s="304"/>
      <c r="BK928" s="394"/>
      <c r="BL928" s="302"/>
      <c r="BM928" s="302"/>
      <c r="BN928" s="394"/>
      <c r="BO928" s="302"/>
      <c r="BP928" s="13"/>
      <c r="BQ928" s="302"/>
      <c r="BR928" s="13"/>
      <c r="BS928" s="302"/>
      <c r="BT928" s="13"/>
      <c r="BU928" s="302"/>
      <c r="BV928" s="386"/>
      <c r="BW928" s="303"/>
      <c r="BX928" s="303"/>
      <c r="BY928" s="302"/>
      <c r="BZ928" s="302"/>
      <c r="CA928" s="387"/>
      <c r="CB928" s="395"/>
      <c r="CC928" s="12"/>
      <c r="CD928" s="304"/>
      <c r="CE928" s="14"/>
      <c r="CF928" s="395"/>
      <c r="CG928" s="397"/>
      <c r="CH928" s="300">
        <f t="shared" si="369"/>
        <v>0</v>
      </c>
      <c r="CI928" s="26"/>
      <c r="CJ928" s="17">
        <f t="shared" si="366"/>
        <v>0</v>
      </c>
      <c r="CK928" s="18">
        <f t="shared" si="377"/>
        <v>12.89</v>
      </c>
      <c r="CM928" s="164"/>
      <c r="CN928" s="302"/>
      <c r="CO928" s="13">
        <f t="shared" si="370"/>
        <v>0</v>
      </c>
      <c r="CP928" s="302"/>
      <c r="CQ928" s="13">
        <f t="shared" si="371"/>
        <v>0</v>
      </c>
      <c r="CR928" s="302"/>
      <c r="CS928" s="13">
        <f t="shared" si="372"/>
        <v>0</v>
      </c>
      <c r="CT928" s="302"/>
      <c r="CU928" s="13">
        <f t="shared" si="367"/>
        <v>0</v>
      </c>
      <c r="CV928" s="302"/>
      <c r="CW928" s="13">
        <f t="shared" si="373"/>
        <v>0</v>
      </c>
      <c r="CX928" s="13">
        <f t="shared" si="374"/>
        <v>0</v>
      </c>
      <c r="CY928" s="251">
        <f t="shared" si="375"/>
        <v>0</v>
      </c>
      <c r="CZ928" s="13" t="s">
        <v>29</v>
      </c>
      <c r="DA928" s="13">
        <v>50</v>
      </c>
      <c r="DB928" s="22">
        <f t="shared" si="376"/>
        <v>0</v>
      </c>
      <c r="DD928" s="24"/>
      <c r="DF928" s="163"/>
      <c r="DH928" s="24"/>
      <c r="DI928" s="447"/>
      <c r="DJ928" s="163"/>
    </row>
    <row r="929" spans="1:114" s="7" customFormat="1">
      <c r="A929" s="277">
        <f t="shared" si="360"/>
        <v>50</v>
      </c>
      <c r="B929" s="21" t="e">
        <f>'Calculateur de trading'!I929/C929/W929</f>
        <v>#DIV/0!</v>
      </c>
      <c r="C929" s="278">
        <f t="shared" si="361"/>
        <v>10</v>
      </c>
      <c r="D929" s="426"/>
      <c r="E929" s="273">
        <f t="shared" si="362"/>
        <v>100</v>
      </c>
      <c r="F929" s="271">
        <f t="shared" si="354"/>
        <v>2</v>
      </c>
      <c r="G929" s="271" t="e">
        <f t="shared" si="355"/>
        <v>#DIV/0!</v>
      </c>
      <c r="H929" s="272">
        <f t="shared" si="356"/>
        <v>20</v>
      </c>
      <c r="I929" s="270"/>
      <c r="J929" s="273">
        <f t="shared" si="363"/>
        <v>200</v>
      </c>
      <c r="K929" s="271">
        <f t="shared" si="357"/>
        <v>4</v>
      </c>
      <c r="L929" s="271" t="e">
        <f t="shared" si="358"/>
        <v>#DIV/0!</v>
      </c>
      <c r="M929" s="272">
        <f t="shared" si="359"/>
        <v>40</v>
      </c>
      <c r="N929" s="389"/>
      <c r="O929" s="455" t="e">
        <f>(A929*B929*W929)+(B929*'Calculateur de trading'!H929)</f>
        <v>#DIV/0!</v>
      </c>
      <c r="P929" s="274" t="e">
        <f>O929/'Déscriptions des trades'!CK929</f>
        <v>#DIV/0!</v>
      </c>
      <c r="Q929" s="456" t="e">
        <f>'Déscriptions des trades'!CK929-O929</f>
        <v>#DIV/0!</v>
      </c>
      <c r="R929" s="466" t="e">
        <f t="shared" si="364"/>
        <v>#DIV/0!</v>
      </c>
      <c r="S929" s="389"/>
      <c r="T929" s="12"/>
      <c r="U929" s="25"/>
      <c r="V929" s="15"/>
      <c r="W929" s="490">
        <f t="shared" si="368"/>
        <v>0</v>
      </c>
      <c r="X929" s="21" t="e">
        <f>W929*U929/'Déscriptions des trades'!CK929*'Déscriptions des trades'!B929</f>
        <v>#DIV/0!</v>
      </c>
      <c r="Y929" s="459"/>
      <c r="Z929" s="389"/>
      <c r="AA929" s="23">
        <f t="shared" si="365"/>
        <v>0.1</v>
      </c>
      <c r="AB929" s="17" t="e">
        <f>(AA929*'Déscriptions des trades'!U929*'Déscriptions des trades'!B929/'Déscriptions des trades'!CK929)*'Déscriptions des trades'!W929</f>
        <v>#DIV/0!</v>
      </c>
      <c r="AC929" s="265" t="e">
        <f>AB929*'Déscriptions des trades'!CK929</f>
        <v>#DIV/0!</v>
      </c>
      <c r="AD929" s="266" t="e">
        <f>'Déscriptions des trades'!CK929-AC929</f>
        <v>#DIV/0!</v>
      </c>
      <c r="AE929" s="389"/>
      <c r="AF929" s="399">
        <v>925</v>
      </c>
      <c r="AG929" s="389"/>
      <c r="AH929" s="20"/>
      <c r="AI929" s="303"/>
      <c r="AJ929" s="307"/>
      <c r="AK929" s="161"/>
      <c r="AL929" s="305"/>
      <c r="AM929" s="305"/>
      <c r="AN929" s="162"/>
      <c r="AO929" s="439"/>
      <c r="AP929" s="162"/>
      <c r="AQ929" s="113"/>
      <c r="AR929" s="113"/>
      <c r="AS929" s="384"/>
      <c r="AT929" s="306"/>
      <c r="AU929" s="306"/>
      <c r="AV929" s="160"/>
      <c r="AW929" s="158"/>
      <c r="AX929" s="385"/>
      <c r="AY929" s="453"/>
      <c r="AZ929" s="165"/>
      <c r="BA929" s="301"/>
      <c r="BB929" s="165"/>
      <c r="BC929" s="301"/>
      <c r="BD929" s="165"/>
      <c r="BE929" s="302"/>
      <c r="BF929" s="302"/>
      <c r="BG929" s="165"/>
      <c r="BH929" s="303"/>
      <c r="BI929" s="165"/>
      <c r="BJ929" s="304"/>
      <c r="BK929" s="394"/>
      <c r="BL929" s="302"/>
      <c r="BM929" s="302"/>
      <c r="BN929" s="394"/>
      <c r="BO929" s="302"/>
      <c r="BP929" s="13"/>
      <c r="BQ929" s="302"/>
      <c r="BR929" s="13"/>
      <c r="BS929" s="302"/>
      <c r="BT929" s="13"/>
      <c r="BU929" s="302"/>
      <c r="BV929" s="386"/>
      <c r="BW929" s="303"/>
      <c r="BX929" s="303"/>
      <c r="BY929" s="302"/>
      <c r="BZ929" s="302"/>
      <c r="CA929" s="387"/>
      <c r="CB929" s="395"/>
      <c r="CC929" s="12"/>
      <c r="CD929" s="304"/>
      <c r="CE929" s="14"/>
      <c r="CF929" s="395"/>
      <c r="CG929" s="397"/>
      <c r="CH929" s="300">
        <f t="shared" si="369"/>
        <v>0</v>
      </c>
      <c r="CI929" s="26"/>
      <c r="CJ929" s="17">
        <f t="shared" si="366"/>
        <v>0</v>
      </c>
      <c r="CK929" s="18">
        <f t="shared" si="377"/>
        <v>12.89</v>
      </c>
      <c r="CM929" s="164"/>
      <c r="CN929" s="302"/>
      <c r="CO929" s="13">
        <f t="shared" si="370"/>
        <v>0</v>
      </c>
      <c r="CP929" s="302"/>
      <c r="CQ929" s="13">
        <f t="shared" si="371"/>
        <v>0</v>
      </c>
      <c r="CR929" s="302"/>
      <c r="CS929" s="13">
        <f t="shared" si="372"/>
        <v>0</v>
      </c>
      <c r="CT929" s="302"/>
      <c r="CU929" s="13">
        <f t="shared" si="367"/>
        <v>0</v>
      </c>
      <c r="CV929" s="302"/>
      <c r="CW929" s="13">
        <f t="shared" si="373"/>
        <v>0</v>
      </c>
      <c r="CX929" s="13">
        <f t="shared" si="374"/>
        <v>0</v>
      </c>
      <c r="CY929" s="251">
        <f t="shared" si="375"/>
        <v>0</v>
      </c>
      <c r="CZ929" s="13" t="s">
        <v>29</v>
      </c>
      <c r="DA929" s="13">
        <v>50</v>
      </c>
      <c r="DB929" s="22">
        <f t="shared" si="376"/>
        <v>0</v>
      </c>
      <c r="DD929" s="24"/>
      <c r="DF929" s="163"/>
      <c r="DH929" s="24"/>
      <c r="DI929" s="447"/>
      <c r="DJ929" s="163"/>
    </row>
    <row r="930" spans="1:114" s="7" customFormat="1">
      <c r="A930" s="277">
        <f t="shared" si="360"/>
        <v>50</v>
      </c>
      <c r="B930" s="21" t="e">
        <f>'Calculateur de trading'!I930/C930/W930</f>
        <v>#DIV/0!</v>
      </c>
      <c r="C930" s="278">
        <f t="shared" si="361"/>
        <v>10</v>
      </c>
      <c r="D930" s="426"/>
      <c r="E930" s="273">
        <f t="shared" si="362"/>
        <v>100</v>
      </c>
      <c r="F930" s="271">
        <f t="shared" si="354"/>
        <v>2</v>
      </c>
      <c r="G930" s="271" t="e">
        <f t="shared" si="355"/>
        <v>#DIV/0!</v>
      </c>
      <c r="H930" s="272">
        <f t="shared" si="356"/>
        <v>20</v>
      </c>
      <c r="I930" s="270"/>
      <c r="J930" s="273">
        <f t="shared" si="363"/>
        <v>200</v>
      </c>
      <c r="K930" s="271">
        <f t="shared" si="357"/>
        <v>4</v>
      </c>
      <c r="L930" s="271" t="e">
        <f t="shared" si="358"/>
        <v>#DIV/0!</v>
      </c>
      <c r="M930" s="272">
        <f t="shared" si="359"/>
        <v>40</v>
      </c>
      <c r="N930" s="389"/>
      <c r="O930" s="455" t="e">
        <f>(A930*B930*W930)+(B930*'Calculateur de trading'!H930)</f>
        <v>#DIV/0!</v>
      </c>
      <c r="P930" s="274" t="e">
        <f>O930/'Déscriptions des trades'!CK930</f>
        <v>#DIV/0!</v>
      </c>
      <c r="Q930" s="456" t="e">
        <f>'Déscriptions des trades'!CK930-O930</f>
        <v>#DIV/0!</v>
      </c>
      <c r="R930" s="466" t="e">
        <f t="shared" si="364"/>
        <v>#DIV/0!</v>
      </c>
      <c r="S930" s="389"/>
      <c r="T930" s="12"/>
      <c r="U930" s="25"/>
      <c r="V930" s="15"/>
      <c r="W930" s="490">
        <f t="shared" si="368"/>
        <v>0</v>
      </c>
      <c r="X930" s="21" t="e">
        <f>W930*U930/'Déscriptions des trades'!CK930*'Déscriptions des trades'!B930</f>
        <v>#DIV/0!</v>
      </c>
      <c r="Y930" s="459"/>
      <c r="Z930" s="389"/>
      <c r="AA930" s="23">
        <f t="shared" si="365"/>
        <v>0.1</v>
      </c>
      <c r="AB930" s="17" t="e">
        <f>(AA930*'Déscriptions des trades'!U930*'Déscriptions des trades'!B930/'Déscriptions des trades'!CK930)*'Déscriptions des trades'!W930</f>
        <v>#DIV/0!</v>
      </c>
      <c r="AC930" s="265" t="e">
        <f>AB930*'Déscriptions des trades'!CK930</f>
        <v>#DIV/0!</v>
      </c>
      <c r="AD930" s="266" t="e">
        <f>'Déscriptions des trades'!CK930-AC930</f>
        <v>#DIV/0!</v>
      </c>
      <c r="AE930" s="389"/>
      <c r="AF930" s="399">
        <v>926</v>
      </c>
      <c r="AG930" s="389"/>
      <c r="AH930" s="20"/>
      <c r="AI930" s="303"/>
      <c r="AJ930" s="307"/>
      <c r="AK930" s="161"/>
      <c r="AL930" s="305"/>
      <c r="AM930" s="305"/>
      <c r="AN930" s="162"/>
      <c r="AO930" s="439"/>
      <c r="AP930" s="162"/>
      <c r="AQ930" s="113"/>
      <c r="AR930" s="113"/>
      <c r="AS930" s="384"/>
      <c r="AT930" s="306"/>
      <c r="AU930" s="306"/>
      <c r="AV930" s="160"/>
      <c r="AW930" s="158"/>
      <c r="AX930" s="385"/>
      <c r="AY930" s="453"/>
      <c r="AZ930" s="165"/>
      <c r="BA930" s="301"/>
      <c r="BB930" s="165"/>
      <c r="BC930" s="301"/>
      <c r="BD930" s="165"/>
      <c r="BE930" s="302"/>
      <c r="BF930" s="302"/>
      <c r="BG930" s="165"/>
      <c r="BH930" s="303"/>
      <c r="BI930" s="165"/>
      <c r="BJ930" s="304"/>
      <c r="BK930" s="394"/>
      <c r="BL930" s="302"/>
      <c r="BM930" s="302"/>
      <c r="BN930" s="394"/>
      <c r="BO930" s="302"/>
      <c r="BP930" s="13"/>
      <c r="BQ930" s="302"/>
      <c r="BR930" s="13"/>
      <c r="BS930" s="302"/>
      <c r="BT930" s="13"/>
      <c r="BU930" s="302"/>
      <c r="BV930" s="386"/>
      <c r="BW930" s="303"/>
      <c r="BX930" s="303"/>
      <c r="BY930" s="302"/>
      <c r="BZ930" s="302"/>
      <c r="CA930" s="387"/>
      <c r="CB930" s="395"/>
      <c r="CC930" s="12"/>
      <c r="CD930" s="304"/>
      <c r="CE930" s="14"/>
      <c r="CF930" s="395"/>
      <c r="CG930" s="397"/>
      <c r="CH930" s="300">
        <f t="shared" si="369"/>
        <v>0</v>
      </c>
      <c r="CI930" s="26"/>
      <c r="CJ930" s="17">
        <f t="shared" si="366"/>
        <v>0</v>
      </c>
      <c r="CK930" s="18">
        <f t="shared" si="377"/>
        <v>12.89</v>
      </c>
      <c r="CM930" s="164"/>
      <c r="CN930" s="302"/>
      <c r="CO930" s="13">
        <f t="shared" si="370"/>
        <v>0</v>
      </c>
      <c r="CP930" s="302"/>
      <c r="CQ930" s="13">
        <f t="shared" si="371"/>
        <v>0</v>
      </c>
      <c r="CR930" s="302"/>
      <c r="CS930" s="13">
        <f t="shared" si="372"/>
        <v>0</v>
      </c>
      <c r="CT930" s="302"/>
      <c r="CU930" s="13">
        <f t="shared" si="367"/>
        <v>0</v>
      </c>
      <c r="CV930" s="302"/>
      <c r="CW930" s="13">
        <f t="shared" si="373"/>
        <v>0</v>
      </c>
      <c r="CX930" s="13">
        <f t="shared" si="374"/>
        <v>0</v>
      </c>
      <c r="CY930" s="251">
        <f t="shared" si="375"/>
        <v>0</v>
      </c>
      <c r="CZ930" s="13" t="s">
        <v>29</v>
      </c>
      <c r="DA930" s="13">
        <v>50</v>
      </c>
      <c r="DB930" s="22">
        <f t="shared" si="376"/>
        <v>0</v>
      </c>
      <c r="DD930" s="24"/>
      <c r="DF930" s="163"/>
      <c r="DH930" s="24"/>
      <c r="DI930" s="447"/>
      <c r="DJ930" s="163"/>
    </row>
    <row r="931" spans="1:114" s="7" customFormat="1">
      <c r="A931" s="277">
        <f t="shared" si="360"/>
        <v>50</v>
      </c>
      <c r="B931" s="21" t="e">
        <f>'Calculateur de trading'!I931/C931/W931</f>
        <v>#DIV/0!</v>
      </c>
      <c r="C931" s="278">
        <f t="shared" si="361"/>
        <v>10</v>
      </c>
      <c r="D931" s="278"/>
      <c r="E931" s="273">
        <f t="shared" si="362"/>
        <v>100</v>
      </c>
      <c r="F931" s="271">
        <f t="shared" si="354"/>
        <v>2</v>
      </c>
      <c r="G931" s="271" t="e">
        <f t="shared" si="355"/>
        <v>#DIV/0!</v>
      </c>
      <c r="H931" s="272">
        <f t="shared" si="356"/>
        <v>20</v>
      </c>
      <c r="I931" s="270"/>
      <c r="J931" s="273">
        <f t="shared" si="363"/>
        <v>200</v>
      </c>
      <c r="K931" s="271">
        <f t="shared" si="357"/>
        <v>4</v>
      </c>
      <c r="L931" s="271" t="e">
        <f t="shared" si="358"/>
        <v>#DIV/0!</v>
      </c>
      <c r="M931" s="272">
        <f t="shared" si="359"/>
        <v>40</v>
      </c>
      <c r="N931" s="389"/>
      <c r="O931" s="455" t="e">
        <f>(A931*B931*W931)+(B931*'Calculateur de trading'!H931)</f>
        <v>#DIV/0!</v>
      </c>
      <c r="P931" s="274" t="e">
        <f>O931/'Déscriptions des trades'!CK931</f>
        <v>#DIV/0!</v>
      </c>
      <c r="Q931" s="456" t="e">
        <f>'Déscriptions des trades'!CK931-O931</f>
        <v>#DIV/0!</v>
      </c>
      <c r="R931" s="466" t="e">
        <f t="shared" si="364"/>
        <v>#DIV/0!</v>
      </c>
      <c r="S931" s="389"/>
      <c r="T931" s="12"/>
      <c r="U931" s="25"/>
      <c r="V931" s="15"/>
      <c r="W931" s="490">
        <f t="shared" si="368"/>
        <v>0</v>
      </c>
      <c r="X931" s="21" t="e">
        <f>W931*U931/'Déscriptions des trades'!CK931*'Déscriptions des trades'!B931</f>
        <v>#DIV/0!</v>
      </c>
      <c r="Y931" s="459"/>
      <c r="Z931" s="389"/>
      <c r="AA931" s="23">
        <f t="shared" si="365"/>
        <v>0.1</v>
      </c>
      <c r="AB931" s="17" t="e">
        <f>(AA931*'Déscriptions des trades'!U931*'Déscriptions des trades'!B931/'Déscriptions des trades'!CK931)*'Déscriptions des trades'!W931</f>
        <v>#DIV/0!</v>
      </c>
      <c r="AC931" s="265" t="e">
        <f>AB931*'Déscriptions des trades'!CK931</f>
        <v>#DIV/0!</v>
      </c>
      <c r="AD931" s="266" t="e">
        <f>'Déscriptions des trades'!CK931-AC931</f>
        <v>#DIV/0!</v>
      </c>
      <c r="AE931" s="389"/>
      <c r="AF931" s="399">
        <v>927</v>
      </c>
      <c r="AG931" s="389"/>
      <c r="AH931" s="20"/>
      <c r="AI931" s="303"/>
      <c r="AJ931" s="307"/>
      <c r="AK931" s="161"/>
      <c r="AL931" s="305"/>
      <c r="AM931" s="305"/>
      <c r="AN931" s="162"/>
      <c r="AO931" s="439"/>
      <c r="AP931" s="162"/>
      <c r="AQ931" s="113"/>
      <c r="AR931" s="113"/>
      <c r="AS931" s="384"/>
      <c r="AT931" s="306"/>
      <c r="AU931" s="306"/>
      <c r="AV931" s="160"/>
      <c r="AW931" s="158"/>
      <c r="AX931" s="385"/>
      <c r="AY931" s="453"/>
      <c r="AZ931" s="165"/>
      <c r="BA931" s="301"/>
      <c r="BB931" s="165"/>
      <c r="BC931" s="301"/>
      <c r="BD931" s="165"/>
      <c r="BE931" s="302"/>
      <c r="BF931" s="302"/>
      <c r="BG931" s="165"/>
      <c r="BH931" s="303"/>
      <c r="BI931" s="165"/>
      <c r="BJ931" s="304"/>
      <c r="BK931" s="394"/>
      <c r="BL931" s="302"/>
      <c r="BM931" s="302"/>
      <c r="BN931" s="394"/>
      <c r="BO931" s="302"/>
      <c r="BP931" s="13"/>
      <c r="BQ931" s="302"/>
      <c r="BR931" s="13"/>
      <c r="BS931" s="302"/>
      <c r="BT931" s="13"/>
      <c r="BU931" s="302"/>
      <c r="BV931" s="386"/>
      <c r="BW931" s="303"/>
      <c r="BX931" s="303"/>
      <c r="BY931" s="302"/>
      <c r="BZ931" s="302"/>
      <c r="CA931" s="387"/>
      <c r="CB931" s="395"/>
      <c r="CC931" s="12"/>
      <c r="CD931" s="304"/>
      <c r="CE931" s="14"/>
      <c r="CF931" s="395"/>
      <c r="CG931" s="397"/>
      <c r="CH931" s="300">
        <f t="shared" si="369"/>
        <v>0</v>
      </c>
      <c r="CI931" s="26"/>
      <c r="CJ931" s="17">
        <f t="shared" si="366"/>
        <v>0</v>
      </c>
      <c r="CK931" s="18">
        <f t="shared" si="377"/>
        <v>12.89</v>
      </c>
      <c r="CM931" s="164"/>
      <c r="CN931" s="302"/>
      <c r="CO931" s="13">
        <f t="shared" si="370"/>
        <v>0</v>
      </c>
      <c r="CP931" s="302"/>
      <c r="CQ931" s="13">
        <f t="shared" si="371"/>
        <v>0</v>
      </c>
      <c r="CR931" s="302"/>
      <c r="CS931" s="13">
        <f t="shared" si="372"/>
        <v>0</v>
      </c>
      <c r="CT931" s="302"/>
      <c r="CU931" s="13">
        <f t="shared" si="367"/>
        <v>0</v>
      </c>
      <c r="CV931" s="302"/>
      <c r="CW931" s="13">
        <f t="shared" si="373"/>
        <v>0</v>
      </c>
      <c r="CX931" s="13">
        <f t="shared" si="374"/>
        <v>0</v>
      </c>
      <c r="CY931" s="251">
        <f t="shared" si="375"/>
        <v>0</v>
      </c>
      <c r="CZ931" s="13" t="s">
        <v>29</v>
      </c>
      <c r="DA931" s="13">
        <v>50</v>
      </c>
      <c r="DB931" s="22">
        <f t="shared" si="376"/>
        <v>0</v>
      </c>
      <c r="DD931" s="24"/>
      <c r="DF931" s="163"/>
      <c r="DH931" s="24"/>
      <c r="DI931" s="447"/>
      <c r="DJ931" s="163"/>
    </row>
    <row r="932" spans="1:114" s="7" customFormat="1">
      <c r="A932" s="277">
        <f t="shared" si="360"/>
        <v>50</v>
      </c>
      <c r="B932" s="21" t="e">
        <f>'Calculateur de trading'!I932/C932/W932</f>
        <v>#DIV/0!</v>
      </c>
      <c r="C932" s="278">
        <f t="shared" si="361"/>
        <v>10</v>
      </c>
      <c r="D932" s="426"/>
      <c r="E932" s="273">
        <f t="shared" si="362"/>
        <v>100</v>
      </c>
      <c r="F932" s="271">
        <f t="shared" si="354"/>
        <v>2</v>
      </c>
      <c r="G932" s="271" t="e">
        <f t="shared" si="355"/>
        <v>#DIV/0!</v>
      </c>
      <c r="H932" s="272">
        <f t="shared" si="356"/>
        <v>20</v>
      </c>
      <c r="I932" s="270"/>
      <c r="J932" s="273">
        <f t="shared" si="363"/>
        <v>200</v>
      </c>
      <c r="K932" s="271">
        <f t="shared" si="357"/>
        <v>4</v>
      </c>
      <c r="L932" s="271" t="e">
        <f t="shared" si="358"/>
        <v>#DIV/0!</v>
      </c>
      <c r="M932" s="272">
        <f t="shared" si="359"/>
        <v>40</v>
      </c>
      <c r="N932" s="389"/>
      <c r="O932" s="455" t="e">
        <f>(A932*B932*W932)+(B932*'Calculateur de trading'!H932)</f>
        <v>#DIV/0!</v>
      </c>
      <c r="P932" s="274" t="e">
        <f>O932/'Déscriptions des trades'!CK932</f>
        <v>#DIV/0!</v>
      </c>
      <c r="Q932" s="456" t="e">
        <f>'Déscriptions des trades'!CK932-O932</f>
        <v>#DIV/0!</v>
      </c>
      <c r="R932" s="466" t="e">
        <f t="shared" si="364"/>
        <v>#DIV/0!</v>
      </c>
      <c r="S932" s="389"/>
      <c r="T932" s="12"/>
      <c r="U932" s="25"/>
      <c r="V932" s="15"/>
      <c r="W932" s="490">
        <f t="shared" si="368"/>
        <v>0</v>
      </c>
      <c r="X932" s="21" t="e">
        <f>W932*U932/'Déscriptions des trades'!CK932*'Déscriptions des trades'!B932</f>
        <v>#DIV/0!</v>
      </c>
      <c r="Y932" s="459"/>
      <c r="Z932" s="389"/>
      <c r="AA932" s="23">
        <f t="shared" si="365"/>
        <v>0.1</v>
      </c>
      <c r="AB932" s="17" t="e">
        <f>(AA932*'Déscriptions des trades'!U932*'Déscriptions des trades'!B932/'Déscriptions des trades'!CK932)*'Déscriptions des trades'!W932</f>
        <v>#DIV/0!</v>
      </c>
      <c r="AC932" s="265" t="e">
        <f>AB932*'Déscriptions des trades'!CK932</f>
        <v>#DIV/0!</v>
      </c>
      <c r="AD932" s="266" t="e">
        <f>'Déscriptions des trades'!CK932-AC932</f>
        <v>#DIV/0!</v>
      </c>
      <c r="AE932" s="389"/>
      <c r="AF932" s="399">
        <v>928</v>
      </c>
      <c r="AG932" s="389"/>
      <c r="AH932" s="20"/>
      <c r="AI932" s="303"/>
      <c r="AJ932" s="307"/>
      <c r="AK932" s="161"/>
      <c r="AL932" s="305"/>
      <c r="AM932" s="305"/>
      <c r="AN932" s="162"/>
      <c r="AO932" s="439"/>
      <c r="AP932" s="162"/>
      <c r="AQ932" s="113"/>
      <c r="AR932" s="113"/>
      <c r="AS932" s="384"/>
      <c r="AT932" s="306"/>
      <c r="AU932" s="306"/>
      <c r="AV932" s="160"/>
      <c r="AW932" s="158"/>
      <c r="AX932" s="385"/>
      <c r="AY932" s="453"/>
      <c r="AZ932" s="165"/>
      <c r="BA932" s="301"/>
      <c r="BB932" s="165"/>
      <c r="BC932" s="301"/>
      <c r="BD932" s="165"/>
      <c r="BE932" s="302"/>
      <c r="BF932" s="302"/>
      <c r="BG932" s="165"/>
      <c r="BH932" s="303"/>
      <c r="BI932" s="165"/>
      <c r="BJ932" s="304"/>
      <c r="BK932" s="394"/>
      <c r="BL932" s="302"/>
      <c r="BM932" s="302"/>
      <c r="BN932" s="394"/>
      <c r="BO932" s="302"/>
      <c r="BP932" s="13"/>
      <c r="BQ932" s="302"/>
      <c r="BR932" s="13"/>
      <c r="BS932" s="302"/>
      <c r="BT932" s="13"/>
      <c r="BU932" s="302"/>
      <c r="BV932" s="386"/>
      <c r="BW932" s="303"/>
      <c r="BX932" s="303"/>
      <c r="BY932" s="302"/>
      <c r="BZ932" s="302"/>
      <c r="CA932" s="387"/>
      <c r="CB932" s="395"/>
      <c r="CC932" s="12"/>
      <c r="CD932" s="304"/>
      <c r="CE932" s="14"/>
      <c r="CF932" s="395"/>
      <c r="CG932" s="397"/>
      <c r="CH932" s="300">
        <f t="shared" si="369"/>
        <v>0</v>
      </c>
      <c r="CI932" s="26"/>
      <c r="CJ932" s="17">
        <f t="shared" si="366"/>
        <v>0</v>
      </c>
      <c r="CK932" s="18">
        <f t="shared" si="377"/>
        <v>12.89</v>
      </c>
      <c r="CM932" s="164"/>
      <c r="CN932" s="302"/>
      <c r="CO932" s="13">
        <f t="shared" si="370"/>
        <v>0</v>
      </c>
      <c r="CP932" s="302"/>
      <c r="CQ932" s="13">
        <f t="shared" si="371"/>
        <v>0</v>
      </c>
      <c r="CR932" s="302"/>
      <c r="CS932" s="13">
        <f t="shared" si="372"/>
        <v>0</v>
      </c>
      <c r="CT932" s="302"/>
      <c r="CU932" s="13">
        <f t="shared" si="367"/>
        <v>0</v>
      </c>
      <c r="CV932" s="302"/>
      <c r="CW932" s="13">
        <f t="shared" si="373"/>
        <v>0</v>
      </c>
      <c r="CX932" s="13">
        <f t="shared" si="374"/>
        <v>0</v>
      </c>
      <c r="CY932" s="251">
        <f t="shared" si="375"/>
        <v>0</v>
      </c>
      <c r="CZ932" s="13" t="s">
        <v>29</v>
      </c>
      <c r="DA932" s="13">
        <v>50</v>
      </c>
      <c r="DB932" s="22">
        <f t="shared" si="376"/>
        <v>0</v>
      </c>
      <c r="DD932" s="24"/>
      <c r="DF932" s="163"/>
      <c r="DH932" s="24"/>
      <c r="DI932" s="447"/>
      <c r="DJ932" s="163"/>
    </row>
    <row r="933" spans="1:114" s="7" customFormat="1">
      <c r="A933" s="277">
        <f t="shared" si="360"/>
        <v>50</v>
      </c>
      <c r="B933" s="21" t="e">
        <f>'Calculateur de trading'!I933/C933/W933</f>
        <v>#DIV/0!</v>
      </c>
      <c r="C933" s="278">
        <f t="shared" si="361"/>
        <v>10</v>
      </c>
      <c r="D933" s="278"/>
      <c r="E933" s="273">
        <f t="shared" si="362"/>
        <v>100</v>
      </c>
      <c r="F933" s="271">
        <f t="shared" si="354"/>
        <v>2</v>
      </c>
      <c r="G933" s="271" t="e">
        <f t="shared" si="355"/>
        <v>#DIV/0!</v>
      </c>
      <c r="H933" s="272">
        <f t="shared" si="356"/>
        <v>20</v>
      </c>
      <c r="I933" s="270"/>
      <c r="J933" s="273">
        <f t="shared" si="363"/>
        <v>200</v>
      </c>
      <c r="K933" s="271">
        <f t="shared" si="357"/>
        <v>4</v>
      </c>
      <c r="L933" s="271" t="e">
        <f t="shared" si="358"/>
        <v>#DIV/0!</v>
      </c>
      <c r="M933" s="272">
        <f t="shared" si="359"/>
        <v>40</v>
      </c>
      <c r="N933" s="389"/>
      <c r="O933" s="455" t="e">
        <f>(A933*B933*W933)+(B933*'Calculateur de trading'!H933)</f>
        <v>#DIV/0!</v>
      </c>
      <c r="P933" s="274" t="e">
        <f>O933/'Déscriptions des trades'!CK933</f>
        <v>#DIV/0!</v>
      </c>
      <c r="Q933" s="456" t="e">
        <f>'Déscriptions des trades'!CK933-O933</f>
        <v>#DIV/0!</v>
      </c>
      <c r="R933" s="466" t="e">
        <f t="shared" si="364"/>
        <v>#DIV/0!</v>
      </c>
      <c r="S933" s="389"/>
      <c r="T933" s="12"/>
      <c r="U933" s="25"/>
      <c r="V933" s="15"/>
      <c r="W933" s="490">
        <f t="shared" si="368"/>
        <v>0</v>
      </c>
      <c r="X933" s="21" t="e">
        <f>W933*U933/'Déscriptions des trades'!CK933*'Déscriptions des trades'!B933</f>
        <v>#DIV/0!</v>
      </c>
      <c r="Y933" s="459"/>
      <c r="Z933" s="389"/>
      <c r="AA933" s="23">
        <f t="shared" si="365"/>
        <v>0.1</v>
      </c>
      <c r="AB933" s="17" t="e">
        <f>(AA933*'Déscriptions des trades'!U933*'Déscriptions des trades'!B933/'Déscriptions des trades'!CK933)*'Déscriptions des trades'!W933</f>
        <v>#DIV/0!</v>
      </c>
      <c r="AC933" s="265" t="e">
        <f>AB933*'Déscriptions des trades'!CK933</f>
        <v>#DIV/0!</v>
      </c>
      <c r="AD933" s="266" t="e">
        <f>'Déscriptions des trades'!CK933-AC933</f>
        <v>#DIV/0!</v>
      </c>
      <c r="AE933" s="389"/>
      <c r="AF933" s="399">
        <v>929</v>
      </c>
      <c r="AG933" s="389"/>
      <c r="AH933" s="20"/>
      <c r="AI933" s="303"/>
      <c r="AJ933" s="307"/>
      <c r="AK933" s="161"/>
      <c r="AL933" s="305"/>
      <c r="AM933" s="305"/>
      <c r="AN933" s="162"/>
      <c r="AO933" s="439"/>
      <c r="AP933" s="162"/>
      <c r="AQ933" s="113"/>
      <c r="AR933" s="113"/>
      <c r="AS933" s="384"/>
      <c r="AT933" s="306"/>
      <c r="AU933" s="306"/>
      <c r="AV933" s="160"/>
      <c r="AW933" s="158"/>
      <c r="AX933" s="385"/>
      <c r="AY933" s="453"/>
      <c r="AZ933" s="165"/>
      <c r="BA933" s="301"/>
      <c r="BB933" s="165"/>
      <c r="BC933" s="301"/>
      <c r="BD933" s="165"/>
      <c r="BE933" s="302"/>
      <c r="BF933" s="302"/>
      <c r="BG933" s="165"/>
      <c r="BH933" s="303"/>
      <c r="BI933" s="165"/>
      <c r="BJ933" s="304"/>
      <c r="BK933" s="394"/>
      <c r="BL933" s="302"/>
      <c r="BM933" s="302"/>
      <c r="BN933" s="394"/>
      <c r="BO933" s="302"/>
      <c r="BP933" s="13"/>
      <c r="BQ933" s="302"/>
      <c r="BR933" s="13"/>
      <c r="BS933" s="302"/>
      <c r="BT933" s="13"/>
      <c r="BU933" s="302"/>
      <c r="BV933" s="386"/>
      <c r="BW933" s="303"/>
      <c r="BX933" s="303"/>
      <c r="BY933" s="302"/>
      <c r="BZ933" s="302"/>
      <c r="CA933" s="387"/>
      <c r="CB933" s="395"/>
      <c r="CC933" s="12"/>
      <c r="CD933" s="304"/>
      <c r="CE933" s="14"/>
      <c r="CF933" s="395"/>
      <c r="CG933" s="397"/>
      <c r="CH933" s="300">
        <f t="shared" si="369"/>
        <v>0</v>
      </c>
      <c r="CI933" s="26"/>
      <c r="CJ933" s="17">
        <f t="shared" si="366"/>
        <v>0</v>
      </c>
      <c r="CK933" s="18">
        <f t="shared" si="377"/>
        <v>12.89</v>
      </c>
      <c r="CM933" s="164"/>
      <c r="CN933" s="302"/>
      <c r="CO933" s="13">
        <f t="shared" si="370"/>
        <v>0</v>
      </c>
      <c r="CP933" s="302"/>
      <c r="CQ933" s="13">
        <f t="shared" si="371"/>
        <v>0</v>
      </c>
      <c r="CR933" s="302"/>
      <c r="CS933" s="13">
        <f t="shared" si="372"/>
        <v>0</v>
      </c>
      <c r="CT933" s="302"/>
      <c r="CU933" s="13">
        <f t="shared" si="367"/>
        <v>0</v>
      </c>
      <c r="CV933" s="302"/>
      <c r="CW933" s="13">
        <f t="shared" si="373"/>
        <v>0</v>
      </c>
      <c r="CX933" s="13">
        <f t="shared" si="374"/>
        <v>0</v>
      </c>
      <c r="CY933" s="251">
        <f t="shared" si="375"/>
        <v>0</v>
      </c>
      <c r="CZ933" s="13" t="s">
        <v>29</v>
      </c>
      <c r="DA933" s="13">
        <v>50</v>
      </c>
      <c r="DB933" s="22">
        <f t="shared" si="376"/>
        <v>0</v>
      </c>
      <c r="DD933" s="24"/>
      <c r="DF933" s="163"/>
      <c r="DH933" s="24"/>
      <c r="DI933" s="447"/>
      <c r="DJ933" s="163"/>
    </row>
    <row r="934" spans="1:114" s="7" customFormat="1">
      <c r="A934" s="277">
        <f t="shared" si="360"/>
        <v>50</v>
      </c>
      <c r="B934" s="21" t="e">
        <f>'Calculateur de trading'!I934/C934/W934</f>
        <v>#DIV/0!</v>
      </c>
      <c r="C934" s="278">
        <f t="shared" si="361"/>
        <v>10</v>
      </c>
      <c r="D934" s="426"/>
      <c r="E934" s="273">
        <f t="shared" si="362"/>
        <v>100</v>
      </c>
      <c r="F934" s="271">
        <f t="shared" si="354"/>
        <v>2</v>
      </c>
      <c r="G934" s="271" t="e">
        <f t="shared" si="355"/>
        <v>#DIV/0!</v>
      </c>
      <c r="H934" s="272">
        <f t="shared" si="356"/>
        <v>20</v>
      </c>
      <c r="I934" s="270"/>
      <c r="J934" s="273">
        <f t="shared" si="363"/>
        <v>200</v>
      </c>
      <c r="K934" s="271">
        <f t="shared" si="357"/>
        <v>4</v>
      </c>
      <c r="L934" s="271" t="e">
        <f t="shared" si="358"/>
        <v>#DIV/0!</v>
      </c>
      <c r="M934" s="272">
        <f t="shared" si="359"/>
        <v>40</v>
      </c>
      <c r="N934" s="389"/>
      <c r="O934" s="455" t="e">
        <f>(A934*B934*W934)+(B934*'Calculateur de trading'!H934)</f>
        <v>#DIV/0!</v>
      </c>
      <c r="P934" s="274" t="e">
        <f>O934/'Déscriptions des trades'!CK934</f>
        <v>#DIV/0!</v>
      </c>
      <c r="Q934" s="456" t="e">
        <f>'Déscriptions des trades'!CK934-O934</f>
        <v>#DIV/0!</v>
      </c>
      <c r="R934" s="466" t="e">
        <f t="shared" si="364"/>
        <v>#DIV/0!</v>
      </c>
      <c r="S934" s="389"/>
      <c r="T934" s="12"/>
      <c r="U934" s="25"/>
      <c r="V934" s="15"/>
      <c r="W934" s="490">
        <f t="shared" si="368"/>
        <v>0</v>
      </c>
      <c r="X934" s="21" t="e">
        <f>W934*U934/'Déscriptions des trades'!CK934*'Déscriptions des trades'!B934</f>
        <v>#DIV/0!</v>
      </c>
      <c r="Y934" s="459"/>
      <c r="Z934" s="389"/>
      <c r="AA934" s="23">
        <f t="shared" si="365"/>
        <v>0.1</v>
      </c>
      <c r="AB934" s="17" t="e">
        <f>(AA934*'Déscriptions des trades'!U934*'Déscriptions des trades'!B934/'Déscriptions des trades'!CK934)*'Déscriptions des trades'!W934</f>
        <v>#DIV/0!</v>
      </c>
      <c r="AC934" s="265" t="e">
        <f>AB934*'Déscriptions des trades'!CK934</f>
        <v>#DIV/0!</v>
      </c>
      <c r="AD934" s="266" t="e">
        <f>'Déscriptions des trades'!CK934-AC934</f>
        <v>#DIV/0!</v>
      </c>
      <c r="AE934" s="389"/>
      <c r="AF934" s="399">
        <v>930</v>
      </c>
      <c r="AG934" s="389"/>
      <c r="AH934" s="20"/>
      <c r="AI934" s="303"/>
      <c r="AJ934" s="307"/>
      <c r="AK934" s="161"/>
      <c r="AL934" s="305"/>
      <c r="AM934" s="305"/>
      <c r="AN934" s="162"/>
      <c r="AO934" s="439"/>
      <c r="AP934" s="162"/>
      <c r="AQ934" s="113"/>
      <c r="AR934" s="113"/>
      <c r="AS934" s="384"/>
      <c r="AT934" s="306"/>
      <c r="AU934" s="306"/>
      <c r="AV934" s="160"/>
      <c r="AW934" s="158"/>
      <c r="AX934" s="385"/>
      <c r="AY934" s="453"/>
      <c r="AZ934" s="165"/>
      <c r="BA934" s="301"/>
      <c r="BB934" s="165"/>
      <c r="BC934" s="301"/>
      <c r="BD934" s="165"/>
      <c r="BE934" s="302"/>
      <c r="BF934" s="302"/>
      <c r="BG934" s="165"/>
      <c r="BH934" s="303"/>
      <c r="BI934" s="165"/>
      <c r="BJ934" s="304"/>
      <c r="BK934" s="394"/>
      <c r="BL934" s="302"/>
      <c r="BM934" s="302"/>
      <c r="BN934" s="394"/>
      <c r="BO934" s="302"/>
      <c r="BP934" s="13"/>
      <c r="BQ934" s="302"/>
      <c r="BR934" s="13"/>
      <c r="BS934" s="302"/>
      <c r="BT934" s="13"/>
      <c r="BU934" s="302"/>
      <c r="BV934" s="386"/>
      <c r="BW934" s="303"/>
      <c r="BX934" s="303"/>
      <c r="BY934" s="302"/>
      <c r="BZ934" s="302"/>
      <c r="CA934" s="387"/>
      <c r="CB934" s="395"/>
      <c r="CC934" s="12"/>
      <c r="CD934" s="304"/>
      <c r="CE934" s="14"/>
      <c r="CF934" s="395"/>
      <c r="CG934" s="397"/>
      <c r="CH934" s="300">
        <f t="shared" si="369"/>
        <v>0</v>
      </c>
      <c r="CI934" s="26"/>
      <c r="CJ934" s="17">
        <f t="shared" si="366"/>
        <v>0</v>
      </c>
      <c r="CK934" s="18">
        <f t="shared" si="377"/>
        <v>12.89</v>
      </c>
      <c r="CM934" s="164"/>
      <c r="CN934" s="302"/>
      <c r="CO934" s="13">
        <f t="shared" si="370"/>
        <v>0</v>
      </c>
      <c r="CP934" s="302"/>
      <c r="CQ934" s="13">
        <f t="shared" si="371"/>
        <v>0</v>
      </c>
      <c r="CR934" s="302"/>
      <c r="CS934" s="13">
        <f t="shared" si="372"/>
        <v>0</v>
      </c>
      <c r="CT934" s="302"/>
      <c r="CU934" s="13">
        <f t="shared" si="367"/>
        <v>0</v>
      </c>
      <c r="CV934" s="302"/>
      <c r="CW934" s="13">
        <f t="shared" si="373"/>
        <v>0</v>
      </c>
      <c r="CX934" s="13">
        <f t="shared" si="374"/>
        <v>0</v>
      </c>
      <c r="CY934" s="251">
        <f t="shared" si="375"/>
        <v>0</v>
      </c>
      <c r="CZ934" s="13" t="s">
        <v>29</v>
      </c>
      <c r="DA934" s="13">
        <v>50</v>
      </c>
      <c r="DB934" s="22">
        <f t="shared" si="376"/>
        <v>0</v>
      </c>
      <c r="DD934" s="24"/>
      <c r="DF934" s="163"/>
      <c r="DH934" s="24"/>
      <c r="DI934" s="447"/>
      <c r="DJ934" s="163"/>
    </row>
    <row r="935" spans="1:114" s="7" customFormat="1">
      <c r="A935" s="277">
        <f t="shared" si="360"/>
        <v>50</v>
      </c>
      <c r="B935" s="21" t="e">
        <f>'Calculateur de trading'!I935/C935/W935</f>
        <v>#DIV/0!</v>
      </c>
      <c r="C935" s="278">
        <f t="shared" si="361"/>
        <v>10</v>
      </c>
      <c r="D935" s="278"/>
      <c r="E935" s="273">
        <f t="shared" si="362"/>
        <v>100</v>
      </c>
      <c r="F935" s="271">
        <f t="shared" si="354"/>
        <v>2</v>
      </c>
      <c r="G935" s="271" t="e">
        <f t="shared" si="355"/>
        <v>#DIV/0!</v>
      </c>
      <c r="H935" s="272">
        <f t="shared" si="356"/>
        <v>20</v>
      </c>
      <c r="I935" s="270"/>
      <c r="J935" s="273">
        <f t="shared" si="363"/>
        <v>200</v>
      </c>
      <c r="K935" s="271">
        <f t="shared" si="357"/>
        <v>4</v>
      </c>
      <c r="L935" s="271" t="e">
        <f t="shared" si="358"/>
        <v>#DIV/0!</v>
      </c>
      <c r="M935" s="272">
        <f t="shared" si="359"/>
        <v>40</v>
      </c>
      <c r="N935" s="389"/>
      <c r="O935" s="455" t="e">
        <f>(A935*B935*W935)+(B935*'Calculateur de trading'!H935)</f>
        <v>#DIV/0!</v>
      </c>
      <c r="P935" s="274" t="e">
        <f>O935/'Déscriptions des trades'!CK935</f>
        <v>#DIV/0!</v>
      </c>
      <c r="Q935" s="456" t="e">
        <f>'Déscriptions des trades'!CK935-O935</f>
        <v>#DIV/0!</v>
      </c>
      <c r="R935" s="466" t="e">
        <f t="shared" si="364"/>
        <v>#DIV/0!</v>
      </c>
      <c r="S935" s="389"/>
      <c r="T935" s="12"/>
      <c r="U935" s="25"/>
      <c r="V935" s="15"/>
      <c r="W935" s="490">
        <f t="shared" si="368"/>
        <v>0</v>
      </c>
      <c r="X935" s="21" t="e">
        <f>W935*U935/'Déscriptions des trades'!CK935*'Déscriptions des trades'!B935</f>
        <v>#DIV/0!</v>
      </c>
      <c r="Y935" s="459"/>
      <c r="Z935" s="389"/>
      <c r="AA935" s="23">
        <f t="shared" si="365"/>
        <v>0.1</v>
      </c>
      <c r="AB935" s="17" t="e">
        <f>(AA935*'Déscriptions des trades'!U935*'Déscriptions des trades'!B935/'Déscriptions des trades'!CK935)*'Déscriptions des trades'!W935</f>
        <v>#DIV/0!</v>
      </c>
      <c r="AC935" s="265" t="e">
        <f>AB935*'Déscriptions des trades'!CK935</f>
        <v>#DIV/0!</v>
      </c>
      <c r="AD935" s="266" t="e">
        <f>'Déscriptions des trades'!CK935-AC935</f>
        <v>#DIV/0!</v>
      </c>
      <c r="AE935" s="389"/>
      <c r="AF935" s="399">
        <v>931</v>
      </c>
      <c r="AG935" s="389"/>
      <c r="AH935" s="20"/>
      <c r="AI935" s="303"/>
      <c r="AJ935" s="307"/>
      <c r="AK935" s="161"/>
      <c r="AL935" s="305"/>
      <c r="AM935" s="305"/>
      <c r="AN935" s="162"/>
      <c r="AO935" s="439"/>
      <c r="AP935" s="162"/>
      <c r="AQ935" s="113"/>
      <c r="AR935" s="113"/>
      <c r="AS935" s="384"/>
      <c r="AT935" s="306"/>
      <c r="AU935" s="306"/>
      <c r="AV935" s="160"/>
      <c r="AW935" s="158"/>
      <c r="AX935" s="385"/>
      <c r="AY935" s="453"/>
      <c r="AZ935" s="165"/>
      <c r="BA935" s="301"/>
      <c r="BB935" s="165"/>
      <c r="BC935" s="301"/>
      <c r="BD935" s="165"/>
      <c r="BE935" s="302"/>
      <c r="BF935" s="302"/>
      <c r="BG935" s="165"/>
      <c r="BH935" s="303"/>
      <c r="BI935" s="165"/>
      <c r="BJ935" s="304"/>
      <c r="BK935" s="394"/>
      <c r="BL935" s="302"/>
      <c r="BM935" s="302"/>
      <c r="BN935" s="394"/>
      <c r="BO935" s="302"/>
      <c r="BP935" s="13"/>
      <c r="BQ935" s="302"/>
      <c r="BR935" s="13"/>
      <c r="BS935" s="302"/>
      <c r="BT935" s="13"/>
      <c r="BU935" s="302"/>
      <c r="BV935" s="386"/>
      <c r="BW935" s="303"/>
      <c r="BX935" s="303"/>
      <c r="BY935" s="302"/>
      <c r="BZ935" s="302"/>
      <c r="CA935" s="387"/>
      <c r="CB935" s="395"/>
      <c r="CC935" s="12"/>
      <c r="CD935" s="304"/>
      <c r="CE935" s="14"/>
      <c r="CF935" s="395"/>
      <c r="CG935" s="397"/>
      <c r="CH935" s="300">
        <f t="shared" si="369"/>
        <v>0</v>
      </c>
      <c r="CI935" s="26"/>
      <c r="CJ935" s="17">
        <f t="shared" si="366"/>
        <v>0</v>
      </c>
      <c r="CK935" s="18">
        <f t="shared" si="377"/>
        <v>12.89</v>
      </c>
      <c r="CM935" s="164"/>
      <c r="CN935" s="302"/>
      <c r="CO935" s="13">
        <f t="shared" si="370"/>
        <v>0</v>
      </c>
      <c r="CP935" s="302"/>
      <c r="CQ935" s="13">
        <f t="shared" si="371"/>
        <v>0</v>
      </c>
      <c r="CR935" s="302"/>
      <c r="CS935" s="13">
        <f t="shared" si="372"/>
        <v>0</v>
      </c>
      <c r="CT935" s="302"/>
      <c r="CU935" s="13">
        <f t="shared" si="367"/>
        <v>0</v>
      </c>
      <c r="CV935" s="302"/>
      <c r="CW935" s="13">
        <f t="shared" si="373"/>
        <v>0</v>
      </c>
      <c r="CX935" s="13">
        <f t="shared" si="374"/>
        <v>0</v>
      </c>
      <c r="CY935" s="251">
        <f t="shared" si="375"/>
        <v>0</v>
      </c>
      <c r="CZ935" s="13" t="s">
        <v>29</v>
      </c>
      <c r="DA935" s="13">
        <v>50</v>
      </c>
      <c r="DB935" s="22">
        <f t="shared" si="376"/>
        <v>0</v>
      </c>
      <c r="DD935" s="24"/>
      <c r="DF935" s="163"/>
      <c r="DH935" s="24"/>
      <c r="DI935" s="447"/>
      <c r="DJ935" s="163"/>
    </row>
    <row r="936" spans="1:114" s="7" customFormat="1">
      <c r="A936" s="277">
        <f t="shared" si="360"/>
        <v>50</v>
      </c>
      <c r="B936" s="21" t="e">
        <f>'Calculateur de trading'!I936/C936/W936</f>
        <v>#DIV/0!</v>
      </c>
      <c r="C936" s="278">
        <f t="shared" si="361"/>
        <v>10</v>
      </c>
      <c r="D936" s="426"/>
      <c r="E936" s="273">
        <f t="shared" si="362"/>
        <v>100</v>
      </c>
      <c r="F936" s="271">
        <f t="shared" si="354"/>
        <v>2</v>
      </c>
      <c r="G936" s="271" t="e">
        <f t="shared" si="355"/>
        <v>#DIV/0!</v>
      </c>
      <c r="H936" s="272">
        <f t="shared" si="356"/>
        <v>20</v>
      </c>
      <c r="I936" s="270"/>
      <c r="J936" s="273">
        <f t="shared" si="363"/>
        <v>200</v>
      </c>
      <c r="K936" s="271">
        <f t="shared" si="357"/>
        <v>4</v>
      </c>
      <c r="L936" s="271" t="e">
        <f t="shared" si="358"/>
        <v>#DIV/0!</v>
      </c>
      <c r="M936" s="272">
        <f t="shared" si="359"/>
        <v>40</v>
      </c>
      <c r="N936" s="389"/>
      <c r="O936" s="455" t="e">
        <f>(A936*B936*W936)+(B936*'Calculateur de trading'!H936)</f>
        <v>#DIV/0!</v>
      </c>
      <c r="P936" s="274" t="e">
        <f>O936/'Déscriptions des trades'!CK936</f>
        <v>#DIV/0!</v>
      </c>
      <c r="Q936" s="456" t="e">
        <f>'Déscriptions des trades'!CK936-O936</f>
        <v>#DIV/0!</v>
      </c>
      <c r="R936" s="466" t="e">
        <f t="shared" si="364"/>
        <v>#DIV/0!</v>
      </c>
      <c r="S936" s="389"/>
      <c r="T936" s="12"/>
      <c r="U936" s="25"/>
      <c r="V936" s="15"/>
      <c r="W936" s="490">
        <f t="shared" si="368"/>
        <v>0</v>
      </c>
      <c r="X936" s="21" t="e">
        <f>W936*U936/'Déscriptions des trades'!CK936*'Déscriptions des trades'!B936</f>
        <v>#DIV/0!</v>
      </c>
      <c r="Y936" s="459"/>
      <c r="Z936" s="389"/>
      <c r="AA936" s="23">
        <f t="shared" si="365"/>
        <v>0.1</v>
      </c>
      <c r="AB936" s="17" t="e">
        <f>(AA936*'Déscriptions des trades'!U936*'Déscriptions des trades'!B936/'Déscriptions des trades'!CK936)*'Déscriptions des trades'!W936</f>
        <v>#DIV/0!</v>
      </c>
      <c r="AC936" s="265" t="e">
        <f>AB936*'Déscriptions des trades'!CK936</f>
        <v>#DIV/0!</v>
      </c>
      <c r="AD936" s="266" t="e">
        <f>'Déscriptions des trades'!CK936-AC936</f>
        <v>#DIV/0!</v>
      </c>
      <c r="AE936" s="389"/>
      <c r="AF936" s="399">
        <v>932</v>
      </c>
      <c r="AG936" s="389"/>
      <c r="AH936" s="20"/>
      <c r="AI936" s="303"/>
      <c r="AJ936" s="307"/>
      <c r="AK936" s="161"/>
      <c r="AL936" s="305"/>
      <c r="AM936" s="305"/>
      <c r="AN936" s="162"/>
      <c r="AO936" s="439"/>
      <c r="AP936" s="162"/>
      <c r="AQ936" s="113"/>
      <c r="AR936" s="113"/>
      <c r="AS936" s="384"/>
      <c r="AT936" s="306"/>
      <c r="AU936" s="306"/>
      <c r="AV936" s="160"/>
      <c r="AW936" s="158"/>
      <c r="AX936" s="385"/>
      <c r="AY936" s="453"/>
      <c r="AZ936" s="165"/>
      <c r="BA936" s="301"/>
      <c r="BB936" s="165"/>
      <c r="BC936" s="301"/>
      <c r="BD936" s="165"/>
      <c r="BE936" s="302"/>
      <c r="BF936" s="302"/>
      <c r="BG936" s="165"/>
      <c r="BH936" s="303"/>
      <c r="BI936" s="165"/>
      <c r="BJ936" s="304"/>
      <c r="BK936" s="394"/>
      <c r="BL936" s="302"/>
      <c r="BM936" s="302"/>
      <c r="BN936" s="394"/>
      <c r="BO936" s="302"/>
      <c r="BP936" s="13"/>
      <c r="BQ936" s="302"/>
      <c r="BR936" s="13"/>
      <c r="BS936" s="302"/>
      <c r="BT936" s="13"/>
      <c r="BU936" s="302"/>
      <c r="BV936" s="386"/>
      <c r="BW936" s="303"/>
      <c r="BX936" s="303"/>
      <c r="BY936" s="302"/>
      <c r="BZ936" s="302"/>
      <c r="CA936" s="387"/>
      <c r="CB936" s="395"/>
      <c r="CC936" s="12"/>
      <c r="CD936" s="304"/>
      <c r="CE936" s="14"/>
      <c r="CF936" s="395"/>
      <c r="CG936" s="397"/>
      <c r="CH936" s="300">
        <f t="shared" si="369"/>
        <v>0</v>
      </c>
      <c r="CI936" s="26"/>
      <c r="CJ936" s="17">
        <f t="shared" si="366"/>
        <v>0</v>
      </c>
      <c r="CK936" s="18">
        <f t="shared" si="377"/>
        <v>12.89</v>
      </c>
      <c r="CM936" s="164"/>
      <c r="CN936" s="302"/>
      <c r="CO936" s="13">
        <f t="shared" si="370"/>
        <v>0</v>
      </c>
      <c r="CP936" s="302"/>
      <c r="CQ936" s="13">
        <f t="shared" si="371"/>
        <v>0</v>
      </c>
      <c r="CR936" s="302"/>
      <c r="CS936" s="13">
        <f t="shared" si="372"/>
        <v>0</v>
      </c>
      <c r="CT936" s="302"/>
      <c r="CU936" s="13">
        <f t="shared" si="367"/>
        <v>0</v>
      </c>
      <c r="CV936" s="302"/>
      <c r="CW936" s="13">
        <f t="shared" si="373"/>
        <v>0</v>
      </c>
      <c r="CX936" s="13">
        <f t="shared" si="374"/>
        <v>0</v>
      </c>
      <c r="CY936" s="251">
        <f t="shared" si="375"/>
        <v>0</v>
      </c>
      <c r="CZ936" s="13" t="s">
        <v>29</v>
      </c>
      <c r="DA936" s="13">
        <v>50</v>
      </c>
      <c r="DB936" s="22">
        <f t="shared" si="376"/>
        <v>0</v>
      </c>
      <c r="DD936" s="24"/>
      <c r="DF936" s="163"/>
      <c r="DH936" s="24"/>
      <c r="DI936" s="447"/>
      <c r="DJ936" s="163"/>
    </row>
    <row r="937" spans="1:114" s="7" customFormat="1">
      <c r="A937" s="277">
        <f t="shared" si="360"/>
        <v>50</v>
      </c>
      <c r="B937" s="21" t="e">
        <f>'Calculateur de trading'!I937/C937/W937</f>
        <v>#DIV/0!</v>
      </c>
      <c r="C937" s="278">
        <f t="shared" si="361"/>
        <v>10</v>
      </c>
      <c r="D937" s="426"/>
      <c r="E937" s="273">
        <f t="shared" si="362"/>
        <v>100</v>
      </c>
      <c r="F937" s="271">
        <f t="shared" si="354"/>
        <v>2</v>
      </c>
      <c r="G937" s="271" t="e">
        <f t="shared" si="355"/>
        <v>#DIV/0!</v>
      </c>
      <c r="H937" s="272">
        <f t="shared" si="356"/>
        <v>20</v>
      </c>
      <c r="I937" s="270"/>
      <c r="J937" s="273">
        <f t="shared" si="363"/>
        <v>200</v>
      </c>
      <c r="K937" s="271">
        <f t="shared" si="357"/>
        <v>4</v>
      </c>
      <c r="L937" s="271" t="e">
        <f t="shared" si="358"/>
        <v>#DIV/0!</v>
      </c>
      <c r="M937" s="272">
        <f t="shared" si="359"/>
        <v>40</v>
      </c>
      <c r="N937" s="389"/>
      <c r="O937" s="455" t="e">
        <f>(A937*B937*W937)+(B937*'Calculateur de trading'!H937)</f>
        <v>#DIV/0!</v>
      </c>
      <c r="P937" s="274" t="e">
        <f>O937/'Déscriptions des trades'!CK937</f>
        <v>#DIV/0!</v>
      </c>
      <c r="Q937" s="456" t="e">
        <f>'Déscriptions des trades'!CK937-O937</f>
        <v>#DIV/0!</v>
      </c>
      <c r="R937" s="466" t="e">
        <f t="shared" si="364"/>
        <v>#DIV/0!</v>
      </c>
      <c r="S937" s="389"/>
      <c r="T937" s="12"/>
      <c r="U937" s="25"/>
      <c r="V937" s="15"/>
      <c r="W937" s="490">
        <f t="shared" si="368"/>
        <v>0</v>
      </c>
      <c r="X937" s="21" t="e">
        <f>W937*U937/'Déscriptions des trades'!CK937*'Déscriptions des trades'!B937</f>
        <v>#DIV/0!</v>
      </c>
      <c r="Y937" s="459"/>
      <c r="Z937" s="389"/>
      <c r="AA937" s="23">
        <f t="shared" si="365"/>
        <v>0.1</v>
      </c>
      <c r="AB937" s="17" t="e">
        <f>(AA937*'Déscriptions des trades'!U937*'Déscriptions des trades'!B937/'Déscriptions des trades'!CK937)*'Déscriptions des trades'!W937</f>
        <v>#DIV/0!</v>
      </c>
      <c r="AC937" s="265" t="e">
        <f>AB937*'Déscriptions des trades'!CK937</f>
        <v>#DIV/0!</v>
      </c>
      <c r="AD937" s="266" t="e">
        <f>'Déscriptions des trades'!CK937-AC937</f>
        <v>#DIV/0!</v>
      </c>
      <c r="AE937" s="389"/>
      <c r="AF937" s="399">
        <v>933</v>
      </c>
      <c r="AG937" s="389"/>
      <c r="AH937" s="20"/>
      <c r="AI937" s="303"/>
      <c r="AJ937" s="307"/>
      <c r="AK937" s="161"/>
      <c r="AL937" s="305"/>
      <c r="AM937" s="305"/>
      <c r="AN937" s="162"/>
      <c r="AO937" s="439"/>
      <c r="AP937" s="162"/>
      <c r="AQ937" s="113"/>
      <c r="AR937" s="113"/>
      <c r="AS937" s="384"/>
      <c r="AT937" s="306"/>
      <c r="AU937" s="306"/>
      <c r="AV937" s="160"/>
      <c r="AW937" s="158"/>
      <c r="AX937" s="385"/>
      <c r="AY937" s="453"/>
      <c r="AZ937" s="165"/>
      <c r="BA937" s="301"/>
      <c r="BB937" s="165"/>
      <c r="BC937" s="301"/>
      <c r="BD937" s="165"/>
      <c r="BE937" s="302"/>
      <c r="BF937" s="302"/>
      <c r="BG937" s="165"/>
      <c r="BH937" s="303"/>
      <c r="BI937" s="165"/>
      <c r="BJ937" s="304"/>
      <c r="BK937" s="394"/>
      <c r="BL937" s="302"/>
      <c r="BM937" s="302"/>
      <c r="BN937" s="394"/>
      <c r="BO937" s="302"/>
      <c r="BP937" s="13"/>
      <c r="BQ937" s="302"/>
      <c r="BR937" s="13"/>
      <c r="BS937" s="302"/>
      <c r="BT937" s="13"/>
      <c r="BU937" s="302"/>
      <c r="BV937" s="386"/>
      <c r="BW937" s="303"/>
      <c r="BX937" s="303"/>
      <c r="BY937" s="302"/>
      <c r="BZ937" s="302"/>
      <c r="CA937" s="387"/>
      <c r="CB937" s="395"/>
      <c r="CC937" s="12"/>
      <c r="CD937" s="304"/>
      <c r="CE937" s="14"/>
      <c r="CF937" s="395"/>
      <c r="CG937" s="397"/>
      <c r="CH937" s="300">
        <f t="shared" si="369"/>
        <v>0</v>
      </c>
      <c r="CI937" s="26"/>
      <c r="CJ937" s="17">
        <f t="shared" si="366"/>
        <v>0</v>
      </c>
      <c r="CK937" s="18">
        <f t="shared" si="377"/>
        <v>12.89</v>
      </c>
      <c r="CM937" s="164"/>
      <c r="CN937" s="302"/>
      <c r="CO937" s="13">
        <f t="shared" si="370"/>
        <v>0</v>
      </c>
      <c r="CP937" s="302"/>
      <c r="CQ937" s="13">
        <f t="shared" si="371"/>
        <v>0</v>
      </c>
      <c r="CR937" s="302"/>
      <c r="CS937" s="13">
        <f t="shared" si="372"/>
        <v>0</v>
      </c>
      <c r="CT937" s="302"/>
      <c r="CU937" s="13">
        <f t="shared" si="367"/>
        <v>0</v>
      </c>
      <c r="CV937" s="302"/>
      <c r="CW937" s="13">
        <f t="shared" si="373"/>
        <v>0</v>
      </c>
      <c r="CX937" s="13">
        <f t="shared" si="374"/>
        <v>0</v>
      </c>
      <c r="CY937" s="251">
        <f t="shared" si="375"/>
        <v>0</v>
      </c>
      <c r="CZ937" s="13" t="s">
        <v>29</v>
      </c>
      <c r="DA937" s="13">
        <v>50</v>
      </c>
      <c r="DB937" s="22">
        <f t="shared" si="376"/>
        <v>0</v>
      </c>
      <c r="DD937" s="24"/>
      <c r="DF937" s="163"/>
      <c r="DH937" s="24"/>
      <c r="DI937" s="447"/>
      <c r="DJ937" s="163"/>
    </row>
    <row r="938" spans="1:114" s="7" customFormat="1">
      <c r="A938" s="277">
        <f t="shared" si="360"/>
        <v>50</v>
      </c>
      <c r="B938" s="21" t="e">
        <f>'Calculateur de trading'!I938/C938/W938</f>
        <v>#DIV/0!</v>
      </c>
      <c r="C938" s="278">
        <f t="shared" si="361"/>
        <v>10</v>
      </c>
      <c r="D938" s="278"/>
      <c r="E938" s="273">
        <f t="shared" si="362"/>
        <v>100</v>
      </c>
      <c r="F938" s="271">
        <f t="shared" si="354"/>
        <v>2</v>
      </c>
      <c r="G938" s="271" t="e">
        <f t="shared" si="355"/>
        <v>#DIV/0!</v>
      </c>
      <c r="H938" s="272">
        <f t="shared" si="356"/>
        <v>20</v>
      </c>
      <c r="I938" s="270"/>
      <c r="J938" s="273">
        <f t="shared" si="363"/>
        <v>200</v>
      </c>
      <c r="K938" s="271">
        <f t="shared" si="357"/>
        <v>4</v>
      </c>
      <c r="L938" s="271" t="e">
        <f t="shared" si="358"/>
        <v>#DIV/0!</v>
      </c>
      <c r="M938" s="272">
        <f t="shared" si="359"/>
        <v>40</v>
      </c>
      <c r="N938" s="389"/>
      <c r="O938" s="455" t="e">
        <f>(A938*B938*W938)+(B938*'Calculateur de trading'!H938)</f>
        <v>#DIV/0!</v>
      </c>
      <c r="P938" s="274" t="e">
        <f>O938/'Déscriptions des trades'!CK938</f>
        <v>#DIV/0!</v>
      </c>
      <c r="Q938" s="456" t="e">
        <f>'Déscriptions des trades'!CK938-O938</f>
        <v>#DIV/0!</v>
      </c>
      <c r="R938" s="466" t="e">
        <f t="shared" si="364"/>
        <v>#DIV/0!</v>
      </c>
      <c r="S938" s="389"/>
      <c r="T938" s="12"/>
      <c r="U938" s="25"/>
      <c r="V938" s="15"/>
      <c r="W938" s="490">
        <f t="shared" si="368"/>
        <v>0</v>
      </c>
      <c r="X938" s="21" t="e">
        <f>W938*U938/'Déscriptions des trades'!CK938*'Déscriptions des trades'!B938</f>
        <v>#DIV/0!</v>
      </c>
      <c r="Y938" s="459"/>
      <c r="Z938" s="389"/>
      <c r="AA938" s="23">
        <f t="shared" si="365"/>
        <v>0.1</v>
      </c>
      <c r="AB938" s="17" t="e">
        <f>(AA938*'Déscriptions des trades'!U938*'Déscriptions des trades'!B938/'Déscriptions des trades'!CK938)*'Déscriptions des trades'!W938</f>
        <v>#DIV/0!</v>
      </c>
      <c r="AC938" s="265" t="e">
        <f>AB938*'Déscriptions des trades'!CK938</f>
        <v>#DIV/0!</v>
      </c>
      <c r="AD938" s="266" t="e">
        <f>'Déscriptions des trades'!CK938-AC938</f>
        <v>#DIV/0!</v>
      </c>
      <c r="AE938" s="389"/>
      <c r="AF938" s="399">
        <v>934</v>
      </c>
      <c r="AG938" s="389"/>
      <c r="AH938" s="20"/>
      <c r="AI938" s="303"/>
      <c r="AJ938" s="307"/>
      <c r="AK938" s="161"/>
      <c r="AL938" s="305"/>
      <c r="AM938" s="305"/>
      <c r="AN938" s="162"/>
      <c r="AO938" s="439"/>
      <c r="AP938" s="162"/>
      <c r="AQ938" s="113"/>
      <c r="AR938" s="113"/>
      <c r="AS938" s="384"/>
      <c r="AT938" s="306"/>
      <c r="AU938" s="306"/>
      <c r="AV938" s="160"/>
      <c r="AW938" s="158"/>
      <c r="AX938" s="385"/>
      <c r="AY938" s="453"/>
      <c r="AZ938" s="165"/>
      <c r="BA938" s="301"/>
      <c r="BB938" s="165"/>
      <c r="BC938" s="301"/>
      <c r="BD938" s="165"/>
      <c r="BE938" s="302"/>
      <c r="BF938" s="302"/>
      <c r="BG938" s="165"/>
      <c r="BH938" s="303"/>
      <c r="BI938" s="165"/>
      <c r="BJ938" s="304"/>
      <c r="BK938" s="394"/>
      <c r="BL938" s="302"/>
      <c r="BM938" s="302"/>
      <c r="BN938" s="394"/>
      <c r="BO938" s="302"/>
      <c r="BP938" s="13"/>
      <c r="BQ938" s="302"/>
      <c r="BR938" s="13"/>
      <c r="BS938" s="302"/>
      <c r="BT938" s="13"/>
      <c r="BU938" s="302"/>
      <c r="BV938" s="386"/>
      <c r="BW938" s="303"/>
      <c r="BX938" s="303"/>
      <c r="BY938" s="302"/>
      <c r="BZ938" s="302"/>
      <c r="CA938" s="387"/>
      <c r="CB938" s="395"/>
      <c r="CC938" s="12"/>
      <c r="CD938" s="304"/>
      <c r="CE938" s="14"/>
      <c r="CF938" s="395"/>
      <c r="CG938" s="397"/>
      <c r="CH938" s="300">
        <f t="shared" si="369"/>
        <v>0</v>
      </c>
      <c r="CI938" s="26"/>
      <c r="CJ938" s="17">
        <f t="shared" si="366"/>
        <v>0</v>
      </c>
      <c r="CK938" s="18">
        <f t="shared" si="377"/>
        <v>12.89</v>
      </c>
      <c r="CM938" s="164"/>
      <c r="CN938" s="302"/>
      <c r="CO938" s="13">
        <f t="shared" si="370"/>
        <v>0</v>
      </c>
      <c r="CP938" s="302"/>
      <c r="CQ938" s="13">
        <f t="shared" si="371"/>
        <v>0</v>
      </c>
      <c r="CR938" s="302"/>
      <c r="CS938" s="13">
        <f t="shared" si="372"/>
        <v>0</v>
      </c>
      <c r="CT938" s="302"/>
      <c r="CU938" s="13">
        <f t="shared" si="367"/>
        <v>0</v>
      </c>
      <c r="CV938" s="302"/>
      <c r="CW938" s="13">
        <f t="shared" si="373"/>
        <v>0</v>
      </c>
      <c r="CX938" s="13">
        <f t="shared" si="374"/>
        <v>0</v>
      </c>
      <c r="CY938" s="251">
        <f t="shared" si="375"/>
        <v>0</v>
      </c>
      <c r="CZ938" s="13" t="s">
        <v>29</v>
      </c>
      <c r="DA938" s="13">
        <v>50</v>
      </c>
      <c r="DB938" s="22">
        <f t="shared" si="376"/>
        <v>0</v>
      </c>
      <c r="DD938" s="24"/>
      <c r="DF938" s="163"/>
      <c r="DH938" s="24"/>
      <c r="DI938" s="447"/>
      <c r="DJ938" s="163"/>
    </row>
    <row r="939" spans="1:114" s="7" customFormat="1">
      <c r="A939" s="277">
        <f t="shared" si="360"/>
        <v>50</v>
      </c>
      <c r="B939" s="21" t="e">
        <f>'Calculateur de trading'!I939/C939/W939</f>
        <v>#DIV/0!</v>
      </c>
      <c r="C939" s="278">
        <f t="shared" si="361"/>
        <v>10</v>
      </c>
      <c r="D939" s="426"/>
      <c r="E939" s="273">
        <f t="shared" si="362"/>
        <v>100</v>
      </c>
      <c r="F939" s="271">
        <f t="shared" si="354"/>
        <v>2</v>
      </c>
      <c r="G939" s="271" t="e">
        <f t="shared" si="355"/>
        <v>#DIV/0!</v>
      </c>
      <c r="H939" s="272">
        <f t="shared" si="356"/>
        <v>20</v>
      </c>
      <c r="I939" s="270"/>
      <c r="J939" s="273">
        <f t="shared" si="363"/>
        <v>200</v>
      </c>
      <c r="K939" s="271">
        <f t="shared" si="357"/>
        <v>4</v>
      </c>
      <c r="L939" s="271" t="e">
        <f t="shared" si="358"/>
        <v>#DIV/0!</v>
      </c>
      <c r="M939" s="272">
        <f t="shared" si="359"/>
        <v>40</v>
      </c>
      <c r="N939" s="389"/>
      <c r="O939" s="455" t="e">
        <f>(A939*B939*W939)+(B939*'Calculateur de trading'!H939)</f>
        <v>#DIV/0!</v>
      </c>
      <c r="P939" s="274" t="e">
        <f>O939/'Déscriptions des trades'!CK939</f>
        <v>#DIV/0!</v>
      </c>
      <c r="Q939" s="456" t="e">
        <f>'Déscriptions des trades'!CK939-O939</f>
        <v>#DIV/0!</v>
      </c>
      <c r="R939" s="466" t="e">
        <f t="shared" si="364"/>
        <v>#DIV/0!</v>
      </c>
      <c r="S939" s="389"/>
      <c r="T939" s="12"/>
      <c r="U939" s="25"/>
      <c r="V939" s="15"/>
      <c r="W939" s="490">
        <f t="shared" si="368"/>
        <v>0</v>
      </c>
      <c r="X939" s="21" t="e">
        <f>W939*U939/'Déscriptions des trades'!CK939*'Déscriptions des trades'!B939</f>
        <v>#DIV/0!</v>
      </c>
      <c r="Y939" s="459"/>
      <c r="Z939" s="389"/>
      <c r="AA939" s="23">
        <f t="shared" si="365"/>
        <v>0.1</v>
      </c>
      <c r="AB939" s="17" t="e">
        <f>(AA939*'Déscriptions des trades'!U939*'Déscriptions des trades'!B939/'Déscriptions des trades'!CK939)*'Déscriptions des trades'!W939</f>
        <v>#DIV/0!</v>
      </c>
      <c r="AC939" s="265" t="e">
        <f>AB939*'Déscriptions des trades'!CK939</f>
        <v>#DIV/0!</v>
      </c>
      <c r="AD939" s="266" t="e">
        <f>'Déscriptions des trades'!CK939-AC939</f>
        <v>#DIV/0!</v>
      </c>
      <c r="AE939" s="389"/>
      <c r="AF939" s="399">
        <v>935</v>
      </c>
      <c r="AG939" s="389"/>
      <c r="AH939" s="20"/>
      <c r="AI939" s="303"/>
      <c r="AJ939" s="307"/>
      <c r="AK939" s="161"/>
      <c r="AL939" s="305"/>
      <c r="AM939" s="305"/>
      <c r="AN939" s="162"/>
      <c r="AO939" s="439"/>
      <c r="AP939" s="162"/>
      <c r="AQ939" s="113"/>
      <c r="AR939" s="113"/>
      <c r="AS939" s="384"/>
      <c r="AT939" s="306"/>
      <c r="AU939" s="306"/>
      <c r="AV939" s="160"/>
      <c r="AW939" s="158"/>
      <c r="AX939" s="385"/>
      <c r="AY939" s="453"/>
      <c r="AZ939" s="165"/>
      <c r="BA939" s="301"/>
      <c r="BB939" s="165"/>
      <c r="BC939" s="301"/>
      <c r="BD939" s="165"/>
      <c r="BE939" s="302"/>
      <c r="BF939" s="302"/>
      <c r="BG939" s="165"/>
      <c r="BH939" s="303"/>
      <c r="BI939" s="165"/>
      <c r="BJ939" s="304"/>
      <c r="BK939" s="394"/>
      <c r="BL939" s="302"/>
      <c r="BM939" s="302"/>
      <c r="BN939" s="394"/>
      <c r="BO939" s="302"/>
      <c r="BP939" s="13"/>
      <c r="BQ939" s="302"/>
      <c r="BR939" s="13"/>
      <c r="BS939" s="302"/>
      <c r="BT939" s="13"/>
      <c r="BU939" s="302"/>
      <c r="BV939" s="386"/>
      <c r="BW939" s="303"/>
      <c r="BX939" s="303"/>
      <c r="BY939" s="302"/>
      <c r="BZ939" s="302"/>
      <c r="CA939" s="387"/>
      <c r="CB939" s="395"/>
      <c r="CC939" s="12"/>
      <c r="CD939" s="304"/>
      <c r="CE939" s="14"/>
      <c r="CF939" s="395"/>
      <c r="CG939" s="397"/>
      <c r="CH939" s="300">
        <f t="shared" si="369"/>
        <v>0</v>
      </c>
      <c r="CI939" s="26"/>
      <c r="CJ939" s="17">
        <f t="shared" si="366"/>
        <v>0</v>
      </c>
      <c r="CK939" s="18">
        <f t="shared" si="377"/>
        <v>12.89</v>
      </c>
      <c r="CM939" s="164"/>
      <c r="CN939" s="302"/>
      <c r="CO939" s="13">
        <f t="shared" si="370"/>
        <v>0</v>
      </c>
      <c r="CP939" s="302"/>
      <c r="CQ939" s="13">
        <f t="shared" si="371"/>
        <v>0</v>
      </c>
      <c r="CR939" s="302"/>
      <c r="CS939" s="13">
        <f t="shared" si="372"/>
        <v>0</v>
      </c>
      <c r="CT939" s="302"/>
      <c r="CU939" s="13">
        <f t="shared" si="367"/>
        <v>0</v>
      </c>
      <c r="CV939" s="302"/>
      <c r="CW939" s="13">
        <f t="shared" si="373"/>
        <v>0</v>
      </c>
      <c r="CX939" s="13">
        <f t="shared" si="374"/>
        <v>0</v>
      </c>
      <c r="CY939" s="251">
        <f t="shared" si="375"/>
        <v>0</v>
      </c>
      <c r="CZ939" s="13" t="s">
        <v>29</v>
      </c>
      <c r="DA939" s="13">
        <v>50</v>
      </c>
      <c r="DB939" s="22">
        <f t="shared" si="376"/>
        <v>0</v>
      </c>
      <c r="DD939" s="24"/>
      <c r="DF939" s="163"/>
      <c r="DH939" s="24"/>
      <c r="DI939" s="447"/>
      <c r="DJ939" s="163"/>
    </row>
    <row r="940" spans="1:114" s="7" customFormat="1">
      <c r="A940" s="277">
        <f t="shared" si="360"/>
        <v>50</v>
      </c>
      <c r="B940" s="21" t="e">
        <f>'Calculateur de trading'!I940/C940/W940</f>
        <v>#DIV/0!</v>
      </c>
      <c r="C940" s="278">
        <f t="shared" si="361"/>
        <v>10</v>
      </c>
      <c r="D940" s="278"/>
      <c r="E940" s="273">
        <f t="shared" si="362"/>
        <v>100</v>
      </c>
      <c r="F940" s="271">
        <f t="shared" si="354"/>
        <v>2</v>
      </c>
      <c r="G940" s="271" t="e">
        <f t="shared" si="355"/>
        <v>#DIV/0!</v>
      </c>
      <c r="H940" s="272">
        <f t="shared" si="356"/>
        <v>20</v>
      </c>
      <c r="I940" s="270"/>
      <c r="J940" s="273">
        <f t="shared" si="363"/>
        <v>200</v>
      </c>
      <c r="K940" s="271">
        <f t="shared" si="357"/>
        <v>4</v>
      </c>
      <c r="L940" s="271" t="e">
        <f t="shared" si="358"/>
        <v>#DIV/0!</v>
      </c>
      <c r="M940" s="272">
        <f t="shared" si="359"/>
        <v>40</v>
      </c>
      <c r="N940" s="389"/>
      <c r="O940" s="455" t="e">
        <f>(A940*B940*W940)+(B940*'Calculateur de trading'!H940)</f>
        <v>#DIV/0!</v>
      </c>
      <c r="P940" s="274" t="e">
        <f>O940/'Déscriptions des trades'!CK940</f>
        <v>#DIV/0!</v>
      </c>
      <c r="Q940" s="456" t="e">
        <f>'Déscriptions des trades'!CK940-O940</f>
        <v>#DIV/0!</v>
      </c>
      <c r="R940" s="466" t="e">
        <f t="shared" si="364"/>
        <v>#DIV/0!</v>
      </c>
      <c r="S940" s="389"/>
      <c r="T940" s="12"/>
      <c r="U940" s="25"/>
      <c r="V940" s="15"/>
      <c r="W940" s="490">
        <f t="shared" si="368"/>
        <v>0</v>
      </c>
      <c r="X940" s="21" t="e">
        <f>W940*U940/'Déscriptions des trades'!CK940*'Déscriptions des trades'!B940</f>
        <v>#DIV/0!</v>
      </c>
      <c r="Y940" s="459"/>
      <c r="Z940" s="389"/>
      <c r="AA940" s="23">
        <f t="shared" si="365"/>
        <v>0.1</v>
      </c>
      <c r="AB940" s="17" t="e">
        <f>(AA940*'Déscriptions des trades'!U940*'Déscriptions des trades'!B940/'Déscriptions des trades'!CK940)*'Déscriptions des trades'!W940</f>
        <v>#DIV/0!</v>
      </c>
      <c r="AC940" s="265" t="e">
        <f>AB940*'Déscriptions des trades'!CK940</f>
        <v>#DIV/0!</v>
      </c>
      <c r="AD940" s="266" t="e">
        <f>'Déscriptions des trades'!CK940-AC940</f>
        <v>#DIV/0!</v>
      </c>
      <c r="AE940" s="389"/>
      <c r="AF940" s="399">
        <v>936</v>
      </c>
      <c r="AG940" s="389"/>
      <c r="AH940" s="20"/>
      <c r="AI940" s="303"/>
      <c r="AJ940" s="307"/>
      <c r="AK940" s="161"/>
      <c r="AL940" s="305"/>
      <c r="AM940" s="305"/>
      <c r="AN940" s="162"/>
      <c r="AO940" s="439"/>
      <c r="AP940" s="162"/>
      <c r="AQ940" s="113"/>
      <c r="AR940" s="113"/>
      <c r="AS940" s="384"/>
      <c r="AT940" s="306"/>
      <c r="AU940" s="306"/>
      <c r="AV940" s="160"/>
      <c r="AW940" s="158"/>
      <c r="AX940" s="385"/>
      <c r="AY940" s="453"/>
      <c r="AZ940" s="165"/>
      <c r="BA940" s="301"/>
      <c r="BB940" s="165"/>
      <c r="BC940" s="301"/>
      <c r="BD940" s="165"/>
      <c r="BE940" s="302"/>
      <c r="BF940" s="302"/>
      <c r="BG940" s="165"/>
      <c r="BH940" s="303"/>
      <c r="BI940" s="165"/>
      <c r="BJ940" s="304"/>
      <c r="BK940" s="394"/>
      <c r="BL940" s="302"/>
      <c r="BM940" s="302"/>
      <c r="BN940" s="394"/>
      <c r="BO940" s="302"/>
      <c r="BP940" s="13"/>
      <c r="BQ940" s="302"/>
      <c r="BR940" s="13"/>
      <c r="BS940" s="302"/>
      <c r="BT940" s="13"/>
      <c r="BU940" s="302"/>
      <c r="BV940" s="386"/>
      <c r="BW940" s="303"/>
      <c r="BX940" s="303"/>
      <c r="BY940" s="302"/>
      <c r="BZ940" s="302"/>
      <c r="CA940" s="387"/>
      <c r="CB940" s="395"/>
      <c r="CC940" s="12"/>
      <c r="CD940" s="304"/>
      <c r="CE940" s="14"/>
      <c r="CF940" s="395"/>
      <c r="CG940" s="397"/>
      <c r="CH940" s="300">
        <f t="shared" si="369"/>
        <v>0</v>
      </c>
      <c r="CI940" s="26"/>
      <c r="CJ940" s="17">
        <f t="shared" si="366"/>
        <v>0</v>
      </c>
      <c r="CK940" s="18">
        <f t="shared" si="377"/>
        <v>12.89</v>
      </c>
      <c r="CM940" s="164"/>
      <c r="CN940" s="302"/>
      <c r="CO940" s="13">
        <f t="shared" si="370"/>
        <v>0</v>
      </c>
      <c r="CP940" s="302"/>
      <c r="CQ940" s="13">
        <f t="shared" si="371"/>
        <v>0</v>
      </c>
      <c r="CR940" s="302"/>
      <c r="CS940" s="13">
        <f t="shared" si="372"/>
        <v>0</v>
      </c>
      <c r="CT940" s="302"/>
      <c r="CU940" s="13">
        <f t="shared" si="367"/>
        <v>0</v>
      </c>
      <c r="CV940" s="302"/>
      <c r="CW940" s="13">
        <f t="shared" si="373"/>
        <v>0</v>
      </c>
      <c r="CX940" s="13">
        <f t="shared" si="374"/>
        <v>0</v>
      </c>
      <c r="CY940" s="251">
        <f t="shared" si="375"/>
        <v>0</v>
      </c>
      <c r="CZ940" s="13" t="s">
        <v>29</v>
      </c>
      <c r="DA940" s="13">
        <v>50</v>
      </c>
      <c r="DB940" s="22">
        <f t="shared" si="376"/>
        <v>0</v>
      </c>
      <c r="DD940" s="24"/>
      <c r="DF940" s="163"/>
      <c r="DH940" s="24"/>
      <c r="DI940" s="447"/>
      <c r="DJ940" s="163"/>
    </row>
    <row r="941" spans="1:114" s="7" customFormat="1">
      <c r="A941" s="277">
        <f t="shared" si="360"/>
        <v>50</v>
      </c>
      <c r="B941" s="21" t="e">
        <f>'Calculateur de trading'!I941/C941/W941</f>
        <v>#DIV/0!</v>
      </c>
      <c r="C941" s="278">
        <f t="shared" si="361"/>
        <v>10</v>
      </c>
      <c r="D941" s="426"/>
      <c r="E941" s="273">
        <f t="shared" si="362"/>
        <v>100</v>
      </c>
      <c r="F941" s="271">
        <f t="shared" si="354"/>
        <v>2</v>
      </c>
      <c r="G941" s="271" t="e">
        <f t="shared" si="355"/>
        <v>#DIV/0!</v>
      </c>
      <c r="H941" s="272">
        <f t="shared" si="356"/>
        <v>20</v>
      </c>
      <c r="I941" s="270"/>
      <c r="J941" s="273">
        <f t="shared" si="363"/>
        <v>200</v>
      </c>
      <c r="K941" s="271">
        <f t="shared" si="357"/>
        <v>4</v>
      </c>
      <c r="L941" s="271" t="e">
        <f t="shared" si="358"/>
        <v>#DIV/0!</v>
      </c>
      <c r="M941" s="272">
        <f t="shared" si="359"/>
        <v>40</v>
      </c>
      <c r="N941" s="389"/>
      <c r="O941" s="455" t="e">
        <f>(A941*B941*W941)+(B941*'Calculateur de trading'!H941)</f>
        <v>#DIV/0!</v>
      </c>
      <c r="P941" s="274" t="e">
        <f>O941/'Déscriptions des trades'!CK941</f>
        <v>#DIV/0!</v>
      </c>
      <c r="Q941" s="456" t="e">
        <f>'Déscriptions des trades'!CK941-O941</f>
        <v>#DIV/0!</v>
      </c>
      <c r="R941" s="466" t="e">
        <f t="shared" si="364"/>
        <v>#DIV/0!</v>
      </c>
      <c r="S941" s="389"/>
      <c r="T941" s="12"/>
      <c r="U941" s="25"/>
      <c r="V941" s="15"/>
      <c r="W941" s="490">
        <f t="shared" si="368"/>
        <v>0</v>
      </c>
      <c r="X941" s="21" t="e">
        <f>W941*U941/'Déscriptions des trades'!CK941*'Déscriptions des trades'!B941</f>
        <v>#DIV/0!</v>
      </c>
      <c r="Y941" s="459"/>
      <c r="Z941" s="389"/>
      <c r="AA941" s="23">
        <f t="shared" si="365"/>
        <v>0.1</v>
      </c>
      <c r="AB941" s="17" t="e">
        <f>(AA941*'Déscriptions des trades'!U941*'Déscriptions des trades'!B941/'Déscriptions des trades'!CK941)*'Déscriptions des trades'!W941</f>
        <v>#DIV/0!</v>
      </c>
      <c r="AC941" s="265" t="e">
        <f>AB941*'Déscriptions des trades'!CK941</f>
        <v>#DIV/0!</v>
      </c>
      <c r="AD941" s="266" t="e">
        <f>'Déscriptions des trades'!CK941-AC941</f>
        <v>#DIV/0!</v>
      </c>
      <c r="AE941" s="389"/>
      <c r="AF941" s="399">
        <v>937</v>
      </c>
      <c r="AG941" s="389"/>
      <c r="AH941" s="20"/>
      <c r="AI941" s="303"/>
      <c r="AJ941" s="307"/>
      <c r="AK941" s="161"/>
      <c r="AL941" s="305"/>
      <c r="AM941" s="305"/>
      <c r="AN941" s="162"/>
      <c r="AO941" s="439"/>
      <c r="AP941" s="162"/>
      <c r="AQ941" s="113"/>
      <c r="AR941" s="113"/>
      <c r="AS941" s="384"/>
      <c r="AT941" s="306"/>
      <c r="AU941" s="306"/>
      <c r="AV941" s="160"/>
      <c r="AW941" s="158"/>
      <c r="AX941" s="385"/>
      <c r="AY941" s="453"/>
      <c r="AZ941" s="165"/>
      <c r="BA941" s="301"/>
      <c r="BB941" s="165"/>
      <c r="BC941" s="301"/>
      <c r="BD941" s="165"/>
      <c r="BE941" s="302"/>
      <c r="BF941" s="302"/>
      <c r="BG941" s="165"/>
      <c r="BH941" s="303"/>
      <c r="BI941" s="165"/>
      <c r="BJ941" s="304"/>
      <c r="BK941" s="394"/>
      <c r="BL941" s="302"/>
      <c r="BM941" s="302"/>
      <c r="BN941" s="394"/>
      <c r="BO941" s="302"/>
      <c r="BP941" s="13"/>
      <c r="BQ941" s="302"/>
      <c r="BR941" s="13"/>
      <c r="BS941" s="302"/>
      <c r="BT941" s="13"/>
      <c r="BU941" s="302"/>
      <c r="BV941" s="386"/>
      <c r="BW941" s="303"/>
      <c r="BX941" s="303"/>
      <c r="BY941" s="302"/>
      <c r="BZ941" s="302"/>
      <c r="CA941" s="387"/>
      <c r="CB941" s="395"/>
      <c r="CC941" s="12"/>
      <c r="CD941" s="304"/>
      <c r="CE941" s="14"/>
      <c r="CF941" s="395"/>
      <c r="CG941" s="397"/>
      <c r="CH941" s="300">
        <f t="shared" si="369"/>
        <v>0</v>
      </c>
      <c r="CI941" s="26"/>
      <c r="CJ941" s="17">
        <f t="shared" si="366"/>
        <v>0</v>
      </c>
      <c r="CK941" s="18">
        <f t="shared" si="377"/>
        <v>12.89</v>
      </c>
      <c r="CM941" s="164"/>
      <c r="CN941" s="302"/>
      <c r="CO941" s="13">
        <f t="shared" si="370"/>
        <v>0</v>
      </c>
      <c r="CP941" s="302"/>
      <c r="CQ941" s="13">
        <f t="shared" si="371"/>
        <v>0</v>
      </c>
      <c r="CR941" s="302"/>
      <c r="CS941" s="13">
        <f t="shared" si="372"/>
        <v>0</v>
      </c>
      <c r="CT941" s="302"/>
      <c r="CU941" s="13">
        <f t="shared" si="367"/>
        <v>0</v>
      </c>
      <c r="CV941" s="302"/>
      <c r="CW941" s="13">
        <f t="shared" si="373"/>
        <v>0</v>
      </c>
      <c r="CX941" s="13">
        <f t="shared" si="374"/>
        <v>0</v>
      </c>
      <c r="CY941" s="251">
        <f t="shared" si="375"/>
        <v>0</v>
      </c>
      <c r="CZ941" s="13" t="s">
        <v>29</v>
      </c>
      <c r="DA941" s="13">
        <v>50</v>
      </c>
      <c r="DB941" s="22">
        <f t="shared" si="376"/>
        <v>0</v>
      </c>
      <c r="DD941" s="24"/>
      <c r="DF941" s="163"/>
      <c r="DH941" s="24"/>
      <c r="DI941" s="447"/>
      <c r="DJ941" s="163"/>
    </row>
    <row r="942" spans="1:114" s="7" customFormat="1">
      <c r="A942" s="277">
        <f t="shared" si="360"/>
        <v>50</v>
      </c>
      <c r="B942" s="21" t="e">
        <f>'Calculateur de trading'!I942/C942/W942</f>
        <v>#DIV/0!</v>
      </c>
      <c r="C942" s="278">
        <f t="shared" si="361"/>
        <v>10</v>
      </c>
      <c r="D942" s="278"/>
      <c r="E942" s="273">
        <f t="shared" si="362"/>
        <v>100</v>
      </c>
      <c r="F942" s="271">
        <f t="shared" si="354"/>
        <v>2</v>
      </c>
      <c r="G942" s="271" t="e">
        <f t="shared" si="355"/>
        <v>#DIV/0!</v>
      </c>
      <c r="H942" s="272">
        <f t="shared" si="356"/>
        <v>20</v>
      </c>
      <c r="I942" s="270"/>
      <c r="J942" s="273">
        <f t="shared" si="363"/>
        <v>200</v>
      </c>
      <c r="K942" s="271">
        <f t="shared" si="357"/>
        <v>4</v>
      </c>
      <c r="L942" s="271" t="e">
        <f t="shared" si="358"/>
        <v>#DIV/0!</v>
      </c>
      <c r="M942" s="272">
        <f t="shared" si="359"/>
        <v>40</v>
      </c>
      <c r="N942" s="389"/>
      <c r="O942" s="455" t="e">
        <f>(A942*B942*W942)+(B942*'Calculateur de trading'!H942)</f>
        <v>#DIV/0!</v>
      </c>
      <c r="P942" s="274" t="e">
        <f>O942/'Déscriptions des trades'!CK942</f>
        <v>#DIV/0!</v>
      </c>
      <c r="Q942" s="456" t="e">
        <f>'Déscriptions des trades'!CK942-O942</f>
        <v>#DIV/0!</v>
      </c>
      <c r="R942" s="466" t="e">
        <f t="shared" si="364"/>
        <v>#DIV/0!</v>
      </c>
      <c r="S942" s="389"/>
      <c r="T942" s="12"/>
      <c r="U942" s="25"/>
      <c r="V942" s="15"/>
      <c r="W942" s="490">
        <f t="shared" si="368"/>
        <v>0</v>
      </c>
      <c r="X942" s="21" t="e">
        <f>W942*U942/'Déscriptions des trades'!CK942*'Déscriptions des trades'!B942</f>
        <v>#DIV/0!</v>
      </c>
      <c r="Y942" s="459"/>
      <c r="Z942" s="389"/>
      <c r="AA942" s="23">
        <f t="shared" si="365"/>
        <v>0.1</v>
      </c>
      <c r="AB942" s="17" t="e">
        <f>(AA942*'Déscriptions des trades'!U942*'Déscriptions des trades'!B942/'Déscriptions des trades'!CK942)*'Déscriptions des trades'!W942</f>
        <v>#DIV/0!</v>
      </c>
      <c r="AC942" s="265" t="e">
        <f>AB942*'Déscriptions des trades'!CK942</f>
        <v>#DIV/0!</v>
      </c>
      <c r="AD942" s="266" t="e">
        <f>'Déscriptions des trades'!CK942-AC942</f>
        <v>#DIV/0!</v>
      </c>
      <c r="AE942" s="389"/>
      <c r="AF942" s="399">
        <v>938</v>
      </c>
      <c r="AG942" s="389"/>
      <c r="AH942" s="20"/>
      <c r="AI942" s="303"/>
      <c r="AJ942" s="307"/>
      <c r="AK942" s="161"/>
      <c r="AL942" s="305"/>
      <c r="AM942" s="305"/>
      <c r="AN942" s="162"/>
      <c r="AO942" s="439"/>
      <c r="AP942" s="162"/>
      <c r="AQ942" s="113"/>
      <c r="AR942" s="113"/>
      <c r="AS942" s="384"/>
      <c r="AT942" s="306"/>
      <c r="AU942" s="306"/>
      <c r="AV942" s="160"/>
      <c r="AW942" s="158"/>
      <c r="AX942" s="385"/>
      <c r="AY942" s="453"/>
      <c r="AZ942" s="165"/>
      <c r="BA942" s="301"/>
      <c r="BB942" s="165"/>
      <c r="BC942" s="301"/>
      <c r="BD942" s="165"/>
      <c r="BE942" s="302"/>
      <c r="BF942" s="302"/>
      <c r="BG942" s="165"/>
      <c r="BH942" s="303"/>
      <c r="BI942" s="165"/>
      <c r="BJ942" s="304"/>
      <c r="BK942" s="394"/>
      <c r="BL942" s="302"/>
      <c r="BM942" s="302"/>
      <c r="BN942" s="394"/>
      <c r="BO942" s="302"/>
      <c r="BP942" s="13"/>
      <c r="BQ942" s="302"/>
      <c r="BR942" s="13"/>
      <c r="BS942" s="302"/>
      <c r="BT942" s="13"/>
      <c r="BU942" s="302"/>
      <c r="BV942" s="386"/>
      <c r="BW942" s="303"/>
      <c r="BX942" s="303"/>
      <c r="BY942" s="302"/>
      <c r="BZ942" s="302"/>
      <c r="CA942" s="387"/>
      <c r="CB942" s="395"/>
      <c r="CC942" s="12"/>
      <c r="CD942" s="304"/>
      <c r="CE942" s="14"/>
      <c r="CF942" s="395"/>
      <c r="CG942" s="397"/>
      <c r="CH942" s="300">
        <f t="shared" si="369"/>
        <v>0</v>
      </c>
      <c r="CI942" s="26"/>
      <c r="CJ942" s="17">
        <f t="shared" si="366"/>
        <v>0</v>
      </c>
      <c r="CK942" s="18">
        <f t="shared" si="377"/>
        <v>12.89</v>
      </c>
      <c r="CM942" s="164"/>
      <c r="CN942" s="302"/>
      <c r="CO942" s="13">
        <f t="shared" si="370"/>
        <v>0</v>
      </c>
      <c r="CP942" s="302"/>
      <c r="CQ942" s="13">
        <f t="shared" si="371"/>
        <v>0</v>
      </c>
      <c r="CR942" s="302"/>
      <c r="CS942" s="13">
        <f t="shared" si="372"/>
        <v>0</v>
      </c>
      <c r="CT942" s="302"/>
      <c r="CU942" s="13">
        <f t="shared" si="367"/>
        <v>0</v>
      </c>
      <c r="CV942" s="302"/>
      <c r="CW942" s="13">
        <f t="shared" si="373"/>
        <v>0</v>
      </c>
      <c r="CX942" s="13">
        <f t="shared" si="374"/>
        <v>0</v>
      </c>
      <c r="CY942" s="251">
        <f t="shared" si="375"/>
        <v>0</v>
      </c>
      <c r="CZ942" s="13" t="s">
        <v>29</v>
      </c>
      <c r="DA942" s="13">
        <v>50</v>
      </c>
      <c r="DB942" s="22">
        <f t="shared" si="376"/>
        <v>0</v>
      </c>
      <c r="DD942" s="24"/>
      <c r="DF942" s="163"/>
      <c r="DH942" s="24"/>
      <c r="DI942" s="447"/>
      <c r="DJ942" s="163"/>
    </row>
    <row r="943" spans="1:114" s="7" customFormat="1">
      <c r="A943" s="277">
        <f t="shared" si="360"/>
        <v>50</v>
      </c>
      <c r="B943" s="21" t="e">
        <f>'Calculateur de trading'!I943/C943/W943</f>
        <v>#DIV/0!</v>
      </c>
      <c r="C943" s="278">
        <f t="shared" si="361"/>
        <v>10</v>
      </c>
      <c r="D943" s="426"/>
      <c r="E943" s="273">
        <f t="shared" si="362"/>
        <v>100</v>
      </c>
      <c r="F943" s="271">
        <f t="shared" si="354"/>
        <v>2</v>
      </c>
      <c r="G943" s="271" t="e">
        <f t="shared" si="355"/>
        <v>#DIV/0!</v>
      </c>
      <c r="H943" s="272">
        <f t="shared" si="356"/>
        <v>20</v>
      </c>
      <c r="I943" s="270"/>
      <c r="J943" s="273">
        <f t="shared" si="363"/>
        <v>200</v>
      </c>
      <c r="K943" s="271">
        <f t="shared" si="357"/>
        <v>4</v>
      </c>
      <c r="L943" s="271" t="e">
        <f t="shared" si="358"/>
        <v>#DIV/0!</v>
      </c>
      <c r="M943" s="272">
        <f t="shared" si="359"/>
        <v>40</v>
      </c>
      <c r="N943" s="389"/>
      <c r="O943" s="455" t="e">
        <f>(A943*B943*W943)+(B943*'Calculateur de trading'!H943)</f>
        <v>#DIV/0!</v>
      </c>
      <c r="P943" s="274" t="e">
        <f>O943/'Déscriptions des trades'!CK943</f>
        <v>#DIV/0!</v>
      </c>
      <c r="Q943" s="456" t="e">
        <f>'Déscriptions des trades'!CK943-O943</f>
        <v>#DIV/0!</v>
      </c>
      <c r="R943" s="466" t="e">
        <f t="shared" si="364"/>
        <v>#DIV/0!</v>
      </c>
      <c r="S943" s="389"/>
      <c r="T943" s="12"/>
      <c r="U943" s="25"/>
      <c r="V943" s="15"/>
      <c r="W943" s="490">
        <f t="shared" si="368"/>
        <v>0</v>
      </c>
      <c r="X943" s="21" t="e">
        <f>W943*U943/'Déscriptions des trades'!CK943*'Déscriptions des trades'!B943</f>
        <v>#DIV/0!</v>
      </c>
      <c r="Y943" s="459"/>
      <c r="Z943" s="389"/>
      <c r="AA943" s="23">
        <f t="shared" si="365"/>
        <v>0.1</v>
      </c>
      <c r="AB943" s="17" t="e">
        <f>(AA943*'Déscriptions des trades'!U943*'Déscriptions des trades'!B943/'Déscriptions des trades'!CK943)*'Déscriptions des trades'!W943</f>
        <v>#DIV/0!</v>
      </c>
      <c r="AC943" s="265" t="e">
        <f>AB943*'Déscriptions des trades'!CK943</f>
        <v>#DIV/0!</v>
      </c>
      <c r="AD943" s="266" t="e">
        <f>'Déscriptions des trades'!CK943-AC943</f>
        <v>#DIV/0!</v>
      </c>
      <c r="AE943" s="389"/>
      <c r="AF943" s="399">
        <v>939</v>
      </c>
      <c r="AG943" s="389"/>
      <c r="AH943" s="20"/>
      <c r="AI943" s="303"/>
      <c r="AJ943" s="307"/>
      <c r="AK943" s="161"/>
      <c r="AL943" s="305"/>
      <c r="AM943" s="305"/>
      <c r="AN943" s="162"/>
      <c r="AO943" s="439"/>
      <c r="AP943" s="162"/>
      <c r="AQ943" s="113"/>
      <c r="AR943" s="113"/>
      <c r="AS943" s="384"/>
      <c r="AT943" s="306"/>
      <c r="AU943" s="306"/>
      <c r="AV943" s="160"/>
      <c r="AW943" s="158"/>
      <c r="AX943" s="385"/>
      <c r="AY943" s="453"/>
      <c r="AZ943" s="165"/>
      <c r="BA943" s="301"/>
      <c r="BB943" s="165"/>
      <c r="BC943" s="301"/>
      <c r="BD943" s="165"/>
      <c r="BE943" s="302"/>
      <c r="BF943" s="302"/>
      <c r="BG943" s="165"/>
      <c r="BH943" s="303"/>
      <c r="BI943" s="165"/>
      <c r="BJ943" s="304"/>
      <c r="BK943" s="394"/>
      <c r="BL943" s="302"/>
      <c r="BM943" s="302"/>
      <c r="BN943" s="394"/>
      <c r="BO943" s="302"/>
      <c r="BP943" s="13"/>
      <c r="BQ943" s="302"/>
      <c r="BR943" s="13"/>
      <c r="BS943" s="302"/>
      <c r="BT943" s="13"/>
      <c r="BU943" s="302"/>
      <c r="BV943" s="386"/>
      <c r="BW943" s="303"/>
      <c r="BX943" s="303"/>
      <c r="BY943" s="302"/>
      <c r="BZ943" s="302"/>
      <c r="CA943" s="387"/>
      <c r="CB943" s="395"/>
      <c r="CC943" s="12"/>
      <c r="CD943" s="304"/>
      <c r="CE943" s="14"/>
      <c r="CF943" s="395"/>
      <c r="CG943" s="397"/>
      <c r="CH943" s="300">
        <f t="shared" si="369"/>
        <v>0</v>
      </c>
      <c r="CI943" s="26"/>
      <c r="CJ943" s="17">
        <f t="shared" si="366"/>
        <v>0</v>
      </c>
      <c r="CK943" s="18">
        <f t="shared" si="377"/>
        <v>12.89</v>
      </c>
      <c r="CM943" s="164"/>
      <c r="CN943" s="302"/>
      <c r="CO943" s="13">
        <f t="shared" si="370"/>
        <v>0</v>
      </c>
      <c r="CP943" s="302"/>
      <c r="CQ943" s="13">
        <f t="shared" si="371"/>
        <v>0</v>
      </c>
      <c r="CR943" s="302"/>
      <c r="CS943" s="13">
        <f t="shared" si="372"/>
        <v>0</v>
      </c>
      <c r="CT943" s="302"/>
      <c r="CU943" s="13">
        <f t="shared" si="367"/>
        <v>0</v>
      </c>
      <c r="CV943" s="302"/>
      <c r="CW943" s="13">
        <f t="shared" si="373"/>
        <v>0</v>
      </c>
      <c r="CX943" s="13">
        <f t="shared" si="374"/>
        <v>0</v>
      </c>
      <c r="CY943" s="251">
        <f t="shared" si="375"/>
        <v>0</v>
      </c>
      <c r="CZ943" s="13" t="s">
        <v>29</v>
      </c>
      <c r="DA943" s="13">
        <v>50</v>
      </c>
      <c r="DB943" s="22">
        <f t="shared" si="376"/>
        <v>0</v>
      </c>
      <c r="DD943" s="24"/>
      <c r="DF943" s="163"/>
      <c r="DH943" s="24"/>
      <c r="DI943" s="447"/>
      <c r="DJ943" s="163"/>
    </row>
    <row r="944" spans="1:114" s="7" customFormat="1">
      <c r="A944" s="277">
        <f t="shared" si="360"/>
        <v>50</v>
      </c>
      <c r="B944" s="21" t="e">
        <f>'Calculateur de trading'!I944/C944/W944</f>
        <v>#DIV/0!</v>
      </c>
      <c r="C944" s="278">
        <f t="shared" si="361"/>
        <v>10</v>
      </c>
      <c r="D944" s="426"/>
      <c r="E944" s="273">
        <f t="shared" si="362"/>
        <v>100</v>
      </c>
      <c r="F944" s="271">
        <f t="shared" si="354"/>
        <v>2</v>
      </c>
      <c r="G944" s="271" t="e">
        <f t="shared" si="355"/>
        <v>#DIV/0!</v>
      </c>
      <c r="H944" s="272">
        <f t="shared" si="356"/>
        <v>20</v>
      </c>
      <c r="I944" s="270"/>
      <c r="J944" s="273">
        <f t="shared" si="363"/>
        <v>200</v>
      </c>
      <c r="K944" s="271">
        <f t="shared" si="357"/>
        <v>4</v>
      </c>
      <c r="L944" s="271" t="e">
        <f t="shared" si="358"/>
        <v>#DIV/0!</v>
      </c>
      <c r="M944" s="272">
        <f t="shared" si="359"/>
        <v>40</v>
      </c>
      <c r="N944" s="389"/>
      <c r="O944" s="455" t="e">
        <f>(A944*B944*W944)+(B944*'Calculateur de trading'!H944)</f>
        <v>#DIV/0!</v>
      </c>
      <c r="P944" s="274" t="e">
        <f>O944/'Déscriptions des trades'!CK944</f>
        <v>#DIV/0!</v>
      </c>
      <c r="Q944" s="456" t="e">
        <f>'Déscriptions des trades'!CK944-O944</f>
        <v>#DIV/0!</v>
      </c>
      <c r="R944" s="466" t="e">
        <f t="shared" si="364"/>
        <v>#DIV/0!</v>
      </c>
      <c r="S944" s="389"/>
      <c r="T944" s="12"/>
      <c r="U944" s="25"/>
      <c r="V944" s="15"/>
      <c r="W944" s="490">
        <f t="shared" si="368"/>
        <v>0</v>
      </c>
      <c r="X944" s="21" t="e">
        <f>W944*U944/'Déscriptions des trades'!CK944*'Déscriptions des trades'!B944</f>
        <v>#DIV/0!</v>
      </c>
      <c r="Y944" s="459"/>
      <c r="Z944" s="389"/>
      <c r="AA944" s="23">
        <f t="shared" si="365"/>
        <v>0.1</v>
      </c>
      <c r="AB944" s="17" t="e">
        <f>(AA944*'Déscriptions des trades'!U944*'Déscriptions des trades'!B944/'Déscriptions des trades'!CK944)*'Déscriptions des trades'!W944</f>
        <v>#DIV/0!</v>
      </c>
      <c r="AC944" s="265" t="e">
        <f>AB944*'Déscriptions des trades'!CK944</f>
        <v>#DIV/0!</v>
      </c>
      <c r="AD944" s="266" t="e">
        <f>'Déscriptions des trades'!CK944-AC944</f>
        <v>#DIV/0!</v>
      </c>
      <c r="AE944" s="389"/>
      <c r="AF944" s="399">
        <v>940</v>
      </c>
      <c r="AG944" s="389"/>
      <c r="AH944" s="20"/>
      <c r="AI944" s="303"/>
      <c r="AJ944" s="307"/>
      <c r="AK944" s="161"/>
      <c r="AL944" s="305"/>
      <c r="AM944" s="305"/>
      <c r="AN944" s="162"/>
      <c r="AO944" s="439"/>
      <c r="AP944" s="162"/>
      <c r="AQ944" s="113"/>
      <c r="AR944" s="113"/>
      <c r="AS944" s="384"/>
      <c r="AT944" s="306"/>
      <c r="AU944" s="306"/>
      <c r="AV944" s="160"/>
      <c r="AW944" s="158"/>
      <c r="AX944" s="385"/>
      <c r="AY944" s="453"/>
      <c r="AZ944" s="165"/>
      <c r="BA944" s="301"/>
      <c r="BB944" s="165"/>
      <c r="BC944" s="301"/>
      <c r="BD944" s="165"/>
      <c r="BE944" s="302"/>
      <c r="BF944" s="302"/>
      <c r="BG944" s="165"/>
      <c r="BH944" s="303"/>
      <c r="BI944" s="165"/>
      <c r="BJ944" s="304"/>
      <c r="BK944" s="394"/>
      <c r="BL944" s="302"/>
      <c r="BM944" s="302"/>
      <c r="BN944" s="394"/>
      <c r="BO944" s="302"/>
      <c r="BP944" s="13"/>
      <c r="BQ944" s="302"/>
      <c r="BR944" s="13"/>
      <c r="BS944" s="302"/>
      <c r="BT944" s="13"/>
      <c r="BU944" s="302"/>
      <c r="BV944" s="386"/>
      <c r="BW944" s="303"/>
      <c r="BX944" s="303"/>
      <c r="BY944" s="302"/>
      <c r="BZ944" s="302"/>
      <c r="CA944" s="387"/>
      <c r="CB944" s="395"/>
      <c r="CC944" s="12"/>
      <c r="CD944" s="304"/>
      <c r="CE944" s="14"/>
      <c r="CF944" s="395"/>
      <c r="CG944" s="397"/>
      <c r="CH944" s="300">
        <f t="shared" si="369"/>
        <v>0</v>
      </c>
      <c r="CI944" s="26"/>
      <c r="CJ944" s="17">
        <f t="shared" si="366"/>
        <v>0</v>
      </c>
      <c r="CK944" s="18">
        <f t="shared" si="377"/>
        <v>12.89</v>
      </c>
      <c r="CM944" s="164"/>
      <c r="CN944" s="302"/>
      <c r="CO944" s="13">
        <f t="shared" si="370"/>
        <v>0</v>
      </c>
      <c r="CP944" s="302"/>
      <c r="CQ944" s="13">
        <f t="shared" si="371"/>
        <v>0</v>
      </c>
      <c r="CR944" s="302"/>
      <c r="CS944" s="13">
        <f t="shared" si="372"/>
        <v>0</v>
      </c>
      <c r="CT944" s="302"/>
      <c r="CU944" s="13">
        <f t="shared" si="367"/>
        <v>0</v>
      </c>
      <c r="CV944" s="302"/>
      <c r="CW944" s="13">
        <f t="shared" si="373"/>
        <v>0</v>
      </c>
      <c r="CX944" s="13">
        <f t="shared" si="374"/>
        <v>0</v>
      </c>
      <c r="CY944" s="251">
        <f t="shared" si="375"/>
        <v>0</v>
      </c>
      <c r="CZ944" s="13" t="s">
        <v>29</v>
      </c>
      <c r="DA944" s="13">
        <v>50</v>
      </c>
      <c r="DB944" s="22">
        <f t="shared" si="376"/>
        <v>0</v>
      </c>
      <c r="DD944" s="24"/>
      <c r="DF944" s="163"/>
      <c r="DH944" s="24"/>
      <c r="DI944" s="447"/>
      <c r="DJ944" s="163"/>
    </row>
    <row r="945" spans="1:114" s="7" customFormat="1">
      <c r="A945" s="277">
        <f t="shared" si="360"/>
        <v>50</v>
      </c>
      <c r="B945" s="21" t="e">
        <f>'Calculateur de trading'!I945/C945/W945</f>
        <v>#DIV/0!</v>
      </c>
      <c r="C945" s="278">
        <f t="shared" si="361"/>
        <v>10</v>
      </c>
      <c r="D945" s="278"/>
      <c r="E945" s="273">
        <f t="shared" si="362"/>
        <v>100</v>
      </c>
      <c r="F945" s="271">
        <f t="shared" si="354"/>
        <v>2</v>
      </c>
      <c r="G945" s="271" t="e">
        <f t="shared" si="355"/>
        <v>#DIV/0!</v>
      </c>
      <c r="H945" s="272">
        <f t="shared" si="356"/>
        <v>20</v>
      </c>
      <c r="I945" s="270"/>
      <c r="J945" s="273">
        <f t="shared" si="363"/>
        <v>200</v>
      </c>
      <c r="K945" s="271">
        <f t="shared" si="357"/>
        <v>4</v>
      </c>
      <c r="L945" s="271" t="e">
        <f t="shared" si="358"/>
        <v>#DIV/0!</v>
      </c>
      <c r="M945" s="272">
        <f t="shared" si="359"/>
        <v>40</v>
      </c>
      <c r="N945" s="389"/>
      <c r="O945" s="455" t="e">
        <f>(A945*B945*W945)+(B945*'Calculateur de trading'!H945)</f>
        <v>#DIV/0!</v>
      </c>
      <c r="P945" s="274" t="e">
        <f>O945/'Déscriptions des trades'!CK945</f>
        <v>#DIV/0!</v>
      </c>
      <c r="Q945" s="456" t="e">
        <f>'Déscriptions des trades'!CK945-O945</f>
        <v>#DIV/0!</v>
      </c>
      <c r="R945" s="466" t="e">
        <f t="shared" si="364"/>
        <v>#DIV/0!</v>
      </c>
      <c r="S945" s="389"/>
      <c r="T945" s="12"/>
      <c r="U945" s="25"/>
      <c r="V945" s="15"/>
      <c r="W945" s="490">
        <f t="shared" si="368"/>
        <v>0</v>
      </c>
      <c r="X945" s="21" t="e">
        <f>W945*U945/'Déscriptions des trades'!CK945*'Déscriptions des trades'!B945</f>
        <v>#DIV/0!</v>
      </c>
      <c r="Y945" s="459"/>
      <c r="Z945" s="389"/>
      <c r="AA945" s="23">
        <f t="shared" si="365"/>
        <v>0.1</v>
      </c>
      <c r="AB945" s="17" t="e">
        <f>(AA945*'Déscriptions des trades'!U945*'Déscriptions des trades'!B945/'Déscriptions des trades'!CK945)*'Déscriptions des trades'!W945</f>
        <v>#DIV/0!</v>
      </c>
      <c r="AC945" s="265" t="e">
        <f>AB945*'Déscriptions des trades'!CK945</f>
        <v>#DIV/0!</v>
      </c>
      <c r="AD945" s="266" t="e">
        <f>'Déscriptions des trades'!CK945-AC945</f>
        <v>#DIV/0!</v>
      </c>
      <c r="AE945" s="389"/>
      <c r="AF945" s="399">
        <v>941</v>
      </c>
      <c r="AG945" s="389"/>
      <c r="AH945" s="20"/>
      <c r="AI945" s="303"/>
      <c r="AJ945" s="307"/>
      <c r="AK945" s="161"/>
      <c r="AL945" s="305"/>
      <c r="AM945" s="305"/>
      <c r="AN945" s="162"/>
      <c r="AO945" s="439"/>
      <c r="AP945" s="162"/>
      <c r="AQ945" s="113"/>
      <c r="AR945" s="113"/>
      <c r="AS945" s="384"/>
      <c r="AT945" s="306"/>
      <c r="AU945" s="306"/>
      <c r="AV945" s="160"/>
      <c r="AW945" s="158"/>
      <c r="AX945" s="385"/>
      <c r="AY945" s="453"/>
      <c r="AZ945" s="165"/>
      <c r="BA945" s="301"/>
      <c r="BB945" s="165"/>
      <c r="BC945" s="301"/>
      <c r="BD945" s="165"/>
      <c r="BE945" s="302"/>
      <c r="BF945" s="302"/>
      <c r="BG945" s="165"/>
      <c r="BH945" s="303"/>
      <c r="BI945" s="165"/>
      <c r="BJ945" s="304"/>
      <c r="BK945" s="394"/>
      <c r="BL945" s="302"/>
      <c r="BM945" s="302"/>
      <c r="BN945" s="394"/>
      <c r="BO945" s="302"/>
      <c r="BP945" s="13"/>
      <c r="BQ945" s="302"/>
      <c r="BR945" s="13"/>
      <c r="BS945" s="302"/>
      <c r="BT945" s="13"/>
      <c r="BU945" s="302"/>
      <c r="BV945" s="386"/>
      <c r="BW945" s="303"/>
      <c r="BX945" s="303"/>
      <c r="BY945" s="302"/>
      <c r="BZ945" s="302"/>
      <c r="CA945" s="387"/>
      <c r="CB945" s="395"/>
      <c r="CC945" s="12"/>
      <c r="CD945" s="304"/>
      <c r="CE945" s="14"/>
      <c r="CF945" s="395"/>
      <c r="CG945" s="397"/>
      <c r="CH945" s="300">
        <f t="shared" si="369"/>
        <v>0</v>
      </c>
      <c r="CI945" s="26"/>
      <c r="CJ945" s="17">
        <f t="shared" si="366"/>
        <v>0</v>
      </c>
      <c r="CK945" s="18">
        <f t="shared" si="377"/>
        <v>12.89</v>
      </c>
      <c r="CM945" s="164"/>
      <c r="CN945" s="302"/>
      <c r="CO945" s="13">
        <f t="shared" si="370"/>
        <v>0</v>
      </c>
      <c r="CP945" s="302"/>
      <c r="CQ945" s="13">
        <f t="shared" si="371"/>
        <v>0</v>
      </c>
      <c r="CR945" s="302"/>
      <c r="CS945" s="13">
        <f t="shared" si="372"/>
        <v>0</v>
      </c>
      <c r="CT945" s="302"/>
      <c r="CU945" s="13">
        <f t="shared" si="367"/>
        <v>0</v>
      </c>
      <c r="CV945" s="302"/>
      <c r="CW945" s="13">
        <f t="shared" si="373"/>
        <v>0</v>
      </c>
      <c r="CX945" s="13">
        <f t="shared" si="374"/>
        <v>0</v>
      </c>
      <c r="CY945" s="251">
        <f t="shared" si="375"/>
        <v>0</v>
      </c>
      <c r="CZ945" s="13" t="s">
        <v>29</v>
      </c>
      <c r="DA945" s="13">
        <v>50</v>
      </c>
      <c r="DB945" s="22">
        <f t="shared" si="376"/>
        <v>0</v>
      </c>
      <c r="DD945" s="24"/>
      <c r="DF945" s="163"/>
      <c r="DH945" s="24"/>
      <c r="DI945" s="447"/>
      <c r="DJ945" s="163"/>
    </row>
    <row r="946" spans="1:114" s="7" customFormat="1">
      <c r="A946" s="277">
        <f t="shared" si="360"/>
        <v>50</v>
      </c>
      <c r="B946" s="21" t="e">
        <f>'Calculateur de trading'!I946/C946/W946</f>
        <v>#DIV/0!</v>
      </c>
      <c r="C946" s="278">
        <f t="shared" si="361"/>
        <v>10</v>
      </c>
      <c r="D946" s="426"/>
      <c r="E946" s="273">
        <f t="shared" si="362"/>
        <v>100</v>
      </c>
      <c r="F946" s="271">
        <f t="shared" si="354"/>
        <v>2</v>
      </c>
      <c r="G946" s="271" t="e">
        <f t="shared" si="355"/>
        <v>#DIV/0!</v>
      </c>
      <c r="H946" s="272">
        <f t="shared" si="356"/>
        <v>20</v>
      </c>
      <c r="I946" s="270"/>
      <c r="J946" s="273">
        <f t="shared" si="363"/>
        <v>200</v>
      </c>
      <c r="K946" s="271">
        <f t="shared" si="357"/>
        <v>4</v>
      </c>
      <c r="L946" s="271" t="e">
        <f t="shared" si="358"/>
        <v>#DIV/0!</v>
      </c>
      <c r="M946" s="272">
        <f t="shared" si="359"/>
        <v>40</v>
      </c>
      <c r="N946" s="389"/>
      <c r="O946" s="455" t="e">
        <f>(A946*B946*W946)+(B946*'Calculateur de trading'!H946)</f>
        <v>#DIV/0!</v>
      </c>
      <c r="P946" s="274" t="e">
        <f>O946/'Déscriptions des trades'!CK946</f>
        <v>#DIV/0!</v>
      </c>
      <c r="Q946" s="456" t="e">
        <f>'Déscriptions des trades'!CK946-O946</f>
        <v>#DIV/0!</v>
      </c>
      <c r="R946" s="466" t="e">
        <f t="shared" si="364"/>
        <v>#DIV/0!</v>
      </c>
      <c r="S946" s="389"/>
      <c r="T946" s="12"/>
      <c r="U946" s="25"/>
      <c r="V946" s="15"/>
      <c r="W946" s="490">
        <f t="shared" si="368"/>
        <v>0</v>
      </c>
      <c r="X946" s="21" t="e">
        <f>W946*U946/'Déscriptions des trades'!CK946*'Déscriptions des trades'!B946</f>
        <v>#DIV/0!</v>
      </c>
      <c r="Y946" s="459"/>
      <c r="Z946" s="389"/>
      <c r="AA946" s="23">
        <f t="shared" si="365"/>
        <v>0.1</v>
      </c>
      <c r="AB946" s="17" t="e">
        <f>(AA946*'Déscriptions des trades'!U946*'Déscriptions des trades'!B946/'Déscriptions des trades'!CK946)*'Déscriptions des trades'!W946</f>
        <v>#DIV/0!</v>
      </c>
      <c r="AC946" s="265" t="e">
        <f>AB946*'Déscriptions des trades'!CK946</f>
        <v>#DIV/0!</v>
      </c>
      <c r="AD946" s="266" t="e">
        <f>'Déscriptions des trades'!CK946-AC946</f>
        <v>#DIV/0!</v>
      </c>
      <c r="AE946" s="389"/>
      <c r="AF946" s="399">
        <v>942</v>
      </c>
      <c r="AG946" s="389"/>
      <c r="AH946" s="20"/>
      <c r="AI946" s="303"/>
      <c r="AJ946" s="307"/>
      <c r="AK946" s="161"/>
      <c r="AL946" s="305"/>
      <c r="AM946" s="305"/>
      <c r="AN946" s="162"/>
      <c r="AO946" s="439"/>
      <c r="AP946" s="162"/>
      <c r="AQ946" s="113"/>
      <c r="AR946" s="113"/>
      <c r="AS946" s="384"/>
      <c r="AT946" s="306"/>
      <c r="AU946" s="306"/>
      <c r="AV946" s="160"/>
      <c r="AW946" s="158"/>
      <c r="AX946" s="385"/>
      <c r="AY946" s="453"/>
      <c r="AZ946" s="165"/>
      <c r="BA946" s="301"/>
      <c r="BB946" s="165"/>
      <c r="BC946" s="301"/>
      <c r="BD946" s="165"/>
      <c r="BE946" s="302"/>
      <c r="BF946" s="302"/>
      <c r="BG946" s="165"/>
      <c r="BH946" s="303"/>
      <c r="BI946" s="165"/>
      <c r="BJ946" s="304"/>
      <c r="BK946" s="394"/>
      <c r="BL946" s="302"/>
      <c r="BM946" s="302"/>
      <c r="BN946" s="394"/>
      <c r="BO946" s="302"/>
      <c r="BP946" s="13"/>
      <c r="BQ946" s="302"/>
      <c r="BR946" s="13"/>
      <c r="BS946" s="302"/>
      <c r="BT946" s="13"/>
      <c r="BU946" s="302"/>
      <c r="BV946" s="386"/>
      <c r="BW946" s="303"/>
      <c r="BX946" s="303"/>
      <c r="BY946" s="302"/>
      <c r="BZ946" s="302"/>
      <c r="CA946" s="387"/>
      <c r="CB946" s="395"/>
      <c r="CC946" s="12"/>
      <c r="CD946" s="304"/>
      <c r="CE946" s="14"/>
      <c r="CF946" s="395"/>
      <c r="CG946" s="397"/>
      <c r="CH946" s="300">
        <f t="shared" si="369"/>
        <v>0</v>
      </c>
      <c r="CI946" s="26"/>
      <c r="CJ946" s="17">
        <f t="shared" si="366"/>
        <v>0</v>
      </c>
      <c r="CK946" s="18">
        <f t="shared" si="377"/>
        <v>12.89</v>
      </c>
      <c r="CM946" s="164"/>
      <c r="CN946" s="302"/>
      <c r="CO946" s="13">
        <f t="shared" si="370"/>
        <v>0</v>
      </c>
      <c r="CP946" s="302"/>
      <c r="CQ946" s="13">
        <f t="shared" si="371"/>
        <v>0</v>
      </c>
      <c r="CR946" s="302"/>
      <c r="CS946" s="13">
        <f t="shared" si="372"/>
        <v>0</v>
      </c>
      <c r="CT946" s="302"/>
      <c r="CU946" s="13">
        <f t="shared" si="367"/>
        <v>0</v>
      </c>
      <c r="CV946" s="302"/>
      <c r="CW946" s="13">
        <f t="shared" si="373"/>
        <v>0</v>
      </c>
      <c r="CX946" s="13">
        <f t="shared" si="374"/>
        <v>0</v>
      </c>
      <c r="CY946" s="251">
        <f t="shared" si="375"/>
        <v>0</v>
      </c>
      <c r="CZ946" s="13" t="s">
        <v>29</v>
      </c>
      <c r="DA946" s="13">
        <v>50</v>
      </c>
      <c r="DB946" s="22">
        <f t="shared" si="376"/>
        <v>0</v>
      </c>
      <c r="DD946" s="24"/>
      <c r="DF946" s="163"/>
      <c r="DH946" s="24"/>
      <c r="DI946" s="447"/>
      <c r="DJ946" s="163"/>
    </row>
    <row r="947" spans="1:114" s="7" customFormat="1">
      <c r="A947" s="277">
        <f t="shared" si="360"/>
        <v>50</v>
      </c>
      <c r="B947" s="21" t="e">
        <f>'Calculateur de trading'!I947/C947/W947</f>
        <v>#DIV/0!</v>
      </c>
      <c r="C947" s="278">
        <f t="shared" si="361"/>
        <v>10</v>
      </c>
      <c r="D947" s="278"/>
      <c r="E947" s="273">
        <f t="shared" si="362"/>
        <v>100</v>
      </c>
      <c r="F947" s="271">
        <f t="shared" si="354"/>
        <v>2</v>
      </c>
      <c r="G947" s="271" t="e">
        <f t="shared" si="355"/>
        <v>#DIV/0!</v>
      </c>
      <c r="H947" s="272">
        <f t="shared" si="356"/>
        <v>20</v>
      </c>
      <c r="I947" s="270"/>
      <c r="J947" s="273">
        <f t="shared" si="363"/>
        <v>200</v>
      </c>
      <c r="K947" s="271">
        <f t="shared" si="357"/>
        <v>4</v>
      </c>
      <c r="L947" s="271" t="e">
        <f t="shared" si="358"/>
        <v>#DIV/0!</v>
      </c>
      <c r="M947" s="272">
        <f t="shared" si="359"/>
        <v>40</v>
      </c>
      <c r="N947" s="389"/>
      <c r="O947" s="455" t="e">
        <f>(A947*B947*W947)+(B947*'Calculateur de trading'!H947)</f>
        <v>#DIV/0!</v>
      </c>
      <c r="P947" s="274" t="e">
        <f>O947/'Déscriptions des trades'!CK947</f>
        <v>#DIV/0!</v>
      </c>
      <c r="Q947" s="456" t="e">
        <f>'Déscriptions des trades'!CK947-O947</f>
        <v>#DIV/0!</v>
      </c>
      <c r="R947" s="466" t="e">
        <f t="shared" si="364"/>
        <v>#DIV/0!</v>
      </c>
      <c r="S947" s="389"/>
      <c r="T947" s="12"/>
      <c r="U947" s="25"/>
      <c r="V947" s="15"/>
      <c r="W947" s="490">
        <f t="shared" si="368"/>
        <v>0</v>
      </c>
      <c r="X947" s="21" t="e">
        <f>W947*U947/'Déscriptions des trades'!CK947*'Déscriptions des trades'!B947</f>
        <v>#DIV/0!</v>
      </c>
      <c r="Y947" s="459"/>
      <c r="Z947" s="389"/>
      <c r="AA947" s="23">
        <f t="shared" si="365"/>
        <v>0.1</v>
      </c>
      <c r="AB947" s="17" t="e">
        <f>(AA947*'Déscriptions des trades'!U947*'Déscriptions des trades'!B947/'Déscriptions des trades'!CK947)*'Déscriptions des trades'!W947</f>
        <v>#DIV/0!</v>
      </c>
      <c r="AC947" s="265" t="e">
        <f>AB947*'Déscriptions des trades'!CK947</f>
        <v>#DIV/0!</v>
      </c>
      <c r="AD947" s="266" t="e">
        <f>'Déscriptions des trades'!CK947-AC947</f>
        <v>#DIV/0!</v>
      </c>
      <c r="AE947" s="389"/>
      <c r="AF947" s="399">
        <v>943</v>
      </c>
      <c r="AG947" s="389"/>
      <c r="AH947" s="20"/>
      <c r="AI947" s="303"/>
      <c r="AJ947" s="307"/>
      <c r="AK947" s="161"/>
      <c r="AL947" s="305"/>
      <c r="AM947" s="305"/>
      <c r="AN947" s="162"/>
      <c r="AO947" s="439"/>
      <c r="AP947" s="162"/>
      <c r="AQ947" s="113"/>
      <c r="AR947" s="113"/>
      <c r="AS947" s="384"/>
      <c r="AT947" s="306"/>
      <c r="AU947" s="306"/>
      <c r="AV947" s="160"/>
      <c r="AW947" s="158"/>
      <c r="AX947" s="385"/>
      <c r="AY947" s="453"/>
      <c r="AZ947" s="165"/>
      <c r="BA947" s="301"/>
      <c r="BB947" s="165"/>
      <c r="BC947" s="301"/>
      <c r="BD947" s="165"/>
      <c r="BE947" s="302"/>
      <c r="BF947" s="302"/>
      <c r="BG947" s="165"/>
      <c r="BH947" s="303"/>
      <c r="BI947" s="165"/>
      <c r="BJ947" s="304"/>
      <c r="BK947" s="394"/>
      <c r="BL947" s="302"/>
      <c r="BM947" s="302"/>
      <c r="BN947" s="394"/>
      <c r="BO947" s="302"/>
      <c r="BP947" s="13"/>
      <c r="BQ947" s="302"/>
      <c r="BR947" s="13"/>
      <c r="BS947" s="302"/>
      <c r="BT947" s="13"/>
      <c r="BU947" s="302"/>
      <c r="BV947" s="386"/>
      <c r="BW947" s="303"/>
      <c r="BX947" s="303"/>
      <c r="BY947" s="302"/>
      <c r="BZ947" s="302"/>
      <c r="CA947" s="387"/>
      <c r="CB947" s="395"/>
      <c r="CC947" s="12"/>
      <c r="CD947" s="304"/>
      <c r="CE947" s="14"/>
      <c r="CF947" s="395"/>
      <c r="CG947" s="397"/>
      <c r="CH947" s="300">
        <f t="shared" si="369"/>
        <v>0</v>
      </c>
      <c r="CI947" s="26"/>
      <c r="CJ947" s="17">
        <f t="shared" si="366"/>
        <v>0</v>
      </c>
      <c r="CK947" s="18">
        <f t="shared" si="377"/>
        <v>12.89</v>
      </c>
      <c r="CM947" s="164"/>
      <c r="CN947" s="302"/>
      <c r="CO947" s="13">
        <f t="shared" si="370"/>
        <v>0</v>
      </c>
      <c r="CP947" s="302"/>
      <c r="CQ947" s="13">
        <f t="shared" si="371"/>
        <v>0</v>
      </c>
      <c r="CR947" s="302"/>
      <c r="CS947" s="13">
        <f t="shared" si="372"/>
        <v>0</v>
      </c>
      <c r="CT947" s="302"/>
      <c r="CU947" s="13">
        <f t="shared" si="367"/>
        <v>0</v>
      </c>
      <c r="CV947" s="302"/>
      <c r="CW947" s="13">
        <f t="shared" si="373"/>
        <v>0</v>
      </c>
      <c r="CX947" s="13">
        <f t="shared" si="374"/>
        <v>0</v>
      </c>
      <c r="CY947" s="251">
        <f t="shared" si="375"/>
        <v>0</v>
      </c>
      <c r="CZ947" s="13" t="s">
        <v>29</v>
      </c>
      <c r="DA947" s="13">
        <v>50</v>
      </c>
      <c r="DB947" s="22">
        <f t="shared" si="376"/>
        <v>0</v>
      </c>
      <c r="DD947" s="24"/>
      <c r="DF947" s="163"/>
      <c r="DH947" s="24"/>
      <c r="DI947" s="447"/>
      <c r="DJ947" s="163"/>
    </row>
    <row r="948" spans="1:114" s="7" customFormat="1">
      <c r="A948" s="277">
        <f t="shared" si="360"/>
        <v>50</v>
      </c>
      <c r="B948" s="21" t="e">
        <f>'Calculateur de trading'!I948/C948/W948</f>
        <v>#DIV/0!</v>
      </c>
      <c r="C948" s="278">
        <f t="shared" si="361"/>
        <v>10</v>
      </c>
      <c r="D948" s="426"/>
      <c r="E948" s="273">
        <f t="shared" si="362"/>
        <v>100</v>
      </c>
      <c r="F948" s="271">
        <f t="shared" si="354"/>
        <v>2</v>
      </c>
      <c r="G948" s="271" t="e">
        <f t="shared" si="355"/>
        <v>#DIV/0!</v>
      </c>
      <c r="H948" s="272">
        <f t="shared" si="356"/>
        <v>20</v>
      </c>
      <c r="I948" s="270"/>
      <c r="J948" s="273">
        <f t="shared" si="363"/>
        <v>200</v>
      </c>
      <c r="K948" s="271">
        <f t="shared" si="357"/>
        <v>4</v>
      </c>
      <c r="L948" s="271" t="e">
        <f t="shared" si="358"/>
        <v>#DIV/0!</v>
      </c>
      <c r="M948" s="272">
        <f t="shared" si="359"/>
        <v>40</v>
      </c>
      <c r="N948" s="389"/>
      <c r="O948" s="455" t="e">
        <f>(A948*B948*W948)+(B948*'Calculateur de trading'!H948)</f>
        <v>#DIV/0!</v>
      </c>
      <c r="P948" s="274" t="e">
        <f>O948/'Déscriptions des trades'!CK948</f>
        <v>#DIV/0!</v>
      </c>
      <c r="Q948" s="456" t="e">
        <f>'Déscriptions des trades'!CK948-O948</f>
        <v>#DIV/0!</v>
      </c>
      <c r="R948" s="466" t="e">
        <f t="shared" si="364"/>
        <v>#DIV/0!</v>
      </c>
      <c r="S948" s="389"/>
      <c r="T948" s="12"/>
      <c r="U948" s="25"/>
      <c r="V948" s="15"/>
      <c r="W948" s="490">
        <f t="shared" si="368"/>
        <v>0</v>
      </c>
      <c r="X948" s="21" t="e">
        <f>W948*U948/'Déscriptions des trades'!CK948*'Déscriptions des trades'!B948</f>
        <v>#DIV/0!</v>
      </c>
      <c r="Y948" s="459"/>
      <c r="Z948" s="389"/>
      <c r="AA948" s="23">
        <f t="shared" si="365"/>
        <v>0.1</v>
      </c>
      <c r="AB948" s="17" t="e">
        <f>(AA948*'Déscriptions des trades'!U948*'Déscriptions des trades'!B948/'Déscriptions des trades'!CK948)*'Déscriptions des trades'!W948</f>
        <v>#DIV/0!</v>
      </c>
      <c r="AC948" s="265" t="e">
        <f>AB948*'Déscriptions des trades'!CK948</f>
        <v>#DIV/0!</v>
      </c>
      <c r="AD948" s="266" t="e">
        <f>'Déscriptions des trades'!CK948-AC948</f>
        <v>#DIV/0!</v>
      </c>
      <c r="AE948" s="389"/>
      <c r="AF948" s="399">
        <v>944</v>
      </c>
      <c r="AG948" s="389"/>
      <c r="AH948" s="20"/>
      <c r="AI948" s="303"/>
      <c r="AJ948" s="307"/>
      <c r="AK948" s="161"/>
      <c r="AL948" s="305"/>
      <c r="AM948" s="305"/>
      <c r="AN948" s="162"/>
      <c r="AO948" s="439"/>
      <c r="AP948" s="162"/>
      <c r="AQ948" s="113"/>
      <c r="AR948" s="113"/>
      <c r="AS948" s="384"/>
      <c r="AT948" s="306"/>
      <c r="AU948" s="306"/>
      <c r="AV948" s="160"/>
      <c r="AW948" s="158"/>
      <c r="AX948" s="385"/>
      <c r="AY948" s="453"/>
      <c r="AZ948" s="165"/>
      <c r="BA948" s="301"/>
      <c r="BB948" s="165"/>
      <c r="BC948" s="301"/>
      <c r="BD948" s="165"/>
      <c r="BE948" s="302"/>
      <c r="BF948" s="302"/>
      <c r="BG948" s="165"/>
      <c r="BH948" s="303"/>
      <c r="BI948" s="165"/>
      <c r="BJ948" s="304"/>
      <c r="BK948" s="394"/>
      <c r="BL948" s="302"/>
      <c r="BM948" s="302"/>
      <c r="BN948" s="394"/>
      <c r="BO948" s="302"/>
      <c r="BP948" s="13"/>
      <c r="BQ948" s="302"/>
      <c r="BR948" s="13"/>
      <c r="BS948" s="302"/>
      <c r="BT948" s="13"/>
      <c r="BU948" s="302"/>
      <c r="BV948" s="386"/>
      <c r="BW948" s="303"/>
      <c r="BX948" s="303"/>
      <c r="BY948" s="302"/>
      <c r="BZ948" s="302"/>
      <c r="CA948" s="387"/>
      <c r="CB948" s="395"/>
      <c r="CC948" s="12"/>
      <c r="CD948" s="304"/>
      <c r="CE948" s="14"/>
      <c r="CF948" s="395"/>
      <c r="CG948" s="397"/>
      <c r="CH948" s="300">
        <f t="shared" si="369"/>
        <v>0</v>
      </c>
      <c r="CI948" s="26"/>
      <c r="CJ948" s="17">
        <f t="shared" si="366"/>
        <v>0</v>
      </c>
      <c r="CK948" s="18">
        <f t="shared" si="377"/>
        <v>12.89</v>
      </c>
      <c r="CM948" s="164"/>
      <c r="CN948" s="302"/>
      <c r="CO948" s="13">
        <f t="shared" si="370"/>
        <v>0</v>
      </c>
      <c r="CP948" s="302"/>
      <c r="CQ948" s="13">
        <f t="shared" si="371"/>
        <v>0</v>
      </c>
      <c r="CR948" s="302"/>
      <c r="CS948" s="13">
        <f t="shared" si="372"/>
        <v>0</v>
      </c>
      <c r="CT948" s="302"/>
      <c r="CU948" s="13">
        <f t="shared" si="367"/>
        <v>0</v>
      </c>
      <c r="CV948" s="302"/>
      <c r="CW948" s="13">
        <f t="shared" si="373"/>
        <v>0</v>
      </c>
      <c r="CX948" s="13">
        <f t="shared" si="374"/>
        <v>0</v>
      </c>
      <c r="CY948" s="251">
        <f t="shared" si="375"/>
        <v>0</v>
      </c>
      <c r="CZ948" s="13" t="s">
        <v>29</v>
      </c>
      <c r="DA948" s="13">
        <v>50</v>
      </c>
      <c r="DB948" s="22">
        <f t="shared" si="376"/>
        <v>0</v>
      </c>
      <c r="DD948" s="24"/>
      <c r="DF948" s="163"/>
      <c r="DH948" s="24"/>
      <c r="DI948" s="447"/>
      <c r="DJ948" s="163"/>
    </row>
    <row r="949" spans="1:114" s="7" customFormat="1">
      <c r="A949" s="277">
        <f t="shared" si="360"/>
        <v>50</v>
      </c>
      <c r="B949" s="21" t="e">
        <f>'Calculateur de trading'!I949/C949/W949</f>
        <v>#DIV/0!</v>
      </c>
      <c r="C949" s="278">
        <f t="shared" si="361"/>
        <v>10</v>
      </c>
      <c r="D949" s="278"/>
      <c r="E949" s="273">
        <f t="shared" si="362"/>
        <v>100</v>
      </c>
      <c r="F949" s="271">
        <f t="shared" si="354"/>
        <v>2</v>
      </c>
      <c r="G949" s="271" t="e">
        <f t="shared" si="355"/>
        <v>#DIV/0!</v>
      </c>
      <c r="H949" s="272">
        <f t="shared" si="356"/>
        <v>20</v>
      </c>
      <c r="I949" s="270"/>
      <c r="J949" s="273">
        <f t="shared" si="363"/>
        <v>200</v>
      </c>
      <c r="K949" s="271">
        <f t="shared" si="357"/>
        <v>4</v>
      </c>
      <c r="L949" s="271" t="e">
        <f t="shared" si="358"/>
        <v>#DIV/0!</v>
      </c>
      <c r="M949" s="272">
        <f t="shared" si="359"/>
        <v>40</v>
      </c>
      <c r="N949" s="389"/>
      <c r="O949" s="455" t="e">
        <f>(A949*B949*W949)+(B949*'Calculateur de trading'!H949)</f>
        <v>#DIV/0!</v>
      </c>
      <c r="P949" s="274" t="e">
        <f>O949/'Déscriptions des trades'!CK949</f>
        <v>#DIV/0!</v>
      </c>
      <c r="Q949" s="456" t="e">
        <f>'Déscriptions des trades'!CK949-O949</f>
        <v>#DIV/0!</v>
      </c>
      <c r="R949" s="466" t="e">
        <f t="shared" si="364"/>
        <v>#DIV/0!</v>
      </c>
      <c r="S949" s="389"/>
      <c r="T949" s="12"/>
      <c r="U949" s="25"/>
      <c r="V949" s="15"/>
      <c r="W949" s="490">
        <f t="shared" si="368"/>
        <v>0</v>
      </c>
      <c r="X949" s="21" t="e">
        <f>W949*U949/'Déscriptions des trades'!CK949*'Déscriptions des trades'!B949</f>
        <v>#DIV/0!</v>
      </c>
      <c r="Y949" s="459"/>
      <c r="Z949" s="389"/>
      <c r="AA949" s="23">
        <f t="shared" si="365"/>
        <v>0.1</v>
      </c>
      <c r="AB949" s="17" t="e">
        <f>(AA949*'Déscriptions des trades'!U949*'Déscriptions des trades'!B949/'Déscriptions des trades'!CK949)*'Déscriptions des trades'!W949</f>
        <v>#DIV/0!</v>
      </c>
      <c r="AC949" s="265" t="e">
        <f>AB949*'Déscriptions des trades'!CK949</f>
        <v>#DIV/0!</v>
      </c>
      <c r="AD949" s="266" t="e">
        <f>'Déscriptions des trades'!CK949-AC949</f>
        <v>#DIV/0!</v>
      </c>
      <c r="AE949" s="389"/>
      <c r="AF949" s="399">
        <v>945</v>
      </c>
      <c r="AG949" s="389"/>
      <c r="AH949" s="20"/>
      <c r="AI949" s="303"/>
      <c r="AJ949" s="307"/>
      <c r="AK949" s="161"/>
      <c r="AL949" s="305"/>
      <c r="AM949" s="305"/>
      <c r="AN949" s="162"/>
      <c r="AO949" s="439"/>
      <c r="AP949" s="162"/>
      <c r="AQ949" s="113"/>
      <c r="AR949" s="113"/>
      <c r="AS949" s="384"/>
      <c r="AT949" s="306"/>
      <c r="AU949" s="306"/>
      <c r="AV949" s="160"/>
      <c r="AW949" s="158"/>
      <c r="AX949" s="385"/>
      <c r="AY949" s="453"/>
      <c r="AZ949" s="165"/>
      <c r="BA949" s="301"/>
      <c r="BB949" s="165"/>
      <c r="BC949" s="301"/>
      <c r="BD949" s="165"/>
      <c r="BE949" s="302"/>
      <c r="BF949" s="302"/>
      <c r="BG949" s="165"/>
      <c r="BH949" s="303"/>
      <c r="BI949" s="165"/>
      <c r="BJ949" s="304"/>
      <c r="BK949" s="394"/>
      <c r="BL949" s="302"/>
      <c r="BM949" s="302"/>
      <c r="BN949" s="394"/>
      <c r="BO949" s="302"/>
      <c r="BP949" s="13"/>
      <c r="BQ949" s="302"/>
      <c r="BR949" s="13"/>
      <c r="BS949" s="302"/>
      <c r="BT949" s="13"/>
      <c r="BU949" s="302"/>
      <c r="BV949" s="386"/>
      <c r="BW949" s="303"/>
      <c r="BX949" s="303"/>
      <c r="BY949" s="302"/>
      <c r="BZ949" s="302"/>
      <c r="CA949" s="387"/>
      <c r="CB949" s="395"/>
      <c r="CC949" s="12"/>
      <c r="CD949" s="304"/>
      <c r="CE949" s="14"/>
      <c r="CF949" s="395"/>
      <c r="CG949" s="397"/>
      <c r="CH949" s="300">
        <f t="shared" si="369"/>
        <v>0</v>
      </c>
      <c r="CI949" s="26"/>
      <c r="CJ949" s="17">
        <f t="shared" si="366"/>
        <v>0</v>
      </c>
      <c r="CK949" s="18">
        <f t="shared" si="377"/>
        <v>12.89</v>
      </c>
      <c r="CM949" s="164"/>
      <c r="CN949" s="302"/>
      <c r="CO949" s="13">
        <f t="shared" si="370"/>
        <v>0</v>
      </c>
      <c r="CP949" s="302"/>
      <c r="CQ949" s="13">
        <f t="shared" si="371"/>
        <v>0</v>
      </c>
      <c r="CR949" s="302"/>
      <c r="CS949" s="13">
        <f t="shared" si="372"/>
        <v>0</v>
      </c>
      <c r="CT949" s="302"/>
      <c r="CU949" s="13">
        <f t="shared" si="367"/>
        <v>0</v>
      </c>
      <c r="CV949" s="302"/>
      <c r="CW949" s="13">
        <f t="shared" si="373"/>
        <v>0</v>
      </c>
      <c r="CX949" s="13">
        <f t="shared" si="374"/>
        <v>0</v>
      </c>
      <c r="CY949" s="251">
        <f t="shared" si="375"/>
        <v>0</v>
      </c>
      <c r="CZ949" s="13" t="s">
        <v>29</v>
      </c>
      <c r="DA949" s="13">
        <v>50</v>
      </c>
      <c r="DB949" s="22">
        <f t="shared" si="376"/>
        <v>0</v>
      </c>
      <c r="DD949" s="24"/>
      <c r="DF949" s="163"/>
      <c r="DH949" s="24"/>
      <c r="DI949" s="447"/>
      <c r="DJ949" s="163"/>
    </row>
    <row r="950" spans="1:114" s="7" customFormat="1">
      <c r="A950" s="277">
        <f t="shared" si="360"/>
        <v>50</v>
      </c>
      <c r="B950" s="21" t="e">
        <f>'Calculateur de trading'!I950/C950/W950</f>
        <v>#DIV/0!</v>
      </c>
      <c r="C950" s="278">
        <f t="shared" si="361"/>
        <v>10</v>
      </c>
      <c r="D950" s="426"/>
      <c r="E950" s="273">
        <f t="shared" si="362"/>
        <v>100</v>
      </c>
      <c r="F950" s="271">
        <f t="shared" si="354"/>
        <v>2</v>
      </c>
      <c r="G950" s="271" t="e">
        <f t="shared" si="355"/>
        <v>#DIV/0!</v>
      </c>
      <c r="H950" s="272">
        <f t="shared" si="356"/>
        <v>20</v>
      </c>
      <c r="I950" s="270"/>
      <c r="J950" s="273">
        <f t="shared" si="363"/>
        <v>200</v>
      </c>
      <c r="K950" s="271">
        <f t="shared" si="357"/>
        <v>4</v>
      </c>
      <c r="L950" s="271" t="e">
        <f t="shared" si="358"/>
        <v>#DIV/0!</v>
      </c>
      <c r="M950" s="272">
        <f t="shared" si="359"/>
        <v>40</v>
      </c>
      <c r="N950" s="389"/>
      <c r="O950" s="455" t="e">
        <f>(A950*B950*W950)+(B950*'Calculateur de trading'!H950)</f>
        <v>#DIV/0!</v>
      </c>
      <c r="P950" s="274" t="e">
        <f>O950/'Déscriptions des trades'!CK950</f>
        <v>#DIV/0!</v>
      </c>
      <c r="Q950" s="456" t="e">
        <f>'Déscriptions des trades'!CK950-O950</f>
        <v>#DIV/0!</v>
      </c>
      <c r="R950" s="466" t="e">
        <f t="shared" si="364"/>
        <v>#DIV/0!</v>
      </c>
      <c r="S950" s="389"/>
      <c r="T950" s="12"/>
      <c r="U950" s="25"/>
      <c r="V950" s="15"/>
      <c r="W950" s="490">
        <f t="shared" si="368"/>
        <v>0</v>
      </c>
      <c r="X950" s="21" t="e">
        <f>W950*U950/'Déscriptions des trades'!CK950*'Déscriptions des trades'!B950</f>
        <v>#DIV/0!</v>
      </c>
      <c r="Y950" s="459"/>
      <c r="Z950" s="389"/>
      <c r="AA950" s="23">
        <f t="shared" si="365"/>
        <v>0.1</v>
      </c>
      <c r="AB950" s="17" t="e">
        <f>(AA950*'Déscriptions des trades'!U950*'Déscriptions des trades'!B950/'Déscriptions des trades'!CK950)*'Déscriptions des trades'!W950</f>
        <v>#DIV/0!</v>
      </c>
      <c r="AC950" s="265" t="e">
        <f>AB950*'Déscriptions des trades'!CK950</f>
        <v>#DIV/0!</v>
      </c>
      <c r="AD950" s="266" t="e">
        <f>'Déscriptions des trades'!CK950-AC950</f>
        <v>#DIV/0!</v>
      </c>
      <c r="AE950" s="389"/>
      <c r="AF950" s="399">
        <v>946</v>
      </c>
      <c r="AG950" s="389"/>
      <c r="AH950" s="20"/>
      <c r="AI950" s="303"/>
      <c r="AJ950" s="307"/>
      <c r="AK950" s="161"/>
      <c r="AL950" s="305"/>
      <c r="AM950" s="305"/>
      <c r="AN950" s="162"/>
      <c r="AO950" s="439"/>
      <c r="AP950" s="162"/>
      <c r="AQ950" s="113"/>
      <c r="AR950" s="113"/>
      <c r="AS950" s="384"/>
      <c r="AT950" s="306"/>
      <c r="AU950" s="306"/>
      <c r="AV950" s="160"/>
      <c r="AW950" s="158"/>
      <c r="AX950" s="385"/>
      <c r="AY950" s="453"/>
      <c r="AZ950" s="165"/>
      <c r="BA950" s="301"/>
      <c r="BB950" s="165"/>
      <c r="BC950" s="301"/>
      <c r="BD950" s="165"/>
      <c r="BE950" s="302"/>
      <c r="BF950" s="302"/>
      <c r="BG950" s="165"/>
      <c r="BH950" s="303"/>
      <c r="BI950" s="165"/>
      <c r="BJ950" s="304"/>
      <c r="BK950" s="394"/>
      <c r="BL950" s="302"/>
      <c r="BM950" s="302"/>
      <c r="BN950" s="394"/>
      <c r="BO950" s="302"/>
      <c r="BP950" s="13"/>
      <c r="BQ950" s="302"/>
      <c r="BR950" s="13"/>
      <c r="BS950" s="302"/>
      <c r="BT950" s="13"/>
      <c r="BU950" s="302"/>
      <c r="BV950" s="386"/>
      <c r="BW950" s="303"/>
      <c r="BX950" s="303"/>
      <c r="BY950" s="302"/>
      <c r="BZ950" s="302"/>
      <c r="CA950" s="387"/>
      <c r="CB950" s="395"/>
      <c r="CC950" s="12"/>
      <c r="CD950" s="304"/>
      <c r="CE950" s="14"/>
      <c r="CF950" s="395"/>
      <c r="CG950" s="397"/>
      <c r="CH950" s="300">
        <f t="shared" si="369"/>
        <v>0</v>
      </c>
      <c r="CI950" s="26"/>
      <c r="CJ950" s="17">
        <f t="shared" si="366"/>
        <v>0</v>
      </c>
      <c r="CK950" s="18">
        <f t="shared" si="377"/>
        <v>12.89</v>
      </c>
      <c r="CM950" s="164"/>
      <c r="CN950" s="302"/>
      <c r="CO950" s="13">
        <f t="shared" si="370"/>
        <v>0</v>
      </c>
      <c r="CP950" s="302"/>
      <c r="CQ950" s="13">
        <f t="shared" si="371"/>
        <v>0</v>
      </c>
      <c r="CR950" s="302"/>
      <c r="CS950" s="13">
        <f t="shared" si="372"/>
        <v>0</v>
      </c>
      <c r="CT950" s="302"/>
      <c r="CU950" s="13">
        <f t="shared" si="367"/>
        <v>0</v>
      </c>
      <c r="CV950" s="302"/>
      <c r="CW950" s="13">
        <f t="shared" si="373"/>
        <v>0</v>
      </c>
      <c r="CX950" s="13">
        <f t="shared" si="374"/>
        <v>0</v>
      </c>
      <c r="CY950" s="251">
        <f t="shared" si="375"/>
        <v>0</v>
      </c>
      <c r="CZ950" s="13" t="s">
        <v>29</v>
      </c>
      <c r="DA950" s="13">
        <v>50</v>
      </c>
      <c r="DB950" s="22">
        <f t="shared" si="376"/>
        <v>0</v>
      </c>
      <c r="DD950" s="24"/>
      <c r="DF950" s="163"/>
      <c r="DH950" s="24"/>
      <c r="DI950" s="447"/>
      <c r="DJ950" s="163"/>
    </row>
    <row r="951" spans="1:114" s="7" customFormat="1">
      <c r="A951" s="277">
        <f t="shared" si="360"/>
        <v>50</v>
      </c>
      <c r="B951" s="21" t="e">
        <f>'Calculateur de trading'!I951/C951/W951</f>
        <v>#DIV/0!</v>
      </c>
      <c r="C951" s="278">
        <f t="shared" si="361"/>
        <v>10</v>
      </c>
      <c r="D951" s="426"/>
      <c r="E951" s="273">
        <f t="shared" si="362"/>
        <v>100</v>
      </c>
      <c r="F951" s="271">
        <f t="shared" si="354"/>
        <v>2</v>
      </c>
      <c r="G951" s="271" t="e">
        <f t="shared" si="355"/>
        <v>#DIV/0!</v>
      </c>
      <c r="H951" s="272">
        <f t="shared" si="356"/>
        <v>20</v>
      </c>
      <c r="I951" s="270"/>
      <c r="J951" s="273">
        <f t="shared" si="363"/>
        <v>200</v>
      </c>
      <c r="K951" s="271">
        <f t="shared" si="357"/>
        <v>4</v>
      </c>
      <c r="L951" s="271" t="e">
        <f t="shared" si="358"/>
        <v>#DIV/0!</v>
      </c>
      <c r="M951" s="272">
        <f t="shared" si="359"/>
        <v>40</v>
      </c>
      <c r="N951" s="389"/>
      <c r="O951" s="455" t="e">
        <f>(A951*B951*W951)+(B951*'Calculateur de trading'!H951)</f>
        <v>#DIV/0!</v>
      </c>
      <c r="P951" s="274" t="e">
        <f>O951/'Déscriptions des trades'!CK951</f>
        <v>#DIV/0!</v>
      </c>
      <c r="Q951" s="456" t="e">
        <f>'Déscriptions des trades'!CK951-O951</f>
        <v>#DIV/0!</v>
      </c>
      <c r="R951" s="466" t="e">
        <f t="shared" si="364"/>
        <v>#DIV/0!</v>
      </c>
      <c r="S951" s="389"/>
      <c r="T951" s="12"/>
      <c r="U951" s="25"/>
      <c r="V951" s="15"/>
      <c r="W951" s="490">
        <f t="shared" si="368"/>
        <v>0</v>
      </c>
      <c r="X951" s="21" t="e">
        <f>W951*U951/'Déscriptions des trades'!CK951*'Déscriptions des trades'!B951</f>
        <v>#DIV/0!</v>
      </c>
      <c r="Y951" s="459"/>
      <c r="Z951" s="389"/>
      <c r="AA951" s="23">
        <f t="shared" si="365"/>
        <v>0.1</v>
      </c>
      <c r="AB951" s="17" t="e">
        <f>(AA951*'Déscriptions des trades'!U951*'Déscriptions des trades'!B951/'Déscriptions des trades'!CK951)*'Déscriptions des trades'!W951</f>
        <v>#DIV/0!</v>
      </c>
      <c r="AC951" s="265" t="e">
        <f>AB951*'Déscriptions des trades'!CK951</f>
        <v>#DIV/0!</v>
      </c>
      <c r="AD951" s="266" t="e">
        <f>'Déscriptions des trades'!CK951-AC951</f>
        <v>#DIV/0!</v>
      </c>
      <c r="AE951" s="389"/>
      <c r="AF951" s="399">
        <v>947</v>
      </c>
      <c r="AG951" s="389"/>
      <c r="AH951" s="20"/>
      <c r="AI951" s="303"/>
      <c r="AJ951" s="307"/>
      <c r="AK951" s="161"/>
      <c r="AL951" s="305"/>
      <c r="AM951" s="305"/>
      <c r="AN951" s="162"/>
      <c r="AO951" s="439"/>
      <c r="AP951" s="162"/>
      <c r="AQ951" s="113"/>
      <c r="AR951" s="113"/>
      <c r="AS951" s="384"/>
      <c r="AT951" s="306"/>
      <c r="AU951" s="306"/>
      <c r="AV951" s="160"/>
      <c r="AW951" s="158"/>
      <c r="AX951" s="385"/>
      <c r="AY951" s="453"/>
      <c r="AZ951" s="165"/>
      <c r="BA951" s="301"/>
      <c r="BB951" s="165"/>
      <c r="BC951" s="301"/>
      <c r="BD951" s="165"/>
      <c r="BE951" s="302"/>
      <c r="BF951" s="302"/>
      <c r="BG951" s="165"/>
      <c r="BH951" s="303"/>
      <c r="BI951" s="165"/>
      <c r="BJ951" s="304"/>
      <c r="BK951" s="394"/>
      <c r="BL951" s="302"/>
      <c r="BM951" s="302"/>
      <c r="BN951" s="394"/>
      <c r="BO951" s="302"/>
      <c r="BP951" s="13"/>
      <c r="BQ951" s="302"/>
      <c r="BR951" s="13"/>
      <c r="BS951" s="302"/>
      <c r="BT951" s="13"/>
      <c r="BU951" s="302"/>
      <c r="BV951" s="386"/>
      <c r="BW951" s="303"/>
      <c r="BX951" s="303"/>
      <c r="BY951" s="302"/>
      <c r="BZ951" s="302"/>
      <c r="CA951" s="387"/>
      <c r="CB951" s="395"/>
      <c r="CC951" s="12"/>
      <c r="CD951" s="304"/>
      <c r="CE951" s="14"/>
      <c r="CF951" s="395"/>
      <c r="CG951" s="397"/>
      <c r="CH951" s="300">
        <f t="shared" si="369"/>
        <v>0</v>
      </c>
      <c r="CI951" s="26"/>
      <c r="CJ951" s="17">
        <f t="shared" si="366"/>
        <v>0</v>
      </c>
      <c r="CK951" s="18">
        <f t="shared" si="377"/>
        <v>12.89</v>
      </c>
      <c r="CM951" s="164"/>
      <c r="CN951" s="302"/>
      <c r="CO951" s="13">
        <f t="shared" si="370"/>
        <v>0</v>
      </c>
      <c r="CP951" s="302"/>
      <c r="CQ951" s="13">
        <f t="shared" si="371"/>
        <v>0</v>
      </c>
      <c r="CR951" s="302"/>
      <c r="CS951" s="13">
        <f t="shared" si="372"/>
        <v>0</v>
      </c>
      <c r="CT951" s="302"/>
      <c r="CU951" s="13">
        <f t="shared" si="367"/>
        <v>0</v>
      </c>
      <c r="CV951" s="302"/>
      <c r="CW951" s="13">
        <f t="shared" si="373"/>
        <v>0</v>
      </c>
      <c r="CX951" s="13">
        <f t="shared" si="374"/>
        <v>0</v>
      </c>
      <c r="CY951" s="251">
        <f t="shared" si="375"/>
        <v>0</v>
      </c>
      <c r="CZ951" s="13" t="s">
        <v>29</v>
      </c>
      <c r="DA951" s="13">
        <v>50</v>
      </c>
      <c r="DB951" s="22">
        <f t="shared" si="376"/>
        <v>0</v>
      </c>
      <c r="DD951" s="24"/>
      <c r="DF951" s="163"/>
      <c r="DH951" s="24"/>
      <c r="DI951" s="447"/>
      <c r="DJ951" s="163"/>
    </row>
    <row r="952" spans="1:114" s="7" customFormat="1">
      <c r="A952" s="277">
        <f t="shared" si="360"/>
        <v>50</v>
      </c>
      <c r="B952" s="21" t="e">
        <f>'Calculateur de trading'!I952/C952/W952</f>
        <v>#DIV/0!</v>
      </c>
      <c r="C952" s="278">
        <f t="shared" si="361"/>
        <v>10</v>
      </c>
      <c r="D952" s="278"/>
      <c r="E952" s="273">
        <f t="shared" si="362"/>
        <v>100</v>
      </c>
      <c r="F952" s="271">
        <f t="shared" si="354"/>
        <v>2</v>
      </c>
      <c r="G952" s="271" t="e">
        <f t="shared" si="355"/>
        <v>#DIV/0!</v>
      </c>
      <c r="H952" s="272">
        <f t="shared" si="356"/>
        <v>20</v>
      </c>
      <c r="I952" s="270"/>
      <c r="J952" s="273">
        <f t="shared" si="363"/>
        <v>200</v>
      </c>
      <c r="K952" s="271">
        <f t="shared" si="357"/>
        <v>4</v>
      </c>
      <c r="L952" s="271" t="e">
        <f t="shared" si="358"/>
        <v>#DIV/0!</v>
      </c>
      <c r="M952" s="272">
        <f t="shared" si="359"/>
        <v>40</v>
      </c>
      <c r="N952" s="389"/>
      <c r="O952" s="455" t="e">
        <f>(A952*B952*W952)+(B952*'Calculateur de trading'!H952)</f>
        <v>#DIV/0!</v>
      </c>
      <c r="P952" s="274" t="e">
        <f>O952/'Déscriptions des trades'!CK952</f>
        <v>#DIV/0!</v>
      </c>
      <c r="Q952" s="456" t="e">
        <f>'Déscriptions des trades'!CK952-O952</f>
        <v>#DIV/0!</v>
      </c>
      <c r="R952" s="466" t="e">
        <f t="shared" si="364"/>
        <v>#DIV/0!</v>
      </c>
      <c r="S952" s="389"/>
      <c r="T952" s="12"/>
      <c r="U952" s="25"/>
      <c r="V952" s="15"/>
      <c r="W952" s="490">
        <f t="shared" si="368"/>
        <v>0</v>
      </c>
      <c r="X952" s="21" t="e">
        <f>W952*U952/'Déscriptions des trades'!CK952*'Déscriptions des trades'!B952</f>
        <v>#DIV/0!</v>
      </c>
      <c r="Y952" s="459"/>
      <c r="Z952" s="389"/>
      <c r="AA952" s="23">
        <f t="shared" si="365"/>
        <v>0.1</v>
      </c>
      <c r="AB952" s="17" t="e">
        <f>(AA952*'Déscriptions des trades'!U952*'Déscriptions des trades'!B952/'Déscriptions des trades'!CK952)*'Déscriptions des trades'!W952</f>
        <v>#DIV/0!</v>
      </c>
      <c r="AC952" s="265" t="e">
        <f>AB952*'Déscriptions des trades'!CK952</f>
        <v>#DIV/0!</v>
      </c>
      <c r="AD952" s="266" t="e">
        <f>'Déscriptions des trades'!CK952-AC952</f>
        <v>#DIV/0!</v>
      </c>
      <c r="AE952" s="389"/>
      <c r="AF952" s="399">
        <v>948</v>
      </c>
      <c r="AG952" s="389"/>
      <c r="AH952" s="20"/>
      <c r="AI952" s="303"/>
      <c r="AJ952" s="307"/>
      <c r="AK952" s="161"/>
      <c r="AL952" s="305"/>
      <c r="AM952" s="305"/>
      <c r="AN952" s="162"/>
      <c r="AO952" s="439"/>
      <c r="AP952" s="162"/>
      <c r="AQ952" s="113"/>
      <c r="AR952" s="113"/>
      <c r="AS952" s="384"/>
      <c r="AT952" s="306"/>
      <c r="AU952" s="306"/>
      <c r="AV952" s="160"/>
      <c r="AW952" s="158"/>
      <c r="AX952" s="385"/>
      <c r="AY952" s="453"/>
      <c r="AZ952" s="165"/>
      <c r="BA952" s="301"/>
      <c r="BB952" s="165"/>
      <c r="BC952" s="301"/>
      <c r="BD952" s="165"/>
      <c r="BE952" s="302"/>
      <c r="BF952" s="302"/>
      <c r="BG952" s="165"/>
      <c r="BH952" s="303"/>
      <c r="BI952" s="165"/>
      <c r="BJ952" s="304"/>
      <c r="BK952" s="394"/>
      <c r="BL952" s="302"/>
      <c r="BM952" s="302"/>
      <c r="BN952" s="394"/>
      <c r="BO952" s="302"/>
      <c r="BP952" s="13"/>
      <c r="BQ952" s="302"/>
      <c r="BR952" s="13"/>
      <c r="BS952" s="302"/>
      <c r="BT952" s="13"/>
      <c r="BU952" s="302"/>
      <c r="BV952" s="386"/>
      <c r="BW952" s="303"/>
      <c r="BX952" s="303"/>
      <c r="BY952" s="302"/>
      <c r="BZ952" s="302"/>
      <c r="CA952" s="387"/>
      <c r="CB952" s="395"/>
      <c r="CC952" s="12"/>
      <c r="CD952" s="304"/>
      <c r="CE952" s="14"/>
      <c r="CF952" s="395"/>
      <c r="CG952" s="397"/>
      <c r="CH952" s="300">
        <f t="shared" si="369"/>
        <v>0</v>
      </c>
      <c r="CI952" s="26"/>
      <c r="CJ952" s="17">
        <f t="shared" si="366"/>
        <v>0</v>
      </c>
      <c r="CK952" s="18">
        <f t="shared" si="377"/>
        <v>12.89</v>
      </c>
      <c r="CM952" s="164"/>
      <c r="CN952" s="302"/>
      <c r="CO952" s="13">
        <f t="shared" si="370"/>
        <v>0</v>
      </c>
      <c r="CP952" s="302"/>
      <c r="CQ952" s="13">
        <f t="shared" si="371"/>
        <v>0</v>
      </c>
      <c r="CR952" s="302"/>
      <c r="CS952" s="13">
        <f t="shared" si="372"/>
        <v>0</v>
      </c>
      <c r="CT952" s="302"/>
      <c r="CU952" s="13">
        <f t="shared" si="367"/>
        <v>0</v>
      </c>
      <c r="CV952" s="302"/>
      <c r="CW952" s="13">
        <f t="shared" si="373"/>
        <v>0</v>
      </c>
      <c r="CX952" s="13">
        <f t="shared" si="374"/>
        <v>0</v>
      </c>
      <c r="CY952" s="251">
        <f t="shared" si="375"/>
        <v>0</v>
      </c>
      <c r="CZ952" s="13" t="s">
        <v>29</v>
      </c>
      <c r="DA952" s="13">
        <v>50</v>
      </c>
      <c r="DB952" s="22">
        <f t="shared" si="376"/>
        <v>0</v>
      </c>
      <c r="DD952" s="24"/>
      <c r="DF952" s="163"/>
      <c r="DH952" s="24"/>
      <c r="DI952" s="447"/>
      <c r="DJ952" s="163"/>
    </row>
    <row r="953" spans="1:114" s="7" customFormat="1">
      <c r="A953" s="277">
        <f t="shared" si="360"/>
        <v>50</v>
      </c>
      <c r="B953" s="21" t="e">
        <f>'Calculateur de trading'!I953/C953/W953</f>
        <v>#DIV/0!</v>
      </c>
      <c r="C953" s="278">
        <f t="shared" si="361"/>
        <v>10</v>
      </c>
      <c r="D953" s="426"/>
      <c r="E953" s="273">
        <f t="shared" si="362"/>
        <v>100</v>
      </c>
      <c r="F953" s="271">
        <f t="shared" si="354"/>
        <v>2</v>
      </c>
      <c r="G953" s="271" t="e">
        <f t="shared" si="355"/>
        <v>#DIV/0!</v>
      </c>
      <c r="H953" s="272">
        <f t="shared" si="356"/>
        <v>20</v>
      </c>
      <c r="I953" s="270"/>
      <c r="J953" s="273">
        <f t="shared" si="363"/>
        <v>200</v>
      </c>
      <c r="K953" s="271">
        <f t="shared" si="357"/>
        <v>4</v>
      </c>
      <c r="L953" s="271" t="e">
        <f t="shared" si="358"/>
        <v>#DIV/0!</v>
      </c>
      <c r="M953" s="272">
        <f t="shared" si="359"/>
        <v>40</v>
      </c>
      <c r="N953" s="389"/>
      <c r="O953" s="455" t="e">
        <f>(A953*B953*W953)+(B953*'Calculateur de trading'!H953)</f>
        <v>#DIV/0!</v>
      </c>
      <c r="P953" s="274" t="e">
        <f>O953/'Déscriptions des trades'!CK953</f>
        <v>#DIV/0!</v>
      </c>
      <c r="Q953" s="456" t="e">
        <f>'Déscriptions des trades'!CK953-O953</f>
        <v>#DIV/0!</v>
      </c>
      <c r="R953" s="466" t="e">
        <f t="shared" si="364"/>
        <v>#DIV/0!</v>
      </c>
      <c r="S953" s="389"/>
      <c r="T953" s="12"/>
      <c r="U953" s="25"/>
      <c r="V953" s="15"/>
      <c r="W953" s="490">
        <f t="shared" si="368"/>
        <v>0</v>
      </c>
      <c r="X953" s="21" t="e">
        <f>W953*U953/'Déscriptions des trades'!CK953*'Déscriptions des trades'!B953</f>
        <v>#DIV/0!</v>
      </c>
      <c r="Y953" s="459"/>
      <c r="Z953" s="389"/>
      <c r="AA953" s="23">
        <f t="shared" si="365"/>
        <v>0.1</v>
      </c>
      <c r="AB953" s="17" t="e">
        <f>(AA953*'Déscriptions des trades'!U953*'Déscriptions des trades'!B953/'Déscriptions des trades'!CK953)*'Déscriptions des trades'!W953</f>
        <v>#DIV/0!</v>
      </c>
      <c r="AC953" s="265" t="e">
        <f>AB953*'Déscriptions des trades'!CK953</f>
        <v>#DIV/0!</v>
      </c>
      <c r="AD953" s="266" t="e">
        <f>'Déscriptions des trades'!CK953-AC953</f>
        <v>#DIV/0!</v>
      </c>
      <c r="AE953" s="389"/>
      <c r="AF953" s="399">
        <v>949</v>
      </c>
      <c r="AG953" s="389"/>
      <c r="AH953" s="20"/>
      <c r="AI953" s="303"/>
      <c r="AJ953" s="307"/>
      <c r="AK953" s="161"/>
      <c r="AL953" s="305"/>
      <c r="AM953" s="305"/>
      <c r="AN953" s="162"/>
      <c r="AO953" s="439"/>
      <c r="AP953" s="162"/>
      <c r="AQ953" s="113"/>
      <c r="AR953" s="113"/>
      <c r="AS953" s="384"/>
      <c r="AT953" s="306"/>
      <c r="AU953" s="306"/>
      <c r="AV953" s="160"/>
      <c r="AW953" s="158"/>
      <c r="AX953" s="385"/>
      <c r="AY953" s="453"/>
      <c r="AZ953" s="165"/>
      <c r="BA953" s="301"/>
      <c r="BB953" s="165"/>
      <c r="BC953" s="301"/>
      <c r="BD953" s="165"/>
      <c r="BE953" s="302"/>
      <c r="BF953" s="302"/>
      <c r="BG953" s="165"/>
      <c r="BH953" s="303"/>
      <c r="BI953" s="165"/>
      <c r="BJ953" s="304"/>
      <c r="BK953" s="394"/>
      <c r="BL953" s="302"/>
      <c r="BM953" s="302"/>
      <c r="BN953" s="394"/>
      <c r="BO953" s="302"/>
      <c r="BP953" s="13"/>
      <c r="BQ953" s="302"/>
      <c r="BR953" s="13"/>
      <c r="BS953" s="302"/>
      <c r="BT953" s="13"/>
      <c r="BU953" s="302"/>
      <c r="BV953" s="386"/>
      <c r="BW953" s="303"/>
      <c r="BX953" s="303"/>
      <c r="BY953" s="302"/>
      <c r="BZ953" s="302"/>
      <c r="CA953" s="387"/>
      <c r="CB953" s="395"/>
      <c r="CC953" s="12"/>
      <c r="CD953" s="304"/>
      <c r="CE953" s="14"/>
      <c r="CF953" s="395"/>
      <c r="CG953" s="397"/>
      <c r="CH953" s="300">
        <f t="shared" si="369"/>
        <v>0</v>
      </c>
      <c r="CI953" s="26"/>
      <c r="CJ953" s="17">
        <f t="shared" si="366"/>
        <v>0</v>
      </c>
      <c r="CK953" s="18">
        <f t="shared" si="377"/>
        <v>12.89</v>
      </c>
      <c r="CM953" s="164"/>
      <c r="CN953" s="302"/>
      <c r="CO953" s="13">
        <f t="shared" si="370"/>
        <v>0</v>
      </c>
      <c r="CP953" s="302"/>
      <c r="CQ953" s="13">
        <f t="shared" si="371"/>
        <v>0</v>
      </c>
      <c r="CR953" s="302"/>
      <c r="CS953" s="13">
        <f t="shared" si="372"/>
        <v>0</v>
      </c>
      <c r="CT953" s="302"/>
      <c r="CU953" s="13">
        <f t="shared" si="367"/>
        <v>0</v>
      </c>
      <c r="CV953" s="302"/>
      <c r="CW953" s="13">
        <f t="shared" si="373"/>
        <v>0</v>
      </c>
      <c r="CX953" s="13">
        <f t="shared" si="374"/>
        <v>0</v>
      </c>
      <c r="CY953" s="251">
        <f t="shared" si="375"/>
        <v>0</v>
      </c>
      <c r="CZ953" s="13" t="s">
        <v>29</v>
      </c>
      <c r="DA953" s="13">
        <v>50</v>
      </c>
      <c r="DB953" s="22">
        <f t="shared" si="376"/>
        <v>0</v>
      </c>
      <c r="DD953" s="24"/>
      <c r="DF953" s="163"/>
      <c r="DH953" s="24"/>
      <c r="DI953" s="447"/>
      <c r="DJ953" s="163"/>
    </row>
    <row r="954" spans="1:114" s="7" customFormat="1">
      <c r="A954" s="277">
        <f t="shared" si="360"/>
        <v>50</v>
      </c>
      <c r="B954" s="21" t="e">
        <f>'Calculateur de trading'!I954/C954/W954</f>
        <v>#DIV/0!</v>
      </c>
      <c r="C954" s="278">
        <f t="shared" si="361"/>
        <v>10</v>
      </c>
      <c r="D954" s="278"/>
      <c r="E954" s="273">
        <f t="shared" si="362"/>
        <v>100</v>
      </c>
      <c r="F954" s="271">
        <f t="shared" si="354"/>
        <v>2</v>
      </c>
      <c r="G954" s="271" t="e">
        <f t="shared" si="355"/>
        <v>#DIV/0!</v>
      </c>
      <c r="H954" s="272">
        <f t="shared" si="356"/>
        <v>20</v>
      </c>
      <c r="I954" s="270"/>
      <c r="J954" s="273">
        <f t="shared" si="363"/>
        <v>200</v>
      </c>
      <c r="K954" s="271">
        <f t="shared" si="357"/>
        <v>4</v>
      </c>
      <c r="L954" s="271" t="e">
        <f t="shared" si="358"/>
        <v>#DIV/0!</v>
      </c>
      <c r="M954" s="272">
        <f t="shared" si="359"/>
        <v>40</v>
      </c>
      <c r="N954" s="389"/>
      <c r="O954" s="455" t="e">
        <f>(A954*B954*W954)+(B954*'Calculateur de trading'!H954)</f>
        <v>#DIV/0!</v>
      </c>
      <c r="P954" s="274" t="e">
        <f>O954/'Déscriptions des trades'!CK954</f>
        <v>#DIV/0!</v>
      </c>
      <c r="Q954" s="456" t="e">
        <f>'Déscriptions des trades'!CK954-O954</f>
        <v>#DIV/0!</v>
      </c>
      <c r="R954" s="466" t="e">
        <f t="shared" si="364"/>
        <v>#DIV/0!</v>
      </c>
      <c r="S954" s="389"/>
      <c r="T954" s="12"/>
      <c r="U954" s="25"/>
      <c r="V954" s="15"/>
      <c r="W954" s="490">
        <f t="shared" si="368"/>
        <v>0</v>
      </c>
      <c r="X954" s="21" t="e">
        <f>W954*U954/'Déscriptions des trades'!CK954*'Déscriptions des trades'!B954</f>
        <v>#DIV/0!</v>
      </c>
      <c r="Y954" s="459"/>
      <c r="Z954" s="389"/>
      <c r="AA954" s="23">
        <f t="shared" si="365"/>
        <v>0.1</v>
      </c>
      <c r="AB954" s="17" t="e">
        <f>(AA954*'Déscriptions des trades'!U954*'Déscriptions des trades'!B954/'Déscriptions des trades'!CK954)*'Déscriptions des trades'!W954</f>
        <v>#DIV/0!</v>
      </c>
      <c r="AC954" s="265" t="e">
        <f>AB954*'Déscriptions des trades'!CK954</f>
        <v>#DIV/0!</v>
      </c>
      <c r="AD954" s="266" t="e">
        <f>'Déscriptions des trades'!CK954-AC954</f>
        <v>#DIV/0!</v>
      </c>
      <c r="AE954" s="389"/>
      <c r="AF954" s="399">
        <v>950</v>
      </c>
      <c r="AG954" s="389"/>
      <c r="AH954" s="20"/>
      <c r="AI954" s="303"/>
      <c r="AJ954" s="307"/>
      <c r="AK954" s="161"/>
      <c r="AL954" s="305"/>
      <c r="AM954" s="305"/>
      <c r="AN954" s="162"/>
      <c r="AO954" s="439"/>
      <c r="AP954" s="162"/>
      <c r="AQ954" s="113"/>
      <c r="AR954" s="113"/>
      <c r="AS954" s="384"/>
      <c r="AT954" s="306"/>
      <c r="AU954" s="306"/>
      <c r="AV954" s="160"/>
      <c r="AW954" s="158"/>
      <c r="AX954" s="385"/>
      <c r="AY954" s="453"/>
      <c r="AZ954" s="165"/>
      <c r="BA954" s="301"/>
      <c r="BB954" s="165"/>
      <c r="BC954" s="301"/>
      <c r="BD954" s="165"/>
      <c r="BE954" s="302"/>
      <c r="BF954" s="302"/>
      <c r="BG954" s="165"/>
      <c r="BH954" s="303"/>
      <c r="BI954" s="165"/>
      <c r="BJ954" s="304"/>
      <c r="BK954" s="394"/>
      <c r="BL954" s="302"/>
      <c r="BM954" s="302"/>
      <c r="BN954" s="394"/>
      <c r="BO954" s="302"/>
      <c r="BP954" s="13"/>
      <c r="BQ954" s="302"/>
      <c r="BR954" s="13"/>
      <c r="BS954" s="302"/>
      <c r="BT954" s="13"/>
      <c r="BU954" s="302"/>
      <c r="BV954" s="386"/>
      <c r="BW954" s="303"/>
      <c r="BX954" s="303"/>
      <c r="BY954" s="302"/>
      <c r="BZ954" s="302"/>
      <c r="CA954" s="387"/>
      <c r="CB954" s="395"/>
      <c r="CC954" s="12"/>
      <c r="CD954" s="304"/>
      <c r="CE954" s="14"/>
      <c r="CF954" s="395"/>
      <c r="CG954" s="397"/>
      <c r="CH954" s="300">
        <f t="shared" si="369"/>
        <v>0</v>
      </c>
      <c r="CI954" s="26"/>
      <c r="CJ954" s="17">
        <f t="shared" si="366"/>
        <v>0</v>
      </c>
      <c r="CK954" s="18">
        <f t="shared" si="377"/>
        <v>12.89</v>
      </c>
      <c r="CM954" s="164"/>
      <c r="CN954" s="302"/>
      <c r="CO954" s="13">
        <f t="shared" si="370"/>
        <v>0</v>
      </c>
      <c r="CP954" s="302"/>
      <c r="CQ954" s="13">
        <f t="shared" si="371"/>
        <v>0</v>
      </c>
      <c r="CR954" s="302"/>
      <c r="CS954" s="13">
        <f t="shared" si="372"/>
        <v>0</v>
      </c>
      <c r="CT954" s="302"/>
      <c r="CU954" s="13">
        <f t="shared" si="367"/>
        <v>0</v>
      </c>
      <c r="CV954" s="302"/>
      <c r="CW954" s="13">
        <f t="shared" si="373"/>
        <v>0</v>
      </c>
      <c r="CX954" s="13">
        <f t="shared" si="374"/>
        <v>0</v>
      </c>
      <c r="CY954" s="251">
        <f t="shared" si="375"/>
        <v>0</v>
      </c>
      <c r="CZ954" s="13" t="s">
        <v>29</v>
      </c>
      <c r="DA954" s="13">
        <v>50</v>
      </c>
      <c r="DB954" s="22">
        <f t="shared" si="376"/>
        <v>0</v>
      </c>
      <c r="DD954" s="24"/>
      <c r="DF954" s="163"/>
      <c r="DH954" s="24"/>
      <c r="DI954" s="447"/>
      <c r="DJ954" s="163"/>
    </row>
    <row r="955" spans="1:114" s="7" customFormat="1">
      <c r="A955" s="277">
        <f t="shared" si="360"/>
        <v>50</v>
      </c>
      <c r="B955" s="21" t="e">
        <f>'Calculateur de trading'!I955/C955/W955</f>
        <v>#DIV/0!</v>
      </c>
      <c r="C955" s="278">
        <f t="shared" si="361"/>
        <v>10</v>
      </c>
      <c r="D955" s="426"/>
      <c r="E955" s="273">
        <f t="shared" si="362"/>
        <v>100</v>
      </c>
      <c r="F955" s="271">
        <f t="shared" si="354"/>
        <v>2</v>
      </c>
      <c r="G955" s="271" t="e">
        <f t="shared" si="355"/>
        <v>#DIV/0!</v>
      </c>
      <c r="H955" s="272">
        <f t="shared" si="356"/>
        <v>20</v>
      </c>
      <c r="I955" s="270"/>
      <c r="J955" s="273">
        <f t="shared" si="363"/>
        <v>200</v>
      </c>
      <c r="K955" s="271">
        <f t="shared" si="357"/>
        <v>4</v>
      </c>
      <c r="L955" s="271" t="e">
        <f t="shared" si="358"/>
        <v>#DIV/0!</v>
      </c>
      <c r="M955" s="272">
        <f t="shared" si="359"/>
        <v>40</v>
      </c>
      <c r="N955" s="389"/>
      <c r="O955" s="455" t="e">
        <f>(A955*B955*W955)+(B955*'Calculateur de trading'!H955)</f>
        <v>#DIV/0!</v>
      </c>
      <c r="P955" s="274" t="e">
        <f>O955/'Déscriptions des trades'!CK955</f>
        <v>#DIV/0!</v>
      </c>
      <c r="Q955" s="456" t="e">
        <f>'Déscriptions des trades'!CK955-O955</f>
        <v>#DIV/0!</v>
      </c>
      <c r="R955" s="466" t="e">
        <f t="shared" si="364"/>
        <v>#DIV/0!</v>
      </c>
      <c r="S955" s="389"/>
      <c r="T955" s="12"/>
      <c r="U955" s="25"/>
      <c r="V955" s="15"/>
      <c r="W955" s="490">
        <f t="shared" si="368"/>
        <v>0</v>
      </c>
      <c r="X955" s="21" t="e">
        <f>W955*U955/'Déscriptions des trades'!CK955*'Déscriptions des trades'!B955</f>
        <v>#DIV/0!</v>
      </c>
      <c r="Y955" s="459"/>
      <c r="Z955" s="389"/>
      <c r="AA955" s="23">
        <f t="shared" si="365"/>
        <v>0.1</v>
      </c>
      <c r="AB955" s="17" t="e">
        <f>(AA955*'Déscriptions des trades'!U955*'Déscriptions des trades'!B955/'Déscriptions des trades'!CK955)*'Déscriptions des trades'!W955</f>
        <v>#DIV/0!</v>
      </c>
      <c r="AC955" s="265" t="e">
        <f>AB955*'Déscriptions des trades'!CK955</f>
        <v>#DIV/0!</v>
      </c>
      <c r="AD955" s="266" t="e">
        <f>'Déscriptions des trades'!CK955-AC955</f>
        <v>#DIV/0!</v>
      </c>
      <c r="AE955" s="389"/>
      <c r="AF955" s="399">
        <v>951</v>
      </c>
      <c r="AG955" s="389"/>
      <c r="AH955" s="20"/>
      <c r="AI955" s="303"/>
      <c r="AJ955" s="307"/>
      <c r="AK955" s="161"/>
      <c r="AL955" s="305"/>
      <c r="AM955" s="305"/>
      <c r="AN955" s="162"/>
      <c r="AO955" s="439"/>
      <c r="AP955" s="162"/>
      <c r="AQ955" s="113"/>
      <c r="AR955" s="113"/>
      <c r="AS955" s="384"/>
      <c r="AT955" s="306"/>
      <c r="AU955" s="306"/>
      <c r="AV955" s="160"/>
      <c r="AW955" s="158"/>
      <c r="AX955" s="385"/>
      <c r="AY955" s="453"/>
      <c r="AZ955" s="165"/>
      <c r="BA955" s="301"/>
      <c r="BB955" s="165"/>
      <c r="BC955" s="301"/>
      <c r="BD955" s="165"/>
      <c r="BE955" s="302"/>
      <c r="BF955" s="302"/>
      <c r="BG955" s="165"/>
      <c r="BH955" s="303"/>
      <c r="BI955" s="165"/>
      <c r="BJ955" s="304"/>
      <c r="BK955" s="394"/>
      <c r="BL955" s="302"/>
      <c r="BM955" s="302"/>
      <c r="BN955" s="394"/>
      <c r="BO955" s="302"/>
      <c r="BP955" s="13"/>
      <c r="BQ955" s="302"/>
      <c r="BR955" s="13"/>
      <c r="BS955" s="302"/>
      <c r="BT955" s="13"/>
      <c r="BU955" s="302"/>
      <c r="BV955" s="386"/>
      <c r="BW955" s="303"/>
      <c r="BX955" s="303"/>
      <c r="BY955" s="302"/>
      <c r="BZ955" s="302"/>
      <c r="CA955" s="387"/>
      <c r="CB955" s="395"/>
      <c r="CC955" s="12"/>
      <c r="CD955" s="304"/>
      <c r="CE955" s="14"/>
      <c r="CF955" s="395"/>
      <c r="CG955" s="397"/>
      <c r="CH955" s="300">
        <f t="shared" si="369"/>
        <v>0</v>
      </c>
      <c r="CI955" s="26"/>
      <c r="CJ955" s="17">
        <f t="shared" si="366"/>
        <v>0</v>
      </c>
      <c r="CK955" s="18">
        <f t="shared" si="377"/>
        <v>12.89</v>
      </c>
      <c r="CM955" s="164"/>
      <c r="CN955" s="302"/>
      <c r="CO955" s="13">
        <f t="shared" si="370"/>
        <v>0</v>
      </c>
      <c r="CP955" s="302"/>
      <c r="CQ955" s="13">
        <f t="shared" si="371"/>
        <v>0</v>
      </c>
      <c r="CR955" s="302"/>
      <c r="CS955" s="13">
        <f t="shared" si="372"/>
        <v>0</v>
      </c>
      <c r="CT955" s="302"/>
      <c r="CU955" s="13">
        <f t="shared" si="367"/>
        <v>0</v>
      </c>
      <c r="CV955" s="302"/>
      <c r="CW955" s="13">
        <f t="shared" si="373"/>
        <v>0</v>
      </c>
      <c r="CX955" s="13">
        <f t="shared" si="374"/>
        <v>0</v>
      </c>
      <c r="CY955" s="251">
        <f t="shared" si="375"/>
        <v>0</v>
      </c>
      <c r="CZ955" s="13" t="s">
        <v>29</v>
      </c>
      <c r="DA955" s="13">
        <v>50</v>
      </c>
      <c r="DB955" s="22">
        <f t="shared" si="376"/>
        <v>0</v>
      </c>
      <c r="DD955" s="24"/>
      <c r="DF955" s="163"/>
      <c r="DH955" s="24"/>
      <c r="DI955" s="447"/>
      <c r="DJ955" s="163"/>
    </row>
    <row r="956" spans="1:114" s="7" customFormat="1">
      <c r="A956" s="277">
        <f t="shared" si="360"/>
        <v>50</v>
      </c>
      <c r="B956" s="21" t="e">
        <f>'Calculateur de trading'!I956/C956/W956</f>
        <v>#DIV/0!</v>
      </c>
      <c r="C956" s="278">
        <f t="shared" si="361"/>
        <v>10</v>
      </c>
      <c r="D956" s="278"/>
      <c r="E956" s="273">
        <f t="shared" si="362"/>
        <v>100</v>
      </c>
      <c r="F956" s="271">
        <f t="shared" si="354"/>
        <v>2</v>
      </c>
      <c r="G956" s="271" t="e">
        <f t="shared" si="355"/>
        <v>#DIV/0!</v>
      </c>
      <c r="H956" s="272">
        <f t="shared" si="356"/>
        <v>20</v>
      </c>
      <c r="I956" s="270"/>
      <c r="J956" s="273">
        <f t="shared" si="363"/>
        <v>200</v>
      </c>
      <c r="K956" s="271">
        <f t="shared" si="357"/>
        <v>4</v>
      </c>
      <c r="L956" s="271" t="e">
        <f t="shared" si="358"/>
        <v>#DIV/0!</v>
      </c>
      <c r="M956" s="272">
        <f t="shared" si="359"/>
        <v>40</v>
      </c>
      <c r="N956" s="389"/>
      <c r="O956" s="455" t="e">
        <f>(A956*B956*W956)+(B956*'Calculateur de trading'!H956)</f>
        <v>#DIV/0!</v>
      </c>
      <c r="P956" s="274" t="e">
        <f>O956/'Déscriptions des trades'!CK956</f>
        <v>#DIV/0!</v>
      </c>
      <c r="Q956" s="456" t="e">
        <f>'Déscriptions des trades'!CK956-O956</f>
        <v>#DIV/0!</v>
      </c>
      <c r="R956" s="466" t="e">
        <f t="shared" si="364"/>
        <v>#DIV/0!</v>
      </c>
      <c r="S956" s="389"/>
      <c r="T956" s="12"/>
      <c r="U956" s="25"/>
      <c r="V956" s="15"/>
      <c r="W956" s="490">
        <f t="shared" si="368"/>
        <v>0</v>
      </c>
      <c r="X956" s="21" t="e">
        <f>W956*U956/'Déscriptions des trades'!CK956*'Déscriptions des trades'!B956</f>
        <v>#DIV/0!</v>
      </c>
      <c r="Y956" s="459"/>
      <c r="Z956" s="389"/>
      <c r="AA956" s="23">
        <f t="shared" si="365"/>
        <v>0.1</v>
      </c>
      <c r="AB956" s="17" t="e">
        <f>(AA956*'Déscriptions des trades'!U956*'Déscriptions des trades'!B956/'Déscriptions des trades'!CK956)*'Déscriptions des trades'!W956</f>
        <v>#DIV/0!</v>
      </c>
      <c r="AC956" s="265" t="e">
        <f>AB956*'Déscriptions des trades'!CK956</f>
        <v>#DIV/0!</v>
      </c>
      <c r="AD956" s="266" t="e">
        <f>'Déscriptions des trades'!CK956-AC956</f>
        <v>#DIV/0!</v>
      </c>
      <c r="AE956" s="389"/>
      <c r="AF956" s="399">
        <v>952</v>
      </c>
      <c r="AG956" s="389"/>
      <c r="AH956" s="20"/>
      <c r="AI956" s="303"/>
      <c r="AJ956" s="307"/>
      <c r="AK956" s="161"/>
      <c r="AL956" s="305"/>
      <c r="AM956" s="305"/>
      <c r="AN956" s="162"/>
      <c r="AO956" s="439"/>
      <c r="AP956" s="162"/>
      <c r="AQ956" s="113"/>
      <c r="AR956" s="113"/>
      <c r="AS956" s="384"/>
      <c r="AT956" s="306"/>
      <c r="AU956" s="306"/>
      <c r="AV956" s="160"/>
      <c r="AW956" s="158"/>
      <c r="AX956" s="385"/>
      <c r="AY956" s="453"/>
      <c r="AZ956" s="165"/>
      <c r="BA956" s="301"/>
      <c r="BB956" s="165"/>
      <c r="BC956" s="301"/>
      <c r="BD956" s="165"/>
      <c r="BE956" s="302"/>
      <c r="BF956" s="302"/>
      <c r="BG956" s="165"/>
      <c r="BH956" s="303"/>
      <c r="BI956" s="165"/>
      <c r="BJ956" s="304"/>
      <c r="BK956" s="394"/>
      <c r="BL956" s="302"/>
      <c r="BM956" s="302"/>
      <c r="BN956" s="394"/>
      <c r="BO956" s="302"/>
      <c r="BP956" s="13"/>
      <c r="BQ956" s="302"/>
      <c r="BR956" s="13"/>
      <c r="BS956" s="302"/>
      <c r="BT956" s="13"/>
      <c r="BU956" s="302"/>
      <c r="BV956" s="386"/>
      <c r="BW956" s="303"/>
      <c r="BX956" s="303"/>
      <c r="BY956" s="302"/>
      <c r="BZ956" s="302"/>
      <c r="CA956" s="387"/>
      <c r="CB956" s="395"/>
      <c r="CC956" s="12"/>
      <c r="CD956" s="304"/>
      <c r="CE956" s="14"/>
      <c r="CF956" s="395"/>
      <c r="CG956" s="397"/>
      <c r="CH956" s="300">
        <f t="shared" si="369"/>
        <v>0</v>
      </c>
      <c r="CI956" s="26"/>
      <c r="CJ956" s="17">
        <f t="shared" si="366"/>
        <v>0</v>
      </c>
      <c r="CK956" s="18">
        <f t="shared" si="377"/>
        <v>12.89</v>
      </c>
      <c r="CM956" s="164"/>
      <c r="CN956" s="302"/>
      <c r="CO956" s="13">
        <f t="shared" si="370"/>
        <v>0</v>
      </c>
      <c r="CP956" s="302"/>
      <c r="CQ956" s="13">
        <f t="shared" si="371"/>
        <v>0</v>
      </c>
      <c r="CR956" s="302"/>
      <c r="CS956" s="13">
        <f t="shared" si="372"/>
        <v>0</v>
      </c>
      <c r="CT956" s="302"/>
      <c r="CU956" s="13">
        <f t="shared" si="367"/>
        <v>0</v>
      </c>
      <c r="CV956" s="302"/>
      <c r="CW956" s="13">
        <f t="shared" si="373"/>
        <v>0</v>
      </c>
      <c r="CX956" s="13">
        <f t="shared" si="374"/>
        <v>0</v>
      </c>
      <c r="CY956" s="251">
        <f t="shared" si="375"/>
        <v>0</v>
      </c>
      <c r="CZ956" s="13" t="s">
        <v>29</v>
      </c>
      <c r="DA956" s="13">
        <v>50</v>
      </c>
      <c r="DB956" s="22">
        <f t="shared" si="376"/>
        <v>0</v>
      </c>
      <c r="DD956" s="24"/>
      <c r="DF956" s="163"/>
      <c r="DH956" s="24"/>
      <c r="DI956" s="447"/>
      <c r="DJ956" s="163"/>
    </row>
    <row r="957" spans="1:114" s="7" customFormat="1">
      <c r="A957" s="277">
        <f t="shared" si="360"/>
        <v>50</v>
      </c>
      <c r="B957" s="21" t="e">
        <f>'Calculateur de trading'!I957/C957/W957</f>
        <v>#DIV/0!</v>
      </c>
      <c r="C957" s="278">
        <f t="shared" si="361"/>
        <v>10</v>
      </c>
      <c r="D957" s="426"/>
      <c r="E957" s="273">
        <f t="shared" si="362"/>
        <v>100</v>
      </c>
      <c r="F957" s="271">
        <f t="shared" si="354"/>
        <v>2</v>
      </c>
      <c r="G957" s="271" t="e">
        <f t="shared" si="355"/>
        <v>#DIV/0!</v>
      </c>
      <c r="H957" s="272">
        <f t="shared" si="356"/>
        <v>20</v>
      </c>
      <c r="I957" s="270"/>
      <c r="J957" s="273">
        <f t="shared" si="363"/>
        <v>200</v>
      </c>
      <c r="K957" s="271">
        <f t="shared" si="357"/>
        <v>4</v>
      </c>
      <c r="L957" s="271" t="e">
        <f t="shared" si="358"/>
        <v>#DIV/0!</v>
      </c>
      <c r="M957" s="272">
        <f t="shared" si="359"/>
        <v>40</v>
      </c>
      <c r="N957" s="389"/>
      <c r="O957" s="455" t="e">
        <f>(A957*B957*W957)+(B957*'Calculateur de trading'!H957)</f>
        <v>#DIV/0!</v>
      </c>
      <c r="P957" s="274" t="e">
        <f>O957/'Déscriptions des trades'!CK957</f>
        <v>#DIV/0!</v>
      </c>
      <c r="Q957" s="456" t="e">
        <f>'Déscriptions des trades'!CK957-O957</f>
        <v>#DIV/0!</v>
      </c>
      <c r="R957" s="466" t="e">
        <f t="shared" si="364"/>
        <v>#DIV/0!</v>
      </c>
      <c r="S957" s="389"/>
      <c r="T957" s="12"/>
      <c r="U957" s="25"/>
      <c r="V957" s="15"/>
      <c r="W957" s="490">
        <f t="shared" si="368"/>
        <v>0</v>
      </c>
      <c r="X957" s="21" t="e">
        <f>W957*U957/'Déscriptions des trades'!CK957*'Déscriptions des trades'!B957</f>
        <v>#DIV/0!</v>
      </c>
      <c r="Y957" s="459"/>
      <c r="Z957" s="389"/>
      <c r="AA957" s="23">
        <f t="shared" si="365"/>
        <v>0.1</v>
      </c>
      <c r="AB957" s="17" t="e">
        <f>(AA957*'Déscriptions des trades'!U957*'Déscriptions des trades'!B957/'Déscriptions des trades'!CK957)*'Déscriptions des trades'!W957</f>
        <v>#DIV/0!</v>
      </c>
      <c r="AC957" s="265" t="e">
        <f>AB957*'Déscriptions des trades'!CK957</f>
        <v>#DIV/0!</v>
      </c>
      <c r="AD957" s="266" t="e">
        <f>'Déscriptions des trades'!CK957-AC957</f>
        <v>#DIV/0!</v>
      </c>
      <c r="AE957" s="389"/>
      <c r="AF957" s="399">
        <v>953</v>
      </c>
      <c r="AG957" s="389"/>
      <c r="AH957" s="20"/>
      <c r="AI957" s="303"/>
      <c r="AJ957" s="307"/>
      <c r="AK957" s="161"/>
      <c r="AL957" s="305"/>
      <c r="AM957" s="305"/>
      <c r="AN957" s="162"/>
      <c r="AO957" s="439"/>
      <c r="AP957" s="162"/>
      <c r="AQ957" s="113"/>
      <c r="AR957" s="113"/>
      <c r="AS957" s="384"/>
      <c r="AT957" s="306"/>
      <c r="AU957" s="306"/>
      <c r="AV957" s="160"/>
      <c r="AW957" s="158"/>
      <c r="AX957" s="385"/>
      <c r="AY957" s="453"/>
      <c r="AZ957" s="165"/>
      <c r="BA957" s="301"/>
      <c r="BB957" s="165"/>
      <c r="BC957" s="301"/>
      <c r="BD957" s="165"/>
      <c r="BE957" s="302"/>
      <c r="BF957" s="302"/>
      <c r="BG957" s="165"/>
      <c r="BH957" s="303"/>
      <c r="BI957" s="165"/>
      <c r="BJ957" s="304"/>
      <c r="BK957" s="394"/>
      <c r="BL957" s="302"/>
      <c r="BM957" s="302"/>
      <c r="BN957" s="394"/>
      <c r="BO957" s="302"/>
      <c r="BP957" s="13"/>
      <c r="BQ957" s="302"/>
      <c r="BR957" s="13"/>
      <c r="BS957" s="302"/>
      <c r="BT957" s="13"/>
      <c r="BU957" s="302"/>
      <c r="BV957" s="386"/>
      <c r="BW957" s="303"/>
      <c r="BX957" s="303"/>
      <c r="BY957" s="302"/>
      <c r="BZ957" s="302"/>
      <c r="CA957" s="387"/>
      <c r="CB957" s="395"/>
      <c r="CC957" s="12"/>
      <c r="CD957" s="304"/>
      <c r="CE957" s="14"/>
      <c r="CF957" s="395"/>
      <c r="CG957" s="397"/>
      <c r="CH957" s="300">
        <f t="shared" si="369"/>
        <v>0</v>
      </c>
      <c r="CI957" s="26"/>
      <c r="CJ957" s="17">
        <f t="shared" si="366"/>
        <v>0</v>
      </c>
      <c r="CK957" s="18">
        <f t="shared" si="377"/>
        <v>12.89</v>
      </c>
      <c r="CM957" s="164"/>
      <c r="CN957" s="302"/>
      <c r="CO957" s="13">
        <f t="shared" si="370"/>
        <v>0</v>
      </c>
      <c r="CP957" s="302"/>
      <c r="CQ957" s="13">
        <f t="shared" si="371"/>
        <v>0</v>
      </c>
      <c r="CR957" s="302"/>
      <c r="CS957" s="13">
        <f t="shared" si="372"/>
        <v>0</v>
      </c>
      <c r="CT957" s="302"/>
      <c r="CU957" s="13">
        <f t="shared" si="367"/>
        <v>0</v>
      </c>
      <c r="CV957" s="302"/>
      <c r="CW957" s="13">
        <f t="shared" si="373"/>
        <v>0</v>
      </c>
      <c r="CX957" s="13">
        <f t="shared" si="374"/>
        <v>0</v>
      </c>
      <c r="CY957" s="251">
        <f t="shared" si="375"/>
        <v>0</v>
      </c>
      <c r="CZ957" s="13" t="s">
        <v>29</v>
      </c>
      <c r="DA957" s="13">
        <v>50</v>
      </c>
      <c r="DB957" s="22">
        <f t="shared" si="376"/>
        <v>0</v>
      </c>
      <c r="DD957" s="24"/>
      <c r="DF957" s="163"/>
      <c r="DH957" s="24"/>
      <c r="DI957" s="447"/>
      <c r="DJ957" s="163"/>
    </row>
    <row r="958" spans="1:114" s="7" customFormat="1">
      <c r="A958" s="277">
        <f t="shared" si="360"/>
        <v>50</v>
      </c>
      <c r="B958" s="21" t="e">
        <f>'Calculateur de trading'!I958/C958/W958</f>
        <v>#DIV/0!</v>
      </c>
      <c r="C958" s="278">
        <f t="shared" si="361"/>
        <v>10</v>
      </c>
      <c r="D958" s="426"/>
      <c r="E958" s="273">
        <f t="shared" si="362"/>
        <v>100</v>
      </c>
      <c r="F958" s="271">
        <f t="shared" si="354"/>
        <v>2</v>
      </c>
      <c r="G958" s="271" t="e">
        <f t="shared" si="355"/>
        <v>#DIV/0!</v>
      </c>
      <c r="H958" s="272">
        <f t="shared" si="356"/>
        <v>20</v>
      </c>
      <c r="I958" s="270"/>
      <c r="J958" s="273">
        <f t="shared" si="363"/>
        <v>200</v>
      </c>
      <c r="K958" s="271">
        <f t="shared" si="357"/>
        <v>4</v>
      </c>
      <c r="L958" s="271" t="e">
        <f t="shared" si="358"/>
        <v>#DIV/0!</v>
      </c>
      <c r="M958" s="272">
        <f t="shared" si="359"/>
        <v>40</v>
      </c>
      <c r="N958" s="389"/>
      <c r="O958" s="455" t="e">
        <f>(A958*B958*W958)+(B958*'Calculateur de trading'!H958)</f>
        <v>#DIV/0!</v>
      </c>
      <c r="P958" s="274" t="e">
        <f>O958/'Déscriptions des trades'!CK958</f>
        <v>#DIV/0!</v>
      </c>
      <c r="Q958" s="456" t="e">
        <f>'Déscriptions des trades'!CK958-O958</f>
        <v>#DIV/0!</v>
      </c>
      <c r="R958" s="466" t="e">
        <f t="shared" si="364"/>
        <v>#DIV/0!</v>
      </c>
      <c r="S958" s="389"/>
      <c r="T958" s="12"/>
      <c r="U958" s="25"/>
      <c r="V958" s="15"/>
      <c r="W958" s="490">
        <f t="shared" si="368"/>
        <v>0</v>
      </c>
      <c r="X958" s="21" t="e">
        <f>W958*U958/'Déscriptions des trades'!CK958*'Déscriptions des trades'!B958</f>
        <v>#DIV/0!</v>
      </c>
      <c r="Y958" s="459"/>
      <c r="Z958" s="389"/>
      <c r="AA958" s="23">
        <f t="shared" si="365"/>
        <v>0.1</v>
      </c>
      <c r="AB958" s="17" t="e">
        <f>(AA958*'Déscriptions des trades'!U958*'Déscriptions des trades'!B958/'Déscriptions des trades'!CK958)*'Déscriptions des trades'!W958</f>
        <v>#DIV/0!</v>
      </c>
      <c r="AC958" s="265" t="e">
        <f>AB958*'Déscriptions des trades'!CK958</f>
        <v>#DIV/0!</v>
      </c>
      <c r="AD958" s="266" t="e">
        <f>'Déscriptions des trades'!CK958-AC958</f>
        <v>#DIV/0!</v>
      </c>
      <c r="AE958" s="389"/>
      <c r="AF958" s="399">
        <v>954</v>
      </c>
      <c r="AG958" s="389"/>
      <c r="AH958" s="20"/>
      <c r="AI958" s="303"/>
      <c r="AJ958" s="307"/>
      <c r="AK958" s="161"/>
      <c r="AL958" s="305"/>
      <c r="AM958" s="305"/>
      <c r="AN958" s="162"/>
      <c r="AO958" s="439"/>
      <c r="AP958" s="162"/>
      <c r="AQ958" s="113"/>
      <c r="AR958" s="113"/>
      <c r="AS958" s="384"/>
      <c r="AT958" s="306"/>
      <c r="AU958" s="306"/>
      <c r="AV958" s="160"/>
      <c r="AW958" s="158"/>
      <c r="AX958" s="385"/>
      <c r="AY958" s="453"/>
      <c r="AZ958" s="165"/>
      <c r="BA958" s="301"/>
      <c r="BB958" s="165"/>
      <c r="BC958" s="301"/>
      <c r="BD958" s="165"/>
      <c r="BE958" s="302"/>
      <c r="BF958" s="302"/>
      <c r="BG958" s="165"/>
      <c r="BH958" s="303"/>
      <c r="BI958" s="165"/>
      <c r="BJ958" s="304"/>
      <c r="BK958" s="394"/>
      <c r="BL958" s="302"/>
      <c r="BM958" s="302"/>
      <c r="BN958" s="394"/>
      <c r="BO958" s="302"/>
      <c r="BP958" s="13"/>
      <c r="BQ958" s="302"/>
      <c r="BR958" s="13"/>
      <c r="BS958" s="302"/>
      <c r="BT958" s="13"/>
      <c r="BU958" s="302"/>
      <c r="BV958" s="386"/>
      <c r="BW958" s="303"/>
      <c r="BX958" s="303"/>
      <c r="BY958" s="302"/>
      <c r="BZ958" s="302"/>
      <c r="CA958" s="387"/>
      <c r="CB958" s="395"/>
      <c r="CC958" s="12"/>
      <c r="CD958" s="304"/>
      <c r="CE958" s="14"/>
      <c r="CF958" s="395"/>
      <c r="CG958" s="397"/>
      <c r="CH958" s="300">
        <f t="shared" si="369"/>
        <v>0</v>
      </c>
      <c r="CI958" s="26"/>
      <c r="CJ958" s="17">
        <f t="shared" si="366"/>
        <v>0</v>
      </c>
      <c r="CK958" s="18">
        <f t="shared" si="377"/>
        <v>12.89</v>
      </c>
      <c r="CM958" s="164"/>
      <c r="CN958" s="302"/>
      <c r="CO958" s="13">
        <f t="shared" si="370"/>
        <v>0</v>
      </c>
      <c r="CP958" s="302"/>
      <c r="CQ958" s="13">
        <f t="shared" si="371"/>
        <v>0</v>
      </c>
      <c r="CR958" s="302"/>
      <c r="CS958" s="13">
        <f t="shared" si="372"/>
        <v>0</v>
      </c>
      <c r="CT958" s="302"/>
      <c r="CU958" s="13">
        <f t="shared" si="367"/>
        <v>0</v>
      </c>
      <c r="CV958" s="302"/>
      <c r="CW958" s="13">
        <f t="shared" si="373"/>
        <v>0</v>
      </c>
      <c r="CX958" s="13">
        <f t="shared" si="374"/>
        <v>0</v>
      </c>
      <c r="CY958" s="251">
        <f t="shared" si="375"/>
        <v>0</v>
      </c>
      <c r="CZ958" s="13" t="s">
        <v>29</v>
      </c>
      <c r="DA958" s="13">
        <v>50</v>
      </c>
      <c r="DB958" s="22">
        <f t="shared" si="376"/>
        <v>0</v>
      </c>
      <c r="DD958" s="24"/>
      <c r="DF958" s="163"/>
      <c r="DH958" s="24"/>
      <c r="DI958" s="447"/>
      <c r="DJ958" s="163"/>
    </row>
    <row r="959" spans="1:114" s="7" customFormat="1">
      <c r="A959" s="277">
        <f t="shared" si="360"/>
        <v>50</v>
      </c>
      <c r="B959" s="21" t="e">
        <f>'Calculateur de trading'!I959/C959/W959</f>
        <v>#DIV/0!</v>
      </c>
      <c r="C959" s="278">
        <f t="shared" si="361"/>
        <v>10</v>
      </c>
      <c r="D959" s="278"/>
      <c r="E959" s="273">
        <f t="shared" si="362"/>
        <v>100</v>
      </c>
      <c r="F959" s="271">
        <f t="shared" si="354"/>
        <v>2</v>
      </c>
      <c r="G959" s="271" t="e">
        <f t="shared" si="355"/>
        <v>#DIV/0!</v>
      </c>
      <c r="H959" s="272">
        <f t="shared" si="356"/>
        <v>20</v>
      </c>
      <c r="I959" s="270"/>
      <c r="J959" s="273">
        <f t="shared" si="363"/>
        <v>200</v>
      </c>
      <c r="K959" s="271">
        <f t="shared" si="357"/>
        <v>4</v>
      </c>
      <c r="L959" s="271" t="e">
        <f t="shared" si="358"/>
        <v>#DIV/0!</v>
      </c>
      <c r="M959" s="272">
        <f t="shared" si="359"/>
        <v>40</v>
      </c>
      <c r="N959" s="389"/>
      <c r="O959" s="455" t="e">
        <f>(A959*B959*W959)+(B959*'Calculateur de trading'!H959)</f>
        <v>#DIV/0!</v>
      </c>
      <c r="P959" s="274" t="e">
        <f>O959/'Déscriptions des trades'!CK959</f>
        <v>#DIV/0!</v>
      </c>
      <c r="Q959" s="456" t="e">
        <f>'Déscriptions des trades'!CK959-O959</f>
        <v>#DIV/0!</v>
      </c>
      <c r="R959" s="466" t="e">
        <f t="shared" si="364"/>
        <v>#DIV/0!</v>
      </c>
      <c r="S959" s="389"/>
      <c r="T959" s="12"/>
      <c r="U959" s="25"/>
      <c r="V959" s="15"/>
      <c r="W959" s="490">
        <f t="shared" si="368"/>
        <v>0</v>
      </c>
      <c r="X959" s="21" t="e">
        <f>W959*U959/'Déscriptions des trades'!CK959*'Déscriptions des trades'!B959</f>
        <v>#DIV/0!</v>
      </c>
      <c r="Y959" s="459"/>
      <c r="Z959" s="389"/>
      <c r="AA959" s="23">
        <f t="shared" si="365"/>
        <v>0.1</v>
      </c>
      <c r="AB959" s="17" t="e">
        <f>(AA959*'Déscriptions des trades'!U959*'Déscriptions des trades'!B959/'Déscriptions des trades'!CK959)*'Déscriptions des trades'!W959</f>
        <v>#DIV/0!</v>
      </c>
      <c r="AC959" s="265" t="e">
        <f>AB959*'Déscriptions des trades'!CK959</f>
        <v>#DIV/0!</v>
      </c>
      <c r="AD959" s="266" t="e">
        <f>'Déscriptions des trades'!CK959-AC959</f>
        <v>#DIV/0!</v>
      </c>
      <c r="AE959" s="389"/>
      <c r="AF959" s="399">
        <v>955</v>
      </c>
      <c r="AG959" s="389"/>
      <c r="AH959" s="20"/>
      <c r="AI959" s="303"/>
      <c r="AJ959" s="307"/>
      <c r="AK959" s="161"/>
      <c r="AL959" s="305"/>
      <c r="AM959" s="305"/>
      <c r="AN959" s="162"/>
      <c r="AO959" s="439"/>
      <c r="AP959" s="162"/>
      <c r="AQ959" s="113"/>
      <c r="AR959" s="113"/>
      <c r="AS959" s="384"/>
      <c r="AT959" s="306"/>
      <c r="AU959" s="306"/>
      <c r="AV959" s="160"/>
      <c r="AW959" s="158"/>
      <c r="AX959" s="385"/>
      <c r="AY959" s="453"/>
      <c r="AZ959" s="165"/>
      <c r="BA959" s="301"/>
      <c r="BB959" s="165"/>
      <c r="BC959" s="301"/>
      <c r="BD959" s="165"/>
      <c r="BE959" s="302"/>
      <c r="BF959" s="302"/>
      <c r="BG959" s="165"/>
      <c r="BH959" s="303"/>
      <c r="BI959" s="165"/>
      <c r="BJ959" s="304"/>
      <c r="BK959" s="394"/>
      <c r="BL959" s="302"/>
      <c r="BM959" s="302"/>
      <c r="BN959" s="394"/>
      <c r="BO959" s="302"/>
      <c r="BP959" s="13"/>
      <c r="BQ959" s="302"/>
      <c r="BR959" s="13"/>
      <c r="BS959" s="302"/>
      <c r="BT959" s="13"/>
      <c r="BU959" s="302"/>
      <c r="BV959" s="386"/>
      <c r="BW959" s="303"/>
      <c r="BX959" s="303"/>
      <c r="BY959" s="302"/>
      <c r="BZ959" s="302"/>
      <c r="CA959" s="387"/>
      <c r="CB959" s="395"/>
      <c r="CC959" s="12"/>
      <c r="CD959" s="304"/>
      <c r="CE959" s="14"/>
      <c r="CF959" s="395"/>
      <c r="CG959" s="397"/>
      <c r="CH959" s="300">
        <f t="shared" si="369"/>
        <v>0</v>
      </c>
      <c r="CI959" s="26"/>
      <c r="CJ959" s="17">
        <f t="shared" si="366"/>
        <v>0</v>
      </c>
      <c r="CK959" s="18">
        <f t="shared" si="377"/>
        <v>12.89</v>
      </c>
      <c r="CM959" s="164"/>
      <c r="CN959" s="302"/>
      <c r="CO959" s="13">
        <f t="shared" si="370"/>
        <v>0</v>
      </c>
      <c r="CP959" s="302"/>
      <c r="CQ959" s="13">
        <f t="shared" si="371"/>
        <v>0</v>
      </c>
      <c r="CR959" s="302"/>
      <c r="CS959" s="13">
        <f t="shared" si="372"/>
        <v>0</v>
      </c>
      <c r="CT959" s="302"/>
      <c r="CU959" s="13">
        <f t="shared" si="367"/>
        <v>0</v>
      </c>
      <c r="CV959" s="302"/>
      <c r="CW959" s="13">
        <f t="shared" si="373"/>
        <v>0</v>
      </c>
      <c r="CX959" s="13">
        <f t="shared" si="374"/>
        <v>0</v>
      </c>
      <c r="CY959" s="251">
        <f t="shared" si="375"/>
        <v>0</v>
      </c>
      <c r="CZ959" s="13" t="s">
        <v>29</v>
      </c>
      <c r="DA959" s="13">
        <v>50</v>
      </c>
      <c r="DB959" s="22">
        <f t="shared" si="376"/>
        <v>0</v>
      </c>
      <c r="DD959" s="24"/>
      <c r="DF959" s="163"/>
      <c r="DH959" s="24"/>
      <c r="DI959" s="447"/>
      <c r="DJ959" s="163"/>
    </row>
    <row r="960" spans="1:114" s="7" customFormat="1">
      <c r="A960" s="277">
        <f t="shared" si="360"/>
        <v>50</v>
      </c>
      <c r="B960" s="21" t="e">
        <f>'Calculateur de trading'!I960/C960/W960</f>
        <v>#DIV/0!</v>
      </c>
      <c r="C960" s="278">
        <f t="shared" si="361"/>
        <v>10</v>
      </c>
      <c r="D960" s="426"/>
      <c r="E960" s="273">
        <f t="shared" si="362"/>
        <v>100</v>
      </c>
      <c r="F960" s="271">
        <f t="shared" si="354"/>
        <v>2</v>
      </c>
      <c r="G960" s="271" t="e">
        <f t="shared" si="355"/>
        <v>#DIV/0!</v>
      </c>
      <c r="H960" s="272">
        <f t="shared" si="356"/>
        <v>20</v>
      </c>
      <c r="I960" s="270"/>
      <c r="J960" s="273">
        <f t="shared" si="363"/>
        <v>200</v>
      </c>
      <c r="K960" s="271">
        <f t="shared" si="357"/>
        <v>4</v>
      </c>
      <c r="L960" s="271" t="e">
        <f t="shared" si="358"/>
        <v>#DIV/0!</v>
      </c>
      <c r="M960" s="272">
        <f t="shared" si="359"/>
        <v>40</v>
      </c>
      <c r="N960" s="389"/>
      <c r="O960" s="455" t="e">
        <f>(A960*B960*W960)+(B960*'Calculateur de trading'!H960)</f>
        <v>#DIV/0!</v>
      </c>
      <c r="P960" s="274" t="e">
        <f>O960/'Déscriptions des trades'!CK960</f>
        <v>#DIV/0!</v>
      </c>
      <c r="Q960" s="456" t="e">
        <f>'Déscriptions des trades'!CK960-O960</f>
        <v>#DIV/0!</v>
      </c>
      <c r="R960" s="466" t="e">
        <f t="shared" si="364"/>
        <v>#DIV/0!</v>
      </c>
      <c r="S960" s="389"/>
      <c r="T960" s="12"/>
      <c r="U960" s="25"/>
      <c r="V960" s="15"/>
      <c r="W960" s="490">
        <f t="shared" si="368"/>
        <v>0</v>
      </c>
      <c r="X960" s="21" t="e">
        <f>W960*U960/'Déscriptions des trades'!CK960*'Déscriptions des trades'!B960</f>
        <v>#DIV/0!</v>
      </c>
      <c r="Y960" s="459"/>
      <c r="Z960" s="389"/>
      <c r="AA960" s="23">
        <f t="shared" si="365"/>
        <v>0.1</v>
      </c>
      <c r="AB960" s="17" t="e">
        <f>(AA960*'Déscriptions des trades'!U960*'Déscriptions des trades'!B960/'Déscriptions des trades'!CK960)*'Déscriptions des trades'!W960</f>
        <v>#DIV/0!</v>
      </c>
      <c r="AC960" s="265" t="e">
        <f>AB960*'Déscriptions des trades'!CK960</f>
        <v>#DIV/0!</v>
      </c>
      <c r="AD960" s="266" t="e">
        <f>'Déscriptions des trades'!CK960-AC960</f>
        <v>#DIV/0!</v>
      </c>
      <c r="AE960" s="389"/>
      <c r="AF960" s="399">
        <v>956</v>
      </c>
      <c r="AG960" s="389"/>
      <c r="AH960" s="20"/>
      <c r="AI960" s="303"/>
      <c r="AJ960" s="307"/>
      <c r="AK960" s="161"/>
      <c r="AL960" s="305"/>
      <c r="AM960" s="305"/>
      <c r="AN960" s="162"/>
      <c r="AO960" s="439"/>
      <c r="AP960" s="162"/>
      <c r="AQ960" s="113"/>
      <c r="AR960" s="113"/>
      <c r="AS960" s="384"/>
      <c r="AT960" s="306"/>
      <c r="AU960" s="306"/>
      <c r="AV960" s="160"/>
      <c r="AW960" s="158"/>
      <c r="AX960" s="385"/>
      <c r="AY960" s="453"/>
      <c r="AZ960" s="165"/>
      <c r="BA960" s="301"/>
      <c r="BB960" s="165"/>
      <c r="BC960" s="301"/>
      <c r="BD960" s="165"/>
      <c r="BE960" s="302"/>
      <c r="BF960" s="302"/>
      <c r="BG960" s="165"/>
      <c r="BH960" s="303"/>
      <c r="BI960" s="165"/>
      <c r="BJ960" s="304"/>
      <c r="BK960" s="394"/>
      <c r="BL960" s="302"/>
      <c r="BM960" s="302"/>
      <c r="BN960" s="394"/>
      <c r="BO960" s="302"/>
      <c r="BP960" s="13"/>
      <c r="BQ960" s="302"/>
      <c r="BR960" s="13"/>
      <c r="BS960" s="302"/>
      <c r="BT960" s="13"/>
      <c r="BU960" s="302"/>
      <c r="BV960" s="386"/>
      <c r="BW960" s="303"/>
      <c r="BX960" s="303"/>
      <c r="BY960" s="302"/>
      <c r="BZ960" s="302"/>
      <c r="CA960" s="387"/>
      <c r="CB960" s="395"/>
      <c r="CC960" s="12"/>
      <c r="CD960" s="304"/>
      <c r="CE960" s="14"/>
      <c r="CF960" s="395"/>
      <c r="CG960" s="397"/>
      <c r="CH960" s="300">
        <f t="shared" si="369"/>
        <v>0</v>
      </c>
      <c r="CI960" s="26"/>
      <c r="CJ960" s="17">
        <f t="shared" si="366"/>
        <v>0</v>
      </c>
      <c r="CK960" s="18">
        <f t="shared" si="377"/>
        <v>12.89</v>
      </c>
      <c r="CM960" s="164"/>
      <c r="CN960" s="302"/>
      <c r="CO960" s="13">
        <f t="shared" si="370"/>
        <v>0</v>
      </c>
      <c r="CP960" s="302"/>
      <c r="CQ960" s="13">
        <f t="shared" si="371"/>
        <v>0</v>
      </c>
      <c r="CR960" s="302"/>
      <c r="CS960" s="13">
        <f t="shared" si="372"/>
        <v>0</v>
      </c>
      <c r="CT960" s="302"/>
      <c r="CU960" s="13">
        <f t="shared" si="367"/>
        <v>0</v>
      </c>
      <c r="CV960" s="302"/>
      <c r="CW960" s="13">
        <f t="shared" si="373"/>
        <v>0</v>
      </c>
      <c r="CX960" s="13">
        <f t="shared" si="374"/>
        <v>0</v>
      </c>
      <c r="CY960" s="251">
        <f t="shared" si="375"/>
        <v>0</v>
      </c>
      <c r="CZ960" s="13" t="s">
        <v>29</v>
      </c>
      <c r="DA960" s="13">
        <v>50</v>
      </c>
      <c r="DB960" s="22">
        <f t="shared" si="376"/>
        <v>0</v>
      </c>
      <c r="DD960" s="24"/>
      <c r="DF960" s="163"/>
      <c r="DH960" s="24"/>
      <c r="DI960" s="447"/>
      <c r="DJ960" s="163"/>
    </row>
    <row r="961" spans="1:114" s="7" customFormat="1">
      <c r="A961" s="277">
        <f t="shared" si="360"/>
        <v>50</v>
      </c>
      <c r="B961" s="21" t="e">
        <f>'Calculateur de trading'!I961/C961/W961</f>
        <v>#DIV/0!</v>
      </c>
      <c r="C961" s="278">
        <f t="shared" si="361"/>
        <v>10</v>
      </c>
      <c r="D961" s="278"/>
      <c r="E961" s="273">
        <f t="shared" si="362"/>
        <v>100</v>
      </c>
      <c r="F961" s="271">
        <f t="shared" si="354"/>
        <v>2</v>
      </c>
      <c r="G961" s="271" t="e">
        <f t="shared" si="355"/>
        <v>#DIV/0!</v>
      </c>
      <c r="H961" s="272">
        <f t="shared" si="356"/>
        <v>20</v>
      </c>
      <c r="I961" s="270"/>
      <c r="J961" s="273">
        <f t="shared" si="363"/>
        <v>200</v>
      </c>
      <c r="K961" s="271">
        <f t="shared" si="357"/>
        <v>4</v>
      </c>
      <c r="L961" s="271" t="e">
        <f t="shared" si="358"/>
        <v>#DIV/0!</v>
      </c>
      <c r="M961" s="272">
        <f t="shared" si="359"/>
        <v>40</v>
      </c>
      <c r="N961" s="389"/>
      <c r="O961" s="455" t="e">
        <f>(A961*B961*W961)+(B961*'Calculateur de trading'!H961)</f>
        <v>#DIV/0!</v>
      </c>
      <c r="P961" s="274" t="e">
        <f>O961/'Déscriptions des trades'!CK961</f>
        <v>#DIV/0!</v>
      </c>
      <c r="Q961" s="456" t="e">
        <f>'Déscriptions des trades'!CK961-O961</f>
        <v>#DIV/0!</v>
      </c>
      <c r="R961" s="466" t="e">
        <f t="shared" si="364"/>
        <v>#DIV/0!</v>
      </c>
      <c r="S961" s="389"/>
      <c r="T961" s="12"/>
      <c r="U961" s="25"/>
      <c r="V961" s="15"/>
      <c r="W961" s="490">
        <f t="shared" si="368"/>
        <v>0</v>
      </c>
      <c r="X961" s="21" t="e">
        <f>W961*U961/'Déscriptions des trades'!CK961*'Déscriptions des trades'!B961</f>
        <v>#DIV/0!</v>
      </c>
      <c r="Y961" s="459"/>
      <c r="Z961" s="389"/>
      <c r="AA961" s="23">
        <f t="shared" si="365"/>
        <v>0.1</v>
      </c>
      <c r="AB961" s="17" t="e">
        <f>(AA961*'Déscriptions des trades'!U961*'Déscriptions des trades'!B961/'Déscriptions des trades'!CK961)*'Déscriptions des trades'!W961</f>
        <v>#DIV/0!</v>
      </c>
      <c r="AC961" s="265" t="e">
        <f>AB961*'Déscriptions des trades'!CK961</f>
        <v>#DIV/0!</v>
      </c>
      <c r="AD961" s="266" t="e">
        <f>'Déscriptions des trades'!CK961-AC961</f>
        <v>#DIV/0!</v>
      </c>
      <c r="AE961" s="389"/>
      <c r="AF961" s="399">
        <v>957</v>
      </c>
      <c r="AG961" s="389"/>
      <c r="AH961" s="20"/>
      <c r="AI961" s="303"/>
      <c r="AJ961" s="307"/>
      <c r="AK961" s="161"/>
      <c r="AL961" s="305"/>
      <c r="AM961" s="305"/>
      <c r="AN961" s="162"/>
      <c r="AO961" s="439"/>
      <c r="AP961" s="162"/>
      <c r="AQ961" s="113"/>
      <c r="AR961" s="113"/>
      <c r="AS961" s="384"/>
      <c r="AT961" s="306"/>
      <c r="AU961" s="306"/>
      <c r="AV961" s="160"/>
      <c r="AW961" s="158"/>
      <c r="AX961" s="385"/>
      <c r="AY961" s="453"/>
      <c r="AZ961" s="165"/>
      <c r="BA961" s="301"/>
      <c r="BB961" s="165"/>
      <c r="BC961" s="301"/>
      <c r="BD961" s="165"/>
      <c r="BE961" s="302"/>
      <c r="BF961" s="302"/>
      <c r="BG961" s="165"/>
      <c r="BH961" s="303"/>
      <c r="BI961" s="165"/>
      <c r="BJ961" s="304"/>
      <c r="BK961" s="394"/>
      <c r="BL961" s="302"/>
      <c r="BM961" s="302"/>
      <c r="BN961" s="394"/>
      <c r="BO961" s="302"/>
      <c r="BP961" s="13"/>
      <c r="BQ961" s="302"/>
      <c r="BR961" s="13"/>
      <c r="BS961" s="302"/>
      <c r="BT961" s="13"/>
      <c r="BU961" s="302"/>
      <c r="BV961" s="386"/>
      <c r="BW961" s="303"/>
      <c r="BX961" s="303"/>
      <c r="BY961" s="302"/>
      <c r="BZ961" s="302"/>
      <c r="CA961" s="387"/>
      <c r="CB961" s="395"/>
      <c r="CC961" s="12"/>
      <c r="CD961" s="304"/>
      <c r="CE961" s="14"/>
      <c r="CF961" s="395"/>
      <c r="CG961" s="397"/>
      <c r="CH961" s="300">
        <f t="shared" si="369"/>
        <v>0</v>
      </c>
      <c r="CI961" s="26"/>
      <c r="CJ961" s="17">
        <f t="shared" si="366"/>
        <v>0</v>
      </c>
      <c r="CK961" s="18">
        <f t="shared" si="377"/>
        <v>12.89</v>
      </c>
      <c r="CM961" s="164"/>
      <c r="CN961" s="302"/>
      <c r="CO961" s="13">
        <f t="shared" si="370"/>
        <v>0</v>
      </c>
      <c r="CP961" s="302"/>
      <c r="CQ961" s="13">
        <f t="shared" si="371"/>
        <v>0</v>
      </c>
      <c r="CR961" s="302"/>
      <c r="CS961" s="13">
        <f t="shared" si="372"/>
        <v>0</v>
      </c>
      <c r="CT961" s="302"/>
      <c r="CU961" s="13">
        <f t="shared" si="367"/>
        <v>0</v>
      </c>
      <c r="CV961" s="302"/>
      <c r="CW961" s="13">
        <f t="shared" si="373"/>
        <v>0</v>
      </c>
      <c r="CX961" s="13">
        <f t="shared" si="374"/>
        <v>0</v>
      </c>
      <c r="CY961" s="251">
        <f t="shared" si="375"/>
        <v>0</v>
      </c>
      <c r="CZ961" s="13" t="s">
        <v>29</v>
      </c>
      <c r="DA961" s="13">
        <v>50</v>
      </c>
      <c r="DB961" s="22">
        <f t="shared" si="376"/>
        <v>0</v>
      </c>
      <c r="DD961" s="24"/>
      <c r="DF961" s="163"/>
      <c r="DH961" s="24"/>
      <c r="DI961" s="447"/>
      <c r="DJ961" s="163"/>
    </row>
    <row r="962" spans="1:114" s="7" customFormat="1">
      <c r="A962" s="277">
        <f t="shared" si="360"/>
        <v>50</v>
      </c>
      <c r="B962" s="21" t="e">
        <f>'Calculateur de trading'!I962/C962/W962</f>
        <v>#DIV/0!</v>
      </c>
      <c r="C962" s="278">
        <f t="shared" si="361"/>
        <v>10</v>
      </c>
      <c r="D962" s="426"/>
      <c r="E962" s="273">
        <f t="shared" si="362"/>
        <v>100</v>
      </c>
      <c r="F962" s="271">
        <f t="shared" si="354"/>
        <v>2</v>
      </c>
      <c r="G962" s="271" t="e">
        <f t="shared" si="355"/>
        <v>#DIV/0!</v>
      </c>
      <c r="H962" s="272">
        <f t="shared" si="356"/>
        <v>20</v>
      </c>
      <c r="I962" s="270"/>
      <c r="J962" s="273">
        <f t="shared" si="363"/>
        <v>200</v>
      </c>
      <c r="K962" s="271">
        <f t="shared" si="357"/>
        <v>4</v>
      </c>
      <c r="L962" s="271" t="e">
        <f t="shared" si="358"/>
        <v>#DIV/0!</v>
      </c>
      <c r="M962" s="272">
        <f t="shared" si="359"/>
        <v>40</v>
      </c>
      <c r="N962" s="389"/>
      <c r="O962" s="455" t="e">
        <f>(A962*B962*W962)+(B962*'Calculateur de trading'!H962)</f>
        <v>#DIV/0!</v>
      </c>
      <c r="P962" s="274" t="e">
        <f>O962/'Déscriptions des trades'!CK962</f>
        <v>#DIV/0!</v>
      </c>
      <c r="Q962" s="456" t="e">
        <f>'Déscriptions des trades'!CK962-O962</f>
        <v>#DIV/0!</v>
      </c>
      <c r="R962" s="466" t="e">
        <f t="shared" si="364"/>
        <v>#DIV/0!</v>
      </c>
      <c r="S962" s="389"/>
      <c r="T962" s="12"/>
      <c r="U962" s="25"/>
      <c r="V962" s="15"/>
      <c r="W962" s="490">
        <f t="shared" si="368"/>
        <v>0</v>
      </c>
      <c r="X962" s="21" t="e">
        <f>W962*U962/'Déscriptions des trades'!CK962*'Déscriptions des trades'!B962</f>
        <v>#DIV/0!</v>
      </c>
      <c r="Y962" s="459"/>
      <c r="Z962" s="389"/>
      <c r="AA962" s="23">
        <f t="shared" si="365"/>
        <v>0.1</v>
      </c>
      <c r="AB962" s="17" t="e">
        <f>(AA962*'Déscriptions des trades'!U962*'Déscriptions des trades'!B962/'Déscriptions des trades'!CK962)*'Déscriptions des trades'!W962</f>
        <v>#DIV/0!</v>
      </c>
      <c r="AC962" s="265" t="e">
        <f>AB962*'Déscriptions des trades'!CK962</f>
        <v>#DIV/0!</v>
      </c>
      <c r="AD962" s="266" t="e">
        <f>'Déscriptions des trades'!CK962-AC962</f>
        <v>#DIV/0!</v>
      </c>
      <c r="AE962" s="389"/>
      <c r="AF962" s="399">
        <v>958</v>
      </c>
      <c r="AG962" s="389"/>
      <c r="AH962" s="20"/>
      <c r="AI962" s="303"/>
      <c r="AJ962" s="307"/>
      <c r="AK962" s="161"/>
      <c r="AL962" s="305"/>
      <c r="AM962" s="305"/>
      <c r="AN962" s="162"/>
      <c r="AO962" s="439"/>
      <c r="AP962" s="162"/>
      <c r="AQ962" s="113"/>
      <c r="AR962" s="113"/>
      <c r="AS962" s="384"/>
      <c r="AT962" s="306"/>
      <c r="AU962" s="306"/>
      <c r="AV962" s="160"/>
      <c r="AW962" s="158"/>
      <c r="AX962" s="385"/>
      <c r="AY962" s="453"/>
      <c r="AZ962" s="165"/>
      <c r="BA962" s="301"/>
      <c r="BB962" s="165"/>
      <c r="BC962" s="301"/>
      <c r="BD962" s="165"/>
      <c r="BE962" s="302"/>
      <c r="BF962" s="302"/>
      <c r="BG962" s="165"/>
      <c r="BH962" s="303"/>
      <c r="BI962" s="165"/>
      <c r="BJ962" s="304"/>
      <c r="BK962" s="394"/>
      <c r="BL962" s="302"/>
      <c r="BM962" s="302"/>
      <c r="BN962" s="394"/>
      <c r="BO962" s="302"/>
      <c r="BP962" s="13"/>
      <c r="BQ962" s="302"/>
      <c r="BR962" s="13"/>
      <c r="BS962" s="302"/>
      <c r="BT962" s="13"/>
      <c r="BU962" s="302"/>
      <c r="BV962" s="386"/>
      <c r="BW962" s="303"/>
      <c r="BX962" s="303"/>
      <c r="BY962" s="302"/>
      <c r="BZ962" s="302"/>
      <c r="CA962" s="387"/>
      <c r="CB962" s="395"/>
      <c r="CC962" s="12"/>
      <c r="CD962" s="304"/>
      <c r="CE962" s="14"/>
      <c r="CF962" s="395"/>
      <c r="CG962" s="397"/>
      <c r="CH962" s="300">
        <f t="shared" si="369"/>
        <v>0</v>
      </c>
      <c r="CI962" s="26"/>
      <c r="CJ962" s="17">
        <f t="shared" si="366"/>
        <v>0</v>
      </c>
      <c r="CK962" s="18">
        <f t="shared" si="377"/>
        <v>12.89</v>
      </c>
      <c r="CM962" s="164"/>
      <c r="CN962" s="302"/>
      <c r="CO962" s="13">
        <f t="shared" si="370"/>
        <v>0</v>
      </c>
      <c r="CP962" s="302"/>
      <c r="CQ962" s="13">
        <f t="shared" si="371"/>
        <v>0</v>
      </c>
      <c r="CR962" s="302"/>
      <c r="CS962" s="13">
        <f t="shared" si="372"/>
        <v>0</v>
      </c>
      <c r="CT962" s="302"/>
      <c r="CU962" s="13">
        <f t="shared" si="367"/>
        <v>0</v>
      </c>
      <c r="CV962" s="302"/>
      <c r="CW962" s="13">
        <f t="shared" si="373"/>
        <v>0</v>
      </c>
      <c r="CX962" s="13">
        <f t="shared" si="374"/>
        <v>0</v>
      </c>
      <c r="CY962" s="251">
        <f t="shared" si="375"/>
        <v>0</v>
      </c>
      <c r="CZ962" s="13" t="s">
        <v>29</v>
      </c>
      <c r="DA962" s="13">
        <v>50</v>
      </c>
      <c r="DB962" s="22">
        <f t="shared" si="376"/>
        <v>0</v>
      </c>
      <c r="DD962" s="24"/>
      <c r="DF962" s="163"/>
      <c r="DH962" s="24"/>
      <c r="DI962" s="447"/>
      <c r="DJ962" s="163"/>
    </row>
    <row r="963" spans="1:114" s="7" customFormat="1">
      <c r="A963" s="277">
        <f t="shared" si="360"/>
        <v>50</v>
      </c>
      <c r="B963" s="21" t="e">
        <f>'Calculateur de trading'!I963/C963/W963</f>
        <v>#DIV/0!</v>
      </c>
      <c r="C963" s="278">
        <f t="shared" si="361"/>
        <v>10</v>
      </c>
      <c r="D963" s="278"/>
      <c r="E963" s="273">
        <f t="shared" si="362"/>
        <v>100</v>
      </c>
      <c r="F963" s="271">
        <f t="shared" si="354"/>
        <v>2</v>
      </c>
      <c r="G963" s="271" t="e">
        <f t="shared" si="355"/>
        <v>#DIV/0!</v>
      </c>
      <c r="H963" s="272">
        <f t="shared" si="356"/>
        <v>20</v>
      </c>
      <c r="I963" s="270"/>
      <c r="J963" s="273">
        <f t="shared" si="363"/>
        <v>200</v>
      </c>
      <c r="K963" s="271">
        <f t="shared" si="357"/>
        <v>4</v>
      </c>
      <c r="L963" s="271" t="e">
        <f t="shared" si="358"/>
        <v>#DIV/0!</v>
      </c>
      <c r="M963" s="272">
        <f t="shared" si="359"/>
        <v>40</v>
      </c>
      <c r="N963" s="389"/>
      <c r="O963" s="455" t="e">
        <f>(A963*B963*W963)+(B963*'Calculateur de trading'!H963)</f>
        <v>#DIV/0!</v>
      </c>
      <c r="P963" s="274" t="e">
        <f>O963/'Déscriptions des trades'!CK963</f>
        <v>#DIV/0!</v>
      </c>
      <c r="Q963" s="456" t="e">
        <f>'Déscriptions des trades'!CK963-O963</f>
        <v>#DIV/0!</v>
      </c>
      <c r="R963" s="466" t="e">
        <f t="shared" si="364"/>
        <v>#DIV/0!</v>
      </c>
      <c r="S963" s="389"/>
      <c r="T963" s="12"/>
      <c r="U963" s="25"/>
      <c r="V963" s="15"/>
      <c r="W963" s="490">
        <f t="shared" si="368"/>
        <v>0</v>
      </c>
      <c r="X963" s="21" t="e">
        <f>W963*U963/'Déscriptions des trades'!CK963*'Déscriptions des trades'!B963</f>
        <v>#DIV/0!</v>
      </c>
      <c r="Y963" s="459"/>
      <c r="Z963" s="389"/>
      <c r="AA963" s="23">
        <f t="shared" si="365"/>
        <v>0.1</v>
      </c>
      <c r="AB963" s="17" t="e">
        <f>(AA963*'Déscriptions des trades'!U963*'Déscriptions des trades'!B963/'Déscriptions des trades'!CK963)*'Déscriptions des trades'!W963</f>
        <v>#DIV/0!</v>
      </c>
      <c r="AC963" s="265" t="e">
        <f>AB963*'Déscriptions des trades'!CK963</f>
        <v>#DIV/0!</v>
      </c>
      <c r="AD963" s="266" t="e">
        <f>'Déscriptions des trades'!CK963-AC963</f>
        <v>#DIV/0!</v>
      </c>
      <c r="AE963" s="389"/>
      <c r="AF963" s="399">
        <v>959</v>
      </c>
      <c r="AG963" s="389"/>
      <c r="AH963" s="20"/>
      <c r="AI963" s="303"/>
      <c r="AJ963" s="307"/>
      <c r="AK963" s="161"/>
      <c r="AL963" s="305"/>
      <c r="AM963" s="305"/>
      <c r="AN963" s="162"/>
      <c r="AO963" s="439"/>
      <c r="AP963" s="162"/>
      <c r="AQ963" s="113"/>
      <c r="AR963" s="113"/>
      <c r="AS963" s="384"/>
      <c r="AT963" s="306"/>
      <c r="AU963" s="306"/>
      <c r="AV963" s="160"/>
      <c r="AW963" s="158"/>
      <c r="AX963" s="385"/>
      <c r="AY963" s="453"/>
      <c r="AZ963" s="165"/>
      <c r="BA963" s="301"/>
      <c r="BB963" s="165"/>
      <c r="BC963" s="301"/>
      <c r="BD963" s="165"/>
      <c r="BE963" s="302"/>
      <c r="BF963" s="302"/>
      <c r="BG963" s="165"/>
      <c r="BH963" s="303"/>
      <c r="BI963" s="165"/>
      <c r="BJ963" s="304"/>
      <c r="BK963" s="394"/>
      <c r="BL963" s="302"/>
      <c r="BM963" s="302"/>
      <c r="BN963" s="394"/>
      <c r="BO963" s="302"/>
      <c r="BP963" s="13"/>
      <c r="BQ963" s="302"/>
      <c r="BR963" s="13"/>
      <c r="BS963" s="302"/>
      <c r="BT963" s="13"/>
      <c r="BU963" s="302"/>
      <c r="BV963" s="386"/>
      <c r="BW963" s="303"/>
      <c r="BX963" s="303"/>
      <c r="BY963" s="302"/>
      <c r="BZ963" s="302"/>
      <c r="CA963" s="387"/>
      <c r="CB963" s="395"/>
      <c r="CC963" s="12"/>
      <c r="CD963" s="304"/>
      <c r="CE963" s="14"/>
      <c r="CF963" s="395"/>
      <c r="CG963" s="397"/>
      <c r="CH963" s="300">
        <f t="shared" si="369"/>
        <v>0</v>
      </c>
      <c r="CI963" s="26"/>
      <c r="CJ963" s="17">
        <f t="shared" si="366"/>
        <v>0</v>
      </c>
      <c r="CK963" s="18">
        <f t="shared" si="377"/>
        <v>12.89</v>
      </c>
      <c r="CM963" s="164"/>
      <c r="CN963" s="302"/>
      <c r="CO963" s="13">
        <f t="shared" si="370"/>
        <v>0</v>
      </c>
      <c r="CP963" s="302"/>
      <c r="CQ963" s="13">
        <f t="shared" si="371"/>
        <v>0</v>
      </c>
      <c r="CR963" s="302"/>
      <c r="CS963" s="13">
        <f t="shared" si="372"/>
        <v>0</v>
      </c>
      <c r="CT963" s="302"/>
      <c r="CU963" s="13">
        <f t="shared" si="367"/>
        <v>0</v>
      </c>
      <c r="CV963" s="302"/>
      <c r="CW963" s="13">
        <f t="shared" si="373"/>
        <v>0</v>
      </c>
      <c r="CX963" s="13">
        <f t="shared" si="374"/>
        <v>0</v>
      </c>
      <c r="CY963" s="251">
        <f t="shared" si="375"/>
        <v>0</v>
      </c>
      <c r="CZ963" s="13" t="s">
        <v>29</v>
      </c>
      <c r="DA963" s="13">
        <v>50</v>
      </c>
      <c r="DB963" s="22">
        <f t="shared" si="376"/>
        <v>0</v>
      </c>
      <c r="DD963" s="24"/>
      <c r="DF963" s="163"/>
      <c r="DH963" s="24"/>
      <c r="DI963" s="447"/>
      <c r="DJ963" s="163"/>
    </row>
    <row r="964" spans="1:114" s="7" customFormat="1">
      <c r="A964" s="277">
        <f t="shared" si="360"/>
        <v>50</v>
      </c>
      <c r="B964" s="21" t="e">
        <f>'Calculateur de trading'!I964/C964/W964</f>
        <v>#DIV/0!</v>
      </c>
      <c r="C964" s="278">
        <f t="shared" si="361"/>
        <v>10</v>
      </c>
      <c r="D964" s="426"/>
      <c r="E964" s="273">
        <f t="shared" si="362"/>
        <v>100</v>
      </c>
      <c r="F964" s="271">
        <f t="shared" si="354"/>
        <v>2</v>
      </c>
      <c r="G964" s="271" t="e">
        <f t="shared" si="355"/>
        <v>#DIV/0!</v>
      </c>
      <c r="H964" s="272">
        <f t="shared" si="356"/>
        <v>20</v>
      </c>
      <c r="I964" s="270"/>
      <c r="J964" s="273">
        <f t="shared" si="363"/>
        <v>200</v>
      </c>
      <c r="K964" s="271">
        <f t="shared" si="357"/>
        <v>4</v>
      </c>
      <c r="L964" s="271" t="e">
        <f t="shared" si="358"/>
        <v>#DIV/0!</v>
      </c>
      <c r="M964" s="272">
        <f t="shared" si="359"/>
        <v>40</v>
      </c>
      <c r="N964" s="389"/>
      <c r="O964" s="455" t="e">
        <f>(A964*B964*W964)+(B964*'Calculateur de trading'!H964)</f>
        <v>#DIV/0!</v>
      </c>
      <c r="P964" s="274" t="e">
        <f>O964/'Déscriptions des trades'!CK964</f>
        <v>#DIV/0!</v>
      </c>
      <c r="Q964" s="456" t="e">
        <f>'Déscriptions des trades'!CK964-O964</f>
        <v>#DIV/0!</v>
      </c>
      <c r="R964" s="466" t="e">
        <f t="shared" si="364"/>
        <v>#DIV/0!</v>
      </c>
      <c r="S964" s="389"/>
      <c r="T964" s="12"/>
      <c r="U964" s="25"/>
      <c r="V964" s="15"/>
      <c r="W964" s="490">
        <f t="shared" si="368"/>
        <v>0</v>
      </c>
      <c r="X964" s="21" t="e">
        <f>W964*U964/'Déscriptions des trades'!CK964*'Déscriptions des trades'!B964</f>
        <v>#DIV/0!</v>
      </c>
      <c r="Y964" s="459"/>
      <c r="Z964" s="389"/>
      <c r="AA964" s="23">
        <f t="shared" si="365"/>
        <v>0.1</v>
      </c>
      <c r="AB964" s="17" t="e">
        <f>(AA964*'Déscriptions des trades'!U964*'Déscriptions des trades'!B964/'Déscriptions des trades'!CK964)*'Déscriptions des trades'!W964</f>
        <v>#DIV/0!</v>
      </c>
      <c r="AC964" s="265" t="e">
        <f>AB964*'Déscriptions des trades'!CK964</f>
        <v>#DIV/0!</v>
      </c>
      <c r="AD964" s="266" t="e">
        <f>'Déscriptions des trades'!CK964-AC964</f>
        <v>#DIV/0!</v>
      </c>
      <c r="AE964" s="389"/>
      <c r="AF964" s="399">
        <v>960</v>
      </c>
      <c r="AG964" s="389"/>
      <c r="AH964" s="20"/>
      <c r="AI964" s="303"/>
      <c r="AJ964" s="307"/>
      <c r="AK964" s="161"/>
      <c r="AL964" s="305"/>
      <c r="AM964" s="305"/>
      <c r="AN964" s="162"/>
      <c r="AO964" s="439"/>
      <c r="AP964" s="162"/>
      <c r="AQ964" s="113"/>
      <c r="AR964" s="113"/>
      <c r="AS964" s="384"/>
      <c r="AT964" s="306"/>
      <c r="AU964" s="306"/>
      <c r="AV964" s="160"/>
      <c r="AW964" s="158"/>
      <c r="AX964" s="385"/>
      <c r="AY964" s="453"/>
      <c r="AZ964" s="165"/>
      <c r="BA964" s="301"/>
      <c r="BB964" s="165"/>
      <c r="BC964" s="301"/>
      <c r="BD964" s="165"/>
      <c r="BE964" s="302"/>
      <c r="BF964" s="302"/>
      <c r="BG964" s="165"/>
      <c r="BH964" s="303"/>
      <c r="BI964" s="165"/>
      <c r="BJ964" s="304"/>
      <c r="BK964" s="394"/>
      <c r="BL964" s="302"/>
      <c r="BM964" s="302"/>
      <c r="BN964" s="394"/>
      <c r="BO964" s="302"/>
      <c r="BP964" s="13"/>
      <c r="BQ964" s="302"/>
      <c r="BR964" s="13"/>
      <c r="BS964" s="302"/>
      <c r="BT964" s="13"/>
      <c r="BU964" s="302"/>
      <c r="BV964" s="386"/>
      <c r="BW964" s="303"/>
      <c r="BX964" s="303"/>
      <c r="BY964" s="302"/>
      <c r="BZ964" s="302"/>
      <c r="CA964" s="387"/>
      <c r="CB964" s="395"/>
      <c r="CC964" s="12"/>
      <c r="CD964" s="304"/>
      <c r="CE964" s="14"/>
      <c r="CF964" s="395"/>
      <c r="CG964" s="397"/>
      <c r="CH964" s="300">
        <f t="shared" si="369"/>
        <v>0</v>
      </c>
      <c r="CI964" s="26"/>
      <c r="CJ964" s="17">
        <f t="shared" si="366"/>
        <v>0</v>
      </c>
      <c r="CK964" s="18">
        <f t="shared" si="377"/>
        <v>12.89</v>
      </c>
      <c r="CM964" s="164"/>
      <c r="CN964" s="302"/>
      <c r="CO964" s="13">
        <f t="shared" si="370"/>
        <v>0</v>
      </c>
      <c r="CP964" s="302"/>
      <c r="CQ964" s="13">
        <f t="shared" si="371"/>
        <v>0</v>
      </c>
      <c r="CR964" s="302"/>
      <c r="CS964" s="13">
        <f t="shared" si="372"/>
        <v>0</v>
      </c>
      <c r="CT964" s="302"/>
      <c r="CU964" s="13">
        <f t="shared" si="367"/>
        <v>0</v>
      </c>
      <c r="CV964" s="302"/>
      <c r="CW964" s="13">
        <f t="shared" si="373"/>
        <v>0</v>
      </c>
      <c r="CX964" s="13">
        <f t="shared" si="374"/>
        <v>0</v>
      </c>
      <c r="CY964" s="251">
        <f t="shared" si="375"/>
        <v>0</v>
      </c>
      <c r="CZ964" s="13" t="s">
        <v>29</v>
      </c>
      <c r="DA964" s="13">
        <v>50</v>
      </c>
      <c r="DB964" s="22">
        <f t="shared" si="376"/>
        <v>0</v>
      </c>
      <c r="DD964" s="24"/>
      <c r="DF964" s="163"/>
      <c r="DH964" s="24"/>
      <c r="DI964" s="447"/>
      <c r="DJ964" s="163"/>
    </row>
    <row r="965" spans="1:114" s="7" customFormat="1">
      <c r="A965" s="277">
        <f t="shared" si="360"/>
        <v>50</v>
      </c>
      <c r="B965" s="21" t="e">
        <f>'Calculateur de trading'!I965/C965/W965</f>
        <v>#DIV/0!</v>
      </c>
      <c r="C965" s="278">
        <f t="shared" si="361"/>
        <v>10</v>
      </c>
      <c r="D965" s="426"/>
      <c r="E965" s="273">
        <f t="shared" si="362"/>
        <v>100</v>
      </c>
      <c r="F965" s="271">
        <f t="shared" ref="F965:F1028" si="378">(E965/A965)</f>
        <v>2</v>
      </c>
      <c r="G965" s="271" t="e">
        <f t="shared" ref="G965:G1028" si="379">B965/F965</f>
        <v>#DIV/0!</v>
      </c>
      <c r="H965" s="272">
        <f t="shared" ref="H965:H1028" si="380">C965*F965</f>
        <v>20</v>
      </c>
      <c r="I965" s="270"/>
      <c r="J965" s="273">
        <f t="shared" si="363"/>
        <v>200</v>
      </c>
      <c r="K965" s="271">
        <f t="shared" ref="K965:K1028" si="381">J965/A965</f>
        <v>4</v>
      </c>
      <c r="L965" s="271" t="e">
        <f t="shared" ref="L965:L1028" si="382">B965/K965</f>
        <v>#DIV/0!</v>
      </c>
      <c r="M965" s="272">
        <f t="shared" ref="M965:M1028" si="383">C965*K965</f>
        <v>40</v>
      </c>
      <c r="N965" s="389"/>
      <c r="O965" s="455" t="e">
        <f>(A965*B965*W965)+(B965*'Calculateur de trading'!H965)</f>
        <v>#DIV/0!</v>
      </c>
      <c r="P965" s="274" t="e">
        <f>O965/'Déscriptions des trades'!CK965</f>
        <v>#DIV/0!</v>
      </c>
      <c r="Q965" s="456" t="e">
        <f>'Déscriptions des trades'!CK965-O965</f>
        <v>#DIV/0!</v>
      </c>
      <c r="R965" s="466" t="e">
        <f t="shared" si="364"/>
        <v>#DIV/0!</v>
      </c>
      <c r="S965" s="389"/>
      <c r="T965" s="12"/>
      <c r="U965" s="25"/>
      <c r="V965" s="15"/>
      <c r="W965" s="490">
        <f t="shared" si="368"/>
        <v>0</v>
      </c>
      <c r="X965" s="21" t="e">
        <f>W965*U965/'Déscriptions des trades'!CK965*'Déscriptions des trades'!B965</f>
        <v>#DIV/0!</v>
      </c>
      <c r="Y965" s="459"/>
      <c r="Z965" s="389"/>
      <c r="AA965" s="23">
        <f t="shared" si="365"/>
        <v>0.1</v>
      </c>
      <c r="AB965" s="17" t="e">
        <f>(AA965*'Déscriptions des trades'!U965*'Déscriptions des trades'!B965/'Déscriptions des trades'!CK965)*'Déscriptions des trades'!W965</f>
        <v>#DIV/0!</v>
      </c>
      <c r="AC965" s="265" t="e">
        <f>AB965*'Déscriptions des trades'!CK965</f>
        <v>#DIV/0!</v>
      </c>
      <c r="AD965" s="266" t="e">
        <f>'Déscriptions des trades'!CK965-AC965</f>
        <v>#DIV/0!</v>
      </c>
      <c r="AE965" s="389"/>
      <c r="AF965" s="399">
        <v>961</v>
      </c>
      <c r="AG965" s="389"/>
      <c r="AH965" s="20"/>
      <c r="AI965" s="303"/>
      <c r="AJ965" s="307"/>
      <c r="AK965" s="161"/>
      <c r="AL965" s="305"/>
      <c r="AM965" s="305"/>
      <c r="AN965" s="162"/>
      <c r="AO965" s="439"/>
      <c r="AP965" s="162"/>
      <c r="AQ965" s="113"/>
      <c r="AR965" s="113"/>
      <c r="AS965" s="384"/>
      <c r="AT965" s="306"/>
      <c r="AU965" s="306"/>
      <c r="AV965" s="160"/>
      <c r="AW965" s="158"/>
      <c r="AX965" s="385"/>
      <c r="AY965" s="453"/>
      <c r="AZ965" s="165"/>
      <c r="BA965" s="301"/>
      <c r="BB965" s="165"/>
      <c r="BC965" s="301"/>
      <c r="BD965" s="165"/>
      <c r="BE965" s="302"/>
      <c r="BF965" s="302"/>
      <c r="BG965" s="165"/>
      <c r="BH965" s="303"/>
      <c r="BI965" s="165"/>
      <c r="BJ965" s="304"/>
      <c r="BK965" s="394"/>
      <c r="BL965" s="302"/>
      <c r="BM965" s="302"/>
      <c r="BN965" s="394"/>
      <c r="BO965" s="302"/>
      <c r="BP965" s="13"/>
      <c r="BQ965" s="302"/>
      <c r="BR965" s="13"/>
      <c r="BS965" s="302"/>
      <c r="BT965" s="13"/>
      <c r="BU965" s="302"/>
      <c r="BV965" s="386"/>
      <c r="BW965" s="303"/>
      <c r="BX965" s="303"/>
      <c r="BY965" s="302"/>
      <c r="BZ965" s="302"/>
      <c r="CA965" s="387"/>
      <c r="CB965" s="395"/>
      <c r="CC965" s="12"/>
      <c r="CD965" s="304"/>
      <c r="CE965" s="14"/>
      <c r="CF965" s="395"/>
      <c r="CG965" s="397"/>
      <c r="CH965" s="300">
        <f t="shared" si="369"/>
        <v>0</v>
      </c>
      <c r="CI965" s="26"/>
      <c r="CJ965" s="17">
        <f t="shared" si="366"/>
        <v>0</v>
      </c>
      <c r="CK965" s="18">
        <f t="shared" si="377"/>
        <v>12.89</v>
      </c>
      <c r="CM965" s="164"/>
      <c r="CN965" s="302"/>
      <c r="CO965" s="13">
        <f t="shared" si="370"/>
        <v>0</v>
      </c>
      <c r="CP965" s="302"/>
      <c r="CQ965" s="13">
        <f t="shared" si="371"/>
        <v>0</v>
      </c>
      <c r="CR965" s="302"/>
      <c r="CS965" s="13">
        <f t="shared" si="372"/>
        <v>0</v>
      </c>
      <c r="CT965" s="302"/>
      <c r="CU965" s="13">
        <f t="shared" si="367"/>
        <v>0</v>
      </c>
      <c r="CV965" s="302"/>
      <c r="CW965" s="13">
        <f t="shared" si="373"/>
        <v>0</v>
      </c>
      <c r="CX965" s="13">
        <f t="shared" si="374"/>
        <v>0</v>
      </c>
      <c r="CY965" s="251">
        <f t="shared" si="375"/>
        <v>0</v>
      </c>
      <c r="CZ965" s="13" t="s">
        <v>29</v>
      </c>
      <c r="DA965" s="13">
        <v>50</v>
      </c>
      <c r="DB965" s="22">
        <f t="shared" si="376"/>
        <v>0</v>
      </c>
      <c r="DD965" s="24"/>
      <c r="DF965" s="163"/>
      <c r="DH965" s="24"/>
      <c r="DI965" s="447"/>
      <c r="DJ965" s="163"/>
    </row>
    <row r="966" spans="1:114" s="7" customFormat="1">
      <c r="A966" s="277">
        <f t="shared" ref="A966:A1029" si="384">A965</f>
        <v>50</v>
      </c>
      <c r="B966" s="21" t="e">
        <f>'Calculateur de trading'!I966/C966/W966</f>
        <v>#DIV/0!</v>
      </c>
      <c r="C966" s="278">
        <f t="shared" ref="C966:C1029" si="385">C965</f>
        <v>10</v>
      </c>
      <c r="D966" s="278"/>
      <c r="E966" s="273">
        <f t="shared" ref="E966:E1029" si="386">E965</f>
        <v>100</v>
      </c>
      <c r="F966" s="271">
        <f t="shared" si="378"/>
        <v>2</v>
      </c>
      <c r="G966" s="271" t="e">
        <f t="shared" si="379"/>
        <v>#DIV/0!</v>
      </c>
      <c r="H966" s="272">
        <f t="shared" si="380"/>
        <v>20</v>
      </c>
      <c r="I966" s="270"/>
      <c r="J966" s="273">
        <f t="shared" ref="J966:J1029" si="387">J965</f>
        <v>200</v>
      </c>
      <c r="K966" s="271">
        <f t="shared" si="381"/>
        <v>4</v>
      </c>
      <c r="L966" s="271" t="e">
        <f t="shared" si="382"/>
        <v>#DIV/0!</v>
      </c>
      <c r="M966" s="272">
        <f t="shared" si="383"/>
        <v>40</v>
      </c>
      <c r="N966" s="389"/>
      <c r="O966" s="455" t="e">
        <f>(A966*B966*W966)+(B966*'Calculateur de trading'!H966)</f>
        <v>#DIV/0!</v>
      </c>
      <c r="P966" s="274" t="e">
        <f>O966/'Déscriptions des trades'!CK966</f>
        <v>#DIV/0!</v>
      </c>
      <c r="Q966" s="456" t="e">
        <f>'Déscriptions des trades'!CK966-O966</f>
        <v>#DIV/0!</v>
      </c>
      <c r="R966" s="466" t="e">
        <f t="shared" ref="R966:R1029" si="388">B966*C966</f>
        <v>#DIV/0!</v>
      </c>
      <c r="S966" s="389"/>
      <c r="T966" s="12"/>
      <c r="U966" s="25"/>
      <c r="V966" s="15"/>
      <c r="W966" s="490">
        <f t="shared" si="368"/>
        <v>0</v>
      </c>
      <c r="X966" s="21" t="e">
        <f>W966*U966/'Déscriptions des trades'!CK966*'Déscriptions des trades'!B966</f>
        <v>#DIV/0!</v>
      </c>
      <c r="Y966" s="459"/>
      <c r="Z966" s="389"/>
      <c r="AA966" s="23">
        <f t="shared" ref="AA966:AA1029" si="389">AA965</f>
        <v>0.1</v>
      </c>
      <c r="AB966" s="17" t="e">
        <f>(AA966*'Déscriptions des trades'!U966*'Déscriptions des trades'!B966/'Déscriptions des trades'!CK966)*'Déscriptions des trades'!W966</f>
        <v>#DIV/0!</v>
      </c>
      <c r="AC966" s="265" t="e">
        <f>AB966*'Déscriptions des trades'!CK966</f>
        <v>#DIV/0!</v>
      </c>
      <c r="AD966" s="266" t="e">
        <f>'Déscriptions des trades'!CK966-AC966</f>
        <v>#DIV/0!</v>
      </c>
      <c r="AE966" s="389"/>
      <c r="AF966" s="399">
        <v>962</v>
      </c>
      <c r="AG966" s="389"/>
      <c r="AH966" s="20"/>
      <c r="AI966" s="303"/>
      <c r="AJ966" s="307"/>
      <c r="AK966" s="161"/>
      <c r="AL966" s="305"/>
      <c r="AM966" s="305"/>
      <c r="AN966" s="162"/>
      <c r="AO966" s="439"/>
      <c r="AP966" s="162"/>
      <c r="AQ966" s="113"/>
      <c r="AR966" s="113"/>
      <c r="AS966" s="384"/>
      <c r="AT966" s="306"/>
      <c r="AU966" s="306"/>
      <c r="AV966" s="160"/>
      <c r="AW966" s="158"/>
      <c r="AX966" s="385"/>
      <c r="AY966" s="453"/>
      <c r="AZ966" s="165"/>
      <c r="BA966" s="301"/>
      <c r="BB966" s="165"/>
      <c r="BC966" s="301"/>
      <c r="BD966" s="165"/>
      <c r="BE966" s="302"/>
      <c r="BF966" s="302"/>
      <c r="BG966" s="165"/>
      <c r="BH966" s="303"/>
      <c r="BI966" s="165"/>
      <c r="BJ966" s="304"/>
      <c r="BK966" s="394"/>
      <c r="BL966" s="302"/>
      <c r="BM966" s="302"/>
      <c r="BN966" s="394"/>
      <c r="BO966" s="302"/>
      <c r="BP966" s="13"/>
      <c r="BQ966" s="302"/>
      <c r="BR966" s="13"/>
      <c r="BS966" s="302"/>
      <c r="BT966" s="13"/>
      <c r="BU966" s="302"/>
      <c r="BV966" s="386"/>
      <c r="BW966" s="303"/>
      <c r="BX966" s="303"/>
      <c r="BY966" s="302"/>
      <c r="BZ966" s="302"/>
      <c r="CA966" s="387"/>
      <c r="CB966" s="395"/>
      <c r="CC966" s="12"/>
      <c r="CD966" s="304"/>
      <c r="CE966" s="14"/>
      <c r="CF966" s="395"/>
      <c r="CG966" s="397"/>
      <c r="CH966" s="300">
        <f t="shared" si="369"/>
        <v>0</v>
      </c>
      <c r="CI966" s="26"/>
      <c r="CJ966" s="17">
        <f t="shared" si="366"/>
        <v>0</v>
      </c>
      <c r="CK966" s="18">
        <f t="shared" si="377"/>
        <v>12.89</v>
      </c>
      <c r="CM966" s="164"/>
      <c r="CN966" s="302"/>
      <c r="CO966" s="13">
        <f t="shared" si="370"/>
        <v>0</v>
      </c>
      <c r="CP966" s="302"/>
      <c r="CQ966" s="13">
        <f t="shared" si="371"/>
        <v>0</v>
      </c>
      <c r="CR966" s="302"/>
      <c r="CS966" s="13">
        <f t="shared" si="372"/>
        <v>0</v>
      </c>
      <c r="CT966" s="302"/>
      <c r="CU966" s="13">
        <f t="shared" si="367"/>
        <v>0</v>
      </c>
      <c r="CV966" s="302"/>
      <c r="CW966" s="13">
        <f t="shared" si="373"/>
        <v>0</v>
      </c>
      <c r="CX966" s="13">
        <f t="shared" si="374"/>
        <v>0</v>
      </c>
      <c r="CY966" s="251">
        <f t="shared" si="375"/>
        <v>0</v>
      </c>
      <c r="CZ966" s="13" t="s">
        <v>29</v>
      </c>
      <c r="DA966" s="13">
        <v>50</v>
      </c>
      <c r="DB966" s="22">
        <f t="shared" si="376"/>
        <v>0</v>
      </c>
      <c r="DD966" s="24"/>
      <c r="DF966" s="163"/>
      <c r="DH966" s="24"/>
      <c r="DI966" s="447"/>
      <c r="DJ966" s="163"/>
    </row>
    <row r="967" spans="1:114" s="7" customFormat="1">
      <c r="A967" s="277">
        <f t="shared" si="384"/>
        <v>50</v>
      </c>
      <c r="B967" s="21" t="e">
        <f>'Calculateur de trading'!I967/C967/W967</f>
        <v>#DIV/0!</v>
      </c>
      <c r="C967" s="278">
        <f t="shared" si="385"/>
        <v>10</v>
      </c>
      <c r="D967" s="426"/>
      <c r="E967" s="273">
        <f t="shared" si="386"/>
        <v>100</v>
      </c>
      <c r="F967" s="271">
        <f t="shared" si="378"/>
        <v>2</v>
      </c>
      <c r="G967" s="271" t="e">
        <f t="shared" si="379"/>
        <v>#DIV/0!</v>
      </c>
      <c r="H967" s="272">
        <f t="shared" si="380"/>
        <v>20</v>
      </c>
      <c r="I967" s="270"/>
      <c r="J967" s="273">
        <f t="shared" si="387"/>
        <v>200</v>
      </c>
      <c r="K967" s="271">
        <f t="shared" si="381"/>
        <v>4</v>
      </c>
      <c r="L967" s="271" t="e">
        <f t="shared" si="382"/>
        <v>#DIV/0!</v>
      </c>
      <c r="M967" s="272">
        <f t="shared" si="383"/>
        <v>40</v>
      </c>
      <c r="N967" s="389"/>
      <c r="O967" s="455" t="e">
        <f>(A967*B967*W967)+(B967*'Calculateur de trading'!H967)</f>
        <v>#DIV/0!</v>
      </c>
      <c r="P967" s="274" t="e">
        <f>O967/'Déscriptions des trades'!CK967</f>
        <v>#DIV/0!</v>
      </c>
      <c r="Q967" s="456" t="e">
        <f>'Déscriptions des trades'!CK967-O967</f>
        <v>#DIV/0!</v>
      </c>
      <c r="R967" s="466" t="e">
        <f t="shared" si="388"/>
        <v>#DIV/0!</v>
      </c>
      <c r="S967" s="389"/>
      <c r="T967" s="12"/>
      <c r="U967" s="25"/>
      <c r="V967" s="15"/>
      <c r="W967" s="490">
        <f t="shared" si="368"/>
        <v>0</v>
      </c>
      <c r="X967" s="21" t="e">
        <f>W967*U967/'Déscriptions des trades'!CK967*'Déscriptions des trades'!B967</f>
        <v>#DIV/0!</v>
      </c>
      <c r="Y967" s="459"/>
      <c r="Z967" s="389"/>
      <c r="AA967" s="23">
        <f t="shared" si="389"/>
        <v>0.1</v>
      </c>
      <c r="AB967" s="17" t="e">
        <f>(AA967*'Déscriptions des trades'!U967*'Déscriptions des trades'!B967/'Déscriptions des trades'!CK967)*'Déscriptions des trades'!W967</f>
        <v>#DIV/0!</v>
      </c>
      <c r="AC967" s="265" t="e">
        <f>AB967*'Déscriptions des trades'!CK967</f>
        <v>#DIV/0!</v>
      </c>
      <c r="AD967" s="266" t="e">
        <f>'Déscriptions des trades'!CK967-AC967</f>
        <v>#DIV/0!</v>
      </c>
      <c r="AE967" s="389"/>
      <c r="AF967" s="399">
        <v>963</v>
      </c>
      <c r="AG967" s="389"/>
      <c r="AH967" s="20"/>
      <c r="AI967" s="303"/>
      <c r="AJ967" s="307"/>
      <c r="AK967" s="161"/>
      <c r="AL967" s="305"/>
      <c r="AM967" s="305"/>
      <c r="AN967" s="162"/>
      <c r="AO967" s="439"/>
      <c r="AP967" s="162"/>
      <c r="AQ967" s="113"/>
      <c r="AR967" s="113"/>
      <c r="AS967" s="384"/>
      <c r="AT967" s="306"/>
      <c r="AU967" s="306"/>
      <c r="AV967" s="160"/>
      <c r="AW967" s="158"/>
      <c r="AX967" s="385"/>
      <c r="AY967" s="453"/>
      <c r="AZ967" s="165"/>
      <c r="BA967" s="301"/>
      <c r="BB967" s="165"/>
      <c r="BC967" s="301"/>
      <c r="BD967" s="165"/>
      <c r="BE967" s="302"/>
      <c r="BF967" s="302"/>
      <c r="BG967" s="165"/>
      <c r="BH967" s="303"/>
      <c r="BI967" s="165"/>
      <c r="BJ967" s="304"/>
      <c r="BK967" s="394"/>
      <c r="BL967" s="302"/>
      <c r="BM967" s="302"/>
      <c r="BN967" s="394"/>
      <c r="BO967" s="302"/>
      <c r="BP967" s="13"/>
      <c r="BQ967" s="302"/>
      <c r="BR967" s="13"/>
      <c r="BS967" s="302"/>
      <c r="BT967" s="13"/>
      <c r="BU967" s="302"/>
      <c r="BV967" s="386"/>
      <c r="BW967" s="303"/>
      <c r="BX967" s="303"/>
      <c r="BY967" s="302"/>
      <c r="BZ967" s="302"/>
      <c r="CA967" s="387"/>
      <c r="CB967" s="395"/>
      <c r="CC967" s="12"/>
      <c r="CD967" s="304"/>
      <c r="CE967" s="14"/>
      <c r="CF967" s="395"/>
      <c r="CG967" s="397"/>
      <c r="CH967" s="300">
        <f t="shared" si="369"/>
        <v>0</v>
      </c>
      <c r="CI967" s="26"/>
      <c r="CJ967" s="17">
        <f t="shared" si="366"/>
        <v>0</v>
      </c>
      <c r="CK967" s="18">
        <f t="shared" si="377"/>
        <v>12.89</v>
      </c>
      <c r="CM967" s="164"/>
      <c r="CN967" s="302"/>
      <c r="CO967" s="13">
        <f t="shared" si="370"/>
        <v>0</v>
      </c>
      <c r="CP967" s="302"/>
      <c r="CQ967" s="13">
        <f t="shared" si="371"/>
        <v>0</v>
      </c>
      <c r="CR967" s="302"/>
      <c r="CS967" s="13">
        <f t="shared" si="372"/>
        <v>0</v>
      </c>
      <c r="CT967" s="302"/>
      <c r="CU967" s="13">
        <f t="shared" si="367"/>
        <v>0</v>
      </c>
      <c r="CV967" s="302"/>
      <c r="CW967" s="13">
        <f t="shared" si="373"/>
        <v>0</v>
      </c>
      <c r="CX967" s="13">
        <f t="shared" si="374"/>
        <v>0</v>
      </c>
      <c r="CY967" s="251">
        <f t="shared" si="375"/>
        <v>0</v>
      </c>
      <c r="CZ967" s="13" t="s">
        <v>29</v>
      </c>
      <c r="DA967" s="13">
        <v>50</v>
      </c>
      <c r="DB967" s="22">
        <f t="shared" si="376"/>
        <v>0</v>
      </c>
      <c r="DD967" s="24"/>
      <c r="DF967" s="163"/>
      <c r="DH967" s="24"/>
      <c r="DI967" s="447"/>
      <c r="DJ967" s="163"/>
    </row>
    <row r="968" spans="1:114" s="7" customFormat="1">
      <c r="A968" s="277">
        <f t="shared" si="384"/>
        <v>50</v>
      </c>
      <c r="B968" s="21" t="e">
        <f>'Calculateur de trading'!I968/C968/W968</f>
        <v>#DIV/0!</v>
      </c>
      <c r="C968" s="278">
        <f t="shared" si="385"/>
        <v>10</v>
      </c>
      <c r="D968" s="278"/>
      <c r="E968" s="273">
        <f t="shared" si="386"/>
        <v>100</v>
      </c>
      <c r="F968" s="271">
        <f t="shared" si="378"/>
        <v>2</v>
      </c>
      <c r="G968" s="271" t="e">
        <f t="shared" si="379"/>
        <v>#DIV/0!</v>
      </c>
      <c r="H968" s="272">
        <f t="shared" si="380"/>
        <v>20</v>
      </c>
      <c r="I968" s="270"/>
      <c r="J968" s="273">
        <f t="shared" si="387"/>
        <v>200</v>
      </c>
      <c r="K968" s="271">
        <f t="shared" si="381"/>
        <v>4</v>
      </c>
      <c r="L968" s="271" t="e">
        <f t="shared" si="382"/>
        <v>#DIV/0!</v>
      </c>
      <c r="M968" s="272">
        <f t="shared" si="383"/>
        <v>40</v>
      </c>
      <c r="N968" s="389"/>
      <c r="O968" s="455" t="e">
        <f>(A968*B968*W968)+(B968*'Calculateur de trading'!H968)</f>
        <v>#DIV/0!</v>
      </c>
      <c r="P968" s="274" t="e">
        <f>O968/'Déscriptions des trades'!CK968</f>
        <v>#DIV/0!</v>
      </c>
      <c r="Q968" s="456" t="e">
        <f>'Déscriptions des trades'!CK968-O968</f>
        <v>#DIV/0!</v>
      </c>
      <c r="R968" s="466" t="e">
        <f t="shared" si="388"/>
        <v>#DIV/0!</v>
      </c>
      <c r="S968" s="389"/>
      <c r="T968" s="12"/>
      <c r="U968" s="25"/>
      <c r="V968" s="15"/>
      <c r="W968" s="490">
        <f t="shared" si="368"/>
        <v>0</v>
      </c>
      <c r="X968" s="21" t="e">
        <f>W968*U968/'Déscriptions des trades'!CK968*'Déscriptions des trades'!B968</f>
        <v>#DIV/0!</v>
      </c>
      <c r="Y968" s="459"/>
      <c r="Z968" s="389"/>
      <c r="AA968" s="23">
        <f t="shared" si="389"/>
        <v>0.1</v>
      </c>
      <c r="AB968" s="17" t="e">
        <f>(AA968*'Déscriptions des trades'!U968*'Déscriptions des trades'!B968/'Déscriptions des trades'!CK968)*'Déscriptions des trades'!W968</f>
        <v>#DIV/0!</v>
      </c>
      <c r="AC968" s="265" t="e">
        <f>AB968*'Déscriptions des trades'!CK968</f>
        <v>#DIV/0!</v>
      </c>
      <c r="AD968" s="266" t="e">
        <f>'Déscriptions des trades'!CK968-AC968</f>
        <v>#DIV/0!</v>
      </c>
      <c r="AE968" s="389"/>
      <c r="AF968" s="399">
        <v>964</v>
      </c>
      <c r="AG968" s="389"/>
      <c r="AH968" s="20"/>
      <c r="AI968" s="303"/>
      <c r="AJ968" s="307"/>
      <c r="AK968" s="161"/>
      <c r="AL968" s="305"/>
      <c r="AM968" s="305"/>
      <c r="AN968" s="162"/>
      <c r="AO968" s="439"/>
      <c r="AP968" s="162"/>
      <c r="AQ968" s="113"/>
      <c r="AR968" s="113"/>
      <c r="AS968" s="384"/>
      <c r="AT968" s="306"/>
      <c r="AU968" s="306"/>
      <c r="AV968" s="160"/>
      <c r="AW968" s="158"/>
      <c r="AX968" s="385"/>
      <c r="AY968" s="453"/>
      <c r="AZ968" s="165"/>
      <c r="BA968" s="301"/>
      <c r="BB968" s="165"/>
      <c r="BC968" s="301"/>
      <c r="BD968" s="165"/>
      <c r="BE968" s="302"/>
      <c r="BF968" s="302"/>
      <c r="BG968" s="165"/>
      <c r="BH968" s="303"/>
      <c r="BI968" s="165"/>
      <c r="BJ968" s="304"/>
      <c r="BK968" s="394"/>
      <c r="BL968" s="302"/>
      <c r="BM968" s="302"/>
      <c r="BN968" s="394"/>
      <c r="BO968" s="302"/>
      <c r="BP968" s="13"/>
      <c r="BQ968" s="302"/>
      <c r="BR968" s="13"/>
      <c r="BS968" s="302"/>
      <c r="BT968" s="13"/>
      <c r="BU968" s="302"/>
      <c r="BV968" s="386"/>
      <c r="BW968" s="303"/>
      <c r="BX968" s="303"/>
      <c r="BY968" s="302"/>
      <c r="BZ968" s="302"/>
      <c r="CA968" s="387"/>
      <c r="CB968" s="395"/>
      <c r="CC968" s="12"/>
      <c r="CD968" s="304"/>
      <c r="CE968" s="14"/>
      <c r="CF968" s="395"/>
      <c r="CG968" s="397"/>
      <c r="CH968" s="300">
        <f t="shared" si="369"/>
        <v>0</v>
      </c>
      <c r="CI968" s="26"/>
      <c r="CJ968" s="17">
        <f t="shared" ref="CJ968:CJ1031" si="390">CI968/CK967</f>
        <v>0</v>
      </c>
      <c r="CK968" s="18">
        <f t="shared" si="377"/>
        <v>12.89</v>
      </c>
      <c r="CM968" s="164"/>
      <c r="CN968" s="302"/>
      <c r="CO968" s="13">
        <f t="shared" si="370"/>
        <v>0</v>
      </c>
      <c r="CP968" s="302"/>
      <c r="CQ968" s="13">
        <f t="shared" si="371"/>
        <v>0</v>
      </c>
      <c r="CR968" s="302"/>
      <c r="CS968" s="13">
        <f t="shared" si="372"/>
        <v>0</v>
      </c>
      <c r="CT968" s="302"/>
      <c r="CU968" s="13">
        <f t="shared" ref="CU968:CU1031" si="391">IF(CT968="Bon",10,)</f>
        <v>0</v>
      </c>
      <c r="CV968" s="302"/>
      <c r="CW968" s="13">
        <f t="shared" si="373"/>
        <v>0</v>
      </c>
      <c r="CX968" s="13">
        <f t="shared" si="374"/>
        <v>0</v>
      </c>
      <c r="CY968" s="251">
        <f t="shared" si="375"/>
        <v>0</v>
      </c>
      <c r="CZ968" s="13" t="s">
        <v>29</v>
      </c>
      <c r="DA968" s="13">
        <v>50</v>
      </c>
      <c r="DB968" s="22">
        <f t="shared" si="376"/>
        <v>0</v>
      </c>
      <c r="DD968" s="24"/>
      <c r="DF968" s="163"/>
      <c r="DH968" s="24"/>
      <c r="DI968" s="447"/>
      <c r="DJ968" s="163"/>
    </row>
    <row r="969" spans="1:114" s="7" customFormat="1">
      <c r="A969" s="277">
        <f t="shared" si="384"/>
        <v>50</v>
      </c>
      <c r="B969" s="21" t="e">
        <f>'Calculateur de trading'!I969/C969/W969</f>
        <v>#DIV/0!</v>
      </c>
      <c r="C969" s="278">
        <f t="shared" si="385"/>
        <v>10</v>
      </c>
      <c r="D969" s="426"/>
      <c r="E969" s="273">
        <f t="shared" si="386"/>
        <v>100</v>
      </c>
      <c r="F969" s="271">
        <f t="shared" si="378"/>
        <v>2</v>
      </c>
      <c r="G969" s="271" t="e">
        <f t="shared" si="379"/>
        <v>#DIV/0!</v>
      </c>
      <c r="H969" s="272">
        <f t="shared" si="380"/>
        <v>20</v>
      </c>
      <c r="I969" s="270"/>
      <c r="J969" s="273">
        <f t="shared" si="387"/>
        <v>200</v>
      </c>
      <c r="K969" s="271">
        <f t="shared" si="381"/>
        <v>4</v>
      </c>
      <c r="L969" s="271" t="e">
        <f t="shared" si="382"/>
        <v>#DIV/0!</v>
      </c>
      <c r="M969" s="272">
        <f t="shared" si="383"/>
        <v>40</v>
      </c>
      <c r="N969" s="389"/>
      <c r="O969" s="455" t="e">
        <f>(A969*B969*W969)+(B969*'Calculateur de trading'!H969)</f>
        <v>#DIV/0!</v>
      </c>
      <c r="P969" s="274" t="e">
        <f>O969/'Déscriptions des trades'!CK969</f>
        <v>#DIV/0!</v>
      </c>
      <c r="Q969" s="456" t="e">
        <f>'Déscriptions des trades'!CK969-O969</f>
        <v>#DIV/0!</v>
      </c>
      <c r="R969" s="466" t="e">
        <f t="shared" si="388"/>
        <v>#DIV/0!</v>
      </c>
      <c r="S969" s="389"/>
      <c r="T969" s="12"/>
      <c r="U969" s="25"/>
      <c r="V969" s="15"/>
      <c r="W969" s="490">
        <f t="shared" ref="W969:W1032" si="392">W968</f>
        <v>0</v>
      </c>
      <c r="X969" s="21" t="e">
        <f>W969*U969/'Déscriptions des trades'!CK969*'Déscriptions des trades'!B969</f>
        <v>#DIV/0!</v>
      </c>
      <c r="Y969" s="459"/>
      <c r="Z969" s="389"/>
      <c r="AA969" s="23">
        <f t="shared" si="389"/>
        <v>0.1</v>
      </c>
      <c r="AB969" s="17" t="e">
        <f>(AA969*'Déscriptions des trades'!U969*'Déscriptions des trades'!B969/'Déscriptions des trades'!CK969)*'Déscriptions des trades'!W969</f>
        <v>#DIV/0!</v>
      </c>
      <c r="AC969" s="265" t="e">
        <f>AB969*'Déscriptions des trades'!CK969</f>
        <v>#DIV/0!</v>
      </c>
      <c r="AD969" s="266" t="e">
        <f>'Déscriptions des trades'!CK969-AC969</f>
        <v>#DIV/0!</v>
      </c>
      <c r="AE969" s="389"/>
      <c r="AF969" s="399">
        <v>965</v>
      </c>
      <c r="AG969" s="389"/>
      <c r="AH969" s="20"/>
      <c r="AI969" s="303"/>
      <c r="AJ969" s="307"/>
      <c r="AK969" s="161"/>
      <c r="AL969" s="305"/>
      <c r="AM969" s="305"/>
      <c r="AN969" s="162"/>
      <c r="AO969" s="439"/>
      <c r="AP969" s="162"/>
      <c r="AQ969" s="113"/>
      <c r="AR969" s="113"/>
      <c r="AS969" s="384"/>
      <c r="AT969" s="306"/>
      <c r="AU969" s="306"/>
      <c r="AV969" s="160"/>
      <c r="AW969" s="158"/>
      <c r="AX969" s="385"/>
      <c r="AY969" s="453"/>
      <c r="AZ969" s="165"/>
      <c r="BA969" s="301"/>
      <c r="BB969" s="165"/>
      <c r="BC969" s="301"/>
      <c r="BD969" s="165"/>
      <c r="BE969" s="302"/>
      <c r="BF969" s="302"/>
      <c r="BG969" s="165"/>
      <c r="BH969" s="303"/>
      <c r="BI969" s="165"/>
      <c r="BJ969" s="304"/>
      <c r="BK969" s="394"/>
      <c r="BL969" s="302"/>
      <c r="BM969" s="302"/>
      <c r="BN969" s="394"/>
      <c r="BO969" s="302"/>
      <c r="BP969" s="13"/>
      <c r="BQ969" s="302"/>
      <c r="BR969" s="13"/>
      <c r="BS969" s="302"/>
      <c r="BT969" s="13"/>
      <c r="BU969" s="302"/>
      <c r="BV969" s="386"/>
      <c r="BW969" s="303"/>
      <c r="BX969" s="303"/>
      <c r="BY969" s="302"/>
      <c r="BZ969" s="302"/>
      <c r="CA969" s="387"/>
      <c r="CB969" s="395"/>
      <c r="CC969" s="12"/>
      <c r="CD969" s="304"/>
      <c r="CE969" s="14"/>
      <c r="CF969" s="395"/>
      <c r="CG969" s="397"/>
      <c r="CH969" s="300">
        <f t="shared" si="369"/>
        <v>0</v>
      </c>
      <c r="CI969" s="26"/>
      <c r="CJ969" s="17">
        <f t="shared" si="390"/>
        <v>0</v>
      </c>
      <c r="CK969" s="18">
        <f t="shared" si="377"/>
        <v>12.89</v>
      </c>
      <c r="CM969" s="164"/>
      <c r="CN969" s="302"/>
      <c r="CO969" s="13">
        <f t="shared" si="370"/>
        <v>0</v>
      </c>
      <c r="CP969" s="302"/>
      <c r="CQ969" s="13">
        <f t="shared" si="371"/>
        <v>0</v>
      </c>
      <c r="CR969" s="302"/>
      <c r="CS969" s="13">
        <f t="shared" si="372"/>
        <v>0</v>
      </c>
      <c r="CT969" s="302"/>
      <c r="CU969" s="13">
        <f t="shared" si="391"/>
        <v>0</v>
      </c>
      <c r="CV969" s="302"/>
      <c r="CW969" s="13">
        <f t="shared" si="373"/>
        <v>0</v>
      </c>
      <c r="CX969" s="13">
        <f t="shared" si="374"/>
        <v>0</v>
      </c>
      <c r="CY969" s="251">
        <f t="shared" si="375"/>
        <v>0</v>
      </c>
      <c r="CZ969" s="13" t="s">
        <v>29</v>
      </c>
      <c r="DA969" s="13">
        <v>50</v>
      </c>
      <c r="DB969" s="22">
        <f t="shared" si="376"/>
        <v>0</v>
      </c>
      <c r="DD969" s="24"/>
      <c r="DF969" s="163"/>
      <c r="DH969" s="24"/>
      <c r="DI969" s="447"/>
      <c r="DJ969" s="163"/>
    </row>
    <row r="970" spans="1:114" s="7" customFormat="1">
      <c r="A970" s="277">
        <f t="shared" si="384"/>
        <v>50</v>
      </c>
      <c r="B970" s="21" t="e">
        <f>'Calculateur de trading'!I970/C970/W970</f>
        <v>#DIV/0!</v>
      </c>
      <c r="C970" s="278">
        <f t="shared" si="385"/>
        <v>10</v>
      </c>
      <c r="D970" s="278"/>
      <c r="E970" s="273">
        <f t="shared" si="386"/>
        <v>100</v>
      </c>
      <c r="F970" s="271">
        <f t="shared" si="378"/>
        <v>2</v>
      </c>
      <c r="G970" s="271" t="e">
        <f t="shared" si="379"/>
        <v>#DIV/0!</v>
      </c>
      <c r="H970" s="272">
        <f t="shared" si="380"/>
        <v>20</v>
      </c>
      <c r="I970" s="270"/>
      <c r="J970" s="273">
        <f t="shared" si="387"/>
        <v>200</v>
      </c>
      <c r="K970" s="271">
        <f t="shared" si="381"/>
        <v>4</v>
      </c>
      <c r="L970" s="271" t="e">
        <f t="shared" si="382"/>
        <v>#DIV/0!</v>
      </c>
      <c r="M970" s="272">
        <f t="shared" si="383"/>
        <v>40</v>
      </c>
      <c r="N970" s="389"/>
      <c r="O970" s="455" t="e">
        <f>(A970*B970*W970)+(B970*'Calculateur de trading'!H970)</f>
        <v>#DIV/0!</v>
      </c>
      <c r="P970" s="274" t="e">
        <f>O970/'Déscriptions des trades'!CK970</f>
        <v>#DIV/0!</v>
      </c>
      <c r="Q970" s="456" t="e">
        <f>'Déscriptions des trades'!CK970-O970</f>
        <v>#DIV/0!</v>
      </c>
      <c r="R970" s="466" t="e">
        <f t="shared" si="388"/>
        <v>#DIV/0!</v>
      </c>
      <c r="S970" s="389"/>
      <c r="T970" s="12"/>
      <c r="U970" s="25"/>
      <c r="V970" s="15"/>
      <c r="W970" s="490">
        <f t="shared" si="392"/>
        <v>0</v>
      </c>
      <c r="X970" s="21" t="e">
        <f>W970*U970/'Déscriptions des trades'!CK970*'Déscriptions des trades'!B970</f>
        <v>#DIV/0!</v>
      </c>
      <c r="Y970" s="459"/>
      <c r="Z970" s="389"/>
      <c r="AA970" s="23">
        <f t="shared" si="389"/>
        <v>0.1</v>
      </c>
      <c r="AB970" s="17" t="e">
        <f>(AA970*'Déscriptions des trades'!U970*'Déscriptions des trades'!B970/'Déscriptions des trades'!CK970)*'Déscriptions des trades'!W970</f>
        <v>#DIV/0!</v>
      </c>
      <c r="AC970" s="265" t="e">
        <f>AB970*'Déscriptions des trades'!CK970</f>
        <v>#DIV/0!</v>
      </c>
      <c r="AD970" s="266" t="e">
        <f>'Déscriptions des trades'!CK970-AC970</f>
        <v>#DIV/0!</v>
      </c>
      <c r="AE970" s="389"/>
      <c r="AF970" s="399">
        <v>966</v>
      </c>
      <c r="AG970" s="389"/>
      <c r="AH970" s="20"/>
      <c r="AI970" s="303"/>
      <c r="AJ970" s="307"/>
      <c r="AK970" s="161"/>
      <c r="AL970" s="305"/>
      <c r="AM970" s="305"/>
      <c r="AN970" s="162"/>
      <c r="AO970" s="439"/>
      <c r="AP970" s="162"/>
      <c r="AQ970" s="113"/>
      <c r="AR970" s="113"/>
      <c r="AS970" s="384"/>
      <c r="AT970" s="306"/>
      <c r="AU970" s="306"/>
      <c r="AV970" s="160"/>
      <c r="AW970" s="158"/>
      <c r="AX970" s="385"/>
      <c r="AY970" s="453"/>
      <c r="AZ970" s="165"/>
      <c r="BA970" s="301"/>
      <c r="BB970" s="165"/>
      <c r="BC970" s="301"/>
      <c r="BD970" s="165"/>
      <c r="BE970" s="302"/>
      <c r="BF970" s="302"/>
      <c r="BG970" s="165"/>
      <c r="BH970" s="303"/>
      <c r="BI970" s="165"/>
      <c r="BJ970" s="304"/>
      <c r="BK970" s="394"/>
      <c r="BL970" s="302"/>
      <c r="BM970" s="302"/>
      <c r="BN970" s="394"/>
      <c r="BO970" s="302"/>
      <c r="BP970" s="13"/>
      <c r="BQ970" s="302"/>
      <c r="BR970" s="13"/>
      <c r="BS970" s="302"/>
      <c r="BT970" s="13"/>
      <c r="BU970" s="302"/>
      <c r="BV970" s="386"/>
      <c r="BW970" s="303"/>
      <c r="BX970" s="303"/>
      <c r="BY970" s="302"/>
      <c r="BZ970" s="302"/>
      <c r="CA970" s="387"/>
      <c r="CB970" s="395"/>
      <c r="CC970" s="12"/>
      <c r="CD970" s="304"/>
      <c r="CE970" s="14"/>
      <c r="CF970" s="395"/>
      <c r="CG970" s="397"/>
      <c r="CH970" s="300">
        <f t="shared" si="369"/>
        <v>0</v>
      </c>
      <c r="CI970" s="26"/>
      <c r="CJ970" s="17">
        <f t="shared" si="390"/>
        <v>0</v>
      </c>
      <c r="CK970" s="18">
        <f t="shared" si="377"/>
        <v>12.89</v>
      </c>
      <c r="CM970" s="164"/>
      <c r="CN970" s="302"/>
      <c r="CO970" s="13">
        <f t="shared" si="370"/>
        <v>0</v>
      </c>
      <c r="CP970" s="302"/>
      <c r="CQ970" s="13">
        <f t="shared" si="371"/>
        <v>0</v>
      </c>
      <c r="CR970" s="302"/>
      <c r="CS970" s="13">
        <f t="shared" si="372"/>
        <v>0</v>
      </c>
      <c r="CT970" s="302"/>
      <c r="CU970" s="13">
        <f t="shared" si="391"/>
        <v>0</v>
      </c>
      <c r="CV970" s="302"/>
      <c r="CW970" s="13">
        <f t="shared" si="373"/>
        <v>0</v>
      </c>
      <c r="CX970" s="13">
        <f t="shared" si="374"/>
        <v>0</v>
      </c>
      <c r="CY970" s="251">
        <f t="shared" si="375"/>
        <v>0</v>
      </c>
      <c r="CZ970" s="13" t="s">
        <v>29</v>
      </c>
      <c r="DA970" s="13">
        <v>50</v>
      </c>
      <c r="DB970" s="22">
        <f t="shared" si="376"/>
        <v>0</v>
      </c>
      <c r="DD970" s="24"/>
      <c r="DF970" s="163"/>
      <c r="DH970" s="24"/>
      <c r="DI970" s="447"/>
      <c r="DJ970" s="163"/>
    </row>
    <row r="971" spans="1:114" s="7" customFormat="1">
      <c r="A971" s="277">
        <f t="shared" si="384"/>
        <v>50</v>
      </c>
      <c r="B971" s="21" t="e">
        <f>'Calculateur de trading'!I971/C971/W971</f>
        <v>#DIV/0!</v>
      </c>
      <c r="C971" s="278">
        <f t="shared" si="385"/>
        <v>10</v>
      </c>
      <c r="D971" s="426"/>
      <c r="E971" s="273">
        <f t="shared" si="386"/>
        <v>100</v>
      </c>
      <c r="F971" s="271">
        <f t="shared" si="378"/>
        <v>2</v>
      </c>
      <c r="G971" s="271" t="e">
        <f t="shared" si="379"/>
        <v>#DIV/0!</v>
      </c>
      <c r="H971" s="272">
        <f t="shared" si="380"/>
        <v>20</v>
      </c>
      <c r="I971" s="270"/>
      <c r="J971" s="273">
        <f t="shared" si="387"/>
        <v>200</v>
      </c>
      <c r="K971" s="271">
        <f t="shared" si="381"/>
        <v>4</v>
      </c>
      <c r="L971" s="271" t="e">
        <f t="shared" si="382"/>
        <v>#DIV/0!</v>
      </c>
      <c r="M971" s="272">
        <f t="shared" si="383"/>
        <v>40</v>
      </c>
      <c r="N971" s="389"/>
      <c r="O971" s="455" t="e">
        <f>(A971*B971*W971)+(B971*'Calculateur de trading'!H971)</f>
        <v>#DIV/0!</v>
      </c>
      <c r="P971" s="274" t="e">
        <f>O971/'Déscriptions des trades'!CK971</f>
        <v>#DIV/0!</v>
      </c>
      <c r="Q971" s="456" t="e">
        <f>'Déscriptions des trades'!CK971-O971</f>
        <v>#DIV/0!</v>
      </c>
      <c r="R971" s="466" t="e">
        <f t="shared" si="388"/>
        <v>#DIV/0!</v>
      </c>
      <c r="S971" s="389"/>
      <c r="T971" s="12"/>
      <c r="U971" s="25"/>
      <c r="V971" s="15"/>
      <c r="W971" s="490">
        <f t="shared" si="392"/>
        <v>0</v>
      </c>
      <c r="X971" s="21" t="e">
        <f>W971*U971/'Déscriptions des trades'!CK971*'Déscriptions des trades'!B971</f>
        <v>#DIV/0!</v>
      </c>
      <c r="Y971" s="459"/>
      <c r="Z971" s="389"/>
      <c r="AA971" s="23">
        <f t="shared" si="389"/>
        <v>0.1</v>
      </c>
      <c r="AB971" s="17" t="e">
        <f>(AA971*'Déscriptions des trades'!U971*'Déscriptions des trades'!B971/'Déscriptions des trades'!CK971)*'Déscriptions des trades'!W971</f>
        <v>#DIV/0!</v>
      </c>
      <c r="AC971" s="265" t="e">
        <f>AB971*'Déscriptions des trades'!CK971</f>
        <v>#DIV/0!</v>
      </c>
      <c r="AD971" s="266" t="e">
        <f>'Déscriptions des trades'!CK971-AC971</f>
        <v>#DIV/0!</v>
      </c>
      <c r="AE971" s="389"/>
      <c r="AF971" s="399">
        <v>967</v>
      </c>
      <c r="AG971" s="389"/>
      <c r="AH971" s="20"/>
      <c r="AI971" s="303"/>
      <c r="AJ971" s="307"/>
      <c r="AK971" s="161"/>
      <c r="AL971" s="305"/>
      <c r="AM971" s="305"/>
      <c r="AN971" s="162"/>
      <c r="AO971" s="439"/>
      <c r="AP971" s="162"/>
      <c r="AQ971" s="113"/>
      <c r="AR971" s="113"/>
      <c r="AS971" s="384"/>
      <c r="AT971" s="306"/>
      <c r="AU971" s="306"/>
      <c r="AV971" s="160"/>
      <c r="AW971" s="158"/>
      <c r="AX971" s="385"/>
      <c r="AY971" s="453"/>
      <c r="AZ971" s="165"/>
      <c r="BA971" s="301"/>
      <c r="BB971" s="165"/>
      <c r="BC971" s="301"/>
      <c r="BD971" s="165"/>
      <c r="BE971" s="302"/>
      <c r="BF971" s="302"/>
      <c r="BG971" s="165"/>
      <c r="BH971" s="303"/>
      <c r="BI971" s="165"/>
      <c r="BJ971" s="304"/>
      <c r="BK971" s="394"/>
      <c r="BL971" s="302"/>
      <c r="BM971" s="302"/>
      <c r="BN971" s="394"/>
      <c r="BO971" s="302"/>
      <c r="BP971" s="13"/>
      <c r="BQ971" s="302"/>
      <c r="BR971" s="13"/>
      <c r="BS971" s="302"/>
      <c r="BT971" s="13"/>
      <c r="BU971" s="302"/>
      <c r="BV971" s="386"/>
      <c r="BW971" s="303"/>
      <c r="BX971" s="303"/>
      <c r="BY971" s="302"/>
      <c r="BZ971" s="302"/>
      <c r="CA971" s="387"/>
      <c r="CB971" s="395"/>
      <c r="CC971" s="12"/>
      <c r="CD971" s="304"/>
      <c r="CE971" s="14"/>
      <c r="CF971" s="395"/>
      <c r="CG971" s="397"/>
      <c r="CH971" s="300">
        <f t="shared" si="369"/>
        <v>0</v>
      </c>
      <c r="CI971" s="26"/>
      <c r="CJ971" s="17">
        <f t="shared" si="390"/>
        <v>0</v>
      </c>
      <c r="CK971" s="18">
        <f t="shared" si="377"/>
        <v>12.89</v>
      </c>
      <c r="CM971" s="164"/>
      <c r="CN971" s="302"/>
      <c r="CO971" s="13">
        <f t="shared" si="370"/>
        <v>0</v>
      </c>
      <c r="CP971" s="302"/>
      <c r="CQ971" s="13">
        <f t="shared" si="371"/>
        <v>0</v>
      </c>
      <c r="CR971" s="302"/>
      <c r="CS971" s="13">
        <f t="shared" si="372"/>
        <v>0</v>
      </c>
      <c r="CT971" s="302"/>
      <c r="CU971" s="13">
        <f t="shared" si="391"/>
        <v>0</v>
      </c>
      <c r="CV971" s="302"/>
      <c r="CW971" s="13">
        <f t="shared" si="373"/>
        <v>0</v>
      </c>
      <c r="CX971" s="13">
        <f t="shared" si="374"/>
        <v>0</v>
      </c>
      <c r="CY971" s="251">
        <f t="shared" si="375"/>
        <v>0</v>
      </c>
      <c r="CZ971" s="13" t="s">
        <v>29</v>
      </c>
      <c r="DA971" s="13">
        <v>50</v>
      </c>
      <c r="DB971" s="22">
        <f t="shared" si="376"/>
        <v>0</v>
      </c>
      <c r="DD971" s="24"/>
      <c r="DF971" s="163"/>
      <c r="DH971" s="24"/>
      <c r="DI971" s="447"/>
      <c r="DJ971" s="163"/>
    </row>
    <row r="972" spans="1:114" s="7" customFormat="1">
      <c r="A972" s="277">
        <f t="shared" si="384"/>
        <v>50</v>
      </c>
      <c r="B972" s="21" t="e">
        <f>'Calculateur de trading'!I972/C972/W972</f>
        <v>#DIV/0!</v>
      </c>
      <c r="C972" s="278">
        <f t="shared" si="385"/>
        <v>10</v>
      </c>
      <c r="D972" s="426"/>
      <c r="E972" s="273">
        <f t="shared" si="386"/>
        <v>100</v>
      </c>
      <c r="F972" s="271">
        <f t="shared" si="378"/>
        <v>2</v>
      </c>
      <c r="G972" s="271" t="e">
        <f t="shared" si="379"/>
        <v>#DIV/0!</v>
      </c>
      <c r="H972" s="272">
        <f t="shared" si="380"/>
        <v>20</v>
      </c>
      <c r="I972" s="270"/>
      <c r="J972" s="273">
        <f t="shared" si="387"/>
        <v>200</v>
      </c>
      <c r="K972" s="271">
        <f t="shared" si="381"/>
        <v>4</v>
      </c>
      <c r="L972" s="271" t="e">
        <f t="shared" si="382"/>
        <v>#DIV/0!</v>
      </c>
      <c r="M972" s="272">
        <f t="shared" si="383"/>
        <v>40</v>
      </c>
      <c r="N972" s="389"/>
      <c r="O972" s="455" t="e">
        <f>(A972*B972*W972)+(B972*'Calculateur de trading'!H972)</f>
        <v>#DIV/0!</v>
      </c>
      <c r="P972" s="274" t="e">
        <f>O972/'Déscriptions des trades'!CK972</f>
        <v>#DIV/0!</v>
      </c>
      <c r="Q972" s="456" t="e">
        <f>'Déscriptions des trades'!CK972-O972</f>
        <v>#DIV/0!</v>
      </c>
      <c r="R972" s="466" t="e">
        <f t="shared" si="388"/>
        <v>#DIV/0!</v>
      </c>
      <c r="S972" s="389"/>
      <c r="T972" s="12"/>
      <c r="U972" s="25"/>
      <c r="V972" s="15"/>
      <c r="W972" s="490">
        <f t="shared" si="392"/>
        <v>0</v>
      </c>
      <c r="X972" s="21" t="e">
        <f>W972*U972/'Déscriptions des trades'!CK972*'Déscriptions des trades'!B972</f>
        <v>#DIV/0!</v>
      </c>
      <c r="Y972" s="459"/>
      <c r="Z972" s="389"/>
      <c r="AA972" s="23">
        <f t="shared" si="389"/>
        <v>0.1</v>
      </c>
      <c r="AB972" s="17" t="e">
        <f>(AA972*'Déscriptions des trades'!U972*'Déscriptions des trades'!B972/'Déscriptions des trades'!CK972)*'Déscriptions des trades'!W972</f>
        <v>#DIV/0!</v>
      </c>
      <c r="AC972" s="265" t="e">
        <f>AB972*'Déscriptions des trades'!CK972</f>
        <v>#DIV/0!</v>
      </c>
      <c r="AD972" s="266" t="e">
        <f>'Déscriptions des trades'!CK972-AC972</f>
        <v>#DIV/0!</v>
      </c>
      <c r="AE972" s="389"/>
      <c r="AF972" s="399">
        <v>968</v>
      </c>
      <c r="AG972" s="389"/>
      <c r="AH972" s="20"/>
      <c r="AI972" s="303"/>
      <c r="AJ972" s="307"/>
      <c r="AK972" s="161"/>
      <c r="AL972" s="305"/>
      <c r="AM972" s="305"/>
      <c r="AN972" s="162"/>
      <c r="AO972" s="439"/>
      <c r="AP972" s="162"/>
      <c r="AQ972" s="113"/>
      <c r="AR972" s="113"/>
      <c r="AS972" s="384"/>
      <c r="AT972" s="306"/>
      <c r="AU972" s="306"/>
      <c r="AV972" s="160"/>
      <c r="AW972" s="158"/>
      <c r="AX972" s="385"/>
      <c r="AY972" s="453"/>
      <c r="AZ972" s="165"/>
      <c r="BA972" s="301"/>
      <c r="BB972" s="165"/>
      <c r="BC972" s="301"/>
      <c r="BD972" s="165"/>
      <c r="BE972" s="302"/>
      <c r="BF972" s="302"/>
      <c r="BG972" s="165"/>
      <c r="BH972" s="303"/>
      <c r="BI972" s="165"/>
      <c r="BJ972" s="304"/>
      <c r="BK972" s="394"/>
      <c r="BL972" s="302"/>
      <c r="BM972" s="302"/>
      <c r="BN972" s="394"/>
      <c r="BO972" s="302"/>
      <c r="BP972" s="13"/>
      <c r="BQ972" s="302"/>
      <c r="BR972" s="13"/>
      <c r="BS972" s="302"/>
      <c r="BT972" s="13"/>
      <c r="BU972" s="302"/>
      <c r="BV972" s="386"/>
      <c r="BW972" s="303"/>
      <c r="BX972" s="303"/>
      <c r="BY972" s="302"/>
      <c r="BZ972" s="302"/>
      <c r="CA972" s="387"/>
      <c r="CB972" s="395"/>
      <c r="CC972" s="12"/>
      <c r="CD972" s="304"/>
      <c r="CE972" s="14"/>
      <c r="CF972" s="395"/>
      <c r="CG972" s="397"/>
      <c r="CH972" s="300">
        <f t="shared" si="369"/>
        <v>0</v>
      </c>
      <c r="CI972" s="26"/>
      <c r="CJ972" s="17">
        <f t="shared" si="390"/>
        <v>0</v>
      </c>
      <c r="CK972" s="18">
        <f t="shared" si="377"/>
        <v>12.89</v>
      </c>
      <c r="CM972" s="164"/>
      <c r="CN972" s="302"/>
      <c r="CO972" s="13">
        <f t="shared" si="370"/>
        <v>0</v>
      </c>
      <c r="CP972" s="302"/>
      <c r="CQ972" s="13">
        <f t="shared" si="371"/>
        <v>0</v>
      </c>
      <c r="CR972" s="302"/>
      <c r="CS972" s="13">
        <f t="shared" si="372"/>
        <v>0</v>
      </c>
      <c r="CT972" s="302"/>
      <c r="CU972" s="13">
        <f t="shared" si="391"/>
        <v>0</v>
      </c>
      <c r="CV972" s="302"/>
      <c r="CW972" s="13">
        <f t="shared" si="373"/>
        <v>0</v>
      </c>
      <c r="CX972" s="13">
        <f t="shared" si="374"/>
        <v>0</v>
      </c>
      <c r="CY972" s="251">
        <f t="shared" si="375"/>
        <v>0</v>
      </c>
      <c r="CZ972" s="13" t="s">
        <v>29</v>
      </c>
      <c r="DA972" s="13">
        <v>50</v>
      </c>
      <c r="DB972" s="22">
        <f t="shared" si="376"/>
        <v>0</v>
      </c>
      <c r="DD972" s="24"/>
      <c r="DF972" s="163"/>
      <c r="DH972" s="24"/>
      <c r="DI972" s="447"/>
      <c r="DJ972" s="163"/>
    </row>
    <row r="973" spans="1:114" s="7" customFormat="1">
      <c r="A973" s="277">
        <f t="shared" si="384"/>
        <v>50</v>
      </c>
      <c r="B973" s="21" t="e">
        <f>'Calculateur de trading'!I973/C973/W973</f>
        <v>#DIV/0!</v>
      </c>
      <c r="C973" s="278">
        <f t="shared" si="385"/>
        <v>10</v>
      </c>
      <c r="D973" s="278"/>
      <c r="E973" s="273">
        <f t="shared" si="386"/>
        <v>100</v>
      </c>
      <c r="F973" s="271">
        <f t="shared" si="378"/>
        <v>2</v>
      </c>
      <c r="G973" s="271" t="e">
        <f t="shared" si="379"/>
        <v>#DIV/0!</v>
      </c>
      <c r="H973" s="272">
        <f t="shared" si="380"/>
        <v>20</v>
      </c>
      <c r="I973" s="270"/>
      <c r="J973" s="273">
        <f t="shared" si="387"/>
        <v>200</v>
      </c>
      <c r="K973" s="271">
        <f t="shared" si="381"/>
        <v>4</v>
      </c>
      <c r="L973" s="271" t="e">
        <f t="shared" si="382"/>
        <v>#DIV/0!</v>
      </c>
      <c r="M973" s="272">
        <f t="shared" si="383"/>
        <v>40</v>
      </c>
      <c r="N973" s="389"/>
      <c r="O973" s="455" t="e">
        <f>(A973*B973*W973)+(B973*'Calculateur de trading'!H973)</f>
        <v>#DIV/0!</v>
      </c>
      <c r="P973" s="274" t="e">
        <f>O973/'Déscriptions des trades'!CK973</f>
        <v>#DIV/0!</v>
      </c>
      <c r="Q973" s="456" t="e">
        <f>'Déscriptions des trades'!CK973-O973</f>
        <v>#DIV/0!</v>
      </c>
      <c r="R973" s="466" t="e">
        <f t="shared" si="388"/>
        <v>#DIV/0!</v>
      </c>
      <c r="S973" s="389"/>
      <c r="T973" s="12"/>
      <c r="U973" s="25"/>
      <c r="V973" s="15"/>
      <c r="W973" s="490">
        <f t="shared" si="392"/>
        <v>0</v>
      </c>
      <c r="X973" s="21" t="e">
        <f>W973*U973/'Déscriptions des trades'!CK973*'Déscriptions des trades'!B973</f>
        <v>#DIV/0!</v>
      </c>
      <c r="Y973" s="459"/>
      <c r="Z973" s="389"/>
      <c r="AA973" s="23">
        <f t="shared" si="389"/>
        <v>0.1</v>
      </c>
      <c r="AB973" s="17" t="e">
        <f>(AA973*'Déscriptions des trades'!U973*'Déscriptions des trades'!B973/'Déscriptions des trades'!CK973)*'Déscriptions des trades'!W973</f>
        <v>#DIV/0!</v>
      </c>
      <c r="AC973" s="265" t="e">
        <f>AB973*'Déscriptions des trades'!CK973</f>
        <v>#DIV/0!</v>
      </c>
      <c r="AD973" s="266" t="e">
        <f>'Déscriptions des trades'!CK973-AC973</f>
        <v>#DIV/0!</v>
      </c>
      <c r="AE973" s="389"/>
      <c r="AF973" s="399">
        <v>969</v>
      </c>
      <c r="AG973" s="389"/>
      <c r="AH973" s="20"/>
      <c r="AI973" s="303"/>
      <c r="AJ973" s="307"/>
      <c r="AK973" s="161"/>
      <c r="AL973" s="305"/>
      <c r="AM973" s="305"/>
      <c r="AN973" s="162"/>
      <c r="AO973" s="439"/>
      <c r="AP973" s="162"/>
      <c r="AQ973" s="113"/>
      <c r="AR973" s="113"/>
      <c r="AS973" s="384"/>
      <c r="AT973" s="306"/>
      <c r="AU973" s="306"/>
      <c r="AV973" s="160"/>
      <c r="AW973" s="158"/>
      <c r="AX973" s="385"/>
      <c r="AY973" s="453"/>
      <c r="AZ973" s="165"/>
      <c r="BA973" s="301"/>
      <c r="BB973" s="165"/>
      <c r="BC973" s="301"/>
      <c r="BD973" s="165"/>
      <c r="BE973" s="302"/>
      <c r="BF973" s="302"/>
      <c r="BG973" s="165"/>
      <c r="BH973" s="303"/>
      <c r="BI973" s="165"/>
      <c r="BJ973" s="304"/>
      <c r="BK973" s="394"/>
      <c r="BL973" s="302"/>
      <c r="BM973" s="302"/>
      <c r="BN973" s="394"/>
      <c r="BO973" s="302"/>
      <c r="BP973" s="13"/>
      <c r="BQ973" s="302"/>
      <c r="BR973" s="13"/>
      <c r="BS973" s="302"/>
      <c r="BT973" s="13"/>
      <c r="BU973" s="302"/>
      <c r="BV973" s="386"/>
      <c r="BW973" s="303"/>
      <c r="BX973" s="303"/>
      <c r="BY973" s="302"/>
      <c r="BZ973" s="302"/>
      <c r="CA973" s="387"/>
      <c r="CB973" s="395"/>
      <c r="CC973" s="12"/>
      <c r="CD973" s="304"/>
      <c r="CE973" s="14"/>
      <c r="CF973" s="395"/>
      <c r="CG973" s="397"/>
      <c r="CH973" s="300">
        <f t="shared" si="369"/>
        <v>0</v>
      </c>
      <c r="CI973" s="26"/>
      <c r="CJ973" s="17">
        <f t="shared" si="390"/>
        <v>0</v>
      </c>
      <c r="CK973" s="18">
        <f t="shared" si="377"/>
        <v>12.89</v>
      </c>
      <c r="CM973" s="164"/>
      <c r="CN973" s="302"/>
      <c r="CO973" s="13">
        <f t="shared" si="370"/>
        <v>0</v>
      </c>
      <c r="CP973" s="302"/>
      <c r="CQ973" s="13">
        <f t="shared" si="371"/>
        <v>0</v>
      </c>
      <c r="CR973" s="302"/>
      <c r="CS973" s="13">
        <f t="shared" si="372"/>
        <v>0</v>
      </c>
      <c r="CT973" s="302"/>
      <c r="CU973" s="13">
        <f t="shared" si="391"/>
        <v>0</v>
      </c>
      <c r="CV973" s="302"/>
      <c r="CW973" s="13">
        <f t="shared" si="373"/>
        <v>0</v>
      </c>
      <c r="CX973" s="13">
        <f t="shared" si="374"/>
        <v>0</v>
      </c>
      <c r="CY973" s="251">
        <f t="shared" si="375"/>
        <v>0</v>
      </c>
      <c r="CZ973" s="13" t="s">
        <v>29</v>
      </c>
      <c r="DA973" s="13">
        <v>50</v>
      </c>
      <c r="DB973" s="22">
        <f t="shared" si="376"/>
        <v>0</v>
      </c>
      <c r="DD973" s="24"/>
      <c r="DF973" s="163"/>
      <c r="DH973" s="24"/>
      <c r="DI973" s="447"/>
      <c r="DJ973" s="163"/>
    </row>
    <row r="974" spans="1:114" s="7" customFormat="1">
      <c r="A974" s="277">
        <f t="shared" si="384"/>
        <v>50</v>
      </c>
      <c r="B974" s="21" t="e">
        <f>'Calculateur de trading'!I974/C974/W974</f>
        <v>#DIV/0!</v>
      </c>
      <c r="C974" s="278">
        <f t="shared" si="385"/>
        <v>10</v>
      </c>
      <c r="D974" s="426"/>
      <c r="E974" s="273">
        <f t="shared" si="386"/>
        <v>100</v>
      </c>
      <c r="F974" s="271">
        <f t="shared" si="378"/>
        <v>2</v>
      </c>
      <c r="G974" s="271" t="e">
        <f t="shared" si="379"/>
        <v>#DIV/0!</v>
      </c>
      <c r="H974" s="272">
        <f t="shared" si="380"/>
        <v>20</v>
      </c>
      <c r="I974" s="270"/>
      <c r="J974" s="273">
        <f t="shared" si="387"/>
        <v>200</v>
      </c>
      <c r="K974" s="271">
        <f t="shared" si="381"/>
        <v>4</v>
      </c>
      <c r="L974" s="271" t="e">
        <f t="shared" si="382"/>
        <v>#DIV/0!</v>
      </c>
      <c r="M974" s="272">
        <f t="shared" si="383"/>
        <v>40</v>
      </c>
      <c r="N974" s="389"/>
      <c r="O974" s="455" t="e">
        <f>(A974*B974*W974)+(B974*'Calculateur de trading'!H974)</f>
        <v>#DIV/0!</v>
      </c>
      <c r="P974" s="274" t="e">
        <f>O974/'Déscriptions des trades'!CK974</f>
        <v>#DIV/0!</v>
      </c>
      <c r="Q974" s="456" t="e">
        <f>'Déscriptions des trades'!CK974-O974</f>
        <v>#DIV/0!</v>
      </c>
      <c r="R974" s="466" t="e">
        <f t="shared" si="388"/>
        <v>#DIV/0!</v>
      </c>
      <c r="S974" s="389"/>
      <c r="T974" s="12"/>
      <c r="U974" s="25"/>
      <c r="V974" s="15"/>
      <c r="W974" s="490">
        <f t="shared" si="392"/>
        <v>0</v>
      </c>
      <c r="X974" s="21" t="e">
        <f>W974*U974/'Déscriptions des trades'!CK974*'Déscriptions des trades'!B974</f>
        <v>#DIV/0!</v>
      </c>
      <c r="Y974" s="459"/>
      <c r="Z974" s="389"/>
      <c r="AA974" s="23">
        <f t="shared" si="389"/>
        <v>0.1</v>
      </c>
      <c r="AB974" s="17" t="e">
        <f>(AA974*'Déscriptions des trades'!U974*'Déscriptions des trades'!B974/'Déscriptions des trades'!CK974)*'Déscriptions des trades'!W974</f>
        <v>#DIV/0!</v>
      </c>
      <c r="AC974" s="265" t="e">
        <f>AB974*'Déscriptions des trades'!CK974</f>
        <v>#DIV/0!</v>
      </c>
      <c r="AD974" s="266" t="e">
        <f>'Déscriptions des trades'!CK974-AC974</f>
        <v>#DIV/0!</v>
      </c>
      <c r="AE974" s="389"/>
      <c r="AF974" s="399">
        <v>970</v>
      </c>
      <c r="AG974" s="389"/>
      <c r="AH974" s="20"/>
      <c r="AI974" s="303"/>
      <c r="AJ974" s="307"/>
      <c r="AK974" s="161"/>
      <c r="AL974" s="305"/>
      <c r="AM974" s="305"/>
      <c r="AN974" s="162"/>
      <c r="AO974" s="439"/>
      <c r="AP974" s="162"/>
      <c r="AQ974" s="113"/>
      <c r="AR974" s="113"/>
      <c r="AS974" s="384"/>
      <c r="AT974" s="306"/>
      <c r="AU974" s="306"/>
      <c r="AV974" s="160"/>
      <c r="AW974" s="158"/>
      <c r="AX974" s="385"/>
      <c r="AY974" s="453"/>
      <c r="AZ974" s="165"/>
      <c r="BA974" s="301"/>
      <c r="BB974" s="165"/>
      <c r="BC974" s="301"/>
      <c r="BD974" s="165"/>
      <c r="BE974" s="302"/>
      <c r="BF974" s="302"/>
      <c r="BG974" s="165"/>
      <c r="BH974" s="303"/>
      <c r="BI974" s="165"/>
      <c r="BJ974" s="304"/>
      <c r="BK974" s="394"/>
      <c r="BL974" s="302"/>
      <c r="BM974" s="302"/>
      <c r="BN974" s="394"/>
      <c r="BO974" s="302"/>
      <c r="BP974" s="13"/>
      <c r="BQ974" s="302"/>
      <c r="BR974" s="13"/>
      <c r="BS974" s="302"/>
      <c r="BT974" s="13"/>
      <c r="BU974" s="302"/>
      <c r="BV974" s="386"/>
      <c r="BW974" s="303"/>
      <c r="BX974" s="303"/>
      <c r="BY974" s="302"/>
      <c r="BZ974" s="302"/>
      <c r="CA974" s="387"/>
      <c r="CB974" s="395"/>
      <c r="CC974" s="12"/>
      <c r="CD974" s="304"/>
      <c r="CE974" s="14"/>
      <c r="CF974" s="395"/>
      <c r="CG974" s="397"/>
      <c r="CH974" s="300">
        <f t="shared" si="369"/>
        <v>0</v>
      </c>
      <c r="CI974" s="26"/>
      <c r="CJ974" s="17">
        <f t="shared" si="390"/>
        <v>0</v>
      </c>
      <c r="CK974" s="18">
        <f t="shared" si="377"/>
        <v>12.89</v>
      </c>
      <c r="CM974" s="164"/>
      <c r="CN974" s="302"/>
      <c r="CO974" s="13">
        <f t="shared" si="370"/>
        <v>0</v>
      </c>
      <c r="CP974" s="302"/>
      <c r="CQ974" s="13">
        <f t="shared" si="371"/>
        <v>0</v>
      </c>
      <c r="CR974" s="302"/>
      <c r="CS974" s="13">
        <f t="shared" si="372"/>
        <v>0</v>
      </c>
      <c r="CT974" s="302"/>
      <c r="CU974" s="13">
        <f t="shared" si="391"/>
        <v>0</v>
      </c>
      <c r="CV974" s="302"/>
      <c r="CW974" s="13">
        <f t="shared" si="373"/>
        <v>0</v>
      </c>
      <c r="CX974" s="13">
        <f t="shared" si="374"/>
        <v>0</v>
      </c>
      <c r="CY974" s="251">
        <f t="shared" si="375"/>
        <v>0</v>
      </c>
      <c r="CZ974" s="13" t="s">
        <v>29</v>
      </c>
      <c r="DA974" s="13">
        <v>50</v>
      </c>
      <c r="DB974" s="22">
        <f t="shared" si="376"/>
        <v>0</v>
      </c>
      <c r="DD974" s="24"/>
      <c r="DF974" s="163"/>
      <c r="DH974" s="24"/>
      <c r="DI974" s="447"/>
      <c r="DJ974" s="163"/>
    </row>
    <row r="975" spans="1:114" s="7" customFormat="1">
      <c r="A975" s="277">
        <f t="shared" si="384"/>
        <v>50</v>
      </c>
      <c r="B975" s="21" t="e">
        <f>'Calculateur de trading'!I975/C975/W975</f>
        <v>#DIV/0!</v>
      </c>
      <c r="C975" s="278">
        <f t="shared" si="385"/>
        <v>10</v>
      </c>
      <c r="D975" s="278"/>
      <c r="E975" s="273">
        <f t="shared" si="386"/>
        <v>100</v>
      </c>
      <c r="F975" s="271">
        <f t="shared" si="378"/>
        <v>2</v>
      </c>
      <c r="G975" s="271" t="e">
        <f t="shared" si="379"/>
        <v>#DIV/0!</v>
      </c>
      <c r="H975" s="272">
        <f t="shared" si="380"/>
        <v>20</v>
      </c>
      <c r="I975" s="270"/>
      <c r="J975" s="273">
        <f t="shared" si="387"/>
        <v>200</v>
      </c>
      <c r="K975" s="271">
        <f t="shared" si="381"/>
        <v>4</v>
      </c>
      <c r="L975" s="271" t="e">
        <f t="shared" si="382"/>
        <v>#DIV/0!</v>
      </c>
      <c r="M975" s="272">
        <f t="shared" si="383"/>
        <v>40</v>
      </c>
      <c r="N975" s="389"/>
      <c r="O975" s="455" t="e">
        <f>(A975*B975*W975)+(B975*'Calculateur de trading'!H975)</f>
        <v>#DIV/0!</v>
      </c>
      <c r="P975" s="274" t="e">
        <f>O975/'Déscriptions des trades'!CK975</f>
        <v>#DIV/0!</v>
      </c>
      <c r="Q975" s="456" t="e">
        <f>'Déscriptions des trades'!CK975-O975</f>
        <v>#DIV/0!</v>
      </c>
      <c r="R975" s="466" t="e">
        <f t="shared" si="388"/>
        <v>#DIV/0!</v>
      </c>
      <c r="S975" s="389"/>
      <c r="T975" s="12"/>
      <c r="U975" s="25"/>
      <c r="V975" s="15"/>
      <c r="W975" s="490">
        <f t="shared" si="392"/>
        <v>0</v>
      </c>
      <c r="X975" s="21" t="e">
        <f>W975*U975/'Déscriptions des trades'!CK975*'Déscriptions des trades'!B975</f>
        <v>#DIV/0!</v>
      </c>
      <c r="Y975" s="459"/>
      <c r="Z975" s="389"/>
      <c r="AA975" s="23">
        <f t="shared" si="389"/>
        <v>0.1</v>
      </c>
      <c r="AB975" s="17" t="e">
        <f>(AA975*'Déscriptions des trades'!U975*'Déscriptions des trades'!B975/'Déscriptions des trades'!CK975)*'Déscriptions des trades'!W975</f>
        <v>#DIV/0!</v>
      </c>
      <c r="AC975" s="265" t="e">
        <f>AB975*'Déscriptions des trades'!CK975</f>
        <v>#DIV/0!</v>
      </c>
      <c r="AD975" s="266" t="e">
        <f>'Déscriptions des trades'!CK975-AC975</f>
        <v>#DIV/0!</v>
      </c>
      <c r="AE975" s="389"/>
      <c r="AF975" s="399">
        <v>971</v>
      </c>
      <c r="AG975" s="389"/>
      <c r="AH975" s="20"/>
      <c r="AI975" s="303"/>
      <c r="AJ975" s="307"/>
      <c r="AK975" s="161"/>
      <c r="AL975" s="305"/>
      <c r="AM975" s="305"/>
      <c r="AN975" s="162"/>
      <c r="AO975" s="439"/>
      <c r="AP975" s="162"/>
      <c r="AQ975" s="113"/>
      <c r="AR975" s="113"/>
      <c r="AS975" s="384"/>
      <c r="AT975" s="306"/>
      <c r="AU975" s="306"/>
      <c r="AV975" s="160"/>
      <c r="AW975" s="158"/>
      <c r="AX975" s="385"/>
      <c r="AY975" s="453"/>
      <c r="AZ975" s="165"/>
      <c r="BA975" s="301"/>
      <c r="BB975" s="165"/>
      <c r="BC975" s="301"/>
      <c r="BD975" s="165"/>
      <c r="BE975" s="302"/>
      <c r="BF975" s="302"/>
      <c r="BG975" s="165"/>
      <c r="BH975" s="303"/>
      <c r="BI975" s="165"/>
      <c r="BJ975" s="304"/>
      <c r="BK975" s="394"/>
      <c r="BL975" s="302"/>
      <c r="BM975" s="302"/>
      <c r="BN975" s="394"/>
      <c r="BO975" s="302"/>
      <c r="BP975" s="13"/>
      <c r="BQ975" s="302"/>
      <c r="BR975" s="13"/>
      <c r="BS975" s="302"/>
      <c r="BT975" s="13"/>
      <c r="BU975" s="302"/>
      <c r="BV975" s="386"/>
      <c r="BW975" s="303"/>
      <c r="BX975" s="303"/>
      <c r="BY975" s="302"/>
      <c r="BZ975" s="302"/>
      <c r="CA975" s="387"/>
      <c r="CB975" s="395"/>
      <c r="CC975" s="12"/>
      <c r="CD975" s="304"/>
      <c r="CE975" s="14"/>
      <c r="CF975" s="395"/>
      <c r="CG975" s="397"/>
      <c r="CH975" s="300">
        <f t="shared" ref="CH975:CH1038" si="393">BW975-BH975</f>
        <v>0</v>
      </c>
      <c r="CI975" s="26"/>
      <c r="CJ975" s="17">
        <f t="shared" si="390"/>
        <v>0</v>
      </c>
      <c r="CK975" s="18">
        <f t="shared" si="377"/>
        <v>12.89</v>
      </c>
      <c r="CM975" s="164"/>
      <c r="CN975" s="302"/>
      <c r="CO975" s="13">
        <f t="shared" ref="CO975:CO1038" si="394">IF(CN975="Oui",10,)</f>
        <v>0</v>
      </c>
      <c r="CP975" s="302"/>
      <c r="CQ975" s="13">
        <f t="shared" ref="CQ975:CQ1038" si="395">IF(CP975="Oui",10,)</f>
        <v>0</v>
      </c>
      <c r="CR975" s="302"/>
      <c r="CS975" s="13">
        <f t="shared" ref="CS975:CS1038" si="396">IF(CR975="Bon",10,)</f>
        <v>0</v>
      </c>
      <c r="CT975" s="302"/>
      <c r="CU975" s="13">
        <f t="shared" si="391"/>
        <v>0</v>
      </c>
      <c r="CV975" s="302"/>
      <c r="CW975" s="13">
        <f t="shared" ref="CW975:CW1038" si="397">IF(CV975="Non",10,)</f>
        <v>0</v>
      </c>
      <c r="CX975" s="13">
        <f t="shared" ref="CX975:CX1038" si="398">IF(CV975="Oui",-40,)</f>
        <v>0</v>
      </c>
      <c r="CY975" s="251">
        <f t="shared" ref="CY975:CY1038" si="399">SUM(CN975:CX975)</f>
        <v>0</v>
      </c>
      <c r="CZ975" s="13" t="s">
        <v>29</v>
      </c>
      <c r="DA975" s="13">
        <v>50</v>
      </c>
      <c r="DB975" s="22">
        <f t="shared" ref="DB975:DB1038" si="400">CY975/DA975</f>
        <v>0</v>
      </c>
      <c r="DD975" s="24"/>
      <c r="DF975" s="163"/>
      <c r="DH975" s="24"/>
      <c r="DI975" s="447"/>
      <c r="DJ975" s="163"/>
    </row>
    <row r="976" spans="1:114" s="7" customFormat="1">
      <c r="A976" s="277">
        <f t="shared" si="384"/>
        <v>50</v>
      </c>
      <c r="B976" s="21" t="e">
        <f>'Calculateur de trading'!I976/C976/W976</f>
        <v>#DIV/0!</v>
      </c>
      <c r="C976" s="278">
        <f t="shared" si="385"/>
        <v>10</v>
      </c>
      <c r="D976" s="426"/>
      <c r="E976" s="273">
        <f t="shared" si="386"/>
        <v>100</v>
      </c>
      <c r="F976" s="271">
        <f t="shared" si="378"/>
        <v>2</v>
      </c>
      <c r="G976" s="271" t="e">
        <f t="shared" si="379"/>
        <v>#DIV/0!</v>
      </c>
      <c r="H976" s="272">
        <f t="shared" si="380"/>
        <v>20</v>
      </c>
      <c r="I976" s="270"/>
      <c r="J976" s="273">
        <f t="shared" si="387"/>
        <v>200</v>
      </c>
      <c r="K976" s="271">
        <f t="shared" si="381"/>
        <v>4</v>
      </c>
      <c r="L976" s="271" t="e">
        <f t="shared" si="382"/>
        <v>#DIV/0!</v>
      </c>
      <c r="M976" s="272">
        <f t="shared" si="383"/>
        <v>40</v>
      </c>
      <c r="N976" s="389"/>
      <c r="O976" s="455" t="e">
        <f>(A976*B976*W976)+(B976*'Calculateur de trading'!H976)</f>
        <v>#DIV/0!</v>
      </c>
      <c r="P976" s="274" t="e">
        <f>O976/'Déscriptions des trades'!CK976</f>
        <v>#DIV/0!</v>
      </c>
      <c r="Q976" s="456" t="e">
        <f>'Déscriptions des trades'!CK976-O976</f>
        <v>#DIV/0!</v>
      </c>
      <c r="R976" s="466" t="e">
        <f t="shared" si="388"/>
        <v>#DIV/0!</v>
      </c>
      <c r="S976" s="389"/>
      <c r="T976" s="12"/>
      <c r="U976" s="25"/>
      <c r="V976" s="15"/>
      <c r="W976" s="490">
        <f t="shared" si="392"/>
        <v>0</v>
      </c>
      <c r="X976" s="21" t="e">
        <f>W976*U976/'Déscriptions des trades'!CK976*'Déscriptions des trades'!B976</f>
        <v>#DIV/0!</v>
      </c>
      <c r="Y976" s="459"/>
      <c r="Z976" s="389"/>
      <c r="AA976" s="23">
        <f t="shared" si="389"/>
        <v>0.1</v>
      </c>
      <c r="AB976" s="17" t="e">
        <f>(AA976*'Déscriptions des trades'!U976*'Déscriptions des trades'!B976/'Déscriptions des trades'!CK976)*'Déscriptions des trades'!W976</f>
        <v>#DIV/0!</v>
      </c>
      <c r="AC976" s="265" t="e">
        <f>AB976*'Déscriptions des trades'!CK976</f>
        <v>#DIV/0!</v>
      </c>
      <c r="AD976" s="266" t="e">
        <f>'Déscriptions des trades'!CK976-AC976</f>
        <v>#DIV/0!</v>
      </c>
      <c r="AE976" s="389"/>
      <c r="AF976" s="399">
        <v>972</v>
      </c>
      <c r="AG976" s="389"/>
      <c r="AH976" s="20"/>
      <c r="AI976" s="303"/>
      <c r="AJ976" s="307"/>
      <c r="AK976" s="161"/>
      <c r="AL976" s="305"/>
      <c r="AM976" s="305"/>
      <c r="AN976" s="162"/>
      <c r="AO976" s="439"/>
      <c r="AP976" s="162"/>
      <c r="AQ976" s="113"/>
      <c r="AR976" s="113"/>
      <c r="AS976" s="384"/>
      <c r="AT976" s="306"/>
      <c r="AU976" s="306"/>
      <c r="AV976" s="160"/>
      <c r="AW976" s="158"/>
      <c r="AX976" s="385"/>
      <c r="AY976" s="453"/>
      <c r="AZ976" s="165"/>
      <c r="BA976" s="301"/>
      <c r="BB976" s="165"/>
      <c r="BC976" s="301"/>
      <c r="BD976" s="165"/>
      <c r="BE976" s="302"/>
      <c r="BF976" s="302"/>
      <c r="BG976" s="165"/>
      <c r="BH976" s="303"/>
      <c r="BI976" s="165"/>
      <c r="BJ976" s="304"/>
      <c r="BK976" s="394"/>
      <c r="BL976" s="302"/>
      <c r="BM976" s="302"/>
      <c r="BN976" s="394"/>
      <c r="BO976" s="302"/>
      <c r="BP976" s="13"/>
      <c r="BQ976" s="302"/>
      <c r="BR976" s="13"/>
      <c r="BS976" s="302"/>
      <c r="BT976" s="13"/>
      <c r="BU976" s="302"/>
      <c r="BV976" s="386"/>
      <c r="BW976" s="303"/>
      <c r="BX976" s="303"/>
      <c r="BY976" s="302"/>
      <c r="BZ976" s="302"/>
      <c r="CA976" s="387"/>
      <c r="CB976" s="395"/>
      <c r="CC976" s="12"/>
      <c r="CD976" s="304"/>
      <c r="CE976" s="14"/>
      <c r="CF976" s="395"/>
      <c r="CG976" s="397"/>
      <c r="CH976" s="300">
        <f t="shared" si="393"/>
        <v>0</v>
      </c>
      <c r="CI976" s="26"/>
      <c r="CJ976" s="17">
        <f t="shared" si="390"/>
        <v>0</v>
      </c>
      <c r="CK976" s="18">
        <f t="shared" ref="CK976:CK1039" si="401">CI976+CK975</f>
        <v>12.89</v>
      </c>
      <c r="CM976" s="164"/>
      <c r="CN976" s="302"/>
      <c r="CO976" s="13">
        <f t="shared" si="394"/>
        <v>0</v>
      </c>
      <c r="CP976" s="302"/>
      <c r="CQ976" s="13">
        <f t="shared" si="395"/>
        <v>0</v>
      </c>
      <c r="CR976" s="302"/>
      <c r="CS976" s="13">
        <f t="shared" si="396"/>
        <v>0</v>
      </c>
      <c r="CT976" s="302"/>
      <c r="CU976" s="13">
        <f t="shared" si="391"/>
        <v>0</v>
      </c>
      <c r="CV976" s="302"/>
      <c r="CW976" s="13">
        <f t="shared" si="397"/>
        <v>0</v>
      </c>
      <c r="CX976" s="13">
        <f t="shared" si="398"/>
        <v>0</v>
      </c>
      <c r="CY976" s="251">
        <f t="shared" si="399"/>
        <v>0</v>
      </c>
      <c r="CZ976" s="13" t="s">
        <v>29</v>
      </c>
      <c r="DA976" s="13">
        <v>50</v>
      </c>
      <c r="DB976" s="22">
        <f t="shared" si="400"/>
        <v>0</v>
      </c>
      <c r="DD976" s="24"/>
      <c r="DF976" s="163"/>
      <c r="DH976" s="24"/>
      <c r="DI976" s="447"/>
      <c r="DJ976" s="163"/>
    </row>
    <row r="977" spans="1:114" s="7" customFormat="1">
      <c r="A977" s="277">
        <f t="shared" si="384"/>
        <v>50</v>
      </c>
      <c r="B977" s="21" t="e">
        <f>'Calculateur de trading'!I977/C977/W977</f>
        <v>#DIV/0!</v>
      </c>
      <c r="C977" s="278">
        <f t="shared" si="385"/>
        <v>10</v>
      </c>
      <c r="D977" s="278"/>
      <c r="E977" s="273">
        <f t="shared" si="386"/>
        <v>100</v>
      </c>
      <c r="F977" s="271">
        <f t="shared" si="378"/>
        <v>2</v>
      </c>
      <c r="G977" s="271" t="e">
        <f t="shared" si="379"/>
        <v>#DIV/0!</v>
      </c>
      <c r="H977" s="272">
        <f t="shared" si="380"/>
        <v>20</v>
      </c>
      <c r="I977" s="270"/>
      <c r="J977" s="273">
        <f t="shared" si="387"/>
        <v>200</v>
      </c>
      <c r="K977" s="271">
        <f t="shared" si="381"/>
        <v>4</v>
      </c>
      <c r="L977" s="271" t="e">
        <f t="shared" si="382"/>
        <v>#DIV/0!</v>
      </c>
      <c r="M977" s="272">
        <f t="shared" si="383"/>
        <v>40</v>
      </c>
      <c r="N977" s="389"/>
      <c r="O977" s="455" t="e">
        <f>(A977*B977*W977)+(B977*'Calculateur de trading'!H977)</f>
        <v>#DIV/0!</v>
      </c>
      <c r="P977" s="274" t="e">
        <f>O977/'Déscriptions des trades'!CK977</f>
        <v>#DIV/0!</v>
      </c>
      <c r="Q977" s="456" t="e">
        <f>'Déscriptions des trades'!CK977-O977</f>
        <v>#DIV/0!</v>
      </c>
      <c r="R977" s="466" t="e">
        <f t="shared" si="388"/>
        <v>#DIV/0!</v>
      </c>
      <c r="S977" s="389"/>
      <c r="T977" s="12"/>
      <c r="U977" s="25"/>
      <c r="V977" s="15"/>
      <c r="W977" s="490">
        <f t="shared" si="392"/>
        <v>0</v>
      </c>
      <c r="X977" s="21" t="e">
        <f>W977*U977/'Déscriptions des trades'!CK977*'Déscriptions des trades'!B977</f>
        <v>#DIV/0!</v>
      </c>
      <c r="Y977" s="459"/>
      <c r="Z977" s="389"/>
      <c r="AA977" s="23">
        <f t="shared" si="389"/>
        <v>0.1</v>
      </c>
      <c r="AB977" s="17" t="e">
        <f>(AA977*'Déscriptions des trades'!U977*'Déscriptions des trades'!B977/'Déscriptions des trades'!CK977)*'Déscriptions des trades'!W977</f>
        <v>#DIV/0!</v>
      </c>
      <c r="AC977" s="265" t="e">
        <f>AB977*'Déscriptions des trades'!CK977</f>
        <v>#DIV/0!</v>
      </c>
      <c r="AD977" s="266" t="e">
        <f>'Déscriptions des trades'!CK977-AC977</f>
        <v>#DIV/0!</v>
      </c>
      <c r="AE977" s="389"/>
      <c r="AF977" s="399">
        <v>973</v>
      </c>
      <c r="AG977" s="389"/>
      <c r="AH977" s="20"/>
      <c r="AI977" s="303"/>
      <c r="AJ977" s="307"/>
      <c r="AK977" s="161"/>
      <c r="AL977" s="305"/>
      <c r="AM977" s="305"/>
      <c r="AN977" s="162"/>
      <c r="AO977" s="439"/>
      <c r="AP977" s="162"/>
      <c r="AQ977" s="113"/>
      <c r="AR977" s="113"/>
      <c r="AS977" s="384"/>
      <c r="AT977" s="306"/>
      <c r="AU977" s="306"/>
      <c r="AV977" s="160"/>
      <c r="AW977" s="158"/>
      <c r="AX977" s="385"/>
      <c r="AY977" s="453"/>
      <c r="AZ977" s="165"/>
      <c r="BA977" s="301"/>
      <c r="BB977" s="165"/>
      <c r="BC977" s="301"/>
      <c r="BD977" s="165"/>
      <c r="BE977" s="302"/>
      <c r="BF977" s="302"/>
      <c r="BG977" s="165"/>
      <c r="BH977" s="303"/>
      <c r="BI977" s="165"/>
      <c r="BJ977" s="304"/>
      <c r="BK977" s="394"/>
      <c r="BL977" s="302"/>
      <c r="BM977" s="302"/>
      <c r="BN977" s="394"/>
      <c r="BO977" s="302"/>
      <c r="BP977" s="13"/>
      <c r="BQ977" s="302"/>
      <c r="BR977" s="13"/>
      <c r="BS977" s="302"/>
      <c r="BT977" s="13"/>
      <c r="BU977" s="302"/>
      <c r="BV977" s="386"/>
      <c r="BW977" s="303"/>
      <c r="BX977" s="303"/>
      <c r="BY977" s="302"/>
      <c r="BZ977" s="302"/>
      <c r="CA977" s="387"/>
      <c r="CB977" s="395"/>
      <c r="CC977" s="12"/>
      <c r="CD977" s="304"/>
      <c r="CE977" s="14"/>
      <c r="CF977" s="395"/>
      <c r="CG977" s="397"/>
      <c r="CH977" s="300">
        <f t="shared" si="393"/>
        <v>0</v>
      </c>
      <c r="CI977" s="26"/>
      <c r="CJ977" s="17">
        <f t="shared" si="390"/>
        <v>0</v>
      </c>
      <c r="CK977" s="18">
        <f t="shared" si="401"/>
        <v>12.89</v>
      </c>
      <c r="CM977" s="164"/>
      <c r="CN977" s="302"/>
      <c r="CO977" s="13">
        <f t="shared" si="394"/>
        <v>0</v>
      </c>
      <c r="CP977" s="302"/>
      <c r="CQ977" s="13">
        <f t="shared" si="395"/>
        <v>0</v>
      </c>
      <c r="CR977" s="302"/>
      <c r="CS977" s="13">
        <f t="shared" si="396"/>
        <v>0</v>
      </c>
      <c r="CT977" s="302"/>
      <c r="CU977" s="13">
        <f t="shared" si="391"/>
        <v>0</v>
      </c>
      <c r="CV977" s="302"/>
      <c r="CW977" s="13">
        <f t="shared" si="397"/>
        <v>0</v>
      </c>
      <c r="CX977" s="13">
        <f t="shared" si="398"/>
        <v>0</v>
      </c>
      <c r="CY977" s="251">
        <f t="shared" si="399"/>
        <v>0</v>
      </c>
      <c r="CZ977" s="13" t="s">
        <v>29</v>
      </c>
      <c r="DA977" s="13">
        <v>50</v>
      </c>
      <c r="DB977" s="22">
        <f t="shared" si="400"/>
        <v>0</v>
      </c>
      <c r="DD977" s="24"/>
      <c r="DF977" s="163"/>
      <c r="DH977" s="24"/>
      <c r="DI977" s="447"/>
      <c r="DJ977" s="163"/>
    </row>
    <row r="978" spans="1:114" s="7" customFormat="1">
      <c r="A978" s="277">
        <f t="shared" si="384"/>
        <v>50</v>
      </c>
      <c r="B978" s="21" t="e">
        <f>'Calculateur de trading'!I978/C978/W978</f>
        <v>#DIV/0!</v>
      </c>
      <c r="C978" s="278">
        <f t="shared" si="385"/>
        <v>10</v>
      </c>
      <c r="D978" s="426"/>
      <c r="E978" s="273">
        <f t="shared" si="386"/>
        <v>100</v>
      </c>
      <c r="F978" s="271">
        <f t="shared" si="378"/>
        <v>2</v>
      </c>
      <c r="G978" s="271" t="e">
        <f t="shared" si="379"/>
        <v>#DIV/0!</v>
      </c>
      <c r="H978" s="272">
        <f t="shared" si="380"/>
        <v>20</v>
      </c>
      <c r="I978" s="270"/>
      <c r="J978" s="273">
        <f t="shared" si="387"/>
        <v>200</v>
      </c>
      <c r="K978" s="271">
        <f t="shared" si="381"/>
        <v>4</v>
      </c>
      <c r="L978" s="271" t="e">
        <f t="shared" si="382"/>
        <v>#DIV/0!</v>
      </c>
      <c r="M978" s="272">
        <f t="shared" si="383"/>
        <v>40</v>
      </c>
      <c r="N978" s="389"/>
      <c r="O978" s="455" t="e">
        <f>(A978*B978*W978)+(B978*'Calculateur de trading'!H978)</f>
        <v>#DIV/0!</v>
      </c>
      <c r="P978" s="274" t="e">
        <f>O978/'Déscriptions des trades'!CK978</f>
        <v>#DIV/0!</v>
      </c>
      <c r="Q978" s="456" t="e">
        <f>'Déscriptions des trades'!CK978-O978</f>
        <v>#DIV/0!</v>
      </c>
      <c r="R978" s="466" t="e">
        <f t="shared" si="388"/>
        <v>#DIV/0!</v>
      </c>
      <c r="S978" s="389"/>
      <c r="T978" s="12"/>
      <c r="U978" s="25"/>
      <c r="V978" s="15"/>
      <c r="W978" s="490">
        <f t="shared" si="392"/>
        <v>0</v>
      </c>
      <c r="X978" s="21" t="e">
        <f>W978*U978/'Déscriptions des trades'!CK978*'Déscriptions des trades'!B978</f>
        <v>#DIV/0!</v>
      </c>
      <c r="Y978" s="459"/>
      <c r="Z978" s="389"/>
      <c r="AA978" s="23">
        <f t="shared" si="389"/>
        <v>0.1</v>
      </c>
      <c r="AB978" s="17" t="e">
        <f>(AA978*'Déscriptions des trades'!U978*'Déscriptions des trades'!B978/'Déscriptions des trades'!CK978)*'Déscriptions des trades'!W978</f>
        <v>#DIV/0!</v>
      </c>
      <c r="AC978" s="265" t="e">
        <f>AB978*'Déscriptions des trades'!CK978</f>
        <v>#DIV/0!</v>
      </c>
      <c r="AD978" s="266" t="e">
        <f>'Déscriptions des trades'!CK978-AC978</f>
        <v>#DIV/0!</v>
      </c>
      <c r="AE978" s="389"/>
      <c r="AF978" s="399">
        <v>974</v>
      </c>
      <c r="AG978" s="389"/>
      <c r="AH978" s="20"/>
      <c r="AI978" s="303"/>
      <c r="AJ978" s="307"/>
      <c r="AK978" s="161"/>
      <c r="AL978" s="305"/>
      <c r="AM978" s="305"/>
      <c r="AN978" s="162"/>
      <c r="AO978" s="439"/>
      <c r="AP978" s="162"/>
      <c r="AQ978" s="113"/>
      <c r="AR978" s="113"/>
      <c r="AS978" s="384"/>
      <c r="AT978" s="306"/>
      <c r="AU978" s="306"/>
      <c r="AV978" s="160"/>
      <c r="AW978" s="158"/>
      <c r="AX978" s="385"/>
      <c r="AY978" s="453"/>
      <c r="AZ978" s="165"/>
      <c r="BA978" s="301"/>
      <c r="BB978" s="165"/>
      <c r="BC978" s="301"/>
      <c r="BD978" s="165"/>
      <c r="BE978" s="302"/>
      <c r="BF978" s="302"/>
      <c r="BG978" s="165"/>
      <c r="BH978" s="303"/>
      <c r="BI978" s="165"/>
      <c r="BJ978" s="304"/>
      <c r="BK978" s="394"/>
      <c r="BL978" s="302"/>
      <c r="BM978" s="302"/>
      <c r="BN978" s="394"/>
      <c r="BO978" s="302"/>
      <c r="BP978" s="13"/>
      <c r="BQ978" s="302"/>
      <c r="BR978" s="13"/>
      <c r="BS978" s="302"/>
      <c r="BT978" s="13"/>
      <c r="BU978" s="302"/>
      <c r="BV978" s="386"/>
      <c r="BW978" s="303"/>
      <c r="BX978" s="303"/>
      <c r="BY978" s="302"/>
      <c r="BZ978" s="302"/>
      <c r="CA978" s="387"/>
      <c r="CB978" s="395"/>
      <c r="CC978" s="12"/>
      <c r="CD978" s="304"/>
      <c r="CE978" s="14"/>
      <c r="CF978" s="395"/>
      <c r="CG978" s="397"/>
      <c r="CH978" s="300">
        <f t="shared" si="393"/>
        <v>0</v>
      </c>
      <c r="CI978" s="26"/>
      <c r="CJ978" s="17">
        <f t="shared" si="390"/>
        <v>0</v>
      </c>
      <c r="CK978" s="18">
        <f t="shared" si="401"/>
        <v>12.89</v>
      </c>
      <c r="CM978" s="164"/>
      <c r="CN978" s="302"/>
      <c r="CO978" s="13">
        <f t="shared" si="394"/>
        <v>0</v>
      </c>
      <c r="CP978" s="302"/>
      <c r="CQ978" s="13">
        <f t="shared" si="395"/>
        <v>0</v>
      </c>
      <c r="CR978" s="302"/>
      <c r="CS978" s="13">
        <f t="shared" si="396"/>
        <v>0</v>
      </c>
      <c r="CT978" s="302"/>
      <c r="CU978" s="13">
        <f t="shared" si="391"/>
        <v>0</v>
      </c>
      <c r="CV978" s="302"/>
      <c r="CW978" s="13">
        <f t="shared" si="397"/>
        <v>0</v>
      </c>
      <c r="CX978" s="13">
        <f t="shared" si="398"/>
        <v>0</v>
      </c>
      <c r="CY978" s="251">
        <f t="shared" si="399"/>
        <v>0</v>
      </c>
      <c r="CZ978" s="13" t="s">
        <v>29</v>
      </c>
      <c r="DA978" s="13">
        <v>50</v>
      </c>
      <c r="DB978" s="22">
        <f t="shared" si="400"/>
        <v>0</v>
      </c>
      <c r="DD978" s="24"/>
      <c r="DF978" s="163"/>
      <c r="DH978" s="24"/>
      <c r="DI978" s="447"/>
      <c r="DJ978" s="163"/>
    </row>
    <row r="979" spans="1:114" s="7" customFormat="1">
      <c r="A979" s="277">
        <f t="shared" si="384"/>
        <v>50</v>
      </c>
      <c r="B979" s="21" t="e">
        <f>'Calculateur de trading'!I979/C979/W979</f>
        <v>#DIV/0!</v>
      </c>
      <c r="C979" s="278">
        <f t="shared" si="385"/>
        <v>10</v>
      </c>
      <c r="D979" s="426"/>
      <c r="E979" s="273">
        <f t="shared" si="386"/>
        <v>100</v>
      </c>
      <c r="F979" s="271">
        <f t="shared" si="378"/>
        <v>2</v>
      </c>
      <c r="G979" s="271" t="e">
        <f t="shared" si="379"/>
        <v>#DIV/0!</v>
      </c>
      <c r="H979" s="272">
        <f t="shared" si="380"/>
        <v>20</v>
      </c>
      <c r="I979" s="270"/>
      <c r="J979" s="273">
        <f t="shared" si="387"/>
        <v>200</v>
      </c>
      <c r="K979" s="271">
        <f t="shared" si="381"/>
        <v>4</v>
      </c>
      <c r="L979" s="271" t="e">
        <f t="shared" si="382"/>
        <v>#DIV/0!</v>
      </c>
      <c r="M979" s="272">
        <f t="shared" si="383"/>
        <v>40</v>
      </c>
      <c r="N979" s="389"/>
      <c r="O979" s="455" t="e">
        <f>(A979*B979*W979)+(B979*'Calculateur de trading'!H979)</f>
        <v>#DIV/0!</v>
      </c>
      <c r="P979" s="274" t="e">
        <f>O979/'Déscriptions des trades'!CK979</f>
        <v>#DIV/0!</v>
      </c>
      <c r="Q979" s="456" t="e">
        <f>'Déscriptions des trades'!CK979-O979</f>
        <v>#DIV/0!</v>
      </c>
      <c r="R979" s="466" t="e">
        <f t="shared" si="388"/>
        <v>#DIV/0!</v>
      </c>
      <c r="S979" s="389"/>
      <c r="T979" s="12"/>
      <c r="U979" s="25"/>
      <c r="V979" s="15"/>
      <c r="W979" s="490">
        <f t="shared" si="392"/>
        <v>0</v>
      </c>
      <c r="X979" s="21" t="e">
        <f>W979*U979/'Déscriptions des trades'!CK979*'Déscriptions des trades'!B979</f>
        <v>#DIV/0!</v>
      </c>
      <c r="Y979" s="459"/>
      <c r="Z979" s="389"/>
      <c r="AA979" s="23">
        <f t="shared" si="389"/>
        <v>0.1</v>
      </c>
      <c r="AB979" s="17" t="e">
        <f>(AA979*'Déscriptions des trades'!U979*'Déscriptions des trades'!B979/'Déscriptions des trades'!CK979)*'Déscriptions des trades'!W979</f>
        <v>#DIV/0!</v>
      </c>
      <c r="AC979" s="265" t="e">
        <f>AB979*'Déscriptions des trades'!CK979</f>
        <v>#DIV/0!</v>
      </c>
      <c r="AD979" s="266" t="e">
        <f>'Déscriptions des trades'!CK979-AC979</f>
        <v>#DIV/0!</v>
      </c>
      <c r="AE979" s="389"/>
      <c r="AF979" s="399">
        <v>975</v>
      </c>
      <c r="AG979" s="389"/>
      <c r="AH979" s="20"/>
      <c r="AI979" s="303"/>
      <c r="AJ979" s="307"/>
      <c r="AK979" s="161"/>
      <c r="AL979" s="305"/>
      <c r="AM979" s="305"/>
      <c r="AN979" s="162"/>
      <c r="AO979" s="439"/>
      <c r="AP979" s="162"/>
      <c r="AQ979" s="113"/>
      <c r="AR979" s="113"/>
      <c r="AS979" s="384"/>
      <c r="AT979" s="306"/>
      <c r="AU979" s="306"/>
      <c r="AV979" s="160"/>
      <c r="AW979" s="158"/>
      <c r="AX979" s="385"/>
      <c r="AY979" s="453"/>
      <c r="AZ979" s="165"/>
      <c r="BA979" s="301"/>
      <c r="BB979" s="165"/>
      <c r="BC979" s="301"/>
      <c r="BD979" s="165"/>
      <c r="BE979" s="302"/>
      <c r="BF979" s="302"/>
      <c r="BG979" s="165"/>
      <c r="BH979" s="303"/>
      <c r="BI979" s="165"/>
      <c r="BJ979" s="304"/>
      <c r="BK979" s="394"/>
      <c r="BL979" s="302"/>
      <c r="BM979" s="302"/>
      <c r="BN979" s="394"/>
      <c r="BO979" s="302"/>
      <c r="BP979" s="13"/>
      <c r="BQ979" s="302"/>
      <c r="BR979" s="13"/>
      <c r="BS979" s="302"/>
      <c r="BT979" s="13"/>
      <c r="BU979" s="302"/>
      <c r="BV979" s="386"/>
      <c r="BW979" s="303"/>
      <c r="BX979" s="303"/>
      <c r="BY979" s="302"/>
      <c r="BZ979" s="302"/>
      <c r="CA979" s="387"/>
      <c r="CB979" s="395"/>
      <c r="CC979" s="12"/>
      <c r="CD979" s="304"/>
      <c r="CE979" s="14"/>
      <c r="CF979" s="395"/>
      <c r="CG979" s="397"/>
      <c r="CH979" s="300">
        <f t="shared" si="393"/>
        <v>0</v>
      </c>
      <c r="CI979" s="26"/>
      <c r="CJ979" s="17">
        <f t="shared" si="390"/>
        <v>0</v>
      </c>
      <c r="CK979" s="18">
        <f t="shared" si="401"/>
        <v>12.89</v>
      </c>
      <c r="CM979" s="164"/>
      <c r="CN979" s="302"/>
      <c r="CO979" s="13">
        <f t="shared" si="394"/>
        <v>0</v>
      </c>
      <c r="CP979" s="302"/>
      <c r="CQ979" s="13">
        <f t="shared" si="395"/>
        <v>0</v>
      </c>
      <c r="CR979" s="302"/>
      <c r="CS979" s="13">
        <f t="shared" si="396"/>
        <v>0</v>
      </c>
      <c r="CT979" s="302"/>
      <c r="CU979" s="13">
        <f t="shared" si="391"/>
        <v>0</v>
      </c>
      <c r="CV979" s="302"/>
      <c r="CW979" s="13">
        <f t="shared" si="397"/>
        <v>0</v>
      </c>
      <c r="CX979" s="13">
        <f t="shared" si="398"/>
        <v>0</v>
      </c>
      <c r="CY979" s="251">
        <f t="shared" si="399"/>
        <v>0</v>
      </c>
      <c r="CZ979" s="13" t="s">
        <v>29</v>
      </c>
      <c r="DA979" s="13">
        <v>50</v>
      </c>
      <c r="DB979" s="22">
        <f t="shared" si="400"/>
        <v>0</v>
      </c>
      <c r="DD979" s="24"/>
      <c r="DF979" s="163"/>
      <c r="DH979" s="24"/>
      <c r="DI979" s="447"/>
      <c r="DJ979" s="163"/>
    </row>
    <row r="980" spans="1:114" s="7" customFormat="1">
      <c r="A980" s="277">
        <f t="shared" si="384"/>
        <v>50</v>
      </c>
      <c r="B980" s="21" t="e">
        <f>'Calculateur de trading'!I980/C980/W980</f>
        <v>#DIV/0!</v>
      </c>
      <c r="C980" s="278">
        <f t="shared" si="385"/>
        <v>10</v>
      </c>
      <c r="D980" s="278"/>
      <c r="E980" s="273">
        <f t="shared" si="386"/>
        <v>100</v>
      </c>
      <c r="F980" s="271">
        <f t="shared" si="378"/>
        <v>2</v>
      </c>
      <c r="G980" s="271" t="e">
        <f t="shared" si="379"/>
        <v>#DIV/0!</v>
      </c>
      <c r="H980" s="272">
        <f t="shared" si="380"/>
        <v>20</v>
      </c>
      <c r="I980" s="270"/>
      <c r="J980" s="273">
        <f t="shared" si="387"/>
        <v>200</v>
      </c>
      <c r="K980" s="271">
        <f t="shared" si="381"/>
        <v>4</v>
      </c>
      <c r="L980" s="271" t="e">
        <f t="shared" si="382"/>
        <v>#DIV/0!</v>
      </c>
      <c r="M980" s="272">
        <f t="shared" si="383"/>
        <v>40</v>
      </c>
      <c r="N980" s="389"/>
      <c r="O980" s="455" t="e">
        <f>(A980*B980*W980)+(B980*'Calculateur de trading'!H980)</f>
        <v>#DIV/0!</v>
      </c>
      <c r="P980" s="274" t="e">
        <f>O980/'Déscriptions des trades'!CK980</f>
        <v>#DIV/0!</v>
      </c>
      <c r="Q980" s="456" t="e">
        <f>'Déscriptions des trades'!CK980-O980</f>
        <v>#DIV/0!</v>
      </c>
      <c r="R980" s="466" t="e">
        <f t="shared" si="388"/>
        <v>#DIV/0!</v>
      </c>
      <c r="S980" s="389"/>
      <c r="T980" s="12"/>
      <c r="U980" s="25"/>
      <c r="V980" s="15"/>
      <c r="W980" s="490">
        <f t="shared" si="392"/>
        <v>0</v>
      </c>
      <c r="X980" s="21" t="e">
        <f>W980*U980/'Déscriptions des trades'!CK980*'Déscriptions des trades'!B980</f>
        <v>#DIV/0!</v>
      </c>
      <c r="Y980" s="459"/>
      <c r="Z980" s="389"/>
      <c r="AA980" s="23">
        <f t="shared" si="389"/>
        <v>0.1</v>
      </c>
      <c r="AB980" s="17" t="e">
        <f>(AA980*'Déscriptions des trades'!U980*'Déscriptions des trades'!B980/'Déscriptions des trades'!CK980)*'Déscriptions des trades'!W980</f>
        <v>#DIV/0!</v>
      </c>
      <c r="AC980" s="265" t="e">
        <f>AB980*'Déscriptions des trades'!CK980</f>
        <v>#DIV/0!</v>
      </c>
      <c r="AD980" s="266" t="e">
        <f>'Déscriptions des trades'!CK980-AC980</f>
        <v>#DIV/0!</v>
      </c>
      <c r="AE980" s="389"/>
      <c r="AF980" s="399">
        <v>976</v>
      </c>
      <c r="AG980" s="389"/>
      <c r="AH980" s="20"/>
      <c r="AI980" s="303"/>
      <c r="AJ980" s="307"/>
      <c r="AK980" s="161"/>
      <c r="AL980" s="305"/>
      <c r="AM980" s="305"/>
      <c r="AN980" s="162"/>
      <c r="AO980" s="439"/>
      <c r="AP980" s="162"/>
      <c r="AQ980" s="113"/>
      <c r="AR980" s="113"/>
      <c r="AS980" s="384"/>
      <c r="AT980" s="306"/>
      <c r="AU980" s="306"/>
      <c r="AV980" s="160"/>
      <c r="AW980" s="158"/>
      <c r="AX980" s="385"/>
      <c r="AY980" s="453"/>
      <c r="AZ980" s="165"/>
      <c r="BA980" s="301"/>
      <c r="BB980" s="165"/>
      <c r="BC980" s="301"/>
      <c r="BD980" s="165"/>
      <c r="BE980" s="302"/>
      <c r="BF980" s="302"/>
      <c r="BG980" s="165"/>
      <c r="BH980" s="303"/>
      <c r="BI980" s="165"/>
      <c r="BJ980" s="304"/>
      <c r="BK980" s="394"/>
      <c r="BL980" s="302"/>
      <c r="BM980" s="302"/>
      <c r="BN980" s="394"/>
      <c r="BO980" s="302"/>
      <c r="BP980" s="13"/>
      <c r="BQ980" s="302"/>
      <c r="BR980" s="13"/>
      <c r="BS980" s="302"/>
      <c r="BT980" s="13"/>
      <c r="BU980" s="302"/>
      <c r="BV980" s="386"/>
      <c r="BW980" s="303"/>
      <c r="BX980" s="303"/>
      <c r="BY980" s="302"/>
      <c r="BZ980" s="302"/>
      <c r="CA980" s="387"/>
      <c r="CB980" s="395"/>
      <c r="CC980" s="12"/>
      <c r="CD980" s="304"/>
      <c r="CE980" s="14"/>
      <c r="CF980" s="395"/>
      <c r="CG980" s="397"/>
      <c r="CH980" s="300">
        <f t="shared" si="393"/>
        <v>0</v>
      </c>
      <c r="CI980" s="26"/>
      <c r="CJ980" s="17">
        <f t="shared" si="390"/>
        <v>0</v>
      </c>
      <c r="CK980" s="18">
        <f t="shared" si="401"/>
        <v>12.89</v>
      </c>
      <c r="CM980" s="164"/>
      <c r="CN980" s="302"/>
      <c r="CO980" s="13">
        <f t="shared" si="394"/>
        <v>0</v>
      </c>
      <c r="CP980" s="302"/>
      <c r="CQ980" s="13">
        <f t="shared" si="395"/>
        <v>0</v>
      </c>
      <c r="CR980" s="302"/>
      <c r="CS980" s="13">
        <f t="shared" si="396"/>
        <v>0</v>
      </c>
      <c r="CT980" s="302"/>
      <c r="CU980" s="13">
        <f t="shared" si="391"/>
        <v>0</v>
      </c>
      <c r="CV980" s="302"/>
      <c r="CW980" s="13">
        <f t="shared" si="397"/>
        <v>0</v>
      </c>
      <c r="CX980" s="13">
        <f t="shared" si="398"/>
        <v>0</v>
      </c>
      <c r="CY980" s="251">
        <f t="shared" si="399"/>
        <v>0</v>
      </c>
      <c r="CZ980" s="13" t="s">
        <v>29</v>
      </c>
      <c r="DA980" s="13">
        <v>50</v>
      </c>
      <c r="DB980" s="22">
        <f t="shared" si="400"/>
        <v>0</v>
      </c>
      <c r="DD980" s="24"/>
      <c r="DF980" s="163"/>
      <c r="DH980" s="24"/>
      <c r="DI980" s="447"/>
      <c r="DJ980" s="163"/>
    </row>
    <row r="981" spans="1:114" s="7" customFormat="1">
      <c r="A981" s="277">
        <f t="shared" si="384"/>
        <v>50</v>
      </c>
      <c r="B981" s="21" t="e">
        <f>'Calculateur de trading'!I981/C981/W981</f>
        <v>#DIV/0!</v>
      </c>
      <c r="C981" s="278">
        <f t="shared" si="385"/>
        <v>10</v>
      </c>
      <c r="D981" s="426"/>
      <c r="E981" s="273">
        <f t="shared" si="386"/>
        <v>100</v>
      </c>
      <c r="F981" s="271">
        <f t="shared" si="378"/>
        <v>2</v>
      </c>
      <c r="G981" s="271" t="e">
        <f t="shared" si="379"/>
        <v>#DIV/0!</v>
      </c>
      <c r="H981" s="272">
        <f t="shared" si="380"/>
        <v>20</v>
      </c>
      <c r="I981" s="270"/>
      <c r="J981" s="273">
        <f t="shared" si="387"/>
        <v>200</v>
      </c>
      <c r="K981" s="271">
        <f t="shared" si="381"/>
        <v>4</v>
      </c>
      <c r="L981" s="271" t="e">
        <f t="shared" si="382"/>
        <v>#DIV/0!</v>
      </c>
      <c r="M981" s="272">
        <f t="shared" si="383"/>
        <v>40</v>
      </c>
      <c r="N981" s="389"/>
      <c r="O981" s="455" t="e">
        <f>(A981*B981*W981)+(B981*'Calculateur de trading'!H981)</f>
        <v>#DIV/0!</v>
      </c>
      <c r="P981" s="274" t="e">
        <f>O981/'Déscriptions des trades'!CK981</f>
        <v>#DIV/0!</v>
      </c>
      <c r="Q981" s="456" t="e">
        <f>'Déscriptions des trades'!CK981-O981</f>
        <v>#DIV/0!</v>
      </c>
      <c r="R981" s="466" t="e">
        <f t="shared" si="388"/>
        <v>#DIV/0!</v>
      </c>
      <c r="S981" s="389"/>
      <c r="T981" s="12"/>
      <c r="U981" s="25"/>
      <c r="V981" s="15"/>
      <c r="W981" s="490">
        <f t="shared" si="392"/>
        <v>0</v>
      </c>
      <c r="X981" s="21" t="e">
        <f>W981*U981/'Déscriptions des trades'!CK981*'Déscriptions des trades'!B981</f>
        <v>#DIV/0!</v>
      </c>
      <c r="Y981" s="459"/>
      <c r="Z981" s="389"/>
      <c r="AA981" s="23">
        <f t="shared" si="389"/>
        <v>0.1</v>
      </c>
      <c r="AB981" s="17" t="e">
        <f>(AA981*'Déscriptions des trades'!U981*'Déscriptions des trades'!B981/'Déscriptions des trades'!CK981)*'Déscriptions des trades'!W981</f>
        <v>#DIV/0!</v>
      </c>
      <c r="AC981" s="265" t="e">
        <f>AB981*'Déscriptions des trades'!CK981</f>
        <v>#DIV/0!</v>
      </c>
      <c r="AD981" s="266" t="e">
        <f>'Déscriptions des trades'!CK981-AC981</f>
        <v>#DIV/0!</v>
      </c>
      <c r="AE981" s="389"/>
      <c r="AF981" s="399">
        <v>977</v>
      </c>
      <c r="AG981" s="389"/>
      <c r="AH981" s="20"/>
      <c r="AI981" s="303"/>
      <c r="AJ981" s="307"/>
      <c r="AK981" s="161"/>
      <c r="AL981" s="305"/>
      <c r="AM981" s="305"/>
      <c r="AN981" s="162"/>
      <c r="AO981" s="439"/>
      <c r="AP981" s="162"/>
      <c r="AQ981" s="113"/>
      <c r="AR981" s="113"/>
      <c r="AS981" s="384"/>
      <c r="AT981" s="306"/>
      <c r="AU981" s="306"/>
      <c r="AV981" s="160"/>
      <c r="AW981" s="158"/>
      <c r="AX981" s="385"/>
      <c r="AY981" s="453"/>
      <c r="AZ981" s="165"/>
      <c r="BA981" s="301"/>
      <c r="BB981" s="165"/>
      <c r="BC981" s="301"/>
      <c r="BD981" s="165"/>
      <c r="BE981" s="302"/>
      <c r="BF981" s="302"/>
      <c r="BG981" s="165"/>
      <c r="BH981" s="303"/>
      <c r="BI981" s="165"/>
      <c r="BJ981" s="304"/>
      <c r="BK981" s="394"/>
      <c r="BL981" s="302"/>
      <c r="BM981" s="302"/>
      <c r="BN981" s="394"/>
      <c r="BO981" s="302"/>
      <c r="BP981" s="13"/>
      <c r="BQ981" s="302"/>
      <c r="BR981" s="13"/>
      <c r="BS981" s="302"/>
      <c r="BT981" s="13"/>
      <c r="BU981" s="302"/>
      <c r="BV981" s="386"/>
      <c r="BW981" s="303"/>
      <c r="BX981" s="303"/>
      <c r="BY981" s="302"/>
      <c r="BZ981" s="302"/>
      <c r="CA981" s="387"/>
      <c r="CB981" s="395"/>
      <c r="CC981" s="12"/>
      <c r="CD981" s="304"/>
      <c r="CE981" s="14"/>
      <c r="CF981" s="395"/>
      <c r="CG981" s="397"/>
      <c r="CH981" s="300">
        <f t="shared" si="393"/>
        <v>0</v>
      </c>
      <c r="CI981" s="26"/>
      <c r="CJ981" s="17">
        <f t="shared" si="390"/>
        <v>0</v>
      </c>
      <c r="CK981" s="18">
        <f t="shared" si="401"/>
        <v>12.89</v>
      </c>
      <c r="CM981" s="164"/>
      <c r="CN981" s="302"/>
      <c r="CO981" s="13">
        <f t="shared" si="394"/>
        <v>0</v>
      </c>
      <c r="CP981" s="302"/>
      <c r="CQ981" s="13">
        <f t="shared" si="395"/>
        <v>0</v>
      </c>
      <c r="CR981" s="302"/>
      <c r="CS981" s="13">
        <f t="shared" si="396"/>
        <v>0</v>
      </c>
      <c r="CT981" s="302"/>
      <c r="CU981" s="13">
        <f t="shared" si="391"/>
        <v>0</v>
      </c>
      <c r="CV981" s="302"/>
      <c r="CW981" s="13">
        <f t="shared" si="397"/>
        <v>0</v>
      </c>
      <c r="CX981" s="13">
        <f t="shared" si="398"/>
        <v>0</v>
      </c>
      <c r="CY981" s="251">
        <f t="shared" si="399"/>
        <v>0</v>
      </c>
      <c r="CZ981" s="13" t="s">
        <v>29</v>
      </c>
      <c r="DA981" s="13">
        <v>50</v>
      </c>
      <c r="DB981" s="22">
        <f t="shared" si="400"/>
        <v>0</v>
      </c>
      <c r="DD981" s="24"/>
      <c r="DF981" s="163"/>
      <c r="DH981" s="24"/>
      <c r="DI981" s="447"/>
      <c r="DJ981" s="163"/>
    </row>
    <row r="982" spans="1:114" s="7" customFormat="1">
      <c r="A982" s="277">
        <f t="shared" si="384"/>
        <v>50</v>
      </c>
      <c r="B982" s="21" t="e">
        <f>'Calculateur de trading'!I982/C982/W982</f>
        <v>#DIV/0!</v>
      </c>
      <c r="C982" s="278">
        <f t="shared" si="385"/>
        <v>10</v>
      </c>
      <c r="D982" s="278"/>
      <c r="E982" s="273">
        <f t="shared" si="386"/>
        <v>100</v>
      </c>
      <c r="F982" s="271">
        <f t="shared" si="378"/>
        <v>2</v>
      </c>
      <c r="G982" s="271" t="e">
        <f t="shared" si="379"/>
        <v>#DIV/0!</v>
      </c>
      <c r="H982" s="272">
        <f t="shared" si="380"/>
        <v>20</v>
      </c>
      <c r="I982" s="270"/>
      <c r="J982" s="273">
        <f t="shared" si="387"/>
        <v>200</v>
      </c>
      <c r="K982" s="271">
        <f t="shared" si="381"/>
        <v>4</v>
      </c>
      <c r="L982" s="271" t="e">
        <f t="shared" si="382"/>
        <v>#DIV/0!</v>
      </c>
      <c r="M982" s="272">
        <f t="shared" si="383"/>
        <v>40</v>
      </c>
      <c r="N982" s="389"/>
      <c r="O982" s="455" t="e">
        <f>(A982*B982*W982)+(B982*'Calculateur de trading'!H982)</f>
        <v>#DIV/0!</v>
      </c>
      <c r="P982" s="274" t="e">
        <f>O982/'Déscriptions des trades'!CK982</f>
        <v>#DIV/0!</v>
      </c>
      <c r="Q982" s="456" t="e">
        <f>'Déscriptions des trades'!CK982-O982</f>
        <v>#DIV/0!</v>
      </c>
      <c r="R982" s="466" t="e">
        <f t="shared" si="388"/>
        <v>#DIV/0!</v>
      </c>
      <c r="S982" s="389"/>
      <c r="T982" s="12"/>
      <c r="U982" s="25"/>
      <c r="V982" s="15"/>
      <c r="W982" s="490">
        <f t="shared" si="392"/>
        <v>0</v>
      </c>
      <c r="X982" s="21" t="e">
        <f>W982*U982/'Déscriptions des trades'!CK982*'Déscriptions des trades'!B982</f>
        <v>#DIV/0!</v>
      </c>
      <c r="Y982" s="459"/>
      <c r="Z982" s="389"/>
      <c r="AA982" s="23">
        <f t="shared" si="389"/>
        <v>0.1</v>
      </c>
      <c r="AB982" s="17" t="e">
        <f>(AA982*'Déscriptions des trades'!U982*'Déscriptions des trades'!B982/'Déscriptions des trades'!CK982)*'Déscriptions des trades'!W982</f>
        <v>#DIV/0!</v>
      </c>
      <c r="AC982" s="265" t="e">
        <f>AB982*'Déscriptions des trades'!CK982</f>
        <v>#DIV/0!</v>
      </c>
      <c r="AD982" s="266" t="e">
        <f>'Déscriptions des trades'!CK982-AC982</f>
        <v>#DIV/0!</v>
      </c>
      <c r="AE982" s="389"/>
      <c r="AF982" s="399">
        <v>978</v>
      </c>
      <c r="AG982" s="389"/>
      <c r="AH982" s="20"/>
      <c r="AI982" s="303"/>
      <c r="AJ982" s="307"/>
      <c r="AK982" s="161"/>
      <c r="AL982" s="305"/>
      <c r="AM982" s="305"/>
      <c r="AN982" s="162"/>
      <c r="AO982" s="439"/>
      <c r="AP982" s="162"/>
      <c r="AQ982" s="113"/>
      <c r="AR982" s="113"/>
      <c r="AS982" s="384"/>
      <c r="AT982" s="306"/>
      <c r="AU982" s="306"/>
      <c r="AV982" s="160"/>
      <c r="AW982" s="158"/>
      <c r="AX982" s="385"/>
      <c r="AY982" s="453"/>
      <c r="AZ982" s="165"/>
      <c r="BA982" s="301"/>
      <c r="BB982" s="165"/>
      <c r="BC982" s="301"/>
      <c r="BD982" s="165"/>
      <c r="BE982" s="302"/>
      <c r="BF982" s="302"/>
      <c r="BG982" s="165"/>
      <c r="BH982" s="303"/>
      <c r="BI982" s="165"/>
      <c r="BJ982" s="304"/>
      <c r="BK982" s="394"/>
      <c r="BL982" s="302"/>
      <c r="BM982" s="302"/>
      <c r="BN982" s="394"/>
      <c r="BO982" s="302"/>
      <c r="BP982" s="13"/>
      <c r="BQ982" s="302"/>
      <c r="BR982" s="13"/>
      <c r="BS982" s="302"/>
      <c r="BT982" s="13"/>
      <c r="BU982" s="302"/>
      <c r="BV982" s="386"/>
      <c r="BW982" s="303"/>
      <c r="BX982" s="303"/>
      <c r="BY982" s="302"/>
      <c r="BZ982" s="302"/>
      <c r="CA982" s="387"/>
      <c r="CB982" s="395"/>
      <c r="CC982" s="12"/>
      <c r="CD982" s="304"/>
      <c r="CE982" s="14"/>
      <c r="CF982" s="395"/>
      <c r="CG982" s="397"/>
      <c r="CH982" s="300">
        <f t="shared" si="393"/>
        <v>0</v>
      </c>
      <c r="CI982" s="26"/>
      <c r="CJ982" s="17">
        <f t="shared" si="390"/>
        <v>0</v>
      </c>
      <c r="CK982" s="18">
        <f t="shared" si="401"/>
        <v>12.89</v>
      </c>
      <c r="CM982" s="164"/>
      <c r="CN982" s="302"/>
      <c r="CO982" s="13">
        <f t="shared" si="394"/>
        <v>0</v>
      </c>
      <c r="CP982" s="302"/>
      <c r="CQ982" s="13">
        <f t="shared" si="395"/>
        <v>0</v>
      </c>
      <c r="CR982" s="302"/>
      <c r="CS982" s="13">
        <f t="shared" si="396"/>
        <v>0</v>
      </c>
      <c r="CT982" s="302"/>
      <c r="CU982" s="13">
        <f t="shared" si="391"/>
        <v>0</v>
      </c>
      <c r="CV982" s="302"/>
      <c r="CW982" s="13">
        <f t="shared" si="397"/>
        <v>0</v>
      </c>
      <c r="CX982" s="13">
        <f t="shared" si="398"/>
        <v>0</v>
      </c>
      <c r="CY982" s="251">
        <f t="shared" si="399"/>
        <v>0</v>
      </c>
      <c r="CZ982" s="13" t="s">
        <v>29</v>
      </c>
      <c r="DA982" s="13">
        <v>50</v>
      </c>
      <c r="DB982" s="22">
        <f t="shared" si="400"/>
        <v>0</v>
      </c>
      <c r="DD982" s="24"/>
      <c r="DF982" s="163"/>
      <c r="DH982" s="24"/>
      <c r="DI982" s="447"/>
      <c r="DJ982" s="163"/>
    </row>
    <row r="983" spans="1:114" s="7" customFormat="1">
      <c r="A983" s="277">
        <f t="shared" si="384"/>
        <v>50</v>
      </c>
      <c r="B983" s="21" t="e">
        <f>'Calculateur de trading'!I983/C983/W983</f>
        <v>#DIV/0!</v>
      </c>
      <c r="C983" s="278">
        <f t="shared" si="385"/>
        <v>10</v>
      </c>
      <c r="D983" s="426"/>
      <c r="E983" s="273">
        <f t="shared" si="386"/>
        <v>100</v>
      </c>
      <c r="F983" s="271">
        <f t="shared" si="378"/>
        <v>2</v>
      </c>
      <c r="G983" s="271" t="e">
        <f t="shared" si="379"/>
        <v>#DIV/0!</v>
      </c>
      <c r="H983" s="272">
        <f t="shared" si="380"/>
        <v>20</v>
      </c>
      <c r="I983" s="270"/>
      <c r="J983" s="273">
        <f t="shared" si="387"/>
        <v>200</v>
      </c>
      <c r="K983" s="271">
        <f t="shared" si="381"/>
        <v>4</v>
      </c>
      <c r="L983" s="271" t="e">
        <f t="shared" si="382"/>
        <v>#DIV/0!</v>
      </c>
      <c r="M983" s="272">
        <f t="shared" si="383"/>
        <v>40</v>
      </c>
      <c r="N983" s="389"/>
      <c r="O983" s="455" t="e">
        <f>(A983*B983*W983)+(B983*'Calculateur de trading'!H983)</f>
        <v>#DIV/0!</v>
      </c>
      <c r="P983" s="274" t="e">
        <f>O983/'Déscriptions des trades'!CK983</f>
        <v>#DIV/0!</v>
      </c>
      <c r="Q983" s="456" t="e">
        <f>'Déscriptions des trades'!CK983-O983</f>
        <v>#DIV/0!</v>
      </c>
      <c r="R983" s="466" t="e">
        <f t="shared" si="388"/>
        <v>#DIV/0!</v>
      </c>
      <c r="S983" s="389"/>
      <c r="T983" s="12"/>
      <c r="U983" s="25"/>
      <c r="V983" s="15"/>
      <c r="W983" s="490">
        <f t="shared" si="392"/>
        <v>0</v>
      </c>
      <c r="X983" s="21" t="e">
        <f>W983*U983/'Déscriptions des trades'!CK983*'Déscriptions des trades'!B983</f>
        <v>#DIV/0!</v>
      </c>
      <c r="Y983" s="459"/>
      <c r="Z983" s="389"/>
      <c r="AA983" s="23">
        <f t="shared" si="389"/>
        <v>0.1</v>
      </c>
      <c r="AB983" s="17" t="e">
        <f>(AA983*'Déscriptions des trades'!U983*'Déscriptions des trades'!B983/'Déscriptions des trades'!CK983)*'Déscriptions des trades'!W983</f>
        <v>#DIV/0!</v>
      </c>
      <c r="AC983" s="265" t="e">
        <f>AB983*'Déscriptions des trades'!CK983</f>
        <v>#DIV/0!</v>
      </c>
      <c r="AD983" s="266" t="e">
        <f>'Déscriptions des trades'!CK983-AC983</f>
        <v>#DIV/0!</v>
      </c>
      <c r="AE983" s="389"/>
      <c r="AF983" s="399">
        <v>979</v>
      </c>
      <c r="AG983" s="389"/>
      <c r="AH983" s="20"/>
      <c r="AI983" s="303"/>
      <c r="AJ983" s="307"/>
      <c r="AK983" s="161"/>
      <c r="AL983" s="305"/>
      <c r="AM983" s="305"/>
      <c r="AN983" s="162"/>
      <c r="AO983" s="439"/>
      <c r="AP983" s="162"/>
      <c r="AQ983" s="113"/>
      <c r="AR983" s="113"/>
      <c r="AS983" s="384"/>
      <c r="AT983" s="306"/>
      <c r="AU983" s="306"/>
      <c r="AV983" s="160"/>
      <c r="AW983" s="158"/>
      <c r="AX983" s="385"/>
      <c r="AY983" s="453"/>
      <c r="AZ983" s="165"/>
      <c r="BA983" s="301"/>
      <c r="BB983" s="165"/>
      <c r="BC983" s="301"/>
      <c r="BD983" s="165"/>
      <c r="BE983" s="302"/>
      <c r="BF983" s="302"/>
      <c r="BG983" s="165"/>
      <c r="BH983" s="303"/>
      <c r="BI983" s="165"/>
      <c r="BJ983" s="304"/>
      <c r="BK983" s="394"/>
      <c r="BL983" s="302"/>
      <c r="BM983" s="302"/>
      <c r="BN983" s="394"/>
      <c r="BO983" s="302"/>
      <c r="BP983" s="13"/>
      <c r="BQ983" s="302"/>
      <c r="BR983" s="13"/>
      <c r="BS983" s="302"/>
      <c r="BT983" s="13"/>
      <c r="BU983" s="302"/>
      <c r="BV983" s="386"/>
      <c r="BW983" s="303"/>
      <c r="BX983" s="303"/>
      <c r="BY983" s="302"/>
      <c r="BZ983" s="302"/>
      <c r="CA983" s="387"/>
      <c r="CB983" s="395"/>
      <c r="CC983" s="12"/>
      <c r="CD983" s="304"/>
      <c r="CE983" s="14"/>
      <c r="CF983" s="395"/>
      <c r="CG983" s="397"/>
      <c r="CH983" s="300">
        <f t="shared" si="393"/>
        <v>0</v>
      </c>
      <c r="CI983" s="26"/>
      <c r="CJ983" s="17">
        <f t="shared" si="390"/>
        <v>0</v>
      </c>
      <c r="CK983" s="18">
        <f t="shared" si="401"/>
        <v>12.89</v>
      </c>
      <c r="CM983" s="164"/>
      <c r="CN983" s="302"/>
      <c r="CO983" s="13">
        <f t="shared" si="394"/>
        <v>0</v>
      </c>
      <c r="CP983" s="302"/>
      <c r="CQ983" s="13">
        <f t="shared" si="395"/>
        <v>0</v>
      </c>
      <c r="CR983" s="302"/>
      <c r="CS983" s="13">
        <f t="shared" si="396"/>
        <v>0</v>
      </c>
      <c r="CT983" s="302"/>
      <c r="CU983" s="13">
        <f t="shared" si="391"/>
        <v>0</v>
      </c>
      <c r="CV983" s="302"/>
      <c r="CW983" s="13">
        <f t="shared" si="397"/>
        <v>0</v>
      </c>
      <c r="CX983" s="13">
        <f t="shared" si="398"/>
        <v>0</v>
      </c>
      <c r="CY983" s="251">
        <f t="shared" si="399"/>
        <v>0</v>
      </c>
      <c r="CZ983" s="13" t="s">
        <v>29</v>
      </c>
      <c r="DA983" s="13">
        <v>50</v>
      </c>
      <c r="DB983" s="22">
        <f t="shared" si="400"/>
        <v>0</v>
      </c>
      <c r="DD983" s="24"/>
      <c r="DF983" s="163"/>
      <c r="DH983" s="24"/>
      <c r="DI983" s="447"/>
      <c r="DJ983" s="163"/>
    </row>
    <row r="984" spans="1:114" s="7" customFormat="1">
      <c r="A984" s="277">
        <f t="shared" si="384"/>
        <v>50</v>
      </c>
      <c r="B984" s="21" t="e">
        <f>'Calculateur de trading'!I984/C984/W984</f>
        <v>#DIV/0!</v>
      </c>
      <c r="C984" s="278">
        <f t="shared" si="385"/>
        <v>10</v>
      </c>
      <c r="D984" s="278"/>
      <c r="E984" s="273">
        <f t="shared" si="386"/>
        <v>100</v>
      </c>
      <c r="F984" s="271">
        <f t="shared" si="378"/>
        <v>2</v>
      </c>
      <c r="G984" s="271" t="e">
        <f t="shared" si="379"/>
        <v>#DIV/0!</v>
      </c>
      <c r="H984" s="272">
        <f t="shared" si="380"/>
        <v>20</v>
      </c>
      <c r="I984" s="270"/>
      <c r="J984" s="273">
        <f t="shared" si="387"/>
        <v>200</v>
      </c>
      <c r="K984" s="271">
        <f t="shared" si="381"/>
        <v>4</v>
      </c>
      <c r="L984" s="271" t="e">
        <f t="shared" si="382"/>
        <v>#DIV/0!</v>
      </c>
      <c r="M984" s="272">
        <f t="shared" si="383"/>
        <v>40</v>
      </c>
      <c r="N984" s="389"/>
      <c r="O984" s="455" t="e">
        <f>(A984*B984*W984)+(B984*'Calculateur de trading'!H984)</f>
        <v>#DIV/0!</v>
      </c>
      <c r="P984" s="274" t="e">
        <f>O984/'Déscriptions des trades'!CK984</f>
        <v>#DIV/0!</v>
      </c>
      <c r="Q984" s="456" t="e">
        <f>'Déscriptions des trades'!CK984-O984</f>
        <v>#DIV/0!</v>
      </c>
      <c r="R984" s="466" t="e">
        <f t="shared" si="388"/>
        <v>#DIV/0!</v>
      </c>
      <c r="S984" s="389"/>
      <c r="T984" s="12"/>
      <c r="U984" s="25"/>
      <c r="V984" s="15"/>
      <c r="W984" s="490">
        <f t="shared" si="392"/>
        <v>0</v>
      </c>
      <c r="X984" s="21" t="e">
        <f>W984*U984/'Déscriptions des trades'!CK984*'Déscriptions des trades'!B984</f>
        <v>#DIV/0!</v>
      </c>
      <c r="Y984" s="459"/>
      <c r="Z984" s="389"/>
      <c r="AA984" s="23">
        <f t="shared" si="389"/>
        <v>0.1</v>
      </c>
      <c r="AB984" s="17" t="e">
        <f>(AA984*'Déscriptions des trades'!U984*'Déscriptions des trades'!B984/'Déscriptions des trades'!CK984)*'Déscriptions des trades'!W984</f>
        <v>#DIV/0!</v>
      </c>
      <c r="AC984" s="265" t="e">
        <f>AB984*'Déscriptions des trades'!CK984</f>
        <v>#DIV/0!</v>
      </c>
      <c r="AD984" s="266" t="e">
        <f>'Déscriptions des trades'!CK984-AC984</f>
        <v>#DIV/0!</v>
      </c>
      <c r="AE984" s="389"/>
      <c r="AF984" s="399">
        <v>980</v>
      </c>
      <c r="AG984" s="389"/>
      <c r="AH984" s="20"/>
      <c r="AI984" s="303"/>
      <c r="AJ984" s="307"/>
      <c r="AK984" s="161"/>
      <c r="AL984" s="305"/>
      <c r="AM984" s="305"/>
      <c r="AN984" s="162"/>
      <c r="AO984" s="439"/>
      <c r="AP984" s="162"/>
      <c r="AQ984" s="113"/>
      <c r="AR984" s="113"/>
      <c r="AS984" s="384"/>
      <c r="AT984" s="306"/>
      <c r="AU984" s="306"/>
      <c r="AV984" s="160"/>
      <c r="AW984" s="158"/>
      <c r="AX984" s="385"/>
      <c r="AY984" s="453"/>
      <c r="AZ984" s="165"/>
      <c r="BA984" s="301"/>
      <c r="BB984" s="165"/>
      <c r="BC984" s="301"/>
      <c r="BD984" s="165"/>
      <c r="BE984" s="302"/>
      <c r="BF984" s="302"/>
      <c r="BG984" s="165"/>
      <c r="BH984" s="303"/>
      <c r="BI984" s="165"/>
      <c r="BJ984" s="304"/>
      <c r="BK984" s="394"/>
      <c r="BL984" s="302"/>
      <c r="BM984" s="302"/>
      <c r="BN984" s="394"/>
      <c r="BO984" s="302"/>
      <c r="BP984" s="13"/>
      <c r="BQ984" s="302"/>
      <c r="BR984" s="13"/>
      <c r="BS984" s="302"/>
      <c r="BT984" s="13"/>
      <c r="BU984" s="302"/>
      <c r="BV984" s="386"/>
      <c r="BW984" s="303"/>
      <c r="BX984" s="303"/>
      <c r="BY984" s="302"/>
      <c r="BZ984" s="302"/>
      <c r="CA984" s="387"/>
      <c r="CB984" s="395"/>
      <c r="CC984" s="12"/>
      <c r="CD984" s="304"/>
      <c r="CE984" s="14"/>
      <c r="CF984" s="395"/>
      <c r="CG984" s="397"/>
      <c r="CH984" s="300">
        <f t="shared" si="393"/>
        <v>0</v>
      </c>
      <c r="CI984" s="26"/>
      <c r="CJ984" s="17">
        <f t="shared" si="390"/>
        <v>0</v>
      </c>
      <c r="CK984" s="18">
        <f t="shared" si="401"/>
        <v>12.89</v>
      </c>
      <c r="CM984" s="164"/>
      <c r="CN984" s="302"/>
      <c r="CO984" s="13">
        <f t="shared" si="394"/>
        <v>0</v>
      </c>
      <c r="CP984" s="302"/>
      <c r="CQ984" s="13">
        <f t="shared" si="395"/>
        <v>0</v>
      </c>
      <c r="CR984" s="302"/>
      <c r="CS984" s="13">
        <f t="shared" si="396"/>
        <v>0</v>
      </c>
      <c r="CT984" s="302"/>
      <c r="CU984" s="13">
        <f t="shared" si="391"/>
        <v>0</v>
      </c>
      <c r="CV984" s="302"/>
      <c r="CW984" s="13">
        <f t="shared" si="397"/>
        <v>0</v>
      </c>
      <c r="CX984" s="13">
        <f t="shared" si="398"/>
        <v>0</v>
      </c>
      <c r="CY984" s="251">
        <f t="shared" si="399"/>
        <v>0</v>
      </c>
      <c r="CZ984" s="13" t="s">
        <v>29</v>
      </c>
      <c r="DA984" s="13">
        <v>50</v>
      </c>
      <c r="DB984" s="22">
        <f t="shared" si="400"/>
        <v>0</v>
      </c>
      <c r="DD984" s="24"/>
      <c r="DF984" s="163"/>
      <c r="DH984" s="24"/>
      <c r="DI984" s="447"/>
      <c r="DJ984" s="163"/>
    </row>
    <row r="985" spans="1:114" s="7" customFormat="1">
      <c r="A985" s="277">
        <f t="shared" si="384"/>
        <v>50</v>
      </c>
      <c r="B985" s="21" t="e">
        <f>'Calculateur de trading'!I985/C985/W985</f>
        <v>#DIV/0!</v>
      </c>
      <c r="C985" s="278">
        <f t="shared" si="385"/>
        <v>10</v>
      </c>
      <c r="D985" s="426"/>
      <c r="E985" s="273">
        <f t="shared" si="386"/>
        <v>100</v>
      </c>
      <c r="F985" s="271">
        <f t="shared" si="378"/>
        <v>2</v>
      </c>
      <c r="G985" s="271" t="e">
        <f t="shared" si="379"/>
        <v>#DIV/0!</v>
      </c>
      <c r="H985" s="272">
        <f t="shared" si="380"/>
        <v>20</v>
      </c>
      <c r="I985" s="270"/>
      <c r="J985" s="273">
        <f t="shared" si="387"/>
        <v>200</v>
      </c>
      <c r="K985" s="271">
        <f t="shared" si="381"/>
        <v>4</v>
      </c>
      <c r="L985" s="271" t="e">
        <f t="shared" si="382"/>
        <v>#DIV/0!</v>
      </c>
      <c r="M985" s="272">
        <f t="shared" si="383"/>
        <v>40</v>
      </c>
      <c r="N985" s="389"/>
      <c r="O985" s="455" t="e">
        <f>(A985*B985*W985)+(B985*'Calculateur de trading'!H985)</f>
        <v>#DIV/0!</v>
      </c>
      <c r="P985" s="274" t="e">
        <f>O985/'Déscriptions des trades'!CK985</f>
        <v>#DIV/0!</v>
      </c>
      <c r="Q985" s="456" t="e">
        <f>'Déscriptions des trades'!CK985-O985</f>
        <v>#DIV/0!</v>
      </c>
      <c r="R985" s="466" t="e">
        <f t="shared" si="388"/>
        <v>#DIV/0!</v>
      </c>
      <c r="S985" s="389"/>
      <c r="T985" s="12"/>
      <c r="U985" s="25"/>
      <c r="V985" s="15"/>
      <c r="W985" s="490">
        <f t="shared" si="392"/>
        <v>0</v>
      </c>
      <c r="X985" s="21" t="e">
        <f>W985*U985/'Déscriptions des trades'!CK985*'Déscriptions des trades'!B985</f>
        <v>#DIV/0!</v>
      </c>
      <c r="Y985" s="459"/>
      <c r="Z985" s="389"/>
      <c r="AA985" s="23">
        <f t="shared" si="389"/>
        <v>0.1</v>
      </c>
      <c r="AB985" s="17" t="e">
        <f>(AA985*'Déscriptions des trades'!U985*'Déscriptions des trades'!B985/'Déscriptions des trades'!CK985)*'Déscriptions des trades'!W985</f>
        <v>#DIV/0!</v>
      </c>
      <c r="AC985" s="265" t="e">
        <f>AB985*'Déscriptions des trades'!CK985</f>
        <v>#DIV/0!</v>
      </c>
      <c r="AD985" s="266" t="e">
        <f>'Déscriptions des trades'!CK985-AC985</f>
        <v>#DIV/0!</v>
      </c>
      <c r="AE985" s="389"/>
      <c r="AF985" s="399">
        <v>981</v>
      </c>
      <c r="AG985" s="389"/>
      <c r="AH985" s="20"/>
      <c r="AI985" s="303"/>
      <c r="AJ985" s="307"/>
      <c r="AK985" s="161"/>
      <c r="AL985" s="305"/>
      <c r="AM985" s="305"/>
      <c r="AN985" s="162"/>
      <c r="AO985" s="439"/>
      <c r="AP985" s="162"/>
      <c r="AQ985" s="113"/>
      <c r="AR985" s="113"/>
      <c r="AS985" s="384"/>
      <c r="AT985" s="306"/>
      <c r="AU985" s="306"/>
      <c r="AV985" s="160"/>
      <c r="AW985" s="158"/>
      <c r="AX985" s="385"/>
      <c r="AY985" s="453"/>
      <c r="AZ985" s="165"/>
      <c r="BA985" s="301"/>
      <c r="BB985" s="165"/>
      <c r="BC985" s="301"/>
      <c r="BD985" s="165"/>
      <c r="BE985" s="302"/>
      <c r="BF985" s="302"/>
      <c r="BG985" s="165"/>
      <c r="BH985" s="303"/>
      <c r="BI985" s="165"/>
      <c r="BJ985" s="304"/>
      <c r="BK985" s="394"/>
      <c r="BL985" s="302"/>
      <c r="BM985" s="302"/>
      <c r="BN985" s="394"/>
      <c r="BO985" s="302"/>
      <c r="BP985" s="13"/>
      <c r="BQ985" s="302"/>
      <c r="BR985" s="13"/>
      <c r="BS985" s="302"/>
      <c r="BT985" s="13"/>
      <c r="BU985" s="302"/>
      <c r="BV985" s="386"/>
      <c r="BW985" s="303"/>
      <c r="BX985" s="303"/>
      <c r="BY985" s="302"/>
      <c r="BZ985" s="302"/>
      <c r="CA985" s="387"/>
      <c r="CB985" s="395"/>
      <c r="CC985" s="12"/>
      <c r="CD985" s="304"/>
      <c r="CE985" s="14"/>
      <c r="CF985" s="395"/>
      <c r="CG985" s="397"/>
      <c r="CH985" s="300">
        <f t="shared" si="393"/>
        <v>0</v>
      </c>
      <c r="CI985" s="26"/>
      <c r="CJ985" s="17">
        <f t="shared" si="390"/>
        <v>0</v>
      </c>
      <c r="CK985" s="18">
        <f t="shared" si="401"/>
        <v>12.89</v>
      </c>
      <c r="CM985" s="164"/>
      <c r="CN985" s="302"/>
      <c r="CO985" s="13">
        <f t="shared" si="394"/>
        <v>0</v>
      </c>
      <c r="CP985" s="302"/>
      <c r="CQ985" s="13">
        <f t="shared" si="395"/>
        <v>0</v>
      </c>
      <c r="CR985" s="302"/>
      <c r="CS985" s="13">
        <f t="shared" si="396"/>
        <v>0</v>
      </c>
      <c r="CT985" s="302"/>
      <c r="CU985" s="13">
        <f t="shared" si="391"/>
        <v>0</v>
      </c>
      <c r="CV985" s="302"/>
      <c r="CW985" s="13">
        <f t="shared" si="397"/>
        <v>0</v>
      </c>
      <c r="CX985" s="13">
        <f t="shared" si="398"/>
        <v>0</v>
      </c>
      <c r="CY985" s="251">
        <f t="shared" si="399"/>
        <v>0</v>
      </c>
      <c r="CZ985" s="13" t="s">
        <v>29</v>
      </c>
      <c r="DA985" s="13">
        <v>50</v>
      </c>
      <c r="DB985" s="22">
        <f t="shared" si="400"/>
        <v>0</v>
      </c>
      <c r="DD985" s="24"/>
      <c r="DF985" s="163"/>
      <c r="DH985" s="24"/>
      <c r="DI985" s="447"/>
      <c r="DJ985" s="163"/>
    </row>
    <row r="986" spans="1:114" s="7" customFormat="1">
      <c r="A986" s="277">
        <f t="shared" si="384"/>
        <v>50</v>
      </c>
      <c r="B986" s="21" t="e">
        <f>'Calculateur de trading'!I986/C986/W986</f>
        <v>#DIV/0!</v>
      </c>
      <c r="C986" s="278">
        <f t="shared" si="385"/>
        <v>10</v>
      </c>
      <c r="D986" s="426"/>
      <c r="E986" s="273">
        <f t="shared" si="386"/>
        <v>100</v>
      </c>
      <c r="F986" s="271">
        <f t="shared" si="378"/>
        <v>2</v>
      </c>
      <c r="G986" s="271" t="e">
        <f t="shared" si="379"/>
        <v>#DIV/0!</v>
      </c>
      <c r="H986" s="272">
        <f t="shared" si="380"/>
        <v>20</v>
      </c>
      <c r="I986" s="270"/>
      <c r="J986" s="273">
        <f t="shared" si="387"/>
        <v>200</v>
      </c>
      <c r="K986" s="271">
        <f t="shared" si="381"/>
        <v>4</v>
      </c>
      <c r="L986" s="271" t="e">
        <f t="shared" si="382"/>
        <v>#DIV/0!</v>
      </c>
      <c r="M986" s="272">
        <f t="shared" si="383"/>
        <v>40</v>
      </c>
      <c r="N986" s="389"/>
      <c r="O986" s="455" t="e">
        <f>(A986*B986*W986)+(B986*'Calculateur de trading'!H986)</f>
        <v>#DIV/0!</v>
      </c>
      <c r="P986" s="274" t="e">
        <f>O986/'Déscriptions des trades'!CK986</f>
        <v>#DIV/0!</v>
      </c>
      <c r="Q986" s="456" t="e">
        <f>'Déscriptions des trades'!CK986-O986</f>
        <v>#DIV/0!</v>
      </c>
      <c r="R986" s="466" t="e">
        <f t="shared" si="388"/>
        <v>#DIV/0!</v>
      </c>
      <c r="S986" s="389"/>
      <c r="T986" s="12"/>
      <c r="U986" s="25"/>
      <c r="V986" s="15"/>
      <c r="W986" s="490">
        <f t="shared" si="392"/>
        <v>0</v>
      </c>
      <c r="X986" s="21" t="e">
        <f>W986*U986/'Déscriptions des trades'!CK986*'Déscriptions des trades'!B986</f>
        <v>#DIV/0!</v>
      </c>
      <c r="Y986" s="459"/>
      <c r="Z986" s="389"/>
      <c r="AA986" s="23">
        <f t="shared" si="389"/>
        <v>0.1</v>
      </c>
      <c r="AB986" s="17" t="e">
        <f>(AA986*'Déscriptions des trades'!U986*'Déscriptions des trades'!B986/'Déscriptions des trades'!CK986)*'Déscriptions des trades'!W986</f>
        <v>#DIV/0!</v>
      </c>
      <c r="AC986" s="265" t="e">
        <f>AB986*'Déscriptions des trades'!CK986</f>
        <v>#DIV/0!</v>
      </c>
      <c r="AD986" s="266" t="e">
        <f>'Déscriptions des trades'!CK986-AC986</f>
        <v>#DIV/0!</v>
      </c>
      <c r="AE986" s="389"/>
      <c r="AF986" s="399">
        <v>982</v>
      </c>
      <c r="AG986" s="389"/>
      <c r="AH986" s="20"/>
      <c r="AI986" s="303"/>
      <c r="AJ986" s="307"/>
      <c r="AK986" s="161"/>
      <c r="AL986" s="305"/>
      <c r="AM986" s="305"/>
      <c r="AN986" s="162"/>
      <c r="AO986" s="439"/>
      <c r="AP986" s="162"/>
      <c r="AQ986" s="113"/>
      <c r="AR986" s="113"/>
      <c r="AS986" s="384"/>
      <c r="AT986" s="306"/>
      <c r="AU986" s="306"/>
      <c r="AV986" s="160"/>
      <c r="AW986" s="158"/>
      <c r="AX986" s="385"/>
      <c r="AY986" s="453"/>
      <c r="AZ986" s="165"/>
      <c r="BA986" s="301"/>
      <c r="BB986" s="165"/>
      <c r="BC986" s="301"/>
      <c r="BD986" s="165"/>
      <c r="BE986" s="302"/>
      <c r="BF986" s="302"/>
      <c r="BG986" s="165"/>
      <c r="BH986" s="303"/>
      <c r="BI986" s="165"/>
      <c r="BJ986" s="304"/>
      <c r="BK986" s="394"/>
      <c r="BL986" s="302"/>
      <c r="BM986" s="302"/>
      <c r="BN986" s="394"/>
      <c r="BO986" s="302"/>
      <c r="BP986" s="13"/>
      <c r="BQ986" s="302"/>
      <c r="BR986" s="13"/>
      <c r="BS986" s="302"/>
      <c r="BT986" s="13"/>
      <c r="BU986" s="302"/>
      <c r="BV986" s="386"/>
      <c r="BW986" s="303"/>
      <c r="BX986" s="303"/>
      <c r="BY986" s="302"/>
      <c r="BZ986" s="302"/>
      <c r="CA986" s="387"/>
      <c r="CB986" s="395"/>
      <c r="CC986" s="12"/>
      <c r="CD986" s="304"/>
      <c r="CE986" s="14"/>
      <c r="CF986" s="395"/>
      <c r="CG986" s="397"/>
      <c r="CH986" s="300">
        <f t="shared" si="393"/>
        <v>0</v>
      </c>
      <c r="CI986" s="26"/>
      <c r="CJ986" s="17">
        <f t="shared" si="390"/>
        <v>0</v>
      </c>
      <c r="CK986" s="18">
        <f t="shared" si="401"/>
        <v>12.89</v>
      </c>
      <c r="CM986" s="164"/>
      <c r="CN986" s="302"/>
      <c r="CO986" s="13">
        <f t="shared" si="394"/>
        <v>0</v>
      </c>
      <c r="CP986" s="302"/>
      <c r="CQ986" s="13">
        <f t="shared" si="395"/>
        <v>0</v>
      </c>
      <c r="CR986" s="302"/>
      <c r="CS986" s="13">
        <f t="shared" si="396"/>
        <v>0</v>
      </c>
      <c r="CT986" s="302"/>
      <c r="CU986" s="13">
        <f t="shared" si="391"/>
        <v>0</v>
      </c>
      <c r="CV986" s="302"/>
      <c r="CW986" s="13">
        <f t="shared" si="397"/>
        <v>0</v>
      </c>
      <c r="CX986" s="13">
        <f t="shared" si="398"/>
        <v>0</v>
      </c>
      <c r="CY986" s="251">
        <f t="shared" si="399"/>
        <v>0</v>
      </c>
      <c r="CZ986" s="13" t="s">
        <v>29</v>
      </c>
      <c r="DA986" s="13">
        <v>50</v>
      </c>
      <c r="DB986" s="22">
        <f t="shared" si="400"/>
        <v>0</v>
      </c>
      <c r="DD986" s="24"/>
      <c r="DF986" s="163"/>
      <c r="DH986" s="24"/>
      <c r="DI986" s="447"/>
      <c r="DJ986" s="163"/>
    </row>
    <row r="987" spans="1:114" s="7" customFormat="1">
      <c r="A987" s="277">
        <f t="shared" si="384"/>
        <v>50</v>
      </c>
      <c r="B987" s="21" t="e">
        <f>'Calculateur de trading'!I987/C987/W987</f>
        <v>#DIV/0!</v>
      </c>
      <c r="C987" s="278">
        <f t="shared" si="385"/>
        <v>10</v>
      </c>
      <c r="D987" s="278"/>
      <c r="E987" s="273">
        <f t="shared" si="386"/>
        <v>100</v>
      </c>
      <c r="F987" s="271">
        <f t="shared" si="378"/>
        <v>2</v>
      </c>
      <c r="G987" s="271" t="e">
        <f t="shared" si="379"/>
        <v>#DIV/0!</v>
      </c>
      <c r="H987" s="272">
        <f t="shared" si="380"/>
        <v>20</v>
      </c>
      <c r="I987" s="270"/>
      <c r="J987" s="273">
        <f t="shared" si="387"/>
        <v>200</v>
      </c>
      <c r="K987" s="271">
        <f t="shared" si="381"/>
        <v>4</v>
      </c>
      <c r="L987" s="271" t="e">
        <f t="shared" si="382"/>
        <v>#DIV/0!</v>
      </c>
      <c r="M987" s="272">
        <f t="shared" si="383"/>
        <v>40</v>
      </c>
      <c r="N987" s="389"/>
      <c r="O987" s="455" t="e">
        <f>(A987*B987*W987)+(B987*'Calculateur de trading'!H987)</f>
        <v>#DIV/0!</v>
      </c>
      <c r="P987" s="274" t="e">
        <f>O987/'Déscriptions des trades'!CK987</f>
        <v>#DIV/0!</v>
      </c>
      <c r="Q987" s="456" t="e">
        <f>'Déscriptions des trades'!CK987-O987</f>
        <v>#DIV/0!</v>
      </c>
      <c r="R987" s="466" t="e">
        <f t="shared" si="388"/>
        <v>#DIV/0!</v>
      </c>
      <c r="S987" s="389"/>
      <c r="T987" s="12"/>
      <c r="U987" s="25"/>
      <c r="V987" s="15"/>
      <c r="W987" s="490">
        <f t="shared" si="392"/>
        <v>0</v>
      </c>
      <c r="X987" s="21" t="e">
        <f>W987*U987/'Déscriptions des trades'!CK987*'Déscriptions des trades'!B987</f>
        <v>#DIV/0!</v>
      </c>
      <c r="Y987" s="459"/>
      <c r="Z987" s="389"/>
      <c r="AA987" s="23">
        <f t="shared" si="389"/>
        <v>0.1</v>
      </c>
      <c r="AB987" s="17" t="e">
        <f>(AA987*'Déscriptions des trades'!U987*'Déscriptions des trades'!B987/'Déscriptions des trades'!CK987)*'Déscriptions des trades'!W987</f>
        <v>#DIV/0!</v>
      </c>
      <c r="AC987" s="265" t="e">
        <f>AB987*'Déscriptions des trades'!CK987</f>
        <v>#DIV/0!</v>
      </c>
      <c r="AD987" s="266" t="e">
        <f>'Déscriptions des trades'!CK987-AC987</f>
        <v>#DIV/0!</v>
      </c>
      <c r="AE987" s="389"/>
      <c r="AF987" s="399">
        <v>983</v>
      </c>
      <c r="AG987" s="389"/>
      <c r="AH987" s="20"/>
      <c r="AI987" s="303"/>
      <c r="AJ987" s="307"/>
      <c r="AK987" s="161"/>
      <c r="AL987" s="305"/>
      <c r="AM987" s="305"/>
      <c r="AN987" s="162"/>
      <c r="AO987" s="439"/>
      <c r="AP987" s="162"/>
      <c r="AQ987" s="113"/>
      <c r="AR987" s="113"/>
      <c r="AS987" s="384"/>
      <c r="AT987" s="306"/>
      <c r="AU987" s="306"/>
      <c r="AV987" s="160"/>
      <c r="AW987" s="158"/>
      <c r="AX987" s="385"/>
      <c r="AY987" s="453"/>
      <c r="AZ987" s="165"/>
      <c r="BA987" s="301"/>
      <c r="BB987" s="165"/>
      <c r="BC987" s="301"/>
      <c r="BD987" s="165"/>
      <c r="BE987" s="302"/>
      <c r="BF987" s="302"/>
      <c r="BG987" s="165"/>
      <c r="BH987" s="303"/>
      <c r="BI987" s="165"/>
      <c r="BJ987" s="304"/>
      <c r="BK987" s="394"/>
      <c r="BL987" s="302"/>
      <c r="BM987" s="302"/>
      <c r="BN987" s="394"/>
      <c r="BO987" s="302"/>
      <c r="BP987" s="13"/>
      <c r="BQ987" s="302"/>
      <c r="BR987" s="13"/>
      <c r="BS987" s="302"/>
      <c r="BT987" s="13"/>
      <c r="BU987" s="302"/>
      <c r="BV987" s="386"/>
      <c r="BW987" s="303"/>
      <c r="BX987" s="303"/>
      <c r="BY987" s="302"/>
      <c r="BZ987" s="302"/>
      <c r="CA987" s="387"/>
      <c r="CB987" s="395"/>
      <c r="CC987" s="12"/>
      <c r="CD987" s="304"/>
      <c r="CE987" s="14"/>
      <c r="CF987" s="395"/>
      <c r="CG987" s="397"/>
      <c r="CH987" s="300">
        <f t="shared" si="393"/>
        <v>0</v>
      </c>
      <c r="CI987" s="26"/>
      <c r="CJ987" s="17">
        <f t="shared" si="390"/>
        <v>0</v>
      </c>
      <c r="CK987" s="18">
        <f t="shared" si="401"/>
        <v>12.89</v>
      </c>
      <c r="CM987" s="164"/>
      <c r="CN987" s="302"/>
      <c r="CO987" s="13">
        <f t="shared" si="394"/>
        <v>0</v>
      </c>
      <c r="CP987" s="302"/>
      <c r="CQ987" s="13">
        <f t="shared" si="395"/>
        <v>0</v>
      </c>
      <c r="CR987" s="302"/>
      <c r="CS987" s="13">
        <f t="shared" si="396"/>
        <v>0</v>
      </c>
      <c r="CT987" s="302"/>
      <c r="CU987" s="13">
        <f t="shared" si="391"/>
        <v>0</v>
      </c>
      <c r="CV987" s="302"/>
      <c r="CW987" s="13">
        <f t="shared" si="397"/>
        <v>0</v>
      </c>
      <c r="CX987" s="13">
        <f t="shared" si="398"/>
        <v>0</v>
      </c>
      <c r="CY987" s="251">
        <f t="shared" si="399"/>
        <v>0</v>
      </c>
      <c r="CZ987" s="13" t="s">
        <v>29</v>
      </c>
      <c r="DA987" s="13">
        <v>50</v>
      </c>
      <c r="DB987" s="22">
        <f t="shared" si="400"/>
        <v>0</v>
      </c>
      <c r="DD987" s="24"/>
      <c r="DF987" s="163"/>
      <c r="DH987" s="24"/>
      <c r="DI987" s="447"/>
      <c r="DJ987" s="163"/>
    </row>
    <row r="988" spans="1:114" s="7" customFormat="1">
      <c r="A988" s="277">
        <f t="shared" si="384"/>
        <v>50</v>
      </c>
      <c r="B988" s="21" t="e">
        <f>'Calculateur de trading'!I988/C988/W988</f>
        <v>#DIV/0!</v>
      </c>
      <c r="C988" s="278">
        <f t="shared" si="385"/>
        <v>10</v>
      </c>
      <c r="D988" s="426"/>
      <c r="E988" s="273">
        <f t="shared" si="386"/>
        <v>100</v>
      </c>
      <c r="F988" s="271">
        <f t="shared" si="378"/>
        <v>2</v>
      </c>
      <c r="G988" s="271" t="e">
        <f t="shared" si="379"/>
        <v>#DIV/0!</v>
      </c>
      <c r="H988" s="272">
        <f t="shared" si="380"/>
        <v>20</v>
      </c>
      <c r="I988" s="270"/>
      <c r="J988" s="273">
        <f t="shared" si="387"/>
        <v>200</v>
      </c>
      <c r="K988" s="271">
        <f t="shared" si="381"/>
        <v>4</v>
      </c>
      <c r="L988" s="271" t="e">
        <f t="shared" si="382"/>
        <v>#DIV/0!</v>
      </c>
      <c r="M988" s="272">
        <f t="shared" si="383"/>
        <v>40</v>
      </c>
      <c r="N988" s="389"/>
      <c r="O988" s="455" t="e">
        <f>(A988*B988*W988)+(B988*'Calculateur de trading'!H988)</f>
        <v>#DIV/0!</v>
      </c>
      <c r="P988" s="274" t="e">
        <f>O988/'Déscriptions des trades'!CK988</f>
        <v>#DIV/0!</v>
      </c>
      <c r="Q988" s="456" t="e">
        <f>'Déscriptions des trades'!CK988-O988</f>
        <v>#DIV/0!</v>
      </c>
      <c r="R988" s="466" t="e">
        <f t="shared" si="388"/>
        <v>#DIV/0!</v>
      </c>
      <c r="S988" s="389"/>
      <c r="T988" s="12"/>
      <c r="U988" s="25"/>
      <c r="V988" s="15"/>
      <c r="W988" s="490">
        <f t="shared" si="392"/>
        <v>0</v>
      </c>
      <c r="X988" s="21" t="e">
        <f>W988*U988/'Déscriptions des trades'!CK988*'Déscriptions des trades'!B988</f>
        <v>#DIV/0!</v>
      </c>
      <c r="Y988" s="459"/>
      <c r="Z988" s="389"/>
      <c r="AA988" s="23">
        <f t="shared" si="389"/>
        <v>0.1</v>
      </c>
      <c r="AB988" s="17" t="e">
        <f>(AA988*'Déscriptions des trades'!U988*'Déscriptions des trades'!B988/'Déscriptions des trades'!CK988)*'Déscriptions des trades'!W988</f>
        <v>#DIV/0!</v>
      </c>
      <c r="AC988" s="265" t="e">
        <f>AB988*'Déscriptions des trades'!CK988</f>
        <v>#DIV/0!</v>
      </c>
      <c r="AD988" s="266" t="e">
        <f>'Déscriptions des trades'!CK988-AC988</f>
        <v>#DIV/0!</v>
      </c>
      <c r="AE988" s="389"/>
      <c r="AF988" s="399">
        <v>984</v>
      </c>
      <c r="AG988" s="389"/>
      <c r="AH988" s="20"/>
      <c r="AI988" s="303"/>
      <c r="AJ988" s="307"/>
      <c r="AK988" s="161"/>
      <c r="AL988" s="305"/>
      <c r="AM988" s="305"/>
      <c r="AN988" s="162"/>
      <c r="AO988" s="439"/>
      <c r="AP988" s="162"/>
      <c r="AQ988" s="113"/>
      <c r="AR988" s="113"/>
      <c r="AS988" s="384"/>
      <c r="AT988" s="306"/>
      <c r="AU988" s="306"/>
      <c r="AV988" s="160"/>
      <c r="AW988" s="158"/>
      <c r="AX988" s="385"/>
      <c r="AY988" s="453"/>
      <c r="AZ988" s="165"/>
      <c r="BA988" s="301"/>
      <c r="BB988" s="165"/>
      <c r="BC988" s="301"/>
      <c r="BD988" s="165"/>
      <c r="BE988" s="302"/>
      <c r="BF988" s="302"/>
      <c r="BG988" s="165"/>
      <c r="BH988" s="303"/>
      <c r="BI988" s="165"/>
      <c r="BJ988" s="304"/>
      <c r="BK988" s="394"/>
      <c r="BL988" s="302"/>
      <c r="BM988" s="302"/>
      <c r="BN988" s="394"/>
      <c r="BO988" s="302"/>
      <c r="BP988" s="13"/>
      <c r="BQ988" s="302"/>
      <c r="BR988" s="13"/>
      <c r="BS988" s="302"/>
      <c r="BT988" s="13"/>
      <c r="BU988" s="302"/>
      <c r="BV988" s="386"/>
      <c r="BW988" s="303"/>
      <c r="BX988" s="303"/>
      <c r="BY988" s="302"/>
      <c r="BZ988" s="302"/>
      <c r="CA988" s="387"/>
      <c r="CB988" s="395"/>
      <c r="CC988" s="12"/>
      <c r="CD988" s="304"/>
      <c r="CE988" s="14"/>
      <c r="CF988" s="395"/>
      <c r="CG988" s="397"/>
      <c r="CH988" s="300">
        <f t="shared" si="393"/>
        <v>0</v>
      </c>
      <c r="CI988" s="26"/>
      <c r="CJ988" s="17">
        <f t="shared" si="390"/>
        <v>0</v>
      </c>
      <c r="CK988" s="18">
        <f t="shared" si="401"/>
        <v>12.89</v>
      </c>
      <c r="CM988" s="164"/>
      <c r="CN988" s="302"/>
      <c r="CO988" s="13">
        <f t="shared" si="394"/>
        <v>0</v>
      </c>
      <c r="CP988" s="302"/>
      <c r="CQ988" s="13">
        <f t="shared" si="395"/>
        <v>0</v>
      </c>
      <c r="CR988" s="302"/>
      <c r="CS988" s="13">
        <f t="shared" si="396"/>
        <v>0</v>
      </c>
      <c r="CT988" s="302"/>
      <c r="CU988" s="13">
        <f t="shared" si="391"/>
        <v>0</v>
      </c>
      <c r="CV988" s="302"/>
      <c r="CW988" s="13">
        <f t="shared" si="397"/>
        <v>0</v>
      </c>
      <c r="CX988" s="13">
        <f t="shared" si="398"/>
        <v>0</v>
      </c>
      <c r="CY988" s="251">
        <f t="shared" si="399"/>
        <v>0</v>
      </c>
      <c r="CZ988" s="13" t="s">
        <v>29</v>
      </c>
      <c r="DA988" s="13">
        <v>50</v>
      </c>
      <c r="DB988" s="22">
        <f t="shared" si="400"/>
        <v>0</v>
      </c>
      <c r="DD988" s="24"/>
      <c r="DF988" s="163"/>
      <c r="DH988" s="24"/>
      <c r="DI988" s="447"/>
      <c r="DJ988" s="163"/>
    </row>
    <row r="989" spans="1:114" s="7" customFormat="1">
      <c r="A989" s="277">
        <f t="shared" si="384"/>
        <v>50</v>
      </c>
      <c r="B989" s="21" t="e">
        <f>'Calculateur de trading'!I989/C989/W989</f>
        <v>#DIV/0!</v>
      </c>
      <c r="C989" s="278">
        <f t="shared" si="385"/>
        <v>10</v>
      </c>
      <c r="D989" s="278"/>
      <c r="E989" s="273">
        <f t="shared" si="386"/>
        <v>100</v>
      </c>
      <c r="F989" s="271">
        <f t="shared" si="378"/>
        <v>2</v>
      </c>
      <c r="G989" s="271" t="e">
        <f t="shared" si="379"/>
        <v>#DIV/0!</v>
      </c>
      <c r="H989" s="272">
        <f t="shared" si="380"/>
        <v>20</v>
      </c>
      <c r="I989" s="270"/>
      <c r="J989" s="273">
        <f t="shared" si="387"/>
        <v>200</v>
      </c>
      <c r="K989" s="271">
        <f t="shared" si="381"/>
        <v>4</v>
      </c>
      <c r="L989" s="271" t="e">
        <f t="shared" si="382"/>
        <v>#DIV/0!</v>
      </c>
      <c r="M989" s="272">
        <f t="shared" si="383"/>
        <v>40</v>
      </c>
      <c r="N989" s="389"/>
      <c r="O989" s="455" t="e">
        <f>(A989*B989*W989)+(B989*'Calculateur de trading'!H989)</f>
        <v>#DIV/0!</v>
      </c>
      <c r="P989" s="274" t="e">
        <f>O989/'Déscriptions des trades'!CK989</f>
        <v>#DIV/0!</v>
      </c>
      <c r="Q989" s="456" t="e">
        <f>'Déscriptions des trades'!CK989-O989</f>
        <v>#DIV/0!</v>
      </c>
      <c r="R989" s="466" t="e">
        <f t="shared" si="388"/>
        <v>#DIV/0!</v>
      </c>
      <c r="S989" s="389"/>
      <c r="T989" s="12"/>
      <c r="U989" s="25"/>
      <c r="V989" s="15"/>
      <c r="W989" s="490">
        <f t="shared" si="392"/>
        <v>0</v>
      </c>
      <c r="X989" s="21" t="e">
        <f>W989*U989/'Déscriptions des trades'!CK989*'Déscriptions des trades'!B989</f>
        <v>#DIV/0!</v>
      </c>
      <c r="Y989" s="459"/>
      <c r="Z989" s="389"/>
      <c r="AA989" s="23">
        <f t="shared" si="389"/>
        <v>0.1</v>
      </c>
      <c r="AB989" s="17" t="e">
        <f>(AA989*'Déscriptions des trades'!U989*'Déscriptions des trades'!B989/'Déscriptions des trades'!CK989)*'Déscriptions des trades'!W989</f>
        <v>#DIV/0!</v>
      </c>
      <c r="AC989" s="265" t="e">
        <f>AB989*'Déscriptions des trades'!CK989</f>
        <v>#DIV/0!</v>
      </c>
      <c r="AD989" s="266" t="e">
        <f>'Déscriptions des trades'!CK989-AC989</f>
        <v>#DIV/0!</v>
      </c>
      <c r="AE989" s="389"/>
      <c r="AF989" s="399">
        <v>985</v>
      </c>
      <c r="AG989" s="389"/>
      <c r="AH989" s="20"/>
      <c r="AI989" s="303"/>
      <c r="AJ989" s="307"/>
      <c r="AK989" s="161"/>
      <c r="AL989" s="305"/>
      <c r="AM989" s="305"/>
      <c r="AN989" s="162"/>
      <c r="AO989" s="439"/>
      <c r="AP989" s="162"/>
      <c r="AQ989" s="113"/>
      <c r="AR989" s="113"/>
      <c r="AS989" s="384"/>
      <c r="AT989" s="306"/>
      <c r="AU989" s="306"/>
      <c r="AV989" s="160"/>
      <c r="AW989" s="158"/>
      <c r="AX989" s="385"/>
      <c r="AY989" s="453"/>
      <c r="AZ989" s="165"/>
      <c r="BA989" s="301"/>
      <c r="BB989" s="165"/>
      <c r="BC989" s="301"/>
      <c r="BD989" s="165"/>
      <c r="BE989" s="302"/>
      <c r="BF989" s="302"/>
      <c r="BG989" s="165"/>
      <c r="BH989" s="303"/>
      <c r="BI989" s="165"/>
      <c r="BJ989" s="304"/>
      <c r="BK989" s="394"/>
      <c r="BL989" s="302"/>
      <c r="BM989" s="302"/>
      <c r="BN989" s="394"/>
      <c r="BO989" s="302"/>
      <c r="BP989" s="13"/>
      <c r="BQ989" s="302"/>
      <c r="BR989" s="13"/>
      <c r="BS989" s="302"/>
      <c r="BT989" s="13"/>
      <c r="BU989" s="302"/>
      <c r="BV989" s="386"/>
      <c r="BW989" s="303"/>
      <c r="BX989" s="303"/>
      <c r="BY989" s="302"/>
      <c r="BZ989" s="302"/>
      <c r="CA989" s="387"/>
      <c r="CB989" s="395"/>
      <c r="CC989" s="12"/>
      <c r="CD989" s="304"/>
      <c r="CE989" s="14"/>
      <c r="CF989" s="395"/>
      <c r="CG989" s="397"/>
      <c r="CH989" s="300">
        <f t="shared" si="393"/>
        <v>0</v>
      </c>
      <c r="CI989" s="26"/>
      <c r="CJ989" s="17">
        <f t="shared" si="390"/>
        <v>0</v>
      </c>
      <c r="CK989" s="18">
        <f t="shared" si="401"/>
        <v>12.89</v>
      </c>
      <c r="CM989" s="164"/>
      <c r="CN989" s="302"/>
      <c r="CO989" s="13">
        <f t="shared" si="394"/>
        <v>0</v>
      </c>
      <c r="CP989" s="302"/>
      <c r="CQ989" s="13">
        <f t="shared" si="395"/>
        <v>0</v>
      </c>
      <c r="CR989" s="302"/>
      <c r="CS989" s="13">
        <f t="shared" si="396"/>
        <v>0</v>
      </c>
      <c r="CT989" s="302"/>
      <c r="CU989" s="13">
        <f t="shared" si="391"/>
        <v>0</v>
      </c>
      <c r="CV989" s="302"/>
      <c r="CW989" s="13">
        <f t="shared" si="397"/>
        <v>0</v>
      </c>
      <c r="CX989" s="13">
        <f t="shared" si="398"/>
        <v>0</v>
      </c>
      <c r="CY989" s="251">
        <f t="shared" si="399"/>
        <v>0</v>
      </c>
      <c r="CZ989" s="13" t="s">
        <v>29</v>
      </c>
      <c r="DA989" s="13">
        <v>50</v>
      </c>
      <c r="DB989" s="22">
        <f t="shared" si="400"/>
        <v>0</v>
      </c>
      <c r="DD989" s="24"/>
      <c r="DF989" s="163"/>
      <c r="DH989" s="24"/>
      <c r="DI989" s="447"/>
      <c r="DJ989" s="163"/>
    </row>
    <row r="990" spans="1:114" s="7" customFormat="1">
      <c r="A990" s="277">
        <f t="shared" si="384"/>
        <v>50</v>
      </c>
      <c r="B990" s="21" t="e">
        <f>'Calculateur de trading'!I990/C990/W990</f>
        <v>#DIV/0!</v>
      </c>
      <c r="C990" s="278">
        <f t="shared" si="385"/>
        <v>10</v>
      </c>
      <c r="D990" s="426"/>
      <c r="E990" s="273">
        <f t="shared" si="386"/>
        <v>100</v>
      </c>
      <c r="F990" s="271">
        <f t="shared" si="378"/>
        <v>2</v>
      </c>
      <c r="G990" s="271" t="e">
        <f t="shared" si="379"/>
        <v>#DIV/0!</v>
      </c>
      <c r="H990" s="272">
        <f t="shared" si="380"/>
        <v>20</v>
      </c>
      <c r="I990" s="270"/>
      <c r="J990" s="273">
        <f t="shared" si="387"/>
        <v>200</v>
      </c>
      <c r="K990" s="271">
        <f t="shared" si="381"/>
        <v>4</v>
      </c>
      <c r="L990" s="271" t="e">
        <f t="shared" si="382"/>
        <v>#DIV/0!</v>
      </c>
      <c r="M990" s="272">
        <f t="shared" si="383"/>
        <v>40</v>
      </c>
      <c r="N990" s="389"/>
      <c r="O990" s="455" t="e">
        <f>(A990*B990*W990)+(B990*'Calculateur de trading'!H990)</f>
        <v>#DIV/0!</v>
      </c>
      <c r="P990" s="274" t="e">
        <f>O990/'Déscriptions des trades'!CK990</f>
        <v>#DIV/0!</v>
      </c>
      <c r="Q990" s="456" t="e">
        <f>'Déscriptions des trades'!CK990-O990</f>
        <v>#DIV/0!</v>
      </c>
      <c r="R990" s="466" t="e">
        <f t="shared" si="388"/>
        <v>#DIV/0!</v>
      </c>
      <c r="S990" s="389"/>
      <c r="T990" s="12"/>
      <c r="U990" s="25"/>
      <c r="V990" s="15"/>
      <c r="W990" s="490">
        <f t="shared" si="392"/>
        <v>0</v>
      </c>
      <c r="X990" s="21" t="e">
        <f>W990*U990/'Déscriptions des trades'!CK990*'Déscriptions des trades'!B990</f>
        <v>#DIV/0!</v>
      </c>
      <c r="Y990" s="459"/>
      <c r="Z990" s="389"/>
      <c r="AA990" s="23">
        <f t="shared" si="389"/>
        <v>0.1</v>
      </c>
      <c r="AB990" s="17" t="e">
        <f>(AA990*'Déscriptions des trades'!U990*'Déscriptions des trades'!B990/'Déscriptions des trades'!CK990)*'Déscriptions des trades'!W990</f>
        <v>#DIV/0!</v>
      </c>
      <c r="AC990" s="265" t="e">
        <f>AB990*'Déscriptions des trades'!CK990</f>
        <v>#DIV/0!</v>
      </c>
      <c r="AD990" s="266" t="e">
        <f>'Déscriptions des trades'!CK990-AC990</f>
        <v>#DIV/0!</v>
      </c>
      <c r="AE990" s="389"/>
      <c r="AF990" s="399">
        <v>986</v>
      </c>
      <c r="AG990" s="389"/>
      <c r="AH990" s="20"/>
      <c r="AI990" s="303"/>
      <c r="AJ990" s="307"/>
      <c r="AK990" s="161"/>
      <c r="AL990" s="305"/>
      <c r="AM990" s="305"/>
      <c r="AN990" s="162"/>
      <c r="AO990" s="439"/>
      <c r="AP990" s="162"/>
      <c r="AQ990" s="113"/>
      <c r="AR990" s="113"/>
      <c r="AS990" s="384"/>
      <c r="AT990" s="306"/>
      <c r="AU990" s="306"/>
      <c r="AV990" s="160"/>
      <c r="AW990" s="158"/>
      <c r="AX990" s="385"/>
      <c r="AY990" s="453"/>
      <c r="AZ990" s="165"/>
      <c r="BA990" s="301"/>
      <c r="BB990" s="165"/>
      <c r="BC990" s="301"/>
      <c r="BD990" s="165"/>
      <c r="BE990" s="302"/>
      <c r="BF990" s="302"/>
      <c r="BG990" s="165"/>
      <c r="BH990" s="303"/>
      <c r="BI990" s="165"/>
      <c r="BJ990" s="304"/>
      <c r="BK990" s="394"/>
      <c r="BL990" s="302"/>
      <c r="BM990" s="302"/>
      <c r="BN990" s="394"/>
      <c r="BO990" s="302"/>
      <c r="BP990" s="13"/>
      <c r="BQ990" s="302"/>
      <c r="BR990" s="13"/>
      <c r="BS990" s="302"/>
      <c r="BT990" s="13"/>
      <c r="BU990" s="302"/>
      <c r="BV990" s="386"/>
      <c r="BW990" s="303"/>
      <c r="BX990" s="303"/>
      <c r="BY990" s="302"/>
      <c r="BZ990" s="302"/>
      <c r="CA990" s="387"/>
      <c r="CB990" s="395"/>
      <c r="CC990" s="12"/>
      <c r="CD990" s="304"/>
      <c r="CE990" s="14"/>
      <c r="CF990" s="395"/>
      <c r="CG990" s="397"/>
      <c r="CH990" s="300">
        <f t="shared" si="393"/>
        <v>0</v>
      </c>
      <c r="CI990" s="26"/>
      <c r="CJ990" s="17">
        <f t="shared" si="390"/>
        <v>0</v>
      </c>
      <c r="CK990" s="18">
        <f t="shared" si="401"/>
        <v>12.89</v>
      </c>
      <c r="CM990" s="164"/>
      <c r="CN990" s="302"/>
      <c r="CO990" s="13">
        <f t="shared" si="394"/>
        <v>0</v>
      </c>
      <c r="CP990" s="302"/>
      <c r="CQ990" s="13">
        <f t="shared" si="395"/>
        <v>0</v>
      </c>
      <c r="CR990" s="302"/>
      <c r="CS990" s="13">
        <f t="shared" si="396"/>
        <v>0</v>
      </c>
      <c r="CT990" s="302"/>
      <c r="CU990" s="13">
        <f t="shared" si="391"/>
        <v>0</v>
      </c>
      <c r="CV990" s="302"/>
      <c r="CW990" s="13">
        <f t="shared" si="397"/>
        <v>0</v>
      </c>
      <c r="CX990" s="13">
        <f t="shared" si="398"/>
        <v>0</v>
      </c>
      <c r="CY990" s="251">
        <f t="shared" si="399"/>
        <v>0</v>
      </c>
      <c r="CZ990" s="13" t="s">
        <v>29</v>
      </c>
      <c r="DA990" s="13">
        <v>50</v>
      </c>
      <c r="DB990" s="22">
        <f t="shared" si="400"/>
        <v>0</v>
      </c>
      <c r="DD990" s="24"/>
      <c r="DF990" s="163"/>
      <c r="DH990" s="24"/>
      <c r="DI990" s="447"/>
      <c r="DJ990" s="163"/>
    </row>
    <row r="991" spans="1:114" s="7" customFormat="1">
      <c r="A991" s="277">
        <f t="shared" si="384"/>
        <v>50</v>
      </c>
      <c r="B991" s="21" t="e">
        <f>'Calculateur de trading'!I991/C991/W991</f>
        <v>#DIV/0!</v>
      </c>
      <c r="C991" s="278">
        <f t="shared" si="385"/>
        <v>10</v>
      </c>
      <c r="D991" s="278"/>
      <c r="E991" s="273">
        <f t="shared" si="386"/>
        <v>100</v>
      </c>
      <c r="F991" s="271">
        <f t="shared" si="378"/>
        <v>2</v>
      </c>
      <c r="G991" s="271" t="e">
        <f t="shared" si="379"/>
        <v>#DIV/0!</v>
      </c>
      <c r="H991" s="272">
        <f t="shared" si="380"/>
        <v>20</v>
      </c>
      <c r="I991" s="270"/>
      <c r="J991" s="273">
        <f t="shared" si="387"/>
        <v>200</v>
      </c>
      <c r="K991" s="271">
        <f t="shared" si="381"/>
        <v>4</v>
      </c>
      <c r="L991" s="271" t="e">
        <f t="shared" si="382"/>
        <v>#DIV/0!</v>
      </c>
      <c r="M991" s="272">
        <f t="shared" si="383"/>
        <v>40</v>
      </c>
      <c r="N991" s="389"/>
      <c r="O991" s="455" t="e">
        <f>(A991*B991*W991)+(B991*'Calculateur de trading'!H991)</f>
        <v>#DIV/0!</v>
      </c>
      <c r="P991" s="274" t="e">
        <f>O991/'Déscriptions des trades'!CK991</f>
        <v>#DIV/0!</v>
      </c>
      <c r="Q991" s="456" t="e">
        <f>'Déscriptions des trades'!CK991-O991</f>
        <v>#DIV/0!</v>
      </c>
      <c r="R991" s="466" t="e">
        <f t="shared" si="388"/>
        <v>#DIV/0!</v>
      </c>
      <c r="S991" s="389"/>
      <c r="T991" s="12"/>
      <c r="U991" s="25"/>
      <c r="V991" s="15"/>
      <c r="W991" s="490">
        <f t="shared" si="392"/>
        <v>0</v>
      </c>
      <c r="X991" s="21" t="e">
        <f>W991*U991/'Déscriptions des trades'!CK991*'Déscriptions des trades'!B991</f>
        <v>#DIV/0!</v>
      </c>
      <c r="Y991" s="459"/>
      <c r="Z991" s="389"/>
      <c r="AA991" s="23">
        <f t="shared" si="389"/>
        <v>0.1</v>
      </c>
      <c r="AB991" s="17" t="e">
        <f>(AA991*'Déscriptions des trades'!U991*'Déscriptions des trades'!B991/'Déscriptions des trades'!CK991)*'Déscriptions des trades'!W991</f>
        <v>#DIV/0!</v>
      </c>
      <c r="AC991" s="265" t="e">
        <f>AB991*'Déscriptions des trades'!CK991</f>
        <v>#DIV/0!</v>
      </c>
      <c r="AD991" s="266" t="e">
        <f>'Déscriptions des trades'!CK991-AC991</f>
        <v>#DIV/0!</v>
      </c>
      <c r="AE991" s="389"/>
      <c r="AF991" s="399">
        <v>987</v>
      </c>
      <c r="AG991" s="389"/>
      <c r="AH991" s="20"/>
      <c r="AI991" s="303"/>
      <c r="AJ991" s="307"/>
      <c r="AK991" s="161"/>
      <c r="AL991" s="305"/>
      <c r="AM991" s="305"/>
      <c r="AN991" s="162"/>
      <c r="AO991" s="439"/>
      <c r="AP991" s="162"/>
      <c r="AQ991" s="113"/>
      <c r="AR991" s="113"/>
      <c r="AS991" s="384"/>
      <c r="AT991" s="306"/>
      <c r="AU991" s="306"/>
      <c r="AV991" s="160"/>
      <c r="AW991" s="158"/>
      <c r="AX991" s="385"/>
      <c r="AY991" s="453"/>
      <c r="AZ991" s="165"/>
      <c r="BA991" s="301"/>
      <c r="BB991" s="165"/>
      <c r="BC991" s="301"/>
      <c r="BD991" s="165"/>
      <c r="BE991" s="302"/>
      <c r="BF991" s="302"/>
      <c r="BG991" s="165"/>
      <c r="BH991" s="303"/>
      <c r="BI991" s="165"/>
      <c r="BJ991" s="304"/>
      <c r="BK991" s="394"/>
      <c r="BL991" s="302"/>
      <c r="BM991" s="302"/>
      <c r="BN991" s="394"/>
      <c r="BO991" s="302"/>
      <c r="BP991" s="13"/>
      <c r="BQ991" s="302"/>
      <c r="BR991" s="13"/>
      <c r="BS991" s="302"/>
      <c r="BT991" s="13"/>
      <c r="BU991" s="302"/>
      <c r="BV991" s="386"/>
      <c r="BW991" s="303"/>
      <c r="BX991" s="303"/>
      <c r="BY991" s="302"/>
      <c r="BZ991" s="302"/>
      <c r="CA991" s="387"/>
      <c r="CB991" s="395"/>
      <c r="CC991" s="12"/>
      <c r="CD991" s="304"/>
      <c r="CE991" s="14"/>
      <c r="CF991" s="395"/>
      <c r="CG991" s="397"/>
      <c r="CH991" s="300">
        <f t="shared" si="393"/>
        <v>0</v>
      </c>
      <c r="CI991" s="26"/>
      <c r="CJ991" s="17">
        <f t="shared" si="390"/>
        <v>0</v>
      </c>
      <c r="CK991" s="18">
        <f t="shared" si="401"/>
        <v>12.89</v>
      </c>
      <c r="CM991" s="164"/>
      <c r="CN991" s="302"/>
      <c r="CO991" s="13">
        <f t="shared" si="394"/>
        <v>0</v>
      </c>
      <c r="CP991" s="302"/>
      <c r="CQ991" s="13">
        <f t="shared" si="395"/>
        <v>0</v>
      </c>
      <c r="CR991" s="302"/>
      <c r="CS991" s="13">
        <f t="shared" si="396"/>
        <v>0</v>
      </c>
      <c r="CT991" s="302"/>
      <c r="CU991" s="13">
        <f t="shared" si="391"/>
        <v>0</v>
      </c>
      <c r="CV991" s="302"/>
      <c r="CW991" s="13">
        <f t="shared" si="397"/>
        <v>0</v>
      </c>
      <c r="CX991" s="13">
        <f t="shared" si="398"/>
        <v>0</v>
      </c>
      <c r="CY991" s="251">
        <f t="shared" si="399"/>
        <v>0</v>
      </c>
      <c r="CZ991" s="13" t="s">
        <v>29</v>
      </c>
      <c r="DA991" s="13">
        <v>50</v>
      </c>
      <c r="DB991" s="22">
        <f t="shared" si="400"/>
        <v>0</v>
      </c>
      <c r="DD991" s="24"/>
      <c r="DF991" s="163"/>
      <c r="DH991" s="24"/>
      <c r="DI991" s="447"/>
      <c r="DJ991" s="163"/>
    </row>
    <row r="992" spans="1:114" s="7" customFormat="1">
      <c r="A992" s="277">
        <f t="shared" si="384"/>
        <v>50</v>
      </c>
      <c r="B992" s="21" t="e">
        <f>'Calculateur de trading'!I992/C992/W992</f>
        <v>#DIV/0!</v>
      </c>
      <c r="C992" s="278">
        <f t="shared" si="385"/>
        <v>10</v>
      </c>
      <c r="D992" s="426"/>
      <c r="E992" s="273">
        <f t="shared" si="386"/>
        <v>100</v>
      </c>
      <c r="F992" s="271">
        <f t="shared" si="378"/>
        <v>2</v>
      </c>
      <c r="G992" s="271" t="e">
        <f t="shared" si="379"/>
        <v>#DIV/0!</v>
      </c>
      <c r="H992" s="272">
        <f t="shared" si="380"/>
        <v>20</v>
      </c>
      <c r="I992" s="270"/>
      <c r="J992" s="273">
        <f t="shared" si="387"/>
        <v>200</v>
      </c>
      <c r="K992" s="271">
        <f t="shared" si="381"/>
        <v>4</v>
      </c>
      <c r="L992" s="271" t="e">
        <f t="shared" si="382"/>
        <v>#DIV/0!</v>
      </c>
      <c r="M992" s="272">
        <f t="shared" si="383"/>
        <v>40</v>
      </c>
      <c r="N992" s="389"/>
      <c r="O992" s="455" t="e">
        <f>(A992*B992*W992)+(B992*'Calculateur de trading'!H992)</f>
        <v>#DIV/0!</v>
      </c>
      <c r="P992" s="274" t="e">
        <f>O992/'Déscriptions des trades'!CK992</f>
        <v>#DIV/0!</v>
      </c>
      <c r="Q992" s="456" t="e">
        <f>'Déscriptions des trades'!CK992-O992</f>
        <v>#DIV/0!</v>
      </c>
      <c r="R992" s="466" t="e">
        <f t="shared" si="388"/>
        <v>#DIV/0!</v>
      </c>
      <c r="S992" s="389"/>
      <c r="T992" s="12"/>
      <c r="U992" s="25"/>
      <c r="V992" s="15"/>
      <c r="W992" s="490">
        <f t="shared" si="392"/>
        <v>0</v>
      </c>
      <c r="X992" s="21" t="e">
        <f>W992*U992/'Déscriptions des trades'!CK992*'Déscriptions des trades'!B992</f>
        <v>#DIV/0!</v>
      </c>
      <c r="Y992" s="459"/>
      <c r="Z992" s="389"/>
      <c r="AA992" s="23">
        <f t="shared" si="389"/>
        <v>0.1</v>
      </c>
      <c r="AB992" s="17" t="e">
        <f>(AA992*'Déscriptions des trades'!U992*'Déscriptions des trades'!B992/'Déscriptions des trades'!CK992)*'Déscriptions des trades'!W992</f>
        <v>#DIV/0!</v>
      </c>
      <c r="AC992" s="265" t="e">
        <f>AB992*'Déscriptions des trades'!CK992</f>
        <v>#DIV/0!</v>
      </c>
      <c r="AD992" s="266" t="e">
        <f>'Déscriptions des trades'!CK992-AC992</f>
        <v>#DIV/0!</v>
      </c>
      <c r="AE992" s="389"/>
      <c r="AF992" s="399">
        <v>988</v>
      </c>
      <c r="AG992" s="389"/>
      <c r="AH992" s="20"/>
      <c r="AI992" s="303"/>
      <c r="AJ992" s="307"/>
      <c r="AK992" s="161"/>
      <c r="AL992" s="305"/>
      <c r="AM992" s="305"/>
      <c r="AN992" s="162"/>
      <c r="AO992" s="439"/>
      <c r="AP992" s="162"/>
      <c r="AQ992" s="113"/>
      <c r="AR992" s="113"/>
      <c r="AS992" s="384"/>
      <c r="AT992" s="306"/>
      <c r="AU992" s="306"/>
      <c r="AV992" s="160"/>
      <c r="AW992" s="158"/>
      <c r="AX992" s="385"/>
      <c r="AY992" s="453"/>
      <c r="AZ992" s="165"/>
      <c r="BA992" s="301"/>
      <c r="BB992" s="165"/>
      <c r="BC992" s="301"/>
      <c r="BD992" s="165"/>
      <c r="BE992" s="302"/>
      <c r="BF992" s="302"/>
      <c r="BG992" s="165"/>
      <c r="BH992" s="303"/>
      <c r="BI992" s="165"/>
      <c r="BJ992" s="304"/>
      <c r="BK992" s="394"/>
      <c r="BL992" s="302"/>
      <c r="BM992" s="302"/>
      <c r="BN992" s="394"/>
      <c r="BO992" s="302"/>
      <c r="BP992" s="13"/>
      <c r="BQ992" s="302"/>
      <c r="BR992" s="13"/>
      <c r="BS992" s="302"/>
      <c r="BT992" s="13"/>
      <c r="BU992" s="302"/>
      <c r="BV992" s="386"/>
      <c r="BW992" s="303"/>
      <c r="BX992" s="303"/>
      <c r="BY992" s="302"/>
      <c r="BZ992" s="302"/>
      <c r="CA992" s="387"/>
      <c r="CB992" s="395"/>
      <c r="CC992" s="12"/>
      <c r="CD992" s="304"/>
      <c r="CE992" s="14"/>
      <c r="CF992" s="395"/>
      <c r="CG992" s="397"/>
      <c r="CH992" s="300">
        <f t="shared" si="393"/>
        <v>0</v>
      </c>
      <c r="CI992" s="26"/>
      <c r="CJ992" s="17">
        <f t="shared" si="390"/>
        <v>0</v>
      </c>
      <c r="CK992" s="18">
        <f t="shared" si="401"/>
        <v>12.89</v>
      </c>
      <c r="CM992" s="164"/>
      <c r="CN992" s="302"/>
      <c r="CO992" s="13">
        <f t="shared" si="394"/>
        <v>0</v>
      </c>
      <c r="CP992" s="302"/>
      <c r="CQ992" s="13">
        <f t="shared" si="395"/>
        <v>0</v>
      </c>
      <c r="CR992" s="302"/>
      <c r="CS992" s="13">
        <f t="shared" si="396"/>
        <v>0</v>
      </c>
      <c r="CT992" s="302"/>
      <c r="CU992" s="13">
        <f t="shared" si="391"/>
        <v>0</v>
      </c>
      <c r="CV992" s="302"/>
      <c r="CW992" s="13">
        <f t="shared" si="397"/>
        <v>0</v>
      </c>
      <c r="CX992" s="13">
        <f t="shared" si="398"/>
        <v>0</v>
      </c>
      <c r="CY992" s="251">
        <f t="shared" si="399"/>
        <v>0</v>
      </c>
      <c r="CZ992" s="13" t="s">
        <v>29</v>
      </c>
      <c r="DA992" s="13">
        <v>50</v>
      </c>
      <c r="DB992" s="22">
        <f t="shared" si="400"/>
        <v>0</v>
      </c>
      <c r="DD992" s="24"/>
      <c r="DF992" s="163"/>
      <c r="DH992" s="24"/>
      <c r="DI992" s="447"/>
      <c r="DJ992" s="163"/>
    </row>
    <row r="993" spans="1:114" s="7" customFormat="1">
      <c r="A993" s="277">
        <f t="shared" si="384"/>
        <v>50</v>
      </c>
      <c r="B993" s="21" t="e">
        <f>'Calculateur de trading'!I993/C993/W993</f>
        <v>#DIV/0!</v>
      </c>
      <c r="C993" s="278">
        <f t="shared" si="385"/>
        <v>10</v>
      </c>
      <c r="D993" s="426"/>
      <c r="E993" s="273">
        <f t="shared" si="386"/>
        <v>100</v>
      </c>
      <c r="F993" s="271">
        <f t="shared" si="378"/>
        <v>2</v>
      </c>
      <c r="G993" s="271" t="e">
        <f t="shared" si="379"/>
        <v>#DIV/0!</v>
      </c>
      <c r="H993" s="272">
        <f t="shared" si="380"/>
        <v>20</v>
      </c>
      <c r="I993" s="270"/>
      <c r="J993" s="273">
        <f t="shared" si="387"/>
        <v>200</v>
      </c>
      <c r="K993" s="271">
        <f t="shared" si="381"/>
        <v>4</v>
      </c>
      <c r="L993" s="271" t="e">
        <f t="shared" si="382"/>
        <v>#DIV/0!</v>
      </c>
      <c r="M993" s="272">
        <f t="shared" si="383"/>
        <v>40</v>
      </c>
      <c r="N993" s="389"/>
      <c r="O993" s="455" t="e">
        <f>(A993*B993*W993)+(B993*'Calculateur de trading'!H993)</f>
        <v>#DIV/0!</v>
      </c>
      <c r="P993" s="274" t="e">
        <f>O993/'Déscriptions des trades'!CK993</f>
        <v>#DIV/0!</v>
      </c>
      <c r="Q993" s="456" t="e">
        <f>'Déscriptions des trades'!CK993-O993</f>
        <v>#DIV/0!</v>
      </c>
      <c r="R993" s="466" t="e">
        <f t="shared" si="388"/>
        <v>#DIV/0!</v>
      </c>
      <c r="S993" s="389"/>
      <c r="T993" s="12"/>
      <c r="U993" s="25"/>
      <c r="V993" s="15"/>
      <c r="W993" s="490">
        <f t="shared" si="392"/>
        <v>0</v>
      </c>
      <c r="X993" s="21" t="e">
        <f>W993*U993/'Déscriptions des trades'!CK993*'Déscriptions des trades'!B993</f>
        <v>#DIV/0!</v>
      </c>
      <c r="Y993" s="459"/>
      <c r="Z993" s="389"/>
      <c r="AA993" s="23">
        <f t="shared" si="389"/>
        <v>0.1</v>
      </c>
      <c r="AB993" s="17" t="e">
        <f>(AA993*'Déscriptions des trades'!U993*'Déscriptions des trades'!B993/'Déscriptions des trades'!CK993)*'Déscriptions des trades'!W993</f>
        <v>#DIV/0!</v>
      </c>
      <c r="AC993" s="265" t="e">
        <f>AB993*'Déscriptions des trades'!CK993</f>
        <v>#DIV/0!</v>
      </c>
      <c r="AD993" s="266" t="e">
        <f>'Déscriptions des trades'!CK993-AC993</f>
        <v>#DIV/0!</v>
      </c>
      <c r="AE993" s="389"/>
      <c r="AF993" s="399">
        <v>989</v>
      </c>
      <c r="AG993" s="389"/>
      <c r="AH993" s="20"/>
      <c r="AI993" s="303"/>
      <c r="AJ993" s="307"/>
      <c r="AK993" s="161"/>
      <c r="AL993" s="305"/>
      <c r="AM993" s="305"/>
      <c r="AN993" s="162"/>
      <c r="AO993" s="439"/>
      <c r="AP993" s="162"/>
      <c r="AQ993" s="113"/>
      <c r="AR993" s="113"/>
      <c r="AS993" s="384"/>
      <c r="AT993" s="306"/>
      <c r="AU993" s="306"/>
      <c r="AV993" s="160"/>
      <c r="AW993" s="158"/>
      <c r="AX993" s="385"/>
      <c r="AY993" s="453"/>
      <c r="AZ993" s="165"/>
      <c r="BA993" s="301"/>
      <c r="BB993" s="165"/>
      <c r="BC993" s="301"/>
      <c r="BD993" s="165"/>
      <c r="BE993" s="302"/>
      <c r="BF993" s="302"/>
      <c r="BG993" s="165"/>
      <c r="BH993" s="303"/>
      <c r="BI993" s="165"/>
      <c r="BJ993" s="304"/>
      <c r="BK993" s="394"/>
      <c r="BL993" s="302"/>
      <c r="BM993" s="302"/>
      <c r="BN993" s="394"/>
      <c r="BO993" s="302"/>
      <c r="BP993" s="13"/>
      <c r="BQ993" s="302"/>
      <c r="BR993" s="13"/>
      <c r="BS993" s="302"/>
      <c r="BT993" s="13"/>
      <c r="BU993" s="302"/>
      <c r="BV993" s="386"/>
      <c r="BW993" s="303"/>
      <c r="BX993" s="303"/>
      <c r="BY993" s="302"/>
      <c r="BZ993" s="302"/>
      <c r="CA993" s="387"/>
      <c r="CB993" s="395"/>
      <c r="CC993" s="12"/>
      <c r="CD993" s="304"/>
      <c r="CE993" s="14"/>
      <c r="CF993" s="395"/>
      <c r="CG993" s="397"/>
      <c r="CH993" s="300">
        <f t="shared" si="393"/>
        <v>0</v>
      </c>
      <c r="CI993" s="26"/>
      <c r="CJ993" s="17">
        <f t="shared" si="390"/>
        <v>0</v>
      </c>
      <c r="CK993" s="18">
        <f t="shared" si="401"/>
        <v>12.89</v>
      </c>
      <c r="CM993" s="164"/>
      <c r="CN993" s="302"/>
      <c r="CO993" s="13">
        <f t="shared" si="394"/>
        <v>0</v>
      </c>
      <c r="CP993" s="302"/>
      <c r="CQ993" s="13">
        <f t="shared" si="395"/>
        <v>0</v>
      </c>
      <c r="CR993" s="302"/>
      <c r="CS993" s="13">
        <f t="shared" si="396"/>
        <v>0</v>
      </c>
      <c r="CT993" s="302"/>
      <c r="CU993" s="13">
        <f t="shared" si="391"/>
        <v>0</v>
      </c>
      <c r="CV993" s="302"/>
      <c r="CW993" s="13">
        <f t="shared" si="397"/>
        <v>0</v>
      </c>
      <c r="CX993" s="13">
        <f t="shared" si="398"/>
        <v>0</v>
      </c>
      <c r="CY993" s="251">
        <f t="shared" si="399"/>
        <v>0</v>
      </c>
      <c r="CZ993" s="13" t="s">
        <v>29</v>
      </c>
      <c r="DA993" s="13">
        <v>50</v>
      </c>
      <c r="DB993" s="22">
        <f t="shared" si="400"/>
        <v>0</v>
      </c>
      <c r="DD993" s="24"/>
      <c r="DF993" s="163"/>
      <c r="DH993" s="24"/>
      <c r="DI993" s="447"/>
      <c r="DJ993" s="163"/>
    </row>
    <row r="994" spans="1:114" s="7" customFormat="1">
      <c r="A994" s="277">
        <f t="shared" si="384"/>
        <v>50</v>
      </c>
      <c r="B994" s="21" t="e">
        <f>'Calculateur de trading'!I994/C994/W994</f>
        <v>#DIV/0!</v>
      </c>
      <c r="C994" s="278">
        <f t="shared" si="385"/>
        <v>10</v>
      </c>
      <c r="D994" s="278"/>
      <c r="E994" s="273">
        <f t="shared" si="386"/>
        <v>100</v>
      </c>
      <c r="F994" s="271">
        <f t="shared" si="378"/>
        <v>2</v>
      </c>
      <c r="G994" s="271" t="e">
        <f t="shared" si="379"/>
        <v>#DIV/0!</v>
      </c>
      <c r="H994" s="272">
        <f t="shared" si="380"/>
        <v>20</v>
      </c>
      <c r="I994" s="270"/>
      <c r="J994" s="273">
        <f t="shared" si="387"/>
        <v>200</v>
      </c>
      <c r="K994" s="271">
        <f t="shared" si="381"/>
        <v>4</v>
      </c>
      <c r="L994" s="271" t="e">
        <f t="shared" si="382"/>
        <v>#DIV/0!</v>
      </c>
      <c r="M994" s="272">
        <f t="shared" si="383"/>
        <v>40</v>
      </c>
      <c r="N994" s="389"/>
      <c r="O994" s="455" t="e">
        <f>(A994*B994*W994)+(B994*'Calculateur de trading'!H994)</f>
        <v>#DIV/0!</v>
      </c>
      <c r="P994" s="274" t="e">
        <f>O994/'Déscriptions des trades'!CK994</f>
        <v>#DIV/0!</v>
      </c>
      <c r="Q994" s="456" t="e">
        <f>'Déscriptions des trades'!CK994-O994</f>
        <v>#DIV/0!</v>
      </c>
      <c r="R994" s="466" t="e">
        <f t="shared" si="388"/>
        <v>#DIV/0!</v>
      </c>
      <c r="S994" s="389"/>
      <c r="T994" s="12"/>
      <c r="U994" s="25"/>
      <c r="V994" s="15"/>
      <c r="W994" s="490">
        <f t="shared" si="392"/>
        <v>0</v>
      </c>
      <c r="X994" s="21" t="e">
        <f>W994*U994/'Déscriptions des trades'!CK994*'Déscriptions des trades'!B994</f>
        <v>#DIV/0!</v>
      </c>
      <c r="Y994" s="459"/>
      <c r="Z994" s="389"/>
      <c r="AA994" s="23">
        <f t="shared" si="389"/>
        <v>0.1</v>
      </c>
      <c r="AB994" s="17" t="e">
        <f>(AA994*'Déscriptions des trades'!U994*'Déscriptions des trades'!B994/'Déscriptions des trades'!CK994)*'Déscriptions des trades'!W994</f>
        <v>#DIV/0!</v>
      </c>
      <c r="AC994" s="265" t="e">
        <f>AB994*'Déscriptions des trades'!CK994</f>
        <v>#DIV/0!</v>
      </c>
      <c r="AD994" s="266" t="e">
        <f>'Déscriptions des trades'!CK994-AC994</f>
        <v>#DIV/0!</v>
      </c>
      <c r="AE994" s="389"/>
      <c r="AF994" s="399">
        <v>990</v>
      </c>
      <c r="AG994" s="389"/>
      <c r="AH994" s="20"/>
      <c r="AI994" s="303"/>
      <c r="AJ994" s="307"/>
      <c r="AK994" s="161"/>
      <c r="AL994" s="305"/>
      <c r="AM994" s="305"/>
      <c r="AN994" s="162"/>
      <c r="AO994" s="439"/>
      <c r="AP994" s="162"/>
      <c r="AQ994" s="113"/>
      <c r="AR994" s="113"/>
      <c r="AS994" s="384"/>
      <c r="AT994" s="306"/>
      <c r="AU994" s="306"/>
      <c r="AV994" s="160"/>
      <c r="AW994" s="158"/>
      <c r="AX994" s="385"/>
      <c r="AY994" s="453"/>
      <c r="AZ994" s="165"/>
      <c r="BA994" s="301"/>
      <c r="BB994" s="165"/>
      <c r="BC994" s="301"/>
      <c r="BD994" s="165"/>
      <c r="BE994" s="302"/>
      <c r="BF994" s="302"/>
      <c r="BG994" s="165"/>
      <c r="BH994" s="303"/>
      <c r="BI994" s="165"/>
      <c r="BJ994" s="304"/>
      <c r="BK994" s="394"/>
      <c r="BL994" s="302"/>
      <c r="BM994" s="302"/>
      <c r="BN994" s="394"/>
      <c r="BO994" s="302"/>
      <c r="BP994" s="13"/>
      <c r="BQ994" s="302"/>
      <c r="BR994" s="13"/>
      <c r="BS994" s="302"/>
      <c r="BT994" s="13"/>
      <c r="BU994" s="302"/>
      <c r="BV994" s="386"/>
      <c r="BW994" s="303"/>
      <c r="BX994" s="303"/>
      <c r="BY994" s="302"/>
      <c r="BZ994" s="302"/>
      <c r="CA994" s="387"/>
      <c r="CB994" s="395"/>
      <c r="CC994" s="12"/>
      <c r="CD994" s="304"/>
      <c r="CE994" s="14"/>
      <c r="CF994" s="395"/>
      <c r="CG994" s="397"/>
      <c r="CH994" s="300">
        <f t="shared" si="393"/>
        <v>0</v>
      </c>
      <c r="CI994" s="26"/>
      <c r="CJ994" s="17">
        <f t="shared" si="390"/>
        <v>0</v>
      </c>
      <c r="CK994" s="18">
        <f t="shared" si="401"/>
        <v>12.89</v>
      </c>
      <c r="CM994" s="164"/>
      <c r="CN994" s="302"/>
      <c r="CO994" s="13">
        <f t="shared" si="394"/>
        <v>0</v>
      </c>
      <c r="CP994" s="302"/>
      <c r="CQ994" s="13">
        <f t="shared" si="395"/>
        <v>0</v>
      </c>
      <c r="CR994" s="302"/>
      <c r="CS994" s="13">
        <f t="shared" si="396"/>
        <v>0</v>
      </c>
      <c r="CT994" s="302"/>
      <c r="CU994" s="13">
        <f t="shared" si="391"/>
        <v>0</v>
      </c>
      <c r="CV994" s="302"/>
      <c r="CW994" s="13">
        <f t="shared" si="397"/>
        <v>0</v>
      </c>
      <c r="CX994" s="13">
        <f t="shared" si="398"/>
        <v>0</v>
      </c>
      <c r="CY994" s="251">
        <f t="shared" si="399"/>
        <v>0</v>
      </c>
      <c r="CZ994" s="13" t="s">
        <v>29</v>
      </c>
      <c r="DA994" s="13">
        <v>50</v>
      </c>
      <c r="DB994" s="22">
        <f t="shared" si="400"/>
        <v>0</v>
      </c>
      <c r="DD994" s="24"/>
      <c r="DF994" s="163"/>
      <c r="DH994" s="24"/>
      <c r="DI994" s="447"/>
      <c r="DJ994" s="163"/>
    </row>
    <row r="995" spans="1:114" s="7" customFormat="1">
      <c r="A995" s="277">
        <f t="shared" si="384"/>
        <v>50</v>
      </c>
      <c r="B995" s="21" t="e">
        <f>'Calculateur de trading'!I995/C995/W995</f>
        <v>#DIV/0!</v>
      </c>
      <c r="C995" s="278">
        <f t="shared" si="385"/>
        <v>10</v>
      </c>
      <c r="D995" s="426"/>
      <c r="E995" s="273">
        <f t="shared" si="386"/>
        <v>100</v>
      </c>
      <c r="F995" s="271">
        <f t="shared" si="378"/>
        <v>2</v>
      </c>
      <c r="G995" s="271" t="e">
        <f t="shared" si="379"/>
        <v>#DIV/0!</v>
      </c>
      <c r="H995" s="272">
        <f t="shared" si="380"/>
        <v>20</v>
      </c>
      <c r="I995" s="270"/>
      <c r="J995" s="273">
        <f t="shared" si="387"/>
        <v>200</v>
      </c>
      <c r="K995" s="271">
        <f t="shared" si="381"/>
        <v>4</v>
      </c>
      <c r="L995" s="271" t="e">
        <f t="shared" si="382"/>
        <v>#DIV/0!</v>
      </c>
      <c r="M995" s="272">
        <f t="shared" si="383"/>
        <v>40</v>
      </c>
      <c r="N995" s="389"/>
      <c r="O995" s="455" t="e">
        <f>(A995*B995*W995)+(B995*'Calculateur de trading'!H995)</f>
        <v>#DIV/0!</v>
      </c>
      <c r="P995" s="274" t="e">
        <f>O995/'Déscriptions des trades'!CK995</f>
        <v>#DIV/0!</v>
      </c>
      <c r="Q995" s="456" t="e">
        <f>'Déscriptions des trades'!CK995-O995</f>
        <v>#DIV/0!</v>
      </c>
      <c r="R995" s="466" t="e">
        <f t="shared" si="388"/>
        <v>#DIV/0!</v>
      </c>
      <c r="S995" s="389"/>
      <c r="T995" s="12"/>
      <c r="U995" s="25"/>
      <c r="V995" s="15"/>
      <c r="W995" s="490">
        <f t="shared" si="392"/>
        <v>0</v>
      </c>
      <c r="X995" s="21" t="e">
        <f>W995*U995/'Déscriptions des trades'!CK995*'Déscriptions des trades'!B995</f>
        <v>#DIV/0!</v>
      </c>
      <c r="Y995" s="459"/>
      <c r="Z995" s="389"/>
      <c r="AA995" s="23">
        <f t="shared" si="389"/>
        <v>0.1</v>
      </c>
      <c r="AB995" s="17" t="e">
        <f>(AA995*'Déscriptions des trades'!U995*'Déscriptions des trades'!B995/'Déscriptions des trades'!CK995)*'Déscriptions des trades'!W995</f>
        <v>#DIV/0!</v>
      </c>
      <c r="AC995" s="265" t="e">
        <f>AB995*'Déscriptions des trades'!CK995</f>
        <v>#DIV/0!</v>
      </c>
      <c r="AD995" s="266" t="e">
        <f>'Déscriptions des trades'!CK995-AC995</f>
        <v>#DIV/0!</v>
      </c>
      <c r="AE995" s="389"/>
      <c r="AF995" s="399">
        <v>991</v>
      </c>
      <c r="AG995" s="389"/>
      <c r="AH995" s="20"/>
      <c r="AI995" s="303"/>
      <c r="AJ995" s="307"/>
      <c r="AK995" s="161"/>
      <c r="AL995" s="305"/>
      <c r="AM995" s="305"/>
      <c r="AN995" s="162"/>
      <c r="AO995" s="439"/>
      <c r="AP995" s="162"/>
      <c r="AQ995" s="113"/>
      <c r="AR995" s="113"/>
      <c r="AS995" s="384"/>
      <c r="AT995" s="306"/>
      <c r="AU995" s="306"/>
      <c r="AV995" s="160"/>
      <c r="AW995" s="158"/>
      <c r="AX995" s="385"/>
      <c r="AY995" s="453"/>
      <c r="AZ995" s="165"/>
      <c r="BA995" s="301"/>
      <c r="BB995" s="165"/>
      <c r="BC995" s="301"/>
      <c r="BD995" s="165"/>
      <c r="BE995" s="302"/>
      <c r="BF995" s="302"/>
      <c r="BG995" s="165"/>
      <c r="BH995" s="303"/>
      <c r="BI995" s="165"/>
      <c r="BJ995" s="304"/>
      <c r="BK995" s="394"/>
      <c r="BL995" s="302"/>
      <c r="BM995" s="302"/>
      <c r="BN995" s="394"/>
      <c r="BO995" s="302"/>
      <c r="BP995" s="13"/>
      <c r="BQ995" s="302"/>
      <c r="BR995" s="13"/>
      <c r="BS995" s="302"/>
      <c r="BT995" s="13"/>
      <c r="BU995" s="302"/>
      <c r="BV995" s="386"/>
      <c r="BW995" s="303"/>
      <c r="BX995" s="303"/>
      <c r="BY995" s="302"/>
      <c r="BZ995" s="302"/>
      <c r="CA995" s="387"/>
      <c r="CB995" s="395"/>
      <c r="CC995" s="12"/>
      <c r="CD995" s="304"/>
      <c r="CE995" s="14"/>
      <c r="CF995" s="395"/>
      <c r="CG995" s="397"/>
      <c r="CH995" s="300">
        <f t="shared" si="393"/>
        <v>0</v>
      </c>
      <c r="CI995" s="26"/>
      <c r="CJ995" s="17">
        <f t="shared" si="390"/>
        <v>0</v>
      </c>
      <c r="CK995" s="18">
        <f t="shared" si="401"/>
        <v>12.89</v>
      </c>
      <c r="CM995" s="164"/>
      <c r="CN995" s="302"/>
      <c r="CO995" s="13">
        <f t="shared" si="394"/>
        <v>0</v>
      </c>
      <c r="CP995" s="302"/>
      <c r="CQ995" s="13">
        <f t="shared" si="395"/>
        <v>0</v>
      </c>
      <c r="CR995" s="302"/>
      <c r="CS995" s="13">
        <f t="shared" si="396"/>
        <v>0</v>
      </c>
      <c r="CT995" s="302"/>
      <c r="CU995" s="13">
        <f t="shared" si="391"/>
        <v>0</v>
      </c>
      <c r="CV995" s="302"/>
      <c r="CW995" s="13">
        <f t="shared" si="397"/>
        <v>0</v>
      </c>
      <c r="CX995" s="13">
        <f t="shared" si="398"/>
        <v>0</v>
      </c>
      <c r="CY995" s="251">
        <f t="shared" si="399"/>
        <v>0</v>
      </c>
      <c r="CZ995" s="13" t="s">
        <v>29</v>
      </c>
      <c r="DA995" s="13">
        <v>50</v>
      </c>
      <c r="DB995" s="22">
        <f t="shared" si="400"/>
        <v>0</v>
      </c>
      <c r="DD995" s="24"/>
      <c r="DF995" s="163"/>
      <c r="DH995" s="24"/>
      <c r="DI995" s="447"/>
      <c r="DJ995" s="163"/>
    </row>
    <row r="996" spans="1:114" s="7" customFormat="1">
      <c r="A996" s="277">
        <f t="shared" si="384"/>
        <v>50</v>
      </c>
      <c r="B996" s="21" t="e">
        <f>'Calculateur de trading'!I996/C996/W996</f>
        <v>#DIV/0!</v>
      </c>
      <c r="C996" s="278">
        <f t="shared" si="385"/>
        <v>10</v>
      </c>
      <c r="D996" s="278"/>
      <c r="E996" s="273">
        <f t="shared" si="386"/>
        <v>100</v>
      </c>
      <c r="F996" s="271">
        <f t="shared" si="378"/>
        <v>2</v>
      </c>
      <c r="G996" s="271" t="e">
        <f t="shared" si="379"/>
        <v>#DIV/0!</v>
      </c>
      <c r="H996" s="272">
        <f t="shared" si="380"/>
        <v>20</v>
      </c>
      <c r="I996" s="270"/>
      <c r="J996" s="273">
        <f t="shared" si="387"/>
        <v>200</v>
      </c>
      <c r="K996" s="271">
        <f t="shared" si="381"/>
        <v>4</v>
      </c>
      <c r="L996" s="271" t="e">
        <f t="shared" si="382"/>
        <v>#DIV/0!</v>
      </c>
      <c r="M996" s="272">
        <f t="shared" si="383"/>
        <v>40</v>
      </c>
      <c r="N996" s="389"/>
      <c r="O996" s="455" t="e">
        <f>(A996*B996*W996)+(B996*'Calculateur de trading'!H996)</f>
        <v>#DIV/0!</v>
      </c>
      <c r="P996" s="274" t="e">
        <f>O996/'Déscriptions des trades'!CK996</f>
        <v>#DIV/0!</v>
      </c>
      <c r="Q996" s="456" t="e">
        <f>'Déscriptions des trades'!CK996-O996</f>
        <v>#DIV/0!</v>
      </c>
      <c r="R996" s="466" t="e">
        <f t="shared" si="388"/>
        <v>#DIV/0!</v>
      </c>
      <c r="S996" s="389"/>
      <c r="T996" s="12"/>
      <c r="U996" s="25"/>
      <c r="V996" s="15"/>
      <c r="W996" s="490">
        <f t="shared" si="392"/>
        <v>0</v>
      </c>
      <c r="X996" s="21" t="e">
        <f>W996*U996/'Déscriptions des trades'!CK996*'Déscriptions des trades'!B996</f>
        <v>#DIV/0!</v>
      </c>
      <c r="Y996" s="459"/>
      <c r="Z996" s="389"/>
      <c r="AA996" s="23">
        <f t="shared" si="389"/>
        <v>0.1</v>
      </c>
      <c r="AB996" s="17" t="e">
        <f>(AA996*'Déscriptions des trades'!U996*'Déscriptions des trades'!B996/'Déscriptions des trades'!CK996)*'Déscriptions des trades'!W996</f>
        <v>#DIV/0!</v>
      </c>
      <c r="AC996" s="265" t="e">
        <f>AB996*'Déscriptions des trades'!CK996</f>
        <v>#DIV/0!</v>
      </c>
      <c r="AD996" s="266" t="e">
        <f>'Déscriptions des trades'!CK996-AC996</f>
        <v>#DIV/0!</v>
      </c>
      <c r="AE996" s="389"/>
      <c r="AF996" s="399">
        <v>992</v>
      </c>
      <c r="AG996" s="389"/>
      <c r="AH996" s="20"/>
      <c r="AI996" s="303"/>
      <c r="AJ996" s="307"/>
      <c r="AK996" s="161"/>
      <c r="AL996" s="305"/>
      <c r="AM996" s="305"/>
      <c r="AN996" s="162"/>
      <c r="AO996" s="439"/>
      <c r="AP996" s="162"/>
      <c r="AQ996" s="113"/>
      <c r="AR996" s="113"/>
      <c r="AS996" s="384"/>
      <c r="AT996" s="306"/>
      <c r="AU996" s="306"/>
      <c r="AV996" s="160"/>
      <c r="AW996" s="158"/>
      <c r="AX996" s="385"/>
      <c r="AY996" s="453"/>
      <c r="AZ996" s="165"/>
      <c r="BA996" s="301"/>
      <c r="BB996" s="165"/>
      <c r="BC996" s="301"/>
      <c r="BD996" s="165"/>
      <c r="BE996" s="302"/>
      <c r="BF996" s="302"/>
      <c r="BG996" s="165"/>
      <c r="BH996" s="303"/>
      <c r="BI996" s="165"/>
      <c r="BJ996" s="304"/>
      <c r="BK996" s="394"/>
      <c r="BL996" s="302"/>
      <c r="BM996" s="302"/>
      <c r="BN996" s="394"/>
      <c r="BO996" s="302"/>
      <c r="BP996" s="13"/>
      <c r="BQ996" s="302"/>
      <c r="BR996" s="13"/>
      <c r="BS996" s="302"/>
      <c r="BT996" s="13"/>
      <c r="BU996" s="302"/>
      <c r="BV996" s="386"/>
      <c r="BW996" s="303"/>
      <c r="BX996" s="303"/>
      <c r="BY996" s="302"/>
      <c r="BZ996" s="302"/>
      <c r="CA996" s="387"/>
      <c r="CB996" s="395"/>
      <c r="CC996" s="12"/>
      <c r="CD996" s="304"/>
      <c r="CE996" s="14"/>
      <c r="CF996" s="395"/>
      <c r="CG996" s="397"/>
      <c r="CH996" s="300">
        <f t="shared" si="393"/>
        <v>0</v>
      </c>
      <c r="CI996" s="26"/>
      <c r="CJ996" s="17">
        <f t="shared" si="390"/>
        <v>0</v>
      </c>
      <c r="CK996" s="18">
        <f t="shared" si="401"/>
        <v>12.89</v>
      </c>
      <c r="CM996" s="164"/>
      <c r="CN996" s="302"/>
      <c r="CO996" s="13">
        <f t="shared" si="394"/>
        <v>0</v>
      </c>
      <c r="CP996" s="302"/>
      <c r="CQ996" s="13">
        <f t="shared" si="395"/>
        <v>0</v>
      </c>
      <c r="CR996" s="302"/>
      <c r="CS996" s="13">
        <f t="shared" si="396"/>
        <v>0</v>
      </c>
      <c r="CT996" s="302"/>
      <c r="CU996" s="13">
        <f t="shared" si="391"/>
        <v>0</v>
      </c>
      <c r="CV996" s="302"/>
      <c r="CW996" s="13">
        <f t="shared" si="397"/>
        <v>0</v>
      </c>
      <c r="CX996" s="13">
        <f t="shared" si="398"/>
        <v>0</v>
      </c>
      <c r="CY996" s="251">
        <f t="shared" si="399"/>
        <v>0</v>
      </c>
      <c r="CZ996" s="13" t="s">
        <v>29</v>
      </c>
      <c r="DA996" s="13">
        <v>50</v>
      </c>
      <c r="DB996" s="22">
        <f t="shared" si="400"/>
        <v>0</v>
      </c>
      <c r="DD996" s="24"/>
      <c r="DF996" s="163"/>
      <c r="DH996" s="24"/>
      <c r="DI996" s="447"/>
      <c r="DJ996" s="163"/>
    </row>
    <row r="997" spans="1:114" s="7" customFormat="1">
      <c r="A997" s="277">
        <f t="shared" si="384"/>
        <v>50</v>
      </c>
      <c r="B997" s="21" t="e">
        <f>'Calculateur de trading'!I997/C997/W997</f>
        <v>#DIV/0!</v>
      </c>
      <c r="C997" s="278">
        <f t="shared" si="385"/>
        <v>10</v>
      </c>
      <c r="D997" s="426"/>
      <c r="E997" s="273">
        <f t="shared" si="386"/>
        <v>100</v>
      </c>
      <c r="F997" s="271">
        <f t="shared" si="378"/>
        <v>2</v>
      </c>
      <c r="G997" s="271" t="e">
        <f t="shared" si="379"/>
        <v>#DIV/0!</v>
      </c>
      <c r="H997" s="272">
        <f t="shared" si="380"/>
        <v>20</v>
      </c>
      <c r="I997" s="270"/>
      <c r="J997" s="273">
        <f t="shared" si="387"/>
        <v>200</v>
      </c>
      <c r="K997" s="271">
        <f t="shared" si="381"/>
        <v>4</v>
      </c>
      <c r="L997" s="271" t="e">
        <f t="shared" si="382"/>
        <v>#DIV/0!</v>
      </c>
      <c r="M997" s="272">
        <f t="shared" si="383"/>
        <v>40</v>
      </c>
      <c r="N997" s="389"/>
      <c r="O997" s="455" t="e">
        <f>(A997*B997*W997)+(B997*'Calculateur de trading'!H997)</f>
        <v>#DIV/0!</v>
      </c>
      <c r="P997" s="274" t="e">
        <f>O997/'Déscriptions des trades'!CK997</f>
        <v>#DIV/0!</v>
      </c>
      <c r="Q997" s="456" t="e">
        <f>'Déscriptions des trades'!CK997-O997</f>
        <v>#DIV/0!</v>
      </c>
      <c r="R997" s="466" t="e">
        <f t="shared" si="388"/>
        <v>#DIV/0!</v>
      </c>
      <c r="S997" s="389"/>
      <c r="T997" s="12"/>
      <c r="U997" s="25"/>
      <c r="V997" s="15"/>
      <c r="W997" s="490">
        <f t="shared" si="392"/>
        <v>0</v>
      </c>
      <c r="X997" s="21" t="e">
        <f>W997*U997/'Déscriptions des trades'!CK997*'Déscriptions des trades'!B997</f>
        <v>#DIV/0!</v>
      </c>
      <c r="Y997" s="459"/>
      <c r="Z997" s="389"/>
      <c r="AA997" s="23">
        <f t="shared" si="389"/>
        <v>0.1</v>
      </c>
      <c r="AB997" s="17" t="e">
        <f>(AA997*'Déscriptions des trades'!U997*'Déscriptions des trades'!B997/'Déscriptions des trades'!CK997)*'Déscriptions des trades'!W997</f>
        <v>#DIV/0!</v>
      </c>
      <c r="AC997" s="265" t="e">
        <f>AB997*'Déscriptions des trades'!CK997</f>
        <v>#DIV/0!</v>
      </c>
      <c r="AD997" s="266" t="e">
        <f>'Déscriptions des trades'!CK997-AC997</f>
        <v>#DIV/0!</v>
      </c>
      <c r="AE997" s="389"/>
      <c r="AF997" s="399">
        <v>993</v>
      </c>
      <c r="AG997" s="389"/>
      <c r="AH997" s="20"/>
      <c r="AI997" s="303"/>
      <c r="AJ997" s="307"/>
      <c r="AK997" s="161"/>
      <c r="AL997" s="305"/>
      <c r="AM997" s="305"/>
      <c r="AN997" s="162"/>
      <c r="AO997" s="439"/>
      <c r="AP997" s="162"/>
      <c r="AQ997" s="113"/>
      <c r="AR997" s="113"/>
      <c r="AS997" s="384"/>
      <c r="AT997" s="306"/>
      <c r="AU997" s="306"/>
      <c r="AV997" s="160"/>
      <c r="AW997" s="158"/>
      <c r="AX997" s="385"/>
      <c r="AY997" s="453"/>
      <c r="AZ997" s="165"/>
      <c r="BA997" s="301"/>
      <c r="BB997" s="165"/>
      <c r="BC997" s="301"/>
      <c r="BD997" s="165"/>
      <c r="BE997" s="302"/>
      <c r="BF997" s="302"/>
      <c r="BG997" s="165"/>
      <c r="BH997" s="303"/>
      <c r="BI997" s="165"/>
      <c r="BJ997" s="304"/>
      <c r="BK997" s="394"/>
      <c r="BL997" s="302"/>
      <c r="BM997" s="302"/>
      <c r="BN997" s="394"/>
      <c r="BO997" s="302"/>
      <c r="BP997" s="13"/>
      <c r="BQ997" s="302"/>
      <c r="BR997" s="13"/>
      <c r="BS997" s="302"/>
      <c r="BT997" s="13"/>
      <c r="BU997" s="302"/>
      <c r="BV997" s="386"/>
      <c r="BW997" s="303"/>
      <c r="BX997" s="303"/>
      <c r="BY997" s="302"/>
      <c r="BZ997" s="302"/>
      <c r="CA997" s="387"/>
      <c r="CB997" s="395"/>
      <c r="CC997" s="12"/>
      <c r="CD997" s="304"/>
      <c r="CE997" s="14"/>
      <c r="CF997" s="395"/>
      <c r="CG997" s="397"/>
      <c r="CH997" s="300">
        <f t="shared" si="393"/>
        <v>0</v>
      </c>
      <c r="CI997" s="26"/>
      <c r="CJ997" s="17">
        <f t="shared" si="390"/>
        <v>0</v>
      </c>
      <c r="CK997" s="18">
        <f t="shared" si="401"/>
        <v>12.89</v>
      </c>
      <c r="CM997" s="164"/>
      <c r="CN997" s="302"/>
      <c r="CO997" s="13">
        <f t="shared" si="394"/>
        <v>0</v>
      </c>
      <c r="CP997" s="302"/>
      <c r="CQ997" s="13">
        <f t="shared" si="395"/>
        <v>0</v>
      </c>
      <c r="CR997" s="302"/>
      <c r="CS997" s="13">
        <f t="shared" si="396"/>
        <v>0</v>
      </c>
      <c r="CT997" s="302"/>
      <c r="CU997" s="13">
        <f t="shared" si="391"/>
        <v>0</v>
      </c>
      <c r="CV997" s="302"/>
      <c r="CW997" s="13">
        <f t="shared" si="397"/>
        <v>0</v>
      </c>
      <c r="CX997" s="13">
        <f t="shared" si="398"/>
        <v>0</v>
      </c>
      <c r="CY997" s="251">
        <f t="shared" si="399"/>
        <v>0</v>
      </c>
      <c r="CZ997" s="13" t="s">
        <v>29</v>
      </c>
      <c r="DA997" s="13">
        <v>50</v>
      </c>
      <c r="DB997" s="22">
        <f t="shared" si="400"/>
        <v>0</v>
      </c>
      <c r="DD997" s="24"/>
      <c r="DF997" s="163"/>
      <c r="DH997" s="24"/>
      <c r="DI997" s="447"/>
      <c r="DJ997" s="163"/>
    </row>
    <row r="998" spans="1:114" s="7" customFormat="1">
      <c r="A998" s="277">
        <f t="shared" si="384"/>
        <v>50</v>
      </c>
      <c r="B998" s="21" t="e">
        <f>'Calculateur de trading'!I998/C998/W998</f>
        <v>#DIV/0!</v>
      </c>
      <c r="C998" s="278">
        <f t="shared" si="385"/>
        <v>10</v>
      </c>
      <c r="D998" s="278"/>
      <c r="E998" s="273">
        <f t="shared" si="386"/>
        <v>100</v>
      </c>
      <c r="F998" s="271">
        <f t="shared" si="378"/>
        <v>2</v>
      </c>
      <c r="G998" s="271" t="e">
        <f t="shared" si="379"/>
        <v>#DIV/0!</v>
      </c>
      <c r="H998" s="272">
        <f t="shared" si="380"/>
        <v>20</v>
      </c>
      <c r="I998" s="270"/>
      <c r="J998" s="273">
        <f t="shared" si="387"/>
        <v>200</v>
      </c>
      <c r="K998" s="271">
        <f t="shared" si="381"/>
        <v>4</v>
      </c>
      <c r="L998" s="271" t="e">
        <f t="shared" si="382"/>
        <v>#DIV/0!</v>
      </c>
      <c r="M998" s="272">
        <f t="shared" si="383"/>
        <v>40</v>
      </c>
      <c r="N998" s="389"/>
      <c r="O998" s="455" t="e">
        <f>(A998*B998*W998)+(B998*'Calculateur de trading'!H998)</f>
        <v>#DIV/0!</v>
      </c>
      <c r="P998" s="274" t="e">
        <f>O998/'Déscriptions des trades'!CK998</f>
        <v>#DIV/0!</v>
      </c>
      <c r="Q998" s="456" t="e">
        <f>'Déscriptions des trades'!CK998-O998</f>
        <v>#DIV/0!</v>
      </c>
      <c r="R998" s="466" t="e">
        <f t="shared" si="388"/>
        <v>#DIV/0!</v>
      </c>
      <c r="S998" s="389"/>
      <c r="T998" s="12"/>
      <c r="U998" s="25"/>
      <c r="V998" s="15"/>
      <c r="W998" s="490">
        <f t="shared" si="392"/>
        <v>0</v>
      </c>
      <c r="X998" s="21" t="e">
        <f>W998*U998/'Déscriptions des trades'!CK998*'Déscriptions des trades'!B998</f>
        <v>#DIV/0!</v>
      </c>
      <c r="Y998" s="459"/>
      <c r="Z998" s="389"/>
      <c r="AA998" s="23">
        <f t="shared" si="389"/>
        <v>0.1</v>
      </c>
      <c r="AB998" s="17" t="e">
        <f>(AA998*'Déscriptions des trades'!U998*'Déscriptions des trades'!B998/'Déscriptions des trades'!CK998)*'Déscriptions des trades'!W998</f>
        <v>#DIV/0!</v>
      </c>
      <c r="AC998" s="265" t="e">
        <f>AB998*'Déscriptions des trades'!CK998</f>
        <v>#DIV/0!</v>
      </c>
      <c r="AD998" s="266" t="e">
        <f>'Déscriptions des trades'!CK998-AC998</f>
        <v>#DIV/0!</v>
      </c>
      <c r="AE998" s="389"/>
      <c r="AF998" s="399">
        <v>994</v>
      </c>
      <c r="AG998" s="389"/>
      <c r="AH998" s="20"/>
      <c r="AI998" s="303"/>
      <c r="AJ998" s="307"/>
      <c r="AK998" s="161"/>
      <c r="AL998" s="305"/>
      <c r="AM998" s="305"/>
      <c r="AN998" s="162"/>
      <c r="AO998" s="439"/>
      <c r="AP998" s="162"/>
      <c r="AQ998" s="113"/>
      <c r="AR998" s="113"/>
      <c r="AS998" s="384"/>
      <c r="AT998" s="306"/>
      <c r="AU998" s="306"/>
      <c r="AV998" s="160"/>
      <c r="AW998" s="158"/>
      <c r="AX998" s="385"/>
      <c r="AY998" s="453"/>
      <c r="AZ998" s="165"/>
      <c r="BA998" s="301"/>
      <c r="BB998" s="165"/>
      <c r="BC998" s="301"/>
      <c r="BD998" s="165"/>
      <c r="BE998" s="302"/>
      <c r="BF998" s="302"/>
      <c r="BG998" s="165"/>
      <c r="BH998" s="303"/>
      <c r="BI998" s="165"/>
      <c r="BJ998" s="304"/>
      <c r="BK998" s="394"/>
      <c r="BL998" s="302"/>
      <c r="BM998" s="302"/>
      <c r="BN998" s="394"/>
      <c r="BO998" s="302"/>
      <c r="BP998" s="13"/>
      <c r="BQ998" s="302"/>
      <c r="BR998" s="13"/>
      <c r="BS998" s="302"/>
      <c r="BT998" s="13"/>
      <c r="BU998" s="302"/>
      <c r="BV998" s="386"/>
      <c r="BW998" s="303"/>
      <c r="BX998" s="303"/>
      <c r="BY998" s="302"/>
      <c r="BZ998" s="302"/>
      <c r="CA998" s="387"/>
      <c r="CB998" s="395"/>
      <c r="CC998" s="12"/>
      <c r="CD998" s="304"/>
      <c r="CE998" s="14"/>
      <c r="CF998" s="395"/>
      <c r="CG998" s="397"/>
      <c r="CH998" s="300">
        <f t="shared" si="393"/>
        <v>0</v>
      </c>
      <c r="CI998" s="26"/>
      <c r="CJ998" s="17">
        <f t="shared" si="390"/>
        <v>0</v>
      </c>
      <c r="CK998" s="18">
        <f t="shared" si="401"/>
        <v>12.89</v>
      </c>
      <c r="CM998" s="164"/>
      <c r="CN998" s="302"/>
      <c r="CO998" s="13">
        <f t="shared" si="394"/>
        <v>0</v>
      </c>
      <c r="CP998" s="302"/>
      <c r="CQ998" s="13">
        <f t="shared" si="395"/>
        <v>0</v>
      </c>
      <c r="CR998" s="302"/>
      <c r="CS998" s="13">
        <f t="shared" si="396"/>
        <v>0</v>
      </c>
      <c r="CT998" s="302"/>
      <c r="CU998" s="13">
        <f t="shared" si="391"/>
        <v>0</v>
      </c>
      <c r="CV998" s="302"/>
      <c r="CW998" s="13">
        <f t="shared" si="397"/>
        <v>0</v>
      </c>
      <c r="CX998" s="13">
        <f t="shared" si="398"/>
        <v>0</v>
      </c>
      <c r="CY998" s="251">
        <f t="shared" si="399"/>
        <v>0</v>
      </c>
      <c r="CZ998" s="13" t="s">
        <v>29</v>
      </c>
      <c r="DA998" s="13">
        <v>50</v>
      </c>
      <c r="DB998" s="22">
        <f t="shared" si="400"/>
        <v>0</v>
      </c>
      <c r="DD998" s="24"/>
      <c r="DF998" s="163"/>
      <c r="DH998" s="24"/>
      <c r="DI998" s="447"/>
      <c r="DJ998" s="163"/>
    </row>
    <row r="999" spans="1:114" s="7" customFormat="1">
      <c r="A999" s="277">
        <f t="shared" si="384"/>
        <v>50</v>
      </c>
      <c r="B999" s="21" t="e">
        <f>'Calculateur de trading'!I999/C999/W999</f>
        <v>#DIV/0!</v>
      </c>
      <c r="C999" s="278">
        <f t="shared" si="385"/>
        <v>10</v>
      </c>
      <c r="D999" s="426"/>
      <c r="E999" s="273">
        <f t="shared" si="386"/>
        <v>100</v>
      </c>
      <c r="F999" s="271">
        <f t="shared" si="378"/>
        <v>2</v>
      </c>
      <c r="G999" s="271" t="e">
        <f t="shared" si="379"/>
        <v>#DIV/0!</v>
      </c>
      <c r="H999" s="272">
        <f t="shared" si="380"/>
        <v>20</v>
      </c>
      <c r="I999" s="270"/>
      <c r="J999" s="273">
        <f t="shared" si="387"/>
        <v>200</v>
      </c>
      <c r="K999" s="271">
        <f t="shared" si="381"/>
        <v>4</v>
      </c>
      <c r="L999" s="271" t="e">
        <f t="shared" si="382"/>
        <v>#DIV/0!</v>
      </c>
      <c r="M999" s="272">
        <f t="shared" si="383"/>
        <v>40</v>
      </c>
      <c r="N999" s="389"/>
      <c r="O999" s="455" t="e">
        <f>(A999*B999*W999)+(B999*'Calculateur de trading'!H999)</f>
        <v>#DIV/0!</v>
      </c>
      <c r="P999" s="274" t="e">
        <f>O999/'Déscriptions des trades'!CK999</f>
        <v>#DIV/0!</v>
      </c>
      <c r="Q999" s="456" t="e">
        <f>'Déscriptions des trades'!CK999-O999</f>
        <v>#DIV/0!</v>
      </c>
      <c r="R999" s="466" t="e">
        <f t="shared" si="388"/>
        <v>#DIV/0!</v>
      </c>
      <c r="S999" s="389"/>
      <c r="T999" s="12"/>
      <c r="U999" s="25"/>
      <c r="V999" s="15"/>
      <c r="W999" s="490">
        <f t="shared" si="392"/>
        <v>0</v>
      </c>
      <c r="X999" s="21" t="e">
        <f>W999*U999/'Déscriptions des trades'!CK999*'Déscriptions des trades'!B999</f>
        <v>#DIV/0!</v>
      </c>
      <c r="Y999" s="459"/>
      <c r="Z999" s="389"/>
      <c r="AA999" s="23">
        <f t="shared" si="389"/>
        <v>0.1</v>
      </c>
      <c r="AB999" s="17" t="e">
        <f>(AA999*'Déscriptions des trades'!U999*'Déscriptions des trades'!B999/'Déscriptions des trades'!CK999)*'Déscriptions des trades'!W999</f>
        <v>#DIV/0!</v>
      </c>
      <c r="AC999" s="265" t="e">
        <f>AB999*'Déscriptions des trades'!CK999</f>
        <v>#DIV/0!</v>
      </c>
      <c r="AD999" s="266" t="e">
        <f>'Déscriptions des trades'!CK999-AC999</f>
        <v>#DIV/0!</v>
      </c>
      <c r="AE999" s="389"/>
      <c r="AF999" s="399">
        <v>995</v>
      </c>
      <c r="AG999" s="389"/>
      <c r="AH999" s="20"/>
      <c r="AI999" s="303"/>
      <c r="AJ999" s="307"/>
      <c r="AK999" s="161"/>
      <c r="AL999" s="305"/>
      <c r="AM999" s="305"/>
      <c r="AN999" s="162"/>
      <c r="AO999" s="439"/>
      <c r="AP999" s="162"/>
      <c r="AQ999" s="113"/>
      <c r="AR999" s="113"/>
      <c r="AS999" s="384"/>
      <c r="AT999" s="306"/>
      <c r="AU999" s="306"/>
      <c r="AV999" s="160"/>
      <c r="AW999" s="158"/>
      <c r="AX999" s="385"/>
      <c r="AY999" s="453"/>
      <c r="AZ999" s="165"/>
      <c r="BA999" s="301"/>
      <c r="BB999" s="165"/>
      <c r="BC999" s="301"/>
      <c r="BD999" s="165"/>
      <c r="BE999" s="302"/>
      <c r="BF999" s="302"/>
      <c r="BG999" s="165"/>
      <c r="BH999" s="303"/>
      <c r="BI999" s="165"/>
      <c r="BJ999" s="304"/>
      <c r="BK999" s="394"/>
      <c r="BL999" s="302"/>
      <c r="BM999" s="302"/>
      <c r="BN999" s="394"/>
      <c r="BO999" s="302"/>
      <c r="BP999" s="13"/>
      <c r="BQ999" s="302"/>
      <c r="BR999" s="13"/>
      <c r="BS999" s="302"/>
      <c r="BT999" s="13"/>
      <c r="BU999" s="302"/>
      <c r="BV999" s="386"/>
      <c r="BW999" s="303"/>
      <c r="BX999" s="303"/>
      <c r="BY999" s="302"/>
      <c r="BZ999" s="302"/>
      <c r="CA999" s="387"/>
      <c r="CB999" s="395"/>
      <c r="CC999" s="12"/>
      <c r="CD999" s="304"/>
      <c r="CE999" s="14"/>
      <c r="CF999" s="395"/>
      <c r="CG999" s="397"/>
      <c r="CH999" s="300">
        <f t="shared" si="393"/>
        <v>0</v>
      </c>
      <c r="CI999" s="26"/>
      <c r="CJ999" s="17">
        <f t="shared" si="390"/>
        <v>0</v>
      </c>
      <c r="CK999" s="18">
        <f t="shared" si="401"/>
        <v>12.89</v>
      </c>
      <c r="CM999" s="164"/>
      <c r="CN999" s="302"/>
      <c r="CO999" s="13">
        <f t="shared" si="394"/>
        <v>0</v>
      </c>
      <c r="CP999" s="302"/>
      <c r="CQ999" s="13">
        <f t="shared" si="395"/>
        <v>0</v>
      </c>
      <c r="CR999" s="302"/>
      <c r="CS999" s="13">
        <f t="shared" si="396"/>
        <v>0</v>
      </c>
      <c r="CT999" s="302"/>
      <c r="CU999" s="13">
        <f t="shared" si="391"/>
        <v>0</v>
      </c>
      <c r="CV999" s="302"/>
      <c r="CW999" s="13">
        <f t="shared" si="397"/>
        <v>0</v>
      </c>
      <c r="CX999" s="13">
        <f t="shared" si="398"/>
        <v>0</v>
      </c>
      <c r="CY999" s="251">
        <f t="shared" si="399"/>
        <v>0</v>
      </c>
      <c r="CZ999" s="13" t="s">
        <v>29</v>
      </c>
      <c r="DA999" s="13">
        <v>50</v>
      </c>
      <c r="DB999" s="22">
        <f t="shared" si="400"/>
        <v>0</v>
      </c>
      <c r="DD999" s="24"/>
      <c r="DF999" s="163"/>
      <c r="DH999" s="24"/>
      <c r="DI999" s="447"/>
      <c r="DJ999" s="163"/>
    </row>
    <row r="1000" spans="1:114" s="7" customFormat="1">
      <c r="A1000" s="277">
        <f t="shared" si="384"/>
        <v>50</v>
      </c>
      <c r="B1000" s="21" t="e">
        <f>'Calculateur de trading'!I1000/C1000/W1000</f>
        <v>#DIV/0!</v>
      </c>
      <c r="C1000" s="278">
        <f t="shared" si="385"/>
        <v>10</v>
      </c>
      <c r="D1000" s="426"/>
      <c r="E1000" s="273">
        <f t="shared" si="386"/>
        <v>100</v>
      </c>
      <c r="F1000" s="271">
        <f t="shared" si="378"/>
        <v>2</v>
      </c>
      <c r="G1000" s="271" t="e">
        <f t="shared" si="379"/>
        <v>#DIV/0!</v>
      </c>
      <c r="H1000" s="272">
        <f t="shared" si="380"/>
        <v>20</v>
      </c>
      <c r="I1000" s="270"/>
      <c r="J1000" s="273">
        <f t="shared" si="387"/>
        <v>200</v>
      </c>
      <c r="K1000" s="271">
        <f t="shared" si="381"/>
        <v>4</v>
      </c>
      <c r="L1000" s="271" t="e">
        <f t="shared" si="382"/>
        <v>#DIV/0!</v>
      </c>
      <c r="M1000" s="272">
        <f t="shared" si="383"/>
        <v>40</v>
      </c>
      <c r="N1000" s="389"/>
      <c r="O1000" s="455" t="e">
        <f>(A1000*B1000*W1000)+(B1000*'Calculateur de trading'!H1000)</f>
        <v>#DIV/0!</v>
      </c>
      <c r="P1000" s="274" t="e">
        <f>O1000/'Déscriptions des trades'!CK1000</f>
        <v>#DIV/0!</v>
      </c>
      <c r="Q1000" s="456" t="e">
        <f>'Déscriptions des trades'!CK1000-O1000</f>
        <v>#DIV/0!</v>
      </c>
      <c r="R1000" s="466" t="e">
        <f t="shared" si="388"/>
        <v>#DIV/0!</v>
      </c>
      <c r="S1000" s="389"/>
      <c r="T1000" s="12"/>
      <c r="U1000" s="25"/>
      <c r="V1000" s="15"/>
      <c r="W1000" s="490">
        <f t="shared" si="392"/>
        <v>0</v>
      </c>
      <c r="X1000" s="21" t="e">
        <f>W1000*U1000/'Déscriptions des trades'!CK1000*'Déscriptions des trades'!B1000</f>
        <v>#DIV/0!</v>
      </c>
      <c r="Y1000" s="459"/>
      <c r="Z1000" s="389"/>
      <c r="AA1000" s="23">
        <f t="shared" si="389"/>
        <v>0.1</v>
      </c>
      <c r="AB1000" s="17" t="e">
        <f>(AA1000*'Déscriptions des trades'!U1000*'Déscriptions des trades'!B1000/'Déscriptions des trades'!CK1000)*'Déscriptions des trades'!W1000</f>
        <v>#DIV/0!</v>
      </c>
      <c r="AC1000" s="265" t="e">
        <f>AB1000*'Déscriptions des trades'!CK1000</f>
        <v>#DIV/0!</v>
      </c>
      <c r="AD1000" s="266" t="e">
        <f>'Déscriptions des trades'!CK1000-AC1000</f>
        <v>#DIV/0!</v>
      </c>
      <c r="AE1000" s="389"/>
      <c r="AF1000" s="399">
        <v>996</v>
      </c>
      <c r="AG1000" s="389"/>
      <c r="AH1000" s="20"/>
      <c r="AI1000" s="303"/>
      <c r="AJ1000" s="307"/>
      <c r="AK1000" s="161"/>
      <c r="AL1000" s="305"/>
      <c r="AM1000" s="305"/>
      <c r="AN1000" s="162"/>
      <c r="AO1000" s="439"/>
      <c r="AP1000" s="162"/>
      <c r="AQ1000" s="113"/>
      <c r="AR1000" s="113"/>
      <c r="AS1000" s="384"/>
      <c r="AT1000" s="306"/>
      <c r="AU1000" s="306"/>
      <c r="AV1000" s="160"/>
      <c r="AW1000" s="158"/>
      <c r="AX1000" s="385"/>
      <c r="AY1000" s="453"/>
      <c r="AZ1000" s="165"/>
      <c r="BA1000" s="301"/>
      <c r="BB1000" s="165"/>
      <c r="BC1000" s="301"/>
      <c r="BD1000" s="165"/>
      <c r="BE1000" s="302"/>
      <c r="BF1000" s="302"/>
      <c r="BG1000" s="165"/>
      <c r="BH1000" s="303"/>
      <c r="BI1000" s="165"/>
      <c r="BJ1000" s="304"/>
      <c r="BK1000" s="394"/>
      <c r="BL1000" s="302"/>
      <c r="BM1000" s="302"/>
      <c r="BN1000" s="394"/>
      <c r="BO1000" s="302"/>
      <c r="BP1000" s="13"/>
      <c r="BQ1000" s="302"/>
      <c r="BR1000" s="13"/>
      <c r="BS1000" s="302"/>
      <c r="BT1000" s="13"/>
      <c r="BU1000" s="302"/>
      <c r="BV1000" s="386"/>
      <c r="BW1000" s="303"/>
      <c r="BX1000" s="303"/>
      <c r="BY1000" s="302"/>
      <c r="BZ1000" s="302"/>
      <c r="CA1000" s="387"/>
      <c r="CB1000" s="395"/>
      <c r="CC1000" s="12"/>
      <c r="CD1000" s="304"/>
      <c r="CE1000" s="14"/>
      <c r="CF1000" s="395"/>
      <c r="CG1000" s="397"/>
      <c r="CH1000" s="300">
        <f t="shared" si="393"/>
        <v>0</v>
      </c>
      <c r="CI1000" s="26"/>
      <c r="CJ1000" s="17">
        <f t="shared" si="390"/>
        <v>0</v>
      </c>
      <c r="CK1000" s="18">
        <f t="shared" si="401"/>
        <v>12.89</v>
      </c>
      <c r="CM1000" s="164"/>
      <c r="CN1000" s="302"/>
      <c r="CO1000" s="13">
        <f t="shared" si="394"/>
        <v>0</v>
      </c>
      <c r="CP1000" s="302"/>
      <c r="CQ1000" s="13">
        <f t="shared" si="395"/>
        <v>0</v>
      </c>
      <c r="CR1000" s="302"/>
      <c r="CS1000" s="13">
        <f t="shared" si="396"/>
        <v>0</v>
      </c>
      <c r="CT1000" s="302"/>
      <c r="CU1000" s="13">
        <f t="shared" si="391"/>
        <v>0</v>
      </c>
      <c r="CV1000" s="302"/>
      <c r="CW1000" s="13">
        <f t="shared" si="397"/>
        <v>0</v>
      </c>
      <c r="CX1000" s="13">
        <f t="shared" si="398"/>
        <v>0</v>
      </c>
      <c r="CY1000" s="251">
        <f t="shared" si="399"/>
        <v>0</v>
      </c>
      <c r="CZ1000" s="13" t="s">
        <v>29</v>
      </c>
      <c r="DA1000" s="13">
        <v>50</v>
      </c>
      <c r="DB1000" s="22">
        <f t="shared" si="400"/>
        <v>0</v>
      </c>
      <c r="DD1000" s="24"/>
      <c r="DF1000" s="163"/>
      <c r="DH1000" s="24"/>
      <c r="DI1000" s="447"/>
      <c r="DJ1000" s="163"/>
    </row>
    <row r="1001" spans="1:114" s="7" customFormat="1">
      <c r="A1001" s="277">
        <f t="shared" si="384"/>
        <v>50</v>
      </c>
      <c r="B1001" s="21" t="e">
        <f>'Calculateur de trading'!I1001/C1001/W1001</f>
        <v>#DIV/0!</v>
      </c>
      <c r="C1001" s="278">
        <f t="shared" si="385"/>
        <v>10</v>
      </c>
      <c r="D1001" s="278"/>
      <c r="E1001" s="273">
        <f t="shared" si="386"/>
        <v>100</v>
      </c>
      <c r="F1001" s="271">
        <f t="shared" si="378"/>
        <v>2</v>
      </c>
      <c r="G1001" s="271" t="e">
        <f t="shared" si="379"/>
        <v>#DIV/0!</v>
      </c>
      <c r="H1001" s="272">
        <f t="shared" si="380"/>
        <v>20</v>
      </c>
      <c r="I1001" s="270"/>
      <c r="J1001" s="273">
        <f t="shared" si="387"/>
        <v>200</v>
      </c>
      <c r="K1001" s="271">
        <f t="shared" si="381"/>
        <v>4</v>
      </c>
      <c r="L1001" s="271" t="e">
        <f t="shared" si="382"/>
        <v>#DIV/0!</v>
      </c>
      <c r="M1001" s="272">
        <f t="shared" si="383"/>
        <v>40</v>
      </c>
      <c r="N1001" s="389"/>
      <c r="O1001" s="455" t="e">
        <f>(A1001*B1001*W1001)+(B1001*'Calculateur de trading'!H1001)</f>
        <v>#DIV/0!</v>
      </c>
      <c r="P1001" s="274" t="e">
        <f>O1001/'Déscriptions des trades'!CK1001</f>
        <v>#DIV/0!</v>
      </c>
      <c r="Q1001" s="456" t="e">
        <f>'Déscriptions des trades'!CK1001-O1001</f>
        <v>#DIV/0!</v>
      </c>
      <c r="R1001" s="466" t="e">
        <f t="shared" si="388"/>
        <v>#DIV/0!</v>
      </c>
      <c r="S1001" s="389"/>
      <c r="T1001" s="12"/>
      <c r="U1001" s="25"/>
      <c r="V1001" s="15"/>
      <c r="W1001" s="490">
        <f t="shared" si="392"/>
        <v>0</v>
      </c>
      <c r="X1001" s="21" t="e">
        <f>W1001*U1001/'Déscriptions des trades'!CK1001*'Déscriptions des trades'!B1001</f>
        <v>#DIV/0!</v>
      </c>
      <c r="Y1001" s="459"/>
      <c r="Z1001" s="389"/>
      <c r="AA1001" s="23">
        <f t="shared" si="389"/>
        <v>0.1</v>
      </c>
      <c r="AB1001" s="17" t="e">
        <f>(AA1001*'Déscriptions des trades'!U1001*'Déscriptions des trades'!B1001/'Déscriptions des trades'!CK1001)*'Déscriptions des trades'!W1001</f>
        <v>#DIV/0!</v>
      </c>
      <c r="AC1001" s="265" t="e">
        <f>AB1001*'Déscriptions des trades'!CK1001</f>
        <v>#DIV/0!</v>
      </c>
      <c r="AD1001" s="266" t="e">
        <f>'Déscriptions des trades'!CK1001-AC1001</f>
        <v>#DIV/0!</v>
      </c>
      <c r="AE1001" s="389"/>
      <c r="AF1001" s="399">
        <v>997</v>
      </c>
      <c r="AG1001" s="389"/>
      <c r="AH1001" s="20"/>
      <c r="AI1001" s="303"/>
      <c r="AJ1001" s="307"/>
      <c r="AK1001" s="161"/>
      <c r="AL1001" s="305"/>
      <c r="AM1001" s="305"/>
      <c r="AN1001" s="162"/>
      <c r="AO1001" s="439"/>
      <c r="AP1001" s="162"/>
      <c r="AQ1001" s="113"/>
      <c r="AR1001" s="113"/>
      <c r="AS1001" s="384"/>
      <c r="AT1001" s="306"/>
      <c r="AU1001" s="306"/>
      <c r="AV1001" s="160"/>
      <c r="AW1001" s="158"/>
      <c r="AX1001" s="385"/>
      <c r="AY1001" s="453"/>
      <c r="AZ1001" s="165"/>
      <c r="BA1001" s="301"/>
      <c r="BB1001" s="165"/>
      <c r="BC1001" s="301"/>
      <c r="BD1001" s="165"/>
      <c r="BE1001" s="302"/>
      <c r="BF1001" s="302"/>
      <c r="BG1001" s="165"/>
      <c r="BH1001" s="303"/>
      <c r="BI1001" s="165"/>
      <c r="BJ1001" s="304"/>
      <c r="BK1001" s="394"/>
      <c r="BL1001" s="302"/>
      <c r="BM1001" s="302"/>
      <c r="BN1001" s="394"/>
      <c r="BO1001" s="302"/>
      <c r="BP1001" s="13"/>
      <c r="BQ1001" s="302"/>
      <c r="BR1001" s="13"/>
      <c r="BS1001" s="302"/>
      <c r="BT1001" s="13"/>
      <c r="BU1001" s="302"/>
      <c r="BV1001" s="386"/>
      <c r="BW1001" s="303"/>
      <c r="BX1001" s="303"/>
      <c r="BY1001" s="302"/>
      <c r="BZ1001" s="302"/>
      <c r="CA1001" s="387"/>
      <c r="CB1001" s="395"/>
      <c r="CC1001" s="12"/>
      <c r="CD1001" s="304"/>
      <c r="CE1001" s="14"/>
      <c r="CF1001" s="395"/>
      <c r="CG1001" s="397"/>
      <c r="CH1001" s="300">
        <f t="shared" si="393"/>
        <v>0</v>
      </c>
      <c r="CI1001" s="26"/>
      <c r="CJ1001" s="17">
        <f t="shared" si="390"/>
        <v>0</v>
      </c>
      <c r="CK1001" s="18">
        <f t="shared" si="401"/>
        <v>12.89</v>
      </c>
      <c r="CM1001" s="164"/>
      <c r="CN1001" s="302"/>
      <c r="CO1001" s="13">
        <f t="shared" si="394"/>
        <v>0</v>
      </c>
      <c r="CP1001" s="302"/>
      <c r="CQ1001" s="13">
        <f t="shared" si="395"/>
        <v>0</v>
      </c>
      <c r="CR1001" s="302"/>
      <c r="CS1001" s="13">
        <f t="shared" si="396"/>
        <v>0</v>
      </c>
      <c r="CT1001" s="302"/>
      <c r="CU1001" s="13">
        <f t="shared" si="391"/>
        <v>0</v>
      </c>
      <c r="CV1001" s="302"/>
      <c r="CW1001" s="13">
        <f t="shared" si="397"/>
        <v>0</v>
      </c>
      <c r="CX1001" s="13">
        <f t="shared" si="398"/>
        <v>0</v>
      </c>
      <c r="CY1001" s="251">
        <f t="shared" si="399"/>
        <v>0</v>
      </c>
      <c r="CZ1001" s="13" t="s">
        <v>29</v>
      </c>
      <c r="DA1001" s="13">
        <v>50</v>
      </c>
      <c r="DB1001" s="22">
        <f t="shared" si="400"/>
        <v>0</v>
      </c>
      <c r="DD1001" s="24"/>
      <c r="DF1001" s="163"/>
      <c r="DH1001" s="24"/>
      <c r="DI1001" s="447"/>
      <c r="DJ1001" s="163"/>
    </row>
    <row r="1002" spans="1:114" s="7" customFormat="1">
      <c r="A1002" s="277">
        <f t="shared" si="384"/>
        <v>50</v>
      </c>
      <c r="B1002" s="21" t="e">
        <f>'Calculateur de trading'!I1002/C1002/W1002</f>
        <v>#DIV/0!</v>
      </c>
      <c r="C1002" s="278">
        <f t="shared" si="385"/>
        <v>10</v>
      </c>
      <c r="D1002" s="426"/>
      <c r="E1002" s="273">
        <f t="shared" si="386"/>
        <v>100</v>
      </c>
      <c r="F1002" s="271">
        <f t="shared" si="378"/>
        <v>2</v>
      </c>
      <c r="G1002" s="271" t="e">
        <f t="shared" si="379"/>
        <v>#DIV/0!</v>
      </c>
      <c r="H1002" s="272">
        <f t="shared" si="380"/>
        <v>20</v>
      </c>
      <c r="I1002" s="270"/>
      <c r="J1002" s="273">
        <f t="shared" si="387"/>
        <v>200</v>
      </c>
      <c r="K1002" s="271">
        <f t="shared" si="381"/>
        <v>4</v>
      </c>
      <c r="L1002" s="271" t="e">
        <f t="shared" si="382"/>
        <v>#DIV/0!</v>
      </c>
      <c r="M1002" s="272">
        <f t="shared" si="383"/>
        <v>40</v>
      </c>
      <c r="N1002" s="389"/>
      <c r="O1002" s="455" t="e">
        <f>(A1002*B1002*W1002)+(B1002*'Calculateur de trading'!H1002)</f>
        <v>#DIV/0!</v>
      </c>
      <c r="P1002" s="274" t="e">
        <f>O1002/'Déscriptions des trades'!CK1002</f>
        <v>#DIV/0!</v>
      </c>
      <c r="Q1002" s="456" t="e">
        <f>'Déscriptions des trades'!CK1002-O1002</f>
        <v>#DIV/0!</v>
      </c>
      <c r="R1002" s="466" t="e">
        <f t="shared" si="388"/>
        <v>#DIV/0!</v>
      </c>
      <c r="S1002" s="389"/>
      <c r="T1002" s="12"/>
      <c r="U1002" s="25"/>
      <c r="V1002" s="15"/>
      <c r="W1002" s="490">
        <f t="shared" si="392"/>
        <v>0</v>
      </c>
      <c r="X1002" s="21" t="e">
        <f>W1002*U1002/'Déscriptions des trades'!CK1002*'Déscriptions des trades'!B1002</f>
        <v>#DIV/0!</v>
      </c>
      <c r="Y1002" s="459"/>
      <c r="Z1002" s="389"/>
      <c r="AA1002" s="23">
        <f t="shared" si="389"/>
        <v>0.1</v>
      </c>
      <c r="AB1002" s="17" t="e">
        <f>(AA1002*'Déscriptions des trades'!U1002*'Déscriptions des trades'!B1002/'Déscriptions des trades'!CK1002)*'Déscriptions des trades'!W1002</f>
        <v>#DIV/0!</v>
      </c>
      <c r="AC1002" s="265" t="e">
        <f>AB1002*'Déscriptions des trades'!CK1002</f>
        <v>#DIV/0!</v>
      </c>
      <c r="AD1002" s="266" t="e">
        <f>'Déscriptions des trades'!CK1002-AC1002</f>
        <v>#DIV/0!</v>
      </c>
      <c r="AE1002" s="389"/>
      <c r="AF1002" s="399">
        <v>998</v>
      </c>
      <c r="AG1002" s="389"/>
      <c r="AH1002" s="20"/>
      <c r="AI1002" s="303"/>
      <c r="AJ1002" s="307"/>
      <c r="AK1002" s="161"/>
      <c r="AL1002" s="305"/>
      <c r="AM1002" s="305"/>
      <c r="AN1002" s="162"/>
      <c r="AO1002" s="439"/>
      <c r="AP1002" s="162"/>
      <c r="AQ1002" s="113"/>
      <c r="AR1002" s="113"/>
      <c r="AS1002" s="384"/>
      <c r="AT1002" s="306"/>
      <c r="AU1002" s="306"/>
      <c r="AV1002" s="160"/>
      <c r="AW1002" s="158"/>
      <c r="AX1002" s="385"/>
      <c r="AY1002" s="453"/>
      <c r="AZ1002" s="165"/>
      <c r="BA1002" s="301"/>
      <c r="BB1002" s="165"/>
      <c r="BC1002" s="301"/>
      <c r="BD1002" s="165"/>
      <c r="BE1002" s="302"/>
      <c r="BF1002" s="302"/>
      <c r="BG1002" s="165"/>
      <c r="BH1002" s="303"/>
      <c r="BI1002" s="165"/>
      <c r="BJ1002" s="304"/>
      <c r="BK1002" s="394"/>
      <c r="BL1002" s="302"/>
      <c r="BM1002" s="302"/>
      <c r="BN1002" s="394"/>
      <c r="BO1002" s="302"/>
      <c r="BP1002" s="13"/>
      <c r="BQ1002" s="302"/>
      <c r="BR1002" s="13"/>
      <c r="BS1002" s="302"/>
      <c r="BT1002" s="13"/>
      <c r="BU1002" s="302"/>
      <c r="BV1002" s="386"/>
      <c r="BW1002" s="303"/>
      <c r="BX1002" s="303"/>
      <c r="BY1002" s="302"/>
      <c r="BZ1002" s="302"/>
      <c r="CA1002" s="387"/>
      <c r="CB1002" s="395"/>
      <c r="CC1002" s="12"/>
      <c r="CD1002" s="304"/>
      <c r="CE1002" s="14"/>
      <c r="CF1002" s="395"/>
      <c r="CG1002" s="397"/>
      <c r="CH1002" s="300">
        <f t="shared" si="393"/>
        <v>0</v>
      </c>
      <c r="CI1002" s="26"/>
      <c r="CJ1002" s="17">
        <f t="shared" si="390"/>
        <v>0</v>
      </c>
      <c r="CK1002" s="18">
        <f t="shared" si="401"/>
        <v>12.89</v>
      </c>
      <c r="CM1002" s="164"/>
      <c r="CN1002" s="302"/>
      <c r="CO1002" s="13">
        <f t="shared" si="394"/>
        <v>0</v>
      </c>
      <c r="CP1002" s="302"/>
      <c r="CQ1002" s="13">
        <f t="shared" si="395"/>
        <v>0</v>
      </c>
      <c r="CR1002" s="302"/>
      <c r="CS1002" s="13">
        <f t="shared" si="396"/>
        <v>0</v>
      </c>
      <c r="CT1002" s="302"/>
      <c r="CU1002" s="13">
        <f t="shared" si="391"/>
        <v>0</v>
      </c>
      <c r="CV1002" s="302"/>
      <c r="CW1002" s="13">
        <f t="shared" si="397"/>
        <v>0</v>
      </c>
      <c r="CX1002" s="13">
        <f t="shared" si="398"/>
        <v>0</v>
      </c>
      <c r="CY1002" s="251">
        <f t="shared" si="399"/>
        <v>0</v>
      </c>
      <c r="CZ1002" s="13" t="s">
        <v>29</v>
      </c>
      <c r="DA1002" s="13">
        <v>50</v>
      </c>
      <c r="DB1002" s="22">
        <f t="shared" si="400"/>
        <v>0</v>
      </c>
      <c r="DD1002" s="24"/>
      <c r="DF1002" s="163"/>
      <c r="DH1002" s="24"/>
      <c r="DI1002" s="447"/>
      <c r="DJ1002" s="163"/>
    </row>
    <row r="1003" spans="1:114" s="7" customFormat="1">
      <c r="A1003" s="277">
        <f t="shared" si="384"/>
        <v>50</v>
      </c>
      <c r="B1003" s="21" t="e">
        <f>'Calculateur de trading'!I1003/C1003/W1003</f>
        <v>#DIV/0!</v>
      </c>
      <c r="C1003" s="278">
        <f t="shared" si="385"/>
        <v>10</v>
      </c>
      <c r="D1003" s="278"/>
      <c r="E1003" s="273">
        <f t="shared" si="386"/>
        <v>100</v>
      </c>
      <c r="F1003" s="271">
        <f t="shared" si="378"/>
        <v>2</v>
      </c>
      <c r="G1003" s="271" t="e">
        <f t="shared" si="379"/>
        <v>#DIV/0!</v>
      </c>
      <c r="H1003" s="272">
        <f t="shared" si="380"/>
        <v>20</v>
      </c>
      <c r="I1003" s="270"/>
      <c r="J1003" s="273">
        <f t="shared" si="387"/>
        <v>200</v>
      </c>
      <c r="K1003" s="271">
        <f t="shared" si="381"/>
        <v>4</v>
      </c>
      <c r="L1003" s="271" t="e">
        <f t="shared" si="382"/>
        <v>#DIV/0!</v>
      </c>
      <c r="M1003" s="272">
        <f t="shared" si="383"/>
        <v>40</v>
      </c>
      <c r="N1003" s="389"/>
      <c r="O1003" s="455" t="e">
        <f>(A1003*B1003*W1003)+(B1003*'Calculateur de trading'!H1003)</f>
        <v>#DIV/0!</v>
      </c>
      <c r="P1003" s="274" t="e">
        <f>O1003/'Déscriptions des trades'!CK1003</f>
        <v>#DIV/0!</v>
      </c>
      <c r="Q1003" s="456" t="e">
        <f>'Déscriptions des trades'!CK1003-O1003</f>
        <v>#DIV/0!</v>
      </c>
      <c r="R1003" s="466" t="e">
        <f t="shared" si="388"/>
        <v>#DIV/0!</v>
      </c>
      <c r="S1003" s="389"/>
      <c r="T1003" s="12"/>
      <c r="U1003" s="25"/>
      <c r="V1003" s="15"/>
      <c r="W1003" s="490">
        <f t="shared" si="392"/>
        <v>0</v>
      </c>
      <c r="X1003" s="21" t="e">
        <f>W1003*U1003/'Déscriptions des trades'!CK1003*'Déscriptions des trades'!B1003</f>
        <v>#DIV/0!</v>
      </c>
      <c r="Y1003" s="459"/>
      <c r="Z1003" s="389"/>
      <c r="AA1003" s="23">
        <f t="shared" si="389"/>
        <v>0.1</v>
      </c>
      <c r="AB1003" s="17" t="e">
        <f>(AA1003*'Déscriptions des trades'!U1003*'Déscriptions des trades'!B1003/'Déscriptions des trades'!CK1003)*'Déscriptions des trades'!W1003</f>
        <v>#DIV/0!</v>
      </c>
      <c r="AC1003" s="265" t="e">
        <f>AB1003*'Déscriptions des trades'!CK1003</f>
        <v>#DIV/0!</v>
      </c>
      <c r="AD1003" s="266" t="e">
        <f>'Déscriptions des trades'!CK1003-AC1003</f>
        <v>#DIV/0!</v>
      </c>
      <c r="AE1003" s="389"/>
      <c r="AF1003" s="399">
        <v>999</v>
      </c>
      <c r="AG1003" s="389"/>
      <c r="AH1003" s="20"/>
      <c r="AI1003" s="303"/>
      <c r="AJ1003" s="307"/>
      <c r="AK1003" s="161"/>
      <c r="AL1003" s="305"/>
      <c r="AM1003" s="305"/>
      <c r="AN1003" s="162"/>
      <c r="AO1003" s="439"/>
      <c r="AP1003" s="162"/>
      <c r="AQ1003" s="113"/>
      <c r="AR1003" s="113"/>
      <c r="AS1003" s="384"/>
      <c r="AT1003" s="306"/>
      <c r="AU1003" s="306"/>
      <c r="AV1003" s="160"/>
      <c r="AW1003" s="158"/>
      <c r="AX1003" s="385"/>
      <c r="AY1003" s="453"/>
      <c r="AZ1003" s="165"/>
      <c r="BA1003" s="301"/>
      <c r="BB1003" s="165"/>
      <c r="BC1003" s="301"/>
      <c r="BD1003" s="165"/>
      <c r="BE1003" s="302"/>
      <c r="BF1003" s="302"/>
      <c r="BG1003" s="165"/>
      <c r="BH1003" s="303"/>
      <c r="BI1003" s="165"/>
      <c r="BJ1003" s="304"/>
      <c r="BK1003" s="394"/>
      <c r="BL1003" s="302"/>
      <c r="BM1003" s="302"/>
      <c r="BN1003" s="394"/>
      <c r="BO1003" s="302"/>
      <c r="BP1003" s="13"/>
      <c r="BQ1003" s="302"/>
      <c r="BR1003" s="13"/>
      <c r="BS1003" s="302"/>
      <c r="BT1003" s="13"/>
      <c r="BU1003" s="302"/>
      <c r="BV1003" s="386"/>
      <c r="BW1003" s="303"/>
      <c r="BX1003" s="303"/>
      <c r="BY1003" s="302"/>
      <c r="BZ1003" s="302"/>
      <c r="CA1003" s="387"/>
      <c r="CB1003" s="395"/>
      <c r="CC1003" s="12"/>
      <c r="CD1003" s="304"/>
      <c r="CE1003" s="14"/>
      <c r="CF1003" s="395"/>
      <c r="CG1003" s="397"/>
      <c r="CH1003" s="300">
        <f t="shared" si="393"/>
        <v>0</v>
      </c>
      <c r="CI1003" s="26"/>
      <c r="CJ1003" s="17">
        <f t="shared" si="390"/>
        <v>0</v>
      </c>
      <c r="CK1003" s="18">
        <f t="shared" si="401"/>
        <v>12.89</v>
      </c>
      <c r="CM1003" s="164"/>
      <c r="CN1003" s="302"/>
      <c r="CO1003" s="13">
        <f t="shared" si="394"/>
        <v>0</v>
      </c>
      <c r="CP1003" s="302"/>
      <c r="CQ1003" s="13">
        <f t="shared" si="395"/>
        <v>0</v>
      </c>
      <c r="CR1003" s="302"/>
      <c r="CS1003" s="13">
        <f t="shared" si="396"/>
        <v>0</v>
      </c>
      <c r="CT1003" s="302"/>
      <c r="CU1003" s="13">
        <f t="shared" si="391"/>
        <v>0</v>
      </c>
      <c r="CV1003" s="302"/>
      <c r="CW1003" s="13">
        <f t="shared" si="397"/>
        <v>0</v>
      </c>
      <c r="CX1003" s="13">
        <f t="shared" si="398"/>
        <v>0</v>
      </c>
      <c r="CY1003" s="251">
        <f t="shared" si="399"/>
        <v>0</v>
      </c>
      <c r="CZ1003" s="13" t="s">
        <v>29</v>
      </c>
      <c r="DA1003" s="13">
        <v>50</v>
      </c>
      <c r="DB1003" s="22">
        <f t="shared" si="400"/>
        <v>0</v>
      </c>
      <c r="DD1003" s="24"/>
      <c r="DF1003" s="163"/>
      <c r="DH1003" s="24"/>
      <c r="DI1003" s="447"/>
      <c r="DJ1003" s="163"/>
    </row>
    <row r="1004" spans="1:114" s="7" customFormat="1">
      <c r="A1004" s="277">
        <f t="shared" si="384"/>
        <v>50</v>
      </c>
      <c r="B1004" s="21" t="e">
        <f>'Calculateur de trading'!I1004/C1004/W1004</f>
        <v>#DIV/0!</v>
      </c>
      <c r="C1004" s="278">
        <f t="shared" si="385"/>
        <v>10</v>
      </c>
      <c r="D1004" s="426"/>
      <c r="E1004" s="273">
        <f t="shared" si="386"/>
        <v>100</v>
      </c>
      <c r="F1004" s="271">
        <f t="shared" si="378"/>
        <v>2</v>
      </c>
      <c r="G1004" s="271" t="e">
        <f t="shared" si="379"/>
        <v>#DIV/0!</v>
      </c>
      <c r="H1004" s="272">
        <f t="shared" si="380"/>
        <v>20</v>
      </c>
      <c r="I1004" s="270"/>
      <c r="J1004" s="273">
        <f t="shared" si="387"/>
        <v>200</v>
      </c>
      <c r="K1004" s="271">
        <f t="shared" si="381"/>
        <v>4</v>
      </c>
      <c r="L1004" s="271" t="e">
        <f t="shared" si="382"/>
        <v>#DIV/0!</v>
      </c>
      <c r="M1004" s="272">
        <f t="shared" si="383"/>
        <v>40</v>
      </c>
      <c r="N1004" s="389"/>
      <c r="O1004" s="455" t="e">
        <f>(A1004*B1004*W1004)+(B1004*'Calculateur de trading'!H1004)</f>
        <v>#DIV/0!</v>
      </c>
      <c r="P1004" s="274" t="e">
        <f>O1004/'Déscriptions des trades'!CK1004</f>
        <v>#DIV/0!</v>
      </c>
      <c r="Q1004" s="456" t="e">
        <f>'Déscriptions des trades'!CK1004-O1004</f>
        <v>#DIV/0!</v>
      </c>
      <c r="R1004" s="466" t="e">
        <f t="shared" si="388"/>
        <v>#DIV/0!</v>
      </c>
      <c r="S1004" s="389"/>
      <c r="T1004" s="12"/>
      <c r="U1004" s="25"/>
      <c r="V1004" s="15"/>
      <c r="W1004" s="490">
        <f t="shared" si="392"/>
        <v>0</v>
      </c>
      <c r="X1004" s="21" t="e">
        <f>W1004*U1004/'Déscriptions des trades'!CK1004*'Déscriptions des trades'!B1004</f>
        <v>#DIV/0!</v>
      </c>
      <c r="Y1004" s="459"/>
      <c r="Z1004" s="389"/>
      <c r="AA1004" s="23">
        <f t="shared" si="389"/>
        <v>0.1</v>
      </c>
      <c r="AB1004" s="17" t="e">
        <f>(AA1004*'Déscriptions des trades'!U1004*'Déscriptions des trades'!B1004/'Déscriptions des trades'!CK1004)*'Déscriptions des trades'!W1004</f>
        <v>#DIV/0!</v>
      </c>
      <c r="AC1004" s="265" t="e">
        <f>AB1004*'Déscriptions des trades'!CK1004</f>
        <v>#DIV/0!</v>
      </c>
      <c r="AD1004" s="266" t="e">
        <f>'Déscriptions des trades'!CK1004-AC1004</f>
        <v>#DIV/0!</v>
      </c>
      <c r="AE1004" s="389"/>
      <c r="AF1004" s="399">
        <v>1000</v>
      </c>
      <c r="AG1004" s="389"/>
      <c r="AH1004" s="20"/>
      <c r="AI1004" s="303"/>
      <c r="AJ1004" s="307"/>
      <c r="AK1004" s="161"/>
      <c r="AL1004" s="305"/>
      <c r="AM1004" s="305"/>
      <c r="AN1004" s="162"/>
      <c r="AO1004" s="439"/>
      <c r="AP1004" s="162"/>
      <c r="AQ1004" s="113"/>
      <c r="AR1004" s="113"/>
      <c r="AS1004" s="384"/>
      <c r="AT1004" s="306"/>
      <c r="AU1004" s="306"/>
      <c r="AV1004" s="160"/>
      <c r="AW1004" s="158"/>
      <c r="AX1004" s="385"/>
      <c r="AY1004" s="453"/>
      <c r="AZ1004" s="165"/>
      <c r="BA1004" s="301"/>
      <c r="BB1004" s="165"/>
      <c r="BC1004" s="301"/>
      <c r="BD1004" s="165"/>
      <c r="BE1004" s="302"/>
      <c r="BF1004" s="302"/>
      <c r="BG1004" s="165"/>
      <c r="BH1004" s="303"/>
      <c r="BI1004" s="165"/>
      <c r="BJ1004" s="304"/>
      <c r="BK1004" s="394"/>
      <c r="BL1004" s="302"/>
      <c r="BM1004" s="302"/>
      <c r="BN1004" s="394"/>
      <c r="BO1004" s="302"/>
      <c r="BP1004" s="13"/>
      <c r="BQ1004" s="302"/>
      <c r="BR1004" s="13"/>
      <c r="BS1004" s="302"/>
      <c r="BT1004" s="13"/>
      <c r="BU1004" s="302"/>
      <c r="BV1004" s="386"/>
      <c r="BW1004" s="303"/>
      <c r="BX1004" s="303"/>
      <c r="BY1004" s="302"/>
      <c r="BZ1004" s="302"/>
      <c r="CA1004" s="387"/>
      <c r="CB1004" s="395"/>
      <c r="CC1004" s="12"/>
      <c r="CD1004" s="304"/>
      <c r="CE1004" s="14"/>
      <c r="CF1004" s="395"/>
      <c r="CG1004" s="397"/>
      <c r="CH1004" s="300">
        <f t="shared" si="393"/>
        <v>0</v>
      </c>
      <c r="CI1004" s="26"/>
      <c r="CJ1004" s="17">
        <f t="shared" si="390"/>
        <v>0</v>
      </c>
      <c r="CK1004" s="18">
        <f t="shared" si="401"/>
        <v>12.89</v>
      </c>
      <c r="CM1004" s="164"/>
      <c r="CN1004" s="302"/>
      <c r="CO1004" s="13">
        <f t="shared" si="394"/>
        <v>0</v>
      </c>
      <c r="CP1004" s="302"/>
      <c r="CQ1004" s="13">
        <f t="shared" si="395"/>
        <v>0</v>
      </c>
      <c r="CR1004" s="302"/>
      <c r="CS1004" s="13">
        <f t="shared" si="396"/>
        <v>0</v>
      </c>
      <c r="CT1004" s="302"/>
      <c r="CU1004" s="13">
        <f t="shared" si="391"/>
        <v>0</v>
      </c>
      <c r="CV1004" s="302"/>
      <c r="CW1004" s="13">
        <f t="shared" si="397"/>
        <v>0</v>
      </c>
      <c r="CX1004" s="13">
        <f t="shared" si="398"/>
        <v>0</v>
      </c>
      <c r="CY1004" s="251">
        <f t="shared" si="399"/>
        <v>0</v>
      </c>
      <c r="CZ1004" s="13" t="s">
        <v>29</v>
      </c>
      <c r="DA1004" s="13">
        <v>50</v>
      </c>
      <c r="DB1004" s="22">
        <f t="shared" si="400"/>
        <v>0</v>
      </c>
      <c r="DD1004" s="24"/>
      <c r="DF1004" s="163"/>
      <c r="DH1004" s="24"/>
      <c r="DI1004" s="447"/>
      <c r="DJ1004" s="163"/>
    </row>
    <row r="1005" spans="1:114" s="7" customFormat="1">
      <c r="A1005" s="277">
        <f t="shared" si="384"/>
        <v>50</v>
      </c>
      <c r="B1005" s="21" t="e">
        <f>'Calculateur de trading'!I1005/C1005/W1005</f>
        <v>#DIV/0!</v>
      </c>
      <c r="C1005" s="278">
        <f t="shared" si="385"/>
        <v>10</v>
      </c>
      <c r="D1005" s="278"/>
      <c r="E1005" s="273">
        <f t="shared" si="386"/>
        <v>100</v>
      </c>
      <c r="F1005" s="271">
        <f t="shared" si="378"/>
        <v>2</v>
      </c>
      <c r="G1005" s="271" t="e">
        <f t="shared" si="379"/>
        <v>#DIV/0!</v>
      </c>
      <c r="H1005" s="272">
        <f t="shared" si="380"/>
        <v>20</v>
      </c>
      <c r="I1005" s="270"/>
      <c r="J1005" s="273">
        <f t="shared" si="387"/>
        <v>200</v>
      </c>
      <c r="K1005" s="271">
        <f t="shared" si="381"/>
        <v>4</v>
      </c>
      <c r="L1005" s="271" t="e">
        <f t="shared" si="382"/>
        <v>#DIV/0!</v>
      </c>
      <c r="M1005" s="272">
        <f t="shared" si="383"/>
        <v>40</v>
      </c>
      <c r="N1005" s="389"/>
      <c r="O1005" s="455" t="e">
        <f>(A1005*B1005*W1005)+(B1005*'Calculateur de trading'!H1005)</f>
        <v>#DIV/0!</v>
      </c>
      <c r="P1005" s="274" t="e">
        <f>O1005/'Déscriptions des trades'!CK1005</f>
        <v>#DIV/0!</v>
      </c>
      <c r="Q1005" s="456" t="e">
        <f>'Déscriptions des trades'!CK1005-O1005</f>
        <v>#DIV/0!</v>
      </c>
      <c r="R1005" s="466" t="e">
        <f t="shared" si="388"/>
        <v>#DIV/0!</v>
      </c>
      <c r="S1005" s="389"/>
      <c r="T1005" s="12"/>
      <c r="U1005" s="25"/>
      <c r="V1005" s="15"/>
      <c r="W1005" s="490">
        <f t="shared" si="392"/>
        <v>0</v>
      </c>
      <c r="X1005" s="21" t="e">
        <f>W1005*U1005/'Déscriptions des trades'!CK1005*'Déscriptions des trades'!B1005</f>
        <v>#DIV/0!</v>
      </c>
      <c r="Y1005" s="459"/>
      <c r="Z1005" s="389"/>
      <c r="AA1005" s="23">
        <f t="shared" si="389"/>
        <v>0.1</v>
      </c>
      <c r="AB1005" s="17" t="e">
        <f>(AA1005*'Déscriptions des trades'!U1005*'Déscriptions des trades'!B1005/'Déscriptions des trades'!CK1005)*'Déscriptions des trades'!W1005</f>
        <v>#DIV/0!</v>
      </c>
      <c r="AC1005" s="265" t="e">
        <f>AB1005*'Déscriptions des trades'!CK1005</f>
        <v>#DIV/0!</v>
      </c>
      <c r="AD1005" s="266" t="e">
        <f>'Déscriptions des trades'!CK1005-AC1005</f>
        <v>#DIV/0!</v>
      </c>
      <c r="AE1005" s="389"/>
      <c r="AF1005" s="399">
        <v>1001</v>
      </c>
      <c r="AG1005" s="389"/>
      <c r="AH1005" s="20"/>
      <c r="AI1005" s="303"/>
      <c r="AJ1005" s="307"/>
      <c r="AK1005" s="161"/>
      <c r="AL1005" s="305"/>
      <c r="AM1005" s="305"/>
      <c r="AN1005" s="162"/>
      <c r="AO1005" s="439"/>
      <c r="AP1005" s="162"/>
      <c r="AQ1005" s="113"/>
      <c r="AR1005" s="113"/>
      <c r="AS1005" s="384"/>
      <c r="AT1005" s="306"/>
      <c r="AU1005" s="306"/>
      <c r="AV1005" s="160"/>
      <c r="AW1005" s="158"/>
      <c r="AX1005" s="385"/>
      <c r="AY1005" s="453"/>
      <c r="AZ1005" s="165"/>
      <c r="BA1005" s="301"/>
      <c r="BB1005" s="165"/>
      <c r="BC1005" s="301"/>
      <c r="BD1005" s="165"/>
      <c r="BE1005" s="302"/>
      <c r="BF1005" s="302"/>
      <c r="BG1005" s="165"/>
      <c r="BH1005" s="303"/>
      <c r="BI1005" s="165"/>
      <c r="BJ1005" s="304"/>
      <c r="BK1005" s="394"/>
      <c r="BL1005" s="302"/>
      <c r="BM1005" s="302"/>
      <c r="BN1005" s="394"/>
      <c r="BO1005" s="302"/>
      <c r="BP1005" s="13"/>
      <c r="BQ1005" s="302"/>
      <c r="BR1005" s="13"/>
      <c r="BS1005" s="302"/>
      <c r="BT1005" s="13"/>
      <c r="BU1005" s="302"/>
      <c r="BV1005" s="386"/>
      <c r="BW1005" s="303"/>
      <c r="BX1005" s="303"/>
      <c r="BY1005" s="302"/>
      <c r="BZ1005" s="302"/>
      <c r="CA1005" s="387"/>
      <c r="CB1005" s="395"/>
      <c r="CC1005" s="12"/>
      <c r="CD1005" s="304"/>
      <c r="CE1005" s="14"/>
      <c r="CF1005" s="395"/>
      <c r="CG1005" s="397"/>
      <c r="CH1005" s="300">
        <f t="shared" si="393"/>
        <v>0</v>
      </c>
      <c r="CI1005" s="26"/>
      <c r="CJ1005" s="17">
        <f t="shared" si="390"/>
        <v>0</v>
      </c>
      <c r="CK1005" s="18">
        <f t="shared" si="401"/>
        <v>12.89</v>
      </c>
      <c r="CM1005" s="164"/>
      <c r="CN1005" s="302"/>
      <c r="CO1005" s="13">
        <f t="shared" si="394"/>
        <v>0</v>
      </c>
      <c r="CP1005" s="302"/>
      <c r="CQ1005" s="13">
        <f t="shared" si="395"/>
        <v>0</v>
      </c>
      <c r="CR1005" s="302"/>
      <c r="CS1005" s="13">
        <f t="shared" si="396"/>
        <v>0</v>
      </c>
      <c r="CT1005" s="302"/>
      <c r="CU1005" s="13">
        <f t="shared" si="391"/>
        <v>0</v>
      </c>
      <c r="CV1005" s="302"/>
      <c r="CW1005" s="13">
        <f t="shared" si="397"/>
        <v>0</v>
      </c>
      <c r="CX1005" s="13">
        <f t="shared" si="398"/>
        <v>0</v>
      </c>
      <c r="CY1005" s="251">
        <f t="shared" si="399"/>
        <v>0</v>
      </c>
      <c r="CZ1005" s="13" t="s">
        <v>29</v>
      </c>
      <c r="DA1005" s="13">
        <v>50</v>
      </c>
      <c r="DB1005" s="22">
        <f t="shared" si="400"/>
        <v>0</v>
      </c>
      <c r="DD1005" s="24"/>
      <c r="DF1005" s="163"/>
      <c r="DH1005" s="24"/>
      <c r="DI1005" s="447"/>
      <c r="DJ1005" s="163"/>
    </row>
    <row r="1006" spans="1:114" s="7" customFormat="1">
      <c r="A1006" s="277">
        <f t="shared" si="384"/>
        <v>50</v>
      </c>
      <c r="B1006" s="21" t="e">
        <f>'Calculateur de trading'!I1006/C1006/W1006</f>
        <v>#DIV/0!</v>
      </c>
      <c r="C1006" s="278">
        <f t="shared" si="385"/>
        <v>10</v>
      </c>
      <c r="D1006" s="426"/>
      <c r="E1006" s="273">
        <f t="shared" si="386"/>
        <v>100</v>
      </c>
      <c r="F1006" s="271">
        <f t="shared" si="378"/>
        <v>2</v>
      </c>
      <c r="G1006" s="271" t="e">
        <f t="shared" si="379"/>
        <v>#DIV/0!</v>
      </c>
      <c r="H1006" s="272">
        <f t="shared" si="380"/>
        <v>20</v>
      </c>
      <c r="I1006" s="270"/>
      <c r="J1006" s="273">
        <f t="shared" si="387"/>
        <v>200</v>
      </c>
      <c r="K1006" s="271">
        <f t="shared" si="381"/>
        <v>4</v>
      </c>
      <c r="L1006" s="271" t="e">
        <f t="shared" si="382"/>
        <v>#DIV/0!</v>
      </c>
      <c r="M1006" s="272">
        <f t="shared" si="383"/>
        <v>40</v>
      </c>
      <c r="N1006" s="389"/>
      <c r="O1006" s="455" t="e">
        <f>(A1006*B1006*W1006)+(B1006*'Calculateur de trading'!H1006)</f>
        <v>#DIV/0!</v>
      </c>
      <c r="P1006" s="274" t="e">
        <f>O1006/'Déscriptions des trades'!CK1006</f>
        <v>#DIV/0!</v>
      </c>
      <c r="Q1006" s="456" t="e">
        <f>'Déscriptions des trades'!CK1006-O1006</f>
        <v>#DIV/0!</v>
      </c>
      <c r="R1006" s="466" t="e">
        <f t="shared" si="388"/>
        <v>#DIV/0!</v>
      </c>
      <c r="S1006" s="389"/>
      <c r="T1006" s="12"/>
      <c r="U1006" s="25"/>
      <c r="V1006" s="15"/>
      <c r="W1006" s="490">
        <f t="shared" si="392"/>
        <v>0</v>
      </c>
      <c r="X1006" s="21" t="e">
        <f>W1006*U1006/'Déscriptions des trades'!CK1006*'Déscriptions des trades'!B1006</f>
        <v>#DIV/0!</v>
      </c>
      <c r="Y1006" s="459"/>
      <c r="Z1006" s="389"/>
      <c r="AA1006" s="23">
        <f t="shared" si="389"/>
        <v>0.1</v>
      </c>
      <c r="AB1006" s="17" t="e">
        <f>(AA1006*'Déscriptions des trades'!U1006*'Déscriptions des trades'!B1006/'Déscriptions des trades'!CK1006)*'Déscriptions des trades'!W1006</f>
        <v>#DIV/0!</v>
      </c>
      <c r="AC1006" s="265" t="e">
        <f>AB1006*'Déscriptions des trades'!CK1006</f>
        <v>#DIV/0!</v>
      </c>
      <c r="AD1006" s="266" t="e">
        <f>'Déscriptions des trades'!CK1006-AC1006</f>
        <v>#DIV/0!</v>
      </c>
      <c r="AE1006" s="389"/>
      <c r="AF1006" s="399">
        <v>1002</v>
      </c>
      <c r="AG1006" s="389"/>
      <c r="AH1006" s="20"/>
      <c r="AI1006" s="303"/>
      <c r="AJ1006" s="307"/>
      <c r="AK1006" s="161"/>
      <c r="AL1006" s="305"/>
      <c r="AM1006" s="305"/>
      <c r="AN1006" s="162"/>
      <c r="AO1006" s="439"/>
      <c r="AP1006" s="162"/>
      <c r="AQ1006" s="113"/>
      <c r="AR1006" s="113"/>
      <c r="AS1006" s="384"/>
      <c r="AT1006" s="306"/>
      <c r="AU1006" s="306"/>
      <c r="AV1006" s="160"/>
      <c r="AW1006" s="158"/>
      <c r="AX1006" s="385"/>
      <c r="AY1006" s="453"/>
      <c r="AZ1006" s="165"/>
      <c r="BA1006" s="301"/>
      <c r="BB1006" s="165"/>
      <c r="BC1006" s="301"/>
      <c r="BD1006" s="165"/>
      <c r="BE1006" s="302"/>
      <c r="BF1006" s="302"/>
      <c r="BG1006" s="165"/>
      <c r="BH1006" s="303"/>
      <c r="BI1006" s="165"/>
      <c r="BJ1006" s="304"/>
      <c r="BK1006" s="394"/>
      <c r="BL1006" s="302"/>
      <c r="BM1006" s="302"/>
      <c r="BN1006" s="394"/>
      <c r="BO1006" s="302"/>
      <c r="BP1006" s="13"/>
      <c r="BQ1006" s="302"/>
      <c r="BR1006" s="13"/>
      <c r="BS1006" s="302"/>
      <c r="BT1006" s="13"/>
      <c r="BU1006" s="302"/>
      <c r="BV1006" s="386"/>
      <c r="BW1006" s="303"/>
      <c r="BX1006" s="303"/>
      <c r="BY1006" s="302"/>
      <c r="BZ1006" s="302"/>
      <c r="CA1006" s="387"/>
      <c r="CB1006" s="395"/>
      <c r="CC1006" s="12"/>
      <c r="CD1006" s="304"/>
      <c r="CE1006" s="14"/>
      <c r="CF1006" s="395"/>
      <c r="CG1006" s="397"/>
      <c r="CH1006" s="300">
        <f t="shared" si="393"/>
        <v>0</v>
      </c>
      <c r="CI1006" s="26"/>
      <c r="CJ1006" s="17">
        <f t="shared" si="390"/>
        <v>0</v>
      </c>
      <c r="CK1006" s="18">
        <f t="shared" si="401"/>
        <v>12.89</v>
      </c>
      <c r="CM1006" s="164"/>
      <c r="CN1006" s="302"/>
      <c r="CO1006" s="13">
        <f t="shared" si="394"/>
        <v>0</v>
      </c>
      <c r="CP1006" s="302"/>
      <c r="CQ1006" s="13">
        <f t="shared" si="395"/>
        <v>0</v>
      </c>
      <c r="CR1006" s="302"/>
      <c r="CS1006" s="13">
        <f t="shared" si="396"/>
        <v>0</v>
      </c>
      <c r="CT1006" s="302"/>
      <c r="CU1006" s="13">
        <f t="shared" si="391"/>
        <v>0</v>
      </c>
      <c r="CV1006" s="302"/>
      <c r="CW1006" s="13">
        <f t="shared" si="397"/>
        <v>0</v>
      </c>
      <c r="CX1006" s="13">
        <f t="shared" si="398"/>
        <v>0</v>
      </c>
      <c r="CY1006" s="251">
        <f t="shared" si="399"/>
        <v>0</v>
      </c>
      <c r="CZ1006" s="13" t="s">
        <v>29</v>
      </c>
      <c r="DA1006" s="13">
        <v>50</v>
      </c>
      <c r="DB1006" s="22">
        <f t="shared" si="400"/>
        <v>0</v>
      </c>
      <c r="DD1006" s="24"/>
      <c r="DF1006" s="163"/>
      <c r="DH1006" s="24"/>
      <c r="DI1006" s="447"/>
      <c r="DJ1006" s="163"/>
    </row>
    <row r="1007" spans="1:114" s="7" customFormat="1">
      <c r="A1007" s="277">
        <f t="shared" si="384"/>
        <v>50</v>
      </c>
      <c r="B1007" s="21" t="e">
        <f>'Calculateur de trading'!I1007/C1007/W1007</f>
        <v>#DIV/0!</v>
      </c>
      <c r="C1007" s="278">
        <f t="shared" si="385"/>
        <v>10</v>
      </c>
      <c r="D1007" s="426"/>
      <c r="E1007" s="273">
        <f t="shared" si="386"/>
        <v>100</v>
      </c>
      <c r="F1007" s="271">
        <f t="shared" si="378"/>
        <v>2</v>
      </c>
      <c r="G1007" s="271" t="e">
        <f t="shared" si="379"/>
        <v>#DIV/0!</v>
      </c>
      <c r="H1007" s="272">
        <f t="shared" si="380"/>
        <v>20</v>
      </c>
      <c r="I1007" s="270"/>
      <c r="J1007" s="273">
        <f t="shared" si="387"/>
        <v>200</v>
      </c>
      <c r="K1007" s="271">
        <f t="shared" si="381"/>
        <v>4</v>
      </c>
      <c r="L1007" s="271" t="e">
        <f t="shared" si="382"/>
        <v>#DIV/0!</v>
      </c>
      <c r="M1007" s="272">
        <f t="shared" si="383"/>
        <v>40</v>
      </c>
      <c r="N1007" s="389"/>
      <c r="O1007" s="455" t="e">
        <f>(A1007*B1007*W1007)+(B1007*'Calculateur de trading'!H1007)</f>
        <v>#DIV/0!</v>
      </c>
      <c r="P1007" s="274" t="e">
        <f>O1007/'Déscriptions des trades'!CK1007</f>
        <v>#DIV/0!</v>
      </c>
      <c r="Q1007" s="456" t="e">
        <f>'Déscriptions des trades'!CK1007-O1007</f>
        <v>#DIV/0!</v>
      </c>
      <c r="R1007" s="466" t="e">
        <f t="shared" si="388"/>
        <v>#DIV/0!</v>
      </c>
      <c r="S1007" s="389"/>
      <c r="T1007" s="12"/>
      <c r="U1007" s="25"/>
      <c r="V1007" s="15"/>
      <c r="W1007" s="490">
        <f t="shared" si="392"/>
        <v>0</v>
      </c>
      <c r="X1007" s="21" t="e">
        <f>W1007*U1007/'Déscriptions des trades'!CK1007*'Déscriptions des trades'!B1007</f>
        <v>#DIV/0!</v>
      </c>
      <c r="Y1007" s="459"/>
      <c r="Z1007" s="389"/>
      <c r="AA1007" s="23">
        <f t="shared" si="389"/>
        <v>0.1</v>
      </c>
      <c r="AB1007" s="17" t="e">
        <f>(AA1007*'Déscriptions des trades'!U1007*'Déscriptions des trades'!B1007/'Déscriptions des trades'!CK1007)*'Déscriptions des trades'!W1007</f>
        <v>#DIV/0!</v>
      </c>
      <c r="AC1007" s="265" t="e">
        <f>AB1007*'Déscriptions des trades'!CK1007</f>
        <v>#DIV/0!</v>
      </c>
      <c r="AD1007" s="266" t="e">
        <f>'Déscriptions des trades'!CK1007-AC1007</f>
        <v>#DIV/0!</v>
      </c>
      <c r="AE1007" s="389"/>
      <c r="AF1007" s="399">
        <v>1003</v>
      </c>
      <c r="AG1007" s="389"/>
      <c r="AH1007" s="20"/>
      <c r="AI1007" s="303"/>
      <c r="AJ1007" s="307"/>
      <c r="AK1007" s="161"/>
      <c r="AL1007" s="305"/>
      <c r="AM1007" s="305"/>
      <c r="AN1007" s="162"/>
      <c r="AO1007" s="439"/>
      <c r="AP1007" s="162"/>
      <c r="AQ1007" s="113"/>
      <c r="AR1007" s="113"/>
      <c r="AS1007" s="384"/>
      <c r="AT1007" s="306"/>
      <c r="AU1007" s="306"/>
      <c r="AV1007" s="160"/>
      <c r="AW1007" s="158"/>
      <c r="AX1007" s="385"/>
      <c r="AY1007" s="453"/>
      <c r="AZ1007" s="165"/>
      <c r="BA1007" s="301"/>
      <c r="BB1007" s="165"/>
      <c r="BC1007" s="301"/>
      <c r="BD1007" s="165"/>
      <c r="BE1007" s="302"/>
      <c r="BF1007" s="302"/>
      <c r="BG1007" s="165"/>
      <c r="BH1007" s="303"/>
      <c r="BI1007" s="165"/>
      <c r="BJ1007" s="304"/>
      <c r="BK1007" s="394"/>
      <c r="BL1007" s="302"/>
      <c r="BM1007" s="302"/>
      <c r="BN1007" s="394"/>
      <c r="BO1007" s="302"/>
      <c r="BP1007" s="13"/>
      <c r="BQ1007" s="302"/>
      <c r="BR1007" s="13"/>
      <c r="BS1007" s="302"/>
      <c r="BT1007" s="13"/>
      <c r="BU1007" s="302"/>
      <c r="BV1007" s="386"/>
      <c r="BW1007" s="303"/>
      <c r="BX1007" s="303"/>
      <c r="BY1007" s="302"/>
      <c r="BZ1007" s="302"/>
      <c r="CA1007" s="387"/>
      <c r="CB1007" s="395"/>
      <c r="CC1007" s="12"/>
      <c r="CD1007" s="304"/>
      <c r="CE1007" s="14"/>
      <c r="CF1007" s="395"/>
      <c r="CG1007" s="397"/>
      <c r="CH1007" s="300">
        <f t="shared" si="393"/>
        <v>0</v>
      </c>
      <c r="CI1007" s="26"/>
      <c r="CJ1007" s="17">
        <f t="shared" si="390"/>
        <v>0</v>
      </c>
      <c r="CK1007" s="18">
        <f t="shared" si="401"/>
        <v>12.89</v>
      </c>
      <c r="CM1007" s="164"/>
      <c r="CN1007" s="302"/>
      <c r="CO1007" s="13">
        <f t="shared" si="394"/>
        <v>0</v>
      </c>
      <c r="CP1007" s="302"/>
      <c r="CQ1007" s="13">
        <f t="shared" si="395"/>
        <v>0</v>
      </c>
      <c r="CR1007" s="302"/>
      <c r="CS1007" s="13">
        <f t="shared" si="396"/>
        <v>0</v>
      </c>
      <c r="CT1007" s="302"/>
      <c r="CU1007" s="13">
        <f t="shared" si="391"/>
        <v>0</v>
      </c>
      <c r="CV1007" s="302"/>
      <c r="CW1007" s="13">
        <f t="shared" si="397"/>
        <v>0</v>
      </c>
      <c r="CX1007" s="13">
        <f t="shared" si="398"/>
        <v>0</v>
      </c>
      <c r="CY1007" s="251">
        <f t="shared" si="399"/>
        <v>0</v>
      </c>
      <c r="CZ1007" s="13" t="s">
        <v>29</v>
      </c>
      <c r="DA1007" s="13">
        <v>50</v>
      </c>
      <c r="DB1007" s="22">
        <f t="shared" si="400"/>
        <v>0</v>
      </c>
      <c r="DD1007" s="24"/>
      <c r="DF1007" s="163"/>
      <c r="DH1007" s="24"/>
      <c r="DI1007" s="447"/>
      <c r="DJ1007" s="163"/>
    </row>
    <row r="1008" spans="1:114" s="7" customFormat="1">
      <c r="A1008" s="277">
        <f t="shared" si="384"/>
        <v>50</v>
      </c>
      <c r="B1008" s="21" t="e">
        <f>'Calculateur de trading'!I1008/C1008/W1008</f>
        <v>#DIV/0!</v>
      </c>
      <c r="C1008" s="278">
        <f t="shared" si="385"/>
        <v>10</v>
      </c>
      <c r="D1008" s="278"/>
      <c r="E1008" s="273">
        <f t="shared" si="386"/>
        <v>100</v>
      </c>
      <c r="F1008" s="271">
        <f t="shared" si="378"/>
        <v>2</v>
      </c>
      <c r="G1008" s="271" t="e">
        <f t="shared" si="379"/>
        <v>#DIV/0!</v>
      </c>
      <c r="H1008" s="272">
        <f t="shared" si="380"/>
        <v>20</v>
      </c>
      <c r="I1008" s="270"/>
      <c r="J1008" s="273">
        <f t="shared" si="387"/>
        <v>200</v>
      </c>
      <c r="K1008" s="271">
        <f t="shared" si="381"/>
        <v>4</v>
      </c>
      <c r="L1008" s="271" t="e">
        <f t="shared" si="382"/>
        <v>#DIV/0!</v>
      </c>
      <c r="M1008" s="272">
        <f t="shared" si="383"/>
        <v>40</v>
      </c>
      <c r="N1008" s="389"/>
      <c r="O1008" s="455" t="e">
        <f>(A1008*B1008*W1008)+(B1008*'Calculateur de trading'!H1008)</f>
        <v>#DIV/0!</v>
      </c>
      <c r="P1008" s="274" t="e">
        <f>O1008/'Déscriptions des trades'!CK1008</f>
        <v>#DIV/0!</v>
      </c>
      <c r="Q1008" s="456" t="e">
        <f>'Déscriptions des trades'!CK1008-O1008</f>
        <v>#DIV/0!</v>
      </c>
      <c r="R1008" s="466" t="e">
        <f t="shared" si="388"/>
        <v>#DIV/0!</v>
      </c>
      <c r="S1008" s="389"/>
      <c r="T1008" s="12"/>
      <c r="U1008" s="25"/>
      <c r="V1008" s="15"/>
      <c r="W1008" s="490">
        <f t="shared" si="392"/>
        <v>0</v>
      </c>
      <c r="X1008" s="21" t="e">
        <f>W1008*U1008/'Déscriptions des trades'!CK1008*'Déscriptions des trades'!B1008</f>
        <v>#DIV/0!</v>
      </c>
      <c r="Y1008" s="459"/>
      <c r="Z1008" s="389"/>
      <c r="AA1008" s="23">
        <f t="shared" si="389"/>
        <v>0.1</v>
      </c>
      <c r="AB1008" s="17" t="e">
        <f>(AA1008*'Déscriptions des trades'!U1008*'Déscriptions des trades'!B1008/'Déscriptions des trades'!CK1008)*'Déscriptions des trades'!W1008</f>
        <v>#DIV/0!</v>
      </c>
      <c r="AC1008" s="265" t="e">
        <f>AB1008*'Déscriptions des trades'!CK1008</f>
        <v>#DIV/0!</v>
      </c>
      <c r="AD1008" s="266" t="e">
        <f>'Déscriptions des trades'!CK1008-AC1008</f>
        <v>#DIV/0!</v>
      </c>
      <c r="AE1008" s="389"/>
      <c r="AF1008" s="399">
        <v>1004</v>
      </c>
      <c r="AG1008" s="389"/>
      <c r="AH1008" s="20"/>
      <c r="AI1008" s="303"/>
      <c r="AJ1008" s="307"/>
      <c r="AK1008" s="161"/>
      <c r="AL1008" s="305"/>
      <c r="AM1008" s="305"/>
      <c r="AN1008" s="162"/>
      <c r="AO1008" s="439"/>
      <c r="AP1008" s="162"/>
      <c r="AQ1008" s="113"/>
      <c r="AR1008" s="113"/>
      <c r="AS1008" s="384"/>
      <c r="AT1008" s="306"/>
      <c r="AU1008" s="306"/>
      <c r="AV1008" s="160"/>
      <c r="AW1008" s="158"/>
      <c r="AX1008" s="385"/>
      <c r="AY1008" s="453"/>
      <c r="AZ1008" s="165"/>
      <c r="BA1008" s="301"/>
      <c r="BB1008" s="165"/>
      <c r="BC1008" s="301"/>
      <c r="BD1008" s="165"/>
      <c r="BE1008" s="302"/>
      <c r="BF1008" s="302"/>
      <c r="BG1008" s="165"/>
      <c r="BH1008" s="303"/>
      <c r="BI1008" s="165"/>
      <c r="BJ1008" s="304"/>
      <c r="BK1008" s="394"/>
      <c r="BL1008" s="302"/>
      <c r="BM1008" s="302"/>
      <c r="BN1008" s="394"/>
      <c r="BO1008" s="302"/>
      <c r="BP1008" s="13"/>
      <c r="BQ1008" s="302"/>
      <c r="BR1008" s="13"/>
      <c r="BS1008" s="302"/>
      <c r="BT1008" s="13"/>
      <c r="BU1008" s="302"/>
      <c r="BV1008" s="386"/>
      <c r="BW1008" s="303"/>
      <c r="BX1008" s="303"/>
      <c r="BY1008" s="302"/>
      <c r="BZ1008" s="302"/>
      <c r="CA1008" s="387"/>
      <c r="CB1008" s="395"/>
      <c r="CC1008" s="12"/>
      <c r="CD1008" s="304"/>
      <c r="CE1008" s="14"/>
      <c r="CF1008" s="395"/>
      <c r="CG1008" s="397"/>
      <c r="CH1008" s="300">
        <f t="shared" si="393"/>
        <v>0</v>
      </c>
      <c r="CI1008" s="26"/>
      <c r="CJ1008" s="17">
        <f t="shared" si="390"/>
        <v>0</v>
      </c>
      <c r="CK1008" s="18">
        <f t="shared" si="401"/>
        <v>12.89</v>
      </c>
      <c r="CM1008" s="164"/>
      <c r="CN1008" s="302"/>
      <c r="CO1008" s="13">
        <f t="shared" si="394"/>
        <v>0</v>
      </c>
      <c r="CP1008" s="302"/>
      <c r="CQ1008" s="13">
        <f t="shared" si="395"/>
        <v>0</v>
      </c>
      <c r="CR1008" s="302"/>
      <c r="CS1008" s="13">
        <f t="shared" si="396"/>
        <v>0</v>
      </c>
      <c r="CT1008" s="302"/>
      <c r="CU1008" s="13">
        <f t="shared" si="391"/>
        <v>0</v>
      </c>
      <c r="CV1008" s="302"/>
      <c r="CW1008" s="13">
        <f t="shared" si="397"/>
        <v>0</v>
      </c>
      <c r="CX1008" s="13">
        <f t="shared" si="398"/>
        <v>0</v>
      </c>
      <c r="CY1008" s="251">
        <f t="shared" si="399"/>
        <v>0</v>
      </c>
      <c r="CZ1008" s="13" t="s">
        <v>29</v>
      </c>
      <c r="DA1008" s="13">
        <v>50</v>
      </c>
      <c r="DB1008" s="22">
        <f t="shared" si="400"/>
        <v>0</v>
      </c>
      <c r="DD1008" s="24"/>
      <c r="DF1008" s="163"/>
      <c r="DH1008" s="24"/>
      <c r="DI1008" s="447"/>
      <c r="DJ1008" s="163"/>
    </row>
    <row r="1009" spans="1:114" s="7" customFormat="1">
      <c r="A1009" s="277">
        <f t="shared" si="384"/>
        <v>50</v>
      </c>
      <c r="B1009" s="21" t="e">
        <f>'Calculateur de trading'!I1009/C1009/W1009</f>
        <v>#DIV/0!</v>
      </c>
      <c r="C1009" s="278">
        <f t="shared" si="385"/>
        <v>10</v>
      </c>
      <c r="D1009" s="426"/>
      <c r="E1009" s="273">
        <f t="shared" si="386"/>
        <v>100</v>
      </c>
      <c r="F1009" s="271">
        <f t="shared" si="378"/>
        <v>2</v>
      </c>
      <c r="G1009" s="271" t="e">
        <f t="shared" si="379"/>
        <v>#DIV/0!</v>
      </c>
      <c r="H1009" s="272">
        <f t="shared" si="380"/>
        <v>20</v>
      </c>
      <c r="I1009" s="270"/>
      <c r="J1009" s="273">
        <f t="shared" si="387"/>
        <v>200</v>
      </c>
      <c r="K1009" s="271">
        <f t="shared" si="381"/>
        <v>4</v>
      </c>
      <c r="L1009" s="271" t="e">
        <f t="shared" si="382"/>
        <v>#DIV/0!</v>
      </c>
      <c r="M1009" s="272">
        <f t="shared" si="383"/>
        <v>40</v>
      </c>
      <c r="N1009" s="389"/>
      <c r="O1009" s="455" t="e">
        <f>(A1009*B1009*W1009)+(B1009*'Calculateur de trading'!H1009)</f>
        <v>#DIV/0!</v>
      </c>
      <c r="P1009" s="274" t="e">
        <f>O1009/'Déscriptions des trades'!CK1009</f>
        <v>#DIV/0!</v>
      </c>
      <c r="Q1009" s="456" t="e">
        <f>'Déscriptions des trades'!CK1009-O1009</f>
        <v>#DIV/0!</v>
      </c>
      <c r="R1009" s="466" t="e">
        <f t="shared" si="388"/>
        <v>#DIV/0!</v>
      </c>
      <c r="S1009" s="389"/>
      <c r="T1009" s="12"/>
      <c r="U1009" s="25"/>
      <c r="V1009" s="15"/>
      <c r="W1009" s="490">
        <f t="shared" si="392"/>
        <v>0</v>
      </c>
      <c r="X1009" s="21" t="e">
        <f>W1009*U1009/'Déscriptions des trades'!CK1009*'Déscriptions des trades'!B1009</f>
        <v>#DIV/0!</v>
      </c>
      <c r="Y1009" s="459"/>
      <c r="Z1009" s="389"/>
      <c r="AA1009" s="23">
        <f t="shared" si="389"/>
        <v>0.1</v>
      </c>
      <c r="AB1009" s="17" t="e">
        <f>(AA1009*'Déscriptions des trades'!U1009*'Déscriptions des trades'!B1009/'Déscriptions des trades'!CK1009)*'Déscriptions des trades'!W1009</f>
        <v>#DIV/0!</v>
      </c>
      <c r="AC1009" s="265" t="e">
        <f>AB1009*'Déscriptions des trades'!CK1009</f>
        <v>#DIV/0!</v>
      </c>
      <c r="AD1009" s="266" t="e">
        <f>'Déscriptions des trades'!CK1009-AC1009</f>
        <v>#DIV/0!</v>
      </c>
      <c r="AE1009" s="389"/>
      <c r="AF1009" s="399">
        <v>1005</v>
      </c>
      <c r="AG1009" s="389"/>
      <c r="AH1009" s="20"/>
      <c r="AI1009" s="303"/>
      <c r="AJ1009" s="307"/>
      <c r="AK1009" s="161"/>
      <c r="AL1009" s="305"/>
      <c r="AM1009" s="305"/>
      <c r="AN1009" s="162"/>
      <c r="AO1009" s="439"/>
      <c r="AP1009" s="162"/>
      <c r="AQ1009" s="113"/>
      <c r="AR1009" s="113"/>
      <c r="AS1009" s="384"/>
      <c r="AT1009" s="306"/>
      <c r="AU1009" s="306"/>
      <c r="AV1009" s="160"/>
      <c r="AW1009" s="158"/>
      <c r="AX1009" s="385"/>
      <c r="AY1009" s="453"/>
      <c r="AZ1009" s="165"/>
      <c r="BA1009" s="301"/>
      <c r="BB1009" s="165"/>
      <c r="BC1009" s="301"/>
      <c r="BD1009" s="165"/>
      <c r="BE1009" s="302"/>
      <c r="BF1009" s="302"/>
      <c r="BG1009" s="165"/>
      <c r="BH1009" s="303"/>
      <c r="BI1009" s="165"/>
      <c r="BJ1009" s="304"/>
      <c r="BK1009" s="394"/>
      <c r="BL1009" s="302"/>
      <c r="BM1009" s="302"/>
      <c r="BN1009" s="394"/>
      <c r="BO1009" s="302"/>
      <c r="BP1009" s="13"/>
      <c r="BQ1009" s="302"/>
      <c r="BR1009" s="13"/>
      <c r="BS1009" s="302"/>
      <c r="BT1009" s="13"/>
      <c r="BU1009" s="302"/>
      <c r="BV1009" s="386"/>
      <c r="BW1009" s="303"/>
      <c r="BX1009" s="303"/>
      <c r="BY1009" s="302"/>
      <c r="BZ1009" s="302"/>
      <c r="CA1009" s="387"/>
      <c r="CB1009" s="395"/>
      <c r="CC1009" s="12"/>
      <c r="CD1009" s="304"/>
      <c r="CE1009" s="14"/>
      <c r="CF1009" s="395"/>
      <c r="CG1009" s="397"/>
      <c r="CH1009" s="300">
        <f t="shared" si="393"/>
        <v>0</v>
      </c>
      <c r="CI1009" s="26"/>
      <c r="CJ1009" s="17">
        <f t="shared" si="390"/>
        <v>0</v>
      </c>
      <c r="CK1009" s="18">
        <f t="shared" si="401"/>
        <v>12.89</v>
      </c>
      <c r="CM1009" s="164"/>
      <c r="CN1009" s="302"/>
      <c r="CO1009" s="13">
        <f t="shared" si="394"/>
        <v>0</v>
      </c>
      <c r="CP1009" s="302"/>
      <c r="CQ1009" s="13">
        <f t="shared" si="395"/>
        <v>0</v>
      </c>
      <c r="CR1009" s="302"/>
      <c r="CS1009" s="13">
        <f t="shared" si="396"/>
        <v>0</v>
      </c>
      <c r="CT1009" s="302"/>
      <c r="CU1009" s="13">
        <f t="shared" si="391"/>
        <v>0</v>
      </c>
      <c r="CV1009" s="302"/>
      <c r="CW1009" s="13">
        <f t="shared" si="397"/>
        <v>0</v>
      </c>
      <c r="CX1009" s="13">
        <f t="shared" si="398"/>
        <v>0</v>
      </c>
      <c r="CY1009" s="251">
        <f t="shared" si="399"/>
        <v>0</v>
      </c>
      <c r="CZ1009" s="13" t="s">
        <v>29</v>
      </c>
      <c r="DA1009" s="13">
        <v>50</v>
      </c>
      <c r="DB1009" s="22">
        <f t="shared" si="400"/>
        <v>0</v>
      </c>
      <c r="DD1009" s="24"/>
      <c r="DF1009" s="163"/>
      <c r="DH1009" s="24"/>
      <c r="DI1009" s="447"/>
      <c r="DJ1009" s="163"/>
    </row>
    <row r="1010" spans="1:114" s="7" customFormat="1">
      <c r="A1010" s="277">
        <f t="shared" si="384"/>
        <v>50</v>
      </c>
      <c r="B1010" s="21" t="e">
        <f>'Calculateur de trading'!I1010/C1010/W1010</f>
        <v>#DIV/0!</v>
      </c>
      <c r="C1010" s="278">
        <f t="shared" si="385"/>
        <v>10</v>
      </c>
      <c r="D1010" s="278"/>
      <c r="E1010" s="273">
        <f t="shared" si="386"/>
        <v>100</v>
      </c>
      <c r="F1010" s="271">
        <f t="shared" si="378"/>
        <v>2</v>
      </c>
      <c r="G1010" s="271" t="e">
        <f t="shared" si="379"/>
        <v>#DIV/0!</v>
      </c>
      <c r="H1010" s="272">
        <f t="shared" si="380"/>
        <v>20</v>
      </c>
      <c r="I1010" s="270"/>
      <c r="J1010" s="273">
        <f t="shared" si="387"/>
        <v>200</v>
      </c>
      <c r="K1010" s="271">
        <f t="shared" si="381"/>
        <v>4</v>
      </c>
      <c r="L1010" s="271" t="e">
        <f t="shared" si="382"/>
        <v>#DIV/0!</v>
      </c>
      <c r="M1010" s="272">
        <f t="shared" si="383"/>
        <v>40</v>
      </c>
      <c r="N1010" s="389"/>
      <c r="O1010" s="455" t="e">
        <f>(A1010*B1010*W1010)+(B1010*'Calculateur de trading'!H1010)</f>
        <v>#DIV/0!</v>
      </c>
      <c r="P1010" s="274" t="e">
        <f>O1010/'Déscriptions des trades'!CK1010</f>
        <v>#DIV/0!</v>
      </c>
      <c r="Q1010" s="456" t="e">
        <f>'Déscriptions des trades'!CK1010-O1010</f>
        <v>#DIV/0!</v>
      </c>
      <c r="R1010" s="466" t="e">
        <f t="shared" si="388"/>
        <v>#DIV/0!</v>
      </c>
      <c r="S1010" s="389"/>
      <c r="T1010" s="12"/>
      <c r="U1010" s="25"/>
      <c r="V1010" s="15"/>
      <c r="W1010" s="490">
        <f t="shared" si="392"/>
        <v>0</v>
      </c>
      <c r="X1010" s="21" t="e">
        <f>W1010*U1010/'Déscriptions des trades'!CK1010*'Déscriptions des trades'!B1010</f>
        <v>#DIV/0!</v>
      </c>
      <c r="Y1010" s="459"/>
      <c r="Z1010" s="389"/>
      <c r="AA1010" s="23">
        <f t="shared" si="389"/>
        <v>0.1</v>
      </c>
      <c r="AB1010" s="17" t="e">
        <f>(AA1010*'Déscriptions des trades'!U1010*'Déscriptions des trades'!B1010/'Déscriptions des trades'!CK1010)*'Déscriptions des trades'!W1010</f>
        <v>#DIV/0!</v>
      </c>
      <c r="AC1010" s="265" t="e">
        <f>AB1010*'Déscriptions des trades'!CK1010</f>
        <v>#DIV/0!</v>
      </c>
      <c r="AD1010" s="266" t="e">
        <f>'Déscriptions des trades'!CK1010-AC1010</f>
        <v>#DIV/0!</v>
      </c>
      <c r="AE1010" s="389"/>
      <c r="AF1010" s="399">
        <v>1006</v>
      </c>
      <c r="AG1010" s="389"/>
      <c r="AH1010" s="20"/>
      <c r="AI1010" s="303"/>
      <c r="AJ1010" s="307"/>
      <c r="AK1010" s="161"/>
      <c r="AL1010" s="305"/>
      <c r="AM1010" s="305"/>
      <c r="AN1010" s="162"/>
      <c r="AO1010" s="439"/>
      <c r="AP1010" s="162"/>
      <c r="AQ1010" s="113"/>
      <c r="AR1010" s="113"/>
      <c r="AS1010" s="384"/>
      <c r="AT1010" s="306"/>
      <c r="AU1010" s="306"/>
      <c r="AV1010" s="160"/>
      <c r="AW1010" s="158"/>
      <c r="AX1010" s="385"/>
      <c r="AY1010" s="453"/>
      <c r="AZ1010" s="165"/>
      <c r="BA1010" s="301"/>
      <c r="BB1010" s="165"/>
      <c r="BC1010" s="301"/>
      <c r="BD1010" s="165"/>
      <c r="BE1010" s="302"/>
      <c r="BF1010" s="302"/>
      <c r="BG1010" s="165"/>
      <c r="BH1010" s="303"/>
      <c r="BI1010" s="165"/>
      <c r="BJ1010" s="304"/>
      <c r="BK1010" s="394"/>
      <c r="BL1010" s="302"/>
      <c r="BM1010" s="302"/>
      <c r="BN1010" s="394"/>
      <c r="BO1010" s="302"/>
      <c r="BP1010" s="13"/>
      <c r="BQ1010" s="302"/>
      <c r="BR1010" s="13"/>
      <c r="BS1010" s="302"/>
      <c r="BT1010" s="13"/>
      <c r="BU1010" s="302"/>
      <c r="BV1010" s="386"/>
      <c r="BW1010" s="303"/>
      <c r="BX1010" s="303"/>
      <c r="BY1010" s="302"/>
      <c r="BZ1010" s="302"/>
      <c r="CA1010" s="387"/>
      <c r="CB1010" s="395"/>
      <c r="CC1010" s="12"/>
      <c r="CD1010" s="304"/>
      <c r="CE1010" s="14"/>
      <c r="CF1010" s="395"/>
      <c r="CG1010" s="397"/>
      <c r="CH1010" s="300">
        <f t="shared" si="393"/>
        <v>0</v>
      </c>
      <c r="CI1010" s="26"/>
      <c r="CJ1010" s="17">
        <f t="shared" si="390"/>
        <v>0</v>
      </c>
      <c r="CK1010" s="18">
        <f t="shared" si="401"/>
        <v>12.89</v>
      </c>
      <c r="CM1010" s="164"/>
      <c r="CN1010" s="302"/>
      <c r="CO1010" s="13">
        <f t="shared" si="394"/>
        <v>0</v>
      </c>
      <c r="CP1010" s="302"/>
      <c r="CQ1010" s="13">
        <f t="shared" si="395"/>
        <v>0</v>
      </c>
      <c r="CR1010" s="302"/>
      <c r="CS1010" s="13">
        <f t="shared" si="396"/>
        <v>0</v>
      </c>
      <c r="CT1010" s="302"/>
      <c r="CU1010" s="13">
        <f t="shared" si="391"/>
        <v>0</v>
      </c>
      <c r="CV1010" s="302"/>
      <c r="CW1010" s="13">
        <f t="shared" si="397"/>
        <v>0</v>
      </c>
      <c r="CX1010" s="13">
        <f t="shared" si="398"/>
        <v>0</v>
      </c>
      <c r="CY1010" s="251">
        <f t="shared" si="399"/>
        <v>0</v>
      </c>
      <c r="CZ1010" s="13" t="s">
        <v>29</v>
      </c>
      <c r="DA1010" s="13">
        <v>50</v>
      </c>
      <c r="DB1010" s="22">
        <f t="shared" si="400"/>
        <v>0</v>
      </c>
      <c r="DD1010" s="24"/>
      <c r="DF1010" s="163"/>
      <c r="DH1010" s="24"/>
      <c r="DI1010" s="447"/>
      <c r="DJ1010" s="163"/>
    </row>
    <row r="1011" spans="1:114" s="7" customFormat="1">
      <c r="A1011" s="277">
        <f t="shared" si="384"/>
        <v>50</v>
      </c>
      <c r="B1011" s="21" t="e">
        <f>'Calculateur de trading'!I1011/C1011/W1011</f>
        <v>#DIV/0!</v>
      </c>
      <c r="C1011" s="278">
        <f t="shared" si="385"/>
        <v>10</v>
      </c>
      <c r="D1011" s="426"/>
      <c r="E1011" s="273">
        <f t="shared" si="386"/>
        <v>100</v>
      </c>
      <c r="F1011" s="271">
        <f t="shared" si="378"/>
        <v>2</v>
      </c>
      <c r="G1011" s="271" t="e">
        <f t="shared" si="379"/>
        <v>#DIV/0!</v>
      </c>
      <c r="H1011" s="272">
        <f t="shared" si="380"/>
        <v>20</v>
      </c>
      <c r="I1011" s="270"/>
      <c r="J1011" s="273">
        <f t="shared" si="387"/>
        <v>200</v>
      </c>
      <c r="K1011" s="271">
        <f t="shared" si="381"/>
        <v>4</v>
      </c>
      <c r="L1011" s="271" t="e">
        <f t="shared" si="382"/>
        <v>#DIV/0!</v>
      </c>
      <c r="M1011" s="272">
        <f t="shared" si="383"/>
        <v>40</v>
      </c>
      <c r="N1011" s="389"/>
      <c r="O1011" s="455" t="e">
        <f>(A1011*B1011*W1011)+(B1011*'Calculateur de trading'!H1011)</f>
        <v>#DIV/0!</v>
      </c>
      <c r="P1011" s="274" t="e">
        <f>O1011/'Déscriptions des trades'!CK1011</f>
        <v>#DIV/0!</v>
      </c>
      <c r="Q1011" s="456" t="e">
        <f>'Déscriptions des trades'!CK1011-O1011</f>
        <v>#DIV/0!</v>
      </c>
      <c r="R1011" s="466" t="e">
        <f t="shared" si="388"/>
        <v>#DIV/0!</v>
      </c>
      <c r="S1011" s="389"/>
      <c r="T1011" s="12"/>
      <c r="U1011" s="25"/>
      <c r="V1011" s="15"/>
      <c r="W1011" s="490">
        <f t="shared" si="392"/>
        <v>0</v>
      </c>
      <c r="X1011" s="21" t="e">
        <f>W1011*U1011/'Déscriptions des trades'!CK1011*'Déscriptions des trades'!B1011</f>
        <v>#DIV/0!</v>
      </c>
      <c r="Y1011" s="459"/>
      <c r="Z1011" s="389"/>
      <c r="AA1011" s="23">
        <f t="shared" si="389"/>
        <v>0.1</v>
      </c>
      <c r="AB1011" s="17" t="e">
        <f>(AA1011*'Déscriptions des trades'!U1011*'Déscriptions des trades'!B1011/'Déscriptions des trades'!CK1011)*'Déscriptions des trades'!W1011</f>
        <v>#DIV/0!</v>
      </c>
      <c r="AC1011" s="265" t="e">
        <f>AB1011*'Déscriptions des trades'!CK1011</f>
        <v>#DIV/0!</v>
      </c>
      <c r="AD1011" s="266" t="e">
        <f>'Déscriptions des trades'!CK1011-AC1011</f>
        <v>#DIV/0!</v>
      </c>
      <c r="AE1011" s="389"/>
      <c r="AF1011" s="399">
        <v>1007</v>
      </c>
      <c r="AG1011" s="389"/>
      <c r="AH1011" s="20"/>
      <c r="AI1011" s="303"/>
      <c r="AJ1011" s="307"/>
      <c r="AK1011" s="161"/>
      <c r="AL1011" s="305"/>
      <c r="AM1011" s="305"/>
      <c r="AN1011" s="162"/>
      <c r="AO1011" s="439"/>
      <c r="AP1011" s="162"/>
      <c r="AQ1011" s="113"/>
      <c r="AR1011" s="113"/>
      <c r="AS1011" s="384"/>
      <c r="AT1011" s="306"/>
      <c r="AU1011" s="306"/>
      <c r="AV1011" s="160"/>
      <c r="AW1011" s="158"/>
      <c r="AX1011" s="385"/>
      <c r="AY1011" s="453"/>
      <c r="AZ1011" s="165"/>
      <c r="BA1011" s="301"/>
      <c r="BB1011" s="165"/>
      <c r="BC1011" s="301"/>
      <c r="BD1011" s="165"/>
      <c r="BE1011" s="302"/>
      <c r="BF1011" s="302"/>
      <c r="BG1011" s="165"/>
      <c r="BH1011" s="303"/>
      <c r="BI1011" s="165"/>
      <c r="BJ1011" s="304"/>
      <c r="BK1011" s="394"/>
      <c r="BL1011" s="302"/>
      <c r="BM1011" s="302"/>
      <c r="BN1011" s="394"/>
      <c r="BO1011" s="302"/>
      <c r="BP1011" s="13"/>
      <c r="BQ1011" s="302"/>
      <c r="BR1011" s="13"/>
      <c r="BS1011" s="302"/>
      <c r="BT1011" s="13"/>
      <c r="BU1011" s="302"/>
      <c r="BV1011" s="386"/>
      <c r="BW1011" s="303"/>
      <c r="BX1011" s="303"/>
      <c r="BY1011" s="302"/>
      <c r="BZ1011" s="302"/>
      <c r="CA1011" s="387"/>
      <c r="CB1011" s="395"/>
      <c r="CC1011" s="12"/>
      <c r="CD1011" s="304"/>
      <c r="CE1011" s="14"/>
      <c r="CF1011" s="395"/>
      <c r="CG1011" s="397"/>
      <c r="CH1011" s="300">
        <f t="shared" si="393"/>
        <v>0</v>
      </c>
      <c r="CI1011" s="26"/>
      <c r="CJ1011" s="17">
        <f t="shared" si="390"/>
        <v>0</v>
      </c>
      <c r="CK1011" s="18">
        <f t="shared" si="401"/>
        <v>12.89</v>
      </c>
      <c r="CM1011" s="164"/>
      <c r="CN1011" s="302"/>
      <c r="CO1011" s="13">
        <f t="shared" si="394"/>
        <v>0</v>
      </c>
      <c r="CP1011" s="302"/>
      <c r="CQ1011" s="13">
        <f t="shared" si="395"/>
        <v>0</v>
      </c>
      <c r="CR1011" s="302"/>
      <c r="CS1011" s="13">
        <f t="shared" si="396"/>
        <v>0</v>
      </c>
      <c r="CT1011" s="302"/>
      <c r="CU1011" s="13">
        <f t="shared" si="391"/>
        <v>0</v>
      </c>
      <c r="CV1011" s="302"/>
      <c r="CW1011" s="13">
        <f t="shared" si="397"/>
        <v>0</v>
      </c>
      <c r="CX1011" s="13">
        <f t="shared" si="398"/>
        <v>0</v>
      </c>
      <c r="CY1011" s="251">
        <f t="shared" si="399"/>
        <v>0</v>
      </c>
      <c r="CZ1011" s="13" t="s">
        <v>29</v>
      </c>
      <c r="DA1011" s="13">
        <v>50</v>
      </c>
      <c r="DB1011" s="22">
        <f t="shared" si="400"/>
        <v>0</v>
      </c>
      <c r="DD1011" s="24"/>
      <c r="DF1011" s="163"/>
      <c r="DH1011" s="24"/>
      <c r="DI1011" s="447"/>
      <c r="DJ1011" s="163"/>
    </row>
    <row r="1012" spans="1:114" s="7" customFormat="1">
      <c r="A1012" s="277">
        <f t="shared" si="384"/>
        <v>50</v>
      </c>
      <c r="B1012" s="21" t="e">
        <f>'Calculateur de trading'!I1012/C1012/W1012</f>
        <v>#DIV/0!</v>
      </c>
      <c r="C1012" s="278">
        <f t="shared" si="385"/>
        <v>10</v>
      </c>
      <c r="D1012" s="278"/>
      <c r="E1012" s="273">
        <f t="shared" si="386"/>
        <v>100</v>
      </c>
      <c r="F1012" s="271">
        <f t="shared" si="378"/>
        <v>2</v>
      </c>
      <c r="G1012" s="271" t="e">
        <f t="shared" si="379"/>
        <v>#DIV/0!</v>
      </c>
      <c r="H1012" s="272">
        <f t="shared" si="380"/>
        <v>20</v>
      </c>
      <c r="I1012" s="270"/>
      <c r="J1012" s="273">
        <f t="shared" si="387"/>
        <v>200</v>
      </c>
      <c r="K1012" s="271">
        <f t="shared" si="381"/>
        <v>4</v>
      </c>
      <c r="L1012" s="271" t="e">
        <f t="shared" si="382"/>
        <v>#DIV/0!</v>
      </c>
      <c r="M1012" s="272">
        <f t="shared" si="383"/>
        <v>40</v>
      </c>
      <c r="N1012" s="389"/>
      <c r="O1012" s="455" t="e">
        <f>(A1012*B1012*W1012)+(B1012*'Calculateur de trading'!H1012)</f>
        <v>#DIV/0!</v>
      </c>
      <c r="P1012" s="274" t="e">
        <f>O1012/'Déscriptions des trades'!CK1012</f>
        <v>#DIV/0!</v>
      </c>
      <c r="Q1012" s="456" t="e">
        <f>'Déscriptions des trades'!CK1012-O1012</f>
        <v>#DIV/0!</v>
      </c>
      <c r="R1012" s="466" t="e">
        <f t="shared" si="388"/>
        <v>#DIV/0!</v>
      </c>
      <c r="S1012" s="389"/>
      <c r="T1012" s="12"/>
      <c r="U1012" s="25"/>
      <c r="V1012" s="15"/>
      <c r="W1012" s="490">
        <f t="shared" si="392"/>
        <v>0</v>
      </c>
      <c r="X1012" s="21" t="e">
        <f>W1012*U1012/'Déscriptions des trades'!CK1012*'Déscriptions des trades'!B1012</f>
        <v>#DIV/0!</v>
      </c>
      <c r="Y1012" s="459"/>
      <c r="Z1012" s="389"/>
      <c r="AA1012" s="23">
        <f t="shared" si="389"/>
        <v>0.1</v>
      </c>
      <c r="AB1012" s="17" t="e">
        <f>(AA1012*'Déscriptions des trades'!U1012*'Déscriptions des trades'!B1012/'Déscriptions des trades'!CK1012)*'Déscriptions des trades'!W1012</f>
        <v>#DIV/0!</v>
      </c>
      <c r="AC1012" s="265" t="e">
        <f>AB1012*'Déscriptions des trades'!CK1012</f>
        <v>#DIV/0!</v>
      </c>
      <c r="AD1012" s="266" t="e">
        <f>'Déscriptions des trades'!CK1012-AC1012</f>
        <v>#DIV/0!</v>
      </c>
      <c r="AE1012" s="389"/>
      <c r="AF1012" s="399">
        <v>1008</v>
      </c>
      <c r="AG1012" s="389"/>
      <c r="AH1012" s="20"/>
      <c r="AI1012" s="303"/>
      <c r="AJ1012" s="307"/>
      <c r="AK1012" s="161"/>
      <c r="AL1012" s="305"/>
      <c r="AM1012" s="305"/>
      <c r="AN1012" s="162"/>
      <c r="AO1012" s="439"/>
      <c r="AP1012" s="162"/>
      <c r="AQ1012" s="113"/>
      <c r="AR1012" s="113"/>
      <c r="AS1012" s="384"/>
      <c r="AT1012" s="306"/>
      <c r="AU1012" s="306"/>
      <c r="AV1012" s="160"/>
      <c r="AW1012" s="158"/>
      <c r="AX1012" s="385"/>
      <c r="AY1012" s="453"/>
      <c r="AZ1012" s="165"/>
      <c r="BA1012" s="301"/>
      <c r="BB1012" s="165"/>
      <c r="BC1012" s="301"/>
      <c r="BD1012" s="165"/>
      <c r="BE1012" s="302"/>
      <c r="BF1012" s="302"/>
      <c r="BG1012" s="165"/>
      <c r="BH1012" s="303"/>
      <c r="BI1012" s="165"/>
      <c r="BJ1012" s="304"/>
      <c r="BK1012" s="394"/>
      <c r="BL1012" s="302"/>
      <c r="BM1012" s="302"/>
      <c r="BN1012" s="394"/>
      <c r="BO1012" s="302"/>
      <c r="BP1012" s="13"/>
      <c r="BQ1012" s="302"/>
      <c r="BR1012" s="13"/>
      <c r="BS1012" s="302"/>
      <c r="BT1012" s="13"/>
      <c r="BU1012" s="302"/>
      <c r="BV1012" s="386"/>
      <c r="BW1012" s="303"/>
      <c r="BX1012" s="303"/>
      <c r="BY1012" s="302"/>
      <c r="BZ1012" s="302"/>
      <c r="CA1012" s="387"/>
      <c r="CB1012" s="395"/>
      <c r="CC1012" s="12"/>
      <c r="CD1012" s="304"/>
      <c r="CE1012" s="14"/>
      <c r="CF1012" s="395"/>
      <c r="CG1012" s="397"/>
      <c r="CH1012" s="300">
        <f t="shared" si="393"/>
        <v>0</v>
      </c>
      <c r="CI1012" s="26"/>
      <c r="CJ1012" s="17">
        <f t="shared" si="390"/>
        <v>0</v>
      </c>
      <c r="CK1012" s="18">
        <f t="shared" si="401"/>
        <v>12.89</v>
      </c>
      <c r="CM1012" s="164"/>
      <c r="CN1012" s="302"/>
      <c r="CO1012" s="13">
        <f t="shared" si="394"/>
        <v>0</v>
      </c>
      <c r="CP1012" s="302"/>
      <c r="CQ1012" s="13">
        <f t="shared" si="395"/>
        <v>0</v>
      </c>
      <c r="CR1012" s="302"/>
      <c r="CS1012" s="13">
        <f t="shared" si="396"/>
        <v>0</v>
      </c>
      <c r="CT1012" s="302"/>
      <c r="CU1012" s="13">
        <f t="shared" si="391"/>
        <v>0</v>
      </c>
      <c r="CV1012" s="302"/>
      <c r="CW1012" s="13">
        <f t="shared" si="397"/>
        <v>0</v>
      </c>
      <c r="CX1012" s="13">
        <f t="shared" si="398"/>
        <v>0</v>
      </c>
      <c r="CY1012" s="251">
        <f t="shared" si="399"/>
        <v>0</v>
      </c>
      <c r="CZ1012" s="13" t="s">
        <v>29</v>
      </c>
      <c r="DA1012" s="13">
        <v>50</v>
      </c>
      <c r="DB1012" s="22">
        <f t="shared" si="400"/>
        <v>0</v>
      </c>
      <c r="DD1012" s="24"/>
      <c r="DF1012" s="163"/>
      <c r="DH1012" s="24"/>
      <c r="DI1012" s="447"/>
      <c r="DJ1012" s="163"/>
    </row>
    <row r="1013" spans="1:114" s="7" customFormat="1">
      <c r="A1013" s="277">
        <f t="shared" si="384"/>
        <v>50</v>
      </c>
      <c r="B1013" s="21" t="e">
        <f>'Calculateur de trading'!I1013/C1013/W1013</f>
        <v>#DIV/0!</v>
      </c>
      <c r="C1013" s="278">
        <f t="shared" si="385"/>
        <v>10</v>
      </c>
      <c r="D1013" s="426"/>
      <c r="E1013" s="273">
        <f t="shared" si="386"/>
        <v>100</v>
      </c>
      <c r="F1013" s="271">
        <f t="shared" si="378"/>
        <v>2</v>
      </c>
      <c r="G1013" s="271" t="e">
        <f t="shared" si="379"/>
        <v>#DIV/0!</v>
      </c>
      <c r="H1013" s="272">
        <f t="shared" si="380"/>
        <v>20</v>
      </c>
      <c r="I1013" s="270"/>
      <c r="J1013" s="273">
        <f t="shared" si="387"/>
        <v>200</v>
      </c>
      <c r="K1013" s="271">
        <f t="shared" si="381"/>
        <v>4</v>
      </c>
      <c r="L1013" s="271" t="e">
        <f t="shared" si="382"/>
        <v>#DIV/0!</v>
      </c>
      <c r="M1013" s="272">
        <f t="shared" si="383"/>
        <v>40</v>
      </c>
      <c r="N1013" s="389"/>
      <c r="O1013" s="455" t="e">
        <f>(A1013*B1013*W1013)+(B1013*'Calculateur de trading'!H1013)</f>
        <v>#DIV/0!</v>
      </c>
      <c r="P1013" s="274" t="e">
        <f>O1013/'Déscriptions des trades'!CK1013</f>
        <v>#DIV/0!</v>
      </c>
      <c r="Q1013" s="456" t="e">
        <f>'Déscriptions des trades'!CK1013-O1013</f>
        <v>#DIV/0!</v>
      </c>
      <c r="R1013" s="466" t="e">
        <f t="shared" si="388"/>
        <v>#DIV/0!</v>
      </c>
      <c r="S1013" s="389"/>
      <c r="T1013" s="12"/>
      <c r="U1013" s="25"/>
      <c r="V1013" s="15"/>
      <c r="W1013" s="490">
        <f t="shared" si="392"/>
        <v>0</v>
      </c>
      <c r="X1013" s="21" t="e">
        <f>W1013*U1013/'Déscriptions des trades'!CK1013*'Déscriptions des trades'!B1013</f>
        <v>#DIV/0!</v>
      </c>
      <c r="Y1013" s="459"/>
      <c r="Z1013" s="389"/>
      <c r="AA1013" s="23">
        <f t="shared" si="389"/>
        <v>0.1</v>
      </c>
      <c r="AB1013" s="17" t="e">
        <f>(AA1013*'Déscriptions des trades'!U1013*'Déscriptions des trades'!B1013/'Déscriptions des trades'!CK1013)*'Déscriptions des trades'!W1013</f>
        <v>#DIV/0!</v>
      </c>
      <c r="AC1013" s="265" t="e">
        <f>AB1013*'Déscriptions des trades'!CK1013</f>
        <v>#DIV/0!</v>
      </c>
      <c r="AD1013" s="266" t="e">
        <f>'Déscriptions des trades'!CK1013-AC1013</f>
        <v>#DIV/0!</v>
      </c>
      <c r="AE1013" s="389"/>
      <c r="AF1013" s="399">
        <v>1009</v>
      </c>
      <c r="AG1013" s="389"/>
      <c r="AH1013" s="20"/>
      <c r="AI1013" s="303"/>
      <c r="AJ1013" s="307"/>
      <c r="AK1013" s="161"/>
      <c r="AL1013" s="305"/>
      <c r="AM1013" s="305"/>
      <c r="AN1013" s="162"/>
      <c r="AO1013" s="439"/>
      <c r="AP1013" s="162"/>
      <c r="AQ1013" s="113"/>
      <c r="AR1013" s="113"/>
      <c r="AS1013" s="384"/>
      <c r="AT1013" s="306"/>
      <c r="AU1013" s="306"/>
      <c r="AV1013" s="160"/>
      <c r="AW1013" s="158"/>
      <c r="AX1013" s="385"/>
      <c r="AY1013" s="453"/>
      <c r="AZ1013" s="165"/>
      <c r="BA1013" s="301"/>
      <c r="BB1013" s="165"/>
      <c r="BC1013" s="301"/>
      <c r="BD1013" s="165"/>
      <c r="BE1013" s="302"/>
      <c r="BF1013" s="302"/>
      <c r="BG1013" s="165"/>
      <c r="BH1013" s="303"/>
      <c r="BI1013" s="165"/>
      <c r="BJ1013" s="304"/>
      <c r="BK1013" s="394"/>
      <c r="BL1013" s="302"/>
      <c r="BM1013" s="302"/>
      <c r="BN1013" s="394"/>
      <c r="BO1013" s="302"/>
      <c r="BP1013" s="13"/>
      <c r="BQ1013" s="302"/>
      <c r="BR1013" s="13"/>
      <c r="BS1013" s="302"/>
      <c r="BT1013" s="13"/>
      <c r="BU1013" s="302"/>
      <c r="BV1013" s="386"/>
      <c r="BW1013" s="303"/>
      <c r="BX1013" s="303"/>
      <c r="BY1013" s="302"/>
      <c r="BZ1013" s="302"/>
      <c r="CA1013" s="387"/>
      <c r="CB1013" s="395"/>
      <c r="CC1013" s="12"/>
      <c r="CD1013" s="304"/>
      <c r="CE1013" s="14"/>
      <c r="CF1013" s="395"/>
      <c r="CG1013" s="397"/>
      <c r="CH1013" s="300">
        <f t="shared" si="393"/>
        <v>0</v>
      </c>
      <c r="CI1013" s="26"/>
      <c r="CJ1013" s="17">
        <f t="shared" si="390"/>
        <v>0</v>
      </c>
      <c r="CK1013" s="18">
        <f t="shared" si="401"/>
        <v>12.89</v>
      </c>
      <c r="CM1013" s="164"/>
      <c r="CN1013" s="302"/>
      <c r="CO1013" s="13">
        <f t="shared" si="394"/>
        <v>0</v>
      </c>
      <c r="CP1013" s="302"/>
      <c r="CQ1013" s="13">
        <f t="shared" si="395"/>
        <v>0</v>
      </c>
      <c r="CR1013" s="302"/>
      <c r="CS1013" s="13">
        <f t="shared" si="396"/>
        <v>0</v>
      </c>
      <c r="CT1013" s="302"/>
      <c r="CU1013" s="13">
        <f t="shared" si="391"/>
        <v>0</v>
      </c>
      <c r="CV1013" s="302"/>
      <c r="CW1013" s="13">
        <f t="shared" si="397"/>
        <v>0</v>
      </c>
      <c r="CX1013" s="13">
        <f t="shared" si="398"/>
        <v>0</v>
      </c>
      <c r="CY1013" s="251">
        <f t="shared" si="399"/>
        <v>0</v>
      </c>
      <c r="CZ1013" s="13" t="s">
        <v>29</v>
      </c>
      <c r="DA1013" s="13">
        <v>50</v>
      </c>
      <c r="DB1013" s="22">
        <f t="shared" si="400"/>
        <v>0</v>
      </c>
      <c r="DD1013" s="24"/>
      <c r="DF1013" s="163"/>
      <c r="DH1013" s="24"/>
      <c r="DI1013" s="447"/>
      <c r="DJ1013" s="163"/>
    </row>
    <row r="1014" spans="1:114" s="7" customFormat="1">
      <c r="A1014" s="277">
        <f t="shared" si="384"/>
        <v>50</v>
      </c>
      <c r="B1014" s="21" t="e">
        <f>'Calculateur de trading'!I1014/C1014/W1014</f>
        <v>#DIV/0!</v>
      </c>
      <c r="C1014" s="278">
        <f t="shared" si="385"/>
        <v>10</v>
      </c>
      <c r="D1014" s="426"/>
      <c r="E1014" s="273">
        <f t="shared" si="386"/>
        <v>100</v>
      </c>
      <c r="F1014" s="271">
        <f t="shared" si="378"/>
        <v>2</v>
      </c>
      <c r="G1014" s="271" t="e">
        <f t="shared" si="379"/>
        <v>#DIV/0!</v>
      </c>
      <c r="H1014" s="272">
        <f t="shared" si="380"/>
        <v>20</v>
      </c>
      <c r="I1014" s="270"/>
      <c r="J1014" s="273">
        <f t="shared" si="387"/>
        <v>200</v>
      </c>
      <c r="K1014" s="271">
        <f t="shared" si="381"/>
        <v>4</v>
      </c>
      <c r="L1014" s="271" t="e">
        <f t="shared" si="382"/>
        <v>#DIV/0!</v>
      </c>
      <c r="M1014" s="272">
        <f t="shared" si="383"/>
        <v>40</v>
      </c>
      <c r="N1014" s="389"/>
      <c r="O1014" s="455" t="e">
        <f>(A1014*B1014*W1014)+(B1014*'Calculateur de trading'!H1014)</f>
        <v>#DIV/0!</v>
      </c>
      <c r="P1014" s="274" t="e">
        <f>O1014/'Déscriptions des trades'!CK1014</f>
        <v>#DIV/0!</v>
      </c>
      <c r="Q1014" s="456" t="e">
        <f>'Déscriptions des trades'!CK1014-O1014</f>
        <v>#DIV/0!</v>
      </c>
      <c r="R1014" s="466" t="e">
        <f t="shared" si="388"/>
        <v>#DIV/0!</v>
      </c>
      <c r="S1014" s="389"/>
      <c r="T1014" s="12"/>
      <c r="U1014" s="25"/>
      <c r="V1014" s="15"/>
      <c r="W1014" s="490">
        <f t="shared" si="392"/>
        <v>0</v>
      </c>
      <c r="X1014" s="21" t="e">
        <f>W1014*U1014/'Déscriptions des trades'!CK1014*'Déscriptions des trades'!B1014</f>
        <v>#DIV/0!</v>
      </c>
      <c r="Y1014" s="459"/>
      <c r="Z1014" s="389"/>
      <c r="AA1014" s="23">
        <f t="shared" si="389"/>
        <v>0.1</v>
      </c>
      <c r="AB1014" s="17" t="e">
        <f>(AA1014*'Déscriptions des trades'!U1014*'Déscriptions des trades'!B1014/'Déscriptions des trades'!CK1014)*'Déscriptions des trades'!W1014</f>
        <v>#DIV/0!</v>
      </c>
      <c r="AC1014" s="265" t="e">
        <f>AB1014*'Déscriptions des trades'!CK1014</f>
        <v>#DIV/0!</v>
      </c>
      <c r="AD1014" s="266" t="e">
        <f>'Déscriptions des trades'!CK1014-AC1014</f>
        <v>#DIV/0!</v>
      </c>
      <c r="AE1014" s="389"/>
      <c r="AF1014" s="399">
        <v>1010</v>
      </c>
      <c r="AG1014" s="389"/>
      <c r="AH1014" s="20"/>
      <c r="AI1014" s="303"/>
      <c r="AJ1014" s="307"/>
      <c r="AK1014" s="161"/>
      <c r="AL1014" s="305"/>
      <c r="AM1014" s="305"/>
      <c r="AN1014" s="162"/>
      <c r="AO1014" s="439"/>
      <c r="AP1014" s="162"/>
      <c r="AQ1014" s="113"/>
      <c r="AR1014" s="113"/>
      <c r="AS1014" s="384"/>
      <c r="AT1014" s="306"/>
      <c r="AU1014" s="306"/>
      <c r="AV1014" s="160"/>
      <c r="AW1014" s="158"/>
      <c r="AX1014" s="385"/>
      <c r="AY1014" s="453"/>
      <c r="AZ1014" s="165"/>
      <c r="BA1014" s="301"/>
      <c r="BB1014" s="165"/>
      <c r="BC1014" s="301"/>
      <c r="BD1014" s="165"/>
      <c r="BE1014" s="302"/>
      <c r="BF1014" s="302"/>
      <c r="BG1014" s="165"/>
      <c r="BH1014" s="303"/>
      <c r="BI1014" s="165"/>
      <c r="BJ1014" s="304"/>
      <c r="BK1014" s="394"/>
      <c r="BL1014" s="302"/>
      <c r="BM1014" s="302"/>
      <c r="BN1014" s="394"/>
      <c r="BO1014" s="302"/>
      <c r="BP1014" s="13"/>
      <c r="BQ1014" s="302"/>
      <c r="BR1014" s="13"/>
      <c r="BS1014" s="302"/>
      <c r="BT1014" s="13"/>
      <c r="BU1014" s="302"/>
      <c r="BV1014" s="386"/>
      <c r="BW1014" s="303"/>
      <c r="BX1014" s="303"/>
      <c r="BY1014" s="302"/>
      <c r="BZ1014" s="302"/>
      <c r="CA1014" s="387"/>
      <c r="CB1014" s="395"/>
      <c r="CC1014" s="12"/>
      <c r="CD1014" s="304"/>
      <c r="CE1014" s="14"/>
      <c r="CF1014" s="395"/>
      <c r="CG1014" s="397"/>
      <c r="CH1014" s="300">
        <f t="shared" si="393"/>
        <v>0</v>
      </c>
      <c r="CI1014" s="26"/>
      <c r="CJ1014" s="17">
        <f t="shared" si="390"/>
        <v>0</v>
      </c>
      <c r="CK1014" s="18">
        <f t="shared" si="401"/>
        <v>12.89</v>
      </c>
      <c r="CM1014" s="164"/>
      <c r="CN1014" s="302"/>
      <c r="CO1014" s="13">
        <f t="shared" si="394"/>
        <v>0</v>
      </c>
      <c r="CP1014" s="302"/>
      <c r="CQ1014" s="13">
        <f t="shared" si="395"/>
        <v>0</v>
      </c>
      <c r="CR1014" s="302"/>
      <c r="CS1014" s="13">
        <f t="shared" si="396"/>
        <v>0</v>
      </c>
      <c r="CT1014" s="302"/>
      <c r="CU1014" s="13">
        <f t="shared" si="391"/>
        <v>0</v>
      </c>
      <c r="CV1014" s="302"/>
      <c r="CW1014" s="13">
        <f t="shared" si="397"/>
        <v>0</v>
      </c>
      <c r="CX1014" s="13">
        <f t="shared" si="398"/>
        <v>0</v>
      </c>
      <c r="CY1014" s="251">
        <f t="shared" si="399"/>
        <v>0</v>
      </c>
      <c r="CZ1014" s="13" t="s">
        <v>29</v>
      </c>
      <c r="DA1014" s="13">
        <v>50</v>
      </c>
      <c r="DB1014" s="22">
        <f t="shared" si="400"/>
        <v>0</v>
      </c>
      <c r="DD1014" s="24"/>
      <c r="DF1014" s="163"/>
      <c r="DH1014" s="24"/>
      <c r="DI1014" s="447"/>
      <c r="DJ1014" s="163"/>
    </row>
    <row r="1015" spans="1:114" s="7" customFormat="1">
      <c r="A1015" s="277">
        <f t="shared" si="384"/>
        <v>50</v>
      </c>
      <c r="B1015" s="21" t="e">
        <f>'Calculateur de trading'!I1015/C1015/W1015</f>
        <v>#DIV/0!</v>
      </c>
      <c r="C1015" s="278">
        <f t="shared" si="385"/>
        <v>10</v>
      </c>
      <c r="D1015" s="278"/>
      <c r="E1015" s="273">
        <f t="shared" si="386"/>
        <v>100</v>
      </c>
      <c r="F1015" s="271">
        <f t="shared" si="378"/>
        <v>2</v>
      </c>
      <c r="G1015" s="271" t="e">
        <f t="shared" si="379"/>
        <v>#DIV/0!</v>
      </c>
      <c r="H1015" s="272">
        <f t="shared" si="380"/>
        <v>20</v>
      </c>
      <c r="I1015" s="270"/>
      <c r="J1015" s="273">
        <f t="shared" si="387"/>
        <v>200</v>
      </c>
      <c r="K1015" s="271">
        <f t="shared" si="381"/>
        <v>4</v>
      </c>
      <c r="L1015" s="271" t="e">
        <f t="shared" si="382"/>
        <v>#DIV/0!</v>
      </c>
      <c r="M1015" s="272">
        <f t="shared" si="383"/>
        <v>40</v>
      </c>
      <c r="N1015" s="389"/>
      <c r="O1015" s="455" t="e">
        <f>(A1015*B1015*W1015)+(B1015*'Calculateur de trading'!H1015)</f>
        <v>#DIV/0!</v>
      </c>
      <c r="P1015" s="274" t="e">
        <f>O1015/'Déscriptions des trades'!CK1015</f>
        <v>#DIV/0!</v>
      </c>
      <c r="Q1015" s="456" t="e">
        <f>'Déscriptions des trades'!CK1015-O1015</f>
        <v>#DIV/0!</v>
      </c>
      <c r="R1015" s="466" t="e">
        <f t="shared" si="388"/>
        <v>#DIV/0!</v>
      </c>
      <c r="S1015" s="389"/>
      <c r="T1015" s="12"/>
      <c r="U1015" s="25"/>
      <c r="V1015" s="15"/>
      <c r="W1015" s="490">
        <f t="shared" si="392"/>
        <v>0</v>
      </c>
      <c r="X1015" s="21" t="e">
        <f>W1015*U1015/'Déscriptions des trades'!CK1015*'Déscriptions des trades'!B1015</f>
        <v>#DIV/0!</v>
      </c>
      <c r="Y1015" s="459"/>
      <c r="Z1015" s="389"/>
      <c r="AA1015" s="23">
        <f t="shared" si="389"/>
        <v>0.1</v>
      </c>
      <c r="AB1015" s="17" t="e">
        <f>(AA1015*'Déscriptions des trades'!U1015*'Déscriptions des trades'!B1015/'Déscriptions des trades'!CK1015)*'Déscriptions des trades'!W1015</f>
        <v>#DIV/0!</v>
      </c>
      <c r="AC1015" s="265" t="e">
        <f>AB1015*'Déscriptions des trades'!CK1015</f>
        <v>#DIV/0!</v>
      </c>
      <c r="AD1015" s="266" t="e">
        <f>'Déscriptions des trades'!CK1015-AC1015</f>
        <v>#DIV/0!</v>
      </c>
      <c r="AE1015" s="389"/>
      <c r="AF1015" s="399">
        <v>1011</v>
      </c>
      <c r="AG1015" s="389"/>
      <c r="AH1015" s="20"/>
      <c r="AI1015" s="303"/>
      <c r="AJ1015" s="307"/>
      <c r="AK1015" s="161"/>
      <c r="AL1015" s="305"/>
      <c r="AM1015" s="305"/>
      <c r="AN1015" s="162"/>
      <c r="AO1015" s="439"/>
      <c r="AP1015" s="162"/>
      <c r="AQ1015" s="113"/>
      <c r="AR1015" s="113"/>
      <c r="AS1015" s="384"/>
      <c r="AT1015" s="306"/>
      <c r="AU1015" s="306"/>
      <c r="AV1015" s="160"/>
      <c r="AW1015" s="158"/>
      <c r="AX1015" s="385"/>
      <c r="AY1015" s="453"/>
      <c r="AZ1015" s="165"/>
      <c r="BA1015" s="301"/>
      <c r="BB1015" s="165"/>
      <c r="BC1015" s="301"/>
      <c r="BD1015" s="165"/>
      <c r="BE1015" s="302"/>
      <c r="BF1015" s="302"/>
      <c r="BG1015" s="165"/>
      <c r="BH1015" s="303"/>
      <c r="BI1015" s="165"/>
      <c r="BJ1015" s="304"/>
      <c r="BK1015" s="394"/>
      <c r="BL1015" s="302"/>
      <c r="BM1015" s="302"/>
      <c r="BN1015" s="394"/>
      <c r="BO1015" s="302"/>
      <c r="BP1015" s="13"/>
      <c r="BQ1015" s="302"/>
      <c r="BR1015" s="13"/>
      <c r="BS1015" s="302"/>
      <c r="BT1015" s="13"/>
      <c r="BU1015" s="302"/>
      <c r="BV1015" s="386"/>
      <c r="BW1015" s="303"/>
      <c r="BX1015" s="303"/>
      <c r="BY1015" s="302"/>
      <c r="BZ1015" s="302"/>
      <c r="CA1015" s="387"/>
      <c r="CB1015" s="395"/>
      <c r="CC1015" s="12"/>
      <c r="CD1015" s="304"/>
      <c r="CE1015" s="14"/>
      <c r="CF1015" s="395"/>
      <c r="CG1015" s="397"/>
      <c r="CH1015" s="300">
        <f t="shared" si="393"/>
        <v>0</v>
      </c>
      <c r="CI1015" s="26"/>
      <c r="CJ1015" s="17">
        <f t="shared" si="390"/>
        <v>0</v>
      </c>
      <c r="CK1015" s="18">
        <f t="shared" si="401"/>
        <v>12.89</v>
      </c>
      <c r="CM1015" s="164"/>
      <c r="CN1015" s="302"/>
      <c r="CO1015" s="13">
        <f t="shared" si="394"/>
        <v>0</v>
      </c>
      <c r="CP1015" s="302"/>
      <c r="CQ1015" s="13">
        <f t="shared" si="395"/>
        <v>0</v>
      </c>
      <c r="CR1015" s="302"/>
      <c r="CS1015" s="13">
        <f t="shared" si="396"/>
        <v>0</v>
      </c>
      <c r="CT1015" s="302"/>
      <c r="CU1015" s="13">
        <f t="shared" si="391"/>
        <v>0</v>
      </c>
      <c r="CV1015" s="302"/>
      <c r="CW1015" s="13">
        <f t="shared" si="397"/>
        <v>0</v>
      </c>
      <c r="CX1015" s="13">
        <f t="shared" si="398"/>
        <v>0</v>
      </c>
      <c r="CY1015" s="251">
        <f t="shared" si="399"/>
        <v>0</v>
      </c>
      <c r="CZ1015" s="13" t="s">
        <v>29</v>
      </c>
      <c r="DA1015" s="13">
        <v>50</v>
      </c>
      <c r="DB1015" s="22">
        <f t="shared" si="400"/>
        <v>0</v>
      </c>
      <c r="DD1015" s="24"/>
      <c r="DF1015" s="163"/>
      <c r="DH1015" s="24"/>
      <c r="DI1015" s="447"/>
      <c r="DJ1015" s="163"/>
    </row>
    <row r="1016" spans="1:114" s="7" customFormat="1">
      <c r="A1016" s="277">
        <f t="shared" si="384"/>
        <v>50</v>
      </c>
      <c r="B1016" s="21" t="e">
        <f>'Calculateur de trading'!I1016/C1016/W1016</f>
        <v>#DIV/0!</v>
      </c>
      <c r="C1016" s="278">
        <f t="shared" si="385"/>
        <v>10</v>
      </c>
      <c r="D1016" s="426"/>
      <c r="E1016" s="273">
        <f t="shared" si="386"/>
        <v>100</v>
      </c>
      <c r="F1016" s="271">
        <f t="shared" si="378"/>
        <v>2</v>
      </c>
      <c r="G1016" s="271" t="e">
        <f t="shared" si="379"/>
        <v>#DIV/0!</v>
      </c>
      <c r="H1016" s="272">
        <f t="shared" si="380"/>
        <v>20</v>
      </c>
      <c r="I1016" s="270"/>
      <c r="J1016" s="273">
        <f t="shared" si="387"/>
        <v>200</v>
      </c>
      <c r="K1016" s="271">
        <f t="shared" si="381"/>
        <v>4</v>
      </c>
      <c r="L1016" s="271" t="e">
        <f t="shared" si="382"/>
        <v>#DIV/0!</v>
      </c>
      <c r="M1016" s="272">
        <f t="shared" si="383"/>
        <v>40</v>
      </c>
      <c r="N1016" s="389"/>
      <c r="O1016" s="455" t="e">
        <f>(A1016*B1016*W1016)+(B1016*'Calculateur de trading'!H1016)</f>
        <v>#DIV/0!</v>
      </c>
      <c r="P1016" s="274" t="e">
        <f>O1016/'Déscriptions des trades'!CK1016</f>
        <v>#DIV/0!</v>
      </c>
      <c r="Q1016" s="456" t="e">
        <f>'Déscriptions des trades'!CK1016-O1016</f>
        <v>#DIV/0!</v>
      </c>
      <c r="R1016" s="466" t="e">
        <f t="shared" si="388"/>
        <v>#DIV/0!</v>
      </c>
      <c r="S1016" s="389"/>
      <c r="T1016" s="12"/>
      <c r="U1016" s="25"/>
      <c r="V1016" s="15"/>
      <c r="W1016" s="490">
        <f t="shared" si="392"/>
        <v>0</v>
      </c>
      <c r="X1016" s="21" t="e">
        <f>W1016*U1016/'Déscriptions des trades'!CK1016*'Déscriptions des trades'!B1016</f>
        <v>#DIV/0!</v>
      </c>
      <c r="Y1016" s="459"/>
      <c r="Z1016" s="389"/>
      <c r="AA1016" s="23">
        <f t="shared" si="389"/>
        <v>0.1</v>
      </c>
      <c r="AB1016" s="17" t="e">
        <f>(AA1016*'Déscriptions des trades'!U1016*'Déscriptions des trades'!B1016/'Déscriptions des trades'!CK1016)*'Déscriptions des trades'!W1016</f>
        <v>#DIV/0!</v>
      </c>
      <c r="AC1016" s="265" t="e">
        <f>AB1016*'Déscriptions des trades'!CK1016</f>
        <v>#DIV/0!</v>
      </c>
      <c r="AD1016" s="266" t="e">
        <f>'Déscriptions des trades'!CK1016-AC1016</f>
        <v>#DIV/0!</v>
      </c>
      <c r="AE1016" s="389"/>
      <c r="AF1016" s="399">
        <v>1012</v>
      </c>
      <c r="AG1016" s="389"/>
      <c r="AH1016" s="20"/>
      <c r="AI1016" s="303"/>
      <c r="AJ1016" s="307"/>
      <c r="AK1016" s="161"/>
      <c r="AL1016" s="305"/>
      <c r="AM1016" s="305"/>
      <c r="AN1016" s="162"/>
      <c r="AO1016" s="439"/>
      <c r="AP1016" s="162"/>
      <c r="AQ1016" s="113"/>
      <c r="AR1016" s="113"/>
      <c r="AS1016" s="384"/>
      <c r="AT1016" s="306"/>
      <c r="AU1016" s="306"/>
      <c r="AV1016" s="160"/>
      <c r="AW1016" s="158"/>
      <c r="AX1016" s="385"/>
      <c r="AY1016" s="453"/>
      <c r="AZ1016" s="165"/>
      <c r="BA1016" s="301"/>
      <c r="BB1016" s="165"/>
      <c r="BC1016" s="301"/>
      <c r="BD1016" s="165"/>
      <c r="BE1016" s="302"/>
      <c r="BF1016" s="302"/>
      <c r="BG1016" s="165"/>
      <c r="BH1016" s="303"/>
      <c r="BI1016" s="165"/>
      <c r="BJ1016" s="304"/>
      <c r="BK1016" s="394"/>
      <c r="BL1016" s="302"/>
      <c r="BM1016" s="302"/>
      <c r="BN1016" s="394"/>
      <c r="BO1016" s="302"/>
      <c r="BP1016" s="13"/>
      <c r="BQ1016" s="302"/>
      <c r="BR1016" s="13"/>
      <c r="BS1016" s="302"/>
      <c r="BT1016" s="13"/>
      <c r="BU1016" s="302"/>
      <c r="BV1016" s="386"/>
      <c r="BW1016" s="303"/>
      <c r="BX1016" s="303"/>
      <c r="BY1016" s="302"/>
      <c r="BZ1016" s="302"/>
      <c r="CA1016" s="387"/>
      <c r="CB1016" s="395"/>
      <c r="CC1016" s="12"/>
      <c r="CD1016" s="304"/>
      <c r="CE1016" s="14"/>
      <c r="CF1016" s="395"/>
      <c r="CG1016" s="397"/>
      <c r="CH1016" s="300">
        <f t="shared" si="393"/>
        <v>0</v>
      </c>
      <c r="CI1016" s="26"/>
      <c r="CJ1016" s="17">
        <f t="shared" si="390"/>
        <v>0</v>
      </c>
      <c r="CK1016" s="18">
        <f t="shared" si="401"/>
        <v>12.89</v>
      </c>
      <c r="CM1016" s="164"/>
      <c r="CN1016" s="302"/>
      <c r="CO1016" s="13">
        <f t="shared" si="394"/>
        <v>0</v>
      </c>
      <c r="CP1016" s="302"/>
      <c r="CQ1016" s="13">
        <f t="shared" si="395"/>
        <v>0</v>
      </c>
      <c r="CR1016" s="302"/>
      <c r="CS1016" s="13">
        <f t="shared" si="396"/>
        <v>0</v>
      </c>
      <c r="CT1016" s="302"/>
      <c r="CU1016" s="13">
        <f t="shared" si="391"/>
        <v>0</v>
      </c>
      <c r="CV1016" s="302"/>
      <c r="CW1016" s="13">
        <f t="shared" si="397"/>
        <v>0</v>
      </c>
      <c r="CX1016" s="13">
        <f t="shared" si="398"/>
        <v>0</v>
      </c>
      <c r="CY1016" s="251">
        <f t="shared" si="399"/>
        <v>0</v>
      </c>
      <c r="CZ1016" s="13" t="s">
        <v>29</v>
      </c>
      <c r="DA1016" s="13">
        <v>50</v>
      </c>
      <c r="DB1016" s="22">
        <f t="shared" si="400"/>
        <v>0</v>
      </c>
      <c r="DD1016" s="24"/>
      <c r="DF1016" s="163"/>
      <c r="DH1016" s="24"/>
      <c r="DI1016" s="447"/>
      <c r="DJ1016" s="163"/>
    </row>
    <row r="1017" spans="1:114" s="7" customFormat="1">
      <c r="A1017" s="277">
        <f t="shared" si="384"/>
        <v>50</v>
      </c>
      <c r="B1017" s="21" t="e">
        <f>'Calculateur de trading'!I1017/C1017/W1017</f>
        <v>#DIV/0!</v>
      </c>
      <c r="C1017" s="278">
        <f t="shared" si="385"/>
        <v>10</v>
      </c>
      <c r="D1017" s="278"/>
      <c r="E1017" s="273">
        <f t="shared" si="386"/>
        <v>100</v>
      </c>
      <c r="F1017" s="271">
        <f t="shared" si="378"/>
        <v>2</v>
      </c>
      <c r="G1017" s="271" t="e">
        <f t="shared" si="379"/>
        <v>#DIV/0!</v>
      </c>
      <c r="H1017" s="272">
        <f t="shared" si="380"/>
        <v>20</v>
      </c>
      <c r="I1017" s="270"/>
      <c r="J1017" s="273">
        <f t="shared" si="387"/>
        <v>200</v>
      </c>
      <c r="K1017" s="271">
        <f t="shared" si="381"/>
        <v>4</v>
      </c>
      <c r="L1017" s="271" t="e">
        <f t="shared" si="382"/>
        <v>#DIV/0!</v>
      </c>
      <c r="M1017" s="272">
        <f t="shared" si="383"/>
        <v>40</v>
      </c>
      <c r="N1017" s="389"/>
      <c r="O1017" s="455" t="e">
        <f>(A1017*B1017*W1017)+(B1017*'Calculateur de trading'!H1017)</f>
        <v>#DIV/0!</v>
      </c>
      <c r="P1017" s="274" t="e">
        <f>O1017/'Déscriptions des trades'!CK1017</f>
        <v>#DIV/0!</v>
      </c>
      <c r="Q1017" s="456" t="e">
        <f>'Déscriptions des trades'!CK1017-O1017</f>
        <v>#DIV/0!</v>
      </c>
      <c r="R1017" s="466" t="e">
        <f t="shared" si="388"/>
        <v>#DIV/0!</v>
      </c>
      <c r="S1017" s="389"/>
      <c r="T1017" s="12"/>
      <c r="U1017" s="25"/>
      <c r="V1017" s="15"/>
      <c r="W1017" s="490">
        <f t="shared" si="392"/>
        <v>0</v>
      </c>
      <c r="X1017" s="21" t="e">
        <f>W1017*U1017/'Déscriptions des trades'!CK1017*'Déscriptions des trades'!B1017</f>
        <v>#DIV/0!</v>
      </c>
      <c r="Y1017" s="459"/>
      <c r="Z1017" s="389"/>
      <c r="AA1017" s="23">
        <f t="shared" si="389"/>
        <v>0.1</v>
      </c>
      <c r="AB1017" s="17" t="e">
        <f>(AA1017*'Déscriptions des trades'!U1017*'Déscriptions des trades'!B1017/'Déscriptions des trades'!CK1017)*'Déscriptions des trades'!W1017</f>
        <v>#DIV/0!</v>
      </c>
      <c r="AC1017" s="265" t="e">
        <f>AB1017*'Déscriptions des trades'!CK1017</f>
        <v>#DIV/0!</v>
      </c>
      <c r="AD1017" s="266" t="e">
        <f>'Déscriptions des trades'!CK1017-AC1017</f>
        <v>#DIV/0!</v>
      </c>
      <c r="AE1017" s="389"/>
      <c r="AF1017" s="399">
        <v>1013</v>
      </c>
      <c r="AG1017" s="389"/>
      <c r="AH1017" s="20"/>
      <c r="AI1017" s="303"/>
      <c r="AJ1017" s="307"/>
      <c r="AK1017" s="161"/>
      <c r="AL1017" s="305"/>
      <c r="AM1017" s="305"/>
      <c r="AN1017" s="162"/>
      <c r="AO1017" s="439"/>
      <c r="AP1017" s="162"/>
      <c r="AQ1017" s="113"/>
      <c r="AR1017" s="113"/>
      <c r="AS1017" s="384"/>
      <c r="AT1017" s="306"/>
      <c r="AU1017" s="306"/>
      <c r="AV1017" s="160"/>
      <c r="AW1017" s="158"/>
      <c r="AX1017" s="385"/>
      <c r="AY1017" s="453"/>
      <c r="AZ1017" s="165"/>
      <c r="BA1017" s="301"/>
      <c r="BB1017" s="165"/>
      <c r="BC1017" s="301"/>
      <c r="BD1017" s="165"/>
      <c r="BE1017" s="302"/>
      <c r="BF1017" s="302"/>
      <c r="BG1017" s="165"/>
      <c r="BH1017" s="303"/>
      <c r="BI1017" s="165"/>
      <c r="BJ1017" s="304"/>
      <c r="BK1017" s="394"/>
      <c r="BL1017" s="302"/>
      <c r="BM1017" s="302"/>
      <c r="BN1017" s="394"/>
      <c r="BO1017" s="302"/>
      <c r="BP1017" s="13"/>
      <c r="BQ1017" s="302"/>
      <c r="BR1017" s="13"/>
      <c r="BS1017" s="302"/>
      <c r="BT1017" s="13"/>
      <c r="BU1017" s="302"/>
      <c r="BV1017" s="386"/>
      <c r="BW1017" s="303"/>
      <c r="BX1017" s="303"/>
      <c r="BY1017" s="302"/>
      <c r="BZ1017" s="302"/>
      <c r="CA1017" s="387"/>
      <c r="CB1017" s="395"/>
      <c r="CC1017" s="12"/>
      <c r="CD1017" s="304"/>
      <c r="CE1017" s="14"/>
      <c r="CF1017" s="395"/>
      <c r="CG1017" s="397"/>
      <c r="CH1017" s="300">
        <f t="shared" si="393"/>
        <v>0</v>
      </c>
      <c r="CI1017" s="26"/>
      <c r="CJ1017" s="17">
        <f t="shared" si="390"/>
        <v>0</v>
      </c>
      <c r="CK1017" s="18">
        <f t="shared" si="401"/>
        <v>12.89</v>
      </c>
      <c r="CM1017" s="164"/>
      <c r="CN1017" s="302"/>
      <c r="CO1017" s="13">
        <f t="shared" si="394"/>
        <v>0</v>
      </c>
      <c r="CP1017" s="302"/>
      <c r="CQ1017" s="13">
        <f t="shared" si="395"/>
        <v>0</v>
      </c>
      <c r="CR1017" s="302"/>
      <c r="CS1017" s="13">
        <f t="shared" si="396"/>
        <v>0</v>
      </c>
      <c r="CT1017" s="302"/>
      <c r="CU1017" s="13">
        <f t="shared" si="391"/>
        <v>0</v>
      </c>
      <c r="CV1017" s="302"/>
      <c r="CW1017" s="13">
        <f t="shared" si="397"/>
        <v>0</v>
      </c>
      <c r="CX1017" s="13">
        <f t="shared" si="398"/>
        <v>0</v>
      </c>
      <c r="CY1017" s="251">
        <f t="shared" si="399"/>
        <v>0</v>
      </c>
      <c r="CZ1017" s="13" t="s">
        <v>29</v>
      </c>
      <c r="DA1017" s="13">
        <v>50</v>
      </c>
      <c r="DB1017" s="22">
        <f t="shared" si="400"/>
        <v>0</v>
      </c>
      <c r="DD1017" s="24"/>
      <c r="DF1017" s="163"/>
      <c r="DH1017" s="24"/>
      <c r="DI1017" s="447"/>
      <c r="DJ1017" s="163"/>
    </row>
    <row r="1018" spans="1:114" s="7" customFormat="1">
      <c r="A1018" s="277">
        <f t="shared" si="384"/>
        <v>50</v>
      </c>
      <c r="B1018" s="21" t="e">
        <f>'Calculateur de trading'!I1018/C1018/W1018</f>
        <v>#DIV/0!</v>
      </c>
      <c r="C1018" s="278">
        <f t="shared" si="385"/>
        <v>10</v>
      </c>
      <c r="D1018" s="426"/>
      <c r="E1018" s="273">
        <f t="shared" si="386"/>
        <v>100</v>
      </c>
      <c r="F1018" s="271">
        <f t="shared" si="378"/>
        <v>2</v>
      </c>
      <c r="G1018" s="271" t="e">
        <f t="shared" si="379"/>
        <v>#DIV/0!</v>
      </c>
      <c r="H1018" s="272">
        <f t="shared" si="380"/>
        <v>20</v>
      </c>
      <c r="I1018" s="270"/>
      <c r="J1018" s="273">
        <f t="shared" si="387"/>
        <v>200</v>
      </c>
      <c r="K1018" s="271">
        <f t="shared" si="381"/>
        <v>4</v>
      </c>
      <c r="L1018" s="271" t="e">
        <f t="shared" si="382"/>
        <v>#DIV/0!</v>
      </c>
      <c r="M1018" s="272">
        <f t="shared" si="383"/>
        <v>40</v>
      </c>
      <c r="N1018" s="389"/>
      <c r="O1018" s="455" t="e">
        <f>(A1018*B1018*W1018)+(B1018*'Calculateur de trading'!H1018)</f>
        <v>#DIV/0!</v>
      </c>
      <c r="P1018" s="274" t="e">
        <f>O1018/'Déscriptions des trades'!CK1018</f>
        <v>#DIV/0!</v>
      </c>
      <c r="Q1018" s="456" t="e">
        <f>'Déscriptions des trades'!CK1018-O1018</f>
        <v>#DIV/0!</v>
      </c>
      <c r="R1018" s="466" t="e">
        <f t="shared" si="388"/>
        <v>#DIV/0!</v>
      </c>
      <c r="S1018" s="389"/>
      <c r="T1018" s="12"/>
      <c r="U1018" s="25"/>
      <c r="V1018" s="15"/>
      <c r="W1018" s="490">
        <f t="shared" si="392"/>
        <v>0</v>
      </c>
      <c r="X1018" s="21" t="e">
        <f>W1018*U1018/'Déscriptions des trades'!CK1018*'Déscriptions des trades'!B1018</f>
        <v>#DIV/0!</v>
      </c>
      <c r="Y1018" s="459"/>
      <c r="Z1018" s="389"/>
      <c r="AA1018" s="23">
        <f t="shared" si="389"/>
        <v>0.1</v>
      </c>
      <c r="AB1018" s="17" t="e">
        <f>(AA1018*'Déscriptions des trades'!U1018*'Déscriptions des trades'!B1018/'Déscriptions des trades'!CK1018)*'Déscriptions des trades'!W1018</f>
        <v>#DIV/0!</v>
      </c>
      <c r="AC1018" s="265" t="e">
        <f>AB1018*'Déscriptions des trades'!CK1018</f>
        <v>#DIV/0!</v>
      </c>
      <c r="AD1018" s="266" t="e">
        <f>'Déscriptions des trades'!CK1018-AC1018</f>
        <v>#DIV/0!</v>
      </c>
      <c r="AE1018" s="389"/>
      <c r="AF1018" s="399">
        <v>1014</v>
      </c>
      <c r="AG1018" s="389"/>
      <c r="AH1018" s="20"/>
      <c r="AI1018" s="303"/>
      <c r="AJ1018" s="307"/>
      <c r="AK1018" s="161"/>
      <c r="AL1018" s="305"/>
      <c r="AM1018" s="305"/>
      <c r="AN1018" s="162"/>
      <c r="AO1018" s="439"/>
      <c r="AP1018" s="162"/>
      <c r="AQ1018" s="113"/>
      <c r="AR1018" s="113"/>
      <c r="AS1018" s="384"/>
      <c r="AT1018" s="306"/>
      <c r="AU1018" s="306"/>
      <c r="AV1018" s="160"/>
      <c r="AW1018" s="158"/>
      <c r="AX1018" s="385"/>
      <c r="AY1018" s="453"/>
      <c r="AZ1018" s="165"/>
      <c r="BA1018" s="301"/>
      <c r="BB1018" s="165"/>
      <c r="BC1018" s="301"/>
      <c r="BD1018" s="165"/>
      <c r="BE1018" s="302"/>
      <c r="BF1018" s="302"/>
      <c r="BG1018" s="165"/>
      <c r="BH1018" s="303"/>
      <c r="BI1018" s="165"/>
      <c r="BJ1018" s="304"/>
      <c r="BK1018" s="394"/>
      <c r="BL1018" s="302"/>
      <c r="BM1018" s="302"/>
      <c r="BN1018" s="394"/>
      <c r="BO1018" s="302"/>
      <c r="BP1018" s="13"/>
      <c r="BQ1018" s="302"/>
      <c r="BR1018" s="13"/>
      <c r="BS1018" s="302"/>
      <c r="BT1018" s="13"/>
      <c r="BU1018" s="302"/>
      <c r="BV1018" s="386"/>
      <c r="BW1018" s="303"/>
      <c r="BX1018" s="303"/>
      <c r="BY1018" s="302"/>
      <c r="BZ1018" s="302"/>
      <c r="CA1018" s="387"/>
      <c r="CB1018" s="395"/>
      <c r="CC1018" s="12"/>
      <c r="CD1018" s="304"/>
      <c r="CE1018" s="14"/>
      <c r="CF1018" s="395"/>
      <c r="CG1018" s="397"/>
      <c r="CH1018" s="300">
        <f t="shared" si="393"/>
        <v>0</v>
      </c>
      <c r="CI1018" s="26"/>
      <c r="CJ1018" s="17">
        <f t="shared" si="390"/>
        <v>0</v>
      </c>
      <c r="CK1018" s="18">
        <f t="shared" si="401"/>
        <v>12.89</v>
      </c>
      <c r="CM1018" s="164"/>
      <c r="CN1018" s="302"/>
      <c r="CO1018" s="13">
        <f t="shared" si="394"/>
        <v>0</v>
      </c>
      <c r="CP1018" s="302"/>
      <c r="CQ1018" s="13">
        <f t="shared" si="395"/>
        <v>0</v>
      </c>
      <c r="CR1018" s="302"/>
      <c r="CS1018" s="13">
        <f t="shared" si="396"/>
        <v>0</v>
      </c>
      <c r="CT1018" s="302"/>
      <c r="CU1018" s="13">
        <f t="shared" si="391"/>
        <v>0</v>
      </c>
      <c r="CV1018" s="302"/>
      <c r="CW1018" s="13">
        <f t="shared" si="397"/>
        <v>0</v>
      </c>
      <c r="CX1018" s="13">
        <f t="shared" si="398"/>
        <v>0</v>
      </c>
      <c r="CY1018" s="251">
        <f t="shared" si="399"/>
        <v>0</v>
      </c>
      <c r="CZ1018" s="13" t="s">
        <v>29</v>
      </c>
      <c r="DA1018" s="13">
        <v>50</v>
      </c>
      <c r="DB1018" s="22">
        <f t="shared" si="400"/>
        <v>0</v>
      </c>
      <c r="DD1018" s="24"/>
      <c r="DF1018" s="163"/>
      <c r="DH1018" s="24"/>
      <c r="DI1018" s="447"/>
      <c r="DJ1018" s="163"/>
    </row>
    <row r="1019" spans="1:114" s="7" customFormat="1">
      <c r="A1019" s="277">
        <f t="shared" si="384"/>
        <v>50</v>
      </c>
      <c r="B1019" s="21" t="e">
        <f>'Calculateur de trading'!I1019/C1019/W1019</f>
        <v>#DIV/0!</v>
      </c>
      <c r="C1019" s="278">
        <f t="shared" si="385"/>
        <v>10</v>
      </c>
      <c r="D1019" s="278"/>
      <c r="E1019" s="273">
        <f t="shared" si="386"/>
        <v>100</v>
      </c>
      <c r="F1019" s="271">
        <f t="shared" si="378"/>
        <v>2</v>
      </c>
      <c r="G1019" s="271" t="e">
        <f t="shared" si="379"/>
        <v>#DIV/0!</v>
      </c>
      <c r="H1019" s="272">
        <f t="shared" si="380"/>
        <v>20</v>
      </c>
      <c r="I1019" s="270"/>
      <c r="J1019" s="273">
        <f t="shared" si="387"/>
        <v>200</v>
      </c>
      <c r="K1019" s="271">
        <f t="shared" si="381"/>
        <v>4</v>
      </c>
      <c r="L1019" s="271" t="e">
        <f t="shared" si="382"/>
        <v>#DIV/0!</v>
      </c>
      <c r="M1019" s="272">
        <f t="shared" si="383"/>
        <v>40</v>
      </c>
      <c r="N1019" s="389"/>
      <c r="O1019" s="455" t="e">
        <f>(A1019*B1019*W1019)+(B1019*'Calculateur de trading'!H1019)</f>
        <v>#DIV/0!</v>
      </c>
      <c r="P1019" s="274" t="e">
        <f>O1019/'Déscriptions des trades'!CK1019</f>
        <v>#DIV/0!</v>
      </c>
      <c r="Q1019" s="456" t="e">
        <f>'Déscriptions des trades'!CK1019-O1019</f>
        <v>#DIV/0!</v>
      </c>
      <c r="R1019" s="466" t="e">
        <f t="shared" si="388"/>
        <v>#DIV/0!</v>
      </c>
      <c r="S1019" s="389"/>
      <c r="T1019" s="12"/>
      <c r="U1019" s="25"/>
      <c r="V1019" s="15"/>
      <c r="W1019" s="490">
        <f t="shared" si="392"/>
        <v>0</v>
      </c>
      <c r="X1019" s="21" t="e">
        <f>W1019*U1019/'Déscriptions des trades'!CK1019*'Déscriptions des trades'!B1019</f>
        <v>#DIV/0!</v>
      </c>
      <c r="Y1019" s="459"/>
      <c r="Z1019" s="389"/>
      <c r="AA1019" s="23">
        <f t="shared" si="389"/>
        <v>0.1</v>
      </c>
      <c r="AB1019" s="17" t="e">
        <f>(AA1019*'Déscriptions des trades'!U1019*'Déscriptions des trades'!B1019/'Déscriptions des trades'!CK1019)*'Déscriptions des trades'!W1019</f>
        <v>#DIV/0!</v>
      </c>
      <c r="AC1019" s="265" t="e">
        <f>AB1019*'Déscriptions des trades'!CK1019</f>
        <v>#DIV/0!</v>
      </c>
      <c r="AD1019" s="266" t="e">
        <f>'Déscriptions des trades'!CK1019-AC1019</f>
        <v>#DIV/0!</v>
      </c>
      <c r="AE1019" s="389"/>
      <c r="AF1019" s="399">
        <v>1015</v>
      </c>
      <c r="AG1019" s="389"/>
      <c r="AH1019" s="20"/>
      <c r="AI1019" s="303"/>
      <c r="AJ1019" s="307"/>
      <c r="AK1019" s="161"/>
      <c r="AL1019" s="305"/>
      <c r="AM1019" s="305"/>
      <c r="AN1019" s="162"/>
      <c r="AO1019" s="439"/>
      <c r="AP1019" s="162"/>
      <c r="AQ1019" s="113"/>
      <c r="AR1019" s="113"/>
      <c r="AS1019" s="384"/>
      <c r="AT1019" s="306"/>
      <c r="AU1019" s="306"/>
      <c r="AV1019" s="160"/>
      <c r="AW1019" s="158"/>
      <c r="AX1019" s="385"/>
      <c r="AY1019" s="453"/>
      <c r="AZ1019" s="165"/>
      <c r="BA1019" s="301"/>
      <c r="BB1019" s="165"/>
      <c r="BC1019" s="301"/>
      <c r="BD1019" s="165"/>
      <c r="BE1019" s="302"/>
      <c r="BF1019" s="302"/>
      <c r="BG1019" s="165"/>
      <c r="BH1019" s="303"/>
      <c r="BI1019" s="165"/>
      <c r="BJ1019" s="304"/>
      <c r="BK1019" s="394"/>
      <c r="BL1019" s="302"/>
      <c r="BM1019" s="302"/>
      <c r="BN1019" s="394"/>
      <c r="BO1019" s="302"/>
      <c r="BP1019" s="13"/>
      <c r="BQ1019" s="302"/>
      <c r="BR1019" s="13"/>
      <c r="BS1019" s="302"/>
      <c r="BT1019" s="13"/>
      <c r="BU1019" s="302"/>
      <c r="BV1019" s="386"/>
      <c r="BW1019" s="303"/>
      <c r="BX1019" s="303"/>
      <c r="BY1019" s="302"/>
      <c r="BZ1019" s="302"/>
      <c r="CA1019" s="387"/>
      <c r="CB1019" s="395"/>
      <c r="CC1019" s="12"/>
      <c r="CD1019" s="304"/>
      <c r="CE1019" s="14"/>
      <c r="CF1019" s="395"/>
      <c r="CG1019" s="397"/>
      <c r="CH1019" s="300">
        <f t="shared" si="393"/>
        <v>0</v>
      </c>
      <c r="CI1019" s="26"/>
      <c r="CJ1019" s="17">
        <f t="shared" si="390"/>
        <v>0</v>
      </c>
      <c r="CK1019" s="18">
        <f t="shared" si="401"/>
        <v>12.89</v>
      </c>
      <c r="CM1019" s="164"/>
      <c r="CN1019" s="302"/>
      <c r="CO1019" s="13">
        <f t="shared" si="394"/>
        <v>0</v>
      </c>
      <c r="CP1019" s="302"/>
      <c r="CQ1019" s="13">
        <f t="shared" si="395"/>
        <v>0</v>
      </c>
      <c r="CR1019" s="302"/>
      <c r="CS1019" s="13">
        <f t="shared" si="396"/>
        <v>0</v>
      </c>
      <c r="CT1019" s="302"/>
      <c r="CU1019" s="13">
        <f t="shared" si="391"/>
        <v>0</v>
      </c>
      <c r="CV1019" s="302"/>
      <c r="CW1019" s="13">
        <f t="shared" si="397"/>
        <v>0</v>
      </c>
      <c r="CX1019" s="13">
        <f t="shared" si="398"/>
        <v>0</v>
      </c>
      <c r="CY1019" s="251">
        <f t="shared" si="399"/>
        <v>0</v>
      </c>
      <c r="CZ1019" s="13" t="s">
        <v>29</v>
      </c>
      <c r="DA1019" s="13">
        <v>50</v>
      </c>
      <c r="DB1019" s="22">
        <f t="shared" si="400"/>
        <v>0</v>
      </c>
      <c r="DD1019" s="24"/>
      <c r="DF1019" s="163"/>
      <c r="DH1019" s="24"/>
      <c r="DI1019" s="447"/>
      <c r="DJ1019" s="163"/>
    </row>
    <row r="1020" spans="1:114" s="7" customFormat="1">
      <c r="A1020" s="277">
        <f t="shared" si="384"/>
        <v>50</v>
      </c>
      <c r="B1020" s="21" t="e">
        <f>'Calculateur de trading'!I1020/C1020/W1020</f>
        <v>#DIV/0!</v>
      </c>
      <c r="C1020" s="278">
        <f t="shared" si="385"/>
        <v>10</v>
      </c>
      <c r="D1020" s="426"/>
      <c r="E1020" s="273">
        <f t="shared" si="386"/>
        <v>100</v>
      </c>
      <c r="F1020" s="271">
        <f t="shared" si="378"/>
        <v>2</v>
      </c>
      <c r="G1020" s="271" t="e">
        <f t="shared" si="379"/>
        <v>#DIV/0!</v>
      </c>
      <c r="H1020" s="272">
        <f t="shared" si="380"/>
        <v>20</v>
      </c>
      <c r="I1020" s="270"/>
      <c r="J1020" s="273">
        <f t="shared" si="387"/>
        <v>200</v>
      </c>
      <c r="K1020" s="271">
        <f t="shared" si="381"/>
        <v>4</v>
      </c>
      <c r="L1020" s="271" t="e">
        <f t="shared" si="382"/>
        <v>#DIV/0!</v>
      </c>
      <c r="M1020" s="272">
        <f t="shared" si="383"/>
        <v>40</v>
      </c>
      <c r="N1020" s="389"/>
      <c r="O1020" s="455" t="e">
        <f>(A1020*B1020*W1020)+(B1020*'Calculateur de trading'!H1020)</f>
        <v>#DIV/0!</v>
      </c>
      <c r="P1020" s="274" t="e">
        <f>O1020/'Déscriptions des trades'!CK1020</f>
        <v>#DIV/0!</v>
      </c>
      <c r="Q1020" s="456" t="e">
        <f>'Déscriptions des trades'!CK1020-O1020</f>
        <v>#DIV/0!</v>
      </c>
      <c r="R1020" s="466" t="e">
        <f t="shared" si="388"/>
        <v>#DIV/0!</v>
      </c>
      <c r="S1020" s="389"/>
      <c r="T1020" s="12"/>
      <c r="U1020" s="25"/>
      <c r="V1020" s="15"/>
      <c r="W1020" s="490">
        <f t="shared" si="392"/>
        <v>0</v>
      </c>
      <c r="X1020" s="21" t="e">
        <f>W1020*U1020/'Déscriptions des trades'!CK1020*'Déscriptions des trades'!B1020</f>
        <v>#DIV/0!</v>
      </c>
      <c r="Y1020" s="459"/>
      <c r="Z1020" s="389"/>
      <c r="AA1020" s="23">
        <f t="shared" si="389"/>
        <v>0.1</v>
      </c>
      <c r="AB1020" s="17" t="e">
        <f>(AA1020*'Déscriptions des trades'!U1020*'Déscriptions des trades'!B1020/'Déscriptions des trades'!CK1020)*'Déscriptions des trades'!W1020</f>
        <v>#DIV/0!</v>
      </c>
      <c r="AC1020" s="265" t="e">
        <f>AB1020*'Déscriptions des trades'!CK1020</f>
        <v>#DIV/0!</v>
      </c>
      <c r="AD1020" s="266" t="e">
        <f>'Déscriptions des trades'!CK1020-AC1020</f>
        <v>#DIV/0!</v>
      </c>
      <c r="AE1020" s="389"/>
      <c r="AF1020" s="399">
        <v>1016</v>
      </c>
      <c r="AG1020" s="389"/>
      <c r="AH1020" s="20"/>
      <c r="AI1020" s="303"/>
      <c r="AJ1020" s="307"/>
      <c r="AK1020" s="161"/>
      <c r="AL1020" s="305"/>
      <c r="AM1020" s="305"/>
      <c r="AN1020" s="162"/>
      <c r="AO1020" s="439"/>
      <c r="AP1020" s="162"/>
      <c r="AQ1020" s="113"/>
      <c r="AR1020" s="113"/>
      <c r="AS1020" s="384"/>
      <c r="AT1020" s="306"/>
      <c r="AU1020" s="306"/>
      <c r="AV1020" s="160"/>
      <c r="AW1020" s="158"/>
      <c r="AX1020" s="385"/>
      <c r="AY1020" s="453"/>
      <c r="AZ1020" s="165"/>
      <c r="BA1020" s="301"/>
      <c r="BB1020" s="165"/>
      <c r="BC1020" s="301"/>
      <c r="BD1020" s="165"/>
      <c r="BE1020" s="302"/>
      <c r="BF1020" s="302"/>
      <c r="BG1020" s="165"/>
      <c r="BH1020" s="303"/>
      <c r="BI1020" s="165"/>
      <c r="BJ1020" s="304"/>
      <c r="BK1020" s="394"/>
      <c r="BL1020" s="302"/>
      <c r="BM1020" s="302"/>
      <c r="BN1020" s="394"/>
      <c r="BO1020" s="302"/>
      <c r="BP1020" s="13"/>
      <c r="BQ1020" s="302"/>
      <c r="BR1020" s="13"/>
      <c r="BS1020" s="302"/>
      <c r="BT1020" s="13"/>
      <c r="BU1020" s="302"/>
      <c r="BV1020" s="386"/>
      <c r="BW1020" s="303"/>
      <c r="BX1020" s="303"/>
      <c r="BY1020" s="302"/>
      <c r="BZ1020" s="302"/>
      <c r="CA1020" s="387"/>
      <c r="CB1020" s="395"/>
      <c r="CC1020" s="12"/>
      <c r="CD1020" s="304"/>
      <c r="CE1020" s="14"/>
      <c r="CF1020" s="395"/>
      <c r="CG1020" s="397"/>
      <c r="CH1020" s="300">
        <f t="shared" si="393"/>
        <v>0</v>
      </c>
      <c r="CI1020" s="26"/>
      <c r="CJ1020" s="17">
        <f t="shared" si="390"/>
        <v>0</v>
      </c>
      <c r="CK1020" s="18">
        <f t="shared" si="401"/>
        <v>12.89</v>
      </c>
      <c r="CM1020" s="164"/>
      <c r="CN1020" s="302"/>
      <c r="CO1020" s="13">
        <f t="shared" si="394"/>
        <v>0</v>
      </c>
      <c r="CP1020" s="302"/>
      <c r="CQ1020" s="13">
        <f t="shared" si="395"/>
        <v>0</v>
      </c>
      <c r="CR1020" s="302"/>
      <c r="CS1020" s="13">
        <f t="shared" si="396"/>
        <v>0</v>
      </c>
      <c r="CT1020" s="302"/>
      <c r="CU1020" s="13">
        <f t="shared" si="391"/>
        <v>0</v>
      </c>
      <c r="CV1020" s="302"/>
      <c r="CW1020" s="13">
        <f t="shared" si="397"/>
        <v>0</v>
      </c>
      <c r="CX1020" s="13">
        <f t="shared" si="398"/>
        <v>0</v>
      </c>
      <c r="CY1020" s="251">
        <f t="shared" si="399"/>
        <v>0</v>
      </c>
      <c r="CZ1020" s="13" t="s">
        <v>29</v>
      </c>
      <c r="DA1020" s="13">
        <v>50</v>
      </c>
      <c r="DB1020" s="22">
        <f t="shared" si="400"/>
        <v>0</v>
      </c>
      <c r="DD1020" s="24"/>
      <c r="DF1020" s="163"/>
      <c r="DH1020" s="24"/>
      <c r="DI1020" s="447"/>
      <c r="DJ1020" s="163"/>
    </row>
    <row r="1021" spans="1:114" s="7" customFormat="1">
      <c r="A1021" s="277">
        <f t="shared" si="384"/>
        <v>50</v>
      </c>
      <c r="B1021" s="21" t="e">
        <f>'Calculateur de trading'!I1021/C1021/W1021</f>
        <v>#DIV/0!</v>
      </c>
      <c r="C1021" s="278">
        <f t="shared" si="385"/>
        <v>10</v>
      </c>
      <c r="D1021" s="426"/>
      <c r="E1021" s="273">
        <f t="shared" si="386"/>
        <v>100</v>
      </c>
      <c r="F1021" s="271">
        <f t="shared" si="378"/>
        <v>2</v>
      </c>
      <c r="G1021" s="271" t="e">
        <f t="shared" si="379"/>
        <v>#DIV/0!</v>
      </c>
      <c r="H1021" s="272">
        <f t="shared" si="380"/>
        <v>20</v>
      </c>
      <c r="I1021" s="270"/>
      <c r="J1021" s="273">
        <f t="shared" si="387"/>
        <v>200</v>
      </c>
      <c r="K1021" s="271">
        <f t="shared" si="381"/>
        <v>4</v>
      </c>
      <c r="L1021" s="271" t="e">
        <f t="shared" si="382"/>
        <v>#DIV/0!</v>
      </c>
      <c r="M1021" s="272">
        <f t="shared" si="383"/>
        <v>40</v>
      </c>
      <c r="N1021" s="389"/>
      <c r="O1021" s="455" t="e">
        <f>(A1021*B1021*W1021)+(B1021*'Calculateur de trading'!H1021)</f>
        <v>#DIV/0!</v>
      </c>
      <c r="P1021" s="274" t="e">
        <f>O1021/'Déscriptions des trades'!CK1021</f>
        <v>#DIV/0!</v>
      </c>
      <c r="Q1021" s="456" t="e">
        <f>'Déscriptions des trades'!CK1021-O1021</f>
        <v>#DIV/0!</v>
      </c>
      <c r="R1021" s="466" t="e">
        <f t="shared" si="388"/>
        <v>#DIV/0!</v>
      </c>
      <c r="S1021" s="389"/>
      <c r="T1021" s="12"/>
      <c r="U1021" s="25"/>
      <c r="V1021" s="15"/>
      <c r="W1021" s="490">
        <f t="shared" si="392"/>
        <v>0</v>
      </c>
      <c r="X1021" s="21" t="e">
        <f>W1021*U1021/'Déscriptions des trades'!CK1021*'Déscriptions des trades'!B1021</f>
        <v>#DIV/0!</v>
      </c>
      <c r="Y1021" s="459"/>
      <c r="Z1021" s="389"/>
      <c r="AA1021" s="23">
        <f t="shared" si="389"/>
        <v>0.1</v>
      </c>
      <c r="AB1021" s="17" t="e">
        <f>(AA1021*'Déscriptions des trades'!U1021*'Déscriptions des trades'!B1021/'Déscriptions des trades'!CK1021)*'Déscriptions des trades'!W1021</f>
        <v>#DIV/0!</v>
      </c>
      <c r="AC1021" s="265" t="e">
        <f>AB1021*'Déscriptions des trades'!CK1021</f>
        <v>#DIV/0!</v>
      </c>
      <c r="AD1021" s="266" t="e">
        <f>'Déscriptions des trades'!CK1021-AC1021</f>
        <v>#DIV/0!</v>
      </c>
      <c r="AE1021" s="389"/>
      <c r="AF1021" s="399">
        <v>1017</v>
      </c>
      <c r="AG1021" s="389"/>
      <c r="AH1021" s="20"/>
      <c r="AI1021" s="303"/>
      <c r="AJ1021" s="307"/>
      <c r="AK1021" s="161"/>
      <c r="AL1021" s="305"/>
      <c r="AM1021" s="305"/>
      <c r="AN1021" s="162"/>
      <c r="AO1021" s="439"/>
      <c r="AP1021" s="162"/>
      <c r="AQ1021" s="113"/>
      <c r="AR1021" s="113"/>
      <c r="AS1021" s="384"/>
      <c r="AT1021" s="306"/>
      <c r="AU1021" s="306"/>
      <c r="AV1021" s="160"/>
      <c r="AW1021" s="158"/>
      <c r="AX1021" s="385"/>
      <c r="AY1021" s="453"/>
      <c r="AZ1021" s="165"/>
      <c r="BA1021" s="301"/>
      <c r="BB1021" s="165"/>
      <c r="BC1021" s="301"/>
      <c r="BD1021" s="165"/>
      <c r="BE1021" s="302"/>
      <c r="BF1021" s="302"/>
      <c r="BG1021" s="165"/>
      <c r="BH1021" s="303"/>
      <c r="BI1021" s="165"/>
      <c r="BJ1021" s="304"/>
      <c r="BK1021" s="394"/>
      <c r="BL1021" s="302"/>
      <c r="BM1021" s="302"/>
      <c r="BN1021" s="394"/>
      <c r="BO1021" s="302"/>
      <c r="BP1021" s="13"/>
      <c r="BQ1021" s="302"/>
      <c r="BR1021" s="13"/>
      <c r="BS1021" s="302"/>
      <c r="BT1021" s="13"/>
      <c r="BU1021" s="302"/>
      <c r="BV1021" s="386"/>
      <c r="BW1021" s="303"/>
      <c r="BX1021" s="303"/>
      <c r="BY1021" s="302"/>
      <c r="BZ1021" s="302"/>
      <c r="CA1021" s="387"/>
      <c r="CB1021" s="395"/>
      <c r="CC1021" s="12"/>
      <c r="CD1021" s="304"/>
      <c r="CE1021" s="14"/>
      <c r="CF1021" s="395"/>
      <c r="CG1021" s="397"/>
      <c r="CH1021" s="300">
        <f t="shared" si="393"/>
        <v>0</v>
      </c>
      <c r="CI1021" s="26"/>
      <c r="CJ1021" s="17">
        <f t="shared" si="390"/>
        <v>0</v>
      </c>
      <c r="CK1021" s="18">
        <f t="shared" si="401"/>
        <v>12.89</v>
      </c>
      <c r="CM1021" s="164"/>
      <c r="CN1021" s="302"/>
      <c r="CO1021" s="13">
        <f t="shared" si="394"/>
        <v>0</v>
      </c>
      <c r="CP1021" s="302"/>
      <c r="CQ1021" s="13">
        <f t="shared" si="395"/>
        <v>0</v>
      </c>
      <c r="CR1021" s="302"/>
      <c r="CS1021" s="13">
        <f t="shared" si="396"/>
        <v>0</v>
      </c>
      <c r="CT1021" s="302"/>
      <c r="CU1021" s="13">
        <f t="shared" si="391"/>
        <v>0</v>
      </c>
      <c r="CV1021" s="302"/>
      <c r="CW1021" s="13">
        <f t="shared" si="397"/>
        <v>0</v>
      </c>
      <c r="CX1021" s="13">
        <f t="shared" si="398"/>
        <v>0</v>
      </c>
      <c r="CY1021" s="251">
        <f t="shared" si="399"/>
        <v>0</v>
      </c>
      <c r="CZ1021" s="13" t="s">
        <v>29</v>
      </c>
      <c r="DA1021" s="13">
        <v>50</v>
      </c>
      <c r="DB1021" s="22">
        <f t="shared" si="400"/>
        <v>0</v>
      </c>
      <c r="DD1021" s="24"/>
      <c r="DF1021" s="163"/>
      <c r="DH1021" s="24"/>
      <c r="DI1021" s="447"/>
      <c r="DJ1021" s="163"/>
    </row>
    <row r="1022" spans="1:114" s="7" customFormat="1">
      <c r="A1022" s="277">
        <f t="shared" si="384"/>
        <v>50</v>
      </c>
      <c r="B1022" s="21" t="e">
        <f>'Calculateur de trading'!I1022/C1022/W1022</f>
        <v>#DIV/0!</v>
      </c>
      <c r="C1022" s="278">
        <f t="shared" si="385"/>
        <v>10</v>
      </c>
      <c r="D1022" s="278"/>
      <c r="E1022" s="273">
        <f t="shared" si="386"/>
        <v>100</v>
      </c>
      <c r="F1022" s="271">
        <f t="shared" si="378"/>
        <v>2</v>
      </c>
      <c r="G1022" s="271" t="e">
        <f t="shared" si="379"/>
        <v>#DIV/0!</v>
      </c>
      <c r="H1022" s="272">
        <f t="shared" si="380"/>
        <v>20</v>
      </c>
      <c r="I1022" s="270"/>
      <c r="J1022" s="273">
        <f t="shared" si="387"/>
        <v>200</v>
      </c>
      <c r="K1022" s="271">
        <f t="shared" si="381"/>
        <v>4</v>
      </c>
      <c r="L1022" s="271" t="e">
        <f t="shared" si="382"/>
        <v>#DIV/0!</v>
      </c>
      <c r="M1022" s="272">
        <f t="shared" si="383"/>
        <v>40</v>
      </c>
      <c r="N1022" s="389"/>
      <c r="O1022" s="455" t="e">
        <f>(A1022*B1022*W1022)+(B1022*'Calculateur de trading'!H1022)</f>
        <v>#DIV/0!</v>
      </c>
      <c r="P1022" s="274" t="e">
        <f>O1022/'Déscriptions des trades'!CK1022</f>
        <v>#DIV/0!</v>
      </c>
      <c r="Q1022" s="456" t="e">
        <f>'Déscriptions des trades'!CK1022-O1022</f>
        <v>#DIV/0!</v>
      </c>
      <c r="R1022" s="466" t="e">
        <f t="shared" si="388"/>
        <v>#DIV/0!</v>
      </c>
      <c r="S1022" s="389"/>
      <c r="T1022" s="12"/>
      <c r="U1022" s="25"/>
      <c r="V1022" s="15"/>
      <c r="W1022" s="490">
        <f t="shared" si="392"/>
        <v>0</v>
      </c>
      <c r="X1022" s="21" t="e">
        <f>W1022*U1022/'Déscriptions des trades'!CK1022*'Déscriptions des trades'!B1022</f>
        <v>#DIV/0!</v>
      </c>
      <c r="Y1022" s="459"/>
      <c r="Z1022" s="389"/>
      <c r="AA1022" s="23">
        <f t="shared" si="389"/>
        <v>0.1</v>
      </c>
      <c r="AB1022" s="17" t="e">
        <f>(AA1022*'Déscriptions des trades'!U1022*'Déscriptions des trades'!B1022/'Déscriptions des trades'!CK1022)*'Déscriptions des trades'!W1022</f>
        <v>#DIV/0!</v>
      </c>
      <c r="AC1022" s="265" t="e">
        <f>AB1022*'Déscriptions des trades'!CK1022</f>
        <v>#DIV/0!</v>
      </c>
      <c r="AD1022" s="266" t="e">
        <f>'Déscriptions des trades'!CK1022-AC1022</f>
        <v>#DIV/0!</v>
      </c>
      <c r="AE1022" s="389"/>
      <c r="AF1022" s="399">
        <v>1018</v>
      </c>
      <c r="AG1022" s="389"/>
      <c r="AH1022" s="20"/>
      <c r="AI1022" s="303"/>
      <c r="AJ1022" s="307"/>
      <c r="AK1022" s="161"/>
      <c r="AL1022" s="305"/>
      <c r="AM1022" s="305"/>
      <c r="AN1022" s="162"/>
      <c r="AO1022" s="439"/>
      <c r="AP1022" s="162"/>
      <c r="AQ1022" s="113"/>
      <c r="AR1022" s="113"/>
      <c r="AS1022" s="384"/>
      <c r="AT1022" s="306"/>
      <c r="AU1022" s="306"/>
      <c r="AV1022" s="160"/>
      <c r="AW1022" s="158"/>
      <c r="AX1022" s="385"/>
      <c r="AY1022" s="453"/>
      <c r="AZ1022" s="165"/>
      <c r="BA1022" s="301"/>
      <c r="BB1022" s="165"/>
      <c r="BC1022" s="301"/>
      <c r="BD1022" s="165"/>
      <c r="BE1022" s="302"/>
      <c r="BF1022" s="302"/>
      <c r="BG1022" s="165"/>
      <c r="BH1022" s="303"/>
      <c r="BI1022" s="165"/>
      <c r="BJ1022" s="304"/>
      <c r="BK1022" s="394"/>
      <c r="BL1022" s="302"/>
      <c r="BM1022" s="302"/>
      <c r="BN1022" s="394"/>
      <c r="BO1022" s="302"/>
      <c r="BP1022" s="13"/>
      <c r="BQ1022" s="302"/>
      <c r="BR1022" s="13"/>
      <c r="BS1022" s="302"/>
      <c r="BT1022" s="13"/>
      <c r="BU1022" s="302"/>
      <c r="BV1022" s="386"/>
      <c r="BW1022" s="303"/>
      <c r="BX1022" s="303"/>
      <c r="BY1022" s="302"/>
      <c r="BZ1022" s="302"/>
      <c r="CA1022" s="387"/>
      <c r="CB1022" s="395"/>
      <c r="CC1022" s="12"/>
      <c r="CD1022" s="304"/>
      <c r="CE1022" s="14"/>
      <c r="CF1022" s="395"/>
      <c r="CG1022" s="397"/>
      <c r="CH1022" s="300">
        <f t="shared" si="393"/>
        <v>0</v>
      </c>
      <c r="CI1022" s="26"/>
      <c r="CJ1022" s="17">
        <f t="shared" si="390"/>
        <v>0</v>
      </c>
      <c r="CK1022" s="18">
        <f t="shared" si="401"/>
        <v>12.89</v>
      </c>
      <c r="CM1022" s="164"/>
      <c r="CN1022" s="302"/>
      <c r="CO1022" s="13">
        <f t="shared" si="394"/>
        <v>0</v>
      </c>
      <c r="CP1022" s="302"/>
      <c r="CQ1022" s="13">
        <f t="shared" si="395"/>
        <v>0</v>
      </c>
      <c r="CR1022" s="302"/>
      <c r="CS1022" s="13">
        <f t="shared" si="396"/>
        <v>0</v>
      </c>
      <c r="CT1022" s="302"/>
      <c r="CU1022" s="13">
        <f t="shared" si="391"/>
        <v>0</v>
      </c>
      <c r="CV1022" s="302"/>
      <c r="CW1022" s="13">
        <f t="shared" si="397"/>
        <v>0</v>
      </c>
      <c r="CX1022" s="13">
        <f t="shared" si="398"/>
        <v>0</v>
      </c>
      <c r="CY1022" s="251">
        <f t="shared" si="399"/>
        <v>0</v>
      </c>
      <c r="CZ1022" s="13" t="s">
        <v>29</v>
      </c>
      <c r="DA1022" s="13">
        <v>50</v>
      </c>
      <c r="DB1022" s="22">
        <f t="shared" si="400"/>
        <v>0</v>
      </c>
      <c r="DD1022" s="24"/>
      <c r="DF1022" s="163"/>
      <c r="DH1022" s="24"/>
      <c r="DI1022" s="447"/>
      <c r="DJ1022" s="163"/>
    </row>
    <row r="1023" spans="1:114" s="7" customFormat="1">
      <c r="A1023" s="277">
        <f t="shared" si="384"/>
        <v>50</v>
      </c>
      <c r="B1023" s="21" t="e">
        <f>'Calculateur de trading'!I1023/C1023/W1023</f>
        <v>#DIV/0!</v>
      </c>
      <c r="C1023" s="278">
        <f t="shared" si="385"/>
        <v>10</v>
      </c>
      <c r="D1023" s="426"/>
      <c r="E1023" s="273">
        <f t="shared" si="386"/>
        <v>100</v>
      </c>
      <c r="F1023" s="271">
        <f t="shared" si="378"/>
        <v>2</v>
      </c>
      <c r="G1023" s="271" t="e">
        <f t="shared" si="379"/>
        <v>#DIV/0!</v>
      </c>
      <c r="H1023" s="272">
        <f t="shared" si="380"/>
        <v>20</v>
      </c>
      <c r="I1023" s="270"/>
      <c r="J1023" s="273">
        <f t="shared" si="387"/>
        <v>200</v>
      </c>
      <c r="K1023" s="271">
        <f t="shared" si="381"/>
        <v>4</v>
      </c>
      <c r="L1023" s="271" t="e">
        <f t="shared" si="382"/>
        <v>#DIV/0!</v>
      </c>
      <c r="M1023" s="272">
        <f t="shared" si="383"/>
        <v>40</v>
      </c>
      <c r="N1023" s="389"/>
      <c r="O1023" s="455" t="e">
        <f>(A1023*B1023*W1023)+(B1023*'Calculateur de trading'!H1023)</f>
        <v>#DIV/0!</v>
      </c>
      <c r="P1023" s="274" t="e">
        <f>O1023/'Déscriptions des trades'!CK1023</f>
        <v>#DIV/0!</v>
      </c>
      <c r="Q1023" s="456" t="e">
        <f>'Déscriptions des trades'!CK1023-O1023</f>
        <v>#DIV/0!</v>
      </c>
      <c r="R1023" s="466" t="e">
        <f t="shared" si="388"/>
        <v>#DIV/0!</v>
      </c>
      <c r="S1023" s="389"/>
      <c r="T1023" s="12"/>
      <c r="U1023" s="25"/>
      <c r="V1023" s="15"/>
      <c r="W1023" s="490">
        <f t="shared" si="392"/>
        <v>0</v>
      </c>
      <c r="X1023" s="21" t="e">
        <f>W1023*U1023/'Déscriptions des trades'!CK1023*'Déscriptions des trades'!B1023</f>
        <v>#DIV/0!</v>
      </c>
      <c r="Y1023" s="459"/>
      <c r="Z1023" s="389"/>
      <c r="AA1023" s="23">
        <f t="shared" si="389"/>
        <v>0.1</v>
      </c>
      <c r="AB1023" s="17" t="e">
        <f>(AA1023*'Déscriptions des trades'!U1023*'Déscriptions des trades'!B1023/'Déscriptions des trades'!CK1023)*'Déscriptions des trades'!W1023</f>
        <v>#DIV/0!</v>
      </c>
      <c r="AC1023" s="265" t="e">
        <f>AB1023*'Déscriptions des trades'!CK1023</f>
        <v>#DIV/0!</v>
      </c>
      <c r="AD1023" s="266" t="e">
        <f>'Déscriptions des trades'!CK1023-AC1023</f>
        <v>#DIV/0!</v>
      </c>
      <c r="AE1023" s="389"/>
      <c r="AF1023" s="399">
        <v>1019</v>
      </c>
      <c r="AG1023" s="389"/>
      <c r="AH1023" s="20"/>
      <c r="AI1023" s="303"/>
      <c r="AJ1023" s="307"/>
      <c r="AK1023" s="161"/>
      <c r="AL1023" s="305"/>
      <c r="AM1023" s="305"/>
      <c r="AN1023" s="162"/>
      <c r="AO1023" s="439"/>
      <c r="AP1023" s="162"/>
      <c r="AQ1023" s="113"/>
      <c r="AR1023" s="113"/>
      <c r="AS1023" s="384"/>
      <c r="AT1023" s="306"/>
      <c r="AU1023" s="306"/>
      <c r="AV1023" s="160"/>
      <c r="AW1023" s="158"/>
      <c r="AX1023" s="385"/>
      <c r="AY1023" s="453"/>
      <c r="AZ1023" s="165"/>
      <c r="BA1023" s="301"/>
      <c r="BB1023" s="165"/>
      <c r="BC1023" s="301"/>
      <c r="BD1023" s="165"/>
      <c r="BE1023" s="302"/>
      <c r="BF1023" s="302"/>
      <c r="BG1023" s="165"/>
      <c r="BH1023" s="303"/>
      <c r="BI1023" s="165"/>
      <c r="BJ1023" s="304"/>
      <c r="BK1023" s="394"/>
      <c r="BL1023" s="302"/>
      <c r="BM1023" s="302"/>
      <c r="BN1023" s="394"/>
      <c r="BO1023" s="302"/>
      <c r="BP1023" s="13"/>
      <c r="BQ1023" s="302"/>
      <c r="BR1023" s="13"/>
      <c r="BS1023" s="302"/>
      <c r="BT1023" s="13"/>
      <c r="BU1023" s="302"/>
      <c r="BV1023" s="386"/>
      <c r="BW1023" s="303"/>
      <c r="BX1023" s="303"/>
      <c r="BY1023" s="302"/>
      <c r="BZ1023" s="302"/>
      <c r="CA1023" s="387"/>
      <c r="CB1023" s="395"/>
      <c r="CC1023" s="12"/>
      <c r="CD1023" s="304"/>
      <c r="CE1023" s="14"/>
      <c r="CF1023" s="395"/>
      <c r="CG1023" s="397"/>
      <c r="CH1023" s="300">
        <f t="shared" si="393"/>
        <v>0</v>
      </c>
      <c r="CI1023" s="26"/>
      <c r="CJ1023" s="17">
        <f t="shared" si="390"/>
        <v>0</v>
      </c>
      <c r="CK1023" s="18">
        <f t="shared" si="401"/>
        <v>12.89</v>
      </c>
      <c r="CM1023" s="164"/>
      <c r="CN1023" s="302"/>
      <c r="CO1023" s="13">
        <f t="shared" si="394"/>
        <v>0</v>
      </c>
      <c r="CP1023" s="302"/>
      <c r="CQ1023" s="13">
        <f t="shared" si="395"/>
        <v>0</v>
      </c>
      <c r="CR1023" s="302"/>
      <c r="CS1023" s="13">
        <f t="shared" si="396"/>
        <v>0</v>
      </c>
      <c r="CT1023" s="302"/>
      <c r="CU1023" s="13">
        <f t="shared" si="391"/>
        <v>0</v>
      </c>
      <c r="CV1023" s="302"/>
      <c r="CW1023" s="13">
        <f t="shared" si="397"/>
        <v>0</v>
      </c>
      <c r="CX1023" s="13">
        <f t="shared" si="398"/>
        <v>0</v>
      </c>
      <c r="CY1023" s="251">
        <f t="shared" si="399"/>
        <v>0</v>
      </c>
      <c r="CZ1023" s="13" t="s">
        <v>29</v>
      </c>
      <c r="DA1023" s="13">
        <v>50</v>
      </c>
      <c r="DB1023" s="22">
        <f t="shared" si="400"/>
        <v>0</v>
      </c>
      <c r="DD1023" s="24"/>
      <c r="DF1023" s="163"/>
      <c r="DH1023" s="24"/>
      <c r="DI1023" s="447"/>
      <c r="DJ1023" s="163"/>
    </row>
    <row r="1024" spans="1:114" s="7" customFormat="1">
      <c r="A1024" s="277">
        <f t="shared" si="384"/>
        <v>50</v>
      </c>
      <c r="B1024" s="21" t="e">
        <f>'Calculateur de trading'!I1024/C1024/W1024</f>
        <v>#DIV/0!</v>
      </c>
      <c r="C1024" s="278">
        <f t="shared" si="385"/>
        <v>10</v>
      </c>
      <c r="D1024" s="278"/>
      <c r="E1024" s="273">
        <f t="shared" si="386"/>
        <v>100</v>
      </c>
      <c r="F1024" s="271">
        <f t="shared" si="378"/>
        <v>2</v>
      </c>
      <c r="G1024" s="271" t="e">
        <f t="shared" si="379"/>
        <v>#DIV/0!</v>
      </c>
      <c r="H1024" s="272">
        <f t="shared" si="380"/>
        <v>20</v>
      </c>
      <c r="I1024" s="270"/>
      <c r="J1024" s="273">
        <f t="shared" si="387"/>
        <v>200</v>
      </c>
      <c r="K1024" s="271">
        <f t="shared" si="381"/>
        <v>4</v>
      </c>
      <c r="L1024" s="271" t="e">
        <f t="shared" si="382"/>
        <v>#DIV/0!</v>
      </c>
      <c r="M1024" s="272">
        <f t="shared" si="383"/>
        <v>40</v>
      </c>
      <c r="N1024" s="389"/>
      <c r="O1024" s="455" t="e">
        <f>(A1024*B1024*W1024)+(B1024*'Calculateur de trading'!H1024)</f>
        <v>#DIV/0!</v>
      </c>
      <c r="P1024" s="274" t="e">
        <f>O1024/'Déscriptions des trades'!CK1024</f>
        <v>#DIV/0!</v>
      </c>
      <c r="Q1024" s="456" t="e">
        <f>'Déscriptions des trades'!CK1024-O1024</f>
        <v>#DIV/0!</v>
      </c>
      <c r="R1024" s="466" t="e">
        <f t="shared" si="388"/>
        <v>#DIV/0!</v>
      </c>
      <c r="S1024" s="389"/>
      <c r="T1024" s="12"/>
      <c r="U1024" s="25"/>
      <c r="V1024" s="15"/>
      <c r="W1024" s="490">
        <f t="shared" si="392"/>
        <v>0</v>
      </c>
      <c r="X1024" s="21" t="e">
        <f>W1024*U1024/'Déscriptions des trades'!CK1024*'Déscriptions des trades'!B1024</f>
        <v>#DIV/0!</v>
      </c>
      <c r="Y1024" s="459"/>
      <c r="Z1024" s="389"/>
      <c r="AA1024" s="23">
        <f t="shared" si="389"/>
        <v>0.1</v>
      </c>
      <c r="AB1024" s="17" t="e">
        <f>(AA1024*'Déscriptions des trades'!U1024*'Déscriptions des trades'!B1024/'Déscriptions des trades'!CK1024)*'Déscriptions des trades'!W1024</f>
        <v>#DIV/0!</v>
      </c>
      <c r="AC1024" s="265" t="e">
        <f>AB1024*'Déscriptions des trades'!CK1024</f>
        <v>#DIV/0!</v>
      </c>
      <c r="AD1024" s="266" t="e">
        <f>'Déscriptions des trades'!CK1024-AC1024</f>
        <v>#DIV/0!</v>
      </c>
      <c r="AE1024" s="389"/>
      <c r="AF1024" s="399">
        <v>1020</v>
      </c>
      <c r="AG1024" s="389"/>
      <c r="AH1024" s="20"/>
      <c r="AI1024" s="303"/>
      <c r="AJ1024" s="307"/>
      <c r="AK1024" s="161"/>
      <c r="AL1024" s="305"/>
      <c r="AM1024" s="305"/>
      <c r="AN1024" s="162"/>
      <c r="AO1024" s="439"/>
      <c r="AP1024" s="162"/>
      <c r="AQ1024" s="113"/>
      <c r="AR1024" s="113"/>
      <c r="AS1024" s="384"/>
      <c r="AT1024" s="306"/>
      <c r="AU1024" s="306"/>
      <c r="AV1024" s="160"/>
      <c r="AW1024" s="158"/>
      <c r="AX1024" s="385"/>
      <c r="AY1024" s="453"/>
      <c r="AZ1024" s="165"/>
      <c r="BA1024" s="301"/>
      <c r="BB1024" s="165"/>
      <c r="BC1024" s="301"/>
      <c r="BD1024" s="165"/>
      <c r="BE1024" s="302"/>
      <c r="BF1024" s="302"/>
      <c r="BG1024" s="165"/>
      <c r="BH1024" s="303"/>
      <c r="BI1024" s="165"/>
      <c r="BJ1024" s="304"/>
      <c r="BK1024" s="394"/>
      <c r="BL1024" s="302"/>
      <c r="BM1024" s="302"/>
      <c r="BN1024" s="394"/>
      <c r="BO1024" s="302"/>
      <c r="BP1024" s="13"/>
      <c r="BQ1024" s="302"/>
      <c r="BR1024" s="13"/>
      <c r="BS1024" s="302"/>
      <c r="BT1024" s="13"/>
      <c r="BU1024" s="302"/>
      <c r="BV1024" s="386"/>
      <c r="BW1024" s="303"/>
      <c r="BX1024" s="303"/>
      <c r="BY1024" s="302"/>
      <c r="BZ1024" s="302"/>
      <c r="CA1024" s="387"/>
      <c r="CB1024" s="395"/>
      <c r="CC1024" s="12"/>
      <c r="CD1024" s="304"/>
      <c r="CE1024" s="14"/>
      <c r="CF1024" s="395"/>
      <c r="CG1024" s="397"/>
      <c r="CH1024" s="300">
        <f t="shared" si="393"/>
        <v>0</v>
      </c>
      <c r="CI1024" s="26"/>
      <c r="CJ1024" s="17">
        <f t="shared" si="390"/>
        <v>0</v>
      </c>
      <c r="CK1024" s="18">
        <f t="shared" si="401"/>
        <v>12.89</v>
      </c>
      <c r="CM1024" s="164"/>
      <c r="CN1024" s="302"/>
      <c r="CO1024" s="13">
        <f t="shared" si="394"/>
        <v>0</v>
      </c>
      <c r="CP1024" s="302"/>
      <c r="CQ1024" s="13">
        <f t="shared" si="395"/>
        <v>0</v>
      </c>
      <c r="CR1024" s="302"/>
      <c r="CS1024" s="13">
        <f t="shared" si="396"/>
        <v>0</v>
      </c>
      <c r="CT1024" s="302"/>
      <c r="CU1024" s="13">
        <f t="shared" si="391"/>
        <v>0</v>
      </c>
      <c r="CV1024" s="302"/>
      <c r="CW1024" s="13">
        <f t="shared" si="397"/>
        <v>0</v>
      </c>
      <c r="CX1024" s="13">
        <f t="shared" si="398"/>
        <v>0</v>
      </c>
      <c r="CY1024" s="251">
        <f t="shared" si="399"/>
        <v>0</v>
      </c>
      <c r="CZ1024" s="13" t="s">
        <v>29</v>
      </c>
      <c r="DA1024" s="13">
        <v>50</v>
      </c>
      <c r="DB1024" s="22">
        <f t="shared" si="400"/>
        <v>0</v>
      </c>
      <c r="DD1024" s="24"/>
      <c r="DF1024" s="163"/>
      <c r="DH1024" s="24"/>
      <c r="DI1024" s="447"/>
      <c r="DJ1024" s="163"/>
    </row>
    <row r="1025" spans="1:114" s="7" customFormat="1">
      <c r="A1025" s="277">
        <f t="shared" si="384"/>
        <v>50</v>
      </c>
      <c r="B1025" s="21" t="e">
        <f>'Calculateur de trading'!I1025/C1025/W1025</f>
        <v>#DIV/0!</v>
      </c>
      <c r="C1025" s="278">
        <f t="shared" si="385"/>
        <v>10</v>
      </c>
      <c r="D1025" s="426"/>
      <c r="E1025" s="273">
        <f t="shared" si="386"/>
        <v>100</v>
      </c>
      <c r="F1025" s="271">
        <f t="shared" si="378"/>
        <v>2</v>
      </c>
      <c r="G1025" s="271" t="e">
        <f t="shared" si="379"/>
        <v>#DIV/0!</v>
      </c>
      <c r="H1025" s="272">
        <f t="shared" si="380"/>
        <v>20</v>
      </c>
      <c r="I1025" s="270"/>
      <c r="J1025" s="273">
        <f t="shared" si="387"/>
        <v>200</v>
      </c>
      <c r="K1025" s="271">
        <f t="shared" si="381"/>
        <v>4</v>
      </c>
      <c r="L1025" s="271" t="e">
        <f t="shared" si="382"/>
        <v>#DIV/0!</v>
      </c>
      <c r="M1025" s="272">
        <f t="shared" si="383"/>
        <v>40</v>
      </c>
      <c r="N1025" s="389"/>
      <c r="O1025" s="455" t="e">
        <f>(A1025*B1025*W1025)+(B1025*'Calculateur de trading'!H1025)</f>
        <v>#DIV/0!</v>
      </c>
      <c r="P1025" s="274" t="e">
        <f>O1025/'Déscriptions des trades'!CK1025</f>
        <v>#DIV/0!</v>
      </c>
      <c r="Q1025" s="456" t="e">
        <f>'Déscriptions des trades'!CK1025-O1025</f>
        <v>#DIV/0!</v>
      </c>
      <c r="R1025" s="466" t="e">
        <f t="shared" si="388"/>
        <v>#DIV/0!</v>
      </c>
      <c r="S1025" s="389"/>
      <c r="T1025" s="12"/>
      <c r="U1025" s="25"/>
      <c r="V1025" s="15"/>
      <c r="W1025" s="490">
        <f t="shared" si="392"/>
        <v>0</v>
      </c>
      <c r="X1025" s="21" t="e">
        <f>W1025*U1025/'Déscriptions des trades'!CK1025*'Déscriptions des trades'!B1025</f>
        <v>#DIV/0!</v>
      </c>
      <c r="Y1025" s="459"/>
      <c r="Z1025" s="389"/>
      <c r="AA1025" s="23">
        <f t="shared" si="389"/>
        <v>0.1</v>
      </c>
      <c r="AB1025" s="17" t="e">
        <f>(AA1025*'Déscriptions des trades'!U1025*'Déscriptions des trades'!B1025/'Déscriptions des trades'!CK1025)*'Déscriptions des trades'!W1025</f>
        <v>#DIV/0!</v>
      </c>
      <c r="AC1025" s="265" t="e">
        <f>AB1025*'Déscriptions des trades'!CK1025</f>
        <v>#DIV/0!</v>
      </c>
      <c r="AD1025" s="266" t="e">
        <f>'Déscriptions des trades'!CK1025-AC1025</f>
        <v>#DIV/0!</v>
      </c>
      <c r="AE1025" s="389"/>
      <c r="AF1025" s="399">
        <v>1021</v>
      </c>
      <c r="AG1025" s="389"/>
      <c r="AH1025" s="20"/>
      <c r="AI1025" s="303"/>
      <c r="AJ1025" s="307"/>
      <c r="AK1025" s="161"/>
      <c r="AL1025" s="305"/>
      <c r="AM1025" s="305"/>
      <c r="AN1025" s="162"/>
      <c r="AO1025" s="439"/>
      <c r="AP1025" s="162"/>
      <c r="AQ1025" s="113"/>
      <c r="AR1025" s="113"/>
      <c r="AS1025" s="384"/>
      <c r="AT1025" s="306"/>
      <c r="AU1025" s="306"/>
      <c r="AV1025" s="160"/>
      <c r="AW1025" s="158"/>
      <c r="AX1025" s="385"/>
      <c r="AY1025" s="453"/>
      <c r="AZ1025" s="165"/>
      <c r="BA1025" s="301"/>
      <c r="BB1025" s="165"/>
      <c r="BC1025" s="301"/>
      <c r="BD1025" s="165"/>
      <c r="BE1025" s="302"/>
      <c r="BF1025" s="302"/>
      <c r="BG1025" s="165"/>
      <c r="BH1025" s="303"/>
      <c r="BI1025" s="165"/>
      <c r="BJ1025" s="304"/>
      <c r="BK1025" s="394"/>
      <c r="BL1025" s="302"/>
      <c r="BM1025" s="302"/>
      <c r="BN1025" s="394"/>
      <c r="BO1025" s="302"/>
      <c r="BP1025" s="13"/>
      <c r="BQ1025" s="302"/>
      <c r="BR1025" s="13"/>
      <c r="BS1025" s="302"/>
      <c r="BT1025" s="13"/>
      <c r="BU1025" s="302"/>
      <c r="BV1025" s="386"/>
      <c r="BW1025" s="303"/>
      <c r="BX1025" s="303"/>
      <c r="BY1025" s="302"/>
      <c r="BZ1025" s="302"/>
      <c r="CA1025" s="387"/>
      <c r="CB1025" s="395"/>
      <c r="CC1025" s="12"/>
      <c r="CD1025" s="304"/>
      <c r="CE1025" s="14"/>
      <c r="CF1025" s="395"/>
      <c r="CG1025" s="397"/>
      <c r="CH1025" s="300">
        <f t="shared" si="393"/>
        <v>0</v>
      </c>
      <c r="CI1025" s="26"/>
      <c r="CJ1025" s="17">
        <f t="shared" si="390"/>
        <v>0</v>
      </c>
      <c r="CK1025" s="18">
        <f t="shared" si="401"/>
        <v>12.89</v>
      </c>
      <c r="CM1025" s="164"/>
      <c r="CN1025" s="302"/>
      <c r="CO1025" s="13">
        <f t="shared" si="394"/>
        <v>0</v>
      </c>
      <c r="CP1025" s="302"/>
      <c r="CQ1025" s="13">
        <f t="shared" si="395"/>
        <v>0</v>
      </c>
      <c r="CR1025" s="302"/>
      <c r="CS1025" s="13">
        <f t="shared" si="396"/>
        <v>0</v>
      </c>
      <c r="CT1025" s="302"/>
      <c r="CU1025" s="13">
        <f t="shared" si="391"/>
        <v>0</v>
      </c>
      <c r="CV1025" s="302"/>
      <c r="CW1025" s="13">
        <f t="shared" si="397"/>
        <v>0</v>
      </c>
      <c r="CX1025" s="13">
        <f t="shared" si="398"/>
        <v>0</v>
      </c>
      <c r="CY1025" s="251">
        <f t="shared" si="399"/>
        <v>0</v>
      </c>
      <c r="CZ1025" s="13" t="s">
        <v>29</v>
      </c>
      <c r="DA1025" s="13">
        <v>50</v>
      </c>
      <c r="DB1025" s="22">
        <f t="shared" si="400"/>
        <v>0</v>
      </c>
      <c r="DD1025" s="24"/>
      <c r="DF1025" s="163"/>
      <c r="DH1025" s="24"/>
      <c r="DI1025" s="447"/>
      <c r="DJ1025" s="163"/>
    </row>
    <row r="1026" spans="1:114" s="7" customFormat="1">
      <c r="A1026" s="277">
        <f t="shared" si="384"/>
        <v>50</v>
      </c>
      <c r="B1026" s="21" t="e">
        <f>'Calculateur de trading'!I1026/C1026/W1026</f>
        <v>#DIV/0!</v>
      </c>
      <c r="C1026" s="278">
        <f t="shared" si="385"/>
        <v>10</v>
      </c>
      <c r="D1026" s="278"/>
      <c r="E1026" s="273">
        <f t="shared" si="386"/>
        <v>100</v>
      </c>
      <c r="F1026" s="271">
        <f t="shared" si="378"/>
        <v>2</v>
      </c>
      <c r="G1026" s="271" t="e">
        <f t="shared" si="379"/>
        <v>#DIV/0!</v>
      </c>
      <c r="H1026" s="272">
        <f t="shared" si="380"/>
        <v>20</v>
      </c>
      <c r="I1026" s="270"/>
      <c r="J1026" s="273">
        <f t="shared" si="387"/>
        <v>200</v>
      </c>
      <c r="K1026" s="271">
        <f t="shared" si="381"/>
        <v>4</v>
      </c>
      <c r="L1026" s="271" t="e">
        <f t="shared" si="382"/>
        <v>#DIV/0!</v>
      </c>
      <c r="M1026" s="272">
        <f t="shared" si="383"/>
        <v>40</v>
      </c>
      <c r="N1026" s="389"/>
      <c r="O1026" s="455" t="e">
        <f>(A1026*B1026*W1026)+(B1026*'Calculateur de trading'!H1026)</f>
        <v>#DIV/0!</v>
      </c>
      <c r="P1026" s="274" t="e">
        <f>O1026/'Déscriptions des trades'!CK1026</f>
        <v>#DIV/0!</v>
      </c>
      <c r="Q1026" s="456" t="e">
        <f>'Déscriptions des trades'!CK1026-O1026</f>
        <v>#DIV/0!</v>
      </c>
      <c r="R1026" s="466" t="e">
        <f t="shared" si="388"/>
        <v>#DIV/0!</v>
      </c>
      <c r="S1026" s="389"/>
      <c r="T1026" s="12"/>
      <c r="U1026" s="25"/>
      <c r="V1026" s="15"/>
      <c r="W1026" s="490">
        <f t="shared" si="392"/>
        <v>0</v>
      </c>
      <c r="X1026" s="21" t="e">
        <f>W1026*U1026/'Déscriptions des trades'!CK1026*'Déscriptions des trades'!B1026</f>
        <v>#DIV/0!</v>
      </c>
      <c r="Y1026" s="459"/>
      <c r="Z1026" s="389"/>
      <c r="AA1026" s="23">
        <f t="shared" si="389"/>
        <v>0.1</v>
      </c>
      <c r="AB1026" s="17" t="e">
        <f>(AA1026*'Déscriptions des trades'!U1026*'Déscriptions des trades'!B1026/'Déscriptions des trades'!CK1026)*'Déscriptions des trades'!W1026</f>
        <v>#DIV/0!</v>
      </c>
      <c r="AC1026" s="265" t="e">
        <f>AB1026*'Déscriptions des trades'!CK1026</f>
        <v>#DIV/0!</v>
      </c>
      <c r="AD1026" s="266" t="e">
        <f>'Déscriptions des trades'!CK1026-AC1026</f>
        <v>#DIV/0!</v>
      </c>
      <c r="AE1026" s="389"/>
      <c r="AF1026" s="399">
        <v>1022</v>
      </c>
      <c r="AG1026" s="389"/>
      <c r="AH1026" s="20"/>
      <c r="AI1026" s="303"/>
      <c r="AJ1026" s="307"/>
      <c r="AK1026" s="161"/>
      <c r="AL1026" s="305"/>
      <c r="AM1026" s="305"/>
      <c r="AN1026" s="162"/>
      <c r="AO1026" s="439"/>
      <c r="AP1026" s="162"/>
      <c r="AQ1026" s="113"/>
      <c r="AR1026" s="113"/>
      <c r="AS1026" s="384"/>
      <c r="AT1026" s="306"/>
      <c r="AU1026" s="306"/>
      <c r="AV1026" s="160"/>
      <c r="AW1026" s="158"/>
      <c r="AX1026" s="385"/>
      <c r="AY1026" s="453"/>
      <c r="AZ1026" s="165"/>
      <c r="BA1026" s="301"/>
      <c r="BB1026" s="165"/>
      <c r="BC1026" s="301"/>
      <c r="BD1026" s="165"/>
      <c r="BE1026" s="302"/>
      <c r="BF1026" s="302"/>
      <c r="BG1026" s="165"/>
      <c r="BH1026" s="303"/>
      <c r="BI1026" s="165"/>
      <c r="BJ1026" s="304"/>
      <c r="BK1026" s="394"/>
      <c r="BL1026" s="302"/>
      <c r="BM1026" s="302"/>
      <c r="BN1026" s="394"/>
      <c r="BO1026" s="302"/>
      <c r="BP1026" s="13"/>
      <c r="BQ1026" s="302"/>
      <c r="BR1026" s="13"/>
      <c r="BS1026" s="302"/>
      <c r="BT1026" s="13"/>
      <c r="BU1026" s="302"/>
      <c r="BV1026" s="386"/>
      <c r="BW1026" s="303"/>
      <c r="BX1026" s="303"/>
      <c r="BY1026" s="302"/>
      <c r="BZ1026" s="302"/>
      <c r="CA1026" s="387"/>
      <c r="CB1026" s="395"/>
      <c r="CC1026" s="12"/>
      <c r="CD1026" s="304"/>
      <c r="CE1026" s="14"/>
      <c r="CF1026" s="395"/>
      <c r="CG1026" s="397"/>
      <c r="CH1026" s="300">
        <f t="shared" si="393"/>
        <v>0</v>
      </c>
      <c r="CI1026" s="26"/>
      <c r="CJ1026" s="17">
        <f t="shared" si="390"/>
        <v>0</v>
      </c>
      <c r="CK1026" s="18">
        <f t="shared" si="401"/>
        <v>12.89</v>
      </c>
      <c r="CM1026" s="164"/>
      <c r="CN1026" s="302"/>
      <c r="CO1026" s="13">
        <f t="shared" si="394"/>
        <v>0</v>
      </c>
      <c r="CP1026" s="302"/>
      <c r="CQ1026" s="13">
        <f t="shared" si="395"/>
        <v>0</v>
      </c>
      <c r="CR1026" s="302"/>
      <c r="CS1026" s="13">
        <f t="shared" si="396"/>
        <v>0</v>
      </c>
      <c r="CT1026" s="302"/>
      <c r="CU1026" s="13">
        <f t="shared" si="391"/>
        <v>0</v>
      </c>
      <c r="CV1026" s="302"/>
      <c r="CW1026" s="13">
        <f t="shared" si="397"/>
        <v>0</v>
      </c>
      <c r="CX1026" s="13">
        <f t="shared" si="398"/>
        <v>0</v>
      </c>
      <c r="CY1026" s="251">
        <f t="shared" si="399"/>
        <v>0</v>
      </c>
      <c r="CZ1026" s="13" t="s">
        <v>29</v>
      </c>
      <c r="DA1026" s="13">
        <v>50</v>
      </c>
      <c r="DB1026" s="22">
        <f t="shared" si="400"/>
        <v>0</v>
      </c>
      <c r="DD1026" s="24"/>
      <c r="DF1026" s="163"/>
      <c r="DH1026" s="24"/>
      <c r="DI1026" s="447"/>
      <c r="DJ1026" s="163"/>
    </row>
    <row r="1027" spans="1:114" s="7" customFormat="1">
      <c r="A1027" s="277">
        <f t="shared" si="384"/>
        <v>50</v>
      </c>
      <c r="B1027" s="21" t="e">
        <f>'Calculateur de trading'!I1027/C1027/W1027</f>
        <v>#DIV/0!</v>
      </c>
      <c r="C1027" s="278">
        <f t="shared" si="385"/>
        <v>10</v>
      </c>
      <c r="D1027" s="426"/>
      <c r="E1027" s="273">
        <f t="shared" si="386"/>
        <v>100</v>
      </c>
      <c r="F1027" s="271">
        <f t="shared" si="378"/>
        <v>2</v>
      </c>
      <c r="G1027" s="271" t="e">
        <f t="shared" si="379"/>
        <v>#DIV/0!</v>
      </c>
      <c r="H1027" s="272">
        <f t="shared" si="380"/>
        <v>20</v>
      </c>
      <c r="I1027" s="270"/>
      <c r="J1027" s="273">
        <f t="shared" si="387"/>
        <v>200</v>
      </c>
      <c r="K1027" s="271">
        <f t="shared" si="381"/>
        <v>4</v>
      </c>
      <c r="L1027" s="271" t="e">
        <f t="shared" si="382"/>
        <v>#DIV/0!</v>
      </c>
      <c r="M1027" s="272">
        <f t="shared" si="383"/>
        <v>40</v>
      </c>
      <c r="N1027" s="389"/>
      <c r="O1027" s="455" t="e">
        <f>(A1027*B1027*W1027)+(B1027*'Calculateur de trading'!H1027)</f>
        <v>#DIV/0!</v>
      </c>
      <c r="P1027" s="274" t="e">
        <f>O1027/'Déscriptions des trades'!CK1027</f>
        <v>#DIV/0!</v>
      </c>
      <c r="Q1027" s="456" t="e">
        <f>'Déscriptions des trades'!CK1027-O1027</f>
        <v>#DIV/0!</v>
      </c>
      <c r="R1027" s="466" t="e">
        <f t="shared" si="388"/>
        <v>#DIV/0!</v>
      </c>
      <c r="S1027" s="389"/>
      <c r="T1027" s="12"/>
      <c r="U1027" s="25"/>
      <c r="V1027" s="15"/>
      <c r="W1027" s="490">
        <f t="shared" si="392"/>
        <v>0</v>
      </c>
      <c r="X1027" s="21" t="e">
        <f>W1027*U1027/'Déscriptions des trades'!CK1027*'Déscriptions des trades'!B1027</f>
        <v>#DIV/0!</v>
      </c>
      <c r="Y1027" s="459"/>
      <c r="Z1027" s="389"/>
      <c r="AA1027" s="23">
        <f t="shared" si="389"/>
        <v>0.1</v>
      </c>
      <c r="AB1027" s="17" t="e">
        <f>(AA1027*'Déscriptions des trades'!U1027*'Déscriptions des trades'!B1027/'Déscriptions des trades'!CK1027)*'Déscriptions des trades'!W1027</f>
        <v>#DIV/0!</v>
      </c>
      <c r="AC1027" s="265" t="e">
        <f>AB1027*'Déscriptions des trades'!CK1027</f>
        <v>#DIV/0!</v>
      </c>
      <c r="AD1027" s="266" t="e">
        <f>'Déscriptions des trades'!CK1027-AC1027</f>
        <v>#DIV/0!</v>
      </c>
      <c r="AE1027" s="389"/>
      <c r="AF1027" s="399">
        <v>1023</v>
      </c>
      <c r="AG1027" s="389"/>
      <c r="AH1027" s="20"/>
      <c r="AI1027" s="303"/>
      <c r="AJ1027" s="307"/>
      <c r="AK1027" s="161"/>
      <c r="AL1027" s="305"/>
      <c r="AM1027" s="305"/>
      <c r="AN1027" s="162"/>
      <c r="AO1027" s="439"/>
      <c r="AP1027" s="162"/>
      <c r="AQ1027" s="113"/>
      <c r="AR1027" s="113"/>
      <c r="AS1027" s="384"/>
      <c r="AT1027" s="306"/>
      <c r="AU1027" s="306"/>
      <c r="AV1027" s="160"/>
      <c r="AW1027" s="158"/>
      <c r="AX1027" s="385"/>
      <c r="AY1027" s="453"/>
      <c r="AZ1027" s="165"/>
      <c r="BA1027" s="301"/>
      <c r="BB1027" s="165"/>
      <c r="BC1027" s="301"/>
      <c r="BD1027" s="165"/>
      <c r="BE1027" s="302"/>
      <c r="BF1027" s="302"/>
      <c r="BG1027" s="165"/>
      <c r="BH1027" s="303"/>
      <c r="BI1027" s="165"/>
      <c r="BJ1027" s="304"/>
      <c r="BK1027" s="394"/>
      <c r="BL1027" s="302"/>
      <c r="BM1027" s="302"/>
      <c r="BN1027" s="394"/>
      <c r="BO1027" s="302"/>
      <c r="BP1027" s="13"/>
      <c r="BQ1027" s="302"/>
      <c r="BR1027" s="13"/>
      <c r="BS1027" s="302"/>
      <c r="BT1027" s="13"/>
      <c r="BU1027" s="302"/>
      <c r="BV1027" s="386"/>
      <c r="BW1027" s="303"/>
      <c r="BX1027" s="303"/>
      <c r="BY1027" s="302"/>
      <c r="BZ1027" s="302"/>
      <c r="CA1027" s="387"/>
      <c r="CB1027" s="395"/>
      <c r="CC1027" s="12"/>
      <c r="CD1027" s="304"/>
      <c r="CE1027" s="14"/>
      <c r="CF1027" s="395"/>
      <c r="CG1027" s="397"/>
      <c r="CH1027" s="300">
        <f t="shared" si="393"/>
        <v>0</v>
      </c>
      <c r="CI1027" s="26"/>
      <c r="CJ1027" s="17">
        <f t="shared" si="390"/>
        <v>0</v>
      </c>
      <c r="CK1027" s="18">
        <f t="shared" si="401"/>
        <v>12.89</v>
      </c>
      <c r="CM1027" s="164"/>
      <c r="CN1027" s="302"/>
      <c r="CO1027" s="13">
        <f t="shared" si="394"/>
        <v>0</v>
      </c>
      <c r="CP1027" s="302"/>
      <c r="CQ1027" s="13">
        <f t="shared" si="395"/>
        <v>0</v>
      </c>
      <c r="CR1027" s="302"/>
      <c r="CS1027" s="13">
        <f t="shared" si="396"/>
        <v>0</v>
      </c>
      <c r="CT1027" s="302"/>
      <c r="CU1027" s="13">
        <f t="shared" si="391"/>
        <v>0</v>
      </c>
      <c r="CV1027" s="302"/>
      <c r="CW1027" s="13">
        <f t="shared" si="397"/>
        <v>0</v>
      </c>
      <c r="CX1027" s="13">
        <f t="shared" si="398"/>
        <v>0</v>
      </c>
      <c r="CY1027" s="251">
        <f t="shared" si="399"/>
        <v>0</v>
      </c>
      <c r="CZ1027" s="13" t="s">
        <v>29</v>
      </c>
      <c r="DA1027" s="13">
        <v>50</v>
      </c>
      <c r="DB1027" s="22">
        <f t="shared" si="400"/>
        <v>0</v>
      </c>
      <c r="DD1027" s="24"/>
      <c r="DF1027" s="163"/>
      <c r="DH1027" s="24"/>
      <c r="DI1027" s="447"/>
      <c r="DJ1027" s="163"/>
    </row>
    <row r="1028" spans="1:114" s="7" customFormat="1">
      <c r="A1028" s="277">
        <f t="shared" si="384"/>
        <v>50</v>
      </c>
      <c r="B1028" s="21" t="e">
        <f>'Calculateur de trading'!I1028/C1028/W1028</f>
        <v>#DIV/0!</v>
      </c>
      <c r="C1028" s="278">
        <f t="shared" si="385"/>
        <v>10</v>
      </c>
      <c r="D1028" s="426"/>
      <c r="E1028" s="273">
        <f t="shared" si="386"/>
        <v>100</v>
      </c>
      <c r="F1028" s="271">
        <f t="shared" si="378"/>
        <v>2</v>
      </c>
      <c r="G1028" s="271" t="e">
        <f t="shared" si="379"/>
        <v>#DIV/0!</v>
      </c>
      <c r="H1028" s="272">
        <f t="shared" si="380"/>
        <v>20</v>
      </c>
      <c r="I1028" s="270"/>
      <c r="J1028" s="273">
        <f t="shared" si="387"/>
        <v>200</v>
      </c>
      <c r="K1028" s="271">
        <f t="shared" si="381"/>
        <v>4</v>
      </c>
      <c r="L1028" s="271" t="e">
        <f t="shared" si="382"/>
        <v>#DIV/0!</v>
      </c>
      <c r="M1028" s="272">
        <f t="shared" si="383"/>
        <v>40</v>
      </c>
      <c r="N1028" s="389"/>
      <c r="O1028" s="455" t="e">
        <f>(A1028*B1028*W1028)+(B1028*'Calculateur de trading'!H1028)</f>
        <v>#DIV/0!</v>
      </c>
      <c r="P1028" s="274" t="e">
        <f>O1028/'Déscriptions des trades'!CK1028</f>
        <v>#DIV/0!</v>
      </c>
      <c r="Q1028" s="456" t="e">
        <f>'Déscriptions des trades'!CK1028-O1028</f>
        <v>#DIV/0!</v>
      </c>
      <c r="R1028" s="466" t="e">
        <f t="shared" si="388"/>
        <v>#DIV/0!</v>
      </c>
      <c r="S1028" s="389"/>
      <c r="T1028" s="12"/>
      <c r="U1028" s="25"/>
      <c r="V1028" s="15"/>
      <c r="W1028" s="490">
        <f t="shared" si="392"/>
        <v>0</v>
      </c>
      <c r="X1028" s="21" t="e">
        <f>W1028*U1028/'Déscriptions des trades'!CK1028*'Déscriptions des trades'!B1028</f>
        <v>#DIV/0!</v>
      </c>
      <c r="Y1028" s="459"/>
      <c r="Z1028" s="389"/>
      <c r="AA1028" s="23">
        <f t="shared" si="389"/>
        <v>0.1</v>
      </c>
      <c r="AB1028" s="17" t="e">
        <f>(AA1028*'Déscriptions des trades'!U1028*'Déscriptions des trades'!B1028/'Déscriptions des trades'!CK1028)*'Déscriptions des trades'!W1028</f>
        <v>#DIV/0!</v>
      </c>
      <c r="AC1028" s="265" t="e">
        <f>AB1028*'Déscriptions des trades'!CK1028</f>
        <v>#DIV/0!</v>
      </c>
      <c r="AD1028" s="266" t="e">
        <f>'Déscriptions des trades'!CK1028-AC1028</f>
        <v>#DIV/0!</v>
      </c>
      <c r="AE1028" s="389"/>
      <c r="AF1028" s="399">
        <v>1024</v>
      </c>
      <c r="AG1028" s="389"/>
      <c r="AH1028" s="20"/>
      <c r="AI1028" s="303"/>
      <c r="AJ1028" s="307"/>
      <c r="AK1028" s="161"/>
      <c r="AL1028" s="305"/>
      <c r="AM1028" s="305"/>
      <c r="AN1028" s="162"/>
      <c r="AO1028" s="439"/>
      <c r="AP1028" s="162"/>
      <c r="AQ1028" s="113"/>
      <c r="AR1028" s="113"/>
      <c r="AS1028" s="384"/>
      <c r="AT1028" s="306"/>
      <c r="AU1028" s="306"/>
      <c r="AV1028" s="160"/>
      <c r="AW1028" s="158"/>
      <c r="AX1028" s="385"/>
      <c r="AY1028" s="453"/>
      <c r="AZ1028" s="165"/>
      <c r="BA1028" s="301"/>
      <c r="BB1028" s="165"/>
      <c r="BC1028" s="301"/>
      <c r="BD1028" s="165"/>
      <c r="BE1028" s="302"/>
      <c r="BF1028" s="302"/>
      <c r="BG1028" s="165"/>
      <c r="BH1028" s="303"/>
      <c r="BI1028" s="165"/>
      <c r="BJ1028" s="304"/>
      <c r="BK1028" s="394"/>
      <c r="BL1028" s="302"/>
      <c r="BM1028" s="302"/>
      <c r="BN1028" s="394"/>
      <c r="BO1028" s="302"/>
      <c r="BP1028" s="13"/>
      <c r="BQ1028" s="302"/>
      <c r="BR1028" s="13"/>
      <c r="BS1028" s="302"/>
      <c r="BT1028" s="13"/>
      <c r="BU1028" s="302"/>
      <c r="BV1028" s="386"/>
      <c r="BW1028" s="303"/>
      <c r="BX1028" s="303"/>
      <c r="BY1028" s="302"/>
      <c r="BZ1028" s="302"/>
      <c r="CA1028" s="387"/>
      <c r="CB1028" s="395"/>
      <c r="CC1028" s="12"/>
      <c r="CD1028" s="304"/>
      <c r="CE1028" s="14"/>
      <c r="CF1028" s="395"/>
      <c r="CG1028" s="397"/>
      <c r="CH1028" s="300">
        <f t="shared" si="393"/>
        <v>0</v>
      </c>
      <c r="CI1028" s="26"/>
      <c r="CJ1028" s="17">
        <f t="shared" si="390"/>
        <v>0</v>
      </c>
      <c r="CK1028" s="18">
        <f t="shared" si="401"/>
        <v>12.89</v>
      </c>
      <c r="CM1028" s="164"/>
      <c r="CN1028" s="302"/>
      <c r="CO1028" s="13">
        <f t="shared" si="394"/>
        <v>0</v>
      </c>
      <c r="CP1028" s="302"/>
      <c r="CQ1028" s="13">
        <f t="shared" si="395"/>
        <v>0</v>
      </c>
      <c r="CR1028" s="302"/>
      <c r="CS1028" s="13">
        <f t="shared" si="396"/>
        <v>0</v>
      </c>
      <c r="CT1028" s="302"/>
      <c r="CU1028" s="13">
        <f t="shared" si="391"/>
        <v>0</v>
      </c>
      <c r="CV1028" s="302"/>
      <c r="CW1028" s="13">
        <f t="shared" si="397"/>
        <v>0</v>
      </c>
      <c r="CX1028" s="13">
        <f t="shared" si="398"/>
        <v>0</v>
      </c>
      <c r="CY1028" s="251">
        <f t="shared" si="399"/>
        <v>0</v>
      </c>
      <c r="CZ1028" s="13" t="s">
        <v>29</v>
      </c>
      <c r="DA1028" s="13">
        <v>50</v>
      </c>
      <c r="DB1028" s="22">
        <f t="shared" si="400"/>
        <v>0</v>
      </c>
      <c r="DD1028" s="24"/>
      <c r="DF1028" s="163"/>
      <c r="DH1028" s="24"/>
      <c r="DI1028" s="447"/>
      <c r="DJ1028" s="163"/>
    </row>
    <row r="1029" spans="1:114" s="7" customFormat="1">
      <c r="A1029" s="277">
        <f t="shared" si="384"/>
        <v>50</v>
      </c>
      <c r="B1029" s="21" t="e">
        <f>'Calculateur de trading'!I1029/C1029/W1029</f>
        <v>#DIV/0!</v>
      </c>
      <c r="C1029" s="278">
        <f t="shared" si="385"/>
        <v>10</v>
      </c>
      <c r="D1029" s="278"/>
      <c r="E1029" s="273">
        <f t="shared" si="386"/>
        <v>100</v>
      </c>
      <c r="F1029" s="271">
        <f t="shared" ref="F1029:F1092" si="402">(E1029/A1029)</f>
        <v>2</v>
      </c>
      <c r="G1029" s="271" t="e">
        <f t="shared" ref="G1029:G1092" si="403">B1029/F1029</f>
        <v>#DIV/0!</v>
      </c>
      <c r="H1029" s="272">
        <f t="shared" ref="H1029:H1092" si="404">C1029*F1029</f>
        <v>20</v>
      </c>
      <c r="I1029" s="270"/>
      <c r="J1029" s="273">
        <f t="shared" si="387"/>
        <v>200</v>
      </c>
      <c r="K1029" s="271">
        <f t="shared" ref="K1029:K1092" si="405">J1029/A1029</f>
        <v>4</v>
      </c>
      <c r="L1029" s="271" t="e">
        <f t="shared" ref="L1029:L1092" si="406">B1029/K1029</f>
        <v>#DIV/0!</v>
      </c>
      <c r="M1029" s="272">
        <f t="shared" ref="M1029:M1092" si="407">C1029*K1029</f>
        <v>40</v>
      </c>
      <c r="N1029" s="389"/>
      <c r="O1029" s="455" t="e">
        <f>(A1029*B1029*W1029)+(B1029*'Calculateur de trading'!H1029)</f>
        <v>#DIV/0!</v>
      </c>
      <c r="P1029" s="274" t="e">
        <f>O1029/'Déscriptions des trades'!CK1029</f>
        <v>#DIV/0!</v>
      </c>
      <c r="Q1029" s="456" t="e">
        <f>'Déscriptions des trades'!CK1029-O1029</f>
        <v>#DIV/0!</v>
      </c>
      <c r="R1029" s="466" t="e">
        <f t="shared" si="388"/>
        <v>#DIV/0!</v>
      </c>
      <c r="S1029" s="389"/>
      <c r="T1029" s="12"/>
      <c r="U1029" s="25"/>
      <c r="V1029" s="15"/>
      <c r="W1029" s="490">
        <f t="shared" si="392"/>
        <v>0</v>
      </c>
      <c r="X1029" s="21" t="e">
        <f>W1029*U1029/'Déscriptions des trades'!CK1029*'Déscriptions des trades'!B1029</f>
        <v>#DIV/0!</v>
      </c>
      <c r="Y1029" s="459"/>
      <c r="Z1029" s="389"/>
      <c r="AA1029" s="23">
        <f t="shared" si="389"/>
        <v>0.1</v>
      </c>
      <c r="AB1029" s="17" t="e">
        <f>(AA1029*'Déscriptions des trades'!U1029*'Déscriptions des trades'!B1029/'Déscriptions des trades'!CK1029)*'Déscriptions des trades'!W1029</f>
        <v>#DIV/0!</v>
      </c>
      <c r="AC1029" s="265" t="e">
        <f>AB1029*'Déscriptions des trades'!CK1029</f>
        <v>#DIV/0!</v>
      </c>
      <c r="AD1029" s="266" t="e">
        <f>'Déscriptions des trades'!CK1029-AC1029</f>
        <v>#DIV/0!</v>
      </c>
      <c r="AE1029" s="389"/>
      <c r="AF1029" s="399">
        <v>1025</v>
      </c>
      <c r="AG1029" s="389"/>
      <c r="AH1029" s="20"/>
      <c r="AI1029" s="303"/>
      <c r="AJ1029" s="307"/>
      <c r="AK1029" s="161"/>
      <c r="AL1029" s="305"/>
      <c r="AM1029" s="305"/>
      <c r="AN1029" s="162"/>
      <c r="AO1029" s="439"/>
      <c r="AP1029" s="162"/>
      <c r="AQ1029" s="113"/>
      <c r="AR1029" s="113"/>
      <c r="AS1029" s="384"/>
      <c r="AT1029" s="306"/>
      <c r="AU1029" s="306"/>
      <c r="AV1029" s="160"/>
      <c r="AW1029" s="158"/>
      <c r="AX1029" s="385"/>
      <c r="AY1029" s="453"/>
      <c r="AZ1029" s="165"/>
      <c r="BA1029" s="301"/>
      <c r="BB1029" s="165"/>
      <c r="BC1029" s="301"/>
      <c r="BD1029" s="165"/>
      <c r="BE1029" s="302"/>
      <c r="BF1029" s="302"/>
      <c r="BG1029" s="165"/>
      <c r="BH1029" s="303"/>
      <c r="BI1029" s="165"/>
      <c r="BJ1029" s="304"/>
      <c r="BK1029" s="394"/>
      <c r="BL1029" s="302"/>
      <c r="BM1029" s="302"/>
      <c r="BN1029" s="394"/>
      <c r="BO1029" s="302"/>
      <c r="BP1029" s="13"/>
      <c r="BQ1029" s="302"/>
      <c r="BR1029" s="13"/>
      <c r="BS1029" s="302"/>
      <c r="BT1029" s="13"/>
      <c r="BU1029" s="302"/>
      <c r="BV1029" s="386"/>
      <c r="BW1029" s="303"/>
      <c r="BX1029" s="303"/>
      <c r="BY1029" s="302"/>
      <c r="BZ1029" s="302"/>
      <c r="CA1029" s="387"/>
      <c r="CB1029" s="395"/>
      <c r="CC1029" s="12"/>
      <c r="CD1029" s="304"/>
      <c r="CE1029" s="14"/>
      <c r="CF1029" s="395"/>
      <c r="CG1029" s="397"/>
      <c r="CH1029" s="300">
        <f t="shared" si="393"/>
        <v>0</v>
      </c>
      <c r="CI1029" s="26"/>
      <c r="CJ1029" s="17">
        <f t="shared" si="390"/>
        <v>0</v>
      </c>
      <c r="CK1029" s="18">
        <f t="shared" si="401"/>
        <v>12.89</v>
      </c>
      <c r="CM1029" s="164"/>
      <c r="CN1029" s="302"/>
      <c r="CO1029" s="13">
        <f t="shared" si="394"/>
        <v>0</v>
      </c>
      <c r="CP1029" s="302"/>
      <c r="CQ1029" s="13">
        <f t="shared" si="395"/>
        <v>0</v>
      </c>
      <c r="CR1029" s="302"/>
      <c r="CS1029" s="13">
        <f t="shared" si="396"/>
        <v>0</v>
      </c>
      <c r="CT1029" s="302"/>
      <c r="CU1029" s="13">
        <f t="shared" si="391"/>
        <v>0</v>
      </c>
      <c r="CV1029" s="302"/>
      <c r="CW1029" s="13">
        <f t="shared" si="397"/>
        <v>0</v>
      </c>
      <c r="CX1029" s="13">
        <f t="shared" si="398"/>
        <v>0</v>
      </c>
      <c r="CY1029" s="251">
        <f t="shared" si="399"/>
        <v>0</v>
      </c>
      <c r="CZ1029" s="13" t="s">
        <v>29</v>
      </c>
      <c r="DA1029" s="13">
        <v>50</v>
      </c>
      <c r="DB1029" s="22">
        <f t="shared" si="400"/>
        <v>0</v>
      </c>
      <c r="DD1029" s="24"/>
      <c r="DF1029" s="163"/>
      <c r="DH1029" s="24"/>
      <c r="DI1029" s="447"/>
      <c r="DJ1029" s="163"/>
    </row>
    <row r="1030" spans="1:114" s="7" customFormat="1">
      <c r="A1030" s="277">
        <f t="shared" ref="A1030:A1093" si="408">A1029</f>
        <v>50</v>
      </c>
      <c r="B1030" s="21" t="e">
        <f>'Calculateur de trading'!I1030/C1030/W1030</f>
        <v>#DIV/0!</v>
      </c>
      <c r="C1030" s="278">
        <f t="shared" ref="C1030:C1093" si="409">C1029</f>
        <v>10</v>
      </c>
      <c r="D1030" s="426"/>
      <c r="E1030" s="273">
        <f t="shared" ref="E1030:E1093" si="410">E1029</f>
        <v>100</v>
      </c>
      <c r="F1030" s="271">
        <f t="shared" si="402"/>
        <v>2</v>
      </c>
      <c r="G1030" s="271" t="e">
        <f t="shared" si="403"/>
        <v>#DIV/0!</v>
      </c>
      <c r="H1030" s="272">
        <f t="shared" si="404"/>
        <v>20</v>
      </c>
      <c r="I1030" s="270"/>
      <c r="J1030" s="273">
        <f t="shared" ref="J1030:J1093" si="411">J1029</f>
        <v>200</v>
      </c>
      <c r="K1030" s="271">
        <f t="shared" si="405"/>
        <v>4</v>
      </c>
      <c r="L1030" s="271" t="e">
        <f t="shared" si="406"/>
        <v>#DIV/0!</v>
      </c>
      <c r="M1030" s="272">
        <f t="shared" si="407"/>
        <v>40</v>
      </c>
      <c r="N1030" s="389"/>
      <c r="O1030" s="455" t="e">
        <f>(A1030*B1030*W1030)+(B1030*'Calculateur de trading'!H1030)</f>
        <v>#DIV/0!</v>
      </c>
      <c r="P1030" s="274" t="e">
        <f>O1030/'Déscriptions des trades'!CK1030</f>
        <v>#DIV/0!</v>
      </c>
      <c r="Q1030" s="456" t="e">
        <f>'Déscriptions des trades'!CK1030-O1030</f>
        <v>#DIV/0!</v>
      </c>
      <c r="R1030" s="466" t="e">
        <f t="shared" ref="R1030:R1093" si="412">B1030*C1030</f>
        <v>#DIV/0!</v>
      </c>
      <c r="S1030" s="389"/>
      <c r="T1030" s="12"/>
      <c r="U1030" s="25"/>
      <c r="V1030" s="15"/>
      <c r="W1030" s="490">
        <f t="shared" si="392"/>
        <v>0</v>
      </c>
      <c r="X1030" s="21" t="e">
        <f>W1030*U1030/'Déscriptions des trades'!CK1030*'Déscriptions des trades'!B1030</f>
        <v>#DIV/0!</v>
      </c>
      <c r="Y1030" s="459"/>
      <c r="Z1030" s="389"/>
      <c r="AA1030" s="23">
        <f t="shared" ref="AA1030:AA1093" si="413">AA1029</f>
        <v>0.1</v>
      </c>
      <c r="AB1030" s="17" t="e">
        <f>(AA1030*'Déscriptions des trades'!U1030*'Déscriptions des trades'!B1030/'Déscriptions des trades'!CK1030)*'Déscriptions des trades'!W1030</f>
        <v>#DIV/0!</v>
      </c>
      <c r="AC1030" s="265" t="e">
        <f>AB1030*'Déscriptions des trades'!CK1030</f>
        <v>#DIV/0!</v>
      </c>
      <c r="AD1030" s="266" t="e">
        <f>'Déscriptions des trades'!CK1030-AC1030</f>
        <v>#DIV/0!</v>
      </c>
      <c r="AE1030" s="389"/>
      <c r="AF1030" s="399">
        <v>1026</v>
      </c>
      <c r="AG1030" s="389"/>
      <c r="AH1030" s="20"/>
      <c r="AI1030" s="303"/>
      <c r="AJ1030" s="307"/>
      <c r="AK1030" s="161"/>
      <c r="AL1030" s="305"/>
      <c r="AM1030" s="305"/>
      <c r="AN1030" s="162"/>
      <c r="AO1030" s="439"/>
      <c r="AP1030" s="162"/>
      <c r="AQ1030" s="113"/>
      <c r="AR1030" s="113"/>
      <c r="AS1030" s="384"/>
      <c r="AT1030" s="306"/>
      <c r="AU1030" s="306"/>
      <c r="AV1030" s="160"/>
      <c r="AW1030" s="158"/>
      <c r="AX1030" s="385"/>
      <c r="AY1030" s="453"/>
      <c r="AZ1030" s="165"/>
      <c r="BA1030" s="301"/>
      <c r="BB1030" s="165"/>
      <c r="BC1030" s="301"/>
      <c r="BD1030" s="165"/>
      <c r="BE1030" s="302"/>
      <c r="BF1030" s="302"/>
      <c r="BG1030" s="165"/>
      <c r="BH1030" s="303"/>
      <c r="BI1030" s="165"/>
      <c r="BJ1030" s="304"/>
      <c r="BK1030" s="394"/>
      <c r="BL1030" s="302"/>
      <c r="BM1030" s="302"/>
      <c r="BN1030" s="394"/>
      <c r="BO1030" s="302"/>
      <c r="BP1030" s="13"/>
      <c r="BQ1030" s="302"/>
      <c r="BR1030" s="13"/>
      <c r="BS1030" s="302"/>
      <c r="BT1030" s="13"/>
      <c r="BU1030" s="302"/>
      <c r="BV1030" s="386"/>
      <c r="BW1030" s="303"/>
      <c r="BX1030" s="303"/>
      <c r="BY1030" s="302"/>
      <c r="BZ1030" s="302"/>
      <c r="CA1030" s="387"/>
      <c r="CB1030" s="395"/>
      <c r="CC1030" s="12"/>
      <c r="CD1030" s="304"/>
      <c r="CE1030" s="14"/>
      <c r="CF1030" s="395"/>
      <c r="CG1030" s="397"/>
      <c r="CH1030" s="300">
        <f t="shared" si="393"/>
        <v>0</v>
      </c>
      <c r="CI1030" s="26"/>
      <c r="CJ1030" s="17">
        <f t="shared" si="390"/>
        <v>0</v>
      </c>
      <c r="CK1030" s="18">
        <f t="shared" si="401"/>
        <v>12.89</v>
      </c>
      <c r="CM1030" s="164"/>
      <c r="CN1030" s="302"/>
      <c r="CO1030" s="13">
        <f t="shared" si="394"/>
        <v>0</v>
      </c>
      <c r="CP1030" s="302"/>
      <c r="CQ1030" s="13">
        <f t="shared" si="395"/>
        <v>0</v>
      </c>
      <c r="CR1030" s="302"/>
      <c r="CS1030" s="13">
        <f t="shared" si="396"/>
        <v>0</v>
      </c>
      <c r="CT1030" s="302"/>
      <c r="CU1030" s="13">
        <f t="shared" si="391"/>
        <v>0</v>
      </c>
      <c r="CV1030" s="302"/>
      <c r="CW1030" s="13">
        <f t="shared" si="397"/>
        <v>0</v>
      </c>
      <c r="CX1030" s="13">
        <f t="shared" si="398"/>
        <v>0</v>
      </c>
      <c r="CY1030" s="251">
        <f t="shared" si="399"/>
        <v>0</v>
      </c>
      <c r="CZ1030" s="13" t="s">
        <v>29</v>
      </c>
      <c r="DA1030" s="13">
        <v>50</v>
      </c>
      <c r="DB1030" s="22">
        <f t="shared" si="400"/>
        <v>0</v>
      </c>
      <c r="DD1030" s="24"/>
      <c r="DF1030" s="163"/>
      <c r="DH1030" s="24"/>
      <c r="DI1030" s="447"/>
      <c r="DJ1030" s="163"/>
    </row>
    <row r="1031" spans="1:114" s="7" customFormat="1">
      <c r="A1031" s="277">
        <f t="shared" si="408"/>
        <v>50</v>
      </c>
      <c r="B1031" s="21" t="e">
        <f>'Calculateur de trading'!I1031/C1031/W1031</f>
        <v>#DIV/0!</v>
      </c>
      <c r="C1031" s="278">
        <f t="shared" si="409"/>
        <v>10</v>
      </c>
      <c r="D1031" s="278"/>
      <c r="E1031" s="273">
        <f t="shared" si="410"/>
        <v>100</v>
      </c>
      <c r="F1031" s="271">
        <f t="shared" si="402"/>
        <v>2</v>
      </c>
      <c r="G1031" s="271" t="e">
        <f t="shared" si="403"/>
        <v>#DIV/0!</v>
      </c>
      <c r="H1031" s="272">
        <f t="shared" si="404"/>
        <v>20</v>
      </c>
      <c r="I1031" s="270"/>
      <c r="J1031" s="273">
        <f t="shared" si="411"/>
        <v>200</v>
      </c>
      <c r="K1031" s="271">
        <f t="shared" si="405"/>
        <v>4</v>
      </c>
      <c r="L1031" s="271" t="e">
        <f t="shared" si="406"/>
        <v>#DIV/0!</v>
      </c>
      <c r="M1031" s="272">
        <f t="shared" si="407"/>
        <v>40</v>
      </c>
      <c r="N1031" s="389"/>
      <c r="O1031" s="455" t="e">
        <f>(A1031*B1031*W1031)+(B1031*'Calculateur de trading'!H1031)</f>
        <v>#DIV/0!</v>
      </c>
      <c r="P1031" s="274" t="e">
        <f>O1031/'Déscriptions des trades'!CK1031</f>
        <v>#DIV/0!</v>
      </c>
      <c r="Q1031" s="456" t="e">
        <f>'Déscriptions des trades'!CK1031-O1031</f>
        <v>#DIV/0!</v>
      </c>
      <c r="R1031" s="466" t="e">
        <f t="shared" si="412"/>
        <v>#DIV/0!</v>
      </c>
      <c r="S1031" s="389"/>
      <c r="T1031" s="12"/>
      <c r="U1031" s="25"/>
      <c r="V1031" s="15"/>
      <c r="W1031" s="490">
        <f t="shared" si="392"/>
        <v>0</v>
      </c>
      <c r="X1031" s="21" t="e">
        <f>W1031*U1031/'Déscriptions des trades'!CK1031*'Déscriptions des trades'!B1031</f>
        <v>#DIV/0!</v>
      </c>
      <c r="Y1031" s="459"/>
      <c r="Z1031" s="389"/>
      <c r="AA1031" s="23">
        <f t="shared" si="413"/>
        <v>0.1</v>
      </c>
      <c r="AB1031" s="17" t="e">
        <f>(AA1031*'Déscriptions des trades'!U1031*'Déscriptions des trades'!B1031/'Déscriptions des trades'!CK1031)*'Déscriptions des trades'!W1031</f>
        <v>#DIV/0!</v>
      </c>
      <c r="AC1031" s="265" t="e">
        <f>AB1031*'Déscriptions des trades'!CK1031</f>
        <v>#DIV/0!</v>
      </c>
      <c r="AD1031" s="266" t="e">
        <f>'Déscriptions des trades'!CK1031-AC1031</f>
        <v>#DIV/0!</v>
      </c>
      <c r="AE1031" s="389"/>
      <c r="AF1031" s="399">
        <v>1027</v>
      </c>
      <c r="AG1031" s="389"/>
      <c r="AH1031" s="20"/>
      <c r="AI1031" s="303"/>
      <c r="AJ1031" s="307"/>
      <c r="AK1031" s="161"/>
      <c r="AL1031" s="305"/>
      <c r="AM1031" s="305"/>
      <c r="AN1031" s="162"/>
      <c r="AO1031" s="439"/>
      <c r="AP1031" s="162"/>
      <c r="AQ1031" s="113"/>
      <c r="AR1031" s="113"/>
      <c r="AS1031" s="384"/>
      <c r="AT1031" s="306"/>
      <c r="AU1031" s="306"/>
      <c r="AV1031" s="160"/>
      <c r="AW1031" s="158"/>
      <c r="AX1031" s="385"/>
      <c r="AY1031" s="453"/>
      <c r="AZ1031" s="165"/>
      <c r="BA1031" s="301"/>
      <c r="BB1031" s="165"/>
      <c r="BC1031" s="301"/>
      <c r="BD1031" s="165"/>
      <c r="BE1031" s="302"/>
      <c r="BF1031" s="302"/>
      <c r="BG1031" s="165"/>
      <c r="BH1031" s="303"/>
      <c r="BI1031" s="165"/>
      <c r="BJ1031" s="304"/>
      <c r="BK1031" s="394"/>
      <c r="BL1031" s="302"/>
      <c r="BM1031" s="302"/>
      <c r="BN1031" s="394"/>
      <c r="BO1031" s="302"/>
      <c r="BP1031" s="13"/>
      <c r="BQ1031" s="302"/>
      <c r="BR1031" s="13"/>
      <c r="BS1031" s="302"/>
      <c r="BT1031" s="13"/>
      <c r="BU1031" s="302"/>
      <c r="BV1031" s="386"/>
      <c r="BW1031" s="303"/>
      <c r="BX1031" s="303"/>
      <c r="BY1031" s="302"/>
      <c r="BZ1031" s="302"/>
      <c r="CA1031" s="387"/>
      <c r="CB1031" s="395"/>
      <c r="CC1031" s="12"/>
      <c r="CD1031" s="304"/>
      <c r="CE1031" s="14"/>
      <c r="CF1031" s="395"/>
      <c r="CG1031" s="397"/>
      <c r="CH1031" s="300">
        <f t="shared" si="393"/>
        <v>0</v>
      </c>
      <c r="CI1031" s="26"/>
      <c r="CJ1031" s="17">
        <f t="shared" si="390"/>
        <v>0</v>
      </c>
      <c r="CK1031" s="18">
        <f t="shared" si="401"/>
        <v>12.89</v>
      </c>
      <c r="CM1031" s="164"/>
      <c r="CN1031" s="302"/>
      <c r="CO1031" s="13">
        <f t="shared" si="394"/>
        <v>0</v>
      </c>
      <c r="CP1031" s="302"/>
      <c r="CQ1031" s="13">
        <f t="shared" si="395"/>
        <v>0</v>
      </c>
      <c r="CR1031" s="302"/>
      <c r="CS1031" s="13">
        <f t="shared" si="396"/>
        <v>0</v>
      </c>
      <c r="CT1031" s="302"/>
      <c r="CU1031" s="13">
        <f t="shared" si="391"/>
        <v>0</v>
      </c>
      <c r="CV1031" s="302"/>
      <c r="CW1031" s="13">
        <f t="shared" si="397"/>
        <v>0</v>
      </c>
      <c r="CX1031" s="13">
        <f t="shared" si="398"/>
        <v>0</v>
      </c>
      <c r="CY1031" s="251">
        <f t="shared" si="399"/>
        <v>0</v>
      </c>
      <c r="CZ1031" s="13" t="s">
        <v>29</v>
      </c>
      <c r="DA1031" s="13">
        <v>50</v>
      </c>
      <c r="DB1031" s="22">
        <f t="shared" si="400"/>
        <v>0</v>
      </c>
      <c r="DD1031" s="24"/>
      <c r="DF1031" s="163"/>
      <c r="DH1031" s="24"/>
      <c r="DI1031" s="447"/>
      <c r="DJ1031" s="163"/>
    </row>
    <row r="1032" spans="1:114" s="7" customFormat="1">
      <c r="A1032" s="277">
        <f t="shared" si="408"/>
        <v>50</v>
      </c>
      <c r="B1032" s="21" t="e">
        <f>'Calculateur de trading'!I1032/C1032/W1032</f>
        <v>#DIV/0!</v>
      </c>
      <c r="C1032" s="278">
        <f t="shared" si="409"/>
        <v>10</v>
      </c>
      <c r="D1032" s="426"/>
      <c r="E1032" s="273">
        <f t="shared" si="410"/>
        <v>100</v>
      </c>
      <c r="F1032" s="271">
        <f t="shared" si="402"/>
        <v>2</v>
      </c>
      <c r="G1032" s="271" t="e">
        <f t="shared" si="403"/>
        <v>#DIV/0!</v>
      </c>
      <c r="H1032" s="272">
        <f t="shared" si="404"/>
        <v>20</v>
      </c>
      <c r="I1032" s="270"/>
      <c r="J1032" s="273">
        <f t="shared" si="411"/>
        <v>200</v>
      </c>
      <c r="K1032" s="271">
        <f t="shared" si="405"/>
        <v>4</v>
      </c>
      <c r="L1032" s="271" t="e">
        <f t="shared" si="406"/>
        <v>#DIV/0!</v>
      </c>
      <c r="M1032" s="272">
        <f t="shared" si="407"/>
        <v>40</v>
      </c>
      <c r="N1032" s="389"/>
      <c r="O1032" s="455" t="e">
        <f>(A1032*B1032*W1032)+(B1032*'Calculateur de trading'!H1032)</f>
        <v>#DIV/0!</v>
      </c>
      <c r="P1032" s="274" t="e">
        <f>O1032/'Déscriptions des trades'!CK1032</f>
        <v>#DIV/0!</v>
      </c>
      <c r="Q1032" s="456" t="e">
        <f>'Déscriptions des trades'!CK1032-O1032</f>
        <v>#DIV/0!</v>
      </c>
      <c r="R1032" s="466" t="e">
        <f t="shared" si="412"/>
        <v>#DIV/0!</v>
      </c>
      <c r="S1032" s="389"/>
      <c r="T1032" s="12"/>
      <c r="U1032" s="25"/>
      <c r="V1032" s="15"/>
      <c r="W1032" s="490">
        <f t="shared" si="392"/>
        <v>0</v>
      </c>
      <c r="X1032" s="21" t="e">
        <f>W1032*U1032/'Déscriptions des trades'!CK1032*'Déscriptions des trades'!B1032</f>
        <v>#DIV/0!</v>
      </c>
      <c r="Y1032" s="459"/>
      <c r="Z1032" s="389"/>
      <c r="AA1032" s="23">
        <f t="shared" si="413"/>
        <v>0.1</v>
      </c>
      <c r="AB1032" s="17" t="e">
        <f>(AA1032*'Déscriptions des trades'!U1032*'Déscriptions des trades'!B1032/'Déscriptions des trades'!CK1032)*'Déscriptions des trades'!W1032</f>
        <v>#DIV/0!</v>
      </c>
      <c r="AC1032" s="265" t="e">
        <f>AB1032*'Déscriptions des trades'!CK1032</f>
        <v>#DIV/0!</v>
      </c>
      <c r="AD1032" s="266" t="e">
        <f>'Déscriptions des trades'!CK1032-AC1032</f>
        <v>#DIV/0!</v>
      </c>
      <c r="AE1032" s="389"/>
      <c r="AF1032" s="399">
        <v>1028</v>
      </c>
      <c r="AG1032" s="389"/>
      <c r="AH1032" s="20"/>
      <c r="AI1032" s="303"/>
      <c r="AJ1032" s="307"/>
      <c r="AK1032" s="161"/>
      <c r="AL1032" s="305"/>
      <c r="AM1032" s="305"/>
      <c r="AN1032" s="162"/>
      <c r="AO1032" s="439"/>
      <c r="AP1032" s="162"/>
      <c r="AQ1032" s="113"/>
      <c r="AR1032" s="113"/>
      <c r="AS1032" s="384"/>
      <c r="AT1032" s="306"/>
      <c r="AU1032" s="306"/>
      <c r="AV1032" s="160"/>
      <c r="AW1032" s="158"/>
      <c r="AX1032" s="385"/>
      <c r="AY1032" s="453"/>
      <c r="AZ1032" s="165"/>
      <c r="BA1032" s="301"/>
      <c r="BB1032" s="165"/>
      <c r="BC1032" s="301"/>
      <c r="BD1032" s="165"/>
      <c r="BE1032" s="302"/>
      <c r="BF1032" s="302"/>
      <c r="BG1032" s="165"/>
      <c r="BH1032" s="303"/>
      <c r="BI1032" s="165"/>
      <c r="BJ1032" s="304"/>
      <c r="BK1032" s="394"/>
      <c r="BL1032" s="302"/>
      <c r="BM1032" s="302"/>
      <c r="BN1032" s="394"/>
      <c r="BO1032" s="302"/>
      <c r="BP1032" s="13"/>
      <c r="BQ1032" s="302"/>
      <c r="BR1032" s="13"/>
      <c r="BS1032" s="302"/>
      <c r="BT1032" s="13"/>
      <c r="BU1032" s="302"/>
      <c r="BV1032" s="386"/>
      <c r="BW1032" s="303"/>
      <c r="BX1032" s="303"/>
      <c r="BY1032" s="302"/>
      <c r="BZ1032" s="302"/>
      <c r="CA1032" s="387"/>
      <c r="CB1032" s="395"/>
      <c r="CC1032" s="12"/>
      <c r="CD1032" s="304"/>
      <c r="CE1032" s="14"/>
      <c r="CF1032" s="395"/>
      <c r="CG1032" s="397"/>
      <c r="CH1032" s="300">
        <f t="shared" si="393"/>
        <v>0</v>
      </c>
      <c r="CI1032" s="26"/>
      <c r="CJ1032" s="17">
        <f t="shared" ref="CJ1032:CJ1095" si="414">CI1032/CK1031</f>
        <v>0</v>
      </c>
      <c r="CK1032" s="18">
        <f t="shared" si="401"/>
        <v>12.89</v>
      </c>
      <c r="CM1032" s="164"/>
      <c r="CN1032" s="302"/>
      <c r="CO1032" s="13">
        <f t="shared" si="394"/>
        <v>0</v>
      </c>
      <c r="CP1032" s="302"/>
      <c r="CQ1032" s="13">
        <f t="shared" si="395"/>
        <v>0</v>
      </c>
      <c r="CR1032" s="302"/>
      <c r="CS1032" s="13">
        <f t="shared" si="396"/>
        <v>0</v>
      </c>
      <c r="CT1032" s="302"/>
      <c r="CU1032" s="13">
        <f t="shared" ref="CU1032:CU1095" si="415">IF(CT1032="Bon",10,)</f>
        <v>0</v>
      </c>
      <c r="CV1032" s="302"/>
      <c r="CW1032" s="13">
        <f t="shared" si="397"/>
        <v>0</v>
      </c>
      <c r="CX1032" s="13">
        <f t="shared" si="398"/>
        <v>0</v>
      </c>
      <c r="CY1032" s="251">
        <f t="shared" si="399"/>
        <v>0</v>
      </c>
      <c r="CZ1032" s="13" t="s">
        <v>29</v>
      </c>
      <c r="DA1032" s="13">
        <v>50</v>
      </c>
      <c r="DB1032" s="22">
        <f t="shared" si="400"/>
        <v>0</v>
      </c>
      <c r="DD1032" s="24"/>
      <c r="DF1032" s="163"/>
      <c r="DH1032" s="24"/>
      <c r="DI1032" s="447"/>
      <c r="DJ1032" s="163"/>
    </row>
    <row r="1033" spans="1:114" s="7" customFormat="1">
      <c r="A1033" s="277">
        <f t="shared" si="408"/>
        <v>50</v>
      </c>
      <c r="B1033" s="21" t="e">
        <f>'Calculateur de trading'!I1033/C1033/W1033</f>
        <v>#DIV/0!</v>
      </c>
      <c r="C1033" s="278">
        <f t="shared" si="409"/>
        <v>10</v>
      </c>
      <c r="D1033" s="278"/>
      <c r="E1033" s="273">
        <f t="shared" si="410"/>
        <v>100</v>
      </c>
      <c r="F1033" s="271">
        <f t="shared" si="402"/>
        <v>2</v>
      </c>
      <c r="G1033" s="271" t="e">
        <f t="shared" si="403"/>
        <v>#DIV/0!</v>
      </c>
      <c r="H1033" s="272">
        <f t="shared" si="404"/>
        <v>20</v>
      </c>
      <c r="I1033" s="270"/>
      <c r="J1033" s="273">
        <f t="shared" si="411"/>
        <v>200</v>
      </c>
      <c r="K1033" s="271">
        <f t="shared" si="405"/>
        <v>4</v>
      </c>
      <c r="L1033" s="271" t="e">
        <f t="shared" si="406"/>
        <v>#DIV/0!</v>
      </c>
      <c r="M1033" s="272">
        <f t="shared" si="407"/>
        <v>40</v>
      </c>
      <c r="N1033" s="389"/>
      <c r="O1033" s="455" t="e">
        <f>(A1033*B1033*W1033)+(B1033*'Calculateur de trading'!H1033)</f>
        <v>#DIV/0!</v>
      </c>
      <c r="P1033" s="274" t="e">
        <f>O1033/'Déscriptions des trades'!CK1033</f>
        <v>#DIV/0!</v>
      </c>
      <c r="Q1033" s="456" t="e">
        <f>'Déscriptions des trades'!CK1033-O1033</f>
        <v>#DIV/0!</v>
      </c>
      <c r="R1033" s="466" t="e">
        <f t="shared" si="412"/>
        <v>#DIV/0!</v>
      </c>
      <c r="S1033" s="389"/>
      <c r="T1033" s="12"/>
      <c r="U1033" s="25"/>
      <c r="V1033" s="15"/>
      <c r="W1033" s="490">
        <f t="shared" ref="W1033:W1096" si="416">W1032</f>
        <v>0</v>
      </c>
      <c r="X1033" s="21" t="e">
        <f>W1033*U1033/'Déscriptions des trades'!CK1033*'Déscriptions des trades'!B1033</f>
        <v>#DIV/0!</v>
      </c>
      <c r="Y1033" s="459"/>
      <c r="Z1033" s="389"/>
      <c r="AA1033" s="23">
        <f t="shared" si="413"/>
        <v>0.1</v>
      </c>
      <c r="AB1033" s="17" t="e">
        <f>(AA1033*'Déscriptions des trades'!U1033*'Déscriptions des trades'!B1033/'Déscriptions des trades'!CK1033)*'Déscriptions des trades'!W1033</f>
        <v>#DIV/0!</v>
      </c>
      <c r="AC1033" s="265" t="e">
        <f>AB1033*'Déscriptions des trades'!CK1033</f>
        <v>#DIV/0!</v>
      </c>
      <c r="AD1033" s="266" t="e">
        <f>'Déscriptions des trades'!CK1033-AC1033</f>
        <v>#DIV/0!</v>
      </c>
      <c r="AE1033" s="389"/>
      <c r="AF1033" s="399">
        <v>1029</v>
      </c>
      <c r="AG1033" s="389"/>
      <c r="AH1033" s="20"/>
      <c r="AI1033" s="303"/>
      <c r="AJ1033" s="307"/>
      <c r="AK1033" s="161"/>
      <c r="AL1033" s="305"/>
      <c r="AM1033" s="305"/>
      <c r="AN1033" s="162"/>
      <c r="AO1033" s="439"/>
      <c r="AP1033" s="162"/>
      <c r="AQ1033" s="113"/>
      <c r="AR1033" s="113"/>
      <c r="AS1033" s="384"/>
      <c r="AT1033" s="306"/>
      <c r="AU1033" s="306"/>
      <c r="AV1033" s="160"/>
      <c r="AW1033" s="158"/>
      <c r="AX1033" s="385"/>
      <c r="AY1033" s="453"/>
      <c r="AZ1033" s="165"/>
      <c r="BA1033" s="301"/>
      <c r="BB1033" s="165"/>
      <c r="BC1033" s="301"/>
      <c r="BD1033" s="165"/>
      <c r="BE1033" s="302"/>
      <c r="BF1033" s="302"/>
      <c r="BG1033" s="165"/>
      <c r="BH1033" s="303"/>
      <c r="BI1033" s="165"/>
      <c r="BJ1033" s="304"/>
      <c r="BK1033" s="394"/>
      <c r="BL1033" s="302"/>
      <c r="BM1033" s="302"/>
      <c r="BN1033" s="394"/>
      <c r="BO1033" s="302"/>
      <c r="BP1033" s="13"/>
      <c r="BQ1033" s="302"/>
      <c r="BR1033" s="13"/>
      <c r="BS1033" s="302"/>
      <c r="BT1033" s="13"/>
      <c r="BU1033" s="302"/>
      <c r="BV1033" s="386"/>
      <c r="BW1033" s="303"/>
      <c r="BX1033" s="303"/>
      <c r="BY1033" s="302"/>
      <c r="BZ1033" s="302"/>
      <c r="CA1033" s="387"/>
      <c r="CB1033" s="395"/>
      <c r="CC1033" s="12"/>
      <c r="CD1033" s="304"/>
      <c r="CE1033" s="14"/>
      <c r="CF1033" s="395"/>
      <c r="CG1033" s="397"/>
      <c r="CH1033" s="300">
        <f t="shared" si="393"/>
        <v>0</v>
      </c>
      <c r="CI1033" s="26"/>
      <c r="CJ1033" s="17">
        <f t="shared" si="414"/>
        <v>0</v>
      </c>
      <c r="CK1033" s="18">
        <f t="shared" si="401"/>
        <v>12.89</v>
      </c>
      <c r="CM1033" s="164"/>
      <c r="CN1033" s="302"/>
      <c r="CO1033" s="13">
        <f t="shared" si="394"/>
        <v>0</v>
      </c>
      <c r="CP1033" s="302"/>
      <c r="CQ1033" s="13">
        <f t="shared" si="395"/>
        <v>0</v>
      </c>
      <c r="CR1033" s="302"/>
      <c r="CS1033" s="13">
        <f t="shared" si="396"/>
        <v>0</v>
      </c>
      <c r="CT1033" s="302"/>
      <c r="CU1033" s="13">
        <f t="shared" si="415"/>
        <v>0</v>
      </c>
      <c r="CV1033" s="302"/>
      <c r="CW1033" s="13">
        <f t="shared" si="397"/>
        <v>0</v>
      </c>
      <c r="CX1033" s="13">
        <f t="shared" si="398"/>
        <v>0</v>
      </c>
      <c r="CY1033" s="251">
        <f t="shared" si="399"/>
        <v>0</v>
      </c>
      <c r="CZ1033" s="13" t="s">
        <v>29</v>
      </c>
      <c r="DA1033" s="13">
        <v>50</v>
      </c>
      <c r="DB1033" s="22">
        <f t="shared" si="400"/>
        <v>0</v>
      </c>
      <c r="DD1033" s="24"/>
      <c r="DF1033" s="163"/>
      <c r="DH1033" s="24"/>
      <c r="DI1033" s="447"/>
      <c r="DJ1033" s="163"/>
    </row>
    <row r="1034" spans="1:114" s="7" customFormat="1">
      <c r="A1034" s="277">
        <f t="shared" si="408"/>
        <v>50</v>
      </c>
      <c r="B1034" s="21" t="e">
        <f>'Calculateur de trading'!I1034/C1034/W1034</f>
        <v>#DIV/0!</v>
      </c>
      <c r="C1034" s="278">
        <f t="shared" si="409"/>
        <v>10</v>
      </c>
      <c r="D1034" s="426"/>
      <c r="E1034" s="273">
        <f t="shared" si="410"/>
        <v>100</v>
      </c>
      <c r="F1034" s="271">
        <f t="shared" si="402"/>
        <v>2</v>
      </c>
      <c r="G1034" s="271" t="e">
        <f t="shared" si="403"/>
        <v>#DIV/0!</v>
      </c>
      <c r="H1034" s="272">
        <f t="shared" si="404"/>
        <v>20</v>
      </c>
      <c r="I1034" s="270"/>
      <c r="J1034" s="273">
        <f t="shared" si="411"/>
        <v>200</v>
      </c>
      <c r="K1034" s="271">
        <f t="shared" si="405"/>
        <v>4</v>
      </c>
      <c r="L1034" s="271" t="e">
        <f t="shared" si="406"/>
        <v>#DIV/0!</v>
      </c>
      <c r="M1034" s="272">
        <f t="shared" si="407"/>
        <v>40</v>
      </c>
      <c r="N1034" s="389"/>
      <c r="O1034" s="455" t="e">
        <f>(A1034*B1034*W1034)+(B1034*'Calculateur de trading'!H1034)</f>
        <v>#DIV/0!</v>
      </c>
      <c r="P1034" s="274" t="e">
        <f>O1034/'Déscriptions des trades'!CK1034</f>
        <v>#DIV/0!</v>
      </c>
      <c r="Q1034" s="456" t="e">
        <f>'Déscriptions des trades'!CK1034-O1034</f>
        <v>#DIV/0!</v>
      </c>
      <c r="R1034" s="466" t="e">
        <f t="shared" si="412"/>
        <v>#DIV/0!</v>
      </c>
      <c r="S1034" s="389"/>
      <c r="T1034" s="12"/>
      <c r="U1034" s="25"/>
      <c r="V1034" s="15"/>
      <c r="W1034" s="490">
        <f t="shared" si="416"/>
        <v>0</v>
      </c>
      <c r="X1034" s="21" t="e">
        <f>W1034*U1034/'Déscriptions des trades'!CK1034*'Déscriptions des trades'!B1034</f>
        <v>#DIV/0!</v>
      </c>
      <c r="Y1034" s="459"/>
      <c r="Z1034" s="389"/>
      <c r="AA1034" s="23">
        <f t="shared" si="413"/>
        <v>0.1</v>
      </c>
      <c r="AB1034" s="17" t="e">
        <f>(AA1034*'Déscriptions des trades'!U1034*'Déscriptions des trades'!B1034/'Déscriptions des trades'!CK1034)*'Déscriptions des trades'!W1034</f>
        <v>#DIV/0!</v>
      </c>
      <c r="AC1034" s="265" t="e">
        <f>AB1034*'Déscriptions des trades'!CK1034</f>
        <v>#DIV/0!</v>
      </c>
      <c r="AD1034" s="266" t="e">
        <f>'Déscriptions des trades'!CK1034-AC1034</f>
        <v>#DIV/0!</v>
      </c>
      <c r="AE1034" s="389"/>
      <c r="AF1034" s="399">
        <v>1030</v>
      </c>
      <c r="AG1034" s="389"/>
      <c r="AH1034" s="20"/>
      <c r="AI1034" s="303"/>
      <c r="AJ1034" s="307"/>
      <c r="AK1034" s="161"/>
      <c r="AL1034" s="305"/>
      <c r="AM1034" s="305"/>
      <c r="AN1034" s="162"/>
      <c r="AO1034" s="439"/>
      <c r="AP1034" s="162"/>
      <c r="AQ1034" s="113"/>
      <c r="AR1034" s="113"/>
      <c r="AS1034" s="384"/>
      <c r="AT1034" s="306"/>
      <c r="AU1034" s="306"/>
      <c r="AV1034" s="160"/>
      <c r="AW1034" s="158"/>
      <c r="AX1034" s="385"/>
      <c r="AY1034" s="453"/>
      <c r="AZ1034" s="165"/>
      <c r="BA1034" s="301"/>
      <c r="BB1034" s="165"/>
      <c r="BC1034" s="301"/>
      <c r="BD1034" s="165"/>
      <c r="BE1034" s="302"/>
      <c r="BF1034" s="302"/>
      <c r="BG1034" s="165"/>
      <c r="BH1034" s="303"/>
      <c r="BI1034" s="165"/>
      <c r="BJ1034" s="304"/>
      <c r="BK1034" s="394"/>
      <c r="BL1034" s="302"/>
      <c r="BM1034" s="302"/>
      <c r="BN1034" s="394"/>
      <c r="BO1034" s="302"/>
      <c r="BP1034" s="13"/>
      <c r="BQ1034" s="302"/>
      <c r="BR1034" s="13"/>
      <c r="BS1034" s="302"/>
      <c r="BT1034" s="13"/>
      <c r="BU1034" s="302"/>
      <c r="BV1034" s="386"/>
      <c r="BW1034" s="303"/>
      <c r="BX1034" s="303"/>
      <c r="BY1034" s="302"/>
      <c r="BZ1034" s="302"/>
      <c r="CA1034" s="387"/>
      <c r="CB1034" s="395"/>
      <c r="CC1034" s="12"/>
      <c r="CD1034" s="304"/>
      <c r="CE1034" s="14"/>
      <c r="CF1034" s="395"/>
      <c r="CG1034" s="397"/>
      <c r="CH1034" s="300">
        <f t="shared" si="393"/>
        <v>0</v>
      </c>
      <c r="CI1034" s="26"/>
      <c r="CJ1034" s="17">
        <f t="shared" si="414"/>
        <v>0</v>
      </c>
      <c r="CK1034" s="18">
        <f t="shared" si="401"/>
        <v>12.89</v>
      </c>
      <c r="CM1034" s="164"/>
      <c r="CN1034" s="302"/>
      <c r="CO1034" s="13">
        <f t="shared" si="394"/>
        <v>0</v>
      </c>
      <c r="CP1034" s="302"/>
      <c r="CQ1034" s="13">
        <f t="shared" si="395"/>
        <v>0</v>
      </c>
      <c r="CR1034" s="302"/>
      <c r="CS1034" s="13">
        <f t="shared" si="396"/>
        <v>0</v>
      </c>
      <c r="CT1034" s="302"/>
      <c r="CU1034" s="13">
        <f t="shared" si="415"/>
        <v>0</v>
      </c>
      <c r="CV1034" s="302"/>
      <c r="CW1034" s="13">
        <f t="shared" si="397"/>
        <v>0</v>
      </c>
      <c r="CX1034" s="13">
        <f t="shared" si="398"/>
        <v>0</v>
      </c>
      <c r="CY1034" s="251">
        <f t="shared" si="399"/>
        <v>0</v>
      </c>
      <c r="CZ1034" s="13" t="s">
        <v>29</v>
      </c>
      <c r="DA1034" s="13">
        <v>50</v>
      </c>
      <c r="DB1034" s="22">
        <f t="shared" si="400"/>
        <v>0</v>
      </c>
      <c r="DD1034" s="24"/>
      <c r="DF1034" s="163"/>
      <c r="DH1034" s="24"/>
      <c r="DI1034" s="447"/>
      <c r="DJ1034" s="163"/>
    </row>
    <row r="1035" spans="1:114" s="7" customFormat="1">
      <c r="A1035" s="277">
        <f t="shared" si="408"/>
        <v>50</v>
      </c>
      <c r="B1035" s="21" t="e">
        <f>'Calculateur de trading'!I1035/C1035/W1035</f>
        <v>#DIV/0!</v>
      </c>
      <c r="C1035" s="278">
        <f t="shared" si="409"/>
        <v>10</v>
      </c>
      <c r="D1035" s="426"/>
      <c r="E1035" s="273">
        <f t="shared" si="410"/>
        <v>100</v>
      </c>
      <c r="F1035" s="271">
        <f t="shared" si="402"/>
        <v>2</v>
      </c>
      <c r="G1035" s="271" t="e">
        <f t="shared" si="403"/>
        <v>#DIV/0!</v>
      </c>
      <c r="H1035" s="272">
        <f t="shared" si="404"/>
        <v>20</v>
      </c>
      <c r="I1035" s="270"/>
      <c r="J1035" s="273">
        <f t="shared" si="411"/>
        <v>200</v>
      </c>
      <c r="K1035" s="271">
        <f t="shared" si="405"/>
        <v>4</v>
      </c>
      <c r="L1035" s="271" t="e">
        <f t="shared" si="406"/>
        <v>#DIV/0!</v>
      </c>
      <c r="M1035" s="272">
        <f t="shared" si="407"/>
        <v>40</v>
      </c>
      <c r="N1035" s="389"/>
      <c r="O1035" s="455" t="e">
        <f>(A1035*B1035*W1035)+(B1035*'Calculateur de trading'!H1035)</f>
        <v>#DIV/0!</v>
      </c>
      <c r="P1035" s="274" t="e">
        <f>O1035/'Déscriptions des trades'!CK1035</f>
        <v>#DIV/0!</v>
      </c>
      <c r="Q1035" s="456" t="e">
        <f>'Déscriptions des trades'!CK1035-O1035</f>
        <v>#DIV/0!</v>
      </c>
      <c r="R1035" s="466" t="e">
        <f t="shared" si="412"/>
        <v>#DIV/0!</v>
      </c>
      <c r="S1035" s="389"/>
      <c r="T1035" s="12"/>
      <c r="U1035" s="25"/>
      <c r="V1035" s="15"/>
      <c r="W1035" s="490">
        <f t="shared" si="416"/>
        <v>0</v>
      </c>
      <c r="X1035" s="21" t="e">
        <f>W1035*U1035/'Déscriptions des trades'!CK1035*'Déscriptions des trades'!B1035</f>
        <v>#DIV/0!</v>
      </c>
      <c r="Y1035" s="459"/>
      <c r="Z1035" s="389"/>
      <c r="AA1035" s="23">
        <f t="shared" si="413"/>
        <v>0.1</v>
      </c>
      <c r="AB1035" s="17" t="e">
        <f>(AA1035*'Déscriptions des trades'!U1035*'Déscriptions des trades'!B1035/'Déscriptions des trades'!CK1035)*'Déscriptions des trades'!W1035</f>
        <v>#DIV/0!</v>
      </c>
      <c r="AC1035" s="265" t="e">
        <f>AB1035*'Déscriptions des trades'!CK1035</f>
        <v>#DIV/0!</v>
      </c>
      <c r="AD1035" s="266" t="e">
        <f>'Déscriptions des trades'!CK1035-AC1035</f>
        <v>#DIV/0!</v>
      </c>
      <c r="AE1035" s="389"/>
      <c r="AF1035" s="399">
        <v>1031</v>
      </c>
      <c r="AG1035" s="389"/>
      <c r="AH1035" s="20"/>
      <c r="AI1035" s="303"/>
      <c r="AJ1035" s="307"/>
      <c r="AK1035" s="161"/>
      <c r="AL1035" s="305"/>
      <c r="AM1035" s="305"/>
      <c r="AN1035" s="162"/>
      <c r="AO1035" s="439"/>
      <c r="AP1035" s="162"/>
      <c r="AQ1035" s="113"/>
      <c r="AR1035" s="113"/>
      <c r="AS1035" s="384"/>
      <c r="AT1035" s="306"/>
      <c r="AU1035" s="306"/>
      <c r="AV1035" s="160"/>
      <c r="AW1035" s="158"/>
      <c r="AX1035" s="385"/>
      <c r="AY1035" s="453"/>
      <c r="AZ1035" s="165"/>
      <c r="BA1035" s="301"/>
      <c r="BB1035" s="165"/>
      <c r="BC1035" s="301"/>
      <c r="BD1035" s="165"/>
      <c r="BE1035" s="302"/>
      <c r="BF1035" s="302"/>
      <c r="BG1035" s="165"/>
      <c r="BH1035" s="303"/>
      <c r="BI1035" s="165"/>
      <c r="BJ1035" s="304"/>
      <c r="BK1035" s="394"/>
      <c r="BL1035" s="302"/>
      <c r="BM1035" s="302"/>
      <c r="BN1035" s="394"/>
      <c r="BO1035" s="302"/>
      <c r="BP1035" s="13"/>
      <c r="BQ1035" s="302"/>
      <c r="BR1035" s="13"/>
      <c r="BS1035" s="302"/>
      <c r="BT1035" s="13"/>
      <c r="BU1035" s="302"/>
      <c r="BV1035" s="386"/>
      <c r="BW1035" s="303"/>
      <c r="BX1035" s="303"/>
      <c r="BY1035" s="302"/>
      <c r="BZ1035" s="302"/>
      <c r="CA1035" s="387"/>
      <c r="CB1035" s="395"/>
      <c r="CC1035" s="12"/>
      <c r="CD1035" s="304"/>
      <c r="CE1035" s="14"/>
      <c r="CF1035" s="395"/>
      <c r="CG1035" s="397"/>
      <c r="CH1035" s="300">
        <f t="shared" si="393"/>
        <v>0</v>
      </c>
      <c r="CI1035" s="26"/>
      <c r="CJ1035" s="17">
        <f t="shared" si="414"/>
        <v>0</v>
      </c>
      <c r="CK1035" s="18">
        <f t="shared" si="401"/>
        <v>12.89</v>
      </c>
      <c r="CM1035" s="164"/>
      <c r="CN1035" s="302"/>
      <c r="CO1035" s="13">
        <f t="shared" si="394"/>
        <v>0</v>
      </c>
      <c r="CP1035" s="302"/>
      <c r="CQ1035" s="13">
        <f t="shared" si="395"/>
        <v>0</v>
      </c>
      <c r="CR1035" s="302"/>
      <c r="CS1035" s="13">
        <f t="shared" si="396"/>
        <v>0</v>
      </c>
      <c r="CT1035" s="302"/>
      <c r="CU1035" s="13">
        <f t="shared" si="415"/>
        <v>0</v>
      </c>
      <c r="CV1035" s="302"/>
      <c r="CW1035" s="13">
        <f t="shared" si="397"/>
        <v>0</v>
      </c>
      <c r="CX1035" s="13">
        <f t="shared" si="398"/>
        <v>0</v>
      </c>
      <c r="CY1035" s="251">
        <f t="shared" si="399"/>
        <v>0</v>
      </c>
      <c r="CZ1035" s="13" t="s">
        <v>29</v>
      </c>
      <c r="DA1035" s="13">
        <v>50</v>
      </c>
      <c r="DB1035" s="22">
        <f t="shared" si="400"/>
        <v>0</v>
      </c>
      <c r="DD1035" s="24"/>
      <c r="DF1035" s="163"/>
      <c r="DH1035" s="24"/>
      <c r="DI1035" s="447"/>
      <c r="DJ1035" s="163"/>
    </row>
    <row r="1036" spans="1:114" s="7" customFormat="1">
      <c r="A1036" s="277">
        <f t="shared" si="408"/>
        <v>50</v>
      </c>
      <c r="B1036" s="21" t="e">
        <f>'Calculateur de trading'!I1036/C1036/W1036</f>
        <v>#DIV/0!</v>
      </c>
      <c r="C1036" s="278">
        <f t="shared" si="409"/>
        <v>10</v>
      </c>
      <c r="D1036" s="278"/>
      <c r="E1036" s="273">
        <f t="shared" si="410"/>
        <v>100</v>
      </c>
      <c r="F1036" s="271">
        <f t="shared" si="402"/>
        <v>2</v>
      </c>
      <c r="G1036" s="271" t="e">
        <f t="shared" si="403"/>
        <v>#DIV/0!</v>
      </c>
      <c r="H1036" s="272">
        <f t="shared" si="404"/>
        <v>20</v>
      </c>
      <c r="I1036" s="270"/>
      <c r="J1036" s="273">
        <f t="shared" si="411"/>
        <v>200</v>
      </c>
      <c r="K1036" s="271">
        <f t="shared" si="405"/>
        <v>4</v>
      </c>
      <c r="L1036" s="271" t="e">
        <f t="shared" si="406"/>
        <v>#DIV/0!</v>
      </c>
      <c r="M1036" s="272">
        <f t="shared" si="407"/>
        <v>40</v>
      </c>
      <c r="N1036" s="389"/>
      <c r="O1036" s="455" t="e">
        <f>(A1036*B1036*W1036)+(B1036*'Calculateur de trading'!H1036)</f>
        <v>#DIV/0!</v>
      </c>
      <c r="P1036" s="274" t="e">
        <f>O1036/'Déscriptions des trades'!CK1036</f>
        <v>#DIV/0!</v>
      </c>
      <c r="Q1036" s="456" t="e">
        <f>'Déscriptions des trades'!CK1036-O1036</f>
        <v>#DIV/0!</v>
      </c>
      <c r="R1036" s="466" t="e">
        <f t="shared" si="412"/>
        <v>#DIV/0!</v>
      </c>
      <c r="S1036" s="389"/>
      <c r="T1036" s="12"/>
      <c r="U1036" s="25"/>
      <c r="V1036" s="15"/>
      <c r="W1036" s="490">
        <f t="shared" si="416"/>
        <v>0</v>
      </c>
      <c r="X1036" s="21" t="e">
        <f>W1036*U1036/'Déscriptions des trades'!CK1036*'Déscriptions des trades'!B1036</f>
        <v>#DIV/0!</v>
      </c>
      <c r="Y1036" s="459"/>
      <c r="Z1036" s="389"/>
      <c r="AA1036" s="23">
        <f t="shared" si="413"/>
        <v>0.1</v>
      </c>
      <c r="AB1036" s="17" t="e">
        <f>(AA1036*'Déscriptions des trades'!U1036*'Déscriptions des trades'!B1036/'Déscriptions des trades'!CK1036)*'Déscriptions des trades'!W1036</f>
        <v>#DIV/0!</v>
      </c>
      <c r="AC1036" s="265" t="e">
        <f>AB1036*'Déscriptions des trades'!CK1036</f>
        <v>#DIV/0!</v>
      </c>
      <c r="AD1036" s="266" t="e">
        <f>'Déscriptions des trades'!CK1036-AC1036</f>
        <v>#DIV/0!</v>
      </c>
      <c r="AE1036" s="389"/>
      <c r="AF1036" s="399">
        <v>1032</v>
      </c>
      <c r="AG1036" s="389"/>
      <c r="AH1036" s="20"/>
      <c r="AI1036" s="303"/>
      <c r="AJ1036" s="307"/>
      <c r="AK1036" s="161"/>
      <c r="AL1036" s="305"/>
      <c r="AM1036" s="305"/>
      <c r="AN1036" s="162"/>
      <c r="AO1036" s="439"/>
      <c r="AP1036" s="162"/>
      <c r="AQ1036" s="113"/>
      <c r="AR1036" s="113"/>
      <c r="AS1036" s="384"/>
      <c r="AT1036" s="306"/>
      <c r="AU1036" s="306"/>
      <c r="AV1036" s="160"/>
      <c r="AW1036" s="158"/>
      <c r="AX1036" s="385"/>
      <c r="AY1036" s="453"/>
      <c r="AZ1036" s="165"/>
      <c r="BA1036" s="301"/>
      <c r="BB1036" s="165"/>
      <c r="BC1036" s="301"/>
      <c r="BD1036" s="165"/>
      <c r="BE1036" s="302"/>
      <c r="BF1036" s="302"/>
      <c r="BG1036" s="165"/>
      <c r="BH1036" s="303"/>
      <c r="BI1036" s="165"/>
      <c r="BJ1036" s="304"/>
      <c r="BK1036" s="394"/>
      <c r="BL1036" s="302"/>
      <c r="BM1036" s="302"/>
      <c r="BN1036" s="394"/>
      <c r="BO1036" s="302"/>
      <c r="BP1036" s="13"/>
      <c r="BQ1036" s="302"/>
      <c r="BR1036" s="13"/>
      <c r="BS1036" s="302"/>
      <c r="BT1036" s="13"/>
      <c r="BU1036" s="302"/>
      <c r="BV1036" s="386"/>
      <c r="BW1036" s="303"/>
      <c r="BX1036" s="303"/>
      <c r="BY1036" s="302"/>
      <c r="BZ1036" s="302"/>
      <c r="CA1036" s="387"/>
      <c r="CB1036" s="395"/>
      <c r="CC1036" s="12"/>
      <c r="CD1036" s="304"/>
      <c r="CE1036" s="14"/>
      <c r="CF1036" s="395"/>
      <c r="CG1036" s="397"/>
      <c r="CH1036" s="300">
        <f t="shared" si="393"/>
        <v>0</v>
      </c>
      <c r="CI1036" s="26"/>
      <c r="CJ1036" s="17">
        <f t="shared" si="414"/>
        <v>0</v>
      </c>
      <c r="CK1036" s="18">
        <f t="shared" si="401"/>
        <v>12.89</v>
      </c>
      <c r="CM1036" s="164"/>
      <c r="CN1036" s="302"/>
      <c r="CO1036" s="13">
        <f t="shared" si="394"/>
        <v>0</v>
      </c>
      <c r="CP1036" s="302"/>
      <c r="CQ1036" s="13">
        <f t="shared" si="395"/>
        <v>0</v>
      </c>
      <c r="CR1036" s="302"/>
      <c r="CS1036" s="13">
        <f t="shared" si="396"/>
        <v>0</v>
      </c>
      <c r="CT1036" s="302"/>
      <c r="CU1036" s="13">
        <f t="shared" si="415"/>
        <v>0</v>
      </c>
      <c r="CV1036" s="302"/>
      <c r="CW1036" s="13">
        <f t="shared" si="397"/>
        <v>0</v>
      </c>
      <c r="CX1036" s="13">
        <f t="shared" si="398"/>
        <v>0</v>
      </c>
      <c r="CY1036" s="251">
        <f t="shared" si="399"/>
        <v>0</v>
      </c>
      <c r="CZ1036" s="13" t="s">
        <v>29</v>
      </c>
      <c r="DA1036" s="13">
        <v>50</v>
      </c>
      <c r="DB1036" s="22">
        <f t="shared" si="400"/>
        <v>0</v>
      </c>
      <c r="DD1036" s="24"/>
      <c r="DF1036" s="163"/>
      <c r="DH1036" s="24"/>
      <c r="DI1036" s="447"/>
      <c r="DJ1036" s="163"/>
    </row>
    <row r="1037" spans="1:114" s="7" customFormat="1">
      <c r="A1037" s="277">
        <f t="shared" si="408"/>
        <v>50</v>
      </c>
      <c r="B1037" s="21" t="e">
        <f>'Calculateur de trading'!I1037/C1037/W1037</f>
        <v>#DIV/0!</v>
      </c>
      <c r="C1037" s="278">
        <f t="shared" si="409"/>
        <v>10</v>
      </c>
      <c r="D1037" s="426"/>
      <c r="E1037" s="273">
        <f t="shared" si="410"/>
        <v>100</v>
      </c>
      <c r="F1037" s="271">
        <f t="shared" si="402"/>
        <v>2</v>
      </c>
      <c r="G1037" s="271" t="e">
        <f t="shared" si="403"/>
        <v>#DIV/0!</v>
      </c>
      <c r="H1037" s="272">
        <f t="shared" si="404"/>
        <v>20</v>
      </c>
      <c r="I1037" s="270"/>
      <c r="J1037" s="273">
        <f t="shared" si="411"/>
        <v>200</v>
      </c>
      <c r="K1037" s="271">
        <f t="shared" si="405"/>
        <v>4</v>
      </c>
      <c r="L1037" s="271" t="e">
        <f t="shared" si="406"/>
        <v>#DIV/0!</v>
      </c>
      <c r="M1037" s="272">
        <f t="shared" si="407"/>
        <v>40</v>
      </c>
      <c r="N1037" s="389"/>
      <c r="O1037" s="455" t="e">
        <f>(A1037*B1037*W1037)+(B1037*'Calculateur de trading'!H1037)</f>
        <v>#DIV/0!</v>
      </c>
      <c r="P1037" s="274" t="e">
        <f>O1037/'Déscriptions des trades'!CK1037</f>
        <v>#DIV/0!</v>
      </c>
      <c r="Q1037" s="456" t="e">
        <f>'Déscriptions des trades'!CK1037-O1037</f>
        <v>#DIV/0!</v>
      </c>
      <c r="R1037" s="466" t="e">
        <f t="shared" si="412"/>
        <v>#DIV/0!</v>
      </c>
      <c r="S1037" s="389"/>
      <c r="T1037" s="12"/>
      <c r="U1037" s="25"/>
      <c r="V1037" s="15"/>
      <c r="W1037" s="490">
        <f t="shared" si="416"/>
        <v>0</v>
      </c>
      <c r="X1037" s="21" t="e">
        <f>W1037*U1037/'Déscriptions des trades'!CK1037*'Déscriptions des trades'!B1037</f>
        <v>#DIV/0!</v>
      </c>
      <c r="Y1037" s="459"/>
      <c r="Z1037" s="389"/>
      <c r="AA1037" s="23">
        <f t="shared" si="413"/>
        <v>0.1</v>
      </c>
      <c r="AB1037" s="17" t="e">
        <f>(AA1037*'Déscriptions des trades'!U1037*'Déscriptions des trades'!B1037/'Déscriptions des trades'!CK1037)*'Déscriptions des trades'!W1037</f>
        <v>#DIV/0!</v>
      </c>
      <c r="AC1037" s="265" t="e">
        <f>AB1037*'Déscriptions des trades'!CK1037</f>
        <v>#DIV/0!</v>
      </c>
      <c r="AD1037" s="266" t="e">
        <f>'Déscriptions des trades'!CK1037-AC1037</f>
        <v>#DIV/0!</v>
      </c>
      <c r="AE1037" s="389"/>
      <c r="AF1037" s="399">
        <v>1033</v>
      </c>
      <c r="AG1037" s="389"/>
      <c r="AH1037" s="20"/>
      <c r="AI1037" s="303"/>
      <c r="AJ1037" s="307"/>
      <c r="AK1037" s="161"/>
      <c r="AL1037" s="305"/>
      <c r="AM1037" s="305"/>
      <c r="AN1037" s="162"/>
      <c r="AO1037" s="439"/>
      <c r="AP1037" s="162"/>
      <c r="AQ1037" s="113"/>
      <c r="AR1037" s="113"/>
      <c r="AS1037" s="384"/>
      <c r="AT1037" s="306"/>
      <c r="AU1037" s="306"/>
      <c r="AV1037" s="160"/>
      <c r="AW1037" s="158"/>
      <c r="AX1037" s="385"/>
      <c r="AY1037" s="453"/>
      <c r="AZ1037" s="165"/>
      <c r="BA1037" s="301"/>
      <c r="BB1037" s="165"/>
      <c r="BC1037" s="301"/>
      <c r="BD1037" s="165"/>
      <c r="BE1037" s="302"/>
      <c r="BF1037" s="302"/>
      <c r="BG1037" s="165"/>
      <c r="BH1037" s="303"/>
      <c r="BI1037" s="165"/>
      <c r="BJ1037" s="304"/>
      <c r="BK1037" s="394"/>
      <c r="BL1037" s="302"/>
      <c r="BM1037" s="302"/>
      <c r="BN1037" s="394"/>
      <c r="BO1037" s="302"/>
      <c r="BP1037" s="13"/>
      <c r="BQ1037" s="302"/>
      <c r="BR1037" s="13"/>
      <c r="BS1037" s="302"/>
      <c r="BT1037" s="13"/>
      <c r="BU1037" s="302"/>
      <c r="BV1037" s="386"/>
      <c r="BW1037" s="303"/>
      <c r="BX1037" s="303"/>
      <c r="BY1037" s="302"/>
      <c r="BZ1037" s="302"/>
      <c r="CA1037" s="387"/>
      <c r="CB1037" s="395"/>
      <c r="CC1037" s="12"/>
      <c r="CD1037" s="304"/>
      <c r="CE1037" s="14"/>
      <c r="CF1037" s="395"/>
      <c r="CG1037" s="397"/>
      <c r="CH1037" s="300">
        <f t="shared" si="393"/>
        <v>0</v>
      </c>
      <c r="CI1037" s="26"/>
      <c r="CJ1037" s="17">
        <f t="shared" si="414"/>
        <v>0</v>
      </c>
      <c r="CK1037" s="18">
        <f t="shared" si="401"/>
        <v>12.89</v>
      </c>
      <c r="CM1037" s="164"/>
      <c r="CN1037" s="302"/>
      <c r="CO1037" s="13">
        <f t="shared" si="394"/>
        <v>0</v>
      </c>
      <c r="CP1037" s="302"/>
      <c r="CQ1037" s="13">
        <f t="shared" si="395"/>
        <v>0</v>
      </c>
      <c r="CR1037" s="302"/>
      <c r="CS1037" s="13">
        <f t="shared" si="396"/>
        <v>0</v>
      </c>
      <c r="CT1037" s="302"/>
      <c r="CU1037" s="13">
        <f t="shared" si="415"/>
        <v>0</v>
      </c>
      <c r="CV1037" s="302"/>
      <c r="CW1037" s="13">
        <f t="shared" si="397"/>
        <v>0</v>
      </c>
      <c r="CX1037" s="13">
        <f t="shared" si="398"/>
        <v>0</v>
      </c>
      <c r="CY1037" s="251">
        <f t="shared" si="399"/>
        <v>0</v>
      </c>
      <c r="CZ1037" s="13" t="s">
        <v>29</v>
      </c>
      <c r="DA1037" s="13">
        <v>50</v>
      </c>
      <c r="DB1037" s="22">
        <f t="shared" si="400"/>
        <v>0</v>
      </c>
      <c r="DD1037" s="24"/>
      <c r="DF1037" s="163"/>
      <c r="DH1037" s="24"/>
      <c r="DI1037" s="447"/>
      <c r="DJ1037" s="163"/>
    </row>
    <row r="1038" spans="1:114" s="7" customFormat="1">
      <c r="A1038" s="277">
        <f t="shared" si="408"/>
        <v>50</v>
      </c>
      <c r="B1038" s="21" t="e">
        <f>'Calculateur de trading'!I1038/C1038/W1038</f>
        <v>#DIV/0!</v>
      </c>
      <c r="C1038" s="278">
        <f t="shared" si="409"/>
        <v>10</v>
      </c>
      <c r="D1038" s="278"/>
      <c r="E1038" s="273">
        <f t="shared" si="410"/>
        <v>100</v>
      </c>
      <c r="F1038" s="271">
        <f t="shared" si="402"/>
        <v>2</v>
      </c>
      <c r="G1038" s="271" t="e">
        <f t="shared" si="403"/>
        <v>#DIV/0!</v>
      </c>
      <c r="H1038" s="272">
        <f t="shared" si="404"/>
        <v>20</v>
      </c>
      <c r="I1038" s="270"/>
      <c r="J1038" s="273">
        <f t="shared" si="411"/>
        <v>200</v>
      </c>
      <c r="K1038" s="271">
        <f t="shared" si="405"/>
        <v>4</v>
      </c>
      <c r="L1038" s="271" t="e">
        <f t="shared" si="406"/>
        <v>#DIV/0!</v>
      </c>
      <c r="M1038" s="272">
        <f t="shared" si="407"/>
        <v>40</v>
      </c>
      <c r="N1038" s="389"/>
      <c r="O1038" s="455" t="e">
        <f>(A1038*B1038*W1038)+(B1038*'Calculateur de trading'!H1038)</f>
        <v>#DIV/0!</v>
      </c>
      <c r="P1038" s="274" t="e">
        <f>O1038/'Déscriptions des trades'!CK1038</f>
        <v>#DIV/0!</v>
      </c>
      <c r="Q1038" s="456" t="e">
        <f>'Déscriptions des trades'!CK1038-O1038</f>
        <v>#DIV/0!</v>
      </c>
      <c r="R1038" s="466" t="e">
        <f t="shared" si="412"/>
        <v>#DIV/0!</v>
      </c>
      <c r="S1038" s="389"/>
      <c r="T1038" s="12"/>
      <c r="U1038" s="25"/>
      <c r="V1038" s="15"/>
      <c r="W1038" s="490">
        <f t="shared" si="416"/>
        <v>0</v>
      </c>
      <c r="X1038" s="21" t="e">
        <f>W1038*U1038/'Déscriptions des trades'!CK1038*'Déscriptions des trades'!B1038</f>
        <v>#DIV/0!</v>
      </c>
      <c r="Y1038" s="459"/>
      <c r="Z1038" s="389"/>
      <c r="AA1038" s="23">
        <f t="shared" si="413"/>
        <v>0.1</v>
      </c>
      <c r="AB1038" s="17" t="e">
        <f>(AA1038*'Déscriptions des trades'!U1038*'Déscriptions des trades'!B1038/'Déscriptions des trades'!CK1038)*'Déscriptions des trades'!W1038</f>
        <v>#DIV/0!</v>
      </c>
      <c r="AC1038" s="265" t="e">
        <f>AB1038*'Déscriptions des trades'!CK1038</f>
        <v>#DIV/0!</v>
      </c>
      <c r="AD1038" s="266" t="e">
        <f>'Déscriptions des trades'!CK1038-AC1038</f>
        <v>#DIV/0!</v>
      </c>
      <c r="AE1038" s="389"/>
      <c r="AF1038" s="399">
        <v>1034</v>
      </c>
      <c r="AG1038" s="389"/>
      <c r="AH1038" s="20"/>
      <c r="AI1038" s="303"/>
      <c r="AJ1038" s="307"/>
      <c r="AK1038" s="161"/>
      <c r="AL1038" s="305"/>
      <c r="AM1038" s="305"/>
      <c r="AN1038" s="162"/>
      <c r="AO1038" s="439"/>
      <c r="AP1038" s="162"/>
      <c r="AQ1038" s="113"/>
      <c r="AR1038" s="113"/>
      <c r="AS1038" s="384"/>
      <c r="AT1038" s="306"/>
      <c r="AU1038" s="306"/>
      <c r="AV1038" s="160"/>
      <c r="AW1038" s="158"/>
      <c r="AX1038" s="385"/>
      <c r="AY1038" s="453"/>
      <c r="AZ1038" s="165"/>
      <c r="BA1038" s="301"/>
      <c r="BB1038" s="165"/>
      <c r="BC1038" s="301"/>
      <c r="BD1038" s="165"/>
      <c r="BE1038" s="302"/>
      <c r="BF1038" s="302"/>
      <c r="BG1038" s="165"/>
      <c r="BH1038" s="303"/>
      <c r="BI1038" s="165"/>
      <c r="BJ1038" s="304"/>
      <c r="BK1038" s="394"/>
      <c r="BL1038" s="302"/>
      <c r="BM1038" s="302"/>
      <c r="BN1038" s="394"/>
      <c r="BO1038" s="302"/>
      <c r="BP1038" s="13"/>
      <c r="BQ1038" s="302"/>
      <c r="BR1038" s="13"/>
      <c r="BS1038" s="302"/>
      <c r="BT1038" s="13"/>
      <c r="BU1038" s="302"/>
      <c r="BV1038" s="386"/>
      <c r="BW1038" s="303"/>
      <c r="BX1038" s="303"/>
      <c r="BY1038" s="302"/>
      <c r="BZ1038" s="302"/>
      <c r="CA1038" s="387"/>
      <c r="CB1038" s="395"/>
      <c r="CC1038" s="12"/>
      <c r="CD1038" s="304"/>
      <c r="CE1038" s="14"/>
      <c r="CF1038" s="395"/>
      <c r="CG1038" s="397"/>
      <c r="CH1038" s="300">
        <f t="shared" si="393"/>
        <v>0</v>
      </c>
      <c r="CI1038" s="26"/>
      <c r="CJ1038" s="17">
        <f t="shared" si="414"/>
        <v>0</v>
      </c>
      <c r="CK1038" s="18">
        <f t="shared" si="401"/>
        <v>12.89</v>
      </c>
      <c r="CM1038" s="164"/>
      <c r="CN1038" s="302"/>
      <c r="CO1038" s="13">
        <f t="shared" si="394"/>
        <v>0</v>
      </c>
      <c r="CP1038" s="302"/>
      <c r="CQ1038" s="13">
        <f t="shared" si="395"/>
        <v>0</v>
      </c>
      <c r="CR1038" s="302"/>
      <c r="CS1038" s="13">
        <f t="shared" si="396"/>
        <v>0</v>
      </c>
      <c r="CT1038" s="302"/>
      <c r="CU1038" s="13">
        <f t="shared" si="415"/>
        <v>0</v>
      </c>
      <c r="CV1038" s="302"/>
      <c r="CW1038" s="13">
        <f t="shared" si="397"/>
        <v>0</v>
      </c>
      <c r="CX1038" s="13">
        <f t="shared" si="398"/>
        <v>0</v>
      </c>
      <c r="CY1038" s="251">
        <f t="shared" si="399"/>
        <v>0</v>
      </c>
      <c r="CZ1038" s="13" t="s">
        <v>29</v>
      </c>
      <c r="DA1038" s="13">
        <v>50</v>
      </c>
      <c r="DB1038" s="22">
        <f t="shared" si="400"/>
        <v>0</v>
      </c>
      <c r="DD1038" s="24"/>
      <c r="DF1038" s="163"/>
      <c r="DH1038" s="24"/>
      <c r="DI1038" s="447"/>
      <c r="DJ1038" s="163"/>
    </row>
    <row r="1039" spans="1:114" s="7" customFormat="1">
      <c r="A1039" s="277">
        <f t="shared" si="408"/>
        <v>50</v>
      </c>
      <c r="B1039" s="21" t="e">
        <f>'Calculateur de trading'!I1039/C1039/W1039</f>
        <v>#DIV/0!</v>
      </c>
      <c r="C1039" s="278">
        <f t="shared" si="409"/>
        <v>10</v>
      </c>
      <c r="D1039" s="426"/>
      <c r="E1039" s="273">
        <f t="shared" si="410"/>
        <v>100</v>
      </c>
      <c r="F1039" s="271">
        <f t="shared" si="402"/>
        <v>2</v>
      </c>
      <c r="G1039" s="271" t="e">
        <f t="shared" si="403"/>
        <v>#DIV/0!</v>
      </c>
      <c r="H1039" s="272">
        <f t="shared" si="404"/>
        <v>20</v>
      </c>
      <c r="I1039" s="270"/>
      <c r="J1039" s="273">
        <f t="shared" si="411"/>
        <v>200</v>
      </c>
      <c r="K1039" s="271">
        <f t="shared" si="405"/>
        <v>4</v>
      </c>
      <c r="L1039" s="271" t="e">
        <f t="shared" si="406"/>
        <v>#DIV/0!</v>
      </c>
      <c r="M1039" s="272">
        <f t="shared" si="407"/>
        <v>40</v>
      </c>
      <c r="N1039" s="389"/>
      <c r="O1039" s="455" t="e">
        <f>(A1039*B1039*W1039)+(B1039*'Calculateur de trading'!H1039)</f>
        <v>#DIV/0!</v>
      </c>
      <c r="P1039" s="274" t="e">
        <f>O1039/'Déscriptions des trades'!CK1039</f>
        <v>#DIV/0!</v>
      </c>
      <c r="Q1039" s="456" t="e">
        <f>'Déscriptions des trades'!CK1039-O1039</f>
        <v>#DIV/0!</v>
      </c>
      <c r="R1039" s="466" t="e">
        <f t="shared" si="412"/>
        <v>#DIV/0!</v>
      </c>
      <c r="S1039" s="389"/>
      <c r="T1039" s="12"/>
      <c r="U1039" s="25"/>
      <c r="V1039" s="15"/>
      <c r="W1039" s="490">
        <f t="shared" si="416"/>
        <v>0</v>
      </c>
      <c r="X1039" s="21" t="e">
        <f>W1039*U1039/'Déscriptions des trades'!CK1039*'Déscriptions des trades'!B1039</f>
        <v>#DIV/0!</v>
      </c>
      <c r="Y1039" s="459"/>
      <c r="Z1039" s="389"/>
      <c r="AA1039" s="23">
        <f t="shared" si="413"/>
        <v>0.1</v>
      </c>
      <c r="AB1039" s="17" t="e">
        <f>(AA1039*'Déscriptions des trades'!U1039*'Déscriptions des trades'!B1039/'Déscriptions des trades'!CK1039)*'Déscriptions des trades'!W1039</f>
        <v>#DIV/0!</v>
      </c>
      <c r="AC1039" s="265" t="e">
        <f>AB1039*'Déscriptions des trades'!CK1039</f>
        <v>#DIV/0!</v>
      </c>
      <c r="AD1039" s="266" t="e">
        <f>'Déscriptions des trades'!CK1039-AC1039</f>
        <v>#DIV/0!</v>
      </c>
      <c r="AE1039" s="389"/>
      <c r="AF1039" s="399">
        <v>1035</v>
      </c>
      <c r="AG1039" s="389"/>
      <c r="AH1039" s="20"/>
      <c r="AI1039" s="303"/>
      <c r="AJ1039" s="307"/>
      <c r="AK1039" s="161"/>
      <c r="AL1039" s="305"/>
      <c r="AM1039" s="305"/>
      <c r="AN1039" s="162"/>
      <c r="AO1039" s="439"/>
      <c r="AP1039" s="162"/>
      <c r="AQ1039" s="113"/>
      <c r="AR1039" s="113"/>
      <c r="AS1039" s="384"/>
      <c r="AT1039" s="306"/>
      <c r="AU1039" s="306"/>
      <c r="AV1039" s="160"/>
      <c r="AW1039" s="158"/>
      <c r="AX1039" s="385"/>
      <c r="AY1039" s="453"/>
      <c r="AZ1039" s="165"/>
      <c r="BA1039" s="301"/>
      <c r="BB1039" s="165"/>
      <c r="BC1039" s="301"/>
      <c r="BD1039" s="165"/>
      <c r="BE1039" s="302"/>
      <c r="BF1039" s="302"/>
      <c r="BG1039" s="165"/>
      <c r="BH1039" s="303"/>
      <c r="BI1039" s="165"/>
      <c r="BJ1039" s="304"/>
      <c r="BK1039" s="394"/>
      <c r="BL1039" s="302"/>
      <c r="BM1039" s="302"/>
      <c r="BN1039" s="394"/>
      <c r="BO1039" s="302"/>
      <c r="BP1039" s="13"/>
      <c r="BQ1039" s="302"/>
      <c r="BR1039" s="13"/>
      <c r="BS1039" s="302"/>
      <c r="BT1039" s="13"/>
      <c r="BU1039" s="302"/>
      <c r="BV1039" s="386"/>
      <c r="BW1039" s="303"/>
      <c r="BX1039" s="303"/>
      <c r="BY1039" s="302"/>
      <c r="BZ1039" s="302"/>
      <c r="CA1039" s="387"/>
      <c r="CB1039" s="395"/>
      <c r="CC1039" s="12"/>
      <c r="CD1039" s="304"/>
      <c r="CE1039" s="14"/>
      <c r="CF1039" s="395"/>
      <c r="CG1039" s="397"/>
      <c r="CH1039" s="300">
        <f t="shared" ref="CH1039:CH1102" si="417">BW1039-BH1039</f>
        <v>0</v>
      </c>
      <c r="CI1039" s="26"/>
      <c r="CJ1039" s="17">
        <f t="shared" si="414"/>
        <v>0</v>
      </c>
      <c r="CK1039" s="18">
        <f t="shared" si="401"/>
        <v>12.89</v>
      </c>
      <c r="CM1039" s="164"/>
      <c r="CN1039" s="302"/>
      <c r="CO1039" s="13">
        <f t="shared" ref="CO1039:CO1102" si="418">IF(CN1039="Oui",10,)</f>
        <v>0</v>
      </c>
      <c r="CP1039" s="302"/>
      <c r="CQ1039" s="13">
        <f t="shared" ref="CQ1039:CQ1102" si="419">IF(CP1039="Oui",10,)</f>
        <v>0</v>
      </c>
      <c r="CR1039" s="302"/>
      <c r="CS1039" s="13">
        <f t="shared" ref="CS1039:CS1102" si="420">IF(CR1039="Bon",10,)</f>
        <v>0</v>
      </c>
      <c r="CT1039" s="302"/>
      <c r="CU1039" s="13">
        <f t="shared" si="415"/>
        <v>0</v>
      </c>
      <c r="CV1039" s="302"/>
      <c r="CW1039" s="13">
        <f t="shared" ref="CW1039:CW1102" si="421">IF(CV1039="Non",10,)</f>
        <v>0</v>
      </c>
      <c r="CX1039" s="13">
        <f t="shared" ref="CX1039:CX1102" si="422">IF(CV1039="Oui",-40,)</f>
        <v>0</v>
      </c>
      <c r="CY1039" s="251">
        <f t="shared" ref="CY1039:CY1102" si="423">SUM(CN1039:CX1039)</f>
        <v>0</v>
      </c>
      <c r="CZ1039" s="13" t="s">
        <v>29</v>
      </c>
      <c r="DA1039" s="13">
        <v>50</v>
      </c>
      <c r="DB1039" s="22">
        <f t="shared" ref="DB1039:DB1102" si="424">CY1039/DA1039</f>
        <v>0</v>
      </c>
      <c r="DD1039" s="24"/>
      <c r="DF1039" s="163"/>
      <c r="DH1039" s="24"/>
      <c r="DI1039" s="447"/>
      <c r="DJ1039" s="163"/>
    </row>
    <row r="1040" spans="1:114" s="7" customFormat="1">
      <c r="A1040" s="277">
        <f t="shared" si="408"/>
        <v>50</v>
      </c>
      <c r="B1040" s="21" t="e">
        <f>'Calculateur de trading'!I1040/C1040/W1040</f>
        <v>#DIV/0!</v>
      </c>
      <c r="C1040" s="278">
        <f t="shared" si="409"/>
        <v>10</v>
      </c>
      <c r="D1040" s="278"/>
      <c r="E1040" s="273">
        <f t="shared" si="410"/>
        <v>100</v>
      </c>
      <c r="F1040" s="271">
        <f t="shared" si="402"/>
        <v>2</v>
      </c>
      <c r="G1040" s="271" t="e">
        <f t="shared" si="403"/>
        <v>#DIV/0!</v>
      </c>
      <c r="H1040" s="272">
        <f t="shared" si="404"/>
        <v>20</v>
      </c>
      <c r="I1040" s="270"/>
      <c r="J1040" s="273">
        <f t="shared" si="411"/>
        <v>200</v>
      </c>
      <c r="K1040" s="271">
        <f t="shared" si="405"/>
        <v>4</v>
      </c>
      <c r="L1040" s="271" t="e">
        <f t="shared" si="406"/>
        <v>#DIV/0!</v>
      </c>
      <c r="M1040" s="272">
        <f t="shared" si="407"/>
        <v>40</v>
      </c>
      <c r="N1040" s="389"/>
      <c r="O1040" s="455" t="e">
        <f>(A1040*B1040*W1040)+(B1040*'Calculateur de trading'!H1040)</f>
        <v>#DIV/0!</v>
      </c>
      <c r="P1040" s="274" t="e">
        <f>O1040/'Déscriptions des trades'!CK1040</f>
        <v>#DIV/0!</v>
      </c>
      <c r="Q1040" s="456" t="e">
        <f>'Déscriptions des trades'!CK1040-O1040</f>
        <v>#DIV/0!</v>
      </c>
      <c r="R1040" s="466" t="e">
        <f t="shared" si="412"/>
        <v>#DIV/0!</v>
      </c>
      <c r="S1040" s="389"/>
      <c r="T1040" s="12"/>
      <c r="U1040" s="25"/>
      <c r="V1040" s="15"/>
      <c r="W1040" s="490">
        <f t="shared" si="416"/>
        <v>0</v>
      </c>
      <c r="X1040" s="21" t="e">
        <f>W1040*U1040/'Déscriptions des trades'!CK1040*'Déscriptions des trades'!B1040</f>
        <v>#DIV/0!</v>
      </c>
      <c r="Y1040" s="459"/>
      <c r="Z1040" s="389"/>
      <c r="AA1040" s="23">
        <f t="shared" si="413"/>
        <v>0.1</v>
      </c>
      <c r="AB1040" s="17" t="e">
        <f>(AA1040*'Déscriptions des trades'!U1040*'Déscriptions des trades'!B1040/'Déscriptions des trades'!CK1040)*'Déscriptions des trades'!W1040</f>
        <v>#DIV/0!</v>
      </c>
      <c r="AC1040" s="265" t="e">
        <f>AB1040*'Déscriptions des trades'!CK1040</f>
        <v>#DIV/0!</v>
      </c>
      <c r="AD1040" s="266" t="e">
        <f>'Déscriptions des trades'!CK1040-AC1040</f>
        <v>#DIV/0!</v>
      </c>
      <c r="AE1040" s="389"/>
      <c r="AF1040" s="399">
        <v>1036</v>
      </c>
      <c r="AG1040" s="389"/>
      <c r="AH1040" s="20"/>
      <c r="AI1040" s="303"/>
      <c r="AJ1040" s="307"/>
      <c r="AK1040" s="161"/>
      <c r="AL1040" s="305"/>
      <c r="AM1040" s="305"/>
      <c r="AN1040" s="162"/>
      <c r="AO1040" s="439"/>
      <c r="AP1040" s="162"/>
      <c r="AQ1040" s="113"/>
      <c r="AR1040" s="113"/>
      <c r="AS1040" s="384"/>
      <c r="AT1040" s="306"/>
      <c r="AU1040" s="306"/>
      <c r="AV1040" s="160"/>
      <c r="AW1040" s="158"/>
      <c r="AX1040" s="385"/>
      <c r="AY1040" s="453"/>
      <c r="AZ1040" s="165"/>
      <c r="BA1040" s="301"/>
      <c r="BB1040" s="165"/>
      <c r="BC1040" s="301"/>
      <c r="BD1040" s="165"/>
      <c r="BE1040" s="302"/>
      <c r="BF1040" s="302"/>
      <c r="BG1040" s="165"/>
      <c r="BH1040" s="303"/>
      <c r="BI1040" s="165"/>
      <c r="BJ1040" s="304"/>
      <c r="BK1040" s="394"/>
      <c r="BL1040" s="302"/>
      <c r="BM1040" s="302"/>
      <c r="BN1040" s="394"/>
      <c r="BO1040" s="302"/>
      <c r="BP1040" s="13"/>
      <c r="BQ1040" s="302"/>
      <c r="BR1040" s="13"/>
      <c r="BS1040" s="302"/>
      <c r="BT1040" s="13"/>
      <c r="BU1040" s="302"/>
      <c r="BV1040" s="386"/>
      <c r="BW1040" s="303"/>
      <c r="BX1040" s="303"/>
      <c r="BY1040" s="302"/>
      <c r="BZ1040" s="302"/>
      <c r="CA1040" s="387"/>
      <c r="CB1040" s="395"/>
      <c r="CC1040" s="12"/>
      <c r="CD1040" s="304"/>
      <c r="CE1040" s="14"/>
      <c r="CF1040" s="395"/>
      <c r="CG1040" s="397"/>
      <c r="CH1040" s="300">
        <f t="shared" si="417"/>
        <v>0</v>
      </c>
      <c r="CI1040" s="26"/>
      <c r="CJ1040" s="17">
        <f t="shared" si="414"/>
        <v>0</v>
      </c>
      <c r="CK1040" s="18">
        <f t="shared" ref="CK1040:CK1103" si="425">CI1040+CK1039</f>
        <v>12.89</v>
      </c>
      <c r="CM1040" s="164"/>
      <c r="CN1040" s="302"/>
      <c r="CO1040" s="13">
        <f t="shared" si="418"/>
        <v>0</v>
      </c>
      <c r="CP1040" s="302"/>
      <c r="CQ1040" s="13">
        <f t="shared" si="419"/>
        <v>0</v>
      </c>
      <c r="CR1040" s="302"/>
      <c r="CS1040" s="13">
        <f t="shared" si="420"/>
        <v>0</v>
      </c>
      <c r="CT1040" s="302"/>
      <c r="CU1040" s="13">
        <f t="shared" si="415"/>
        <v>0</v>
      </c>
      <c r="CV1040" s="302"/>
      <c r="CW1040" s="13">
        <f t="shared" si="421"/>
        <v>0</v>
      </c>
      <c r="CX1040" s="13">
        <f t="shared" si="422"/>
        <v>0</v>
      </c>
      <c r="CY1040" s="251">
        <f t="shared" si="423"/>
        <v>0</v>
      </c>
      <c r="CZ1040" s="13" t="s">
        <v>29</v>
      </c>
      <c r="DA1040" s="13">
        <v>50</v>
      </c>
      <c r="DB1040" s="22">
        <f t="shared" si="424"/>
        <v>0</v>
      </c>
      <c r="DD1040" s="24"/>
      <c r="DF1040" s="163"/>
      <c r="DH1040" s="24"/>
      <c r="DI1040" s="447"/>
      <c r="DJ1040" s="163"/>
    </row>
    <row r="1041" spans="1:114" s="7" customFormat="1">
      <c r="A1041" s="277">
        <f t="shared" si="408"/>
        <v>50</v>
      </c>
      <c r="B1041" s="21" t="e">
        <f>'Calculateur de trading'!I1041/C1041/W1041</f>
        <v>#DIV/0!</v>
      </c>
      <c r="C1041" s="278">
        <f t="shared" si="409"/>
        <v>10</v>
      </c>
      <c r="D1041" s="426"/>
      <c r="E1041" s="273">
        <f t="shared" si="410"/>
        <v>100</v>
      </c>
      <c r="F1041" s="271">
        <f t="shared" si="402"/>
        <v>2</v>
      </c>
      <c r="G1041" s="271" t="e">
        <f t="shared" si="403"/>
        <v>#DIV/0!</v>
      </c>
      <c r="H1041" s="272">
        <f t="shared" si="404"/>
        <v>20</v>
      </c>
      <c r="I1041" s="270"/>
      <c r="J1041" s="273">
        <f t="shared" si="411"/>
        <v>200</v>
      </c>
      <c r="K1041" s="271">
        <f t="shared" si="405"/>
        <v>4</v>
      </c>
      <c r="L1041" s="271" t="e">
        <f t="shared" si="406"/>
        <v>#DIV/0!</v>
      </c>
      <c r="M1041" s="272">
        <f t="shared" si="407"/>
        <v>40</v>
      </c>
      <c r="N1041" s="389"/>
      <c r="O1041" s="455" t="e">
        <f>(A1041*B1041*W1041)+(B1041*'Calculateur de trading'!H1041)</f>
        <v>#DIV/0!</v>
      </c>
      <c r="P1041" s="274" t="e">
        <f>O1041/'Déscriptions des trades'!CK1041</f>
        <v>#DIV/0!</v>
      </c>
      <c r="Q1041" s="456" t="e">
        <f>'Déscriptions des trades'!CK1041-O1041</f>
        <v>#DIV/0!</v>
      </c>
      <c r="R1041" s="466" t="e">
        <f t="shared" si="412"/>
        <v>#DIV/0!</v>
      </c>
      <c r="S1041" s="389"/>
      <c r="T1041" s="12"/>
      <c r="U1041" s="25"/>
      <c r="V1041" s="15"/>
      <c r="W1041" s="490">
        <f t="shared" si="416"/>
        <v>0</v>
      </c>
      <c r="X1041" s="21" t="e">
        <f>W1041*U1041/'Déscriptions des trades'!CK1041*'Déscriptions des trades'!B1041</f>
        <v>#DIV/0!</v>
      </c>
      <c r="Y1041" s="459"/>
      <c r="Z1041" s="389"/>
      <c r="AA1041" s="23">
        <f t="shared" si="413"/>
        <v>0.1</v>
      </c>
      <c r="AB1041" s="17" t="e">
        <f>(AA1041*'Déscriptions des trades'!U1041*'Déscriptions des trades'!B1041/'Déscriptions des trades'!CK1041)*'Déscriptions des trades'!W1041</f>
        <v>#DIV/0!</v>
      </c>
      <c r="AC1041" s="265" t="e">
        <f>AB1041*'Déscriptions des trades'!CK1041</f>
        <v>#DIV/0!</v>
      </c>
      <c r="AD1041" s="266" t="e">
        <f>'Déscriptions des trades'!CK1041-AC1041</f>
        <v>#DIV/0!</v>
      </c>
      <c r="AE1041" s="389"/>
      <c r="AF1041" s="399">
        <v>1037</v>
      </c>
      <c r="AG1041" s="389"/>
      <c r="AH1041" s="20"/>
      <c r="AI1041" s="303"/>
      <c r="AJ1041" s="307"/>
      <c r="AK1041" s="161"/>
      <c r="AL1041" s="305"/>
      <c r="AM1041" s="305"/>
      <c r="AN1041" s="162"/>
      <c r="AO1041" s="439"/>
      <c r="AP1041" s="162"/>
      <c r="AQ1041" s="113"/>
      <c r="AR1041" s="113"/>
      <c r="AS1041" s="384"/>
      <c r="AT1041" s="306"/>
      <c r="AU1041" s="306"/>
      <c r="AV1041" s="160"/>
      <c r="AW1041" s="158"/>
      <c r="AX1041" s="385"/>
      <c r="AY1041" s="453"/>
      <c r="AZ1041" s="165"/>
      <c r="BA1041" s="301"/>
      <c r="BB1041" s="165"/>
      <c r="BC1041" s="301"/>
      <c r="BD1041" s="165"/>
      <c r="BE1041" s="302"/>
      <c r="BF1041" s="302"/>
      <c r="BG1041" s="165"/>
      <c r="BH1041" s="303"/>
      <c r="BI1041" s="165"/>
      <c r="BJ1041" s="304"/>
      <c r="BK1041" s="394"/>
      <c r="BL1041" s="302"/>
      <c r="BM1041" s="302"/>
      <c r="BN1041" s="394"/>
      <c r="BO1041" s="302"/>
      <c r="BP1041" s="13"/>
      <c r="BQ1041" s="302"/>
      <c r="BR1041" s="13"/>
      <c r="BS1041" s="302"/>
      <c r="BT1041" s="13"/>
      <c r="BU1041" s="302"/>
      <c r="BV1041" s="386"/>
      <c r="BW1041" s="303"/>
      <c r="BX1041" s="303"/>
      <c r="BY1041" s="302"/>
      <c r="BZ1041" s="302"/>
      <c r="CA1041" s="387"/>
      <c r="CB1041" s="395"/>
      <c r="CC1041" s="12"/>
      <c r="CD1041" s="304"/>
      <c r="CE1041" s="14"/>
      <c r="CF1041" s="395"/>
      <c r="CG1041" s="397"/>
      <c r="CH1041" s="300">
        <f t="shared" si="417"/>
        <v>0</v>
      </c>
      <c r="CI1041" s="26"/>
      <c r="CJ1041" s="17">
        <f t="shared" si="414"/>
        <v>0</v>
      </c>
      <c r="CK1041" s="18">
        <f t="shared" si="425"/>
        <v>12.89</v>
      </c>
      <c r="CM1041" s="164"/>
      <c r="CN1041" s="302"/>
      <c r="CO1041" s="13">
        <f t="shared" si="418"/>
        <v>0</v>
      </c>
      <c r="CP1041" s="302"/>
      <c r="CQ1041" s="13">
        <f t="shared" si="419"/>
        <v>0</v>
      </c>
      <c r="CR1041" s="302"/>
      <c r="CS1041" s="13">
        <f t="shared" si="420"/>
        <v>0</v>
      </c>
      <c r="CT1041" s="302"/>
      <c r="CU1041" s="13">
        <f t="shared" si="415"/>
        <v>0</v>
      </c>
      <c r="CV1041" s="302"/>
      <c r="CW1041" s="13">
        <f t="shared" si="421"/>
        <v>0</v>
      </c>
      <c r="CX1041" s="13">
        <f t="shared" si="422"/>
        <v>0</v>
      </c>
      <c r="CY1041" s="251">
        <f t="shared" si="423"/>
        <v>0</v>
      </c>
      <c r="CZ1041" s="13" t="s">
        <v>29</v>
      </c>
      <c r="DA1041" s="13">
        <v>50</v>
      </c>
      <c r="DB1041" s="22">
        <f t="shared" si="424"/>
        <v>0</v>
      </c>
      <c r="DD1041" s="24"/>
      <c r="DF1041" s="163"/>
      <c r="DH1041" s="24"/>
      <c r="DI1041" s="447"/>
      <c r="DJ1041" s="163"/>
    </row>
    <row r="1042" spans="1:114" s="7" customFormat="1">
      <c r="A1042" s="277">
        <f t="shared" si="408"/>
        <v>50</v>
      </c>
      <c r="B1042" s="21" t="e">
        <f>'Calculateur de trading'!I1042/C1042/W1042</f>
        <v>#DIV/0!</v>
      </c>
      <c r="C1042" s="278">
        <f t="shared" si="409"/>
        <v>10</v>
      </c>
      <c r="D1042" s="426"/>
      <c r="E1042" s="273">
        <f t="shared" si="410"/>
        <v>100</v>
      </c>
      <c r="F1042" s="271">
        <f t="shared" si="402"/>
        <v>2</v>
      </c>
      <c r="G1042" s="271" t="e">
        <f t="shared" si="403"/>
        <v>#DIV/0!</v>
      </c>
      <c r="H1042" s="272">
        <f t="shared" si="404"/>
        <v>20</v>
      </c>
      <c r="I1042" s="270"/>
      <c r="J1042" s="273">
        <f t="shared" si="411"/>
        <v>200</v>
      </c>
      <c r="K1042" s="271">
        <f t="shared" si="405"/>
        <v>4</v>
      </c>
      <c r="L1042" s="271" t="e">
        <f t="shared" si="406"/>
        <v>#DIV/0!</v>
      </c>
      <c r="M1042" s="272">
        <f t="shared" si="407"/>
        <v>40</v>
      </c>
      <c r="N1042" s="389"/>
      <c r="O1042" s="455" t="e">
        <f>(A1042*B1042*W1042)+(B1042*'Calculateur de trading'!H1042)</f>
        <v>#DIV/0!</v>
      </c>
      <c r="P1042" s="274" t="e">
        <f>O1042/'Déscriptions des trades'!CK1042</f>
        <v>#DIV/0!</v>
      </c>
      <c r="Q1042" s="456" t="e">
        <f>'Déscriptions des trades'!CK1042-O1042</f>
        <v>#DIV/0!</v>
      </c>
      <c r="R1042" s="466" t="e">
        <f t="shared" si="412"/>
        <v>#DIV/0!</v>
      </c>
      <c r="S1042" s="389"/>
      <c r="T1042" s="12"/>
      <c r="U1042" s="25"/>
      <c r="V1042" s="15"/>
      <c r="W1042" s="490">
        <f t="shared" si="416"/>
        <v>0</v>
      </c>
      <c r="X1042" s="21" t="e">
        <f>W1042*U1042/'Déscriptions des trades'!CK1042*'Déscriptions des trades'!B1042</f>
        <v>#DIV/0!</v>
      </c>
      <c r="Y1042" s="459"/>
      <c r="Z1042" s="389"/>
      <c r="AA1042" s="23">
        <f t="shared" si="413"/>
        <v>0.1</v>
      </c>
      <c r="AB1042" s="17" t="e">
        <f>(AA1042*'Déscriptions des trades'!U1042*'Déscriptions des trades'!B1042/'Déscriptions des trades'!CK1042)*'Déscriptions des trades'!W1042</f>
        <v>#DIV/0!</v>
      </c>
      <c r="AC1042" s="265" t="e">
        <f>AB1042*'Déscriptions des trades'!CK1042</f>
        <v>#DIV/0!</v>
      </c>
      <c r="AD1042" s="266" t="e">
        <f>'Déscriptions des trades'!CK1042-AC1042</f>
        <v>#DIV/0!</v>
      </c>
      <c r="AE1042" s="389"/>
      <c r="AF1042" s="399">
        <v>1038</v>
      </c>
      <c r="AG1042" s="389"/>
      <c r="AH1042" s="20"/>
      <c r="AI1042" s="303"/>
      <c r="AJ1042" s="307"/>
      <c r="AK1042" s="161"/>
      <c r="AL1042" s="305"/>
      <c r="AM1042" s="305"/>
      <c r="AN1042" s="162"/>
      <c r="AO1042" s="439"/>
      <c r="AP1042" s="162"/>
      <c r="AQ1042" s="113"/>
      <c r="AR1042" s="113"/>
      <c r="AS1042" s="384"/>
      <c r="AT1042" s="306"/>
      <c r="AU1042" s="306"/>
      <c r="AV1042" s="160"/>
      <c r="AW1042" s="158"/>
      <c r="AX1042" s="385"/>
      <c r="AY1042" s="453"/>
      <c r="AZ1042" s="165"/>
      <c r="BA1042" s="301"/>
      <c r="BB1042" s="165"/>
      <c r="BC1042" s="301"/>
      <c r="BD1042" s="165"/>
      <c r="BE1042" s="302"/>
      <c r="BF1042" s="302"/>
      <c r="BG1042" s="165"/>
      <c r="BH1042" s="303"/>
      <c r="BI1042" s="165"/>
      <c r="BJ1042" s="304"/>
      <c r="BK1042" s="394"/>
      <c r="BL1042" s="302"/>
      <c r="BM1042" s="302"/>
      <c r="BN1042" s="394"/>
      <c r="BO1042" s="302"/>
      <c r="BP1042" s="13"/>
      <c r="BQ1042" s="302"/>
      <c r="BR1042" s="13"/>
      <c r="BS1042" s="302"/>
      <c r="BT1042" s="13"/>
      <c r="BU1042" s="302"/>
      <c r="BV1042" s="386"/>
      <c r="BW1042" s="303"/>
      <c r="BX1042" s="303"/>
      <c r="BY1042" s="302"/>
      <c r="BZ1042" s="302"/>
      <c r="CA1042" s="387"/>
      <c r="CB1042" s="395"/>
      <c r="CC1042" s="12"/>
      <c r="CD1042" s="304"/>
      <c r="CE1042" s="14"/>
      <c r="CF1042" s="395"/>
      <c r="CG1042" s="397"/>
      <c r="CH1042" s="300">
        <f t="shared" si="417"/>
        <v>0</v>
      </c>
      <c r="CI1042" s="26"/>
      <c r="CJ1042" s="17">
        <f t="shared" si="414"/>
        <v>0</v>
      </c>
      <c r="CK1042" s="18">
        <f t="shared" si="425"/>
        <v>12.89</v>
      </c>
      <c r="CM1042" s="164"/>
      <c r="CN1042" s="302"/>
      <c r="CO1042" s="13">
        <f t="shared" si="418"/>
        <v>0</v>
      </c>
      <c r="CP1042" s="302"/>
      <c r="CQ1042" s="13">
        <f t="shared" si="419"/>
        <v>0</v>
      </c>
      <c r="CR1042" s="302"/>
      <c r="CS1042" s="13">
        <f t="shared" si="420"/>
        <v>0</v>
      </c>
      <c r="CT1042" s="302"/>
      <c r="CU1042" s="13">
        <f t="shared" si="415"/>
        <v>0</v>
      </c>
      <c r="CV1042" s="302"/>
      <c r="CW1042" s="13">
        <f t="shared" si="421"/>
        <v>0</v>
      </c>
      <c r="CX1042" s="13">
        <f t="shared" si="422"/>
        <v>0</v>
      </c>
      <c r="CY1042" s="251">
        <f t="shared" si="423"/>
        <v>0</v>
      </c>
      <c r="CZ1042" s="13" t="s">
        <v>29</v>
      </c>
      <c r="DA1042" s="13">
        <v>50</v>
      </c>
      <c r="DB1042" s="22">
        <f t="shared" si="424"/>
        <v>0</v>
      </c>
      <c r="DD1042" s="24"/>
      <c r="DF1042" s="163"/>
      <c r="DH1042" s="24"/>
      <c r="DI1042" s="447"/>
      <c r="DJ1042" s="163"/>
    </row>
    <row r="1043" spans="1:114" s="7" customFormat="1">
      <c r="A1043" s="277">
        <f t="shared" si="408"/>
        <v>50</v>
      </c>
      <c r="B1043" s="21" t="e">
        <f>'Calculateur de trading'!I1043/C1043/W1043</f>
        <v>#DIV/0!</v>
      </c>
      <c r="C1043" s="278">
        <f t="shared" si="409"/>
        <v>10</v>
      </c>
      <c r="D1043" s="278"/>
      <c r="E1043" s="273">
        <f t="shared" si="410"/>
        <v>100</v>
      </c>
      <c r="F1043" s="271">
        <f t="shared" si="402"/>
        <v>2</v>
      </c>
      <c r="G1043" s="271" t="e">
        <f t="shared" si="403"/>
        <v>#DIV/0!</v>
      </c>
      <c r="H1043" s="272">
        <f t="shared" si="404"/>
        <v>20</v>
      </c>
      <c r="I1043" s="270"/>
      <c r="J1043" s="273">
        <f t="shared" si="411"/>
        <v>200</v>
      </c>
      <c r="K1043" s="271">
        <f t="shared" si="405"/>
        <v>4</v>
      </c>
      <c r="L1043" s="271" t="e">
        <f t="shared" si="406"/>
        <v>#DIV/0!</v>
      </c>
      <c r="M1043" s="272">
        <f t="shared" si="407"/>
        <v>40</v>
      </c>
      <c r="N1043" s="389"/>
      <c r="O1043" s="455" t="e">
        <f>(A1043*B1043*W1043)+(B1043*'Calculateur de trading'!H1043)</f>
        <v>#DIV/0!</v>
      </c>
      <c r="P1043" s="274" t="e">
        <f>O1043/'Déscriptions des trades'!CK1043</f>
        <v>#DIV/0!</v>
      </c>
      <c r="Q1043" s="456" t="e">
        <f>'Déscriptions des trades'!CK1043-O1043</f>
        <v>#DIV/0!</v>
      </c>
      <c r="R1043" s="466" t="e">
        <f t="shared" si="412"/>
        <v>#DIV/0!</v>
      </c>
      <c r="S1043" s="389"/>
      <c r="T1043" s="12"/>
      <c r="U1043" s="25"/>
      <c r="V1043" s="15"/>
      <c r="W1043" s="490">
        <f t="shared" si="416"/>
        <v>0</v>
      </c>
      <c r="X1043" s="21" t="e">
        <f>W1043*U1043/'Déscriptions des trades'!CK1043*'Déscriptions des trades'!B1043</f>
        <v>#DIV/0!</v>
      </c>
      <c r="Y1043" s="459"/>
      <c r="Z1043" s="389"/>
      <c r="AA1043" s="23">
        <f t="shared" si="413"/>
        <v>0.1</v>
      </c>
      <c r="AB1043" s="17" t="e">
        <f>(AA1043*'Déscriptions des trades'!U1043*'Déscriptions des trades'!B1043/'Déscriptions des trades'!CK1043)*'Déscriptions des trades'!W1043</f>
        <v>#DIV/0!</v>
      </c>
      <c r="AC1043" s="265" t="e">
        <f>AB1043*'Déscriptions des trades'!CK1043</f>
        <v>#DIV/0!</v>
      </c>
      <c r="AD1043" s="266" t="e">
        <f>'Déscriptions des trades'!CK1043-AC1043</f>
        <v>#DIV/0!</v>
      </c>
      <c r="AE1043" s="389"/>
      <c r="AF1043" s="399">
        <v>1039</v>
      </c>
      <c r="AG1043" s="389"/>
      <c r="AH1043" s="20"/>
      <c r="AI1043" s="303"/>
      <c r="AJ1043" s="307"/>
      <c r="AK1043" s="161"/>
      <c r="AL1043" s="305"/>
      <c r="AM1043" s="305"/>
      <c r="AN1043" s="162"/>
      <c r="AO1043" s="439"/>
      <c r="AP1043" s="162"/>
      <c r="AQ1043" s="113"/>
      <c r="AR1043" s="113"/>
      <c r="AS1043" s="384"/>
      <c r="AT1043" s="306"/>
      <c r="AU1043" s="306"/>
      <c r="AV1043" s="160"/>
      <c r="AW1043" s="158"/>
      <c r="AX1043" s="385"/>
      <c r="AY1043" s="453"/>
      <c r="AZ1043" s="165"/>
      <c r="BA1043" s="301"/>
      <c r="BB1043" s="165"/>
      <c r="BC1043" s="301"/>
      <c r="BD1043" s="165"/>
      <c r="BE1043" s="302"/>
      <c r="BF1043" s="302"/>
      <c r="BG1043" s="165"/>
      <c r="BH1043" s="303"/>
      <c r="BI1043" s="165"/>
      <c r="BJ1043" s="304"/>
      <c r="BK1043" s="394"/>
      <c r="BL1043" s="302"/>
      <c r="BM1043" s="302"/>
      <c r="BN1043" s="394"/>
      <c r="BO1043" s="302"/>
      <c r="BP1043" s="13"/>
      <c r="BQ1043" s="302"/>
      <c r="BR1043" s="13"/>
      <c r="BS1043" s="302"/>
      <c r="BT1043" s="13"/>
      <c r="BU1043" s="302"/>
      <c r="BV1043" s="386"/>
      <c r="BW1043" s="303"/>
      <c r="BX1043" s="303"/>
      <c r="BY1043" s="302"/>
      <c r="BZ1043" s="302"/>
      <c r="CA1043" s="387"/>
      <c r="CB1043" s="395"/>
      <c r="CC1043" s="12"/>
      <c r="CD1043" s="304"/>
      <c r="CE1043" s="14"/>
      <c r="CF1043" s="395"/>
      <c r="CG1043" s="397"/>
      <c r="CH1043" s="300">
        <f t="shared" si="417"/>
        <v>0</v>
      </c>
      <c r="CI1043" s="26"/>
      <c r="CJ1043" s="17">
        <f t="shared" si="414"/>
        <v>0</v>
      </c>
      <c r="CK1043" s="18">
        <f t="shared" si="425"/>
        <v>12.89</v>
      </c>
      <c r="CM1043" s="164"/>
      <c r="CN1043" s="302"/>
      <c r="CO1043" s="13">
        <f t="shared" si="418"/>
        <v>0</v>
      </c>
      <c r="CP1043" s="302"/>
      <c r="CQ1043" s="13">
        <f t="shared" si="419"/>
        <v>0</v>
      </c>
      <c r="CR1043" s="302"/>
      <c r="CS1043" s="13">
        <f t="shared" si="420"/>
        <v>0</v>
      </c>
      <c r="CT1043" s="302"/>
      <c r="CU1043" s="13">
        <f t="shared" si="415"/>
        <v>0</v>
      </c>
      <c r="CV1043" s="302"/>
      <c r="CW1043" s="13">
        <f t="shared" si="421"/>
        <v>0</v>
      </c>
      <c r="CX1043" s="13">
        <f t="shared" si="422"/>
        <v>0</v>
      </c>
      <c r="CY1043" s="251">
        <f t="shared" si="423"/>
        <v>0</v>
      </c>
      <c r="CZ1043" s="13" t="s">
        <v>29</v>
      </c>
      <c r="DA1043" s="13">
        <v>50</v>
      </c>
      <c r="DB1043" s="22">
        <f t="shared" si="424"/>
        <v>0</v>
      </c>
      <c r="DD1043" s="24"/>
      <c r="DF1043" s="163"/>
      <c r="DH1043" s="24"/>
      <c r="DI1043" s="447"/>
      <c r="DJ1043" s="163"/>
    </row>
    <row r="1044" spans="1:114" s="7" customFormat="1">
      <c r="A1044" s="277">
        <f t="shared" si="408"/>
        <v>50</v>
      </c>
      <c r="B1044" s="21" t="e">
        <f>'Calculateur de trading'!I1044/C1044/W1044</f>
        <v>#DIV/0!</v>
      </c>
      <c r="C1044" s="278">
        <f t="shared" si="409"/>
        <v>10</v>
      </c>
      <c r="D1044" s="426"/>
      <c r="E1044" s="273">
        <f t="shared" si="410"/>
        <v>100</v>
      </c>
      <c r="F1044" s="271">
        <f t="shared" si="402"/>
        <v>2</v>
      </c>
      <c r="G1044" s="271" t="e">
        <f t="shared" si="403"/>
        <v>#DIV/0!</v>
      </c>
      <c r="H1044" s="272">
        <f t="shared" si="404"/>
        <v>20</v>
      </c>
      <c r="I1044" s="270"/>
      <c r="J1044" s="273">
        <f t="shared" si="411"/>
        <v>200</v>
      </c>
      <c r="K1044" s="271">
        <f t="shared" si="405"/>
        <v>4</v>
      </c>
      <c r="L1044" s="271" t="e">
        <f t="shared" si="406"/>
        <v>#DIV/0!</v>
      </c>
      <c r="M1044" s="272">
        <f t="shared" si="407"/>
        <v>40</v>
      </c>
      <c r="N1044" s="389"/>
      <c r="O1044" s="455" t="e">
        <f>(A1044*B1044*W1044)+(B1044*'Calculateur de trading'!H1044)</f>
        <v>#DIV/0!</v>
      </c>
      <c r="P1044" s="274" t="e">
        <f>O1044/'Déscriptions des trades'!CK1044</f>
        <v>#DIV/0!</v>
      </c>
      <c r="Q1044" s="456" t="e">
        <f>'Déscriptions des trades'!CK1044-O1044</f>
        <v>#DIV/0!</v>
      </c>
      <c r="R1044" s="466" t="e">
        <f t="shared" si="412"/>
        <v>#DIV/0!</v>
      </c>
      <c r="S1044" s="389"/>
      <c r="T1044" s="12"/>
      <c r="U1044" s="25"/>
      <c r="V1044" s="15"/>
      <c r="W1044" s="490">
        <f t="shared" si="416"/>
        <v>0</v>
      </c>
      <c r="X1044" s="21" t="e">
        <f>W1044*U1044/'Déscriptions des trades'!CK1044*'Déscriptions des trades'!B1044</f>
        <v>#DIV/0!</v>
      </c>
      <c r="Y1044" s="459"/>
      <c r="Z1044" s="389"/>
      <c r="AA1044" s="23">
        <f t="shared" si="413"/>
        <v>0.1</v>
      </c>
      <c r="AB1044" s="17" t="e">
        <f>(AA1044*'Déscriptions des trades'!U1044*'Déscriptions des trades'!B1044/'Déscriptions des trades'!CK1044)*'Déscriptions des trades'!W1044</f>
        <v>#DIV/0!</v>
      </c>
      <c r="AC1044" s="265" t="e">
        <f>AB1044*'Déscriptions des trades'!CK1044</f>
        <v>#DIV/0!</v>
      </c>
      <c r="AD1044" s="266" t="e">
        <f>'Déscriptions des trades'!CK1044-AC1044</f>
        <v>#DIV/0!</v>
      </c>
      <c r="AE1044" s="389"/>
      <c r="AF1044" s="399">
        <v>1040</v>
      </c>
      <c r="AG1044" s="389"/>
      <c r="AH1044" s="20"/>
      <c r="AI1044" s="303"/>
      <c r="AJ1044" s="307"/>
      <c r="AK1044" s="161"/>
      <c r="AL1044" s="305"/>
      <c r="AM1044" s="305"/>
      <c r="AN1044" s="162"/>
      <c r="AO1044" s="439"/>
      <c r="AP1044" s="162"/>
      <c r="AQ1044" s="113"/>
      <c r="AR1044" s="113"/>
      <c r="AS1044" s="384"/>
      <c r="AT1044" s="306"/>
      <c r="AU1044" s="306"/>
      <c r="AV1044" s="160"/>
      <c r="AW1044" s="158"/>
      <c r="AX1044" s="385"/>
      <c r="AY1044" s="453"/>
      <c r="AZ1044" s="165"/>
      <c r="BA1044" s="301"/>
      <c r="BB1044" s="165"/>
      <c r="BC1044" s="301"/>
      <c r="BD1044" s="165"/>
      <c r="BE1044" s="302"/>
      <c r="BF1044" s="302"/>
      <c r="BG1044" s="165"/>
      <c r="BH1044" s="303"/>
      <c r="BI1044" s="165"/>
      <c r="BJ1044" s="304"/>
      <c r="BK1044" s="394"/>
      <c r="BL1044" s="302"/>
      <c r="BM1044" s="302"/>
      <c r="BN1044" s="394"/>
      <c r="BO1044" s="302"/>
      <c r="BP1044" s="13"/>
      <c r="BQ1044" s="302"/>
      <c r="BR1044" s="13"/>
      <c r="BS1044" s="302"/>
      <c r="BT1044" s="13"/>
      <c r="BU1044" s="302"/>
      <c r="BV1044" s="386"/>
      <c r="BW1044" s="303"/>
      <c r="BX1044" s="303"/>
      <c r="BY1044" s="302"/>
      <c r="BZ1044" s="302"/>
      <c r="CA1044" s="387"/>
      <c r="CB1044" s="395"/>
      <c r="CC1044" s="12"/>
      <c r="CD1044" s="304"/>
      <c r="CE1044" s="14"/>
      <c r="CF1044" s="395"/>
      <c r="CG1044" s="397"/>
      <c r="CH1044" s="300">
        <f t="shared" si="417"/>
        <v>0</v>
      </c>
      <c r="CI1044" s="26"/>
      <c r="CJ1044" s="17">
        <f t="shared" si="414"/>
        <v>0</v>
      </c>
      <c r="CK1044" s="18">
        <f t="shared" si="425"/>
        <v>12.89</v>
      </c>
      <c r="CM1044" s="164"/>
      <c r="CN1044" s="302"/>
      <c r="CO1044" s="13">
        <f t="shared" si="418"/>
        <v>0</v>
      </c>
      <c r="CP1044" s="302"/>
      <c r="CQ1044" s="13">
        <f t="shared" si="419"/>
        <v>0</v>
      </c>
      <c r="CR1044" s="302"/>
      <c r="CS1044" s="13">
        <f t="shared" si="420"/>
        <v>0</v>
      </c>
      <c r="CT1044" s="302"/>
      <c r="CU1044" s="13">
        <f t="shared" si="415"/>
        <v>0</v>
      </c>
      <c r="CV1044" s="302"/>
      <c r="CW1044" s="13">
        <f t="shared" si="421"/>
        <v>0</v>
      </c>
      <c r="CX1044" s="13">
        <f t="shared" si="422"/>
        <v>0</v>
      </c>
      <c r="CY1044" s="251">
        <f t="shared" si="423"/>
        <v>0</v>
      </c>
      <c r="CZ1044" s="13" t="s">
        <v>29</v>
      </c>
      <c r="DA1044" s="13">
        <v>50</v>
      </c>
      <c r="DB1044" s="22">
        <f t="shared" si="424"/>
        <v>0</v>
      </c>
      <c r="DD1044" s="24"/>
      <c r="DF1044" s="163"/>
      <c r="DH1044" s="24"/>
      <c r="DI1044" s="447"/>
      <c r="DJ1044" s="163"/>
    </row>
    <row r="1045" spans="1:114" s="7" customFormat="1">
      <c r="A1045" s="277">
        <f t="shared" si="408"/>
        <v>50</v>
      </c>
      <c r="B1045" s="21" t="e">
        <f>'Calculateur de trading'!I1045/C1045/W1045</f>
        <v>#DIV/0!</v>
      </c>
      <c r="C1045" s="278">
        <f t="shared" si="409"/>
        <v>10</v>
      </c>
      <c r="D1045" s="278"/>
      <c r="E1045" s="273">
        <f t="shared" si="410"/>
        <v>100</v>
      </c>
      <c r="F1045" s="271">
        <f t="shared" si="402"/>
        <v>2</v>
      </c>
      <c r="G1045" s="271" t="e">
        <f t="shared" si="403"/>
        <v>#DIV/0!</v>
      </c>
      <c r="H1045" s="272">
        <f t="shared" si="404"/>
        <v>20</v>
      </c>
      <c r="I1045" s="270"/>
      <c r="J1045" s="273">
        <f t="shared" si="411"/>
        <v>200</v>
      </c>
      <c r="K1045" s="271">
        <f t="shared" si="405"/>
        <v>4</v>
      </c>
      <c r="L1045" s="271" t="e">
        <f t="shared" si="406"/>
        <v>#DIV/0!</v>
      </c>
      <c r="M1045" s="272">
        <f t="shared" si="407"/>
        <v>40</v>
      </c>
      <c r="N1045" s="389"/>
      <c r="O1045" s="455" t="e">
        <f>(A1045*B1045*W1045)+(B1045*'Calculateur de trading'!H1045)</f>
        <v>#DIV/0!</v>
      </c>
      <c r="P1045" s="274" t="e">
        <f>O1045/'Déscriptions des trades'!CK1045</f>
        <v>#DIV/0!</v>
      </c>
      <c r="Q1045" s="456" t="e">
        <f>'Déscriptions des trades'!CK1045-O1045</f>
        <v>#DIV/0!</v>
      </c>
      <c r="R1045" s="466" t="e">
        <f t="shared" si="412"/>
        <v>#DIV/0!</v>
      </c>
      <c r="S1045" s="389"/>
      <c r="T1045" s="12"/>
      <c r="U1045" s="25"/>
      <c r="V1045" s="15"/>
      <c r="W1045" s="490">
        <f t="shared" si="416"/>
        <v>0</v>
      </c>
      <c r="X1045" s="21" t="e">
        <f>W1045*U1045/'Déscriptions des trades'!CK1045*'Déscriptions des trades'!B1045</f>
        <v>#DIV/0!</v>
      </c>
      <c r="Y1045" s="459"/>
      <c r="Z1045" s="389"/>
      <c r="AA1045" s="23">
        <f t="shared" si="413"/>
        <v>0.1</v>
      </c>
      <c r="AB1045" s="17" t="e">
        <f>(AA1045*'Déscriptions des trades'!U1045*'Déscriptions des trades'!B1045/'Déscriptions des trades'!CK1045)*'Déscriptions des trades'!W1045</f>
        <v>#DIV/0!</v>
      </c>
      <c r="AC1045" s="265" t="e">
        <f>AB1045*'Déscriptions des trades'!CK1045</f>
        <v>#DIV/0!</v>
      </c>
      <c r="AD1045" s="266" t="e">
        <f>'Déscriptions des trades'!CK1045-AC1045</f>
        <v>#DIV/0!</v>
      </c>
      <c r="AE1045" s="389"/>
      <c r="AF1045" s="399">
        <v>1041</v>
      </c>
      <c r="AG1045" s="389"/>
      <c r="AH1045" s="20"/>
      <c r="AI1045" s="303"/>
      <c r="AJ1045" s="307"/>
      <c r="AK1045" s="161"/>
      <c r="AL1045" s="305"/>
      <c r="AM1045" s="305"/>
      <c r="AN1045" s="162"/>
      <c r="AO1045" s="439"/>
      <c r="AP1045" s="162"/>
      <c r="AQ1045" s="113"/>
      <c r="AR1045" s="113"/>
      <c r="AS1045" s="384"/>
      <c r="AT1045" s="306"/>
      <c r="AU1045" s="306"/>
      <c r="AV1045" s="160"/>
      <c r="AW1045" s="158"/>
      <c r="AX1045" s="385"/>
      <c r="AY1045" s="453"/>
      <c r="AZ1045" s="165"/>
      <c r="BA1045" s="301"/>
      <c r="BB1045" s="165"/>
      <c r="BC1045" s="301"/>
      <c r="BD1045" s="165"/>
      <c r="BE1045" s="302"/>
      <c r="BF1045" s="302"/>
      <c r="BG1045" s="165"/>
      <c r="BH1045" s="303"/>
      <c r="BI1045" s="165"/>
      <c r="BJ1045" s="304"/>
      <c r="BK1045" s="394"/>
      <c r="BL1045" s="302"/>
      <c r="BM1045" s="302"/>
      <c r="BN1045" s="394"/>
      <c r="BO1045" s="302"/>
      <c r="BP1045" s="13"/>
      <c r="BQ1045" s="302"/>
      <c r="BR1045" s="13"/>
      <c r="BS1045" s="302"/>
      <c r="BT1045" s="13"/>
      <c r="BU1045" s="302"/>
      <c r="BV1045" s="386"/>
      <c r="BW1045" s="303"/>
      <c r="BX1045" s="303"/>
      <c r="BY1045" s="302"/>
      <c r="BZ1045" s="302"/>
      <c r="CA1045" s="387"/>
      <c r="CB1045" s="395"/>
      <c r="CC1045" s="12"/>
      <c r="CD1045" s="304"/>
      <c r="CE1045" s="14"/>
      <c r="CF1045" s="395"/>
      <c r="CG1045" s="397"/>
      <c r="CH1045" s="300">
        <f t="shared" si="417"/>
        <v>0</v>
      </c>
      <c r="CI1045" s="26"/>
      <c r="CJ1045" s="17">
        <f t="shared" si="414"/>
        <v>0</v>
      </c>
      <c r="CK1045" s="18">
        <f t="shared" si="425"/>
        <v>12.89</v>
      </c>
      <c r="CM1045" s="164"/>
      <c r="CN1045" s="302"/>
      <c r="CO1045" s="13">
        <f t="shared" si="418"/>
        <v>0</v>
      </c>
      <c r="CP1045" s="302"/>
      <c r="CQ1045" s="13">
        <f t="shared" si="419"/>
        <v>0</v>
      </c>
      <c r="CR1045" s="302"/>
      <c r="CS1045" s="13">
        <f t="shared" si="420"/>
        <v>0</v>
      </c>
      <c r="CT1045" s="302"/>
      <c r="CU1045" s="13">
        <f t="shared" si="415"/>
        <v>0</v>
      </c>
      <c r="CV1045" s="302"/>
      <c r="CW1045" s="13">
        <f t="shared" si="421"/>
        <v>0</v>
      </c>
      <c r="CX1045" s="13">
        <f t="shared" si="422"/>
        <v>0</v>
      </c>
      <c r="CY1045" s="251">
        <f t="shared" si="423"/>
        <v>0</v>
      </c>
      <c r="CZ1045" s="13" t="s">
        <v>29</v>
      </c>
      <c r="DA1045" s="13">
        <v>50</v>
      </c>
      <c r="DB1045" s="22">
        <f t="shared" si="424"/>
        <v>0</v>
      </c>
      <c r="DD1045" s="24"/>
      <c r="DF1045" s="163"/>
      <c r="DH1045" s="24"/>
      <c r="DI1045" s="447"/>
      <c r="DJ1045" s="163"/>
    </row>
    <row r="1046" spans="1:114" s="7" customFormat="1">
      <c r="A1046" s="277">
        <f t="shared" si="408"/>
        <v>50</v>
      </c>
      <c r="B1046" s="21" t="e">
        <f>'Calculateur de trading'!I1046/C1046/W1046</f>
        <v>#DIV/0!</v>
      </c>
      <c r="C1046" s="278">
        <f t="shared" si="409"/>
        <v>10</v>
      </c>
      <c r="D1046" s="426"/>
      <c r="E1046" s="273">
        <f t="shared" si="410"/>
        <v>100</v>
      </c>
      <c r="F1046" s="271">
        <f t="shared" si="402"/>
        <v>2</v>
      </c>
      <c r="G1046" s="271" t="e">
        <f t="shared" si="403"/>
        <v>#DIV/0!</v>
      </c>
      <c r="H1046" s="272">
        <f t="shared" si="404"/>
        <v>20</v>
      </c>
      <c r="I1046" s="270"/>
      <c r="J1046" s="273">
        <f t="shared" si="411"/>
        <v>200</v>
      </c>
      <c r="K1046" s="271">
        <f t="shared" si="405"/>
        <v>4</v>
      </c>
      <c r="L1046" s="271" t="e">
        <f t="shared" si="406"/>
        <v>#DIV/0!</v>
      </c>
      <c r="M1046" s="272">
        <f t="shared" si="407"/>
        <v>40</v>
      </c>
      <c r="N1046" s="389"/>
      <c r="O1046" s="455" t="e">
        <f>(A1046*B1046*W1046)+(B1046*'Calculateur de trading'!H1046)</f>
        <v>#DIV/0!</v>
      </c>
      <c r="P1046" s="274" t="e">
        <f>O1046/'Déscriptions des trades'!CK1046</f>
        <v>#DIV/0!</v>
      </c>
      <c r="Q1046" s="456" t="e">
        <f>'Déscriptions des trades'!CK1046-O1046</f>
        <v>#DIV/0!</v>
      </c>
      <c r="R1046" s="466" t="e">
        <f t="shared" si="412"/>
        <v>#DIV/0!</v>
      </c>
      <c r="S1046" s="389"/>
      <c r="T1046" s="12"/>
      <c r="U1046" s="25"/>
      <c r="V1046" s="15"/>
      <c r="W1046" s="490">
        <f t="shared" si="416"/>
        <v>0</v>
      </c>
      <c r="X1046" s="21" t="e">
        <f>W1046*U1046/'Déscriptions des trades'!CK1046*'Déscriptions des trades'!B1046</f>
        <v>#DIV/0!</v>
      </c>
      <c r="Y1046" s="459"/>
      <c r="Z1046" s="389"/>
      <c r="AA1046" s="23">
        <f t="shared" si="413"/>
        <v>0.1</v>
      </c>
      <c r="AB1046" s="17" t="e">
        <f>(AA1046*'Déscriptions des trades'!U1046*'Déscriptions des trades'!B1046/'Déscriptions des trades'!CK1046)*'Déscriptions des trades'!W1046</f>
        <v>#DIV/0!</v>
      </c>
      <c r="AC1046" s="265" t="e">
        <f>AB1046*'Déscriptions des trades'!CK1046</f>
        <v>#DIV/0!</v>
      </c>
      <c r="AD1046" s="266" t="e">
        <f>'Déscriptions des trades'!CK1046-AC1046</f>
        <v>#DIV/0!</v>
      </c>
      <c r="AE1046" s="389"/>
      <c r="AF1046" s="399">
        <v>1042</v>
      </c>
      <c r="AG1046" s="389"/>
      <c r="AH1046" s="20"/>
      <c r="AI1046" s="303"/>
      <c r="AJ1046" s="307"/>
      <c r="AK1046" s="161"/>
      <c r="AL1046" s="305"/>
      <c r="AM1046" s="305"/>
      <c r="AN1046" s="162"/>
      <c r="AO1046" s="439"/>
      <c r="AP1046" s="162"/>
      <c r="AQ1046" s="113"/>
      <c r="AR1046" s="113"/>
      <c r="AS1046" s="384"/>
      <c r="AT1046" s="306"/>
      <c r="AU1046" s="306"/>
      <c r="AV1046" s="160"/>
      <c r="AW1046" s="158"/>
      <c r="AX1046" s="385"/>
      <c r="AY1046" s="453"/>
      <c r="AZ1046" s="165"/>
      <c r="BA1046" s="301"/>
      <c r="BB1046" s="165"/>
      <c r="BC1046" s="301"/>
      <c r="BD1046" s="165"/>
      <c r="BE1046" s="302"/>
      <c r="BF1046" s="302"/>
      <c r="BG1046" s="165"/>
      <c r="BH1046" s="303"/>
      <c r="BI1046" s="165"/>
      <c r="BJ1046" s="304"/>
      <c r="BK1046" s="394"/>
      <c r="BL1046" s="302"/>
      <c r="BM1046" s="302"/>
      <c r="BN1046" s="394"/>
      <c r="BO1046" s="302"/>
      <c r="BP1046" s="13"/>
      <c r="BQ1046" s="302"/>
      <c r="BR1046" s="13"/>
      <c r="BS1046" s="302"/>
      <c r="BT1046" s="13"/>
      <c r="BU1046" s="302"/>
      <c r="BV1046" s="386"/>
      <c r="BW1046" s="303"/>
      <c r="BX1046" s="303"/>
      <c r="BY1046" s="302"/>
      <c r="BZ1046" s="302"/>
      <c r="CA1046" s="387"/>
      <c r="CB1046" s="395"/>
      <c r="CC1046" s="12"/>
      <c r="CD1046" s="304"/>
      <c r="CE1046" s="14"/>
      <c r="CF1046" s="395"/>
      <c r="CG1046" s="397"/>
      <c r="CH1046" s="300">
        <f t="shared" si="417"/>
        <v>0</v>
      </c>
      <c r="CI1046" s="26"/>
      <c r="CJ1046" s="17">
        <f t="shared" si="414"/>
        <v>0</v>
      </c>
      <c r="CK1046" s="18">
        <f t="shared" si="425"/>
        <v>12.89</v>
      </c>
      <c r="CM1046" s="164"/>
      <c r="CN1046" s="302"/>
      <c r="CO1046" s="13">
        <f t="shared" si="418"/>
        <v>0</v>
      </c>
      <c r="CP1046" s="302"/>
      <c r="CQ1046" s="13">
        <f t="shared" si="419"/>
        <v>0</v>
      </c>
      <c r="CR1046" s="302"/>
      <c r="CS1046" s="13">
        <f t="shared" si="420"/>
        <v>0</v>
      </c>
      <c r="CT1046" s="302"/>
      <c r="CU1046" s="13">
        <f t="shared" si="415"/>
        <v>0</v>
      </c>
      <c r="CV1046" s="302"/>
      <c r="CW1046" s="13">
        <f t="shared" si="421"/>
        <v>0</v>
      </c>
      <c r="CX1046" s="13">
        <f t="shared" si="422"/>
        <v>0</v>
      </c>
      <c r="CY1046" s="251">
        <f t="shared" si="423"/>
        <v>0</v>
      </c>
      <c r="CZ1046" s="13" t="s">
        <v>29</v>
      </c>
      <c r="DA1046" s="13">
        <v>50</v>
      </c>
      <c r="DB1046" s="22">
        <f t="shared" si="424"/>
        <v>0</v>
      </c>
      <c r="DD1046" s="24"/>
      <c r="DF1046" s="163"/>
      <c r="DH1046" s="24"/>
      <c r="DI1046" s="447"/>
      <c r="DJ1046" s="163"/>
    </row>
    <row r="1047" spans="1:114" s="7" customFormat="1">
      <c r="A1047" s="277">
        <f t="shared" si="408"/>
        <v>50</v>
      </c>
      <c r="B1047" s="21" t="e">
        <f>'Calculateur de trading'!I1047/C1047/W1047</f>
        <v>#DIV/0!</v>
      </c>
      <c r="C1047" s="278">
        <f t="shared" si="409"/>
        <v>10</v>
      </c>
      <c r="D1047" s="278"/>
      <c r="E1047" s="273">
        <f t="shared" si="410"/>
        <v>100</v>
      </c>
      <c r="F1047" s="271">
        <f t="shared" si="402"/>
        <v>2</v>
      </c>
      <c r="G1047" s="271" t="e">
        <f t="shared" si="403"/>
        <v>#DIV/0!</v>
      </c>
      <c r="H1047" s="272">
        <f t="shared" si="404"/>
        <v>20</v>
      </c>
      <c r="I1047" s="270"/>
      <c r="J1047" s="273">
        <f t="shared" si="411"/>
        <v>200</v>
      </c>
      <c r="K1047" s="271">
        <f t="shared" si="405"/>
        <v>4</v>
      </c>
      <c r="L1047" s="271" t="e">
        <f t="shared" si="406"/>
        <v>#DIV/0!</v>
      </c>
      <c r="M1047" s="272">
        <f t="shared" si="407"/>
        <v>40</v>
      </c>
      <c r="N1047" s="389"/>
      <c r="O1047" s="455" t="e">
        <f>(A1047*B1047*W1047)+(B1047*'Calculateur de trading'!H1047)</f>
        <v>#DIV/0!</v>
      </c>
      <c r="P1047" s="274" t="e">
        <f>O1047/'Déscriptions des trades'!CK1047</f>
        <v>#DIV/0!</v>
      </c>
      <c r="Q1047" s="456" t="e">
        <f>'Déscriptions des trades'!CK1047-O1047</f>
        <v>#DIV/0!</v>
      </c>
      <c r="R1047" s="466" t="e">
        <f t="shared" si="412"/>
        <v>#DIV/0!</v>
      </c>
      <c r="S1047" s="389"/>
      <c r="T1047" s="12"/>
      <c r="U1047" s="25"/>
      <c r="V1047" s="15"/>
      <c r="W1047" s="490">
        <f t="shared" si="416"/>
        <v>0</v>
      </c>
      <c r="X1047" s="21" t="e">
        <f>W1047*U1047/'Déscriptions des trades'!CK1047*'Déscriptions des trades'!B1047</f>
        <v>#DIV/0!</v>
      </c>
      <c r="Y1047" s="459"/>
      <c r="Z1047" s="389"/>
      <c r="AA1047" s="23">
        <f t="shared" si="413"/>
        <v>0.1</v>
      </c>
      <c r="AB1047" s="17" t="e">
        <f>(AA1047*'Déscriptions des trades'!U1047*'Déscriptions des trades'!B1047/'Déscriptions des trades'!CK1047)*'Déscriptions des trades'!W1047</f>
        <v>#DIV/0!</v>
      </c>
      <c r="AC1047" s="265" t="e">
        <f>AB1047*'Déscriptions des trades'!CK1047</f>
        <v>#DIV/0!</v>
      </c>
      <c r="AD1047" s="266" t="e">
        <f>'Déscriptions des trades'!CK1047-AC1047</f>
        <v>#DIV/0!</v>
      </c>
      <c r="AE1047" s="389"/>
      <c r="AF1047" s="399">
        <v>1043</v>
      </c>
      <c r="AG1047" s="389"/>
      <c r="AH1047" s="20"/>
      <c r="AI1047" s="303"/>
      <c r="AJ1047" s="307"/>
      <c r="AK1047" s="161"/>
      <c r="AL1047" s="305"/>
      <c r="AM1047" s="305"/>
      <c r="AN1047" s="162"/>
      <c r="AO1047" s="439"/>
      <c r="AP1047" s="162"/>
      <c r="AQ1047" s="113"/>
      <c r="AR1047" s="113"/>
      <c r="AS1047" s="384"/>
      <c r="AT1047" s="306"/>
      <c r="AU1047" s="306"/>
      <c r="AV1047" s="160"/>
      <c r="AW1047" s="158"/>
      <c r="AX1047" s="385"/>
      <c r="AY1047" s="453"/>
      <c r="AZ1047" s="165"/>
      <c r="BA1047" s="301"/>
      <c r="BB1047" s="165"/>
      <c r="BC1047" s="301"/>
      <c r="BD1047" s="165"/>
      <c r="BE1047" s="302"/>
      <c r="BF1047" s="302"/>
      <c r="BG1047" s="165"/>
      <c r="BH1047" s="303"/>
      <c r="BI1047" s="165"/>
      <c r="BJ1047" s="304"/>
      <c r="BK1047" s="394"/>
      <c r="BL1047" s="302"/>
      <c r="BM1047" s="302"/>
      <c r="BN1047" s="394"/>
      <c r="BO1047" s="302"/>
      <c r="BP1047" s="13"/>
      <c r="BQ1047" s="302"/>
      <c r="BR1047" s="13"/>
      <c r="BS1047" s="302"/>
      <c r="BT1047" s="13"/>
      <c r="BU1047" s="302"/>
      <c r="BV1047" s="386"/>
      <c r="BW1047" s="303"/>
      <c r="BX1047" s="303"/>
      <c r="BY1047" s="302"/>
      <c r="BZ1047" s="302"/>
      <c r="CA1047" s="387"/>
      <c r="CB1047" s="395"/>
      <c r="CC1047" s="12"/>
      <c r="CD1047" s="304"/>
      <c r="CE1047" s="14"/>
      <c r="CF1047" s="395"/>
      <c r="CG1047" s="397"/>
      <c r="CH1047" s="300">
        <f t="shared" si="417"/>
        <v>0</v>
      </c>
      <c r="CI1047" s="26"/>
      <c r="CJ1047" s="17">
        <f t="shared" si="414"/>
        <v>0</v>
      </c>
      <c r="CK1047" s="18">
        <f t="shared" si="425"/>
        <v>12.89</v>
      </c>
      <c r="CM1047" s="164"/>
      <c r="CN1047" s="302"/>
      <c r="CO1047" s="13">
        <f t="shared" si="418"/>
        <v>0</v>
      </c>
      <c r="CP1047" s="302"/>
      <c r="CQ1047" s="13">
        <f t="shared" si="419"/>
        <v>0</v>
      </c>
      <c r="CR1047" s="302"/>
      <c r="CS1047" s="13">
        <f t="shared" si="420"/>
        <v>0</v>
      </c>
      <c r="CT1047" s="302"/>
      <c r="CU1047" s="13">
        <f t="shared" si="415"/>
        <v>0</v>
      </c>
      <c r="CV1047" s="302"/>
      <c r="CW1047" s="13">
        <f t="shared" si="421"/>
        <v>0</v>
      </c>
      <c r="CX1047" s="13">
        <f t="shared" si="422"/>
        <v>0</v>
      </c>
      <c r="CY1047" s="251">
        <f t="shared" si="423"/>
        <v>0</v>
      </c>
      <c r="CZ1047" s="13" t="s">
        <v>29</v>
      </c>
      <c r="DA1047" s="13">
        <v>50</v>
      </c>
      <c r="DB1047" s="22">
        <f t="shared" si="424"/>
        <v>0</v>
      </c>
      <c r="DD1047" s="24"/>
      <c r="DF1047" s="163"/>
      <c r="DH1047" s="24"/>
      <c r="DI1047" s="447"/>
      <c r="DJ1047" s="163"/>
    </row>
    <row r="1048" spans="1:114" s="7" customFormat="1">
      <c r="A1048" s="277">
        <f t="shared" si="408"/>
        <v>50</v>
      </c>
      <c r="B1048" s="21" t="e">
        <f>'Calculateur de trading'!I1048/C1048/W1048</f>
        <v>#DIV/0!</v>
      </c>
      <c r="C1048" s="278">
        <f t="shared" si="409"/>
        <v>10</v>
      </c>
      <c r="D1048" s="426"/>
      <c r="E1048" s="273">
        <f t="shared" si="410"/>
        <v>100</v>
      </c>
      <c r="F1048" s="271">
        <f t="shared" si="402"/>
        <v>2</v>
      </c>
      <c r="G1048" s="271" t="e">
        <f t="shared" si="403"/>
        <v>#DIV/0!</v>
      </c>
      <c r="H1048" s="272">
        <f t="shared" si="404"/>
        <v>20</v>
      </c>
      <c r="I1048" s="270"/>
      <c r="J1048" s="273">
        <f t="shared" si="411"/>
        <v>200</v>
      </c>
      <c r="K1048" s="271">
        <f t="shared" si="405"/>
        <v>4</v>
      </c>
      <c r="L1048" s="271" t="e">
        <f t="shared" si="406"/>
        <v>#DIV/0!</v>
      </c>
      <c r="M1048" s="272">
        <f t="shared" si="407"/>
        <v>40</v>
      </c>
      <c r="N1048" s="389"/>
      <c r="O1048" s="455" t="e">
        <f>(A1048*B1048*W1048)+(B1048*'Calculateur de trading'!H1048)</f>
        <v>#DIV/0!</v>
      </c>
      <c r="P1048" s="274" t="e">
        <f>O1048/'Déscriptions des trades'!CK1048</f>
        <v>#DIV/0!</v>
      </c>
      <c r="Q1048" s="456" t="e">
        <f>'Déscriptions des trades'!CK1048-O1048</f>
        <v>#DIV/0!</v>
      </c>
      <c r="R1048" s="466" t="e">
        <f t="shared" si="412"/>
        <v>#DIV/0!</v>
      </c>
      <c r="S1048" s="389"/>
      <c r="T1048" s="12"/>
      <c r="U1048" s="25"/>
      <c r="V1048" s="15"/>
      <c r="W1048" s="490">
        <f t="shared" si="416"/>
        <v>0</v>
      </c>
      <c r="X1048" s="21" t="e">
        <f>W1048*U1048/'Déscriptions des trades'!CK1048*'Déscriptions des trades'!B1048</f>
        <v>#DIV/0!</v>
      </c>
      <c r="Y1048" s="459"/>
      <c r="Z1048" s="389"/>
      <c r="AA1048" s="23">
        <f t="shared" si="413"/>
        <v>0.1</v>
      </c>
      <c r="AB1048" s="17" t="e">
        <f>(AA1048*'Déscriptions des trades'!U1048*'Déscriptions des trades'!B1048/'Déscriptions des trades'!CK1048)*'Déscriptions des trades'!W1048</f>
        <v>#DIV/0!</v>
      </c>
      <c r="AC1048" s="265" t="e">
        <f>AB1048*'Déscriptions des trades'!CK1048</f>
        <v>#DIV/0!</v>
      </c>
      <c r="AD1048" s="266" t="e">
        <f>'Déscriptions des trades'!CK1048-AC1048</f>
        <v>#DIV/0!</v>
      </c>
      <c r="AE1048" s="389"/>
      <c r="AF1048" s="399">
        <v>1044</v>
      </c>
      <c r="AG1048" s="389"/>
      <c r="AH1048" s="20"/>
      <c r="AI1048" s="303"/>
      <c r="AJ1048" s="307"/>
      <c r="AK1048" s="161"/>
      <c r="AL1048" s="305"/>
      <c r="AM1048" s="305"/>
      <c r="AN1048" s="162"/>
      <c r="AO1048" s="439"/>
      <c r="AP1048" s="162"/>
      <c r="AQ1048" s="113"/>
      <c r="AR1048" s="113"/>
      <c r="AS1048" s="384"/>
      <c r="AT1048" s="306"/>
      <c r="AU1048" s="306"/>
      <c r="AV1048" s="160"/>
      <c r="AW1048" s="158"/>
      <c r="AX1048" s="385"/>
      <c r="AY1048" s="453"/>
      <c r="AZ1048" s="165"/>
      <c r="BA1048" s="301"/>
      <c r="BB1048" s="165"/>
      <c r="BC1048" s="301"/>
      <c r="BD1048" s="165"/>
      <c r="BE1048" s="302"/>
      <c r="BF1048" s="302"/>
      <c r="BG1048" s="165"/>
      <c r="BH1048" s="303"/>
      <c r="BI1048" s="165"/>
      <c r="BJ1048" s="304"/>
      <c r="BK1048" s="394"/>
      <c r="BL1048" s="302"/>
      <c r="BM1048" s="302"/>
      <c r="BN1048" s="394"/>
      <c r="BO1048" s="302"/>
      <c r="BP1048" s="13"/>
      <c r="BQ1048" s="302"/>
      <c r="BR1048" s="13"/>
      <c r="BS1048" s="302"/>
      <c r="BT1048" s="13"/>
      <c r="BU1048" s="302"/>
      <c r="BV1048" s="386"/>
      <c r="BW1048" s="303"/>
      <c r="BX1048" s="303"/>
      <c r="BY1048" s="302"/>
      <c r="BZ1048" s="302"/>
      <c r="CA1048" s="387"/>
      <c r="CB1048" s="395"/>
      <c r="CC1048" s="12"/>
      <c r="CD1048" s="304"/>
      <c r="CE1048" s="14"/>
      <c r="CF1048" s="395"/>
      <c r="CG1048" s="397"/>
      <c r="CH1048" s="300">
        <f t="shared" si="417"/>
        <v>0</v>
      </c>
      <c r="CI1048" s="26"/>
      <c r="CJ1048" s="17">
        <f t="shared" si="414"/>
        <v>0</v>
      </c>
      <c r="CK1048" s="18">
        <f t="shared" si="425"/>
        <v>12.89</v>
      </c>
      <c r="CM1048" s="164"/>
      <c r="CN1048" s="302"/>
      <c r="CO1048" s="13">
        <f t="shared" si="418"/>
        <v>0</v>
      </c>
      <c r="CP1048" s="302"/>
      <c r="CQ1048" s="13">
        <f t="shared" si="419"/>
        <v>0</v>
      </c>
      <c r="CR1048" s="302"/>
      <c r="CS1048" s="13">
        <f t="shared" si="420"/>
        <v>0</v>
      </c>
      <c r="CT1048" s="302"/>
      <c r="CU1048" s="13">
        <f t="shared" si="415"/>
        <v>0</v>
      </c>
      <c r="CV1048" s="302"/>
      <c r="CW1048" s="13">
        <f t="shared" si="421"/>
        <v>0</v>
      </c>
      <c r="CX1048" s="13">
        <f t="shared" si="422"/>
        <v>0</v>
      </c>
      <c r="CY1048" s="251">
        <f t="shared" si="423"/>
        <v>0</v>
      </c>
      <c r="CZ1048" s="13" t="s">
        <v>29</v>
      </c>
      <c r="DA1048" s="13">
        <v>50</v>
      </c>
      <c r="DB1048" s="22">
        <f t="shared" si="424"/>
        <v>0</v>
      </c>
      <c r="DD1048" s="24"/>
      <c r="DF1048" s="163"/>
      <c r="DH1048" s="24"/>
      <c r="DI1048" s="447"/>
      <c r="DJ1048" s="163"/>
    </row>
    <row r="1049" spans="1:114" s="7" customFormat="1">
      <c r="A1049" s="277">
        <f t="shared" si="408"/>
        <v>50</v>
      </c>
      <c r="B1049" s="21" t="e">
        <f>'Calculateur de trading'!I1049/C1049/W1049</f>
        <v>#DIV/0!</v>
      </c>
      <c r="C1049" s="278">
        <f t="shared" si="409"/>
        <v>10</v>
      </c>
      <c r="D1049" s="426"/>
      <c r="E1049" s="273">
        <f t="shared" si="410"/>
        <v>100</v>
      </c>
      <c r="F1049" s="271">
        <f t="shared" si="402"/>
        <v>2</v>
      </c>
      <c r="G1049" s="271" t="e">
        <f t="shared" si="403"/>
        <v>#DIV/0!</v>
      </c>
      <c r="H1049" s="272">
        <f t="shared" si="404"/>
        <v>20</v>
      </c>
      <c r="I1049" s="270"/>
      <c r="J1049" s="273">
        <f t="shared" si="411"/>
        <v>200</v>
      </c>
      <c r="K1049" s="271">
        <f t="shared" si="405"/>
        <v>4</v>
      </c>
      <c r="L1049" s="271" t="e">
        <f t="shared" si="406"/>
        <v>#DIV/0!</v>
      </c>
      <c r="M1049" s="272">
        <f t="shared" si="407"/>
        <v>40</v>
      </c>
      <c r="N1049" s="389"/>
      <c r="O1049" s="455" t="e">
        <f>(A1049*B1049*W1049)+(B1049*'Calculateur de trading'!H1049)</f>
        <v>#DIV/0!</v>
      </c>
      <c r="P1049" s="274" t="e">
        <f>O1049/'Déscriptions des trades'!CK1049</f>
        <v>#DIV/0!</v>
      </c>
      <c r="Q1049" s="456" t="e">
        <f>'Déscriptions des trades'!CK1049-O1049</f>
        <v>#DIV/0!</v>
      </c>
      <c r="R1049" s="466" t="e">
        <f t="shared" si="412"/>
        <v>#DIV/0!</v>
      </c>
      <c r="S1049" s="389"/>
      <c r="T1049" s="12"/>
      <c r="U1049" s="25"/>
      <c r="V1049" s="15"/>
      <c r="W1049" s="490">
        <f t="shared" si="416"/>
        <v>0</v>
      </c>
      <c r="X1049" s="21" t="e">
        <f>W1049*U1049/'Déscriptions des trades'!CK1049*'Déscriptions des trades'!B1049</f>
        <v>#DIV/0!</v>
      </c>
      <c r="Y1049" s="459"/>
      <c r="Z1049" s="389"/>
      <c r="AA1049" s="23">
        <f t="shared" si="413"/>
        <v>0.1</v>
      </c>
      <c r="AB1049" s="17" t="e">
        <f>(AA1049*'Déscriptions des trades'!U1049*'Déscriptions des trades'!B1049/'Déscriptions des trades'!CK1049)*'Déscriptions des trades'!W1049</f>
        <v>#DIV/0!</v>
      </c>
      <c r="AC1049" s="265" t="e">
        <f>AB1049*'Déscriptions des trades'!CK1049</f>
        <v>#DIV/0!</v>
      </c>
      <c r="AD1049" s="266" t="e">
        <f>'Déscriptions des trades'!CK1049-AC1049</f>
        <v>#DIV/0!</v>
      </c>
      <c r="AE1049" s="389"/>
      <c r="AF1049" s="399">
        <v>1045</v>
      </c>
      <c r="AG1049" s="389"/>
      <c r="AH1049" s="20"/>
      <c r="AI1049" s="303"/>
      <c r="AJ1049" s="307"/>
      <c r="AK1049" s="161"/>
      <c r="AL1049" s="305"/>
      <c r="AM1049" s="305"/>
      <c r="AN1049" s="162"/>
      <c r="AO1049" s="439"/>
      <c r="AP1049" s="162"/>
      <c r="AQ1049" s="113"/>
      <c r="AR1049" s="113"/>
      <c r="AS1049" s="384"/>
      <c r="AT1049" s="306"/>
      <c r="AU1049" s="306"/>
      <c r="AV1049" s="160"/>
      <c r="AW1049" s="158"/>
      <c r="AX1049" s="385"/>
      <c r="AY1049" s="453"/>
      <c r="AZ1049" s="165"/>
      <c r="BA1049" s="301"/>
      <c r="BB1049" s="165"/>
      <c r="BC1049" s="301"/>
      <c r="BD1049" s="165"/>
      <c r="BE1049" s="302"/>
      <c r="BF1049" s="302"/>
      <c r="BG1049" s="165"/>
      <c r="BH1049" s="303"/>
      <c r="BI1049" s="165"/>
      <c r="BJ1049" s="304"/>
      <c r="BK1049" s="394"/>
      <c r="BL1049" s="302"/>
      <c r="BM1049" s="302"/>
      <c r="BN1049" s="394"/>
      <c r="BO1049" s="302"/>
      <c r="BP1049" s="13"/>
      <c r="BQ1049" s="302"/>
      <c r="BR1049" s="13"/>
      <c r="BS1049" s="302"/>
      <c r="BT1049" s="13"/>
      <c r="BU1049" s="302"/>
      <c r="BV1049" s="386"/>
      <c r="BW1049" s="303"/>
      <c r="BX1049" s="303"/>
      <c r="BY1049" s="302"/>
      <c r="BZ1049" s="302"/>
      <c r="CA1049" s="387"/>
      <c r="CB1049" s="395"/>
      <c r="CC1049" s="12"/>
      <c r="CD1049" s="304"/>
      <c r="CE1049" s="14"/>
      <c r="CF1049" s="395"/>
      <c r="CG1049" s="397"/>
      <c r="CH1049" s="300">
        <f t="shared" si="417"/>
        <v>0</v>
      </c>
      <c r="CI1049" s="26"/>
      <c r="CJ1049" s="17">
        <f t="shared" si="414"/>
        <v>0</v>
      </c>
      <c r="CK1049" s="18">
        <f t="shared" si="425"/>
        <v>12.89</v>
      </c>
      <c r="CM1049" s="164"/>
      <c r="CN1049" s="302"/>
      <c r="CO1049" s="13">
        <f t="shared" si="418"/>
        <v>0</v>
      </c>
      <c r="CP1049" s="302"/>
      <c r="CQ1049" s="13">
        <f t="shared" si="419"/>
        <v>0</v>
      </c>
      <c r="CR1049" s="302"/>
      <c r="CS1049" s="13">
        <f t="shared" si="420"/>
        <v>0</v>
      </c>
      <c r="CT1049" s="302"/>
      <c r="CU1049" s="13">
        <f t="shared" si="415"/>
        <v>0</v>
      </c>
      <c r="CV1049" s="302"/>
      <c r="CW1049" s="13">
        <f t="shared" si="421"/>
        <v>0</v>
      </c>
      <c r="CX1049" s="13">
        <f t="shared" si="422"/>
        <v>0</v>
      </c>
      <c r="CY1049" s="251">
        <f t="shared" si="423"/>
        <v>0</v>
      </c>
      <c r="CZ1049" s="13" t="s">
        <v>29</v>
      </c>
      <c r="DA1049" s="13">
        <v>50</v>
      </c>
      <c r="DB1049" s="22">
        <f t="shared" si="424"/>
        <v>0</v>
      </c>
      <c r="DD1049" s="24"/>
      <c r="DF1049" s="163"/>
      <c r="DH1049" s="24"/>
      <c r="DI1049" s="447"/>
      <c r="DJ1049" s="163"/>
    </row>
    <row r="1050" spans="1:114" s="7" customFormat="1">
      <c r="A1050" s="277">
        <f t="shared" si="408"/>
        <v>50</v>
      </c>
      <c r="B1050" s="21" t="e">
        <f>'Calculateur de trading'!I1050/C1050/W1050</f>
        <v>#DIV/0!</v>
      </c>
      <c r="C1050" s="278">
        <f t="shared" si="409"/>
        <v>10</v>
      </c>
      <c r="D1050" s="278"/>
      <c r="E1050" s="273">
        <f t="shared" si="410"/>
        <v>100</v>
      </c>
      <c r="F1050" s="271">
        <f t="shared" si="402"/>
        <v>2</v>
      </c>
      <c r="G1050" s="271" t="e">
        <f t="shared" si="403"/>
        <v>#DIV/0!</v>
      </c>
      <c r="H1050" s="272">
        <f t="shared" si="404"/>
        <v>20</v>
      </c>
      <c r="I1050" s="270"/>
      <c r="J1050" s="273">
        <f t="shared" si="411"/>
        <v>200</v>
      </c>
      <c r="K1050" s="271">
        <f t="shared" si="405"/>
        <v>4</v>
      </c>
      <c r="L1050" s="271" t="e">
        <f t="shared" si="406"/>
        <v>#DIV/0!</v>
      </c>
      <c r="M1050" s="272">
        <f t="shared" si="407"/>
        <v>40</v>
      </c>
      <c r="N1050" s="389"/>
      <c r="O1050" s="455" t="e">
        <f>(A1050*B1050*W1050)+(B1050*'Calculateur de trading'!H1050)</f>
        <v>#DIV/0!</v>
      </c>
      <c r="P1050" s="274" t="e">
        <f>O1050/'Déscriptions des trades'!CK1050</f>
        <v>#DIV/0!</v>
      </c>
      <c r="Q1050" s="456" t="e">
        <f>'Déscriptions des trades'!CK1050-O1050</f>
        <v>#DIV/0!</v>
      </c>
      <c r="R1050" s="466" t="e">
        <f t="shared" si="412"/>
        <v>#DIV/0!</v>
      </c>
      <c r="S1050" s="389"/>
      <c r="T1050" s="12"/>
      <c r="U1050" s="25"/>
      <c r="V1050" s="15"/>
      <c r="W1050" s="490">
        <f t="shared" si="416"/>
        <v>0</v>
      </c>
      <c r="X1050" s="21" t="e">
        <f>W1050*U1050/'Déscriptions des trades'!CK1050*'Déscriptions des trades'!B1050</f>
        <v>#DIV/0!</v>
      </c>
      <c r="Y1050" s="459"/>
      <c r="Z1050" s="389"/>
      <c r="AA1050" s="23">
        <f t="shared" si="413"/>
        <v>0.1</v>
      </c>
      <c r="AB1050" s="17" t="e">
        <f>(AA1050*'Déscriptions des trades'!U1050*'Déscriptions des trades'!B1050/'Déscriptions des trades'!CK1050)*'Déscriptions des trades'!W1050</f>
        <v>#DIV/0!</v>
      </c>
      <c r="AC1050" s="265" t="e">
        <f>AB1050*'Déscriptions des trades'!CK1050</f>
        <v>#DIV/0!</v>
      </c>
      <c r="AD1050" s="266" t="e">
        <f>'Déscriptions des trades'!CK1050-AC1050</f>
        <v>#DIV/0!</v>
      </c>
      <c r="AE1050" s="389"/>
      <c r="AF1050" s="399">
        <v>1046</v>
      </c>
      <c r="AG1050" s="389"/>
      <c r="AH1050" s="20"/>
      <c r="AI1050" s="303"/>
      <c r="AJ1050" s="307"/>
      <c r="AK1050" s="161"/>
      <c r="AL1050" s="305"/>
      <c r="AM1050" s="305"/>
      <c r="AN1050" s="162"/>
      <c r="AO1050" s="439"/>
      <c r="AP1050" s="162"/>
      <c r="AQ1050" s="113"/>
      <c r="AR1050" s="113"/>
      <c r="AS1050" s="384"/>
      <c r="AT1050" s="306"/>
      <c r="AU1050" s="306"/>
      <c r="AV1050" s="160"/>
      <c r="AW1050" s="158"/>
      <c r="AX1050" s="385"/>
      <c r="AY1050" s="453"/>
      <c r="AZ1050" s="165"/>
      <c r="BA1050" s="301"/>
      <c r="BB1050" s="165"/>
      <c r="BC1050" s="301"/>
      <c r="BD1050" s="165"/>
      <c r="BE1050" s="302"/>
      <c r="BF1050" s="302"/>
      <c r="BG1050" s="165"/>
      <c r="BH1050" s="303"/>
      <c r="BI1050" s="165"/>
      <c r="BJ1050" s="304"/>
      <c r="BK1050" s="394"/>
      <c r="BL1050" s="302"/>
      <c r="BM1050" s="302"/>
      <c r="BN1050" s="394"/>
      <c r="BO1050" s="302"/>
      <c r="BP1050" s="13"/>
      <c r="BQ1050" s="302"/>
      <c r="BR1050" s="13"/>
      <c r="BS1050" s="302"/>
      <c r="BT1050" s="13"/>
      <c r="BU1050" s="302"/>
      <c r="BV1050" s="386"/>
      <c r="BW1050" s="303"/>
      <c r="BX1050" s="303"/>
      <c r="BY1050" s="302"/>
      <c r="BZ1050" s="302"/>
      <c r="CA1050" s="387"/>
      <c r="CB1050" s="395"/>
      <c r="CC1050" s="12"/>
      <c r="CD1050" s="304"/>
      <c r="CE1050" s="14"/>
      <c r="CF1050" s="395"/>
      <c r="CG1050" s="397"/>
      <c r="CH1050" s="300">
        <f t="shared" si="417"/>
        <v>0</v>
      </c>
      <c r="CI1050" s="26"/>
      <c r="CJ1050" s="17">
        <f t="shared" si="414"/>
        <v>0</v>
      </c>
      <c r="CK1050" s="18">
        <f t="shared" si="425"/>
        <v>12.89</v>
      </c>
      <c r="CM1050" s="164"/>
      <c r="CN1050" s="302"/>
      <c r="CO1050" s="13">
        <f t="shared" si="418"/>
        <v>0</v>
      </c>
      <c r="CP1050" s="302"/>
      <c r="CQ1050" s="13">
        <f t="shared" si="419"/>
        <v>0</v>
      </c>
      <c r="CR1050" s="302"/>
      <c r="CS1050" s="13">
        <f t="shared" si="420"/>
        <v>0</v>
      </c>
      <c r="CT1050" s="302"/>
      <c r="CU1050" s="13">
        <f t="shared" si="415"/>
        <v>0</v>
      </c>
      <c r="CV1050" s="302"/>
      <c r="CW1050" s="13">
        <f t="shared" si="421"/>
        <v>0</v>
      </c>
      <c r="CX1050" s="13">
        <f t="shared" si="422"/>
        <v>0</v>
      </c>
      <c r="CY1050" s="251">
        <f t="shared" si="423"/>
        <v>0</v>
      </c>
      <c r="CZ1050" s="13" t="s">
        <v>29</v>
      </c>
      <c r="DA1050" s="13">
        <v>50</v>
      </c>
      <c r="DB1050" s="22">
        <f t="shared" si="424"/>
        <v>0</v>
      </c>
      <c r="DD1050" s="24"/>
      <c r="DF1050" s="163"/>
      <c r="DH1050" s="24"/>
      <c r="DI1050" s="447"/>
      <c r="DJ1050" s="163"/>
    </row>
    <row r="1051" spans="1:114" s="7" customFormat="1">
      <c r="A1051" s="277">
        <f t="shared" si="408"/>
        <v>50</v>
      </c>
      <c r="B1051" s="21" t="e">
        <f>'Calculateur de trading'!I1051/C1051/W1051</f>
        <v>#DIV/0!</v>
      </c>
      <c r="C1051" s="278">
        <f t="shared" si="409"/>
        <v>10</v>
      </c>
      <c r="D1051" s="426"/>
      <c r="E1051" s="273">
        <f t="shared" si="410"/>
        <v>100</v>
      </c>
      <c r="F1051" s="271">
        <f t="shared" si="402"/>
        <v>2</v>
      </c>
      <c r="G1051" s="271" t="e">
        <f t="shared" si="403"/>
        <v>#DIV/0!</v>
      </c>
      <c r="H1051" s="272">
        <f t="shared" si="404"/>
        <v>20</v>
      </c>
      <c r="I1051" s="270"/>
      <c r="J1051" s="273">
        <f t="shared" si="411"/>
        <v>200</v>
      </c>
      <c r="K1051" s="271">
        <f t="shared" si="405"/>
        <v>4</v>
      </c>
      <c r="L1051" s="271" t="e">
        <f t="shared" si="406"/>
        <v>#DIV/0!</v>
      </c>
      <c r="M1051" s="272">
        <f t="shared" si="407"/>
        <v>40</v>
      </c>
      <c r="N1051" s="389"/>
      <c r="O1051" s="455" t="e">
        <f>(A1051*B1051*W1051)+(B1051*'Calculateur de trading'!H1051)</f>
        <v>#DIV/0!</v>
      </c>
      <c r="P1051" s="274" t="e">
        <f>O1051/'Déscriptions des trades'!CK1051</f>
        <v>#DIV/0!</v>
      </c>
      <c r="Q1051" s="456" t="e">
        <f>'Déscriptions des trades'!CK1051-O1051</f>
        <v>#DIV/0!</v>
      </c>
      <c r="R1051" s="466" t="e">
        <f t="shared" si="412"/>
        <v>#DIV/0!</v>
      </c>
      <c r="S1051" s="389"/>
      <c r="T1051" s="12"/>
      <c r="U1051" s="25"/>
      <c r="V1051" s="15"/>
      <c r="W1051" s="490">
        <f t="shared" si="416"/>
        <v>0</v>
      </c>
      <c r="X1051" s="21" t="e">
        <f>W1051*U1051/'Déscriptions des trades'!CK1051*'Déscriptions des trades'!B1051</f>
        <v>#DIV/0!</v>
      </c>
      <c r="Y1051" s="459"/>
      <c r="Z1051" s="389"/>
      <c r="AA1051" s="23">
        <f t="shared" si="413"/>
        <v>0.1</v>
      </c>
      <c r="AB1051" s="17" t="e">
        <f>(AA1051*'Déscriptions des trades'!U1051*'Déscriptions des trades'!B1051/'Déscriptions des trades'!CK1051)*'Déscriptions des trades'!W1051</f>
        <v>#DIV/0!</v>
      </c>
      <c r="AC1051" s="265" t="e">
        <f>AB1051*'Déscriptions des trades'!CK1051</f>
        <v>#DIV/0!</v>
      </c>
      <c r="AD1051" s="266" t="e">
        <f>'Déscriptions des trades'!CK1051-AC1051</f>
        <v>#DIV/0!</v>
      </c>
      <c r="AE1051" s="389"/>
      <c r="AF1051" s="399">
        <v>1047</v>
      </c>
      <c r="AG1051" s="389"/>
      <c r="AH1051" s="20"/>
      <c r="AI1051" s="303"/>
      <c r="AJ1051" s="307"/>
      <c r="AK1051" s="161"/>
      <c r="AL1051" s="305"/>
      <c r="AM1051" s="305"/>
      <c r="AN1051" s="162"/>
      <c r="AO1051" s="439"/>
      <c r="AP1051" s="162"/>
      <c r="AQ1051" s="113"/>
      <c r="AR1051" s="113"/>
      <c r="AS1051" s="384"/>
      <c r="AT1051" s="306"/>
      <c r="AU1051" s="306"/>
      <c r="AV1051" s="160"/>
      <c r="AW1051" s="158"/>
      <c r="AX1051" s="385"/>
      <c r="AY1051" s="453"/>
      <c r="AZ1051" s="165"/>
      <c r="BA1051" s="301"/>
      <c r="BB1051" s="165"/>
      <c r="BC1051" s="301"/>
      <c r="BD1051" s="165"/>
      <c r="BE1051" s="302"/>
      <c r="BF1051" s="302"/>
      <c r="BG1051" s="165"/>
      <c r="BH1051" s="303"/>
      <c r="BI1051" s="165"/>
      <c r="BJ1051" s="304"/>
      <c r="BK1051" s="394"/>
      <c r="BL1051" s="302"/>
      <c r="BM1051" s="302"/>
      <c r="BN1051" s="394"/>
      <c r="BO1051" s="302"/>
      <c r="BP1051" s="13"/>
      <c r="BQ1051" s="302"/>
      <c r="BR1051" s="13"/>
      <c r="BS1051" s="302"/>
      <c r="BT1051" s="13"/>
      <c r="BU1051" s="302"/>
      <c r="BV1051" s="386"/>
      <c r="BW1051" s="303"/>
      <c r="BX1051" s="303"/>
      <c r="BY1051" s="302"/>
      <c r="BZ1051" s="302"/>
      <c r="CA1051" s="387"/>
      <c r="CB1051" s="395"/>
      <c r="CC1051" s="12"/>
      <c r="CD1051" s="304"/>
      <c r="CE1051" s="14"/>
      <c r="CF1051" s="395"/>
      <c r="CG1051" s="397"/>
      <c r="CH1051" s="300">
        <f t="shared" si="417"/>
        <v>0</v>
      </c>
      <c r="CI1051" s="26"/>
      <c r="CJ1051" s="17">
        <f t="shared" si="414"/>
        <v>0</v>
      </c>
      <c r="CK1051" s="18">
        <f t="shared" si="425"/>
        <v>12.89</v>
      </c>
      <c r="CM1051" s="164"/>
      <c r="CN1051" s="302"/>
      <c r="CO1051" s="13">
        <f t="shared" si="418"/>
        <v>0</v>
      </c>
      <c r="CP1051" s="302"/>
      <c r="CQ1051" s="13">
        <f t="shared" si="419"/>
        <v>0</v>
      </c>
      <c r="CR1051" s="302"/>
      <c r="CS1051" s="13">
        <f t="shared" si="420"/>
        <v>0</v>
      </c>
      <c r="CT1051" s="302"/>
      <c r="CU1051" s="13">
        <f t="shared" si="415"/>
        <v>0</v>
      </c>
      <c r="CV1051" s="302"/>
      <c r="CW1051" s="13">
        <f t="shared" si="421"/>
        <v>0</v>
      </c>
      <c r="CX1051" s="13">
        <f t="shared" si="422"/>
        <v>0</v>
      </c>
      <c r="CY1051" s="251">
        <f t="shared" si="423"/>
        <v>0</v>
      </c>
      <c r="CZ1051" s="13" t="s">
        <v>29</v>
      </c>
      <c r="DA1051" s="13">
        <v>50</v>
      </c>
      <c r="DB1051" s="22">
        <f t="shared" si="424"/>
        <v>0</v>
      </c>
      <c r="DD1051" s="24"/>
      <c r="DF1051" s="163"/>
      <c r="DH1051" s="24"/>
      <c r="DI1051" s="447"/>
      <c r="DJ1051" s="163"/>
    </row>
    <row r="1052" spans="1:114" s="7" customFormat="1">
      <c r="A1052" s="277">
        <f t="shared" si="408"/>
        <v>50</v>
      </c>
      <c r="B1052" s="21" t="e">
        <f>'Calculateur de trading'!I1052/C1052/W1052</f>
        <v>#DIV/0!</v>
      </c>
      <c r="C1052" s="278">
        <f t="shared" si="409"/>
        <v>10</v>
      </c>
      <c r="D1052" s="278"/>
      <c r="E1052" s="273">
        <f t="shared" si="410"/>
        <v>100</v>
      </c>
      <c r="F1052" s="271">
        <f t="shared" si="402"/>
        <v>2</v>
      </c>
      <c r="G1052" s="271" t="e">
        <f t="shared" si="403"/>
        <v>#DIV/0!</v>
      </c>
      <c r="H1052" s="272">
        <f t="shared" si="404"/>
        <v>20</v>
      </c>
      <c r="I1052" s="270"/>
      <c r="J1052" s="273">
        <f t="shared" si="411"/>
        <v>200</v>
      </c>
      <c r="K1052" s="271">
        <f t="shared" si="405"/>
        <v>4</v>
      </c>
      <c r="L1052" s="271" t="e">
        <f t="shared" si="406"/>
        <v>#DIV/0!</v>
      </c>
      <c r="M1052" s="272">
        <f t="shared" si="407"/>
        <v>40</v>
      </c>
      <c r="N1052" s="389"/>
      <c r="O1052" s="455" t="e">
        <f>(A1052*B1052*W1052)+(B1052*'Calculateur de trading'!H1052)</f>
        <v>#DIV/0!</v>
      </c>
      <c r="P1052" s="274" t="e">
        <f>O1052/'Déscriptions des trades'!CK1052</f>
        <v>#DIV/0!</v>
      </c>
      <c r="Q1052" s="456" t="e">
        <f>'Déscriptions des trades'!CK1052-O1052</f>
        <v>#DIV/0!</v>
      </c>
      <c r="R1052" s="466" t="e">
        <f t="shared" si="412"/>
        <v>#DIV/0!</v>
      </c>
      <c r="S1052" s="389"/>
      <c r="T1052" s="12"/>
      <c r="U1052" s="25"/>
      <c r="V1052" s="15"/>
      <c r="W1052" s="490">
        <f t="shared" si="416"/>
        <v>0</v>
      </c>
      <c r="X1052" s="21" t="e">
        <f>W1052*U1052/'Déscriptions des trades'!CK1052*'Déscriptions des trades'!B1052</f>
        <v>#DIV/0!</v>
      </c>
      <c r="Y1052" s="459"/>
      <c r="Z1052" s="389"/>
      <c r="AA1052" s="23">
        <f t="shared" si="413"/>
        <v>0.1</v>
      </c>
      <c r="AB1052" s="17" t="e">
        <f>(AA1052*'Déscriptions des trades'!U1052*'Déscriptions des trades'!B1052/'Déscriptions des trades'!CK1052)*'Déscriptions des trades'!W1052</f>
        <v>#DIV/0!</v>
      </c>
      <c r="AC1052" s="265" t="e">
        <f>AB1052*'Déscriptions des trades'!CK1052</f>
        <v>#DIV/0!</v>
      </c>
      <c r="AD1052" s="266" t="e">
        <f>'Déscriptions des trades'!CK1052-AC1052</f>
        <v>#DIV/0!</v>
      </c>
      <c r="AE1052" s="389"/>
      <c r="AF1052" s="399">
        <v>1048</v>
      </c>
      <c r="AG1052" s="389"/>
      <c r="AH1052" s="20"/>
      <c r="AI1052" s="303"/>
      <c r="AJ1052" s="307"/>
      <c r="AK1052" s="161"/>
      <c r="AL1052" s="305"/>
      <c r="AM1052" s="305"/>
      <c r="AN1052" s="162"/>
      <c r="AO1052" s="439"/>
      <c r="AP1052" s="162"/>
      <c r="AQ1052" s="113"/>
      <c r="AR1052" s="113"/>
      <c r="AS1052" s="384"/>
      <c r="AT1052" s="306"/>
      <c r="AU1052" s="306"/>
      <c r="AV1052" s="160"/>
      <c r="AW1052" s="158"/>
      <c r="AX1052" s="385"/>
      <c r="AY1052" s="453"/>
      <c r="AZ1052" s="165"/>
      <c r="BA1052" s="301"/>
      <c r="BB1052" s="165"/>
      <c r="BC1052" s="301"/>
      <c r="BD1052" s="165"/>
      <c r="BE1052" s="302"/>
      <c r="BF1052" s="302"/>
      <c r="BG1052" s="165"/>
      <c r="BH1052" s="303"/>
      <c r="BI1052" s="165"/>
      <c r="BJ1052" s="304"/>
      <c r="BK1052" s="394"/>
      <c r="BL1052" s="302"/>
      <c r="BM1052" s="302"/>
      <c r="BN1052" s="394"/>
      <c r="BO1052" s="302"/>
      <c r="BP1052" s="13"/>
      <c r="BQ1052" s="302"/>
      <c r="BR1052" s="13"/>
      <c r="BS1052" s="302"/>
      <c r="BT1052" s="13"/>
      <c r="BU1052" s="302"/>
      <c r="BV1052" s="386"/>
      <c r="BW1052" s="303"/>
      <c r="BX1052" s="303"/>
      <c r="BY1052" s="302"/>
      <c r="BZ1052" s="302"/>
      <c r="CA1052" s="387"/>
      <c r="CB1052" s="395"/>
      <c r="CC1052" s="12"/>
      <c r="CD1052" s="304"/>
      <c r="CE1052" s="14"/>
      <c r="CF1052" s="395"/>
      <c r="CG1052" s="397"/>
      <c r="CH1052" s="300">
        <f t="shared" si="417"/>
        <v>0</v>
      </c>
      <c r="CI1052" s="26"/>
      <c r="CJ1052" s="17">
        <f t="shared" si="414"/>
        <v>0</v>
      </c>
      <c r="CK1052" s="18">
        <f t="shared" si="425"/>
        <v>12.89</v>
      </c>
      <c r="CM1052" s="164"/>
      <c r="CN1052" s="302"/>
      <c r="CO1052" s="13">
        <f t="shared" si="418"/>
        <v>0</v>
      </c>
      <c r="CP1052" s="302"/>
      <c r="CQ1052" s="13">
        <f t="shared" si="419"/>
        <v>0</v>
      </c>
      <c r="CR1052" s="302"/>
      <c r="CS1052" s="13">
        <f t="shared" si="420"/>
        <v>0</v>
      </c>
      <c r="CT1052" s="302"/>
      <c r="CU1052" s="13">
        <f t="shared" si="415"/>
        <v>0</v>
      </c>
      <c r="CV1052" s="302"/>
      <c r="CW1052" s="13">
        <f t="shared" si="421"/>
        <v>0</v>
      </c>
      <c r="CX1052" s="13">
        <f t="shared" si="422"/>
        <v>0</v>
      </c>
      <c r="CY1052" s="251">
        <f t="shared" si="423"/>
        <v>0</v>
      </c>
      <c r="CZ1052" s="13" t="s">
        <v>29</v>
      </c>
      <c r="DA1052" s="13">
        <v>50</v>
      </c>
      <c r="DB1052" s="22">
        <f t="shared" si="424"/>
        <v>0</v>
      </c>
      <c r="DD1052" s="24"/>
      <c r="DF1052" s="163"/>
      <c r="DH1052" s="24"/>
      <c r="DI1052" s="447"/>
      <c r="DJ1052" s="163"/>
    </row>
    <row r="1053" spans="1:114" s="7" customFormat="1">
      <c r="A1053" s="277">
        <f t="shared" si="408"/>
        <v>50</v>
      </c>
      <c r="B1053" s="21" t="e">
        <f>'Calculateur de trading'!I1053/C1053/W1053</f>
        <v>#DIV/0!</v>
      </c>
      <c r="C1053" s="278">
        <f t="shared" si="409"/>
        <v>10</v>
      </c>
      <c r="D1053" s="426"/>
      <c r="E1053" s="273">
        <f t="shared" si="410"/>
        <v>100</v>
      </c>
      <c r="F1053" s="271">
        <f t="shared" si="402"/>
        <v>2</v>
      </c>
      <c r="G1053" s="271" t="e">
        <f t="shared" si="403"/>
        <v>#DIV/0!</v>
      </c>
      <c r="H1053" s="272">
        <f t="shared" si="404"/>
        <v>20</v>
      </c>
      <c r="I1053" s="270"/>
      <c r="J1053" s="273">
        <f t="shared" si="411"/>
        <v>200</v>
      </c>
      <c r="K1053" s="271">
        <f t="shared" si="405"/>
        <v>4</v>
      </c>
      <c r="L1053" s="271" t="e">
        <f t="shared" si="406"/>
        <v>#DIV/0!</v>
      </c>
      <c r="M1053" s="272">
        <f t="shared" si="407"/>
        <v>40</v>
      </c>
      <c r="N1053" s="389"/>
      <c r="O1053" s="455" t="e">
        <f>(A1053*B1053*W1053)+(B1053*'Calculateur de trading'!H1053)</f>
        <v>#DIV/0!</v>
      </c>
      <c r="P1053" s="274" t="e">
        <f>O1053/'Déscriptions des trades'!CK1053</f>
        <v>#DIV/0!</v>
      </c>
      <c r="Q1053" s="456" t="e">
        <f>'Déscriptions des trades'!CK1053-O1053</f>
        <v>#DIV/0!</v>
      </c>
      <c r="R1053" s="466" t="e">
        <f t="shared" si="412"/>
        <v>#DIV/0!</v>
      </c>
      <c r="S1053" s="389"/>
      <c r="T1053" s="12"/>
      <c r="U1053" s="25"/>
      <c r="V1053" s="15"/>
      <c r="W1053" s="490">
        <f t="shared" si="416"/>
        <v>0</v>
      </c>
      <c r="X1053" s="21" t="e">
        <f>W1053*U1053/'Déscriptions des trades'!CK1053*'Déscriptions des trades'!B1053</f>
        <v>#DIV/0!</v>
      </c>
      <c r="Y1053" s="459"/>
      <c r="Z1053" s="389"/>
      <c r="AA1053" s="23">
        <f t="shared" si="413"/>
        <v>0.1</v>
      </c>
      <c r="AB1053" s="17" t="e">
        <f>(AA1053*'Déscriptions des trades'!U1053*'Déscriptions des trades'!B1053/'Déscriptions des trades'!CK1053)*'Déscriptions des trades'!W1053</f>
        <v>#DIV/0!</v>
      </c>
      <c r="AC1053" s="265" t="e">
        <f>AB1053*'Déscriptions des trades'!CK1053</f>
        <v>#DIV/0!</v>
      </c>
      <c r="AD1053" s="266" t="e">
        <f>'Déscriptions des trades'!CK1053-AC1053</f>
        <v>#DIV/0!</v>
      </c>
      <c r="AE1053" s="389"/>
      <c r="AF1053" s="399">
        <v>1049</v>
      </c>
      <c r="AG1053" s="389"/>
      <c r="AH1053" s="20"/>
      <c r="AI1053" s="303"/>
      <c r="AJ1053" s="307"/>
      <c r="AK1053" s="161"/>
      <c r="AL1053" s="305"/>
      <c r="AM1053" s="305"/>
      <c r="AN1053" s="162"/>
      <c r="AO1053" s="439"/>
      <c r="AP1053" s="162"/>
      <c r="AQ1053" s="113"/>
      <c r="AR1053" s="113"/>
      <c r="AS1053" s="384"/>
      <c r="AT1053" s="306"/>
      <c r="AU1053" s="306"/>
      <c r="AV1053" s="160"/>
      <c r="AW1053" s="158"/>
      <c r="AX1053" s="385"/>
      <c r="AY1053" s="453"/>
      <c r="AZ1053" s="165"/>
      <c r="BA1053" s="301"/>
      <c r="BB1053" s="165"/>
      <c r="BC1053" s="301"/>
      <c r="BD1053" s="165"/>
      <c r="BE1053" s="302"/>
      <c r="BF1053" s="302"/>
      <c r="BG1053" s="165"/>
      <c r="BH1053" s="303"/>
      <c r="BI1053" s="165"/>
      <c r="BJ1053" s="304"/>
      <c r="BK1053" s="394"/>
      <c r="BL1053" s="302"/>
      <c r="BM1053" s="302"/>
      <c r="BN1053" s="394"/>
      <c r="BO1053" s="302"/>
      <c r="BP1053" s="13"/>
      <c r="BQ1053" s="302"/>
      <c r="BR1053" s="13"/>
      <c r="BS1053" s="302"/>
      <c r="BT1053" s="13"/>
      <c r="BU1053" s="302"/>
      <c r="BV1053" s="386"/>
      <c r="BW1053" s="303"/>
      <c r="BX1053" s="303"/>
      <c r="BY1053" s="302"/>
      <c r="BZ1053" s="302"/>
      <c r="CA1053" s="387"/>
      <c r="CB1053" s="395"/>
      <c r="CC1053" s="12"/>
      <c r="CD1053" s="304"/>
      <c r="CE1053" s="14"/>
      <c r="CF1053" s="395"/>
      <c r="CG1053" s="397"/>
      <c r="CH1053" s="300">
        <f t="shared" si="417"/>
        <v>0</v>
      </c>
      <c r="CI1053" s="26"/>
      <c r="CJ1053" s="17">
        <f t="shared" si="414"/>
        <v>0</v>
      </c>
      <c r="CK1053" s="18">
        <f t="shared" si="425"/>
        <v>12.89</v>
      </c>
      <c r="CM1053" s="164"/>
      <c r="CN1053" s="302"/>
      <c r="CO1053" s="13">
        <f t="shared" si="418"/>
        <v>0</v>
      </c>
      <c r="CP1053" s="302"/>
      <c r="CQ1053" s="13">
        <f t="shared" si="419"/>
        <v>0</v>
      </c>
      <c r="CR1053" s="302"/>
      <c r="CS1053" s="13">
        <f t="shared" si="420"/>
        <v>0</v>
      </c>
      <c r="CT1053" s="302"/>
      <c r="CU1053" s="13">
        <f t="shared" si="415"/>
        <v>0</v>
      </c>
      <c r="CV1053" s="302"/>
      <c r="CW1053" s="13">
        <f t="shared" si="421"/>
        <v>0</v>
      </c>
      <c r="CX1053" s="13">
        <f t="shared" si="422"/>
        <v>0</v>
      </c>
      <c r="CY1053" s="251">
        <f t="shared" si="423"/>
        <v>0</v>
      </c>
      <c r="CZ1053" s="13" t="s">
        <v>29</v>
      </c>
      <c r="DA1053" s="13">
        <v>50</v>
      </c>
      <c r="DB1053" s="22">
        <f t="shared" si="424"/>
        <v>0</v>
      </c>
      <c r="DD1053" s="24"/>
      <c r="DF1053" s="163"/>
      <c r="DH1053" s="24"/>
      <c r="DI1053" s="447"/>
      <c r="DJ1053" s="163"/>
    </row>
    <row r="1054" spans="1:114" s="7" customFormat="1">
      <c r="A1054" s="277">
        <f t="shared" si="408"/>
        <v>50</v>
      </c>
      <c r="B1054" s="21" t="e">
        <f>'Calculateur de trading'!I1054/C1054/W1054</f>
        <v>#DIV/0!</v>
      </c>
      <c r="C1054" s="278">
        <f t="shared" si="409"/>
        <v>10</v>
      </c>
      <c r="D1054" s="278"/>
      <c r="E1054" s="273">
        <f t="shared" si="410"/>
        <v>100</v>
      </c>
      <c r="F1054" s="271">
        <f t="shared" si="402"/>
        <v>2</v>
      </c>
      <c r="G1054" s="271" t="e">
        <f t="shared" si="403"/>
        <v>#DIV/0!</v>
      </c>
      <c r="H1054" s="272">
        <f t="shared" si="404"/>
        <v>20</v>
      </c>
      <c r="I1054" s="270"/>
      <c r="J1054" s="273">
        <f t="shared" si="411"/>
        <v>200</v>
      </c>
      <c r="K1054" s="271">
        <f t="shared" si="405"/>
        <v>4</v>
      </c>
      <c r="L1054" s="271" t="e">
        <f t="shared" si="406"/>
        <v>#DIV/0!</v>
      </c>
      <c r="M1054" s="272">
        <f t="shared" si="407"/>
        <v>40</v>
      </c>
      <c r="N1054" s="389"/>
      <c r="O1054" s="455" t="e">
        <f>(A1054*B1054*W1054)+(B1054*'Calculateur de trading'!H1054)</f>
        <v>#DIV/0!</v>
      </c>
      <c r="P1054" s="274" t="e">
        <f>O1054/'Déscriptions des trades'!CK1054</f>
        <v>#DIV/0!</v>
      </c>
      <c r="Q1054" s="456" t="e">
        <f>'Déscriptions des trades'!CK1054-O1054</f>
        <v>#DIV/0!</v>
      </c>
      <c r="R1054" s="466" t="e">
        <f t="shared" si="412"/>
        <v>#DIV/0!</v>
      </c>
      <c r="S1054" s="389"/>
      <c r="T1054" s="12"/>
      <c r="U1054" s="25"/>
      <c r="V1054" s="15"/>
      <c r="W1054" s="490">
        <f t="shared" si="416"/>
        <v>0</v>
      </c>
      <c r="X1054" s="21" t="e">
        <f>W1054*U1054/'Déscriptions des trades'!CK1054*'Déscriptions des trades'!B1054</f>
        <v>#DIV/0!</v>
      </c>
      <c r="Y1054" s="459"/>
      <c r="Z1054" s="389"/>
      <c r="AA1054" s="23">
        <f t="shared" si="413"/>
        <v>0.1</v>
      </c>
      <c r="AB1054" s="17" t="e">
        <f>(AA1054*'Déscriptions des trades'!U1054*'Déscriptions des trades'!B1054/'Déscriptions des trades'!CK1054)*'Déscriptions des trades'!W1054</f>
        <v>#DIV/0!</v>
      </c>
      <c r="AC1054" s="265" t="e">
        <f>AB1054*'Déscriptions des trades'!CK1054</f>
        <v>#DIV/0!</v>
      </c>
      <c r="AD1054" s="266" t="e">
        <f>'Déscriptions des trades'!CK1054-AC1054</f>
        <v>#DIV/0!</v>
      </c>
      <c r="AE1054" s="389"/>
      <c r="AF1054" s="399">
        <v>1050</v>
      </c>
      <c r="AG1054" s="389"/>
      <c r="AH1054" s="20"/>
      <c r="AI1054" s="303"/>
      <c r="AJ1054" s="307"/>
      <c r="AK1054" s="161"/>
      <c r="AL1054" s="305"/>
      <c r="AM1054" s="305"/>
      <c r="AN1054" s="162"/>
      <c r="AO1054" s="439"/>
      <c r="AP1054" s="162"/>
      <c r="AQ1054" s="113"/>
      <c r="AR1054" s="113"/>
      <c r="AS1054" s="384"/>
      <c r="AT1054" s="306"/>
      <c r="AU1054" s="306"/>
      <c r="AV1054" s="160"/>
      <c r="AW1054" s="158"/>
      <c r="AX1054" s="385"/>
      <c r="AY1054" s="453"/>
      <c r="AZ1054" s="165"/>
      <c r="BA1054" s="301"/>
      <c r="BB1054" s="165"/>
      <c r="BC1054" s="301"/>
      <c r="BD1054" s="165"/>
      <c r="BE1054" s="302"/>
      <c r="BF1054" s="302"/>
      <c r="BG1054" s="165"/>
      <c r="BH1054" s="303"/>
      <c r="BI1054" s="165"/>
      <c r="BJ1054" s="304"/>
      <c r="BK1054" s="394"/>
      <c r="BL1054" s="302"/>
      <c r="BM1054" s="302"/>
      <c r="BN1054" s="394"/>
      <c r="BO1054" s="302"/>
      <c r="BP1054" s="13"/>
      <c r="BQ1054" s="302"/>
      <c r="BR1054" s="13"/>
      <c r="BS1054" s="302"/>
      <c r="BT1054" s="13"/>
      <c r="BU1054" s="302"/>
      <c r="BV1054" s="386"/>
      <c r="BW1054" s="303"/>
      <c r="BX1054" s="303"/>
      <c r="BY1054" s="302"/>
      <c r="BZ1054" s="302"/>
      <c r="CA1054" s="387"/>
      <c r="CB1054" s="395"/>
      <c r="CC1054" s="12"/>
      <c r="CD1054" s="304"/>
      <c r="CE1054" s="14"/>
      <c r="CF1054" s="395"/>
      <c r="CG1054" s="397"/>
      <c r="CH1054" s="300">
        <f t="shared" si="417"/>
        <v>0</v>
      </c>
      <c r="CI1054" s="26"/>
      <c r="CJ1054" s="17">
        <f t="shared" si="414"/>
        <v>0</v>
      </c>
      <c r="CK1054" s="18">
        <f t="shared" si="425"/>
        <v>12.89</v>
      </c>
      <c r="CM1054" s="164"/>
      <c r="CN1054" s="302"/>
      <c r="CO1054" s="13">
        <f t="shared" si="418"/>
        <v>0</v>
      </c>
      <c r="CP1054" s="302"/>
      <c r="CQ1054" s="13">
        <f t="shared" si="419"/>
        <v>0</v>
      </c>
      <c r="CR1054" s="302"/>
      <c r="CS1054" s="13">
        <f t="shared" si="420"/>
        <v>0</v>
      </c>
      <c r="CT1054" s="302"/>
      <c r="CU1054" s="13">
        <f t="shared" si="415"/>
        <v>0</v>
      </c>
      <c r="CV1054" s="302"/>
      <c r="CW1054" s="13">
        <f t="shared" si="421"/>
        <v>0</v>
      </c>
      <c r="CX1054" s="13">
        <f t="shared" si="422"/>
        <v>0</v>
      </c>
      <c r="CY1054" s="251">
        <f t="shared" si="423"/>
        <v>0</v>
      </c>
      <c r="CZ1054" s="13" t="s">
        <v>29</v>
      </c>
      <c r="DA1054" s="13">
        <v>50</v>
      </c>
      <c r="DB1054" s="22">
        <f t="shared" si="424"/>
        <v>0</v>
      </c>
      <c r="DD1054" s="24"/>
      <c r="DF1054" s="163"/>
      <c r="DH1054" s="24"/>
      <c r="DI1054" s="447"/>
      <c r="DJ1054" s="163"/>
    </row>
    <row r="1055" spans="1:114" s="7" customFormat="1">
      <c r="A1055" s="277">
        <f t="shared" si="408"/>
        <v>50</v>
      </c>
      <c r="B1055" s="21" t="e">
        <f>'Calculateur de trading'!I1055/C1055/W1055</f>
        <v>#DIV/0!</v>
      </c>
      <c r="C1055" s="278">
        <f t="shared" si="409"/>
        <v>10</v>
      </c>
      <c r="D1055" s="426"/>
      <c r="E1055" s="273">
        <f t="shared" si="410"/>
        <v>100</v>
      </c>
      <c r="F1055" s="271">
        <f t="shared" si="402"/>
        <v>2</v>
      </c>
      <c r="G1055" s="271" t="e">
        <f t="shared" si="403"/>
        <v>#DIV/0!</v>
      </c>
      <c r="H1055" s="272">
        <f t="shared" si="404"/>
        <v>20</v>
      </c>
      <c r="I1055" s="270"/>
      <c r="J1055" s="273">
        <f t="shared" si="411"/>
        <v>200</v>
      </c>
      <c r="K1055" s="271">
        <f t="shared" si="405"/>
        <v>4</v>
      </c>
      <c r="L1055" s="271" t="e">
        <f t="shared" si="406"/>
        <v>#DIV/0!</v>
      </c>
      <c r="M1055" s="272">
        <f t="shared" si="407"/>
        <v>40</v>
      </c>
      <c r="N1055" s="389"/>
      <c r="O1055" s="455" t="e">
        <f>(A1055*B1055*W1055)+(B1055*'Calculateur de trading'!H1055)</f>
        <v>#DIV/0!</v>
      </c>
      <c r="P1055" s="274" t="e">
        <f>O1055/'Déscriptions des trades'!CK1055</f>
        <v>#DIV/0!</v>
      </c>
      <c r="Q1055" s="456" t="e">
        <f>'Déscriptions des trades'!CK1055-O1055</f>
        <v>#DIV/0!</v>
      </c>
      <c r="R1055" s="466" t="e">
        <f t="shared" si="412"/>
        <v>#DIV/0!</v>
      </c>
      <c r="S1055" s="389"/>
      <c r="T1055" s="12"/>
      <c r="U1055" s="25"/>
      <c r="V1055" s="15"/>
      <c r="W1055" s="490">
        <f t="shared" si="416"/>
        <v>0</v>
      </c>
      <c r="X1055" s="21" t="e">
        <f>W1055*U1055/'Déscriptions des trades'!CK1055*'Déscriptions des trades'!B1055</f>
        <v>#DIV/0!</v>
      </c>
      <c r="Y1055" s="459"/>
      <c r="Z1055" s="389"/>
      <c r="AA1055" s="23">
        <f t="shared" si="413"/>
        <v>0.1</v>
      </c>
      <c r="AB1055" s="17" t="e">
        <f>(AA1055*'Déscriptions des trades'!U1055*'Déscriptions des trades'!B1055/'Déscriptions des trades'!CK1055)*'Déscriptions des trades'!W1055</f>
        <v>#DIV/0!</v>
      </c>
      <c r="AC1055" s="265" t="e">
        <f>AB1055*'Déscriptions des trades'!CK1055</f>
        <v>#DIV/0!</v>
      </c>
      <c r="AD1055" s="266" t="e">
        <f>'Déscriptions des trades'!CK1055-AC1055</f>
        <v>#DIV/0!</v>
      </c>
      <c r="AE1055" s="389"/>
      <c r="AF1055" s="399">
        <v>1051</v>
      </c>
      <c r="AG1055" s="389"/>
      <c r="AH1055" s="20"/>
      <c r="AI1055" s="303"/>
      <c r="AJ1055" s="307"/>
      <c r="AK1055" s="161"/>
      <c r="AL1055" s="305"/>
      <c r="AM1055" s="305"/>
      <c r="AN1055" s="162"/>
      <c r="AO1055" s="439"/>
      <c r="AP1055" s="162"/>
      <c r="AQ1055" s="113"/>
      <c r="AR1055" s="113"/>
      <c r="AS1055" s="384"/>
      <c r="AT1055" s="306"/>
      <c r="AU1055" s="306"/>
      <c r="AV1055" s="160"/>
      <c r="AW1055" s="158"/>
      <c r="AX1055" s="385"/>
      <c r="AY1055" s="453"/>
      <c r="AZ1055" s="165"/>
      <c r="BA1055" s="301"/>
      <c r="BB1055" s="165"/>
      <c r="BC1055" s="301"/>
      <c r="BD1055" s="165"/>
      <c r="BE1055" s="302"/>
      <c r="BF1055" s="302"/>
      <c r="BG1055" s="165"/>
      <c r="BH1055" s="303"/>
      <c r="BI1055" s="165"/>
      <c r="BJ1055" s="304"/>
      <c r="BK1055" s="394"/>
      <c r="BL1055" s="302"/>
      <c r="BM1055" s="302"/>
      <c r="BN1055" s="394"/>
      <c r="BO1055" s="302"/>
      <c r="BP1055" s="13"/>
      <c r="BQ1055" s="302"/>
      <c r="BR1055" s="13"/>
      <c r="BS1055" s="302"/>
      <c r="BT1055" s="13"/>
      <c r="BU1055" s="302"/>
      <c r="BV1055" s="386"/>
      <c r="BW1055" s="303"/>
      <c r="BX1055" s="303"/>
      <c r="BY1055" s="302"/>
      <c r="BZ1055" s="302"/>
      <c r="CA1055" s="387"/>
      <c r="CB1055" s="395"/>
      <c r="CC1055" s="12"/>
      <c r="CD1055" s="304"/>
      <c r="CE1055" s="14"/>
      <c r="CF1055" s="395"/>
      <c r="CG1055" s="397"/>
      <c r="CH1055" s="300">
        <f t="shared" si="417"/>
        <v>0</v>
      </c>
      <c r="CI1055" s="26"/>
      <c r="CJ1055" s="17">
        <f t="shared" si="414"/>
        <v>0</v>
      </c>
      <c r="CK1055" s="18">
        <f t="shared" si="425"/>
        <v>12.89</v>
      </c>
      <c r="CM1055" s="164"/>
      <c r="CN1055" s="302"/>
      <c r="CO1055" s="13">
        <f t="shared" si="418"/>
        <v>0</v>
      </c>
      <c r="CP1055" s="302"/>
      <c r="CQ1055" s="13">
        <f t="shared" si="419"/>
        <v>0</v>
      </c>
      <c r="CR1055" s="302"/>
      <c r="CS1055" s="13">
        <f t="shared" si="420"/>
        <v>0</v>
      </c>
      <c r="CT1055" s="302"/>
      <c r="CU1055" s="13">
        <f t="shared" si="415"/>
        <v>0</v>
      </c>
      <c r="CV1055" s="302"/>
      <c r="CW1055" s="13">
        <f t="shared" si="421"/>
        <v>0</v>
      </c>
      <c r="CX1055" s="13">
        <f t="shared" si="422"/>
        <v>0</v>
      </c>
      <c r="CY1055" s="251">
        <f t="shared" si="423"/>
        <v>0</v>
      </c>
      <c r="CZ1055" s="13" t="s">
        <v>29</v>
      </c>
      <c r="DA1055" s="13">
        <v>50</v>
      </c>
      <c r="DB1055" s="22">
        <f t="shared" si="424"/>
        <v>0</v>
      </c>
      <c r="DD1055" s="24"/>
      <c r="DF1055" s="163"/>
      <c r="DH1055" s="24"/>
      <c r="DI1055" s="447"/>
      <c r="DJ1055" s="163"/>
    </row>
    <row r="1056" spans="1:114" s="7" customFormat="1">
      <c r="A1056" s="277">
        <f t="shared" si="408"/>
        <v>50</v>
      </c>
      <c r="B1056" s="21" t="e">
        <f>'Calculateur de trading'!I1056/C1056/W1056</f>
        <v>#DIV/0!</v>
      </c>
      <c r="C1056" s="278">
        <f t="shared" si="409"/>
        <v>10</v>
      </c>
      <c r="D1056" s="426"/>
      <c r="E1056" s="273">
        <f t="shared" si="410"/>
        <v>100</v>
      </c>
      <c r="F1056" s="271">
        <f t="shared" si="402"/>
        <v>2</v>
      </c>
      <c r="G1056" s="271" t="e">
        <f t="shared" si="403"/>
        <v>#DIV/0!</v>
      </c>
      <c r="H1056" s="272">
        <f t="shared" si="404"/>
        <v>20</v>
      </c>
      <c r="I1056" s="270"/>
      <c r="J1056" s="273">
        <f t="shared" si="411"/>
        <v>200</v>
      </c>
      <c r="K1056" s="271">
        <f t="shared" si="405"/>
        <v>4</v>
      </c>
      <c r="L1056" s="271" t="e">
        <f t="shared" si="406"/>
        <v>#DIV/0!</v>
      </c>
      <c r="M1056" s="272">
        <f t="shared" si="407"/>
        <v>40</v>
      </c>
      <c r="N1056" s="389"/>
      <c r="O1056" s="455" t="e">
        <f>(A1056*B1056*W1056)+(B1056*'Calculateur de trading'!H1056)</f>
        <v>#DIV/0!</v>
      </c>
      <c r="P1056" s="274" t="e">
        <f>O1056/'Déscriptions des trades'!CK1056</f>
        <v>#DIV/0!</v>
      </c>
      <c r="Q1056" s="456" t="e">
        <f>'Déscriptions des trades'!CK1056-O1056</f>
        <v>#DIV/0!</v>
      </c>
      <c r="R1056" s="466" t="e">
        <f t="shared" si="412"/>
        <v>#DIV/0!</v>
      </c>
      <c r="S1056" s="389"/>
      <c r="T1056" s="12"/>
      <c r="U1056" s="25"/>
      <c r="V1056" s="15"/>
      <c r="W1056" s="490">
        <f t="shared" si="416"/>
        <v>0</v>
      </c>
      <c r="X1056" s="21" t="e">
        <f>W1056*U1056/'Déscriptions des trades'!CK1056*'Déscriptions des trades'!B1056</f>
        <v>#DIV/0!</v>
      </c>
      <c r="Y1056" s="459"/>
      <c r="Z1056" s="389"/>
      <c r="AA1056" s="23">
        <f t="shared" si="413"/>
        <v>0.1</v>
      </c>
      <c r="AB1056" s="17" t="e">
        <f>(AA1056*'Déscriptions des trades'!U1056*'Déscriptions des trades'!B1056/'Déscriptions des trades'!CK1056)*'Déscriptions des trades'!W1056</f>
        <v>#DIV/0!</v>
      </c>
      <c r="AC1056" s="265" t="e">
        <f>AB1056*'Déscriptions des trades'!CK1056</f>
        <v>#DIV/0!</v>
      </c>
      <c r="AD1056" s="266" t="e">
        <f>'Déscriptions des trades'!CK1056-AC1056</f>
        <v>#DIV/0!</v>
      </c>
      <c r="AE1056" s="389"/>
      <c r="AF1056" s="399">
        <v>1052</v>
      </c>
      <c r="AG1056" s="389"/>
      <c r="AH1056" s="20"/>
      <c r="AI1056" s="303"/>
      <c r="AJ1056" s="307"/>
      <c r="AK1056" s="161"/>
      <c r="AL1056" s="305"/>
      <c r="AM1056" s="305"/>
      <c r="AN1056" s="162"/>
      <c r="AO1056" s="439"/>
      <c r="AP1056" s="162"/>
      <c r="AQ1056" s="113"/>
      <c r="AR1056" s="113"/>
      <c r="AS1056" s="384"/>
      <c r="AT1056" s="306"/>
      <c r="AU1056" s="306"/>
      <c r="AV1056" s="160"/>
      <c r="AW1056" s="158"/>
      <c r="AX1056" s="385"/>
      <c r="AY1056" s="453"/>
      <c r="AZ1056" s="165"/>
      <c r="BA1056" s="301"/>
      <c r="BB1056" s="165"/>
      <c r="BC1056" s="301"/>
      <c r="BD1056" s="165"/>
      <c r="BE1056" s="302"/>
      <c r="BF1056" s="302"/>
      <c r="BG1056" s="165"/>
      <c r="BH1056" s="303"/>
      <c r="BI1056" s="165"/>
      <c r="BJ1056" s="304"/>
      <c r="BK1056" s="394"/>
      <c r="BL1056" s="302"/>
      <c r="BM1056" s="302"/>
      <c r="BN1056" s="394"/>
      <c r="BO1056" s="302"/>
      <c r="BP1056" s="13"/>
      <c r="BQ1056" s="302"/>
      <c r="BR1056" s="13"/>
      <c r="BS1056" s="302"/>
      <c r="BT1056" s="13"/>
      <c r="BU1056" s="302"/>
      <c r="BV1056" s="386"/>
      <c r="BW1056" s="303"/>
      <c r="BX1056" s="303"/>
      <c r="BY1056" s="302"/>
      <c r="BZ1056" s="302"/>
      <c r="CA1056" s="387"/>
      <c r="CB1056" s="395"/>
      <c r="CC1056" s="12"/>
      <c r="CD1056" s="304"/>
      <c r="CE1056" s="14"/>
      <c r="CF1056" s="395"/>
      <c r="CG1056" s="397"/>
      <c r="CH1056" s="300">
        <f t="shared" si="417"/>
        <v>0</v>
      </c>
      <c r="CI1056" s="26"/>
      <c r="CJ1056" s="17">
        <f t="shared" si="414"/>
        <v>0</v>
      </c>
      <c r="CK1056" s="18">
        <f t="shared" si="425"/>
        <v>12.89</v>
      </c>
      <c r="CM1056" s="164"/>
      <c r="CN1056" s="302"/>
      <c r="CO1056" s="13">
        <f t="shared" si="418"/>
        <v>0</v>
      </c>
      <c r="CP1056" s="302"/>
      <c r="CQ1056" s="13">
        <f t="shared" si="419"/>
        <v>0</v>
      </c>
      <c r="CR1056" s="302"/>
      <c r="CS1056" s="13">
        <f t="shared" si="420"/>
        <v>0</v>
      </c>
      <c r="CT1056" s="302"/>
      <c r="CU1056" s="13">
        <f t="shared" si="415"/>
        <v>0</v>
      </c>
      <c r="CV1056" s="302"/>
      <c r="CW1056" s="13">
        <f t="shared" si="421"/>
        <v>0</v>
      </c>
      <c r="CX1056" s="13">
        <f t="shared" si="422"/>
        <v>0</v>
      </c>
      <c r="CY1056" s="251">
        <f t="shared" si="423"/>
        <v>0</v>
      </c>
      <c r="CZ1056" s="13" t="s">
        <v>29</v>
      </c>
      <c r="DA1056" s="13">
        <v>50</v>
      </c>
      <c r="DB1056" s="22">
        <f t="shared" si="424"/>
        <v>0</v>
      </c>
      <c r="DD1056" s="24"/>
      <c r="DF1056" s="163"/>
      <c r="DH1056" s="24"/>
      <c r="DI1056" s="447"/>
      <c r="DJ1056" s="163"/>
    </row>
    <row r="1057" spans="1:114" s="7" customFormat="1">
      <c r="A1057" s="277">
        <f t="shared" si="408"/>
        <v>50</v>
      </c>
      <c r="B1057" s="21" t="e">
        <f>'Calculateur de trading'!I1057/C1057/W1057</f>
        <v>#DIV/0!</v>
      </c>
      <c r="C1057" s="278">
        <f t="shared" si="409"/>
        <v>10</v>
      </c>
      <c r="D1057" s="278"/>
      <c r="E1057" s="273">
        <f t="shared" si="410"/>
        <v>100</v>
      </c>
      <c r="F1057" s="271">
        <f t="shared" si="402"/>
        <v>2</v>
      </c>
      <c r="G1057" s="271" t="e">
        <f t="shared" si="403"/>
        <v>#DIV/0!</v>
      </c>
      <c r="H1057" s="272">
        <f t="shared" si="404"/>
        <v>20</v>
      </c>
      <c r="I1057" s="270"/>
      <c r="J1057" s="273">
        <f t="shared" si="411"/>
        <v>200</v>
      </c>
      <c r="K1057" s="271">
        <f t="shared" si="405"/>
        <v>4</v>
      </c>
      <c r="L1057" s="271" t="e">
        <f t="shared" si="406"/>
        <v>#DIV/0!</v>
      </c>
      <c r="M1057" s="272">
        <f t="shared" si="407"/>
        <v>40</v>
      </c>
      <c r="N1057" s="389"/>
      <c r="O1057" s="455" t="e">
        <f>(A1057*B1057*W1057)+(B1057*'Calculateur de trading'!H1057)</f>
        <v>#DIV/0!</v>
      </c>
      <c r="P1057" s="274" t="e">
        <f>O1057/'Déscriptions des trades'!CK1057</f>
        <v>#DIV/0!</v>
      </c>
      <c r="Q1057" s="456" t="e">
        <f>'Déscriptions des trades'!CK1057-O1057</f>
        <v>#DIV/0!</v>
      </c>
      <c r="R1057" s="466" t="e">
        <f t="shared" si="412"/>
        <v>#DIV/0!</v>
      </c>
      <c r="S1057" s="389"/>
      <c r="T1057" s="12"/>
      <c r="U1057" s="25"/>
      <c r="V1057" s="15"/>
      <c r="W1057" s="490">
        <f t="shared" si="416"/>
        <v>0</v>
      </c>
      <c r="X1057" s="21" t="e">
        <f>W1057*U1057/'Déscriptions des trades'!CK1057*'Déscriptions des trades'!B1057</f>
        <v>#DIV/0!</v>
      </c>
      <c r="Y1057" s="459"/>
      <c r="Z1057" s="389"/>
      <c r="AA1057" s="23">
        <f t="shared" si="413"/>
        <v>0.1</v>
      </c>
      <c r="AB1057" s="17" t="e">
        <f>(AA1057*'Déscriptions des trades'!U1057*'Déscriptions des trades'!B1057/'Déscriptions des trades'!CK1057)*'Déscriptions des trades'!W1057</f>
        <v>#DIV/0!</v>
      </c>
      <c r="AC1057" s="265" t="e">
        <f>AB1057*'Déscriptions des trades'!CK1057</f>
        <v>#DIV/0!</v>
      </c>
      <c r="AD1057" s="266" t="e">
        <f>'Déscriptions des trades'!CK1057-AC1057</f>
        <v>#DIV/0!</v>
      </c>
      <c r="AE1057" s="389"/>
      <c r="AF1057" s="399">
        <v>1053</v>
      </c>
      <c r="AG1057" s="389"/>
      <c r="AH1057" s="20"/>
      <c r="AI1057" s="303"/>
      <c r="AJ1057" s="307"/>
      <c r="AK1057" s="161"/>
      <c r="AL1057" s="305"/>
      <c r="AM1057" s="305"/>
      <c r="AN1057" s="162"/>
      <c r="AO1057" s="439"/>
      <c r="AP1057" s="162"/>
      <c r="AQ1057" s="113"/>
      <c r="AR1057" s="113"/>
      <c r="AS1057" s="384"/>
      <c r="AT1057" s="306"/>
      <c r="AU1057" s="306"/>
      <c r="AV1057" s="160"/>
      <c r="AW1057" s="158"/>
      <c r="AX1057" s="385"/>
      <c r="AY1057" s="453"/>
      <c r="AZ1057" s="165"/>
      <c r="BA1057" s="301"/>
      <c r="BB1057" s="165"/>
      <c r="BC1057" s="301"/>
      <c r="BD1057" s="165"/>
      <c r="BE1057" s="302"/>
      <c r="BF1057" s="302"/>
      <c r="BG1057" s="165"/>
      <c r="BH1057" s="303"/>
      <c r="BI1057" s="165"/>
      <c r="BJ1057" s="304"/>
      <c r="BK1057" s="394"/>
      <c r="BL1057" s="302"/>
      <c r="BM1057" s="302"/>
      <c r="BN1057" s="394"/>
      <c r="BO1057" s="302"/>
      <c r="BP1057" s="13"/>
      <c r="BQ1057" s="302"/>
      <c r="BR1057" s="13"/>
      <c r="BS1057" s="302"/>
      <c r="BT1057" s="13"/>
      <c r="BU1057" s="302"/>
      <c r="BV1057" s="386"/>
      <c r="BW1057" s="303"/>
      <c r="BX1057" s="303"/>
      <c r="BY1057" s="302"/>
      <c r="BZ1057" s="302"/>
      <c r="CA1057" s="387"/>
      <c r="CB1057" s="395"/>
      <c r="CC1057" s="12"/>
      <c r="CD1057" s="304"/>
      <c r="CE1057" s="14"/>
      <c r="CF1057" s="395"/>
      <c r="CG1057" s="397"/>
      <c r="CH1057" s="300">
        <f t="shared" si="417"/>
        <v>0</v>
      </c>
      <c r="CI1057" s="26"/>
      <c r="CJ1057" s="17">
        <f t="shared" si="414"/>
        <v>0</v>
      </c>
      <c r="CK1057" s="18">
        <f t="shared" si="425"/>
        <v>12.89</v>
      </c>
      <c r="CM1057" s="164"/>
      <c r="CN1057" s="302"/>
      <c r="CO1057" s="13">
        <f t="shared" si="418"/>
        <v>0</v>
      </c>
      <c r="CP1057" s="302"/>
      <c r="CQ1057" s="13">
        <f t="shared" si="419"/>
        <v>0</v>
      </c>
      <c r="CR1057" s="302"/>
      <c r="CS1057" s="13">
        <f t="shared" si="420"/>
        <v>0</v>
      </c>
      <c r="CT1057" s="302"/>
      <c r="CU1057" s="13">
        <f t="shared" si="415"/>
        <v>0</v>
      </c>
      <c r="CV1057" s="302"/>
      <c r="CW1057" s="13">
        <f t="shared" si="421"/>
        <v>0</v>
      </c>
      <c r="CX1057" s="13">
        <f t="shared" si="422"/>
        <v>0</v>
      </c>
      <c r="CY1057" s="251">
        <f t="shared" si="423"/>
        <v>0</v>
      </c>
      <c r="CZ1057" s="13" t="s">
        <v>29</v>
      </c>
      <c r="DA1057" s="13">
        <v>50</v>
      </c>
      <c r="DB1057" s="22">
        <f t="shared" si="424"/>
        <v>0</v>
      </c>
      <c r="DD1057" s="24"/>
      <c r="DF1057" s="163"/>
      <c r="DH1057" s="24"/>
      <c r="DI1057" s="447"/>
      <c r="DJ1057" s="163"/>
    </row>
    <row r="1058" spans="1:114" s="7" customFormat="1">
      <c r="A1058" s="277">
        <f t="shared" si="408"/>
        <v>50</v>
      </c>
      <c r="B1058" s="21" t="e">
        <f>'Calculateur de trading'!I1058/C1058/W1058</f>
        <v>#DIV/0!</v>
      </c>
      <c r="C1058" s="278">
        <f t="shared" si="409"/>
        <v>10</v>
      </c>
      <c r="D1058" s="426"/>
      <c r="E1058" s="273">
        <f t="shared" si="410"/>
        <v>100</v>
      </c>
      <c r="F1058" s="271">
        <f t="shared" si="402"/>
        <v>2</v>
      </c>
      <c r="G1058" s="271" t="e">
        <f t="shared" si="403"/>
        <v>#DIV/0!</v>
      </c>
      <c r="H1058" s="272">
        <f t="shared" si="404"/>
        <v>20</v>
      </c>
      <c r="I1058" s="270"/>
      <c r="J1058" s="273">
        <f t="shared" si="411"/>
        <v>200</v>
      </c>
      <c r="K1058" s="271">
        <f t="shared" si="405"/>
        <v>4</v>
      </c>
      <c r="L1058" s="271" t="e">
        <f t="shared" si="406"/>
        <v>#DIV/0!</v>
      </c>
      <c r="M1058" s="272">
        <f t="shared" si="407"/>
        <v>40</v>
      </c>
      <c r="N1058" s="389"/>
      <c r="O1058" s="455" t="e">
        <f>(A1058*B1058*W1058)+(B1058*'Calculateur de trading'!H1058)</f>
        <v>#DIV/0!</v>
      </c>
      <c r="P1058" s="274" t="e">
        <f>O1058/'Déscriptions des trades'!CK1058</f>
        <v>#DIV/0!</v>
      </c>
      <c r="Q1058" s="456" t="e">
        <f>'Déscriptions des trades'!CK1058-O1058</f>
        <v>#DIV/0!</v>
      </c>
      <c r="R1058" s="466" t="e">
        <f t="shared" si="412"/>
        <v>#DIV/0!</v>
      </c>
      <c r="S1058" s="389"/>
      <c r="T1058" s="12"/>
      <c r="U1058" s="25"/>
      <c r="V1058" s="15"/>
      <c r="W1058" s="490">
        <f t="shared" si="416"/>
        <v>0</v>
      </c>
      <c r="X1058" s="21" t="e">
        <f>W1058*U1058/'Déscriptions des trades'!CK1058*'Déscriptions des trades'!B1058</f>
        <v>#DIV/0!</v>
      </c>
      <c r="Y1058" s="459"/>
      <c r="Z1058" s="389"/>
      <c r="AA1058" s="23">
        <f t="shared" si="413"/>
        <v>0.1</v>
      </c>
      <c r="AB1058" s="17" t="e">
        <f>(AA1058*'Déscriptions des trades'!U1058*'Déscriptions des trades'!B1058/'Déscriptions des trades'!CK1058)*'Déscriptions des trades'!W1058</f>
        <v>#DIV/0!</v>
      </c>
      <c r="AC1058" s="265" t="e">
        <f>AB1058*'Déscriptions des trades'!CK1058</f>
        <v>#DIV/0!</v>
      </c>
      <c r="AD1058" s="266" t="e">
        <f>'Déscriptions des trades'!CK1058-AC1058</f>
        <v>#DIV/0!</v>
      </c>
      <c r="AE1058" s="389"/>
      <c r="AF1058" s="399">
        <v>1054</v>
      </c>
      <c r="AG1058" s="389"/>
      <c r="AH1058" s="20"/>
      <c r="AI1058" s="303"/>
      <c r="AJ1058" s="307"/>
      <c r="AK1058" s="161"/>
      <c r="AL1058" s="305"/>
      <c r="AM1058" s="305"/>
      <c r="AN1058" s="162"/>
      <c r="AO1058" s="439"/>
      <c r="AP1058" s="162"/>
      <c r="AQ1058" s="113"/>
      <c r="AR1058" s="113"/>
      <c r="AS1058" s="384"/>
      <c r="AT1058" s="306"/>
      <c r="AU1058" s="306"/>
      <c r="AV1058" s="160"/>
      <c r="AW1058" s="158"/>
      <c r="AX1058" s="385"/>
      <c r="AY1058" s="453"/>
      <c r="AZ1058" s="165"/>
      <c r="BA1058" s="301"/>
      <c r="BB1058" s="165"/>
      <c r="BC1058" s="301"/>
      <c r="BD1058" s="165"/>
      <c r="BE1058" s="302"/>
      <c r="BF1058" s="302"/>
      <c r="BG1058" s="165"/>
      <c r="BH1058" s="303"/>
      <c r="BI1058" s="165"/>
      <c r="BJ1058" s="304"/>
      <c r="BK1058" s="394"/>
      <c r="BL1058" s="302"/>
      <c r="BM1058" s="302"/>
      <c r="BN1058" s="394"/>
      <c r="BO1058" s="302"/>
      <c r="BP1058" s="13"/>
      <c r="BQ1058" s="302"/>
      <c r="BR1058" s="13"/>
      <c r="BS1058" s="302"/>
      <c r="BT1058" s="13"/>
      <c r="BU1058" s="302"/>
      <c r="BV1058" s="386"/>
      <c r="BW1058" s="303"/>
      <c r="BX1058" s="303"/>
      <c r="BY1058" s="302"/>
      <c r="BZ1058" s="302"/>
      <c r="CA1058" s="387"/>
      <c r="CB1058" s="395"/>
      <c r="CC1058" s="12"/>
      <c r="CD1058" s="304"/>
      <c r="CE1058" s="14"/>
      <c r="CF1058" s="395"/>
      <c r="CG1058" s="397"/>
      <c r="CH1058" s="300">
        <f t="shared" si="417"/>
        <v>0</v>
      </c>
      <c r="CI1058" s="26"/>
      <c r="CJ1058" s="17">
        <f t="shared" si="414"/>
        <v>0</v>
      </c>
      <c r="CK1058" s="18">
        <f t="shared" si="425"/>
        <v>12.89</v>
      </c>
      <c r="CM1058" s="164"/>
      <c r="CN1058" s="302"/>
      <c r="CO1058" s="13">
        <f t="shared" si="418"/>
        <v>0</v>
      </c>
      <c r="CP1058" s="302"/>
      <c r="CQ1058" s="13">
        <f t="shared" si="419"/>
        <v>0</v>
      </c>
      <c r="CR1058" s="302"/>
      <c r="CS1058" s="13">
        <f t="shared" si="420"/>
        <v>0</v>
      </c>
      <c r="CT1058" s="302"/>
      <c r="CU1058" s="13">
        <f t="shared" si="415"/>
        <v>0</v>
      </c>
      <c r="CV1058" s="302"/>
      <c r="CW1058" s="13">
        <f t="shared" si="421"/>
        <v>0</v>
      </c>
      <c r="CX1058" s="13">
        <f t="shared" si="422"/>
        <v>0</v>
      </c>
      <c r="CY1058" s="251">
        <f t="shared" si="423"/>
        <v>0</v>
      </c>
      <c r="CZ1058" s="13" t="s">
        <v>29</v>
      </c>
      <c r="DA1058" s="13">
        <v>50</v>
      </c>
      <c r="DB1058" s="22">
        <f t="shared" si="424"/>
        <v>0</v>
      </c>
      <c r="DD1058" s="24"/>
      <c r="DF1058" s="163"/>
      <c r="DH1058" s="24"/>
      <c r="DI1058" s="447"/>
      <c r="DJ1058" s="163"/>
    </row>
    <row r="1059" spans="1:114" s="7" customFormat="1">
      <c r="A1059" s="277">
        <f t="shared" si="408"/>
        <v>50</v>
      </c>
      <c r="B1059" s="21" t="e">
        <f>'Calculateur de trading'!I1059/C1059/W1059</f>
        <v>#DIV/0!</v>
      </c>
      <c r="C1059" s="278">
        <f t="shared" si="409"/>
        <v>10</v>
      </c>
      <c r="D1059" s="278"/>
      <c r="E1059" s="273">
        <f t="shared" si="410"/>
        <v>100</v>
      </c>
      <c r="F1059" s="271">
        <f t="shared" si="402"/>
        <v>2</v>
      </c>
      <c r="G1059" s="271" t="e">
        <f t="shared" si="403"/>
        <v>#DIV/0!</v>
      </c>
      <c r="H1059" s="272">
        <f t="shared" si="404"/>
        <v>20</v>
      </c>
      <c r="I1059" s="270"/>
      <c r="J1059" s="273">
        <f t="shared" si="411"/>
        <v>200</v>
      </c>
      <c r="K1059" s="271">
        <f t="shared" si="405"/>
        <v>4</v>
      </c>
      <c r="L1059" s="271" t="e">
        <f t="shared" si="406"/>
        <v>#DIV/0!</v>
      </c>
      <c r="M1059" s="272">
        <f t="shared" si="407"/>
        <v>40</v>
      </c>
      <c r="N1059" s="389"/>
      <c r="O1059" s="455" t="e">
        <f>(A1059*B1059*W1059)+(B1059*'Calculateur de trading'!H1059)</f>
        <v>#DIV/0!</v>
      </c>
      <c r="P1059" s="274" t="e">
        <f>O1059/'Déscriptions des trades'!CK1059</f>
        <v>#DIV/0!</v>
      </c>
      <c r="Q1059" s="456" t="e">
        <f>'Déscriptions des trades'!CK1059-O1059</f>
        <v>#DIV/0!</v>
      </c>
      <c r="R1059" s="466" t="e">
        <f t="shared" si="412"/>
        <v>#DIV/0!</v>
      </c>
      <c r="S1059" s="389"/>
      <c r="T1059" s="12"/>
      <c r="U1059" s="25"/>
      <c r="V1059" s="15"/>
      <c r="W1059" s="490">
        <f t="shared" si="416"/>
        <v>0</v>
      </c>
      <c r="X1059" s="21" t="e">
        <f>W1059*U1059/'Déscriptions des trades'!CK1059*'Déscriptions des trades'!B1059</f>
        <v>#DIV/0!</v>
      </c>
      <c r="Y1059" s="459"/>
      <c r="Z1059" s="389"/>
      <c r="AA1059" s="23">
        <f t="shared" si="413"/>
        <v>0.1</v>
      </c>
      <c r="AB1059" s="17" t="e">
        <f>(AA1059*'Déscriptions des trades'!U1059*'Déscriptions des trades'!B1059/'Déscriptions des trades'!CK1059)*'Déscriptions des trades'!W1059</f>
        <v>#DIV/0!</v>
      </c>
      <c r="AC1059" s="265" t="e">
        <f>AB1059*'Déscriptions des trades'!CK1059</f>
        <v>#DIV/0!</v>
      </c>
      <c r="AD1059" s="266" t="e">
        <f>'Déscriptions des trades'!CK1059-AC1059</f>
        <v>#DIV/0!</v>
      </c>
      <c r="AE1059" s="389"/>
      <c r="AF1059" s="399">
        <v>1055</v>
      </c>
      <c r="AG1059" s="389"/>
      <c r="AH1059" s="20"/>
      <c r="AI1059" s="303"/>
      <c r="AJ1059" s="307"/>
      <c r="AK1059" s="161"/>
      <c r="AL1059" s="305"/>
      <c r="AM1059" s="305"/>
      <c r="AN1059" s="162"/>
      <c r="AO1059" s="439"/>
      <c r="AP1059" s="162"/>
      <c r="AQ1059" s="113"/>
      <c r="AR1059" s="113"/>
      <c r="AS1059" s="384"/>
      <c r="AT1059" s="306"/>
      <c r="AU1059" s="306"/>
      <c r="AV1059" s="160"/>
      <c r="AW1059" s="158"/>
      <c r="AX1059" s="385"/>
      <c r="AY1059" s="453"/>
      <c r="AZ1059" s="165"/>
      <c r="BA1059" s="301"/>
      <c r="BB1059" s="165"/>
      <c r="BC1059" s="301"/>
      <c r="BD1059" s="165"/>
      <c r="BE1059" s="302"/>
      <c r="BF1059" s="302"/>
      <c r="BG1059" s="165"/>
      <c r="BH1059" s="303"/>
      <c r="BI1059" s="165"/>
      <c r="BJ1059" s="304"/>
      <c r="BK1059" s="394"/>
      <c r="BL1059" s="302"/>
      <c r="BM1059" s="302"/>
      <c r="BN1059" s="394"/>
      <c r="BO1059" s="302"/>
      <c r="BP1059" s="13"/>
      <c r="BQ1059" s="302"/>
      <c r="BR1059" s="13"/>
      <c r="BS1059" s="302"/>
      <c r="BT1059" s="13"/>
      <c r="BU1059" s="302"/>
      <c r="BV1059" s="386"/>
      <c r="BW1059" s="303"/>
      <c r="BX1059" s="303"/>
      <c r="BY1059" s="302"/>
      <c r="BZ1059" s="302"/>
      <c r="CA1059" s="387"/>
      <c r="CB1059" s="395"/>
      <c r="CC1059" s="12"/>
      <c r="CD1059" s="304"/>
      <c r="CE1059" s="14"/>
      <c r="CF1059" s="395"/>
      <c r="CG1059" s="397"/>
      <c r="CH1059" s="300">
        <f t="shared" si="417"/>
        <v>0</v>
      </c>
      <c r="CI1059" s="26"/>
      <c r="CJ1059" s="17">
        <f t="shared" si="414"/>
        <v>0</v>
      </c>
      <c r="CK1059" s="18">
        <f t="shared" si="425"/>
        <v>12.89</v>
      </c>
      <c r="CM1059" s="164"/>
      <c r="CN1059" s="302"/>
      <c r="CO1059" s="13">
        <f t="shared" si="418"/>
        <v>0</v>
      </c>
      <c r="CP1059" s="302"/>
      <c r="CQ1059" s="13">
        <f t="shared" si="419"/>
        <v>0</v>
      </c>
      <c r="CR1059" s="302"/>
      <c r="CS1059" s="13">
        <f t="shared" si="420"/>
        <v>0</v>
      </c>
      <c r="CT1059" s="302"/>
      <c r="CU1059" s="13">
        <f t="shared" si="415"/>
        <v>0</v>
      </c>
      <c r="CV1059" s="302"/>
      <c r="CW1059" s="13">
        <f t="shared" si="421"/>
        <v>0</v>
      </c>
      <c r="CX1059" s="13">
        <f t="shared" si="422"/>
        <v>0</v>
      </c>
      <c r="CY1059" s="251">
        <f t="shared" si="423"/>
        <v>0</v>
      </c>
      <c r="CZ1059" s="13" t="s">
        <v>29</v>
      </c>
      <c r="DA1059" s="13">
        <v>50</v>
      </c>
      <c r="DB1059" s="22">
        <f t="shared" si="424"/>
        <v>0</v>
      </c>
      <c r="DD1059" s="24"/>
      <c r="DF1059" s="163"/>
      <c r="DH1059" s="24"/>
      <c r="DI1059" s="447"/>
      <c r="DJ1059" s="163"/>
    </row>
    <row r="1060" spans="1:114" s="7" customFormat="1">
      <c r="A1060" s="277">
        <f t="shared" si="408"/>
        <v>50</v>
      </c>
      <c r="B1060" s="21" t="e">
        <f>'Calculateur de trading'!I1060/C1060/W1060</f>
        <v>#DIV/0!</v>
      </c>
      <c r="C1060" s="278">
        <f t="shared" si="409"/>
        <v>10</v>
      </c>
      <c r="D1060" s="426"/>
      <c r="E1060" s="273">
        <f t="shared" si="410"/>
        <v>100</v>
      </c>
      <c r="F1060" s="271">
        <f t="shared" si="402"/>
        <v>2</v>
      </c>
      <c r="G1060" s="271" t="e">
        <f t="shared" si="403"/>
        <v>#DIV/0!</v>
      </c>
      <c r="H1060" s="272">
        <f t="shared" si="404"/>
        <v>20</v>
      </c>
      <c r="I1060" s="270"/>
      <c r="J1060" s="273">
        <f t="shared" si="411"/>
        <v>200</v>
      </c>
      <c r="K1060" s="271">
        <f t="shared" si="405"/>
        <v>4</v>
      </c>
      <c r="L1060" s="271" t="e">
        <f t="shared" si="406"/>
        <v>#DIV/0!</v>
      </c>
      <c r="M1060" s="272">
        <f t="shared" si="407"/>
        <v>40</v>
      </c>
      <c r="N1060" s="389"/>
      <c r="O1060" s="455" t="e">
        <f>(A1060*B1060*W1060)+(B1060*'Calculateur de trading'!H1060)</f>
        <v>#DIV/0!</v>
      </c>
      <c r="P1060" s="274" t="e">
        <f>O1060/'Déscriptions des trades'!CK1060</f>
        <v>#DIV/0!</v>
      </c>
      <c r="Q1060" s="456" t="e">
        <f>'Déscriptions des trades'!CK1060-O1060</f>
        <v>#DIV/0!</v>
      </c>
      <c r="R1060" s="466" t="e">
        <f t="shared" si="412"/>
        <v>#DIV/0!</v>
      </c>
      <c r="S1060" s="389"/>
      <c r="T1060" s="12"/>
      <c r="U1060" s="25"/>
      <c r="V1060" s="15"/>
      <c r="W1060" s="490">
        <f t="shared" si="416"/>
        <v>0</v>
      </c>
      <c r="X1060" s="21" t="e">
        <f>W1060*U1060/'Déscriptions des trades'!CK1060*'Déscriptions des trades'!B1060</f>
        <v>#DIV/0!</v>
      </c>
      <c r="Y1060" s="459"/>
      <c r="Z1060" s="389"/>
      <c r="AA1060" s="23">
        <f t="shared" si="413"/>
        <v>0.1</v>
      </c>
      <c r="AB1060" s="17" t="e">
        <f>(AA1060*'Déscriptions des trades'!U1060*'Déscriptions des trades'!B1060/'Déscriptions des trades'!CK1060)*'Déscriptions des trades'!W1060</f>
        <v>#DIV/0!</v>
      </c>
      <c r="AC1060" s="265" t="e">
        <f>AB1060*'Déscriptions des trades'!CK1060</f>
        <v>#DIV/0!</v>
      </c>
      <c r="AD1060" s="266" t="e">
        <f>'Déscriptions des trades'!CK1060-AC1060</f>
        <v>#DIV/0!</v>
      </c>
      <c r="AE1060" s="389"/>
      <c r="AF1060" s="399">
        <v>1056</v>
      </c>
      <c r="AG1060" s="389"/>
      <c r="AH1060" s="20"/>
      <c r="AI1060" s="303"/>
      <c r="AJ1060" s="307"/>
      <c r="AK1060" s="161"/>
      <c r="AL1060" s="305"/>
      <c r="AM1060" s="305"/>
      <c r="AN1060" s="162"/>
      <c r="AO1060" s="439"/>
      <c r="AP1060" s="162"/>
      <c r="AQ1060" s="113"/>
      <c r="AR1060" s="113"/>
      <c r="AS1060" s="384"/>
      <c r="AT1060" s="306"/>
      <c r="AU1060" s="306"/>
      <c r="AV1060" s="160"/>
      <c r="AW1060" s="158"/>
      <c r="AX1060" s="385"/>
      <c r="AY1060" s="453"/>
      <c r="AZ1060" s="165"/>
      <c r="BA1060" s="301"/>
      <c r="BB1060" s="165"/>
      <c r="BC1060" s="301"/>
      <c r="BD1060" s="165"/>
      <c r="BE1060" s="302"/>
      <c r="BF1060" s="302"/>
      <c r="BG1060" s="165"/>
      <c r="BH1060" s="303"/>
      <c r="BI1060" s="165"/>
      <c r="BJ1060" s="304"/>
      <c r="BK1060" s="394"/>
      <c r="BL1060" s="302"/>
      <c r="BM1060" s="302"/>
      <c r="BN1060" s="394"/>
      <c r="BO1060" s="302"/>
      <c r="BP1060" s="13"/>
      <c r="BQ1060" s="302"/>
      <c r="BR1060" s="13"/>
      <c r="BS1060" s="302"/>
      <c r="BT1060" s="13"/>
      <c r="BU1060" s="302"/>
      <c r="BV1060" s="386"/>
      <c r="BW1060" s="303"/>
      <c r="BX1060" s="303"/>
      <c r="BY1060" s="302"/>
      <c r="BZ1060" s="302"/>
      <c r="CA1060" s="387"/>
      <c r="CB1060" s="395"/>
      <c r="CC1060" s="12"/>
      <c r="CD1060" s="304"/>
      <c r="CE1060" s="14"/>
      <c r="CF1060" s="395"/>
      <c r="CG1060" s="397"/>
      <c r="CH1060" s="300">
        <f t="shared" si="417"/>
        <v>0</v>
      </c>
      <c r="CI1060" s="26"/>
      <c r="CJ1060" s="17">
        <f t="shared" si="414"/>
        <v>0</v>
      </c>
      <c r="CK1060" s="18">
        <f t="shared" si="425"/>
        <v>12.89</v>
      </c>
      <c r="CM1060" s="164"/>
      <c r="CN1060" s="302"/>
      <c r="CO1060" s="13">
        <f t="shared" si="418"/>
        <v>0</v>
      </c>
      <c r="CP1060" s="302"/>
      <c r="CQ1060" s="13">
        <f t="shared" si="419"/>
        <v>0</v>
      </c>
      <c r="CR1060" s="302"/>
      <c r="CS1060" s="13">
        <f t="shared" si="420"/>
        <v>0</v>
      </c>
      <c r="CT1060" s="302"/>
      <c r="CU1060" s="13">
        <f t="shared" si="415"/>
        <v>0</v>
      </c>
      <c r="CV1060" s="302"/>
      <c r="CW1060" s="13">
        <f t="shared" si="421"/>
        <v>0</v>
      </c>
      <c r="CX1060" s="13">
        <f t="shared" si="422"/>
        <v>0</v>
      </c>
      <c r="CY1060" s="251">
        <f t="shared" si="423"/>
        <v>0</v>
      </c>
      <c r="CZ1060" s="13" t="s">
        <v>29</v>
      </c>
      <c r="DA1060" s="13">
        <v>50</v>
      </c>
      <c r="DB1060" s="22">
        <f t="shared" si="424"/>
        <v>0</v>
      </c>
      <c r="DD1060" s="24"/>
      <c r="DF1060" s="163"/>
      <c r="DH1060" s="24"/>
      <c r="DI1060" s="447"/>
      <c r="DJ1060" s="163"/>
    </row>
    <row r="1061" spans="1:114" s="7" customFormat="1">
      <c r="A1061" s="277">
        <f t="shared" si="408"/>
        <v>50</v>
      </c>
      <c r="B1061" s="21" t="e">
        <f>'Calculateur de trading'!I1061/C1061/W1061</f>
        <v>#DIV/0!</v>
      </c>
      <c r="C1061" s="278">
        <f t="shared" si="409"/>
        <v>10</v>
      </c>
      <c r="D1061" s="278"/>
      <c r="E1061" s="273">
        <f t="shared" si="410"/>
        <v>100</v>
      </c>
      <c r="F1061" s="271">
        <f t="shared" si="402"/>
        <v>2</v>
      </c>
      <c r="G1061" s="271" t="e">
        <f t="shared" si="403"/>
        <v>#DIV/0!</v>
      </c>
      <c r="H1061" s="272">
        <f t="shared" si="404"/>
        <v>20</v>
      </c>
      <c r="I1061" s="270"/>
      <c r="J1061" s="273">
        <f t="shared" si="411"/>
        <v>200</v>
      </c>
      <c r="K1061" s="271">
        <f t="shared" si="405"/>
        <v>4</v>
      </c>
      <c r="L1061" s="271" t="e">
        <f t="shared" si="406"/>
        <v>#DIV/0!</v>
      </c>
      <c r="M1061" s="272">
        <f t="shared" si="407"/>
        <v>40</v>
      </c>
      <c r="N1061" s="389"/>
      <c r="O1061" s="455" t="e">
        <f>(A1061*B1061*W1061)+(B1061*'Calculateur de trading'!H1061)</f>
        <v>#DIV/0!</v>
      </c>
      <c r="P1061" s="274" t="e">
        <f>O1061/'Déscriptions des trades'!CK1061</f>
        <v>#DIV/0!</v>
      </c>
      <c r="Q1061" s="456" t="e">
        <f>'Déscriptions des trades'!CK1061-O1061</f>
        <v>#DIV/0!</v>
      </c>
      <c r="R1061" s="466" t="e">
        <f t="shared" si="412"/>
        <v>#DIV/0!</v>
      </c>
      <c r="S1061" s="389"/>
      <c r="T1061" s="12"/>
      <c r="U1061" s="25"/>
      <c r="V1061" s="15"/>
      <c r="W1061" s="490">
        <f t="shared" si="416"/>
        <v>0</v>
      </c>
      <c r="X1061" s="21" t="e">
        <f>W1061*U1061/'Déscriptions des trades'!CK1061*'Déscriptions des trades'!B1061</f>
        <v>#DIV/0!</v>
      </c>
      <c r="Y1061" s="459"/>
      <c r="Z1061" s="389"/>
      <c r="AA1061" s="23">
        <f t="shared" si="413"/>
        <v>0.1</v>
      </c>
      <c r="AB1061" s="17" t="e">
        <f>(AA1061*'Déscriptions des trades'!U1061*'Déscriptions des trades'!B1061/'Déscriptions des trades'!CK1061)*'Déscriptions des trades'!W1061</f>
        <v>#DIV/0!</v>
      </c>
      <c r="AC1061" s="265" t="e">
        <f>AB1061*'Déscriptions des trades'!CK1061</f>
        <v>#DIV/0!</v>
      </c>
      <c r="AD1061" s="266" t="e">
        <f>'Déscriptions des trades'!CK1061-AC1061</f>
        <v>#DIV/0!</v>
      </c>
      <c r="AE1061" s="389"/>
      <c r="AF1061" s="399">
        <v>1057</v>
      </c>
      <c r="AG1061" s="389"/>
      <c r="AH1061" s="20"/>
      <c r="AI1061" s="303"/>
      <c r="AJ1061" s="307"/>
      <c r="AK1061" s="161"/>
      <c r="AL1061" s="305"/>
      <c r="AM1061" s="305"/>
      <c r="AN1061" s="162"/>
      <c r="AO1061" s="439"/>
      <c r="AP1061" s="162"/>
      <c r="AQ1061" s="113"/>
      <c r="AR1061" s="113"/>
      <c r="AS1061" s="384"/>
      <c r="AT1061" s="306"/>
      <c r="AU1061" s="306"/>
      <c r="AV1061" s="160"/>
      <c r="AW1061" s="158"/>
      <c r="AX1061" s="385"/>
      <c r="AY1061" s="453"/>
      <c r="AZ1061" s="165"/>
      <c r="BA1061" s="301"/>
      <c r="BB1061" s="165"/>
      <c r="BC1061" s="301"/>
      <c r="BD1061" s="165"/>
      <c r="BE1061" s="302"/>
      <c r="BF1061" s="302"/>
      <c r="BG1061" s="165"/>
      <c r="BH1061" s="303"/>
      <c r="BI1061" s="165"/>
      <c r="BJ1061" s="304"/>
      <c r="BK1061" s="394"/>
      <c r="BL1061" s="302"/>
      <c r="BM1061" s="302"/>
      <c r="BN1061" s="394"/>
      <c r="BO1061" s="302"/>
      <c r="BP1061" s="13"/>
      <c r="BQ1061" s="302"/>
      <c r="BR1061" s="13"/>
      <c r="BS1061" s="302"/>
      <c r="BT1061" s="13"/>
      <c r="BU1061" s="302"/>
      <c r="BV1061" s="386"/>
      <c r="BW1061" s="303"/>
      <c r="BX1061" s="303"/>
      <c r="BY1061" s="302"/>
      <c r="BZ1061" s="302"/>
      <c r="CA1061" s="387"/>
      <c r="CB1061" s="395"/>
      <c r="CC1061" s="12"/>
      <c r="CD1061" s="304"/>
      <c r="CE1061" s="14"/>
      <c r="CF1061" s="395"/>
      <c r="CG1061" s="397"/>
      <c r="CH1061" s="300">
        <f t="shared" si="417"/>
        <v>0</v>
      </c>
      <c r="CI1061" s="26"/>
      <c r="CJ1061" s="17">
        <f t="shared" si="414"/>
        <v>0</v>
      </c>
      <c r="CK1061" s="18">
        <f t="shared" si="425"/>
        <v>12.89</v>
      </c>
      <c r="CM1061" s="164"/>
      <c r="CN1061" s="302"/>
      <c r="CO1061" s="13">
        <f t="shared" si="418"/>
        <v>0</v>
      </c>
      <c r="CP1061" s="302"/>
      <c r="CQ1061" s="13">
        <f t="shared" si="419"/>
        <v>0</v>
      </c>
      <c r="CR1061" s="302"/>
      <c r="CS1061" s="13">
        <f t="shared" si="420"/>
        <v>0</v>
      </c>
      <c r="CT1061" s="302"/>
      <c r="CU1061" s="13">
        <f t="shared" si="415"/>
        <v>0</v>
      </c>
      <c r="CV1061" s="302"/>
      <c r="CW1061" s="13">
        <f t="shared" si="421"/>
        <v>0</v>
      </c>
      <c r="CX1061" s="13">
        <f t="shared" si="422"/>
        <v>0</v>
      </c>
      <c r="CY1061" s="251">
        <f t="shared" si="423"/>
        <v>0</v>
      </c>
      <c r="CZ1061" s="13" t="s">
        <v>29</v>
      </c>
      <c r="DA1061" s="13">
        <v>50</v>
      </c>
      <c r="DB1061" s="22">
        <f t="shared" si="424"/>
        <v>0</v>
      </c>
      <c r="DD1061" s="24"/>
      <c r="DF1061" s="163"/>
      <c r="DH1061" s="24"/>
      <c r="DI1061" s="447"/>
      <c r="DJ1061" s="163"/>
    </row>
    <row r="1062" spans="1:114" s="7" customFormat="1">
      <c r="A1062" s="277">
        <f t="shared" si="408"/>
        <v>50</v>
      </c>
      <c r="B1062" s="21" t="e">
        <f>'Calculateur de trading'!I1062/C1062/W1062</f>
        <v>#DIV/0!</v>
      </c>
      <c r="C1062" s="278">
        <f t="shared" si="409"/>
        <v>10</v>
      </c>
      <c r="D1062" s="426"/>
      <c r="E1062" s="273">
        <f t="shared" si="410"/>
        <v>100</v>
      </c>
      <c r="F1062" s="271">
        <f t="shared" si="402"/>
        <v>2</v>
      </c>
      <c r="G1062" s="271" t="e">
        <f t="shared" si="403"/>
        <v>#DIV/0!</v>
      </c>
      <c r="H1062" s="272">
        <f t="shared" si="404"/>
        <v>20</v>
      </c>
      <c r="I1062" s="270"/>
      <c r="J1062" s="273">
        <f t="shared" si="411"/>
        <v>200</v>
      </c>
      <c r="K1062" s="271">
        <f t="shared" si="405"/>
        <v>4</v>
      </c>
      <c r="L1062" s="271" t="e">
        <f t="shared" si="406"/>
        <v>#DIV/0!</v>
      </c>
      <c r="M1062" s="272">
        <f t="shared" si="407"/>
        <v>40</v>
      </c>
      <c r="N1062" s="389"/>
      <c r="O1062" s="455" t="e">
        <f>(A1062*B1062*W1062)+(B1062*'Calculateur de trading'!H1062)</f>
        <v>#DIV/0!</v>
      </c>
      <c r="P1062" s="274" t="e">
        <f>O1062/'Déscriptions des trades'!CK1062</f>
        <v>#DIV/0!</v>
      </c>
      <c r="Q1062" s="456" t="e">
        <f>'Déscriptions des trades'!CK1062-O1062</f>
        <v>#DIV/0!</v>
      </c>
      <c r="R1062" s="466" t="e">
        <f t="shared" si="412"/>
        <v>#DIV/0!</v>
      </c>
      <c r="S1062" s="389"/>
      <c r="T1062" s="12"/>
      <c r="U1062" s="25"/>
      <c r="V1062" s="15"/>
      <c r="W1062" s="490">
        <f t="shared" si="416"/>
        <v>0</v>
      </c>
      <c r="X1062" s="21" t="e">
        <f>W1062*U1062/'Déscriptions des trades'!CK1062*'Déscriptions des trades'!B1062</f>
        <v>#DIV/0!</v>
      </c>
      <c r="Y1062" s="459"/>
      <c r="Z1062" s="389"/>
      <c r="AA1062" s="23">
        <f t="shared" si="413"/>
        <v>0.1</v>
      </c>
      <c r="AB1062" s="17" t="e">
        <f>(AA1062*'Déscriptions des trades'!U1062*'Déscriptions des trades'!B1062/'Déscriptions des trades'!CK1062)*'Déscriptions des trades'!W1062</f>
        <v>#DIV/0!</v>
      </c>
      <c r="AC1062" s="265" t="e">
        <f>AB1062*'Déscriptions des trades'!CK1062</f>
        <v>#DIV/0!</v>
      </c>
      <c r="AD1062" s="266" t="e">
        <f>'Déscriptions des trades'!CK1062-AC1062</f>
        <v>#DIV/0!</v>
      </c>
      <c r="AE1062" s="389"/>
      <c r="AF1062" s="399">
        <v>1058</v>
      </c>
      <c r="AG1062" s="389"/>
      <c r="AH1062" s="20"/>
      <c r="AI1062" s="303"/>
      <c r="AJ1062" s="307"/>
      <c r="AK1062" s="161"/>
      <c r="AL1062" s="305"/>
      <c r="AM1062" s="305"/>
      <c r="AN1062" s="162"/>
      <c r="AO1062" s="439"/>
      <c r="AP1062" s="162"/>
      <c r="AQ1062" s="113"/>
      <c r="AR1062" s="113"/>
      <c r="AS1062" s="384"/>
      <c r="AT1062" s="306"/>
      <c r="AU1062" s="306"/>
      <c r="AV1062" s="160"/>
      <c r="AW1062" s="158"/>
      <c r="AX1062" s="385"/>
      <c r="AY1062" s="453"/>
      <c r="AZ1062" s="165"/>
      <c r="BA1062" s="301"/>
      <c r="BB1062" s="165"/>
      <c r="BC1062" s="301"/>
      <c r="BD1062" s="165"/>
      <c r="BE1062" s="302"/>
      <c r="BF1062" s="302"/>
      <c r="BG1062" s="165"/>
      <c r="BH1062" s="303"/>
      <c r="BI1062" s="165"/>
      <c r="BJ1062" s="304"/>
      <c r="BK1062" s="394"/>
      <c r="BL1062" s="302"/>
      <c r="BM1062" s="302"/>
      <c r="BN1062" s="394"/>
      <c r="BO1062" s="302"/>
      <c r="BP1062" s="13"/>
      <c r="BQ1062" s="302"/>
      <c r="BR1062" s="13"/>
      <c r="BS1062" s="302"/>
      <c r="BT1062" s="13"/>
      <c r="BU1062" s="302"/>
      <c r="BV1062" s="386"/>
      <c r="BW1062" s="303"/>
      <c r="BX1062" s="303"/>
      <c r="BY1062" s="302"/>
      <c r="BZ1062" s="302"/>
      <c r="CA1062" s="387"/>
      <c r="CB1062" s="395"/>
      <c r="CC1062" s="12"/>
      <c r="CD1062" s="304"/>
      <c r="CE1062" s="14"/>
      <c r="CF1062" s="395"/>
      <c r="CG1062" s="397"/>
      <c r="CH1062" s="300">
        <f t="shared" si="417"/>
        <v>0</v>
      </c>
      <c r="CI1062" s="26"/>
      <c r="CJ1062" s="17">
        <f t="shared" si="414"/>
        <v>0</v>
      </c>
      <c r="CK1062" s="18">
        <f t="shared" si="425"/>
        <v>12.89</v>
      </c>
      <c r="CM1062" s="164"/>
      <c r="CN1062" s="302"/>
      <c r="CO1062" s="13">
        <f t="shared" si="418"/>
        <v>0</v>
      </c>
      <c r="CP1062" s="302"/>
      <c r="CQ1062" s="13">
        <f t="shared" si="419"/>
        <v>0</v>
      </c>
      <c r="CR1062" s="302"/>
      <c r="CS1062" s="13">
        <f t="shared" si="420"/>
        <v>0</v>
      </c>
      <c r="CT1062" s="302"/>
      <c r="CU1062" s="13">
        <f t="shared" si="415"/>
        <v>0</v>
      </c>
      <c r="CV1062" s="302"/>
      <c r="CW1062" s="13">
        <f t="shared" si="421"/>
        <v>0</v>
      </c>
      <c r="CX1062" s="13">
        <f t="shared" si="422"/>
        <v>0</v>
      </c>
      <c r="CY1062" s="251">
        <f t="shared" si="423"/>
        <v>0</v>
      </c>
      <c r="CZ1062" s="13" t="s">
        <v>29</v>
      </c>
      <c r="DA1062" s="13">
        <v>50</v>
      </c>
      <c r="DB1062" s="22">
        <f t="shared" si="424"/>
        <v>0</v>
      </c>
      <c r="DD1062" s="24"/>
      <c r="DF1062" s="163"/>
      <c r="DH1062" s="24"/>
      <c r="DI1062" s="447"/>
      <c r="DJ1062" s="163"/>
    </row>
    <row r="1063" spans="1:114" s="7" customFormat="1">
      <c r="A1063" s="277">
        <f t="shared" si="408"/>
        <v>50</v>
      </c>
      <c r="B1063" s="21" t="e">
        <f>'Calculateur de trading'!I1063/C1063/W1063</f>
        <v>#DIV/0!</v>
      </c>
      <c r="C1063" s="278">
        <f t="shared" si="409"/>
        <v>10</v>
      </c>
      <c r="D1063" s="426"/>
      <c r="E1063" s="273">
        <f t="shared" si="410"/>
        <v>100</v>
      </c>
      <c r="F1063" s="271">
        <f t="shared" si="402"/>
        <v>2</v>
      </c>
      <c r="G1063" s="271" t="e">
        <f t="shared" si="403"/>
        <v>#DIV/0!</v>
      </c>
      <c r="H1063" s="272">
        <f t="shared" si="404"/>
        <v>20</v>
      </c>
      <c r="I1063" s="270"/>
      <c r="J1063" s="273">
        <f t="shared" si="411"/>
        <v>200</v>
      </c>
      <c r="K1063" s="271">
        <f t="shared" si="405"/>
        <v>4</v>
      </c>
      <c r="L1063" s="271" t="e">
        <f t="shared" si="406"/>
        <v>#DIV/0!</v>
      </c>
      <c r="M1063" s="272">
        <f t="shared" si="407"/>
        <v>40</v>
      </c>
      <c r="N1063" s="389"/>
      <c r="O1063" s="455" t="e">
        <f>(A1063*B1063*W1063)+(B1063*'Calculateur de trading'!H1063)</f>
        <v>#DIV/0!</v>
      </c>
      <c r="P1063" s="274" t="e">
        <f>O1063/'Déscriptions des trades'!CK1063</f>
        <v>#DIV/0!</v>
      </c>
      <c r="Q1063" s="456" t="e">
        <f>'Déscriptions des trades'!CK1063-O1063</f>
        <v>#DIV/0!</v>
      </c>
      <c r="R1063" s="466" t="e">
        <f t="shared" si="412"/>
        <v>#DIV/0!</v>
      </c>
      <c r="S1063" s="389"/>
      <c r="T1063" s="12"/>
      <c r="U1063" s="25"/>
      <c r="V1063" s="15"/>
      <c r="W1063" s="490">
        <f t="shared" si="416"/>
        <v>0</v>
      </c>
      <c r="X1063" s="21" t="e">
        <f>W1063*U1063/'Déscriptions des trades'!CK1063*'Déscriptions des trades'!B1063</f>
        <v>#DIV/0!</v>
      </c>
      <c r="Y1063" s="459"/>
      <c r="Z1063" s="389"/>
      <c r="AA1063" s="23">
        <f t="shared" si="413"/>
        <v>0.1</v>
      </c>
      <c r="AB1063" s="17" t="e">
        <f>(AA1063*'Déscriptions des trades'!U1063*'Déscriptions des trades'!B1063/'Déscriptions des trades'!CK1063)*'Déscriptions des trades'!W1063</f>
        <v>#DIV/0!</v>
      </c>
      <c r="AC1063" s="265" t="e">
        <f>AB1063*'Déscriptions des trades'!CK1063</f>
        <v>#DIV/0!</v>
      </c>
      <c r="AD1063" s="266" t="e">
        <f>'Déscriptions des trades'!CK1063-AC1063</f>
        <v>#DIV/0!</v>
      </c>
      <c r="AE1063" s="389"/>
      <c r="AF1063" s="399">
        <v>1059</v>
      </c>
      <c r="AG1063" s="389"/>
      <c r="AH1063" s="20"/>
      <c r="AI1063" s="303"/>
      <c r="AJ1063" s="307"/>
      <c r="AK1063" s="161"/>
      <c r="AL1063" s="305"/>
      <c r="AM1063" s="305"/>
      <c r="AN1063" s="162"/>
      <c r="AO1063" s="439"/>
      <c r="AP1063" s="162"/>
      <c r="AQ1063" s="113"/>
      <c r="AR1063" s="113"/>
      <c r="AS1063" s="384"/>
      <c r="AT1063" s="306"/>
      <c r="AU1063" s="306"/>
      <c r="AV1063" s="160"/>
      <c r="AW1063" s="158"/>
      <c r="AX1063" s="385"/>
      <c r="AY1063" s="453"/>
      <c r="AZ1063" s="165"/>
      <c r="BA1063" s="301"/>
      <c r="BB1063" s="165"/>
      <c r="BC1063" s="301"/>
      <c r="BD1063" s="165"/>
      <c r="BE1063" s="302"/>
      <c r="BF1063" s="302"/>
      <c r="BG1063" s="165"/>
      <c r="BH1063" s="303"/>
      <c r="BI1063" s="165"/>
      <c r="BJ1063" s="304"/>
      <c r="BK1063" s="394"/>
      <c r="BL1063" s="302"/>
      <c r="BM1063" s="302"/>
      <c r="BN1063" s="394"/>
      <c r="BO1063" s="302"/>
      <c r="BP1063" s="13"/>
      <c r="BQ1063" s="302"/>
      <c r="BR1063" s="13"/>
      <c r="BS1063" s="302"/>
      <c r="BT1063" s="13"/>
      <c r="BU1063" s="302"/>
      <c r="BV1063" s="386"/>
      <c r="BW1063" s="303"/>
      <c r="BX1063" s="303"/>
      <c r="BY1063" s="302"/>
      <c r="BZ1063" s="302"/>
      <c r="CA1063" s="387"/>
      <c r="CB1063" s="395"/>
      <c r="CC1063" s="12"/>
      <c r="CD1063" s="304"/>
      <c r="CE1063" s="14"/>
      <c r="CF1063" s="395"/>
      <c r="CG1063" s="397"/>
      <c r="CH1063" s="300">
        <f t="shared" si="417"/>
        <v>0</v>
      </c>
      <c r="CI1063" s="26"/>
      <c r="CJ1063" s="17">
        <f t="shared" si="414"/>
        <v>0</v>
      </c>
      <c r="CK1063" s="18">
        <f t="shared" si="425"/>
        <v>12.89</v>
      </c>
      <c r="CM1063" s="164"/>
      <c r="CN1063" s="302"/>
      <c r="CO1063" s="13">
        <f t="shared" si="418"/>
        <v>0</v>
      </c>
      <c r="CP1063" s="302"/>
      <c r="CQ1063" s="13">
        <f t="shared" si="419"/>
        <v>0</v>
      </c>
      <c r="CR1063" s="302"/>
      <c r="CS1063" s="13">
        <f t="shared" si="420"/>
        <v>0</v>
      </c>
      <c r="CT1063" s="302"/>
      <c r="CU1063" s="13">
        <f t="shared" si="415"/>
        <v>0</v>
      </c>
      <c r="CV1063" s="302"/>
      <c r="CW1063" s="13">
        <f t="shared" si="421"/>
        <v>0</v>
      </c>
      <c r="CX1063" s="13">
        <f t="shared" si="422"/>
        <v>0</v>
      </c>
      <c r="CY1063" s="251">
        <f t="shared" si="423"/>
        <v>0</v>
      </c>
      <c r="CZ1063" s="13" t="s">
        <v>29</v>
      </c>
      <c r="DA1063" s="13">
        <v>50</v>
      </c>
      <c r="DB1063" s="22">
        <f t="shared" si="424"/>
        <v>0</v>
      </c>
      <c r="DD1063" s="24"/>
      <c r="DF1063" s="163"/>
      <c r="DH1063" s="24"/>
      <c r="DI1063" s="447"/>
      <c r="DJ1063" s="163"/>
    </row>
    <row r="1064" spans="1:114" s="7" customFormat="1">
      <c r="A1064" s="277">
        <f t="shared" si="408"/>
        <v>50</v>
      </c>
      <c r="B1064" s="21" t="e">
        <f>'Calculateur de trading'!I1064/C1064/W1064</f>
        <v>#DIV/0!</v>
      </c>
      <c r="C1064" s="278">
        <f t="shared" si="409"/>
        <v>10</v>
      </c>
      <c r="D1064" s="278"/>
      <c r="E1064" s="273">
        <f t="shared" si="410"/>
        <v>100</v>
      </c>
      <c r="F1064" s="271">
        <f t="shared" si="402"/>
        <v>2</v>
      </c>
      <c r="G1064" s="271" t="e">
        <f t="shared" si="403"/>
        <v>#DIV/0!</v>
      </c>
      <c r="H1064" s="272">
        <f t="shared" si="404"/>
        <v>20</v>
      </c>
      <c r="I1064" s="270"/>
      <c r="J1064" s="273">
        <f t="shared" si="411"/>
        <v>200</v>
      </c>
      <c r="K1064" s="271">
        <f t="shared" si="405"/>
        <v>4</v>
      </c>
      <c r="L1064" s="271" t="e">
        <f t="shared" si="406"/>
        <v>#DIV/0!</v>
      </c>
      <c r="M1064" s="272">
        <f t="shared" si="407"/>
        <v>40</v>
      </c>
      <c r="N1064" s="389"/>
      <c r="O1064" s="455" t="e">
        <f>(A1064*B1064*W1064)+(B1064*'Calculateur de trading'!H1064)</f>
        <v>#DIV/0!</v>
      </c>
      <c r="P1064" s="274" t="e">
        <f>O1064/'Déscriptions des trades'!CK1064</f>
        <v>#DIV/0!</v>
      </c>
      <c r="Q1064" s="456" t="e">
        <f>'Déscriptions des trades'!CK1064-O1064</f>
        <v>#DIV/0!</v>
      </c>
      <c r="R1064" s="466" t="e">
        <f t="shared" si="412"/>
        <v>#DIV/0!</v>
      </c>
      <c r="S1064" s="389"/>
      <c r="T1064" s="12"/>
      <c r="U1064" s="25"/>
      <c r="V1064" s="15"/>
      <c r="W1064" s="490">
        <f t="shared" si="416"/>
        <v>0</v>
      </c>
      <c r="X1064" s="21" t="e">
        <f>W1064*U1064/'Déscriptions des trades'!CK1064*'Déscriptions des trades'!B1064</f>
        <v>#DIV/0!</v>
      </c>
      <c r="Y1064" s="459"/>
      <c r="Z1064" s="389"/>
      <c r="AA1064" s="23">
        <f t="shared" si="413"/>
        <v>0.1</v>
      </c>
      <c r="AB1064" s="17" t="e">
        <f>(AA1064*'Déscriptions des trades'!U1064*'Déscriptions des trades'!B1064/'Déscriptions des trades'!CK1064)*'Déscriptions des trades'!W1064</f>
        <v>#DIV/0!</v>
      </c>
      <c r="AC1064" s="265" t="e">
        <f>AB1064*'Déscriptions des trades'!CK1064</f>
        <v>#DIV/0!</v>
      </c>
      <c r="AD1064" s="266" t="e">
        <f>'Déscriptions des trades'!CK1064-AC1064</f>
        <v>#DIV/0!</v>
      </c>
      <c r="AE1064" s="389"/>
      <c r="AF1064" s="399">
        <v>1060</v>
      </c>
      <c r="AG1064" s="389"/>
      <c r="AH1064" s="20"/>
      <c r="AI1064" s="303"/>
      <c r="AJ1064" s="307"/>
      <c r="AK1064" s="161"/>
      <c r="AL1064" s="305"/>
      <c r="AM1064" s="305"/>
      <c r="AN1064" s="162"/>
      <c r="AO1064" s="439"/>
      <c r="AP1064" s="162"/>
      <c r="AQ1064" s="113"/>
      <c r="AR1064" s="113"/>
      <c r="AS1064" s="384"/>
      <c r="AT1064" s="306"/>
      <c r="AU1064" s="306"/>
      <c r="AV1064" s="160"/>
      <c r="AW1064" s="158"/>
      <c r="AX1064" s="385"/>
      <c r="AY1064" s="453"/>
      <c r="AZ1064" s="165"/>
      <c r="BA1064" s="301"/>
      <c r="BB1064" s="165"/>
      <c r="BC1064" s="301"/>
      <c r="BD1064" s="165"/>
      <c r="BE1064" s="302"/>
      <c r="BF1064" s="302"/>
      <c r="BG1064" s="165"/>
      <c r="BH1064" s="303"/>
      <c r="BI1064" s="165"/>
      <c r="BJ1064" s="304"/>
      <c r="BK1064" s="394"/>
      <c r="BL1064" s="302"/>
      <c r="BM1064" s="302"/>
      <c r="BN1064" s="394"/>
      <c r="BO1064" s="302"/>
      <c r="BP1064" s="13"/>
      <c r="BQ1064" s="302"/>
      <c r="BR1064" s="13"/>
      <c r="BS1064" s="302"/>
      <c r="BT1064" s="13"/>
      <c r="BU1064" s="302"/>
      <c r="BV1064" s="386"/>
      <c r="BW1064" s="303"/>
      <c r="BX1064" s="303"/>
      <c r="BY1064" s="302"/>
      <c r="BZ1064" s="302"/>
      <c r="CA1064" s="387"/>
      <c r="CB1064" s="395"/>
      <c r="CC1064" s="12"/>
      <c r="CD1064" s="304"/>
      <c r="CE1064" s="14"/>
      <c r="CF1064" s="395"/>
      <c r="CG1064" s="397"/>
      <c r="CH1064" s="300">
        <f t="shared" si="417"/>
        <v>0</v>
      </c>
      <c r="CI1064" s="26"/>
      <c r="CJ1064" s="17">
        <f t="shared" si="414"/>
        <v>0</v>
      </c>
      <c r="CK1064" s="18">
        <f t="shared" si="425"/>
        <v>12.89</v>
      </c>
      <c r="CM1064" s="164"/>
      <c r="CN1064" s="302"/>
      <c r="CO1064" s="13">
        <f t="shared" si="418"/>
        <v>0</v>
      </c>
      <c r="CP1064" s="302"/>
      <c r="CQ1064" s="13">
        <f t="shared" si="419"/>
        <v>0</v>
      </c>
      <c r="CR1064" s="302"/>
      <c r="CS1064" s="13">
        <f t="shared" si="420"/>
        <v>0</v>
      </c>
      <c r="CT1064" s="302"/>
      <c r="CU1064" s="13">
        <f t="shared" si="415"/>
        <v>0</v>
      </c>
      <c r="CV1064" s="302"/>
      <c r="CW1064" s="13">
        <f t="shared" si="421"/>
        <v>0</v>
      </c>
      <c r="CX1064" s="13">
        <f t="shared" si="422"/>
        <v>0</v>
      </c>
      <c r="CY1064" s="251">
        <f t="shared" si="423"/>
        <v>0</v>
      </c>
      <c r="CZ1064" s="13" t="s">
        <v>29</v>
      </c>
      <c r="DA1064" s="13">
        <v>50</v>
      </c>
      <c r="DB1064" s="22">
        <f t="shared" si="424"/>
        <v>0</v>
      </c>
      <c r="DD1064" s="24"/>
      <c r="DF1064" s="163"/>
      <c r="DH1064" s="24"/>
      <c r="DI1064" s="447"/>
      <c r="DJ1064" s="163"/>
    </row>
    <row r="1065" spans="1:114" s="7" customFormat="1">
      <c r="A1065" s="277">
        <f t="shared" si="408"/>
        <v>50</v>
      </c>
      <c r="B1065" s="21" t="e">
        <f>'Calculateur de trading'!I1065/C1065/W1065</f>
        <v>#DIV/0!</v>
      </c>
      <c r="C1065" s="278">
        <f t="shared" si="409"/>
        <v>10</v>
      </c>
      <c r="D1065" s="426"/>
      <c r="E1065" s="273">
        <f t="shared" si="410"/>
        <v>100</v>
      </c>
      <c r="F1065" s="271">
        <f t="shared" si="402"/>
        <v>2</v>
      </c>
      <c r="G1065" s="271" t="e">
        <f t="shared" si="403"/>
        <v>#DIV/0!</v>
      </c>
      <c r="H1065" s="272">
        <f t="shared" si="404"/>
        <v>20</v>
      </c>
      <c r="I1065" s="270"/>
      <c r="J1065" s="273">
        <f t="shared" si="411"/>
        <v>200</v>
      </c>
      <c r="K1065" s="271">
        <f t="shared" si="405"/>
        <v>4</v>
      </c>
      <c r="L1065" s="271" t="e">
        <f t="shared" si="406"/>
        <v>#DIV/0!</v>
      </c>
      <c r="M1065" s="272">
        <f t="shared" si="407"/>
        <v>40</v>
      </c>
      <c r="N1065" s="389"/>
      <c r="O1065" s="455" t="e">
        <f>(A1065*B1065*W1065)+(B1065*'Calculateur de trading'!H1065)</f>
        <v>#DIV/0!</v>
      </c>
      <c r="P1065" s="274" t="e">
        <f>O1065/'Déscriptions des trades'!CK1065</f>
        <v>#DIV/0!</v>
      </c>
      <c r="Q1065" s="456" t="e">
        <f>'Déscriptions des trades'!CK1065-O1065</f>
        <v>#DIV/0!</v>
      </c>
      <c r="R1065" s="466" t="e">
        <f t="shared" si="412"/>
        <v>#DIV/0!</v>
      </c>
      <c r="S1065" s="389"/>
      <c r="T1065" s="12"/>
      <c r="U1065" s="25"/>
      <c r="V1065" s="15"/>
      <c r="W1065" s="490">
        <f t="shared" si="416"/>
        <v>0</v>
      </c>
      <c r="X1065" s="21" t="e">
        <f>W1065*U1065/'Déscriptions des trades'!CK1065*'Déscriptions des trades'!B1065</f>
        <v>#DIV/0!</v>
      </c>
      <c r="Y1065" s="459"/>
      <c r="Z1065" s="389"/>
      <c r="AA1065" s="23">
        <f t="shared" si="413"/>
        <v>0.1</v>
      </c>
      <c r="AB1065" s="17" t="e">
        <f>(AA1065*'Déscriptions des trades'!U1065*'Déscriptions des trades'!B1065/'Déscriptions des trades'!CK1065)*'Déscriptions des trades'!W1065</f>
        <v>#DIV/0!</v>
      </c>
      <c r="AC1065" s="265" t="e">
        <f>AB1065*'Déscriptions des trades'!CK1065</f>
        <v>#DIV/0!</v>
      </c>
      <c r="AD1065" s="266" t="e">
        <f>'Déscriptions des trades'!CK1065-AC1065</f>
        <v>#DIV/0!</v>
      </c>
      <c r="AE1065" s="389"/>
      <c r="AF1065" s="399">
        <v>1061</v>
      </c>
      <c r="AG1065" s="389"/>
      <c r="AH1065" s="20"/>
      <c r="AI1065" s="303"/>
      <c r="AJ1065" s="307"/>
      <c r="AK1065" s="161"/>
      <c r="AL1065" s="305"/>
      <c r="AM1065" s="305"/>
      <c r="AN1065" s="162"/>
      <c r="AO1065" s="439"/>
      <c r="AP1065" s="162"/>
      <c r="AQ1065" s="113"/>
      <c r="AR1065" s="113"/>
      <c r="AS1065" s="384"/>
      <c r="AT1065" s="306"/>
      <c r="AU1065" s="306"/>
      <c r="AV1065" s="160"/>
      <c r="AW1065" s="158"/>
      <c r="AX1065" s="385"/>
      <c r="AY1065" s="453"/>
      <c r="AZ1065" s="165"/>
      <c r="BA1065" s="301"/>
      <c r="BB1065" s="165"/>
      <c r="BC1065" s="301"/>
      <c r="BD1065" s="165"/>
      <c r="BE1065" s="302"/>
      <c r="BF1065" s="302"/>
      <c r="BG1065" s="165"/>
      <c r="BH1065" s="303"/>
      <c r="BI1065" s="165"/>
      <c r="BJ1065" s="304"/>
      <c r="BK1065" s="394"/>
      <c r="BL1065" s="302"/>
      <c r="BM1065" s="302"/>
      <c r="BN1065" s="394"/>
      <c r="BO1065" s="302"/>
      <c r="BP1065" s="13"/>
      <c r="BQ1065" s="302"/>
      <c r="BR1065" s="13"/>
      <c r="BS1065" s="302"/>
      <c r="BT1065" s="13"/>
      <c r="BU1065" s="302"/>
      <c r="BV1065" s="386"/>
      <c r="BW1065" s="303"/>
      <c r="BX1065" s="303"/>
      <c r="BY1065" s="302"/>
      <c r="BZ1065" s="302"/>
      <c r="CA1065" s="387"/>
      <c r="CB1065" s="395"/>
      <c r="CC1065" s="12"/>
      <c r="CD1065" s="304"/>
      <c r="CE1065" s="14"/>
      <c r="CF1065" s="395"/>
      <c r="CG1065" s="397"/>
      <c r="CH1065" s="300">
        <f t="shared" si="417"/>
        <v>0</v>
      </c>
      <c r="CI1065" s="26"/>
      <c r="CJ1065" s="17">
        <f t="shared" si="414"/>
        <v>0</v>
      </c>
      <c r="CK1065" s="18">
        <f t="shared" si="425"/>
        <v>12.89</v>
      </c>
      <c r="CM1065" s="164"/>
      <c r="CN1065" s="302"/>
      <c r="CO1065" s="13">
        <f t="shared" si="418"/>
        <v>0</v>
      </c>
      <c r="CP1065" s="302"/>
      <c r="CQ1065" s="13">
        <f t="shared" si="419"/>
        <v>0</v>
      </c>
      <c r="CR1065" s="302"/>
      <c r="CS1065" s="13">
        <f t="shared" si="420"/>
        <v>0</v>
      </c>
      <c r="CT1065" s="302"/>
      <c r="CU1065" s="13">
        <f t="shared" si="415"/>
        <v>0</v>
      </c>
      <c r="CV1065" s="302"/>
      <c r="CW1065" s="13">
        <f t="shared" si="421"/>
        <v>0</v>
      </c>
      <c r="CX1065" s="13">
        <f t="shared" si="422"/>
        <v>0</v>
      </c>
      <c r="CY1065" s="251">
        <f t="shared" si="423"/>
        <v>0</v>
      </c>
      <c r="CZ1065" s="13" t="s">
        <v>29</v>
      </c>
      <c r="DA1065" s="13">
        <v>50</v>
      </c>
      <c r="DB1065" s="22">
        <f t="shared" si="424"/>
        <v>0</v>
      </c>
      <c r="DD1065" s="24"/>
      <c r="DF1065" s="163"/>
      <c r="DH1065" s="24"/>
      <c r="DI1065" s="447"/>
      <c r="DJ1065" s="163"/>
    </row>
    <row r="1066" spans="1:114" s="7" customFormat="1">
      <c r="A1066" s="277">
        <f t="shared" si="408"/>
        <v>50</v>
      </c>
      <c r="B1066" s="21" t="e">
        <f>'Calculateur de trading'!I1066/C1066/W1066</f>
        <v>#DIV/0!</v>
      </c>
      <c r="C1066" s="278">
        <f t="shared" si="409"/>
        <v>10</v>
      </c>
      <c r="D1066" s="278"/>
      <c r="E1066" s="273">
        <f t="shared" si="410"/>
        <v>100</v>
      </c>
      <c r="F1066" s="271">
        <f t="shared" si="402"/>
        <v>2</v>
      </c>
      <c r="G1066" s="271" t="e">
        <f t="shared" si="403"/>
        <v>#DIV/0!</v>
      </c>
      <c r="H1066" s="272">
        <f t="shared" si="404"/>
        <v>20</v>
      </c>
      <c r="I1066" s="270"/>
      <c r="J1066" s="273">
        <f t="shared" si="411"/>
        <v>200</v>
      </c>
      <c r="K1066" s="271">
        <f t="shared" si="405"/>
        <v>4</v>
      </c>
      <c r="L1066" s="271" t="e">
        <f t="shared" si="406"/>
        <v>#DIV/0!</v>
      </c>
      <c r="M1066" s="272">
        <f t="shared" si="407"/>
        <v>40</v>
      </c>
      <c r="N1066" s="389"/>
      <c r="O1066" s="455" t="e">
        <f>(A1066*B1066*W1066)+(B1066*'Calculateur de trading'!H1066)</f>
        <v>#DIV/0!</v>
      </c>
      <c r="P1066" s="274" t="e">
        <f>O1066/'Déscriptions des trades'!CK1066</f>
        <v>#DIV/0!</v>
      </c>
      <c r="Q1066" s="456" t="e">
        <f>'Déscriptions des trades'!CK1066-O1066</f>
        <v>#DIV/0!</v>
      </c>
      <c r="R1066" s="466" t="e">
        <f t="shared" si="412"/>
        <v>#DIV/0!</v>
      </c>
      <c r="S1066" s="389"/>
      <c r="T1066" s="12"/>
      <c r="U1066" s="25"/>
      <c r="V1066" s="15"/>
      <c r="W1066" s="490">
        <f t="shared" si="416"/>
        <v>0</v>
      </c>
      <c r="X1066" s="21" t="e">
        <f>W1066*U1066/'Déscriptions des trades'!CK1066*'Déscriptions des trades'!B1066</f>
        <v>#DIV/0!</v>
      </c>
      <c r="Y1066" s="459"/>
      <c r="Z1066" s="389"/>
      <c r="AA1066" s="23">
        <f t="shared" si="413"/>
        <v>0.1</v>
      </c>
      <c r="AB1066" s="17" t="e">
        <f>(AA1066*'Déscriptions des trades'!U1066*'Déscriptions des trades'!B1066/'Déscriptions des trades'!CK1066)*'Déscriptions des trades'!W1066</f>
        <v>#DIV/0!</v>
      </c>
      <c r="AC1066" s="265" t="e">
        <f>AB1066*'Déscriptions des trades'!CK1066</f>
        <v>#DIV/0!</v>
      </c>
      <c r="AD1066" s="266" t="e">
        <f>'Déscriptions des trades'!CK1066-AC1066</f>
        <v>#DIV/0!</v>
      </c>
      <c r="AE1066" s="389"/>
      <c r="AF1066" s="399">
        <v>1062</v>
      </c>
      <c r="AG1066" s="389"/>
      <c r="AH1066" s="20"/>
      <c r="AI1066" s="303"/>
      <c r="AJ1066" s="307"/>
      <c r="AK1066" s="161"/>
      <c r="AL1066" s="305"/>
      <c r="AM1066" s="305"/>
      <c r="AN1066" s="162"/>
      <c r="AO1066" s="439"/>
      <c r="AP1066" s="162"/>
      <c r="AQ1066" s="113"/>
      <c r="AR1066" s="113"/>
      <c r="AS1066" s="384"/>
      <c r="AT1066" s="306"/>
      <c r="AU1066" s="306"/>
      <c r="AV1066" s="160"/>
      <c r="AW1066" s="158"/>
      <c r="AX1066" s="385"/>
      <c r="AY1066" s="453"/>
      <c r="AZ1066" s="165"/>
      <c r="BA1066" s="301"/>
      <c r="BB1066" s="165"/>
      <c r="BC1066" s="301"/>
      <c r="BD1066" s="165"/>
      <c r="BE1066" s="302"/>
      <c r="BF1066" s="302"/>
      <c r="BG1066" s="165"/>
      <c r="BH1066" s="303"/>
      <c r="BI1066" s="165"/>
      <c r="BJ1066" s="304"/>
      <c r="BK1066" s="394"/>
      <c r="BL1066" s="302"/>
      <c r="BM1066" s="302"/>
      <c r="BN1066" s="394"/>
      <c r="BO1066" s="302"/>
      <c r="BP1066" s="13"/>
      <c r="BQ1066" s="302"/>
      <c r="BR1066" s="13"/>
      <c r="BS1066" s="302"/>
      <c r="BT1066" s="13"/>
      <c r="BU1066" s="302"/>
      <c r="BV1066" s="386"/>
      <c r="BW1066" s="303"/>
      <c r="BX1066" s="303"/>
      <c r="BY1066" s="302"/>
      <c r="BZ1066" s="302"/>
      <c r="CA1066" s="387"/>
      <c r="CB1066" s="395"/>
      <c r="CC1066" s="12"/>
      <c r="CD1066" s="304"/>
      <c r="CE1066" s="14"/>
      <c r="CF1066" s="395"/>
      <c r="CG1066" s="397"/>
      <c r="CH1066" s="300">
        <f t="shared" si="417"/>
        <v>0</v>
      </c>
      <c r="CI1066" s="26"/>
      <c r="CJ1066" s="17">
        <f t="shared" si="414"/>
        <v>0</v>
      </c>
      <c r="CK1066" s="18">
        <f t="shared" si="425"/>
        <v>12.89</v>
      </c>
      <c r="CM1066" s="164"/>
      <c r="CN1066" s="302"/>
      <c r="CO1066" s="13">
        <f t="shared" si="418"/>
        <v>0</v>
      </c>
      <c r="CP1066" s="302"/>
      <c r="CQ1066" s="13">
        <f t="shared" si="419"/>
        <v>0</v>
      </c>
      <c r="CR1066" s="302"/>
      <c r="CS1066" s="13">
        <f t="shared" si="420"/>
        <v>0</v>
      </c>
      <c r="CT1066" s="302"/>
      <c r="CU1066" s="13">
        <f t="shared" si="415"/>
        <v>0</v>
      </c>
      <c r="CV1066" s="302"/>
      <c r="CW1066" s="13">
        <f t="shared" si="421"/>
        <v>0</v>
      </c>
      <c r="CX1066" s="13">
        <f t="shared" si="422"/>
        <v>0</v>
      </c>
      <c r="CY1066" s="251">
        <f t="shared" si="423"/>
        <v>0</v>
      </c>
      <c r="CZ1066" s="13" t="s">
        <v>29</v>
      </c>
      <c r="DA1066" s="13">
        <v>50</v>
      </c>
      <c r="DB1066" s="22">
        <f t="shared" si="424"/>
        <v>0</v>
      </c>
      <c r="DD1066" s="24"/>
      <c r="DF1066" s="163"/>
      <c r="DH1066" s="24"/>
      <c r="DI1066" s="447"/>
      <c r="DJ1066" s="163"/>
    </row>
    <row r="1067" spans="1:114" s="7" customFormat="1">
      <c r="A1067" s="277">
        <f t="shared" si="408"/>
        <v>50</v>
      </c>
      <c r="B1067" s="21" t="e">
        <f>'Calculateur de trading'!I1067/C1067/W1067</f>
        <v>#DIV/0!</v>
      </c>
      <c r="C1067" s="278">
        <f t="shared" si="409"/>
        <v>10</v>
      </c>
      <c r="D1067" s="426"/>
      <c r="E1067" s="273">
        <f t="shared" si="410"/>
        <v>100</v>
      </c>
      <c r="F1067" s="271">
        <f t="shared" si="402"/>
        <v>2</v>
      </c>
      <c r="G1067" s="271" t="e">
        <f t="shared" si="403"/>
        <v>#DIV/0!</v>
      </c>
      <c r="H1067" s="272">
        <f t="shared" si="404"/>
        <v>20</v>
      </c>
      <c r="I1067" s="270"/>
      <c r="J1067" s="273">
        <f t="shared" si="411"/>
        <v>200</v>
      </c>
      <c r="K1067" s="271">
        <f t="shared" si="405"/>
        <v>4</v>
      </c>
      <c r="L1067" s="271" t="e">
        <f t="shared" si="406"/>
        <v>#DIV/0!</v>
      </c>
      <c r="M1067" s="272">
        <f t="shared" si="407"/>
        <v>40</v>
      </c>
      <c r="N1067" s="389"/>
      <c r="O1067" s="455" t="e">
        <f>(A1067*B1067*W1067)+(B1067*'Calculateur de trading'!H1067)</f>
        <v>#DIV/0!</v>
      </c>
      <c r="P1067" s="274" t="e">
        <f>O1067/'Déscriptions des trades'!CK1067</f>
        <v>#DIV/0!</v>
      </c>
      <c r="Q1067" s="456" t="e">
        <f>'Déscriptions des trades'!CK1067-O1067</f>
        <v>#DIV/0!</v>
      </c>
      <c r="R1067" s="466" t="e">
        <f t="shared" si="412"/>
        <v>#DIV/0!</v>
      </c>
      <c r="S1067" s="389"/>
      <c r="T1067" s="12"/>
      <c r="U1067" s="25"/>
      <c r="V1067" s="15"/>
      <c r="W1067" s="490">
        <f t="shared" si="416"/>
        <v>0</v>
      </c>
      <c r="X1067" s="21" t="e">
        <f>W1067*U1067/'Déscriptions des trades'!CK1067*'Déscriptions des trades'!B1067</f>
        <v>#DIV/0!</v>
      </c>
      <c r="Y1067" s="459"/>
      <c r="Z1067" s="389"/>
      <c r="AA1067" s="23">
        <f t="shared" si="413"/>
        <v>0.1</v>
      </c>
      <c r="AB1067" s="17" t="e">
        <f>(AA1067*'Déscriptions des trades'!U1067*'Déscriptions des trades'!B1067/'Déscriptions des trades'!CK1067)*'Déscriptions des trades'!W1067</f>
        <v>#DIV/0!</v>
      </c>
      <c r="AC1067" s="265" t="e">
        <f>AB1067*'Déscriptions des trades'!CK1067</f>
        <v>#DIV/0!</v>
      </c>
      <c r="AD1067" s="266" t="e">
        <f>'Déscriptions des trades'!CK1067-AC1067</f>
        <v>#DIV/0!</v>
      </c>
      <c r="AE1067" s="389"/>
      <c r="AF1067" s="399">
        <v>1063</v>
      </c>
      <c r="AG1067" s="389"/>
      <c r="AH1067" s="20"/>
      <c r="AI1067" s="303"/>
      <c r="AJ1067" s="307"/>
      <c r="AK1067" s="161"/>
      <c r="AL1067" s="305"/>
      <c r="AM1067" s="305"/>
      <c r="AN1067" s="162"/>
      <c r="AO1067" s="439"/>
      <c r="AP1067" s="162"/>
      <c r="AQ1067" s="113"/>
      <c r="AR1067" s="113"/>
      <c r="AS1067" s="384"/>
      <c r="AT1067" s="306"/>
      <c r="AU1067" s="306"/>
      <c r="AV1067" s="160"/>
      <c r="AW1067" s="158"/>
      <c r="AX1067" s="385"/>
      <c r="AY1067" s="453"/>
      <c r="AZ1067" s="165"/>
      <c r="BA1067" s="301"/>
      <c r="BB1067" s="165"/>
      <c r="BC1067" s="301"/>
      <c r="BD1067" s="165"/>
      <c r="BE1067" s="302"/>
      <c r="BF1067" s="302"/>
      <c r="BG1067" s="165"/>
      <c r="BH1067" s="303"/>
      <c r="BI1067" s="165"/>
      <c r="BJ1067" s="304"/>
      <c r="BK1067" s="394"/>
      <c r="BL1067" s="302"/>
      <c r="BM1067" s="302"/>
      <c r="BN1067" s="394"/>
      <c r="BO1067" s="302"/>
      <c r="BP1067" s="13"/>
      <c r="BQ1067" s="302"/>
      <c r="BR1067" s="13"/>
      <c r="BS1067" s="302"/>
      <c r="BT1067" s="13"/>
      <c r="BU1067" s="302"/>
      <c r="BV1067" s="386"/>
      <c r="BW1067" s="303"/>
      <c r="BX1067" s="303"/>
      <c r="BY1067" s="302"/>
      <c r="BZ1067" s="302"/>
      <c r="CA1067" s="387"/>
      <c r="CB1067" s="395"/>
      <c r="CC1067" s="12"/>
      <c r="CD1067" s="304"/>
      <c r="CE1067" s="14"/>
      <c r="CF1067" s="395"/>
      <c r="CG1067" s="397"/>
      <c r="CH1067" s="300">
        <f t="shared" si="417"/>
        <v>0</v>
      </c>
      <c r="CI1067" s="26"/>
      <c r="CJ1067" s="17">
        <f t="shared" si="414"/>
        <v>0</v>
      </c>
      <c r="CK1067" s="18">
        <f t="shared" si="425"/>
        <v>12.89</v>
      </c>
      <c r="CM1067" s="164"/>
      <c r="CN1067" s="302"/>
      <c r="CO1067" s="13">
        <f t="shared" si="418"/>
        <v>0</v>
      </c>
      <c r="CP1067" s="302"/>
      <c r="CQ1067" s="13">
        <f t="shared" si="419"/>
        <v>0</v>
      </c>
      <c r="CR1067" s="302"/>
      <c r="CS1067" s="13">
        <f t="shared" si="420"/>
        <v>0</v>
      </c>
      <c r="CT1067" s="302"/>
      <c r="CU1067" s="13">
        <f t="shared" si="415"/>
        <v>0</v>
      </c>
      <c r="CV1067" s="302"/>
      <c r="CW1067" s="13">
        <f t="shared" si="421"/>
        <v>0</v>
      </c>
      <c r="CX1067" s="13">
        <f t="shared" si="422"/>
        <v>0</v>
      </c>
      <c r="CY1067" s="251">
        <f t="shared" si="423"/>
        <v>0</v>
      </c>
      <c r="CZ1067" s="13" t="s">
        <v>29</v>
      </c>
      <c r="DA1067" s="13">
        <v>50</v>
      </c>
      <c r="DB1067" s="22">
        <f t="shared" si="424"/>
        <v>0</v>
      </c>
      <c r="DD1067" s="24"/>
      <c r="DF1067" s="163"/>
      <c r="DH1067" s="24"/>
      <c r="DI1067" s="447"/>
      <c r="DJ1067" s="163"/>
    </row>
    <row r="1068" spans="1:114" s="7" customFormat="1">
      <c r="A1068" s="277">
        <f t="shared" si="408"/>
        <v>50</v>
      </c>
      <c r="B1068" s="21" t="e">
        <f>'Calculateur de trading'!I1068/C1068/W1068</f>
        <v>#DIV/0!</v>
      </c>
      <c r="C1068" s="278">
        <f t="shared" si="409"/>
        <v>10</v>
      </c>
      <c r="D1068" s="278"/>
      <c r="E1068" s="273">
        <f t="shared" si="410"/>
        <v>100</v>
      </c>
      <c r="F1068" s="271">
        <f t="shared" si="402"/>
        <v>2</v>
      </c>
      <c r="G1068" s="271" t="e">
        <f t="shared" si="403"/>
        <v>#DIV/0!</v>
      </c>
      <c r="H1068" s="272">
        <f t="shared" si="404"/>
        <v>20</v>
      </c>
      <c r="I1068" s="270"/>
      <c r="J1068" s="273">
        <f t="shared" si="411"/>
        <v>200</v>
      </c>
      <c r="K1068" s="271">
        <f t="shared" si="405"/>
        <v>4</v>
      </c>
      <c r="L1068" s="271" t="e">
        <f t="shared" si="406"/>
        <v>#DIV/0!</v>
      </c>
      <c r="M1068" s="272">
        <f t="shared" si="407"/>
        <v>40</v>
      </c>
      <c r="N1068" s="389"/>
      <c r="O1068" s="455" t="e">
        <f>(A1068*B1068*W1068)+(B1068*'Calculateur de trading'!H1068)</f>
        <v>#DIV/0!</v>
      </c>
      <c r="P1068" s="274" t="e">
        <f>O1068/'Déscriptions des trades'!CK1068</f>
        <v>#DIV/0!</v>
      </c>
      <c r="Q1068" s="456" t="e">
        <f>'Déscriptions des trades'!CK1068-O1068</f>
        <v>#DIV/0!</v>
      </c>
      <c r="R1068" s="466" t="e">
        <f t="shared" si="412"/>
        <v>#DIV/0!</v>
      </c>
      <c r="S1068" s="389"/>
      <c r="T1068" s="12"/>
      <c r="U1068" s="25"/>
      <c r="V1068" s="15"/>
      <c r="W1068" s="490">
        <f t="shared" si="416"/>
        <v>0</v>
      </c>
      <c r="X1068" s="21" t="e">
        <f>W1068*U1068/'Déscriptions des trades'!CK1068*'Déscriptions des trades'!B1068</f>
        <v>#DIV/0!</v>
      </c>
      <c r="Y1068" s="459"/>
      <c r="Z1068" s="389"/>
      <c r="AA1068" s="23">
        <f t="shared" si="413"/>
        <v>0.1</v>
      </c>
      <c r="AB1068" s="17" t="e">
        <f>(AA1068*'Déscriptions des trades'!U1068*'Déscriptions des trades'!B1068/'Déscriptions des trades'!CK1068)*'Déscriptions des trades'!W1068</f>
        <v>#DIV/0!</v>
      </c>
      <c r="AC1068" s="265" t="e">
        <f>AB1068*'Déscriptions des trades'!CK1068</f>
        <v>#DIV/0!</v>
      </c>
      <c r="AD1068" s="266" t="e">
        <f>'Déscriptions des trades'!CK1068-AC1068</f>
        <v>#DIV/0!</v>
      </c>
      <c r="AE1068" s="389"/>
      <c r="AF1068" s="399">
        <v>1064</v>
      </c>
      <c r="AG1068" s="389"/>
      <c r="AH1068" s="20"/>
      <c r="AI1068" s="303"/>
      <c r="AJ1068" s="307"/>
      <c r="AK1068" s="161"/>
      <c r="AL1068" s="305"/>
      <c r="AM1068" s="305"/>
      <c r="AN1068" s="162"/>
      <c r="AO1068" s="439"/>
      <c r="AP1068" s="162"/>
      <c r="AQ1068" s="113"/>
      <c r="AR1068" s="113"/>
      <c r="AS1068" s="384"/>
      <c r="AT1068" s="306"/>
      <c r="AU1068" s="306"/>
      <c r="AV1068" s="160"/>
      <c r="AW1068" s="158"/>
      <c r="AX1068" s="385"/>
      <c r="AY1068" s="453"/>
      <c r="AZ1068" s="165"/>
      <c r="BA1068" s="301"/>
      <c r="BB1068" s="165"/>
      <c r="BC1068" s="301"/>
      <c r="BD1068" s="165"/>
      <c r="BE1068" s="302"/>
      <c r="BF1068" s="302"/>
      <c r="BG1068" s="165"/>
      <c r="BH1068" s="303"/>
      <c r="BI1068" s="165"/>
      <c r="BJ1068" s="304"/>
      <c r="BK1068" s="394"/>
      <c r="BL1068" s="302"/>
      <c r="BM1068" s="302"/>
      <c r="BN1068" s="394"/>
      <c r="BO1068" s="302"/>
      <c r="BP1068" s="13"/>
      <c r="BQ1068" s="302"/>
      <c r="BR1068" s="13"/>
      <c r="BS1068" s="302"/>
      <c r="BT1068" s="13"/>
      <c r="BU1068" s="302"/>
      <c r="BV1068" s="386"/>
      <c r="BW1068" s="303"/>
      <c r="BX1068" s="303"/>
      <c r="BY1068" s="302"/>
      <c r="BZ1068" s="302"/>
      <c r="CA1068" s="387"/>
      <c r="CB1068" s="395"/>
      <c r="CC1068" s="12"/>
      <c r="CD1068" s="304"/>
      <c r="CE1068" s="14"/>
      <c r="CF1068" s="395"/>
      <c r="CG1068" s="397"/>
      <c r="CH1068" s="300">
        <f t="shared" si="417"/>
        <v>0</v>
      </c>
      <c r="CI1068" s="26"/>
      <c r="CJ1068" s="17">
        <f t="shared" si="414"/>
        <v>0</v>
      </c>
      <c r="CK1068" s="18">
        <f t="shared" si="425"/>
        <v>12.89</v>
      </c>
      <c r="CM1068" s="164"/>
      <c r="CN1068" s="302"/>
      <c r="CO1068" s="13">
        <f t="shared" si="418"/>
        <v>0</v>
      </c>
      <c r="CP1068" s="302"/>
      <c r="CQ1068" s="13">
        <f t="shared" si="419"/>
        <v>0</v>
      </c>
      <c r="CR1068" s="302"/>
      <c r="CS1068" s="13">
        <f t="shared" si="420"/>
        <v>0</v>
      </c>
      <c r="CT1068" s="302"/>
      <c r="CU1068" s="13">
        <f t="shared" si="415"/>
        <v>0</v>
      </c>
      <c r="CV1068" s="302"/>
      <c r="CW1068" s="13">
        <f t="shared" si="421"/>
        <v>0</v>
      </c>
      <c r="CX1068" s="13">
        <f t="shared" si="422"/>
        <v>0</v>
      </c>
      <c r="CY1068" s="251">
        <f t="shared" si="423"/>
        <v>0</v>
      </c>
      <c r="CZ1068" s="13" t="s">
        <v>29</v>
      </c>
      <c r="DA1068" s="13">
        <v>50</v>
      </c>
      <c r="DB1068" s="22">
        <f t="shared" si="424"/>
        <v>0</v>
      </c>
      <c r="DD1068" s="24"/>
      <c r="DF1068" s="163"/>
      <c r="DH1068" s="24"/>
      <c r="DI1068" s="447"/>
      <c r="DJ1068" s="163"/>
    </row>
    <row r="1069" spans="1:114" s="7" customFormat="1">
      <c r="A1069" s="277">
        <f t="shared" si="408"/>
        <v>50</v>
      </c>
      <c r="B1069" s="21" t="e">
        <f>'Calculateur de trading'!I1069/C1069/W1069</f>
        <v>#DIV/0!</v>
      </c>
      <c r="C1069" s="278">
        <f t="shared" si="409"/>
        <v>10</v>
      </c>
      <c r="D1069" s="426"/>
      <c r="E1069" s="273">
        <f t="shared" si="410"/>
        <v>100</v>
      </c>
      <c r="F1069" s="271">
        <f t="shared" si="402"/>
        <v>2</v>
      </c>
      <c r="G1069" s="271" t="e">
        <f t="shared" si="403"/>
        <v>#DIV/0!</v>
      </c>
      <c r="H1069" s="272">
        <f t="shared" si="404"/>
        <v>20</v>
      </c>
      <c r="I1069" s="270"/>
      <c r="J1069" s="273">
        <f t="shared" si="411"/>
        <v>200</v>
      </c>
      <c r="K1069" s="271">
        <f t="shared" si="405"/>
        <v>4</v>
      </c>
      <c r="L1069" s="271" t="e">
        <f t="shared" si="406"/>
        <v>#DIV/0!</v>
      </c>
      <c r="M1069" s="272">
        <f t="shared" si="407"/>
        <v>40</v>
      </c>
      <c r="N1069" s="389"/>
      <c r="O1069" s="455" t="e">
        <f>(A1069*B1069*W1069)+(B1069*'Calculateur de trading'!H1069)</f>
        <v>#DIV/0!</v>
      </c>
      <c r="P1069" s="274" t="e">
        <f>O1069/'Déscriptions des trades'!CK1069</f>
        <v>#DIV/0!</v>
      </c>
      <c r="Q1069" s="456" t="e">
        <f>'Déscriptions des trades'!CK1069-O1069</f>
        <v>#DIV/0!</v>
      </c>
      <c r="R1069" s="466" t="e">
        <f t="shared" si="412"/>
        <v>#DIV/0!</v>
      </c>
      <c r="S1069" s="389"/>
      <c r="T1069" s="12"/>
      <c r="U1069" s="25"/>
      <c r="V1069" s="15"/>
      <c r="W1069" s="490">
        <f t="shared" si="416"/>
        <v>0</v>
      </c>
      <c r="X1069" s="21" t="e">
        <f>W1069*U1069/'Déscriptions des trades'!CK1069*'Déscriptions des trades'!B1069</f>
        <v>#DIV/0!</v>
      </c>
      <c r="Y1069" s="459"/>
      <c r="Z1069" s="389"/>
      <c r="AA1069" s="23">
        <f t="shared" si="413"/>
        <v>0.1</v>
      </c>
      <c r="AB1069" s="17" t="e">
        <f>(AA1069*'Déscriptions des trades'!U1069*'Déscriptions des trades'!B1069/'Déscriptions des trades'!CK1069)*'Déscriptions des trades'!W1069</f>
        <v>#DIV/0!</v>
      </c>
      <c r="AC1069" s="265" t="e">
        <f>AB1069*'Déscriptions des trades'!CK1069</f>
        <v>#DIV/0!</v>
      </c>
      <c r="AD1069" s="266" t="e">
        <f>'Déscriptions des trades'!CK1069-AC1069</f>
        <v>#DIV/0!</v>
      </c>
      <c r="AE1069" s="389"/>
      <c r="AF1069" s="399">
        <v>1065</v>
      </c>
      <c r="AG1069" s="389"/>
      <c r="AH1069" s="20"/>
      <c r="AI1069" s="303"/>
      <c r="AJ1069" s="307"/>
      <c r="AK1069" s="161"/>
      <c r="AL1069" s="305"/>
      <c r="AM1069" s="305"/>
      <c r="AN1069" s="162"/>
      <c r="AO1069" s="439"/>
      <c r="AP1069" s="162"/>
      <c r="AQ1069" s="113"/>
      <c r="AR1069" s="113"/>
      <c r="AS1069" s="384"/>
      <c r="AT1069" s="306"/>
      <c r="AU1069" s="306"/>
      <c r="AV1069" s="160"/>
      <c r="AW1069" s="158"/>
      <c r="AX1069" s="385"/>
      <c r="AY1069" s="453"/>
      <c r="AZ1069" s="165"/>
      <c r="BA1069" s="301"/>
      <c r="BB1069" s="165"/>
      <c r="BC1069" s="301"/>
      <c r="BD1069" s="165"/>
      <c r="BE1069" s="302"/>
      <c r="BF1069" s="302"/>
      <c r="BG1069" s="165"/>
      <c r="BH1069" s="303"/>
      <c r="BI1069" s="165"/>
      <c r="BJ1069" s="304"/>
      <c r="BK1069" s="394"/>
      <c r="BL1069" s="302"/>
      <c r="BM1069" s="302"/>
      <c r="BN1069" s="394"/>
      <c r="BO1069" s="302"/>
      <c r="BP1069" s="13"/>
      <c r="BQ1069" s="302"/>
      <c r="BR1069" s="13"/>
      <c r="BS1069" s="302"/>
      <c r="BT1069" s="13"/>
      <c r="BU1069" s="302"/>
      <c r="BV1069" s="386"/>
      <c r="BW1069" s="303"/>
      <c r="BX1069" s="303"/>
      <c r="BY1069" s="302"/>
      <c r="BZ1069" s="302"/>
      <c r="CA1069" s="387"/>
      <c r="CB1069" s="395"/>
      <c r="CC1069" s="12"/>
      <c r="CD1069" s="304"/>
      <c r="CE1069" s="14"/>
      <c r="CF1069" s="395"/>
      <c r="CG1069" s="397"/>
      <c r="CH1069" s="300">
        <f t="shared" si="417"/>
        <v>0</v>
      </c>
      <c r="CI1069" s="26"/>
      <c r="CJ1069" s="17">
        <f t="shared" si="414"/>
        <v>0</v>
      </c>
      <c r="CK1069" s="18">
        <f t="shared" si="425"/>
        <v>12.89</v>
      </c>
      <c r="CM1069" s="164"/>
      <c r="CN1069" s="302"/>
      <c r="CO1069" s="13">
        <f t="shared" si="418"/>
        <v>0</v>
      </c>
      <c r="CP1069" s="302"/>
      <c r="CQ1069" s="13">
        <f t="shared" si="419"/>
        <v>0</v>
      </c>
      <c r="CR1069" s="302"/>
      <c r="CS1069" s="13">
        <f t="shared" si="420"/>
        <v>0</v>
      </c>
      <c r="CT1069" s="302"/>
      <c r="CU1069" s="13">
        <f t="shared" si="415"/>
        <v>0</v>
      </c>
      <c r="CV1069" s="302"/>
      <c r="CW1069" s="13">
        <f t="shared" si="421"/>
        <v>0</v>
      </c>
      <c r="CX1069" s="13">
        <f t="shared" si="422"/>
        <v>0</v>
      </c>
      <c r="CY1069" s="251">
        <f t="shared" si="423"/>
        <v>0</v>
      </c>
      <c r="CZ1069" s="13" t="s">
        <v>29</v>
      </c>
      <c r="DA1069" s="13">
        <v>50</v>
      </c>
      <c r="DB1069" s="22">
        <f t="shared" si="424"/>
        <v>0</v>
      </c>
      <c r="DD1069" s="24"/>
      <c r="DF1069" s="163"/>
      <c r="DH1069" s="24"/>
      <c r="DI1069" s="447"/>
      <c r="DJ1069" s="163"/>
    </row>
    <row r="1070" spans="1:114" s="7" customFormat="1">
      <c r="A1070" s="277">
        <f t="shared" si="408"/>
        <v>50</v>
      </c>
      <c r="B1070" s="21" t="e">
        <f>'Calculateur de trading'!I1070/C1070/W1070</f>
        <v>#DIV/0!</v>
      </c>
      <c r="C1070" s="278">
        <f t="shared" si="409"/>
        <v>10</v>
      </c>
      <c r="D1070" s="426"/>
      <c r="E1070" s="273">
        <f t="shared" si="410"/>
        <v>100</v>
      </c>
      <c r="F1070" s="271">
        <f t="shared" si="402"/>
        <v>2</v>
      </c>
      <c r="G1070" s="271" t="e">
        <f t="shared" si="403"/>
        <v>#DIV/0!</v>
      </c>
      <c r="H1070" s="272">
        <f t="shared" si="404"/>
        <v>20</v>
      </c>
      <c r="I1070" s="270"/>
      <c r="J1070" s="273">
        <f t="shared" si="411"/>
        <v>200</v>
      </c>
      <c r="K1070" s="271">
        <f t="shared" si="405"/>
        <v>4</v>
      </c>
      <c r="L1070" s="271" t="e">
        <f t="shared" si="406"/>
        <v>#DIV/0!</v>
      </c>
      <c r="M1070" s="272">
        <f t="shared" si="407"/>
        <v>40</v>
      </c>
      <c r="N1070" s="389"/>
      <c r="O1070" s="455" t="e">
        <f>(A1070*B1070*W1070)+(B1070*'Calculateur de trading'!H1070)</f>
        <v>#DIV/0!</v>
      </c>
      <c r="P1070" s="274" t="e">
        <f>O1070/'Déscriptions des trades'!CK1070</f>
        <v>#DIV/0!</v>
      </c>
      <c r="Q1070" s="456" t="e">
        <f>'Déscriptions des trades'!CK1070-O1070</f>
        <v>#DIV/0!</v>
      </c>
      <c r="R1070" s="466" t="e">
        <f t="shared" si="412"/>
        <v>#DIV/0!</v>
      </c>
      <c r="S1070" s="389"/>
      <c r="T1070" s="12"/>
      <c r="U1070" s="25"/>
      <c r="V1070" s="15"/>
      <c r="W1070" s="490">
        <f t="shared" si="416"/>
        <v>0</v>
      </c>
      <c r="X1070" s="21" t="e">
        <f>W1070*U1070/'Déscriptions des trades'!CK1070*'Déscriptions des trades'!B1070</f>
        <v>#DIV/0!</v>
      </c>
      <c r="Y1070" s="459"/>
      <c r="Z1070" s="389"/>
      <c r="AA1070" s="23">
        <f t="shared" si="413"/>
        <v>0.1</v>
      </c>
      <c r="AB1070" s="17" t="e">
        <f>(AA1070*'Déscriptions des trades'!U1070*'Déscriptions des trades'!B1070/'Déscriptions des trades'!CK1070)*'Déscriptions des trades'!W1070</f>
        <v>#DIV/0!</v>
      </c>
      <c r="AC1070" s="265" t="e">
        <f>AB1070*'Déscriptions des trades'!CK1070</f>
        <v>#DIV/0!</v>
      </c>
      <c r="AD1070" s="266" t="e">
        <f>'Déscriptions des trades'!CK1070-AC1070</f>
        <v>#DIV/0!</v>
      </c>
      <c r="AE1070" s="389"/>
      <c r="AF1070" s="399">
        <v>1066</v>
      </c>
      <c r="AG1070" s="389"/>
      <c r="AH1070" s="20"/>
      <c r="AI1070" s="303"/>
      <c r="AJ1070" s="307"/>
      <c r="AK1070" s="161"/>
      <c r="AL1070" s="305"/>
      <c r="AM1070" s="305"/>
      <c r="AN1070" s="162"/>
      <c r="AO1070" s="439"/>
      <c r="AP1070" s="162"/>
      <c r="AQ1070" s="113"/>
      <c r="AR1070" s="113"/>
      <c r="AS1070" s="384"/>
      <c r="AT1070" s="306"/>
      <c r="AU1070" s="306"/>
      <c r="AV1070" s="160"/>
      <c r="AW1070" s="158"/>
      <c r="AX1070" s="385"/>
      <c r="AY1070" s="453"/>
      <c r="AZ1070" s="165"/>
      <c r="BA1070" s="301"/>
      <c r="BB1070" s="165"/>
      <c r="BC1070" s="301"/>
      <c r="BD1070" s="165"/>
      <c r="BE1070" s="302"/>
      <c r="BF1070" s="302"/>
      <c r="BG1070" s="165"/>
      <c r="BH1070" s="303"/>
      <c r="BI1070" s="165"/>
      <c r="BJ1070" s="304"/>
      <c r="BK1070" s="394"/>
      <c r="BL1070" s="302"/>
      <c r="BM1070" s="302"/>
      <c r="BN1070" s="394"/>
      <c r="BO1070" s="302"/>
      <c r="BP1070" s="13"/>
      <c r="BQ1070" s="302"/>
      <c r="BR1070" s="13"/>
      <c r="BS1070" s="302"/>
      <c r="BT1070" s="13"/>
      <c r="BU1070" s="302"/>
      <c r="BV1070" s="386"/>
      <c r="BW1070" s="303"/>
      <c r="BX1070" s="303"/>
      <c r="BY1070" s="302"/>
      <c r="BZ1070" s="302"/>
      <c r="CA1070" s="387"/>
      <c r="CB1070" s="395"/>
      <c r="CC1070" s="12"/>
      <c r="CD1070" s="304"/>
      <c r="CE1070" s="14"/>
      <c r="CF1070" s="395"/>
      <c r="CG1070" s="397"/>
      <c r="CH1070" s="300">
        <f t="shared" si="417"/>
        <v>0</v>
      </c>
      <c r="CI1070" s="26"/>
      <c r="CJ1070" s="17">
        <f t="shared" si="414"/>
        <v>0</v>
      </c>
      <c r="CK1070" s="18">
        <f t="shared" si="425"/>
        <v>12.89</v>
      </c>
      <c r="CM1070" s="164"/>
      <c r="CN1070" s="302"/>
      <c r="CO1070" s="13">
        <f t="shared" si="418"/>
        <v>0</v>
      </c>
      <c r="CP1070" s="302"/>
      <c r="CQ1070" s="13">
        <f t="shared" si="419"/>
        <v>0</v>
      </c>
      <c r="CR1070" s="302"/>
      <c r="CS1070" s="13">
        <f t="shared" si="420"/>
        <v>0</v>
      </c>
      <c r="CT1070" s="302"/>
      <c r="CU1070" s="13">
        <f t="shared" si="415"/>
        <v>0</v>
      </c>
      <c r="CV1070" s="302"/>
      <c r="CW1070" s="13">
        <f t="shared" si="421"/>
        <v>0</v>
      </c>
      <c r="CX1070" s="13">
        <f t="shared" si="422"/>
        <v>0</v>
      </c>
      <c r="CY1070" s="251">
        <f t="shared" si="423"/>
        <v>0</v>
      </c>
      <c r="CZ1070" s="13" t="s">
        <v>29</v>
      </c>
      <c r="DA1070" s="13">
        <v>50</v>
      </c>
      <c r="DB1070" s="22">
        <f t="shared" si="424"/>
        <v>0</v>
      </c>
      <c r="DD1070" s="24"/>
      <c r="DF1070" s="163"/>
      <c r="DH1070" s="24"/>
      <c r="DI1070" s="447"/>
      <c r="DJ1070" s="163"/>
    </row>
    <row r="1071" spans="1:114" s="7" customFormat="1">
      <c r="A1071" s="277">
        <f t="shared" si="408"/>
        <v>50</v>
      </c>
      <c r="B1071" s="21" t="e">
        <f>'Calculateur de trading'!I1071/C1071/W1071</f>
        <v>#DIV/0!</v>
      </c>
      <c r="C1071" s="278">
        <f t="shared" si="409"/>
        <v>10</v>
      </c>
      <c r="D1071" s="278"/>
      <c r="E1071" s="273">
        <f t="shared" si="410"/>
        <v>100</v>
      </c>
      <c r="F1071" s="271">
        <f t="shared" si="402"/>
        <v>2</v>
      </c>
      <c r="G1071" s="271" t="e">
        <f t="shared" si="403"/>
        <v>#DIV/0!</v>
      </c>
      <c r="H1071" s="272">
        <f t="shared" si="404"/>
        <v>20</v>
      </c>
      <c r="I1071" s="270"/>
      <c r="J1071" s="273">
        <f t="shared" si="411"/>
        <v>200</v>
      </c>
      <c r="K1071" s="271">
        <f t="shared" si="405"/>
        <v>4</v>
      </c>
      <c r="L1071" s="271" t="e">
        <f t="shared" si="406"/>
        <v>#DIV/0!</v>
      </c>
      <c r="M1071" s="272">
        <f t="shared" si="407"/>
        <v>40</v>
      </c>
      <c r="N1071" s="389"/>
      <c r="O1071" s="455" t="e">
        <f>(A1071*B1071*W1071)+(B1071*'Calculateur de trading'!H1071)</f>
        <v>#DIV/0!</v>
      </c>
      <c r="P1071" s="274" t="e">
        <f>O1071/'Déscriptions des trades'!CK1071</f>
        <v>#DIV/0!</v>
      </c>
      <c r="Q1071" s="456" t="e">
        <f>'Déscriptions des trades'!CK1071-O1071</f>
        <v>#DIV/0!</v>
      </c>
      <c r="R1071" s="466" t="e">
        <f t="shared" si="412"/>
        <v>#DIV/0!</v>
      </c>
      <c r="S1071" s="389"/>
      <c r="T1071" s="12"/>
      <c r="U1071" s="25"/>
      <c r="V1071" s="15"/>
      <c r="W1071" s="490">
        <f t="shared" si="416"/>
        <v>0</v>
      </c>
      <c r="X1071" s="21" t="e">
        <f>W1071*U1071/'Déscriptions des trades'!CK1071*'Déscriptions des trades'!B1071</f>
        <v>#DIV/0!</v>
      </c>
      <c r="Y1071" s="459"/>
      <c r="Z1071" s="389"/>
      <c r="AA1071" s="23">
        <f t="shared" si="413"/>
        <v>0.1</v>
      </c>
      <c r="AB1071" s="17" t="e">
        <f>(AA1071*'Déscriptions des trades'!U1071*'Déscriptions des trades'!B1071/'Déscriptions des trades'!CK1071)*'Déscriptions des trades'!W1071</f>
        <v>#DIV/0!</v>
      </c>
      <c r="AC1071" s="265" t="e">
        <f>AB1071*'Déscriptions des trades'!CK1071</f>
        <v>#DIV/0!</v>
      </c>
      <c r="AD1071" s="266" t="e">
        <f>'Déscriptions des trades'!CK1071-AC1071</f>
        <v>#DIV/0!</v>
      </c>
      <c r="AE1071" s="389"/>
      <c r="AF1071" s="399">
        <v>1067</v>
      </c>
      <c r="AG1071" s="389"/>
      <c r="AH1071" s="20"/>
      <c r="AI1071" s="303"/>
      <c r="AJ1071" s="307"/>
      <c r="AK1071" s="161"/>
      <c r="AL1071" s="305"/>
      <c r="AM1071" s="305"/>
      <c r="AN1071" s="162"/>
      <c r="AO1071" s="439"/>
      <c r="AP1071" s="162"/>
      <c r="AQ1071" s="113"/>
      <c r="AR1071" s="113"/>
      <c r="AS1071" s="384"/>
      <c r="AT1071" s="306"/>
      <c r="AU1071" s="306"/>
      <c r="AV1071" s="160"/>
      <c r="AW1071" s="158"/>
      <c r="AX1071" s="385"/>
      <c r="AY1071" s="453"/>
      <c r="AZ1071" s="165"/>
      <c r="BA1071" s="301"/>
      <c r="BB1071" s="165"/>
      <c r="BC1071" s="301"/>
      <c r="BD1071" s="165"/>
      <c r="BE1071" s="302"/>
      <c r="BF1071" s="302"/>
      <c r="BG1071" s="165"/>
      <c r="BH1071" s="303"/>
      <c r="BI1071" s="165"/>
      <c r="BJ1071" s="304"/>
      <c r="BK1071" s="394"/>
      <c r="BL1071" s="302"/>
      <c r="BM1071" s="302"/>
      <c r="BN1071" s="394"/>
      <c r="BO1071" s="302"/>
      <c r="BP1071" s="13"/>
      <c r="BQ1071" s="302"/>
      <c r="BR1071" s="13"/>
      <c r="BS1071" s="302"/>
      <c r="BT1071" s="13"/>
      <c r="BU1071" s="302"/>
      <c r="BV1071" s="386"/>
      <c r="BW1071" s="303"/>
      <c r="BX1071" s="303"/>
      <c r="BY1071" s="302"/>
      <c r="BZ1071" s="302"/>
      <c r="CA1071" s="387"/>
      <c r="CB1071" s="395"/>
      <c r="CC1071" s="12"/>
      <c r="CD1071" s="304"/>
      <c r="CE1071" s="14"/>
      <c r="CF1071" s="395"/>
      <c r="CG1071" s="397"/>
      <c r="CH1071" s="300">
        <f t="shared" si="417"/>
        <v>0</v>
      </c>
      <c r="CI1071" s="26"/>
      <c r="CJ1071" s="17">
        <f t="shared" si="414"/>
        <v>0</v>
      </c>
      <c r="CK1071" s="18">
        <f t="shared" si="425"/>
        <v>12.89</v>
      </c>
      <c r="CM1071" s="164"/>
      <c r="CN1071" s="302"/>
      <c r="CO1071" s="13">
        <f t="shared" si="418"/>
        <v>0</v>
      </c>
      <c r="CP1071" s="302"/>
      <c r="CQ1071" s="13">
        <f t="shared" si="419"/>
        <v>0</v>
      </c>
      <c r="CR1071" s="302"/>
      <c r="CS1071" s="13">
        <f t="shared" si="420"/>
        <v>0</v>
      </c>
      <c r="CT1071" s="302"/>
      <c r="CU1071" s="13">
        <f t="shared" si="415"/>
        <v>0</v>
      </c>
      <c r="CV1071" s="302"/>
      <c r="CW1071" s="13">
        <f t="shared" si="421"/>
        <v>0</v>
      </c>
      <c r="CX1071" s="13">
        <f t="shared" si="422"/>
        <v>0</v>
      </c>
      <c r="CY1071" s="251">
        <f t="shared" si="423"/>
        <v>0</v>
      </c>
      <c r="CZ1071" s="13" t="s">
        <v>29</v>
      </c>
      <c r="DA1071" s="13">
        <v>50</v>
      </c>
      <c r="DB1071" s="22">
        <f t="shared" si="424"/>
        <v>0</v>
      </c>
      <c r="DD1071" s="24"/>
      <c r="DF1071" s="163"/>
      <c r="DH1071" s="24"/>
      <c r="DI1071" s="447"/>
      <c r="DJ1071" s="163"/>
    </row>
    <row r="1072" spans="1:114" s="7" customFormat="1">
      <c r="A1072" s="277">
        <f t="shared" si="408"/>
        <v>50</v>
      </c>
      <c r="B1072" s="21" t="e">
        <f>'Calculateur de trading'!I1072/C1072/W1072</f>
        <v>#DIV/0!</v>
      </c>
      <c r="C1072" s="278">
        <f t="shared" si="409"/>
        <v>10</v>
      </c>
      <c r="D1072" s="426"/>
      <c r="E1072" s="273">
        <f t="shared" si="410"/>
        <v>100</v>
      </c>
      <c r="F1072" s="271">
        <f t="shared" si="402"/>
        <v>2</v>
      </c>
      <c r="G1072" s="271" t="e">
        <f t="shared" si="403"/>
        <v>#DIV/0!</v>
      </c>
      <c r="H1072" s="272">
        <f t="shared" si="404"/>
        <v>20</v>
      </c>
      <c r="I1072" s="270"/>
      <c r="J1072" s="273">
        <f t="shared" si="411"/>
        <v>200</v>
      </c>
      <c r="K1072" s="271">
        <f t="shared" si="405"/>
        <v>4</v>
      </c>
      <c r="L1072" s="271" t="e">
        <f t="shared" si="406"/>
        <v>#DIV/0!</v>
      </c>
      <c r="M1072" s="272">
        <f t="shared" si="407"/>
        <v>40</v>
      </c>
      <c r="N1072" s="389"/>
      <c r="O1072" s="455" t="e">
        <f>(A1072*B1072*W1072)+(B1072*'Calculateur de trading'!H1072)</f>
        <v>#DIV/0!</v>
      </c>
      <c r="P1072" s="274" t="e">
        <f>O1072/'Déscriptions des trades'!CK1072</f>
        <v>#DIV/0!</v>
      </c>
      <c r="Q1072" s="456" t="e">
        <f>'Déscriptions des trades'!CK1072-O1072</f>
        <v>#DIV/0!</v>
      </c>
      <c r="R1072" s="466" t="e">
        <f t="shared" si="412"/>
        <v>#DIV/0!</v>
      </c>
      <c r="S1072" s="389"/>
      <c r="T1072" s="12"/>
      <c r="U1072" s="25"/>
      <c r="V1072" s="15"/>
      <c r="W1072" s="490">
        <f t="shared" si="416"/>
        <v>0</v>
      </c>
      <c r="X1072" s="21" t="e">
        <f>W1072*U1072/'Déscriptions des trades'!CK1072*'Déscriptions des trades'!B1072</f>
        <v>#DIV/0!</v>
      </c>
      <c r="Y1072" s="459"/>
      <c r="Z1072" s="389"/>
      <c r="AA1072" s="23">
        <f t="shared" si="413"/>
        <v>0.1</v>
      </c>
      <c r="AB1072" s="17" t="e">
        <f>(AA1072*'Déscriptions des trades'!U1072*'Déscriptions des trades'!B1072/'Déscriptions des trades'!CK1072)*'Déscriptions des trades'!W1072</f>
        <v>#DIV/0!</v>
      </c>
      <c r="AC1072" s="265" t="e">
        <f>AB1072*'Déscriptions des trades'!CK1072</f>
        <v>#DIV/0!</v>
      </c>
      <c r="AD1072" s="266" t="e">
        <f>'Déscriptions des trades'!CK1072-AC1072</f>
        <v>#DIV/0!</v>
      </c>
      <c r="AE1072" s="389"/>
      <c r="AF1072" s="399">
        <v>1068</v>
      </c>
      <c r="AG1072" s="389"/>
      <c r="AH1072" s="20"/>
      <c r="AI1072" s="303"/>
      <c r="AJ1072" s="307"/>
      <c r="AK1072" s="161"/>
      <c r="AL1072" s="305"/>
      <c r="AM1072" s="305"/>
      <c r="AN1072" s="162"/>
      <c r="AO1072" s="439"/>
      <c r="AP1072" s="162"/>
      <c r="AQ1072" s="113"/>
      <c r="AR1072" s="113"/>
      <c r="AS1072" s="384"/>
      <c r="AT1072" s="306"/>
      <c r="AU1072" s="306"/>
      <c r="AV1072" s="160"/>
      <c r="AW1072" s="158"/>
      <c r="AX1072" s="385"/>
      <c r="AY1072" s="453"/>
      <c r="AZ1072" s="165"/>
      <c r="BA1072" s="301"/>
      <c r="BB1072" s="165"/>
      <c r="BC1072" s="301"/>
      <c r="BD1072" s="165"/>
      <c r="BE1072" s="302"/>
      <c r="BF1072" s="302"/>
      <c r="BG1072" s="165"/>
      <c r="BH1072" s="303"/>
      <c r="BI1072" s="165"/>
      <c r="BJ1072" s="304"/>
      <c r="BK1072" s="394"/>
      <c r="BL1072" s="302"/>
      <c r="BM1072" s="302"/>
      <c r="BN1072" s="394"/>
      <c r="BO1072" s="302"/>
      <c r="BP1072" s="13"/>
      <c r="BQ1072" s="302"/>
      <c r="BR1072" s="13"/>
      <c r="BS1072" s="302"/>
      <c r="BT1072" s="13"/>
      <c r="BU1072" s="302"/>
      <c r="BV1072" s="386"/>
      <c r="BW1072" s="303"/>
      <c r="BX1072" s="303"/>
      <c r="BY1072" s="302"/>
      <c r="BZ1072" s="302"/>
      <c r="CA1072" s="387"/>
      <c r="CB1072" s="395"/>
      <c r="CC1072" s="12"/>
      <c r="CD1072" s="304"/>
      <c r="CE1072" s="14"/>
      <c r="CF1072" s="395"/>
      <c r="CG1072" s="397"/>
      <c r="CH1072" s="300">
        <f t="shared" si="417"/>
        <v>0</v>
      </c>
      <c r="CI1072" s="26"/>
      <c r="CJ1072" s="17">
        <f t="shared" si="414"/>
        <v>0</v>
      </c>
      <c r="CK1072" s="18">
        <f t="shared" si="425"/>
        <v>12.89</v>
      </c>
      <c r="CM1072" s="164"/>
      <c r="CN1072" s="302"/>
      <c r="CO1072" s="13">
        <f t="shared" si="418"/>
        <v>0</v>
      </c>
      <c r="CP1072" s="302"/>
      <c r="CQ1072" s="13">
        <f t="shared" si="419"/>
        <v>0</v>
      </c>
      <c r="CR1072" s="302"/>
      <c r="CS1072" s="13">
        <f t="shared" si="420"/>
        <v>0</v>
      </c>
      <c r="CT1072" s="302"/>
      <c r="CU1072" s="13">
        <f t="shared" si="415"/>
        <v>0</v>
      </c>
      <c r="CV1072" s="302"/>
      <c r="CW1072" s="13">
        <f t="shared" si="421"/>
        <v>0</v>
      </c>
      <c r="CX1072" s="13">
        <f t="shared" si="422"/>
        <v>0</v>
      </c>
      <c r="CY1072" s="251">
        <f t="shared" si="423"/>
        <v>0</v>
      </c>
      <c r="CZ1072" s="13" t="s">
        <v>29</v>
      </c>
      <c r="DA1072" s="13">
        <v>50</v>
      </c>
      <c r="DB1072" s="22">
        <f t="shared" si="424"/>
        <v>0</v>
      </c>
      <c r="DD1072" s="24"/>
      <c r="DF1072" s="163"/>
      <c r="DH1072" s="24"/>
      <c r="DI1072" s="447"/>
      <c r="DJ1072" s="163"/>
    </row>
    <row r="1073" spans="1:114" s="7" customFormat="1">
      <c r="A1073" s="277">
        <f t="shared" si="408"/>
        <v>50</v>
      </c>
      <c r="B1073" s="21" t="e">
        <f>'Calculateur de trading'!I1073/C1073/W1073</f>
        <v>#DIV/0!</v>
      </c>
      <c r="C1073" s="278">
        <f t="shared" si="409"/>
        <v>10</v>
      </c>
      <c r="D1073" s="278"/>
      <c r="E1073" s="273">
        <f t="shared" si="410"/>
        <v>100</v>
      </c>
      <c r="F1073" s="271">
        <f t="shared" si="402"/>
        <v>2</v>
      </c>
      <c r="G1073" s="271" t="e">
        <f t="shared" si="403"/>
        <v>#DIV/0!</v>
      </c>
      <c r="H1073" s="272">
        <f t="shared" si="404"/>
        <v>20</v>
      </c>
      <c r="I1073" s="270"/>
      <c r="J1073" s="273">
        <f t="shared" si="411"/>
        <v>200</v>
      </c>
      <c r="K1073" s="271">
        <f t="shared" si="405"/>
        <v>4</v>
      </c>
      <c r="L1073" s="271" t="e">
        <f t="shared" si="406"/>
        <v>#DIV/0!</v>
      </c>
      <c r="M1073" s="272">
        <f t="shared" si="407"/>
        <v>40</v>
      </c>
      <c r="N1073" s="389"/>
      <c r="O1073" s="455" t="e">
        <f>(A1073*B1073*W1073)+(B1073*'Calculateur de trading'!H1073)</f>
        <v>#DIV/0!</v>
      </c>
      <c r="P1073" s="274" t="e">
        <f>O1073/'Déscriptions des trades'!CK1073</f>
        <v>#DIV/0!</v>
      </c>
      <c r="Q1073" s="456" t="e">
        <f>'Déscriptions des trades'!CK1073-O1073</f>
        <v>#DIV/0!</v>
      </c>
      <c r="R1073" s="466" t="e">
        <f t="shared" si="412"/>
        <v>#DIV/0!</v>
      </c>
      <c r="S1073" s="389"/>
      <c r="T1073" s="12"/>
      <c r="U1073" s="25"/>
      <c r="V1073" s="15"/>
      <c r="W1073" s="490">
        <f t="shared" si="416"/>
        <v>0</v>
      </c>
      <c r="X1073" s="21" t="e">
        <f>W1073*U1073/'Déscriptions des trades'!CK1073*'Déscriptions des trades'!B1073</f>
        <v>#DIV/0!</v>
      </c>
      <c r="Y1073" s="459"/>
      <c r="Z1073" s="389"/>
      <c r="AA1073" s="23">
        <f t="shared" si="413"/>
        <v>0.1</v>
      </c>
      <c r="AB1073" s="17" t="e">
        <f>(AA1073*'Déscriptions des trades'!U1073*'Déscriptions des trades'!B1073/'Déscriptions des trades'!CK1073)*'Déscriptions des trades'!W1073</f>
        <v>#DIV/0!</v>
      </c>
      <c r="AC1073" s="265" t="e">
        <f>AB1073*'Déscriptions des trades'!CK1073</f>
        <v>#DIV/0!</v>
      </c>
      <c r="AD1073" s="266" t="e">
        <f>'Déscriptions des trades'!CK1073-AC1073</f>
        <v>#DIV/0!</v>
      </c>
      <c r="AE1073" s="389"/>
      <c r="AF1073" s="399">
        <v>1069</v>
      </c>
      <c r="AG1073" s="389"/>
      <c r="AH1073" s="20"/>
      <c r="AI1073" s="303"/>
      <c r="AJ1073" s="307"/>
      <c r="AK1073" s="161"/>
      <c r="AL1073" s="305"/>
      <c r="AM1073" s="305"/>
      <c r="AN1073" s="162"/>
      <c r="AO1073" s="439"/>
      <c r="AP1073" s="162"/>
      <c r="AQ1073" s="113"/>
      <c r="AR1073" s="113"/>
      <c r="AS1073" s="384"/>
      <c r="AT1073" s="306"/>
      <c r="AU1073" s="306"/>
      <c r="AV1073" s="160"/>
      <c r="AW1073" s="158"/>
      <c r="AX1073" s="385"/>
      <c r="AY1073" s="453"/>
      <c r="AZ1073" s="165"/>
      <c r="BA1073" s="301"/>
      <c r="BB1073" s="165"/>
      <c r="BC1073" s="301"/>
      <c r="BD1073" s="165"/>
      <c r="BE1073" s="302"/>
      <c r="BF1073" s="302"/>
      <c r="BG1073" s="165"/>
      <c r="BH1073" s="303"/>
      <c r="BI1073" s="165"/>
      <c r="BJ1073" s="304"/>
      <c r="BK1073" s="394"/>
      <c r="BL1073" s="302"/>
      <c r="BM1073" s="302"/>
      <c r="BN1073" s="394"/>
      <c r="BO1073" s="302"/>
      <c r="BP1073" s="13"/>
      <c r="BQ1073" s="302"/>
      <c r="BR1073" s="13"/>
      <c r="BS1073" s="302"/>
      <c r="BT1073" s="13"/>
      <c r="BU1073" s="302"/>
      <c r="BV1073" s="386"/>
      <c r="BW1073" s="303"/>
      <c r="BX1073" s="303"/>
      <c r="BY1073" s="302"/>
      <c r="BZ1073" s="302"/>
      <c r="CA1073" s="387"/>
      <c r="CB1073" s="395"/>
      <c r="CC1073" s="12"/>
      <c r="CD1073" s="304"/>
      <c r="CE1073" s="14"/>
      <c r="CF1073" s="395"/>
      <c r="CG1073" s="397"/>
      <c r="CH1073" s="300">
        <f t="shared" si="417"/>
        <v>0</v>
      </c>
      <c r="CI1073" s="26"/>
      <c r="CJ1073" s="17">
        <f t="shared" si="414"/>
        <v>0</v>
      </c>
      <c r="CK1073" s="18">
        <f t="shared" si="425"/>
        <v>12.89</v>
      </c>
      <c r="CM1073" s="164"/>
      <c r="CN1073" s="302"/>
      <c r="CO1073" s="13">
        <f t="shared" si="418"/>
        <v>0</v>
      </c>
      <c r="CP1073" s="302"/>
      <c r="CQ1073" s="13">
        <f t="shared" si="419"/>
        <v>0</v>
      </c>
      <c r="CR1073" s="302"/>
      <c r="CS1073" s="13">
        <f t="shared" si="420"/>
        <v>0</v>
      </c>
      <c r="CT1073" s="302"/>
      <c r="CU1073" s="13">
        <f t="shared" si="415"/>
        <v>0</v>
      </c>
      <c r="CV1073" s="302"/>
      <c r="CW1073" s="13">
        <f t="shared" si="421"/>
        <v>0</v>
      </c>
      <c r="CX1073" s="13">
        <f t="shared" si="422"/>
        <v>0</v>
      </c>
      <c r="CY1073" s="251">
        <f t="shared" si="423"/>
        <v>0</v>
      </c>
      <c r="CZ1073" s="13" t="s">
        <v>29</v>
      </c>
      <c r="DA1073" s="13">
        <v>50</v>
      </c>
      <c r="DB1073" s="22">
        <f t="shared" si="424"/>
        <v>0</v>
      </c>
      <c r="DD1073" s="24"/>
      <c r="DF1073" s="163"/>
      <c r="DH1073" s="24"/>
      <c r="DI1073" s="447"/>
      <c r="DJ1073" s="163"/>
    </row>
    <row r="1074" spans="1:114" s="7" customFormat="1">
      <c r="A1074" s="277">
        <f t="shared" si="408"/>
        <v>50</v>
      </c>
      <c r="B1074" s="21" t="e">
        <f>'Calculateur de trading'!I1074/C1074/W1074</f>
        <v>#DIV/0!</v>
      </c>
      <c r="C1074" s="278">
        <f t="shared" si="409"/>
        <v>10</v>
      </c>
      <c r="D1074" s="426"/>
      <c r="E1074" s="273">
        <f t="shared" si="410"/>
        <v>100</v>
      </c>
      <c r="F1074" s="271">
        <f t="shared" si="402"/>
        <v>2</v>
      </c>
      <c r="G1074" s="271" t="e">
        <f t="shared" si="403"/>
        <v>#DIV/0!</v>
      </c>
      <c r="H1074" s="272">
        <f t="shared" si="404"/>
        <v>20</v>
      </c>
      <c r="I1074" s="270"/>
      <c r="J1074" s="273">
        <f t="shared" si="411"/>
        <v>200</v>
      </c>
      <c r="K1074" s="271">
        <f t="shared" si="405"/>
        <v>4</v>
      </c>
      <c r="L1074" s="271" t="e">
        <f t="shared" si="406"/>
        <v>#DIV/0!</v>
      </c>
      <c r="M1074" s="272">
        <f t="shared" si="407"/>
        <v>40</v>
      </c>
      <c r="N1074" s="389"/>
      <c r="O1074" s="455" t="e">
        <f>(A1074*B1074*W1074)+(B1074*'Calculateur de trading'!H1074)</f>
        <v>#DIV/0!</v>
      </c>
      <c r="P1074" s="274" t="e">
        <f>O1074/'Déscriptions des trades'!CK1074</f>
        <v>#DIV/0!</v>
      </c>
      <c r="Q1074" s="456" t="e">
        <f>'Déscriptions des trades'!CK1074-O1074</f>
        <v>#DIV/0!</v>
      </c>
      <c r="R1074" s="466" t="e">
        <f t="shared" si="412"/>
        <v>#DIV/0!</v>
      </c>
      <c r="S1074" s="389"/>
      <c r="T1074" s="12"/>
      <c r="U1074" s="25"/>
      <c r="V1074" s="15"/>
      <c r="W1074" s="490">
        <f t="shared" si="416"/>
        <v>0</v>
      </c>
      <c r="X1074" s="21" t="e">
        <f>W1074*U1074/'Déscriptions des trades'!CK1074*'Déscriptions des trades'!B1074</f>
        <v>#DIV/0!</v>
      </c>
      <c r="Y1074" s="459"/>
      <c r="Z1074" s="389"/>
      <c r="AA1074" s="23">
        <f t="shared" si="413"/>
        <v>0.1</v>
      </c>
      <c r="AB1074" s="17" t="e">
        <f>(AA1074*'Déscriptions des trades'!U1074*'Déscriptions des trades'!B1074/'Déscriptions des trades'!CK1074)*'Déscriptions des trades'!W1074</f>
        <v>#DIV/0!</v>
      </c>
      <c r="AC1074" s="265" t="e">
        <f>AB1074*'Déscriptions des trades'!CK1074</f>
        <v>#DIV/0!</v>
      </c>
      <c r="AD1074" s="266" t="e">
        <f>'Déscriptions des trades'!CK1074-AC1074</f>
        <v>#DIV/0!</v>
      </c>
      <c r="AE1074" s="389"/>
      <c r="AF1074" s="399">
        <v>1070</v>
      </c>
      <c r="AG1074" s="389"/>
      <c r="AH1074" s="20"/>
      <c r="AI1074" s="303"/>
      <c r="AJ1074" s="307"/>
      <c r="AK1074" s="161"/>
      <c r="AL1074" s="305"/>
      <c r="AM1074" s="305"/>
      <c r="AN1074" s="162"/>
      <c r="AO1074" s="439"/>
      <c r="AP1074" s="162"/>
      <c r="AQ1074" s="113"/>
      <c r="AR1074" s="113"/>
      <c r="AS1074" s="384"/>
      <c r="AT1074" s="306"/>
      <c r="AU1074" s="306"/>
      <c r="AV1074" s="160"/>
      <c r="AW1074" s="158"/>
      <c r="AX1074" s="385"/>
      <c r="AY1074" s="453"/>
      <c r="AZ1074" s="165"/>
      <c r="BA1074" s="301"/>
      <c r="BB1074" s="165"/>
      <c r="BC1074" s="301"/>
      <c r="BD1074" s="165"/>
      <c r="BE1074" s="302"/>
      <c r="BF1074" s="302"/>
      <c r="BG1074" s="165"/>
      <c r="BH1074" s="303"/>
      <c r="BI1074" s="165"/>
      <c r="BJ1074" s="304"/>
      <c r="BK1074" s="394"/>
      <c r="BL1074" s="302"/>
      <c r="BM1074" s="302"/>
      <c r="BN1074" s="394"/>
      <c r="BO1074" s="302"/>
      <c r="BP1074" s="13"/>
      <c r="BQ1074" s="302"/>
      <c r="BR1074" s="13"/>
      <c r="BS1074" s="302"/>
      <c r="BT1074" s="13"/>
      <c r="BU1074" s="302"/>
      <c r="BV1074" s="386"/>
      <c r="BW1074" s="303"/>
      <c r="BX1074" s="303"/>
      <c r="BY1074" s="302"/>
      <c r="BZ1074" s="302"/>
      <c r="CA1074" s="387"/>
      <c r="CB1074" s="395"/>
      <c r="CC1074" s="12"/>
      <c r="CD1074" s="304"/>
      <c r="CE1074" s="14"/>
      <c r="CF1074" s="395"/>
      <c r="CG1074" s="397"/>
      <c r="CH1074" s="300">
        <f t="shared" si="417"/>
        <v>0</v>
      </c>
      <c r="CI1074" s="26"/>
      <c r="CJ1074" s="17">
        <f t="shared" si="414"/>
        <v>0</v>
      </c>
      <c r="CK1074" s="18">
        <f t="shared" si="425"/>
        <v>12.89</v>
      </c>
      <c r="CM1074" s="164"/>
      <c r="CN1074" s="302"/>
      <c r="CO1074" s="13">
        <f t="shared" si="418"/>
        <v>0</v>
      </c>
      <c r="CP1074" s="302"/>
      <c r="CQ1074" s="13">
        <f t="shared" si="419"/>
        <v>0</v>
      </c>
      <c r="CR1074" s="302"/>
      <c r="CS1074" s="13">
        <f t="shared" si="420"/>
        <v>0</v>
      </c>
      <c r="CT1074" s="302"/>
      <c r="CU1074" s="13">
        <f t="shared" si="415"/>
        <v>0</v>
      </c>
      <c r="CV1074" s="302"/>
      <c r="CW1074" s="13">
        <f t="shared" si="421"/>
        <v>0</v>
      </c>
      <c r="CX1074" s="13">
        <f t="shared" si="422"/>
        <v>0</v>
      </c>
      <c r="CY1074" s="251">
        <f t="shared" si="423"/>
        <v>0</v>
      </c>
      <c r="CZ1074" s="13" t="s">
        <v>29</v>
      </c>
      <c r="DA1074" s="13">
        <v>50</v>
      </c>
      <c r="DB1074" s="22">
        <f t="shared" si="424"/>
        <v>0</v>
      </c>
      <c r="DD1074" s="24"/>
      <c r="DF1074" s="163"/>
      <c r="DH1074" s="24"/>
      <c r="DI1074" s="447"/>
      <c r="DJ1074" s="163"/>
    </row>
    <row r="1075" spans="1:114" s="7" customFormat="1">
      <c r="A1075" s="277">
        <f t="shared" si="408"/>
        <v>50</v>
      </c>
      <c r="B1075" s="21" t="e">
        <f>'Calculateur de trading'!I1075/C1075/W1075</f>
        <v>#DIV/0!</v>
      </c>
      <c r="C1075" s="278">
        <f t="shared" si="409"/>
        <v>10</v>
      </c>
      <c r="D1075" s="278"/>
      <c r="E1075" s="273">
        <f t="shared" si="410"/>
        <v>100</v>
      </c>
      <c r="F1075" s="271">
        <f t="shared" si="402"/>
        <v>2</v>
      </c>
      <c r="G1075" s="271" t="e">
        <f t="shared" si="403"/>
        <v>#DIV/0!</v>
      </c>
      <c r="H1075" s="272">
        <f t="shared" si="404"/>
        <v>20</v>
      </c>
      <c r="I1075" s="270"/>
      <c r="J1075" s="273">
        <f t="shared" si="411"/>
        <v>200</v>
      </c>
      <c r="K1075" s="271">
        <f t="shared" si="405"/>
        <v>4</v>
      </c>
      <c r="L1075" s="271" t="e">
        <f t="shared" si="406"/>
        <v>#DIV/0!</v>
      </c>
      <c r="M1075" s="272">
        <f t="shared" si="407"/>
        <v>40</v>
      </c>
      <c r="N1075" s="389"/>
      <c r="O1075" s="455" t="e">
        <f>(A1075*B1075*W1075)+(B1075*'Calculateur de trading'!H1075)</f>
        <v>#DIV/0!</v>
      </c>
      <c r="P1075" s="274" t="e">
        <f>O1075/'Déscriptions des trades'!CK1075</f>
        <v>#DIV/0!</v>
      </c>
      <c r="Q1075" s="456" t="e">
        <f>'Déscriptions des trades'!CK1075-O1075</f>
        <v>#DIV/0!</v>
      </c>
      <c r="R1075" s="466" t="e">
        <f t="shared" si="412"/>
        <v>#DIV/0!</v>
      </c>
      <c r="S1075" s="389"/>
      <c r="T1075" s="12"/>
      <c r="U1075" s="25"/>
      <c r="V1075" s="15"/>
      <c r="W1075" s="490">
        <f t="shared" si="416"/>
        <v>0</v>
      </c>
      <c r="X1075" s="21" t="e">
        <f>W1075*U1075/'Déscriptions des trades'!CK1075*'Déscriptions des trades'!B1075</f>
        <v>#DIV/0!</v>
      </c>
      <c r="Y1075" s="459"/>
      <c r="Z1075" s="389"/>
      <c r="AA1075" s="23">
        <f t="shared" si="413"/>
        <v>0.1</v>
      </c>
      <c r="AB1075" s="17" t="e">
        <f>(AA1075*'Déscriptions des trades'!U1075*'Déscriptions des trades'!B1075/'Déscriptions des trades'!CK1075)*'Déscriptions des trades'!W1075</f>
        <v>#DIV/0!</v>
      </c>
      <c r="AC1075" s="265" t="e">
        <f>AB1075*'Déscriptions des trades'!CK1075</f>
        <v>#DIV/0!</v>
      </c>
      <c r="AD1075" s="266" t="e">
        <f>'Déscriptions des trades'!CK1075-AC1075</f>
        <v>#DIV/0!</v>
      </c>
      <c r="AE1075" s="389"/>
      <c r="AF1075" s="399">
        <v>1071</v>
      </c>
      <c r="AG1075" s="389"/>
      <c r="AH1075" s="20"/>
      <c r="AI1075" s="303"/>
      <c r="AJ1075" s="307"/>
      <c r="AK1075" s="161"/>
      <c r="AL1075" s="305"/>
      <c r="AM1075" s="305"/>
      <c r="AN1075" s="162"/>
      <c r="AO1075" s="439"/>
      <c r="AP1075" s="162"/>
      <c r="AQ1075" s="113"/>
      <c r="AR1075" s="113"/>
      <c r="AS1075" s="384"/>
      <c r="AT1075" s="306"/>
      <c r="AU1075" s="306"/>
      <c r="AV1075" s="160"/>
      <c r="AW1075" s="158"/>
      <c r="AX1075" s="385"/>
      <c r="AY1075" s="453"/>
      <c r="AZ1075" s="165"/>
      <c r="BA1075" s="301"/>
      <c r="BB1075" s="165"/>
      <c r="BC1075" s="301"/>
      <c r="BD1075" s="165"/>
      <c r="BE1075" s="302"/>
      <c r="BF1075" s="302"/>
      <c r="BG1075" s="165"/>
      <c r="BH1075" s="303"/>
      <c r="BI1075" s="165"/>
      <c r="BJ1075" s="304"/>
      <c r="BK1075" s="394"/>
      <c r="BL1075" s="302"/>
      <c r="BM1075" s="302"/>
      <c r="BN1075" s="394"/>
      <c r="BO1075" s="302"/>
      <c r="BP1075" s="13"/>
      <c r="BQ1075" s="302"/>
      <c r="BR1075" s="13"/>
      <c r="BS1075" s="302"/>
      <c r="BT1075" s="13"/>
      <c r="BU1075" s="302"/>
      <c r="BV1075" s="386"/>
      <c r="BW1075" s="303"/>
      <c r="BX1075" s="303"/>
      <c r="BY1075" s="302"/>
      <c r="BZ1075" s="302"/>
      <c r="CA1075" s="387"/>
      <c r="CB1075" s="395"/>
      <c r="CC1075" s="12"/>
      <c r="CD1075" s="304"/>
      <c r="CE1075" s="14"/>
      <c r="CF1075" s="395"/>
      <c r="CG1075" s="397"/>
      <c r="CH1075" s="300">
        <f t="shared" si="417"/>
        <v>0</v>
      </c>
      <c r="CI1075" s="26"/>
      <c r="CJ1075" s="17">
        <f t="shared" si="414"/>
        <v>0</v>
      </c>
      <c r="CK1075" s="18">
        <f t="shared" si="425"/>
        <v>12.89</v>
      </c>
      <c r="CM1075" s="164"/>
      <c r="CN1075" s="302"/>
      <c r="CO1075" s="13">
        <f t="shared" si="418"/>
        <v>0</v>
      </c>
      <c r="CP1075" s="302"/>
      <c r="CQ1075" s="13">
        <f t="shared" si="419"/>
        <v>0</v>
      </c>
      <c r="CR1075" s="302"/>
      <c r="CS1075" s="13">
        <f t="shared" si="420"/>
        <v>0</v>
      </c>
      <c r="CT1075" s="302"/>
      <c r="CU1075" s="13">
        <f t="shared" si="415"/>
        <v>0</v>
      </c>
      <c r="CV1075" s="302"/>
      <c r="CW1075" s="13">
        <f t="shared" si="421"/>
        <v>0</v>
      </c>
      <c r="CX1075" s="13">
        <f t="shared" si="422"/>
        <v>0</v>
      </c>
      <c r="CY1075" s="251">
        <f t="shared" si="423"/>
        <v>0</v>
      </c>
      <c r="CZ1075" s="13" t="s">
        <v>29</v>
      </c>
      <c r="DA1075" s="13">
        <v>50</v>
      </c>
      <c r="DB1075" s="22">
        <f t="shared" si="424"/>
        <v>0</v>
      </c>
      <c r="DD1075" s="24"/>
      <c r="DF1075" s="163"/>
      <c r="DH1075" s="24"/>
      <c r="DI1075" s="447"/>
      <c r="DJ1075" s="163"/>
    </row>
    <row r="1076" spans="1:114" s="7" customFormat="1">
      <c r="A1076" s="277">
        <f t="shared" si="408"/>
        <v>50</v>
      </c>
      <c r="B1076" s="21" t="e">
        <f>'Calculateur de trading'!I1076/C1076/W1076</f>
        <v>#DIV/0!</v>
      </c>
      <c r="C1076" s="278">
        <f t="shared" si="409"/>
        <v>10</v>
      </c>
      <c r="D1076" s="426"/>
      <c r="E1076" s="273">
        <f t="shared" si="410"/>
        <v>100</v>
      </c>
      <c r="F1076" s="271">
        <f t="shared" si="402"/>
        <v>2</v>
      </c>
      <c r="G1076" s="271" t="e">
        <f t="shared" si="403"/>
        <v>#DIV/0!</v>
      </c>
      <c r="H1076" s="272">
        <f t="shared" si="404"/>
        <v>20</v>
      </c>
      <c r="I1076" s="270"/>
      <c r="J1076" s="273">
        <f t="shared" si="411"/>
        <v>200</v>
      </c>
      <c r="K1076" s="271">
        <f t="shared" si="405"/>
        <v>4</v>
      </c>
      <c r="L1076" s="271" t="e">
        <f t="shared" si="406"/>
        <v>#DIV/0!</v>
      </c>
      <c r="M1076" s="272">
        <f t="shared" si="407"/>
        <v>40</v>
      </c>
      <c r="N1076" s="389"/>
      <c r="O1076" s="455" t="e">
        <f>(A1076*B1076*W1076)+(B1076*'Calculateur de trading'!H1076)</f>
        <v>#DIV/0!</v>
      </c>
      <c r="P1076" s="274" t="e">
        <f>O1076/'Déscriptions des trades'!CK1076</f>
        <v>#DIV/0!</v>
      </c>
      <c r="Q1076" s="456" t="e">
        <f>'Déscriptions des trades'!CK1076-O1076</f>
        <v>#DIV/0!</v>
      </c>
      <c r="R1076" s="466" t="e">
        <f t="shared" si="412"/>
        <v>#DIV/0!</v>
      </c>
      <c r="S1076" s="389"/>
      <c r="T1076" s="12"/>
      <c r="U1076" s="25"/>
      <c r="V1076" s="15"/>
      <c r="W1076" s="490">
        <f t="shared" si="416"/>
        <v>0</v>
      </c>
      <c r="X1076" s="21" t="e">
        <f>W1076*U1076/'Déscriptions des trades'!CK1076*'Déscriptions des trades'!B1076</f>
        <v>#DIV/0!</v>
      </c>
      <c r="Y1076" s="459"/>
      <c r="Z1076" s="389"/>
      <c r="AA1076" s="23">
        <f t="shared" si="413"/>
        <v>0.1</v>
      </c>
      <c r="AB1076" s="17" t="e">
        <f>(AA1076*'Déscriptions des trades'!U1076*'Déscriptions des trades'!B1076/'Déscriptions des trades'!CK1076)*'Déscriptions des trades'!W1076</f>
        <v>#DIV/0!</v>
      </c>
      <c r="AC1076" s="265" t="e">
        <f>AB1076*'Déscriptions des trades'!CK1076</f>
        <v>#DIV/0!</v>
      </c>
      <c r="AD1076" s="266" t="e">
        <f>'Déscriptions des trades'!CK1076-AC1076</f>
        <v>#DIV/0!</v>
      </c>
      <c r="AE1076" s="389"/>
      <c r="AF1076" s="399">
        <v>1072</v>
      </c>
      <c r="AG1076" s="389"/>
      <c r="AH1076" s="20"/>
      <c r="AI1076" s="303"/>
      <c r="AJ1076" s="307"/>
      <c r="AK1076" s="161"/>
      <c r="AL1076" s="305"/>
      <c r="AM1076" s="305"/>
      <c r="AN1076" s="162"/>
      <c r="AO1076" s="439"/>
      <c r="AP1076" s="162"/>
      <c r="AQ1076" s="113"/>
      <c r="AR1076" s="113"/>
      <c r="AS1076" s="384"/>
      <c r="AT1076" s="306"/>
      <c r="AU1076" s="306"/>
      <c r="AV1076" s="160"/>
      <c r="AW1076" s="158"/>
      <c r="AX1076" s="385"/>
      <c r="AY1076" s="453"/>
      <c r="AZ1076" s="165"/>
      <c r="BA1076" s="301"/>
      <c r="BB1076" s="165"/>
      <c r="BC1076" s="301"/>
      <c r="BD1076" s="165"/>
      <c r="BE1076" s="302"/>
      <c r="BF1076" s="302"/>
      <c r="BG1076" s="165"/>
      <c r="BH1076" s="303"/>
      <c r="BI1076" s="165"/>
      <c r="BJ1076" s="304"/>
      <c r="BK1076" s="394"/>
      <c r="BL1076" s="302"/>
      <c r="BM1076" s="302"/>
      <c r="BN1076" s="394"/>
      <c r="BO1076" s="302"/>
      <c r="BP1076" s="13"/>
      <c r="BQ1076" s="302"/>
      <c r="BR1076" s="13"/>
      <c r="BS1076" s="302"/>
      <c r="BT1076" s="13"/>
      <c r="BU1076" s="302"/>
      <c r="BV1076" s="386"/>
      <c r="BW1076" s="303"/>
      <c r="BX1076" s="303"/>
      <c r="BY1076" s="302"/>
      <c r="BZ1076" s="302"/>
      <c r="CA1076" s="387"/>
      <c r="CB1076" s="395"/>
      <c r="CC1076" s="12"/>
      <c r="CD1076" s="304"/>
      <c r="CE1076" s="14"/>
      <c r="CF1076" s="395"/>
      <c r="CG1076" s="397"/>
      <c r="CH1076" s="300">
        <f t="shared" si="417"/>
        <v>0</v>
      </c>
      <c r="CI1076" s="26"/>
      <c r="CJ1076" s="17">
        <f t="shared" si="414"/>
        <v>0</v>
      </c>
      <c r="CK1076" s="18">
        <f t="shared" si="425"/>
        <v>12.89</v>
      </c>
      <c r="CM1076" s="164"/>
      <c r="CN1076" s="302"/>
      <c r="CO1076" s="13">
        <f t="shared" si="418"/>
        <v>0</v>
      </c>
      <c r="CP1076" s="302"/>
      <c r="CQ1076" s="13">
        <f t="shared" si="419"/>
        <v>0</v>
      </c>
      <c r="CR1076" s="302"/>
      <c r="CS1076" s="13">
        <f t="shared" si="420"/>
        <v>0</v>
      </c>
      <c r="CT1076" s="302"/>
      <c r="CU1076" s="13">
        <f t="shared" si="415"/>
        <v>0</v>
      </c>
      <c r="CV1076" s="302"/>
      <c r="CW1076" s="13">
        <f t="shared" si="421"/>
        <v>0</v>
      </c>
      <c r="CX1076" s="13">
        <f t="shared" si="422"/>
        <v>0</v>
      </c>
      <c r="CY1076" s="251">
        <f t="shared" si="423"/>
        <v>0</v>
      </c>
      <c r="CZ1076" s="13" t="s">
        <v>29</v>
      </c>
      <c r="DA1076" s="13">
        <v>50</v>
      </c>
      <c r="DB1076" s="22">
        <f t="shared" si="424"/>
        <v>0</v>
      </c>
      <c r="DD1076" s="24"/>
      <c r="DF1076" s="163"/>
      <c r="DH1076" s="24"/>
      <c r="DI1076" s="447"/>
      <c r="DJ1076" s="163"/>
    </row>
    <row r="1077" spans="1:114" s="7" customFormat="1">
      <c r="A1077" s="277">
        <f t="shared" si="408"/>
        <v>50</v>
      </c>
      <c r="B1077" s="21" t="e">
        <f>'Calculateur de trading'!I1077/C1077/W1077</f>
        <v>#DIV/0!</v>
      </c>
      <c r="C1077" s="278">
        <f t="shared" si="409"/>
        <v>10</v>
      </c>
      <c r="D1077" s="426"/>
      <c r="E1077" s="273">
        <f t="shared" si="410"/>
        <v>100</v>
      </c>
      <c r="F1077" s="271">
        <f t="shared" si="402"/>
        <v>2</v>
      </c>
      <c r="G1077" s="271" t="e">
        <f t="shared" si="403"/>
        <v>#DIV/0!</v>
      </c>
      <c r="H1077" s="272">
        <f t="shared" si="404"/>
        <v>20</v>
      </c>
      <c r="I1077" s="270"/>
      <c r="J1077" s="273">
        <f t="shared" si="411"/>
        <v>200</v>
      </c>
      <c r="K1077" s="271">
        <f t="shared" si="405"/>
        <v>4</v>
      </c>
      <c r="L1077" s="271" t="e">
        <f t="shared" si="406"/>
        <v>#DIV/0!</v>
      </c>
      <c r="M1077" s="272">
        <f t="shared" si="407"/>
        <v>40</v>
      </c>
      <c r="N1077" s="389"/>
      <c r="O1077" s="455" t="e">
        <f>(A1077*B1077*W1077)+(B1077*'Calculateur de trading'!H1077)</f>
        <v>#DIV/0!</v>
      </c>
      <c r="P1077" s="274" t="e">
        <f>O1077/'Déscriptions des trades'!CK1077</f>
        <v>#DIV/0!</v>
      </c>
      <c r="Q1077" s="456" t="e">
        <f>'Déscriptions des trades'!CK1077-O1077</f>
        <v>#DIV/0!</v>
      </c>
      <c r="R1077" s="466" t="e">
        <f t="shared" si="412"/>
        <v>#DIV/0!</v>
      </c>
      <c r="S1077" s="389"/>
      <c r="T1077" s="12"/>
      <c r="U1077" s="25"/>
      <c r="V1077" s="15"/>
      <c r="W1077" s="490">
        <f t="shared" si="416"/>
        <v>0</v>
      </c>
      <c r="X1077" s="21" t="e">
        <f>W1077*U1077/'Déscriptions des trades'!CK1077*'Déscriptions des trades'!B1077</f>
        <v>#DIV/0!</v>
      </c>
      <c r="Y1077" s="459"/>
      <c r="Z1077" s="389"/>
      <c r="AA1077" s="23">
        <f t="shared" si="413"/>
        <v>0.1</v>
      </c>
      <c r="AB1077" s="17" t="e">
        <f>(AA1077*'Déscriptions des trades'!U1077*'Déscriptions des trades'!B1077/'Déscriptions des trades'!CK1077)*'Déscriptions des trades'!W1077</f>
        <v>#DIV/0!</v>
      </c>
      <c r="AC1077" s="265" t="e">
        <f>AB1077*'Déscriptions des trades'!CK1077</f>
        <v>#DIV/0!</v>
      </c>
      <c r="AD1077" s="266" t="e">
        <f>'Déscriptions des trades'!CK1077-AC1077</f>
        <v>#DIV/0!</v>
      </c>
      <c r="AE1077" s="389"/>
      <c r="AF1077" s="399">
        <v>1073</v>
      </c>
      <c r="AG1077" s="389"/>
      <c r="AH1077" s="20"/>
      <c r="AI1077" s="303"/>
      <c r="AJ1077" s="307"/>
      <c r="AK1077" s="161"/>
      <c r="AL1077" s="305"/>
      <c r="AM1077" s="305"/>
      <c r="AN1077" s="162"/>
      <c r="AO1077" s="439"/>
      <c r="AP1077" s="162"/>
      <c r="AQ1077" s="113"/>
      <c r="AR1077" s="113"/>
      <c r="AS1077" s="384"/>
      <c r="AT1077" s="306"/>
      <c r="AU1077" s="306"/>
      <c r="AV1077" s="160"/>
      <c r="AW1077" s="158"/>
      <c r="AX1077" s="385"/>
      <c r="AY1077" s="453"/>
      <c r="AZ1077" s="165"/>
      <c r="BA1077" s="301"/>
      <c r="BB1077" s="165"/>
      <c r="BC1077" s="301"/>
      <c r="BD1077" s="165"/>
      <c r="BE1077" s="302"/>
      <c r="BF1077" s="302"/>
      <c r="BG1077" s="165"/>
      <c r="BH1077" s="303"/>
      <c r="BI1077" s="165"/>
      <c r="BJ1077" s="304"/>
      <c r="BK1077" s="394"/>
      <c r="BL1077" s="302"/>
      <c r="BM1077" s="302"/>
      <c r="BN1077" s="394"/>
      <c r="BO1077" s="302"/>
      <c r="BP1077" s="13"/>
      <c r="BQ1077" s="302"/>
      <c r="BR1077" s="13"/>
      <c r="BS1077" s="302"/>
      <c r="BT1077" s="13"/>
      <c r="BU1077" s="302"/>
      <c r="BV1077" s="386"/>
      <c r="BW1077" s="303"/>
      <c r="BX1077" s="303"/>
      <c r="BY1077" s="302"/>
      <c r="BZ1077" s="302"/>
      <c r="CA1077" s="387"/>
      <c r="CB1077" s="395"/>
      <c r="CC1077" s="12"/>
      <c r="CD1077" s="304"/>
      <c r="CE1077" s="14"/>
      <c r="CF1077" s="395"/>
      <c r="CG1077" s="397"/>
      <c r="CH1077" s="300">
        <f t="shared" si="417"/>
        <v>0</v>
      </c>
      <c r="CI1077" s="26"/>
      <c r="CJ1077" s="17">
        <f t="shared" si="414"/>
        <v>0</v>
      </c>
      <c r="CK1077" s="18">
        <f t="shared" si="425"/>
        <v>12.89</v>
      </c>
      <c r="CM1077" s="164"/>
      <c r="CN1077" s="302"/>
      <c r="CO1077" s="13">
        <f t="shared" si="418"/>
        <v>0</v>
      </c>
      <c r="CP1077" s="302"/>
      <c r="CQ1077" s="13">
        <f t="shared" si="419"/>
        <v>0</v>
      </c>
      <c r="CR1077" s="302"/>
      <c r="CS1077" s="13">
        <f t="shared" si="420"/>
        <v>0</v>
      </c>
      <c r="CT1077" s="302"/>
      <c r="CU1077" s="13">
        <f t="shared" si="415"/>
        <v>0</v>
      </c>
      <c r="CV1077" s="302"/>
      <c r="CW1077" s="13">
        <f t="shared" si="421"/>
        <v>0</v>
      </c>
      <c r="CX1077" s="13">
        <f t="shared" si="422"/>
        <v>0</v>
      </c>
      <c r="CY1077" s="251">
        <f t="shared" si="423"/>
        <v>0</v>
      </c>
      <c r="CZ1077" s="13" t="s">
        <v>29</v>
      </c>
      <c r="DA1077" s="13">
        <v>50</v>
      </c>
      <c r="DB1077" s="22">
        <f t="shared" si="424"/>
        <v>0</v>
      </c>
      <c r="DD1077" s="24"/>
      <c r="DF1077" s="163"/>
      <c r="DH1077" s="24"/>
      <c r="DI1077" s="447"/>
      <c r="DJ1077" s="163"/>
    </row>
    <row r="1078" spans="1:114" s="7" customFormat="1">
      <c r="A1078" s="277">
        <f t="shared" si="408"/>
        <v>50</v>
      </c>
      <c r="B1078" s="21" t="e">
        <f>'Calculateur de trading'!I1078/C1078/W1078</f>
        <v>#DIV/0!</v>
      </c>
      <c r="C1078" s="278">
        <f t="shared" si="409"/>
        <v>10</v>
      </c>
      <c r="D1078" s="278"/>
      <c r="E1078" s="273">
        <f t="shared" si="410"/>
        <v>100</v>
      </c>
      <c r="F1078" s="271">
        <f t="shared" si="402"/>
        <v>2</v>
      </c>
      <c r="G1078" s="271" t="e">
        <f t="shared" si="403"/>
        <v>#DIV/0!</v>
      </c>
      <c r="H1078" s="272">
        <f t="shared" si="404"/>
        <v>20</v>
      </c>
      <c r="I1078" s="270"/>
      <c r="J1078" s="273">
        <f t="shared" si="411"/>
        <v>200</v>
      </c>
      <c r="K1078" s="271">
        <f t="shared" si="405"/>
        <v>4</v>
      </c>
      <c r="L1078" s="271" t="e">
        <f t="shared" si="406"/>
        <v>#DIV/0!</v>
      </c>
      <c r="M1078" s="272">
        <f t="shared" si="407"/>
        <v>40</v>
      </c>
      <c r="N1078" s="389"/>
      <c r="O1078" s="455" t="e">
        <f>(A1078*B1078*W1078)+(B1078*'Calculateur de trading'!H1078)</f>
        <v>#DIV/0!</v>
      </c>
      <c r="P1078" s="274" t="e">
        <f>O1078/'Déscriptions des trades'!CK1078</f>
        <v>#DIV/0!</v>
      </c>
      <c r="Q1078" s="456" t="e">
        <f>'Déscriptions des trades'!CK1078-O1078</f>
        <v>#DIV/0!</v>
      </c>
      <c r="R1078" s="466" t="e">
        <f t="shared" si="412"/>
        <v>#DIV/0!</v>
      </c>
      <c r="S1078" s="389"/>
      <c r="T1078" s="12"/>
      <c r="U1078" s="25"/>
      <c r="V1078" s="15"/>
      <c r="W1078" s="490">
        <f t="shared" si="416"/>
        <v>0</v>
      </c>
      <c r="X1078" s="21" t="e">
        <f>W1078*U1078/'Déscriptions des trades'!CK1078*'Déscriptions des trades'!B1078</f>
        <v>#DIV/0!</v>
      </c>
      <c r="Y1078" s="459"/>
      <c r="Z1078" s="389"/>
      <c r="AA1078" s="23">
        <f t="shared" si="413"/>
        <v>0.1</v>
      </c>
      <c r="AB1078" s="17" t="e">
        <f>(AA1078*'Déscriptions des trades'!U1078*'Déscriptions des trades'!B1078/'Déscriptions des trades'!CK1078)*'Déscriptions des trades'!W1078</f>
        <v>#DIV/0!</v>
      </c>
      <c r="AC1078" s="265" t="e">
        <f>AB1078*'Déscriptions des trades'!CK1078</f>
        <v>#DIV/0!</v>
      </c>
      <c r="AD1078" s="266" t="e">
        <f>'Déscriptions des trades'!CK1078-AC1078</f>
        <v>#DIV/0!</v>
      </c>
      <c r="AE1078" s="389"/>
      <c r="AF1078" s="399">
        <v>1074</v>
      </c>
      <c r="AG1078" s="389"/>
      <c r="AH1078" s="20"/>
      <c r="AI1078" s="303"/>
      <c r="AJ1078" s="307"/>
      <c r="AK1078" s="161"/>
      <c r="AL1078" s="305"/>
      <c r="AM1078" s="305"/>
      <c r="AN1078" s="162"/>
      <c r="AO1078" s="439"/>
      <c r="AP1078" s="162"/>
      <c r="AQ1078" s="113"/>
      <c r="AR1078" s="113"/>
      <c r="AS1078" s="384"/>
      <c r="AT1078" s="306"/>
      <c r="AU1078" s="306"/>
      <c r="AV1078" s="160"/>
      <c r="AW1078" s="158"/>
      <c r="AX1078" s="385"/>
      <c r="AY1078" s="453"/>
      <c r="AZ1078" s="165"/>
      <c r="BA1078" s="301"/>
      <c r="BB1078" s="165"/>
      <c r="BC1078" s="301"/>
      <c r="BD1078" s="165"/>
      <c r="BE1078" s="302"/>
      <c r="BF1078" s="302"/>
      <c r="BG1078" s="165"/>
      <c r="BH1078" s="303"/>
      <c r="BI1078" s="165"/>
      <c r="BJ1078" s="304"/>
      <c r="BK1078" s="394"/>
      <c r="BL1078" s="302"/>
      <c r="BM1078" s="302"/>
      <c r="BN1078" s="394"/>
      <c r="BO1078" s="302"/>
      <c r="BP1078" s="13"/>
      <c r="BQ1078" s="302"/>
      <c r="BR1078" s="13"/>
      <c r="BS1078" s="302"/>
      <c r="BT1078" s="13"/>
      <c r="BU1078" s="302"/>
      <c r="BV1078" s="386"/>
      <c r="BW1078" s="303"/>
      <c r="BX1078" s="303"/>
      <c r="BY1078" s="302"/>
      <c r="BZ1078" s="302"/>
      <c r="CA1078" s="387"/>
      <c r="CB1078" s="395"/>
      <c r="CC1078" s="12"/>
      <c r="CD1078" s="304"/>
      <c r="CE1078" s="14"/>
      <c r="CF1078" s="395"/>
      <c r="CG1078" s="397"/>
      <c r="CH1078" s="300">
        <f t="shared" si="417"/>
        <v>0</v>
      </c>
      <c r="CI1078" s="26"/>
      <c r="CJ1078" s="17">
        <f t="shared" si="414"/>
        <v>0</v>
      </c>
      <c r="CK1078" s="18">
        <f t="shared" si="425"/>
        <v>12.89</v>
      </c>
      <c r="CM1078" s="164"/>
      <c r="CN1078" s="302"/>
      <c r="CO1078" s="13">
        <f t="shared" si="418"/>
        <v>0</v>
      </c>
      <c r="CP1078" s="302"/>
      <c r="CQ1078" s="13">
        <f t="shared" si="419"/>
        <v>0</v>
      </c>
      <c r="CR1078" s="302"/>
      <c r="CS1078" s="13">
        <f t="shared" si="420"/>
        <v>0</v>
      </c>
      <c r="CT1078" s="302"/>
      <c r="CU1078" s="13">
        <f t="shared" si="415"/>
        <v>0</v>
      </c>
      <c r="CV1078" s="302"/>
      <c r="CW1078" s="13">
        <f t="shared" si="421"/>
        <v>0</v>
      </c>
      <c r="CX1078" s="13">
        <f t="shared" si="422"/>
        <v>0</v>
      </c>
      <c r="CY1078" s="251">
        <f t="shared" si="423"/>
        <v>0</v>
      </c>
      <c r="CZ1078" s="13" t="s">
        <v>29</v>
      </c>
      <c r="DA1078" s="13">
        <v>50</v>
      </c>
      <c r="DB1078" s="22">
        <f t="shared" si="424"/>
        <v>0</v>
      </c>
      <c r="DD1078" s="24"/>
      <c r="DF1078" s="163"/>
      <c r="DH1078" s="24"/>
      <c r="DI1078" s="447"/>
      <c r="DJ1078" s="163"/>
    </row>
    <row r="1079" spans="1:114" s="7" customFormat="1">
      <c r="A1079" s="277">
        <f t="shared" si="408"/>
        <v>50</v>
      </c>
      <c r="B1079" s="21" t="e">
        <f>'Calculateur de trading'!I1079/C1079/W1079</f>
        <v>#DIV/0!</v>
      </c>
      <c r="C1079" s="278">
        <f t="shared" si="409"/>
        <v>10</v>
      </c>
      <c r="D1079" s="426"/>
      <c r="E1079" s="273">
        <f t="shared" si="410"/>
        <v>100</v>
      </c>
      <c r="F1079" s="271">
        <f t="shared" si="402"/>
        <v>2</v>
      </c>
      <c r="G1079" s="271" t="e">
        <f t="shared" si="403"/>
        <v>#DIV/0!</v>
      </c>
      <c r="H1079" s="272">
        <f t="shared" si="404"/>
        <v>20</v>
      </c>
      <c r="I1079" s="270"/>
      <c r="J1079" s="273">
        <f t="shared" si="411"/>
        <v>200</v>
      </c>
      <c r="K1079" s="271">
        <f t="shared" si="405"/>
        <v>4</v>
      </c>
      <c r="L1079" s="271" t="e">
        <f t="shared" si="406"/>
        <v>#DIV/0!</v>
      </c>
      <c r="M1079" s="272">
        <f t="shared" si="407"/>
        <v>40</v>
      </c>
      <c r="N1079" s="389"/>
      <c r="O1079" s="455" t="e">
        <f>(A1079*B1079*W1079)+(B1079*'Calculateur de trading'!H1079)</f>
        <v>#DIV/0!</v>
      </c>
      <c r="P1079" s="274" t="e">
        <f>O1079/'Déscriptions des trades'!CK1079</f>
        <v>#DIV/0!</v>
      </c>
      <c r="Q1079" s="456" t="e">
        <f>'Déscriptions des trades'!CK1079-O1079</f>
        <v>#DIV/0!</v>
      </c>
      <c r="R1079" s="466" t="e">
        <f t="shared" si="412"/>
        <v>#DIV/0!</v>
      </c>
      <c r="S1079" s="389"/>
      <c r="T1079" s="12"/>
      <c r="U1079" s="25"/>
      <c r="V1079" s="15"/>
      <c r="W1079" s="490">
        <f t="shared" si="416"/>
        <v>0</v>
      </c>
      <c r="X1079" s="21" t="e">
        <f>W1079*U1079/'Déscriptions des trades'!CK1079*'Déscriptions des trades'!B1079</f>
        <v>#DIV/0!</v>
      </c>
      <c r="Y1079" s="459"/>
      <c r="Z1079" s="389"/>
      <c r="AA1079" s="23">
        <f t="shared" si="413"/>
        <v>0.1</v>
      </c>
      <c r="AB1079" s="17" t="e">
        <f>(AA1079*'Déscriptions des trades'!U1079*'Déscriptions des trades'!B1079/'Déscriptions des trades'!CK1079)*'Déscriptions des trades'!W1079</f>
        <v>#DIV/0!</v>
      </c>
      <c r="AC1079" s="265" t="e">
        <f>AB1079*'Déscriptions des trades'!CK1079</f>
        <v>#DIV/0!</v>
      </c>
      <c r="AD1079" s="266" t="e">
        <f>'Déscriptions des trades'!CK1079-AC1079</f>
        <v>#DIV/0!</v>
      </c>
      <c r="AE1079" s="389"/>
      <c r="AF1079" s="399">
        <v>1075</v>
      </c>
      <c r="AG1079" s="389"/>
      <c r="AH1079" s="20"/>
      <c r="AI1079" s="303"/>
      <c r="AJ1079" s="307"/>
      <c r="AK1079" s="161"/>
      <c r="AL1079" s="305"/>
      <c r="AM1079" s="305"/>
      <c r="AN1079" s="162"/>
      <c r="AO1079" s="439"/>
      <c r="AP1079" s="162"/>
      <c r="AQ1079" s="113"/>
      <c r="AR1079" s="113"/>
      <c r="AS1079" s="384"/>
      <c r="AT1079" s="306"/>
      <c r="AU1079" s="306"/>
      <c r="AV1079" s="160"/>
      <c r="AW1079" s="158"/>
      <c r="AX1079" s="385"/>
      <c r="AY1079" s="453"/>
      <c r="AZ1079" s="165"/>
      <c r="BA1079" s="301"/>
      <c r="BB1079" s="165"/>
      <c r="BC1079" s="301"/>
      <c r="BD1079" s="165"/>
      <c r="BE1079" s="302"/>
      <c r="BF1079" s="302"/>
      <c r="BG1079" s="165"/>
      <c r="BH1079" s="303"/>
      <c r="BI1079" s="165"/>
      <c r="BJ1079" s="304"/>
      <c r="BK1079" s="394"/>
      <c r="BL1079" s="302"/>
      <c r="BM1079" s="302"/>
      <c r="BN1079" s="394"/>
      <c r="BO1079" s="302"/>
      <c r="BP1079" s="13"/>
      <c r="BQ1079" s="302"/>
      <c r="BR1079" s="13"/>
      <c r="BS1079" s="302"/>
      <c r="BT1079" s="13"/>
      <c r="BU1079" s="302"/>
      <c r="BV1079" s="386"/>
      <c r="BW1079" s="303"/>
      <c r="BX1079" s="303"/>
      <c r="BY1079" s="302"/>
      <c r="BZ1079" s="302"/>
      <c r="CA1079" s="387"/>
      <c r="CB1079" s="395"/>
      <c r="CC1079" s="12"/>
      <c r="CD1079" s="304"/>
      <c r="CE1079" s="14"/>
      <c r="CF1079" s="395"/>
      <c r="CG1079" s="397"/>
      <c r="CH1079" s="300">
        <f t="shared" si="417"/>
        <v>0</v>
      </c>
      <c r="CI1079" s="26"/>
      <c r="CJ1079" s="17">
        <f t="shared" si="414"/>
        <v>0</v>
      </c>
      <c r="CK1079" s="18">
        <f t="shared" si="425"/>
        <v>12.89</v>
      </c>
      <c r="CM1079" s="164"/>
      <c r="CN1079" s="302"/>
      <c r="CO1079" s="13">
        <f t="shared" si="418"/>
        <v>0</v>
      </c>
      <c r="CP1079" s="302"/>
      <c r="CQ1079" s="13">
        <f t="shared" si="419"/>
        <v>0</v>
      </c>
      <c r="CR1079" s="302"/>
      <c r="CS1079" s="13">
        <f t="shared" si="420"/>
        <v>0</v>
      </c>
      <c r="CT1079" s="302"/>
      <c r="CU1079" s="13">
        <f t="shared" si="415"/>
        <v>0</v>
      </c>
      <c r="CV1079" s="302"/>
      <c r="CW1079" s="13">
        <f t="shared" si="421"/>
        <v>0</v>
      </c>
      <c r="CX1079" s="13">
        <f t="shared" si="422"/>
        <v>0</v>
      </c>
      <c r="CY1079" s="251">
        <f t="shared" si="423"/>
        <v>0</v>
      </c>
      <c r="CZ1079" s="13" t="s">
        <v>29</v>
      </c>
      <c r="DA1079" s="13">
        <v>50</v>
      </c>
      <c r="DB1079" s="22">
        <f t="shared" si="424"/>
        <v>0</v>
      </c>
      <c r="DD1079" s="24"/>
      <c r="DF1079" s="163"/>
      <c r="DH1079" s="24"/>
      <c r="DI1079" s="447"/>
      <c r="DJ1079" s="163"/>
    </row>
    <row r="1080" spans="1:114" s="7" customFormat="1">
      <c r="A1080" s="277">
        <f t="shared" si="408"/>
        <v>50</v>
      </c>
      <c r="B1080" s="21" t="e">
        <f>'Calculateur de trading'!I1080/C1080/W1080</f>
        <v>#DIV/0!</v>
      </c>
      <c r="C1080" s="278">
        <f t="shared" si="409"/>
        <v>10</v>
      </c>
      <c r="D1080" s="278"/>
      <c r="E1080" s="273">
        <f t="shared" si="410"/>
        <v>100</v>
      </c>
      <c r="F1080" s="271">
        <f t="shared" si="402"/>
        <v>2</v>
      </c>
      <c r="G1080" s="271" t="e">
        <f t="shared" si="403"/>
        <v>#DIV/0!</v>
      </c>
      <c r="H1080" s="272">
        <f t="shared" si="404"/>
        <v>20</v>
      </c>
      <c r="I1080" s="270"/>
      <c r="J1080" s="273">
        <f t="shared" si="411"/>
        <v>200</v>
      </c>
      <c r="K1080" s="271">
        <f t="shared" si="405"/>
        <v>4</v>
      </c>
      <c r="L1080" s="271" t="e">
        <f t="shared" si="406"/>
        <v>#DIV/0!</v>
      </c>
      <c r="M1080" s="272">
        <f t="shared" si="407"/>
        <v>40</v>
      </c>
      <c r="N1080" s="389"/>
      <c r="O1080" s="455" t="e">
        <f>(A1080*B1080*W1080)+(B1080*'Calculateur de trading'!H1080)</f>
        <v>#DIV/0!</v>
      </c>
      <c r="P1080" s="274" t="e">
        <f>O1080/'Déscriptions des trades'!CK1080</f>
        <v>#DIV/0!</v>
      </c>
      <c r="Q1080" s="456" t="e">
        <f>'Déscriptions des trades'!CK1080-O1080</f>
        <v>#DIV/0!</v>
      </c>
      <c r="R1080" s="466" t="e">
        <f t="shared" si="412"/>
        <v>#DIV/0!</v>
      </c>
      <c r="S1080" s="389"/>
      <c r="T1080" s="12"/>
      <c r="U1080" s="25"/>
      <c r="V1080" s="15"/>
      <c r="W1080" s="490">
        <f t="shared" si="416"/>
        <v>0</v>
      </c>
      <c r="X1080" s="21" t="e">
        <f>W1080*U1080/'Déscriptions des trades'!CK1080*'Déscriptions des trades'!B1080</f>
        <v>#DIV/0!</v>
      </c>
      <c r="Y1080" s="459"/>
      <c r="Z1080" s="389"/>
      <c r="AA1080" s="23">
        <f t="shared" si="413"/>
        <v>0.1</v>
      </c>
      <c r="AB1080" s="17" t="e">
        <f>(AA1080*'Déscriptions des trades'!U1080*'Déscriptions des trades'!B1080/'Déscriptions des trades'!CK1080)*'Déscriptions des trades'!W1080</f>
        <v>#DIV/0!</v>
      </c>
      <c r="AC1080" s="265" t="e">
        <f>AB1080*'Déscriptions des trades'!CK1080</f>
        <v>#DIV/0!</v>
      </c>
      <c r="AD1080" s="266" t="e">
        <f>'Déscriptions des trades'!CK1080-AC1080</f>
        <v>#DIV/0!</v>
      </c>
      <c r="AE1080" s="389"/>
      <c r="AF1080" s="399">
        <v>1076</v>
      </c>
      <c r="AG1080" s="389"/>
      <c r="AH1080" s="20"/>
      <c r="AI1080" s="303"/>
      <c r="AJ1080" s="307"/>
      <c r="AK1080" s="161"/>
      <c r="AL1080" s="305"/>
      <c r="AM1080" s="305"/>
      <c r="AN1080" s="162"/>
      <c r="AO1080" s="439"/>
      <c r="AP1080" s="162"/>
      <c r="AQ1080" s="113"/>
      <c r="AR1080" s="113"/>
      <c r="AS1080" s="384"/>
      <c r="AT1080" s="306"/>
      <c r="AU1080" s="306"/>
      <c r="AV1080" s="160"/>
      <c r="AW1080" s="158"/>
      <c r="AX1080" s="385"/>
      <c r="AY1080" s="453"/>
      <c r="AZ1080" s="165"/>
      <c r="BA1080" s="301"/>
      <c r="BB1080" s="165"/>
      <c r="BC1080" s="301"/>
      <c r="BD1080" s="165"/>
      <c r="BE1080" s="302"/>
      <c r="BF1080" s="302"/>
      <c r="BG1080" s="165"/>
      <c r="BH1080" s="303"/>
      <c r="BI1080" s="165"/>
      <c r="BJ1080" s="304"/>
      <c r="BK1080" s="394"/>
      <c r="BL1080" s="302"/>
      <c r="BM1080" s="302"/>
      <c r="BN1080" s="394"/>
      <c r="BO1080" s="302"/>
      <c r="BP1080" s="13"/>
      <c r="BQ1080" s="302"/>
      <c r="BR1080" s="13"/>
      <c r="BS1080" s="302"/>
      <c r="BT1080" s="13"/>
      <c r="BU1080" s="302"/>
      <c r="BV1080" s="386"/>
      <c r="BW1080" s="303"/>
      <c r="BX1080" s="303"/>
      <c r="BY1080" s="302"/>
      <c r="BZ1080" s="302"/>
      <c r="CA1080" s="387"/>
      <c r="CB1080" s="395"/>
      <c r="CC1080" s="12"/>
      <c r="CD1080" s="304"/>
      <c r="CE1080" s="14"/>
      <c r="CF1080" s="395"/>
      <c r="CG1080" s="397"/>
      <c r="CH1080" s="300">
        <f t="shared" si="417"/>
        <v>0</v>
      </c>
      <c r="CI1080" s="26"/>
      <c r="CJ1080" s="17">
        <f t="shared" si="414"/>
        <v>0</v>
      </c>
      <c r="CK1080" s="18">
        <f t="shared" si="425"/>
        <v>12.89</v>
      </c>
      <c r="CM1080" s="164"/>
      <c r="CN1080" s="302"/>
      <c r="CO1080" s="13">
        <f t="shared" si="418"/>
        <v>0</v>
      </c>
      <c r="CP1080" s="302"/>
      <c r="CQ1080" s="13">
        <f t="shared" si="419"/>
        <v>0</v>
      </c>
      <c r="CR1080" s="302"/>
      <c r="CS1080" s="13">
        <f t="shared" si="420"/>
        <v>0</v>
      </c>
      <c r="CT1080" s="302"/>
      <c r="CU1080" s="13">
        <f t="shared" si="415"/>
        <v>0</v>
      </c>
      <c r="CV1080" s="302"/>
      <c r="CW1080" s="13">
        <f t="shared" si="421"/>
        <v>0</v>
      </c>
      <c r="CX1080" s="13">
        <f t="shared" si="422"/>
        <v>0</v>
      </c>
      <c r="CY1080" s="251">
        <f t="shared" si="423"/>
        <v>0</v>
      </c>
      <c r="CZ1080" s="13" t="s">
        <v>29</v>
      </c>
      <c r="DA1080" s="13">
        <v>50</v>
      </c>
      <c r="DB1080" s="22">
        <f t="shared" si="424"/>
        <v>0</v>
      </c>
      <c r="DD1080" s="24"/>
      <c r="DF1080" s="163"/>
      <c r="DH1080" s="24"/>
      <c r="DI1080" s="447"/>
      <c r="DJ1080" s="163"/>
    </row>
    <row r="1081" spans="1:114" s="7" customFormat="1">
      <c r="A1081" s="277">
        <f t="shared" si="408"/>
        <v>50</v>
      </c>
      <c r="B1081" s="21" t="e">
        <f>'Calculateur de trading'!I1081/C1081/W1081</f>
        <v>#DIV/0!</v>
      </c>
      <c r="C1081" s="278">
        <f t="shared" si="409"/>
        <v>10</v>
      </c>
      <c r="D1081" s="426"/>
      <c r="E1081" s="273">
        <f t="shared" si="410"/>
        <v>100</v>
      </c>
      <c r="F1081" s="271">
        <f t="shared" si="402"/>
        <v>2</v>
      </c>
      <c r="G1081" s="271" t="e">
        <f t="shared" si="403"/>
        <v>#DIV/0!</v>
      </c>
      <c r="H1081" s="272">
        <f t="shared" si="404"/>
        <v>20</v>
      </c>
      <c r="I1081" s="270"/>
      <c r="J1081" s="273">
        <f t="shared" si="411"/>
        <v>200</v>
      </c>
      <c r="K1081" s="271">
        <f t="shared" si="405"/>
        <v>4</v>
      </c>
      <c r="L1081" s="271" t="e">
        <f t="shared" si="406"/>
        <v>#DIV/0!</v>
      </c>
      <c r="M1081" s="272">
        <f t="shared" si="407"/>
        <v>40</v>
      </c>
      <c r="N1081" s="389"/>
      <c r="O1081" s="455" t="e">
        <f>(A1081*B1081*W1081)+(B1081*'Calculateur de trading'!H1081)</f>
        <v>#DIV/0!</v>
      </c>
      <c r="P1081" s="274" t="e">
        <f>O1081/'Déscriptions des trades'!CK1081</f>
        <v>#DIV/0!</v>
      </c>
      <c r="Q1081" s="456" t="e">
        <f>'Déscriptions des trades'!CK1081-O1081</f>
        <v>#DIV/0!</v>
      </c>
      <c r="R1081" s="466" t="e">
        <f t="shared" si="412"/>
        <v>#DIV/0!</v>
      </c>
      <c r="S1081" s="389"/>
      <c r="T1081" s="12"/>
      <c r="U1081" s="25"/>
      <c r="V1081" s="15"/>
      <c r="W1081" s="490">
        <f t="shared" si="416"/>
        <v>0</v>
      </c>
      <c r="X1081" s="21" t="e">
        <f>W1081*U1081/'Déscriptions des trades'!CK1081*'Déscriptions des trades'!B1081</f>
        <v>#DIV/0!</v>
      </c>
      <c r="Y1081" s="459"/>
      <c r="Z1081" s="389"/>
      <c r="AA1081" s="23">
        <f t="shared" si="413"/>
        <v>0.1</v>
      </c>
      <c r="AB1081" s="17" t="e">
        <f>(AA1081*'Déscriptions des trades'!U1081*'Déscriptions des trades'!B1081/'Déscriptions des trades'!CK1081)*'Déscriptions des trades'!W1081</f>
        <v>#DIV/0!</v>
      </c>
      <c r="AC1081" s="265" t="e">
        <f>AB1081*'Déscriptions des trades'!CK1081</f>
        <v>#DIV/0!</v>
      </c>
      <c r="AD1081" s="266" t="e">
        <f>'Déscriptions des trades'!CK1081-AC1081</f>
        <v>#DIV/0!</v>
      </c>
      <c r="AE1081" s="389"/>
      <c r="AF1081" s="399">
        <v>1077</v>
      </c>
      <c r="AG1081" s="389"/>
      <c r="AH1081" s="20"/>
      <c r="AI1081" s="303"/>
      <c r="AJ1081" s="307"/>
      <c r="AK1081" s="161"/>
      <c r="AL1081" s="305"/>
      <c r="AM1081" s="305"/>
      <c r="AN1081" s="162"/>
      <c r="AO1081" s="439"/>
      <c r="AP1081" s="162"/>
      <c r="AQ1081" s="113"/>
      <c r="AR1081" s="113"/>
      <c r="AS1081" s="384"/>
      <c r="AT1081" s="306"/>
      <c r="AU1081" s="306"/>
      <c r="AV1081" s="160"/>
      <c r="AW1081" s="158"/>
      <c r="AX1081" s="385"/>
      <c r="AY1081" s="453"/>
      <c r="AZ1081" s="165"/>
      <c r="BA1081" s="301"/>
      <c r="BB1081" s="165"/>
      <c r="BC1081" s="301"/>
      <c r="BD1081" s="165"/>
      <c r="BE1081" s="302"/>
      <c r="BF1081" s="302"/>
      <c r="BG1081" s="165"/>
      <c r="BH1081" s="303"/>
      <c r="BI1081" s="165"/>
      <c r="BJ1081" s="304"/>
      <c r="BK1081" s="394"/>
      <c r="BL1081" s="302"/>
      <c r="BM1081" s="302"/>
      <c r="BN1081" s="394"/>
      <c r="BO1081" s="302"/>
      <c r="BP1081" s="13"/>
      <c r="BQ1081" s="302"/>
      <c r="BR1081" s="13"/>
      <c r="BS1081" s="302"/>
      <c r="BT1081" s="13"/>
      <c r="BU1081" s="302"/>
      <c r="BV1081" s="386"/>
      <c r="BW1081" s="303"/>
      <c r="BX1081" s="303"/>
      <c r="BY1081" s="302"/>
      <c r="BZ1081" s="302"/>
      <c r="CA1081" s="387"/>
      <c r="CB1081" s="395"/>
      <c r="CC1081" s="12"/>
      <c r="CD1081" s="304"/>
      <c r="CE1081" s="14"/>
      <c r="CF1081" s="395"/>
      <c r="CG1081" s="397"/>
      <c r="CH1081" s="300">
        <f t="shared" si="417"/>
        <v>0</v>
      </c>
      <c r="CI1081" s="26"/>
      <c r="CJ1081" s="17">
        <f t="shared" si="414"/>
        <v>0</v>
      </c>
      <c r="CK1081" s="18">
        <f t="shared" si="425"/>
        <v>12.89</v>
      </c>
      <c r="CM1081" s="164"/>
      <c r="CN1081" s="302"/>
      <c r="CO1081" s="13">
        <f t="shared" si="418"/>
        <v>0</v>
      </c>
      <c r="CP1081" s="302"/>
      <c r="CQ1081" s="13">
        <f t="shared" si="419"/>
        <v>0</v>
      </c>
      <c r="CR1081" s="302"/>
      <c r="CS1081" s="13">
        <f t="shared" si="420"/>
        <v>0</v>
      </c>
      <c r="CT1081" s="302"/>
      <c r="CU1081" s="13">
        <f t="shared" si="415"/>
        <v>0</v>
      </c>
      <c r="CV1081" s="302"/>
      <c r="CW1081" s="13">
        <f t="shared" si="421"/>
        <v>0</v>
      </c>
      <c r="CX1081" s="13">
        <f t="shared" si="422"/>
        <v>0</v>
      </c>
      <c r="CY1081" s="251">
        <f t="shared" si="423"/>
        <v>0</v>
      </c>
      <c r="CZ1081" s="13" t="s">
        <v>29</v>
      </c>
      <c r="DA1081" s="13">
        <v>50</v>
      </c>
      <c r="DB1081" s="22">
        <f t="shared" si="424"/>
        <v>0</v>
      </c>
      <c r="DD1081" s="24"/>
      <c r="DF1081" s="163"/>
      <c r="DH1081" s="24"/>
      <c r="DI1081" s="447"/>
      <c r="DJ1081" s="163"/>
    </row>
    <row r="1082" spans="1:114" s="7" customFormat="1">
      <c r="A1082" s="277">
        <f t="shared" si="408"/>
        <v>50</v>
      </c>
      <c r="B1082" s="21" t="e">
        <f>'Calculateur de trading'!I1082/C1082/W1082</f>
        <v>#DIV/0!</v>
      </c>
      <c r="C1082" s="278">
        <f t="shared" si="409"/>
        <v>10</v>
      </c>
      <c r="D1082" s="278"/>
      <c r="E1082" s="273">
        <f t="shared" si="410"/>
        <v>100</v>
      </c>
      <c r="F1082" s="271">
        <f t="shared" si="402"/>
        <v>2</v>
      </c>
      <c r="G1082" s="271" t="e">
        <f t="shared" si="403"/>
        <v>#DIV/0!</v>
      </c>
      <c r="H1082" s="272">
        <f t="shared" si="404"/>
        <v>20</v>
      </c>
      <c r="I1082" s="270"/>
      <c r="J1082" s="273">
        <f t="shared" si="411"/>
        <v>200</v>
      </c>
      <c r="K1082" s="271">
        <f t="shared" si="405"/>
        <v>4</v>
      </c>
      <c r="L1082" s="271" t="e">
        <f t="shared" si="406"/>
        <v>#DIV/0!</v>
      </c>
      <c r="M1082" s="272">
        <f t="shared" si="407"/>
        <v>40</v>
      </c>
      <c r="N1082" s="389"/>
      <c r="O1082" s="455" t="e">
        <f>(A1082*B1082*W1082)+(B1082*'Calculateur de trading'!H1082)</f>
        <v>#DIV/0!</v>
      </c>
      <c r="P1082" s="274" t="e">
        <f>O1082/'Déscriptions des trades'!CK1082</f>
        <v>#DIV/0!</v>
      </c>
      <c r="Q1082" s="456" t="e">
        <f>'Déscriptions des trades'!CK1082-O1082</f>
        <v>#DIV/0!</v>
      </c>
      <c r="R1082" s="466" t="e">
        <f t="shared" si="412"/>
        <v>#DIV/0!</v>
      </c>
      <c r="S1082" s="389"/>
      <c r="T1082" s="12"/>
      <c r="U1082" s="25"/>
      <c r="V1082" s="15"/>
      <c r="W1082" s="490">
        <f t="shared" si="416"/>
        <v>0</v>
      </c>
      <c r="X1082" s="21" t="e">
        <f>W1082*U1082/'Déscriptions des trades'!CK1082*'Déscriptions des trades'!B1082</f>
        <v>#DIV/0!</v>
      </c>
      <c r="Y1082" s="459"/>
      <c r="Z1082" s="389"/>
      <c r="AA1082" s="23">
        <f t="shared" si="413"/>
        <v>0.1</v>
      </c>
      <c r="AB1082" s="17" t="e">
        <f>(AA1082*'Déscriptions des trades'!U1082*'Déscriptions des trades'!B1082/'Déscriptions des trades'!CK1082)*'Déscriptions des trades'!W1082</f>
        <v>#DIV/0!</v>
      </c>
      <c r="AC1082" s="265" t="e">
        <f>AB1082*'Déscriptions des trades'!CK1082</f>
        <v>#DIV/0!</v>
      </c>
      <c r="AD1082" s="266" t="e">
        <f>'Déscriptions des trades'!CK1082-AC1082</f>
        <v>#DIV/0!</v>
      </c>
      <c r="AE1082" s="389"/>
      <c r="AF1082" s="399">
        <v>1078</v>
      </c>
      <c r="AG1082" s="389"/>
      <c r="AH1082" s="20"/>
      <c r="AI1082" s="303"/>
      <c r="AJ1082" s="307"/>
      <c r="AK1082" s="161"/>
      <c r="AL1082" s="305"/>
      <c r="AM1082" s="305"/>
      <c r="AN1082" s="162"/>
      <c r="AO1082" s="439"/>
      <c r="AP1082" s="162"/>
      <c r="AQ1082" s="113"/>
      <c r="AR1082" s="113"/>
      <c r="AS1082" s="384"/>
      <c r="AT1082" s="306"/>
      <c r="AU1082" s="306"/>
      <c r="AV1082" s="160"/>
      <c r="AW1082" s="158"/>
      <c r="AX1082" s="385"/>
      <c r="AY1082" s="453"/>
      <c r="AZ1082" s="165"/>
      <c r="BA1082" s="301"/>
      <c r="BB1082" s="165"/>
      <c r="BC1082" s="301"/>
      <c r="BD1082" s="165"/>
      <c r="BE1082" s="302"/>
      <c r="BF1082" s="302"/>
      <c r="BG1082" s="165"/>
      <c r="BH1082" s="303"/>
      <c r="BI1082" s="165"/>
      <c r="BJ1082" s="304"/>
      <c r="BK1082" s="394"/>
      <c r="BL1082" s="302"/>
      <c r="BM1082" s="302"/>
      <c r="BN1082" s="394"/>
      <c r="BO1082" s="302"/>
      <c r="BP1082" s="13"/>
      <c r="BQ1082" s="302"/>
      <c r="BR1082" s="13"/>
      <c r="BS1082" s="302"/>
      <c r="BT1082" s="13"/>
      <c r="BU1082" s="302"/>
      <c r="BV1082" s="386"/>
      <c r="BW1082" s="303"/>
      <c r="BX1082" s="303"/>
      <c r="BY1082" s="302"/>
      <c r="BZ1082" s="302"/>
      <c r="CA1082" s="387"/>
      <c r="CB1082" s="395"/>
      <c r="CC1082" s="12"/>
      <c r="CD1082" s="304"/>
      <c r="CE1082" s="14"/>
      <c r="CF1082" s="395"/>
      <c r="CG1082" s="397"/>
      <c r="CH1082" s="300">
        <f t="shared" si="417"/>
        <v>0</v>
      </c>
      <c r="CI1082" s="26"/>
      <c r="CJ1082" s="17">
        <f t="shared" si="414"/>
        <v>0</v>
      </c>
      <c r="CK1082" s="18">
        <f t="shared" si="425"/>
        <v>12.89</v>
      </c>
      <c r="CM1082" s="164"/>
      <c r="CN1082" s="302"/>
      <c r="CO1082" s="13">
        <f t="shared" si="418"/>
        <v>0</v>
      </c>
      <c r="CP1082" s="302"/>
      <c r="CQ1082" s="13">
        <f t="shared" si="419"/>
        <v>0</v>
      </c>
      <c r="CR1082" s="302"/>
      <c r="CS1082" s="13">
        <f t="shared" si="420"/>
        <v>0</v>
      </c>
      <c r="CT1082" s="302"/>
      <c r="CU1082" s="13">
        <f t="shared" si="415"/>
        <v>0</v>
      </c>
      <c r="CV1082" s="302"/>
      <c r="CW1082" s="13">
        <f t="shared" si="421"/>
        <v>0</v>
      </c>
      <c r="CX1082" s="13">
        <f t="shared" si="422"/>
        <v>0</v>
      </c>
      <c r="CY1082" s="251">
        <f t="shared" si="423"/>
        <v>0</v>
      </c>
      <c r="CZ1082" s="13" t="s">
        <v>29</v>
      </c>
      <c r="DA1082" s="13">
        <v>50</v>
      </c>
      <c r="DB1082" s="22">
        <f t="shared" si="424"/>
        <v>0</v>
      </c>
      <c r="DD1082" s="24"/>
      <c r="DF1082" s="163"/>
      <c r="DH1082" s="24"/>
      <c r="DI1082" s="447"/>
      <c r="DJ1082" s="163"/>
    </row>
    <row r="1083" spans="1:114" s="7" customFormat="1">
      <c r="A1083" s="277">
        <f t="shared" si="408"/>
        <v>50</v>
      </c>
      <c r="B1083" s="21" t="e">
        <f>'Calculateur de trading'!I1083/C1083/W1083</f>
        <v>#DIV/0!</v>
      </c>
      <c r="C1083" s="278">
        <f t="shared" si="409"/>
        <v>10</v>
      </c>
      <c r="D1083" s="426"/>
      <c r="E1083" s="273">
        <f t="shared" si="410"/>
        <v>100</v>
      </c>
      <c r="F1083" s="271">
        <f t="shared" si="402"/>
        <v>2</v>
      </c>
      <c r="G1083" s="271" t="e">
        <f t="shared" si="403"/>
        <v>#DIV/0!</v>
      </c>
      <c r="H1083" s="272">
        <f t="shared" si="404"/>
        <v>20</v>
      </c>
      <c r="I1083" s="270"/>
      <c r="J1083" s="273">
        <f t="shared" si="411"/>
        <v>200</v>
      </c>
      <c r="K1083" s="271">
        <f t="shared" si="405"/>
        <v>4</v>
      </c>
      <c r="L1083" s="271" t="e">
        <f t="shared" si="406"/>
        <v>#DIV/0!</v>
      </c>
      <c r="M1083" s="272">
        <f t="shared" si="407"/>
        <v>40</v>
      </c>
      <c r="N1083" s="389"/>
      <c r="O1083" s="455" t="e">
        <f>(A1083*B1083*W1083)+(B1083*'Calculateur de trading'!H1083)</f>
        <v>#DIV/0!</v>
      </c>
      <c r="P1083" s="274" t="e">
        <f>O1083/'Déscriptions des trades'!CK1083</f>
        <v>#DIV/0!</v>
      </c>
      <c r="Q1083" s="456" t="e">
        <f>'Déscriptions des trades'!CK1083-O1083</f>
        <v>#DIV/0!</v>
      </c>
      <c r="R1083" s="466" t="e">
        <f t="shared" si="412"/>
        <v>#DIV/0!</v>
      </c>
      <c r="S1083" s="389"/>
      <c r="T1083" s="12"/>
      <c r="U1083" s="25"/>
      <c r="V1083" s="15"/>
      <c r="W1083" s="490">
        <f t="shared" si="416"/>
        <v>0</v>
      </c>
      <c r="X1083" s="21" t="e">
        <f>W1083*U1083/'Déscriptions des trades'!CK1083*'Déscriptions des trades'!B1083</f>
        <v>#DIV/0!</v>
      </c>
      <c r="Y1083" s="459"/>
      <c r="Z1083" s="389"/>
      <c r="AA1083" s="23">
        <f t="shared" si="413"/>
        <v>0.1</v>
      </c>
      <c r="AB1083" s="17" t="e">
        <f>(AA1083*'Déscriptions des trades'!U1083*'Déscriptions des trades'!B1083/'Déscriptions des trades'!CK1083)*'Déscriptions des trades'!W1083</f>
        <v>#DIV/0!</v>
      </c>
      <c r="AC1083" s="265" t="e">
        <f>AB1083*'Déscriptions des trades'!CK1083</f>
        <v>#DIV/0!</v>
      </c>
      <c r="AD1083" s="266" t="e">
        <f>'Déscriptions des trades'!CK1083-AC1083</f>
        <v>#DIV/0!</v>
      </c>
      <c r="AE1083" s="389"/>
      <c r="AF1083" s="399">
        <v>1079</v>
      </c>
      <c r="AG1083" s="389"/>
      <c r="AH1083" s="20"/>
      <c r="AI1083" s="303"/>
      <c r="AJ1083" s="307"/>
      <c r="AK1083" s="161"/>
      <c r="AL1083" s="305"/>
      <c r="AM1083" s="305"/>
      <c r="AN1083" s="162"/>
      <c r="AO1083" s="439"/>
      <c r="AP1083" s="162"/>
      <c r="AQ1083" s="113"/>
      <c r="AR1083" s="113"/>
      <c r="AS1083" s="384"/>
      <c r="AT1083" s="306"/>
      <c r="AU1083" s="306"/>
      <c r="AV1083" s="160"/>
      <c r="AW1083" s="158"/>
      <c r="AX1083" s="385"/>
      <c r="AY1083" s="453"/>
      <c r="AZ1083" s="165"/>
      <c r="BA1083" s="301"/>
      <c r="BB1083" s="165"/>
      <c r="BC1083" s="301"/>
      <c r="BD1083" s="165"/>
      <c r="BE1083" s="302"/>
      <c r="BF1083" s="302"/>
      <c r="BG1083" s="165"/>
      <c r="BH1083" s="303"/>
      <c r="BI1083" s="165"/>
      <c r="BJ1083" s="304"/>
      <c r="BK1083" s="394"/>
      <c r="BL1083" s="302"/>
      <c r="BM1083" s="302"/>
      <c r="BN1083" s="394"/>
      <c r="BO1083" s="302"/>
      <c r="BP1083" s="13"/>
      <c r="BQ1083" s="302"/>
      <c r="BR1083" s="13"/>
      <c r="BS1083" s="302"/>
      <c r="BT1083" s="13"/>
      <c r="BU1083" s="302"/>
      <c r="BV1083" s="386"/>
      <c r="BW1083" s="303"/>
      <c r="BX1083" s="303"/>
      <c r="BY1083" s="302"/>
      <c r="BZ1083" s="302"/>
      <c r="CA1083" s="387"/>
      <c r="CB1083" s="395"/>
      <c r="CC1083" s="12"/>
      <c r="CD1083" s="304"/>
      <c r="CE1083" s="14"/>
      <c r="CF1083" s="395"/>
      <c r="CG1083" s="397"/>
      <c r="CH1083" s="300">
        <f t="shared" si="417"/>
        <v>0</v>
      </c>
      <c r="CI1083" s="26"/>
      <c r="CJ1083" s="17">
        <f t="shared" si="414"/>
        <v>0</v>
      </c>
      <c r="CK1083" s="18">
        <f t="shared" si="425"/>
        <v>12.89</v>
      </c>
      <c r="CM1083" s="164"/>
      <c r="CN1083" s="302"/>
      <c r="CO1083" s="13">
        <f t="shared" si="418"/>
        <v>0</v>
      </c>
      <c r="CP1083" s="302"/>
      <c r="CQ1083" s="13">
        <f t="shared" si="419"/>
        <v>0</v>
      </c>
      <c r="CR1083" s="302"/>
      <c r="CS1083" s="13">
        <f t="shared" si="420"/>
        <v>0</v>
      </c>
      <c r="CT1083" s="302"/>
      <c r="CU1083" s="13">
        <f t="shared" si="415"/>
        <v>0</v>
      </c>
      <c r="CV1083" s="302"/>
      <c r="CW1083" s="13">
        <f t="shared" si="421"/>
        <v>0</v>
      </c>
      <c r="CX1083" s="13">
        <f t="shared" si="422"/>
        <v>0</v>
      </c>
      <c r="CY1083" s="251">
        <f t="shared" si="423"/>
        <v>0</v>
      </c>
      <c r="CZ1083" s="13" t="s">
        <v>29</v>
      </c>
      <c r="DA1083" s="13">
        <v>50</v>
      </c>
      <c r="DB1083" s="22">
        <f t="shared" si="424"/>
        <v>0</v>
      </c>
      <c r="DD1083" s="24"/>
      <c r="DF1083" s="163"/>
      <c r="DH1083" s="24"/>
      <c r="DI1083" s="447"/>
      <c r="DJ1083" s="163"/>
    </row>
    <row r="1084" spans="1:114" s="7" customFormat="1">
      <c r="A1084" s="277">
        <f t="shared" si="408"/>
        <v>50</v>
      </c>
      <c r="B1084" s="21" t="e">
        <f>'Calculateur de trading'!I1084/C1084/W1084</f>
        <v>#DIV/0!</v>
      </c>
      <c r="C1084" s="278">
        <f t="shared" si="409"/>
        <v>10</v>
      </c>
      <c r="D1084" s="426"/>
      <c r="E1084" s="273">
        <f t="shared" si="410"/>
        <v>100</v>
      </c>
      <c r="F1084" s="271">
        <f t="shared" si="402"/>
        <v>2</v>
      </c>
      <c r="G1084" s="271" t="e">
        <f t="shared" si="403"/>
        <v>#DIV/0!</v>
      </c>
      <c r="H1084" s="272">
        <f t="shared" si="404"/>
        <v>20</v>
      </c>
      <c r="I1084" s="270"/>
      <c r="J1084" s="273">
        <f t="shared" si="411"/>
        <v>200</v>
      </c>
      <c r="K1084" s="271">
        <f t="shared" si="405"/>
        <v>4</v>
      </c>
      <c r="L1084" s="271" t="e">
        <f t="shared" si="406"/>
        <v>#DIV/0!</v>
      </c>
      <c r="M1084" s="272">
        <f t="shared" si="407"/>
        <v>40</v>
      </c>
      <c r="N1084" s="389"/>
      <c r="O1084" s="455" t="e">
        <f>(A1084*B1084*W1084)+(B1084*'Calculateur de trading'!H1084)</f>
        <v>#DIV/0!</v>
      </c>
      <c r="P1084" s="274" t="e">
        <f>O1084/'Déscriptions des trades'!CK1084</f>
        <v>#DIV/0!</v>
      </c>
      <c r="Q1084" s="456" t="e">
        <f>'Déscriptions des trades'!CK1084-O1084</f>
        <v>#DIV/0!</v>
      </c>
      <c r="R1084" s="466" t="e">
        <f t="shared" si="412"/>
        <v>#DIV/0!</v>
      </c>
      <c r="S1084" s="389"/>
      <c r="T1084" s="12"/>
      <c r="U1084" s="25"/>
      <c r="V1084" s="15"/>
      <c r="W1084" s="490">
        <f t="shared" si="416"/>
        <v>0</v>
      </c>
      <c r="X1084" s="21" t="e">
        <f>W1084*U1084/'Déscriptions des trades'!CK1084*'Déscriptions des trades'!B1084</f>
        <v>#DIV/0!</v>
      </c>
      <c r="Y1084" s="459"/>
      <c r="Z1084" s="389"/>
      <c r="AA1084" s="23">
        <f t="shared" si="413"/>
        <v>0.1</v>
      </c>
      <c r="AB1084" s="17" t="e">
        <f>(AA1084*'Déscriptions des trades'!U1084*'Déscriptions des trades'!B1084/'Déscriptions des trades'!CK1084)*'Déscriptions des trades'!W1084</f>
        <v>#DIV/0!</v>
      </c>
      <c r="AC1084" s="265" t="e">
        <f>AB1084*'Déscriptions des trades'!CK1084</f>
        <v>#DIV/0!</v>
      </c>
      <c r="AD1084" s="266" t="e">
        <f>'Déscriptions des trades'!CK1084-AC1084</f>
        <v>#DIV/0!</v>
      </c>
      <c r="AE1084" s="389"/>
      <c r="AF1084" s="399">
        <v>1080</v>
      </c>
      <c r="AG1084" s="389"/>
      <c r="AH1084" s="20"/>
      <c r="AI1084" s="303"/>
      <c r="AJ1084" s="307"/>
      <c r="AK1084" s="161"/>
      <c r="AL1084" s="305"/>
      <c r="AM1084" s="305"/>
      <c r="AN1084" s="162"/>
      <c r="AO1084" s="439"/>
      <c r="AP1084" s="162"/>
      <c r="AQ1084" s="113"/>
      <c r="AR1084" s="113"/>
      <c r="AS1084" s="384"/>
      <c r="AT1084" s="306"/>
      <c r="AU1084" s="306"/>
      <c r="AV1084" s="160"/>
      <c r="AW1084" s="158"/>
      <c r="AX1084" s="385"/>
      <c r="AY1084" s="453"/>
      <c r="AZ1084" s="165"/>
      <c r="BA1084" s="301"/>
      <c r="BB1084" s="165"/>
      <c r="BC1084" s="301"/>
      <c r="BD1084" s="165"/>
      <c r="BE1084" s="302"/>
      <c r="BF1084" s="302"/>
      <c r="BG1084" s="165"/>
      <c r="BH1084" s="303"/>
      <c r="BI1084" s="165"/>
      <c r="BJ1084" s="304"/>
      <c r="BK1084" s="394"/>
      <c r="BL1084" s="302"/>
      <c r="BM1084" s="302"/>
      <c r="BN1084" s="394"/>
      <c r="BO1084" s="302"/>
      <c r="BP1084" s="13"/>
      <c r="BQ1084" s="302"/>
      <c r="BR1084" s="13"/>
      <c r="BS1084" s="302"/>
      <c r="BT1084" s="13"/>
      <c r="BU1084" s="302"/>
      <c r="BV1084" s="386"/>
      <c r="BW1084" s="303"/>
      <c r="BX1084" s="303"/>
      <c r="BY1084" s="302"/>
      <c r="BZ1084" s="302"/>
      <c r="CA1084" s="387"/>
      <c r="CB1084" s="395"/>
      <c r="CC1084" s="12"/>
      <c r="CD1084" s="304"/>
      <c r="CE1084" s="14"/>
      <c r="CF1084" s="395"/>
      <c r="CG1084" s="397"/>
      <c r="CH1084" s="300">
        <f t="shared" si="417"/>
        <v>0</v>
      </c>
      <c r="CI1084" s="26"/>
      <c r="CJ1084" s="17">
        <f t="shared" si="414"/>
        <v>0</v>
      </c>
      <c r="CK1084" s="18">
        <f t="shared" si="425"/>
        <v>12.89</v>
      </c>
      <c r="CM1084" s="164"/>
      <c r="CN1084" s="302"/>
      <c r="CO1084" s="13">
        <f t="shared" si="418"/>
        <v>0</v>
      </c>
      <c r="CP1084" s="302"/>
      <c r="CQ1084" s="13">
        <f t="shared" si="419"/>
        <v>0</v>
      </c>
      <c r="CR1084" s="302"/>
      <c r="CS1084" s="13">
        <f t="shared" si="420"/>
        <v>0</v>
      </c>
      <c r="CT1084" s="302"/>
      <c r="CU1084" s="13">
        <f t="shared" si="415"/>
        <v>0</v>
      </c>
      <c r="CV1084" s="302"/>
      <c r="CW1084" s="13">
        <f t="shared" si="421"/>
        <v>0</v>
      </c>
      <c r="CX1084" s="13">
        <f t="shared" si="422"/>
        <v>0</v>
      </c>
      <c r="CY1084" s="251">
        <f t="shared" si="423"/>
        <v>0</v>
      </c>
      <c r="CZ1084" s="13" t="s">
        <v>29</v>
      </c>
      <c r="DA1084" s="13">
        <v>50</v>
      </c>
      <c r="DB1084" s="22">
        <f t="shared" si="424"/>
        <v>0</v>
      </c>
      <c r="DD1084" s="24"/>
      <c r="DF1084" s="163"/>
      <c r="DH1084" s="24"/>
      <c r="DI1084" s="447"/>
      <c r="DJ1084" s="163"/>
    </row>
    <row r="1085" spans="1:114" s="7" customFormat="1">
      <c r="A1085" s="277">
        <f t="shared" si="408"/>
        <v>50</v>
      </c>
      <c r="B1085" s="21" t="e">
        <f>'Calculateur de trading'!I1085/C1085/W1085</f>
        <v>#DIV/0!</v>
      </c>
      <c r="C1085" s="278">
        <f t="shared" si="409"/>
        <v>10</v>
      </c>
      <c r="D1085" s="278"/>
      <c r="E1085" s="273">
        <f t="shared" si="410"/>
        <v>100</v>
      </c>
      <c r="F1085" s="271">
        <f t="shared" si="402"/>
        <v>2</v>
      </c>
      <c r="G1085" s="271" t="e">
        <f t="shared" si="403"/>
        <v>#DIV/0!</v>
      </c>
      <c r="H1085" s="272">
        <f t="shared" si="404"/>
        <v>20</v>
      </c>
      <c r="I1085" s="270"/>
      <c r="J1085" s="273">
        <f t="shared" si="411"/>
        <v>200</v>
      </c>
      <c r="K1085" s="271">
        <f t="shared" si="405"/>
        <v>4</v>
      </c>
      <c r="L1085" s="271" t="e">
        <f t="shared" si="406"/>
        <v>#DIV/0!</v>
      </c>
      <c r="M1085" s="272">
        <f t="shared" si="407"/>
        <v>40</v>
      </c>
      <c r="N1085" s="389"/>
      <c r="O1085" s="455" t="e">
        <f>(A1085*B1085*W1085)+(B1085*'Calculateur de trading'!H1085)</f>
        <v>#DIV/0!</v>
      </c>
      <c r="P1085" s="274" t="e">
        <f>O1085/'Déscriptions des trades'!CK1085</f>
        <v>#DIV/0!</v>
      </c>
      <c r="Q1085" s="456" t="e">
        <f>'Déscriptions des trades'!CK1085-O1085</f>
        <v>#DIV/0!</v>
      </c>
      <c r="R1085" s="466" t="e">
        <f t="shared" si="412"/>
        <v>#DIV/0!</v>
      </c>
      <c r="S1085" s="389"/>
      <c r="T1085" s="12"/>
      <c r="U1085" s="25"/>
      <c r="V1085" s="15"/>
      <c r="W1085" s="490">
        <f t="shared" si="416"/>
        <v>0</v>
      </c>
      <c r="X1085" s="21" t="e">
        <f>W1085*U1085/'Déscriptions des trades'!CK1085*'Déscriptions des trades'!B1085</f>
        <v>#DIV/0!</v>
      </c>
      <c r="Y1085" s="459"/>
      <c r="Z1085" s="389"/>
      <c r="AA1085" s="23">
        <f t="shared" si="413"/>
        <v>0.1</v>
      </c>
      <c r="AB1085" s="17" t="e">
        <f>(AA1085*'Déscriptions des trades'!U1085*'Déscriptions des trades'!B1085/'Déscriptions des trades'!CK1085)*'Déscriptions des trades'!W1085</f>
        <v>#DIV/0!</v>
      </c>
      <c r="AC1085" s="265" t="e">
        <f>AB1085*'Déscriptions des trades'!CK1085</f>
        <v>#DIV/0!</v>
      </c>
      <c r="AD1085" s="266" t="e">
        <f>'Déscriptions des trades'!CK1085-AC1085</f>
        <v>#DIV/0!</v>
      </c>
      <c r="AE1085" s="389"/>
      <c r="AF1085" s="399">
        <v>1081</v>
      </c>
      <c r="AG1085" s="389"/>
      <c r="AH1085" s="20"/>
      <c r="AI1085" s="303"/>
      <c r="AJ1085" s="307"/>
      <c r="AK1085" s="161"/>
      <c r="AL1085" s="305"/>
      <c r="AM1085" s="305"/>
      <c r="AN1085" s="162"/>
      <c r="AO1085" s="439"/>
      <c r="AP1085" s="162"/>
      <c r="AQ1085" s="113"/>
      <c r="AR1085" s="113"/>
      <c r="AS1085" s="384"/>
      <c r="AT1085" s="306"/>
      <c r="AU1085" s="306"/>
      <c r="AV1085" s="160"/>
      <c r="AW1085" s="158"/>
      <c r="AX1085" s="385"/>
      <c r="AY1085" s="453"/>
      <c r="AZ1085" s="165"/>
      <c r="BA1085" s="301"/>
      <c r="BB1085" s="165"/>
      <c r="BC1085" s="301"/>
      <c r="BD1085" s="165"/>
      <c r="BE1085" s="302"/>
      <c r="BF1085" s="302"/>
      <c r="BG1085" s="165"/>
      <c r="BH1085" s="303"/>
      <c r="BI1085" s="165"/>
      <c r="BJ1085" s="304"/>
      <c r="BK1085" s="394"/>
      <c r="BL1085" s="302"/>
      <c r="BM1085" s="302"/>
      <c r="BN1085" s="394"/>
      <c r="BO1085" s="302"/>
      <c r="BP1085" s="13"/>
      <c r="BQ1085" s="302"/>
      <c r="BR1085" s="13"/>
      <c r="BS1085" s="302"/>
      <c r="BT1085" s="13"/>
      <c r="BU1085" s="302"/>
      <c r="BV1085" s="386"/>
      <c r="BW1085" s="303"/>
      <c r="BX1085" s="303"/>
      <c r="BY1085" s="302"/>
      <c r="BZ1085" s="302"/>
      <c r="CA1085" s="387"/>
      <c r="CB1085" s="395"/>
      <c r="CC1085" s="12"/>
      <c r="CD1085" s="304"/>
      <c r="CE1085" s="14"/>
      <c r="CF1085" s="395"/>
      <c r="CG1085" s="397"/>
      <c r="CH1085" s="300">
        <f t="shared" si="417"/>
        <v>0</v>
      </c>
      <c r="CI1085" s="26"/>
      <c r="CJ1085" s="17">
        <f t="shared" si="414"/>
        <v>0</v>
      </c>
      <c r="CK1085" s="18">
        <f t="shared" si="425"/>
        <v>12.89</v>
      </c>
      <c r="CM1085" s="164"/>
      <c r="CN1085" s="302"/>
      <c r="CO1085" s="13">
        <f t="shared" si="418"/>
        <v>0</v>
      </c>
      <c r="CP1085" s="302"/>
      <c r="CQ1085" s="13">
        <f t="shared" si="419"/>
        <v>0</v>
      </c>
      <c r="CR1085" s="302"/>
      <c r="CS1085" s="13">
        <f t="shared" si="420"/>
        <v>0</v>
      </c>
      <c r="CT1085" s="302"/>
      <c r="CU1085" s="13">
        <f t="shared" si="415"/>
        <v>0</v>
      </c>
      <c r="CV1085" s="302"/>
      <c r="CW1085" s="13">
        <f t="shared" si="421"/>
        <v>0</v>
      </c>
      <c r="CX1085" s="13">
        <f t="shared" si="422"/>
        <v>0</v>
      </c>
      <c r="CY1085" s="251">
        <f t="shared" si="423"/>
        <v>0</v>
      </c>
      <c r="CZ1085" s="13" t="s">
        <v>29</v>
      </c>
      <c r="DA1085" s="13">
        <v>50</v>
      </c>
      <c r="DB1085" s="22">
        <f t="shared" si="424"/>
        <v>0</v>
      </c>
      <c r="DD1085" s="24"/>
      <c r="DF1085" s="163"/>
      <c r="DH1085" s="24"/>
      <c r="DI1085" s="447"/>
      <c r="DJ1085" s="163"/>
    </row>
    <row r="1086" spans="1:114" s="7" customFormat="1">
      <c r="A1086" s="277">
        <f t="shared" si="408"/>
        <v>50</v>
      </c>
      <c r="B1086" s="21" t="e">
        <f>'Calculateur de trading'!I1086/C1086/W1086</f>
        <v>#DIV/0!</v>
      </c>
      <c r="C1086" s="278">
        <f t="shared" si="409"/>
        <v>10</v>
      </c>
      <c r="D1086" s="426"/>
      <c r="E1086" s="273">
        <f t="shared" si="410"/>
        <v>100</v>
      </c>
      <c r="F1086" s="271">
        <f t="shared" si="402"/>
        <v>2</v>
      </c>
      <c r="G1086" s="271" t="e">
        <f t="shared" si="403"/>
        <v>#DIV/0!</v>
      </c>
      <c r="H1086" s="272">
        <f t="shared" si="404"/>
        <v>20</v>
      </c>
      <c r="I1086" s="270"/>
      <c r="J1086" s="273">
        <f t="shared" si="411"/>
        <v>200</v>
      </c>
      <c r="K1086" s="271">
        <f t="shared" si="405"/>
        <v>4</v>
      </c>
      <c r="L1086" s="271" t="e">
        <f t="shared" si="406"/>
        <v>#DIV/0!</v>
      </c>
      <c r="M1086" s="272">
        <f t="shared" si="407"/>
        <v>40</v>
      </c>
      <c r="N1086" s="389"/>
      <c r="O1086" s="455" t="e">
        <f>(A1086*B1086*W1086)+(B1086*'Calculateur de trading'!H1086)</f>
        <v>#DIV/0!</v>
      </c>
      <c r="P1086" s="274" t="e">
        <f>O1086/'Déscriptions des trades'!CK1086</f>
        <v>#DIV/0!</v>
      </c>
      <c r="Q1086" s="456" t="e">
        <f>'Déscriptions des trades'!CK1086-O1086</f>
        <v>#DIV/0!</v>
      </c>
      <c r="R1086" s="466" t="e">
        <f t="shared" si="412"/>
        <v>#DIV/0!</v>
      </c>
      <c r="S1086" s="389"/>
      <c r="T1086" s="12"/>
      <c r="U1086" s="25"/>
      <c r="V1086" s="15"/>
      <c r="W1086" s="490">
        <f t="shared" si="416"/>
        <v>0</v>
      </c>
      <c r="X1086" s="21" t="e">
        <f>W1086*U1086/'Déscriptions des trades'!CK1086*'Déscriptions des trades'!B1086</f>
        <v>#DIV/0!</v>
      </c>
      <c r="Y1086" s="459"/>
      <c r="Z1086" s="389"/>
      <c r="AA1086" s="23">
        <f t="shared" si="413"/>
        <v>0.1</v>
      </c>
      <c r="AB1086" s="17" t="e">
        <f>(AA1086*'Déscriptions des trades'!U1086*'Déscriptions des trades'!B1086/'Déscriptions des trades'!CK1086)*'Déscriptions des trades'!W1086</f>
        <v>#DIV/0!</v>
      </c>
      <c r="AC1086" s="265" t="e">
        <f>AB1086*'Déscriptions des trades'!CK1086</f>
        <v>#DIV/0!</v>
      </c>
      <c r="AD1086" s="266" t="e">
        <f>'Déscriptions des trades'!CK1086-AC1086</f>
        <v>#DIV/0!</v>
      </c>
      <c r="AE1086" s="389"/>
      <c r="AF1086" s="399">
        <v>1082</v>
      </c>
      <c r="AG1086" s="389"/>
      <c r="AH1086" s="20"/>
      <c r="AI1086" s="303"/>
      <c r="AJ1086" s="307"/>
      <c r="AK1086" s="161"/>
      <c r="AL1086" s="305"/>
      <c r="AM1086" s="305"/>
      <c r="AN1086" s="162"/>
      <c r="AO1086" s="439"/>
      <c r="AP1086" s="162"/>
      <c r="AQ1086" s="113"/>
      <c r="AR1086" s="113"/>
      <c r="AS1086" s="384"/>
      <c r="AT1086" s="306"/>
      <c r="AU1086" s="306"/>
      <c r="AV1086" s="160"/>
      <c r="AW1086" s="158"/>
      <c r="AX1086" s="385"/>
      <c r="AY1086" s="453"/>
      <c r="AZ1086" s="165"/>
      <c r="BA1086" s="301"/>
      <c r="BB1086" s="165"/>
      <c r="BC1086" s="301"/>
      <c r="BD1086" s="165"/>
      <c r="BE1086" s="302"/>
      <c r="BF1086" s="302"/>
      <c r="BG1086" s="165"/>
      <c r="BH1086" s="303"/>
      <c r="BI1086" s="165"/>
      <c r="BJ1086" s="304"/>
      <c r="BK1086" s="394"/>
      <c r="BL1086" s="302"/>
      <c r="BM1086" s="302"/>
      <c r="BN1086" s="394"/>
      <c r="BO1086" s="302"/>
      <c r="BP1086" s="13"/>
      <c r="BQ1086" s="302"/>
      <c r="BR1086" s="13"/>
      <c r="BS1086" s="302"/>
      <c r="BT1086" s="13"/>
      <c r="BU1086" s="302"/>
      <c r="BV1086" s="386"/>
      <c r="BW1086" s="303"/>
      <c r="BX1086" s="303"/>
      <c r="BY1086" s="302"/>
      <c r="BZ1086" s="302"/>
      <c r="CA1086" s="387"/>
      <c r="CB1086" s="395"/>
      <c r="CC1086" s="12"/>
      <c r="CD1086" s="304"/>
      <c r="CE1086" s="14"/>
      <c r="CF1086" s="395"/>
      <c r="CG1086" s="397"/>
      <c r="CH1086" s="300">
        <f t="shared" si="417"/>
        <v>0</v>
      </c>
      <c r="CI1086" s="26"/>
      <c r="CJ1086" s="17">
        <f t="shared" si="414"/>
        <v>0</v>
      </c>
      <c r="CK1086" s="18">
        <f t="shared" si="425"/>
        <v>12.89</v>
      </c>
      <c r="CM1086" s="164"/>
      <c r="CN1086" s="302"/>
      <c r="CO1086" s="13">
        <f t="shared" si="418"/>
        <v>0</v>
      </c>
      <c r="CP1086" s="302"/>
      <c r="CQ1086" s="13">
        <f t="shared" si="419"/>
        <v>0</v>
      </c>
      <c r="CR1086" s="302"/>
      <c r="CS1086" s="13">
        <f t="shared" si="420"/>
        <v>0</v>
      </c>
      <c r="CT1086" s="302"/>
      <c r="CU1086" s="13">
        <f t="shared" si="415"/>
        <v>0</v>
      </c>
      <c r="CV1086" s="302"/>
      <c r="CW1086" s="13">
        <f t="shared" si="421"/>
        <v>0</v>
      </c>
      <c r="CX1086" s="13">
        <f t="shared" si="422"/>
        <v>0</v>
      </c>
      <c r="CY1086" s="251">
        <f t="shared" si="423"/>
        <v>0</v>
      </c>
      <c r="CZ1086" s="13" t="s">
        <v>29</v>
      </c>
      <c r="DA1086" s="13">
        <v>50</v>
      </c>
      <c r="DB1086" s="22">
        <f t="shared" si="424"/>
        <v>0</v>
      </c>
      <c r="DD1086" s="24"/>
      <c r="DF1086" s="163"/>
      <c r="DH1086" s="24"/>
      <c r="DI1086" s="447"/>
      <c r="DJ1086" s="163"/>
    </row>
    <row r="1087" spans="1:114" s="7" customFormat="1">
      <c r="A1087" s="277">
        <f t="shared" si="408"/>
        <v>50</v>
      </c>
      <c r="B1087" s="21" t="e">
        <f>'Calculateur de trading'!I1087/C1087/W1087</f>
        <v>#DIV/0!</v>
      </c>
      <c r="C1087" s="278">
        <f t="shared" si="409"/>
        <v>10</v>
      </c>
      <c r="D1087" s="278"/>
      <c r="E1087" s="273">
        <f t="shared" si="410"/>
        <v>100</v>
      </c>
      <c r="F1087" s="271">
        <f t="shared" si="402"/>
        <v>2</v>
      </c>
      <c r="G1087" s="271" t="e">
        <f t="shared" si="403"/>
        <v>#DIV/0!</v>
      </c>
      <c r="H1087" s="272">
        <f t="shared" si="404"/>
        <v>20</v>
      </c>
      <c r="I1087" s="270"/>
      <c r="J1087" s="273">
        <f t="shared" si="411"/>
        <v>200</v>
      </c>
      <c r="K1087" s="271">
        <f t="shared" si="405"/>
        <v>4</v>
      </c>
      <c r="L1087" s="271" t="e">
        <f t="shared" si="406"/>
        <v>#DIV/0!</v>
      </c>
      <c r="M1087" s="272">
        <f t="shared" si="407"/>
        <v>40</v>
      </c>
      <c r="N1087" s="389"/>
      <c r="O1087" s="455" t="e">
        <f>(A1087*B1087*W1087)+(B1087*'Calculateur de trading'!H1087)</f>
        <v>#DIV/0!</v>
      </c>
      <c r="P1087" s="274" t="e">
        <f>O1087/'Déscriptions des trades'!CK1087</f>
        <v>#DIV/0!</v>
      </c>
      <c r="Q1087" s="456" t="e">
        <f>'Déscriptions des trades'!CK1087-O1087</f>
        <v>#DIV/0!</v>
      </c>
      <c r="R1087" s="466" t="e">
        <f t="shared" si="412"/>
        <v>#DIV/0!</v>
      </c>
      <c r="S1087" s="389"/>
      <c r="T1087" s="12"/>
      <c r="U1087" s="25"/>
      <c r="V1087" s="15"/>
      <c r="W1087" s="490">
        <f t="shared" si="416"/>
        <v>0</v>
      </c>
      <c r="X1087" s="21" t="e">
        <f>W1087*U1087/'Déscriptions des trades'!CK1087*'Déscriptions des trades'!B1087</f>
        <v>#DIV/0!</v>
      </c>
      <c r="Y1087" s="459"/>
      <c r="Z1087" s="389"/>
      <c r="AA1087" s="23">
        <f t="shared" si="413"/>
        <v>0.1</v>
      </c>
      <c r="AB1087" s="17" t="e">
        <f>(AA1087*'Déscriptions des trades'!U1087*'Déscriptions des trades'!B1087/'Déscriptions des trades'!CK1087)*'Déscriptions des trades'!W1087</f>
        <v>#DIV/0!</v>
      </c>
      <c r="AC1087" s="265" t="e">
        <f>AB1087*'Déscriptions des trades'!CK1087</f>
        <v>#DIV/0!</v>
      </c>
      <c r="AD1087" s="266" t="e">
        <f>'Déscriptions des trades'!CK1087-AC1087</f>
        <v>#DIV/0!</v>
      </c>
      <c r="AE1087" s="389"/>
      <c r="AF1087" s="399">
        <v>1083</v>
      </c>
      <c r="AG1087" s="389"/>
      <c r="AH1087" s="20"/>
      <c r="AI1087" s="303"/>
      <c r="AJ1087" s="307"/>
      <c r="AK1087" s="161"/>
      <c r="AL1087" s="305"/>
      <c r="AM1087" s="305"/>
      <c r="AN1087" s="162"/>
      <c r="AO1087" s="439"/>
      <c r="AP1087" s="162"/>
      <c r="AQ1087" s="113"/>
      <c r="AR1087" s="113"/>
      <c r="AS1087" s="384"/>
      <c r="AT1087" s="306"/>
      <c r="AU1087" s="306"/>
      <c r="AV1087" s="160"/>
      <c r="AW1087" s="158"/>
      <c r="AX1087" s="385"/>
      <c r="AY1087" s="453"/>
      <c r="AZ1087" s="165"/>
      <c r="BA1087" s="301"/>
      <c r="BB1087" s="165"/>
      <c r="BC1087" s="301"/>
      <c r="BD1087" s="165"/>
      <c r="BE1087" s="302"/>
      <c r="BF1087" s="302"/>
      <c r="BG1087" s="165"/>
      <c r="BH1087" s="303"/>
      <c r="BI1087" s="165"/>
      <c r="BJ1087" s="304"/>
      <c r="BK1087" s="394"/>
      <c r="BL1087" s="302"/>
      <c r="BM1087" s="302"/>
      <c r="BN1087" s="394"/>
      <c r="BO1087" s="302"/>
      <c r="BP1087" s="13"/>
      <c r="BQ1087" s="302"/>
      <c r="BR1087" s="13"/>
      <c r="BS1087" s="302"/>
      <c r="BT1087" s="13"/>
      <c r="BU1087" s="302"/>
      <c r="BV1087" s="386"/>
      <c r="BW1087" s="303"/>
      <c r="BX1087" s="303"/>
      <c r="BY1087" s="302"/>
      <c r="BZ1087" s="302"/>
      <c r="CA1087" s="387"/>
      <c r="CB1087" s="395"/>
      <c r="CC1087" s="12"/>
      <c r="CD1087" s="304"/>
      <c r="CE1087" s="14"/>
      <c r="CF1087" s="395"/>
      <c r="CG1087" s="397"/>
      <c r="CH1087" s="300">
        <f t="shared" si="417"/>
        <v>0</v>
      </c>
      <c r="CI1087" s="26"/>
      <c r="CJ1087" s="17">
        <f t="shared" si="414"/>
        <v>0</v>
      </c>
      <c r="CK1087" s="18">
        <f t="shared" si="425"/>
        <v>12.89</v>
      </c>
      <c r="CM1087" s="164"/>
      <c r="CN1087" s="302"/>
      <c r="CO1087" s="13">
        <f t="shared" si="418"/>
        <v>0</v>
      </c>
      <c r="CP1087" s="302"/>
      <c r="CQ1087" s="13">
        <f t="shared" si="419"/>
        <v>0</v>
      </c>
      <c r="CR1087" s="302"/>
      <c r="CS1087" s="13">
        <f t="shared" si="420"/>
        <v>0</v>
      </c>
      <c r="CT1087" s="302"/>
      <c r="CU1087" s="13">
        <f t="shared" si="415"/>
        <v>0</v>
      </c>
      <c r="CV1087" s="302"/>
      <c r="CW1087" s="13">
        <f t="shared" si="421"/>
        <v>0</v>
      </c>
      <c r="CX1087" s="13">
        <f t="shared" si="422"/>
        <v>0</v>
      </c>
      <c r="CY1087" s="251">
        <f t="shared" si="423"/>
        <v>0</v>
      </c>
      <c r="CZ1087" s="13" t="s">
        <v>29</v>
      </c>
      <c r="DA1087" s="13">
        <v>50</v>
      </c>
      <c r="DB1087" s="22">
        <f t="shared" si="424"/>
        <v>0</v>
      </c>
      <c r="DD1087" s="24"/>
      <c r="DF1087" s="163"/>
      <c r="DH1087" s="24"/>
      <c r="DI1087" s="447"/>
      <c r="DJ1087" s="163"/>
    </row>
    <row r="1088" spans="1:114" s="7" customFormat="1">
      <c r="A1088" s="277">
        <f t="shared" si="408"/>
        <v>50</v>
      </c>
      <c r="B1088" s="21" t="e">
        <f>'Calculateur de trading'!I1088/C1088/W1088</f>
        <v>#DIV/0!</v>
      </c>
      <c r="C1088" s="278">
        <f t="shared" si="409"/>
        <v>10</v>
      </c>
      <c r="D1088" s="426"/>
      <c r="E1088" s="273">
        <f t="shared" si="410"/>
        <v>100</v>
      </c>
      <c r="F1088" s="271">
        <f t="shared" si="402"/>
        <v>2</v>
      </c>
      <c r="G1088" s="271" t="e">
        <f t="shared" si="403"/>
        <v>#DIV/0!</v>
      </c>
      <c r="H1088" s="272">
        <f t="shared" si="404"/>
        <v>20</v>
      </c>
      <c r="I1088" s="270"/>
      <c r="J1088" s="273">
        <f t="shared" si="411"/>
        <v>200</v>
      </c>
      <c r="K1088" s="271">
        <f t="shared" si="405"/>
        <v>4</v>
      </c>
      <c r="L1088" s="271" t="e">
        <f t="shared" si="406"/>
        <v>#DIV/0!</v>
      </c>
      <c r="M1088" s="272">
        <f t="shared" si="407"/>
        <v>40</v>
      </c>
      <c r="N1088" s="389"/>
      <c r="O1088" s="455" t="e">
        <f>(A1088*B1088*W1088)+(B1088*'Calculateur de trading'!H1088)</f>
        <v>#DIV/0!</v>
      </c>
      <c r="P1088" s="274" t="e">
        <f>O1088/'Déscriptions des trades'!CK1088</f>
        <v>#DIV/0!</v>
      </c>
      <c r="Q1088" s="456" t="e">
        <f>'Déscriptions des trades'!CK1088-O1088</f>
        <v>#DIV/0!</v>
      </c>
      <c r="R1088" s="466" t="e">
        <f t="shared" si="412"/>
        <v>#DIV/0!</v>
      </c>
      <c r="S1088" s="389"/>
      <c r="T1088" s="12"/>
      <c r="U1088" s="25"/>
      <c r="V1088" s="15"/>
      <c r="W1088" s="490">
        <f t="shared" si="416"/>
        <v>0</v>
      </c>
      <c r="X1088" s="21" t="e">
        <f>W1088*U1088/'Déscriptions des trades'!CK1088*'Déscriptions des trades'!B1088</f>
        <v>#DIV/0!</v>
      </c>
      <c r="Y1088" s="459"/>
      <c r="Z1088" s="389"/>
      <c r="AA1088" s="23">
        <f t="shared" si="413"/>
        <v>0.1</v>
      </c>
      <c r="AB1088" s="17" t="e">
        <f>(AA1088*'Déscriptions des trades'!U1088*'Déscriptions des trades'!B1088/'Déscriptions des trades'!CK1088)*'Déscriptions des trades'!W1088</f>
        <v>#DIV/0!</v>
      </c>
      <c r="AC1088" s="265" t="e">
        <f>AB1088*'Déscriptions des trades'!CK1088</f>
        <v>#DIV/0!</v>
      </c>
      <c r="AD1088" s="266" t="e">
        <f>'Déscriptions des trades'!CK1088-AC1088</f>
        <v>#DIV/0!</v>
      </c>
      <c r="AE1088" s="389"/>
      <c r="AF1088" s="399">
        <v>1084</v>
      </c>
      <c r="AG1088" s="389"/>
      <c r="AH1088" s="20"/>
      <c r="AI1088" s="303"/>
      <c r="AJ1088" s="307"/>
      <c r="AK1088" s="161"/>
      <c r="AL1088" s="305"/>
      <c r="AM1088" s="305"/>
      <c r="AN1088" s="162"/>
      <c r="AO1088" s="439"/>
      <c r="AP1088" s="162"/>
      <c r="AQ1088" s="113"/>
      <c r="AR1088" s="113"/>
      <c r="AS1088" s="384"/>
      <c r="AT1088" s="306"/>
      <c r="AU1088" s="306"/>
      <c r="AV1088" s="160"/>
      <c r="AW1088" s="158"/>
      <c r="AX1088" s="385"/>
      <c r="AY1088" s="453"/>
      <c r="AZ1088" s="165"/>
      <c r="BA1088" s="301"/>
      <c r="BB1088" s="165"/>
      <c r="BC1088" s="301"/>
      <c r="BD1088" s="165"/>
      <c r="BE1088" s="302"/>
      <c r="BF1088" s="302"/>
      <c r="BG1088" s="165"/>
      <c r="BH1088" s="303"/>
      <c r="BI1088" s="165"/>
      <c r="BJ1088" s="304"/>
      <c r="BK1088" s="394"/>
      <c r="BL1088" s="302"/>
      <c r="BM1088" s="302"/>
      <c r="BN1088" s="394"/>
      <c r="BO1088" s="302"/>
      <c r="BP1088" s="13"/>
      <c r="BQ1088" s="302"/>
      <c r="BR1088" s="13"/>
      <c r="BS1088" s="302"/>
      <c r="BT1088" s="13"/>
      <c r="BU1088" s="302"/>
      <c r="BV1088" s="386"/>
      <c r="BW1088" s="303"/>
      <c r="BX1088" s="303"/>
      <c r="BY1088" s="302"/>
      <c r="BZ1088" s="302"/>
      <c r="CA1088" s="387"/>
      <c r="CB1088" s="395"/>
      <c r="CC1088" s="12"/>
      <c r="CD1088" s="304"/>
      <c r="CE1088" s="14"/>
      <c r="CF1088" s="395"/>
      <c r="CG1088" s="397"/>
      <c r="CH1088" s="300">
        <f t="shared" si="417"/>
        <v>0</v>
      </c>
      <c r="CI1088" s="26"/>
      <c r="CJ1088" s="17">
        <f t="shared" si="414"/>
        <v>0</v>
      </c>
      <c r="CK1088" s="18">
        <f t="shared" si="425"/>
        <v>12.89</v>
      </c>
      <c r="CM1088" s="164"/>
      <c r="CN1088" s="302"/>
      <c r="CO1088" s="13">
        <f t="shared" si="418"/>
        <v>0</v>
      </c>
      <c r="CP1088" s="302"/>
      <c r="CQ1088" s="13">
        <f t="shared" si="419"/>
        <v>0</v>
      </c>
      <c r="CR1088" s="302"/>
      <c r="CS1088" s="13">
        <f t="shared" si="420"/>
        <v>0</v>
      </c>
      <c r="CT1088" s="302"/>
      <c r="CU1088" s="13">
        <f t="shared" si="415"/>
        <v>0</v>
      </c>
      <c r="CV1088" s="302"/>
      <c r="CW1088" s="13">
        <f t="shared" si="421"/>
        <v>0</v>
      </c>
      <c r="CX1088" s="13">
        <f t="shared" si="422"/>
        <v>0</v>
      </c>
      <c r="CY1088" s="251">
        <f t="shared" si="423"/>
        <v>0</v>
      </c>
      <c r="CZ1088" s="13" t="s">
        <v>29</v>
      </c>
      <c r="DA1088" s="13">
        <v>50</v>
      </c>
      <c r="DB1088" s="22">
        <f t="shared" si="424"/>
        <v>0</v>
      </c>
      <c r="DD1088" s="24"/>
      <c r="DF1088" s="163"/>
      <c r="DH1088" s="24"/>
      <c r="DI1088" s="447"/>
      <c r="DJ1088" s="163"/>
    </row>
    <row r="1089" spans="1:114" s="7" customFormat="1">
      <c r="A1089" s="277">
        <f t="shared" si="408"/>
        <v>50</v>
      </c>
      <c r="B1089" s="21" t="e">
        <f>'Calculateur de trading'!I1089/C1089/W1089</f>
        <v>#DIV/0!</v>
      </c>
      <c r="C1089" s="278">
        <f t="shared" si="409"/>
        <v>10</v>
      </c>
      <c r="D1089" s="278"/>
      <c r="E1089" s="273">
        <f t="shared" si="410"/>
        <v>100</v>
      </c>
      <c r="F1089" s="271">
        <f t="shared" si="402"/>
        <v>2</v>
      </c>
      <c r="G1089" s="271" t="e">
        <f t="shared" si="403"/>
        <v>#DIV/0!</v>
      </c>
      <c r="H1089" s="272">
        <f t="shared" si="404"/>
        <v>20</v>
      </c>
      <c r="I1089" s="270"/>
      <c r="J1089" s="273">
        <f t="shared" si="411"/>
        <v>200</v>
      </c>
      <c r="K1089" s="271">
        <f t="shared" si="405"/>
        <v>4</v>
      </c>
      <c r="L1089" s="271" t="e">
        <f t="shared" si="406"/>
        <v>#DIV/0!</v>
      </c>
      <c r="M1089" s="272">
        <f t="shared" si="407"/>
        <v>40</v>
      </c>
      <c r="N1089" s="389"/>
      <c r="O1089" s="455" t="e">
        <f>(A1089*B1089*W1089)+(B1089*'Calculateur de trading'!H1089)</f>
        <v>#DIV/0!</v>
      </c>
      <c r="P1089" s="274" t="e">
        <f>O1089/'Déscriptions des trades'!CK1089</f>
        <v>#DIV/0!</v>
      </c>
      <c r="Q1089" s="456" t="e">
        <f>'Déscriptions des trades'!CK1089-O1089</f>
        <v>#DIV/0!</v>
      </c>
      <c r="R1089" s="466" t="e">
        <f t="shared" si="412"/>
        <v>#DIV/0!</v>
      </c>
      <c r="S1089" s="389"/>
      <c r="T1089" s="12"/>
      <c r="U1089" s="25"/>
      <c r="V1089" s="15"/>
      <c r="W1089" s="490">
        <f t="shared" si="416"/>
        <v>0</v>
      </c>
      <c r="X1089" s="21" t="e">
        <f>W1089*U1089/'Déscriptions des trades'!CK1089*'Déscriptions des trades'!B1089</f>
        <v>#DIV/0!</v>
      </c>
      <c r="Y1089" s="459"/>
      <c r="Z1089" s="389"/>
      <c r="AA1089" s="23">
        <f t="shared" si="413"/>
        <v>0.1</v>
      </c>
      <c r="AB1089" s="17" t="e">
        <f>(AA1089*'Déscriptions des trades'!U1089*'Déscriptions des trades'!B1089/'Déscriptions des trades'!CK1089)*'Déscriptions des trades'!W1089</f>
        <v>#DIV/0!</v>
      </c>
      <c r="AC1089" s="265" t="e">
        <f>AB1089*'Déscriptions des trades'!CK1089</f>
        <v>#DIV/0!</v>
      </c>
      <c r="AD1089" s="266" t="e">
        <f>'Déscriptions des trades'!CK1089-AC1089</f>
        <v>#DIV/0!</v>
      </c>
      <c r="AE1089" s="389"/>
      <c r="AF1089" s="399">
        <v>1085</v>
      </c>
      <c r="AG1089" s="389"/>
      <c r="AH1089" s="20"/>
      <c r="AI1089" s="303"/>
      <c r="AJ1089" s="307"/>
      <c r="AK1089" s="161"/>
      <c r="AL1089" s="305"/>
      <c r="AM1089" s="305"/>
      <c r="AN1089" s="162"/>
      <c r="AO1089" s="439"/>
      <c r="AP1089" s="162"/>
      <c r="AQ1089" s="113"/>
      <c r="AR1089" s="113"/>
      <c r="AS1089" s="384"/>
      <c r="AT1089" s="306"/>
      <c r="AU1089" s="306"/>
      <c r="AV1089" s="160"/>
      <c r="AW1089" s="158"/>
      <c r="AX1089" s="385"/>
      <c r="AY1089" s="453"/>
      <c r="AZ1089" s="165"/>
      <c r="BA1089" s="301"/>
      <c r="BB1089" s="165"/>
      <c r="BC1089" s="301"/>
      <c r="BD1089" s="165"/>
      <c r="BE1089" s="302"/>
      <c r="BF1089" s="302"/>
      <c r="BG1089" s="165"/>
      <c r="BH1089" s="303"/>
      <c r="BI1089" s="165"/>
      <c r="BJ1089" s="304"/>
      <c r="BK1089" s="394"/>
      <c r="BL1089" s="302"/>
      <c r="BM1089" s="302"/>
      <c r="BN1089" s="394"/>
      <c r="BO1089" s="302"/>
      <c r="BP1089" s="13"/>
      <c r="BQ1089" s="302"/>
      <c r="BR1089" s="13"/>
      <c r="BS1089" s="302"/>
      <c r="BT1089" s="13"/>
      <c r="BU1089" s="302"/>
      <c r="BV1089" s="386"/>
      <c r="BW1089" s="303"/>
      <c r="BX1089" s="303"/>
      <c r="BY1089" s="302"/>
      <c r="BZ1089" s="302"/>
      <c r="CA1089" s="387"/>
      <c r="CB1089" s="395"/>
      <c r="CC1089" s="12"/>
      <c r="CD1089" s="304"/>
      <c r="CE1089" s="14"/>
      <c r="CF1089" s="395"/>
      <c r="CG1089" s="397"/>
      <c r="CH1089" s="300">
        <f t="shared" si="417"/>
        <v>0</v>
      </c>
      <c r="CI1089" s="26"/>
      <c r="CJ1089" s="17">
        <f t="shared" si="414"/>
        <v>0</v>
      </c>
      <c r="CK1089" s="18">
        <f t="shared" si="425"/>
        <v>12.89</v>
      </c>
      <c r="CM1089" s="164"/>
      <c r="CN1089" s="302"/>
      <c r="CO1089" s="13">
        <f t="shared" si="418"/>
        <v>0</v>
      </c>
      <c r="CP1089" s="302"/>
      <c r="CQ1089" s="13">
        <f t="shared" si="419"/>
        <v>0</v>
      </c>
      <c r="CR1089" s="302"/>
      <c r="CS1089" s="13">
        <f t="shared" si="420"/>
        <v>0</v>
      </c>
      <c r="CT1089" s="302"/>
      <c r="CU1089" s="13">
        <f t="shared" si="415"/>
        <v>0</v>
      </c>
      <c r="CV1089" s="302"/>
      <c r="CW1089" s="13">
        <f t="shared" si="421"/>
        <v>0</v>
      </c>
      <c r="CX1089" s="13">
        <f t="shared" si="422"/>
        <v>0</v>
      </c>
      <c r="CY1089" s="251">
        <f t="shared" si="423"/>
        <v>0</v>
      </c>
      <c r="CZ1089" s="13" t="s">
        <v>29</v>
      </c>
      <c r="DA1089" s="13">
        <v>50</v>
      </c>
      <c r="DB1089" s="22">
        <f t="shared" si="424"/>
        <v>0</v>
      </c>
      <c r="DD1089" s="24"/>
      <c r="DF1089" s="163"/>
      <c r="DH1089" s="24"/>
      <c r="DI1089" s="447"/>
      <c r="DJ1089" s="163"/>
    </row>
    <row r="1090" spans="1:114" s="7" customFormat="1">
      <c r="A1090" s="277">
        <f t="shared" si="408"/>
        <v>50</v>
      </c>
      <c r="B1090" s="21" t="e">
        <f>'Calculateur de trading'!I1090/C1090/W1090</f>
        <v>#DIV/0!</v>
      </c>
      <c r="C1090" s="278">
        <f t="shared" si="409"/>
        <v>10</v>
      </c>
      <c r="D1090" s="426"/>
      <c r="E1090" s="273">
        <f t="shared" si="410"/>
        <v>100</v>
      </c>
      <c r="F1090" s="271">
        <f t="shared" si="402"/>
        <v>2</v>
      </c>
      <c r="G1090" s="271" t="e">
        <f t="shared" si="403"/>
        <v>#DIV/0!</v>
      </c>
      <c r="H1090" s="272">
        <f t="shared" si="404"/>
        <v>20</v>
      </c>
      <c r="I1090" s="270"/>
      <c r="J1090" s="273">
        <f t="shared" si="411"/>
        <v>200</v>
      </c>
      <c r="K1090" s="271">
        <f t="shared" si="405"/>
        <v>4</v>
      </c>
      <c r="L1090" s="271" t="e">
        <f t="shared" si="406"/>
        <v>#DIV/0!</v>
      </c>
      <c r="M1090" s="272">
        <f t="shared" si="407"/>
        <v>40</v>
      </c>
      <c r="N1090" s="389"/>
      <c r="O1090" s="455" t="e">
        <f>(A1090*B1090*W1090)+(B1090*'Calculateur de trading'!H1090)</f>
        <v>#DIV/0!</v>
      </c>
      <c r="P1090" s="274" t="e">
        <f>O1090/'Déscriptions des trades'!CK1090</f>
        <v>#DIV/0!</v>
      </c>
      <c r="Q1090" s="456" t="e">
        <f>'Déscriptions des trades'!CK1090-O1090</f>
        <v>#DIV/0!</v>
      </c>
      <c r="R1090" s="466" t="e">
        <f t="shared" si="412"/>
        <v>#DIV/0!</v>
      </c>
      <c r="S1090" s="389"/>
      <c r="T1090" s="12"/>
      <c r="U1090" s="25"/>
      <c r="V1090" s="15"/>
      <c r="W1090" s="490">
        <f t="shared" si="416"/>
        <v>0</v>
      </c>
      <c r="X1090" s="21" t="e">
        <f>W1090*U1090/'Déscriptions des trades'!CK1090*'Déscriptions des trades'!B1090</f>
        <v>#DIV/0!</v>
      </c>
      <c r="Y1090" s="459"/>
      <c r="Z1090" s="389"/>
      <c r="AA1090" s="23">
        <f t="shared" si="413"/>
        <v>0.1</v>
      </c>
      <c r="AB1090" s="17" t="e">
        <f>(AA1090*'Déscriptions des trades'!U1090*'Déscriptions des trades'!B1090/'Déscriptions des trades'!CK1090)*'Déscriptions des trades'!W1090</f>
        <v>#DIV/0!</v>
      </c>
      <c r="AC1090" s="265" t="e">
        <f>AB1090*'Déscriptions des trades'!CK1090</f>
        <v>#DIV/0!</v>
      </c>
      <c r="AD1090" s="266" t="e">
        <f>'Déscriptions des trades'!CK1090-AC1090</f>
        <v>#DIV/0!</v>
      </c>
      <c r="AE1090" s="389"/>
      <c r="AF1090" s="399">
        <v>1086</v>
      </c>
      <c r="AG1090" s="389"/>
      <c r="AH1090" s="20"/>
      <c r="AI1090" s="303"/>
      <c r="AJ1090" s="307"/>
      <c r="AK1090" s="161"/>
      <c r="AL1090" s="305"/>
      <c r="AM1090" s="305"/>
      <c r="AN1090" s="162"/>
      <c r="AO1090" s="439"/>
      <c r="AP1090" s="162"/>
      <c r="AQ1090" s="113"/>
      <c r="AR1090" s="113"/>
      <c r="AS1090" s="384"/>
      <c r="AT1090" s="306"/>
      <c r="AU1090" s="306"/>
      <c r="AV1090" s="160"/>
      <c r="AW1090" s="158"/>
      <c r="AX1090" s="385"/>
      <c r="AY1090" s="453"/>
      <c r="AZ1090" s="165"/>
      <c r="BA1090" s="301"/>
      <c r="BB1090" s="165"/>
      <c r="BC1090" s="301"/>
      <c r="BD1090" s="165"/>
      <c r="BE1090" s="302"/>
      <c r="BF1090" s="302"/>
      <c r="BG1090" s="165"/>
      <c r="BH1090" s="303"/>
      <c r="BI1090" s="165"/>
      <c r="BJ1090" s="304"/>
      <c r="BK1090" s="394"/>
      <c r="BL1090" s="302"/>
      <c r="BM1090" s="302"/>
      <c r="BN1090" s="394"/>
      <c r="BO1090" s="302"/>
      <c r="BP1090" s="13"/>
      <c r="BQ1090" s="302"/>
      <c r="BR1090" s="13"/>
      <c r="BS1090" s="302"/>
      <c r="BT1090" s="13"/>
      <c r="BU1090" s="302"/>
      <c r="BV1090" s="386"/>
      <c r="BW1090" s="303"/>
      <c r="BX1090" s="303"/>
      <c r="BY1090" s="302"/>
      <c r="BZ1090" s="302"/>
      <c r="CA1090" s="387"/>
      <c r="CB1090" s="395"/>
      <c r="CC1090" s="12"/>
      <c r="CD1090" s="304"/>
      <c r="CE1090" s="14"/>
      <c r="CF1090" s="395"/>
      <c r="CG1090" s="397"/>
      <c r="CH1090" s="300">
        <f t="shared" si="417"/>
        <v>0</v>
      </c>
      <c r="CI1090" s="26"/>
      <c r="CJ1090" s="17">
        <f t="shared" si="414"/>
        <v>0</v>
      </c>
      <c r="CK1090" s="18">
        <f t="shared" si="425"/>
        <v>12.89</v>
      </c>
      <c r="CM1090" s="164"/>
      <c r="CN1090" s="302"/>
      <c r="CO1090" s="13">
        <f t="shared" si="418"/>
        <v>0</v>
      </c>
      <c r="CP1090" s="302"/>
      <c r="CQ1090" s="13">
        <f t="shared" si="419"/>
        <v>0</v>
      </c>
      <c r="CR1090" s="302"/>
      <c r="CS1090" s="13">
        <f t="shared" si="420"/>
        <v>0</v>
      </c>
      <c r="CT1090" s="302"/>
      <c r="CU1090" s="13">
        <f t="shared" si="415"/>
        <v>0</v>
      </c>
      <c r="CV1090" s="302"/>
      <c r="CW1090" s="13">
        <f t="shared" si="421"/>
        <v>0</v>
      </c>
      <c r="CX1090" s="13">
        <f t="shared" si="422"/>
        <v>0</v>
      </c>
      <c r="CY1090" s="251">
        <f t="shared" si="423"/>
        <v>0</v>
      </c>
      <c r="CZ1090" s="13" t="s">
        <v>29</v>
      </c>
      <c r="DA1090" s="13">
        <v>50</v>
      </c>
      <c r="DB1090" s="22">
        <f t="shared" si="424"/>
        <v>0</v>
      </c>
      <c r="DD1090" s="24"/>
      <c r="DF1090" s="163"/>
      <c r="DH1090" s="24"/>
      <c r="DI1090" s="447"/>
      <c r="DJ1090" s="163"/>
    </row>
    <row r="1091" spans="1:114" s="7" customFormat="1">
      <c r="A1091" s="277">
        <f t="shared" si="408"/>
        <v>50</v>
      </c>
      <c r="B1091" s="21" t="e">
        <f>'Calculateur de trading'!I1091/C1091/W1091</f>
        <v>#DIV/0!</v>
      </c>
      <c r="C1091" s="278">
        <f t="shared" si="409"/>
        <v>10</v>
      </c>
      <c r="D1091" s="426"/>
      <c r="E1091" s="273">
        <f t="shared" si="410"/>
        <v>100</v>
      </c>
      <c r="F1091" s="271">
        <f t="shared" si="402"/>
        <v>2</v>
      </c>
      <c r="G1091" s="271" t="e">
        <f t="shared" si="403"/>
        <v>#DIV/0!</v>
      </c>
      <c r="H1091" s="272">
        <f t="shared" si="404"/>
        <v>20</v>
      </c>
      <c r="I1091" s="270"/>
      <c r="J1091" s="273">
        <f t="shared" si="411"/>
        <v>200</v>
      </c>
      <c r="K1091" s="271">
        <f t="shared" si="405"/>
        <v>4</v>
      </c>
      <c r="L1091" s="271" t="e">
        <f t="shared" si="406"/>
        <v>#DIV/0!</v>
      </c>
      <c r="M1091" s="272">
        <f t="shared" si="407"/>
        <v>40</v>
      </c>
      <c r="N1091" s="389"/>
      <c r="O1091" s="455" t="e">
        <f>(A1091*B1091*W1091)+(B1091*'Calculateur de trading'!H1091)</f>
        <v>#DIV/0!</v>
      </c>
      <c r="P1091" s="274" t="e">
        <f>O1091/'Déscriptions des trades'!CK1091</f>
        <v>#DIV/0!</v>
      </c>
      <c r="Q1091" s="456" t="e">
        <f>'Déscriptions des trades'!CK1091-O1091</f>
        <v>#DIV/0!</v>
      </c>
      <c r="R1091" s="466" t="e">
        <f t="shared" si="412"/>
        <v>#DIV/0!</v>
      </c>
      <c r="S1091" s="389"/>
      <c r="T1091" s="12"/>
      <c r="U1091" s="25"/>
      <c r="V1091" s="15"/>
      <c r="W1091" s="490">
        <f t="shared" si="416"/>
        <v>0</v>
      </c>
      <c r="X1091" s="21" t="e">
        <f>W1091*U1091/'Déscriptions des trades'!CK1091*'Déscriptions des trades'!B1091</f>
        <v>#DIV/0!</v>
      </c>
      <c r="Y1091" s="459"/>
      <c r="Z1091" s="389"/>
      <c r="AA1091" s="23">
        <f t="shared" si="413"/>
        <v>0.1</v>
      </c>
      <c r="AB1091" s="17" t="e">
        <f>(AA1091*'Déscriptions des trades'!U1091*'Déscriptions des trades'!B1091/'Déscriptions des trades'!CK1091)*'Déscriptions des trades'!W1091</f>
        <v>#DIV/0!</v>
      </c>
      <c r="AC1091" s="265" t="e">
        <f>AB1091*'Déscriptions des trades'!CK1091</f>
        <v>#DIV/0!</v>
      </c>
      <c r="AD1091" s="266" t="e">
        <f>'Déscriptions des trades'!CK1091-AC1091</f>
        <v>#DIV/0!</v>
      </c>
      <c r="AE1091" s="389"/>
      <c r="AF1091" s="399">
        <v>1087</v>
      </c>
      <c r="AG1091" s="389"/>
      <c r="AH1091" s="20"/>
      <c r="AI1091" s="303"/>
      <c r="AJ1091" s="307"/>
      <c r="AK1091" s="161"/>
      <c r="AL1091" s="305"/>
      <c r="AM1091" s="305"/>
      <c r="AN1091" s="162"/>
      <c r="AO1091" s="439"/>
      <c r="AP1091" s="162"/>
      <c r="AQ1091" s="113"/>
      <c r="AR1091" s="113"/>
      <c r="AS1091" s="384"/>
      <c r="AT1091" s="306"/>
      <c r="AU1091" s="306"/>
      <c r="AV1091" s="160"/>
      <c r="AW1091" s="158"/>
      <c r="AX1091" s="385"/>
      <c r="AY1091" s="453"/>
      <c r="AZ1091" s="165"/>
      <c r="BA1091" s="301"/>
      <c r="BB1091" s="165"/>
      <c r="BC1091" s="301"/>
      <c r="BD1091" s="165"/>
      <c r="BE1091" s="302"/>
      <c r="BF1091" s="302"/>
      <c r="BG1091" s="165"/>
      <c r="BH1091" s="303"/>
      <c r="BI1091" s="165"/>
      <c r="BJ1091" s="304"/>
      <c r="BK1091" s="394"/>
      <c r="BL1091" s="302"/>
      <c r="BM1091" s="302"/>
      <c r="BN1091" s="394"/>
      <c r="BO1091" s="302"/>
      <c r="BP1091" s="13"/>
      <c r="BQ1091" s="302"/>
      <c r="BR1091" s="13"/>
      <c r="BS1091" s="302"/>
      <c r="BT1091" s="13"/>
      <c r="BU1091" s="302"/>
      <c r="BV1091" s="386"/>
      <c r="BW1091" s="303"/>
      <c r="BX1091" s="303"/>
      <c r="BY1091" s="302"/>
      <c r="BZ1091" s="302"/>
      <c r="CA1091" s="387"/>
      <c r="CB1091" s="395"/>
      <c r="CC1091" s="12"/>
      <c r="CD1091" s="304"/>
      <c r="CE1091" s="14"/>
      <c r="CF1091" s="395"/>
      <c r="CG1091" s="397"/>
      <c r="CH1091" s="300">
        <f t="shared" si="417"/>
        <v>0</v>
      </c>
      <c r="CI1091" s="26"/>
      <c r="CJ1091" s="17">
        <f t="shared" si="414"/>
        <v>0</v>
      </c>
      <c r="CK1091" s="18">
        <f t="shared" si="425"/>
        <v>12.89</v>
      </c>
      <c r="CM1091" s="164"/>
      <c r="CN1091" s="302"/>
      <c r="CO1091" s="13">
        <f t="shared" si="418"/>
        <v>0</v>
      </c>
      <c r="CP1091" s="302"/>
      <c r="CQ1091" s="13">
        <f t="shared" si="419"/>
        <v>0</v>
      </c>
      <c r="CR1091" s="302"/>
      <c r="CS1091" s="13">
        <f t="shared" si="420"/>
        <v>0</v>
      </c>
      <c r="CT1091" s="302"/>
      <c r="CU1091" s="13">
        <f t="shared" si="415"/>
        <v>0</v>
      </c>
      <c r="CV1091" s="302"/>
      <c r="CW1091" s="13">
        <f t="shared" si="421"/>
        <v>0</v>
      </c>
      <c r="CX1091" s="13">
        <f t="shared" si="422"/>
        <v>0</v>
      </c>
      <c r="CY1091" s="251">
        <f t="shared" si="423"/>
        <v>0</v>
      </c>
      <c r="CZ1091" s="13" t="s">
        <v>29</v>
      </c>
      <c r="DA1091" s="13">
        <v>50</v>
      </c>
      <c r="DB1091" s="22">
        <f t="shared" si="424"/>
        <v>0</v>
      </c>
      <c r="DD1091" s="24"/>
      <c r="DF1091" s="163"/>
      <c r="DH1091" s="24"/>
      <c r="DI1091" s="447"/>
      <c r="DJ1091" s="163"/>
    </row>
    <row r="1092" spans="1:114" s="7" customFormat="1">
      <c r="A1092" s="277">
        <f t="shared" si="408"/>
        <v>50</v>
      </c>
      <c r="B1092" s="21" t="e">
        <f>'Calculateur de trading'!I1092/C1092/W1092</f>
        <v>#DIV/0!</v>
      </c>
      <c r="C1092" s="278">
        <f t="shared" si="409"/>
        <v>10</v>
      </c>
      <c r="D1092" s="278"/>
      <c r="E1092" s="273">
        <f t="shared" si="410"/>
        <v>100</v>
      </c>
      <c r="F1092" s="271">
        <f t="shared" si="402"/>
        <v>2</v>
      </c>
      <c r="G1092" s="271" t="e">
        <f t="shared" si="403"/>
        <v>#DIV/0!</v>
      </c>
      <c r="H1092" s="272">
        <f t="shared" si="404"/>
        <v>20</v>
      </c>
      <c r="I1092" s="270"/>
      <c r="J1092" s="273">
        <f t="shared" si="411"/>
        <v>200</v>
      </c>
      <c r="K1092" s="271">
        <f t="shared" si="405"/>
        <v>4</v>
      </c>
      <c r="L1092" s="271" t="e">
        <f t="shared" si="406"/>
        <v>#DIV/0!</v>
      </c>
      <c r="M1092" s="272">
        <f t="shared" si="407"/>
        <v>40</v>
      </c>
      <c r="N1092" s="389"/>
      <c r="O1092" s="455" t="e">
        <f>(A1092*B1092*W1092)+(B1092*'Calculateur de trading'!H1092)</f>
        <v>#DIV/0!</v>
      </c>
      <c r="P1092" s="274" t="e">
        <f>O1092/'Déscriptions des trades'!CK1092</f>
        <v>#DIV/0!</v>
      </c>
      <c r="Q1092" s="456" t="e">
        <f>'Déscriptions des trades'!CK1092-O1092</f>
        <v>#DIV/0!</v>
      </c>
      <c r="R1092" s="466" t="e">
        <f t="shared" si="412"/>
        <v>#DIV/0!</v>
      </c>
      <c r="S1092" s="389"/>
      <c r="T1092" s="12"/>
      <c r="U1092" s="25"/>
      <c r="V1092" s="15"/>
      <c r="W1092" s="490">
        <f t="shared" si="416"/>
        <v>0</v>
      </c>
      <c r="X1092" s="21" t="e">
        <f>W1092*U1092/'Déscriptions des trades'!CK1092*'Déscriptions des trades'!B1092</f>
        <v>#DIV/0!</v>
      </c>
      <c r="Y1092" s="459"/>
      <c r="Z1092" s="389"/>
      <c r="AA1092" s="23">
        <f t="shared" si="413"/>
        <v>0.1</v>
      </c>
      <c r="AB1092" s="17" t="e">
        <f>(AA1092*'Déscriptions des trades'!U1092*'Déscriptions des trades'!B1092/'Déscriptions des trades'!CK1092)*'Déscriptions des trades'!W1092</f>
        <v>#DIV/0!</v>
      </c>
      <c r="AC1092" s="265" t="e">
        <f>AB1092*'Déscriptions des trades'!CK1092</f>
        <v>#DIV/0!</v>
      </c>
      <c r="AD1092" s="266" t="e">
        <f>'Déscriptions des trades'!CK1092-AC1092</f>
        <v>#DIV/0!</v>
      </c>
      <c r="AE1092" s="389"/>
      <c r="AF1092" s="399">
        <v>1088</v>
      </c>
      <c r="AG1092" s="389"/>
      <c r="AH1092" s="20"/>
      <c r="AI1092" s="303"/>
      <c r="AJ1092" s="307"/>
      <c r="AK1092" s="161"/>
      <c r="AL1092" s="305"/>
      <c r="AM1092" s="305"/>
      <c r="AN1092" s="162"/>
      <c r="AO1092" s="439"/>
      <c r="AP1092" s="162"/>
      <c r="AQ1092" s="113"/>
      <c r="AR1092" s="113"/>
      <c r="AS1092" s="384"/>
      <c r="AT1092" s="306"/>
      <c r="AU1092" s="306"/>
      <c r="AV1092" s="160"/>
      <c r="AW1092" s="158"/>
      <c r="AX1092" s="385"/>
      <c r="AY1092" s="453"/>
      <c r="AZ1092" s="165"/>
      <c r="BA1092" s="301"/>
      <c r="BB1092" s="165"/>
      <c r="BC1092" s="301"/>
      <c r="BD1092" s="165"/>
      <c r="BE1092" s="302"/>
      <c r="BF1092" s="302"/>
      <c r="BG1092" s="165"/>
      <c r="BH1092" s="303"/>
      <c r="BI1092" s="165"/>
      <c r="BJ1092" s="304"/>
      <c r="BK1092" s="394"/>
      <c r="BL1092" s="302"/>
      <c r="BM1092" s="302"/>
      <c r="BN1092" s="394"/>
      <c r="BO1092" s="302"/>
      <c r="BP1092" s="13"/>
      <c r="BQ1092" s="302"/>
      <c r="BR1092" s="13"/>
      <c r="BS1092" s="302"/>
      <c r="BT1092" s="13"/>
      <c r="BU1092" s="302"/>
      <c r="BV1092" s="386"/>
      <c r="BW1092" s="303"/>
      <c r="BX1092" s="303"/>
      <c r="BY1092" s="302"/>
      <c r="BZ1092" s="302"/>
      <c r="CA1092" s="387"/>
      <c r="CB1092" s="395"/>
      <c r="CC1092" s="12"/>
      <c r="CD1092" s="304"/>
      <c r="CE1092" s="14"/>
      <c r="CF1092" s="395"/>
      <c r="CG1092" s="397"/>
      <c r="CH1092" s="300">
        <f t="shared" si="417"/>
        <v>0</v>
      </c>
      <c r="CI1092" s="26"/>
      <c r="CJ1092" s="17">
        <f t="shared" si="414"/>
        <v>0</v>
      </c>
      <c r="CK1092" s="18">
        <f t="shared" si="425"/>
        <v>12.89</v>
      </c>
      <c r="CM1092" s="164"/>
      <c r="CN1092" s="302"/>
      <c r="CO1092" s="13">
        <f t="shared" si="418"/>
        <v>0</v>
      </c>
      <c r="CP1092" s="302"/>
      <c r="CQ1092" s="13">
        <f t="shared" si="419"/>
        <v>0</v>
      </c>
      <c r="CR1092" s="302"/>
      <c r="CS1092" s="13">
        <f t="shared" si="420"/>
        <v>0</v>
      </c>
      <c r="CT1092" s="302"/>
      <c r="CU1092" s="13">
        <f t="shared" si="415"/>
        <v>0</v>
      </c>
      <c r="CV1092" s="302"/>
      <c r="CW1092" s="13">
        <f t="shared" si="421"/>
        <v>0</v>
      </c>
      <c r="CX1092" s="13">
        <f t="shared" si="422"/>
        <v>0</v>
      </c>
      <c r="CY1092" s="251">
        <f t="shared" si="423"/>
        <v>0</v>
      </c>
      <c r="CZ1092" s="13" t="s">
        <v>29</v>
      </c>
      <c r="DA1092" s="13">
        <v>50</v>
      </c>
      <c r="DB1092" s="22">
        <f t="shared" si="424"/>
        <v>0</v>
      </c>
      <c r="DD1092" s="24"/>
      <c r="DF1092" s="163"/>
      <c r="DH1092" s="24"/>
      <c r="DI1092" s="447"/>
      <c r="DJ1092" s="163"/>
    </row>
    <row r="1093" spans="1:114" s="7" customFormat="1">
      <c r="A1093" s="277">
        <f t="shared" si="408"/>
        <v>50</v>
      </c>
      <c r="B1093" s="21" t="e">
        <f>'Calculateur de trading'!I1093/C1093/W1093</f>
        <v>#DIV/0!</v>
      </c>
      <c r="C1093" s="278">
        <f t="shared" si="409"/>
        <v>10</v>
      </c>
      <c r="D1093" s="426"/>
      <c r="E1093" s="273">
        <f t="shared" si="410"/>
        <v>100</v>
      </c>
      <c r="F1093" s="271">
        <f t="shared" ref="F1093:F1156" si="426">(E1093/A1093)</f>
        <v>2</v>
      </c>
      <c r="G1093" s="271" t="e">
        <f t="shared" ref="G1093:G1156" si="427">B1093/F1093</f>
        <v>#DIV/0!</v>
      </c>
      <c r="H1093" s="272">
        <f t="shared" ref="H1093:H1156" si="428">C1093*F1093</f>
        <v>20</v>
      </c>
      <c r="I1093" s="270"/>
      <c r="J1093" s="273">
        <f t="shared" si="411"/>
        <v>200</v>
      </c>
      <c r="K1093" s="271">
        <f t="shared" ref="K1093:K1156" si="429">J1093/A1093</f>
        <v>4</v>
      </c>
      <c r="L1093" s="271" t="e">
        <f t="shared" ref="L1093:L1156" si="430">B1093/K1093</f>
        <v>#DIV/0!</v>
      </c>
      <c r="M1093" s="272">
        <f t="shared" ref="M1093:M1156" si="431">C1093*K1093</f>
        <v>40</v>
      </c>
      <c r="N1093" s="389"/>
      <c r="O1093" s="455" t="e">
        <f>(A1093*B1093*W1093)+(B1093*'Calculateur de trading'!H1093)</f>
        <v>#DIV/0!</v>
      </c>
      <c r="P1093" s="274" t="e">
        <f>O1093/'Déscriptions des trades'!CK1093</f>
        <v>#DIV/0!</v>
      </c>
      <c r="Q1093" s="456" t="e">
        <f>'Déscriptions des trades'!CK1093-O1093</f>
        <v>#DIV/0!</v>
      </c>
      <c r="R1093" s="466" t="e">
        <f t="shared" si="412"/>
        <v>#DIV/0!</v>
      </c>
      <c r="S1093" s="389"/>
      <c r="T1093" s="12"/>
      <c r="U1093" s="25"/>
      <c r="V1093" s="15"/>
      <c r="W1093" s="490">
        <f t="shared" si="416"/>
        <v>0</v>
      </c>
      <c r="X1093" s="21" t="e">
        <f>W1093*U1093/'Déscriptions des trades'!CK1093*'Déscriptions des trades'!B1093</f>
        <v>#DIV/0!</v>
      </c>
      <c r="Y1093" s="459"/>
      <c r="Z1093" s="389"/>
      <c r="AA1093" s="23">
        <f t="shared" si="413"/>
        <v>0.1</v>
      </c>
      <c r="AB1093" s="17" t="e">
        <f>(AA1093*'Déscriptions des trades'!U1093*'Déscriptions des trades'!B1093/'Déscriptions des trades'!CK1093)*'Déscriptions des trades'!W1093</f>
        <v>#DIV/0!</v>
      </c>
      <c r="AC1093" s="265" t="e">
        <f>AB1093*'Déscriptions des trades'!CK1093</f>
        <v>#DIV/0!</v>
      </c>
      <c r="AD1093" s="266" t="e">
        <f>'Déscriptions des trades'!CK1093-AC1093</f>
        <v>#DIV/0!</v>
      </c>
      <c r="AE1093" s="389"/>
      <c r="AF1093" s="399">
        <v>1089</v>
      </c>
      <c r="AG1093" s="389"/>
      <c r="AH1093" s="20"/>
      <c r="AI1093" s="303"/>
      <c r="AJ1093" s="307"/>
      <c r="AK1093" s="161"/>
      <c r="AL1093" s="305"/>
      <c r="AM1093" s="305"/>
      <c r="AN1093" s="162"/>
      <c r="AO1093" s="439"/>
      <c r="AP1093" s="162"/>
      <c r="AQ1093" s="113"/>
      <c r="AR1093" s="113"/>
      <c r="AS1093" s="384"/>
      <c r="AT1093" s="306"/>
      <c r="AU1093" s="306"/>
      <c r="AV1093" s="160"/>
      <c r="AW1093" s="158"/>
      <c r="AX1093" s="385"/>
      <c r="AY1093" s="453"/>
      <c r="AZ1093" s="165"/>
      <c r="BA1093" s="301"/>
      <c r="BB1093" s="165"/>
      <c r="BC1093" s="301"/>
      <c r="BD1093" s="165"/>
      <c r="BE1093" s="302"/>
      <c r="BF1093" s="302"/>
      <c r="BG1093" s="165"/>
      <c r="BH1093" s="303"/>
      <c r="BI1093" s="165"/>
      <c r="BJ1093" s="304"/>
      <c r="BK1093" s="394"/>
      <c r="BL1093" s="302"/>
      <c r="BM1093" s="302"/>
      <c r="BN1093" s="394"/>
      <c r="BO1093" s="302"/>
      <c r="BP1093" s="13"/>
      <c r="BQ1093" s="302"/>
      <c r="BR1093" s="13"/>
      <c r="BS1093" s="302"/>
      <c r="BT1093" s="13"/>
      <c r="BU1093" s="302"/>
      <c r="BV1093" s="386"/>
      <c r="BW1093" s="303"/>
      <c r="BX1093" s="303"/>
      <c r="BY1093" s="302"/>
      <c r="BZ1093" s="302"/>
      <c r="CA1093" s="387"/>
      <c r="CB1093" s="395"/>
      <c r="CC1093" s="12"/>
      <c r="CD1093" s="304"/>
      <c r="CE1093" s="14"/>
      <c r="CF1093" s="395"/>
      <c r="CG1093" s="397"/>
      <c r="CH1093" s="300">
        <f t="shared" si="417"/>
        <v>0</v>
      </c>
      <c r="CI1093" s="26"/>
      <c r="CJ1093" s="17">
        <f t="shared" si="414"/>
        <v>0</v>
      </c>
      <c r="CK1093" s="18">
        <f t="shared" si="425"/>
        <v>12.89</v>
      </c>
      <c r="CM1093" s="164"/>
      <c r="CN1093" s="302"/>
      <c r="CO1093" s="13">
        <f t="shared" si="418"/>
        <v>0</v>
      </c>
      <c r="CP1093" s="302"/>
      <c r="CQ1093" s="13">
        <f t="shared" si="419"/>
        <v>0</v>
      </c>
      <c r="CR1093" s="302"/>
      <c r="CS1093" s="13">
        <f t="shared" si="420"/>
        <v>0</v>
      </c>
      <c r="CT1093" s="302"/>
      <c r="CU1093" s="13">
        <f t="shared" si="415"/>
        <v>0</v>
      </c>
      <c r="CV1093" s="302"/>
      <c r="CW1093" s="13">
        <f t="shared" si="421"/>
        <v>0</v>
      </c>
      <c r="CX1093" s="13">
        <f t="shared" si="422"/>
        <v>0</v>
      </c>
      <c r="CY1093" s="251">
        <f t="shared" si="423"/>
        <v>0</v>
      </c>
      <c r="CZ1093" s="13" t="s">
        <v>29</v>
      </c>
      <c r="DA1093" s="13">
        <v>50</v>
      </c>
      <c r="DB1093" s="22">
        <f t="shared" si="424"/>
        <v>0</v>
      </c>
      <c r="DD1093" s="24"/>
      <c r="DF1093" s="163"/>
      <c r="DH1093" s="24"/>
      <c r="DI1093" s="447"/>
      <c r="DJ1093" s="163"/>
    </row>
    <row r="1094" spans="1:114" s="7" customFormat="1">
      <c r="A1094" s="277">
        <f t="shared" ref="A1094:A1157" si="432">A1093</f>
        <v>50</v>
      </c>
      <c r="B1094" s="21" t="e">
        <f>'Calculateur de trading'!I1094/C1094/W1094</f>
        <v>#DIV/0!</v>
      </c>
      <c r="C1094" s="278">
        <f t="shared" ref="C1094:C1157" si="433">C1093</f>
        <v>10</v>
      </c>
      <c r="D1094" s="278"/>
      <c r="E1094" s="273">
        <f t="shared" ref="E1094:E1157" si="434">E1093</f>
        <v>100</v>
      </c>
      <c r="F1094" s="271">
        <f t="shared" si="426"/>
        <v>2</v>
      </c>
      <c r="G1094" s="271" t="e">
        <f t="shared" si="427"/>
        <v>#DIV/0!</v>
      </c>
      <c r="H1094" s="272">
        <f t="shared" si="428"/>
        <v>20</v>
      </c>
      <c r="I1094" s="270"/>
      <c r="J1094" s="273">
        <f t="shared" ref="J1094:J1157" si="435">J1093</f>
        <v>200</v>
      </c>
      <c r="K1094" s="271">
        <f t="shared" si="429"/>
        <v>4</v>
      </c>
      <c r="L1094" s="271" t="e">
        <f t="shared" si="430"/>
        <v>#DIV/0!</v>
      </c>
      <c r="M1094" s="272">
        <f t="shared" si="431"/>
        <v>40</v>
      </c>
      <c r="N1094" s="389"/>
      <c r="O1094" s="455" t="e">
        <f>(A1094*B1094*W1094)+(B1094*'Calculateur de trading'!H1094)</f>
        <v>#DIV/0!</v>
      </c>
      <c r="P1094" s="274" t="e">
        <f>O1094/'Déscriptions des trades'!CK1094</f>
        <v>#DIV/0!</v>
      </c>
      <c r="Q1094" s="456" t="e">
        <f>'Déscriptions des trades'!CK1094-O1094</f>
        <v>#DIV/0!</v>
      </c>
      <c r="R1094" s="466" t="e">
        <f t="shared" ref="R1094:R1157" si="436">B1094*C1094</f>
        <v>#DIV/0!</v>
      </c>
      <c r="S1094" s="389"/>
      <c r="T1094" s="12"/>
      <c r="U1094" s="25"/>
      <c r="V1094" s="15"/>
      <c r="W1094" s="490">
        <f t="shared" si="416"/>
        <v>0</v>
      </c>
      <c r="X1094" s="21" t="e">
        <f>W1094*U1094/'Déscriptions des trades'!CK1094*'Déscriptions des trades'!B1094</f>
        <v>#DIV/0!</v>
      </c>
      <c r="Y1094" s="459"/>
      <c r="Z1094" s="389"/>
      <c r="AA1094" s="23">
        <f t="shared" ref="AA1094:AA1157" si="437">AA1093</f>
        <v>0.1</v>
      </c>
      <c r="AB1094" s="17" t="e">
        <f>(AA1094*'Déscriptions des trades'!U1094*'Déscriptions des trades'!B1094/'Déscriptions des trades'!CK1094)*'Déscriptions des trades'!W1094</f>
        <v>#DIV/0!</v>
      </c>
      <c r="AC1094" s="265" t="e">
        <f>AB1094*'Déscriptions des trades'!CK1094</f>
        <v>#DIV/0!</v>
      </c>
      <c r="AD1094" s="266" t="e">
        <f>'Déscriptions des trades'!CK1094-AC1094</f>
        <v>#DIV/0!</v>
      </c>
      <c r="AE1094" s="389"/>
      <c r="AF1094" s="399">
        <v>1090</v>
      </c>
      <c r="AG1094" s="389"/>
      <c r="AH1094" s="20"/>
      <c r="AI1094" s="303"/>
      <c r="AJ1094" s="307"/>
      <c r="AK1094" s="161"/>
      <c r="AL1094" s="305"/>
      <c r="AM1094" s="305"/>
      <c r="AN1094" s="162"/>
      <c r="AO1094" s="439"/>
      <c r="AP1094" s="162"/>
      <c r="AQ1094" s="113"/>
      <c r="AR1094" s="113"/>
      <c r="AS1094" s="384"/>
      <c r="AT1094" s="306"/>
      <c r="AU1094" s="306"/>
      <c r="AV1094" s="160"/>
      <c r="AW1094" s="158"/>
      <c r="AX1094" s="385"/>
      <c r="AY1094" s="453"/>
      <c r="AZ1094" s="165"/>
      <c r="BA1094" s="301"/>
      <c r="BB1094" s="165"/>
      <c r="BC1094" s="301"/>
      <c r="BD1094" s="165"/>
      <c r="BE1094" s="302"/>
      <c r="BF1094" s="302"/>
      <c r="BG1094" s="165"/>
      <c r="BH1094" s="303"/>
      <c r="BI1094" s="165"/>
      <c r="BJ1094" s="304"/>
      <c r="BK1094" s="394"/>
      <c r="BL1094" s="302"/>
      <c r="BM1094" s="302"/>
      <c r="BN1094" s="394"/>
      <c r="BO1094" s="302"/>
      <c r="BP1094" s="13"/>
      <c r="BQ1094" s="302"/>
      <c r="BR1094" s="13"/>
      <c r="BS1094" s="302"/>
      <c r="BT1094" s="13"/>
      <c r="BU1094" s="302"/>
      <c r="BV1094" s="386"/>
      <c r="BW1094" s="303"/>
      <c r="BX1094" s="303"/>
      <c r="BY1094" s="302"/>
      <c r="BZ1094" s="302"/>
      <c r="CA1094" s="387"/>
      <c r="CB1094" s="395"/>
      <c r="CC1094" s="12"/>
      <c r="CD1094" s="304"/>
      <c r="CE1094" s="14"/>
      <c r="CF1094" s="395"/>
      <c r="CG1094" s="397"/>
      <c r="CH1094" s="300">
        <f t="shared" si="417"/>
        <v>0</v>
      </c>
      <c r="CI1094" s="26"/>
      <c r="CJ1094" s="17">
        <f t="shared" si="414"/>
        <v>0</v>
      </c>
      <c r="CK1094" s="18">
        <f t="shared" si="425"/>
        <v>12.89</v>
      </c>
      <c r="CM1094" s="164"/>
      <c r="CN1094" s="302"/>
      <c r="CO1094" s="13">
        <f t="shared" si="418"/>
        <v>0</v>
      </c>
      <c r="CP1094" s="302"/>
      <c r="CQ1094" s="13">
        <f t="shared" si="419"/>
        <v>0</v>
      </c>
      <c r="CR1094" s="302"/>
      <c r="CS1094" s="13">
        <f t="shared" si="420"/>
        <v>0</v>
      </c>
      <c r="CT1094" s="302"/>
      <c r="CU1094" s="13">
        <f t="shared" si="415"/>
        <v>0</v>
      </c>
      <c r="CV1094" s="302"/>
      <c r="CW1094" s="13">
        <f t="shared" si="421"/>
        <v>0</v>
      </c>
      <c r="CX1094" s="13">
        <f t="shared" si="422"/>
        <v>0</v>
      </c>
      <c r="CY1094" s="251">
        <f t="shared" si="423"/>
        <v>0</v>
      </c>
      <c r="CZ1094" s="13" t="s">
        <v>29</v>
      </c>
      <c r="DA1094" s="13">
        <v>50</v>
      </c>
      <c r="DB1094" s="22">
        <f t="shared" si="424"/>
        <v>0</v>
      </c>
      <c r="DD1094" s="24"/>
      <c r="DF1094" s="163"/>
      <c r="DH1094" s="24"/>
      <c r="DI1094" s="447"/>
      <c r="DJ1094" s="163"/>
    </row>
    <row r="1095" spans="1:114" s="7" customFormat="1">
      <c r="A1095" s="277">
        <f t="shared" si="432"/>
        <v>50</v>
      </c>
      <c r="B1095" s="21" t="e">
        <f>'Calculateur de trading'!I1095/C1095/W1095</f>
        <v>#DIV/0!</v>
      </c>
      <c r="C1095" s="278">
        <f t="shared" si="433"/>
        <v>10</v>
      </c>
      <c r="D1095" s="426"/>
      <c r="E1095" s="273">
        <f t="shared" si="434"/>
        <v>100</v>
      </c>
      <c r="F1095" s="271">
        <f t="shared" si="426"/>
        <v>2</v>
      </c>
      <c r="G1095" s="271" t="e">
        <f t="shared" si="427"/>
        <v>#DIV/0!</v>
      </c>
      <c r="H1095" s="272">
        <f t="shared" si="428"/>
        <v>20</v>
      </c>
      <c r="I1095" s="270"/>
      <c r="J1095" s="273">
        <f t="shared" si="435"/>
        <v>200</v>
      </c>
      <c r="K1095" s="271">
        <f t="shared" si="429"/>
        <v>4</v>
      </c>
      <c r="L1095" s="271" t="e">
        <f t="shared" si="430"/>
        <v>#DIV/0!</v>
      </c>
      <c r="M1095" s="272">
        <f t="shared" si="431"/>
        <v>40</v>
      </c>
      <c r="N1095" s="389"/>
      <c r="O1095" s="455" t="e">
        <f>(A1095*B1095*W1095)+(B1095*'Calculateur de trading'!H1095)</f>
        <v>#DIV/0!</v>
      </c>
      <c r="P1095" s="274" t="e">
        <f>O1095/'Déscriptions des trades'!CK1095</f>
        <v>#DIV/0!</v>
      </c>
      <c r="Q1095" s="456" t="e">
        <f>'Déscriptions des trades'!CK1095-O1095</f>
        <v>#DIV/0!</v>
      </c>
      <c r="R1095" s="466" t="e">
        <f t="shared" si="436"/>
        <v>#DIV/0!</v>
      </c>
      <c r="S1095" s="389"/>
      <c r="T1095" s="12"/>
      <c r="U1095" s="25"/>
      <c r="V1095" s="15"/>
      <c r="W1095" s="490">
        <f t="shared" si="416"/>
        <v>0</v>
      </c>
      <c r="X1095" s="21" t="e">
        <f>W1095*U1095/'Déscriptions des trades'!CK1095*'Déscriptions des trades'!B1095</f>
        <v>#DIV/0!</v>
      </c>
      <c r="Y1095" s="459"/>
      <c r="Z1095" s="389"/>
      <c r="AA1095" s="23">
        <f t="shared" si="437"/>
        <v>0.1</v>
      </c>
      <c r="AB1095" s="17" t="e">
        <f>(AA1095*'Déscriptions des trades'!U1095*'Déscriptions des trades'!B1095/'Déscriptions des trades'!CK1095)*'Déscriptions des trades'!W1095</f>
        <v>#DIV/0!</v>
      </c>
      <c r="AC1095" s="265" t="e">
        <f>AB1095*'Déscriptions des trades'!CK1095</f>
        <v>#DIV/0!</v>
      </c>
      <c r="AD1095" s="266" t="e">
        <f>'Déscriptions des trades'!CK1095-AC1095</f>
        <v>#DIV/0!</v>
      </c>
      <c r="AE1095" s="389"/>
      <c r="AF1095" s="399">
        <v>1091</v>
      </c>
      <c r="AG1095" s="389"/>
      <c r="AH1095" s="20"/>
      <c r="AI1095" s="303"/>
      <c r="AJ1095" s="307"/>
      <c r="AK1095" s="161"/>
      <c r="AL1095" s="305"/>
      <c r="AM1095" s="305"/>
      <c r="AN1095" s="162"/>
      <c r="AO1095" s="439"/>
      <c r="AP1095" s="162"/>
      <c r="AQ1095" s="113"/>
      <c r="AR1095" s="113"/>
      <c r="AS1095" s="384"/>
      <c r="AT1095" s="306"/>
      <c r="AU1095" s="306"/>
      <c r="AV1095" s="160"/>
      <c r="AW1095" s="158"/>
      <c r="AX1095" s="385"/>
      <c r="AY1095" s="453"/>
      <c r="AZ1095" s="165"/>
      <c r="BA1095" s="301"/>
      <c r="BB1095" s="165"/>
      <c r="BC1095" s="301"/>
      <c r="BD1095" s="165"/>
      <c r="BE1095" s="302"/>
      <c r="BF1095" s="302"/>
      <c r="BG1095" s="165"/>
      <c r="BH1095" s="303"/>
      <c r="BI1095" s="165"/>
      <c r="BJ1095" s="304"/>
      <c r="BK1095" s="394"/>
      <c r="BL1095" s="302"/>
      <c r="BM1095" s="302"/>
      <c r="BN1095" s="394"/>
      <c r="BO1095" s="302"/>
      <c r="BP1095" s="13"/>
      <c r="BQ1095" s="302"/>
      <c r="BR1095" s="13"/>
      <c r="BS1095" s="302"/>
      <c r="BT1095" s="13"/>
      <c r="BU1095" s="302"/>
      <c r="BV1095" s="386"/>
      <c r="BW1095" s="303"/>
      <c r="BX1095" s="303"/>
      <c r="BY1095" s="302"/>
      <c r="BZ1095" s="302"/>
      <c r="CA1095" s="387"/>
      <c r="CB1095" s="395"/>
      <c r="CC1095" s="12"/>
      <c r="CD1095" s="304"/>
      <c r="CE1095" s="14"/>
      <c r="CF1095" s="395"/>
      <c r="CG1095" s="397"/>
      <c r="CH1095" s="300">
        <f t="shared" si="417"/>
        <v>0</v>
      </c>
      <c r="CI1095" s="26"/>
      <c r="CJ1095" s="17">
        <f t="shared" si="414"/>
        <v>0</v>
      </c>
      <c r="CK1095" s="18">
        <f t="shared" si="425"/>
        <v>12.89</v>
      </c>
      <c r="CM1095" s="164"/>
      <c r="CN1095" s="302"/>
      <c r="CO1095" s="13">
        <f t="shared" si="418"/>
        <v>0</v>
      </c>
      <c r="CP1095" s="302"/>
      <c r="CQ1095" s="13">
        <f t="shared" si="419"/>
        <v>0</v>
      </c>
      <c r="CR1095" s="302"/>
      <c r="CS1095" s="13">
        <f t="shared" si="420"/>
        <v>0</v>
      </c>
      <c r="CT1095" s="302"/>
      <c r="CU1095" s="13">
        <f t="shared" si="415"/>
        <v>0</v>
      </c>
      <c r="CV1095" s="302"/>
      <c r="CW1095" s="13">
        <f t="shared" si="421"/>
        <v>0</v>
      </c>
      <c r="CX1095" s="13">
        <f t="shared" si="422"/>
        <v>0</v>
      </c>
      <c r="CY1095" s="251">
        <f t="shared" si="423"/>
        <v>0</v>
      </c>
      <c r="CZ1095" s="13" t="s">
        <v>29</v>
      </c>
      <c r="DA1095" s="13">
        <v>50</v>
      </c>
      <c r="DB1095" s="22">
        <f t="shared" si="424"/>
        <v>0</v>
      </c>
      <c r="DD1095" s="24"/>
      <c r="DF1095" s="163"/>
      <c r="DH1095" s="24"/>
      <c r="DI1095" s="447"/>
      <c r="DJ1095" s="163"/>
    </row>
    <row r="1096" spans="1:114" s="7" customFormat="1">
      <c r="A1096" s="277">
        <f t="shared" si="432"/>
        <v>50</v>
      </c>
      <c r="B1096" s="21" t="e">
        <f>'Calculateur de trading'!I1096/C1096/W1096</f>
        <v>#DIV/0!</v>
      </c>
      <c r="C1096" s="278">
        <f t="shared" si="433"/>
        <v>10</v>
      </c>
      <c r="D1096" s="278"/>
      <c r="E1096" s="273">
        <f t="shared" si="434"/>
        <v>100</v>
      </c>
      <c r="F1096" s="271">
        <f t="shared" si="426"/>
        <v>2</v>
      </c>
      <c r="G1096" s="271" t="e">
        <f t="shared" si="427"/>
        <v>#DIV/0!</v>
      </c>
      <c r="H1096" s="272">
        <f t="shared" si="428"/>
        <v>20</v>
      </c>
      <c r="I1096" s="270"/>
      <c r="J1096" s="273">
        <f t="shared" si="435"/>
        <v>200</v>
      </c>
      <c r="K1096" s="271">
        <f t="shared" si="429"/>
        <v>4</v>
      </c>
      <c r="L1096" s="271" t="e">
        <f t="shared" si="430"/>
        <v>#DIV/0!</v>
      </c>
      <c r="M1096" s="272">
        <f t="shared" si="431"/>
        <v>40</v>
      </c>
      <c r="N1096" s="389"/>
      <c r="O1096" s="455" t="e">
        <f>(A1096*B1096*W1096)+(B1096*'Calculateur de trading'!H1096)</f>
        <v>#DIV/0!</v>
      </c>
      <c r="P1096" s="274" t="e">
        <f>O1096/'Déscriptions des trades'!CK1096</f>
        <v>#DIV/0!</v>
      </c>
      <c r="Q1096" s="456" t="e">
        <f>'Déscriptions des trades'!CK1096-O1096</f>
        <v>#DIV/0!</v>
      </c>
      <c r="R1096" s="466" t="e">
        <f t="shared" si="436"/>
        <v>#DIV/0!</v>
      </c>
      <c r="S1096" s="389"/>
      <c r="T1096" s="12"/>
      <c r="U1096" s="25"/>
      <c r="V1096" s="15"/>
      <c r="W1096" s="490">
        <f t="shared" si="416"/>
        <v>0</v>
      </c>
      <c r="X1096" s="21" t="e">
        <f>W1096*U1096/'Déscriptions des trades'!CK1096*'Déscriptions des trades'!B1096</f>
        <v>#DIV/0!</v>
      </c>
      <c r="Y1096" s="459"/>
      <c r="Z1096" s="389"/>
      <c r="AA1096" s="23">
        <f t="shared" si="437"/>
        <v>0.1</v>
      </c>
      <c r="AB1096" s="17" t="e">
        <f>(AA1096*'Déscriptions des trades'!U1096*'Déscriptions des trades'!B1096/'Déscriptions des trades'!CK1096)*'Déscriptions des trades'!W1096</f>
        <v>#DIV/0!</v>
      </c>
      <c r="AC1096" s="265" t="e">
        <f>AB1096*'Déscriptions des trades'!CK1096</f>
        <v>#DIV/0!</v>
      </c>
      <c r="AD1096" s="266" t="e">
        <f>'Déscriptions des trades'!CK1096-AC1096</f>
        <v>#DIV/0!</v>
      </c>
      <c r="AE1096" s="389"/>
      <c r="AF1096" s="399">
        <v>1092</v>
      </c>
      <c r="AG1096" s="389"/>
      <c r="AH1096" s="20"/>
      <c r="AI1096" s="303"/>
      <c r="AJ1096" s="307"/>
      <c r="AK1096" s="161"/>
      <c r="AL1096" s="305"/>
      <c r="AM1096" s="305"/>
      <c r="AN1096" s="162"/>
      <c r="AO1096" s="439"/>
      <c r="AP1096" s="162"/>
      <c r="AQ1096" s="113"/>
      <c r="AR1096" s="113"/>
      <c r="AS1096" s="384"/>
      <c r="AT1096" s="306"/>
      <c r="AU1096" s="306"/>
      <c r="AV1096" s="160"/>
      <c r="AW1096" s="158"/>
      <c r="AX1096" s="385"/>
      <c r="AY1096" s="453"/>
      <c r="AZ1096" s="165"/>
      <c r="BA1096" s="301"/>
      <c r="BB1096" s="165"/>
      <c r="BC1096" s="301"/>
      <c r="BD1096" s="165"/>
      <c r="BE1096" s="302"/>
      <c r="BF1096" s="302"/>
      <c r="BG1096" s="165"/>
      <c r="BH1096" s="303"/>
      <c r="BI1096" s="165"/>
      <c r="BJ1096" s="304"/>
      <c r="BK1096" s="394"/>
      <c r="BL1096" s="302"/>
      <c r="BM1096" s="302"/>
      <c r="BN1096" s="394"/>
      <c r="BO1096" s="302"/>
      <c r="BP1096" s="13"/>
      <c r="BQ1096" s="302"/>
      <c r="BR1096" s="13"/>
      <c r="BS1096" s="302"/>
      <c r="BT1096" s="13"/>
      <c r="BU1096" s="302"/>
      <c r="BV1096" s="386"/>
      <c r="BW1096" s="303"/>
      <c r="BX1096" s="303"/>
      <c r="BY1096" s="302"/>
      <c r="BZ1096" s="302"/>
      <c r="CA1096" s="387"/>
      <c r="CB1096" s="395"/>
      <c r="CC1096" s="12"/>
      <c r="CD1096" s="304"/>
      <c r="CE1096" s="14"/>
      <c r="CF1096" s="395"/>
      <c r="CG1096" s="397"/>
      <c r="CH1096" s="300">
        <f t="shared" si="417"/>
        <v>0</v>
      </c>
      <c r="CI1096" s="26"/>
      <c r="CJ1096" s="17">
        <f t="shared" ref="CJ1096:CJ1159" si="438">CI1096/CK1095</f>
        <v>0</v>
      </c>
      <c r="CK1096" s="18">
        <f t="shared" si="425"/>
        <v>12.89</v>
      </c>
      <c r="CM1096" s="164"/>
      <c r="CN1096" s="302"/>
      <c r="CO1096" s="13">
        <f t="shared" si="418"/>
        <v>0</v>
      </c>
      <c r="CP1096" s="302"/>
      <c r="CQ1096" s="13">
        <f t="shared" si="419"/>
        <v>0</v>
      </c>
      <c r="CR1096" s="302"/>
      <c r="CS1096" s="13">
        <f t="shared" si="420"/>
        <v>0</v>
      </c>
      <c r="CT1096" s="302"/>
      <c r="CU1096" s="13">
        <f t="shared" ref="CU1096:CU1159" si="439">IF(CT1096="Bon",10,)</f>
        <v>0</v>
      </c>
      <c r="CV1096" s="302"/>
      <c r="CW1096" s="13">
        <f t="shared" si="421"/>
        <v>0</v>
      </c>
      <c r="CX1096" s="13">
        <f t="shared" si="422"/>
        <v>0</v>
      </c>
      <c r="CY1096" s="251">
        <f t="shared" si="423"/>
        <v>0</v>
      </c>
      <c r="CZ1096" s="13" t="s">
        <v>29</v>
      </c>
      <c r="DA1096" s="13">
        <v>50</v>
      </c>
      <c r="DB1096" s="22">
        <f t="shared" si="424"/>
        <v>0</v>
      </c>
      <c r="DD1096" s="24"/>
      <c r="DF1096" s="163"/>
      <c r="DH1096" s="24"/>
      <c r="DI1096" s="447"/>
      <c r="DJ1096" s="163"/>
    </row>
    <row r="1097" spans="1:114" s="7" customFormat="1">
      <c r="A1097" s="277">
        <f t="shared" si="432"/>
        <v>50</v>
      </c>
      <c r="B1097" s="21" t="e">
        <f>'Calculateur de trading'!I1097/C1097/W1097</f>
        <v>#DIV/0!</v>
      </c>
      <c r="C1097" s="278">
        <f t="shared" si="433"/>
        <v>10</v>
      </c>
      <c r="D1097" s="426"/>
      <c r="E1097" s="273">
        <f t="shared" si="434"/>
        <v>100</v>
      </c>
      <c r="F1097" s="271">
        <f t="shared" si="426"/>
        <v>2</v>
      </c>
      <c r="G1097" s="271" t="e">
        <f t="shared" si="427"/>
        <v>#DIV/0!</v>
      </c>
      <c r="H1097" s="272">
        <f t="shared" si="428"/>
        <v>20</v>
      </c>
      <c r="I1097" s="270"/>
      <c r="J1097" s="273">
        <f t="shared" si="435"/>
        <v>200</v>
      </c>
      <c r="K1097" s="271">
        <f t="shared" si="429"/>
        <v>4</v>
      </c>
      <c r="L1097" s="271" t="e">
        <f t="shared" si="430"/>
        <v>#DIV/0!</v>
      </c>
      <c r="M1097" s="272">
        <f t="shared" si="431"/>
        <v>40</v>
      </c>
      <c r="N1097" s="389"/>
      <c r="O1097" s="455" t="e">
        <f>(A1097*B1097*W1097)+(B1097*'Calculateur de trading'!H1097)</f>
        <v>#DIV/0!</v>
      </c>
      <c r="P1097" s="274" t="e">
        <f>O1097/'Déscriptions des trades'!CK1097</f>
        <v>#DIV/0!</v>
      </c>
      <c r="Q1097" s="456" t="e">
        <f>'Déscriptions des trades'!CK1097-O1097</f>
        <v>#DIV/0!</v>
      </c>
      <c r="R1097" s="466" t="e">
        <f t="shared" si="436"/>
        <v>#DIV/0!</v>
      </c>
      <c r="S1097" s="389"/>
      <c r="T1097" s="12"/>
      <c r="U1097" s="25"/>
      <c r="V1097" s="15"/>
      <c r="W1097" s="490">
        <f t="shared" ref="W1097:W1160" si="440">W1096</f>
        <v>0</v>
      </c>
      <c r="X1097" s="21" t="e">
        <f>W1097*U1097/'Déscriptions des trades'!CK1097*'Déscriptions des trades'!B1097</f>
        <v>#DIV/0!</v>
      </c>
      <c r="Y1097" s="459"/>
      <c r="Z1097" s="389"/>
      <c r="AA1097" s="23">
        <f t="shared" si="437"/>
        <v>0.1</v>
      </c>
      <c r="AB1097" s="17" t="e">
        <f>(AA1097*'Déscriptions des trades'!U1097*'Déscriptions des trades'!B1097/'Déscriptions des trades'!CK1097)*'Déscriptions des trades'!W1097</f>
        <v>#DIV/0!</v>
      </c>
      <c r="AC1097" s="265" t="e">
        <f>AB1097*'Déscriptions des trades'!CK1097</f>
        <v>#DIV/0!</v>
      </c>
      <c r="AD1097" s="266" t="e">
        <f>'Déscriptions des trades'!CK1097-AC1097</f>
        <v>#DIV/0!</v>
      </c>
      <c r="AE1097" s="389"/>
      <c r="AF1097" s="399">
        <v>1093</v>
      </c>
      <c r="AG1097" s="389"/>
      <c r="AH1097" s="20"/>
      <c r="AI1097" s="303"/>
      <c r="AJ1097" s="307"/>
      <c r="AK1097" s="161"/>
      <c r="AL1097" s="305"/>
      <c r="AM1097" s="305"/>
      <c r="AN1097" s="162"/>
      <c r="AO1097" s="439"/>
      <c r="AP1097" s="162"/>
      <c r="AQ1097" s="113"/>
      <c r="AR1097" s="113"/>
      <c r="AS1097" s="384"/>
      <c r="AT1097" s="306"/>
      <c r="AU1097" s="306"/>
      <c r="AV1097" s="160"/>
      <c r="AW1097" s="158"/>
      <c r="AX1097" s="385"/>
      <c r="AY1097" s="453"/>
      <c r="AZ1097" s="165"/>
      <c r="BA1097" s="301"/>
      <c r="BB1097" s="165"/>
      <c r="BC1097" s="301"/>
      <c r="BD1097" s="165"/>
      <c r="BE1097" s="302"/>
      <c r="BF1097" s="302"/>
      <c r="BG1097" s="165"/>
      <c r="BH1097" s="303"/>
      <c r="BI1097" s="165"/>
      <c r="BJ1097" s="304"/>
      <c r="BK1097" s="394"/>
      <c r="BL1097" s="302"/>
      <c r="BM1097" s="302"/>
      <c r="BN1097" s="394"/>
      <c r="BO1097" s="302"/>
      <c r="BP1097" s="13"/>
      <c r="BQ1097" s="302"/>
      <c r="BR1097" s="13"/>
      <c r="BS1097" s="302"/>
      <c r="BT1097" s="13"/>
      <c r="BU1097" s="302"/>
      <c r="BV1097" s="386"/>
      <c r="BW1097" s="303"/>
      <c r="BX1097" s="303"/>
      <c r="BY1097" s="302"/>
      <c r="BZ1097" s="302"/>
      <c r="CA1097" s="387"/>
      <c r="CB1097" s="395"/>
      <c r="CC1097" s="12"/>
      <c r="CD1097" s="304"/>
      <c r="CE1097" s="14"/>
      <c r="CF1097" s="395"/>
      <c r="CG1097" s="397"/>
      <c r="CH1097" s="300">
        <f t="shared" si="417"/>
        <v>0</v>
      </c>
      <c r="CI1097" s="26"/>
      <c r="CJ1097" s="17">
        <f t="shared" si="438"/>
        <v>0</v>
      </c>
      <c r="CK1097" s="18">
        <f t="shared" si="425"/>
        <v>12.89</v>
      </c>
      <c r="CM1097" s="164"/>
      <c r="CN1097" s="302"/>
      <c r="CO1097" s="13">
        <f t="shared" si="418"/>
        <v>0</v>
      </c>
      <c r="CP1097" s="302"/>
      <c r="CQ1097" s="13">
        <f t="shared" si="419"/>
        <v>0</v>
      </c>
      <c r="CR1097" s="302"/>
      <c r="CS1097" s="13">
        <f t="shared" si="420"/>
        <v>0</v>
      </c>
      <c r="CT1097" s="302"/>
      <c r="CU1097" s="13">
        <f t="shared" si="439"/>
        <v>0</v>
      </c>
      <c r="CV1097" s="302"/>
      <c r="CW1097" s="13">
        <f t="shared" si="421"/>
        <v>0</v>
      </c>
      <c r="CX1097" s="13">
        <f t="shared" si="422"/>
        <v>0</v>
      </c>
      <c r="CY1097" s="251">
        <f t="shared" si="423"/>
        <v>0</v>
      </c>
      <c r="CZ1097" s="13" t="s">
        <v>29</v>
      </c>
      <c r="DA1097" s="13">
        <v>50</v>
      </c>
      <c r="DB1097" s="22">
        <f t="shared" si="424"/>
        <v>0</v>
      </c>
      <c r="DD1097" s="24"/>
      <c r="DF1097" s="163"/>
      <c r="DH1097" s="24"/>
      <c r="DI1097" s="447"/>
      <c r="DJ1097" s="163"/>
    </row>
    <row r="1098" spans="1:114" s="7" customFormat="1">
      <c r="A1098" s="277">
        <f t="shared" si="432"/>
        <v>50</v>
      </c>
      <c r="B1098" s="21" t="e">
        <f>'Calculateur de trading'!I1098/C1098/W1098</f>
        <v>#DIV/0!</v>
      </c>
      <c r="C1098" s="278">
        <f t="shared" si="433"/>
        <v>10</v>
      </c>
      <c r="D1098" s="426"/>
      <c r="E1098" s="273">
        <f t="shared" si="434"/>
        <v>100</v>
      </c>
      <c r="F1098" s="271">
        <f t="shared" si="426"/>
        <v>2</v>
      </c>
      <c r="G1098" s="271" t="e">
        <f t="shared" si="427"/>
        <v>#DIV/0!</v>
      </c>
      <c r="H1098" s="272">
        <f t="shared" si="428"/>
        <v>20</v>
      </c>
      <c r="I1098" s="270"/>
      <c r="J1098" s="273">
        <f t="shared" si="435"/>
        <v>200</v>
      </c>
      <c r="K1098" s="271">
        <f t="shared" si="429"/>
        <v>4</v>
      </c>
      <c r="L1098" s="271" t="e">
        <f t="shared" si="430"/>
        <v>#DIV/0!</v>
      </c>
      <c r="M1098" s="272">
        <f t="shared" si="431"/>
        <v>40</v>
      </c>
      <c r="N1098" s="389"/>
      <c r="O1098" s="455" t="e">
        <f>(A1098*B1098*W1098)+(B1098*'Calculateur de trading'!H1098)</f>
        <v>#DIV/0!</v>
      </c>
      <c r="P1098" s="274" t="e">
        <f>O1098/'Déscriptions des trades'!CK1098</f>
        <v>#DIV/0!</v>
      </c>
      <c r="Q1098" s="456" t="e">
        <f>'Déscriptions des trades'!CK1098-O1098</f>
        <v>#DIV/0!</v>
      </c>
      <c r="R1098" s="466" t="e">
        <f t="shared" si="436"/>
        <v>#DIV/0!</v>
      </c>
      <c r="S1098" s="389"/>
      <c r="T1098" s="12"/>
      <c r="U1098" s="25"/>
      <c r="V1098" s="15"/>
      <c r="W1098" s="490">
        <f t="shared" si="440"/>
        <v>0</v>
      </c>
      <c r="X1098" s="21" t="e">
        <f>W1098*U1098/'Déscriptions des trades'!CK1098*'Déscriptions des trades'!B1098</f>
        <v>#DIV/0!</v>
      </c>
      <c r="Y1098" s="459"/>
      <c r="Z1098" s="389"/>
      <c r="AA1098" s="23">
        <f t="shared" si="437"/>
        <v>0.1</v>
      </c>
      <c r="AB1098" s="17" t="e">
        <f>(AA1098*'Déscriptions des trades'!U1098*'Déscriptions des trades'!B1098/'Déscriptions des trades'!CK1098)*'Déscriptions des trades'!W1098</f>
        <v>#DIV/0!</v>
      </c>
      <c r="AC1098" s="265" t="e">
        <f>AB1098*'Déscriptions des trades'!CK1098</f>
        <v>#DIV/0!</v>
      </c>
      <c r="AD1098" s="266" t="e">
        <f>'Déscriptions des trades'!CK1098-AC1098</f>
        <v>#DIV/0!</v>
      </c>
      <c r="AE1098" s="389"/>
      <c r="AF1098" s="399">
        <v>1094</v>
      </c>
      <c r="AG1098" s="389"/>
      <c r="AH1098" s="20"/>
      <c r="AI1098" s="303"/>
      <c r="AJ1098" s="307"/>
      <c r="AK1098" s="161"/>
      <c r="AL1098" s="305"/>
      <c r="AM1098" s="305"/>
      <c r="AN1098" s="162"/>
      <c r="AO1098" s="439"/>
      <c r="AP1098" s="162"/>
      <c r="AQ1098" s="113"/>
      <c r="AR1098" s="113"/>
      <c r="AS1098" s="384"/>
      <c r="AT1098" s="306"/>
      <c r="AU1098" s="306"/>
      <c r="AV1098" s="160"/>
      <c r="AW1098" s="158"/>
      <c r="AX1098" s="385"/>
      <c r="AY1098" s="453"/>
      <c r="AZ1098" s="165"/>
      <c r="BA1098" s="301"/>
      <c r="BB1098" s="165"/>
      <c r="BC1098" s="301"/>
      <c r="BD1098" s="165"/>
      <c r="BE1098" s="302"/>
      <c r="BF1098" s="302"/>
      <c r="BG1098" s="165"/>
      <c r="BH1098" s="303"/>
      <c r="BI1098" s="165"/>
      <c r="BJ1098" s="304"/>
      <c r="BK1098" s="394"/>
      <c r="BL1098" s="302"/>
      <c r="BM1098" s="302"/>
      <c r="BN1098" s="394"/>
      <c r="BO1098" s="302"/>
      <c r="BP1098" s="13"/>
      <c r="BQ1098" s="302"/>
      <c r="BR1098" s="13"/>
      <c r="BS1098" s="302"/>
      <c r="BT1098" s="13"/>
      <c r="BU1098" s="302"/>
      <c r="BV1098" s="386"/>
      <c r="BW1098" s="303"/>
      <c r="BX1098" s="303"/>
      <c r="BY1098" s="302"/>
      <c r="BZ1098" s="302"/>
      <c r="CA1098" s="387"/>
      <c r="CB1098" s="395"/>
      <c r="CC1098" s="12"/>
      <c r="CD1098" s="304"/>
      <c r="CE1098" s="14"/>
      <c r="CF1098" s="395"/>
      <c r="CG1098" s="397"/>
      <c r="CH1098" s="300">
        <f t="shared" si="417"/>
        <v>0</v>
      </c>
      <c r="CI1098" s="26"/>
      <c r="CJ1098" s="17">
        <f t="shared" si="438"/>
        <v>0</v>
      </c>
      <c r="CK1098" s="18">
        <f t="shared" si="425"/>
        <v>12.89</v>
      </c>
      <c r="CM1098" s="164"/>
      <c r="CN1098" s="302"/>
      <c r="CO1098" s="13">
        <f t="shared" si="418"/>
        <v>0</v>
      </c>
      <c r="CP1098" s="302"/>
      <c r="CQ1098" s="13">
        <f t="shared" si="419"/>
        <v>0</v>
      </c>
      <c r="CR1098" s="302"/>
      <c r="CS1098" s="13">
        <f t="shared" si="420"/>
        <v>0</v>
      </c>
      <c r="CT1098" s="302"/>
      <c r="CU1098" s="13">
        <f t="shared" si="439"/>
        <v>0</v>
      </c>
      <c r="CV1098" s="302"/>
      <c r="CW1098" s="13">
        <f t="shared" si="421"/>
        <v>0</v>
      </c>
      <c r="CX1098" s="13">
        <f t="shared" si="422"/>
        <v>0</v>
      </c>
      <c r="CY1098" s="251">
        <f t="shared" si="423"/>
        <v>0</v>
      </c>
      <c r="CZ1098" s="13" t="s">
        <v>29</v>
      </c>
      <c r="DA1098" s="13">
        <v>50</v>
      </c>
      <c r="DB1098" s="22">
        <f t="shared" si="424"/>
        <v>0</v>
      </c>
      <c r="DD1098" s="24"/>
      <c r="DF1098" s="163"/>
      <c r="DH1098" s="24"/>
      <c r="DI1098" s="447"/>
      <c r="DJ1098" s="163"/>
    </row>
    <row r="1099" spans="1:114" s="7" customFormat="1">
      <c r="A1099" s="277">
        <f t="shared" si="432"/>
        <v>50</v>
      </c>
      <c r="B1099" s="21" t="e">
        <f>'Calculateur de trading'!I1099/C1099/W1099</f>
        <v>#DIV/0!</v>
      </c>
      <c r="C1099" s="278">
        <f t="shared" si="433"/>
        <v>10</v>
      </c>
      <c r="D1099" s="278"/>
      <c r="E1099" s="273">
        <f t="shared" si="434"/>
        <v>100</v>
      </c>
      <c r="F1099" s="271">
        <f t="shared" si="426"/>
        <v>2</v>
      </c>
      <c r="G1099" s="271" t="e">
        <f t="shared" si="427"/>
        <v>#DIV/0!</v>
      </c>
      <c r="H1099" s="272">
        <f t="shared" si="428"/>
        <v>20</v>
      </c>
      <c r="I1099" s="270"/>
      <c r="J1099" s="273">
        <f t="shared" si="435"/>
        <v>200</v>
      </c>
      <c r="K1099" s="271">
        <f t="shared" si="429"/>
        <v>4</v>
      </c>
      <c r="L1099" s="271" t="e">
        <f t="shared" si="430"/>
        <v>#DIV/0!</v>
      </c>
      <c r="M1099" s="272">
        <f t="shared" si="431"/>
        <v>40</v>
      </c>
      <c r="N1099" s="389"/>
      <c r="O1099" s="455" t="e">
        <f>(A1099*B1099*W1099)+(B1099*'Calculateur de trading'!H1099)</f>
        <v>#DIV/0!</v>
      </c>
      <c r="P1099" s="274" t="e">
        <f>O1099/'Déscriptions des trades'!CK1099</f>
        <v>#DIV/0!</v>
      </c>
      <c r="Q1099" s="456" t="e">
        <f>'Déscriptions des trades'!CK1099-O1099</f>
        <v>#DIV/0!</v>
      </c>
      <c r="R1099" s="466" t="e">
        <f t="shared" si="436"/>
        <v>#DIV/0!</v>
      </c>
      <c r="S1099" s="389"/>
      <c r="T1099" s="12"/>
      <c r="U1099" s="25"/>
      <c r="V1099" s="15"/>
      <c r="W1099" s="490">
        <f t="shared" si="440"/>
        <v>0</v>
      </c>
      <c r="X1099" s="21" t="e">
        <f>W1099*U1099/'Déscriptions des trades'!CK1099*'Déscriptions des trades'!B1099</f>
        <v>#DIV/0!</v>
      </c>
      <c r="Y1099" s="459"/>
      <c r="Z1099" s="389"/>
      <c r="AA1099" s="23">
        <f t="shared" si="437"/>
        <v>0.1</v>
      </c>
      <c r="AB1099" s="17" t="e">
        <f>(AA1099*'Déscriptions des trades'!U1099*'Déscriptions des trades'!B1099/'Déscriptions des trades'!CK1099)*'Déscriptions des trades'!W1099</f>
        <v>#DIV/0!</v>
      </c>
      <c r="AC1099" s="265" t="e">
        <f>AB1099*'Déscriptions des trades'!CK1099</f>
        <v>#DIV/0!</v>
      </c>
      <c r="AD1099" s="266" t="e">
        <f>'Déscriptions des trades'!CK1099-AC1099</f>
        <v>#DIV/0!</v>
      </c>
      <c r="AE1099" s="389"/>
      <c r="AF1099" s="399">
        <v>1095</v>
      </c>
      <c r="AG1099" s="389"/>
      <c r="AH1099" s="20"/>
      <c r="AI1099" s="303"/>
      <c r="AJ1099" s="307"/>
      <c r="AK1099" s="161"/>
      <c r="AL1099" s="305"/>
      <c r="AM1099" s="305"/>
      <c r="AN1099" s="162"/>
      <c r="AO1099" s="439"/>
      <c r="AP1099" s="162"/>
      <c r="AQ1099" s="113"/>
      <c r="AR1099" s="113"/>
      <c r="AS1099" s="384"/>
      <c r="AT1099" s="306"/>
      <c r="AU1099" s="306"/>
      <c r="AV1099" s="160"/>
      <c r="AW1099" s="158"/>
      <c r="AX1099" s="385"/>
      <c r="AY1099" s="453"/>
      <c r="AZ1099" s="165"/>
      <c r="BA1099" s="301"/>
      <c r="BB1099" s="165"/>
      <c r="BC1099" s="301"/>
      <c r="BD1099" s="165"/>
      <c r="BE1099" s="302"/>
      <c r="BF1099" s="302"/>
      <c r="BG1099" s="165"/>
      <c r="BH1099" s="303"/>
      <c r="BI1099" s="165"/>
      <c r="BJ1099" s="304"/>
      <c r="BK1099" s="394"/>
      <c r="BL1099" s="302"/>
      <c r="BM1099" s="302"/>
      <c r="BN1099" s="394"/>
      <c r="BO1099" s="302"/>
      <c r="BP1099" s="13"/>
      <c r="BQ1099" s="302"/>
      <c r="BR1099" s="13"/>
      <c r="BS1099" s="302"/>
      <c r="BT1099" s="13"/>
      <c r="BU1099" s="302"/>
      <c r="BV1099" s="386"/>
      <c r="BW1099" s="303"/>
      <c r="BX1099" s="303"/>
      <c r="BY1099" s="302"/>
      <c r="BZ1099" s="302"/>
      <c r="CA1099" s="387"/>
      <c r="CB1099" s="395"/>
      <c r="CC1099" s="12"/>
      <c r="CD1099" s="304"/>
      <c r="CE1099" s="14"/>
      <c r="CF1099" s="395"/>
      <c r="CG1099" s="397"/>
      <c r="CH1099" s="300">
        <f t="shared" si="417"/>
        <v>0</v>
      </c>
      <c r="CI1099" s="26"/>
      <c r="CJ1099" s="17">
        <f t="shared" si="438"/>
        <v>0</v>
      </c>
      <c r="CK1099" s="18">
        <f t="shared" si="425"/>
        <v>12.89</v>
      </c>
      <c r="CM1099" s="164"/>
      <c r="CN1099" s="302"/>
      <c r="CO1099" s="13">
        <f t="shared" si="418"/>
        <v>0</v>
      </c>
      <c r="CP1099" s="302"/>
      <c r="CQ1099" s="13">
        <f t="shared" si="419"/>
        <v>0</v>
      </c>
      <c r="CR1099" s="302"/>
      <c r="CS1099" s="13">
        <f t="shared" si="420"/>
        <v>0</v>
      </c>
      <c r="CT1099" s="302"/>
      <c r="CU1099" s="13">
        <f t="shared" si="439"/>
        <v>0</v>
      </c>
      <c r="CV1099" s="302"/>
      <c r="CW1099" s="13">
        <f t="shared" si="421"/>
        <v>0</v>
      </c>
      <c r="CX1099" s="13">
        <f t="shared" si="422"/>
        <v>0</v>
      </c>
      <c r="CY1099" s="251">
        <f t="shared" si="423"/>
        <v>0</v>
      </c>
      <c r="CZ1099" s="13" t="s">
        <v>29</v>
      </c>
      <c r="DA1099" s="13">
        <v>50</v>
      </c>
      <c r="DB1099" s="22">
        <f t="shared" si="424"/>
        <v>0</v>
      </c>
      <c r="DD1099" s="24"/>
      <c r="DF1099" s="163"/>
      <c r="DH1099" s="24"/>
      <c r="DI1099" s="447"/>
      <c r="DJ1099" s="163"/>
    </row>
    <row r="1100" spans="1:114" s="7" customFormat="1">
      <c r="A1100" s="277">
        <f t="shared" si="432"/>
        <v>50</v>
      </c>
      <c r="B1100" s="21" t="e">
        <f>'Calculateur de trading'!I1100/C1100/W1100</f>
        <v>#DIV/0!</v>
      </c>
      <c r="C1100" s="278">
        <f t="shared" si="433"/>
        <v>10</v>
      </c>
      <c r="D1100" s="426"/>
      <c r="E1100" s="273">
        <f t="shared" si="434"/>
        <v>100</v>
      </c>
      <c r="F1100" s="271">
        <f t="shared" si="426"/>
        <v>2</v>
      </c>
      <c r="G1100" s="271" t="e">
        <f t="shared" si="427"/>
        <v>#DIV/0!</v>
      </c>
      <c r="H1100" s="272">
        <f t="shared" si="428"/>
        <v>20</v>
      </c>
      <c r="I1100" s="270"/>
      <c r="J1100" s="273">
        <f t="shared" si="435"/>
        <v>200</v>
      </c>
      <c r="K1100" s="271">
        <f t="shared" si="429"/>
        <v>4</v>
      </c>
      <c r="L1100" s="271" t="e">
        <f t="shared" si="430"/>
        <v>#DIV/0!</v>
      </c>
      <c r="M1100" s="272">
        <f t="shared" si="431"/>
        <v>40</v>
      </c>
      <c r="N1100" s="389"/>
      <c r="O1100" s="455" t="e">
        <f>(A1100*B1100*W1100)+(B1100*'Calculateur de trading'!H1100)</f>
        <v>#DIV/0!</v>
      </c>
      <c r="P1100" s="274" t="e">
        <f>O1100/'Déscriptions des trades'!CK1100</f>
        <v>#DIV/0!</v>
      </c>
      <c r="Q1100" s="456" t="e">
        <f>'Déscriptions des trades'!CK1100-O1100</f>
        <v>#DIV/0!</v>
      </c>
      <c r="R1100" s="466" t="e">
        <f t="shared" si="436"/>
        <v>#DIV/0!</v>
      </c>
      <c r="S1100" s="389"/>
      <c r="T1100" s="12"/>
      <c r="U1100" s="25"/>
      <c r="V1100" s="15"/>
      <c r="W1100" s="490">
        <f t="shared" si="440"/>
        <v>0</v>
      </c>
      <c r="X1100" s="21" t="e">
        <f>W1100*U1100/'Déscriptions des trades'!CK1100*'Déscriptions des trades'!B1100</f>
        <v>#DIV/0!</v>
      </c>
      <c r="Y1100" s="459"/>
      <c r="Z1100" s="389"/>
      <c r="AA1100" s="23">
        <f t="shared" si="437"/>
        <v>0.1</v>
      </c>
      <c r="AB1100" s="17" t="e">
        <f>(AA1100*'Déscriptions des trades'!U1100*'Déscriptions des trades'!B1100/'Déscriptions des trades'!CK1100)*'Déscriptions des trades'!W1100</f>
        <v>#DIV/0!</v>
      </c>
      <c r="AC1100" s="265" t="e">
        <f>AB1100*'Déscriptions des trades'!CK1100</f>
        <v>#DIV/0!</v>
      </c>
      <c r="AD1100" s="266" t="e">
        <f>'Déscriptions des trades'!CK1100-AC1100</f>
        <v>#DIV/0!</v>
      </c>
      <c r="AE1100" s="389"/>
      <c r="AF1100" s="399">
        <v>1096</v>
      </c>
      <c r="AG1100" s="389"/>
      <c r="AH1100" s="20"/>
      <c r="AI1100" s="303"/>
      <c r="AJ1100" s="307"/>
      <c r="AK1100" s="161"/>
      <c r="AL1100" s="305"/>
      <c r="AM1100" s="305"/>
      <c r="AN1100" s="162"/>
      <c r="AO1100" s="439"/>
      <c r="AP1100" s="162"/>
      <c r="AQ1100" s="113"/>
      <c r="AR1100" s="113"/>
      <c r="AS1100" s="384"/>
      <c r="AT1100" s="306"/>
      <c r="AU1100" s="306"/>
      <c r="AV1100" s="160"/>
      <c r="AW1100" s="158"/>
      <c r="AX1100" s="385"/>
      <c r="AY1100" s="453"/>
      <c r="AZ1100" s="165"/>
      <c r="BA1100" s="301"/>
      <c r="BB1100" s="165"/>
      <c r="BC1100" s="301"/>
      <c r="BD1100" s="165"/>
      <c r="BE1100" s="302"/>
      <c r="BF1100" s="302"/>
      <c r="BG1100" s="165"/>
      <c r="BH1100" s="303"/>
      <c r="BI1100" s="165"/>
      <c r="BJ1100" s="304"/>
      <c r="BK1100" s="394"/>
      <c r="BL1100" s="302"/>
      <c r="BM1100" s="302"/>
      <c r="BN1100" s="394"/>
      <c r="BO1100" s="302"/>
      <c r="BP1100" s="13"/>
      <c r="BQ1100" s="302"/>
      <c r="BR1100" s="13"/>
      <c r="BS1100" s="302"/>
      <c r="BT1100" s="13"/>
      <c r="BU1100" s="302"/>
      <c r="BV1100" s="386"/>
      <c r="BW1100" s="303"/>
      <c r="BX1100" s="303"/>
      <c r="BY1100" s="302"/>
      <c r="BZ1100" s="302"/>
      <c r="CA1100" s="387"/>
      <c r="CB1100" s="395"/>
      <c r="CC1100" s="12"/>
      <c r="CD1100" s="304"/>
      <c r="CE1100" s="14"/>
      <c r="CF1100" s="395"/>
      <c r="CG1100" s="397"/>
      <c r="CH1100" s="300">
        <f t="shared" si="417"/>
        <v>0</v>
      </c>
      <c r="CI1100" s="26"/>
      <c r="CJ1100" s="17">
        <f t="shared" si="438"/>
        <v>0</v>
      </c>
      <c r="CK1100" s="18">
        <f t="shared" si="425"/>
        <v>12.89</v>
      </c>
      <c r="CM1100" s="164"/>
      <c r="CN1100" s="302"/>
      <c r="CO1100" s="13">
        <f t="shared" si="418"/>
        <v>0</v>
      </c>
      <c r="CP1100" s="302"/>
      <c r="CQ1100" s="13">
        <f t="shared" si="419"/>
        <v>0</v>
      </c>
      <c r="CR1100" s="302"/>
      <c r="CS1100" s="13">
        <f t="shared" si="420"/>
        <v>0</v>
      </c>
      <c r="CT1100" s="302"/>
      <c r="CU1100" s="13">
        <f t="shared" si="439"/>
        <v>0</v>
      </c>
      <c r="CV1100" s="302"/>
      <c r="CW1100" s="13">
        <f t="shared" si="421"/>
        <v>0</v>
      </c>
      <c r="CX1100" s="13">
        <f t="shared" si="422"/>
        <v>0</v>
      </c>
      <c r="CY1100" s="251">
        <f t="shared" si="423"/>
        <v>0</v>
      </c>
      <c r="CZ1100" s="13" t="s">
        <v>29</v>
      </c>
      <c r="DA1100" s="13">
        <v>50</v>
      </c>
      <c r="DB1100" s="22">
        <f t="shared" si="424"/>
        <v>0</v>
      </c>
      <c r="DD1100" s="24"/>
      <c r="DF1100" s="163"/>
      <c r="DH1100" s="24"/>
      <c r="DI1100" s="447"/>
      <c r="DJ1100" s="163"/>
    </row>
    <row r="1101" spans="1:114" s="7" customFormat="1">
      <c r="A1101" s="277">
        <f t="shared" si="432"/>
        <v>50</v>
      </c>
      <c r="B1101" s="21" t="e">
        <f>'Calculateur de trading'!I1101/C1101/W1101</f>
        <v>#DIV/0!</v>
      </c>
      <c r="C1101" s="278">
        <f t="shared" si="433"/>
        <v>10</v>
      </c>
      <c r="D1101" s="278"/>
      <c r="E1101" s="273">
        <f t="shared" si="434"/>
        <v>100</v>
      </c>
      <c r="F1101" s="271">
        <f t="shared" si="426"/>
        <v>2</v>
      </c>
      <c r="G1101" s="271" t="e">
        <f t="shared" si="427"/>
        <v>#DIV/0!</v>
      </c>
      <c r="H1101" s="272">
        <f t="shared" si="428"/>
        <v>20</v>
      </c>
      <c r="I1101" s="270"/>
      <c r="J1101" s="273">
        <f t="shared" si="435"/>
        <v>200</v>
      </c>
      <c r="K1101" s="271">
        <f t="shared" si="429"/>
        <v>4</v>
      </c>
      <c r="L1101" s="271" t="e">
        <f t="shared" si="430"/>
        <v>#DIV/0!</v>
      </c>
      <c r="M1101" s="272">
        <f t="shared" si="431"/>
        <v>40</v>
      </c>
      <c r="N1101" s="389"/>
      <c r="O1101" s="455" t="e">
        <f>(A1101*B1101*W1101)+(B1101*'Calculateur de trading'!H1101)</f>
        <v>#DIV/0!</v>
      </c>
      <c r="P1101" s="274" t="e">
        <f>O1101/'Déscriptions des trades'!CK1101</f>
        <v>#DIV/0!</v>
      </c>
      <c r="Q1101" s="456" t="e">
        <f>'Déscriptions des trades'!CK1101-O1101</f>
        <v>#DIV/0!</v>
      </c>
      <c r="R1101" s="466" t="e">
        <f t="shared" si="436"/>
        <v>#DIV/0!</v>
      </c>
      <c r="S1101" s="389"/>
      <c r="T1101" s="12"/>
      <c r="U1101" s="25"/>
      <c r="V1101" s="15"/>
      <c r="W1101" s="490">
        <f t="shared" si="440"/>
        <v>0</v>
      </c>
      <c r="X1101" s="21" t="e">
        <f>W1101*U1101/'Déscriptions des trades'!CK1101*'Déscriptions des trades'!B1101</f>
        <v>#DIV/0!</v>
      </c>
      <c r="Y1101" s="459"/>
      <c r="Z1101" s="389"/>
      <c r="AA1101" s="23">
        <f t="shared" si="437"/>
        <v>0.1</v>
      </c>
      <c r="AB1101" s="17" t="e">
        <f>(AA1101*'Déscriptions des trades'!U1101*'Déscriptions des trades'!B1101/'Déscriptions des trades'!CK1101)*'Déscriptions des trades'!W1101</f>
        <v>#DIV/0!</v>
      </c>
      <c r="AC1101" s="265" t="e">
        <f>AB1101*'Déscriptions des trades'!CK1101</f>
        <v>#DIV/0!</v>
      </c>
      <c r="AD1101" s="266" t="e">
        <f>'Déscriptions des trades'!CK1101-AC1101</f>
        <v>#DIV/0!</v>
      </c>
      <c r="AE1101" s="389"/>
      <c r="AF1101" s="399">
        <v>1097</v>
      </c>
      <c r="AG1101" s="389"/>
      <c r="AH1101" s="20"/>
      <c r="AI1101" s="303"/>
      <c r="AJ1101" s="307"/>
      <c r="AK1101" s="161"/>
      <c r="AL1101" s="305"/>
      <c r="AM1101" s="305"/>
      <c r="AN1101" s="162"/>
      <c r="AO1101" s="439"/>
      <c r="AP1101" s="162"/>
      <c r="AQ1101" s="113"/>
      <c r="AR1101" s="113"/>
      <c r="AS1101" s="384"/>
      <c r="AT1101" s="306"/>
      <c r="AU1101" s="306"/>
      <c r="AV1101" s="160"/>
      <c r="AW1101" s="158"/>
      <c r="AX1101" s="385"/>
      <c r="AY1101" s="453"/>
      <c r="AZ1101" s="165"/>
      <c r="BA1101" s="301"/>
      <c r="BB1101" s="165"/>
      <c r="BC1101" s="301"/>
      <c r="BD1101" s="165"/>
      <c r="BE1101" s="302"/>
      <c r="BF1101" s="302"/>
      <c r="BG1101" s="165"/>
      <c r="BH1101" s="303"/>
      <c r="BI1101" s="165"/>
      <c r="BJ1101" s="304"/>
      <c r="BK1101" s="394"/>
      <c r="BL1101" s="302"/>
      <c r="BM1101" s="302"/>
      <c r="BN1101" s="394"/>
      <c r="BO1101" s="302"/>
      <c r="BP1101" s="13"/>
      <c r="BQ1101" s="302"/>
      <c r="BR1101" s="13"/>
      <c r="BS1101" s="302"/>
      <c r="BT1101" s="13"/>
      <c r="BU1101" s="302"/>
      <c r="BV1101" s="386"/>
      <c r="BW1101" s="303"/>
      <c r="BX1101" s="303"/>
      <c r="BY1101" s="302"/>
      <c r="BZ1101" s="302"/>
      <c r="CA1101" s="387"/>
      <c r="CB1101" s="395"/>
      <c r="CC1101" s="12"/>
      <c r="CD1101" s="304"/>
      <c r="CE1101" s="14"/>
      <c r="CF1101" s="395"/>
      <c r="CG1101" s="397"/>
      <c r="CH1101" s="300">
        <f t="shared" si="417"/>
        <v>0</v>
      </c>
      <c r="CI1101" s="26"/>
      <c r="CJ1101" s="17">
        <f t="shared" si="438"/>
        <v>0</v>
      </c>
      <c r="CK1101" s="18">
        <f t="shared" si="425"/>
        <v>12.89</v>
      </c>
      <c r="CM1101" s="164"/>
      <c r="CN1101" s="302"/>
      <c r="CO1101" s="13">
        <f t="shared" si="418"/>
        <v>0</v>
      </c>
      <c r="CP1101" s="302"/>
      <c r="CQ1101" s="13">
        <f t="shared" si="419"/>
        <v>0</v>
      </c>
      <c r="CR1101" s="302"/>
      <c r="CS1101" s="13">
        <f t="shared" si="420"/>
        <v>0</v>
      </c>
      <c r="CT1101" s="302"/>
      <c r="CU1101" s="13">
        <f t="shared" si="439"/>
        <v>0</v>
      </c>
      <c r="CV1101" s="302"/>
      <c r="CW1101" s="13">
        <f t="shared" si="421"/>
        <v>0</v>
      </c>
      <c r="CX1101" s="13">
        <f t="shared" si="422"/>
        <v>0</v>
      </c>
      <c r="CY1101" s="251">
        <f t="shared" si="423"/>
        <v>0</v>
      </c>
      <c r="CZ1101" s="13" t="s">
        <v>29</v>
      </c>
      <c r="DA1101" s="13">
        <v>50</v>
      </c>
      <c r="DB1101" s="22">
        <f t="shared" si="424"/>
        <v>0</v>
      </c>
      <c r="DD1101" s="24"/>
      <c r="DF1101" s="163"/>
      <c r="DH1101" s="24"/>
      <c r="DI1101" s="447"/>
      <c r="DJ1101" s="163"/>
    </row>
    <row r="1102" spans="1:114" s="7" customFormat="1">
      <c r="A1102" s="277">
        <f t="shared" si="432"/>
        <v>50</v>
      </c>
      <c r="B1102" s="21" t="e">
        <f>'Calculateur de trading'!I1102/C1102/W1102</f>
        <v>#DIV/0!</v>
      </c>
      <c r="C1102" s="278">
        <f t="shared" si="433"/>
        <v>10</v>
      </c>
      <c r="D1102" s="426"/>
      <c r="E1102" s="273">
        <f t="shared" si="434"/>
        <v>100</v>
      </c>
      <c r="F1102" s="271">
        <f t="shared" si="426"/>
        <v>2</v>
      </c>
      <c r="G1102" s="271" t="e">
        <f t="shared" si="427"/>
        <v>#DIV/0!</v>
      </c>
      <c r="H1102" s="272">
        <f t="shared" si="428"/>
        <v>20</v>
      </c>
      <c r="I1102" s="270"/>
      <c r="J1102" s="273">
        <f t="shared" si="435"/>
        <v>200</v>
      </c>
      <c r="K1102" s="271">
        <f t="shared" si="429"/>
        <v>4</v>
      </c>
      <c r="L1102" s="271" t="e">
        <f t="shared" si="430"/>
        <v>#DIV/0!</v>
      </c>
      <c r="M1102" s="272">
        <f t="shared" si="431"/>
        <v>40</v>
      </c>
      <c r="N1102" s="389"/>
      <c r="O1102" s="455" t="e">
        <f>(A1102*B1102*W1102)+(B1102*'Calculateur de trading'!H1102)</f>
        <v>#DIV/0!</v>
      </c>
      <c r="P1102" s="274" t="e">
        <f>O1102/'Déscriptions des trades'!CK1102</f>
        <v>#DIV/0!</v>
      </c>
      <c r="Q1102" s="456" t="e">
        <f>'Déscriptions des trades'!CK1102-O1102</f>
        <v>#DIV/0!</v>
      </c>
      <c r="R1102" s="466" t="e">
        <f t="shared" si="436"/>
        <v>#DIV/0!</v>
      </c>
      <c r="S1102" s="389"/>
      <c r="T1102" s="12"/>
      <c r="U1102" s="25"/>
      <c r="V1102" s="15"/>
      <c r="W1102" s="490">
        <f t="shared" si="440"/>
        <v>0</v>
      </c>
      <c r="X1102" s="21" t="e">
        <f>W1102*U1102/'Déscriptions des trades'!CK1102*'Déscriptions des trades'!B1102</f>
        <v>#DIV/0!</v>
      </c>
      <c r="Y1102" s="459"/>
      <c r="Z1102" s="389"/>
      <c r="AA1102" s="23">
        <f t="shared" si="437"/>
        <v>0.1</v>
      </c>
      <c r="AB1102" s="17" t="e">
        <f>(AA1102*'Déscriptions des trades'!U1102*'Déscriptions des trades'!B1102/'Déscriptions des trades'!CK1102)*'Déscriptions des trades'!W1102</f>
        <v>#DIV/0!</v>
      </c>
      <c r="AC1102" s="265" t="e">
        <f>AB1102*'Déscriptions des trades'!CK1102</f>
        <v>#DIV/0!</v>
      </c>
      <c r="AD1102" s="266" t="e">
        <f>'Déscriptions des trades'!CK1102-AC1102</f>
        <v>#DIV/0!</v>
      </c>
      <c r="AE1102" s="389"/>
      <c r="AF1102" s="399">
        <v>1098</v>
      </c>
      <c r="AG1102" s="389"/>
      <c r="AH1102" s="20"/>
      <c r="AI1102" s="303"/>
      <c r="AJ1102" s="307"/>
      <c r="AK1102" s="161"/>
      <c r="AL1102" s="305"/>
      <c r="AM1102" s="305"/>
      <c r="AN1102" s="162"/>
      <c r="AO1102" s="439"/>
      <c r="AP1102" s="162"/>
      <c r="AQ1102" s="113"/>
      <c r="AR1102" s="113"/>
      <c r="AS1102" s="384"/>
      <c r="AT1102" s="306"/>
      <c r="AU1102" s="306"/>
      <c r="AV1102" s="160"/>
      <c r="AW1102" s="158"/>
      <c r="AX1102" s="385"/>
      <c r="AY1102" s="453"/>
      <c r="AZ1102" s="165"/>
      <c r="BA1102" s="301"/>
      <c r="BB1102" s="165"/>
      <c r="BC1102" s="301"/>
      <c r="BD1102" s="165"/>
      <c r="BE1102" s="302"/>
      <c r="BF1102" s="302"/>
      <c r="BG1102" s="165"/>
      <c r="BH1102" s="303"/>
      <c r="BI1102" s="165"/>
      <c r="BJ1102" s="304"/>
      <c r="BK1102" s="394"/>
      <c r="BL1102" s="302"/>
      <c r="BM1102" s="302"/>
      <c r="BN1102" s="394"/>
      <c r="BO1102" s="302"/>
      <c r="BP1102" s="13"/>
      <c r="BQ1102" s="302"/>
      <c r="BR1102" s="13"/>
      <c r="BS1102" s="302"/>
      <c r="BT1102" s="13"/>
      <c r="BU1102" s="302"/>
      <c r="BV1102" s="386"/>
      <c r="BW1102" s="303"/>
      <c r="BX1102" s="303"/>
      <c r="BY1102" s="302"/>
      <c r="BZ1102" s="302"/>
      <c r="CA1102" s="387"/>
      <c r="CB1102" s="395"/>
      <c r="CC1102" s="12"/>
      <c r="CD1102" s="304"/>
      <c r="CE1102" s="14"/>
      <c r="CF1102" s="395"/>
      <c r="CG1102" s="397"/>
      <c r="CH1102" s="300">
        <f t="shared" si="417"/>
        <v>0</v>
      </c>
      <c r="CI1102" s="26"/>
      <c r="CJ1102" s="17">
        <f t="shared" si="438"/>
        <v>0</v>
      </c>
      <c r="CK1102" s="18">
        <f t="shared" si="425"/>
        <v>12.89</v>
      </c>
      <c r="CM1102" s="164"/>
      <c r="CN1102" s="302"/>
      <c r="CO1102" s="13">
        <f t="shared" si="418"/>
        <v>0</v>
      </c>
      <c r="CP1102" s="302"/>
      <c r="CQ1102" s="13">
        <f t="shared" si="419"/>
        <v>0</v>
      </c>
      <c r="CR1102" s="302"/>
      <c r="CS1102" s="13">
        <f t="shared" si="420"/>
        <v>0</v>
      </c>
      <c r="CT1102" s="302"/>
      <c r="CU1102" s="13">
        <f t="shared" si="439"/>
        <v>0</v>
      </c>
      <c r="CV1102" s="302"/>
      <c r="CW1102" s="13">
        <f t="shared" si="421"/>
        <v>0</v>
      </c>
      <c r="CX1102" s="13">
        <f t="shared" si="422"/>
        <v>0</v>
      </c>
      <c r="CY1102" s="251">
        <f t="shared" si="423"/>
        <v>0</v>
      </c>
      <c r="CZ1102" s="13" t="s">
        <v>29</v>
      </c>
      <c r="DA1102" s="13">
        <v>50</v>
      </c>
      <c r="DB1102" s="22">
        <f t="shared" si="424"/>
        <v>0</v>
      </c>
      <c r="DD1102" s="24"/>
      <c r="DF1102" s="163"/>
      <c r="DH1102" s="24"/>
      <c r="DI1102" s="447"/>
      <c r="DJ1102" s="163"/>
    </row>
    <row r="1103" spans="1:114" s="7" customFormat="1">
      <c r="A1103" s="277">
        <f t="shared" si="432"/>
        <v>50</v>
      </c>
      <c r="B1103" s="21" t="e">
        <f>'Calculateur de trading'!I1103/C1103/W1103</f>
        <v>#DIV/0!</v>
      </c>
      <c r="C1103" s="278">
        <f t="shared" si="433"/>
        <v>10</v>
      </c>
      <c r="D1103" s="278"/>
      <c r="E1103" s="273">
        <f t="shared" si="434"/>
        <v>100</v>
      </c>
      <c r="F1103" s="271">
        <f t="shared" si="426"/>
        <v>2</v>
      </c>
      <c r="G1103" s="271" t="e">
        <f t="shared" si="427"/>
        <v>#DIV/0!</v>
      </c>
      <c r="H1103" s="272">
        <f t="shared" si="428"/>
        <v>20</v>
      </c>
      <c r="I1103" s="270"/>
      <c r="J1103" s="273">
        <f t="shared" si="435"/>
        <v>200</v>
      </c>
      <c r="K1103" s="271">
        <f t="shared" si="429"/>
        <v>4</v>
      </c>
      <c r="L1103" s="271" t="e">
        <f t="shared" si="430"/>
        <v>#DIV/0!</v>
      </c>
      <c r="M1103" s="272">
        <f t="shared" si="431"/>
        <v>40</v>
      </c>
      <c r="N1103" s="389"/>
      <c r="O1103" s="455" t="e">
        <f>(A1103*B1103*W1103)+(B1103*'Calculateur de trading'!H1103)</f>
        <v>#DIV/0!</v>
      </c>
      <c r="P1103" s="274" t="e">
        <f>O1103/'Déscriptions des trades'!CK1103</f>
        <v>#DIV/0!</v>
      </c>
      <c r="Q1103" s="456" t="e">
        <f>'Déscriptions des trades'!CK1103-O1103</f>
        <v>#DIV/0!</v>
      </c>
      <c r="R1103" s="466" t="e">
        <f t="shared" si="436"/>
        <v>#DIV/0!</v>
      </c>
      <c r="S1103" s="389"/>
      <c r="T1103" s="12"/>
      <c r="U1103" s="25"/>
      <c r="V1103" s="15"/>
      <c r="W1103" s="490">
        <f t="shared" si="440"/>
        <v>0</v>
      </c>
      <c r="X1103" s="21" t="e">
        <f>W1103*U1103/'Déscriptions des trades'!CK1103*'Déscriptions des trades'!B1103</f>
        <v>#DIV/0!</v>
      </c>
      <c r="Y1103" s="459"/>
      <c r="Z1103" s="389"/>
      <c r="AA1103" s="23">
        <f t="shared" si="437"/>
        <v>0.1</v>
      </c>
      <c r="AB1103" s="17" t="e">
        <f>(AA1103*'Déscriptions des trades'!U1103*'Déscriptions des trades'!B1103/'Déscriptions des trades'!CK1103)*'Déscriptions des trades'!W1103</f>
        <v>#DIV/0!</v>
      </c>
      <c r="AC1103" s="265" t="e">
        <f>AB1103*'Déscriptions des trades'!CK1103</f>
        <v>#DIV/0!</v>
      </c>
      <c r="AD1103" s="266" t="e">
        <f>'Déscriptions des trades'!CK1103-AC1103</f>
        <v>#DIV/0!</v>
      </c>
      <c r="AE1103" s="389"/>
      <c r="AF1103" s="399">
        <v>1099</v>
      </c>
      <c r="AG1103" s="389"/>
      <c r="AH1103" s="20"/>
      <c r="AI1103" s="303"/>
      <c r="AJ1103" s="307"/>
      <c r="AK1103" s="161"/>
      <c r="AL1103" s="305"/>
      <c r="AM1103" s="305"/>
      <c r="AN1103" s="162"/>
      <c r="AO1103" s="439"/>
      <c r="AP1103" s="162"/>
      <c r="AQ1103" s="113"/>
      <c r="AR1103" s="113"/>
      <c r="AS1103" s="384"/>
      <c r="AT1103" s="306"/>
      <c r="AU1103" s="306"/>
      <c r="AV1103" s="160"/>
      <c r="AW1103" s="158"/>
      <c r="AX1103" s="385"/>
      <c r="AY1103" s="453"/>
      <c r="AZ1103" s="165"/>
      <c r="BA1103" s="301"/>
      <c r="BB1103" s="165"/>
      <c r="BC1103" s="301"/>
      <c r="BD1103" s="165"/>
      <c r="BE1103" s="302"/>
      <c r="BF1103" s="302"/>
      <c r="BG1103" s="165"/>
      <c r="BH1103" s="303"/>
      <c r="BI1103" s="165"/>
      <c r="BJ1103" s="304"/>
      <c r="BK1103" s="394"/>
      <c r="BL1103" s="302"/>
      <c r="BM1103" s="302"/>
      <c r="BN1103" s="394"/>
      <c r="BO1103" s="302"/>
      <c r="BP1103" s="13"/>
      <c r="BQ1103" s="302"/>
      <c r="BR1103" s="13"/>
      <c r="BS1103" s="302"/>
      <c r="BT1103" s="13"/>
      <c r="BU1103" s="302"/>
      <c r="BV1103" s="386"/>
      <c r="BW1103" s="303"/>
      <c r="BX1103" s="303"/>
      <c r="BY1103" s="302"/>
      <c r="BZ1103" s="302"/>
      <c r="CA1103" s="387"/>
      <c r="CB1103" s="395"/>
      <c r="CC1103" s="12"/>
      <c r="CD1103" s="304"/>
      <c r="CE1103" s="14"/>
      <c r="CF1103" s="395"/>
      <c r="CG1103" s="397"/>
      <c r="CH1103" s="300">
        <f t="shared" ref="CH1103:CH1166" si="441">BW1103-BH1103</f>
        <v>0</v>
      </c>
      <c r="CI1103" s="26"/>
      <c r="CJ1103" s="17">
        <f t="shared" si="438"/>
        <v>0</v>
      </c>
      <c r="CK1103" s="18">
        <f t="shared" si="425"/>
        <v>12.89</v>
      </c>
      <c r="CM1103" s="164"/>
      <c r="CN1103" s="302"/>
      <c r="CO1103" s="13">
        <f t="shared" ref="CO1103:CO1166" si="442">IF(CN1103="Oui",10,)</f>
        <v>0</v>
      </c>
      <c r="CP1103" s="302"/>
      <c r="CQ1103" s="13">
        <f t="shared" ref="CQ1103:CQ1166" si="443">IF(CP1103="Oui",10,)</f>
        <v>0</v>
      </c>
      <c r="CR1103" s="302"/>
      <c r="CS1103" s="13">
        <f t="shared" ref="CS1103:CS1166" si="444">IF(CR1103="Bon",10,)</f>
        <v>0</v>
      </c>
      <c r="CT1103" s="302"/>
      <c r="CU1103" s="13">
        <f t="shared" si="439"/>
        <v>0</v>
      </c>
      <c r="CV1103" s="302"/>
      <c r="CW1103" s="13">
        <f t="shared" ref="CW1103:CW1166" si="445">IF(CV1103="Non",10,)</f>
        <v>0</v>
      </c>
      <c r="CX1103" s="13">
        <f t="shared" ref="CX1103:CX1166" si="446">IF(CV1103="Oui",-40,)</f>
        <v>0</v>
      </c>
      <c r="CY1103" s="251">
        <f t="shared" ref="CY1103:CY1166" si="447">SUM(CN1103:CX1103)</f>
        <v>0</v>
      </c>
      <c r="CZ1103" s="13" t="s">
        <v>29</v>
      </c>
      <c r="DA1103" s="13">
        <v>50</v>
      </c>
      <c r="DB1103" s="22">
        <f t="shared" ref="DB1103:DB1166" si="448">CY1103/DA1103</f>
        <v>0</v>
      </c>
      <c r="DD1103" s="24"/>
      <c r="DF1103" s="163"/>
      <c r="DH1103" s="24"/>
      <c r="DI1103" s="447"/>
      <c r="DJ1103" s="163"/>
    </row>
    <row r="1104" spans="1:114" s="7" customFormat="1">
      <c r="A1104" s="277">
        <f t="shared" si="432"/>
        <v>50</v>
      </c>
      <c r="B1104" s="21" t="e">
        <f>'Calculateur de trading'!I1104/C1104/W1104</f>
        <v>#DIV/0!</v>
      </c>
      <c r="C1104" s="278">
        <f t="shared" si="433"/>
        <v>10</v>
      </c>
      <c r="D1104" s="426"/>
      <c r="E1104" s="273">
        <f t="shared" si="434"/>
        <v>100</v>
      </c>
      <c r="F1104" s="271">
        <f t="shared" si="426"/>
        <v>2</v>
      </c>
      <c r="G1104" s="271" t="e">
        <f t="shared" si="427"/>
        <v>#DIV/0!</v>
      </c>
      <c r="H1104" s="272">
        <f t="shared" si="428"/>
        <v>20</v>
      </c>
      <c r="I1104" s="270"/>
      <c r="J1104" s="273">
        <f t="shared" si="435"/>
        <v>200</v>
      </c>
      <c r="K1104" s="271">
        <f t="shared" si="429"/>
        <v>4</v>
      </c>
      <c r="L1104" s="271" t="e">
        <f t="shared" si="430"/>
        <v>#DIV/0!</v>
      </c>
      <c r="M1104" s="272">
        <f t="shared" si="431"/>
        <v>40</v>
      </c>
      <c r="N1104" s="389"/>
      <c r="O1104" s="455" t="e">
        <f>(A1104*B1104*W1104)+(B1104*'Calculateur de trading'!H1104)</f>
        <v>#DIV/0!</v>
      </c>
      <c r="P1104" s="274" t="e">
        <f>O1104/'Déscriptions des trades'!CK1104</f>
        <v>#DIV/0!</v>
      </c>
      <c r="Q1104" s="456" t="e">
        <f>'Déscriptions des trades'!CK1104-O1104</f>
        <v>#DIV/0!</v>
      </c>
      <c r="R1104" s="466" t="e">
        <f t="shared" si="436"/>
        <v>#DIV/0!</v>
      </c>
      <c r="S1104" s="389"/>
      <c r="T1104" s="12"/>
      <c r="U1104" s="25"/>
      <c r="V1104" s="15"/>
      <c r="W1104" s="490">
        <f t="shared" si="440"/>
        <v>0</v>
      </c>
      <c r="X1104" s="21" t="e">
        <f>W1104*U1104/'Déscriptions des trades'!CK1104*'Déscriptions des trades'!B1104</f>
        <v>#DIV/0!</v>
      </c>
      <c r="Y1104" s="459"/>
      <c r="Z1104" s="389"/>
      <c r="AA1104" s="23">
        <f t="shared" si="437"/>
        <v>0.1</v>
      </c>
      <c r="AB1104" s="17" t="e">
        <f>(AA1104*'Déscriptions des trades'!U1104*'Déscriptions des trades'!B1104/'Déscriptions des trades'!CK1104)*'Déscriptions des trades'!W1104</f>
        <v>#DIV/0!</v>
      </c>
      <c r="AC1104" s="265" t="e">
        <f>AB1104*'Déscriptions des trades'!CK1104</f>
        <v>#DIV/0!</v>
      </c>
      <c r="AD1104" s="266" t="e">
        <f>'Déscriptions des trades'!CK1104-AC1104</f>
        <v>#DIV/0!</v>
      </c>
      <c r="AE1104" s="389"/>
      <c r="AF1104" s="399">
        <v>1100</v>
      </c>
      <c r="AG1104" s="389"/>
      <c r="AH1104" s="20"/>
      <c r="AI1104" s="303"/>
      <c r="AJ1104" s="307"/>
      <c r="AK1104" s="161"/>
      <c r="AL1104" s="305"/>
      <c r="AM1104" s="305"/>
      <c r="AN1104" s="162"/>
      <c r="AO1104" s="439"/>
      <c r="AP1104" s="162"/>
      <c r="AQ1104" s="113"/>
      <c r="AR1104" s="113"/>
      <c r="AS1104" s="384"/>
      <c r="AT1104" s="306"/>
      <c r="AU1104" s="306"/>
      <c r="AV1104" s="160"/>
      <c r="AW1104" s="158"/>
      <c r="AX1104" s="385"/>
      <c r="AY1104" s="453"/>
      <c r="AZ1104" s="165"/>
      <c r="BA1104" s="301"/>
      <c r="BB1104" s="165"/>
      <c r="BC1104" s="301"/>
      <c r="BD1104" s="165"/>
      <c r="BE1104" s="302"/>
      <c r="BF1104" s="302"/>
      <c r="BG1104" s="165"/>
      <c r="BH1104" s="303"/>
      <c r="BI1104" s="165"/>
      <c r="BJ1104" s="304"/>
      <c r="BK1104" s="394"/>
      <c r="BL1104" s="302"/>
      <c r="BM1104" s="302"/>
      <c r="BN1104" s="394"/>
      <c r="BO1104" s="302"/>
      <c r="BP1104" s="13"/>
      <c r="BQ1104" s="302"/>
      <c r="BR1104" s="13"/>
      <c r="BS1104" s="302"/>
      <c r="BT1104" s="13"/>
      <c r="BU1104" s="302"/>
      <c r="BV1104" s="386"/>
      <c r="BW1104" s="303"/>
      <c r="BX1104" s="303"/>
      <c r="BY1104" s="302"/>
      <c r="BZ1104" s="302"/>
      <c r="CA1104" s="387"/>
      <c r="CB1104" s="395"/>
      <c r="CC1104" s="12"/>
      <c r="CD1104" s="304"/>
      <c r="CE1104" s="14"/>
      <c r="CF1104" s="395"/>
      <c r="CG1104" s="397"/>
      <c r="CH1104" s="300">
        <f t="shared" si="441"/>
        <v>0</v>
      </c>
      <c r="CI1104" s="26"/>
      <c r="CJ1104" s="17">
        <f t="shared" si="438"/>
        <v>0</v>
      </c>
      <c r="CK1104" s="18">
        <f t="shared" ref="CK1104:CK1167" si="449">CI1104+CK1103</f>
        <v>12.89</v>
      </c>
      <c r="CM1104" s="164"/>
      <c r="CN1104" s="302"/>
      <c r="CO1104" s="13">
        <f t="shared" si="442"/>
        <v>0</v>
      </c>
      <c r="CP1104" s="302"/>
      <c r="CQ1104" s="13">
        <f t="shared" si="443"/>
        <v>0</v>
      </c>
      <c r="CR1104" s="302"/>
      <c r="CS1104" s="13">
        <f t="shared" si="444"/>
        <v>0</v>
      </c>
      <c r="CT1104" s="302"/>
      <c r="CU1104" s="13">
        <f t="shared" si="439"/>
        <v>0</v>
      </c>
      <c r="CV1104" s="302"/>
      <c r="CW1104" s="13">
        <f t="shared" si="445"/>
        <v>0</v>
      </c>
      <c r="CX1104" s="13">
        <f t="shared" si="446"/>
        <v>0</v>
      </c>
      <c r="CY1104" s="251">
        <f t="shared" si="447"/>
        <v>0</v>
      </c>
      <c r="CZ1104" s="13" t="s">
        <v>29</v>
      </c>
      <c r="DA1104" s="13">
        <v>50</v>
      </c>
      <c r="DB1104" s="22">
        <f t="shared" si="448"/>
        <v>0</v>
      </c>
      <c r="DD1104" s="24"/>
      <c r="DF1104" s="163"/>
      <c r="DH1104" s="24"/>
      <c r="DI1104" s="447"/>
      <c r="DJ1104" s="163"/>
    </row>
    <row r="1105" spans="1:114" s="7" customFormat="1">
      <c r="A1105" s="277">
        <f t="shared" si="432"/>
        <v>50</v>
      </c>
      <c r="B1105" s="21" t="e">
        <f>'Calculateur de trading'!I1105/C1105/W1105</f>
        <v>#DIV/0!</v>
      </c>
      <c r="C1105" s="278">
        <f t="shared" si="433"/>
        <v>10</v>
      </c>
      <c r="D1105" s="426"/>
      <c r="E1105" s="273">
        <f t="shared" si="434"/>
        <v>100</v>
      </c>
      <c r="F1105" s="271">
        <f t="shared" si="426"/>
        <v>2</v>
      </c>
      <c r="G1105" s="271" t="e">
        <f t="shared" si="427"/>
        <v>#DIV/0!</v>
      </c>
      <c r="H1105" s="272">
        <f t="shared" si="428"/>
        <v>20</v>
      </c>
      <c r="I1105" s="270"/>
      <c r="J1105" s="273">
        <f t="shared" si="435"/>
        <v>200</v>
      </c>
      <c r="K1105" s="271">
        <f t="shared" si="429"/>
        <v>4</v>
      </c>
      <c r="L1105" s="271" t="e">
        <f t="shared" si="430"/>
        <v>#DIV/0!</v>
      </c>
      <c r="M1105" s="272">
        <f t="shared" si="431"/>
        <v>40</v>
      </c>
      <c r="N1105" s="389"/>
      <c r="O1105" s="455" t="e">
        <f>(A1105*B1105*W1105)+(B1105*'Calculateur de trading'!H1105)</f>
        <v>#DIV/0!</v>
      </c>
      <c r="P1105" s="274" t="e">
        <f>O1105/'Déscriptions des trades'!CK1105</f>
        <v>#DIV/0!</v>
      </c>
      <c r="Q1105" s="456" t="e">
        <f>'Déscriptions des trades'!CK1105-O1105</f>
        <v>#DIV/0!</v>
      </c>
      <c r="R1105" s="466" t="e">
        <f t="shared" si="436"/>
        <v>#DIV/0!</v>
      </c>
      <c r="S1105" s="389"/>
      <c r="T1105" s="12"/>
      <c r="U1105" s="25"/>
      <c r="V1105" s="15"/>
      <c r="W1105" s="490">
        <f t="shared" si="440"/>
        <v>0</v>
      </c>
      <c r="X1105" s="21" t="e">
        <f>W1105*U1105/'Déscriptions des trades'!CK1105*'Déscriptions des trades'!B1105</f>
        <v>#DIV/0!</v>
      </c>
      <c r="Y1105" s="459"/>
      <c r="Z1105" s="389"/>
      <c r="AA1105" s="23">
        <f t="shared" si="437"/>
        <v>0.1</v>
      </c>
      <c r="AB1105" s="17" t="e">
        <f>(AA1105*'Déscriptions des trades'!U1105*'Déscriptions des trades'!B1105/'Déscriptions des trades'!CK1105)*'Déscriptions des trades'!W1105</f>
        <v>#DIV/0!</v>
      </c>
      <c r="AC1105" s="265" t="e">
        <f>AB1105*'Déscriptions des trades'!CK1105</f>
        <v>#DIV/0!</v>
      </c>
      <c r="AD1105" s="266" t="e">
        <f>'Déscriptions des trades'!CK1105-AC1105</f>
        <v>#DIV/0!</v>
      </c>
      <c r="AE1105" s="389"/>
      <c r="AF1105" s="399">
        <v>1101</v>
      </c>
      <c r="AG1105" s="389"/>
      <c r="AH1105" s="20"/>
      <c r="AI1105" s="303"/>
      <c r="AJ1105" s="307"/>
      <c r="AK1105" s="161"/>
      <c r="AL1105" s="305"/>
      <c r="AM1105" s="305"/>
      <c r="AN1105" s="162"/>
      <c r="AO1105" s="439"/>
      <c r="AP1105" s="162"/>
      <c r="AQ1105" s="113"/>
      <c r="AR1105" s="113"/>
      <c r="AS1105" s="384"/>
      <c r="AT1105" s="306"/>
      <c r="AU1105" s="306"/>
      <c r="AV1105" s="160"/>
      <c r="AW1105" s="158"/>
      <c r="AX1105" s="385"/>
      <c r="AY1105" s="453"/>
      <c r="AZ1105" s="165"/>
      <c r="BA1105" s="301"/>
      <c r="BB1105" s="165"/>
      <c r="BC1105" s="301"/>
      <c r="BD1105" s="165"/>
      <c r="BE1105" s="302"/>
      <c r="BF1105" s="302"/>
      <c r="BG1105" s="165"/>
      <c r="BH1105" s="303"/>
      <c r="BI1105" s="165"/>
      <c r="BJ1105" s="304"/>
      <c r="BK1105" s="394"/>
      <c r="BL1105" s="302"/>
      <c r="BM1105" s="302"/>
      <c r="BN1105" s="394"/>
      <c r="BO1105" s="302"/>
      <c r="BP1105" s="13"/>
      <c r="BQ1105" s="302"/>
      <c r="BR1105" s="13"/>
      <c r="BS1105" s="302"/>
      <c r="BT1105" s="13"/>
      <c r="BU1105" s="302"/>
      <c r="BV1105" s="386"/>
      <c r="BW1105" s="303"/>
      <c r="BX1105" s="303"/>
      <c r="BY1105" s="302"/>
      <c r="BZ1105" s="302"/>
      <c r="CA1105" s="387"/>
      <c r="CB1105" s="395"/>
      <c r="CC1105" s="12"/>
      <c r="CD1105" s="304"/>
      <c r="CE1105" s="14"/>
      <c r="CF1105" s="395"/>
      <c r="CG1105" s="397"/>
      <c r="CH1105" s="300">
        <f t="shared" si="441"/>
        <v>0</v>
      </c>
      <c r="CI1105" s="26"/>
      <c r="CJ1105" s="17">
        <f t="shared" si="438"/>
        <v>0</v>
      </c>
      <c r="CK1105" s="18">
        <f t="shared" si="449"/>
        <v>12.89</v>
      </c>
      <c r="CM1105" s="164"/>
      <c r="CN1105" s="302"/>
      <c r="CO1105" s="13">
        <f t="shared" si="442"/>
        <v>0</v>
      </c>
      <c r="CP1105" s="302"/>
      <c r="CQ1105" s="13">
        <f t="shared" si="443"/>
        <v>0</v>
      </c>
      <c r="CR1105" s="302"/>
      <c r="CS1105" s="13">
        <f t="shared" si="444"/>
        <v>0</v>
      </c>
      <c r="CT1105" s="302"/>
      <c r="CU1105" s="13">
        <f t="shared" si="439"/>
        <v>0</v>
      </c>
      <c r="CV1105" s="302"/>
      <c r="CW1105" s="13">
        <f t="shared" si="445"/>
        <v>0</v>
      </c>
      <c r="CX1105" s="13">
        <f t="shared" si="446"/>
        <v>0</v>
      </c>
      <c r="CY1105" s="251">
        <f t="shared" si="447"/>
        <v>0</v>
      </c>
      <c r="CZ1105" s="13" t="s">
        <v>29</v>
      </c>
      <c r="DA1105" s="13">
        <v>50</v>
      </c>
      <c r="DB1105" s="22">
        <f t="shared" si="448"/>
        <v>0</v>
      </c>
      <c r="DD1105" s="24"/>
      <c r="DF1105" s="163"/>
      <c r="DH1105" s="24"/>
      <c r="DI1105" s="447"/>
      <c r="DJ1105" s="163"/>
    </row>
    <row r="1106" spans="1:114" s="7" customFormat="1">
      <c r="A1106" s="277">
        <f t="shared" si="432"/>
        <v>50</v>
      </c>
      <c r="B1106" s="21" t="e">
        <f>'Calculateur de trading'!I1106/C1106/W1106</f>
        <v>#DIV/0!</v>
      </c>
      <c r="C1106" s="278">
        <f t="shared" si="433"/>
        <v>10</v>
      </c>
      <c r="D1106" s="278"/>
      <c r="E1106" s="273">
        <f t="shared" si="434"/>
        <v>100</v>
      </c>
      <c r="F1106" s="271">
        <f t="shared" si="426"/>
        <v>2</v>
      </c>
      <c r="G1106" s="271" t="e">
        <f t="shared" si="427"/>
        <v>#DIV/0!</v>
      </c>
      <c r="H1106" s="272">
        <f t="shared" si="428"/>
        <v>20</v>
      </c>
      <c r="I1106" s="270"/>
      <c r="J1106" s="273">
        <f t="shared" si="435"/>
        <v>200</v>
      </c>
      <c r="K1106" s="271">
        <f t="shared" si="429"/>
        <v>4</v>
      </c>
      <c r="L1106" s="271" t="e">
        <f t="shared" si="430"/>
        <v>#DIV/0!</v>
      </c>
      <c r="M1106" s="272">
        <f t="shared" si="431"/>
        <v>40</v>
      </c>
      <c r="N1106" s="389"/>
      <c r="O1106" s="455" t="e">
        <f>(A1106*B1106*W1106)+(B1106*'Calculateur de trading'!H1106)</f>
        <v>#DIV/0!</v>
      </c>
      <c r="P1106" s="274" t="e">
        <f>O1106/'Déscriptions des trades'!CK1106</f>
        <v>#DIV/0!</v>
      </c>
      <c r="Q1106" s="456" t="e">
        <f>'Déscriptions des trades'!CK1106-O1106</f>
        <v>#DIV/0!</v>
      </c>
      <c r="R1106" s="466" t="e">
        <f t="shared" si="436"/>
        <v>#DIV/0!</v>
      </c>
      <c r="S1106" s="389"/>
      <c r="T1106" s="12"/>
      <c r="U1106" s="25"/>
      <c r="V1106" s="15"/>
      <c r="W1106" s="490">
        <f t="shared" si="440"/>
        <v>0</v>
      </c>
      <c r="X1106" s="21" t="e">
        <f>W1106*U1106/'Déscriptions des trades'!CK1106*'Déscriptions des trades'!B1106</f>
        <v>#DIV/0!</v>
      </c>
      <c r="Y1106" s="459"/>
      <c r="Z1106" s="389"/>
      <c r="AA1106" s="23">
        <f t="shared" si="437"/>
        <v>0.1</v>
      </c>
      <c r="AB1106" s="17" t="e">
        <f>(AA1106*'Déscriptions des trades'!U1106*'Déscriptions des trades'!B1106/'Déscriptions des trades'!CK1106)*'Déscriptions des trades'!W1106</f>
        <v>#DIV/0!</v>
      </c>
      <c r="AC1106" s="265" t="e">
        <f>AB1106*'Déscriptions des trades'!CK1106</f>
        <v>#DIV/0!</v>
      </c>
      <c r="AD1106" s="266" t="e">
        <f>'Déscriptions des trades'!CK1106-AC1106</f>
        <v>#DIV/0!</v>
      </c>
      <c r="AE1106" s="389"/>
      <c r="AF1106" s="399">
        <v>1102</v>
      </c>
      <c r="AG1106" s="389"/>
      <c r="AH1106" s="20"/>
      <c r="AI1106" s="303"/>
      <c r="AJ1106" s="307"/>
      <c r="AK1106" s="161"/>
      <c r="AL1106" s="305"/>
      <c r="AM1106" s="305"/>
      <c r="AN1106" s="162"/>
      <c r="AO1106" s="439"/>
      <c r="AP1106" s="162"/>
      <c r="AQ1106" s="113"/>
      <c r="AR1106" s="113"/>
      <c r="AS1106" s="384"/>
      <c r="AT1106" s="306"/>
      <c r="AU1106" s="306"/>
      <c r="AV1106" s="160"/>
      <c r="AW1106" s="158"/>
      <c r="AX1106" s="385"/>
      <c r="AY1106" s="453"/>
      <c r="AZ1106" s="165"/>
      <c r="BA1106" s="301"/>
      <c r="BB1106" s="165"/>
      <c r="BC1106" s="301"/>
      <c r="BD1106" s="165"/>
      <c r="BE1106" s="302"/>
      <c r="BF1106" s="302"/>
      <c r="BG1106" s="165"/>
      <c r="BH1106" s="303"/>
      <c r="BI1106" s="165"/>
      <c r="BJ1106" s="304"/>
      <c r="BK1106" s="394"/>
      <c r="BL1106" s="302"/>
      <c r="BM1106" s="302"/>
      <c r="BN1106" s="394"/>
      <c r="BO1106" s="302"/>
      <c r="BP1106" s="13"/>
      <c r="BQ1106" s="302"/>
      <c r="BR1106" s="13"/>
      <c r="BS1106" s="302"/>
      <c r="BT1106" s="13"/>
      <c r="BU1106" s="302"/>
      <c r="BV1106" s="386"/>
      <c r="BW1106" s="303"/>
      <c r="BX1106" s="303"/>
      <c r="BY1106" s="302"/>
      <c r="BZ1106" s="302"/>
      <c r="CA1106" s="387"/>
      <c r="CB1106" s="395"/>
      <c r="CC1106" s="12"/>
      <c r="CD1106" s="304"/>
      <c r="CE1106" s="14"/>
      <c r="CF1106" s="395"/>
      <c r="CG1106" s="397"/>
      <c r="CH1106" s="300">
        <f t="shared" si="441"/>
        <v>0</v>
      </c>
      <c r="CI1106" s="26"/>
      <c r="CJ1106" s="17">
        <f t="shared" si="438"/>
        <v>0</v>
      </c>
      <c r="CK1106" s="18">
        <f t="shared" si="449"/>
        <v>12.89</v>
      </c>
      <c r="CM1106" s="164"/>
      <c r="CN1106" s="302"/>
      <c r="CO1106" s="13">
        <f t="shared" si="442"/>
        <v>0</v>
      </c>
      <c r="CP1106" s="302"/>
      <c r="CQ1106" s="13">
        <f t="shared" si="443"/>
        <v>0</v>
      </c>
      <c r="CR1106" s="302"/>
      <c r="CS1106" s="13">
        <f t="shared" si="444"/>
        <v>0</v>
      </c>
      <c r="CT1106" s="302"/>
      <c r="CU1106" s="13">
        <f t="shared" si="439"/>
        <v>0</v>
      </c>
      <c r="CV1106" s="302"/>
      <c r="CW1106" s="13">
        <f t="shared" si="445"/>
        <v>0</v>
      </c>
      <c r="CX1106" s="13">
        <f t="shared" si="446"/>
        <v>0</v>
      </c>
      <c r="CY1106" s="251">
        <f t="shared" si="447"/>
        <v>0</v>
      </c>
      <c r="CZ1106" s="13" t="s">
        <v>29</v>
      </c>
      <c r="DA1106" s="13">
        <v>50</v>
      </c>
      <c r="DB1106" s="22">
        <f t="shared" si="448"/>
        <v>0</v>
      </c>
      <c r="DD1106" s="24"/>
      <c r="DF1106" s="163"/>
      <c r="DH1106" s="24"/>
      <c r="DI1106" s="447"/>
      <c r="DJ1106" s="163"/>
    </row>
    <row r="1107" spans="1:114" s="7" customFormat="1">
      <c r="A1107" s="277">
        <f t="shared" si="432"/>
        <v>50</v>
      </c>
      <c r="B1107" s="21" t="e">
        <f>'Calculateur de trading'!I1107/C1107/W1107</f>
        <v>#DIV/0!</v>
      </c>
      <c r="C1107" s="278">
        <f t="shared" si="433"/>
        <v>10</v>
      </c>
      <c r="D1107" s="426"/>
      <c r="E1107" s="273">
        <f t="shared" si="434"/>
        <v>100</v>
      </c>
      <c r="F1107" s="271">
        <f t="shared" si="426"/>
        <v>2</v>
      </c>
      <c r="G1107" s="271" t="e">
        <f t="shared" si="427"/>
        <v>#DIV/0!</v>
      </c>
      <c r="H1107" s="272">
        <f t="shared" si="428"/>
        <v>20</v>
      </c>
      <c r="I1107" s="270"/>
      <c r="J1107" s="273">
        <f t="shared" si="435"/>
        <v>200</v>
      </c>
      <c r="K1107" s="271">
        <f t="shared" si="429"/>
        <v>4</v>
      </c>
      <c r="L1107" s="271" t="e">
        <f t="shared" si="430"/>
        <v>#DIV/0!</v>
      </c>
      <c r="M1107" s="272">
        <f t="shared" si="431"/>
        <v>40</v>
      </c>
      <c r="N1107" s="389"/>
      <c r="O1107" s="455" t="e">
        <f>(A1107*B1107*W1107)+(B1107*'Calculateur de trading'!H1107)</f>
        <v>#DIV/0!</v>
      </c>
      <c r="P1107" s="274" t="e">
        <f>O1107/'Déscriptions des trades'!CK1107</f>
        <v>#DIV/0!</v>
      </c>
      <c r="Q1107" s="456" t="e">
        <f>'Déscriptions des trades'!CK1107-O1107</f>
        <v>#DIV/0!</v>
      </c>
      <c r="R1107" s="466" t="e">
        <f t="shared" si="436"/>
        <v>#DIV/0!</v>
      </c>
      <c r="S1107" s="389"/>
      <c r="T1107" s="12"/>
      <c r="U1107" s="25"/>
      <c r="V1107" s="15"/>
      <c r="W1107" s="490">
        <f t="shared" si="440"/>
        <v>0</v>
      </c>
      <c r="X1107" s="21" t="e">
        <f>W1107*U1107/'Déscriptions des trades'!CK1107*'Déscriptions des trades'!B1107</f>
        <v>#DIV/0!</v>
      </c>
      <c r="Y1107" s="459"/>
      <c r="Z1107" s="389"/>
      <c r="AA1107" s="23">
        <f t="shared" si="437"/>
        <v>0.1</v>
      </c>
      <c r="AB1107" s="17" t="e">
        <f>(AA1107*'Déscriptions des trades'!U1107*'Déscriptions des trades'!B1107/'Déscriptions des trades'!CK1107)*'Déscriptions des trades'!W1107</f>
        <v>#DIV/0!</v>
      </c>
      <c r="AC1107" s="265" t="e">
        <f>AB1107*'Déscriptions des trades'!CK1107</f>
        <v>#DIV/0!</v>
      </c>
      <c r="AD1107" s="266" t="e">
        <f>'Déscriptions des trades'!CK1107-AC1107</f>
        <v>#DIV/0!</v>
      </c>
      <c r="AE1107" s="389"/>
      <c r="AF1107" s="399">
        <v>1103</v>
      </c>
      <c r="AG1107" s="389"/>
      <c r="AH1107" s="20"/>
      <c r="AI1107" s="303"/>
      <c r="AJ1107" s="307"/>
      <c r="AK1107" s="161"/>
      <c r="AL1107" s="305"/>
      <c r="AM1107" s="305"/>
      <c r="AN1107" s="162"/>
      <c r="AO1107" s="439"/>
      <c r="AP1107" s="162"/>
      <c r="AQ1107" s="113"/>
      <c r="AR1107" s="113"/>
      <c r="AS1107" s="384"/>
      <c r="AT1107" s="306"/>
      <c r="AU1107" s="306"/>
      <c r="AV1107" s="160"/>
      <c r="AW1107" s="158"/>
      <c r="AX1107" s="385"/>
      <c r="AY1107" s="453"/>
      <c r="AZ1107" s="165"/>
      <c r="BA1107" s="301"/>
      <c r="BB1107" s="165"/>
      <c r="BC1107" s="301"/>
      <c r="BD1107" s="165"/>
      <c r="BE1107" s="302"/>
      <c r="BF1107" s="302"/>
      <c r="BG1107" s="165"/>
      <c r="BH1107" s="303"/>
      <c r="BI1107" s="165"/>
      <c r="BJ1107" s="304"/>
      <c r="BK1107" s="394"/>
      <c r="BL1107" s="302"/>
      <c r="BM1107" s="302"/>
      <c r="BN1107" s="394"/>
      <c r="BO1107" s="302"/>
      <c r="BP1107" s="13"/>
      <c r="BQ1107" s="302"/>
      <c r="BR1107" s="13"/>
      <c r="BS1107" s="302"/>
      <c r="BT1107" s="13"/>
      <c r="BU1107" s="302"/>
      <c r="BV1107" s="386"/>
      <c r="BW1107" s="303"/>
      <c r="BX1107" s="303"/>
      <c r="BY1107" s="302"/>
      <c r="BZ1107" s="302"/>
      <c r="CA1107" s="387"/>
      <c r="CB1107" s="395"/>
      <c r="CC1107" s="12"/>
      <c r="CD1107" s="304"/>
      <c r="CE1107" s="14"/>
      <c r="CF1107" s="395"/>
      <c r="CG1107" s="397"/>
      <c r="CH1107" s="300">
        <f t="shared" si="441"/>
        <v>0</v>
      </c>
      <c r="CI1107" s="26"/>
      <c r="CJ1107" s="17">
        <f t="shared" si="438"/>
        <v>0</v>
      </c>
      <c r="CK1107" s="18">
        <f t="shared" si="449"/>
        <v>12.89</v>
      </c>
      <c r="CM1107" s="164"/>
      <c r="CN1107" s="302"/>
      <c r="CO1107" s="13">
        <f t="shared" si="442"/>
        <v>0</v>
      </c>
      <c r="CP1107" s="302"/>
      <c r="CQ1107" s="13">
        <f t="shared" si="443"/>
        <v>0</v>
      </c>
      <c r="CR1107" s="302"/>
      <c r="CS1107" s="13">
        <f t="shared" si="444"/>
        <v>0</v>
      </c>
      <c r="CT1107" s="302"/>
      <c r="CU1107" s="13">
        <f t="shared" si="439"/>
        <v>0</v>
      </c>
      <c r="CV1107" s="302"/>
      <c r="CW1107" s="13">
        <f t="shared" si="445"/>
        <v>0</v>
      </c>
      <c r="CX1107" s="13">
        <f t="shared" si="446"/>
        <v>0</v>
      </c>
      <c r="CY1107" s="251">
        <f t="shared" si="447"/>
        <v>0</v>
      </c>
      <c r="CZ1107" s="13" t="s">
        <v>29</v>
      </c>
      <c r="DA1107" s="13">
        <v>50</v>
      </c>
      <c r="DB1107" s="22">
        <f t="shared" si="448"/>
        <v>0</v>
      </c>
      <c r="DD1107" s="24"/>
      <c r="DF1107" s="163"/>
      <c r="DH1107" s="24"/>
      <c r="DI1107" s="447"/>
      <c r="DJ1107" s="163"/>
    </row>
    <row r="1108" spans="1:114" s="7" customFormat="1">
      <c r="A1108" s="277">
        <f t="shared" si="432"/>
        <v>50</v>
      </c>
      <c r="B1108" s="21" t="e">
        <f>'Calculateur de trading'!I1108/C1108/W1108</f>
        <v>#DIV/0!</v>
      </c>
      <c r="C1108" s="278">
        <f t="shared" si="433"/>
        <v>10</v>
      </c>
      <c r="D1108" s="278"/>
      <c r="E1108" s="273">
        <f t="shared" si="434"/>
        <v>100</v>
      </c>
      <c r="F1108" s="271">
        <f t="shared" si="426"/>
        <v>2</v>
      </c>
      <c r="G1108" s="271" t="e">
        <f t="shared" si="427"/>
        <v>#DIV/0!</v>
      </c>
      <c r="H1108" s="272">
        <f t="shared" si="428"/>
        <v>20</v>
      </c>
      <c r="I1108" s="270"/>
      <c r="J1108" s="273">
        <f t="shared" si="435"/>
        <v>200</v>
      </c>
      <c r="K1108" s="271">
        <f t="shared" si="429"/>
        <v>4</v>
      </c>
      <c r="L1108" s="271" t="e">
        <f t="shared" si="430"/>
        <v>#DIV/0!</v>
      </c>
      <c r="M1108" s="272">
        <f t="shared" si="431"/>
        <v>40</v>
      </c>
      <c r="N1108" s="389"/>
      <c r="O1108" s="455" t="e">
        <f>(A1108*B1108*W1108)+(B1108*'Calculateur de trading'!H1108)</f>
        <v>#DIV/0!</v>
      </c>
      <c r="P1108" s="274" t="e">
        <f>O1108/'Déscriptions des trades'!CK1108</f>
        <v>#DIV/0!</v>
      </c>
      <c r="Q1108" s="456" t="e">
        <f>'Déscriptions des trades'!CK1108-O1108</f>
        <v>#DIV/0!</v>
      </c>
      <c r="R1108" s="466" t="e">
        <f t="shared" si="436"/>
        <v>#DIV/0!</v>
      </c>
      <c r="S1108" s="389"/>
      <c r="T1108" s="12"/>
      <c r="U1108" s="25"/>
      <c r="V1108" s="15"/>
      <c r="W1108" s="490">
        <f t="shared" si="440"/>
        <v>0</v>
      </c>
      <c r="X1108" s="21" t="e">
        <f>W1108*U1108/'Déscriptions des trades'!CK1108*'Déscriptions des trades'!B1108</f>
        <v>#DIV/0!</v>
      </c>
      <c r="Y1108" s="459"/>
      <c r="Z1108" s="389"/>
      <c r="AA1108" s="23">
        <f t="shared" si="437"/>
        <v>0.1</v>
      </c>
      <c r="AB1108" s="17" t="e">
        <f>(AA1108*'Déscriptions des trades'!U1108*'Déscriptions des trades'!B1108/'Déscriptions des trades'!CK1108)*'Déscriptions des trades'!W1108</f>
        <v>#DIV/0!</v>
      </c>
      <c r="AC1108" s="265" t="e">
        <f>AB1108*'Déscriptions des trades'!CK1108</f>
        <v>#DIV/0!</v>
      </c>
      <c r="AD1108" s="266" t="e">
        <f>'Déscriptions des trades'!CK1108-AC1108</f>
        <v>#DIV/0!</v>
      </c>
      <c r="AE1108" s="389"/>
      <c r="AF1108" s="399">
        <v>1104</v>
      </c>
      <c r="AG1108" s="389"/>
      <c r="AH1108" s="20"/>
      <c r="AI1108" s="303"/>
      <c r="AJ1108" s="307"/>
      <c r="AK1108" s="161"/>
      <c r="AL1108" s="305"/>
      <c r="AM1108" s="305"/>
      <c r="AN1108" s="162"/>
      <c r="AO1108" s="439"/>
      <c r="AP1108" s="162"/>
      <c r="AQ1108" s="113"/>
      <c r="AR1108" s="113"/>
      <c r="AS1108" s="384"/>
      <c r="AT1108" s="306"/>
      <c r="AU1108" s="306"/>
      <c r="AV1108" s="160"/>
      <c r="AW1108" s="158"/>
      <c r="AX1108" s="385"/>
      <c r="AY1108" s="453"/>
      <c r="AZ1108" s="165"/>
      <c r="BA1108" s="301"/>
      <c r="BB1108" s="165"/>
      <c r="BC1108" s="301"/>
      <c r="BD1108" s="165"/>
      <c r="BE1108" s="302"/>
      <c r="BF1108" s="302"/>
      <c r="BG1108" s="165"/>
      <c r="BH1108" s="303"/>
      <c r="BI1108" s="165"/>
      <c r="BJ1108" s="304"/>
      <c r="BK1108" s="394"/>
      <c r="BL1108" s="302"/>
      <c r="BM1108" s="302"/>
      <c r="BN1108" s="394"/>
      <c r="BO1108" s="302"/>
      <c r="BP1108" s="13"/>
      <c r="BQ1108" s="302"/>
      <c r="BR1108" s="13"/>
      <c r="BS1108" s="302"/>
      <c r="BT1108" s="13"/>
      <c r="BU1108" s="302"/>
      <c r="BV1108" s="386"/>
      <c r="BW1108" s="303"/>
      <c r="BX1108" s="303"/>
      <c r="BY1108" s="302"/>
      <c r="BZ1108" s="302"/>
      <c r="CA1108" s="387"/>
      <c r="CB1108" s="395"/>
      <c r="CC1108" s="12"/>
      <c r="CD1108" s="304"/>
      <c r="CE1108" s="14"/>
      <c r="CF1108" s="395"/>
      <c r="CG1108" s="397"/>
      <c r="CH1108" s="300">
        <f t="shared" si="441"/>
        <v>0</v>
      </c>
      <c r="CI1108" s="26"/>
      <c r="CJ1108" s="17">
        <f t="shared" si="438"/>
        <v>0</v>
      </c>
      <c r="CK1108" s="18">
        <f t="shared" si="449"/>
        <v>12.89</v>
      </c>
      <c r="CM1108" s="164"/>
      <c r="CN1108" s="302"/>
      <c r="CO1108" s="13">
        <f t="shared" si="442"/>
        <v>0</v>
      </c>
      <c r="CP1108" s="302"/>
      <c r="CQ1108" s="13">
        <f t="shared" si="443"/>
        <v>0</v>
      </c>
      <c r="CR1108" s="302"/>
      <c r="CS1108" s="13">
        <f t="shared" si="444"/>
        <v>0</v>
      </c>
      <c r="CT1108" s="302"/>
      <c r="CU1108" s="13">
        <f t="shared" si="439"/>
        <v>0</v>
      </c>
      <c r="CV1108" s="302"/>
      <c r="CW1108" s="13">
        <f t="shared" si="445"/>
        <v>0</v>
      </c>
      <c r="CX1108" s="13">
        <f t="shared" si="446"/>
        <v>0</v>
      </c>
      <c r="CY1108" s="251">
        <f t="shared" si="447"/>
        <v>0</v>
      </c>
      <c r="CZ1108" s="13" t="s">
        <v>29</v>
      </c>
      <c r="DA1108" s="13">
        <v>50</v>
      </c>
      <c r="DB1108" s="22">
        <f t="shared" si="448"/>
        <v>0</v>
      </c>
      <c r="DD1108" s="24"/>
      <c r="DF1108" s="163"/>
      <c r="DH1108" s="24"/>
      <c r="DI1108" s="447"/>
      <c r="DJ1108" s="163"/>
    </row>
    <row r="1109" spans="1:114" s="7" customFormat="1">
      <c r="A1109" s="277">
        <f t="shared" si="432"/>
        <v>50</v>
      </c>
      <c r="B1109" s="21" t="e">
        <f>'Calculateur de trading'!I1109/C1109/W1109</f>
        <v>#DIV/0!</v>
      </c>
      <c r="C1109" s="278">
        <f t="shared" si="433"/>
        <v>10</v>
      </c>
      <c r="D1109" s="426"/>
      <c r="E1109" s="273">
        <f t="shared" si="434"/>
        <v>100</v>
      </c>
      <c r="F1109" s="271">
        <f t="shared" si="426"/>
        <v>2</v>
      </c>
      <c r="G1109" s="271" t="e">
        <f t="shared" si="427"/>
        <v>#DIV/0!</v>
      </c>
      <c r="H1109" s="272">
        <f t="shared" si="428"/>
        <v>20</v>
      </c>
      <c r="I1109" s="270"/>
      <c r="J1109" s="273">
        <f t="shared" si="435"/>
        <v>200</v>
      </c>
      <c r="K1109" s="271">
        <f t="shared" si="429"/>
        <v>4</v>
      </c>
      <c r="L1109" s="271" t="e">
        <f t="shared" si="430"/>
        <v>#DIV/0!</v>
      </c>
      <c r="M1109" s="272">
        <f t="shared" si="431"/>
        <v>40</v>
      </c>
      <c r="N1109" s="389"/>
      <c r="O1109" s="455" t="e">
        <f>(A1109*B1109*W1109)+(B1109*'Calculateur de trading'!H1109)</f>
        <v>#DIV/0!</v>
      </c>
      <c r="P1109" s="274" t="e">
        <f>O1109/'Déscriptions des trades'!CK1109</f>
        <v>#DIV/0!</v>
      </c>
      <c r="Q1109" s="456" t="e">
        <f>'Déscriptions des trades'!CK1109-O1109</f>
        <v>#DIV/0!</v>
      </c>
      <c r="R1109" s="466" t="e">
        <f t="shared" si="436"/>
        <v>#DIV/0!</v>
      </c>
      <c r="S1109" s="389"/>
      <c r="T1109" s="12"/>
      <c r="U1109" s="25"/>
      <c r="V1109" s="15"/>
      <c r="W1109" s="490">
        <f t="shared" si="440"/>
        <v>0</v>
      </c>
      <c r="X1109" s="21" t="e">
        <f>W1109*U1109/'Déscriptions des trades'!CK1109*'Déscriptions des trades'!B1109</f>
        <v>#DIV/0!</v>
      </c>
      <c r="Y1109" s="459"/>
      <c r="Z1109" s="389"/>
      <c r="AA1109" s="23">
        <f t="shared" si="437"/>
        <v>0.1</v>
      </c>
      <c r="AB1109" s="17" t="e">
        <f>(AA1109*'Déscriptions des trades'!U1109*'Déscriptions des trades'!B1109/'Déscriptions des trades'!CK1109)*'Déscriptions des trades'!W1109</f>
        <v>#DIV/0!</v>
      </c>
      <c r="AC1109" s="265" t="e">
        <f>AB1109*'Déscriptions des trades'!CK1109</f>
        <v>#DIV/0!</v>
      </c>
      <c r="AD1109" s="266" t="e">
        <f>'Déscriptions des trades'!CK1109-AC1109</f>
        <v>#DIV/0!</v>
      </c>
      <c r="AE1109" s="389"/>
      <c r="AF1109" s="399">
        <v>1105</v>
      </c>
      <c r="AG1109" s="389"/>
      <c r="AH1109" s="20"/>
      <c r="AI1109" s="303"/>
      <c r="AJ1109" s="307"/>
      <c r="AK1109" s="161"/>
      <c r="AL1109" s="305"/>
      <c r="AM1109" s="305"/>
      <c r="AN1109" s="162"/>
      <c r="AO1109" s="439"/>
      <c r="AP1109" s="162"/>
      <c r="AQ1109" s="113"/>
      <c r="AR1109" s="113"/>
      <c r="AS1109" s="384"/>
      <c r="AT1109" s="306"/>
      <c r="AU1109" s="306"/>
      <c r="AV1109" s="160"/>
      <c r="AW1109" s="158"/>
      <c r="AX1109" s="385"/>
      <c r="AY1109" s="453"/>
      <c r="AZ1109" s="165"/>
      <c r="BA1109" s="301"/>
      <c r="BB1109" s="165"/>
      <c r="BC1109" s="301"/>
      <c r="BD1109" s="165"/>
      <c r="BE1109" s="302"/>
      <c r="BF1109" s="302"/>
      <c r="BG1109" s="165"/>
      <c r="BH1109" s="303"/>
      <c r="BI1109" s="165"/>
      <c r="BJ1109" s="304"/>
      <c r="BK1109" s="394"/>
      <c r="BL1109" s="302"/>
      <c r="BM1109" s="302"/>
      <c r="BN1109" s="394"/>
      <c r="BO1109" s="302"/>
      <c r="BP1109" s="13"/>
      <c r="BQ1109" s="302"/>
      <c r="BR1109" s="13"/>
      <c r="BS1109" s="302"/>
      <c r="BT1109" s="13"/>
      <c r="BU1109" s="302"/>
      <c r="BV1109" s="386"/>
      <c r="BW1109" s="303"/>
      <c r="BX1109" s="303"/>
      <c r="BY1109" s="302"/>
      <c r="BZ1109" s="302"/>
      <c r="CA1109" s="387"/>
      <c r="CB1109" s="395"/>
      <c r="CC1109" s="12"/>
      <c r="CD1109" s="304"/>
      <c r="CE1109" s="14"/>
      <c r="CF1109" s="395"/>
      <c r="CG1109" s="397"/>
      <c r="CH1109" s="300">
        <f t="shared" si="441"/>
        <v>0</v>
      </c>
      <c r="CI1109" s="26"/>
      <c r="CJ1109" s="17">
        <f t="shared" si="438"/>
        <v>0</v>
      </c>
      <c r="CK1109" s="18">
        <f t="shared" si="449"/>
        <v>12.89</v>
      </c>
      <c r="CM1109" s="164"/>
      <c r="CN1109" s="302"/>
      <c r="CO1109" s="13">
        <f t="shared" si="442"/>
        <v>0</v>
      </c>
      <c r="CP1109" s="302"/>
      <c r="CQ1109" s="13">
        <f t="shared" si="443"/>
        <v>0</v>
      </c>
      <c r="CR1109" s="302"/>
      <c r="CS1109" s="13">
        <f t="shared" si="444"/>
        <v>0</v>
      </c>
      <c r="CT1109" s="302"/>
      <c r="CU1109" s="13">
        <f t="shared" si="439"/>
        <v>0</v>
      </c>
      <c r="CV1109" s="302"/>
      <c r="CW1109" s="13">
        <f t="shared" si="445"/>
        <v>0</v>
      </c>
      <c r="CX1109" s="13">
        <f t="shared" si="446"/>
        <v>0</v>
      </c>
      <c r="CY1109" s="251">
        <f t="shared" si="447"/>
        <v>0</v>
      </c>
      <c r="CZ1109" s="13" t="s">
        <v>29</v>
      </c>
      <c r="DA1109" s="13">
        <v>50</v>
      </c>
      <c r="DB1109" s="22">
        <f t="shared" si="448"/>
        <v>0</v>
      </c>
      <c r="DD1109" s="24"/>
      <c r="DF1109" s="163"/>
      <c r="DH1109" s="24"/>
      <c r="DI1109" s="447"/>
      <c r="DJ1109" s="163"/>
    </row>
    <row r="1110" spans="1:114" s="7" customFormat="1">
      <c r="A1110" s="277">
        <f t="shared" si="432"/>
        <v>50</v>
      </c>
      <c r="B1110" s="21" t="e">
        <f>'Calculateur de trading'!I1110/C1110/W1110</f>
        <v>#DIV/0!</v>
      </c>
      <c r="C1110" s="278">
        <f t="shared" si="433"/>
        <v>10</v>
      </c>
      <c r="D1110" s="278"/>
      <c r="E1110" s="273">
        <f t="shared" si="434"/>
        <v>100</v>
      </c>
      <c r="F1110" s="271">
        <f t="shared" si="426"/>
        <v>2</v>
      </c>
      <c r="G1110" s="271" t="e">
        <f t="shared" si="427"/>
        <v>#DIV/0!</v>
      </c>
      <c r="H1110" s="272">
        <f t="shared" si="428"/>
        <v>20</v>
      </c>
      <c r="I1110" s="270"/>
      <c r="J1110" s="273">
        <f t="shared" si="435"/>
        <v>200</v>
      </c>
      <c r="K1110" s="271">
        <f t="shared" si="429"/>
        <v>4</v>
      </c>
      <c r="L1110" s="271" t="e">
        <f t="shared" si="430"/>
        <v>#DIV/0!</v>
      </c>
      <c r="M1110" s="272">
        <f t="shared" si="431"/>
        <v>40</v>
      </c>
      <c r="N1110" s="389"/>
      <c r="O1110" s="455" t="e">
        <f>(A1110*B1110*W1110)+(B1110*'Calculateur de trading'!H1110)</f>
        <v>#DIV/0!</v>
      </c>
      <c r="P1110" s="274" t="e">
        <f>O1110/'Déscriptions des trades'!CK1110</f>
        <v>#DIV/0!</v>
      </c>
      <c r="Q1110" s="456" t="e">
        <f>'Déscriptions des trades'!CK1110-O1110</f>
        <v>#DIV/0!</v>
      </c>
      <c r="R1110" s="466" t="e">
        <f t="shared" si="436"/>
        <v>#DIV/0!</v>
      </c>
      <c r="S1110" s="389"/>
      <c r="T1110" s="12"/>
      <c r="U1110" s="25"/>
      <c r="V1110" s="15"/>
      <c r="W1110" s="490">
        <f t="shared" si="440"/>
        <v>0</v>
      </c>
      <c r="X1110" s="21" t="e">
        <f>W1110*U1110/'Déscriptions des trades'!CK1110*'Déscriptions des trades'!B1110</f>
        <v>#DIV/0!</v>
      </c>
      <c r="Y1110" s="459"/>
      <c r="Z1110" s="389"/>
      <c r="AA1110" s="23">
        <f t="shared" si="437"/>
        <v>0.1</v>
      </c>
      <c r="AB1110" s="17" t="e">
        <f>(AA1110*'Déscriptions des trades'!U1110*'Déscriptions des trades'!B1110/'Déscriptions des trades'!CK1110)*'Déscriptions des trades'!W1110</f>
        <v>#DIV/0!</v>
      </c>
      <c r="AC1110" s="265" t="e">
        <f>AB1110*'Déscriptions des trades'!CK1110</f>
        <v>#DIV/0!</v>
      </c>
      <c r="AD1110" s="266" t="e">
        <f>'Déscriptions des trades'!CK1110-AC1110</f>
        <v>#DIV/0!</v>
      </c>
      <c r="AE1110" s="389"/>
      <c r="AF1110" s="399">
        <v>1106</v>
      </c>
      <c r="AG1110" s="389"/>
      <c r="AH1110" s="20"/>
      <c r="AI1110" s="303"/>
      <c r="AJ1110" s="307"/>
      <c r="AK1110" s="161"/>
      <c r="AL1110" s="305"/>
      <c r="AM1110" s="305"/>
      <c r="AN1110" s="162"/>
      <c r="AO1110" s="439"/>
      <c r="AP1110" s="162"/>
      <c r="AQ1110" s="113"/>
      <c r="AR1110" s="113"/>
      <c r="AS1110" s="384"/>
      <c r="AT1110" s="306"/>
      <c r="AU1110" s="306"/>
      <c r="AV1110" s="160"/>
      <c r="AW1110" s="158"/>
      <c r="AX1110" s="385"/>
      <c r="AY1110" s="453"/>
      <c r="AZ1110" s="165"/>
      <c r="BA1110" s="301"/>
      <c r="BB1110" s="165"/>
      <c r="BC1110" s="301"/>
      <c r="BD1110" s="165"/>
      <c r="BE1110" s="302"/>
      <c r="BF1110" s="302"/>
      <c r="BG1110" s="165"/>
      <c r="BH1110" s="303"/>
      <c r="BI1110" s="165"/>
      <c r="BJ1110" s="304"/>
      <c r="BK1110" s="394"/>
      <c r="BL1110" s="302"/>
      <c r="BM1110" s="302"/>
      <c r="BN1110" s="394"/>
      <c r="BO1110" s="302"/>
      <c r="BP1110" s="13"/>
      <c r="BQ1110" s="302"/>
      <c r="BR1110" s="13"/>
      <c r="BS1110" s="302"/>
      <c r="BT1110" s="13"/>
      <c r="BU1110" s="302"/>
      <c r="BV1110" s="386"/>
      <c r="BW1110" s="303"/>
      <c r="BX1110" s="303"/>
      <c r="BY1110" s="302"/>
      <c r="BZ1110" s="302"/>
      <c r="CA1110" s="387"/>
      <c r="CB1110" s="395"/>
      <c r="CC1110" s="12"/>
      <c r="CD1110" s="304"/>
      <c r="CE1110" s="14"/>
      <c r="CF1110" s="395"/>
      <c r="CG1110" s="397"/>
      <c r="CH1110" s="300">
        <f t="shared" si="441"/>
        <v>0</v>
      </c>
      <c r="CI1110" s="26"/>
      <c r="CJ1110" s="17">
        <f t="shared" si="438"/>
        <v>0</v>
      </c>
      <c r="CK1110" s="18">
        <f t="shared" si="449"/>
        <v>12.89</v>
      </c>
      <c r="CM1110" s="164"/>
      <c r="CN1110" s="302"/>
      <c r="CO1110" s="13">
        <f t="shared" si="442"/>
        <v>0</v>
      </c>
      <c r="CP1110" s="302"/>
      <c r="CQ1110" s="13">
        <f t="shared" si="443"/>
        <v>0</v>
      </c>
      <c r="CR1110" s="302"/>
      <c r="CS1110" s="13">
        <f t="shared" si="444"/>
        <v>0</v>
      </c>
      <c r="CT1110" s="302"/>
      <c r="CU1110" s="13">
        <f t="shared" si="439"/>
        <v>0</v>
      </c>
      <c r="CV1110" s="302"/>
      <c r="CW1110" s="13">
        <f t="shared" si="445"/>
        <v>0</v>
      </c>
      <c r="CX1110" s="13">
        <f t="shared" si="446"/>
        <v>0</v>
      </c>
      <c r="CY1110" s="251">
        <f t="shared" si="447"/>
        <v>0</v>
      </c>
      <c r="CZ1110" s="13" t="s">
        <v>29</v>
      </c>
      <c r="DA1110" s="13">
        <v>50</v>
      </c>
      <c r="DB1110" s="22">
        <f t="shared" si="448"/>
        <v>0</v>
      </c>
      <c r="DD1110" s="24"/>
      <c r="DF1110" s="163"/>
      <c r="DH1110" s="24"/>
      <c r="DI1110" s="447"/>
      <c r="DJ1110" s="163"/>
    </row>
    <row r="1111" spans="1:114" s="7" customFormat="1">
      <c r="A1111" s="277">
        <f t="shared" si="432"/>
        <v>50</v>
      </c>
      <c r="B1111" s="21" t="e">
        <f>'Calculateur de trading'!I1111/C1111/W1111</f>
        <v>#DIV/0!</v>
      </c>
      <c r="C1111" s="278">
        <f t="shared" si="433"/>
        <v>10</v>
      </c>
      <c r="D1111" s="426"/>
      <c r="E1111" s="273">
        <f t="shared" si="434"/>
        <v>100</v>
      </c>
      <c r="F1111" s="271">
        <f t="shared" si="426"/>
        <v>2</v>
      </c>
      <c r="G1111" s="271" t="e">
        <f t="shared" si="427"/>
        <v>#DIV/0!</v>
      </c>
      <c r="H1111" s="272">
        <f t="shared" si="428"/>
        <v>20</v>
      </c>
      <c r="I1111" s="270"/>
      <c r="J1111" s="273">
        <f t="shared" si="435"/>
        <v>200</v>
      </c>
      <c r="K1111" s="271">
        <f t="shared" si="429"/>
        <v>4</v>
      </c>
      <c r="L1111" s="271" t="e">
        <f t="shared" si="430"/>
        <v>#DIV/0!</v>
      </c>
      <c r="M1111" s="272">
        <f t="shared" si="431"/>
        <v>40</v>
      </c>
      <c r="N1111" s="389"/>
      <c r="O1111" s="455" t="e">
        <f>(A1111*B1111*W1111)+(B1111*'Calculateur de trading'!H1111)</f>
        <v>#DIV/0!</v>
      </c>
      <c r="P1111" s="274" t="e">
        <f>O1111/'Déscriptions des trades'!CK1111</f>
        <v>#DIV/0!</v>
      </c>
      <c r="Q1111" s="456" t="e">
        <f>'Déscriptions des trades'!CK1111-O1111</f>
        <v>#DIV/0!</v>
      </c>
      <c r="R1111" s="466" t="e">
        <f t="shared" si="436"/>
        <v>#DIV/0!</v>
      </c>
      <c r="S1111" s="389"/>
      <c r="T1111" s="12"/>
      <c r="U1111" s="25"/>
      <c r="V1111" s="15"/>
      <c r="W1111" s="490">
        <f t="shared" si="440"/>
        <v>0</v>
      </c>
      <c r="X1111" s="21" t="e">
        <f>W1111*U1111/'Déscriptions des trades'!CK1111*'Déscriptions des trades'!B1111</f>
        <v>#DIV/0!</v>
      </c>
      <c r="Y1111" s="459"/>
      <c r="Z1111" s="389"/>
      <c r="AA1111" s="23">
        <f t="shared" si="437"/>
        <v>0.1</v>
      </c>
      <c r="AB1111" s="17" t="e">
        <f>(AA1111*'Déscriptions des trades'!U1111*'Déscriptions des trades'!B1111/'Déscriptions des trades'!CK1111)*'Déscriptions des trades'!W1111</f>
        <v>#DIV/0!</v>
      </c>
      <c r="AC1111" s="265" t="e">
        <f>AB1111*'Déscriptions des trades'!CK1111</f>
        <v>#DIV/0!</v>
      </c>
      <c r="AD1111" s="266" t="e">
        <f>'Déscriptions des trades'!CK1111-AC1111</f>
        <v>#DIV/0!</v>
      </c>
      <c r="AE1111" s="389"/>
      <c r="AF1111" s="399">
        <v>1107</v>
      </c>
      <c r="AG1111" s="389"/>
      <c r="AH1111" s="20"/>
      <c r="AI1111" s="303"/>
      <c r="AJ1111" s="307"/>
      <c r="AK1111" s="161"/>
      <c r="AL1111" s="305"/>
      <c r="AM1111" s="305"/>
      <c r="AN1111" s="162"/>
      <c r="AO1111" s="439"/>
      <c r="AP1111" s="162"/>
      <c r="AQ1111" s="113"/>
      <c r="AR1111" s="113"/>
      <c r="AS1111" s="384"/>
      <c r="AT1111" s="306"/>
      <c r="AU1111" s="306"/>
      <c r="AV1111" s="160"/>
      <c r="AW1111" s="158"/>
      <c r="AX1111" s="385"/>
      <c r="AY1111" s="453"/>
      <c r="AZ1111" s="165"/>
      <c r="BA1111" s="301"/>
      <c r="BB1111" s="165"/>
      <c r="BC1111" s="301"/>
      <c r="BD1111" s="165"/>
      <c r="BE1111" s="302"/>
      <c r="BF1111" s="302"/>
      <c r="BG1111" s="165"/>
      <c r="BH1111" s="303"/>
      <c r="BI1111" s="165"/>
      <c r="BJ1111" s="304"/>
      <c r="BK1111" s="394"/>
      <c r="BL1111" s="302"/>
      <c r="BM1111" s="302"/>
      <c r="BN1111" s="394"/>
      <c r="BO1111" s="302"/>
      <c r="BP1111" s="13"/>
      <c r="BQ1111" s="302"/>
      <c r="BR1111" s="13"/>
      <c r="BS1111" s="302"/>
      <c r="BT1111" s="13"/>
      <c r="BU1111" s="302"/>
      <c r="BV1111" s="386"/>
      <c r="BW1111" s="303"/>
      <c r="BX1111" s="303"/>
      <c r="BY1111" s="302"/>
      <c r="BZ1111" s="302"/>
      <c r="CA1111" s="387"/>
      <c r="CB1111" s="395"/>
      <c r="CC1111" s="12"/>
      <c r="CD1111" s="304"/>
      <c r="CE1111" s="14"/>
      <c r="CF1111" s="395"/>
      <c r="CG1111" s="397"/>
      <c r="CH1111" s="300">
        <f t="shared" si="441"/>
        <v>0</v>
      </c>
      <c r="CI1111" s="26"/>
      <c r="CJ1111" s="17">
        <f t="shared" si="438"/>
        <v>0</v>
      </c>
      <c r="CK1111" s="18">
        <f t="shared" si="449"/>
        <v>12.89</v>
      </c>
      <c r="CM1111" s="164"/>
      <c r="CN1111" s="302"/>
      <c r="CO1111" s="13">
        <f t="shared" si="442"/>
        <v>0</v>
      </c>
      <c r="CP1111" s="302"/>
      <c r="CQ1111" s="13">
        <f t="shared" si="443"/>
        <v>0</v>
      </c>
      <c r="CR1111" s="302"/>
      <c r="CS1111" s="13">
        <f t="shared" si="444"/>
        <v>0</v>
      </c>
      <c r="CT1111" s="302"/>
      <c r="CU1111" s="13">
        <f t="shared" si="439"/>
        <v>0</v>
      </c>
      <c r="CV1111" s="302"/>
      <c r="CW1111" s="13">
        <f t="shared" si="445"/>
        <v>0</v>
      </c>
      <c r="CX1111" s="13">
        <f t="shared" si="446"/>
        <v>0</v>
      </c>
      <c r="CY1111" s="251">
        <f t="shared" si="447"/>
        <v>0</v>
      </c>
      <c r="CZ1111" s="13" t="s">
        <v>29</v>
      </c>
      <c r="DA1111" s="13">
        <v>50</v>
      </c>
      <c r="DB1111" s="22">
        <f t="shared" si="448"/>
        <v>0</v>
      </c>
      <c r="DD1111" s="24"/>
      <c r="DF1111" s="163"/>
      <c r="DH1111" s="24"/>
      <c r="DI1111" s="447"/>
      <c r="DJ1111" s="163"/>
    </row>
    <row r="1112" spans="1:114" s="7" customFormat="1">
      <c r="A1112" s="277">
        <f t="shared" si="432"/>
        <v>50</v>
      </c>
      <c r="B1112" s="21" t="e">
        <f>'Calculateur de trading'!I1112/C1112/W1112</f>
        <v>#DIV/0!</v>
      </c>
      <c r="C1112" s="278">
        <f t="shared" si="433"/>
        <v>10</v>
      </c>
      <c r="D1112" s="426"/>
      <c r="E1112" s="273">
        <f t="shared" si="434"/>
        <v>100</v>
      </c>
      <c r="F1112" s="271">
        <f t="shared" si="426"/>
        <v>2</v>
      </c>
      <c r="G1112" s="271" t="e">
        <f t="shared" si="427"/>
        <v>#DIV/0!</v>
      </c>
      <c r="H1112" s="272">
        <f t="shared" si="428"/>
        <v>20</v>
      </c>
      <c r="I1112" s="270"/>
      <c r="J1112" s="273">
        <f t="shared" si="435"/>
        <v>200</v>
      </c>
      <c r="K1112" s="271">
        <f t="shared" si="429"/>
        <v>4</v>
      </c>
      <c r="L1112" s="271" t="e">
        <f t="shared" si="430"/>
        <v>#DIV/0!</v>
      </c>
      <c r="M1112" s="272">
        <f t="shared" si="431"/>
        <v>40</v>
      </c>
      <c r="N1112" s="389"/>
      <c r="O1112" s="455" t="e">
        <f>(A1112*B1112*W1112)+(B1112*'Calculateur de trading'!H1112)</f>
        <v>#DIV/0!</v>
      </c>
      <c r="P1112" s="274" t="e">
        <f>O1112/'Déscriptions des trades'!CK1112</f>
        <v>#DIV/0!</v>
      </c>
      <c r="Q1112" s="456" t="e">
        <f>'Déscriptions des trades'!CK1112-O1112</f>
        <v>#DIV/0!</v>
      </c>
      <c r="R1112" s="466" t="e">
        <f t="shared" si="436"/>
        <v>#DIV/0!</v>
      </c>
      <c r="S1112" s="389"/>
      <c r="T1112" s="12"/>
      <c r="U1112" s="25"/>
      <c r="V1112" s="15"/>
      <c r="W1112" s="490">
        <f t="shared" si="440"/>
        <v>0</v>
      </c>
      <c r="X1112" s="21" t="e">
        <f>W1112*U1112/'Déscriptions des trades'!CK1112*'Déscriptions des trades'!B1112</f>
        <v>#DIV/0!</v>
      </c>
      <c r="Y1112" s="459"/>
      <c r="Z1112" s="389"/>
      <c r="AA1112" s="23">
        <f t="shared" si="437"/>
        <v>0.1</v>
      </c>
      <c r="AB1112" s="17" t="e">
        <f>(AA1112*'Déscriptions des trades'!U1112*'Déscriptions des trades'!B1112/'Déscriptions des trades'!CK1112)*'Déscriptions des trades'!W1112</f>
        <v>#DIV/0!</v>
      </c>
      <c r="AC1112" s="265" t="e">
        <f>AB1112*'Déscriptions des trades'!CK1112</f>
        <v>#DIV/0!</v>
      </c>
      <c r="AD1112" s="266" t="e">
        <f>'Déscriptions des trades'!CK1112-AC1112</f>
        <v>#DIV/0!</v>
      </c>
      <c r="AE1112" s="389"/>
      <c r="AF1112" s="399">
        <v>1108</v>
      </c>
      <c r="AG1112" s="389"/>
      <c r="AH1112" s="20"/>
      <c r="AI1112" s="303"/>
      <c r="AJ1112" s="307"/>
      <c r="AK1112" s="161"/>
      <c r="AL1112" s="305"/>
      <c r="AM1112" s="305"/>
      <c r="AN1112" s="162"/>
      <c r="AO1112" s="439"/>
      <c r="AP1112" s="162"/>
      <c r="AQ1112" s="113"/>
      <c r="AR1112" s="113"/>
      <c r="AS1112" s="384"/>
      <c r="AT1112" s="306"/>
      <c r="AU1112" s="306"/>
      <c r="AV1112" s="160"/>
      <c r="AW1112" s="158"/>
      <c r="AX1112" s="385"/>
      <c r="AY1112" s="453"/>
      <c r="AZ1112" s="165"/>
      <c r="BA1112" s="301"/>
      <c r="BB1112" s="165"/>
      <c r="BC1112" s="301"/>
      <c r="BD1112" s="165"/>
      <c r="BE1112" s="302"/>
      <c r="BF1112" s="302"/>
      <c r="BG1112" s="165"/>
      <c r="BH1112" s="303"/>
      <c r="BI1112" s="165"/>
      <c r="BJ1112" s="304"/>
      <c r="BK1112" s="394"/>
      <c r="BL1112" s="302"/>
      <c r="BM1112" s="302"/>
      <c r="BN1112" s="394"/>
      <c r="BO1112" s="302"/>
      <c r="BP1112" s="13"/>
      <c r="BQ1112" s="302"/>
      <c r="BR1112" s="13"/>
      <c r="BS1112" s="302"/>
      <c r="BT1112" s="13"/>
      <c r="BU1112" s="302"/>
      <c r="BV1112" s="386"/>
      <c r="BW1112" s="303"/>
      <c r="BX1112" s="303"/>
      <c r="BY1112" s="302"/>
      <c r="BZ1112" s="302"/>
      <c r="CA1112" s="387"/>
      <c r="CB1112" s="395"/>
      <c r="CC1112" s="12"/>
      <c r="CD1112" s="304"/>
      <c r="CE1112" s="14"/>
      <c r="CF1112" s="395"/>
      <c r="CG1112" s="397"/>
      <c r="CH1112" s="300">
        <f t="shared" si="441"/>
        <v>0</v>
      </c>
      <c r="CI1112" s="26"/>
      <c r="CJ1112" s="17">
        <f t="shared" si="438"/>
        <v>0</v>
      </c>
      <c r="CK1112" s="18">
        <f t="shared" si="449"/>
        <v>12.89</v>
      </c>
      <c r="CM1112" s="164"/>
      <c r="CN1112" s="302"/>
      <c r="CO1112" s="13">
        <f t="shared" si="442"/>
        <v>0</v>
      </c>
      <c r="CP1112" s="302"/>
      <c r="CQ1112" s="13">
        <f t="shared" si="443"/>
        <v>0</v>
      </c>
      <c r="CR1112" s="302"/>
      <c r="CS1112" s="13">
        <f t="shared" si="444"/>
        <v>0</v>
      </c>
      <c r="CT1112" s="302"/>
      <c r="CU1112" s="13">
        <f t="shared" si="439"/>
        <v>0</v>
      </c>
      <c r="CV1112" s="302"/>
      <c r="CW1112" s="13">
        <f t="shared" si="445"/>
        <v>0</v>
      </c>
      <c r="CX1112" s="13">
        <f t="shared" si="446"/>
        <v>0</v>
      </c>
      <c r="CY1112" s="251">
        <f t="shared" si="447"/>
        <v>0</v>
      </c>
      <c r="CZ1112" s="13" t="s">
        <v>29</v>
      </c>
      <c r="DA1112" s="13">
        <v>50</v>
      </c>
      <c r="DB1112" s="22">
        <f t="shared" si="448"/>
        <v>0</v>
      </c>
      <c r="DD1112" s="24"/>
      <c r="DF1112" s="163"/>
      <c r="DH1112" s="24"/>
      <c r="DI1112" s="447"/>
      <c r="DJ1112" s="163"/>
    </row>
    <row r="1113" spans="1:114" s="7" customFormat="1">
      <c r="A1113" s="277">
        <f t="shared" si="432"/>
        <v>50</v>
      </c>
      <c r="B1113" s="21" t="e">
        <f>'Calculateur de trading'!I1113/C1113/W1113</f>
        <v>#DIV/0!</v>
      </c>
      <c r="C1113" s="278">
        <f t="shared" si="433"/>
        <v>10</v>
      </c>
      <c r="D1113" s="278"/>
      <c r="E1113" s="273">
        <f t="shared" si="434"/>
        <v>100</v>
      </c>
      <c r="F1113" s="271">
        <f t="shared" si="426"/>
        <v>2</v>
      </c>
      <c r="G1113" s="271" t="e">
        <f t="shared" si="427"/>
        <v>#DIV/0!</v>
      </c>
      <c r="H1113" s="272">
        <f t="shared" si="428"/>
        <v>20</v>
      </c>
      <c r="I1113" s="270"/>
      <c r="J1113" s="273">
        <f t="shared" si="435"/>
        <v>200</v>
      </c>
      <c r="K1113" s="271">
        <f t="shared" si="429"/>
        <v>4</v>
      </c>
      <c r="L1113" s="271" t="e">
        <f t="shared" si="430"/>
        <v>#DIV/0!</v>
      </c>
      <c r="M1113" s="272">
        <f t="shared" si="431"/>
        <v>40</v>
      </c>
      <c r="N1113" s="389"/>
      <c r="O1113" s="455" t="e">
        <f>(A1113*B1113*W1113)+(B1113*'Calculateur de trading'!H1113)</f>
        <v>#DIV/0!</v>
      </c>
      <c r="P1113" s="274" t="e">
        <f>O1113/'Déscriptions des trades'!CK1113</f>
        <v>#DIV/0!</v>
      </c>
      <c r="Q1113" s="456" t="e">
        <f>'Déscriptions des trades'!CK1113-O1113</f>
        <v>#DIV/0!</v>
      </c>
      <c r="R1113" s="466" t="e">
        <f t="shared" si="436"/>
        <v>#DIV/0!</v>
      </c>
      <c r="S1113" s="389"/>
      <c r="T1113" s="12"/>
      <c r="U1113" s="25"/>
      <c r="V1113" s="15"/>
      <c r="W1113" s="490">
        <f t="shared" si="440"/>
        <v>0</v>
      </c>
      <c r="X1113" s="21" t="e">
        <f>W1113*U1113/'Déscriptions des trades'!CK1113*'Déscriptions des trades'!B1113</f>
        <v>#DIV/0!</v>
      </c>
      <c r="Y1113" s="459"/>
      <c r="Z1113" s="389"/>
      <c r="AA1113" s="23">
        <f t="shared" si="437"/>
        <v>0.1</v>
      </c>
      <c r="AB1113" s="17" t="e">
        <f>(AA1113*'Déscriptions des trades'!U1113*'Déscriptions des trades'!B1113/'Déscriptions des trades'!CK1113)*'Déscriptions des trades'!W1113</f>
        <v>#DIV/0!</v>
      </c>
      <c r="AC1113" s="265" t="e">
        <f>AB1113*'Déscriptions des trades'!CK1113</f>
        <v>#DIV/0!</v>
      </c>
      <c r="AD1113" s="266" t="e">
        <f>'Déscriptions des trades'!CK1113-AC1113</f>
        <v>#DIV/0!</v>
      </c>
      <c r="AE1113" s="389"/>
      <c r="AF1113" s="399">
        <v>1109</v>
      </c>
      <c r="AG1113" s="389"/>
      <c r="AH1113" s="20"/>
      <c r="AI1113" s="303"/>
      <c r="AJ1113" s="307"/>
      <c r="AK1113" s="161"/>
      <c r="AL1113" s="305"/>
      <c r="AM1113" s="305"/>
      <c r="AN1113" s="162"/>
      <c r="AO1113" s="439"/>
      <c r="AP1113" s="162"/>
      <c r="AQ1113" s="113"/>
      <c r="AR1113" s="113"/>
      <c r="AS1113" s="384"/>
      <c r="AT1113" s="306"/>
      <c r="AU1113" s="306"/>
      <c r="AV1113" s="160"/>
      <c r="AW1113" s="158"/>
      <c r="AX1113" s="385"/>
      <c r="AY1113" s="453"/>
      <c r="AZ1113" s="165"/>
      <c r="BA1113" s="301"/>
      <c r="BB1113" s="165"/>
      <c r="BC1113" s="301"/>
      <c r="BD1113" s="165"/>
      <c r="BE1113" s="302"/>
      <c r="BF1113" s="302"/>
      <c r="BG1113" s="165"/>
      <c r="BH1113" s="303"/>
      <c r="BI1113" s="165"/>
      <c r="BJ1113" s="304"/>
      <c r="BK1113" s="394"/>
      <c r="BL1113" s="302"/>
      <c r="BM1113" s="302"/>
      <c r="BN1113" s="394"/>
      <c r="BO1113" s="302"/>
      <c r="BP1113" s="13"/>
      <c r="BQ1113" s="302"/>
      <c r="BR1113" s="13"/>
      <c r="BS1113" s="302"/>
      <c r="BT1113" s="13"/>
      <c r="BU1113" s="302"/>
      <c r="BV1113" s="386"/>
      <c r="BW1113" s="303"/>
      <c r="BX1113" s="303"/>
      <c r="BY1113" s="302"/>
      <c r="BZ1113" s="302"/>
      <c r="CA1113" s="387"/>
      <c r="CB1113" s="395"/>
      <c r="CC1113" s="12"/>
      <c r="CD1113" s="304"/>
      <c r="CE1113" s="14"/>
      <c r="CF1113" s="395"/>
      <c r="CG1113" s="397"/>
      <c r="CH1113" s="300">
        <f t="shared" si="441"/>
        <v>0</v>
      </c>
      <c r="CI1113" s="26"/>
      <c r="CJ1113" s="17">
        <f t="shared" si="438"/>
        <v>0</v>
      </c>
      <c r="CK1113" s="18">
        <f t="shared" si="449"/>
        <v>12.89</v>
      </c>
      <c r="CM1113" s="164"/>
      <c r="CN1113" s="302"/>
      <c r="CO1113" s="13">
        <f t="shared" si="442"/>
        <v>0</v>
      </c>
      <c r="CP1113" s="302"/>
      <c r="CQ1113" s="13">
        <f t="shared" si="443"/>
        <v>0</v>
      </c>
      <c r="CR1113" s="302"/>
      <c r="CS1113" s="13">
        <f t="shared" si="444"/>
        <v>0</v>
      </c>
      <c r="CT1113" s="302"/>
      <c r="CU1113" s="13">
        <f t="shared" si="439"/>
        <v>0</v>
      </c>
      <c r="CV1113" s="302"/>
      <c r="CW1113" s="13">
        <f t="shared" si="445"/>
        <v>0</v>
      </c>
      <c r="CX1113" s="13">
        <f t="shared" si="446"/>
        <v>0</v>
      </c>
      <c r="CY1113" s="251">
        <f t="shared" si="447"/>
        <v>0</v>
      </c>
      <c r="CZ1113" s="13" t="s">
        <v>29</v>
      </c>
      <c r="DA1113" s="13">
        <v>50</v>
      </c>
      <c r="DB1113" s="22">
        <f t="shared" si="448"/>
        <v>0</v>
      </c>
      <c r="DD1113" s="24"/>
      <c r="DF1113" s="163"/>
      <c r="DH1113" s="24"/>
      <c r="DI1113" s="447"/>
      <c r="DJ1113" s="163"/>
    </row>
    <row r="1114" spans="1:114" s="7" customFormat="1">
      <c r="A1114" s="277">
        <f t="shared" si="432"/>
        <v>50</v>
      </c>
      <c r="B1114" s="21" t="e">
        <f>'Calculateur de trading'!I1114/C1114/W1114</f>
        <v>#DIV/0!</v>
      </c>
      <c r="C1114" s="278">
        <f t="shared" si="433"/>
        <v>10</v>
      </c>
      <c r="D1114" s="426"/>
      <c r="E1114" s="273">
        <f t="shared" si="434"/>
        <v>100</v>
      </c>
      <c r="F1114" s="271">
        <f t="shared" si="426"/>
        <v>2</v>
      </c>
      <c r="G1114" s="271" t="e">
        <f t="shared" si="427"/>
        <v>#DIV/0!</v>
      </c>
      <c r="H1114" s="272">
        <f t="shared" si="428"/>
        <v>20</v>
      </c>
      <c r="I1114" s="270"/>
      <c r="J1114" s="273">
        <f t="shared" si="435"/>
        <v>200</v>
      </c>
      <c r="K1114" s="271">
        <f t="shared" si="429"/>
        <v>4</v>
      </c>
      <c r="L1114" s="271" t="e">
        <f t="shared" si="430"/>
        <v>#DIV/0!</v>
      </c>
      <c r="M1114" s="272">
        <f t="shared" si="431"/>
        <v>40</v>
      </c>
      <c r="N1114" s="389"/>
      <c r="O1114" s="455" t="e">
        <f>(A1114*B1114*W1114)+(B1114*'Calculateur de trading'!H1114)</f>
        <v>#DIV/0!</v>
      </c>
      <c r="P1114" s="274" t="e">
        <f>O1114/'Déscriptions des trades'!CK1114</f>
        <v>#DIV/0!</v>
      </c>
      <c r="Q1114" s="456" t="e">
        <f>'Déscriptions des trades'!CK1114-O1114</f>
        <v>#DIV/0!</v>
      </c>
      <c r="R1114" s="466" t="e">
        <f t="shared" si="436"/>
        <v>#DIV/0!</v>
      </c>
      <c r="S1114" s="389"/>
      <c r="T1114" s="12"/>
      <c r="U1114" s="25"/>
      <c r="V1114" s="15"/>
      <c r="W1114" s="490">
        <f t="shared" si="440"/>
        <v>0</v>
      </c>
      <c r="X1114" s="21" t="e">
        <f>W1114*U1114/'Déscriptions des trades'!CK1114*'Déscriptions des trades'!B1114</f>
        <v>#DIV/0!</v>
      </c>
      <c r="Y1114" s="459"/>
      <c r="Z1114" s="389"/>
      <c r="AA1114" s="23">
        <f t="shared" si="437"/>
        <v>0.1</v>
      </c>
      <c r="AB1114" s="17" t="e">
        <f>(AA1114*'Déscriptions des trades'!U1114*'Déscriptions des trades'!B1114/'Déscriptions des trades'!CK1114)*'Déscriptions des trades'!W1114</f>
        <v>#DIV/0!</v>
      </c>
      <c r="AC1114" s="265" t="e">
        <f>AB1114*'Déscriptions des trades'!CK1114</f>
        <v>#DIV/0!</v>
      </c>
      <c r="AD1114" s="266" t="e">
        <f>'Déscriptions des trades'!CK1114-AC1114</f>
        <v>#DIV/0!</v>
      </c>
      <c r="AE1114" s="389"/>
      <c r="AF1114" s="399">
        <v>1110</v>
      </c>
      <c r="AG1114" s="389"/>
      <c r="AH1114" s="20"/>
      <c r="AI1114" s="303"/>
      <c r="AJ1114" s="307"/>
      <c r="AK1114" s="161"/>
      <c r="AL1114" s="305"/>
      <c r="AM1114" s="305"/>
      <c r="AN1114" s="162"/>
      <c r="AO1114" s="439"/>
      <c r="AP1114" s="162"/>
      <c r="AQ1114" s="113"/>
      <c r="AR1114" s="113"/>
      <c r="AS1114" s="384"/>
      <c r="AT1114" s="306"/>
      <c r="AU1114" s="306"/>
      <c r="AV1114" s="160"/>
      <c r="AW1114" s="158"/>
      <c r="AX1114" s="385"/>
      <c r="AY1114" s="453"/>
      <c r="AZ1114" s="165"/>
      <c r="BA1114" s="301"/>
      <c r="BB1114" s="165"/>
      <c r="BC1114" s="301"/>
      <c r="BD1114" s="165"/>
      <c r="BE1114" s="302"/>
      <c r="BF1114" s="302"/>
      <c r="BG1114" s="165"/>
      <c r="BH1114" s="303"/>
      <c r="BI1114" s="165"/>
      <c r="BJ1114" s="304"/>
      <c r="BK1114" s="394"/>
      <c r="BL1114" s="302"/>
      <c r="BM1114" s="302"/>
      <c r="BN1114" s="394"/>
      <c r="BO1114" s="302"/>
      <c r="BP1114" s="13"/>
      <c r="BQ1114" s="302"/>
      <c r="BR1114" s="13"/>
      <c r="BS1114" s="302"/>
      <c r="BT1114" s="13"/>
      <c r="BU1114" s="302"/>
      <c r="BV1114" s="386"/>
      <c r="BW1114" s="303"/>
      <c r="BX1114" s="303"/>
      <c r="BY1114" s="302"/>
      <c r="BZ1114" s="302"/>
      <c r="CA1114" s="387"/>
      <c r="CB1114" s="395"/>
      <c r="CC1114" s="12"/>
      <c r="CD1114" s="304"/>
      <c r="CE1114" s="14"/>
      <c r="CF1114" s="395"/>
      <c r="CG1114" s="397"/>
      <c r="CH1114" s="300">
        <f t="shared" si="441"/>
        <v>0</v>
      </c>
      <c r="CI1114" s="26"/>
      <c r="CJ1114" s="17">
        <f t="shared" si="438"/>
        <v>0</v>
      </c>
      <c r="CK1114" s="18">
        <f t="shared" si="449"/>
        <v>12.89</v>
      </c>
      <c r="CM1114" s="164"/>
      <c r="CN1114" s="302"/>
      <c r="CO1114" s="13">
        <f t="shared" si="442"/>
        <v>0</v>
      </c>
      <c r="CP1114" s="302"/>
      <c r="CQ1114" s="13">
        <f t="shared" si="443"/>
        <v>0</v>
      </c>
      <c r="CR1114" s="302"/>
      <c r="CS1114" s="13">
        <f t="shared" si="444"/>
        <v>0</v>
      </c>
      <c r="CT1114" s="302"/>
      <c r="CU1114" s="13">
        <f t="shared" si="439"/>
        <v>0</v>
      </c>
      <c r="CV1114" s="302"/>
      <c r="CW1114" s="13">
        <f t="shared" si="445"/>
        <v>0</v>
      </c>
      <c r="CX1114" s="13">
        <f t="shared" si="446"/>
        <v>0</v>
      </c>
      <c r="CY1114" s="251">
        <f t="shared" si="447"/>
        <v>0</v>
      </c>
      <c r="CZ1114" s="13" t="s">
        <v>29</v>
      </c>
      <c r="DA1114" s="13">
        <v>50</v>
      </c>
      <c r="DB1114" s="22">
        <f t="shared" si="448"/>
        <v>0</v>
      </c>
      <c r="DD1114" s="24"/>
      <c r="DF1114" s="163"/>
      <c r="DH1114" s="24"/>
      <c r="DI1114" s="447"/>
      <c r="DJ1114" s="163"/>
    </row>
    <row r="1115" spans="1:114" s="7" customFormat="1">
      <c r="A1115" s="277">
        <f t="shared" si="432"/>
        <v>50</v>
      </c>
      <c r="B1115" s="21" t="e">
        <f>'Calculateur de trading'!I1115/C1115/W1115</f>
        <v>#DIV/0!</v>
      </c>
      <c r="C1115" s="278">
        <f t="shared" si="433"/>
        <v>10</v>
      </c>
      <c r="D1115" s="278"/>
      <c r="E1115" s="273">
        <f t="shared" si="434"/>
        <v>100</v>
      </c>
      <c r="F1115" s="271">
        <f t="shared" si="426"/>
        <v>2</v>
      </c>
      <c r="G1115" s="271" t="e">
        <f t="shared" si="427"/>
        <v>#DIV/0!</v>
      </c>
      <c r="H1115" s="272">
        <f t="shared" si="428"/>
        <v>20</v>
      </c>
      <c r="I1115" s="270"/>
      <c r="J1115" s="273">
        <f t="shared" si="435"/>
        <v>200</v>
      </c>
      <c r="K1115" s="271">
        <f t="shared" si="429"/>
        <v>4</v>
      </c>
      <c r="L1115" s="271" t="e">
        <f t="shared" si="430"/>
        <v>#DIV/0!</v>
      </c>
      <c r="M1115" s="272">
        <f t="shared" si="431"/>
        <v>40</v>
      </c>
      <c r="N1115" s="389"/>
      <c r="O1115" s="455" t="e">
        <f>(A1115*B1115*W1115)+(B1115*'Calculateur de trading'!H1115)</f>
        <v>#DIV/0!</v>
      </c>
      <c r="P1115" s="274" t="e">
        <f>O1115/'Déscriptions des trades'!CK1115</f>
        <v>#DIV/0!</v>
      </c>
      <c r="Q1115" s="456" t="e">
        <f>'Déscriptions des trades'!CK1115-O1115</f>
        <v>#DIV/0!</v>
      </c>
      <c r="R1115" s="466" t="e">
        <f t="shared" si="436"/>
        <v>#DIV/0!</v>
      </c>
      <c r="S1115" s="389"/>
      <c r="T1115" s="12"/>
      <c r="U1115" s="25"/>
      <c r="V1115" s="15"/>
      <c r="W1115" s="490">
        <f t="shared" si="440"/>
        <v>0</v>
      </c>
      <c r="X1115" s="21" t="e">
        <f>W1115*U1115/'Déscriptions des trades'!CK1115*'Déscriptions des trades'!B1115</f>
        <v>#DIV/0!</v>
      </c>
      <c r="Y1115" s="459"/>
      <c r="Z1115" s="389"/>
      <c r="AA1115" s="23">
        <f t="shared" si="437"/>
        <v>0.1</v>
      </c>
      <c r="AB1115" s="17" t="e">
        <f>(AA1115*'Déscriptions des trades'!U1115*'Déscriptions des trades'!B1115/'Déscriptions des trades'!CK1115)*'Déscriptions des trades'!W1115</f>
        <v>#DIV/0!</v>
      </c>
      <c r="AC1115" s="265" t="e">
        <f>AB1115*'Déscriptions des trades'!CK1115</f>
        <v>#DIV/0!</v>
      </c>
      <c r="AD1115" s="266" t="e">
        <f>'Déscriptions des trades'!CK1115-AC1115</f>
        <v>#DIV/0!</v>
      </c>
      <c r="AE1115" s="389"/>
      <c r="AF1115" s="399">
        <v>1111</v>
      </c>
      <c r="AG1115" s="389"/>
      <c r="AH1115" s="20"/>
      <c r="AI1115" s="303"/>
      <c r="AJ1115" s="307"/>
      <c r="AK1115" s="161"/>
      <c r="AL1115" s="305"/>
      <c r="AM1115" s="305"/>
      <c r="AN1115" s="162"/>
      <c r="AO1115" s="439"/>
      <c r="AP1115" s="162"/>
      <c r="AQ1115" s="113"/>
      <c r="AR1115" s="113"/>
      <c r="AS1115" s="384"/>
      <c r="AT1115" s="306"/>
      <c r="AU1115" s="306"/>
      <c r="AV1115" s="160"/>
      <c r="AW1115" s="158"/>
      <c r="AX1115" s="385"/>
      <c r="AY1115" s="453"/>
      <c r="AZ1115" s="165"/>
      <c r="BA1115" s="301"/>
      <c r="BB1115" s="165"/>
      <c r="BC1115" s="301"/>
      <c r="BD1115" s="165"/>
      <c r="BE1115" s="302"/>
      <c r="BF1115" s="302"/>
      <c r="BG1115" s="165"/>
      <c r="BH1115" s="303"/>
      <c r="BI1115" s="165"/>
      <c r="BJ1115" s="304"/>
      <c r="BK1115" s="394"/>
      <c r="BL1115" s="302"/>
      <c r="BM1115" s="302"/>
      <c r="BN1115" s="394"/>
      <c r="BO1115" s="302"/>
      <c r="BP1115" s="13"/>
      <c r="BQ1115" s="302"/>
      <c r="BR1115" s="13"/>
      <c r="BS1115" s="302"/>
      <c r="BT1115" s="13"/>
      <c r="BU1115" s="302"/>
      <c r="BV1115" s="386"/>
      <c r="BW1115" s="303"/>
      <c r="BX1115" s="303"/>
      <c r="BY1115" s="302"/>
      <c r="BZ1115" s="302"/>
      <c r="CA1115" s="387"/>
      <c r="CB1115" s="395"/>
      <c r="CC1115" s="12"/>
      <c r="CD1115" s="304"/>
      <c r="CE1115" s="14"/>
      <c r="CF1115" s="395"/>
      <c r="CG1115" s="397"/>
      <c r="CH1115" s="300">
        <f t="shared" si="441"/>
        <v>0</v>
      </c>
      <c r="CI1115" s="26"/>
      <c r="CJ1115" s="17">
        <f t="shared" si="438"/>
        <v>0</v>
      </c>
      <c r="CK1115" s="18">
        <f t="shared" si="449"/>
        <v>12.89</v>
      </c>
      <c r="CM1115" s="164"/>
      <c r="CN1115" s="302"/>
      <c r="CO1115" s="13">
        <f t="shared" si="442"/>
        <v>0</v>
      </c>
      <c r="CP1115" s="302"/>
      <c r="CQ1115" s="13">
        <f t="shared" si="443"/>
        <v>0</v>
      </c>
      <c r="CR1115" s="302"/>
      <c r="CS1115" s="13">
        <f t="shared" si="444"/>
        <v>0</v>
      </c>
      <c r="CT1115" s="302"/>
      <c r="CU1115" s="13">
        <f t="shared" si="439"/>
        <v>0</v>
      </c>
      <c r="CV1115" s="302"/>
      <c r="CW1115" s="13">
        <f t="shared" si="445"/>
        <v>0</v>
      </c>
      <c r="CX1115" s="13">
        <f t="shared" si="446"/>
        <v>0</v>
      </c>
      <c r="CY1115" s="251">
        <f t="shared" si="447"/>
        <v>0</v>
      </c>
      <c r="CZ1115" s="13" t="s">
        <v>29</v>
      </c>
      <c r="DA1115" s="13">
        <v>50</v>
      </c>
      <c r="DB1115" s="22">
        <f t="shared" si="448"/>
        <v>0</v>
      </c>
      <c r="DD1115" s="24"/>
      <c r="DF1115" s="163"/>
      <c r="DH1115" s="24"/>
      <c r="DI1115" s="447"/>
      <c r="DJ1115" s="163"/>
    </row>
    <row r="1116" spans="1:114" s="7" customFormat="1">
      <c r="A1116" s="277">
        <f t="shared" si="432"/>
        <v>50</v>
      </c>
      <c r="B1116" s="21" t="e">
        <f>'Calculateur de trading'!I1116/C1116/W1116</f>
        <v>#DIV/0!</v>
      </c>
      <c r="C1116" s="278">
        <f t="shared" si="433"/>
        <v>10</v>
      </c>
      <c r="D1116" s="426"/>
      <c r="E1116" s="273">
        <f t="shared" si="434"/>
        <v>100</v>
      </c>
      <c r="F1116" s="271">
        <f t="shared" si="426"/>
        <v>2</v>
      </c>
      <c r="G1116" s="271" t="e">
        <f t="shared" si="427"/>
        <v>#DIV/0!</v>
      </c>
      <c r="H1116" s="272">
        <f t="shared" si="428"/>
        <v>20</v>
      </c>
      <c r="I1116" s="270"/>
      <c r="J1116" s="273">
        <f t="shared" si="435"/>
        <v>200</v>
      </c>
      <c r="K1116" s="271">
        <f t="shared" si="429"/>
        <v>4</v>
      </c>
      <c r="L1116" s="271" t="e">
        <f t="shared" si="430"/>
        <v>#DIV/0!</v>
      </c>
      <c r="M1116" s="272">
        <f t="shared" si="431"/>
        <v>40</v>
      </c>
      <c r="N1116" s="389"/>
      <c r="O1116" s="455" t="e">
        <f>(A1116*B1116*W1116)+(B1116*'Calculateur de trading'!H1116)</f>
        <v>#DIV/0!</v>
      </c>
      <c r="P1116" s="274" t="e">
        <f>O1116/'Déscriptions des trades'!CK1116</f>
        <v>#DIV/0!</v>
      </c>
      <c r="Q1116" s="456" t="e">
        <f>'Déscriptions des trades'!CK1116-O1116</f>
        <v>#DIV/0!</v>
      </c>
      <c r="R1116" s="466" t="e">
        <f t="shared" si="436"/>
        <v>#DIV/0!</v>
      </c>
      <c r="S1116" s="389"/>
      <c r="T1116" s="12"/>
      <c r="U1116" s="25"/>
      <c r="V1116" s="15"/>
      <c r="W1116" s="490">
        <f t="shared" si="440"/>
        <v>0</v>
      </c>
      <c r="X1116" s="21" t="e">
        <f>W1116*U1116/'Déscriptions des trades'!CK1116*'Déscriptions des trades'!B1116</f>
        <v>#DIV/0!</v>
      </c>
      <c r="Y1116" s="459"/>
      <c r="Z1116" s="389"/>
      <c r="AA1116" s="23">
        <f t="shared" si="437"/>
        <v>0.1</v>
      </c>
      <c r="AB1116" s="17" t="e">
        <f>(AA1116*'Déscriptions des trades'!U1116*'Déscriptions des trades'!B1116/'Déscriptions des trades'!CK1116)*'Déscriptions des trades'!W1116</f>
        <v>#DIV/0!</v>
      </c>
      <c r="AC1116" s="265" t="e">
        <f>AB1116*'Déscriptions des trades'!CK1116</f>
        <v>#DIV/0!</v>
      </c>
      <c r="AD1116" s="266" t="e">
        <f>'Déscriptions des trades'!CK1116-AC1116</f>
        <v>#DIV/0!</v>
      </c>
      <c r="AE1116" s="389"/>
      <c r="AF1116" s="399">
        <v>1112</v>
      </c>
      <c r="AG1116" s="389"/>
      <c r="AH1116" s="20"/>
      <c r="AI1116" s="303"/>
      <c r="AJ1116" s="307"/>
      <c r="AK1116" s="161"/>
      <c r="AL1116" s="305"/>
      <c r="AM1116" s="305"/>
      <c r="AN1116" s="162"/>
      <c r="AO1116" s="439"/>
      <c r="AP1116" s="162"/>
      <c r="AQ1116" s="113"/>
      <c r="AR1116" s="113"/>
      <c r="AS1116" s="384"/>
      <c r="AT1116" s="306"/>
      <c r="AU1116" s="306"/>
      <c r="AV1116" s="160"/>
      <c r="AW1116" s="158"/>
      <c r="AX1116" s="385"/>
      <c r="AY1116" s="453"/>
      <c r="AZ1116" s="165"/>
      <c r="BA1116" s="301"/>
      <c r="BB1116" s="165"/>
      <c r="BC1116" s="301"/>
      <c r="BD1116" s="165"/>
      <c r="BE1116" s="302"/>
      <c r="BF1116" s="302"/>
      <c r="BG1116" s="165"/>
      <c r="BH1116" s="303"/>
      <c r="BI1116" s="165"/>
      <c r="BJ1116" s="304"/>
      <c r="BK1116" s="394"/>
      <c r="BL1116" s="302"/>
      <c r="BM1116" s="302"/>
      <c r="BN1116" s="394"/>
      <c r="BO1116" s="302"/>
      <c r="BP1116" s="13"/>
      <c r="BQ1116" s="302"/>
      <c r="BR1116" s="13"/>
      <c r="BS1116" s="302"/>
      <c r="BT1116" s="13"/>
      <c r="BU1116" s="302"/>
      <c r="BV1116" s="386"/>
      <c r="BW1116" s="303"/>
      <c r="BX1116" s="303"/>
      <c r="BY1116" s="302"/>
      <c r="BZ1116" s="302"/>
      <c r="CA1116" s="387"/>
      <c r="CB1116" s="395"/>
      <c r="CC1116" s="12"/>
      <c r="CD1116" s="304"/>
      <c r="CE1116" s="14"/>
      <c r="CF1116" s="395"/>
      <c r="CG1116" s="397"/>
      <c r="CH1116" s="300">
        <f t="shared" si="441"/>
        <v>0</v>
      </c>
      <c r="CI1116" s="26"/>
      <c r="CJ1116" s="17">
        <f t="shared" si="438"/>
        <v>0</v>
      </c>
      <c r="CK1116" s="18">
        <f t="shared" si="449"/>
        <v>12.89</v>
      </c>
      <c r="CM1116" s="164"/>
      <c r="CN1116" s="302"/>
      <c r="CO1116" s="13">
        <f t="shared" si="442"/>
        <v>0</v>
      </c>
      <c r="CP1116" s="302"/>
      <c r="CQ1116" s="13">
        <f t="shared" si="443"/>
        <v>0</v>
      </c>
      <c r="CR1116" s="302"/>
      <c r="CS1116" s="13">
        <f t="shared" si="444"/>
        <v>0</v>
      </c>
      <c r="CT1116" s="302"/>
      <c r="CU1116" s="13">
        <f t="shared" si="439"/>
        <v>0</v>
      </c>
      <c r="CV1116" s="302"/>
      <c r="CW1116" s="13">
        <f t="shared" si="445"/>
        <v>0</v>
      </c>
      <c r="CX1116" s="13">
        <f t="shared" si="446"/>
        <v>0</v>
      </c>
      <c r="CY1116" s="251">
        <f t="shared" si="447"/>
        <v>0</v>
      </c>
      <c r="CZ1116" s="13" t="s">
        <v>29</v>
      </c>
      <c r="DA1116" s="13">
        <v>50</v>
      </c>
      <c r="DB1116" s="22">
        <f t="shared" si="448"/>
        <v>0</v>
      </c>
      <c r="DD1116" s="24"/>
      <c r="DF1116" s="163"/>
      <c r="DH1116" s="24"/>
      <c r="DI1116" s="447"/>
      <c r="DJ1116" s="163"/>
    </row>
    <row r="1117" spans="1:114" s="7" customFormat="1">
      <c r="A1117" s="277">
        <f t="shared" si="432"/>
        <v>50</v>
      </c>
      <c r="B1117" s="21" t="e">
        <f>'Calculateur de trading'!I1117/C1117/W1117</f>
        <v>#DIV/0!</v>
      </c>
      <c r="C1117" s="278">
        <f t="shared" si="433"/>
        <v>10</v>
      </c>
      <c r="D1117" s="278"/>
      <c r="E1117" s="273">
        <f t="shared" si="434"/>
        <v>100</v>
      </c>
      <c r="F1117" s="271">
        <f t="shared" si="426"/>
        <v>2</v>
      </c>
      <c r="G1117" s="271" t="e">
        <f t="shared" si="427"/>
        <v>#DIV/0!</v>
      </c>
      <c r="H1117" s="272">
        <f t="shared" si="428"/>
        <v>20</v>
      </c>
      <c r="I1117" s="270"/>
      <c r="J1117" s="273">
        <f t="shared" si="435"/>
        <v>200</v>
      </c>
      <c r="K1117" s="271">
        <f t="shared" si="429"/>
        <v>4</v>
      </c>
      <c r="L1117" s="271" t="e">
        <f t="shared" si="430"/>
        <v>#DIV/0!</v>
      </c>
      <c r="M1117" s="272">
        <f t="shared" si="431"/>
        <v>40</v>
      </c>
      <c r="N1117" s="389"/>
      <c r="O1117" s="455" t="e">
        <f>(A1117*B1117*W1117)+(B1117*'Calculateur de trading'!H1117)</f>
        <v>#DIV/0!</v>
      </c>
      <c r="P1117" s="274" t="e">
        <f>O1117/'Déscriptions des trades'!CK1117</f>
        <v>#DIV/0!</v>
      </c>
      <c r="Q1117" s="456" t="e">
        <f>'Déscriptions des trades'!CK1117-O1117</f>
        <v>#DIV/0!</v>
      </c>
      <c r="R1117" s="466" t="e">
        <f t="shared" si="436"/>
        <v>#DIV/0!</v>
      </c>
      <c r="S1117" s="389"/>
      <c r="T1117" s="12"/>
      <c r="U1117" s="25"/>
      <c r="V1117" s="15"/>
      <c r="W1117" s="490">
        <f t="shared" si="440"/>
        <v>0</v>
      </c>
      <c r="X1117" s="21" t="e">
        <f>W1117*U1117/'Déscriptions des trades'!CK1117*'Déscriptions des trades'!B1117</f>
        <v>#DIV/0!</v>
      </c>
      <c r="Y1117" s="459"/>
      <c r="Z1117" s="389"/>
      <c r="AA1117" s="23">
        <f t="shared" si="437"/>
        <v>0.1</v>
      </c>
      <c r="AB1117" s="17" t="e">
        <f>(AA1117*'Déscriptions des trades'!U1117*'Déscriptions des trades'!B1117/'Déscriptions des trades'!CK1117)*'Déscriptions des trades'!W1117</f>
        <v>#DIV/0!</v>
      </c>
      <c r="AC1117" s="265" t="e">
        <f>AB1117*'Déscriptions des trades'!CK1117</f>
        <v>#DIV/0!</v>
      </c>
      <c r="AD1117" s="266" t="e">
        <f>'Déscriptions des trades'!CK1117-AC1117</f>
        <v>#DIV/0!</v>
      </c>
      <c r="AE1117" s="389"/>
      <c r="AF1117" s="399">
        <v>1113</v>
      </c>
      <c r="AG1117" s="389"/>
      <c r="AH1117" s="20"/>
      <c r="AI1117" s="303"/>
      <c r="AJ1117" s="307"/>
      <c r="AK1117" s="161"/>
      <c r="AL1117" s="305"/>
      <c r="AM1117" s="305"/>
      <c r="AN1117" s="162"/>
      <c r="AO1117" s="439"/>
      <c r="AP1117" s="162"/>
      <c r="AQ1117" s="113"/>
      <c r="AR1117" s="113"/>
      <c r="AS1117" s="384"/>
      <c r="AT1117" s="306"/>
      <c r="AU1117" s="306"/>
      <c r="AV1117" s="160"/>
      <c r="AW1117" s="158"/>
      <c r="AX1117" s="385"/>
      <c r="AY1117" s="453"/>
      <c r="AZ1117" s="165"/>
      <c r="BA1117" s="301"/>
      <c r="BB1117" s="165"/>
      <c r="BC1117" s="301"/>
      <c r="BD1117" s="165"/>
      <c r="BE1117" s="302"/>
      <c r="BF1117" s="302"/>
      <c r="BG1117" s="165"/>
      <c r="BH1117" s="303"/>
      <c r="BI1117" s="165"/>
      <c r="BJ1117" s="304"/>
      <c r="BK1117" s="394"/>
      <c r="BL1117" s="302"/>
      <c r="BM1117" s="302"/>
      <c r="BN1117" s="394"/>
      <c r="BO1117" s="302"/>
      <c r="BP1117" s="13"/>
      <c r="BQ1117" s="302"/>
      <c r="BR1117" s="13"/>
      <c r="BS1117" s="302"/>
      <c r="BT1117" s="13"/>
      <c r="BU1117" s="302"/>
      <c r="BV1117" s="386"/>
      <c r="BW1117" s="303"/>
      <c r="BX1117" s="303"/>
      <c r="BY1117" s="302"/>
      <c r="BZ1117" s="302"/>
      <c r="CA1117" s="387"/>
      <c r="CB1117" s="395"/>
      <c r="CC1117" s="12"/>
      <c r="CD1117" s="304"/>
      <c r="CE1117" s="14"/>
      <c r="CF1117" s="395"/>
      <c r="CG1117" s="397"/>
      <c r="CH1117" s="300">
        <f t="shared" si="441"/>
        <v>0</v>
      </c>
      <c r="CI1117" s="26"/>
      <c r="CJ1117" s="17">
        <f t="shared" si="438"/>
        <v>0</v>
      </c>
      <c r="CK1117" s="18">
        <f t="shared" si="449"/>
        <v>12.89</v>
      </c>
      <c r="CM1117" s="164"/>
      <c r="CN1117" s="302"/>
      <c r="CO1117" s="13">
        <f t="shared" si="442"/>
        <v>0</v>
      </c>
      <c r="CP1117" s="302"/>
      <c r="CQ1117" s="13">
        <f t="shared" si="443"/>
        <v>0</v>
      </c>
      <c r="CR1117" s="302"/>
      <c r="CS1117" s="13">
        <f t="shared" si="444"/>
        <v>0</v>
      </c>
      <c r="CT1117" s="302"/>
      <c r="CU1117" s="13">
        <f t="shared" si="439"/>
        <v>0</v>
      </c>
      <c r="CV1117" s="302"/>
      <c r="CW1117" s="13">
        <f t="shared" si="445"/>
        <v>0</v>
      </c>
      <c r="CX1117" s="13">
        <f t="shared" si="446"/>
        <v>0</v>
      </c>
      <c r="CY1117" s="251">
        <f t="shared" si="447"/>
        <v>0</v>
      </c>
      <c r="CZ1117" s="13" t="s">
        <v>29</v>
      </c>
      <c r="DA1117" s="13">
        <v>50</v>
      </c>
      <c r="DB1117" s="22">
        <f t="shared" si="448"/>
        <v>0</v>
      </c>
      <c r="DD1117" s="24"/>
      <c r="DF1117" s="163"/>
      <c r="DH1117" s="24"/>
      <c r="DI1117" s="447"/>
      <c r="DJ1117" s="163"/>
    </row>
    <row r="1118" spans="1:114" s="7" customFormat="1">
      <c r="A1118" s="277">
        <f t="shared" si="432"/>
        <v>50</v>
      </c>
      <c r="B1118" s="21" t="e">
        <f>'Calculateur de trading'!I1118/C1118/W1118</f>
        <v>#DIV/0!</v>
      </c>
      <c r="C1118" s="278">
        <f t="shared" si="433"/>
        <v>10</v>
      </c>
      <c r="D1118" s="426"/>
      <c r="E1118" s="273">
        <f t="shared" si="434"/>
        <v>100</v>
      </c>
      <c r="F1118" s="271">
        <f t="shared" si="426"/>
        <v>2</v>
      </c>
      <c r="G1118" s="271" t="e">
        <f t="shared" si="427"/>
        <v>#DIV/0!</v>
      </c>
      <c r="H1118" s="272">
        <f t="shared" si="428"/>
        <v>20</v>
      </c>
      <c r="I1118" s="270"/>
      <c r="J1118" s="273">
        <f t="shared" si="435"/>
        <v>200</v>
      </c>
      <c r="K1118" s="271">
        <f t="shared" si="429"/>
        <v>4</v>
      </c>
      <c r="L1118" s="271" t="e">
        <f t="shared" si="430"/>
        <v>#DIV/0!</v>
      </c>
      <c r="M1118" s="272">
        <f t="shared" si="431"/>
        <v>40</v>
      </c>
      <c r="N1118" s="389"/>
      <c r="O1118" s="455" t="e">
        <f>(A1118*B1118*W1118)+(B1118*'Calculateur de trading'!H1118)</f>
        <v>#DIV/0!</v>
      </c>
      <c r="P1118" s="274" t="e">
        <f>O1118/'Déscriptions des trades'!CK1118</f>
        <v>#DIV/0!</v>
      </c>
      <c r="Q1118" s="456" t="e">
        <f>'Déscriptions des trades'!CK1118-O1118</f>
        <v>#DIV/0!</v>
      </c>
      <c r="R1118" s="466" t="e">
        <f t="shared" si="436"/>
        <v>#DIV/0!</v>
      </c>
      <c r="S1118" s="389"/>
      <c r="T1118" s="12"/>
      <c r="U1118" s="25"/>
      <c r="V1118" s="15"/>
      <c r="W1118" s="490">
        <f t="shared" si="440"/>
        <v>0</v>
      </c>
      <c r="X1118" s="21" t="e">
        <f>W1118*U1118/'Déscriptions des trades'!CK1118*'Déscriptions des trades'!B1118</f>
        <v>#DIV/0!</v>
      </c>
      <c r="Y1118" s="459"/>
      <c r="Z1118" s="389"/>
      <c r="AA1118" s="23">
        <f t="shared" si="437"/>
        <v>0.1</v>
      </c>
      <c r="AB1118" s="17" t="e">
        <f>(AA1118*'Déscriptions des trades'!U1118*'Déscriptions des trades'!B1118/'Déscriptions des trades'!CK1118)*'Déscriptions des trades'!W1118</f>
        <v>#DIV/0!</v>
      </c>
      <c r="AC1118" s="265" t="e">
        <f>AB1118*'Déscriptions des trades'!CK1118</f>
        <v>#DIV/0!</v>
      </c>
      <c r="AD1118" s="266" t="e">
        <f>'Déscriptions des trades'!CK1118-AC1118</f>
        <v>#DIV/0!</v>
      </c>
      <c r="AE1118" s="389"/>
      <c r="AF1118" s="399">
        <v>1114</v>
      </c>
      <c r="AG1118" s="389"/>
      <c r="AH1118" s="20"/>
      <c r="AI1118" s="303"/>
      <c r="AJ1118" s="307"/>
      <c r="AK1118" s="161"/>
      <c r="AL1118" s="305"/>
      <c r="AM1118" s="305"/>
      <c r="AN1118" s="162"/>
      <c r="AO1118" s="439"/>
      <c r="AP1118" s="162"/>
      <c r="AQ1118" s="113"/>
      <c r="AR1118" s="113"/>
      <c r="AS1118" s="384"/>
      <c r="AT1118" s="306"/>
      <c r="AU1118" s="306"/>
      <c r="AV1118" s="160"/>
      <c r="AW1118" s="158"/>
      <c r="AX1118" s="385"/>
      <c r="AY1118" s="453"/>
      <c r="AZ1118" s="165"/>
      <c r="BA1118" s="301"/>
      <c r="BB1118" s="165"/>
      <c r="BC1118" s="301"/>
      <c r="BD1118" s="165"/>
      <c r="BE1118" s="302"/>
      <c r="BF1118" s="302"/>
      <c r="BG1118" s="165"/>
      <c r="BH1118" s="303"/>
      <c r="BI1118" s="165"/>
      <c r="BJ1118" s="304"/>
      <c r="BK1118" s="394"/>
      <c r="BL1118" s="302"/>
      <c r="BM1118" s="302"/>
      <c r="BN1118" s="394"/>
      <c r="BO1118" s="302"/>
      <c r="BP1118" s="13"/>
      <c r="BQ1118" s="302"/>
      <c r="BR1118" s="13"/>
      <c r="BS1118" s="302"/>
      <c r="BT1118" s="13"/>
      <c r="BU1118" s="302"/>
      <c r="BV1118" s="386"/>
      <c r="BW1118" s="303"/>
      <c r="BX1118" s="303"/>
      <c r="BY1118" s="302"/>
      <c r="BZ1118" s="302"/>
      <c r="CA1118" s="387"/>
      <c r="CB1118" s="395"/>
      <c r="CC1118" s="12"/>
      <c r="CD1118" s="304"/>
      <c r="CE1118" s="14"/>
      <c r="CF1118" s="395"/>
      <c r="CG1118" s="397"/>
      <c r="CH1118" s="300">
        <f t="shared" si="441"/>
        <v>0</v>
      </c>
      <c r="CI1118" s="26"/>
      <c r="CJ1118" s="17">
        <f t="shared" si="438"/>
        <v>0</v>
      </c>
      <c r="CK1118" s="18">
        <f t="shared" si="449"/>
        <v>12.89</v>
      </c>
      <c r="CM1118" s="164"/>
      <c r="CN1118" s="302"/>
      <c r="CO1118" s="13">
        <f t="shared" si="442"/>
        <v>0</v>
      </c>
      <c r="CP1118" s="302"/>
      <c r="CQ1118" s="13">
        <f t="shared" si="443"/>
        <v>0</v>
      </c>
      <c r="CR1118" s="302"/>
      <c r="CS1118" s="13">
        <f t="shared" si="444"/>
        <v>0</v>
      </c>
      <c r="CT1118" s="302"/>
      <c r="CU1118" s="13">
        <f t="shared" si="439"/>
        <v>0</v>
      </c>
      <c r="CV1118" s="302"/>
      <c r="CW1118" s="13">
        <f t="shared" si="445"/>
        <v>0</v>
      </c>
      <c r="CX1118" s="13">
        <f t="shared" si="446"/>
        <v>0</v>
      </c>
      <c r="CY1118" s="251">
        <f t="shared" si="447"/>
        <v>0</v>
      </c>
      <c r="CZ1118" s="13" t="s">
        <v>29</v>
      </c>
      <c r="DA1118" s="13">
        <v>50</v>
      </c>
      <c r="DB1118" s="22">
        <f t="shared" si="448"/>
        <v>0</v>
      </c>
      <c r="DD1118" s="24"/>
      <c r="DF1118" s="163"/>
      <c r="DH1118" s="24"/>
      <c r="DI1118" s="447"/>
      <c r="DJ1118" s="163"/>
    </row>
    <row r="1119" spans="1:114" s="7" customFormat="1">
      <c r="A1119" s="277">
        <f t="shared" si="432"/>
        <v>50</v>
      </c>
      <c r="B1119" s="21" t="e">
        <f>'Calculateur de trading'!I1119/C1119/W1119</f>
        <v>#DIV/0!</v>
      </c>
      <c r="C1119" s="278">
        <f t="shared" si="433"/>
        <v>10</v>
      </c>
      <c r="D1119" s="426"/>
      <c r="E1119" s="273">
        <f t="shared" si="434"/>
        <v>100</v>
      </c>
      <c r="F1119" s="271">
        <f t="shared" si="426"/>
        <v>2</v>
      </c>
      <c r="G1119" s="271" t="e">
        <f t="shared" si="427"/>
        <v>#DIV/0!</v>
      </c>
      <c r="H1119" s="272">
        <f t="shared" si="428"/>
        <v>20</v>
      </c>
      <c r="I1119" s="270"/>
      <c r="J1119" s="273">
        <f t="shared" si="435"/>
        <v>200</v>
      </c>
      <c r="K1119" s="271">
        <f t="shared" si="429"/>
        <v>4</v>
      </c>
      <c r="L1119" s="271" t="e">
        <f t="shared" si="430"/>
        <v>#DIV/0!</v>
      </c>
      <c r="M1119" s="272">
        <f t="shared" si="431"/>
        <v>40</v>
      </c>
      <c r="N1119" s="389"/>
      <c r="O1119" s="455" t="e">
        <f>(A1119*B1119*W1119)+(B1119*'Calculateur de trading'!H1119)</f>
        <v>#DIV/0!</v>
      </c>
      <c r="P1119" s="274" t="e">
        <f>O1119/'Déscriptions des trades'!CK1119</f>
        <v>#DIV/0!</v>
      </c>
      <c r="Q1119" s="456" t="e">
        <f>'Déscriptions des trades'!CK1119-O1119</f>
        <v>#DIV/0!</v>
      </c>
      <c r="R1119" s="466" t="e">
        <f t="shared" si="436"/>
        <v>#DIV/0!</v>
      </c>
      <c r="S1119" s="389"/>
      <c r="T1119" s="12"/>
      <c r="U1119" s="25"/>
      <c r="V1119" s="15"/>
      <c r="W1119" s="490">
        <f t="shared" si="440"/>
        <v>0</v>
      </c>
      <c r="X1119" s="21" t="e">
        <f>W1119*U1119/'Déscriptions des trades'!CK1119*'Déscriptions des trades'!B1119</f>
        <v>#DIV/0!</v>
      </c>
      <c r="Y1119" s="459"/>
      <c r="Z1119" s="389"/>
      <c r="AA1119" s="23">
        <f t="shared" si="437"/>
        <v>0.1</v>
      </c>
      <c r="AB1119" s="17" t="e">
        <f>(AA1119*'Déscriptions des trades'!U1119*'Déscriptions des trades'!B1119/'Déscriptions des trades'!CK1119)*'Déscriptions des trades'!W1119</f>
        <v>#DIV/0!</v>
      </c>
      <c r="AC1119" s="265" t="e">
        <f>AB1119*'Déscriptions des trades'!CK1119</f>
        <v>#DIV/0!</v>
      </c>
      <c r="AD1119" s="266" t="e">
        <f>'Déscriptions des trades'!CK1119-AC1119</f>
        <v>#DIV/0!</v>
      </c>
      <c r="AE1119" s="389"/>
      <c r="AF1119" s="399">
        <v>1115</v>
      </c>
      <c r="AG1119" s="389"/>
      <c r="AH1119" s="20"/>
      <c r="AI1119" s="303"/>
      <c r="AJ1119" s="307"/>
      <c r="AK1119" s="161"/>
      <c r="AL1119" s="305"/>
      <c r="AM1119" s="305"/>
      <c r="AN1119" s="162"/>
      <c r="AO1119" s="439"/>
      <c r="AP1119" s="162"/>
      <c r="AQ1119" s="113"/>
      <c r="AR1119" s="113"/>
      <c r="AS1119" s="384"/>
      <c r="AT1119" s="306"/>
      <c r="AU1119" s="306"/>
      <c r="AV1119" s="160"/>
      <c r="AW1119" s="158"/>
      <c r="AX1119" s="385"/>
      <c r="AY1119" s="453"/>
      <c r="AZ1119" s="165"/>
      <c r="BA1119" s="301"/>
      <c r="BB1119" s="165"/>
      <c r="BC1119" s="301"/>
      <c r="BD1119" s="165"/>
      <c r="BE1119" s="302"/>
      <c r="BF1119" s="302"/>
      <c r="BG1119" s="165"/>
      <c r="BH1119" s="303"/>
      <c r="BI1119" s="165"/>
      <c r="BJ1119" s="304"/>
      <c r="BK1119" s="394"/>
      <c r="BL1119" s="302"/>
      <c r="BM1119" s="302"/>
      <c r="BN1119" s="394"/>
      <c r="BO1119" s="302"/>
      <c r="BP1119" s="13"/>
      <c r="BQ1119" s="302"/>
      <c r="BR1119" s="13"/>
      <c r="BS1119" s="302"/>
      <c r="BT1119" s="13"/>
      <c r="BU1119" s="302"/>
      <c r="BV1119" s="386"/>
      <c r="BW1119" s="303"/>
      <c r="BX1119" s="303"/>
      <c r="BY1119" s="302"/>
      <c r="BZ1119" s="302"/>
      <c r="CA1119" s="387"/>
      <c r="CB1119" s="395"/>
      <c r="CC1119" s="12"/>
      <c r="CD1119" s="304"/>
      <c r="CE1119" s="14"/>
      <c r="CF1119" s="395"/>
      <c r="CG1119" s="397"/>
      <c r="CH1119" s="300">
        <f t="shared" si="441"/>
        <v>0</v>
      </c>
      <c r="CI1119" s="26"/>
      <c r="CJ1119" s="17">
        <f t="shared" si="438"/>
        <v>0</v>
      </c>
      <c r="CK1119" s="18">
        <f t="shared" si="449"/>
        <v>12.89</v>
      </c>
      <c r="CM1119" s="164"/>
      <c r="CN1119" s="302"/>
      <c r="CO1119" s="13">
        <f t="shared" si="442"/>
        <v>0</v>
      </c>
      <c r="CP1119" s="302"/>
      <c r="CQ1119" s="13">
        <f t="shared" si="443"/>
        <v>0</v>
      </c>
      <c r="CR1119" s="302"/>
      <c r="CS1119" s="13">
        <f t="shared" si="444"/>
        <v>0</v>
      </c>
      <c r="CT1119" s="302"/>
      <c r="CU1119" s="13">
        <f t="shared" si="439"/>
        <v>0</v>
      </c>
      <c r="CV1119" s="302"/>
      <c r="CW1119" s="13">
        <f t="shared" si="445"/>
        <v>0</v>
      </c>
      <c r="CX1119" s="13">
        <f t="shared" si="446"/>
        <v>0</v>
      </c>
      <c r="CY1119" s="251">
        <f t="shared" si="447"/>
        <v>0</v>
      </c>
      <c r="CZ1119" s="13" t="s">
        <v>29</v>
      </c>
      <c r="DA1119" s="13">
        <v>50</v>
      </c>
      <c r="DB1119" s="22">
        <f t="shared" si="448"/>
        <v>0</v>
      </c>
      <c r="DD1119" s="24"/>
      <c r="DF1119" s="163"/>
      <c r="DH1119" s="24"/>
      <c r="DI1119" s="447"/>
      <c r="DJ1119" s="163"/>
    </row>
    <row r="1120" spans="1:114" s="7" customFormat="1">
      <c r="A1120" s="277">
        <f t="shared" si="432"/>
        <v>50</v>
      </c>
      <c r="B1120" s="21" t="e">
        <f>'Calculateur de trading'!I1120/C1120/W1120</f>
        <v>#DIV/0!</v>
      </c>
      <c r="C1120" s="278">
        <f t="shared" si="433"/>
        <v>10</v>
      </c>
      <c r="D1120" s="278"/>
      <c r="E1120" s="273">
        <f t="shared" si="434"/>
        <v>100</v>
      </c>
      <c r="F1120" s="271">
        <f t="shared" si="426"/>
        <v>2</v>
      </c>
      <c r="G1120" s="271" t="e">
        <f t="shared" si="427"/>
        <v>#DIV/0!</v>
      </c>
      <c r="H1120" s="272">
        <f t="shared" si="428"/>
        <v>20</v>
      </c>
      <c r="I1120" s="270"/>
      <c r="J1120" s="273">
        <f t="shared" si="435"/>
        <v>200</v>
      </c>
      <c r="K1120" s="271">
        <f t="shared" si="429"/>
        <v>4</v>
      </c>
      <c r="L1120" s="271" t="e">
        <f t="shared" si="430"/>
        <v>#DIV/0!</v>
      </c>
      <c r="M1120" s="272">
        <f t="shared" si="431"/>
        <v>40</v>
      </c>
      <c r="N1120" s="389"/>
      <c r="O1120" s="455" t="e">
        <f>(A1120*B1120*W1120)+(B1120*'Calculateur de trading'!H1120)</f>
        <v>#DIV/0!</v>
      </c>
      <c r="P1120" s="274" t="e">
        <f>O1120/'Déscriptions des trades'!CK1120</f>
        <v>#DIV/0!</v>
      </c>
      <c r="Q1120" s="456" t="e">
        <f>'Déscriptions des trades'!CK1120-O1120</f>
        <v>#DIV/0!</v>
      </c>
      <c r="R1120" s="466" t="e">
        <f t="shared" si="436"/>
        <v>#DIV/0!</v>
      </c>
      <c r="S1120" s="389"/>
      <c r="T1120" s="12"/>
      <c r="U1120" s="25"/>
      <c r="V1120" s="15"/>
      <c r="W1120" s="490">
        <f t="shared" si="440"/>
        <v>0</v>
      </c>
      <c r="X1120" s="21" t="e">
        <f>W1120*U1120/'Déscriptions des trades'!CK1120*'Déscriptions des trades'!B1120</f>
        <v>#DIV/0!</v>
      </c>
      <c r="Y1120" s="459"/>
      <c r="Z1120" s="389"/>
      <c r="AA1120" s="23">
        <f t="shared" si="437"/>
        <v>0.1</v>
      </c>
      <c r="AB1120" s="17" t="e">
        <f>(AA1120*'Déscriptions des trades'!U1120*'Déscriptions des trades'!B1120/'Déscriptions des trades'!CK1120)*'Déscriptions des trades'!W1120</f>
        <v>#DIV/0!</v>
      </c>
      <c r="AC1120" s="265" t="e">
        <f>AB1120*'Déscriptions des trades'!CK1120</f>
        <v>#DIV/0!</v>
      </c>
      <c r="AD1120" s="266" t="e">
        <f>'Déscriptions des trades'!CK1120-AC1120</f>
        <v>#DIV/0!</v>
      </c>
      <c r="AE1120" s="389"/>
      <c r="AF1120" s="399">
        <v>1116</v>
      </c>
      <c r="AG1120" s="389"/>
      <c r="AH1120" s="20"/>
      <c r="AI1120" s="303"/>
      <c r="AJ1120" s="307"/>
      <c r="AK1120" s="161"/>
      <c r="AL1120" s="305"/>
      <c r="AM1120" s="305"/>
      <c r="AN1120" s="162"/>
      <c r="AO1120" s="439"/>
      <c r="AP1120" s="162"/>
      <c r="AQ1120" s="113"/>
      <c r="AR1120" s="113"/>
      <c r="AS1120" s="384"/>
      <c r="AT1120" s="306"/>
      <c r="AU1120" s="306"/>
      <c r="AV1120" s="160"/>
      <c r="AW1120" s="158"/>
      <c r="AX1120" s="385"/>
      <c r="AY1120" s="453"/>
      <c r="AZ1120" s="165"/>
      <c r="BA1120" s="301"/>
      <c r="BB1120" s="165"/>
      <c r="BC1120" s="301"/>
      <c r="BD1120" s="165"/>
      <c r="BE1120" s="302"/>
      <c r="BF1120" s="302"/>
      <c r="BG1120" s="165"/>
      <c r="BH1120" s="303"/>
      <c r="BI1120" s="165"/>
      <c r="BJ1120" s="304"/>
      <c r="BK1120" s="394"/>
      <c r="BL1120" s="302"/>
      <c r="BM1120" s="302"/>
      <c r="BN1120" s="394"/>
      <c r="BO1120" s="302"/>
      <c r="BP1120" s="13"/>
      <c r="BQ1120" s="302"/>
      <c r="BR1120" s="13"/>
      <c r="BS1120" s="302"/>
      <c r="BT1120" s="13"/>
      <c r="BU1120" s="302"/>
      <c r="BV1120" s="386"/>
      <c r="BW1120" s="303"/>
      <c r="BX1120" s="303"/>
      <c r="BY1120" s="302"/>
      <c r="BZ1120" s="302"/>
      <c r="CA1120" s="387"/>
      <c r="CB1120" s="395"/>
      <c r="CC1120" s="12"/>
      <c r="CD1120" s="304"/>
      <c r="CE1120" s="14"/>
      <c r="CF1120" s="395"/>
      <c r="CG1120" s="397"/>
      <c r="CH1120" s="300">
        <f t="shared" si="441"/>
        <v>0</v>
      </c>
      <c r="CI1120" s="26"/>
      <c r="CJ1120" s="17">
        <f t="shared" si="438"/>
        <v>0</v>
      </c>
      <c r="CK1120" s="18">
        <f t="shared" si="449"/>
        <v>12.89</v>
      </c>
      <c r="CM1120" s="164"/>
      <c r="CN1120" s="302"/>
      <c r="CO1120" s="13">
        <f t="shared" si="442"/>
        <v>0</v>
      </c>
      <c r="CP1120" s="302"/>
      <c r="CQ1120" s="13">
        <f t="shared" si="443"/>
        <v>0</v>
      </c>
      <c r="CR1120" s="302"/>
      <c r="CS1120" s="13">
        <f t="shared" si="444"/>
        <v>0</v>
      </c>
      <c r="CT1120" s="302"/>
      <c r="CU1120" s="13">
        <f t="shared" si="439"/>
        <v>0</v>
      </c>
      <c r="CV1120" s="302"/>
      <c r="CW1120" s="13">
        <f t="shared" si="445"/>
        <v>0</v>
      </c>
      <c r="CX1120" s="13">
        <f t="shared" si="446"/>
        <v>0</v>
      </c>
      <c r="CY1120" s="251">
        <f t="shared" si="447"/>
        <v>0</v>
      </c>
      <c r="CZ1120" s="13" t="s">
        <v>29</v>
      </c>
      <c r="DA1120" s="13">
        <v>50</v>
      </c>
      <c r="DB1120" s="22">
        <f t="shared" si="448"/>
        <v>0</v>
      </c>
      <c r="DD1120" s="24"/>
      <c r="DF1120" s="163"/>
      <c r="DH1120" s="24"/>
      <c r="DI1120" s="447"/>
      <c r="DJ1120" s="163"/>
    </row>
    <row r="1121" spans="1:114" s="7" customFormat="1">
      <c r="A1121" s="277">
        <f t="shared" si="432"/>
        <v>50</v>
      </c>
      <c r="B1121" s="21" t="e">
        <f>'Calculateur de trading'!I1121/C1121/W1121</f>
        <v>#DIV/0!</v>
      </c>
      <c r="C1121" s="278">
        <f t="shared" si="433"/>
        <v>10</v>
      </c>
      <c r="D1121" s="426"/>
      <c r="E1121" s="273">
        <f t="shared" si="434"/>
        <v>100</v>
      </c>
      <c r="F1121" s="271">
        <f t="shared" si="426"/>
        <v>2</v>
      </c>
      <c r="G1121" s="271" t="e">
        <f t="shared" si="427"/>
        <v>#DIV/0!</v>
      </c>
      <c r="H1121" s="272">
        <f t="shared" si="428"/>
        <v>20</v>
      </c>
      <c r="I1121" s="270"/>
      <c r="J1121" s="273">
        <f t="shared" si="435"/>
        <v>200</v>
      </c>
      <c r="K1121" s="271">
        <f t="shared" si="429"/>
        <v>4</v>
      </c>
      <c r="L1121" s="271" t="e">
        <f t="shared" si="430"/>
        <v>#DIV/0!</v>
      </c>
      <c r="M1121" s="272">
        <f t="shared" si="431"/>
        <v>40</v>
      </c>
      <c r="N1121" s="389"/>
      <c r="O1121" s="455" t="e">
        <f>(A1121*B1121*W1121)+(B1121*'Calculateur de trading'!H1121)</f>
        <v>#DIV/0!</v>
      </c>
      <c r="P1121" s="274" t="e">
        <f>O1121/'Déscriptions des trades'!CK1121</f>
        <v>#DIV/0!</v>
      </c>
      <c r="Q1121" s="456" t="e">
        <f>'Déscriptions des trades'!CK1121-O1121</f>
        <v>#DIV/0!</v>
      </c>
      <c r="R1121" s="466" t="e">
        <f t="shared" si="436"/>
        <v>#DIV/0!</v>
      </c>
      <c r="S1121" s="389"/>
      <c r="T1121" s="12"/>
      <c r="U1121" s="25"/>
      <c r="V1121" s="15"/>
      <c r="W1121" s="490">
        <f t="shared" si="440"/>
        <v>0</v>
      </c>
      <c r="X1121" s="21" t="e">
        <f>W1121*U1121/'Déscriptions des trades'!CK1121*'Déscriptions des trades'!B1121</f>
        <v>#DIV/0!</v>
      </c>
      <c r="Y1121" s="459"/>
      <c r="Z1121" s="389"/>
      <c r="AA1121" s="23">
        <f t="shared" si="437"/>
        <v>0.1</v>
      </c>
      <c r="AB1121" s="17" t="e">
        <f>(AA1121*'Déscriptions des trades'!U1121*'Déscriptions des trades'!B1121/'Déscriptions des trades'!CK1121)*'Déscriptions des trades'!W1121</f>
        <v>#DIV/0!</v>
      </c>
      <c r="AC1121" s="265" t="e">
        <f>AB1121*'Déscriptions des trades'!CK1121</f>
        <v>#DIV/0!</v>
      </c>
      <c r="AD1121" s="266" t="e">
        <f>'Déscriptions des trades'!CK1121-AC1121</f>
        <v>#DIV/0!</v>
      </c>
      <c r="AE1121" s="389"/>
      <c r="AF1121" s="399">
        <v>1117</v>
      </c>
      <c r="AG1121" s="389"/>
      <c r="AH1121" s="20"/>
      <c r="AI1121" s="303"/>
      <c r="AJ1121" s="307"/>
      <c r="AK1121" s="161"/>
      <c r="AL1121" s="305"/>
      <c r="AM1121" s="305"/>
      <c r="AN1121" s="162"/>
      <c r="AO1121" s="439"/>
      <c r="AP1121" s="162"/>
      <c r="AQ1121" s="113"/>
      <c r="AR1121" s="113"/>
      <c r="AS1121" s="384"/>
      <c r="AT1121" s="306"/>
      <c r="AU1121" s="306"/>
      <c r="AV1121" s="160"/>
      <c r="AW1121" s="158"/>
      <c r="AX1121" s="385"/>
      <c r="AY1121" s="453"/>
      <c r="AZ1121" s="165"/>
      <c r="BA1121" s="301"/>
      <c r="BB1121" s="165"/>
      <c r="BC1121" s="301"/>
      <c r="BD1121" s="165"/>
      <c r="BE1121" s="302"/>
      <c r="BF1121" s="302"/>
      <c r="BG1121" s="165"/>
      <c r="BH1121" s="303"/>
      <c r="BI1121" s="165"/>
      <c r="BJ1121" s="304"/>
      <c r="BK1121" s="394"/>
      <c r="BL1121" s="302"/>
      <c r="BM1121" s="302"/>
      <c r="BN1121" s="394"/>
      <c r="BO1121" s="302"/>
      <c r="BP1121" s="13"/>
      <c r="BQ1121" s="302"/>
      <c r="BR1121" s="13"/>
      <c r="BS1121" s="302"/>
      <c r="BT1121" s="13"/>
      <c r="BU1121" s="302"/>
      <c r="BV1121" s="386"/>
      <c r="BW1121" s="303"/>
      <c r="BX1121" s="303"/>
      <c r="BY1121" s="302"/>
      <c r="BZ1121" s="302"/>
      <c r="CA1121" s="387"/>
      <c r="CB1121" s="395"/>
      <c r="CC1121" s="12"/>
      <c r="CD1121" s="304"/>
      <c r="CE1121" s="14"/>
      <c r="CF1121" s="395"/>
      <c r="CG1121" s="397"/>
      <c r="CH1121" s="300">
        <f t="shared" si="441"/>
        <v>0</v>
      </c>
      <c r="CI1121" s="26"/>
      <c r="CJ1121" s="17">
        <f t="shared" si="438"/>
        <v>0</v>
      </c>
      <c r="CK1121" s="18">
        <f t="shared" si="449"/>
        <v>12.89</v>
      </c>
      <c r="CM1121" s="164"/>
      <c r="CN1121" s="302"/>
      <c r="CO1121" s="13">
        <f t="shared" si="442"/>
        <v>0</v>
      </c>
      <c r="CP1121" s="302"/>
      <c r="CQ1121" s="13">
        <f t="shared" si="443"/>
        <v>0</v>
      </c>
      <c r="CR1121" s="302"/>
      <c r="CS1121" s="13">
        <f t="shared" si="444"/>
        <v>0</v>
      </c>
      <c r="CT1121" s="302"/>
      <c r="CU1121" s="13">
        <f t="shared" si="439"/>
        <v>0</v>
      </c>
      <c r="CV1121" s="302"/>
      <c r="CW1121" s="13">
        <f t="shared" si="445"/>
        <v>0</v>
      </c>
      <c r="CX1121" s="13">
        <f t="shared" si="446"/>
        <v>0</v>
      </c>
      <c r="CY1121" s="251">
        <f t="shared" si="447"/>
        <v>0</v>
      </c>
      <c r="CZ1121" s="13" t="s">
        <v>29</v>
      </c>
      <c r="DA1121" s="13">
        <v>50</v>
      </c>
      <c r="DB1121" s="22">
        <f t="shared" si="448"/>
        <v>0</v>
      </c>
      <c r="DD1121" s="24"/>
      <c r="DF1121" s="163"/>
      <c r="DH1121" s="24"/>
      <c r="DI1121" s="447"/>
      <c r="DJ1121" s="163"/>
    </row>
    <row r="1122" spans="1:114" s="7" customFormat="1">
      <c r="A1122" s="277">
        <f t="shared" si="432"/>
        <v>50</v>
      </c>
      <c r="B1122" s="21" t="e">
        <f>'Calculateur de trading'!I1122/C1122/W1122</f>
        <v>#DIV/0!</v>
      </c>
      <c r="C1122" s="278">
        <f t="shared" si="433"/>
        <v>10</v>
      </c>
      <c r="D1122" s="278"/>
      <c r="E1122" s="273">
        <f t="shared" si="434"/>
        <v>100</v>
      </c>
      <c r="F1122" s="271">
        <f t="shared" si="426"/>
        <v>2</v>
      </c>
      <c r="G1122" s="271" t="e">
        <f t="shared" si="427"/>
        <v>#DIV/0!</v>
      </c>
      <c r="H1122" s="272">
        <f t="shared" si="428"/>
        <v>20</v>
      </c>
      <c r="I1122" s="270"/>
      <c r="J1122" s="273">
        <f t="shared" si="435"/>
        <v>200</v>
      </c>
      <c r="K1122" s="271">
        <f t="shared" si="429"/>
        <v>4</v>
      </c>
      <c r="L1122" s="271" t="e">
        <f t="shared" si="430"/>
        <v>#DIV/0!</v>
      </c>
      <c r="M1122" s="272">
        <f t="shared" si="431"/>
        <v>40</v>
      </c>
      <c r="N1122" s="389"/>
      <c r="O1122" s="455" t="e">
        <f>(A1122*B1122*W1122)+(B1122*'Calculateur de trading'!H1122)</f>
        <v>#DIV/0!</v>
      </c>
      <c r="P1122" s="274" t="e">
        <f>O1122/'Déscriptions des trades'!CK1122</f>
        <v>#DIV/0!</v>
      </c>
      <c r="Q1122" s="456" t="e">
        <f>'Déscriptions des trades'!CK1122-O1122</f>
        <v>#DIV/0!</v>
      </c>
      <c r="R1122" s="466" t="e">
        <f t="shared" si="436"/>
        <v>#DIV/0!</v>
      </c>
      <c r="S1122" s="389"/>
      <c r="T1122" s="12"/>
      <c r="U1122" s="25"/>
      <c r="V1122" s="15"/>
      <c r="W1122" s="490">
        <f t="shared" si="440"/>
        <v>0</v>
      </c>
      <c r="X1122" s="21" t="e">
        <f>W1122*U1122/'Déscriptions des trades'!CK1122*'Déscriptions des trades'!B1122</f>
        <v>#DIV/0!</v>
      </c>
      <c r="Y1122" s="459"/>
      <c r="Z1122" s="389"/>
      <c r="AA1122" s="23">
        <f t="shared" si="437"/>
        <v>0.1</v>
      </c>
      <c r="AB1122" s="17" t="e">
        <f>(AA1122*'Déscriptions des trades'!U1122*'Déscriptions des trades'!B1122/'Déscriptions des trades'!CK1122)*'Déscriptions des trades'!W1122</f>
        <v>#DIV/0!</v>
      </c>
      <c r="AC1122" s="265" t="e">
        <f>AB1122*'Déscriptions des trades'!CK1122</f>
        <v>#DIV/0!</v>
      </c>
      <c r="AD1122" s="266" t="e">
        <f>'Déscriptions des trades'!CK1122-AC1122</f>
        <v>#DIV/0!</v>
      </c>
      <c r="AE1122" s="389"/>
      <c r="AF1122" s="399">
        <v>1118</v>
      </c>
      <c r="AG1122" s="389"/>
      <c r="AH1122" s="20"/>
      <c r="AI1122" s="303"/>
      <c r="AJ1122" s="307"/>
      <c r="AK1122" s="161"/>
      <c r="AL1122" s="305"/>
      <c r="AM1122" s="305"/>
      <c r="AN1122" s="162"/>
      <c r="AO1122" s="439"/>
      <c r="AP1122" s="162"/>
      <c r="AQ1122" s="113"/>
      <c r="AR1122" s="113"/>
      <c r="AS1122" s="384"/>
      <c r="AT1122" s="306"/>
      <c r="AU1122" s="306"/>
      <c r="AV1122" s="160"/>
      <c r="AW1122" s="158"/>
      <c r="AX1122" s="385"/>
      <c r="AY1122" s="453"/>
      <c r="AZ1122" s="165"/>
      <c r="BA1122" s="301"/>
      <c r="BB1122" s="165"/>
      <c r="BC1122" s="301"/>
      <c r="BD1122" s="165"/>
      <c r="BE1122" s="302"/>
      <c r="BF1122" s="302"/>
      <c r="BG1122" s="165"/>
      <c r="BH1122" s="303"/>
      <c r="BI1122" s="165"/>
      <c r="BJ1122" s="304"/>
      <c r="BK1122" s="394"/>
      <c r="BL1122" s="302"/>
      <c r="BM1122" s="302"/>
      <c r="BN1122" s="394"/>
      <c r="BO1122" s="302"/>
      <c r="BP1122" s="13"/>
      <c r="BQ1122" s="302"/>
      <c r="BR1122" s="13"/>
      <c r="BS1122" s="302"/>
      <c r="BT1122" s="13"/>
      <c r="BU1122" s="302"/>
      <c r="BV1122" s="386"/>
      <c r="BW1122" s="303"/>
      <c r="BX1122" s="303"/>
      <c r="BY1122" s="302"/>
      <c r="BZ1122" s="302"/>
      <c r="CA1122" s="387"/>
      <c r="CB1122" s="395"/>
      <c r="CC1122" s="12"/>
      <c r="CD1122" s="304"/>
      <c r="CE1122" s="14"/>
      <c r="CF1122" s="395"/>
      <c r="CG1122" s="397"/>
      <c r="CH1122" s="300">
        <f t="shared" si="441"/>
        <v>0</v>
      </c>
      <c r="CI1122" s="26"/>
      <c r="CJ1122" s="17">
        <f t="shared" si="438"/>
        <v>0</v>
      </c>
      <c r="CK1122" s="18">
        <f t="shared" si="449"/>
        <v>12.89</v>
      </c>
      <c r="CM1122" s="164"/>
      <c r="CN1122" s="302"/>
      <c r="CO1122" s="13">
        <f t="shared" si="442"/>
        <v>0</v>
      </c>
      <c r="CP1122" s="302"/>
      <c r="CQ1122" s="13">
        <f t="shared" si="443"/>
        <v>0</v>
      </c>
      <c r="CR1122" s="302"/>
      <c r="CS1122" s="13">
        <f t="shared" si="444"/>
        <v>0</v>
      </c>
      <c r="CT1122" s="302"/>
      <c r="CU1122" s="13">
        <f t="shared" si="439"/>
        <v>0</v>
      </c>
      <c r="CV1122" s="302"/>
      <c r="CW1122" s="13">
        <f t="shared" si="445"/>
        <v>0</v>
      </c>
      <c r="CX1122" s="13">
        <f t="shared" si="446"/>
        <v>0</v>
      </c>
      <c r="CY1122" s="251">
        <f t="shared" si="447"/>
        <v>0</v>
      </c>
      <c r="CZ1122" s="13" t="s">
        <v>29</v>
      </c>
      <c r="DA1122" s="13">
        <v>50</v>
      </c>
      <c r="DB1122" s="22">
        <f t="shared" si="448"/>
        <v>0</v>
      </c>
      <c r="DD1122" s="24"/>
      <c r="DF1122" s="163"/>
      <c r="DH1122" s="24"/>
      <c r="DI1122" s="447"/>
      <c r="DJ1122" s="163"/>
    </row>
    <row r="1123" spans="1:114" s="7" customFormat="1">
      <c r="A1123" s="277">
        <f t="shared" si="432"/>
        <v>50</v>
      </c>
      <c r="B1123" s="21" t="e">
        <f>'Calculateur de trading'!I1123/C1123/W1123</f>
        <v>#DIV/0!</v>
      </c>
      <c r="C1123" s="278">
        <f t="shared" si="433"/>
        <v>10</v>
      </c>
      <c r="D1123" s="426"/>
      <c r="E1123" s="273">
        <f t="shared" si="434"/>
        <v>100</v>
      </c>
      <c r="F1123" s="271">
        <f t="shared" si="426"/>
        <v>2</v>
      </c>
      <c r="G1123" s="271" t="e">
        <f t="shared" si="427"/>
        <v>#DIV/0!</v>
      </c>
      <c r="H1123" s="272">
        <f t="shared" si="428"/>
        <v>20</v>
      </c>
      <c r="I1123" s="270"/>
      <c r="J1123" s="273">
        <f t="shared" si="435"/>
        <v>200</v>
      </c>
      <c r="K1123" s="271">
        <f t="shared" si="429"/>
        <v>4</v>
      </c>
      <c r="L1123" s="271" t="e">
        <f t="shared" si="430"/>
        <v>#DIV/0!</v>
      </c>
      <c r="M1123" s="272">
        <f t="shared" si="431"/>
        <v>40</v>
      </c>
      <c r="N1123" s="389"/>
      <c r="O1123" s="455" t="e">
        <f>(A1123*B1123*W1123)+(B1123*'Calculateur de trading'!H1123)</f>
        <v>#DIV/0!</v>
      </c>
      <c r="P1123" s="274" t="e">
        <f>O1123/'Déscriptions des trades'!CK1123</f>
        <v>#DIV/0!</v>
      </c>
      <c r="Q1123" s="456" t="e">
        <f>'Déscriptions des trades'!CK1123-O1123</f>
        <v>#DIV/0!</v>
      </c>
      <c r="R1123" s="466" t="e">
        <f t="shared" si="436"/>
        <v>#DIV/0!</v>
      </c>
      <c r="S1123" s="389"/>
      <c r="T1123" s="12"/>
      <c r="U1123" s="25"/>
      <c r="V1123" s="15"/>
      <c r="W1123" s="490">
        <f t="shared" si="440"/>
        <v>0</v>
      </c>
      <c r="X1123" s="21" t="e">
        <f>W1123*U1123/'Déscriptions des trades'!CK1123*'Déscriptions des trades'!B1123</f>
        <v>#DIV/0!</v>
      </c>
      <c r="Y1123" s="459"/>
      <c r="Z1123" s="389"/>
      <c r="AA1123" s="23">
        <f t="shared" si="437"/>
        <v>0.1</v>
      </c>
      <c r="AB1123" s="17" t="e">
        <f>(AA1123*'Déscriptions des trades'!U1123*'Déscriptions des trades'!B1123/'Déscriptions des trades'!CK1123)*'Déscriptions des trades'!W1123</f>
        <v>#DIV/0!</v>
      </c>
      <c r="AC1123" s="265" t="e">
        <f>AB1123*'Déscriptions des trades'!CK1123</f>
        <v>#DIV/0!</v>
      </c>
      <c r="AD1123" s="266" t="e">
        <f>'Déscriptions des trades'!CK1123-AC1123</f>
        <v>#DIV/0!</v>
      </c>
      <c r="AE1123" s="389"/>
      <c r="AF1123" s="399">
        <v>1119</v>
      </c>
      <c r="AG1123" s="389"/>
      <c r="AH1123" s="20"/>
      <c r="AI1123" s="303"/>
      <c r="AJ1123" s="307"/>
      <c r="AK1123" s="161"/>
      <c r="AL1123" s="305"/>
      <c r="AM1123" s="305"/>
      <c r="AN1123" s="162"/>
      <c r="AO1123" s="439"/>
      <c r="AP1123" s="162"/>
      <c r="AQ1123" s="113"/>
      <c r="AR1123" s="113"/>
      <c r="AS1123" s="384"/>
      <c r="AT1123" s="306"/>
      <c r="AU1123" s="306"/>
      <c r="AV1123" s="160"/>
      <c r="AW1123" s="158"/>
      <c r="AX1123" s="385"/>
      <c r="AY1123" s="453"/>
      <c r="AZ1123" s="165"/>
      <c r="BA1123" s="301"/>
      <c r="BB1123" s="165"/>
      <c r="BC1123" s="301"/>
      <c r="BD1123" s="165"/>
      <c r="BE1123" s="302"/>
      <c r="BF1123" s="302"/>
      <c r="BG1123" s="165"/>
      <c r="BH1123" s="303"/>
      <c r="BI1123" s="165"/>
      <c r="BJ1123" s="304"/>
      <c r="BK1123" s="394"/>
      <c r="BL1123" s="302"/>
      <c r="BM1123" s="302"/>
      <c r="BN1123" s="394"/>
      <c r="BO1123" s="302"/>
      <c r="BP1123" s="13"/>
      <c r="BQ1123" s="302"/>
      <c r="BR1123" s="13"/>
      <c r="BS1123" s="302"/>
      <c r="BT1123" s="13"/>
      <c r="BU1123" s="302"/>
      <c r="BV1123" s="386"/>
      <c r="BW1123" s="303"/>
      <c r="BX1123" s="303"/>
      <c r="BY1123" s="302"/>
      <c r="BZ1123" s="302"/>
      <c r="CA1123" s="387"/>
      <c r="CB1123" s="395"/>
      <c r="CC1123" s="12"/>
      <c r="CD1123" s="304"/>
      <c r="CE1123" s="14"/>
      <c r="CF1123" s="395"/>
      <c r="CG1123" s="397"/>
      <c r="CH1123" s="300">
        <f t="shared" si="441"/>
        <v>0</v>
      </c>
      <c r="CI1123" s="26"/>
      <c r="CJ1123" s="17">
        <f t="shared" si="438"/>
        <v>0</v>
      </c>
      <c r="CK1123" s="18">
        <f t="shared" si="449"/>
        <v>12.89</v>
      </c>
      <c r="CM1123" s="164"/>
      <c r="CN1123" s="302"/>
      <c r="CO1123" s="13">
        <f t="shared" si="442"/>
        <v>0</v>
      </c>
      <c r="CP1123" s="302"/>
      <c r="CQ1123" s="13">
        <f t="shared" si="443"/>
        <v>0</v>
      </c>
      <c r="CR1123" s="302"/>
      <c r="CS1123" s="13">
        <f t="shared" si="444"/>
        <v>0</v>
      </c>
      <c r="CT1123" s="302"/>
      <c r="CU1123" s="13">
        <f t="shared" si="439"/>
        <v>0</v>
      </c>
      <c r="CV1123" s="302"/>
      <c r="CW1123" s="13">
        <f t="shared" si="445"/>
        <v>0</v>
      </c>
      <c r="CX1123" s="13">
        <f t="shared" si="446"/>
        <v>0</v>
      </c>
      <c r="CY1123" s="251">
        <f t="shared" si="447"/>
        <v>0</v>
      </c>
      <c r="CZ1123" s="13" t="s">
        <v>29</v>
      </c>
      <c r="DA1123" s="13">
        <v>50</v>
      </c>
      <c r="DB1123" s="22">
        <f t="shared" si="448"/>
        <v>0</v>
      </c>
      <c r="DD1123" s="24"/>
      <c r="DF1123" s="163"/>
      <c r="DH1123" s="24"/>
      <c r="DI1123" s="447"/>
      <c r="DJ1123" s="163"/>
    </row>
    <row r="1124" spans="1:114" s="7" customFormat="1">
      <c r="A1124" s="277">
        <f t="shared" si="432"/>
        <v>50</v>
      </c>
      <c r="B1124" s="21" t="e">
        <f>'Calculateur de trading'!I1124/C1124/W1124</f>
        <v>#DIV/0!</v>
      </c>
      <c r="C1124" s="278">
        <f t="shared" si="433"/>
        <v>10</v>
      </c>
      <c r="D1124" s="278"/>
      <c r="E1124" s="273">
        <f t="shared" si="434"/>
        <v>100</v>
      </c>
      <c r="F1124" s="271">
        <f t="shared" si="426"/>
        <v>2</v>
      </c>
      <c r="G1124" s="271" t="e">
        <f t="shared" si="427"/>
        <v>#DIV/0!</v>
      </c>
      <c r="H1124" s="272">
        <f t="shared" si="428"/>
        <v>20</v>
      </c>
      <c r="I1124" s="270"/>
      <c r="J1124" s="273">
        <f t="shared" si="435"/>
        <v>200</v>
      </c>
      <c r="K1124" s="271">
        <f t="shared" si="429"/>
        <v>4</v>
      </c>
      <c r="L1124" s="271" t="e">
        <f t="shared" si="430"/>
        <v>#DIV/0!</v>
      </c>
      <c r="M1124" s="272">
        <f t="shared" si="431"/>
        <v>40</v>
      </c>
      <c r="N1124" s="389"/>
      <c r="O1124" s="455" t="e">
        <f>(A1124*B1124*W1124)+(B1124*'Calculateur de trading'!H1124)</f>
        <v>#DIV/0!</v>
      </c>
      <c r="P1124" s="274" t="e">
        <f>O1124/'Déscriptions des trades'!CK1124</f>
        <v>#DIV/0!</v>
      </c>
      <c r="Q1124" s="456" t="e">
        <f>'Déscriptions des trades'!CK1124-O1124</f>
        <v>#DIV/0!</v>
      </c>
      <c r="R1124" s="466" t="e">
        <f t="shared" si="436"/>
        <v>#DIV/0!</v>
      </c>
      <c r="S1124" s="389"/>
      <c r="T1124" s="12"/>
      <c r="U1124" s="25"/>
      <c r="V1124" s="15"/>
      <c r="W1124" s="490">
        <f t="shared" si="440"/>
        <v>0</v>
      </c>
      <c r="X1124" s="21" t="e">
        <f>W1124*U1124/'Déscriptions des trades'!CK1124*'Déscriptions des trades'!B1124</f>
        <v>#DIV/0!</v>
      </c>
      <c r="Y1124" s="459"/>
      <c r="Z1124" s="389"/>
      <c r="AA1124" s="23">
        <f t="shared" si="437"/>
        <v>0.1</v>
      </c>
      <c r="AB1124" s="17" t="e">
        <f>(AA1124*'Déscriptions des trades'!U1124*'Déscriptions des trades'!B1124/'Déscriptions des trades'!CK1124)*'Déscriptions des trades'!W1124</f>
        <v>#DIV/0!</v>
      </c>
      <c r="AC1124" s="265" t="e">
        <f>AB1124*'Déscriptions des trades'!CK1124</f>
        <v>#DIV/0!</v>
      </c>
      <c r="AD1124" s="266" t="e">
        <f>'Déscriptions des trades'!CK1124-AC1124</f>
        <v>#DIV/0!</v>
      </c>
      <c r="AE1124" s="389"/>
      <c r="AF1124" s="399">
        <v>1120</v>
      </c>
      <c r="AG1124" s="389"/>
      <c r="AH1124" s="20"/>
      <c r="AI1124" s="303"/>
      <c r="AJ1124" s="307"/>
      <c r="AK1124" s="161"/>
      <c r="AL1124" s="305"/>
      <c r="AM1124" s="305"/>
      <c r="AN1124" s="162"/>
      <c r="AO1124" s="439"/>
      <c r="AP1124" s="162"/>
      <c r="AQ1124" s="113"/>
      <c r="AR1124" s="113"/>
      <c r="AS1124" s="384"/>
      <c r="AT1124" s="306"/>
      <c r="AU1124" s="306"/>
      <c r="AV1124" s="160"/>
      <c r="AW1124" s="158"/>
      <c r="AX1124" s="385"/>
      <c r="AY1124" s="453"/>
      <c r="AZ1124" s="165"/>
      <c r="BA1124" s="301"/>
      <c r="BB1124" s="165"/>
      <c r="BC1124" s="301"/>
      <c r="BD1124" s="165"/>
      <c r="BE1124" s="302"/>
      <c r="BF1124" s="302"/>
      <c r="BG1124" s="165"/>
      <c r="BH1124" s="303"/>
      <c r="BI1124" s="165"/>
      <c r="BJ1124" s="304"/>
      <c r="BK1124" s="394"/>
      <c r="BL1124" s="302"/>
      <c r="BM1124" s="302"/>
      <c r="BN1124" s="394"/>
      <c r="BO1124" s="302"/>
      <c r="BP1124" s="13"/>
      <c r="BQ1124" s="302"/>
      <c r="BR1124" s="13"/>
      <c r="BS1124" s="302"/>
      <c r="BT1124" s="13"/>
      <c r="BU1124" s="302"/>
      <c r="BV1124" s="386"/>
      <c r="BW1124" s="303"/>
      <c r="BX1124" s="303"/>
      <c r="BY1124" s="302"/>
      <c r="BZ1124" s="302"/>
      <c r="CA1124" s="387"/>
      <c r="CB1124" s="395"/>
      <c r="CC1124" s="12"/>
      <c r="CD1124" s="304"/>
      <c r="CE1124" s="14"/>
      <c r="CF1124" s="395"/>
      <c r="CG1124" s="397"/>
      <c r="CH1124" s="300">
        <f t="shared" si="441"/>
        <v>0</v>
      </c>
      <c r="CI1124" s="26"/>
      <c r="CJ1124" s="17">
        <f t="shared" si="438"/>
        <v>0</v>
      </c>
      <c r="CK1124" s="18">
        <f t="shared" si="449"/>
        <v>12.89</v>
      </c>
      <c r="CM1124" s="164"/>
      <c r="CN1124" s="302"/>
      <c r="CO1124" s="13">
        <f t="shared" si="442"/>
        <v>0</v>
      </c>
      <c r="CP1124" s="302"/>
      <c r="CQ1124" s="13">
        <f t="shared" si="443"/>
        <v>0</v>
      </c>
      <c r="CR1124" s="302"/>
      <c r="CS1124" s="13">
        <f t="shared" si="444"/>
        <v>0</v>
      </c>
      <c r="CT1124" s="302"/>
      <c r="CU1124" s="13">
        <f t="shared" si="439"/>
        <v>0</v>
      </c>
      <c r="CV1124" s="302"/>
      <c r="CW1124" s="13">
        <f t="shared" si="445"/>
        <v>0</v>
      </c>
      <c r="CX1124" s="13">
        <f t="shared" si="446"/>
        <v>0</v>
      </c>
      <c r="CY1124" s="251">
        <f t="shared" si="447"/>
        <v>0</v>
      </c>
      <c r="CZ1124" s="13" t="s">
        <v>29</v>
      </c>
      <c r="DA1124" s="13">
        <v>50</v>
      </c>
      <c r="DB1124" s="22">
        <f t="shared" si="448"/>
        <v>0</v>
      </c>
      <c r="DD1124" s="24"/>
      <c r="DF1124" s="163"/>
      <c r="DH1124" s="24"/>
      <c r="DI1124" s="447"/>
      <c r="DJ1124" s="163"/>
    </row>
    <row r="1125" spans="1:114" s="7" customFormat="1">
      <c r="A1125" s="277">
        <f t="shared" si="432"/>
        <v>50</v>
      </c>
      <c r="B1125" s="21" t="e">
        <f>'Calculateur de trading'!I1125/C1125/W1125</f>
        <v>#DIV/0!</v>
      </c>
      <c r="C1125" s="278">
        <f t="shared" si="433"/>
        <v>10</v>
      </c>
      <c r="D1125" s="426"/>
      <c r="E1125" s="273">
        <f t="shared" si="434"/>
        <v>100</v>
      </c>
      <c r="F1125" s="271">
        <f t="shared" si="426"/>
        <v>2</v>
      </c>
      <c r="G1125" s="271" t="e">
        <f t="shared" si="427"/>
        <v>#DIV/0!</v>
      </c>
      <c r="H1125" s="272">
        <f t="shared" si="428"/>
        <v>20</v>
      </c>
      <c r="I1125" s="270"/>
      <c r="J1125" s="273">
        <f t="shared" si="435"/>
        <v>200</v>
      </c>
      <c r="K1125" s="271">
        <f t="shared" si="429"/>
        <v>4</v>
      </c>
      <c r="L1125" s="271" t="e">
        <f t="shared" si="430"/>
        <v>#DIV/0!</v>
      </c>
      <c r="M1125" s="272">
        <f t="shared" si="431"/>
        <v>40</v>
      </c>
      <c r="N1125" s="389"/>
      <c r="O1125" s="455" t="e">
        <f>(A1125*B1125*W1125)+(B1125*'Calculateur de trading'!H1125)</f>
        <v>#DIV/0!</v>
      </c>
      <c r="P1125" s="274" t="e">
        <f>O1125/'Déscriptions des trades'!CK1125</f>
        <v>#DIV/0!</v>
      </c>
      <c r="Q1125" s="456" t="e">
        <f>'Déscriptions des trades'!CK1125-O1125</f>
        <v>#DIV/0!</v>
      </c>
      <c r="R1125" s="466" t="e">
        <f t="shared" si="436"/>
        <v>#DIV/0!</v>
      </c>
      <c r="S1125" s="389"/>
      <c r="T1125" s="12"/>
      <c r="U1125" s="25"/>
      <c r="V1125" s="15"/>
      <c r="W1125" s="490">
        <f t="shared" si="440"/>
        <v>0</v>
      </c>
      <c r="X1125" s="21" t="e">
        <f>W1125*U1125/'Déscriptions des trades'!CK1125*'Déscriptions des trades'!B1125</f>
        <v>#DIV/0!</v>
      </c>
      <c r="Y1125" s="459"/>
      <c r="Z1125" s="389"/>
      <c r="AA1125" s="23">
        <f t="shared" si="437"/>
        <v>0.1</v>
      </c>
      <c r="AB1125" s="17" t="e">
        <f>(AA1125*'Déscriptions des trades'!U1125*'Déscriptions des trades'!B1125/'Déscriptions des trades'!CK1125)*'Déscriptions des trades'!W1125</f>
        <v>#DIV/0!</v>
      </c>
      <c r="AC1125" s="265" t="e">
        <f>AB1125*'Déscriptions des trades'!CK1125</f>
        <v>#DIV/0!</v>
      </c>
      <c r="AD1125" s="266" t="e">
        <f>'Déscriptions des trades'!CK1125-AC1125</f>
        <v>#DIV/0!</v>
      </c>
      <c r="AE1125" s="389"/>
      <c r="AF1125" s="399">
        <v>1121</v>
      </c>
      <c r="AG1125" s="389"/>
      <c r="AH1125" s="20"/>
      <c r="AI1125" s="303"/>
      <c r="AJ1125" s="307"/>
      <c r="AK1125" s="161"/>
      <c r="AL1125" s="305"/>
      <c r="AM1125" s="305"/>
      <c r="AN1125" s="162"/>
      <c r="AO1125" s="439"/>
      <c r="AP1125" s="162"/>
      <c r="AQ1125" s="113"/>
      <c r="AR1125" s="113"/>
      <c r="AS1125" s="384"/>
      <c r="AT1125" s="306"/>
      <c r="AU1125" s="306"/>
      <c r="AV1125" s="160"/>
      <c r="AW1125" s="158"/>
      <c r="AX1125" s="385"/>
      <c r="AY1125" s="453"/>
      <c r="AZ1125" s="165"/>
      <c r="BA1125" s="301"/>
      <c r="BB1125" s="165"/>
      <c r="BC1125" s="301"/>
      <c r="BD1125" s="165"/>
      <c r="BE1125" s="302"/>
      <c r="BF1125" s="302"/>
      <c r="BG1125" s="165"/>
      <c r="BH1125" s="303"/>
      <c r="BI1125" s="165"/>
      <c r="BJ1125" s="304"/>
      <c r="BK1125" s="394"/>
      <c r="BL1125" s="302"/>
      <c r="BM1125" s="302"/>
      <c r="BN1125" s="394"/>
      <c r="BO1125" s="302"/>
      <c r="BP1125" s="13"/>
      <c r="BQ1125" s="302"/>
      <c r="BR1125" s="13"/>
      <c r="BS1125" s="302"/>
      <c r="BT1125" s="13"/>
      <c r="BU1125" s="302"/>
      <c r="BV1125" s="386"/>
      <c r="BW1125" s="303"/>
      <c r="BX1125" s="303"/>
      <c r="BY1125" s="302"/>
      <c r="BZ1125" s="302"/>
      <c r="CA1125" s="387"/>
      <c r="CB1125" s="395"/>
      <c r="CC1125" s="12"/>
      <c r="CD1125" s="304"/>
      <c r="CE1125" s="14"/>
      <c r="CF1125" s="395"/>
      <c r="CG1125" s="397"/>
      <c r="CH1125" s="300">
        <f t="shared" si="441"/>
        <v>0</v>
      </c>
      <c r="CI1125" s="26"/>
      <c r="CJ1125" s="17">
        <f t="shared" si="438"/>
        <v>0</v>
      </c>
      <c r="CK1125" s="18">
        <f t="shared" si="449"/>
        <v>12.89</v>
      </c>
      <c r="CM1125" s="164"/>
      <c r="CN1125" s="302"/>
      <c r="CO1125" s="13">
        <f t="shared" si="442"/>
        <v>0</v>
      </c>
      <c r="CP1125" s="302"/>
      <c r="CQ1125" s="13">
        <f t="shared" si="443"/>
        <v>0</v>
      </c>
      <c r="CR1125" s="302"/>
      <c r="CS1125" s="13">
        <f t="shared" si="444"/>
        <v>0</v>
      </c>
      <c r="CT1125" s="302"/>
      <c r="CU1125" s="13">
        <f t="shared" si="439"/>
        <v>0</v>
      </c>
      <c r="CV1125" s="302"/>
      <c r="CW1125" s="13">
        <f t="shared" si="445"/>
        <v>0</v>
      </c>
      <c r="CX1125" s="13">
        <f t="shared" si="446"/>
        <v>0</v>
      </c>
      <c r="CY1125" s="251">
        <f t="shared" si="447"/>
        <v>0</v>
      </c>
      <c r="CZ1125" s="13" t="s">
        <v>29</v>
      </c>
      <c r="DA1125" s="13">
        <v>50</v>
      </c>
      <c r="DB1125" s="22">
        <f t="shared" si="448"/>
        <v>0</v>
      </c>
      <c r="DD1125" s="24"/>
      <c r="DF1125" s="163"/>
      <c r="DH1125" s="24"/>
      <c r="DI1125" s="447"/>
      <c r="DJ1125" s="163"/>
    </row>
    <row r="1126" spans="1:114" s="7" customFormat="1">
      <c r="A1126" s="277">
        <f t="shared" si="432"/>
        <v>50</v>
      </c>
      <c r="B1126" s="21" t="e">
        <f>'Calculateur de trading'!I1126/C1126/W1126</f>
        <v>#DIV/0!</v>
      </c>
      <c r="C1126" s="278">
        <f t="shared" si="433"/>
        <v>10</v>
      </c>
      <c r="D1126" s="426"/>
      <c r="E1126" s="273">
        <f t="shared" si="434"/>
        <v>100</v>
      </c>
      <c r="F1126" s="271">
        <f t="shared" si="426"/>
        <v>2</v>
      </c>
      <c r="G1126" s="271" t="e">
        <f t="shared" si="427"/>
        <v>#DIV/0!</v>
      </c>
      <c r="H1126" s="272">
        <f t="shared" si="428"/>
        <v>20</v>
      </c>
      <c r="I1126" s="270"/>
      <c r="J1126" s="273">
        <f t="shared" si="435"/>
        <v>200</v>
      </c>
      <c r="K1126" s="271">
        <f t="shared" si="429"/>
        <v>4</v>
      </c>
      <c r="L1126" s="271" t="e">
        <f t="shared" si="430"/>
        <v>#DIV/0!</v>
      </c>
      <c r="M1126" s="272">
        <f t="shared" si="431"/>
        <v>40</v>
      </c>
      <c r="N1126" s="389"/>
      <c r="O1126" s="455" t="e">
        <f>(A1126*B1126*W1126)+(B1126*'Calculateur de trading'!H1126)</f>
        <v>#DIV/0!</v>
      </c>
      <c r="P1126" s="274" t="e">
        <f>O1126/'Déscriptions des trades'!CK1126</f>
        <v>#DIV/0!</v>
      </c>
      <c r="Q1126" s="456" t="e">
        <f>'Déscriptions des trades'!CK1126-O1126</f>
        <v>#DIV/0!</v>
      </c>
      <c r="R1126" s="466" t="e">
        <f t="shared" si="436"/>
        <v>#DIV/0!</v>
      </c>
      <c r="S1126" s="389"/>
      <c r="T1126" s="12"/>
      <c r="U1126" s="25"/>
      <c r="V1126" s="15"/>
      <c r="W1126" s="490">
        <f t="shared" si="440"/>
        <v>0</v>
      </c>
      <c r="X1126" s="21" t="e">
        <f>W1126*U1126/'Déscriptions des trades'!CK1126*'Déscriptions des trades'!B1126</f>
        <v>#DIV/0!</v>
      </c>
      <c r="Y1126" s="459"/>
      <c r="Z1126" s="389"/>
      <c r="AA1126" s="23">
        <f t="shared" si="437"/>
        <v>0.1</v>
      </c>
      <c r="AB1126" s="17" t="e">
        <f>(AA1126*'Déscriptions des trades'!U1126*'Déscriptions des trades'!B1126/'Déscriptions des trades'!CK1126)*'Déscriptions des trades'!W1126</f>
        <v>#DIV/0!</v>
      </c>
      <c r="AC1126" s="265" t="e">
        <f>AB1126*'Déscriptions des trades'!CK1126</f>
        <v>#DIV/0!</v>
      </c>
      <c r="AD1126" s="266" t="e">
        <f>'Déscriptions des trades'!CK1126-AC1126</f>
        <v>#DIV/0!</v>
      </c>
      <c r="AE1126" s="389"/>
      <c r="AF1126" s="399">
        <v>1122</v>
      </c>
      <c r="AG1126" s="389"/>
      <c r="AH1126" s="20"/>
      <c r="AI1126" s="303"/>
      <c r="AJ1126" s="307"/>
      <c r="AK1126" s="161"/>
      <c r="AL1126" s="305"/>
      <c r="AM1126" s="305"/>
      <c r="AN1126" s="162"/>
      <c r="AO1126" s="439"/>
      <c r="AP1126" s="162"/>
      <c r="AQ1126" s="113"/>
      <c r="AR1126" s="113"/>
      <c r="AS1126" s="384"/>
      <c r="AT1126" s="306"/>
      <c r="AU1126" s="306"/>
      <c r="AV1126" s="160"/>
      <c r="AW1126" s="158"/>
      <c r="AX1126" s="385"/>
      <c r="AY1126" s="453"/>
      <c r="AZ1126" s="165"/>
      <c r="BA1126" s="301"/>
      <c r="BB1126" s="165"/>
      <c r="BC1126" s="301"/>
      <c r="BD1126" s="165"/>
      <c r="BE1126" s="302"/>
      <c r="BF1126" s="302"/>
      <c r="BG1126" s="165"/>
      <c r="BH1126" s="303"/>
      <c r="BI1126" s="165"/>
      <c r="BJ1126" s="304"/>
      <c r="BK1126" s="394"/>
      <c r="BL1126" s="302"/>
      <c r="BM1126" s="302"/>
      <c r="BN1126" s="394"/>
      <c r="BO1126" s="302"/>
      <c r="BP1126" s="13"/>
      <c r="BQ1126" s="302"/>
      <c r="BR1126" s="13"/>
      <c r="BS1126" s="302"/>
      <c r="BT1126" s="13"/>
      <c r="BU1126" s="302"/>
      <c r="BV1126" s="386"/>
      <c r="BW1126" s="303"/>
      <c r="BX1126" s="303"/>
      <c r="BY1126" s="302"/>
      <c r="BZ1126" s="302"/>
      <c r="CA1126" s="387"/>
      <c r="CB1126" s="395"/>
      <c r="CC1126" s="12"/>
      <c r="CD1126" s="304"/>
      <c r="CE1126" s="14"/>
      <c r="CF1126" s="395"/>
      <c r="CG1126" s="397"/>
      <c r="CH1126" s="300">
        <f t="shared" si="441"/>
        <v>0</v>
      </c>
      <c r="CI1126" s="26"/>
      <c r="CJ1126" s="17">
        <f t="shared" si="438"/>
        <v>0</v>
      </c>
      <c r="CK1126" s="18">
        <f t="shared" si="449"/>
        <v>12.89</v>
      </c>
      <c r="CM1126" s="164"/>
      <c r="CN1126" s="302"/>
      <c r="CO1126" s="13">
        <f t="shared" si="442"/>
        <v>0</v>
      </c>
      <c r="CP1126" s="302"/>
      <c r="CQ1126" s="13">
        <f t="shared" si="443"/>
        <v>0</v>
      </c>
      <c r="CR1126" s="302"/>
      <c r="CS1126" s="13">
        <f t="shared" si="444"/>
        <v>0</v>
      </c>
      <c r="CT1126" s="302"/>
      <c r="CU1126" s="13">
        <f t="shared" si="439"/>
        <v>0</v>
      </c>
      <c r="CV1126" s="302"/>
      <c r="CW1126" s="13">
        <f t="shared" si="445"/>
        <v>0</v>
      </c>
      <c r="CX1126" s="13">
        <f t="shared" si="446"/>
        <v>0</v>
      </c>
      <c r="CY1126" s="251">
        <f t="shared" si="447"/>
        <v>0</v>
      </c>
      <c r="CZ1126" s="13" t="s">
        <v>29</v>
      </c>
      <c r="DA1126" s="13">
        <v>50</v>
      </c>
      <c r="DB1126" s="22">
        <f t="shared" si="448"/>
        <v>0</v>
      </c>
      <c r="DD1126" s="24"/>
      <c r="DF1126" s="163"/>
      <c r="DH1126" s="24"/>
      <c r="DI1126" s="447"/>
      <c r="DJ1126" s="163"/>
    </row>
    <row r="1127" spans="1:114" s="7" customFormat="1">
      <c r="A1127" s="277">
        <f t="shared" si="432"/>
        <v>50</v>
      </c>
      <c r="B1127" s="21" t="e">
        <f>'Calculateur de trading'!I1127/C1127/W1127</f>
        <v>#DIV/0!</v>
      </c>
      <c r="C1127" s="278">
        <f t="shared" si="433"/>
        <v>10</v>
      </c>
      <c r="D1127" s="278"/>
      <c r="E1127" s="273">
        <f t="shared" si="434"/>
        <v>100</v>
      </c>
      <c r="F1127" s="271">
        <f t="shared" si="426"/>
        <v>2</v>
      </c>
      <c r="G1127" s="271" t="e">
        <f t="shared" si="427"/>
        <v>#DIV/0!</v>
      </c>
      <c r="H1127" s="272">
        <f t="shared" si="428"/>
        <v>20</v>
      </c>
      <c r="I1127" s="270"/>
      <c r="J1127" s="273">
        <f t="shared" si="435"/>
        <v>200</v>
      </c>
      <c r="K1127" s="271">
        <f t="shared" si="429"/>
        <v>4</v>
      </c>
      <c r="L1127" s="271" t="e">
        <f t="shared" si="430"/>
        <v>#DIV/0!</v>
      </c>
      <c r="M1127" s="272">
        <f t="shared" si="431"/>
        <v>40</v>
      </c>
      <c r="N1127" s="389"/>
      <c r="O1127" s="455" t="e">
        <f>(A1127*B1127*W1127)+(B1127*'Calculateur de trading'!H1127)</f>
        <v>#DIV/0!</v>
      </c>
      <c r="P1127" s="274" t="e">
        <f>O1127/'Déscriptions des trades'!CK1127</f>
        <v>#DIV/0!</v>
      </c>
      <c r="Q1127" s="456" t="e">
        <f>'Déscriptions des trades'!CK1127-O1127</f>
        <v>#DIV/0!</v>
      </c>
      <c r="R1127" s="466" t="e">
        <f t="shared" si="436"/>
        <v>#DIV/0!</v>
      </c>
      <c r="S1127" s="389"/>
      <c r="T1127" s="12"/>
      <c r="U1127" s="25"/>
      <c r="V1127" s="15"/>
      <c r="W1127" s="490">
        <f t="shared" si="440"/>
        <v>0</v>
      </c>
      <c r="X1127" s="21" t="e">
        <f>W1127*U1127/'Déscriptions des trades'!CK1127*'Déscriptions des trades'!B1127</f>
        <v>#DIV/0!</v>
      </c>
      <c r="Y1127" s="459"/>
      <c r="Z1127" s="389"/>
      <c r="AA1127" s="23">
        <f t="shared" si="437"/>
        <v>0.1</v>
      </c>
      <c r="AB1127" s="17" t="e">
        <f>(AA1127*'Déscriptions des trades'!U1127*'Déscriptions des trades'!B1127/'Déscriptions des trades'!CK1127)*'Déscriptions des trades'!W1127</f>
        <v>#DIV/0!</v>
      </c>
      <c r="AC1127" s="265" t="e">
        <f>AB1127*'Déscriptions des trades'!CK1127</f>
        <v>#DIV/0!</v>
      </c>
      <c r="AD1127" s="266" t="e">
        <f>'Déscriptions des trades'!CK1127-AC1127</f>
        <v>#DIV/0!</v>
      </c>
      <c r="AE1127" s="389"/>
      <c r="AF1127" s="399">
        <v>1123</v>
      </c>
      <c r="AG1127" s="389"/>
      <c r="AH1127" s="20"/>
      <c r="AI1127" s="303"/>
      <c r="AJ1127" s="307"/>
      <c r="AK1127" s="161"/>
      <c r="AL1127" s="305"/>
      <c r="AM1127" s="305"/>
      <c r="AN1127" s="162"/>
      <c r="AO1127" s="439"/>
      <c r="AP1127" s="162"/>
      <c r="AQ1127" s="113"/>
      <c r="AR1127" s="113"/>
      <c r="AS1127" s="384"/>
      <c r="AT1127" s="306"/>
      <c r="AU1127" s="306"/>
      <c r="AV1127" s="160"/>
      <c r="AW1127" s="158"/>
      <c r="AX1127" s="385"/>
      <c r="AY1127" s="453"/>
      <c r="AZ1127" s="165"/>
      <c r="BA1127" s="301"/>
      <c r="BB1127" s="165"/>
      <c r="BC1127" s="301"/>
      <c r="BD1127" s="165"/>
      <c r="BE1127" s="302"/>
      <c r="BF1127" s="302"/>
      <c r="BG1127" s="165"/>
      <c r="BH1127" s="303"/>
      <c r="BI1127" s="165"/>
      <c r="BJ1127" s="304"/>
      <c r="BK1127" s="394"/>
      <c r="BL1127" s="302"/>
      <c r="BM1127" s="302"/>
      <c r="BN1127" s="394"/>
      <c r="BO1127" s="302"/>
      <c r="BP1127" s="13"/>
      <c r="BQ1127" s="302"/>
      <c r="BR1127" s="13"/>
      <c r="BS1127" s="302"/>
      <c r="BT1127" s="13"/>
      <c r="BU1127" s="302"/>
      <c r="BV1127" s="386"/>
      <c r="BW1127" s="303"/>
      <c r="BX1127" s="303"/>
      <c r="BY1127" s="302"/>
      <c r="BZ1127" s="302"/>
      <c r="CA1127" s="387"/>
      <c r="CB1127" s="395"/>
      <c r="CC1127" s="12"/>
      <c r="CD1127" s="304"/>
      <c r="CE1127" s="14"/>
      <c r="CF1127" s="395"/>
      <c r="CG1127" s="397"/>
      <c r="CH1127" s="300">
        <f t="shared" si="441"/>
        <v>0</v>
      </c>
      <c r="CI1127" s="26"/>
      <c r="CJ1127" s="17">
        <f t="shared" si="438"/>
        <v>0</v>
      </c>
      <c r="CK1127" s="18">
        <f t="shared" si="449"/>
        <v>12.89</v>
      </c>
      <c r="CM1127" s="164"/>
      <c r="CN1127" s="302"/>
      <c r="CO1127" s="13">
        <f t="shared" si="442"/>
        <v>0</v>
      </c>
      <c r="CP1127" s="302"/>
      <c r="CQ1127" s="13">
        <f t="shared" si="443"/>
        <v>0</v>
      </c>
      <c r="CR1127" s="302"/>
      <c r="CS1127" s="13">
        <f t="shared" si="444"/>
        <v>0</v>
      </c>
      <c r="CT1127" s="302"/>
      <c r="CU1127" s="13">
        <f t="shared" si="439"/>
        <v>0</v>
      </c>
      <c r="CV1127" s="302"/>
      <c r="CW1127" s="13">
        <f t="shared" si="445"/>
        <v>0</v>
      </c>
      <c r="CX1127" s="13">
        <f t="shared" si="446"/>
        <v>0</v>
      </c>
      <c r="CY1127" s="251">
        <f t="shared" si="447"/>
        <v>0</v>
      </c>
      <c r="CZ1127" s="13" t="s">
        <v>29</v>
      </c>
      <c r="DA1127" s="13">
        <v>50</v>
      </c>
      <c r="DB1127" s="22">
        <f t="shared" si="448"/>
        <v>0</v>
      </c>
      <c r="DD1127" s="24"/>
      <c r="DF1127" s="163"/>
      <c r="DH1127" s="24"/>
      <c r="DI1127" s="447"/>
      <c r="DJ1127" s="163"/>
    </row>
    <row r="1128" spans="1:114" s="7" customFormat="1">
      <c r="A1128" s="277">
        <f t="shared" si="432"/>
        <v>50</v>
      </c>
      <c r="B1128" s="21" t="e">
        <f>'Calculateur de trading'!I1128/C1128/W1128</f>
        <v>#DIV/0!</v>
      </c>
      <c r="C1128" s="278">
        <f t="shared" si="433"/>
        <v>10</v>
      </c>
      <c r="D1128" s="426"/>
      <c r="E1128" s="273">
        <f t="shared" si="434"/>
        <v>100</v>
      </c>
      <c r="F1128" s="271">
        <f t="shared" si="426"/>
        <v>2</v>
      </c>
      <c r="G1128" s="271" t="e">
        <f t="shared" si="427"/>
        <v>#DIV/0!</v>
      </c>
      <c r="H1128" s="272">
        <f t="shared" si="428"/>
        <v>20</v>
      </c>
      <c r="I1128" s="270"/>
      <c r="J1128" s="273">
        <f t="shared" si="435"/>
        <v>200</v>
      </c>
      <c r="K1128" s="271">
        <f t="shared" si="429"/>
        <v>4</v>
      </c>
      <c r="L1128" s="271" t="e">
        <f t="shared" si="430"/>
        <v>#DIV/0!</v>
      </c>
      <c r="M1128" s="272">
        <f t="shared" si="431"/>
        <v>40</v>
      </c>
      <c r="N1128" s="389"/>
      <c r="O1128" s="455" t="e">
        <f>(A1128*B1128*W1128)+(B1128*'Calculateur de trading'!H1128)</f>
        <v>#DIV/0!</v>
      </c>
      <c r="P1128" s="274" t="e">
        <f>O1128/'Déscriptions des trades'!CK1128</f>
        <v>#DIV/0!</v>
      </c>
      <c r="Q1128" s="456" t="e">
        <f>'Déscriptions des trades'!CK1128-O1128</f>
        <v>#DIV/0!</v>
      </c>
      <c r="R1128" s="466" t="e">
        <f t="shared" si="436"/>
        <v>#DIV/0!</v>
      </c>
      <c r="S1128" s="389"/>
      <c r="T1128" s="12"/>
      <c r="U1128" s="25"/>
      <c r="V1128" s="15"/>
      <c r="W1128" s="490">
        <f t="shared" si="440"/>
        <v>0</v>
      </c>
      <c r="X1128" s="21" t="e">
        <f>W1128*U1128/'Déscriptions des trades'!CK1128*'Déscriptions des trades'!B1128</f>
        <v>#DIV/0!</v>
      </c>
      <c r="Y1128" s="459"/>
      <c r="Z1128" s="389"/>
      <c r="AA1128" s="23">
        <f t="shared" si="437"/>
        <v>0.1</v>
      </c>
      <c r="AB1128" s="17" t="e">
        <f>(AA1128*'Déscriptions des trades'!U1128*'Déscriptions des trades'!B1128/'Déscriptions des trades'!CK1128)*'Déscriptions des trades'!W1128</f>
        <v>#DIV/0!</v>
      </c>
      <c r="AC1128" s="265" t="e">
        <f>AB1128*'Déscriptions des trades'!CK1128</f>
        <v>#DIV/0!</v>
      </c>
      <c r="AD1128" s="266" t="e">
        <f>'Déscriptions des trades'!CK1128-AC1128</f>
        <v>#DIV/0!</v>
      </c>
      <c r="AE1128" s="389"/>
      <c r="AF1128" s="399">
        <v>1124</v>
      </c>
      <c r="AG1128" s="389"/>
      <c r="AH1128" s="20"/>
      <c r="AI1128" s="303"/>
      <c r="AJ1128" s="307"/>
      <c r="AK1128" s="161"/>
      <c r="AL1128" s="305"/>
      <c r="AM1128" s="305"/>
      <c r="AN1128" s="162"/>
      <c r="AO1128" s="439"/>
      <c r="AP1128" s="162"/>
      <c r="AQ1128" s="113"/>
      <c r="AR1128" s="113"/>
      <c r="AS1128" s="384"/>
      <c r="AT1128" s="306"/>
      <c r="AU1128" s="306"/>
      <c r="AV1128" s="160"/>
      <c r="AW1128" s="158"/>
      <c r="AX1128" s="385"/>
      <c r="AY1128" s="453"/>
      <c r="AZ1128" s="165"/>
      <c r="BA1128" s="301"/>
      <c r="BB1128" s="165"/>
      <c r="BC1128" s="301"/>
      <c r="BD1128" s="165"/>
      <c r="BE1128" s="302"/>
      <c r="BF1128" s="302"/>
      <c r="BG1128" s="165"/>
      <c r="BH1128" s="303"/>
      <c r="BI1128" s="165"/>
      <c r="BJ1128" s="304"/>
      <c r="BK1128" s="394"/>
      <c r="BL1128" s="302"/>
      <c r="BM1128" s="302"/>
      <c r="BN1128" s="394"/>
      <c r="BO1128" s="302"/>
      <c r="BP1128" s="13"/>
      <c r="BQ1128" s="302"/>
      <c r="BR1128" s="13"/>
      <c r="BS1128" s="302"/>
      <c r="BT1128" s="13"/>
      <c r="BU1128" s="302"/>
      <c r="BV1128" s="386"/>
      <c r="BW1128" s="303"/>
      <c r="BX1128" s="303"/>
      <c r="BY1128" s="302"/>
      <c r="BZ1128" s="302"/>
      <c r="CA1128" s="387"/>
      <c r="CB1128" s="395"/>
      <c r="CC1128" s="12"/>
      <c r="CD1128" s="304"/>
      <c r="CE1128" s="14"/>
      <c r="CF1128" s="395"/>
      <c r="CG1128" s="397"/>
      <c r="CH1128" s="300">
        <f t="shared" si="441"/>
        <v>0</v>
      </c>
      <c r="CI1128" s="26"/>
      <c r="CJ1128" s="17">
        <f t="shared" si="438"/>
        <v>0</v>
      </c>
      <c r="CK1128" s="18">
        <f t="shared" si="449"/>
        <v>12.89</v>
      </c>
      <c r="CM1128" s="164"/>
      <c r="CN1128" s="302"/>
      <c r="CO1128" s="13">
        <f t="shared" si="442"/>
        <v>0</v>
      </c>
      <c r="CP1128" s="302"/>
      <c r="CQ1128" s="13">
        <f t="shared" si="443"/>
        <v>0</v>
      </c>
      <c r="CR1128" s="302"/>
      <c r="CS1128" s="13">
        <f t="shared" si="444"/>
        <v>0</v>
      </c>
      <c r="CT1128" s="302"/>
      <c r="CU1128" s="13">
        <f t="shared" si="439"/>
        <v>0</v>
      </c>
      <c r="CV1128" s="302"/>
      <c r="CW1128" s="13">
        <f t="shared" si="445"/>
        <v>0</v>
      </c>
      <c r="CX1128" s="13">
        <f t="shared" si="446"/>
        <v>0</v>
      </c>
      <c r="CY1128" s="251">
        <f t="shared" si="447"/>
        <v>0</v>
      </c>
      <c r="CZ1128" s="13" t="s">
        <v>29</v>
      </c>
      <c r="DA1128" s="13">
        <v>50</v>
      </c>
      <c r="DB1128" s="22">
        <f t="shared" si="448"/>
        <v>0</v>
      </c>
      <c r="DD1128" s="24"/>
      <c r="DF1128" s="163"/>
      <c r="DH1128" s="24"/>
      <c r="DI1128" s="447"/>
      <c r="DJ1128" s="163"/>
    </row>
    <row r="1129" spans="1:114" s="7" customFormat="1">
      <c r="A1129" s="277">
        <f t="shared" si="432"/>
        <v>50</v>
      </c>
      <c r="B1129" s="21" t="e">
        <f>'Calculateur de trading'!I1129/C1129/W1129</f>
        <v>#DIV/0!</v>
      </c>
      <c r="C1129" s="278">
        <f t="shared" si="433"/>
        <v>10</v>
      </c>
      <c r="D1129" s="278"/>
      <c r="E1129" s="273">
        <f t="shared" si="434"/>
        <v>100</v>
      </c>
      <c r="F1129" s="271">
        <f t="shared" si="426"/>
        <v>2</v>
      </c>
      <c r="G1129" s="271" t="e">
        <f t="shared" si="427"/>
        <v>#DIV/0!</v>
      </c>
      <c r="H1129" s="272">
        <f t="shared" si="428"/>
        <v>20</v>
      </c>
      <c r="I1129" s="270"/>
      <c r="J1129" s="273">
        <f t="shared" si="435"/>
        <v>200</v>
      </c>
      <c r="K1129" s="271">
        <f t="shared" si="429"/>
        <v>4</v>
      </c>
      <c r="L1129" s="271" t="e">
        <f t="shared" si="430"/>
        <v>#DIV/0!</v>
      </c>
      <c r="M1129" s="272">
        <f t="shared" si="431"/>
        <v>40</v>
      </c>
      <c r="N1129" s="389"/>
      <c r="O1129" s="455" t="e">
        <f>(A1129*B1129*W1129)+(B1129*'Calculateur de trading'!H1129)</f>
        <v>#DIV/0!</v>
      </c>
      <c r="P1129" s="274" t="e">
        <f>O1129/'Déscriptions des trades'!CK1129</f>
        <v>#DIV/0!</v>
      </c>
      <c r="Q1129" s="456" t="e">
        <f>'Déscriptions des trades'!CK1129-O1129</f>
        <v>#DIV/0!</v>
      </c>
      <c r="R1129" s="466" t="e">
        <f t="shared" si="436"/>
        <v>#DIV/0!</v>
      </c>
      <c r="S1129" s="389"/>
      <c r="T1129" s="12"/>
      <c r="U1129" s="25"/>
      <c r="V1129" s="15"/>
      <c r="W1129" s="490">
        <f t="shared" si="440"/>
        <v>0</v>
      </c>
      <c r="X1129" s="21" t="e">
        <f>W1129*U1129/'Déscriptions des trades'!CK1129*'Déscriptions des trades'!B1129</f>
        <v>#DIV/0!</v>
      </c>
      <c r="Y1129" s="459"/>
      <c r="Z1129" s="389"/>
      <c r="AA1129" s="23">
        <f t="shared" si="437"/>
        <v>0.1</v>
      </c>
      <c r="AB1129" s="17" t="e">
        <f>(AA1129*'Déscriptions des trades'!U1129*'Déscriptions des trades'!B1129/'Déscriptions des trades'!CK1129)*'Déscriptions des trades'!W1129</f>
        <v>#DIV/0!</v>
      </c>
      <c r="AC1129" s="265" t="e">
        <f>AB1129*'Déscriptions des trades'!CK1129</f>
        <v>#DIV/0!</v>
      </c>
      <c r="AD1129" s="266" t="e">
        <f>'Déscriptions des trades'!CK1129-AC1129</f>
        <v>#DIV/0!</v>
      </c>
      <c r="AE1129" s="389"/>
      <c r="AF1129" s="399">
        <v>1125</v>
      </c>
      <c r="AG1129" s="389"/>
      <c r="AH1129" s="20"/>
      <c r="AI1129" s="303"/>
      <c r="AJ1129" s="307"/>
      <c r="AK1129" s="161"/>
      <c r="AL1129" s="305"/>
      <c r="AM1129" s="305"/>
      <c r="AN1129" s="162"/>
      <c r="AO1129" s="439"/>
      <c r="AP1129" s="162"/>
      <c r="AQ1129" s="113"/>
      <c r="AR1129" s="113"/>
      <c r="AS1129" s="384"/>
      <c r="AT1129" s="306"/>
      <c r="AU1129" s="306"/>
      <c r="AV1129" s="160"/>
      <c r="AW1129" s="158"/>
      <c r="AX1129" s="385"/>
      <c r="AY1129" s="453"/>
      <c r="AZ1129" s="165"/>
      <c r="BA1129" s="301"/>
      <c r="BB1129" s="165"/>
      <c r="BC1129" s="301"/>
      <c r="BD1129" s="165"/>
      <c r="BE1129" s="302"/>
      <c r="BF1129" s="302"/>
      <c r="BG1129" s="165"/>
      <c r="BH1129" s="303"/>
      <c r="BI1129" s="165"/>
      <c r="BJ1129" s="304"/>
      <c r="BK1129" s="394"/>
      <c r="BL1129" s="302"/>
      <c r="BM1129" s="302"/>
      <c r="BN1129" s="394"/>
      <c r="BO1129" s="302"/>
      <c r="BP1129" s="13"/>
      <c r="BQ1129" s="302"/>
      <c r="BR1129" s="13"/>
      <c r="BS1129" s="302"/>
      <c r="BT1129" s="13"/>
      <c r="BU1129" s="302"/>
      <c r="BV1129" s="386"/>
      <c r="BW1129" s="303"/>
      <c r="BX1129" s="303"/>
      <c r="BY1129" s="302"/>
      <c r="BZ1129" s="302"/>
      <c r="CA1129" s="387"/>
      <c r="CB1129" s="395"/>
      <c r="CC1129" s="12"/>
      <c r="CD1129" s="304"/>
      <c r="CE1129" s="14"/>
      <c r="CF1129" s="395"/>
      <c r="CG1129" s="397"/>
      <c r="CH1129" s="300">
        <f t="shared" si="441"/>
        <v>0</v>
      </c>
      <c r="CI1129" s="26"/>
      <c r="CJ1129" s="17">
        <f t="shared" si="438"/>
        <v>0</v>
      </c>
      <c r="CK1129" s="18">
        <f t="shared" si="449"/>
        <v>12.89</v>
      </c>
      <c r="CM1129" s="164"/>
      <c r="CN1129" s="302"/>
      <c r="CO1129" s="13">
        <f t="shared" si="442"/>
        <v>0</v>
      </c>
      <c r="CP1129" s="302"/>
      <c r="CQ1129" s="13">
        <f t="shared" si="443"/>
        <v>0</v>
      </c>
      <c r="CR1129" s="302"/>
      <c r="CS1129" s="13">
        <f t="shared" si="444"/>
        <v>0</v>
      </c>
      <c r="CT1129" s="302"/>
      <c r="CU1129" s="13">
        <f t="shared" si="439"/>
        <v>0</v>
      </c>
      <c r="CV1129" s="302"/>
      <c r="CW1129" s="13">
        <f t="shared" si="445"/>
        <v>0</v>
      </c>
      <c r="CX1129" s="13">
        <f t="shared" si="446"/>
        <v>0</v>
      </c>
      <c r="CY1129" s="251">
        <f t="shared" si="447"/>
        <v>0</v>
      </c>
      <c r="CZ1129" s="13" t="s">
        <v>29</v>
      </c>
      <c r="DA1129" s="13">
        <v>50</v>
      </c>
      <c r="DB1129" s="22">
        <f t="shared" si="448"/>
        <v>0</v>
      </c>
      <c r="DD1129" s="24"/>
      <c r="DF1129" s="163"/>
      <c r="DH1129" s="24"/>
      <c r="DI1129" s="447"/>
      <c r="DJ1129" s="163"/>
    </row>
    <row r="1130" spans="1:114" s="7" customFormat="1">
      <c r="A1130" s="277">
        <f t="shared" si="432"/>
        <v>50</v>
      </c>
      <c r="B1130" s="21" t="e">
        <f>'Calculateur de trading'!I1130/C1130/W1130</f>
        <v>#DIV/0!</v>
      </c>
      <c r="C1130" s="278">
        <f t="shared" si="433"/>
        <v>10</v>
      </c>
      <c r="D1130" s="426"/>
      <c r="E1130" s="273">
        <f t="shared" si="434"/>
        <v>100</v>
      </c>
      <c r="F1130" s="271">
        <f t="shared" si="426"/>
        <v>2</v>
      </c>
      <c r="G1130" s="271" t="e">
        <f t="shared" si="427"/>
        <v>#DIV/0!</v>
      </c>
      <c r="H1130" s="272">
        <f t="shared" si="428"/>
        <v>20</v>
      </c>
      <c r="I1130" s="270"/>
      <c r="J1130" s="273">
        <f t="shared" si="435"/>
        <v>200</v>
      </c>
      <c r="K1130" s="271">
        <f t="shared" si="429"/>
        <v>4</v>
      </c>
      <c r="L1130" s="271" t="e">
        <f t="shared" si="430"/>
        <v>#DIV/0!</v>
      </c>
      <c r="M1130" s="272">
        <f t="shared" si="431"/>
        <v>40</v>
      </c>
      <c r="N1130" s="389"/>
      <c r="O1130" s="455" t="e">
        <f>(A1130*B1130*W1130)+(B1130*'Calculateur de trading'!H1130)</f>
        <v>#DIV/0!</v>
      </c>
      <c r="P1130" s="274" t="e">
        <f>O1130/'Déscriptions des trades'!CK1130</f>
        <v>#DIV/0!</v>
      </c>
      <c r="Q1130" s="456" t="e">
        <f>'Déscriptions des trades'!CK1130-O1130</f>
        <v>#DIV/0!</v>
      </c>
      <c r="R1130" s="466" t="e">
        <f t="shared" si="436"/>
        <v>#DIV/0!</v>
      </c>
      <c r="S1130" s="389"/>
      <c r="T1130" s="12"/>
      <c r="U1130" s="25"/>
      <c r="V1130" s="15"/>
      <c r="W1130" s="490">
        <f t="shared" si="440"/>
        <v>0</v>
      </c>
      <c r="X1130" s="21" t="e">
        <f>W1130*U1130/'Déscriptions des trades'!CK1130*'Déscriptions des trades'!B1130</f>
        <v>#DIV/0!</v>
      </c>
      <c r="Y1130" s="459"/>
      <c r="Z1130" s="389"/>
      <c r="AA1130" s="23">
        <f t="shared" si="437"/>
        <v>0.1</v>
      </c>
      <c r="AB1130" s="17" t="e">
        <f>(AA1130*'Déscriptions des trades'!U1130*'Déscriptions des trades'!B1130/'Déscriptions des trades'!CK1130)*'Déscriptions des trades'!W1130</f>
        <v>#DIV/0!</v>
      </c>
      <c r="AC1130" s="265" t="e">
        <f>AB1130*'Déscriptions des trades'!CK1130</f>
        <v>#DIV/0!</v>
      </c>
      <c r="AD1130" s="266" t="e">
        <f>'Déscriptions des trades'!CK1130-AC1130</f>
        <v>#DIV/0!</v>
      </c>
      <c r="AE1130" s="389"/>
      <c r="AF1130" s="399">
        <v>1126</v>
      </c>
      <c r="AG1130" s="389"/>
      <c r="AH1130" s="20"/>
      <c r="AI1130" s="303"/>
      <c r="AJ1130" s="307"/>
      <c r="AK1130" s="161"/>
      <c r="AL1130" s="305"/>
      <c r="AM1130" s="305"/>
      <c r="AN1130" s="162"/>
      <c r="AO1130" s="439"/>
      <c r="AP1130" s="162"/>
      <c r="AQ1130" s="113"/>
      <c r="AR1130" s="113"/>
      <c r="AS1130" s="384"/>
      <c r="AT1130" s="306"/>
      <c r="AU1130" s="306"/>
      <c r="AV1130" s="160"/>
      <c r="AW1130" s="158"/>
      <c r="AX1130" s="385"/>
      <c r="AY1130" s="453"/>
      <c r="AZ1130" s="165"/>
      <c r="BA1130" s="301"/>
      <c r="BB1130" s="165"/>
      <c r="BC1130" s="301"/>
      <c r="BD1130" s="165"/>
      <c r="BE1130" s="302"/>
      <c r="BF1130" s="302"/>
      <c r="BG1130" s="165"/>
      <c r="BH1130" s="303"/>
      <c r="BI1130" s="165"/>
      <c r="BJ1130" s="304"/>
      <c r="BK1130" s="394"/>
      <c r="BL1130" s="302"/>
      <c r="BM1130" s="302"/>
      <c r="BN1130" s="394"/>
      <c r="BO1130" s="302"/>
      <c r="BP1130" s="13"/>
      <c r="BQ1130" s="302"/>
      <c r="BR1130" s="13"/>
      <c r="BS1130" s="302"/>
      <c r="BT1130" s="13"/>
      <c r="BU1130" s="302"/>
      <c r="BV1130" s="386"/>
      <c r="BW1130" s="303"/>
      <c r="BX1130" s="303"/>
      <c r="BY1130" s="302"/>
      <c r="BZ1130" s="302"/>
      <c r="CA1130" s="387"/>
      <c r="CB1130" s="395"/>
      <c r="CC1130" s="12"/>
      <c r="CD1130" s="304"/>
      <c r="CE1130" s="14"/>
      <c r="CF1130" s="395"/>
      <c r="CG1130" s="397"/>
      <c r="CH1130" s="300">
        <f t="shared" si="441"/>
        <v>0</v>
      </c>
      <c r="CI1130" s="26"/>
      <c r="CJ1130" s="17">
        <f t="shared" si="438"/>
        <v>0</v>
      </c>
      <c r="CK1130" s="18">
        <f t="shared" si="449"/>
        <v>12.89</v>
      </c>
      <c r="CM1130" s="164"/>
      <c r="CN1130" s="302"/>
      <c r="CO1130" s="13">
        <f t="shared" si="442"/>
        <v>0</v>
      </c>
      <c r="CP1130" s="302"/>
      <c r="CQ1130" s="13">
        <f t="shared" si="443"/>
        <v>0</v>
      </c>
      <c r="CR1130" s="302"/>
      <c r="CS1130" s="13">
        <f t="shared" si="444"/>
        <v>0</v>
      </c>
      <c r="CT1130" s="302"/>
      <c r="CU1130" s="13">
        <f t="shared" si="439"/>
        <v>0</v>
      </c>
      <c r="CV1130" s="302"/>
      <c r="CW1130" s="13">
        <f t="shared" si="445"/>
        <v>0</v>
      </c>
      <c r="CX1130" s="13">
        <f t="shared" si="446"/>
        <v>0</v>
      </c>
      <c r="CY1130" s="251">
        <f t="shared" si="447"/>
        <v>0</v>
      </c>
      <c r="CZ1130" s="13" t="s">
        <v>29</v>
      </c>
      <c r="DA1130" s="13">
        <v>50</v>
      </c>
      <c r="DB1130" s="22">
        <f t="shared" si="448"/>
        <v>0</v>
      </c>
      <c r="DD1130" s="24"/>
      <c r="DF1130" s="163"/>
      <c r="DH1130" s="24"/>
      <c r="DI1130" s="447"/>
      <c r="DJ1130" s="163"/>
    </row>
    <row r="1131" spans="1:114" s="7" customFormat="1">
      <c r="A1131" s="277">
        <f t="shared" si="432"/>
        <v>50</v>
      </c>
      <c r="B1131" s="21" t="e">
        <f>'Calculateur de trading'!I1131/C1131/W1131</f>
        <v>#DIV/0!</v>
      </c>
      <c r="C1131" s="278">
        <f t="shared" si="433"/>
        <v>10</v>
      </c>
      <c r="D1131" s="278"/>
      <c r="E1131" s="273">
        <f t="shared" si="434"/>
        <v>100</v>
      </c>
      <c r="F1131" s="271">
        <f t="shared" si="426"/>
        <v>2</v>
      </c>
      <c r="G1131" s="271" t="e">
        <f t="shared" si="427"/>
        <v>#DIV/0!</v>
      </c>
      <c r="H1131" s="272">
        <f t="shared" si="428"/>
        <v>20</v>
      </c>
      <c r="I1131" s="270"/>
      <c r="J1131" s="273">
        <f t="shared" si="435"/>
        <v>200</v>
      </c>
      <c r="K1131" s="271">
        <f t="shared" si="429"/>
        <v>4</v>
      </c>
      <c r="L1131" s="271" t="e">
        <f t="shared" si="430"/>
        <v>#DIV/0!</v>
      </c>
      <c r="M1131" s="272">
        <f t="shared" si="431"/>
        <v>40</v>
      </c>
      <c r="N1131" s="389"/>
      <c r="O1131" s="455" t="e">
        <f>(A1131*B1131*W1131)+(B1131*'Calculateur de trading'!H1131)</f>
        <v>#DIV/0!</v>
      </c>
      <c r="P1131" s="274" t="e">
        <f>O1131/'Déscriptions des trades'!CK1131</f>
        <v>#DIV/0!</v>
      </c>
      <c r="Q1131" s="456" t="e">
        <f>'Déscriptions des trades'!CK1131-O1131</f>
        <v>#DIV/0!</v>
      </c>
      <c r="R1131" s="466" t="e">
        <f t="shared" si="436"/>
        <v>#DIV/0!</v>
      </c>
      <c r="S1131" s="389"/>
      <c r="T1131" s="12"/>
      <c r="U1131" s="25"/>
      <c r="V1131" s="15"/>
      <c r="W1131" s="490">
        <f t="shared" si="440"/>
        <v>0</v>
      </c>
      <c r="X1131" s="21" t="e">
        <f>W1131*U1131/'Déscriptions des trades'!CK1131*'Déscriptions des trades'!B1131</f>
        <v>#DIV/0!</v>
      </c>
      <c r="Y1131" s="459"/>
      <c r="Z1131" s="389"/>
      <c r="AA1131" s="23">
        <f t="shared" si="437"/>
        <v>0.1</v>
      </c>
      <c r="AB1131" s="17" t="e">
        <f>(AA1131*'Déscriptions des trades'!U1131*'Déscriptions des trades'!B1131/'Déscriptions des trades'!CK1131)*'Déscriptions des trades'!W1131</f>
        <v>#DIV/0!</v>
      </c>
      <c r="AC1131" s="265" t="e">
        <f>AB1131*'Déscriptions des trades'!CK1131</f>
        <v>#DIV/0!</v>
      </c>
      <c r="AD1131" s="266" t="e">
        <f>'Déscriptions des trades'!CK1131-AC1131</f>
        <v>#DIV/0!</v>
      </c>
      <c r="AE1131" s="389"/>
      <c r="AF1131" s="399">
        <v>1127</v>
      </c>
      <c r="AG1131" s="389"/>
      <c r="AH1131" s="20"/>
      <c r="AI1131" s="303"/>
      <c r="AJ1131" s="307"/>
      <c r="AK1131" s="161"/>
      <c r="AL1131" s="305"/>
      <c r="AM1131" s="305"/>
      <c r="AN1131" s="162"/>
      <c r="AO1131" s="439"/>
      <c r="AP1131" s="162"/>
      <c r="AQ1131" s="113"/>
      <c r="AR1131" s="113"/>
      <c r="AS1131" s="384"/>
      <c r="AT1131" s="306"/>
      <c r="AU1131" s="306"/>
      <c r="AV1131" s="160"/>
      <c r="AW1131" s="158"/>
      <c r="AX1131" s="385"/>
      <c r="AY1131" s="453"/>
      <c r="AZ1131" s="165"/>
      <c r="BA1131" s="301"/>
      <c r="BB1131" s="165"/>
      <c r="BC1131" s="301"/>
      <c r="BD1131" s="165"/>
      <c r="BE1131" s="302"/>
      <c r="BF1131" s="302"/>
      <c r="BG1131" s="165"/>
      <c r="BH1131" s="303"/>
      <c r="BI1131" s="165"/>
      <c r="BJ1131" s="304"/>
      <c r="BK1131" s="394"/>
      <c r="BL1131" s="302"/>
      <c r="BM1131" s="302"/>
      <c r="BN1131" s="394"/>
      <c r="BO1131" s="302"/>
      <c r="BP1131" s="13"/>
      <c r="BQ1131" s="302"/>
      <c r="BR1131" s="13"/>
      <c r="BS1131" s="302"/>
      <c r="BT1131" s="13"/>
      <c r="BU1131" s="302"/>
      <c r="BV1131" s="386"/>
      <c r="BW1131" s="303"/>
      <c r="BX1131" s="303"/>
      <c r="BY1131" s="302"/>
      <c r="BZ1131" s="302"/>
      <c r="CA1131" s="387"/>
      <c r="CB1131" s="395"/>
      <c r="CC1131" s="12"/>
      <c r="CD1131" s="304"/>
      <c r="CE1131" s="14"/>
      <c r="CF1131" s="395"/>
      <c r="CG1131" s="397"/>
      <c r="CH1131" s="300">
        <f t="shared" si="441"/>
        <v>0</v>
      </c>
      <c r="CI1131" s="26"/>
      <c r="CJ1131" s="17">
        <f t="shared" si="438"/>
        <v>0</v>
      </c>
      <c r="CK1131" s="18">
        <f t="shared" si="449"/>
        <v>12.89</v>
      </c>
      <c r="CM1131" s="164"/>
      <c r="CN1131" s="302"/>
      <c r="CO1131" s="13">
        <f t="shared" si="442"/>
        <v>0</v>
      </c>
      <c r="CP1131" s="302"/>
      <c r="CQ1131" s="13">
        <f t="shared" si="443"/>
        <v>0</v>
      </c>
      <c r="CR1131" s="302"/>
      <c r="CS1131" s="13">
        <f t="shared" si="444"/>
        <v>0</v>
      </c>
      <c r="CT1131" s="302"/>
      <c r="CU1131" s="13">
        <f t="shared" si="439"/>
        <v>0</v>
      </c>
      <c r="CV1131" s="302"/>
      <c r="CW1131" s="13">
        <f t="shared" si="445"/>
        <v>0</v>
      </c>
      <c r="CX1131" s="13">
        <f t="shared" si="446"/>
        <v>0</v>
      </c>
      <c r="CY1131" s="251">
        <f t="shared" si="447"/>
        <v>0</v>
      </c>
      <c r="CZ1131" s="13" t="s">
        <v>29</v>
      </c>
      <c r="DA1131" s="13">
        <v>50</v>
      </c>
      <c r="DB1131" s="22">
        <f t="shared" si="448"/>
        <v>0</v>
      </c>
      <c r="DD1131" s="24"/>
      <c r="DF1131" s="163"/>
      <c r="DH1131" s="24"/>
      <c r="DI1131" s="447"/>
      <c r="DJ1131" s="163"/>
    </row>
    <row r="1132" spans="1:114" s="7" customFormat="1">
      <c r="A1132" s="277">
        <f t="shared" si="432"/>
        <v>50</v>
      </c>
      <c r="B1132" s="21" t="e">
        <f>'Calculateur de trading'!I1132/C1132/W1132</f>
        <v>#DIV/0!</v>
      </c>
      <c r="C1132" s="278">
        <f t="shared" si="433"/>
        <v>10</v>
      </c>
      <c r="D1132" s="426"/>
      <c r="E1132" s="273">
        <f t="shared" si="434"/>
        <v>100</v>
      </c>
      <c r="F1132" s="271">
        <f t="shared" si="426"/>
        <v>2</v>
      </c>
      <c r="G1132" s="271" t="e">
        <f t="shared" si="427"/>
        <v>#DIV/0!</v>
      </c>
      <c r="H1132" s="272">
        <f t="shared" si="428"/>
        <v>20</v>
      </c>
      <c r="I1132" s="270"/>
      <c r="J1132" s="273">
        <f t="shared" si="435"/>
        <v>200</v>
      </c>
      <c r="K1132" s="271">
        <f t="shared" si="429"/>
        <v>4</v>
      </c>
      <c r="L1132" s="271" t="e">
        <f t="shared" si="430"/>
        <v>#DIV/0!</v>
      </c>
      <c r="M1132" s="272">
        <f t="shared" si="431"/>
        <v>40</v>
      </c>
      <c r="N1132" s="389"/>
      <c r="O1132" s="455" t="e">
        <f>(A1132*B1132*W1132)+(B1132*'Calculateur de trading'!H1132)</f>
        <v>#DIV/0!</v>
      </c>
      <c r="P1132" s="274" t="e">
        <f>O1132/'Déscriptions des trades'!CK1132</f>
        <v>#DIV/0!</v>
      </c>
      <c r="Q1132" s="456" t="e">
        <f>'Déscriptions des trades'!CK1132-O1132</f>
        <v>#DIV/0!</v>
      </c>
      <c r="R1132" s="466" t="e">
        <f t="shared" si="436"/>
        <v>#DIV/0!</v>
      </c>
      <c r="S1132" s="389"/>
      <c r="T1132" s="12"/>
      <c r="U1132" s="25"/>
      <c r="V1132" s="15"/>
      <c r="W1132" s="490">
        <f t="shared" si="440"/>
        <v>0</v>
      </c>
      <c r="X1132" s="21" t="e">
        <f>W1132*U1132/'Déscriptions des trades'!CK1132*'Déscriptions des trades'!B1132</f>
        <v>#DIV/0!</v>
      </c>
      <c r="Y1132" s="459"/>
      <c r="Z1132" s="389"/>
      <c r="AA1132" s="23">
        <f t="shared" si="437"/>
        <v>0.1</v>
      </c>
      <c r="AB1132" s="17" t="e">
        <f>(AA1132*'Déscriptions des trades'!U1132*'Déscriptions des trades'!B1132/'Déscriptions des trades'!CK1132)*'Déscriptions des trades'!W1132</f>
        <v>#DIV/0!</v>
      </c>
      <c r="AC1132" s="265" t="e">
        <f>AB1132*'Déscriptions des trades'!CK1132</f>
        <v>#DIV/0!</v>
      </c>
      <c r="AD1132" s="266" t="e">
        <f>'Déscriptions des trades'!CK1132-AC1132</f>
        <v>#DIV/0!</v>
      </c>
      <c r="AE1132" s="389"/>
      <c r="AF1132" s="399">
        <v>1128</v>
      </c>
      <c r="AG1132" s="389"/>
      <c r="AH1132" s="20"/>
      <c r="AI1132" s="303"/>
      <c r="AJ1132" s="307"/>
      <c r="AK1132" s="161"/>
      <c r="AL1132" s="305"/>
      <c r="AM1132" s="305"/>
      <c r="AN1132" s="162"/>
      <c r="AO1132" s="439"/>
      <c r="AP1132" s="162"/>
      <c r="AQ1132" s="113"/>
      <c r="AR1132" s="113"/>
      <c r="AS1132" s="384"/>
      <c r="AT1132" s="306"/>
      <c r="AU1132" s="306"/>
      <c r="AV1132" s="160"/>
      <c r="AW1132" s="158"/>
      <c r="AX1132" s="385"/>
      <c r="AY1132" s="453"/>
      <c r="AZ1132" s="165"/>
      <c r="BA1132" s="301"/>
      <c r="BB1132" s="165"/>
      <c r="BC1132" s="301"/>
      <c r="BD1132" s="165"/>
      <c r="BE1132" s="302"/>
      <c r="BF1132" s="302"/>
      <c r="BG1132" s="165"/>
      <c r="BH1132" s="303"/>
      <c r="BI1132" s="165"/>
      <c r="BJ1132" s="304"/>
      <c r="BK1132" s="394"/>
      <c r="BL1132" s="302"/>
      <c r="BM1132" s="302"/>
      <c r="BN1132" s="394"/>
      <c r="BO1132" s="302"/>
      <c r="BP1132" s="13"/>
      <c r="BQ1132" s="302"/>
      <c r="BR1132" s="13"/>
      <c r="BS1132" s="302"/>
      <c r="BT1132" s="13"/>
      <c r="BU1132" s="302"/>
      <c r="BV1132" s="386"/>
      <c r="BW1132" s="303"/>
      <c r="BX1132" s="303"/>
      <c r="BY1132" s="302"/>
      <c r="BZ1132" s="302"/>
      <c r="CA1132" s="387"/>
      <c r="CB1132" s="395"/>
      <c r="CC1132" s="12"/>
      <c r="CD1132" s="304"/>
      <c r="CE1132" s="14"/>
      <c r="CF1132" s="395"/>
      <c r="CG1132" s="397"/>
      <c r="CH1132" s="300">
        <f t="shared" si="441"/>
        <v>0</v>
      </c>
      <c r="CI1132" s="26"/>
      <c r="CJ1132" s="17">
        <f t="shared" si="438"/>
        <v>0</v>
      </c>
      <c r="CK1132" s="18">
        <f t="shared" si="449"/>
        <v>12.89</v>
      </c>
      <c r="CM1132" s="164"/>
      <c r="CN1132" s="302"/>
      <c r="CO1132" s="13">
        <f t="shared" si="442"/>
        <v>0</v>
      </c>
      <c r="CP1132" s="302"/>
      <c r="CQ1132" s="13">
        <f t="shared" si="443"/>
        <v>0</v>
      </c>
      <c r="CR1132" s="302"/>
      <c r="CS1132" s="13">
        <f t="shared" si="444"/>
        <v>0</v>
      </c>
      <c r="CT1132" s="302"/>
      <c r="CU1132" s="13">
        <f t="shared" si="439"/>
        <v>0</v>
      </c>
      <c r="CV1132" s="302"/>
      <c r="CW1132" s="13">
        <f t="shared" si="445"/>
        <v>0</v>
      </c>
      <c r="CX1132" s="13">
        <f t="shared" si="446"/>
        <v>0</v>
      </c>
      <c r="CY1132" s="251">
        <f t="shared" si="447"/>
        <v>0</v>
      </c>
      <c r="CZ1132" s="13" t="s">
        <v>29</v>
      </c>
      <c r="DA1132" s="13">
        <v>50</v>
      </c>
      <c r="DB1132" s="22">
        <f t="shared" si="448"/>
        <v>0</v>
      </c>
      <c r="DD1132" s="24"/>
      <c r="DF1132" s="163"/>
      <c r="DH1132" s="24"/>
      <c r="DI1132" s="447"/>
      <c r="DJ1132" s="163"/>
    </row>
    <row r="1133" spans="1:114" s="7" customFormat="1">
      <c r="A1133" s="277">
        <f t="shared" si="432"/>
        <v>50</v>
      </c>
      <c r="B1133" s="21" t="e">
        <f>'Calculateur de trading'!I1133/C1133/W1133</f>
        <v>#DIV/0!</v>
      </c>
      <c r="C1133" s="278">
        <f t="shared" si="433"/>
        <v>10</v>
      </c>
      <c r="D1133" s="426"/>
      <c r="E1133" s="273">
        <f t="shared" si="434"/>
        <v>100</v>
      </c>
      <c r="F1133" s="271">
        <f t="shared" si="426"/>
        <v>2</v>
      </c>
      <c r="G1133" s="271" t="e">
        <f t="shared" si="427"/>
        <v>#DIV/0!</v>
      </c>
      <c r="H1133" s="272">
        <f t="shared" si="428"/>
        <v>20</v>
      </c>
      <c r="I1133" s="270"/>
      <c r="J1133" s="273">
        <f t="shared" si="435"/>
        <v>200</v>
      </c>
      <c r="K1133" s="271">
        <f t="shared" si="429"/>
        <v>4</v>
      </c>
      <c r="L1133" s="271" t="e">
        <f t="shared" si="430"/>
        <v>#DIV/0!</v>
      </c>
      <c r="M1133" s="272">
        <f t="shared" si="431"/>
        <v>40</v>
      </c>
      <c r="N1133" s="389"/>
      <c r="O1133" s="455" t="e">
        <f>(A1133*B1133*W1133)+(B1133*'Calculateur de trading'!H1133)</f>
        <v>#DIV/0!</v>
      </c>
      <c r="P1133" s="274" t="e">
        <f>O1133/'Déscriptions des trades'!CK1133</f>
        <v>#DIV/0!</v>
      </c>
      <c r="Q1133" s="456" t="e">
        <f>'Déscriptions des trades'!CK1133-O1133</f>
        <v>#DIV/0!</v>
      </c>
      <c r="R1133" s="466" t="e">
        <f t="shared" si="436"/>
        <v>#DIV/0!</v>
      </c>
      <c r="S1133" s="389"/>
      <c r="T1133" s="12"/>
      <c r="U1133" s="25"/>
      <c r="V1133" s="15"/>
      <c r="W1133" s="490">
        <f t="shared" si="440"/>
        <v>0</v>
      </c>
      <c r="X1133" s="21" t="e">
        <f>W1133*U1133/'Déscriptions des trades'!CK1133*'Déscriptions des trades'!B1133</f>
        <v>#DIV/0!</v>
      </c>
      <c r="Y1133" s="459"/>
      <c r="Z1133" s="389"/>
      <c r="AA1133" s="23">
        <f t="shared" si="437"/>
        <v>0.1</v>
      </c>
      <c r="AB1133" s="17" t="e">
        <f>(AA1133*'Déscriptions des trades'!U1133*'Déscriptions des trades'!B1133/'Déscriptions des trades'!CK1133)*'Déscriptions des trades'!W1133</f>
        <v>#DIV/0!</v>
      </c>
      <c r="AC1133" s="265" t="e">
        <f>AB1133*'Déscriptions des trades'!CK1133</f>
        <v>#DIV/0!</v>
      </c>
      <c r="AD1133" s="266" t="e">
        <f>'Déscriptions des trades'!CK1133-AC1133</f>
        <v>#DIV/0!</v>
      </c>
      <c r="AE1133" s="389"/>
      <c r="AF1133" s="399">
        <v>1129</v>
      </c>
      <c r="AG1133" s="389"/>
      <c r="AH1133" s="20"/>
      <c r="AI1133" s="303"/>
      <c r="AJ1133" s="307"/>
      <c r="AK1133" s="161"/>
      <c r="AL1133" s="305"/>
      <c r="AM1133" s="305"/>
      <c r="AN1133" s="162"/>
      <c r="AO1133" s="439"/>
      <c r="AP1133" s="162"/>
      <c r="AQ1133" s="113"/>
      <c r="AR1133" s="113"/>
      <c r="AS1133" s="384"/>
      <c r="AT1133" s="306"/>
      <c r="AU1133" s="306"/>
      <c r="AV1133" s="160"/>
      <c r="AW1133" s="158"/>
      <c r="AX1133" s="385"/>
      <c r="AY1133" s="453"/>
      <c r="AZ1133" s="165"/>
      <c r="BA1133" s="301"/>
      <c r="BB1133" s="165"/>
      <c r="BC1133" s="301"/>
      <c r="BD1133" s="165"/>
      <c r="BE1133" s="302"/>
      <c r="BF1133" s="302"/>
      <c r="BG1133" s="165"/>
      <c r="BH1133" s="303"/>
      <c r="BI1133" s="165"/>
      <c r="BJ1133" s="304"/>
      <c r="BK1133" s="394"/>
      <c r="BL1133" s="302"/>
      <c r="BM1133" s="302"/>
      <c r="BN1133" s="394"/>
      <c r="BO1133" s="302"/>
      <c r="BP1133" s="13"/>
      <c r="BQ1133" s="302"/>
      <c r="BR1133" s="13"/>
      <c r="BS1133" s="302"/>
      <c r="BT1133" s="13"/>
      <c r="BU1133" s="302"/>
      <c r="BV1133" s="386"/>
      <c r="BW1133" s="303"/>
      <c r="BX1133" s="303"/>
      <c r="BY1133" s="302"/>
      <c r="BZ1133" s="302"/>
      <c r="CA1133" s="387"/>
      <c r="CB1133" s="395"/>
      <c r="CC1133" s="12"/>
      <c r="CD1133" s="304"/>
      <c r="CE1133" s="14"/>
      <c r="CF1133" s="395"/>
      <c r="CG1133" s="397"/>
      <c r="CH1133" s="300">
        <f t="shared" si="441"/>
        <v>0</v>
      </c>
      <c r="CI1133" s="26"/>
      <c r="CJ1133" s="17">
        <f t="shared" si="438"/>
        <v>0</v>
      </c>
      <c r="CK1133" s="18">
        <f t="shared" si="449"/>
        <v>12.89</v>
      </c>
      <c r="CM1133" s="164"/>
      <c r="CN1133" s="302"/>
      <c r="CO1133" s="13">
        <f t="shared" si="442"/>
        <v>0</v>
      </c>
      <c r="CP1133" s="302"/>
      <c r="CQ1133" s="13">
        <f t="shared" si="443"/>
        <v>0</v>
      </c>
      <c r="CR1133" s="302"/>
      <c r="CS1133" s="13">
        <f t="shared" si="444"/>
        <v>0</v>
      </c>
      <c r="CT1133" s="302"/>
      <c r="CU1133" s="13">
        <f t="shared" si="439"/>
        <v>0</v>
      </c>
      <c r="CV1133" s="302"/>
      <c r="CW1133" s="13">
        <f t="shared" si="445"/>
        <v>0</v>
      </c>
      <c r="CX1133" s="13">
        <f t="shared" si="446"/>
        <v>0</v>
      </c>
      <c r="CY1133" s="251">
        <f t="shared" si="447"/>
        <v>0</v>
      </c>
      <c r="CZ1133" s="13" t="s">
        <v>29</v>
      </c>
      <c r="DA1133" s="13">
        <v>50</v>
      </c>
      <c r="DB1133" s="22">
        <f t="shared" si="448"/>
        <v>0</v>
      </c>
      <c r="DD1133" s="24"/>
      <c r="DF1133" s="163"/>
      <c r="DH1133" s="24"/>
      <c r="DI1133" s="447"/>
      <c r="DJ1133" s="163"/>
    </row>
    <row r="1134" spans="1:114" s="7" customFormat="1">
      <c r="A1134" s="277">
        <f t="shared" si="432"/>
        <v>50</v>
      </c>
      <c r="B1134" s="21" t="e">
        <f>'Calculateur de trading'!I1134/C1134/W1134</f>
        <v>#DIV/0!</v>
      </c>
      <c r="C1134" s="278">
        <f t="shared" si="433"/>
        <v>10</v>
      </c>
      <c r="D1134" s="278"/>
      <c r="E1134" s="273">
        <f t="shared" si="434"/>
        <v>100</v>
      </c>
      <c r="F1134" s="271">
        <f t="shared" si="426"/>
        <v>2</v>
      </c>
      <c r="G1134" s="271" t="e">
        <f t="shared" si="427"/>
        <v>#DIV/0!</v>
      </c>
      <c r="H1134" s="272">
        <f t="shared" si="428"/>
        <v>20</v>
      </c>
      <c r="I1134" s="270"/>
      <c r="J1134" s="273">
        <f t="shared" si="435"/>
        <v>200</v>
      </c>
      <c r="K1134" s="271">
        <f t="shared" si="429"/>
        <v>4</v>
      </c>
      <c r="L1134" s="271" t="e">
        <f t="shared" si="430"/>
        <v>#DIV/0!</v>
      </c>
      <c r="M1134" s="272">
        <f t="shared" si="431"/>
        <v>40</v>
      </c>
      <c r="N1134" s="389"/>
      <c r="O1134" s="455" t="e">
        <f>(A1134*B1134*W1134)+(B1134*'Calculateur de trading'!H1134)</f>
        <v>#DIV/0!</v>
      </c>
      <c r="P1134" s="274" t="e">
        <f>O1134/'Déscriptions des trades'!CK1134</f>
        <v>#DIV/0!</v>
      </c>
      <c r="Q1134" s="456" t="e">
        <f>'Déscriptions des trades'!CK1134-O1134</f>
        <v>#DIV/0!</v>
      </c>
      <c r="R1134" s="466" t="e">
        <f t="shared" si="436"/>
        <v>#DIV/0!</v>
      </c>
      <c r="S1134" s="389"/>
      <c r="T1134" s="12"/>
      <c r="U1134" s="25"/>
      <c r="V1134" s="15"/>
      <c r="W1134" s="490">
        <f t="shared" si="440"/>
        <v>0</v>
      </c>
      <c r="X1134" s="21" t="e">
        <f>W1134*U1134/'Déscriptions des trades'!CK1134*'Déscriptions des trades'!B1134</f>
        <v>#DIV/0!</v>
      </c>
      <c r="Y1134" s="459"/>
      <c r="Z1134" s="389"/>
      <c r="AA1134" s="23">
        <f t="shared" si="437"/>
        <v>0.1</v>
      </c>
      <c r="AB1134" s="17" t="e">
        <f>(AA1134*'Déscriptions des trades'!U1134*'Déscriptions des trades'!B1134/'Déscriptions des trades'!CK1134)*'Déscriptions des trades'!W1134</f>
        <v>#DIV/0!</v>
      </c>
      <c r="AC1134" s="265" t="e">
        <f>AB1134*'Déscriptions des trades'!CK1134</f>
        <v>#DIV/0!</v>
      </c>
      <c r="AD1134" s="266" t="e">
        <f>'Déscriptions des trades'!CK1134-AC1134</f>
        <v>#DIV/0!</v>
      </c>
      <c r="AE1134" s="389"/>
      <c r="AF1134" s="399">
        <v>1130</v>
      </c>
      <c r="AG1134" s="389"/>
      <c r="AH1134" s="20"/>
      <c r="AI1134" s="303"/>
      <c r="AJ1134" s="307"/>
      <c r="AK1134" s="161"/>
      <c r="AL1134" s="305"/>
      <c r="AM1134" s="305"/>
      <c r="AN1134" s="162"/>
      <c r="AO1134" s="439"/>
      <c r="AP1134" s="162"/>
      <c r="AQ1134" s="113"/>
      <c r="AR1134" s="113"/>
      <c r="AS1134" s="384"/>
      <c r="AT1134" s="306"/>
      <c r="AU1134" s="306"/>
      <c r="AV1134" s="160"/>
      <c r="AW1134" s="158"/>
      <c r="AX1134" s="385"/>
      <c r="AY1134" s="453"/>
      <c r="AZ1134" s="165"/>
      <c r="BA1134" s="301"/>
      <c r="BB1134" s="165"/>
      <c r="BC1134" s="301"/>
      <c r="BD1134" s="165"/>
      <c r="BE1134" s="302"/>
      <c r="BF1134" s="302"/>
      <c r="BG1134" s="165"/>
      <c r="BH1134" s="303"/>
      <c r="BI1134" s="165"/>
      <c r="BJ1134" s="304"/>
      <c r="BK1134" s="394"/>
      <c r="BL1134" s="302"/>
      <c r="BM1134" s="302"/>
      <c r="BN1134" s="394"/>
      <c r="BO1134" s="302"/>
      <c r="BP1134" s="13"/>
      <c r="BQ1134" s="302"/>
      <c r="BR1134" s="13"/>
      <c r="BS1134" s="302"/>
      <c r="BT1134" s="13"/>
      <c r="BU1134" s="302"/>
      <c r="BV1134" s="386"/>
      <c r="BW1134" s="303"/>
      <c r="BX1134" s="303"/>
      <c r="BY1134" s="302"/>
      <c r="BZ1134" s="302"/>
      <c r="CA1134" s="387"/>
      <c r="CB1134" s="395"/>
      <c r="CC1134" s="12"/>
      <c r="CD1134" s="304"/>
      <c r="CE1134" s="14"/>
      <c r="CF1134" s="395"/>
      <c r="CG1134" s="397"/>
      <c r="CH1134" s="300">
        <f t="shared" si="441"/>
        <v>0</v>
      </c>
      <c r="CI1134" s="26"/>
      <c r="CJ1134" s="17">
        <f t="shared" si="438"/>
        <v>0</v>
      </c>
      <c r="CK1134" s="18">
        <f t="shared" si="449"/>
        <v>12.89</v>
      </c>
      <c r="CM1134" s="164"/>
      <c r="CN1134" s="302"/>
      <c r="CO1134" s="13">
        <f t="shared" si="442"/>
        <v>0</v>
      </c>
      <c r="CP1134" s="302"/>
      <c r="CQ1134" s="13">
        <f t="shared" si="443"/>
        <v>0</v>
      </c>
      <c r="CR1134" s="302"/>
      <c r="CS1134" s="13">
        <f t="shared" si="444"/>
        <v>0</v>
      </c>
      <c r="CT1134" s="302"/>
      <c r="CU1134" s="13">
        <f t="shared" si="439"/>
        <v>0</v>
      </c>
      <c r="CV1134" s="302"/>
      <c r="CW1134" s="13">
        <f t="shared" si="445"/>
        <v>0</v>
      </c>
      <c r="CX1134" s="13">
        <f t="shared" si="446"/>
        <v>0</v>
      </c>
      <c r="CY1134" s="251">
        <f t="shared" si="447"/>
        <v>0</v>
      </c>
      <c r="CZ1134" s="13" t="s">
        <v>29</v>
      </c>
      <c r="DA1134" s="13">
        <v>50</v>
      </c>
      <c r="DB1134" s="22">
        <f t="shared" si="448"/>
        <v>0</v>
      </c>
      <c r="DD1134" s="24"/>
      <c r="DF1134" s="163"/>
      <c r="DH1134" s="24"/>
      <c r="DI1134" s="447"/>
      <c r="DJ1134" s="163"/>
    </row>
    <row r="1135" spans="1:114" s="7" customFormat="1">
      <c r="A1135" s="277">
        <f t="shared" si="432"/>
        <v>50</v>
      </c>
      <c r="B1135" s="21" t="e">
        <f>'Calculateur de trading'!I1135/C1135/W1135</f>
        <v>#DIV/0!</v>
      </c>
      <c r="C1135" s="278">
        <f t="shared" si="433"/>
        <v>10</v>
      </c>
      <c r="D1135" s="426"/>
      <c r="E1135" s="273">
        <f t="shared" si="434"/>
        <v>100</v>
      </c>
      <c r="F1135" s="271">
        <f t="shared" si="426"/>
        <v>2</v>
      </c>
      <c r="G1135" s="271" t="e">
        <f t="shared" si="427"/>
        <v>#DIV/0!</v>
      </c>
      <c r="H1135" s="272">
        <f t="shared" si="428"/>
        <v>20</v>
      </c>
      <c r="I1135" s="270"/>
      <c r="J1135" s="273">
        <f t="shared" si="435"/>
        <v>200</v>
      </c>
      <c r="K1135" s="271">
        <f t="shared" si="429"/>
        <v>4</v>
      </c>
      <c r="L1135" s="271" t="e">
        <f t="shared" si="430"/>
        <v>#DIV/0!</v>
      </c>
      <c r="M1135" s="272">
        <f t="shared" si="431"/>
        <v>40</v>
      </c>
      <c r="N1135" s="389"/>
      <c r="O1135" s="455" t="e">
        <f>(A1135*B1135*W1135)+(B1135*'Calculateur de trading'!H1135)</f>
        <v>#DIV/0!</v>
      </c>
      <c r="P1135" s="274" t="e">
        <f>O1135/'Déscriptions des trades'!CK1135</f>
        <v>#DIV/0!</v>
      </c>
      <c r="Q1135" s="456" t="e">
        <f>'Déscriptions des trades'!CK1135-O1135</f>
        <v>#DIV/0!</v>
      </c>
      <c r="R1135" s="466" t="e">
        <f t="shared" si="436"/>
        <v>#DIV/0!</v>
      </c>
      <c r="S1135" s="389"/>
      <c r="T1135" s="12"/>
      <c r="U1135" s="25"/>
      <c r="V1135" s="15"/>
      <c r="W1135" s="490">
        <f t="shared" si="440"/>
        <v>0</v>
      </c>
      <c r="X1135" s="21" t="e">
        <f>W1135*U1135/'Déscriptions des trades'!CK1135*'Déscriptions des trades'!B1135</f>
        <v>#DIV/0!</v>
      </c>
      <c r="Y1135" s="459"/>
      <c r="Z1135" s="389"/>
      <c r="AA1135" s="23">
        <f t="shared" si="437"/>
        <v>0.1</v>
      </c>
      <c r="AB1135" s="17" t="e">
        <f>(AA1135*'Déscriptions des trades'!U1135*'Déscriptions des trades'!B1135/'Déscriptions des trades'!CK1135)*'Déscriptions des trades'!W1135</f>
        <v>#DIV/0!</v>
      </c>
      <c r="AC1135" s="265" t="e">
        <f>AB1135*'Déscriptions des trades'!CK1135</f>
        <v>#DIV/0!</v>
      </c>
      <c r="AD1135" s="266" t="e">
        <f>'Déscriptions des trades'!CK1135-AC1135</f>
        <v>#DIV/0!</v>
      </c>
      <c r="AE1135" s="389"/>
      <c r="AF1135" s="399">
        <v>1131</v>
      </c>
      <c r="AG1135" s="389"/>
      <c r="AH1135" s="20"/>
      <c r="AI1135" s="303"/>
      <c r="AJ1135" s="307"/>
      <c r="AK1135" s="161"/>
      <c r="AL1135" s="305"/>
      <c r="AM1135" s="305"/>
      <c r="AN1135" s="162"/>
      <c r="AO1135" s="439"/>
      <c r="AP1135" s="162"/>
      <c r="AQ1135" s="113"/>
      <c r="AR1135" s="113"/>
      <c r="AS1135" s="384"/>
      <c r="AT1135" s="306"/>
      <c r="AU1135" s="306"/>
      <c r="AV1135" s="160"/>
      <c r="AW1135" s="158"/>
      <c r="AX1135" s="385"/>
      <c r="AY1135" s="453"/>
      <c r="AZ1135" s="165"/>
      <c r="BA1135" s="301"/>
      <c r="BB1135" s="165"/>
      <c r="BC1135" s="301"/>
      <c r="BD1135" s="165"/>
      <c r="BE1135" s="302"/>
      <c r="BF1135" s="302"/>
      <c r="BG1135" s="165"/>
      <c r="BH1135" s="303"/>
      <c r="BI1135" s="165"/>
      <c r="BJ1135" s="304"/>
      <c r="BK1135" s="394"/>
      <c r="BL1135" s="302"/>
      <c r="BM1135" s="302"/>
      <c r="BN1135" s="394"/>
      <c r="BO1135" s="302"/>
      <c r="BP1135" s="13"/>
      <c r="BQ1135" s="302"/>
      <c r="BR1135" s="13"/>
      <c r="BS1135" s="302"/>
      <c r="BT1135" s="13"/>
      <c r="BU1135" s="302"/>
      <c r="BV1135" s="386"/>
      <c r="BW1135" s="303"/>
      <c r="BX1135" s="303"/>
      <c r="BY1135" s="302"/>
      <c r="BZ1135" s="302"/>
      <c r="CA1135" s="387"/>
      <c r="CB1135" s="395"/>
      <c r="CC1135" s="12"/>
      <c r="CD1135" s="304"/>
      <c r="CE1135" s="14"/>
      <c r="CF1135" s="395"/>
      <c r="CG1135" s="397"/>
      <c r="CH1135" s="300">
        <f t="shared" si="441"/>
        <v>0</v>
      </c>
      <c r="CI1135" s="26"/>
      <c r="CJ1135" s="17">
        <f t="shared" si="438"/>
        <v>0</v>
      </c>
      <c r="CK1135" s="18">
        <f t="shared" si="449"/>
        <v>12.89</v>
      </c>
      <c r="CM1135" s="164"/>
      <c r="CN1135" s="302"/>
      <c r="CO1135" s="13">
        <f t="shared" si="442"/>
        <v>0</v>
      </c>
      <c r="CP1135" s="302"/>
      <c r="CQ1135" s="13">
        <f t="shared" si="443"/>
        <v>0</v>
      </c>
      <c r="CR1135" s="302"/>
      <c r="CS1135" s="13">
        <f t="shared" si="444"/>
        <v>0</v>
      </c>
      <c r="CT1135" s="302"/>
      <c r="CU1135" s="13">
        <f t="shared" si="439"/>
        <v>0</v>
      </c>
      <c r="CV1135" s="302"/>
      <c r="CW1135" s="13">
        <f t="shared" si="445"/>
        <v>0</v>
      </c>
      <c r="CX1135" s="13">
        <f t="shared" si="446"/>
        <v>0</v>
      </c>
      <c r="CY1135" s="251">
        <f t="shared" si="447"/>
        <v>0</v>
      </c>
      <c r="CZ1135" s="13" t="s">
        <v>29</v>
      </c>
      <c r="DA1135" s="13">
        <v>50</v>
      </c>
      <c r="DB1135" s="22">
        <f t="shared" si="448"/>
        <v>0</v>
      </c>
      <c r="DD1135" s="24"/>
      <c r="DF1135" s="163"/>
      <c r="DH1135" s="24"/>
      <c r="DI1135" s="447"/>
      <c r="DJ1135" s="163"/>
    </row>
    <row r="1136" spans="1:114" s="7" customFormat="1">
      <c r="A1136" s="277">
        <f t="shared" si="432"/>
        <v>50</v>
      </c>
      <c r="B1136" s="21" t="e">
        <f>'Calculateur de trading'!I1136/C1136/W1136</f>
        <v>#DIV/0!</v>
      </c>
      <c r="C1136" s="278">
        <f t="shared" si="433"/>
        <v>10</v>
      </c>
      <c r="D1136" s="278"/>
      <c r="E1136" s="273">
        <f t="shared" si="434"/>
        <v>100</v>
      </c>
      <c r="F1136" s="271">
        <f t="shared" si="426"/>
        <v>2</v>
      </c>
      <c r="G1136" s="271" t="e">
        <f t="shared" si="427"/>
        <v>#DIV/0!</v>
      </c>
      <c r="H1136" s="272">
        <f t="shared" si="428"/>
        <v>20</v>
      </c>
      <c r="I1136" s="270"/>
      <c r="J1136" s="273">
        <f t="shared" si="435"/>
        <v>200</v>
      </c>
      <c r="K1136" s="271">
        <f t="shared" si="429"/>
        <v>4</v>
      </c>
      <c r="L1136" s="271" t="e">
        <f t="shared" si="430"/>
        <v>#DIV/0!</v>
      </c>
      <c r="M1136" s="272">
        <f t="shared" si="431"/>
        <v>40</v>
      </c>
      <c r="N1136" s="389"/>
      <c r="O1136" s="455" t="e">
        <f>(A1136*B1136*W1136)+(B1136*'Calculateur de trading'!H1136)</f>
        <v>#DIV/0!</v>
      </c>
      <c r="P1136" s="274" t="e">
        <f>O1136/'Déscriptions des trades'!CK1136</f>
        <v>#DIV/0!</v>
      </c>
      <c r="Q1136" s="456" t="e">
        <f>'Déscriptions des trades'!CK1136-O1136</f>
        <v>#DIV/0!</v>
      </c>
      <c r="R1136" s="466" t="e">
        <f t="shared" si="436"/>
        <v>#DIV/0!</v>
      </c>
      <c r="S1136" s="389"/>
      <c r="T1136" s="12"/>
      <c r="U1136" s="25"/>
      <c r="V1136" s="15"/>
      <c r="W1136" s="490">
        <f t="shared" si="440"/>
        <v>0</v>
      </c>
      <c r="X1136" s="21" t="e">
        <f>W1136*U1136/'Déscriptions des trades'!CK1136*'Déscriptions des trades'!B1136</f>
        <v>#DIV/0!</v>
      </c>
      <c r="Y1136" s="459"/>
      <c r="Z1136" s="389"/>
      <c r="AA1136" s="23">
        <f t="shared" si="437"/>
        <v>0.1</v>
      </c>
      <c r="AB1136" s="17" t="e">
        <f>(AA1136*'Déscriptions des trades'!U1136*'Déscriptions des trades'!B1136/'Déscriptions des trades'!CK1136)*'Déscriptions des trades'!W1136</f>
        <v>#DIV/0!</v>
      </c>
      <c r="AC1136" s="265" t="e">
        <f>AB1136*'Déscriptions des trades'!CK1136</f>
        <v>#DIV/0!</v>
      </c>
      <c r="AD1136" s="266" t="e">
        <f>'Déscriptions des trades'!CK1136-AC1136</f>
        <v>#DIV/0!</v>
      </c>
      <c r="AE1136" s="389"/>
      <c r="AF1136" s="399">
        <v>1132</v>
      </c>
      <c r="AG1136" s="389"/>
      <c r="AH1136" s="20"/>
      <c r="AI1136" s="303"/>
      <c r="AJ1136" s="307"/>
      <c r="AK1136" s="161"/>
      <c r="AL1136" s="305"/>
      <c r="AM1136" s="305"/>
      <c r="AN1136" s="162"/>
      <c r="AO1136" s="439"/>
      <c r="AP1136" s="162"/>
      <c r="AQ1136" s="113"/>
      <c r="AR1136" s="113"/>
      <c r="AS1136" s="384"/>
      <c r="AT1136" s="306"/>
      <c r="AU1136" s="306"/>
      <c r="AV1136" s="160"/>
      <c r="AW1136" s="158"/>
      <c r="AX1136" s="385"/>
      <c r="AY1136" s="453"/>
      <c r="AZ1136" s="165"/>
      <c r="BA1136" s="301"/>
      <c r="BB1136" s="165"/>
      <c r="BC1136" s="301"/>
      <c r="BD1136" s="165"/>
      <c r="BE1136" s="302"/>
      <c r="BF1136" s="302"/>
      <c r="BG1136" s="165"/>
      <c r="BH1136" s="303"/>
      <c r="BI1136" s="165"/>
      <c r="BJ1136" s="304"/>
      <c r="BK1136" s="394"/>
      <c r="BL1136" s="302"/>
      <c r="BM1136" s="302"/>
      <c r="BN1136" s="394"/>
      <c r="BO1136" s="302"/>
      <c r="BP1136" s="13"/>
      <c r="BQ1136" s="302"/>
      <c r="BR1136" s="13"/>
      <c r="BS1136" s="302"/>
      <c r="BT1136" s="13"/>
      <c r="BU1136" s="302"/>
      <c r="BV1136" s="386"/>
      <c r="BW1136" s="303"/>
      <c r="BX1136" s="303"/>
      <c r="BY1136" s="302"/>
      <c r="BZ1136" s="302"/>
      <c r="CA1136" s="387"/>
      <c r="CB1136" s="395"/>
      <c r="CC1136" s="12"/>
      <c r="CD1136" s="304"/>
      <c r="CE1136" s="14"/>
      <c r="CF1136" s="395"/>
      <c r="CG1136" s="397"/>
      <c r="CH1136" s="300">
        <f t="shared" si="441"/>
        <v>0</v>
      </c>
      <c r="CI1136" s="26"/>
      <c r="CJ1136" s="17">
        <f t="shared" si="438"/>
        <v>0</v>
      </c>
      <c r="CK1136" s="18">
        <f t="shared" si="449"/>
        <v>12.89</v>
      </c>
      <c r="CM1136" s="164"/>
      <c r="CN1136" s="302"/>
      <c r="CO1136" s="13">
        <f t="shared" si="442"/>
        <v>0</v>
      </c>
      <c r="CP1136" s="302"/>
      <c r="CQ1136" s="13">
        <f t="shared" si="443"/>
        <v>0</v>
      </c>
      <c r="CR1136" s="302"/>
      <c r="CS1136" s="13">
        <f t="shared" si="444"/>
        <v>0</v>
      </c>
      <c r="CT1136" s="302"/>
      <c r="CU1136" s="13">
        <f t="shared" si="439"/>
        <v>0</v>
      </c>
      <c r="CV1136" s="302"/>
      <c r="CW1136" s="13">
        <f t="shared" si="445"/>
        <v>0</v>
      </c>
      <c r="CX1136" s="13">
        <f t="shared" si="446"/>
        <v>0</v>
      </c>
      <c r="CY1136" s="251">
        <f t="shared" si="447"/>
        <v>0</v>
      </c>
      <c r="CZ1136" s="13" t="s">
        <v>29</v>
      </c>
      <c r="DA1136" s="13">
        <v>50</v>
      </c>
      <c r="DB1136" s="22">
        <f t="shared" si="448"/>
        <v>0</v>
      </c>
      <c r="DD1136" s="24"/>
      <c r="DF1136" s="163"/>
      <c r="DH1136" s="24"/>
      <c r="DI1136" s="447"/>
      <c r="DJ1136" s="163"/>
    </row>
    <row r="1137" spans="1:114" s="7" customFormat="1">
      <c r="A1137" s="277">
        <f t="shared" si="432"/>
        <v>50</v>
      </c>
      <c r="B1137" s="21" t="e">
        <f>'Calculateur de trading'!I1137/C1137/W1137</f>
        <v>#DIV/0!</v>
      </c>
      <c r="C1137" s="278">
        <f t="shared" si="433"/>
        <v>10</v>
      </c>
      <c r="D1137" s="426"/>
      <c r="E1137" s="273">
        <f t="shared" si="434"/>
        <v>100</v>
      </c>
      <c r="F1137" s="271">
        <f t="shared" si="426"/>
        <v>2</v>
      </c>
      <c r="G1137" s="271" t="e">
        <f t="shared" si="427"/>
        <v>#DIV/0!</v>
      </c>
      <c r="H1137" s="272">
        <f t="shared" si="428"/>
        <v>20</v>
      </c>
      <c r="I1137" s="270"/>
      <c r="J1137" s="273">
        <f t="shared" si="435"/>
        <v>200</v>
      </c>
      <c r="K1137" s="271">
        <f t="shared" si="429"/>
        <v>4</v>
      </c>
      <c r="L1137" s="271" t="e">
        <f t="shared" si="430"/>
        <v>#DIV/0!</v>
      </c>
      <c r="M1137" s="272">
        <f t="shared" si="431"/>
        <v>40</v>
      </c>
      <c r="N1137" s="389"/>
      <c r="O1137" s="455" t="e">
        <f>(A1137*B1137*W1137)+(B1137*'Calculateur de trading'!H1137)</f>
        <v>#DIV/0!</v>
      </c>
      <c r="P1137" s="274" t="e">
        <f>O1137/'Déscriptions des trades'!CK1137</f>
        <v>#DIV/0!</v>
      </c>
      <c r="Q1137" s="456" t="e">
        <f>'Déscriptions des trades'!CK1137-O1137</f>
        <v>#DIV/0!</v>
      </c>
      <c r="R1137" s="466" t="e">
        <f t="shared" si="436"/>
        <v>#DIV/0!</v>
      </c>
      <c r="S1137" s="389"/>
      <c r="T1137" s="12"/>
      <c r="U1137" s="25"/>
      <c r="V1137" s="15"/>
      <c r="W1137" s="490">
        <f t="shared" si="440"/>
        <v>0</v>
      </c>
      <c r="X1137" s="21" t="e">
        <f>W1137*U1137/'Déscriptions des trades'!CK1137*'Déscriptions des trades'!B1137</f>
        <v>#DIV/0!</v>
      </c>
      <c r="Y1137" s="459"/>
      <c r="Z1137" s="389"/>
      <c r="AA1137" s="23">
        <f t="shared" si="437"/>
        <v>0.1</v>
      </c>
      <c r="AB1137" s="17" t="e">
        <f>(AA1137*'Déscriptions des trades'!U1137*'Déscriptions des trades'!B1137/'Déscriptions des trades'!CK1137)*'Déscriptions des trades'!W1137</f>
        <v>#DIV/0!</v>
      </c>
      <c r="AC1137" s="265" t="e">
        <f>AB1137*'Déscriptions des trades'!CK1137</f>
        <v>#DIV/0!</v>
      </c>
      <c r="AD1137" s="266" t="e">
        <f>'Déscriptions des trades'!CK1137-AC1137</f>
        <v>#DIV/0!</v>
      </c>
      <c r="AE1137" s="389"/>
      <c r="AF1137" s="399">
        <v>1133</v>
      </c>
      <c r="AG1137" s="389"/>
      <c r="AH1137" s="20"/>
      <c r="AI1137" s="303"/>
      <c r="AJ1137" s="307"/>
      <c r="AK1137" s="161"/>
      <c r="AL1137" s="305"/>
      <c r="AM1137" s="305"/>
      <c r="AN1137" s="162"/>
      <c r="AO1137" s="439"/>
      <c r="AP1137" s="162"/>
      <c r="AQ1137" s="113"/>
      <c r="AR1137" s="113"/>
      <c r="AS1137" s="384"/>
      <c r="AT1137" s="306"/>
      <c r="AU1137" s="306"/>
      <c r="AV1137" s="160"/>
      <c r="AW1137" s="158"/>
      <c r="AX1137" s="385"/>
      <c r="AY1137" s="453"/>
      <c r="AZ1137" s="165"/>
      <c r="BA1137" s="301"/>
      <c r="BB1137" s="165"/>
      <c r="BC1137" s="301"/>
      <c r="BD1137" s="165"/>
      <c r="BE1137" s="302"/>
      <c r="BF1137" s="302"/>
      <c r="BG1137" s="165"/>
      <c r="BH1137" s="303"/>
      <c r="BI1137" s="165"/>
      <c r="BJ1137" s="304"/>
      <c r="BK1137" s="394"/>
      <c r="BL1137" s="302"/>
      <c r="BM1137" s="302"/>
      <c r="BN1137" s="394"/>
      <c r="BO1137" s="302"/>
      <c r="BP1137" s="13"/>
      <c r="BQ1137" s="302"/>
      <c r="BR1137" s="13"/>
      <c r="BS1137" s="302"/>
      <c r="BT1137" s="13"/>
      <c r="BU1137" s="302"/>
      <c r="BV1137" s="386"/>
      <c r="BW1137" s="303"/>
      <c r="BX1137" s="303"/>
      <c r="BY1137" s="302"/>
      <c r="BZ1137" s="302"/>
      <c r="CA1137" s="387"/>
      <c r="CB1137" s="395"/>
      <c r="CC1137" s="12"/>
      <c r="CD1137" s="304"/>
      <c r="CE1137" s="14"/>
      <c r="CF1137" s="395"/>
      <c r="CG1137" s="397"/>
      <c r="CH1137" s="300">
        <f t="shared" si="441"/>
        <v>0</v>
      </c>
      <c r="CI1137" s="26"/>
      <c r="CJ1137" s="17">
        <f t="shared" si="438"/>
        <v>0</v>
      </c>
      <c r="CK1137" s="18">
        <f t="shared" si="449"/>
        <v>12.89</v>
      </c>
      <c r="CM1137" s="164"/>
      <c r="CN1137" s="302"/>
      <c r="CO1137" s="13">
        <f t="shared" si="442"/>
        <v>0</v>
      </c>
      <c r="CP1137" s="302"/>
      <c r="CQ1137" s="13">
        <f t="shared" si="443"/>
        <v>0</v>
      </c>
      <c r="CR1137" s="302"/>
      <c r="CS1137" s="13">
        <f t="shared" si="444"/>
        <v>0</v>
      </c>
      <c r="CT1137" s="302"/>
      <c r="CU1137" s="13">
        <f t="shared" si="439"/>
        <v>0</v>
      </c>
      <c r="CV1137" s="302"/>
      <c r="CW1137" s="13">
        <f t="shared" si="445"/>
        <v>0</v>
      </c>
      <c r="CX1137" s="13">
        <f t="shared" si="446"/>
        <v>0</v>
      </c>
      <c r="CY1137" s="251">
        <f t="shared" si="447"/>
        <v>0</v>
      </c>
      <c r="CZ1137" s="13" t="s">
        <v>29</v>
      </c>
      <c r="DA1137" s="13">
        <v>50</v>
      </c>
      <c r="DB1137" s="22">
        <f t="shared" si="448"/>
        <v>0</v>
      </c>
      <c r="DD1137" s="24"/>
      <c r="DF1137" s="163"/>
      <c r="DH1137" s="24"/>
      <c r="DI1137" s="447"/>
      <c r="DJ1137" s="163"/>
    </row>
    <row r="1138" spans="1:114" s="7" customFormat="1">
      <c r="A1138" s="277">
        <f t="shared" si="432"/>
        <v>50</v>
      </c>
      <c r="B1138" s="21" t="e">
        <f>'Calculateur de trading'!I1138/C1138/W1138</f>
        <v>#DIV/0!</v>
      </c>
      <c r="C1138" s="278">
        <f t="shared" si="433"/>
        <v>10</v>
      </c>
      <c r="D1138" s="278"/>
      <c r="E1138" s="273">
        <f t="shared" si="434"/>
        <v>100</v>
      </c>
      <c r="F1138" s="271">
        <f t="shared" si="426"/>
        <v>2</v>
      </c>
      <c r="G1138" s="271" t="e">
        <f t="shared" si="427"/>
        <v>#DIV/0!</v>
      </c>
      <c r="H1138" s="272">
        <f t="shared" si="428"/>
        <v>20</v>
      </c>
      <c r="I1138" s="270"/>
      <c r="J1138" s="273">
        <f t="shared" si="435"/>
        <v>200</v>
      </c>
      <c r="K1138" s="271">
        <f t="shared" si="429"/>
        <v>4</v>
      </c>
      <c r="L1138" s="271" t="e">
        <f t="shared" si="430"/>
        <v>#DIV/0!</v>
      </c>
      <c r="M1138" s="272">
        <f t="shared" si="431"/>
        <v>40</v>
      </c>
      <c r="N1138" s="389"/>
      <c r="O1138" s="455" t="e">
        <f>(A1138*B1138*W1138)+(B1138*'Calculateur de trading'!H1138)</f>
        <v>#DIV/0!</v>
      </c>
      <c r="P1138" s="274" t="e">
        <f>O1138/'Déscriptions des trades'!CK1138</f>
        <v>#DIV/0!</v>
      </c>
      <c r="Q1138" s="456" t="e">
        <f>'Déscriptions des trades'!CK1138-O1138</f>
        <v>#DIV/0!</v>
      </c>
      <c r="R1138" s="466" t="e">
        <f t="shared" si="436"/>
        <v>#DIV/0!</v>
      </c>
      <c r="S1138" s="389"/>
      <c r="T1138" s="12"/>
      <c r="U1138" s="25"/>
      <c r="V1138" s="15"/>
      <c r="W1138" s="490">
        <f t="shared" si="440"/>
        <v>0</v>
      </c>
      <c r="X1138" s="21" t="e">
        <f>W1138*U1138/'Déscriptions des trades'!CK1138*'Déscriptions des trades'!B1138</f>
        <v>#DIV/0!</v>
      </c>
      <c r="Y1138" s="459"/>
      <c r="Z1138" s="389"/>
      <c r="AA1138" s="23">
        <f t="shared" si="437"/>
        <v>0.1</v>
      </c>
      <c r="AB1138" s="17" t="e">
        <f>(AA1138*'Déscriptions des trades'!U1138*'Déscriptions des trades'!B1138/'Déscriptions des trades'!CK1138)*'Déscriptions des trades'!W1138</f>
        <v>#DIV/0!</v>
      </c>
      <c r="AC1138" s="265" t="e">
        <f>AB1138*'Déscriptions des trades'!CK1138</f>
        <v>#DIV/0!</v>
      </c>
      <c r="AD1138" s="266" t="e">
        <f>'Déscriptions des trades'!CK1138-AC1138</f>
        <v>#DIV/0!</v>
      </c>
      <c r="AE1138" s="389"/>
      <c r="AF1138" s="399">
        <v>1134</v>
      </c>
      <c r="AG1138" s="389"/>
      <c r="AH1138" s="20"/>
      <c r="AI1138" s="303"/>
      <c r="AJ1138" s="307"/>
      <c r="AK1138" s="161"/>
      <c r="AL1138" s="305"/>
      <c r="AM1138" s="305"/>
      <c r="AN1138" s="162"/>
      <c r="AO1138" s="439"/>
      <c r="AP1138" s="162"/>
      <c r="AQ1138" s="113"/>
      <c r="AR1138" s="113"/>
      <c r="AS1138" s="384"/>
      <c r="AT1138" s="306"/>
      <c r="AU1138" s="306"/>
      <c r="AV1138" s="160"/>
      <c r="AW1138" s="158"/>
      <c r="AX1138" s="385"/>
      <c r="AY1138" s="453"/>
      <c r="AZ1138" s="165"/>
      <c r="BA1138" s="301"/>
      <c r="BB1138" s="165"/>
      <c r="BC1138" s="301"/>
      <c r="BD1138" s="165"/>
      <c r="BE1138" s="302"/>
      <c r="BF1138" s="302"/>
      <c r="BG1138" s="165"/>
      <c r="BH1138" s="303"/>
      <c r="BI1138" s="165"/>
      <c r="BJ1138" s="304"/>
      <c r="BK1138" s="394"/>
      <c r="BL1138" s="302"/>
      <c r="BM1138" s="302"/>
      <c r="BN1138" s="394"/>
      <c r="BO1138" s="302"/>
      <c r="BP1138" s="13"/>
      <c r="BQ1138" s="302"/>
      <c r="BR1138" s="13"/>
      <c r="BS1138" s="302"/>
      <c r="BT1138" s="13"/>
      <c r="BU1138" s="302"/>
      <c r="BV1138" s="386"/>
      <c r="BW1138" s="303"/>
      <c r="BX1138" s="303"/>
      <c r="BY1138" s="302"/>
      <c r="BZ1138" s="302"/>
      <c r="CA1138" s="387"/>
      <c r="CB1138" s="395"/>
      <c r="CC1138" s="12"/>
      <c r="CD1138" s="304"/>
      <c r="CE1138" s="14"/>
      <c r="CF1138" s="395"/>
      <c r="CG1138" s="397"/>
      <c r="CH1138" s="300">
        <f t="shared" si="441"/>
        <v>0</v>
      </c>
      <c r="CI1138" s="26"/>
      <c r="CJ1138" s="17">
        <f t="shared" si="438"/>
        <v>0</v>
      </c>
      <c r="CK1138" s="18">
        <f t="shared" si="449"/>
        <v>12.89</v>
      </c>
      <c r="CM1138" s="164"/>
      <c r="CN1138" s="302"/>
      <c r="CO1138" s="13">
        <f t="shared" si="442"/>
        <v>0</v>
      </c>
      <c r="CP1138" s="302"/>
      <c r="CQ1138" s="13">
        <f t="shared" si="443"/>
        <v>0</v>
      </c>
      <c r="CR1138" s="302"/>
      <c r="CS1138" s="13">
        <f t="shared" si="444"/>
        <v>0</v>
      </c>
      <c r="CT1138" s="302"/>
      <c r="CU1138" s="13">
        <f t="shared" si="439"/>
        <v>0</v>
      </c>
      <c r="CV1138" s="302"/>
      <c r="CW1138" s="13">
        <f t="shared" si="445"/>
        <v>0</v>
      </c>
      <c r="CX1138" s="13">
        <f t="shared" si="446"/>
        <v>0</v>
      </c>
      <c r="CY1138" s="251">
        <f t="shared" si="447"/>
        <v>0</v>
      </c>
      <c r="CZ1138" s="13" t="s">
        <v>29</v>
      </c>
      <c r="DA1138" s="13">
        <v>50</v>
      </c>
      <c r="DB1138" s="22">
        <f t="shared" si="448"/>
        <v>0</v>
      </c>
      <c r="DD1138" s="24"/>
      <c r="DF1138" s="163"/>
      <c r="DH1138" s="24"/>
      <c r="DI1138" s="447"/>
      <c r="DJ1138" s="163"/>
    </row>
    <row r="1139" spans="1:114" s="7" customFormat="1">
      <c r="A1139" s="277">
        <f t="shared" si="432"/>
        <v>50</v>
      </c>
      <c r="B1139" s="21" t="e">
        <f>'Calculateur de trading'!I1139/C1139/W1139</f>
        <v>#DIV/0!</v>
      </c>
      <c r="C1139" s="278">
        <f t="shared" si="433"/>
        <v>10</v>
      </c>
      <c r="D1139" s="426"/>
      <c r="E1139" s="273">
        <f t="shared" si="434"/>
        <v>100</v>
      </c>
      <c r="F1139" s="271">
        <f t="shared" si="426"/>
        <v>2</v>
      </c>
      <c r="G1139" s="271" t="e">
        <f t="shared" si="427"/>
        <v>#DIV/0!</v>
      </c>
      <c r="H1139" s="272">
        <f t="shared" si="428"/>
        <v>20</v>
      </c>
      <c r="I1139" s="270"/>
      <c r="J1139" s="273">
        <f t="shared" si="435"/>
        <v>200</v>
      </c>
      <c r="K1139" s="271">
        <f t="shared" si="429"/>
        <v>4</v>
      </c>
      <c r="L1139" s="271" t="e">
        <f t="shared" si="430"/>
        <v>#DIV/0!</v>
      </c>
      <c r="M1139" s="272">
        <f t="shared" si="431"/>
        <v>40</v>
      </c>
      <c r="N1139" s="389"/>
      <c r="O1139" s="455" t="e">
        <f>(A1139*B1139*W1139)+(B1139*'Calculateur de trading'!H1139)</f>
        <v>#DIV/0!</v>
      </c>
      <c r="P1139" s="274" t="e">
        <f>O1139/'Déscriptions des trades'!CK1139</f>
        <v>#DIV/0!</v>
      </c>
      <c r="Q1139" s="456" t="e">
        <f>'Déscriptions des trades'!CK1139-O1139</f>
        <v>#DIV/0!</v>
      </c>
      <c r="R1139" s="466" t="e">
        <f t="shared" si="436"/>
        <v>#DIV/0!</v>
      </c>
      <c r="S1139" s="389"/>
      <c r="T1139" s="12"/>
      <c r="U1139" s="25"/>
      <c r="V1139" s="15"/>
      <c r="W1139" s="490">
        <f t="shared" si="440"/>
        <v>0</v>
      </c>
      <c r="X1139" s="21" t="e">
        <f>W1139*U1139/'Déscriptions des trades'!CK1139*'Déscriptions des trades'!B1139</f>
        <v>#DIV/0!</v>
      </c>
      <c r="Y1139" s="459"/>
      <c r="Z1139" s="389"/>
      <c r="AA1139" s="23">
        <f t="shared" si="437"/>
        <v>0.1</v>
      </c>
      <c r="AB1139" s="17" t="e">
        <f>(AA1139*'Déscriptions des trades'!U1139*'Déscriptions des trades'!B1139/'Déscriptions des trades'!CK1139)*'Déscriptions des trades'!W1139</f>
        <v>#DIV/0!</v>
      </c>
      <c r="AC1139" s="265" t="e">
        <f>AB1139*'Déscriptions des trades'!CK1139</f>
        <v>#DIV/0!</v>
      </c>
      <c r="AD1139" s="266" t="e">
        <f>'Déscriptions des trades'!CK1139-AC1139</f>
        <v>#DIV/0!</v>
      </c>
      <c r="AE1139" s="389"/>
      <c r="AF1139" s="399">
        <v>1135</v>
      </c>
      <c r="AG1139" s="389"/>
      <c r="AH1139" s="20"/>
      <c r="AI1139" s="303"/>
      <c r="AJ1139" s="307"/>
      <c r="AK1139" s="161"/>
      <c r="AL1139" s="305"/>
      <c r="AM1139" s="305"/>
      <c r="AN1139" s="162"/>
      <c r="AO1139" s="439"/>
      <c r="AP1139" s="162"/>
      <c r="AQ1139" s="113"/>
      <c r="AR1139" s="113"/>
      <c r="AS1139" s="384"/>
      <c r="AT1139" s="306"/>
      <c r="AU1139" s="306"/>
      <c r="AV1139" s="160"/>
      <c r="AW1139" s="158"/>
      <c r="AX1139" s="385"/>
      <c r="AY1139" s="453"/>
      <c r="AZ1139" s="165"/>
      <c r="BA1139" s="301"/>
      <c r="BB1139" s="165"/>
      <c r="BC1139" s="301"/>
      <c r="BD1139" s="165"/>
      <c r="BE1139" s="302"/>
      <c r="BF1139" s="302"/>
      <c r="BG1139" s="165"/>
      <c r="BH1139" s="303"/>
      <c r="BI1139" s="165"/>
      <c r="BJ1139" s="304"/>
      <c r="BK1139" s="394"/>
      <c r="BL1139" s="302"/>
      <c r="BM1139" s="302"/>
      <c r="BN1139" s="394"/>
      <c r="BO1139" s="302"/>
      <c r="BP1139" s="13"/>
      <c r="BQ1139" s="302"/>
      <c r="BR1139" s="13"/>
      <c r="BS1139" s="302"/>
      <c r="BT1139" s="13"/>
      <c r="BU1139" s="302"/>
      <c r="BV1139" s="386"/>
      <c r="BW1139" s="303"/>
      <c r="BX1139" s="303"/>
      <c r="BY1139" s="302"/>
      <c r="BZ1139" s="302"/>
      <c r="CA1139" s="387"/>
      <c r="CB1139" s="395"/>
      <c r="CC1139" s="12"/>
      <c r="CD1139" s="304"/>
      <c r="CE1139" s="14"/>
      <c r="CF1139" s="395"/>
      <c r="CG1139" s="397"/>
      <c r="CH1139" s="300">
        <f t="shared" si="441"/>
        <v>0</v>
      </c>
      <c r="CI1139" s="26"/>
      <c r="CJ1139" s="17">
        <f t="shared" si="438"/>
        <v>0</v>
      </c>
      <c r="CK1139" s="18">
        <f t="shared" si="449"/>
        <v>12.89</v>
      </c>
      <c r="CM1139" s="164"/>
      <c r="CN1139" s="302"/>
      <c r="CO1139" s="13">
        <f t="shared" si="442"/>
        <v>0</v>
      </c>
      <c r="CP1139" s="302"/>
      <c r="CQ1139" s="13">
        <f t="shared" si="443"/>
        <v>0</v>
      </c>
      <c r="CR1139" s="302"/>
      <c r="CS1139" s="13">
        <f t="shared" si="444"/>
        <v>0</v>
      </c>
      <c r="CT1139" s="302"/>
      <c r="CU1139" s="13">
        <f t="shared" si="439"/>
        <v>0</v>
      </c>
      <c r="CV1139" s="302"/>
      <c r="CW1139" s="13">
        <f t="shared" si="445"/>
        <v>0</v>
      </c>
      <c r="CX1139" s="13">
        <f t="shared" si="446"/>
        <v>0</v>
      </c>
      <c r="CY1139" s="251">
        <f t="shared" si="447"/>
        <v>0</v>
      </c>
      <c r="CZ1139" s="13" t="s">
        <v>29</v>
      </c>
      <c r="DA1139" s="13">
        <v>50</v>
      </c>
      <c r="DB1139" s="22">
        <f t="shared" si="448"/>
        <v>0</v>
      </c>
      <c r="DD1139" s="24"/>
      <c r="DF1139" s="163"/>
      <c r="DH1139" s="24"/>
      <c r="DI1139" s="447"/>
      <c r="DJ1139" s="163"/>
    </row>
    <row r="1140" spans="1:114" s="7" customFormat="1">
      <c r="A1140" s="277">
        <f t="shared" si="432"/>
        <v>50</v>
      </c>
      <c r="B1140" s="21" t="e">
        <f>'Calculateur de trading'!I1140/C1140/W1140</f>
        <v>#DIV/0!</v>
      </c>
      <c r="C1140" s="278">
        <f t="shared" si="433"/>
        <v>10</v>
      </c>
      <c r="D1140" s="426"/>
      <c r="E1140" s="273">
        <f t="shared" si="434"/>
        <v>100</v>
      </c>
      <c r="F1140" s="271">
        <f t="shared" si="426"/>
        <v>2</v>
      </c>
      <c r="G1140" s="271" t="e">
        <f t="shared" si="427"/>
        <v>#DIV/0!</v>
      </c>
      <c r="H1140" s="272">
        <f t="shared" si="428"/>
        <v>20</v>
      </c>
      <c r="I1140" s="270"/>
      <c r="J1140" s="273">
        <f t="shared" si="435"/>
        <v>200</v>
      </c>
      <c r="K1140" s="271">
        <f t="shared" si="429"/>
        <v>4</v>
      </c>
      <c r="L1140" s="271" t="e">
        <f t="shared" si="430"/>
        <v>#DIV/0!</v>
      </c>
      <c r="M1140" s="272">
        <f t="shared" si="431"/>
        <v>40</v>
      </c>
      <c r="N1140" s="389"/>
      <c r="O1140" s="455" t="e">
        <f>(A1140*B1140*W1140)+(B1140*'Calculateur de trading'!H1140)</f>
        <v>#DIV/0!</v>
      </c>
      <c r="P1140" s="274" t="e">
        <f>O1140/'Déscriptions des trades'!CK1140</f>
        <v>#DIV/0!</v>
      </c>
      <c r="Q1140" s="456" t="e">
        <f>'Déscriptions des trades'!CK1140-O1140</f>
        <v>#DIV/0!</v>
      </c>
      <c r="R1140" s="466" t="e">
        <f t="shared" si="436"/>
        <v>#DIV/0!</v>
      </c>
      <c r="S1140" s="389"/>
      <c r="T1140" s="12"/>
      <c r="U1140" s="25"/>
      <c r="V1140" s="15"/>
      <c r="W1140" s="490">
        <f t="shared" si="440"/>
        <v>0</v>
      </c>
      <c r="X1140" s="21" t="e">
        <f>W1140*U1140/'Déscriptions des trades'!CK1140*'Déscriptions des trades'!B1140</f>
        <v>#DIV/0!</v>
      </c>
      <c r="Y1140" s="459"/>
      <c r="Z1140" s="389"/>
      <c r="AA1140" s="23">
        <f t="shared" si="437"/>
        <v>0.1</v>
      </c>
      <c r="AB1140" s="17" t="e">
        <f>(AA1140*'Déscriptions des trades'!U1140*'Déscriptions des trades'!B1140/'Déscriptions des trades'!CK1140)*'Déscriptions des trades'!W1140</f>
        <v>#DIV/0!</v>
      </c>
      <c r="AC1140" s="265" t="e">
        <f>AB1140*'Déscriptions des trades'!CK1140</f>
        <v>#DIV/0!</v>
      </c>
      <c r="AD1140" s="266" t="e">
        <f>'Déscriptions des trades'!CK1140-AC1140</f>
        <v>#DIV/0!</v>
      </c>
      <c r="AE1140" s="389"/>
      <c r="AF1140" s="399">
        <v>1136</v>
      </c>
      <c r="AG1140" s="389"/>
      <c r="AH1140" s="20"/>
      <c r="AI1140" s="303"/>
      <c r="AJ1140" s="307"/>
      <c r="AK1140" s="161"/>
      <c r="AL1140" s="305"/>
      <c r="AM1140" s="305"/>
      <c r="AN1140" s="162"/>
      <c r="AO1140" s="439"/>
      <c r="AP1140" s="162"/>
      <c r="AQ1140" s="113"/>
      <c r="AR1140" s="113"/>
      <c r="AS1140" s="384"/>
      <c r="AT1140" s="306"/>
      <c r="AU1140" s="306"/>
      <c r="AV1140" s="160"/>
      <c r="AW1140" s="158"/>
      <c r="AX1140" s="385"/>
      <c r="AY1140" s="453"/>
      <c r="AZ1140" s="165"/>
      <c r="BA1140" s="301"/>
      <c r="BB1140" s="165"/>
      <c r="BC1140" s="301"/>
      <c r="BD1140" s="165"/>
      <c r="BE1140" s="302"/>
      <c r="BF1140" s="302"/>
      <c r="BG1140" s="165"/>
      <c r="BH1140" s="303"/>
      <c r="BI1140" s="165"/>
      <c r="BJ1140" s="304"/>
      <c r="BK1140" s="394"/>
      <c r="BL1140" s="302"/>
      <c r="BM1140" s="302"/>
      <c r="BN1140" s="394"/>
      <c r="BO1140" s="302"/>
      <c r="BP1140" s="13"/>
      <c r="BQ1140" s="302"/>
      <c r="BR1140" s="13"/>
      <c r="BS1140" s="302"/>
      <c r="BT1140" s="13"/>
      <c r="BU1140" s="302"/>
      <c r="BV1140" s="386"/>
      <c r="BW1140" s="303"/>
      <c r="BX1140" s="303"/>
      <c r="BY1140" s="302"/>
      <c r="BZ1140" s="302"/>
      <c r="CA1140" s="387"/>
      <c r="CB1140" s="395"/>
      <c r="CC1140" s="12"/>
      <c r="CD1140" s="304"/>
      <c r="CE1140" s="14"/>
      <c r="CF1140" s="395"/>
      <c r="CG1140" s="397"/>
      <c r="CH1140" s="300">
        <f t="shared" si="441"/>
        <v>0</v>
      </c>
      <c r="CI1140" s="26"/>
      <c r="CJ1140" s="17">
        <f t="shared" si="438"/>
        <v>0</v>
      </c>
      <c r="CK1140" s="18">
        <f t="shared" si="449"/>
        <v>12.89</v>
      </c>
      <c r="CM1140" s="164"/>
      <c r="CN1140" s="302"/>
      <c r="CO1140" s="13">
        <f t="shared" si="442"/>
        <v>0</v>
      </c>
      <c r="CP1140" s="302"/>
      <c r="CQ1140" s="13">
        <f t="shared" si="443"/>
        <v>0</v>
      </c>
      <c r="CR1140" s="302"/>
      <c r="CS1140" s="13">
        <f t="shared" si="444"/>
        <v>0</v>
      </c>
      <c r="CT1140" s="302"/>
      <c r="CU1140" s="13">
        <f t="shared" si="439"/>
        <v>0</v>
      </c>
      <c r="CV1140" s="302"/>
      <c r="CW1140" s="13">
        <f t="shared" si="445"/>
        <v>0</v>
      </c>
      <c r="CX1140" s="13">
        <f t="shared" si="446"/>
        <v>0</v>
      </c>
      <c r="CY1140" s="251">
        <f t="shared" si="447"/>
        <v>0</v>
      </c>
      <c r="CZ1140" s="13" t="s">
        <v>29</v>
      </c>
      <c r="DA1140" s="13">
        <v>50</v>
      </c>
      <c r="DB1140" s="22">
        <f t="shared" si="448"/>
        <v>0</v>
      </c>
      <c r="DD1140" s="24"/>
      <c r="DF1140" s="163"/>
      <c r="DH1140" s="24"/>
      <c r="DI1140" s="447"/>
      <c r="DJ1140" s="163"/>
    </row>
    <row r="1141" spans="1:114" s="7" customFormat="1">
      <c r="A1141" s="277">
        <f t="shared" si="432"/>
        <v>50</v>
      </c>
      <c r="B1141" s="21" t="e">
        <f>'Calculateur de trading'!I1141/C1141/W1141</f>
        <v>#DIV/0!</v>
      </c>
      <c r="C1141" s="278">
        <f t="shared" si="433"/>
        <v>10</v>
      </c>
      <c r="D1141" s="278"/>
      <c r="E1141" s="273">
        <f t="shared" si="434"/>
        <v>100</v>
      </c>
      <c r="F1141" s="271">
        <f t="shared" si="426"/>
        <v>2</v>
      </c>
      <c r="G1141" s="271" t="e">
        <f t="shared" si="427"/>
        <v>#DIV/0!</v>
      </c>
      <c r="H1141" s="272">
        <f t="shared" si="428"/>
        <v>20</v>
      </c>
      <c r="I1141" s="270"/>
      <c r="J1141" s="273">
        <f t="shared" si="435"/>
        <v>200</v>
      </c>
      <c r="K1141" s="271">
        <f t="shared" si="429"/>
        <v>4</v>
      </c>
      <c r="L1141" s="271" t="e">
        <f t="shared" si="430"/>
        <v>#DIV/0!</v>
      </c>
      <c r="M1141" s="272">
        <f t="shared" si="431"/>
        <v>40</v>
      </c>
      <c r="N1141" s="389"/>
      <c r="O1141" s="455" t="e">
        <f>(A1141*B1141*W1141)+(B1141*'Calculateur de trading'!H1141)</f>
        <v>#DIV/0!</v>
      </c>
      <c r="P1141" s="274" t="e">
        <f>O1141/'Déscriptions des trades'!CK1141</f>
        <v>#DIV/0!</v>
      </c>
      <c r="Q1141" s="456" t="e">
        <f>'Déscriptions des trades'!CK1141-O1141</f>
        <v>#DIV/0!</v>
      </c>
      <c r="R1141" s="466" t="e">
        <f t="shared" si="436"/>
        <v>#DIV/0!</v>
      </c>
      <c r="S1141" s="389"/>
      <c r="T1141" s="12"/>
      <c r="U1141" s="25"/>
      <c r="V1141" s="15"/>
      <c r="W1141" s="490">
        <f t="shared" si="440"/>
        <v>0</v>
      </c>
      <c r="X1141" s="21" t="e">
        <f>W1141*U1141/'Déscriptions des trades'!CK1141*'Déscriptions des trades'!B1141</f>
        <v>#DIV/0!</v>
      </c>
      <c r="Y1141" s="459"/>
      <c r="Z1141" s="389"/>
      <c r="AA1141" s="23">
        <f t="shared" si="437"/>
        <v>0.1</v>
      </c>
      <c r="AB1141" s="17" t="e">
        <f>(AA1141*'Déscriptions des trades'!U1141*'Déscriptions des trades'!B1141/'Déscriptions des trades'!CK1141)*'Déscriptions des trades'!W1141</f>
        <v>#DIV/0!</v>
      </c>
      <c r="AC1141" s="265" t="e">
        <f>AB1141*'Déscriptions des trades'!CK1141</f>
        <v>#DIV/0!</v>
      </c>
      <c r="AD1141" s="266" t="e">
        <f>'Déscriptions des trades'!CK1141-AC1141</f>
        <v>#DIV/0!</v>
      </c>
      <c r="AE1141" s="389"/>
      <c r="AF1141" s="399">
        <v>1137</v>
      </c>
      <c r="AG1141" s="389"/>
      <c r="AH1141" s="20"/>
      <c r="AI1141" s="303"/>
      <c r="AJ1141" s="307"/>
      <c r="AK1141" s="161"/>
      <c r="AL1141" s="305"/>
      <c r="AM1141" s="305"/>
      <c r="AN1141" s="162"/>
      <c r="AO1141" s="439"/>
      <c r="AP1141" s="162"/>
      <c r="AQ1141" s="113"/>
      <c r="AR1141" s="113"/>
      <c r="AS1141" s="384"/>
      <c r="AT1141" s="306"/>
      <c r="AU1141" s="306"/>
      <c r="AV1141" s="160"/>
      <c r="AW1141" s="158"/>
      <c r="AX1141" s="385"/>
      <c r="AY1141" s="453"/>
      <c r="AZ1141" s="165"/>
      <c r="BA1141" s="301"/>
      <c r="BB1141" s="165"/>
      <c r="BC1141" s="301"/>
      <c r="BD1141" s="165"/>
      <c r="BE1141" s="302"/>
      <c r="BF1141" s="302"/>
      <c r="BG1141" s="165"/>
      <c r="BH1141" s="303"/>
      <c r="BI1141" s="165"/>
      <c r="BJ1141" s="304"/>
      <c r="BK1141" s="394"/>
      <c r="BL1141" s="302"/>
      <c r="BM1141" s="302"/>
      <c r="BN1141" s="394"/>
      <c r="BO1141" s="302"/>
      <c r="BP1141" s="13"/>
      <c r="BQ1141" s="302"/>
      <c r="BR1141" s="13"/>
      <c r="BS1141" s="302"/>
      <c r="BT1141" s="13"/>
      <c r="BU1141" s="302"/>
      <c r="BV1141" s="386"/>
      <c r="BW1141" s="303"/>
      <c r="BX1141" s="303"/>
      <c r="BY1141" s="302"/>
      <c r="BZ1141" s="302"/>
      <c r="CA1141" s="387"/>
      <c r="CB1141" s="395"/>
      <c r="CC1141" s="12"/>
      <c r="CD1141" s="304"/>
      <c r="CE1141" s="14"/>
      <c r="CF1141" s="395"/>
      <c r="CG1141" s="397"/>
      <c r="CH1141" s="300">
        <f t="shared" si="441"/>
        <v>0</v>
      </c>
      <c r="CI1141" s="26"/>
      <c r="CJ1141" s="17">
        <f t="shared" si="438"/>
        <v>0</v>
      </c>
      <c r="CK1141" s="18">
        <f t="shared" si="449"/>
        <v>12.89</v>
      </c>
      <c r="CM1141" s="164"/>
      <c r="CN1141" s="302"/>
      <c r="CO1141" s="13">
        <f t="shared" si="442"/>
        <v>0</v>
      </c>
      <c r="CP1141" s="302"/>
      <c r="CQ1141" s="13">
        <f t="shared" si="443"/>
        <v>0</v>
      </c>
      <c r="CR1141" s="302"/>
      <c r="CS1141" s="13">
        <f t="shared" si="444"/>
        <v>0</v>
      </c>
      <c r="CT1141" s="302"/>
      <c r="CU1141" s="13">
        <f t="shared" si="439"/>
        <v>0</v>
      </c>
      <c r="CV1141" s="302"/>
      <c r="CW1141" s="13">
        <f t="shared" si="445"/>
        <v>0</v>
      </c>
      <c r="CX1141" s="13">
        <f t="shared" si="446"/>
        <v>0</v>
      </c>
      <c r="CY1141" s="251">
        <f t="shared" si="447"/>
        <v>0</v>
      </c>
      <c r="CZ1141" s="13" t="s">
        <v>29</v>
      </c>
      <c r="DA1141" s="13">
        <v>50</v>
      </c>
      <c r="DB1141" s="22">
        <f t="shared" si="448"/>
        <v>0</v>
      </c>
      <c r="DD1141" s="24"/>
      <c r="DF1141" s="163"/>
      <c r="DH1141" s="24"/>
      <c r="DI1141" s="447"/>
      <c r="DJ1141" s="163"/>
    </row>
    <row r="1142" spans="1:114" s="7" customFormat="1">
      <c r="A1142" s="277">
        <f t="shared" si="432"/>
        <v>50</v>
      </c>
      <c r="B1142" s="21" t="e">
        <f>'Calculateur de trading'!I1142/C1142/W1142</f>
        <v>#DIV/0!</v>
      </c>
      <c r="C1142" s="278">
        <f t="shared" si="433"/>
        <v>10</v>
      </c>
      <c r="D1142" s="426"/>
      <c r="E1142" s="273">
        <f t="shared" si="434"/>
        <v>100</v>
      </c>
      <c r="F1142" s="271">
        <f t="shared" si="426"/>
        <v>2</v>
      </c>
      <c r="G1142" s="271" t="e">
        <f t="shared" si="427"/>
        <v>#DIV/0!</v>
      </c>
      <c r="H1142" s="272">
        <f t="shared" si="428"/>
        <v>20</v>
      </c>
      <c r="I1142" s="270"/>
      <c r="J1142" s="273">
        <f t="shared" si="435"/>
        <v>200</v>
      </c>
      <c r="K1142" s="271">
        <f t="shared" si="429"/>
        <v>4</v>
      </c>
      <c r="L1142" s="271" t="e">
        <f t="shared" si="430"/>
        <v>#DIV/0!</v>
      </c>
      <c r="M1142" s="272">
        <f t="shared" si="431"/>
        <v>40</v>
      </c>
      <c r="N1142" s="389"/>
      <c r="O1142" s="455" t="e">
        <f>(A1142*B1142*W1142)+(B1142*'Calculateur de trading'!H1142)</f>
        <v>#DIV/0!</v>
      </c>
      <c r="P1142" s="274" t="e">
        <f>O1142/'Déscriptions des trades'!CK1142</f>
        <v>#DIV/0!</v>
      </c>
      <c r="Q1142" s="456" t="e">
        <f>'Déscriptions des trades'!CK1142-O1142</f>
        <v>#DIV/0!</v>
      </c>
      <c r="R1142" s="466" t="e">
        <f t="shared" si="436"/>
        <v>#DIV/0!</v>
      </c>
      <c r="S1142" s="389"/>
      <c r="T1142" s="12"/>
      <c r="U1142" s="25"/>
      <c r="V1142" s="15"/>
      <c r="W1142" s="490">
        <f t="shared" si="440"/>
        <v>0</v>
      </c>
      <c r="X1142" s="21" t="e">
        <f>W1142*U1142/'Déscriptions des trades'!CK1142*'Déscriptions des trades'!B1142</f>
        <v>#DIV/0!</v>
      </c>
      <c r="Y1142" s="459"/>
      <c r="Z1142" s="389"/>
      <c r="AA1142" s="23">
        <f t="shared" si="437"/>
        <v>0.1</v>
      </c>
      <c r="AB1142" s="17" t="e">
        <f>(AA1142*'Déscriptions des trades'!U1142*'Déscriptions des trades'!B1142/'Déscriptions des trades'!CK1142)*'Déscriptions des trades'!W1142</f>
        <v>#DIV/0!</v>
      </c>
      <c r="AC1142" s="265" t="e">
        <f>AB1142*'Déscriptions des trades'!CK1142</f>
        <v>#DIV/0!</v>
      </c>
      <c r="AD1142" s="266" t="e">
        <f>'Déscriptions des trades'!CK1142-AC1142</f>
        <v>#DIV/0!</v>
      </c>
      <c r="AE1142" s="389"/>
      <c r="AF1142" s="399">
        <v>1138</v>
      </c>
      <c r="AG1142" s="389"/>
      <c r="AH1142" s="20"/>
      <c r="AI1142" s="303"/>
      <c r="AJ1142" s="307"/>
      <c r="AK1142" s="161"/>
      <c r="AL1142" s="305"/>
      <c r="AM1142" s="305"/>
      <c r="AN1142" s="162"/>
      <c r="AO1142" s="439"/>
      <c r="AP1142" s="162"/>
      <c r="AQ1142" s="113"/>
      <c r="AR1142" s="113"/>
      <c r="AS1142" s="384"/>
      <c r="AT1142" s="306"/>
      <c r="AU1142" s="306"/>
      <c r="AV1142" s="160"/>
      <c r="AW1142" s="158"/>
      <c r="AX1142" s="385"/>
      <c r="AY1142" s="453"/>
      <c r="AZ1142" s="165"/>
      <c r="BA1142" s="301"/>
      <c r="BB1142" s="165"/>
      <c r="BC1142" s="301"/>
      <c r="BD1142" s="165"/>
      <c r="BE1142" s="302"/>
      <c r="BF1142" s="302"/>
      <c r="BG1142" s="165"/>
      <c r="BH1142" s="303"/>
      <c r="BI1142" s="165"/>
      <c r="BJ1142" s="304"/>
      <c r="BK1142" s="394"/>
      <c r="BL1142" s="302"/>
      <c r="BM1142" s="302"/>
      <c r="BN1142" s="394"/>
      <c r="BO1142" s="302"/>
      <c r="BP1142" s="13"/>
      <c r="BQ1142" s="302"/>
      <c r="BR1142" s="13"/>
      <c r="BS1142" s="302"/>
      <c r="BT1142" s="13"/>
      <c r="BU1142" s="302"/>
      <c r="BV1142" s="386"/>
      <c r="BW1142" s="303"/>
      <c r="BX1142" s="303"/>
      <c r="BY1142" s="302"/>
      <c r="BZ1142" s="302"/>
      <c r="CA1142" s="387"/>
      <c r="CB1142" s="395"/>
      <c r="CC1142" s="12"/>
      <c r="CD1142" s="304"/>
      <c r="CE1142" s="14"/>
      <c r="CF1142" s="395"/>
      <c r="CG1142" s="397"/>
      <c r="CH1142" s="300">
        <f t="shared" si="441"/>
        <v>0</v>
      </c>
      <c r="CI1142" s="26"/>
      <c r="CJ1142" s="17">
        <f t="shared" si="438"/>
        <v>0</v>
      </c>
      <c r="CK1142" s="18">
        <f t="shared" si="449"/>
        <v>12.89</v>
      </c>
      <c r="CM1142" s="164"/>
      <c r="CN1142" s="302"/>
      <c r="CO1142" s="13">
        <f t="shared" si="442"/>
        <v>0</v>
      </c>
      <c r="CP1142" s="302"/>
      <c r="CQ1142" s="13">
        <f t="shared" si="443"/>
        <v>0</v>
      </c>
      <c r="CR1142" s="302"/>
      <c r="CS1142" s="13">
        <f t="shared" si="444"/>
        <v>0</v>
      </c>
      <c r="CT1142" s="302"/>
      <c r="CU1142" s="13">
        <f t="shared" si="439"/>
        <v>0</v>
      </c>
      <c r="CV1142" s="302"/>
      <c r="CW1142" s="13">
        <f t="shared" si="445"/>
        <v>0</v>
      </c>
      <c r="CX1142" s="13">
        <f t="shared" si="446"/>
        <v>0</v>
      </c>
      <c r="CY1142" s="251">
        <f t="shared" si="447"/>
        <v>0</v>
      </c>
      <c r="CZ1142" s="13" t="s">
        <v>29</v>
      </c>
      <c r="DA1142" s="13">
        <v>50</v>
      </c>
      <c r="DB1142" s="22">
        <f t="shared" si="448"/>
        <v>0</v>
      </c>
      <c r="DD1142" s="24"/>
      <c r="DF1142" s="163"/>
      <c r="DH1142" s="24"/>
      <c r="DI1142" s="447"/>
      <c r="DJ1142" s="163"/>
    </row>
    <row r="1143" spans="1:114" s="7" customFormat="1">
      <c r="A1143" s="277">
        <f t="shared" si="432"/>
        <v>50</v>
      </c>
      <c r="B1143" s="21" t="e">
        <f>'Calculateur de trading'!I1143/C1143/W1143</f>
        <v>#DIV/0!</v>
      </c>
      <c r="C1143" s="278">
        <f t="shared" si="433"/>
        <v>10</v>
      </c>
      <c r="D1143" s="278"/>
      <c r="E1143" s="273">
        <f t="shared" si="434"/>
        <v>100</v>
      </c>
      <c r="F1143" s="271">
        <f t="shared" si="426"/>
        <v>2</v>
      </c>
      <c r="G1143" s="271" t="e">
        <f t="shared" si="427"/>
        <v>#DIV/0!</v>
      </c>
      <c r="H1143" s="272">
        <f t="shared" si="428"/>
        <v>20</v>
      </c>
      <c r="I1143" s="270"/>
      <c r="J1143" s="273">
        <f t="shared" si="435"/>
        <v>200</v>
      </c>
      <c r="K1143" s="271">
        <f t="shared" si="429"/>
        <v>4</v>
      </c>
      <c r="L1143" s="271" t="e">
        <f t="shared" si="430"/>
        <v>#DIV/0!</v>
      </c>
      <c r="M1143" s="272">
        <f t="shared" si="431"/>
        <v>40</v>
      </c>
      <c r="N1143" s="389"/>
      <c r="O1143" s="455" t="e">
        <f>(A1143*B1143*W1143)+(B1143*'Calculateur de trading'!H1143)</f>
        <v>#DIV/0!</v>
      </c>
      <c r="P1143" s="274" t="e">
        <f>O1143/'Déscriptions des trades'!CK1143</f>
        <v>#DIV/0!</v>
      </c>
      <c r="Q1143" s="456" t="e">
        <f>'Déscriptions des trades'!CK1143-O1143</f>
        <v>#DIV/0!</v>
      </c>
      <c r="R1143" s="466" t="e">
        <f t="shared" si="436"/>
        <v>#DIV/0!</v>
      </c>
      <c r="S1143" s="389"/>
      <c r="T1143" s="12"/>
      <c r="U1143" s="25"/>
      <c r="V1143" s="15"/>
      <c r="W1143" s="490">
        <f t="shared" si="440"/>
        <v>0</v>
      </c>
      <c r="X1143" s="21" t="e">
        <f>W1143*U1143/'Déscriptions des trades'!CK1143*'Déscriptions des trades'!B1143</f>
        <v>#DIV/0!</v>
      </c>
      <c r="Y1143" s="459"/>
      <c r="Z1143" s="389"/>
      <c r="AA1143" s="23">
        <f t="shared" si="437"/>
        <v>0.1</v>
      </c>
      <c r="AB1143" s="17" t="e">
        <f>(AA1143*'Déscriptions des trades'!U1143*'Déscriptions des trades'!B1143/'Déscriptions des trades'!CK1143)*'Déscriptions des trades'!W1143</f>
        <v>#DIV/0!</v>
      </c>
      <c r="AC1143" s="265" t="e">
        <f>AB1143*'Déscriptions des trades'!CK1143</f>
        <v>#DIV/0!</v>
      </c>
      <c r="AD1143" s="266" t="e">
        <f>'Déscriptions des trades'!CK1143-AC1143</f>
        <v>#DIV/0!</v>
      </c>
      <c r="AE1143" s="389"/>
      <c r="AF1143" s="399">
        <v>1139</v>
      </c>
      <c r="AG1143" s="389"/>
      <c r="AH1143" s="20"/>
      <c r="AI1143" s="303"/>
      <c r="AJ1143" s="307"/>
      <c r="AK1143" s="161"/>
      <c r="AL1143" s="305"/>
      <c r="AM1143" s="305"/>
      <c r="AN1143" s="162"/>
      <c r="AO1143" s="439"/>
      <c r="AP1143" s="162"/>
      <c r="AQ1143" s="113"/>
      <c r="AR1143" s="113"/>
      <c r="AS1143" s="384"/>
      <c r="AT1143" s="306"/>
      <c r="AU1143" s="306"/>
      <c r="AV1143" s="160"/>
      <c r="AW1143" s="158"/>
      <c r="AX1143" s="385"/>
      <c r="AY1143" s="453"/>
      <c r="AZ1143" s="165"/>
      <c r="BA1143" s="301"/>
      <c r="BB1143" s="165"/>
      <c r="BC1143" s="301"/>
      <c r="BD1143" s="165"/>
      <c r="BE1143" s="302"/>
      <c r="BF1143" s="302"/>
      <c r="BG1143" s="165"/>
      <c r="BH1143" s="303"/>
      <c r="BI1143" s="165"/>
      <c r="BJ1143" s="304"/>
      <c r="BK1143" s="394"/>
      <c r="BL1143" s="302"/>
      <c r="BM1143" s="302"/>
      <c r="BN1143" s="394"/>
      <c r="BO1143" s="302"/>
      <c r="BP1143" s="13"/>
      <c r="BQ1143" s="302"/>
      <c r="BR1143" s="13"/>
      <c r="BS1143" s="302"/>
      <c r="BT1143" s="13"/>
      <c r="BU1143" s="302"/>
      <c r="BV1143" s="386"/>
      <c r="BW1143" s="303"/>
      <c r="BX1143" s="303"/>
      <c r="BY1143" s="302"/>
      <c r="BZ1143" s="302"/>
      <c r="CA1143" s="387"/>
      <c r="CB1143" s="395"/>
      <c r="CC1143" s="12"/>
      <c r="CD1143" s="304"/>
      <c r="CE1143" s="14"/>
      <c r="CF1143" s="395"/>
      <c r="CG1143" s="397"/>
      <c r="CH1143" s="300">
        <f t="shared" si="441"/>
        <v>0</v>
      </c>
      <c r="CI1143" s="26"/>
      <c r="CJ1143" s="17">
        <f t="shared" si="438"/>
        <v>0</v>
      </c>
      <c r="CK1143" s="18">
        <f t="shared" si="449"/>
        <v>12.89</v>
      </c>
      <c r="CM1143" s="164"/>
      <c r="CN1143" s="302"/>
      <c r="CO1143" s="13">
        <f t="shared" si="442"/>
        <v>0</v>
      </c>
      <c r="CP1143" s="302"/>
      <c r="CQ1143" s="13">
        <f t="shared" si="443"/>
        <v>0</v>
      </c>
      <c r="CR1143" s="302"/>
      <c r="CS1143" s="13">
        <f t="shared" si="444"/>
        <v>0</v>
      </c>
      <c r="CT1143" s="302"/>
      <c r="CU1143" s="13">
        <f t="shared" si="439"/>
        <v>0</v>
      </c>
      <c r="CV1143" s="302"/>
      <c r="CW1143" s="13">
        <f t="shared" si="445"/>
        <v>0</v>
      </c>
      <c r="CX1143" s="13">
        <f t="shared" si="446"/>
        <v>0</v>
      </c>
      <c r="CY1143" s="251">
        <f t="shared" si="447"/>
        <v>0</v>
      </c>
      <c r="CZ1143" s="13" t="s">
        <v>29</v>
      </c>
      <c r="DA1143" s="13">
        <v>50</v>
      </c>
      <c r="DB1143" s="22">
        <f t="shared" si="448"/>
        <v>0</v>
      </c>
      <c r="DD1143" s="24"/>
      <c r="DF1143" s="163"/>
      <c r="DH1143" s="24"/>
      <c r="DI1143" s="447"/>
      <c r="DJ1143" s="163"/>
    </row>
    <row r="1144" spans="1:114" s="7" customFormat="1">
      <c r="A1144" s="277">
        <f t="shared" si="432"/>
        <v>50</v>
      </c>
      <c r="B1144" s="21" t="e">
        <f>'Calculateur de trading'!I1144/C1144/W1144</f>
        <v>#DIV/0!</v>
      </c>
      <c r="C1144" s="278">
        <f t="shared" si="433"/>
        <v>10</v>
      </c>
      <c r="D1144" s="426"/>
      <c r="E1144" s="273">
        <f t="shared" si="434"/>
        <v>100</v>
      </c>
      <c r="F1144" s="271">
        <f t="shared" si="426"/>
        <v>2</v>
      </c>
      <c r="G1144" s="271" t="e">
        <f t="shared" si="427"/>
        <v>#DIV/0!</v>
      </c>
      <c r="H1144" s="272">
        <f t="shared" si="428"/>
        <v>20</v>
      </c>
      <c r="I1144" s="270"/>
      <c r="J1144" s="273">
        <f t="shared" si="435"/>
        <v>200</v>
      </c>
      <c r="K1144" s="271">
        <f t="shared" si="429"/>
        <v>4</v>
      </c>
      <c r="L1144" s="271" t="e">
        <f t="shared" si="430"/>
        <v>#DIV/0!</v>
      </c>
      <c r="M1144" s="272">
        <f t="shared" si="431"/>
        <v>40</v>
      </c>
      <c r="N1144" s="389"/>
      <c r="O1144" s="455" t="e">
        <f>(A1144*B1144*W1144)+(B1144*'Calculateur de trading'!H1144)</f>
        <v>#DIV/0!</v>
      </c>
      <c r="P1144" s="274" t="e">
        <f>O1144/'Déscriptions des trades'!CK1144</f>
        <v>#DIV/0!</v>
      </c>
      <c r="Q1144" s="456" t="e">
        <f>'Déscriptions des trades'!CK1144-O1144</f>
        <v>#DIV/0!</v>
      </c>
      <c r="R1144" s="466" t="e">
        <f t="shared" si="436"/>
        <v>#DIV/0!</v>
      </c>
      <c r="S1144" s="389"/>
      <c r="T1144" s="12"/>
      <c r="U1144" s="25"/>
      <c r="V1144" s="15"/>
      <c r="W1144" s="490">
        <f t="shared" si="440"/>
        <v>0</v>
      </c>
      <c r="X1144" s="21" t="e">
        <f>W1144*U1144/'Déscriptions des trades'!CK1144*'Déscriptions des trades'!B1144</f>
        <v>#DIV/0!</v>
      </c>
      <c r="Y1144" s="459"/>
      <c r="Z1144" s="389"/>
      <c r="AA1144" s="23">
        <f t="shared" si="437"/>
        <v>0.1</v>
      </c>
      <c r="AB1144" s="17" t="e">
        <f>(AA1144*'Déscriptions des trades'!U1144*'Déscriptions des trades'!B1144/'Déscriptions des trades'!CK1144)*'Déscriptions des trades'!W1144</f>
        <v>#DIV/0!</v>
      </c>
      <c r="AC1144" s="265" t="e">
        <f>AB1144*'Déscriptions des trades'!CK1144</f>
        <v>#DIV/0!</v>
      </c>
      <c r="AD1144" s="266" t="e">
        <f>'Déscriptions des trades'!CK1144-AC1144</f>
        <v>#DIV/0!</v>
      </c>
      <c r="AE1144" s="389"/>
      <c r="AF1144" s="399">
        <v>1140</v>
      </c>
      <c r="AG1144" s="389"/>
      <c r="AH1144" s="20"/>
      <c r="AI1144" s="303"/>
      <c r="AJ1144" s="307"/>
      <c r="AK1144" s="161"/>
      <c r="AL1144" s="305"/>
      <c r="AM1144" s="305"/>
      <c r="AN1144" s="162"/>
      <c r="AO1144" s="439"/>
      <c r="AP1144" s="162"/>
      <c r="AQ1144" s="113"/>
      <c r="AR1144" s="113"/>
      <c r="AS1144" s="384"/>
      <c r="AT1144" s="306"/>
      <c r="AU1144" s="306"/>
      <c r="AV1144" s="160"/>
      <c r="AW1144" s="158"/>
      <c r="AX1144" s="385"/>
      <c r="AY1144" s="453"/>
      <c r="AZ1144" s="165"/>
      <c r="BA1144" s="301"/>
      <c r="BB1144" s="165"/>
      <c r="BC1144" s="301"/>
      <c r="BD1144" s="165"/>
      <c r="BE1144" s="302"/>
      <c r="BF1144" s="302"/>
      <c r="BG1144" s="165"/>
      <c r="BH1144" s="303"/>
      <c r="BI1144" s="165"/>
      <c r="BJ1144" s="304"/>
      <c r="BK1144" s="394"/>
      <c r="BL1144" s="302"/>
      <c r="BM1144" s="302"/>
      <c r="BN1144" s="394"/>
      <c r="BO1144" s="302"/>
      <c r="BP1144" s="13"/>
      <c r="BQ1144" s="302"/>
      <c r="BR1144" s="13"/>
      <c r="BS1144" s="302"/>
      <c r="BT1144" s="13"/>
      <c r="BU1144" s="302"/>
      <c r="BV1144" s="386"/>
      <c r="BW1144" s="303"/>
      <c r="BX1144" s="303"/>
      <c r="BY1144" s="302"/>
      <c r="BZ1144" s="302"/>
      <c r="CA1144" s="387"/>
      <c r="CB1144" s="395"/>
      <c r="CC1144" s="12"/>
      <c r="CD1144" s="304"/>
      <c r="CE1144" s="14"/>
      <c r="CF1144" s="395"/>
      <c r="CG1144" s="397"/>
      <c r="CH1144" s="300">
        <f t="shared" si="441"/>
        <v>0</v>
      </c>
      <c r="CI1144" s="26"/>
      <c r="CJ1144" s="17">
        <f t="shared" si="438"/>
        <v>0</v>
      </c>
      <c r="CK1144" s="18">
        <f t="shared" si="449"/>
        <v>12.89</v>
      </c>
      <c r="CM1144" s="164"/>
      <c r="CN1144" s="302"/>
      <c r="CO1144" s="13">
        <f t="shared" si="442"/>
        <v>0</v>
      </c>
      <c r="CP1144" s="302"/>
      <c r="CQ1144" s="13">
        <f t="shared" si="443"/>
        <v>0</v>
      </c>
      <c r="CR1144" s="302"/>
      <c r="CS1144" s="13">
        <f t="shared" si="444"/>
        <v>0</v>
      </c>
      <c r="CT1144" s="302"/>
      <c r="CU1144" s="13">
        <f t="shared" si="439"/>
        <v>0</v>
      </c>
      <c r="CV1144" s="302"/>
      <c r="CW1144" s="13">
        <f t="shared" si="445"/>
        <v>0</v>
      </c>
      <c r="CX1144" s="13">
        <f t="shared" si="446"/>
        <v>0</v>
      </c>
      <c r="CY1144" s="251">
        <f t="shared" si="447"/>
        <v>0</v>
      </c>
      <c r="CZ1144" s="13" t="s">
        <v>29</v>
      </c>
      <c r="DA1144" s="13">
        <v>50</v>
      </c>
      <c r="DB1144" s="22">
        <f t="shared" si="448"/>
        <v>0</v>
      </c>
      <c r="DD1144" s="24"/>
      <c r="DF1144" s="163"/>
      <c r="DH1144" s="24"/>
      <c r="DI1144" s="447"/>
      <c r="DJ1144" s="163"/>
    </row>
    <row r="1145" spans="1:114" s="7" customFormat="1">
      <c r="A1145" s="277">
        <f t="shared" si="432"/>
        <v>50</v>
      </c>
      <c r="B1145" s="21" t="e">
        <f>'Calculateur de trading'!I1145/C1145/W1145</f>
        <v>#DIV/0!</v>
      </c>
      <c r="C1145" s="278">
        <f t="shared" si="433"/>
        <v>10</v>
      </c>
      <c r="D1145" s="278"/>
      <c r="E1145" s="273">
        <f t="shared" si="434"/>
        <v>100</v>
      </c>
      <c r="F1145" s="271">
        <f t="shared" si="426"/>
        <v>2</v>
      </c>
      <c r="G1145" s="271" t="e">
        <f t="shared" si="427"/>
        <v>#DIV/0!</v>
      </c>
      <c r="H1145" s="272">
        <f t="shared" si="428"/>
        <v>20</v>
      </c>
      <c r="I1145" s="270"/>
      <c r="J1145" s="273">
        <f t="shared" si="435"/>
        <v>200</v>
      </c>
      <c r="K1145" s="271">
        <f t="shared" si="429"/>
        <v>4</v>
      </c>
      <c r="L1145" s="271" t="e">
        <f t="shared" si="430"/>
        <v>#DIV/0!</v>
      </c>
      <c r="M1145" s="272">
        <f t="shared" si="431"/>
        <v>40</v>
      </c>
      <c r="N1145" s="389"/>
      <c r="O1145" s="455" t="e">
        <f>(A1145*B1145*W1145)+(B1145*'Calculateur de trading'!H1145)</f>
        <v>#DIV/0!</v>
      </c>
      <c r="P1145" s="274" t="e">
        <f>O1145/'Déscriptions des trades'!CK1145</f>
        <v>#DIV/0!</v>
      </c>
      <c r="Q1145" s="456" t="e">
        <f>'Déscriptions des trades'!CK1145-O1145</f>
        <v>#DIV/0!</v>
      </c>
      <c r="R1145" s="466" t="e">
        <f t="shared" si="436"/>
        <v>#DIV/0!</v>
      </c>
      <c r="S1145" s="389"/>
      <c r="T1145" s="12"/>
      <c r="U1145" s="25"/>
      <c r="V1145" s="15"/>
      <c r="W1145" s="490">
        <f t="shared" si="440"/>
        <v>0</v>
      </c>
      <c r="X1145" s="21" t="e">
        <f>W1145*U1145/'Déscriptions des trades'!CK1145*'Déscriptions des trades'!B1145</f>
        <v>#DIV/0!</v>
      </c>
      <c r="Y1145" s="459"/>
      <c r="Z1145" s="389"/>
      <c r="AA1145" s="23">
        <f t="shared" si="437"/>
        <v>0.1</v>
      </c>
      <c r="AB1145" s="17" t="e">
        <f>(AA1145*'Déscriptions des trades'!U1145*'Déscriptions des trades'!B1145/'Déscriptions des trades'!CK1145)*'Déscriptions des trades'!W1145</f>
        <v>#DIV/0!</v>
      </c>
      <c r="AC1145" s="265" t="e">
        <f>AB1145*'Déscriptions des trades'!CK1145</f>
        <v>#DIV/0!</v>
      </c>
      <c r="AD1145" s="266" t="e">
        <f>'Déscriptions des trades'!CK1145-AC1145</f>
        <v>#DIV/0!</v>
      </c>
      <c r="AE1145" s="389"/>
      <c r="AF1145" s="399">
        <v>1141</v>
      </c>
      <c r="AG1145" s="389"/>
      <c r="AH1145" s="20"/>
      <c r="AI1145" s="303"/>
      <c r="AJ1145" s="307"/>
      <c r="AK1145" s="161"/>
      <c r="AL1145" s="305"/>
      <c r="AM1145" s="305"/>
      <c r="AN1145" s="162"/>
      <c r="AO1145" s="439"/>
      <c r="AP1145" s="162"/>
      <c r="AQ1145" s="113"/>
      <c r="AR1145" s="113"/>
      <c r="AS1145" s="384"/>
      <c r="AT1145" s="306"/>
      <c r="AU1145" s="306"/>
      <c r="AV1145" s="160"/>
      <c r="AW1145" s="158"/>
      <c r="AX1145" s="385"/>
      <c r="AY1145" s="453"/>
      <c r="AZ1145" s="165"/>
      <c r="BA1145" s="301"/>
      <c r="BB1145" s="165"/>
      <c r="BC1145" s="301"/>
      <c r="BD1145" s="165"/>
      <c r="BE1145" s="302"/>
      <c r="BF1145" s="302"/>
      <c r="BG1145" s="165"/>
      <c r="BH1145" s="303"/>
      <c r="BI1145" s="165"/>
      <c r="BJ1145" s="304"/>
      <c r="BK1145" s="394"/>
      <c r="BL1145" s="302"/>
      <c r="BM1145" s="302"/>
      <c r="BN1145" s="394"/>
      <c r="BO1145" s="302"/>
      <c r="BP1145" s="13"/>
      <c r="BQ1145" s="302"/>
      <c r="BR1145" s="13"/>
      <c r="BS1145" s="302"/>
      <c r="BT1145" s="13"/>
      <c r="BU1145" s="302"/>
      <c r="BV1145" s="386"/>
      <c r="BW1145" s="303"/>
      <c r="BX1145" s="303"/>
      <c r="BY1145" s="302"/>
      <c r="BZ1145" s="302"/>
      <c r="CA1145" s="387"/>
      <c r="CB1145" s="395"/>
      <c r="CC1145" s="12"/>
      <c r="CD1145" s="304"/>
      <c r="CE1145" s="14"/>
      <c r="CF1145" s="395"/>
      <c r="CG1145" s="397"/>
      <c r="CH1145" s="300">
        <f t="shared" si="441"/>
        <v>0</v>
      </c>
      <c r="CI1145" s="26"/>
      <c r="CJ1145" s="17">
        <f t="shared" si="438"/>
        <v>0</v>
      </c>
      <c r="CK1145" s="18">
        <f t="shared" si="449"/>
        <v>12.89</v>
      </c>
      <c r="CM1145" s="164"/>
      <c r="CN1145" s="302"/>
      <c r="CO1145" s="13">
        <f t="shared" si="442"/>
        <v>0</v>
      </c>
      <c r="CP1145" s="302"/>
      <c r="CQ1145" s="13">
        <f t="shared" si="443"/>
        <v>0</v>
      </c>
      <c r="CR1145" s="302"/>
      <c r="CS1145" s="13">
        <f t="shared" si="444"/>
        <v>0</v>
      </c>
      <c r="CT1145" s="302"/>
      <c r="CU1145" s="13">
        <f t="shared" si="439"/>
        <v>0</v>
      </c>
      <c r="CV1145" s="302"/>
      <c r="CW1145" s="13">
        <f t="shared" si="445"/>
        <v>0</v>
      </c>
      <c r="CX1145" s="13">
        <f t="shared" si="446"/>
        <v>0</v>
      </c>
      <c r="CY1145" s="251">
        <f t="shared" si="447"/>
        <v>0</v>
      </c>
      <c r="CZ1145" s="13" t="s">
        <v>29</v>
      </c>
      <c r="DA1145" s="13">
        <v>50</v>
      </c>
      <c r="DB1145" s="22">
        <f t="shared" si="448"/>
        <v>0</v>
      </c>
      <c r="DD1145" s="24"/>
      <c r="DF1145" s="163"/>
      <c r="DH1145" s="24"/>
      <c r="DI1145" s="447"/>
      <c r="DJ1145" s="163"/>
    </row>
    <row r="1146" spans="1:114" s="7" customFormat="1">
      <c r="A1146" s="277">
        <f t="shared" si="432"/>
        <v>50</v>
      </c>
      <c r="B1146" s="21" t="e">
        <f>'Calculateur de trading'!I1146/C1146/W1146</f>
        <v>#DIV/0!</v>
      </c>
      <c r="C1146" s="278">
        <f t="shared" si="433"/>
        <v>10</v>
      </c>
      <c r="D1146" s="426"/>
      <c r="E1146" s="273">
        <f t="shared" si="434"/>
        <v>100</v>
      </c>
      <c r="F1146" s="271">
        <f t="shared" si="426"/>
        <v>2</v>
      </c>
      <c r="G1146" s="271" t="e">
        <f t="shared" si="427"/>
        <v>#DIV/0!</v>
      </c>
      <c r="H1146" s="272">
        <f t="shared" si="428"/>
        <v>20</v>
      </c>
      <c r="I1146" s="270"/>
      <c r="J1146" s="273">
        <f t="shared" si="435"/>
        <v>200</v>
      </c>
      <c r="K1146" s="271">
        <f t="shared" si="429"/>
        <v>4</v>
      </c>
      <c r="L1146" s="271" t="e">
        <f t="shared" si="430"/>
        <v>#DIV/0!</v>
      </c>
      <c r="M1146" s="272">
        <f t="shared" si="431"/>
        <v>40</v>
      </c>
      <c r="N1146" s="389"/>
      <c r="O1146" s="455" t="e">
        <f>(A1146*B1146*W1146)+(B1146*'Calculateur de trading'!H1146)</f>
        <v>#DIV/0!</v>
      </c>
      <c r="P1146" s="274" t="e">
        <f>O1146/'Déscriptions des trades'!CK1146</f>
        <v>#DIV/0!</v>
      </c>
      <c r="Q1146" s="456" t="e">
        <f>'Déscriptions des trades'!CK1146-O1146</f>
        <v>#DIV/0!</v>
      </c>
      <c r="R1146" s="466" t="e">
        <f t="shared" si="436"/>
        <v>#DIV/0!</v>
      </c>
      <c r="S1146" s="389"/>
      <c r="T1146" s="12"/>
      <c r="U1146" s="25"/>
      <c r="V1146" s="15"/>
      <c r="W1146" s="490">
        <f t="shared" si="440"/>
        <v>0</v>
      </c>
      <c r="X1146" s="21" t="e">
        <f>W1146*U1146/'Déscriptions des trades'!CK1146*'Déscriptions des trades'!B1146</f>
        <v>#DIV/0!</v>
      </c>
      <c r="Y1146" s="459"/>
      <c r="Z1146" s="389"/>
      <c r="AA1146" s="23">
        <f t="shared" si="437"/>
        <v>0.1</v>
      </c>
      <c r="AB1146" s="17" t="e">
        <f>(AA1146*'Déscriptions des trades'!U1146*'Déscriptions des trades'!B1146/'Déscriptions des trades'!CK1146)*'Déscriptions des trades'!W1146</f>
        <v>#DIV/0!</v>
      </c>
      <c r="AC1146" s="265" t="e">
        <f>AB1146*'Déscriptions des trades'!CK1146</f>
        <v>#DIV/0!</v>
      </c>
      <c r="AD1146" s="266" t="e">
        <f>'Déscriptions des trades'!CK1146-AC1146</f>
        <v>#DIV/0!</v>
      </c>
      <c r="AE1146" s="389"/>
      <c r="AF1146" s="399">
        <v>1142</v>
      </c>
      <c r="AG1146" s="389"/>
      <c r="AH1146" s="20"/>
      <c r="AI1146" s="303"/>
      <c r="AJ1146" s="307"/>
      <c r="AK1146" s="161"/>
      <c r="AL1146" s="305"/>
      <c r="AM1146" s="305"/>
      <c r="AN1146" s="162"/>
      <c r="AO1146" s="439"/>
      <c r="AP1146" s="162"/>
      <c r="AQ1146" s="113"/>
      <c r="AR1146" s="113"/>
      <c r="AS1146" s="384"/>
      <c r="AT1146" s="306"/>
      <c r="AU1146" s="306"/>
      <c r="AV1146" s="160"/>
      <c r="AW1146" s="158"/>
      <c r="AX1146" s="385"/>
      <c r="AY1146" s="453"/>
      <c r="AZ1146" s="165"/>
      <c r="BA1146" s="301"/>
      <c r="BB1146" s="165"/>
      <c r="BC1146" s="301"/>
      <c r="BD1146" s="165"/>
      <c r="BE1146" s="302"/>
      <c r="BF1146" s="302"/>
      <c r="BG1146" s="165"/>
      <c r="BH1146" s="303"/>
      <c r="BI1146" s="165"/>
      <c r="BJ1146" s="304"/>
      <c r="BK1146" s="394"/>
      <c r="BL1146" s="302"/>
      <c r="BM1146" s="302"/>
      <c r="BN1146" s="394"/>
      <c r="BO1146" s="302"/>
      <c r="BP1146" s="13"/>
      <c r="BQ1146" s="302"/>
      <c r="BR1146" s="13"/>
      <c r="BS1146" s="302"/>
      <c r="BT1146" s="13"/>
      <c r="BU1146" s="302"/>
      <c r="BV1146" s="386"/>
      <c r="BW1146" s="303"/>
      <c r="BX1146" s="303"/>
      <c r="BY1146" s="302"/>
      <c r="BZ1146" s="302"/>
      <c r="CA1146" s="387"/>
      <c r="CB1146" s="395"/>
      <c r="CC1146" s="12"/>
      <c r="CD1146" s="304"/>
      <c r="CE1146" s="14"/>
      <c r="CF1146" s="395"/>
      <c r="CG1146" s="397"/>
      <c r="CH1146" s="300">
        <f t="shared" si="441"/>
        <v>0</v>
      </c>
      <c r="CI1146" s="26"/>
      <c r="CJ1146" s="17">
        <f t="shared" si="438"/>
        <v>0</v>
      </c>
      <c r="CK1146" s="18">
        <f t="shared" si="449"/>
        <v>12.89</v>
      </c>
      <c r="CM1146" s="164"/>
      <c r="CN1146" s="302"/>
      <c r="CO1146" s="13">
        <f t="shared" si="442"/>
        <v>0</v>
      </c>
      <c r="CP1146" s="302"/>
      <c r="CQ1146" s="13">
        <f t="shared" si="443"/>
        <v>0</v>
      </c>
      <c r="CR1146" s="302"/>
      <c r="CS1146" s="13">
        <f t="shared" si="444"/>
        <v>0</v>
      </c>
      <c r="CT1146" s="302"/>
      <c r="CU1146" s="13">
        <f t="shared" si="439"/>
        <v>0</v>
      </c>
      <c r="CV1146" s="302"/>
      <c r="CW1146" s="13">
        <f t="shared" si="445"/>
        <v>0</v>
      </c>
      <c r="CX1146" s="13">
        <f t="shared" si="446"/>
        <v>0</v>
      </c>
      <c r="CY1146" s="251">
        <f t="shared" si="447"/>
        <v>0</v>
      </c>
      <c r="CZ1146" s="13" t="s">
        <v>29</v>
      </c>
      <c r="DA1146" s="13">
        <v>50</v>
      </c>
      <c r="DB1146" s="22">
        <f t="shared" si="448"/>
        <v>0</v>
      </c>
      <c r="DD1146" s="24"/>
      <c r="DF1146" s="163"/>
      <c r="DH1146" s="24"/>
      <c r="DI1146" s="447"/>
      <c r="DJ1146" s="163"/>
    </row>
    <row r="1147" spans="1:114" s="7" customFormat="1">
      <c r="A1147" s="277">
        <f t="shared" si="432"/>
        <v>50</v>
      </c>
      <c r="B1147" s="21" t="e">
        <f>'Calculateur de trading'!I1147/C1147/W1147</f>
        <v>#DIV/0!</v>
      </c>
      <c r="C1147" s="278">
        <f t="shared" si="433"/>
        <v>10</v>
      </c>
      <c r="D1147" s="426"/>
      <c r="E1147" s="273">
        <f t="shared" si="434"/>
        <v>100</v>
      </c>
      <c r="F1147" s="271">
        <f t="shared" si="426"/>
        <v>2</v>
      </c>
      <c r="G1147" s="271" t="e">
        <f t="shared" si="427"/>
        <v>#DIV/0!</v>
      </c>
      <c r="H1147" s="272">
        <f t="shared" si="428"/>
        <v>20</v>
      </c>
      <c r="I1147" s="270"/>
      <c r="J1147" s="273">
        <f t="shared" si="435"/>
        <v>200</v>
      </c>
      <c r="K1147" s="271">
        <f t="shared" si="429"/>
        <v>4</v>
      </c>
      <c r="L1147" s="271" t="e">
        <f t="shared" si="430"/>
        <v>#DIV/0!</v>
      </c>
      <c r="M1147" s="272">
        <f t="shared" si="431"/>
        <v>40</v>
      </c>
      <c r="N1147" s="389"/>
      <c r="O1147" s="455" t="e">
        <f>(A1147*B1147*W1147)+(B1147*'Calculateur de trading'!H1147)</f>
        <v>#DIV/0!</v>
      </c>
      <c r="P1147" s="274" t="e">
        <f>O1147/'Déscriptions des trades'!CK1147</f>
        <v>#DIV/0!</v>
      </c>
      <c r="Q1147" s="456" t="e">
        <f>'Déscriptions des trades'!CK1147-O1147</f>
        <v>#DIV/0!</v>
      </c>
      <c r="R1147" s="466" t="e">
        <f t="shared" si="436"/>
        <v>#DIV/0!</v>
      </c>
      <c r="S1147" s="389"/>
      <c r="T1147" s="12"/>
      <c r="U1147" s="25"/>
      <c r="V1147" s="15"/>
      <c r="W1147" s="490">
        <f t="shared" si="440"/>
        <v>0</v>
      </c>
      <c r="X1147" s="21" t="e">
        <f>W1147*U1147/'Déscriptions des trades'!CK1147*'Déscriptions des trades'!B1147</f>
        <v>#DIV/0!</v>
      </c>
      <c r="Y1147" s="459"/>
      <c r="Z1147" s="389"/>
      <c r="AA1147" s="23">
        <f t="shared" si="437"/>
        <v>0.1</v>
      </c>
      <c r="AB1147" s="17" t="e">
        <f>(AA1147*'Déscriptions des trades'!U1147*'Déscriptions des trades'!B1147/'Déscriptions des trades'!CK1147)*'Déscriptions des trades'!W1147</f>
        <v>#DIV/0!</v>
      </c>
      <c r="AC1147" s="265" t="e">
        <f>AB1147*'Déscriptions des trades'!CK1147</f>
        <v>#DIV/0!</v>
      </c>
      <c r="AD1147" s="266" t="e">
        <f>'Déscriptions des trades'!CK1147-AC1147</f>
        <v>#DIV/0!</v>
      </c>
      <c r="AE1147" s="389"/>
      <c r="AF1147" s="399">
        <v>1143</v>
      </c>
      <c r="AG1147" s="389"/>
      <c r="AH1147" s="20"/>
      <c r="AI1147" s="303"/>
      <c r="AJ1147" s="307"/>
      <c r="AK1147" s="161"/>
      <c r="AL1147" s="305"/>
      <c r="AM1147" s="305"/>
      <c r="AN1147" s="162"/>
      <c r="AO1147" s="439"/>
      <c r="AP1147" s="162"/>
      <c r="AQ1147" s="113"/>
      <c r="AR1147" s="113"/>
      <c r="AS1147" s="384"/>
      <c r="AT1147" s="306"/>
      <c r="AU1147" s="306"/>
      <c r="AV1147" s="160"/>
      <c r="AW1147" s="158"/>
      <c r="AX1147" s="385"/>
      <c r="AY1147" s="453"/>
      <c r="AZ1147" s="165"/>
      <c r="BA1147" s="301"/>
      <c r="BB1147" s="165"/>
      <c r="BC1147" s="301"/>
      <c r="BD1147" s="165"/>
      <c r="BE1147" s="302"/>
      <c r="BF1147" s="302"/>
      <c r="BG1147" s="165"/>
      <c r="BH1147" s="303"/>
      <c r="BI1147" s="165"/>
      <c r="BJ1147" s="304"/>
      <c r="BK1147" s="394"/>
      <c r="BL1147" s="302"/>
      <c r="BM1147" s="302"/>
      <c r="BN1147" s="394"/>
      <c r="BO1147" s="302"/>
      <c r="BP1147" s="13"/>
      <c r="BQ1147" s="302"/>
      <c r="BR1147" s="13"/>
      <c r="BS1147" s="302"/>
      <c r="BT1147" s="13"/>
      <c r="BU1147" s="302"/>
      <c r="BV1147" s="386"/>
      <c r="BW1147" s="303"/>
      <c r="BX1147" s="303"/>
      <c r="BY1147" s="302"/>
      <c r="BZ1147" s="302"/>
      <c r="CA1147" s="387"/>
      <c r="CB1147" s="395"/>
      <c r="CC1147" s="12"/>
      <c r="CD1147" s="304"/>
      <c r="CE1147" s="14"/>
      <c r="CF1147" s="395"/>
      <c r="CG1147" s="397"/>
      <c r="CH1147" s="300">
        <f t="shared" si="441"/>
        <v>0</v>
      </c>
      <c r="CI1147" s="26"/>
      <c r="CJ1147" s="17">
        <f t="shared" si="438"/>
        <v>0</v>
      </c>
      <c r="CK1147" s="18">
        <f t="shared" si="449"/>
        <v>12.89</v>
      </c>
      <c r="CM1147" s="164"/>
      <c r="CN1147" s="302"/>
      <c r="CO1147" s="13">
        <f t="shared" si="442"/>
        <v>0</v>
      </c>
      <c r="CP1147" s="302"/>
      <c r="CQ1147" s="13">
        <f t="shared" si="443"/>
        <v>0</v>
      </c>
      <c r="CR1147" s="302"/>
      <c r="CS1147" s="13">
        <f t="shared" si="444"/>
        <v>0</v>
      </c>
      <c r="CT1147" s="302"/>
      <c r="CU1147" s="13">
        <f t="shared" si="439"/>
        <v>0</v>
      </c>
      <c r="CV1147" s="302"/>
      <c r="CW1147" s="13">
        <f t="shared" si="445"/>
        <v>0</v>
      </c>
      <c r="CX1147" s="13">
        <f t="shared" si="446"/>
        <v>0</v>
      </c>
      <c r="CY1147" s="251">
        <f t="shared" si="447"/>
        <v>0</v>
      </c>
      <c r="CZ1147" s="13" t="s">
        <v>29</v>
      </c>
      <c r="DA1147" s="13">
        <v>50</v>
      </c>
      <c r="DB1147" s="22">
        <f t="shared" si="448"/>
        <v>0</v>
      </c>
      <c r="DD1147" s="24"/>
      <c r="DF1147" s="163"/>
      <c r="DH1147" s="24"/>
      <c r="DI1147" s="447"/>
      <c r="DJ1147" s="163"/>
    </row>
    <row r="1148" spans="1:114" s="7" customFormat="1">
      <c r="A1148" s="277">
        <f t="shared" si="432"/>
        <v>50</v>
      </c>
      <c r="B1148" s="21" t="e">
        <f>'Calculateur de trading'!I1148/C1148/W1148</f>
        <v>#DIV/0!</v>
      </c>
      <c r="C1148" s="278">
        <f t="shared" si="433"/>
        <v>10</v>
      </c>
      <c r="D1148" s="278"/>
      <c r="E1148" s="273">
        <f t="shared" si="434"/>
        <v>100</v>
      </c>
      <c r="F1148" s="271">
        <f t="shared" si="426"/>
        <v>2</v>
      </c>
      <c r="G1148" s="271" t="e">
        <f t="shared" si="427"/>
        <v>#DIV/0!</v>
      </c>
      <c r="H1148" s="272">
        <f t="shared" si="428"/>
        <v>20</v>
      </c>
      <c r="I1148" s="270"/>
      <c r="J1148" s="273">
        <f t="shared" si="435"/>
        <v>200</v>
      </c>
      <c r="K1148" s="271">
        <f t="shared" si="429"/>
        <v>4</v>
      </c>
      <c r="L1148" s="271" t="e">
        <f t="shared" si="430"/>
        <v>#DIV/0!</v>
      </c>
      <c r="M1148" s="272">
        <f t="shared" si="431"/>
        <v>40</v>
      </c>
      <c r="N1148" s="389"/>
      <c r="O1148" s="455" t="e">
        <f>(A1148*B1148*W1148)+(B1148*'Calculateur de trading'!H1148)</f>
        <v>#DIV/0!</v>
      </c>
      <c r="P1148" s="274" t="e">
        <f>O1148/'Déscriptions des trades'!CK1148</f>
        <v>#DIV/0!</v>
      </c>
      <c r="Q1148" s="456" t="e">
        <f>'Déscriptions des trades'!CK1148-O1148</f>
        <v>#DIV/0!</v>
      </c>
      <c r="R1148" s="466" t="e">
        <f t="shared" si="436"/>
        <v>#DIV/0!</v>
      </c>
      <c r="S1148" s="389"/>
      <c r="T1148" s="12"/>
      <c r="U1148" s="25"/>
      <c r="V1148" s="15"/>
      <c r="W1148" s="490">
        <f t="shared" si="440"/>
        <v>0</v>
      </c>
      <c r="X1148" s="21" t="e">
        <f>W1148*U1148/'Déscriptions des trades'!CK1148*'Déscriptions des trades'!B1148</f>
        <v>#DIV/0!</v>
      </c>
      <c r="Y1148" s="459"/>
      <c r="Z1148" s="389"/>
      <c r="AA1148" s="23">
        <f t="shared" si="437"/>
        <v>0.1</v>
      </c>
      <c r="AB1148" s="17" t="e">
        <f>(AA1148*'Déscriptions des trades'!U1148*'Déscriptions des trades'!B1148/'Déscriptions des trades'!CK1148)*'Déscriptions des trades'!W1148</f>
        <v>#DIV/0!</v>
      </c>
      <c r="AC1148" s="265" t="e">
        <f>AB1148*'Déscriptions des trades'!CK1148</f>
        <v>#DIV/0!</v>
      </c>
      <c r="AD1148" s="266" t="e">
        <f>'Déscriptions des trades'!CK1148-AC1148</f>
        <v>#DIV/0!</v>
      </c>
      <c r="AE1148" s="389"/>
      <c r="AF1148" s="399">
        <v>1144</v>
      </c>
      <c r="AG1148" s="389"/>
      <c r="AH1148" s="20"/>
      <c r="AI1148" s="303"/>
      <c r="AJ1148" s="307"/>
      <c r="AK1148" s="161"/>
      <c r="AL1148" s="305"/>
      <c r="AM1148" s="305"/>
      <c r="AN1148" s="162"/>
      <c r="AO1148" s="439"/>
      <c r="AP1148" s="162"/>
      <c r="AQ1148" s="113"/>
      <c r="AR1148" s="113"/>
      <c r="AS1148" s="384"/>
      <c r="AT1148" s="306"/>
      <c r="AU1148" s="306"/>
      <c r="AV1148" s="160"/>
      <c r="AW1148" s="158"/>
      <c r="AX1148" s="385"/>
      <c r="AY1148" s="453"/>
      <c r="AZ1148" s="165"/>
      <c r="BA1148" s="301"/>
      <c r="BB1148" s="165"/>
      <c r="BC1148" s="301"/>
      <c r="BD1148" s="165"/>
      <c r="BE1148" s="302"/>
      <c r="BF1148" s="302"/>
      <c r="BG1148" s="165"/>
      <c r="BH1148" s="303"/>
      <c r="BI1148" s="165"/>
      <c r="BJ1148" s="304"/>
      <c r="BK1148" s="394"/>
      <c r="BL1148" s="302"/>
      <c r="BM1148" s="302"/>
      <c r="BN1148" s="394"/>
      <c r="BO1148" s="302"/>
      <c r="BP1148" s="13"/>
      <c r="BQ1148" s="302"/>
      <c r="BR1148" s="13"/>
      <c r="BS1148" s="302"/>
      <c r="BT1148" s="13"/>
      <c r="BU1148" s="302"/>
      <c r="BV1148" s="386"/>
      <c r="BW1148" s="303"/>
      <c r="BX1148" s="303"/>
      <c r="BY1148" s="302"/>
      <c r="BZ1148" s="302"/>
      <c r="CA1148" s="387"/>
      <c r="CB1148" s="395"/>
      <c r="CC1148" s="12"/>
      <c r="CD1148" s="304"/>
      <c r="CE1148" s="14"/>
      <c r="CF1148" s="395"/>
      <c r="CG1148" s="397"/>
      <c r="CH1148" s="300">
        <f t="shared" si="441"/>
        <v>0</v>
      </c>
      <c r="CI1148" s="26"/>
      <c r="CJ1148" s="17">
        <f t="shared" si="438"/>
        <v>0</v>
      </c>
      <c r="CK1148" s="18">
        <f t="shared" si="449"/>
        <v>12.89</v>
      </c>
      <c r="CM1148" s="164"/>
      <c r="CN1148" s="302"/>
      <c r="CO1148" s="13">
        <f t="shared" si="442"/>
        <v>0</v>
      </c>
      <c r="CP1148" s="302"/>
      <c r="CQ1148" s="13">
        <f t="shared" si="443"/>
        <v>0</v>
      </c>
      <c r="CR1148" s="302"/>
      <c r="CS1148" s="13">
        <f t="shared" si="444"/>
        <v>0</v>
      </c>
      <c r="CT1148" s="302"/>
      <c r="CU1148" s="13">
        <f t="shared" si="439"/>
        <v>0</v>
      </c>
      <c r="CV1148" s="302"/>
      <c r="CW1148" s="13">
        <f t="shared" si="445"/>
        <v>0</v>
      </c>
      <c r="CX1148" s="13">
        <f t="shared" si="446"/>
        <v>0</v>
      </c>
      <c r="CY1148" s="251">
        <f t="shared" si="447"/>
        <v>0</v>
      </c>
      <c r="CZ1148" s="13" t="s">
        <v>29</v>
      </c>
      <c r="DA1148" s="13">
        <v>50</v>
      </c>
      <c r="DB1148" s="22">
        <f t="shared" si="448"/>
        <v>0</v>
      </c>
      <c r="DD1148" s="24"/>
      <c r="DF1148" s="163"/>
      <c r="DH1148" s="24"/>
      <c r="DI1148" s="447"/>
      <c r="DJ1148" s="163"/>
    </row>
    <row r="1149" spans="1:114" s="7" customFormat="1">
      <c r="A1149" s="277">
        <f t="shared" si="432"/>
        <v>50</v>
      </c>
      <c r="B1149" s="21" t="e">
        <f>'Calculateur de trading'!I1149/C1149/W1149</f>
        <v>#DIV/0!</v>
      </c>
      <c r="C1149" s="278">
        <f t="shared" si="433"/>
        <v>10</v>
      </c>
      <c r="D1149" s="426"/>
      <c r="E1149" s="273">
        <f t="shared" si="434"/>
        <v>100</v>
      </c>
      <c r="F1149" s="271">
        <f t="shared" si="426"/>
        <v>2</v>
      </c>
      <c r="G1149" s="271" t="e">
        <f t="shared" si="427"/>
        <v>#DIV/0!</v>
      </c>
      <c r="H1149" s="272">
        <f t="shared" si="428"/>
        <v>20</v>
      </c>
      <c r="I1149" s="270"/>
      <c r="J1149" s="273">
        <f t="shared" si="435"/>
        <v>200</v>
      </c>
      <c r="K1149" s="271">
        <f t="shared" si="429"/>
        <v>4</v>
      </c>
      <c r="L1149" s="271" t="e">
        <f t="shared" si="430"/>
        <v>#DIV/0!</v>
      </c>
      <c r="M1149" s="272">
        <f t="shared" si="431"/>
        <v>40</v>
      </c>
      <c r="N1149" s="389"/>
      <c r="O1149" s="455" t="e">
        <f>(A1149*B1149*W1149)+(B1149*'Calculateur de trading'!H1149)</f>
        <v>#DIV/0!</v>
      </c>
      <c r="P1149" s="274" t="e">
        <f>O1149/'Déscriptions des trades'!CK1149</f>
        <v>#DIV/0!</v>
      </c>
      <c r="Q1149" s="456" t="e">
        <f>'Déscriptions des trades'!CK1149-O1149</f>
        <v>#DIV/0!</v>
      </c>
      <c r="R1149" s="466" t="e">
        <f t="shared" si="436"/>
        <v>#DIV/0!</v>
      </c>
      <c r="S1149" s="389"/>
      <c r="T1149" s="12"/>
      <c r="U1149" s="25"/>
      <c r="V1149" s="15"/>
      <c r="W1149" s="490">
        <f t="shared" si="440"/>
        <v>0</v>
      </c>
      <c r="X1149" s="21" t="e">
        <f>W1149*U1149/'Déscriptions des trades'!CK1149*'Déscriptions des trades'!B1149</f>
        <v>#DIV/0!</v>
      </c>
      <c r="Y1149" s="459"/>
      <c r="Z1149" s="389"/>
      <c r="AA1149" s="23">
        <f t="shared" si="437"/>
        <v>0.1</v>
      </c>
      <c r="AB1149" s="17" t="e">
        <f>(AA1149*'Déscriptions des trades'!U1149*'Déscriptions des trades'!B1149/'Déscriptions des trades'!CK1149)*'Déscriptions des trades'!W1149</f>
        <v>#DIV/0!</v>
      </c>
      <c r="AC1149" s="265" t="e">
        <f>AB1149*'Déscriptions des trades'!CK1149</f>
        <v>#DIV/0!</v>
      </c>
      <c r="AD1149" s="266" t="e">
        <f>'Déscriptions des trades'!CK1149-AC1149</f>
        <v>#DIV/0!</v>
      </c>
      <c r="AE1149" s="389"/>
      <c r="AF1149" s="399">
        <v>1145</v>
      </c>
      <c r="AG1149" s="389"/>
      <c r="AH1149" s="20"/>
      <c r="AI1149" s="303"/>
      <c r="AJ1149" s="307"/>
      <c r="AK1149" s="161"/>
      <c r="AL1149" s="305"/>
      <c r="AM1149" s="305"/>
      <c r="AN1149" s="162"/>
      <c r="AO1149" s="439"/>
      <c r="AP1149" s="162"/>
      <c r="AQ1149" s="113"/>
      <c r="AR1149" s="113"/>
      <c r="AS1149" s="384"/>
      <c r="AT1149" s="306"/>
      <c r="AU1149" s="306"/>
      <c r="AV1149" s="160"/>
      <c r="AW1149" s="158"/>
      <c r="AX1149" s="385"/>
      <c r="AY1149" s="453"/>
      <c r="AZ1149" s="165"/>
      <c r="BA1149" s="301"/>
      <c r="BB1149" s="165"/>
      <c r="BC1149" s="301"/>
      <c r="BD1149" s="165"/>
      <c r="BE1149" s="302"/>
      <c r="BF1149" s="302"/>
      <c r="BG1149" s="165"/>
      <c r="BH1149" s="303"/>
      <c r="BI1149" s="165"/>
      <c r="BJ1149" s="304"/>
      <c r="BK1149" s="394"/>
      <c r="BL1149" s="302"/>
      <c r="BM1149" s="302"/>
      <c r="BN1149" s="394"/>
      <c r="BO1149" s="302"/>
      <c r="BP1149" s="13"/>
      <c r="BQ1149" s="302"/>
      <c r="BR1149" s="13"/>
      <c r="BS1149" s="302"/>
      <c r="BT1149" s="13"/>
      <c r="BU1149" s="302"/>
      <c r="BV1149" s="386"/>
      <c r="BW1149" s="303"/>
      <c r="BX1149" s="303"/>
      <c r="BY1149" s="302"/>
      <c r="BZ1149" s="302"/>
      <c r="CA1149" s="387"/>
      <c r="CB1149" s="395"/>
      <c r="CC1149" s="12"/>
      <c r="CD1149" s="304"/>
      <c r="CE1149" s="14"/>
      <c r="CF1149" s="395"/>
      <c r="CG1149" s="397"/>
      <c r="CH1149" s="300">
        <f t="shared" si="441"/>
        <v>0</v>
      </c>
      <c r="CI1149" s="26"/>
      <c r="CJ1149" s="17">
        <f t="shared" si="438"/>
        <v>0</v>
      </c>
      <c r="CK1149" s="18">
        <f t="shared" si="449"/>
        <v>12.89</v>
      </c>
      <c r="CM1149" s="164"/>
      <c r="CN1149" s="302"/>
      <c r="CO1149" s="13">
        <f t="shared" si="442"/>
        <v>0</v>
      </c>
      <c r="CP1149" s="302"/>
      <c r="CQ1149" s="13">
        <f t="shared" si="443"/>
        <v>0</v>
      </c>
      <c r="CR1149" s="302"/>
      <c r="CS1149" s="13">
        <f t="shared" si="444"/>
        <v>0</v>
      </c>
      <c r="CT1149" s="302"/>
      <c r="CU1149" s="13">
        <f t="shared" si="439"/>
        <v>0</v>
      </c>
      <c r="CV1149" s="302"/>
      <c r="CW1149" s="13">
        <f t="shared" si="445"/>
        <v>0</v>
      </c>
      <c r="CX1149" s="13">
        <f t="shared" si="446"/>
        <v>0</v>
      </c>
      <c r="CY1149" s="251">
        <f t="shared" si="447"/>
        <v>0</v>
      </c>
      <c r="CZ1149" s="13" t="s">
        <v>29</v>
      </c>
      <c r="DA1149" s="13">
        <v>50</v>
      </c>
      <c r="DB1149" s="22">
        <f t="shared" si="448"/>
        <v>0</v>
      </c>
      <c r="DD1149" s="24"/>
      <c r="DF1149" s="163"/>
      <c r="DH1149" s="24"/>
      <c r="DI1149" s="447"/>
      <c r="DJ1149" s="163"/>
    </row>
    <row r="1150" spans="1:114" s="7" customFormat="1">
      <c r="A1150" s="277">
        <f t="shared" si="432"/>
        <v>50</v>
      </c>
      <c r="B1150" s="21" t="e">
        <f>'Calculateur de trading'!I1150/C1150/W1150</f>
        <v>#DIV/0!</v>
      </c>
      <c r="C1150" s="278">
        <f t="shared" si="433"/>
        <v>10</v>
      </c>
      <c r="D1150" s="278"/>
      <c r="E1150" s="273">
        <f t="shared" si="434"/>
        <v>100</v>
      </c>
      <c r="F1150" s="271">
        <f t="shared" si="426"/>
        <v>2</v>
      </c>
      <c r="G1150" s="271" t="e">
        <f t="shared" si="427"/>
        <v>#DIV/0!</v>
      </c>
      <c r="H1150" s="272">
        <f t="shared" si="428"/>
        <v>20</v>
      </c>
      <c r="I1150" s="270"/>
      <c r="J1150" s="273">
        <f t="shared" si="435"/>
        <v>200</v>
      </c>
      <c r="K1150" s="271">
        <f t="shared" si="429"/>
        <v>4</v>
      </c>
      <c r="L1150" s="271" t="e">
        <f t="shared" si="430"/>
        <v>#DIV/0!</v>
      </c>
      <c r="M1150" s="272">
        <f t="shared" si="431"/>
        <v>40</v>
      </c>
      <c r="N1150" s="389"/>
      <c r="O1150" s="455" t="e">
        <f>(A1150*B1150*W1150)+(B1150*'Calculateur de trading'!H1150)</f>
        <v>#DIV/0!</v>
      </c>
      <c r="P1150" s="274" t="e">
        <f>O1150/'Déscriptions des trades'!CK1150</f>
        <v>#DIV/0!</v>
      </c>
      <c r="Q1150" s="456" t="e">
        <f>'Déscriptions des trades'!CK1150-O1150</f>
        <v>#DIV/0!</v>
      </c>
      <c r="R1150" s="466" t="e">
        <f t="shared" si="436"/>
        <v>#DIV/0!</v>
      </c>
      <c r="S1150" s="389"/>
      <c r="T1150" s="12"/>
      <c r="U1150" s="25"/>
      <c r="V1150" s="15"/>
      <c r="W1150" s="490">
        <f t="shared" si="440"/>
        <v>0</v>
      </c>
      <c r="X1150" s="21" t="e">
        <f>W1150*U1150/'Déscriptions des trades'!CK1150*'Déscriptions des trades'!B1150</f>
        <v>#DIV/0!</v>
      </c>
      <c r="Y1150" s="459"/>
      <c r="Z1150" s="389"/>
      <c r="AA1150" s="23">
        <f t="shared" si="437"/>
        <v>0.1</v>
      </c>
      <c r="AB1150" s="17" t="e">
        <f>(AA1150*'Déscriptions des trades'!U1150*'Déscriptions des trades'!B1150/'Déscriptions des trades'!CK1150)*'Déscriptions des trades'!W1150</f>
        <v>#DIV/0!</v>
      </c>
      <c r="AC1150" s="265" t="e">
        <f>AB1150*'Déscriptions des trades'!CK1150</f>
        <v>#DIV/0!</v>
      </c>
      <c r="AD1150" s="266" t="e">
        <f>'Déscriptions des trades'!CK1150-AC1150</f>
        <v>#DIV/0!</v>
      </c>
      <c r="AE1150" s="389"/>
      <c r="AF1150" s="399">
        <v>1146</v>
      </c>
      <c r="AG1150" s="389"/>
      <c r="AH1150" s="20"/>
      <c r="AI1150" s="303"/>
      <c r="AJ1150" s="307"/>
      <c r="AK1150" s="161"/>
      <c r="AL1150" s="305"/>
      <c r="AM1150" s="305"/>
      <c r="AN1150" s="162"/>
      <c r="AO1150" s="439"/>
      <c r="AP1150" s="162"/>
      <c r="AQ1150" s="113"/>
      <c r="AR1150" s="113"/>
      <c r="AS1150" s="384"/>
      <c r="AT1150" s="306"/>
      <c r="AU1150" s="306"/>
      <c r="AV1150" s="160"/>
      <c r="AW1150" s="158"/>
      <c r="AX1150" s="385"/>
      <c r="AY1150" s="453"/>
      <c r="AZ1150" s="165"/>
      <c r="BA1150" s="301"/>
      <c r="BB1150" s="165"/>
      <c r="BC1150" s="301"/>
      <c r="BD1150" s="165"/>
      <c r="BE1150" s="302"/>
      <c r="BF1150" s="302"/>
      <c r="BG1150" s="165"/>
      <c r="BH1150" s="303"/>
      <c r="BI1150" s="165"/>
      <c r="BJ1150" s="304"/>
      <c r="BK1150" s="394"/>
      <c r="BL1150" s="302"/>
      <c r="BM1150" s="302"/>
      <c r="BN1150" s="394"/>
      <c r="BO1150" s="302"/>
      <c r="BP1150" s="13"/>
      <c r="BQ1150" s="302"/>
      <c r="BR1150" s="13"/>
      <c r="BS1150" s="302"/>
      <c r="BT1150" s="13"/>
      <c r="BU1150" s="302"/>
      <c r="BV1150" s="386"/>
      <c r="BW1150" s="303"/>
      <c r="BX1150" s="303"/>
      <c r="BY1150" s="302"/>
      <c r="BZ1150" s="302"/>
      <c r="CA1150" s="387"/>
      <c r="CB1150" s="395"/>
      <c r="CC1150" s="12"/>
      <c r="CD1150" s="304"/>
      <c r="CE1150" s="14"/>
      <c r="CF1150" s="395"/>
      <c r="CG1150" s="397"/>
      <c r="CH1150" s="300">
        <f t="shared" si="441"/>
        <v>0</v>
      </c>
      <c r="CI1150" s="26"/>
      <c r="CJ1150" s="17">
        <f t="shared" si="438"/>
        <v>0</v>
      </c>
      <c r="CK1150" s="18">
        <f t="shared" si="449"/>
        <v>12.89</v>
      </c>
      <c r="CM1150" s="164"/>
      <c r="CN1150" s="302"/>
      <c r="CO1150" s="13">
        <f t="shared" si="442"/>
        <v>0</v>
      </c>
      <c r="CP1150" s="302"/>
      <c r="CQ1150" s="13">
        <f t="shared" si="443"/>
        <v>0</v>
      </c>
      <c r="CR1150" s="302"/>
      <c r="CS1150" s="13">
        <f t="shared" si="444"/>
        <v>0</v>
      </c>
      <c r="CT1150" s="302"/>
      <c r="CU1150" s="13">
        <f t="shared" si="439"/>
        <v>0</v>
      </c>
      <c r="CV1150" s="302"/>
      <c r="CW1150" s="13">
        <f t="shared" si="445"/>
        <v>0</v>
      </c>
      <c r="CX1150" s="13">
        <f t="shared" si="446"/>
        <v>0</v>
      </c>
      <c r="CY1150" s="251">
        <f t="shared" si="447"/>
        <v>0</v>
      </c>
      <c r="CZ1150" s="13" t="s">
        <v>29</v>
      </c>
      <c r="DA1150" s="13">
        <v>50</v>
      </c>
      <c r="DB1150" s="22">
        <f t="shared" si="448"/>
        <v>0</v>
      </c>
      <c r="DD1150" s="24"/>
      <c r="DF1150" s="163"/>
      <c r="DH1150" s="24"/>
      <c r="DI1150" s="447"/>
      <c r="DJ1150" s="163"/>
    </row>
    <row r="1151" spans="1:114" s="7" customFormat="1">
      <c r="A1151" s="277">
        <f t="shared" si="432"/>
        <v>50</v>
      </c>
      <c r="B1151" s="21" t="e">
        <f>'Calculateur de trading'!I1151/C1151/W1151</f>
        <v>#DIV/0!</v>
      </c>
      <c r="C1151" s="278">
        <f t="shared" si="433"/>
        <v>10</v>
      </c>
      <c r="D1151" s="426"/>
      <c r="E1151" s="273">
        <f t="shared" si="434"/>
        <v>100</v>
      </c>
      <c r="F1151" s="271">
        <f t="shared" si="426"/>
        <v>2</v>
      </c>
      <c r="G1151" s="271" t="e">
        <f t="shared" si="427"/>
        <v>#DIV/0!</v>
      </c>
      <c r="H1151" s="272">
        <f t="shared" si="428"/>
        <v>20</v>
      </c>
      <c r="I1151" s="270"/>
      <c r="J1151" s="273">
        <f t="shared" si="435"/>
        <v>200</v>
      </c>
      <c r="K1151" s="271">
        <f t="shared" si="429"/>
        <v>4</v>
      </c>
      <c r="L1151" s="271" t="e">
        <f t="shared" si="430"/>
        <v>#DIV/0!</v>
      </c>
      <c r="M1151" s="272">
        <f t="shared" si="431"/>
        <v>40</v>
      </c>
      <c r="N1151" s="389"/>
      <c r="O1151" s="455" t="e">
        <f>(A1151*B1151*W1151)+(B1151*'Calculateur de trading'!H1151)</f>
        <v>#DIV/0!</v>
      </c>
      <c r="P1151" s="274" t="e">
        <f>O1151/'Déscriptions des trades'!CK1151</f>
        <v>#DIV/0!</v>
      </c>
      <c r="Q1151" s="456" t="e">
        <f>'Déscriptions des trades'!CK1151-O1151</f>
        <v>#DIV/0!</v>
      </c>
      <c r="R1151" s="466" t="e">
        <f t="shared" si="436"/>
        <v>#DIV/0!</v>
      </c>
      <c r="S1151" s="389"/>
      <c r="T1151" s="12"/>
      <c r="U1151" s="25"/>
      <c r="V1151" s="15"/>
      <c r="W1151" s="490">
        <f t="shared" si="440"/>
        <v>0</v>
      </c>
      <c r="X1151" s="21" t="e">
        <f>W1151*U1151/'Déscriptions des trades'!CK1151*'Déscriptions des trades'!B1151</f>
        <v>#DIV/0!</v>
      </c>
      <c r="Y1151" s="459"/>
      <c r="Z1151" s="389"/>
      <c r="AA1151" s="23">
        <f t="shared" si="437"/>
        <v>0.1</v>
      </c>
      <c r="AB1151" s="17" t="e">
        <f>(AA1151*'Déscriptions des trades'!U1151*'Déscriptions des trades'!B1151/'Déscriptions des trades'!CK1151)*'Déscriptions des trades'!W1151</f>
        <v>#DIV/0!</v>
      </c>
      <c r="AC1151" s="265" t="e">
        <f>AB1151*'Déscriptions des trades'!CK1151</f>
        <v>#DIV/0!</v>
      </c>
      <c r="AD1151" s="266" t="e">
        <f>'Déscriptions des trades'!CK1151-AC1151</f>
        <v>#DIV/0!</v>
      </c>
      <c r="AE1151" s="389"/>
      <c r="AF1151" s="399">
        <v>1147</v>
      </c>
      <c r="AG1151" s="389"/>
      <c r="AH1151" s="20"/>
      <c r="AI1151" s="303"/>
      <c r="AJ1151" s="307"/>
      <c r="AK1151" s="161"/>
      <c r="AL1151" s="305"/>
      <c r="AM1151" s="305"/>
      <c r="AN1151" s="162"/>
      <c r="AO1151" s="439"/>
      <c r="AP1151" s="162"/>
      <c r="AQ1151" s="113"/>
      <c r="AR1151" s="113"/>
      <c r="AS1151" s="384"/>
      <c r="AT1151" s="306"/>
      <c r="AU1151" s="306"/>
      <c r="AV1151" s="160"/>
      <c r="AW1151" s="158"/>
      <c r="AX1151" s="385"/>
      <c r="AY1151" s="453"/>
      <c r="AZ1151" s="165"/>
      <c r="BA1151" s="301"/>
      <c r="BB1151" s="165"/>
      <c r="BC1151" s="301"/>
      <c r="BD1151" s="165"/>
      <c r="BE1151" s="302"/>
      <c r="BF1151" s="302"/>
      <c r="BG1151" s="165"/>
      <c r="BH1151" s="303"/>
      <c r="BI1151" s="165"/>
      <c r="BJ1151" s="304"/>
      <c r="BK1151" s="394"/>
      <c r="BL1151" s="302"/>
      <c r="BM1151" s="302"/>
      <c r="BN1151" s="394"/>
      <c r="BO1151" s="302"/>
      <c r="BP1151" s="13"/>
      <c r="BQ1151" s="302"/>
      <c r="BR1151" s="13"/>
      <c r="BS1151" s="302"/>
      <c r="BT1151" s="13"/>
      <c r="BU1151" s="302"/>
      <c r="BV1151" s="386"/>
      <c r="BW1151" s="303"/>
      <c r="BX1151" s="303"/>
      <c r="BY1151" s="302"/>
      <c r="BZ1151" s="302"/>
      <c r="CA1151" s="387"/>
      <c r="CB1151" s="395"/>
      <c r="CC1151" s="12"/>
      <c r="CD1151" s="304"/>
      <c r="CE1151" s="14"/>
      <c r="CF1151" s="395"/>
      <c r="CG1151" s="397"/>
      <c r="CH1151" s="300">
        <f t="shared" si="441"/>
        <v>0</v>
      </c>
      <c r="CI1151" s="26"/>
      <c r="CJ1151" s="17">
        <f t="shared" si="438"/>
        <v>0</v>
      </c>
      <c r="CK1151" s="18">
        <f t="shared" si="449"/>
        <v>12.89</v>
      </c>
      <c r="CM1151" s="164"/>
      <c r="CN1151" s="302"/>
      <c r="CO1151" s="13">
        <f t="shared" si="442"/>
        <v>0</v>
      </c>
      <c r="CP1151" s="302"/>
      <c r="CQ1151" s="13">
        <f t="shared" si="443"/>
        <v>0</v>
      </c>
      <c r="CR1151" s="302"/>
      <c r="CS1151" s="13">
        <f t="shared" si="444"/>
        <v>0</v>
      </c>
      <c r="CT1151" s="302"/>
      <c r="CU1151" s="13">
        <f t="shared" si="439"/>
        <v>0</v>
      </c>
      <c r="CV1151" s="302"/>
      <c r="CW1151" s="13">
        <f t="shared" si="445"/>
        <v>0</v>
      </c>
      <c r="CX1151" s="13">
        <f t="shared" si="446"/>
        <v>0</v>
      </c>
      <c r="CY1151" s="251">
        <f t="shared" si="447"/>
        <v>0</v>
      </c>
      <c r="CZ1151" s="13" t="s">
        <v>29</v>
      </c>
      <c r="DA1151" s="13">
        <v>50</v>
      </c>
      <c r="DB1151" s="22">
        <f t="shared" si="448"/>
        <v>0</v>
      </c>
      <c r="DD1151" s="24"/>
      <c r="DF1151" s="163"/>
      <c r="DH1151" s="24"/>
      <c r="DI1151" s="447"/>
      <c r="DJ1151" s="163"/>
    </row>
    <row r="1152" spans="1:114" s="7" customFormat="1">
      <c r="A1152" s="277">
        <f t="shared" si="432"/>
        <v>50</v>
      </c>
      <c r="B1152" s="21" t="e">
        <f>'Calculateur de trading'!I1152/C1152/W1152</f>
        <v>#DIV/0!</v>
      </c>
      <c r="C1152" s="278">
        <f t="shared" si="433"/>
        <v>10</v>
      </c>
      <c r="D1152" s="278"/>
      <c r="E1152" s="273">
        <f t="shared" si="434"/>
        <v>100</v>
      </c>
      <c r="F1152" s="271">
        <f t="shared" si="426"/>
        <v>2</v>
      </c>
      <c r="G1152" s="271" t="e">
        <f t="shared" si="427"/>
        <v>#DIV/0!</v>
      </c>
      <c r="H1152" s="272">
        <f t="shared" si="428"/>
        <v>20</v>
      </c>
      <c r="I1152" s="270"/>
      <c r="J1152" s="273">
        <f t="shared" si="435"/>
        <v>200</v>
      </c>
      <c r="K1152" s="271">
        <f t="shared" si="429"/>
        <v>4</v>
      </c>
      <c r="L1152" s="271" t="e">
        <f t="shared" si="430"/>
        <v>#DIV/0!</v>
      </c>
      <c r="M1152" s="272">
        <f t="shared" si="431"/>
        <v>40</v>
      </c>
      <c r="N1152" s="389"/>
      <c r="O1152" s="455" t="e">
        <f>(A1152*B1152*W1152)+(B1152*'Calculateur de trading'!H1152)</f>
        <v>#DIV/0!</v>
      </c>
      <c r="P1152" s="274" t="e">
        <f>O1152/'Déscriptions des trades'!CK1152</f>
        <v>#DIV/0!</v>
      </c>
      <c r="Q1152" s="456" t="e">
        <f>'Déscriptions des trades'!CK1152-O1152</f>
        <v>#DIV/0!</v>
      </c>
      <c r="R1152" s="466" t="e">
        <f t="shared" si="436"/>
        <v>#DIV/0!</v>
      </c>
      <c r="S1152" s="389"/>
      <c r="T1152" s="12"/>
      <c r="U1152" s="25"/>
      <c r="V1152" s="15"/>
      <c r="W1152" s="490">
        <f t="shared" si="440"/>
        <v>0</v>
      </c>
      <c r="X1152" s="21" t="e">
        <f>W1152*U1152/'Déscriptions des trades'!CK1152*'Déscriptions des trades'!B1152</f>
        <v>#DIV/0!</v>
      </c>
      <c r="Y1152" s="459"/>
      <c r="Z1152" s="389"/>
      <c r="AA1152" s="23">
        <f t="shared" si="437"/>
        <v>0.1</v>
      </c>
      <c r="AB1152" s="17" t="e">
        <f>(AA1152*'Déscriptions des trades'!U1152*'Déscriptions des trades'!B1152/'Déscriptions des trades'!CK1152)*'Déscriptions des trades'!W1152</f>
        <v>#DIV/0!</v>
      </c>
      <c r="AC1152" s="265" t="e">
        <f>AB1152*'Déscriptions des trades'!CK1152</f>
        <v>#DIV/0!</v>
      </c>
      <c r="AD1152" s="266" t="e">
        <f>'Déscriptions des trades'!CK1152-AC1152</f>
        <v>#DIV/0!</v>
      </c>
      <c r="AE1152" s="389"/>
      <c r="AF1152" s="399">
        <v>1148</v>
      </c>
      <c r="AG1152" s="389"/>
      <c r="AH1152" s="20"/>
      <c r="AI1152" s="303"/>
      <c r="AJ1152" s="307"/>
      <c r="AK1152" s="161"/>
      <c r="AL1152" s="305"/>
      <c r="AM1152" s="305"/>
      <c r="AN1152" s="162"/>
      <c r="AO1152" s="439"/>
      <c r="AP1152" s="162"/>
      <c r="AQ1152" s="113"/>
      <c r="AR1152" s="113"/>
      <c r="AS1152" s="384"/>
      <c r="AT1152" s="306"/>
      <c r="AU1152" s="306"/>
      <c r="AV1152" s="160"/>
      <c r="AW1152" s="158"/>
      <c r="AX1152" s="385"/>
      <c r="AY1152" s="453"/>
      <c r="AZ1152" s="165"/>
      <c r="BA1152" s="301"/>
      <c r="BB1152" s="165"/>
      <c r="BC1152" s="301"/>
      <c r="BD1152" s="165"/>
      <c r="BE1152" s="302"/>
      <c r="BF1152" s="302"/>
      <c r="BG1152" s="165"/>
      <c r="BH1152" s="303"/>
      <c r="BI1152" s="165"/>
      <c r="BJ1152" s="304"/>
      <c r="BK1152" s="394"/>
      <c r="BL1152" s="302"/>
      <c r="BM1152" s="302"/>
      <c r="BN1152" s="394"/>
      <c r="BO1152" s="302"/>
      <c r="BP1152" s="13"/>
      <c r="BQ1152" s="302"/>
      <c r="BR1152" s="13"/>
      <c r="BS1152" s="302"/>
      <c r="BT1152" s="13"/>
      <c r="BU1152" s="302"/>
      <c r="BV1152" s="386"/>
      <c r="BW1152" s="303"/>
      <c r="BX1152" s="303"/>
      <c r="BY1152" s="302"/>
      <c r="BZ1152" s="302"/>
      <c r="CA1152" s="387"/>
      <c r="CB1152" s="395"/>
      <c r="CC1152" s="12"/>
      <c r="CD1152" s="304"/>
      <c r="CE1152" s="14"/>
      <c r="CF1152" s="395"/>
      <c r="CG1152" s="397"/>
      <c r="CH1152" s="300">
        <f t="shared" si="441"/>
        <v>0</v>
      </c>
      <c r="CI1152" s="26"/>
      <c r="CJ1152" s="17">
        <f t="shared" si="438"/>
        <v>0</v>
      </c>
      <c r="CK1152" s="18">
        <f t="shared" si="449"/>
        <v>12.89</v>
      </c>
      <c r="CM1152" s="164"/>
      <c r="CN1152" s="302"/>
      <c r="CO1152" s="13">
        <f t="shared" si="442"/>
        <v>0</v>
      </c>
      <c r="CP1152" s="302"/>
      <c r="CQ1152" s="13">
        <f t="shared" si="443"/>
        <v>0</v>
      </c>
      <c r="CR1152" s="302"/>
      <c r="CS1152" s="13">
        <f t="shared" si="444"/>
        <v>0</v>
      </c>
      <c r="CT1152" s="302"/>
      <c r="CU1152" s="13">
        <f t="shared" si="439"/>
        <v>0</v>
      </c>
      <c r="CV1152" s="302"/>
      <c r="CW1152" s="13">
        <f t="shared" si="445"/>
        <v>0</v>
      </c>
      <c r="CX1152" s="13">
        <f t="shared" si="446"/>
        <v>0</v>
      </c>
      <c r="CY1152" s="251">
        <f t="shared" si="447"/>
        <v>0</v>
      </c>
      <c r="CZ1152" s="13" t="s">
        <v>29</v>
      </c>
      <c r="DA1152" s="13">
        <v>50</v>
      </c>
      <c r="DB1152" s="22">
        <f t="shared" si="448"/>
        <v>0</v>
      </c>
      <c r="DD1152" s="24"/>
      <c r="DF1152" s="163"/>
      <c r="DH1152" s="24"/>
      <c r="DI1152" s="447"/>
      <c r="DJ1152" s="163"/>
    </row>
    <row r="1153" spans="1:114" s="7" customFormat="1">
      <c r="A1153" s="277">
        <f t="shared" si="432"/>
        <v>50</v>
      </c>
      <c r="B1153" s="21" t="e">
        <f>'Calculateur de trading'!I1153/C1153/W1153</f>
        <v>#DIV/0!</v>
      </c>
      <c r="C1153" s="278">
        <f t="shared" si="433"/>
        <v>10</v>
      </c>
      <c r="D1153" s="426"/>
      <c r="E1153" s="273">
        <f t="shared" si="434"/>
        <v>100</v>
      </c>
      <c r="F1153" s="271">
        <f t="shared" si="426"/>
        <v>2</v>
      </c>
      <c r="G1153" s="271" t="e">
        <f t="shared" si="427"/>
        <v>#DIV/0!</v>
      </c>
      <c r="H1153" s="272">
        <f t="shared" si="428"/>
        <v>20</v>
      </c>
      <c r="I1153" s="270"/>
      <c r="J1153" s="273">
        <f t="shared" si="435"/>
        <v>200</v>
      </c>
      <c r="K1153" s="271">
        <f t="shared" si="429"/>
        <v>4</v>
      </c>
      <c r="L1153" s="271" t="e">
        <f t="shared" si="430"/>
        <v>#DIV/0!</v>
      </c>
      <c r="M1153" s="272">
        <f t="shared" si="431"/>
        <v>40</v>
      </c>
      <c r="N1153" s="389"/>
      <c r="O1153" s="455" t="e">
        <f>(A1153*B1153*W1153)+(B1153*'Calculateur de trading'!H1153)</f>
        <v>#DIV/0!</v>
      </c>
      <c r="P1153" s="274" t="e">
        <f>O1153/'Déscriptions des trades'!CK1153</f>
        <v>#DIV/0!</v>
      </c>
      <c r="Q1153" s="456" t="e">
        <f>'Déscriptions des trades'!CK1153-O1153</f>
        <v>#DIV/0!</v>
      </c>
      <c r="R1153" s="466" t="e">
        <f t="shared" si="436"/>
        <v>#DIV/0!</v>
      </c>
      <c r="S1153" s="389"/>
      <c r="T1153" s="12"/>
      <c r="U1153" s="25"/>
      <c r="V1153" s="15"/>
      <c r="W1153" s="490">
        <f t="shared" si="440"/>
        <v>0</v>
      </c>
      <c r="X1153" s="21" t="e">
        <f>W1153*U1153/'Déscriptions des trades'!CK1153*'Déscriptions des trades'!B1153</f>
        <v>#DIV/0!</v>
      </c>
      <c r="Y1153" s="459"/>
      <c r="Z1153" s="389"/>
      <c r="AA1153" s="23">
        <f t="shared" si="437"/>
        <v>0.1</v>
      </c>
      <c r="AB1153" s="17" t="e">
        <f>(AA1153*'Déscriptions des trades'!U1153*'Déscriptions des trades'!B1153/'Déscriptions des trades'!CK1153)*'Déscriptions des trades'!W1153</f>
        <v>#DIV/0!</v>
      </c>
      <c r="AC1153" s="265" t="e">
        <f>AB1153*'Déscriptions des trades'!CK1153</f>
        <v>#DIV/0!</v>
      </c>
      <c r="AD1153" s="266" t="e">
        <f>'Déscriptions des trades'!CK1153-AC1153</f>
        <v>#DIV/0!</v>
      </c>
      <c r="AE1153" s="389"/>
      <c r="AF1153" s="399">
        <v>1149</v>
      </c>
      <c r="AG1153" s="389"/>
      <c r="AH1153" s="20"/>
      <c r="AI1153" s="303"/>
      <c r="AJ1153" s="307"/>
      <c r="AK1153" s="161"/>
      <c r="AL1153" s="305"/>
      <c r="AM1153" s="305"/>
      <c r="AN1153" s="162"/>
      <c r="AO1153" s="439"/>
      <c r="AP1153" s="162"/>
      <c r="AQ1153" s="113"/>
      <c r="AR1153" s="113"/>
      <c r="AS1153" s="384"/>
      <c r="AT1153" s="306"/>
      <c r="AU1153" s="306"/>
      <c r="AV1153" s="160"/>
      <c r="AW1153" s="158"/>
      <c r="AX1153" s="385"/>
      <c r="AY1153" s="453"/>
      <c r="AZ1153" s="165"/>
      <c r="BA1153" s="301"/>
      <c r="BB1153" s="165"/>
      <c r="BC1153" s="301"/>
      <c r="BD1153" s="165"/>
      <c r="BE1153" s="302"/>
      <c r="BF1153" s="302"/>
      <c r="BG1153" s="165"/>
      <c r="BH1153" s="303"/>
      <c r="BI1153" s="165"/>
      <c r="BJ1153" s="304"/>
      <c r="BK1153" s="394"/>
      <c r="BL1153" s="302"/>
      <c r="BM1153" s="302"/>
      <c r="BN1153" s="394"/>
      <c r="BO1153" s="302"/>
      <c r="BP1153" s="13"/>
      <c r="BQ1153" s="302"/>
      <c r="BR1153" s="13"/>
      <c r="BS1153" s="302"/>
      <c r="BT1153" s="13"/>
      <c r="BU1153" s="302"/>
      <c r="BV1153" s="386"/>
      <c r="BW1153" s="303"/>
      <c r="BX1153" s="303"/>
      <c r="BY1153" s="302"/>
      <c r="BZ1153" s="302"/>
      <c r="CA1153" s="387"/>
      <c r="CB1153" s="395"/>
      <c r="CC1153" s="12"/>
      <c r="CD1153" s="304"/>
      <c r="CE1153" s="14"/>
      <c r="CF1153" s="395"/>
      <c r="CG1153" s="397"/>
      <c r="CH1153" s="300">
        <f t="shared" si="441"/>
        <v>0</v>
      </c>
      <c r="CI1153" s="26"/>
      <c r="CJ1153" s="17">
        <f t="shared" si="438"/>
        <v>0</v>
      </c>
      <c r="CK1153" s="18">
        <f t="shared" si="449"/>
        <v>12.89</v>
      </c>
      <c r="CM1153" s="164"/>
      <c r="CN1153" s="302"/>
      <c r="CO1153" s="13">
        <f t="shared" si="442"/>
        <v>0</v>
      </c>
      <c r="CP1153" s="302"/>
      <c r="CQ1153" s="13">
        <f t="shared" si="443"/>
        <v>0</v>
      </c>
      <c r="CR1153" s="302"/>
      <c r="CS1153" s="13">
        <f t="shared" si="444"/>
        <v>0</v>
      </c>
      <c r="CT1153" s="302"/>
      <c r="CU1153" s="13">
        <f t="shared" si="439"/>
        <v>0</v>
      </c>
      <c r="CV1153" s="302"/>
      <c r="CW1153" s="13">
        <f t="shared" si="445"/>
        <v>0</v>
      </c>
      <c r="CX1153" s="13">
        <f t="shared" si="446"/>
        <v>0</v>
      </c>
      <c r="CY1153" s="251">
        <f t="shared" si="447"/>
        <v>0</v>
      </c>
      <c r="CZ1153" s="13" t="s">
        <v>29</v>
      </c>
      <c r="DA1153" s="13">
        <v>50</v>
      </c>
      <c r="DB1153" s="22">
        <f t="shared" si="448"/>
        <v>0</v>
      </c>
      <c r="DD1153" s="24"/>
      <c r="DF1153" s="163"/>
      <c r="DH1153" s="24"/>
      <c r="DI1153" s="447"/>
      <c r="DJ1153" s="163"/>
    </row>
    <row r="1154" spans="1:114" s="7" customFormat="1">
      <c r="A1154" s="277">
        <f t="shared" si="432"/>
        <v>50</v>
      </c>
      <c r="B1154" s="21" t="e">
        <f>'Calculateur de trading'!I1154/C1154/W1154</f>
        <v>#DIV/0!</v>
      </c>
      <c r="C1154" s="278">
        <f t="shared" si="433"/>
        <v>10</v>
      </c>
      <c r="D1154" s="426"/>
      <c r="E1154" s="273">
        <f t="shared" si="434"/>
        <v>100</v>
      </c>
      <c r="F1154" s="271">
        <f t="shared" si="426"/>
        <v>2</v>
      </c>
      <c r="G1154" s="271" t="e">
        <f t="shared" si="427"/>
        <v>#DIV/0!</v>
      </c>
      <c r="H1154" s="272">
        <f t="shared" si="428"/>
        <v>20</v>
      </c>
      <c r="I1154" s="270"/>
      <c r="J1154" s="273">
        <f t="shared" si="435"/>
        <v>200</v>
      </c>
      <c r="K1154" s="271">
        <f t="shared" si="429"/>
        <v>4</v>
      </c>
      <c r="L1154" s="271" t="e">
        <f t="shared" si="430"/>
        <v>#DIV/0!</v>
      </c>
      <c r="M1154" s="272">
        <f t="shared" si="431"/>
        <v>40</v>
      </c>
      <c r="N1154" s="389"/>
      <c r="O1154" s="455" t="e">
        <f>(A1154*B1154*W1154)+(B1154*'Calculateur de trading'!H1154)</f>
        <v>#DIV/0!</v>
      </c>
      <c r="P1154" s="274" t="e">
        <f>O1154/'Déscriptions des trades'!CK1154</f>
        <v>#DIV/0!</v>
      </c>
      <c r="Q1154" s="456" t="e">
        <f>'Déscriptions des trades'!CK1154-O1154</f>
        <v>#DIV/0!</v>
      </c>
      <c r="R1154" s="466" t="e">
        <f t="shared" si="436"/>
        <v>#DIV/0!</v>
      </c>
      <c r="S1154" s="389"/>
      <c r="T1154" s="12"/>
      <c r="U1154" s="25"/>
      <c r="V1154" s="15"/>
      <c r="W1154" s="490">
        <f t="shared" si="440"/>
        <v>0</v>
      </c>
      <c r="X1154" s="21" t="e">
        <f>W1154*U1154/'Déscriptions des trades'!CK1154*'Déscriptions des trades'!B1154</f>
        <v>#DIV/0!</v>
      </c>
      <c r="Y1154" s="459"/>
      <c r="Z1154" s="389"/>
      <c r="AA1154" s="23">
        <f t="shared" si="437"/>
        <v>0.1</v>
      </c>
      <c r="AB1154" s="17" t="e">
        <f>(AA1154*'Déscriptions des trades'!U1154*'Déscriptions des trades'!B1154/'Déscriptions des trades'!CK1154)*'Déscriptions des trades'!W1154</f>
        <v>#DIV/0!</v>
      </c>
      <c r="AC1154" s="265" t="e">
        <f>AB1154*'Déscriptions des trades'!CK1154</f>
        <v>#DIV/0!</v>
      </c>
      <c r="AD1154" s="266" t="e">
        <f>'Déscriptions des trades'!CK1154-AC1154</f>
        <v>#DIV/0!</v>
      </c>
      <c r="AE1154" s="389"/>
      <c r="AF1154" s="399">
        <v>1150</v>
      </c>
      <c r="AG1154" s="389"/>
      <c r="AH1154" s="20"/>
      <c r="AI1154" s="303"/>
      <c r="AJ1154" s="307"/>
      <c r="AK1154" s="161"/>
      <c r="AL1154" s="305"/>
      <c r="AM1154" s="305"/>
      <c r="AN1154" s="162"/>
      <c r="AO1154" s="439"/>
      <c r="AP1154" s="162"/>
      <c r="AQ1154" s="113"/>
      <c r="AR1154" s="113"/>
      <c r="AS1154" s="384"/>
      <c r="AT1154" s="306"/>
      <c r="AU1154" s="306"/>
      <c r="AV1154" s="160"/>
      <c r="AW1154" s="158"/>
      <c r="AX1154" s="385"/>
      <c r="AY1154" s="453"/>
      <c r="AZ1154" s="165"/>
      <c r="BA1154" s="301"/>
      <c r="BB1154" s="165"/>
      <c r="BC1154" s="301"/>
      <c r="BD1154" s="165"/>
      <c r="BE1154" s="302"/>
      <c r="BF1154" s="302"/>
      <c r="BG1154" s="165"/>
      <c r="BH1154" s="303"/>
      <c r="BI1154" s="165"/>
      <c r="BJ1154" s="304"/>
      <c r="BK1154" s="394"/>
      <c r="BL1154" s="302"/>
      <c r="BM1154" s="302"/>
      <c r="BN1154" s="394"/>
      <c r="BO1154" s="302"/>
      <c r="BP1154" s="13"/>
      <c r="BQ1154" s="302"/>
      <c r="BR1154" s="13"/>
      <c r="BS1154" s="302"/>
      <c r="BT1154" s="13"/>
      <c r="BU1154" s="302"/>
      <c r="BV1154" s="386"/>
      <c r="BW1154" s="303"/>
      <c r="BX1154" s="303"/>
      <c r="BY1154" s="302"/>
      <c r="BZ1154" s="302"/>
      <c r="CA1154" s="387"/>
      <c r="CB1154" s="395"/>
      <c r="CC1154" s="12"/>
      <c r="CD1154" s="304"/>
      <c r="CE1154" s="14"/>
      <c r="CF1154" s="395"/>
      <c r="CG1154" s="397"/>
      <c r="CH1154" s="300">
        <f t="shared" si="441"/>
        <v>0</v>
      </c>
      <c r="CI1154" s="26"/>
      <c r="CJ1154" s="17">
        <f t="shared" si="438"/>
        <v>0</v>
      </c>
      <c r="CK1154" s="18">
        <f t="shared" si="449"/>
        <v>12.89</v>
      </c>
      <c r="CM1154" s="164"/>
      <c r="CN1154" s="302"/>
      <c r="CO1154" s="13">
        <f t="shared" si="442"/>
        <v>0</v>
      </c>
      <c r="CP1154" s="302"/>
      <c r="CQ1154" s="13">
        <f t="shared" si="443"/>
        <v>0</v>
      </c>
      <c r="CR1154" s="302"/>
      <c r="CS1154" s="13">
        <f t="shared" si="444"/>
        <v>0</v>
      </c>
      <c r="CT1154" s="302"/>
      <c r="CU1154" s="13">
        <f t="shared" si="439"/>
        <v>0</v>
      </c>
      <c r="CV1154" s="302"/>
      <c r="CW1154" s="13">
        <f t="shared" si="445"/>
        <v>0</v>
      </c>
      <c r="CX1154" s="13">
        <f t="shared" si="446"/>
        <v>0</v>
      </c>
      <c r="CY1154" s="251">
        <f t="shared" si="447"/>
        <v>0</v>
      </c>
      <c r="CZ1154" s="13" t="s">
        <v>29</v>
      </c>
      <c r="DA1154" s="13">
        <v>50</v>
      </c>
      <c r="DB1154" s="22">
        <f t="shared" si="448"/>
        <v>0</v>
      </c>
      <c r="DD1154" s="24"/>
      <c r="DF1154" s="163"/>
      <c r="DH1154" s="24"/>
      <c r="DI1154" s="447"/>
      <c r="DJ1154" s="163"/>
    </row>
    <row r="1155" spans="1:114" s="7" customFormat="1">
      <c r="A1155" s="277">
        <f t="shared" si="432"/>
        <v>50</v>
      </c>
      <c r="B1155" s="21" t="e">
        <f>'Calculateur de trading'!I1155/C1155/W1155</f>
        <v>#DIV/0!</v>
      </c>
      <c r="C1155" s="278">
        <f t="shared" si="433"/>
        <v>10</v>
      </c>
      <c r="D1155" s="278"/>
      <c r="E1155" s="273">
        <f t="shared" si="434"/>
        <v>100</v>
      </c>
      <c r="F1155" s="271">
        <f t="shared" si="426"/>
        <v>2</v>
      </c>
      <c r="G1155" s="271" t="e">
        <f t="shared" si="427"/>
        <v>#DIV/0!</v>
      </c>
      <c r="H1155" s="272">
        <f t="shared" si="428"/>
        <v>20</v>
      </c>
      <c r="I1155" s="270"/>
      <c r="J1155" s="273">
        <f t="shared" si="435"/>
        <v>200</v>
      </c>
      <c r="K1155" s="271">
        <f t="shared" si="429"/>
        <v>4</v>
      </c>
      <c r="L1155" s="271" t="e">
        <f t="shared" si="430"/>
        <v>#DIV/0!</v>
      </c>
      <c r="M1155" s="272">
        <f t="shared" si="431"/>
        <v>40</v>
      </c>
      <c r="N1155" s="389"/>
      <c r="O1155" s="455" t="e">
        <f>(A1155*B1155*W1155)+(B1155*'Calculateur de trading'!H1155)</f>
        <v>#DIV/0!</v>
      </c>
      <c r="P1155" s="274" t="e">
        <f>O1155/'Déscriptions des trades'!CK1155</f>
        <v>#DIV/0!</v>
      </c>
      <c r="Q1155" s="456" t="e">
        <f>'Déscriptions des trades'!CK1155-O1155</f>
        <v>#DIV/0!</v>
      </c>
      <c r="R1155" s="466" t="e">
        <f t="shared" si="436"/>
        <v>#DIV/0!</v>
      </c>
      <c r="S1155" s="389"/>
      <c r="T1155" s="12"/>
      <c r="U1155" s="25"/>
      <c r="V1155" s="15"/>
      <c r="W1155" s="490">
        <f t="shared" si="440"/>
        <v>0</v>
      </c>
      <c r="X1155" s="21" t="e">
        <f>W1155*U1155/'Déscriptions des trades'!CK1155*'Déscriptions des trades'!B1155</f>
        <v>#DIV/0!</v>
      </c>
      <c r="Y1155" s="459"/>
      <c r="Z1155" s="389"/>
      <c r="AA1155" s="23">
        <f t="shared" si="437"/>
        <v>0.1</v>
      </c>
      <c r="AB1155" s="17" t="e">
        <f>(AA1155*'Déscriptions des trades'!U1155*'Déscriptions des trades'!B1155/'Déscriptions des trades'!CK1155)*'Déscriptions des trades'!W1155</f>
        <v>#DIV/0!</v>
      </c>
      <c r="AC1155" s="265" t="e">
        <f>AB1155*'Déscriptions des trades'!CK1155</f>
        <v>#DIV/0!</v>
      </c>
      <c r="AD1155" s="266" t="e">
        <f>'Déscriptions des trades'!CK1155-AC1155</f>
        <v>#DIV/0!</v>
      </c>
      <c r="AE1155" s="389"/>
      <c r="AF1155" s="399">
        <v>1151</v>
      </c>
      <c r="AG1155" s="389"/>
      <c r="AH1155" s="20"/>
      <c r="AI1155" s="303"/>
      <c r="AJ1155" s="307"/>
      <c r="AK1155" s="161"/>
      <c r="AL1155" s="305"/>
      <c r="AM1155" s="305"/>
      <c r="AN1155" s="162"/>
      <c r="AO1155" s="439"/>
      <c r="AP1155" s="162"/>
      <c r="AQ1155" s="113"/>
      <c r="AR1155" s="113"/>
      <c r="AS1155" s="384"/>
      <c r="AT1155" s="306"/>
      <c r="AU1155" s="306"/>
      <c r="AV1155" s="160"/>
      <c r="AW1155" s="158"/>
      <c r="AX1155" s="385"/>
      <c r="AY1155" s="453"/>
      <c r="AZ1155" s="165"/>
      <c r="BA1155" s="301"/>
      <c r="BB1155" s="165"/>
      <c r="BC1155" s="301"/>
      <c r="BD1155" s="165"/>
      <c r="BE1155" s="302"/>
      <c r="BF1155" s="302"/>
      <c r="BG1155" s="165"/>
      <c r="BH1155" s="303"/>
      <c r="BI1155" s="165"/>
      <c r="BJ1155" s="304"/>
      <c r="BK1155" s="394"/>
      <c r="BL1155" s="302"/>
      <c r="BM1155" s="302"/>
      <c r="BN1155" s="394"/>
      <c r="BO1155" s="302"/>
      <c r="BP1155" s="13"/>
      <c r="BQ1155" s="302"/>
      <c r="BR1155" s="13"/>
      <c r="BS1155" s="302"/>
      <c r="BT1155" s="13"/>
      <c r="BU1155" s="302"/>
      <c r="BV1155" s="386"/>
      <c r="BW1155" s="303"/>
      <c r="BX1155" s="303"/>
      <c r="BY1155" s="302"/>
      <c r="BZ1155" s="302"/>
      <c r="CA1155" s="387"/>
      <c r="CB1155" s="395"/>
      <c r="CC1155" s="12"/>
      <c r="CD1155" s="304"/>
      <c r="CE1155" s="14"/>
      <c r="CF1155" s="395"/>
      <c r="CG1155" s="397"/>
      <c r="CH1155" s="300">
        <f t="shared" si="441"/>
        <v>0</v>
      </c>
      <c r="CI1155" s="26"/>
      <c r="CJ1155" s="17">
        <f t="shared" si="438"/>
        <v>0</v>
      </c>
      <c r="CK1155" s="18">
        <f t="shared" si="449"/>
        <v>12.89</v>
      </c>
      <c r="CM1155" s="164"/>
      <c r="CN1155" s="302"/>
      <c r="CO1155" s="13">
        <f t="shared" si="442"/>
        <v>0</v>
      </c>
      <c r="CP1155" s="302"/>
      <c r="CQ1155" s="13">
        <f t="shared" si="443"/>
        <v>0</v>
      </c>
      <c r="CR1155" s="302"/>
      <c r="CS1155" s="13">
        <f t="shared" si="444"/>
        <v>0</v>
      </c>
      <c r="CT1155" s="302"/>
      <c r="CU1155" s="13">
        <f t="shared" si="439"/>
        <v>0</v>
      </c>
      <c r="CV1155" s="302"/>
      <c r="CW1155" s="13">
        <f t="shared" si="445"/>
        <v>0</v>
      </c>
      <c r="CX1155" s="13">
        <f t="shared" si="446"/>
        <v>0</v>
      </c>
      <c r="CY1155" s="251">
        <f t="shared" si="447"/>
        <v>0</v>
      </c>
      <c r="CZ1155" s="13" t="s">
        <v>29</v>
      </c>
      <c r="DA1155" s="13">
        <v>50</v>
      </c>
      <c r="DB1155" s="22">
        <f t="shared" si="448"/>
        <v>0</v>
      </c>
      <c r="DD1155" s="24"/>
      <c r="DF1155" s="163"/>
      <c r="DH1155" s="24"/>
      <c r="DI1155" s="447"/>
      <c r="DJ1155" s="163"/>
    </row>
    <row r="1156" spans="1:114" s="7" customFormat="1">
      <c r="A1156" s="277">
        <f t="shared" si="432"/>
        <v>50</v>
      </c>
      <c r="B1156" s="21" t="e">
        <f>'Calculateur de trading'!I1156/C1156/W1156</f>
        <v>#DIV/0!</v>
      </c>
      <c r="C1156" s="278">
        <f t="shared" si="433"/>
        <v>10</v>
      </c>
      <c r="D1156" s="426"/>
      <c r="E1156" s="273">
        <f t="shared" si="434"/>
        <v>100</v>
      </c>
      <c r="F1156" s="271">
        <f t="shared" si="426"/>
        <v>2</v>
      </c>
      <c r="G1156" s="271" t="e">
        <f t="shared" si="427"/>
        <v>#DIV/0!</v>
      </c>
      <c r="H1156" s="272">
        <f t="shared" si="428"/>
        <v>20</v>
      </c>
      <c r="I1156" s="270"/>
      <c r="J1156" s="273">
        <f t="shared" si="435"/>
        <v>200</v>
      </c>
      <c r="K1156" s="271">
        <f t="shared" si="429"/>
        <v>4</v>
      </c>
      <c r="L1156" s="271" t="e">
        <f t="shared" si="430"/>
        <v>#DIV/0!</v>
      </c>
      <c r="M1156" s="272">
        <f t="shared" si="431"/>
        <v>40</v>
      </c>
      <c r="N1156" s="389"/>
      <c r="O1156" s="455" t="e">
        <f>(A1156*B1156*W1156)+(B1156*'Calculateur de trading'!H1156)</f>
        <v>#DIV/0!</v>
      </c>
      <c r="P1156" s="274" t="e">
        <f>O1156/'Déscriptions des trades'!CK1156</f>
        <v>#DIV/0!</v>
      </c>
      <c r="Q1156" s="456" t="e">
        <f>'Déscriptions des trades'!CK1156-O1156</f>
        <v>#DIV/0!</v>
      </c>
      <c r="R1156" s="466" t="e">
        <f t="shared" si="436"/>
        <v>#DIV/0!</v>
      </c>
      <c r="S1156" s="389"/>
      <c r="T1156" s="12"/>
      <c r="U1156" s="25"/>
      <c r="V1156" s="15"/>
      <c r="W1156" s="490">
        <f t="shared" si="440"/>
        <v>0</v>
      </c>
      <c r="X1156" s="21" t="e">
        <f>W1156*U1156/'Déscriptions des trades'!CK1156*'Déscriptions des trades'!B1156</f>
        <v>#DIV/0!</v>
      </c>
      <c r="Y1156" s="459"/>
      <c r="Z1156" s="389"/>
      <c r="AA1156" s="23">
        <f t="shared" si="437"/>
        <v>0.1</v>
      </c>
      <c r="AB1156" s="17" t="e">
        <f>(AA1156*'Déscriptions des trades'!U1156*'Déscriptions des trades'!B1156/'Déscriptions des trades'!CK1156)*'Déscriptions des trades'!W1156</f>
        <v>#DIV/0!</v>
      </c>
      <c r="AC1156" s="265" t="e">
        <f>AB1156*'Déscriptions des trades'!CK1156</f>
        <v>#DIV/0!</v>
      </c>
      <c r="AD1156" s="266" t="e">
        <f>'Déscriptions des trades'!CK1156-AC1156</f>
        <v>#DIV/0!</v>
      </c>
      <c r="AE1156" s="389"/>
      <c r="AF1156" s="399">
        <v>1152</v>
      </c>
      <c r="AG1156" s="389"/>
      <c r="AH1156" s="20"/>
      <c r="AI1156" s="303"/>
      <c r="AJ1156" s="307"/>
      <c r="AK1156" s="161"/>
      <c r="AL1156" s="305"/>
      <c r="AM1156" s="305"/>
      <c r="AN1156" s="162"/>
      <c r="AO1156" s="439"/>
      <c r="AP1156" s="162"/>
      <c r="AQ1156" s="113"/>
      <c r="AR1156" s="113"/>
      <c r="AS1156" s="384"/>
      <c r="AT1156" s="306"/>
      <c r="AU1156" s="306"/>
      <c r="AV1156" s="160"/>
      <c r="AW1156" s="158"/>
      <c r="AX1156" s="385"/>
      <c r="AY1156" s="453"/>
      <c r="AZ1156" s="165"/>
      <c r="BA1156" s="301"/>
      <c r="BB1156" s="165"/>
      <c r="BC1156" s="301"/>
      <c r="BD1156" s="165"/>
      <c r="BE1156" s="302"/>
      <c r="BF1156" s="302"/>
      <c r="BG1156" s="165"/>
      <c r="BH1156" s="303"/>
      <c r="BI1156" s="165"/>
      <c r="BJ1156" s="304"/>
      <c r="BK1156" s="394"/>
      <c r="BL1156" s="302"/>
      <c r="BM1156" s="302"/>
      <c r="BN1156" s="394"/>
      <c r="BO1156" s="302"/>
      <c r="BP1156" s="13"/>
      <c r="BQ1156" s="302"/>
      <c r="BR1156" s="13"/>
      <c r="BS1156" s="302"/>
      <c r="BT1156" s="13"/>
      <c r="BU1156" s="302"/>
      <c r="BV1156" s="386"/>
      <c r="BW1156" s="303"/>
      <c r="BX1156" s="303"/>
      <c r="BY1156" s="302"/>
      <c r="BZ1156" s="302"/>
      <c r="CA1156" s="387"/>
      <c r="CB1156" s="395"/>
      <c r="CC1156" s="12"/>
      <c r="CD1156" s="304"/>
      <c r="CE1156" s="14"/>
      <c r="CF1156" s="395"/>
      <c r="CG1156" s="397"/>
      <c r="CH1156" s="300">
        <f t="shared" si="441"/>
        <v>0</v>
      </c>
      <c r="CI1156" s="26"/>
      <c r="CJ1156" s="17">
        <f t="shared" si="438"/>
        <v>0</v>
      </c>
      <c r="CK1156" s="18">
        <f t="shared" si="449"/>
        <v>12.89</v>
      </c>
      <c r="CM1156" s="164"/>
      <c r="CN1156" s="302"/>
      <c r="CO1156" s="13">
        <f t="shared" si="442"/>
        <v>0</v>
      </c>
      <c r="CP1156" s="302"/>
      <c r="CQ1156" s="13">
        <f t="shared" si="443"/>
        <v>0</v>
      </c>
      <c r="CR1156" s="302"/>
      <c r="CS1156" s="13">
        <f t="shared" si="444"/>
        <v>0</v>
      </c>
      <c r="CT1156" s="302"/>
      <c r="CU1156" s="13">
        <f t="shared" si="439"/>
        <v>0</v>
      </c>
      <c r="CV1156" s="302"/>
      <c r="CW1156" s="13">
        <f t="shared" si="445"/>
        <v>0</v>
      </c>
      <c r="CX1156" s="13">
        <f t="shared" si="446"/>
        <v>0</v>
      </c>
      <c r="CY1156" s="251">
        <f t="shared" si="447"/>
        <v>0</v>
      </c>
      <c r="CZ1156" s="13" t="s">
        <v>29</v>
      </c>
      <c r="DA1156" s="13">
        <v>50</v>
      </c>
      <c r="DB1156" s="22">
        <f t="shared" si="448"/>
        <v>0</v>
      </c>
      <c r="DD1156" s="24"/>
      <c r="DF1156" s="163"/>
      <c r="DH1156" s="24"/>
      <c r="DI1156" s="447"/>
      <c r="DJ1156" s="163"/>
    </row>
    <row r="1157" spans="1:114" s="7" customFormat="1">
      <c r="A1157" s="277">
        <f t="shared" si="432"/>
        <v>50</v>
      </c>
      <c r="B1157" s="21" t="e">
        <f>'Calculateur de trading'!I1157/C1157/W1157</f>
        <v>#DIV/0!</v>
      </c>
      <c r="C1157" s="278">
        <f t="shared" si="433"/>
        <v>10</v>
      </c>
      <c r="D1157" s="278"/>
      <c r="E1157" s="273">
        <f t="shared" si="434"/>
        <v>100</v>
      </c>
      <c r="F1157" s="271">
        <f t="shared" ref="F1157:F1220" si="450">(E1157/A1157)</f>
        <v>2</v>
      </c>
      <c r="G1157" s="271" t="e">
        <f t="shared" ref="G1157:G1220" si="451">B1157/F1157</f>
        <v>#DIV/0!</v>
      </c>
      <c r="H1157" s="272">
        <f t="shared" ref="H1157:H1220" si="452">C1157*F1157</f>
        <v>20</v>
      </c>
      <c r="I1157" s="270"/>
      <c r="J1157" s="273">
        <f t="shared" si="435"/>
        <v>200</v>
      </c>
      <c r="K1157" s="271">
        <f t="shared" ref="K1157:K1220" si="453">J1157/A1157</f>
        <v>4</v>
      </c>
      <c r="L1157" s="271" t="e">
        <f t="shared" ref="L1157:L1220" si="454">B1157/K1157</f>
        <v>#DIV/0!</v>
      </c>
      <c r="M1157" s="272">
        <f t="shared" ref="M1157:M1220" si="455">C1157*K1157</f>
        <v>40</v>
      </c>
      <c r="N1157" s="389"/>
      <c r="O1157" s="455" t="e">
        <f>(A1157*B1157*W1157)+(B1157*'Calculateur de trading'!H1157)</f>
        <v>#DIV/0!</v>
      </c>
      <c r="P1157" s="274" t="e">
        <f>O1157/'Déscriptions des trades'!CK1157</f>
        <v>#DIV/0!</v>
      </c>
      <c r="Q1157" s="456" t="e">
        <f>'Déscriptions des trades'!CK1157-O1157</f>
        <v>#DIV/0!</v>
      </c>
      <c r="R1157" s="466" t="e">
        <f t="shared" si="436"/>
        <v>#DIV/0!</v>
      </c>
      <c r="S1157" s="389"/>
      <c r="T1157" s="12"/>
      <c r="U1157" s="25"/>
      <c r="V1157" s="15"/>
      <c r="W1157" s="490">
        <f t="shared" si="440"/>
        <v>0</v>
      </c>
      <c r="X1157" s="21" t="e">
        <f>W1157*U1157/'Déscriptions des trades'!CK1157*'Déscriptions des trades'!B1157</f>
        <v>#DIV/0!</v>
      </c>
      <c r="Y1157" s="459"/>
      <c r="Z1157" s="389"/>
      <c r="AA1157" s="23">
        <f t="shared" si="437"/>
        <v>0.1</v>
      </c>
      <c r="AB1157" s="17" t="e">
        <f>(AA1157*'Déscriptions des trades'!U1157*'Déscriptions des trades'!B1157/'Déscriptions des trades'!CK1157)*'Déscriptions des trades'!W1157</f>
        <v>#DIV/0!</v>
      </c>
      <c r="AC1157" s="265" t="e">
        <f>AB1157*'Déscriptions des trades'!CK1157</f>
        <v>#DIV/0!</v>
      </c>
      <c r="AD1157" s="266" t="e">
        <f>'Déscriptions des trades'!CK1157-AC1157</f>
        <v>#DIV/0!</v>
      </c>
      <c r="AE1157" s="389"/>
      <c r="AF1157" s="399">
        <v>1153</v>
      </c>
      <c r="AG1157" s="389"/>
      <c r="AH1157" s="20"/>
      <c r="AI1157" s="303"/>
      <c r="AJ1157" s="307"/>
      <c r="AK1157" s="161"/>
      <c r="AL1157" s="305"/>
      <c r="AM1157" s="305"/>
      <c r="AN1157" s="162"/>
      <c r="AO1157" s="439"/>
      <c r="AP1157" s="162"/>
      <c r="AQ1157" s="113"/>
      <c r="AR1157" s="113"/>
      <c r="AS1157" s="384"/>
      <c r="AT1157" s="306"/>
      <c r="AU1157" s="306"/>
      <c r="AV1157" s="160"/>
      <c r="AW1157" s="158"/>
      <c r="AX1157" s="385"/>
      <c r="AY1157" s="453"/>
      <c r="AZ1157" s="165"/>
      <c r="BA1157" s="301"/>
      <c r="BB1157" s="165"/>
      <c r="BC1157" s="301"/>
      <c r="BD1157" s="165"/>
      <c r="BE1157" s="302"/>
      <c r="BF1157" s="302"/>
      <c r="BG1157" s="165"/>
      <c r="BH1157" s="303"/>
      <c r="BI1157" s="165"/>
      <c r="BJ1157" s="304"/>
      <c r="BK1157" s="394"/>
      <c r="BL1157" s="302"/>
      <c r="BM1157" s="302"/>
      <c r="BN1157" s="394"/>
      <c r="BO1157" s="302"/>
      <c r="BP1157" s="13"/>
      <c r="BQ1157" s="302"/>
      <c r="BR1157" s="13"/>
      <c r="BS1157" s="302"/>
      <c r="BT1157" s="13"/>
      <c r="BU1157" s="302"/>
      <c r="BV1157" s="386"/>
      <c r="BW1157" s="303"/>
      <c r="BX1157" s="303"/>
      <c r="BY1157" s="302"/>
      <c r="BZ1157" s="302"/>
      <c r="CA1157" s="387"/>
      <c r="CB1157" s="395"/>
      <c r="CC1157" s="12"/>
      <c r="CD1157" s="304"/>
      <c r="CE1157" s="14"/>
      <c r="CF1157" s="395"/>
      <c r="CG1157" s="397"/>
      <c r="CH1157" s="300">
        <f t="shared" si="441"/>
        <v>0</v>
      </c>
      <c r="CI1157" s="26"/>
      <c r="CJ1157" s="17">
        <f t="shared" si="438"/>
        <v>0</v>
      </c>
      <c r="CK1157" s="18">
        <f t="shared" si="449"/>
        <v>12.89</v>
      </c>
      <c r="CM1157" s="164"/>
      <c r="CN1157" s="302"/>
      <c r="CO1157" s="13">
        <f t="shared" si="442"/>
        <v>0</v>
      </c>
      <c r="CP1157" s="302"/>
      <c r="CQ1157" s="13">
        <f t="shared" si="443"/>
        <v>0</v>
      </c>
      <c r="CR1157" s="302"/>
      <c r="CS1157" s="13">
        <f t="shared" si="444"/>
        <v>0</v>
      </c>
      <c r="CT1157" s="302"/>
      <c r="CU1157" s="13">
        <f t="shared" si="439"/>
        <v>0</v>
      </c>
      <c r="CV1157" s="302"/>
      <c r="CW1157" s="13">
        <f t="shared" si="445"/>
        <v>0</v>
      </c>
      <c r="CX1157" s="13">
        <f t="shared" si="446"/>
        <v>0</v>
      </c>
      <c r="CY1157" s="251">
        <f t="shared" si="447"/>
        <v>0</v>
      </c>
      <c r="CZ1157" s="13" t="s">
        <v>29</v>
      </c>
      <c r="DA1157" s="13">
        <v>50</v>
      </c>
      <c r="DB1157" s="22">
        <f t="shared" si="448"/>
        <v>0</v>
      </c>
      <c r="DD1157" s="24"/>
      <c r="DF1157" s="163"/>
      <c r="DH1157" s="24"/>
      <c r="DI1157" s="447"/>
      <c r="DJ1157" s="163"/>
    </row>
    <row r="1158" spans="1:114" s="7" customFormat="1">
      <c r="A1158" s="277">
        <f t="shared" ref="A1158:A1221" si="456">A1157</f>
        <v>50</v>
      </c>
      <c r="B1158" s="21" t="e">
        <f>'Calculateur de trading'!I1158/C1158/W1158</f>
        <v>#DIV/0!</v>
      </c>
      <c r="C1158" s="278">
        <f t="shared" ref="C1158:C1221" si="457">C1157</f>
        <v>10</v>
      </c>
      <c r="D1158" s="426"/>
      <c r="E1158" s="273">
        <f t="shared" ref="E1158:E1221" si="458">E1157</f>
        <v>100</v>
      </c>
      <c r="F1158" s="271">
        <f t="shared" si="450"/>
        <v>2</v>
      </c>
      <c r="G1158" s="271" t="e">
        <f t="shared" si="451"/>
        <v>#DIV/0!</v>
      </c>
      <c r="H1158" s="272">
        <f t="shared" si="452"/>
        <v>20</v>
      </c>
      <c r="I1158" s="270"/>
      <c r="J1158" s="273">
        <f t="shared" ref="J1158:J1221" si="459">J1157</f>
        <v>200</v>
      </c>
      <c r="K1158" s="271">
        <f t="shared" si="453"/>
        <v>4</v>
      </c>
      <c r="L1158" s="271" t="e">
        <f t="shared" si="454"/>
        <v>#DIV/0!</v>
      </c>
      <c r="M1158" s="272">
        <f t="shared" si="455"/>
        <v>40</v>
      </c>
      <c r="N1158" s="389"/>
      <c r="O1158" s="455" t="e">
        <f>(A1158*B1158*W1158)+(B1158*'Calculateur de trading'!H1158)</f>
        <v>#DIV/0!</v>
      </c>
      <c r="P1158" s="274" t="e">
        <f>O1158/'Déscriptions des trades'!CK1158</f>
        <v>#DIV/0!</v>
      </c>
      <c r="Q1158" s="456" t="e">
        <f>'Déscriptions des trades'!CK1158-O1158</f>
        <v>#DIV/0!</v>
      </c>
      <c r="R1158" s="466" t="e">
        <f t="shared" ref="R1158:R1221" si="460">B1158*C1158</f>
        <v>#DIV/0!</v>
      </c>
      <c r="S1158" s="389"/>
      <c r="T1158" s="12"/>
      <c r="U1158" s="25"/>
      <c r="V1158" s="15"/>
      <c r="W1158" s="490">
        <f t="shared" si="440"/>
        <v>0</v>
      </c>
      <c r="X1158" s="21" t="e">
        <f>W1158*U1158/'Déscriptions des trades'!CK1158*'Déscriptions des trades'!B1158</f>
        <v>#DIV/0!</v>
      </c>
      <c r="Y1158" s="459"/>
      <c r="Z1158" s="389"/>
      <c r="AA1158" s="23">
        <f t="shared" ref="AA1158:AA1221" si="461">AA1157</f>
        <v>0.1</v>
      </c>
      <c r="AB1158" s="17" t="e">
        <f>(AA1158*'Déscriptions des trades'!U1158*'Déscriptions des trades'!B1158/'Déscriptions des trades'!CK1158)*'Déscriptions des trades'!W1158</f>
        <v>#DIV/0!</v>
      </c>
      <c r="AC1158" s="265" t="e">
        <f>AB1158*'Déscriptions des trades'!CK1158</f>
        <v>#DIV/0!</v>
      </c>
      <c r="AD1158" s="266" t="e">
        <f>'Déscriptions des trades'!CK1158-AC1158</f>
        <v>#DIV/0!</v>
      </c>
      <c r="AE1158" s="389"/>
      <c r="AF1158" s="399">
        <v>1154</v>
      </c>
      <c r="AG1158" s="389"/>
      <c r="AH1158" s="20"/>
      <c r="AI1158" s="303"/>
      <c r="AJ1158" s="307"/>
      <c r="AK1158" s="161"/>
      <c r="AL1158" s="305"/>
      <c r="AM1158" s="305"/>
      <c r="AN1158" s="162"/>
      <c r="AO1158" s="439"/>
      <c r="AP1158" s="162"/>
      <c r="AQ1158" s="113"/>
      <c r="AR1158" s="113"/>
      <c r="AS1158" s="384"/>
      <c r="AT1158" s="306"/>
      <c r="AU1158" s="306"/>
      <c r="AV1158" s="160"/>
      <c r="AW1158" s="158"/>
      <c r="AX1158" s="385"/>
      <c r="AY1158" s="453"/>
      <c r="AZ1158" s="165"/>
      <c r="BA1158" s="301"/>
      <c r="BB1158" s="165"/>
      <c r="BC1158" s="301"/>
      <c r="BD1158" s="165"/>
      <c r="BE1158" s="302"/>
      <c r="BF1158" s="302"/>
      <c r="BG1158" s="165"/>
      <c r="BH1158" s="303"/>
      <c r="BI1158" s="165"/>
      <c r="BJ1158" s="304"/>
      <c r="BK1158" s="394"/>
      <c r="BL1158" s="302"/>
      <c r="BM1158" s="302"/>
      <c r="BN1158" s="394"/>
      <c r="BO1158" s="302"/>
      <c r="BP1158" s="13"/>
      <c r="BQ1158" s="302"/>
      <c r="BR1158" s="13"/>
      <c r="BS1158" s="302"/>
      <c r="BT1158" s="13"/>
      <c r="BU1158" s="302"/>
      <c r="BV1158" s="386"/>
      <c r="BW1158" s="303"/>
      <c r="BX1158" s="303"/>
      <c r="BY1158" s="302"/>
      <c r="BZ1158" s="302"/>
      <c r="CA1158" s="387"/>
      <c r="CB1158" s="395"/>
      <c r="CC1158" s="12"/>
      <c r="CD1158" s="304"/>
      <c r="CE1158" s="14"/>
      <c r="CF1158" s="395"/>
      <c r="CG1158" s="397"/>
      <c r="CH1158" s="300">
        <f t="shared" si="441"/>
        <v>0</v>
      </c>
      <c r="CI1158" s="26"/>
      <c r="CJ1158" s="17">
        <f t="shared" si="438"/>
        <v>0</v>
      </c>
      <c r="CK1158" s="18">
        <f t="shared" si="449"/>
        <v>12.89</v>
      </c>
      <c r="CM1158" s="164"/>
      <c r="CN1158" s="302"/>
      <c r="CO1158" s="13">
        <f t="shared" si="442"/>
        <v>0</v>
      </c>
      <c r="CP1158" s="302"/>
      <c r="CQ1158" s="13">
        <f t="shared" si="443"/>
        <v>0</v>
      </c>
      <c r="CR1158" s="302"/>
      <c r="CS1158" s="13">
        <f t="shared" si="444"/>
        <v>0</v>
      </c>
      <c r="CT1158" s="302"/>
      <c r="CU1158" s="13">
        <f t="shared" si="439"/>
        <v>0</v>
      </c>
      <c r="CV1158" s="302"/>
      <c r="CW1158" s="13">
        <f t="shared" si="445"/>
        <v>0</v>
      </c>
      <c r="CX1158" s="13">
        <f t="shared" si="446"/>
        <v>0</v>
      </c>
      <c r="CY1158" s="251">
        <f t="shared" si="447"/>
        <v>0</v>
      </c>
      <c r="CZ1158" s="13" t="s">
        <v>29</v>
      </c>
      <c r="DA1158" s="13">
        <v>50</v>
      </c>
      <c r="DB1158" s="22">
        <f t="shared" si="448"/>
        <v>0</v>
      </c>
      <c r="DD1158" s="24"/>
      <c r="DF1158" s="163"/>
      <c r="DH1158" s="24"/>
      <c r="DI1158" s="447"/>
      <c r="DJ1158" s="163"/>
    </row>
    <row r="1159" spans="1:114" s="7" customFormat="1">
      <c r="A1159" s="277">
        <f t="shared" si="456"/>
        <v>50</v>
      </c>
      <c r="B1159" s="21" t="e">
        <f>'Calculateur de trading'!I1159/C1159/W1159</f>
        <v>#DIV/0!</v>
      </c>
      <c r="C1159" s="278">
        <f t="shared" si="457"/>
        <v>10</v>
      </c>
      <c r="D1159" s="278"/>
      <c r="E1159" s="273">
        <f t="shared" si="458"/>
        <v>100</v>
      </c>
      <c r="F1159" s="271">
        <f t="shared" si="450"/>
        <v>2</v>
      </c>
      <c r="G1159" s="271" t="e">
        <f t="shared" si="451"/>
        <v>#DIV/0!</v>
      </c>
      <c r="H1159" s="272">
        <f t="shared" si="452"/>
        <v>20</v>
      </c>
      <c r="I1159" s="270"/>
      <c r="J1159" s="273">
        <f t="shared" si="459"/>
        <v>200</v>
      </c>
      <c r="K1159" s="271">
        <f t="shared" si="453"/>
        <v>4</v>
      </c>
      <c r="L1159" s="271" t="e">
        <f t="shared" si="454"/>
        <v>#DIV/0!</v>
      </c>
      <c r="M1159" s="272">
        <f t="shared" si="455"/>
        <v>40</v>
      </c>
      <c r="N1159" s="389"/>
      <c r="O1159" s="455" t="e">
        <f>(A1159*B1159*W1159)+(B1159*'Calculateur de trading'!H1159)</f>
        <v>#DIV/0!</v>
      </c>
      <c r="P1159" s="274" t="e">
        <f>O1159/'Déscriptions des trades'!CK1159</f>
        <v>#DIV/0!</v>
      </c>
      <c r="Q1159" s="456" t="e">
        <f>'Déscriptions des trades'!CK1159-O1159</f>
        <v>#DIV/0!</v>
      </c>
      <c r="R1159" s="466" t="e">
        <f t="shared" si="460"/>
        <v>#DIV/0!</v>
      </c>
      <c r="S1159" s="389"/>
      <c r="T1159" s="12"/>
      <c r="U1159" s="25"/>
      <c r="V1159" s="15"/>
      <c r="W1159" s="490">
        <f t="shared" si="440"/>
        <v>0</v>
      </c>
      <c r="X1159" s="21" t="e">
        <f>W1159*U1159/'Déscriptions des trades'!CK1159*'Déscriptions des trades'!B1159</f>
        <v>#DIV/0!</v>
      </c>
      <c r="Y1159" s="459"/>
      <c r="Z1159" s="389"/>
      <c r="AA1159" s="23">
        <f t="shared" si="461"/>
        <v>0.1</v>
      </c>
      <c r="AB1159" s="17" t="e">
        <f>(AA1159*'Déscriptions des trades'!U1159*'Déscriptions des trades'!B1159/'Déscriptions des trades'!CK1159)*'Déscriptions des trades'!W1159</f>
        <v>#DIV/0!</v>
      </c>
      <c r="AC1159" s="265" t="e">
        <f>AB1159*'Déscriptions des trades'!CK1159</f>
        <v>#DIV/0!</v>
      </c>
      <c r="AD1159" s="266" t="e">
        <f>'Déscriptions des trades'!CK1159-AC1159</f>
        <v>#DIV/0!</v>
      </c>
      <c r="AE1159" s="389"/>
      <c r="AF1159" s="399">
        <v>1155</v>
      </c>
      <c r="AG1159" s="389"/>
      <c r="AH1159" s="20"/>
      <c r="AI1159" s="303"/>
      <c r="AJ1159" s="307"/>
      <c r="AK1159" s="161"/>
      <c r="AL1159" s="305"/>
      <c r="AM1159" s="305"/>
      <c r="AN1159" s="162"/>
      <c r="AO1159" s="439"/>
      <c r="AP1159" s="162"/>
      <c r="AQ1159" s="113"/>
      <c r="AR1159" s="113"/>
      <c r="AS1159" s="384"/>
      <c r="AT1159" s="306"/>
      <c r="AU1159" s="306"/>
      <c r="AV1159" s="160"/>
      <c r="AW1159" s="158"/>
      <c r="AX1159" s="385"/>
      <c r="AY1159" s="453"/>
      <c r="AZ1159" s="165"/>
      <c r="BA1159" s="301"/>
      <c r="BB1159" s="165"/>
      <c r="BC1159" s="301"/>
      <c r="BD1159" s="165"/>
      <c r="BE1159" s="302"/>
      <c r="BF1159" s="302"/>
      <c r="BG1159" s="165"/>
      <c r="BH1159" s="303"/>
      <c r="BI1159" s="165"/>
      <c r="BJ1159" s="304"/>
      <c r="BK1159" s="394"/>
      <c r="BL1159" s="302"/>
      <c r="BM1159" s="302"/>
      <c r="BN1159" s="394"/>
      <c r="BO1159" s="302"/>
      <c r="BP1159" s="13"/>
      <c r="BQ1159" s="302"/>
      <c r="BR1159" s="13"/>
      <c r="BS1159" s="302"/>
      <c r="BT1159" s="13"/>
      <c r="BU1159" s="302"/>
      <c r="BV1159" s="386"/>
      <c r="BW1159" s="303"/>
      <c r="BX1159" s="303"/>
      <c r="BY1159" s="302"/>
      <c r="BZ1159" s="302"/>
      <c r="CA1159" s="387"/>
      <c r="CB1159" s="395"/>
      <c r="CC1159" s="12"/>
      <c r="CD1159" s="304"/>
      <c r="CE1159" s="14"/>
      <c r="CF1159" s="395"/>
      <c r="CG1159" s="397"/>
      <c r="CH1159" s="300">
        <f t="shared" si="441"/>
        <v>0</v>
      </c>
      <c r="CI1159" s="26"/>
      <c r="CJ1159" s="17">
        <f t="shared" si="438"/>
        <v>0</v>
      </c>
      <c r="CK1159" s="18">
        <f t="shared" si="449"/>
        <v>12.89</v>
      </c>
      <c r="CM1159" s="164"/>
      <c r="CN1159" s="302"/>
      <c r="CO1159" s="13">
        <f t="shared" si="442"/>
        <v>0</v>
      </c>
      <c r="CP1159" s="302"/>
      <c r="CQ1159" s="13">
        <f t="shared" si="443"/>
        <v>0</v>
      </c>
      <c r="CR1159" s="302"/>
      <c r="CS1159" s="13">
        <f t="shared" si="444"/>
        <v>0</v>
      </c>
      <c r="CT1159" s="302"/>
      <c r="CU1159" s="13">
        <f t="shared" si="439"/>
        <v>0</v>
      </c>
      <c r="CV1159" s="302"/>
      <c r="CW1159" s="13">
        <f t="shared" si="445"/>
        <v>0</v>
      </c>
      <c r="CX1159" s="13">
        <f t="shared" si="446"/>
        <v>0</v>
      </c>
      <c r="CY1159" s="251">
        <f t="shared" si="447"/>
        <v>0</v>
      </c>
      <c r="CZ1159" s="13" t="s">
        <v>29</v>
      </c>
      <c r="DA1159" s="13">
        <v>50</v>
      </c>
      <c r="DB1159" s="22">
        <f t="shared" si="448"/>
        <v>0</v>
      </c>
      <c r="DD1159" s="24"/>
      <c r="DF1159" s="163"/>
      <c r="DH1159" s="24"/>
      <c r="DI1159" s="447"/>
      <c r="DJ1159" s="163"/>
    </row>
    <row r="1160" spans="1:114" s="7" customFormat="1">
      <c r="A1160" s="277">
        <f t="shared" si="456"/>
        <v>50</v>
      </c>
      <c r="B1160" s="21" t="e">
        <f>'Calculateur de trading'!I1160/C1160/W1160</f>
        <v>#DIV/0!</v>
      </c>
      <c r="C1160" s="278">
        <f t="shared" si="457"/>
        <v>10</v>
      </c>
      <c r="D1160" s="426"/>
      <c r="E1160" s="273">
        <f t="shared" si="458"/>
        <v>100</v>
      </c>
      <c r="F1160" s="271">
        <f t="shared" si="450"/>
        <v>2</v>
      </c>
      <c r="G1160" s="271" t="e">
        <f t="shared" si="451"/>
        <v>#DIV/0!</v>
      </c>
      <c r="H1160" s="272">
        <f t="shared" si="452"/>
        <v>20</v>
      </c>
      <c r="I1160" s="270"/>
      <c r="J1160" s="273">
        <f t="shared" si="459"/>
        <v>200</v>
      </c>
      <c r="K1160" s="271">
        <f t="shared" si="453"/>
        <v>4</v>
      </c>
      <c r="L1160" s="271" t="e">
        <f t="shared" si="454"/>
        <v>#DIV/0!</v>
      </c>
      <c r="M1160" s="272">
        <f t="shared" si="455"/>
        <v>40</v>
      </c>
      <c r="N1160" s="389"/>
      <c r="O1160" s="455" t="e">
        <f>(A1160*B1160*W1160)+(B1160*'Calculateur de trading'!H1160)</f>
        <v>#DIV/0!</v>
      </c>
      <c r="P1160" s="274" t="e">
        <f>O1160/'Déscriptions des trades'!CK1160</f>
        <v>#DIV/0!</v>
      </c>
      <c r="Q1160" s="456" t="e">
        <f>'Déscriptions des trades'!CK1160-O1160</f>
        <v>#DIV/0!</v>
      </c>
      <c r="R1160" s="466" t="e">
        <f t="shared" si="460"/>
        <v>#DIV/0!</v>
      </c>
      <c r="S1160" s="389"/>
      <c r="T1160" s="12"/>
      <c r="U1160" s="25"/>
      <c r="V1160" s="15"/>
      <c r="W1160" s="490">
        <f t="shared" si="440"/>
        <v>0</v>
      </c>
      <c r="X1160" s="21" t="e">
        <f>W1160*U1160/'Déscriptions des trades'!CK1160*'Déscriptions des trades'!B1160</f>
        <v>#DIV/0!</v>
      </c>
      <c r="Y1160" s="459"/>
      <c r="Z1160" s="389"/>
      <c r="AA1160" s="23">
        <f t="shared" si="461"/>
        <v>0.1</v>
      </c>
      <c r="AB1160" s="17" t="e">
        <f>(AA1160*'Déscriptions des trades'!U1160*'Déscriptions des trades'!B1160/'Déscriptions des trades'!CK1160)*'Déscriptions des trades'!W1160</f>
        <v>#DIV/0!</v>
      </c>
      <c r="AC1160" s="265" t="e">
        <f>AB1160*'Déscriptions des trades'!CK1160</f>
        <v>#DIV/0!</v>
      </c>
      <c r="AD1160" s="266" t="e">
        <f>'Déscriptions des trades'!CK1160-AC1160</f>
        <v>#DIV/0!</v>
      </c>
      <c r="AE1160" s="389"/>
      <c r="AF1160" s="399">
        <v>1156</v>
      </c>
      <c r="AG1160" s="389"/>
      <c r="AH1160" s="20"/>
      <c r="AI1160" s="303"/>
      <c r="AJ1160" s="307"/>
      <c r="AK1160" s="161"/>
      <c r="AL1160" s="305"/>
      <c r="AM1160" s="305"/>
      <c r="AN1160" s="162"/>
      <c r="AO1160" s="439"/>
      <c r="AP1160" s="162"/>
      <c r="AQ1160" s="113"/>
      <c r="AR1160" s="113"/>
      <c r="AS1160" s="384"/>
      <c r="AT1160" s="306"/>
      <c r="AU1160" s="306"/>
      <c r="AV1160" s="160"/>
      <c r="AW1160" s="158"/>
      <c r="AX1160" s="385"/>
      <c r="AY1160" s="453"/>
      <c r="AZ1160" s="165"/>
      <c r="BA1160" s="301"/>
      <c r="BB1160" s="165"/>
      <c r="BC1160" s="301"/>
      <c r="BD1160" s="165"/>
      <c r="BE1160" s="302"/>
      <c r="BF1160" s="302"/>
      <c r="BG1160" s="165"/>
      <c r="BH1160" s="303"/>
      <c r="BI1160" s="165"/>
      <c r="BJ1160" s="304"/>
      <c r="BK1160" s="394"/>
      <c r="BL1160" s="302"/>
      <c r="BM1160" s="302"/>
      <c r="BN1160" s="394"/>
      <c r="BO1160" s="302"/>
      <c r="BP1160" s="13"/>
      <c r="BQ1160" s="302"/>
      <c r="BR1160" s="13"/>
      <c r="BS1160" s="302"/>
      <c r="BT1160" s="13"/>
      <c r="BU1160" s="302"/>
      <c r="BV1160" s="386"/>
      <c r="BW1160" s="303"/>
      <c r="BX1160" s="303"/>
      <c r="BY1160" s="302"/>
      <c r="BZ1160" s="302"/>
      <c r="CA1160" s="387"/>
      <c r="CB1160" s="395"/>
      <c r="CC1160" s="12"/>
      <c r="CD1160" s="304"/>
      <c r="CE1160" s="14"/>
      <c r="CF1160" s="395"/>
      <c r="CG1160" s="397"/>
      <c r="CH1160" s="300">
        <f t="shared" si="441"/>
        <v>0</v>
      </c>
      <c r="CI1160" s="26"/>
      <c r="CJ1160" s="17">
        <f t="shared" ref="CJ1160:CJ1223" si="462">CI1160/CK1159</f>
        <v>0</v>
      </c>
      <c r="CK1160" s="18">
        <f t="shared" si="449"/>
        <v>12.89</v>
      </c>
      <c r="CM1160" s="164"/>
      <c r="CN1160" s="302"/>
      <c r="CO1160" s="13">
        <f t="shared" si="442"/>
        <v>0</v>
      </c>
      <c r="CP1160" s="302"/>
      <c r="CQ1160" s="13">
        <f t="shared" si="443"/>
        <v>0</v>
      </c>
      <c r="CR1160" s="302"/>
      <c r="CS1160" s="13">
        <f t="shared" si="444"/>
        <v>0</v>
      </c>
      <c r="CT1160" s="302"/>
      <c r="CU1160" s="13">
        <f t="shared" ref="CU1160:CU1223" si="463">IF(CT1160="Bon",10,)</f>
        <v>0</v>
      </c>
      <c r="CV1160" s="302"/>
      <c r="CW1160" s="13">
        <f t="shared" si="445"/>
        <v>0</v>
      </c>
      <c r="CX1160" s="13">
        <f t="shared" si="446"/>
        <v>0</v>
      </c>
      <c r="CY1160" s="251">
        <f t="shared" si="447"/>
        <v>0</v>
      </c>
      <c r="CZ1160" s="13" t="s">
        <v>29</v>
      </c>
      <c r="DA1160" s="13">
        <v>50</v>
      </c>
      <c r="DB1160" s="22">
        <f t="shared" si="448"/>
        <v>0</v>
      </c>
      <c r="DD1160" s="24"/>
      <c r="DF1160" s="163"/>
      <c r="DH1160" s="24"/>
      <c r="DI1160" s="447"/>
      <c r="DJ1160" s="163"/>
    </row>
    <row r="1161" spans="1:114" s="7" customFormat="1">
      <c r="A1161" s="277">
        <f t="shared" si="456"/>
        <v>50</v>
      </c>
      <c r="B1161" s="21" t="e">
        <f>'Calculateur de trading'!I1161/C1161/W1161</f>
        <v>#DIV/0!</v>
      </c>
      <c r="C1161" s="278">
        <f t="shared" si="457"/>
        <v>10</v>
      </c>
      <c r="D1161" s="426"/>
      <c r="E1161" s="273">
        <f t="shared" si="458"/>
        <v>100</v>
      </c>
      <c r="F1161" s="271">
        <f t="shared" si="450"/>
        <v>2</v>
      </c>
      <c r="G1161" s="271" t="e">
        <f t="shared" si="451"/>
        <v>#DIV/0!</v>
      </c>
      <c r="H1161" s="272">
        <f t="shared" si="452"/>
        <v>20</v>
      </c>
      <c r="I1161" s="270"/>
      <c r="J1161" s="273">
        <f t="shared" si="459"/>
        <v>200</v>
      </c>
      <c r="K1161" s="271">
        <f t="shared" si="453"/>
        <v>4</v>
      </c>
      <c r="L1161" s="271" t="e">
        <f t="shared" si="454"/>
        <v>#DIV/0!</v>
      </c>
      <c r="M1161" s="272">
        <f t="shared" si="455"/>
        <v>40</v>
      </c>
      <c r="N1161" s="389"/>
      <c r="O1161" s="455" t="e">
        <f>(A1161*B1161*W1161)+(B1161*'Calculateur de trading'!H1161)</f>
        <v>#DIV/0!</v>
      </c>
      <c r="P1161" s="274" t="e">
        <f>O1161/'Déscriptions des trades'!CK1161</f>
        <v>#DIV/0!</v>
      </c>
      <c r="Q1161" s="456" t="e">
        <f>'Déscriptions des trades'!CK1161-O1161</f>
        <v>#DIV/0!</v>
      </c>
      <c r="R1161" s="466" t="e">
        <f t="shared" si="460"/>
        <v>#DIV/0!</v>
      </c>
      <c r="S1161" s="389"/>
      <c r="T1161" s="12"/>
      <c r="U1161" s="25"/>
      <c r="V1161" s="15"/>
      <c r="W1161" s="490">
        <f t="shared" ref="W1161:W1224" si="464">W1160</f>
        <v>0</v>
      </c>
      <c r="X1161" s="21" t="e">
        <f>W1161*U1161/'Déscriptions des trades'!CK1161*'Déscriptions des trades'!B1161</f>
        <v>#DIV/0!</v>
      </c>
      <c r="Y1161" s="459"/>
      <c r="Z1161" s="389"/>
      <c r="AA1161" s="23">
        <f t="shared" si="461"/>
        <v>0.1</v>
      </c>
      <c r="AB1161" s="17" t="e">
        <f>(AA1161*'Déscriptions des trades'!U1161*'Déscriptions des trades'!B1161/'Déscriptions des trades'!CK1161)*'Déscriptions des trades'!W1161</f>
        <v>#DIV/0!</v>
      </c>
      <c r="AC1161" s="265" t="e">
        <f>AB1161*'Déscriptions des trades'!CK1161</f>
        <v>#DIV/0!</v>
      </c>
      <c r="AD1161" s="266" t="e">
        <f>'Déscriptions des trades'!CK1161-AC1161</f>
        <v>#DIV/0!</v>
      </c>
      <c r="AE1161" s="389"/>
      <c r="AF1161" s="399">
        <v>1157</v>
      </c>
      <c r="AG1161" s="389"/>
      <c r="AH1161" s="20"/>
      <c r="AI1161" s="303"/>
      <c r="AJ1161" s="307"/>
      <c r="AK1161" s="161"/>
      <c r="AL1161" s="305"/>
      <c r="AM1161" s="305"/>
      <c r="AN1161" s="162"/>
      <c r="AO1161" s="439"/>
      <c r="AP1161" s="162"/>
      <c r="AQ1161" s="113"/>
      <c r="AR1161" s="113"/>
      <c r="AS1161" s="384"/>
      <c r="AT1161" s="306"/>
      <c r="AU1161" s="306"/>
      <c r="AV1161" s="160"/>
      <c r="AW1161" s="158"/>
      <c r="AX1161" s="385"/>
      <c r="AY1161" s="453"/>
      <c r="AZ1161" s="165"/>
      <c r="BA1161" s="301"/>
      <c r="BB1161" s="165"/>
      <c r="BC1161" s="301"/>
      <c r="BD1161" s="165"/>
      <c r="BE1161" s="302"/>
      <c r="BF1161" s="302"/>
      <c r="BG1161" s="165"/>
      <c r="BH1161" s="303"/>
      <c r="BI1161" s="165"/>
      <c r="BJ1161" s="304"/>
      <c r="BK1161" s="394"/>
      <c r="BL1161" s="302"/>
      <c r="BM1161" s="302"/>
      <c r="BN1161" s="394"/>
      <c r="BO1161" s="302"/>
      <c r="BP1161" s="13"/>
      <c r="BQ1161" s="302"/>
      <c r="BR1161" s="13"/>
      <c r="BS1161" s="302"/>
      <c r="BT1161" s="13"/>
      <c r="BU1161" s="302"/>
      <c r="BV1161" s="386"/>
      <c r="BW1161" s="303"/>
      <c r="BX1161" s="303"/>
      <c r="BY1161" s="302"/>
      <c r="BZ1161" s="302"/>
      <c r="CA1161" s="387"/>
      <c r="CB1161" s="395"/>
      <c r="CC1161" s="12"/>
      <c r="CD1161" s="304"/>
      <c r="CE1161" s="14"/>
      <c r="CF1161" s="395"/>
      <c r="CG1161" s="397"/>
      <c r="CH1161" s="300">
        <f t="shared" si="441"/>
        <v>0</v>
      </c>
      <c r="CI1161" s="26"/>
      <c r="CJ1161" s="17">
        <f t="shared" si="462"/>
        <v>0</v>
      </c>
      <c r="CK1161" s="18">
        <f t="shared" si="449"/>
        <v>12.89</v>
      </c>
      <c r="CM1161" s="164"/>
      <c r="CN1161" s="302"/>
      <c r="CO1161" s="13">
        <f t="shared" si="442"/>
        <v>0</v>
      </c>
      <c r="CP1161" s="302"/>
      <c r="CQ1161" s="13">
        <f t="shared" si="443"/>
        <v>0</v>
      </c>
      <c r="CR1161" s="302"/>
      <c r="CS1161" s="13">
        <f t="shared" si="444"/>
        <v>0</v>
      </c>
      <c r="CT1161" s="302"/>
      <c r="CU1161" s="13">
        <f t="shared" si="463"/>
        <v>0</v>
      </c>
      <c r="CV1161" s="302"/>
      <c r="CW1161" s="13">
        <f t="shared" si="445"/>
        <v>0</v>
      </c>
      <c r="CX1161" s="13">
        <f t="shared" si="446"/>
        <v>0</v>
      </c>
      <c r="CY1161" s="251">
        <f t="shared" si="447"/>
        <v>0</v>
      </c>
      <c r="CZ1161" s="13" t="s">
        <v>29</v>
      </c>
      <c r="DA1161" s="13">
        <v>50</v>
      </c>
      <c r="DB1161" s="22">
        <f t="shared" si="448"/>
        <v>0</v>
      </c>
      <c r="DD1161" s="24"/>
      <c r="DF1161" s="163"/>
      <c r="DH1161" s="24"/>
      <c r="DI1161" s="447"/>
      <c r="DJ1161" s="163"/>
    </row>
    <row r="1162" spans="1:114" s="7" customFormat="1">
      <c r="A1162" s="277">
        <f t="shared" si="456"/>
        <v>50</v>
      </c>
      <c r="B1162" s="21" t="e">
        <f>'Calculateur de trading'!I1162/C1162/W1162</f>
        <v>#DIV/0!</v>
      </c>
      <c r="C1162" s="278">
        <f t="shared" si="457"/>
        <v>10</v>
      </c>
      <c r="D1162" s="278"/>
      <c r="E1162" s="273">
        <f t="shared" si="458"/>
        <v>100</v>
      </c>
      <c r="F1162" s="271">
        <f t="shared" si="450"/>
        <v>2</v>
      </c>
      <c r="G1162" s="271" t="e">
        <f t="shared" si="451"/>
        <v>#DIV/0!</v>
      </c>
      <c r="H1162" s="272">
        <f t="shared" si="452"/>
        <v>20</v>
      </c>
      <c r="I1162" s="270"/>
      <c r="J1162" s="273">
        <f t="shared" si="459"/>
        <v>200</v>
      </c>
      <c r="K1162" s="271">
        <f t="shared" si="453"/>
        <v>4</v>
      </c>
      <c r="L1162" s="271" t="e">
        <f t="shared" si="454"/>
        <v>#DIV/0!</v>
      </c>
      <c r="M1162" s="272">
        <f t="shared" si="455"/>
        <v>40</v>
      </c>
      <c r="N1162" s="389"/>
      <c r="O1162" s="455" t="e">
        <f>(A1162*B1162*W1162)+(B1162*'Calculateur de trading'!H1162)</f>
        <v>#DIV/0!</v>
      </c>
      <c r="P1162" s="274" t="e">
        <f>O1162/'Déscriptions des trades'!CK1162</f>
        <v>#DIV/0!</v>
      </c>
      <c r="Q1162" s="456" t="e">
        <f>'Déscriptions des trades'!CK1162-O1162</f>
        <v>#DIV/0!</v>
      </c>
      <c r="R1162" s="466" t="e">
        <f t="shared" si="460"/>
        <v>#DIV/0!</v>
      </c>
      <c r="S1162" s="389"/>
      <c r="T1162" s="12"/>
      <c r="U1162" s="25"/>
      <c r="V1162" s="15"/>
      <c r="W1162" s="490">
        <f t="shared" si="464"/>
        <v>0</v>
      </c>
      <c r="X1162" s="21" t="e">
        <f>W1162*U1162/'Déscriptions des trades'!CK1162*'Déscriptions des trades'!B1162</f>
        <v>#DIV/0!</v>
      </c>
      <c r="Y1162" s="459"/>
      <c r="Z1162" s="389"/>
      <c r="AA1162" s="23">
        <f t="shared" si="461"/>
        <v>0.1</v>
      </c>
      <c r="AB1162" s="17" t="e">
        <f>(AA1162*'Déscriptions des trades'!U1162*'Déscriptions des trades'!B1162/'Déscriptions des trades'!CK1162)*'Déscriptions des trades'!W1162</f>
        <v>#DIV/0!</v>
      </c>
      <c r="AC1162" s="265" t="e">
        <f>AB1162*'Déscriptions des trades'!CK1162</f>
        <v>#DIV/0!</v>
      </c>
      <c r="AD1162" s="266" t="e">
        <f>'Déscriptions des trades'!CK1162-AC1162</f>
        <v>#DIV/0!</v>
      </c>
      <c r="AE1162" s="389"/>
      <c r="AF1162" s="399">
        <v>1158</v>
      </c>
      <c r="AG1162" s="389"/>
      <c r="AH1162" s="20"/>
      <c r="AI1162" s="303"/>
      <c r="AJ1162" s="307"/>
      <c r="AK1162" s="161"/>
      <c r="AL1162" s="305"/>
      <c r="AM1162" s="305"/>
      <c r="AN1162" s="162"/>
      <c r="AO1162" s="439"/>
      <c r="AP1162" s="162"/>
      <c r="AQ1162" s="113"/>
      <c r="AR1162" s="113"/>
      <c r="AS1162" s="384"/>
      <c r="AT1162" s="306"/>
      <c r="AU1162" s="306"/>
      <c r="AV1162" s="160"/>
      <c r="AW1162" s="158"/>
      <c r="AX1162" s="385"/>
      <c r="AY1162" s="453"/>
      <c r="AZ1162" s="165"/>
      <c r="BA1162" s="301"/>
      <c r="BB1162" s="165"/>
      <c r="BC1162" s="301"/>
      <c r="BD1162" s="165"/>
      <c r="BE1162" s="302"/>
      <c r="BF1162" s="302"/>
      <c r="BG1162" s="165"/>
      <c r="BH1162" s="303"/>
      <c r="BI1162" s="165"/>
      <c r="BJ1162" s="304"/>
      <c r="BK1162" s="394"/>
      <c r="BL1162" s="302"/>
      <c r="BM1162" s="302"/>
      <c r="BN1162" s="394"/>
      <c r="BO1162" s="302"/>
      <c r="BP1162" s="13"/>
      <c r="BQ1162" s="302"/>
      <c r="BR1162" s="13"/>
      <c r="BS1162" s="302"/>
      <c r="BT1162" s="13"/>
      <c r="BU1162" s="302"/>
      <c r="BV1162" s="386"/>
      <c r="BW1162" s="303"/>
      <c r="BX1162" s="303"/>
      <c r="BY1162" s="302"/>
      <c r="BZ1162" s="302"/>
      <c r="CA1162" s="387"/>
      <c r="CB1162" s="395"/>
      <c r="CC1162" s="12"/>
      <c r="CD1162" s="304"/>
      <c r="CE1162" s="14"/>
      <c r="CF1162" s="395"/>
      <c r="CG1162" s="397"/>
      <c r="CH1162" s="300">
        <f t="shared" si="441"/>
        <v>0</v>
      </c>
      <c r="CI1162" s="26"/>
      <c r="CJ1162" s="17">
        <f t="shared" si="462"/>
        <v>0</v>
      </c>
      <c r="CK1162" s="18">
        <f t="shared" si="449"/>
        <v>12.89</v>
      </c>
      <c r="CM1162" s="164"/>
      <c r="CN1162" s="302"/>
      <c r="CO1162" s="13">
        <f t="shared" si="442"/>
        <v>0</v>
      </c>
      <c r="CP1162" s="302"/>
      <c r="CQ1162" s="13">
        <f t="shared" si="443"/>
        <v>0</v>
      </c>
      <c r="CR1162" s="302"/>
      <c r="CS1162" s="13">
        <f t="shared" si="444"/>
        <v>0</v>
      </c>
      <c r="CT1162" s="302"/>
      <c r="CU1162" s="13">
        <f t="shared" si="463"/>
        <v>0</v>
      </c>
      <c r="CV1162" s="302"/>
      <c r="CW1162" s="13">
        <f t="shared" si="445"/>
        <v>0</v>
      </c>
      <c r="CX1162" s="13">
        <f t="shared" si="446"/>
        <v>0</v>
      </c>
      <c r="CY1162" s="251">
        <f t="shared" si="447"/>
        <v>0</v>
      </c>
      <c r="CZ1162" s="13" t="s">
        <v>29</v>
      </c>
      <c r="DA1162" s="13">
        <v>50</v>
      </c>
      <c r="DB1162" s="22">
        <f t="shared" si="448"/>
        <v>0</v>
      </c>
      <c r="DD1162" s="24"/>
      <c r="DF1162" s="163"/>
      <c r="DH1162" s="24"/>
      <c r="DI1162" s="447"/>
      <c r="DJ1162" s="163"/>
    </row>
    <row r="1163" spans="1:114" s="7" customFormat="1">
      <c r="A1163" s="277">
        <f t="shared" si="456"/>
        <v>50</v>
      </c>
      <c r="B1163" s="21" t="e">
        <f>'Calculateur de trading'!I1163/C1163/W1163</f>
        <v>#DIV/0!</v>
      </c>
      <c r="C1163" s="278">
        <f t="shared" si="457"/>
        <v>10</v>
      </c>
      <c r="D1163" s="426"/>
      <c r="E1163" s="273">
        <f t="shared" si="458"/>
        <v>100</v>
      </c>
      <c r="F1163" s="271">
        <f t="shared" si="450"/>
        <v>2</v>
      </c>
      <c r="G1163" s="271" t="e">
        <f t="shared" si="451"/>
        <v>#DIV/0!</v>
      </c>
      <c r="H1163" s="272">
        <f t="shared" si="452"/>
        <v>20</v>
      </c>
      <c r="I1163" s="270"/>
      <c r="J1163" s="273">
        <f t="shared" si="459"/>
        <v>200</v>
      </c>
      <c r="K1163" s="271">
        <f t="shared" si="453"/>
        <v>4</v>
      </c>
      <c r="L1163" s="271" t="e">
        <f t="shared" si="454"/>
        <v>#DIV/0!</v>
      </c>
      <c r="M1163" s="272">
        <f t="shared" si="455"/>
        <v>40</v>
      </c>
      <c r="N1163" s="389"/>
      <c r="O1163" s="455" t="e">
        <f>(A1163*B1163*W1163)+(B1163*'Calculateur de trading'!H1163)</f>
        <v>#DIV/0!</v>
      </c>
      <c r="P1163" s="274" t="e">
        <f>O1163/'Déscriptions des trades'!CK1163</f>
        <v>#DIV/0!</v>
      </c>
      <c r="Q1163" s="456" t="e">
        <f>'Déscriptions des trades'!CK1163-O1163</f>
        <v>#DIV/0!</v>
      </c>
      <c r="R1163" s="466" t="e">
        <f t="shared" si="460"/>
        <v>#DIV/0!</v>
      </c>
      <c r="S1163" s="389"/>
      <c r="T1163" s="12"/>
      <c r="U1163" s="25"/>
      <c r="V1163" s="15"/>
      <c r="W1163" s="490">
        <f t="shared" si="464"/>
        <v>0</v>
      </c>
      <c r="X1163" s="21" t="e">
        <f>W1163*U1163/'Déscriptions des trades'!CK1163*'Déscriptions des trades'!B1163</f>
        <v>#DIV/0!</v>
      </c>
      <c r="Y1163" s="459"/>
      <c r="Z1163" s="389"/>
      <c r="AA1163" s="23">
        <f t="shared" si="461"/>
        <v>0.1</v>
      </c>
      <c r="AB1163" s="17" t="e">
        <f>(AA1163*'Déscriptions des trades'!U1163*'Déscriptions des trades'!B1163/'Déscriptions des trades'!CK1163)*'Déscriptions des trades'!W1163</f>
        <v>#DIV/0!</v>
      </c>
      <c r="AC1163" s="265" t="e">
        <f>AB1163*'Déscriptions des trades'!CK1163</f>
        <v>#DIV/0!</v>
      </c>
      <c r="AD1163" s="266" t="e">
        <f>'Déscriptions des trades'!CK1163-AC1163</f>
        <v>#DIV/0!</v>
      </c>
      <c r="AE1163" s="389"/>
      <c r="AF1163" s="399">
        <v>1159</v>
      </c>
      <c r="AG1163" s="389"/>
      <c r="AH1163" s="20"/>
      <c r="AI1163" s="303"/>
      <c r="AJ1163" s="307"/>
      <c r="AK1163" s="161"/>
      <c r="AL1163" s="305"/>
      <c r="AM1163" s="305"/>
      <c r="AN1163" s="162"/>
      <c r="AO1163" s="439"/>
      <c r="AP1163" s="162"/>
      <c r="AQ1163" s="113"/>
      <c r="AR1163" s="113"/>
      <c r="AS1163" s="384"/>
      <c r="AT1163" s="306"/>
      <c r="AU1163" s="306"/>
      <c r="AV1163" s="160"/>
      <c r="AW1163" s="158"/>
      <c r="AX1163" s="385"/>
      <c r="AY1163" s="453"/>
      <c r="AZ1163" s="165"/>
      <c r="BA1163" s="301"/>
      <c r="BB1163" s="165"/>
      <c r="BC1163" s="301"/>
      <c r="BD1163" s="165"/>
      <c r="BE1163" s="302"/>
      <c r="BF1163" s="302"/>
      <c r="BG1163" s="165"/>
      <c r="BH1163" s="303"/>
      <c r="BI1163" s="165"/>
      <c r="BJ1163" s="304"/>
      <c r="BK1163" s="394"/>
      <c r="BL1163" s="302"/>
      <c r="BM1163" s="302"/>
      <c r="BN1163" s="394"/>
      <c r="BO1163" s="302"/>
      <c r="BP1163" s="13"/>
      <c r="BQ1163" s="302"/>
      <c r="BR1163" s="13"/>
      <c r="BS1163" s="302"/>
      <c r="BT1163" s="13"/>
      <c r="BU1163" s="302"/>
      <c r="BV1163" s="386"/>
      <c r="BW1163" s="303"/>
      <c r="BX1163" s="303"/>
      <c r="BY1163" s="302"/>
      <c r="BZ1163" s="302"/>
      <c r="CA1163" s="387"/>
      <c r="CB1163" s="395"/>
      <c r="CC1163" s="12"/>
      <c r="CD1163" s="304"/>
      <c r="CE1163" s="14"/>
      <c r="CF1163" s="395"/>
      <c r="CG1163" s="397"/>
      <c r="CH1163" s="300">
        <f t="shared" si="441"/>
        <v>0</v>
      </c>
      <c r="CI1163" s="26"/>
      <c r="CJ1163" s="17">
        <f t="shared" si="462"/>
        <v>0</v>
      </c>
      <c r="CK1163" s="18">
        <f t="shared" si="449"/>
        <v>12.89</v>
      </c>
      <c r="CM1163" s="164"/>
      <c r="CN1163" s="302"/>
      <c r="CO1163" s="13">
        <f t="shared" si="442"/>
        <v>0</v>
      </c>
      <c r="CP1163" s="302"/>
      <c r="CQ1163" s="13">
        <f t="shared" si="443"/>
        <v>0</v>
      </c>
      <c r="CR1163" s="302"/>
      <c r="CS1163" s="13">
        <f t="shared" si="444"/>
        <v>0</v>
      </c>
      <c r="CT1163" s="302"/>
      <c r="CU1163" s="13">
        <f t="shared" si="463"/>
        <v>0</v>
      </c>
      <c r="CV1163" s="302"/>
      <c r="CW1163" s="13">
        <f t="shared" si="445"/>
        <v>0</v>
      </c>
      <c r="CX1163" s="13">
        <f t="shared" si="446"/>
        <v>0</v>
      </c>
      <c r="CY1163" s="251">
        <f t="shared" si="447"/>
        <v>0</v>
      </c>
      <c r="CZ1163" s="13" t="s">
        <v>29</v>
      </c>
      <c r="DA1163" s="13">
        <v>50</v>
      </c>
      <c r="DB1163" s="22">
        <f t="shared" si="448"/>
        <v>0</v>
      </c>
      <c r="DD1163" s="24"/>
      <c r="DF1163" s="163"/>
      <c r="DH1163" s="24"/>
      <c r="DI1163" s="447"/>
      <c r="DJ1163" s="163"/>
    </row>
    <row r="1164" spans="1:114" s="7" customFormat="1">
      <c r="A1164" s="277">
        <f t="shared" si="456"/>
        <v>50</v>
      </c>
      <c r="B1164" s="21" t="e">
        <f>'Calculateur de trading'!I1164/C1164/W1164</f>
        <v>#DIV/0!</v>
      </c>
      <c r="C1164" s="278">
        <f t="shared" si="457"/>
        <v>10</v>
      </c>
      <c r="D1164" s="278"/>
      <c r="E1164" s="273">
        <f t="shared" si="458"/>
        <v>100</v>
      </c>
      <c r="F1164" s="271">
        <f t="shared" si="450"/>
        <v>2</v>
      </c>
      <c r="G1164" s="271" t="e">
        <f t="shared" si="451"/>
        <v>#DIV/0!</v>
      </c>
      <c r="H1164" s="272">
        <f t="shared" si="452"/>
        <v>20</v>
      </c>
      <c r="I1164" s="270"/>
      <c r="J1164" s="273">
        <f t="shared" si="459"/>
        <v>200</v>
      </c>
      <c r="K1164" s="271">
        <f t="shared" si="453"/>
        <v>4</v>
      </c>
      <c r="L1164" s="271" t="e">
        <f t="shared" si="454"/>
        <v>#DIV/0!</v>
      </c>
      <c r="M1164" s="272">
        <f t="shared" si="455"/>
        <v>40</v>
      </c>
      <c r="N1164" s="389"/>
      <c r="O1164" s="455" t="e">
        <f>(A1164*B1164*W1164)+(B1164*'Calculateur de trading'!H1164)</f>
        <v>#DIV/0!</v>
      </c>
      <c r="P1164" s="274" t="e">
        <f>O1164/'Déscriptions des trades'!CK1164</f>
        <v>#DIV/0!</v>
      </c>
      <c r="Q1164" s="456" t="e">
        <f>'Déscriptions des trades'!CK1164-O1164</f>
        <v>#DIV/0!</v>
      </c>
      <c r="R1164" s="466" t="e">
        <f t="shared" si="460"/>
        <v>#DIV/0!</v>
      </c>
      <c r="S1164" s="389"/>
      <c r="T1164" s="12"/>
      <c r="U1164" s="25"/>
      <c r="V1164" s="15"/>
      <c r="W1164" s="490">
        <f t="shared" si="464"/>
        <v>0</v>
      </c>
      <c r="X1164" s="21" t="e">
        <f>W1164*U1164/'Déscriptions des trades'!CK1164*'Déscriptions des trades'!B1164</f>
        <v>#DIV/0!</v>
      </c>
      <c r="Y1164" s="459"/>
      <c r="Z1164" s="389"/>
      <c r="AA1164" s="23">
        <f t="shared" si="461"/>
        <v>0.1</v>
      </c>
      <c r="AB1164" s="17" t="e">
        <f>(AA1164*'Déscriptions des trades'!U1164*'Déscriptions des trades'!B1164/'Déscriptions des trades'!CK1164)*'Déscriptions des trades'!W1164</f>
        <v>#DIV/0!</v>
      </c>
      <c r="AC1164" s="265" t="e">
        <f>AB1164*'Déscriptions des trades'!CK1164</f>
        <v>#DIV/0!</v>
      </c>
      <c r="AD1164" s="266" t="e">
        <f>'Déscriptions des trades'!CK1164-AC1164</f>
        <v>#DIV/0!</v>
      </c>
      <c r="AE1164" s="389"/>
      <c r="AF1164" s="399">
        <v>1160</v>
      </c>
      <c r="AG1164" s="389"/>
      <c r="AH1164" s="20"/>
      <c r="AI1164" s="303"/>
      <c r="AJ1164" s="307"/>
      <c r="AK1164" s="161"/>
      <c r="AL1164" s="305"/>
      <c r="AM1164" s="305"/>
      <c r="AN1164" s="162"/>
      <c r="AO1164" s="439"/>
      <c r="AP1164" s="162"/>
      <c r="AQ1164" s="113"/>
      <c r="AR1164" s="113"/>
      <c r="AS1164" s="384"/>
      <c r="AT1164" s="306"/>
      <c r="AU1164" s="306"/>
      <c r="AV1164" s="160"/>
      <c r="AW1164" s="158"/>
      <c r="AX1164" s="385"/>
      <c r="AY1164" s="453"/>
      <c r="AZ1164" s="165"/>
      <c r="BA1164" s="301"/>
      <c r="BB1164" s="165"/>
      <c r="BC1164" s="301"/>
      <c r="BD1164" s="165"/>
      <c r="BE1164" s="302"/>
      <c r="BF1164" s="302"/>
      <c r="BG1164" s="165"/>
      <c r="BH1164" s="303"/>
      <c r="BI1164" s="165"/>
      <c r="BJ1164" s="304"/>
      <c r="BK1164" s="394"/>
      <c r="BL1164" s="302"/>
      <c r="BM1164" s="302"/>
      <c r="BN1164" s="394"/>
      <c r="BO1164" s="302"/>
      <c r="BP1164" s="13"/>
      <c r="BQ1164" s="302"/>
      <c r="BR1164" s="13"/>
      <c r="BS1164" s="302"/>
      <c r="BT1164" s="13"/>
      <c r="BU1164" s="302"/>
      <c r="BV1164" s="386"/>
      <c r="BW1164" s="303"/>
      <c r="BX1164" s="303"/>
      <c r="BY1164" s="302"/>
      <c r="BZ1164" s="302"/>
      <c r="CA1164" s="387"/>
      <c r="CB1164" s="395"/>
      <c r="CC1164" s="12"/>
      <c r="CD1164" s="304"/>
      <c r="CE1164" s="14"/>
      <c r="CF1164" s="395"/>
      <c r="CG1164" s="397"/>
      <c r="CH1164" s="300">
        <f t="shared" si="441"/>
        <v>0</v>
      </c>
      <c r="CI1164" s="26"/>
      <c r="CJ1164" s="17">
        <f t="shared" si="462"/>
        <v>0</v>
      </c>
      <c r="CK1164" s="18">
        <f t="shared" si="449"/>
        <v>12.89</v>
      </c>
      <c r="CM1164" s="164"/>
      <c r="CN1164" s="302"/>
      <c r="CO1164" s="13">
        <f t="shared" si="442"/>
        <v>0</v>
      </c>
      <c r="CP1164" s="302"/>
      <c r="CQ1164" s="13">
        <f t="shared" si="443"/>
        <v>0</v>
      </c>
      <c r="CR1164" s="302"/>
      <c r="CS1164" s="13">
        <f t="shared" si="444"/>
        <v>0</v>
      </c>
      <c r="CT1164" s="302"/>
      <c r="CU1164" s="13">
        <f t="shared" si="463"/>
        <v>0</v>
      </c>
      <c r="CV1164" s="302"/>
      <c r="CW1164" s="13">
        <f t="shared" si="445"/>
        <v>0</v>
      </c>
      <c r="CX1164" s="13">
        <f t="shared" si="446"/>
        <v>0</v>
      </c>
      <c r="CY1164" s="251">
        <f t="shared" si="447"/>
        <v>0</v>
      </c>
      <c r="CZ1164" s="13" t="s">
        <v>29</v>
      </c>
      <c r="DA1164" s="13">
        <v>50</v>
      </c>
      <c r="DB1164" s="22">
        <f t="shared" si="448"/>
        <v>0</v>
      </c>
      <c r="DD1164" s="24"/>
      <c r="DF1164" s="163"/>
      <c r="DH1164" s="24"/>
      <c r="DI1164" s="447"/>
      <c r="DJ1164" s="163"/>
    </row>
    <row r="1165" spans="1:114" s="7" customFormat="1">
      <c r="A1165" s="277">
        <f t="shared" si="456"/>
        <v>50</v>
      </c>
      <c r="B1165" s="21" t="e">
        <f>'Calculateur de trading'!I1165/C1165/W1165</f>
        <v>#DIV/0!</v>
      </c>
      <c r="C1165" s="278">
        <f t="shared" si="457"/>
        <v>10</v>
      </c>
      <c r="D1165" s="426"/>
      <c r="E1165" s="273">
        <f t="shared" si="458"/>
        <v>100</v>
      </c>
      <c r="F1165" s="271">
        <f t="shared" si="450"/>
        <v>2</v>
      </c>
      <c r="G1165" s="271" t="e">
        <f t="shared" si="451"/>
        <v>#DIV/0!</v>
      </c>
      <c r="H1165" s="272">
        <f t="shared" si="452"/>
        <v>20</v>
      </c>
      <c r="I1165" s="270"/>
      <c r="J1165" s="273">
        <f t="shared" si="459"/>
        <v>200</v>
      </c>
      <c r="K1165" s="271">
        <f t="shared" si="453"/>
        <v>4</v>
      </c>
      <c r="L1165" s="271" t="e">
        <f t="shared" si="454"/>
        <v>#DIV/0!</v>
      </c>
      <c r="M1165" s="272">
        <f t="shared" si="455"/>
        <v>40</v>
      </c>
      <c r="N1165" s="389"/>
      <c r="O1165" s="455" t="e">
        <f>(A1165*B1165*W1165)+(B1165*'Calculateur de trading'!H1165)</f>
        <v>#DIV/0!</v>
      </c>
      <c r="P1165" s="274" t="e">
        <f>O1165/'Déscriptions des trades'!CK1165</f>
        <v>#DIV/0!</v>
      </c>
      <c r="Q1165" s="456" t="e">
        <f>'Déscriptions des trades'!CK1165-O1165</f>
        <v>#DIV/0!</v>
      </c>
      <c r="R1165" s="466" t="e">
        <f t="shared" si="460"/>
        <v>#DIV/0!</v>
      </c>
      <c r="S1165" s="389"/>
      <c r="T1165" s="12"/>
      <c r="U1165" s="25"/>
      <c r="V1165" s="15"/>
      <c r="W1165" s="490">
        <f t="shared" si="464"/>
        <v>0</v>
      </c>
      <c r="X1165" s="21" t="e">
        <f>W1165*U1165/'Déscriptions des trades'!CK1165*'Déscriptions des trades'!B1165</f>
        <v>#DIV/0!</v>
      </c>
      <c r="Y1165" s="459"/>
      <c r="Z1165" s="389"/>
      <c r="AA1165" s="23">
        <f t="shared" si="461"/>
        <v>0.1</v>
      </c>
      <c r="AB1165" s="17" t="e">
        <f>(AA1165*'Déscriptions des trades'!U1165*'Déscriptions des trades'!B1165/'Déscriptions des trades'!CK1165)*'Déscriptions des trades'!W1165</f>
        <v>#DIV/0!</v>
      </c>
      <c r="AC1165" s="265" t="e">
        <f>AB1165*'Déscriptions des trades'!CK1165</f>
        <v>#DIV/0!</v>
      </c>
      <c r="AD1165" s="266" t="e">
        <f>'Déscriptions des trades'!CK1165-AC1165</f>
        <v>#DIV/0!</v>
      </c>
      <c r="AE1165" s="389"/>
      <c r="AF1165" s="399">
        <v>1161</v>
      </c>
      <c r="AG1165" s="389"/>
      <c r="AH1165" s="20"/>
      <c r="AI1165" s="303"/>
      <c r="AJ1165" s="307"/>
      <c r="AK1165" s="161"/>
      <c r="AL1165" s="305"/>
      <c r="AM1165" s="305"/>
      <c r="AN1165" s="162"/>
      <c r="AO1165" s="439"/>
      <c r="AP1165" s="162"/>
      <c r="AQ1165" s="113"/>
      <c r="AR1165" s="113"/>
      <c r="AS1165" s="384"/>
      <c r="AT1165" s="306"/>
      <c r="AU1165" s="306"/>
      <c r="AV1165" s="160"/>
      <c r="AW1165" s="158"/>
      <c r="AX1165" s="385"/>
      <c r="AY1165" s="453"/>
      <c r="AZ1165" s="165"/>
      <c r="BA1165" s="301"/>
      <c r="BB1165" s="165"/>
      <c r="BC1165" s="301"/>
      <c r="BD1165" s="165"/>
      <c r="BE1165" s="302"/>
      <c r="BF1165" s="302"/>
      <c r="BG1165" s="165"/>
      <c r="BH1165" s="303"/>
      <c r="BI1165" s="165"/>
      <c r="BJ1165" s="304"/>
      <c r="BK1165" s="394"/>
      <c r="BL1165" s="302"/>
      <c r="BM1165" s="302"/>
      <c r="BN1165" s="394"/>
      <c r="BO1165" s="302"/>
      <c r="BP1165" s="13"/>
      <c r="BQ1165" s="302"/>
      <c r="BR1165" s="13"/>
      <c r="BS1165" s="302"/>
      <c r="BT1165" s="13"/>
      <c r="BU1165" s="302"/>
      <c r="BV1165" s="386"/>
      <c r="BW1165" s="303"/>
      <c r="BX1165" s="303"/>
      <c r="BY1165" s="302"/>
      <c r="BZ1165" s="302"/>
      <c r="CA1165" s="387"/>
      <c r="CB1165" s="395"/>
      <c r="CC1165" s="12"/>
      <c r="CD1165" s="304"/>
      <c r="CE1165" s="14"/>
      <c r="CF1165" s="395"/>
      <c r="CG1165" s="397"/>
      <c r="CH1165" s="300">
        <f t="shared" si="441"/>
        <v>0</v>
      </c>
      <c r="CI1165" s="26"/>
      <c r="CJ1165" s="17">
        <f t="shared" si="462"/>
        <v>0</v>
      </c>
      <c r="CK1165" s="18">
        <f t="shared" si="449"/>
        <v>12.89</v>
      </c>
      <c r="CM1165" s="164"/>
      <c r="CN1165" s="302"/>
      <c r="CO1165" s="13">
        <f t="shared" si="442"/>
        <v>0</v>
      </c>
      <c r="CP1165" s="302"/>
      <c r="CQ1165" s="13">
        <f t="shared" si="443"/>
        <v>0</v>
      </c>
      <c r="CR1165" s="302"/>
      <c r="CS1165" s="13">
        <f t="shared" si="444"/>
        <v>0</v>
      </c>
      <c r="CT1165" s="302"/>
      <c r="CU1165" s="13">
        <f t="shared" si="463"/>
        <v>0</v>
      </c>
      <c r="CV1165" s="302"/>
      <c r="CW1165" s="13">
        <f t="shared" si="445"/>
        <v>0</v>
      </c>
      <c r="CX1165" s="13">
        <f t="shared" si="446"/>
        <v>0</v>
      </c>
      <c r="CY1165" s="251">
        <f t="shared" si="447"/>
        <v>0</v>
      </c>
      <c r="CZ1165" s="13" t="s">
        <v>29</v>
      </c>
      <c r="DA1165" s="13">
        <v>50</v>
      </c>
      <c r="DB1165" s="22">
        <f t="shared" si="448"/>
        <v>0</v>
      </c>
      <c r="DD1165" s="24"/>
      <c r="DF1165" s="163"/>
      <c r="DH1165" s="24"/>
      <c r="DI1165" s="447"/>
      <c r="DJ1165" s="163"/>
    </row>
    <row r="1166" spans="1:114" s="7" customFormat="1">
      <c r="A1166" s="277">
        <f t="shared" si="456"/>
        <v>50</v>
      </c>
      <c r="B1166" s="21" t="e">
        <f>'Calculateur de trading'!I1166/C1166/W1166</f>
        <v>#DIV/0!</v>
      </c>
      <c r="C1166" s="278">
        <f t="shared" si="457"/>
        <v>10</v>
      </c>
      <c r="D1166" s="278"/>
      <c r="E1166" s="273">
        <f t="shared" si="458"/>
        <v>100</v>
      </c>
      <c r="F1166" s="271">
        <f t="shared" si="450"/>
        <v>2</v>
      </c>
      <c r="G1166" s="271" t="e">
        <f t="shared" si="451"/>
        <v>#DIV/0!</v>
      </c>
      <c r="H1166" s="272">
        <f t="shared" si="452"/>
        <v>20</v>
      </c>
      <c r="I1166" s="270"/>
      <c r="J1166" s="273">
        <f t="shared" si="459"/>
        <v>200</v>
      </c>
      <c r="K1166" s="271">
        <f t="shared" si="453"/>
        <v>4</v>
      </c>
      <c r="L1166" s="271" t="e">
        <f t="shared" si="454"/>
        <v>#DIV/0!</v>
      </c>
      <c r="M1166" s="272">
        <f t="shared" si="455"/>
        <v>40</v>
      </c>
      <c r="N1166" s="389"/>
      <c r="O1166" s="455" t="e">
        <f>(A1166*B1166*W1166)+(B1166*'Calculateur de trading'!H1166)</f>
        <v>#DIV/0!</v>
      </c>
      <c r="P1166" s="274" t="e">
        <f>O1166/'Déscriptions des trades'!CK1166</f>
        <v>#DIV/0!</v>
      </c>
      <c r="Q1166" s="456" t="e">
        <f>'Déscriptions des trades'!CK1166-O1166</f>
        <v>#DIV/0!</v>
      </c>
      <c r="R1166" s="466" t="e">
        <f t="shared" si="460"/>
        <v>#DIV/0!</v>
      </c>
      <c r="S1166" s="389"/>
      <c r="T1166" s="12"/>
      <c r="U1166" s="25"/>
      <c r="V1166" s="15"/>
      <c r="W1166" s="490">
        <f t="shared" si="464"/>
        <v>0</v>
      </c>
      <c r="X1166" s="21" t="e">
        <f>W1166*U1166/'Déscriptions des trades'!CK1166*'Déscriptions des trades'!B1166</f>
        <v>#DIV/0!</v>
      </c>
      <c r="Y1166" s="459"/>
      <c r="Z1166" s="389"/>
      <c r="AA1166" s="23">
        <f t="shared" si="461"/>
        <v>0.1</v>
      </c>
      <c r="AB1166" s="17" t="e">
        <f>(AA1166*'Déscriptions des trades'!U1166*'Déscriptions des trades'!B1166/'Déscriptions des trades'!CK1166)*'Déscriptions des trades'!W1166</f>
        <v>#DIV/0!</v>
      </c>
      <c r="AC1166" s="265" t="e">
        <f>AB1166*'Déscriptions des trades'!CK1166</f>
        <v>#DIV/0!</v>
      </c>
      <c r="AD1166" s="266" t="e">
        <f>'Déscriptions des trades'!CK1166-AC1166</f>
        <v>#DIV/0!</v>
      </c>
      <c r="AE1166" s="389"/>
      <c r="AF1166" s="399">
        <v>1162</v>
      </c>
      <c r="AG1166" s="389"/>
      <c r="AH1166" s="20"/>
      <c r="AI1166" s="303"/>
      <c r="AJ1166" s="307"/>
      <c r="AK1166" s="161"/>
      <c r="AL1166" s="305"/>
      <c r="AM1166" s="305"/>
      <c r="AN1166" s="162"/>
      <c r="AO1166" s="439"/>
      <c r="AP1166" s="162"/>
      <c r="AQ1166" s="113"/>
      <c r="AR1166" s="113"/>
      <c r="AS1166" s="384"/>
      <c r="AT1166" s="306"/>
      <c r="AU1166" s="306"/>
      <c r="AV1166" s="160"/>
      <c r="AW1166" s="158"/>
      <c r="AX1166" s="385"/>
      <c r="AY1166" s="453"/>
      <c r="AZ1166" s="165"/>
      <c r="BA1166" s="301"/>
      <c r="BB1166" s="165"/>
      <c r="BC1166" s="301"/>
      <c r="BD1166" s="165"/>
      <c r="BE1166" s="302"/>
      <c r="BF1166" s="302"/>
      <c r="BG1166" s="165"/>
      <c r="BH1166" s="303"/>
      <c r="BI1166" s="165"/>
      <c r="BJ1166" s="304"/>
      <c r="BK1166" s="394"/>
      <c r="BL1166" s="302"/>
      <c r="BM1166" s="302"/>
      <c r="BN1166" s="394"/>
      <c r="BO1166" s="302"/>
      <c r="BP1166" s="13"/>
      <c r="BQ1166" s="302"/>
      <c r="BR1166" s="13"/>
      <c r="BS1166" s="302"/>
      <c r="BT1166" s="13"/>
      <c r="BU1166" s="302"/>
      <c r="BV1166" s="386"/>
      <c r="BW1166" s="303"/>
      <c r="BX1166" s="303"/>
      <c r="BY1166" s="302"/>
      <c r="BZ1166" s="302"/>
      <c r="CA1166" s="387"/>
      <c r="CB1166" s="395"/>
      <c r="CC1166" s="12"/>
      <c r="CD1166" s="304"/>
      <c r="CE1166" s="14"/>
      <c r="CF1166" s="395"/>
      <c r="CG1166" s="397"/>
      <c r="CH1166" s="300">
        <f t="shared" si="441"/>
        <v>0</v>
      </c>
      <c r="CI1166" s="26"/>
      <c r="CJ1166" s="17">
        <f t="shared" si="462"/>
        <v>0</v>
      </c>
      <c r="CK1166" s="18">
        <f t="shared" si="449"/>
        <v>12.89</v>
      </c>
      <c r="CM1166" s="164"/>
      <c r="CN1166" s="302"/>
      <c r="CO1166" s="13">
        <f t="shared" si="442"/>
        <v>0</v>
      </c>
      <c r="CP1166" s="302"/>
      <c r="CQ1166" s="13">
        <f t="shared" si="443"/>
        <v>0</v>
      </c>
      <c r="CR1166" s="302"/>
      <c r="CS1166" s="13">
        <f t="shared" si="444"/>
        <v>0</v>
      </c>
      <c r="CT1166" s="302"/>
      <c r="CU1166" s="13">
        <f t="shared" si="463"/>
        <v>0</v>
      </c>
      <c r="CV1166" s="302"/>
      <c r="CW1166" s="13">
        <f t="shared" si="445"/>
        <v>0</v>
      </c>
      <c r="CX1166" s="13">
        <f t="shared" si="446"/>
        <v>0</v>
      </c>
      <c r="CY1166" s="251">
        <f t="shared" si="447"/>
        <v>0</v>
      </c>
      <c r="CZ1166" s="13" t="s">
        <v>29</v>
      </c>
      <c r="DA1166" s="13">
        <v>50</v>
      </c>
      <c r="DB1166" s="22">
        <f t="shared" si="448"/>
        <v>0</v>
      </c>
      <c r="DD1166" s="24"/>
      <c r="DF1166" s="163"/>
      <c r="DH1166" s="24"/>
      <c r="DI1166" s="447"/>
      <c r="DJ1166" s="163"/>
    </row>
    <row r="1167" spans="1:114" s="7" customFormat="1">
      <c r="A1167" s="277">
        <f t="shared" si="456"/>
        <v>50</v>
      </c>
      <c r="B1167" s="21" t="e">
        <f>'Calculateur de trading'!I1167/C1167/W1167</f>
        <v>#DIV/0!</v>
      </c>
      <c r="C1167" s="278">
        <f t="shared" si="457"/>
        <v>10</v>
      </c>
      <c r="D1167" s="426"/>
      <c r="E1167" s="273">
        <f t="shared" si="458"/>
        <v>100</v>
      </c>
      <c r="F1167" s="271">
        <f t="shared" si="450"/>
        <v>2</v>
      </c>
      <c r="G1167" s="271" t="e">
        <f t="shared" si="451"/>
        <v>#DIV/0!</v>
      </c>
      <c r="H1167" s="272">
        <f t="shared" si="452"/>
        <v>20</v>
      </c>
      <c r="I1167" s="270"/>
      <c r="J1167" s="273">
        <f t="shared" si="459"/>
        <v>200</v>
      </c>
      <c r="K1167" s="271">
        <f t="shared" si="453"/>
        <v>4</v>
      </c>
      <c r="L1167" s="271" t="e">
        <f t="shared" si="454"/>
        <v>#DIV/0!</v>
      </c>
      <c r="M1167" s="272">
        <f t="shared" si="455"/>
        <v>40</v>
      </c>
      <c r="N1167" s="389"/>
      <c r="O1167" s="455" t="e">
        <f>(A1167*B1167*W1167)+(B1167*'Calculateur de trading'!H1167)</f>
        <v>#DIV/0!</v>
      </c>
      <c r="P1167" s="274" t="e">
        <f>O1167/'Déscriptions des trades'!CK1167</f>
        <v>#DIV/0!</v>
      </c>
      <c r="Q1167" s="456" t="e">
        <f>'Déscriptions des trades'!CK1167-O1167</f>
        <v>#DIV/0!</v>
      </c>
      <c r="R1167" s="466" t="e">
        <f t="shared" si="460"/>
        <v>#DIV/0!</v>
      </c>
      <c r="S1167" s="389"/>
      <c r="T1167" s="12"/>
      <c r="U1167" s="25"/>
      <c r="V1167" s="15"/>
      <c r="W1167" s="490">
        <f t="shared" si="464"/>
        <v>0</v>
      </c>
      <c r="X1167" s="21" t="e">
        <f>W1167*U1167/'Déscriptions des trades'!CK1167*'Déscriptions des trades'!B1167</f>
        <v>#DIV/0!</v>
      </c>
      <c r="Y1167" s="459"/>
      <c r="Z1167" s="389"/>
      <c r="AA1167" s="23">
        <f t="shared" si="461"/>
        <v>0.1</v>
      </c>
      <c r="AB1167" s="17" t="e">
        <f>(AA1167*'Déscriptions des trades'!U1167*'Déscriptions des trades'!B1167/'Déscriptions des trades'!CK1167)*'Déscriptions des trades'!W1167</f>
        <v>#DIV/0!</v>
      </c>
      <c r="AC1167" s="265" t="e">
        <f>AB1167*'Déscriptions des trades'!CK1167</f>
        <v>#DIV/0!</v>
      </c>
      <c r="AD1167" s="266" t="e">
        <f>'Déscriptions des trades'!CK1167-AC1167</f>
        <v>#DIV/0!</v>
      </c>
      <c r="AE1167" s="389"/>
      <c r="AF1167" s="399">
        <v>1163</v>
      </c>
      <c r="AG1167" s="389"/>
      <c r="AH1167" s="20"/>
      <c r="AI1167" s="303"/>
      <c r="AJ1167" s="307"/>
      <c r="AK1167" s="161"/>
      <c r="AL1167" s="305"/>
      <c r="AM1167" s="305"/>
      <c r="AN1167" s="162"/>
      <c r="AO1167" s="439"/>
      <c r="AP1167" s="162"/>
      <c r="AQ1167" s="113"/>
      <c r="AR1167" s="113"/>
      <c r="AS1167" s="384"/>
      <c r="AT1167" s="306"/>
      <c r="AU1167" s="306"/>
      <c r="AV1167" s="160"/>
      <c r="AW1167" s="158"/>
      <c r="AX1167" s="385"/>
      <c r="AY1167" s="453"/>
      <c r="AZ1167" s="165"/>
      <c r="BA1167" s="301"/>
      <c r="BB1167" s="165"/>
      <c r="BC1167" s="301"/>
      <c r="BD1167" s="165"/>
      <c r="BE1167" s="302"/>
      <c r="BF1167" s="302"/>
      <c r="BG1167" s="165"/>
      <c r="BH1167" s="303"/>
      <c r="BI1167" s="165"/>
      <c r="BJ1167" s="304"/>
      <c r="BK1167" s="394"/>
      <c r="BL1167" s="302"/>
      <c r="BM1167" s="302"/>
      <c r="BN1167" s="394"/>
      <c r="BO1167" s="302"/>
      <c r="BP1167" s="13"/>
      <c r="BQ1167" s="302"/>
      <c r="BR1167" s="13"/>
      <c r="BS1167" s="302"/>
      <c r="BT1167" s="13"/>
      <c r="BU1167" s="302"/>
      <c r="BV1167" s="386"/>
      <c r="BW1167" s="303"/>
      <c r="BX1167" s="303"/>
      <c r="BY1167" s="302"/>
      <c r="BZ1167" s="302"/>
      <c r="CA1167" s="387"/>
      <c r="CB1167" s="395"/>
      <c r="CC1167" s="12"/>
      <c r="CD1167" s="304"/>
      <c r="CE1167" s="14"/>
      <c r="CF1167" s="395"/>
      <c r="CG1167" s="397"/>
      <c r="CH1167" s="300">
        <f t="shared" ref="CH1167:CH1230" si="465">BW1167-BH1167</f>
        <v>0</v>
      </c>
      <c r="CI1167" s="26"/>
      <c r="CJ1167" s="17">
        <f t="shared" si="462"/>
        <v>0</v>
      </c>
      <c r="CK1167" s="18">
        <f t="shared" si="449"/>
        <v>12.89</v>
      </c>
      <c r="CM1167" s="164"/>
      <c r="CN1167" s="302"/>
      <c r="CO1167" s="13">
        <f t="shared" ref="CO1167:CO1230" si="466">IF(CN1167="Oui",10,)</f>
        <v>0</v>
      </c>
      <c r="CP1167" s="302"/>
      <c r="CQ1167" s="13">
        <f t="shared" ref="CQ1167:CQ1230" si="467">IF(CP1167="Oui",10,)</f>
        <v>0</v>
      </c>
      <c r="CR1167" s="302"/>
      <c r="CS1167" s="13">
        <f t="shared" ref="CS1167:CS1230" si="468">IF(CR1167="Bon",10,)</f>
        <v>0</v>
      </c>
      <c r="CT1167" s="302"/>
      <c r="CU1167" s="13">
        <f t="shared" si="463"/>
        <v>0</v>
      </c>
      <c r="CV1167" s="302"/>
      <c r="CW1167" s="13">
        <f t="shared" ref="CW1167:CW1230" si="469">IF(CV1167="Non",10,)</f>
        <v>0</v>
      </c>
      <c r="CX1167" s="13">
        <f t="shared" ref="CX1167:CX1230" si="470">IF(CV1167="Oui",-40,)</f>
        <v>0</v>
      </c>
      <c r="CY1167" s="251">
        <f t="shared" ref="CY1167:CY1230" si="471">SUM(CN1167:CX1167)</f>
        <v>0</v>
      </c>
      <c r="CZ1167" s="13" t="s">
        <v>29</v>
      </c>
      <c r="DA1167" s="13">
        <v>50</v>
      </c>
      <c r="DB1167" s="22">
        <f t="shared" ref="DB1167:DB1230" si="472">CY1167/DA1167</f>
        <v>0</v>
      </c>
      <c r="DD1167" s="24"/>
      <c r="DF1167" s="163"/>
      <c r="DH1167" s="24"/>
      <c r="DI1167" s="447"/>
      <c r="DJ1167" s="163"/>
    </row>
    <row r="1168" spans="1:114" s="7" customFormat="1">
      <c r="A1168" s="277">
        <f t="shared" si="456"/>
        <v>50</v>
      </c>
      <c r="B1168" s="21" t="e">
        <f>'Calculateur de trading'!I1168/C1168/W1168</f>
        <v>#DIV/0!</v>
      </c>
      <c r="C1168" s="278">
        <f t="shared" si="457"/>
        <v>10</v>
      </c>
      <c r="D1168" s="426"/>
      <c r="E1168" s="273">
        <f t="shared" si="458"/>
        <v>100</v>
      </c>
      <c r="F1168" s="271">
        <f t="shared" si="450"/>
        <v>2</v>
      </c>
      <c r="G1168" s="271" t="e">
        <f t="shared" si="451"/>
        <v>#DIV/0!</v>
      </c>
      <c r="H1168" s="272">
        <f t="shared" si="452"/>
        <v>20</v>
      </c>
      <c r="I1168" s="270"/>
      <c r="J1168" s="273">
        <f t="shared" si="459"/>
        <v>200</v>
      </c>
      <c r="K1168" s="271">
        <f t="shared" si="453"/>
        <v>4</v>
      </c>
      <c r="L1168" s="271" t="e">
        <f t="shared" si="454"/>
        <v>#DIV/0!</v>
      </c>
      <c r="M1168" s="272">
        <f t="shared" si="455"/>
        <v>40</v>
      </c>
      <c r="N1168" s="389"/>
      <c r="O1168" s="455" t="e">
        <f>(A1168*B1168*W1168)+(B1168*'Calculateur de trading'!H1168)</f>
        <v>#DIV/0!</v>
      </c>
      <c r="P1168" s="274" t="e">
        <f>O1168/'Déscriptions des trades'!CK1168</f>
        <v>#DIV/0!</v>
      </c>
      <c r="Q1168" s="456" t="e">
        <f>'Déscriptions des trades'!CK1168-O1168</f>
        <v>#DIV/0!</v>
      </c>
      <c r="R1168" s="466" t="e">
        <f t="shared" si="460"/>
        <v>#DIV/0!</v>
      </c>
      <c r="S1168" s="389"/>
      <c r="T1168" s="12"/>
      <c r="U1168" s="25"/>
      <c r="V1168" s="15"/>
      <c r="W1168" s="490">
        <f t="shared" si="464"/>
        <v>0</v>
      </c>
      <c r="X1168" s="21" t="e">
        <f>W1168*U1168/'Déscriptions des trades'!CK1168*'Déscriptions des trades'!B1168</f>
        <v>#DIV/0!</v>
      </c>
      <c r="Y1168" s="459"/>
      <c r="Z1168" s="389"/>
      <c r="AA1168" s="23">
        <f t="shared" si="461"/>
        <v>0.1</v>
      </c>
      <c r="AB1168" s="17" t="e">
        <f>(AA1168*'Déscriptions des trades'!U1168*'Déscriptions des trades'!B1168/'Déscriptions des trades'!CK1168)*'Déscriptions des trades'!W1168</f>
        <v>#DIV/0!</v>
      </c>
      <c r="AC1168" s="265" t="e">
        <f>AB1168*'Déscriptions des trades'!CK1168</f>
        <v>#DIV/0!</v>
      </c>
      <c r="AD1168" s="266" t="e">
        <f>'Déscriptions des trades'!CK1168-AC1168</f>
        <v>#DIV/0!</v>
      </c>
      <c r="AE1168" s="389"/>
      <c r="AF1168" s="399">
        <v>1164</v>
      </c>
      <c r="AG1168" s="389"/>
      <c r="AH1168" s="20"/>
      <c r="AI1168" s="303"/>
      <c r="AJ1168" s="307"/>
      <c r="AK1168" s="161"/>
      <c r="AL1168" s="305"/>
      <c r="AM1168" s="305"/>
      <c r="AN1168" s="162"/>
      <c r="AO1168" s="439"/>
      <c r="AP1168" s="162"/>
      <c r="AQ1168" s="113"/>
      <c r="AR1168" s="113"/>
      <c r="AS1168" s="384"/>
      <c r="AT1168" s="306"/>
      <c r="AU1168" s="306"/>
      <c r="AV1168" s="160"/>
      <c r="AW1168" s="158"/>
      <c r="AX1168" s="385"/>
      <c r="AY1168" s="453"/>
      <c r="AZ1168" s="165"/>
      <c r="BA1168" s="301"/>
      <c r="BB1168" s="165"/>
      <c r="BC1168" s="301"/>
      <c r="BD1168" s="165"/>
      <c r="BE1168" s="302"/>
      <c r="BF1168" s="302"/>
      <c r="BG1168" s="165"/>
      <c r="BH1168" s="303"/>
      <c r="BI1168" s="165"/>
      <c r="BJ1168" s="304"/>
      <c r="BK1168" s="394"/>
      <c r="BL1168" s="302"/>
      <c r="BM1168" s="302"/>
      <c r="BN1168" s="394"/>
      <c r="BO1168" s="302"/>
      <c r="BP1168" s="13"/>
      <c r="BQ1168" s="302"/>
      <c r="BR1168" s="13"/>
      <c r="BS1168" s="302"/>
      <c r="BT1168" s="13"/>
      <c r="BU1168" s="302"/>
      <c r="BV1168" s="386"/>
      <c r="BW1168" s="303"/>
      <c r="BX1168" s="303"/>
      <c r="BY1168" s="302"/>
      <c r="BZ1168" s="302"/>
      <c r="CA1168" s="387"/>
      <c r="CB1168" s="395"/>
      <c r="CC1168" s="12"/>
      <c r="CD1168" s="304"/>
      <c r="CE1168" s="14"/>
      <c r="CF1168" s="395"/>
      <c r="CG1168" s="397"/>
      <c r="CH1168" s="300">
        <f t="shared" si="465"/>
        <v>0</v>
      </c>
      <c r="CI1168" s="26"/>
      <c r="CJ1168" s="17">
        <f t="shared" si="462"/>
        <v>0</v>
      </c>
      <c r="CK1168" s="18">
        <f t="shared" ref="CK1168:CK1231" si="473">CI1168+CK1167</f>
        <v>12.89</v>
      </c>
      <c r="CM1168" s="164"/>
      <c r="CN1168" s="302"/>
      <c r="CO1168" s="13">
        <f t="shared" si="466"/>
        <v>0</v>
      </c>
      <c r="CP1168" s="302"/>
      <c r="CQ1168" s="13">
        <f t="shared" si="467"/>
        <v>0</v>
      </c>
      <c r="CR1168" s="302"/>
      <c r="CS1168" s="13">
        <f t="shared" si="468"/>
        <v>0</v>
      </c>
      <c r="CT1168" s="302"/>
      <c r="CU1168" s="13">
        <f t="shared" si="463"/>
        <v>0</v>
      </c>
      <c r="CV1168" s="302"/>
      <c r="CW1168" s="13">
        <f t="shared" si="469"/>
        <v>0</v>
      </c>
      <c r="CX1168" s="13">
        <f t="shared" si="470"/>
        <v>0</v>
      </c>
      <c r="CY1168" s="251">
        <f t="shared" si="471"/>
        <v>0</v>
      </c>
      <c r="CZ1168" s="13" t="s">
        <v>29</v>
      </c>
      <c r="DA1168" s="13">
        <v>50</v>
      </c>
      <c r="DB1168" s="22">
        <f t="shared" si="472"/>
        <v>0</v>
      </c>
      <c r="DD1168" s="24"/>
      <c r="DF1168" s="163"/>
      <c r="DH1168" s="24"/>
      <c r="DI1168" s="447"/>
      <c r="DJ1168" s="163"/>
    </row>
    <row r="1169" spans="1:114" s="7" customFormat="1">
      <c r="A1169" s="277">
        <f t="shared" si="456"/>
        <v>50</v>
      </c>
      <c r="B1169" s="21" t="e">
        <f>'Calculateur de trading'!I1169/C1169/W1169</f>
        <v>#DIV/0!</v>
      </c>
      <c r="C1169" s="278">
        <f t="shared" si="457"/>
        <v>10</v>
      </c>
      <c r="D1169" s="278"/>
      <c r="E1169" s="273">
        <f t="shared" si="458"/>
        <v>100</v>
      </c>
      <c r="F1169" s="271">
        <f t="shared" si="450"/>
        <v>2</v>
      </c>
      <c r="G1169" s="271" t="e">
        <f t="shared" si="451"/>
        <v>#DIV/0!</v>
      </c>
      <c r="H1169" s="272">
        <f t="shared" si="452"/>
        <v>20</v>
      </c>
      <c r="I1169" s="270"/>
      <c r="J1169" s="273">
        <f t="shared" si="459"/>
        <v>200</v>
      </c>
      <c r="K1169" s="271">
        <f t="shared" si="453"/>
        <v>4</v>
      </c>
      <c r="L1169" s="271" t="e">
        <f t="shared" si="454"/>
        <v>#DIV/0!</v>
      </c>
      <c r="M1169" s="272">
        <f t="shared" si="455"/>
        <v>40</v>
      </c>
      <c r="N1169" s="389"/>
      <c r="O1169" s="455" t="e">
        <f>(A1169*B1169*W1169)+(B1169*'Calculateur de trading'!H1169)</f>
        <v>#DIV/0!</v>
      </c>
      <c r="P1169" s="274" t="e">
        <f>O1169/'Déscriptions des trades'!CK1169</f>
        <v>#DIV/0!</v>
      </c>
      <c r="Q1169" s="456" t="e">
        <f>'Déscriptions des trades'!CK1169-O1169</f>
        <v>#DIV/0!</v>
      </c>
      <c r="R1169" s="466" t="e">
        <f t="shared" si="460"/>
        <v>#DIV/0!</v>
      </c>
      <c r="S1169" s="389"/>
      <c r="T1169" s="12"/>
      <c r="U1169" s="25"/>
      <c r="V1169" s="15"/>
      <c r="W1169" s="490">
        <f t="shared" si="464"/>
        <v>0</v>
      </c>
      <c r="X1169" s="21" t="e">
        <f>W1169*U1169/'Déscriptions des trades'!CK1169*'Déscriptions des trades'!B1169</f>
        <v>#DIV/0!</v>
      </c>
      <c r="Y1169" s="459"/>
      <c r="Z1169" s="389"/>
      <c r="AA1169" s="23">
        <f t="shared" si="461"/>
        <v>0.1</v>
      </c>
      <c r="AB1169" s="17" t="e">
        <f>(AA1169*'Déscriptions des trades'!U1169*'Déscriptions des trades'!B1169/'Déscriptions des trades'!CK1169)*'Déscriptions des trades'!W1169</f>
        <v>#DIV/0!</v>
      </c>
      <c r="AC1169" s="265" t="e">
        <f>AB1169*'Déscriptions des trades'!CK1169</f>
        <v>#DIV/0!</v>
      </c>
      <c r="AD1169" s="266" t="e">
        <f>'Déscriptions des trades'!CK1169-AC1169</f>
        <v>#DIV/0!</v>
      </c>
      <c r="AE1169" s="389"/>
      <c r="AF1169" s="399">
        <v>1165</v>
      </c>
      <c r="AG1169" s="389"/>
      <c r="AH1169" s="20"/>
      <c r="AI1169" s="303"/>
      <c r="AJ1169" s="307"/>
      <c r="AK1169" s="161"/>
      <c r="AL1169" s="305"/>
      <c r="AM1169" s="305"/>
      <c r="AN1169" s="162"/>
      <c r="AO1169" s="439"/>
      <c r="AP1169" s="162"/>
      <c r="AQ1169" s="113"/>
      <c r="AR1169" s="113"/>
      <c r="AS1169" s="384"/>
      <c r="AT1169" s="306"/>
      <c r="AU1169" s="306"/>
      <c r="AV1169" s="160"/>
      <c r="AW1169" s="158"/>
      <c r="AX1169" s="385"/>
      <c r="AY1169" s="453"/>
      <c r="AZ1169" s="165"/>
      <c r="BA1169" s="301"/>
      <c r="BB1169" s="165"/>
      <c r="BC1169" s="301"/>
      <c r="BD1169" s="165"/>
      <c r="BE1169" s="302"/>
      <c r="BF1169" s="302"/>
      <c r="BG1169" s="165"/>
      <c r="BH1169" s="303"/>
      <c r="BI1169" s="165"/>
      <c r="BJ1169" s="304"/>
      <c r="BK1169" s="394"/>
      <c r="BL1169" s="302"/>
      <c r="BM1169" s="302"/>
      <c r="BN1169" s="394"/>
      <c r="BO1169" s="302"/>
      <c r="BP1169" s="13"/>
      <c r="BQ1169" s="302"/>
      <c r="BR1169" s="13"/>
      <c r="BS1169" s="302"/>
      <c r="BT1169" s="13"/>
      <c r="BU1169" s="302"/>
      <c r="BV1169" s="386"/>
      <c r="BW1169" s="303"/>
      <c r="BX1169" s="303"/>
      <c r="BY1169" s="302"/>
      <c r="BZ1169" s="302"/>
      <c r="CA1169" s="387"/>
      <c r="CB1169" s="395"/>
      <c r="CC1169" s="12"/>
      <c r="CD1169" s="304"/>
      <c r="CE1169" s="14"/>
      <c r="CF1169" s="395"/>
      <c r="CG1169" s="397"/>
      <c r="CH1169" s="300">
        <f t="shared" si="465"/>
        <v>0</v>
      </c>
      <c r="CI1169" s="26"/>
      <c r="CJ1169" s="17">
        <f t="shared" si="462"/>
        <v>0</v>
      </c>
      <c r="CK1169" s="18">
        <f t="shared" si="473"/>
        <v>12.89</v>
      </c>
      <c r="CM1169" s="164"/>
      <c r="CN1169" s="302"/>
      <c r="CO1169" s="13">
        <f t="shared" si="466"/>
        <v>0</v>
      </c>
      <c r="CP1169" s="302"/>
      <c r="CQ1169" s="13">
        <f t="shared" si="467"/>
        <v>0</v>
      </c>
      <c r="CR1169" s="302"/>
      <c r="CS1169" s="13">
        <f t="shared" si="468"/>
        <v>0</v>
      </c>
      <c r="CT1169" s="302"/>
      <c r="CU1169" s="13">
        <f t="shared" si="463"/>
        <v>0</v>
      </c>
      <c r="CV1169" s="302"/>
      <c r="CW1169" s="13">
        <f t="shared" si="469"/>
        <v>0</v>
      </c>
      <c r="CX1169" s="13">
        <f t="shared" si="470"/>
        <v>0</v>
      </c>
      <c r="CY1169" s="251">
        <f t="shared" si="471"/>
        <v>0</v>
      </c>
      <c r="CZ1169" s="13" t="s">
        <v>29</v>
      </c>
      <c r="DA1169" s="13">
        <v>50</v>
      </c>
      <c r="DB1169" s="22">
        <f t="shared" si="472"/>
        <v>0</v>
      </c>
      <c r="DD1169" s="24"/>
      <c r="DF1169" s="163"/>
      <c r="DH1169" s="24"/>
      <c r="DI1169" s="447"/>
      <c r="DJ1169" s="163"/>
    </row>
    <row r="1170" spans="1:114" s="7" customFormat="1">
      <c r="A1170" s="277">
        <f t="shared" si="456"/>
        <v>50</v>
      </c>
      <c r="B1170" s="21" t="e">
        <f>'Calculateur de trading'!I1170/C1170/W1170</f>
        <v>#DIV/0!</v>
      </c>
      <c r="C1170" s="278">
        <f t="shared" si="457"/>
        <v>10</v>
      </c>
      <c r="D1170" s="426"/>
      <c r="E1170" s="273">
        <f t="shared" si="458"/>
        <v>100</v>
      </c>
      <c r="F1170" s="271">
        <f t="shared" si="450"/>
        <v>2</v>
      </c>
      <c r="G1170" s="271" t="e">
        <f t="shared" si="451"/>
        <v>#DIV/0!</v>
      </c>
      <c r="H1170" s="272">
        <f t="shared" si="452"/>
        <v>20</v>
      </c>
      <c r="I1170" s="270"/>
      <c r="J1170" s="273">
        <f t="shared" si="459"/>
        <v>200</v>
      </c>
      <c r="K1170" s="271">
        <f t="shared" si="453"/>
        <v>4</v>
      </c>
      <c r="L1170" s="271" t="e">
        <f t="shared" si="454"/>
        <v>#DIV/0!</v>
      </c>
      <c r="M1170" s="272">
        <f t="shared" si="455"/>
        <v>40</v>
      </c>
      <c r="N1170" s="389"/>
      <c r="O1170" s="455" t="e">
        <f>(A1170*B1170*W1170)+(B1170*'Calculateur de trading'!H1170)</f>
        <v>#DIV/0!</v>
      </c>
      <c r="P1170" s="274" t="e">
        <f>O1170/'Déscriptions des trades'!CK1170</f>
        <v>#DIV/0!</v>
      </c>
      <c r="Q1170" s="456" t="e">
        <f>'Déscriptions des trades'!CK1170-O1170</f>
        <v>#DIV/0!</v>
      </c>
      <c r="R1170" s="466" t="e">
        <f t="shared" si="460"/>
        <v>#DIV/0!</v>
      </c>
      <c r="S1170" s="389"/>
      <c r="T1170" s="12"/>
      <c r="U1170" s="25"/>
      <c r="V1170" s="15"/>
      <c r="W1170" s="490">
        <f t="shared" si="464"/>
        <v>0</v>
      </c>
      <c r="X1170" s="21" t="e">
        <f>W1170*U1170/'Déscriptions des trades'!CK1170*'Déscriptions des trades'!B1170</f>
        <v>#DIV/0!</v>
      </c>
      <c r="Y1170" s="459"/>
      <c r="Z1170" s="389"/>
      <c r="AA1170" s="23">
        <f t="shared" si="461"/>
        <v>0.1</v>
      </c>
      <c r="AB1170" s="17" t="e">
        <f>(AA1170*'Déscriptions des trades'!U1170*'Déscriptions des trades'!B1170/'Déscriptions des trades'!CK1170)*'Déscriptions des trades'!W1170</f>
        <v>#DIV/0!</v>
      </c>
      <c r="AC1170" s="265" t="e">
        <f>AB1170*'Déscriptions des trades'!CK1170</f>
        <v>#DIV/0!</v>
      </c>
      <c r="AD1170" s="266" t="e">
        <f>'Déscriptions des trades'!CK1170-AC1170</f>
        <v>#DIV/0!</v>
      </c>
      <c r="AE1170" s="389"/>
      <c r="AF1170" s="399">
        <v>1166</v>
      </c>
      <c r="AG1170" s="389"/>
      <c r="AH1170" s="20"/>
      <c r="AI1170" s="303"/>
      <c r="AJ1170" s="307"/>
      <c r="AK1170" s="161"/>
      <c r="AL1170" s="305"/>
      <c r="AM1170" s="305"/>
      <c r="AN1170" s="162"/>
      <c r="AO1170" s="439"/>
      <c r="AP1170" s="162"/>
      <c r="AQ1170" s="113"/>
      <c r="AR1170" s="113"/>
      <c r="AS1170" s="384"/>
      <c r="AT1170" s="306"/>
      <c r="AU1170" s="306"/>
      <c r="AV1170" s="160"/>
      <c r="AW1170" s="158"/>
      <c r="AX1170" s="385"/>
      <c r="AY1170" s="453"/>
      <c r="AZ1170" s="165"/>
      <c r="BA1170" s="301"/>
      <c r="BB1170" s="165"/>
      <c r="BC1170" s="301"/>
      <c r="BD1170" s="165"/>
      <c r="BE1170" s="302"/>
      <c r="BF1170" s="302"/>
      <c r="BG1170" s="165"/>
      <c r="BH1170" s="303"/>
      <c r="BI1170" s="165"/>
      <c r="BJ1170" s="304"/>
      <c r="BK1170" s="394"/>
      <c r="BL1170" s="302"/>
      <c r="BM1170" s="302"/>
      <c r="BN1170" s="394"/>
      <c r="BO1170" s="302"/>
      <c r="BP1170" s="13"/>
      <c r="BQ1170" s="302"/>
      <c r="BR1170" s="13"/>
      <c r="BS1170" s="302"/>
      <c r="BT1170" s="13"/>
      <c r="BU1170" s="302"/>
      <c r="BV1170" s="386"/>
      <c r="BW1170" s="303"/>
      <c r="BX1170" s="303"/>
      <c r="BY1170" s="302"/>
      <c r="BZ1170" s="302"/>
      <c r="CA1170" s="387"/>
      <c r="CB1170" s="395"/>
      <c r="CC1170" s="12"/>
      <c r="CD1170" s="304"/>
      <c r="CE1170" s="14"/>
      <c r="CF1170" s="395"/>
      <c r="CG1170" s="397"/>
      <c r="CH1170" s="300">
        <f t="shared" si="465"/>
        <v>0</v>
      </c>
      <c r="CI1170" s="26"/>
      <c r="CJ1170" s="17">
        <f t="shared" si="462"/>
        <v>0</v>
      </c>
      <c r="CK1170" s="18">
        <f t="shared" si="473"/>
        <v>12.89</v>
      </c>
      <c r="CM1170" s="164"/>
      <c r="CN1170" s="302"/>
      <c r="CO1170" s="13">
        <f t="shared" si="466"/>
        <v>0</v>
      </c>
      <c r="CP1170" s="302"/>
      <c r="CQ1170" s="13">
        <f t="shared" si="467"/>
        <v>0</v>
      </c>
      <c r="CR1170" s="302"/>
      <c r="CS1170" s="13">
        <f t="shared" si="468"/>
        <v>0</v>
      </c>
      <c r="CT1170" s="302"/>
      <c r="CU1170" s="13">
        <f t="shared" si="463"/>
        <v>0</v>
      </c>
      <c r="CV1170" s="302"/>
      <c r="CW1170" s="13">
        <f t="shared" si="469"/>
        <v>0</v>
      </c>
      <c r="CX1170" s="13">
        <f t="shared" si="470"/>
        <v>0</v>
      </c>
      <c r="CY1170" s="251">
        <f t="shared" si="471"/>
        <v>0</v>
      </c>
      <c r="CZ1170" s="13" t="s">
        <v>29</v>
      </c>
      <c r="DA1170" s="13">
        <v>50</v>
      </c>
      <c r="DB1170" s="22">
        <f t="shared" si="472"/>
        <v>0</v>
      </c>
      <c r="DD1170" s="24"/>
      <c r="DF1170" s="163"/>
      <c r="DH1170" s="24"/>
      <c r="DI1170" s="447"/>
      <c r="DJ1170" s="163"/>
    </row>
    <row r="1171" spans="1:114" s="7" customFormat="1">
      <c r="A1171" s="277">
        <f t="shared" si="456"/>
        <v>50</v>
      </c>
      <c r="B1171" s="21" t="e">
        <f>'Calculateur de trading'!I1171/C1171/W1171</f>
        <v>#DIV/0!</v>
      </c>
      <c r="C1171" s="278">
        <f t="shared" si="457"/>
        <v>10</v>
      </c>
      <c r="D1171" s="278"/>
      <c r="E1171" s="273">
        <f t="shared" si="458"/>
        <v>100</v>
      </c>
      <c r="F1171" s="271">
        <f t="shared" si="450"/>
        <v>2</v>
      </c>
      <c r="G1171" s="271" t="e">
        <f t="shared" si="451"/>
        <v>#DIV/0!</v>
      </c>
      <c r="H1171" s="272">
        <f t="shared" si="452"/>
        <v>20</v>
      </c>
      <c r="I1171" s="270"/>
      <c r="J1171" s="273">
        <f t="shared" si="459"/>
        <v>200</v>
      </c>
      <c r="K1171" s="271">
        <f t="shared" si="453"/>
        <v>4</v>
      </c>
      <c r="L1171" s="271" t="e">
        <f t="shared" si="454"/>
        <v>#DIV/0!</v>
      </c>
      <c r="M1171" s="272">
        <f t="shared" si="455"/>
        <v>40</v>
      </c>
      <c r="N1171" s="389"/>
      <c r="O1171" s="455" t="e">
        <f>(A1171*B1171*W1171)+(B1171*'Calculateur de trading'!H1171)</f>
        <v>#DIV/0!</v>
      </c>
      <c r="P1171" s="274" t="e">
        <f>O1171/'Déscriptions des trades'!CK1171</f>
        <v>#DIV/0!</v>
      </c>
      <c r="Q1171" s="456" t="e">
        <f>'Déscriptions des trades'!CK1171-O1171</f>
        <v>#DIV/0!</v>
      </c>
      <c r="R1171" s="466" t="e">
        <f t="shared" si="460"/>
        <v>#DIV/0!</v>
      </c>
      <c r="S1171" s="389"/>
      <c r="T1171" s="12"/>
      <c r="U1171" s="25"/>
      <c r="V1171" s="15"/>
      <c r="W1171" s="490">
        <f t="shared" si="464"/>
        <v>0</v>
      </c>
      <c r="X1171" s="21" t="e">
        <f>W1171*U1171/'Déscriptions des trades'!CK1171*'Déscriptions des trades'!B1171</f>
        <v>#DIV/0!</v>
      </c>
      <c r="Y1171" s="459"/>
      <c r="Z1171" s="389"/>
      <c r="AA1171" s="23">
        <f t="shared" si="461"/>
        <v>0.1</v>
      </c>
      <c r="AB1171" s="17" t="e">
        <f>(AA1171*'Déscriptions des trades'!U1171*'Déscriptions des trades'!B1171/'Déscriptions des trades'!CK1171)*'Déscriptions des trades'!W1171</f>
        <v>#DIV/0!</v>
      </c>
      <c r="AC1171" s="265" t="e">
        <f>AB1171*'Déscriptions des trades'!CK1171</f>
        <v>#DIV/0!</v>
      </c>
      <c r="AD1171" s="266" t="e">
        <f>'Déscriptions des trades'!CK1171-AC1171</f>
        <v>#DIV/0!</v>
      </c>
      <c r="AE1171" s="389"/>
      <c r="AF1171" s="399">
        <v>1167</v>
      </c>
      <c r="AG1171" s="389"/>
      <c r="AH1171" s="20"/>
      <c r="AI1171" s="303"/>
      <c r="AJ1171" s="307"/>
      <c r="AK1171" s="161"/>
      <c r="AL1171" s="305"/>
      <c r="AM1171" s="305"/>
      <c r="AN1171" s="162"/>
      <c r="AO1171" s="439"/>
      <c r="AP1171" s="162"/>
      <c r="AQ1171" s="113"/>
      <c r="AR1171" s="113"/>
      <c r="AS1171" s="384"/>
      <c r="AT1171" s="306"/>
      <c r="AU1171" s="306"/>
      <c r="AV1171" s="160"/>
      <c r="AW1171" s="158"/>
      <c r="AX1171" s="385"/>
      <c r="AY1171" s="453"/>
      <c r="AZ1171" s="165"/>
      <c r="BA1171" s="301"/>
      <c r="BB1171" s="165"/>
      <c r="BC1171" s="301"/>
      <c r="BD1171" s="165"/>
      <c r="BE1171" s="302"/>
      <c r="BF1171" s="302"/>
      <c r="BG1171" s="165"/>
      <c r="BH1171" s="303"/>
      <c r="BI1171" s="165"/>
      <c r="BJ1171" s="304"/>
      <c r="BK1171" s="394"/>
      <c r="BL1171" s="302"/>
      <c r="BM1171" s="302"/>
      <c r="BN1171" s="394"/>
      <c r="BO1171" s="302"/>
      <c r="BP1171" s="13"/>
      <c r="BQ1171" s="302"/>
      <c r="BR1171" s="13"/>
      <c r="BS1171" s="302"/>
      <c r="BT1171" s="13"/>
      <c r="BU1171" s="302"/>
      <c r="BV1171" s="386"/>
      <c r="BW1171" s="303"/>
      <c r="BX1171" s="303"/>
      <c r="BY1171" s="302"/>
      <c r="BZ1171" s="302"/>
      <c r="CA1171" s="387"/>
      <c r="CB1171" s="395"/>
      <c r="CC1171" s="12"/>
      <c r="CD1171" s="304"/>
      <c r="CE1171" s="14"/>
      <c r="CF1171" s="395"/>
      <c r="CG1171" s="397"/>
      <c r="CH1171" s="300">
        <f t="shared" si="465"/>
        <v>0</v>
      </c>
      <c r="CI1171" s="26"/>
      <c r="CJ1171" s="17">
        <f t="shared" si="462"/>
        <v>0</v>
      </c>
      <c r="CK1171" s="18">
        <f t="shared" si="473"/>
        <v>12.89</v>
      </c>
      <c r="CM1171" s="164"/>
      <c r="CN1171" s="302"/>
      <c r="CO1171" s="13">
        <f t="shared" si="466"/>
        <v>0</v>
      </c>
      <c r="CP1171" s="302"/>
      <c r="CQ1171" s="13">
        <f t="shared" si="467"/>
        <v>0</v>
      </c>
      <c r="CR1171" s="302"/>
      <c r="CS1171" s="13">
        <f t="shared" si="468"/>
        <v>0</v>
      </c>
      <c r="CT1171" s="302"/>
      <c r="CU1171" s="13">
        <f t="shared" si="463"/>
        <v>0</v>
      </c>
      <c r="CV1171" s="302"/>
      <c r="CW1171" s="13">
        <f t="shared" si="469"/>
        <v>0</v>
      </c>
      <c r="CX1171" s="13">
        <f t="shared" si="470"/>
        <v>0</v>
      </c>
      <c r="CY1171" s="251">
        <f t="shared" si="471"/>
        <v>0</v>
      </c>
      <c r="CZ1171" s="13" t="s">
        <v>29</v>
      </c>
      <c r="DA1171" s="13">
        <v>50</v>
      </c>
      <c r="DB1171" s="22">
        <f t="shared" si="472"/>
        <v>0</v>
      </c>
      <c r="DD1171" s="24"/>
      <c r="DF1171" s="163"/>
      <c r="DH1171" s="24"/>
      <c r="DI1171" s="447"/>
      <c r="DJ1171" s="163"/>
    </row>
    <row r="1172" spans="1:114" s="7" customFormat="1">
      <c r="A1172" s="277">
        <f t="shared" si="456"/>
        <v>50</v>
      </c>
      <c r="B1172" s="21" t="e">
        <f>'Calculateur de trading'!I1172/C1172/W1172</f>
        <v>#DIV/0!</v>
      </c>
      <c r="C1172" s="278">
        <f t="shared" si="457"/>
        <v>10</v>
      </c>
      <c r="D1172" s="426"/>
      <c r="E1172" s="273">
        <f t="shared" si="458"/>
        <v>100</v>
      </c>
      <c r="F1172" s="271">
        <f t="shared" si="450"/>
        <v>2</v>
      </c>
      <c r="G1172" s="271" t="e">
        <f t="shared" si="451"/>
        <v>#DIV/0!</v>
      </c>
      <c r="H1172" s="272">
        <f t="shared" si="452"/>
        <v>20</v>
      </c>
      <c r="I1172" s="270"/>
      <c r="J1172" s="273">
        <f t="shared" si="459"/>
        <v>200</v>
      </c>
      <c r="K1172" s="271">
        <f t="shared" si="453"/>
        <v>4</v>
      </c>
      <c r="L1172" s="271" t="e">
        <f t="shared" si="454"/>
        <v>#DIV/0!</v>
      </c>
      <c r="M1172" s="272">
        <f t="shared" si="455"/>
        <v>40</v>
      </c>
      <c r="N1172" s="389"/>
      <c r="O1172" s="455" t="e">
        <f>(A1172*B1172*W1172)+(B1172*'Calculateur de trading'!H1172)</f>
        <v>#DIV/0!</v>
      </c>
      <c r="P1172" s="274" t="e">
        <f>O1172/'Déscriptions des trades'!CK1172</f>
        <v>#DIV/0!</v>
      </c>
      <c r="Q1172" s="456" t="e">
        <f>'Déscriptions des trades'!CK1172-O1172</f>
        <v>#DIV/0!</v>
      </c>
      <c r="R1172" s="466" t="e">
        <f t="shared" si="460"/>
        <v>#DIV/0!</v>
      </c>
      <c r="S1172" s="389"/>
      <c r="T1172" s="12"/>
      <c r="U1172" s="25"/>
      <c r="V1172" s="15"/>
      <c r="W1172" s="490">
        <f t="shared" si="464"/>
        <v>0</v>
      </c>
      <c r="X1172" s="21" t="e">
        <f>W1172*U1172/'Déscriptions des trades'!CK1172*'Déscriptions des trades'!B1172</f>
        <v>#DIV/0!</v>
      </c>
      <c r="Y1172" s="459"/>
      <c r="Z1172" s="389"/>
      <c r="AA1172" s="23">
        <f t="shared" si="461"/>
        <v>0.1</v>
      </c>
      <c r="AB1172" s="17" t="e">
        <f>(AA1172*'Déscriptions des trades'!U1172*'Déscriptions des trades'!B1172/'Déscriptions des trades'!CK1172)*'Déscriptions des trades'!W1172</f>
        <v>#DIV/0!</v>
      </c>
      <c r="AC1172" s="265" t="e">
        <f>AB1172*'Déscriptions des trades'!CK1172</f>
        <v>#DIV/0!</v>
      </c>
      <c r="AD1172" s="266" t="e">
        <f>'Déscriptions des trades'!CK1172-AC1172</f>
        <v>#DIV/0!</v>
      </c>
      <c r="AE1172" s="389"/>
      <c r="AF1172" s="399">
        <v>1168</v>
      </c>
      <c r="AG1172" s="389"/>
      <c r="AH1172" s="20"/>
      <c r="AI1172" s="303"/>
      <c r="AJ1172" s="307"/>
      <c r="AK1172" s="161"/>
      <c r="AL1172" s="305"/>
      <c r="AM1172" s="305"/>
      <c r="AN1172" s="162"/>
      <c r="AO1172" s="439"/>
      <c r="AP1172" s="162"/>
      <c r="AQ1172" s="113"/>
      <c r="AR1172" s="113"/>
      <c r="AS1172" s="384"/>
      <c r="AT1172" s="306"/>
      <c r="AU1172" s="306"/>
      <c r="AV1172" s="160"/>
      <c r="AW1172" s="158"/>
      <c r="AX1172" s="385"/>
      <c r="AY1172" s="453"/>
      <c r="AZ1172" s="165"/>
      <c r="BA1172" s="301"/>
      <c r="BB1172" s="165"/>
      <c r="BC1172" s="301"/>
      <c r="BD1172" s="165"/>
      <c r="BE1172" s="302"/>
      <c r="BF1172" s="302"/>
      <c r="BG1172" s="165"/>
      <c r="BH1172" s="303"/>
      <c r="BI1172" s="165"/>
      <c r="BJ1172" s="304"/>
      <c r="BK1172" s="394"/>
      <c r="BL1172" s="302"/>
      <c r="BM1172" s="302"/>
      <c r="BN1172" s="394"/>
      <c r="BO1172" s="302"/>
      <c r="BP1172" s="13"/>
      <c r="BQ1172" s="302"/>
      <c r="BR1172" s="13"/>
      <c r="BS1172" s="302"/>
      <c r="BT1172" s="13"/>
      <c r="BU1172" s="302"/>
      <c r="BV1172" s="386"/>
      <c r="BW1172" s="303"/>
      <c r="BX1172" s="303"/>
      <c r="BY1172" s="302"/>
      <c r="BZ1172" s="302"/>
      <c r="CA1172" s="387"/>
      <c r="CB1172" s="395"/>
      <c r="CC1172" s="12"/>
      <c r="CD1172" s="304"/>
      <c r="CE1172" s="14"/>
      <c r="CF1172" s="395"/>
      <c r="CG1172" s="397"/>
      <c r="CH1172" s="300">
        <f t="shared" si="465"/>
        <v>0</v>
      </c>
      <c r="CI1172" s="26"/>
      <c r="CJ1172" s="17">
        <f t="shared" si="462"/>
        <v>0</v>
      </c>
      <c r="CK1172" s="18">
        <f t="shared" si="473"/>
        <v>12.89</v>
      </c>
      <c r="CM1172" s="164"/>
      <c r="CN1172" s="302"/>
      <c r="CO1172" s="13">
        <f t="shared" si="466"/>
        <v>0</v>
      </c>
      <c r="CP1172" s="302"/>
      <c r="CQ1172" s="13">
        <f t="shared" si="467"/>
        <v>0</v>
      </c>
      <c r="CR1172" s="302"/>
      <c r="CS1172" s="13">
        <f t="shared" si="468"/>
        <v>0</v>
      </c>
      <c r="CT1172" s="302"/>
      <c r="CU1172" s="13">
        <f t="shared" si="463"/>
        <v>0</v>
      </c>
      <c r="CV1172" s="302"/>
      <c r="CW1172" s="13">
        <f t="shared" si="469"/>
        <v>0</v>
      </c>
      <c r="CX1172" s="13">
        <f t="shared" si="470"/>
        <v>0</v>
      </c>
      <c r="CY1172" s="251">
        <f t="shared" si="471"/>
        <v>0</v>
      </c>
      <c r="CZ1172" s="13" t="s">
        <v>29</v>
      </c>
      <c r="DA1172" s="13">
        <v>50</v>
      </c>
      <c r="DB1172" s="22">
        <f t="shared" si="472"/>
        <v>0</v>
      </c>
      <c r="DD1172" s="24"/>
      <c r="DF1172" s="163"/>
      <c r="DH1172" s="24"/>
      <c r="DI1172" s="447"/>
      <c r="DJ1172" s="163"/>
    </row>
    <row r="1173" spans="1:114" s="7" customFormat="1">
      <c r="A1173" s="277">
        <f t="shared" si="456"/>
        <v>50</v>
      </c>
      <c r="B1173" s="21" t="e">
        <f>'Calculateur de trading'!I1173/C1173/W1173</f>
        <v>#DIV/0!</v>
      </c>
      <c r="C1173" s="278">
        <f t="shared" si="457"/>
        <v>10</v>
      </c>
      <c r="D1173" s="278"/>
      <c r="E1173" s="273">
        <f t="shared" si="458"/>
        <v>100</v>
      </c>
      <c r="F1173" s="271">
        <f t="shared" si="450"/>
        <v>2</v>
      </c>
      <c r="G1173" s="271" t="e">
        <f t="shared" si="451"/>
        <v>#DIV/0!</v>
      </c>
      <c r="H1173" s="272">
        <f t="shared" si="452"/>
        <v>20</v>
      </c>
      <c r="I1173" s="270"/>
      <c r="J1173" s="273">
        <f t="shared" si="459"/>
        <v>200</v>
      </c>
      <c r="K1173" s="271">
        <f t="shared" si="453"/>
        <v>4</v>
      </c>
      <c r="L1173" s="271" t="e">
        <f t="shared" si="454"/>
        <v>#DIV/0!</v>
      </c>
      <c r="M1173" s="272">
        <f t="shared" si="455"/>
        <v>40</v>
      </c>
      <c r="N1173" s="389"/>
      <c r="O1173" s="455" t="e">
        <f>(A1173*B1173*W1173)+(B1173*'Calculateur de trading'!H1173)</f>
        <v>#DIV/0!</v>
      </c>
      <c r="P1173" s="274" t="e">
        <f>O1173/'Déscriptions des trades'!CK1173</f>
        <v>#DIV/0!</v>
      </c>
      <c r="Q1173" s="456" t="e">
        <f>'Déscriptions des trades'!CK1173-O1173</f>
        <v>#DIV/0!</v>
      </c>
      <c r="R1173" s="466" t="e">
        <f t="shared" si="460"/>
        <v>#DIV/0!</v>
      </c>
      <c r="S1173" s="389"/>
      <c r="T1173" s="12"/>
      <c r="U1173" s="25"/>
      <c r="V1173" s="15"/>
      <c r="W1173" s="490">
        <f t="shared" si="464"/>
        <v>0</v>
      </c>
      <c r="X1173" s="21" t="e">
        <f>W1173*U1173/'Déscriptions des trades'!CK1173*'Déscriptions des trades'!B1173</f>
        <v>#DIV/0!</v>
      </c>
      <c r="Y1173" s="459"/>
      <c r="Z1173" s="389"/>
      <c r="AA1173" s="23">
        <f t="shared" si="461"/>
        <v>0.1</v>
      </c>
      <c r="AB1173" s="17" t="e">
        <f>(AA1173*'Déscriptions des trades'!U1173*'Déscriptions des trades'!B1173/'Déscriptions des trades'!CK1173)*'Déscriptions des trades'!W1173</f>
        <v>#DIV/0!</v>
      </c>
      <c r="AC1173" s="265" t="e">
        <f>AB1173*'Déscriptions des trades'!CK1173</f>
        <v>#DIV/0!</v>
      </c>
      <c r="AD1173" s="266" t="e">
        <f>'Déscriptions des trades'!CK1173-AC1173</f>
        <v>#DIV/0!</v>
      </c>
      <c r="AE1173" s="389"/>
      <c r="AF1173" s="399">
        <v>1169</v>
      </c>
      <c r="AG1173" s="389"/>
      <c r="AH1173" s="20"/>
      <c r="AI1173" s="303"/>
      <c r="AJ1173" s="307"/>
      <c r="AK1173" s="161"/>
      <c r="AL1173" s="305"/>
      <c r="AM1173" s="305"/>
      <c r="AN1173" s="162"/>
      <c r="AO1173" s="439"/>
      <c r="AP1173" s="162"/>
      <c r="AQ1173" s="113"/>
      <c r="AR1173" s="113"/>
      <c r="AS1173" s="384"/>
      <c r="AT1173" s="306"/>
      <c r="AU1173" s="306"/>
      <c r="AV1173" s="160"/>
      <c r="AW1173" s="158"/>
      <c r="AX1173" s="385"/>
      <c r="AY1173" s="453"/>
      <c r="AZ1173" s="165"/>
      <c r="BA1173" s="301"/>
      <c r="BB1173" s="165"/>
      <c r="BC1173" s="301"/>
      <c r="BD1173" s="165"/>
      <c r="BE1173" s="302"/>
      <c r="BF1173" s="302"/>
      <c r="BG1173" s="165"/>
      <c r="BH1173" s="303"/>
      <c r="BI1173" s="165"/>
      <c r="BJ1173" s="304"/>
      <c r="BK1173" s="394"/>
      <c r="BL1173" s="302"/>
      <c r="BM1173" s="302"/>
      <c r="BN1173" s="394"/>
      <c r="BO1173" s="302"/>
      <c r="BP1173" s="13"/>
      <c r="BQ1173" s="302"/>
      <c r="BR1173" s="13"/>
      <c r="BS1173" s="302"/>
      <c r="BT1173" s="13"/>
      <c r="BU1173" s="302"/>
      <c r="BV1173" s="386"/>
      <c r="BW1173" s="303"/>
      <c r="BX1173" s="303"/>
      <c r="BY1173" s="302"/>
      <c r="BZ1173" s="302"/>
      <c r="CA1173" s="387"/>
      <c r="CB1173" s="395"/>
      <c r="CC1173" s="12"/>
      <c r="CD1173" s="304"/>
      <c r="CE1173" s="14"/>
      <c r="CF1173" s="395"/>
      <c r="CG1173" s="397"/>
      <c r="CH1173" s="300">
        <f t="shared" si="465"/>
        <v>0</v>
      </c>
      <c r="CI1173" s="26"/>
      <c r="CJ1173" s="17">
        <f t="shared" si="462"/>
        <v>0</v>
      </c>
      <c r="CK1173" s="18">
        <f t="shared" si="473"/>
        <v>12.89</v>
      </c>
      <c r="CM1173" s="164"/>
      <c r="CN1173" s="302"/>
      <c r="CO1173" s="13">
        <f t="shared" si="466"/>
        <v>0</v>
      </c>
      <c r="CP1173" s="302"/>
      <c r="CQ1173" s="13">
        <f t="shared" si="467"/>
        <v>0</v>
      </c>
      <c r="CR1173" s="302"/>
      <c r="CS1173" s="13">
        <f t="shared" si="468"/>
        <v>0</v>
      </c>
      <c r="CT1173" s="302"/>
      <c r="CU1173" s="13">
        <f t="shared" si="463"/>
        <v>0</v>
      </c>
      <c r="CV1173" s="302"/>
      <c r="CW1173" s="13">
        <f t="shared" si="469"/>
        <v>0</v>
      </c>
      <c r="CX1173" s="13">
        <f t="shared" si="470"/>
        <v>0</v>
      </c>
      <c r="CY1173" s="251">
        <f t="shared" si="471"/>
        <v>0</v>
      </c>
      <c r="CZ1173" s="13" t="s">
        <v>29</v>
      </c>
      <c r="DA1173" s="13">
        <v>50</v>
      </c>
      <c r="DB1173" s="22">
        <f t="shared" si="472"/>
        <v>0</v>
      </c>
      <c r="DD1173" s="24"/>
      <c r="DF1173" s="163"/>
      <c r="DH1173" s="24"/>
      <c r="DI1173" s="447"/>
      <c r="DJ1173" s="163"/>
    </row>
    <row r="1174" spans="1:114" s="7" customFormat="1">
      <c r="A1174" s="277">
        <f t="shared" si="456"/>
        <v>50</v>
      </c>
      <c r="B1174" s="21" t="e">
        <f>'Calculateur de trading'!I1174/C1174/W1174</f>
        <v>#DIV/0!</v>
      </c>
      <c r="C1174" s="278">
        <f t="shared" si="457"/>
        <v>10</v>
      </c>
      <c r="D1174" s="426"/>
      <c r="E1174" s="273">
        <f t="shared" si="458"/>
        <v>100</v>
      </c>
      <c r="F1174" s="271">
        <f t="shared" si="450"/>
        <v>2</v>
      </c>
      <c r="G1174" s="271" t="e">
        <f t="shared" si="451"/>
        <v>#DIV/0!</v>
      </c>
      <c r="H1174" s="272">
        <f t="shared" si="452"/>
        <v>20</v>
      </c>
      <c r="I1174" s="270"/>
      <c r="J1174" s="273">
        <f t="shared" si="459"/>
        <v>200</v>
      </c>
      <c r="K1174" s="271">
        <f t="shared" si="453"/>
        <v>4</v>
      </c>
      <c r="L1174" s="271" t="e">
        <f t="shared" si="454"/>
        <v>#DIV/0!</v>
      </c>
      <c r="M1174" s="272">
        <f t="shared" si="455"/>
        <v>40</v>
      </c>
      <c r="N1174" s="389"/>
      <c r="O1174" s="455" t="e">
        <f>(A1174*B1174*W1174)+(B1174*'Calculateur de trading'!H1174)</f>
        <v>#DIV/0!</v>
      </c>
      <c r="P1174" s="274" t="e">
        <f>O1174/'Déscriptions des trades'!CK1174</f>
        <v>#DIV/0!</v>
      </c>
      <c r="Q1174" s="456" t="e">
        <f>'Déscriptions des trades'!CK1174-O1174</f>
        <v>#DIV/0!</v>
      </c>
      <c r="R1174" s="466" t="e">
        <f t="shared" si="460"/>
        <v>#DIV/0!</v>
      </c>
      <c r="S1174" s="389"/>
      <c r="T1174" s="12"/>
      <c r="U1174" s="25"/>
      <c r="V1174" s="15"/>
      <c r="W1174" s="490">
        <f t="shared" si="464"/>
        <v>0</v>
      </c>
      <c r="X1174" s="21" t="e">
        <f>W1174*U1174/'Déscriptions des trades'!CK1174*'Déscriptions des trades'!B1174</f>
        <v>#DIV/0!</v>
      </c>
      <c r="Y1174" s="459"/>
      <c r="Z1174" s="389"/>
      <c r="AA1174" s="23">
        <f t="shared" si="461"/>
        <v>0.1</v>
      </c>
      <c r="AB1174" s="17" t="e">
        <f>(AA1174*'Déscriptions des trades'!U1174*'Déscriptions des trades'!B1174/'Déscriptions des trades'!CK1174)*'Déscriptions des trades'!W1174</f>
        <v>#DIV/0!</v>
      </c>
      <c r="AC1174" s="265" t="e">
        <f>AB1174*'Déscriptions des trades'!CK1174</f>
        <v>#DIV/0!</v>
      </c>
      <c r="AD1174" s="266" t="e">
        <f>'Déscriptions des trades'!CK1174-AC1174</f>
        <v>#DIV/0!</v>
      </c>
      <c r="AE1174" s="389"/>
      <c r="AF1174" s="399">
        <v>1170</v>
      </c>
      <c r="AG1174" s="389"/>
      <c r="AH1174" s="20"/>
      <c r="AI1174" s="303"/>
      <c r="AJ1174" s="307"/>
      <c r="AK1174" s="161"/>
      <c r="AL1174" s="305"/>
      <c r="AM1174" s="305"/>
      <c r="AN1174" s="162"/>
      <c r="AO1174" s="439"/>
      <c r="AP1174" s="162"/>
      <c r="AQ1174" s="113"/>
      <c r="AR1174" s="113"/>
      <c r="AS1174" s="384"/>
      <c r="AT1174" s="306"/>
      <c r="AU1174" s="306"/>
      <c r="AV1174" s="160"/>
      <c r="AW1174" s="158"/>
      <c r="AX1174" s="385"/>
      <c r="AY1174" s="453"/>
      <c r="AZ1174" s="165"/>
      <c r="BA1174" s="301"/>
      <c r="BB1174" s="165"/>
      <c r="BC1174" s="301"/>
      <c r="BD1174" s="165"/>
      <c r="BE1174" s="302"/>
      <c r="BF1174" s="302"/>
      <c r="BG1174" s="165"/>
      <c r="BH1174" s="303"/>
      <c r="BI1174" s="165"/>
      <c r="BJ1174" s="304"/>
      <c r="BK1174" s="394"/>
      <c r="BL1174" s="302"/>
      <c r="BM1174" s="302"/>
      <c r="BN1174" s="394"/>
      <c r="BO1174" s="302"/>
      <c r="BP1174" s="13"/>
      <c r="BQ1174" s="302"/>
      <c r="BR1174" s="13"/>
      <c r="BS1174" s="302"/>
      <c r="BT1174" s="13"/>
      <c r="BU1174" s="302"/>
      <c r="BV1174" s="386"/>
      <c r="BW1174" s="303"/>
      <c r="BX1174" s="303"/>
      <c r="BY1174" s="302"/>
      <c r="BZ1174" s="302"/>
      <c r="CA1174" s="387"/>
      <c r="CB1174" s="395"/>
      <c r="CC1174" s="12"/>
      <c r="CD1174" s="304"/>
      <c r="CE1174" s="14"/>
      <c r="CF1174" s="395"/>
      <c r="CG1174" s="397"/>
      <c r="CH1174" s="300">
        <f t="shared" si="465"/>
        <v>0</v>
      </c>
      <c r="CI1174" s="26"/>
      <c r="CJ1174" s="17">
        <f t="shared" si="462"/>
        <v>0</v>
      </c>
      <c r="CK1174" s="18">
        <f t="shared" si="473"/>
        <v>12.89</v>
      </c>
      <c r="CM1174" s="164"/>
      <c r="CN1174" s="302"/>
      <c r="CO1174" s="13">
        <f t="shared" si="466"/>
        <v>0</v>
      </c>
      <c r="CP1174" s="302"/>
      <c r="CQ1174" s="13">
        <f t="shared" si="467"/>
        <v>0</v>
      </c>
      <c r="CR1174" s="302"/>
      <c r="CS1174" s="13">
        <f t="shared" si="468"/>
        <v>0</v>
      </c>
      <c r="CT1174" s="302"/>
      <c r="CU1174" s="13">
        <f t="shared" si="463"/>
        <v>0</v>
      </c>
      <c r="CV1174" s="302"/>
      <c r="CW1174" s="13">
        <f t="shared" si="469"/>
        <v>0</v>
      </c>
      <c r="CX1174" s="13">
        <f t="shared" si="470"/>
        <v>0</v>
      </c>
      <c r="CY1174" s="251">
        <f t="shared" si="471"/>
        <v>0</v>
      </c>
      <c r="CZ1174" s="13" t="s">
        <v>29</v>
      </c>
      <c r="DA1174" s="13">
        <v>50</v>
      </c>
      <c r="DB1174" s="22">
        <f t="shared" si="472"/>
        <v>0</v>
      </c>
      <c r="DD1174" s="24"/>
      <c r="DF1174" s="163"/>
      <c r="DH1174" s="24"/>
      <c r="DI1174" s="447"/>
      <c r="DJ1174" s="163"/>
    </row>
    <row r="1175" spans="1:114" s="7" customFormat="1">
      <c r="A1175" s="277">
        <f t="shared" si="456"/>
        <v>50</v>
      </c>
      <c r="B1175" s="21" t="e">
        <f>'Calculateur de trading'!I1175/C1175/W1175</f>
        <v>#DIV/0!</v>
      </c>
      <c r="C1175" s="278">
        <f t="shared" si="457"/>
        <v>10</v>
      </c>
      <c r="D1175" s="426"/>
      <c r="E1175" s="273">
        <f t="shared" si="458"/>
        <v>100</v>
      </c>
      <c r="F1175" s="271">
        <f t="shared" si="450"/>
        <v>2</v>
      </c>
      <c r="G1175" s="271" t="e">
        <f t="shared" si="451"/>
        <v>#DIV/0!</v>
      </c>
      <c r="H1175" s="272">
        <f t="shared" si="452"/>
        <v>20</v>
      </c>
      <c r="I1175" s="270"/>
      <c r="J1175" s="273">
        <f t="shared" si="459"/>
        <v>200</v>
      </c>
      <c r="K1175" s="271">
        <f t="shared" si="453"/>
        <v>4</v>
      </c>
      <c r="L1175" s="271" t="e">
        <f t="shared" si="454"/>
        <v>#DIV/0!</v>
      </c>
      <c r="M1175" s="272">
        <f t="shared" si="455"/>
        <v>40</v>
      </c>
      <c r="N1175" s="389"/>
      <c r="O1175" s="455" t="e">
        <f>(A1175*B1175*W1175)+(B1175*'Calculateur de trading'!H1175)</f>
        <v>#DIV/0!</v>
      </c>
      <c r="P1175" s="274" t="e">
        <f>O1175/'Déscriptions des trades'!CK1175</f>
        <v>#DIV/0!</v>
      </c>
      <c r="Q1175" s="456" t="e">
        <f>'Déscriptions des trades'!CK1175-O1175</f>
        <v>#DIV/0!</v>
      </c>
      <c r="R1175" s="466" t="e">
        <f t="shared" si="460"/>
        <v>#DIV/0!</v>
      </c>
      <c r="S1175" s="389"/>
      <c r="T1175" s="12"/>
      <c r="U1175" s="25"/>
      <c r="V1175" s="15"/>
      <c r="W1175" s="490">
        <f t="shared" si="464"/>
        <v>0</v>
      </c>
      <c r="X1175" s="21" t="e">
        <f>W1175*U1175/'Déscriptions des trades'!CK1175*'Déscriptions des trades'!B1175</f>
        <v>#DIV/0!</v>
      </c>
      <c r="Y1175" s="459"/>
      <c r="Z1175" s="389"/>
      <c r="AA1175" s="23">
        <f t="shared" si="461"/>
        <v>0.1</v>
      </c>
      <c r="AB1175" s="17" t="e">
        <f>(AA1175*'Déscriptions des trades'!U1175*'Déscriptions des trades'!B1175/'Déscriptions des trades'!CK1175)*'Déscriptions des trades'!W1175</f>
        <v>#DIV/0!</v>
      </c>
      <c r="AC1175" s="265" t="e">
        <f>AB1175*'Déscriptions des trades'!CK1175</f>
        <v>#DIV/0!</v>
      </c>
      <c r="AD1175" s="266" t="e">
        <f>'Déscriptions des trades'!CK1175-AC1175</f>
        <v>#DIV/0!</v>
      </c>
      <c r="AE1175" s="389"/>
      <c r="AF1175" s="399">
        <v>1171</v>
      </c>
      <c r="AG1175" s="389"/>
      <c r="AH1175" s="20"/>
      <c r="AI1175" s="303"/>
      <c r="AJ1175" s="307"/>
      <c r="AK1175" s="161"/>
      <c r="AL1175" s="305"/>
      <c r="AM1175" s="305"/>
      <c r="AN1175" s="162"/>
      <c r="AO1175" s="439"/>
      <c r="AP1175" s="162"/>
      <c r="AQ1175" s="113"/>
      <c r="AR1175" s="113"/>
      <c r="AS1175" s="384"/>
      <c r="AT1175" s="306"/>
      <c r="AU1175" s="306"/>
      <c r="AV1175" s="160"/>
      <c r="AW1175" s="158"/>
      <c r="AX1175" s="385"/>
      <c r="AY1175" s="453"/>
      <c r="AZ1175" s="165"/>
      <c r="BA1175" s="301"/>
      <c r="BB1175" s="165"/>
      <c r="BC1175" s="301"/>
      <c r="BD1175" s="165"/>
      <c r="BE1175" s="302"/>
      <c r="BF1175" s="302"/>
      <c r="BG1175" s="165"/>
      <c r="BH1175" s="303"/>
      <c r="BI1175" s="165"/>
      <c r="BJ1175" s="304"/>
      <c r="BK1175" s="394"/>
      <c r="BL1175" s="302"/>
      <c r="BM1175" s="302"/>
      <c r="BN1175" s="394"/>
      <c r="BO1175" s="302"/>
      <c r="BP1175" s="13"/>
      <c r="BQ1175" s="302"/>
      <c r="BR1175" s="13"/>
      <c r="BS1175" s="302"/>
      <c r="BT1175" s="13"/>
      <c r="BU1175" s="302"/>
      <c r="BV1175" s="386"/>
      <c r="BW1175" s="303"/>
      <c r="BX1175" s="303"/>
      <c r="BY1175" s="302"/>
      <c r="BZ1175" s="302"/>
      <c r="CA1175" s="387"/>
      <c r="CB1175" s="395"/>
      <c r="CC1175" s="12"/>
      <c r="CD1175" s="304"/>
      <c r="CE1175" s="14"/>
      <c r="CF1175" s="395"/>
      <c r="CG1175" s="397"/>
      <c r="CH1175" s="300">
        <f t="shared" si="465"/>
        <v>0</v>
      </c>
      <c r="CI1175" s="26"/>
      <c r="CJ1175" s="17">
        <f t="shared" si="462"/>
        <v>0</v>
      </c>
      <c r="CK1175" s="18">
        <f t="shared" si="473"/>
        <v>12.89</v>
      </c>
      <c r="CM1175" s="164"/>
      <c r="CN1175" s="302"/>
      <c r="CO1175" s="13">
        <f t="shared" si="466"/>
        <v>0</v>
      </c>
      <c r="CP1175" s="302"/>
      <c r="CQ1175" s="13">
        <f t="shared" si="467"/>
        <v>0</v>
      </c>
      <c r="CR1175" s="302"/>
      <c r="CS1175" s="13">
        <f t="shared" si="468"/>
        <v>0</v>
      </c>
      <c r="CT1175" s="302"/>
      <c r="CU1175" s="13">
        <f t="shared" si="463"/>
        <v>0</v>
      </c>
      <c r="CV1175" s="302"/>
      <c r="CW1175" s="13">
        <f t="shared" si="469"/>
        <v>0</v>
      </c>
      <c r="CX1175" s="13">
        <f t="shared" si="470"/>
        <v>0</v>
      </c>
      <c r="CY1175" s="251">
        <f t="shared" si="471"/>
        <v>0</v>
      </c>
      <c r="CZ1175" s="13" t="s">
        <v>29</v>
      </c>
      <c r="DA1175" s="13">
        <v>50</v>
      </c>
      <c r="DB1175" s="22">
        <f t="shared" si="472"/>
        <v>0</v>
      </c>
      <c r="DD1175" s="24"/>
      <c r="DF1175" s="163"/>
      <c r="DH1175" s="24"/>
      <c r="DI1175" s="447"/>
      <c r="DJ1175" s="163"/>
    </row>
    <row r="1176" spans="1:114" s="7" customFormat="1">
      <c r="A1176" s="277">
        <f t="shared" si="456"/>
        <v>50</v>
      </c>
      <c r="B1176" s="21" t="e">
        <f>'Calculateur de trading'!I1176/C1176/W1176</f>
        <v>#DIV/0!</v>
      </c>
      <c r="C1176" s="278">
        <f t="shared" si="457"/>
        <v>10</v>
      </c>
      <c r="D1176" s="278"/>
      <c r="E1176" s="273">
        <f t="shared" si="458"/>
        <v>100</v>
      </c>
      <c r="F1176" s="271">
        <f t="shared" si="450"/>
        <v>2</v>
      </c>
      <c r="G1176" s="271" t="e">
        <f t="shared" si="451"/>
        <v>#DIV/0!</v>
      </c>
      <c r="H1176" s="272">
        <f t="shared" si="452"/>
        <v>20</v>
      </c>
      <c r="I1176" s="270"/>
      <c r="J1176" s="273">
        <f t="shared" si="459"/>
        <v>200</v>
      </c>
      <c r="K1176" s="271">
        <f t="shared" si="453"/>
        <v>4</v>
      </c>
      <c r="L1176" s="271" t="e">
        <f t="shared" si="454"/>
        <v>#DIV/0!</v>
      </c>
      <c r="M1176" s="272">
        <f t="shared" si="455"/>
        <v>40</v>
      </c>
      <c r="N1176" s="389"/>
      <c r="O1176" s="455" t="e">
        <f>(A1176*B1176*W1176)+(B1176*'Calculateur de trading'!H1176)</f>
        <v>#DIV/0!</v>
      </c>
      <c r="P1176" s="274" t="e">
        <f>O1176/'Déscriptions des trades'!CK1176</f>
        <v>#DIV/0!</v>
      </c>
      <c r="Q1176" s="456" t="e">
        <f>'Déscriptions des trades'!CK1176-O1176</f>
        <v>#DIV/0!</v>
      </c>
      <c r="R1176" s="466" t="e">
        <f t="shared" si="460"/>
        <v>#DIV/0!</v>
      </c>
      <c r="S1176" s="389"/>
      <c r="T1176" s="12"/>
      <c r="U1176" s="25"/>
      <c r="V1176" s="15"/>
      <c r="W1176" s="490">
        <f t="shared" si="464"/>
        <v>0</v>
      </c>
      <c r="X1176" s="21" t="e">
        <f>W1176*U1176/'Déscriptions des trades'!CK1176*'Déscriptions des trades'!B1176</f>
        <v>#DIV/0!</v>
      </c>
      <c r="Y1176" s="459"/>
      <c r="Z1176" s="389"/>
      <c r="AA1176" s="23">
        <f t="shared" si="461"/>
        <v>0.1</v>
      </c>
      <c r="AB1176" s="17" t="e">
        <f>(AA1176*'Déscriptions des trades'!U1176*'Déscriptions des trades'!B1176/'Déscriptions des trades'!CK1176)*'Déscriptions des trades'!W1176</f>
        <v>#DIV/0!</v>
      </c>
      <c r="AC1176" s="265" t="e">
        <f>AB1176*'Déscriptions des trades'!CK1176</f>
        <v>#DIV/0!</v>
      </c>
      <c r="AD1176" s="266" t="e">
        <f>'Déscriptions des trades'!CK1176-AC1176</f>
        <v>#DIV/0!</v>
      </c>
      <c r="AE1176" s="389"/>
      <c r="AF1176" s="399">
        <v>1172</v>
      </c>
      <c r="AG1176" s="389"/>
      <c r="AH1176" s="20"/>
      <c r="AI1176" s="303"/>
      <c r="AJ1176" s="307"/>
      <c r="AK1176" s="161"/>
      <c r="AL1176" s="305"/>
      <c r="AM1176" s="305"/>
      <c r="AN1176" s="162"/>
      <c r="AO1176" s="439"/>
      <c r="AP1176" s="162"/>
      <c r="AQ1176" s="113"/>
      <c r="AR1176" s="113"/>
      <c r="AS1176" s="384"/>
      <c r="AT1176" s="306"/>
      <c r="AU1176" s="306"/>
      <c r="AV1176" s="160"/>
      <c r="AW1176" s="158"/>
      <c r="AX1176" s="385"/>
      <c r="AY1176" s="453"/>
      <c r="AZ1176" s="165"/>
      <c r="BA1176" s="301"/>
      <c r="BB1176" s="165"/>
      <c r="BC1176" s="301"/>
      <c r="BD1176" s="165"/>
      <c r="BE1176" s="302"/>
      <c r="BF1176" s="302"/>
      <c r="BG1176" s="165"/>
      <c r="BH1176" s="303"/>
      <c r="BI1176" s="165"/>
      <c r="BJ1176" s="304"/>
      <c r="BK1176" s="394"/>
      <c r="BL1176" s="302"/>
      <c r="BM1176" s="302"/>
      <c r="BN1176" s="394"/>
      <c r="BO1176" s="302"/>
      <c r="BP1176" s="13"/>
      <c r="BQ1176" s="302"/>
      <c r="BR1176" s="13"/>
      <c r="BS1176" s="302"/>
      <c r="BT1176" s="13"/>
      <c r="BU1176" s="302"/>
      <c r="BV1176" s="386"/>
      <c r="BW1176" s="303"/>
      <c r="BX1176" s="303"/>
      <c r="BY1176" s="302"/>
      <c r="BZ1176" s="302"/>
      <c r="CA1176" s="387"/>
      <c r="CB1176" s="395"/>
      <c r="CC1176" s="12"/>
      <c r="CD1176" s="304"/>
      <c r="CE1176" s="14"/>
      <c r="CF1176" s="395"/>
      <c r="CG1176" s="397"/>
      <c r="CH1176" s="300">
        <f t="shared" si="465"/>
        <v>0</v>
      </c>
      <c r="CI1176" s="26"/>
      <c r="CJ1176" s="17">
        <f t="shared" si="462"/>
        <v>0</v>
      </c>
      <c r="CK1176" s="18">
        <f t="shared" si="473"/>
        <v>12.89</v>
      </c>
      <c r="CM1176" s="164"/>
      <c r="CN1176" s="302"/>
      <c r="CO1176" s="13">
        <f t="shared" si="466"/>
        <v>0</v>
      </c>
      <c r="CP1176" s="302"/>
      <c r="CQ1176" s="13">
        <f t="shared" si="467"/>
        <v>0</v>
      </c>
      <c r="CR1176" s="302"/>
      <c r="CS1176" s="13">
        <f t="shared" si="468"/>
        <v>0</v>
      </c>
      <c r="CT1176" s="302"/>
      <c r="CU1176" s="13">
        <f t="shared" si="463"/>
        <v>0</v>
      </c>
      <c r="CV1176" s="302"/>
      <c r="CW1176" s="13">
        <f t="shared" si="469"/>
        <v>0</v>
      </c>
      <c r="CX1176" s="13">
        <f t="shared" si="470"/>
        <v>0</v>
      </c>
      <c r="CY1176" s="251">
        <f t="shared" si="471"/>
        <v>0</v>
      </c>
      <c r="CZ1176" s="13" t="s">
        <v>29</v>
      </c>
      <c r="DA1176" s="13">
        <v>50</v>
      </c>
      <c r="DB1176" s="22">
        <f t="shared" si="472"/>
        <v>0</v>
      </c>
      <c r="DD1176" s="24"/>
      <c r="DF1176" s="163"/>
      <c r="DH1176" s="24"/>
      <c r="DI1176" s="447"/>
      <c r="DJ1176" s="163"/>
    </row>
    <row r="1177" spans="1:114" s="7" customFormat="1">
      <c r="A1177" s="277">
        <f t="shared" si="456"/>
        <v>50</v>
      </c>
      <c r="B1177" s="21" t="e">
        <f>'Calculateur de trading'!I1177/C1177/W1177</f>
        <v>#DIV/0!</v>
      </c>
      <c r="C1177" s="278">
        <f t="shared" si="457"/>
        <v>10</v>
      </c>
      <c r="D1177" s="426"/>
      <c r="E1177" s="273">
        <f t="shared" si="458"/>
        <v>100</v>
      </c>
      <c r="F1177" s="271">
        <f t="shared" si="450"/>
        <v>2</v>
      </c>
      <c r="G1177" s="271" t="e">
        <f t="shared" si="451"/>
        <v>#DIV/0!</v>
      </c>
      <c r="H1177" s="272">
        <f t="shared" si="452"/>
        <v>20</v>
      </c>
      <c r="I1177" s="270"/>
      <c r="J1177" s="273">
        <f t="shared" si="459"/>
        <v>200</v>
      </c>
      <c r="K1177" s="271">
        <f t="shared" si="453"/>
        <v>4</v>
      </c>
      <c r="L1177" s="271" t="e">
        <f t="shared" si="454"/>
        <v>#DIV/0!</v>
      </c>
      <c r="M1177" s="272">
        <f t="shared" si="455"/>
        <v>40</v>
      </c>
      <c r="N1177" s="389"/>
      <c r="O1177" s="455" t="e">
        <f>(A1177*B1177*W1177)+(B1177*'Calculateur de trading'!H1177)</f>
        <v>#DIV/0!</v>
      </c>
      <c r="P1177" s="274" t="e">
        <f>O1177/'Déscriptions des trades'!CK1177</f>
        <v>#DIV/0!</v>
      </c>
      <c r="Q1177" s="456" t="e">
        <f>'Déscriptions des trades'!CK1177-O1177</f>
        <v>#DIV/0!</v>
      </c>
      <c r="R1177" s="466" t="e">
        <f t="shared" si="460"/>
        <v>#DIV/0!</v>
      </c>
      <c r="S1177" s="389"/>
      <c r="T1177" s="12"/>
      <c r="U1177" s="25"/>
      <c r="V1177" s="15"/>
      <c r="W1177" s="490">
        <f t="shared" si="464"/>
        <v>0</v>
      </c>
      <c r="X1177" s="21" t="e">
        <f>W1177*U1177/'Déscriptions des trades'!CK1177*'Déscriptions des trades'!B1177</f>
        <v>#DIV/0!</v>
      </c>
      <c r="Y1177" s="459"/>
      <c r="Z1177" s="389"/>
      <c r="AA1177" s="23">
        <f t="shared" si="461"/>
        <v>0.1</v>
      </c>
      <c r="AB1177" s="17" t="e">
        <f>(AA1177*'Déscriptions des trades'!U1177*'Déscriptions des trades'!B1177/'Déscriptions des trades'!CK1177)*'Déscriptions des trades'!W1177</f>
        <v>#DIV/0!</v>
      </c>
      <c r="AC1177" s="265" t="e">
        <f>AB1177*'Déscriptions des trades'!CK1177</f>
        <v>#DIV/0!</v>
      </c>
      <c r="AD1177" s="266" t="e">
        <f>'Déscriptions des trades'!CK1177-AC1177</f>
        <v>#DIV/0!</v>
      </c>
      <c r="AE1177" s="389"/>
      <c r="AF1177" s="399">
        <v>1173</v>
      </c>
      <c r="AG1177" s="389"/>
      <c r="AH1177" s="20"/>
      <c r="AI1177" s="303"/>
      <c r="AJ1177" s="307"/>
      <c r="AK1177" s="161"/>
      <c r="AL1177" s="305"/>
      <c r="AM1177" s="305"/>
      <c r="AN1177" s="162"/>
      <c r="AO1177" s="439"/>
      <c r="AP1177" s="162"/>
      <c r="AQ1177" s="113"/>
      <c r="AR1177" s="113"/>
      <c r="AS1177" s="384"/>
      <c r="AT1177" s="306"/>
      <c r="AU1177" s="306"/>
      <c r="AV1177" s="160"/>
      <c r="AW1177" s="158"/>
      <c r="AX1177" s="385"/>
      <c r="AY1177" s="453"/>
      <c r="AZ1177" s="165"/>
      <c r="BA1177" s="301"/>
      <c r="BB1177" s="165"/>
      <c r="BC1177" s="301"/>
      <c r="BD1177" s="165"/>
      <c r="BE1177" s="302"/>
      <c r="BF1177" s="302"/>
      <c r="BG1177" s="165"/>
      <c r="BH1177" s="303"/>
      <c r="BI1177" s="165"/>
      <c r="BJ1177" s="304"/>
      <c r="BK1177" s="394"/>
      <c r="BL1177" s="302"/>
      <c r="BM1177" s="302"/>
      <c r="BN1177" s="394"/>
      <c r="BO1177" s="302"/>
      <c r="BP1177" s="13"/>
      <c r="BQ1177" s="302"/>
      <c r="BR1177" s="13"/>
      <c r="BS1177" s="302"/>
      <c r="BT1177" s="13"/>
      <c r="BU1177" s="302"/>
      <c r="BV1177" s="386"/>
      <c r="BW1177" s="303"/>
      <c r="BX1177" s="303"/>
      <c r="BY1177" s="302"/>
      <c r="BZ1177" s="302"/>
      <c r="CA1177" s="387"/>
      <c r="CB1177" s="395"/>
      <c r="CC1177" s="12"/>
      <c r="CD1177" s="304"/>
      <c r="CE1177" s="14"/>
      <c r="CF1177" s="395"/>
      <c r="CG1177" s="397"/>
      <c r="CH1177" s="300">
        <f t="shared" si="465"/>
        <v>0</v>
      </c>
      <c r="CI1177" s="26"/>
      <c r="CJ1177" s="17">
        <f t="shared" si="462"/>
        <v>0</v>
      </c>
      <c r="CK1177" s="18">
        <f t="shared" si="473"/>
        <v>12.89</v>
      </c>
      <c r="CM1177" s="164"/>
      <c r="CN1177" s="302"/>
      <c r="CO1177" s="13">
        <f t="shared" si="466"/>
        <v>0</v>
      </c>
      <c r="CP1177" s="302"/>
      <c r="CQ1177" s="13">
        <f t="shared" si="467"/>
        <v>0</v>
      </c>
      <c r="CR1177" s="302"/>
      <c r="CS1177" s="13">
        <f t="shared" si="468"/>
        <v>0</v>
      </c>
      <c r="CT1177" s="302"/>
      <c r="CU1177" s="13">
        <f t="shared" si="463"/>
        <v>0</v>
      </c>
      <c r="CV1177" s="302"/>
      <c r="CW1177" s="13">
        <f t="shared" si="469"/>
        <v>0</v>
      </c>
      <c r="CX1177" s="13">
        <f t="shared" si="470"/>
        <v>0</v>
      </c>
      <c r="CY1177" s="251">
        <f t="shared" si="471"/>
        <v>0</v>
      </c>
      <c r="CZ1177" s="13" t="s">
        <v>29</v>
      </c>
      <c r="DA1177" s="13">
        <v>50</v>
      </c>
      <c r="DB1177" s="22">
        <f t="shared" si="472"/>
        <v>0</v>
      </c>
      <c r="DD1177" s="24"/>
      <c r="DF1177" s="163"/>
      <c r="DH1177" s="24"/>
      <c r="DI1177" s="447"/>
      <c r="DJ1177" s="163"/>
    </row>
    <row r="1178" spans="1:114" s="7" customFormat="1">
      <c r="A1178" s="277">
        <f t="shared" si="456"/>
        <v>50</v>
      </c>
      <c r="B1178" s="21" t="e">
        <f>'Calculateur de trading'!I1178/C1178/W1178</f>
        <v>#DIV/0!</v>
      </c>
      <c r="C1178" s="278">
        <f t="shared" si="457"/>
        <v>10</v>
      </c>
      <c r="D1178" s="278"/>
      <c r="E1178" s="273">
        <f t="shared" si="458"/>
        <v>100</v>
      </c>
      <c r="F1178" s="271">
        <f t="shared" si="450"/>
        <v>2</v>
      </c>
      <c r="G1178" s="271" t="e">
        <f t="shared" si="451"/>
        <v>#DIV/0!</v>
      </c>
      <c r="H1178" s="272">
        <f t="shared" si="452"/>
        <v>20</v>
      </c>
      <c r="I1178" s="270"/>
      <c r="J1178" s="273">
        <f t="shared" si="459"/>
        <v>200</v>
      </c>
      <c r="K1178" s="271">
        <f t="shared" si="453"/>
        <v>4</v>
      </c>
      <c r="L1178" s="271" t="e">
        <f t="shared" si="454"/>
        <v>#DIV/0!</v>
      </c>
      <c r="M1178" s="272">
        <f t="shared" si="455"/>
        <v>40</v>
      </c>
      <c r="N1178" s="389"/>
      <c r="O1178" s="455" t="e">
        <f>(A1178*B1178*W1178)+(B1178*'Calculateur de trading'!H1178)</f>
        <v>#DIV/0!</v>
      </c>
      <c r="P1178" s="274" t="e">
        <f>O1178/'Déscriptions des trades'!CK1178</f>
        <v>#DIV/0!</v>
      </c>
      <c r="Q1178" s="456" t="e">
        <f>'Déscriptions des trades'!CK1178-O1178</f>
        <v>#DIV/0!</v>
      </c>
      <c r="R1178" s="466" t="e">
        <f t="shared" si="460"/>
        <v>#DIV/0!</v>
      </c>
      <c r="S1178" s="389"/>
      <c r="T1178" s="12"/>
      <c r="U1178" s="25"/>
      <c r="V1178" s="15"/>
      <c r="W1178" s="490">
        <f t="shared" si="464"/>
        <v>0</v>
      </c>
      <c r="X1178" s="21" t="e">
        <f>W1178*U1178/'Déscriptions des trades'!CK1178*'Déscriptions des trades'!B1178</f>
        <v>#DIV/0!</v>
      </c>
      <c r="Y1178" s="459"/>
      <c r="Z1178" s="389"/>
      <c r="AA1178" s="23">
        <f t="shared" si="461"/>
        <v>0.1</v>
      </c>
      <c r="AB1178" s="17" t="e">
        <f>(AA1178*'Déscriptions des trades'!U1178*'Déscriptions des trades'!B1178/'Déscriptions des trades'!CK1178)*'Déscriptions des trades'!W1178</f>
        <v>#DIV/0!</v>
      </c>
      <c r="AC1178" s="265" t="e">
        <f>AB1178*'Déscriptions des trades'!CK1178</f>
        <v>#DIV/0!</v>
      </c>
      <c r="AD1178" s="266" t="e">
        <f>'Déscriptions des trades'!CK1178-AC1178</f>
        <v>#DIV/0!</v>
      </c>
      <c r="AE1178" s="389"/>
      <c r="AF1178" s="399">
        <v>1174</v>
      </c>
      <c r="AG1178" s="389"/>
      <c r="AH1178" s="20"/>
      <c r="AI1178" s="303"/>
      <c r="AJ1178" s="307"/>
      <c r="AK1178" s="161"/>
      <c r="AL1178" s="305"/>
      <c r="AM1178" s="305"/>
      <c r="AN1178" s="162"/>
      <c r="AO1178" s="439"/>
      <c r="AP1178" s="162"/>
      <c r="AQ1178" s="113"/>
      <c r="AR1178" s="113"/>
      <c r="AS1178" s="384"/>
      <c r="AT1178" s="306"/>
      <c r="AU1178" s="306"/>
      <c r="AV1178" s="160"/>
      <c r="AW1178" s="158"/>
      <c r="AX1178" s="385"/>
      <c r="AY1178" s="453"/>
      <c r="AZ1178" s="165"/>
      <c r="BA1178" s="301"/>
      <c r="BB1178" s="165"/>
      <c r="BC1178" s="301"/>
      <c r="BD1178" s="165"/>
      <c r="BE1178" s="302"/>
      <c r="BF1178" s="302"/>
      <c r="BG1178" s="165"/>
      <c r="BH1178" s="303"/>
      <c r="BI1178" s="165"/>
      <c r="BJ1178" s="304"/>
      <c r="BK1178" s="394"/>
      <c r="BL1178" s="302"/>
      <c r="BM1178" s="302"/>
      <c r="BN1178" s="394"/>
      <c r="BO1178" s="302"/>
      <c r="BP1178" s="13"/>
      <c r="BQ1178" s="302"/>
      <c r="BR1178" s="13"/>
      <c r="BS1178" s="302"/>
      <c r="BT1178" s="13"/>
      <c r="BU1178" s="302"/>
      <c r="BV1178" s="386"/>
      <c r="BW1178" s="303"/>
      <c r="BX1178" s="303"/>
      <c r="BY1178" s="302"/>
      <c r="BZ1178" s="302"/>
      <c r="CA1178" s="387"/>
      <c r="CB1178" s="395"/>
      <c r="CC1178" s="12"/>
      <c r="CD1178" s="304"/>
      <c r="CE1178" s="14"/>
      <c r="CF1178" s="395"/>
      <c r="CG1178" s="397"/>
      <c r="CH1178" s="300">
        <f t="shared" si="465"/>
        <v>0</v>
      </c>
      <c r="CI1178" s="26"/>
      <c r="CJ1178" s="17">
        <f t="shared" si="462"/>
        <v>0</v>
      </c>
      <c r="CK1178" s="18">
        <f t="shared" si="473"/>
        <v>12.89</v>
      </c>
      <c r="CM1178" s="164"/>
      <c r="CN1178" s="302"/>
      <c r="CO1178" s="13">
        <f t="shared" si="466"/>
        <v>0</v>
      </c>
      <c r="CP1178" s="302"/>
      <c r="CQ1178" s="13">
        <f t="shared" si="467"/>
        <v>0</v>
      </c>
      <c r="CR1178" s="302"/>
      <c r="CS1178" s="13">
        <f t="shared" si="468"/>
        <v>0</v>
      </c>
      <c r="CT1178" s="302"/>
      <c r="CU1178" s="13">
        <f t="shared" si="463"/>
        <v>0</v>
      </c>
      <c r="CV1178" s="302"/>
      <c r="CW1178" s="13">
        <f t="shared" si="469"/>
        <v>0</v>
      </c>
      <c r="CX1178" s="13">
        <f t="shared" si="470"/>
        <v>0</v>
      </c>
      <c r="CY1178" s="251">
        <f t="shared" si="471"/>
        <v>0</v>
      </c>
      <c r="CZ1178" s="13" t="s">
        <v>29</v>
      </c>
      <c r="DA1178" s="13">
        <v>50</v>
      </c>
      <c r="DB1178" s="22">
        <f t="shared" si="472"/>
        <v>0</v>
      </c>
      <c r="DD1178" s="24"/>
      <c r="DF1178" s="163"/>
      <c r="DH1178" s="24"/>
      <c r="DI1178" s="447"/>
      <c r="DJ1178" s="163"/>
    </row>
    <row r="1179" spans="1:114" s="7" customFormat="1">
      <c r="A1179" s="277">
        <f t="shared" si="456"/>
        <v>50</v>
      </c>
      <c r="B1179" s="21" t="e">
        <f>'Calculateur de trading'!I1179/C1179/W1179</f>
        <v>#DIV/0!</v>
      </c>
      <c r="C1179" s="278">
        <f t="shared" si="457"/>
        <v>10</v>
      </c>
      <c r="D1179" s="426"/>
      <c r="E1179" s="273">
        <f t="shared" si="458"/>
        <v>100</v>
      </c>
      <c r="F1179" s="271">
        <f t="shared" si="450"/>
        <v>2</v>
      </c>
      <c r="G1179" s="271" t="e">
        <f t="shared" si="451"/>
        <v>#DIV/0!</v>
      </c>
      <c r="H1179" s="272">
        <f t="shared" si="452"/>
        <v>20</v>
      </c>
      <c r="I1179" s="270"/>
      <c r="J1179" s="273">
        <f t="shared" si="459"/>
        <v>200</v>
      </c>
      <c r="K1179" s="271">
        <f t="shared" si="453"/>
        <v>4</v>
      </c>
      <c r="L1179" s="271" t="e">
        <f t="shared" si="454"/>
        <v>#DIV/0!</v>
      </c>
      <c r="M1179" s="272">
        <f t="shared" si="455"/>
        <v>40</v>
      </c>
      <c r="N1179" s="389"/>
      <c r="O1179" s="455" t="e">
        <f>(A1179*B1179*W1179)+(B1179*'Calculateur de trading'!H1179)</f>
        <v>#DIV/0!</v>
      </c>
      <c r="P1179" s="274" t="e">
        <f>O1179/'Déscriptions des trades'!CK1179</f>
        <v>#DIV/0!</v>
      </c>
      <c r="Q1179" s="456" t="e">
        <f>'Déscriptions des trades'!CK1179-O1179</f>
        <v>#DIV/0!</v>
      </c>
      <c r="R1179" s="466" t="e">
        <f t="shared" si="460"/>
        <v>#DIV/0!</v>
      </c>
      <c r="S1179" s="389"/>
      <c r="T1179" s="12"/>
      <c r="U1179" s="25"/>
      <c r="V1179" s="15"/>
      <c r="W1179" s="490">
        <f t="shared" si="464"/>
        <v>0</v>
      </c>
      <c r="X1179" s="21" t="e">
        <f>W1179*U1179/'Déscriptions des trades'!CK1179*'Déscriptions des trades'!B1179</f>
        <v>#DIV/0!</v>
      </c>
      <c r="Y1179" s="459"/>
      <c r="Z1179" s="389"/>
      <c r="AA1179" s="23">
        <f t="shared" si="461"/>
        <v>0.1</v>
      </c>
      <c r="AB1179" s="17" t="e">
        <f>(AA1179*'Déscriptions des trades'!U1179*'Déscriptions des trades'!B1179/'Déscriptions des trades'!CK1179)*'Déscriptions des trades'!W1179</f>
        <v>#DIV/0!</v>
      </c>
      <c r="AC1179" s="265" t="e">
        <f>AB1179*'Déscriptions des trades'!CK1179</f>
        <v>#DIV/0!</v>
      </c>
      <c r="AD1179" s="266" t="e">
        <f>'Déscriptions des trades'!CK1179-AC1179</f>
        <v>#DIV/0!</v>
      </c>
      <c r="AE1179" s="389"/>
      <c r="AF1179" s="399">
        <v>1175</v>
      </c>
      <c r="AG1179" s="389"/>
      <c r="AH1179" s="20"/>
      <c r="AI1179" s="303"/>
      <c r="AJ1179" s="307"/>
      <c r="AK1179" s="161"/>
      <c r="AL1179" s="305"/>
      <c r="AM1179" s="305"/>
      <c r="AN1179" s="162"/>
      <c r="AO1179" s="439"/>
      <c r="AP1179" s="162"/>
      <c r="AQ1179" s="113"/>
      <c r="AR1179" s="113"/>
      <c r="AS1179" s="384"/>
      <c r="AT1179" s="306"/>
      <c r="AU1179" s="306"/>
      <c r="AV1179" s="160"/>
      <c r="AW1179" s="158"/>
      <c r="AX1179" s="385"/>
      <c r="AY1179" s="453"/>
      <c r="AZ1179" s="165"/>
      <c r="BA1179" s="301"/>
      <c r="BB1179" s="165"/>
      <c r="BC1179" s="301"/>
      <c r="BD1179" s="165"/>
      <c r="BE1179" s="302"/>
      <c r="BF1179" s="302"/>
      <c r="BG1179" s="165"/>
      <c r="BH1179" s="303"/>
      <c r="BI1179" s="165"/>
      <c r="BJ1179" s="304"/>
      <c r="BK1179" s="394"/>
      <c r="BL1179" s="302"/>
      <c r="BM1179" s="302"/>
      <c r="BN1179" s="394"/>
      <c r="BO1179" s="302"/>
      <c r="BP1179" s="13"/>
      <c r="BQ1179" s="302"/>
      <c r="BR1179" s="13"/>
      <c r="BS1179" s="302"/>
      <c r="BT1179" s="13"/>
      <c r="BU1179" s="302"/>
      <c r="BV1179" s="386"/>
      <c r="BW1179" s="303"/>
      <c r="BX1179" s="303"/>
      <c r="BY1179" s="302"/>
      <c r="BZ1179" s="302"/>
      <c r="CA1179" s="387"/>
      <c r="CB1179" s="395"/>
      <c r="CC1179" s="12"/>
      <c r="CD1179" s="304"/>
      <c r="CE1179" s="14"/>
      <c r="CF1179" s="395"/>
      <c r="CG1179" s="397"/>
      <c r="CH1179" s="300">
        <f t="shared" si="465"/>
        <v>0</v>
      </c>
      <c r="CI1179" s="26"/>
      <c r="CJ1179" s="17">
        <f t="shared" si="462"/>
        <v>0</v>
      </c>
      <c r="CK1179" s="18">
        <f t="shared" si="473"/>
        <v>12.89</v>
      </c>
      <c r="CM1179" s="164"/>
      <c r="CN1179" s="302"/>
      <c r="CO1179" s="13">
        <f t="shared" si="466"/>
        <v>0</v>
      </c>
      <c r="CP1179" s="302"/>
      <c r="CQ1179" s="13">
        <f t="shared" si="467"/>
        <v>0</v>
      </c>
      <c r="CR1179" s="302"/>
      <c r="CS1179" s="13">
        <f t="shared" si="468"/>
        <v>0</v>
      </c>
      <c r="CT1179" s="302"/>
      <c r="CU1179" s="13">
        <f t="shared" si="463"/>
        <v>0</v>
      </c>
      <c r="CV1179" s="302"/>
      <c r="CW1179" s="13">
        <f t="shared" si="469"/>
        <v>0</v>
      </c>
      <c r="CX1179" s="13">
        <f t="shared" si="470"/>
        <v>0</v>
      </c>
      <c r="CY1179" s="251">
        <f t="shared" si="471"/>
        <v>0</v>
      </c>
      <c r="CZ1179" s="13" t="s">
        <v>29</v>
      </c>
      <c r="DA1179" s="13">
        <v>50</v>
      </c>
      <c r="DB1179" s="22">
        <f t="shared" si="472"/>
        <v>0</v>
      </c>
      <c r="DD1179" s="24"/>
      <c r="DF1179" s="163"/>
      <c r="DH1179" s="24"/>
      <c r="DI1179" s="447"/>
      <c r="DJ1179" s="163"/>
    </row>
    <row r="1180" spans="1:114" s="7" customFormat="1">
      <c r="A1180" s="277">
        <f t="shared" si="456"/>
        <v>50</v>
      </c>
      <c r="B1180" s="21" t="e">
        <f>'Calculateur de trading'!I1180/C1180/W1180</f>
        <v>#DIV/0!</v>
      </c>
      <c r="C1180" s="278">
        <f t="shared" si="457"/>
        <v>10</v>
      </c>
      <c r="D1180" s="278"/>
      <c r="E1180" s="273">
        <f t="shared" si="458"/>
        <v>100</v>
      </c>
      <c r="F1180" s="271">
        <f t="shared" si="450"/>
        <v>2</v>
      </c>
      <c r="G1180" s="271" t="e">
        <f t="shared" si="451"/>
        <v>#DIV/0!</v>
      </c>
      <c r="H1180" s="272">
        <f t="shared" si="452"/>
        <v>20</v>
      </c>
      <c r="I1180" s="270"/>
      <c r="J1180" s="273">
        <f t="shared" si="459"/>
        <v>200</v>
      </c>
      <c r="K1180" s="271">
        <f t="shared" si="453"/>
        <v>4</v>
      </c>
      <c r="L1180" s="271" t="e">
        <f t="shared" si="454"/>
        <v>#DIV/0!</v>
      </c>
      <c r="M1180" s="272">
        <f t="shared" si="455"/>
        <v>40</v>
      </c>
      <c r="N1180" s="389"/>
      <c r="O1180" s="455" t="e">
        <f>(A1180*B1180*W1180)+(B1180*'Calculateur de trading'!H1180)</f>
        <v>#DIV/0!</v>
      </c>
      <c r="P1180" s="274" t="e">
        <f>O1180/'Déscriptions des trades'!CK1180</f>
        <v>#DIV/0!</v>
      </c>
      <c r="Q1180" s="456" t="e">
        <f>'Déscriptions des trades'!CK1180-O1180</f>
        <v>#DIV/0!</v>
      </c>
      <c r="R1180" s="466" t="e">
        <f t="shared" si="460"/>
        <v>#DIV/0!</v>
      </c>
      <c r="S1180" s="389"/>
      <c r="T1180" s="12"/>
      <c r="U1180" s="25"/>
      <c r="V1180" s="15"/>
      <c r="W1180" s="490">
        <f t="shared" si="464"/>
        <v>0</v>
      </c>
      <c r="X1180" s="21" t="e">
        <f>W1180*U1180/'Déscriptions des trades'!CK1180*'Déscriptions des trades'!B1180</f>
        <v>#DIV/0!</v>
      </c>
      <c r="Y1180" s="459"/>
      <c r="Z1180" s="389"/>
      <c r="AA1180" s="23">
        <f t="shared" si="461"/>
        <v>0.1</v>
      </c>
      <c r="AB1180" s="17" t="e">
        <f>(AA1180*'Déscriptions des trades'!U1180*'Déscriptions des trades'!B1180/'Déscriptions des trades'!CK1180)*'Déscriptions des trades'!W1180</f>
        <v>#DIV/0!</v>
      </c>
      <c r="AC1180" s="265" t="e">
        <f>AB1180*'Déscriptions des trades'!CK1180</f>
        <v>#DIV/0!</v>
      </c>
      <c r="AD1180" s="266" t="e">
        <f>'Déscriptions des trades'!CK1180-AC1180</f>
        <v>#DIV/0!</v>
      </c>
      <c r="AE1180" s="389"/>
      <c r="AF1180" s="399">
        <v>1176</v>
      </c>
      <c r="AG1180" s="389"/>
      <c r="AH1180" s="20"/>
      <c r="AI1180" s="303"/>
      <c r="AJ1180" s="307"/>
      <c r="AK1180" s="161"/>
      <c r="AL1180" s="305"/>
      <c r="AM1180" s="305"/>
      <c r="AN1180" s="162"/>
      <c r="AO1180" s="439"/>
      <c r="AP1180" s="162"/>
      <c r="AQ1180" s="113"/>
      <c r="AR1180" s="113"/>
      <c r="AS1180" s="384"/>
      <c r="AT1180" s="306"/>
      <c r="AU1180" s="306"/>
      <c r="AV1180" s="160"/>
      <c r="AW1180" s="158"/>
      <c r="AX1180" s="385"/>
      <c r="AY1180" s="453"/>
      <c r="AZ1180" s="165"/>
      <c r="BA1180" s="301"/>
      <c r="BB1180" s="165"/>
      <c r="BC1180" s="301"/>
      <c r="BD1180" s="165"/>
      <c r="BE1180" s="302"/>
      <c r="BF1180" s="302"/>
      <c r="BG1180" s="165"/>
      <c r="BH1180" s="303"/>
      <c r="BI1180" s="165"/>
      <c r="BJ1180" s="304"/>
      <c r="BK1180" s="394"/>
      <c r="BL1180" s="302"/>
      <c r="BM1180" s="302"/>
      <c r="BN1180" s="394"/>
      <c r="BO1180" s="302"/>
      <c r="BP1180" s="13"/>
      <c r="BQ1180" s="302"/>
      <c r="BR1180" s="13"/>
      <c r="BS1180" s="302"/>
      <c r="BT1180" s="13"/>
      <c r="BU1180" s="302"/>
      <c r="BV1180" s="386"/>
      <c r="BW1180" s="303"/>
      <c r="BX1180" s="303"/>
      <c r="BY1180" s="302"/>
      <c r="BZ1180" s="302"/>
      <c r="CA1180" s="387"/>
      <c r="CB1180" s="395"/>
      <c r="CC1180" s="12"/>
      <c r="CD1180" s="304"/>
      <c r="CE1180" s="14"/>
      <c r="CF1180" s="395"/>
      <c r="CG1180" s="397"/>
      <c r="CH1180" s="300">
        <f t="shared" si="465"/>
        <v>0</v>
      </c>
      <c r="CI1180" s="26"/>
      <c r="CJ1180" s="17">
        <f t="shared" si="462"/>
        <v>0</v>
      </c>
      <c r="CK1180" s="18">
        <f t="shared" si="473"/>
        <v>12.89</v>
      </c>
      <c r="CM1180" s="164"/>
      <c r="CN1180" s="302"/>
      <c r="CO1180" s="13">
        <f t="shared" si="466"/>
        <v>0</v>
      </c>
      <c r="CP1180" s="302"/>
      <c r="CQ1180" s="13">
        <f t="shared" si="467"/>
        <v>0</v>
      </c>
      <c r="CR1180" s="302"/>
      <c r="CS1180" s="13">
        <f t="shared" si="468"/>
        <v>0</v>
      </c>
      <c r="CT1180" s="302"/>
      <c r="CU1180" s="13">
        <f t="shared" si="463"/>
        <v>0</v>
      </c>
      <c r="CV1180" s="302"/>
      <c r="CW1180" s="13">
        <f t="shared" si="469"/>
        <v>0</v>
      </c>
      <c r="CX1180" s="13">
        <f t="shared" si="470"/>
        <v>0</v>
      </c>
      <c r="CY1180" s="251">
        <f t="shared" si="471"/>
        <v>0</v>
      </c>
      <c r="CZ1180" s="13" t="s">
        <v>29</v>
      </c>
      <c r="DA1180" s="13">
        <v>50</v>
      </c>
      <c r="DB1180" s="22">
        <f t="shared" si="472"/>
        <v>0</v>
      </c>
      <c r="DD1180" s="24"/>
      <c r="DF1180" s="163"/>
      <c r="DH1180" s="24"/>
      <c r="DI1180" s="447"/>
      <c r="DJ1180" s="163"/>
    </row>
    <row r="1181" spans="1:114" s="7" customFormat="1">
      <c r="A1181" s="277">
        <f t="shared" si="456"/>
        <v>50</v>
      </c>
      <c r="B1181" s="21" t="e">
        <f>'Calculateur de trading'!I1181/C1181/W1181</f>
        <v>#DIV/0!</v>
      </c>
      <c r="C1181" s="278">
        <f t="shared" si="457"/>
        <v>10</v>
      </c>
      <c r="D1181" s="426"/>
      <c r="E1181" s="273">
        <f t="shared" si="458"/>
        <v>100</v>
      </c>
      <c r="F1181" s="271">
        <f t="shared" si="450"/>
        <v>2</v>
      </c>
      <c r="G1181" s="271" t="e">
        <f t="shared" si="451"/>
        <v>#DIV/0!</v>
      </c>
      <c r="H1181" s="272">
        <f t="shared" si="452"/>
        <v>20</v>
      </c>
      <c r="I1181" s="270"/>
      <c r="J1181" s="273">
        <f t="shared" si="459"/>
        <v>200</v>
      </c>
      <c r="K1181" s="271">
        <f t="shared" si="453"/>
        <v>4</v>
      </c>
      <c r="L1181" s="271" t="e">
        <f t="shared" si="454"/>
        <v>#DIV/0!</v>
      </c>
      <c r="M1181" s="272">
        <f t="shared" si="455"/>
        <v>40</v>
      </c>
      <c r="N1181" s="389"/>
      <c r="O1181" s="455" t="e">
        <f>(A1181*B1181*W1181)+(B1181*'Calculateur de trading'!H1181)</f>
        <v>#DIV/0!</v>
      </c>
      <c r="P1181" s="274" t="e">
        <f>O1181/'Déscriptions des trades'!CK1181</f>
        <v>#DIV/0!</v>
      </c>
      <c r="Q1181" s="456" t="e">
        <f>'Déscriptions des trades'!CK1181-O1181</f>
        <v>#DIV/0!</v>
      </c>
      <c r="R1181" s="466" t="e">
        <f t="shared" si="460"/>
        <v>#DIV/0!</v>
      </c>
      <c r="S1181" s="389"/>
      <c r="T1181" s="12"/>
      <c r="U1181" s="25"/>
      <c r="V1181" s="15"/>
      <c r="W1181" s="490">
        <f t="shared" si="464"/>
        <v>0</v>
      </c>
      <c r="X1181" s="21" t="e">
        <f>W1181*U1181/'Déscriptions des trades'!CK1181*'Déscriptions des trades'!B1181</f>
        <v>#DIV/0!</v>
      </c>
      <c r="Y1181" s="459"/>
      <c r="Z1181" s="389"/>
      <c r="AA1181" s="23">
        <f t="shared" si="461"/>
        <v>0.1</v>
      </c>
      <c r="AB1181" s="17" t="e">
        <f>(AA1181*'Déscriptions des trades'!U1181*'Déscriptions des trades'!B1181/'Déscriptions des trades'!CK1181)*'Déscriptions des trades'!W1181</f>
        <v>#DIV/0!</v>
      </c>
      <c r="AC1181" s="265" t="e">
        <f>AB1181*'Déscriptions des trades'!CK1181</f>
        <v>#DIV/0!</v>
      </c>
      <c r="AD1181" s="266" t="e">
        <f>'Déscriptions des trades'!CK1181-AC1181</f>
        <v>#DIV/0!</v>
      </c>
      <c r="AE1181" s="389"/>
      <c r="AF1181" s="399">
        <v>1177</v>
      </c>
      <c r="AG1181" s="389"/>
      <c r="AH1181" s="20"/>
      <c r="AI1181" s="303"/>
      <c r="AJ1181" s="307"/>
      <c r="AK1181" s="161"/>
      <c r="AL1181" s="305"/>
      <c r="AM1181" s="305"/>
      <c r="AN1181" s="162"/>
      <c r="AO1181" s="439"/>
      <c r="AP1181" s="162"/>
      <c r="AQ1181" s="113"/>
      <c r="AR1181" s="113"/>
      <c r="AS1181" s="384"/>
      <c r="AT1181" s="306"/>
      <c r="AU1181" s="306"/>
      <c r="AV1181" s="160"/>
      <c r="AW1181" s="158"/>
      <c r="AX1181" s="385"/>
      <c r="AY1181" s="453"/>
      <c r="AZ1181" s="165"/>
      <c r="BA1181" s="301"/>
      <c r="BB1181" s="165"/>
      <c r="BC1181" s="301"/>
      <c r="BD1181" s="165"/>
      <c r="BE1181" s="302"/>
      <c r="BF1181" s="302"/>
      <c r="BG1181" s="165"/>
      <c r="BH1181" s="303"/>
      <c r="BI1181" s="165"/>
      <c r="BJ1181" s="304"/>
      <c r="BK1181" s="394"/>
      <c r="BL1181" s="302"/>
      <c r="BM1181" s="302"/>
      <c r="BN1181" s="394"/>
      <c r="BO1181" s="302"/>
      <c r="BP1181" s="13"/>
      <c r="BQ1181" s="302"/>
      <c r="BR1181" s="13"/>
      <c r="BS1181" s="302"/>
      <c r="BT1181" s="13"/>
      <c r="BU1181" s="302"/>
      <c r="BV1181" s="386"/>
      <c r="BW1181" s="303"/>
      <c r="BX1181" s="303"/>
      <c r="BY1181" s="302"/>
      <c r="BZ1181" s="302"/>
      <c r="CA1181" s="387"/>
      <c r="CB1181" s="395"/>
      <c r="CC1181" s="12"/>
      <c r="CD1181" s="304"/>
      <c r="CE1181" s="14"/>
      <c r="CF1181" s="395"/>
      <c r="CG1181" s="397"/>
      <c r="CH1181" s="300">
        <f t="shared" si="465"/>
        <v>0</v>
      </c>
      <c r="CI1181" s="26"/>
      <c r="CJ1181" s="17">
        <f t="shared" si="462"/>
        <v>0</v>
      </c>
      <c r="CK1181" s="18">
        <f t="shared" si="473"/>
        <v>12.89</v>
      </c>
      <c r="CM1181" s="164"/>
      <c r="CN1181" s="302"/>
      <c r="CO1181" s="13">
        <f t="shared" si="466"/>
        <v>0</v>
      </c>
      <c r="CP1181" s="302"/>
      <c r="CQ1181" s="13">
        <f t="shared" si="467"/>
        <v>0</v>
      </c>
      <c r="CR1181" s="302"/>
      <c r="CS1181" s="13">
        <f t="shared" si="468"/>
        <v>0</v>
      </c>
      <c r="CT1181" s="302"/>
      <c r="CU1181" s="13">
        <f t="shared" si="463"/>
        <v>0</v>
      </c>
      <c r="CV1181" s="302"/>
      <c r="CW1181" s="13">
        <f t="shared" si="469"/>
        <v>0</v>
      </c>
      <c r="CX1181" s="13">
        <f t="shared" si="470"/>
        <v>0</v>
      </c>
      <c r="CY1181" s="251">
        <f t="shared" si="471"/>
        <v>0</v>
      </c>
      <c r="CZ1181" s="13" t="s">
        <v>29</v>
      </c>
      <c r="DA1181" s="13">
        <v>50</v>
      </c>
      <c r="DB1181" s="22">
        <f t="shared" si="472"/>
        <v>0</v>
      </c>
      <c r="DD1181" s="24"/>
      <c r="DF1181" s="163"/>
      <c r="DH1181" s="24"/>
      <c r="DI1181" s="447"/>
      <c r="DJ1181" s="163"/>
    </row>
    <row r="1182" spans="1:114" s="7" customFormat="1">
      <c r="A1182" s="277">
        <f t="shared" si="456"/>
        <v>50</v>
      </c>
      <c r="B1182" s="21" t="e">
        <f>'Calculateur de trading'!I1182/C1182/W1182</f>
        <v>#DIV/0!</v>
      </c>
      <c r="C1182" s="278">
        <f t="shared" si="457"/>
        <v>10</v>
      </c>
      <c r="D1182" s="426"/>
      <c r="E1182" s="273">
        <f t="shared" si="458"/>
        <v>100</v>
      </c>
      <c r="F1182" s="271">
        <f t="shared" si="450"/>
        <v>2</v>
      </c>
      <c r="G1182" s="271" t="e">
        <f t="shared" si="451"/>
        <v>#DIV/0!</v>
      </c>
      <c r="H1182" s="272">
        <f t="shared" si="452"/>
        <v>20</v>
      </c>
      <c r="I1182" s="270"/>
      <c r="J1182" s="273">
        <f t="shared" si="459"/>
        <v>200</v>
      </c>
      <c r="K1182" s="271">
        <f t="shared" si="453"/>
        <v>4</v>
      </c>
      <c r="L1182" s="271" t="e">
        <f t="shared" si="454"/>
        <v>#DIV/0!</v>
      </c>
      <c r="M1182" s="272">
        <f t="shared" si="455"/>
        <v>40</v>
      </c>
      <c r="N1182" s="389"/>
      <c r="O1182" s="455" t="e">
        <f>(A1182*B1182*W1182)+(B1182*'Calculateur de trading'!H1182)</f>
        <v>#DIV/0!</v>
      </c>
      <c r="P1182" s="274" t="e">
        <f>O1182/'Déscriptions des trades'!CK1182</f>
        <v>#DIV/0!</v>
      </c>
      <c r="Q1182" s="456" t="e">
        <f>'Déscriptions des trades'!CK1182-O1182</f>
        <v>#DIV/0!</v>
      </c>
      <c r="R1182" s="466" t="e">
        <f t="shared" si="460"/>
        <v>#DIV/0!</v>
      </c>
      <c r="S1182" s="389"/>
      <c r="T1182" s="12"/>
      <c r="U1182" s="25"/>
      <c r="V1182" s="15"/>
      <c r="W1182" s="490">
        <f t="shared" si="464"/>
        <v>0</v>
      </c>
      <c r="X1182" s="21" t="e">
        <f>W1182*U1182/'Déscriptions des trades'!CK1182*'Déscriptions des trades'!B1182</f>
        <v>#DIV/0!</v>
      </c>
      <c r="Y1182" s="459"/>
      <c r="Z1182" s="389"/>
      <c r="AA1182" s="23">
        <f t="shared" si="461"/>
        <v>0.1</v>
      </c>
      <c r="AB1182" s="17" t="e">
        <f>(AA1182*'Déscriptions des trades'!U1182*'Déscriptions des trades'!B1182/'Déscriptions des trades'!CK1182)*'Déscriptions des trades'!W1182</f>
        <v>#DIV/0!</v>
      </c>
      <c r="AC1182" s="265" t="e">
        <f>AB1182*'Déscriptions des trades'!CK1182</f>
        <v>#DIV/0!</v>
      </c>
      <c r="AD1182" s="266" t="e">
        <f>'Déscriptions des trades'!CK1182-AC1182</f>
        <v>#DIV/0!</v>
      </c>
      <c r="AE1182" s="389"/>
      <c r="AF1182" s="399">
        <v>1178</v>
      </c>
      <c r="AG1182" s="389"/>
      <c r="AH1182" s="20"/>
      <c r="AI1182" s="303"/>
      <c r="AJ1182" s="307"/>
      <c r="AK1182" s="161"/>
      <c r="AL1182" s="305"/>
      <c r="AM1182" s="305"/>
      <c r="AN1182" s="162"/>
      <c r="AO1182" s="439"/>
      <c r="AP1182" s="162"/>
      <c r="AQ1182" s="113"/>
      <c r="AR1182" s="113"/>
      <c r="AS1182" s="384"/>
      <c r="AT1182" s="306"/>
      <c r="AU1182" s="306"/>
      <c r="AV1182" s="160"/>
      <c r="AW1182" s="158"/>
      <c r="AX1182" s="385"/>
      <c r="AY1182" s="453"/>
      <c r="AZ1182" s="165"/>
      <c r="BA1182" s="301"/>
      <c r="BB1182" s="165"/>
      <c r="BC1182" s="301"/>
      <c r="BD1182" s="165"/>
      <c r="BE1182" s="302"/>
      <c r="BF1182" s="302"/>
      <c r="BG1182" s="165"/>
      <c r="BH1182" s="303"/>
      <c r="BI1182" s="165"/>
      <c r="BJ1182" s="304"/>
      <c r="BK1182" s="394"/>
      <c r="BL1182" s="302"/>
      <c r="BM1182" s="302"/>
      <c r="BN1182" s="394"/>
      <c r="BO1182" s="302"/>
      <c r="BP1182" s="13"/>
      <c r="BQ1182" s="302"/>
      <c r="BR1182" s="13"/>
      <c r="BS1182" s="302"/>
      <c r="BT1182" s="13"/>
      <c r="BU1182" s="302"/>
      <c r="BV1182" s="386"/>
      <c r="BW1182" s="303"/>
      <c r="BX1182" s="303"/>
      <c r="BY1182" s="302"/>
      <c r="BZ1182" s="302"/>
      <c r="CA1182" s="387"/>
      <c r="CB1182" s="395"/>
      <c r="CC1182" s="12"/>
      <c r="CD1182" s="304"/>
      <c r="CE1182" s="14"/>
      <c r="CF1182" s="395"/>
      <c r="CG1182" s="397"/>
      <c r="CH1182" s="300">
        <f t="shared" si="465"/>
        <v>0</v>
      </c>
      <c r="CI1182" s="26"/>
      <c r="CJ1182" s="17">
        <f t="shared" si="462"/>
        <v>0</v>
      </c>
      <c r="CK1182" s="18">
        <f t="shared" si="473"/>
        <v>12.89</v>
      </c>
      <c r="CM1182" s="164"/>
      <c r="CN1182" s="302"/>
      <c r="CO1182" s="13">
        <f t="shared" si="466"/>
        <v>0</v>
      </c>
      <c r="CP1182" s="302"/>
      <c r="CQ1182" s="13">
        <f t="shared" si="467"/>
        <v>0</v>
      </c>
      <c r="CR1182" s="302"/>
      <c r="CS1182" s="13">
        <f t="shared" si="468"/>
        <v>0</v>
      </c>
      <c r="CT1182" s="302"/>
      <c r="CU1182" s="13">
        <f t="shared" si="463"/>
        <v>0</v>
      </c>
      <c r="CV1182" s="302"/>
      <c r="CW1182" s="13">
        <f t="shared" si="469"/>
        <v>0</v>
      </c>
      <c r="CX1182" s="13">
        <f t="shared" si="470"/>
        <v>0</v>
      </c>
      <c r="CY1182" s="251">
        <f t="shared" si="471"/>
        <v>0</v>
      </c>
      <c r="CZ1182" s="13" t="s">
        <v>29</v>
      </c>
      <c r="DA1182" s="13">
        <v>50</v>
      </c>
      <c r="DB1182" s="22">
        <f t="shared" si="472"/>
        <v>0</v>
      </c>
      <c r="DD1182" s="24"/>
      <c r="DF1182" s="163"/>
      <c r="DH1182" s="24"/>
      <c r="DI1182" s="447"/>
      <c r="DJ1182" s="163"/>
    </row>
    <row r="1183" spans="1:114" s="7" customFormat="1">
      <c r="A1183" s="277">
        <f t="shared" si="456"/>
        <v>50</v>
      </c>
      <c r="B1183" s="21" t="e">
        <f>'Calculateur de trading'!I1183/C1183/W1183</f>
        <v>#DIV/0!</v>
      </c>
      <c r="C1183" s="278">
        <f t="shared" si="457"/>
        <v>10</v>
      </c>
      <c r="D1183" s="278"/>
      <c r="E1183" s="273">
        <f t="shared" si="458"/>
        <v>100</v>
      </c>
      <c r="F1183" s="271">
        <f t="shared" si="450"/>
        <v>2</v>
      </c>
      <c r="G1183" s="271" t="e">
        <f t="shared" si="451"/>
        <v>#DIV/0!</v>
      </c>
      <c r="H1183" s="272">
        <f t="shared" si="452"/>
        <v>20</v>
      </c>
      <c r="I1183" s="270"/>
      <c r="J1183" s="273">
        <f t="shared" si="459"/>
        <v>200</v>
      </c>
      <c r="K1183" s="271">
        <f t="shared" si="453"/>
        <v>4</v>
      </c>
      <c r="L1183" s="271" t="e">
        <f t="shared" si="454"/>
        <v>#DIV/0!</v>
      </c>
      <c r="M1183" s="272">
        <f t="shared" si="455"/>
        <v>40</v>
      </c>
      <c r="N1183" s="389"/>
      <c r="O1183" s="455" t="e">
        <f>(A1183*B1183*W1183)+(B1183*'Calculateur de trading'!H1183)</f>
        <v>#DIV/0!</v>
      </c>
      <c r="P1183" s="274" t="e">
        <f>O1183/'Déscriptions des trades'!CK1183</f>
        <v>#DIV/0!</v>
      </c>
      <c r="Q1183" s="456" t="e">
        <f>'Déscriptions des trades'!CK1183-O1183</f>
        <v>#DIV/0!</v>
      </c>
      <c r="R1183" s="466" t="e">
        <f t="shared" si="460"/>
        <v>#DIV/0!</v>
      </c>
      <c r="S1183" s="389"/>
      <c r="T1183" s="12"/>
      <c r="U1183" s="25"/>
      <c r="V1183" s="15"/>
      <c r="W1183" s="490">
        <f t="shared" si="464"/>
        <v>0</v>
      </c>
      <c r="X1183" s="21" t="e">
        <f>W1183*U1183/'Déscriptions des trades'!CK1183*'Déscriptions des trades'!B1183</f>
        <v>#DIV/0!</v>
      </c>
      <c r="Y1183" s="459"/>
      <c r="Z1183" s="389"/>
      <c r="AA1183" s="23">
        <f t="shared" si="461"/>
        <v>0.1</v>
      </c>
      <c r="AB1183" s="17" t="e">
        <f>(AA1183*'Déscriptions des trades'!U1183*'Déscriptions des trades'!B1183/'Déscriptions des trades'!CK1183)*'Déscriptions des trades'!W1183</f>
        <v>#DIV/0!</v>
      </c>
      <c r="AC1183" s="265" t="e">
        <f>AB1183*'Déscriptions des trades'!CK1183</f>
        <v>#DIV/0!</v>
      </c>
      <c r="AD1183" s="266" t="e">
        <f>'Déscriptions des trades'!CK1183-AC1183</f>
        <v>#DIV/0!</v>
      </c>
      <c r="AE1183" s="389"/>
      <c r="AF1183" s="399">
        <v>1179</v>
      </c>
      <c r="AG1183" s="389"/>
      <c r="AH1183" s="20"/>
      <c r="AI1183" s="303"/>
      <c r="AJ1183" s="307"/>
      <c r="AK1183" s="161"/>
      <c r="AL1183" s="305"/>
      <c r="AM1183" s="305"/>
      <c r="AN1183" s="162"/>
      <c r="AO1183" s="439"/>
      <c r="AP1183" s="162"/>
      <c r="AQ1183" s="113"/>
      <c r="AR1183" s="113"/>
      <c r="AS1183" s="384"/>
      <c r="AT1183" s="306"/>
      <c r="AU1183" s="306"/>
      <c r="AV1183" s="160"/>
      <c r="AW1183" s="158"/>
      <c r="AX1183" s="385"/>
      <c r="AY1183" s="453"/>
      <c r="AZ1183" s="165"/>
      <c r="BA1183" s="301"/>
      <c r="BB1183" s="165"/>
      <c r="BC1183" s="301"/>
      <c r="BD1183" s="165"/>
      <c r="BE1183" s="302"/>
      <c r="BF1183" s="302"/>
      <c r="BG1183" s="165"/>
      <c r="BH1183" s="303"/>
      <c r="BI1183" s="165"/>
      <c r="BJ1183" s="304"/>
      <c r="BK1183" s="394"/>
      <c r="BL1183" s="302"/>
      <c r="BM1183" s="302"/>
      <c r="BN1183" s="394"/>
      <c r="BO1183" s="302"/>
      <c r="BP1183" s="13"/>
      <c r="BQ1183" s="302"/>
      <c r="BR1183" s="13"/>
      <c r="BS1183" s="302"/>
      <c r="BT1183" s="13"/>
      <c r="BU1183" s="302"/>
      <c r="BV1183" s="386"/>
      <c r="BW1183" s="303"/>
      <c r="BX1183" s="303"/>
      <c r="BY1183" s="302"/>
      <c r="BZ1183" s="302"/>
      <c r="CA1183" s="387"/>
      <c r="CB1183" s="395"/>
      <c r="CC1183" s="12"/>
      <c r="CD1183" s="304"/>
      <c r="CE1183" s="14"/>
      <c r="CF1183" s="395"/>
      <c r="CG1183" s="397"/>
      <c r="CH1183" s="300">
        <f t="shared" si="465"/>
        <v>0</v>
      </c>
      <c r="CI1183" s="26"/>
      <c r="CJ1183" s="17">
        <f t="shared" si="462"/>
        <v>0</v>
      </c>
      <c r="CK1183" s="18">
        <f t="shared" si="473"/>
        <v>12.89</v>
      </c>
      <c r="CM1183" s="164"/>
      <c r="CN1183" s="302"/>
      <c r="CO1183" s="13">
        <f t="shared" si="466"/>
        <v>0</v>
      </c>
      <c r="CP1183" s="302"/>
      <c r="CQ1183" s="13">
        <f t="shared" si="467"/>
        <v>0</v>
      </c>
      <c r="CR1183" s="302"/>
      <c r="CS1183" s="13">
        <f t="shared" si="468"/>
        <v>0</v>
      </c>
      <c r="CT1183" s="302"/>
      <c r="CU1183" s="13">
        <f t="shared" si="463"/>
        <v>0</v>
      </c>
      <c r="CV1183" s="302"/>
      <c r="CW1183" s="13">
        <f t="shared" si="469"/>
        <v>0</v>
      </c>
      <c r="CX1183" s="13">
        <f t="shared" si="470"/>
        <v>0</v>
      </c>
      <c r="CY1183" s="251">
        <f t="shared" si="471"/>
        <v>0</v>
      </c>
      <c r="CZ1183" s="13" t="s">
        <v>29</v>
      </c>
      <c r="DA1183" s="13">
        <v>50</v>
      </c>
      <c r="DB1183" s="22">
        <f t="shared" si="472"/>
        <v>0</v>
      </c>
      <c r="DD1183" s="24"/>
      <c r="DF1183" s="163"/>
      <c r="DH1183" s="24"/>
      <c r="DI1183" s="447"/>
      <c r="DJ1183" s="163"/>
    </row>
    <row r="1184" spans="1:114" s="7" customFormat="1">
      <c r="A1184" s="277">
        <f t="shared" si="456"/>
        <v>50</v>
      </c>
      <c r="B1184" s="21" t="e">
        <f>'Calculateur de trading'!I1184/C1184/W1184</f>
        <v>#DIV/0!</v>
      </c>
      <c r="C1184" s="278">
        <f t="shared" si="457"/>
        <v>10</v>
      </c>
      <c r="D1184" s="426"/>
      <c r="E1184" s="273">
        <f t="shared" si="458"/>
        <v>100</v>
      </c>
      <c r="F1184" s="271">
        <f t="shared" si="450"/>
        <v>2</v>
      </c>
      <c r="G1184" s="271" t="e">
        <f t="shared" si="451"/>
        <v>#DIV/0!</v>
      </c>
      <c r="H1184" s="272">
        <f t="shared" si="452"/>
        <v>20</v>
      </c>
      <c r="I1184" s="270"/>
      <c r="J1184" s="273">
        <f t="shared" si="459"/>
        <v>200</v>
      </c>
      <c r="K1184" s="271">
        <f t="shared" si="453"/>
        <v>4</v>
      </c>
      <c r="L1184" s="271" t="e">
        <f t="shared" si="454"/>
        <v>#DIV/0!</v>
      </c>
      <c r="M1184" s="272">
        <f t="shared" si="455"/>
        <v>40</v>
      </c>
      <c r="N1184" s="389"/>
      <c r="O1184" s="455" t="e">
        <f>(A1184*B1184*W1184)+(B1184*'Calculateur de trading'!H1184)</f>
        <v>#DIV/0!</v>
      </c>
      <c r="P1184" s="274" t="e">
        <f>O1184/'Déscriptions des trades'!CK1184</f>
        <v>#DIV/0!</v>
      </c>
      <c r="Q1184" s="456" t="e">
        <f>'Déscriptions des trades'!CK1184-O1184</f>
        <v>#DIV/0!</v>
      </c>
      <c r="R1184" s="466" t="e">
        <f t="shared" si="460"/>
        <v>#DIV/0!</v>
      </c>
      <c r="S1184" s="389"/>
      <c r="T1184" s="12"/>
      <c r="U1184" s="25"/>
      <c r="V1184" s="15"/>
      <c r="W1184" s="490">
        <f t="shared" si="464"/>
        <v>0</v>
      </c>
      <c r="X1184" s="21" t="e">
        <f>W1184*U1184/'Déscriptions des trades'!CK1184*'Déscriptions des trades'!B1184</f>
        <v>#DIV/0!</v>
      </c>
      <c r="Y1184" s="459"/>
      <c r="Z1184" s="389"/>
      <c r="AA1184" s="23">
        <f t="shared" si="461"/>
        <v>0.1</v>
      </c>
      <c r="AB1184" s="17" t="e">
        <f>(AA1184*'Déscriptions des trades'!U1184*'Déscriptions des trades'!B1184/'Déscriptions des trades'!CK1184)*'Déscriptions des trades'!W1184</f>
        <v>#DIV/0!</v>
      </c>
      <c r="AC1184" s="265" t="e">
        <f>AB1184*'Déscriptions des trades'!CK1184</f>
        <v>#DIV/0!</v>
      </c>
      <c r="AD1184" s="266" t="e">
        <f>'Déscriptions des trades'!CK1184-AC1184</f>
        <v>#DIV/0!</v>
      </c>
      <c r="AE1184" s="389"/>
      <c r="AF1184" s="399">
        <v>1180</v>
      </c>
      <c r="AG1184" s="389"/>
      <c r="AH1184" s="20"/>
      <c r="AI1184" s="303"/>
      <c r="AJ1184" s="307"/>
      <c r="AK1184" s="161"/>
      <c r="AL1184" s="305"/>
      <c r="AM1184" s="305"/>
      <c r="AN1184" s="162"/>
      <c r="AO1184" s="439"/>
      <c r="AP1184" s="162"/>
      <c r="AQ1184" s="113"/>
      <c r="AR1184" s="113"/>
      <c r="AS1184" s="384"/>
      <c r="AT1184" s="306"/>
      <c r="AU1184" s="306"/>
      <c r="AV1184" s="160"/>
      <c r="AW1184" s="158"/>
      <c r="AX1184" s="385"/>
      <c r="AY1184" s="453"/>
      <c r="AZ1184" s="165"/>
      <c r="BA1184" s="301"/>
      <c r="BB1184" s="165"/>
      <c r="BC1184" s="301"/>
      <c r="BD1184" s="165"/>
      <c r="BE1184" s="302"/>
      <c r="BF1184" s="302"/>
      <c r="BG1184" s="165"/>
      <c r="BH1184" s="303"/>
      <c r="BI1184" s="165"/>
      <c r="BJ1184" s="304"/>
      <c r="BK1184" s="394"/>
      <c r="BL1184" s="302"/>
      <c r="BM1184" s="302"/>
      <c r="BN1184" s="394"/>
      <c r="BO1184" s="302"/>
      <c r="BP1184" s="13"/>
      <c r="BQ1184" s="302"/>
      <c r="BR1184" s="13"/>
      <c r="BS1184" s="302"/>
      <c r="BT1184" s="13"/>
      <c r="BU1184" s="302"/>
      <c r="BV1184" s="386"/>
      <c r="BW1184" s="303"/>
      <c r="BX1184" s="303"/>
      <c r="BY1184" s="302"/>
      <c r="BZ1184" s="302"/>
      <c r="CA1184" s="387"/>
      <c r="CB1184" s="395"/>
      <c r="CC1184" s="12"/>
      <c r="CD1184" s="304"/>
      <c r="CE1184" s="14"/>
      <c r="CF1184" s="395"/>
      <c r="CG1184" s="397"/>
      <c r="CH1184" s="300">
        <f t="shared" si="465"/>
        <v>0</v>
      </c>
      <c r="CI1184" s="26"/>
      <c r="CJ1184" s="17">
        <f t="shared" si="462"/>
        <v>0</v>
      </c>
      <c r="CK1184" s="18">
        <f t="shared" si="473"/>
        <v>12.89</v>
      </c>
      <c r="CM1184" s="164"/>
      <c r="CN1184" s="302"/>
      <c r="CO1184" s="13">
        <f t="shared" si="466"/>
        <v>0</v>
      </c>
      <c r="CP1184" s="302"/>
      <c r="CQ1184" s="13">
        <f t="shared" si="467"/>
        <v>0</v>
      </c>
      <c r="CR1184" s="302"/>
      <c r="CS1184" s="13">
        <f t="shared" si="468"/>
        <v>0</v>
      </c>
      <c r="CT1184" s="302"/>
      <c r="CU1184" s="13">
        <f t="shared" si="463"/>
        <v>0</v>
      </c>
      <c r="CV1184" s="302"/>
      <c r="CW1184" s="13">
        <f t="shared" si="469"/>
        <v>0</v>
      </c>
      <c r="CX1184" s="13">
        <f t="shared" si="470"/>
        <v>0</v>
      </c>
      <c r="CY1184" s="251">
        <f t="shared" si="471"/>
        <v>0</v>
      </c>
      <c r="CZ1184" s="13" t="s">
        <v>29</v>
      </c>
      <c r="DA1184" s="13">
        <v>50</v>
      </c>
      <c r="DB1184" s="22">
        <f t="shared" si="472"/>
        <v>0</v>
      </c>
      <c r="DD1184" s="24"/>
      <c r="DF1184" s="163"/>
      <c r="DH1184" s="24"/>
      <c r="DI1184" s="447"/>
      <c r="DJ1184" s="163"/>
    </row>
    <row r="1185" spans="1:114" s="7" customFormat="1">
      <c r="A1185" s="277">
        <f t="shared" si="456"/>
        <v>50</v>
      </c>
      <c r="B1185" s="21" t="e">
        <f>'Calculateur de trading'!I1185/C1185/W1185</f>
        <v>#DIV/0!</v>
      </c>
      <c r="C1185" s="278">
        <f t="shared" si="457"/>
        <v>10</v>
      </c>
      <c r="D1185" s="278"/>
      <c r="E1185" s="273">
        <f t="shared" si="458"/>
        <v>100</v>
      </c>
      <c r="F1185" s="271">
        <f t="shared" si="450"/>
        <v>2</v>
      </c>
      <c r="G1185" s="271" t="e">
        <f t="shared" si="451"/>
        <v>#DIV/0!</v>
      </c>
      <c r="H1185" s="272">
        <f t="shared" si="452"/>
        <v>20</v>
      </c>
      <c r="I1185" s="270"/>
      <c r="J1185" s="273">
        <f t="shared" si="459"/>
        <v>200</v>
      </c>
      <c r="K1185" s="271">
        <f t="shared" si="453"/>
        <v>4</v>
      </c>
      <c r="L1185" s="271" t="e">
        <f t="shared" si="454"/>
        <v>#DIV/0!</v>
      </c>
      <c r="M1185" s="272">
        <f t="shared" si="455"/>
        <v>40</v>
      </c>
      <c r="N1185" s="389"/>
      <c r="O1185" s="455" t="e">
        <f>(A1185*B1185*W1185)+(B1185*'Calculateur de trading'!H1185)</f>
        <v>#DIV/0!</v>
      </c>
      <c r="P1185" s="274" t="e">
        <f>O1185/'Déscriptions des trades'!CK1185</f>
        <v>#DIV/0!</v>
      </c>
      <c r="Q1185" s="456" t="e">
        <f>'Déscriptions des trades'!CK1185-O1185</f>
        <v>#DIV/0!</v>
      </c>
      <c r="R1185" s="466" t="e">
        <f t="shared" si="460"/>
        <v>#DIV/0!</v>
      </c>
      <c r="S1185" s="389"/>
      <c r="T1185" s="12"/>
      <c r="U1185" s="25"/>
      <c r="V1185" s="15"/>
      <c r="W1185" s="490">
        <f t="shared" si="464"/>
        <v>0</v>
      </c>
      <c r="X1185" s="21" t="e">
        <f>W1185*U1185/'Déscriptions des trades'!CK1185*'Déscriptions des trades'!B1185</f>
        <v>#DIV/0!</v>
      </c>
      <c r="Y1185" s="459"/>
      <c r="Z1185" s="389"/>
      <c r="AA1185" s="23">
        <f t="shared" si="461"/>
        <v>0.1</v>
      </c>
      <c r="AB1185" s="17" t="e">
        <f>(AA1185*'Déscriptions des trades'!U1185*'Déscriptions des trades'!B1185/'Déscriptions des trades'!CK1185)*'Déscriptions des trades'!W1185</f>
        <v>#DIV/0!</v>
      </c>
      <c r="AC1185" s="265" t="e">
        <f>AB1185*'Déscriptions des trades'!CK1185</f>
        <v>#DIV/0!</v>
      </c>
      <c r="AD1185" s="266" t="e">
        <f>'Déscriptions des trades'!CK1185-AC1185</f>
        <v>#DIV/0!</v>
      </c>
      <c r="AE1185" s="389"/>
      <c r="AF1185" s="399">
        <v>1181</v>
      </c>
      <c r="AG1185" s="389"/>
      <c r="AH1185" s="20"/>
      <c r="AI1185" s="303"/>
      <c r="AJ1185" s="307"/>
      <c r="AK1185" s="161"/>
      <c r="AL1185" s="305"/>
      <c r="AM1185" s="305"/>
      <c r="AN1185" s="162"/>
      <c r="AO1185" s="439"/>
      <c r="AP1185" s="162"/>
      <c r="AQ1185" s="113"/>
      <c r="AR1185" s="113"/>
      <c r="AS1185" s="384"/>
      <c r="AT1185" s="306"/>
      <c r="AU1185" s="306"/>
      <c r="AV1185" s="160"/>
      <c r="AW1185" s="158"/>
      <c r="AX1185" s="385"/>
      <c r="AY1185" s="453"/>
      <c r="AZ1185" s="165"/>
      <c r="BA1185" s="301"/>
      <c r="BB1185" s="165"/>
      <c r="BC1185" s="301"/>
      <c r="BD1185" s="165"/>
      <c r="BE1185" s="302"/>
      <c r="BF1185" s="302"/>
      <c r="BG1185" s="165"/>
      <c r="BH1185" s="303"/>
      <c r="BI1185" s="165"/>
      <c r="BJ1185" s="304"/>
      <c r="BK1185" s="394"/>
      <c r="BL1185" s="302"/>
      <c r="BM1185" s="302"/>
      <c r="BN1185" s="394"/>
      <c r="BO1185" s="302"/>
      <c r="BP1185" s="13"/>
      <c r="BQ1185" s="302"/>
      <c r="BR1185" s="13"/>
      <c r="BS1185" s="302"/>
      <c r="BT1185" s="13"/>
      <c r="BU1185" s="302"/>
      <c r="BV1185" s="386"/>
      <c r="BW1185" s="303"/>
      <c r="BX1185" s="303"/>
      <c r="BY1185" s="302"/>
      <c r="BZ1185" s="302"/>
      <c r="CA1185" s="387"/>
      <c r="CB1185" s="395"/>
      <c r="CC1185" s="12"/>
      <c r="CD1185" s="304"/>
      <c r="CE1185" s="14"/>
      <c r="CF1185" s="395"/>
      <c r="CG1185" s="397"/>
      <c r="CH1185" s="300">
        <f t="shared" si="465"/>
        <v>0</v>
      </c>
      <c r="CI1185" s="26"/>
      <c r="CJ1185" s="17">
        <f t="shared" si="462"/>
        <v>0</v>
      </c>
      <c r="CK1185" s="18">
        <f t="shared" si="473"/>
        <v>12.89</v>
      </c>
      <c r="CM1185" s="164"/>
      <c r="CN1185" s="302"/>
      <c r="CO1185" s="13">
        <f t="shared" si="466"/>
        <v>0</v>
      </c>
      <c r="CP1185" s="302"/>
      <c r="CQ1185" s="13">
        <f t="shared" si="467"/>
        <v>0</v>
      </c>
      <c r="CR1185" s="302"/>
      <c r="CS1185" s="13">
        <f t="shared" si="468"/>
        <v>0</v>
      </c>
      <c r="CT1185" s="302"/>
      <c r="CU1185" s="13">
        <f t="shared" si="463"/>
        <v>0</v>
      </c>
      <c r="CV1185" s="302"/>
      <c r="CW1185" s="13">
        <f t="shared" si="469"/>
        <v>0</v>
      </c>
      <c r="CX1185" s="13">
        <f t="shared" si="470"/>
        <v>0</v>
      </c>
      <c r="CY1185" s="251">
        <f t="shared" si="471"/>
        <v>0</v>
      </c>
      <c r="CZ1185" s="13" t="s">
        <v>29</v>
      </c>
      <c r="DA1185" s="13">
        <v>50</v>
      </c>
      <c r="DB1185" s="22">
        <f t="shared" si="472"/>
        <v>0</v>
      </c>
      <c r="DD1185" s="24"/>
      <c r="DF1185" s="163"/>
      <c r="DH1185" s="24"/>
      <c r="DI1185" s="447"/>
      <c r="DJ1185" s="163"/>
    </row>
    <row r="1186" spans="1:114" s="7" customFormat="1">
      <c r="A1186" s="277">
        <f t="shared" si="456"/>
        <v>50</v>
      </c>
      <c r="B1186" s="21" t="e">
        <f>'Calculateur de trading'!I1186/C1186/W1186</f>
        <v>#DIV/0!</v>
      </c>
      <c r="C1186" s="278">
        <f t="shared" si="457"/>
        <v>10</v>
      </c>
      <c r="D1186" s="426"/>
      <c r="E1186" s="273">
        <f t="shared" si="458"/>
        <v>100</v>
      </c>
      <c r="F1186" s="271">
        <f t="shared" si="450"/>
        <v>2</v>
      </c>
      <c r="G1186" s="271" t="e">
        <f t="shared" si="451"/>
        <v>#DIV/0!</v>
      </c>
      <c r="H1186" s="272">
        <f t="shared" si="452"/>
        <v>20</v>
      </c>
      <c r="I1186" s="270"/>
      <c r="J1186" s="273">
        <f t="shared" si="459"/>
        <v>200</v>
      </c>
      <c r="K1186" s="271">
        <f t="shared" si="453"/>
        <v>4</v>
      </c>
      <c r="L1186" s="271" t="e">
        <f t="shared" si="454"/>
        <v>#DIV/0!</v>
      </c>
      <c r="M1186" s="272">
        <f t="shared" si="455"/>
        <v>40</v>
      </c>
      <c r="N1186" s="389"/>
      <c r="O1186" s="455" t="e">
        <f>(A1186*B1186*W1186)+(B1186*'Calculateur de trading'!H1186)</f>
        <v>#DIV/0!</v>
      </c>
      <c r="P1186" s="274" t="e">
        <f>O1186/'Déscriptions des trades'!CK1186</f>
        <v>#DIV/0!</v>
      </c>
      <c r="Q1186" s="456" t="e">
        <f>'Déscriptions des trades'!CK1186-O1186</f>
        <v>#DIV/0!</v>
      </c>
      <c r="R1186" s="466" t="e">
        <f t="shared" si="460"/>
        <v>#DIV/0!</v>
      </c>
      <c r="S1186" s="389"/>
      <c r="T1186" s="12"/>
      <c r="U1186" s="25"/>
      <c r="V1186" s="15"/>
      <c r="W1186" s="490">
        <f t="shared" si="464"/>
        <v>0</v>
      </c>
      <c r="X1186" s="21" t="e">
        <f>W1186*U1186/'Déscriptions des trades'!CK1186*'Déscriptions des trades'!B1186</f>
        <v>#DIV/0!</v>
      </c>
      <c r="Y1186" s="459"/>
      <c r="Z1186" s="389"/>
      <c r="AA1186" s="23">
        <f t="shared" si="461"/>
        <v>0.1</v>
      </c>
      <c r="AB1186" s="17" t="e">
        <f>(AA1186*'Déscriptions des trades'!U1186*'Déscriptions des trades'!B1186/'Déscriptions des trades'!CK1186)*'Déscriptions des trades'!W1186</f>
        <v>#DIV/0!</v>
      </c>
      <c r="AC1186" s="265" t="e">
        <f>AB1186*'Déscriptions des trades'!CK1186</f>
        <v>#DIV/0!</v>
      </c>
      <c r="AD1186" s="266" t="e">
        <f>'Déscriptions des trades'!CK1186-AC1186</f>
        <v>#DIV/0!</v>
      </c>
      <c r="AE1186" s="389"/>
      <c r="AF1186" s="399">
        <v>1182</v>
      </c>
      <c r="AG1186" s="389"/>
      <c r="AH1186" s="20"/>
      <c r="AI1186" s="303"/>
      <c r="AJ1186" s="307"/>
      <c r="AK1186" s="161"/>
      <c r="AL1186" s="305"/>
      <c r="AM1186" s="305"/>
      <c r="AN1186" s="162"/>
      <c r="AO1186" s="439"/>
      <c r="AP1186" s="162"/>
      <c r="AQ1186" s="113"/>
      <c r="AR1186" s="113"/>
      <c r="AS1186" s="384"/>
      <c r="AT1186" s="306"/>
      <c r="AU1186" s="306"/>
      <c r="AV1186" s="160"/>
      <c r="AW1186" s="158"/>
      <c r="AX1186" s="385"/>
      <c r="AY1186" s="453"/>
      <c r="AZ1186" s="165"/>
      <c r="BA1186" s="301"/>
      <c r="BB1186" s="165"/>
      <c r="BC1186" s="301"/>
      <c r="BD1186" s="165"/>
      <c r="BE1186" s="302"/>
      <c r="BF1186" s="302"/>
      <c r="BG1186" s="165"/>
      <c r="BH1186" s="303"/>
      <c r="BI1186" s="165"/>
      <c r="BJ1186" s="304"/>
      <c r="BK1186" s="394"/>
      <c r="BL1186" s="302"/>
      <c r="BM1186" s="302"/>
      <c r="BN1186" s="394"/>
      <c r="BO1186" s="302"/>
      <c r="BP1186" s="13"/>
      <c r="BQ1186" s="302"/>
      <c r="BR1186" s="13"/>
      <c r="BS1186" s="302"/>
      <c r="BT1186" s="13"/>
      <c r="BU1186" s="302"/>
      <c r="BV1186" s="386"/>
      <c r="BW1186" s="303"/>
      <c r="BX1186" s="303"/>
      <c r="BY1186" s="302"/>
      <c r="BZ1186" s="302"/>
      <c r="CA1186" s="387"/>
      <c r="CB1186" s="395"/>
      <c r="CC1186" s="12"/>
      <c r="CD1186" s="304"/>
      <c r="CE1186" s="14"/>
      <c r="CF1186" s="395"/>
      <c r="CG1186" s="397"/>
      <c r="CH1186" s="300">
        <f t="shared" si="465"/>
        <v>0</v>
      </c>
      <c r="CI1186" s="26"/>
      <c r="CJ1186" s="17">
        <f t="shared" si="462"/>
        <v>0</v>
      </c>
      <c r="CK1186" s="18">
        <f t="shared" si="473"/>
        <v>12.89</v>
      </c>
      <c r="CM1186" s="164"/>
      <c r="CN1186" s="302"/>
      <c r="CO1186" s="13">
        <f t="shared" si="466"/>
        <v>0</v>
      </c>
      <c r="CP1186" s="302"/>
      <c r="CQ1186" s="13">
        <f t="shared" si="467"/>
        <v>0</v>
      </c>
      <c r="CR1186" s="302"/>
      <c r="CS1186" s="13">
        <f t="shared" si="468"/>
        <v>0</v>
      </c>
      <c r="CT1186" s="302"/>
      <c r="CU1186" s="13">
        <f t="shared" si="463"/>
        <v>0</v>
      </c>
      <c r="CV1186" s="302"/>
      <c r="CW1186" s="13">
        <f t="shared" si="469"/>
        <v>0</v>
      </c>
      <c r="CX1186" s="13">
        <f t="shared" si="470"/>
        <v>0</v>
      </c>
      <c r="CY1186" s="251">
        <f t="shared" si="471"/>
        <v>0</v>
      </c>
      <c r="CZ1186" s="13" t="s">
        <v>29</v>
      </c>
      <c r="DA1186" s="13">
        <v>50</v>
      </c>
      <c r="DB1186" s="22">
        <f t="shared" si="472"/>
        <v>0</v>
      </c>
      <c r="DD1186" s="24"/>
      <c r="DF1186" s="163"/>
      <c r="DH1186" s="24"/>
      <c r="DI1186" s="447"/>
      <c r="DJ1186" s="163"/>
    </row>
    <row r="1187" spans="1:114" s="7" customFormat="1">
      <c r="A1187" s="277">
        <f t="shared" si="456"/>
        <v>50</v>
      </c>
      <c r="B1187" s="21" t="e">
        <f>'Calculateur de trading'!I1187/C1187/W1187</f>
        <v>#DIV/0!</v>
      </c>
      <c r="C1187" s="278">
        <f t="shared" si="457"/>
        <v>10</v>
      </c>
      <c r="D1187" s="278"/>
      <c r="E1187" s="273">
        <f t="shared" si="458"/>
        <v>100</v>
      </c>
      <c r="F1187" s="271">
        <f t="shared" si="450"/>
        <v>2</v>
      </c>
      <c r="G1187" s="271" t="e">
        <f t="shared" si="451"/>
        <v>#DIV/0!</v>
      </c>
      <c r="H1187" s="272">
        <f t="shared" si="452"/>
        <v>20</v>
      </c>
      <c r="I1187" s="270"/>
      <c r="J1187" s="273">
        <f t="shared" si="459"/>
        <v>200</v>
      </c>
      <c r="K1187" s="271">
        <f t="shared" si="453"/>
        <v>4</v>
      </c>
      <c r="L1187" s="271" t="e">
        <f t="shared" si="454"/>
        <v>#DIV/0!</v>
      </c>
      <c r="M1187" s="272">
        <f t="shared" si="455"/>
        <v>40</v>
      </c>
      <c r="N1187" s="389"/>
      <c r="O1187" s="455" t="e">
        <f>(A1187*B1187*W1187)+(B1187*'Calculateur de trading'!H1187)</f>
        <v>#DIV/0!</v>
      </c>
      <c r="P1187" s="274" t="e">
        <f>O1187/'Déscriptions des trades'!CK1187</f>
        <v>#DIV/0!</v>
      </c>
      <c r="Q1187" s="456" t="e">
        <f>'Déscriptions des trades'!CK1187-O1187</f>
        <v>#DIV/0!</v>
      </c>
      <c r="R1187" s="466" t="e">
        <f t="shared" si="460"/>
        <v>#DIV/0!</v>
      </c>
      <c r="S1187" s="389"/>
      <c r="T1187" s="12"/>
      <c r="U1187" s="25"/>
      <c r="V1187" s="15"/>
      <c r="W1187" s="490">
        <f t="shared" si="464"/>
        <v>0</v>
      </c>
      <c r="X1187" s="21" t="e">
        <f>W1187*U1187/'Déscriptions des trades'!CK1187*'Déscriptions des trades'!B1187</f>
        <v>#DIV/0!</v>
      </c>
      <c r="Y1187" s="459"/>
      <c r="Z1187" s="389"/>
      <c r="AA1187" s="23">
        <f t="shared" si="461"/>
        <v>0.1</v>
      </c>
      <c r="AB1187" s="17" t="e">
        <f>(AA1187*'Déscriptions des trades'!U1187*'Déscriptions des trades'!B1187/'Déscriptions des trades'!CK1187)*'Déscriptions des trades'!W1187</f>
        <v>#DIV/0!</v>
      </c>
      <c r="AC1187" s="265" t="e">
        <f>AB1187*'Déscriptions des trades'!CK1187</f>
        <v>#DIV/0!</v>
      </c>
      <c r="AD1187" s="266" t="e">
        <f>'Déscriptions des trades'!CK1187-AC1187</f>
        <v>#DIV/0!</v>
      </c>
      <c r="AE1187" s="389"/>
      <c r="AF1187" s="399">
        <v>1183</v>
      </c>
      <c r="AG1187" s="389"/>
      <c r="AH1187" s="20"/>
      <c r="AI1187" s="303"/>
      <c r="AJ1187" s="307"/>
      <c r="AK1187" s="161"/>
      <c r="AL1187" s="305"/>
      <c r="AM1187" s="305"/>
      <c r="AN1187" s="162"/>
      <c r="AO1187" s="439"/>
      <c r="AP1187" s="162"/>
      <c r="AQ1187" s="113"/>
      <c r="AR1187" s="113"/>
      <c r="AS1187" s="384"/>
      <c r="AT1187" s="306"/>
      <c r="AU1187" s="306"/>
      <c r="AV1187" s="160"/>
      <c r="AW1187" s="158"/>
      <c r="AX1187" s="385"/>
      <c r="AY1187" s="453"/>
      <c r="AZ1187" s="165"/>
      <c r="BA1187" s="301"/>
      <c r="BB1187" s="165"/>
      <c r="BC1187" s="301"/>
      <c r="BD1187" s="165"/>
      <c r="BE1187" s="302"/>
      <c r="BF1187" s="302"/>
      <c r="BG1187" s="165"/>
      <c r="BH1187" s="303"/>
      <c r="BI1187" s="165"/>
      <c r="BJ1187" s="304"/>
      <c r="BK1187" s="394"/>
      <c r="BL1187" s="302"/>
      <c r="BM1187" s="302"/>
      <c r="BN1187" s="394"/>
      <c r="BO1187" s="302"/>
      <c r="BP1187" s="13"/>
      <c r="BQ1187" s="302"/>
      <c r="BR1187" s="13"/>
      <c r="BS1187" s="302"/>
      <c r="BT1187" s="13"/>
      <c r="BU1187" s="302"/>
      <c r="BV1187" s="386"/>
      <c r="BW1187" s="303"/>
      <c r="BX1187" s="303"/>
      <c r="BY1187" s="302"/>
      <c r="BZ1187" s="302"/>
      <c r="CA1187" s="387"/>
      <c r="CB1187" s="395"/>
      <c r="CC1187" s="12"/>
      <c r="CD1187" s="304"/>
      <c r="CE1187" s="14"/>
      <c r="CF1187" s="395"/>
      <c r="CG1187" s="397"/>
      <c r="CH1187" s="300">
        <f t="shared" si="465"/>
        <v>0</v>
      </c>
      <c r="CI1187" s="26"/>
      <c r="CJ1187" s="17">
        <f t="shared" si="462"/>
        <v>0</v>
      </c>
      <c r="CK1187" s="18">
        <f t="shared" si="473"/>
        <v>12.89</v>
      </c>
      <c r="CM1187" s="164"/>
      <c r="CN1187" s="302"/>
      <c r="CO1187" s="13">
        <f t="shared" si="466"/>
        <v>0</v>
      </c>
      <c r="CP1187" s="302"/>
      <c r="CQ1187" s="13">
        <f t="shared" si="467"/>
        <v>0</v>
      </c>
      <c r="CR1187" s="302"/>
      <c r="CS1187" s="13">
        <f t="shared" si="468"/>
        <v>0</v>
      </c>
      <c r="CT1187" s="302"/>
      <c r="CU1187" s="13">
        <f t="shared" si="463"/>
        <v>0</v>
      </c>
      <c r="CV1187" s="302"/>
      <c r="CW1187" s="13">
        <f t="shared" si="469"/>
        <v>0</v>
      </c>
      <c r="CX1187" s="13">
        <f t="shared" si="470"/>
        <v>0</v>
      </c>
      <c r="CY1187" s="251">
        <f t="shared" si="471"/>
        <v>0</v>
      </c>
      <c r="CZ1187" s="13" t="s">
        <v>29</v>
      </c>
      <c r="DA1187" s="13">
        <v>50</v>
      </c>
      <c r="DB1187" s="22">
        <f t="shared" si="472"/>
        <v>0</v>
      </c>
      <c r="DD1187" s="24"/>
      <c r="DF1187" s="163"/>
      <c r="DH1187" s="24"/>
      <c r="DI1187" s="447"/>
      <c r="DJ1187" s="163"/>
    </row>
    <row r="1188" spans="1:114" s="7" customFormat="1">
      <c r="A1188" s="277">
        <f t="shared" si="456"/>
        <v>50</v>
      </c>
      <c r="B1188" s="21" t="e">
        <f>'Calculateur de trading'!I1188/C1188/W1188</f>
        <v>#DIV/0!</v>
      </c>
      <c r="C1188" s="278">
        <f t="shared" si="457"/>
        <v>10</v>
      </c>
      <c r="D1188" s="426"/>
      <c r="E1188" s="273">
        <f t="shared" si="458"/>
        <v>100</v>
      </c>
      <c r="F1188" s="271">
        <f t="shared" si="450"/>
        <v>2</v>
      </c>
      <c r="G1188" s="271" t="e">
        <f t="shared" si="451"/>
        <v>#DIV/0!</v>
      </c>
      <c r="H1188" s="272">
        <f t="shared" si="452"/>
        <v>20</v>
      </c>
      <c r="I1188" s="270"/>
      <c r="J1188" s="273">
        <f t="shared" si="459"/>
        <v>200</v>
      </c>
      <c r="K1188" s="271">
        <f t="shared" si="453"/>
        <v>4</v>
      </c>
      <c r="L1188" s="271" t="e">
        <f t="shared" si="454"/>
        <v>#DIV/0!</v>
      </c>
      <c r="M1188" s="272">
        <f t="shared" si="455"/>
        <v>40</v>
      </c>
      <c r="N1188" s="389"/>
      <c r="O1188" s="455" t="e">
        <f>(A1188*B1188*W1188)+(B1188*'Calculateur de trading'!H1188)</f>
        <v>#DIV/0!</v>
      </c>
      <c r="P1188" s="274" t="e">
        <f>O1188/'Déscriptions des trades'!CK1188</f>
        <v>#DIV/0!</v>
      </c>
      <c r="Q1188" s="456" t="e">
        <f>'Déscriptions des trades'!CK1188-O1188</f>
        <v>#DIV/0!</v>
      </c>
      <c r="R1188" s="466" t="e">
        <f t="shared" si="460"/>
        <v>#DIV/0!</v>
      </c>
      <c r="S1188" s="389"/>
      <c r="T1188" s="12"/>
      <c r="U1188" s="25"/>
      <c r="V1188" s="15"/>
      <c r="W1188" s="490">
        <f t="shared" si="464"/>
        <v>0</v>
      </c>
      <c r="X1188" s="21" t="e">
        <f>W1188*U1188/'Déscriptions des trades'!CK1188*'Déscriptions des trades'!B1188</f>
        <v>#DIV/0!</v>
      </c>
      <c r="Y1188" s="459"/>
      <c r="Z1188" s="389"/>
      <c r="AA1188" s="23">
        <f t="shared" si="461"/>
        <v>0.1</v>
      </c>
      <c r="AB1188" s="17" t="e">
        <f>(AA1188*'Déscriptions des trades'!U1188*'Déscriptions des trades'!B1188/'Déscriptions des trades'!CK1188)*'Déscriptions des trades'!W1188</f>
        <v>#DIV/0!</v>
      </c>
      <c r="AC1188" s="265" t="e">
        <f>AB1188*'Déscriptions des trades'!CK1188</f>
        <v>#DIV/0!</v>
      </c>
      <c r="AD1188" s="266" t="e">
        <f>'Déscriptions des trades'!CK1188-AC1188</f>
        <v>#DIV/0!</v>
      </c>
      <c r="AE1188" s="389"/>
      <c r="AF1188" s="399">
        <v>1184</v>
      </c>
      <c r="AG1188" s="389"/>
      <c r="AH1188" s="20"/>
      <c r="AI1188" s="303"/>
      <c r="AJ1188" s="307"/>
      <c r="AK1188" s="161"/>
      <c r="AL1188" s="305"/>
      <c r="AM1188" s="305"/>
      <c r="AN1188" s="162"/>
      <c r="AO1188" s="439"/>
      <c r="AP1188" s="162"/>
      <c r="AQ1188" s="113"/>
      <c r="AR1188" s="113"/>
      <c r="AS1188" s="384"/>
      <c r="AT1188" s="306"/>
      <c r="AU1188" s="306"/>
      <c r="AV1188" s="160"/>
      <c r="AW1188" s="158"/>
      <c r="AX1188" s="385"/>
      <c r="AY1188" s="453"/>
      <c r="AZ1188" s="165"/>
      <c r="BA1188" s="301"/>
      <c r="BB1188" s="165"/>
      <c r="BC1188" s="301"/>
      <c r="BD1188" s="165"/>
      <c r="BE1188" s="302"/>
      <c r="BF1188" s="302"/>
      <c r="BG1188" s="165"/>
      <c r="BH1188" s="303"/>
      <c r="BI1188" s="165"/>
      <c r="BJ1188" s="304"/>
      <c r="BK1188" s="394"/>
      <c r="BL1188" s="302"/>
      <c r="BM1188" s="302"/>
      <c r="BN1188" s="394"/>
      <c r="BO1188" s="302"/>
      <c r="BP1188" s="13"/>
      <c r="BQ1188" s="302"/>
      <c r="BR1188" s="13"/>
      <c r="BS1188" s="302"/>
      <c r="BT1188" s="13"/>
      <c r="BU1188" s="302"/>
      <c r="BV1188" s="386"/>
      <c r="BW1188" s="303"/>
      <c r="BX1188" s="303"/>
      <c r="BY1188" s="302"/>
      <c r="BZ1188" s="302"/>
      <c r="CA1188" s="387"/>
      <c r="CB1188" s="395"/>
      <c r="CC1188" s="12"/>
      <c r="CD1188" s="304"/>
      <c r="CE1188" s="14"/>
      <c r="CF1188" s="395"/>
      <c r="CG1188" s="397"/>
      <c r="CH1188" s="300">
        <f t="shared" si="465"/>
        <v>0</v>
      </c>
      <c r="CI1188" s="26"/>
      <c r="CJ1188" s="17">
        <f t="shared" si="462"/>
        <v>0</v>
      </c>
      <c r="CK1188" s="18">
        <f t="shared" si="473"/>
        <v>12.89</v>
      </c>
      <c r="CM1188" s="164"/>
      <c r="CN1188" s="302"/>
      <c r="CO1188" s="13">
        <f t="shared" si="466"/>
        <v>0</v>
      </c>
      <c r="CP1188" s="302"/>
      <c r="CQ1188" s="13">
        <f t="shared" si="467"/>
        <v>0</v>
      </c>
      <c r="CR1188" s="302"/>
      <c r="CS1188" s="13">
        <f t="shared" si="468"/>
        <v>0</v>
      </c>
      <c r="CT1188" s="302"/>
      <c r="CU1188" s="13">
        <f t="shared" si="463"/>
        <v>0</v>
      </c>
      <c r="CV1188" s="302"/>
      <c r="CW1188" s="13">
        <f t="shared" si="469"/>
        <v>0</v>
      </c>
      <c r="CX1188" s="13">
        <f t="shared" si="470"/>
        <v>0</v>
      </c>
      <c r="CY1188" s="251">
        <f t="shared" si="471"/>
        <v>0</v>
      </c>
      <c r="CZ1188" s="13" t="s">
        <v>29</v>
      </c>
      <c r="DA1188" s="13">
        <v>50</v>
      </c>
      <c r="DB1188" s="22">
        <f t="shared" si="472"/>
        <v>0</v>
      </c>
      <c r="DD1188" s="24"/>
      <c r="DF1188" s="163"/>
      <c r="DH1188" s="24"/>
      <c r="DI1188" s="447"/>
      <c r="DJ1188" s="163"/>
    </row>
    <row r="1189" spans="1:114" s="7" customFormat="1">
      <c r="A1189" s="277">
        <f t="shared" si="456"/>
        <v>50</v>
      </c>
      <c r="B1189" s="21" t="e">
        <f>'Calculateur de trading'!I1189/C1189/W1189</f>
        <v>#DIV/0!</v>
      </c>
      <c r="C1189" s="278">
        <f t="shared" si="457"/>
        <v>10</v>
      </c>
      <c r="D1189" s="426"/>
      <c r="E1189" s="273">
        <f t="shared" si="458"/>
        <v>100</v>
      </c>
      <c r="F1189" s="271">
        <f t="shared" si="450"/>
        <v>2</v>
      </c>
      <c r="G1189" s="271" t="e">
        <f t="shared" si="451"/>
        <v>#DIV/0!</v>
      </c>
      <c r="H1189" s="272">
        <f t="shared" si="452"/>
        <v>20</v>
      </c>
      <c r="I1189" s="270"/>
      <c r="J1189" s="273">
        <f t="shared" si="459"/>
        <v>200</v>
      </c>
      <c r="K1189" s="271">
        <f t="shared" si="453"/>
        <v>4</v>
      </c>
      <c r="L1189" s="271" t="e">
        <f t="shared" si="454"/>
        <v>#DIV/0!</v>
      </c>
      <c r="M1189" s="272">
        <f t="shared" si="455"/>
        <v>40</v>
      </c>
      <c r="N1189" s="389"/>
      <c r="O1189" s="455" t="e">
        <f>(A1189*B1189*W1189)+(B1189*'Calculateur de trading'!H1189)</f>
        <v>#DIV/0!</v>
      </c>
      <c r="P1189" s="274" t="e">
        <f>O1189/'Déscriptions des trades'!CK1189</f>
        <v>#DIV/0!</v>
      </c>
      <c r="Q1189" s="456" t="e">
        <f>'Déscriptions des trades'!CK1189-O1189</f>
        <v>#DIV/0!</v>
      </c>
      <c r="R1189" s="466" t="e">
        <f t="shared" si="460"/>
        <v>#DIV/0!</v>
      </c>
      <c r="S1189" s="389"/>
      <c r="T1189" s="12"/>
      <c r="U1189" s="25"/>
      <c r="V1189" s="15"/>
      <c r="W1189" s="490">
        <f t="shared" si="464"/>
        <v>0</v>
      </c>
      <c r="X1189" s="21" t="e">
        <f>W1189*U1189/'Déscriptions des trades'!CK1189*'Déscriptions des trades'!B1189</f>
        <v>#DIV/0!</v>
      </c>
      <c r="Y1189" s="459"/>
      <c r="Z1189" s="389"/>
      <c r="AA1189" s="23">
        <f t="shared" si="461"/>
        <v>0.1</v>
      </c>
      <c r="AB1189" s="17" t="e">
        <f>(AA1189*'Déscriptions des trades'!U1189*'Déscriptions des trades'!B1189/'Déscriptions des trades'!CK1189)*'Déscriptions des trades'!W1189</f>
        <v>#DIV/0!</v>
      </c>
      <c r="AC1189" s="265" t="e">
        <f>AB1189*'Déscriptions des trades'!CK1189</f>
        <v>#DIV/0!</v>
      </c>
      <c r="AD1189" s="266" t="e">
        <f>'Déscriptions des trades'!CK1189-AC1189</f>
        <v>#DIV/0!</v>
      </c>
      <c r="AE1189" s="389"/>
      <c r="AF1189" s="399">
        <v>1185</v>
      </c>
      <c r="AG1189" s="389"/>
      <c r="AH1189" s="20"/>
      <c r="AI1189" s="303"/>
      <c r="AJ1189" s="307"/>
      <c r="AK1189" s="161"/>
      <c r="AL1189" s="305"/>
      <c r="AM1189" s="305"/>
      <c r="AN1189" s="162"/>
      <c r="AO1189" s="439"/>
      <c r="AP1189" s="162"/>
      <c r="AQ1189" s="113"/>
      <c r="AR1189" s="113"/>
      <c r="AS1189" s="384"/>
      <c r="AT1189" s="306"/>
      <c r="AU1189" s="306"/>
      <c r="AV1189" s="160"/>
      <c r="AW1189" s="158"/>
      <c r="AX1189" s="385"/>
      <c r="AY1189" s="453"/>
      <c r="AZ1189" s="165"/>
      <c r="BA1189" s="301"/>
      <c r="BB1189" s="165"/>
      <c r="BC1189" s="301"/>
      <c r="BD1189" s="165"/>
      <c r="BE1189" s="302"/>
      <c r="BF1189" s="302"/>
      <c r="BG1189" s="165"/>
      <c r="BH1189" s="303"/>
      <c r="BI1189" s="165"/>
      <c r="BJ1189" s="304"/>
      <c r="BK1189" s="394"/>
      <c r="BL1189" s="302"/>
      <c r="BM1189" s="302"/>
      <c r="BN1189" s="394"/>
      <c r="BO1189" s="302"/>
      <c r="BP1189" s="13"/>
      <c r="BQ1189" s="302"/>
      <c r="BR1189" s="13"/>
      <c r="BS1189" s="302"/>
      <c r="BT1189" s="13"/>
      <c r="BU1189" s="302"/>
      <c r="BV1189" s="386"/>
      <c r="BW1189" s="303"/>
      <c r="BX1189" s="303"/>
      <c r="BY1189" s="302"/>
      <c r="BZ1189" s="302"/>
      <c r="CA1189" s="387"/>
      <c r="CB1189" s="395"/>
      <c r="CC1189" s="12"/>
      <c r="CD1189" s="304"/>
      <c r="CE1189" s="14"/>
      <c r="CF1189" s="395"/>
      <c r="CG1189" s="397"/>
      <c r="CH1189" s="300">
        <f t="shared" si="465"/>
        <v>0</v>
      </c>
      <c r="CI1189" s="26"/>
      <c r="CJ1189" s="17">
        <f t="shared" si="462"/>
        <v>0</v>
      </c>
      <c r="CK1189" s="18">
        <f t="shared" si="473"/>
        <v>12.89</v>
      </c>
      <c r="CM1189" s="164"/>
      <c r="CN1189" s="302"/>
      <c r="CO1189" s="13">
        <f t="shared" si="466"/>
        <v>0</v>
      </c>
      <c r="CP1189" s="302"/>
      <c r="CQ1189" s="13">
        <f t="shared" si="467"/>
        <v>0</v>
      </c>
      <c r="CR1189" s="302"/>
      <c r="CS1189" s="13">
        <f t="shared" si="468"/>
        <v>0</v>
      </c>
      <c r="CT1189" s="302"/>
      <c r="CU1189" s="13">
        <f t="shared" si="463"/>
        <v>0</v>
      </c>
      <c r="CV1189" s="302"/>
      <c r="CW1189" s="13">
        <f t="shared" si="469"/>
        <v>0</v>
      </c>
      <c r="CX1189" s="13">
        <f t="shared" si="470"/>
        <v>0</v>
      </c>
      <c r="CY1189" s="251">
        <f t="shared" si="471"/>
        <v>0</v>
      </c>
      <c r="CZ1189" s="13" t="s">
        <v>29</v>
      </c>
      <c r="DA1189" s="13">
        <v>50</v>
      </c>
      <c r="DB1189" s="22">
        <f t="shared" si="472"/>
        <v>0</v>
      </c>
      <c r="DD1189" s="24"/>
      <c r="DF1189" s="163"/>
      <c r="DH1189" s="24"/>
      <c r="DI1189" s="447"/>
      <c r="DJ1189" s="163"/>
    </row>
    <row r="1190" spans="1:114" s="7" customFormat="1">
      <c r="A1190" s="277">
        <f t="shared" si="456"/>
        <v>50</v>
      </c>
      <c r="B1190" s="21" t="e">
        <f>'Calculateur de trading'!I1190/C1190/W1190</f>
        <v>#DIV/0!</v>
      </c>
      <c r="C1190" s="278">
        <f t="shared" si="457"/>
        <v>10</v>
      </c>
      <c r="D1190" s="278"/>
      <c r="E1190" s="273">
        <f t="shared" si="458"/>
        <v>100</v>
      </c>
      <c r="F1190" s="271">
        <f t="shared" si="450"/>
        <v>2</v>
      </c>
      <c r="G1190" s="271" t="e">
        <f t="shared" si="451"/>
        <v>#DIV/0!</v>
      </c>
      <c r="H1190" s="272">
        <f t="shared" si="452"/>
        <v>20</v>
      </c>
      <c r="I1190" s="270"/>
      <c r="J1190" s="273">
        <f t="shared" si="459"/>
        <v>200</v>
      </c>
      <c r="K1190" s="271">
        <f t="shared" si="453"/>
        <v>4</v>
      </c>
      <c r="L1190" s="271" t="e">
        <f t="shared" si="454"/>
        <v>#DIV/0!</v>
      </c>
      <c r="M1190" s="272">
        <f t="shared" si="455"/>
        <v>40</v>
      </c>
      <c r="N1190" s="389"/>
      <c r="O1190" s="455" t="e">
        <f>(A1190*B1190*W1190)+(B1190*'Calculateur de trading'!H1190)</f>
        <v>#DIV/0!</v>
      </c>
      <c r="P1190" s="274" t="e">
        <f>O1190/'Déscriptions des trades'!CK1190</f>
        <v>#DIV/0!</v>
      </c>
      <c r="Q1190" s="456" t="e">
        <f>'Déscriptions des trades'!CK1190-O1190</f>
        <v>#DIV/0!</v>
      </c>
      <c r="R1190" s="466" t="e">
        <f t="shared" si="460"/>
        <v>#DIV/0!</v>
      </c>
      <c r="S1190" s="389"/>
      <c r="T1190" s="12"/>
      <c r="U1190" s="25"/>
      <c r="V1190" s="15"/>
      <c r="W1190" s="490">
        <f t="shared" si="464"/>
        <v>0</v>
      </c>
      <c r="X1190" s="21" t="e">
        <f>W1190*U1190/'Déscriptions des trades'!CK1190*'Déscriptions des trades'!B1190</f>
        <v>#DIV/0!</v>
      </c>
      <c r="Y1190" s="459"/>
      <c r="Z1190" s="389"/>
      <c r="AA1190" s="23">
        <f t="shared" si="461"/>
        <v>0.1</v>
      </c>
      <c r="AB1190" s="17" t="e">
        <f>(AA1190*'Déscriptions des trades'!U1190*'Déscriptions des trades'!B1190/'Déscriptions des trades'!CK1190)*'Déscriptions des trades'!W1190</f>
        <v>#DIV/0!</v>
      </c>
      <c r="AC1190" s="265" t="e">
        <f>AB1190*'Déscriptions des trades'!CK1190</f>
        <v>#DIV/0!</v>
      </c>
      <c r="AD1190" s="266" t="e">
        <f>'Déscriptions des trades'!CK1190-AC1190</f>
        <v>#DIV/0!</v>
      </c>
      <c r="AE1190" s="389"/>
      <c r="AF1190" s="399">
        <v>1186</v>
      </c>
      <c r="AG1190" s="389"/>
      <c r="AH1190" s="20"/>
      <c r="AI1190" s="303"/>
      <c r="AJ1190" s="307"/>
      <c r="AK1190" s="161"/>
      <c r="AL1190" s="305"/>
      <c r="AM1190" s="305"/>
      <c r="AN1190" s="162"/>
      <c r="AO1190" s="439"/>
      <c r="AP1190" s="162"/>
      <c r="AQ1190" s="113"/>
      <c r="AR1190" s="113"/>
      <c r="AS1190" s="384"/>
      <c r="AT1190" s="306"/>
      <c r="AU1190" s="306"/>
      <c r="AV1190" s="160"/>
      <c r="AW1190" s="158"/>
      <c r="AX1190" s="385"/>
      <c r="AY1190" s="453"/>
      <c r="AZ1190" s="165"/>
      <c r="BA1190" s="301"/>
      <c r="BB1190" s="165"/>
      <c r="BC1190" s="301"/>
      <c r="BD1190" s="165"/>
      <c r="BE1190" s="302"/>
      <c r="BF1190" s="302"/>
      <c r="BG1190" s="165"/>
      <c r="BH1190" s="303"/>
      <c r="BI1190" s="165"/>
      <c r="BJ1190" s="304"/>
      <c r="BK1190" s="394"/>
      <c r="BL1190" s="302"/>
      <c r="BM1190" s="302"/>
      <c r="BN1190" s="394"/>
      <c r="BO1190" s="302"/>
      <c r="BP1190" s="13"/>
      <c r="BQ1190" s="302"/>
      <c r="BR1190" s="13"/>
      <c r="BS1190" s="302"/>
      <c r="BT1190" s="13"/>
      <c r="BU1190" s="302"/>
      <c r="BV1190" s="386"/>
      <c r="BW1190" s="303"/>
      <c r="BX1190" s="303"/>
      <c r="BY1190" s="302"/>
      <c r="BZ1190" s="302"/>
      <c r="CA1190" s="387"/>
      <c r="CB1190" s="395"/>
      <c r="CC1190" s="12"/>
      <c r="CD1190" s="304"/>
      <c r="CE1190" s="14"/>
      <c r="CF1190" s="395"/>
      <c r="CG1190" s="397"/>
      <c r="CH1190" s="300">
        <f t="shared" si="465"/>
        <v>0</v>
      </c>
      <c r="CI1190" s="26"/>
      <c r="CJ1190" s="17">
        <f t="shared" si="462"/>
        <v>0</v>
      </c>
      <c r="CK1190" s="18">
        <f t="shared" si="473"/>
        <v>12.89</v>
      </c>
      <c r="CM1190" s="164"/>
      <c r="CN1190" s="302"/>
      <c r="CO1190" s="13">
        <f t="shared" si="466"/>
        <v>0</v>
      </c>
      <c r="CP1190" s="302"/>
      <c r="CQ1190" s="13">
        <f t="shared" si="467"/>
        <v>0</v>
      </c>
      <c r="CR1190" s="302"/>
      <c r="CS1190" s="13">
        <f t="shared" si="468"/>
        <v>0</v>
      </c>
      <c r="CT1190" s="302"/>
      <c r="CU1190" s="13">
        <f t="shared" si="463"/>
        <v>0</v>
      </c>
      <c r="CV1190" s="302"/>
      <c r="CW1190" s="13">
        <f t="shared" si="469"/>
        <v>0</v>
      </c>
      <c r="CX1190" s="13">
        <f t="shared" si="470"/>
        <v>0</v>
      </c>
      <c r="CY1190" s="251">
        <f t="shared" si="471"/>
        <v>0</v>
      </c>
      <c r="CZ1190" s="13" t="s">
        <v>29</v>
      </c>
      <c r="DA1190" s="13">
        <v>50</v>
      </c>
      <c r="DB1190" s="22">
        <f t="shared" si="472"/>
        <v>0</v>
      </c>
      <c r="DD1190" s="24"/>
      <c r="DF1190" s="163"/>
      <c r="DH1190" s="24"/>
      <c r="DI1190" s="447"/>
      <c r="DJ1190" s="163"/>
    </row>
    <row r="1191" spans="1:114" s="7" customFormat="1">
      <c r="A1191" s="277">
        <f t="shared" si="456"/>
        <v>50</v>
      </c>
      <c r="B1191" s="21" t="e">
        <f>'Calculateur de trading'!I1191/C1191/W1191</f>
        <v>#DIV/0!</v>
      </c>
      <c r="C1191" s="278">
        <f t="shared" si="457"/>
        <v>10</v>
      </c>
      <c r="D1191" s="426"/>
      <c r="E1191" s="273">
        <f t="shared" si="458"/>
        <v>100</v>
      </c>
      <c r="F1191" s="271">
        <f t="shared" si="450"/>
        <v>2</v>
      </c>
      <c r="G1191" s="271" t="e">
        <f t="shared" si="451"/>
        <v>#DIV/0!</v>
      </c>
      <c r="H1191" s="272">
        <f t="shared" si="452"/>
        <v>20</v>
      </c>
      <c r="I1191" s="270"/>
      <c r="J1191" s="273">
        <f t="shared" si="459"/>
        <v>200</v>
      </c>
      <c r="K1191" s="271">
        <f t="shared" si="453"/>
        <v>4</v>
      </c>
      <c r="L1191" s="271" t="e">
        <f t="shared" si="454"/>
        <v>#DIV/0!</v>
      </c>
      <c r="M1191" s="272">
        <f t="shared" si="455"/>
        <v>40</v>
      </c>
      <c r="N1191" s="389"/>
      <c r="O1191" s="455" t="e">
        <f>(A1191*B1191*W1191)+(B1191*'Calculateur de trading'!H1191)</f>
        <v>#DIV/0!</v>
      </c>
      <c r="P1191" s="274" t="e">
        <f>O1191/'Déscriptions des trades'!CK1191</f>
        <v>#DIV/0!</v>
      </c>
      <c r="Q1191" s="456" t="e">
        <f>'Déscriptions des trades'!CK1191-O1191</f>
        <v>#DIV/0!</v>
      </c>
      <c r="R1191" s="466" t="e">
        <f t="shared" si="460"/>
        <v>#DIV/0!</v>
      </c>
      <c r="S1191" s="389"/>
      <c r="T1191" s="12"/>
      <c r="U1191" s="25"/>
      <c r="V1191" s="15"/>
      <c r="W1191" s="490">
        <f t="shared" si="464"/>
        <v>0</v>
      </c>
      <c r="X1191" s="21" t="e">
        <f>W1191*U1191/'Déscriptions des trades'!CK1191*'Déscriptions des trades'!B1191</f>
        <v>#DIV/0!</v>
      </c>
      <c r="Y1191" s="459"/>
      <c r="Z1191" s="389"/>
      <c r="AA1191" s="23">
        <f t="shared" si="461"/>
        <v>0.1</v>
      </c>
      <c r="AB1191" s="17" t="e">
        <f>(AA1191*'Déscriptions des trades'!U1191*'Déscriptions des trades'!B1191/'Déscriptions des trades'!CK1191)*'Déscriptions des trades'!W1191</f>
        <v>#DIV/0!</v>
      </c>
      <c r="AC1191" s="265" t="e">
        <f>AB1191*'Déscriptions des trades'!CK1191</f>
        <v>#DIV/0!</v>
      </c>
      <c r="AD1191" s="266" t="e">
        <f>'Déscriptions des trades'!CK1191-AC1191</f>
        <v>#DIV/0!</v>
      </c>
      <c r="AE1191" s="389"/>
      <c r="AF1191" s="399">
        <v>1187</v>
      </c>
      <c r="AG1191" s="389"/>
      <c r="AH1191" s="20"/>
      <c r="AI1191" s="303"/>
      <c r="AJ1191" s="307"/>
      <c r="AK1191" s="161"/>
      <c r="AL1191" s="305"/>
      <c r="AM1191" s="305"/>
      <c r="AN1191" s="162"/>
      <c r="AO1191" s="439"/>
      <c r="AP1191" s="162"/>
      <c r="AQ1191" s="113"/>
      <c r="AR1191" s="113"/>
      <c r="AS1191" s="384"/>
      <c r="AT1191" s="306"/>
      <c r="AU1191" s="306"/>
      <c r="AV1191" s="160"/>
      <c r="AW1191" s="158"/>
      <c r="AX1191" s="385"/>
      <c r="AY1191" s="453"/>
      <c r="AZ1191" s="165"/>
      <c r="BA1191" s="301"/>
      <c r="BB1191" s="165"/>
      <c r="BC1191" s="301"/>
      <c r="BD1191" s="165"/>
      <c r="BE1191" s="302"/>
      <c r="BF1191" s="302"/>
      <c r="BG1191" s="165"/>
      <c r="BH1191" s="303"/>
      <c r="BI1191" s="165"/>
      <c r="BJ1191" s="304"/>
      <c r="BK1191" s="394"/>
      <c r="BL1191" s="302"/>
      <c r="BM1191" s="302"/>
      <c r="BN1191" s="394"/>
      <c r="BO1191" s="302"/>
      <c r="BP1191" s="13"/>
      <c r="BQ1191" s="302"/>
      <c r="BR1191" s="13"/>
      <c r="BS1191" s="302"/>
      <c r="BT1191" s="13"/>
      <c r="BU1191" s="302"/>
      <c r="BV1191" s="386"/>
      <c r="BW1191" s="303"/>
      <c r="BX1191" s="303"/>
      <c r="BY1191" s="302"/>
      <c r="BZ1191" s="302"/>
      <c r="CA1191" s="387"/>
      <c r="CB1191" s="395"/>
      <c r="CC1191" s="12"/>
      <c r="CD1191" s="304"/>
      <c r="CE1191" s="14"/>
      <c r="CF1191" s="395"/>
      <c r="CG1191" s="397"/>
      <c r="CH1191" s="300">
        <f t="shared" si="465"/>
        <v>0</v>
      </c>
      <c r="CI1191" s="26"/>
      <c r="CJ1191" s="17">
        <f t="shared" si="462"/>
        <v>0</v>
      </c>
      <c r="CK1191" s="18">
        <f t="shared" si="473"/>
        <v>12.89</v>
      </c>
      <c r="CM1191" s="164"/>
      <c r="CN1191" s="302"/>
      <c r="CO1191" s="13">
        <f t="shared" si="466"/>
        <v>0</v>
      </c>
      <c r="CP1191" s="302"/>
      <c r="CQ1191" s="13">
        <f t="shared" si="467"/>
        <v>0</v>
      </c>
      <c r="CR1191" s="302"/>
      <c r="CS1191" s="13">
        <f t="shared" si="468"/>
        <v>0</v>
      </c>
      <c r="CT1191" s="302"/>
      <c r="CU1191" s="13">
        <f t="shared" si="463"/>
        <v>0</v>
      </c>
      <c r="CV1191" s="302"/>
      <c r="CW1191" s="13">
        <f t="shared" si="469"/>
        <v>0</v>
      </c>
      <c r="CX1191" s="13">
        <f t="shared" si="470"/>
        <v>0</v>
      </c>
      <c r="CY1191" s="251">
        <f t="shared" si="471"/>
        <v>0</v>
      </c>
      <c r="CZ1191" s="13" t="s">
        <v>29</v>
      </c>
      <c r="DA1191" s="13">
        <v>50</v>
      </c>
      <c r="DB1191" s="22">
        <f t="shared" si="472"/>
        <v>0</v>
      </c>
      <c r="DD1191" s="24"/>
      <c r="DF1191" s="163"/>
      <c r="DH1191" s="24"/>
      <c r="DI1191" s="447"/>
      <c r="DJ1191" s="163"/>
    </row>
    <row r="1192" spans="1:114" s="7" customFormat="1">
      <c r="A1192" s="277">
        <f t="shared" si="456"/>
        <v>50</v>
      </c>
      <c r="B1192" s="21" t="e">
        <f>'Calculateur de trading'!I1192/C1192/W1192</f>
        <v>#DIV/0!</v>
      </c>
      <c r="C1192" s="278">
        <f t="shared" si="457"/>
        <v>10</v>
      </c>
      <c r="D1192" s="278"/>
      <c r="E1192" s="273">
        <f t="shared" si="458"/>
        <v>100</v>
      </c>
      <c r="F1192" s="271">
        <f t="shared" si="450"/>
        <v>2</v>
      </c>
      <c r="G1192" s="271" t="e">
        <f t="shared" si="451"/>
        <v>#DIV/0!</v>
      </c>
      <c r="H1192" s="272">
        <f t="shared" si="452"/>
        <v>20</v>
      </c>
      <c r="I1192" s="270"/>
      <c r="J1192" s="273">
        <f t="shared" si="459"/>
        <v>200</v>
      </c>
      <c r="K1192" s="271">
        <f t="shared" si="453"/>
        <v>4</v>
      </c>
      <c r="L1192" s="271" t="e">
        <f t="shared" si="454"/>
        <v>#DIV/0!</v>
      </c>
      <c r="M1192" s="272">
        <f t="shared" si="455"/>
        <v>40</v>
      </c>
      <c r="N1192" s="389"/>
      <c r="O1192" s="455" t="e">
        <f>(A1192*B1192*W1192)+(B1192*'Calculateur de trading'!H1192)</f>
        <v>#DIV/0!</v>
      </c>
      <c r="P1192" s="274" t="e">
        <f>O1192/'Déscriptions des trades'!CK1192</f>
        <v>#DIV/0!</v>
      </c>
      <c r="Q1192" s="456" t="e">
        <f>'Déscriptions des trades'!CK1192-O1192</f>
        <v>#DIV/0!</v>
      </c>
      <c r="R1192" s="466" t="e">
        <f t="shared" si="460"/>
        <v>#DIV/0!</v>
      </c>
      <c r="S1192" s="389"/>
      <c r="T1192" s="12"/>
      <c r="U1192" s="25"/>
      <c r="V1192" s="15"/>
      <c r="W1192" s="490">
        <f t="shared" si="464"/>
        <v>0</v>
      </c>
      <c r="X1192" s="21" t="e">
        <f>W1192*U1192/'Déscriptions des trades'!CK1192*'Déscriptions des trades'!B1192</f>
        <v>#DIV/0!</v>
      </c>
      <c r="Y1192" s="459"/>
      <c r="Z1192" s="389"/>
      <c r="AA1192" s="23">
        <f t="shared" si="461"/>
        <v>0.1</v>
      </c>
      <c r="AB1192" s="17" t="e">
        <f>(AA1192*'Déscriptions des trades'!U1192*'Déscriptions des trades'!B1192/'Déscriptions des trades'!CK1192)*'Déscriptions des trades'!W1192</f>
        <v>#DIV/0!</v>
      </c>
      <c r="AC1192" s="265" t="e">
        <f>AB1192*'Déscriptions des trades'!CK1192</f>
        <v>#DIV/0!</v>
      </c>
      <c r="AD1192" s="266" t="e">
        <f>'Déscriptions des trades'!CK1192-AC1192</f>
        <v>#DIV/0!</v>
      </c>
      <c r="AE1192" s="389"/>
      <c r="AF1192" s="399">
        <v>1188</v>
      </c>
      <c r="AG1192" s="389"/>
      <c r="AH1192" s="20"/>
      <c r="AI1192" s="303"/>
      <c r="AJ1192" s="307"/>
      <c r="AK1192" s="161"/>
      <c r="AL1192" s="305"/>
      <c r="AM1192" s="305"/>
      <c r="AN1192" s="162"/>
      <c r="AO1192" s="439"/>
      <c r="AP1192" s="162"/>
      <c r="AQ1192" s="113"/>
      <c r="AR1192" s="113"/>
      <c r="AS1192" s="384"/>
      <c r="AT1192" s="306"/>
      <c r="AU1192" s="306"/>
      <c r="AV1192" s="160"/>
      <c r="AW1192" s="158"/>
      <c r="AX1192" s="385"/>
      <c r="AY1192" s="453"/>
      <c r="AZ1192" s="165"/>
      <c r="BA1192" s="301"/>
      <c r="BB1192" s="165"/>
      <c r="BC1192" s="301"/>
      <c r="BD1192" s="165"/>
      <c r="BE1192" s="302"/>
      <c r="BF1192" s="302"/>
      <c r="BG1192" s="165"/>
      <c r="BH1192" s="303"/>
      <c r="BI1192" s="165"/>
      <c r="BJ1192" s="304"/>
      <c r="BK1192" s="394"/>
      <c r="BL1192" s="302"/>
      <c r="BM1192" s="302"/>
      <c r="BN1192" s="394"/>
      <c r="BO1192" s="302"/>
      <c r="BP1192" s="13"/>
      <c r="BQ1192" s="302"/>
      <c r="BR1192" s="13"/>
      <c r="BS1192" s="302"/>
      <c r="BT1192" s="13"/>
      <c r="BU1192" s="302"/>
      <c r="BV1192" s="386"/>
      <c r="BW1192" s="303"/>
      <c r="BX1192" s="303"/>
      <c r="BY1192" s="302"/>
      <c r="BZ1192" s="302"/>
      <c r="CA1192" s="387"/>
      <c r="CB1192" s="395"/>
      <c r="CC1192" s="12"/>
      <c r="CD1192" s="304"/>
      <c r="CE1192" s="14"/>
      <c r="CF1192" s="395"/>
      <c r="CG1192" s="397"/>
      <c r="CH1192" s="300">
        <f t="shared" si="465"/>
        <v>0</v>
      </c>
      <c r="CI1192" s="26"/>
      <c r="CJ1192" s="17">
        <f t="shared" si="462"/>
        <v>0</v>
      </c>
      <c r="CK1192" s="18">
        <f t="shared" si="473"/>
        <v>12.89</v>
      </c>
      <c r="CM1192" s="164"/>
      <c r="CN1192" s="302"/>
      <c r="CO1192" s="13">
        <f t="shared" si="466"/>
        <v>0</v>
      </c>
      <c r="CP1192" s="302"/>
      <c r="CQ1192" s="13">
        <f t="shared" si="467"/>
        <v>0</v>
      </c>
      <c r="CR1192" s="302"/>
      <c r="CS1192" s="13">
        <f t="shared" si="468"/>
        <v>0</v>
      </c>
      <c r="CT1192" s="302"/>
      <c r="CU1192" s="13">
        <f t="shared" si="463"/>
        <v>0</v>
      </c>
      <c r="CV1192" s="302"/>
      <c r="CW1192" s="13">
        <f t="shared" si="469"/>
        <v>0</v>
      </c>
      <c r="CX1192" s="13">
        <f t="shared" si="470"/>
        <v>0</v>
      </c>
      <c r="CY1192" s="251">
        <f t="shared" si="471"/>
        <v>0</v>
      </c>
      <c r="CZ1192" s="13" t="s">
        <v>29</v>
      </c>
      <c r="DA1192" s="13">
        <v>50</v>
      </c>
      <c r="DB1192" s="22">
        <f t="shared" si="472"/>
        <v>0</v>
      </c>
      <c r="DD1192" s="24"/>
      <c r="DF1192" s="163"/>
      <c r="DH1192" s="24"/>
      <c r="DI1192" s="447"/>
      <c r="DJ1192" s="163"/>
    </row>
    <row r="1193" spans="1:114" s="7" customFormat="1">
      <c r="A1193" s="277">
        <f t="shared" si="456"/>
        <v>50</v>
      </c>
      <c r="B1193" s="21" t="e">
        <f>'Calculateur de trading'!I1193/C1193/W1193</f>
        <v>#DIV/0!</v>
      </c>
      <c r="C1193" s="278">
        <f t="shared" si="457"/>
        <v>10</v>
      </c>
      <c r="D1193" s="426"/>
      <c r="E1193" s="273">
        <f t="shared" si="458"/>
        <v>100</v>
      </c>
      <c r="F1193" s="271">
        <f t="shared" si="450"/>
        <v>2</v>
      </c>
      <c r="G1193" s="271" t="e">
        <f t="shared" si="451"/>
        <v>#DIV/0!</v>
      </c>
      <c r="H1193" s="272">
        <f t="shared" si="452"/>
        <v>20</v>
      </c>
      <c r="I1193" s="270"/>
      <c r="J1193" s="273">
        <f t="shared" si="459"/>
        <v>200</v>
      </c>
      <c r="K1193" s="271">
        <f t="shared" si="453"/>
        <v>4</v>
      </c>
      <c r="L1193" s="271" t="e">
        <f t="shared" si="454"/>
        <v>#DIV/0!</v>
      </c>
      <c r="M1193" s="272">
        <f t="shared" si="455"/>
        <v>40</v>
      </c>
      <c r="N1193" s="389"/>
      <c r="O1193" s="455" t="e">
        <f>(A1193*B1193*W1193)+(B1193*'Calculateur de trading'!H1193)</f>
        <v>#DIV/0!</v>
      </c>
      <c r="P1193" s="274" t="e">
        <f>O1193/'Déscriptions des trades'!CK1193</f>
        <v>#DIV/0!</v>
      </c>
      <c r="Q1193" s="456" t="e">
        <f>'Déscriptions des trades'!CK1193-O1193</f>
        <v>#DIV/0!</v>
      </c>
      <c r="R1193" s="466" t="e">
        <f t="shared" si="460"/>
        <v>#DIV/0!</v>
      </c>
      <c r="S1193" s="389"/>
      <c r="T1193" s="12"/>
      <c r="U1193" s="25"/>
      <c r="V1193" s="15"/>
      <c r="W1193" s="490">
        <f t="shared" si="464"/>
        <v>0</v>
      </c>
      <c r="X1193" s="21" t="e">
        <f>W1193*U1193/'Déscriptions des trades'!CK1193*'Déscriptions des trades'!B1193</f>
        <v>#DIV/0!</v>
      </c>
      <c r="Y1193" s="459"/>
      <c r="Z1193" s="389"/>
      <c r="AA1193" s="23">
        <f t="shared" si="461"/>
        <v>0.1</v>
      </c>
      <c r="AB1193" s="17" t="e">
        <f>(AA1193*'Déscriptions des trades'!U1193*'Déscriptions des trades'!B1193/'Déscriptions des trades'!CK1193)*'Déscriptions des trades'!W1193</f>
        <v>#DIV/0!</v>
      </c>
      <c r="AC1193" s="265" t="e">
        <f>AB1193*'Déscriptions des trades'!CK1193</f>
        <v>#DIV/0!</v>
      </c>
      <c r="AD1193" s="266" t="e">
        <f>'Déscriptions des trades'!CK1193-AC1193</f>
        <v>#DIV/0!</v>
      </c>
      <c r="AE1193" s="389"/>
      <c r="AF1193" s="399">
        <v>1189</v>
      </c>
      <c r="AG1193" s="389"/>
      <c r="AH1193" s="20"/>
      <c r="AI1193" s="303"/>
      <c r="AJ1193" s="307"/>
      <c r="AK1193" s="161"/>
      <c r="AL1193" s="305"/>
      <c r="AM1193" s="305"/>
      <c r="AN1193" s="162"/>
      <c r="AO1193" s="439"/>
      <c r="AP1193" s="162"/>
      <c r="AQ1193" s="113"/>
      <c r="AR1193" s="113"/>
      <c r="AS1193" s="384"/>
      <c r="AT1193" s="306"/>
      <c r="AU1193" s="306"/>
      <c r="AV1193" s="160"/>
      <c r="AW1193" s="158"/>
      <c r="AX1193" s="385"/>
      <c r="AY1193" s="453"/>
      <c r="AZ1193" s="165"/>
      <c r="BA1193" s="301"/>
      <c r="BB1193" s="165"/>
      <c r="BC1193" s="301"/>
      <c r="BD1193" s="165"/>
      <c r="BE1193" s="302"/>
      <c r="BF1193" s="302"/>
      <c r="BG1193" s="165"/>
      <c r="BH1193" s="303"/>
      <c r="BI1193" s="165"/>
      <c r="BJ1193" s="304"/>
      <c r="BK1193" s="394"/>
      <c r="BL1193" s="302"/>
      <c r="BM1193" s="302"/>
      <c r="BN1193" s="394"/>
      <c r="BO1193" s="302"/>
      <c r="BP1193" s="13"/>
      <c r="BQ1193" s="302"/>
      <c r="BR1193" s="13"/>
      <c r="BS1193" s="302"/>
      <c r="BT1193" s="13"/>
      <c r="BU1193" s="302"/>
      <c r="BV1193" s="386"/>
      <c r="BW1193" s="303"/>
      <c r="BX1193" s="303"/>
      <c r="BY1193" s="302"/>
      <c r="BZ1193" s="302"/>
      <c r="CA1193" s="387"/>
      <c r="CB1193" s="395"/>
      <c r="CC1193" s="12"/>
      <c r="CD1193" s="304"/>
      <c r="CE1193" s="14"/>
      <c r="CF1193" s="395"/>
      <c r="CG1193" s="397"/>
      <c r="CH1193" s="300">
        <f t="shared" si="465"/>
        <v>0</v>
      </c>
      <c r="CI1193" s="26"/>
      <c r="CJ1193" s="17">
        <f t="shared" si="462"/>
        <v>0</v>
      </c>
      <c r="CK1193" s="18">
        <f t="shared" si="473"/>
        <v>12.89</v>
      </c>
      <c r="CM1193" s="164"/>
      <c r="CN1193" s="302"/>
      <c r="CO1193" s="13">
        <f t="shared" si="466"/>
        <v>0</v>
      </c>
      <c r="CP1193" s="302"/>
      <c r="CQ1193" s="13">
        <f t="shared" si="467"/>
        <v>0</v>
      </c>
      <c r="CR1193" s="302"/>
      <c r="CS1193" s="13">
        <f t="shared" si="468"/>
        <v>0</v>
      </c>
      <c r="CT1193" s="302"/>
      <c r="CU1193" s="13">
        <f t="shared" si="463"/>
        <v>0</v>
      </c>
      <c r="CV1193" s="302"/>
      <c r="CW1193" s="13">
        <f t="shared" si="469"/>
        <v>0</v>
      </c>
      <c r="CX1193" s="13">
        <f t="shared" si="470"/>
        <v>0</v>
      </c>
      <c r="CY1193" s="251">
        <f t="shared" si="471"/>
        <v>0</v>
      </c>
      <c r="CZ1193" s="13" t="s">
        <v>29</v>
      </c>
      <c r="DA1193" s="13">
        <v>50</v>
      </c>
      <c r="DB1193" s="22">
        <f t="shared" si="472"/>
        <v>0</v>
      </c>
      <c r="DD1193" s="24"/>
      <c r="DF1193" s="163"/>
      <c r="DH1193" s="24"/>
      <c r="DI1193" s="447"/>
      <c r="DJ1193" s="163"/>
    </row>
    <row r="1194" spans="1:114" s="7" customFormat="1">
      <c r="A1194" s="277">
        <f t="shared" si="456"/>
        <v>50</v>
      </c>
      <c r="B1194" s="21" t="e">
        <f>'Calculateur de trading'!I1194/C1194/W1194</f>
        <v>#DIV/0!</v>
      </c>
      <c r="C1194" s="278">
        <f t="shared" si="457"/>
        <v>10</v>
      </c>
      <c r="D1194" s="278"/>
      <c r="E1194" s="273">
        <f t="shared" si="458"/>
        <v>100</v>
      </c>
      <c r="F1194" s="271">
        <f t="shared" si="450"/>
        <v>2</v>
      </c>
      <c r="G1194" s="271" t="e">
        <f t="shared" si="451"/>
        <v>#DIV/0!</v>
      </c>
      <c r="H1194" s="272">
        <f t="shared" si="452"/>
        <v>20</v>
      </c>
      <c r="I1194" s="270"/>
      <c r="J1194" s="273">
        <f t="shared" si="459"/>
        <v>200</v>
      </c>
      <c r="K1194" s="271">
        <f t="shared" si="453"/>
        <v>4</v>
      </c>
      <c r="L1194" s="271" t="e">
        <f t="shared" si="454"/>
        <v>#DIV/0!</v>
      </c>
      <c r="M1194" s="272">
        <f t="shared" si="455"/>
        <v>40</v>
      </c>
      <c r="N1194" s="389"/>
      <c r="O1194" s="455" t="e">
        <f>(A1194*B1194*W1194)+(B1194*'Calculateur de trading'!H1194)</f>
        <v>#DIV/0!</v>
      </c>
      <c r="P1194" s="274" t="e">
        <f>O1194/'Déscriptions des trades'!CK1194</f>
        <v>#DIV/0!</v>
      </c>
      <c r="Q1194" s="456" t="e">
        <f>'Déscriptions des trades'!CK1194-O1194</f>
        <v>#DIV/0!</v>
      </c>
      <c r="R1194" s="466" t="e">
        <f t="shared" si="460"/>
        <v>#DIV/0!</v>
      </c>
      <c r="S1194" s="389"/>
      <c r="T1194" s="12"/>
      <c r="U1194" s="25"/>
      <c r="V1194" s="15"/>
      <c r="W1194" s="490">
        <f t="shared" si="464"/>
        <v>0</v>
      </c>
      <c r="X1194" s="21" t="e">
        <f>W1194*U1194/'Déscriptions des trades'!CK1194*'Déscriptions des trades'!B1194</f>
        <v>#DIV/0!</v>
      </c>
      <c r="Y1194" s="459"/>
      <c r="Z1194" s="389"/>
      <c r="AA1194" s="23">
        <f t="shared" si="461"/>
        <v>0.1</v>
      </c>
      <c r="AB1194" s="17" t="e">
        <f>(AA1194*'Déscriptions des trades'!U1194*'Déscriptions des trades'!B1194/'Déscriptions des trades'!CK1194)*'Déscriptions des trades'!W1194</f>
        <v>#DIV/0!</v>
      </c>
      <c r="AC1194" s="265" t="e">
        <f>AB1194*'Déscriptions des trades'!CK1194</f>
        <v>#DIV/0!</v>
      </c>
      <c r="AD1194" s="266" t="e">
        <f>'Déscriptions des trades'!CK1194-AC1194</f>
        <v>#DIV/0!</v>
      </c>
      <c r="AE1194" s="389"/>
      <c r="AF1194" s="399">
        <v>1190</v>
      </c>
      <c r="AG1194" s="389"/>
      <c r="AH1194" s="20"/>
      <c r="AI1194" s="303"/>
      <c r="AJ1194" s="307"/>
      <c r="AK1194" s="161"/>
      <c r="AL1194" s="305"/>
      <c r="AM1194" s="305"/>
      <c r="AN1194" s="162"/>
      <c r="AO1194" s="439"/>
      <c r="AP1194" s="162"/>
      <c r="AQ1194" s="113"/>
      <c r="AR1194" s="113"/>
      <c r="AS1194" s="384"/>
      <c r="AT1194" s="306"/>
      <c r="AU1194" s="306"/>
      <c r="AV1194" s="160"/>
      <c r="AW1194" s="158"/>
      <c r="AX1194" s="385"/>
      <c r="AY1194" s="453"/>
      <c r="AZ1194" s="165"/>
      <c r="BA1194" s="301"/>
      <c r="BB1194" s="165"/>
      <c r="BC1194" s="301"/>
      <c r="BD1194" s="165"/>
      <c r="BE1194" s="302"/>
      <c r="BF1194" s="302"/>
      <c r="BG1194" s="165"/>
      <c r="BH1194" s="303"/>
      <c r="BI1194" s="165"/>
      <c r="BJ1194" s="304"/>
      <c r="BK1194" s="394"/>
      <c r="BL1194" s="302"/>
      <c r="BM1194" s="302"/>
      <c r="BN1194" s="394"/>
      <c r="BO1194" s="302"/>
      <c r="BP1194" s="13"/>
      <c r="BQ1194" s="302"/>
      <c r="BR1194" s="13"/>
      <c r="BS1194" s="302"/>
      <c r="BT1194" s="13"/>
      <c r="BU1194" s="302"/>
      <c r="BV1194" s="386"/>
      <c r="BW1194" s="303"/>
      <c r="BX1194" s="303"/>
      <c r="BY1194" s="302"/>
      <c r="BZ1194" s="302"/>
      <c r="CA1194" s="387"/>
      <c r="CB1194" s="395"/>
      <c r="CC1194" s="12"/>
      <c r="CD1194" s="304"/>
      <c r="CE1194" s="14"/>
      <c r="CF1194" s="395"/>
      <c r="CG1194" s="397"/>
      <c r="CH1194" s="300">
        <f t="shared" si="465"/>
        <v>0</v>
      </c>
      <c r="CI1194" s="26"/>
      <c r="CJ1194" s="17">
        <f t="shared" si="462"/>
        <v>0</v>
      </c>
      <c r="CK1194" s="18">
        <f t="shared" si="473"/>
        <v>12.89</v>
      </c>
      <c r="CM1194" s="164"/>
      <c r="CN1194" s="302"/>
      <c r="CO1194" s="13">
        <f t="shared" si="466"/>
        <v>0</v>
      </c>
      <c r="CP1194" s="302"/>
      <c r="CQ1194" s="13">
        <f t="shared" si="467"/>
        <v>0</v>
      </c>
      <c r="CR1194" s="302"/>
      <c r="CS1194" s="13">
        <f t="shared" si="468"/>
        <v>0</v>
      </c>
      <c r="CT1194" s="302"/>
      <c r="CU1194" s="13">
        <f t="shared" si="463"/>
        <v>0</v>
      </c>
      <c r="CV1194" s="302"/>
      <c r="CW1194" s="13">
        <f t="shared" si="469"/>
        <v>0</v>
      </c>
      <c r="CX1194" s="13">
        <f t="shared" si="470"/>
        <v>0</v>
      </c>
      <c r="CY1194" s="251">
        <f t="shared" si="471"/>
        <v>0</v>
      </c>
      <c r="CZ1194" s="13" t="s">
        <v>29</v>
      </c>
      <c r="DA1194" s="13">
        <v>50</v>
      </c>
      <c r="DB1194" s="22">
        <f t="shared" si="472"/>
        <v>0</v>
      </c>
      <c r="DD1194" s="24"/>
      <c r="DF1194" s="163"/>
      <c r="DH1194" s="24"/>
      <c r="DI1194" s="447"/>
      <c r="DJ1194" s="163"/>
    </row>
    <row r="1195" spans="1:114" s="7" customFormat="1">
      <c r="A1195" s="277">
        <f t="shared" si="456"/>
        <v>50</v>
      </c>
      <c r="B1195" s="21" t="e">
        <f>'Calculateur de trading'!I1195/C1195/W1195</f>
        <v>#DIV/0!</v>
      </c>
      <c r="C1195" s="278">
        <f t="shared" si="457"/>
        <v>10</v>
      </c>
      <c r="D1195" s="426"/>
      <c r="E1195" s="273">
        <f t="shared" si="458"/>
        <v>100</v>
      </c>
      <c r="F1195" s="271">
        <f t="shared" si="450"/>
        <v>2</v>
      </c>
      <c r="G1195" s="271" t="e">
        <f t="shared" si="451"/>
        <v>#DIV/0!</v>
      </c>
      <c r="H1195" s="272">
        <f t="shared" si="452"/>
        <v>20</v>
      </c>
      <c r="I1195" s="270"/>
      <c r="J1195" s="273">
        <f t="shared" si="459"/>
        <v>200</v>
      </c>
      <c r="K1195" s="271">
        <f t="shared" si="453"/>
        <v>4</v>
      </c>
      <c r="L1195" s="271" t="e">
        <f t="shared" si="454"/>
        <v>#DIV/0!</v>
      </c>
      <c r="M1195" s="272">
        <f t="shared" si="455"/>
        <v>40</v>
      </c>
      <c r="N1195" s="389"/>
      <c r="O1195" s="455" t="e">
        <f>(A1195*B1195*W1195)+(B1195*'Calculateur de trading'!H1195)</f>
        <v>#DIV/0!</v>
      </c>
      <c r="P1195" s="274" t="e">
        <f>O1195/'Déscriptions des trades'!CK1195</f>
        <v>#DIV/0!</v>
      </c>
      <c r="Q1195" s="456" t="e">
        <f>'Déscriptions des trades'!CK1195-O1195</f>
        <v>#DIV/0!</v>
      </c>
      <c r="R1195" s="466" t="e">
        <f t="shared" si="460"/>
        <v>#DIV/0!</v>
      </c>
      <c r="S1195" s="389"/>
      <c r="T1195" s="12"/>
      <c r="U1195" s="25"/>
      <c r="V1195" s="15"/>
      <c r="W1195" s="490">
        <f t="shared" si="464"/>
        <v>0</v>
      </c>
      <c r="X1195" s="21" t="e">
        <f>W1195*U1195/'Déscriptions des trades'!CK1195*'Déscriptions des trades'!B1195</f>
        <v>#DIV/0!</v>
      </c>
      <c r="Y1195" s="459"/>
      <c r="Z1195" s="389"/>
      <c r="AA1195" s="23">
        <f t="shared" si="461"/>
        <v>0.1</v>
      </c>
      <c r="AB1195" s="17" t="e">
        <f>(AA1195*'Déscriptions des trades'!U1195*'Déscriptions des trades'!B1195/'Déscriptions des trades'!CK1195)*'Déscriptions des trades'!W1195</f>
        <v>#DIV/0!</v>
      </c>
      <c r="AC1195" s="265" t="e">
        <f>AB1195*'Déscriptions des trades'!CK1195</f>
        <v>#DIV/0!</v>
      </c>
      <c r="AD1195" s="266" t="e">
        <f>'Déscriptions des trades'!CK1195-AC1195</f>
        <v>#DIV/0!</v>
      </c>
      <c r="AE1195" s="389"/>
      <c r="AF1195" s="399">
        <v>1191</v>
      </c>
      <c r="AG1195" s="389"/>
      <c r="AH1195" s="20"/>
      <c r="AI1195" s="303"/>
      <c r="AJ1195" s="307"/>
      <c r="AK1195" s="161"/>
      <c r="AL1195" s="305"/>
      <c r="AM1195" s="305"/>
      <c r="AN1195" s="162"/>
      <c r="AO1195" s="439"/>
      <c r="AP1195" s="162"/>
      <c r="AQ1195" s="113"/>
      <c r="AR1195" s="113"/>
      <c r="AS1195" s="384"/>
      <c r="AT1195" s="306"/>
      <c r="AU1195" s="306"/>
      <c r="AV1195" s="160"/>
      <c r="AW1195" s="158"/>
      <c r="AX1195" s="385"/>
      <c r="AY1195" s="453"/>
      <c r="AZ1195" s="165"/>
      <c r="BA1195" s="301"/>
      <c r="BB1195" s="165"/>
      <c r="BC1195" s="301"/>
      <c r="BD1195" s="165"/>
      <c r="BE1195" s="302"/>
      <c r="BF1195" s="302"/>
      <c r="BG1195" s="165"/>
      <c r="BH1195" s="303"/>
      <c r="BI1195" s="165"/>
      <c r="BJ1195" s="304"/>
      <c r="BK1195" s="394"/>
      <c r="BL1195" s="302"/>
      <c r="BM1195" s="302"/>
      <c r="BN1195" s="394"/>
      <c r="BO1195" s="302"/>
      <c r="BP1195" s="13"/>
      <c r="BQ1195" s="302"/>
      <c r="BR1195" s="13"/>
      <c r="BS1195" s="302"/>
      <c r="BT1195" s="13"/>
      <c r="BU1195" s="302"/>
      <c r="BV1195" s="386"/>
      <c r="BW1195" s="303"/>
      <c r="BX1195" s="303"/>
      <c r="BY1195" s="302"/>
      <c r="BZ1195" s="302"/>
      <c r="CA1195" s="387"/>
      <c r="CB1195" s="395"/>
      <c r="CC1195" s="12"/>
      <c r="CD1195" s="304"/>
      <c r="CE1195" s="14"/>
      <c r="CF1195" s="395"/>
      <c r="CG1195" s="397"/>
      <c r="CH1195" s="300">
        <f t="shared" si="465"/>
        <v>0</v>
      </c>
      <c r="CI1195" s="26"/>
      <c r="CJ1195" s="17">
        <f t="shared" si="462"/>
        <v>0</v>
      </c>
      <c r="CK1195" s="18">
        <f t="shared" si="473"/>
        <v>12.89</v>
      </c>
      <c r="CM1195" s="164"/>
      <c r="CN1195" s="302"/>
      <c r="CO1195" s="13">
        <f t="shared" si="466"/>
        <v>0</v>
      </c>
      <c r="CP1195" s="302"/>
      <c r="CQ1195" s="13">
        <f t="shared" si="467"/>
        <v>0</v>
      </c>
      <c r="CR1195" s="302"/>
      <c r="CS1195" s="13">
        <f t="shared" si="468"/>
        <v>0</v>
      </c>
      <c r="CT1195" s="302"/>
      <c r="CU1195" s="13">
        <f t="shared" si="463"/>
        <v>0</v>
      </c>
      <c r="CV1195" s="302"/>
      <c r="CW1195" s="13">
        <f t="shared" si="469"/>
        <v>0</v>
      </c>
      <c r="CX1195" s="13">
        <f t="shared" si="470"/>
        <v>0</v>
      </c>
      <c r="CY1195" s="251">
        <f t="shared" si="471"/>
        <v>0</v>
      </c>
      <c r="CZ1195" s="13" t="s">
        <v>29</v>
      </c>
      <c r="DA1195" s="13">
        <v>50</v>
      </c>
      <c r="DB1195" s="22">
        <f t="shared" si="472"/>
        <v>0</v>
      </c>
      <c r="DD1195" s="24"/>
      <c r="DF1195" s="163"/>
      <c r="DH1195" s="24"/>
      <c r="DI1195" s="447"/>
      <c r="DJ1195" s="163"/>
    </row>
    <row r="1196" spans="1:114" s="7" customFormat="1">
      <c r="A1196" s="277">
        <f t="shared" si="456"/>
        <v>50</v>
      </c>
      <c r="B1196" s="21" t="e">
        <f>'Calculateur de trading'!I1196/C1196/W1196</f>
        <v>#DIV/0!</v>
      </c>
      <c r="C1196" s="278">
        <f t="shared" si="457"/>
        <v>10</v>
      </c>
      <c r="D1196" s="426"/>
      <c r="E1196" s="273">
        <f t="shared" si="458"/>
        <v>100</v>
      </c>
      <c r="F1196" s="271">
        <f t="shared" si="450"/>
        <v>2</v>
      </c>
      <c r="G1196" s="271" t="e">
        <f t="shared" si="451"/>
        <v>#DIV/0!</v>
      </c>
      <c r="H1196" s="272">
        <f t="shared" si="452"/>
        <v>20</v>
      </c>
      <c r="I1196" s="270"/>
      <c r="J1196" s="273">
        <f t="shared" si="459"/>
        <v>200</v>
      </c>
      <c r="K1196" s="271">
        <f t="shared" si="453"/>
        <v>4</v>
      </c>
      <c r="L1196" s="271" t="e">
        <f t="shared" si="454"/>
        <v>#DIV/0!</v>
      </c>
      <c r="M1196" s="272">
        <f t="shared" si="455"/>
        <v>40</v>
      </c>
      <c r="N1196" s="389"/>
      <c r="O1196" s="455" t="e">
        <f>(A1196*B1196*W1196)+(B1196*'Calculateur de trading'!H1196)</f>
        <v>#DIV/0!</v>
      </c>
      <c r="P1196" s="274" t="e">
        <f>O1196/'Déscriptions des trades'!CK1196</f>
        <v>#DIV/0!</v>
      </c>
      <c r="Q1196" s="456" t="e">
        <f>'Déscriptions des trades'!CK1196-O1196</f>
        <v>#DIV/0!</v>
      </c>
      <c r="R1196" s="466" t="e">
        <f t="shared" si="460"/>
        <v>#DIV/0!</v>
      </c>
      <c r="S1196" s="389"/>
      <c r="T1196" s="12"/>
      <c r="U1196" s="25"/>
      <c r="V1196" s="15"/>
      <c r="W1196" s="490">
        <f t="shared" si="464"/>
        <v>0</v>
      </c>
      <c r="X1196" s="21" t="e">
        <f>W1196*U1196/'Déscriptions des trades'!CK1196*'Déscriptions des trades'!B1196</f>
        <v>#DIV/0!</v>
      </c>
      <c r="Y1196" s="459"/>
      <c r="Z1196" s="389"/>
      <c r="AA1196" s="23">
        <f t="shared" si="461"/>
        <v>0.1</v>
      </c>
      <c r="AB1196" s="17" t="e">
        <f>(AA1196*'Déscriptions des trades'!U1196*'Déscriptions des trades'!B1196/'Déscriptions des trades'!CK1196)*'Déscriptions des trades'!W1196</f>
        <v>#DIV/0!</v>
      </c>
      <c r="AC1196" s="265" t="e">
        <f>AB1196*'Déscriptions des trades'!CK1196</f>
        <v>#DIV/0!</v>
      </c>
      <c r="AD1196" s="266" t="e">
        <f>'Déscriptions des trades'!CK1196-AC1196</f>
        <v>#DIV/0!</v>
      </c>
      <c r="AE1196" s="389"/>
      <c r="AF1196" s="399">
        <v>1192</v>
      </c>
      <c r="AG1196" s="389"/>
      <c r="AH1196" s="20"/>
      <c r="AI1196" s="303"/>
      <c r="AJ1196" s="307"/>
      <c r="AK1196" s="161"/>
      <c r="AL1196" s="305"/>
      <c r="AM1196" s="305"/>
      <c r="AN1196" s="162"/>
      <c r="AO1196" s="439"/>
      <c r="AP1196" s="162"/>
      <c r="AQ1196" s="113"/>
      <c r="AR1196" s="113"/>
      <c r="AS1196" s="384"/>
      <c r="AT1196" s="306"/>
      <c r="AU1196" s="306"/>
      <c r="AV1196" s="160"/>
      <c r="AW1196" s="158"/>
      <c r="AX1196" s="385"/>
      <c r="AY1196" s="453"/>
      <c r="AZ1196" s="165"/>
      <c r="BA1196" s="301"/>
      <c r="BB1196" s="165"/>
      <c r="BC1196" s="301"/>
      <c r="BD1196" s="165"/>
      <c r="BE1196" s="302"/>
      <c r="BF1196" s="302"/>
      <c r="BG1196" s="165"/>
      <c r="BH1196" s="303"/>
      <c r="BI1196" s="165"/>
      <c r="BJ1196" s="304"/>
      <c r="BK1196" s="394"/>
      <c r="BL1196" s="302"/>
      <c r="BM1196" s="302"/>
      <c r="BN1196" s="394"/>
      <c r="BO1196" s="302"/>
      <c r="BP1196" s="13"/>
      <c r="BQ1196" s="302"/>
      <c r="BR1196" s="13"/>
      <c r="BS1196" s="302"/>
      <c r="BT1196" s="13"/>
      <c r="BU1196" s="302"/>
      <c r="BV1196" s="386"/>
      <c r="BW1196" s="303"/>
      <c r="BX1196" s="303"/>
      <c r="BY1196" s="302"/>
      <c r="BZ1196" s="302"/>
      <c r="CA1196" s="387"/>
      <c r="CB1196" s="395"/>
      <c r="CC1196" s="12"/>
      <c r="CD1196" s="304"/>
      <c r="CE1196" s="14"/>
      <c r="CF1196" s="395"/>
      <c r="CG1196" s="397"/>
      <c r="CH1196" s="300">
        <f t="shared" si="465"/>
        <v>0</v>
      </c>
      <c r="CI1196" s="26"/>
      <c r="CJ1196" s="17">
        <f t="shared" si="462"/>
        <v>0</v>
      </c>
      <c r="CK1196" s="18">
        <f t="shared" si="473"/>
        <v>12.89</v>
      </c>
      <c r="CM1196" s="164"/>
      <c r="CN1196" s="302"/>
      <c r="CO1196" s="13">
        <f t="shared" si="466"/>
        <v>0</v>
      </c>
      <c r="CP1196" s="302"/>
      <c r="CQ1196" s="13">
        <f t="shared" si="467"/>
        <v>0</v>
      </c>
      <c r="CR1196" s="302"/>
      <c r="CS1196" s="13">
        <f t="shared" si="468"/>
        <v>0</v>
      </c>
      <c r="CT1196" s="302"/>
      <c r="CU1196" s="13">
        <f t="shared" si="463"/>
        <v>0</v>
      </c>
      <c r="CV1196" s="302"/>
      <c r="CW1196" s="13">
        <f t="shared" si="469"/>
        <v>0</v>
      </c>
      <c r="CX1196" s="13">
        <f t="shared" si="470"/>
        <v>0</v>
      </c>
      <c r="CY1196" s="251">
        <f t="shared" si="471"/>
        <v>0</v>
      </c>
      <c r="CZ1196" s="13" t="s">
        <v>29</v>
      </c>
      <c r="DA1196" s="13">
        <v>50</v>
      </c>
      <c r="DB1196" s="22">
        <f t="shared" si="472"/>
        <v>0</v>
      </c>
      <c r="DD1196" s="24"/>
      <c r="DF1196" s="163"/>
      <c r="DH1196" s="24"/>
      <c r="DI1196" s="447"/>
      <c r="DJ1196" s="163"/>
    </row>
    <row r="1197" spans="1:114" s="7" customFormat="1">
      <c r="A1197" s="277">
        <f t="shared" si="456"/>
        <v>50</v>
      </c>
      <c r="B1197" s="21" t="e">
        <f>'Calculateur de trading'!I1197/C1197/W1197</f>
        <v>#DIV/0!</v>
      </c>
      <c r="C1197" s="278">
        <f t="shared" si="457"/>
        <v>10</v>
      </c>
      <c r="D1197" s="278"/>
      <c r="E1197" s="273">
        <f t="shared" si="458"/>
        <v>100</v>
      </c>
      <c r="F1197" s="271">
        <f t="shared" si="450"/>
        <v>2</v>
      </c>
      <c r="G1197" s="271" t="e">
        <f t="shared" si="451"/>
        <v>#DIV/0!</v>
      </c>
      <c r="H1197" s="272">
        <f t="shared" si="452"/>
        <v>20</v>
      </c>
      <c r="I1197" s="270"/>
      <c r="J1197" s="273">
        <f t="shared" si="459"/>
        <v>200</v>
      </c>
      <c r="K1197" s="271">
        <f t="shared" si="453"/>
        <v>4</v>
      </c>
      <c r="L1197" s="271" t="e">
        <f t="shared" si="454"/>
        <v>#DIV/0!</v>
      </c>
      <c r="M1197" s="272">
        <f t="shared" si="455"/>
        <v>40</v>
      </c>
      <c r="N1197" s="389"/>
      <c r="O1197" s="455" t="e">
        <f>(A1197*B1197*W1197)+(B1197*'Calculateur de trading'!H1197)</f>
        <v>#DIV/0!</v>
      </c>
      <c r="P1197" s="274" t="e">
        <f>O1197/'Déscriptions des trades'!CK1197</f>
        <v>#DIV/0!</v>
      </c>
      <c r="Q1197" s="456" t="e">
        <f>'Déscriptions des trades'!CK1197-O1197</f>
        <v>#DIV/0!</v>
      </c>
      <c r="R1197" s="466" t="e">
        <f t="shared" si="460"/>
        <v>#DIV/0!</v>
      </c>
      <c r="S1197" s="389"/>
      <c r="T1197" s="12"/>
      <c r="U1197" s="25"/>
      <c r="V1197" s="15"/>
      <c r="W1197" s="490">
        <f t="shared" si="464"/>
        <v>0</v>
      </c>
      <c r="X1197" s="21" t="e">
        <f>W1197*U1197/'Déscriptions des trades'!CK1197*'Déscriptions des trades'!B1197</f>
        <v>#DIV/0!</v>
      </c>
      <c r="Y1197" s="459"/>
      <c r="Z1197" s="389"/>
      <c r="AA1197" s="23">
        <f t="shared" si="461"/>
        <v>0.1</v>
      </c>
      <c r="AB1197" s="17" t="e">
        <f>(AA1197*'Déscriptions des trades'!U1197*'Déscriptions des trades'!B1197/'Déscriptions des trades'!CK1197)*'Déscriptions des trades'!W1197</f>
        <v>#DIV/0!</v>
      </c>
      <c r="AC1197" s="265" t="e">
        <f>AB1197*'Déscriptions des trades'!CK1197</f>
        <v>#DIV/0!</v>
      </c>
      <c r="AD1197" s="266" t="e">
        <f>'Déscriptions des trades'!CK1197-AC1197</f>
        <v>#DIV/0!</v>
      </c>
      <c r="AE1197" s="389"/>
      <c r="AF1197" s="399">
        <v>1193</v>
      </c>
      <c r="AG1197" s="389"/>
      <c r="AH1197" s="20"/>
      <c r="AI1197" s="303"/>
      <c r="AJ1197" s="307"/>
      <c r="AK1197" s="161"/>
      <c r="AL1197" s="305"/>
      <c r="AM1197" s="305"/>
      <c r="AN1197" s="162"/>
      <c r="AO1197" s="439"/>
      <c r="AP1197" s="162"/>
      <c r="AQ1197" s="113"/>
      <c r="AR1197" s="113"/>
      <c r="AS1197" s="384"/>
      <c r="AT1197" s="306"/>
      <c r="AU1197" s="306"/>
      <c r="AV1197" s="160"/>
      <c r="AW1197" s="158"/>
      <c r="AX1197" s="385"/>
      <c r="AY1197" s="453"/>
      <c r="AZ1197" s="165"/>
      <c r="BA1197" s="301"/>
      <c r="BB1197" s="165"/>
      <c r="BC1197" s="301"/>
      <c r="BD1197" s="165"/>
      <c r="BE1197" s="302"/>
      <c r="BF1197" s="302"/>
      <c r="BG1197" s="165"/>
      <c r="BH1197" s="303"/>
      <c r="BI1197" s="165"/>
      <c r="BJ1197" s="304"/>
      <c r="BK1197" s="394"/>
      <c r="BL1197" s="302"/>
      <c r="BM1197" s="302"/>
      <c r="BN1197" s="394"/>
      <c r="BO1197" s="302"/>
      <c r="BP1197" s="13"/>
      <c r="BQ1197" s="302"/>
      <c r="BR1197" s="13"/>
      <c r="BS1197" s="302"/>
      <c r="BT1197" s="13"/>
      <c r="BU1197" s="302"/>
      <c r="BV1197" s="386"/>
      <c r="BW1197" s="303"/>
      <c r="BX1197" s="303"/>
      <c r="BY1197" s="302"/>
      <c r="BZ1197" s="302"/>
      <c r="CA1197" s="387"/>
      <c r="CB1197" s="395"/>
      <c r="CC1197" s="12"/>
      <c r="CD1197" s="304"/>
      <c r="CE1197" s="14"/>
      <c r="CF1197" s="395"/>
      <c r="CG1197" s="397"/>
      <c r="CH1197" s="300">
        <f t="shared" si="465"/>
        <v>0</v>
      </c>
      <c r="CI1197" s="26"/>
      <c r="CJ1197" s="17">
        <f t="shared" si="462"/>
        <v>0</v>
      </c>
      <c r="CK1197" s="18">
        <f t="shared" si="473"/>
        <v>12.89</v>
      </c>
      <c r="CM1197" s="164"/>
      <c r="CN1197" s="302"/>
      <c r="CO1197" s="13">
        <f t="shared" si="466"/>
        <v>0</v>
      </c>
      <c r="CP1197" s="302"/>
      <c r="CQ1197" s="13">
        <f t="shared" si="467"/>
        <v>0</v>
      </c>
      <c r="CR1197" s="302"/>
      <c r="CS1197" s="13">
        <f t="shared" si="468"/>
        <v>0</v>
      </c>
      <c r="CT1197" s="302"/>
      <c r="CU1197" s="13">
        <f t="shared" si="463"/>
        <v>0</v>
      </c>
      <c r="CV1197" s="302"/>
      <c r="CW1197" s="13">
        <f t="shared" si="469"/>
        <v>0</v>
      </c>
      <c r="CX1197" s="13">
        <f t="shared" si="470"/>
        <v>0</v>
      </c>
      <c r="CY1197" s="251">
        <f t="shared" si="471"/>
        <v>0</v>
      </c>
      <c r="CZ1197" s="13" t="s">
        <v>29</v>
      </c>
      <c r="DA1197" s="13">
        <v>50</v>
      </c>
      <c r="DB1197" s="22">
        <f t="shared" si="472"/>
        <v>0</v>
      </c>
      <c r="DD1197" s="24"/>
      <c r="DF1197" s="163"/>
      <c r="DH1197" s="24"/>
      <c r="DI1197" s="447"/>
      <c r="DJ1197" s="163"/>
    </row>
    <row r="1198" spans="1:114" s="7" customFormat="1">
      <c r="A1198" s="277">
        <f t="shared" si="456"/>
        <v>50</v>
      </c>
      <c r="B1198" s="21" t="e">
        <f>'Calculateur de trading'!I1198/C1198/W1198</f>
        <v>#DIV/0!</v>
      </c>
      <c r="C1198" s="278">
        <f t="shared" si="457"/>
        <v>10</v>
      </c>
      <c r="D1198" s="426"/>
      <c r="E1198" s="273">
        <f t="shared" si="458"/>
        <v>100</v>
      </c>
      <c r="F1198" s="271">
        <f t="shared" si="450"/>
        <v>2</v>
      </c>
      <c r="G1198" s="271" t="e">
        <f t="shared" si="451"/>
        <v>#DIV/0!</v>
      </c>
      <c r="H1198" s="272">
        <f t="shared" si="452"/>
        <v>20</v>
      </c>
      <c r="I1198" s="270"/>
      <c r="J1198" s="273">
        <f t="shared" si="459"/>
        <v>200</v>
      </c>
      <c r="K1198" s="271">
        <f t="shared" si="453"/>
        <v>4</v>
      </c>
      <c r="L1198" s="271" t="e">
        <f t="shared" si="454"/>
        <v>#DIV/0!</v>
      </c>
      <c r="M1198" s="272">
        <f t="shared" si="455"/>
        <v>40</v>
      </c>
      <c r="N1198" s="389"/>
      <c r="O1198" s="455" t="e">
        <f>(A1198*B1198*W1198)+(B1198*'Calculateur de trading'!H1198)</f>
        <v>#DIV/0!</v>
      </c>
      <c r="P1198" s="274" t="e">
        <f>O1198/'Déscriptions des trades'!CK1198</f>
        <v>#DIV/0!</v>
      </c>
      <c r="Q1198" s="456" t="e">
        <f>'Déscriptions des trades'!CK1198-O1198</f>
        <v>#DIV/0!</v>
      </c>
      <c r="R1198" s="466" t="e">
        <f t="shared" si="460"/>
        <v>#DIV/0!</v>
      </c>
      <c r="S1198" s="389"/>
      <c r="T1198" s="12"/>
      <c r="U1198" s="25"/>
      <c r="V1198" s="15"/>
      <c r="W1198" s="490">
        <f t="shared" si="464"/>
        <v>0</v>
      </c>
      <c r="X1198" s="21" t="e">
        <f>W1198*U1198/'Déscriptions des trades'!CK1198*'Déscriptions des trades'!B1198</f>
        <v>#DIV/0!</v>
      </c>
      <c r="Y1198" s="459"/>
      <c r="Z1198" s="389"/>
      <c r="AA1198" s="23">
        <f t="shared" si="461"/>
        <v>0.1</v>
      </c>
      <c r="AB1198" s="17" t="e">
        <f>(AA1198*'Déscriptions des trades'!U1198*'Déscriptions des trades'!B1198/'Déscriptions des trades'!CK1198)*'Déscriptions des trades'!W1198</f>
        <v>#DIV/0!</v>
      </c>
      <c r="AC1198" s="265" t="e">
        <f>AB1198*'Déscriptions des trades'!CK1198</f>
        <v>#DIV/0!</v>
      </c>
      <c r="AD1198" s="266" t="e">
        <f>'Déscriptions des trades'!CK1198-AC1198</f>
        <v>#DIV/0!</v>
      </c>
      <c r="AE1198" s="389"/>
      <c r="AF1198" s="399">
        <v>1194</v>
      </c>
      <c r="AG1198" s="389"/>
      <c r="AH1198" s="20"/>
      <c r="AI1198" s="303"/>
      <c r="AJ1198" s="307"/>
      <c r="AK1198" s="161"/>
      <c r="AL1198" s="305"/>
      <c r="AM1198" s="305"/>
      <c r="AN1198" s="162"/>
      <c r="AO1198" s="439"/>
      <c r="AP1198" s="162"/>
      <c r="AQ1198" s="113"/>
      <c r="AR1198" s="113"/>
      <c r="AS1198" s="384"/>
      <c r="AT1198" s="306"/>
      <c r="AU1198" s="306"/>
      <c r="AV1198" s="160"/>
      <c r="AW1198" s="158"/>
      <c r="AX1198" s="385"/>
      <c r="AY1198" s="453"/>
      <c r="AZ1198" s="165"/>
      <c r="BA1198" s="301"/>
      <c r="BB1198" s="165"/>
      <c r="BC1198" s="301"/>
      <c r="BD1198" s="165"/>
      <c r="BE1198" s="302"/>
      <c r="BF1198" s="302"/>
      <c r="BG1198" s="165"/>
      <c r="BH1198" s="303"/>
      <c r="BI1198" s="165"/>
      <c r="BJ1198" s="304"/>
      <c r="BK1198" s="394"/>
      <c r="BL1198" s="302"/>
      <c r="BM1198" s="302"/>
      <c r="BN1198" s="394"/>
      <c r="BO1198" s="302"/>
      <c r="BP1198" s="13"/>
      <c r="BQ1198" s="302"/>
      <c r="BR1198" s="13"/>
      <c r="BS1198" s="302"/>
      <c r="BT1198" s="13"/>
      <c r="BU1198" s="302"/>
      <c r="BV1198" s="386"/>
      <c r="BW1198" s="303"/>
      <c r="BX1198" s="303"/>
      <c r="BY1198" s="302"/>
      <c r="BZ1198" s="302"/>
      <c r="CA1198" s="387"/>
      <c r="CB1198" s="395"/>
      <c r="CC1198" s="12"/>
      <c r="CD1198" s="304"/>
      <c r="CE1198" s="14"/>
      <c r="CF1198" s="395"/>
      <c r="CG1198" s="397"/>
      <c r="CH1198" s="300">
        <f t="shared" si="465"/>
        <v>0</v>
      </c>
      <c r="CI1198" s="26"/>
      <c r="CJ1198" s="17">
        <f t="shared" si="462"/>
        <v>0</v>
      </c>
      <c r="CK1198" s="18">
        <f t="shared" si="473"/>
        <v>12.89</v>
      </c>
      <c r="CM1198" s="164"/>
      <c r="CN1198" s="302"/>
      <c r="CO1198" s="13">
        <f t="shared" si="466"/>
        <v>0</v>
      </c>
      <c r="CP1198" s="302"/>
      <c r="CQ1198" s="13">
        <f t="shared" si="467"/>
        <v>0</v>
      </c>
      <c r="CR1198" s="302"/>
      <c r="CS1198" s="13">
        <f t="shared" si="468"/>
        <v>0</v>
      </c>
      <c r="CT1198" s="302"/>
      <c r="CU1198" s="13">
        <f t="shared" si="463"/>
        <v>0</v>
      </c>
      <c r="CV1198" s="302"/>
      <c r="CW1198" s="13">
        <f t="shared" si="469"/>
        <v>0</v>
      </c>
      <c r="CX1198" s="13">
        <f t="shared" si="470"/>
        <v>0</v>
      </c>
      <c r="CY1198" s="251">
        <f t="shared" si="471"/>
        <v>0</v>
      </c>
      <c r="CZ1198" s="13" t="s">
        <v>29</v>
      </c>
      <c r="DA1198" s="13">
        <v>50</v>
      </c>
      <c r="DB1198" s="22">
        <f t="shared" si="472"/>
        <v>0</v>
      </c>
      <c r="DD1198" s="24"/>
      <c r="DF1198" s="163"/>
      <c r="DH1198" s="24"/>
      <c r="DI1198" s="447"/>
      <c r="DJ1198" s="163"/>
    </row>
    <row r="1199" spans="1:114" s="7" customFormat="1">
      <c r="A1199" s="277">
        <f t="shared" si="456"/>
        <v>50</v>
      </c>
      <c r="B1199" s="21" t="e">
        <f>'Calculateur de trading'!I1199/C1199/W1199</f>
        <v>#DIV/0!</v>
      </c>
      <c r="C1199" s="278">
        <f t="shared" si="457"/>
        <v>10</v>
      </c>
      <c r="D1199" s="278"/>
      <c r="E1199" s="273">
        <f t="shared" si="458"/>
        <v>100</v>
      </c>
      <c r="F1199" s="271">
        <f t="shared" si="450"/>
        <v>2</v>
      </c>
      <c r="G1199" s="271" t="e">
        <f t="shared" si="451"/>
        <v>#DIV/0!</v>
      </c>
      <c r="H1199" s="272">
        <f t="shared" si="452"/>
        <v>20</v>
      </c>
      <c r="I1199" s="270"/>
      <c r="J1199" s="273">
        <f t="shared" si="459"/>
        <v>200</v>
      </c>
      <c r="K1199" s="271">
        <f t="shared" si="453"/>
        <v>4</v>
      </c>
      <c r="L1199" s="271" t="e">
        <f t="shared" si="454"/>
        <v>#DIV/0!</v>
      </c>
      <c r="M1199" s="272">
        <f t="shared" si="455"/>
        <v>40</v>
      </c>
      <c r="N1199" s="389"/>
      <c r="O1199" s="455" t="e">
        <f>(A1199*B1199*W1199)+(B1199*'Calculateur de trading'!H1199)</f>
        <v>#DIV/0!</v>
      </c>
      <c r="P1199" s="274" t="e">
        <f>O1199/'Déscriptions des trades'!CK1199</f>
        <v>#DIV/0!</v>
      </c>
      <c r="Q1199" s="456" t="e">
        <f>'Déscriptions des trades'!CK1199-O1199</f>
        <v>#DIV/0!</v>
      </c>
      <c r="R1199" s="466" t="e">
        <f t="shared" si="460"/>
        <v>#DIV/0!</v>
      </c>
      <c r="S1199" s="389"/>
      <c r="T1199" s="12"/>
      <c r="U1199" s="25"/>
      <c r="V1199" s="15"/>
      <c r="W1199" s="490">
        <f t="shared" si="464"/>
        <v>0</v>
      </c>
      <c r="X1199" s="21" t="e">
        <f>W1199*U1199/'Déscriptions des trades'!CK1199*'Déscriptions des trades'!B1199</f>
        <v>#DIV/0!</v>
      </c>
      <c r="Y1199" s="459"/>
      <c r="Z1199" s="389"/>
      <c r="AA1199" s="23">
        <f t="shared" si="461"/>
        <v>0.1</v>
      </c>
      <c r="AB1199" s="17" t="e">
        <f>(AA1199*'Déscriptions des trades'!U1199*'Déscriptions des trades'!B1199/'Déscriptions des trades'!CK1199)*'Déscriptions des trades'!W1199</f>
        <v>#DIV/0!</v>
      </c>
      <c r="AC1199" s="265" t="e">
        <f>AB1199*'Déscriptions des trades'!CK1199</f>
        <v>#DIV/0!</v>
      </c>
      <c r="AD1199" s="266" t="e">
        <f>'Déscriptions des trades'!CK1199-AC1199</f>
        <v>#DIV/0!</v>
      </c>
      <c r="AE1199" s="389"/>
      <c r="AF1199" s="399">
        <v>1195</v>
      </c>
      <c r="AG1199" s="389"/>
      <c r="AH1199" s="20"/>
      <c r="AI1199" s="303"/>
      <c r="AJ1199" s="307"/>
      <c r="AK1199" s="161"/>
      <c r="AL1199" s="305"/>
      <c r="AM1199" s="305"/>
      <c r="AN1199" s="162"/>
      <c r="AO1199" s="439"/>
      <c r="AP1199" s="162"/>
      <c r="AQ1199" s="113"/>
      <c r="AR1199" s="113"/>
      <c r="AS1199" s="384"/>
      <c r="AT1199" s="306"/>
      <c r="AU1199" s="306"/>
      <c r="AV1199" s="160"/>
      <c r="AW1199" s="158"/>
      <c r="AX1199" s="385"/>
      <c r="AY1199" s="453"/>
      <c r="AZ1199" s="165"/>
      <c r="BA1199" s="301"/>
      <c r="BB1199" s="165"/>
      <c r="BC1199" s="301"/>
      <c r="BD1199" s="165"/>
      <c r="BE1199" s="302"/>
      <c r="BF1199" s="302"/>
      <c r="BG1199" s="165"/>
      <c r="BH1199" s="303"/>
      <c r="BI1199" s="165"/>
      <c r="BJ1199" s="304"/>
      <c r="BK1199" s="394"/>
      <c r="BL1199" s="302"/>
      <c r="BM1199" s="302"/>
      <c r="BN1199" s="394"/>
      <c r="BO1199" s="302"/>
      <c r="BP1199" s="13"/>
      <c r="BQ1199" s="302"/>
      <c r="BR1199" s="13"/>
      <c r="BS1199" s="302"/>
      <c r="BT1199" s="13"/>
      <c r="BU1199" s="302"/>
      <c r="BV1199" s="386"/>
      <c r="BW1199" s="303"/>
      <c r="BX1199" s="303"/>
      <c r="BY1199" s="302"/>
      <c r="BZ1199" s="302"/>
      <c r="CA1199" s="387"/>
      <c r="CB1199" s="395"/>
      <c r="CC1199" s="12"/>
      <c r="CD1199" s="304"/>
      <c r="CE1199" s="14"/>
      <c r="CF1199" s="395"/>
      <c r="CG1199" s="397"/>
      <c r="CH1199" s="300">
        <f t="shared" si="465"/>
        <v>0</v>
      </c>
      <c r="CI1199" s="26"/>
      <c r="CJ1199" s="17">
        <f t="shared" si="462"/>
        <v>0</v>
      </c>
      <c r="CK1199" s="18">
        <f t="shared" si="473"/>
        <v>12.89</v>
      </c>
      <c r="CM1199" s="164"/>
      <c r="CN1199" s="302"/>
      <c r="CO1199" s="13">
        <f t="shared" si="466"/>
        <v>0</v>
      </c>
      <c r="CP1199" s="302"/>
      <c r="CQ1199" s="13">
        <f t="shared" si="467"/>
        <v>0</v>
      </c>
      <c r="CR1199" s="302"/>
      <c r="CS1199" s="13">
        <f t="shared" si="468"/>
        <v>0</v>
      </c>
      <c r="CT1199" s="302"/>
      <c r="CU1199" s="13">
        <f t="shared" si="463"/>
        <v>0</v>
      </c>
      <c r="CV1199" s="302"/>
      <c r="CW1199" s="13">
        <f t="shared" si="469"/>
        <v>0</v>
      </c>
      <c r="CX1199" s="13">
        <f t="shared" si="470"/>
        <v>0</v>
      </c>
      <c r="CY1199" s="251">
        <f t="shared" si="471"/>
        <v>0</v>
      </c>
      <c r="CZ1199" s="13" t="s">
        <v>29</v>
      </c>
      <c r="DA1199" s="13">
        <v>50</v>
      </c>
      <c r="DB1199" s="22">
        <f t="shared" si="472"/>
        <v>0</v>
      </c>
      <c r="DD1199" s="24"/>
      <c r="DF1199" s="163"/>
      <c r="DH1199" s="24"/>
      <c r="DI1199" s="447"/>
      <c r="DJ1199" s="163"/>
    </row>
    <row r="1200" spans="1:114" s="7" customFormat="1">
      <c r="A1200" s="277">
        <f t="shared" si="456"/>
        <v>50</v>
      </c>
      <c r="B1200" s="21" t="e">
        <f>'Calculateur de trading'!I1200/C1200/W1200</f>
        <v>#DIV/0!</v>
      </c>
      <c r="C1200" s="278">
        <f t="shared" si="457"/>
        <v>10</v>
      </c>
      <c r="D1200" s="426"/>
      <c r="E1200" s="273">
        <f t="shared" si="458"/>
        <v>100</v>
      </c>
      <c r="F1200" s="271">
        <f t="shared" si="450"/>
        <v>2</v>
      </c>
      <c r="G1200" s="271" t="e">
        <f t="shared" si="451"/>
        <v>#DIV/0!</v>
      </c>
      <c r="H1200" s="272">
        <f t="shared" si="452"/>
        <v>20</v>
      </c>
      <c r="I1200" s="270"/>
      <c r="J1200" s="273">
        <f t="shared" si="459"/>
        <v>200</v>
      </c>
      <c r="K1200" s="271">
        <f t="shared" si="453"/>
        <v>4</v>
      </c>
      <c r="L1200" s="271" t="e">
        <f t="shared" si="454"/>
        <v>#DIV/0!</v>
      </c>
      <c r="M1200" s="272">
        <f t="shared" si="455"/>
        <v>40</v>
      </c>
      <c r="N1200" s="389"/>
      <c r="O1200" s="455" t="e">
        <f>(A1200*B1200*W1200)+(B1200*'Calculateur de trading'!H1200)</f>
        <v>#DIV/0!</v>
      </c>
      <c r="P1200" s="274" t="e">
        <f>O1200/'Déscriptions des trades'!CK1200</f>
        <v>#DIV/0!</v>
      </c>
      <c r="Q1200" s="456" t="e">
        <f>'Déscriptions des trades'!CK1200-O1200</f>
        <v>#DIV/0!</v>
      </c>
      <c r="R1200" s="466" t="e">
        <f t="shared" si="460"/>
        <v>#DIV/0!</v>
      </c>
      <c r="S1200" s="389"/>
      <c r="T1200" s="12"/>
      <c r="U1200" s="25"/>
      <c r="V1200" s="15"/>
      <c r="W1200" s="490">
        <f t="shared" si="464"/>
        <v>0</v>
      </c>
      <c r="X1200" s="21" t="e">
        <f>W1200*U1200/'Déscriptions des trades'!CK1200*'Déscriptions des trades'!B1200</f>
        <v>#DIV/0!</v>
      </c>
      <c r="Y1200" s="459"/>
      <c r="Z1200" s="389"/>
      <c r="AA1200" s="23">
        <f t="shared" si="461"/>
        <v>0.1</v>
      </c>
      <c r="AB1200" s="17" t="e">
        <f>(AA1200*'Déscriptions des trades'!U1200*'Déscriptions des trades'!B1200/'Déscriptions des trades'!CK1200)*'Déscriptions des trades'!W1200</f>
        <v>#DIV/0!</v>
      </c>
      <c r="AC1200" s="265" t="e">
        <f>AB1200*'Déscriptions des trades'!CK1200</f>
        <v>#DIV/0!</v>
      </c>
      <c r="AD1200" s="266" t="e">
        <f>'Déscriptions des trades'!CK1200-AC1200</f>
        <v>#DIV/0!</v>
      </c>
      <c r="AE1200" s="389"/>
      <c r="AF1200" s="399">
        <v>1196</v>
      </c>
      <c r="AG1200" s="389"/>
      <c r="AH1200" s="20"/>
      <c r="AI1200" s="303"/>
      <c r="AJ1200" s="307"/>
      <c r="AK1200" s="161"/>
      <c r="AL1200" s="305"/>
      <c r="AM1200" s="305"/>
      <c r="AN1200" s="162"/>
      <c r="AO1200" s="439"/>
      <c r="AP1200" s="162"/>
      <c r="AQ1200" s="113"/>
      <c r="AR1200" s="113"/>
      <c r="AS1200" s="384"/>
      <c r="AT1200" s="306"/>
      <c r="AU1200" s="306"/>
      <c r="AV1200" s="160"/>
      <c r="AW1200" s="158"/>
      <c r="AX1200" s="385"/>
      <c r="AY1200" s="453"/>
      <c r="AZ1200" s="165"/>
      <c r="BA1200" s="301"/>
      <c r="BB1200" s="165"/>
      <c r="BC1200" s="301"/>
      <c r="BD1200" s="165"/>
      <c r="BE1200" s="302"/>
      <c r="BF1200" s="302"/>
      <c r="BG1200" s="165"/>
      <c r="BH1200" s="303"/>
      <c r="BI1200" s="165"/>
      <c r="BJ1200" s="304"/>
      <c r="BK1200" s="394"/>
      <c r="BL1200" s="302"/>
      <c r="BM1200" s="302"/>
      <c r="BN1200" s="394"/>
      <c r="BO1200" s="302"/>
      <c r="BP1200" s="13"/>
      <c r="BQ1200" s="302"/>
      <c r="BR1200" s="13"/>
      <c r="BS1200" s="302"/>
      <c r="BT1200" s="13"/>
      <c r="BU1200" s="302"/>
      <c r="BV1200" s="386"/>
      <c r="BW1200" s="303"/>
      <c r="BX1200" s="303"/>
      <c r="BY1200" s="302"/>
      <c r="BZ1200" s="302"/>
      <c r="CA1200" s="387"/>
      <c r="CB1200" s="395"/>
      <c r="CC1200" s="12"/>
      <c r="CD1200" s="304"/>
      <c r="CE1200" s="14"/>
      <c r="CF1200" s="395"/>
      <c r="CG1200" s="397"/>
      <c r="CH1200" s="300">
        <f t="shared" si="465"/>
        <v>0</v>
      </c>
      <c r="CI1200" s="26"/>
      <c r="CJ1200" s="17">
        <f t="shared" si="462"/>
        <v>0</v>
      </c>
      <c r="CK1200" s="18">
        <f t="shared" si="473"/>
        <v>12.89</v>
      </c>
      <c r="CM1200" s="164"/>
      <c r="CN1200" s="302"/>
      <c r="CO1200" s="13">
        <f t="shared" si="466"/>
        <v>0</v>
      </c>
      <c r="CP1200" s="302"/>
      <c r="CQ1200" s="13">
        <f t="shared" si="467"/>
        <v>0</v>
      </c>
      <c r="CR1200" s="302"/>
      <c r="CS1200" s="13">
        <f t="shared" si="468"/>
        <v>0</v>
      </c>
      <c r="CT1200" s="302"/>
      <c r="CU1200" s="13">
        <f t="shared" si="463"/>
        <v>0</v>
      </c>
      <c r="CV1200" s="302"/>
      <c r="CW1200" s="13">
        <f t="shared" si="469"/>
        <v>0</v>
      </c>
      <c r="CX1200" s="13">
        <f t="shared" si="470"/>
        <v>0</v>
      </c>
      <c r="CY1200" s="251">
        <f t="shared" si="471"/>
        <v>0</v>
      </c>
      <c r="CZ1200" s="13" t="s">
        <v>29</v>
      </c>
      <c r="DA1200" s="13">
        <v>50</v>
      </c>
      <c r="DB1200" s="22">
        <f t="shared" si="472"/>
        <v>0</v>
      </c>
      <c r="DD1200" s="24"/>
      <c r="DF1200" s="163"/>
      <c r="DH1200" s="24"/>
      <c r="DI1200" s="447"/>
      <c r="DJ1200" s="163"/>
    </row>
    <row r="1201" spans="1:114" s="7" customFormat="1">
      <c r="A1201" s="277">
        <f t="shared" si="456"/>
        <v>50</v>
      </c>
      <c r="B1201" s="21" t="e">
        <f>'Calculateur de trading'!I1201/C1201/W1201</f>
        <v>#DIV/0!</v>
      </c>
      <c r="C1201" s="278">
        <f t="shared" si="457"/>
        <v>10</v>
      </c>
      <c r="D1201" s="278"/>
      <c r="E1201" s="273">
        <f t="shared" si="458"/>
        <v>100</v>
      </c>
      <c r="F1201" s="271">
        <f t="shared" si="450"/>
        <v>2</v>
      </c>
      <c r="G1201" s="271" t="e">
        <f t="shared" si="451"/>
        <v>#DIV/0!</v>
      </c>
      <c r="H1201" s="272">
        <f t="shared" si="452"/>
        <v>20</v>
      </c>
      <c r="I1201" s="270"/>
      <c r="J1201" s="273">
        <f t="shared" si="459"/>
        <v>200</v>
      </c>
      <c r="K1201" s="271">
        <f t="shared" si="453"/>
        <v>4</v>
      </c>
      <c r="L1201" s="271" t="e">
        <f t="shared" si="454"/>
        <v>#DIV/0!</v>
      </c>
      <c r="M1201" s="272">
        <f t="shared" si="455"/>
        <v>40</v>
      </c>
      <c r="N1201" s="389"/>
      <c r="O1201" s="455" t="e">
        <f>(A1201*B1201*W1201)+(B1201*'Calculateur de trading'!H1201)</f>
        <v>#DIV/0!</v>
      </c>
      <c r="P1201" s="274" t="e">
        <f>O1201/'Déscriptions des trades'!CK1201</f>
        <v>#DIV/0!</v>
      </c>
      <c r="Q1201" s="456" t="e">
        <f>'Déscriptions des trades'!CK1201-O1201</f>
        <v>#DIV/0!</v>
      </c>
      <c r="R1201" s="466" t="e">
        <f t="shared" si="460"/>
        <v>#DIV/0!</v>
      </c>
      <c r="S1201" s="389"/>
      <c r="T1201" s="12"/>
      <c r="U1201" s="25"/>
      <c r="V1201" s="15"/>
      <c r="W1201" s="490">
        <f t="shared" si="464"/>
        <v>0</v>
      </c>
      <c r="X1201" s="21" t="e">
        <f>W1201*U1201/'Déscriptions des trades'!CK1201*'Déscriptions des trades'!B1201</f>
        <v>#DIV/0!</v>
      </c>
      <c r="Y1201" s="459"/>
      <c r="Z1201" s="389"/>
      <c r="AA1201" s="23">
        <f t="shared" si="461"/>
        <v>0.1</v>
      </c>
      <c r="AB1201" s="17" t="e">
        <f>(AA1201*'Déscriptions des trades'!U1201*'Déscriptions des trades'!B1201/'Déscriptions des trades'!CK1201)*'Déscriptions des trades'!W1201</f>
        <v>#DIV/0!</v>
      </c>
      <c r="AC1201" s="265" t="e">
        <f>AB1201*'Déscriptions des trades'!CK1201</f>
        <v>#DIV/0!</v>
      </c>
      <c r="AD1201" s="266" t="e">
        <f>'Déscriptions des trades'!CK1201-AC1201</f>
        <v>#DIV/0!</v>
      </c>
      <c r="AE1201" s="389"/>
      <c r="AF1201" s="399">
        <v>1197</v>
      </c>
      <c r="AG1201" s="389"/>
      <c r="AH1201" s="20"/>
      <c r="AI1201" s="303"/>
      <c r="AJ1201" s="307"/>
      <c r="AK1201" s="161"/>
      <c r="AL1201" s="305"/>
      <c r="AM1201" s="305"/>
      <c r="AN1201" s="162"/>
      <c r="AO1201" s="439"/>
      <c r="AP1201" s="162"/>
      <c r="AQ1201" s="113"/>
      <c r="AR1201" s="113"/>
      <c r="AS1201" s="384"/>
      <c r="AT1201" s="306"/>
      <c r="AU1201" s="306"/>
      <c r="AV1201" s="160"/>
      <c r="AW1201" s="158"/>
      <c r="AX1201" s="385"/>
      <c r="AY1201" s="453"/>
      <c r="AZ1201" s="165"/>
      <c r="BA1201" s="301"/>
      <c r="BB1201" s="165"/>
      <c r="BC1201" s="301"/>
      <c r="BD1201" s="165"/>
      <c r="BE1201" s="302"/>
      <c r="BF1201" s="302"/>
      <c r="BG1201" s="165"/>
      <c r="BH1201" s="303"/>
      <c r="BI1201" s="165"/>
      <c r="BJ1201" s="304"/>
      <c r="BK1201" s="394"/>
      <c r="BL1201" s="302"/>
      <c r="BM1201" s="302"/>
      <c r="BN1201" s="394"/>
      <c r="BO1201" s="302"/>
      <c r="BP1201" s="13"/>
      <c r="BQ1201" s="302"/>
      <c r="BR1201" s="13"/>
      <c r="BS1201" s="302"/>
      <c r="BT1201" s="13"/>
      <c r="BU1201" s="302"/>
      <c r="BV1201" s="386"/>
      <c r="BW1201" s="303"/>
      <c r="BX1201" s="303"/>
      <c r="BY1201" s="302"/>
      <c r="BZ1201" s="302"/>
      <c r="CA1201" s="387"/>
      <c r="CB1201" s="395"/>
      <c r="CC1201" s="12"/>
      <c r="CD1201" s="304"/>
      <c r="CE1201" s="14"/>
      <c r="CF1201" s="395"/>
      <c r="CG1201" s="397"/>
      <c r="CH1201" s="300">
        <f t="shared" si="465"/>
        <v>0</v>
      </c>
      <c r="CI1201" s="26"/>
      <c r="CJ1201" s="17">
        <f t="shared" si="462"/>
        <v>0</v>
      </c>
      <c r="CK1201" s="18">
        <f t="shared" si="473"/>
        <v>12.89</v>
      </c>
      <c r="CM1201" s="164"/>
      <c r="CN1201" s="302"/>
      <c r="CO1201" s="13">
        <f t="shared" si="466"/>
        <v>0</v>
      </c>
      <c r="CP1201" s="302"/>
      <c r="CQ1201" s="13">
        <f t="shared" si="467"/>
        <v>0</v>
      </c>
      <c r="CR1201" s="302"/>
      <c r="CS1201" s="13">
        <f t="shared" si="468"/>
        <v>0</v>
      </c>
      <c r="CT1201" s="302"/>
      <c r="CU1201" s="13">
        <f t="shared" si="463"/>
        <v>0</v>
      </c>
      <c r="CV1201" s="302"/>
      <c r="CW1201" s="13">
        <f t="shared" si="469"/>
        <v>0</v>
      </c>
      <c r="CX1201" s="13">
        <f t="shared" si="470"/>
        <v>0</v>
      </c>
      <c r="CY1201" s="251">
        <f t="shared" si="471"/>
        <v>0</v>
      </c>
      <c r="CZ1201" s="13" t="s">
        <v>29</v>
      </c>
      <c r="DA1201" s="13">
        <v>50</v>
      </c>
      <c r="DB1201" s="22">
        <f t="shared" si="472"/>
        <v>0</v>
      </c>
      <c r="DD1201" s="24"/>
      <c r="DF1201" s="163"/>
      <c r="DH1201" s="24"/>
      <c r="DI1201" s="447"/>
      <c r="DJ1201" s="163"/>
    </row>
    <row r="1202" spans="1:114" s="7" customFormat="1">
      <c r="A1202" s="277">
        <f t="shared" si="456"/>
        <v>50</v>
      </c>
      <c r="B1202" s="21" t="e">
        <f>'Calculateur de trading'!I1202/C1202/W1202</f>
        <v>#DIV/0!</v>
      </c>
      <c r="C1202" s="278">
        <f t="shared" si="457"/>
        <v>10</v>
      </c>
      <c r="D1202" s="426"/>
      <c r="E1202" s="273">
        <f t="shared" si="458"/>
        <v>100</v>
      </c>
      <c r="F1202" s="271">
        <f t="shared" si="450"/>
        <v>2</v>
      </c>
      <c r="G1202" s="271" t="e">
        <f t="shared" si="451"/>
        <v>#DIV/0!</v>
      </c>
      <c r="H1202" s="272">
        <f t="shared" si="452"/>
        <v>20</v>
      </c>
      <c r="I1202" s="270"/>
      <c r="J1202" s="273">
        <f t="shared" si="459"/>
        <v>200</v>
      </c>
      <c r="K1202" s="271">
        <f t="shared" si="453"/>
        <v>4</v>
      </c>
      <c r="L1202" s="271" t="e">
        <f t="shared" si="454"/>
        <v>#DIV/0!</v>
      </c>
      <c r="M1202" s="272">
        <f t="shared" si="455"/>
        <v>40</v>
      </c>
      <c r="N1202" s="389"/>
      <c r="O1202" s="455" t="e">
        <f>(A1202*B1202*W1202)+(B1202*'Calculateur de trading'!H1202)</f>
        <v>#DIV/0!</v>
      </c>
      <c r="P1202" s="274" t="e">
        <f>O1202/'Déscriptions des trades'!CK1202</f>
        <v>#DIV/0!</v>
      </c>
      <c r="Q1202" s="456" t="e">
        <f>'Déscriptions des trades'!CK1202-O1202</f>
        <v>#DIV/0!</v>
      </c>
      <c r="R1202" s="466" t="e">
        <f t="shared" si="460"/>
        <v>#DIV/0!</v>
      </c>
      <c r="S1202" s="389"/>
      <c r="T1202" s="12"/>
      <c r="U1202" s="25"/>
      <c r="V1202" s="15"/>
      <c r="W1202" s="490">
        <f t="shared" si="464"/>
        <v>0</v>
      </c>
      <c r="X1202" s="21" t="e">
        <f>W1202*U1202/'Déscriptions des trades'!CK1202*'Déscriptions des trades'!B1202</f>
        <v>#DIV/0!</v>
      </c>
      <c r="Y1202" s="459"/>
      <c r="Z1202" s="389"/>
      <c r="AA1202" s="23">
        <f t="shared" si="461"/>
        <v>0.1</v>
      </c>
      <c r="AB1202" s="17" t="e">
        <f>(AA1202*'Déscriptions des trades'!U1202*'Déscriptions des trades'!B1202/'Déscriptions des trades'!CK1202)*'Déscriptions des trades'!W1202</f>
        <v>#DIV/0!</v>
      </c>
      <c r="AC1202" s="265" t="e">
        <f>AB1202*'Déscriptions des trades'!CK1202</f>
        <v>#DIV/0!</v>
      </c>
      <c r="AD1202" s="266" t="e">
        <f>'Déscriptions des trades'!CK1202-AC1202</f>
        <v>#DIV/0!</v>
      </c>
      <c r="AE1202" s="389"/>
      <c r="AF1202" s="399">
        <v>1198</v>
      </c>
      <c r="AG1202" s="389"/>
      <c r="AH1202" s="20"/>
      <c r="AI1202" s="303"/>
      <c r="AJ1202" s="307"/>
      <c r="AK1202" s="161"/>
      <c r="AL1202" s="305"/>
      <c r="AM1202" s="305"/>
      <c r="AN1202" s="162"/>
      <c r="AO1202" s="439"/>
      <c r="AP1202" s="162"/>
      <c r="AQ1202" s="113"/>
      <c r="AR1202" s="113"/>
      <c r="AS1202" s="384"/>
      <c r="AT1202" s="306"/>
      <c r="AU1202" s="306"/>
      <c r="AV1202" s="160"/>
      <c r="AW1202" s="158"/>
      <c r="AX1202" s="385"/>
      <c r="AY1202" s="453"/>
      <c r="AZ1202" s="165"/>
      <c r="BA1202" s="301"/>
      <c r="BB1202" s="165"/>
      <c r="BC1202" s="301"/>
      <c r="BD1202" s="165"/>
      <c r="BE1202" s="302"/>
      <c r="BF1202" s="302"/>
      <c r="BG1202" s="165"/>
      <c r="BH1202" s="303"/>
      <c r="BI1202" s="165"/>
      <c r="BJ1202" s="304"/>
      <c r="BK1202" s="394"/>
      <c r="BL1202" s="302"/>
      <c r="BM1202" s="302"/>
      <c r="BN1202" s="394"/>
      <c r="BO1202" s="302"/>
      <c r="BP1202" s="13"/>
      <c r="BQ1202" s="302"/>
      <c r="BR1202" s="13"/>
      <c r="BS1202" s="302"/>
      <c r="BT1202" s="13"/>
      <c r="BU1202" s="302"/>
      <c r="BV1202" s="386"/>
      <c r="BW1202" s="303"/>
      <c r="BX1202" s="303"/>
      <c r="BY1202" s="302"/>
      <c r="BZ1202" s="302"/>
      <c r="CA1202" s="387"/>
      <c r="CB1202" s="395"/>
      <c r="CC1202" s="12"/>
      <c r="CD1202" s="304"/>
      <c r="CE1202" s="14"/>
      <c r="CF1202" s="395"/>
      <c r="CG1202" s="397"/>
      <c r="CH1202" s="300">
        <f t="shared" si="465"/>
        <v>0</v>
      </c>
      <c r="CI1202" s="26"/>
      <c r="CJ1202" s="17">
        <f t="shared" si="462"/>
        <v>0</v>
      </c>
      <c r="CK1202" s="18">
        <f t="shared" si="473"/>
        <v>12.89</v>
      </c>
      <c r="CM1202" s="164"/>
      <c r="CN1202" s="302"/>
      <c r="CO1202" s="13">
        <f t="shared" si="466"/>
        <v>0</v>
      </c>
      <c r="CP1202" s="302"/>
      <c r="CQ1202" s="13">
        <f t="shared" si="467"/>
        <v>0</v>
      </c>
      <c r="CR1202" s="302"/>
      <c r="CS1202" s="13">
        <f t="shared" si="468"/>
        <v>0</v>
      </c>
      <c r="CT1202" s="302"/>
      <c r="CU1202" s="13">
        <f t="shared" si="463"/>
        <v>0</v>
      </c>
      <c r="CV1202" s="302"/>
      <c r="CW1202" s="13">
        <f t="shared" si="469"/>
        <v>0</v>
      </c>
      <c r="CX1202" s="13">
        <f t="shared" si="470"/>
        <v>0</v>
      </c>
      <c r="CY1202" s="251">
        <f t="shared" si="471"/>
        <v>0</v>
      </c>
      <c r="CZ1202" s="13" t="s">
        <v>29</v>
      </c>
      <c r="DA1202" s="13">
        <v>50</v>
      </c>
      <c r="DB1202" s="22">
        <f t="shared" si="472"/>
        <v>0</v>
      </c>
      <c r="DD1202" s="24"/>
      <c r="DF1202" s="163"/>
      <c r="DH1202" s="24"/>
      <c r="DI1202" s="447"/>
      <c r="DJ1202" s="163"/>
    </row>
    <row r="1203" spans="1:114" s="7" customFormat="1">
      <c r="A1203" s="277">
        <f t="shared" si="456"/>
        <v>50</v>
      </c>
      <c r="B1203" s="21" t="e">
        <f>'Calculateur de trading'!I1203/C1203/W1203</f>
        <v>#DIV/0!</v>
      </c>
      <c r="C1203" s="278">
        <f t="shared" si="457"/>
        <v>10</v>
      </c>
      <c r="D1203" s="426"/>
      <c r="E1203" s="273">
        <f t="shared" si="458"/>
        <v>100</v>
      </c>
      <c r="F1203" s="271">
        <f t="shared" si="450"/>
        <v>2</v>
      </c>
      <c r="G1203" s="271" t="e">
        <f t="shared" si="451"/>
        <v>#DIV/0!</v>
      </c>
      <c r="H1203" s="272">
        <f t="shared" si="452"/>
        <v>20</v>
      </c>
      <c r="I1203" s="270"/>
      <c r="J1203" s="273">
        <f t="shared" si="459"/>
        <v>200</v>
      </c>
      <c r="K1203" s="271">
        <f t="shared" si="453"/>
        <v>4</v>
      </c>
      <c r="L1203" s="271" t="e">
        <f t="shared" si="454"/>
        <v>#DIV/0!</v>
      </c>
      <c r="M1203" s="272">
        <f t="shared" si="455"/>
        <v>40</v>
      </c>
      <c r="N1203" s="389"/>
      <c r="O1203" s="455" t="e">
        <f>(A1203*B1203*W1203)+(B1203*'Calculateur de trading'!H1203)</f>
        <v>#DIV/0!</v>
      </c>
      <c r="P1203" s="274" t="e">
        <f>O1203/'Déscriptions des trades'!CK1203</f>
        <v>#DIV/0!</v>
      </c>
      <c r="Q1203" s="456" t="e">
        <f>'Déscriptions des trades'!CK1203-O1203</f>
        <v>#DIV/0!</v>
      </c>
      <c r="R1203" s="466" t="e">
        <f t="shared" si="460"/>
        <v>#DIV/0!</v>
      </c>
      <c r="S1203" s="389"/>
      <c r="T1203" s="12"/>
      <c r="U1203" s="25"/>
      <c r="V1203" s="15"/>
      <c r="W1203" s="490">
        <f t="shared" si="464"/>
        <v>0</v>
      </c>
      <c r="X1203" s="21" t="e">
        <f>W1203*U1203/'Déscriptions des trades'!CK1203*'Déscriptions des trades'!B1203</f>
        <v>#DIV/0!</v>
      </c>
      <c r="Y1203" s="459"/>
      <c r="Z1203" s="389"/>
      <c r="AA1203" s="23">
        <f t="shared" si="461"/>
        <v>0.1</v>
      </c>
      <c r="AB1203" s="17" t="e">
        <f>(AA1203*'Déscriptions des trades'!U1203*'Déscriptions des trades'!B1203/'Déscriptions des trades'!CK1203)*'Déscriptions des trades'!W1203</f>
        <v>#DIV/0!</v>
      </c>
      <c r="AC1203" s="265" t="e">
        <f>AB1203*'Déscriptions des trades'!CK1203</f>
        <v>#DIV/0!</v>
      </c>
      <c r="AD1203" s="266" t="e">
        <f>'Déscriptions des trades'!CK1203-AC1203</f>
        <v>#DIV/0!</v>
      </c>
      <c r="AE1203" s="389"/>
      <c r="AF1203" s="399">
        <v>1199</v>
      </c>
      <c r="AG1203" s="389"/>
      <c r="AH1203" s="20"/>
      <c r="AI1203" s="303"/>
      <c r="AJ1203" s="307"/>
      <c r="AK1203" s="161"/>
      <c r="AL1203" s="305"/>
      <c r="AM1203" s="305"/>
      <c r="AN1203" s="162"/>
      <c r="AO1203" s="439"/>
      <c r="AP1203" s="162"/>
      <c r="AQ1203" s="113"/>
      <c r="AR1203" s="113"/>
      <c r="AS1203" s="384"/>
      <c r="AT1203" s="306"/>
      <c r="AU1203" s="306"/>
      <c r="AV1203" s="160"/>
      <c r="AW1203" s="158"/>
      <c r="AX1203" s="385"/>
      <c r="AY1203" s="453"/>
      <c r="AZ1203" s="165"/>
      <c r="BA1203" s="301"/>
      <c r="BB1203" s="165"/>
      <c r="BC1203" s="301"/>
      <c r="BD1203" s="165"/>
      <c r="BE1203" s="302"/>
      <c r="BF1203" s="302"/>
      <c r="BG1203" s="165"/>
      <c r="BH1203" s="303"/>
      <c r="BI1203" s="165"/>
      <c r="BJ1203" s="304"/>
      <c r="BK1203" s="394"/>
      <c r="BL1203" s="302"/>
      <c r="BM1203" s="302"/>
      <c r="BN1203" s="394"/>
      <c r="BO1203" s="302"/>
      <c r="BP1203" s="13"/>
      <c r="BQ1203" s="302"/>
      <c r="BR1203" s="13"/>
      <c r="BS1203" s="302"/>
      <c r="BT1203" s="13"/>
      <c r="BU1203" s="302"/>
      <c r="BV1203" s="386"/>
      <c r="BW1203" s="303"/>
      <c r="BX1203" s="303"/>
      <c r="BY1203" s="302"/>
      <c r="BZ1203" s="302"/>
      <c r="CA1203" s="387"/>
      <c r="CB1203" s="395"/>
      <c r="CC1203" s="12"/>
      <c r="CD1203" s="304"/>
      <c r="CE1203" s="14"/>
      <c r="CF1203" s="395"/>
      <c r="CG1203" s="397"/>
      <c r="CH1203" s="300">
        <f t="shared" si="465"/>
        <v>0</v>
      </c>
      <c r="CI1203" s="26"/>
      <c r="CJ1203" s="17">
        <f t="shared" si="462"/>
        <v>0</v>
      </c>
      <c r="CK1203" s="18">
        <f t="shared" si="473"/>
        <v>12.89</v>
      </c>
      <c r="CM1203" s="164"/>
      <c r="CN1203" s="302"/>
      <c r="CO1203" s="13">
        <f t="shared" si="466"/>
        <v>0</v>
      </c>
      <c r="CP1203" s="302"/>
      <c r="CQ1203" s="13">
        <f t="shared" si="467"/>
        <v>0</v>
      </c>
      <c r="CR1203" s="302"/>
      <c r="CS1203" s="13">
        <f t="shared" si="468"/>
        <v>0</v>
      </c>
      <c r="CT1203" s="302"/>
      <c r="CU1203" s="13">
        <f t="shared" si="463"/>
        <v>0</v>
      </c>
      <c r="CV1203" s="302"/>
      <c r="CW1203" s="13">
        <f t="shared" si="469"/>
        <v>0</v>
      </c>
      <c r="CX1203" s="13">
        <f t="shared" si="470"/>
        <v>0</v>
      </c>
      <c r="CY1203" s="251">
        <f t="shared" si="471"/>
        <v>0</v>
      </c>
      <c r="CZ1203" s="13" t="s">
        <v>29</v>
      </c>
      <c r="DA1203" s="13">
        <v>50</v>
      </c>
      <c r="DB1203" s="22">
        <f t="shared" si="472"/>
        <v>0</v>
      </c>
      <c r="DD1203" s="24"/>
      <c r="DF1203" s="163"/>
      <c r="DH1203" s="24"/>
      <c r="DI1203" s="447"/>
      <c r="DJ1203" s="163"/>
    </row>
    <row r="1204" spans="1:114" s="7" customFormat="1">
      <c r="A1204" s="277">
        <f t="shared" si="456"/>
        <v>50</v>
      </c>
      <c r="B1204" s="21" t="e">
        <f>'Calculateur de trading'!I1204/C1204/W1204</f>
        <v>#DIV/0!</v>
      </c>
      <c r="C1204" s="278">
        <f t="shared" si="457"/>
        <v>10</v>
      </c>
      <c r="D1204" s="278"/>
      <c r="E1204" s="273">
        <f t="shared" si="458"/>
        <v>100</v>
      </c>
      <c r="F1204" s="271">
        <f t="shared" si="450"/>
        <v>2</v>
      </c>
      <c r="G1204" s="271" t="e">
        <f t="shared" si="451"/>
        <v>#DIV/0!</v>
      </c>
      <c r="H1204" s="272">
        <f t="shared" si="452"/>
        <v>20</v>
      </c>
      <c r="I1204" s="270"/>
      <c r="J1204" s="273">
        <f t="shared" si="459"/>
        <v>200</v>
      </c>
      <c r="K1204" s="271">
        <f t="shared" si="453"/>
        <v>4</v>
      </c>
      <c r="L1204" s="271" t="e">
        <f t="shared" si="454"/>
        <v>#DIV/0!</v>
      </c>
      <c r="M1204" s="272">
        <f t="shared" si="455"/>
        <v>40</v>
      </c>
      <c r="N1204" s="389"/>
      <c r="O1204" s="455" t="e">
        <f>(A1204*B1204*W1204)+(B1204*'Calculateur de trading'!H1204)</f>
        <v>#DIV/0!</v>
      </c>
      <c r="P1204" s="274" t="e">
        <f>O1204/'Déscriptions des trades'!CK1204</f>
        <v>#DIV/0!</v>
      </c>
      <c r="Q1204" s="456" t="e">
        <f>'Déscriptions des trades'!CK1204-O1204</f>
        <v>#DIV/0!</v>
      </c>
      <c r="R1204" s="466" t="e">
        <f t="shared" si="460"/>
        <v>#DIV/0!</v>
      </c>
      <c r="S1204" s="389"/>
      <c r="T1204" s="12"/>
      <c r="U1204" s="25"/>
      <c r="V1204" s="15"/>
      <c r="W1204" s="490">
        <f t="shared" si="464"/>
        <v>0</v>
      </c>
      <c r="X1204" s="21" t="e">
        <f>W1204*U1204/'Déscriptions des trades'!CK1204*'Déscriptions des trades'!B1204</f>
        <v>#DIV/0!</v>
      </c>
      <c r="Y1204" s="459"/>
      <c r="Z1204" s="389"/>
      <c r="AA1204" s="23">
        <f t="shared" si="461"/>
        <v>0.1</v>
      </c>
      <c r="AB1204" s="17" t="e">
        <f>(AA1204*'Déscriptions des trades'!U1204*'Déscriptions des trades'!B1204/'Déscriptions des trades'!CK1204)*'Déscriptions des trades'!W1204</f>
        <v>#DIV/0!</v>
      </c>
      <c r="AC1204" s="265" t="e">
        <f>AB1204*'Déscriptions des trades'!CK1204</f>
        <v>#DIV/0!</v>
      </c>
      <c r="AD1204" s="266" t="e">
        <f>'Déscriptions des trades'!CK1204-AC1204</f>
        <v>#DIV/0!</v>
      </c>
      <c r="AE1204" s="389"/>
      <c r="AF1204" s="399">
        <v>1200</v>
      </c>
      <c r="AG1204" s="389"/>
      <c r="AH1204" s="20"/>
      <c r="AI1204" s="303"/>
      <c r="AJ1204" s="307"/>
      <c r="AK1204" s="161"/>
      <c r="AL1204" s="305"/>
      <c r="AM1204" s="305"/>
      <c r="AN1204" s="162"/>
      <c r="AO1204" s="439"/>
      <c r="AP1204" s="162"/>
      <c r="AQ1204" s="113"/>
      <c r="AR1204" s="113"/>
      <c r="AS1204" s="384"/>
      <c r="AT1204" s="306"/>
      <c r="AU1204" s="306"/>
      <c r="AV1204" s="160"/>
      <c r="AW1204" s="158"/>
      <c r="AX1204" s="385"/>
      <c r="AY1204" s="453"/>
      <c r="AZ1204" s="165"/>
      <c r="BA1204" s="301"/>
      <c r="BB1204" s="165"/>
      <c r="BC1204" s="301"/>
      <c r="BD1204" s="165"/>
      <c r="BE1204" s="302"/>
      <c r="BF1204" s="302"/>
      <c r="BG1204" s="165"/>
      <c r="BH1204" s="303"/>
      <c r="BI1204" s="165"/>
      <c r="BJ1204" s="304"/>
      <c r="BK1204" s="394"/>
      <c r="BL1204" s="302"/>
      <c r="BM1204" s="302"/>
      <c r="BN1204" s="394"/>
      <c r="BO1204" s="302"/>
      <c r="BP1204" s="13"/>
      <c r="BQ1204" s="302"/>
      <c r="BR1204" s="13"/>
      <c r="BS1204" s="302"/>
      <c r="BT1204" s="13"/>
      <c r="BU1204" s="302"/>
      <c r="BV1204" s="386"/>
      <c r="BW1204" s="303"/>
      <c r="BX1204" s="303"/>
      <c r="BY1204" s="302"/>
      <c r="BZ1204" s="302"/>
      <c r="CA1204" s="387"/>
      <c r="CB1204" s="395"/>
      <c r="CC1204" s="12"/>
      <c r="CD1204" s="304"/>
      <c r="CE1204" s="14"/>
      <c r="CF1204" s="395"/>
      <c r="CG1204" s="397"/>
      <c r="CH1204" s="300">
        <f t="shared" si="465"/>
        <v>0</v>
      </c>
      <c r="CI1204" s="26"/>
      <c r="CJ1204" s="17">
        <f t="shared" si="462"/>
        <v>0</v>
      </c>
      <c r="CK1204" s="18">
        <f t="shared" si="473"/>
        <v>12.89</v>
      </c>
      <c r="CM1204" s="164"/>
      <c r="CN1204" s="302"/>
      <c r="CO1204" s="13">
        <f t="shared" si="466"/>
        <v>0</v>
      </c>
      <c r="CP1204" s="302"/>
      <c r="CQ1204" s="13">
        <f t="shared" si="467"/>
        <v>0</v>
      </c>
      <c r="CR1204" s="302"/>
      <c r="CS1204" s="13">
        <f t="shared" si="468"/>
        <v>0</v>
      </c>
      <c r="CT1204" s="302"/>
      <c r="CU1204" s="13">
        <f t="shared" si="463"/>
        <v>0</v>
      </c>
      <c r="CV1204" s="302"/>
      <c r="CW1204" s="13">
        <f t="shared" si="469"/>
        <v>0</v>
      </c>
      <c r="CX1204" s="13">
        <f t="shared" si="470"/>
        <v>0</v>
      </c>
      <c r="CY1204" s="251">
        <f t="shared" si="471"/>
        <v>0</v>
      </c>
      <c r="CZ1204" s="13" t="s">
        <v>29</v>
      </c>
      <c r="DA1204" s="13">
        <v>50</v>
      </c>
      <c r="DB1204" s="22">
        <f t="shared" si="472"/>
        <v>0</v>
      </c>
      <c r="DD1204" s="24"/>
      <c r="DF1204" s="163"/>
      <c r="DH1204" s="24"/>
      <c r="DI1204" s="447"/>
      <c r="DJ1204" s="163"/>
    </row>
    <row r="1205" spans="1:114" s="7" customFormat="1">
      <c r="A1205" s="277">
        <f t="shared" si="456"/>
        <v>50</v>
      </c>
      <c r="B1205" s="21" t="e">
        <f>'Calculateur de trading'!I1205/C1205/W1205</f>
        <v>#DIV/0!</v>
      </c>
      <c r="C1205" s="278">
        <f t="shared" si="457"/>
        <v>10</v>
      </c>
      <c r="D1205" s="426"/>
      <c r="E1205" s="273">
        <f t="shared" si="458"/>
        <v>100</v>
      </c>
      <c r="F1205" s="271">
        <f t="shared" si="450"/>
        <v>2</v>
      </c>
      <c r="G1205" s="271" t="e">
        <f t="shared" si="451"/>
        <v>#DIV/0!</v>
      </c>
      <c r="H1205" s="272">
        <f t="shared" si="452"/>
        <v>20</v>
      </c>
      <c r="I1205" s="270"/>
      <c r="J1205" s="273">
        <f t="shared" si="459"/>
        <v>200</v>
      </c>
      <c r="K1205" s="271">
        <f t="shared" si="453"/>
        <v>4</v>
      </c>
      <c r="L1205" s="271" t="e">
        <f t="shared" si="454"/>
        <v>#DIV/0!</v>
      </c>
      <c r="M1205" s="272">
        <f t="shared" si="455"/>
        <v>40</v>
      </c>
      <c r="N1205" s="389"/>
      <c r="O1205" s="455" t="e">
        <f>(A1205*B1205*W1205)+(B1205*'Calculateur de trading'!H1205)</f>
        <v>#DIV/0!</v>
      </c>
      <c r="P1205" s="274" t="e">
        <f>O1205/'Déscriptions des trades'!CK1205</f>
        <v>#DIV/0!</v>
      </c>
      <c r="Q1205" s="456" t="e">
        <f>'Déscriptions des trades'!CK1205-O1205</f>
        <v>#DIV/0!</v>
      </c>
      <c r="R1205" s="466" t="e">
        <f t="shared" si="460"/>
        <v>#DIV/0!</v>
      </c>
      <c r="S1205" s="389"/>
      <c r="T1205" s="12"/>
      <c r="U1205" s="25"/>
      <c r="V1205" s="15"/>
      <c r="W1205" s="490">
        <f t="shared" si="464"/>
        <v>0</v>
      </c>
      <c r="X1205" s="21" t="e">
        <f>W1205*U1205/'Déscriptions des trades'!CK1205*'Déscriptions des trades'!B1205</f>
        <v>#DIV/0!</v>
      </c>
      <c r="Y1205" s="459"/>
      <c r="Z1205" s="389"/>
      <c r="AA1205" s="23">
        <f t="shared" si="461"/>
        <v>0.1</v>
      </c>
      <c r="AB1205" s="17" t="e">
        <f>(AA1205*'Déscriptions des trades'!U1205*'Déscriptions des trades'!B1205/'Déscriptions des trades'!CK1205)*'Déscriptions des trades'!W1205</f>
        <v>#DIV/0!</v>
      </c>
      <c r="AC1205" s="265" t="e">
        <f>AB1205*'Déscriptions des trades'!CK1205</f>
        <v>#DIV/0!</v>
      </c>
      <c r="AD1205" s="266" t="e">
        <f>'Déscriptions des trades'!CK1205-AC1205</f>
        <v>#DIV/0!</v>
      </c>
      <c r="AE1205" s="389"/>
      <c r="AF1205" s="399">
        <v>1201</v>
      </c>
      <c r="AG1205" s="389"/>
      <c r="AH1205" s="20"/>
      <c r="AI1205" s="303"/>
      <c r="AJ1205" s="307"/>
      <c r="AK1205" s="161"/>
      <c r="AL1205" s="305"/>
      <c r="AM1205" s="305"/>
      <c r="AN1205" s="162"/>
      <c r="AO1205" s="439"/>
      <c r="AP1205" s="162"/>
      <c r="AQ1205" s="113"/>
      <c r="AR1205" s="113"/>
      <c r="AS1205" s="384"/>
      <c r="AT1205" s="306"/>
      <c r="AU1205" s="306"/>
      <c r="AV1205" s="160"/>
      <c r="AW1205" s="158"/>
      <c r="AX1205" s="385"/>
      <c r="AY1205" s="453"/>
      <c r="AZ1205" s="165"/>
      <c r="BA1205" s="301"/>
      <c r="BB1205" s="165"/>
      <c r="BC1205" s="301"/>
      <c r="BD1205" s="165"/>
      <c r="BE1205" s="302"/>
      <c r="BF1205" s="302"/>
      <c r="BG1205" s="165"/>
      <c r="BH1205" s="303"/>
      <c r="BI1205" s="165"/>
      <c r="BJ1205" s="304"/>
      <c r="BK1205" s="394"/>
      <c r="BL1205" s="302"/>
      <c r="BM1205" s="302"/>
      <c r="BN1205" s="394"/>
      <c r="BO1205" s="302"/>
      <c r="BP1205" s="13"/>
      <c r="BQ1205" s="302"/>
      <c r="BR1205" s="13"/>
      <c r="BS1205" s="302"/>
      <c r="BT1205" s="13"/>
      <c r="BU1205" s="302"/>
      <c r="BV1205" s="386"/>
      <c r="BW1205" s="303"/>
      <c r="BX1205" s="303"/>
      <c r="BY1205" s="302"/>
      <c r="BZ1205" s="302"/>
      <c r="CA1205" s="387"/>
      <c r="CB1205" s="395"/>
      <c r="CC1205" s="12"/>
      <c r="CD1205" s="304"/>
      <c r="CE1205" s="14"/>
      <c r="CF1205" s="395"/>
      <c r="CG1205" s="397"/>
      <c r="CH1205" s="300">
        <f t="shared" si="465"/>
        <v>0</v>
      </c>
      <c r="CI1205" s="26"/>
      <c r="CJ1205" s="17">
        <f t="shared" si="462"/>
        <v>0</v>
      </c>
      <c r="CK1205" s="18">
        <f t="shared" si="473"/>
        <v>12.89</v>
      </c>
      <c r="CM1205" s="164"/>
      <c r="CN1205" s="302"/>
      <c r="CO1205" s="13">
        <f t="shared" si="466"/>
        <v>0</v>
      </c>
      <c r="CP1205" s="302"/>
      <c r="CQ1205" s="13">
        <f t="shared" si="467"/>
        <v>0</v>
      </c>
      <c r="CR1205" s="302"/>
      <c r="CS1205" s="13">
        <f t="shared" si="468"/>
        <v>0</v>
      </c>
      <c r="CT1205" s="302"/>
      <c r="CU1205" s="13">
        <f t="shared" si="463"/>
        <v>0</v>
      </c>
      <c r="CV1205" s="302"/>
      <c r="CW1205" s="13">
        <f t="shared" si="469"/>
        <v>0</v>
      </c>
      <c r="CX1205" s="13">
        <f t="shared" si="470"/>
        <v>0</v>
      </c>
      <c r="CY1205" s="251">
        <f t="shared" si="471"/>
        <v>0</v>
      </c>
      <c r="CZ1205" s="13" t="s">
        <v>29</v>
      </c>
      <c r="DA1205" s="13">
        <v>50</v>
      </c>
      <c r="DB1205" s="22">
        <f t="shared" si="472"/>
        <v>0</v>
      </c>
      <c r="DD1205" s="24"/>
      <c r="DF1205" s="163"/>
      <c r="DH1205" s="24"/>
      <c r="DI1205" s="447"/>
      <c r="DJ1205" s="163"/>
    </row>
    <row r="1206" spans="1:114" s="7" customFormat="1">
      <c r="A1206" s="277">
        <f t="shared" si="456"/>
        <v>50</v>
      </c>
      <c r="B1206" s="21" t="e">
        <f>'Calculateur de trading'!I1206/C1206/W1206</f>
        <v>#DIV/0!</v>
      </c>
      <c r="C1206" s="278">
        <f t="shared" si="457"/>
        <v>10</v>
      </c>
      <c r="D1206" s="278"/>
      <c r="E1206" s="273">
        <f t="shared" si="458"/>
        <v>100</v>
      </c>
      <c r="F1206" s="271">
        <f t="shared" si="450"/>
        <v>2</v>
      </c>
      <c r="G1206" s="271" t="e">
        <f t="shared" si="451"/>
        <v>#DIV/0!</v>
      </c>
      <c r="H1206" s="272">
        <f t="shared" si="452"/>
        <v>20</v>
      </c>
      <c r="I1206" s="270"/>
      <c r="J1206" s="273">
        <f t="shared" si="459"/>
        <v>200</v>
      </c>
      <c r="K1206" s="271">
        <f t="shared" si="453"/>
        <v>4</v>
      </c>
      <c r="L1206" s="271" t="e">
        <f t="shared" si="454"/>
        <v>#DIV/0!</v>
      </c>
      <c r="M1206" s="272">
        <f t="shared" si="455"/>
        <v>40</v>
      </c>
      <c r="N1206" s="389"/>
      <c r="O1206" s="455" t="e">
        <f>(A1206*B1206*W1206)+(B1206*'Calculateur de trading'!H1206)</f>
        <v>#DIV/0!</v>
      </c>
      <c r="P1206" s="274" t="e">
        <f>O1206/'Déscriptions des trades'!CK1206</f>
        <v>#DIV/0!</v>
      </c>
      <c r="Q1206" s="456" t="e">
        <f>'Déscriptions des trades'!CK1206-O1206</f>
        <v>#DIV/0!</v>
      </c>
      <c r="R1206" s="466" t="e">
        <f t="shared" si="460"/>
        <v>#DIV/0!</v>
      </c>
      <c r="S1206" s="389"/>
      <c r="T1206" s="12"/>
      <c r="U1206" s="25"/>
      <c r="V1206" s="15"/>
      <c r="W1206" s="490">
        <f t="shared" si="464"/>
        <v>0</v>
      </c>
      <c r="X1206" s="21" t="e">
        <f>W1206*U1206/'Déscriptions des trades'!CK1206*'Déscriptions des trades'!B1206</f>
        <v>#DIV/0!</v>
      </c>
      <c r="Y1206" s="459"/>
      <c r="Z1206" s="389"/>
      <c r="AA1206" s="23">
        <f t="shared" si="461"/>
        <v>0.1</v>
      </c>
      <c r="AB1206" s="17" t="e">
        <f>(AA1206*'Déscriptions des trades'!U1206*'Déscriptions des trades'!B1206/'Déscriptions des trades'!CK1206)*'Déscriptions des trades'!W1206</f>
        <v>#DIV/0!</v>
      </c>
      <c r="AC1206" s="265" t="e">
        <f>AB1206*'Déscriptions des trades'!CK1206</f>
        <v>#DIV/0!</v>
      </c>
      <c r="AD1206" s="266" t="e">
        <f>'Déscriptions des trades'!CK1206-AC1206</f>
        <v>#DIV/0!</v>
      </c>
      <c r="AE1206" s="389"/>
      <c r="AF1206" s="399">
        <v>1202</v>
      </c>
      <c r="AG1206" s="389"/>
      <c r="AH1206" s="20"/>
      <c r="AI1206" s="303"/>
      <c r="AJ1206" s="307"/>
      <c r="AK1206" s="161"/>
      <c r="AL1206" s="305"/>
      <c r="AM1206" s="305"/>
      <c r="AN1206" s="162"/>
      <c r="AO1206" s="439"/>
      <c r="AP1206" s="162"/>
      <c r="AQ1206" s="113"/>
      <c r="AR1206" s="113"/>
      <c r="AS1206" s="384"/>
      <c r="AT1206" s="306"/>
      <c r="AU1206" s="306"/>
      <c r="AV1206" s="160"/>
      <c r="AW1206" s="158"/>
      <c r="AX1206" s="385"/>
      <c r="AY1206" s="453"/>
      <c r="AZ1206" s="165"/>
      <c r="BA1206" s="301"/>
      <c r="BB1206" s="165"/>
      <c r="BC1206" s="301"/>
      <c r="BD1206" s="165"/>
      <c r="BE1206" s="302"/>
      <c r="BF1206" s="302"/>
      <c r="BG1206" s="165"/>
      <c r="BH1206" s="303"/>
      <c r="BI1206" s="165"/>
      <c r="BJ1206" s="304"/>
      <c r="BK1206" s="394"/>
      <c r="BL1206" s="302"/>
      <c r="BM1206" s="302"/>
      <c r="BN1206" s="394"/>
      <c r="BO1206" s="302"/>
      <c r="BP1206" s="13"/>
      <c r="BQ1206" s="302"/>
      <c r="BR1206" s="13"/>
      <c r="BS1206" s="302"/>
      <c r="BT1206" s="13"/>
      <c r="BU1206" s="302"/>
      <c r="BV1206" s="386"/>
      <c r="BW1206" s="303"/>
      <c r="BX1206" s="303"/>
      <c r="BY1206" s="302"/>
      <c r="BZ1206" s="302"/>
      <c r="CA1206" s="387"/>
      <c r="CB1206" s="395"/>
      <c r="CC1206" s="12"/>
      <c r="CD1206" s="304"/>
      <c r="CE1206" s="14"/>
      <c r="CF1206" s="395"/>
      <c r="CG1206" s="397"/>
      <c r="CH1206" s="300">
        <f t="shared" si="465"/>
        <v>0</v>
      </c>
      <c r="CI1206" s="26"/>
      <c r="CJ1206" s="17">
        <f t="shared" si="462"/>
        <v>0</v>
      </c>
      <c r="CK1206" s="18">
        <f t="shared" si="473"/>
        <v>12.89</v>
      </c>
      <c r="CM1206" s="164"/>
      <c r="CN1206" s="302"/>
      <c r="CO1206" s="13">
        <f t="shared" si="466"/>
        <v>0</v>
      </c>
      <c r="CP1206" s="302"/>
      <c r="CQ1206" s="13">
        <f t="shared" si="467"/>
        <v>0</v>
      </c>
      <c r="CR1206" s="302"/>
      <c r="CS1206" s="13">
        <f t="shared" si="468"/>
        <v>0</v>
      </c>
      <c r="CT1206" s="302"/>
      <c r="CU1206" s="13">
        <f t="shared" si="463"/>
        <v>0</v>
      </c>
      <c r="CV1206" s="302"/>
      <c r="CW1206" s="13">
        <f t="shared" si="469"/>
        <v>0</v>
      </c>
      <c r="CX1206" s="13">
        <f t="shared" si="470"/>
        <v>0</v>
      </c>
      <c r="CY1206" s="251">
        <f t="shared" si="471"/>
        <v>0</v>
      </c>
      <c r="CZ1206" s="13" t="s">
        <v>29</v>
      </c>
      <c r="DA1206" s="13">
        <v>50</v>
      </c>
      <c r="DB1206" s="22">
        <f t="shared" si="472"/>
        <v>0</v>
      </c>
      <c r="DD1206" s="24"/>
      <c r="DF1206" s="163"/>
      <c r="DH1206" s="24"/>
      <c r="DI1206" s="447"/>
      <c r="DJ1206" s="163"/>
    </row>
    <row r="1207" spans="1:114" s="7" customFormat="1">
      <c r="A1207" s="277">
        <f t="shared" si="456"/>
        <v>50</v>
      </c>
      <c r="B1207" s="21" t="e">
        <f>'Calculateur de trading'!I1207/C1207/W1207</f>
        <v>#DIV/0!</v>
      </c>
      <c r="C1207" s="278">
        <f t="shared" si="457"/>
        <v>10</v>
      </c>
      <c r="D1207" s="426"/>
      <c r="E1207" s="273">
        <f t="shared" si="458"/>
        <v>100</v>
      </c>
      <c r="F1207" s="271">
        <f t="shared" si="450"/>
        <v>2</v>
      </c>
      <c r="G1207" s="271" t="e">
        <f t="shared" si="451"/>
        <v>#DIV/0!</v>
      </c>
      <c r="H1207" s="272">
        <f t="shared" si="452"/>
        <v>20</v>
      </c>
      <c r="I1207" s="270"/>
      <c r="J1207" s="273">
        <f t="shared" si="459"/>
        <v>200</v>
      </c>
      <c r="K1207" s="271">
        <f t="shared" si="453"/>
        <v>4</v>
      </c>
      <c r="L1207" s="271" t="e">
        <f t="shared" si="454"/>
        <v>#DIV/0!</v>
      </c>
      <c r="M1207" s="272">
        <f t="shared" si="455"/>
        <v>40</v>
      </c>
      <c r="N1207" s="389"/>
      <c r="O1207" s="455" t="e">
        <f>(A1207*B1207*W1207)+(B1207*'Calculateur de trading'!H1207)</f>
        <v>#DIV/0!</v>
      </c>
      <c r="P1207" s="274" t="e">
        <f>O1207/'Déscriptions des trades'!CK1207</f>
        <v>#DIV/0!</v>
      </c>
      <c r="Q1207" s="456" t="e">
        <f>'Déscriptions des trades'!CK1207-O1207</f>
        <v>#DIV/0!</v>
      </c>
      <c r="R1207" s="466" t="e">
        <f t="shared" si="460"/>
        <v>#DIV/0!</v>
      </c>
      <c r="S1207" s="389"/>
      <c r="T1207" s="12"/>
      <c r="U1207" s="25"/>
      <c r="V1207" s="15"/>
      <c r="W1207" s="490">
        <f t="shared" si="464"/>
        <v>0</v>
      </c>
      <c r="X1207" s="21" t="e">
        <f>W1207*U1207/'Déscriptions des trades'!CK1207*'Déscriptions des trades'!B1207</f>
        <v>#DIV/0!</v>
      </c>
      <c r="Y1207" s="459"/>
      <c r="Z1207" s="389"/>
      <c r="AA1207" s="23">
        <f t="shared" si="461"/>
        <v>0.1</v>
      </c>
      <c r="AB1207" s="17" t="e">
        <f>(AA1207*'Déscriptions des trades'!U1207*'Déscriptions des trades'!B1207/'Déscriptions des trades'!CK1207)*'Déscriptions des trades'!W1207</f>
        <v>#DIV/0!</v>
      </c>
      <c r="AC1207" s="265" t="e">
        <f>AB1207*'Déscriptions des trades'!CK1207</f>
        <v>#DIV/0!</v>
      </c>
      <c r="AD1207" s="266" t="e">
        <f>'Déscriptions des trades'!CK1207-AC1207</f>
        <v>#DIV/0!</v>
      </c>
      <c r="AE1207" s="389"/>
      <c r="AF1207" s="399">
        <v>1203</v>
      </c>
      <c r="AG1207" s="389"/>
      <c r="AH1207" s="20"/>
      <c r="AI1207" s="303"/>
      <c r="AJ1207" s="307"/>
      <c r="AK1207" s="161"/>
      <c r="AL1207" s="305"/>
      <c r="AM1207" s="305"/>
      <c r="AN1207" s="162"/>
      <c r="AO1207" s="439"/>
      <c r="AP1207" s="162"/>
      <c r="AQ1207" s="113"/>
      <c r="AR1207" s="113"/>
      <c r="AS1207" s="384"/>
      <c r="AT1207" s="306"/>
      <c r="AU1207" s="306"/>
      <c r="AV1207" s="160"/>
      <c r="AW1207" s="158"/>
      <c r="AX1207" s="385"/>
      <c r="AY1207" s="453"/>
      <c r="AZ1207" s="165"/>
      <c r="BA1207" s="301"/>
      <c r="BB1207" s="165"/>
      <c r="BC1207" s="301"/>
      <c r="BD1207" s="165"/>
      <c r="BE1207" s="302"/>
      <c r="BF1207" s="302"/>
      <c r="BG1207" s="165"/>
      <c r="BH1207" s="303"/>
      <c r="BI1207" s="165"/>
      <c r="BJ1207" s="304"/>
      <c r="BK1207" s="394"/>
      <c r="BL1207" s="302"/>
      <c r="BM1207" s="302"/>
      <c r="BN1207" s="394"/>
      <c r="BO1207" s="302"/>
      <c r="BP1207" s="13"/>
      <c r="BQ1207" s="302"/>
      <c r="BR1207" s="13"/>
      <c r="BS1207" s="302"/>
      <c r="BT1207" s="13"/>
      <c r="BU1207" s="302"/>
      <c r="BV1207" s="386"/>
      <c r="BW1207" s="303"/>
      <c r="BX1207" s="303"/>
      <c r="BY1207" s="302"/>
      <c r="BZ1207" s="302"/>
      <c r="CA1207" s="387"/>
      <c r="CB1207" s="395"/>
      <c r="CC1207" s="12"/>
      <c r="CD1207" s="304"/>
      <c r="CE1207" s="14"/>
      <c r="CF1207" s="395"/>
      <c r="CG1207" s="397"/>
      <c r="CH1207" s="300">
        <f t="shared" si="465"/>
        <v>0</v>
      </c>
      <c r="CI1207" s="26"/>
      <c r="CJ1207" s="17">
        <f t="shared" si="462"/>
        <v>0</v>
      </c>
      <c r="CK1207" s="18">
        <f t="shared" si="473"/>
        <v>12.89</v>
      </c>
      <c r="CM1207" s="164"/>
      <c r="CN1207" s="302"/>
      <c r="CO1207" s="13">
        <f t="shared" si="466"/>
        <v>0</v>
      </c>
      <c r="CP1207" s="302"/>
      <c r="CQ1207" s="13">
        <f t="shared" si="467"/>
        <v>0</v>
      </c>
      <c r="CR1207" s="302"/>
      <c r="CS1207" s="13">
        <f t="shared" si="468"/>
        <v>0</v>
      </c>
      <c r="CT1207" s="302"/>
      <c r="CU1207" s="13">
        <f t="shared" si="463"/>
        <v>0</v>
      </c>
      <c r="CV1207" s="302"/>
      <c r="CW1207" s="13">
        <f t="shared" si="469"/>
        <v>0</v>
      </c>
      <c r="CX1207" s="13">
        <f t="shared" si="470"/>
        <v>0</v>
      </c>
      <c r="CY1207" s="251">
        <f t="shared" si="471"/>
        <v>0</v>
      </c>
      <c r="CZ1207" s="13" t="s">
        <v>29</v>
      </c>
      <c r="DA1207" s="13">
        <v>50</v>
      </c>
      <c r="DB1207" s="22">
        <f t="shared" si="472"/>
        <v>0</v>
      </c>
      <c r="DD1207" s="24"/>
      <c r="DF1207" s="163"/>
      <c r="DH1207" s="24"/>
      <c r="DI1207" s="447"/>
      <c r="DJ1207" s="163"/>
    </row>
    <row r="1208" spans="1:114" s="7" customFormat="1">
      <c r="A1208" s="277">
        <f t="shared" si="456"/>
        <v>50</v>
      </c>
      <c r="B1208" s="21" t="e">
        <f>'Calculateur de trading'!I1208/C1208/W1208</f>
        <v>#DIV/0!</v>
      </c>
      <c r="C1208" s="278">
        <f t="shared" si="457"/>
        <v>10</v>
      </c>
      <c r="D1208" s="278"/>
      <c r="E1208" s="273">
        <f t="shared" si="458"/>
        <v>100</v>
      </c>
      <c r="F1208" s="271">
        <f t="shared" si="450"/>
        <v>2</v>
      </c>
      <c r="G1208" s="271" t="e">
        <f t="shared" si="451"/>
        <v>#DIV/0!</v>
      </c>
      <c r="H1208" s="272">
        <f t="shared" si="452"/>
        <v>20</v>
      </c>
      <c r="I1208" s="270"/>
      <c r="J1208" s="273">
        <f t="shared" si="459"/>
        <v>200</v>
      </c>
      <c r="K1208" s="271">
        <f t="shared" si="453"/>
        <v>4</v>
      </c>
      <c r="L1208" s="271" t="e">
        <f t="shared" si="454"/>
        <v>#DIV/0!</v>
      </c>
      <c r="M1208" s="272">
        <f t="shared" si="455"/>
        <v>40</v>
      </c>
      <c r="N1208" s="389"/>
      <c r="O1208" s="455" t="e">
        <f>(A1208*B1208*W1208)+(B1208*'Calculateur de trading'!H1208)</f>
        <v>#DIV/0!</v>
      </c>
      <c r="P1208" s="274" t="e">
        <f>O1208/'Déscriptions des trades'!CK1208</f>
        <v>#DIV/0!</v>
      </c>
      <c r="Q1208" s="456" t="e">
        <f>'Déscriptions des trades'!CK1208-O1208</f>
        <v>#DIV/0!</v>
      </c>
      <c r="R1208" s="466" t="e">
        <f t="shared" si="460"/>
        <v>#DIV/0!</v>
      </c>
      <c r="S1208" s="389"/>
      <c r="T1208" s="12"/>
      <c r="U1208" s="25"/>
      <c r="V1208" s="15"/>
      <c r="W1208" s="490">
        <f t="shared" si="464"/>
        <v>0</v>
      </c>
      <c r="X1208" s="21" t="e">
        <f>W1208*U1208/'Déscriptions des trades'!CK1208*'Déscriptions des trades'!B1208</f>
        <v>#DIV/0!</v>
      </c>
      <c r="Y1208" s="459"/>
      <c r="Z1208" s="389"/>
      <c r="AA1208" s="23">
        <f t="shared" si="461"/>
        <v>0.1</v>
      </c>
      <c r="AB1208" s="17" t="e">
        <f>(AA1208*'Déscriptions des trades'!U1208*'Déscriptions des trades'!B1208/'Déscriptions des trades'!CK1208)*'Déscriptions des trades'!W1208</f>
        <v>#DIV/0!</v>
      </c>
      <c r="AC1208" s="265" t="e">
        <f>AB1208*'Déscriptions des trades'!CK1208</f>
        <v>#DIV/0!</v>
      </c>
      <c r="AD1208" s="266" t="e">
        <f>'Déscriptions des trades'!CK1208-AC1208</f>
        <v>#DIV/0!</v>
      </c>
      <c r="AE1208" s="389"/>
      <c r="AF1208" s="399">
        <v>1204</v>
      </c>
      <c r="AG1208" s="389"/>
      <c r="AH1208" s="20"/>
      <c r="AI1208" s="303"/>
      <c r="AJ1208" s="307"/>
      <c r="AK1208" s="161"/>
      <c r="AL1208" s="305"/>
      <c r="AM1208" s="305"/>
      <c r="AN1208" s="162"/>
      <c r="AO1208" s="439"/>
      <c r="AP1208" s="162"/>
      <c r="AQ1208" s="113"/>
      <c r="AR1208" s="113"/>
      <c r="AS1208" s="384"/>
      <c r="AT1208" s="306"/>
      <c r="AU1208" s="306"/>
      <c r="AV1208" s="160"/>
      <c r="AW1208" s="158"/>
      <c r="AX1208" s="385"/>
      <c r="AY1208" s="453"/>
      <c r="AZ1208" s="165"/>
      <c r="BA1208" s="301"/>
      <c r="BB1208" s="165"/>
      <c r="BC1208" s="301"/>
      <c r="BD1208" s="165"/>
      <c r="BE1208" s="302"/>
      <c r="BF1208" s="302"/>
      <c r="BG1208" s="165"/>
      <c r="BH1208" s="303"/>
      <c r="BI1208" s="165"/>
      <c r="BJ1208" s="304"/>
      <c r="BK1208" s="394"/>
      <c r="BL1208" s="302"/>
      <c r="BM1208" s="302"/>
      <c r="BN1208" s="394"/>
      <c r="BO1208" s="302"/>
      <c r="BP1208" s="13"/>
      <c r="BQ1208" s="302"/>
      <c r="BR1208" s="13"/>
      <c r="BS1208" s="302"/>
      <c r="BT1208" s="13"/>
      <c r="BU1208" s="302"/>
      <c r="BV1208" s="386"/>
      <c r="BW1208" s="303"/>
      <c r="BX1208" s="303"/>
      <c r="BY1208" s="302"/>
      <c r="BZ1208" s="302"/>
      <c r="CA1208" s="387"/>
      <c r="CB1208" s="395"/>
      <c r="CC1208" s="12"/>
      <c r="CD1208" s="304"/>
      <c r="CE1208" s="14"/>
      <c r="CF1208" s="395"/>
      <c r="CG1208" s="397"/>
      <c r="CH1208" s="300">
        <f t="shared" si="465"/>
        <v>0</v>
      </c>
      <c r="CI1208" s="26"/>
      <c r="CJ1208" s="17">
        <f t="shared" si="462"/>
        <v>0</v>
      </c>
      <c r="CK1208" s="18">
        <f t="shared" si="473"/>
        <v>12.89</v>
      </c>
      <c r="CM1208" s="164"/>
      <c r="CN1208" s="302"/>
      <c r="CO1208" s="13">
        <f t="shared" si="466"/>
        <v>0</v>
      </c>
      <c r="CP1208" s="302"/>
      <c r="CQ1208" s="13">
        <f t="shared" si="467"/>
        <v>0</v>
      </c>
      <c r="CR1208" s="302"/>
      <c r="CS1208" s="13">
        <f t="shared" si="468"/>
        <v>0</v>
      </c>
      <c r="CT1208" s="302"/>
      <c r="CU1208" s="13">
        <f t="shared" si="463"/>
        <v>0</v>
      </c>
      <c r="CV1208" s="302"/>
      <c r="CW1208" s="13">
        <f t="shared" si="469"/>
        <v>0</v>
      </c>
      <c r="CX1208" s="13">
        <f t="shared" si="470"/>
        <v>0</v>
      </c>
      <c r="CY1208" s="251">
        <f t="shared" si="471"/>
        <v>0</v>
      </c>
      <c r="CZ1208" s="13" t="s">
        <v>29</v>
      </c>
      <c r="DA1208" s="13">
        <v>50</v>
      </c>
      <c r="DB1208" s="22">
        <f t="shared" si="472"/>
        <v>0</v>
      </c>
      <c r="DD1208" s="24"/>
      <c r="DF1208" s="163"/>
      <c r="DH1208" s="24"/>
      <c r="DI1208" s="447"/>
      <c r="DJ1208" s="163"/>
    </row>
    <row r="1209" spans="1:114" s="7" customFormat="1">
      <c r="A1209" s="277">
        <f t="shared" si="456"/>
        <v>50</v>
      </c>
      <c r="B1209" s="21" t="e">
        <f>'Calculateur de trading'!I1209/C1209/W1209</f>
        <v>#DIV/0!</v>
      </c>
      <c r="C1209" s="278">
        <f t="shared" si="457"/>
        <v>10</v>
      </c>
      <c r="D1209" s="426"/>
      <c r="E1209" s="273">
        <f t="shared" si="458"/>
        <v>100</v>
      </c>
      <c r="F1209" s="271">
        <f t="shared" si="450"/>
        <v>2</v>
      </c>
      <c r="G1209" s="271" t="e">
        <f t="shared" si="451"/>
        <v>#DIV/0!</v>
      </c>
      <c r="H1209" s="272">
        <f t="shared" si="452"/>
        <v>20</v>
      </c>
      <c r="I1209" s="270"/>
      <c r="J1209" s="273">
        <f t="shared" si="459"/>
        <v>200</v>
      </c>
      <c r="K1209" s="271">
        <f t="shared" si="453"/>
        <v>4</v>
      </c>
      <c r="L1209" s="271" t="e">
        <f t="shared" si="454"/>
        <v>#DIV/0!</v>
      </c>
      <c r="M1209" s="272">
        <f t="shared" si="455"/>
        <v>40</v>
      </c>
      <c r="N1209" s="389"/>
      <c r="O1209" s="455" t="e">
        <f>(A1209*B1209*W1209)+(B1209*'Calculateur de trading'!H1209)</f>
        <v>#DIV/0!</v>
      </c>
      <c r="P1209" s="274" t="e">
        <f>O1209/'Déscriptions des trades'!CK1209</f>
        <v>#DIV/0!</v>
      </c>
      <c r="Q1209" s="456" t="e">
        <f>'Déscriptions des trades'!CK1209-O1209</f>
        <v>#DIV/0!</v>
      </c>
      <c r="R1209" s="466" t="e">
        <f t="shared" si="460"/>
        <v>#DIV/0!</v>
      </c>
      <c r="S1209" s="389"/>
      <c r="T1209" s="12"/>
      <c r="U1209" s="25"/>
      <c r="V1209" s="15"/>
      <c r="W1209" s="490">
        <f t="shared" si="464"/>
        <v>0</v>
      </c>
      <c r="X1209" s="21" t="e">
        <f>W1209*U1209/'Déscriptions des trades'!CK1209*'Déscriptions des trades'!B1209</f>
        <v>#DIV/0!</v>
      </c>
      <c r="Y1209" s="459"/>
      <c r="Z1209" s="389"/>
      <c r="AA1209" s="23">
        <f t="shared" si="461"/>
        <v>0.1</v>
      </c>
      <c r="AB1209" s="17" t="e">
        <f>(AA1209*'Déscriptions des trades'!U1209*'Déscriptions des trades'!B1209/'Déscriptions des trades'!CK1209)*'Déscriptions des trades'!W1209</f>
        <v>#DIV/0!</v>
      </c>
      <c r="AC1209" s="265" t="e">
        <f>AB1209*'Déscriptions des trades'!CK1209</f>
        <v>#DIV/0!</v>
      </c>
      <c r="AD1209" s="266" t="e">
        <f>'Déscriptions des trades'!CK1209-AC1209</f>
        <v>#DIV/0!</v>
      </c>
      <c r="AE1209" s="389"/>
      <c r="AF1209" s="399">
        <v>1205</v>
      </c>
      <c r="AG1209" s="389"/>
      <c r="AH1209" s="20"/>
      <c r="AI1209" s="303"/>
      <c r="AJ1209" s="307"/>
      <c r="AK1209" s="161"/>
      <c r="AL1209" s="305"/>
      <c r="AM1209" s="305"/>
      <c r="AN1209" s="162"/>
      <c r="AO1209" s="439"/>
      <c r="AP1209" s="162"/>
      <c r="AQ1209" s="113"/>
      <c r="AR1209" s="113"/>
      <c r="AS1209" s="384"/>
      <c r="AT1209" s="306"/>
      <c r="AU1209" s="306"/>
      <c r="AV1209" s="160"/>
      <c r="AW1209" s="158"/>
      <c r="AX1209" s="385"/>
      <c r="AY1209" s="453"/>
      <c r="AZ1209" s="165"/>
      <c r="BA1209" s="301"/>
      <c r="BB1209" s="165"/>
      <c r="BC1209" s="301"/>
      <c r="BD1209" s="165"/>
      <c r="BE1209" s="302"/>
      <c r="BF1209" s="302"/>
      <c r="BG1209" s="165"/>
      <c r="BH1209" s="303"/>
      <c r="BI1209" s="165"/>
      <c r="BJ1209" s="304"/>
      <c r="BK1209" s="394"/>
      <c r="BL1209" s="302"/>
      <c r="BM1209" s="302"/>
      <c r="BN1209" s="394"/>
      <c r="BO1209" s="302"/>
      <c r="BP1209" s="13"/>
      <c r="BQ1209" s="302"/>
      <c r="BR1209" s="13"/>
      <c r="BS1209" s="302"/>
      <c r="BT1209" s="13"/>
      <c r="BU1209" s="302"/>
      <c r="BV1209" s="386"/>
      <c r="BW1209" s="303"/>
      <c r="BX1209" s="303"/>
      <c r="BY1209" s="302"/>
      <c r="BZ1209" s="302"/>
      <c r="CA1209" s="387"/>
      <c r="CB1209" s="395"/>
      <c r="CC1209" s="12"/>
      <c r="CD1209" s="304"/>
      <c r="CE1209" s="14"/>
      <c r="CF1209" s="395"/>
      <c r="CG1209" s="397"/>
      <c r="CH1209" s="300">
        <f t="shared" si="465"/>
        <v>0</v>
      </c>
      <c r="CI1209" s="26"/>
      <c r="CJ1209" s="17">
        <f t="shared" si="462"/>
        <v>0</v>
      </c>
      <c r="CK1209" s="18">
        <f t="shared" si="473"/>
        <v>12.89</v>
      </c>
      <c r="CM1209" s="164"/>
      <c r="CN1209" s="302"/>
      <c r="CO1209" s="13">
        <f t="shared" si="466"/>
        <v>0</v>
      </c>
      <c r="CP1209" s="302"/>
      <c r="CQ1209" s="13">
        <f t="shared" si="467"/>
        <v>0</v>
      </c>
      <c r="CR1209" s="302"/>
      <c r="CS1209" s="13">
        <f t="shared" si="468"/>
        <v>0</v>
      </c>
      <c r="CT1209" s="302"/>
      <c r="CU1209" s="13">
        <f t="shared" si="463"/>
        <v>0</v>
      </c>
      <c r="CV1209" s="302"/>
      <c r="CW1209" s="13">
        <f t="shared" si="469"/>
        <v>0</v>
      </c>
      <c r="CX1209" s="13">
        <f t="shared" si="470"/>
        <v>0</v>
      </c>
      <c r="CY1209" s="251">
        <f t="shared" si="471"/>
        <v>0</v>
      </c>
      <c r="CZ1209" s="13" t="s">
        <v>29</v>
      </c>
      <c r="DA1209" s="13">
        <v>50</v>
      </c>
      <c r="DB1209" s="22">
        <f t="shared" si="472"/>
        <v>0</v>
      </c>
      <c r="DD1209" s="24"/>
      <c r="DF1209" s="163"/>
      <c r="DH1209" s="24"/>
      <c r="DI1209" s="447"/>
      <c r="DJ1209" s="163"/>
    </row>
    <row r="1210" spans="1:114" s="7" customFormat="1">
      <c r="A1210" s="277">
        <f t="shared" si="456"/>
        <v>50</v>
      </c>
      <c r="B1210" s="21" t="e">
        <f>'Calculateur de trading'!I1210/C1210/W1210</f>
        <v>#DIV/0!</v>
      </c>
      <c r="C1210" s="278">
        <f t="shared" si="457"/>
        <v>10</v>
      </c>
      <c r="D1210" s="426"/>
      <c r="E1210" s="273">
        <f t="shared" si="458"/>
        <v>100</v>
      </c>
      <c r="F1210" s="271">
        <f t="shared" si="450"/>
        <v>2</v>
      </c>
      <c r="G1210" s="271" t="e">
        <f t="shared" si="451"/>
        <v>#DIV/0!</v>
      </c>
      <c r="H1210" s="272">
        <f t="shared" si="452"/>
        <v>20</v>
      </c>
      <c r="I1210" s="270"/>
      <c r="J1210" s="273">
        <f t="shared" si="459"/>
        <v>200</v>
      </c>
      <c r="K1210" s="271">
        <f t="shared" si="453"/>
        <v>4</v>
      </c>
      <c r="L1210" s="271" t="e">
        <f t="shared" si="454"/>
        <v>#DIV/0!</v>
      </c>
      <c r="M1210" s="272">
        <f t="shared" si="455"/>
        <v>40</v>
      </c>
      <c r="N1210" s="389"/>
      <c r="O1210" s="455" t="e">
        <f>(A1210*B1210*W1210)+(B1210*'Calculateur de trading'!H1210)</f>
        <v>#DIV/0!</v>
      </c>
      <c r="P1210" s="274" t="e">
        <f>O1210/'Déscriptions des trades'!CK1210</f>
        <v>#DIV/0!</v>
      </c>
      <c r="Q1210" s="456" t="e">
        <f>'Déscriptions des trades'!CK1210-O1210</f>
        <v>#DIV/0!</v>
      </c>
      <c r="R1210" s="466" t="e">
        <f t="shared" si="460"/>
        <v>#DIV/0!</v>
      </c>
      <c r="S1210" s="389"/>
      <c r="T1210" s="12"/>
      <c r="U1210" s="25"/>
      <c r="V1210" s="15"/>
      <c r="W1210" s="490">
        <f t="shared" si="464"/>
        <v>0</v>
      </c>
      <c r="X1210" s="21" t="e">
        <f>W1210*U1210/'Déscriptions des trades'!CK1210*'Déscriptions des trades'!B1210</f>
        <v>#DIV/0!</v>
      </c>
      <c r="Y1210" s="459"/>
      <c r="Z1210" s="389"/>
      <c r="AA1210" s="23">
        <f t="shared" si="461"/>
        <v>0.1</v>
      </c>
      <c r="AB1210" s="17" t="e">
        <f>(AA1210*'Déscriptions des trades'!U1210*'Déscriptions des trades'!B1210/'Déscriptions des trades'!CK1210)*'Déscriptions des trades'!W1210</f>
        <v>#DIV/0!</v>
      </c>
      <c r="AC1210" s="265" t="e">
        <f>AB1210*'Déscriptions des trades'!CK1210</f>
        <v>#DIV/0!</v>
      </c>
      <c r="AD1210" s="266" t="e">
        <f>'Déscriptions des trades'!CK1210-AC1210</f>
        <v>#DIV/0!</v>
      </c>
      <c r="AE1210" s="389"/>
      <c r="AF1210" s="399">
        <v>1206</v>
      </c>
      <c r="AG1210" s="389"/>
      <c r="AH1210" s="20"/>
      <c r="AI1210" s="303"/>
      <c r="AJ1210" s="307"/>
      <c r="AK1210" s="161"/>
      <c r="AL1210" s="305"/>
      <c r="AM1210" s="305"/>
      <c r="AN1210" s="162"/>
      <c r="AO1210" s="439"/>
      <c r="AP1210" s="162"/>
      <c r="AQ1210" s="113"/>
      <c r="AR1210" s="113"/>
      <c r="AS1210" s="384"/>
      <c r="AT1210" s="306"/>
      <c r="AU1210" s="306"/>
      <c r="AV1210" s="160"/>
      <c r="AW1210" s="158"/>
      <c r="AX1210" s="385"/>
      <c r="AY1210" s="453"/>
      <c r="AZ1210" s="165"/>
      <c r="BA1210" s="301"/>
      <c r="BB1210" s="165"/>
      <c r="BC1210" s="301"/>
      <c r="BD1210" s="165"/>
      <c r="BE1210" s="302"/>
      <c r="BF1210" s="302"/>
      <c r="BG1210" s="165"/>
      <c r="BH1210" s="303"/>
      <c r="BI1210" s="165"/>
      <c r="BJ1210" s="304"/>
      <c r="BK1210" s="394"/>
      <c r="BL1210" s="302"/>
      <c r="BM1210" s="302"/>
      <c r="BN1210" s="394"/>
      <c r="BO1210" s="302"/>
      <c r="BP1210" s="13"/>
      <c r="BQ1210" s="302"/>
      <c r="BR1210" s="13"/>
      <c r="BS1210" s="302"/>
      <c r="BT1210" s="13"/>
      <c r="BU1210" s="302"/>
      <c r="BV1210" s="386"/>
      <c r="BW1210" s="303"/>
      <c r="BX1210" s="303"/>
      <c r="BY1210" s="302"/>
      <c r="BZ1210" s="302"/>
      <c r="CA1210" s="387"/>
      <c r="CB1210" s="395"/>
      <c r="CC1210" s="12"/>
      <c r="CD1210" s="304"/>
      <c r="CE1210" s="14"/>
      <c r="CF1210" s="395"/>
      <c r="CG1210" s="397"/>
      <c r="CH1210" s="300">
        <f t="shared" si="465"/>
        <v>0</v>
      </c>
      <c r="CI1210" s="26"/>
      <c r="CJ1210" s="17">
        <f t="shared" si="462"/>
        <v>0</v>
      </c>
      <c r="CK1210" s="18">
        <f t="shared" si="473"/>
        <v>12.89</v>
      </c>
      <c r="CM1210" s="164"/>
      <c r="CN1210" s="302"/>
      <c r="CO1210" s="13">
        <f t="shared" si="466"/>
        <v>0</v>
      </c>
      <c r="CP1210" s="302"/>
      <c r="CQ1210" s="13">
        <f t="shared" si="467"/>
        <v>0</v>
      </c>
      <c r="CR1210" s="302"/>
      <c r="CS1210" s="13">
        <f t="shared" si="468"/>
        <v>0</v>
      </c>
      <c r="CT1210" s="302"/>
      <c r="CU1210" s="13">
        <f t="shared" si="463"/>
        <v>0</v>
      </c>
      <c r="CV1210" s="302"/>
      <c r="CW1210" s="13">
        <f t="shared" si="469"/>
        <v>0</v>
      </c>
      <c r="CX1210" s="13">
        <f t="shared" si="470"/>
        <v>0</v>
      </c>
      <c r="CY1210" s="251">
        <f t="shared" si="471"/>
        <v>0</v>
      </c>
      <c r="CZ1210" s="13" t="s">
        <v>29</v>
      </c>
      <c r="DA1210" s="13">
        <v>50</v>
      </c>
      <c r="DB1210" s="22">
        <f t="shared" si="472"/>
        <v>0</v>
      </c>
      <c r="DD1210" s="24"/>
      <c r="DF1210" s="163"/>
      <c r="DH1210" s="24"/>
      <c r="DI1210" s="447"/>
      <c r="DJ1210" s="163"/>
    </row>
    <row r="1211" spans="1:114" s="7" customFormat="1">
      <c r="A1211" s="277">
        <f t="shared" si="456"/>
        <v>50</v>
      </c>
      <c r="B1211" s="21" t="e">
        <f>'Calculateur de trading'!I1211/C1211/W1211</f>
        <v>#DIV/0!</v>
      </c>
      <c r="C1211" s="278">
        <f t="shared" si="457"/>
        <v>10</v>
      </c>
      <c r="D1211" s="278"/>
      <c r="E1211" s="273">
        <f t="shared" si="458"/>
        <v>100</v>
      </c>
      <c r="F1211" s="271">
        <f t="shared" si="450"/>
        <v>2</v>
      </c>
      <c r="G1211" s="271" t="e">
        <f t="shared" si="451"/>
        <v>#DIV/0!</v>
      </c>
      <c r="H1211" s="272">
        <f t="shared" si="452"/>
        <v>20</v>
      </c>
      <c r="I1211" s="270"/>
      <c r="J1211" s="273">
        <f t="shared" si="459"/>
        <v>200</v>
      </c>
      <c r="K1211" s="271">
        <f t="shared" si="453"/>
        <v>4</v>
      </c>
      <c r="L1211" s="271" t="e">
        <f t="shared" si="454"/>
        <v>#DIV/0!</v>
      </c>
      <c r="M1211" s="272">
        <f t="shared" si="455"/>
        <v>40</v>
      </c>
      <c r="N1211" s="389"/>
      <c r="O1211" s="455" t="e">
        <f>(A1211*B1211*W1211)+(B1211*'Calculateur de trading'!H1211)</f>
        <v>#DIV/0!</v>
      </c>
      <c r="P1211" s="274" t="e">
        <f>O1211/'Déscriptions des trades'!CK1211</f>
        <v>#DIV/0!</v>
      </c>
      <c r="Q1211" s="456" t="e">
        <f>'Déscriptions des trades'!CK1211-O1211</f>
        <v>#DIV/0!</v>
      </c>
      <c r="R1211" s="466" t="e">
        <f t="shared" si="460"/>
        <v>#DIV/0!</v>
      </c>
      <c r="S1211" s="389"/>
      <c r="T1211" s="12"/>
      <c r="U1211" s="25"/>
      <c r="V1211" s="15"/>
      <c r="W1211" s="490">
        <f t="shared" si="464"/>
        <v>0</v>
      </c>
      <c r="X1211" s="21" t="e">
        <f>W1211*U1211/'Déscriptions des trades'!CK1211*'Déscriptions des trades'!B1211</f>
        <v>#DIV/0!</v>
      </c>
      <c r="Y1211" s="459"/>
      <c r="Z1211" s="389"/>
      <c r="AA1211" s="23">
        <f t="shared" si="461"/>
        <v>0.1</v>
      </c>
      <c r="AB1211" s="17" t="e">
        <f>(AA1211*'Déscriptions des trades'!U1211*'Déscriptions des trades'!B1211/'Déscriptions des trades'!CK1211)*'Déscriptions des trades'!W1211</f>
        <v>#DIV/0!</v>
      </c>
      <c r="AC1211" s="265" t="e">
        <f>AB1211*'Déscriptions des trades'!CK1211</f>
        <v>#DIV/0!</v>
      </c>
      <c r="AD1211" s="266" t="e">
        <f>'Déscriptions des trades'!CK1211-AC1211</f>
        <v>#DIV/0!</v>
      </c>
      <c r="AE1211" s="389"/>
      <c r="AF1211" s="399">
        <v>1207</v>
      </c>
      <c r="AG1211" s="389"/>
      <c r="AH1211" s="20"/>
      <c r="AI1211" s="303"/>
      <c r="AJ1211" s="307"/>
      <c r="AK1211" s="161"/>
      <c r="AL1211" s="305"/>
      <c r="AM1211" s="305"/>
      <c r="AN1211" s="162"/>
      <c r="AO1211" s="439"/>
      <c r="AP1211" s="162"/>
      <c r="AQ1211" s="113"/>
      <c r="AR1211" s="113"/>
      <c r="AS1211" s="384"/>
      <c r="AT1211" s="306"/>
      <c r="AU1211" s="306"/>
      <c r="AV1211" s="160"/>
      <c r="AW1211" s="158"/>
      <c r="AX1211" s="385"/>
      <c r="AY1211" s="453"/>
      <c r="AZ1211" s="165"/>
      <c r="BA1211" s="301"/>
      <c r="BB1211" s="165"/>
      <c r="BC1211" s="301"/>
      <c r="BD1211" s="165"/>
      <c r="BE1211" s="302"/>
      <c r="BF1211" s="302"/>
      <c r="BG1211" s="165"/>
      <c r="BH1211" s="303"/>
      <c r="BI1211" s="165"/>
      <c r="BJ1211" s="304"/>
      <c r="BK1211" s="394"/>
      <c r="BL1211" s="302"/>
      <c r="BM1211" s="302"/>
      <c r="BN1211" s="394"/>
      <c r="BO1211" s="302"/>
      <c r="BP1211" s="13"/>
      <c r="BQ1211" s="302"/>
      <c r="BR1211" s="13"/>
      <c r="BS1211" s="302"/>
      <c r="BT1211" s="13"/>
      <c r="BU1211" s="302"/>
      <c r="BV1211" s="386"/>
      <c r="BW1211" s="303"/>
      <c r="BX1211" s="303"/>
      <c r="BY1211" s="302"/>
      <c r="BZ1211" s="302"/>
      <c r="CA1211" s="387"/>
      <c r="CB1211" s="395"/>
      <c r="CC1211" s="12"/>
      <c r="CD1211" s="304"/>
      <c r="CE1211" s="14"/>
      <c r="CF1211" s="395"/>
      <c r="CG1211" s="397"/>
      <c r="CH1211" s="300">
        <f t="shared" si="465"/>
        <v>0</v>
      </c>
      <c r="CI1211" s="26"/>
      <c r="CJ1211" s="17">
        <f t="shared" si="462"/>
        <v>0</v>
      </c>
      <c r="CK1211" s="18">
        <f t="shared" si="473"/>
        <v>12.89</v>
      </c>
      <c r="CM1211" s="164"/>
      <c r="CN1211" s="302"/>
      <c r="CO1211" s="13">
        <f t="shared" si="466"/>
        <v>0</v>
      </c>
      <c r="CP1211" s="302"/>
      <c r="CQ1211" s="13">
        <f t="shared" si="467"/>
        <v>0</v>
      </c>
      <c r="CR1211" s="302"/>
      <c r="CS1211" s="13">
        <f t="shared" si="468"/>
        <v>0</v>
      </c>
      <c r="CT1211" s="302"/>
      <c r="CU1211" s="13">
        <f t="shared" si="463"/>
        <v>0</v>
      </c>
      <c r="CV1211" s="302"/>
      <c r="CW1211" s="13">
        <f t="shared" si="469"/>
        <v>0</v>
      </c>
      <c r="CX1211" s="13">
        <f t="shared" si="470"/>
        <v>0</v>
      </c>
      <c r="CY1211" s="251">
        <f t="shared" si="471"/>
        <v>0</v>
      </c>
      <c r="CZ1211" s="13" t="s">
        <v>29</v>
      </c>
      <c r="DA1211" s="13">
        <v>50</v>
      </c>
      <c r="DB1211" s="22">
        <f t="shared" si="472"/>
        <v>0</v>
      </c>
      <c r="DD1211" s="24"/>
      <c r="DF1211" s="163"/>
      <c r="DH1211" s="24"/>
      <c r="DI1211" s="447"/>
      <c r="DJ1211" s="163"/>
    </row>
    <row r="1212" spans="1:114" s="7" customFormat="1">
      <c r="A1212" s="277">
        <f t="shared" si="456"/>
        <v>50</v>
      </c>
      <c r="B1212" s="21" t="e">
        <f>'Calculateur de trading'!I1212/C1212/W1212</f>
        <v>#DIV/0!</v>
      </c>
      <c r="C1212" s="278">
        <f t="shared" si="457"/>
        <v>10</v>
      </c>
      <c r="D1212" s="426"/>
      <c r="E1212" s="273">
        <f t="shared" si="458"/>
        <v>100</v>
      </c>
      <c r="F1212" s="271">
        <f t="shared" si="450"/>
        <v>2</v>
      </c>
      <c r="G1212" s="271" t="e">
        <f t="shared" si="451"/>
        <v>#DIV/0!</v>
      </c>
      <c r="H1212" s="272">
        <f t="shared" si="452"/>
        <v>20</v>
      </c>
      <c r="I1212" s="270"/>
      <c r="J1212" s="273">
        <f t="shared" si="459"/>
        <v>200</v>
      </c>
      <c r="K1212" s="271">
        <f t="shared" si="453"/>
        <v>4</v>
      </c>
      <c r="L1212" s="271" t="e">
        <f t="shared" si="454"/>
        <v>#DIV/0!</v>
      </c>
      <c r="M1212" s="272">
        <f t="shared" si="455"/>
        <v>40</v>
      </c>
      <c r="N1212" s="389"/>
      <c r="O1212" s="455" t="e">
        <f>(A1212*B1212*W1212)+(B1212*'Calculateur de trading'!H1212)</f>
        <v>#DIV/0!</v>
      </c>
      <c r="P1212" s="274" t="e">
        <f>O1212/'Déscriptions des trades'!CK1212</f>
        <v>#DIV/0!</v>
      </c>
      <c r="Q1212" s="456" t="e">
        <f>'Déscriptions des trades'!CK1212-O1212</f>
        <v>#DIV/0!</v>
      </c>
      <c r="R1212" s="466" t="e">
        <f t="shared" si="460"/>
        <v>#DIV/0!</v>
      </c>
      <c r="S1212" s="389"/>
      <c r="T1212" s="12"/>
      <c r="U1212" s="25"/>
      <c r="V1212" s="15"/>
      <c r="W1212" s="490">
        <f t="shared" si="464"/>
        <v>0</v>
      </c>
      <c r="X1212" s="21" t="e">
        <f>W1212*U1212/'Déscriptions des trades'!CK1212*'Déscriptions des trades'!B1212</f>
        <v>#DIV/0!</v>
      </c>
      <c r="Y1212" s="459"/>
      <c r="Z1212" s="389"/>
      <c r="AA1212" s="23">
        <f t="shared" si="461"/>
        <v>0.1</v>
      </c>
      <c r="AB1212" s="17" t="e">
        <f>(AA1212*'Déscriptions des trades'!U1212*'Déscriptions des trades'!B1212/'Déscriptions des trades'!CK1212)*'Déscriptions des trades'!W1212</f>
        <v>#DIV/0!</v>
      </c>
      <c r="AC1212" s="265" t="e">
        <f>AB1212*'Déscriptions des trades'!CK1212</f>
        <v>#DIV/0!</v>
      </c>
      <c r="AD1212" s="266" t="e">
        <f>'Déscriptions des trades'!CK1212-AC1212</f>
        <v>#DIV/0!</v>
      </c>
      <c r="AE1212" s="389"/>
      <c r="AF1212" s="399">
        <v>1208</v>
      </c>
      <c r="AG1212" s="389"/>
      <c r="AH1212" s="20"/>
      <c r="AI1212" s="303"/>
      <c r="AJ1212" s="307"/>
      <c r="AK1212" s="161"/>
      <c r="AL1212" s="305"/>
      <c r="AM1212" s="305"/>
      <c r="AN1212" s="162"/>
      <c r="AO1212" s="439"/>
      <c r="AP1212" s="162"/>
      <c r="AQ1212" s="113"/>
      <c r="AR1212" s="113"/>
      <c r="AS1212" s="384"/>
      <c r="AT1212" s="306"/>
      <c r="AU1212" s="306"/>
      <c r="AV1212" s="160"/>
      <c r="AW1212" s="158"/>
      <c r="AX1212" s="385"/>
      <c r="AY1212" s="453"/>
      <c r="AZ1212" s="165"/>
      <c r="BA1212" s="301"/>
      <c r="BB1212" s="165"/>
      <c r="BC1212" s="301"/>
      <c r="BD1212" s="165"/>
      <c r="BE1212" s="302"/>
      <c r="BF1212" s="302"/>
      <c r="BG1212" s="165"/>
      <c r="BH1212" s="303"/>
      <c r="BI1212" s="165"/>
      <c r="BJ1212" s="304"/>
      <c r="BK1212" s="394"/>
      <c r="BL1212" s="302"/>
      <c r="BM1212" s="302"/>
      <c r="BN1212" s="394"/>
      <c r="BO1212" s="302"/>
      <c r="BP1212" s="13"/>
      <c r="BQ1212" s="302"/>
      <c r="BR1212" s="13"/>
      <c r="BS1212" s="302"/>
      <c r="BT1212" s="13"/>
      <c r="BU1212" s="302"/>
      <c r="BV1212" s="386"/>
      <c r="BW1212" s="303"/>
      <c r="BX1212" s="303"/>
      <c r="BY1212" s="302"/>
      <c r="BZ1212" s="302"/>
      <c r="CA1212" s="387"/>
      <c r="CB1212" s="395"/>
      <c r="CC1212" s="12"/>
      <c r="CD1212" s="304"/>
      <c r="CE1212" s="14"/>
      <c r="CF1212" s="395"/>
      <c r="CG1212" s="397"/>
      <c r="CH1212" s="300">
        <f t="shared" si="465"/>
        <v>0</v>
      </c>
      <c r="CI1212" s="26"/>
      <c r="CJ1212" s="17">
        <f t="shared" si="462"/>
        <v>0</v>
      </c>
      <c r="CK1212" s="18">
        <f t="shared" si="473"/>
        <v>12.89</v>
      </c>
      <c r="CM1212" s="164"/>
      <c r="CN1212" s="302"/>
      <c r="CO1212" s="13">
        <f t="shared" si="466"/>
        <v>0</v>
      </c>
      <c r="CP1212" s="302"/>
      <c r="CQ1212" s="13">
        <f t="shared" si="467"/>
        <v>0</v>
      </c>
      <c r="CR1212" s="302"/>
      <c r="CS1212" s="13">
        <f t="shared" si="468"/>
        <v>0</v>
      </c>
      <c r="CT1212" s="302"/>
      <c r="CU1212" s="13">
        <f t="shared" si="463"/>
        <v>0</v>
      </c>
      <c r="CV1212" s="302"/>
      <c r="CW1212" s="13">
        <f t="shared" si="469"/>
        <v>0</v>
      </c>
      <c r="CX1212" s="13">
        <f t="shared" si="470"/>
        <v>0</v>
      </c>
      <c r="CY1212" s="251">
        <f t="shared" si="471"/>
        <v>0</v>
      </c>
      <c r="CZ1212" s="13" t="s">
        <v>29</v>
      </c>
      <c r="DA1212" s="13">
        <v>50</v>
      </c>
      <c r="DB1212" s="22">
        <f t="shared" si="472"/>
        <v>0</v>
      </c>
      <c r="DD1212" s="24"/>
      <c r="DF1212" s="163"/>
      <c r="DH1212" s="24"/>
      <c r="DI1212" s="447"/>
      <c r="DJ1212" s="163"/>
    </row>
    <row r="1213" spans="1:114" s="7" customFormat="1">
      <c r="A1213" s="277">
        <f t="shared" si="456"/>
        <v>50</v>
      </c>
      <c r="B1213" s="21" t="e">
        <f>'Calculateur de trading'!I1213/C1213/W1213</f>
        <v>#DIV/0!</v>
      </c>
      <c r="C1213" s="278">
        <f t="shared" si="457"/>
        <v>10</v>
      </c>
      <c r="D1213" s="278"/>
      <c r="E1213" s="273">
        <f t="shared" si="458"/>
        <v>100</v>
      </c>
      <c r="F1213" s="271">
        <f t="shared" si="450"/>
        <v>2</v>
      </c>
      <c r="G1213" s="271" t="e">
        <f t="shared" si="451"/>
        <v>#DIV/0!</v>
      </c>
      <c r="H1213" s="272">
        <f t="shared" si="452"/>
        <v>20</v>
      </c>
      <c r="I1213" s="270"/>
      <c r="J1213" s="273">
        <f t="shared" si="459"/>
        <v>200</v>
      </c>
      <c r="K1213" s="271">
        <f t="shared" si="453"/>
        <v>4</v>
      </c>
      <c r="L1213" s="271" t="e">
        <f t="shared" si="454"/>
        <v>#DIV/0!</v>
      </c>
      <c r="M1213" s="272">
        <f t="shared" si="455"/>
        <v>40</v>
      </c>
      <c r="N1213" s="389"/>
      <c r="O1213" s="455" t="e">
        <f>(A1213*B1213*W1213)+(B1213*'Calculateur de trading'!H1213)</f>
        <v>#DIV/0!</v>
      </c>
      <c r="P1213" s="274" t="e">
        <f>O1213/'Déscriptions des trades'!CK1213</f>
        <v>#DIV/0!</v>
      </c>
      <c r="Q1213" s="456" t="e">
        <f>'Déscriptions des trades'!CK1213-O1213</f>
        <v>#DIV/0!</v>
      </c>
      <c r="R1213" s="466" t="e">
        <f t="shared" si="460"/>
        <v>#DIV/0!</v>
      </c>
      <c r="S1213" s="389"/>
      <c r="T1213" s="12"/>
      <c r="U1213" s="25"/>
      <c r="V1213" s="15"/>
      <c r="W1213" s="490">
        <f t="shared" si="464"/>
        <v>0</v>
      </c>
      <c r="X1213" s="21" t="e">
        <f>W1213*U1213/'Déscriptions des trades'!CK1213*'Déscriptions des trades'!B1213</f>
        <v>#DIV/0!</v>
      </c>
      <c r="Y1213" s="459"/>
      <c r="Z1213" s="389"/>
      <c r="AA1213" s="23">
        <f t="shared" si="461"/>
        <v>0.1</v>
      </c>
      <c r="AB1213" s="17" t="e">
        <f>(AA1213*'Déscriptions des trades'!U1213*'Déscriptions des trades'!B1213/'Déscriptions des trades'!CK1213)*'Déscriptions des trades'!W1213</f>
        <v>#DIV/0!</v>
      </c>
      <c r="AC1213" s="265" t="e">
        <f>AB1213*'Déscriptions des trades'!CK1213</f>
        <v>#DIV/0!</v>
      </c>
      <c r="AD1213" s="266" t="e">
        <f>'Déscriptions des trades'!CK1213-AC1213</f>
        <v>#DIV/0!</v>
      </c>
      <c r="AE1213" s="389"/>
      <c r="AF1213" s="399">
        <v>1209</v>
      </c>
      <c r="AG1213" s="389"/>
      <c r="AH1213" s="20"/>
      <c r="AI1213" s="303"/>
      <c r="AJ1213" s="307"/>
      <c r="AK1213" s="161"/>
      <c r="AL1213" s="305"/>
      <c r="AM1213" s="305"/>
      <c r="AN1213" s="162"/>
      <c r="AO1213" s="439"/>
      <c r="AP1213" s="162"/>
      <c r="AQ1213" s="113"/>
      <c r="AR1213" s="113"/>
      <c r="AS1213" s="384"/>
      <c r="AT1213" s="306"/>
      <c r="AU1213" s="306"/>
      <c r="AV1213" s="160"/>
      <c r="AW1213" s="158"/>
      <c r="AX1213" s="385"/>
      <c r="AY1213" s="453"/>
      <c r="AZ1213" s="165"/>
      <c r="BA1213" s="301"/>
      <c r="BB1213" s="165"/>
      <c r="BC1213" s="301"/>
      <c r="BD1213" s="165"/>
      <c r="BE1213" s="302"/>
      <c r="BF1213" s="302"/>
      <c r="BG1213" s="165"/>
      <c r="BH1213" s="303"/>
      <c r="BI1213" s="165"/>
      <c r="BJ1213" s="304"/>
      <c r="BK1213" s="394"/>
      <c r="BL1213" s="302"/>
      <c r="BM1213" s="302"/>
      <c r="BN1213" s="394"/>
      <c r="BO1213" s="302"/>
      <c r="BP1213" s="13"/>
      <c r="BQ1213" s="302"/>
      <c r="BR1213" s="13"/>
      <c r="BS1213" s="302"/>
      <c r="BT1213" s="13"/>
      <c r="BU1213" s="302"/>
      <c r="BV1213" s="386"/>
      <c r="BW1213" s="303"/>
      <c r="BX1213" s="303"/>
      <c r="BY1213" s="302"/>
      <c r="BZ1213" s="302"/>
      <c r="CA1213" s="387"/>
      <c r="CB1213" s="395"/>
      <c r="CC1213" s="12"/>
      <c r="CD1213" s="304"/>
      <c r="CE1213" s="14"/>
      <c r="CF1213" s="395"/>
      <c r="CG1213" s="397"/>
      <c r="CH1213" s="300">
        <f t="shared" si="465"/>
        <v>0</v>
      </c>
      <c r="CI1213" s="26"/>
      <c r="CJ1213" s="17">
        <f t="shared" si="462"/>
        <v>0</v>
      </c>
      <c r="CK1213" s="18">
        <f t="shared" si="473"/>
        <v>12.89</v>
      </c>
      <c r="CM1213" s="164"/>
      <c r="CN1213" s="302"/>
      <c r="CO1213" s="13">
        <f t="shared" si="466"/>
        <v>0</v>
      </c>
      <c r="CP1213" s="302"/>
      <c r="CQ1213" s="13">
        <f t="shared" si="467"/>
        <v>0</v>
      </c>
      <c r="CR1213" s="302"/>
      <c r="CS1213" s="13">
        <f t="shared" si="468"/>
        <v>0</v>
      </c>
      <c r="CT1213" s="302"/>
      <c r="CU1213" s="13">
        <f t="shared" si="463"/>
        <v>0</v>
      </c>
      <c r="CV1213" s="302"/>
      <c r="CW1213" s="13">
        <f t="shared" si="469"/>
        <v>0</v>
      </c>
      <c r="CX1213" s="13">
        <f t="shared" si="470"/>
        <v>0</v>
      </c>
      <c r="CY1213" s="251">
        <f t="shared" si="471"/>
        <v>0</v>
      </c>
      <c r="CZ1213" s="13" t="s">
        <v>29</v>
      </c>
      <c r="DA1213" s="13">
        <v>50</v>
      </c>
      <c r="DB1213" s="22">
        <f t="shared" si="472"/>
        <v>0</v>
      </c>
      <c r="DD1213" s="24"/>
      <c r="DF1213" s="163"/>
      <c r="DH1213" s="24"/>
      <c r="DI1213" s="447"/>
      <c r="DJ1213" s="163"/>
    </row>
    <row r="1214" spans="1:114" s="7" customFormat="1">
      <c r="A1214" s="277">
        <f t="shared" si="456"/>
        <v>50</v>
      </c>
      <c r="B1214" s="21" t="e">
        <f>'Calculateur de trading'!I1214/C1214/W1214</f>
        <v>#DIV/0!</v>
      </c>
      <c r="C1214" s="278">
        <f t="shared" si="457"/>
        <v>10</v>
      </c>
      <c r="D1214" s="426"/>
      <c r="E1214" s="273">
        <f t="shared" si="458"/>
        <v>100</v>
      </c>
      <c r="F1214" s="271">
        <f t="shared" si="450"/>
        <v>2</v>
      </c>
      <c r="G1214" s="271" t="e">
        <f t="shared" si="451"/>
        <v>#DIV/0!</v>
      </c>
      <c r="H1214" s="272">
        <f t="shared" si="452"/>
        <v>20</v>
      </c>
      <c r="I1214" s="270"/>
      <c r="J1214" s="273">
        <f t="shared" si="459"/>
        <v>200</v>
      </c>
      <c r="K1214" s="271">
        <f t="shared" si="453"/>
        <v>4</v>
      </c>
      <c r="L1214" s="271" t="e">
        <f t="shared" si="454"/>
        <v>#DIV/0!</v>
      </c>
      <c r="M1214" s="272">
        <f t="shared" si="455"/>
        <v>40</v>
      </c>
      <c r="N1214" s="389"/>
      <c r="O1214" s="455" t="e">
        <f>(A1214*B1214*W1214)+(B1214*'Calculateur de trading'!H1214)</f>
        <v>#DIV/0!</v>
      </c>
      <c r="P1214" s="274" t="e">
        <f>O1214/'Déscriptions des trades'!CK1214</f>
        <v>#DIV/0!</v>
      </c>
      <c r="Q1214" s="456" t="e">
        <f>'Déscriptions des trades'!CK1214-O1214</f>
        <v>#DIV/0!</v>
      </c>
      <c r="R1214" s="466" t="e">
        <f t="shared" si="460"/>
        <v>#DIV/0!</v>
      </c>
      <c r="S1214" s="389"/>
      <c r="T1214" s="12"/>
      <c r="U1214" s="25"/>
      <c r="V1214" s="15"/>
      <c r="W1214" s="490">
        <f t="shared" si="464"/>
        <v>0</v>
      </c>
      <c r="X1214" s="21" t="e">
        <f>W1214*U1214/'Déscriptions des trades'!CK1214*'Déscriptions des trades'!B1214</f>
        <v>#DIV/0!</v>
      </c>
      <c r="Y1214" s="459"/>
      <c r="Z1214" s="389"/>
      <c r="AA1214" s="23">
        <f t="shared" si="461"/>
        <v>0.1</v>
      </c>
      <c r="AB1214" s="17" t="e">
        <f>(AA1214*'Déscriptions des trades'!U1214*'Déscriptions des trades'!B1214/'Déscriptions des trades'!CK1214)*'Déscriptions des trades'!W1214</f>
        <v>#DIV/0!</v>
      </c>
      <c r="AC1214" s="265" t="e">
        <f>AB1214*'Déscriptions des trades'!CK1214</f>
        <v>#DIV/0!</v>
      </c>
      <c r="AD1214" s="266" t="e">
        <f>'Déscriptions des trades'!CK1214-AC1214</f>
        <v>#DIV/0!</v>
      </c>
      <c r="AE1214" s="389"/>
      <c r="AF1214" s="399">
        <v>1210</v>
      </c>
      <c r="AG1214" s="389"/>
      <c r="AH1214" s="20"/>
      <c r="AI1214" s="303"/>
      <c r="AJ1214" s="307"/>
      <c r="AK1214" s="161"/>
      <c r="AL1214" s="305"/>
      <c r="AM1214" s="305"/>
      <c r="AN1214" s="162"/>
      <c r="AO1214" s="439"/>
      <c r="AP1214" s="162"/>
      <c r="AQ1214" s="113"/>
      <c r="AR1214" s="113"/>
      <c r="AS1214" s="384"/>
      <c r="AT1214" s="306"/>
      <c r="AU1214" s="306"/>
      <c r="AV1214" s="160"/>
      <c r="AW1214" s="158"/>
      <c r="AX1214" s="385"/>
      <c r="AY1214" s="453"/>
      <c r="AZ1214" s="165"/>
      <c r="BA1214" s="301"/>
      <c r="BB1214" s="165"/>
      <c r="BC1214" s="301"/>
      <c r="BD1214" s="165"/>
      <c r="BE1214" s="302"/>
      <c r="BF1214" s="302"/>
      <c r="BG1214" s="165"/>
      <c r="BH1214" s="303"/>
      <c r="BI1214" s="165"/>
      <c r="BJ1214" s="304"/>
      <c r="BK1214" s="394"/>
      <c r="BL1214" s="302"/>
      <c r="BM1214" s="302"/>
      <c r="BN1214" s="394"/>
      <c r="BO1214" s="302"/>
      <c r="BP1214" s="13"/>
      <c r="BQ1214" s="302"/>
      <c r="BR1214" s="13"/>
      <c r="BS1214" s="302"/>
      <c r="BT1214" s="13"/>
      <c r="BU1214" s="302"/>
      <c r="BV1214" s="386"/>
      <c r="BW1214" s="303"/>
      <c r="BX1214" s="303"/>
      <c r="BY1214" s="302"/>
      <c r="BZ1214" s="302"/>
      <c r="CA1214" s="387"/>
      <c r="CB1214" s="395"/>
      <c r="CC1214" s="12"/>
      <c r="CD1214" s="304"/>
      <c r="CE1214" s="14"/>
      <c r="CF1214" s="395"/>
      <c r="CG1214" s="397"/>
      <c r="CH1214" s="300">
        <f t="shared" si="465"/>
        <v>0</v>
      </c>
      <c r="CI1214" s="26"/>
      <c r="CJ1214" s="17">
        <f t="shared" si="462"/>
        <v>0</v>
      </c>
      <c r="CK1214" s="18">
        <f t="shared" si="473"/>
        <v>12.89</v>
      </c>
      <c r="CM1214" s="164"/>
      <c r="CN1214" s="302"/>
      <c r="CO1214" s="13">
        <f t="shared" si="466"/>
        <v>0</v>
      </c>
      <c r="CP1214" s="302"/>
      <c r="CQ1214" s="13">
        <f t="shared" si="467"/>
        <v>0</v>
      </c>
      <c r="CR1214" s="302"/>
      <c r="CS1214" s="13">
        <f t="shared" si="468"/>
        <v>0</v>
      </c>
      <c r="CT1214" s="302"/>
      <c r="CU1214" s="13">
        <f t="shared" si="463"/>
        <v>0</v>
      </c>
      <c r="CV1214" s="302"/>
      <c r="CW1214" s="13">
        <f t="shared" si="469"/>
        <v>0</v>
      </c>
      <c r="CX1214" s="13">
        <f t="shared" si="470"/>
        <v>0</v>
      </c>
      <c r="CY1214" s="251">
        <f t="shared" si="471"/>
        <v>0</v>
      </c>
      <c r="CZ1214" s="13" t="s">
        <v>29</v>
      </c>
      <c r="DA1214" s="13">
        <v>50</v>
      </c>
      <c r="DB1214" s="22">
        <f t="shared" si="472"/>
        <v>0</v>
      </c>
      <c r="DD1214" s="24"/>
      <c r="DF1214" s="163"/>
      <c r="DH1214" s="24"/>
      <c r="DI1214" s="447"/>
      <c r="DJ1214" s="163"/>
    </row>
    <row r="1215" spans="1:114" s="7" customFormat="1">
      <c r="A1215" s="277">
        <f t="shared" si="456"/>
        <v>50</v>
      </c>
      <c r="B1215" s="21" t="e">
        <f>'Calculateur de trading'!I1215/C1215/W1215</f>
        <v>#DIV/0!</v>
      </c>
      <c r="C1215" s="278">
        <f t="shared" si="457"/>
        <v>10</v>
      </c>
      <c r="D1215" s="278"/>
      <c r="E1215" s="273">
        <f t="shared" si="458"/>
        <v>100</v>
      </c>
      <c r="F1215" s="271">
        <f t="shared" si="450"/>
        <v>2</v>
      </c>
      <c r="G1215" s="271" t="e">
        <f t="shared" si="451"/>
        <v>#DIV/0!</v>
      </c>
      <c r="H1215" s="272">
        <f t="shared" si="452"/>
        <v>20</v>
      </c>
      <c r="I1215" s="270"/>
      <c r="J1215" s="273">
        <f t="shared" si="459"/>
        <v>200</v>
      </c>
      <c r="K1215" s="271">
        <f t="shared" si="453"/>
        <v>4</v>
      </c>
      <c r="L1215" s="271" t="e">
        <f t="shared" si="454"/>
        <v>#DIV/0!</v>
      </c>
      <c r="M1215" s="272">
        <f t="shared" si="455"/>
        <v>40</v>
      </c>
      <c r="N1215" s="389"/>
      <c r="O1215" s="455" t="e">
        <f>(A1215*B1215*W1215)+(B1215*'Calculateur de trading'!H1215)</f>
        <v>#DIV/0!</v>
      </c>
      <c r="P1215" s="274" t="e">
        <f>O1215/'Déscriptions des trades'!CK1215</f>
        <v>#DIV/0!</v>
      </c>
      <c r="Q1215" s="456" t="e">
        <f>'Déscriptions des trades'!CK1215-O1215</f>
        <v>#DIV/0!</v>
      </c>
      <c r="R1215" s="466" t="e">
        <f t="shared" si="460"/>
        <v>#DIV/0!</v>
      </c>
      <c r="S1215" s="389"/>
      <c r="T1215" s="12"/>
      <c r="U1215" s="25"/>
      <c r="V1215" s="15"/>
      <c r="W1215" s="490">
        <f t="shared" si="464"/>
        <v>0</v>
      </c>
      <c r="X1215" s="21" t="e">
        <f>W1215*U1215/'Déscriptions des trades'!CK1215*'Déscriptions des trades'!B1215</f>
        <v>#DIV/0!</v>
      </c>
      <c r="Y1215" s="459"/>
      <c r="Z1215" s="389"/>
      <c r="AA1215" s="23">
        <f t="shared" si="461"/>
        <v>0.1</v>
      </c>
      <c r="AB1215" s="17" t="e">
        <f>(AA1215*'Déscriptions des trades'!U1215*'Déscriptions des trades'!B1215/'Déscriptions des trades'!CK1215)*'Déscriptions des trades'!W1215</f>
        <v>#DIV/0!</v>
      </c>
      <c r="AC1215" s="265" t="e">
        <f>AB1215*'Déscriptions des trades'!CK1215</f>
        <v>#DIV/0!</v>
      </c>
      <c r="AD1215" s="266" t="e">
        <f>'Déscriptions des trades'!CK1215-AC1215</f>
        <v>#DIV/0!</v>
      </c>
      <c r="AE1215" s="389"/>
      <c r="AF1215" s="399">
        <v>1211</v>
      </c>
      <c r="AG1215" s="389"/>
      <c r="AH1215" s="20"/>
      <c r="AI1215" s="303"/>
      <c r="AJ1215" s="307"/>
      <c r="AK1215" s="161"/>
      <c r="AL1215" s="305"/>
      <c r="AM1215" s="305"/>
      <c r="AN1215" s="162"/>
      <c r="AO1215" s="439"/>
      <c r="AP1215" s="162"/>
      <c r="AQ1215" s="113"/>
      <c r="AR1215" s="113"/>
      <c r="AS1215" s="384"/>
      <c r="AT1215" s="306"/>
      <c r="AU1215" s="306"/>
      <c r="AV1215" s="160"/>
      <c r="AW1215" s="158"/>
      <c r="AX1215" s="385"/>
      <c r="AY1215" s="453"/>
      <c r="AZ1215" s="165"/>
      <c r="BA1215" s="301"/>
      <c r="BB1215" s="165"/>
      <c r="BC1215" s="301"/>
      <c r="BD1215" s="165"/>
      <c r="BE1215" s="302"/>
      <c r="BF1215" s="302"/>
      <c r="BG1215" s="165"/>
      <c r="BH1215" s="303"/>
      <c r="BI1215" s="165"/>
      <c r="BJ1215" s="304"/>
      <c r="BK1215" s="394"/>
      <c r="BL1215" s="302"/>
      <c r="BM1215" s="302"/>
      <c r="BN1215" s="394"/>
      <c r="BO1215" s="302"/>
      <c r="BP1215" s="13"/>
      <c r="BQ1215" s="302"/>
      <c r="BR1215" s="13"/>
      <c r="BS1215" s="302"/>
      <c r="BT1215" s="13"/>
      <c r="BU1215" s="302"/>
      <c r="BV1215" s="386"/>
      <c r="BW1215" s="303"/>
      <c r="BX1215" s="303"/>
      <c r="BY1215" s="302"/>
      <c r="BZ1215" s="302"/>
      <c r="CA1215" s="387"/>
      <c r="CB1215" s="395"/>
      <c r="CC1215" s="12"/>
      <c r="CD1215" s="304"/>
      <c r="CE1215" s="14"/>
      <c r="CF1215" s="395"/>
      <c r="CG1215" s="397"/>
      <c r="CH1215" s="300">
        <f t="shared" si="465"/>
        <v>0</v>
      </c>
      <c r="CI1215" s="26"/>
      <c r="CJ1215" s="17">
        <f t="shared" si="462"/>
        <v>0</v>
      </c>
      <c r="CK1215" s="18">
        <f t="shared" si="473"/>
        <v>12.89</v>
      </c>
      <c r="CM1215" s="164"/>
      <c r="CN1215" s="302"/>
      <c r="CO1215" s="13">
        <f t="shared" si="466"/>
        <v>0</v>
      </c>
      <c r="CP1215" s="302"/>
      <c r="CQ1215" s="13">
        <f t="shared" si="467"/>
        <v>0</v>
      </c>
      <c r="CR1215" s="302"/>
      <c r="CS1215" s="13">
        <f t="shared" si="468"/>
        <v>0</v>
      </c>
      <c r="CT1215" s="302"/>
      <c r="CU1215" s="13">
        <f t="shared" si="463"/>
        <v>0</v>
      </c>
      <c r="CV1215" s="302"/>
      <c r="CW1215" s="13">
        <f t="shared" si="469"/>
        <v>0</v>
      </c>
      <c r="CX1215" s="13">
        <f t="shared" si="470"/>
        <v>0</v>
      </c>
      <c r="CY1215" s="251">
        <f t="shared" si="471"/>
        <v>0</v>
      </c>
      <c r="CZ1215" s="13" t="s">
        <v>29</v>
      </c>
      <c r="DA1215" s="13">
        <v>50</v>
      </c>
      <c r="DB1215" s="22">
        <f t="shared" si="472"/>
        <v>0</v>
      </c>
      <c r="DD1215" s="24"/>
      <c r="DF1215" s="163"/>
      <c r="DH1215" s="24"/>
      <c r="DI1215" s="447"/>
      <c r="DJ1215" s="163"/>
    </row>
    <row r="1216" spans="1:114" s="7" customFormat="1">
      <c r="A1216" s="277">
        <f t="shared" si="456"/>
        <v>50</v>
      </c>
      <c r="B1216" s="21" t="e">
        <f>'Calculateur de trading'!I1216/C1216/W1216</f>
        <v>#DIV/0!</v>
      </c>
      <c r="C1216" s="278">
        <f t="shared" si="457"/>
        <v>10</v>
      </c>
      <c r="D1216" s="426"/>
      <c r="E1216" s="273">
        <f t="shared" si="458"/>
        <v>100</v>
      </c>
      <c r="F1216" s="271">
        <f t="shared" si="450"/>
        <v>2</v>
      </c>
      <c r="G1216" s="271" t="e">
        <f t="shared" si="451"/>
        <v>#DIV/0!</v>
      </c>
      <c r="H1216" s="272">
        <f t="shared" si="452"/>
        <v>20</v>
      </c>
      <c r="I1216" s="270"/>
      <c r="J1216" s="273">
        <f t="shared" si="459"/>
        <v>200</v>
      </c>
      <c r="K1216" s="271">
        <f t="shared" si="453"/>
        <v>4</v>
      </c>
      <c r="L1216" s="271" t="e">
        <f t="shared" si="454"/>
        <v>#DIV/0!</v>
      </c>
      <c r="M1216" s="272">
        <f t="shared" si="455"/>
        <v>40</v>
      </c>
      <c r="N1216" s="389"/>
      <c r="O1216" s="455" t="e">
        <f>(A1216*B1216*W1216)+(B1216*'Calculateur de trading'!H1216)</f>
        <v>#DIV/0!</v>
      </c>
      <c r="P1216" s="274" t="e">
        <f>O1216/'Déscriptions des trades'!CK1216</f>
        <v>#DIV/0!</v>
      </c>
      <c r="Q1216" s="456" t="e">
        <f>'Déscriptions des trades'!CK1216-O1216</f>
        <v>#DIV/0!</v>
      </c>
      <c r="R1216" s="466" t="e">
        <f t="shared" si="460"/>
        <v>#DIV/0!</v>
      </c>
      <c r="S1216" s="389"/>
      <c r="T1216" s="12"/>
      <c r="U1216" s="25"/>
      <c r="V1216" s="15"/>
      <c r="W1216" s="490">
        <f t="shared" si="464"/>
        <v>0</v>
      </c>
      <c r="X1216" s="21" t="e">
        <f>W1216*U1216/'Déscriptions des trades'!CK1216*'Déscriptions des trades'!B1216</f>
        <v>#DIV/0!</v>
      </c>
      <c r="Y1216" s="459"/>
      <c r="Z1216" s="389"/>
      <c r="AA1216" s="23">
        <f t="shared" si="461"/>
        <v>0.1</v>
      </c>
      <c r="AB1216" s="17" t="e">
        <f>(AA1216*'Déscriptions des trades'!U1216*'Déscriptions des trades'!B1216/'Déscriptions des trades'!CK1216)*'Déscriptions des trades'!W1216</f>
        <v>#DIV/0!</v>
      </c>
      <c r="AC1216" s="265" t="e">
        <f>AB1216*'Déscriptions des trades'!CK1216</f>
        <v>#DIV/0!</v>
      </c>
      <c r="AD1216" s="266" t="e">
        <f>'Déscriptions des trades'!CK1216-AC1216</f>
        <v>#DIV/0!</v>
      </c>
      <c r="AE1216" s="389"/>
      <c r="AF1216" s="399">
        <v>1212</v>
      </c>
      <c r="AG1216" s="389"/>
      <c r="AH1216" s="20"/>
      <c r="AI1216" s="303"/>
      <c r="AJ1216" s="307"/>
      <c r="AK1216" s="161"/>
      <c r="AL1216" s="305"/>
      <c r="AM1216" s="305"/>
      <c r="AN1216" s="162"/>
      <c r="AO1216" s="439"/>
      <c r="AP1216" s="162"/>
      <c r="AQ1216" s="113"/>
      <c r="AR1216" s="113"/>
      <c r="AS1216" s="384"/>
      <c r="AT1216" s="306"/>
      <c r="AU1216" s="306"/>
      <c r="AV1216" s="160"/>
      <c r="AW1216" s="158"/>
      <c r="AX1216" s="385"/>
      <c r="AY1216" s="453"/>
      <c r="AZ1216" s="165"/>
      <c r="BA1216" s="301"/>
      <c r="BB1216" s="165"/>
      <c r="BC1216" s="301"/>
      <c r="BD1216" s="165"/>
      <c r="BE1216" s="302"/>
      <c r="BF1216" s="302"/>
      <c r="BG1216" s="165"/>
      <c r="BH1216" s="303"/>
      <c r="BI1216" s="165"/>
      <c r="BJ1216" s="304"/>
      <c r="BK1216" s="394"/>
      <c r="BL1216" s="302"/>
      <c r="BM1216" s="302"/>
      <c r="BN1216" s="394"/>
      <c r="BO1216" s="302"/>
      <c r="BP1216" s="13"/>
      <c r="BQ1216" s="302"/>
      <c r="BR1216" s="13"/>
      <c r="BS1216" s="302"/>
      <c r="BT1216" s="13"/>
      <c r="BU1216" s="302"/>
      <c r="BV1216" s="386"/>
      <c r="BW1216" s="303"/>
      <c r="BX1216" s="303"/>
      <c r="BY1216" s="302"/>
      <c r="BZ1216" s="302"/>
      <c r="CA1216" s="387"/>
      <c r="CB1216" s="395"/>
      <c r="CC1216" s="12"/>
      <c r="CD1216" s="304"/>
      <c r="CE1216" s="14"/>
      <c r="CF1216" s="395"/>
      <c r="CG1216" s="397"/>
      <c r="CH1216" s="300">
        <f t="shared" si="465"/>
        <v>0</v>
      </c>
      <c r="CI1216" s="26"/>
      <c r="CJ1216" s="17">
        <f t="shared" si="462"/>
        <v>0</v>
      </c>
      <c r="CK1216" s="18">
        <f t="shared" si="473"/>
        <v>12.89</v>
      </c>
      <c r="CM1216" s="164"/>
      <c r="CN1216" s="302"/>
      <c r="CO1216" s="13">
        <f t="shared" si="466"/>
        <v>0</v>
      </c>
      <c r="CP1216" s="302"/>
      <c r="CQ1216" s="13">
        <f t="shared" si="467"/>
        <v>0</v>
      </c>
      <c r="CR1216" s="302"/>
      <c r="CS1216" s="13">
        <f t="shared" si="468"/>
        <v>0</v>
      </c>
      <c r="CT1216" s="302"/>
      <c r="CU1216" s="13">
        <f t="shared" si="463"/>
        <v>0</v>
      </c>
      <c r="CV1216" s="302"/>
      <c r="CW1216" s="13">
        <f t="shared" si="469"/>
        <v>0</v>
      </c>
      <c r="CX1216" s="13">
        <f t="shared" si="470"/>
        <v>0</v>
      </c>
      <c r="CY1216" s="251">
        <f t="shared" si="471"/>
        <v>0</v>
      </c>
      <c r="CZ1216" s="13" t="s">
        <v>29</v>
      </c>
      <c r="DA1216" s="13">
        <v>50</v>
      </c>
      <c r="DB1216" s="22">
        <f t="shared" si="472"/>
        <v>0</v>
      </c>
      <c r="DD1216" s="24"/>
      <c r="DF1216" s="163"/>
      <c r="DH1216" s="24"/>
      <c r="DI1216" s="447"/>
      <c r="DJ1216" s="163"/>
    </row>
    <row r="1217" spans="1:114" s="7" customFormat="1">
      <c r="A1217" s="277">
        <f t="shared" si="456"/>
        <v>50</v>
      </c>
      <c r="B1217" s="21" t="e">
        <f>'Calculateur de trading'!I1217/C1217/W1217</f>
        <v>#DIV/0!</v>
      </c>
      <c r="C1217" s="278">
        <f t="shared" si="457"/>
        <v>10</v>
      </c>
      <c r="D1217" s="426"/>
      <c r="E1217" s="273">
        <f t="shared" si="458"/>
        <v>100</v>
      </c>
      <c r="F1217" s="271">
        <f t="shared" si="450"/>
        <v>2</v>
      </c>
      <c r="G1217" s="271" t="e">
        <f t="shared" si="451"/>
        <v>#DIV/0!</v>
      </c>
      <c r="H1217" s="272">
        <f t="shared" si="452"/>
        <v>20</v>
      </c>
      <c r="I1217" s="270"/>
      <c r="J1217" s="273">
        <f t="shared" si="459"/>
        <v>200</v>
      </c>
      <c r="K1217" s="271">
        <f t="shared" si="453"/>
        <v>4</v>
      </c>
      <c r="L1217" s="271" t="e">
        <f t="shared" si="454"/>
        <v>#DIV/0!</v>
      </c>
      <c r="M1217" s="272">
        <f t="shared" si="455"/>
        <v>40</v>
      </c>
      <c r="N1217" s="389"/>
      <c r="O1217" s="455" t="e">
        <f>(A1217*B1217*W1217)+(B1217*'Calculateur de trading'!H1217)</f>
        <v>#DIV/0!</v>
      </c>
      <c r="P1217" s="274" t="e">
        <f>O1217/'Déscriptions des trades'!CK1217</f>
        <v>#DIV/0!</v>
      </c>
      <c r="Q1217" s="456" t="e">
        <f>'Déscriptions des trades'!CK1217-O1217</f>
        <v>#DIV/0!</v>
      </c>
      <c r="R1217" s="466" t="e">
        <f t="shared" si="460"/>
        <v>#DIV/0!</v>
      </c>
      <c r="S1217" s="389"/>
      <c r="T1217" s="12"/>
      <c r="U1217" s="25"/>
      <c r="V1217" s="15"/>
      <c r="W1217" s="490">
        <f t="shared" si="464"/>
        <v>0</v>
      </c>
      <c r="X1217" s="21" t="e">
        <f>W1217*U1217/'Déscriptions des trades'!CK1217*'Déscriptions des trades'!B1217</f>
        <v>#DIV/0!</v>
      </c>
      <c r="Y1217" s="459"/>
      <c r="Z1217" s="389"/>
      <c r="AA1217" s="23">
        <f t="shared" si="461"/>
        <v>0.1</v>
      </c>
      <c r="AB1217" s="17" t="e">
        <f>(AA1217*'Déscriptions des trades'!U1217*'Déscriptions des trades'!B1217/'Déscriptions des trades'!CK1217)*'Déscriptions des trades'!W1217</f>
        <v>#DIV/0!</v>
      </c>
      <c r="AC1217" s="265" t="e">
        <f>AB1217*'Déscriptions des trades'!CK1217</f>
        <v>#DIV/0!</v>
      </c>
      <c r="AD1217" s="266" t="e">
        <f>'Déscriptions des trades'!CK1217-AC1217</f>
        <v>#DIV/0!</v>
      </c>
      <c r="AE1217" s="389"/>
      <c r="AF1217" s="399">
        <v>1213</v>
      </c>
      <c r="AG1217" s="389"/>
      <c r="AH1217" s="20"/>
      <c r="AI1217" s="303"/>
      <c r="AJ1217" s="307"/>
      <c r="AK1217" s="161"/>
      <c r="AL1217" s="305"/>
      <c r="AM1217" s="305"/>
      <c r="AN1217" s="162"/>
      <c r="AO1217" s="439"/>
      <c r="AP1217" s="162"/>
      <c r="AQ1217" s="113"/>
      <c r="AR1217" s="113"/>
      <c r="AS1217" s="384"/>
      <c r="AT1217" s="306"/>
      <c r="AU1217" s="306"/>
      <c r="AV1217" s="160"/>
      <c r="AW1217" s="158"/>
      <c r="AX1217" s="385"/>
      <c r="AY1217" s="453"/>
      <c r="AZ1217" s="165"/>
      <c r="BA1217" s="301"/>
      <c r="BB1217" s="165"/>
      <c r="BC1217" s="301"/>
      <c r="BD1217" s="165"/>
      <c r="BE1217" s="302"/>
      <c r="BF1217" s="302"/>
      <c r="BG1217" s="165"/>
      <c r="BH1217" s="303"/>
      <c r="BI1217" s="165"/>
      <c r="BJ1217" s="304"/>
      <c r="BK1217" s="394"/>
      <c r="BL1217" s="302"/>
      <c r="BM1217" s="302"/>
      <c r="BN1217" s="394"/>
      <c r="BO1217" s="302"/>
      <c r="BP1217" s="13"/>
      <c r="BQ1217" s="302"/>
      <c r="BR1217" s="13"/>
      <c r="BS1217" s="302"/>
      <c r="BT1217" s="13"/>
      <c r="BU1217" s="302"/>
      <c r="BV1217" s="386"/>
      <c r="BW1217" s="303"/>
      <c r="BX1217" s="303"/>
      <c r="BY1217" s="302"/>
      <c r="BZ1217" s="302"/>
      <c r="CA1217" s="387"/>
      <c r="CB1217" s="395"/>
      <c r="CC1217" s="12"/>
      <c r="CD1217" s="304"/>
      <c r="CE1217" s="14"/>
      <c r="CF1217" s="395"/>
      <c r="CG1217" s="397"/>
      <c r="CH1217" s="300">
        <f t="shared" si="465"/>
        <v>0</v>
      </c>
      <c r="CI1217" s="26"/>
      <c r="CJ1217" s="17">
        <f t="shared" si="462"/>
        <v>0</v>
      </c>
      <c r="CK1217" s="18">
        <f t="shared" si="473"/>
        <v>12.89</v>
      </c>
      <c r="CM1217" s="164"/>
      <c r="CN1217" s="302"/>
      <c r="CO1217" s="13">
        <f t="shared" si="466"/>
        <v>0</v>
      </c>
      <c r="CP1217" s="302"/>
      <c r="CQ1217" s="13">
        <f t="shared" si="467"/>
        <v>0</v>
      </c>
      <c r="CR1217" s="302"/>
      <c r="CS1217" s="13">
        <f t="shared" si="468"/>
        <v>0</v>
      </c>
      <c r="CT1217" s="302"/>
      <c r="CU1217" s="13">
        <f t="shared" si="463"/>
        <v>0</v>
      </c>
      <c r="CV1217" s="302"/>
      <c r="CW1217" s="13">
        <f t="shared" si="469"/>
        <v>0</v>
      </c>
      <c r="CX1217" s="13">
        <f t="shared" si="470"/>
        <v>0</v>
      </c>
      <c r="CY1217" s="251">
        <f t="shared" si="471"/>
        <v>0</v>
      </c>
      <c r="CZ1217" s="13" t="s">
        <v>29</v>
      </c>
      <c r="DA1217" s="13">
        <v>50</v>
      </c>
      <c r="DB1217" s="22">
        <f t="shared" si="472"/>
        <v>0</v>
      </c>
      <c r="DD1217" s="24"/>
      <c r="DF1217" s="163"/>
      <c r="DH1217" s="24"/>
      <c r="DI1217" s="447"/>
      <c r="DJ1217" s="163"/>
    </row>
    <row r="1218" spans="1:114" s="7" customFormat="1">
      <c r="A1218" s="277">
        <f t="shared" si="456"/>
        <v>50</v>
      </c>
      <c r="B1218" s="21" t="e">
        <f>'Calculateur de trading'!I1218/C1218/W1218</f>
        <v>#DIV/0!</v>
      </c>
      <c r="C1218" s="278">
        <f t="shared" si="457"/>
        <v>10</v>
      </c>
      <c r="D1218" s="278"/>
      <c r="E1218" s="273">
        <f t="shared" si="458"/>
        <v>100</v>
      </c>
      <c r="F1218" s="271">
        <f t="shared" si="450"/>
        <v>2</v>
      </c>
      <c r="G1218" s="271" t="e">
        <f t="shared" si="451"/>
        <v>#DIV/0!</v>
      </c>
      <c r="H1218" s="272">
        <f t="shared" si="452"/>
        <v>20</v>
      </c>
      <c r="I1218" s="270"/>
      <c r="J1218" s="273">
        <f t="shared" si="459"/>
        <v>200</v>
      </c>
      <c r="K1218" s="271">
        <f t="shared" si="453"/>
        <v>4</v>
      </c>
      <c r="L1218" s="271" t="e">
        <f t="shared" si="454"/>
        <v>#DIV/0!</v>
      </c>
      <c r="M1218" s="272">
        <f t="shared" si="455"/>
        <v>40</v>
      </c>
      <c r="N1218" s="389"/>
      <c r="O1218" s="455" t="e">
        <f>(A1218*B1218*W1218)+(B1218*'Calculateur de trading'!H1218)</f>
        <v>#DIV/0!</v>
      </c>
      <c r="P1218" s="274" t="e">
        <f>O1218/'Déscriptions des trades'!CK1218</f>
        <v>#DIV/0!</v>
      </c>
      <c r="Q1218" s="456" t="e">
        <f>'Déscriptions des trades'!CK1218-O1218</f>
        <v>#DIV/0!</v>
      </c>
      <c r="R1218" s="466" t="e">
        <f t="shared" si="460"/>
        <v>#DIV/0!</v>
      </c>
      <c r="S1218" s="389"/>
      <c r="T1218" s="12"/>
      <c r="U1218" s="25"/>
      <c r="V1218" s="15"/>
      <c r="W1218" s="490">
        <f t="shared" si="464"/>
        <v>0</v>
      </c>
      <c r="X1218" s="21" t="e">
        <f>W1218*U1218/'Déscriptions des trades'!CK1218*'Déscriptions des trades'!B1218</f>
        <v>#DIV/0!</v>
      </c>
      <c r="Y1218" s="459"/>
      <c r="Z1218" s="389"/>
      <c r="AA1218" s="23">
        <f t="shared" si="461"/>
        <v>0.1</v>
      </c>
      <c r="AB1218" s="17" t="e">
        <f>(AA1218*'Déscriptions des trades'!U1218*'Déscriptions des trades'!B1218/'Déscriptions des trades'!CK1218)*'Déscriptions des trades'!W1218</f>
        <v>#DIV/0!</v>
      </c>
      <c r="AC1218" s="265" t="e">
        <f>AB1218*'Déscriptions des trades'!CK1218</f>
        <v>#DIV/0!</v>
      </c>
      <c r="AD1218" s="266" t="e">
        <f>'Déscriptions des trades'!CK1218-AC1218</f>
        <v>#DIV/0!</v>
      </c>
      <c r="AE1218" s="389"/>
      <c r="AF1218" s="399">
        <v>1214</v>
      </c>
      <c r="AG1218" s="389"/>
      <c r="AH1218" s="20"/>
      <c r="AI1218" s="303"/>
      <c r="AJ1218" s="307"/>
      <c r="AK1218" s="161"/>
      <c r="AL1218" s="305"/>
      <c r="AM1218" s="305"/>
      <c r="AN1218" s="162"/>
      <c r="AO1218" s="439"/>
      <c r="AP1218" s="162"/>
      <c r="AQ1218" s="113"/>
      <c r="AR1218" s="113"/>
      <c r="AS1218" s="384"/>
      <c r="AT1218" s="306"/>
      <c r="AU1218" s="306"/>
      <c r="AV1218" s="160"/>
      <c r="AW1218" s="158"/>
      <c r="AX1218" s="385"/>
      <c r="AY1218" s="453"/>
      <c r="AZ1218" s="165"/>
      <c r="BA1218" s="301"/>
      <c r="BB1218" s="165"/>
      <c r="BC1218" s="301"/>
      <c r="BD1218" s="165"/>
      <c r="BE1218" s="302"/>
      <c r="BF1218" s="302"/>
      <c r="BG1218" s="165"/>
      <c r="BH1218" s="303"/>
      <c r="BI1218" s="165"/>
      <c r="BJ1218" s="304"/>
      <c r="BK1218" s="394"/>
      <c r="BL1218" s="302"/>
      <c r="BM1218" s="302"/>
      <c r="BN1218" s="394"/>
      <c r="BO1218" s="302"/>
      <c r="BP1218" s="13"/>
      <c r="BQ1218" s="302"/>
      <c r="BR1218" s="13"/>
      <c r="BS1218" s="302"/>
      <c r="BT1218" s="13"/>
      <c r="BU1218" s="302"/>
      <c r="BV1218" s="386"/>
      <c r="BW1218" s="303"/>
      <c r="BX1218" s="303"/>
      <c r="BY1218" s="302"/>
      <c r="BZ1218" s="302"/>
      <c r="CA1218" s="387"/>
      <c r="CB1218" s="395"/>
      <c r="CC1218" s="12"/>
      <c r="CD1218" s="304"/>
      <c r="CE1218" s="14"/>
      <c r="CF1218" s="395"/>
      <c r="CG1218" s="397"/>
      <c r="CH1218" s="300">
        <f t="shared" si="465"/>
        <v>0</v>
      </c>
      <c r="CI1218" s="26"/>
      <c r="CJ1218" s="17">
        <f t="shared" si="462"/>
        <v>0</v>
      </c>
      <c r="CK1218" s="18">
        <f t="shared" si="473"/>
        <v>12.89</v>
      </c>
      <c r="CM1218" s="164"/>
      <c r="CN1218" s="302"/>
      <c r="CO1218" s="13">
        <f t="shared" si="466"/>
        <v>0</v>
      </c>
      <c r="CP1218" s="302"/>
      <c r="CQ1218" s="13">
        <f t="shared" si="467"/>
        <v>0</v>
      </c>
      <c r="CR1218" s="302"/>
      <c r="CS1218" s="13">
        <f t="shared" si="468"/>
        <v>0</v>
      </c>
      <c r="CT1218" s="302"/>
      <c r="CU1218" s="13">
        <f t="shared" si="463"/>
        <v>0</v>
      </c>
      <c r="CV1218" s="302"/>
      <c r="CW1218" s="13">
        <f t="shared" si="469"/>
        <v>0</v>
      </c>
      <c r="CX1218" s="13">
        <f t="shared" si="470"/>
        <v>0</v>
      </c>
      <c r="CY1218" s="251">
        <f t="shared" si="471"/>
        <v>0</v>
      </c>
      <c r="CZ1218" s="13" t="s">
        <v>29</v>
      </c>
      <c r="DA1218" s="13">
        <v>50</v>
      </c>
      <c r="DB1218" s="22">
        <f t="shared" si="472"/>
        <v>0</v>
      </c>
      <c r="DD1218" s="24"/>
      <c r="DF1218" s="163"/>
      <c r="DH1218" s="24"/>
      <c r="DI1218" s="447"/>
      <c r="DJ1218" s="163"/>
    </row>
    <row r="1219" spans="1:114" s="7" customFormat="1">
      <c r="A1219" s="277">
        <f t="shared" si="456"/>
        <v>50</v>
      </c>
      <c r="B1219" s="21" t="e">
        <f>'Calculateur de trading'!I1219/C1219/W1219</f>
        <v>#DIV/0!</v>
      </c>
      <c r="C1219" s="278">
        <f t="shared" si="457"/>
        <v>10</v>
      </c>
      <c r="D1219" s="426"/>
      <c r="E1219" s="273">
        <f t="shared" si="458"/>
        <v>100</v>
      </c>
      <c r="F1219" s="271">
        <f t="shared" si="450"/>
        <v>2</v>
      </c>
      <c r="G1219" s="271" t="e">
        <f t="shared" si="451"/>
        <v>#DIV/0!</v>
      </c>
      <c r="H1219" s="272">
        <f t="shared" si="452"/>
        <v>20</v>
      </c>
      <c r="I1219" s="270"/>
      <c r="J1219" s="273">
        <f t="shared" si="459"/>
        <v>200</v>
      </c>
      <c r="K1219" s="271">
        <f t="shared" si="453"/>
        <v>4</v>
      </c>
      <c r="L1219" s="271" t="e">
        <f t="shared" si="454"/>
        <v>#DIV/0!</v>
      </c>
      <c r="M1219" s="272">
        <f t="shared" si="455"/>
        <v>40</v>
      </c>
      <c r="N1219" s="389"/>
      <c r="O1219" s="455" t="e">
        <f>(A1219*B1219*W1219)+(B1219*'Calculateur de trading'!H1219)</f>
        <v>#DIV/0!</v>
      </c>
      <c r="P1219" s="274" t="e">
        <f>O1219/'Déscriptions des trades'!CK1219</f>
        <v>#DIV/0!</v>
      </c>
      <c r="Q1219" s="456" t="e">
        <f>'Déscriptions des trades'!CK1219-O1219</f>
        <v>#DIV/0!</v>
      </c>
      <c r="R1219" s="466" t="e">
        <f t="shared" si="460"/>
        <v>#DIV/0!</v>
      </c>
      <c r="S1219" s="389"/>
      <c r="T1219" s="12"/>
      <c r="U1219" s="25"/>
      <c r="V1219" s="15"/>
      <c r="W1219" s="490">
        <f t="shared" si="464"/>
        <v>0</v>
      </c>
      <c r="X1219" s="21" t="e">
        <f>W1219*U1219/'Déscriptions des trades'!CK1219*'Déscriptions des trades'!B1219</f>
        <v>#DIV/0!</v>
      </c>
      <c r="Y1219" s="459"/>
      <c r="Z1219" s="389"/>
      <c r="AA1219" s="23">
        <f t="shared" si="461"/>
        <v>0.1</v>
      </c>
      <c r="AB1219" s="17" t="e">
        <f>(AA1219*'Déscriptions des trades'!U1219*'Déscriptions des trades'!B1219/'Déscriptions des trades'!CK1219)*'Déscriptions des trades'!W1219</f>
        <v>#DIV/0!</v>
      </c>
      <c r="AC1219" s="265" t="e">
        <f>AB1219*'Déscriptions des trades'!CK1219</f>
        <v>#DIV/0!</v>
      </c>
      <c r="AD1219" s="266" t="e">
        <f>'Déscriptions des trades'!CK1219-AC1219</f>
        <v>#DIV/0!</v>
      </c>
      <c r="AE1219" s="389"/>
      <c r="AF1219" s="399">
        <v>1215</v>
      </c>
      <c r="AG1219" s="389"/>
      <c r="AH1219" s="20"/>
      <c r="AI1219" s="303"/>
      <c r="AJ1219" s="307"/>
      <c r="AK1219" s="161"/>
      <c r="AL1219" s="305"/>
      <c r="AM1219" s="305"/>
      <c r="AN1219" s="162"/>
      <c r="AO1219" s="439"/>
      <c r="AP1219" s="162"/>
      <c r="AQ1219" s="113"/>
      <c r="AR1219" s="113"/>
      <c r="AS1219" s="384"/>
      <c r="AT1219" s="306"/>
      <c r="AU1219" s="306"/>
      <c r="AV1219" s="160"/>
      <c r="AW1219" s="158"/>
      <c r="AX1219" s="385"/>
      <c r="AY1219" s="453"/>
      <c r="AZ1219" s="165"/>
      <c r="BA1219" s="301"/>
      <c r="BB1219" s="165"/>
      <c r="BC1219" s="301"/>
      <c r="BD1219" s="165"/>
      <c r="BE1219" s="302"/>
      <c r="BF1219" s="302"/>
      <c r="BG1219" s="165"/>
      <c r="BH1219" s="303"/>
      <c r="BI1219" s="165"/>
      <c r="BJ1219" s="304"/>
      <c r="BK1219" s="394"/>
      <c r="BL1219" s="302"/>
      <c r="BM1219" s="302"/>
      <c r="BN1219" s="394"/>
      <c r="BO1219" s="302"/>
      <c r="BP1219" s="13"/>
      <c r="BQ1219" s="302"/>
      <c r="BR1219" s="13"/>
      <c r="BS1219" s="302"/>
      <c r="BT1219" s="13"/>
      <c r="BU1219" s="302"/>
      <c r="BV1219" s="386"/>
      <c r="BW1219" s="303"/>
      <c r="BX1219" s="303"/>
      <c r="BY1219" s="302"/>
      <c r="BZ1219" s="302"/>
      <c r="CA1219" s="387"/>
      <c r="CB1219" s="395"/>
      <c r="CC1219" s="12"/>
      <c r="CD1219" s="304"/>
      <c r="CE1219" s="14"/>
      <c r="CF1219" s="395"/>
      <c r="CG1219" s="397"/>
      <c r="CH1219" s="300">
        <f t="shared" si="465"/>
        <v>0</v>
      </c>
      <c r="CI1219" s="26"/>
      <c r="CJ1219" s="17">
        <f t="shared" si="462"/>
        <v>0</v>
      </c>
      <c r="CK1219" s="18">
        <f t="shared" si="473"/>
        <v>12.89</v>
      </c>
      <c r="CM1219" s="164"/>
      <c r="CN1219" s="302"/>
      <c r="CO1219" s="13">
        <f t="shared" si="466"/>
        <v>0</v>
      </c>
      <c r="CP1219" s="302"/>
      <c r="CQ1219" s="13">
        <f t="shared" si="467"/>
        <v>0</v>
      </c>
      <c r="CR1219" s="302"/>
      <c r="CS1219" s="13">
        <f t="shared" si="468"/>
        <v>0</v>
      </c>
      <c r="CT1219" s="302"/>
      <c r="CU1219" s="13">
        <f t="shared" si="463"/>
        <v>0</v>
      </c>
      <c r="CV1219" s="302"/>
      <c r="CW1219" s="13">
        <f t="shared" si="469"/>
        <v>0</v>
      </c>
      <c r="CX1219" s="13">
        <f t="shared" si="470"/>
        <v>0</v>
      </c>
      <c r="CY1219" s="251">
        <f t="shared" si="471"/>
        <v>0</v>
      </c>
      <c r="CZ1219" s="13" t="s">
        <v>29</v>
      </c>
      <c r="DA1219" s="13">
        <v>50</v>
      </c>
      <c r="DB1219" s="22">
        <f t="shared" si="472"/>
        <v>0</v>
      </c>
      <c r="DD1219" s="24"/>
      <c r="DF1219" s="163"/>
      <c r="DH1219" s="24"/>
      <c r="DI1219" s="447"/>
      <c r="DJ1219" s="163"/>
    </row>
    <row r="1220" spans="1:114" s="7" customFormat="1">
      <c r="A1220" s="277">
        <f t="shared" si="456"/>
        <v>50</v>
      </c>
      <c r="B1220" s="21" t="e">
        <f>'Calculateur de trading'!I1220/C1220/W1220</f>
        <v>#DIV/0!</v>
      </c>
      <c r="C1220" s="278">
        <f t="shared" si="457"/>
        <v>10</v>
      </c>
      <c r="D1220" s="278"/>
      <c r="E1220" s="273">
        <f t="shared" si="458"/>
        <v>100</v>
      </c>
      <c r="F1220" s="271">
        <f t="shared" si="450"/>
        <v>2</v>
      </c>
      <c r="G1220" s="271" t="e">
        <f t="shared" si="451"/>
        <v>#DIV/0!</v>
      </c>
      <c r="H1220" s="272">
        <f t="shared" si="452"/>
        <v>20</v>
      </c>
      <c r="I1220" s="270"/>
      <c r="J1220" s="273">
        <f t="shared" si="459"/>
        <v>200</v>
      </c>
      <c r="K1220" s="271">
        <f t="shared" si="453"/>
        <v>4</v>
      </c>
      <c r="L1220" s="271" t="e">
        <f t="shared" si="454"/>
        <v>#DIV/0!</v>
      </c>
      <c r="M1220" s="272">
        <f t="shared" si="455"/>
        <v>40</v>
      </c>
      <c r="N1220" s="389"/>
      <c r="O1220" s="455" t="e">
        <f>(A1220*B1220*W1220)+(B1220*'Calculateur de trading'!H1220)</f>
        <v>#DIV/0!</v>
      </c>
      <c r="P1220" s="274" t="e">
        <f>O1220/'Déscriptions des trades'!CK1220</f>
        <v>#DIV/0!</v>
      </c>
      <c r="Q1220" s="456" t="e">
        <f>'Déscriptions des trades'!CK1220-O1220</f>
        <v>#DIV/0!</v>
      </c>
      <c r="R1220" s="466" t="e">
        <f t="shared" si="460"/>
        <v>#DIV/0!</v>
      </c>
      <c r="S1220" s="389"/>
      <c r="T1220" s="12"/>
      <c r="U1220" s="25"/>
      <c r="V1220" s="15"/>
      <c r="W1220" s="490">
        <f t="shared" si="464"/>
        <v>0</v>
      </c>
      <c r="X1220" s="21" t="e">
        <f>W1220*U1220/'Déscriptions des trades'!CK1220*'Déscriptions des trades'!B1220</f>
        <v>#DIV/0!</v>
      </c>
      <c r="Y1220" s="459"/>
      <c r="Z1220" s="389"/>
      <c r="AA1220" s="23">
        <f t="shared" si="461"/>
        <v>0.1</v>
      </c>
      <c r="AB1220" s="17" t="e">
        <f>(AA1220*'Déscriptions des trades'!U1220*'Déscriptions des trades'!B1220/'Déscriptions des trades'!CK1220)*'Déscriptions des trades'!W1220</f>
        <v>#DIV/0!</v>
      </c>
      <c r="AC1220" s="265" t="e">
        <f>AB1220*'Déscriptions des trades'!CK1220</f>
        <v>#DIV/0!</v>
      </c>
      <c r="AD1220" s="266" t="e">
        <f>'Déscriptions des trades'!CK1220-AC1220</f>
        <v>#DIV/0!</v>
      </c>
      <c r="AE1220" s="389"/>
      <c r="AF1220" s="399">
        <v>1216</v>
      </c>
      <c r="AG1220" s="389"/>
      <c r="AH1220" s="20"/>
      <c r="AI1220" s="303"/>
      <c r="AJ1220" s="307"/>
      <c r="AK1220" s="161"/>
      <c r="AL1220" s="305"/>
      <c r="AM1220" s="305"/>
      <c r="AN1220" s="162"/>
      <c r="AO1220" s="439"/>
      <c r="AP1220" s="162"/>
      <c r="AQ1220" s="113"/>
      <c r="AR1220" s="113"/>
      <c r="AS1220" s="384"/>
      <c r="AT1220" s="306"/>
      <c r="AU1220" s="306"/>
      <c r="AV1220" s="160"/>
      <c r="AW1220" s="158"/>
      <c r="AX1220" s="385"/>
      <c r="AY1220" s="453"/>
      <c r="AZ1220" s="165"/>
      <c r="BA1220" s="301"/>
      <c r="BB1220" s="165"/>
      <c r="BC1220" s="301"/>
      <c r="BD1220" s="165"/>
      <c r="BE1220" s="302"/>
      <c r="BF1220" s="302"/>
      <c r="BG1220" s="165"/>
      <c r="BH1220" s="303"/>
      <c r="BI1220" s="165"/>
      <c r="BJ1220" s="304"/>
      <c r="BK1220" s="394"/>
      <c r="BL1220" s="302"/>
      <c r="BM1220" s="302"/>
      <c r="BN1220" s="394"/>
      <c r="BO1220" s="302"/>
      <c r="BP1220" s="13"/>
      <c r="BQ1220" s="302"/>
      <c r="BR1220" s="13"/>
      <c r="BS1220" s="302"/>
      <c r="BT1220" s="13"/>
      <c r="BU1220" s="302"/>
      <c r="BV1220" s="386"/>
      <c r="BW1220" s="303"/>
      <c r="BX1220" s="303"/>
      <c r="BY1220" s="302"/>
      <c r="BZ1220" s="302"/>
      <c r="CA1220" s="387"/>
      <c r="CB1220" s="395"/>
      <c r="CC1220" s="12"/>
      <c r="CD1220" s="304"/>
      <c r="CE1220" s="14"/>
      <c r="CF1220" s="395"/>
      <c r="CG1220" s="397"/>
      <c r="CH1220" s="300">
        <f t="shared" si="465"/>
        <v>0</v>
      </c>
      <c r="CI1220" s="26"/>
      <c r="CJ1220" s="17">
        <f t="shared" si="462"/>
        <v>0</v>
      </c>
      <c r="CK1220" s="18">
        <f t="shared" si="473"/>
        <v>12.89</v>
      </c>
      <c r="CM1220" s="164"/>
      <c r="CN1220" s="302"/>
      <c r="CO1220" s="13">
        <f t="shared" si="466"/>
        <v>0</v>
      </c>
      <c r="CP1220" s="302"/>
      <c r="CQ1220" s="13">
        <f t="shared" si="467"/>
        <v>0</v>
      </c>
      <c r="CR1220" s="302"/>
      <c r="CS1220" s="13">
        <f t="shared" si="468"/>
        <v>0</v>
      </c>
      <c r="CT1220" s="302"/>
      <c r="CU1220" s="13">
        <f t="shared" si="463"/>
        <v>0</v>
      </c>
      <c r="CV1220" s="302"/>
      <c r="CW1220" s="13">
        <f t="shared" si="469"/>
        <v>0</v>
      </c>
      <c r="CX1220" s="13">
        <f t="shared" si="470"/>
        <v>0</v>
      </c>
      <c r="CY1220" s="251">
        <f t="shared" si="471"/>
        <v>0</v>
      </c>
      <c r="CZ1220" s="13" t="s">
        <v>29</v>
      </c>
      <c r="DA1220" s="13">
        <v>50</v>
      </c>
      <c r="DB1220" s="22">
        <f t="shared" si="472"/>
        <v>0</v>
      </c>
      <c r="DD1220" s="24"/>
      <c r="DF1220" s="163"/>
      <c r="DH1220" s="24"/>
      <c r="DI1220" s="447"/>
      <c r="DJ1220" s="163"/>
    </row>
    <row r="1221" spans="1:114" s="7" customFormat="1">
      <c r="A1221" s="277">
        <f t="shared" si="456"/>
        <v>50</v>
      </c>
      <c r="B1221" s="21" t="e">
        <f>'Calculateur de trading'!I1221/C1221/W1221</f>
        <v>#DIV/0!</v>
      </c>
      <c r="C1221" s="278">
        <f t="shared" si="457"/>
        <v>10</v>
      </c>
      <c r="D1221" s="426"/>
      <c r="E1221" s="273">
        <f t="shared" si="458"/>
        <v>100</v>
      </c>
      <c r="F1221" s="271">
        <f t="shared" ref="F1221:F1284" si="474">(E1221/A1221)</f>
        <v>2</v>
      </c>
      <c r="G1221" s="271" t="e">
        <f t="shared" ref="G1221:G1284" si="475">B1221/F1221</f>
        <v>#DIV/0!</v>
      </c>
      <c r="H1221" s="272">
        <f t="shared" ref="H1221:H1284" si="476">C1221*F1221</f>
        <v>20</v>
      </c>
      <c r="I1221" s="270"/>
      <c r="J1221" s="273">
        <f t="shared" si="459"/>
        <v>200</v>
      </c>
      <c r="K1221" s="271">
        <f t="shared" ref="K1221:K1284" si="477">J1221/A1221</f>
        <v>4</v>
      </c>
      <c r="L1221" s="271" t="e">
        <f t="shared" ref="L1221:L1284" si="478">B1221/K1221</f>
        <v>#DIV/0!</v>
      </c>
      <c r="M1221" s="272">
        <f t="shared" ref="M1221:M1284" si="479">C1221*K1221</f>
        <v>40</v>
      </c>
      <c r="N1221" s="389"/>
      <c r="O1221" s="455" t="e">
        <f>(A1221*B1221*W1221)+(B1221*'Calculateur de trading'!H1221)</f>
        <v>#DIV/0!</v>
      </c>
      <c r="P1221" s="274" t="e">
        <f>O1221/'Déscriptions des trades'!CK1221</f>
        <v>#DIV/0!</v>
      </c>
      <c r="Q1221" s="456" t="e">
        <f>'Déscriptions des trades'!CK1221-O1221</f>
        <v>#DIV/0!</v>
      </c>
      <c r="R1221" s="466" t="e">
        <f t="shared" si="460"/>
        <v>#DIV/0!</v>
      </c>
      <c r="S1221" s="389"/>
      <c r="T1221" s="12"/>
      <c r="U1221" s="25"/>
      <c r="V1221" s="15"/>
      <c r="W1221" s="490">
        <f t="shared" si="464"/>
        <v>0</v>
      </c>
      <c r="X1221" s="21" t="e">
        <f>W1221*U1221/'Déscriptions des trades'!CK1221*'Déscriptions des trades'!B1221</f>
        <v>#DIV/0!</v>
      </c>
      <c r="Y1221" s="459"/>
      <c r="Z1221" s="389"/>
      <c r="AA1221" s="23">
        <f t="shared" si="461"/>
        <v>0.1</v>
      </c>
      <c r="AB1221" s="17" t="e">
        <f>(AA1221*'Déscriptions des trades'!U1221*'Déscriptions des trades'!B1221/'Déscriptions des trades'!CK1221)*'Déscriptions des trades'!W1221</f>
        <v>#DIV/0!</v>
      </c>
      <c r="AC1221" s="265" t="e">
        <f>AB1221*'Déscriptions des trades'!CK1221</f>
        <v>#DIV/0!</v>
      </c>
      <c r="AD1221" s="266" t="e">
        <f>'Déscriptions des trades'!CK1221-AC1221</f>
        <v>#DIV/0!</v>
      </c>
      <c r="AE1221" s="389"/>
      <c r="AF1221" s="399">
        <v>1217</v>
      </c>
      <c r="AG1221" s="389"/>
      <c r="AH1221" s="20"/>
      <c r="AI1221" s="303"/>
      <c r="AJ1221" s="307"/>
      <c r="AK1221" s="161"/>
      <c r="AL1221" s="305"/>
      <c r="AM1221" s="305"/>
      <c r="AN1221" s="162"/>
      <c r="AO1221" s="439"/>
      <c r="AP1221" s="162"/>
      <c r="AQ1221" s="113"/>
      <c r="AR1221" s="113"/>
      <c r="AS1221" s="384"/>
      <c r="AT1221" s="306"/>
      <c r="AU1221" s="306"/>
      <c r="AV1221" s="160"/>
      <c r="AW1221" s="158"/>
      <c r="AX1221" s="385"/>
      <c r="AY1221" s="453"/>
      <c r="AZ1221" s="165"/>
      <c r="BA1221" s="301"/>
      <c r="BB1221" s="165"/>
      <c r="BC1221" s="301"/>
      <c r="BD1221" s="165"/>
      <c r="BE1221" s="302"/>
      <c r="BF1221" s="302"/>
      <c r="BG1221" s="165"/>
      <c r="BH1221" s="303"/>
      <c r="BI1221" s="165"/>
      <c r="BJ1221" s="304"/>
      <c r="BK1221" s="394"/>
      <c r="BL1221" s="302"/>
      <c r="BM1221" s="302"/>
      <c r="BN1221" s="394"/>
      <c r="BO1221" s="302"/>
      <c r="BP1221" s="13"/>
      <c r="BQ1221" s="302"/>
      <c r="BR1221" s="13"/>
      <c r="BS1221" s="302"/>
      <c r="BT1221" s="13"/>
      <c r="BU1221" s="302"/>
      <c r="BV1221" s="386"/>
      <c r="BW1221" s="303"/>
      <c r="BX1221" s="303"/>
      <c r="BY1221" s="302"/>
      <c r="BZ1221" s="302"/>
      <c r="CA1221" s="387"/>
      <c r="CB1221" s="395"/>
      <c r="CC1221" s="12"/>
      <c r="CD1221" s="304"/>
      <c r="CE1221" s="14"/>
      <c r="CF1221" s="395"/>
      <c r="CG1221" s="397"/>
      <c r="CH1221" s="300">
        <f t="shared" si="465"/>
        <v>0</v>
      </c>
      <c r="CI1221" s="26"/>
      <c r="CJ1221" s="17">
        <f t="shared" si="462"/>
        <v>0</v>
      </c>
      <c r="CK1221" s="18">
        <f t="shared" si="473"/>
        <v>12.89</v>
      </c>
      <c r="CM1221" s="164"/>
      <c r="CN1221" s="302"/>
      <c r="CO1221" s="13">
        <f t="shared" si="466"/>
        <v>0</v>
      </c>
      <c r="CP1221" s="302"/>
      <c r="CQ1221" s="13">
        <f t="shared" si="467"/>
        <v>0</v>
      </c>
      <c r="CR1221" s="302"/>
      <c r="CS1221" s="13">
        <f t="shared" si="468"/>
        <v>0</v>
      </c>
      <c r="CT1221" s="302"/>
      <c r="CU1221" s="13">
        <f t="shared" si="463"/>
        <v>0</v>
      </c>
      <c r="CV1221" s="302"/>
      <c r="CW1221" s="13">
        <f t="shared" si="469"/>
        <v>0</v>
      </c>
      <c r="CX1221" s="13">
        <f t="shared" si="470"/>
        <v>0</v>
      </c>
      <c r="CY1221" s="251">
        <f t="shared" si="471"/>
        <v>0</v>
      </c>
      <c r="CZ1221" s="13" t="s">
        <v>29</v>
      </c>
      <c r="DA1221" s="13">
        <v>50</v>
      </c>
      <c r="DB1221" s="22">
        <f t="shared" si="472"/>
        <v>0</v>
      </c>
      <c r="DD1221" s="24"/>
      <c r="DF1221" s="163"/>
      <c r="DH1221" s="24"/>
      <c r="DI1221" s="447"/>
      <c r="DJ1221" s="163"/>
    </row>
    <row r="1222" spans="1:114" s="7" customFormat="1">
      <c r="A1222" s="277">
        <f t="shared" ref="A1222:A1285" si="480">A1221</f>
        <v>50</v>
      </c>
      <c r="B1222" s="21" t="e">
        <f>'Calculateur de trading'!I1222/C1222/W1222</f>
        <v>#DIV/0!</v>
      </c>
      <c r="C1222" s="278">
        <f t="shared" ref="C1222:C1285" si="481">C1221</f>
        <v>10</v>
      </c>
      <c r="D1222" s="278"/>
      <c r="E1222" s="273">
        <f t="shared" ref="E1222:E1285" si="482">E1221</f>
        <v>100</v>
      </c>
      <c r="F1222" s="271">
        <f t="shared" si="474"/>
        <v>2</v>
      </c>
      <c r="G1222" s="271" t="e">
        <f t="shared" si="475"/>
        <v>#DIV/0!</v>
      </c>
      <c r="H1222" s="272">
        <f t="shared" si="476"/>
        <v>20</v>
      </c>
      <c r="I1222" s="270"/>
      <c r="J1222" s="273">
        <f t="shared" ref="J1222:J1285" si="483">J1221</f>
        <v>200</v>
      </c>
      <c r="K1222" s="271">
        <f t="shared" si="477"/>
        <v>4</v>
      </c>
      <c r="L1222" s="271" t="e">
        <f t="shared" si="478"/>
        <v>#DIV/0!</v>
      </c>
      <c r="M1222" s="272">
        <f t="shared" si="479"/>
        <v>40</v>
      </c>
      <c r="N1222" s="389"/>
      <c r="O1222" s="455" t="e">
        <f>(A1222*B1222*W1222)+(B1222*'Calculateur de trading'!H1222)</f>
        <v>#DIV/0!</v>
      </c>
      <c r="P1222" s="274" t="e">
        <f>O1222/'Déscriptions des trades'!CK1222</f>
        <v>#DIV/0!</v>
      </c>
      <c r="Q1222" s="456" t="e">
        <f>'Déscriptions des trades'!CK1222-O1222</f>
        <v>#DIV/0!</v>
      </c>
      <c r="R1222" s="466" t="e">
        <f t="shared" ref="R1222:R1285" si="484">B1222*C1222</f>
        <v>#DIV/0!</v>
      </c>
      <c r="S1222" s="389"/>
      <c r="T1222" s="12"/>
      <c r="U1222" s="25"/>
      <c r="V1222" s="15"/>
      <c r="W1222" s="490">
        <f t="shared" si="464"/>
        <v>0</v>
      </c>
      <c r="X1222" s="21" t="e">
        <f>W1222*U1222/'Déscriptions des trades'!CK1222*'Déscriptions des trades'!B1222</f>
        <v>#DIV/0!</v>
      </c>
      <c r="Y1222" s="459"/>
      <c r="Z1222" s="389"/>
      <c r="AA1222" s="23">
        <f t="shared" ref="AA1222:AA1285" si="485">AA1221</f>
        <v>0.1</v>
      </c>
      <c r="AB1222" s="17" t="e">
        <f>(AA1222*'Déscriptions des trades'!U1222*'Déscriptions des trades'!B1222/'Déscriptions des trades'!CK1222)*'Déscriptions des trades'!W1222</f>
        <v>#DIV/0!</v>
      </c>
      <c r="AC1222" s="265" t="e">
        <f>AB1222*'Déscriptions des trades'!CK1222</f>
        <v>#DIV/0!</v>
      </c>
      <c r="AD1222" s="266" t="e">
        <f>'Déscriptions des trades'!CK1222-AC1222</f>
        <v>#DIV/0!</v>
      </c>
      <c r="AE1222" s="389"/>
      <c r="AF1222" s="399">
        <v>1218</v>
      </c>
      <c r="AG1222" s="389"/>
      <c r="AH1222" s="20"/>
      <c r="AI1222" s="303"/>
      <c r="AJ1222" s="307"/>
      <c r="AK1222" s="161"/>
      <c r="AL1222" s="305"/>
      <c r="AM1222" s="305"/>
      <c r="AN1222" s="162"/>
      <c r="AO1222" s="439"/>
      <c r="AP1222" s="162"/>
      <c r="AQ1222" s="113"/>
      <c r="AR1222" s="113"/>
      <c r="AS1222" s="384"/>
      <c r="AT1222" s="306"/>
      <c r="AU1222" s="306"/>
      <c r="AV1222" s="160"/>
      <c r="AW1222" s="158"/>
      <c r="AX1222" s="385"/>
      <c r="AY1222" s="453"/>
      <c r="AZ1222" s="165"/>
      <c r="BA1222" s="301"/>
      <c r="BB1222" s="165"/>
      <c r="BC1222" s="301"/>
      <c r="BD1222" s="165"/>
      <c r="BE1222" s="302"/>
      <c r="BF1222" s="302"/>
      <c r="BG1222" s="165"/>
      <c r="BH1222" s="303"/>
      <c r="BI1222" s="165"/>
      <c r="BJ1222" s="304"/>
      <c r="BK1222" s="394"/>
      <c r="BL1222" s="302"/>
      <c r="BM1222" s="302"/>
      <c r="BN1222" s="394"/>
      <c r="BO1222" s="302"/>
      <c r="BP1222" s="13"/>
      <c r="BQ1222" s="302"/>
      <c r="BR1222" s="13"/>
      <c r="BS1222" s="302"/>
      <c r="BT1222" s="13"/>
      <c r="BU1222" s="302"/>
      <c r="BV1222" s="386"/>
      <c r="BW1222" s="303"/>
      <c r="BX1222" s="303"/>
      <c r="BY1222" s="302"/>
      <c r="BZ1222" s="302"/>
      <c r="CA1222" s="387"/>
      <c r="CB1222" s="395"/>
      <c r="CC1222" s="12"/>
      <c r="CD1222" s="304"/>
      <c r="CE1222" s="14"/>
      <c r="CF1222" s="395"/>
      <c r="CG1222" s="397"/>
      <c r="CH1222" s="300">
        <f t="shared" si="465"/>
        <v>0</v>
      </c>
      <c r="CI1222" s="26"/>
      <c r="CJ1222" s="17">
        <f t="shared" si="462"/>
        <v>0</v>
      </c>
      <c r="CK1222" s="18">
        <f t="shared" si="473"/>
        <v>12.89</v>
      </c>
      <c r="CM1222" s="164"/>
      <c r="CN1222" s="302"/>
      <c r="CO1222" s="13">
        <f t="shared" si="466"/>
        <v>0</v>
      </c>
      <c r="CP1222" s="302"/>
      <c r="CQ1222" s="13">
        <f t="shared" si="467"/>
        <v>0</v>
      </c>
      <c r="CR1222" s="302"/>
      <c r="CS1222" s="13">
        <f t="shared" si="468"/>
        <v>0</v>
      </c>
      <c r="CT1222" s="302"/>
      <c r="CU1222" s="13">
        <f t="shared" si="463"/>
        <v>0</v>
      </c>
      <c r="CV1222" s="302"/>
      <c r="CW1222" s="13">
        <f t="shared" si="469"/>
        <v>0</v>
      </c>
      <c r="CX1222" s="13">
        <f t="shared" si="470"/>
        <v>0</v>
      </c>
      <c r="CY1222" s="251">
        <f t="shared" si="471"/>
        <v>0</v>
      </c>
      <c r="CZ1222" s="13" t="s">
        <v>29</v>
      </c>
      <c r="DA1222" s="13">
        <v>50</v>
      </c>
      <c r="DB1222" s="22">
        <f t="shared" si="472"/>
        <v>0</v>
      </c>
      <c r="DD1222" s="24"/>
      <c r="DF1222" s="163"/>
      <c r="DH1222" s="24"/>
      <c r="DI1222" s="447"/>
      <c r="DJ1222" s="163"/>
    </row>
    <row r="1223" spans="1:114" s="7" customFormat="1">
      <c r="A1223" s="277">
        <f t="shared" si="480"/>
        <v>50</v>
      </c>
      <c r="B1223" s="21" t="e">
        <f>'Calculateur de trading'!I1223/C1223/W1223</f>
        <v>#DIV/0!</v>
      </c>
      <c r="C1223" s="278">
        <f t="shared" si="481"/>
        <v>10</v>
      </c>
      <c r="D1223" s="426"/>
      <c r="E1223" s="273">
        <f t="shared" si="482"/>
        <v>100</v>
      </c>
      <c r="F1223" s="271">
        <f t="shared" si="474"/>
        <v>2</v>
      </c>
      <c r="G1223" s="271" t="e">
        <f t="shared" si="475"/>
        <v>#DIV/0!</v>
      </c>
      <c r="H1223" s="272">
        <f t="shared" si="476"/>
        <v>20</v>
      </c>
      <c r="I1223" s="270"/>
      <c r="J1223" s="273">
        <f t="shared" si="483"/>
        <v>200</v>
      </c>
      <c r="K1223" s="271">
        <f t="shared" si="477"/>
        <v>4</v>
      </c>
      <c r="L1223" s="271" t="e">
        <f t="shared" si="478"/>
        <v>#DIV/0!</v>
      </c>
      <c r="M1223" s="272">
        <f t="shared" si="479"/>
        <v>40</v>
      </c>
      <c r="N1223" s="389"/>
      <c r="O1223" s="455" t="e">
        <f>(A1223*B1223*W1223)+(B1223*'Calculateur de trading'!H1223)</f>
        <v>#DIV/0!</v>
      </c>
      <c r="P1223" s="274" t="e">
        <f>O1223/'Déscriptions des trades'!CK1223</f>
        <v>#DIV/0!</v>
      </c>
      <c r="Q1223" s="456" t="e">
        <f>'Déscriptions des trades'!CK1223-O1223</f>
        <v>#DIV/0!</v>
      </c>
      <c r="R1223" s="466" t="e">
        <f t="shared" si="484"/>
        <v>#DIV/0!</v>
      </c>
      <c r="S1223" s="389"/>
      <c r="T1223" s="12"/>
      <c r="U1223" s="25"/>
      <c r="V1223" s="15"/>
      <c r="W1223" s="490">
        <f t="shared" si="464"/>
        <v>0</v>
      </c>
      <c r="X1223" s="21" t="e">
        <f>W1223*U1223/'Déscriptions des trades'!CK1223*'Déscriptions des trades'!B1223</f>
        <v>#DIV/0!</v>
      </c>
      <c r="Y1223" s="459"/>
      <c r="Z1223" s="389"/>
      <c r="AA1223" s="23">
        <f t="shared" si="485"/>
        <v>0.1</v>
      </c>
      <c r="AB1223" s="17" t="e">
        <f>(AA1223*'Déscriptions des trades'!U1223*'Déscriptions des trades'!B1223/'Déscriptions des trades'!CK1223)*'Déscriptions des trades'!W1223</f>
        <v>#DIV/0!</v>
      </c>
      <c r="AC1223" s="265" t="e">
        <f>AB1223*'Déscriptions des trades'!CK1223</f>
        <v>#DIV/0!</v>
      </c>
      <c r="AD1223" s="266" t="e">
        <f>'Déscriptions des trades'!CK1223-AC1223</f>
        <v>#DIV/0!</v>
      </c>
      <c r="AE1223" s="389"/>
      <c r="AF1223" s="399">
        <v>1219</v>
      </c>
      <c r="AG1223" s="389"/>
      <c r="AH1223" s="20"/>
      <c r="AI1223" s="303"/>
      <c r="AJ1223" s="307"/>
      <c r="AK1223" s="161"/>
      <c r="AL1223" s="305"/>
      <c r="AM1223" s="305"/>
      <c r="AN1223" s="162"/>
      <c r="AO1223" s="439"/>
      <c r="AP1223" s="162"/>
      <c r="AQ1223" s="113"/>
      <c r="AR1223" s="113"/>
      <c r="AS1223" s="384"/>
      <c r="AT1223" s="306"/>
      <c r="AU1223" s="306"/>
      <c r="AV1223" s="160"/>
      <c r="AW1223" s="158"/>
      <c r="AX1223" s="385"/>
      <c r="AY1223" s="453"/>
      <c r="AZ1223" s="165"/>
      <c r="BA1223" s="301"/>
      <c r="BB1223" s="165"/>
      <c r="BC1223" s="301"/>
      <c r="BD1223" s="165"/>
      <c r="BE1223" s="302"/>
      <c r="BF1223" s="302"/>
      <c r="BG1223" s="165"/>
      <c r="BH1223" s="303"/>
      <c r="BI1223" s="165"/>
      <c r="BJ1223" s="304"/>
      <c r="BK1223" s="394"/>
      <c r="BL1223" s="302"/>
      <c r="BM1223" s="302"/>
      <c r="BN1223" s="394"/>
      <c r="BO1223" s="302"/>
      <c r="BP1223" s="13"/>
      <c r="BQ1223" s="302"/>
      <c r="BR1223" s="13"/>
      <c r="BS1223" s="302"/>
      <c r="BT1223" s="13"/>
      <c r="BU1223" s="302"/>
      <c r="BV1223" s="386"/>
      <c r="BW1223" s="303"/>
      <c r="BX1223" s="303"/>
      <c r="BY1223" s="302"/>
      <c r="BZ1223" s="302"/>
      <c r="CA1223" s="387"/>
      <c r="CB1223" s="395"/>
      <c r="CC1223" s="12"/>
      <c r="CD1223" s="304"/>
      <c r="CE1223" s="14"/>
      <c r="CF1223" s="395"/>
      <c r="CG1223" s="397"/>
      <c r="CH1223" s="300">
        <f t="shared" si="465"/>
        <v>0</v>
      </c>
      <c r="CI1223" s="26"/>
      <c r="CJ1223" s="17">
        <f t="shared" si="462"/>
        <v>0</v>
      </c>
      <c r="CK1223" s="18">
        <f t="shared" si="473"/>
        <v>12.89</v>
      </c>
      <c r="CM1223" s="164"/>
      <c r="CN1223" s="302"/>
      <c r="CO1223" s="13">
        <f t="shared" si="466"/>
        <v>0</v>
      </c>
      <c r="CP1223" s="302"/>
      <c r="CQ1223" s="13">
        <f t="shared" si="467"/>
        <v>0</v>
      </c>
      <c r="CR1223" s="302"/>
      <c r="CS1223" s="13">
        <f t="shared" si="468"/>
        <v>0</v>
      </c>
      <c r="CT1223" s="302"/>
      <c r="CU1223" s="13">
        <f t="shared" si="463"/>
        <v>0</v>
      </c>
      <c r="CV1223" s="302"/>
      <c r="CW1223" s="13">
        <f t="shared" si="469"/>
        <v>0</v>
      </c>
      <c r="CX1223" s="13">
        <f t="shared" si="470"/>
        <v>0</v>
      </c>
      <c r="CY1223" s="251">
        <f t="shared" si="471"/>
        <v>0</v>
      </c>
      <c r="CZ1223" s="13" t="s">
        <v>29</v>
      </c>
      <c r="DA1223" s="13">
        <v>50</v>
      </c>
      <c r="DB1223" s="22">
        <f t="shared" si="472"/>
        <v>0</v>
      </c>
      <c r="DD1223" s="24"/>
      <c r="DF1223" s="163"/>
      <c r="DH1223" s="24"/>
      <c r="DI1223" s="447"/>
      <c r="DJ1223" s="163"/>
    </row>
    <row r="1224" spans="1:114" s="7" customFormat="1">
      <c r="A1224" s="277">
        <f t="shared" si="480"/>
        <v>50</v>
      </c>
      <c r="B1224" s="21" t="e">
        <f>'Calculateur de trading'!I1224/C1224/W1224</f>
        <v>#DIV/0!</v>
      </c>
      <c r="C1224" s="278">
        <f t="shared" si="481"/>
        <v>10</v>
      </c>
      <c r="D1224" s="426"/>
      <c r="E1224" s="273">
        <f t="shared" si="482"/>
        <v>100</v>
      </c>
      <c r="F1224" s="271">
        <f t="shared" si="474"/>
        <v>2</v>
      </c>
      <c r="G1224" s="271" t="e">
        <f t="shared" si="475"/>
        <v>#DIV/0!</v>
      </c>
      <c r="H1224" s="272">
        <f t="shared" si="476"/>
        <v>20</v>
      </c>
      <c r="I1224" s="270"/>
      <c r="J1224" s="273">
        <f t="shared" si="483"/>
        <v>200</v>
      </c>
      <c r="K1224" s="271">
        <f t="shared" si="477"/>
        <v>4</v>
      </c>
      <c r="L1224" s="271" t="e">
        <f t="shared" si="478"/>
        <v>#DIV/0!</v>
      </c>
      <c r="M1224" s="272">
        <f t="shared" si="479"/>
        <v>40</v>
      </c>
      <c r="N1224" s="389"/>
      <c r="O1224" s="455" t="e">
        <f>(A1224*B1224*W1224)+(B1224*'Calculateur de trading'!H1224)</f>
        <v>#DIV/0!</v>
      </c>
      <c r="P1224" s="274" t="e">
        <f>O1224/'Déscriptions des trades'!CK1224</f>
        <v>#DIV/0!</v>
      </c>
      <c r="Q1224" s="456" t="e">
        <f>'Déscriptions des trades'!CK1224-O1224</f>
        <v>#DIV/0!</v>
      </c>
      <c r="R1224" s="466" t="e">
        <f t="shared" si="484"/>
        <v>#DIV/0!</v>
      </c>
      <c r="S1224" s="389"/>
      <c r="T1224" s="12"/>
      <c r="U1224" s="25"/>
      <c r="V1224" s="15"/>
      <c r="W1224" s="490">
        <f t="shared" si="464"/>
        <v>0</v>
      </c>
      <c r="X1224" s="21" t="e">
        <f>W1224*U1224/'Déscriptions des trades'!CK1224*'Déscriptions des trades'!B1224</f>
        <v>#DIV/0!</v>
      </c>
      <c r="Y1224" s="459"/>
      <c r="Z1224" s="389"/>
      <c r="AA1224" s="23">
        <f t="shared" si="485"/>
        <v>0.1</v>
      </c>
      <c r="AB1224" s="17" t="e">
        <f>(AA1224*'Déscriptions des trades'!U1224*'Déscriptions des trades'!B1224/'Déscriptions des trades'!CK1224)*'Déscriptions des trades'!W1224</f>
        <v>#DIV/0!</v>
      </c>
      <c r="AC1224" s="265" t="e">
        <f>AB1224*'Déscriptions des trades'!CK1224</f>
        <v>#DIV/0!</v>
      </c>
      <c r="AD1224" s="266" t="e">
        <f>'Déscriptions des trades'!CK1224-AC1224</f>
        <v>#DIV/0!</v>
      </c>
      <c r="AE1224" s="389"/>
      <c r="AF1224" s="399">
        <v>1220</v>
      </c>
      <c r="AG1224" s="389"/>
      <c r="AH1224" s="20"/>
      <c r="AI1224" s="303"/>
      <c r="AJ1224" s="307"/>
      <c r="AK1224" s="161"/>
      <c r="AL1224" s="305"/>
      <c r="AM1224" s="305"/>
      <c r="AN1224" s="162"/>
      <c r="AO1224" s="439"/>
      <c r="AP1224" s="162"/>
      <c r="AQ1224" s="113"/>
      <c r="AR1224" s="113"/>
      <c r="AS1224" s="384"/>
      <c r="AT1224" s="306"/>
      <c r="AU1224" s="306"/>
      <c r="AV1224" s="160"/>
      <c r="AW1224" s="158"/>
      <c r="AX1224" s="385"/>
      <c r="AY1224" s="453"/>
      <c r="AZ1224" s="165"/>
      <c r="BA1224" s="301"/>
      <c r="BB1224" s="165"/>
      <c r="BC1224" s="301"/>
      <c r="BD1224" s="165"/>
      <c r="BE1224" s="302"/>
      <c r="BF1224" s="302"/>
      <c r="BG1224" s="165"/>
      <c r="BH1224" s="303"/>
      <c r="BI1224" s="165"/>
      <c r="BJ1224" s="304"/>
      <c r="BK1224" s="394"/>
      <c r="BL1224" s="302"/>
      <c r="BM1224" s="302"/>
      <c r="BN1224" s="394"/>
      <c r="BO1224" s="302"/>
      <c r="BP1224" s="13"/>
      <c r="BQ1224" s="302"/>
      <c r="BR1224" s="13"/>
      <c r="BS1224" s="302"/>
      <c r="BT1224" s="13"/>
      <c r="BU1224" s="302"/>
      <c r="BV1224" s="386"/>
      <c r="BW1224" s="303"/>
      <c r="BX1224" s="303"/>
      <c r="BY1224" s="302"/>
      <c r="BZ1224" s="302"/>
      <c r="CA1224" s="387"/>
      <c r="CB1224" s="395"/>
      <c r="CC1224" s="12"/>
      <c r="CD1224" s="304"/>
      <c r="CE1224" s="14"/>
      <c r="CF1224" s="395"/>
      <c r="CG1224" s="397"/>
      <c r="CH1224" s="300">
        <f t="shared" si="465"/>
        <v>0</v>
      </c>
      <c r="CI1224" s="26"/>
      <c r="CJ1224" s="17">
        <f t="shared" ref="CJ1224:CJ1287" si="486">CI1224/CK1223</f>
        <v>0</v>
      </c>
      <c r="CK1224" s="18">
        <f t="shared" si="473"/>
        <v>12.89</v>
      </c>
      <c r="CM1224" s="164"/>
      <c r="CN1224" s="302"/>
      <c r="CO1224" s="13">
        <f t="shared" si="466"/>
        <v>0</v>
      </c>
      <c r="CP1224" s="302"/>
      <c r="CQ1224" s="13">
        <f t="shared" si="467"/>
        <v>0</v>
      </c>
      <c r="CR1224" s="302"/>
      <c r="CS1224" s="13">
        <f t="shared" si="468"/>
        <v>0</v>
      </c>
      <c r="CT1224" s="302"/>
      <c r="CU1224" s="13">
        <f t="shared" ref="CU1224:CU1287" si="487">IF(CT1224="Bon",10,)</f>
        <v>0</v>
      </c>
      <c r="CV1224" s="302"/>
      <c r="CW1224" s="13">
        <f t="shared" si="469"/>
        <v>0</v>
      </c>
      <c r="CX1224" s="13">
        <f t="shared" si="470"/>
        <v>0</v>
      </c>
      <c r="CY1224" s="251">
        <f t="shared" si="471"/>
        <v>0</v>
      </c>
      <c r="CZ1224" s="13" t="s">
        <v>29</v>
      </c>
      <c r="DA1224" s="13">
        <v>50</v>
      </c>
      <c r="DB1224" s="22">
        <f t="shared" si="472"/>
        <v>0</v>
      </c>
      <c r="DD1224" s="24"/>
      <c r="DF1224" s="163"/>
      <c r="DH1224" s="24"/>
      <c r="DI1224" s="447"/>
      <c r="DJ1224" s="163"/>
    </row>
    <row r="1225" spans="1:114" s="7" customFormat="1">
      <c r="A1225" s="277">
        <f t="shared" si="480"/>
        <v>50</v>
      </c>
      <c r="B1225" s="21" t="e">
        <f>'Calculateur de trading'!I1225/C1225/W1225</f>
        <v>#DIV/0!</v>
      </c>
      <c r="C1225" s="278">
        <f t="shared" si="481"/>
        <v>10</v>
      </c>
      <c r="D1225" s="278"/>
      <c r="E1225" s="273">
        <f t="shared" si="482"/>
        <v>100</v>
      </c>
      <c r="F1225" s="271">
        <f t="shared" si="474"/>
        <v>2</v>
      </c>
      <c r="G1225" s="271" t="e">
        <f t="shared" si="475"/>
        <v>#DIV/0!</v>
      </c>
      <c r="H1225" s="272">
        <f t="shared" si="476"/>
        <v>20</v>
      </c>
      <c r="I1225" s="270"/>
      <c r="J1225" s="273">
        <f t="shared" si="483"/>
        <v>200</v>
      </c>
      <c r="K1225" s="271">
        <f t="shared" si="477"/>
        <v>4</v>
      </c>
      <c r="L1225" s="271" t="e">
        <f t="shared" si="478"/>
        <v>#DIV/0!</v>
      </c>
      <c r="M1225" s="272">
        <f t="shared" si="479"/>
        <v>40</v>
      </c>
      <c r="N1225" s="389"/>
      <c r="O1225" s="455" t="e">
        <f>(A1225*B1225*W1225)+(B1225*'Calculateur de trading'!H1225)</f>
        <v>#DIV/0!</v>
      </c>
      <c r="P1225" s="274" t="e">
        <f>O1225/'Déscriptions des trades'!CK1225</f>
        <v>#DIV/0!</v>
      </c>
      <c r="Q1225" s="456" t="e">
        <f>'Déscriptions des trades'!CK1225-O1225</f>
        <v>#DIV/0!</v>
      </c>
      <c r="R1225" s="466" t="e">
        <f t="shared" si="484"/>
        <v>#DIV/0!</v>
      </c>
      <c r="S1225" s="389"/>
      <c r="T1225" s="12"/>
      <c r="U1225" s="25"/>
      <c r="V1225" s="15"/>
      <c r="W1225" s="490">
        <f t="shared" ref="W1225:W1288" si="488">W1224</f>
        <v>0</v>
      </c>
      <c r="X1225" s="21" t="e">
        <f>W1225*U1225/'Déscriptions des trades'!CK1225*'Déscriptions des trades'!B1225</f>
        <v>#DIV/0!</v>
      </c>
      <c r="Y1225" s="459"/>
      <c r="Z1225" s="389"/>
      <c r="AA1225" s="23">
        <f t="shared" si="485"/>
        <v>0.1</v>
      </c>
      <c r="AB1225" s="17" t="e">
        <f>(AA1225*'Déscriptions des trades'!U1225*'Déscriptions des trades'!B1225/'Déscriptions des trades'!CK1225)*'Déscriptions des trades'!W1225</f>
        <v>#DIV/0!</v>
      </c>
      <c r="AC1225" s="265" t="e">
        <f>AB1225*'Déscriptions des trades'!CK1225</f>
        <v>#DIV/0!</v>
      </c>
      <c r="AD1225" s="266" t="e">
        <f>'Déscriptions des trades'!CK1225-AC1225</f>
        <v>#DIV/0!</v>
      </c>
      <c r="AE1225" s="389"/>
      <c r="AF1225" s="399">
        <v>1221</v>
      </c>
      <c r="AG1225" s="389"/>
      <c r="AH1225" s="20"/>
      <c r="AI1225" s="303"/>
      <c r="AJ1225" s="307"/>
      <c r="AK1225" s="161"/>
      <c r="AL1225" s="305"/>
      <c r="AM1225" s="305"/>
      <c r="AN1225" s="162"/>
      <c r="AO1225" s="439"/>
      <c r="AP1225" s="162"/>
      <c r="AQ1225" s="113"/>
      <c r="AR1225" s="113"/>
      <c r="AS1225" s="384"/>
      <c r="AT1225" s="306"/>
      <c r="AU1225" s="306"/>
      <c r="AV1225" s="160"/>
      <c r="AW1225" s="158"/>
      <c r="AX1225" s="385"/>
      <c r="AY1225" s="453"/>
      <c r="AZ1225" s="165"/>
      <c r="BA1225" s="301"/>
      <c r="BB1225" s="165"/>
      <c r="BC1225" s="301"/>
      <c r="BD1225" s="165"/>
      <c r="BE1225" s="302"/>
      <c r="BF1225" s="302"/>
      <c r="BG1225" s="165"/>
      <c r="BH1225" s="303"/>
      <c r="BI1225" s="165"/>
      <c r="BJ1225" s="304"/>
      <c r="BK1225" s="394"/>
      <c r="BL1225" s="302"/>
      <c r="BM1225" s="302"/>
      <c r="BN1225" s="394"/>
      <c r="BO1225" s="302"/>
      <c r="BP1225" s="13"/>
      <c r="BQ1225" s="302"/>
      <c r="BR1225" s="13"/>
      <c r="BS1225" s="302"/>
      <c r="BT1225" s="13"/>
      <c r="BU1225" s="302"/>
      <c r="BV1225" s="386"/>
      <c r="BW1225" s="303"/>
      <c r="BX1225" s="303"/>
      <c r="BY1225" s="302"/>
      <c r="BZ1225" s="302"/>
      <c r="CA1225" s="387"/>
      <c r="CB1225" s="395"/>
      <c r="CC1225" s="12"/>
      <c r="CD1225" s="304"/>
      <c r="CE1225" s="14"/>
      <c r="CF1225" s="395"/>
      <c r="CG1225" s="397"/>
      <c r="CH1225" s="300">
        <f t="shared" si="465"/>
        <v>0</v>
      </c>
      <c r="CI1225" s="26"/>
      <c r="CJ1225" s="17">
        <f t="shared" si="486"/>
        <v>0</v>
      </c>
      <c r="CK1225" s="18">
        <f t="shared" si="473"/>
        <v>12.89</v>
      </c>
      <c r="CM1225" s="164"/>
      <c r="CN1225" s="302"/>
      <c r="CO1225" s="13">
        <f t="shared" si="466"/>
        <v>0</v>
      </c>
      <c r="CP1225" s="302"/>
      <c r="CQ1225" s="13">
        <f t="shared" si="467"/>
        <v>0</v>
      </c>
      <c r="CR1225" s="302"/>
      <c r="CS1225" s="13">
        <f t="shared" si="468"/>
        <v>0</v>
      </c>
      <c r="CT1225" s="302"/>
      <c r="CU1225" s="13">
        <f t="shared" si="487"/>
        <v>0</v>
      </c>
      <c r="CV1225" s="302"/>
      <c r="CW1225" s="13">
        <f t="shared" si="469"/>
        <v>0</v>
      </c>
      <c r="CX1225" s="13">
        <f t="shared" si="470"/>
        <v>0</v>
      </c>
      <c r="CY1225" s="251">
        <f t="shared" si="471"/>
        <v>0</v>
      </c>
      <c r="CZ1225" s="13" t="s">
        <v>29</v>
      </c>
      <c r="DA1225" s="13">
        <v>50</v>
      </c>
      <c r="DB1225" s="22">
        <f t="shared" si="472"/>
        <v>0</v>
      </c>
      <c r="DD1225" s="24"/>
      <c r="DF1225" s="163"/>
      <c r="DH1225" s="24"/>
      <c r="DI1225" s="447"/>
      <c r="DJ1225" s="163"/>
    </row>
    <row r="1226" spans="1:114" s="7" customFormat="1">
      <c r="A1226" s="277">
        <f t="shared" si="480"/>
        <v>50</v>
      </c>
      <c r="B1226" s="21" t="e">
        <f>'Calculateur de trading'!I1226/C1226/W1226</f>
        <v>#DIV/0!</v>
      </c>
      <c r="C1226" s="278">
        <f t="shared" si="481"/>
        <v>10</v>
      </c>
      <c r="D1226" s="426"/>
      <c r="E1226" s="273">
        <f t="shared" si="482"/>
        <v>100</v>
      </c>
      <c r="F1226" s="271">
        <f t="shared" si="474"/>
        <v>2</v>
      </c>
      <c r="G1226" s="271" t="e">
        <f t="shared" si="475"/>
        <v>#DIV/0!</v>
      </c>
      <c r="H1226" s="272">
        <f t="shared" si="476"/>
        <v>20</v>
      </c>
      <c r="I1226" s="270"/>
      <c r="J1226" s="273">
        <f t="shared" si="483"/>
        <v>200</v>
      </c>
      <c r="K1226" s="271">
        <f t="shared" si="477"/>
        <v>4</v>
      </c>
      <c r="L1226" s="271" t="e">
        <f t="shared" si="478"/>
        <v>#DIV/0!</v>
      </c>
      <c r="M1226" s="272">
        <f t="shared" si="479"/>
        <v>40</v>
      </c>
      <c r="N1226" s="389"/>
      <c r="O1226" s="455" t="e">
        <f>(A1226*B1226*W1226)+(B1226*'Calculateur de trading'!H1226)</f>
        <v>#DIV/0!</v>
      </c>
      <c r="P1226" s="274" t="e">
        <f>O1226/'Déscriptions des trades'!CK1226</f>
        <v>#DIV/0!</v>
      </c>
      <c r="Q1226" s="456" t="e">
        <f>'Déscriptions des trades'!CK1226-O1226</f>
        <v>#DIV/0!</v>
      </c>
      <c r="R1226" s="466" t="e">
        <f t="shared" si="484"/>
        <v>#DIV/0!</v>
      </c>
      <c r="S1226" s="389"/>
      <c r="T1226" s="12"/>
      <c r="U1226" s="25"/>
      <c r="V1226" s="15"/>
      <c r="W1226" s="490">
        <f t="shared" si="488"/>
        <v>0</v>
      </c>
      <c r="X1226" s="21" t="e">
        <f>W1226*U1226/'Déscriptions des trades'!CK1226*'Déscriptions des trades'!B1226</f>
        <v>#DIV/0!</v>
      </c>
      <c r="Y1226" s="459"/>
      <c r="Z1226" s="389"/>
      <c r="AA1226" s="23">
        <f t="shared" si="485"/>
        <v>0.1</v>
      </c>
      <c r="AB1226" s="17" t="e">
        <f>(AA1226*'Déscriptions des trades'!U1226*'Déscriptions des trades'!B1226/'Déscriptions des trades'!CK1226)*'Déscriptions des trades'!W1226</f>
        <v>#DIV/0!</v>
      </c>
      <c r="AC1226" s="265" t="e">
        <f>AB1226*'Déscriptions des trades'!CK1226</f>
        <v>#DIV/0!</v>
      </c>
      <c r="AD1226" s="266" t="e">
        <f>'Déscriptions des trades'!CK1226-AC1226</f>
        <v>#DIV/0!</v>
      </c>
      <c r="AE1226" s="389"/>
      <c r="AF1226" s="399">
        <v>1222</v>
      </c>
      <c r="AG1226" s="389"/>
      <c r="AH1226" s="20"/>
      <c r="AI1226" s="303"/>
      <c r="AJ1226" s="307"/>
      <c r="AK1226" s="161"/>
      <c r="AL1226" s="305"/>
      <c r="AM1226" s="305"/>
      <c r="AN1226" s="162"/>
      <c r="AO1226" s="439"/>
      <c r="AP1226" s="162"/>
      <c r="AQ1226" s="113"/>
      <c r="AR1226" s="113"/>
      <c r="AS1226" s="384"/>
      <c r="AT1226" s="306"/>
      <c r="AU1226" s="306"/>
      <c r="AV1226" s="160"/>
      <c r="AW1226" s="158"/>
      <c r="AX1226" s="385"/>
      <c r="AY1226" s="453"/>
      <c r="AZ1226" s="165"/>
      <c r="BA1226" s="301"/>
      <c r="BB1226" s="165"/>
      <c r="BC1226" s="301"/>
      <c r="BD1226" s="165"/>
      <c r="BE1226" s="302"/>
      <c r="BF1226" s="302"/>
      <c r="BG1226" s="165"/>
      <c r="BH1226" s="303"/>
      <c r="BI1226" s="165"/>
      <c r="BJ1226" s="304"/>
      <c r="BK1226" s="394"/>
      <c r="BL1226" s="302"/>
      <c r="BM1226" s="302"/>
      <c r="BN1226" s="394"/>
      <c r="BO1226" s="302"/>
      <c r="BP1226" s="13"/>
      <c r="BQ1226" s="302"/>
      <c r="BR1226" s="13"/>
      <c r="BS1226" s="302"/>
      <c r="BT1226" s="13"/>
      <c r="BU1226" s="302"/>
      <c r="BV1226" s="386"/>
      <c r="BW1226" s="303"/>
      <c r="BX1226" s="303"/>
      <c r="BY1226" s="302"/>
      <c r="BZ1226" s="302"/>
      <c r="CA1226" s="387"/>
      <c r="CB1226" s="395"/>
      <c r="CC1226" s="12"/>
      <c r="CD1226" s="304"/>
      <c r="CE1226" s="14"/>
      <c r="CF1226" s="395"/>
      <c r="CG1226" s="397"/>
      <c r="CH1226" s="300">
        <f t="shared" si="465"/>
        <v>0</v>
      </c>
      <c r="CI1226" s="26"/>
      <c r="CJ1226" s="17">
        <f t="shared" si="486"/>
        <v>0</v>
      </c>
      <c r="CK1226" s="18">
        <f t="shared" si="473"/>
        <v>12.89</v>
      </c>
      <c r="CM1226" s="164"/>
      <c r="CN1226" s="302"/>
      <c r="CO1226" s="13">
        <f t="shared" si="466"/>
        <v>0</v>
      </c>
      <c r="CP1226" s="302"/>
      <c r="CQ1226" s="13">
        <f t="shared" si="467"/>
        <v>0</v>
      </c>
      <c r="CR1226" s="302"/>
      <c r="CS1226" s="13">
        <f t="shared" si="468"/>
        <v>0</v>
      </c>
      <c r="CT1226" s="302"/>
      <c r="CU1226" s="13">
        <f t="shared" si="487"/>
        <v>0</v>
      </c>
      <c r="CV1226" s="302"/>
      <c r="CW1226" s="13">
        <f t="shared" si="469"/>
        <v>0</v>
      </c>
      <c r="CX1226" s="13">
        <f t="shared" si="470"/>
        <v>0</v>
      </c>
      <c r="CY1226" s="251">
        <f t="shared" si="471"/>
        <v>0</v>
      </c>
      <c r="CZ1226" s="13" t="s">
        <v>29</v>
      </c>
      <c r="DA1226" s="13">
        <v>50</v>
      </c>
      <c r="DB1226" s="22">
        <f t="shared" si="472"/>
        <v>0</v>
      </c>
      <c r="DD1226" s="24"/>
      <c r="DF1226" s="163"/>
      <c r="DH1226" s="24"/>
      <c r="DI1226" s="447"/>
      <c r="DJ1226" s="163"/>
    </row>
    <row r="1227" spans="1:114" s="7" customFormat="1">
      <c r="A1227" s="277">
        <f t="shared" si="480"/>
        <v>50</v>
      </c>
      <c r="B1227" s="21" t="e">
        <f>'Calculateur de trading'!I1227/C1227/W1227</f>
        <v>#DIV/0!</v>
      </c>
      <c r="C1227" s="278">
        <f t="shared" si="481"/>
        <v>10</v>
      </c>
      <c r="D1227" s="278"/>
      <c r="E1227" s="273">
        <f t="shared" si="482"/>
        <v>100</v>
      </c>
      <c r="F1227" s="271">
        <f t="shared" si="474"/>
        <v>2</v>
      </c>
      <c r="G1227" s="271" t="e">
        <f t="shared" si="475"/>
        <v>#DIV/0!</v>
      </c>
      <c r="H1227" s="272">
        <f t="shared" si="476"/>
        <v>20</v>
      </c>
      <c r="I1227" s="270"/>
      <c r="J1227" s="273">
        <f t="shared" si="483"/>
        <v>200</v>
      </c>
      <c r="K1227" s="271">
        <f t="shared" si="477"/>
        <v>4</v>
      </c>
      <c r="L1227" s="271" t="e">
        <f t="shared" si="478"/>
        <v>#DIV/0!</v>
      </c>
      <c r="M1227" s="272">
        <f t="shared" si="479"/>
        <v>40</v>
      </c>
      <c r="N1227" s="389"/>
      <c r="O1227" s="455" t="e">
        <f>(A1227*B1227*W1227)+(B1227*'Calculateur de trading'!H1227)</f>
        <v>#DIV/0!</v>
      </c>
      <c r="P1227" s="274" t="e">
        <f>O1227/'Déscriptions des trades'!CK1227</f>
        <v>#DIV/0!</v>
      </c>
      <c r="Q1227" s="456" t="e">
        <f>'Déscriptions des trades'!CK1227-O1227</f>
        <v>#DIV/0!</v>
      </c>
      <c r="R1227" s="466" t="e">
        <f t="shared" si="484"/>
        <v>#DIV/0!</v>
      </c>
      <c r="S1227" s="389"/>
      <c r="T1227" s="12"/>
      <c r="U1227" s="25"/>
      <c r="V1227" s="15"/>
      <c r="W1227" s="490">
        <f t="shared" si="488"/>
        <v>0</v>
      </c>
      <c r="X1227" s="21" t="e">
        <f>W1227*U1227/'Déscriptions des trades'!CK1227*'Déscriptions des trades'!B1227</f>
        <v>#DIV/0!</v>
      </c>
      <c r="Y1227" s="459"/>
      <c r="Z1227" s="389"/>
      <c r="AA1227" s="23">
        <f t="shared" si="485"/>
        <v>0.1</v>
      </c>
      <c r="AB1227" s="17" t="e">
        <f>(AA1227*'Déscriptions des trades'!U1227*'Déscriptions des trades'!B1227/'Déscriptions des trades'!CK1227)*'Déscriptions des trades'!W1227</f>
        <v>#DIV/0!</v>
      </c>
      <c r="AC1227" s="265" t="e">
        <f>AB1227*'Déscriptions des trades'!CK1227</f>
        <v>#DIV/0!</v>
      </c>
      <c r="AD1227" s="266" t="e">
        <f>'Déscriptions des trades'!CK1227-AC1227</f>
        <v>#DIV/0!</v>
      </c>
      <c r="AE1227" s="389"/>
      <c r="AF1227" s="399">
        <v>1223</v>
      </c>
      <c r="AG1227" s="389"/>
      <c r="AH1227" s="20"/>
      <c r="AI1227" s="303"/>
      <c r="AJ1227" s="307"/>
      <c r="AK1227" s="161"/>
      <c r="AL1227" s="305"/>
      <c r="AM1227" s="305"/>
      <c r="AN1227" s="162"/>
      <c r="AO1227" s="439"/>
      <c r="AP1227" s="162"/>
      <c r="AQ1227" s="113"/>
      <c r="AR1227" s="113"/>
      <c r="AS1227" s="384"/>
      <c r="AT1227" s="306"/>
      <c r="AU1227" s="306"/>
      <c r="AV1227" s="160"/>
      <c r="AW1227" s="158"/>
      <c r="AX1227" s="385"/>
      <c r="AY1227" s="453"/>
      <c r="AZ1227" s="165"/>
      <c r="BA1227" s="301"/>
      <c r="BB1227" s="165"/>
      <c r="BC1227" s="301"/>
      <c r="BD1227" s="165"/>
      <c r="BE1227" s="302"/>
      <c r="BF1227" s="302"/>
      <c r="BG1227" s="165"/>
      <c r="BH1227" s="303"/>
      <c r="BI1227" s="165"/>
      <c r="BJ1227" s="304"/>
      <c r="BK1227" s="394"/>
      <c r="BL1227" s="302"/>
      <c r="BM1227" s="302"/>
      <c r="BN1227" s="394"/>
      <c r="BO1227" s="302"/>
      <c r="BP1227" s="13"/>
      <c r="BQ1227" s="302"/>
      <c r="BR1227" s="13"/>
      <c r="BS1227" s="302"/>
      <c r="BT1227" s="13"/>
      <c r="BU1227" s="302"/>
      <c r="BV1227" s="386"/>
      <c r="BW1227" s="303"/>
      <c r="BX1227" s="303"/>
      <c r="BY1227" s="302"/>
      <c r="BZ1227" s="302"/>
      <c r="CA1227" s="387"/>
      <c r="CB1227" s="395"/>
      <c r="CC1227" s="12"/>
      <c r="CD1227" s="304"/>
      <c r="CE1227" s="14"/>
      <c r="CF1227" s="395"/>
      <c r="CG1227" s="397"/>
      <c r="CH1227" s="300">
        <f t="shared" si="465"/>
        <v>0</v>
      </c>
      <c r="CI1227" s="26"/>
      <c r="CJ1227" s="17">
        <f t="shared" si="486"/>
        <v>0</v>
      </c>
      <c r="CK1227" s="18">
        <f t="shared" si="473"/>
        <v>12.89</v>
      </c>
      <c r="CM1227" s="164"/>
      <c r="CN1227" s="302"/>
      <c r="CO1227" s="13">
        <f t="shared" si="466"/>
        <v>0</v>
      </c>
      <c r="CP1227" s="302"/>
      <c r="CQ1227" s="13">
        <f t="shared" si="467"/>
        <v>0</v>
      </c>
      <c r="CR1227" s="302"/>
      <c r="CS1227" s="13">
        <f t="shared" si="468"/>
        <v>0</v>
      </c>
      <c r="CT1227" s="302"/>
      <c r="CU1227" s="13">
        <f t="shared" si="487"/>
        <v>0</v>
      </c>
      <c r="CV1227" s="302"/>
      <c r="CW1227" s="13">
        <f t="shared" si="469"/>
        <v>0</v>
      </c>
      <c r="CX1227" s="13">
        <f t="shared" si="470"/>
        <v>0</v>
      </c>
      <c r="CY1227" s="251">
        <f t="shared" si="471"/>
        <v>0</v>
      </c>
      <c r="CZ1227" s="13" t="s">
        <v>29</v>
      </c>
      <c r="DA1227" s="13">
        <v>50</v>
      </c>
      <c r="DB1227" s="22">
        <f t="shared" si="472"/>
        <v>0</v>
      </c>
      <c r="DD1227" s="24"/>
      <c r="DF1227" s="163"/>
      <c r="DH1227" s="24"/>
      <c r="DI1227" s="447"/>
      <c r="DJ1227" s="163"/>
    </row>
    <row r="1228" spans="1:114" s="7" customFormat="1">
      <c r="A1228" s="277">
        <f t="shared" si="480"/>
        <v>50</v>
      </c>
      <c r="B1228" s="21" t="e">
        <f>'Calculateur de trading'!I1228/C1228/W1228</f>
        <v>#DIV/0!</v>
      </c>
      <c r="C1228" s="278">
        <f t="shared" si="481"/>
        <v>10</v>
      </c>
      <c r="D1228" s="426"/>
      <c r="E1228" s="273">
        <f t="shared" si="482"/>
        <v>100</v>
      </c>
      <c r="F1228" s="271">
        <f t="shared" si="474"/>
        <v>2</v>
      </c>
      <c r="G1228" s="271" t="e">
        <f t="shared" si="475"/>
        <v>#DIV/0!</v>
      </c>
      <c r="H1228" s="272">
        <f t="shared" si="476"/>
        <v>20</v>
      </c>
      <c r="I1228" s="270"/>
      <c r="J1228" s="273">
        <f t="shared" si="483"/>
        <v>200</v>
      </c>
      <c r="K1228" s="271">
        <f t="shared" si="477"/>
        <v>4</v>
      </c>
      <c r="L1228" s="271" t="e">
        <f t="shared" si="478"/>
        <v>#DIV/0!</v>
      </c>
      <c r="M1228" s="272">
        <f t="shared" si="479"/>
        <v>40</v>
      </c>
      <c r="N1228" s="389"/>
      <c r="O1228" s="455" t="e">
        <f>(A1228*B1228*W1228)+(B1228*'Calculateur de trading'!H1228)</f>
        <v>#DIV/0!</v>
      </c>
      <c r="P1228" s="274" t="e">
        <f>O1228/'Déscriptions des trades'!CK1228</f>
        <v>#DIV/0!</v>
      </c>
      <c r="Q1228" s="456" t="e">
        <f>'Déscriptions des trades'!CK1228-O1228</f>
        <v>#DIV/0!</v>
      </c>
      <c r="R1228" s="466" t="e">
        <f t="shared" si="484"/>
        <v>#DIV/0!</v>
      </c>
      <c r="S1228" s="389"/>
      <c r="T1228" s="12"/>
      <c r="U1228" s="25"/>
      <c r="V1228" s="15"/>
      <c r="W1228" s="490">
        <f t="shared" si="488"/>
        <v>0</v>
      </c>
      <c r="X1228" s="21" t="e">
        <f>W1228*U1228/'Déscriptions des trades'!CK1228*'Déscriptions des trades'!B1228</f>
        <v>#DIV/0!</v>
      </c>
      <c r="Y1228" s="459"/>
      <c r="Z1228" s="389"/>
      <c r="AA1228" s="23">
        <f t="shared" si="485"/>
        <v>0.1</v>
      </c>
      <c r="AB1228" s="17" t="e">
        <f>(AA1228*'Déscriptions des trades'!U1228*'Déscriptions des trades'!B1228/'Déscriptions des trades'!CK1228)*'Déscriptions des trades'!W1228</f>
        <v>#DIV/0!</v>
      </c>
      <c r="AC1228" s="265" t="e">
        <f>AB1228*'Déscriptions des trades'!CK1228</f>
        <v>#DIV/0!</v>
      </c>
      <c r="AD1228" s="266" t="e">
        <f>'Déscriptions des trades'!CK1228-AC1228</f>
        <v>#DIV/0!</v>
      </c>
      <c r="AE1228" s="389"/>
      <c r="AF1228" s="399">
        <v>1224</v>
      </c>
      <c r="AG1228" s="389"/>
      <c r="AH1228" s="20"/>
      <c r="AI1228" s="303"/>
      <c r="AJ1228" s="307"/>
      <c r="AK1228" s="161"/>
      <c r="AL1228" s="305"/>
      <c r="AM1228" s="305"/>
      <c r="AN1228" s="162"/>
      <c r="AO1228" s="439"/>
      <c r="AP1228" s="162"/>
      <c r="AQ1228" s="113"/>
      <c r="AR1228" s="113"/>
      <c r="AS1228" s="384"/>
      <c r="AT1228" s="306"/>
      <c r="AU1228" s="306"/>
      <c r="AV1228" s="160"/>
      <c r="AW1228" s="158"/>
      <c r="AX1228" s="385"/>
      <c r="AY1228" s="453"/>
      <c r="AZ1228" s="165"/>
      <c r="BA1228" s="301"/>
      <c r="BB1228" s="165"/>
      <c r="BC1228" s="301"/>
      <c r="BD1228" s="165"/>
      <c r="BE1228" s="302"/>
      <c r="BF1228" s="302"/>
      <c r="BG1228" s="165"/>
      <c r="BH1228" s="303"/>
      <c r="BI1228" s="165"/>
      <c r="BJ1228" s="304"/>
      <c r="BK1228" s="394"/>
      <c r="BL1228" s="302"/>
      <c r="BM1228" s="302"/>
      <c r="BN1228" s="394"/>
      <c r="BO1228" s="302"/>
      <c r="BP1228" s="13"/>
      <c r="BQ1228" s="302"/>
      <c r="BR1228" s="13"/>
      <c r="BS1228" s="302"/>
      <c r="BT1228" s="13"/>
      <c r="BU1228" s="302"/>
      <c r="BV1228" s="386"/>
      <c r="BW1228" s="303"/>
      <c r="BX1228" s="303"/>
      <c r="BY1228" s="302"/>
      <c r="BZ1228" s="302"/>
      <c r="CA1228" s="387"/>
      <c r="CB1228" s="395"/>
      <c r="CC1228" s="12"/>
      <c r="CD1228" s="304"/>
      <c r="CE1228" s="14"/>
      <c r="CF1228" s="395"/>
      <c r="CG1228" s="397"/>
      <c r="CH1228" s="300">
        <f t="shared" si="465"/>
        <v>0</v>
      </c>
      <c r="CI1228" s="26"/>
      <c r="CJ1228" s="17">
        <f t="shared" si="486"/>
        <v>0</v>
      </c>
      <c r="CK1228" s="18">
        <f t="shared" si="473"/>
        <v>12.89</v>
      </c>
      <c r="CM1228" s="164"/>
      <c r="CN1228" s="302"/>
      <c r="CO1228" s="13">
        <f t="shared" si="466"/>
        <v>0</v>
      </c>
      <c r="CP1228" s="302"/>
      <c r="CQ1228" s="13">
        <f t="shared" si="467"/>
        <v>0</v>
      </c>
      <c r="CR1228" s="302"/>
      <c r="CS1228" s="13">
        <f t="shared" si="468"/>
        <v>0</v>
      </c>
      <c r="CT1228" s="302"/>
      <c r="CU1228" s="13">
        <f t="shared" si="487"/>
        <v>0</v>
      </c>
      <c r="CV1228" s="302"/>
      <c r="CW1228" s="13">
        <f t="shared" si="469"/>
        <v>0</v>
      </c>
      <c r="CX1228" s="13">
        <f t="shared" si="470"/>
        <v>0</v>
      </c>
      <c r="CY1228" s="251">
        <f t="shared" si="471"/>
        <v>0</v>
      </c>
      <c r="CZ1228" s="13" t="s">
        <v>29</v>
      </c>
      <c r="DA1228" s="13">
        <v>50</v>
      </c>
      <c r="DB1228" s="22">
        <f t="shared" si="472"/>
        <v>0</v>
      </c>
      <c r="DD1228" s="24"/>
      <c r="DF1228" s="163"/>
      <c r="DH1228" s="24"/>
      <c r="DI1228" s="447"/>
      <c r="DJ1228" s="163"/>
    </row>
    <row r="1229" spans="1:114" s="7" customFormat="1">
      <c r="A1229" s="277">
        <f t="shared" si="480"/>
        <v>50</v>
      </c>
      <c r="B1229" s="21" t="e">
        <f>'Calculateur de trading'!I1229/C1229/W1229</f>
        <v>#DIV/0!</v>
      </c>
      <c r="C1229" s="278">
        <f t="shared" si="481"/>
        <v>10</v>
      </c>
      <c r="D1229" s="278"/>
      <c r="E1229" s="273">
        <f t="shared" si="482"/>
        <v>100</v>
      </c>
      <c r="F1229" s="271">
        <f t="shared" si="474"/>
        <v>2</v>
      </c>
      <c r="G1229" s="271" t="e">
        <f t="shared" si="475"/>
        <v>#DIV/0!</v>
      </c>
      <c r="H1229" s="272">
        <f t="shared" si="476"/>
        <v>20</v>
      </c>
      <c r="I1229" s="270"/>
      <c r="J1229" s="273">
        <f t="shared" si="483"/>
        <v>200</v>
      </c>
      <c r="K1229" s="271">
        <f t="shared" si="477"/>
        <v>4</v>
      </c>
      <c r="L1229" s="271" t="e">
        <f t="shared" si="478"/>
        <v>#DIV/0!</v>
      </c>
      <c r="M1229" s="272">
        <f t="shared" si="479"/>
        <v>40</v>
      </c>
      <c r="N1229" s="389"/>
      <c r="O1229" s="455" t="e">
        <f>(A1229*B1229*W1229)+(B1229*'Calculateur de trading'!H1229)</f>
        <v>#DIV/0!</v>
      </c>
      <c r="P1229" s="274" t="e">
        <f>O1229/'Déscriptions des trades'!CK1229</f>
        <v>#DIV/0!</v>
      </c>
      <c r="Q1229" s="456" t="e">
        <f>'Déscriptions des trades'!CK1229-O1229</f>
        <v>#DIV/0!</v>
      </c>
      <c r="R1229" s="466" t="e">
        <f t="shared" si="484"/>
        <v>#DIV/0!</v>
      </c>
      <c r="S1229" s="389"/>
      <c r="T1229" s="12"/>
      <c r="U1229" s="25"/>
      <c r="V1229" s="15"/>
      <c r="W1229" s="490">
        <f t="shared" si="488"/>
        <v>0</v>
      </c>
      <c r="X1229" s="21" t="e">
        <f>W1229*U1229/'Déscriptions des trades'!CK1229*'Déscriptions des trades'!B1229</f>
        <v>#DIV/0!</v>
      </c>
      <c r="Y1229" s="459"/>
      <c r="Z1229" s="389"/>
      <c r="AA1229" s="23">
        <f t="shared" si="485"/>
        <v>0.1</v>
      </c>
      <c r="AB1229" s="17" t="e">
        <f>(AA1229*'Déscriptions des trades'!U1229*'Déscriptions des trades'!B1229/'Déscriptions des trades'!CK1229)*'Déscriptions des trades'!W1229</f>
        <v>#DIV/0!</v>
      </c>
      <c r="AC1229" s="265" t="e">
        <f>AB1229*'Déscriptions des trades'!CK1229</f>
        <v>#DIV/0!</v>
      </c>
      <c r="AD1229" s="266" t="e">
        <f>'Déscriptions des trades'!CK1229-AC1229</f>
        <v>#DIV/0!</v>
      </c>
      <c r="AE1229" s="389"/>
      <c r="AF1229" s="399">
        <v>1225</v>
      </c>
      <c r="AG1229" s="389"/>
      <c r="AH1229" s="20"/>
      <c r="AI1229" s="303"/>
      <c r="AJ1229" s="307"/>
      <c r="AK1229" s="161"/>
      <c r="AL1229" s="305"/>
      <c r="AM1229" s="305"/>
      <c r="AN1229" s="162"/>
      <c r="AO1229" s="439"/>
      <c r="AP1229" s="162"/>
      <c r="AQ1229" s="113"/>
      <c r="AR1229" s="113"/>
      <c r="AS1229" s="384"/>
      <c r="AT1229" s="306"/>
      <c r="AU1229" s="306"/>
      <c r="AV1229" s="160"/>
      <c r="AW1229" s="158"/>
      <c r="AX1229" s="385"/>
      <c r="AY1229" s="453"/>
      <c r="AZ1229" s="165"/>
      <c r="BA1229" s="301"/>
      <c r="BB1229" s="165"/>
      <c r="BC1229" s="301"/>
      <c r="BD1229" s="165"/>
      <c r="BE1229" s="302"/>
      <c r="BF1229" s="302"/>
      <c r="BG1229" s="165"/>
      <c r="BH1229" s="303"/>
      <c r="BI1229" s="165"/>
      <c r="BJ1229" s="304"/>
      <c r="BK1229" s="394"/>
      <c r="BL1229" s="302"/>
      <c r="BM1229" s="302"/>
      <c r="BN1229" s="394"/>
      <c r="BO1229" s="302"/>
      <c r="BP1229" s="13"/>
      <c r="BQ1229" s="302"/>
      <c r="BR1229" s="13"/>
      <c r="BS1229" s="302"/>
      <c r="BT1229" s="13"/>
      <c r="BU1229" s="302"/>
      <c r="BV1229" s="386"/>
      <c r="BW1229" s="303"/>
      <c r="BX1229" s="303"/>
      <c r="BY1229" s="302"/>
      <c r="BZ1229" s="302"/>
      <c r="CA1229" s="387"/>
      <c r="CB1229" s="395"/>
      <c r="CC1229" s="12"/>
      <c r="CD1229" s="304"/>
      <c r="CE1229" s="14"/>
      <c r="CF1229" s="395"/>
      <c r="CG1229" s="397"/>
      <c r="CH1229" s="300">
        <f t="shared" si="465"/>
        <v>0</v>
      </c>
      <c r="CI1229" s="26"/>
      <c r="CJ1229" s="17">
        <f t="shared" si="486"/>
        <v>0</v>
      </c>
      <c r="CK1229" s="18">
        <f t="shared" si="473"/>
        <v>12.89</v>
      </c>
      <c r="CM1229" s="164"/>
      <c r="CN1229" s="302"/>
      <c r="CO1229" s="13">
        <f t="shared" si="466"/>
        <v>0</v>
      </c>
      <c r="CP1229" s="302"/>
      <c r="CQ1229" s="13">
        <f t="shared" si="467"/>
        <v>0</v>
      </c>
      <c r="CR1229" s="302"/>
      <c r="CS1229" s="13">
        <f t="shared" si="468"/>
        <v>0</v>
      </c>
      <c r="CT1229" s="302"/>
      <c r="CU1229" s="13">
        <f t="shared" si="487"/>
        <v>0</v>
      </c>
      <c r="CV1229" s="302"/>
      <c r="CW1229" s="13">
        <f t="shared" si="469"/>
        <v>0</v>
      </c>
      <c r="CX1229" s="13">
        <f t="shared" si="470"/>
        <v>0</v>
      </c>
      <c r="CY1229" s="251">
        <f t="shared" si="471"/>
        <v>0</v>
      </c>
      <c r="CZ1229" s="13" t="s">
        <v>29</v>
      </c>
      <c r="DA1229" s="13">
        <v>50</v>
      </c>
      <c r="DB1229" s="22">
        <f t="shared" si="472"/>
        <v>0</v>
      </c>
      <c r="DD1229" s="24"/>
      <c r="DF1229" s="163"/>
      <c r="DH1229" s="24"/>
      <c r="DI1229" s="447"/>
      <c r="DJ1229" s="163"/>
    </row>
    <row r="1230" spans="1:114" s="7" customFormat="1">
      <c r="A1230" s="277">
        <f t="shared" si="480"/>
        <v>50</v>
      </c>
      <c r="B1230" s="21" t="e">
        <f>'Calculateur de trading'!I1230/C1230/W1230</f>
        <v>#DIV/0!</v>
      </c>
      <c r="C1230" s="278">
        <f t="shared" si="481"/>
        <v>10</v>
      </c>
      <c r="D1230" s="426"/>
      <c r="E1230" s="273">
        <f t="shared" si="482"/>
        <v>100</v>
      </c>
      <c r="F1230" s="271">
        <f t="shared" si="474"/>
        <v>2</v>
      </c>
      <c r="G1230" s="271" t="e">
        <f t="shared" si="475"/>
        <v>#DIV/0!</v>
      </c>
      <c r="H1230" s="272">
        <f t="shared" si="476"/>
        <v>20</v>
      </c>
      <c r="I1230" s="270"/>
      <c r="J1230" s="273">
        <f t="shared" si="483"/>
        <v>200</v>
      </c>
      <c r="K1230" s="271">
        <f t="shared" si="477"/>
        <v>4</v>
      </c>
      <c r="L1230" s="271" t="e">
        <f t="shared" si="478"/>
        <v>#DIV/0!</v>
      </c>
      <c r="M1230" s="272">
        <f t="shared" si="479"/>
        <v>40</v>
      </c>
      <c r="N1230" s="389"/>
      <c r="O1230" s="455" t="e">
        <f>(A1230*B1230*W1230)+(B1230*'Calculateur de trading'!H1230)</f>
        <v>#DIV/0!</v>
      </c>
      <c r="P1230" s="274" t="e">
        <f>O1230/'Déscriptions des trades'!CK1230</f>
        <v>#DIV/0!</v>
      </c>
      <c r="Q1230" s="456" t="e">
        <f>'Déscriptions des trades'!CK1230-O1230</f>
        <v>#DIV/0!</v>
      </c>
      <c r="R1230" s="466" t="e">
        <f t="shared" si="484"/>
        <v>#DIV/0!</v>
      </c>
      <c r="S1230" s="389"/>
      <c r="T1230" s="12"/>
      <c r="U1230" s="25"/>
      <c r="V1230" s="15"/>
      <c r="W1230" s="490">
        <f t="shared" si="488"/>
        <v>0</v>
      </c>
      <c r="X1230" s="21" t="e">
        <f>W1230*U1230/'Déscriptions des trades'!CK1230*'Déscriptions des trades'!B1230</f>
        <v>#DIV/0!</v>
      </c>
      <c r="Y1230" s="459"/>
      <c r="Z1230" s="389"/>
      <c r="AA1230" s="23">
        <f t="shared" si="485"/>
        <v>0.1</v>
      </c>
      <c r="AB1230" s="17" t="e">
        <f>(AA1230*'Déscriptions des trades'!U1230*'Déscriptions des trades'!B1230/'Déscriptions des trades'!CK1230)*'Déscriptions des trades'!W1230</f>
        <v>#DIV/0!</v>
      </c>
      <c r="AC1230" s="265" t="e">
        <f>AB1230*'Déscriptions des trades'!CK1230</f>
        <v>#DIV/0!</v>
      </c>
      <c r="AD1230" s="266" t="e">
        <f>'Déscriptions des trades'!CK1230-AC1230</f>
        <v>#DIV/0!</v>
      </c>
      <c r="AE1230" s="389"/>
      <c r="AF1230" s="399">
        <v>1226</v>
      </c>
      <c r="AG1230" s="389"/>
      <c r="AH1230" s="20"/>
      <c r="AI1230" s="303"/>
      <c r="AJ1230" s="307"/>
      <c r="AK1230" s="161"/>
      <c r="AL1230" s="305"/>
      <c r="AM1230" s="305"/>
      <c r="AN1230" s="162"/>
      <c r="AO1230" s="439"/>
      <c r="AP1230" s="162"/>
      <c r="AQ1230" s="113"/>
      <c r="AR1230" s="113"/>
      <c r="AS1230" s="384"/>
      <c r="AT1230" s="306"/>
      <c r="AU1230" s="306"/>
      <c r="AV1230" s="160"/>
      <c r="AW1230" s="158"/>
      <c r="AX1230" s="385"/>
      <c r="AY1230" s="453"/>
      <c r="AZ1230" s="165"/>
      <c r="BA1230" s="301"/>
      <c r="BB1230" s="165"/>
      <c r="BC1230" s="301"/>
      <c r="BD1230" s="165"/>
      <c r="BE1230" s="302"/>
      <c r="BF1230" s="302"/>
      <c r="BG1230" s="165"/>
      <c r="BH1230" s="303"/>
      <c r="BI1230" s="165"/>
      <c r="BJ1230" s="304"/>
      <c r="BK1230" s="394"/>
      <c r="BL1230" s="302"/>
      <c r="BM1230" s="302"/>
      <c r="BN1230" s="394"/>
      <c r="BO1230" s="302"/>
      <c r="BP1230" s="13"/>
      <c r="BQ1230" s="302"/>
      <c r="BR1230" s="13"/>
      <c r="BS1230" s="302"/>
      <c r="BT1230" s="13"/>
      <c r="BU1230" s="302"/>
      <c r="BV1230" s="386"/>
      <c r="BW1230" s="303"/>
      <c r="BX1230" s="303"/>
      <c r="BY1230" s="302"/>
      <c r="BZ1230" s="302"/>
      <c r="CA1230" s="387"/>
      <c r="CB1230" s="395"/>
      <c r="CC1230" s="12"/>
      <c r="CD1230" s="304"/>
      <c r="CE1230" s="14"/>
      <c r="CF1230" s="395"/>
      <c r="CG1230" s="397"/>
      <c r="CH1230" s="300">
        <f t="shared" si="465"/>
        <v>0</v>
      </c>
      <c r="CI1230" s="26"/>
      <c r="CJ1230" s="17">
        <f t="shared" si="486"/>
        <v>0</v>
      </c>
      <c r="CK1230" s="18">
        <f t="shared" si="473"/>
        <v>12.89</v>
      </c>
      <c r="CM1230" s="164"/>
      <c r="CN1230" s="302"/>
      <c r="CO1230" s="13">
        <f t="shared" si="466"/>
        <v>0</v>
      </c>
      <c r="CP1230" s="302"/>
      <c r="CQ1230" s="13">
        <f t="shared" si="467"/>
        <v>0</v>
      </c>
      <c r="CR1230" s="302"/>
      <c r="CS1230" s="13">
        <f t="shared" si="468"/>
        <v>0</v>
      </c>
      <c r="CT1230" s="302"/>
      <c r="CU1230" s="13">
        <f t="shared" si="487"/>
        <v>0</v>
      </c>
      <c r="CV1230" s="302"/>
      <c r="CW1230" s="13">
        <f t="shared" si="469"/>
        <v>0</v>
      </c>
      <c r="CX1230" s="13">
        <f t="shared" si="470"/>
        <v>0</v>
      </c>
      <c r="CY1230" s="251">
        <f t="shared" si="471"/>
        <v>0</v>
      </c>
      <c r="CZ1230" s="13" t="s">
        <v>29</v>
      </c>
      <c r="DA1230" s="13">
        <v>50</v>
      </c>
      <c r="DB1230" s="22">
        <f t="shared" si="472"/>
        <v>0</v>
      </c>
      <c r="DD1230" s="24"/>
      <c r="DF1230" s="163"/>
      <c r="DH1230" s="24"/>
      <c r="DI1230" s="447"/>
      <c r="DJ1230" s="163"/>
    </row>
    <row r="1231" spans="1:114" s="7" customFormat="1">
      <c r="A1231" s="277">
        <f t="shared" si="480"/>
        <v>50</v>
      </c>
      <c r="B1231" s="21" t="e">
        <f>'Calculateur de trading'!I1231/C1231/W1231</f>
        <v>#DIV/0!</v>
      </c>
      <c r="C1231" s="278">
        <f t="shared" si="481"/>
        <v>10</v>
      </c>
      <c r="D1231" s="426"/>
      <c r="E1231" s="273">
        <f t="shared" si="482"/>
        <v>100</v>
      </c>
      <c r="F1231" s="271">
        <f t="shared" si="474"/>
        <v>2</v>
      </c>
      <c r="G1231" s="271" t="e">
        <f t="shared" si="475"/>
        <v>#DIV/0!</v>
      </c>
      <c r="H1231" s="272">
        <f t="shared" si="476"/>
        <v>20</v>
      </c>
      <c r="I1231" s="270"/>
      <c r="J1231" s="273">
        <f t="shared" si="483"/>
        <v>200</v>
      </c>
      <c r="K1231" s="271">
        <f t="shared" si="477"/>
        <v>4</v>
      </c>
      <c r="L1231" s="271" t="e">
        <f t="shared" si="478"/>
        <v>#DIV/0!</v>
      </c>
      <c r="M1231" s="272">
        <f t="shared" si="479"/>
        <v>40</v>
      </c>
      <c r="N1231" s="389"/>
      <c r="O1231" s="455" t="e">
        <f>(A1231*B1231*W1231)+(B1231*'Calculateur de trading'!H1231)</f>
        <v>#DIV/0!</v>
      </c>
      <c r="P1231" s="274" t="e">
        <f>O1231/'Déscriptions des trades'!CK1231</f>
        <v>#DIV/0!</v>
      </c>
      <c r="Q1231" s="456" t="e">
        <f>'Déscriptions des trades'!CK1231-O1231</f>
        <v>#DIV/0!</v>
      </c>
      <c r="R1231" s="466" t="e">
        <f t="shared" si="484"/>
        <v>#DIV/0!</v>
      </c>
      <c r="S1231" s="389"/>
      <c r="T1231" s="12"/>
      <c r="U1231" s="25"/>
      <c r="V1231" s="15"/>
      <c r="W1231" s="490">
        <f t="shared" si="488"/>
        <v>0</v>
      </c>
      <c r="X1231" s="21" t="e">
        <f>W1231*U1231/'Déscriptions des trades'!CK1231*'Déscriptions des trades'!B1231</f>
        <v>#DIV/0!</v>
      </c>
      <c r="Y1231" s="459"/>
      <c r="Z1231" s="389"/>
      <c r="AA1231" s="23">
        <f t="shared" si="485"/>
        <v>0.1</v>
      </c>
      <c r="AB1231" s="17" t="e">
        <f>(AA1231*'Déscriptions des trades'!U1231*'Déscriptions des trades'!B1231/'Déscriptions des trades'!CK1231)*'Déscriptions des trades'!W1231</f>
        <v>#DIV/0!</v>
      </c>
      <c r="AC1231" s="265" t="e">
        <f>AB1231*'Déscriptions des trades'!CK1231</f>
        <v>#DIV/0!</v>
      </c>
      <c r="AD1231" s="266" t="e">
        <f>'Déscriptions des trades'!CK1231-AC1231</f>
        <v>#DIV/0!</v>
      </c>
      <c r="AE1231" s="389"/>
      <c r="AF1231" s="399">
        <v>1227</v>
      </c>
      <c r="AG1231" s="389"/>
      <c r="AH1231" s="20"/>
      <c r="AI1231" s="303"/>
      <c r="AJ1231" s="307"/>
      <c r="AK1231" s="161"/>
      <c r="AL1231" s="305"/>
      <c r="AM1231" s="305"/>
      <c r="AN1231" s="162"/>
      <c r="AO1231" s="439"/>
      <c r="AP1231" s="162"/>
      <c r="AQ1231" s="113"/>
      <c r="AR1231" s="113"/>
      <c r="AS1231" s="384"/>
      <c r="AT1231" s="306"/>
      <c r="AU1231" s="306"/>
      <c r="AV1231" s="160"/>
      <c r="AW1231" s="158"/>
      <c r="AX1231" s="385"/>
      <c r="AY1231" s="453"/>
      <c r="AZ1231" s="165"/>
      <c r="BA1231" s="301"/>
      <c r="BB1231" s="165"/>
      <c r="BC1231" s="301"/>
      <c r="BD1231" s="165"/>
      <c r="BE1231" s="302"/>
      <c r="BF1231" s="302"/>
      <c r="BG1231" s="165"/>
      <c r="BH1231" s="303"/>
      <c r="BI1231" s="165"/>
      <c r="BJ1231" s="304"/>
      <c r="BK1231" s="394"/>
      <c r="BL1231" s="302"/>
      <c r="BM1231" s="302"/>
      <c r="BN1231" s="394"/>
      <c r="BO1231" s="302"/>
      <c r="BP1231" s="13"/>
      <c r="BQ1231" s="302"/>
      <c r="BR1231" s="13"/>
      <c r="BS1231" s="302"/>
      <c r="BT1231" s="13"/>
      <c r="BU1231" s="302"/>
      <c r="BV1231" s="386"/>
      <c r="BW1231" s="303"/>
      <c r="BX1231" s="303"/>
      <c r="BY1231" s="302"/>
      <c r="BZ1231" s="302"/>
      <c r="CA1231" s="387"/>
      <c r="CB1231" s="395"/>
      <c r="CC1231" s="12"/>
      <c r="CD1231" s="304"/>
      <c r="CE1231" s="14"/>
      <c r="CF1231" s="395"/>
      <c r="CG1231" s="397"/>
      <c r="CH1231" s="300">
        <f t="shared" ref="CH1231:CH1294" si="489">BW1231-BH1231</f>
        <v>0</v>
      </c>
      <c r="CI1231" s="26"/>
      <c r="CJ1231" s="17">
        <f t="shared" si="486"/>
        <v>0</v>
      </c>
      <c r="CK1231" s="18">
        <f t="shared" si="473"/>
        <v>12.89</v>
      </c>
      <c r="CM1231" s="164"/>
      <c r="CN1231" s="302"/>
      <c r="CO1231" s="13">
        <f t="shared" ref="CO1231:CO1294" si="490">IF(CN1231="Oui",10,)</f>
        <v>0</v>
      </c>
      <c r="CP1231" s="302"/>
      <c r="CQ1231" s="13">
        <f t="shared" ref="CQ1231:CQ1294" si="491">IF(CP1231="Oui",10,)</f>
        <v>0</v>
      </c>
      <c r="CR1231" s="302"/>
      <c r="CS1231" s="13">
        <f t="shared" ref="CS1231:CS1294" si="492">IF(CR1231="Bon",10,)</f>
        <v>0</v>
      </c>
      <c r="CT1231" s="302"/>
      <c r="CU1231" s="13">
        <f t="shared" si="487"/>
        <v>0</v>
      </c>
      <c r="CV1231" s="302"/>
      <c r="CW1231" s="13">
        <f t="shared" ref="CW1231:CW1294" si="493">IF(CV1231="Non",10,)</f>
        <v>0</v>
      </c>
      <c r="CX1231" s="13">
        <f t="shared" ref="CX1231:CX1294" si="494">IF(CV1231="Oui",-40,)</f>
        <v>0</v>
      </c>
      <c r="CY1231" s="251">
        <f t="shared" ref="CY1231:CY1294" si="495">SUM(CN1231:CX1231)</f>
        <v>0</v>
      </c>
      <c r="CZ1231" s="13" t="s">
        <v>29</v>
      </c>
      <c r="DA1231" s="13">
        <v>50</v>
      </c>
      <c r="DB1231" s="22">
        <f t="shared" ref="DB1231:DB1294" si="496">CY1231/DA1231</f>
        <v>0</v>
      </c>
      <c r="DD1231" s="24"/>
      <c r="DF1231" s="163"/>
      <c r="DH1231" s="24"/>
      <c r="DI1231" s="447"/>
      <c r="DJ1231" s="163"/>
    </row>
    <row r="1232" spans="1:114" s="7" customFormat="1">
      <c r="A1232" s="277">
        <f t="shared" si="480"/>
        <v>50</v>
      </c>
      <c r="B1232" s="21" t="e">
        <f>'Calculateur de trading'!I1232/C1232/W1232</f>
        <v>#DIV/0!</v>
      </c>
      <c r="C1232" s="278">
        <f t="shared" si="481"/>
        <v>10</v>
      </c>
      <c r="D1232" s="278"/>
      <c r="E1232" s="273">
        <f t="shared" si="482"/>
        <v>100</v>
      </c>
      <c r="F1232" s="271">
        <f t="shared" si="474"/>
        <v>2</v>
      </c>
      <c r="G1232" s="271" t="e">
        <f t="shared" si="475"/>
        <v>#DIV/0!</v>
      </c>
      <c r="H1232" s="272">
        <f t="shared" si="476"/>
        <v>20</v>
      </c>
      <c r="I1232" s="270"/>
      <c r="J1232" s="273">
        <f t="shared" si="483"/>
        <v>200</v>
      </c>
      <c r="K1232" s="271">
        <f t="shared" si="477"/>
        <v>4</v>
      </c>
      <c r="L1232" s="271" t="e">
        <f t="shared" si="478"/>
        <v>#DIV/0!</v>
      </c>
      <c r="M1232" s="272">
        <f t="shared" si="479"/>
        <v>40</v>
      </c>
      <c r="N1232" s="389"/>
      <c r="O1232" s="455" t="e">
        <f>(A1232*B1232*W1232)+(B1232*'Calculateur de trading'!H1232)</f>
        <v>#DIV/0!</v>
      </c>
      <c r="P1232" s="274" t="e">
        <f>O1232/'Déscriptions des trades'!CK1232</f>
        <v>#DIV/0!</v>
      </c>
      <c r="Q1232" s="456" t="e">
        <f>'Déscriptions des trades'!CK1232-O1232</f>
        <v>#DIV/0!</v>
      </c>
      <c r="R1232" s="466" t="e">
        <f t="shared" si="484"/>
        <v>#DIV/0!</v>
      </c>
      <c r="S1232" s="389"/>
      <c r="T1232" s="12"/>
      <c r="U1232" s="25"/>
      <c r="V1232" s="15"/>
      <c r="W1232" s="490">
        <f t="shared" si="488"/>
        <v>0</v>
      </c>
      <c r="X1232" s="21" t="e">
        <f>W1232*U1232/'Déscriptions des trades'!CK1232*'Déscriptions des trades'!B1232</f>
        <v>#DIV/0!</v>
      </c>
      <c r="Y1232" s="459"/>
      <c r="Z1232" s="389"/>
      <c r="AA1232" s="23">
        <f t="shared" si="485"/>
        <v>0.1</v>
      </c>
      <c r="AB1232" s="17" t="e">
        <f>(AA1232*'Déscriptions des trades'!U1232*'Déscriptions des trades'!B1232/'Déscriptions des trades'!CK1232)*'Déscriptions des trades'!W1232</f>
        <v>#DIV/0!</v>
      </c>
      <c r="AC1232" s="265" t="e">
        <f>AB1232*'Déscriptions des trades'!CK1232</f>
        <v>#DIV/0!</v>
      </c>
      <c r="AD1232" s="266" t="e">
        <f>'Déscriptions des trades'!CK1232-AC1232</f>
        <v>#DIV/0!</v>
      </c>
      <c r="AE1232" s="389"/>
      <c r="AF1232" s="399">
        <v>1228</v>
      </c>
      <c r="AG1232" s="389"/>
      <c r="AH1232" s="20"/>
      <c r="AI1232" s="303"/>
      <c r="AJ1232" s="307"/>
      <c r="AK1232" s="161"/>
      <c r="AL1232" s="305"/>
      <c r="AM1232" s="305"/>
      <c r="AN1232" s="162"/>
      <c r="AO1232" s="439"/>
      <c r="AP1232" s="162"/>
      <c r="AQ1232" s="113"/>
      <c r="AR1232" s="113"/>
      <c r="AS1232" s="384"/>
      <c r="AT1232" s="306"/>
      <c r="AU1232" s="306"/>
      <c r="AV1232" s="160"/>
      <c r="AW1232" s="158"/>
      <c r="AX1232" s="385"/>
      <c r="AY1232" s="453"/>
      <c r="AZ1232" s="165"/>
      <c r="BA1232" s="301"/>
      <c r="BB1232" s="165"/>
      <c r="BC1232" s="301"/>
      <c r="BD1232" s="165"/>
      <c r="BE1232" s="302"/>
      <c r="BF1232" s="302"/>
      <c r="BG1232" s="165"/>
      <c r="BH1232" s="303"/>
      <c r="BI1232" s="165"/>
      <c r="BJ1232" s="304"/>
      <c r="BK1232" s="394"/>
      <c r="BL1232" s="302"/>
      <c r="BM1232" s="302"/>
      <c r="BN1232" s="394"/>
      <c r="BO1232" s="302"/>
      <c r="BP1232" s="13"/>
      <c r="BQ1232" s="302"/>
      <c r="BR1232" s="13"/>
      <c r="BS1232" s="302"/>
      <c r="BT1232" s="13"/>
      <c r="BU1232" s="302"/>
      <c r="BV1232" s="386"/>
      <c r="BW1232" s="303"/>
      <c r="BX1232" s="303"/>
      <c r="BY1232" s="302"/>
      <c r="BZ1232" s="302"/>
      <c r="CA1232" s="387"/>
      <c r="CB1232" s="395"/>
      <c r="CC1232" s="12"/>
      <c r="CD1232" s="304"/>
      <c r="CE1232" s="14"/>
      <c r="CF1232" s="395"/>
      <c r="CG1232" s="397"/>
      <c r="CH1232" s="300">
        <f t="shared" si="489"/>
        <v>0</v>
      </c>
      <c r="CI1232" s="26"/>
      <c r="CJ1232" s="17">
        <f t="shared" si="486"/>
        <v>0</v>
      </c>
      <c r="CK1232" s="18">
        <f t="shared" ref="CK1232:CK1295" si="497">CI1232+CK1231</f>
        <v>12.89</v>
      </c>
      <c r="CM1232" s="164"/>
      <c r="CN1232" s="302"/>
      <c r="CO1232" s="13">
        <f t="shared" si="490"/>
        <v>0</v>
      </c>
      <c r="CP1232" s="302"/>
      <c r="CQ1232" s="13">
        <f t="shared" si="491"/>
        <v>0</v>
      </c>
      <c r="CR1232" s="302"/>
      <c r="CS1232" s="13">
        <f t="shared" si="492"/>
        <v>0</v>
      </c>
      <c r="CT1232" s="302"/>
      <c r="CU1232" s="13">
        <f t="shared" si="487"/>
        <v>0</v>
      </c>
      <c r="CV1232" s="302"/>
      <c r="CW1232" s="13">
        <f t="shared" si="493"/>
        <v>0</v>
      </c>
      <c r="CX1232" s="13">
        <f t="shared" si="494"/>
        <v>0</v>
      </c>
      <c r="CY1232" s="251">
        <f t="shared" si="495"/>
        <v>0</v>
      </c>
      <c r="CZ1232" s="13" t="s">
        <v>29</v>
      </c>
      <c r="DA1232" s="13">
        <v>50</v>
      </c>
      <c r="DB1232" s="22">
        <f t="shared" si="496"/>
        <v>0</v>
      </c>
      <c r="DD1232" s="24"/>
      <c r="DF1232" s="163"/>
      <c r="DH1232" s="24"/>
      <c r="DI1232" s="447"/>
      <c r="DJ1232" s="163"/>
    </row>
    <row r="1233" spans="1:114" s="7" customFormat="1">
      <c r="A1233" s="277">
        <f t="shared" si="480"/>
        <v>50</v>
      </c>
      <c r="B1233" s="21" t="e">
        <f>'Calculateur de trading'!I1233/C1233/W1233</f>
        <v>#DIV/0!</v>
      </c>
      <c r="C1233" s="278">
        <f t="shared" si="481"/>
        <v>10</v>
      </c>
      <c r="D1233" s="426"/>
      <c r="E1233" s="273">
        <f t="shared" si="482"/>
        <v>100</v>
      </c>
      <c r="F1233" s="271">
        <f t="shared" si="474"/>
        <v>2</v>
      </c>
      <c r="G1233" s="271" t="e">
        <f t="shared" si="475"/>
        <v>#DIV/0!</v>
      </c>
      <c r="H1233" s="272">
        <f t="shared" si="476"/>
        <v>20</v>
      </c>
      <c r="I1233" s="270"/>
      <c r="J1233" s="273">
        <f t="shared" si="483"/>
        <v>200</v>
      </c>
      <c r="K1233" s="271">
        <f t="shared" si="477"/>
        <v>4</v>
      </c>
      <c r="L1233" s="271" t="e">
        <f t="shared" si="478"/>
        <v>#DIV/0!</v>
      </c>
      <c r="M1233" s="272">
        <f t="shared" si="479"/>
        <v>40</v>
      </c>
      <c r="N1233" s="389"/>
      <c r="O1233" s="455" t="e">
        <f>(A1233*B1233*W1233)+(B1233*'Calculateur de trading'!H1233)</f>
        <v>#DIV/0!</v>
      </c>
      <c r="P1233" s="274" t="e">
        <f>O1233/'Déscriptions des trades'!CK1233</f>
        <v>#DIV/0!</v>
      </c>
      <c r="Q1233" s="456" t="e">
        <f>'Déscriptions des trades'!CK1233-O1233</f>
        <v>#DIV/0!</v>
      </c>
      <c r="R1233" s="466" t="e">
        <f t="shared" si="484"/>
        <v>#DIV/0!</v>
      </c>
      <c r="S1233" s="389"/>
      <c r="T1233" s="12"/>
      <c r="U1233" s="25"/>
      <c r="V1233" s="15"/>
      <c r="W1233" s="490">
        <f t="shared" si="488"/>
        <v>0</v>
      </c>
      <c r="X1233" s="21" t="e">
        <f>W1233*U1233/'Déscriptions des trades'!CK1233*'Déscriptions des trades'!B1233</f>
        <v>#DIV/0!</v>
      </c>
      <c r="Y1233" s="459"/>
      <c r="Z1233" s="389"/>
      <c r="AA1233" s="23">
        <f t="shared" si="485"/>
        <v>0.1</v>
      </c>
      <c r="AB1233" s="17" t="e">
        <f>(AA1233*'Déscriptions des trades'!U1233*'Déscriptions des trades'!B1233/'Déscriptions des trades'!CK1233)*'Déscriptions des trades'!W1233</f>
        <v>#DIV/0!</v>
      </c>
      <c r="AC1233" s="265" t="e">
        <f>AB1233*'Déscriptions des trades'!CK1233</f>
        <v>#DIV/0!</v>
      </c>
      <c r="AD1233" s="266" t="e">
        <f>'Déscriptions des trades'!CK1233-AC1233</f>
        <v>#DIV/0!</v>
      </c>
      <c r="AE1233" s="389"/>
      <c r="AF1233" s="399">
        <v>1229</v>
      </c>
      <c r="AG1233" s="389"/>
      <c r="AH1233" s="20"/>
      <c r="AI1233" s="303"/>
      <c r="AJ1233" s="307"/>
      <c r="AK1233" s="161"/>
      <c r="AL1233" s="305"/>
      <c r="AM1233" s="305"/>
      <c r="AN1233" s="162"/>
      <c r="AO1233" s="439"/>
      <c r="AP1233" s="162"/>
      <c r="AQ1233" s="113"/>
      <c r="AR1233" s="113"/>
      <c r="AS1233" s="384"/>
      <c r="AT1233" s="306"/>
      <c r="AU1233" s="306"/>
      <c r="AV1233" s="160"/>
      <c r="AW1233" s="158"/>
      <c r="AX1233" s="385"/>
      <c r="AY1233" s="453"/>
      <c r="AZ1233" s="165"/>
      <c r="BA1233" s="301"/>
      <c r="BB1233" s="165"/>
      <c r="BC1233" s="301"/>
      <c r="BD1233" s="165"/>
      <c r="BE1233" s="302"/>
      <c r="BF1233" s="302"/>
      <c r="BG1233" s="165"/>
      <c r="BH1233" s="303"/>
      <c r="BI1233" s="165"/>
      <c r="BJ1233" s="304"/>
      <c r="BK1233" s="394"/>
      <c r="BL1233" s="302"/>
      <c r="BM1233" s="302"/>
      <c r="BN1233" s="394"/>
      <c r="BO1233" s="302"/>
      <c r="BP1233" s="13"/>
      <c r="BQ1233" s="302"/>
      <c r="BR1233" s="13"/>
      <c r="BS1233" s="302"/>
      <c r="BT1233" s="13"/>
      <c r="BU1233" s="302"/>
      <c r="BV1233" s="386"/>
      <c r="BW1233" s="303"/>
      <c r="BX1233" s="303"/>
      <c r="BY1233" s="302"/>
      <c r="BZ1233" s="302"/>
      <c r="CA1233" s="387"/>
      <c r="CB1233" s="395"/>
      <c r="CC1233" s="12"/>
      <c r="CD1233" s="304"/>
      <c r="CE1233" s="14"/>
      <c r="CF1233" s="395"/>
      <c r="CG1233" s="397"/>
      <c r="CH1233" s="300">
        <f t="shared" si="489"/>
        <v>0</v>
      </c>
      <c r="CI1233" s="26"/>
      <c r="CJ1233" s="17">
        <f t="shared" si="486"/>
        <v>0</v>
      </c>
      <c r="CK1233" s="18">
        <f t="shared" si="497"/>
        <v>12.89</v>
      </c>
      <c r="CM1233" s="164"/>
      <c r="CN1233" s="302"/>
      <c r="CO1233" s="13">
        <f t="shared" si="490"/>
        <v>0</v>
      </c>
      <c r="CP1233" s="302"/>
      <c r="CQ1233" s="13">
        <f t="shared" si="491"/>
        <v>0</v>
      </c>
      <c r="CR1233" s="302"/>
      <c r="CS1233" s="13">
        <f t="shared" si="492"/>
        <v>0</v>
      </c>
      <c r="CT1233" s="302"/>
      <c r="CU1233" s="13">
        <f t="shared" si="487"/>
        <v>0</v>
      </c>
      <c r="CV1233" s="302"/>
      <c r="CW1233" s="13">
        <f t="shared" si="493"/>
        <v>0</v>
      </c>
      <c r="CX1233" s="13">
        <f t="shared" si="494"/>
        <v>0</v>
      </c>
      <c r="CY1233" s="251">
        <f t="shared" si="495"/>
        <v>0</v>
      </c>
      <c r="CZ1233" s="13" t="s">
        <v>29</v>
      </c>
      <c r="DA1233" s="13">
        <v>50</v>
      </c>
      <c r="DB1233" s="22">
        <f t="shared" si="496"/>
        <v>0</v>
      </c>
      <c r="DD1233" s="24"/>
      <c r="DF1233" s="163"/>
      <c r="DH1233" s="24"/>
      <c r="DI1233" s="447"/>
      <c r="DJ1233" s="163"/>
    </row>
    <row r="1234" spans="1:114" s="7" customFormat="1">
      <c r="A1234" s="277">
        <f t="shared" si="480"/>
        <v>50</v>
      </c>
      <c r="B1234" s="21" t="e">
        <f>'Calculateur de trading'!I1234/C1234/W1234</f>
        <v>#DIV/0!</v>
      </c>
      <c r="C1234" s="278">
        <f t="shared" si="481"/>
        <v>10</v>
      </c>
      <c r="D1234" s="278"/>
      <c r="E1234" s="273">
        <f t="shared" si="482"/>
        <v>100</v>
      </c>
      <c r="F1234" s="271">
        <f t="shared" si="474"/>
        <v>2</v>
      </c>
      <c r="G1234" s="271" t="e">
        <f t="shared" si="475"/>
        <v>#DIV/0!</v>
      </c>
      <c r="H1234" s="272">
        <f t="shared" si="476"/>
        <v>20</v>
      </c>
      <c r="I1234" s="270"/>
      <c r="J1234" s="273">
        <f t="shared" si="483"/>
        <v>200</v>
      </c>
      <c r="K1234" s="271">
        <f t="shared" si="477"/>
        <v>4</v>
      </c>
      <c r="L1234" s="271" t="e">
        <f t="shared" si="478"/>
        <v>#DIV/0!</v>
      </c>
      <c r="M1234" s="272">
        <f t="shared" si="479"/>
        <v>40</v>
      </c>
      <c r="N1234" s="389"/>
      <c r="O1234" s="455" t="e">
        <f>(A1234*B1234*W1234)+(B1234*'Calculateur de trading'!H1234)</f>
        <v>#DIV/0!</v>
      </c>
      <c r="P1234" s="274" t="e">
        <f>O1234/'Déscriptions des trades'!CK1234</f>
        <v>#DIV/0!</v>
      </c>
      <c r="Q1234" s="456" t="e">
        <f>'Déscriptions des trades'!CK1234-O1234</f>
        <v>#DIV/0!</v>
      </c>
      <c r="R1234" s="466" t="e">
        <f t="shared" si="484"/>
        <v>#DIV/0!</v>
      </c>
      <c r="S1234" s="389"/>
      <c r="T1234" s="12"/>
      <c r="U1234" s="25"/>
      <c r="V1234" s="15"/>
      <c r="W1234" s="490">
        <f t="shared" si="488"/>
        <v>0</v>
      </c>
      <c r="X1234" s="21" t="e">
        <f>W1234*U1234/'Déscriptions des trades'!CK1234*'Déscriptions des trades'!B1234</f>
        <v>#DIV/0!</v>
      </c>
      <c r="Y1234" s="459"/>
      <c r="Z1234" s="389"/>
      <c r="AA1234" s="23">
        <f t="shared" si="485"/>
        <v>0.1</v>
      </c>
      <c r="AB1234" s="17" t="e">
        <f>(AA1234*'Déscriptions des trades'!U1234*'Déscriptions des trades'!B1234/'Déscriptions des trades'!CK1234)*'Déscriptions des trades'!W1234</f>
        <v>#DIV/0!</v>
      </c>
      <c r="AC1234" s="265" t="e">
        <f>AB1234*'Déscriptions des trades'!CK1234</f>
        <v>#DIV/0!</v>
      </c>
      <c r="AD1234" s="266" t="e">
        <f>'Déscriptions des trades'!CK1234-AC1234</f>
        <v>#DIV/0!</v>
      </c>
      <c r="AE1234" s="389"/>
      <c r="AF1234" s="399">
        <v>1230</v>
      </c>
      <c r="AG1234" s="389"/>
      <c r="AH1234" s="20"/>
      <c r="AI1234" s="303"/>
      <c r="AJ1234" s="307"/>
      <c r="AK1234" s="161"/>
      <c r="AL1234" s="305"/>
      <c r="AM1234" s="305"/>
      <c r="AN1234" s="162"/>
      <c r="AO1234" s="439"/>
      <c r="AP1234" s="162"/>
      <c r="AQ1234" s="113"/>
      <c r="AR1234" s="113"/>
      <c r="AS1234" s="384"/>
      <c r="AT1234" s="306"/>
      <c r="AU1234" s="306"/>
      <c r="AV1234" s="160"/>
      <c r="AW1234" s="158"/>
      <c r="AX1234" s="385"/>
      <c r="AY1234" s="453"/>
      <c r="AZ1234" s="165"/>
      <c r="BA1234" s="301"/>
      <c r="BB1234" s="165"/>
      <c r="BC1234" s="301"/>
      <c r="BD1234" s="165"/>
      <c r="BE1234" s="302"/>
      <c r="BF1234" s="302"/>
      <c r="BG1234" s="165"/>
      <c r="BH1234" s="303"/>
      <c r="BI1234" s="165"/>
      <c r="BJ1234" s="304"/>
      <c r="BK1234" s="394"/>
      <c r="BL1234" s="302"/>
      <c r="BM1234" s="302"/>
      <c r="BN1234" s="394"/>
      <c r="BO1234" s="302"/>
      <c r="BP1234" s="13"/>
      <c r="BQ1234" s="302"/>
      <c r="BR1234" s="13"/>
      <c r="BS1234" s="302"/>
      <c r="BT1234" s="13"/>
      <c r="BU1234" s="302"/>
      <c r="BV1234" s="386"/>
      <c r="BW1234" s="303"/>
      <c r="BX1234" s="303"/>
      <c r="BY1234" s="302"/>
      <c r="BZ1234" s="302"/>
      <c r="CA1234" s="387"/>
      <c r="CB1234" s="395"/>
      <c r="CC1234" s="12"/>
      <c r="CD1234" s="304"/>
      <c r="CE1234" s="14"/>
      <c r="CF1234" s="395"/>
      <c r="CG1234" s="397"/>
      <c r="CH1234" s="300">
        <f t="shared" si="489"/>
        <v>0</v>
      </c>
      <c r="CI1234" s="26"/>
      <c r="CJ1234" s="17">
        <f t="shared" si="486"/>
        <v>0</v>
      </c>
      <c r="CK1234" s="18">
        <f t="shared" si="497"/>
        <v>12.89</v>
      </c>
      <c r="CM1234" s="164"/>
      <c r="CN1234" s="302"/>
      <c r="CO1234" s="13">
        <f t="shared" si="490"/>
        <v>0</v>
      </c>
      <c r="CP1234" s="302"/>
      <c r="CQ1234" s="13">
        <f t="shared" si="491"/>
        <v>0</v>
      </c>
      <c r="CR1234" s="302"/>
      <c r="CS1234" s="13">
        <f t="shared" si="492"/>
        <v>0</v>
      </c>
      <c r="CT1234" s="302"/>
      <c r="CU1234" s="13">
        <f t="shared" si="487"/>
        <v>0</v>
      </c>
      <c r="CV1234" s="302"/>
      <c r="CW1234" s="13">
        <f t="shared" si="493"/>
        <v>0</v>
      </c>
      <c r="CX1234" s="13">
        <f t="shared" si="494"/>
        <v>0</v>
      </c>
      <c r="CY1234" s="251">
        <f t="shared" si="495"/>
        <v>0</v>
      </c>
      <c r="CZ1234" s="13" t="s">
        <v>29</v>
      </c>
      <c r="DA1234" s="13">
        <v>50</v>
      </c>
      <c r="DB1234" s="22">
        <f t="shared" si="496"/>
        <v>0</v>
      </c>
      <c r="DD1234" s="24"/>
      <c r="DF1234" s="163"/>
      <c r="DH1234" s="24"/>
      <c r="DI1234" s="447"/>
      <c r="DJ1234" s="163"/>
    </row>
    <row r="1235" spans="1:114" s="7" customFormat="1">
      <c r="A1235" s="277">
        <f t="shared" si="480"/>
        <v>50</v>
      </c>
      <c r="B1235" s="21" t="e">
        <f>'Calculateur de trading'!I1235/C1235/W1235</f>
        <v>#DIV/0!</v>
      </c>
      <c r="C1235" s="278">
        <f t="shared" si="481"/>
        <v>10</v>
      </c>
      <c r="D1235" s="426"/>
      <c r="E1235" s="273">
        <f t="shared" si="482"/>
        <v>100</v>
      </c>
      <c r="F1235" s="271">
        <f t="shared" si="474"/>
        <v>2</v>
      </c>
      <c r="G1235" s="271" t="e">
        <f t="shared" si="475"/>
        <v>#DIV/0!</v>
      </c>
      <c r="H1235" s="272">
        <f t="shared" si="476"/>
        <v>20</v>
      </c>
      <c r="I1235" s="270"/>
      <c r="J1235" s="273">
        <f t="shared" si="483"/>
        <v>200</v>
      </c>
      <c r="K1235" s="271">
        <f t="shared" si="477"/>
        <v>4</v>
      </c>
      <c r="L1235" s="271" t="e">
        <f t="shared" si="478"/>
        <v>#DIV/0!</v>
      </c>
      <c r="M1235" s="272">
        <f t="shared" si="479"/>
        <v>40</v>
      </c>
      <c r="N1235" s="389"/>
      <c r="O1235" s="455" t="e">
        <f>(A1235*B1235*W1235)+(B1235*'Calculateur de trading'!H1235)</f>
        <v>#DIV/0!</v>
      </c>
      <c r="P1235" s="274" t="e">
        <f>O1235/'Déscriptions des trades'!CK1235</f>
        <v>#DIV/0!</v>
      </c>
      <c r="Q1235" s="456" t="e">
        <f>'Déscriptions des trades'!CK1235-O1235</f>
        <v>#DIV/0!</v>
      </c>
      <c r="R1235" s="466" t="e">
        <f t="shared" si="484"/>
        <v>#DIV/0!</v>
      </c>
      <c r="S1235" s="389"/>
      <c r="T1235" s="12"/>
      <c r="U1235" s="25"/>
      <c r="V1235" s="15"/>
      <c r="W1235" s="490">
        <f t="shared" si="488"/>
        <v>0</v>
      </c>
      <c r="X1235" s="21" t="e">
        <f>W1235*U1235/'Déscriptions des trades'!CK1235*'Déscriptions des trades'!B1235</f>
        <v>#DIV/0!</v>
      </c>
      <c r="Y1235" s="459"/>
      <c r="Z1235" s="389"/>
      <c r="AA1235" s="23">
        <f t="shared" si="485"/>
        <v>0.1</v>
      </c>
      <c r="AB1235" s="17" t="e">
        <f>(AA1235*'Déscriptions des trades'!U1235*'Déscriptions des trades'!B1235/'Déscriptions des trades'!CK1235)*'Déscriptions des trades'!W1235</f>
        <v>#DIV/0!</v>
      </c>
      <c r="AC1235" s="265" t="e">
        <f>AB1235*'Déscriptions des trades'!CK1235</f>
        <v>#DIV/0!</v>
      </c>
      <c r="AD1235" s="266" t="e">
        <f>'Déscriptions des trades'!CK1235-AC1235</f>
        <v>#DIV/0!</v>
      </c>
      <c r="AE1235" s="389"/>
      <c r="AF1235" s="399">
        <v>1231</v>
      </c>
      <c r="AG1235" s="389"/>
      <c r="AH1235" s="20"/>
      <c r="AI1235" s="303"/>
      <c r="AJ1235" s="307"/>
      <c r="AK1235" s="161"/>
      <c r="AL1235" s="305"/>
      <c r="AM1235" s="305"/>
      <c r="AN1235" s="162"/>
      <c r="AO1235" s="439"/>
      <c r="AP1235" s="162"/>
      <c r="AQ1235" s="113"/>
      <c r="AR1235" s="113"/>
      <c r="AS1235" s="384"/>
      <c r="AT1235" s="306"/>
      <c r="AU1235" s="306"/>
      <c r="AV1235" s="160"/>
      <c r="AW1235" s="158"/>
      <c r="AX1235" s="385"/>
      <c r="AY1235" s="453"/>
      <c r="AZ1235" s="165"/>
      <c r="BA1235" s="301"/>
      <c r="BB1235" s="165"/>
      <c r="BC1235" s="301"/>
      <c r="BD1235" s="165"/>
      <c r="BE1235" s="302"/>
      <c r="BF1235" s="302"/>
      <c r="BG1235" s="165"/>
      <c r="BH1235" s="303"/>
      <c r="BI1235" s="165"/>
      <c r="BJ1235" s="304"/>
      <c r="BK1235" s="394"/>
      <c r="BL1235" s="302"/>
      <c r="BM1235" s="302"/>
      <c r="BN1235" s="394"/>
      <c r="BO1235" s="302"/>
      <c r="BP1235" s="13"/>
      <c r="BQ1235" s="302"/>
      <c r="BR1235" s="13"/>
      <c r="BS1235" s="302"/>
      <c r="BT1235" s="13"/>
      <c r="BU1235" s="302"/>
      <c r="BV1235" s="386"/>
      <c r="BW1235" s="303"/>
      <c r="BX1235" s="303"/>
      <c r="BY1235" s="302"/>
      <c r="BZ1235" s="302"/>
      <c r="CA1235" s="387"/>
      <c r="CB1235" s="395"/>
      <c r="CC1235" s="12"/>
      <c r="CD1235" s="304"/>
      <c r="CE1235" s="14"/>
      <c r="CF1235" s="395"/>
      <c r="CG1235" s="397"/>
      <c r="CH1235" s="300">
        <f t="shared" si="489"/>
        <v>0</v>
      </c>
      <c r="CI1235" s="26"/>
      <c r="CJ1235" s="17">
        <f t="shared" si="486"/>
        <v>0</v>
      </c>
      <c r="CK1235" s="18">
        <f t="shared" si="497"/>
        <v>12.89</v>
      </c>
      <c r="CM1235" s="164"/>
      <c r="CN1235" s="302"/>
      <c r="CO1235" s="13">
        <f t="shared" si="490"/>
        <v>0</v>
      </c>
      <c r="CP1235" s="302"/>
      <c r="CQ1235" s="13">
        <f t="shared" si="491"/>
        <v>0</v>
      </c>
      <c r="CR1235" s="302"/>
      <c r="CS1235" s="13">
        <f t="shared" si="492"/>
        <v>0</v>
      </c>
      <c r="CT1235" s="302"/>
      <c r="CU1235" s="13">
        <f t="shared" si="487"/>
        <v>0</v>
      </c>
      <c r="CV1235" s="302"/>
      <c r="CW1235" s="13">
        <f t="shared" si="493"/>
        <v>0</v>
      </c>
      <c r="CX1235" s="13">
        <f t="shared" si="494"/>
        <v>0</v>
      </c>
      <c r="CY1235" s="251">
        <f t="shared" si="495"/>
        <v>0</v>
      </c>
      <c r="CZ1235" s="13" t="s">
        <v>29</v>
      </c>
      <c r="DA1235" s="13">
        <v>50</v>
      </c>
      <c r="DB1235" s="22">
        <f t="shared" si="496"/>
        <v>0</v>
      </c>
      <c r="DD1235" s="24"/>
      <c r="DF1235" s="163"/>
      <c r="DH1235" s="24"/>
      <c r="DI1235" s="447"/>
      <c r="DJ1235" s="163"/>
    </row>
    <row r="1236" spans="1:114" s="7" customFormat="1">
      <c r="A1236" s="277">
        <f t="shared" si="480"/>
        <v>50</v>
      </c>
      <c r="B1236" s="21" t="e">
        <f>'Calculateur de trading'!I1236/C1236/W1236</f>
        <v>#DIV/0!</v>
      </c>
      <c r="C1236" s="278">
        <f t="shared" si="481"/>
        <v>10</v>
      </c>
      <c r="D1236" s="278"/>
      <c r="E1236" s="273">
        <f t="shared" si="482"/>
        <v>100</v>
      </c>
      <c r="F1236" s="271">
        <f t="shared" si="474"/>
        <v>2</v>
      </c>
      <c r="G1236" s="271" t="e">
        <f t="shared" si="475"/>
        <v>#DIV/0!</v>
      </c>
      <c r="H1236" s="272">
        <f t="shared" si="476"/>
        <v>20</v>
      </c>
      <c r="I1236" s="270"/>
      <c r="J1236" s="273">
        <f t="shared" si="483"/>
        <v>200</v>
      </c>
      <c r="K1236" s="271">
        <f t="shared" si="477"/>
        <v>4</v>
      </c>
      <c r="L1236" s="271" t="e">
        <f t="shared" si="478"/>
        <v>#DIV/0!</v>
      </c>
      <c r="M1236" s="272">
        <f t="shared" si="479"/>
        <v>40</v>
      </c>
      <c r="N1236" s="389"/>
      <c r="O1236" s="455" t="e">
        <f>(A1236*B1236*W1236)+(B1236*'Calculateur de trading'!H1236)</f>
        <v>#DIV/0!</v>
      </c>
      <c r="P1236" s="274" t="e">
        <f>O1236/'Déscriptions des trades'!CK1236</f>
        <v>#DIV/0!</v>
      </c>
      <c r="Q1236" s="456" t="e">
        <f>'Déscriptions des trades'!CK1236-O1236</f>
        <v>#DIV/0!</v>
      </c>
      <c r="R1236" s="466" t="e">
        <f t="shared" si="484"/>
        <v>#DIV/0!</v>
      </c>
      <c r="S1236" s="389"/>
      <c r="T1236" s="12"/>
      <c r="U1236" s="25"/>
      <c r="V1236" s="15"/>
      <c r="W1236" s="490">
        <f t="shared" si="488"/>
        <v>0</v>
      </c>
      <c r="X1236" s="21" t="e">
        <f>W1236*U1236/'Déscriptions des trades'!CK1236*'Déscriptions des trades'!B1236</f>
        <v>#DIV/0!</v>
      </c>
      <c r="Y1236" s="459"/>
      <c r="Z1236" s="389"/>
      <c r="AA1236" s="23">
        <f t="shared" si="485"/>
        <v>0.1</v>
      </c>
      <c r="AB1236" s="17" t="e">
        <f>(AA1236*'Déscriptions des trades'!U1236*'Déscriptions des trades'!B1236/'Déscriptions des trades'!CK1236)*'Déscriptions des trades'!W1236</f>
        <v>#DIV/0!</v>
      </c>
      <c r="AC1236" s="265" t="e">
        <f>AB1236*'Déscriptions des trades'!CK1236</f>
        <v>#DIV/0!</v>
      </c>
      <c r="AD1236" s="266" t="e">
        <f>'Déscriptions des trades'!CK1236-AC1236</f>
        <v>#DIV/0!</v>
      </c>
      <c r="AE1236" s="389"/>
      <c r="AF1236" s="399">
        <v>1232</v>
      </c>
      <c r="AG1236" s="389"/>
      <c r="AH1236" s="20"/>
      <c r="AI1236" s="303"/>
      <c r="AJ1236" s="307"/>
      <c r="AK1236" s="161"/>
      <c r="AL1236" s="305"/>
      <c r="AM1236" s="305"/>
      <c r="AN1236" s="162"/>
      <c r="AO1236" s="439"/>
      <c r="AP1236" s="162"/>
      <c r="AQ1236" s="113"/>
      <c r="AR1236" s="113"/>
      <c r="AS1236" s="384"/>
      <c r="AT1236" s="306"/>
      <c r="AU1236" s="306"/>
      <c r="AV1236" s="160"/>
      <c r="AW1236" s="158"/>
      <c r="AX1236" s="385"/>
      <c r="AY1236" s="453"/>
      <c r="AZ1236" s="165"/>
      <c r="BA1236" s="301"/>
      <c r="BB1236" s="165"/>
      <c r="BC1236" s="301"/>
      <c r="BD1236" s="165"/>
      <c r="BE1236" s="302"/>
      <c r="BF1236" s="302"/>
      <c r="BG1236" s="165"/>
      <c r="BH1236" s="303"/>
      <c r="BI1236" s="165"/>
      <c r="BJ1236" s="304"/>
      <c r="BK1236" s="394"/>
      <c r="BL1236" s="302"/>
      <c r="BM1236" s="302"/>
      <c r="BN1236" s="394"/>
      <c r="BO1236" s="302"/>
      <c r="BP1236" s="13"/>
      <c r="BQ1236" s="302"/>
      <c r="BR1236" s="13"/>
      <c r="BS1236" s="302"/>
      <c r="BT1236" s="13"/>
      <c r="BU1236" s="302"/>
      <c r="BV1236" s="386"/>
      <c r="BW1236" s="303"/>
      <c r="BX1236" s="303"/>
      <c r="BY1236" s="302"/>
      <c r="BZ1236" s="302"/>
      <c r="CA1236" s="387"/>
      <c r="CB1236" s="395"/>
      <c r="CC1236" s="12"/>
      <c r="CD1236" s="304"/>
      <c r="CE1236" s="14"/>
      <c r="CF1236" s="395"/>
      <c r="CG1236" s="397"/>
      <c r="CH1236" s="300">
        <f t="shared" si="489"/>
        <v>0</v>
      </c>
      <c r="CI1236" s="26"/>
      <c r="CJ1236" s="17">
        <f t="shared" si="486"/>
        <v>0</v>
      </c>
      <c r="CK1236" s="18">
        <f t="shared" si="497"/>
        <v>12.89</v>
      </c>
      <c r="CM1236" s="164"/>
      <c r="CN1236" s="302"/>
      <c r="CO1236" s="13">
        <f t="shared" si="490"/>
        <v>0</v>
      </c>
      <c r="CP1236" s="302"/>
      <c r="CQ1236" s="13">
        <f t="shared" si="491"/>
        <v>0</v>
      </c>
      <c r="CR1236" s="302"/>
      <c r="CS1236" s="13">
        <f t="shared" si="492"/>
        <v>0</v>
      </c>
      <c r="CT1236" s="302"/>
      <c r="CU1236" s="13">
        <f t="shared" si="487"/>
        <v>0</v>
      </c>
      <c r="CV1236" s="302"/>
      <c r="CW1236" s="13">
        <f t="shared" si="493"/>
        <v>0</v>
      </c>
      <c r="CX1236" s="13">
        <f t="shared" si="494"/>
        <v>0</v>
      </c>
      <c r="CY1236" s="251">
        <f t="shared" si="495"/>
        <v>0</v>
      </c>
      <c r="CZ1236" s="13" t="s">
        <v>29</v>
      </c>
      <c r="DA1236" s="13">
        <v>50</v>
      </c>
      <c r="DB1236" s="22">
        <f t="shared" si="496"/>
        <v>0</v>
      </c>
      <c r="DD1236" s="24"/>
      <c r="DF1236" s="163"/>
      <c r="DH1236" s="24"/>
      <c r="DI1236" s="447"/>
      <c r="DJ1236" s="163"/>
    </row>
    <row r="1237" spans="1:114" s="7" customFormat="1">
      <c r="A1237" s="277">
        <f t="shared" si="480"/>
        <v>50</v>
      </c>
      <c r="B1237" s="21" t="e">
        <f>'Calculateur de trading'!I1237/C1237/W1237</f>
        <v>#DIV/0!</v>
      </c>
      <c r="C1237" s="278">
        <f t="shared" si="481"/>
        <v>10</v>
      </c>
      <c r="D1237" s="426"/>
      <c r="E1237" s="273">
        <f t="shared" si="482"/>
        <v>100</v>
      </c>
      <c r="F1237" s="271">
        <f t="shared" si="474"/>
        <v>2</v>
      </c>
      <c r="G1237" s="271" t="e">
        <f t="shared" si="475"/>
        <v>#DIV/0!</v>
      </c>
      <c r="H1237" s="272">
        <f t="shared" si="476"/>
        <v>20</v>
      </c>
      <c r="I1237" s="270"/>
      <c r="J1237" s="273">
        <f t="shared" si="483"/>
        <v>200</v>
      </c>
      <c r="K1237" s="271">
        <f t="shared" si="477"/>
        <v>4</v>
      </c>
      <c r="L1237" s="271" t="e">
        <f t="shared" si="478"/>
        <v>#DIV/0!</v>
      </c>
      <c r="M1237" s="272">
        <f t="shared" si="479"/>
        <v>40</v>
      </c>
      <c r="N1237" s="389"/>
      <c r="O1237" s="455" t="e">
        <f>(A1237*B1237*W1237)+(B1237*'Calculateur de trading'!H1237)</f>
        <v>#DIV/0!</v>
      </c>
      <c r="P1237" s="274" t="e">
        <f>O1237/'Déscriptions des trades'!CK1237</f>
        <v>#DIV/0!</v>
      </c>
      <c r="Q1237" s="456" t="e">
        <f>'Déscriptions des trades'!CK1237-O1237</f>
        <v>#DIV/0!</v>
      </c>
      <c r="R1237" s="466" t="e">
        <f t="shared" si="484"/>
        <v>#DIV/0!</v>
      </c>
      <c r="S1237" s="389"/>
      <c r="T1237" s="12"/>
      <c r="U1237" s="25"/>
      <c r="V1237" s="15"/>
      <c r="W1237" s="490">
        <f t="shared" si="488"/>
        <v>0</v>
      </c>
      <c r="X1237" s="21" t="e">
        <f>W1237*U1237/'Déscriptions des trades'!CK1237*'Déscriptions des trades'!B1237</f>
        <v>#DIV/0!</v>
      </c>
      <c r="Y1237" s="459"/>
      <c r="Z1237" s="389"/>
      <c r="AA1237" s="23">
        <f t="shared" si="485"/>
        <v>0.1</v>
      </c>
      <c r="AB1237" s="17" t="e">
        <f>(AA1237*'Déscriptions des trades'!U1237*'Déscriptions des trades'!B1237/'Déscriptions des trades'!CK1237)*'Déscriptions des trades'!W1237</f>
        <v>#DIV/0!</v>
      </c>
      <c r="AC1237" s="265" t="e">
        <f>AB1237*'Déscriptions des trades'!CK1237</f>
        <v>#DIV/0!</v>
      </c>
      <c r="AD1237" s="266" t="e">
        <f>'Déscriptions des trades'!CK1237-AC1237</f>
        <v>#DIV/0!</v>
      </c>
      <c r="AE1237" s="389"/>
      <c r="AF1237" s="399">
        <v>1233</v>
      </c>
      <c r="AG1237" s="389"/>
      <c r="AH1237" s="20"/>
      <c r="AI1237" s="303"/>
      <c r="AJ1237" s="307"/>
      <c r="AK1237" s="161"/>
      <c r="AL1237" s="305"/>
      <c r="AM1237" s="305"/>
      <c r="AN1237" s="162"/>
      <c r="AO1237" s="439"/>
      <c r="AP1237" s="162"/>
      <c r="AQ1237" s="113"/>
      <c r="AR1237" s="113"/>
      <c r="AS1237" s="384"/>
      <c r="AT1237" s="306"/>
      <c r="AU1237" s="306"/>
      <c r="AV1237" s="160"/>
      <c r="AW1237" s="158"/>
      <c r="AX1237" s="385"/>
      <c r="AY1237" s="453"/>
      <c r="AZ1237" s="165"/>
      <c r="BA1237" s="301"/>
      <c r="BB1237" s="165"/>
      <c r="BC1237" s="301"/>
      <c r="BD1237" s="165"/>
      <c r="BE1237" s="302"/>
      <c r="BF1237" s="302"/>
      <c r="BG1237" s="165"/>
      <c r="BH1237" s="303"/>
      <c r="BI1237" s="165"/>
      <c r="BJ1237" s="304"/>
      <c r="BK1237" s="394"/>
      <c r="BL1237" s="302"/>
      <c r="BM1237" s="302"/>
      <c r="BN1237" s="394"/>
      <c r="BO1237" s="302"/>
      <c r="BP1237" s="13"/>
      <c r="BQ1237" s="302"/>
      <c r="BR1237" s="13"/>
      <c r="BS1237" s="302"/>
      <c r="BT1237" s="13"/>
      <c r="BU1237" s="302"/>
      <c r="BV1237" s="386"/>
      <c r="BW1237" s="303"/>
      <c r="BX1237" s="303"/>
      <c r="BY1237" s="302"/>
      <c r="BZ1237" s="302"/>
      <c r="CA1237" s="387"/>
      <c r="CB1237" s="395"/>
      <c r="CC1237" s="12"/>
      <c r="CD1237" s="304"/>
      <c r="CE1237" s="14"/>
      <c r="CF1237" s="395"/>
      <c r="CG1237" s="397"/>
      <c r="CH1237" s="300">
        <f t="shared" si="489"/>
        <v>0</v>
      </c>
      <c r="CI1237" s="26"/>
      <c r="CJ1237" s="17">
        <f t="shared" si="486"/>
        <v>0</v>
      </c>
      <c r="CK1237" s="18">
        <f t="shared" si="497"/>
        <v>12.89</v>
      </c>
      <c r="CM1237" s="164"/>
      <c r="CN1237" s="302"/>
      <c r="CO1237" s="13">
        <f t="shared" si="490"/>
        <v>0</v>
      </c>
      <c r="CP1237" s="302"/>
      <c r="CQ1237" s="13">
        <f t="shared" si="491"/>
        <v>0</v>
      </c>
      <c r="CR1237" s="302"/>
      <c r="CS1237" s="13">
        <f t="shared" si="492"/>
        <v>0</v>
      </c>
      <c r="CT1237" s="302"/>
      <c r="CU1237" s="13">
        <f t="shared" si="487"/>
        <v>0</v>
      </c>
      <c r="CV1237" s="302"/>
      <c r="CW1237" s="13">
        <f t="shared" si="493"/>
        <v>0</v>
      </c>
      <c r="CX1237" s="13">
        <f t="shared" si="494"/>
        <v>0</v>
      </c>
      <c r="CY1237" s="251">
        <f t="shared" si="495"/>
        <v>0</v>
      </c>
      <c r="CZ1237" s="13" t="s">
        <v>29</v>
      </c>
      <c r="DA1237" s="13">
        <v>50</v>
      </c>
      <c r="DB1237" s="22">
        <f t="shared" si="496"/>
        <v>0</v>
      </c>
      <c r="DD1237" s="24"/>
      <c r="DF1237" s="163"/>
      <c r="DH1237" s="24"/>
      <c r="DI1237" s="447"/>
      <c r="DJ1237" s="163"/>
    </row>
    <row r="1238" spans="1:114" s="7" customFormat="1">
      <c r="A1238" s="277">
        <f t="shared" si="480"/>
        <v>50</v>
      </c>
      <c r="B1238" s="21" t="e">
        <f>'Calculateur de trading'!I1238/C1238/W1238</f>
        <v>#DIV/0!</v>
      </c>
      <c r="C1238" s="278">
        <f t="shared" si="481"/>
        <v>10</v>
      </c>
      <c r="D1238" s="426"/>
      <c r="E1238" s="273">
        <f t="shared" si="482"/>
        <v>100</v>
      </c>
      <c r="F1238" s="271">
        <f t="shared" si="474"/>
        <v>2</v>
      </c>
      <c r="G1238" s="271" t="e">
        <f t="shared" si="475"/>
        <v>#DIV/0!</v>
      </c>
      <c r="H1238" s="272">
        <f t="shared" si="476"/>
        <v>20</v>
      </c>
      <c r="I1238" s="270"/>
      <c r="J1238" s="273">
        <f t="shared" si="483"/>
        <v>200</v>
      </c>
      <c r="K1238" s="271">
        <f t="shared" si="477"/>
        <v>4</v>
      </c>
      <c r="L1238" s="271" t="e">
        <f t="shared" si="478"/>
        <v>#DIV/0!</v>
      </c>
      <c r="M1238" s="272">
        <f t="shared" si="479"/>
        <v>40</v>
      </c>
      <c r="N1238" s="389"/>
      <c r="O1238" s="455" t="e">
        <f>(A1238*B1238*W1238)+(B1238*'Calculateur de trading'!H1238)</f>
        <v>#DIV/0!</v>
      </c>
      <c r="P1238" s="274" t="e">
        <f>O1238/'Déscriptions des trades'!CK1238</f>
        <v>#DIV/0!</v>
      </c>
      <c r="Q1238" s="456" t="e">
        <f>'Déscriptions des trades'!CK1238-O1238</f>
        <v>#DIV/0!</v>
      </c>
      <c r="R1238" s="466" t="e">
        <f t="shared" si="484"/>
        <v>#DIV/0!</v>
      </c>
      <c r="S1238" s="389"/>
      <c r="T1238" s="12"/>
      <c r="U1238" s="25"/>
      <c r="V1238" s="15"/>
      <c r="W1238" s="490">
        <f t="shared" si="488"/>
        <v>0</v>
      </c>
      <c r="X1238" s="21" t="e">
        <f>W1238*U1238/'Déscriptions des trades'!CK1238*'Déscriptions des trades'!B1238</f>
        <v>#DIV/0!</v>
      </c>
      <c r="Y1238" s="459"/>
      <c r="Z1238" s="389"/>
      <c r="AA1238" s="23">
        <f t="shared" si="485"/>
        <v>0.1</v>
      </c>
      <c r="AB1238" s="17" t="e">
        <f>(AA1238*'Déscriptions des trades'!U1238*'Déscriptions des trades'!B1238/'Déscriptions des trades'!CK1238)*'Déscriptions des trades'!W1238</f>
        <v>#DIV/0!</v>
      </c>
      <c r="AC1238" s="265" t="e">
        <f>AB1238*'Déscriptions des trades'!CK1238</f>
        <v>#DIV/0!</v>
      </c>
      <c r="AD1238" s="266" t="e">
        <f>'Déscriptions des trades'!CK1238-AC1238</f>
        <v>#DIV/0!</v>
      </c>
      <c r="AE1238" s="389"/>
      <c r="AF1238" s="399">
        <v>1234</v>
      </c>
      <c r="AG1238" s="389"/>
      <c r="AH1238" s="20"/>
      <c r="AI1238" s="303"/>
      <c r="AJ1238" s="307"/>
      <c r="AK1238" s="161"/>
      <c r="AL1238" s="305"/>
      <c r="AM1238" s="305"/>
      <c r="AN1238" s="162"/>
      <c r="AO1238" s="439"/>
      <c r="AP1238" s="162"/>
      <c r="AQ1238" s="113"/>
      <c r="AR1238" s="113"/>
      <c r="AS1238" s="384"/>
      <c r="AT1238" s="306"/>
      <c r="AU1238" s="306"/>
      <c r="AV1238" s="160"/>
      <c r="AW1238" s="158"/>
      <c r="AX1238" s="385"/>
      <c r="AY1238" s="453"/>
      <c r="AZ1238" s="165"/>
      <c r="BA1238" s="301"/>
      <c r="BB1238" s="165"/>
      <c r="BC1238" s="301"/>
      <c r="BD1238" s="165"/>
      <c r="BE1238" s="302"/>
      <c r="BF1238" s="302"/>
      <c r="BG1238" s="165"/>
      <c r="BH1238" s="303"/>
      <c r="BI1238" s="165"/>
      <c r="BJ1238" s="304"/>
      <c r="BK1238" s="394"/>
      <c r="BL1238" s="302"/>
      <c r="BM1238" s="302"/>
      <c r="BN1238" s="394"/>
      <c r="BO1238" s="302"/>
      <c r="BP1238" s="13"/>
      <c r="BQ1238" s="302"/>
      <c r="BR1238" s="13"/>
      <c r="BS1238" s="302"/>
      <c r="BT1238" s="13"/>
      <c r="BU1238" s="302"/>
      <c r="BV1238" s="386"/>
      <c r="BW1238" s="303"/>
      <c r="BX1238" s="303"/>
      <c r="BY1238" s="302"/>
      <c r="BZ1238" s="302"/>
      <c r="CA1238" s="387"/>
      <c r="CB1238" s="395"/>
      <c r="CC1238" s="12"/>
      <c r="CD1238" s="304"/>
      <c r="CE1238" s="14"/>
      <c r="CF1238" s="395"/>
      <c r="CG1238" s="397"/>
      <c r="CH1238" s="300">
        <f t="shared" si="489"/>
        <v>0</v>
      </c>
      <c r="CI1238" s="26"/>
      <c r="CJ1238" s="17">
        <f t="shared" si="486"/>
        <v>0</v>
      </c>
      <c r="CK1238" s="18">
        <f t="shared" si="497"/>
        <v>12.89</v>
      </c>
      <c r="CM1238" s="164"/>
      <c r="CN1238" s="302"/>
      <c r="CO1238" s="13">
        <f t="shared" si="490"/>
        <v>0</v>
      </c>
      <c r="CP1238" s="302"/>
      <c r="CQ1238" s="13">
        <f t="shared" si="491"/>
        <v>0</v>
      </c>
      <c r="CR1238" s="302"/>
      <c r="CS1238" s="13">
        <f t="shared" si="492"/>
        <v>0</v>
      </c>
      <c r="CT1238" s="302"/>
      <c r="CU1238" s="13">
        <f t="shared" si="487"/>
        <v>0</v>
      </c>
      <c r="CV1238" s="302"/>
      <c r="CW1238" s="13">
        <f t="shared" si="493"/>
        <v>0</v>
      </c>
      <c r="CX1238" s="13">
        <f t="shared" si="494"/>
        <v>0</v>
      </c>
      <c r="CY1238" s="251">
        <f t="shared" si="495"/>
        <v>0</v>
      </c>
      <c r="CZ1238" s="13" t="s">
        <v>29</v>
      </c>
      <c r="DA1238" s="13">
        <v>50</v>
      </c>
      <c r="DB1238" s="22">
        <f t="shared" si="496"/>
        <v>0</v>
      </c>
      <c r="DD1238" s="24"/>
      <c r="DF1238" s="163"/>
      <c r="DH1238" s="24"/>
      <c r="DI1238" s="447"/>
      <c r="DJ1238" s="163"/>
    </row>
    <row r="1239" spans="1:114" s="7" customFormat="1">
      <c r="A1239" s="277">
        <f t="shared" si="480"/>
        <v>50</v>
      </c>
      <c r="B1239" s="21" t="e">
        <f>'Calculateur de trading'!I1239/C1239/W1239</f>
        <v>#DIV/0!</v>
      </c>
      <c r="C1239" s="278">
        <f t="shared" si="481"/>
        <v>10</v>
      </c>
      <c r="D1239" s="278"/>
      <c r="E1239" s="273">
        <f t="shared" si="482"/>
        <v>100</v>
      </c>
      <c r="F1239" s="271">
        <f t="shared" si="474"/>
        <v>2</v>
      </c>
      <c r="G1239" s="271" t="e">
        <f t="shared" si="475"/>
        <v>#DIV/0!</v>
      </c>
      <c r="H1239" s="272">
        <f t="shared" si="476"/>
        <v>20</v>
      </c>
      <c r="I1239" s="270"/>
      <c r="J1239" s="273">
        <f t="shared" si="483"/>
        <v>200</v>
      </c>
      <c r="K1239" s="271">
        <f t="shared" si="477"/>
        <v>4</v>
      </c>
      <c r="L1239" s="271" t="e">
        <f t="shared" si="478"/>
        <v>#DIV/0!</v>
      </c>
      <c r="M1239" s="272">
        <f t="shared" si="479"/>
        <v>40</v>
      </c>
      <c r="N1239" s="389"/>
      <c r="O1239" s="455" t="e">
        <f>(A1239*B1239*W1239)+(B1239*'Calculateur de trading'!H1239)</f>
        <v>#DIV/0!</v>
      </c>
      <c r="P1239" s="274" t="e">
        <f>O1239/'Déscriptions des trades'!CK1239</f>
        <v>#DIV/0!</v>
      </c>
      <c r="Q1239" s="456" t="e">
        <f>'Déscriptions des trades'!CK1239-O1239</f>
        <v>#DIV/0!</v>
      </c>
      <c r="R1239" s="466" t="e">
        <f t="shared" si="484"/>
        <v>#DIV/0!</v>
      </c>
      <c r="S1239" s="389"/>
      <c r="T1239" s="12"/>
      <c r="U1239" s="25"/>
      <c r="V1239" s="15"/>
      <c r="W1239" s="490">
        <f t="shared" si="488"/>
        <v>0</v>
      </c>
      <c r="X1239" s="21" t="e">
        <f>W1239*U1239/'Déscriptions des trades'!CK1239*'Déscriptions des trades'!B1239</f>
        <v>#DIV/0!</v>
      </c>
      <c r="Y1239" s="459"/>
      <c r="Z1239" s="389"/>
      <c r="AA1239" s="23">
        <f t="shared" si="485"/>
        <v>0.1</v>
      </c>
      <c r="AB1239" s="17" t="e">
        <f>(AA1239*'Déscriptions des trades'!U1239*'Déscriptions des trades'!B1239/'Déscriptions des trades'!CK1239)*'Déscriptions des trades'!W1239</f>
        <v>#DIV/0!</v>
      </c>
      <c r="AC1239" s="265" t="e">
        <f>AB1239*'Déscriptions des trades'!CK1239</f>
        <v>#DIV/0!</v>
      </c>
      <c r="AD1239" s="266" t="e">
        <f>'Déscriptions des trades'!CK1239-AC1239</f>
        <v>#DIV/0!</v>
      </c>
      <c r="AE1239" s="389"/>
      <c r="AF1239" s="399">
        <v>1235</v>
      </c>
      <c r="AG1239" s="389"/>
      <c r="AH1239" s="20"/>
      <c r="AI1239" s="303"/>
      <c r="AJ1239" s="307"/>
      <c r="AK1239" s="161"/>
      <c r="AL1239" s="305"/>
      <c r="AM1239" s="305"/>
      <c r="AN1239" s="162"/>
      <c r="AO1239" s="439"/>
      <c r="AP1239" s="162"/>
      <c r="AQ1239" s="113"/>
      <c r="AR1239" s="113"/>
      <c r="AS1239" s="384"/>
      <c r="AT1239" s="306"/>
      <c r="AU1239" s="306"/>
      <c r="AV1239" s="160"/>
      <c r="AW1239" s="158"/>
      <c r="AX1239" s="385"/>
      <c r="AY1239" s="453"/>
      <c r="AZ1239" s="165"/>
      <c r="BA1239" s="301"/>
      <c r="BB1239" s="165"/>
      <c r="BC1239" s="301"/>
      <c r="BD1239" s="165"/>
      <c r="BE1239" s="302"/>
      <c r="BF1239" s="302"/>
      <c r="BG1239" s="165"/>
      <c r="BH1239" s="303"/>
      <c r="BI1239" s="165"/>
      <c r="BJ1239" s="304"/>
      <c r="BK1239" s="394"/>
      <c r="BL1239" s="302"/>
      <c r="BM1239" s="302"/>
      <c r="BN1239" s="394"/>
      <c r="BO1239" s="302"/>
      <c r="BP1239" s="13"/>
      <c r="BQ1239" s="302"/>
      <c r="BR1239" s="13"/>
      <c r="BS1239" s="302"/>
      <c r="BT1239" s="13"/>
      <c r="BU1239" s="302"/>
      <c r="BV1239" s="386"/>
      <c r="BW1239" s="303"/>
      <c r="BX1239" s="303"/>
      <c r="BY1239" s="302"/>
      <c r="BZ1239" s="302"/>
      <c r="CA1239" s="387"/>
      <c r="CB1239" s="395"/>
      <c r="CC1239" s="12"/>
      <c r="CD1239" s="304"/>
      <c r="CE1239" s="14"/>
      <c r="CF1239" s="395"/>
      <c r="CG1239" s="397"/>
      <c r="CH1239" s="300">
        <f t="shared" si="489"/>
        <v>0</v>
      </c>
      <c r="CI1239" s="26"/>
      <c r="CJ1239" s="17">
        <f t="shared" si="486"/>
        <v>0</v>
      </c>
      <c r="CK1239" s="18">
        <f t="shared" si="497"/>
        <v>12.89</v>
      </c>
      <c r="CM1239" s="164"/>
      <c r="CN1239" s="302"/>
      <c r="CO1239" s="13">
        <f t="shared" si="490"/>
        <v>0</v>
      </c>
      <c r="CP1239" s="302"/>
      <c r="CQ1239" s="13">
        <f t="shared" si="491"/>
        <v>0</v>
      </c>
      <c r="CR1239" s="302"/>
      <c r="CS1239" s="13">
        <f t="shared" si="492"/>
        <v>0</v>
      </c>
      <c r="CT1239" s="302"/>
      <c r="CU1239" s="13">
        <f t="shared" si="487"/>
        <v>0</v>
      </c>
      <c r="CV1239" s="302"/>
      <c r="CW1239" s="13">
        <f t="shared" si="493"/>
        <v>0</v>
      </c>
      <c r="CX1239" s="13">
        <f t="shared" si="494"/>
        <v>0</v>
      </c>
      <c r="CY1239" s="251">
        <f t="shared" si="495"/>
        <v>0</v>
      </c>
      <c r="CZ1239" s="13" t="s">
        <v>29</v>
      </c>
      <c r="DA1239" s="13">
        <v>50</v>
      </c>
      <c r="DB1239" s="22">
        <f t="shared" si="496"/>
        <v>0</v>
      </c>
      <c r="DD1239" s="24"/>
      <c r="DF1239" s="163"/>
      <c r="DH1239" s="24"/>
      <c r="DI1239" s="447"/>
      <c r="DJ1239" s="163"/>
    </row>
    <row r="1240" spans="1:114" s="7" customFormat="1">
      <c r="A1240" s="277">
        <f t="shared" si="480"/>
        <v>50</v>
      </c>
      <c r="B1240" s="21" t="e">
        <f>'Calculateur de trading'!I1240/C1240/W1240</f>
        <v>#DIV/0!</v>
      </c>
      <c r="C1240" s="278">
        <f t="shared" si="481"/>
        <v>10</v>
      </c>
      <c r="D1240" s="426"/>
      <c r="E1240" s="273">
        <f t="shared" si="482"/>
        <v>100</v>
      </c>
      <c r="F1240" s="271">
        <f t="shared" si="474"/>
        <v>2</v>
      </c>
      <c r="G1240" s="271" t="e">
        <f t="shared" si="475"/>
        <v>#DIV/0!</v>
      </c>
      <c r="H1240" s="272">
        <f t="shared" si="476"/>
        <v>20</v>
      </c>
      <c r="I1240" s="270"/>
      <c r="J1240" s="273">
        <f t="shared" si="483"/>
        <v>200</v>
      </c>
      <c r="K1240" s="271">
        <f t="shared" si="477"/>
        <v>4</v>
      </c>
      <c r="L1240" s="271" t="e">
        <f t="shared" si="478"/>
        <v>#DIV/0!</v>
      </c>
      <c r="M1240" s="272">
        <f t="shared" si="479"/>
        <v>40</v>
      </c>
      <c r="N1240" s="389"/>
      <c r="O1240" s="455" t="e">
        <f>(A1240*B1240*W1240)+(B1240*'Calculateur de trading'!H1240)</f>
        <v>#DIV/0!</v>
      </c>
      <c r="P1240" s="274" t="e">
        <f>O1240/'Déscriptions des trades'!CK1240</f>
        <v>#DIV/0!</v>
      </c>
      <c r="Q1240" s="456" t="e">
        <f>'Déscriptions des trades'!CK1240-O1240</f>
        <v>#DIV/0!</v>
      </c>
      <c r="R1240" s="466" t="e">
        <f t="shared" si="484"/>
        <v>#DIV/0!</v>
      </c>
      <c r="S1240" s="389"/>
      <c r="T1240" s="12"/>
      <c r="U1240" s="25"/>
      <c r="V1240" s="15"/>
      <c r="W1240" s="490">
        <f t="shared" si="488"/>
        <v>0</v>
      </c>
      <c r="X1240" s="21" t="e">
        <f>W1240*U1240/'Déscriptions des trades'!CK1240*'Déscriptions des trades'!B1240</f>
        <v>#DIV/0!</v>
      </c>
      <c r="Y1240" s="459"/>
      <c r="Z1240" s="389"/>
      <c r="AA1240" s="23">
        <f t="shared" si="485"/>
        <v>0.1</v>
      </c>
      <c r="AB1240" s="17" t="e">
        <f>(AA1240*'Déscriptions des trades'!U1240*'Déscriptions des trades'!B1240/'Déscriptions des trades'!CK1240)*'Déscriptions des trades'!W1240</f>
        <v>#DIV/0!</v>
      </c>
      <c r="AC1240" s="265" t="e">
        <f>AB1240*'Déscriptions des trades'!CK1240</f>
        <v>#DIV/0!</v>
      </c>
      <c r="AD1240" s="266" t="e">
        <f>'Déscriptions des trades'!CK1240-AC1240</f>
        <v>#DIV/0!</v>
      </c>
      <c r="AE1240" s="389"/>
      <c r="AF1240" s="399">
        <v>1236</v>
      </c>
      <c r="AG1240" s="389"/>
      <c r="AH1240" s="20"/>
      <c r="AI1240" s="303"/>
      <c r="AJ1240" s="307"/>
      <c r="AK1240" s="161"/>
      <c r="AL1240" s="305"/>
      <c r="AM1240" s="305"/>
      <c r="AN1240" s="162"/>
      <c r="AO1240" s="439"/>
      <c r="AP1240" s="162"/>
      <c r="AQ1240" s="113"/>
      <c r="AR1240" s="113"/>
      <c r="AS1240" s="384"/>
      <c r="AT1240" s="306"/>
      <c r="AU1240" s="306"/>
      <c r="AV1240" s="160"/>
      <c r="AW1240" s="158"/>
      <c r="AX1240" s="385"/>
      <c r="AY1240" s="453"/>
      <c r="AZ1240" s="165"/>
      <c r="BA1240" s="301"/>
      <c r="BB1240" s="165"/>
      <c r="BC1240" s="301"/>
      <c r="BD1240" s="165"/>
      <c r="BE1240" s="302"/>
      <c r="BF1240" s="302"/>
      <c r="BG1240" s="165"/>
      <c r="BH1240" s="303"/>
      <c r="BI1240" s="165"/>
      <c r="BJ1240" s="304"/>
      <c r="BK1240" s="394"/>
      <c r="BL1240" s="302"/>
      <c r="BM1240" s="302"/>
      <c r="BN1240" s="394"/>
      <c r="BO1240" s="302"/>
      <c r="BP1240" s="13"/>
      <c r="BQ1240" s="302"/>
      <c r="BR1240" s="13"/>
      <c r="BS1240" s="302"/>
      <c r="BT1240" s="13"/>
      <c r="BU1240" s="302"/>
      <c r="BV1240" s="386"/>
      <c r="BW1240" s="303"/>
      <c r="BX1240" s="303"/>
      <c r="BY1240" s="302"/>
      <c r="BZ1240" s="302"/>
      <c r="CA1240" s="387"/>
      <c r="CB1240" s="395"/>
      <c r="CC1240" s="12"/>
      <c r="CD1240" s="304"/>
      <c r="CE1240" s="14"/>
      <c r="CF1240" s="395"/>
      <c r="CG1240" s="397"/>
      <c r="CH1240" s="300">
        <f t="shared" si="489"/>
        <v>0</v>
      </c>
      <c r="CI1240" s="26"/>
      <c r="CJ1240" s="17">
        <f t="shared" si="486"/>
        <v>0</v>
      </c>
      <c r="CK1240" s="18">
        <f t="shared" si="497"/>
        <v>12.89</v>
      </c>
      <c r="CM1240" s="164"/>
      <c r="CN1240" s="302"/>
      <c r="CO1240" s="13">
        <f t="shared" si="490"/>
        <v>0</v>
      </c>
      <c r="CP1240" s="302"/>
      <c r="CQ1240" s="13">
        <f t="shared" si="491"/>
        <v>0</v>
      </c>
      <c r="CR1240" s="302"/>
      <c r="CS1240" s="13">
        <f t="shared" si="492"/>
        <v>0</v>
      </c>
      <c r="CT1240" s="302"/>
      <c r="CU1240" s="13">
        <f t="shared" si="487"/>
        <v>0</v>
      </c>
      <c r="CV1240" s="302"/>
      <c r="CW1240" s="13">
        <f t="shared" si="493"/>
        <v>0</v>
      </c>
      <c r="CX1240" s="13">
        <f t="shared" si="494"/>
        <v>0</v>
      </c>
      <c r="CY1240" s="251">
        <f t="shared" si="495"/>
        <v>0</v>
      </c>
      <c r="CZ1240" s="13" t="s">
        <v>29</v>
      </c>
      <c r="DA1240" s="13">
        <v>50</v>
      </c>
      <c r="DB1240" s="22">
        <f t="shared" si="496"/>
        <v>0</v>
      </c>
      <c r="DD1240" s="24"/>
      <c r="DF1240" s="163"/>
      <c r="DH1240" s="24"/>
      <c r="DI1240" s="447"/>
      <c r="DJ1240" s="163"/>
    </row>
    <row r="1241" spans="1:114" s="7" customFormat="1">
      <c r="A1241" s="277">
        <f t="shared" si="480"/>
        <v>50</v>
      </c>
      <c r="B1241" s="21" t="e">
        <f>'Calculateur de trading'!I1241/C1241/W1241</f>
        <v>#DIV/0!</v>
      </c>
      <c r="C1241" s="278">
        <f t="shared" si="481"/>
        <v>10</v>
      </c>
      <c r="D1241" s="278"/>
      <c r="E1241" s="273">
        <f t="shared" si="482"/>
        <v>100</v>
      </c>
      <c r="F1241" s="271">
        <f t="shared" si="474"/>
        <v>2</v>
      </c>
      <c r="G1241" s="271" t="e">
        <f t="shared" si="475"/>
        <v>#DIV/0!</v>
      </c>
      <c r="H1241" s="272">
        <f t="shared" si="476"/>
        <v>20</v>
      </c>
      <c r="I1241" s="270"/>
      <c r="J1241" s="273">
        <f t="shared" si="483"/>
        <v>200</v>
      </c>
      <c r="K1241" s="271">
        <f t="shared" si="477"/>
        <v>4</v>
      </c>
      <c r="L1241" s="271" t="e">
        <f t="shared" si="478"/>
        <v>#DIV/0!</v>
      </c>
      <c r="M1241" s="272">
        <f t="shared" si="479"/>
        <v>40</v>
      </c>
      <c r="N1241" s="389"/>
      <c r="O1241" s="455" t="e">
        <f>(A1241*B1241*W1241)+(B1241*'Calculateur de trading'!H1241)</f>
        <v>#DIV/0!</v>
      </c>
      <c r="P1241" s="274" t="e">
        <f>O1241/'Déscriptions des trades'!CK1241</f>
        <v>#DIV/0!</v>
      </c>
      <c r="Q1241" s="456" t="e">
        <f>'Déscriptions des trades'!CK1241-O1241</f>
        <v>#DIV/0!</v>
      </c>
      <c r="R1241" s="466" t="e">
        <f t="shared" si="484"/>
        <v>#DIV/0!</v>
      </c>
      <c r="S1241" s="389"/>
      <c r="T1241" s="12"/>
      <c r="U1241" s="25"/>
      <c r="V1241" s="15"/>
      <c r="W1241" s="490">
        <f t="shared" si="488"/>
        <v>0</v>
      </c>
      <c r="X1241" s="21" t="e">
        <f>W1241*U1241/'Déscriptions des trades'!CK1241*'Déscriptions des trades'!B1241</f>
        <v>#DIV/0!</v>
      </c>
      <c r="Y1241" s="459"/>
      <c r="Z1241" s="389"/>
      <c r="AA1241" s="23">
        <f t="shared" si="485"/>
        <v>0.1</v>
      </c>
      <c r="AB1241" s="17" t="e">
        <f>(AA1241*'Déscriptions des trades'!U1241*'Déscriptions des trades'!B1241/'Déscriptions des trades'!CK1241)*'Déscriptions des trades'!W1241</f>
        <v>#DIV/0!</v>
      </c>
      <c r="AC1241" s="265" t="e">
        <f>AB1241*'Déscriptions des trades'!CK1241</f>
        <v>#DIV/0!</v>
      </c>
      <c r="AD1241" s="266" t="e">
        <f>'Déscriptions des trades'!CK1241-AC1241</f>
        <v>#DIV/0!</v>
      </c>
      <c r="AE1241" s="389"/>
      <c r="AF1241" s="399">
        <v>1237</v>
      </c>
      <c r="AG1241" s="389"/>
      <c r="AH1241" s="20"/>
      <c r="AI1241" s="303"/>
      <c r="AJ1241" s="307"/>
      <c r="AK1241" s="161"/>
      <c r="AL1241" s="305"/>
      <c r="AM1241" s="305"/>
      <c r="AN1241" s="162"/>
      <c r="AO1241" s="439"/>
      <c r="AP1241" s="162"/>
      <c r="AQ1241" s="113"/>
      <c r="AR1241" s="113"/>
      <c r="AS1241" s="384"/>
      <c r="AT1241" s="306"/>
      <c r="AU1241" s="306"/>
      <c r="AV1241" s="160"/>
      <c r="AW1241" s="158"/>
      <c r="AX1241" s="385"/>
      <c r="AY1241" s="453"/>
      <c r="AZ1241" s="165"/>
      <c r="BA1241" s="301"/>
      <c r="BB1241" s="165"/>
      <c r="BC1241" s="301"/>
      <c r="BD1241" s="165"/>
      <c r="BE1241" s="302"/>
      <c r="BF1241" s="302"/>
      <c r="BG1241" s="165"/>
      <c r="BH1241" s="303"/>
      <c r="BI1241" s="165"/>
      <c r="BJ1241" s="304"/>
      <c r="BK1241" s="394"/>
      <c r="BL1241" s="302"/>
      <c r="BM1241" s="302"/>
      <c r="BN1241" s="394"/>
      <c r="BO1241" s="302"/>
      <c r="BP1241" s="13"/>
      <c r="BQ1241" s="302"/>
      <c r="BR1241" s="13"/>
      <c r="BS1241" s="302"/>
      <c r="BT1241" s="13"/>
      <c r="BU1241" s="302"/>
      <c r="BV1241" s="386"/>
      <c r="BW1241" s="303"/>
      <c r="BX1241" s="303"/>
      <c r="BY1241" s="302"/>
      <c r="BZ1241" s="302"/>
      <c r="CA1241" s="387"/>
      <c r="CB1241" s="395"/>
      <c r="CC1241" s="12"/>
      <c r="CD1241" s="304"/>
      <c r="CE1241" s="14"/>
      <c r="CF1241" s="395"/>
      <c r="CG1241" s="397"/>
      <c r="CH1241" s="300">
        <f t="shared" si="489"/>
        <v>0</v>
      </c>
      <c r="CI1241" s="26"/>
      <c r="CJ1241" s="17">
        <f t="shared" si="486"/>
        <v>0</v>
      </c>
      <c r="CK1241" s="18">
        <f t="shared" si="497"/>
        <v>12.89</v>
      </c>
      <c r="CM1241" s="164"/>
      <c r="CN1241" s="302"/>
      <c r="CO1241" s="13">
        <f t="shared" si="490"/>
        <v>0</v>
      </c>
      <c r="CP1241" s="302"/>
      <c r="CQ1241" s="13">
        <f t="shared" si="491"/>
        <v>0</v>
      </c>
      <c r="CR1241" s="302"/>
      <c r="CS1241" s="13">
        <f t="shared" si="492"/>
        <v>0</v>
      </c>
      <c r="CT1241" s="302"/>
      <c r="CU1241" s="13">
        <f t="shared" si="487"/>
        <v>0</v>
      </c>
      <c r="CV1241" s="302"/>
      <c r="CW1241" s="13">
        <f t="shared" si="493"/>
        <v>0</v>
      </c>
      <c r="CX1241" s="13">
        <f t="shared" si="494"/>
        <v>0</v>
      </c>
      <c r="CY1241" s="251">
        <f t="shared" si="495"/>
        <v>0</v>
      </c>
      <c r="CZ1241" s="13" t="s">
        <v>29</v>
      </c>
      <c r="DA1241" s="13">
        <v>50</v>
      </c>
      <c r="DB1241" s="22">
        <f t="shared" si="496"/>
        <v>0</v>
      </c>
      <c r="DD1241" s="24"/>
      <c r="DF1241" s="163"/>
      <c r="DH1241" s="24"/>
      <c r="DI1241" s="447"/>
      <c r="DJ1241" s="163"/>
    </row>
    <row r="1242" spans="1:114" s="7" customFormat="1">
      <c r="A1242" s="277">
        <f t="shared" si="480"/>
        <v>50</v>
      </c>
      <c r="B1242" s="21" t="e">
        <f>'Calculateur de trading'!I1242/C1242/W1242</f>
        <v>#DIV/0!</v>
      </c>
      <c r="C1242" s="278">
        <f t="shared" si="481"/>
        <v>10</v>
      </c>
      <c r="D1242" s="426"/>
      <c r="E1242" s="273">
        <f t="shared" si="482"/>
        <v>100</v>
      </c>
      <c r="F1242" s="271">
        <f t="shared" si="474"/>
        <v>2</v>
      </c>
      <c r="G1242" s="271" t="e">
        <f t="shared" si="475"/>
        <v>#DIV/0!</v>
      </c>
      <c r="H1242" s="272">
        <f t="shared" si="476"/>
        <v>20</v>
      </c>
      <c r="I1242" s="270"/>
      <c r="J1242" s="273">
        <f t="shared" si="483"/>
        <v>200</v>
      </c>
      <c r="K1242" s="271">
        <f t="shared" si="477"/>
        <v>4</v>
      </c>
      <c r="L1242" s="271" t="e">
        <f t="shared" si="478"/>
        <v>#DIV/0!</v>
      </c>
      <c r="M1242" s="272">
        <f t="shared" si="479"/>
        <v>40</v>
      </c>
      <c r="N1242" s="389"/>
      <c r="O1242" s="455" t="e">
        <f>(A1242*B1242*W1242)+(B1242*'Calculateur de trading'!H1242)</f>
        <v>#DIV/0!</v>
      </c>
      <c r="P1242" s="274" t="e">
        <f>O1242/'Déscriptions des trades'!CK1242</f>
        <v>#DIV/0!</v>
      </c>
      <c r="Q1242" s="456" t="e">
        <f>'Déscriptions des trades'!CK1242-O1242</f>
        <v>#DIV/0!</v>
      </c>
      <c r="R1242" s="466" t="e">
        <f t="shared" si="484"/>
        <v>#DIV/0!</v>
      </c>
      <c r="S1242" s="389"/>
      <c r="T1242" s="12"/>
      <c r="U1242" s="25"/>
      <c r="V1242" s="15"/>
      <c r="W1242" s="490">
        <f t="shared" si="488"/>
        <v>0</v>
      </c>
      <c r="X1242" s="21" t="e">
        <f>W1242*U1242/'Déscriptions des trades'!CK1242*'Déscriptions des trades'!B1242</f>
        <v>#DIV/0!</v>
      </c>
      <c r="Y1242" s="459"/>
      <c r="Z1242" s="389"/>
      <c r="AA1242" s="23">
        <f t="shared" si="485"/>
        <v>0.1</v>
      </c>
      <c r="AB1242" s="17" t="e">
        <f>(AA1242*'Déscriptions des trades'!U1242*'Déscriptions des trades'!B1242/'Déscriptions des trades'!CK1242)*'Déscriptions des trades'!W1242</f>
        <v>#DIV/0!</v>
      </c>
      <c r="AC1242" s="265" t="e">
        <f>AB1242*'Déscriptions des trades'!CK1242</f>
        <v>#DIV/0!</v>
      </c>
      <c r="AD1242" s="266" t="e">
        <f>'Déscriptions des trades'!CK1242-AC1242</f>
        <v>#DIV/0!</v>
      </c>
      <c r="AE1242" s="389"/>
      <c r="AF1242" s="399">
        <v>1238</v>
      </c>
      <c r="AG1242" s="389"/>
      <c r="AH1242" s="20"/>
      <c r="AI1242" s="303"/>
      <c r="AJ1242" s="307"/>
      <c r="AK1242" s="161"/>
      <c r="AL1242" s="305"/>
      <c r="AM1242" s="305"/>
      <c r="AN1242" s="162"/>
      <c r="AO1242" s="439"/>
      <c r="AP1242" s="162"/>
      <c r="AQ1242" s="113"/>
      <c r="AR1242" s="113"/>
      <c r="AS1242" s="384"/>
      <c r="AT1242" s="306"/>
      <c r="AU1242" s="306"/>
      <c r="AV1242" s="160"/>
      <c r="AW1242" s="158"/>
      <c r="AX1242" s="385"/>
      <c r="AY1242" s="453"/>
      <c r="AZ1242" s="165"/>
      <c r="BA1242" s="301"/>
      <c r="BB1242" s="165"/>
      <c r="BC1242" s="301"/>
      <c r="BD1242" s="165"/>
      <c r="BE1242" s="302"/>
      <c r="BF1242" s="302"/>
      <c r="BG1242" s="165"/>
      <c r="BH1242" s="303"/>
      <c r="BI1242" s="165"/>
      <c r="BJ1242" s="304"/>
      <c r="BK1242" s="394"/>
      <c r="BL1242" s="302"/>
      <c r="BM1242" s="302"/>
      <c r="BN1242" s="394"/>
      <c r="BO1242" s="302"/>
      <c r="BP1242" s="13"/>
      <c r="BQ1242" s="302"/>
      <c r="BR1242" s="13"/>
      <c r="BS1242" s="302"/>
      <c r="BT1242" s="13"/>
      <c r="BU1242" s="302"/>
      <c r="BV1242" s="386"/>
      <c r="BW1242" s="303"/>
      <c r="BX1242" s="303"/>
      <c r="BY1242" s="302"/>
      <c r="BZ1242" s="302"/>
      <c r="CA1242" s="387"/>
      <c r="CB1242" s="395"/>
      <c r="CC1242" s="12"/>
      <c r="CD1242" s="304"/>
      <c r="CE1242" s="14"/>
      <c r="CF1242" s="395"/>
      <c r="CG1242" s="397"/>
      <c r="CH1242" s="300">
        <f t="shared" si="489"/>
        <v>0</v>
      </c>
      <c r="CI1242" s="26"/>
      <c r="CJ1242" s="17">
        <f t="shared" si="486"/>
        <v>0</v>
      </c>
      <c r="CK1242" s="18">
        <f t="shared" si="497"/>
        <v>12.89</v>
      </c>
      <c r="CM1242" s="164"/>
      <c r="CN1242" s="302"/>
      <c r="CO1242" s="13">
        <f t="shared" si="490"/>
        <v>0</v>
      </c>
      <c r="CP1242" s="302"/>
      <c r="CQ1242" s="13">
        <f t="shared" si="491"/>
        <v>0</v>
      </c>
      <c r="CR1242" s="302"/>
      <c r="CS1242" s="13">
        <f t="shared" si="492"/>
        <v>0</v>
      </c>
      <c r="CT1242" s="302"/>
      <c r="CU1242" s="13">
        <f t="shared" si="487"/>
        <v>0</v>
      </c>
      <c r="CV1242" s="302"/>
      <c r="CW1242" s="13">
        <f t="shared" si="493"/>
        <v>0</v>
      </c>
      <c r="CX1242" s="13">
        <f t="shared" si="494"/>
        <v>0</v>
      </c>
      <c r="CY1242" s="251">
        <f t="shared" si="495"/>
        <v>0</v>
      </c>
      <c r="CZ1242" s="13" t="s">
        <v>29</v>
      </c>
      <c r="DA1242" s="13">
        <v>50</v>
      </c>
      <c r="DB1242" s="22">
        <f t="shared" si="496"/>
        <v>0</v>
      </c>
      <c r="DD1242" s="24"/>
      <c r="DF1242" s="163"/>
      <c r="DH1242" s="24"/>
      <c r="DI1242" s="447"/>
      <c r="DJ1242" s="163"/>
    </row>
    <row r="1243" spans="1:114" s="7" customFormat="1">
      <c r="A1243" s="277">
        <f t="shared" si="480"/>
        <v>50</v>
      </c>
      <c r="B1243" s="21" t="e">
        <f>'Calculateur de trading'!I1243/C1243/W1243</f>
        <v>#DIV/0!</v>
      </c>
      <c r="C1243" s="278">
        <f t="shared" si="481"/>
        <v>10</v>
      </c>
      <c r="D1243" s="278"/>
      <c r="E1243" s="273">
        <f t="shared" si="482"/>
        <v>100</v>
      </c>
      <c r="F1243" s="271">
        <f t="shared" si="474"/>
        <v>2</v>
      </c>
      <c r="G1243" s="271" t="e">
        <f t="shared" si="475"/>
        <v>#DIV/0!</v>
      </c>
      <c r="H1243" s="272">
        <f t="shared" si="476"/>
        <v>20</v>
      </c>
      <c r="I1243" s="270"/>
      <c r="J1243" s="273">
        <f t="shared" si="483"/>
        <v>200</v>
      </c>
      <c r="K1243" s="271">
        <f t="shared" si="477"/>
        <v>4</v>
      </c>
      <c r="L1243" s="271" t="e">
        <f t="shared" si="478"/>
        <v>#DIV/0!</v>
      </c>
      <c r="M1243" s="272">
        <f t="shared" si="479"/>
        <v>40</v>
      </c>
      <c r="N1243" s="389"/>
      <c r="O1243" s="455" t="e">
        <f>(A1243*B1243*W1243)+(B1243*'Calculateur de trading'!H1243)</f>
        <v>#DIV/0!</v>
      </c>
      <c r="P1243" s="274" t="e">
        <f>O1243/'Déscriptions des trades'!CK1243</f>
        <v>#DIV/0!</v>
      </c>
      <c r="Q1243" s="456" t="e">
        <f>'Déscriptions des trades'!CK1243-O1243</f>
        <v>#DIV/0!</v>
      </c>
      <c r="R1243" s="466" t="e">
        <f t="shared" si="484"/>
        <v>#DIV/0!</v>
      </c>
      <c r="S1243" s="389"/>
      <c r="T1243" s="12"/>
      <c r="U1243" s="25"/>
      <c r="V1243" s="15"/>
      <c r="W1243" s="490">
        <f t="shared" si="488"/>
        <v>0</v>
      </c>
      <c r="X1243" s="21" t="e">
        <f>W1243*U1243/'Déscriptions des trades'!CK1243*'Déscriptions des trades'!B1243</f>
        <v>#DIV/0!</v>
      </c>
      <c r="Y1243" s="459"/>
      <c r="Z1243" s="389"/>
      <c r="AA1243" s="23">
        <f t="shared" si="485"/>
        <v>0.1</v>
      </c>
      <c r="AB1243" s="17" t="e">
        <f>(AA1243*'Déscriptions des trades'!U1243*'Déscriptions des trades'!B1243/'Déscriptions des trades'!CK1243)*'Déscriptions des trades'!W1243</f>
        <v>#DIV/0!</v>
      </c>
      <c r="AC1243" s="265" t="e">
        <f>AB1243*'Déscriptions des trades'!CK1243</f>
        <v>#DIV/0!</v>
      </c>
      <c r="AD1243" s="266" t="e">
        <f>'Déscriptions des trades'!CK1243-AC1243</f>
        <v>#DIV/0!</v>
      </c>
      <c r="AE1243" s="389"/>
      <c r="AF1243" s="399">
        <v>1239</v>
      </c>
      <c r="AG1243" s="389"/>
      <c r="AH1243" s="20"/>
      <c r="AI1243" s="303"/>
      <c r="AJ1243" s="307"/>
      <c r="AK1243" s="161"/>
      <c r="AL1243" s="305"/>
      <c r="AM1243" s="305"/>
      <c r="AN1243" s="162"/>
      <c r="AO1243" s="439"/>
      <c r="AP1243" s="162"/>
      <c r="AQ1243" s="113"/>
      <c r="AR1243" s="113"/>
      <c r="AS1243" s="384"/>
      <c r="AT1243" s="306"/>
      <c r="AU1243" s="306"/>
      <c r="AV1243" s="160"/>
      <c r="AW1243" s="158"/>
      <c r="AX1243" s="385"/>
      <c r="AY1243" s="453"/>
      <c r="AZ1243" s="165"/>
      <c r="BA1243" s="301"/>
      <c r="BB1243" s="165"/>
      <c r="BC1243" s="301"/>
      <c r="BD1243" s="165"/>
      <c r="BE1243" s="302"/>
      <c r="BF1243" s="302"/>
      <c r="BG1243" s="165"/>
      <c r="BH1243" s="303"/>
      <c r="BI1243" s="165"/>
      <c r="BJ1243" s="304"/>
      <c r="BK1243" s="394"/>
      <c r="BL1243" s="302"/>
      <c r="BM1243" s="302"/>
      <c r="BN1243" s="394"/>
      <c r="BO1243" s="302"/>
      <c r="BP1243" s="13"/>
      <c r="BQ1243" s="302"/>
      <c r="BR1243" s="13"/>
      <c r="BS1243" s="302"/>
      <c r="BT1243" s="13"/>
      <c r="BU1243" s="302"/>
      <c r="BV1243" s="386"/>
      <c r="BW1243" s="303"/>
      <c r="BX1243" s="303"/>
      <c r="BY1243" s="302"/>
      <c r="BZ1243" s="302"/>
      <c r="CA1243" s="387"/>
      <c r="CB1243" s="395"/>
      <c r="CC1243" s="12"/>
      <c r="CD1243" s="304"/>
      <c r="CE1243" s="14"/>
      <c r="CF1243" s="395"/>
      <c r="CG1243" s="397"/>
      <c r="CH1243" s="300">
        <f t="shared" si="489"/>
        <v>0</v>
      </c>
      <c r="CI1243" s="26"/>
      <c r="CJ1243" s="17">
        <f t="shared" si="486"/>
        <v>0</v>
      </c>
      <c r="CK1243" s="18">
        <f t="shared" si="497"/>
        <v>12.89</v>
      </c>
      <c r="CM1243" s="164"/>
      <c r="CN1243" s="302"/>
      <c r="CO1243" s="13">
        <f t="shared" si="490"/>
        <v>0</v>
      </c>
      <c r="CP1243" s="302"/>
      <c r="CQ1243" s="13">
        <f t="shared" si="491"/>
        <v>0</v>
      </c>
      <c r="CR1243" s="302"/>
      <c r="CS1243" s="13">
        <f t="shared" si="492"/>
        <v>0</v>
      </c>
      <c r="CT1243" s="302"/>
      <c r="CU1243" s="13">
        <f t="shared" si="487"/>
        <v>0</v>
      </c>
      <c r="CV1243" s="302"/>
      <c r="CW1243" s="13">
        <f t="shared" si="493"/>
        <v>0</v>
      </c>
      <c r="CX1243" s="13">
        <f t="shared" si="494"/>
        <v>0</v>
      </c>
      <c r="CY1243" s="251">
        <f t="shared" si="495"/>
        <v>0</v>
      </c>
      <c r="CZ1243" s="13" t="s">
        <v>29</v>
      </c>
      <c r="DA1243" s="13">
        <v>50</v>
      </c>
      <c r="DB1243" s="22">
        <f t="shared" si="496"/>
        <v>0</v>
      </c>
      <c r="DD1243" s="24"/>
      <c r="DF1243" s="163"/>
      <c r="DH1243" s="24"/>
      <c r="DI1243" s="447"/>
      <c r="DJ1243" s="163"/>
    </row>
    <row r="1244" spans="1:114" s="7" customFormat="1">
      <c r="A1244" s="277">
        <f t="shared" si="480"/>
        <v>50</v>
      </c>
      <c r="B1244" s="21" t="e">
        <f>'Calculateur de trading'!I1244/C1244/W1244</f>
        <v>#DIV/0!</v>
      </c>
      <c r="C1244" s="278">
        <f t="shared" si="481"/>
        <v>10</v>
      </c>
      <c r="D1244" s="426"/>
      <c r="E1244" s="273">
        <f t="shared" si="482"/>
        <v>100</v>
      </c>
      <c r="F1244" s="271">
        <f t="shared" si="474"/>
        <v>2</v>
      </c>
      <c r="G1244" s="271" t="e">
        <f t="shared" si="475"/>
        <v>#DIV/0!</v>
      </c>
      <c r="H1244" s="272">
        <f t="shared" si="476"/>
        <v>20</v>
      </c>
      <c r="I1244" s="270"/>
      <c r="J1244" s="273">
        <f t="shared" si="483"/>
        <v>200</v>
      </c>
      <c r="K1244" s="271">
        <f t="shared" si="477"/>
        <v>4</v>
      </c>
      <c r="L1244" s="271" t="e">
        <f t="shared" si="478"/>
        <v>#DIV/0!</v>
      </c>
      <c r="M1244" s="272">
        <f t="shared" si="479"/>
        <v>40</v>
      </c>
      <c r="N1244" s="389"/>
      <c r="O1244" s="455" t="e">
        <f>(A1244*B1244*W1244)+(B1244*'Calculateur de trading'!H1244)</f>
        <v>#DIV/0!</v>
      </c>
      <c r="P1244" s="274" t="e">
        <f>O1244/'Déscriptions des trades'!CK1244</f>
        <v>#DIV/0!</v>
      </c>
      <c r="Q1244" s="456" t="e">
        <f>'Déscriptions des trades'!CK1244-O1244</f>
        <v>#DIV/0!</v>
      </c>
      <c r="R1244" s="466" t="e">
        <f t="shared" si="484"/>
        <v>#DIV/0!</v>
      </c>
      <c r="S1244" s="389"/>
      <c r="T1244" s="12"/>
      <c r="U1244" s="25"/>
      <c r="V1244" s="15"/>
      <c r="W1244" s="490">
        <f t="shared" si="488"/>
        <v>0</v>
      </c>
      <c r="X1244" s="21" t="e">
        <f>W1244*U1244/'Déscriptions des trades'!CK1244*'Déscriptions des trades'!B1244</f>
        <v>#DIV/0!</v>
      </c>
      <c r="Y1244" s="459"/>
      <c r="Z1244" s="389"/>
      <c r="AA1244" s="23">
        <f t="shared" si="485"/>
        <v>0.1</v>
      </c>
      <c r="AB1244" s="17" t="e">
        <f>(AA1244*'Déscriptions des trades'!U1244*'Déscriptions des trades'!B1244/'Déscriptions des trades'!CK1244)*'Déscriptions des trades'!W1244</f>
        <v>#DIV/0!</v>
      </c>
      <c r="AC1244" s="265" t="e">
        <f>AB1244*'Déscriptions des trades'!CK1244</f>
        <v>#DIV/0!</v>
      </c>
      <c r="AD1244" s="266" t="e">
        <f>'Déscriptions des trades'!CK1244-AC1244</f>
        <v>#DIV/0!</v>
      </c>
      <c r="AE1244" s="389"/>
      <c r="AF1244" s="399">
        <v>1240</v>
      </c>
      <c r="AG1244" s="389"/>
      <c r="AH1244" s="20"/>
      <c r="AI1244" s="303"/>
      <c r="AJ1244" s="307"/>
      <c r="AK1244" s="161"/>
      <c r="AL1244" s="305"/>
      <c r="AM1244" s="305"/>
      <c r="AN1244" s="162"/>
      <c r="AO1244" s="439"/>
      <c r="AP1244" s="162"/>
      <c r="AQ1244" s="113"/>
      <c r="AR1244" s="113"/>
      <c r="AS1244" s="384"/>
      <c r="AT1244" s="306"/>
      <c r="AU1244" s="306"/>
      <c r="AV1244" s="160"/>
      <c r="AW1244" s="158"/>
      <c r="AX1244" s="385"/>
      <c r="AY1244" s="453"/>
      <c r="AZ1244" s="165"/>
      <c r="BA1244" s="301"/>
      <c r="BB1244" s="165"/>
      <c r="BC1244" s="301"/>
      <c r="BD1244" s="165"/>
      <c r="BE1244" s="302"/>
      <c r="BF1244" s="302"/>
      <c r="BG1244" s="165"/>
      <c r="BH1244" s="303"/>
      <c r="BI1244" s="165"/>
      <c r="BJ1244" s="304"/>
      <c r="BK1244" s="394"/>
      <c r="BL1244" s="302"/>
      <c r="BM1244" s="302"/>
      <c r="BN1244" s="394"/>
      <c r="BO1244" s="302"/>
      <c r="BP1244" s="13"/>
      <c r="BQ1244" s="302"/>
      <c r="BR1244" s="13"/>
      <c r="BS1244" s="302"/>
      <c r="BT1244" s="13"/>
      <c r="BU1244" s="302"/>
      <c r="BV1244" s="386"/>
      <c r="BW1244" s="303"/>
      <c r="BX1244" s="303"/>
      <c r="BY1244" s="302"/>
      <c r="BZ1244" s="302"/>
      <c r="CA1244" s="387"/>
      <c r="CB1244" s="395"/>
      <c r="CC1244" s="12"/>
      <c r="CD1244" s="304"/>
      <c r="CE1244" s="14"/>
      <c r="CF1244" s="395"/>
      <c r="CG1244" s="397"/>
      <c r="CH1244" s="300">
        <f t="shared" si="489"/>
        <v>0</v>
      </c>
      <c r="CI1244" s="26"/>
      <c r="CJ1244" s="17">
        <f t="shared" si="486"/>
        <v>0</v>
      </c>
      <c r="CK1244" s="18">
        <f t="shared" si="497"/>
        <v>12.89</v>
      </c>
      <c r="CM1244" s="164"/>
      <c r="CN1244" s="302"/>
      <c r="CO1244" s="13">
        <f t="shared" si="490"/>
        <v>0</v>
      </c>
      <c r="CP1244" s="302"/>
      <c r="CQ1244" s="13">
        <f t="shared" si="491"/>
        <v>0</v>
      </c>
      <c r="CR1244" s="302"/>
      <c r="CS1244" s="13">
        <f t="shared" si="492"/>
        <v>0</v>
      </c>
      <c r="CT1244" s="302"/>
      <c r="CU1244" s="13">
        <f t="shared" si="487"/>
        <v>0</v>
      </c>
      <c r="CV1244" s="302"/>
      <c r="CW1244" s="13">
        <f t="shared" si="493"/>
        <v>0</v>
      </c>
      <c r="CX1244" s="13">
        <f t="shared" si="494"/>
        <v>0</v>
      </c>
      <c r="CY1244" s="251">
        <f t="shared" si="495"/>
        <v>0</v>
      </c>
      <c r="CZ1244" s="13" t="s">
        <v>29</v>
      </c>
      <c r="DA1244" s="13">
        <v>50</v>
      </c>
      <c r="DB1244" s="22">
        <f t="shared" si="496"/>
        <v>0</v>
      </c>
      <c r="DD1244" s="24"/>
      <c r="DF1244" s="163"/>
      <c r="DH1244" s="24"/>
      <c r="DI1244" s="447"/>
      <c r="DJ1244" s="163"/>
    </row>
    <row r="1245" spans="1:114" s="7" customFormat="1">
      <c r="A1245" s="277">
        <f t="shared" si="480"/>
        <v>50</v>
      </c>
      <c r="B1245" s="21" t="e">
        <f>'Calculateur de trading'!I1245/C1245/W1245</f>
        <v>#DIV/0!</v>
      </c>
      <c r="C1245" s="278">
        <f t="shared" si="481"/>
        <v>10</v>
      </c>
      <c r="D1245" s="426"/>
      <c r="E1245" s="273">
        <f t="shared" si="482"/>
        <v>100</v>
      </c>
      <c r="F1245" s="271">
        <f t="shared" si="474"/>
        <v>2</v>
      </c>
      <c r="G1245" s="271" t="e">
        <f t="shared" si="475"/>
        <v>#DIV/0!</v>
      </c>
      <c r="H1245" s="272">
        <f t="shared" si="476"/>
        <v>20</v>
      </c>
      <c r="I1245" s="270"/>
      <c r="J1245" s="273">
        <f t="shared" si="483"/>
        <v>200</v>
      </c>
      <c r="K1245" s="271">
        <f t="shared" si="477"/>
        <v>4</v>
      </c>
      <c r="L1245" s="271" t="e">
        <f t="shared" si="478"/>
        <v>#DIV/0!</v>
      </c>
      <c r="M1245" s="272">
        <f t="shared" si="479"/>
        <v>40</v>
      </c>
      <c r="N1245" s="389"/>
      <c r="O1245" s="455" t="e">
        <f>(A1245*B1245*W1245)+(B1245*'Calculateur de trading'!H1245)</f>
        <v>#DIV/0!</v>
      </c>
      <c r="P1245" s="274" t="e">
        <f>O1245/'Déscriptions des trades'!CK1245</f>
        <v>#DIV/0!</v>
      </c>
      <c r="Q1245" s="456" t="e">
        <f>'Déscriptions des trades'!CK1245-O1245</f>
        <v>#DIV/0!</v>
      </c>
      <c r="R1245" s="466" t="e">
        <f t="shared" si="484"/>
        <v>#DIV/0!</v>
      </c>
      <c r="S1245" s="389"/>
      <c r="T1245" s="12"/>
      <c r="U1245" s="25"/>
      <c r="V1245" s="15"/>
      <c r="W1245" s="490">
        <f t="shared" si="488"/>
        <v>0</v>
      </c>
      <c r="X1245" s="21" t="e">
        <f>W1245*U1245/'Déscriptions des trades'!CK1245*'Déscriptions des trades'!B1245</f>
        <v>#DIV/0!</v>
      </c>
      <c r="Y1245" s="459"/>
      <c r="Z1245" s="389"/>
      <c r="AA1245" s="23">
        <f t="shared" si="485"/>
        <v>0.1</v>
      </c>
      <c r="AB1245" s="17" t="e">
        <f>(AA1245*'Déscriptions des trades'!U1245*'Déscriptions des trades'!B1245/'Déscriptions des trades'!CK1245)*'Déscriptions des trades'!W1245</f>
        <v>#DIV/0!</v>
      </c>
      <c r="AC1245" s="265" t="e">
        <f>AB1245*'Déscriptions des trades'!CK1245</f>
        <v>#DIV/0!</v>
      </c>
      <c r="AD1245" s="266" t="e">
        <f>'Déscriptions des trades'!CK1245-AC1245</f>
        <v>#DIV/0!</v>
      </c>
      <c r="AE1245" s="389"/>
      <c r="AF1245" s="399">
        <v>1241</v>
      </c>
      <c r="AG1245" s="389"/>
      <c r="AH1245" s="20"/>
      <c r="AI1245" s="303"/>
      <c r="AJ1245" s="307"/>
      <c r="AK1245" s="161"/>
      <c r="AL1245" s="305"/>
      <c r="AM1245" s="305"/>
      <c r="AN1245" s="162"/>
      <c r="AO1245" s="439"/>
      <c r="AP1245" s="162"/>
      <c r="AQ1245" s="113"/>
      <c r="AR1245" s="113"/>
      <c r="AS1245" s="384"/>
      <c r="AT1245" s="306"/>
      <c r="AU1245" s="306"/>
      <c r="AV1245" s="160"/>
      <c r="AW1245" s="158"/>
      <c r="AX1245" s="385"/>
      <c r="AY1245" s="453"/>
      <c r="AZ1245" s="165"/>
      <c r="BA1245" s="301"/>
      <c r="BB1245" s="165"/>
      <c r="BC1245" s="301"/>
      <c r="BD1245" s="165"/>
      <c r="BE1245" s="302"/>
      <c r="BF1245" s="302"/>
      <c r="BG1245" s="165"/>
      <c r="BH1245" s="303"/>
      <c r="BI1245" s="165"/>
      <c r="BJ1245" s="304"/>
      <c r="BK1245" s="394"/>
      <c r="BL1245" s="302"/>
      <c r="BM1245" s="302"/>
      <c r="BN1245" s="394"/>
      <c r="BO1245" s="302"/>
      <c r="BP1245" s="13"/>
      <c r="BQ1245" s="302"/>
      <c r="BR1245" s="13"/>
      <c r="BS1245" s="302"/>
      <c r="BT1245" s="13"/>
      <c r="BU1245" s="302"/>
      <c r="BV1245" s="386"/>
      <c r="BW1245" s="303"/>
      <c r="BX1245" s="303"/>
      <c r="BY1245" s="302"/>
      <c r="BZ1245" s="302"/>
      <c r="CA1245" s="387"/>
      <c r="CB1245" s="395"/>
      <c r="CC1245" s="12"/>
      <c r="CD1245" s="304"/>
      <c r="CE1245" s="14"/>
      <c r="CF1245" s="395"/>
      <c r="CG1245" s="397"/>
      <c r="CH1245" s="300">
        <f t="shared" si="489"/>
        <v>0</v>
      </c>
      <c r="CI1245" s="26"/>
      <c r="CJ1245" s="17">
        <f t="shared" si="486"/>
        <v>0</v>
      </c>
      <c r="CK1245" s="18">
        <f t="shared" si="497"/>
        <v>12.89</v>
      </c>
      <c r="CM1245" s="164"/>
      <c r="CN1245" s="302"/>
      <c r="CO1245" s="13">
        <f t="shared" si="490"/>
        <v>0</v>
      </c>
      <c r="CP1245" s="302"/>
      <c r="CQ1245" s="13">
        <f t="shared" si="491"/>
        <v>0</v>
      </c>
      <c r="CR1245" s="302"/>
      <c r="CS1245" s="13">
        <f t="shared" si="492"/>
        <v>0</v>
      </c>
      <c r="CT1245" s="302"/>
      <c r="CU1245" s="13">
        <f t="shared" si="487"/>
        <v>0</v>
      </c>
      <c r="CV1245" s="302"/>
      <c r="CW1245" s="13">
        <f t="shared" si="493"/>
        <v>0</v>
      </c>
      <c r="CX1245" s="13">
        <f t="shared" si="494"/>
        <v>0</v>
      </c>
      <c r="CY1245" s="251">
        <f t="shared" si="495"/>
        <v>0</v>
      </c>
      <c r="CZ1245" s="13" t="s">
        <v>29</v>
      </c>
      <c r="DA1245" s="13">
        <v>50</v>
      </c>
      <c r="DB1245" s="22">
        <f t="shared" si="496"/>
        <v>0</v>
      </c>
      <c r="DD1245" s="24"/>
      <c r="DF1245" s="163"/>
      <c r="DH1245" s="24"/>
      <c r="DI1245" s="447"/>
      <c r="DJ1245" s="163"/>
    </row>
    <row r="1246" spans="1:114" s="7" customFormat="1">
      <c r="A1246" s="277">
        <f t="shared" si="480"/>
        <v>50</v>
      </c>
      <c r="B1246" s="21" t="e">
        <f>'Calculateur de trading'!I1246/C1246/W1246</f>
        <v>#DIV/0!</v>
      </c>
      <c r="C1246" s="278">
        <f t="shared" si="481"/>
        <v>10</v>
      </c>
      <c r="D1246" s="278"/>
      <c r="E1246" s="273">
        <f t="shared" si="482"/>
        <v>100</v>
      </c>
      <c r="F1246" s="271">
        <f t="shared" si="474"/>
        <v>2</v>
      </c>
      <c r="G1246" s="271" t="e">
        <f t="shared" si="475"/>
        <v>#DIV/0!</v>
      </c>
      <c r="H1246" s="272">
        <f t="shared" si="476"/>
        <v>20</v>
      </c>
      <c r="I1246" s="270"/>
      <c r="J1246" s="273">
        <f t="shared" si="483"/>
        <v>200</v>
      </c>
      <c r="K1246" s="271">
        <f t="shared" si="477"/>
        <v>4</v>
      </c>
      <c r="L1246" s="271" t="e">
        <f t="shared" si="478"/>
        <v>#DIV/0!</v>
      </c>
      <c r="M1246" s="272">
        <f t="shared" si="479"/>
        <v>40</v>
      </c>
      <c r="N1246" s="389"/>
      <c r="O1246" s="455" t="e">
        <f>(A1246*B1246*W1246)+(B1246*'Calculateur de trading'!H1246)</f>
        <v>#DIV/0!</v>
      </c>
      <c r="P1246" s="274" t="e">
        <f>O1246/'Déscriptions des trades'!CK1246</f>
        <v>#DIV/0!</v>
      </c>
      <c r="Q1246" s="456" t="e">
        <f>'Déscriptions des trades'!CK1246-O1246</f>
        <v>#DIV/0!</v>
      </c>
      <c r="R1246" s="466" t="e">
        <f t="shared" si="484"/>
        <v>#DIV/0!</v>
      </c>
      <c r="S1246" s="389"/>
      <c r="T1246" s="12"/>
      <c r="U1246" s="25"/>
      <c r="V1246" s="15"/>
      <c r="W1246" s="490">
        <f t="shared" si="488"/>
        <v>0</v>
      </c>
      <c r="X1246" s="21" t="e">
        <f>W1246*U1246/'Déscriptions des trades'!CK1246*'Déscriptions des trades'!B1246</f>
        <v>#DIV/0!</v>
      </c>
      <c r="Y1246" s="459"/>
      <c r="Z1246" s="389"/>
      <c r="AA1246" s="23">
        <f t="shared" si="485"/>
        <v>0.1</v>
      </c>
      <c r="AB1246" s="17" t="e">
        <f>(AA1246*'Déscriptions des trades'!U1246*'Déscriptions des trades'!B1246/'Déscriptions des trades'!CK1246)*'Déscriptions des trades'!W1246</f>
        <v>#DIV/0!</v>
      </c>
      <c r="AC1246" s="265" t="e">
        <f>AB1246*'Déscriptions des trades'!CK1246</f>
        <v>#DIV/0!</v>
      </c>
      <c r="AD1246" s="266" t="e">
        <f>'Déscriptions des trades'!CK1246-AC1246</f>
        <v>#DIV/0!</v>
      </c>
      <c r="AE1246" s="389"/>
      <c r="AF1246" s="399">
        <v>1242</v>
      </c>
      <c r="AG1246" s="389"/>
      <c r="AH1246" s="20"/>
      <c r="AI1246" s="303"/>
      <c r="AJ1246" s="307"/>
      <c r="AK1246" s="161"/>
      <c r="AL1246" s="305"/>
      <c r="AM1246" s="305"/>
      <c r="AN1246" s="162"/>
      <c r="AO1246" s="439"/>
      <c r="AP1246" s="162"/>
      <c r="AQ1246" s="113"/>
      <c r="AR1246" s="113"/>
      <c r="AS1246" s="384"/>
      <c r="AT1246" s="306"/>
      <c r="AU1246" s="306"/>
      <c r="AV1246" s="160"/>
      <c r="AW1246" s="158"/>
      <c r="AX1246" s="385"/>
      <c r="AY1246" s="453"/>
      <c r="AZ1246" s="165"/>
      <c r="BA1246" s="301"/>
      <c r="BB1246" s="165"/>
      <c r="BC1246" s="301"/>
      <c r="BD1246" s="165"/>
      <c r="BE1246" s="302"/>
      <c r="BF1246" s="302"/>
      <c r="BG1246" s="165"/>
      <c r="BH1246" s="303"/>
      <c r="BI1246" s="165"/>
      <c r="BJ1246" s="304"/>
      <c r="BK1246" s="394"/>
      <c r="BL1246" s="302"/>
      <c r="BM1246" s="302"/>
      <c r="BN1246" s="394"/>
      <c r="BO1246" s="302"/>
      <c r="BP1246" s="13"/>
      <c r="BQ1246" s="302"/>
      <c r="BR1246" s="13"/>
      <c r="BS1246" s="302"/>
      <c r="BT1246" s="13"/>
      <c r="BU1246" s="302"/>
      <c r="BV1246" s="386"/>
      <c r="BW1246" s="303"/>
      <c r="BX1246" s="303"/>
      <c r="BY1246" s="302"/>
      <c r="BZ1246" s="302"/>
      <c r="CA1246" s="387"/>
      <c r="CB1246" s="395"/>
      <c r="CC1246" s="12"/>
      <c r="CD1246" s="304"/>
      <c r="CE1246" s="14"/>
      <c r="CF1246" s="395"/>
      <c r="CG1246" s="397"/>
      <c r="CH1246" s="300">
        <f t="shared" si="489"/>
        <v>0</v>
      </c>
      <c r="CI1246" s="26"/>
      <c r="CJ1246" s="17">
        <f t="shared" si="486"/>
        <v>0</v>
      </c>
      <c r="CK1246" s="18">
        <f t="shared" si="497"/>
        <v>12.89</v>
      </c>
      <c r="CM1246" s="164"/>
      <c r="CN1246" s="302"/>
      <c r="CO1246" s="13">
        <f t="shared" si="490"/>
        <v>0</v>
      </c>
      <c r="CP1246" s="302"/>
      <c r="CQ1246" s="13">
        <f t="shared" si="491"/>
        <v>0</v>
      </c>
      <c r="CR1246" s="302"/>
      <c r="CS1246" s="13">
        <f t="shared" si="492"/>
        <v>0</v>
      </c>
      <c r="CT1246" s="302"/>
      <c r="CU1246" s="13">
        <f t="shared" si="487"/>
        <v>0</v>
      </c>
      <c r="CV1246" s="302"/>
      <c r="CW1246" s="13">
        <f t="shared" si="493"/>
        <v>0</v>
      </c>
      <c r="CX1246" s="13">
        <f t="shared" si="494"/>
        <v>0</v>
      </c>
      <c r="CY1246" s="251">
        <f t="shared" si="495"/>
        <v>0</v>
      </c>
      <c r="CZ1246" s="13" t="s">
        <v>29</v>
      </c>
      <c r="DA1246" s="13">
        <v>50</v>
      </c>
      <c r="DB1246" s="22">
        <f t="shared" si="496"/>
        <v>0</v>
      </c>
      <c r="DD1246" s="24"/>
      <c r="DF1246" s="163"/>
      <c r="DH1246" s="24"/>
      <c r="DI1246" s="447"/>
      <c r="DJ1246" s="163"/>
    </row>
    <row r="1247" spans="1:114" s="7" customFormat="1">
      <c r="A1247" s="277">
        <f t="shared" si="480"/>
        <v>50</v>
      </c>
      <c r="B1247" s="21" t="e">
        <f>'Calculateur de trading'!I1247/C1247/W1247</f>
        <v>#DIV/0!</v>
      </c>
      <c r="C1247" s="278">
        <f t="shared" si="481"/>
        <v>10</v>
      </c>
      <c r="D1247" s="426"/>
      <c r="E1247" s="273">
        <f t="shared" si="482"/>
        <v>100</v>
      </c>
      <c r="F1247" s="271">
        <f t="shared" si="474"/>
        <v>2</v>
      </c>
      <c r="G1247" s="271" t="e">
        <f t="shared" si="475"/>
        <v>#DIV/0!</v>
      </c>
      <c r="H1247" s="272">
        <f t="shared" si="476"/>
        <v>20</v>
      </c>
      <c r="I1247" s="270"/>
      <c r="J1247" s="273">
        <f t="shared" si="483"/>
        <v>200</v>
      </c>
      <c r="K1247" s="271">
        <f t="shared" si="477"/>
        <v>4</v>
      </c>
      <c r="L1247" s="271" t="e">
        <f t="shared" si="478"/>
        <v>#DIV/0!</v>
      </c>
      <c r="M1247" s="272">
        <f t="shared" si="479"/>
        <v>40</v>
      </c>
      <c r="N1247" s="389"/>
      <c r="O1247" s="455" t="e">
        <f>(A1247*B1247*W1247)+(B1247*'Calculateur de trading'!H1247)</f>
        <v>#DIV/0!</v>
      </c>
      <c r="P1247" s="274" t="e">
        <f>O1247/'Déscriptions des trades'!CK1247</f>
        <v>#DIV/0!</v>
      </c>
      <c r="Q1247" s="456" t="e">
        <f>'Déscriptions des trades'!CK1247-O1247</f>
        <v>#DIV/0!</v>
      </c>
      <c r="R1247" s="466" t="e">
        <f t="shared" si="484"/>
        <v>#DIV/0!</v>
      </c>
      <c r="S1247" s="389"/>
      <c r="T1247" s="12"/>
      <c r="U1247" s="25"/>
      <c r="V1247" s="15"/>
      <c r="W1247" s="490">
        <f t="shared" si="488"/>
        <v>0</v>
      </c>
      <c r="X1247" s="21" t="e">
        <f>W1247*U1247/'Déscriptions des trades'!CK1247*'Déscriptions des trades'!B1247</f>
        <v>#DIV/0!</v>
      </c>
      <c r="Y1247" s="459"/>
      <c r="Z1247" s="389"/>
      <c r="AA1247" s="23">
        <f t="shared" si="485"/>
        <v>0.1</v>
      </c>
      <c r="AB1247" s="17" t="e">
        <f>(AA1247*'Déscriptions des trades'!U1247*'Déscriptions des trades'!B1247/'Déscriptions des trades'!CK1247)*'Déscriptions des trades'!W1247</f>
        <v>#DIV/0!</v>
      </c>
      <c r="AC1247" s="265" t="e">
        <f>AB1247*'Déscriptions des trades'!CK1247</f>
        <v>#DIV/0!</v>
      </c>
      <c r="AD1247" s="266" t="e">
        <f>'Déscriptions des trades'!CK1247-AC1247</f>
        <v>#DIV/0!</v>
      </c>
      <c r="AE1247" s="389"/>
      <c r="AF1247" s="399">
        <v>1243</v>
      </c>
      <c r="AG1247" s="389"/>
      <c r="AH1247" s="20"/>
      <c r="AI1247" s="303"/>
      <c r="AJ1247" s="307"/>
      <c r="AK1247" s="161"/>
      <c r="AL1247" s="305"/>
      <c r="AM1247" s="305"/>
      <c r="AN1247" s="162"/>
      <c r="AO1247" s="439"/>
      <c r="AP1247" s="162"/>
      <c r="AQ1247" s="113"/>
      <c r="AR1247" s="113"/>
      <c r="AS1247" s="384"/>
      <c r="AT1247" s="306"/>
      <c r="AU1247" s="306"/>
      <c r="AV1247" s="160"/>
      <c r="AW1247" s="158"/>
      <c r="AX1247" s="385"/>
      <c r="AY1247" s="453"/>
      <c r="AZ1247" s="165"/>
      <c r="BA1247" s="301"/>
      <c r="BB1247" s="165"/>
      <c r="BC1247" s="301"/>
      <c r="BD1247" s="165"/>
      <c r="BE1247" s="302"/>
      <c r="BF1247" s="302"/>
      <c r="BG1247" s="165"/>
      <c r="BH1247" s="303"/>
      <c r="BI1247" s="165"/>
      <c r="BJ1247" s="304"/>
      <c r="BK1247" s="394"/>
      <c r="BL1247" s="302"/>
      <c r="BM1247" s="302"/>
      <c r="BN1247" s="394"/>
      <c r="BO1247" s="302"/>
      <c r="BP1247" s="13"/>
      <c r="BQ1247" s="302"/>
      <c r="BR1247" s="13"/>
      <c r="BS1247" s="302"/>
      <c r="BT1247" s="13"/>
      <c r="BU1247" s="302"/>
      <c r="BV1247" s="386"/>
      <c r="BW1247" s="303"/>
      <c r="BX1247" s="303"/>
      <c r="BY1247" s="302"/>
      <c r="BZ1247" s="302"/>
      <c r="CA1247" s="387"/>
      <c r="CB1247" s="395"/>
      <c r="CC1247" s="12"/>
      <c r="CD1247" s="304"/>
      <c r="CE1247" s="14"/>
      <c r="CF1247" s="395"/>
      <c r="CG1247" s="397"/>
      <c r="CH1247" s="300">
        <f t="shared" si="489"/>
        <v>0</v>
      </c>
      <c r="CI1247" s="26"/>
      <c r="CJ1247" s="17">
        <f t="shared" si="486"/>
        <v>0</v>
      </c>
      <c r="CK1247" s="18">
        <f t="shared" si="497"/>
        <v>12.89</v>
      </c>
      <c r="CM1247" s="164"/>
      <c r="CN1247" s="302"/>
      <c r="CO1247" s="13">
        <f t="shared" si="490"/>
        <v>0</v>
      </c>
      <c r="CP1247" s="302"/>
      <c r="CQ1247" s="13">
        <f t="shared" si="491"/>
        <v>0</v>
      </c>
      <c r="CR1247" s="302"/>
      <c r="CS1247" s="13">
        <f t="shared" si="492"/>
        <v>0</v>
      </c>
      <c r="CT1247" s="302"/>
      <c r="CU1247" s="13">
        <f t="shared" si="487"/>
        <v>0</v>
      </c>
      <c r="CV1247" s="302"/>
      <c r="CW1247" s="13">
        <f t="shared" si="493"/>
        <v>0</v>
      </c>
      <c r="CX1247" s="13">
        <f t="shared" si="494"/>
        <v>0</v>
      </c>
      <c r="CY1247" s="251">
        <f t="shared" si="495"/>
        <v>0</v>
      </c>
      <c r="CZ1247" s="13" t="s">
        <v>29</v>
      </c>
      <c r="DA1247" s="13">
        <v>50</v>
      </c>
      <c r="DB1247" s="22">
        <f t="shared" si="496"/>
        <v>0</v>
      </c>
      <c r="DD1247" s="24"/>
      <c r="DF1247" s="163"/>
      <c r="DH1247" s="24"/>
      <c r="DI1247" s="447"/>
      <c r="DJ1247" s="163"/>
    </row>
    <row r="1248" spans="1:114" s="7" customFormat="1">
      <c r="A1248" s="277">
        <f t="shared" si="480"/>
        <v>50</v>
      </c>
      <c r="B1248" s="21" t="e">
        <f>'Calculateur de trading'!I1248/C1248/W1248</f>
        <v>#DIV/0!</v>
      </c>
      <c r="C1248" s="278">
        <f t="shared" si="481"/>
        <v>10</v>
      </c>
      <c r="D1248" s="278"/>
      <c r="E1248" s="273">
        <f t="shared" si="482"/>
        <v>100</v>
      </c>
      <c r="F1248" s="271">
        <f t="shared" si="474"/>
        <v>2</v>
      </c>
      <c r="G1248" s="271" t="e">
        <f t="shared" si="475"/>
        <v>#DIV/0!</v>
      </c>
      <c r="H1248" s="272">
        <f t="shared" si="476"/>
        <v>20</v>
      </c>
      <c r="I1248" s="270"/>
      <c r="J1248" s="273">
        <f t="shared" si="483"/>
        <v>200</v>
      </c>
      <c r="K1248" s="271">
        <f t="shared" si="477"/>
        <v>4</v>
      </c>
      <c r="L1248" s="271" t="e">
        <f t="shared" si="478"/>
        <v>#DIV/0!</v>
      </c>
      <c r="M1248" s="272">
        <f t="shared" si="479"/>
        <v>40</v>
      </c>
      <c r="N1248" s="389"/>
      <c r="O1248" s="455" t="e">
        <f>(A1248*B1248*W1248)+(B1248*'Calculateur de trading'!H1248)</f>
        <v>#DIV/0!</v>
      </c>
      <c r="P1248" s="274" t="e">
        <f>O1248/'Déscriptions des trades'!CK1248</f>
        <v>#DIV/0!</v>
      </c>
      <c r="Q1248" s="456" t="e">
        <f>'Déscriptions des trades'!CK1248-O1248</f>
        <v>#DIV/0!</v>
      </c>
      <c r="R1248" s="466" t="e">
        <f t="shared" si="484"/>
        <v>#DIV/0!</v>
      </c>
      <c r="S1248" s="389"/>
      <c r="T1248" s="12"/>
      <c r="U1248" s="25"/>
      <c r="V1248" s="15"/>
      <c r="W1248" s="490">
        <f t="shared" si="488"/>
        <v>0</v>
      </c>
      <c r="X1248" s="21" t="e">
        <f>W1248*U1248/'Déscriptions des trades'!CK1248*'Déscriptions des trades'!B1248</f>
        <v>#DIV/0!</v>
      </c>
      <c r="Y1248" s="459"/>
      <c r="Z1248" s="389"/>
      <c r="AA1248" s="23">
        <f t="shared" si="485"/>
        <v>0.1</v>
      </c>
      <c r="AB1248" s="17" t="e">
        <f>(AA1248*'Déscriptions des trades'!U1248*'Déscriptions des trades'!B1248/'Déscriptions des trades'!CK1248)*'Déscriptions des trades'!W1248</f>
        <v>#DIV/0!</v>
      </c>
      <c r="AC1248" s="265" t="e">
        <f>AB1248*'Déscriptions des trades'!CK1248</f>
        <v>#DIV/0!</v>
      </c>
      <c r="AD1248" s="266" t="e">
        <f>'Déscriptions des trades'!CK1248-AC1248</f>
        <v>#DIV/0!</v>
      </c>
      <c r="AE1248" s="389"/>
      <c r="AF1248" s="399">
        <v>1244</v>
      </c>
      <c r="AG1248" s="389"/>
      <c r="AH1248" s="20"/>
      <c r="AI1248" s="303"/>
      <c r="AJ1248" s="307"/>
      <c r="AK1248" s="161"/>
      <c r="AL1248" s="305"/>
      <c r="AM1248" s="305"/>
      <c r="AN1248" s="162"/>
      <c r="AO1248" s="439"/>
      <c r="AP1248" s="162"/>
      <c r="AQ1248" s="113"/>
      <c r="AR1248" s="113"/>
      <c r="AS1248" s="384"/>
      <c r="AT1248" s="306"/>
      <c r="AU1248" s="306"/>
      <c r="AV1248" s="160"/>
      <c r="AW1248" s="158"/>
      <c r="AX1248" s="385"/>
      <c r="AY1248" s="453"/>
      <c r="AZ1248" s="165"/>
      <c r="BA1248" s="301"/>
      <c r="BB1248" s="165"/>
      <c r="BC1248" s="301"/>
      <c r="BD1248" s="165"/>
      <c r="BE1248" s="302"/>
      <c r="BF1248" s="302"/>
      <c r="BG1248" s="165"/>
      <c r="BH1248" s="303"/>
      <c r="BI1248" s="165"/>
      <c r="BJ1248" s="304"/>
      <c r="BK1248" s="394"/>
      <c r="BL1248" s="302"/>
      <c r="BM1248" s="302"/>
      <c r="BN1248" s="394"/>
      <c r="BO1248" s="302"/>
      <c r="BP1248" s="13"/>
      <c r="BQ1248" s="302"/>
      <c r="BR1248" s="13"/>
      <c r="BS1248" s="302"/>
      <c r="BT1248" s="13"/>
      <c r="BU1248" s="302"/>
      <c r="BV1248" s="386"/>
      <c r="BW1248" s="303"/>
      <c r="BX1248" s="303"/>
      <c r="BY1248" s="302"/>
      <c r="BZ1248" s="302"/>
      <c r="CA1248" s="387"/>
      <c r="CB1248" s="395"/>
      <c r="CC1248" s="12"/>
      <c r="CD1248" s="304"/>
      <c r="CE1248" s="14"/>
      <c r="CF1248" s="395"/>
      <c r="CG1248" s="397"/>
      <c r="CH1248" s="300">
        <f t="shared" si="489"/>
        <v>0</v>
      </c>
      <c r="CI1248" s="26"/>
      <c r="CJ1248" s="17">
        <f t="shared" si="486"/>
        <v>0</v>
      </c>
      <c r="CK1248" s="18">
        <f t="shared" si="497"/>
        <v>12.89</v>
      </c>
      <c r="CM1248" s="164"/>
      <c r="CN1248" s="302"/>
      <c r="CO1248" s="13">
        <f t="shared" si="490"/>
        <v>0</v>
      </c>
      <c r="CP1248" s="302"/>
      <c r="CQ1248" s="13">
        <f t="shared" si="491"/>
        <v>0</v>
      </c>
      <c r="CR1248" s="302"/>
      <c r="CS1248" s="13">
        <f t="shared" si="492"/>
        <v>0</v>
      </c>
      <c r="CT1248" s="302"/>
      <c r="CU1248" s="13">
        <f t="shared" si="487"/>
        <v>0</v>
      </c>
      <c r="CV1248" s="302"/>
      <c r="CW1248" s="13">
        <f t="shared" si="493"/>
        <v>0</v>
      </c>
      <c r="CX1248" s="13">
        <f t="shared" si="494"/>
        <v>0</v>
      </c>
      <c r="CY1248" s="251">
        <f t="shared" si="495"/>
        <v>0</v>
      </c>
      <c r="CZ1248" s="13" t="s">
        <v>29</v>
      </c>
      <c r="DA1248" s="13">
        <v>50</v>
      </c>
      <c r="DB1248" s="22">
        <f t="shared" si="496"/>
        <v>0</v>
      </c>
      <c r="DD1248" s="24"/>
      <c r="DF1248" s="163"/>
      <c r="DH1248" s="24"/>
      <c r="DI1248" s="447"/>
      <c r="DJ1248" s="163"/>
    </row>
    <row r="1249" spans="1:114" s="7" customFormat="1">
      <c r="A1249" s="277">
        <f t="shared" si="480"/>
        <v>50</v>
      </c>
      <c r="B1249" s="21" t="e">
        <f>'Calculateur de trading'!I1249/C1249/W1249</f>
        <v>#DIV/0!</v>
      </c>
      <c r="C1249" s="278">
        <f t="shared" si="481"/>
        <v>10</v>
      </c>
      <c r="D1249" s="426"/>
      <c r="E1249" s="273">
        <f t="shared" si="482"/>
        <v>100</v>
      </c>
      <c r="F1249" s="271">
        <f t="shared" si="474"/>
        <v>2</v>
      </c>
      <c r="G1249" s="271" t="e">
        <f t="shared" si="475"/>
        <v>#DIV/0!</v>
      </c>
      <c r="H1249" s="272">
        <f t="shared" si="476"/>
        <v>20</v>
      </c>
      <c r="I1249" s="270"/>
      <c r="J1249" s="273">
        <f t="shared" si="483"/>
        <v>200</v>
      </c>
      <c r="K1249" s="271">
        <f t="shared" si="477"/>
        <v>4</v>
      </c>
      <c r="L1249" s="271" t="e">
        <f t="shared" si="478"/>
        <v>#DIV/0!</v>
      </c>
      <c r="M1249" s="272">
        <f t="shared" si="479"/>
        <v>40</v>
      </c>
      <c r="N1249" s="389"/>
      <c r="O1249" s="455" t="e">
        <f>(A1249*B1249*W1249)+(B1249*'Calculateur de trading'!H1249)</f>
        <v>#DIV/0!</v>
      </c>
      <c r="P1249" s="274" t="e">
        <f>O1249/'Déscriptions des trades'!CK1249</f>
        <v>#DIV/0!</v>
      </c>
      <c r="Q1249" s="456" t="e">
        <f>'Déscriptions des trades'!CK1249-O1249</f>
        <v>#DIV/0!</v>
      </c>
      <c r="R1249" s="466" t="e">
        <f t="shared" si="484"/>
        <v>#DIV/0!</v>
      </c>
      <c r="S1249" s="389"/>
      <c r="T1249" s="12"/>
      <c r="U1249" s="25"/>
      <c r="V1249" s="15"/>
      <c r="W1249" s="490">
        <f t="shared" si="488"/>
        <v>0</v>
      </c>
      <c r="X1249" s="21" t="e">
        <f>W1249*U1249/'Déscriptions des trades'!CK1249*'Déscriptions des trades'!B1249</f>
        <v>#DIV/0!</v>
      </c>
      <c r="Y1249" s="459"/>
      <c r="Z1249" s="389"/>
      <c r="AA1249" s="23">
        <f t="shared" si="485"/>
        <v>0.1</v>
      </c>
      <c r="AB1249" s="17" t="e">
        <f>(AA1249*'Déscriptions des trades'!U1249*'Déscriptions des trades'!B1249/'Déscriptions des trades'!CK1249)*'Déscriptions des trades'!W1249</f>
        <v>#DIV/0!</v>
      </c>
      <c r="AC1249" s="265" t="e">
        <f>AB1249*'Déscriptions des trades'!CK1249</f>
        <v>#DIV/0!</v>
      </c>
      <c r="AD1249" s="266" t="e">
        <f>'Déscriptions des trades'!CK1249-AC1249</f>
        <v>#DIV/0!</v>
      </c>
      <c r="AE1249" s="389"/>
      <c r="AF1249" s="399">
        <v>1245</v>
      </c>
      <c r="AG1249" s="389"/>
      <c r="AH1249" s="20"/>
      <c r="AI1249" s="303"/>
      <c r="AJ1249" s="307"/>
      <c r="AK1249" s="161"/>
      <c r="AL1249" s="305"/>
      <c r="AM1249" s="305"/>
      <c r="AN1249" s="162"/>
      <c r="AO1249" s="439"/>
      <c r="AP1249" s="162"/>
      <c r="AQ1249" s="113"/>
      <c r="AR1249" s="113"/>
      <c r="AS1249" s="384"/>
      <c r="AT1249" s="306"/>
      <c r="AU1249" s="306"/>
      <c r="AV1249" s="160"/>
      <c r="AW1249" s="158"/>
      <c r="AX1249" s="385"/>
      <c r="AY1249" s="453"/>
      <c r="AZ1249" s="165"/>
      <c r="BA1249" s="301"/>
      <c r="BB1249" s="165"/>
      <c r="BC1249" s="301"/>
      <c r="BD1249" s="165"/>
      <c r="BE1249" s="302"/>
      <c r="BF1249" s="302"/>
      <c r="BG1249" s="165"/>
      <c r="BH1249" s="303"/>
      <c r="BI1249" s="165"/>
      <c r="BJ1249" s="304"/>
      <c r="BK1249" s="394"/>
      <c r="BL1249" s="302"/>
      <c r="BM1249" s="302"/>
      <c r="BN1249" s="394"/>
      <c r="BO1249" s="302"/>
      <c r="BP1249" s="13"/>
      <c r="BQ1249" s="302"/>
      <c r="BR1249" s="13"/>
      <c r="BS1249" s="302"/>
      <c r="BT1249" s="13"/>
      <c r="BU1249" s="302"/>
      <c r="BV1249" s="386"/>
      <c r="BW1249" s="303"/>
      <c r="BX1249" s="303"/>
      <c r="BY1249" s="302"/>
      <c r="BZ1249" s="302"/>
      <c r="CA1249" s="387"/>
      <c r="CB1249" s="395"/>
      <c r="CC1249" s="12"/>
      <c r="CD1249" s="304"/>
      <c r="CE1249" s="14"/>
      <c r="CF1249" s="395"/>
      <c r="CG1249" s="397"/>
      <c r="CH1249" s="300">
        <f t="shared" si="489"/>
        <v>0</v>
      </c>
      <c r="CI1249" s="26"/>
      <c r="CJ1249" s="17">
        <f t="shared" si="486"/>
        <v>0</v>
      </c>
      <c r="CK1249" s="18">
        <f t="shared" si="497"/>
        <v>12.89</v>
      </c>
      <c r="CM1249" s="164"/>
      <c r="CN1249" s="302"/>
      <c r="CO1249" s="13">
        <f t="shared" si="490"/>
        <v>0</v>
      </c>
      <c r="CP1249" s="302"/>
      <c r="CQ1249" s="13">
        <f t="shared" si="491"/>
        <v>0</v>
      </c>
      <c r="CR1249" s="302"/>
      <c r="CS1249" s="13">
        <f t="shared" si="492"/>
        <v>0</v>
      </c>
      <c r="CT1249" s="302"/>
      <c r="CU1249" s="13">
        <f t="shared" si="487"/>
        <v>0</v>
      </c>
      <c r="CV1249" s="302"/>
      <c r="CW1249" s="13">
        <f t="shared" si="493"/>
        <v>0</v>
      </c>
      <c r="CX1249" s="13">
        <f t="shared" si="494"/>
        <v>0</v>
      </c>
      <c r="CY1249" s="251">
        <f t="shared" si="495"/>
        <v>0</v>
      </c>
      <c r="CZ1249" s="13" t="s">
        <v>29</v>
      </c>
      <c r="DA1249" s="13">
        <v>50</v>
      </c>
      <c r="DB1249" s="22">
        <f t="shared" si="496"/>
        <v>0</v>
      </c>
      <c r="DD1249" s="24"/>
      <c r="DF1249" s="163"/>
      <c r="DH1249" s="24"/>
      <c r="DI1249" s="447"/>
      <c r="DJ1249" s="163"/>
    </row>
    <row r="1250" spans="1:114" s="7" customFormat="1">
      <c r="A1250" s="277">
        <f t="shared" si="480"/>
        <v>50</v>
      </c>
      <c r="B1250" s="21" t="e">
        <f>'Calculateur de trading'!I1250/C1250/W1250</f>
        <v>#DIV/0!</v>
      </c>
      <c r="C1250" s="278">
        <f t="shared" si="481"/>
        <v>10</v>
      </c>
      <c r="D1250" s="278"/>
      <c r="E1250" s="273">
        <f t="shared" si="482"/>
        <v>100</v>
      </c>
      <c r="F1250" s="271">
        <f t="shared" si="474"/>
        <v>2</v>
      </c>
      <c r="G1250" s="271" t="e">
        <f t="shared" si="475"/>
        <v>#DIV/0!</v>
      </c>
      <c r="H1250" s="272">
        <f t="shared" si="476"/>
        <v>20</v>
      </c>
      <c r="I1250" s="270"/>
      <c r="J1250" s="273">
        <f t="shared" si="483"/>
        <v>200</v>
      </c>
      <c r="K1250" s="271">
        <f t="shared" si="477"/>
        <v>4</v>
      </c>
      <c r="L1250" s="271" t="e">
        <f t="shared" si="478"/>
        <v>#DIV/0!</v>
      </c>
      <c r="M1250" s="272">
        <f t="shared" si="479"/>
        <v>40</v>
      </c>
      <c r="N1250" s="389"/>
      <c r="O1250" s="455" t="e">
        <f>(A1250*B1250*W1250)+(B1250*'Calculateur de trading'!H1250)</f>
        <v>#DIV/0!</v>
      </c>
      <c r="P1250" s="274" t="e">
        <f>O1250/'Déscriptions des trades'!CK1250</f>
        <v>#DIV/0!</v>
      </c>
      <c r="Q1250" s="456" t="e">
        <f>'Déscriptions des trades'!CK1250-O1250</f>
        <v>#DIV/0!</v>
      </c>
      <c r="R1250" s="466" t="e">
        <f t="shared" si="484"/>
        <v>#DIV/0!</v>
      </c>
      <c r="S1250" s="389"/>
      <c r="T1250" s="12"/>
      <c r="U1250" s="25"/>
      <c r="V1250" s="15"/>
      <c r="W1250" s="490">
        <f t="shared" si="488"/>
        <v>0</v>
      </c>
      <c r="X1250" s="21" t="e">
        <f>W1250*U1250/'Déscriptions des trades'!CK1250*'Déscriptions des trades'!B1250</f>
        <v>#DIV/0!</v>
      </c>
      <c r="Y1250" s="459"/>
      <c r="Z1250" s="389"/>
      <c r="AA1250" s="23">
        <f t="shared" si="485"/>
        <v>0.1</v>
      </c>
      <c r="AB1250" s="17" t="e">
        <f>(AA1250*'Déscriptions des trades'!U1250*'Déscriptions des trades'!B1250/'Déscriptions des trades'!CK1250)*'Déscriptions des trades'!W1250</f>
        <v>#DIV/0!</v>
      </c>
      <c r="AC1250" s="265" t="e">
        <f>AB1250*'Déscriptions des trades'!CK1250</f>
        <v>#DIV/0!</v>
      </c>
      <c r="AD1250" s="266" t="e">
        <f>'Déscriptions des trades'!CK1250-AC1250</f>
        <v>#DIV/0!</v>
      </c>
      <c r="AE1250" s="389"/>
      <c r="AF1250" s="399">
        <v>1246</v>
      </c>
      <c r="AG1250" s="389"/>
      <c r="AH1250" s="20"/>
      <c r="AI1250" s="303"/>
      <c r="AJ1250" s="307"/>
      <c r="AK1250" s="161"/>
      <c r="AL1250" s="305"/>
      <c r="AM1250" s="305"/>
      <c r="AN1250" s="162"/>
      <c r="AO1250" s="439"/>
      <c r="AP1250" s="162"/>
      <c r="AQ1250" s="113"/>
      <c r="AR1250" s="113"/>
      <c r="AS1250" s="384"/>
      <c r="AT1250" s="306"/>
      <c r="AU1250" s="306"/>
      <c r="AV1250" s="160"/>
      <c r="AW1250" s="158"/>
      <c r="AX1250" s="385"/>
      <c r="AY1250" s="453"/>
      <c r="AZ1250" s="165"/>
      <c r="BA1250" s="301"/>
      <c r="BB1250" s="165"/>
      <c r="BC1250" s="301"/>
      <c r="BD1250" s="165"/>
      <c r="BE1250" s="302"/>
      <c r="BF1250" s="302"/>
      <c r="BG1250" s="165"/>
      <c r="BH1250" s="303"/>
      <c r="BI1250" s="165"/>
      <c r="BJ1250" s="304"/>
      <c r="BK1250" s="394"/>
      <c r="BL1250" s="302"/>
      <c r="BM1250" s="302"/>
      <c r="BN1250" s="394"/>
      <c r="BO1250" s="302"/>
      <c r="BP1250" s="13"/>
      <c r="BQ1250" s="302"/>
      <c r="BR1250" s="13"/>
      <c r="BS1250" s="302"/>
      <c r="BT1250" s="13"/>
      <c r="BU1250" s="302"/>
      <c r="BV1250" s="386"/>
      <c r="BW1250" s="303"/>
      <c r="BX1250" s="303"/>
      <c r="BY1250" s="302"/>
      <c r="BZ1250" s="302"/>
      <c r="CA1250" s="387"/>
      <c r="CB1250" s="395"/>
      <c r="CC1250" s="12"/>
      <c r="CD1250" s="304"/>
      <c r="CE1250" s="14"/>
      <c r="CF1250" s="395"/>
      <c r="CG1250" s="397"/>
      <c r="CH1250" s="300">
        <f t="shared" si="489"/>
        <v>0</v>
      </c>
      <c r="CI1250" s="26"/>
      <c r="CJ1250" s="17">
        <f t="shared" si="486"/>
        <v>0</v>
      </c>
      <c r="CK1250" s="18">
        <f t="shared" si="497"/>
        <v>12.89</v>
      </c>
      <c r="CM1250" s="164"/>
      <c r="CN1250" s="302"/>
      <c r="CO1250" s="13">
        <f t="shared" si="490"/>
        <v>0</v>
      </c>
      <c r="CP1250" s="302"/>
      <c r="CQ1250" s="13">
        <f t="shared" si="491"/>
        <v>0</v>
      </c>
      <c r="CR1250" s="302"/>
      <c r="CS1250" s="13">
        <f t="shared" si="492"/>
        <v>0</v>
      </c>
      <c r="CT1250" s="302"/>
      <c r="CU1250" s="13">
        <f t="shared" si="487"/>
        <v>0</v>
      </c>
      <c r="CV1250" s="302"/>
      <c r="CW1250" s="13">
        <f t="shared" si="493"/>
        <v>0</v>
      </c>
      <c r="CX1250" s="13">
        <f t="shared" si="494"/>
        <v>0</v>
      </c>
      <c r="CY1250" s="251">
        <f t="shared" si="495"/>
        <v>0</v>
      </c>
      <c r="CZ1250" s="13" t="s">
        <v>29</v>
      </c>
      <c r="DA1250" s="13">
        <v>50</v>
      </c>
      <c r="DB1250" s="22">
        <f t="shared" si="496"/>
        <v>0</v>
      </c>
      <c r="DD1250" s="24"/>
      <c r="DF1250" s="163"/>
      <c r="DH1250" s="24"/>
      <c r="DI1250" s="447"/>
      <c r="DJ1250" s="163"/>
    </row>
    <row r="1251" spans="1:114" s="7" customFormat="1">
      <c r="A1251" s="277">
        <f t="shared" si="480"/>
        <v>50</v>
      </c>
      <c r="B1251" s="21" t="e">
        <f>'Calculateur de trading'!I1251/C1251/W1251</f>
        <v>#DIV/0!</v>
      </c>
      <c r="C1251" s="278">
        <f t="shared" si="481"/>
        <v>10</v>
      </c>
      <c r="D1251" s="426"/>
      <c r="E1251" s="273">
        <f t="shared" si="482"/>
        <v>100</v>
      </c>
      <c r="F1251" s="271">
        <f t="shared" si="474"/>
        <v>2</v>
      </c>
      <c r="G1251" s="271" t="e">
        <f t="shared" si="475"/>
        <v>#DIV/0!</v>
      </c>
      <c r="H1251" s="272">
        <f t="shared" si="476"/>
        <v>20</v>
      </c>
      <c r="I1251" s="270"/>
      <c r="J1251" s="273">
        <f t="shared" si="483"/>
        <v>200</v>
      </c>
      <c r="K1251" s="271">
        <f t="shared" si="477"/>
        <v>4</v>
      </c>
      <c r="L1251" s="271" t="e">
        <f t="shared" si="478"/>
        <v>#DIV/0!</v>
      </c>
      <c r="M1251" s="272">
        <f t="shared" si="479"/>
        <v>40</v>
      </c>
      <c r="N1251" s="389"/>
      <c r="O1251" s="455" t="e">
        <f>(A1251*B1251*W1251)+(B1251*'Calculateur de trading'!H1251)</f>
        <v>#DIV/0!</v>
      </c>
      <c r="P1251" s="274" t="e">
        <f>O1251/'Déscriptions des trades'!CK1251</f>
        <v>#DIV/0!</v>
      </c>
      <c r="Q1251" s="456" t="e">
        <f>'Déscriptions des trades'!CK1251-O1251</f>
        <v>#DIV/0!</v>
      </c>
      <c r="R1251" s="466" t="e">
        <f t="shared" si="484"/>
        <v>#DIV/0!</v>
      </c>
      <c r="S1251" s="389"/>
      <c r="T1251" s="12"/>
      <c r="U1251" s="25"/>
      <c r="V1251" s="15"/>
      <c r="W1251" s="490">
        <f t="shared" si="488"/>
        <v>0</v>
      </c>
      <c r="X1251" s="21" t="e">
        <f>W1251*U1251/'Déscriptions des trades'!CK1251*'Déscriptions des trades'!B1251</f>
        <v>#DIV/0!</v>
      </c>
      <c r="Y1251" s="459"/>
      <c r="Z1251" s="389"/>
      <c r="AA1251" s="23">
        <f t="shared" si="485"/>
        <v>0.1</v>
      </c>
      <c r="AB1251" s="17" t="e">
        <f>(AA1251*'Déscriptions des trades'!U1251*'Déscriptions des trades'!B1251/'Déscriptions des trades'!CK1251)*'Déscriptions des trades'!W1251</f>
        <v>#DIV/0!</v>
      </c>
      <c r="AC1251" s="265" t="e">
        <f>AB1251*'Déscriptions des trades'!CK1251</f>
        <v>#DIV/0!</v>
      </c>
      <c r="AD1251" s="266" t="e">
        <f>'Déscriptions des trades'!CK1251-AC1251</f>
        <v>#DIV/0!</v>
      </c>
      <c r="AE1251" s="389"/>
      <c r="AF1251" s="399">
        <v>1247</v>
      </c>
      <c r="AG1251" s="389"/>
      <c r="AH1251" s="20"/>
      <c r="AI1251" s="303"/>
      <c r="AJ1251" s="307"/>
      <c r="AK1251" s="161"/>
      <c r="AL1251" s="305"/>
      <c r="AM1251" s="305"/>
      <c r="AN1251" s="162"/>
      <c r="AO1251" s="439"/>
      <c r="AP1251" s="162"/>
      <c r="AQ1251" s="113"/>
      <c r="AR1251" s="113"/>
      <c r="AS1251" s="384"/>
      <c r="AT1251" s="306"/>
      <c r="AU1251" s="306"/>
      <c r="AV1251" s="160"/>
      <c r="AW1251" s="158"/>
      <c r="AX1251" s="385"/>
      <c r="AY1251" s="453"/>
      <c r="AZ1251" s="165"/>
      <c r="BA1251" s="301"/>
      <c r="BB1251" s="165"/>
      <c r="BC1251" s="301"/>
      <c r="BD1251" s="165"/>
      <c r="BE1251" s="302"/>
      <c r="BF1251" s="302"/>
      <c r="BG1251" s="165"/>
      <c r="BH1251" s="303"/>
      <c r="BI1251" s="165"/>
      <c r="BJ1251" s="304"/>
      <c r="BK1251" s="394"/>
      <c r="BL1251" s="302"/>
      <c r="BM1251" s="302"/>
      <c r="BN1251" s="394"/>
      <c r="BO1251" s="302"/>
      <c r="BP1251" s="13"/>
      <c r="BQ1251" s="302"/>
      <c r="BR1251" s="13"/>
      <c r="BS1251" s="302"/>
      <c r="BT1251" s="13"/>
      <c r="BU1251" s="302"/>
      <c r="BV1251" s="386"/>
      <c r="BW1251" s="303"/>
      <c r="BX1251" s="303"/>
      <c r="BY1251" s="302"/>
      <c r="BZ1251" s="302"/>
      <c r="CA1251" s="387"/>
      <c r="CB1251" s="395"/>
      <c r="CC1251" s="12"/>
      <c r="CD1251" s="304"/>
      <c r="CE1251" s="14"/>
      <c r="CF1251" s="395"/>
      <c r="CG1251" s="397"/>
      <c r="CH1251" s="300">
        <f t="shared" si="489"/>
        <v>0</v>
      </c>
      <c r="CI1251" s="26"/>
      <c r="CJ1251" s="17">
        <f t="shared" si="486"/>
        <v>0</v>
      </c>
      <c r="CK1251" s="18">
        <f t="shared" si="497"/>
        <v>12.89</v>
      </c>
      <c r="CM1251" s="164"/>
      <c r="CN1251" s="302"/>
      <c r="CO1251" s="13">
        <f t="shared" si="490"/>
        <v>0</v>
      </c>
      <c r="CP1251" s="302"/>
      <c r="CQ1251" s="13">
        <f t="shared" si="491"/>
        <v>0</v>
      </c>
      <c r="CR1251" s="302"/>
      <c r="CS1251" s="13">
        <f t="shared" si="492"/>
        <v>0</v>
      </c>
      <c r="CT1251" s="302"/>
      <c r="CU1251" s="13">
        <f t="shared" si="487"/>
        <v>0</v>
      </c>
      <c r="CV1251" s="302"/>
      <c r="CW1251" s="13">
        <f t="shared" si="493"/>
        <v>0</v>
      </c>
      <c r="CX1251" s="13">
        <f t="shared" si="494"/>
        <v>0</v>
      </c>
      <c r="CY1251" s="251">
        <f t="shared" si="495"/>
        <v>0</v>
      </c>
      <c r="CZ1251" s="13" t="s">
        <v>29</v>
      </c>
      <c r="DA1251" s="13">
        <v>50</v>
      </c>
      <c r="DB1251" s="22">
        <f t="shared" si="496"/>
        <v>0</v>
      </c>
      <c r="DD1251" s="24"/>
      <c r="DF1251" s="163"/>
      <c r="DH1251" s="24"/>
      <c r="DI1251" s="447"/>
      <c r="DJ1251" s="163"/>
    </row>
    <row r="1252" spans="1:114" s="7" customFormat="1">
      <c r="A1252" s="277">
        <f t="shared" si="480"/>
        <v>50</v>
      </c>
      <c r="B1252" s="21" t="e">
        <f>'Calculateur de trading'!I1252/C1252/W1252</f>
        <v>#DIV/0!</v>
      </c>
      <c r="C1252" s="278">
        <f t="shared" si="481"/>
        <v>10</v>
      </c>
      <c r="D1252" s="426"/>
      <c r="E1252" s="273">
        <f t="shared" si="482"/>
        <v>100</v>
      </c>
      <c r="F1252" s="271">
        <f t="shared" si="474"/>
        <v>2</v>
      </c>
      <c r="G1252" s="271" t="e">
        <f t="shared" si="475"/>
        <v>#DIV/0!</v>
      </c>
      <c r="H1252" s="272">
        <f t="shared" si="476"/>
        <v>20</v>
      </c>
      <c r="I1252" s="270"/>
      <c r="J1252" s="273">
        <f t="shared" si="483"/>
        <v>200</v>
      </c>
      <c r="K1252" s="271">
        <f t="shared" si="477"/>
        <v>4</v>
      </c>
      <c r="L1252" s="271" t="e">
        <f t="shared" si="478"/>
        <v>#DIV/0!</v>
      </c>
      <c r="M1252" s="272">
        <f t="shared" si="479"/>
        <v>40</v>
      </c>
      <c r="N1252" s="389"/>
      <c r="O1252" s="455" t="e">
        <f>(A1252*B1252*W1252)+(B1252*'Calculateur de trading'!H1252)</f>
        <v>#DIV/0!</v>
      </c>
      <c r="P1252" s="274" t="e">
        <f>O1252/'Déscriptions des trades'!CK1252</f>
        <v>#DIV/0!</v>
      </c>
      <c r="Q1252" s="456" t="e">
        <f>'Déscriptions des trades'!CK1252-O1252</f>
        <v>#DIV/0!</v>
      </c>
      <c r="R1252" s="466" t="e">
        <f t="shared" si="484"/>
        <v>#DIV/0!</v>
      </c>
      <c r="S1252" s="389"/>
      <c r="T1252" s="12"/>
      <c r="U1252" s="25"/>
      <c r="V1252" s="15"/>
      <c r="W1252" s="490">
        <f t="shared" si="488"/>
        <v>0</v>
      </c>
      <c r="X1252" s="21" t="e">
        <f>W1252*U1252/'Déscriptions des trades'!CK1252*'Déscriptions des trades'!B1252</f>
        <v>#DIV/0!</v>
      </c>
      <c r="Y1252" s="459"/>
      <c r="Z1252" s="389"/>
      <c r="AA1252" s="23">
        <f t="shared" si="485"/>
        <v>0.1</v>
      </c>
      <c r="AB1252" s="17" t="e">
        <f>(AA1252*'Déscriptions des trades'!U1252*'Déscriptions des trades'!B1252/'Déscriptions des trades'!CK1252)*'Déscriptions des trades'!W1252</f>
        <v>#DIV/0!</v>
      </c>
      <c r="AC1252" s="265" t="e">
        <f>AB1252*'Déscriptions des trades'!CK1252</f>
        <v>#DIV/0!</v>
      </c>
      <c r="AD1252" s="266" t="e">
        <f>'Déscriptions des trades'!CK1252-AC1252</f>
        <v>#DIV/0!</v>
      </c>
      <c r="AE1252" s="389"/>
      <c r="AF1252" s="399">
        <v>1248</v>
      </c>
      <c r="AG1252" s="389"/>
      <c r="AH1252" s="20"/>
      <c r="AI1252" s="303"/>
      <c r="AJ1252" s="307"/>
      <c r="AK1252" s="161"/>
      <c r="AL1252" s="305"/>
      <c r="AM1252" s="305"/>
      <c r="AN1252" s="162"/>
      <c r="AO1252" s="439"/>
      <c r="AP1252" s="162"/>
      <c r="AQ1252" s="113"/>
      <c r="AR1252" s="113"/>
      <c r="AS1252" s="384"/>
      <c r="AT1252" s="306"/>
      <c r="AU1252" s="306"/>
      <c r="AV1252" s="160"/>
      <c r="AW1252" s="158"/>
      <c r="AX1252" s="385"/>
      <c r="AY1252" s="453"/>
      <c r="AZ1252" s="165"/>
      <c r="BA1252" s="301"/>
      <c r="BB1252" s="165"/>
      <c r="BC1252" s="301"/>
      <c r="BD1252" s="165"/>
      <c r="BE1252" s="302"/>
      <c r="BF1252" s="302"/>
      <c r="BG1252" s="165"/>
      <c r="BH1252" s="303"/>
      <c r="BI1252" s="165"/>
      <c r="BJ1252" s="304"/>
      <c r="BK1252" s="394"/>
      <c r="BL1252" s="302"/>
      <c r="BM1252" s="302"/>
      <c r="BN1252" s="394"/>
      <c r="BO1252" s="302"/>
      <c r="BP1252" s="13"/>
      <c r="BQ1252" s="302"/>
      <c r="BR1252" s="13"/>
      <c r="BS1252" s="302"/>
      <c r="BT1252" s="13"/>
      <c r="BU1252" s="302"/>
      <c r="BV1252" s="386"/>
      <c r="BW1252" s="303"/>
      <c r="BX1252" s="303"/>
      <c r="BY1252" s="302"/>
      <c r="BZ1252" s="302"/>
      <c r="CA1252" s="387"/>
      <c r="CB1252" s="395"/>
      <c r="CC1252" s="12"/>
      <c r="CD1252" s="304"/>
      <c r="CE1252" s="14"/>
      <c r="CF1252" s="395"/>
      <c r="CG1252" s="397"/>
      <c r="CH1252" s="300">
        <f t="shared" si="489"/>
        <v>0</v>
      </c>
      <c r="CI1252" s="26"/>
      <c r="CJ1252" s="17">
        <f t="shared" si="486"/>
        <v>0</v>
      </c>
      <c r="CK1252" s="18">
        <f t="shared" si="497"/>
        <v>12.89</v>
      </c>
      <c r="CM1252" s="164"/>
      <c r="CN1252" s="302"/>
      <c r="CO1252" s="13">
        <f t="shared" si="490"/>
        <v>0</v>
      </c>
      <c r="CP1252" s="302"/>
      <c r="CQ1252" s="13">
        <f t="shared" si="491"/>
        <v>0</v>
      </c>
      <c r="CR1252" s="302"/>
      <c r="CS1252" s="13">
        <f t="shared" si="492"/>
        <v>0</v>
      </c>
      <c r="CT1252" s="302"/>
      <c r="CU1252" s="13">
        <f t="shared" si="487"/>
        <v>0</v>
      </c>
      <c r="CV1252" s="302"/>
      <c r="CW1252" s="13">
        <f t="shared" si="493"/>
        <v>0</v>
      </c>
      <c r="CX1252" s="13">
        <f t="shared" si="494"/>
        <v>0</v>
      </c>
      <c r="CY1252" s="251">
        <f t="shared" si="495"/>
        <v>0</v>
      </c>
      <c r="CZ1252" s="13" t="s">
        <v>29</v>
      </c>
      <c r="DA1252" s="13">
        <v>50</v>
      </c>
      <c r="DB1252" s="22">
        <f t="shared" si="496"/>
        <v>0</v>
      </c>
      <c r="DD1252" s="24"/>
      <c r="DF1252" s="163"/>
      <c r="DH1252" s="24"/>
      <c r="DI1252" s="447"/>
      <c r="DJ1252" s="163"/>
    </row>
    <row r="1253" spans="1:114" s="7" customFormat="1">
      <c r="A1253" s="277">
        <f t="shared" si="480"/>
        <v>50</v>
      </c>
      <c r="B1253" s="21" t="e">
        <f>'Calculateur de trading'!I1253/C1253/W1253</f>
        <v>#DIV/0!</v>
      </c>
      <c r="C1253" s="278">
        <f t="shared" si="481"/>
        <v>10</v>
      </c>
      <c r="D1253" s="278"/>
      <c r="E1253" s="273">
        <f t="shared" si="482"/>
        <v>100</v>
      </c>
      <c r="F1253" s="271">
        <f t="shared" si="474"/>
        <v>2</v>
      </c>
      <c r="G1253" s="271" t="e">
        <f t="shared" si="475"/>
        <v>#DIV/0!</v>
      </c>
      <c r="H1253" s="272">
        <f t="shared" si="476"/>
        <v>20</v>
      </c>
      <c r="I1253" s="270"/>
      <c r="J1253" s="273">
        <f t="shared" si="483"/>
        <v>200</v>
      </c>
      <c r="K1253" s="271">
        <f t="shared" si="477"/>
        <v>4</v>
      </c>
      <c r="L1253" s="271" t="e">
        <f t="shared" si="478"/>
        <v>#DIV/0!</v>
      </c>
      <c r="M1253" s="272">
        <f t="shared" si="479"/>
        <v>40</v>
      </c>
      <c r="N1253" s="389"/>
      <c r="O1253" s="455" t="e">
        <f>(A1253*B1253*W1253)+(B1253*'Calculateur de trading'!H1253)</f>
        <v>#DIV/0!</v>
      </c>
      <c r="P1253" s="274" t="e">
        <f>O1253/'Déscriptions des trades'!CK1253</f>
        <v>#DIV/0!</v>
      </c>
      <c r="Q1253" s="456" t="e">
        <f>'Déscriptions des trades'!CK1253-O1253</f>
        <v>#DIV/0!</v>
      </c>
      <c r="R1253" s="466" t="e">
        <f t="shared" si="484"/>
        <v>#DIV/0!</v>
      </c>
      <c r="S1253" s="389"/>
      <c r="T1253" s="12"/>
      <c r="U1253" s="25"/>
      <c r="V1253" s="15"/>
      <c r="W1253" s="490">
        <f t="shared" si="488"/>
        <v>0</v>
      </c>
      <c r="X1253" s="21" t="e">
        <f>W1253*U1253/'Déscriptions des trades'!CK1253*'Déscriptions des trades'!B1253</f>
        <v>#DIV/0!</v>
      </c>
      <c r="Y1253" s="459"/>
      <c r="Z1253" s="389"/>
      <c r="AA1253" s="23">
        <f t="shared" si="485"/>
        <v>0.1</v>
      </c>
      <c r="AB1253" s="17" t="e">
        <f>(AA1253*'Déscriptions des trades'!U1253*'Déscriptions des trades'!B1253/'Déscriptions des trades'!CK1253)*'Déscriptions des trades'!W1253</f>
        <v>#DIV/0!</v>
      </c>
      <c r="AC1253" s="265" t="e">
        <f>AB1253*'Déscriptions des trades'!CK1253</f>
        <v>#DIV/0!</v>
      </c>
      <c r="AD1253" s="266" t="e">
        <f>'Déscriptions des trades'!CK1253-AC1253</f>
        <v>#DIV/0!</v>
      </c>
      <c r="AE1253" s="389"/>
      <c r="AF1253" s="399">
        <v>1249</v>
      </c>
      <c r="AG1253" s="389"/>
      <c r="AH1253" s="20"/>
      <c r="AI1253" s="303"/>
      <c r="AJ1253" s="307"/>
      <c r="AK1253" s="161"/>
      <c r="AL1253" s="305"/>
      <c r="AM1253" s="305"/>
      <c r="AN1253" s="162"/>
      <c r="AO1253" s="439"/>
      <c r="AP1253" s="162"/>
      <c r="AQ1253" s="113"/>
      <c r="AR1253" s="113"/>
      <c r="AS1253" s="384"/>
      <c r="AT1253" s="306"/>
      <c r="AU1253" s="306"/>
      <c r="AV1253" s="160"/>
      <c r="AW1253" s="158"/>
      <c r="AX1253" s="385"/>
      <c r="AY1253" s="453"/>
      <c r="AZ1253" s="165"/>
      <c r="BA1253" s="301"/>
      <c r="BB1253" s="165"/>
      <c r="BC1253" s="301"/>
      <c r="BD1253" s="165"/>
      <c r="BE1253" s="302"/>
      <c r="BF1253" s="302"/>
      <c r="BG1253" s="165"/>
      <c r="BH1253" s="303"/>
      <c r="BI1253" s="165"/>
      <c r="BJ1253" s="304"/>
      <c r="BK1253" s="394"/>
      <c r="BL1253" s="302"/>
      <c r="BM1253" s="302"/>
      <c r="BN1253" s="394"/>
      <c r="BO1253" s="302"/>
      <c r="BP1253" s="13"/>
      <c r="BQ1253" s="302"/>
      <c r="BR1253" s="13"/>
      <c r="BS1253" s="302"/>
      <c r="BT1253" s="13"/>
      <c r="BU1253" s="302"/>
      <c r="BV1253" s="386"/>
      <c r="BW1253" s="303"/>
      <c r="BX1253" s="303"/>
      <c r="BY1253" s="302"/>
      <c r="BZ1253" s="302"/>
      <c r="CA1253" s="387"/>
      <c r="CB1253" s="395"/>
      <c r="CC1253" s="12"/>
      <c r="CD1253" s="304"/>
      <c r="CE1253" s="14"/>
      <c r="CF1253" s="395"/>
      <c r="CG1253" s="397"/>
      <c r="CH1253" s="300">
        <f t="shared" si="489"/>
        <v>0</v>
      </c>
      <c r="CI1253" s="26"/>
      <c r="CJ1253" s="17">
        <f t="shared" si="486"/>
        <v>0</v>
      </c>
      <c r="CK1253" s="18">
        <f t="shared" si="497"/>
        <v>12.89</v>
      </c>
      <c r="CM1253" s="164"/>
      <c r="CN1253" s="302"/>
      <c r="CO1253" s="13">
        <f t="shared" si="490"/>
        <v>0</v>
      </c>
      <c r="CP1253" s="302"/>
      <c r="CQ1253" s="13">
        <f t="shared" si="491"/>
        <v>0</v>
      </c>
      <c r="CR1253" s="302"/>
      <c r="CS1253" s="13">
        <f t="shared" si="492"/>
        <v>0</v>
      </c>
      <c r="CT1253" s="302"/>
      <c r="CU1253" s="13">
        <f t="shared" si="487"/>
        <v>0</v>
      </c>
      <c r="CV1253" s="302"/>
      <c r="CW1253" s="13">
        <f t="shared" si="493"/>
        <v>0</v>
      </c>
      <c r="CX1253" s="13">
        <f t="shared" si="494"/>
        <v>0</v>
      </c>
      <c r="CY1253" s="251">
        <f t="shared" si="495"/>
        <v>0</v>
      </c>
      <c r="CZ1253" s="13" t="s">
        <v>29</v>
      </c>
      <c r="DA1253" s="13">
        <v>50</v>
      </c>
      <c r="DB1253" s="22">
        <f t="shared" si="496"/>
        <v>0</v>
      </c>
      <c r="DD1253" s="24"/>
      <c r="DF1253" s="163"/>
      <c r="DH1253" s="24"/>
      <c r="DI1253" s="447"/>
      <c r="DJ1253" s="163"/>
    </row>
    <row r="1254" spans="1:114" s="7" customFormat="1">
      <c r="A1254" s="277">
        <f t="shared" si="480"/>
        <v>50</v>
      </c>
      <c r="B1254" s="21" t="e">
        <f>'Calculateur de trading'!I1254/C1254/W1254</f>
        <v>#DIV/0!</v>
      </c>
      <c r="C1254" s="278">
        <f t="shared" si="481"/>
        <v>10</v>
      </c>
      <c r="D1254" s="426"/>
      <c r="E1254" s="273">
        <f t="shared" si="482"/>
        <v>100</v>
      </c>
      <c r="F1254" s="271">
        <f t="shared" si="474"/>
        <v>2</v>
      </c>
      <c r="G1254" s="271" t="e">
        <f t="shared" si="475"/>
        <v>#DIV/0!</v>
      </c>
      <c r="H1254" s="272">
        <f t="shared" si="476"/>
        <v>20</v>
      </c>
      <c r="I1254" s="270"/>
      <c r="J1254" s="273">
        <f t="shared" si="483"/>
        <v>200</v>
      </c>
      <c r="K1254" s="271">
        <f t="shared" si="477"/>
        <v>4</v>
      </c>
      <c r="L1254" s="271" t="e">
        <f t="shared" si="478"/>
        <v>#DIV/0!</v>
      </c>
      <c r="M1254" s="272">
        <f t="shared" si="479"/>
        <v>40</v>
      </c>
      <c r="N1254" s="389"/>
      <c r="O1254" s="455" t="e">
        <f>(A1254*B1254*W1254)+(B1254*'Calculateur de trading'!H1254)</f>
        <v>#DIV/0!</v>
      </c>
      <c r="P1254" s="274" t="e">
        <f>O1254/'Déscriptions des trades'!CK1254</f>
        <v>#DIV/0!</v>
      </c>
      <c r="Q1254" s="456" t="e">
        <f>'Déscriptions des trades'!CK1254-O1254</f>
        <v>#DIV/0!</v>
      </c>
      <c r="R1254" s="466" t="e">
        <f t="shared" si="484"/>
        <v>#DIV/0!</v>
      </c>
      <c r="S1254" s="389"/>
      <c r="T1254" s="12"/>
      <c r="U1254" s="25"/>
      <c r="V1254" s="15"/>
      <c r="W1254" s="490">
        <f t="shared" si="488"/>
        <v>0</v>
      </c>
      <c r="X1254" s="21" t="e">
        <f>W1254*U1254/'Déscriptions des trades'!CK1254*'Déscriptions des trades'!B1254</f>
        <v>#DIV/0!</v>
      </c>
      <c r="Y1254" s="459"/>
      <c r="Z1254" s="389"/>
      <c r="AA1254" s="23">
        <f t="shared" si="485"/>
        <v>0.1</v>
      </c>
      <c r="AB1254" s="17" t="e">
        <f>(AA1254*'Déscriptions des trades'!U1254*'Déscriptions des trades'!B1254/'Déscriptions des trades'!CK1254)*'Déscriptions des trades'!W1254</f>
        <v>#DIV/0!</v>
      </c>
      <c r="AC1254" s="265" t="e">
        <f>AB1254*'Déscriptions des trades'!CK1254</f>
        <v>#DIV/0!</v>
      </c>
      <c r="AD1254" s="266" t="e">
        <f>'Déscriptions des trades'!CK1254-AC1254</f>
        <v>#DIV/0!</v>
      </c>
      <c r="AE1254" s="389"/>
      <c r="AF1254" s="399">
        <v>1250</v>
      </c>
      <c r="AG1254" s="389"/>
      <c r="AH1254" s="20"/>
      <c r="AI1254" s="303"/>
      <c r="AJ1254" s="307"/>
      <c r="AK1254" s="161"/>
      <c r="AL1254" s="305"/>
      <c r="AM1254" s="305"/>
      <c r="AN1254" s="162"/>
      <c r="AO1254" s="439"/>
      <c r="AP1254" s="162"/>
      <c r="AQ1254" s="113"/>
      <c r="AR1254" s="113"/>
      <c r="AS1254" s="384"/>
      <c r="AT1254" s="306"/>
      <c r="AU1254" s="306"/>
      <c r="AV1254" s="160"/>
      <c r="AW1254" s="158"/>
      <c r="AX1254" s="385"/>
      <c r="AY1254" s="453"/>
      <c r="AZ1254" s="165"/>
      <c r="BA1254" s="301"/>
      <c r="BB1254" s="165"/>
      <c r="BC1254" s="301"/>
      <c r="BD1254" s="165"/>
      <c r="BE1254" s="302"/>
      <c r="BF1254" s="302"/>
      <c r="BG1254" s="165"/>
      <c r="BH1254" s="303"/>
      <c r="BI1254" s="165"/>
      <c r="BJ1254" s="304"/>
      <c r="BK1254" s="394"/>
      <c r="BL1254" s="302"/>
      <c r="BM1254" s="302"/>
      <c r="BN1254" s="394"/>
      <c r="BO1254" s="302"/>
      <c r="BP1254" s="13"/>
      <c r="BQ1254" s="302"/>
      <c r="BR1254" s="13"/>
      <c r="BS1254" s="302"/>
      <c r="BT1254" s="13"/>
      <c r="BU1254" s="302"/>
      <c r="BV1254" s="386"/>
      <c r="BW1254" s="303"/>
      <c r="BX1254" s="303"/>
      <c r="BY1254" s="302"/>
      <c r="BZ1254" s="302"/>
      <c r="CA1254" s="387"/>
      <c r="CB1254" s="395"/>
      <c r="CC1254" s="12"/>
      <c r="CD1254" s="304"/>
      <c r="CE1254" s="14"/>
      <c r="CF1254" s="395"/>
      <c r="CG1254" s="397"/>
      <c r="CH1254" s="300">
        <f t="shared" si="489"/>
        <v>0</v>
      </c>
      <c r="CI1254" s="26"/>
      <c r="CJ1254" s="17">
        <f t="shared" si="486"/>
        <v>0</v>
      </c>
      <c r="CK1254" s="18">
        <f t="shared" si="497"/>
        <v>12.89</v>
      </c>
      <c r="CM1254" s="164"/>
      <c r="CN1254" s="302"/>
      <c r="CO1254" s="13">
        <f t="shared" si="490"/>
        <v>0</v>
      </c>
      <c r="CP1254" s="302"/>
      <c r="CQ1254" s="13">
        <f t="shared" si="491"/>
        <v>0</v>
      </c>
      <c r="CR1254" s="302"/>
      <c r="CS1254" s="13">
        <f t="shared" si="492"/>
        <v>0</v>
      </c>
      <c r="CT1254" s="302"/>
      <c r="CU1254" s="13">
        <f t="shared" si="487"/>
        <v>0</v>
      </c>
      <c r="CV1254" s="302"/>
      <c r="CW1254" s="13">
        <f t="shared" si="493"/>
        <v>0</v>
      </c>
      <c r="CX1254" s="13">
        <f t="shared" si="494"/>
        <v>0</v>
      </c>
      <c r="CY1254" s="251">
        <f t="shared" si="495"/>
        <v>0</v>
      </c>
      <c r="CZ1254" s="13" t="s">
        <v>29</v>
      </c>
      <c r="DA1254" s="13">
        <v>50</v>
      </c>
      <c r="DB1254" s="22">
        <f t="shared" si="496"/>
        <v>0</v>
      </c>
      <c r="DD1254" s="24"/>
      <c r="DF1254" s="163"/>
      <c r="DH1254" s="24"/>
      <c r="DI1254" s="447"/>
      <c r="DJ1254" s="163"/>
    </row>
    <row r="1255" spans="1:114" s="7" customFormat="1">
      <c r="A1255" s="277">
        <f t="shared" si="480"/>
        <v>50</v>
      </c>
      <c r="B1255" s="21" t="e">
        <f>'Calculateur de trading'!I1255/C1255/W1255</f>
        <v>#DIV/0!</v>
      </c>
      <c r="C1255" s="278">
        <f t="shared" si="481"/>
        <v>10</v>
      </c>
      <c r="D1255" s="278"/>
      <c r="E1255" s="273">
        <f t="shared" si="482"/>
        <v>100</v>
      </c>
      <c r="F1255" s="271">
        <f t="shared" si="474"/>
        <v>2</v>
      </c>
      <c r="G1255" s="271" t="e">
        <f t="shared" si="475"/>
        <v>#DIV/0!</v>
      </c>
      <c r="H1255" s="272">
        <f t="shared" si="476"/>
        <v>20</v>
      </c>
      <c r="I1255" s="270"/>
      <c r="J1255" s="273">
        <f t="shared" si="483"/>
        <v>200</v>
      </c>
      <c r="K1255" s="271">
        <f t="shared" si="477"/>
        <v>4</v>
      </c>
      <c r="L1255" s="271" t="e">
        <f t="shared" si="478"/>
        <v>#DIV/0!</v>
      </c>
      <c r="M1255" s="272">
        <f t="shared" si="479"/>
        <v>40</v>
      </c>
      <c r="N1255" s="389"/>
      <c r="O1255" s="455" t="e">
        <f>(A1255*B1255*W1255)+(B1255*'Calculateur de trading'!H1255)</f>
        <v>#DIV/0!</v>
      </c>
      <c r="P1255" s="274" t="e">
        <f>O1255/'Déscriptions des trades'!CK1255</f>
        <v>#DIV/0!</v>
      </c>
      <c r="Q1255" s="456" t="e">
        <f>'Déscriptions des trades'!CK1255-O1255</f>
        <v>#DIV/0!</v>
      </c>
      <c r="R1255" s="466" t="e">
        <f t="shared" si="484"/>
        <v>#DIV/0!</v>
      </c>
      <c r="S1255" s="389"/>
      <c r="T1255" s="12"/>
      <c r="U1255" s="25"/>
      <c r="V1255" s="15"/>
      <c r="W1255" s="490">
        <f t="shared" si="488"/>
        <v>0</v>
      </c>
      <c r="X1255" s="21" t="e">
        <f>W1255*U1255/'Déscriptions des trades'!CK1255*'Déscriptions des trades'!B1255</f>
        <v>#DIV/0!</v>
      </c>
      <c r="Y1255" s="459"/>
      <c r="Z1255" s="389"/>
      <c r="AA1255" s="23">
        <f t="shared" si="485"/>
        <v>0.1</v>
      </c>
      <c r="AB1255" s="17" t="e">
        <f>(AA1255*'Déscriptions des trades'!U1255*'Déscriptions des trades'!B1255/'Déscriptions des trades'!CK1255)*'Déscriptions des trades'!W1255</f>
        <v>#DIV/0!</v>
      </c>
      <c r="AC1255" s="265" t="e">
        <f>AB1255*'Déscriptions des trades'!CK1255</f>
        <v>#DIV/0!</v>
      </c>
      <c r="AD1255" s="266" t="e">
        <f>'Déscriptions des trades'!CK1255-AC1255</f>
        <v>#DIV/0!</v>
      </c>
      <c r="AE1255" s="389"/>
      <c r="AF1255" s="399">
        <v>1251</v>
      </c>
      <c r="AG1255" s="389"/>
      <c r="AH1255" s="20"/>
      <c r="AI1255" s="303"/>
      <c r="AJ1255" s="307"/>
      <c r="AK1255" s="161"/>
      <c r="AL1255" s="305"/>
      <c r="AM1255" s="305"/>
      <c r="AN1255" s="162"/>
      <c r="AO1255" s="439"/>
      <c r="AP1255" s="162"/>
      <c r="AQ1255" s="113"/>
      <c r="AR1255" s="113"/>
      <c r="AS1255" s="384"/>
      <c r="AT1255" s="306"/>
      <c r="AU1255" s="306"/>
      <c r="AV1255" s="160"/>
      <c r="AW1255" s="158"/>
      <c r="AX1255" s="385"/>
      <c r="AY1255" s="453"/>
      <c r="AZ1255" s="165"/>
      <c r="BA1255" s="301"/>
      <c r="BB1255" s="165"/>
      <c r="BC1255" s="301"/>
      <c r="BD1255" s="165"/>
      <c r="BE1255" s="302"/>
      <c r="BF1255" s="302"/>
      <c r="BG1255" s="165"/>
      <c r="BH1255" s="303"/>
      <c r="BI1255" s="165"/>
      <c r="BJ1255" s="304"/>
      <c r="BK1255" s="394"/>
      <c r="BL1255" s="302"/>
      <c r="BM1255" s="302"/>
      <c r="BN1255" s="394"/>
      <c r="BO1255" s="302"/>
      <c r="BP1255" s="13"/>
      <c r="BQ1255" s="302"/>
      <c r="BR1255" s="13"/>
      <c r="BS1255" s="302"/>
      <c r="BT1255" s="13"/>
      <c r="BU1255" s="302"/>
      <c r="BV1255" s="386"/>
      <c r="BW1255" s="303"/>
      <c r="BX1255" s="303"/>
      <c r="BY1255" s="302"/>
      <c r="BZ1255" s="302"/>
      <c r="CA1255" s="387"/>
      <c r="CB1255" s="395"/>
      <c r="CC1255" s="12"/>
      <c r="CD1255" s="304"/>
      <c r="CE1255" s="14"/>
      <c r="CF1255" s="395"/>
      <c r="CG1255" s="397"/>
      <c r="CH1255" s="300">
        <f t="shared" si="489"/>
        <v>0</v>
      </c>
      <c r="CI1255" s="26"/>
      <c r="CJ1255" s="17">
        <f t="shared" si="486"/>
        <v>0</v>
      </c>
      <c r="CK1255" s="18">
        <f t="shared" si="497"/>
        <v>12.89</v>
      </c>
      <c r="CM1255" s="164"/>
      <c r="CN1255" s="302"/>
      <c r="CO1255" s="13">
        <f t="shared" si="490"/>
        <v>0</v>
      </c>
      <c r="CP1255" s="302"/>
      <c r="CQ1255" s="13">
        <f t="shared" si="491"/>
        <v>0</v>
      </c>
      <c r="CR1255" s="302"/>
      <c r="CS1255" s="13">
        <f t="shared" si="492"/>
        <v>0</v>
      </c>
      <c r="CT1255" s="302"/>
      <c r="CU1255" s="13">
        <f t="shared" si="487"/>
        <v>0</v>
      </c>
      <c r="CV1255" s="302"/>
      <c r="CW1255" s="13">
        <f t="shared" si="493"/>
        <v>0</v>
      </c>
      <c r="CX1255" s="13">
        <f t="shared" si="494"/>
        <v>0</v>
      </c>
      <c r="CY1255" s="251">
        <f t="shared" si="495"/>
        <v>0</v>
      </c>
      <c r="CZ1255" s="13" t="s">
        <v>29</v>
      </c>
      <c r="DA1255" s="13">
        <v>50</v>
      </c>
      <c r="DB1255" s="22">
        <f t="shared" si="496"/>
        <v>0</v>
      </c>
      <c r="DD1255" s="24"/>
      <c r="DF1255" s="163"/>
      <c r="DH1255" s="24"/>
      <c r="DI1255" s="447"/>
      <c r="DJ1255" s="163"/>
    </row>
    <row r="1256" spans="1:114" s="7" customFormat="1">
      <c r="A1256" s="277">
        <f t="shared" si="480"/>
        <v>50</v>
      </c>
      <c r="B1256" s="21" t="e">
        <f>'Calculateur de trading'!I1256/C1256/W1256</f>
        <v>#DIV/0!</v>
      </c>
      <c r="C1256" s="278">
        <f t="shared" si="481"/>
        <v>10</v>
      </c>
      <c r="D1256" s="426"/>
      <c r="E1256" s="273">
        <f t="shared" si="482"/>
        <v>100</v>
      </c>
      <c r="F1256" s="271">
        <f t="shared" si="474"/>
        <v>2</v>
      </c>
      <c r="G1256" s="271" t="e">
        <f t="shared" si="475"/>
        <v>#DIV/0!</v>
      </c>
      <c r="H1256" s="272">
        <f t="shared" si="476"/>
        <v>20</v>
      </c>
      <c r="I1256" s="270"/>
      <c r="J1256" s="273">
        <f t="shared" si="483"/>
        <v>200</v>
      </c>
      <c r="K1256" s="271">
        <f t="shared" si="477"/>
        <v>4</v>
      </c>
      <c r="L1256" s="271" t="e">
        <f t="shared" si="478"/>
        <v>#DIV/0!</v>
      </c>
      <c r="M1256" s="272">
        <f t="shared" si="479"/>
        <v>40</v>
      </c>
      <c r="N1256" s="389"/>
      <c r="O1256" s="455" t="e">
        <f>(A1256*B1256*W1256)+(B1256*'Calculateur de trading'!H1256)</f>
        <v>#DIV/0!</v>
      </c>
      <c r="P1256" s="274" t="e">
        <f>O1256/'Déscriptions des trades'!CK1256</f>
        <v>#DIV/0!</v>
      </c>
      <c r="Q1256" s="456" t="e">
        <f>'Déscriptions des trades'!CK1256-O1256</f>
        <v>#DIV/0!</v>
      </c>
      <c r="R1256" s="466" t="e">
        <f t="shared" si="484"/>
        <v>#DIV/0!</v>
      </c>
      <c r="S1256" s="389"/>
      <c r="T1256" s="12"/>
      <c r="U1256" s="25"/>
      <c r="V1256" s="15"/>
      <c r="W1256" s="490">
        <f t="shared" si="488"/>
        <v>0</v>
      </c>
      <c r="X1256" s="21" t="e">
        <f>W1256*U1256/'Déscriptions des trades'!CK1256*'Déscriptions des trades'!B1256</f>
        <v>#DIV/0!</v>
      </c>
      <c r="Y1256" s="459"/>
      <c r="Z1256" s="389"/>
      <c r="AA1256" s="23">
        <f t="shared" si="485"/>
        <v>0.1</v>
      </c>
      <c r="AB1256" s="17" t="e">
        <f>(AA1256*'Déscriptions des trades'!U1256*'Déscriptions des trades'!B1256/'Déscriptions des trades'!CK1256)*'Déscriptions des trades'!W1256</f>
        <v>#DIV/0!</v>
      </c>
      <c r="AC1256" s="265" t="e">
        <f>AB1256*'Déscriptions des trades'!CK1256</f>
        <v>#DIV/0!</v>
      </c>
      <c r="AD1256" s="266" t="e">
        <f>'Déscriptions des trades'!CK1256-AC1256</f>
        <v>#DIV/0!</v>
      </c>
      <c r="AE1256" s="389"/>
      <c r="AF1256" s="399">
        <v>1252</v>
      </c>
      <c r="AG1256" s="389"/>
      <c r="AH1256" s="20"/>
      <c r="AI1256" s="303"/>
      <c r="AJ1256" s="307"/>
      <c r="AK1256" s="161"/>
      <c r="AL1256" s="305"/>
      <c r="AM1256" s="305"/>
      <c r="AN1256" s="162"/>
      <c r="AO1256" s="439"/>
      <c r="AP1256" s="162"/>
      <c r="AQ1256" s="113"/>
      <c r="AR1256" s="113"/>
      <c r="AS1256" s="384"/>
      <c r="AT1256" s="306"/>
      <c r="AU1256" s="306"/>
      <c r="AV1256" s="160"/>
      <c r="AW1256" s="158"/>
      <c r="AX1256" s="385"/>
      <c r="AY1256" s="453"/>
      <c r="AZ1256" s="165"/>
      <c r="BA1256" s="301"/>
      <c r="BB1256" s="165"/>
      <c r="BC1256" s="301"/>
      <c r="BD1256" s="165"/>
      <c r="BE1256" s="302"/>
      <c r="BF1256" s="302"/>
      <c r="BG1256" s="165"/>
      <c r="BH1256" s="303"/>
      <c r="BI1256" s="165"/>
      <c r="BJ1256" s="304"/>
      <c r="BK1256" s="394"/>
      <c r="BL1256" s="302"/>
      <c r="BM1256" s="302"/>
      <c r="BN1256" s="394"/>
      <c r="BO1256" s="302"/>
      <c r="BP1256" s="13"/>
      <c r="BQ1256" s="302"/>
      <c r="BR1256" s="13"/>
      <c r="BS1256" s="302"/>
      <c r="BT1256" s="13"/>
      <c r="BU1256" s="302"/>
      <c r="BV1256" s="386"/>
      <c r="BW1256" s="303"/>
      <c r="BX1256" s="303"/>
      <c r="BY1256" s="302"/>
      <c r="BZ1256" s="302"/>
      <c r="CA1256" s="387"/>
      <c r="CB1256" s="395"/>
      <c r="CC1256" s="12"/>
      <c r="CD1256" s="304"/>
      <c r="CE1256" s="14"/>
      <c r="CF1256" s="395"/>
      <c r="CG1256" s="397"/>
      <c r="CH1256" s="300">
        <f t="shared" si="489"/>
        <v>0</v>
      </c>
      <c r="CI1256" s="26"/>
      <c r="CJ1256" s="17">
        <f t="shared" si="486"/>
        <v>0</v>
      </c>
      <c r="CK1256" s="18">
        <f t="shared" si="497"/>
        <v>12.89</v>
      </c>
      <c r="CM1256" s="164"/>
      <c r="CN1256" s="302"/>
      <c r="CO1256" s="13">
        <f t="shared" si="490"/>
        <v>0</v>
      </c>
      <c r="CP1256" s="302"/>
      <c r="CQ1256" s="13">
        <f t="shared" si="491"/>
        <v>0</v>
      </c>
      <c r="CR1256" s="302"/>
      <c r="CS1256" s="13">
        <f t="shared" si="492"/>
        <v>0</v>
      </c>
      <c r="CT1256" s="302"/>
      <c r="CU1256" s="13">
        <f t="shared" si="487"/>
        <v>0</v>
      </c>
      <c r="CV1256" s="302"/>
      <c r="CW1256" s="13">
        <f t="shared" si="493"/>
        <v>0</v>
      </c>
      <c r="CX1256" s="13">
        <f t="shared" si="494"/>
        <v>0</v>
      </c>
      <c r="CY1256" s="251">
        <f t="shared" si="495"/>
        <v>0</v>
      </c>
      <c r="CZ1256" s="13" t="s">
        <v>29</v>
      </c>
      <c r="DA1256" s="13">
        <v>50</v>
      </c>
      <c r="DB1256" s="22">
        <f t="shared" si="496"/>
        <v>0</v>
      </c>
      <c r="DD1256" s="24"/>
      <c r="DF1256" s="163"/>
      <c r="DH1256" s="24"/>
      <c r="DI1256" s="447"/>
      <c r="DJ1256" s="163"/>
    </row>
    <row r="1257" spans="1:114" s="7" customFormat="1">
      <c r="A1257" s="277">
        <f t="shared" si="480"/>
        <v>50</v>
      </c>
      <c r="B1257" s="21" t="e">
        <f>'Calculateur de trading'!I1257/C1257/W1257</f>
        <v>#DIV/0!</v>
      </c>
      <c r="C1257" s="278">
        <f t="shared" si="481"/>
        <v>10</v>
      </c>
      <c r="D1257" s="278"/>
      <c r="E1257" s="273">
        <f t="shared" si="482"/>
        <v>100</v>
      </c>
      <c r="F1257" s="271">
        <f t="shared" si="474"/>
        <v>2</v>
      </c>
      <c r="G1257" s="271" t="e">
        <f t="shared" si="475"/>
        <v>#DIV/0!</v>
      </c>
      <c r="H1257" s="272">
        <f t="shared" si="476"/>
        <v>20</v>
      </c>
      <c r="I1257" s="270"/>
      <c r="J1257" s="273">
        <f t="shared" si="483"/>
        <v>200</v>
      </c>
      <c r="K1257" s="271">
        <f t="shared" si="477"/>
        <v>4</v>
      </c>
      <c r="L1257" s="271" t="e">
        <f t="shared" si="478"/>
        <v>#DIV/0!</v>
      </c>
      <c r="M1257" s="272">
        <f t="shared" si="479"/>
        <v>40</v>
      </c>
      <c r="N1257" s="389"/>
      <c r="O1257" s="455" t="e">
        <f>(A1257*B1257*W1257)+(B1257*'Calculateur de trading'!H1257)</f>
        <v>#DIV/0!</v>
      </c>
      <c r="P1257" s="274" t="e">
        <f>O1257/'Déscriptions des trades'!CK1257</f>
        <v>#DIV/0!</v>
      </c>
      <c r="Q1257" s="456" t="e">
        <f>'Déscriptions des trades'!CK1257-O1257</f>
        <v>#DIV/0!</v>
      </c>
      <c r="R1257" s="466" t="e">
        <f t="shared" si="484"/>
        <v>#DIV/0!</v>
      </c>
      <c r="S1257" s="389"/>
      <c r="T1257" s="12"/>
      <c r="U1257" s="25"/>
      <c r="V1257" s="15"/>
      <c r="W1257" s="490">
        <f t="shared" si="488"/>
        <v>0</v>
      </c>
      <c r="X1257" s="21" t="e">
        <f>W1257*U1257/'Déscriptions des trades'!CK1257*'Déscriptions des trades'!B1257</f>
        <v>#DIV/0!</v>
      </c>
      <c r="Y1257" s="459"/>
      <c r="Z1257" s="389"/>
      <c r="AA1257" s="23">
        <f t="shared" si="485"/>
        <v>0.1</v>
      </c>
      <c r="AB1257" s="17" t="e">
        <f>(AA1257*'Déscriptions des trades'!U1257*'Déscriptions des trades'!B1257/'Déscriptions des trades'!CK1257)*'Déscriptions des trades'!W1257</f>
        <v>#DIV/0!</v>
      </c>
      <c r="AC1257" s="265" t="e">
        <f>AB1257*'Déscriptions des trades'!CK1257</f>
        <v>#DIV/0!</v>
      </c>
      <c r="AD1257" s="266" t="e">
        <f>'Déscriptions des trades'!CK1257-AC1257</f>
        <v>#DIV/0!</v>
      </c>
      <c r="AE1257" s="389"/>
      <c r="AF1257" s="399">
        <v>1253</v>
      </c>
      <c r="AG1257" s="389"/>
      <c r="AH1257" s="20"/>
      <c r="AI1257" s="303"/>
      <c r="AJ1257" s="307"/>
      <c r="AK1257" s="161"/>
      <c r="AL1257" s="305"/>
      <c r="AM1257" s="305"/>
      <c r="AN1257" s="162"/>
      <c r="AO1257" s="439"/>
      <c r="AP1257" s="162"/>
      <c r="AQ1257" s="113"/>
      <c r="AR1257" s="113"/>
      <c r="AS1257" s="384"/>
      <c r="AT1257" s="306"/>
      <c r="AU1257" s="306"/>
      <c r="AV1257" s="160"/>
      <c r="AW1257" s="158"/>
      <c r="AX1257" s="385"/>
      <c r="AY1257" s="453"/>
      <c r="AZ1257" s="165"/>
      <c r="BA1257" s="301"/>
      <c r="BB1257" s="165"/>
      <c r="BC1257" s="301"/>
      <c r="BD1257" s="165"/>
      <c r="BE1257" s="302"/>
      <c r="BF1257" s="302"/>
      <c r="BG1257" s="165"/>
      <c r="BH1257" s="303"/>
      <c r="BI1257" s="165"/>
      <c r="BJ1257" s="304"/>
      <c r="BK1257" s="394"/>
      <c r="BL1257" s="302"/>
      <c r="BM1257" s="302"/>
      <c r="BN1257" s="394"/>
      <c r="BO1257" s="302"/>
      <c r="BP1257" s="13"/>
      <c r="BQ1257" s="302"/>
      <c r="BR1257" s="13"/>
      <c r="BS1257" s="302"/>
      <c r="BT1257" s="13"/>
      <c r="BU1257" s="302"/>
      <c r="BV1257" s="386"/>
      <c r="BW1257" s="303"/>
      <c r="BX1257" s="303"/>
      <c r="BY1257" s="302"/>
      <c r="BZ1257" s="302"/>
      <c r="CA1257" s="387"/>
      <c r="CB1257" s="395"/>
      <c r="CC1257" s="12"/>
      <c r="CD1257" s="304"/>
      <c r="CE1257" s="14"/>
      <c r="CF1257" s="395"/>
      <c r="CG1257" s="397"/>
      <c r="CH1257" s="300">
        <f t="shared" si="489"/>
        <v>0</v>
      </c>
      <c r="CI1257" s="26"/>
      <c r="CJ1257" s="17">
        <f t="shared" si="486"/>
        <v>0</v>
      </c>
      <c r="CK1257" s="18">
        <f t="shared" si="497"/>
        <v>12.89</v>
      </c>
      <c r="CM1257" s="164"/>
      <c r="CN1257" s="302"/>
      <c r="CO1257" s="13">
        <f t="shared" si="490"/>
        <v>0</v>
      </c>
      <c r="CP1257" s="302"/>
      <c r="CQ1257" s="13">
        <f t="shared" si="491"/>
        <v>0</v>
      </c>
      <c r="CR1257" s="302"/>
      <c r="CS1257" s="13">
        <f t="shared" si="492"/>
        <v>0</v>
      </c>
      <c r="CT1257" s="302"/>
      <c r="CU1257" s="13">
        <f t="shared" si="487"/>
        <v>0</v>
      </c>
      <c r="CV1257" s="302"/>
      <c r="CW1257" s="13">
        <f t="shared" si="493"/>
        <v>0</v>
      </c>
      <c r="CX1257" s="13">
        <f t="shared" si="494"/>
        <v>0</v>
      </c>
      <c r="CY1257" s="251">
        <f t="shared" si="495"/>
        <v>0</v>
      </c>
      <c r="CZ1257" s="13" t="s">
        <v>29</v>
      </c>
      <c r="DA1257" s="13">
        <v>50</v>
      </c>
      <c r="DB1257" s="22">
        <f t="shared" si="496"/>
        <v>0</v>
      </c>
      <c r="DD1257" s="24"/>
      <c r="DF1257" s="163"/>
      <c r="DH1257" s="24"/>
      <c r="DI1257" s="447"/>
      <c r="DJ1257" s="163"/>
    </row>
    <row r="1258" spans="1:114" s="7" customFormat="1">
      <c r="A1258" s="277">
        <f t="shared" si="480"/>
        <v>50</v>
      </c>
      <c r="B1258" s="21" t="e">
        <f>'Calculateur de trading'!I1258/C1258/W1258</f>
        <v>#DIV/0!</v>
      </c>
      <c r="C1258" s="278">
        <f t="shared" si="481"/>
        <v>10</v>
      </c>
      <c r="D1258" s="426"/>
      <c r="E1258" s="273">
        <f t="shared" si="482"/>
        <v>100</v>
      </c>
      <c r="F1258" s="271">
        <f t="shared" si="474"/>
        <v>2</v>
      </c>
      <c r="G1258" s="271" t="e">
        <f t="shared" si="475"/>
        <v>#DIV/0!</v>
      </c>
      <c r="H1258" s="272">
        <f t="shared" si="476"/>
        <v>20</v>
      </c>
      <c r="I1258" s="270"/>
      <c r="J1258" s="273">
        <f t="shared" si="483"/>
        <v>200</v>
      </c>
      <c r="K1258" s="271">
        <f t="shared" si="477"/>
        <v>4</v>
      </c>
      <c r="L1258" s="271" t="e">
        <f t="shared" si="478"/>
        <v>#DIV/0!</v>
      </c>
      <c r="M1258" s="272">
        <f t="shared" si="479"/>
        <v>40</v>
      </c>
      <c r="N1258" s="389"/>
      <c r="O1258" s="455" t="e">
        <f>(A1258*B1258*W1258)+(B1258*'Calculateur de trading'!H1258)</f>
        <v>#DIV/0!</v>
      </c>
      <c r="P1258" s="274" t="e">
        <f>O1258/'Déscriptions des trades'!CK1258</f>
        <v>#DIV/0!</v>
      </c>
      <c r="Q1258" s="456" t="e">
        <f>'Déscriptions des trades'!CK1258-O1258</f>
        <v>#DIV/0!</v>
      </c>
      <c r="R1258" s="466" t="e">
        <f t="shared" si="484"/>
        <v>#DIV/0!</v>
      </c>
      <c r="S1258" s="389"/>
      <c r="T1258" s="12"/>
      <c r="U1258" s="25"/>
      <c r="V1258" s="15"/>
      <c r="W1258" s="490">
        <f t="shared" si="488"/>
        <v>0</v>
      </c>
      <c r="X1258" s="21" t="e">
        <f>W1258*U1258/'Déscriptions des trades'!CK1258*'Déscriptions des trades'!B1258</f>
        <v>#DIV/0!</v>
      </c>
      <c r="Y1258" s="459"/>
      <c r="Z1258" s="389"/>
      <c r="AA1258" s="23">
        <f t="shared" si="485"/>
        <v>0.1</v>
      </c>
      <c r="AB1258" s="17" t="e">
        <f>(AA1258*'Déscriptions des trades'!U1258*'Déscriptions des trades'!B1258/'Déscriptions des trades'!CK1258)*'Déscriptions des trades'!W1258</f>
        <v>#DIV/0!</v>
      </c>
      <c r="AC1258" s="265" t="e">
        <f>AB1258*'Déscriptions des trades'!CK1258</f>
        <v>#DIV/0!</v>
      </c>
      <c r="AD1258" s="266" t="e">
        <f>'Déscriptions des trades'!CK1258-AC1258</f>
        <v>#DIV/0!</v>
      </c>
      <c r="AE1258" s="389"/>
      <c r="AF1258" s="399">
        <v>1254</v>
      </c>
      <c r="AG1258" s="389"/>
      <c r="AH1258" s="20"/>
      <c r="AI1258" s="303"/>
      <c r="AJ1258" s="307"/>
      <c r="AK1258" s="161"/>
      <c r="AL1258" s="305"/>
      <c r="AM1258" s="305"/>
      <c r="AN1258" s="162"/>
      <c r="AO1258" s="439"/>
      <c r="AP1258" s="162"/>
      <c r="AQ1258" s="113"/>
      <c r="AR1258" s="113"/>
      <c r="AS1258" s="384"/>
      <c r="AT1258" s="306"/>
      <c r="AU1258" s="306"/>
      <c r="AV1258" s="160"/>
      <c r="AW1258" s="158"/>
      <c r="AX1258" s="385"/>
      <c r="AY1258" s="453"/>
      <c r="AZ1258" s="165"/>
      <c r="BA1258" s="301"/>
      <c r="BB1258" s="165"/>
      <c r="BC1258" s="301"/>
      <c r="BD1258" s="165"/>
      <c r="BE1258" s="302"/>
      <c r="BF1258" s="302"/>
      <c r="BG1258" s="165"/>
      <c r="BH1258" s="303"/>
      <c r="BI1258" s="165"/>
      <c r="BJ1258" s="304"/>
      <c r="BK1258" s="394"/>
      <c r="BL1258" s="302"/>
      <c r="BM1258" s="302"/>
      <c r="BN1258" s="394"/>
      <c r="BO1258" s="302"/>
      <c r="BP1258" s="13"/>
      <c r="BQ1258" s="302"/>
      <c r="BR1258" s="13"/>
      <c r="BS1258" s="302"/>
      <c r="BT1258" s="13"/>
      <c r="BU1258" s="302"/>
      <c r="BV1258" s="386"/>
      <c r="BW1258" s="303"/>
      <c r="BX1258" s="303"/>
      <c r="BY1258" s="302"/>
      <c r="BZ1258" s="302"/>
      <c r="CA1258" s="387"/>
      <c r="CB1258" s="395"/>
      <c r="CC1258" s="12"/>
      <c r="CD1258" s="304"/>
      <c r="CE1258" s="14"/>
      <c r="CF1258" s="395"/>
      <c r="CG1258" s="397"/>
      <c r="CH1258" s="300">
        <f t="shared" si="489"/>
        <v>0</v>
      </c>
      <c r="CI1258" s="26"/>
      <c r="CJ1258" s="17">
        <f t="shared" si="486"/>
        <v>0</v>
      </c>
      <c r="CK1258" s="18">
        <f t="shared" si="497"/>
        <v>12.89</v>
      </c>
      <c r="CM1258" s="164"/>
      <c r="CN1258" s="302"/>
      <c r="CO1258" s="13">
        <f t="shared" si="490"/>
        <v>0</v>
      </c>
      <c r="CP1258" s="302"/>
      <c r="CQ1258" s="13">
        <f t="shared" si="491"/>
        <v>0</v>
      </c>
      <c r="CR1258" s="302"/>
      <c r="CS1258" s="13">
        <f t="shared" si="492"/>
        <v>0</v>
      </c>
      <c r="CT1258" s="302"/>
      <c r="CU1258" s="13">
        <f t="shared" si="487"/>
        <v>0</v>
      </c>
      <c r="CV1258" s="302"/>
      <c r="CW1258" s="13">
        <f t="shared" si="493"/>
        <v>0</v>
      </c>
      <c r="CX1258" s="13">
        <f t="shared" si="494"/>
        <v>0</v>
      </c>
      <c r="CY1258" s="251">
        <f t="shared" si="495"/>
        <v>0</v>
      </c>
      <c r="CZ1258" s="13" t="s">
        <v>29</v>
      </c>
      <c r="DA1258" s="13">
        <v>50</v>
      </c>
      <c r="DB1258" s="22">
        <f t="shared" si="496"/>
        <v>0</v>
      </c>
      <c r="DD1258" s="24"/>
      <c r="DF1258" s="163"/>
      <c r="DH1258" s="24"/>
      <c r="DI1258" s="447"/>
      <c r="DJ1258" s="163"/>
    </row>
    <row r="1259" spans="1:114" s="7" customFormat="1">
      <c r="A1259" s="277">
        <f t="shared" si="480"/>
        <v>50</v>
      </c>
      <c r="B1259" s="21" t="e">
        <f>'Calculateur de trading'!I1259/C1259/W1259</f>
        <v>#DIV/0!</v>
      </c>
      <c r="C1259" s="278">
        <f t="shared" si="481"/>
        <v>10</v>
      </c>
      <c r="D1259" s="426"/>
      <c r="E1259" s="273">
        <f t="shared" si="482"/>
        <v>100</v>
      </c>
      <c r="F1259" s="271">
        <f t="shared" si="474"/>
        <v>2</v>
      </c>
      <c r="G1259" s="271" t="e">
        <f t="shared" si="475"/>
        <v>#DIV/0!</v>
      </c>
      <c r="H1259" s="272">
        <f t="shared" si="476"/>
        <v>20</v>
      </c>
      <c r="I1259" s="270"/>
      <c r="J1259" s="273">
        <f t="shared" si="483"/>
        <v>200</v>
      </c>
      <c r="K1259" s="271">
        <f t="shared" si="477"/>
        <v>4</v>
      </c>
      <c r="L1259" s="271" t="e">
        <f t="shared" si="478"/>
        <v>#DIV/0!</v>
      </c>
      <c r="M1259" s="272">
        <f t="shared" si="479"/>
        <v>40</v>
      </c>
      <c r="N1259" s="389"/>
      <c r="O1259" s="455" t="e">
        <f>(A1259*B1259*W1259)+(B1259*'Calculateur de trading'!H1259)</f>
        <v>#DIV/0!</v>
      </c>
      <c r="P1259" s="274" t="e">
        <f>O1259/'Déscriptions des trades'!CK1259</f>
        <v>#DIV/0!</v>
      </c>
      <c r="Q1259" s="456" t="e">
        <f>'Déscriptions des trades'!CK1259-O1259</f>
        <v>#DIV/0!</v>
      </c>
      <c r="R1259" s="466" t="e">
        <f t="shared" si="484"/>
        <v>#DIV/0!</v>
      </c>
      <c r="S1259" s="389"/>
      <c r="T1259" s="12"/>
      <c r="U1259" s="25"/>
      <c r="V1259" s="15"/>
      <c r="W1259" s="490">
        <f t="shared" si="488"/>
        <v>0</v>
      </c>
      <c r="X1259" s="21" t="e">
        <f>W1259*U1259/'Déscriptions des trades'!CK1259*'Déscriptions des trades'!B1259</f>
        <v>#DIV/0!</v>
      </c>
      <c r="Y1259" s="459"/>
      <c r="Z1259" s="389"/>
      <c r="AA1259" s="23">
        <f t="shared" si="485"/>
        <v>0.1</v>
      </c>
      <c r="AB1259" s="17" t="e">
        <f>(AA1259*'Déscriptions des trades'!U1259*'Déscriptions des trades'!B1259/'Déscriptions des trades'!CK1259)*'Déscriptions des trades'!W1259</f>
        <v>#DIV/0!</v>
      </c>
      <c r="AC1259" s="265" t="e">
        <f>AB1259*'Déscriptions des trades'!CK1259</f>
        <v>#DIV/0!</v>
      </c>
      <c r="AD1259" s="266" t="e">
        <f>'Déscriptions des trades'!CK1259-AC1259</f>
        <v>#DIV/0!</v>
      </c>
      <c r="AE1259" s="389"/>
      <c r="AF1259" s="399">
        <v>1255</v>
      </c>
      <c r="AG1259" s="389"/>
      <c r="AH1259" s="20"/>
      <c r="AI1259" s="303"/>
      <c r="AJ1259" s="307"/>
      <c r="AK1259" s="161"/>
      <c r="AL1259" s="305"/>
      <c r="AM1259" s="305"/>
      <c r="AN1259" s="162"/>
      <c r="AO1259" s="439"/>
      <c r="AP1259" s="162"/>
      <c r="AQ1259" s="113"/>
      <c r="AR1259" s="113"/>
      <c r="AS1259" s="384"/>
      <c r="AT1259" s="306"/>
      <c r="AU1259" s="306"/>
      <c r="AV1259" s="160"/>
      <c r="AW1259" s="158"/>
      <c r="AX1259" s="385"/>
      <c r="AY1259" s="453"/>
      <c r="AZ1259" s="165"/>
      <c r="BA1259" s="301"/>
      <c r="BB1259" s="165"/>
      <c r="BC1259" s="301"/>
      <c r="BD1259" s="165"/>
      <c r="BE1259" s="302"/>
      <c r="BF1259" s="302"/>
      <c r="BG1259" s="165"/>
      <c r="BH1259" s="303"/>
      <c r="BI1259" s="165"/>
      <c r="BJ1259" s="304"/>
      <c r="BK1259" s="394"/>
      <c r="BL1259" s="302"/>
      <c r="BM1259" s="302"/>
      <c r="BN1259" s="394"/>
      <c r="BO1259" s="302"/>
      <c r="BP1259" s="13"/>
      <c r="BQ1259" s="302"/>
      <c r="BR1259" s="13"/>
      <c r="BS1259" s="302"/>
      <c r="BT1259" s="13"/>
      <c r="BU1259" s="302"/>
      <c r="BV1259" s="386"/>
      <c r="BW1259" s="303"/>
      <c r="BX1259" s="303"/>
      <c r="BY1259" s="302"/>
      <c r="BZ1259" s="302"/>
      <c r="CA1259" s="387"/>
      <c r="CB1259" s="395"/>
      <c r="CC1259" s="12"/>
      <c r="CD1259" s="304"/>
      <c r="CE1259" s="14"/>
      <c r="CF1259" s="395"/>
      <c r="CG1259" s="397"/>
      <c r="CH1259" s="300">
        <f t="shared" si="489"/>
        <v>0</v>
      </c>
      <c r="CI1259" s="26"/>
      <c r="CJ1259" s="17">
        <f t="shared" si="486"/>
        <v>0</v>
      </c>
      <c r="CK1259" s="18">
        <f t="shared" si="497"/>
        <v>12.89</v>
      </c>
      <c r="CM1259" s="164"/>
      <c r="CN1259" s="302"/>
      <c r="CO1259" s="13">
        <f t="shared" si="490"/>
        <v>0</v>
      </c>
      <c r="CP1259" s="302"/>
      <c r="CQ1259" s="13">
        <f t="shared" si="491"/>
        <v>0</v>
      </c>
      <c r="CR1259" s="302"/>
      <c r="CS1259" s="13">
        <f t="shared" si="492"/>
        <v>0</v>
      </c>
      <c r="CT1259" s="302"/>
      <c r="CU1259" s="13">
        <f t="shared" si="487"/>
        <v>0</v>
      </c>
      <c r="CV1259" s="302"/>
      <c r="CW1259" s="13">
        <f t="shared" si="493"/>
        <v>0</v>
      </c>
      <c r="CX1259" s="13">
        <f t="shared" si="494"/>
        <v>0</v>
      </c>
      <c r="CY1259" s="251">
        <f t="shared" si="495"/>
        <v>0</v>
      </c>
      <c r="CZ1259" s="13" t="s">
        <v>29</v>
      </c>
      <c r="DA1259" s="13">
        <v>50</v>
      </c>
      <c r="DB1259" s="22">
        <f t="shared" si="496"/>
        <v>0</v>
      </c>
      <c r="DD1259" s="24"/>
      <c r="DF1259" s="163"/>
      <c r="DH1259" s="24"/>
      <c r="DI1259" s="447"/>
      <c r="DJ1259" s="163"/>
    </row>
    <row r="1260" spans="1:114" s="7" customFormat="1">
      <c r="A1260" s="277">
        <f t="shared" si="480"/>
        <v>50</v>
      </c>
      <c r="B1260" s="21" t="e">
        <f>'Calculateur de trading'!I1260/C1260/W1260</f>
        <v>#DIV/0!</v>
      </c>
      <c r="C1260" s="278">
        <f t="shared" si="481"/>
        <v>10</v>
      </c>
      <c r="D1260" s="278"/>
      <c r="E1260" s="273">
        <f t="shared" si="482"/>
        <v>100</v>
      </c>
      <c r="F1260" s="271">
        <f t="shared" si="474"/>
        <v>2</v>
      </c>
      <c r="G1260" s="271" t="e">
        <f t="shared" si="475"/>
        <v>#DIV/0!</v>
      </c>
      <c r="H1260" s="272">
        <f t="shared" si="476"/>
        <v>20</v>
      </c>
      <c r="I1260" s="270"/>
      <c r="J1260" s="273">
        <f t="shared" si="483"/>
        <v>200</v>
      </c>
      <c r="K1260" s="271">
        <f t="shared" si="477"/>
        <v>4</v>
      </c>
      <c r="L1260" s="271" t="e">
        <f t="shared" si="478"/>
        <v>#DIV/0!</v>
      </c>
      <c r="M1260" s="272">
        <f t="shared" si="479"/>
        <v>40</v>
      </c>
      <c r="N1260" s="389"/>
      <c r="O1260" s="455" t="e">
        <f>(A1260*B1260*W1260)+(B1260*'Calculateur de trading'!H1260)</f>
        <v>#DIV/0!</v>
      </c>
      <c r="P1260" s="274" t="e">
        <f>O1260/'Déscriptions des trades'!CK1260</f>
        <v>#DIV/0!</v>
      </c>
      <c r="Q1260" s="456" t="e">
        <f>'Déscriptions des trades'!CK1260-O1260</f>
        <v>#DIV/0!</v>
      </c>
      <c r="R1260" s="466" t="e">
        <f t="shared" si="484"/>
        <v>#DIV/0!</v>
      </c>
      <c r="S1260" s="389"/>
      <c r="T1260" s="12"/>
      <c r="U1260" s="25"/>
      <c r="V1260" s="15"/>
      <c r="W1260" s="490">
        <f t="shared" si="488"/>
        <v>0</v>
      </c>
      <c r="X1260" s="21" t="e">
        <f>W1260*U1260/'Déscriptions des trades'!CK1260*'Déscriptions des trades'!B1260</f>
        <v>#DIV/0!</v>
      </c>
      <c r="Y1260" s="459"/>
      <c r="Z1260" s="389"/>
      <c r="AA1260" s="23">
        <f t="shared" si="485"/>
        <v>0.1</v>
      </c>
      <c r="AB1260" s="17" t="e">
        <f>(AA1260*'Déscriptions des trades'!U1260*'Déscriptions des trades'!B1260/'Déscriptions des trades'!CK1260)*'Déscriptions des trades'!W1260</f>
        <v>#DIV/0!</v>
      </c>
      <c r="AC1260" s="265" t="e">
        <f>AB1260*'Déscriptions des trades'!CK1260</f>
        <v>#DIV/0!</v>
      </c>
      <c r="AD1260" s="266" t="e">
        <f>'Déscriptions des trades'!CK1260-AC1260</f>
        <v>#DIV/0!</v>
      </c>
      <c r="AE1260" s="389"/>
      <c r="AF1260" s="399">
        <v>1256</v>
      </c>
      <c r="AG1260" s="389"/>
      <c r="AH1260" s="20"/>
      <c r="AI1260" s="303"/>
      <c r="AJ1260" s="307"/>
      <c r="AK1260" s="161"/>
      <c r="AL1260" s="305"/>
      <c r="AM1260" s="305"/>
      <c r="AN1260" s="162"/>
      <c r="AO1260" s="439"/>
      <c r="AP1260" s="162"/>
      <c r="AQ1260" s="113"/>
      <c r="AR1260" s="113"/>
      <c r="AS1260" s="384"/>
      <c r="AT1260" s="306"/>
      <c r="AU1260" s="306"/>
      <c r="AV1260" s="160"/>
      <c r="AW1260" s="158"/>
      <c r="AX1260" s="385"/>
      <c r="AY1260" s="453"/>
      <c r="AZ1260" s="165"/>
      <c r="BA1260" s="301"/>
      <c r="BB1260" s="165"/>
      <c r="BC1260" s="301"/>
      <c r="BD1260" s="165"/>
      <c r="BE1260" s="302"/>
      <c r="BF1260" s="302"/>
      <c r="BG1260" s="165"/>
      <c r="BH1260" s="303"/>
      <c r="BI1260" s="165"/>
      <c r="BJ1260" s="304"/>
      <c r="BK1260" s="394"/>
      <c r="BL1260" s="302"/>
      <c r="BM1260" s="302"/>
      <c r="BN1260" s="394"/>
      <c r="BO1260" s="302"/>
      <c r="BP1260" s="13"/>
      <c r="BQ1260" s="302"/>
      <c r="BR1260" s="13"/>
      <c r="BS1260" s="302"/>
      <c r="BT1260" s="13"/>
      <c r="BU1260" s="302"/>
      <c r="BV1260" s="386"/>
      <c r="BW1260" s="303"/>
      <c r="BX1260" s="303"/>
      <c r="BY1260" s="302"/>
      <c r="BZ1260" s="302"/>
      <c r="CA1260" s="387"/>
      <c r="CB1260" s="395"/>
      <c r="CC1260" s="12"/>
      <c r="CD1260" s="304"/>
      <c r="CE1260" s="14"/>
      <c r="CF1260" s="395"/>
      <c r="CG1260" s="397"/>
      <c r="CH1260" s="300">
        <f t="shared" si="489"/>
        <v>0</v>
      </c>
      <c r="CI1260" s="26"/>
      <c r="CJ1260" s="17">
        <f t="shared" si="486"/>
        <v>0</v>
      </c>
      <c r="CK1260" s="18">
        <f t="shared" si="497"/>
        <v>12.89</v>
      </c>
      <c r="CM1260" s="164"/>
      <c r="CN1260" s="302"/>
      <c r="CO1260" s="13">
        <f t="shared" si="490"/>
        <v>0</v>
      </c>
      <c r="CP1260" s="302"/>
      <c r="CQ1260" s="13">
        <f t="shared" si="491"/>
        <v>0</v>
      </c>
      <c r="CR1260" s="302"/>
      <c r="CS1260" s="13">
        <f t="shared" si="492"/>
        <v>0</v>
      </c>
      <c r="CT1260" s="302"/>
      <c r="CU1260" s="13">
        <f t="shared" si="487"/>
        <v>0</v>
      </c>
      <c r="CV1260" s="302"/>
      <c r="CW1260" s="13">
        <f t="shared" si="493"/>
        <v>0</v>
      </c>
      <c r="CX1260" s="13">
        <f t="shared" si="494"/>
        <v>0</v>
      </c>
      <c r="CY1260" s="251">
        <f t="shared" si="495"/>
        <v>0</v>
      </c>
      <c r="CZ1260" s="13" t="s">
        <v>29</v>
      </c>
      <c r="DA1260" s="13">
        <v>50</v>
      </c>
      <c r="DB1260" s="22">
        <f t="shared" si="496"/>
        <v>0</v>
      </c>
      <c r="DD1260" s="24"/>
      <c r="DF1260" s="163"/>
      <c r="DH1260" s="24"/>
      <c r="DI1260" s="447"/>
      <c r="DJ1260" s="163"/>
    </row>
    <row r="1261" spans="1:114" s="7" customFormat="1">
      <c r="A1261" s="277">
        <f t="shared" si="480"/>
        <v>50</v>
      </c>
      <c r="B1261" s="21" t="e">
        <f>'Calculateur de trading'!I1261/C1261/W1261</f>
        <v>#DIV/0!</v>
      </c>
      <c r="C1261" s="278">
        <f t="shared" si="481"/>
        <v>10</v>
      </c>
      <c r="D1261" s="426"/>
      <c r="E1261" s="273">
        <f t="shared" si="482"/>
        <v>100</v>
      </c>
      <c r="F1261" s="271">
        <f t="shared" si="474"/>
        <v>2</v>
      </c>
      <c r="G1261" s="271" t="e">
        <f t="shared" si="475"/>
        <v>#DIV/0!</v>
      </c>
      <c r="H1261" s="272">
        <f t="shared" si="476"/>
        <v>20</v>
      </c>
      <c r="I1261" s="270"/>
      <c r="J1261" s="273">
        <f t="shared" si="483"/>
        <v>200</v>
      </c>
      <c r="K1261" s="271">
        <f t="shared" si="477"/>
        <v>4</v>
      </c>
      <c r="L1261" s="271" t="e">
        <f t="shared" si="478"/>
        <v>#DIV/0!</v>
      </c>
      <c r="M1261" s="272">
        <f t="shared" si="479"/>
        <v>40</v>
      </c>
      <c r="N1261" s="389"/>
      <c r="O1261" s="455" t="e">
        <f>(A1261*B1261*W1261)+(B1261*'Calculateur de trading'!H1261)</f>
        <v>#DIV/0!</v>
      </c>
      <c r="P1261" s="274" t="e">
        <f>O1261/'Déscriptions des trades'!CK1261</f>
        <v>#DIV/0!</v>
      </c>
      <c r="Q1261" s="456" t="e">
        <f>'Déscriptions des trades'!CK1261-O1261</f>
        <v>#DIV/0!</v>
      </c>
      <c r="R1261" s="466" t="e">
        <f t="shared" si="484"/>
        <v>#DIV/0!</v>
      </c>
      <c r="S1261" s="389"/>
      <c r="T1261" s="12"/>
      <c r="U1261" s="25"/>
      <c r="V1261" s="15"/>
      <c r="W1261" s="490">
        <f t="shared" si="488"/>
        <v>0</v>
      </c>
      <c r="X1261" s="21" t="e">
        <f>W1261*U1261/'Déscriptions des trades'!CK1261*'Déscriptions des trades'!B1261</f>
        <v>#DIV/0!</v>
      </c>
      <c r="Y1261" s="459"/>
      <c r="Z1261" s="389"/>
      <c r="AA1261" s="23">
        <f t="shared" si="485"/>
        <v>0.1</v>
      </c>
      <c r="AB1261" s="17" t="e">
        <f>(AA1261*'Déscriptions des trades'!U1261*'Déscriptions des trades'!B1261/'Déscriptions des trades'!CK1261)*'Déscriptions des trades'!W1261</f>
        <v>#DIV/0!</v>
      </c>
      <c r="AC1261" s="265" t="e">
        <f>AB1261*'Déscriptions des trades'!CK1261</f>
        <v>#DIV/0!</v>
      </c>
      <c r="AD1261" s="266" t="e">
        <f>'Déscriptions des trades'!CK1261-AC1261</f>
        <v>#DIV/0!</v>
      </c>
      <c r="AE1261" s="389"/>
      <c r="AF1261" s="399">
        <v>1257</v>
      </c>
      <c r="AG1261" s="389"/>
      <c r="AH1261" s="20"/>
      <c r="AI1261" s="303"/>
      <c r="AJ1261" s="307"/>
      <c r="AK1261" s="161"/>
      <c r="AL1261" s="305"/>
      <c r="AM1261" s="305"/>
      <c r="AN1261" s="162"/>
      <c r="AO1261" s="439"/>
      <c r="AP1261" s="162"/>
      <c r="AQ1261" s="113"/>
      <c r="AR1261" s="113"/>
      <c r="AS1261" s="384"/>
      <c r="AT1261" s="306"/>
      <c r="AU1261" s="306"/>
      <c r="AV1261" s="160"/>
      <c r="AW1261" s="158"/>
      <c r="AX1261" s="385"/>
      <c r="AY1261" s="453"/>
      <c r="AZ1261" s="165"/>
      <c r="BA1261" s="301"/>
      <c r="BB1261" s="165"/>
      <c r="BC1261" s="301"/>
      <c r="BD1261" s="165"/>
      <c r="BE1261" s="302"/>
      <c r="BF1261" s="302"/>
      <c r="BG1261" s="165"/>
      <c r="BH1261" s="303"/>
      <c r="BI1261" s="165"/>
      <c r="BJ1261" s="304"/>
      <c r="BK1261" s="394"/>
      <c r="BL1261" s="302"/>
      <c r="BM1261" s="302"/>
      <c r="BN1261" s="394"/>
      <c r="BO1261" s="302"/>
      <c r="BP1261" s="13"/>
      <c r="BQ1261" s="302"/>
      <c r="BR1261" s="13"/>
      <c r="BS1261" s="302"/>
      <c r="BT1261" s="13"/>
      <c r="BU1261" s="302"/>
      <c r="BV1261" s="386"/>
      <c r="BW1261" s="303"/>
      <c r="BX1261" s="303"/>
      <c r="BY1261" s="302"/>
      <c r="BZ1261" s="302"/>
      <c r="CA1261" s="387"/>
      <c r="CB1261" s="395"/>
      <c r="CC1261" s="12"/>
      <c r="CD1261" s="304"/>
      <c r="CE1261" s="14"/>
      <c r="CF1261" s="395"/>
      <c r="CG1261" s="397"/>
      <c r="CH1261" s="300">
        <f t="shared" si="489"/>
        <v>0</v>
      </c>
      <c r="CI1261" s="26"/>
      <c r="CJ1261" s="17">
        <f t="shared" si="486"/>
        <v>0</v>
      </c>
      <c r="CK1261" s="18">
        <f t="shared" si="497"/>
        <v>12.89</v>
      </c>
      <c r="CM1261" s="164"/>
      <c r="CN1261" s="302"/>
      <c r="CO1261" s="13">
        <f t="shared" si="490"/>
        <v>0</v>
      </c>
      <c r="CP1261" s="302"/>
      <c r="CQ1261" s="13">
        <f t="shared" si="491"/>
        <v>0</v>
      </c>
      <c r="CR1261" s="302"/>
      <c r="CS1261" s="13">
        <f t="shared" si="492"/>
        <v>0</v>
      </c>
      <c r="CT1261" s="302"/>
      <c r="CU1261" s="13">
        <f t="shared" si="487"/>
        <v>0</v>
      </c>
      <c r="CV1261" s="302"/>
      <c r="CW1261" s="13">
        <f t="shared" si="493"/>
        <v>0</v>
      </c>
      <c r="CX1261" s="13">
        <f t="shared" si="494"/>
        <v>0</v>
      </c>
      <c r="CY1261" s="251">
        <f t="shared" si="495"/>
        <v>0</v>
      </c>
      <c r="CZ1261" s="13" t="s">
        <v>29</v>
      </c>
      <c r="DA1261" s="13">
        <v>50</v>
      </c>
      <c r="DB1261" s="22">
        <f t="shared" si="496"/>
        <v>0</v>
      </c>
      <c r="DD1261" s="24"/>
      <c r="DF1261" s="163"/>
      <c r="DH1261" s="24"/>
      <c r="DI1261" s="447"/>
      <c r="DJ1261" s="163"/>
    </row>
    <row r="1262" spans="1:114" s="7" customFormat="1">
      <c r="A1262" s="277">
        <f t="shared" si="480"/>
        <v>50</v>
      </c>
      <c r="B1262" s="21" t="e">
        <f>'Calculateur de trading'!I1262/C1262/W1262</f>
        <v>#DIV/0!</v>
      </c>
      <c r="C1262" s="278">
        <f t="shared" si="481"/>
        <v>10</v>
      </c>
      <c r="D1262" s="278"/>
      <c r="E1262" s="273">
        <f t="shared" si="482"/>
        <v>100</v>
      </c>
      <c r="F1262" s="271">
        <f t="shared" si="474"/>
        <v>2</v>
      </c>
      <c r="G1262" s="271" t="e">
        <f t="shared" si="475"/>
        <v>#DIV/0!</v>
      </c>
      <c r="H1262" s="272">
        <f t="shared" si="476"/>
        <v>20</v>
      </c>
      <c r="I1262" s="270"/>
      <c r="J1262" s="273">
        <f t="shared" si="483"/>
        <v>200</v>
      </c>
      <c r="K1262" s="271">
        <f t="shared" si="477"/>
        <v>4</v>
      </c>
      <c r="L1262" s="271" t="e">
        <f t="shared" si="478"/>
        <v>#DIV/0!</v>
      </c>
      <c r="M1262" s="272">
        <f t="shared" si="479"/>
        <v>40</v>
      </c>
      <c r="N1262" s="389"/>
      <c r="O1262" s="455" t="e">
        <f>(A1262*B1262*W1262)+(B1262*'Calculateur de trading'!H1262)</f>
        <v>#DIV/0!</v>
      </c>
      <c r="P1262" s="274" t="e">
        <f>O1262/'Déscriptions des trades'!CK1262</f>
        <v>#DIV/0!</v>
      </c>
      <c r="Q1262" s="456" t="e">
        <f>'Déscriptions des trades'!CK1262-O1262</f>
        <v>#DIV/0!</v>
      </c>
      <c r="R1262" s="466" t="e">
        <f t="shared" si="484"/>
        <v>#DIV/0!</v>
      </c>
      <c r="S1262" s="389"/>
      <c r="T1262" s="12"/>
      <c r="U1262" s="25"/>
      <c r="V1262" s="15"/>
      <c r="W1262" s="490">
        <f t="shared" si="488"/>
        <v>0</v>
      </c>
      <c r="X1262" s="21" t="e">
        <f>W1262*U1262/'Déscriptions des trades'!CK1262*'Déscriptions des trades'!B1262</f>
        <v>#DIV/0!</v>
      </c>
      <c r="Y1262" s="459"/>
      <c r="Z1262" s="389"/>
      <c r="AA1262" s="23">
        <f t="shared" si="485"/>
        <v>0.1</v>
      </c>
      <c r="AB1262" s="17" t="e">
        <f>(AA1262*'Déscriptions des trades'!U1262*'Déscriptions des trades'!B1262/'Déscriptions des trades'!CK1262)*'Déscriptions des trades'!W1262</f>
        <v>#DIV/0!</v>
      </c>
      <c r="AC1262" s="265" t="e">
        <f>AB1262*'Déscriptions des trades'!CK1262</f>
        <v>#DIV/0!</v>
      </c>
      <c r="AD1262" s="266" t="e">
        <f>'Déscriptions des trades'!CK1262-AC1262</f>
        <v>#DIV/0!</v>
      </c>
      <c r="AE1262" s="389"/>
      <c r="AF1262" s="399">
        <v>1258</v>
      </c>
      <c r="AG1262" s="389"/>
      <c r="AH1262" s="20"/>
      <c r="AI1262" s="303"/>
      <c r="AJ1262" s="307"/>
      <c r="AK1262" s="161"/>
      <c r="AL1262" s="305"/>
      <c r="AM1262" s="305"/>
      <c r="AN1262" s="162"/>
      <c r="AO1262" s="439"/>
      <c r="AP1262" s="162"/>
      <c r="AQ1262" s="113"/>
      <c r="AR1262" s="113"/>
      <c r="AS1262" s="384"/>
      <c r="AT1262" s="306"/>
      <c r="AU1262" s="306"/>
      <c r="AV1262" s="160"/>
      <c r="AW1262" s="158"/>
      <c r="AX1262" s="385"/>
      <c r="AY1262" s="453"/>
      <c r="AZ1262" s="165"/>
      <c r="BA1262" s="301"/>
      <c r="BB1262" s="165"/>
      <c r="BC1262" s="301"/>
      <c r="BD1262" s="165"/>
      <c r="BE1262" s="302"/>
      <c r="BF1262" s="302"/>
      <c r="BG1262" s="165"/>
      <c r="BH1262" s="303"/>
      <c r="BI1262" s="165"/>
      <c r="BJ1262" s="304"/>
      <c r="BK1262" s="394"/>
      <c r="BL1262" s="302"/>
      <c r="BM1262" s="302"/>
      <c r="BN1262" s="394"/>
      <c r="BO1262" s="302"/>
      <c r="BP1262" s="13"/>
      <c r="BQ1262" s="302"/>
      <c r="BR1262" s="13"/>
      <c r="BS1262" s="302"/>
      <c r="BT1262" s="13"/>
      <c r="BU1262" s="302"/>
      <c r="BV1262" s="386"/>
      <c r="BW1262" s="303"/>
      <c r="BX1262" s="303"/>
      <c r="BY1262" s="302"/>
      <c r="BZ1262" s="302"/>
      <c r="CA1262" s="387"/>
      <c r="CB1262" s="395"/>
      <c r="CC1262" s="12"/>
      <c r="CD1262" s="304"/>
      <c r="CE1262" s="14"/>
      <c r="CF1262" s="395"/>
      <c r="CG1262" s="397"/>
      <c r="CH1262" s="300">
        <f t="shared" si="489"/>
        <v>0</v>
      </c>
      <c r="CI1262" s="26"/>
      <c r="CJ1262" s="17">
        <f t="shared" si="486"/>
        <v>0</v>
      </c>
      <c r="CK1262" s="18">
        <f t="shared" si="497"/>
        <v>12.89</v>
      </c>
      <c r="CM1262" s="164"/>
      <c r="CN1262" s="302"/>
      <c r="CO1262" s="13">
        <f t="shared" si="490"/>
        <v>0</v>
      </c>
      <c r="CP1262" s="302"/>
      <c r="CQ1262" s="13">
        <f t="shared" si="491"/>
        <v>0</v>
      </c>
      <c r="CR1262" s="302"/>
      <c r="CS1262" s="13">
        <f t="shared" si="492"/>
        <v>0</v>
      </c>
      <c r="CT1262" s="302"/>
      <c r="CU1262" s="13">
        <f t="shared" si="487"/>
        <v>0</v>
      </c>
      <c r="CV1262" s="302"/>
      <c r="CW1262" s="13">
        <f t="shared" si="493"/>
        <v>0</v>
      </c>
      <c r="CX1262" s="13">
        <f t="shared" si="494"/>
        <v>0</v>
      </c>
      <c r="CY1262" s="251">
        <f t="shared" si="495"/>
        <v>0</v>
      </c>
      <c r="CZ1262" s="13" t="s">
        <v>29</v>
      </c>
      <c r="DA1262" s="13">
        <v>50</v>
      </c>
      <c r="DB1262" s="22">
        <f t="shared" si="496"/>
        <v>0</v>
      </c>
      <c r="DD1262" s="24"/>
      <c r="DF1262" s="163"/>
      <c r="DH1262" s="24"/>
      <c r="DI1262" s="447"/>
      <c r="DJ1262" s="163"/>
    </row>
    <row r="1263" spans="1:114" s="7" customFormat="1">
      <c r="A1263" s="277">
        <f t="shared" si="480"/>
        <v>50</v>
      </c>
      <c r="B1263" s="21" t="e">
        <f>'Calculateur de trading'!I1263/C1263/W1263</f>
        <v>#DIV/0!</v>
      </c>
      <c r="C1263" s="278">
        <f t="shared" si="481"/>
        <v>10</v>
      </c>
      <c r="D1263" s="426"/>
      <c r="E1263" s="273">
        <f t="shared" si="482"/>
        <v>100</v>
      </c>
      <c r="F1263" s="271">
        <f t="shared" si="474"/>
        <v>2</v>
      </c>
      <c r="G1263" s="271" t="e">
        <f t="shared" si="475"/>
        <v>#DIV/0!</v>
      </c>
      <c r="H1263" s="272">
        <f t="shared" si="476"/>
        <v>20</v>
      </c>
      <c r="I1263" s="270"/>
      <c r="J1263" s="273">
        <f t="shared" si="483"/>
        <v>200</v>
      </c>
      <c r="K1263" s="271">
        <f t="shared" si="477"/>
        <v>4</v>
      </c>
      <c r="L1263" s="271" t="e">
        <f t="shared" si="478"/>
        <v>#DIV/0!</v>
      </c>
      <c r="M1263" s="272">
        <f t="shared" si="479"/>
        <v>40</v>
      </c>
      <c r="N1263" s="389"/>
      <c r="O1263" s="455" t="e">
        <f>(A1263*B1263*W1263)+(B1263*'Calculateur de trading'!H1263)</f>
        <v>#DIV/0!</v>
      </c>
      <c r="P1263" s="274" t="e">
        <f>O1263/'Déscriptions des trades'!CK1263</f>
        <v>#DIV/0!</v>
      </c>
      <c r="Q1263" s="456" t="e">
        <f>'Déscriptions des trades'!CK1263-O1263</f>
        <v>#DIV/0!</v>
      </c>
      <c r="R1263" s="466" t="e">
        <f t="shared" si="484"/>
        <v>#DIV/0!</v>
      </c>
      <c r="S1263" s="389"/>
      <c r="T1263" s="12"/>
      <c r="U1263" s="25"/>
      <c r="V1263" s="15"/>
      <c r="W1263" s="490">
        <f t="shared" si="488"/>
        <v>0</v>
      </c>
      <c r="X1263" s="21" t="e">
        <f>W1263*U1263/'Déscriptions des trades'!CK1263*'Déscriptions des trades'!B1263</f>
        <v>#DIV/0!</v>
      </c>
      <c r="Y1263" s="459"/>
      <c r="Z1263" s="389"/>
      <c r="AA1263" s="23">
        <f t="shared" si="485"/>
        <v>0.1</v>
      </c>
      <c r="AB1263" s="17" t="e">
        <f>(AA1263*'Déscriptions des trades'!U1263*'Déscriptions des trades'!B1263/'Déscriptions des trades'!CK1263)*'Déscriptions des trades'!W1263</f>
        <v>#DIV/0!</v>
      </c>
      <c r="AC1263" s="265" t="e">
        <f>AB1263*'Déscriptions des trades'!CK1263</f>
        <v>#DIV/0!</v>
      </c>
      <c r="AD1263" s="266" t="e">
        <f>'Déscriptions des trades'!CK1263-AC1263</f>
        <v>#DIV/0!</v>
      </c>
      <c r="AE1263" s="389"/>
      <c r="AF1263" s="399">
        <v>1259</v>
      </c>
      <c r="AG1263" s="389"/>
      <c r="AH1263" s="20"/>
      <c r="AI1263" s="303"/>
      <c r="AJ1263" s="307"/>
      <c r="AK1263" s="161"/>
      <c r="AL1263" s="305"/>
      <c r="AM1263" s="305"/>
      <c r="AN1263" s="162"/>
      <c r="AO1263" s="439"/>
      <c r="AP1263" s="162"/>
      <c r="AQ1263" s="113"/>
      <c r="AR1263" s="113"/>
      <c r="AS1263" s="384"/>
      <c r="AT1263" s="306"/>
      <c r="AU1263" s="306"/>
      <c r="AV1263" s="160"/>
      <c r="AW1263" s="158"/>
      <c r="AX1263" s="385"/>
      <c r="AY1263" s="453"/>
      <c r="AZ1263" s="165"/>
      <c r="BA1263" s="301"/>
      <c r="BB1263" s="165"/>
      <c r="BC1263" s="301"/>
      <c r="BD1263" s="165"/>
      <c r="BE1263" s="302"/>
      <c r="BF1263" s="302"/>
      <c r="BG1263" s="165"/>
      <c r="BH1263" s="303"/>
      <c r="BI1263" s="165"/>
      <c r="BJ1263" s="304"/>
      <c r="BK1263" s="394"/>
      <c r="BL1263" s="302"/>
      <c r="BM1263" s="302"/>
      <c r="BN1263" s="394"/>
      <c r="BO1263" s="302"/>
      <c r="BP1263" s="13"/>
      <c r="BQ1263" s="302"/>
      <c r="BR1263" s="13"/>
      <c r="BS1263" s="302"/>
      <c r="BT1263" s="13"/>
      <c r="BU1263" s="302"/>
      <c r="BV1263" s="386"/>
      <c r="BW1263" s="303"/>
      <c r="BX1263" s="303"/>
      <c r="BY1263" s="302"/>
      <c r="BZ1263" s="302"/>
      <c r="CA1263" s="387"/>
      <c r="CB1263" s="395"/>
      <c r="CC1263" s="12"/>
      <c r="CD1263" s="304"/>
      <c r="CE1263" s="14"/>
      <c r="CF1263" s="395"/>
      <c r="CG1263" s="397"/>
      <c r="CH1263" s="300">
        <f t="shared" si="489"/>
        <v>0</v>
      </c>
      <c r="CI1263" s="26"/>
      <c r="CJ1263" s="17">
        <f t="shared" si="486"/>
        <v>0</v>
      </c>
      <c r="CK1263" s="18">
        <f t="shared" si="497"/>
        <v>12.89</v>
      </c>
      <c r="CM1263" s="164"/>
      <c r="CN1263" s="302"/>
      <c r="CO1263" s="13">
        <f t="shared" si="490"/>
        <v>0</v>
      </c>
      <c r="CP1263" s="302"/>
      <c r="CQ1263" s="13">
        <f t="shared" si="491"/>
        <v>0</v>
      </c>
      <c r="CR1263" s="302"/>
      <c r="CS1263" s="13">
        <f t="shared" si="492"/>
        <v>0</v>
      </c>
      <c r="CT1263" s="302"/>
      <c r="CU1263" s="13">
        <f t="shared" si="487"/>
        <v>0</v>
      </c>
      <c r="CV1263" s="302"/>
      <c r="CW1263" s="13">
        <f t="shared" si="493"/>
        <v>0</v>
      </c>
      <c r="CX1263" s="13">
        <f t="shared" si="494"/>
        <v>0</v>
      </c>
      <c r="CY1263" s="251">
        <f t="shared" si="495"/>
        <v>0</v>
      </c>
      <c r="CZ1263" s="13" t="s">
        <v>29</v>
      </c>
      <c r="DA1263" s="13">
        <v>50</v>
      </c>
      <c r="DB1263" s="22">
        <f t="shared" si="496"/>
        <v>0</v>
      </c>
      <c r="DD1263" s="24"/>
      <c r="DF1263" s="163"/>
      <c r="DH1263" s="24"/>
      <c r="DI1263" s="447"/>
      <c r="DJ1263" s="163"/>
    </row>
    <row r="1264" spans="1:114" s="7" customFormat="1">
      <c r="A1264" s="277">
        <f t="shared" si="480"/>
        <v>50</v>
      </c>
      <c r="B1264" s="21" t="e">
        <f>'Calculateur de trading'!I1264/C1264/W1264</f>
        <v>#DIV/0!</v>
      </c>
      <c r="C1264" s="278">
        <f t="shared" si="481"/>
        <v>10</v>
      </c>
      <c r="D1264" s="278"/>
      <c r="E1264" s="273">
        <f t="shared" si="482"/>
        <v>100</v>
      </c>
      <c r="F1264" s="271">
        <f t="shared" si="474"/>
        <v>2</v>
      </c>
      <c r="G1264" s="271" t="e">
        <f t="shared" si="475"/>
        <v>#DIV/0!</v>
      </c>
      <c r="H1264" s="272">
        <f t="shared" si="476"/>
        <v>20</v>
      </c>
      <c r="I1264" s="270"/>
      <c r="J1264" s="273">
        <f t="shared" si="483"/>
        <v>200</v>
      </c>
      <c r="K1264" s="271">
        <f t="shared" si="477"/>
        <v>4</v>
      </c>
      <c r="L1264" s="271" t="e">
        <f t="shared" si="478"/>
        <v>#DIV/0!</v>
      </c>
      <c r="M1264" s="272">
        <f t="shared" si="479"/>
        <v>40</v>
      </c>
      <c r="N1264" s="389"/>
      <c r="O1264" s="455" t="e">
        <f>(A1264*B1264*W1264)+(B1264*'Calculateur de trading'!H1264)</f>
        <v>#DIV/0!</v>
      </c>
      <c r="P1264" s="274" t="e">
        <f>O1264/'Déscriptions des trades'!CK1264</f>
        <v>#DIV/0!</v>
      </c>
      <c r="Q1264" s="456" t="e">
        <f>'Déscriptions des trades'!CK1264-O1264</f>
        <v>#DIV/0!</v>
      </c>
      <c r="R1264" s="466" t="e">
        <f t="shared" si="484"/>
        <v>#DIV/0!</v>
      </c>
      <c r="S1264" s="389"/>
      <c r="T1264" s="12"/>
      <c r="U1264" s="25"/>
      <c r="V1264" s="15"/>
      <c r="W1264" s="490">
        <f t="shared" si="488"/>
        <v>0</v>
      </c>
      <c r="X1264" s="21" t="e">
        <f>W1264*U1264/'Déscriptions des trades'!CK1264*'Déscriptions des trades'!B1264</f>
        <v>#DIV/0!</v>
      </c>
      <c r="Y1264" s="459"/>
      <c r="Z1264" s="389"/>
      <c r="AA1264" s="23">
        <f t="shared" si="485"/>
        <v>0.1</v>
      </c>
      <c r="AB1264" s="17" t="e">
        <f>(AA1264*'Déscriptions des trades'!U1264*'Déscriptions des trades'!B1264/'Déscriptions des trades'!CK1264)*'Déscriptions des trades'!W1264</f>
        <v>#DIV/0!</v>
      </c>
      <c r="AC1264" s="265" t="e">
        <f>AB1264*'Déscriptions des trades'!CK1264</f>
        <v>#DIV/0!</v>
      </c>
      <c r="AD1264" s="266" t="e">
        <f>'Déscriptions des trades'!CK1264-AC1264</f>
        <v>#DIV/0!</v>
      </c>
      <c r="AE1264" s="389"/>
      <c r="AF1264" s="399">
        <v>1260</v>
      </c>
      <c r="AG1264" s="389"/>
      <c r="AH1264" s="20"/>
      <c r="AI1264" s="303"/>
      <c r="AJ1264" s="307"/>
      <c r="AK1264" s="161"/>
      <c r="AL1264" s="305"/>
      <c r="AM1264" s="305"/>
      <c r="AN1264" s="162"/>
      <c r="AO1264" s="439"/>
      <c r="AP1264" s="162"/>
      <c r="AQ1264" s="113"/>
      <c r="AR1264" s="113"/>
      <c r="AS1264" s="384"/>
      <c r="AT1264" s="306"/>
      <c r="AU1264" s="306"/>
      <c r="AV1264" s="160"/>
      <c r="AW1264" s="158"/>
      <c r="AX1264" s="385"/>
      <c r="AY1264" s="453"/>
      <c r="AZ1264" s="165"/>
      <c r="BA1264" s="301"/>
      <c r="BB1264" s="165"/>
      <c r="BC1264" s="301"/>
      <c r="BD1264" s="165"/>
      <c r="BE1264" s="302"/>
      <c r="BF1264" s="302"/>
      <c r="BG1264" s="165"/>
      <c r="BH1264" s="303"/>
      <c r="BI1264" s="165"/>
      <c r="BJ1264" s="304"/>
      <c r="BK1264" s="394"/>
      <c r="BL1264" s="302"/>
      <c r="BM1264" s="302"/>
      <c r="BN1264" s="394"/>
      <c r="BO1264" s="302"/>
      <c r="BP1264" s="13"/>
      <c r="BQ1264" s="302"/>
      <c r="BR1264" s="13"/>
      <c r="BS1264" s="302"/>
      <c r="BT1264" s="13"/>
      <c r="BU1264" s="302"/>
      <c r="BV1264" s="386"/>
      <c r="BW1264" s="303"/>
      <c r="BX1264" s="303"/>
      <c r="BY1264" s="302"/>
      <c r="BZ1264" s="302"/>
      <c r="CA1264" s="387"/>
      <c r="CB1264" s="395"/>
      <c r="CC1264" s="12"/>
      <c r="CD1264" s="304"/>
      <c r="CE1264" s="14"/>
      <c r="CF1264" s="395"/>
      <c r="CG1264" s="397"/>
      <c r="CH1264" s="300">
        <f t="shared" si="489"/>
        <v>0</v>
      </c>
      <c r="CI1264" s="26"/>
      <c r="CJ1264" s="17">
        <f t="shared" si="486"/>
        <v>0</v>
      </c>
      <c r="CK1264" s="18">
        <f t="shared" si="497"/>
        <v>12.89</v>
      </c>
      <c r="CM1264" s="164"/>
      <c r="CN1264" s="302"/>
      <c r="CO1264" s="13">
        <f t="shared" si="490"/>
        <v>0</v>
      </c>
      <c r="CP1264" s="302"/>
      <c r="CQ1264" s="13">
        <f t="shared" si="491"/>
        <v>0</v>
      </c>
      <c r="CR1264" s="302"/>
      <c r="CS1264" s="13">
        <f t="shared" si="492"/>
        <v>0</v>
      </c>
      <c r="CT1264" s="302"/>
      <c r="CU1264" s="13">
        <f t="shared" si="487"/>
        <v>0</v>
      </c>
      <c r="CV1264" s="302"/>
      <c r="CW1264" s="13">
        <f t="shared" si="493"/>
        <v>0</v>
      </c>
      <c r="CX1264" s="13">
        <f t="shared" si="494"/>
        <v>0</v>
      </c>
      <c r="CY1264" s="251">
        <f t="shared" si="495"/>
        <v>0</v>
      </c>
      <c r="CZ1264" s="13" t="s">
        <v>29</v>
      </c>
      <c r="DA1264" s="13">
        <v>50</v>
      </c>
      <c r="DB1264" s="22">
        <f t="shared" si="496"/>
        <v>0</v>
      </c>
      <c r="DD1264" s="24"/>
      <c r="DF1264" s="163"/>
      <c r="DH1264" s="24"/>
      <c r="DI1264" s="447"/>
      <c r="DJ1264" s="163"/>
    </row>
    <row r="1265" spans="1:114" s="7" customFormat="1">
      <c r="A1265" s="277">
        <f t="shared" si="480"/>
        <v>50</v>
      </c>
      <c r="B1265" s="21" t="e">
        <f>'Calculateur de trading'!I1265/C1265/W1265</f>
        <v>#DIV/0!</v>
      </c>
      <c r="C1265" s="278">
        <f t="shared" si="481"/>
        <v>10</v>
      </c>
      <c r="D1265" s="426"/>
      <c r="E1265" s="273">
        <f t="shared" si="482"/>
        <v>100</v>
      </c>
      <c r="F1265" s="271">
        <f t="shared" si="474"/>
        <v>2</v>
      </c>
      <c r="G1265" s="271" t="e">
        <f t="shared" si="475"/>
        <v>#DIV/0!</v>
      </c>
      <c r="H1265" s="272">
        <f t="shared" si="476"/>
        <v>20</v>
      </c>
      <c r="I1265" s="270"/>
      <c r="J1265" s="273">
        <f t="shared" si="483"/>
        <v>200</v>
      </c>
      <c r="K1265" s="271">
        <f t="shared" si="477"/>
        <v>4</v>
      </c>
      <c r="L1265" s="271" t="e">
        <f t="shared" si="478"/>
        <v>#DIV/0!</v>
      </c>
      <c r="M1265" s="272">
        <f t="shared" si="479"/>
        <v>40</v>
      </c>
      <c r="N1265" s="389"/>
      <c r="O1265" s="455" t="e">
        <f>(A1265*B1265*W1265)+(B1265*'Calculateur de trading'!H1265)</f>
        <v>#DIV/0!</v>
      </c>
      <c r="P1265" s="274" t="e">
        <f>O1265/'Déscriptions des trades'!CK1265</f>
        <v>#DIV/0!</v>
      </c>
      <c r="Q1265" s="456" t="e">
        <f>'Déscriptions des trades'!CK1265-O1265</f>
        <v>#DIV/0!</v>
      </c>
      <c r="R1265" s="466" t="e">
        <f t="shared" si="484"/>
        <v>#DIV/0!</v>
      </c>
      <c r="S1265" s="389"/>
      <c r="T1265" s="12"/>
      <c r="U1265" s="25"/>
      <c r="V1265" s="15"/>
      <c r="W1265" s="490">
        <f t="shared" si="488"/>
        <v>0</v>
      </c>
      <c r="X1265" s="21" t="e">
        <f>W1265*U1265/'Déscriptions des trades'!CK1265*'Déscriptions des trades'!B1265</f>
        <v>#DIV/0!</v>
      </c>
      <c r="Y1265" s="459"/>
      <c r="Z1265" s="389"/>
      <c r="AA1265" s="23">
        <f t="shared" si="485"/>
        <v>0.1</v>
      </c>
      <c r="AB1265" s="17" t="e">
        <f>(AA1265*'Déscriptions des trades'!U1265*'Déscriptions des trades'!B1265/'Déscriptions des trades'!CK1265)*'Déscriptions des trades'!W1265</f>
        <v>#DIV/0!</v>
      </c>
      <c r="AC1265" s="265" t="e">
        <f>AB1265*'Déscriptions des trades'!CK1265</f>
        <v>#DIV/0!</v>
      </c>
      <c r="AD1265" s="266" t="e">
        <f>'Déscriptions des trades'!CK1265-AC1265</f>
        <v>#DIV/0!</v>
      </c>
      <c r="AE1265" s="389"/>
      <c r="AF1265" s="399">
        <v>1261</v>
      </c>
      <c r="AG1265" s="389"/>
      <c r="AH1265" s="20"/>
      <c r="AI1265" s="303"/>
      <c r="AJ1265" s="307"/>
      <c r="AK1265" s="161"/>
      <c r="AL1265" s="305"/>
      <c r="AM1265" s="305"/>
      <c r="AN1265" s="162"/>
      <c r="AO1265" s="439"/>
      <c r="AP1265" s="162"/>
      <c r="AQ1265" s="113"/>
      <c r="AR1265" s="113"/>
      <c r="AS1265" s="384"/>
      <c r="AT1265" s="306"/>
      <c r="AU1265" s="306"/>
      <c r="AV1265" s="160"/>
      <c r="AW1265" s="158"/>
      <c r="AX1265" s="385"/>
      <c r="AY1265" s="453"/>
      <c r="AZ1265" s="165"/>
      <c r="BA1265" s="301"/>
      <c r="BB1265" s="165"/>
      <c r="BC1265" s="301"/>
      <c r="BD1265" s="165"/>
      <c r="BE1265" s="302"/>
      <c r="BF1265" s="302"/>
      <c r="BG1265" s="165"/>
      <c r="BH1265" s="303"/>
      <c r="BI1265" s="165"/>
      <c r="BJ1265" s="304"/>
      <c r="BK1265" s="394"/>
      <c r="BL1265" s="302"/>
      <c r="BM1265" s="302"/>
      <c r="BN1265" s="394"/>
      <c r="BO1265" s="302"/>
      <c r="BP1265" s="13"/>
      <c r="BQ1265" s="302"/>
      <c r="BR1265" s="13"/>
      <c r="BS1265" s="302"/>
      <c r="BT1265" s="13"/>
      <c r="BU1265" s="302"/>
      <c r="BV1265" s="386"/>
      <c r="BW1265" s="303"/>
      <c r="BX1265" s="303"/>
      <c r="BY1265" s="302"/>
      <c r="BZ1265" s="302"/>
      <c r="CA1265" s="387"/>
      <c r="CB1265" s="395"/>
      <c r="CC1265" s="12"/>
      <c r="CD1265" s="304"/>
      <c r="CE1265" s="14"/>
      <c r="CF1265" s="395"/>
      <c r="CG1265" s="397"/>
      <c r="CH1265" s="300">
        <f t="shared" si="489"/>
        <v>0</v>
      </c>
      <c r="CI1265" s="26"/>
      <c r="CJ1265" s="17">
        <f t="shared" si="486"/>
        <v>0</v>
      </c>
      <c r="CK1265" s="18">
        <f t="shared" si="497"/>
        <v>12.89</v>
      </c>
      <c r="CM1265" s="164"/>
      <c r="CN1265" s="302"/>
      <c r="CO1265" s="13">
        <f t="shared" si="490"/>
        <v>0</v>
      </c>
      <c r="CP1265" s="302"/>
      <c r="CQ1265" s="13">
        <f t="shared" si="491"/>
        <v>0</v>
      </c>
      <c r="CR1265" s="302"/>
      <c r="CS1265" s="13">
        <f t="shared" si="492"/>
        <v>0</v>
      </c>
      <c r="CT1265" s="302"/>
      <c r="CU1265" s="13">
        <f t="shared" si="487"/>
        <v>0</v>
      </c>
      <c r="CV1265" s="302"/>
      <c r="CW1265" s="13">
        <f t="shared" si="493"/>
        <v>0</v>
      </c>
      <c r="CX1265" s="13">
        <f t="shared" si="494"/>
        <v>0</v>
      </c>
      <c r="CY1265" s="251">
        <f t="shared" si="495"/>
        <v>0</v>
      </c>
      <c r="CZ1265" s="13" t="s">
        <v>29</v>
      </c>
      <c r="DA1265" s="13">
        <v>50</v>
      </c>
      <c r="DB1265" s="22">
        <f t="shared" si="496"/>
        <v>0</v>
      </c>
      <c r="DD1265" s="24"/>
      <c r="DF1265" s="163"/>
      <c r="DH1265" s="24"/>
      <c r="DI1265" s="447"/>
      <c r="DJ1265" s="163"/>
    </row>
    <row r="1266" spans="1:114" s="7" customFormat="1">
      <c r="A1266" s="277">
        <f t="shared" si="480"/>
        <v>50</v>
      </c>
      <c r="B1266" s="21" t="e">
        <f>'Calculateur de trading'!I1266/C1266/W1266</f>
        <v>#DIV/0!</v>
      </c>
      <c r="C1266" s="278">
        <f t="shared" si="481"/>
        <v>10</v>
      </c>
      <c r="D1266" s="426"/>
      <c r="E1266" s="273">
        <f t="shared" si="482"/>
        <v>100</v>
      </c>
      <c r="F1266" s="271">
        <f t="shared" si="474"/>
        <v>2</v>
      </c>
      <c r="G1266" s="271" t="e">
        <f t="shared" si="475"/>
        <v>#DIV/0!</v>
      </c>
      <c r="H1266" s="272">
        <f t="shared" si="476"/>
        <v>20</v>
      </c>
      <c r="I1266" s="270"/>
      <c r="J1266" s="273">
        <f t="shared" si="483"/>
        <v>200</v>
      </c>
      <c r="K1266" s="271">
        <f t="shared" si="477"/>
        <v>4</v>
      </c>
      <c r="L1266" s="271" t="e">
        <f t="shared" si="478"/>
        <v>#DIV/0!</v>
      </c>
      <c r="M1266" s="272">
        <f t="shared" si="479"/>
        <v>40</v>
      </c>
      <c r="N1266" s="389"/>
      <c r="O1266" s="455" t="e">
        <f>(A1266*B1266*W1266)+(B1266*'Calculateur de trading'!H1266)</f>
        <v>#DIV/0!</v>
      </c>
      <c r="P1266" s="274" t="e">
        <f>O1266/'Déscriptions des trades'!CK1266</f>
        <v>#DIV/0!</v>
      </c>
      <c r="Q1266" s="456" t="e">
        <f>'Déscriptions des trades'!CK1266-O1266</f>
        <v>#DIV/0!</v>
      </c>
      <c r="R1266" s="466" t="e">
        <f t="shared" si="484"/>
        <v>#DIV/0!</v>
      </c>
      <c r="S1266" s="389"/>
      <c r="T1266" s="12"/>
      <c r="U1266" s="25"/>
      <c r="V1266" s="15"/>
      <c r="W1266" s="490">
        <f t="shared" si="488"/>
        <v>0</v>
      </c>
      <c r="X1266" s="21" t="e">
        <f>W1266*U1266/'Déscriptions des trades'!CK1266*'Déscriptions des trades'!B1266</f>
        <v>#DIV/0!</v>
      </c>
      <c r="Y1266" s="459"/>
      <c r="Z1266" s="389"/>
      <c r="AA1266" s="23">
        <f t="shared" si="485"/>
        <v>0.1</v>
      </c>
      <c r="AB1266" s="17" t="e">
        <f>(AA1266*'Déscriptions des trades'!U1266*'Déscriptions des trades'!B1266/'Déscriptions des trades'!CK1266)*'Déscriptions des trades'!W1266</f>
        <v>#DIV/0!</v>
      </c>
      <c r="AC1266" s="265" t="e">
        <f>AB1266*'Déscriptions des trades'!CK1266</f>
        <v>#DIV/0!</v>
      </c>
      <c r="AD1266" s="266" t="e">
        <f>'Déscriptions des trades'!CK1266-AC1266</f>
        <v>#DIV/0!</v>
      </c>
      <c r="AE1266" s="389"/>
      <c r="AF1266" s="399">
        <v>1262</v>
      </c>
      <c r="AG1266" s="389"/>
      <c r="AH1266" s="20"/>
      <c r="AI1266" s="303"/>
      <c r="AJ1266" s="307"/>
      <c r="AK1266" s="161"/>
      <c r="AL1266" s="305"/>
      <c r="AM1266" s="305"/>
      <c r="AN1266" s="162"/>
      <c r="AO1266" s="439"/>
      <c r="AP1266" s="162"/>
      <c r="AQ1266" s="113"/>
      <c r="AR1266" s="113"/>
      <c r="AS1266" s="384"/>
      <c r="AT1266" s="306"/>
      <c r="AU1266" s="306"/>
      <c r="AV1266" s="160"/>
      <c r="AW1266" s="158"/>
      <c r="AX1266" s="385"/>
      <c r="AY1266" s="453"/>
      <c r="AZ1266" s="165"/>
      <c r="BA1266" s="301"/>
      <c r="BB1266" s="165"/>
      <c r="BC1266" s="301"/>
      <c r="BD1266" s="165"/>
      <c r="BE1266" s="302"/>
      <c r="BF1266" s="302"/>
      <c r="BG1266" s="165"/>
      <c r="BH1266" s="303"/>
      <c r="BI1266" s="165"/>
      <c r="BJ1266" s="304"/>
      <c r="BK1266" s="394"/>
      <c r="BL1266" s="302"/>
      <c r="BM1266" s="302"/>
      <c r="BN1266" s="394"/>
      <c r="BO1266" s="302"/>
      <c r="BP1266" s="13"/>
      <c r="BQ1266" s="302"/>
      <c r="BR1266" s="13"/>
      <c r="BS1266" s="302"/>
      <c r="BT1266" s="13"/>
      <c r="BU1266" s="302"/>
      <c r="BV1266" s="386"/>
      <c r="BW1266" s="303"/>
      <c r="BX1266" s="303"/>
      <c r="BY1266" s="302"/>
      <c r="BZ1266" s="302"/>
      <c r="CA1266" s="387"/>
      <c r="CB1266" s="395"/>
      <c r="CC1266" s="12"/>
      <c r="CD1266" s="304"/>
      <c r="CE1266" s="14"/>
      <c r="CF1266" s="395"/>
      <c r="CG1266" s="397"/>
      <c r="CH1266" s="300">
        <f t="shared" si="489"/>
        <v>0</v>
      </c>
      <c r="CI1266" s="26"/>
      <c r="CJ1266" s="17">
        <f t="shared" si="486"/>
        <v>0</v>
      </c>
      <c r="CK1266" s="18">
        <f t="shared" si="497"/>
        <v>12.89</v>
      </c>
      <c r="CM1266" s="164"/>
      <c r="CN1266" s="302"/>
      <c r="CO1266" s="13">
        <f t="shared" si="490"/>
        <v>0</v>
      </c>
      <c r="CP1266" s="302"/>
      <c r="CQ1266" s="13">
        <f t="shared" si="491"/>
        <v>0</v>
      </c>
      <c r="CR1266" s="302"/>
      <c r="CS1266" s="13">
        <f t="shared" si="492"/>
        <v>0</v>
      </c>
      <c r="CT1266" s="302"/>
      <c r="CU1266" s="13">
        <f t="shared" si="487"/>
        <v>0</v>
      </c>
      <c r="CV1266" s="302"/>
      <c r="CW1266" s="13">
        <f t="shared" si="493"/>
        <v>0</v>
      </c>
      <c r="CX1266" s="13">
        <f t="shared" si="494"/>
        <v>0</v>
      </c>
      <c r="CY1266" s="251">
        <f t="shared" si="495"/>
        <v>0</v>
      </c>
      <c r="CZ1266" s="13" t="s">
        <v>29</v>
      </c>
      <c r="DA1266" s="13">
        <v>50</v>
      </c>
      <c r="DB1266" s="22">
        <f t="shared" si="496"/>
        <v>0</v>
      </c>
      <c r="DD1266" s="24"/>
      <c r="DF1266" s="163"/>
      <c r="DH1266" s="24"/>
      <c r="DI1266" s="447"/>
      <c r="DJ1266" s="163"/>
    </row>
    <row r="1267" spans="1:114" s="7" customFormat="1">
      <c r="A1267" s="277">
        <f t="shared" si="480"/>
        <v>50</v>
      </c>
      <c r="B1267" s="21" t="e">
        <f>'Calculateur de trading'!I1267/C1267/W1267</f>
        <v>#DIV/0!</v>
      </c>
      <c r="C1267" s="278">
        <f t="shared" si="481"/>
        <v>10</v>
      </c>
      <c r="D1267" s="278"/>
      <c r="E1267" s="273">
        <f t="shared" si="482"/>
        <v>100</v>
      </c>
      <c r="F1267" s="271">
        <f t="shared" si="474"/>
        <v>2</v>
      </c>
      <c r="G1267" s="271" t="e">
        <f t="shared" si="475"/>
        <v>#DIV/0!</v>
      </c>
      <c r="H1267" s="272">
        <f t="shared" si="476"/>
        <v>20</v>
      </c>
      <c r="I1267" s="270"/>
      <c r="J1267" s="273">
        <f t="shared" si="483"/>
        <v>200</v>
      </c>
      <c r="K1267" s="271">
        <f t="shared" si="477"/>
        <v>4</v>
      </c>
      <c r="L1267" s="271" t="e">
        <f t="shared" si="478"/>
        <v>#DIV/0!</v>
      </c>
      <c r="M1267" s="272">
        <f t="shared" si="479"/>
        <v>40</v>
      </c>
      <c r="N1267" s="389"/>
      <c r="O1267" s="455" t="e">
        <f>(A1267*B1267*W1267)+(B1267*'Calculateur de trading'!H1267)</f>
        <v>#DIV/0!</v>
      </c>
      <c r="P1267" s="274" t="e">
        <f>O1267/'Déscriptions des trades'!CK1267</f>
        <v>#DIV/0!</v>
      </c>
      <c r="Q1267" s="456" t="e">
        <f>'Déscriptions des trades'!CK1267-O1267</f>
        <v>#DIV/0!</v>
      </c>
      <c r="R1267" s="466" t="e">
        <f t="shared" si="484"/>
        <v>#DIV/0!</v>
      </c>
      <c r="S1267" s="389"/>
      <c r="T1267" s="12"/>
      <c r="U1267" s="25"/>
      <c r="V1267" s="15"/>
      <c r="W1267" s="490">
        <f t="shared" si="488"/>
        <v>0</v>
      </c>
      <c r="X1267" s="21" t="e">
        <f>W1267*U1267/'Déscriptions des trades'!CK1267*'Déscriptions des trades'!B1267</f>
        <v>#DIV/0!</v>
      </c>
      <c r="Y1267" s="459"/>
      <c r="Z1267" s="389"/>
      <c r="AA1267" s="23">
        <f t="shared" si="485"/>
        <v>0.1</v>
      </c>
      <c r="AB1267" s="17" t="e">
        <f>(AA1267*'Déscriptions des trades'!U1267*'Déscriptions des trades'!B1267/'Déscriptions des trades'!CK1267)*'Déscriptions des trades'!W1267</f>
        <v>#DIV/0!</v>
      </c>
      <c r="AC1267" s="265" t="e">
        <f>AB1267*'Déscriptions des trades'!CK1267</f>
        <v>#DIV/0!</v>
      </c>
      <c r="AD1267" s="266" t="e">
        <f>'Déscriptions des trades'!CK1267-AC1267</f>
        <v>#DIV/0!</v>
      </c>
      <c r="AE1267" s="389"/>
      <c r="AF1267" s="399">
        <v>1263</v>
      </c>
      <c r="AG1267" s="389"/>
      <c r="AH1267" s="20"/>
      <c r="AI1267" s="303"/>
      <c r="AJ1267" s="307"/>
      <c r="AK1267" s="161"/>
      <c r="AL1267" s="305"/>
      <c r="AM1267" s="305"/>
      <c r="AN1267" s="162"/>
      <c r="AO1267" s="439"/>
      <c r="AP1267" s="162"/>
      <c r="AQ1267" s="113"/>
      <c r="AR1267" s="113"/>
      <c r="AS1267" s="384"/>
      <c r="AT1267" s="306"/>
      <c r="AU1267" s="306"/>
      <c r="AV1267" s="160"/>
      <c r="AW1267" s="158"/>
      <c r="AX1267" s="385"/>
      <c r="AY1267" s="453"/>
      <c r="AZ1267" s="165"/>
      <c r="BA1267" s="301"/>
      <c r="BB1267" s="165"/>
      <c r="BC1267" s="301"/>
      <c r="BD1267" s="165"/>
      <c r="BE1267" s="302"/>
      <c r="BF1267" s="302"/>
      <c r="BG1267" s="165"/>
      <c r="BH1267" s="303"/>
      <c r="BI1267" s="165"/>
      <c r="BJ1267" s="304"/>
      <c r="BK1267" s="394"/>
      <c r="BL1267" s="302"/>
      <c r="BM1267" s="302"/>
      <c r="BN1267" s="394"/>
      <c r="BO1267" s="302"/>
      <c r="BP1267" s="13"/>
      <c r="BQ1267" s="302"/>
      <c r="BR1267" s="13"/>
      <c r="BS1267" s="302"/>
      <c r="BT1267" s="13"/>
      <c r="BU1267" s="302"/>
      <c r="BV1267" s="386"/>
      <c r="BW1267" s="303"/>
      <c r="BX1267" s="303"/>
      <c r="BY1267" s="302"/>
      <c r="BZ1267" s="302"/>
      <c r="CA1267" s="387"/>
      <c r="CB1267" s="395"/>
      <c r="CC1267" s="12"/>
      <c r="CD1267" s="304"/>
      <c r="CE1267" s="14"/>
      <c r="CF1267" s="395"/>
      <c r="CG1267" s="397"/>
      <c r="CH1267" s="300">
        <f t="shared" si="489"/>
        <v>0</v>
      </c>
      <c r="CI1267" s="26"/>
      <c r="CJ1267" s="17">
        <f t="shared" si="486"/>
        <v>0</v>
      </c>
      <c r="CK1267" s="18">
        <f t="shared" si="497"/>
        <v>12.89</v>
      </c>
      <c r="CM1267" s="164"/>
      <c r="CN1267" s="302"/>
      <c r="CO1267" s="13">
        <f t="shared" si="490"/>
        <v>0</v>
      </c>
      <c r="CP1267" s="302"/>
      <c r="CQ1267" s="13">
        <f t="shared" si="491"/>
        <v>0</v>
      </c>
      <c r="CR1267" s="302"/>
      <c r="CS1267" s="13">
        <f t="shared" si="492"/>
        <v>0</v>
      </c>
      <c r="CT1267" s="302"/>
      <c r="CU1267" s="13">
        <f t="shared" si="487"/>
        <v>0</v>
      </c>
      <c r="CV1267" s="302"/>
      <c r="CW1267" s="13">
        <f t="shared" si="493"/>
        <v>0</v>
      </c>
      <c r="CX1267" s="13">
        <f t="shared" si="494"/>
        <v>0</v>
      </c>
      <c r="CY1267" s="251">
        <f t="shared" si="495"/>
        <v>0</v>
      </c>
      <c r="CZ1267" s="13" t="s">
        <v>29</v>
      </c>
      <c r="DA1267" s="13">
        <v>50</v>
      </c>
      <c r="DB1267" s="22">
        <f t="shared" si="496"/>
        <v>0</v>
      </c>
      <c r="DD1267" s="24"/>
      <c r="DF1267" s="163"/>
      <c r="DH1267" s="24"/>
      <c r="DI1267" s="447"/>
      <c r="DJ1267" s="163"/>
    </row>
    <row r="1268" spans="1:114" s="7" customFormat="1">
      <c r="A1268" s="277">
        <f t="shared" si="480"/>
        <v>50</v>
      </c>
      <c r="B1268" s="21" t="e">
        <f>'Calculateur de trading'!I1268/C1268/W1268</f>
        <v>#DIV/0!</v>
      </c>
      <c r="C1268" s="278">
        <f t="shared" si="481"/>
        <v>10</v>
      </c>
      <c r="D1268" s="426"/>
      <c r="E1268" s="273">
        <f t="shared" si="482"/>
        <v>100</v>
      </c>
      <c r="F1268" s="271">
        <f t="shared" si="474"/>
        <v>2</v>
      </c>
      <c r="G1268" s="271" t="e">
        <f t="shared" si="475"/>
        <v>#DIV/0!</v>
      </c>
      <c r="H1268" s="272">
        <f t="shared" si="476"/>
        <v>20</v>
      </c>
      <c r="I1268" s="270"/>
      <c r="J1268" s="273">
        <f t="shared" si="483"/>
        <v>200</v>
      </c>
      <c r="K1268" s="271">
        <f t="shared" si="477"/>
        <v>4</v>
      </c>
      <c r="L1268" s="271" t="e">
        <f t="shared" si="478"/>
        <v>#DIV/0!</v>
      </c>
      <c r="M1268" s="272">
        <f t="shared" si="479"/>
        <v>40</v>
      </c>
      <c r="N1268" s="389"/>
      <c r="O1268" s="455" t="e">
        <f>(A1268*B1268*W1268)+(B1268*'Calculateur de trading'!H1268)</f>
        <v>#DIV/0!</v>
      </c>
      <c r="P1268" s="274" t="e">
        <f>O1268/'Déscriptions des trades'!CK1268</f>
        <v>#DIV/0!</v>
      </c>
      <c r="Q1268" s="456" t="e">
        <f>'Déscriptions des trades'!CK1268-O1268</f>
        <v>#DIV/0!</v>
      </c>
      <c r="R1268" s="466" t="e">
        <f t="shared" si="484"/>
        <v>#DIV/0!</v>
      </c>
      <c r="S1268" s="389"/>
      <c r="T1268" s="12"/>
      <c r="U1268" s="25"/>
      <c r="V1268" s="15"/>
      <c r="W1268" s="490">
        <f t="shared" si="488"/>
        <v>0</v>
      </c>
      <c r="X1268" s="21" t="e">
        <f>W1268*U1268/'Déscriptions des trades'!CK1268*'Déscriptions des trades'!B1268</f>
        <v>#DIV/0!</v>
      </c>
      <c r="Y1268" s="459"/>
      <c r="Z1268" s="389"/>
      <c r="AA1268" s="23">
        <f t="shared" si="485"/>
        <v>0.1</v>
      </c>
      <c r="AB1268" s="17" t="e">
        <f>(AA1268*'Déscriptions des trades'!U1268*'Déscriptions des trades'!B1268/'Déscriptions des trades'!CK1268)*'Déscriptions des trades'!W1268</f>
        <v>#DIV/0!</v>
      </c>
      <c r="AC1268" s="265" t="e">
        <f>AB1268*'Déscriptions des trades'!CK1268</f>
        <v>#DIV/0!</v>
      </c>
      <c r="AD1268" s="266" t="e">
        <f>'Déscriptions des trades'!CK1268-AC1268</f>
        <v>#DIV/0!</v>
      </c>
      <c r="AE1268" s="389"/>
      <c r="AF1268" s="399">
        <v>1264</v>
      </c>
      <c r="AG1268" s="389"/>
      <c r="AH1268" s="20"/>
      <c r="AI1268" s="303"/>
      <c r="AJ1268" s="307"/>
      <c r="AK1268" s="161"/>
      <c r="AL1268" s="305"/>
      <c r="AM1268" s="305"/>
      <c r="AN1268" s="162"/>
      <c r="AO1268" s="439"/>
      <c r="AP1268" s="162"/>
      <c r="AQ1268" s="113"/>
      <c r="AR1268" s="113"/>
      <c r="AS1268" s="384"/>
      <c r="AT1268" s="306"/>
      <c r="AU1268" s="306"/>
      <c r="AV1268" s="160"/>
      <c r="AW1268" s="158"/>
      <c r="AX1268" s="385"/>
      <c r="AY1268" s="453"/>
      <c r="AZ1268" s="165"/>
      <c r="BA1268" s="301"/>
      <c r="BB1268" s="165"/>
      <c r="BC1268" s="301"/>
      <c r="BD1268" s="165"/>
      <c r="BE1268" s="302"/>
      <c r="BF1268" s="302"/>
      <c r="BG1268" s="165"/>
      <c r="BH1268" s="303"/>
      <c r="BI1268" s="165"/>
      <c r="BJ1268" s="304"/>
      <c r="BK1268" s="394"/>
      <c r="BL1268" s="302"/>
      <c r="BM1268" s="302"/>
      <c r="BN1268" s="394"/>
      <c r="BO1268" s="302"/>
      <c r="BP1268" s="13"/>
      <c r="BQ1268" s="302"/>
      <c r="BR1268" s="13"/>
      <c r="BS1268" s="302"/>
      <c r="BT1268" s="13"/>
      <c r="BU1268" s="302"/>
      <c r="BV1268" s="386"/>
      <c r="BW1268" s="303"/>
      <c r="BX1268" s="303"/>
      <c r="BY1268" s="302"/>
      <c r="BZ1268" s="302"/>
      <c r="CA1268" s="387"/>
      <c r="CB1268" s="395"/>
      <c r="CC1268" s="12"/>
      <c r="CD1268" s="304"/>
      <c r="CE1268" s="14"/>
      <c r="CF1268" s="395"/>
      <c r="CG1268" s="397"/>
      <c r="CH1268" s="300">
        <f t="shared" si="489"/>
        <v>0</v>
      </c>
      <c r="CI1268" s="26"/>
      <c r="CJ1268" s="17">
        <f t="shared" si="486"/>
        <v>0</v>
      </c>
      <c r="CK1268" s="18">
        <f t="shared" si="497"/>
        <v>12.89</v>
      </c>
      <c r="CM1268" s="164"/>
      <c r="CN1268" s="302"/>
      <c r="CO1268" s="13">
        <f t="shared" si="490"/>
        <v>0</v>
      </c>
      <c r="CP1268" s="302"/>
      <c r="CQ1268" s="13">
        <f t="shared" si="491"/>
        <v>0</v>
      </c>
      <c r="CR1268" s="302"/>
      <c r="CS1268" s="13">
        <f t="shared" si="492"/>
        <v>0</v>
      </c>
      <c r="CT1268" s="302"/>
      <c r="CU1268" s="13">
        <f t="shared" si="487"/>
        <v>0</v>
      </c>
      <c r="CV1268" s="302"/>
      <c r="CW1268" s="13">
        <f t="shared" si="493"/>
        <v>0</v>
      </c>
      <c r="CX1268" s="13">
        <f t="shared" si="494"/>
        <v>0</v>
      </c>
      <c r="CY1268" s="251">
        <f t="shared" si="495"/>
        <v>0</v>
      </c>
      <c r="CZ1268" s="13" t="s">
        <v>29</v>
      </c>
      <c r="DA1268" s="13">
        <v>50</v>
      </c>
      <c r="DB1268" s="22">
        <f t="shared" si="496"/>
        <v>0</v>
      </c>
      <c r="DD1268" s="24"/>
      <c r="DF1268" s="163"/>
      <c r="DH1268" s="24"/>
      <c r="DI1268" s="447"/>
      <c r="DJ1268" s="163"/>
    </row>
    <row r="1269" spans="1:114" s="7" customFormat="1">
      <c r="A1269" s="277">
        <f t="shared" si="480"/>
        <v>50</v>
      </c>
      <c r="B1269" s="21" t="e">
        <f>'Calculateur de trading'!I1269/C1269/W1269</f>
        <v>#DIV/0!</v>
      </c>
      <c r="C1269" s="278">
        <f t="shared" si="481"/>
        <v>10</v>
      </c>
      <c r="D1269" s="278"/>
      <c r="E1269" s="273">
        <f t="shared" si="482"/>
        <v>100</v>
      </c>
      <c r="F1269" s="271">
        <f t="shared" si="474"/>
        <v>2</v>
      </c>
      <c r="G1269" s="271" t="e">
        <f t="shared" si="475"/>
        <v>#DIV/0!</v>
      </c>
      <c r="H1269" s="272">
        <f t="shared" si="476"/>
        <v>20</v>
      </c>
      <c r="I1269" s="270"/>
      <c r="J1269" s="273">
        <f t="shared" si="483"/>
        <v>200</v>
      </c>
      <c r="K1269" s="271">
        <f t="shared" si="477"/>
        <v>4</v>
      </c>
      <c r="L1269" s="271" t="e">
        <f t="shared" si="478"/>
        <v>#DIV/0!</v>
      </c>
      <c r="M1269" s="272">
        <f t="shared" si="479"/>
        <v>40</v>
      </c>
      <c r="N1269" s="389"/>
      <c r="O1269" s="455" t="e">
        <f>(A1269*B1269*W1269)+(B1269*'Calculateur de trading'!H1269)</f>
        <v>#DIV/0!</v>
      </c>
      <c r="P1269" s="274" t="e">
        <f>O1269/'Déscriptions des trades'!CK1269</f>
        <v>#DIV/0!</v>
      </c>
      <c r="Q1269" s="456" t="e">
        <f>'Déscriptions des trades'!CK1269-O1269</f>
        <v>#DIV/0!</v>
      </c>
      <c r="R1269" s="466" t="e">
        <f t="shared" si="484"/>
        <v>#DIV/0!</v>
      </c>
      <c r="S1269" s="389"/>
      <c r="T1269" s="12"/>
      <c r="U1269" s="25"/>
      <c r="V1269" s="15"/>
      <c r="W1269" s="490">
        <f t="shared" si="488"/>
        <v>0</v>
      </c>
      <c r="X1269" s="21" t="e">
        <f>W1269*U1269/'Déscriptions des trades'!CK1269*'Déscriptions des trades'!B1269</f>
        <v>#DIV/0!</v>
      </c>
      <c r="Y1269" s="459"/>
      <c r="Z1269" s="389"/>
      <c r="AA1269" s="23">
        <f t="shared" si="485"/>
        <v>0.1</v>
      </c>
      <c r="AB1269" s="17" t="e">
        <f>(AA1269*'Déscriptions des trades'!U1269*'Déscriptions des trades'!B1269/'Déscriptions des trades'!CK1269)*'Déscriptions des trades'!W1269</f>
        <v>#DIV/0!</v>
      </c>
      <c r="AC1269" s="265" t="e">
        <f>AB1269*'Déscriptions des trades'!CK1269</f>
        <v>#DIV/0!</v>
      </c>
      <c r="AD1269" s="266" t="e">
        <f>'Déscriptions des trades'!CK1269-AC1269</f>
        <v>#DIV/0!</v>
      </c>
      <c r="AE1269" s="389"/>
      <c r="AF1269" s="399">
        <v>1265</v>
      </c>
      <c r="AG1269" s="389"/>
      <c r="AH1269" s="20"/>
      <c r="AI1269" s="303"/>
      <c r="AJ1269" s="307"/>
      <c r="AK1269" s="161"/>
      <c r="AL1269" s="305"/>
      <c r="AM1269" s="305"/>
      <c r="AN1269" s="162"/>
      <c r="AO1269" s="439"/>
      <c r="AP1269" s="162"/>
      <c r="AQ1269" s="113"/>
      <c r="AR1269" s="113"/>
      <c r="AS1269" s="384"/>
      <c r="AT1269" s="306"/>
      <c r="AU1269" s="306"/>
      <c r="AV1269" s="160"/>
      <c r="AW1269" s="158"/>
      <c r="AX1269" s="385"/>
      <c r="AY1269" s="453"/>
      <c r="AZ1269" s="165"/>
      <c r="BA1269" s="301"/>
      <c r="BB1269" s="165"/>
      <c r="BC1269" s="301"/>
      <c r="BD1269" s="165"/>
      <c r="BE1269" s="302"/>
      <c r="BF1269" s="302"/>
      <c r="BG1269" s="165"/>
      <c r="BH1269" s="303"/>
      <c r="BI1269" s="165"/>
      <c r="BJ1269" s="304"/>
      <c r="BK1269" s="394"/>
      <c r="BL1269" s="302"/>
      <c r="BM1269" s="302"/>
      <c r="BN1269" s="394"/>
      <c r="BO1269" s="302"/>
      <c r="BP1269" s="13"/>
      <c r="BQ1269" s="302"/>
      <c r="BR1269" s="13"/>
      <c r="BS1269" s="302"/>
      <c r="BT1269" s="13"/>
      <c r="BU1269" s="302"/>
      <c r="BV1269" s="386"/>
      <c r="BW1269" s="303"/>
      <c r="BX1269" s="303"/>
      <c r="BY1269" s="302"/>
      <c r="BZ1269" s="302"/>
      <c r="CA1269" s="387"/>
      <c r="CB1269" s="395"/>
      <c r="CC1269" s="12"/>
      <c r="CD1269" s="304"/>
      <c r="CE1269" s="14"/>
      <c r="CF1269" s="395"/>
      <c r="CG1269" s="397"/>
      <c r="CH1269" s="300">
        <f t="shared" si="489"/>
        <v>0</v>
      </c>
      <c r="CI1269" s="26"/>
      <c r="CJ1269" s="17">
        <f t="shared" si="486"/>
        <v>0</v>
      </c>
      <c r="CK1269" s="18">
        <f t="shared" si="497"/>
        <v>12.89</v>
      </c>
      <c r="CM1269" s="164"/>
      <c r="CN1269" s="302"/>
      <c r="CO1269" s="13">
        <f t="shared" si="490"/>
        <v>0</v>
      </c>
      <c r="CP1269" s="302"/>
      <c r="CQ1269" s="13">
        <f t="shared" si="491"/>
        <v>0</v>
      </c>
      <c r="CR1269" s="302"/>
      <c r="CS1269" s="13">
        <f t="shared" si="492"/>
        <v>0</v>
      </c>
      <c r="CT1269" s="302"/>
      <c r="CU1269" s="13">
        <f t="shared" si="487"/>
        <v>0</v>
      </c>
      <c r="CV1269" s="302"/>
      <c r="CW1269" s="13">
        <f t="shared" si="493"/>
        <v>0</v>
      </c>
      <c r="CX1269" s="13">
        <f t="shared" si="494"/>
        <v>0</v>
      </c>
      <c r="CY1269" s="251">
        <f t="shared" si="495"/>
        <v>0</v>
      </c>
      <c r="CZ1269" s="13" t="s">
        <v>29</v>
      </c>
      <c r="DA1269" s="13">
        <v>50</v>
      </c>
      <c r="DB1269" s="22">
        <f t="shared" si="496"/>
        <v>0</v>
      </c>
      <c r="DD1269" s="24"/>
      <c r="DF1269" s="163"/>
      <c r="DH1269" s="24"/>
      <c r="DI1269" s="447"/>
      <c r="DJ1269" s="163"/>
    </row>
    <row r="1270" spans="1:114" s="7" customFormat="1">
      <c r="A1270" s="277">
        <f t="shared" si="480"/>
        <v>50</v>
      </c>
      <c r="B1270" s="21" t="e">
        <f>'Calculateur de trading'!I1270/C1270/W1270</f>
        <v>#DIV/0!</v>
      </c>
      <c r="C1270" s="278">
        <f t="shared" si="481"/>
        <v>10</v>
      </c>
      <c r="D1270" s="426"/>
      <c r="E1270" s="273">
        <f t="shared" si="482"/>
        <v>100</v>
      </c>
      <c r="F1270" s="271">
        <f t="shared" si="474"/>
        <v>2</v>
      </c>
      <c r="G1270" s="271" t="e">
        <f t="shared" si="475"/>
        <v>#DIV/0!</v>
      </c>
      <c r="H1270" s="272">
        <f t="shared" si="476"/>
        <v>20</v>
      </c>
      <c r="I1270" s="270"/>
      <c r="J1270" s="273">
        <f t="shared" si="483"/>
        <v>200</v>
      </c>
      <c r="K1270" s="271">
        <f t="shared" si="477"/>
        <v>4</v>
      </c>
      <c r="L1270" s="271" t="e">
        <f t="shared" si="478"/>
        <v>#DIV/0!</v>
      </c>
      <c r="M1270" s="272">
        <f t="shared" si="479"/>
        <v>40</v>
      </c>
      <c r="N1270" s="389"/>
      <c r="O1270" s="455" t="e">
        <f>(A1270*B1270*W1270)+(B1270*'Calculateur de trading'!H1270)</f>
        <v>#DIV/0!</v>
      </c>
      <c r="P1270" s="274" t="e">
        <f>O1270/'Déscriptions des trades'!CK1270</f>
        <v>#DIV/0!</v>
      </c>
      <c r="Q1270" s="456" t="e">
        <f>'Déscriptions des trades'!CK1270-O1270</f>
        <v>#DIV/0!</v>
      </c>
      <c r="R1270" s="466" t="e">
        <f t="shared" si="484"/>
        <v>#DIV/0!</v>
      </c>
      <c r="S1270" s="389"/>
      <c r="T1270" s="12"/>
      <c r="U1270" s="25"/>
      <c r="V1270" s="15"/>
      <c r="W1270" s="490">
        <f t="shared" si="488"/>
        <v>0</v>
      </c>
      <c r="X1270" s="21" t="e">
        <f>W1270*U1270/'Déscriptions des trades'!CK1270*'Déscriptions des trades'!B1270</f>
        <v>#DIV/0!</v>
      </c>
      <c r="Y1270" s="459"/>
      <c r="Z1270" s="389"/>
      <c r="AA1270" s="23">
        <f t="shared" si="485"/>
        <v>0.1</v>
      </c>
      <c r="AB1270" s="17" t="e">
        <f>(AA1270*'Déscriptions des trades'!U1270*'Déscriptions des trades'!B1270/'Déscriptions des trades'!CK1270)*'Déscriptions des trades'!W1270</f>
        <v>#DIV/0!</v>
      </c>
      <c r="AC1270" s="265" t="e">
        <f>AB1270*'Déscriptions des trades'!CK1270</f>
        <v>#DIV/0!</v>
      </c>
      <c r="AD1270" s="266" t="e">
        <f>'Déscriptions des trades'!CK1270-AC1270</f>
        <v>#DIV/0!</v>
      </c>
      <c r="AE1270" s="389"/>
      <c r="AF1270" s="399">
        <v>1266</v>
      </c>
      <c r="AG1270" s="389"/>
      <c r="AH1270" s="20"/>
      <c r="AI1270" s="303"/>
      <c r="AJ1270" s="307"/>
      <c r="AK1270" s="161"/>
      <c r="AL1270" s="305"/>
      <c r="AM1270" s="305"/>
      <c r="AN1270" s="162"/>
      <c r="AO1270" s="439"/>
      <c r="AP1270" s="162"/>
      <c r="AQ1270" s="113"/>
      <c r="AR1270" s="113"/>
      <c r="AS1270" s="384"/>
      <c r="AT1270" s="306"/>
      <c r="AU1270" s="306"/>
      <c r="AV1270" s="160"/>
      <c r="AW1270" s="158"/>
      <c r="AX1270" s="385"/>
      <c r="AY1270" s="453"/>
      <c r="AZ1270" s="165"/>
      <c r="BA1270" s="301"/>
      <c r="BB1270" s="165"/>
      <c r="BC1270" s="301"/>
      <c r="BD1270" s="165"/>
      <c r="BE1270" s="302"/>
      <c r="BF1270" s="302"/>
      <c r="BG1270" s="165"/>
      <c r="BH1270" s="303"/>
      <c r="BI1270" s="165"/>
      <c r="BJ1270" s="304"/>
      <c r="BK1270" s="394"/>
      <c r="BL1270" s="302"/>
      <c r="BM1270" s="302"/>
      <c r="BN1270" s="394"/>
      <c r="BO1270" s="302"/>
      <c r="BP1270" s="13"/>
      <c r="BQ1270" s="302"/>
      <c r="BR1270" s="13"/>
      <c r="BS1270" s="302"/>
      <c r="BT1270" s="13"/>
      <c r="BU1270" s="302"/>
      <c r="BV1270" s="386"/>
      <c r="BW1270" s="303"/>
      <c r="BX1270" s="303"/>
      <c r="BY1270" s="302"/>
      <c r="BZ1270" s="302"/>
      <c r="CA1270" s="387"/>
      <c r="CB1270" s="395"/>
      <c r="CC1270" s="12"/>
      <c r="CD1270" s="304"/>
      <c r="CE1270" s="14"/>
      <c r="CF1270" s="395"/>
      <c r="CG1270" s="397"/>
      <c r="CH1270" s="300">
        <f t="shared" si="489"/>
        <v>0</v>
      </c>
      <c r="CI1270" s="26"/>
      <c r="CJ1270" s="17">
        <f t="shared" si="486"/>
        <v>0</v>
      </c>
      <c r="CK1270" s="18">
        <f t="shared" si="497"/>
        <v>12.89</v>
      </c>
      <c r="CM1270" s="164"/>
      <c r="CN1270" s="302"/>
      <c r="CO1270" s="13">
        <f t="shared" si="490"/>
        <v>0</v>
      </c>
      <c r="CP1270" s="302"/>
      <c r="CQ1270" s="13">
        <f t="shared" si="491"/>
        <v>0</v>
      </c>
      <c r="CR1270" s="302"/>
      <c r="CS1270" s="13">
        <f t="shared" si="492"/>
        <v>0</v>
      </c>
      <c r="CT1270" s="302"/>
      <c r="CU1270" s="13">
        <f t="shared" si="487"/>
        <v>0</v>
      </c>
      <c r="CV1270" s="302"/>
      <c r="CW1270" s="13">
        <f t="shared" si="493"/>
        <v>0</v>
      </c>
      <c r="CX1270" s="13">
        <f t="shared" si="494"/>
        <v>0</v>
      </c>
      <c r="CY1270" s="251">
        <f t="shared" si="495"/>
        <v>0</v>
      </c>
      <c r="CZ1270" s="13" t="s">
        <v>29</v>
      </c>
      <c r="DA1270" s="13">
        <v>50</v>
      </c>
      <c r="DB1270" s="22">
        <f t="shared" si="496"/>
        <v>0</v>
      </c>
      <c r="DD1270" s="24"/>
      <c r="DF1270" s="163"/>
      <c r="DH1270" s="24"/>
      <c r="DI1270" s="447"/>
      <c r="DJ1270" s="163"/>
    </row>
    <row r="1271" spans="1:114" s="7" customFormat="1">
      <c r="A1271" s="277">
        <f t="shared" si="480"/>
        <v>50</v>
      </c>
      <c r="B1271" s="21" t="e">
        <f>'Calculateur de trading'!I1271/C1271/W1271</f>
        <v>#DIV/0!</v>
      </c>
      <c r="C1271" s="278">
        <f t="shared" si="481"/>
        <v>10</v>
      </c>
      <c r="D1271" s="278"/>
      <c r="E1271" s="273">
        <f t="shared" si="482"/>
        <v>100</v>
      </c>
      <c r="F1271" s="271">
        <f t="shared" si="474"/>
        <v>2</v>
      </c>
      <c r="G1271" s="271" t="e">
        <f t="shared" si="475"/>
        <v>#DIV/0!</v>
      </c>
      <c r="H1271" s="272">
        <f t="shared" si="476"/>
        <v>20</v>
      </c>
      <c r="I1271" s="270"/>
      <c r="J1271" s="273">
        <f t="shared" si="483"/>
        <v>200</v>
      </c>
      <c r="K1271" s="271">
        <f t="shared" si="477"/>
        <v>4</v>
      </c>
      <c r="L1271" s="271" t="e">
        <f t="shared" si="478"/>
        <v>#DIV/0!</v>
      </c>
      <c r="M1271" s="272">
        <f t="shared" si="479"/>
        <v>40</v>
      </c>
      <c r="N1271" s="389"/>
      <c r="O1271" s="455" t="e">
        <f>(A1271*B1271*W1271)+(B1271*'Calculateur de trading'!H1271)</f>
        <v>#DIV/0!</v>
      </c>
      <c r="P1271" s="274" t="e">
        <f>O1271/'Déscriptions des trades'!CK1271</f>
        <v>#DIV/0!</v>
      </c>
      <c r="Q1271" s="456" t="e">
        <f>'Déscriptions des trades'!CK1271-O1271</f>
        <v>#DIV/0!</v>
      </c>
      <c r="R1271" s="466" t="e">
        <f t="shared" si="484"/>
        <v>#DIV/0!</v>
      </c>
      <c r="S1271" s="389"/>
      <c r="T1271" s="12"/>
      <c r="U1271" s="25"/>
      <c r="V1271" s="15"/>
      <c r="W1271" s="490">
        <f t="shared" si="488"/>
        <v>0</v>
      </c>
      <c r="X1271" s="21" t="e">
        <f>W1271*U1271/'Déscriptions des trades'!CK1271*'Déscriptions des trades'!B1271</f>
        <v>#DIV/0!</v>
      </c>
      <c r="Y1271" s="459"/>
      <c r="Z1271" s="389"/>
      <c r="AA1271" s="23">
        <f t="shared" si="485"/>
        <v>0.1</v>
      </c>
      <c r="AB1271" s="17" t="e">
        <f>(AA1271*'Déscriptions des trades'!U1271*'Déscriptions des trades'!B1271/'Déscriptions des trades'!CK1271)*'Déscriptions des trades'!W1271</f>
        <v>#DIV/0!</v>
      </c>
      <c r="AC1271" s="265" t="e">
        <f>AB1271*'Déscriptions des trades'!CK1271</f>
        <v>#DIV/0!</v>
      </c>
      <c r="AD1271" s="266" t="e">
        <f>'Déscriptions des trades'!CK1271-AC1271</f>
        <v>#DIV/0!</v>
      </c>
      <c r="AE1271" s="389"/>
      <c r="AF1271" s="399">
        <v>1267</v>
      </c>
      <c r="AG1271" s="389"/>
      <c r="AH1271" s="20"/>
      <c r="AI1271" s="303"/>
      <c r="AJ1271" s="307"/>
      <c r="AK1271" s="161"/>
      <c r="AL1271" s="305"/>
      <c r="AM1271" s="305"/>
      <c r="AN1271" s="162"/>
      <c r="AO1271" s="439"/>
      <c r="AP1271" s="162"/>
      <c r="AQ1271" s="113"/>
      <c r="AR1271" s="113"/>
      <c r="AS1271" s="384"/>
      <c r="AT1271" s="306"/>
      <c r="AU1271" s="306"/>
      <c r="AV1271" s="160"/>
      <c r="AW1271" s="158"/>
      <c r="AX1271" s="385"/>
      <c r="AY1271" s="453"/>
      <c r="AZ1271" s="165"/>
      <c r="BA1271" s="301"/>
      <c r="BB1271" s="165"/>
      <c r="BC1271" s="301"/>
      <c r="BD1271" s="165"/>
      <c r="BE1271" s="302"/>
      <c r="BF1271" s="302"/>
      <c r="BG1271" s="165"/>
      <c r="BH1271" s="303"/>
      <c r="BI1271" s="165"/>
      <c r="BJ1271" s="304"/>
      <c r="BK1271" s="394"/>
      <c r="BL1271" s="302"/>
      <c r="BM1271" s="302"/>
      <c r="BN1271" s="394"/>
      <c r="BO1271" s="302"/>
      <c r="BP1271" s="13"/>
      <c r="BQ1271" s="302"/>
      <c r="BR1271" s="13"/>
      <c r="BS1271" s="302"/>
      <c r="BT1271" s="13"/>
      <c r="BU1271" s="302"/>
      <c r="BV1271" s="386"/>
      <c r="BW1271" s="303"/>
      <c r="BX1271" s="303"/>
      <c r="BY1271" s="302"/>
      <c r="BZ1271" s="302"/>
      <c r="CA1271" s="387"/>
      <c r="CB1271" s="395"/>
      <c r="CC1271" s="12"/>
      <c r="CD1271" s="304"/>
      <c r="CE1271" s="14"/>
      <c r="CF1271" s="395"/>
      <c r="CG1271" s="397"/>
      <c r="CH1271" s="300">
        <f t="shared" si="489"/>
        <v>0</v>
      </c>
      <c r="CI1271" s="26"/>
      <c r="CJ1271" s="17">
        <f t="shared" si="486"/>
        <v>0</v>
      </c>
      <c r="CK1271" s="18">
        <f t="shared" si="497"/>
        <v>12.89</v>
      </c>
      <c r="CM1271" s="164"/>
      <c r="CN1271" s="302"/>
      <c r="CO1271" s="13">
        <f t="shared" si="490"/>
        <v>0</v>
      </c>
      <c r="CP1271" s="302"/>
      <c r="CQ1271" s="13">
        <f t="shared" si="491"/>
        <v>0</v>
      </c>
      <c r="CR1271" s="302"/>
      <c r="CS1271" s="13">
        <f t="shared" si="492"/>
        <v>0</v>
      </c>
      <c r="CT1271" s="302"/>
      <c r="CU1271" s="13">
        <f t="shared" si="487"/>
        <v>0</v>
      </c>
      <c r="CV1271" s="302"/>
      <c r="CW1271" s="13">
        <f t="shared" si="493"/>
        <v>0</v>
      </c>
      <c r="CX1271" s="13">
        <f t="shared" si="494"/>
        <v>0</v>
      </c>
      <c r="CY1271" s="251">
        <f t="shared" si="495"/>
        <v>0</v>
      </c>
      <c r="CZ1271" s="13" t="s">
        <v>29</v>
      </c>
      <c r="DA1271" s="13">
        <v>50</v>
      </c>
      <c r="DB1271" s="22">
        <f t="shared" si="496"/>
        <v>0</v>
      </c>
      <c r="DD1271" s="24"/>
      <c r="DF1271" s="163"/>
      <c r="DH1271" s="24"/>
      <c r="DI1271" s="447"/>
      <c r="DJ1271" s="163"/>
    </row>
    <row r="1272" spans="1:114" s="7" customFormat="1">
      <c r="A1272" s="277">
        <f t="shared" si="480"/>
        <v>50</v>
      </c>
      <c r="B1272" s="21" t="e">
        <f>'Calculateur de trading'!I1272/C1272/W1272</f>
        <v>#DIV/0!</v>
      </c>
      <c r="C1272" s="278">
        <f t="shared" si="481"/>
        <v>10</v>
      </c>
      <c r="D1272" s="426"/>
      <c r="E1272" s="273">
        <f t="shared" si="482"/>
        <v>100</v>
      </c>
      <c r="F1272" s="271">
        <f t="shared" si="474"/>
        <v>2</v>
      </c>
      <c r="G1272" s="271" t="e">
        <f t="shared" si="475"/>
        <v>#DIV/0!</v>
      </c>
      <c r="H1272" s="272">
        <f t="shared" si="476"/>
        <v>20</v>
      </c>
      <c r="I1272" s="270"/>
      <c r="J1272" s="273">
        <f t="shared" si="483"/>
        <v>200</v>
      </c>
      <c r="K1272" s="271">
        <f t="shared" si="477"/>
        <v>4</v>
      </c>
      <c r="L1272" s="271" t="e">
        <f t="shared" si="478"/>
        <v>#DIV/0!</v>
      </c>
      <c r="M1272" s="272">
        <f t="shared" si="479"/>
        <v>40</v>
      </c>
      <c r="N1272" s="389"/>
      <c r="O1272" s="455" t="e">
        <f>(A1272*B1272*W1272)+(B1272*'Calculateur de trading'!H1272)</f>
        <v>#DIV/0!</v>
      </c>
      <c r="P1272" s="274" t="e">
        <f>O1272/'Déscriptions des trades'!CK1272</f>
        <v>#DIV/0!</v>
      </c>
      <c r="Q1272" s="456" t="e">
        <f>'Déscriptions des trades'!CK1272-O1272</f>
        <v>#DIV/0!</v>
      </c>
      <c r="R1272" s="466" t="e">
        <f t="shared" si="484"/>
        <v>#DIV/0!</v>
      </c>
      <c r="S1272" s="389"/>
      <c r="T1272" s="12"/>
      <c r="U1272" s="25"/>
      <c r="V1272" s="15"/>
      <c r="W1272" s="490">
        <f t="shared" si="488"/>
        <v>0</v>
      </c>
      <c r="X1272" s="21" t="e">
        <f>W1272*U1272/'Déscriptions des trades'!CK1272*'Déscriptions des trades'!B1272</f>
        <v>#DIV/0!</v>
      </c>
      <c r="Y1272" s="459"/>
      <c r="Z1272" s="389"/>
      <c r="AA1272" s="23">
        <f t="shared" si="485"/>
        <v>0.1</v>
      </c>
      <c r="AB1272" s="17" t="e">
        <f>(AA1272*'Déscriptions des trades'!U1272*'Déscriptions des trades'!B1272/'Déscriptions des trades'!CK1272)*'Déscriptions des trades'!W1272</f>
        <v>#DIV/0!</v>
      </c>
      <c r="AC1272" s="265" t="e">
        <f>AB1272*'Déscriptions des trades'!CK1272</f>
        <v>#DIV/0!</v>
      </c>
      <c r="AD1272" s="266" t="e">
        <f>'Déscriptions des trades'!CK1272-AC1272</f>
        <v>#DIV/0!</v>
      </c>
      <c r="AE1272" s="389"/>
      <c r="AF1272" s="399">
        <v>1268</v>
      </c>
      <c r="AG1272" s="389"/>
      <c r="AH1272" s="20"/>
      <c r="AI1272" s="303"/>
      <c r="AJ1272" s="307"/>
      <c r="AK1272" s="161"/>
      <c r="AL1272" s="305"/>
      <c r="AM1272" s="305"/>
      <c r="AN1272" s="162"/>
      <c r="AO1272" s="439"/>
      <c r="AP1272" s="162"/>
      <c r="AQ1272" s="113"/>
      <c r="AR1272" s="113"/>
      <c r="AS1272" s="384"/>
      <c r="AT1272" s="306"/>
      <c r="AU1272" s="306"/>
      <c r="AV1272" s="160"/>
      <c r="AW1272" s="158"/>
      <c r="AX1272" s="385"/>
      <c r="AY1272" s="453"/>
      <c r="AZ1272" s="165"/>
      <c r="BA1272" s="301"/>
      <c r="BB1272" s="165"/>
      <c r="BC1272" s="301"/>
      <c r="BD1272" s="165"/>
      <c r="BE1272" s="302"/>
      <c r="BF1272" s="302"/>
      <c r="BG1272" s="165"/>
      <c r="BH1272" s="303"/>
      <c r="BI1272" s="165"/>
      <c r="BJ1272" s="304"/>
      <c r="BK1272" s="394"/>
      <c r="BL1272" s="302"/>
      <c r="BM1272" s="302"/>
      <c r="BN1272" s="394"/>
      <c r="BO1272" s="302"/>
      <c r="BP1272" s="13"/>
      <c r="BQ1272" s="302"/>
      <c r="BR1272" s="13"/>
      <c r="BS1272" s="302"/>
      <c r="BT1272" s="13"/>
      <c r="BU1272" s="302"/>
      <c r="BV1272" s="386"/>
      <c r="BW1272" s="303"/>
      <c r="BX1272" s="303"/>
      <c r="BY1272" s="302"/>
      <c r="BZ1272" s="302"/>
      <c r="CA1272" s="387"/>
      <c r="CB1272" s="395"/>
      <c r="CC1272" s="12"/>
      <c r="CD1272" s="304"/>
      <c r="CE1272" s="14"/>
      <c r="CF1272" s="395"/>
      <c r="CG1272" s="397"/>
      <c r="CH1272" s="300">
        <f t="shared" si="489"/>
        <v>0</v>
      </c>
      <c r="CI1272" s="26"/>
      <c r="CJ1272" s="17">
        <f t="shared" si="486"/>
        <v>0</v>
      </c>
      <c r="CK1272" s="18">
        <f t="shared" si="497"/>
        <v>12.89</v>
      </c>
      <c r="CM1272" s="164"/>
      <c r="CN1272" s="302"/>
      <c r="CO1272" s="13">
        <f t="shared" si="490"/>
        <v>0</v>
      </c>
      <c r="CP1272" s="302"/>
      <c r="CQ1272" s="13">
        <f t="shared" si="491"/>
        <v>0</v>
      </c>
      <c r="CR1272" s="302"/>
      <c r="CS1272" s="13">
        <f t="shared" si="492"/>
        <v>0</v>
      </c>
      <c r="CT1272" s="302"/>
      <c r="CU1272" s="13">
        <f t="shared" si="487"/>
        <v>0</v>
      </c>
      <c r="CV1272" s="302"/>
      <c r="CW1272" s="13">
        <f t="shared" si="493"/>
        <v>0</v>
      </c>
      <c r="CX1272" s="13">
        <f t="shared" si="494"/>
        <v>0</v>
      </c>
      <c r="CY1272" s="251">
        <f t="shared" si="495"/>
        <v>0</v>
      </c>
      <c r="CZ1272" s="13" t="s">
        <v>29</v>
      </c>
      <c r="DA1272" s="13">
        <v>50</v>
      </c>
      <c r="DB1272" s="22">
        <f t="shared" si="496"/>
        <v>0</v>
      </c>
      <c r="DD1272" s="24"/>
      <c r="DF1272" s="163"/>
      <c r="DH1272" s="24"/>
      <c r="DI1272" s="447"/>
      <c r="DJ1272" s="163"/>
    </row>
    <row r="1273" spans="1:114" s="7" customFormat="1">
      <c r="A1273" s="277">
        <f t="shared" si="480"/>
        <v>50</v>
      </c>
      <c r="B1273" s="21" t="e">
        <f>'Calculateur de trading'!I1273/C1273/W1273</f>
        <v>#DIV/0!</v>
      </c>
      <c r="C1273" s="278">
        <f t="shared" si="481"/>
        <v>10</v>
      </c>
      <c r="D1273" s="426"/>
      <c r="E1273" s="273">
        <f t="shared" si="482"/>
        <v>100</v>
      </c>
      <c r="F1273" s="271">
        <f t="shared" si="474"/>
        <v>2</v>
      </c>
      <c r="G1273" s="271" t="e">
        <f t="shared" si="475"/>
        <v>#DIV/0!</v>
      </c>
      <c r="H1273" s="272">
        <f t="shared" si="476"/>
        <v>20</v>
      </c>
      <c r="I1273" s="270"/>
      <c r="J1273" s="273">
        <f t="shared" si="483"/>
        <v>200</v>
      </c>
      <c r="K1273" s="271">
        <f t="shared" si="477"/>
        <v>4</v>
      </c>
      <c r="L1273" s="271" t="e">
        <f t="shared" si="478"/>
        <v>#DIV/0!</v>
      </c>
      <c r="M1273" s="272">
        <f t="shared" si="479"/>
        <v>40</v>
      </c>
      <c r="N1273" s="389"/>
      <c r="O1273" s="455" t="e">
        <f>(A1273*B1273*W1273)+(B1273*'Calculateur de trading'!H1273)</f>
        <v>#DIV/0!</v>
      </c>
      <c r="P1273" s="274" t="e">
        <f>O1273/'Déscriptions des trades'!CK1273</f>
        <v>#DIV/0!</v>
      </c>
      <c r="Q1273" s="456" t="e">
        <f>'Déscriptions des trades'!CK1273-O1273</f>
        <v>#DIV/0!</v>
      </c>
      <c r="R1273" s="466" t="e">
        <f t="shared" si="484"/>
        <v>#DIV/0!</v>
      </c>
      <c r="S1273" s="389"/>
      <c r="T1273" s="12"/>
      <c r="U1273" s="25"/>
      <c r="V1273" s="15"/>
      <c r="W1273" s="490">
        <f t="shared" si="488"/>
        <v>0</v>
      </c>
      <c r="X1273" s="21" t="e">
        <f>W1273*U1273/'Déscriptions des trades'!CK1273*'Déscriptions des trades'!B1273</f>
        <v>#DIV/0!</v>
      </c>
      <c r="Y1273" s="459"/>
      <c r="Z1273" s="389"/>
      <c r="AA1273" s="23">
        <f t="shared" si="485"/>
        <v>0.1</v>
      </c>
      <c r="AB1273" s="17" t="e">
        <f>(AA1273*'Déscriptions des trades'!U1273*'Déscriptions des trades'!B1273/'Déscriptions des trades'!CK1273)*'Déscriptions des trades'!W1273</f>
        <v>#DIV/0!</v>
      </c>
      <c r="AC1273" s="265" t="e">
        <f>AB1273*'Déscriptions des trades'!CK1273</f>
        <v>#DIV/0!</v>
      </c>
      <c r="AD1273" s="266" t="e">
        <f>'Déscriptions des trades'!CK1273-AC1273</f>
        <v>#DIV/0!</v>
      </c>
      <c r="AE1273" s="389"/>
      <c r="AF1273" s="399">
        <v>1269</v>
      </c>
      <c r="AG1273" s="389"/>
      <c r="AH1273" s="20"/>
      <c r="AI1273" s="303"/>
      <c r="AJ1273" s="307"/>
      <c r="AK1273" s="161"/>
      <c r="AL1273" s="305"/>
      <c r="AM1273" s="305"/>
      <c r="AN1273" s="162"/>
      <c r="AO1273" s="439"/>
      <c r="AP1273" s="162"/>
      <c r="AQ1273" s="113"/>
      <c r="AR1273" s="113"/>
      <c r="AS1273" s="384"/>
      <c r="AT1273" s="306"/>
      <c r="AU1273" s="306"/>
      <c r="AV1273" s="160"/>
      <c r="AW1273" s="158"/>
      <c r="AX1273" s="385"/>
      <c r="AY1273" s="453"/>
      <c r="AZ1273" s="165"/>
      <c r="BA1273" s="301"/>
      <c r="BB1273" s="165"/>
      <c r="BC1273" s="301"/>
      <c r="BD1273" s="165"/>
      <c r="BE1273" s="302"/>
      <c r="BF1273" s="302"/>
      <c r="BG1273" s="165"/>
      <c r="BH1273" s="303"/>
      <c r="BI1273" s="165"/>
      <c r="BJ1273" s="304"/>
      <c r="BK1273" s="394"/>
      <c r="BL1273" s="302"/>
      <c r="BM1273" s="302"/>
      <c r="BN1273" s="394"/>
      <c r="BO1273" s="302"/>
      <c r="BP1273" s="13"/>
      <c r="BQ1273" s="302"/>
      <c r="BR1273" s="13"/>
      <c r="BS1273" s="302"/>
      <c r="BT1273" s="13"/>
      <c r="BU1273" s="302"/>
      <c r="BV1273" s="386"/>
      <c r="BW1273" s="303"/>
      <c r="BX1273" s="303"/>
      <c r="BY1273" s="302"/>
      <c r="BZ1273" s="302"/>
      <c r="CA1273" s="387"/>
      <c r="CB1273" s="395"/>
      <c r="CC1273" s="12"/>
      <c r="CD1273" s="304"/>
      <c r="CE1273" s="14"/>
      <c r="CF1273" s="395"/>
      <c r="CG1273" s="397"/>
      <c r="CH1273" s="300">
        <f t="shared" si="489"/>
        <v>0</v>
      </c>
      <c r="CI1273" s="26"/>
      <c r="CJ1273" s="17">
        <f t="shared" si="486"/>
        <v>0</v>
      </c>
      <c r="CK1273" s="18">
        <f t="shared" si="497"/>
        <v>12.89</v>
      </c>
      <c r="CM1273" s="164"/>
      <c r="CN1273" s="302"/>
      <c r="CO1273" s="13">
        <f t="shared" si="490"/>
        <v>0</v>
      </c>
      <c r="CP1273" s="302"/>
      <c r="CQ1273" s="13">
        <f t="shared" si="491"/>
        <v>0</v>
      </c>
      <c r="CR1273" s="302"/>
      <c r="CS1273" s="13">
        <f t="shared" si="492"/>
        <v>0</v>
      </c>
      <c r="CT1273" s="302"/>
      <c r="CU1273" s="13">
        <f t="shared" si="487"/>
        <v>0</v>
      </c>
      <c r="CV1273" s="302"/>
      <c r="CW1273" s="13">
        <f t="shared" si="493"/>
        <v>0</v>
      </c>
      <c r="CX1273" s="13">
        <f t="shared" si="494"/>
        <v>0</v>
      </c>
      <c r="CY1273" s="251">
        <f t="shared" si="495"/>
        <v>0</v>
      </c>
      <c r="CZ1273" s="13" t="s">
        <v>29</v>
      </c>
      <c r="DA1273" s="13">
        <v>50</v>
      </c>
      <c r="DB1273" s="22">
        <f t="shared" si="496"/>
        <v>0</v>
      </c>
      <c r="DD1273" s="24"/>
      <c r="DF1273" s="163"/>
      <c r="DH1273" s="24"/>
      <c r="DI1273" s="447"/>
      <c r="DJ1273" s="163"/>
    </row>
    <row r="1274" spans="1:114" s="7" customFormat="1">
      <c r="A1274" s="277">
        <f t="shared" si="480"/>
        <v>50</v>
      </c>
      <c r="B1274" s="21" t="e">
        <f>'Calculateur de trading'!I1274/C1274/W1274</f>
        <v>#DIV/0!</v>
      </c>
      <c r="C1274" s="278">
        <f t="shared" si="481"/>
        <v>10</v>
      </c>
      <c r="D1274" s="278"/>
      <c r="E1274" s="273">
        <f t="shared" si="482"/>
        <v>100</v>
      </c>
      <c r="F1274" s="271">
        <f t="shared" si="474"/>
        <v>2</v>
      </c>
      <c r="G1274" s="271" t="e">
        <f t="shared" si="475"/>
        <v>#DIV/0!</v>
      </c>
      <c r="H1274" s="272">
        <f t="shared" si="476"/>
        <v>20</v>
      </c>
      <c r="I1274" s="270"/>
      <c r="J1274" s="273">
        <f t="shared" si="483"/>
        <v>200</v>
      </c>
      <c r="K1274" s="271">
        <f t="shared" si="477"/>
        <v>4</v>
      </c>
      <c r="L1274" s="271" t="e">
        <f t="shared" si="478"/>
        <v>#DIV/0!</v>
      </c>
      <c r="M1274" s="272">
        <f t="shared" si="479"/>
        <v>40</v>
      </c>
      <c r="N1274" s="389"/>
      <c r="O1274" s="455" t="e">
        <f>(A1274*B1274*W1274)+(B1274*'Calculateur de trading'!H1274)</f>
        <v>#DIV/0!</v>
      </c>
      <c r="P1274" s="274" t="e">
        <f>O1274/'Déscriptions des trades'!CK1274</f>
        <v>#DIV/0!</v>
      </c>
      <c r="Q1274" s="456" t="e">
        <f>'Déscriptions des trades'!CK1274-O1274</f>
        <v>#DIV/0!</v>
      </c>
      <c r="R1274" s="466" t="e">
        <f t="shared" si="484"/>
        <v>#DIV/0!</v>
      </c>
      <c r="S1274" s="389"/>
      <c r="T1274" s="12"/>
      <c r="U1274" s="25"/>
      <c r="V1274" s="15"/>
      <c r="W1274" s="490">
        <f t="shared" si="488"/>
        <v>0</v>
      </c>
      <c r="X1274" s="21" t="e">
        <f>W1274*U1274/'Déscriptions des trades'!CK1274*'Déscriptions des trades'!B1274</f>
        <v>#DIV/0!</v>
      </c>
      <c r="Y1274" s="459"/>
      <c r="Z1274" s="389"/>
      <c r="AA1274" s="23">
        <f t="shared" si="485"/>
        <v>0.1</v>
      </c>
      <c r="AB1274" s="17" t="e">
        <f>(AA1274*'Déscriptions des trades'!U1274*'Déscriptions des trades'!B1274/'Déscriptions des trades'!CK1274)*'Déscriptions des trades'!W1274</f>
        <v>#DIV/0!</v>
      </c>
      <c r="AC1274" s="265" t="e">
        <f>AB1274*'Déscriptions des trades'!CK1274</f>
        <v>#DIV/0!</v>
      </c>
      <c r="AD1274" s="266" t="e">
        <f>'Déscriptions des trades'!CK1274-AC1274</f>
        <v>#DIV/0!</v>
      </c>
      <c r="AE1274" s="389"/>
      <c r="AF1274" s="399">
        <v>1270</v>
      </c>
      <c r="AG1274" s="389"/>
      <c r="AH1274" s="20"/>
      <c r="AI1274" s="303"/>
      <c r="AJ1274" s="307"/>
      <c r="AK1274" s="161"/>
      <c r="AL1274" s="305"/>
      <c r="AM1274" s="305"/>
      <c r="AN1274" s="162"/>
      <c r="AO1274" s="439"/>
      <c r="AP1274" s="162"/>
      <c r="AQ1274" s="113"/>
      <c r="AR1274" s="113"/>
      <c r="AS1274" s="384"/>
      <c r="AT1274" s="306"/>
      <c r="AU1274" s="306"/>
      <c r="AV1274" s="160"/>
      <c r="AW1274" s="158"/>
      <c r="AX1274" s="385"/>
      <c r="AY1274" s="453"/>
      <c r="AZ1274" s="165"/>
      <c r="BA1274" s="301"/>
      <c r="BB1274" s="165"/>
      <c r="BC1274" s="301"/>
      <c r="BD1274" s="165"/>
      <c r="BE1274" s="302"/>
      <c r="BF1274" s="302"/>
      <c r="BG1274" s="165"/>
      <c r="BH1274" s="303"/>
      <c r="BI1274" s="165"/>
      <c r="BJ1274" s="304"/>
      <c r="BK1274" s="394"/>
      <c r="BL1274" s="302"/>
      <c r="BM1274" s="302"/>
      <c r="BN1274" s="394"/>
      <c r="BO1274" s="302"/>
      <c r="BP1274" s="13"/>
      <c r="BQ1274" s="302"/>
      <c r="BR1274" s="13"/>
      <c r="BS1274" s="302"/>
      <c r="BT1274" s="13"/>
      <c r="BU1274" s="302"/>
      <c r="BV1274" s="386"/>
      <c r="BW1274" s="303"/>
      <c r="BX1274" s="303"/>
      <c r="BY1274" s="302"/>
      <c r="BZ1274" s="302"/>
      <c r="CA1274" s="387"/>
      <c r="CB1274" s="395"/>
      <c r="CC1274" s="12"/>
      <c r="CD1274" s="304"/>
      <c r="CE1274" s="14"/>
      <c r="CF1274" s="395"/>
      <c r="CG1274" s="397"/>
      <c r="CH1274" s="300">
        <f t="shared" si="489"/>
        <v>0</v>
      </c>
      <c r="CI1274" s="26"/>
      <c r="CJ1274" s="17">
        <f t="shared" si="486"/>
        <v>0</v>
      </c>
      <c r="CK1274" s="18">
        <f t="shared" si="497"/>
        <v>12.89</v>
      </c>
      <c r="CM1274" s="164"/>
      <c r="CN1274" s="302"/>
      <c r="CO1274" s="13">
        <f t="shared" si="490"/>
        <v>0</v>
      </c>
      <c r="CP1274" s="302"/>
      <c r="CQ1274" s="13">
        <f t="shared" si="491"/>
        <v>0</v>
      </c>
      <c r="CR1274" s="302"/>
      <c r="CS1274" s="13">
        <f t="shared" si="492"/>
        <v>0</v>
      </c>
      <c r="CT1274" s="302"/>
      <c r="CU1274" s="13">
        <f t="shared" si="487"/>
        <v>0</v>
      </c>
      <c r="CV1274" s="302"/>
      <c r="CW1274" s="13">
        <f t="shared" si="493"/>
        <v>0</v>
      </c>
      <c r="CX1274" s="13">
        <f t="shared" si="494"/>
        <v>0</v>
      </c>
      <c r="CY1274" s="251">
        <f t="shared" si="495"/>
        <v>0</v>
      </c>
      <c r="CZ1274" s="13" t="s">
        <v>29</v>
      </c>
      <c r="DA1274" s="13">
        <v>50</v>
      </c>
      <c r="DB1274" s="22">
        <f t="shared" si="496"/>
        <v>0</v>
      </c>
      <c r="DD1274" s="24"/>
      <c r="DF1274" s="163"/>
      <c r="DH1274" s="24"/>
      <c r="DI1274" s="447"/>
      <c r="DJ1274" s="163"/>
    </row>
    <row r="1275" spans="1:114" s="7" customFormat="1">
      <c r="A1275" s="277">
        <f t="shared" si="480"/>
        <v>50</v>
      </c>
      <c r="B1275" s="21" t="e">
        <f>'Calculateur de trading'!I1275/C1275/W1275</f>
        <v>#DIV/0!</v>
      </c>
      <c r="C1275" s="278">
        <f t="shared" si="481"/>
        <v>10</v>
      </c>
      <c r="D1275" s="426"/>
      <c r="E1275" s="273">
        <f t="shared" si="482"/>
        <v>100</v>
      </c>
      <c r="F1275" s="271">
        <f t="shared" si="474"/>
        <v>2</v>
      </c>
      <c r="G1275" s="271" t="e">
        <f t="shared" si="475"/>
        <v>#DIV/0!</v>
      </c>
      <c r="H1275" s="272">
        <f t="shared" si="476"/>
        <v>20</v>
      </c>
      <c r="I1275" s="270"/>
      <c r="J1275" s="273">
        <f t="shared" si="483"/>
        <v>200</v>
      </c>
      <c r="K1275" s="271">
        <f t="shared" si="477"/>
        <v>4</v>
      </c>
      <c r="L1275" s="271" t="e">
        <f t="shared" si="478"/>
        <v>#DIV/0!</v>
      </c>
      <c r="M1275" s="272">
        <f t="shared" si="479"/>
        <v>40</v>
      </c>
      <c r="N1275" s="389"/>
      <c r="O1275" s="455" t="e">
        <f>(A1275*B1275*W1275)+(B1275*'Calculateur de trading'!H1275)</f>
        <v>#DIV/0!</v>
      </c>
      <c r="P1275" s="274" t="e">
        <f>O1275/'Déscriptions des trades'!CK1275</f>
        <v>#DIV/0!</v>
      </c>
      <c r="Q1275" s="456" t="e">
        <f>'Déscriptions des trades'!CK1275-O1275</f>
        <v>#DIV/0!</v>
      </c>
      <c r="R1275" s="466" t="e">
        <f t="shared" si="484"/>
        <v>#DIV/0!</v>
      </c>
      <c r="S1275" s="389"/>
      <c r="T1275" s="12"/>
      <c r="U1275" s="25"/>
      <c r="V1275" s="15"/>
      <c r="W1275" s="490">
        <f t="shared" si="488"/>
        <v>0</v>
      </c>
      <c r="X1275" s="21" t="e">
        <f>W1275*U1275/'Déscriptions des trades'!CK1275*'Déscriptions des trades'!B1275</f>
        <v>#DIV/0!</v>
      </c>
      <c r="Y1275" s="459"/>
      <c r="Z1275" s="389"/>
      <c r="AA1275" s="23">
        <f t="shared" si="485"/>
        <v>0.1</v>
      </c>
      <c r="AB1275" s="17" t="e">
        <f>(AA1275*'Déscriptions des trades'!U1275*'Déscriptions des trades'!B1275/'Déscriptions des trades'!CK1275)*'Déscriptions des trades'!W1275</f>
        <v>#DIV/0!</v>
      </c>
      <c r="AC1275" s="265" t="e">
        <f>AB1275*'Déscriptions des trades'!CK1275</f>
        <v>#DIV/0!</v>
      </c>
      <c r="AD1275" s="266" t="e">
        <f>'Déscriptions des trades'!CK1275-AC1275</f>
        <v>#DIV/0!</v>
      </c>
      <c r="AE1275" s="389"/>
      <c r="AF1275" s="399">
        <v>1271</v>
      </c>
      <c r="AG1275" s="389"/>
      <c r="AH1275" s="20"/>
      <c r="AI1275" s="303"/>
      <c r="AJ1275" s="307"/>
      <c r="AK1275" s="161"/>
      <c r="AL1275" s="305"/>
      <c r="AM1275" s="305"/>
      <c r="AN1275" s="162"/>
      <c r="AO1275" s="439"/>
      <c r="AP1275" s="162"/>
      <c r="AQ1275" s="113"/>
      <c r="AR1275" s="113"/>
      <c r="AS1275" s="384"/>
      <c r="AT1275" s="306"/>
      <c r="AU1275" s="306"/>
      <c r="AV1275" s="160"/>
      <c r="AW1275" s="158"/>
      <c r="AX1275" s="385"/>
      <c r="AY1275" s="453"/>
      <c r="AZ1275" s="165"/>
      <c r="BA1275" s="301"/>
      <c r="BB1275" s="165"/>
      <c r="BC1275" s="301"/>
      <c r="BD1275" s="165"/>
      <c r="BE1275" s="302"/>
      <c r="BF1275" s="302"/>
      <c r="BG1275" s="165"/>
      <c r="BH1275" s="303"/>
      <c r="BI1275" s="165"/>
      <c r="BJ1275" s="304"/>
      <c r="BK1275" s="394"/>
      <c r="BL1275" s="302"/>
      <c r="BM1275" s="302"/>
      <c r="BN1275" s="394"/>
      <c r="BO1275" s="302"/>
      <c r="BP1275" s="13"/>
      <c r="BQ1275" s="302"/>
      <c r="BR1275" s="13"/>
      <c r="BS1275" s="302"/>
      <c r="BT1275" s="13"/>
      <c r="BU1275" s="302"/>
      <c r="BV1275" s="386"/>
      <c r="BW1275" s="303"/>
      <c r="BX1275" s="303"/>
      <c r="BY1275" s="302"/>
      <c r="BZ1275" s="302"/>
      <c r="CA1275" s="387"/>
      <c r="CB1275" s="395"/>
      <c r="CC1275" s="12"/>
      <c r="CD1275" s="304"/>
      <c r="CE1275" s="14"/>
      <c r="CF1275" s="395"/>
      <c r="CG1275" s="397"/>
      <c r="CH1275" s="300">
        <f t="shared" si="489"/>
        <v>0</v>
      </c>
      <c r="CI1275" s="26"/>
      <c r="CJ1275" s="17">
        <f t="shared" si="486"/>
        <v>0</v>
      </c>
      <c r="CK1275" s="18">
        <f t="shared" si="497"/>
        <v>12.89</v>
      </c>
      <c r="CM1275" s="164"/>
      <c r="CN1275" s="302"/>
      <c r="CO1275" s="13">
        <f t="shared" si="490"/>
        <v>0</v>
      </c>
      <c r="CP1275" s="302"/>
      <c r="CQ1275" s="13">
        <f t="shared" si="491"/>
        <v>0</v>
      </c>
      <c r="CR1275" s="302"/>
      <c r="CS1275" s="13">
        <f t="shared" si="492"/>
        <v>0</v>
      </c>
      <c r="CT1275" s="302"/>
      <c r="CU1275" s="13">
        <f t="shared" si="487"/>
        <v>0</v>
      </c>
      <c r="CV1275" s="302"/>
      <c r="CW1275" s="13">
        <f t="shared" si="493"/>
        <v>0</v>
      </c>
      <c r="CX1275" s="13">
        <f t="shared" si="494"/>
        <v>0</v>
      </c>
      <c r="CY1275" s="251">
        <f t="shared" si="495"/>
        <v>0</v>
      </c>
      <c r="CZ1275" s="13" t="s">
        <v>29</v>
      </c>
      <c r="DA1275" s="13">
        <v>50</v>
      </c>
      <c r="DB1275" s="22">
        <f t="shared" si="496"/>
        <v>0</v>
      </c>
      <c r="DD1275" s="24"/>
      <c r="DF1275" s="163"/>
      <c r="DH1275" s="24"/>
      <c r="DI1275" s="447"/>
      <c r="DJ1275" s="163"/>
    </row>
    <row r="1276" spans="1:114" s="7" customFormat="1">
      <c r="A1276" s="277">
        <f t="shared" si="480"/>
        <v>50</v>
      </c>
      <c r="B1276" s="21" t="e">
        <f>'Calculateur de trading'!I1276/C1276/W1276</f>
        <v>#DIV/0!</v>
      </c>
      <c r="C1276" s="278">
        <f t="shared" si="481"/>
        <v>10</v>
      </c>
      <c r="D1276" s="278"/>
      <c r="E1276" s="273">
        <f t="shared" si="482"/>
        <v>100</v>
      </c>
      <c r="F1276" s="271">
        <f t="shared" si="474"/>
        <v>2</v>
      </c>
      <c r="G1276" s="271" t="e">
        <f t="shared" si="475"/>
        <v>#DIV/0!</v>
      </c>
      <c r="H1276" s="272">
        <f t="shared" si="476"/>
        <v>20</v>
      </c>
      <c r="I1276" s="270"/>
      <c r="J1276" s="273">
        <f t="shared" si="483"/>
        <v>200</v>
      </c>
      <c r="K1276" s="271">
        <f t="shared" si="477"/>
        <v>4</v>
      </c>
      <c r="L1276" s="271" t="e">
        <f t="shared" si="478"/>
        <v>#DIV/0!</v>
      </c>
      <c r="M1276" s="272">
        <f t="shared" si="479"/>
        <v>40</v>
      </c>
      <c r="N1276" s="389"/>
      <c r="O1276" s="455" t="e">
        <f>(A1276*B1276*W1276)+(B1276*'Calculateur de trading'!H1276)</f>
        <v>#DIV/0!</v>
      </c>
      <c r="P1276" s="274" t="e">
        <f>O1276/'Déscriptions des trades'!CK1276</f>
        <v>#DIV/0!</v>
      </c>
      <c r="Q1276" s="456" t="e">
        <f>'Déscriptions des trades'!CK1276-O1276</f>
        <v>#DIV/0!</v>
      </c>
      <c r="R1276" s="466" t="e">
        <f t="shared" si="484"/>
        <v>#DIV/0!</v>
      </c>
      <c r="S1276" s="389"/>
      <c r="T1276" s="12"/>
      <c r="U1276" s="25"/>
      <c r="V1276" s="15"/>
      <c r="W1276" s="490">
        <f t="shared" si="488"/>
        <v>0</v>
      </c>
      <c r="X1276" s="21" t="e">
        <f>W1276*U1276/'Déscriptions des trades'!CK1276*'Déscriptions des trades'!B1276</f>
        <v>#DIV/0!</v>
      </c>
      <c r="Y1276" s="459"/>
      <c r="Z1276" s="389"/>
      <c r="AA1276" s="23">
        <f t="shared" si="485"/>
        <v>0.1</v>
      </c>
      <c r="AB1276" s="17" t="e">
        <f>(AA1276*'Déscriptions des trades'!U1276*'Déscriptions des trades'!B1276/'Déscriptions des trades'!CK1276)*'Déscriptions des trades'!W1276</f>
        <v>#DIV/0!</v>
      </c>
      <c r="AC1276" s="265" t="e">
        <f>AB1276*'Déscriptions des trades'!CK1276</f>
        <v>#DIV/0!</v>
      </c>
      <c r="AD1276" s="266" t="e">
        <f>'Déscriptions des trades'!CK1276-AC1276</f>
        <v>#DIV/0!</v>
      </c>
      <c r="AE1276" s="389"/>
      <c r="AF1276" s="399">
        <v>1272</v>
      </c>
      <c r="AG1276" s="389"/>
      <c r="AH1276" s="20"/>
      <c r="AI1276" s="303"/>
      <c r="AJ1276" s="307"/>
      <c r="AK1276" s="161"/>
      <c r="AL1276" s="305"/>
      <c r="AM1276" s="305"/>
      <c r="AN1276" s="162"/>
      <c r="AO1276" s="439"/>
      <c r="AP1276" s="162"/>
      <c r="AQ1276" s="113"/>
      <c r="AR1276" s="113"/>
      <c r="AS1276" s="384"/>
      <c r="AT1276" s="306"/>
      <c r="AU1276" s="306"/>
      <c r="AV1276" s="160"/>
      <c r="AW1276" s="158"/>
      <c r="AX1276" s="385"/>
      <c r="AY1276" s="453"/>
      <c r="AZ1276" s="165"/>
      <c r="BA1276" s="301"/>
      <c r="BB1276" s="165"/>
      <c r="BC1276" s="301"/>
      <c r="BD1276" s="165"/>
      <c r="BE1276" s="302"/>
      <c r="BF1276" s="302"/>
      <c r="BG1276" s="165"/>
      <c r="BH1276" s="303"/>
      <c r="BI1276" s="165"/>
      <c r="BJ1276" s="304"/>
      <c r="BK1276" s="394"/>
      <c r="BL1276" s="302"/>
      <c r="BM1276" s="302"/>
      <c r="BN1276" s="394"/>
      <c r="BO1276" s="302"/>
      <c r="BP1276" s="13"/>
      <c r="BQ1276" s="302"/>
      <c r="BR1276" s="13"/>
      <c r="BS1276" s="302"/>
      <c r="BT1276" s="13"/>
      <c r="BU1276" s="302"/>
      <c r="BV1276" s="386"/>
      <c r="BW1276" s="303"/>
      <c r="BX1276" s="303"/>
      <c r="BY1276" s="302"/>
      <c r="BZ1276" s="302"/>
      <c r="CA1276" s="387"/>
      <c r="CB1276" s="395"/>
      <c r="CC1276" s="12"/>
      <c r="CD1276" s="304"/>
      <c r="CE1276" s="14"/>
      <c r="CF1276" s="395"/>
      <c r="CG1276" s="397"/>
      <c r="CH1276" s="300">
        <f t="shared" si="489"/>
        <v>0</v>
      </c>
      <c r="CI1276" s="26"/>
      <c r="CJ1276" s="17">
        <f t="shared" si="486"/>
        <v>0</v>
      </c>
      <c r="CK1276" s="18">
        <f t="shared" si="497"/>
        <v>12.89</v>
      </c>
      <c r="CM1276" s="164"/>
      <c r="CN1276" s="302"/>
      <c r="CO1276" s="13">
        <f t="shared" si="490"/>
        <v>0</v>
      </c>
      <c r="CP1276" s="302"/>
      <c r="CQ1276" s="13">
        <f t="shared" si="491"/>
        <v>0</v>
      </c>
      <c r="CR1276" s="302"/>
      <c r="CS1276" s="13">
        <f t="shared" si="492"/>
        <v>0</v>
      </c>
      <c r="CT1276" s="302"/>
      <c r="CU1276" s="13">
        <f t="shared" si="487"/>
        <v>0</v>
      </c>
      <c r="CV1276" s="302"/>
      <c r="CW1276" s="13">
        <f t="shared" si="493"/>
        <v>0</v>
      </c>
      <c r="CX1276" s="13">
        <f t="shared" si="494"/>
        <v>0</v>
      </c>
      <c r="CY1276" s="251">
        <f t="shared" si="495"/>
        <v>0</v>
      </c>
      <c r="CZ1276" s="13" t="s">
        <v>29</v>
      </c>
      <c r="DA1276" s="13">
        <v>50</v>
      </c>
      <c r="DB1276" s="22">
        <f t="shared" si="496"/>
        <v>0</v>
      </c>
      <c r="DD1276" s="24"/>
      <c r="DF1276" s="163"/>
      <c r="DH1276" s="24"/>
      <c r="DI1276" s="447"/>
      <c r="DJ1276" s="163"/>
    </row>
    <row r="1277" spans="1:114" s="7" customFormat="1">
      <c r="A1277" s="277">
        <f t="shared" si="480"/>
        <v>50</v>
      </c>
      <c r="B1277" s="21" t="e">
        <f>'Calculateur de trading'!I1277/C1277/W1277</f>
        <v>#DIV/0!</v>
      </c>
      <c r="C1277" s="278">
        <f t="shared" si="481"/>
        <v>10</v>
      </c>
      <c r="D1277" s="426"/>
      <c r="E1277" s="273">
        <f t="shared" si="482"/>
        <v>100</v>
      </c>
      <c r="F1277" s="271">
        <f t="shared" si="474"/>
        <v>2</v>
      </c>
      <c r="G1277" s="271" t="e">
        <f t="shared" si="475"/>
        <v>#DIV/0!</v>
      </c>
      <c r="H1277" s="272">
        <f t="shared" si="476"/>
        <v>20</v>
      </c>
      <c r="I1277" s="270"/>
      <c r="J1277" s="273">
        <f t="shared" si="483"/>
        <v>200</v>
      </c>
      <c r="K1277" s="271">
        <f t="shared" si="477"/>
        <v>4</v>
      </c>
      <c r="L1277" s="271" t="e">
        <f t="shared" si="478"/>
        <v>#DIV/0!</v>
      </c>
      <c r="M1277" s="272">
        <f t="shared" si="479"/>
        <v>40</v>
      </c>
      <c r="N1277" s="389"/>
      <c r="O1277" s="455" t="e">
        <f>(A1277*B1277*W1277)+(B1277*'Calculateur de trading'!H1277)</f>
        <v>#DIV/0!</v>
      </c>
      <c r="P1277" s="274" t="e">
        <f>O1277/'Déscriptions des trades'!CK1277</f>
        <v>#DIV/0!</v>
      </c>
      <c r="Q1277" s="456" t="e">
        <f>'Déscriptions des trades'!CK1277-O1277</f>
        <v>#DIV/0!</v>
      </c>
      <c r="R1277" s="466" t="e">
        <f t="shared" si="484"/>
        <v>#DIV/0!</v>
      </c>
      <c r="S1277" s="389"/>
      <c r="T1277" s="12"/>
      <c r="U1277" s="25"/>
      <c r="V1277" s="15"/>
      <c r="W1277" s="490">
        <f t="shared" si="488"/>
        <v>0</v>
      </c>
      <c r="X1277" s="21" t="e">
        <f>W1277*U1277/'Déscriptions des trades'!CK1277*'Déscriptions des trades'!B1277</f>
        <v>#DIV/0!</v>
      </c>
      <c r="Y1277" s="459"/>
      <c r="Z1277" s="389"/>
      <c r="AA1277" s="23">
        <f t="shared" si="485"/>
        <v>0.1</v>
      </c>
      <c r="AB1277" s="17" t="e">
        <f>(AA1277*'Déscriptions des trades'!U1277*'Déscriptions des trades'!B1277/'Déscriptions des trades'!CK1277)*'Déscriptions des trades'!W1277</f>
        <v>#DIV/0!</v>
      </c>
      <c r="AC1277" s="265" t="e">
        <f>AB1277*'Déscriptions des trades'!CK1277</f>
        <v>#DIV/0!</v>
      </c>
      <c r="AD1277" s="266" t="e">
        <f>'Déscriptions des trades'!CK1277-AC1277</f>
        <v>#DIV/0!</v>
      </c>
      <c r="AE1277" s="389"/>
      <c r="AF1277" s="399">
        <v>1273</v>
      </c>
      <c r="AG1277" s="389"/>
      <c r="AH1277" s="20"/>
      <c r="AI1277" s="303"/>
      <c r="AJ1277" s="307"/>
      <c r="AK1277" s="161"/>
      <c r="AL1277" s="305"/>
      <c r="AM1277" s="305"/>
      <c r="AN1277" s="162"/>
      <c r="AO1277" s="439"/>
      <c r="AP1277" s="162"/>
      <c r="AQ1277" s="113"/>
      <c r="AR1277" s="113"/>
      <c r="AS1277" s="384"/>
      <c r="AT1277" s="306"/>
      <c r="AU1277" s="306"/>
      <c r="AV1277" s="160"/>
      <c r="AW1277" s="158"/>
      <c r="AX1277" s="385"/>
      <c r="AY1277" s="453"/>
      <c r="AZ1277" s="165"/>
      <c r="BA1277" s="301"/>
      <c r="BB1277" s="165"/>
      <c r="BC1277" s="301"/>
      <c r="BD1277" s="165"/>
      <c r="BE1277" s="302"/>
      <c r="BF1277" s="302"/>
      <c r="BG1277" s="165"/>
      <c r="BH1277" s="303"/>
      <c r="BI1277" s="165"/>
      <c r="BJ1277" s="304"/>
      <c r="BK1277" s="394"/>
      <c r="BL1277" s="302"/>
      <c r="BM1277" s="302"/>
      <c r="BN1277" s="394"/>
      <c r="BO1277" s="302"/>
      <c r="BP1277" s="13"/>
      <c r="BQ1277" s="302"/>
      <c r="BR1277" s="13"/>
      <c r="BS1277" s="302"/>
      <c r="BT1277" s="13"/>
      <c r="BU1277" s="302"/>
      <c r="BV1277" s="386"/>
      <c r="BW1277" s="303"/>
      <c r="BX1277" s="303"/>
      <c r="BY1277" s="302"/>
      <c r="BZ1277" s="302"/>
      <c r="CA1277" s="387"/>
      <c r="CB1277" s="395"/>
      <c r="CC1277" s="12"/>
      <c r="CD1277" s="304"/>
      <c r="CE1277" s="14"/>
      <c r="CF1277" s="395"/>
      <c r="CG1277" s="397"/>
      <c r="CH1277" s="300">
        <f t="shared" si="489"/>
        <v>0</v>
      </c>
      <c r="CI1277" s="26"/>
      <c r="CJ1277" s="17">
        <f t="shared" si="486"/>
        <v>0</v>
      </c>
      <c r="CK1277" s="18">
        <f t="shared" si="497"/>
        <v>12.89</v>
      </c>
      <c r="CM1277" s="164"/>
      <c r="CN1277" s="302"/>
      <c r="CO1277" s="13">
        <f t="shared" si="490"/>
        <v>0</v>
      </c>
      <c r="CP1277" s="302"/>
      <c r="CQ1277" s="13">
        <f t="shared" si="491"/>
        <v>0</v>
      </c>
      <c r="CR1277" s="302"/>
      <c r="CS1277" s="13">
        <f t="shared" si="492"/>
        <v>0</v>
      </c>
      <c r="CT1277" s="302"/>
      <c r="CU1277" s="13">
        <f t="shared" si="487"/>
        <v>0</v>
      </c>
      <c r="CV1277" s="302"/>
      <c r="CW1277" s="13">
        <f t="shared" si="493"/>
        <v>0</v>
      </c>
      <c r="CX1277" s="13">
        <f t="shared" si="494"/>
        <v>0</v>
      </c>
      <c r="CY1277" s="251">
        <f t="shared" si="495"/>
        <v>0</v>
      </c>
      <c r="CZ1277" s="13" t="s">
        <v>29</v>
      </c>
      <c r="DA1277" s="13">
        <v>50</v>
      </c>
      <c r="DB1277" s="22">
        <f t="shared" si="496"/>
        <v>0</v>
      </c>
      <c r="DD1277" s="24"/>
      <c r="DF1277" s="163"/>
      <c r="DH1277" s="24"/>
      <c r="DI1277" s="447"/>
      <c r="DJ1277" s="163"/>
    </row>
    <row r="1278" spans="1:114" s="7" customFormat="1">
      <c r="A1278" s="277">
        <f t="shared" si="480"/>
        <v>50</v>
      </c>
      <c r="B1278" s="21" t="e">
        <f>'Calculateur de trading'!I1278/C1278/W1278</f>
        <v>#DIV/0!</v>
      </c>
      <c r="C1278" s="278">
        <f t="shared" si="481"/>
        <v>10</v>
      </c>
      <c r="D1278" s="278"/>
      <c r="E1278" s="273">
        <f t="shared" si="482"/>
        <v>100</v>
      </c>
      <c r="F1278" s="271">
        <f t="shared" si="474"/>
        <v>2</v>
      </c>
      <c r="G1278" s="271" t="e">
        <f t="shared" si="475"/>
        <v>#DIV/0!</v>
      </c>
      <c r="H1278" s="272">
        <f t="shared" si="476"/>
        <v>20</v>
      </c>
      <c r="I1278" s="270"/>
      <c r="J1278" s="273">
        <f t="shared" si="483"/>
        <v>200</v>
      </c>
      <c r="K1278" s="271">
        <f t="shared" si="477"/>
        <v>4</v>
      </c>
      <c r="L1278" s="271" t="e">
        <f t="shared" si="478"/>
        <v>#DIV/0!</v>
      </c>
      <c r="M1278" s="272">
        <f t="shared" si="479"/>
        <v>40</v>
      </c>
      <c r="N1278" s="389"/>
      <c r="O1278" s="455" t="e">
        <f>(A1278*B1278*W1278)+(B1278*'Calculateur de trading'!H1278)</f>
        <v>#DIV/0!</v>
      </c>
      <c r="P1278" s="274" t="e">
        <f>O1278/'Déscriptions des trades'!CK1278</f>
        <v>#DIV/0!</v>
      </c>
      <c r="Q1278" s="456" t="e">
        <f>'Déscriptions des trades'!CK1278-O1278</f>
        <v>#DIV/0!</v>
      </c>
      <c r="R1278" s="466" t="e">
        <f t="shared" si="484"/>
        <v>#DIV/0!</v>
      </c>
      <c r="S1278" s="389"/>
      <c r="T1278" s="12"/>
      <c r="U1278" s="25"/>
      <c r="V1278" s="15"/>
      <c r="W1278" s="490">
        <f t="shared" si="488"/>
        <v>0</v>
      </c>
      <c r="X1278" s="21" t="e">
        <f>W1278*U1278/'Déscriptions des trades'!CK1278*'Déscriptions des trades'!B1278</f>
        <v>#DIV/0!</v>
      </c>
      <c r="Y1278" s="459"/>
      <c r="Z1278" s="389"/>
      <c r="AA1278" s="23">
        <f t="shared" si="485"/>
        <v>0.1</v>
      </c>
      <c r="AB1278" s="17" t="e">
        <f>(AA1278*'Déscriptions des trades'!U1278*'Déscriptions des trades'!B1278/'Déscriptions des trades'!CK1278)*'Déscriptions des trades'!W1278</f>
        <v>#DIV/0!</v>
      </c>
      <c r="AC1278" s="265" t="e">
        <f>AB1278*'Déscriptions des trades'!CK1278</f>
        <v>#DIV/0!</v>
      </c>
      <c r="AD1278" s="266" t="e">
        <f>'Déscriptions des trades'!CK1278-AC1278</f>
        <v>#DIV/0!</v>
      </c>
      <c r="AE1278" s="389"/>
      <c r="AF1278" s="399">
        <v>1274</v>
      </c>
      <c r="AG1278" s="389"/>
      <c r="AH1278" s="20"/>
      <c r="AI1278" s="303"/>
      <c r="AJ1278" s="307"/>
      <c r="AK1278" s="161"/>
      <c r="AL1278" s="305"/>
      <c r="AM1278" s="305"/>
      <c r="AN1278" s="162"/>
      <c r="AO1278" s="439"/>
      <c r="AP1278" s="162"/>
      <c r="AQ1278" s="113"/>
      <c r="AR1278" s="113"/>
      <c r="AS1278" s="384"/>
      <c r="AT1278" s="306"/>
      <c r="AU1278" s="306"/>
      <c r="AV1278" s="160"/>
      <c r="AW1278" s="158"/>
      <c r="AX1278" s="385"/>
      <c r="AY1278" s="453"/>
      <c r="AZ1278" s="165"/>
      <c r="BA1278" s="301"/>
      <c r="BB1278" s="165"/>
      <c r="BC1278" s="301"/>
      <c r="BD1278" s="165"/>
      <c r="BE1278" s="302"/>
      <c r="BF1278" s="302"/>
      <c r="BG1278" s="165"/>
      <c r="BH1278" s="303"/>
      <c r="BI1278" s="165"/>
      <c r="BJ1278" s="304"/>
      <c r="BK1278" s="394"/>
      <c r="BL1278" s="302"/>
      <c r="BM1278" s="302"/>
      <c r="BN1278" s="394"/>
      <c r="BO1278" s="302"/>
      <c r="BP1278" s="13"/>
      <c r="BQ1278" s="302"/>
      <c r="BR1278" s="13"/>
      <c r="BS1278" s="302"/>
      <c r="BT1278" s="13"/>
      <c r="BU1278" s="302"/>
      <c r="BV1278" s="386"/>
      <c r="BW1278" s="303"/>
      <c r="BX1278" s="303"/>
      <c r="BY1278" s="302"/>
      <c r="BZ1278" s="302"/>
      <c r="CA1278" s="387"/>
      <c r="CB1278" s="395"/>
      <c r="CC1278" s="12"/>
      <c r="CD1278" s="304"/>
      <c r="CE1278" s="14"/>
      <c r="CF1278" s="395"/>
      <c r="CG1278" s="397"/>
      <c r="CH1278" s="300">
        <f t="shared" si="489"/>
        <v>0</v>
      </c>
      <c r="CI1278" s="26"/>
      <c r="CJ1278" s="17">
        <f t="shared" si="486"/>
        <v>0</v>
      </c>
      <c r="CK1278" s="18">
        <f t="shared" si="497"/>
        <v>12.89</v>
      </c>
      <c r="CM1278" s="164"/>
      <c r="CN1278" s="302"/>
      <c r="CO1278" s="13">
        <f t="shared" si="490"/>
        <v>0</v>
      </c>
      <c r="CP1278" s="302"/>
      <c r="CQ1278" s="13">
        <f t="shared" si="491"/>
        <v>0</v>
      </c>
      <c r="CR1278" s="302"/>
      <c r="CS1278" s="13">
        <f t="shared" si="492"/>
        <v>0</v>
      </c>
      <c r="CT1278" s="302"/>
      <c r="CU1278" s="13">
        <f t="shared" si="487"/>
        <v>0</v>
      </c>
      <c r="CV1278" s="302"/>
      <c r="CW1278" s="13">
        <f t="shared" si="493"/>
        <v>0</v>
      </c>
      <c r="CX1278" s="13">
        <f t="shared" si="494"/>
        <v>0</v>
      </c>
      <c r="CY1278" s="251">
        <f t="shared" si="495"/>
        <v>0</v>
      </c>
      <c r="CZ1278" s="13" t="s">
        <v>29</v>
      </c>
      <c r="DA1278" s="13">
        <v>50</v>
      </c>
      <c r="DB1278" s="22">
        <f t="shared" si="496"/>
        <v>0</v>
      </c>
      <c r="DD1278" s="24"/>
      <c r="DF1278" s="163"/>
      <c r="DH1278" s="24"/>
      <c r="DI1278" s="447"/>
      <c r="DJ1278" s="163"/>
    </row>
    <row r="1279" spans="1:114" s="7" customFormat="1">
      <c r="A1279" s="277">
        <f t="shared" si="480"/>
        <v>50</v>
      </c>
      <c r="B1279" s="21" t="e">
        <f>'Calculateur de trading'!I1279/C1279/W1279</f>
        <v>#DIV/0!</v>
      </c>
      <c r="C1279" s="278">
        <f t="shared" si="481"/>
        <v>10</v>
      </c>
      <c r="D1279" s="426"/>
      <c r="E1279" s="273">
        <f t="shared" si="482"/>
        <v>100</v>
      </c>
      <c r="F1279" s="271">
        <f t="shared" si="474"/>
        <v>2</v>
      </c>
      <c r="G1279" s="271" t="e">
        <f t="shared" si="475"/>
        <v>#DIV/0!</v>
      </c>
      <c r="H1279" s="272">
        <f t="shared" si="476"/>
        <v>20</v>
      </c>
      <c r="I1279" s="270"/>
      <c r="J1279" s="273">
        <f t="shared" si="483"/>
        <v>200</v>
      </c>
      <c r="K1279" s="271">
        <f t="shared" si="477"/>
        <v>4</v>
      </c>
      <c r="L1279" s="271" t="e">
        <f t="shared" si="478"/>
        <v>#DIV/0!</v>
      </c>
      <c r="M1279" s="272">
        <f t="shared" si="479"/>
        <v>40</v>
      </c>
      <c r="N1279" s="389"/>
      <c r="O1279" s="455" t="e">
        <f>(A1279*B1279*W1279)+(B1279*'Calculateur de trading'!H1279)</f>
        <v>#DIV/0!</v>
      </c>
      <c r="P1279" s="274" t="e">
        <f>O1279/'Déscriptions des trades'!CK1279</f>
        <v>#DIV/0!</v>
      </c>
      <c r="Q1279" s="456" t="e">
        <f>'Déscriptions des trades'!CK1279-O1279</f>
        <v>#DIV/0!</v>
      </c>
      <c r="R1279" s="466" t="e">
        <f t="shared" si="484"/>
        <v>#DIV/0!</v>
      </c>
      <c r="S1279" s="389"/>
      <c r="T1279" s="12"/>
      <c r="U1279" s="25"/>
      <c r="V1279" s="15"/>
      <c r="W1279" s="490">
        <f t="shared" si="488"/>
        <v>0</v>
      </c>
      <c r="X1279" s="21" t="e">
        <f>W1279*U1279/'Déscriptions des trades'!CK1279*'Déscriptions des trades'!B1279</f>
        <v>#DIV/0!</v>
      </c>
      <c r="Y1279" s="459"/>
      <c r="Z1279" s="389"/>
      <c r="AA1279" s="23">
        <f t="shared" si="485"/>
        <v>0.1</v>
      </c>
      <c r="AB1279" s="17" t="e">
        <f>(AA1279*'Déscriptions des trades'!U1279*'Déscriptions des trades'!B1279/'Déscriptions des trades'!CK1279)*'Déscriptions des trades'!W1279</f>
        <v>#DIV/0!</v>
      </c>
      <c r="AC1279" s="265" t="e">
        <f>AB1279*'Déscriptions des trades'!CK1279</f>
        <v>#DIV/0!</v>
      </c>
      <c r="AD1279" s="266" t="e">
        <f>'Déscriptions des trades'!CK1279-AC1279</f>
        <v>#DIV/0!</v>
      </c>
      <c r="AE1279" s="389"/>
      <c r="AF1279" s="399">
        <v>1275</v>
      </c>
      <c r="AG1279" s="389"/>
      <c r="AH1279" s="20"/>
      <c r="AI1279" s="303"/>
      <c r="AJ1279" s="307"/>
      <c r="AK1279" s="161"/>
      <c r="AL1279" s="305"/>
      <c r="AM1279" s="305"/>
      <c r="AN1279" s="162"/>
      <c r="AO1279" s="439"/>
      <c r="AP1279" s="162"/>
      <c r="AQ1279" s="113"/>
      <c r="AR1279" s="113"/>
      <c r="AS1279" s="384"/>
      <c r="AT1279" s="306"/>
      <c r="AU1279" s="306"/>
      <c r="AV1279" s="160"/>
      <c r="AW1279" s="158"/>
      <c r="AX1279" s="385"/>
      <c r="AY1279" s="453"/>
      <c r="AZ1279" s="165"/>
      <c r="BA1279" s="301"/>
      <c r="BB1279" s="165"/>
      <c r="BC1279" s="301"/>
      <c r="BD1279" s="165"/>
      <c r="BE1279" s="302"/>
      <c r="BF1279" s="302"/>
      <c r="BG1279" s="165"/>
      <c r="BH1279" s="303"/>
      <c r="BI1279" s="165"/>
      <c r="BJ1279" s="304"/>
      <c r="BK1279" s="394"/>
      <c r="BL1279" s="302"/>
      <c r="BM1279" s="302"/>
      <c r="BN1279" s="394"/>
      <c r="BO1279" s="302"/>
      <c r="BP1279" s="13"/>
      <c r="BQ1279" s="302"/>
      <c r="BR1279" s="13"/>
      <c r="BS1279" s="302"/>
      <c r="BT1279" s="13"/>
      <c r="BU1279" s="302"/>
      <c r="BV1279" s="386"/>
      <c r="BW1279" s="303"/>
      <c r="BX1279" s="303"/>
      <c r="BY1279" s="302"/>
      <c r="BZ1279" s="302"/>
      <c r="CA1279" s="387"/>
      <c r="CB1279" s="395"/>
      <c r="CC1279" s="12"/>
      <c r="CD1279" s="304"/>
      <c r="CE1279" s="14"/>
      <c r="CF1279" s="395"/>
      <c r="CG1279" s="397"/>
      <c r="CH1279" s="300">
        <f t="shared" si="489"/>
        <v>0</v>
      </c>
      <c r="CI1279" s="26"/>
      <c r="CJ1279" s="17">
        <f t="shared" si="486"/>
        <v>0</v>
      </c>
      <c r="CK1279" s="18">
        <f t="shared" si="497"/>
        <v>12.89</v>
      </c>
      <c r="CM1279" s="164"/>
      <c r="CN1279" s="302"/>
      <c r="CO1279" s="13">
        <f t="shared" si="490"/>
        <v>0</v>
      </c>
      <c r="CP1279" s="302"/>
      <c r="CQ1279" s="13">
        <f t="shared" si="491"/>
        <v>0</v>
      </c>
      <c r="CR1279" s="302"/>
      <c r="CS1279" s="13">
        <f t="shared" si="492"/>
        <v>0</v>
      </c>
      <c r="CT1279" s="302"/>
      <c r="CU1279" s="13">
        <f t="shared" si="487"/>
        <v>0</v>
      </c>
      <c r="CV1279" s="302"/>
      <c r="CW1279" s="13">
        <f t="shared" si="493"/>
        <v>0</v>
      </c>
      <c r="CX1279" s="13">
        <f t="shared" si="494"/>
        <v>0</v>
      </c>
      <c r="CY1279" s="251">
        <f t="shared" si="495"/>
        <v>0</v>
      </c>
      <c r="CZ1279" s="13" t="s">
        <v>29</v>
      </c>
      <c r="DA1279" s="13">
        <v>50</v>
      </c>
      <c r="DB1279" s="22">
        <f t="shared" si="496"/>
        <v>0</v>
      </c>
      <c r="DD1279" s="24"/>
      <c r="DF1279" s="163"/>
      <c r="DH1279" s="24"/>
      <c r="DI1279" s="447"/>
      <c r="DJ1279" s="163"/>
    </row>
    <row r="1280" spans="1:114" s="7" customFormat="1">
      <c r="A1280" s="277">
        <f t="shared" si="480"/>
        <v>50</v>
      </c>
      <c r="B1280" s="21" t="e">
        <f>'Calculateur de trading'!I1280/C1280/W1280</f>
        <v>#DIV/0!</v>
      </c>
      <c r="C1280" s="278">
        <f t="shared" si="481"/>
        <v>10</v>
      </c>
      <c r="D1280" s="426"/>
      <c r="E1280" s="273">
        <f t="shared" si="482"/>
        <v>100</v>
      </c>
      <c r="F1280" s="271">
        <f t="shared" si="474"/>
        <v>2</v>
      </c>
      <c r="G1280" s="271" t="e">
        <f t="shared" si="475"/>
        <v>#DIV/0!</v>
      </c>
      <c r="H1280" s="272">
        <f t="shared" si="476"/>
        <v>20</v>
      </c>
      <c r="I1280" s="270"/>
      <c r="J1280" s="273">
        <f t="shared" si="483"/>
        <v>200</v>
      </c>
      <c r="K1280" s="271">
        <f t="shared" si="477"/>
        <v>4</v>
      </c>
      <c r="L1280" s="271" t="e">
        <f t="shared" si="478"/>
        <v>#DIV/0!</v>
      </c>
      <c r="M1280" s="272">
        <f t="shared" si="479"/>
        <v>40</v>
      </c>
      <c r="N1280" s="389"/>
      <c r="O1280" s="455" t="e">
        <f>(A1280*B1280*W1280)+(B1280*'Calculateur de trading'!H1280)</f>
        <v>#DIV/0!</v>
      </c>
      <c r="P1280" s="274" t="e">
        <f>O1280/'Déscriptions des trades'!CK1280</f>
        <v>#DIV/0!</v>
      </c>
      <c r="Q1280" s="456" t="e">
        <f>'Déscriptions des trades'!CK1280-O1280</f>
        <v>#DIV/0!</v>
      </c>
      <c r="R1280" s="466" t="e">
        <f t="shared" si="484"/>
        <v>#DIV/0!</v>
      </c>
      <c r="S1280" s="389"/>
      <c r="T1280" s="12"/>
      <c r="U1280" s="25"/>
      <c r="V1280" s="15"/>
      <c r="W1280" s="490">
        <f t="shared" si="488"/>
        <v>0</v>
      </c>
      <c r="X1280" s="21" t="e">
        <f>W1280*U1280/'Déscriptions des trades'!CK1280*'Déscriptions des trades'!B1280</f>
        <v>#DIV/0!</v>
      </c>
      <c r="Y1280" s="459"/>
      <c r="Z1280" s="389"/>
      <c r="AA1280" s="23">
        <f t="shared" si="485"/>
        <v>0.1</v>
      </c>
      <c r="AB1280" s="17" t="e">
        <f>(AA1280*'Déscriptions des trades'!U1280*'Déscriptions des trades'!B1280/'Déscriptions des trades'!CK1280)*'Déscriptions des trades'!W1280</f>
        <v>#DIV/0!</v>
      </c>
      <c r="AC1280" s="265" t="e">
        <f>AB1280*'Déscriptions des trades'!CK1280</f>
        <v>#DIV/0!</v>
      </c>
      <c r="AD1280" s="266" t="e">
        <f>'Déscriptions des trades'!CK1280-AC1280</f>
        <v>#DIV/0!</v>
      </c>
      <c r="AE1280" s="389"/>
      <c r="AF1280" s="399">
        <v>1276</v>
      </c>
      <c r="AG1280" s="389"/>
      <c r="AH1280" s="20"/>
      <c r="AI1280" s="303"/>
      <c r="AJ1280" s="307"/>
      <c r="AK1280" s="161"/>
      <c r="AL1280" s="305"/>
      <c r="AM1280" s="305"/>
      <c r="AN1280" s="162"/>
      <c r="AO1280" s="439"/>
      <c r="AP1280" s="162"/>
      <c r="AQ1280" s="113"/>
      <c r="AR1280" s="113"/>
      <c r="AS1280" s="384"/>
      <c r="AT1280" s="306"/>
      <c r="AU1280" s="306"/>
      <c r="AV1280" s="160"/>
      <c r="AW1280" s="158"/>
      <c r="AX1280" s="385"/>
      <c r="AY1280" s="453"/>
      <c r="AZ1280" s="165"/>
      <c r="BA1280" s="301"/>
      <c r="BB1280" s="165"/>
      <c r="BC1280" s="301"/>
      <c r="BD1280" s="165"/>
      <c r="BE1280" s="302"/>
      <c r="BF1280" s="302"/>
      <c r="BG1280" s="165"/>
      <c r="BH1280" s="303"/>
      <c r="BI1280" s="165"/>
      <c r="BJ1280" s="304"/>
      <c r="BK1280" s="394"/>
      <c r="BL1280" s="302"/>
      <c r="BM1280" s="302"/>
      <c r="BN1280" s="394"/>
      <c r="BO1280" s="302"/>
      <c r="BP1280" s="13"/>
      <c r="BQ1280" s="302"/>
      <c r="BR1280" s="13"/>
      <c r="BS1280" s="302"/>
      <c r="BT1280" s="13"/>
      <c r="BU1280" s="302"/>
      <c r="BV1280" s="386"/>
      <c r="BW1280" s="303"/>
      <c r="BX1280" s="303"/>
      <c r="BY1280" s="302"/>
      <c r="BZ1280" s="302"/>
      <c r="CA1280" s="387"/>
      <c r="CB1280" s="395"/>
      <c r="CC1280" s="12"/>
      <c r="CD1280" s="304"/>
      <c r="CE1280" s="14"/>
      <c r="CF1280" s="395"/>
      <c r="CG1280" s="397"/>
      <c r="CH1280" s="300">
        <f t="shared" si="489"/>
        <v>0</v>
      </c>
      <c r="CI1280" s="26"/>
      <c r="CJ1280" s="17">
        <f t="shared" si="486"/>
        <v>0</v>
      </c>
      <c r="CK1280" s="18">
        <f t="shared" si="497"/>
        <v>12.89</v>
      </c>
      <c r="CM1280" s="164"/>
      <c r="CN1280" s="302"/>
      <c r="CO1280" s="13">
        <f t="shared" si="490"/>
        <v>0</v>
      </c>
      <c r="CP1280" s="302"/>
      <c r="CQ1280" s="13">
        <f t="shared" si="491"/>
        <v>0</v>
      </c>
      <c r="CR1280" s="302"/>
      <c r="CS1280" s="13">
        <f t="shared" si="492"/>
        <v>0</v>
      </c>
      <c r="CT1280" s="302"/>
      <c r="CU1280" s="13">
        <f t="shared" si="487"/>
        <v>0</v>
      </c>
      <c r="CV1280" s="302"/>
      <c r="CW1280" s="13">
        <f t="shared" si="493"/>
        <v>0</v>
      </c>
      <c r="CX1280" s="13">
        <f t="shared" si="494"/>
        <v>0</v>
      </c>
      <c r="CY1280" s="251">
        <f t="shared" si="495"/>
        <v>0</v>
      </c>
      <c r="CZ1280" s="13" t="s">
        <v>29</v>
      </c>
      <c r="DA1280" s="13">
        <v>50</v>
      </c>
      <c r="DB1280" s="22">
        <f t="shared" si="496"/>
        <v>0</v>
      </c>
      <c r="DD1280" s="24"/>
      <c r="DF1280" s="163"/>
      <c r="DH1280" s="24"/>
      <c r="DI1280" s="447"/>
      <c r="DJ1280" s="163"/>
    </row>
    <row r="1281" spans="1:114" s="7" customFormat="1">
      <c r="A1281" s="277">
        <f t="shared" si="480"/>
        <v>50</v>
      </c>
      <c r="B1281" s="21" t="e">
        <f>'Calculateur de trading'!I1281/C1281/W1281</f>
        <v>#DIV/0!</v>
      </c>
      <c r="C1281" s="278">
        <f t="shared" si="481"/>
        <v>10</v>
      </c>
      <c r="D1281" s="278"/>
      <c r="E1281" s="273">
        <f t="shared" si="482"/>
        <v>100</v>
      </c>
      <c r="F1281" s="271">
        <f t="shared" si="474"/>
        <v>2</v>
      </c>
      <c r="G1281" s="271" t="e">
        <f t="shared" si="475"/>
        <v>#DIV/0!</v>
      </c>
      <c r="H1281" s="272">
        <f t="shared" si="476"/>
        <v>20</v>
      </c>
      <c r="I1281" s="270"/>
      <c r="J1281" s="273">
        <f t="shared" si="483"/>
        <v>200</v>
      </c>
      <c r="K1281" s="271">
        <f t="shared" si="477"/>
        <v>4</v>
      </c>
      <c r="L1281" s="271" t="e">
        <f t="shared" si="478"/>
        <v>#DIV/0!</v>
      </c>
      <c r="M1281" s="272">
        <f t="shared" si="479"/>
        <v>40</v>
      </c>
      <c r="N1281" s="389"/>
      <c r="O1281" s="455" t="e">
        <f>(A1281*B1281*W1281)+(B1281*'Calculateur de trading'!H1281)</f>
        <v>#DIV/0!</v>
      </c>
      <c r="P1281" s="274" t="e">
        <f>O1281/'Déscriptions des trades'!CK1281</f>
        <v>#DIV/0!</v>
      </c>
      <c r="Q1281" s="456" t="e">
        <f>'Déscriptions des trades'!CK1281-O1281</f>
        <v>#DIV/0!</v>
      </c>
      <c r="R1281" s="466" t="e">
        <f t="shared" si="484"/>
        <v>#DIV/0!</v>
      </c>
      <c r="S1281" s="389"/>
      <c r="T1281" s="12"/>
      <c r="U1281" s="25"/>
      <c r="V1281" s="15"/>
      <c r="W1281" s="490">
        <f t="shared" si="488"/>
        <v>0</v>
      </c>
      <c r="X1281" s="21" t="e">
        <f>W1281*U1281/'Déscriptions des trades'!CK1281*'Déscriptions des trades'!B1281</f>
        <v>#DIV/0!</v>
      </c>
      <c r="Y1281" s="459"/>
      <c r="Z1281" s="389"/>
      <c r="AA1281" s="23">
        <f t="shared" si="485"/>
        <v>0.1</v>
      </c>
      <c r="AB1281" s="17" t="e">
        <f>(AA1281*'Déscriptions des trades'!U1281*'Déscriptions des trades'!B1281/'Déscriptions des trades'!CK1281)*'Déscriptions des trades'!W1281</f>
        <v>#DIV/0!</v>
      </c>
      <c r="AC1281" s="265" t="e">
        <f>AB1281*'Déscriptions des trades'!CK1281</f>
        <v>#DIV/0!</v>
      </c>
      <c r="AD1281" s="266" t="e">
        <f>'Déscriptions des trades'!CK1281-AC1281</f>
        <v>#DIV/0!</v>
      </c>
      <c r="AE1281" s="389"/>
      <c r="AF1281" s="399">
        <v>1277</v>
      </c>
      <c r="AG1281" s="389"/>
      <c r="AH1281" s="20"/>
      <c r="AI1281" s="303"/>
      <c r="AJ1281" s="307"/>
      <c r="AK1281" s="161"/>
      <c r="AL1281" s="305"/>
      <c r="AM1281" s="305"/>
      <c r="AN1281" s="162"/>
      <c r="AO1281" s="439"/>
      <c r="AP1281" s="162"/>
      <c r="AQ1281" s="113"/>
      <c r="AR1281" s="113"/>
      <c r="AS1281" s="384"/>
      <c r="AT1281" s="306"/>
      <c r="AU1281" s="306"/>
      <c r="AV1281" s="160"/>
      <c r="AW1281" s="158"/>
      <c r="AX1281" s="385"/>
      <c r="AY1281" s="453"/>
      <c r="AZ1281" s="165"/>
      <c r="BA1281" s="301"/>
      <c r="BB1281" s="165"/>
      <c r="BC1281" s="301"/>
      <c r="BD1281" s="165"/>
      <c r="BE1281" s="302"/>
      <c r="BF1281" s="302"/>
      <c r="BG1281" s="165"/>
      <c r="BH1281" s="303"/>
      <c r="BI1281" s="165"/>
      <c r="BJ1281" s="304"/>
      <c r="BK1281" s="394"/>
      <c r="BL1281" s="302"/>
      <c r="BM1281" s="302"/>
      <c r="BN1281" s="394"/>
      <c r="BO1281" s="302"/>
      <c r="BP1281" s="13"/>
      <c r="BQ1281" s="302"/>
      <c r="BR1281" s="13"/>
      <c r="BS1281" s="302"/>
      <c r="BT1281" s="13"/>
      <c r="BU1281" s="302"/>
      <c r="BV1281" s="386"/>
      <c r="BW1281" s="303"/>
      <c r="BX1281" s="303"/>
      <c r="BY1281" s="302"/>
      <c r="BZ1281" s="302"/>
      <c r="CA1281" s="387"/>
      <c r="CB1281" s="395"/>
      <c r="CC1281" s="12"/>
      <c r="CD1281" s="304"/>
      <c r="CE1281" s="14"/>
      <c r="CF1281" s="395"/>
      <c r="CG1281" s="397"/>
      <c r="CH1281" s="300">
        <f t="shared" si="489"/>
        <v>0</v>
      </c>
      <c r="CI1281" s="26"/>
      <c r="CJ1281" s="17">
        <f t="shared" si="486"/>
        <v>0</v>
      </c>
      <c r="CK1281" s="18">
        <f t="shared" si="497"/>
        <v>12.89</v>
      </c>
      <c r="CM1281" s="164"/>
      <c r="CN1281" s="302"/>
      <c r="CO1281" s="13">
        <f t="shared" si="490"/>
        <v>0</v>
      </c>
      <c r="CP1281" s="302"/>
      <c r="CQ1281" s="13">
        <f t="shared" si="491"/>
        <v>0</v>
      </c>
      <c r="CR1281" s="302"/>
      <c r="CS1281" s="13">
        <f t="shared" si="492"/>
        <v>0</v>
      </c>
      <c r="CT1281" s="302"/>
      <c r="CU1281" s="13">
        <f t="shared" si="487"/>
        <v>0</v>
      </c>
      <c r="CV1281" s="302"/>
      <c r="CW1281" s="13">
        <f t="shared" si="493"/>
        <v>0</v>
      </c>
      <c r="CX1281" s="13">
        <f t="shared" si="494"/>
        <v>0</v>
      </c>
      <c r="CY1281" s="251">
        <f t="shared" si="495"/>
        <v>0</v>
      </c>
      <c r="CZ1281" s="13" t="s">
        <v>29</v>
      </c>
      <c r="DA1281" s="13">
        <v>50</v>
      </c>
      <c r="DB1281" s="22">
        <f t="shared" si="496"/>
        <v>0</v>
      </c>
      <c r="DD1281" s="24"/>
      <c r="DF1281" s="163"/>
      <c r="DH1281" s="24"/>
      <c r="DI1281" s="447"/>
      <c r="DJ1281" s="163"/>
    </row>
    <row r="1282" spans="1:114" s="7" customFormat="1">
      <c r="A1282" s="277">
        <f t="shared" si="480"/>
        <v>50</v>
      </c>
      <c r="B1282" s="21" t="e">
        <f>'Calculateur de trading'!I1282/C1282/W1282</f>
        <v>#DIV/0!</v>
      </c>
      <c r="C1282" s="278">
        <f t="shared" si="481"/>
        <v>10</v>
      </c>
      <c r="D1282" s="426"/>
      <c r="E1282" s="273">
        <f t="shared" si="482"/>
        <v>100</v>
      </c>
      <c r="F1282" s="271">
        <f t="shared" si="474"/>
        <v>2</v>
      </c>
      <c r="G1282" s="271" t="e">
        <f t="shared" si="475"/>
        <v>#DIV/0!</v>
      </c>
      <c r="H1282" s="272">
        <f t="shared" si="476"/>
        <v>20</v>
      </c>
      <c r="I1282" s="270"/>
      <c r="J1282" s="273">
        <f t="shared" si="483"/>
        <v>200</v>
      </c>
      <c r="K1282" s="271">
        <f t="shared" si="477"/>
        <v>4</v>
      </c>
      <c r="L1282" s="271" t="e">
        <f t="shared" si="478"/>
        <v>#DIV/0!</v>
      </c>
      <c r="M1282" s="272">
        <f t="shared" si="479"/>
        <v>40</v>
      </c>
      <c r="N1282" s="389"/>
      <c r="O1282" s="455" t="e">
        <f>(A1282*B1282*W1282)+(B1282*'Calculateur de trading'!H1282)</f>
        <v>#DIV/0!</v>
      </c>
      <c r="P1282" s="274" t="e">
        <f>O1282/'Déscriptions des trades'!CK1282</f>
        <v>#DIV/0!</v>
      </c>
      <c r="Q1282" s="456" t="e">
        <f>'Déscriptions des trades'!CK1282-O1282</f>
        <v>#DIV/0!</v>
      </c>
      <c r="R1282" s="466" t="e">
        <f t="shared" si="484"/>
        <v>#DIV/0!</v>
      </c>
      <c r="S1282" s="389"/>
      <c r="T1282" s="12"/>
      <c r="U1282" s="25"/>
      <c r="V1282" s="15"/>
      <c r="W1282" s="490">
        <f t="shared" si="488"/>
        <v>0</v>
      </c>
      <c r="X1282" s="21" t="e">
        <f>W1282*U1282/'Déscriptions des trades'!CK1282*'Déscriptions des trades'!B1282</f>
        <v>#DIV/0!</v>
      </c>
      <c r="Y1282" s="459"/>
      <c r="Z1282" s="389"/>
      <c r="AA1282" s="23">
        <f t="shared" si="485"/>
        <v>0.1</v>
      </c>
      <c r="AB1282" s="17" t="e">
        <f>(AA1282*'Déscriptions des trades'!U1282*'Déscriptions des trades'!B1282/'Déscriptions des trades'!CK1282)*'Déscriptions des trades'!W1282</f>
        <v>#DIV/0!</v>
      </c>
      <c r="AC1282" s="265" t="e">
        <f>AB1282*'Déscriptions des trades'!CK1282</f>
        <v>#DIV/0!</v>
      </c>
      <c r="AD1282" s="266" t="e">
        <f>'Déscriptions des trades'!CK1282-AC1282</f>
        <v>#DIV/0!</v>
      </c>
      <c r="AE1282" s="389"/>
      <c r="AF1282" s="399">
        <v>1278</v>
      </c>
      <c r="AG1282" s="389"/>
      <c r="AH1282" s="20"/>
      <c r="AI1282" s="303"/>
      <c r="AJ1282" s="307"/>
      <c r="AK1282" s="161"/>
      <c r="AL1282" s="305"/>
      <c r="AM1282" s="305"/>
      <c r="AN1282" s="162"/>
      <c r="AO1282" s="439"/>
      <c r="AP1282" s="162"/>
      <c r="AQ1282" s="113"/>
      <c r="AR1282" s="113"/>
      <c r="AS1282" s="384"/>
      <c r="AT1282" s="306"/>
      <c r="AU1282" s="306"/>
      <c r="AV1282" s="160"/>
      <c r="AW1282" s="158"/>
      <c r="AX1282" s="385"/>
      <c r="AY1282" s="453"/>
      <c r="AZ1282" s="165"/>
      <c r="BA1282" s="301"/>
      <c r="BB1282" s="165"/>
      <c r="BC1282" s="301"/>
      <c r="BD1282" s="165"/>
      <c r="BE1282" s="302"/>
      <c r="BF1282" s="302"/>
      <c r="BG1282" s="165"/>
      <c r="BH1282" s="303"/>
      <c r="BI1282" s="165"/>
      <c r="BJ1282" s="304"/>
      <c r="BK1282" s="394"/>
      <c r="BL1282" s="302"/>
      <c r="BM1282" s="302"/>
      <c r="BN1282" s="394"/>
      <c r="BO1282" s="302"/>
      <c r="BP1282" s="13"/>
      <c r="BQ1282" s="302"/>
      <c r="BR1282" s="13"/>
      <c r="BS1282" s="302"/>
      <c r="BT1282" s="13"/>
      <c r="BU1282" s="302"/>
      <c r="BV1282" s="386"/>
      <c r="BW1282" s="303"/>
      <c r="BX1282" s="303"/>
      <c r="BY1282" s="302"/>
      <c r="BZ1282" s="302"/>
      <c r="CA1282" s="387"/>
      <c r="CB1282" s="395"/>
      <c r="CC1282" s="12"/>
      <c r="CD1282" s="304"/>
      <c r="CE1282" s="14"/>
      <c r="CF1282" s="395"/>
      <c r="CG1282" s="397"/>
      <c r="CH1282" s="300">
        <f t="shared" si="489"/>
        <v>0</v>
      </c>
      <c r="CI1282" s="26"/>
      <c r="CJ1282" s="17">
        <f t="shared" si="486"/>
        <v>0</v>
      </c>
      <c r="CK1282" s="18">
        <f t="shared" si="497"/>
        <v>12.89</v>
      </c>
      <c r="CM1282" s="164"/>
      <c r="CN1282" s="302"/>
      <c r="CO1282" s="13">
        <f t="shared" si="490"/>
        <v>0</v>
      </c>
      <c r="CP1282" s="302"/>
      <c r="CQ1282" s="13">
        <f t="shared" si="491"/>
        <v>0</v>
      </c>
      <c r="CR1282" s="302"/>
      <c r="CS1282" s="13">
        <f t="shared" si="492"/>
        <v>0</v>
      </c>
      <c r="CT1282" s="302"/>
      <c r="CU1282" s="13">
        <f t="shared" si="487"/>
        <v>0</v>
      </c>
      <c r="CV1282" s="302"/>
      <c r="CW1282" s="13">
        <f t="shared" si="493"/>
        <v>0</v>
      </c>
      <c r="CX1282" s="13">
        <f t="shared" si="494"/>
        <v>0</v>
      </c>
      <c r="CY1282" s="251">
        <f t="shared" si="495"/>
        <v>0</v>
      </c>
      <c r="CZ1282" s="13" t="s">
        <v>29</v>
      </c>
      <c r="DA1282" s="13">
        <v>50</v>
      </c>
      <c r="DB1282" s="22">
        <f t="shared" si="496"/>
        <v>0</v>
      </c>
      <c r="DD1282" s="24"/>
      <c r="DF1282" s="163"/>
      <c r="DH1282" s="24"/>
      <c r="DI1282" s="447"/>
      <c r="DJ1282" s="163"/>
    </row>
    <row r="1283" spans="1:114" s="7" customFormat="1">
      <c r="A1283" s="277">
        <f t="shared" si="480"/>
        <v>50</v>
      </c>
      <c r="B1283" s="21" t="e">
        <f>'Calculateur de trading'!I1283/C1283/W1283</f>
        <v>#DIV/0!</v>
      </c>
      <c r="C1283" s="278">
        <f t="shared" si="481"/>
        <v>10</v>
      </c>
      <c r="D1283" s="278"/>
      <c r="E1283" s="273">
        <f t="shared" si="482"/>
        <v>100</v>
      </c>
      <c r="F1283" s="271">
        <f t="shared" si="474"/>
        <v>2</v>
      </c>
      <c r="G1283" s="271" t="e">
        <f t="shared" si="475"/>
        <v>#DIV/0!</v>
      </c>
      <c r="H1283" s="272">
        <f t="shared" si="476"/>
        <v>20</v>
      </c>
      <c r="I1283" s="270"/>
      <c r="J1283" s="273">
        <f t="shared" si="483"/>
        <v>200</v>
      </c>
      <c r="K1283" s="271">
        <f t="shared" si="477"/>
        <v>4</v>
      </c>
      <c r="L1283" s="271" t="e">
        <f t="shared" si="478"/>
        <v>#DIV/0!</v>
      </c>
      <c r="M1283" s="272">
        <f t="shared" si="479"/>
        <v>40</v>
      </c>
      <c r="N1283" s="389"/>
      <c r="O1283" s="455" t="e">
        <f>(A1283*B1283*W1283)+(B1283*'Calculateur de trading'!H1283)</f>
        <v>#DIV/0!</v>
      </c>
      <c r="P1283" s="274" t="e">
        <f>O1283/'Déscriptions des trades'!CK1283</f>
        <v>#DIV/0!</v>
      </c>
      <c r="Q1283" s="456" t="e">
        <f>'Déscriptions des trades'!CK1283-O1283</f>
        <v>#DIV/0!</v>
      </c>
      <c r="R1283" s="466" t="e">
        <f t="shared" si="484"/>
        <v>#DIV/0!</v>
      </c>
      <c r="S1283" s="389"/>
      <c r="T1283" s="12"/>
      <c r="U1283" s="25"/>
      <c r="V1283" s="15"/>
      <c r="W1283" s="490">
        <f t="shared" si="488"/>
        <v>0</v>
      </c>
      <c r="X1283" s="21" t="e">
        <f>W1283*U1283/'Déscriptions des trades'!CK1283*'Déscriptions des trades'!B1283</f>
        <v>#DIV/0!</v>
      </c>
      <c r="Y1283" s="459"/>
      <c r="Z1283" s="389"/>
      <c r="AA1283" s="23">
        <f t="shared" si="485"/>
        <v>0.1</v>
      </c>
      <c r="AB1283" s="17" t="e">
        <f>(AA1283*'Déscriptions des trades'!U1283*'Déscriptions des trades'!B1283/'Déscriptions des trades'!CK1283)*'Déscriptions des trades'!W1283</f>
        <v>#DIV/0!</v>
      </c>
      <c r="AC1283" s="265" t="e">
        <f>AB1283*'Déscriptions des trades'!CK1283</f>
        <v>#DIV/0!</v>
      </c>
      <c r="AD1283" s="266" t="e">
        <f>'Déscriptions des trades'!CK1283-AC1283</f>
        <v>#DIV/0!</v>
      </c>
      <c r="AE1283" s="389"/>
      <c r="AF1283" s="399">
        <v>1279</v>
      </c>
      <c r="AG1283" s="389"/>
      <c r="AH1283" s="20"/>
      <c r="AI1283" s="303"/>
      <c r="AJ1283" s="307"/>
      <c r="AK1283" s="161"/>
      <c r="AL1283" s="305"/>
      <c r="AM1283" s="305"/>
      <c r="AN1283" s="162"/>
      <c r="AO1283" s="439"/>
      <c r="AP1283" s="162"/>
      <c r="AQ1283" s="113"/>
      <c r="AR1283" s="113"/>
      <c r="AS1283" s="384"/>
      <c r="AT1283" s="306"/>
      <c r="AU1283" s="306"/>
      <c r="AV1283" s="160"/>
      <c r="AW1283" s="158"/>
      <c r="AX1283" s="385"/>
      <c r="AY1283" s="453"/>
      <c r="AZ1283" s="165"/>
      <c r="BA1283" s="301"/>
      <c r="BB1283" s="165"/>
      <c r="BC1283" s="301"/>
      <c r="BD1283" s="165"/>
      <c r="BE1283" s="302"/>
      <c r="BF1283" s="302"/>
      <c r="BG1283" s="165"/>
      <c r="BH1283" s="303"/>
      <c r="BI1283" s="165"/>
      <c r="BJ1283" s="304"/>
      <c r="BK1283" s="394"/>
      <c r="BL1283" s="302"/>
      <c r="BM1283" s="302"/>
      <c r="BN1283" s="394"/>
      <c r="BO1283" s="302"/>
      <c r="BP1283" s="13"/>
      <c r="BQ1283" s="302"/>
      <c r="BR1283" s="13"/>
      <c r="BS1283" s="302"/>
      <c r="BT1283" s="13"/>
      <c r="BU1283" s="302"/>
      <c r="BV1283" s="386"/>
      <c r="BW1283" s="303"/>
      <c r="BX1283" s="303"/>
      <c r="BY1283" s="302"/>
      <c r="BZ1283" s="302"/>
      <c r="CA1283" s="387"/>
      <c r="CB1283" s="395"/>
      <c r="CC1283" s="12"/>
      <c r="CD1283" s="304"/>
      <c r="CE1283" s="14"/>
      <c r="CF1283" s="395"/>
      <c r="CG1283" s="397"/>
      <c r="CH1283" s="300">
        <f t="shared" si="489"/>
        <v>0</v>
      </c>
      <c r="CI1283" s="26"/>
      <c r="CJ1283" s="17">
        <f t="shared" si="486"/>
        <v>0</v>
      </c>
      <c r="CK1283" s="18">
        <f t="shared" si="497"/>
        <v>12.89</v>
      </c>
      <c r="CM1283" s="164"/>
      <c r="CN1283" s="302"/>
      <c r="CO1283" s="13">
        <f t="shared" si="490"/>
        <v>0</v>
      </c>
      <c r="CP1283" s="302"/>
      <c r="CQ1283" s="13">
        <f t="shared" si="491"/>
        <v>0</v>
      </c>
      <c r="CR1283" s="302"/>
      <c r="CS1283" s="13">
        <f t="shared" si="492"/>
        <v>0</v>
      </c>
      <c r="CT1283" s="302"/>
      <c r="CU1283" s="13">
        <f t="shared" si="487"/>
        <v>0</v>
      </c>
      <c r="CV1283" s="302"/>
      <c r="CW1283" s="13">
        <f t="shared" si="493"/>
        <v>0</v>
      </c>
      <c r="CX1283" s="13">
        <f t="shared" si="494"/>
        <v>0</v>
      </c>
      <c r="CY1283" s="251">
        <f t="shared" si="495"/>
        <v>0</v>
      </c>
      <c r="CZ1283" s="13" t="s">
        <v>29</v>
      </c>
      <c r="DA1283" s="13">
        <v>50</v>
      </c>
      <c r="DB1283" s="22">
        <f t="shared" si="496"/>
        <v>0</v>
      </c>
      <c r="DD1283" s="24"/>
      <c r="DF1283" s="163"/>
      <c r="DH1283" s="24"/>
      <c r="DI1283" s="447"/>
      <c r="DJ1283" s="163"/>
    </row>
    <row r="1284" spans="1:114" s="7" customFormat="1">
      <c r="A1284" s="277">
        <f t="shared" si="480"/>
        <v>50</v>
      </c>
      <c r="B1284" s="21" t="e">
        <f>'Calculateur de trading'!I1284/C1284/W1284</f>
        <v>#DIV/0!</v>
      </c>
      <c r="C1284" s="278">
        <f t="shared" si="481"/>
        <v>10</v>
      </c>
      <c r="D1284" s="426"/>
      <c r="E1284" s="273">
        <f t="shared" si="482"/>
        <v>100</v>
      </c>
      <c r="F1284" s="271">
        <f t="shared" si="474"/>
        <v>2</v>
      </c>
      <c r="G1284" s="271" t="e">
        <f t="shared" si="475"/>
        <v>#DIV/0!</v>
      </c>
      <c r="H1284" s="272">
        <f t="shared" si="476"/>
        <v>20</v>
      </c>
      <c r="I1284" s="270"/>
      <c r="J1284" s="273">
        <f t="shared" si="483"/>
        <v>200</v>
      </c>
      <c r="K1284" s="271">
        <f t="shared" si="477"/>
        <v>4</v>
      </c>
      <c r="L1284" s="271" t="e">
        <f t="shared" si="478"/>
        <v>#DIV/0!</v>
      </c>
      <c r="M1284" s="272">
        <f t="shared" si="479"/>
        <v>40</v>
      </c>
      <c r="N1284" s="389"/>
      <c r="O1284" s="455" t="e">
        <f>(A1284*B1284*W1284)+(B1284*'Calculateur de trading'!H1284)</f>
        <v>#DIV/0!</v>
      </c>
      <c r="P1284" s="274" t="e">
        <f>O1284/'Déscriptions des trades'!CK1284</f>
        <v>#DIV/0!</v>
      </c>
      <c r="Q1284" s="456" t="e">
        <f>'Déscriptions des trades'!CK1284-O1284</f>
        <v>#DIV/0!</v>
      </c>
      <c r="R1284" s="466" t="e">
        <f t="shared" si="484"/>
        <v>#DIV/0!</v>
      </c>
      <c r="S1284" s="389"/>
      <c r="T1284" s="12"/>
      <c r="U1284" s="25"/>
      <c r="V1284" s="15"/>
      <c r="W1284" s="490">
        <f t="shared" si="488"/>
        <v>0</v>
      </c>
      <c r="X1284" s="21" t="e">
        <f>W1284*U1284/'Déscriptions des trades'!CK1284*'Déscriptions des trades'!B1284</f>
        <v>#DIV/0!</v>
      </c>
      <c r="Y1284" s="459"/>
      <c r="Z1284" s="389"/>
      <c r="AA1284" s="23">
        <f t="shared" si="485"/>
        <v>0.1</v>
      </c>
      <c r="AB1284" s="17" t="e">
        <f>(AA1284*'Déscriptions des trades'!U1284*'Déscriptions des trades'!B1284/'Déscriptions des trades'!CK1284)*'Déscriptions des trades'!W1284</f>
        <v>#DIV/0!</v>
      </c>
      <c r="AC1284" s="265" t="e">
        <f>AB1284*'Déscriptions des trades'!CK1284</f>
        <v>#DIV/0!</v>
      </c>
      <c r="AD1284" s="266" t="e">
        <f>'Déscriptions des trades'!CK1284-AC1284</f>
        <v>#DIV/0!</v>
      </c>
      <c r="AE1284" s="389"/>
      <c r="AF1284" s="399">
        <v>1280</v>
      </c>
      <c r="AG1284" s="389"/>
      <c r="AH1284" s="20"/>
      <c r="AI1284" s="303"/>
      <c r="AJ1284" s="307"/>
      <c r="AK1284" s="161"/>
      <c r="AL1284" s="305"/>
      <c r="AM1284" s="305"/>
      <c r="AN1284" s="162"/>
      <c r="AO1284" s="439"/>
      <c r="AP1284" s="162"/>
      <c r="AQ1284" s="113"/>
      <c r="AR1284" s="113"/>
      <c r="AS1284" s="384"/>
      <c r="AT1284" s="306"/>
      <c r="AU1284" s="306"/>
      <c r="AV1284" s="160"/>
      <c r="AW1284" s="158"/>
      <c r="AX1284" s="385"/>
      <c r="AY1284" s="453"/>
      <c r="AZ1284" s="165"/>
      <c r="BA1284" s="301"/>
      <c r="BB1284" s="165"/>
      <c r="BC1284" s="301"/>
      <c r="BD1284" s="165"/>
      <c r="BE1284" s="302"/>
      <c r="BF1284" s="302"/>
      <c r="BG1284" s="165"/>
      <c r="BH1284" s="303"/>
      <c r="BI1284" s="165"/>
      <c r="BJ1284" s="304"/>
      <c r="BK1284" s="394"/>
      <c r="BL1284" s="302"/>
      <c r="BM1284" s="302"/>
      <c r="BN1284" s="394"/>
      <c r="BO1284" s="302"/>
      <c r="BP1284" s="13"/>
      <c r="BQ1284" s="302"/>
      <c r="BR1284" s="13"/>
      <c r="BS1284" s="302"/>
      <c r="BT1284" s="13"/>
      <c r="BU1284" s="302"/>
      <c r="BV1284" s="386"/>
      <c r="BW1284" s="303"/>
      <c r="BX1284" s="303"/>
      <c r="BY1284" s="302"/>
      <c r="BZ1284" s="302"/>
      <c r="CA1284" s="387"/>
      <c r="CB1284" s="395"/>
      <c r="CC1284" s="12"/>
      <c r="CD1284" s="304"/>
      <c r="CE1284" s="14"/>
      <c r="CF1284" s="395"/>
      <c r="CG1284" s="397"/>
      <c r="CH1284" s="300">
        <f t="shared" si="489"/>
        <v>0</v>
      </c>
      <c r="CI1284" s="26"/>
      <c r="CJ1284" s="17">
        <f t="shared" si="486"/>
        <v>0</v>
      </c>
      <c r="CK1284" s="18">
        <f t="shared" si="497"/>
        <v>12.89</v>
      </c>
      <c r="CM1284" s="164"/>
      <c r="CN1284" s="302"/>
      <c r="CO1284" s="13">
        <f t="shared" si="490"/>
        <v>0</v>
      </c>
      <c r="CP1284" s="302"/>
      <c r="CQ1284" s="13">
        <f t="shared" si="491"/>
        <v>0</v>
      </c>
      <c r="CR1284" s="302"/>
      <c r="CS1284" s="13">
        <f t="shared" si="492"/>
        <v>0</v>
      </c>
      <c r="CT1284" s="302"/>
      <c r="CU1284" s="13">
        <f t="shared" si="487"/>
        <v>0</v>
      </c>
      <c r="CV1284" s="302"/>
      <c r="CW1284" s="13">
        <f t="shared" si="493"/>
        <v>0</v>
      </c>
      <c r="CX1284" s="13">
        <f t="shared" si="494"/>
        <v>0</v>
      </c>
      <c r="CY1284" s="251">
        <f t="shared" si="495"/>
        <v>0</v>
      </c>
      <c r="CZ1284" s="13" t="s">
        <v>29</v>
      </c>
      <c r="DA1284" s="13">
        <v>50</v>
      </c>
      <c r="DB1284" s="22">
        <f t="shared" si="496"/>
        <v>0</v>
      </c>
      <c r="DD1284" s="24"/>
      <c r="DF1284" s="163"/>
      <c r="DH1284" s="24"/>
      <c r="DI1284" s="447"/>
      <c r="DJ1284" s="163"/>
    </row>
    <row r="1285" spans="1:114" s="7" customFormat="1">
      <c r="A1285" s="277">
        <f t="shared" si="480"/>
        <v>50</v>
      </c>
      <c r="B1285" s="21" t="e">
        <f>'Calculateur de trading'!I1285/C1285/W1285</f>
        <v>#DIV/0!</v>
      </c>
      <c r="C1285" s="278">
        <f t="shared" si="481"/>
        <v>10</v>
      </c>
      <c r="D1285" s="278"/>
      <c r="E1285" s="273">
        <f t="shared" si="482"/>
        <v>100</v>
      </c>
      <c r="F1285" s="271">
        <f t="shared" ref="F1285:F1348" si="498">(E1285/A1285)</f>
        <v>2</v>
      </c>
      <c r="G1285" s="271" t="e">
        <f t="shared" ref="G1285:G1348" si="499">B1285/F1285</f>
        <v>#DIV/0!</v>
      </c>
      <c r="H1285" s="272">
        <f t="shared" ref="H1285:H1348" si="500">C1285*F1285</f>
        <v>20</v>
      </c>
      <c r="I1285" s="270"/>
      <c r="J1285" s="273">
        <f t="shared" si="483"/>
        <v>200</v>
      </c>
      <c r="K1285" s="271">
        <f t="shared" ref="K1285:K1348" si="501">J1285/A1285</f>
        <v>4</v>
      </c>
      <c r="L1285" s="271" t="e">
        <f t="shared" ref="L1285:L1348" si="502">B1285/K1285</f>
        <v>#DIV/0!</v>
      </c>
      <c r="M1285" s="272">
        <f t="shared" ref="M1285:M1348" si="503">C1285*K1285</f>
        <v>40</v>
      </c>
      <c r="N1285" s="389"/>
      <c r="O1285" s="455" t="e">
        <f>(A1285*B1285*W1285)+(B1285*'Calculateur de trading'!H1285)</f>
        <v>#DIV/0!</v>
      </c>
      <c r="P1285" s="274" t="e">
        <f>O1285/'Déscriptions des trades'!CK1285</f>
        <v>#DIV/0!</v>
      </c>
      <c r="Q1285" s="456" t="e">
        <f>'Déscriptions des trades'!CK1285-O1285</f>
        <v>#DIV/0!</v>
      </c>
      <c r="R1285" s="466" t="e">
        <f t="shared" si="484"/>
        <v>#DIV/0!</v>
      </c>
      <c r="S1285" s="389"/>
      <c r="T1285" s="12"/>
      <c r="U1285" s="25"/>
      <c r="V1285" s="15"/>
      <c r="W1285" s="490">
        <f t="shared" si="488"/>
        <v>0</v>
      </c>
      <c r="X1285" s="21" t="e">
        <f>W1285*U1285/'Déscriptions des trades'!CK1285*'Déscriptions des trades'!B1285</f>
        <v>#DIV/0!</v>
      </c>
      <c r="Y1285" s="459"/>
      <c r="Z1285" s="389"/>
      <c r="AA1285" s="23">
        <f t="shared" si="485"/>
        <v>0.1</v>
      </c>
      <c r="AB1285" s="17" t="e">
        <f>(AA1285*'Déscriptions des trades'!U1285*'Déscriptions des trades'!B1285/'Déscriptions des trades'!CK1285)*'Déscriptions des trades'!W1285</f>
        <v>#DIV/0!</v>
      </c>
      <c r="AC1285" s="265" t="e">
        <f>AB1285*'Déscriptions des trades'!CK1285</f>
        <v>#DIV/0!</v>
      </c>
      <c r="AD1285" s="266" t="e">
        <f>'Déscriptions des trades'!CK1285-AC1285</f>
        <v>#DIV/0!</v>
      </c>
      <c r="AE1285" s="389"/>
      <c r="AF1285" s="399">
        <v>1281</v>
      </c>
      <c r="AG1285" s="389"/>
      <c r="AH1285" s="20"/>
      <c r="AI1285" s="303"/>
      <c r="AJ1285" s="307"/>
      <c r="AK1285" s="161"/>
      <c r="AL1285" s="305"/>
      <c r="AM1285" s="305"/>
      <c r="AN1285" s="162"/>
      <c r="AO1285" s="439"/>
      <c r="AP1285" s="162"/>
      <c r="AQ1285" s="113"/>
      <c r="AR1285" s="113"/>
      <c r="AS1285" s="384"/>
      <c r="AT1285" s="306"/>
      <c r="AU1285" s="306"/>
      <c r="AV1285" s="160"/>
      <c r="AW1285" s="158"/>
      <c r="AX1285" s="385"/>
      <c r="AY1285" s="453"/>
      <c r="AZ1285" s="165"/>
      <c r="BA1285" s="301"/>
      <c r="BB1285" s="165"/>
      <c r="BC1285" s="301"/>
      <c r="BD1285" s="165"/>
      <c r="BE1285" s="302"/>
      <c r="BF1285" s="302"/>
      <c r="BG1285" s="165"/>
      <c r="BH1285" s="303"/>
      <c r="BI1285" s="165"/>
      <c r="BJ1285" s="304"/>
      <c r="BK1285" s="394"/>
      <c r="BL1285" s="302"/>
      <c r="BM1285" s="302"/>
      <c r="BN1285" s="394"/>
      <c r="BO1285" s="302"/>
      <c r="BP1285" s="13"/>
      <c r="BQ1285" s="302"/>
      <c r="BR1285" s="13"/>
      <c r="BS1285" s="302"/>
      <c r="BT1285" s="13"/>
      <c r="BU1285" s="302"/>
      <c r="BV1285" s="386"/>
      <c r="BW1285" s="303"/>
      <c r="BX1285" s="303"/>
      <c r="BY1285" s="302"/>
      <c r="BZ1285" s="302"/>
      <c r="CA1285" s="387"/>
      <c r="CB1285" s="395"/>
      <c r="CC1285" s="12"/>
      <c r="CD1285" s="304"/>
      <c r="CE1285" s="14"/>
      <c r="CF1285" s="395"/>
      <c r="CG1285" s="397"/>
      <c r="CH1285" s="300">
        <f t="shared" si="489"/>
        <v>0</v>
      </c>
      <c r="CI1285" s="26"/>
      <c r="CJ1285" s="17">
        <f t="shared" si="486"/>
        <v>0</v>
      </c>
      <c r="CK1285" s="18">
        <f t="shared" si="497"/>
        <v>12.89</v>
      </c>
      <c r="CM1285" s="164"/>
      <c r="CN1285" s="302"/>
      <c r="CO1285" s="13">
        <f t="shared" si="490"/>
        <v>0</v>
      </c>
      <c r="CP1285" s="302"/>
      <c r="CQ1285" s="13">
        <f t="shared" si="491"/>
        <v>0</v>
      </c>
      <c r="CR1285" s="302"/>
      <c r="CS1285" s="13">
        <f t="shared" si="492"/>
        <v>0</v>
      </c>
      <c r="CT1285" s="302"/>
      <c r="CU1285" s="13">
        <f t="shared" si="487"/>
        <v>0</v>
      </c>
      <c r="CV1285" s="302"/>
      <c r="CW1285" s="13">
        <f t="shared" si="493"/>
        <v>0</v>
      </c>
      <c r="CX1285" s="13">
        <f t="shared" si="494"/>
        <v>0</v>
      </c>
      <c r="CY1285" s="251">
        <f t="shared" si="495"/>
        <v>0</v>
      </c>
      <c r="CZ1285" s="13" t="s">
        <v>29</v>
      </c>
      <c r="DA1285" s="13">
        <v>50</v>
      </c>
      <c r="DB1285" s="22">
        <f t="shared" si="496"/>
        <v>0</v>
      </c>
      <c r="DD1285" s="24"/>
      <c r="DF1285" s="163"/>
      <c r="DH1285" s="24"/>
      <c r="DI1285" s="447"/>
      <c r="DJ1285" s="163"/>
    </row>
    <row r="1286" spans="1:114" s="7" customFormat="1">
      <c r="A1286" s="277">
        <f t="shared" ref="A1286:A1349" si="504">A1285</f>
        <v>50</v>
      </c>
      <c r="B1286" s="21" t="e">
        <f>'Calculateur de trading'!I1286/C1286/W1286</f>
        <v>#DIV/0!</v>
      </c>
      <c r="C1286" s="278">
        <f t="shared" ref="C1286:C1349" si="505">C1285</f>
        <v>10</v>
      </c>
      <c r="D1286" s="426"/>
      <c r="E1286" s="273">
        <f t="shared" ref="E1286:E1349" si="506">E1285</f>
        <v>100</v>
      </c>
      <c r="F1286" s="271">
        <f t="shared" si="498"/>
        <v>2</v>
      </c>
      <c r="G1286" s="271" t="e">
        <f t="shared" si="499"/>
        <v>#DIV/0!</v>
      </c>
      <c r="H1286" s="272">
        <f t="shared" si="500"/>
        <v>20</v>
      </c>
      <c r="I1286" s="270"/>
      <c r="J1286" s="273">
        <f t="shared" ref="J1286:J1349" si="507">J1285</f>
        <v>200</v>
      </c>
      <c r="K1286" s="271">
        <f t="shared" si="501"/>
        <v>4</v>
      </c>
      <c r="L1286" s="271" t="e">
        <f t="shared" si="502"/>
        <v>#DIV/0!</v>
      </c>
      <c r="M1286" s="272">
        <f t="shared" si="503"/>
        <v>40</v>
      </c>
      <c r="N1286" s="389"/>
      <c r="O1286" s="455" t="e">
        <f>(A1286*B1286*W1286)+(B1286*'Calculateur de trading'!H1286)</f>
        <v>#DIV/0!</v>
      </c>
      <c r="P1286" s="274" t="e">
        <f>O1286/'Déscriptions des trades'!CK1286</f>
        <v>#DIV/0!</v>
      </c>
      <c r="Q1286" s="456" t="e">
        <f>'Déscriptions des trades'!CK1286-O1286</f>
        <v>#DIV/0!</v>
      </c>
      <c r="R1286" s="466" t="e">
        <f t="shared" ref="R1286:R1349" si="508">B1286*C1286</f>
        <v>#DIV/0!</v>
      </c>
      <c r="S1286" s="389"/>
      <c r="T1286" s="12"/>
      <c r="U1286" s="25"/>
      <c r="V1286" s="15"/>
      <c r="W1286" s="490">
        <f t="shared" si="488"/>
        <v>0</v>
      </c>
      <c r="X1286" s="21" t="e">
        <f>W1286*U1286/'Déscriptions des trades'!CK1286*'Déscriptions des trades'!B1286</f>
        <v>#DIV/0!</v>
      </c>
      <c r="Y1286" s="459"/>
      <c r="Z1286" s="389"/>
      <c r="AA1286" s="23">
        <f t="shared" ref="AA1286:AA1349" si="509">AA1285</f>
        <v>0.1</v>
      </c>
      <c r="AB1286" s="17" t="e">
        <f>(AA1286*'Déscriptions des trades'!U1286*'Déscriptions des trades'!B1286/'Déscriptions des trades'!CK1286)*'Déscriptions des trades'!W1286</f>
        <v>#DIV/0!</v>
      </c>
      <c r="AC1286" s="265" t="e">
        <f>AB1286*'Déscriptions des trades'!CK1286</f>
        <v>#DIV/0!</v>
      </c>
      <c r="AD1286" s="266" t="e">
        <f>'Déscriptions des trades'!CK1286-AC1286</f>
        <v>#DIV/0!</v>
      </c>
      <c r="AE1286" s="389"/>
      <c r="AF1286" s="399">
        <v>1282</v>
      </c>
      <c r="AG1286" s="389"/>
      <c r="AH1286" s="20"/>
      <c r="AI1286" s="303"/>
      <c r="AJ1286" s="307"/>
      <c r="AK1286" s="161"/>
      <c r="AL1286" s="305"/>
      <c r="AM1286" s="305"/>
      <c r="AN1286" s="162"/>
      <c r="AO1286" s="439"/>
      <c r="AP1286" s="162"/>
      <c r="AQ1286" s="113"/>
      <c r="AR1286" s="113"/>
      <c r="AS1286" s="384"/>
      <c r="AT1286" s="306"/>
      <c r="AU1286" s="306"/>
      <c r="AV1286" s="160"/>
      <c r="AW1286" s="158"/>
      <c r="AX1286" s="385"/>
      <c r="AY1286" s="453"/>
      <c r="AZ1286" s="165"/>
      <c r="BA1286" s="301"/>
      <c r="BB1286" s="165"/>
      <c r="BC1286" s="301"/>
      <c r="BD1286" s="165"/>
      <c r="BE1286" s="302"/>
      <c r="BF1286" s="302"/>
      <c r="BG1286" s="165"/>
      <c r="BH1286" s="303"/>
      <c r="BI1286" s="165"/>
      <c r="BJ1286" s="304"/>
      <c r="BK1286" s="394"/>
      <c r="BL1286" s="302"/>
      <c r="BM1286" s="302"/>
      <c r="BN1286" s="394"/>
      <c r="BO1286" s="302"/>
      <c r="BP1286" s="13"/>
      <c r="BQ1286" s="302"/>
      <c r="BR1286" s="13"/>
      <c r="BS1286" s="302"/>
      <c r="BT1286" s="13"/>
      <c r="BU1286" s="302"/>
      <c r="BV1286" s="386"/>
      <c r="BW1286" s="303"/>
      <c r="BX1286" s="303"/>
      <c r="BY1286" s="302"/>
      <c r="BZ1286" s="302"/>
      <c r="CA1286" s="387"/>
      <c r="CB1286" s="395"/>
      <c r="CC1286" s="12"/>
      <c r="CD1286" s="304"/>
      <c r="CE1286" s="14"/>
      <c r="CF1286" s="395"/>
      <c r="CG1286" s="397"/>
      <c r="CH1286" s="300">
        <f t="shared" si="489"/>
        <v>0</v>
      </c>
      <c r="CI1286" s="26"/>
      <c r="CJ1286" s="17">
        <f t="shared" si="486"/>
        <v>0</v>
      </c>
      <c r="CK1286" s="18">
        <f t="shared" si="497"/>
        <v>12.89</v>
      </c>
      <c r="CM1286" s="164"/>
      <c r="CN1286" s="302"/>
      <c r="CO1286" s="13">
        <f t="shared" si="490"/>
        <v>0</v>
      </c>
      <c r="CP1286" s="302"/>
      <c r="CQ1286" s="13">
        <f t="shared" si="491"/>
        <v>0</v>
      </c>
      <c r="CR1286" s="302"/>
      <c r="CS1286" s="13">
        <f t="shared" si="492"/>
        <v>0</v>
      </c>
      <c r="CT1286" s="302"/>
      <c r="CU1286" s="13">
        <f t="shared" si="487"/>
        <v>0</v>
      </c>
      <c r="CV1286" s="302"/>
      <c r="CW1286" s="13">
        <f t="shared" si="493"/>
        <v>0</v>
      </c>
      <c r="CX1286" s="13">
        <f t="shared" si="494"/>
        <v>0</v>
      </c>
      <c r="CY1286" s="251">
        <f t="shared" si="495"/>
        <v>0</v>
      </c>
      <c r="CZ1286" s="13" t="s">
        <v>29</v>
      </c>
      <c r="DA1286" s="13">
        <v>50</v>
      </c>
      <c r="DB1286" s="22">
        <f t="shared" si="496"/>
        <v>0</v>
      </c>
      <c r="DD1286" s="24"/>
      <c r="DF1286" s="163"/>
      <c r="DH1286" s="24"/>
      <c r="DI1286" s="447"/>
      <c r="DJ1286" s="163"/>
    </row>
    <row r="1287" spans="1:114" s="7" customFormat="1">
      <c r="A1287" s="277">
        <f t="shared" si="504"/>
        <v>50</v>
      </c>
      <c r="B1287" s="21" t="e">
        <f>'Calculateur de trading'!I1287/C1287/W1287</f>
        <v>#DIV/0!</v>
      </c>
      <c r="C1287" s="278">
        <f t="shared" si="505"/>
        <v>10</v>
      </c>
      <c r="D1287" s="426"/>
      <c r="E1287" s="273">
        <f t="shared" si="506"/>
        <v>100</v>
      </c>
      <c r="F1287" s="271">
        <f t="shared" si="498"/>
        <v>2</v>
      </c>
      <c r="G1287" s="271" t="e">
        <f t="shared" si="499"/>
        <v>#DIV/0!</v>
      </c>
      <c r="H1287" s="272">
        <f t="shared" si="500"/>
        <v>20</v>
      </c>
      <c r="I1287" s="270"/>
      <c r="J1287" s="273">
        <f t="shared" si="507"/>
        <v>200</v>
      </c>
      <c r="K1287" s="271">
        <f t="shared" si="501"/>
        <v>4</v>
      </c>
      <c r="L1287" s="271" t="e">
        <f t="shared" si="502"/>
        <v>#DIV/0!</v>
      </c>
      <c r="M1287" s="272">
        <f t="shared" si="503"/>
        <v>40</v>
      </c>
      <c r="N1287" s="389"/>
      <c r="O1287" s="455" t="e">
        <f>(A1287*B1287*W1287)+(B1287*'Calculateur de trading'!H1287)</f>
        <v>#DIV/0!</v>
      </c>
      <c r="P1287" s="274" t="e">
        <f>O1287/'Déscriptions des trades'!CK1287</f>
        <v>#DIV/0!</v>
      </c>
      <c r="Q1287" s="456" t="e">
        <f>'Déscriptions des trades'!CK1287-O1287</f>
        <v>#DIV/0!</v>
      </c>
      <c r="R1287" s="466" t="e">
        <f t="shared" si="508"/>
        <v>#DIV/0!</v>
      </c>
      <c r="S1287" s="389"/>
      <c r="T1287" s="12"/>
      <c r="U1287" s="25"/>
      <c r="V1287" s="15"/>
      <c r="W1287" s="490">
        <f t="shared" si="488"/>
        <v>0</v>
      </c>
      <c r="X1287" s="21" t="e">
        <f>W1287*U1287/'Déscriptions des trades'!CK1287*'Déscriptions des trades'!B1287</f>
        <v>#DIV/0!</v>
      </c>
      <c r="Y1287" s="459"/>
      <c r="Z1287" s="389"/>
      <c r="AA1287" s="23">
        <f t="shared" si="509"/>
        <v>0.1</v>
      </c>
      <c r="AB1287" s="17" t="e">
        <f>(AA1287*'Déscriptions des trades'!U1287*'Déscriptions des trades'!B1287/'Déscriptions des trades'!CK1287)*'Déscriptions des trades'!W1287</f>
        <v>#DIV/0!</v>
      </c>
      <c r="AC1287" s="265" t="e">
        <f>AB1287*'Déscriptions des trades'!CK1287</f>
        <v>#DIV/0!</v>
      </c>
      <c r="AD1287" s="266" t="e">
        <f>'Déscriptions des trades'!CK1287-AC1287</f>
        <v>#DIV/0!</v>
      </c>
      <c r="AE1287" s="389"/>
      <c r="AF1287" s="399">
        <v>1283</v>
      </c>
      <c r="AG1287" s="389"/>
      <c r="AH1287" s="20"/>
      <c r="AI1287" s="303"/>
      <c r="AJ1287" s="307"/>
      <c r="AK1287" s="161"/>
      <c r="AL1287" s="305"/>
      <c r="AM1287" s="305"/>
      <c r="AN1287" s="162"/>
      <c r="AO1287" s="439"/>
      <c r="AP1287" s="162"/>
      <c r="AQ1287" s="113"/>
      <c r="AR1287" s="113"/>
      <c r="AS1287" s="384"/>
      <c r="AT1287" s="306"/>
      <c r="AU1287" s="306"/>
      <c r="AV1287" s="160"/>
      <c r="AW1287" s="158"/>
      <c r="AX1287" s="385"/>
      <c r="AY1287" s="453"/>
      <c r="AZ1287" s="165"/>
      <c r="BA1287" s="301"/>
      <c r="BB1287" s="165"/>
      <c r="BC1287" s="301"/>
      <c r="BD1287" s="165"/>
      <c r="BE1287" s="302"/>
      <c r="BF1287" s="302"/>
      <c r="BG1287" s="165"/>
      <c r="BH1287" s="303"/>
      <c r="BI1287" s="165"/>
      <c r="BJ1287" s="304"/>
      <c r="BK1287" s="394"/>
      <c r="BL1287" s="302"/>
      <c r="BM1287" s="302"/>
      <c r="BN1287" s="394"/>
      <c r="BO1287" s="302"/>
      <c r="BP1287" s="13"/>
      <c r="BQ1287" s="302"/>
      <c r="BR1287" s="13"/>
      <c r="BS1287" s="302"/>
      <c r="BT1287" s="13"/>
      <c r="BU1287" s="302"/>
      <c r="BV1287" s="386"/>
      <c r="BW1287" s="303"/>
      <c r="BX1287" s="303"/>
      <c r="BY1287" s="302"/>
      <c r="BZ1287" s="302"/>
      <c r="CA1287" s="387"/>
      <c r="CB1287" s="395"/>
      <c r="CC1287" s="12"/>
      <c r="CD1287" s="304"/>
      <c r="CE1287" s="14"/>
      <c r="CF1287" s="395"/>
      <c r="CG1287" s="397"/>
      <c r="CH1287" s="300">
        <f t="shared" si="489"/>
        <v>0</v>
      </c>
      <c r="CI1287" s="26"/>
      <c r="CJ1287" s="17">
        <f t="shared" si="486"/>
        <v>0</v>
      </c>
      <c r="CK1287" s="18">
        <f t="shared" si="497"/>
        <v>12.89</v>
      </c>
      <c r="CM1287" s="164"/>
      <c r="CN1287" s="302"/>
      <c r="CO1287" s="13">
        <f t="shared" si="490"/>
        <v>0</v>
      </c>
      <c r="CP1287" s="302"/>
      <c r="CQ1287" s="13">
        <f t="shared" si="491"/>
        <v>0</v>
      </c>
      <c r="CR1287" s="302"/>
      <c r="CS1287" s="13">
        <f t="shared" si="492"/>
        <v>0</v>
      </c>
      <c r="CT1287" s="302"/>
      <c r="CU1287" s="13">
        <f t="shared" si="487"/>
        <v>0</v>
      </c>
      <c r="CV1287" s="302"/>
      <c r="CW1287" s="13">
        <f t="shared" si="493"/>
        <v>0</v>
      </c>
      <c r="CX1287" s="13">
        <f t="shared" si="494"/>
        <v>0</v>
      </c>
      <c r="CY1287" s="251">
        <f t="shared" si="495"/>
        <v>0</v>
      </c>
      <c r="CZ1287" s="13" t="s">
        <v>29</v>
      </c>
      <c r="DA1287" s="13">
        <v>50</v>
      </c>
      <c r="DB1287" s="22">
        <f t="shared" si="496"/>
        <v>0</v>
      </c>
      <c r="DD1287" s="24"/>
      <c r="DF1287" s="163"/>
      <c r="DH1287" s="24"/>
      <c r="DI1287" s="447"/>
      <c r="DJ1287" s="163"/>
    </row>
    <row r="1288" spans="1:114" s="7" customFormat="1">
      <c r="A1288" s="277">
        <f t="shared" si="504"/>
        <v>50</v>
      </c>
      <c r="B1288" s="21" t="e">
        <f>'Calculateur de trading'!I1288/C1288/W1288</f>
        <v>#DIV/0!</v>
      </c>
      <c r="C1288" s="278">
        <f t="shared" si="505"/>
        <v>10</v>
      </c>
      <c r="D1288" s="278"/>
      <c r="E1288" s="273">
        <f t="shared" si="506"/>
        <v>100</v>
      </c>
      <c r="F1288" s="271">
        <f t="shared" si="498"/>
        <v>2</v>
      </c>
      <c r="G1288" s="271" t="e">
        <f t="shared" si="499"/>
        <v>#DIV/0!</v>
      </c>
      <c r="H1288" s="272">
        <f t="shared" si="500"/>
        <v>20</v>
      </c>
      <c r="I1288" s="270"/>
      <c r="J1288" s="273">
        <f t="shared" si="507"/>
        <v>200</v>
      </c>
      <c r="K1288" s="271">
        <f t="shared" si="501"/>
        <v>4</v>
      </c>
      <c r="L1288" s="271" t="e">
        <f t="shared" si="502"/>
        <v>#DIV/0!</v>
      </c>
      <c r="M1288" s="272">
        <f t="shared" si="503"/>
        <v>40</v>
      </c>
      <c r="N1288" s="389"/>
      <c r="O1288" s="455" t="e">
        <f>(A1288*B1288*W1288)+(B1288*'Calculateur de trading'!H1288)</f>
        <v>#DIV/0!</v>
      </c>
      <c r="P1288" s="274" t="e">
        <f>O1288/'Déscriptions des trades'!CK1288</f>
        <v>#DIV/0!</v>
      </c>
      <c r="Q1288" s="456" t="e">
        <f>'Déscriptions des trades'!CK1288-O1288</f>
        <v>#DIV/0!</v>
      </c>
      <c r="R1288" s="466" t="e">
        <f t="shared" si="508"/>
        <v>#DIV/0!</v>
      </c>
      <c r="S1288" s="389"/>
      <c r="T1288" s="12"/>
      <c r="U1288" s="25"/>
      <c r="V1288" s="15"/>
      <c r="W1288" s="490">
        <f t="shared" si="488"/>
        <v>0</v>
      </c>
      <c r="X1288" s="21" t="e">
        <f>W1288*U1288/'Déscriptions des trades'!CK1288*'Déscriptions des trades'!B1288</f>
        <v>#DIV/0!</v>
      </c>
      <c r="Y1288" s="459"/>
      <c r="Z1288" s="389"/>
      <c r="AA1288" s="23">
        <f t="shared" si="509"/>
        <v>0.1</v>
      </c>
      <c r="AB1288" s="17" t="e">
        <f>(AA1288*'Déscriptions des trades'!U1288*'Déscriptions des trades'!B1288/'Déscriptions des trades'!CK1288)*'Déscriptions des trades'!W1288</f>
        <v>#DIV/0!</v>
      </c>
      <c r="AC1288" s="265" t="e">
        <f>AB1288*'Déscriptions des trades'!CK1288</f>
        <v>#DIV/0!</v>
      </c>
      <c r="AD1288" s="266" t="e">
        <f>'Déscriptions des trades'!CK1288-AC1288</f>
        <v>#DIV/0!</v>
      </c>
      <c r="AE1288" s="389"/>
      <c r="AF1288" s="399">
        <v>1284</v>
      </c>
      <c r="AG1288" s="389"/>
      <c r="AH1288" s="20"/>
      <c r="AI1288" s="303"/>
      <c r="AJ1288" s="307"/>
      <c r="AK1288" s="161"/>
      <c r="AL1288" s="305"/>
      <c r="AM1288" s="305"/>
      <c r="AN1288" s="162"/>
      <c r="AO1288" s="439"/>
      <c r="AP1288" s="162"/>
      <c r="AQ1288" s="113"/>
      <c r="AR1288" s="113"/>
      <c r="AS1288" s="384"/>
      <c r="AT1288" s="306"/>
      <c r="AU1288" s="306"/>
      <c r="AV1288" s="160"/>
      <c r="AW1288" s="158"/>
      <c r="AX1288" s="385"/>
      <c r="AY1288" s="453"/>
      <c r="AZ1288" s="165"/>
      <c r="BA1288" s="301"/>
      <c r="BB1288" s="165"/>
      <c r="BC1288" s="301"/>
      <c r="BD1288" s="165"/>
      <c r="BE1288" s="302"/>
      <c r="BF1288" s="302"/>
      <c r="BG1288" s="165"/>
      <c r="BH1288" s="303"/>
      <c r="BI1288" s="165"/>
      <c r="BJ1288" s="304"/>
      <c r="BK1288" s="394"/>
      <c r="BL1288" s="302"/>
      <c r="BM1288" s="302"/>
      <c r="BN1288" s="394"/>
      <c r="BO1288" s="302"/>
      <c r="BP1288" s="13"/>
      <c r="BQ1288" s="302"/>
      <c r="BR1288" s="13"/>
      <c r="BS1288" s="302"/>
      <c r="BT1288" s="13"/>
      <c r="BU1288" s="302"/>
      <c r="BV1288" s="386"/>
      <c r="BW1288" s="303"/>
      <c r="BX1288" s="303"/>
      <c r="BY1288" s="302"/>
      <c r="BZ1288" s="302"/>
      <c r="CA1288" s="387"/>
      <c r="CB1288" s="395"/>
      <c r="CC1288" s="12"/>
      <c r="CD1288" s="304"/>
      <c r="CE1288" s="14"/>
      <c r="CF1288" s="395"/>
      <c r="CG1288" s="397"/>
      <c r="CH1288" s="300">
        <f t="shared" si="489"/>
        <v>0</v>
      </c>
      <c r="CI1288" s="26"/>
      <c r="CJ1288" s="17">
        <f t="shared" ref="CJ1288:CJ1351" si="510">CI1288/CK1287</f>
        <v>0</v>
      </c>
      <c r="CK1288" s="18">
        <f t="shared" si="497"/>
        <v>12.89</v>
      </c>
      <c r="CM1288" s="164"/>
      <c r="CN1288" s="302"/>
      <c r="CO1288" s="13">
        <f t="shared" si="490"/>
        <v>0</v>
      </c>
      <c r="CP1288" s="302"/>
      <c r="CQ1288" s="13">
        <f t="shared" si="491"/>
        <v>0</v>
      </c>
      <c r="CR1288" s="302"/>
      <c r="CS1288" s="13">
        <f t="shared" si="492"/>
        <v>0</v>
      </c>
      <c r="CT1288" s="302"/>
      <c r="CU1288" s="13">
        <f t="shared" ref="CU1288:CU1351" si="511">IF(CT1288="Bon",10,)</f>
        <v>0</v>
      </c>
      <c r="CV1288" s="302"/>
      <c r="CW1288" s="13">
        <f t="shared" si="493"/>
        <v>0</v>
      </c>
      <c r="CX1288" s="13">
        <f t="shared" si="494"/>
        <v>0</v>
      </c>
      <c r="CY1288" s="251">
        <f t="shared" si="495"/>
        <v>0</v>
      </c>
      <c r="CZ1288" s="13" t="s">
        <v>29</v>
      </c>
      <c r="DA1288" s="13">
        <v>50</v>
      </c>
      <c r="DB1288" s="22">
        <f t="shared" si="496"/>
        <v>0</v>
      </c>
      <c r="DD1288" s="24"/>
      <c r="DF1288" s="163"/>
      <c r="DH1288" s="24"/>
      <c r="DI1288" s="447"/>
      <c r="DJ1288" s="163"/>
    </row>
    <row r="1289" spans="1:114" s="7" customFormat="1">
      <c r="A1289" s="277">
        <f t="shared" si="504"/>
        <v>50</v>
      </c>
      <c r="B1289" s="21" t="e">
        <f>'Calculateur de trading'!I1289/C1289/W1289</f>
        <v>#DIV/0!</v>
      </c>
      <c r="C1289" s="278">
        <f t="shared" si="505"/>
        <v>10</v>
      </c>
      <c r="D1289" s="426"/>
      <c r="E1289" s="273">
        <f t="shared" si="506"/>
        <v>100</v>
      </c>
      <c r="F1289" s="271">
        <f t="shared" si="498"/>
        <v>2</v>
      </c>
      <c r="G1289" s="271" t="e">
        <f t="shared" si="499"/>
        <v>#DIV/0!</v>
      </c>
      <c r="H1289" s="272">
        <f t="shared" si="500"/>
        <v>20</v>
      </c>
      <c r="I1289" s="270"/>
      <c r="J1289" s="273">
        <f t="shared" si="507"/>
        <v>200</v>
      </c>
      <c r="K1289" s="271">
        <f t="shared" si="501"/>
        <v>4</v>
      </c>
      <c r="L1289" s="271" t="e">
        <f t="shared" si="502"/>
        <v>#DIV/0!</v>
      </c>
      <c r="M1289" s="272">
        <f t="shared" si="503"/>
        <v>40</v>
      </c>
      <c r="N1289" s="389"/>
      <c r="O1289" s="455" t="e">
        <f>(A1289*B1289*W1289)+(B1289*'Calculateur de trading'!H1289)</f>
        <v>#DIV/0!</v>
      </c>
      <c r="P1289" s="274" t="e">
        <f>O1289/'Déscriptions des trades'!CK1289</f>
        <v>#DIV/0!</v>
      </c>
      <c r="Q1289" s="456" t="e">
        <f>'Déscriptions des trades'!CK1289-O1289</f>
        <v>#DIV/0!</v>
      </c>
      <c r="R1289" s="466" t="e">
        <f t="shared" si="508"/>
        <v>#DIV/0!</v>
      </c>
      <c r="S1289" s="389"/>
      <c r="T1289" s="12"/>
      <c r="U1289" s="25"/>
      <c r="V1289" s="15"/>
      <c r="W1289" s="490">
        <f t="shared" ref="W1289:W1352" si="512">W1288</f>
        <v>0</v>
      </c>
      <c r="X1289" s="21" t="e">
        <f>W1289*U1289/'Déscriptions des trades'!CK1289*'Déscriptions des trades'!B1289</f>
        <v>#DIV/0!</v>
      </c>
      <c r="Y1289" s="459"/>
      <c r="Z1289" s="389"/>
      <c r="AA1289" s="23">
        <f t="shared" si="509"/>
        <v>0.1</v>
      </c>
      <c r="AB1289" s="17" t="e">
        <f>(AA1289*'Déscriptions des trades'!U1289*'Déscriptions des trades'!B1289/'Déscriptions des trades'!CK1289)*'Déscriptions des trades'!W1289</f>
        <v>#DIV/0!</v>
      </c>
      <c r="AC1289" s="265" t="e">
        <f>AB1289*'Déscriptions des trades'!CK1289</f>
        <v>#DIV/0!</v>
      </c>
      <c r="AD1289" s="266" t="e">
        <f>'Déscriptions des trades'!CK1289-AC1289</f>
        <v>#DIV/0!</v>
      </c>
      <c r="AE1289" s="389"/>
      <c r="AF1289" s="399">
        <v>1285</v>
      </c>
      <c r="AG1289" s="389"/>
      <c r="AH1289" s="20"/>
      <c r="AI1289" s="303"/>
      <c r="AJ1289" s="307"/>
      <c r="AK1289" s="161"/>
      <c r="AL1289" s="305"/>
      <c r="AM1289" s="305"/>
      <c r="AN1289" s="162"/>
      <c r="AO1289" s="439"/>
      <c r="AP1289" s="162"/>
      <c r="AQ1289" s="113"/>
      <c r="AR1289" s="113"/>
      <c r="AS1289" s="384"/>
      <c r="AT1289" s="306"/>
      <c r="AU1289" s="306"/>
      <c r="AV1289" s="160"/>
      <c r="AW1289" s="158"/>
      <c r="AX1289" s="385"/>
      <c r="AY1289" s="453"/>
      <c r="AZ1289" s="165"/>
      <c r="BA1289" s="301"/>
      <c r="BB1289" s="165"/>
      <c r="BC1289" s="301"/>
      <c r="BD1289" s="165"/>
      <c r="BE1289" s="302"/>
      <c r="BF1289" s="302"/>
      <c r="BG1289" s="165"/>
      <c r="BH1289" s="303"/>
      <c r="BI1289" s="165"/>
      <c r="BJ1289" s="304"/>
      <c r="BK1289" s="394"/>
      <c r="BL1289" s="302"/>
      <c r="BM1289" s="302"/>
      <c r="BN1289" s="394"/>
      <c r="BO1289" s="302"/>
      <c r="BP1289" s="13"/>
      <c r="BQ1289" s="302"/>
      <c r="BR1289" s="13"/>
      <c r="BS1289" s="302"/>
      <c r="BT1289" s="13"/>
      <c r="BU1289" s="302"/>
      <c r="BV1289" s="386"/>
      <c r="BW1289" s="303"/>
      <c r="BX1289" s="303"/>
      <c r="BY1289" s="302"/>
      <c r="BZ1289" s="302"/>
      <c r="CA1289" s="387"/>
      <c r="CB1289" s="395"/>
      <c r="CC1289" s="12"/>
      <c r="CD1289" s="304"/>
      <c r="CE1289" s="14"/>
      <c r="CF1289" s="395"/>
      <c r="CG1289" s="397"/>
      <c r="CH1289" s="300">
        <f t="shared" si="489"/>
        <v>0</v>
      </c>
      <c r="CI1289" s="26"/>
      <c r="CJ1289" s="17">
        <f t="shared" si="510"/>
        <v>0</v>
      </c>
      <c r="CK1289" s="18">
        <f t="shared" si="497"/>
        <v>12.89</v>
      </c>
      <c r="CM1289" s="164"/>
      <c r="CN1289" s="302"/>
      <c r="CO1289" s="13">
        <f t="shared" si="490"/>
        <v>0</v>
      </c>
      <c r="CP1289" s="302"/>
      <c r="CQ1289" s="13">
        <f t="shared" si="491"/>
        <v>0</v>
      </c>
      <c r="CR1289" s="302"/>
      <c r="CS1289" s="13">
        <f t="shared" si="492"/>
        <v>0</v>
      </c>
      <c r="CT1289" s="302"/>
      <c r="CU1289" s="13">
        <f t="shared" si="511"/>
        <v>0</v>
      </c>
      <c r="CV1289" s="302"/>
      <c r="CW1289" s="13">
        <f t="shared" si="493"/>
        <v>0</v>
      </c>
      <c r="CX1289" s="13">
        <f t="shared" si="494"/>
        <v>0</v>
      </c>
      <c r="CY1289" s="251">
        <f t="shared" si="495"/>
        <v>0</v>
      </c>
      <c r="CZ1289" s="13" t="s">
        <v>29</v>
      </c>
      <c r="DA1289" s="13">
        <v>50</v>
      </c>
      <c r="DB1289" s="22">
        <f t="shared" si="496"/>
        <v>0</v>
      </c>
      <c r="DD1289" s="24"/>
      <c r="DF1289" s="163"/>
      <c r="DH1289" s="24"/>
      <c r="DI1289" s="447"/>
      <c r="DJ1289" s="163"/>
    </row>
    <row r="1290" spans="1:114" s="7" customFormat="1">
      <c r="A1290" s="277">
        <f t="shared" si="504"/>
        <v>50</v>
      </c>
      <c r="B1290" s="21" t="e">
        <f>'Calculateur de trading'!I1290/C1290/W1290</f>
        <v>#DIV/0!</v>
      </c>
      <c r="C1290" s="278">
        <f t="shared" si="505"/>
        <v>10</v>
      </c>
      <c r="D1290" s="278"/>
      <c r="E1290" s="273">
        <f t="shared" si="506"/>
        <v>100</v>
      </c>
      <c r="F1290" s="271">
        <f t="shared" si="498"/>
        <v>2</v>
      </c>
      <c r="G1290" s="271" t="e">
        <f t="shared" si="499"/>
        <v>#DIV/0!</v>
      </c>
      <c r="H1290" s="272">
        <f t="shared" si="500"/>
        <v>20</v>
      </c>
      <c r="I1290" s="270"/>
      <c r="J1290" s="273">
        <f t="shared" si="507"/>
        <v>200</v>
      </c>
      <c r="K1290" s="271">
        <f t="shared" si="501"/>
        <v>4</v>
      </c>
      <c r="L1290" s="271" t="e">
        <f t="shared" si="502"/>
        <v>#DIV/0!</v>
      </c>
      <c r="M1290" s="272">
        <f t="shared" si="503"/>
        <v>40</v>
      </c>
      <c r="N1290" s="389"/>
      <c r="O1290" s="455" t="e">
        <f>(A1290*B1290*W1290)+(B1290*'Calculateur de trading'!H1290)</f>
        <v>#DIV/0!</v>
      </c>
      <c r="P1290" s="274" t="e">
        <f>O1290/'Déscriptions des trades'!CK1290</f>
        <v>#DIV/0!</v>
      </c>
      <c r="Q1290" s="456" t="e">
        <f>'Déscriptions des trades'!CK1290-O1290</f>
        <v>#DIV/0!</v>
      </c>
      <c r="R1290" s="466" t="e">
        <f t="shared" si="508"/>
        <v>#DIV/0!</v>
      </c>
      <c r="S1290" s="389"/>
      <c r="T1290" s="12"/>
      <c r="U1290" s="25"/>
      <c r="V1290" s="15"/>
      <c r="W1290" s="490">
        <f t="shared" si="512"/>
        <v>0</v>
      </c>
      <c r="X1290" s="21" t="e">
        <f>W1290*U1290/'Déscriptions des trades'!CK1290*'Déscriptions des trades'!B1290</f>
        <v>#DIV/0!</v>
      </c>
      <c r="Y1290" s="459"/>
      <c r="Z1290" s="389"/>
      <c r="AA1290" s="23">
        <f t="shared" si="509"/>
        <v>0.1</v>
      </c>
      <c r="AB1290" s="17" t="e">
        <f>(AA1290*'Déscriptions des trades'!U1290*'Déscriptions des trades'!B1290/'Déscriptions des trades'!CK1290)*'Déscriptions des trades'!W1290</f>
        <v>#DIV/0!</v>
      </c>
      <c r="AC1290" s="265" t="e">
        <f>AB1290*'Déscriptions des trades'!CK1290</f>
        <v>#DIV/0!</v>
      </c>
      <c r="AD1290" s="266" t="e">
        <f>'Déscriptions des trades'!CK1290-AC1290</f>
        <v>#DIV/0!</v>
      </c>
      <c r="AE1290" s="389"/>
      <c r="AF1290" s="399">
        <v>1286</v>
      </c>
      <c r="AG1290" s="389"/>
      <c r="AH1290" s="20"/>
      <c r="AI1290" s="303"/>
      <c r="AJ1290" s="307"/>
      <c r="AK1290" s="161"/>
      <c r="AL1290" s="305"/>
      <c r="AM1290" s="305"/>
      <c r="AN1290" s="162"/>
      <c r="AO1290" s="439"/>
      <c r="AP1290" s="162"/>
      <c r="AQ1290" s="113"/>
      <c r="AR1290" s="113"/>
      <c r="AS1290" s="384"/>
      <c r="AT1290" s="306"/>
      <c r="AU1290" s="306"/>
      <c r="AV1290" s="160"/>
      <c r="AW1290" s="158"/>
      <c r="AX1290" s="385"/>
      <c r="AY1290" s="453"/>
      <c r="AZ1290" s="165"/>
      <c r="BA1290" s="301"/>
      <c r="BB1290" s="165"/>
      <c r="BC1290" s="301"/>
      <c r="BD1290" s="165"/>
      <c r="BE1290" s="302"/>
      <c r="BF1290" s="302"/>
      <c r="BG1290" s="165"/>
      <c r="BH1290" s="303"/>
      <c r="BI1290" s="165"/>
      <c r="BJ1290" s="304"/>
      <c r="BK1290" s="394"/>
      <c r="BL1290" s="302"/>
      <c r="BM1290" s="302"/>
      <c r="BN1290" s="394"/>
      <c r="BO1290" s="302"/>
      <c r="BP1290" s="13"/>
      <c r="BQ1290" s="302"/>
      <c r="BR1290" s="13"/>
      <c r="BS1290" s="302"/>
      <c r="BT1290" s="13"/>
      <c r="BU1290" s="302"/>
      <c r="BV1290" s="386"/>
      <c r="BW1290" s="303"/>
      <c r="BX1290" s="303"/>
      <c r="BY1290" s="302"/>
      <c r="BZ1290" s="302"/>
      <c r="CA1290" s="387"/>
      <c r="CB1290" s="395"/>
      <c r="CC1290" s="12"/>
      <c r="CD1290" s="304"/>
      <c r="CE1290" s="14"/>
      <c r="CF1290" s="395"/>
      <c r="CG1290" s="397"/>
      <c r="CH1290" s="300">
        <f t="shared" si="489"/>
        <v>0</v>
      </c>
      <c r="CI1290" s="26"/>
      <c r="CJ1290" s="17">
        <f t="shared" si="510"/>
        <v>0</v>
      </c>
      <c r="CK1290" s="18">
        <f t="shared" si="497"/>
        <v>12.89</v>
      </c>
      <c r="CM1290" s="164"/>
      <c r="CN1290" s="302"/>
      <c r="CO1290" s="13">
        <f t="shared" si="490"/>
        <v>0</v>
      </c>
      <c r="CP1290" s="302"/>
      <c r="CQ1290" s="13">
        <f t="shared" si="491"/>
        <v>0</v>
      </c>
      <c r="CR1290" s="302"/>
      <c r="CS1290" s="13">
        <f t="shared" si="492"/>
        <v>0</v>
      </c>
      <c r="CT1290" s="302"/>
      <c r="CU1290" s="13">
        <f t="shared" si="511"/>
        <v>0</v>
      </c>
      <c r="CV1290" s="302"/>
      <c r="CW1290" s="13">
        <f t="shared" si="493"/>
        <v>0</v>
      </c>
      <c r="CX1290" s="13">
        <f t="shared" si="494"/>
        <v>0</v>
      </c>
      <c r="CY1290" s="251">
        <f t="shared" si="495"/>
        <v>0</v>
      </c>
      <c r="CZ1290" s="13" t="s">
        <v>29</v>
      </c>
      <c r="DA1290" s="13">
        <v>50</v>
      </c>
      <c r="DB1290" s="22">
        <f t="shared" si="496"/>
        <v>0</v>
      </c>
      <c r="DD1290" s="24"/>
      <c r="DF1290" s="163"/>
      <c r="DH1290" s="24"/>
      <c r="DI1290" s="447"/>
      <c r="DJ1290" s="163"/>
    </row>
    <row r="1291" spans="1:114" s="7" customFormat="1">
      <c r="A1291" s="277">
        <f t="shared" si="504"/>
        <v>50</v>
      </c>
      <c r="B1291" s="21" t="e">
        <f>'Calculateur de trading'!I1291/C1291/W1291</f>
        <v>#DIV/0!</v>
      </c>
      <c r="C1291" s="278">
        <f t="shared" si="505"/>
        <v>10</v>
      </c>
      <c r="D1291" s="426"/>
      <c r="E1291" s="273">
        <f t="shared" si="506"/>
        <v>100</v>
      </c>
      <c r="F1291" s="271">
        <f t="shared" si="498"/>
        <v>2</v>
      </c>
      <c r="G1291" s="271" t="e">
        <f t="shared" si="499"/>
        <v>#DIV/0!</v>
      </c>
      <c r="H1291" s="272">
        <f t="shared" si="500"/>
        <v>20</v>
      </c>
      <c r="I1291" s="270"/>
      <c r="J1291" s="273">
        <f t="shared" si="507"/>
        <v>200</v>
      </c>
      <c r="K1291" s="271">
        <f t="shared" si="501"/>
        <v>4</v>
      </c>
      <c r="L1291" s="271" t="e">
        <f t="shared" si="502"/>
        <v>#DIV/0!</v>
      </c>
      <c r="M1291" s="272">
        <f t="shared" si="503"/>
        <v>40</v>
      </c>
      <c r="N1291" s="389"/>
      <c r="O1291" s="455" t="e">
        <f>(A1291*B1291*W1291)+(B1291*'Calculateur de trading'!H1291)</f>
        <v>#DIV/0!</v>
      </c>
      <c r="P1291" s="274" t="e">
        <f>O1291/'Déscriptions des trades'!CK1291</f>
        <v>#DIV/0!</v>
      </c>
      <c r="Q1291" s="456" t="e">
        <f>'Déscriptions des trades'!CK1291-O1291</f>
        <v>#DIV/0!</v>
      </c>
      <c r="R1291" s="466" t="e">
        <f t="shared" si="508"/>
        <v>#DIV/0!</v>
      </c>
      <c r="S1291" s="389"/>
      <c r="T1291" s="12"/>
      <c r="U1291" s="25"/>
      <c r="V1291" s="15"/>
      <c r="W1291" s="490">
        <f t="shared" si="512"/>
        <v>0</v>
      </c>
      <c r="X1291" s="21" t="e">
        <f>W1291*U1291/'Déscriptions des trades'!CK1291*'Déscriptions des trades'!B1291</f>
        <v>#DIV/0!</v>
      </c>
      <c r="Y1291" s="459"/>
      <c r="Z1291" s="389"/>
      <c r="AA1291" s="23">
        <f t="shared" si="509"/>
        <v>0.1</v>
      </c>
      <c r="AB1291" s="17" t="e">
        <f>(AA1291*'Déscriptions des trades'!U1291*'Déscriptions des trades'!B1291/'Déscriptions des trades'!CK1291)*'Déscriptions des trades'!W1291</f>
        <v>#DIV/0!</v>
      </c>
      <c r="AC1291" s="265" t="e">
        <f>AB1291*'Déscriptions des trades'!CK1291</f>
        <v>#DIV/0!</v>
      </c>
      <c r="AD1291" s="266" t="e">
        <f>'Déscriptions des trades'!CK1291-AC1291</f>
        <v>#DIV/0!</v>
      </c>
      <c r="AE1291" s="389"/>
      <c r="AF1291" s="399">
        <v>1287</v>
      </c>
      <c r="AG1291" s="389"/>
      <c r="AH1291" s="20"/>
      <c r="AI1291" s="303"/>
      <c r="AJ1291" s="307"/>
      <c r="AK1291" s="161"/>
      <c r="AL1291" s="305"/>
      <c r="AM1291" s="305"/>
      <c r="AN1291" s="162"/>
      <c r="AO1291" s="439"/>
      <c r="AP1291" s="162"/>
      <c r="AQ1291" s="113"/>
      <c r="AR1291" s="113"/>
      <c r="AS1291" s="384"/>
      <c r="AT1291" s="306"/>
      <c r="AU1291" s="306"/>
      <c r="AV1291" s="160"/>
      <c r="AW1291" s="158"/>
      <c r="AX1291" s="385"/>
      <c r="AY1291" s="453"/>
      <c r="AZ1291" s="165"/>
      <c r="BA1291" s="301"/>
      <c r="BB1291" s="165"/>
      <c r="BC1291" s="301"/>
      <c r="BD1291" s="165"/>
      <c r="BE1291" s="302"/>
      <c r="BF1291" s="302"/>
      <c r="BG1291" s="165"/>
      <c r="BH1291" s="303"/>
      <c r="BI1291" s="165"/>
      <c r="BJ1291" s="304"/>
      <c r="BK1291" s="394"/>
      <c r="BL1291" s="302"/>
      <c r="BM1291" s="302"/>
      <c r="BN1291" s="394"/>
      <c r="BO1291" s="302"/>
      <c r="BP1291" s="13"/>
      <c r="BQ1291" s="302"/>
      <c r="BR1291" s="13"/>
      <c r="BS1291" s="302"/>
      <c r="BT1291" s="13"/>
      <c r="BU1291" s="302"/>
      <c r="BV1291" s="386"/>
      <c r="BW1291" s="303"/>
      <c r="BX1291" s="303"/>
      <c r="BY1291" s="302"/>
      <c r="BZ1291" s="302"/>
      <c r="CA1291" s="387"/>
      <c r="CB1291" s="395"/>
      <c r="CC1291" s="12"/>
      <c r="CD1291" s="304"/>
      <c r="CE1291" s="14"/>
      <c r="CF1291" s="395"/>
      <c r="CG1291" s="397"/>
      <c r="CH1291" s="300">
        <f t="shared" si="489"/>
        <v>0</v>
      </c>
      <c r="CI1291" s="26"/>
      <c r="CJ1291" s="17">
        <f t="shared" si="510"/>
        <v>0</v>
      </c>
      <c r="CK1291" s="18">
        <f t="shared" si="497"/>
        <v>12.89</v>
      </c>
      <c r="CM1291" s="164"/>
      <c r="CN1291" s="302"/>
      <c r="CO1291" s="13">
        <f t="shared" si="490"/>
        <v>0</v>
      </c>
      <c r="CP1291" s="302"/>
      <c r="CQ1291" s="13">
        <f t="shared" si="491"/>
        <v>0</v>
      </c>
      <c r="CR1291" s="302"/>
      <c r="CS1291" s="13">
        <f t="shared" si="492"/>
        <v>0</v>
      </c>
      <c r="CT1291" s="302"/>
      <c r="CU1291" s="13">
        <f t="shared" si="511"/>
        <v>0</v>
      </c>
      <c r="CV1291" s="302"/>
      <c r="CW1291" s="13">
        <f t="shared" si="493"/>
        <v>0</v>
      </c>
      <c r="CX1291" s="13">
        <f t="shared" si="494"/>
        <v>0</v>
      </c>
      <c r="CY1291" s="251">
        <f t="shared" si="495"/>
        <v>0</v>
      </c>
      <c r="CZ1291" s="13" t="s">
        <v>29</v>
      </c>
      <c r="DA1291" s="13">
        <v>50</v>
      </c>
      <c r="DB1291" s="22">
        <f t="shared" si="496"/>
        <v>0</v>
      </c>
      <c r="DD1291" s="24"/>
      <c r="DF1291" s="163"/>
      <c r="DH1291" s="24"/>
      <c r="DI1291" s="447"/>
      <c r="DJ1291" s="163"/>
    </row>
    <row r="1292" spans="1:114" s="7" customFormat="1">
      <c r="A1292" s="277">
        <f t="shared" si="504"/>
        <v>50</v>
      </c>
      <c r="B1292" s="21" t="e">
        <f>'Calculateur de trading'!I1292/C1292/W1292</f>
        <v>#DIV/0!</v>
      </c>
      <c r="C1292" s="278">
        <f t="shared" si="505"/>
        <v>10</v>
      </c>
      <c r="D1292" s="278"/>
      <c r="E1292" s="273">
        <f t="shared" si="506"/>
        <v>100</v>
      </c>
      <c r="F1292" s="271">
        <f t="shared" si="498"/>
        <v>2</v>
      </c>
      <c r="G1292" s="271" t="e">
        <f t="shared" si="499"/>
        <v>#DIV/0!</v>
      </c>
      <c r="H1292" s="272">
        <f t="shared" si="500"/>
        <v>20</v>
      </c>
      <c r="I1292" s="270"/>
      <c r="J1292" s="273">
        <f t="shared" si="507"/>
        <v>200</v>
      </c>
      <c r="K1292" s="271">
        <f t="shared" si="501"/>
        <v>4</v>
      </c>
      <c r="L1292" s="271" t="e">
        <f t="shared" si="502"/>
        <v>#DIV/0!</v>
      </c>
      <c r="M1292" s="272">
        <f t="shared" si="503"/>
        <v>40</v>
      </c>
      <c r="N1292" s="389"/>
      <c r="O1292" s="455" t="e">
        <f>(A1292*B1292*W1292)+(B1292*'Calculateur de trading'!H1292)</f>
        <v>#DIV/0!</v>
      </c>
      <c r="P1292" s="274" t="e">
        <f>O1292/'Déscriptions des trades'!CK1292</f>
        <v>#DIV/0!</v>
      </c>
      <c r="Q1292" s="456" t="e">
        <f>'Déscriptions des trades'!CK1292-O1292</f>
        <v>#DIV/0!</v>
      </c>
      <c r="R1292" s="466" t="e">
        <f t="shared" si="508"/>
        <v>#DIV/0!</v>
      </c>
      <c r="S1292" s="389"/>
      <c r="T1292" s="12"/>
      <c r="U1292" s="25"/>
      <c r="V1292" s="15"/>
      <c r="W1292" s="490">
        <f t="shared" si="512"/>
        <v>0</v>
      </c>
      <c r="X1292" s="21" t="e">
        <f>W1292*U1292/'Déscriptions des trades'!CK1292*'Déscriptions des trades'!B1292</f>
        <v>#DIV/0!</v>
      </c>
      <c r="Y1292" s="459"/>
      <c r="Z1292" s="389"/>
      <c r="AA1292" s="23">
        <f t="shared" si="509"/>
        <v>0.1</v>
      </c>
      <c r="AB1292" s="17" t="e">
        <f>(AA1292*'Déscriptions des trades'!U1292*'Déscriptions des trades'!B1292/'Déscriptions des trades'!CK1292)*'Déscriptions des trades'!W1292</f>
        <v>#DIV/0!</v>
      </c>
      <c r="AC1292" s="265" t="e">
        <f>AB1292*'Déscriptions des trades'!CK1292</f>
        <v>#DIV/0!</v>
      </c>
      <c r="AD1292" s="266" t="e">
        <f>'Déscriptions des trades'!CK1292-AC1292</f>
        <v>#DIV/0!</v>
      </c>
      <c r="AE1292" s="389"/>
      <c r="AF1292" s="399">
        <v>1288</v>
      </c>
      <c r="AG1292" s="389"/>
      <c r="AH1292" s="20"/>
      <c r="AI1292" s="303"/>
      <c r="AJ1292" s="307"/>
      <c r="AK1292" s="161"/>
      <c r="AL1292" s="305"/>
      <c r="AM1292" s="305"/>
      <c r="AN1292" s="162"/>
      <c r="AO1292" s="439"/>
      <c r="AP1292" s="162"/>
      <c r="AQ1292" s="113"/>
      <c r="AR1292" s="113"/>
      <c r="AS1292" s="384"/>
      <c r="AT1292" s="306"/>
      <c r="AU1292" s="306"/>
      <c r="AV1292" s="160"/>
      <c r="AW1292" s="158"/>
      <c r="AX1292" s="385"/>
      <c r="AY1292" s="453"/>
      <c r="AZ1292" s="165"/>
      <c r="BA1292" s="301"/>
      <c r="BB1292" s="165"/>
      <c r="BC1292" s="301"/>
      <c r="BD1292" s="165"/>
      <c r="BE1292" s="302"/>
      <c r="BF1292" s="302"/>
      <c r="BG1292" s="165"/>
      <c r="BH1292" s="303"/>
      <c r="BI1292" s="165"/>
      <c r="BJ1292" s="304"/>
      <c r="BK1292" s="394"/>
      <c r="BL1292" s="302"/>
      <c r="BM1292" s="302"/>
      <c r="BN1292" s="394"/>
      <c r="BO1292" s="302"/>
      <c r="BP1292" s="13"/>
      <c r="BQ1292" s="302"/>
      <c r="BR1292" s="13"/>
      <c r="BS1292" s="302"/>
      <c r="BT1292" s="13"/>
      <c r="BU1292" s="302"/>
      <c r="BV1292" s="386"/>
      <c r="BW1292" s="303"/>
      <c r="BX1292" s="303"/>
      <c r="BY1292" s="302"/>
      <c r="BZ1292" s="302"/>
      <c r="CA1292" s="387"/>
      <c r="CB1292" s="395"/>
      <c r="CC1292" s="12"/>
      <c r="CD1292" s="304"/>
      <c r="CE1292" s="14"/>
      <c r="CF1292" s="395"/>
      <c r="CG1292" s="397"/>
      <c r="CH1292" s="300">
        <f t="shared" si="489"/>
        <v>0</v>
      </c>
      <c r="CI1292" s="26"/>
      <c r="CJ1292" s="17">
        <f t="shared" si="510"/>
        <v>0</v>
      </c>
      <c r="CK1292" s="18">
        <f t="shared" si="497"/>
        <v>12.89</v>
      </c>
      <c r="CM1292" s="164"/>
      <c r="CN1292" s="302"/>
      <c r="CO1292" s="13">
        <f t="shared" si="490"/>
        <v>0</v>
      </c>
      <c r="CP1292" s="302"/>
      <c r="CQ1292" s="13">
        <f t="shared" si="491"/>
        <v>0</v>
      </c>
      <c r="CR1292" s="302"/>
      <c r="CS1292" s="13">
        <f t="shared" si="492"/>
        <v>0</v>
      </c>
      <c r="CT1292" s="302"/>
      <c r="CU1292" s="13">
        <f t="shared" si="511"/>
        <v>0</v>
      </c>
      <c r="CV1292" s="302"/>
      <c r="CW1292" s="13">
        <f t="shared" si="493"/>
        <v>0</v>
      </c>
      <c r="CX1292" s="13">
        <f t="shared" si="494"/>
        <v>0</v>
      </c>
      <c r="CY1292" s="251">
        <f t="shared" si="495"/>
        <v>0</v>
      </c>
      <c r="CZ1292" s="13" t="s">
        <v>29</v>
      </c>
      <c r="DA1292" s="13">
        <v>50</v>
      </c>
      <c r="DB1292" s="22">
        <f t="shared" si="496"/>
        <v>0</v>
      </c>
      <c r="DD1292" s="24"/>
      <c r="DF1292" s="163"/>
      <c r="DH1292" s="24"/>
      <c r="DI1292" s="447"/>
      <c r="DJ1292" s="163"/>
    </row>
    <row r="1293" spans="1:114" s="7" customFormat="1">
      <c r="A1293" s="277">
        <f t="shared" si="504"/>
        <v>50</v>
      </c>
      <c r="B1293" s="21" t="e">
        <f>'Calculateur de trading'!I1293/C1293/W1293</f>
        <v>#DIV/0!</v>
      </c>
      <c r="C1293" s="278">
        <f t="shared" si="505"/>
        <v>10</v>
      </c>
      <c r="D1293" s="426"/>
      <c r="E1293" s="273">
        <f t="shared" si="506"/>
        <v>100</v>
      </c>
      <c r="F1293" s="271">
        <f t="shared" si="498"/>
        <v>2</v>
      </c>
      <c r="G1293" s="271" t="e">
        <f t="shared" si="499"/>
        <v>#DIV/0!</v>
      </c>
      <c r="H1293" s="272">
        <f t="shared" si="500"/>
        <v>20</v>
      </c>
      <c r="I1293" s="270"/>
      <c r="J1293" s="273">
        <f t="shared" si="507"/>
        <v>200</v>
      </c>
      <c r="K1293" s="271">
        <f t="shared" si="501"/>
        <v>4</v>
      </c>
      <c r="L1293" s="271" t="e">
        <f t="shared" si="502"/>
        <v>#DIV/0!</v>
      </c>
      <c r="M1293" s="272">
        <f t="shared" si="503"/>
        <v>40</v>
      </c>
      <c r="N1293" s="389"/>
      <c r="O1293" s="455" t="e">
        <f>(A1293*B1293*W1293)+(B1293*'Calculateur de trading'!H1293)</f>
        <v>#DIV/0!</v>
      </c>
      <c r="P1293" s="274" t="e">
        <f>O1293/'Déscriptions des trades'!CK1293</f>
        <v>#DIV/0!</v>
      </c>
      <c r="Q1293" s="456" t="e">
        <f>'Déscriptions des trades'!CK1293-O1293</f>
        <v>#DIV/0!</v>
      </c>
      <c r="R1293" s="466" t="e">
        <f t="shared" si="508"/>
        <v>#DIV/0!</v>
      </c>
      <c r="S1293" s="389"/>
      <c r="T1293" s="12"/>
      <c r="U1293" s="25"/>
      <c r="V1293" s="15"/>
      <c r="W1293" s="490">
        <f t="shared" si="512"/>
        <v>0</v>
      </c>
      <c r="X1293" s="21" t="e">
        <f>W1293*U1293/'Déscriptions des trades'!CK1293*'Déscriptions des trades'!B1293</f>
        <v>#DIV/0!</v>
      </c>
      <c r="Y1293" s="459"/>
      <c r="Z1293" s="389"/>
      <c r="AA1293" s="23">
        <f t="shared" si="509"/>
        <v>0.1</v>
      </c>
      <c r="AB1293" s="17" t="e">
        <f>(AA1293*'Déscriptions des trades'!U1293*'Déscriptions des trades'!B1293/'Déscriptions des trades'!CK1293)*'Déscriptions des trades'!W1293</f>
        <v>#DIV/0!</v>
      </c>
      <c r="AC1293" s="265" t="e">
        <f>AB1293*'Déscriptions des trades'!CK1293</f>
        <v>#DIV/0!</v>
      </c>
      <c r="AD1293" s="266" t="e">
        <f>'Déscriptions des trades'!CK1293-AC1293</f>
        <v>#DIV/0!</v>
      </c>
      <c r="AE1293" s="389"/>
      <c r="AF1293" s="399">
        <v>1289</v>
      </c>
      <c r="AG1293" s="389"/>
      <c r="AH1293" s="20"/>
      <c r="AI1293" s="303"/>
      <c r="AJ1293" s="307"/>
      <c r="AK1293" s="161"/>
      <c r="AL1293" s="305"/>
      <c r="AM1293" s="305"/>
      <c r="AN1293" s="162"/>
      <c r="AO1293" s="439"/>
      <c r="AP1293" s="162"/>
      <c r="AQ1293" s="113"/>
      <c r="AR1293" s="113"/>
      <c r="AS1293" s="384"/>
      <c r="AT1293" s="306"/>
      <c r="AU1293" s="306"/>
      <c r="AV1293" s="160"/>
      <c r="AW1293" s="158"/>
      <c r="AX1293" s="385"/>
      <c r="AY1293" s="453"/>
      <c r="AZ1293" s="165"/>
      <c r="BA1293" s="301"/>
      <c r="BB1293" s="165"/>
      <c r="BC1293" s="301"/>
      <c r="BD1293" s="165"/>
      <c r="BE1293" s="302"/>
      <c r="BF1293" s="302"/>
      <c r="BG1293" s="165"/>
      <c r="BH1293" s="303"/>
      <c r="BI1293" s="165"/>
      <c r="BJ1293" s="304"/>
      <c r="BK1293" s="394"/>
      <c r="BL1293" s="302"/>
      <c r="BM1293" s="302"/>
      <c r="BN1293" s="394"/>
      <c r="BO1293" s="302"/>
      <c r="BP1293" s="13"/>
      <c r="BQ1293" s="302"/>
      <c r="BR1293" s="13"/>
      <c r="BS1293" s="302"/>
      <c r="BT1293" s="13"/>
      <c r="BU1293" s="302"/>
      <c r="BV1293" s="386"/>
      <c r="BW1293" s="303"/>
      <c r="BX1293" s="303"/>
      <c r="BY1293" s="302"/>
      <c r="BZ1293" s="302"/>
      <c r="CA1293" s="387"/>
      <c r="CB1293" s="395"/>
      <c r="CC1293" s="12"/>
      <c r="CD1293" s="304"/>
      <c r="CE1293" s="14"/>
      <c r="CF1293" s="395"/>
      <c r="CG1293" s="397"/>
      <c r="CH1293" s="300">
        <f t="shared" si="489"/>
        <v>0</v>
      </c>
      <c r="CI1293" s="26"/>
      <c r="CJ1293" s="17">
        <f t="shared" si="510"/>
        <v>0</v>
      </c>
      <c r="CK1293" s="18">
        <f t="shared" si="497"/>
        <v>12.89</v>
      </c>
      <c r="CM1293" s="164"/>
      <c r="CN1293" s="302"/>
      <c r="CO1293" s="13">
        <f t="shared" si="490"/>
        <v>0</v>
      </c>
      <c r="CP1293" s="302"/>
      <c r="CQ1293" s="13">
        <f t="shared" si="491"/>
        <v>0</v>
      </c>
      <c r="CR1293" s="302"/>
      <c r="CS1293" s="13">
        <f t="shared" si="492"/>
        <v>0</v>
      </c>
      <c r="CT1293" s="302"/>
      <c r="CU1293" s="13">
        <f t="shared" si="511"/>
        <v>0</v>
      </c>
      <c r="CV1293" s="302"/>
      <c r="CW1293" s="13">
        <f t="shared" si="493"/>
        <v>0</v>
      </c>
      <c r="CX1293" s="13">
        <f t="shared" si="494"/>
        <v>0</v>
      </c>
      <c r="CY1293" s="251">
        <f t="shared" si="495"/>
        <v>0</v>
      </c>
      <c r="CZ1293" s="13" t="s">
        <v>29</v>
      </c>
      <c r="DA1293" s="13">
        <v>50</v>
      </c>
      <c r="DB1293" s="22">
        <f t="shared" si="496"/>
        <v>0</v>
      </c>
      <c r="DD1293" s="24"/>
      <c r="DF1293" s="163"/>
      <c r="DH1293" s="24"/>
      <c r="DI1293" s="447"/>
      <c r="DJ1293" s="163"/>
    </row>
    <row r="1294" spans="1:114" s="7" customFormat="1">
      <c r="A1294" s="277">
        <f t="shared" si="504"/>
        <v>50</v>
      </c>
      <c r="B1294" s="21" t="e">
        <f>'Calculateur de trading'!I1294/C1294/W1294</f>
        <v>#DIV/0!</v>
      </c>
      <c r="C1294" s="278">
        <f t="shared" si="505"/>
        <v>10</v>
      </c>
      <c r="D1294" s="426"/>
      <c r="E1294" s="273">
        <f t="shared" si="506"/>
        <v>100</v>
      </c>
      <c r="F1294" s="271">
        <f t="shared" si="498"/>
        <v>2</v>
      </c>
      <c r="G1294" s="271" t="e">
        <f t="shared" si="499"/>
        <v>#DIV/0!</v>
      </c>
      <c r="H1294" s="272">
        <f t="shared" si="500"/>
        <v>20</v>
      </c>
      <c r="I1294" s="270"/>
      <c r="J1294" s="273">
        <f t="shared" si="507"/>
        <v>200</v>
      </c>
      <c r="K1294" s="271">
        <f t="shared" si="501"/>
        <v>4</v>
      </c>
      <c r="L1294" s="271" t="e">
        <f t="shared" si="502"/>
        <v>#DIV/0!</v>
      </c>
      <c r="M1294" s="272">
        <f t="shared" si="503"/>
        <v>40</v>
      </c>
      <c r="N1294" s="389"/>
      <c r="O1294" s="455" t="e">
        <f>(A1294*B1294*W1294)+(B1294*'Calculateur de trading'!H1294)</f>
        <v>#DIV/0!</v>
      </c>
      <c r="P1294" s="274" t="e">
        <f>O1294/'Déscriptions des trades'!CK1294</f>
        <v>#DIV/0!</v>
      </c>
      <c r="Q1294" s="456" t="e">
        <f>'Déscriptions des trades'!CK1294-O1294</f>
        <v>#DIV/0!</v>
      </c>
      <c r="R1294" s="466" t="e">
        <f t="shared" si="508"/>
        <v>#DIV/0!</v>
      </c>
      <c r="S1294" s="389"/>
      <c r="T1294" s="12"/>
      <c r="U1294" s="25"/>
      <c r="V1294" s="15"/>
      <c r="W1294" s="490">
        <f t="shared" si="512"/>
        <v>0</v>
      </c>
      <c r="X1294" s="21" t="e">
        <f>W1294*U1294/'Déscriptions des trades'!CK1294*'Déscriptions des trades'!B1294</f>
        <v>#DIV/0!</v>
      </c>
      <c r="Y1294" s="459"/>
      <c r="Z1294" s="389"/>
      <c r="AA1294" s="23">
        <f t="shared" si="509"/>
        <v>0.1</v>
      </c>
      <c r="AB1294" s="17" t="e">
        <f>(AA1294*'Déscriptions des trades'!U1294*'Déscriptions des trades'!B1294/'Déscriptions des trades'!CK1294)*'Déscriptions des trades'!W1294</f>
        <v>#DIV/0!</v>
      </c>
      <c r="AC1294" s="265" t="e">
        <f>AB1294*'Déscriptions des trades'!CK1294</f>
        <v>#DIV/0!</v>
      </c>
      <c r="AD1294" s="266" t="e">
        <f>'Déscriptions des trades'!CK1294-AC1294</f>
        <v>#DIV/0!</v>
      </c>
      <c r="AE1294" s="389"/>
      <c r="AF1294" s="399">
        <v>1290</v>
      </c>
      <c r="AG1294" s="389"/>
      <c r="AH1294" s="20"/>
      <c r="AI1294" s="303"/>
      <c r="AJ1294" s="307"/>
      <c r="AK1294" s="161"/>
      <c r="AL1294" s="305"/>
      <c r="AM1294" s="305"/>
      <c r="AN1294" s="162"/>
      <c r="AO1294" s="439"/>
      <c r="AP1294" s="162"/>
      <c r="AQ1294" s="113"/>
      <c r="AR1294" s="113"/>
      <c r="AS1294" s="384"/>
      <c r="AT1294" s="306"/>
      <c r="AU1294" s="306"/>
      <c r="AV1294" s="160"/>
      <c r="AW1294" s="158"/>
      <c r="AX1294" s="385"/>
      <c r="AY1294" s="453"/>
      <c r="AZ1294" s="165"/>
      <c r="BA1294" s="301"/>
      <c r="BB1294" s="165"/>
      <c r="BC1294" s="301"/>
      <c r="BD1294" s="165"/>
      <c r="BE1294" s="302"/>
      <c r="BF1294" s="302"/>
      <c r="BG1294" s="165"/>
      <c r="BH1294" s="303"/>
      <c r="BI1294" s="165"/>
      <c r="BJ1294" s="304"/>
      <c r="BK1294" s="394"/>
      <c r="BL1294" s="302"/>
      <c r="BM1294" s="302"/>
      <c r="BN1294" s="394"/>
      <c r="BO1294" s="302"/>
      <c r="BP1294" s="13"/>
      <c r="BQ1294" s="302"/>
      <c r="BR1294" s="13"/>
      <c r="BS1294" s="302"/>
      <c r="BT1294" s="13"/>
      <c r="BU1294" s="302"/>
      <c r="BV1294" s="386"/>
      <c r="BW1294" s="303"/>
      <c r="BX1294" s="303"/>
      <c r="BY1294" s="302"/>
      <c r="BZ1294" s="302"/>
      <c r="CA1294" s="387"/>
      <c r="CB1294" s="395"/>
      <c r="CC1294" s="12"/>
      <c r="CD1294" s="304"/>
      <c r="CE1294" s="14"/>
      <c r="CF1294" s="395"/>
      <c r="CG1294" s="397"/>
      <c r="CH1294" s="300">
        <f t="shared" si="489"/>
        <v>0</v>
      </c>
      <c r="CI1294" s="26"/>
      <c r="CJ1294" s="17">
        <f t="shared" si="510"/>
        <v>0</v>
      </c>
      <c r="CK1294" s="18">
        <f t="shared" si="497"/>
        <v>12.89</v>
      </c>
      <c r="CM1294" s="164"/>
      <c r="CN1294" s="302"/>
      <c r="CO1294" s="13">
        <f t="shared" si="490"/>
        <v>0</v>
      </c>
      <c r="CP1294" s="302"/>
      <c r="CQ1294" s="13">
        <f t="shared" si="491"/>
        <v>0</v>
      </c>
      <c r="CR1294" s="302"/>
      <c r="CS1294" s="13">
        <f t="shared" si="492"/>
        <v>0</v>
      </c>
      <c r="CT1294" s="302"/>
      <c r="CU1294" s="13">
        <f t="shared" si="511"/>
        <v>0</v>
      </c>
      <c r="CV1294" s="302"/>
      <c r="CW1294" s="13">
        <f t="shared" si="493"/>
        <v>0</v>
      </c>
      <c r="CX1294" s="13">
        <f t="shared" si="494"/>
        <v>0</v>
      </c>
      <c r="CY1294" s="251">
        <f t="shared" si="495"/>
        <v>0</v>
      </c>
      <c r="CZ1294" s="13" t="s">
        <v>29</v>
      </c>
      <c r="DA1294" s="13">
        <v>50</v>
      </c>
      <c r="DB1294" s="22">
        <f t="shared" si="496"/>
        <v>0</v>
      </c>
      <c r="DD1294" s="24"/>
      <c r="DF1294" s="163"/>
      <c r="DH1294" s="24"/>
      <c r="DI1294" s="447"/>
      <c r="DJ1294" s="163"/>
    </row>
    <row r="1295" spans="1:114" s="7" customFormat="1">
      <c r="A1295" s="277">
        <f t="shared" si="504"/>
        <v>50</v>
      </c>
      <c r="B1295" s="21" t="e">
        <f>'Calculateur de trading'!I1295/C1295/W1295</f>
        <v>#DIV/0!</v>
      </c>
      <c r="C1295" s="278">
        <f t="shared" si="505"/>
        <v>10</v>
      </c>
      <c r="D1295" s="278"/>
      <c r="E1295" s="273">
        <f t="shared" si="506"/>
        <v>100</v>
      </c>
      <c r="F1295" s="271">
        <f t="shared" si="498"/>
        <v>2</v>
      </c>
      <c r="G1295" s="271" t="e">
        <f t="shared" si="499"/>
        <v>#DIV/0!</v>
      </c>
      <c r="H1295" s="272">
        <f t="shared" si="500"/>
        <v>20</v>
      </c>
      <c r="I1295" s="270"/>
      <c r="J1295" s="273">
        <f t="shared" si="507"/>
        <v>200</v>
      </c>
      <c r="K1295" s="271">
        <f t="shared" si="501"/>
        <v>4</v>
      </c>
      <c r="L1295" s="271" t="e">
        <f t="shared" si="502"/>
        <v>#DIV/0!</v>
      </c>
      <c r="M1295" s="272">
        <f t="shared" si="503"/>
        <v>40</v>
      </c>
      <c r="N1295" s="389"/>
      <c r="O1295" s="455" t="e">
        <f>(A1295*B1295*W1295)+(B1295*'Calculateur de trading'!H1295)</f>
        <v>#DIV/0!</v>
      </c>
      <c r="P1295" s="274" t="e">
        <f>O1295/'Déscriptions des trades'!CK1295</f>
        <v>#DIV/0!</v>
      </c>
      <c r="Q1295" s="456" t="e">
        <f>'Déscriptions des trades'!CK1295-O1295</f>
        <v>#DIV/0!</v>
      </c>
      <c r="R1295" s="466" t="e">
        <f t="shared" si="508"/>
        <v>#DIV/0!</v>
      </c>
      <c r="S1295" s="389"/>
      <c r="T1295" s="12"/>
      <c r="U1295" s="25"/>
      <c r="V1295" s="15"/>
      <c r="W1295" s="490">
        <f t="shared" si="512"/>
        <v>0</v>
      </c>
      <c r="X1295" s="21" t="e">
        <f>W1295*U1295/'Déscriptions des trades'!CK1295*'Déscriptions des trades'!B1295</f>
        <v>#DIV/0!</v>
      </c>
      <c r="Y1295" s="459"/>
      <c r="Z1295" s="389"/>
      <c r="AA1295" s="23">
        <f t="shared" si="509"/>
        <v>0.1</v>
      </c>
      <c r="AB1295" s="17" t="e">
        <f>(AA1295*'Déscriptions des trades'!U1295*'Déscriptions des trades'!B1295/'Déscriptions des trades'!CK1295)*'Déscriptions des trades'!W1295</f>
        <v>#DIV/0!</v>
      </c>
      <c r="AC1295" s="265" t="e">
        <f>AB1295*'Déscriptions des trades'!CK1295</f>
        <v>#DIV/0!</v>
      </c>
      <c r="AD1295" s="266" t="e">
        <f>'Déscriptions des trades'!CK1295-AC1295</f>
        <v>#DIV/0!</v>
      </c>
      <c r="AE1295" s="389"/>
      <c r="AF1295" s="399">
        <v>1291</v>
      </c>
      <c r="AG1295" s="389"/>
      <c r="AH1295" s="20"/>
      <c r="AI1295" s="303"/>
      <c r="AJ1295" s="307"/>
      <c r="AK1295" s="161"/>
      <c r="AL1295" s="305"/>
      <c r="AM1295" s="305"/>
      <c r="AN1295" s="162"/>
      <c r="AO1295" s="439"/>
      <c r="AP1295" s="162"/>
      <c r="AQ1295" s="113"/>
      <c r="AR1295" s="113"/>
      <c r="AS1295" s="384"/>
      <c r="AT1295" s="306"/>
      <c r="AU1295" s="306"/>
      <c r="AV1295" s="160"/>
      <c r="AW1295" s="158"/>
      <c r="AX1295" s="385"/>
      <c r="AY1295" s="453"/>
      <c r="AZ1295" s="165"/>
      <c r="BA1295" s="301"/>
      <c r="BB1295" s="165"/>
      <c r="BC1295" s="301"/>
      <c r="BD1295" s="165"/>
      <c r="BE1295" s="302"/>
      <c r="BF1295" s="302"/>
      <c r="BG1295" s="165"/>
      <c r="BH1295" s="303"/>
      <c r="BI1295" s="165"/>
      <c r="BJ1295" s="304"/>
      <c r="BK1295" s="394"/>
      <c r="BL1295" s="302"/>
      <c r="BM1295" s="302"/>
      <c r="BN1295" s="394"/>
      <c r="BO1295" s="302"/>
      <c r="BP1295" s="13"/>
      <c r="BQ1295" s="302"/>
      <c r="BR1295" s="13"/>
      <c r="BS1295" s="302"/>
      <c r="BT1295" s="13"/>
      <c r="BU1295" s="302"/>
      <c r="BV1295" s="386"/>
      <c r="BW1295" s="303"/>
      <c r="BX1295" s="303"/>
      <c r="BY1295" s="302"/>
      <c r="BZ1295" s="302"/>
      <c r="CA1295" s="387"/>
      <c r="CB1295" s="395"/>
      <c r="CC1295" s="12"/>
      <c r="CD1295" s="304"/>
      <c r="CE1295" s="14"/>
      <c r="CF1295" s="395"/>
      <c r="CG1295" s="397"/>
      <c r="CH1295" s="300">
        <f t="shared" ref="CH1295:CH1358" si="513">BW1295-BH1295</f>
        <v>0</v>
      </c>
      <c r="CI1295" s="26"/>
      <c r="CJ1295" s="17">
        <f t="shared" si="510"/>
        <v>0</v>
      </c>
      <c r="CK1295" s="18">
        <f t="shared" si="497"/>
        <v>12.89</v>
      </c>
      <c r="CM1295" s="164"/>
      <c r="CN1295" s="302"/>
      <c r="CO1295" s="13">
        <f t="shared" ref="CO1295:CO1358" si="514">IF(CN1295="Oui",10,)</f>
        <v>0</v>
      </c>
      <c r="CP1295" s="302"/>
      <c r="CQ1295" s="13">
        <f t="shared" ref="CQ1295:CQ1358" si="515">IF(CP1295="Oui",10,)</f>
        <v>0</v>
      </c>
      <c r="CR1295" s="302"/>
      <c r="CS1295" s="13">
        <f t="shared" ref="CS1295:CS1358" si="516">IF(CR1295="Bon",10,)</f>
        <v>0</v>
      </c>
      <c r="CT1295" s="302"/>
      <c r="CU1295" s="13">
        <f t="shared" si="511"/>
        <v>0</v>
      </c>
      <c r="CV1295" s="302"/>
      <c r="CW1295" s="13">
        <f t="shared" ref="CW1295:CW1358" si="517">IF(CV1295="Non",10,)</f>
        <v>0</v>
      </c>
      <c r="CX1295" s="13">
        <f t="shared" ref="CX1295:CX1358" si="518">IF(CV1295="Oui",-40,)</f>
        <v>0</v>
      </c>
      <c r="CY1295" s="251">
        <f t="shared" ref="CY1295:CY1358" si="519">SUM(CN1295:CX1295)</f>
        <v>0</v>
      </c>
      <c r="CZ1295" s="13" t="s">
        <v>29</v>
      </c>
      <c r="DA1295" s="13">
        <v>50</v>
      </c>
      <c r="DB1295" s="22">
        <f t="shared" ref="DB1295:DB1358" si="520">CY1295/DA1295</f>
        <v>0</v>
      </c>
      <c r="DD1295" s="24"/>
      <c r="DF1295" s="163"/>
      <c r="DH1295" s="24"/>
      <c r="DI1295" s="447"/>
      <c r="DJ1295" s="163"/>
    </row>
    <row r="1296" spans="1:114" s="7" customFormat="1">
      <c r="A1296" s="277">
        <f t="shared" si="504"/>
        <v>50</v>
      </c>
      <c r="B1296" s="21" t="e">
        <f>'Calculateur de trading'!I1296/C1296/W1296</f>
        <v>#DIV/0!</v>
      </c>
      <c r="C1296" s="278">
        <f t="shared" si="505"/>
        <v>10</v>
      </c>
      <c r="D1296" s="426"/>
      <c r="E1296" s="273">
        <f t="shared" si="506"/>
        <v>100</v>
      </c>
      <c r="F1296" s="271">
        <f t="shared" si="498"/>
        <v>2</v>
      </c>
      <c r="G1296" s="271" t="e">
        <f t="shared" si="499"/>
        <v>#DIV/0!</v>
      </c>
      <c r="H1296" s="272">
        <f t="shared" si="500"/>
        <v>20</v>
      </c>
      <c r="I1296" s="270"/>
      <c r="J1296" s="273">
        <f t="shared" si="507"/>
        <v>200</v>
      </c>
      <c r="K1296" s="271">
        <f t="shared" si="501"/>
        <v>4</v>
      </c>
      <c r="L1296" s="271" t="e">
        <f t="shared" si="502"/>
        <v>#DIV/0!</v>
      </c>
      <c r="M1296" s="272">
        <f t="shared" si="503"/>
        <v>40</v>
      </c>
      <c r="N1296" s="389"/>
      <c r="O1296" s="455" t="e">
        <f>(A1296*B1296*W1296)+(B1296*'Calculateur de trading'!H1296)</f>
        <v>#DIV/0!</v>
      </c>
      <c r="P1296" s="274" t="e">
        <f>O1296/'Déscriptions des trades'!CK1296</f>
        <v>#DIV/0!</v>
      </c>
      <c r="Q1296" s="456" t="e">
        <f>'Déscriptions des trades'!CK1296-O1296</f>
        <v>#DIV/0!</v>
      </c>
      <c r="R1296" s="466" t="e">
        <f t="shared" si="508"/>
        <v>#DIV/0!</v>
      </c>
      <c r="S1296" s="389"/>
      <c r="T1296" s="12"/>
      <c r="U1296" s="25"/>
      <c r="V1296" s="15"/>
      <c r="W1296" s="490">
        <f t="shared" si="512"/>
        <v>0</v>
      </c>
      <c r="X1296" s="21" t="e">
        <f>W1296*U1296/'Déscriptions des trades'!CK1296*'Déscriptions des trades'!B1296</f>
        <v>#DIV/0!</v>
      </c>
      <c r="Y1296" s="459"/>
      <c r="Z1296" s="389"/>
      <c r="AA1296" s="23">
        <f t="shared" si="509"/>
        <v>0.1</v>
      </c>
      <c r="AB1296" s="17" t="e">
        <f>(AA1296*'Déscriptions des trades'!U1296*'Déscriptions des trades'!B1296/'Déscriptions des trades'!CK1296)*'Déscriptions des trades'!W1296</f>
        <v>#DIV/0!</v>
      </c>
      <c r="AC1296" s="265" t="e">
        <f>AB1296*'Déscriptions des trades'!CK1296</f>
        <v>#DIV/0!</v>
      </c>
      <c r="AD1296" s="266" t="e">
        <f>'Déscriptions des trades'!CK1296-AC1296</f>
        <v>#DIV/0!</v>
      </c>
      <c r="AE1296" s="389"/>
      <c r="AF1296" s="399">
        <v>1292</v>
      </c>
      <c r="AG1296" s="389"/>
      <c r="AH1296" s="20"/>
      <c r="AI1296" s="303"/>
      <c r="AJ1296" s="307"/>
      <c r="AK1296" s="161"/>
      <c r="AL1296" s="305"/>
      <c r="AM1296" s="305"/>
      <c r="AN1296" s="162"/>
      <c r="AO1296" s="439"/>
      <c r="AP1296" s="162"/>
      <c r="AQ1296" s="113"/>
      <c r="AR1296" s="113"/>
      <c r="AS1296" s="384"/>
      <c r="AT1296" s="306"/>
      <c r="AU1296" s="306"/>
      <c r="AV1296" s="160"/>
      <c r="AW1296" s="158"/>
      <c r="AX1296" s="385"/>
      <c r="AY1296" s="453"/>
      <c r="AZ1296" s="165"/>
      <c r="BA1296" s="301"/>
      <c r="BB1296" s="165"/>
      <c r="BC1296" s="301"/>
      <c r="BD1296" s="165"/>
      <c r="BE1296" s="302"/>
      <c r="BF1296" s="302"/>
      <c r="BG1296" s="165"/>
      <c r="BH1296" s="303"/>
      <c r="BI1296" s="165"/>
      <c r="BJ1296" s="304"/>
      <c r="BK1296" s="394"/>
      <c r="BL1296" s="302"/>
      <c r="BM1296" s="302"/>
      <c r="BN1296" s="394"/>
      <c r="BO1296" s="302"/>
      <c r="BP1296" s="13"/>
      <c r="BQ1296" s="302"/>
      <c r="BR1296" s="13"/>
      <c r="BS1296" s="302"/>
      <c r="BT1296" s="13"/>
      <c r="BU1296" s="302"/>
      <c r="BV1296" s="386"/>
      <c r="BW1296" s="303"/>
      <c r="BX1296" s="303"/>
      <c r="BY1296" s="302"/>
      <c r="BZ1296" s="302"/>
      <c r="CA1296" s="387"/>
      <c r="CB1296" s="395"/>
      <c r="CC1296" s="12"/>
      <c r="CD1296" s="304"/>
      <c r="CE1296" s="14"/>
      <c r="CF1296" s="395"/>
      <c r="CG1296" s="397"/>
      <c r="CH1296" s="300">
        <f t="shared" si="513"/>
        <v>0</v>
      </c>
      <c r="CI1296" s="26"/>
      <c r="CJ1296" s="17">
        <f t="shared" si="510"/>
        <v>0</v>
      </c>
      <c r="CK1296" s="18">
        <f t="shared" ref="CK1296:CK1359" si="521">CI1296+CK1295</f>
        <v>12.89</v>
      </c>
      <c r="CM1296" s="164"/>
      <c r="CN1296" s="302"/>
      <c r="CO1296" s="13">
        <f t="shared" si="514"/>
        <v>0</v>
      </c>
      <c r="CP1296" s="302"/>
      <c r="CQ1296" s="13">
        <f t="shared" si="515"/>
        <v>0</v>
      </c>
      <c r="CR1296" s="302"/>
      <c r="CS1296" s="13">
        <f t="shared" si="516"/>
        <v>0</v>
      </c>
      <c r="CT1296" s="302"/>
      <c r="CU1296" s="13">
        <f t="shared" si="511"/>
        <v>0</v>
      </c>
      <c r="CV1296" s="302"/>
      <c r="CW1296" s="13">
        <f t="shared" si="517"/>
        <v>0</v>
      </c>
      <c r="CX1296" s="13">
        <f t="shared" si="518"/>
        <v>0</v>
      </c>
      <c r="CY1296" s="251">
        <f t="shared" si="519"/>
        <v>0</v>
      </c>
      <c r="CZ1296" s="13" t="s">
        <v>29</v>
      </c>
      <c r="DA1296" s="13">
        <v>50</v>
      </c>
      <c r="DB1296" s="22">
        <f t="shared" si="520"/>
        <v>0</v>
      </c>
      <c r="DD1296" s="24"/>
      <c r="DF1296" s="163"/>
      <c r="DH1296" s="24"/>
      <c r="DI1296" s="447"/>
      <c r="DJ1296" s="163"/>
    </row>
    <row r="1297" spans="1:114" s="7" customFormat="1">
      <c r="A1297" s="277">
        <f t="shared" si="504"/>
        <v>50</v>
      </c>
      <c r="B1297" s="21" t="e">
        <f>'Calculateur de trading'!I1297/C1297/W1297</f>
        <v>#DIV/0!</v>
      </c>
      <c r="C1297" s="278">
        <f t="shared" si="505"/>
        <v>10</v>
      </c>
      <c r="D1297" s="278"/>
      <c r="E1297" s="273">
        <f t="shared" si="506"/>
        <v>100</v>
      </c>
      <c r="F1297" s="271">
        <f t="shared" si="498"/>
        <v>2</v>
      </c>
      <c r="G1297" s="271" t="e">
        <f t="shared" si="499"/>
        <v>#DIV/0!</v>
      </c>
      <c r="H1297" s="272">
        <f t="shared" si="500"/>
        <v>20</v>
      </c>
      <c r="I1297" s="270"/>
      <c r="J1297" s="273">
        <f t="shared" si="507"/>
        <v>200</v>
      </c>
      <c r="K1297" s="271">
        <f t="shared" si="501"/>
        <v>4</v>
      </c>
      <c r="L1297" s="271" t="e">
        <f t="shared" si="502"/>
        <v>#DIV/0!</v>
      </c>
      <c r="M1297" s="272">
        <f t="shared" si="503"/>
        <v>40</v>
      </c>
      <c r="N1297" s="389"/>
      <c r="O1297" s="455" t="e">
        <f>(A1297*B1297*W1297)+(B1297*'Calculateur de trading'!H1297)</f>
        <v>#DIV/0!</v>
      </c>
      <c r="P1297" s="274" t="e">
        <f>O1297/'Déscriptions des trades'!CK1297</f>
        <v>#DIV/0!</v>
      </c>
      <c r="Q1297" s="456" t="e">
        <f>'Déscriptions des trades'!CK1297-O1297</f>
        <v>#DIV/0!</v>
      </c>
      <c r="R1297" s="466" t="e">
        <f t="shared" si="508"/>
        <v>#DIV/0!</v>
      </c>
      <c r="S1297" s="389"/>
      <c r="T1297" s="12"/>
      <c r="U1297" s="25"/>
      <c r="V1297" s="15"/>
      <c r="W1297" s="490">
        <f t="shared" si="512"/>
        <v>0</v>
      </c>
      <c r="X1297" s="21" t="e">
        <f>W1297*U1297/'Déscriptions des trades'!CK1297*'Déscriptions des trades'!B1297</f>
        <v>#DIV/0!</v>
      </c>
      <c r="Y1297" s="459"/>
      <c r="Z1297" s="389"/>
      <c r="AA1297" s="23">
        <f t="shared" si="509"/>
        <v>0.1</v>
      </c>
      <c r="AB1297" s="17" t="e">
        <f>(AA1297*'Déscriptions des trades'!U1297*'Déscriptions des trades'!B1297/'Déscriptions des trades'!CK1297)*'Déscriptions des trades'!W1297</f>
        <v>#DIV/0!</v>
      </c>
      <c r="AC1297" s="265" t="e">
        <f>AB1297*'Déscriptions des trades'!CK1297</f>
        <v>#DIV/0!</v>
      </c>
      <c r="AD1297" s="266" t="e">
        <f>'Déscriptions des trades'!CK1297-AC1297</f>
        <v>#DIV/0!</v>
      </c>
      <c r="AE1297" s="389"/>
      <c r="AF1297" s="399">
        <v>1293</v>
      </c>
      <c r="AG1297" s="389"/>
      <c r="AH1297" s="20"/>
      <c r="AI1297" s="303"/>
      <c r="AJ1297" s="307"/>
      <c r="AK1297" s="161"/>
      <c r="AL1297" s="305"/>
      <c r="AM1297" s="305"/>
      <c r="AN1297" s="162"/>
      <c r="AO1297" s="439"/>
      <c r="AP1297" s="162"/>
      <c r="AQ1297" s="113"/>
      <c r="AR1297" s="113"/>
      <c r="AS1297" s="384"/>
      <c r="AT1297" s="306"/>
      <c r="AU1297" s="306"/>
      <c r="AV1297" s="160"/>
      <c r="AW1297" s="158"/>
      <c r="AX1297" s="385"/>
      <c r="AY1297" s="453"/>
      <c r="AZ1297" s="165"/>
      <c r="BA1297" s="301"/>
      <c r="BB1297" s="165"/>
      <c r="BC1297" s="301"/>
      <c r="BD1297" s="165"/>
      <c r="BE1297" s="302"/>
      <c r="BF1297" s="302"/>
      <c r="BG1297" s="165"/>
      <c r="BH1297" s="303"/>
      <c r="BI1297" s="165"/>
      <c r="BJ1297" s="304"/>
      <c r="BK1297" s="394"/>
      <c r="BL1297" s="302"/>
      <c r="BM1297" s="302"/>
      <c r="BN1297" s="394"/>
      <c r="BO1297" s="302"/>
      <c r="BP1297" s="13"/>
      <c r="BQ1297" s="302"/>
      <c r="BR1297" s="13"/>
      <c r="BS1297" s="302"/>
      <c r="BT1297" s="13"/>
      <c r="BU1297" s="302"/>
      <c r="BV1297" s="386"/>
      <c r="BW1297" s="303"/>
      <c r="BX1297" s="303"/>
      <c r="BY1297" s="302"/>
      <c r="BZ1297" s="302"/>
      <c r="CA1297" s="387"/>
      <c r="CB1297" s="395"/>
      <c r="CC1297" s="12"/>
      <c r="CD1297" s="304"/>
      <c r="CE1297" s="14"/>
      <c r="CF1297" s="395"/>
      <c r="CG1297" s="397"/>
      <c r="CH1297" s="300">
        <f t="shared" si="513"/>
        <v>0</v>
      </c>
      <c r="CI1297" s="26"/>
      <c r="CJ1297" s="17">
        <f t="shared" si="510"/>
        <v>0</v>
      </c>
      <c r="CK1297" s="18">
        <f t="shared" si="521"/>
        <v>12.89</v>
      </c>
      <c r="CM1297" s="164"/>
      <c r="CN1297" s="302"/>
      <c r="CO1297" s="13">
        <f t="shared" si="514"/>
        <v>0</v>
      </c>
      <c r="CP1297" s="302"/>
      <c r="CQ1297" s="13">
        <f t="shared" si="515"/>
        <v>0</v>
      </c>
      <c r="CR1297" s="302"/>
      <c r="CS1297" s="13">
        <f t="shared" si="516"/>
        <v>0</v>
      </c>
      <c r="CT1297" s="302"/>
      <c r="CU1297" s="13">
        <f t="shared" si="511"/>
        <v>0</v>
      </c>
      <c r="CV1297" s="302"/>
      <c r="CW1297" s="13">
        <f t="shared" si="517"/>
        <v>0</v>
      </c>
      <c r="CX1297" s="13">
        <f t="shared" si="518"/>
        <v>0</v>
      </c>
      <c r="CY1297" s="251">
        <f t="shared" si="519"/>
        <v>0</v>
      </c>
      <c r="CZ1297" s="13" t="s">
        <v>29</v>
      </c>
      <c r="DA1297" s="13">
        <v>50</v>
      </c>
      <c r="DB1297" s="22">
        <f t="shared" si="520"/>
        <v>0</v>
      </c>
      <c r="DD1297" s="24"/>
      <c r="DF1297" s="163"/>
      <c r="DH1297" s="24"/>
      <c r="DI1297" s="447"/>
      <c r="DJ1297" s="163"/>
    </row>
    <row r="1298" spans="1:114" s="7" customFormat="1">
      <c r="A1298" s="277">
        <f t="shared" si="504"/>
        <v>50</v>
      </c>
      <c r="B1298" s="21" t="e">
        <f>'Calculateur de trading'!I1298/C1298/W1298</f>
        <v>#DIV/0!</v>
      </c>
      <c r="C1298" s="278">
        <f t="shared" si="505"/>
        <v>10</v>
      </c>
      <c r="D1298" s="426"/>
      <c r="E1298" s="273">
        <f t="shared" si="506"/>
        <v>100</v>
      </c>
      <c r="F1298" s="271">
        <f t="shared" si="498"/>
        <v>2</v>
      </c>
      <c r="G1298" s="271" t="e">
        <f t="shared" si="499"/>
        <v>#DIV/0!</v>
      </c>
      <c r="H1298" s="272">
        <f t="shared" si="500"/>
        <v>20</v>
      </c>
      <c r="I1298" s="270"/>
      <c r="J1298" s="273">
        <f t="shared" si="507"/>
        <v>200</v>
      </c>
      <c r="K1298" s="271">
        <f t="shared" si="501"/>
        <v>4</v>
      </c>
      <c r="L1298" s="271" t="e">
        <f t="shared" si="502"/>
        <v>#DIV/0!</v>
      </c>
      <c r="M1298" s="272">
        <f t="shared" si="503"/>
        <v>40</v>
      </c>
      <c r="N1298" s="389"/>
      <c r="O1298" s="455" t="e">
        <f>(A1298*B1298*W1298)+(B1298*'Calculateur de trading'!H1298)</f>
        <v>#DIV/0!</v>
      </c>
      <c r="P1298" s="274" t="e">
        <f>O1298/'Déscriptions des trades'!CK1298</f>
        <v>#DIV/0!</v>
      </c>
      <c r="Q1298" s="456" t="e">
        <f>'Déscriptions des trades'!CK1298-O1298</f>
        <v>#DIV/0!</v>
      </c>
      <c r="R1298" s="466" t="e">
        <f t="shared" si="508"/>
        <v>#DIV/0!</v>
      </c>
      <c r="S1298" s="389"/>
      <c r="T1298" s="12"/>
      <c r="U1298" s="25"/>
      <c r="V1298" s="15"/>
      <c r="W1298" s="490">
        <f t="shared" si="512"/>
        <v>0</v>
      </c>
      <c r="X1298" s="21" t="e">
        <f>W1298*U1298/'Déscriptions des trades'!CK1298*'Déscriptions des trades'!B1298</f>
        <v>#DIV/0!</v>
      </c>
      <c r="Y1298" s="459"/>
      <c r="Z1298" s="389"/>
      <c r="AA1298" s="23">
        <f t="shared" si="509"/>
        <v>0.1</v>
      </c>
      <c r="AB1298" s="17" t="e">
        <f>(AA1298*'Déscriptions des trades'!U1298*'Déscriptions des trades'!B1298/'Déscriptions des trades'!CK1298)*'Déscriptions des trades'!W1298</f>
        <v>#DIV/0!</v>
      </c>
      <c r="AC1298" s="265" t="e">
        <f>AB1298*'Déscriptions des trades'!CK1298</f>
        <v>#DIV/0!</v>
      </c>
      <c r="AD1298" s="266" t="e">
        <f>'Déscriptions des trades'!CK1298-AC1298</f>
        <v>#DIV/0!</v>
      </c>
      <c r="AE1298" s="389"/>
      <c r="AF1298" s="399">
        <v>1294</v>
      </c>
      <c r="AG1298" s="389"/>
      <c r="AH1298" s="20"/>
      <c r="AI1298" s="303"/>
      <c r="AJ1298" s="307"/>
      <c r="AK1298" s="161"/>
      <c r="AL1298" s="305"/>
      <c r="AM1298" s="305"/>
      <c r="AN1298" s="162"/>
      <c r="AO1298" s="439"/>
      <c r="AP1298" s="162"/>
      <c r="AQ1298" s="113"/>
      <c r="AR1298" s="113"/>
      <c r="AS1298" s="384"/>
      <c r="AT1298" s="306"/>
      <c r="AU1298" s="306"/>
      <c r="AV1298" s="160"/>
      <c r="AW1298" s="158"/>
      <c r="AX1298" s="385"/>
      <c r="AY1298" s="453"/>
      <c r="AZ1298" s="165"/>
      <c r="BA1298" s="301"/>
      <c r="BB1298" s="165"/>
      <c r="BC1298" s="301"/>
      <c r="BD1298" s="165"/>
      <c r="BE1298" s="302"/>
      <c r="BF1298" s="302"/>
      <c r="BG1298" s="165"/>
      <c r="BH1298" s="303"/>
      <c r="BI1298" s="165"/>
      <c r="BJ1298" s="304"/>
      <c r="BK1298" s="394"/>
      <c r="BL1298" s="302"/>
      <c r="BM1298" s="302"/>
      <c r="BN1298" s="394"/>
      <c r="BO1298" s="302"/>
      <c r="BP1298" s="13"/>
      <c r="BQ1298" s="302"/>
      <c r="BR1298" s="13"/>
      <c r="BS1298" s="302"/>
      <c r="BT1298" s="13"/>
      <c r="BU1298" s="302"/>
      <c r="BV1298" s="386"/>
      <c r="BW1298" s="303"/>
      <c r="BX1298" s="303"/>
      <c r="BY1298" s="302"/>
      <c r="BZ1298" s="302"/>
      <c r="CA1298" s="387"/>
      <c r="CB1298" s="395"/>
      <c r="CC1298" s="12"/>
      <c r="CD1298" s="304"/>
      <c r="CE1298" s="14"/>
      <c r="CF1298" s="395"/>
      <c r="CG1298" s="397"/>
      <c r="CH1298" s="300">
        <f t="shared" si="513"/>
        <v>0</v>
      </c>
      <c r="CI1298" s="26"/>
      <c r="CJ1298" s="17">
        <f t="shared" si="510"/>
        <v>0</v>
      </c>
      <c r="CK1298" s="18">
        <f t="shared" si="521"/>
        <v>12.89</v>
      </c>
      <c r="CM1298" s="164"/>
      <c r="CN1298" s="302"/>
      <c r="CO1298" s="13">
        <f t="shared" si="514"/>
        <v>0</v>
      </c>
      <c r="CP1298" s="302"/>
      <c r="CQ1298" s="13">
        <f t="shared" si="515"/>
        <v>0</v>
      </c>
      <c r="CR1298" s="302"/>
      <c r="CS1298" s="13">
        <f t="shared" si="516"/>
        <v>0</v>
      </c>
      <c r="CT1298" s="302"/>
      <c r="CU1298" s="13">
        <f t="shared" si="511"/>
        <v>0</v>
      </c>
      <c r="CV1298" s="302"/>
      <c r="CW1298" s="13">
        <f t="shared" si="517"/>
        <v>0</v>
      </c>
      <c r="CX1298" s="13">
        <f t="shared" si="518"/>
        <v>0</v>
      </c>
      <c r="CY1298" s="251">
        <f t="shared" si="519"/>
        <v>0</v>
      </c>
      <c r="CZ1298" s="13" t="s">
        <v>29</v>
      </c>
      <c r="DA1298" s="13">
        <v>50</v>
      </c>
      <c r="DB1298" s="22">
        <f t="shared" si="520"/>
        <v>0</v>
      </c>
      <c r="DD1298" s="24"/>
      <c r="DF1298" s="163"/>
      <c r="DH1298" s="24"/>
      <c r="DI1298" s="447"/>
      <c r="DJ1298" s="163"/>
    </row>
    <row r="1299" spans="1:114" s="7" customFormat="1">
      <c r="A1299" s="277">
        <f t="shared" si="504"/>
        <v>50</v>
      </c>
      <c r="B1299" s="21" t="e">
        <f>'Calculateur de trading'!I1299/C1299/W1299</f>
        <v>#DIV/0!</v>
      </c>
      <c r="C1299" s="278">
        <f t="shared" si="505"/>
        <v>10</v>
      </c>
      <c r="D1299" s="278"/>
      <c r="E1299" s="273">
        <f t="shared" si="506"/>
        <v>100</v>
      </c>
      <c r="F1299" s="271">
        <f t="shared" si="498"/>
        <v>2</v>
      </c>
      <c r="G1299" s="271" t="e">
        <f t="shared" si="499"/>
        <v>#DIV/0!</v>
      </c>
      <c r="H1299" s="272">
        <f t="shared" si="500"/>
        <v>20</v>
      </c>
      <c r="I1299" s="270"/>
      <c r="J1299" s="273">
        <f t="shared" si="507"/>
        <v>200</v>
      </c>
      <c r="K1299" s="271">
        <f t="shared" si="501"/>
        <v>4</v>
      </c>
      <c r="L1299" s="271" t="e">
        <f t="shared" si="502"/>
        <v>#DIV/0!</v>
      </c>
      <c r="M1299" s="272">
        <f t="shared" si="503"/>
        <v>40</v>
      </c>
      <c r="N1299" s="389"/>
      <c r="O1299" s="455" t="e">
        <f>(A1299*B1299*W1299)+(B1299*'Calculateur de trading'!H1299)</f>
        <v>#DIV/0!</v>
      </c>
      <c r="P1299" s="274" t="e">
        <f>O1299/'Déscriptions des trades'!CK1299</f>
        <v>#DIV/0!</v>
      </c>
      <c r="Q1299" s="456" t="e">
        <f>'Déscriptions des trades'!CK1299-O1299</f>
        <v>#DIV/0!</v>
      </c>
      <c r="R1299" s="466" t="e">
        <f t="shared" si="508"/>
        <v>#DIV/0!</v>
      </c>
      <c r="S1299" s="389"/>
      <c r="T1299" s="12"/>
      <c r="U1299" s="25"/>
      <c r="V1299" s="15"/>
      <c r="W1299" s="490">
        <f t="shared" si="512"/>
        <v>0</v>
      </c>
      <c r="X1299" s="21" t="e">
        <f>W1299*U1299/'Déscriptions des trades'!CK1299*'Déscriptions des trades'!B1299</f>
        <v>#DIV/0!</v>
      </c>
      <c r="Y1299" s="459"/>
      <c r="Z1299" s="389"/>
      <c r="AA1299" s="23">
        <f t="shared" si="509"/>
        <v>0.1</v>
      </c>
      <c r="AB1299" s="17" t="e">
        <f>(AA1299*'Déscriptions des trades'!U1299*'Déscriptions des trades'!B1299/'Déscriptions des trades'!CK1299)*'Déscriptions des trades'!W1299</f>
        <v>#DIV/0!</v>
      </c>
      <c r="AC1299" s="265" t="e">
        <f>AB1299*'Déscriptions des trades'!CK1299</f>
        <v>#DIV/0!</v>
      </c>
      <c r="AD1299" s="266" t="e">
        <f>'Déscriptions des trades'!CK1299-AC1299</f>
        <v>#DIV/0!</v>
      </c>
      <c r="AE1299" s="389"/>
      <c r="AF1299" s="399">
        <v>1295</v>
      </c>
      <c r="AG1299" s="389"/>
      <c r="AH1299" s="20"/>
      <c r="AI1299" s="303"/>
      <c r="AJ1299" s="307"/>
      <c r="AK1299" s="161"/>
      <c r="AL1299" s="305"/>
      <c r="AM1299" s="305"/>
      <c r="AN1299" s="162"/>
      <c r="AO1299" s="439"/>
      <c r="AP1299" s="162"/>
      <c r="AQ1299" s="113"/>
      <c r="AR1299" s="113"/>
      <c r="AS1299" s="384"/>
      <c r="AT1299" s="306"/>
      <c r="AU1299" s="306"/>
      <c r="AV1299" s="160"/>
      <c r="AW1299" s="158"/>
      <c r="AX1299" s="385"/>
      <c r="AY1299" s="453"/>
      <c r="AZ1299" s="165"/>
      <c r="BA1299" s="301"/>
      <c r="BB1299" s="165"/>
      <c r="BC1299" s="301"/>
      <c r="BD1299" s="165"/>
      <c r="BE1299" s="302"/>
      <c r="BF1299" s="302"/>
      <c r="BG1299" s="165"/>
      <c r="BH1299" s="303"/>
      <c r="BI1299" s="165"/>
      <c r="BJ1299" s="304"/>
      <c r="BK1299" s="394"/>
      <c r="BL1299" s="302"/>
      <c r="BM1299" s="302"/>
      <c r="BN1299" s="394"/>
      <c r="BO1299" s="302"/>
      <c r="BP1299" s="13"/>
      <c r="BQ1299" s="302"/>
      <c r="BR1299" s="13"/>
      <c r="BS1299" s="302"/>
      <c r="BT1299" s="13"/>
      <c r="BU1299" s="302"/>
      <c r="BV1299" s="386"/>
      <c r="BW1299" s="303"/>
      <c r="BX1299" s="303"/>
      <c r="BY1299" s="302"/>
      <c r="BZ1299" s="302"/>
      <c r="CA1299" s="387"/>
      <c r="CB1299" s="395"/>
      <c r="CC1299" s="12"/>
      <c r="CD1299" s="304"/>
      <c r="CE1299" s="14"/>
      <c r="CF1299" s="395"/>
      <c r="CG1299" s="397"/>
      <c r="CH1299" s="300">
        <f t="shared" si="513"/>
        <v>0</v>
      </c>
      <c r="CI1299" s="26"/>
      <c r="CJ1299" s="17">
        <f t="shared" si="510"/>
        <v>0</v>
      </c>
      <c r="CK1299" s="18">
        <f t="shared" si="521"/>
        <v>12.89</v>
      </c>
      <c r="CM1299" s="164"/>
      <c r="CN1299" s="302"/>
      <c r="CO1299" s="13">
        <f t="shared" si="514"/>
        <v>0</v>
      </c>
      <c r="CP1299" s="302"/>
      <c r="CQ1299" s="13">
        <f t="shared" si="515"/>
        <v>0</v>
      </c>
      <c r="CR1299" s="302"/>
      <c r="CS1299" s="13">
        <f t="shared" si="516"/>
        <v>0</v>
      </c>
      <c r="CT1299" s="302"/>
      <c r="CU1299" s="13">
        <f t="shared" si="511"/>
        <v>0</v>
      </c>
      <c r="CV1299" s="302"/>
      <c r="CW1299" s="13">
        <f t="shared" si="517"/>
        <v>0</v>
      </c>
      <c r="CX1299" s="13">
        <f t="shared" si="518"/>
        <v>0</v>
      </c>
      <c r="CY1299" s="251">
        <f t="shared" si="519"/>
        <v>0</v>
      </c>
      <c r="CZ1299" s="13" t="s">
        <v>29</v>
      </c>
      <c r="DA1299" s="13">
        <v>50</v>
      </c>
      <c r="DB1299" s="22">
        <f t="shared" si="520"/>
        <v>0</v>
      </c>
      <c r="DD1299" s="24"/>
      <c r="DF1299" s="163"/>
      <c r="DH1299" s="24"/>
      <c r="DI1299" s="447"/>
      <c r="DJ1299" s="163"/>
    </row>
    <row r="1300" spans="1:114" s="7" customFormat="1">
      <c r="A1300" s="277">
        <f t="shared" si="504"/>
        <v>50</v>
      </c>
      <c r="B1300" s="21" t="e">
        <f>'Calculateur de trading'!I1300/C1300/W1300</f>
        <v>#DIV/0!</v>
      </c>
      <c r="C1300" s="278">
        <f t="shared" si="505"/>
        <v>10</v>
      </c>
      <c r="D1300" s="426"/>
      <c r="E1300" s="273">
        <f t="shared" si="506"/>
        <v>100</v>
      </c>
      <c r="F1300" s="271">
        <f t="shared" si="498"/>
        <v>2</v>
      </c>
      <c r="G1300" s="271" t="e">
        <f t="shared" si="499"/>
        <v>#DIV/0!</v>
      </c>
      <c r="H1300" s="272">
        <f t="shared" si="500"/>
        <v>20</v>
      </c>
      <c r="I1300" s="270"/>
      <c r="J1300" s="273">
        <f t="shared" si="507"/>
        <v>200</v>
      </c>
      <c r="K1300" s="271">
        <f t="shared" si="501"/>
        <v>4</v>
      </c>
      <c r="L1300" s="271" t="e">
        <f t="shared" si="502"/>
        <v>#DIV/0!</v>
      </c>
      <c r="M1300" s="272">
        <f t="shared" si="503"/>
        <v>40</v>
      </c>
      <c r="N1300" s="389"/>
      <c r="O1300" s="455" t="e">
        <f>(A1300*B1300*W1300)+(B1300*'Calculateur de trading'!H1300)</f>
        <v>#DIV/0!</v>
      </c>
      <c r="P1300" s="274" t="e">
        <f>O1300/'Déscriptions des trades'!CK1300</f>
        <v>#DIV/0!</v>
      </c>
      <c r="Q1300" s="456" t="e">
        <f>'Déscriptions des trades'!CK1300-O1300</f>
        <v>#DIV/0!</v>
      </c>
      <c r="R1300" s="466" t="e">
        <f t="shared" si="508"/>
        <v>#DIV/0!</v>
      </c>
      <c r="S1300" s="389"/>
      <c r="T1300" s="12"/>
      <c r="U1300" s="25"/>
      <c r="V1300" s="15"/>
      <c r="W1300" s="490">
        <f t="shared" si="512"/>
        <v>0</v>
      </c>
      <c r="X1300" s="21" t="e">
        <f>W1300*U1300/'Déscriptions des trades'!CK1300*'Déscriptions des trades'!B1300</f>
        <v>#DIV/0!</v>
      </c>
      <c r="Y1300" s="459"/>
      <c r="Z1300" s="389"/>
      <c r="AA1300" s="23">
        <f t="shared" si="509"/>
        <v>0.1</v>
      </c>
      <c r="AB1300" s="17" t="e">
        <f>(AA1300*'Déscriptions des trades'!U1300*'Déscriptions des trades'!B1300/'Déscriptions des trades'!CK1300)*'Déscriptions des trades'!W1300</f>
        <v>#DIV/0!</v>
      </c>
      <c r="AC1300" s="265" t="e">
        <f>AB1300*'Déscriptions des trades'!CK1300</f>
        <v>#DIV/0!</v>
      </c>
      <c r="AD1300" s="266" t="e">
        <f>'Déscriptions des trades'!CK1300-AC1300</f>
        <v>#DIV/0!</v>
      </c>
      <c r="AE1300" s="389"/>
      <c r="AF1300" s="399">
        <v>1296</v>
      </c>
      <c r="AG1300" s="389"/>
      <c r="AH1300" s="20"/>
      <c r="AI1300" s="303"/>
      <c r="AJ1300" s="307"/>
      <c r="AK1300" s="161"/>
      <c r="AL1300" s="305"/>
      <c r="AM1300" s="305"/>
      <c r="AN1300" s="162"/>
      <c r="AO1300" s="439"/>
      <c r="AP1300" s="162"/>
      <c r="AQ1300" s="113"/>
      <c r="AR1300" s="113"/>
      <c r="AS1300" s="384"/>
      <c r="AT1300" s="306"/>
      <c r="AU1300" s="306"/>
      <c r="AV1300" s="160"/>
      <c r="AW1300" s="158"/>
      <c r="AX1300" s="385"/>
      <c r="AY1300" s="453"/>
      <c r="AZ1300" s="165"/>
      <c r="BA1300" s="301"/>
      <c r="BB1300" s="165"/>
      <c r="BC1300" s="301"/>
      <c r="BD1300" s="165"/>
      <c r="BE1300" s="302"/>
      <c r="BF1300" s="302"/>
      <c r="BG1300" s="165"/>
      <c r="BH1300" s="303"/>
      <c r="BI1300" s="165"/>
      <c r="BJ1300" s="304"/>
      <c r="BK1300" s="394"/>
      <c r="BL1300" s="302"/>
      <c r="BM1300" s="302"/>
      <c r="BN1300" s="394"/>
      <c r="BO1300" s="302"/>
      <c r="BP1300" s="13"/>
      <c r="BQ1300" s="302"/>
      <c r="BR1300" s="13"/>
      <c r="BS1300" s="302"/>
      <c r="BT1300" s="13"/>
      <c r="BU1300" s="302"/>
      <c r="BV1300" s="386"/>
      <c r="BW1300" s="303"/>
      <c r="BX1300" s="303"/>
      <c r="BY1300" s="302"/>
      <c r="BZ1300" s="302"/>
      <c r="CA1300" s="387"/>
      <c r="CB1300" s="395"/>
      <c r="CC1300" s="12"/>
      <c r="CD1300" s="304"/>
      <c r="CE1300" s="14"/>
      <c r="CF1300" s="395"/>
      <c r="CG1300" s="397"/>
      <c r="CH1300" s="300">
        <f t="shared" si="513"/>
        <v>0</v>
      </c>
      <c r="CI1300" s="26"/>
      <c r="CJ1300" s="17">
        <f t="shared" si="510"/>
        <v>0</v>
      </c>
      <c r="CK1300" s="18">
        <f t="shared" si="521"/>
        <v>12.89</v>
      </c>
      <c r="CM1300" s="164"/>
      <c r="CN1300" s="302"/>
      <c r="CO1300" s="13">
        <f t="shared" si="514"/>
        <v>0</v>
      </c>
      <c r="CP1300" s="302"/>
      <c r="CQ1300" s="13">
        <f t="shared" si="515"/>
        <v>0</v>
      </c>
      <c r="CR1300" s="302"/>
      <c r="CS1300" s="13">
        <f t="shared" si="516"/>
        <v>0</v>
      </c>
      <c r="CT1300" s="302"/>
      <c r="CU1300" s="13">
        <f t="shared" si="511"/>
        <v>0</v>
      </c>
      <c r="CV1300" s="302"/>
      <c r="CW1300" s="13">
        <f t="shared" si="517"/>
        <v>0</v>
      </c>
      <c r="CX1300" s="13">
        <f t="shared" si="518"/>
        <v>0</v>
      </c>
      <c r="CY1300" s="251">
        <f t="shared" si="519"/>
        <v>0</v>
      </c>
      <c r="CZ1300" s="13" t="s">
        <v>29</v>
      </c>
      <c r="DA1300" s="13">
        <v>50</v>
      </c>
      <c r="DB1300" s="22">
        <f t="shared" si="520"/>
        <v>0</v>
      </c>
      <c r="DD1300" s="24"/>
      <c r="DF1300" s="163"/>
      <c r="DH1300" s="24"/>
      <c r="DI1300" s="447"/>
      <c r="DJ1300" s="163"/>
    </row>
    <row r="1301" spans="1:114" s="7" customFormat="1">
      <c r="A1301" s="277">
        <f t="shared" si="504"/>
        <v>50</v>
      </c>
      <c r="B1301" s="21" t="e">
        <f>'Calculateur de trading'!I1301/C1301/W1301</f>
        <v>#DIV/0!</v>
      </c>
      <c r="C1301" s="278">
        <f t="shared" si="505"/>
        <v>10</v>
      </c>
      <c r="D1301" s="426"/>
      <c r="E1301" s="273">
        <f t="shared" si="506"/>
        <v>100</v>
      </c>
      <c r="F1301" s="271">
        <f t="shared" si="498"/>
        <v>2</v>
      </c>
      <c r="G1301" s="271" t="e">
        <f t="shared" si="499"/>
        <v>#DIV/0!</v>
      </c>
      <c r="H1301" s="272">
        <f t="shared" si="500"/>
        <v>20</v>
      </c>
      <c r="I1301" s="270"/>
      <c r="J1301" s="273">
        <f t="shared" si="507"/>
        <v>200</v>
      </c>
      <c r="K1301" s="271">
        <f t="shared" si="501"/>
        <v>4</v>
      </c>
      <c r="L1301" s="271" t="e">
        <f t="shared" si="502"/>
        <v>#DIV/0!</v>
      </c>
      <c r="M1301" s="272">
        <f t="shared" si="503"/>
        <v>40</v>
      </c>
      <c r="N1301" s="389"/>
      <c r="O1301" s="455" t="e">
        <f>(A1301*B1301*W1301)+(B1301*'Calculateur de trading'!H1301)</f>
        <v>#DIV/0!</v>
      </c>
      <c r="P1301" s="274" t="e">
        <f>O1301/'Déscriptions des trades'!CK1301</f>
        <v>#DIV/0!</v>
      </c>
      <c r="Q1301" s="456" t="e">
        <f>'Déscriptions des trades'!CK1301-O1301</f>
        <v>#DIV/0!</v>
      </c>
      <c r="R1301" s="466" t="e">
        <f t="shared" si="508"/>
        <v>#DIV/0!</v>
      </c>
      <c r="S1301" s="389"/>
      <c r="T1301" s="12"/>
      <c r="U1301" s="25"/>
      <c r="V1301" s="15"/>
      <c r="W1301" s="490">
        <f t="shared" si="512"/>
        <v>0</v>
      </c>
      <c r="X1301" s="21" t="e">
        <f>W1301*U1301/'Déscriptions des trades'!CK1301*'Déscriptions des trades'!B1301</f>
        <v>#DIV/0!</v>
      </c>
      <c r="Y1301" s="459"/>
      <c r="Z1301" s="389"/>
      <c r="AA1301" s="23">
        <f t="shared" si="509"/>
        <v>0.1</v>
      </c>
      <c r="AB1301" s="17" t="e">
        <f>(AA1301*'Déscriptions des trades'!U1301*'Déscriptions des trades'!B1301/'Déscriptions des trades'!CK1301)*'Déscriptions des trades'!W1301</f>
        <v>#DIV/0!</v>
      </c>
      <c r="AC1301" s="265" t="e">
        <f>AB1301*'Déscriptions des trades'!CK1301</f>
        <v>#DIV/0!</v>
      </c>
      <c r="AD1301" s="266" t="e">
        <f>'Déscriptions des trades'!CK1301-AC1301</f>
        <v>#DIV/0!</v>
      </c>
      <c r="AE1301" s="389"/>
      <c r="AF1301" s="399">
        <v>1297</v>
      </c>
      <c r="AG1301" s="389"/>
      <c r="AH1301" s="20"/>
      <c r="AI1301" s="303"/>
      <c r="AJ1301" s="307"/>
      <c r="AK1301" s="161"/>
      <c r="AL1301" s="305"/>
      <c r="AM1301" s="305"/>
      <c r="AN1301" s="162"/>
      <c r="AO1301" s="439"/>
      <c r="AP1301" s="162"/>
      <c r="AQ1301" s="113"/>
      <c r="AR1301" s="113"/>
      <c r="AS1301" s="384"/>
      <c r="AT1301" s="306"/>
      <c r="AU1301" s="306"/>
      <c r="AV1301" s="160"/>
      <c r="AW1301" s="158"/>
      <c r="AX1301" s="385"/>
      <c r="AY1301" s="453"/>
      <c r="AZ1301" s="165"/>
      <c r="BA1301" s="301"/>
      <c r="BB1301" s="165"/>
      <c r="BC1301" s="301"/>
      <c r="BD1301" s="165"/>
      <c r="BE1301" s="302"/>
      <c r="BF1301" s="302"/>
      <c r="BG1301" s="165"/>
      <c r="BH1301" s="303"/>
      <c r="BI1301" s="165"/>
      <c r="BJ1301" s="304"/>
      <c r="BK1301" s="394"/>
      <c r="BL1301" s="302"/>
      <c r="BM1301" s="302"/>
      <c r="BN1301" s="394"/>
      <c r="BO1301" s="302"/>
      <c r="BP1301" s="13"/>
      <c r="BQ1301" s="302"/>
      <c r="BR1301" s="13"/>
      <c r="BS1301" s="302"/>
      <c r="BT1301" s="13"/>
      <c r="BU1301" s="302"/>
      <c r="BV1301" s="386"/>
      <c r="BW1301" s="303"/>
      <c r="BX1301" s="303"/>
      <c r="BY1301" s="302"/>
      <c r="BZ1301" s="302"/>
      <c r="CA1301" s="387"/>
      <c r="CB1301" s="395"/>
      <c r="CC1301" s="12"/>
      <c r="CD1301" s="304"/>
      <c r="CE1301" s="14"/>
      <c r="CF1301" s="395"/>
      <c r="CG1301" s="397"/>
      <c r="CH1301" s="300">
        <f t="shared" si="513"/>
        <v>0</v>
      </c>
      <c r="CI1301" s="26"/>
      <c r="CJ1301" s="17">
        <f t="shared" si="510"/>
        <v>0</v>
      </c>
      <c r="CK1301" s="18">
        <f t="shared" si="521"/>
        <v>12.89</v>
      </c>
      <c r="CM1301" s="164"/>
      <c r="CN1301" s="302"/>
      <c r="CO1301" s="13">
        <f t="shared" si="514"/>
        <v>0</v>
      </c>
      <c r="CP1301" s="302"/>
      <c r="CQ1301" s="13">
        <f t="shared" si="515"/>
        <v>0</v>
      </c>
      <c r="CR1301" s="302"/>
      <c r="CS1301" s="13">
        <f t="shared" si="516"/>
        <v>0</v>
      </c>
      <c r="CT1301" s="302"/>
      <c r="CU1301" s="13">
        <f t="shared" si="511"/>
        <v>0</v>
      </c>
      <c r="CV1301" s="302"/>
      <c r="CW1301" s="13">
        <f t="shared" si="517"/>
        <v>0</v>
      </c>
      <c r="CX1301" s="13">
        <f t="shared" si="518"/>
        <v>0</v>
      </c>
      <c r="CY1301" s="251">
        <f t="shared" si="519"/>
        <v>0</v>
      </c>
      <c r="CZ1301" s="13" t="s">
        <v>29</v>
      </c>
      <c r="DA1301" s="13">
        <v>50</v>
      </c>
      <c r="DB1301" s="22">
        <f t="shared" si="520"/>
        <v>0</v>
      </c>
      <c r="DD1301" s="24"/>
      <c r="DF1301" s="163"/>
      <c r="DH1301" s="24"/>
      <c r="DI1301" s="447"/>
      <c r="DJ1301" s="163"/>
    </row>
    <row r="1302" spans="1:114" s="7" customFormat="1">
      <c r="A1302" s="277">
        <f t="shared" si="504"/>
        <v>50</v>
      </c>
      <c r="B1302" s="21" t="e">
        <f>'Calculateur de trading'!I1302/C1302/W1302</f>
        <v>#DIV/0!</v>
      </c>
      <c r="C1302" s="278">
        <f t="shared" si="505"/>
        <v>10</v>
      </c>
      <c r="D1302" s="278"/>
      <c r="E1302" s="273">
        <f t="shared" si="506"/>
        <v>100</v>
      </c>
      <c r="F1302" s="271">
        <f t="shared" si="498"/>
        <v>2</v>
      </c>
      <c r="G1302" s="271" t="e">
        <f t="shared" si="499"/>
        <v>#DIV/0!</v>
      </c>
      <c r="H1302" s="272">
        <f t="shared" si="500"/>
        <v>20</v>
      </c>
      <c r="I1302" s="270"/>
      <c r="J1302" s="273">
        <f t="shared" si="507"/>
        <v>200</v>
      </c>
      <c r="K1302" s="271">
        <f t="shared" si="501"/>
        <v>4</v>
      </c>
      <c r="L1302" s="271" t="e">
        <f t="shared" si="502"/>
        <v>#DIV/0!</v>
      </c>
      <c r="M1302" s="272">
        <f t="shared" si="503"/>
        <v>40</v>
      </c>
      <c r="N1302" s="389"/>
      <c r="O1302" s="455" t="e">
        <f>(A1302*B1302*W1302)+(B1302*'Calculateur de trading'!H1302)</f>
        <v>#DIV/0!</v>
      </c>
      <c r="P1302" s="274" t="e">
        <f>O1302/'Déscriptions des trades'!CK1302</f>
        <v>#DIV/0!</v>
      </c>
      <c r="Q1302" s="456" t="e">
        <f>'Déscriptions des trades'!CK1302-O1302</f>
        <v>#DIV/0!</v>
      </c>
      <c r="R1302" s="466" t="e">
        <f t="shared" si="508"/>
        <v>#DIV/0!</v>
      </c>
      <c r="S1302" s="389"/>
      <c r="T1302" s="12"/>
      <c r="U1302" s="25"/>
      <c r="V1302" s="15"/>
      <c r="W1302" s="490">
        <f t="shared" si="512"/>
        <v>0</v>
      </c>
      <c r="X1302" s="21" t="e">
        <f>W1302*U1302/'Déscriptions des trades'!CK1302*'Déscriptions des trades'!B1302</f>
        <v>#DIV/0!</v>
      </c>
      <c r="Y1302" s="459"/>
      <c r="Z1302" s="389"/>
      <c r="AA1302" s="23">
        <f t="shared" si="509"/>
        <v>0.1</v>
      </c>
      <c r="AB1302" s="17" t="e">
        <f>(AA1302*'Déscriptions des trades'!U1302*'Déscriptions des trades'!B1302/'Déscriptions des trades'!CK1302)*'Déscriptions des trades'!W1302</f>
        <v>#DIV/0!</v>
      </c>
      <c r="AC1302" s="265" t="e">
        <f>AB1302*'Déscriptions des trades'!CK1302</f>
        <v>#DIV/0!</v>
      </c>
      <c r="AD1302" s="266" t="e">
        <f>'Déscriptions des trades'!CK1302-AC1302</f>
        <v>#DIV/0!</v>
      </c>
      <c r="AE1302" s="389"/>
      <c r="AF1302" s="399">
        <v>1298</v>
      </c>
      <c r="AG1302" s="389"/>
      <c r="AH1302" s="20"/>
      <c r="AI1302" s="303"/>
      <c r="AJ1302" s="307"/>
      <c r="AK1302" s="161"/>
      <c r="AL1302" s="305"/>
      <c r="AM1302" s="305"/>
      <c r="AN1302" s="162"/>
      <c r="AO1302" s="439"/>
      <c r="AP1302" s="162"/>
      <c r="AQ1302" s="113"/>
      <c r="AR1302" s="113"/>
      <c r="AS1302" s="384"/>
      <c r="AT1302" s="306"/>
      <c r="AU1302" s="306"/>
      <c r="AV1302" s="160"/>
      <c r="AW1302" s="158"/>
      <c r="AX1302" s="385"/>
      <c r="AY1302" s="453"/>
      <c r="AZ1302" s="165"/>
      <c r="BA1302" s="301"/>
      <c r="BB1302" s="165"/>
      <c r="BC1302" s="301"/>
      <c r="BD1302" s="165"/>
      <c r="BE1302" s="302"/>
      <c r="BF1302" s="302"/>
      <c r="BG1302" s="165"/>
      <c r="BH1302" s="303"/>
      <c r="BI1302" s="165"/>
      <c r="BJ1302" s="304"/>
      <c r="BK1302" s="394"/>
      <c r="BL1302" s="302"/>
      <c r="BM1302" s="302"/>
      <c r="BN1302" s="394"/>
      <c r="BO1302" s="302"/>
      <c r="BP1302" s="13"/>
      <c r="BQ1302" s="302"/>
      <c r="BR1302" s="13"/>
      <c r="BS1302" s="302"/>
      <c r="BT1302" s="13"/>
      <c r="BU1302" s="302"/>
      <c r="BV1302" s="386"/>
      <c r="BW1302" s="303"/>
      <c r="BX1302" s="303"/>
      <c r="BY1302" s="302"/>
      <c r="BZ1302" s="302"/>
      <c r="CA1302" s="387"/>
      <c r="CB1302" s="395"/>
      <c r="CC1302" s="12"/>
      <c r="CD1302" s="304"/>
      <c r="CE1302" s="14"/>
      <c r="CF1302" s="395"/>
      <c r="CG1302" s="397"/>
      <c r="CH1302" s="300">
        <f t="shared" si="513"/>
        <v>0</v>
      </c>
      <c r="CI1302" s="26"/>
      <c r="CJ1302" s="17">
        <f t="shared" si="510"/>
        <v>0</v>
      </c>
      <c r="CK1302" s="18">
        <f t="shared" si="521"/>
        <v>12.89</v>
      </c>
      <c r="CM1302" s="164"/>
      <c r="CN1302" s="302"/>
      <c r="CO1302" s="13">
        <f t="shared" si="514"/>
        <v>0</v>
      </c>
      <c r="CP1302" s="302"/>
      <c r="CQ1302" s="13">
        <f t="shared" si="515"/>
        <v>0</v>
      </c>
      <c r="CR1302" s="302"/>
      <c r="CS1302" s="13">
        <f t="shared" si="516"/>
        <v>0</v>
      </c>
      <c r="CT1302" s="302"/>
      <c r="CU1302" s="13">
        <f t="shared" si="511"/>
        <v>0</v>
      </c>
      <c r="CV1302" s="302"/>
      <c r="CW1302" s="13">
        <f t="shared" si="517"/>
        <v>0</v>
      </c>
      <c r="CX1302" s="13">
        <f t="shared" si="518"/>
        <v>0</v>
      </c>
      <c r="CY1302" s="251">
        <f t="shared" si="519"/>
        <v>0</v>
      </c>
      <c r="CZ1302" s="13" t="s">
        <v>29</v>
      </c>
      <c r="DA1302" s="13">
        <v>50</v>
      </c>
      <c r="DB1302" s="22">
        <f t="shared" si="520"/>
        <v>0</v>
      </c>
      <c r="DD1302" s="24"/>
      <c r="DF1302" s="163"/>
      <c r="DH1302" s="24"/>
      <c r="DI1302" s="447"/>
      <c r="DJ1302" s="163"/>
    </row>
    <row r="1303" spans="1:114" s="7" customFormat="1">
      <c r="A1303" s="277">
        <f t="shared" si="504"/>
        <v>50</v>
      </c>
      <c r="B1303" s="21" t="e">
        <f>'Calculateur de trading'!I1303/C1303/W1303</f>
        <v>#DIV/0!</v>
      </c>
      <c r="C1303" s="278">
        <f t="shared" si="505"/>
        <v>10</v>
      </c>
      <c r="D1303" s="426"/>
      <c r="E1303" s="273">
        <f t="shared" si="506"/>
        <v>100</v>
      </c>
      <c r="F1303" s="271">
        <f t="shared" si="498"/>
        <v>2</v>
      </c>
      <c r="G1303" s="271" t="e">
        <f t="shared" si="499"/>
        <v>#DIV/0!</v>
      </c>
      <c r="H1303" s="272">
        <f t="shared" si="500"/>
        <v>20</v>
      </c>
      <c r="I1303" s="270"/>
      <c r="J1303" s="273">
        <f t="shared" si="507"/>
        <v>200</v>
      </c>
      <c r="K1303" s="271">
        <f t="shared" si="501"/>
        <v>4</v>
      </c>
      <c r="L1303" s="271" t="e">
        <f t="shared" si="502"/>
        <v>#DIV/0!</v>
      </c>
      <c r="M1303" s="272">
        <f t="shared" si="503"/>
        <v>40</v>
      </c>
      <c r="N1303" s="389"/>
      <c r="O1303" s="455" t="e">
        <f>(A1303*B1303*W1303)+(B1303*'Calculateur de trading'!H1303)</f>
        <v>#DIV/0!</v>
      </c>
      <c r="P1303" s="274" t="e">
        <f>O1303/'Déscriptions des trades'!CK1303</f>
        <v>#DIV/0!</v>
      </c>
      <c r="Q1303" s="456" t="e">
        <f>'Déscriptions des trades'!CK1303-O1303</f>
        <v>#DIV/0!</v>
      </c>
      <c r="R1303" s="466" t="e">
        <f t="shared" si="508"/>
        <v>#DIV/0!</v>
      </c>
      <c r="S1303" s="389"/>
      <c r="T1303" s="12"/>
      <c r="U1303" s="25"/>
      <c r="V1303" s="15"/>
      <c r="W1303" s="490">
        <f t="shared" si="512"/>
        <v>0</v>
      </c>
      <c r="X1303" s="21" t="e">
        <f>W1303*U1303/'Déscriptions des trades'!CK1303*'Déscriptions des trades'!B1303</f>
        <v>#DIV/0!</v>
      </c>
      <c r="Y1303" s="459"/>
      <c r="Z1303" s="389"/>
      <c r="AA1303" s="23">
        <f t="shared" si="509"/>
        <v>0.1</v>
      </c>
      <c r="AB1303" s="17" t="e">
        <f>(AA1303*'Déscriptions des trades'!U1303*'Déscriptions des trades'!B1303/'Déscriptions des trades'!CK1303)*'Déscriptions des trades'!W1303</f>
        <v>#DIV/0!</v>
      </c>
      <c r="AC1303" s="265" t="e">
        <f>AB1303*'Déscriptions des trades'!CK1303</f>
        <v>#DIV/0!</v>
      </c>
      <c r="AD1303" s="266" t="e">
        <f>'Déscriptions des trades'!CK1303-AC1303</f>
        <v>#DIV/0!</v>
      </c>
      <c r="AE1303" s="389"/>
      <c r="AF1303" s="399">
        <v>1299</v>
      </c>
      <c r="AG1303" s="389"/>
      <c r="AH1303" s="20"/>
      <c r="AI1303" s="303"/>
      <c r="AJ1303" s="307"/>
      <c r="AK1303" s="161"/>
      <c r="AL1303" s="305"/>
      <c r="AM1303" s="305"/>
      <c r="AN1303" s="162"/>
      <c r="AO1303" s="439"/>
      <c r="AP1303" s="162"/>
      <c r="AQ1303" s="113"/>
      <c r="AR1303" s="113"/>
      <c r="AS1303" s="384"/>
      <c r="AT1303" s="306"/>
      <c r="AU1303" s="306"/>
      <c r="AV1303" s="160"/>
      <c r="AW1303" s="158"/>
      <c r="AX1303" s="385"/>
      <c r="AY1303" s="453"/>
      <c r="AZ1303" s="165"/>
      <c r="BA1303" s="301"/>
      <c r="BB1303" s="165"/>
      <c r="BC1303" s="301"/>
      <c r="BD1303" s="165"/>
      <c r="BE1303" s="302"/>
      <c r="BF1303" s="302"/>
      <c r="BG1303" s="165"/>
      <c r="BH1303" s="303"/>
      <c r="BI1303" s="165"/>
      <c r="BJ1303" s="304"/>
      <c r="BK1303" s="394"/>
      <c r="BL1303" s="302"/>
      <c r="BM1303" s="302"/>
      <c r="BN1303" s="394"/>
      <c r="BO1303" s="302"/>
      <c r="BP1303" s="13"/>
      <c r="BQ1303" s="302"/>
      <c r="BR1303" s="13"/>
      <c r="BS1303" s="302"/>
      <c r="BT1303" s="13"/>
      <c r="BU1303" s="302"/>
      <c r="BV1303" s="386"/>
      <c r="BW1303" s="303"/>
      <c r="BX1303" s="303"/>
      <c r="BY1303" s="302"/>
      <c r="BZ1303" s="302"/>
      <c r="CA1303" s="387"/>
      <c r="CB1303" s="395"/>
      <c r="CC1303" s="12"/>
      <c r="CD1303" s="304"/>
      <c r="CE1303" s="14"/>
      <c r="CF1303" s="395"/>
      <c r="CG1303" s="397"/>
      <c r="CH1303" s="300">
        <f t="shared" si="513"/>
        <v>0</v>
      </c>
      <c r="CI1303" s="26"/>
      <c r="CJ1303" s="17">
        <f t="shared" si="510"/>
        <v>0</v>
      </c>
      <c r="CK1303" s="18">
        <f t="shared" si="521"/>
        <v>12.89</v>
      </c>
      <c r="CM1303" s="164"/>
      <c r="CN1303" s="302"/>
      <c r="CO1303" s="13">
        <f t="shared" si="514"/>
        <v>0</v>
      </c>
      <c r="CP1303" s="302"/>
      <c r="CQ1303" s="13">
        <f t="shared" si="515"/>
        <v>0</v>
      </c>
      <c r="CR1303" s="302"/>
      <c r="CS1303" s="13">
        <f t="shared" si="516"/>
        <v>0</v>
      </c>
      <c r="CT1303" s="302"/>
      <c r="CU1303" s="13">
        <f t="shared" si="511"/>
        <v>0</v>
      </c>
      <c r="CV1303" s="302"/>
      <c r="CW1303" s="13">
        <f t="shared" si="517"/>
        <v>0</v>
      </c>
      <c r="CX1303" s="13">
        <f t="shared" si="518"/>
        <v>0</v>
      </c>
      <c r="CY1303" s="251">
        <f t="shared" si="519"/>
        <v>0</v>
      </c>
      <c r="CZ1303" s="13" t="s">
        <v>29</v>
      </c>
      <c r="DA1303" s="13">
        <v>50</v>
      </c>
      <c r="DB1303" s="22">
        <f t="shared" si="520"/>
        <v>0</v>
      </c>
      <c r="DD1303" s="24"/>
      <c r="DF1303" s="163"/>
      <c r="DH1303" s="24"/>
      <c r="DI1303" s="447"/>
      <c r="DJ1303" s="163"/>
    </row>
    <row r="1304" spans="1:114" s="7" customFormat="1">
      <c r="A1304" s="277">
        <f t="shared" si="504"/>
        <v>50</v>
      </c>
      <c r="B1304" s="21" t="e">
        <f>'Calculateur de trading'!I1304/C1304/W1304</f>
        <v>#DIV/0!</v>
      </c>
      <c r="C1304" s="278">
        <f t="shared" si="505"/>
        <v>10</v>
      </c>
      <c r="D1304" s="278"/>
      <c r="E1304" s="273">
        <f t="shared" si="506"/>
        <v>100</v>
      </c>
      <c r="F1304" s="271">
        <f t="shared" si="498"/>
        <v>2</v>
      </c>
      <c r="G1304" s="271" t="e">
        <f t="shared" si="499"/>
        <v>#DIV/0!</v>
      </c>
      <c r="H1304" s="272">
        <f t="shared" si="500"/>
        <v>20</v>
      </c>
      <c r="I1304" s="270"/>
      <c r="J1304" s="273">
        <f t="shared" si="507"/>
        <v>200</v>
      </c>
      <c r="K1304" s="271">
        <f t="shared" si="501"/>
        <v>4</v>
      </c>
      <c r="L1304" s="271" t="e">
        <f t="shared" si="502"/>
        <v>#DIV/0!</v>
      </c>
      <c r="M1304" s="272">
        <f t="shared" si="503"/>
        <v>40</v>
      </c>
      <c r="N1304" s="389"/>
      <c r="O1304" s="455" t="e">
        <f>(A1304*B1304*W1304)+(B1304*'Calculateur de trading'!H1304)</f>
        <v>#DIV/0!</v>
      </c>
      <c r="P1304" s="274" t="e">
        <f>O1304/'Déscriptions des trades'!CK1304</f>
        <v>#DIV/0!</v>
      </c>
      <c r="Q1304" s="456" t="e">
        <f>'Déscriptions des trades'!CK1304-O1304</f>
        <v>#DIV/0!</v>
      </c>
      <c r="R1304" s="466" t="e">
        <f t="shared" si="508"/>
        <v>#DIV/0!</v>
      </c>
      <c r="S1304" s="389"/>
      <c r="T1304" s="12"/>
      <c r="U1304" s="25"/>
      <c r="V1304" s="15"/>
      <c r="W1304" s="490">
        <f t="shared" si="512"/>
        <v>0</v>
      </c>
      <c r="X1304" s="21" t="e">
        <f>W1304*U1304/'Déscriptions des trades'!CK1304*'Déscriptions des trades'!B1304</f>
        <v>#DIV/0!</v>
      </c>
      <c r="Y1304" s="459"/>
      <c r="Z1304" s="389"/>
      <c r="AA1304" s="23">
        <f t="shared" si="509"/>
        <v>0.1</v>
      </c>
      <c r="AB1304" s="17" t="e">
        <f>(AA1304*'Déscriptions des trades'!U1304*'Déscriptions des trades'!B1304/'Déscriptions des trades'!CK1304)*'Déscriptions des trades'!W1304</f>
        <v>#DIV/0!</v>
      </c>
      <c r="AC1304" s="265" t="e">
        <f>AB1304*'Déscriptions des trades'!CK1304</f>
        <v>#DIV/0!</v>
      </c>
      <c r="AD1304" s="266" t="e">
        <f>'Déscriptions des trades'!CK1304-AC1304</f>
        <v>#DIV/0!</v>
      </c>
      <c r="AE1304" s="389"/>
      <c r="AF1304" s="399">
        <v>1300</v>
      </c>
      <c r="AG1304" s="389"/>
      <c r="AH1304" s="20"/>
      <c r="AI1304" s="303"/>
      <c r="AJ1304" s="307"/>
      <c r="AK1304" s="161"/>
      <c r="AL1304" s="305"/>
      <c r="AM1304" s="305"/>
      <c r="AN1304" s="162"/>
      <c r="AO1304" s="439"/>
      <c r="AP1304" s="162"/>
      <c r="AQ1304" s="113"/>
      <c r="AR1304" s="113"/>
      <c r="AS1304" s="384"/>
      <c r="AT1304" s="306"/>
      <c r="AU1304" s="306"/>
      <c r="AV1304" s="160"/>
      <c r="AW1304" s="158"/>
      <c r="AX1304" s="385"/>
      <c r="AY1304" s="453"/>
      <c r="AZ1304" s="165"/>
      <c r="BA1304" s="301"/>
      <c r="BB1304" s="165"/>
      <c r="BC1304" s="301"/>
      <c r="BD1304" s="165"/>
      <c r="BE1304" s="302"/>
      <c r="BF1304" s="302"/>
      <c r="BG1304" s="165"/>
      <c r="BH1304" s="303"/>
      <c r="BI1304" s="165"/>
      <c r="BJ1304" s="304"/>
      <c r="BK1304" s="394"/>
      <c r="BL1304" s="302"/>
      <c r="BM1304" s="302"/>
      <c r="BN1304" s="394"/>
      <c r="BO1304" s="302"/>
      <c r="BP1304" s="13"/>
      <c r="BQ1304" s="302"/>
      <c r="BR1304" s="13"/>
      <c r="BS1304" s="302"/>
      <c r="BT1304" s="13"/>
      <c r="BU1304" s="302"/>
      <c r="BV1304" s="386"/>
      <c r="BW1304" s="303"/>
      <c r="BX1304" s="303"/>
      <c r="BY1304" s="302"/>
      <c r="BZ1304" s="302"/>
      <c r="CA1304" s="387"/>
      <c r="CB1304" s="395"/>
      <c r="CC1304" s="12"/>
      <c r="CD1304" s="304"/>
      <c r="CE1304" s="14"/>
      <c r="CF1304" s="395"/>
      <c r="CG1304" s="397"/>
      <c r="CH1304" s="300">
        <f t="shared" si="513"/>
        <v>0</v>
      </c>
      <c r="CI1304" s="26"/>
      <c r="CJ1304" s="17">
        <f t="shared" si="510"/>
        <v>0</v>
      </c>
      <c r="CK1304" s="18">
        <f t="shared" si="521"/>
        <v>12.89</v>
      </c>
      <c r="CM1304" s="164"/>
      <c r="CN1304" s="302"/>
      <c r="CO1304" s="13">
        <f t="shared" si="514"/>
        <v>0</v>
      </c>
      <c r="CP1304" s="302"/>
      <c r="CQ1304" s="13">
        <f t="shared" si="515"/>
        <v>0</v>
      </c>
      <c r="CR1304" s="302"/>
      <c r="CS1304" s="13">
        <f t="shared" si="516"/>
        <v>0</v>
      </c>
      <c r="CT1304" s="302"/>
      <c r="CU1304" s="13">
        <f t="shared" si="511"/>
        <v>0</v>
      </c>
      <c r="CV1304" s="302"/>
      <c r="CW1304" s="13">
        <f t="shared" si="517"/>
        <v>0</v>
      </c>
      <c r="CX1304" s="13">
        <f t="shared" si="518"/>
        <v>0</v>
      </c>
      <c r="CY1304" s="251">
        <f t="shared" si="519"/>
        <v>0</v>
      </c>
      <c r="CZ1304" s="13" t="s">
        <v>29</v>
      </c>
      <c r="DA1304" s="13">
        <v>50</v>
      </c>
      <c r="DB1304" s="22">
        <f t="shared" si="520"/>
        <v>0</v>
      </c>
      <c r="DD1304" s="24"/>
      <c r="DF1304" s="163"/>
      <c r="DH1304" s="24"/>
      <c r="DI1304" s="447"/>
      <c r="DJ1304" s="163"/>
    </row>
    <row r="1305" spans="1:114" s="7" customFormat="1">
      <c r="A1305" s="277">
        <f t="shared" si="504"/>
        <v>50</v>
      </c>
      <c r="B1305" s="21" t="e">
        <f>'Calculateur de trading'!I1305/C1305/W1305</f>
        <v>#DIV/0!</v>
      </c>
      <c r="C1305" s="278">
        <f t="shared" si="505"/>
        <v>10</v>
      </c>
      <c r="D1305" s="426"/>
      <c r="E1305" s="273">
        <f t="shared" si="506"/>
        <v>100</v>
      </c>
      <c r="F1305" s="271">
        <f t="shared" si="498"/>
        <v>2</v>
      </c>
      <c r="G1305" s="271" t="e">
        <f t="shared" si="499"/>
        <v>#DIV/0!</v>
      </c>
      <c r="H1305" s="272">
        <f t="shared" si="500"/>
        <v>20</v>
      </c>
      <c r="I1305" s="270"/>
      <c r="J1305" s="273">
        <f t="shared" si="507"/>
        <v>200</v>
      </c>
      <c r="K1305" s="271">
        <f t="shared" si="501"/>
        <v>4</v>
      </c>
      <c r="L1305" s="271" t="e">
        <f t="shared" si="502"/>
        <v>#DIV/0!</v>
      </c>
      <c r="M1305" s="272">
        <f t="shared" si="503"/>
        <v>40</v>
      </c>
      <c r="N1305" s="389"/>
      <c r="O1305" s="455" t="e">
        <f>(A1305*B1305*W1305)+(B1305*'Calculateur de trading'!H1305)</f>
        <v>#DIV/0!</v>
      </c>
      <c r="P1305" s="274" t="e">
        <f>O1305/'Déscriptions des trades'!CK1305</f>
        <v>#DIV/0!</v>
      </c>
      <c r="Q1305" s="456" t="e">
        <f>'Déscriptions des trades'!CK1305-O1305</f>
        <v>#DIV/0!</v>
      </c>
      <c r="R1305" s="466" t="e">
        <f t="shared" si="508"/>
        <v>#DIV/0!</v>
      </c>
      <c r="S1305" s="389"/>
      <c r="T1305" s="12"/>
      <c r="U1305" s="25"/>
      <c r="V1305" s="15"/>
      <c r="W1305" s="490">
        <f t="shared" si="512"/>
        <v>0</v>
      </c>
      <c r="X1305" s="21" t="e">
        <f>W1305*U1305/'Déscriptions des trades'!CK1305*'Déscriptions des trades'!B1305</f>
        <v>#DIV/0!</v>
      </c>
      <c r="Y1305" s="459"/>
      <c r="Z1305" s="389"/>
      <c r="AA1305" s="23">
        <f t="shared" si="509"/>
        <v>0.1</v>
      </c>
      <c r="AB1305" s="17" t="e">
        <f>(AA1305*'Déscriptions des trades'!U1305*'Déscriptions des trades'!B1305/'Déscriptions des trades'!CK1305)*'Déscriptions des trades'!W1305</f>
        <v>#DIV/0!</v>
      </c>
      <c r="AC1305" s="265" t="e">
        <f>AB1305*'Déscriptions des trades'!CK1305</f>
        <v>#DIV/0!</v>
      </c>
      <c r="AD1305" s="266" t="e">
        <f>'Déscriptions des trades'!CK1305-AC1305</f>
        <v>#DIV/0!</v>
      </c>
      <c r="AE1305" s="389"/>
      <c r="AF1305" s="399">
        <v>1301</v>
      </c>
      <c r="AG1305" s="389"/>
      <c r="AH1305" s="20"/>
      <c r="AI1305" s="303"/>
      <c r="AJ1305" s="307"/>
      <c r="AK1305" s="161"/>
      <c r="AL1305" s="305"/>
      <c r="AM1305" s="305"/>
      <c r="AN1305" s="162"/>
      <c r="AO1305" s="439"/>
      <c r="AP1305" s="162"/>
      <c r="AQ1305" s="113"/>
      <c r="AR1305" s="113"/>
      <c r="AS1305" s="384"/>
      <c r="AT1305" s="306"/>
      <c r="AU1305" s="306"/>
      <c r="AV1305" s="160"/>
      <c r="AW1305" s="158"/>
      <c r="AX1305" s="385"/>
      <c r="AY1305" s="453"/>
      <c r="AZ1305" s="165"/>
      <c r="BA1305" s="301"/>
      <c r="BB1305" s="165"/>
      <c r="BC1305" s="301"/>
      <c r="BD1305" s="165"/>
      <c r="BE1305" s="302"/>
      <c r="BF1305" s="302"/>
      <c r="BG1305" s="165"/>
      <c r="BH1305" s="303"/>
      <c r="BI1305" s="165"/>
      <c r="BJ1305" s="304"/>
      <c r="BK1305" s="394"/>
      <c r="BL1305" s="302"/>
      <c r="BM1305" s="302"/>
      <c r="BN1305" s="394"/>
      <c r="BO1305" s="302"/>
      <c r="BP1305" s="13"/>
      <c r="BQ1305" s="302"/>
      <c r="BR1305" s="13"/>
      <c r="BS1305" s="302"/>
      <c r="BT1305" s="13"/>
      <c r="BU1305" s="302"/>
      <c r="BV1305" s="386"/>
      <c r="BW1305" s="303"/>
      <c r="BX1305" s="303"/>
      <c r="BY1305" s="302"/>
      <c r="BZ1305" s="302"/>
      <c r="CA1305" s="387"/>
      <c r="CB1305" s="395"/>
      <c r="CC1305" s="12"/>
      <c r="CD1305" s="304"/>
      <c r="CE1305" s="14"/>
      <c r="CF1305" s="395"/>
      <c r="CG1305" s="397"/>
      <c r="CH1305" s="300">
        <f t="shared" si="513"/>
        <v>0</v>
      </c>
      <c r="CI1305" s="26"/>
      <c r="CJ1305" s="17">
        <f t="shared" si="510"/>
        <v>0</v>
      </c>
      <c r="CK1305" s="18">
        <f t="shared" si="521"/>
        <v>12.89</v>
      </c>
      <c r="CM1305" s="164"/>
      <c r="CN1305" s="302"/>
      <c r="CO1305" s="13">
        <f t="shared" si="514"/>
        <v>0</v>
      </c>
      <c r="CP1305" s="302"/>
      <c r="CQ1305" s="13">
        <f t="shared" si="515"/>
        <v>0</v>
      </c>
      <c r="CR1305" s="302"/>
      <c r="CS1305" s="13">
        <f t="shared" si="516"/>
        <v>0</v>
      </c>
      <c r="CT1305" s="302"/>
      <c r="CU1305" s="13">
        <f t="shared" si="511"/>
        <v>0</v>
      </c>
      <c r="CV1305" s="302"/>
      <c r="CW1305" s="13">
        <f t="shared" si="517"/>
        <v>0</v>
      </c>
      <c r="CX1305" s="13">
        <f t="shared" si="518"/>
        <v>0</v>
      </c>
      <c r="CY1305" s="251">
        <f t="shared" si="519"/>
        <v>0</v>
      </c>
      <c r="CZ1305" s="13" t="s">
        <v>29</v>
      </c>
      <c r="DA1305" s="13">
        <v>50</v>
      </c>
      <c r="DB1305" s="22">
        <f t="shared" si="520"/>
        <v>0</v>
      </c>
      <c r="DD1305" s="24"/>
      <c r="DF1305" s="163"/>
      <c r="DH1305" s="24"/>
      <c r="DI1305" s="447"/>
      <c r="DJ1305" s="163"/>
    </row>
    <row r="1306" spans="1:114" s="7" customFormat="1">
      <c r="A1306" s="277">
        <f t="shared" si="504"/>
        <v>50</v>
      </c>
      <c r="B1306" s="21" t="e">
        <f>'Calculateur de trading'!I1306/C1306/W1306</f>
        <v>#DIV/0!</v>
      </c>
      <c r="C1306" s="278">
        <f t="shared" si="505"/>
        <v>10</v>
      </c>
      <c r="D1306" s="278"/>
      <c r="E1306" s="273">
        <f t="shared" si="506"/>
        <v>100</v>
      </c>
      <c r="F1306" s="271">
        <f t="shared" si="498"/>
        <v>2</v>
      </c>
      <c r="G1306" s="271" t="e">
        <f t="shared" si="499"/>
        <v>#DIV/0!</v>
      </c>
      <c r="H1306" s="272">
        <f t="shared" si="500"/>
        <v>20</v>
      </c>
      <c r="I1306" s="270"/>
      <c r="J1306" s="273">
        <f t="shared" si="507"/>
        <v>200</v>
      </c>
      <c r="K1306" s="271">
        <f t="shared" si="501"/>
        <v>4</v>
      </c>
      <c r="L1306" s="271" t="e">
        <f t="shared" si="502"/>
        <v>#DIV/0!</v>
      </c>
      <c r="M1306" s="272">
        <f t="shared" si="503"/>
        <v>40</v>
      </c>
      <c r="N1306" s="389"/>
      <c r="O1306" s="455" t="e">
        <f>(A1306*B1306*W1306)+(B1306*'Calculateur de trading'!H1306)</f>
        <v>#DIV/0!</v>
      </c>
      <c r="P1306" s="274" t="e">
        <f>O1306/'Déscriptions des trades'!CK1306</f>
        <v>#DIV/0!</v>
      </c>
      <c r="Q1306" s="456" t="e">
        <f>'Déscriptions des trades'!CK1306-O1306</f>
        <v>#DIV/0!</v>
      </c>
      <c r="R1306" s="466" t="e">
        <f t="shared" si="508"/>
        <v>#DIV/0!</v>
      </c>
      <c r="S1306" s="389"/>
      <c r="T1306" s="12"/>
      <c r="U1306" s="25"/>
      <c r="V1306" s="15"/>
      <c r="W1306" s="490">
        <f t="shared" si="512"/>
        <v>0</v>
      </c>
      <c r="X1306" s="21" t="e">
        <f>W1306*U1306/'Déscriptions des trades'!CK1306*'Déscriptions des trades'!B1306</f>
        <v>#DIV/0!</v>
      </c>
      <c r="Y1306" s="459"/>
      <c r="Z1306" s="389"/>
      <c r="AA1306" s="23">
        <f t="shared" si="509"/>
        <v>0.1</v>
      </c>
      <c r="AB1306" s="17" t="e">
        <f>(AA1306*'Déscriptions des trades'!U1306*'Déscriptions des trades'!B1306/'Déscriptions des trades'!CK1306)*'Déscriptions des trades'!W1306</f>
        <v>#DIV/0!</v>
      </c>
      <c r="AC1306" s="265" t="e">
        <f>AB1306*'Déscriptions des trades'!CK1306</f>
        <v>#DIV/0!</v>
      </c>
      <c r="AD1306" s="266" t="e">
        <f>'Déscriptions des trades'!CK1306-AC1306</f>
        <v>#DIV/0!</v>
      </c>
      <c r="AE1306" s="389"/>
      <c r="AF1306" s="399">
        <v>1302</v>
      </c>
      <c r="AG1306" s="389"/>
      <c r="AH1306" s="20"/>
      <c r="AI1306" s="303"/>
      <c r="AJ1306" s="307"/>
      <c r="AK1306" s="161"/>
      <c r="AL1306" s="305"/>
      <c r="AM1306" s="305"/>
      <c r="AN1306" s="162"/>
      <c r="AO1306" s="439"/>
      <c r="AP1306" s="162"/>
      <c r="AQ1306" s="113"/>
      <c r="AR1306" s="113"/>
      <c r="AS1306" s="384"/>
      <c r="AT1306" s="306"/>
      <c r="AU1306" s="306"/>
      <c r="AV1306" s="160"/>
      <c r="AW1306" s="158"/>
      <c r="AX1306" s="385"/>
      <c r="AY1306" s="453"/>
      <c r="AZ1306" s="165"/>
      <c r="BA1306" s="301"/>
      <c r="BB1306" s="165"/>
      <c r="BC1306" s="301"/>
      <c r="BD1306" s="165"/>
      <c r="BE1306" s="302"/>
      <c r="BF1306" s="302"/>
      <c r="BG1306" s="165"/>
      <c r="BH1306" s="303"/>
      <c r="BI1306" s="165"/>
      <c r="BJ1306" s="304"/>
      <c r="BK1306" s="394"/>
      <c r="BL1306" s="302"/>
      <c r="BM1306" s="302"/>
      <c r="BN1306" s="394"/>
      <c r="BO1306" s="302"/>
      <c r="BP1306" s="13"/>
      <c r="BQ1306" s="302"/>
      <c r="BR1306" s="13"/>
      <c r="BS1306" s="302"/>
      <c r="BT1306" s="13"/>
      <c r="BU1306" s="302"/>
      <c r="BV1306" s="386"/>
      <c r="BW1306" s="303"/>
      <c r="BX1306" s="303"/>
      <c r="BY1306" s="302"/>
      <c r="BZ1306" s="302"/>
      <c r="CA1306" s="387"/>
      <c r="CB1306" s="395"/>
      <c r="CC1306" s="12"/>
      <c r="CD1306" s="304"/>
      <c r="CE1306" s="14"/>
      <c r="CF1306" s="395"/>
      <c r="CG1306" s="397"/>
      <c r="CH1306" s="300">
        <f t="shared" si="513"/>
        <v>0</v>
      </c>
      <c r="CI1306" s="26"/>
      <c r="CJ1306" s="17">
        <f t="shared" si="510"/>
        <v>0</v>
      </c>
      <c r="CK1306" s="18">
        <f t="shared" si="521"/>
        <v>12.89</v>
      </c>
      <c r="CM1306" s="164"/>
      <c r="CN1306" s="302"/>
      <c r="CO1306" s="13">
        <f t="shared" si="514"/>
        <v>0</v>
      </c>
      <c r="CP1306" s="302"/>
      <c r="CQ1306" s="13">
        <f t="shared" si="515"/>
        <v>0</v>
      </c>
      <c r="CR1306" s="302"/>
      <c r="CS1306" s="13">
        <f t="shared" si="516"/>
        <v>0</v>
      </c>
      <c r="CT1306" s="302"/>
      <c r="CU1306" s="13">
        <f t="shared" si="511"/>
        <v>0</v>
      </c>
      <c r="CV1306" s="302"/>
      <c r="CW1306" s="13">
        <f t="shared" si="517"/>
        <v>0</v>
      </c>
      <c r="CX1306" s="13">
        <f t="shared" si="518"/>
        <v>0</v>
      </c>
      <c r="CY1306" s="251">
        <f t="shared" si="519"/>
        <v>0</v>
      </c>
      <c r="CZ1306" s="13" t="s">
        <v>29</v>
      </c>
      <c r="DA1306" s="13">
        <v>50</v>
      </c>
      <c r="DB1306" s="22">
        <f t="shared" si="520"/>
        <v>0</v>
      </c>
      <c r="DD1306" s="24"/>
      <c r="DF1306" s="163"/>
      <c r="DH1306" s="24"/>
      <c r="DI1306" s="447"/>
      <c r="DJ1306" s="163"/>
    </row>
    <row r="1307" spans="1:114" s="7" customFormat="1">
      <c r="A1307" s="277">
        <f t="shared" si="504"/>
        <v>50</v>
      </c>
      <c r="B1307" s="21" t="e">
        <f>'Calculateur de trading'!I1307/C1307/W1307</f>
        <v>#DIV/0!</v>
      </c>
      <c r="C1307" s="278">
        <f t="shared" si="505"/>
        <v>10</v>
      </c>
      <c r="D1307" s="426"/>
      <c r="E1307" s="273">
        <f t="shared" si="506"/>
        <v>100</v>
      </c>
      <c r="F1307" s="271">
        <f t="shared" si="498"/>
        <v>2</v>
      </c>
      <c r="G1307" s="271" t="e">
        <f t="shared" si="499"/>
        <v>#DIV/0!</v>
      </c>
      <c r="H1307" s="272">
        <f t="shared" si="500"/>
        <v>20</v>
      </c>
      <c r="I1307" s="270"/>
      <c r="J1307" s="273">
        <f t="shared" si="507"/>
        <v>200</v>
      </c>
      <c r="K1307" s="271">
        <f t="shared" si="501"/>
        <v>4</v>
      </c>
      <c r="L1307" s="271" t="e">
        <f t="shared" si="502"/>
        <v>#DIV/0!</v>
      </c>
      <c r="M1307" s="272">
        <f t="shared" si="503"/>
        <v>40</v>
      </c>
      <c r="N1307" s="389"/>
      <c r="O1307" s="455" t="e">
        <f>(A1307*B1307*W1307)+(B1307*'Calculateur de trading'!H1307)</f>
        <v>#DIV/0!</v>
      </c>
      <c r="P1307" s="274" t="e">
        <f>O1307/'Déscriptions des trades'!CK1307</f>
        <v>#DIV/0!</v>
      </c>
      <c r="Q1307" s="456" t="e">
        <f>'Déscriptions des trades'!CK1307-O1307</f>
        <v>#DIV/0!</v>
      </c>
      <c r="R1307" s="466" t="e">
        <f t="shared" si="508"/>
        <v>#DIV/0!</v>
      </c>
      <c r="S1307" s="389"/>
      <c r="T1307" s="12"/>
      <c r="U1307" s="25"/>
      <c r="V1307" s="15"/>
      <c r="W1307" s="490">
        <f t="shared" si="512"/>
        <v>0</v>
      </c>
      <c r="X1307" s="21" t="e">
        <f>W1307*U1307/'Déscriptions des trades'!CK1307*'Déscriptions des trades'!B1307</f>
        <v>#DIV/0!</v>
      </c>
      <c r="Y1307" s="459"/>
      <c r="Z1307" s="389"/>
      <c r="AA1307" s="23">
        <f t="shared" si="509"/>
        <v>0.1</v>
      </c>
      <c r="AB1307" s="17" t="e">
        <f>(AA1307*'Déscriptions des trades'!U1307*'Déscriptions des trades'!B1307/'Déscriptions des trades'!CK1307)*'Déscriptions des trades'!W1307</f>
        <v>#DIV/0!</v>
      </c>
      <c r="AC1307" s="265" t="e">
        <f>AB1307*'Déscriptions des trades'!CK1307</f>
        <v>#DIV/0!</v>
      </c>
      <c r="AD1307" s="266" t="e">
        <f>'Déscriptions des trades'!CK1307-AC1307</f>
        <v>#DIV/0!</v>
      </c>
      <c r="AE1307" s="389"/>
      <c r="AF1307" s="399">
        <v>1303</v>
      </c>
      <c r="AG1307" s="389"/>
      <c r="AH1307" s="20"/>
      <c r="AI1307" s="303"/>
      <c r="AJ1307" s="307"/>
      <c r="AK1307" s="161"/>
      <c r="AL1307" s="305"/>
      <c r="AM1307" s="305"/>
      <c r="AN1307" s="162"/>
      <c r="AO1307" s="439"/>
      <c r="AP1307" s="162"/>
      <c r="AQ1307" s="113"/>
      <c r="AR1307" s="113"/>
      <c r="AS1307" s="384"/>
      <c r="AT1307" s="306"/>
      <c r="AU1307" s="306"/>
      <c r="AV1307" s="160"/>
      <c r="AW1307" s="158"/>
      <c r="AX1307" s="385"/>
      <c r="AY1307" s="453"/>
      <c r="AZ1307" s="165"/>
      <c r="BA1307" s="301"/>
      <c r="BB1307" s="165"/>
      <c r="BC1307" s="301"/>
      <c r="BD1307" s="165"/>
      <c r="BE1307" s="302"/>
      <c r="BF1307" s="302"/>
      <c r="BG1307" s="165"/>
      <c r="BH1307" s="303"/>
      <c r="BI1307" s="165"/>
      <c r="BJ1307" s="304"/>
      <c r="BK1307" s="394"/>
      <c r="BL1307" s="302"/>
      <c r="BM1307" s="302"/>
      <c r="BN1307" s="394"/>
      <c r="BO1307" s="302"/>
      <c r="BP1307" s="13"/>
      <c r="BQ1307" s="302"/>
      <c r="BR1307" s="13"/>
      <c r="BS1307" s="302"/>
      <c r="BT1307" s="13"/>
      <c r="BU1307" s="302"/>
      <c r="BV1307" s="386"/>
      <c r="BW1307" s="303"/>
      <c r="BX1307" s="303"/>
      <c r="BY1307" s="302"/>
      <c r="BZ1307" s="302"/>
      <c r="CA1307" s="387"/>
      <c r="CB1307" s="395"/>
      <c r="CC1307" s="12"/>
      <c r="CD1307" s="304"/>
      <c r="CE1307" s="14"/>
      <c r="CF1307" s="395"/>
      <c r="CG1307" s="397"/>
      <c r="CH1307" s="300">
        <f t="shared" si="513"/>
        <v>0</v>
      </c>
      <c r="CI1307" s="26"/>
      <c r="CJ1307" s="17">
        <f t="shared" si="510"/>
        <v>0</v>
      </c>
      <c r="CK1307" s="18">
        <f t="shared" si="521"/>
        <v>12.89</v>
      </c>
      <c r="CM1307" s="164"/>
      <c r="CN1307" s="302"/>
      <c r="CO1307" s="13">
        <f t="shared" si="514"/>
        <v>0</v>
      </c>
      <c r="CP1307" s="302"/>
      <c r="CQ1307" s="13">
        <f t="shared" si="515"/>
        <v>0</v>
      </c>
      <c r="CR1307" s="302"/>
      <c r="CS1307" s="13">
        <f t="shared" si="516"/>
        <v>0</v>
      </c>
      <c r="CT1307" s="302"/>
      <c r="CU1307" s="13">
        <f t="shared" si="511"/>
        <v>0</v>
      </c>
      <c r="CV1307" s="302"/>
      <c r="CW1307" s="13">
        <f t="shared" si="517"/>
        <v>0</v>
      </c>
      <c r="CX1307" s="13">
        <f t="shared" si="518"/>
        <v>0</v>
      </c>
      <c r="CY1307" s="251">
        <f t="shared" si="519"/>
        <v>0</v>
      </c>
      <c r="CZ1307" s="13" t="s">
        <v>29</v>
      </c>
      <c r="DA1307" s="13">
        <v>50</v>
      </c>
      <c r="DB1307" s="22">
        <f t="shared" si="520"/>
        <v>0</v>
      </c>
      <c r="DD1307" s="24"/>
      <c r="DF1307" s="163"/>
      <c r="DH1307" s="24"/>
      <c r="DI1307" s="447"/>
      <c r="DJ1307" s="163"/>
    </row>
    <row r="1308" spans="1:114" s="7" customFormat="1">
      <c r="A1308" s="277">
        <f t="shared" si="504"/>
        <v>50</v>
      </c>
      <c r="B1308" s="21" t="e">
        <f>'Calculateur de trading'!I1308/C1308/W1308</f>
        <v>#DIV/0!</v>
      </c>
      <c r="C1308" s="278">
        <f t="shared" si="505"/>
        <v>10</v>
      </c>
      <c r="D1308" s="426"/>
      <c r="E1308" s="273">
        <f t="shared" si="506"/>
        <v>100</v>
      </c>
      <c r="F1308" s="271">
        <f t="shared" si="498"/>
        <v>2</v>
      </c>
      <c r="G1308" s="271" t="e">
        <f t="shared" si="499"/>
        <v>#DIV/0!</v>
      </c>
      <c r="H1308" s="272">
        <f t="shared" si="500"/>
        <v>20</v>
      </c>
      <c r="I1308" s="270"/>
      <c r="J1308" s="273">
        <f t="shared" si="507"/>
        <v>200</v>
      </c>
      <c r="K1308" s="271">
        <f t="shared" si="501"/>
        <v>4</v>
      </c>
      <c r="L1308" s="271" t="e">
        <f t="shared" si="502"/>
        <v>#DIV/0!</v>
      </c>
      <c r="M1308" s="272">
        <f t="shared" si="503"/>
        <v>40</v>
      </c>
      <c r="N1308" s="389"/>
      <c r="O1308" s="455" t="e">
        <f>(A1308*B1308*W1308)+(B1308*'Calculateur de trading'!H1308)</f>
        <v>#DIV/0!</v>
      </c>
      <c r="P1308" s="274" t="e">
        <f>O1308/'Déscriptions des trades'!CK1308</f>
        <v>#DIV/0!</v>
      </c>
      <c r="Q1308" s="456" t="e">
        <f>'Déscriptions des trades'!CK1308-O1308</f>
        <v>#DIV/0!</v>
      </c>
      <c r="R1308" s="466" t="e">
        <f t="shared" si="508"/>
        <v>#DIV/0!</v>
      </c>
      <c r="S1308" s="389"/>
      <c r="T1308" s="12"/>
      <c r="U1308" s="25"/>
      <c r="V1308" s="15"/>
      <c r="W1308" s="490">
        <f t="shared" si="512"/>
        <v>0</v>
      </c>
      <c r="X1308" s="21" t="e">
        <f>W1308*U1308/'Déscriptions des trades'!CK1308*'Déscriptions des trades'!B1308</f>
        <v>#DIV/0!</v>
      </c>
      <c r="Y1308" s="459"/>
      <c r="Z1308" s="389"/>
      <c r="AA1308" s="23">
        <f t="shared" si="509"/>
        <v>0.1</v>
      </c>
      <c r="AB1308" s="17" t="e">
        <f>(AA1308*'Déscriptions des trades'!U1308*'Déscriptions des trades'!B1308/'Déscriptions des trades'!CK1308)*'Déscriptions des trades'!W1308</f>
        <v>#DIV/0!</v>
      </c>
      <c r="AC1308" s="265" t="e">
        <f>AB1308*'Déscriptions des trades'!CK1308</f>
        <v>#DIV/0!</v>
      </c>
      <c r="AD1308" s="266" t="e">
        <f>'Déscriptions des trades'!CK1308-AC1308</f>
        <v>#DIV/0!</v>
      </c>
      <c r="AE1308" s="389"/>
      <c r="AF1308" s="399">
        <v>1304</v>
      </c>
      <c r="AG1308" s="389"/>
      <c r="AH1308" s="20"/>
      <c r="AI1308" s="303"/>
      <c r="AJ1308" s="307"/>
      <c r="AK1308" s="161"/>
      <c r="AL1308" s="305"/>
      <c r="AM1308" s="305"/>
      <c r="AN1308" s="162"/>
      <c r="AO1308" s="439"/>
      <c r="AP1308" s="162"/>
      <c r="AQ1308" s="113"/>
      <c r="AR1308" s="113"/>
      <c r="AS1308" s="384"/>
      <c r="AT1308" s="306"/>
      <c r="AU1308" s="306"/>
      <c r="AV1308" s="160"/>
      <c r="AW1308" s="158"/>
      <c r="AX1308" s="385"/>
      <c r="AY1308" s="453"/>
      <c r="AZ1308" s="165"/>
      <c r="BA1308" s="301"/>
      <c r="BB1308" s="165"/>
      <c r="BC1308" s="301"/>
      <c r="BD1308" s="165"/>
      <c r="BE1308" s="302"/>
      <c r="BF1308" s="302"/>
      <c r="BG1308" s="165"/>
      <c r="BH1308" s="303"/>
      <c r="BI1308" s="165"/>
      <c r="BJ1308" s="304"/>
      <c r="BK1308" s="394"/>
      <c r="BL1308" s="302"/>
      <c r="BM1308" s="302"/>
      <c r="BN1308" s="394"/>
      <c r="BO1308" s="302"/>
      <c r="BP1308" s="13"/>
      <c r="BQ1308" s="302"/>
      <c r="BR1308" s="13"/>
      <c r="BS1308" s="302"/>
      <c r="BT1308" s="13"/>
      <c r="BU1308" s="302"/>
      <c r="BV1308" s="386"/>
      <c r="BW1308" s="303"/>
      <c r="BX1308" s="303"/>
      <c r="BY1308" s="302"/>
      <c r="BZ1308" s="302"/>
      <c r="CA1308" s="387"/>
      <c r="CB1308" s="395"/>
      <c r="CC1308" s="12"/>
      <c r="CD1308" s="304"/>
      <c r="CE1308" s="14"/>
      <c r="CF1308" s="395"/>
      <c r="CG1308" s="397"/>
      <c r="CH1308" s="300">
        <f t="shared" si="513"/>
        <v>0</v>
      </c>
      <c r="CI1308" s="26"/>
      <c r="CJ1308" s="17">
        <f t="shared" si="510"/>
        <v>0</v>
      </c>
      <c r="CK1308" s="18">
        <f t="shared" si="521"/>
        <v>12.89</v>
      </c>
      <c r="CM1308" s="164"/>
      <c r="CN1308" s="302"/>
      <c r="CO1308" s="13">
        <f t="shared" si="514"/>
        <v>0</v>
      </c>
      <c r="CP1308" s="302"/>
      <c r="CQ1308" s="13">
        <f t="shared" si="515"/>
        <v>0</v>
      </c>
      <c r="CR1308" s="302"/>
      <c r="CS1308" s="13">
        <f t="shared" si="516"/>
        <v>0</v>
      </c>
      <c r="CT1308" s="302"/>
      <c r="CU1308" s="13">
        <f t="shared" si="511"/>
        <v>0</v>
      </c>
      <c r="CV1308" s="302"/>
      <c r="CW1308" s="13">
        <f t="shared" si="517"/>
        <v>0</v>
      </c>
      <c r="CX1308" s="13">
        <f t="shared" si="518"/>
        <v>0</v>
      </c>
      <c r="CY1308" s="251">
        <f t="shared" si="519"/>
        <v>0</v>
      </c>
      <c r="CZ1308" s="13" t="s">
        <v>29</v>
      </c>
      <c r="DA1308" s="13">
        <v>50</v>
      </c>
      <c r="DB1308" s="22">
        <f t="shared" si="520"/>
        <v>0</v>
      </c>
      <c r="DD1308" s="24"/>
      <c r="DF1308" s="163"/>
      <c r="DH1308" s="24"/>
      <c r="DI1308" s="447"/>
      <c r="DJ1308" s="163"/>
    </row>
    <row r="1309" spans="1:114" s="7" customFormat="1">
      <c r="A1309" s="277">
        <f t="shared" si="504"/>
        <v>50</v>
      </c>
      <c r="B1309" s="21" t="e">
        <f>'Calculateur de trading'!I1309/C1309/W1309</f>
        <v>#DIV/0!</v>
      </c>
      <c r="C1309" s="278">
        <f t="shared" si="505"/>
        <v>10</v>
      </c>
      <c r="D1309" s="278"/>
      <c r="E1309" s="273">
        <f t="shared" si="506"/>
        <v>100</v>
      </c>
      <c r="F1309" s="271">
        <f t="shared" si="498"/>
        <v>2</v>
      </c>
      <c r="G1309" s="271" t="e">
        <f t="shared" si="499"/>
        <v>#DIV/0!</v>
      </c>
      <c r="H1309" s="272">
        <f t="shared" si="500"/>
        <v>20</v>
      </c>
      <c r="I1309" s="270"/>
      <c r="J1309" s="273">
        <f t="shared" si="507"/>
        <v>200</v>
      </c>
      <c r="K1309" s="271">
        <f t="shared" si="501"/>
        <v>4</v>
      </c>
      <c r="L1309" s="271" t="e">
        <f t="shared" si="502"/>
        <v>#DIV/0!</v>
      </c>
      <c r="M1309" s="272">
        <f t="shared" si="503"/>
        <v>40</v>
      </c>
      <c r="N1309" s="389"/>
      <c r="O1309" s="455" t="e">
        <f>(A1309*B1309*W1309)+(B1309*'Calculateur de trading'!H1309)</f>
        <v>#DIV/0!</v>
      </c>
      <c r="P1309" s="274" t="e">
        <f>O1309/'Déscriptions des trades'!CK1309</f>
        <v>#DIV/0!</v>
      </c>
      <c r="Q1309" s="456" t="e">
        <f>'Déscriptions des trades'!CK1309-O1309</f>
        <v>#DIV/0!</v>
      </c>
      <c r="R1309" s="466" t="e">
        <f t="shared" si="508"/>
        <v>#DIV/0!</v>
      </c>
      <c r="S1309" s="389"/>
      <c r="T1309" s="12"/>
      <c r="U1309" s="25"/>
      <c r="V1309" s="15"/>
      <c r="W1309" s="490">
        <f t="shared" si="512"/>
        <v>0</v>
      </c>
      <c r="X1309" s="21" t="e">
        <f>W1309*U1309/'Déscriptions des trades'!CK1309*'Déscriptions des trades'!B1309</f>
        <v>#DIV/0!</v>
      </c>
      <c r="Y1309" s="459"/>
      <c r="Z1309" s="389"/>
      <c r="AA1309" s="23">
        <f t="shared" si="509"/>
        <v>0.1</v>
      </c>
      <c r="AB1309" s="17" t="e">
        <f>(AA1309*'Déscriptions des trades'!U1309*'Déscriptions des trades'!B1309/'Déscriptions des trades'!CK1309)*'Déscriptions des trades'!W1309</f>
        <v>#DIV/0!</v>
      </c>
      <c r="AC1309" s="265" t="e">
        <f>AB1309*'Déscriptions des trades'!CK1309</f>
        <v>#DIV/0!</v>
      </c>
      <c r="AD1309" s="266" t="e">
        <f>'Déscriptions des trades'!CK1309-AC1309</f>
        <v>#DIV/0!</v>
      </c>
      <c r="AE1309" s="389"/>
      <c r="AF1309" s="399">
        <v>1305</v>
      </c>
      <c r="AG1309" s="389"/>
      <c r="AH1309" s="20"/>
      <c r="AI1309" s="303"/>
      <c r="AJ1309" s="307"/>
      <c r="AK1309" s="161"/>
      <c r="AL1309" s="305"/>
      <c r="AM1309" s="305"/>
      <c r="AN1309" s="162"/>
      <c r="AO1309" s="439"/>
      <c r="AP1309" s="162"/>
      <c r="AQ1309" s="113"/>
      <c r="AR1309" s="113"/>
      <c r="AS1309" s="384"/>
      <c r="AT1309" s="306"/>
      <c r="AU1309" s="306"/>
      <c r="AV1309" s="160"/>
      <c r="AW1309" s="158"/>
      <c r="AX1309" s="385"/>
      <c r="AY1309" s="453"/>
      <c r="AZ1309" s="165"/>
      <c r="BA1309" s="301"/>
      <c r="BB1309" s="165"/>
      <c r="BC1309" s="301"/>
      <c r="BD1309" s="165"/>
      <c r="BE1309" s="302"/>
      <c r="BF1309" s="302"/>
      <c r="BG1309" s="165"/>
      <c r="BH1309" s="303"/>
      <c r="BI1309" s="165"/>
      <c r="BJ1309" s="304"/>
      <c r="BK1309" s="394"/>
      <c r="BL1309" s="302"/>
      <c r="BM1309" s="302"/>
      <c r="BN1309" s="394"/>
      <c r="BO1309" s="302"/>
      <c r="BP1309" s="13"/>
      <c r="BQ1309" s="302"/>
      <c r="BR1309" s="13"/>
      <c r="BS1309" s="302"/>
      <c r="BT1309" s="13"/>
      <c r="BU1309" s="302"/>
      <c r="BV1309" s="386"/>
      <c r="BW1309" s="303"/>
      <c r="BX1309" s="303"/>
      <c r="BY1309" s="302"/>
      <c r="BZ1309" s="302"/>
      <c r="CA1309" s="387"/>
      <c r="CB1309" s="395"/>
      <c r="CC1309" s="12"/>
      <c r="CD1309" s="304"/>
      <c r="CE1309" s="14"/>
      <c r="CF1309" s="395"/>
      <c r="CG1309" s="397"/>
      <c r="CH1309" s="300">
        <f t="shared" si="513"/>
        <v>0</v>
      </c>
      <c r="CI1309" s="26"/>
      <c r="CJ1309" s="17">
        <f t="shared" si="510"/>
        <v>0</v>
      </c>
      <c r="CK1309" s="18">
        <f t="shared" si="521"/>
        <v>12.89</v>
      </c>
      <c r="CM1309" s="164"/>
      <c r="CN1309" s="302"/>
      <c r="CO1309" s="13">
        <f t="shared" si="514"/>
        <v>0</v>
      </c>
      <c r="CP1309" s="302"/>
      <c r="CQ1309" s="13">
        <f t="shared" si="515"/>
        <v>0</v>
      </c>
      <c r="CR1309" s="302"/>
      <c r="CS1309" s="13">
        <f t="shared" si="516"/>
        <v>0</v>
      </c>
      <c r="CT1309" s="302"/>
      <c r="CU1309" s="13">
        <f t="shared" si="511"/>
        <v>0</v>
      </c>
      <c r="CV1309" s="302"/>
      <c r="CW1309" s="13">
        <f t="shared" si="517"/>
        <v>0</v>
      </c>
      <c r="CX1309" s="13">
        <f t="shared" si="518"/>
        <v>0</v>
      </c>
      <c r="CY1309" s="251">
        <f t="shared" si="519"/>
        <v>0</v>
      </c>
      <c r="CZ1309" s="13" t="s">
        <v>29</v>
      </c>
      <c r="DA1309" s="13">
        <v>50</v>
      </c>
      <c r="DB1309" s="22">
        <f t="shared" si="520"/>
        <v>0</v>
      </c>
      <c r="DD1309" s="24"/>
      <c r="DF1309" s="163"/>
      <c r="DH1309" s="24"/>
      <c r="DI1309" s="447"/>
      <c r="DJ1309" s="163"/>
    </row>
    <row r="1310" spans="1:114" s="7" customFormat="1">
      <c r="A1310" s="277">
        <f t="shared" si="504"/>
        <v>50</v>
      </c>
      <c r="B1310" s="21" t="e">
        <f>'Calculateur de trading'!I1310/C1310/W1310</f>
        <v>#DIV/0!</v>
      </c>
      <c r="C1310" s="278">
        <f t="shared" si="505"/>
        <v>10</v>
      </c>
      <c r="D1310" s="426"/>
      <c r="E1310" s="273">
        <f t="shared" si="506"/>
        <v>100</v>
      </c>
      <c r="F1310" s="271">
        <f t="shared" si="498"/>
        <v>2</v>
      </c>
      <c r="G1310" s="271" t="e">
        <f t="shared" si="499"/>
        <v>#DIV/0!</v>
      </c>
      <c r="H1310" s="272">
        <f t="shared" si="500"/>
        <v>20</v>
      </c>
      <c r="I1310" s="270"/>
      <c r="J1310" s="273">
        <f t="shared" si="507"/>
        <v>200</v>
      </c>
      <c r="K1310" s="271">
        <f t="shared" si="501"/>
        <v>4</v>
      </c>
      <c r="L1310" s="271" t="e">
        <f t="shared" si="502"/>
        <v>#DIV/0!</v>
      </c>
      <c r="M1310" s="272">
        <f t="shared" si="503"/>
        <v>40</v>
      </c>
      <c r="N1310" s="389"/>
      <c r="O1310" s="455" t="e">
        <f>(A1310*B1310*W1310)+(B1310*'Calculateur de trading'!H1310)</f>
        <v>#DIV/0!</v>
      </c>
      <c r="P1310" s="274" t="e">
        <f>O1310/'Déscriptions des trades'!CK1310</f>
        <v>#DIV/0!</v>
      </c>
      <c r="Q1310" s="456" t="e">
        <f>'Déscriptions des trades'!CK1310-O1310</f>
        <v>#DIV/0!</v>
      </c>
      <c r="R1310" s="466" t="e">
        <f t="shared" si="508"/>
        <v>#DIV/0!</v>
      </c>
      <c r="S1310" s="389"/>
      <c r="T1310" s="12"/>
      <c r="U1310" s="25"/>
      <c r="V1310" s="15"/>
      <c r="W1310" s="490">
        <f t="shared" si="512"/>
        <v>0</v>
      </c>
      <c r="X1310" s="21" t="e">
        <f>W1310*U1310/'Déscriptions des trades'!CK1310*'Déscriptions des trades'!B1310</f>
        <v>#DIV/0!</v>
      </c>
      <c r="Y1310" s="459"/>
      <c r="Z1310" s="389"/>
      <c r="AA1310" s="23">
        <f t="shared" si="509"/>
        <v>0.1</v>
      </c>
      <c r="AB1310" s="17" t="e">
        <f>(AA1310*'Déscriptions des trades'!U1310*'Déscriptions des trades'!B1310/'Déscriptions des trades'!CK1310)*'Déscriptions des trades'!W1310</f>
        <v>#DIV/0!</v>
      </c>
      <c r="AC1310" s="265" t="e">
        <f>AB1310*'Déscriptions des trades'!CK1310</f>
        <v>#DIV/0!</v>
      </c>
      <c r="AD1310" s="266" t="e">
        <f>'Déscriptions des trades'!CK1310-AC1310</f>
        <v>#DIV/0!</v>
      </c>
      <c r="AE1310" s="389"/>
      <c r="AF1310" s="399">
        <v>1306</v>
      </c>
      <c r="AG1310" s="389"/>
      <c r="AH1310" s="20"/>
      <c r="AI1310" s="303"/>
      <c r="AJ1310" s="307"/>
      <c r="AK1310" s="161"/>
      <c r="AL1310" s="305"/>
      <c r="AM1310" s="305"/>
      <c r="AN1310" s="162"/>
      <c r="AO1310" s="439"/>
      <c r="AP1310" s="162"/>
      <c r="AQ1310" s="113"/>
      <c r="AR1310" s="113"/>
      <c r="AS1310" s="384"/>
      <c r="AT1310" s="306"/>
      <c r="AU1310" s="306"/>
      <c r="AV1310" s="160"/>
      <c r="AW1310" s="158"/>
      <c r="AX1310" s="385"/>
      <c r="AY1310" s="453"/>
      <c r="AZ1310" s="165"/>
      <c r="BA1310" s="301"/>
      <c r="BB1310" s="165"/>
      <c r="BC1310" s="301"/>
      <c r="BD1310" s="165"/>
      <c r="BE1310" s="302"/>
      <c r="BF1310" s="302"/>
      <c r="BG1310" s="165"/>
      <c r="BH1310" s="303"/>
      <c r="BI1310" s="165"/>
      <c r="BJ1310" s="304"/>
      <c r="BK1310" s="394"/>
      <c r="BL1310" s="302"/>
      <c r="BM1310" s="302"/>
      <c r="BN1310" s="394"/>
      <c r="BO1310" s="302"/>
      <c r="BP1310" s="13"/>
      <c r="BQ1310" s="302"/>
      <c r="BR1310" s="13"/>
      <c r="BS1310" s="302"/>
      <c r="BT1310" s="13"/>
      <c r="BU1310" s="302"/>
      <c r="BV1310" s="386"/>
      <c r="BW1310" s="303"/>
      <c r="BX1310" s="303"/>
      <c r="BY1310" s="302"/>
      <c r="BZ1310" s="302"/>
      <c r="CA1310" s="387"/>
      <c r="CB1310" s="395"/>
      <c r="CC1310" s="12"/>
      <c r="CD1310" s="304"/>
      <c r="CE1310" s="14"/>
      <c r="CF1310" s="395"/>
      <c r="CG1310" s="397"/>
      <c r="CH1310" s="300">
        <f t="shared" si="513"/>
        <v>0</v>
      </c>
      <c r="CI1310" s="26"/>
      <c r="CJ1310" s="17">
        <f t="shared" si="510"/>
        <v>0</v>
      </c>
      <c r="CK1310" s="18">
        <f t="shared" si="521"/>
        <v>12.89</v>
      </c>
      <c r="CM1310" s="164"/>
      <c r="CN1310" s="302"/>
      <c r="CO1310" s="13">
        <f t="shared" si="514"/>
        <v>0</v>
      </c>
      <c r="CP1310" s="302"/>
      <c r="CQ1310" s="13">
        <f t="shared" si="515"/>
        <v>0</v>
      </c>
      <c r="CR1310" s="302"/>
      <c r="CS1310" s="13">
        <f t="shared" si="516"/>
        <v>0</v>
      </c>
      <c r="CT1310" s="302"/>
      <c r="CU1310" s="13">
        <f t="shared" si="511"/>
        <v>0</v>
      </c>
      <c r="CV1310" s="302"/>
      <c r="CW1310" s="13">
        <f t="shared" si="517"/>
        <v>0</v>
      </c>
      <c r="CX1310" s="13">
        <f t="shared" si="518"/>
        <v>0</v>
      </c>
      <c r="CY1310" s="251">
        <f t="shared" si="519"/>
        <v>0</v>
      </c>
      <c r="CZ1310" s="13" t="s">
        <v>29</v>
      </c>
      <c r="DA1310" s="13">
        <v>50</v>
      </c>
      <c r="DB1310" s="22">
        <f t="shared" si="520"/>
        <v>0</v>
      </c>
      <c r="DD1310" s="24"/>
      <c r="DF1310" s="163"/>
      <c r="DH1310" s="24"/>
      <c r="DI1310" s="447"/>
      <c r="DJ1310" s="163"/>
    </row>
    <row r="1311" spans="1:114" s="7" customFormat="1">
      <c r="A1311" s="277">
        <f t="shared" si="504"/>
        <v>50</v>
      </c>
      <c r="B1311" s="21" t="e">
        <f>'Calculateur de trading'!I1311/C1311/W1311</f>
        <v>#DIV/0!</v>
      </c>
      <c r="C1311" s="278">
        <f t="shared" si="505"/>
        <v>10</v>
      </c>
      <c r="D1311" s="278"/>
      <c r="E1311" s="273">
        <f t="shared" si="506"/>
        <v>100</v>
      </c>
      <c r="F1311" s="271">
        <f t="shared" si="498"/>
        <v>2</v>
      </c>
      <c r="G1311" s="271" t="e">
        <f t="shared" si="499"/>
        <v>#DIV/0!</v>
      </c>
      <c r="H1311" s="272">
        <f t="shared" si="500"/>
        <v>20</v>
      </c>
      <c r="I1311" s="270"/>
      <c r="J1311" s="273">
        <f t="shared" si="507"/>
        <v>200</v>
      </c>
      <c r="K1311" s="271">
        <f t="shared" si="501"/>
        <v>4</v>
      </c>
      <c r="L1311" s="271" t="e">
        <f t="shared" si="502"/>
        <v>#DIV/0!</v>
      </c>
      <c r="M1311" s="272">
        <f t="shared" si="503"/>
        <v>40</v>
      </c>
      <c r="N1311" s="389"/>
      <c r="O1311" s="455" t="e">
        <f>(A1311*B1311*W1311)+(B1311*'Calculateur de trading'!H1311)</f>
        <v>#DIV/0!</v>
      </c>
      <c r="P1311" s="274" t="e">
        <f>O1311/'Déscriptions des trades'!CK1311</f>
        <v>#DIV/0!</v>
      </c>
      <c r="Q1311" s="456" t="e">
        <f>'Déscriptions des trades'!CK1311-O1311</f>
        <v>#DIV/0!</v>
      </c>
      <c r="R1311" s="466" t="e">
        <f t="shared" si="508"/>
        <v>#DIV/0!</v>
      </c>
      <c r="S1311" s="389"/>
      <c r="T1311" s="12"/>
      <c r="U1311" s="25"/>
      <c r="V1311" s="15"/>
      <c r="W1311" s="490">
        <f t="shared" si="512"/>
        <v>0</v>
      </c>
      <c r="X1311" s="21" t="e">
        <f>W1311*U1311/'Déscriptions des trades'!CK1311*'Déscriptions des trades'!B1311</f>
        <v>#DIV/0!</v>
      </c>
      <c r="Y1311" s="459"/>
      <c r="Z1311" s="389"/>
      <c r="AA1311" s="23">
        <f t="shared" si="509"/>
        <v>0.1</v>
      </c>
      <c r="AB1311" s="17" t="e">
        <f>(AA1311*'Déscriptions des trades'!U1311*'Déscriptions des trades'!B1311/'Déscriptions des trades'!CK1311)*'Déscriptions des trades'!W1311</f>
        <v>#DIV/0!</v>
      </c>
      <c r="AC1311" s="265" t="e">
        <f>AB1311*'Déscriptions des trades'!CK1311</f>
        <v>#DIV/0!</v>
      </c>
      <c r="AD1311" s="266" t="e">
        <f>'Déscriptions des trades'!CK1311-AC1311</f>
        <v>#DIV/0!</v>
      </c>
      <c r="AE1311" s="389"/>
      <c r="AF1311" s="399">
        <v>1307</v>
      </c>
      <c r="AG1311" s="389"/>
      <c r="AH1311" s="20"/>
      <c r="AI1311" s="303"/>
      <c r="AJ1311" s="307"/>
      <c r="AK1311" s="161"/>
      <c r="AL1311" s="305"/>
      <c r="AM1311" s="305"/>
      <c r="AN1311" s="162"/>
      <c r="AO1311" s="439"/>
      <c r="AP1311" s="162"/>
      <c r="AQ1311" s="113"/>
      <c r="AR1311" s="113"/>
      <c r="AS1311" s="384"/>
      <c r="AT1311" s="306"/>
      <c r="AU1311" s="306"/>
      <c r="AV1311" s="160"/>
      <c r="AW1311" s="158"/>
      <c r="AX1311" s="385"/>
      <c r="AY1311" s="453"/>
      <c r="AZ1311" s="165"/>
      <c r="BA1311" s="301"/>
      <c r="BB1311" s="165"/>
      <c r="BC1311" s="301"/>
      <c r="BD1311" s="165"/>
      <c r="BE1311" s="302"/>
      <c r="BF1311" s="302"/>
      <c r="BG1311" s="165"/>
      <c r="BH1311" s="303"/>
      <c r="BI1311" s="165"/>
      <c r="BJ1311" s="304"/>
      <c r="BK1311" s="394"/>
      <c r="BL1311" s="302"/>
      <c r="BM1311" s="302"/>
      <c r="BN1311" s="394"/>
      <c r="BO1311" s="302"/>
      <c r="BP1311" s="13"/>
      <c r="BQ1311" s="302"/>
      <c r="BR1311" s="13"/>
      <c r="BS1311" s="302"/>
      <c r="BT1311" s="13"/>
      <c r="BU1311" s="302"/>
      <c r="BV1311" s="386"/>
      <c r="BW1311" s="303"/>
      <c r="BX1311" s="303"/>
      <c r="BY1311" s="302"/>
      <c r="BZ1311" s="302"/>
      <c r="CA1311" s="387"/>
      <c r="CB1311" s="395"/>
      <c r="CC1311" s="12"/>
      <c r="CD1311" s="304"/>
      <c r="CE1311" s="14"/>
      <c r="CF1311" s="395"/>
      <c r="CG1311" s="397"/>
      <c r="CH1311" s="300">
        <f t="shared" si="513"/>
        <v>0</v>
      </c>
      <c r="CI1311" s="26"/>
      <c r="CJ1311" s="17">
        <f t="shared" si="510"/>
        <v>0</v>
      </c>
      <c r="CK1311" s="18">
        <f t="shared" si="521"/>
        <v>12.89</v>
      </c>
      <c r="CM1311" s="164"/>
      <c r="CN1311" s="302"/>
      <c r="CO1311" s="13">
        <f t="shared" si="514"/>
        <v>0</v>
      </c>
      <c r="CP1311" s="302"/>
      <c r="CQ1311" s="13">
        <f t="shared" si="515"/>
        <v>0</v>
      </c>
      <c r="CR1311" s="302"/>
      <c r="CS1311" s="13">
        <f t="shared" si="516"/>
        <v>0</v>
      </c>
      <c r="CT1311" s="302"/>
      <c r="CU1311" s="13">
        <f t="shared" si="511"/>
        <v>0</v>
      </c>
      <c r="CV1311" s="302"/>
      <c r="CW1311" s="13">
        <f t="shared" si="517"/>
        <v>0</v>
      </c>
      <c r="CX1311" s="13">
        <f t="shared" si="518"/>
        <v>0</v>
      </c>
      <c r="CY1311" s="251">
        <f t="shared" si="519"/>
        <v>0</v>
      </c>
      <c r="CZ1311" s="13" t="s">
        <v>29</v>
      </c>
      <c r="DA1311" s="13">
        <v>50</v>
      </c>
      <c r="DB1311" s="22">
        <f t="shared" si="520"/>
        <v>0</v>
      </c>
      <c r="DD1311" s="24"/>
      <c r="DF1311" s="163"/>
      <c r="DH1311" s="24"/>
      <c r="DI1311" s="447"/>
      <c r="DJ1311" s="163"/>
    </row>
    <row r="1312" spans="1:114" s="7" customFormat="1">
      <c r="A1312" s="277">
        <f t="shared" si="504"/>
        <v>50</v>
      </c>
      <c r="B1312" s="21" t="e">
        <f>'Calculateur de trading'!I1312/C1312/W1312</f>
        <v>#DIV/0!</v>
      </c>
      <c r="C1312" s="278">
        <f t="shared" si="505"/>
        <v>10</v>
      </c>
      <c r="D1312" s="426"/>
      <c r="E1312" s="273">
        <f t="shared" si="506"/>
        <v>100</v>
      </c>
      <c r="F1312" s="271">
        <f t="shared" si="498"/>
        <v>2</v>
      </c>
      <c r="G1312" s="271" t="e">
        <f t="shared" si="499"/>
        <v>#DIV/0!</v>
      </c>
      <c r="H1312" s="272">
        <f t="shared" si="500"/>
        <v>20</v>
      </c>
      <c r="I1312" s="270"/>
      <c r="J1312" s="273">
        <f t="shared" si="507"/>
        <v>200</v>
      </c>
      <c r="K1312" s="271">
        <f t="shared" si="501"/>
        <v>4</v>
      </c>
      <c r="L1312" s="271" t="e">
        <f t="shared" si="502"/>
        <v>#DIV/0!</v>
      </c>
      <c r="M1312" s="272">
        <f t="shared" si="503"/>
        <v>40</v>
      </c>
      <c r="N1312" s="389"/>
      <c r="O1312" s="455" t="e">
        <f>(A1312*B1312*W1312)+(B1312*'Calculateur de trading'!H1312)</f>
        <v>#DIV/0!</v>
      </c>
      <c r="P1312" s="274" t="e">
        <f>O1312/'Déscriptions des trades'!CK1312</f>
        <v>#DIV/0!</v>
      </c>
      <c r="Q1312" s="456" t="e">
        <f>'Déscriptions des trades'!CK1312-O1312</f>
        <v>#DIV/0!</v>
      </c>
      <c r="R1312" s="466" t="e">
        <f t="shared" si="508"/>
        <v>#DIV/0!</v>
      </c>
      <c r="S1312" s="389"/>
      <c r="T1312" s="12"/>
      <c r="U1312" s="25"/>
      <c r="V1312" s="15"/>
      <c r="W1312" s="490">
        <f t="shared" si="512"/>
        <v>0</v>
      </c>
      <c r="X1312" s="21" t="e">
        <f>W1312*U1312/'Déscriptions des trades'!CK1312*'Déscriptions des trades'!B1312</f>
        <v>#DIV/0!</v>
      </c>
      <c r="Y1312" s="459"/>
      <c r="Z1312" s="389"/>
      <c r="AA1312" s="23">
        <f t="shared" si="509"/>
        <v>0.1</v>
      </c>
      <c r="AB1312" s="17" t="e">
        <f>(AA1312*'Déscriptions des trades'!U1312*'Déscriptions des trades'!B1312/'Déscriptions des trades'!CK1312)*'Déscriptions des trades'!W1312</f>
        <v>#DIV/0!</v>
      </c>
      <c r="AC1312" s="265" t="e">
        <f>AB1312*'Déscriptions des trades'!CK1312</f>
        <v>#DIV/0!</v>
      </c>
      <c r="AD1312" s="266" t="e">
        <f>'Déscriptions des trades'!CK1312-AC1312</f>
        <v>#DIV/0!</v>
      </c>
      <c r="AE1312" s="389"/>
      <c r="AF1312" s="399">
        <v>1308</v>
      </c>
      <c r="AG1312" s="389"/>
      <c r="AH1312" s="20"/>
      <c r="AI1312" s="303"/>
      <c r="AJ1312" s="307"/>
      <c r="AK1312" s="161"/>
      <c r="AL1312" s="305"/>
      <c r="AM1312" s="305"/>
      <c r="AN1312" s="162"/>
      <c r="AO1312" s="439"/>
      <c r="AP1312" s="162"/>
      <c r="AQ1312" s="113"/>
      <c r="AR1312" s="113"/>
      <c r="AS1312" s="384"/>
      <c r="AT1312" s="306"/>
      <c r="AU1312" s="306"/>
      <c r="AV1312" s="160"/>
      <c r="AW1312" s="158"/>
      <c r="AX1312" s="385"/>
      <c r="AY1312" s="453"/>
      <c r="AZ1312" s="165"/>
      <c r="BA1312" s="301"/>
      <c r="BB1312" s="165"/>
      <c r="BC1312" s="301"/>
      <c r="BD1312" s="165"/>
      <c r="BE1312" s="302"/>
      <c r="BF1312" s="302"/>
      <c r="BG1312" s="165"/>
      <c r="BH1312" s="303"/>
      <c r="BI1312" s="165"/>
      <c r="BJ1312" s="304"/>
      <c r="BK1312" s="394"/>
      <c r="BL1312" s="302"/>
      <c r="BM1312" s="302"/>
      <c r="BN1312" s="394"/>
      <c r="BO1312" s="302"/>
      <c r="BP1312" s="13"/>
      <c r="BQ1312" s="302"/>
      <c r="BR1312" s="13"/>
      <c r="BS1312" s="302"/>
      <c r="BT1312" s="13"/>
      <c r="BU1312" s="302"/>
      <c r="BV1312" s="386"/>
      <c r="BW1312" s="303"/>
      <c r="BX1312" s="303"/>
      <c r="BY1312" s="302"/>
      <c r="BZ1312" s="302"/>
      <c r="CA1312" s="387"/>
      <c r="CB1312" s="395"/>
      <c r="CC1312" s="12"/>
      <c r="CD1312" s="304"/>
      <c r="CE1312" s="14"/>
      <c r="CF1312" s="395"/>
      <c r="CG1312" s="397"/>
      <c r="CH1312" s="300">
        <f t="shared" si="513"/>
        <v>0</v>
      </c>
      <c r="CI1312" s="26"/>
      <c r="CJ1312" s="17">
        <f t="shared" si="510"/>
        <v>0</v>
      </c>
      <c r="CK1312" s="18">
        <f t="shared" si="521"/>
        <v>12.89</v>
      </c>
      <c r="CM1312" s="164"/>
      <c r="CN1312" s="302"/>
      <c r="CO1312" s="13">
        <f t="shared" si="514"/>
        <v>0</v>
      </c>
      <c r="CP1312" s="302"/>
      <c r="CQ1312" s="13">
        <f t="shared" si="515"/>
        <v>0</v>
      </c>
      <c r="CR1312" s="302"/>
      <c r="CS1312" s="13">
        <f t="shared" si="516"/>
        <v>0</v>
      </c>
      <c r="CT1312" s="302"/>
      <c r="CU1312" s="13">
        <f t="shared" si="511"/>
        <v>0</v>
      </c>
      <c r="CV1312" s="302"/>
      <c r="CW1312" s="13">
        <f t="shared" si="517"/>
        <v>0</v>
      </c>
      <c r="CX1312" s="13">
        <f t="shared" si="518"/>
        <v>0</v>
      </c>
      <c r="CY1312" s="251">
        <f t="shared" si="519"/>
        <v>0</v>
      </c>
      <c r="CZ1312" s="13" t="s">
        <v>29</v>
      </c>
      <c r="DA1312" s="13">
        <v>50</v>
      </c>
      <c r="DB1312" s="22">
        <f t="shared" si="520"/>
        <v>0</v>
      </c>
      <c r="DD1312" s="24"/>
      <c r="DF1312" s="163"/>
      <c r="DH1312" s="24"/>
      <c r="DI1312" s="447"/>
      <c r="DJ1312" s="163"/>
    </row>
    <row r="1313" spans="1:114" s="7" customFormat="1">
      <c r="A1313" s="277">
        <f t="shared" si="504"/>
        <v>50</v>
      </c>
      <c r="B1313" s="21" t="e">
        <f>'Calculateur de trading'!I1313/C1313/W1313</f>
        <v>#DIV/0!</v>
      </c>
      <c r="C1313" s="278">
        <f t="shared" si="505"/>
        <v>10</v>
      </c>
      <c r="D1313" s="278"/>
      <c r="E1313" s="273">
        <f t="shared" si="506"/>
        <v>100</v>
      </c>
      <c r="F1313" s="271">
        <f t="shared" si="498"/>
        <v>2</v>
      </c>
      <c r="G1313" s="271" t="e">
        <f t="shared" si="499"/>
        <v>#DIV/0!</v>
      </c>
      <c r="H1313" s="272">
        <f t="shared" si="500"/>
        <v>20</v>
      </c>
      <c r="I1313" s="270"/>
      <c r="J1313" s="273">
        <f t="shared" si="507"/>
        <v>200</v>
      </c>
      <c r="K1313" s="271">
        <f t="shared" si="501"/>
        <v>4</v>
      </c>
      <c r="L1313" s="271" t="e">
        <f t="shared" si="502"/>
        <v>#DIV/0!</v>
      </c>
      <c r="M1313" s="272">
        <f t="shared" si="503"/>
        <v>40</v>
      </c>
      <c r="N1313" s="389"/>
      <c r="O1313" s="455" t="e">
        <f>(A1313*B1313*W1313)+(B1313*'Calculateur de trading'!H1313)</f>
        <v>#DIV/0!</v>
      </c>
      <c r="P1313" s="274" t="e">
        <f>O1313/'Déscriptions des trades'!CK1313</f>
        <v>#DIV/0!</v>
      </c>
      <c r="Q1313" s="456" t="e">
        <f>'Déscriptions des trades'!CK1313-O1313</f>
        <v>#DIV/0!</v>
      </c>
      <c r="R1313" s="466" t="e">
        <f t="shared" si="508"/>
        <v>#DIV/0!</v>
      </c>
      <c r="S1313" s="389"/>
      <c r="T1313" s="12"/>
      <c r="U1313" s="25"/>
      <c r="V1313" s="15"/>
      <c r="W1313" s="490">
        <f t="shared" si="512"/>
        <v>0</v>
      </c>
      <c r="X1313" s="21" t="e">
        <f>W1313*U1313/'Déscriptions des trades'!CK1313*'Déscriptions des trades'!B1313</f>
        <v>#DIV/0!</v>
      </c>
      <c r="Y1313" s="459"/>
      <c r="Z1313" s="389"/>
      <c r="AA1313" s="23">
        <f t="shared" si="509"/>
        <v>0.1</v>
      </c>
      <c r="AB1313" s="17" t="e">
        <f>(AA1313*'Déscriptions des trades'!U1313*'Déscriptions des trades'!B1313/'Déscriptions des trades'!CK1313)*'Déscriptions des trades'!W1313</f>
        <v>#DIV/0!</v>
      </c>
      <c r="AC1313" s="265" t="e">
        <f>AB1313*'Déscriptions des trades'!CK1313</f>
        <v>#DIV/0!</v>
      </c>
      <c r="AD1313" s="266" t="e">
        <f>'Déscriptions des trades'!CK1313-AC1313</f>
        <v>#DIV/0!</v>
      </c>
      <c r="AE1313" s="389"/>
      <c r="AF1313" s="399">
        <v>1309</v>
      </c>
      <c r="AG1313" s="389"/>
      <c r="AH1313" s="20"/>
      <c r="AI1313" s="303"/>
      <c r="AJ1313" s="307"/>
      <c r="AK1313" s="161"/>
      <c r="AL1313" s="305"/>
      <c r="AM1313" s="305"/>
      <c r="AN1313" s="162"/>
      <c r="AO1313" s="439"/>
      <c r="AP1313" s="162"/>
      <c r="AQ1313" s="113"/>
      <c r="AR1313" s="113"/>
      <c r="AS1313" s="384"/>
      <c r="AT1313" s="306"/>
      <c r="AU1313" s="306"/>
      <c r="AV1313" s="160"/>
      <c r="AW1313" s="158"/>
      <c r="AX1313" s="385"/>
      <c r="AY1313" s="453"/>
      <c r="AZ1313" s="165"/>
      <c r="BA1313" s="301"/>
      <c r="BB1313" s="165"/>
      <c r="BC1313" s="301"/>
      <c r="BD1313" s="165"/>
      <c r="BE1313" s="302"/>
      <c r="BF1313" s="302"/>
      <c r="BG1313" s="165"/>
      <c r="BH1313" s="303"/>
      <c r="BI1313" s="165"/>
      <c r="BJ1313" s="304"/>
      <c r="BK1313" s="394"/>
      <c r="BL1313" s="302"/>
      <c r="BM1313" s="302"/>
      <c r="BN1313" s="394"/>
      <c r="BO1313" s="302"/>
      <c r="BP1313" s="13"/>
      <c r="BQ1313" s="302"/>
      <c r="BR1313" s="13"/>
      <c r="BS1313" s="302"/>
      <c r="BT1313" s="13"/>
      <c r="BU1313" s="302"/>
      <c r="BV1313" s="386"/>
      <c r="BW1313" s="303"/>
      <c r="BX1313" s="303"/>
      <c r="BY1313" s="302"/>
      <c r="BZ1313" s="302"/>
      <c r="CA1313" s="387"/>
      <c r="CB1313" s="395"/>
      <c r="CC1313" s="12"/>
      <c r="CD1313" s="304"/>
      <c r="CE1313" s="14"/>
      <c r="CF1313" s="395"/>
      <c r="CG1313" s="397"/>
      <c r="CH1313" s="300">
        <f t="shared" si="513"/>
        <v>0</v>
      </c>
      <c r="CI1313" s="26"/>
      <c r="CJ1313" s="17">
        <f t="shared" si="510"/>
        <v>0</v>
      </c>
      <c r="CK1313" s="18">
        <f t="shared" si="521"/>
        <v>12.89</v>
      </c>
      <c r="CM1313" s="164"/>
      <c r="CN1313" s="302"/>
      <c r="CO1313" s="13">
        <f t="shared" si="514"/>
        <v>0</v>
      </c>
      <c r="CP1313" s="302"/>
      <c r="CQ1313" s="13">
        <f t="shared" si="515"/>
        <v>0</v>
      </c>
      <c r="CR1313" s="302"/>
      <c r="CS1313" s="13">
        <f t="shared" si="516"/>
        <v>0</v>
      </c>
      <c r="CT1313" s="302"/>
      <c r="CU1313" s="13">
        <f t="shared" si="511"/>
        <v>0</v>
      </c>
      <c r="CV1313" s="302"/>
      <c r="CW1313" s="13">
        <f t="shared" si="517"/>
        <v>0</v>
      </c>
      <c r="CX1313" s="13">
        <f t="shared" si="518"/>
        <v>0</v>
      </c>
      <c r="CY1313" s="251">
        <f t="shared" si="519"/>
        <v>0</v>
      </c>
      <c r="CZ1313" s="13" t="s">
        <v>29</v>
      </c>
      <c r="DA1313" s="13">
        <v>50</v>
      </c>
      <c r="DB1313" s="22">
        <f t="shared" si="520"/>
        <v>0</v>
      </c>
      <c r="DD1313" s="24"/>
      <c r="DF1313" s="163"/>
      <c r="DH1313" s="24"/>
      <c r="DI1313" s="447"/>
      <c r="DJ1313" s="163"/>
    </row>
    <row r="1314" spans="1:114" s="7" customFormat="1">
      <c r="A1314" s="277">
        <f t="shared" si="504"/>
        <v>50</v>
      </c>
      <c r="B1314" s="21" t="e">
        <f>'Calculateur de trading'!I1314/C1314/W1314</f>
        <v>#DIV/0!</v>
      </c>
      <c r="C1314" s="278">
        <f t="shared" si="505"/>
        <v>10</v>
      </c>
      <c r="D1314" s="426"/>
      <c r="E1314" s="273">
        <f t="shared" si="506"/>
        <v>100</v>
      </c>
      <c r="F1314" s="271">
        <f t="shared" si="498"/>
        <v>2</v>
      </c>
      <c r="G1314" s="271" t="e">
        <f t="shared" si="499"/>
        <v>#DIV/0!</v>
      </c>
      <c r="H1314" s="272">
        <f t="shared" si="500"/>
        <v>20</v>
      </c>
      <c r="I1314" s="270"/>
      <c r="J1314" s="273">
        <f t="shared" si="507"/>
        <v>200</v>
      </c>
      <c r="K1314" s="271">
        <f t="shared" si="501"/>
        <v>4</v>
      </c>
      <c r="L1314" s="271" t="e">
        <f t="shared" si="502"/>
        <v>#DIV/0!</v>
      </c>
      <c r="M1314" s="272">
        <f t="shared" si="503"/>
        <v>40</v>
      </c>
      <c r="N1314" s="389"/>
      <c r="O1314" s="455" t="e">
        <f>(A1314*B1314*W1314)+(B1314*'Calculateur de trading'!H1314)</f>
        <v>#DIV/0!</v>
      </c>
      <c r="P1314" s="274" t="e">
        <f>O1314/'Déscriptions des trades'!CK1314</f>
        <v>#DIV/0!</v>
      </c>
      <c r="Q1314" s="456" t="e">
        <f>'Déscriptions des trades'!CK1314-O1314</f>
        <v>#DIV/0!</v>
      </c>
      <c r="R1314" s="466" t="e">
        <f t="shared" si="508"/>
        <v>#DIV/0!</v>
      </c>
      <c r="S1314" s="389"/>
      <c r="T1314" s="12"/>
      <c r="U1314" s="25"/>
      <c r="V1314" s="15"/>
      <c r="W1314" s="490">
        <f t="shared" si="512"/>
        <v>0</v>
      </c>
      <c r="X1314" s="21" t="e">
        <f>W1314*U1314/'Déscriptions des trades'!CK1314*'Déscriptions des trades'!B1314</f>
        <v>#DIV/0!</v>
      </c>
      <c r="Y1314" s="459"/>
      <c r="Z1314" s="389"/>
      <c r="AA1314" s="23">
        <f t="shared" si="509"/>
        <v>0.1</v>
      </c>
      <c r="AB1314" s="17" t="e">
        <f>(AA1314*'Déscriptions des trades'!U1314*'Déscriptions des trades'!B1314/'Déscriptions des trades'!CK1314)*'Déscriptions des trades'!W1314</f>
        <v>#DIV/0!</v>
      </c>
      <c r="AC1314" s="265" t="e">
        <f>AB1314*'Déscriptions des trades'!CK1314</f>
        <v>#DIV/0!</v>
      </c>
      <c r="AD1314" s="266" t="e">
        <f>'Déscriptions des trades'!CK1314-AC1314</f>
        <v>#DIV/0!</v>
      </c>
      <c r="AE1314" s="389"/>
      <c r="AF1314" s="399">
        <v>1310</v>
      </c>
      <c r="AG1314" s="389"/>
      <c r="AH1314" s="20"/>
      <c r="AI1314" s="303"/>
      <c r="AJ1314" s="307"/>
      <c r="AK1314" s="161"/>
      <c r="AL1314" s="305"/>
      <c r="AM1314" s="305"/>
      <c r="AN1314" s="162"/>
      <c r="AO1314" s="439"/>
      <c r="AP1314" s="162"/>
      <c r="AQ1314" s="113"/>
      <c r="AR1314" s="113"/>
      <c r="AS1314" s="384"/>
      <c r="AT1314" s="306"/>
      <c r="AU1314" s="306"/>
      <c r="AV1314" s="160"/>
      <c r="AW1314" s="158"/>
      <c r="AX1314" s="385"/>
      <c r="AY1314" s="453"/>
      <c r="AZ1314" s="165"/>
      <c r="BA1314" s="301"/>
      <c r="BB1314" s="165"/>
      <c r="BC1314" s="301"/>
      <c r="BD1314" s="165"/>
      <c r="BE1314" s="302"/>
      <c r="BF1314" s="302"/>
      <c r="BG1314" s="165"/>
      <c r="BH1314" s="303"/>
      <c r="BI1314" s="165"/>
      <c r="BJ1314" s="304"/>
      <c r="BK1314" s="394"/>
      <c r="BL1314" s="302"/>
      <c r="BM1314" s="302"/>
      <c r="BN1314" s="394"/>
      <c r="BO1314" s="302"/>
      <c r="BP1314" s="13"/>
      <c r="BQ1314" s="302"/>
      <c r="BR1314" s="13"/>
      <c r="BS1314" s="302"/>
      <c r="BT1314" s="13"/>
      <c r="BU1314" s="302"/>
      <c r="BV1314" s="386"/>
      <c r="BW1314" s="303"/>
      <c r="BX1314" s="303"/>
      <c r="BY1314" s="302"/>
      <c r="BZ1314" s="302"/>
      <c r="CA1314" s="387"/>
      <c r="CB1314" s="395"/>
      <c r="CC1314" s="12"/>
      <c r="CD1314" s="304"/>
      <c r="CE1314" s="14"/>
      <c r="CF1314" s="395"/>
      <c r="CG1314" s="397"/>
      <c r="CH1314" s="300">
        <f t="shared" si="513"/>
        <v>0</v>
      </c>
      <c r="CI1314" s="26"/>
      <c r="CJ1314" s="17">
        <f t="shared" si="510"/>
        <v>0</v>
      </c>
      <c r="CK1314" s="18">
        <f t="shared" si="521"/>
        <v>12.89</v>
      </c>
      <c r="CM1314" s="164"/>
      <c r="CN1314" s="302"/>
      <c r="CO1314" s="13">
        <f t="shared" si="514"/>
        <v>0</v>
      </c>
      <c r="CP1314" s="302"/>
      <c r="CQ1314" s="13">
        <f t="shared" si="515"/>
        <v>0</v>
      </c>
      <c r="CR1314" s="302"/>
      <c r="CS1314" s="13">
        <f t="shared" si="516"/>
        <v>0</v>
      </c>
      <c r="CT1314" s="302"/>
      <c r="CU1314" s="13">
        <f t="shared" si="511"/>
        <v>0</v>
      </c>
      <c r="CV1314" s="302"/>
      <c r="CW1314" s="13">
        <f t="shared" si="517"/>
        <v>0</v>
      </c>
      <c r="CX1314" s="13">
        <f t="shared" si="518"/>
        <v>0</v>
      </c>
      <c r="CY1314" s="251">
        <f t="shared" si="519"/>
        <v>0</v>
      </c>
      <c r="CZ1314" s="13" t="s">
        <v>29</v>
      </c>
      <c r="DA1314" s="13">
        <v>50</v>
      </c>
      <c r="DB1314" s="22">
        <f t="shared" si="520"/>
        <v>0</v>
      </c>
      <c r="DD1314" s="24"/>
      <c r="DF1314" s="163"/>
      <c r="DH1314" s="24"/>
      <c r="DI1314" s="447"/>
      <c r="DJ1314" s="163"/>
    </row>
    <row r="1315" spans="1:114" s="7" customFormat="1">
      <c r="A1315" s="277">
        <f t="shared" si="504"/>
        <v>50</v>
      </c>
      <c r="B1315" s="21" t="e">
        <f>'Calculateur de trading'!I1315/C1315/W1315</f>
        <v>#DIV/0!</v>
      </c>
      <c r="C1315" s="278">
        <f t="shared" si="505"/>
        <v>10</v>
      </c>
      <c r="D1315" s="426"/>
      <c r="E1315" s="273">
        <f t="shared" si="506"/>
        <v>100</v>
      </c>
      <c r="F1315" s="271">
        <f t="shared" si="498"/>
        <v>2</v>
      </c>
      <c r="G1315" s="271" t="e">
        <f t="shared" si="499"/>
        <v>#DIV/0!</v>
      </c>
      <c r="H1315" s="272">
        <f t="shared" si="500"/>
        <v>20</v>
      </c>
      <c r="I1315" s="270"/>
      <c r="J1315" s="273">
        <f t="shared" si="507"/>
        <v>200</v>
      </c>
      <c r="K1315" s="271">
        <f t="shared" si="501"/>
        <v>4</v>
      </c>
      <c r="L1315" s="271" t="e">
        <f t="shared" si="502"/>
        <v>#DIV/0!</v>
      </c>
      <c r="M1315" s="272">
        <f t="shared" si="503"/>
        <v>40</v>
      </c>
      <c r="N1315" s="389"/>
      <c r="O1315" s="455" t="e">
        <f>(A1315*B1315*W1315)+(B1315*'Calculateur de trading'!H1315)</f>
        <v>#DIV/0!</v>
      </c>
      <c r="P1315" s="274" t="e">
        <f>O1315/'Déscriptions des trades'!CK1315</f>
        <v>#DIV/0!</v>
      </c>
      <c r="Q1315" s="456" t="e">
        <f>'Déscriptions des trades'!CK1315-O1315</f>
        <v>#DIV/0!</v>
      </c>
      <c r="R1315" s="466" t="e">
        <f t="shared" si="508"/>
        <v>#DIV/0!</v>
      </c>
      <c r="S1315" s="389"/>
      <c r="T1315" s="12"/>
      <c r="U1315" s="25"/>
      <c r="V1315" s="15"/>
      <c r="W1315" s="490">
        <f t="shared" si="512"/>
        <v>0</v>
      </c>
      <c r="X1315" s="21" t="e">
        <f>W1315*U1315/'Déscriptions des trades'!CK1315*'Déscriptions des trades'!B1315</f>
        <v>#DIV/0!</v>
      </c>
      <c r="Y1315" s="459"/>
      <c r="Z1315" s="389"/>
      <c r="AA1315" s="23">
        <f t="shared" si="509"/>
        <v>0.1</v>
      </c>
      <c r="AB1315" s="17" t="e">
        <f>(AA1315*'Déscriptions des trades'!U1315*'Déscriptions des trades'!B1315/'Déscriptions des trades'!CK1315)*'Déscriptions des trades'!W1315</f>
        <v>#DIV/0!</v>
      </c>
      <c r="AC1315" s="265" t="e">
        <f>AB1315*'Déscriptions des trades'!CK1315</f>
        <v>#DIV/0!</v>
      </c>
      <c r="AD1315" s="266" t="e">
        <f>'Déscriptions des trades'!CK1315-AC1315</f>
        <v>#DIV/0!</v>
      </c>
      <c r="AE1315" s="389"/>
      <c r="AF1315" s="399">
        <v>1311</v>
      </c>
      <c r="AG1315" s="389"/>
      <c r="AH1315" s="20"/>
      <c r="AI1315" s="303"/>
      <c r="AJ1315" s="307"/>
      <c r="AK1315" s="161"/>
      <c r="AL1315" s="305"/>
      <c r="AM1315" s="305"/>
      <c r="AN1315" s="162"/>
      <c r="AO1315" s="439"/>
      <c r="AP1315" s="162"/>
      <c r="AQ1315" s="113"/>
      <c r="AR1315" s="113"/>
      <c r="AS1315" s="384"/>
      <c r="AT1315" s="306"/>
      <c r="AU1315" s="306"/>
      <c r="AV1315" s="160"/>
      <c r="AW1315" s="158"/>
      <c r="AX1315" s="385"/>
      <c r="AY1315" s="453"/>
      <c r="AZ1315" s="165"/>
      <c r="BA1315" s="301"/>
      <c r="BB1315" s="165"/>
      <c r="BC1315" s="301"/>
      <c r="BD1315" s="165"/>
      <c r="BE1315" s="302"/>
      <c r="BF1315" s="302"/>
      <c r="BG1315" s="165"/>
      <c r="BH1315" s="303"/>
      <c r="BI1315" s="165"/>
      <c r="BJ1315" s="304"/>
      <c r="BK1315" s="394"/>
      <c r="BL1315" s="302"/>
      <c r="BM1315" s="302"/>
      <c r="BN1315" s="394"/>
      <c r="BO1315" s="302"/>
      <c r="BP1315" s="13"/>
      <c r="BQ1315" s="302"/>
      <c r="BR1315" s="13"/>
      <c r="BS1315" s="302"/>
      <c r="BT1315" s="13"/>
      <c r="BU1315" s="302"/>
      <c r="BV1315" s="386"/>
      <c r="BW1315" s="303"/>
      <c r="BX1315" s="303"/>
      <c r="BY1315" s="302"/>
      <c r="BZ1315" s="302"/>
      <c r="CA1315" s="387"/>
      <c r="CB1315" s="395"/>
      <c r="CC1315" s="12"/>
      <c r="CD1315" s="304"/>
      <c r="CE1315" s="14"/>
      <c r="CF1315" s="395"/>
      <c r="CG1315" s="397"/>
      <c r="CH1315" s="300">
        <f t="shared" si="513"/>
        <v>0</v>
      </c>
      <c r="CI1315" s="26"/>
      <c r="CJ1315" s="17">
        <f t="shared" si="510"/>
        <v>0</v>
      </c>
      <c r="CK1315" s="18">
        <f t="shared" si="521"/>
        <v>12.89</v>
      </c>
      <c r="CM1315" s="164"/>
      <c r="CN1315" s="302"/>
      <c r="CO1315" s="13">
        <f t="shared" si="514"/>
        <v>0</v>
      </c>
      <c r="CP1315" s="302"/>
      <c r="CQ1315" s="13">
        <f t="shared" si="515"/>
        <v>0</v>
      </c>
      <c r="CR1315" s="302"/>
      <c r="CS1315" s="13">
        <f t="shared" si="516"/>
        <v>0</v>
      </c>
      <c r="CT1315" s="302"/>
      <c r="CU1315" s="13">
        <f t="shared" si="511"/>
        <v>0</v>
      </c>
      <c r="CV1315" s="302"/>
      <c r="CW1315" s="13">
        <f t="shared" si="517"/>
        <v>0</v>
      </c>
      <c r="CX1315" s="13">
        <f t="shared" si="518"/>
        <v>0</v>
      </c>
      <c r="CY1315" s="251">
        <f t="shared" si="519"/>
        <v>0</v>
      </c>
      <c r="CZ1315" s="13" t="s">
        <v>29</v>
      </c>
      <c r="DA1315" s="13">
        <v>50</v>
      </c>
      <c r="DB1315" s="22">
        <f t="shared" si="520"/>
        <v>0</v>
      </c>
      <c r="DD1315" s="24"/>
      <c r="DF1315" s="163"/>
      <c r="DH1315" s="24"/>
      <c r="DI1315" s="447"/>
      <c r="DJ1315" s="163"/>
    </row>
    <row r="1316" spans="1:114" s="7" customFormat="1">
      <c r="A1316" s="277">
        <f t="shared" si="504"/>
        <v>50</v>
      </c>
      <c r="B1316" s="21" t="e">
        <f>'Calculateur de trading'!I1316/C1316/W1316</f>
        <v>#DIV/0!</v>
      </c>
      <c r="C1316" s="278">
        <f t="shared" si="505"/>
        <v>10</v>
      </c>
      <c r="D1316" s="278"/>
      <c r="E1316" s="273">
        <f t="shared" si="506"/>
        <v>100</v>
      </c>
      <c r="F1316" s="271">
        <f t="shared" si="498"/>
        <v>2</v>
      </c>
      <c r="G1316" s="271" t="e">
        <f t="shared" si="499"/>
        <v>#DIV/0!</v>
      </c>
      <c r="H1316" s="272">
        <f t="shared" si="500"/>
        <v>20</v>
      </c>
      <c r="I1316" s="270"/>
      <c r="J1316" s="273">
        <f t="shared" si="507"/>
        <v>200</v>
      </c>
      <c r="K1316" s="271">
        <f t="shared" si="501"/>
        <v>4</v>
      </c>
      <c r="L1316" s="271" t="e">
        <f t="shared" si="502"/>
        <v>#DIV/0!</v>
      </c>
      <c r="M1316" s="272">
        <f t="shared" si="503"/>
        <v>40</v>
      </c>
      <c r="N1316" s="389"/>
      <c r="O1316" s="455" t="e">
        <f>(A1316*B1316*W1316)+(B1316*'Calculateur de trading'!H1316)</f>
        <v>#DIV/0!</v>
      </c>
      <c r="P1316" s="274" t="e">
        <f>O1316/'Déscriptions des trades'!CK1316</f>
        <v>#DIV/0!</v>
      </c>
      <c r="Q1316" s="456" t="e">
        <f>'Déscriptions des trades'!CK1316-O1316</f>
        <v>#DIV/0!</v>
      </c>
      <c r="R1316" s="466" t="e">
        <f t="shared" si="508"/>
        <v>#DIV/0!</v>
      </c>
      <c r="S1316" s="389"/>
      <c r="T1316" s="12"/>
      <c r="U1316" s="25"/>
      <c r="V1316" s="15"/>
      <c r="W1316" s="490">
        <f t="shared" si="512"/>
        <v>0</v>
      </c>
      <c r="X1316" s="21" t="e">
        <f>W1316*U1316/'Déscriptions des trades'!CK1316*'Déscriptions des trades'!B1316</f>
        <v>#DIV/0!</v>
      </c>
      <c r="Y1316" s="459"/>
      <c r="Z1316" s="389"/>
      <c r="AA1316" s="23">
        <f t="shared" si="509"/>
        <v>0.1</v>
      </c>
      <c r="AB1316" s="17" t="e">
        <f>(AA1316*'Déscriptions des trades'!U1316*'Déscriptions des trades'!B1316/'Déscriptions des trades'!CK1316)*'Déscriptions des trades'!W1316</f>
        <v>#DIV/0!</v>
      </c>
      <c r="AC1316" s="265" t="e">
        <f>AB1316*'Déscriptions des trades'!CK1316</f>
        <v>#DIV/0!</v>
      </c>
      <c r="AD1316" s="266" t="e">
        <f>'Déscriptions des trades'!CK1316-AC1316</f>
        <v>#DIV/0!</v>
      </c>
      <c r="AE1316" s="389"/>
      <c r="AF1316" s="399">
        <v>1312</v>
      </c>
      <c r="AG1316" s="389"/>
      <c r="AH1316" s="20"/>
      <c r="AI1316" s="303"/>
      <c r="AJ1316" s="307"/>
      <c r="AK1316" s="161"/>
      <c r="AL1316" s="305"/>
      <c r="AM1316" s="305"/>
      <c r="AN1316" s="162"/>
      <c r="AO1316" s="439"/>
      <c r="AP1316" s="162"/>
      <c r="AQ1316" s="113"/>
      <c r="AR1316" s="113"/>
      <c r="AS1316" s="384"/>
      <c r="AT1316" s="306"/>
      <c r="AU1316" s="306"/>
      <c r="AV1316" s="160"/>
      <c r="AW1316" s="158"/>
      <c r="AX1316" s="385"/>
      <c r="AY1316" s="453"/>
      <c r="AZ1316" s="165"/>
      <c r="BA1316" s="301"/>
      <c r="BB1316" s="165"/>
      <c r="BC1316" s="301"/>
      <c r="BD1316" s="165"/>
      <c r="BE1316" s="302"/>
      <c r="BF1316" s="302"/>
      <c r="BG1316" s="165"/>
      <c r="BH1316" s="303"/>
      <c r="BI1316" s="165"/>
      <c r="BJ1316" s="304"/>
      <c r="BK1316" s="394"/>
      <c r="BL1316" s="302"/>
      <c r="BM1316" s="302"/>
      <c r="BN1316" s="394"/>
      <c r="BO1316" s="302"/>
      <c r="BP1316" s="13"/>
      <c r="BQ1316" s="302"/>
      <c r="BR1316" s="13"/>
      <c r="BS1316" s="302"/>
      <c r="BT1316" s="13"/>
      <c r="BU1316" s="302"/>
      <c r="BV1316" s="386"/>
      <c r="BW1316" s="303"/>
      <c r="BX1316" s="303"/>
      <c r="BY1316" s="302"/>
      <c r="BZ1316" s="302"/>
      <c r="CA1316" s="387"/>
      <c r="CB1316" s="395"/>
      <c r="CC1316" s="12"/>
      <c r="CD1316" s="304"/>
      <c r="CE1316" s="14"/>
      <c r="CF1316" s="395"/>
      <c r="CG1316" s="397"/>
      <c r="CH1316" s="300">
        <f t="shared" si="513"/>
        <v>0</v>
      </c>
      <c r="CI1316" s="26"/>
      <c r="CJ1316" s="17">
        <f t="shared" si="510"/>
        <v>0</v>
      </c>
      <c r="CK1316" s="18">
        <f t="shared" si="521"/>
        <v>12.89</v>
      </c>
      <c r="CM1316" s="164"/>
      <c r="CN1316" s="302"/>
      <c r="CO1316" s="13">
        <f t="shared" si="514"/>
        <v>0</v>
      </c>
      <c r="CP1316" s="302"/>
      <c r="CQ1316" s="13">
        <f t="shared" si="515"/>
        <v>0</v>
      </c>
      <c r="CR1316" s="302"/>
      <c r="CS1316" s="13">
        <f t="shared" si="516"/>
        <v>0</v>
      </c>
      <c r="CT1316" s="302"/>
      <c r="CU1316" s="13">
        <f t="shared" si="511"/>
        <v>0</v>
      </c>
      <c r="CV1316" s="302"/>
      <c r="CW1316" s="13">
        <f t="shared" si="517"/>
        <v>0</v>
      </c>
      <c r="CX1316" s="13">
        <f t="shared" si="518"/>
        <v>0</v>
      </c>
      <c r="CY1316" s="251">
        <f t="shared" si="519"/>
        <v>0</v>
      </c>
      <c r="CZ1316" s="13" t="s">
        <v>29</v>
      </c>
      <c r="DA1316" s="13">
        <v>50</v>
      </c>
      <c r="DB1316" s="22">
        <f t="shared" si="520"/>
        <v>0</v>
      </c>
      <c r="DD1316" s="24"/>
      <c r="DF1316" s="163"/>
      <c r="DH1316" s="24"/>
      <c r="DI1316" s="447"/>
      <c r="DJ1316" s="163"/>
    </row>
    <row r="1317" spans="1:114" s="7" customFormat="1">
      <c r="A1317" s="277">
        <f t="shared" si="504"/>
        <v>50</v>
      </c>
      <c r="B1317" s="21" t="e">
        <f>'Calculateur de trading'!I1317/C1317/W1317</f>
        <v>#DIV/0!</v>
      </c>
      <c r="C1317" s="278">
        <f t="shared" si="505"/>
        <v>10</v>
      </c>
      <c r="D1317" s="426"/>
      <c r="E1317" s="273">
        <f t="shared" si="506"/>
        <v>100</v>
      </c>
      <c r="F1317" s="271">
        <f t="shared" si="498"/>
        <v>2</v>
      </c>
      <c r="G1317" s="271" t="e">
        <f t="shared" si="499"/>
        <v>#DIV/0!</v>
      </c>
      <c r="H1317" s="272">
        <f t="shared" si="500"/>
        <v>20</v>
      </c>
      <c r="I1317" s="270"/>
      <c r="J1317" s="273">
        <f t="shared" si="507"/>
        <v>200</v>
      </c>
      <c r="K1317" s="271">
        <f t="shared" si="501"/>
        <v>4</v>
      </c>
      <c r="L1317" s="271" t="e">
        <f t="shared" si="502"/>
        <v>#DIV/0!</v>
      </c>
      <c r="M1317" s="272">
        <f t="shared" si="503"/>
        <v>40</v>
      </c>
      <c r="N1317" s="389"/>
      <c r="O1317" s="455" t="e">
        <f>(A1317*B1317*W1317)+(B1317*'Calculateur de trading'!H1317)</f>
        <v>#DIV/0!</v>
      </c>
      <c r="P1317" s="274" t="e">
        <f>O1317/'Déscriptions des trades'!CK1317</f>
        <v>#DIV/0!</v>
      </c>
      <c r="Q1317" s="456" t="e">
        <f>'Déscriptions des trades'!CK1317-O1317</f>
        <v>#DIV/0!</v>
      </c>
      <c r="R1317" s="466" t="e">
        <f t="shared" si="508"/>
        <v>#DIV/0!</v>
      </c>
      <c r="S1317" s="389"/>
      <c r="T1317" s="12"/>
      <c r="U1317" s="25"/>
      <c r="V1317" s="15"/>
      <c r="W1317" s="490">
        <f t="shared" si="512"/>
        <v>0</v>
      </c>
      <c r="X1317" s="21" t="e">
        <f>W1317*U1317/'Déscriptions des trades'!CK1317*'Déscriptions des trades'!B1317</f>
        <v>#DIV/0!</v>
      </c>
      <c r="Y1317" s="459"/>
      <c r="Z1317" s="389"/>
      <c r="AA1317" s="23">
        <f t="shared" si="509"/>
        <v>0.1</v>
      </c>
      <c r="AB1317" s="17" t="e">
        <f>(AA1317*'Déscriptions des trades'!U1317*'Déscriptions des trades'!B1317/'Déscriptions des trades'!CK1317)*'Déscriptions des trades'!W1317</f>
        <v>#DIV/0!</v>
      </c>
      <c r="AC1317" s="265" t="e">
        <f>AB1317*'Déscriptions des trades'!CK1317</f>
        <v>#DIV/0!</v>
      </c>
      <c r="AD1317" s="266" t="e">
        <f>'Déscriptions des trades'!CK1317-AC1317</f>
        <v>#DIV/0!</v>
      </c>
      <c r="AE1317" s="389"/>
      <c r="AF1317" s="399">
        <v>1313</v>
      </c>
      <c r="AG1317" s="389"/>
      <c r="AH1317" s="20"/>
      <c r="AI1317" s="303"/>
      <c r="AJ1317" s="307"/>
      <c r="AK1317" s="161"/>
      <c r="AL1317" s="305"/>
      <c r="AM1317" s="305"/>
      <c r="AN1317" s="162"/>
      <c r="AO1317" s="439"/>
      <c r="AP1317" s="162"/>
      <c r="AQ1317" s="113"/>
      <c r="AR1317" s="113"/>
      <c r="AS1317" s="384"/>
      <c r="AT1317" s="306"/>
      <c r="AU1317" s="306"/>
      <c r="AV1317" s="160"/>
      <c r="AW1317" s="158"/>
      <c r="AX1317" s="385"/>
      <c r="AY1317" s="453"/>
      <c r="AZ1317" s="165"/>
      <c r="BA1317" s="301"/>
      <c r="BB1317" s="165"/>
      <c r="BC1317" s="301"/>
      <c r="BD1317" s="165"/>
      <c r="BE1317" s="302"/>
      <c r="BF1317" s="302"/>
      <c r="BG1317" s="165"/>
      <c r="BH1317" s="303"/>
      <c r="BI1317" s="165"/>
      <c r="BJ1317" s="304"/>
      <c r="BK1317" s="394"/>
      <c r="BL1317" s="302"/>
      <c r="BM1317" s="302"/>
      <c r="BN1317" s="394"/>
      <c r="BO1317" s="302"/>
      <c r="BP1317" s="13"/>
      <c r="BQ1317" s="302"/>
      <c r="BR1317" s="13"/>
      <c r="BS1317" s="302"/>
      <c r="BT1317" s="13"/>
      <c r="BU1317" s="302"/>
      <c r="BV1317" s="386"/>
      <c r="BW1317" s="303"/>
      <c r="BX1317" s="303"/>
      <c r="BY1317" s="302"/>
      <c r="BZ1317" s="302"/>
      <c r="CA1317" s="387"/>
      <c r="CB1317" s="395"/>
      <c r="CC1317" s="12"/>
      <c r="CD1317" s="304"/>
      <c r="CE1317" s="14"/>
      <c r="CF1317" s="395"/>
      <c r="CG1317" s="397"/>
      <c r="CH1317" s="300">
        <f t="shared" si="513"/>
        <v>0</v>
      </c>
      <c r="CI1317" s="26"/>
      <c r="CJ1317" s="17">
        <f t="shared" si="510"/>
        <v>0</v>
      </c>
      <c r="CK1317" s="18">
        <f t="shared" si="521"/>
        <v>12.89</v>
      </c>
      <c r="CM1317" s="164"/>
      <c r="CN1317" s="302"/>
      <c r="CO1317" s="13">
        <f t="shared" si="514"/>
        <v>0</v>
      </c>
      <c r="CP1317" s="302"/>
      <c r="CQ1317" s="13">
        <f t="shared" si="515"/>
        <v>0</v>
      </c>
      <c r="CR1317" s="302"/>
      <c r="CS1317" s="13">
        <f t="shared" si="516"/>
        <v>0</v>
      </c>
      <c r="CT1317" s="302"/>
      <c r="CU1317" s="13">
        <f t="shared" si="511"/>
        <v>0</v>
      </c>
      <c r="CV1317" s="302"/>
      <c r="CW1317" s="13">
        <f t="shared" si="517"/>
        <v>0</v>
      </c>
      <c r="CX1317" s="13">
        <f t="shared" si="518"/>
        <v>0</v>
      </c>
      <c r="CY1317" s="251">
        <f t="shared" si="519"/>
        <v>0</v>
      </c>
      <c r="CZ1317" s="13" t="s">
        <v>29</v>
      </c>
      <c r="DA1317" s="13">
        <v>50</v>
      </c>
      <c r="DB1317" s="22">
        <f t="shared" si="520"/>
        <v>0</v>
      </c>
      <c r="DD1317" s="24"/>
      <c r="DF1317" s="163"/>
      <c r="DH1317" s="24"/>
      <c r="DI1317" s="447"/>
      <c r="DJ1317" s="163"/>
    </row>
    <row r="1318" spans="1:114" s="7" customFormat="1">
      <c r="A1318" s="277">
        <f t="shared" si="504"/>
        <v>50</v>
      </c>
      <c r="B1318" s="21" t="e">
        <f>'Calculateur de trading'!I1318/C1318/W1318</f>
        <v>#DIV/0!</v>
      </c>
      <c r="C1318" s="278">
        <f t="shared" si="505"/>
        <v>10</v>
      </c>
      <c r="D1318" s="278"/>
      <c r="E1318" s="273">
        <f t="shared" si="506"/>
        <v>100</v>
      </c>
      <c r="F1318" s="271">
        <f t="shared" si="498"/>
        <v>2</v>
      </c>
      <c r="G1318" s="271" t="e">
        <f t="shared" si="499"/>
        <v>#DIV/0!</v>
      </c>
      <c r="H1318" s="272">
        <f t="shared" si="500"/>
        <v>20</v>
      </c>
      <c r="I1318" s="270"/>
      <c r="J1318" s="273">
        <f t="shared" si="507"/>
        <v>200</v>
      </c>
      <c r="K1318" s="271">
        <f t="shared" si="501"/>
        <v>4</v>
      </c>
      <c r="L1318" s="271" t="e">
        <f t="shared" si="502"/>
        <v>#DIV/0!</v>
      </c>
      <c r="M1318" s="272">
        <f t="shared" si="503"/>
        <v>40</v>
      </c>
      <c r="N1318" s="389"/>
      <c r="O1318" s="455" t="e">
        <f>(A1318*B1318*W1318)+(B1318*'Calculateur de trading'!H1318)</f>
        <v>#DIV/0!</v>
      </c>
      <c r="P1318" s="274" t="e">
        <f>O1318/'Déscriptions des trades'!CK1318</f>
        <v>#DIV/0!</v>
      </c>
      <c r="Q1318" s="456" t="e">
        <f>'Déscriptions des trades'!CK1318-O1318</f>
        <v>#DIV/0!</v>
      </c>
      <c r="R1318" s="466" t="e">
        <f t="shared" si="508"/>
        <v>#DIV/0!</v>
      </c>
      <c r="S1318" s="389"/>
      <c r="T1318" s="12"/>
      <c r="U1318" s="25"/>
      <c r="V1318" s="15"/>
      <c r="W1318" s="490">
        <f t="shared" si="512"/>
        <v>0</v>
      </c>
      <c r="X1318" s="21" t="e">
        <f>W1318*U1318/'Déscriptions des trades'!CK1318*'Déscriptions des trades'!B1318</f>
        <v>#DIV/0!</v>
      </c>
      <c r="Y1318" s="459"/>
      <c r="Z1318" s="389"/>
      <c r="AA1318" s="23">
        <f t="shared" si="509"/>
        <v>0.1</v>
      </c>
      <c r="AB1318" s="17" t="e">
        <f>(AA1318*'Déscriptions des trades'!U1318*'Déscriptions des trades'!B1318/'Déscriptions des trades'!CK1318)*'Déscriptions des trades'!W1318</f>
        <v>#DIV/0!</v>
      </c>
      <c r="AC1318" s="265" t="e">
        <f>AB1318*'Déscriptions des trades'!CK1318</f>
        <v>#DIV/0!</v>
      </c>
      <c r="AD1318" s="266" t="e">
        <f>'Déscriptions des trades'!CK1318-AC1318</f>
        <v>#DIV/0!</v>
      </c>
      <c r="AE1318" s="389"/>
      <c r="AF1318" s="399">
        <v>1314</v>
      </c>
      <c r="AG1318" s="389"/>
      <c r="AH1318" s="20"/>
      <c r="AI1318" s="303"/>
      <c r="AJ1318" s="307"/>
      <c r="AK1318" s="161"/>
      <c r="AL1318" s="305"/>
      <c r="AM1318" s="305"/>
      <c r="AN1318" s="162"/>
      <c r="AO1318" s="439"/>
      <c r="AP1318" s="162"/>
      <c r="AQ1318" s="113"/>
      <c r="AR1318" s="113"/>
      <c r="AS1318" s="384"/>
      <c r="AT1318" s="306"/>
      <c r="AU1318" s="306"/>
      <c r="AV1318" s="160"/>
      <c r="AW1318" s="158"/>
      <c r="AX1318" s="385"/>
      <c r="AY1318" s="453"/>
      <c r="AZ1318" s="165"/>
      <c r="BA1318" s="301"/>
      <c r="BB1318" s="165"/>
      <c r="BC1318" s="301"/>
      <c r="BD1318" s="165"/>
      <c r="BE1318" s="302"/>
      <c r="BF1318" s="302"/>
      <c r="BG1318" s="165"/>
      <c r="BH1318" s="303"/>
      <c r="BI1318" s="165"/>
      <c r="BJ1318" s="304"/>
      <c r="BK1318" s="394"/>
      <c r="BL1318" s="302"/>
      <c r="BM1318" s="302"/>
      <c r="BN1318" s="394"/>
      <c r="BO1318" s="302"/>
      <c r="BP1318" s="13"/>
      <c r="BQ1318" s="302"/>
      <c r="BR1318" s="13"/>
      <c r="BS1318" s="302"/>
      <c r="BT1318" s="13"/>
      <c r="BU1318" s="302"/>
      <c r="BV1318" s="386"/>
      <c r="BW1318" s="303"/>
      <c r="BX1318" s="303"/>
      <c r="BY1318" s="302"/>
      <c r="BZ1318" s="302"/>
      <c r="CA1318" s="387"/>
      <c r="CB1318" s="395"/>
      <c r="CC1318" s="12"/>
      <c r="CD1318" s="304"/>
      <c r="CE1318" s="14"/>
      <c r="CF1318" s="395"/>
      <c r="CG1318" s="397"/>
      <c r="CH1318" s="300">
        <f t="shared" si="513"/>
        <v>0</v>
      </c>
      <c r="CI1318" s="26"/>
      <c r="CJ1318" s="17">
        <f t="shared" si="510"/>
        <v>0</v>
      </c>
      <c r="CK1318" s="18">
        <f t="shared" si="521"/>
        <v>12.89</v>
      </c>
      <c r="CM1318" s="164"/>
      <c r="CN1318" s="302"/>
      <c r="CO1318" s="13">
        <f t="shared" si="514"/>
        <v>0</v>
      </c>
      <c r="CP1318" s="302"/>
      <c r="CQ1318" s="13">
        <f t="shared" si="515"/>
        <v>0</v>
      </c>
      <c r="CR1318" s="302"/>
      <c r="CS1318" s="13">
        <f t="shared" si="516"/>
        <v>0</v>
      </c>
      <c r="CT1318" s="302"/>
      <c r="CU1318" s="13">
        <f t="shared" si="511"/>
        <v>0</v>
      </c>
      <c r="CV1318" s="302"/>
      <c r="CW1318" s="13">
        <f t="shared" si="517"/>
        <v>0</v>
      </c>
      <c r="CX1318" s="13">
        <f t="shared" si="518"/>
        <v>0</v>
      </c>
      <c r="CY1318" s="251">
        <f t="shared" si="519"/>
        <v>0</v>
      </c>
      <c r="CZ1318" s="13" t="s">
        <v>29</v>
      </c>
      <c r="DA1318" s="13">
        <v>50</v>
      </c>
      <c r="DB1318" s="22">
        <f t="shared" si="520"/>
        <v>0</v>
      </c>
      <c r="DD1318" s="24"/>
      <c r="DF1318" s="163"/>
      <c r="DH1318" s="24"/>
      <c r="DI1318" s="447"/>
      <c r="DJ1318" s="163"/>
    </row>
    <row r="1319" spans="1:114" s="7" customFormat="1">
      <c r="A1319" s="277">
        <f t="shared" si="504"/>
        <v>50</v>
      </c>
      <c r="B1319" s="21" t="e">
        <f>'Calculateur de trading'!I1319/C1319/W1319</f>
        <v>#DIV/0!</v>
      </c>
      <c r="C1319" s="278">
        <f t="shared" si="505"/>
        <v>10</v>
      </c>
      <c r="D1319" s="426"/>
      <c r="E1319" s="273">
        <f t="shared" si="506"/>
        <v>100</v>
      </c>
      <c r="F1319" s="271">
        <f t="shared" si="498"/>
        <v>2</v>
      </c>
      <c r="G1319" s="271" t="e">
        <f t="shared" si="499"/>
        <v>#DIV/0!</v>
      </c>
      <c r="H1319" s="272">
        <f t="shared" si="500"/>
        <v>20</v>
      </c>
      <c r="I1319" s="270"/>
      <c r="J1319" s="273">
        <f t="shared" si="507"/>
        <v>200</v>
      </c>
      <c r="K1319" s="271">
        <f t="shared" si="501"/>
        <v>4</v>
      </c>
      <c r="L1319" s="271" t="e">
        <f t="shared" si="502"/>
        <v>#DIV/0!</v>
      </c>
      <c r="M1319" s="272">
        <f t="shared" si="503"/>
        <v>40</v>
      </c>
      <c r="N1319" s="389"/>
      <c r="O1319" s="455" t="e">
        <f>(A1319*B1319*W1319)+(B1319*'Calculateur de trading'!H1319)</f>
        <v>#DIV/0!</v>
      </c>
      <c r="P1319" s="274" t="e">
        <f>O1319/'Déscriptions des trades'!CK1319</f>
        <v>#DIV/0!</v>
      </c>
      <c r="Q1319" s="456" t="e">
        <f>'Déscriptions des trades'!CK1319-O1319</f>
        <v>#DIV/0!</v>
      </c>
      <c r="R1319" s="466" t="e">
        <f t="shared" si="508"/>
        <v>#DIV/0!</v>
      </c>
      <c r="S1319" s="389"/>
      <c r="T1319" s="12"/>
      <c r="U1319" s="25"/>
      <c r="V1319" s="15"/>
      <c r="W1319" s="490">
        <f t="shared" si="512"/>
        <v>0</v>
      </c>
      <c r="X1319" s="21" t="e">
        <f>W1319*U1319/'Déscriptions des trades'!CK1319*'Déscriptions des trades'!B1319</f>
        <v>#DIV/0!</v>
      </c>
      <c r="Y1319" s="459"/>
      <c r="Z1319" s="389"/>
      <c r="AA1319" s="23">
        <f t="shared" si="509"/>
        <v>0.1</v>
      </c>
      <c r="AB1319" s="17" t="e">
        <f>(AA1319*'Déscriptions des trades'!U1319*'Déscriptions des trades'!B1319/'Déscriptions des trades'!CK1319)*'Déscriptions des trades'!W1319</f>
        <v>#DIV/0!</v>
      </c>
      <c r="AC1319" s="265" t="e">
        <f>AB1319*'Déscriptions des trades'!CK1319</f>
        <v>#DIV/0!</v>
      </c>
      <c r="AD1319" s="266" t="e">
        <f>'Déscriptions des trades'!CK1319-AC1319</f>
        <v>#DIV/0!</v>
      </c>
      <c r="AE1319" s="389"/>
      <c r="AF1319" s="399">
        <v>1315</v>
      </c>
      <c r="AG1319" s="389"/>
      <c r="AH1319" s="20"/>
      <c r="AI1319" s="303"/>
      <c r="AJ1319" s="307"/>
      <c r="AK1319" s="161"/>
      <c r="AL1319" s="305"/>
      <c r="AM1319" s="305"/>
      <c r="AN1319" s="162"/>
      <c r="AO1319" s="439"/>
      <c r="AP1319" s="162"/>
      <c r="AQ1319" s="113"/>
      <c r="AR1319" s="113"/>
      <c r="AS1319" s="384"/>
      <c r="AT1319" s="306"/>
      <c r="AU1319" s="306"/>
      <c r="AV1319" s="160"/>
      <c r="AW1319" s="158"/>
      <c r="AX1319" s="385"/>
      <c r="AY1319" s="453"/>
      <c r="AZ1319" s="165"/>
      <c r="BA1319" s="301"/>
      <c r="BB1319" s="165"/>
      <c r="BC1319" s="301"/>
      <c r="BD1319" s="165"/>
      <c r="BE1319" s="302"/>
      <c r="BF1319" s="302"/>
      <c r="BG1319" s="165"/>
      <c r="BH1319" s="303"/>
      <c r="BI1319" s="165"/>
      <c r="BJ1319" s="304"/>
      <c r="BK1319" s="394"/>
      <c r="BL1319" s="302"/>
      <c r="BM1319" s="302"/>
      <c r="BN1319" s="394"/>
      <c r="BO1319" s="302"/>
      <c r="BP1319" s="13"/>
      <c r="BQ1319" s="302"/>
      <c r="BR1319" s="13"/>
      <c r="BS1319" s="302"/>
      <c r="BT1319" s="13"/>
      <c r="BU1319" s="302"/>
      <c r="BV1319" s="386"/>
      <c r="BW1319" s="303"/>
      <c r="BX1319" s="303"/>
      <c r="BY1319" s="302"/>
      <c r="BZ1319" s="302"/>
      <c r="CA1319" s="387"/>
      <c r="CB1319" s="395"/>
      <c r="CC1319" s="12"/>
      <c r="CD1319" s="304"/>
      <c r="CE1319" s="14"/>
      <c r="CF1319" s="395"/>
      <c r="CG1319" s="397"/>
      <c r="CH1319" s="300">
        <f t="shared" si="513"/>
        <v>0</v>
      </c>
      <c r="CI1319" s="26"/>
      <c r="CJ1319" s="17">
        <f t="shared" si="510"/>
        <v>0</v>
      </c>
      <c r="CK1319" s="18">
        <f t="shared" si="521"/>
        <v>12.89</v>
      </c>
      <c r="CM1319" s="164"/>
      <c r="CN1319" s="302"/>
      <c r="CO1319" s="13">
        <f t="shared" si="514"/>
        <v>0</v>
      </c>
      <c r="CP1319" s="302"/>
      <c r="CQ1319" s="13">
        <f t="shared" si="515"/>
        <v>0</v>
      </c>
      <c r="CR1319" s="302"/>
      <c r="CS1319" s="13">
        <f t="shared" si="516"/>
        <v>0</v>
      </c>
      <c r="CT1319" s="302"/>
      <c r="CU1319" s="13">
        <f t="shared" si="511"/>
        <v>0</v>
      </c>
      <c r="CV1319" s="302"/>
      <c r="CW1319" s="13">
        <f t="shared" si="517"/>
        <v>0</v>
      </c>
      <c r="CX1319" s="13">
        <f t="shared" si="518"/>
        <v>0</v>
      </c>
      <c r="CY1319" s="251">
        <f t="shared" si="519"/>
        <v>0</v>
      </c>
      <c r="CZ1319" s="13" t="s">
        <v>29</v>
      </c>
      <c r="DA1319" s="13">
        <v>50</v>
      </c>
      <c r="DB1319" s="22">
        <f t="shared" si="520"/>
        <v>0</v>
      </c>
      <c r="DD1319" s="24"/>
      <c r="DF1319" s="163"/>
      <c r="DH1319" s="24"/>
      <c r="DI1319" s="447"/>
      <c r="DJ1319" s="163"/>
    </row>
    <row r="1320" spans="1:114" s="7" customFormat="1">
      <c r="A1320" s="277">
        <f t="shared" si="504"/>
        <v>50</v>
      </c>
      <c r="B1320" s="21" t="e">
        <f>'Calculateur de trading'!I1320/C1320/W1320</f>
        <v>#DIV/0!</v>
      </c>
      <c r="C1320" s="278">
        <f t="shared" si="505"/>
        <v>10</v>
      </c>
      <c r="D1320" s="278"/>
      <c r="E1320" s="273">
        <f t="shared" si="506"/>
        <v>100</v>
      </c>
      <c r="F1320" s="271">
        <f t="shared" si="498"/>
        <v>2</v>
      </c>
      <c r="G1320" s="271" t="e">
        <f t="shared" si="499"/>
        <v>#DIV/0!</v>
      </c>
      <c r="H1320" s="272">
        <f t="shared" si="500"/>
        <v>20</v>
      </c>
      <c r="I1320" s="270"/>
      <c r="J1320" s="273">
        <f t="shared" si="507"/>
        <v>200</v>
      </c>
      <c r="K1320" s="271">
        <f t="shared" si="501"/>
        <v>4</v>
      </c>
      <c r="L1320" s="271" t="e">
        <f t="shared" si="502"/>
        <v>#DIV/0!</v>
      </c>
      <c r="M1320" s="272">
        <f t="shared" si="503"/>
        <v>40</v>
      </c>
      <c r="N1320" s="389"/>
      <c r="O1320" s="455" t="e">
        <f>(A1320*B1320*W1320)+(B1320*'Calculateur de trading'!H1320)</f>
        <v>#DIV/0!</v>
      </c>
      <c r="P1320" s="274" t="e">
        <f>O1320/'Déscriptions des trades'!CK1320</f>
        <v>#DIV/0!</v>
      </c>
      <c r="Q1320" s="456" t="e">
        <f>'Déscriptions des trades'!CK1320-O1320</f>
        <v>#DIV/0!</v>
      </c>
      <c r="R1320" s="466" t="e">
        <f t="shared" si="508"/>
        <v>#DIV/0!</v>
      </c>
      <c r="S1320" s="389"/>
      <c r="T1320" s="12"/>
      <c r="U1320" s="25"/>
      <c r="V1320" s="15"/>
      <c r="W1320" s="490">
        <f t="shared" si="512"/>
        <v>0</v>
      </c>
      <c r="X1320" s="21" t="e">
        <f>W1320*U1320/'Déscriptions des trades'!CK1320*'Déscriptions des trades'!B1320</f>
        <v>#DIV/0!</v>
      </c>
      <c r="Y1320" s="459"/>
      <c r="Z1320" s="389"/>
      <c r="AA1320" s="23">
        <f t="shared" si="509"/>
        <v>0.1</v>
      </c>
      <c r="AB1320" s="17" t="e">
        <f>(AA1320*'Déscriptions des trades'!U1320*'Déscriptions des trades'!B1320/'Déscriptions des trades'!CK1320)*'Déscriptions des trades'!W1320</f>
        <v>#DIV/0!</v>
      </c>
      <c r="AC1320" s="265" t="e">
        <f>AB1320*'Déscriptions des trades'!CK1320</f>
        <v>#DIV/0!</v>
      </c>
      <c r="AD1320" s="266" t="e">
        <f>'Déscriptions des trades'!CK1320-AC1320</f>
        <v>#DIV/0!</v>
      </c>
      <c r="AE1320" s="389"/>
      <c r="AF1320" s="399">
        <v>1316</v>
      </c>
      <c r="AG1320" s="389"/>
      <c r="AH1320" s="20"/>
      <c r="AI1320" s="303"/>
      <c r="AJ1320" s="307"/>
      <c r="AK1320" s="161"/>
      <c r="AL1320" s="305"/>
      <c r="AM1320" s="305"/>
      <c r="AN1320" s="162"/>
      <c r="AO1320" s="439"/>
      <c r="AP1320" s="162"/>
      <c r="AQ1320" s="113"/>
      <c r="AR1320" s="113"/>
      <c r="AS1320" s="384"/>
      <c r="AT1320" s="306"/>
      <c r="AU1320" s="306"/>
      <c r="AV1320" s="160"/>
      <c r="AW1320" s="158"/>
      <c r="AX1320" s="385"/>
      <c r="AY1320" s="453"/>
      <c r="AZ1320" s="165"/>
      <c r="BA1320" s="301"/>
      <c r="BB1320" s="165"/>
      <c r="BC1320" s="301"/>
      <c r="BD1320" s="165"/>
      <c r="BE1320" s="302"/>
      <c r="BF1320" s="302"/>
      <c r="BG1320" s="165"/>
      <c r="BH1320" s="303"/>
      <c r="BI1320" s="165"/>
      <c r="BJ1320" s="304"/>
      <c r="BK1320" s="394"/>
      <c r="BL1320" s="302"/>
      <c r="BM1320" s="302"/>
      <c r="BN1320" s="394"/>
      <c r="BO1320" s="302"/>
      <c r="BP1320" s="13"/>
      <c r="BQ1320" s="302"/>
      <c r="BR1320" s="13"/>
      <c r="BS1320" s="302"/>
      <c r="BT1320" s="13"/>
      <c r="BU1320" s="302"/>
      <c r="BV1320" s="386"/>
      <c r="BW1320" s="303"/>
      <c r="BX1320" s="303"/>
      <c r="BY1320" s="302"/>
      <c r="BZ1320" s="302"/>
      <c r="CA1320" s="387"/>
      <c r="CB1320" s="395"/>
      <c r="CC1320" s="12"/>
      <c r="CD1320" s="304"/>
      <c r="CE1320" s="14"/>
      <c r="CF1320" s="395"/>
      <c r="CG1320" s="397"/>
      <c r="CH1320" s="300">
        <f t="shared" si="513"/>
        <v>0</v>
      </c>
      <c r="CI1320" s="26"/>
      <c r="CJ1320" s="17">
        <f t="shared" si="510"/>
        <v>0</v>
      </c>
      <c r="CK1320" s="18">
        <f t="shared" si="521"/>
        <v>12.89</v>
      </c>
      <c r="CM1320" s="164"/>
      <c r="CN1320" s="302"/>
      <c r="CO1320" s="13">
        <f t="shared" si="514"/>
        <v>0</v>
      </c>
      <c r="CP1320" s="302"/>
      <c r="CQ1320" s="13">
        <f t="shared" si="515"/>
        <v>0</v>
      </c>
      <c r="CR1320" s="302"/>
      <c r="CS1320" s="13">
        <f t="shared" si="516"/>
        <v>0</v>
      </c>
      <c r="CT1320" s="302"/>
      <c r="CU1320" s="13">
        <f t="shared" si="511"/>
        <v>0</v>
      </c>
      <c r="CV1320" s="302"/>
      <c r="CW1320" s="13">
        <f t="shared" si="517"/>
        <v>0</v>
      </c>
      <c r="CX1320" s="13">
        <f t="shared" si="518"/>
        <v>0</v>
      </c>
      <c r="CY1320" s="251">
        <f t="shared" si="519"/>
        <v>0</v>
      </c>
      <c r="CZ1320" s="13" t="s">
        <v>29</v>
      </c>
      <c r="DA1320" s="13">
        <v>50</v>
      </c>
      <c r="DB1320" s="22">
        <f t="shared" si="520"/>
        <v>0</v>
      </c>
      <c r="DD1320" s="24"/>
      <c r="DF1320" s="163"/>
      <c r="DH1320" s="24"/>
      <c r="DI1320" s="447"/>
      <c r="DJ1320" s="163"/>
    </row>
    <row r="1321" spans="1:114" s="7" customFormat="1">
      <c r="A1321" s="277">
        <f t="shared" si="504"/>
        <v>50</v>
      </c>
      <c r="B1321" s="21" t="e">
        <f>'Calculateur de trading'!I1321/C1321/W1321</f>
        <v>#DIV/0!</v>
      </c>
      <c r="C1321" s="278">
        <f t="shared" si="505"/>
        <v>10</v>
      </c>
      <c r="D1321" s="426"/>
      <c r="E1321" s="273">
        <f t="shared" si="506"/>
        <v>100</v>
      </c>
      <c r="F1321" s="271">
        <f t="shared" si="498"/>
        <v>2</v>
      </c>
      <c r="G1321" s="271" t="e">
        <f t="shared" si="499"/>
        <v>#DIV/0!</v>
      </c>
      <c r="H1321" s="272">
        <f t="shared" si="500"/>
        <v>20</v>
      </c>
      <c r="I1321" s="270"/>
      <c r="J1321" s="273">
        <f t="shared" si="507"/>
        <v>200</v>
      </c>
      <c r="K1321" s="271">
        <f t="shared" si="501"/>
        <v>4</v>
      </c>
      <c r="L1321" s="271" t="e">
        <f t="shared" si="502"/>
        <v>#DIV/0!</v>
      </c>
      <c r="M1321" s="272">
        <f t="shared" si="503"/>
        <v>40</v>
      </c>
      <c r="N1321" s="389"/>
      <c r="O1321" s="455" t="e">
        <f>(A1321*B1321*W1321)+(B1321*'Calculateur de trading'!H1321)</f>
        <v>#DIV/0!</v>
      </c>
      <c r="P1321" s="274" t="e">
        <f>O1321/'Déscriptions des trades'!CK1321</f>
        <v>#DIV/0!</v>
      </c>
      <c r="Q1321" s="456" t="e">
        <f>'Déscriptions des trades'!CK1321-O1321</f>
        <v>#DIV/0!</v>
      </c>
      <c r="R1321" s="466" t="e">
        <f t="shared" si="508"/>
        <v>#DIV/0!</v>
      </c>
      <c r="S1321" s="389"/>
      <c r="T1321" s="12"/>
      <c r="U1321" s="25"/>
      <c r="V1321" s="15"/>
      <c r="W1321" s="490">
        <f t="shared" si="512"/>
        <v>0</v>
      </c>
      <c r="X1321" s="21" t="e">
        <f>W1321*U1321/'Déscriptions des trades'!CK1321*'Déscriptions des trades'!B1321</f>
        <v>#DIV/0!</v>
      </c>
      <c r="Y1321" s="459"/>
      <c r="Z1321" s="389"/>
      <c r="AA1321" s="23">
        <f t="shared" si="509"/>
        <v>0.1</v>
      </c>
      <c r="AB1321" s="17" t="e">
        <f>(AA1321*'Déscriptions des trades'!U1321*'Déscriptions des trades'!B1321/'Déscriptions des trades'!CK1321)*'Déscriptions des trades'!W1321</f>
        <v>#DIV/0!</v>
      </c>
      <c r="AC1321" s="265" t="e">
        <f>AB1321*'Déscriptions des trades'!CK1321</f>
        <v>#DIV/0!</v>
      </c>
      <c r="AD1321" s="266" t="e">
        <f>'Déscriptions des trades'!CK1321-AC1321</f>
        <v>#DIV/0!</v>
      </c>
      <c r="AE1321" s="389"/>
      <c r="AF1321" s="399">
        <v>1317</v>
      </c>
      <c r="AG1321" s="389"/>
      <c r="AH1321" s="20"/>
      <c r="AI1321" s="303"/>
      <c r="AJ1321" s="307"/>
      <c r="AK1321" s="161"/>
      <c r="AL1321" s="305"/>
      <c r="AM1321" s="305"/>
      <c r="AN1321" s="162"/>
      <c r="AO1321" s="439"/>
      <c r="AP1321" s="162"/>
      <c r="AQ1321" s="113"/>
      <c r="AR1321" s="113"/>
      <c r="AS1321" s="384"/>
      <c r="AT1321" s="306"/>
      <c r="AU1321" s="306"/>
      <c r="AV1321" s="160"/>
      <c r="AW1321" s="158"/>
      <c r="AX1321" s="385"/>
      <c r="AY1321" s="453"/>
      <c r="AZ1321" s="165"/>
      <c r="BA1321" s="301"/>
      <c r="BB1321" s="165"/>
      <c r="BC1321" s="301"/>
      <c r="BD1321" s="165"/>
      <c r="BE1321" s="302"/>
      <c r="BF1321" s="302"/>
      <c r="BG1321" s="165"/>
      <c r="BH1321" s="303"/>
      <c r="BI1321" s="165"/>
      <c r="BJ1321" s="304"/>
      <c r="BK1321" s="394"/>
      <c r="BL1321" s="302"/>
      <c r="BM1321" s="302"/>
      <c r="BN1321" s="394"/>
      <c r="BO1321" s="302"/>
      <c r="BP1321" s="13"/>
      <c r="BQ1321" s="302"/>
      <c r="BR1321" s="13"/>
      <c r="BS1321" s="302"/>
      <c r="BT1321" s="13"/>
      <c r="BU1321" s="302"/>
      <c r="BV1321" s="386"/>
      <c r="BW1321" s="303"/>
      <c r="BX1321" s="303"/>
      <c r="BY1321" s="302"/>
      <c r="BZ1321" s="302"/>
      <c r="CA1321" s="387"/>
      <c r="CB1321" s="395"/>
      <c r="CC1321" s="12"/>
      <c r="CD1321" s="304"/>
      <c r="CE1321" s="14"/>
      <c r="CF1321" s="395"/>
      <c r="CG1321" s="397"/>
      <c r="CH1321" s="300">
        <f t="shared" si="513"/>
        <v>0</v>
      </c>
      <c r="CI1321" s="26"/>
      <c r="CJ1321" s="17">
        <f t="shared" si="510"/>
        <v>0</v>
      </c>
      <c r="CK1321" s="18">
        <f t="shared" si="521"/>
        <v>12.89</v>
      </c>
      <c r="CM1321" s="164"/>
      <c r="CN1321" s="302"/>
      <c r="CO1321" s="13">
        <f t="shared" si="514"/>
        <v>0</v>
      </c>
      <c r="CP1321" s="302"/>
      <c r="CQ1321" s="13">
        <f t="shared" si="515"/>
        <v>0</v>
      </c>
      <c r="CR1321" s="302"/>
      <c r="CS1321" s="13">
        <f t="shared" si="516"/>
        <v>0</v>
      </c>
      <c r="CT1321" s="302"/>
      <c r="CU1321" s="13">
        <f t="shared" si="511"/>
        <v>0</v>
      </c>
      <c r="CV1321" s="302"/>
      <c r="CW1321" s="13">
        <f t="shared" si="517"/>
        <v>0</v>
      </c>
      <c r="CX1321" s="13">
        <f t="shared" si="518"/>
        <v>0</v>
      </c>
      <c r="CY1321" s="251">
        <f t="shared" si="519"/>
        <v>0</v>
      </c>
      <c r="CZ1321" s="13" t="s">
        <v>29</v>
      </c>
      <c r="DA1321" s="13">
        <v>50</v>
      </c>
      <c r="DB1321" s="22">
        <f t="shared" si="520"/>
        <v>0</v>
      </c>
      <c r="DD1321" s="24"/>
      <c r="DF1321" s="163"/>
      <c r="DH1321" s="24"/>
      <c r="DI1321" s="447"/>
      <c r="DJ1321" s="163"/>
    </row>
    <row r="1322" spans="1:114" s="7" customFormat="1">
      <c r="A1322" s="277">
        <f t="shared" si="504"/>
        <v>50</v>
      </c>
      <c r="B1322" s="21" t="e">
        <f>'Calculateur de trading'!I1322/C1322/W1322</f>
        <v>#DIV/0!</v>
      </c>
      <c r="C1322" s="278">
        <f t="shared" si="505"/>
        <v>10</v>
      </c>
      <c r="D1322" s="426"/>
      <c r="E1322" s="273">
        <f t="shared" si="506"/>
        <v>100</v>
      </c>
      <c r="F1322" s="271">
        <f t="shared" si="498"/>
        <v>2</v>
      </c>
      <c r="G1322" s="271" t="e">
        <f t="shared" si="499"/>
        <v>#DIV/0!</v>
      </c>
      <c r="H1322" s="272">
        <f t="shared" si="500"/>
        <v>20</v>
      </c>
      <c r="I1322" s="270"/>
      <c r="J1322" s="273">
        <f t="shared" si="507"/>
        <v>200</v>
      </c>
      <c r="K1322" s="271">
        <f t="shared" si="501"/>
        <v>4</v>
      </c>
      <c r="L1322" s="271" t="e">
        <f t="shared" si="502"/>
        <v>#DIV/0!</v>
      </c>
      <c r="M1322" s="272">
        <f t="shared" si="503"/>
        <v>40</v>
      </c>
      <c r="N1322" s="389"/>
      <c r="O1322" s="455" t="e">
        <f>(A1322*B1322*W1322)+(B1322*'Calculateur de trading'!H1322)</f>
        <v>#DIV/0!</v>
      </c>
      <c r="P1322" s="274" t="e">
        <f>O1322/'Déscriptions des trades'!CK1322</f>
        <v>#DIV/0!</v>
      </c>
      <c r="Q1322" s="456" t="e">
        <f>'Déscriptions des trades'!CK1322-O1322</f>
        <v>#DIV/0!</v>
      </c>
      <c r="R1322" s="466" t="e">
        <f t="shared" si="508"/>
        <v>#DIV/0!</v>
      </c>
      <c r="S1322" s="389"/>
      <c r="T1322" s="12"/>
      <c r="U1322" s="25"/>
      <c r="V1322" s="15"/>
      <c r="W1322" s="490">
        <f t="shared" si="512"/>
        <v>0</v>
      </c>
      <c r="X1322" s="21" t="e">
        <f>W1322*U1322/'Déscriptions des trades'!CK1322*'Déscriptions des trades'!B1322</f>
        <v>#DIV/0!</v>
      </c>
      <c r="Y1322" s="459"/>
      <c r="Z1322" s="389"/>
      <c r="AA1322" s="23">
        <f t="shared" si="509"/>
        <v>0.1</v>
      </c>
      <c r="AB1322" s="17" t="e">
        <f>(AA1322*'Déscriptions des trades'!U1322*'Déscriptions des trades'!B1322/'Déscriptions des trades'!CK1322)*'Déscriptions des trades'!W1322</f>
        <v>#DIV/0!</v>
      </c>
      <c r="AC1322" s="265" t="e">
        <f>AB1322*'Déscriptions des trades'!CK1322</f>
        <v>#DIV/0!</v>
      </c>
      <c r="AD1322" s="266" t="e">
        <f>'Déscriptions des trades'!CK1322-AC1322</f>
        <v>#DIV/0!</v>
      </c>
      <c r="AE1322" s="389"/>
      <c r="AF1322" s="399">
        <v>1318</v>
      </c>
      <c r="AG1322" s="389"/>
      <c r="AH1322" s="20"/>
      <c r="AI1322" s="303"/>
      <c r="AJ1322" s="307"/>
      <c r="AK1322" s="161"/>
      <c r="AL1322" s="305"/>
      <c r="AM1322" s="305"/>
      <c r="AN1322" s="162"/>
      <c r="AO1322" s="439"/>
      <c r="AP1322" s="162"/>
      <c r="AQ1322" s="113"/>
      <c r="AR1322" s="113"/>
      <c r="AS1322" s="384"/>
      <c r="AT1322" s="306"/>
      <c r="AU1322" s="306"/>
      <c r="AV1322" s="160"/>
      <c r="AW1322" s="158"/>
      <c r="AX1322" s="385"/>
      <c r="AY1322" s="453"/>
      <c r="AZ1322" s="165"/>
      <c r="BA1322" s="301"/>
      <c r="BB1322" s="165"/>
      <c r="BC1322" s="301"/>
      <c r="BD1322" s="165"/>
      <c r="BE1322" s="302"/>
      <c r="BF1322" s="302"/>
      <c r="BG1322" s="165"/>
      <c r="BH1322" s="303"/>
      <c r="BI1322" s="165"/>
      <c r="BJ1322" s="304"/>
      <c r="BK1322" s="394"/>
      <c r="BL1322" s="302"/>
      <c r="BM1322" s="302"/>
      <c r="BN1322" s="394"/>
      <c r="BO1322" s="302"/>
      <c r="BP1322" s="13"/>
      <c r="BQ1322" s="302"/>
      <c r="BR1322" s="13"/>
      <c r="BS1322" s="302"/>
      <c r="BT1322" s="13"/>
      <c r="BU1322" s="302"/>
      <c r="BV1322" s="386"/>
      <c r="BW1322" s="303"/>
      <c r="BX1322" s="303"/>
      <c r="BY1322" s="302"/>
      <c r="BZ1322" s="302"/>
      <c r="CA1322" s="387"/>
      <c r="CB1322" s="395"/>
      <c r="CC1322" s="12"/>
      <c r="CD1322" s="304"/>
      <c r="CE1322" s="14"/>
      <c r="CF1322" s="395"/>
      <c r="CG1322" s="397"/>
      <c r="CH1322" s="300">
        <f t="shared" si="513"/>
        <v>0</v>
      </c>
      <c r="CI1322" s="26"/>
      <c r="CJ1322" s="17">
        <f t="shared" si="510"/>
        <v>0</v>
      </c>
      <c r="CK1322" s="18">
        <f t="shared" si="521"/>
        <v>12.89</v>
      </c>
      <c r="CM1322" s="164"/>
      <c r="CN1322" s="302"/>
      <c r="CO1322" s="13">
        <f t="shared" si="514"/>
        <v>0</v>
      </c>
      <c r="CP1322" s="302"/>
      <c r="CQ1322" s="13">
        <f t="shared" si="515"/>
        <v>0</v>
      </c>
      <c r="CR1322" s="302"/>
      <c r="CS1322" s="13">
        <f t="shared" si="516"/>
        <v>0</v>
      </c>
      <c r="CT1322" s="302"/>
      <c r="CU1322" s="13">
        <f t="shared" si="511"/>
        <v>0</v>
      </c>
      <c r="CV1322" s="302"/>
      <c r="CW1322" s="13">
        <f t="shared" si="517"/>
        <v>0</v>
      </c>
      <c r="CX1322" s="13">
        <f t="shared" si="518"/>
        <v>0</v>
      </c>
      <c r="CY1322" s="251">
        <f t="shared" si="519"/>
        <v>0</v>
      </c>
      <c r="CZ1322" s="13" t="s">
        <v>29</v>
      </c>
      <c r="DA1322" s="13">
        <v>50</v>
      </c>
      <c r="DB1322" s="22">
        <f t="shared" si="520"/>
        <v>0</v>
      </c>
      <c r="DD1322" s="24"/>
      <c r="DF1322" s="163"/>
      <c r="DH1322" s="24"/>
      <c r="DI1322" s="447"/>
      <c r="DJ1322" s="163"/>
    </row>
    <row r="1323" spans="1:114" s="7" customFormat="1">
      <c r="A1323" s="277">
        <f t="shared" si="504"/>
        <v>50</v>
      </c>
      <c r="B1323" s="21" t="e">
        <f>'Calculateur de trading'!I1323/C1323/W1323</f>
        <v>#DIV/0!</v>
      </c>
      <c r="C1323" s="278">
        <f t="shared" si="505"/>
        <v>10</v>
      </c>
      <c r="D1323" s="278"/>
      <c r="E1323" s="273">
        <f t="shared" si="506"/>
        <v>100</v>
      </c>
      <c r="F1323" s="271">
        <f t="shared" si="498"/>
        <v>2</v>
      </c>
      <c r="G1323" s="271" t="e">
        <f t="shared" si="499"/>
        <v>#DIV/0!</v>
      </c>
      <c r="H1323" s="272">
        <f t="shared" si="500"/>
        <v>20</v>
      </c>
      <c r="I1323" s="270"/>
      <c r="J1323" s="273">
        <f t="shared" si="507"/>
        <v>200</v>
      </c>
      <c r="K1323" s="271">
        <f t="shared" si="501"/>
        <v>4</v>
      </c>
      <c r="L1323" s="271" t="e">
        <f t="shared" si="502"/>
        <v>#DIV/0!</v>
      </c>
      <c r="M1323" s="272">
        <f t="shared" si="503"/>
        <v>40</v>
      </c>
      <c r="N1323" s="389"/>
      <c r="O1323" s="455" t="e">
        <f>(A1323*B1323*W1323)+(B1323*'Calculateur de trading'!H1323)</f>
        <v>#DIV/0!</v>
      </c>
      <c r="P1323" s="274" t="e">
        <f>O1323/'Déscriptions des trades'!CK1323</f>
        <v>#DIV/0!</v>
      </c>
      <c r="Q1323" s="456" t="e">
        <f>'Déscriptions des trades'!CK1323-O1323</f>
        <v>#DIV/0!</v>
      </c>
      <c r="R1323" s="466" t="e">
        <f t="shared" si="508"/>
        <v>#DIV/0!</v>
      </c>
      <c r="S1323" s="389"/>
      <c r="T1323" s="12"/>
      <c r="U1323" s="25"/>
      <c r="V1323" s="15"/>
      <c r="W1323" s="490">
        <f t="shared" si="512"/>
        <v>0</v>
      </c>
      <c r="X1323" s="21" t="e">
        <f>W1323*U1323/'Déscriptions des trades'!CK1323*'Déscriptions des trades'!B1323</f>
        <v>#DIV/0!</v>
      </c>
      <c r="Y1323" s="459"/>
      <c r="Z1323" s="389"/>
      <c r="AA1323" s="23">
        <f t="shared" si="509"/>
        <v>0.1</v>
      </c>
      <c r="AB1323" s="17" t="e">
        <f>(AA1323*'Déscriptions des trades'!U1323*'Déscriptions des trades'!B1323/'Déscriptions des trades'!CK1323)*'Déscriptions des trades'!W1323</f>
        <v>#DIV/0!</v>
      </c>
      <c r="AC1323" s="265" t="e">
        <f>AB1323*'Déscriptions des trades'!CK1323</f>
        <v>#DIV/0!</v>
      </c>
      <c r="AD1323" s="266" t="e">
        <f>'Déscriptions des trades'!CK1323-AC1323</f>
        <v>#DIV/0!</v>
      </c>
      <c r="AE1323" s="389"/>
      <c r="AF1323" s="399">
        <v>1319</v>
      </c>
      <c r="AG1323" s="389"/>
      <c r="AH1323" s="20"/>
      <c r="AI1323" s="303"/>
      <c r="AJ1323" s="307"/>
      <c r="AK1323" s="161"/>
      <c r="AL1323" s="305"/>
      <c r="AM1323" s="305"/>
      <c r="AN1323" s="162"/>
      <c r="AO1323" s="439"/>
      <c r="AP1323" s="162"/>
      <c r="AQ1323" s="113"/>
      <c r="AR1323" s="113"/>
      <c r="AS1323" s="384"/>
      <c r="AT1323" s="306"/>
      <c r="AU1323" s="306"/>
      <c r="AV1323" s="160"/>
      <c r="AW1323" s="158"/>
      <c r="AX1323" s="385"/>
      <c r="AY1323" s="453"/>
      <c r="AZ1323" s="165"/>
      <c r="BA1323" s="301"/>
      <c r="BB1323" s="165"/>
      <c r="BC1323" s="301"/>
      <c r="BD1323" s="165"/>
      <c r="BE1323" s="302"/>
      <c r="BF1323" s="302"/>
      <c r="BG1323" s="165"/>
      <c r="BH1323" s="303"/>
      <c r="BI1323" s="165"/>
      <c r="BJ1323" s="304"/>
      <c r="BK1323" s="394"/>
      <c r="BL1323" s="302"/>
      <c r="BM1323" s="302"/>
      <c r="BN1323" s="394"/>
      <c r="BO1323" s="302"/>
      <c r="BP1323" s="13"/>
      <c r="BQ1323" s="302"/>
      <c r="BR1323" s="13"/>
      <c r="BS1323" s="302"/>
      <c r="BT1323" s="13"/>
      <c r="BU1323" s="302"/>
      <c r="BV1323" s="386"/>
      <c r="BW1323" s="303"/>
      <c r="BX1323" s="303"/>
      <c r="BY1323" s="302"/>
      <c r="BZ1323" s="302"/>
      <c r="CA1323" s="387"/>
      <c r="CB1323" s="395"/>
      <c r="CC1323" s="12"/>
      <c r="CD1323" s="304"/>
      <c r="CE1323" s="14"/>
      <c r="CF1323" s="395"/>
      <c r="CG1323" s="397"/>
      <c r="CH1323" s="300">
        <f t="shared" si="513"/>
        <v>0</v>
      </c>
      <c r="CI1323" s="26"/>
      <c r="CJ1323" s="17">
        <f t="shared" si="510"/>
        <v>0</v>
      </c>
      <c r="CK1323" s="18">
        <f t="shared" si="521"/>
        <v>12.89</v>
      </c>
      <c r="CM1323" s="164"/>
      <c r="CN1323" s="302"/>
      <c r="CO1323" s="13">
        <f t="shared" si="514"/>
        <v>0</v>
      </c>
      <c r="CP1323" s="302"/>
      <c r="CQ1323" s="13">
        <f t="shared" si="515"/>
        <v>0</v>
      </c>
      <c r="CR1323" s="302"/>
      <c r="CS1323" s="13">
        <f t="shared" si="516"/>
        <v>0</v>
      </c>
      <c r="CT1323" s="302"/>
      <c r="CU1323" s="13">
        <f t="shared" si="511"/>
        <v>0</v>
      </c>
      <c r="CV1323" s="302"/>
      <c r="CW1323" s="13">
        <f t="shared" si="517"/>
        <v>0</v>
      </c>
      <c r="CX1323" s="13">
        <f t="shared" si="518"/>
        <v>0</v>
      </c>
      <c r="CY1323" s="251">
        <f t="shared" si="519"/>
        <v>0</v>
      </c>
      <c r="CZ1323" s="13" t="s">
        <v>29</v>
      </c>
      <c r="DA1323" s="13">
        <v>50</v>
      </c>
      <c r="DB1323" s="22">
        <f t="shared" si="520"/>
        <v>0</v>
      </c>
      <c r="DD1323" s="24"/>
      <c r="DF1323" s="163"/>
      <c r="DH1323" s="24"/>
      <c r="DI1323" s="447"/>
      <c r="DJ1323" s="163"/>
    </row>
    <row r="1324" spans="1:114" s="7" customFormat="1">
      <c r="A1324" s="277">
        <f t="shared" si="504"/>
        <v>50</v>
      </c>
      <c r="B1324" s="21" t="e">
        <f>'Calculateur de trading'!I1324/C1324/W1324</f>
        <v>#DIV/0!</v>
      </c>
      <c r="C1324" s="278">
        <f t="shared" si="505"/>
        <v>10</v>
      </c>
      <c r="D1324" s="426"/>
      <c r="E1324" s="273">
        <f t="shared" si="506"/>
        <v>100</v>
      </c>
      <c r="F1324" s="271">
        <f t="shared" si="498"/>
        <v>2</v>
      </c>
      <c r="G1324" s="271" t="e">
        <f t="shared" si="499"/>
        <v>#DIV/0!</v>
      </c>
      <c r="H1324" s="272">
        <f t="shared" si="500"/>
        <v>20</v>
      </c>
      <c r="I1324" s="270"/>
      <c r="J1324" s="273">
        <f t="shared" si="507"/>
        <v>200</v>
      </c>
      <c r="K1324" s="271">
        <f t="shared" si="501"/>
        <v>4</v>
      </c>
      <c r="L1324" s="271" t="e">
        <f t="shared" si="502"/>
        <v>#DIV/0!</v>
      </c>
      <c r="M1324" s="272">
        <f t="shared" si="503"/>
        <v>40</v>
      </c>
      <c r="N1324" s="389"/>
      <c r="O1324" s="455" t="e">
        <f>(A1324*B1324*W1324)+(B1324*'Calculateur de trading'!H1324)</f>
        <v>#DIV/0!</v>
      </c>
      <c r="P1324" s="274" t="e">
        <f>O1324/'Déscriptions des trades'!CK1324</f>
        <v>#DIV/0!</v>
      </c>
      <c r="Q1324" s="456" t="e">
        <f>'Déscriptions des trades'!CK1324-O1324</f>
        <v>#DIV/0!</v>
      </c>
      <c r="R1324" s="466" t="e">
        <f t="shared" si="508"/>
        <v>#DIV/0!</v>
      </c>
      <c r="S1324" s="389"/>
      <c r="T1324" s="12"/>
      <c r="U1324" s="25"/>
      <c r="V1324" s="15"/>
      <c r="W1324" s="490">
        <f t="shared" si="512"/>
        <v>0</v>
      </c>
      <c r="X1324" s="21" t="e">
        <f>W1324*U1324/'Déscriptions des trades'!CK1324*'Déscriptions des trades'!B1324</f>
        <v>#DIV/0!</v>
      </c>
      <c r="Y1324" s="459"/>
      <c r="Z1324" s="389"/>
      <c r="AA1324" s="23">
        <f t="shared" si="509"/>
        <v>0.1</v>
      </c>
      <c r="AB1324" s="17" t="e">
        <f>(AA1324*'Déscriptions des trades'!U1324*'Déscriptions des trades'!B1324/'Déscriptions des trades'!CK1324)*'Déscriptions des trades'!W1324</f>
        <v>#DIV/0!</v>
      </c>
      <c r="AC1324" s="265" t="e">
        <f>AB1324*'Déscriptions des trades'!CK1324</f>
        <v>#DIV/0!</v>
      </c>
      <c r="AD1324" s="266" t="e">
        <f>'Déscriptions des trades'!CK1324-AC1324</f>
        <v>#DIV/0!</v>
      </c>
      <c r="AE1324" s="389"/>
      <c r="AF1324" s="399">
        <v>1320</v>
      </c>
      <c r="AG1324" s="389"/>
      <c r="AH1324" s="20"/>
      <c r="AI1324" s="303"/>
      <c r="AJ1324" s="307"/>
      <c r="AK1324" s="161"/>
      <c r="AL1324" s="305"/>
      <c r="AM1324" s="305"/>
      <c r="AN1324" s="162"/>
      <c r="AO1324" s="439"/>
      <c r="AP1324" s="162"/>
      <c r="AQ1324" s="113"/>
      <c r="AR1324" s="113"/>
      <c r="AS1324" s="384"/>
      <c r="AT1324" s="306"/>
      <c r="AU1324" s="306"/>
      <c r="AV1324" s="160"/>
      <c r="AW1324" s="158"/>
      <c r="AX1324" s="385"/>
      <c r="AY1324" s="453"/>
      <c r="AZ1324" s="165"/>
      <c r="BA1324" s="301"/>
      <c r="BB1324" s="165"/>
      <c r="BC1324" s="301"/>
      <c r="BD1324" s="165"/>
      <c r="BE1324" s="302"/>
      <c r="BF1324" s="302"/>
      <c r="BG1324" s="165"/>
      <c r="BH1324" s="303"/>
      <c r="BI1324" s="165"/>
      <c r="BJ1324" s="304"/>
      <c r="BK1324" s="394"/>
      <c r="BL1324" s="302"/>
      <c r="BM1324" s="302"/>
      <c r="BN1324" s="394"/>
      <c r="BO1324" s="302"/>
      <c r="BP1324" s="13"/>
      <c r="BQ1324" s="302"/>
      <c r="BR1324" s="13"/>
      <c r="BS1324" s="302"/>
      <c r="BT1324" s="13"/>
      <c r="BU1324" s="302"/>
      <c r="BV1324" s="386"/>
      <c r="BW1324" s="303"/>
      <c r="BX1324" s="303"/>
      <c r="BY1324" s="302"/>
      <c r="BZ1324" s="302"/>
      <c r="CA1324" s="387"/>
      <c r="CB1324" s="395"/>
      <c r="CC1324" s="12"/>
      <c r="CD1324" s="304"/>
      <c r="CE1324" s="14"/>
      <c r="CF1324" s="395"/>
      <c r="CG1324" s="397"/>
      <c r="CH1324" s="300">
        <f t="shared" si="513"/>
        <v>0</v>
      </c>
      <c r="CI1324" s="26"/>
      <c r="CJ1324" s="17">
        <f t="shared" si="510"/>
        <v>0</v>
      </c>
      <c r="CK1324" s="18">
        <f t="shared" si="521"/>
        <v>12.89</v>
      </c>
      <c r="CM1324" s="164"/>
      <c r="CN1324" s="302"/>
      <c r="CO1324" s="13">
        <f t="shared" si="514"/>
        <v>0</v>
      </c>
      <c r="CP1324" s="302"/>
      <c r="CQ1324" s="13">
        <f t="shared" si="515"/>
        <v>0</v>
      </c>
      <c r="CR1324" s="302"/>
      <c r="CS1324" s="13">
        <f t="shared" si="516"/>
        <v>0</v>
      </c>
      <c r="CT1324" s="302"/>
      <c r="CU1324" s="13">
        <f t="shared" si="511"/>
        <v>0</v>
      </c>
      <c r="CV1324" s="302"/>
      <c r="CW1324" s="13">
        <f t="shared" si="517"/>
        <v>0</v>
      </c>
      <c r="CX1324" s="13">
        <f t="shared" si="518"/>
        <v>0</v>
      </c>
      <c r="CY1324" s="251">
        <f t="shared" si="519"/>
        <v>0</v>
      </c>
      <c r="CZ1324" s="13" t="s">
        <v>29</v>
      </c>
      <c r="DA1324" s="13">
        <v>50</v>
      </c>
      <c r="DB1324" s="22">
        <f t="shared" si="520"/>
        <v>0</v>
      </c>
      <c r="DD1324" s="24"/>
      <c r="DF1324" s="163"/>
      <c r="DH1324" s="24"/>
      <c r="DI1324" s="447"/>
      <c r="DJ1324" s="163"/>
    </row>
    <row r="1325" spans="1:114" s="7" customFormat="1">
      <c r="A1325" s="277">
        <f t="shared" si="504"/>
        <v>50</v>
      </c>
      <c r="B1325" s="21" t="e">
        <f>'Calculateur de trading'!I1325/C1325/W1325</f>
        <v>#DIV/0!</v>
      </c>
      <c r="C1325" s="278">
        <f t="shared" si="505"/>
        <v>10</v>
      </c>
      <c r="D1325" s="278"/>
      <c r="E1325" s="273">
        <f t="shared" si="506"/>
        <v>100</v>
      </c>
      <c r="F1325" s="271">
        <f t="shared" si="498"/>
        <v>2</v>
      </c>
      <c r="G1325" s="271" t="e">
        <f t="shared" si="499"/>
        <v>#DIV/0!</v>
      </c>
      <c r="H1325" s="272">
        <f t="shared" si="500"/>
        <v>20</v>
      </c>
      <c r="I1325" s="270"/>
      <c r="J1325" s="273">
        <f t="shared" si="507"/>
        <v>200</v>
      </c>
      <c r="K1325" s="271">
        <f t="shared" si="501"/>
        <v>4</v>
      </c>
      <c r="L1325" s="271" t="e">
        <f t="shared" si="502"/>
        <v>#DIV/0!</v>
      </c>
      <c r="M1325" s="272">
        <f t="shared" si="503"/>
        <v>40</v>
      </c>
      <c r="N1325" s="389"/>
      <c r="O1325" s="455" t="e">
        <f>(A1325*B1325*W1325)+(B1325*'Calculateur de trading'!H1325)</f>
        <v>#DIV/0!</v>
      </c>
      <c r="P1325" s="274" t="e">
        <f>O1325/'Déscriptions des trades'!CK1325</f>
        <v>#DIV/0!</v>
      </c>
      <c r="Q1325" s="456" t="e">
        <f>'Déscriptions des trades'!CK1325-O1325</f>
        <v>#DIV/0!</v>
      </c>
      <c r="R1325" s="466" t="e">
        <f t="shared" si="508"/>
        <v>#DIV/0!</v>
      </c>
      <c r="S1325" s="389"/>
      <c r="T1325" s="12"/>
      <c r="U1325" s="25"/>
      <c r="V1325" s="15"/>
      <c r="W1325" s="490">
        <f t="shared" si="512"/>
        <v>0</v>
      </c>
      <c r="X1325" s="21" t="e">
        <f>W1325*U1325/'Déscriptions des trades'!CK1325*'Déscriptions des trades'!B1325</f>
        <v>#DIV/0!</v>
      </c>
      <c r="Y1325" s="459"/>
      <c r="Z1325" s="389"/>
      <c r="AA1325" s="23">
        <f t="shared" si="509"/>
        <v>0.1</v>
      </c>
      <c r="AB1325" s="17" t="e">
        <f>(AA1325*'Déscriptions des trades'!U1325*'Déscriptions des trades'!B1325/'Déscriptions des trades'!CK1325)*'Déscriptions des trades'!W1325</f>
        <v>#DIV/0!</v>
      </c>
      <c r="AC1325" s="265" t="e">
        <f>AB1325*'Déscriptions des trades'!CK1325</f>
        <v>#DIV/0!</v>
      </c>
      <c r="AD1325" s="266" t="e">
        <f>'Déscriptions des trades'!CK1325-AC1325</f>
        <v>#DIV/0!</v>
      </c>
      <c r="AE1325" s="389"/>
      <c r="AF1325" s="399">
        <v>1321</v>
      </c>
      <c r="AG1325" s="389"/>
      <c r="AH1325" s="20"/>
      <c r="AI1325" s="303"/>
      <c r="AJ1325" s="307"/>
      <c r="AK1325" s="161"/>
      <c r="AL1325" s="305"/>
      <c r="AM1325" s="305"/>
      <c r="AN1325" s="162"/>
      <c r="AO1325" s="439"/>
      <c r="AP1325" s="162"/>
      <c r="AQ1325" s="113"/>
      <c r="AR1325" s="113"/>
      <c r="AS1325" s="384"/>
      <c r="AT1325" s="306"/>
      <c r="AU1325" s="306"/>
      <c r="AV1325" s="160"/>
      <c r="AW1325" s="158"/>
      <c r="AX1325" s="385"/>
      <c r="AY1325" s="453"/>
      <c r="AZ1325" s="165"/>
      <c r="BA1325" s="301"/>
      <c r="BB1325" s="165"/>
      <c r="BC1325" s="301"/>
      <c r="BD1325" s="165"/>
      <c r="BE1325" s="302"/>
      <c r="BF1325" s="302"/>
      <c r="BG1325" s="165"/>
      <c r="BH1325" s="303"/>
      <c r="BI1325" s="165"/>
      <c r="BJ1325" s="304"/>
      <c r="BK1325" s="394"/>
      <c r="BL1325" s="302"/>
      <c r="BM1325" s="302"/>
      <c r="BN1325" s="394"/>
      <c r="BO1325" s="302"/>
      <c r="BP1325" s="13"/>
      <c r="BQ1325" s="302"/>
      <c r="BR1325" s="13"/>
      <c r="BS1325" s="302"/>
      <c r="BT1325" s="13"/>
      <c r="BU1325" s="302"/>
      <c r="BV1325" s="386"/>
      <c r="BW1325" s="303"/>
      <c r="BX1325" s="303"/>
      <c r="BY1325" s="302"/>
      <c r="BZ1325" s="302"/>
      <c r="CA1325" s="387"/>
      <c r="CB1325" s="395"/>
      <c r="CC1325" s="12"/>
      <c r="CD1325" s="304"/>
      <c r="CE1325" s="14"/>
      <c r="CF1325" s="395"/>
      <c r="CG1325" s="397"/>
      <c r="CH1325" s="300">
        <f t="shared" si="513"/>
        <v>0</v>
      </c>
      <c r="CI1325" s="26"/>
      <c r="CJ1325" s="17">
        <f t="shared" si="510"/>
        <v>0</v>
      </c>
      <c r="CK1325" s="18">
        <f t="shared" si="521"/>
        <v>12.89</v>
      </c>
      <c r="CM1325" s="164"/>
      <c r="CN1325" s="302"/>
      <c r="CO1325" s="13">
        <f t="shared" si="514"/>
        <v>0</v>
      </c>
      <c r="CP1325" s="302"/>
      <c r="CQ1325" s="13">
        <f t="shared" si="515"/>
        <v>0</v>
      </c>
      <c r="CR1325" s="302"/>
      <c r="CS1325" s="13">
        <f t="shared" si="516"/>
        <v>0</v>
      </c>
      <c r="CT1325" s="302"/>
      <c r="CU1325" s="13">
        <f t="shared" si="511"/>
        <v>0</v>
      </c>
      <c r="CV1325" s="302"/>
      <c r="CW1325" s="13">
        <f t="shared" si="517"/>
        <v>0</v>
      </c>
      <c r="CX1325" s="13">
        <f t="shared" si="518"/>
        <v>0</v>
      </c>
      <c r="CY1325" s="251">
        <f t="shared" si="519"/>
        <v>0</v>
      </c>
      <c r="CZ1325" s="13" t="s">
        <v>29</v>
      </c>
      <c r="DA1325" s="13">
        <v>50</v>
      </c>
      <c r="DB1325" s="22">
        <f t="shared" si="520"/>
        <v>0</v>
      </c>
      <c r="DD1325" s="24"/>
      <c r="DF1325" s="163"/>
      <c r="DH1325" s="24"/>
      <c r="DI1325" s="447"/>
      <c r="DJ1325" s="163"/>
    </row>
    <row r="1326" spans="1:114" s="7" customFormat="1">
      <c r="A1326" s="277">
        <f t="shared" si="504"/>
        <v>50</v>
      </c>
      <c r="B1326" s="21" t="e">
        <f>'Calculateur de trading'!I1326/C1326/W1326</f>
        <v>#DIV/0!</v>
      </c>
      <c r="C1326" s="278">
        <f t="shared" si="505"/>
        <v>10</v>
      </c>
      <c r="D1326" s="426"/>
      <c r="E1326" s="273">
        <f t="shared" si="506"/>
        <v>100</v>
      </c>
      <c r="F1326" s="271">
        <f t="shared" si="498"/>
        <v>2</v>
      </c>
      <c r="G1326" s="271" t="e">
        <f t="shared" si="499"/>
        <v>#DIV/0!</v>
      </c>
      <c r="H1326" s="272">
        <f t="shared" si="500"/>
        <v>20</v>
      </c>
      <c r="I1326" s="270"/>
      <c r="J1326" s="273">
        <f t="shared" si="507"/>
        <v>200</v>
      </c>
      <c r="K1326" s="271">
        <f t="shared" si="501"/>
        <v>4</v>
      </c>
      <c r="L1326" s="271" t="e">
        <f t="shared" si="502"/>
        <v>#DIV/0!</v>
      </c>
      <c r="M1326" s="272">
        <f t="shared" si="503"/>
        <v>40</v>
      </c>
      <c r="N1326" s="389"/>
      <c r="O1326" s="455" t="e">
        <f>(A1326*B1326*W1326)+(B1326*'Calculateur de trading'!H1326)</f>
        <v>#DIV/0!</v>
      </c>
      <c r="P1326" s="274" t="e">
        <f>O1326/'Déscriptions des trades'!CK1326</f>
        <v>#DIV/0!</v>
      </c>
      <c r="Q1326" s="456" t="e">
        <f>'Déscriptions des trades'!CK1326-O1326</f>
        <v>#DIV/0!</v>
      </c>
      <c r="R1326" s="466" t="e">
        <f t="shared" si="508"/>
        <v>#DIV/0!</v>
      </c>
      <c r="S1326" s="389"/>
      <c r="T1326" s="12"/>
      <c r="U1326" s="25"/>
      <c r="V1326" s="15"/>
      <c r="W1326" s="490">
        <f t="shared" si="512"/>
        <v>0</v>
      </c>
      <c r="X1326" s="21" t="e">
        <f>W1326*U1326/'Déscriptions des trades'!CK1326*'Déscriptions des trades'!B1326</f>
        <v>#DIV/0!</v>
      </c>
      <c r="Y1326" s="459"/>
      <c r="Z1326" s="389"/>
      <c r="AA1326" s="23">
        <f t="shared" si="509"/>
        <v>0.1</v>
      </c>
      <c r="AB1326" s="17" t="e">
        <f>(AA1326*'Déscriptions des trades'!U1326*'Déscriptions des trades'!B1326/'Déscriptions des trades'!CK1326)*'Déscriptions des trades'!W1326</f>
        <v>#DIV/0!</v>
      </c>
      <c r="AC1326" s="265" t="e">
        <f>AB1326*'Déscriptions des trades'!CK1326</f>
        <v>#DIV/0!</v>
      </c>
      <c r="AD1326" s="266" t="e">
        <f>'Déscriptions des trades'!CK1326-AC1326</f>
        <v>#DIV/0!</v>
      </c>
      <c r="AE1326" s="389"/>
      <c r="AF1326" s="399">
        <v>1322</v>
      </c>
      <c r="AG1326" s="389"/>
      <c r="AH1326" s="20"/>
      <c r="AI1326" s="303"/>
      <c r="AJ1326" s="307"/>
      <c r="AK1326" s="161"/>
      <c r="AL1326" s="305"/>
      <c r="AM1326" s="305"/>
      <c r="AN1326" s="162"/>
      <c r="AO1326" s="439"/>
      <c r="AP1326" s="162"/>
      <c r="AQ1326" s="113"/>
      <c r="AR1326" s="113"/>
      <c r="AS1326" s="384"/>
      <c r="AT1326" s="306"/>
      <c r="AU1326" s="306"/>
      <c r="AV1326" s="160"/>
      <c r="AW1326" s="158"/>
      <c r="AX1326" s="385"/>
      <c r="AY1326" s="453"/>
      <c r="AZ1326" s="165"/>
      <c r="BA1326" s="301"/>
      <c r="BB1326" s="165"/>
      <c r="BC1326" s="301"/>
      <c r="BD1326" s="165"/>
      <c r="BE1326" s="302"/>
      <c r="BF1326" s="302"/>
      <c r="BG1326" s="165"/>
      <c r="BH1326" s="303"/>
      <c r="BI1326" s="165"/>
      <c r="BJ1326" s="304"/>
      <c r="BK1326" s="394"/>
      <c r="BL1326" s="302"/>
      <c r="BM1326" s="302"/>
      <c r="BN1326" s="394"/>
      <c r="BO1326" s="302"/>
      <c r="BP1326" s="13"/>
      <c r="BQ1326" s="302"/>
      <c r="BR1326" s="13"/>
      <c r="BS1326" s="302"/>
      <c r="BT1326" s="13"/>
      <c r="BU1326" s="302"/>
      <c r="BV1326" s="386"/>
      <c r="BW1326" s="303"/>
      <c r="BX1326" s="303"/>
      <c r="BY1326" s="302"/>
      <c r="BZ1326" s="302"/>
      <c r="CA1326" s="387"/>
      <c r="CB1326" s="395"/>
      <c r="CC1326" s="12"/>
      <c r="CD1326" s="304"/>
      <c r="CE1326" s="14"/>
      <c r="CF1326" s="395"/>
      <c r="CG1326" s="397"/>
      <c r="CH1326" s="300">
        <f t="shared" si="513"/>
        <v>0</v>
      </c>
      <c r="CI1326" s="26"/>
      <c r="CJ1326" s="17">
        <f t="shared" si="510"/>
        <v>0</v>
      </c>
      <c r="CK1326" s="18">
        <f t="shared" si="521"/>
        <v>12.89</v>
      </c>
      <c r="CM1326" s="164"/>
      <c r="CN1326" s="302"/>
      <c r="CO1326" s="13">
        <f t="shared" si="514"/>
        <v>0</v>
      </c>
      <c r="CP1326" s="302"/>
      <c r="CQ1326" s="13">
        <f t="shared" si="515"/>
        <v>0</v>
      </c>
      <c r="CR1326" s="302"/>
      <c r="CS1326" s="13">
        <f t="shared" si="516"/>
        <v>0</v>
      </c>
      <c r="CT1326" s="302"/>
      <c r="CU1326" s="13">
        <f t="shared" si="511"/>
        <v>0</v>
      </c>
      <c r="CV1326" s="302"/>
      <c r="CW1326" s="13">
        <f t="shared" si="517"/>
        <v>0</v>
      </c>
      <c r="CX1326" s="13">
        <f t="shared" si="518"/>
        <v>0</v>
      </c>
      <c r="CY1326" s="251">
        <f t="shared" si="519"/>
        <v>0</v>
      </c>
      <c r="CZ1326" s="13" t="s">
        <v>29</v>
      </c>
      <c r="DA1326" s="13">
        <v>50</v>
      </c>
      <c r="DB1326" s="22">
        <f t="shared" si="520"/>
        <v>0</v>
      </c>
      <c r="DD1326" s="24"/>
      <c r="DF1326" s="163"/>
      <c r="DH1326" s="24"/>
      <c r="DI1326" s="447"/>
      <c r="DJ1326" s="163"/>
    </row>
    <row r="1327" spans="1:114" s="7" customFormat="1">
      <c r="A1327" s="277">
        <f t="shared" si="504"/>
        <v>50</v>
      </c>
      <c r="B1327" s="21" t="e">
        <f>'Calculateur de trading'!I1327/C1327/W1327</f>
        <v>#DIV/0!</v>
      </c>
      <c r="C1327" s="278">
        <f t="shared" si="505"/>
        <v>10</v>
      </c>
      <c r="D1327" s="278"/>
      <c r="E1327" s="273">
        <f t="shared" si="506"/>
        <v>100</v>
      </c>
      <c r="F1327" s="271">
        <f t="shared" si="498"/>
        <v>2</v>
      </c>
      <c r="G1327" s="271" t="e">
        <f t="shared" si="499"/>
        <v>#DIV/0!</v>
      </c>
      <c r="H1327" s="272">
        <f t="shared" si="500"/>
        <v>20</v>
      </c>
      <c r="I1327" s="270"/>
      <c r="J1327" s="273">
        <f t="shared" si="507"/>
        <v>200</v>
      </c>
      <c r="K1327" s="271">
        <f t="shared" si="501"/>
        <v>4</v>
      </c>
      <c r="L1327" s="271" t="e">
        <f t="shared" si="502"/>
        <v>#DIV/0!</v>
      </c>
      <c r="M1327" s="272">
        <f t="shared" si="503"/>
        <v>40</v>
      </c>
      <c r="N1327" s="389"/>
      <c r="O1327" s="455" t="e">
        <f>(A1327*B1327*W1327)+(B1327*'Calculateur de trading'!H1327)</f>
        <v>#DIV/0!</v>
      </c>
      <c r="P1327" s="274" t="e">
        <f>O1327/'Déscriptions des trades'!CK1327</f>
        <v>#DIV/0!</v>
      </c>
      <c r="Q1327" s="456" t="e">
        <f>'Déscriptions des trades'!CK1327-O1327</f>
        <v>#DIV/0!</v>
      </c>
      <c r="R1327" s="466" t="e">
        <f t="shared" si="508"/>
        <v>#DIV/0!</v>
      </c>
      <c r="S1327" s="389"/>
      <c r="T1327" s="12"/>
      <c r="U1327" s="25"/>
      <c r="V1327" s="15"/>
      <c r="W1327" s="490">
        <f t="shared" si="512"/>
        <v>0</v>
      </c>
      <c r="X1327" s="21" t="e">
        <f>W1327*U1327/'Déscriptions des trades'!CK1327*'Déscriptions des trades'!B1327</f>
        <v>#DIV/0!</v>
      </c>
      <c r="Y1327" s="459"/>
      <c r="Z1327" s="389"/>
      <c r="AA1327" s="23">
        <f t="shared" si="509"/>
        <v>0.1</v>
      </c>
      <c r="AB1327" s="17" t="e">
        <f>(AA1327*'Déscriptions des trades'!U1327*'Déscriptions des trades'!B1327/'Déscriptions des trades'!CK1327)*'Déscriptions des trades'!W1327</f>
        <v>#DIV/0!</v>
      </c>
      <c r="AC1327" s="265" t="e">
        <f>AB1327*'Déscriptions des trades'!CK1327</f>
        <v>#DIV/0!</v>
      </c>
      <c r="AD1327" s="266" t="e">
        <f>'Déscriptions des trades'!CK1327-AC1327</f>
        <v>#DIV/0!</v>
      </c>
      <c r="AE1327" s="389"/>
      <c r="AF1327" s="399">
        <v>1323</v>
      </c>
      <c r="AG1327" s="389"/>
      <c r="AH1327" s="20"/>
      <c r="AI1327" s="303"/>
      <c r="AJ1327" s="307"/>
      <c r="AK1327" s="161"/>
      <c r="AL1327" s="305"/>
      <c r="AM1327" s="305"/>
      <c r="AN1327" s="162"/>
      <c r="AO1327" s="439"/>
      <c r="AP1327" s="162"/>
      <c r="AQ1327" s="113"/>
      <c r="AR1327" s="113"/>
      <c r="AS1327" s="384"/>
      <c r="AT1327" s="306"/>
      <c r="AU1327" s="306"/>
      <c r="AV1327" s="160"/>
      <c r="AW1327" s="158"/>
      <c r="AX1327" s="385"/>
      <c r="AY1327" s="453"/>
      <c r="AZ1327" s="165"/>
      <c r="BA1327" s="301"/>
      <c r="BB1327" s="165"/>
      <c r="BC1327" s="301"/>
      <c r="BD1327" s="165"/>
      <c r="BE1327" s="302"/>
      <c r="BF1327" s="302"/>
      <c r="BG1327" s="165"/>
      <c r="BH1327" s="303"/>
      <c r="BI1327" s="165"/>
      <c r="BJ1327" s="304"/>
      <c r="BK1327" s="394"/>
      <c r="BL1327" s="302"/>
      <c r="BM1327" s="302"/>
      <c r="BN1327" s="394"/>
      <c r="BO1327" s="302"/>
      <c r="BP1327" s="13"/>
      <c r="BQ1327" s="302"/>
      <c r="BR1327" s="13"/>
      <c r="BS1327" s="302"/>
      <c r="BT1327" s="13"/>
      <c r="BU1327" s="302"/>
      <c r="BV1327" s="386"/>
      <c r="BW1327" s="303"/>
      <c r="BX1327" s="303"/>
      <c r="BY1327" s="302"/>
      <c r="BZ1327" s="302"/>
      <c r="CA1327" s="387"/>
      <c r="CB1327" s="395"/>
      <c r="CC1327" s="12"/>
      <c r="CD1327" s="304"/>
      <c r="CE1327" s="14"/>
      <c r="CF1327" s="395"/>
      <c r="CG1327" s="397"/>
      <c r="CH1327" s="300">
        <f t="shared" si="513"/>
        <v>0</v>
      </c>
      <c r="CI1327" s="26"/>
      <c r="CJ1327" s="17">
        <f t="shared" si="510"/>
        <v>0</v>
      </c>
      <c r="CK1327" s="18">
        <f t="shared" si="521"/>
        <v>12.89</v>
      </c>
      <c r="CM1327" s="164"/>
      <c r="CN1327" s="302"/>
      <c r="CO1327" s="13">
        <f t="shared" si="514"/>
        <v>0</v>
      </c>
      <c r="CP1327" s="302"/>
      <c r="CQ1327" s="13">
        <f t="shared" si="515"/>
        <v>0</v>
      </c>
      <c r="CR1327" s="302"/>
      <c r="CS1327" s="13">
        <f t="shared" si="516"/>
        <v>0</v>
      </c>
      <c r="CT1327" s="302"/>
      <c r="CU1327" s="13">
        <f t="shared" si="511"/>
        <v>0</v>
      </c>
      <c r="CV1327" s="302"/>
      <c r="CW1327" s="13">
        <f t="shared" si="517"/>
        <v>0</v>
      </c>
      <c r="CX1327" s="13">
        <f t="shared" si="518"/>
        <v>0</v>
      </c>
      <c r="CY1327" s="251">
        <f t="shared" si="519"/>
        <v>0</v>
      </c>
      <c r="CZ1327" s="13" t="s">
        <v>29</v>
      </c>
      <c r="DA1327" s="13">
        <v>50</v>
      </c>
      <c r="DB1327" s="22">
        <f t="shared" si="520"/>
        <v>0</v>
      </c>
      <c r="DD1327" s="24"/>
      <c r="DF1327" s="163"/>
      <c r="DH1327" s="24"/>
      <c r="DI1327" s="447"/>
      <c r="DJ1327" s="163"/>
    </row>
    <row r="1328" spans="1:114" s="7" customFormat="1">
      <c r="A1328" s="277">
        <f t="shared" si="504"/>
        <v>50</v>
      </c>
      <c r="B1328" s="21" t="e">
        <f>'Calculateur de trading'!I1328/C1328/W1328</f>
        <v>#DIV/0!</v>
      </c>
      <c r="C1328" s="278">
        <f t="shared" si="505"/>
        <v>10</v>
      </c>
      <c r="D1328" s="426"/>
      <c r="E1328" s="273">
        <f t="shared" si="506"/>
        <v>100</v>
      </c>
      <c r="F1328" s="271">
        <f t="shared" si="498"/>
        <v>2</v>
      </c>
      <c r="G1328" s="271" t="e">
        <f t="shared" si="499"/>
        <v>#DIV/0!</v>
      </c>
      <c r="H1328" s="272">
        <f t="shared" si="500"/>
        <v>20</v>
      </c>
      <c r="I1328" s="270"/>
      <c r="J1328" s="273">
        <f t="shared" si="507"/>
        <v>200</v>
      </c>
      <c r="K1328" s="271">
        <f t="shared" si="501"/>
        <v>4</v>
      </c>
      <c r="L1328" s="271" t="e">
        <f t="shared" si="502"/>
        <v>#DIV/0!</v>
      </c>
      <c r="M1328" s="272">
        <f t="shared" si="503"/>
        <v>40</v>
      </c>
      <c r="N1328" s="389"/>
      <c r="O1328" s="455" t="e">
        <f>(A1328*B1328*W1328)+(B1328*'Calculateur de trading'!H1328)</f>
        <v>#DIV/0!</v>
      </c>
      <c r="P1328" s="274" t="e">
        <f>O1328/'Déscriptions des trades'!CK1328</f>
        <v>#DIV/0!</v>
      </c>
      <c r="Q1328" s="456" t="e">
        <f>'Déscriptions des trades'!CK1328-O1328</f>
        <v>#DIV/0!</v>
      </c>
      <c r="R1328" s="466" t="e">
        <f t="shared" si="508"/>
        <v>#DIV/0!</v>
      </c>
      <c r="S1328" s="389"/>
      <c r="T1328" s="12"/>
      <c r="U1328" s="25"/>
      <c r="V1328" s="15"/>
      <c r="W1328" s="490">
        <f t="shared" si="512"/>
        <v>0</v>
      </c>
      <c r="X1328" s="21" t="e">
        <f>W1328*U1328/'Déscriptions des trades'!CK1328*'Déscriptions des trades'!B1328</f>
        <v>#DIV/0!</v>
      </c>
      <c r="Y1328" s="459"/>
      <c r="Z1328" s="389"/>
      <c r="AA1328" s="23">
        <f t="shared" si="509"/>
        <v>0.1</v>
      </c>
      <c r="AB1328" s="17" t="e">
        <f>(AA1328*'Déscriptions des trades'!U1328*'Déscriptions des trades'!B1328/'Déscriptions des trades'!CK1328)*'Déscriptions des trades'!W1328</f>
        <v>#DIV/0!</v>
      </c>
      <c r="AC1328" s="265" t="e">
        <f>AB1328*'Déscriptions des trades'!CK1328</f>
        <v>#DIV/0!</v>
      </c>
      <c r="AD1328" s="266" t="e">
        <f>'Déscriptions des trades'!CK1328-AC1328</f>
        <v>#DIV/0!</v>
      </c>
      <c r="AE1328" s="389"/>
      <c r="AF1328" s="399">
        <v>1324</v>
      </c>
      <c r="AG1328" s="389"/>
      <c r="AH1328" s="20"/>
      <c r="AI1328" s="303"/>
      <c r="AJ1328" s="307"/>
      <c r="AK1328" s="161"/>
      <c r="AL1328" s="305"/>
      <c r="AM1328" s="305"/>
      <c r="AN1328" s="162"/>
      <c r="AO1328" s="439"/>
      <c r="AP1328" s="162"/>
      <c r="AQ1328" s="113"/>
      <c r="AR1328" s="113"/>
      <c r="AS1328" s="384"/>
      <c r="AT1328" s="306"/>
      <c r="AU1328" s="306"/>
      <c r="AV1328" s="160"/>
      <c r="AW1328" s="158"/>
      <c r="AX1328" s="385"/>
      <c r="AY1328" s="453"/>
      <c r="AZ1328" s="165"/>
      <c r="BA1328" s="301"/>
      <c r="BB1328" s="165"/>
      <c r="BC1328" s="301"/>
      <c r="BD1328" s="165"/>
      <c r="BE1328" s="302"/>
      <c r="BF1328" s="302"/>
      <c r="BG1328" s="165"/>
      <c r="BH1328" s="303"/>
      <c r="BI1328" s="165"/>
      <c r="BJ1328" s="304"/>
      <c r="BK1328" s="394"/>
      <c r="BL1328" s="302"/>
      <c r="BM1328" s="302"/>
      <c r="BN1328" s="394"/>
      <c r="BO1328" s="302"/>
      <c r="BP1328" s="13"/>
      <c r="BQ1328" s="302"/>
      <c r="BR1328" s="13"/>
      <c r="BS1328" s="302"/>
      <c r="BT1328" s="13"/>
      <c r="BU1328" s="302"/>
      <c r="BV1328" s="386"/>
      <c r="BW1328" s="303"/>
      <c r="BX1328" s="303"/>
      <c r="BY1328" s="302"/>
      <c r="BZ1328" s="302"/>
      <c r="CA1328" s="387"/>
      <c r="CB1328" s="395"/>
      <c r="CC1328" s="12"/>
      <c r="CD1328" s="304"/>
      <c r="CE1328" s="14"/>
      <c r="CF1328" s="395"/>
      <c r="CG1328" s="397"/>
      <c r="CH1328" s="300">
        <f t="shared" si="513"/>
        <v>0</v>
      </c>
      <c r="CI1328" s="26"/>
      <c r="CJ1328" s="17">
        <f t="shared" si="510"/>
        <v>0</v>
      </c>
      <c r="CK1328" s="18">
        <f t="shared" si="521"/>
        <v>12.89</v>
      </c>
      <c r="CM1328" s="164"/>
      <c r="CN1328" s="302"/>
      <c r="CO1328" s="13">
        <f t="shared" si="514"/>
        <v>0</v>
      </c>
      <c r="CP1328" s="302"/>
      <c r="CQ1328" s="13">
        <f t="shared" si="515"/>
        <v>0</v>
      </c>
      <c r="CR1328" s="302"/>
      <c r="CS1328" s="13">
        <f t="shared" si="516"/>
        <v>0</v>
      </c>
      <c r="CT1328" s="302"/>
      <c r="CU1328" s="13">
        <f t="shared" si="511"/>
        <v>0</v>
      </c>
      <c r="CV1328" s="302"/>
      <c r="CW1328" s="13">
        <f t="shared" si="517"/>
        <v>0</v>
      </c>
      <c r="CX1328" s="13">
        <f t="shared" si="518"/>
        <v>0</v>
      </c>
      <c r="CY1328" s="251">
        <f t="shared" si="519"/>
        <v>0</v>
      </c>
      <c r="CZ1328" s="13" t="s">
        <v>29</v>
      </c>
      <c r="DA1328" s="13">
        <v>50</v>
      </c>
      <c r="DB1328" s="22">
        <f t="shared" si="520"/>
        <v>0</v>
      </c>
      <c r="DD1328" s="24"/>
      <c r="DF1328" s="163"/>
      <c r="DH1328" s="24"/>
      <c r="DI1328" s="447"/>
      <c r="DJ1328" s="163"/>
    </row>
    <row r="1329" spans="1:114" s="7" customFormat="1">
      <c r="A1329" s="277">
        <f t="shared" si="504"/>
        <v>50</v>
      </c>
      <c r="B1329" s="21" t="e">
        <f>'Calculateur de trading'!I1329/C1329/W1329</f>
        <v>#DIV/0!</v>
      </c>
      <c r="C1329" s="278">
        <f t="shared" si="505"/>
        <v>10</v>
      </c>
      <c r="D1329" s="426"/>
      <c r="E1329" s="273">
        <f t="shared" si="506"/>
        <v>100</v>
      </c>
      <c r="F1329" s="271">
        <f t="shared" si="498"/>
        <v>2</v>
      </c>
      <c r="G1329" s="271" t="e">
        <f t="shared" si="499"/>
        <v>#DIV/0!</v>
      </c>
      <c r="H1329" s="272">
        <f t="shared" si="500"/>
        <v>20</v>
      </c>
      <c r="I1329" s="270"/>
      <c r="J1329" s="273">
        <f t="shared" si="507"/>
        <v>200</v>
      </c>
      <c r="K1329" s="271">
        <f t="shared" si="501"/>
        <v>4</v>
      </c>
      <c r="L1329" s="271" t="e">
        <f t="shared" si="502"/>
        <v>#DIV/0!</v>
      </c>
      <c r="M1329" s="272">
        <f t="shared" si="503"/>
        <v>40</v>
      </c>
      <c r="N1329" s="389"/>
      <c r="O1329" s="455" t="e">
        <f>(A1329*B1329*W1329)+(B1329*'Calculateur de trading'!H1329)</f>
        <v>#DIV/0!</v>
      </c>
      <c r="P1329" s="274" t="e">
        <f>O1329/'Déscriptions des trades'!CK1329</f>
        <v>#DIV/0!</v>
      </c>
      <c r="Q1329" s="456" t="e">
        <f>'Déscriptions des trades'!CK1329-O1329</f>
        <v>#DIV/0!</v>
      </c>
      <c r="R1329" s="466" t="e">
        <f t="shared" si="508"/>
        <v>#DIV/0!</v>
      </c>
      <c r="S1329" s="389"/>
      <c r="T1329" s="12"/>
      <c r="U1329" s="25"/>
      <c r="V1329" s="15"/>
      <c r="W1329" s="490">
        <f t="shared" si="512"/>
        <v>0</v>
      </c>
      <c r="X1329" s="21" t="e">
        <f>W1329*U1329/'Déscriptions des trades'!CK1329*'Déscriptions des trades'!B1329</f>
        <v>#DIV/0!</v>
      </c>
      <c r="Y1329" s="459"/>
      <c r="Z1329" s="389"/>
      <c r="AA1329" s="23">
        <f t="shared" si="509"/>
        <v>0.1</v>
      </c>
      <c r="AB1329" s="17" t="e">
        <f>(AA1329*'Déscriptions des trades'!U1329*'Déscriptions des trades'!B1329/'Déscriptions des trades'!CK1329)*'Déscriptions des trades'!W1329</f>
        <v>#DIV/0!</v>
      </c>
      <c r="AC1329" s="265" t="e">
        <f>AB1329*'Déscriptions des trades'!CK1329</f>
        <v>#DIV/0!</v>
      </c>
      <c r="AD1329" s="266" t="e">
        <f>'Déscriptions des trades'!CK1329-AC1329</f>
        <v>#DIV/0!</v>
      </c>
      <c r="AE1329" s="389"/>
      <c r="AF1329" s="399">
        <v>1325</v>
      </c>
      <c r="AG1329" s="389"/>
      <c r="AH1329" s="20"/>
      <c r="AI1329" s="303"/>
      <c r="AJ1329" s="307"/>
      <c r="AK1329" s="161"/>
      <c r="AL1329" s="305"/>
      <c r="AM1329" s="305"/>
      <c r="AN1329" s="162"/>
      <c r="AO1329" s="439"/>
      <c r="AP1329" s="162"/>
      <c r="AQ1329" s="113"/>
      <c r="AR1329" s="113"/>
      <c r="AS1329" s="384"/>
      <c r="AT1329" s="306"/>
      <c r="AU1329" s="306"/>
      <c r="AV1329" s="160"/>
      <c r="AW1329" s="158"/>
      <c r="AX1329" s="385"/>
      <c r="AY1329" s="453"/>
      <c r="AZ1329" s="165"/>
      <c r="BA1329" s="301"/>
      <c r="BB1329" s="165"/>
      <c r="BC1329" s="301"/>
      <c r="BD1329" s="165"/>
      <c r="BE1329" s="302"/>
      <c r="BF1329" s="302"/>
      <c r="BG1329" s="165"/>
      <c r="BH1329" s="303"/>
      <c r="BI1329" s="165"/>
      <c r="BJ1329" s="304"/>
      <c r="BK1329" s="394"/>
      <c r="BL1329" s="302"/>
      <c r="BM1329" s="302"/>
      <c r="BN1329" s="394"/>
      <c r="BO1329" s="302"/>
      <c r="BP1329" s="13"/>
      <c r="BQ1329" s="302"/>
      <c r="BR1329" s="13"/>
      <c r="BS1329" s="302"/>
      <c r="BT1329" s="13"/>
      <c r="BU1329" s="302"/>
      <c r="BV1329" s="386"/>
      <c r="BW1329" s="303"/>
      <c r="BX1329" s="303"/>
      <c r="BY1329" s="302"/>
      <c r="BZ1329" s="302"/>
      <c r="CA1329" s="387"/>
      <c r="CB1329" s="395"/>
      <c r="CC1329" s="12"/>
      <c r="CD1329" s="304"/>
      <c r="CE1329" s="14"/>
      <c r="CF1329" s="395"/>
      <c r="CG1329" s="397"/>
      <c r="CH1329" s="300">
        <f t="shared" si="513"/>
        <v>0</v>
      </c>
      <c r="CI1329" s="26"/>
      <c r="CJ1329" s="17">
        <f t="shared" si="510"/>
        <v>0</v>
      </c>
      <c r="CK1329" s="18">
        <f t="shared" si="521"/>
        <v>12.89</v>
      </c>
      <c r="CM1329" s="164"/>
      <c r="CN1329" s="302"/>
      <c r="CO1329" s="13">
        <f t="shared" si="514"/>
        <v>0</v>
      </c>
      <c r="CP1329" s="302"/>
      <c r="CQ1329" s="13">
        <f t="shared" si="515"/>
        <v>0</v>
      </c>
      <c r="CR1329" s="302"/>
      <c r="CS1329" s="13">
        <f t="shared" si="516"/>
        <v>0</v>
      </c>
      <c r="CT1329" s="302"/>
      <c r="CU1329" s="13">
        <f t="shared" si="511"/>
        <v>0</v>
      </c>
      <c r="CV1329" s="302"/>
      <c r="CW1329" s="13">
        <f t="shared" si="517"/>
        <v>0</v>
      </c>
      <c r="CX1329" s="13">
        <f t="shared" si="518"/>
        <v>0</v>
      </c>
      <c r="CY1329" s="251">
        <f t="shared" si="519"/>
        <v>0</v>
      </c>
      <c r="CZ1329" s="13" t="s">
        <v>29</v>
      </c>
      <c r="DA1329" s="13">
        <v>50</v>
      </c>
      <c r="DB1329" s="22">
        <f t="shared" si="520"/>
        <v>0</v>
      </c>
      <c r="DD1329" s="24"/>
      <c r="DF1329" s="163"/>
      <c r="DH1329" s="24"/>
      <c r="DI1329" s="447"/>
      <c r="DJ1329" s="163"/>
    </row>
    <row r="1330" spans="1:114" s="7" customFormat="1">
      <c r="A1330" s="277">
        <f t="shared" si="504"/>
        <v>50</v>
      </c>
      <c r="B1330" s="21" t="e">
        <f>'Calculateur de trading'!I1330/C1330/W1330</f>
        <v>#DIV/0!</v>
      </c>
      <c r="C1330" s="278">
        <f t="shared" si="505"/>
        <v>10</v>
      </c>
      <c r="D1330" s="278"/>
      <c r="E1330" s="273">
        <f t="shared" si="506"/>
        <v>100</v>
      </c>
      <c r="F1330" s="271">
        <f t="shared" si="498"/>
        <v>2</v>
      </c>
      <c r="G1330" s="271" t="e">
        <f t="shared" si="499"/>
        <v>#DIV/0!</v>
      </c>
      <c r="H1330" s="272">
        <f t="shared" si="500"/>
        <v>20</v>
      </c>
      <c r="I1330" s="270"/>
      <c r="J1330" s="273">
        <f t="shared" si="507"/>
        <v>200</v>
      </c>
      <c r="K1330" s="271">
        <f t="shared" si="501"/>
        <v>4</v>
      </c>
      <c r="L1330" s="271" t="e">
        <f t="shared" si="502"/>
        <v>#DIV/0!</v>
      </c>
      <c r="M1330" s="272">
        <f t="shared" si="503"/>
        <v>40</v>
      </c>
      <c r="N1330" s="389"/>
      <c r="O1330" s="455" t="e">
        <f>(A1330*B1330*W1330)+(B1330*'Calculateur de trading'!H1330)</f>
        <v>#DIV/0!</v>
      </c>
      <c r="P1330" s="274" t="e">
        <f>O1330/'Déscriptions des trades'!CK1330</f>
        <v>#DIV/0!</v>
      </c>
      <c r="Q1330" s="456" t="e">
        <f>'Déscriptions des trades'!CK1330-O1330</f>
        <v>#DIV/0!</v>
      </c>
      <c r="R1330" s="466" t="e">
        <f t="shared" si="508"/>
        <v>#DIV/0!</v>
      </c>
      <c r="S1330" s="389"/>
      <c r="T1330" s="12"/>
      <c r="U1330" s="25"/>
      <c r="V1330" s="15"/>
      <c r="W1330" s="490">
        <f t="shared" si="512"/>
        <v>0</v>
      </c>
      <c r="X1330" s="21" t="e">
        <f>W1330*U1330/'Déscriptions des trades'!CK1330*'Déscriptions des trades'!B1330</f>
        <v>#DIV/0!</v>
      </c>
      <c r="Y1330" s="459"/>
      <c r="Z1330" s="389"/>
      <c r="AA1330" s="23">
        <f t="shared" si="509"/>
        <v>0.1</v>
      </c>
      <c r="AB1330" s="17" t="e">
        <f>(AA1330*'Déscriptions des trades'!U1330*'Déscriptions des trades'!B1330/'Déscriptions des trades'!CK1330)*'Déscriptions des trades'!W1330</f>
        <v>#DIV/0!</v>
      </c>
      <c r="AC1330" s="265" t="e">
        <f>AB1330*'Déscriptions des trades'!CK1330</f>
        <v>#DIV/0!</v>
      </c>
      <c r="AD1330" s="266" t="e">
        <f>'Déscriptions des trades'!CK1330-AC1330</f>
        <v>#DIV/0!</v>
      </c>
      <c r="AE1330" s="389"/>
      <c r="AF1330" s="399">
        <v>1326</v>
      </c>
      <c r="AG1330" s="389"/>
      <c r="AH1330" s="20"/>
      <c r="AI1330" s="303"/>
      <c r="AJ1330" s="307"/>
      <c r="AK1330" s="161"/>
      <c r="AL1330" s="305"/>
      <c r="AM1330" s="305"/>
      <c r="AN1330" s="162"/>
      <c r="AO1330" s="439"/>
      <c r="AP1330" s="162"/>
      <c r="AQ1330" s="113"/>
      <c r="AR1330" s="113"/>
      <c r="AS1330" s="384"/>
      <c r="AT1330" s="306"/>
      <c r="AU1330" s="306"/>
      <c r="AV1330" s="160"/>
      <c r="AW1330" s="158"/>
      <c r="AX1330" s="385"/>
      <c r="AY1330" s="453"/>
      <c r="AZ1330" s="165"/>
      <c r="BA1330" s="301"/>
      <c r="BB1330" s="165"/>
      <c r="BC1330" s="301"/>
      <c r="BD1330" s="165"/>
      <c r="BE1330" s="302"/>
      <c r="BF1330" s="302"/>
      <c r="BG1330" s="165"/>
      <c r="BH1330" s="303"/>
      <c r="BI1330" s="165"/>
      <c r="BJ1330" s="304"/>
      <c r="BK1330" s="394"/>
      <c r="BL1330" s="302"/>
      <c r="BM1330" s="302"/>
      <c r="BN1330" s="394"/>
      <c r="BO1330" s="302"/>
      <c r="BP1330" s="13"/>
      <c r="BQ1330" s="302"/>
      <c r="BR1330" s="13"/>
      <c r="BS1330" s="302"/>
      <c r="BT1330" s="13"/>
      <c r="BU1330" s="302"/>
      <c r="BV1330" s="386"/>
      <c r="BW1330" s="303"/>
      <c r="BX1330" s="303"/>
      <c r="BY1330" s="302"/>
      <c r="BZ1330" s="302"/>
      <c r="CA1330" s="387"/>
      <c r="CB1330" s="395"/>
      <c r="CC1330" s="12"/>
      <c r="CD1330" s="304"/>
      <c r="CE1330" s="14"/>
      <c r="CF1330" s="395"/>
      <c r="CG1330" s="397"/>
      <c r="CH1330" s="300">
        <f t="shared" si="513"/>
        <v>0</v>
      </c>
      <c r="CI1330" s="26"/>
      <c r="CJ1330" s="17">
        <f t="shared" si="510"/>
        <v>0</v>
      </c>
      <c r="CK1330" s="18">
        <f t="shared" si="521"/>
        <v>12.89</v>
      </c>
      <c r="CM1330" s="164"/>
      <c r="CN1330" s="302"/>
      <c r="CO1330" s="13">
        <f t="shared" si="514"/>
        <v>0</v>
      </c>
      <c r="CP1330" s="302"/>
      <c r="CQ1330" s="13">
        <f t="shared" si="515"/>
        <v>0</v>
      </c>
      <c r="CR1330" s="302"/>
      <c r="CS1330" s="13">
        <f t="shared" si="516"/>
        <v>0</v>
      </c>
      <c r="CT1330" s="302"/>
      <c r="CU1330" s="13">
        <f t="shared" si="511"/>
        <v>0</v>
      </c>
      <c r="CV1330" s="302"/>
      <c r="CW1330" s="13">
        <f t="shared" si="517"/>
        <v>0</v>
      </c>
      <c r="CX1330" s="13">
        <f t="shared" si="518"/>
        <v>0</v>
      </c>
      <c r="CY1330" s="251">
        <f t="shared" si="519"/>
        <v>0</v>
      </c>
      <c r="CZ1330" s="13" t="s">
        <v>29</v>
      </c>
      <c r="DA1330" s="13">
        <v>50</v>
      </c>
      <c r="DB1330" s="22">
        <f t="shared" si="520"/>
        <v>0</v>
      </c>
      <c r="DD1330" s="24"/>
      <c r="DF1330" s="163"/>
      <c r="DH1330" s="24"/>
      <c r="DI1330" s="447"/>
      <c r="DJ1330" s="163"/>
    </row>
    <row r="1331" spans="1:114" s="7" customFormat="1">
      <c r="A1331" s="277">
        <f t="shared" si="504"/>
        <v>50</v>
      </c>
      <c r="B1331" s="21" t="e">
        <f>'Calculateur de trading'!I1331/C1331/W1331</f>
        <v>#DIV/0!</v>
      </c>
      <c r="C1331" s="278">
        <f t="shared" si="505"/>
        <v>10</v>
      </c>
      <c r="D1331" s="426"/>
      <c r="E1331" s="273">
        <f t="shared" si="506"/>
        <v>100</v>
      </c>
      <c r="F1331" s="271">
        <f t="shared" si="498"/>
        <v>2</v>
      </c>
      <c r="G1331" s="271" t="e">
        <f t="shared" si="499"/>
        <v>#DIV/0!</v>
      </c>
      <c r="H1331" s="272">
        <f t="shared" si="500"/>
        <v>20</v>
      </c>
      <c r="I1331" s="270"/>
      <c r="J1331" s="273">
        <f t="shared" si="507"/>
        <v>200</v>
      </c>
      <c r="K1331" s="271">
        <f t="shared" si="501"/>
        <v>4</v>
      </c>
      <c r="L1331" s="271" t="e">
        <f t="shared" si="502"/>
        <v>#DIV/0!</v>
      </c>
      <c r="M1331" s="272">
        <f t="shared" si="503"/>
        <v>40</v>
      </c>
      <c r="N1331" s="389"/>
      <c r="O1331" s="455" t="e">
        <f>(A1331*B1331*W1331)+(B1331*'Calculateur de trading'!H1331)</f>
        <v>#DIV/0!</v>
      </c>
      <c r="P1331" s="274" t="e">
        <f>O1331/'Déscriptions des trades'!CK1331</f>
        <v>#DIV/0!</v>
      </c>
      <c r="Q1331" s="456" t="e">
        <f>'Déscriptions des trades'!CK1331-O1331</f>
        <v>#DIV/0!</v>
      </c>
      <c r="R1331" s="466" t="e">
        <f t="shared" si="508"/>
        <v>#DIV/0!</v>
      </c>
      <c r="S1331" s="389"/>
      <c r="T1331" s="12"/>
      <c r="U1331" s="25"/>
      <c r="V1331" s="15"/>
      <c r="W1331" s="490">
        <f t="shared" si="512"/>
        <v>0</v>
      </c>
      <c r="X1331" s="21" t="e">
        <f>W1331*U1331/'Déscriptions des trades'!CK1331*'Déscriptions des trades'!B1331</f>
        <v>#DIV/0!</v>
      </c>
      <c r="Y1331" s="459"/>
      <c r="Z1331" s="389"/>
      <c r="AA1331" s="23">
        <f t="shared" si="509"/>
        <v>0.1</v>
      </c>
      <c r="AB1331" s="17" t="e">
        <f>(AA1331*'Déscriptions des trades'!U1331*'Déscriptions des trades'!B1331/'Déscriptions des trades'!CK1331)*'Déscriptions des trades'!W1331</f>
        <v>#DIV/0!</v>
      </c>
      <c r="AC1331" s="265" t="e">
        <f>AB1331*'Déscriptions des trades'!CK1331</f>
        <v>#DIV/0!</v>
      </c>
      <c r="AD1331" s="266" t="e">
        <f>'Déscriptions des trades'!CK1331-AC1331</f>
        <v>#DIV/0!</v>
      </c>
      <c r="AE1331" s="389"/>
      <c r="AF1331" s="399">
        <v>1327</v>
      </c>
      <c r="AG1331" s="389"/>
      <c r="AH1331" s="20"/>
      <c r="AI1331" s="303"/>
      <c r="AJ1331" s="307"/>
      <c r="AK1331" s="161"/>
      <c r="AL1331" s="305"/>
      <c r="AM1331" s="305"/>
      <c r="AN1331" s="162"/>
      <c r="AO1331" s="439"/>
      <c r="AP1331" s="162"/>
      <c r="AQ1331" s="113"/>
      <c r="AR1331" s="113"/>
      <c r="AS1331" s="384"/>
      <c r="AT1331" s="306"/>
      <c r="AU1331" s="306"/>
      <c r="AV1331" s="160"/>
      <c r="AW1331" s="158"/>
      <c r="AX1331" s="385"/>
      <c r="AY1331" s="453"/>
      <c r="AZ1331" s="165"/>
      <c r="BA1331" s="301"/>
      <c r="BB1331" s="165"/>
      <c r="BC1331" s="301"/>
      <c r="BD1331" s="165"/>
      <c r="BE1331" s="302"/>
      <c r="BF1331" s="302"/>
      <c r="BG1331" s="165"/>
      <c r="BH1331" s="303"/>
      <c r="BI1331" s="165"/>
      <c r="BJ1331" s="304"/>
      <c r="BK1331" s="394"/>
      <c r="BL1331" s="302"/>
      <c r="BM1331" s="302"/>
      <c r="BN1331" s="394"/>
      <c r="BO1331" s="302"/>
      <c r="BP1331" s="13"/>
      <c r="BQ1331" s="302"/>
      <c r="BR1331" s="13"/>
      <c r="BS1331" s="302"/>
      <c r="BT1331" s="13"/>
      <c r="BU1331" s="302"/>
      <c r="BV1331" s="386"/>
      <c r="BW1331" s="303"/>
      <c r="BX1331" s="303"/>
      <c r="BY1331" s="302"/>
      <c r="BZ1331" s="302"/>
      <c r="CA1331" s="387"/>
      <c r="CB1331" s="395"/>
      <c r="CC1331" s="12"/>
      <c r="CD1331" s="304"/>
      <c r="CE1331" s="14"/>
      <c r="CF1331" s="395"/>
      <c r="CG1331" s="397"/>
      <c r="CH1331" s="300">
        <f t="shared" si="513"/>
        <v>0</v>
      </c>
      <c r="CI1331" s="26"/>
      <c r="CJ1331" s="17">
        <f t="shared" si="510"/>
        <v>0</v>
      </c>
      <c r="CK1331" s="18">
        <f t="shared" si="521"/>
        <v>12.89</v>
      </c>
      <c r="CM1331" s="164"/>
      <c r="CN1331" s="302"/>
      <c r="CO1331" s="13">
        <f t="shared" si="514"/>
        <v>0</v>
      </c>
      <c r="CP1331" s="302"/>
      <c r="CQ1331" s="13">
        <f t="shared" si="515"/>
        <v>0</v>
      </c>
      <c r="CR1331" s="302"/>
      <c r="CS1331" s="13">
        <f t="shared" si="516"/>
        <v>0</v>
      </c>
      <c r="CT1331" s="302"/>
      <c r="CU1331" s="13">
        <f t="shared" si="511"/>
        <v>0</v>
      </c>
      <c r="CV1331" s="302"/>
      <c r="CW1331" s="13">
        <f t="shared" si="517"/>
        <v>0</v>
      </c>
      <c r="CX1331" s="13">
        <f t="shared" si="518"/>
        <v>0</v>
      </c>
      <c r="CY1331" s="251">
        <f t="shared" si="519"/>
        <v>0</v>
      </c>
      <c r="CZ1331" s="13" t="s">
        <v>29</v>
      </c>
      <c r="DA1331" s="13">
        <v>50</v>
      </c>
      <c r="DB1331" s="22">
        <f t="shared" si="520"/>
        <v>0</v>
      </c>
      <c r="DD1331" s="24"/>
      <c r="DF1331" s="163"/>
      <c r="DH1331" s="24"/>
      <c r="DI1331" s="447"/>
      <c r="DJ1331" s="163"/>
    </row>
    <row r="1332" spans="1:114" s="7" customFormat="1">
      <c r="A1332" s="277">
        <f t="shared" si="504"/>
        <v>50</v>
      </c>
      <c r="B1332" s="21" t="e">
        <f>'Calculateur de trading'!I1332/C1332/W1332</f>
        <v>#DIV/0!</v>
      </c>
      <c r="C1332" s="278">
        <f t="shared" si="505"/>
        <v>10</v>
      </c>
      <c r="D1332" s="278"/>
      <c r="E1332" s="273">
        <f t="shared" si="506"/>
        <v>100</v>
      </c>
      <c r="F1332" s="271">
        <f t="shared" si="498"/>
        <v>2</v>
      </c>
      <c r="G1332" s="271" t="e">
        <f t="shared" si="499"/>
        <v>#DIV/0!</v>
      </c>
      <c r="H1332" s="272">
        <f t="shared" si="500"/>
        <v>20</v>
      </c>
      <c r="I1332" s="270"/>
      <c r="J1332" s="273">
        <f t="shared" si="507"/>
        <v>200</v>
      </c>
      <c r="K1332" s="271">
        <f t="shared" si="501"/>
        <v>4</v>
      </c>
      <c r="L1332" s="271" t="e">
        <f t="shared" si="502"/>
        <v>#DIV/0!</v>
      </c>
      <c r="M1332" s="272">
        <f t="shared" si="503"/>
        <v>40</v>
      </c>
      <c r="N1332" s="389"/>
      <c r="O1332" s="455" t="e">
        <f>(A1332*B1332*W1332)+(B1332*'Calculateur de trading'!H1332)</f>
        <v>#DIV/0!</v>
      </c>
      <c r="P1332" s="274" t="e">
        <f>O1332/'Déscriptions des trades'!CK1332</f>
        <v>#DIV/0!</v>
      </c>
      <c r="Q1332" s="456" t="e">
        <f>'Déscriptions des trades'!CK1332-O1332</f>
        <v>#DIV/0!</v>
      </c>
      <c r="R1332" s="466" t="e">
        <f t="shared" si="508"/>
        <v>#DIV/0!</v>
      </c>
      <c r="S1332" s="389"/>
      <c r="T1332" s="12"/>
      <c r="U1332" s="25"/>
      <c r="V1332" s="15"/>
      <c r="W1332" s="490">
        <f t="shared" si="512"/>
        <v>0</v>
      </c>
      <c r="X1332" s="21" t="e">
        <f>W1332*U1332/'Déscriptions des trades'!CK1332*'Déscriptions des trades'!B1332</f>
        <v>#DIV/0!</v>
      </c>
      <c r="Y1332" s="459"/>
      <c r="Z1332" s="389"/>
      <c r="AA1332" s="23">
        <f t="shared" si="509"/>
        <v>0.1</v>
      </c>
      <c r="AB1332" s="17" t="e">
        <f>(AA1332*'Déscriptions des trades'!U1332*'Déscriptions des trades'!B1332/'Déscriptions des trades'!CK1332)*'Déscriptions des trades'!W1332</f>
        <v>#DIV/0!</v>
      </c>
      <c r="AC1332" s="265" t="e">
        <f>AB1332*'Déscriptions des trades'!CK1332</f>
        <v>#DIV/0!</v>
      </c>
      <c r="AD1332" s="266" t="e">
        <f>'Déscriptions des trades'!CK1332-AC1332</f>
        <v>#DIV/0!</v>
      </c>
      <c r="AE1332" s="389"/>
      <c r="AF1332" s="399">
        <v>1328</v>
      </c>
      <c r="AG1332" s="389"/>
      <c r="AH1332" s="20"/>
      <c r="AI1332" s="303"/>
      <c r="AJ1332" s="307"/>
      <c r="AK1332" s="161"/>
      <c r="AL1332" s="305"/>
      <c r="AM1332" s="305"/>
      <c r="AN1332" s="162"/>
      <c r="AO1332" s="439"/>
      <c r="AP1332" s="162"/>
      <c r="AQ1332" s="113"/>
      <c r="AR1332" s="113"/>
      <c r="AS1332" s="384"/>
      <c r="AT1332" s="306"/>
      <c r="AU1332" s="306"/>
      <c r="AV1332" s="160"/>
      <c r="AW1332" s="158"/>
      <c r="AX1332" s="385"/>
      <c r="AY1332" s="453"/>
      <c r="AZ1332" s="165"/>
      <c r="BA1332" s="301"/>
      <c r="BB1332" s="165"/>
      <c r="BC1332" s="301"/>
      <c r="BD1332" s="165"/>
      <c r="BE1332" s="302"/>
      <c r="BF1332" s="302"/>
      <c r="BG1332" s="165"/>
      <c r="BH1332" s="303"/>
      <c r="BI1332" s="165"/>
      <c r="BJ1332" s="304"/>
      <c r="BK1332" s="394"/>
      <c r="BL1332" s="302"/>
      <c r="BM1332" s="302"/>
      <c r="BN1332" s="394"/>
      <c r="BO1332" s="302"/>
      <c r="BP1332" s="13"/>
      <c r="BQ1332" s="302"/>
      <c r="BR1332" s="13"/>
      <c r="BS1332" s="302"/>
      <c r="BT1332" s="13"/>
      <c r="BU1332" s="302"/>
      <c r="BV1332" s="386"/>
      <c r="BW1332" s="303"/>
      <c r="BX1332" s="303"/>
      <c r="BY1332" s="302"/>
      <c r="BZ1332" s="302"/>
      <c r="CA1332" s="387"/>
      <c r="CB1332" s="395"/>
      <c r="CC1332" s="12"/>
      <c r="CD1332" s="304"/>
      <c r="CE1332" s="14"/>
      <c r="CF1332" s="395"/>
      <c r="CG1332" s="397"/>
      <c r="CH1332" s="300">
        <f t="shared" si="513"/>
        <v>0</v>
      </c>
      <c r="CI1332" s="26"/>
      <c r="CJ1332" s="17">
        <f t="shared" si="510"/>
        <v>0</v>
      </c>
      <c r="CK1332" s="18">
        <f t="shared" si="521"/>
        <v>12.89</v>
      </c>
      <c r="CM1332" s="164"/>
      <c r="CN1332" s="302"/>
      <c r="CO1332" s="13">
        <f t="shared" si="514"/>
        <v>0</v>
      </c>
      <c r="CP1332" s="302"/>
      <c r="CQ1332" s="13">
        <f t="shared" si="515"/>
        <v>0</v>
      </c>
      <c r="CR1332" s="302"/>
      <c r="CS1332" s="13">
        <f t="shared" si="516"/>
        <v>0</v>
      </c>
      <c r="CT1332" s="302"/>
      <c r="CU1332" s="13">
        <f t="shared" si="511"/>
        <v>0</v>
      </c>
      <c r="CV1332" s="302"/>
      <c r="CW1332" s="13">
        <f t="shared" si="517"/>
        <v>0</v>
      </c>
      <c r="CX1332" s="13">
        <f t="shared" si="518"/>
        <v>0</v>
      </c>
      <c r="CY1332" s="251">
        <f t="shared" si="519"/>
        <v>0</v>
      </c>
      <c r="CZ1332" s="13" t="s">
        <v>29</v>
      </c>
      <c r="DA1332" s="13">
        <v>50</v>
      </c>
      <c r="DB1332" s="22">
        <f t="shared" si="520"/>
        <v>0</v>
      </c>
      <c r="DD1332" s="24"/>
      <c r="DF1332" s="163"/>
      <c r="DH1332" s="24"/>
      <c r="DI1332" s="447"/>
      <c r="DJ1332" s="163"/>
    </row>
    <row r="1333" spans="1:114" s="7" customFormat="1">
      <c r="A1333" s="277">
        <f t="shared" si="504"/>
        <v>50</v>
      </c>
      <c r="B1333" s="21" t="e">
        <f>'Calculateur de trading'!I1333/C1333/W1333</f>
        <v>#DIV/0!</v>
      </c>
      <c r="C1333" s="278">
        <f t="shared" si="505"/>
        <v>10</v>
      </c>
      <c r="D1333" s="426"/>
      <c r="E1333" s="273">
        <f t="shared" si="506"/>
        <v>100</v>
      </c>
      <c r="F1333" s="271">
        <f t="shared" si="498"/>
        <v>2</v>
      </c>
      <c r="G1333" s="271" t="e">
        <f t="shared" si="499"/>
        <v>#DIV/0!</v>
      </c>
      <c r="H1333" s="272">
        <f t="shared" si="500"/>
        <v>20</v>
      </c>
      <c r="I1333" s="270"/>
      <c r="J1333" s="273">
        <f t="shared" si="507"/>
        <v>200</v>
      </c>
      <c r="K1333" s="271">
        <f t="shared" si="501"/>
        <v>4</v>
      </c>
      <c r="L1333" s="271" t="e">
        <f t="shared" si="502"/>
        <v>#DIV/0!</v>
      </c>
      <c r="M1333" s="272">
        <f t="shared" si="503"/>
        <v>40</v>
      </c>
      <c r="N1333" s="389"/>
      <c r="O1333" s="455" t="e">
        <f>(A1333*B1333*W1333)+(B1333*'Calculateur de trading'!H1333)</f>
        <v>#DIV/0!</v>
      </c>
      <c r="P1333" s="274" t="e">
        <f>O1333/'Déscriptions des trades'!CK1333</f>
        <v>#DIV/0!</v>
      </c>
      <c r="Q1333" s="456" t="e">
        <f>'Déscriptions des trades'!CK1333-O1333</f>
        <v>#DIV/0!</v>
      </c>
      <c r="R1333" s="466" t="e">
        <f t="shared" si="508"/>
        <v>#DIV/0!</v>
      </c>
      <c r="S1333" s="389"/>
      <c r="T1333" s="12"/>
      <c r="U1333" s="25"/>
      <c r="V1333" s="15"/>
      <c r="W1333" s="490">
        <f t="shared" si="512"/>
        <v>0</v>
      </c>
      <c r="X1333" s="21" t="e">
        <f>W1333*U1333/'Déscriptions des trades'!CK1333*'Déscriptions des trades'!B1333</f>
        <v>#DIV/0!</v>
      </c>
      <c r="Y1333" s="459"/>
      <c r="Z1333" s="389"/>
      <c r="AA1333" s="23">
        <f t="shared" si="509"/>
        <v>0.1</v>
      </c>
      <c r="AB1333" s="17" t="e">
        <f>(AA1333*'Déscriptions des trades'!U1333*'Déscriptions des trades'!B1333/'Déscriptions des trades'!CK1333)*'Déscriptions des trades'!W1333</f>
        <v>#DIV/0!</v>
      </c>
      <c r="AC1333" s="265" t="e">
        <f>AB1333*'Déscriptions des trades'!CK1333</f>
        <v>#DIV/0!</v>
      </c>
      <c r="AD1333" s="266" t="e">
        <f>'Déscriptions des trades'!CK1333-AC1333</f>
        <v>#DIV/0!</v>
      </c>
      <c r="AE1333" s="389"/>
      <c r="AF1333" s="399">
        <v>1329</v>
      </c>
      <c r="AG1333" s="389"/>
      <c r="AH1333" s="20"/>
      <c r="AI1333" s="303"/>
      <c r="AJ1333" s="307"/>
      <c r="AK1333" s="161"/>
      <c r="AL1333" s="305"/>
      <c r="AM1333" s="305"/>
      <c r="AN1333" s="162"/>
      <c r="AO1333" s="439"/>
      <c r="AP1333" s="162"/>
      <c r="AQ1333" s="113"/>
      <c r="AR1333" s="113"/>
      <c r="AS1333" s="384"/>
      <c r="AT1333" s="306"/>
      <c r="AU1333" s="306"/>
      <c r="AV1333" s="160"/>
      <c r="AW1333" s="158"/>
      <c r="AX1333" s="385"/>
      <c r="AY1333" s="453"/>
      <c r="AZ1333" s="165"/>
      <c r="BA1333" s="301"/>
      <c r="BB1333" s="165"/>
      <c r="BC1333" s="301"/>
      <c r="BD1333" s="165"/>
      <c r="BE1333" s="302"/>
      <c r="BF1333" s="302"/>
      <c r="BG1333" s="165"/>
      <c r="BH1333" s="303"/>
      <c r="BI1333" s="165"/>
      <c r="BJ1333" s="304"/>
      <c r="BK1333" s="394"/>
      <c r="BL1333" s="302"/>
      <c r="BM1333" s="302"/>
      <c r="BN1333" s="394"/>
      <c r="BO1333" s="302"/>
      <c r="BP1333" s="13"/>
      <c r="BQ1333" s="302"/>
      <c r="BR1333" s="13"/>
      <c r="BS1333" s="302"/>
      <c r="BT1333" s="13"/>
      <c r="BU1333" s="302"/>
      <c r="BV1333" s="386"/>
      <c r="BW1333" s="303"/>
      <c r="BX1333" s="303"/>
      <c r="BY1333" s="302"/>
      <c r="BZ1333" s="302"/>
      <c r="CA1333" s="387"/>
      <c r="CB1333" s="395"/>
      <c r="CC1333" s="12"/>
      <c r="CD1333" s="304"/>
      <c r="CE1333" s="14"/>
      <c r="CF1333" s="395"/>
      <c r="CG1333" s="397"/>
      <c r="CH1333" s="300">
        <f t="shared" si="513"/>
        <v>0</v>
      </c>
      <c r="CI1333" s="26"/>
      <c r="CJ1333" s="17">
        <f t="shared" si="510"/>
        <v>0</v>
      </c>
      <c r="CK1333" s="18">
        <f t="shared" si="521"/>
        <v>12.89</v>
      </c>
      <c r="CM1333" s="164"/>
      <c r="CN1333" s="302"/>
      <c r="CO1333" s="13">
        <f t="shared" si="514"/>
        <v>0</v>
      </c>
      <c r="CP1333" s="302"/>
      <c r="CQ1333" s="13">
        <f t="shared" si="515"/>
        <v>0</v>
      </c>
      <c r="CR1333" s="302"/>
      <c r="CS1333" s="13">
        <f t="shared" si="516"/>
        <v>0</v>
      </c>
      <c r="CT1333" s="302"/>
      <c r="CU1333" s="13">
        <f t="shared" si="511"/>
        <v>0</v>
      </c>
      <c r="CV1333" s="302"/>
      <c r="CW1333" s="13">
        <f t="shared" si="517"/>
        <v>0</v>
      </c>
      <c r="CX1333" s="13">
        <f t="shared" si="518"/>
        <v>0</v>
      </c>
      <c r="CY1333" s="251">
        <f t="shared" si="519"/>
        <v>0</v>
      </c>
      <c r="CZ1333" s="13" t="s">
        <v>29</v>
      </c>
      <c r="DA1333" s="13">
        <v>50</v>
      </c>
      <c r="DB1333" s="22">
        <f t="shared" si="520"/>
        <v>0</v>
      </c>
      <c r="DD1333" s="24"/>
      <c r="DF1333" s="163"/>
      <c r="DH1333" s="24"/>
      <c r="DI1333" s="447"/>
      <c r="DJ1333" s="163"/>
    </row>
    <row r="1334" spans="1:114" s="7" customFormat="1">
      <c r="A1334" s="277">
        <f t="shared" si="504"/>
        <v>50</v>
      </c>
      <c r="B1334" s="21" t="e">
        <f>'Calculateur de trading'!I1334/C1334/W1334</f>
        <v>#DIV/0!</v>
      </c>
      <c r="C1334" s="278">
        <f t="shared" si="505"/>
        <v>10</v>
      </c>
      <c r="D1334" s="278"/>
      <c r="E1334" s="273">
        <f t="shared" si="506"/>
        <v>100</v>
      </c>
      <c r="F1334" s="271">
        <f t="shared" si="498"/>
        <v>2</v>
      </c>
      <c r="G1334" s="271" t="e">
        <f t="shared" si="499"/>
        <v>#DIV/0!</v>
      </c>
      <c r="H1334" s="272">
        <f t="shared" si="500"/>
        <v>20</v>
      </c>
      <c r="I1334" s="270"/>
      <c r="J1334" s="273">
        <f t="shared" si="507"/>
        <v>200</v>
      </c>
      <c r="K1334" s="271">
        <f t="shared" si="501"/>
        <v>4</v>
      </c>
      <c r="L1334" s="271" t="e">
        <f t="shared" si="502"/>
        <v>#DIV/0!</v>
      </c>
      <c r="M1334" s="272">
        <f t="shared" si="503"/>
        <v>40</v>
      </c>
      <c r="N1334" s="389"/>
      <c r="O1334" s="455" t="e">
        <f>(A1334*B1334*W1334)+(B1334*'Calculateur de trading'!H1334)</f>
        <v>#DIV/0!</v>
      </c>
      <c r="P1334" s="274" t="e">
        <f>O1334/'Déscriptions des trades'!CK1334</f>
        <v>#DIV/0!</v>
      </c>
      <c r="Q1334" s="456" t="e">
        <f>'Déscriptions des trades'!CK1334-O1334</f>
        <v>#DIV/0!</v>
      </c>
      <c r="R1334" s="466" t="e">
        <f t="shared" si="508"/>
        <v>#DIV/0!</v>
      </c>
      <c r="S1334" s="389"/>
      <c r="T1334" s="12"/>
      <c r="U1334" s="25"/>
      <c r="V1334" s="15"/>
      <c r="W1334" s="490">
        <f t="shared" si="512"/>
        <v>0</v>
      </c>
      <c r="X1334" s="21" t="e">
        <f>W1334*U1334/'Déscriptions des trades'!CK1334*'Déscriptions des trades'!B1334</f>
        <v>#DIV/0!</v>
      </c>
      <c r="Y1334" s="459"/>
      <c r="Z1334" s="389"/>
      <c r="AA1334" s="23">
        <f t="shared" si="509"/>
        <v>0.1</v>
      </c>
      <c r="AB1334" s="17" t="e">
        <f>(AA1334*'Déscriptions des trades'!U1334*'Déscriptions des trades'!B1334/'Déscriptions des trades'!CK1334)*'Déscriptions des trades'!W1334</f>
        <v>#DIV/0!</v>
      </c>
      <c r="AC1334" s="265" t="e">
        <f>AB1334*'Déscriptions des trades'!CK1334</f>
        <v>#DIV/0!</v>
      </c>
      <c r="AD1334" s="266" t="e">
        <f>'Déscriptions des trades'!CK1334-AC1334</f>
        <v>#DIV/0!</v>
      </c>
      <c r="AE1334" s="389"/>
      <c r="AF1334" s="399">
        <v>1330</v>
      </c>
      <c r="AG1334" s="389"/>
      <c r="AH1334" s="20"/>
      <c r="AI1334" s="303"/>
      <c r="AJ1334" s="307"/>
      <c r="AK1334" s="161"/>
      <c r="AL1334" s="305"/>
      <c r="AM1334" s="305"/>
      <c r="AN1334" s="162"/>
      <c r="AO1334" s="439"/>
      <c r="AP1334" s="162"/>
      <c r="AQ1334" s="113"/>
      <c r="AR1334" s="113"/>
      <c r="AS1334" s="384"/>
      <c r="AT1334" s="306"/>
      <c r="AU1334" s="306"/>
      <c r="AV1334" s="160"/>
      <c r="AW1334" s="158"/>
      <c r="AX1334" s="385"/>
      <c r="AY1334" s="453"/>
      <c r="AZ1334" s="165"/>
      <c r="BA1334" s="301"/>
      <c r="BB1334" s="165"/>
      <c r="BC1334" s="301"/>
      <c r="BD1334" s="165"/>
      <c r="BE1334" s="302"/>
      <c r="BF1334" s="302"/>
      <c r="BG1334" s="165"/>
      <c r="BH1334" s="303"/>
      <c r="BI1334" s="165"/>
      <c r="BJ1334" s="304"/>
      <c r="BK1334" s="394"/>
      <c r="BL1334" s="302"/>
      <c r="BM1334" s="302"/>
      <c r="BN1334" s="394"/>
      <c r="BO1334" s="302"/>
      <c r="BP1334" s="13"/>
      <c r="BQ1334" s="302"/>
      <c r="BR1334" s="13"/>
      <c r="BS1334" s="302"/>
      <c r="BT1334" s="13"/>
      <c r="BU1334" s="302"/>
      <c r="BV1334" s="386"/>
      <c r="BW1334" s="303"/>
      <c r="BX1334" s="303"/>
      <c r="BY1334" s="302"/>
      <c r="BZ1334" s="302"/>
      <c r="CA1334" s="387"/>
      <c r="CB1334" s="395"/>
      <c r="CC1334" s="12"/>
      <c r="CD1334" s="304"/>
      <c r="CE1334" s="14"/>
      <c r="CF1334" s="395"/>
      <c r="CG1334" s="397"/>
      <c r="CH1334" s="300">
        <f t="shared" si="513"/>
        <v>0</v>
      </c>
      <c r="CI1334" s="26"/>
      <c r="CJ1334" s="17">
        <f t="shared" si="510"/>
        <v>0</v>
      </c>
      <c r="CK1334" s="18">
        <f t="shared" si="521"/>
        <v>12.89</v>
      </c>
      <c r="CM1334" s="164"/>
      <c r="CN1334" s="302"/>
      <c r="CO1334" s="13">
        <f t="shared" si="514"/>
        <v>0</v>
      </c>
      <c r="CP1334" s="302"/>
      <c r="CQ1334" s="13">
        <f t="shared" si="515"/>
        <v>0</v>
      </c>
      <c r="CR1334" s="302"/>
      <c r="CS1334" s="13">
        <f t="shared" si="516"/>
        <v>0</v>
      </c>
      <c r="CT1334" s="302"/>
      <c r="CU1334" s="13">
        <f t="shared" si="511"/>
        <v>0</v>
      </c>
      <c r="CV1334" s="302"/>
      <c r="CW1334" s="13">
        <f t="shared" si="517"/>
        <v>0</v>
      </c>
      <c r="CX1334" s="13">
        <f t="shared" si="518"/>
        <v>0</v>
      </c>
      <c r="CY1334" s="251">
        <f t="shared" si="519"/>
        <v>0</v>
      </c>
      <c r="CZ1334" s="13" t="s">
        <v>29</v>
      </c>
      <c r="DA1334" s="13">
        <v>50</v>
      </c>
      <c r="DB1334" s="22">
        <f t="shared" si="520"/>
        <v>0</v>
      </c>
      <c r="DD1334" s="24"/>
      <c r="DF1334" s="163"/>
      <c r="DH1334" s="24"/>
      <c r="DI1334" s="447"/>
      <c r="DJ1334" s="163"/>
    </row>
    <row r="1335" spans="1:114" s="7" customFormat="1">
      <c r="A1335" s="277">
        <f t="shared" si="504"/>
        <v>50</v>
      </c>
      <c r="B1335" s="21" t="e">
        <f>'Calculateur de trading'!I1335/C1335/W1335</f>
        <v>#DIV/0!</v>
      </c>
      <c r="C1335" s="278">
        <f t="shared" si="505"/>
        <v>10</v>
      </c>
      <c r="D1335" s="426"/>
      <c r="E1335" s="273">
        <f t="shared" si="506"/>
        <v>100</v>
      </c>
      <c r="F1335" s="271">
        <f t="shared" si="498"/>
        <v>2</v>
      </c>
      <c r="G1335" s="271" t="e">
        <f t="shared" si="499"/>
        <v>#DIV/0!</v>
      </c>
      <c r="H1335" s="272">
        <f t="shared" si="500"/>
        <v>20</v>
      </c>
      <c r="I1335" s="270"/>
      <c r="J1335" s="273">
        <f t="shared" si="507"/>
        <v>200</v>
      </c>
      <c r="K1335" s="271">
        <f t="shared" si="501"/>
        <v>4</v>
      </c>
      <c r="L1335" s="271" t="e">
        <f t="shared" si="502"/>
        <v>#DIV/0!</v>
      </c>
      <c r="M1335" s="272">
        <f t="shared" si="503"/>
        <v>40</v>
      </c>
      <c r="N1335" s="389"/>
      <c r="O1335" s="455" t="e">
        <f>(A1335*B1335*W1335)+(B1335*'Calculateur de trading'!H1335)</f>
        <v>#DIV/0!</v>
      </c>
      <c r="P1335" s="274" t="e">
        <f>O1335/'Déscriptions des trades'!CK1335</f>
        <v>#DIV/0!</v>
      </c>
      <c r="Q1335" s="456" t="e">
        <f>'Déscriptions des trades'!CK1335-O1335</f>
        <v>#DIV/0!</v>
      </c>
      <c r="R1335" s="466" t="e">
        <f t="shared" si="508"/>
        <v>#DIV/0!</v>
      </c>
      <c r="S1335" s="389"/>
      <c r="T1335" s="12"/>
      <c r="U1335" s="25"/>
      <c r="V1335" s="15"/>
      <c r="W1335" s="490">
        <f t="shared" si="512"/>
        <v>0</v>
      </c>
      <c r="X1335" s="21" t="e">
        <f>W1335*U1335/'Déscriptions des trades'!CK1335*'Déscriptions des trades'!B1335</f>
        <v>#DIV/0!</v>
      </c>
      <c r="Y1335" s="459"/>
      <c r="Z1335" s="389"/>
      <c r="AA1335" s="23">
        <f t="shared" si="509"/>
        <v>0.1</v>
      </c>
      <c r="AB1335" s="17" t="e">
        <f>(AA1335*'Déscriptions des trades'!U1335*'Déscriptions des trades'!B1335/'Déscriptions des trades'!CK1335)*'Déscriptions des trades'!W1335</f>
        <v>#DIV/0!</v>
      </c>
      <c r="AC1335" s="265" t="e">
        <f>AB1335*'Déscriptions des trades'!CK1335</f>
        <v>#DIV/0!</v>
      </c>
      <c r="AD1335" s="266" t="e">
        <f>'Déscriptions des trades'!CK1335-AC1335</f>
        <v>#DIV/0!</v>
      </c>
      <c r="AE1335" s="389"/>
      <c r="AF1335" s="399">
        <v>1331</v>
      </c>
      <c r="AG1335" s="389"/>
      <c r="AH1335" s="20"/>
      <c r="AI1335" s="303"/>
      <c r="AJ1335" s="307"/>
      <c r="AK1335" s="161"/>
      <c r="AL1335" s="305"/>
      <c r="AM1335" s="305"/>
      <c r="AN1335" s="162"/>
      <c r="AO1335" s="439"/>
      <c r="AP1335" s="162"/>
      <c r="AQ1335" s="113"/>
      <c r="AR1335" s="113"/>
      <c r="AS1335" s="384"/>
      <c r="AT1335" s="306"/>
      <c r="AU1335" s="306"/>
      <c r="AV1335" s="160"/>
      <c r="AW1335" s="158"/>
      <c r="AX1335" s="385"/>
      <c r="AY1335" s="453"/>
      <c r="AZ1335" s="165"/>
      <c r="BA1335" s="301"/>
      <c r="BB1335" s="165"/>
      <c r="BC1335" s="301"/>
      <c r="BD1335" s="165"/>
      <c r="BE1335" s="302"/>
      <c r="BF1335" s="302"/>
      <c r="BG1335" s="165"/>
      <c r="BH1335" s="303"/>
      <c r="BI1335" s="165"/>
      <c r="BJ1335" s="304"/>
      <c r="BK1335" s="394"/>
      <c r="BL1335" s="302"/>
      <c r="BM1335" s="302"/>
      <c r="BN1335" s="394"/>
      <c r="BO1335" s="302"/>
      <c r="BP1335" s="13"/>
      <c r="BQ1335" s="302"/>
      <c r="BR1335" s="13"/>
      <c r="BS1335" s="302"/>
      <c r="BT1335" s="13"/>
      <c r="BU1335" s="302"/>
      <c r="BV1335" s="386"/>
      <c r="BW1335" s="303"/>
      <c r="BX1335" s="303"/>
      <c r="BY1335" s="302"/>
      <c r="BZ1335" s="302"/>
      <c r="CA1335" s="387"/>
      <c r="CB1335" s="395"/>
      <c r="CC1335" s="12"/>
      <c r="CD1335" s="304"/>
      <c r="CE1335" s="14"/>
      <c r="CF1335" s="395"/>
      <c r="CG1335" s="397"/>
      <c r="CH1335" s="300">
        <f t="shared" si="513"/>
        <v>0</v>
      </c>
      <c r="CI1335" s="26"/>
      <c r="CJ1335" s="17">
        <f t="shared" si="510"/>
        <v>0</v>
      </c>
      <c r="CK1335" s="18">
        <f t="shared" si="521"/>
        <v>12.89</v>
      </c>
      <c r="CM1335" s="164"/>
      <c r="CN1335" s="302"/>
      <c r="CO1335" s="13">
        <f t="shared" si="514"/>
        <v>0</v>
      </c>
      <c r="CP1335" s="302"/>
      <c r="CQ1335" s="13">
        <f t="shared" si="515"/>
        <v>0</v>
      </c>
      <c r="CR1335" s="302"/>
      <c r="CS1335" s="13">
        <f t="shared" si="516"/>
        <v>0</v>
      </c>
      <c r="CT1335" s="302"/>
      <c r="CU1335" s="13">
        <f t="shared" si="511"/>
        <v>0</v>
      </c>
      <c r="CV1335" s="302"/>
      <c r="CW1335" s="13">
        <f t="shared" si="517"/>
        <v>0</v>
      </c>
      <c r="CX1335" s="13">
        <f t="shared" si="518"/>
        <v>0</v>
      </c>
      <c r="CY1335" s="251">
        <f t="shared" si="519"/>
        <v>0</v>
      </c>
      <c r="CZ1335" s="13" t="s">
        <v>29</v>
      </c>
      <c r="DA1335" s="13">
        <v>50</v>
      </c>
      <c r="DB1335" s="22">
        <f t="shared" si="520"/>
        <v>0</v>
      </c>
      <c r="DD1335" s="24"/>
      <c r="DF1335" s="163"/>
      <c r="DH1335" s="24"/>
      <c r="DI1335" s="447"/>
      <c r="DJ1335" s="163"/>
    </row>
    <row r="1336" spans="1:114" s="7" customFormat="1">
      <c r="A1336" s="277">
        <f t="shared" si="504"/>
        <v>50</v>
      </c>
      <c r="B1336" s="21" t="e">
        <f>'Calculateur de trading'!I1336/C1336/W1336</f>
        <v>#DIV/0!</v>
      </c>
      <c r="C1336" s="278">
        <f t="shared" si="505"/>
        <v>10</v>
      </c>
      <c r="D1336" s="426"/>
      <c r="E1336" s="273">
        <f t="shared" si="506"/>
        <v>100</v>
      </c>
      <c r="F1336" s="271">
        <f t="shared" si="498"/>
        <v>2</v>
      </c>
      <c r="G1336" s="271" t="e">
        <f t="shared" si="499"/>
        <v>#DIV/0!</v>
      </c>
      <c r="H1336" s="272">
        <f t="shared" si="500"/>
        <v>20</v>
      </c>
      <c r="I1336" s="270"/>
      <c r="J1336" s="273">
        <f t="shared" si="507"/>
        <v>200</v>
      </c>
      <c r="K1336" s="271">
        <f t="shared" si="501"/>
        <v>4</v>
      </c>
      <c r="L1336" s="271" t="e">
        <f t="shared" si="502"/>
        <v>#DIV/0!</v>
      </c>
      <c r="M1336" s="272">
        <f t="shared" si="503"/>
        <v>40</v>
      </c>
      <c r="N1336" s="389"/>
      <c r="O1336" s="455" t="e">
        <f>(A1336*B1336*W1336)+(B1336*'Calculateur de trading'!H1336)</f>
        <v>#DIV/0!</v>
      </c>
      <c r="P1336" s="274" t="e">
        <f>O1336/'Déscriptions des trades'!CK1336</f>
        <v>#DIV/0!</v>
      </c>
      <c r="Q1336" s="456" t="e">
        <f>'Déscriptions des trades'!CK1336-O1336</f>
        <v>#DIV/0!</v>
      </c>
      <c r="R1336" s="466" t="e">
        <f t="shared" si="508"/>
        <v>#DIV/0!</v>
      </c>
      <c r="S1336" s="389"/>
      <c r="T1336" s="12"/>
      <c r="U1336" s="25"/>
      <c r="V1336" s="15"/>
      <c r="W1336" s="490">
        <f t="shared" si="512"/>
        <v>0</v>
      </c>
      <c r="X1336" s="21" t="e">
        <f>W1336*U1336/'Déscriptions des trades'!CK1336*'Déscriptions des trades'!B1336</f>
        <v>#DIV/0!</v>
      </c>
      <c r="Y1336" s="459"/>
      <c r="Z1336" s="389"/>
      <c r="AA1336" s="23">
        <f t="shared" si="509"/>
        <v>0.1</v>
      </c>
      <c r="AB1336" s="17" t="e">
        <f>(AA1336*'Déscriptions des trades'!U1336*'Déscriptions des trades'!B1336/'Déscriptions des trades'!CK1336)*'Déscriptions des trades'!W1336</f>
        <v>#DIV/0!</v>
      </c>
      <c r="AC1336" s="265" t="e">
        <f>AB1336*'Déscriptions des trades'!CK1336</f>
        <v>#DIV/0!</v>
      </c>
      <c r="AD1336" s="266" t="e">
        <f>'Déscriptions des trades'!CK1336-AC1336</f>
        <v>#DIV/0!</v>
      </c>
      <c r="AE1336" s="389"/>
      <c r="AF1336" s="399">
        <v>1332</v>
      </c>
      <c r="AG1336" s="389"/>
      <c r="AH1336" s="20"/>
      <c r="AI1336" s="303"/>
      <c r="AJ1336" s="307"/>
      <c r="AK1336" s="161"/>
      <c r="AL1336" s="305"/>
      <c r="AM1336" s="305"/>
      <c r="AN1336" s="162"/>
      <c r="AO1336" s="439"/>
      <c r="AP1336" s="162"/>
      <c r="AQ1336" s="113"/>
      <c r="AR1336" s="113"/>
      <c r="AS1336" s="384"/>
      <c r="AT1336" s="306"/>
      <c r="AU1336" s="306"/>
      <c r="AV1336" s="160"/>
      <c r="AW1336" s="158"/>
      <c r="AX1336" s="385"/>
      <c r="AY1336" s="453"/>
      <c r="AZ1336" s="165"/>
      <c r="BA1336" s="301"/>
      <c r="BB1336" s="165"/>
      <c r="BC1336" s="301"/>
      <c r="BD1336" s="165"/>
      <c r="BE1336" s="302"/>
      <c r="BF1336" s="302"/>
      <c r="BG1336" s="165"/>
      <c r="BH1336" s="303"/>
      <c r="BI1336" s="165"/>
      <c r="BJ1336" s="304"/>
      <c r="BK1336" s="394"/>
      <c r="BL1336" s="302"/>
      <c r="BM1336" s="302"/>
      <c r="BN1336" s="394"/>
      <c r="BO1336" s="302"/>
      <c r="BP1336" s="13"/>
      <c r="BQ1336" s="302"/>
      <c r="BR1336" s="13"/>
      <c r="BS1336" s="302"/>
      <c r="BT1336" s="13"/>
      <c r="BU1336" s="302"/>
      <c r="BV1336" s="386"/>
      <c r="BW1336" s="303"/>
      <c r="BX1336" s="303"/>
      <c r="BY1336" s="302"/>
      <c r="BZ1336" s="302"/>
      <c r="CA1336" s="387"/>
      <c r="CB1336" s="395"/>
      <c r="CC1336" s="12"/>
      <c r="CD1336" s="304"/>
      <c r="CE1336" s="14"/>
      <c r="CF1336" s="395"/>
      <c r="CG1336" s="397"/>
      <c r="CH1336" s="300">
        <f t="shared" si="513"/>
        <v>0</v>
      </c>
      <c r="CI1336" s="26"/>
      <c r="CJ1336" s="17">
        <f t="shared" si="510"/>
        <v>0</v>
      </c>
      <c r="CK1336" s="18">
        <f t="shared" si="521"/>
        <v>12.89</v>
      </c>
      <c r="CM1336" s="164"/>
      <c r="CN1336" s="302"/>
      <c r="CO1336" s="13">
        <f t="shared" si="514"/>
        <v>0</v>
      </c>
      <c r="CP1336" s="302"/>
      <c r="CQ1336" s="13">
        <f t="shared" si="515"/>
        <v>0</v>
      </c>
      <c r="CR1336" s="302"/>
      <c r="CS1336" s="13">
        <f t="shared" si="516"/>
        <v>0</v>
      </c>
      <c r="CT1336" s="302"/>
      <c r="CU1336" s="13">
        <f t="shared" si="511"/>
        <v>0</v>
      </c>
      <c r="CV1336" s="302"/>
      <c r="CW1336" s="13">
        <f t="shared" si="517"/>
        <v>0</v>
      </c>
      <c r="CX1336" s="13">
        <f t="shared" si="518"/>
        <v>0</v>
      </c>
      <c r="CY1336" s="251">
        <f t="shared" si="519"/>
        <v>0</v>
      </c>
      <c r="CZ1336" s="13" t="s">
        <v>29</v>
      </c>
      <c r="DA1336" s="13">
        <v>50</v>
      </c>
      <c r="DB1336" s="22">
        <f t="shared" si="520"/>
        <v>0</v>
      </c>
      <c r="DD1336" s="24"/>
      <c r="DF1336" s="163"/>
      <c r="DH1336" s="24"/>
      <c r="DI1336" s="447"/>
      <c r="DJ1336" s="163"/>
    </row>
    <row r="1337" spans="1:114" s="7" customFormat="1">
      <c r="A1337" s="277">
        <f t="shared" si="504"/>
        <v>50</v>
      </c>
      <c r="B1337" s="21" t="e">
        <f>'Calculateur de trading'!I1337/C1337/W1337</f>
        <v>#DIV/0!</v>
      </c>
      <c r="C1337" s="278">
        <f t="shared" si="505"/>
        <v>10</v>
      </c>
      <c r="D1337" s="278"/>
      <c r="E1337" s="273">
        <f t="shared" si="506"/>
        <v>100</v>
      </c>
      <c r="F1337" s="271">
        <f t="shared" si="498"/>
        <v>2</v>
      </c>
      <c r="G1337" s="271" t="e">
        <f t="shared" si="499"/>
        <v>#DIV/0!</v>
      </c>
      <c r="H1337" s="272">
        <f t="shared" si="500"/>
        <v>20</v>
      </c>
      <c r="I1337" s="270"/>
      <c r="J1337" s="273">
        <f t="shared" si="507"/>
        <v>200</v>
      </c>
      <c r="K1337" s="271">
        <f t="shared" si="501"/>
        <v>4</v>
      </c>
      <c r="L1337" s="271" t="e">
        <f t="shared" si="502"/>
        <v>#DIV/0!</v>
      </c>
      <c r="M1337" s="272">
        <f t="shared" si="503"/>
        <v>40</v>
      </c>
      <c r="N1337" s="389"/>
      <c r="O1337" s="455" t="e">
        <f>(A1337*B1337*W1337)+(B1337*'Calculateur de trading'!H1337)</f>
        <v>#DIV/0!</v>
      </c>
      <c r="P1337" s="274" t="e">
        <f>O1337/'Déscriptions des trades'!CK1337</f>
        <v>#DIV/0!</v>
      </c>
      <c r="Q1337" s="456" t="e">
        <f>'Déscriptions des trades'!CK1337-O1337</f>
        <v>#DIV/0!</v>
      </c>
      <c r="R1337" s="466" t="e">
        <f t="shared" si="508"/>
        <v>#DIV/0!</v>
      </c>
      <c r="S1337" s="389"/>
      <c r="T1337" s="12"/>
      <c r="U1337" s="25"/>
      <c r="V1337" s="15"/>
      <c r="W1337" s="490">
        <f t="shared" si="512"/>
        <v>0</v>
      </c>
      <c r="X1337" s="21" t="e">
        <f>W1337*U1337/'Déscriptions des trades'!CK1337*'Déscriptions des trades'!B1337</f>
        <v>#DIV/0!</v>
      </c>
      <c r="Y1337" s="459"/>
      <c r="Z1337" s="389"/>
      <c r="AA1337" s="23">
        <f t="shared" si="509"/>
        <v>0.1</v>
      </c>
      <c r="AB1337" s="17" t="e">
        <f>(AA1337*'Déscriptions des trades'!U1337*'Déscriptions des trades'!B1337/'Déscriptions des trades'!CK1337)*'Déscriptions des trades'!W1337</f>
        <v>#DIV/0!</v>
      </c>
      <c r="AC1337" s="265" t="e">
        <f>AB1337*'Déscriptions des trades'!CK1337</f>
        <v>#DIV/0!</v>
      </c>
      <c r="AD1337" s="266" t="e">
        <f>'Déscriptions des trades'!CK1337-AC1337</f>
        <v>#DIV/0!</v>
      </c>
      <c r="AE1337" s="389"/>
      <c r="AF1337" s="399">
        <v>1333</v>
      </c>
      <c r="AG1337" s="389"/>
      <c r="AH1337" s="20"/>
      <c r="AI1337" s="303"/>
      <c r="AJ1337" s="307"/>
      <c r="AK1337" s="161"/>
      <c r="AL1337" s="305"/>
      <c r="AM1337" s="305"/>
      <c r="AN1337" s="162"/>
      <c r="AO1337" s="439"/>
      <c r="AP1337" s="162"/>
      <c r="AQ1337" s="113"/>
      <c r="AR1337" s="113"/>
      <c r="AS1337" s="384"/>
      <c r="AT1337" s="306"/>
      <c r="AU1337" s="306"/>
      <c r="AV1337" s="160"/>
      <c r="AW1337" s="158"/>
      <c r="AX1337" s="385"/>
      <c r="AY1337" s="453"/>
      <c r="AZ1337" s="165"/>
      <c r="BA1337" s="301"/>
      <c r="BB1337" s="165"/>
      <c r="BC1337" s="301"/>
      <c r="BD1337" s="165"/>
      <c r="BE1337" s="302"/>
      <c r="BF1337" s="302"/>
      <c r="BG1337" s="165"/>
      <c r="BH1337" s="303"/>
      <c r="BI1337" s="165"/>
      <c r="BJ1337" s="304"/>
      <c r="BK1337" s="394"/>
      <c r="BL1337" s="302"/>
      <c r="BM1337" s="302"/>
      <c r="BN1337" s="394"/>
      <c r="BO1337" s="302"/>
      <c r="BP1337" s="13"/>
      <c r="BQ1337" s="302"/>
      <c r="BR1337" s="13"/>
      <c r="BS1337" s="302"/>
      <c r="BT1337" s="13"/>
      <c r="BU1337" s="302"/>
      <c r="BV1337" s="386"/>
      <c r="BW1337" s="303"/>
      <c r="BX1337" s="303"/>
      <c r="BY1337" s="302"/>
      <c r="BZ1337" s="302"/>
      <c r="CA1337" s="387"/>
      <c r="CB1337" s="395"/>
      <c r="CC1337" s="12"/>
      <c r="CD1337" s="304"/>
      <c r="CE1337" s="14"/>
      <c r="CF1337" s="395"/>
      <c r="CG1337" s="397"/>
      <c r="CH1337" s="300">
        <f t="shared" si="513"/>
        <v>0</v>
      </c>
      <c r="CI1337" s="26"/>
      <c r="CJ1337" s="17">
        <f t="shared" si="510"/>
        <v>0</v>
      </c>
      <c r="CK1337" s="18">
        <f t="shared" si="521"/>
        <v>12.89</v>
      </c>
      <c r="CM1337" s="164"/>
      <c r="CN1337" s="302"/>
      <c r="CO1337" s="13">
        <f t="shared" si="514"/>
        <v>0</v>
      </c>
      <c r="CP1337" s="302"/>
      <c r="CQ1337" s="13">
        <f t="shared" si="515"/>
        <v>0</v>
      </c>
      <c r="CR1337" s="302"/>
      <c r="CS1337" s="13">
        <f t="shared" si="516"/>
        <v>0</v>
      </c>
      <c r="CT1337" s="302"/>
      <c r="CU1337" s="13">
        <f t="shared" si="511"/>
        <v>0</v>
      </c>
      <c r="CV1337" s="302"/>
      <c r="CW1337" s="13">
        <f t="shared" si="517"/>
        <v>0</v>
      </c>
      <c r="CX1337" s="13">
        <f t="shared" si="518"/>
        <v>0</v>
      </c>
      <c r="CY1337" s="251">
        <f t="shared" si="519"/>
        <v>0</v>
      </c>
      <c r="CZ1337" s="13" t="s">
        <v>29</v>
      </c>
      <c r="DA1337" s="13">
        <v>50</v>
      </c>
      <c r="DB1337" s="22">
        <f t="shared" si="520"/>
        <v>0</v>
      </c>
      <c r="DD1337" s="24"/>
      <c r="DF1337" s="163"/>
      <c r="DH1337" s="24"/>
      <c r="DI1337" s="447"/>
      <c r="DJ1337" s="163"/>
    </row>
    <row r="1338" spans="1:114" s="7" customFormat="1">
      <c r="A1338" s="277">
        <f t="shared" si="504"/>
        <v>50</v>
      </c>
      <c r="B1338" s="21" t="e">
        <f>'Calculateur de trading'!I1338/C1338/W1338</f>
        <v>#DIV/0!</v>
      </c>
      <c r="C1338" s="278">
        <f t="shared" si="505"/>
        <v>10</v>
      </c>
      <c r="D1338" s="426"/>
      <c r="E1338" s="273">
        <f t="shared" si="506"/>
        <v>100</v>
      </c>
      <c r="F1338" s="271">
        <f t="shared" si="498"/>
        <v>2</v>
      </c>
      <c r="G1338" s="271" t="e">
        <f t="shared" si="499"/>
        <v>#DIV/0!</v>
      </c>
      <c r="H1338" s="272">
        <f t="shared" si="500"/>
        <v>20</v>
      </c>
      <c r="I1338" s="270"/>
      <c r="J1338" s="273">
        <f t="shared" si="507"/>
        <v>200</v>
      </c>
      <c r="K1338" s="271">
        <f t="shared" si="501"/>
        <v>4</v>
      </c>
      <c r="L1338" s="271" t="e">
        <f t="shared" si="502"/>
        <v>#DIV/0!</v>
      </c>
      <c r="M1338" s="272">
        <f t="shared" si="503"/>
        <v>40</v>
      </c>
      <c r="N1338" s="389"/>
      <c r="O1338" s="455" t="e">
        <f>(A1338*B1338*W1338)+(B1338*'Calculateur de trading'!H1338)</f>
        <v>#DIV/0!</v>
      </c>
      <c r="P1338" s="274" t="e">
        <f>O1338/'Déscriptions des trades'!CK1338</f>
        <v>#DIV/0!</v>
      </c>
      <c r="Q1338" s="456" t="e">
        <f>'Déscriptions des trades'!CK1338-O1338</f>
        <v>#DIV/0!</v>
      </c>
      <c r="R1338" s="466" t="e">
        <f t="shared" si="508"/>
        <v>#DIV/0!</v>
      </c>
      <c r="S1338" s="389"/>
      <c r="T1338" s="12"/>
      <c r="U1338" s="25"/>
      <c r="V1338" s="15"/>
      <c r="W1338" s="490">
        <f t="shared" si="512"/>
        <v>0</v>
      </c>
      <c r="X1338" s="21" t="e">
        <f>W1338*U1338/'Déscriptions des trades'!CK1338*'Déscriptions des trades'!B1338</f>
        <v>#DIV/0!</v>
      </c>
      <c r="Y1338" s="459"/>
      <c r="Z1338" s="389"/>
      <c r="AA1338" s="23">
        <f t="shared" si="509"/>
        <v>0.1</v>
      </c>
      <c r="AB1338" s="17" t="e">
        <f>(AA1338*'Déscriptions des trades'!U1338*'Déscriptions des trades'!B1338/'Déscriptions des trades'!CK1338)*'Déscriptions des trades'!W1338</f>
        <v>#DIV/0!</v>
      </c>
      <c r="AC1338" s="265" t="e">
        <f>AB1338*'Déscriptions des trades'!CK1338</f>
        <v>#DIV/0!</v>
      </c>
      <c r="AD1338" s="266" t="e">
        <f>'Déscriptions des trades'!CK1338-AC1338</f>
        <v>#DIV/0!</v>
      </c>
      <c r="AE1338" s="389"/>
      <c r="AF1338" s="399">
        <v>1334</v>
      </c>
      <c r="AG1338" s="389"/>
      <c r="AH1338" s="20"/>
      <c r="AI1338" s="303"/>
      <c r="AJ1338" s="307"/>
      <c r="AK1338" s="161"/>
      <c r="AL1338" s="305"/>
      <c r="AM1338" s="305"/>
      <c r="AN1338" s="162"/>
      <c r="AO1338" s="439"/>
      <c r="AP1338" s="162"/>
      <c r="AQ1338" s="113"/>
      <c r="AR1338" s="113"/>
      <c r="AS1338" s="384"/>
      <c r="AT1338" s="306"/>
      <c r="AU1338" s="306"/>
      <c r="AV1338" s="160"/>
      <c r="AW1338" s="158"/>
      <c r="AX1338" s="385"/>
      <c r="AY1338" s="453"/>
      <c r="AZ1338" s="165"/>
      <c r="BA1338" s="301"/>
      <c r="BB1338" s="165"/>
      <c r="BC1338" s="301"/>
      <c r="BD1338" s="165"/>
      <c r="BE1338" s="302"/>
      <c r="BF1338" s="302"/>
      <c r="BG1338" s="165"/>
      <c r="BH1338" s="303"/>
      <c r="BI1338" s="165"/>
      <c r="BJ1338" s="304"/>
      <c r="BK1338" s="394"/>
      <c r="BL1338" s="302"/>
      <c r="BM1338" s="302"/>
      <c r="BN1338" s="394"/>
      <c r="BO1338" s="302"/>
      <c r="BP1338" s="13"/>
      <c r="BQ1338" s="302"/>
      <c r="BR1338" s="13"/>
      <c r="BS1338" s="302"/>
      <c r="BT1338" s="13"/>
      <c r="BU1338" s="302"/>
      <c r="BV1338" s="386"/>
      <c r="BW1338" s="303"/>
      <c r="BX1338" s="303"/>
      <c r="BY1338" s="302"/>
      <c r="BZ1338" s="302"/>
      <c r="CA1338" s="387"/>
      <c r="CB1338" s="395"/>
      <c r="CC1338" s="12"/>
      <c r="CD1338" s="304"/>
      <c r="CE1338" s="14"/>
      <c r="CF1338" s="395"/>
      <c r="CG1338" s="397"/>
      <c r="CH1338" s="300">
        <f t="shared" si="513"/>
        <v>0</v>
      </c>
      <c r="CI1338" s="26"/>
      <c r="CJ1338" s="17">
        <f t="shared" si="510"/>
        <v>0</v>
      </c>
      <c r="CK1338" s="18">
        <f t="shared" si="521"/>
        <v>12.89</v>
      </c>
      <c r="CM1338" s="164"/>
      <c r="CN1338" s="302"/>
      <c r="CO1338" s="13">
        <f t="shared" si="514"/>
        <v>0</v>
      </c>
      <c r="CP1338" s="302"/>
      <c r="CQ1338" s="13">
        <f t="shared" si="515"/>
        <v>0</v>
      </c>
      <c r="CR1338" s="302"/>
      <c r="CS1338" s="13">
        <f t="shared" si="516"/>
        <v>0</v>
      </c>
      <c r="CT1338" s="302"/>
      <c r="CU1338" s="13">
        <f t="shared" si="511"/>
        <v>0</v>
      </c>
      <c r="CV1338" s="302"/>
      <c r="CW1338" s="13">
        <f t="shared" si="517"/>
        <v>0</v>
      </c>
      <c r="CX1338" s="13">
        <f t="shared" si="518"/>
        <v>0</v>
      </c>
      <c r="CY1338" s="251">
        <f t="shared" si="519"/>
        <v>0</v>
      </c>
      <c r="CZ1338" s="13" t="s">
        <v>29</v>
      </c>
      <c r="DA1338" s="13">
        <v>50</v>
      </c>
      <c r="DB1338" s="22">
        <f t="shared" si="520"/>
        <v>0</v>
      </c>
      <c r="DD1338" s="24"/>
      <c r="DF1338" s="163"/>
      <c r="DH1338" s="24"/>
      <c r="DI1338" s="447"/>
      <c r="DJ1338" s="163"/>
    </row>
    <row r="1339" spans="1:114" s="7" customFormat="1">
      <c r="A1339" s="277">
        <f t="shared" si="504"/>
        <v>50</v>
      </c>
      <c r="B1339" s="21" t="e">
        <f>'Calculateur de trading'!I1339/C1339/W1339</f>
        <v>#DIV/0!</v>
      </c>
      <c r="C1339" s="278">
        <f t="shared" si="505"/>
        <v>10</v>
      </c>
      <c r="D1339" s="278"/>
      <c r="E1339" s="273">
        <f t="shared" si="506"/>
        <v>100</v>
      </c>
      <c r="F1339" s="271">
        <f t="shared" si="498"/>
        <v>2</v>
      </c>
      <c r="G1339" s="271" t="e">
        <f t="shared" si="499"/>
        <v>#DIV/0!</v>
      </c>
      <c r="H1339" s="272">
        <f t="shared" si="500"/>
        <v>20</v>
      </c>
      <c r="I1339" s="270"/>
      <c r="J1339" s="273">
        <f t="shared" si="507"/>
        <v>200</v>
      </c>
      <c r="K1339" s="271">
        <f t="shared" si="501"/>
        <v>4</v>
      </c>
      <c r="L1339" s="271" t="e">
        <f t="shared" si="502"/>
        <v>#DIV/0!</v>
      </c>
      <c r="M1339" s="272">
        <f t="shared" si="503"/>
        <v>40</v>
      </c>
      <c r="N1339" s="389"/>
      <c r="O1339" s="455" t="e">
        <f>(A1339*B1339*W1339)+(B1339*'Calculateur de trading'!H1339)</f>
        <v>#DIV/0!</v>
      </c>
      <c r="P1339" s="274" t="e">
        <f>O1339/'Déscriptions des trades'!CK1339</f>
        <v>#DIV/0!</v>
      </c>
      <c r="Q1339" s="456" t="e">
        <f>'Déscriptions des trades'!CK1339-O1339</f>
        <v>#DIV/0!</v>
      </c>
      <c r="R1339" s="466" t="e">
        <f t="shared" si="508"/>
        <v>#DIV/0!</v>
      </c>
      <c r="S1339" s="389"/>
      <c r="T1339" s="12"/>
      <c r="U1339" s="25"/>
      <c r="V1339" s="15"/>
      <c r="W1339" s="490">
        <f t="shared" si="512"/>
        <v>0</v>
      </c>
      <c r="X1339" s="21" t="e">
        <f>W1339*U1339/'Déscriptions des trades'!CK1339*'Déscriptions des trades'!B1339</f>
        <v>#DIV/0!</v>
      </c>
      <c r="Y1339" s="459"/>
      <c r="Z1339" s="389"/>
      <c r="AA1339" s="23">
        <f t="shared" si="509"/>
        <v>0.1</v>
      </c>
      <c r="AB1339" s="17" t="e">
        <f>(AA1339*'Déscriptions des trades'!U1339*'Déscriptions des trades'!B1339/'Déscriptions des trades'!CK1339)*'Déscriptions des trades'!W1339</f>
        <v>#DIV/0!</v>
      </c>
      <c r="AC1339" s="265" t="e">
        <f>AB1339*'Déscriptions des trades'!CK1339</f>
        <v>#DIV/0!</v>
      </c>
      <c r="AD1339" s="266" t="e">
        <f>'Déscriptions des trades'!CK1339-AC1339</f>
        <v>#DIV/0!</v>
      </c>
      <c r="AE1339" s="389"/>
      <c r="AF1339" s="399">
        <v>1335</v>
      </c>
      <c r="AG1339" s="389"/>
      <c r="AH1339" s="20"/>
      <c r="AI1339" s="303"/>
      <c r="AJ1339" s="307"/>
      <c r="AK1339" s="161"/>
      <c r="AL1339" s="305"/>
      <c r="AM1339" s="305"/>
      <c r="AN1339" s="162"/>
      <c r="AO1339" s="439"/>
      <c r="AP1339" s="162"/>
      <c r="AQ1339" s="113"/>
      <c r="AR1339" s="113"/>
      <c r="AS1339" s="384"/>
      <c r="AT1339" s="306"/>
      <c r="AU1339" s="306"/>
      <c r="AV1339" s="160"/>
      <c r="AW1339" s="158"/>
      <c r="AX1339" s="385"/>
      <c r="AY1339" s="453"/>
      <c r="AZ1339" s="165"/>
      <c r="BA1339" s="301"/>
      <c r="BB1339" s="165"/>
      <c r="BC1339" s="301"/>
      <c r="BD1339" s="165"/>
      <c r="BE1339" s="302"/>
      <c r="BF1339" s="302"/>
      <c r="BG1339" s="165"/>
      <c r="BH1339" s="303"/>
      <c r="BI1339" s="165"/>
      <c r="BJ1339" s="304"/>
      <c r="BK1339" s="394"/>
      <c r="BL1339" s="302"/>
      <c r="BM1339" s="302"/>
      <c r="BN1339" s="394"/>
      <c r="BO1339" s="302"/>
      <c r="BP1339" s="13"/>
      <c r="BQ1339" s="302"/>
      <c r="BR1339" s="13"/>
      <c r="BS1339" s="302"/>
      <c r="BT1339" s="13"/>
      <c r="BU1339" s="302"/>
      <c r="BV1339" s="386"/>
      <c r="BW1339" s="303"/>
      <c r="BX1339" s="303"/>
      <c r="BY1339" s="302"/>
      <c r="BZ1339" s="302"/>
      <c r="CA1339" s="387"/>
      <c r="CB1339" s="395"/>
      <c r="CC1339" s="12"/>
      <c r="CD1339" s="304"/>
      <c r="CE1339" s="14"/>
      <c r="CF1339" s="395"/>
      <c r="CG1339" s="397"/>
      <c r="CH1339" s="300">
        <f t="shared" si="513"/>
        <v>0</v>
      </c>
      <c r="CI1339" s="26"/>
      <c r="CJ1339" s="17">
        <f t="shared" si="510"/>
        <v>0</v>
      </c>
      <c r="CK1339" s="18">
        <f t="shared" si="521"/>
        <v>12.89</v>
      </c>
      <c r="CM1339" s="164"/>
      <c r="CN1339" s="302"/>
      <c r="CO1339" s="13">
        <f t="shared" si="514"/>
        <v>0</v>
      </c>
      <c r="CP1339" s="302"/>
      <c r="CQ1339" s="13">
        <f t="shared" si="515"/>
        <v>0</v>
      </c>
      <c r="CR1339" s="302"/>
      <c r="CS1339" s="13">
        <f t="shared" si="516"/>
        <v>0</v>
      </c>
      <c r="CT1339" s="302"/>
      <c r="CU1339" s="13">
        <f t="shared" si="511"/>
        <v>0</v>
      </c>
      <c r="CV1339" s="302"/>
      <c r="CW1339" s="13">
        <f t="shared" si="517"/>
        <v>0</v>
      </c>
      <c r="CX1339" s="13">
        <f t="shared" si="518"/>
        <v>0</v>
      </c>
      <c r="CY1339" s="251">
        <f t="shared" si="519"/>
        <v>0</v>
      </c>
      <c r="CZ1339" s="13" t="s">
        <v>29</v>
      </c>
      <c r="DA1339" s="13">
        <v>50</v>
      </c>
      <c r="DB1339" s="22">
        <f t="shared" si="520"/>
        <v>0</v>
      </c>
      <c r="DD1339" s="24"/>
      <c r="DF1339" s="163"/>
      <c r="DH1339" s="24"/>
      <c r="DI1339" s="447"/>
      <c r="DJ1339" s="163"/>
    </row>
    <row r="1340" spans="1:114" s="7" customFormat="1">
      <c r="A1340" s="277">
        <f t="shared" si="504"/>
        <v>50</v>
      </c>
      <c r="B1340" s="21" t="e">
        <f>'Calculateur de trading'!I1340/C1340/W1340</f>
        <v>#DIV/0!</v>
      </c>
      <c r="C1340" s="278">
        <f t="shared" si="505"/>
        <v>10</v>
      </c>
      <c r="D1340" s="426"/>
      <c r="E1340" s="273">
        <f t="shared" si="506"/>
        <v>100</v>
      </c>
      <c r="F1340" s="271">
        <f t="shared" si="498"/>
        <v>2</v>
      </c>
      <c r="G1340" s="271" t="e">
        <f t="shared" si="499"/>
        <v>#DIV/0!</v>
      </c>
      <c r="H1340" s="272">
        <f t="shared" si="500"/>
        <v>20</v>
      </c>
      <c r="I1340" s="270"/>
      <c r="J1340" s="273">
        <f t="shared" si="507"/>
        <v>200</v>
      </c>
      <c r="K1340" s="271">
        <f t="shared" si="501"/>
        <v>4</v>
      </c>
      <c r="L1340" s="271" t="e">
        <f t="shared" si="502"/>
        <v>#DIV/0!</v>
      </c>
      <c r="M1340" s="272">
        <f t="shared" si="503"/>
        <v>40</v>
      </c>
      <c r="N1340" s="389"/>
      <c r="O1340" s="455" t="e">
        <f>(A1340*B1340*W1340)+(B1340*'Calculateur de trading'!H1340)</f>
        <v>#DIV/0!</v>
      </c>
      <c r="P1340" s="274" t="e">
        <f>O1340/'Déscriptions des trades'!CK1340</f>
        <v>#DIV/0!</v>
      </c>
      <c r="Q1340" s="456" t="e">
        <f>'Déscriptions des trades'!CK1340-O1340</f>
        <v>#DIV/0!</v>
      </c>
      <c r="R1340" s="466" t="e">
        <f t="shared" si="508"/>
        <v>#DIV/0!</v>
      </c>
      <c r="S1340" s="389"/>
      <c r="T1340" s="12"/>
      <c r="U1340" s="25"/>
      <c r="V1340" s="15"/>
      <c r="W1340" s="490">
        <f t="shared" si="512"/>
        <v>0</v>
      </c>
      <c r="X1340" s="21" t="e">
        <f>W1340*U1340/'Déscriptions des trades'!CK1340*'Déscriptions des trades'!B1340</f>
        <v>#DIV/0!</v>
      </c>
      <c r="Y1340" s="459"/>
      <c r="Z1340" s="389"/>
      <c r="AA1340" s="23">
        <f t="shared" si="509"/>
        <v>0.1</v>
      </c>
      <c r="AB1340" s="17" t="e">
        <f>(AA1340*'Déscriptions des trades'!U1340*'Déscriptions des trades'!B1340/'Déscriptions des trades'!CK1340)*'Déscriptions des trades'!W1340</f>
        <v>#DIV/0!</v>
      </c>
      <c r="AC1340" s="265" t="e">
        <f>AB1340*'Déscriptions des trades'!CK1340</f>
        <v>#DIV/0!</v>
      </c>
      <c r="AD1340" s="266" t="e">
        <f>'Déscriptions des trades'!CK1340-AC1340</f>
        <v>#DIV/0!</v>
      </c>
      <c r="AE1340" s="389"/>
      <c r="AF1340" s="399">
        <v>1336</v>
      </c>
      <c r="AG1340" s="389"/>
      <c r="AH1340" s="20"/>
      <c r="AI1340" s="303"/>
      <c r="AJ1340" s="307"/>
      <c r="AK1340" s="161"/>
      <c r="AL1340" s="305"/>
      <c r="AM1340" s="305"/>
      <c r="AN1340" s="162"/>
      <c r="AO1340" s="439"/>
      <c r="AP1340" s="162"/>
      <c r="AQ1340" s="113"/>
      <c r="AR1340" s="113"/>
      <c r="AS1340" s="384"/>
      <c r="AT1340" s="306"/>
      <c r="AU1340" s="306"/>
      <c r="AV1340" s="160"/>
      <c r="AW1340" s="158"/>
      <c r="AX1340" s="385"/>
      <c r="AY1340" s="453"/>
      <c r="AZ1340" s="165"/>
      <c r="BA1340" s="301"/>
      <c r="BB1340" s="165"/>
      <c r="BC1340" s="301"/>
      <c r="BD1340" s="165"/>
      <c r="BE1340" s="302"/>
      <c r="BF1340" s="302"/>
      <c r="BG1340" s="165"/>
      <c r="BH1340" s="303"/>
      <c r="BI1340" s="165"/>
      <c r="BJ1340" s="304"/>
      <c r="BK1340" s="394"/>
      <c r="BL1340" s="302"/>
      <c r="BM1340" s="302"/>
      <c r="BN1340" s="394"/>
      <c r="BO1340" s="302"/>
      <c r="BP1340" s="13"/>
      <c r="BQ1340" s="302"/>
      <c r="BR1340" s="13"/>
      <c r="BS1340" s="302"/>
      <c r="BT1340" s="13"/>
      <c r="BU1340" s="302"/>
      <c r="BV1340" s="386"/>
      <c r="BW1340" s="303"/>
      <c r="BX1340" s="303"/>
      <c r="BY1340" s="302"/>
      <c r="BZ1340" s="302"/>
      <c r="CA1340" s="387"/>
      <c r="CB1340" s="395"/>
      <c r="CC1340" s="12"/>
      <c r="CD1340" s="304"/>
      <c r="CE1340" s="14"/>
      <c r="CF1340" s="395"/>
      <c r="CG1340" s="397"/>
      <c r="CH1340" s="300">
        <f t="shared" si="513"/>
        <v>0</v>
      </c>
      <c r="CI1340" s="26"/>
      <c r="CJ1340" s="17">
        <f t="shared" si="510"/>
        <v>0</v>
      </c>
      <c r="CK1340" s="18">
        <f t="shared" si="521"/>
        <v>12.89</v>
      </c>
      <c r="CM1340" s="164"/>
      <c r="CN1340" s="302"/>
      <c r="CO1340" s="13">
        <f t="shared" si="514"/>
        <v>0</v>
      </c>
      <c r="CP1340" s="302"/>
      <c r="CQ1340" s="13">
        <f t="shared" si="515"/>
        <v>0</v>
      </c>
      <c r="CR1340" s="302"/>
      <c r="CS1340" s="13">
        <f t="shared" si="516"/>
        <v>0</v>
      </c>
      <c r="CT1340" s="302"/>
      <c r="CU1340" s="13">
        <f t="shared" si="511"/>
        <v>0</v>
      </c>
      <c r="CV1340" s="302"/>
      <c r="CW1340" s="13">
        <f t="shared" si="517"/>
        <v>0</v>
      </c>
      <c r="CX1340" s="13">
        <f t="shared" si="518"/>
        <v>0</v>
      </c>
      <c r="CY1340" s="251">
        <f t="shared" si="519"/>
        <v>0</v>
      </c>
      <c r="CZ1340" s="13" t="s">
        <v>29</v>
      </c>
      <c r="DA1340" s="13">
        <v>50</v>
      </c>
      <c r="DB1340" s="22">
        <f t="shared" si="520"/>
        <v>0</v>
      </c>
      <c r="DD1340" s="24"/>
      <c r="DF1340" s="163"/>
      <c r="DH1340" s="24"/>
      <c r="DI1340" s="447"/>
      <c r="DJ1340" s="163"/>
    </row>
    <row r="1341" spans="1:114" s="7" customFormat="1">
      <c r="A1341" s="277">
        <f t="shared" si="504"/>
        <v>50</v>
      </c>
      <c r="B1341" s="21" t="e">
        <f>'Calculateur de trading'!I1341/C1341/W1341</f>
        <v>#DIV/0!</v>
      </c>
      <c r="C1341" s="278">
        <f t="shared" si="505"/>
        <v>10</v>
      </c>
      <c r="D1341" s="278"/>
      <c r="E1341" s="273">
        <f t="shared" si="506"/>
        <v>100</v>
      </c>
      <c r="F1341" s="271">
        <f t="shared" si="498"/>
        <v>2</v>
      </c>
      <c r="G1341" s="271" t="e">
        <f t="shared" si="499"/>
        <v>#DIV/0!</v>
      </c>
      <c r="H1341" s="272">
        <f t="shared" si="500"/>
        <v>20</v>
      </c>
      <c r="I1341" s="270"/>
      <c r="J1341" s="273">
        <f t="shared" si="507"/>
        <v>200</v>
      </c>
      <c r="K1341" s="271">
        <f t="shared" si="501"/>
        <v>4</v>
      </c>
      <c r="L1341" s="271" t="e">
        <f t="shared" si="502"/>
        <v>#DIV/0!</v>
      </c>
      <c r="M1341" s="272">
        <f t="shared" si="503"/>
        <v>40</v>
      </c>
      <c r="N1341" s="389"/>
      <c r="O1341" s="455" t="e">
        <f>(A1341*B1341*W1341)+(B1341*'Calculateur de trading'!H1341)</f>
        <v>#DIV/0!</v>
      </c>
      <c r="P1341" s="274" t="e">
        <f>O1341/'Déscriptions des trades'!CK1341</f>
        <v>#DIV/0!</v>
      </c>
      <c r="Q1341" s="456" t="e">
        <f>'Déscriptions des trades'!CK1341-O1341</f>
        <v>#DIV/0!</v>
      </c>
      <c r="R1341" s="466" t="e">
        <f t="shared" si="508"/>
        <v>#DIV/0!</v>
      </c>
      <c r="S1341" s="389"/>
      <c r="T1341" s="12"/>
      <c r="U1341" s="25"/>
      <c r="V1341" s="15"/>
      <c r="W1341" s="490">
        <f t="shared" si="512"/>
        <v>0</v>
      </c>
      <c r="X1341" s="21" t="e">
        <f>W1341*U1341/'Déscriptions des trades'!CK1341*'Déscriptions des trades'!B1341</f>
        <v>#DIV/0!</v>
      </c>
      <c r="Y1341" s="459"/>
      <c r="Z1341" s="389"/>
      <c r="AA1341" s="23">
        <f t="shared" si="509"/>
        <v>0.1</v>
      </c>
      <c r="AB1341" s="17" t="e">
        <f>(AA1341*'Déscriptions des trades'!U1341*'Déscriptions des trades'!B1341/'Déscriptions des trades'!CK1341)*'Déscriptions des trades'!W1341</f>
        <v>#DIV/0!</v>
      </c>
      <c r="AC1341" s="265" t="e">
        <f>AB1341*'Déscriptions des trades'!CK1341</f>
        <v>#DIV/0!</v>
      </c>
      <c r="AD1341" s="266" t="e">
        <f>'Déscriptions des trades'!CK1341-AC1341</f>
        <v>#DIV/0!</v>
      </c>
      <c r="AE1341" s="389"/>
      <c r="AF1341" s="399">
        <v>1337</v>
      </c>
      <c r="AG1341" s="389"/>
      <c r="AH1341" s="20"/>
      <c r="AI1341" s="303"/>
      <c r="AJ1341" s="307"/>
      <c r="AK1341" s="161"/>
      <c r="AL1341" s="305"/>
      <c r="AM1341" s="305"/>
      <c r="AN1341" s="162"/>
      <c r="AO1341" s="439"/>
      <c r="AP1341" s="162"/>
      <c r="AQ1341" s="113"/>
      <c r="AR1341" s="113"/>
      <c r="AS1341" s="384"/>
      <c r="AT1341" s="306"/>
      <c r="AU1341" s="306"/>
      <c r="AV1341" s="160"/>
      <c r="AW1341" s="158"/>
      <c r="AX1341" s="385"/>
      <c r="AY1341" s="453"/>
      <c r="AZ1341" s="165"/>
      <c r="BA1341" s="301"/>
      <c r="BB1341" s="165"/>
      <c r="BC1341" s="301"/>
      <c r="BD1341" s="165"/>
      <c r="BE1341" s="302"/>
      <c r="BF1341" s="302"/>
      <c r="BG1341" s="165"/>
      <c r="BH1341" s="303"/>
      <c r="BI1341" s="165"/>
      <c r="BJ1341" s="304"/>
      <c r="BK1341" s="394"/>
      <c r="BL1341" s="302"/>
      <c r="BM1341" s="302"/>
      <c r="BN1341" s="394"/>
      <c r="BO1341" s="302"/>
      <c r="BP1341" s="13"/>
      <c r="BQ1341" s="302"/>
      <c r="BR1341" s="13"/>
      <c r="BS1341" s="302"/>
      <c r="BT1341" s="13"/>
      <c r="BU1341" s="302"/>
      <c r="BV1341" s="386"/>
      <c r="BW1341" s="303"/>
      <c r="BX1341" s="303"/>
      <c r="BY1341" s="302"/>
      <c r="BZ1341" s="302"/>
      <c r="CA1341" s="387"/>
      <c r="CB1341" s="395"/>
      <c r="CC1341" s="12"/>
      <c r="CD1341" s="304"/>
      <c r="CE1341" s="14"/>
      <c r="CF1341" s="395"/>
      <c r="CG1341" s="397"/>
      <c r="CH1341" s="300">
        <f t="shared" si="513"/>
        <v>0</v>
      </c>
      <c r="CI1341" s="26"/>
      <c r="CJ1341" s="17">
        <f t="shared" si="510"/>
        <v>0</v>
      </c>
      <c r="CK1341" s="18">
        <f t="shared" si="521"/>
        <v>12.89</v>
      </c>
      <c r="CM1341" s="164"/>
      <c r="CN1341" s="302"/>
      <c r="CO1341" s="13">
        <f t="shared" si="514"/>
        <v>0</v>
      </c>
      <c r="CP1341" s="302"/>
      <c r="CQ1341" s="13">
        <f t="shared" si="515"/>
        <v>0</v>
      </c>
      <c r="CR1341" s="302"/>
      <c r="CS1341" s="13">
        <f t="shared" si="516"/>
        <v>0</v>
      </c>
      <c r="CT1341" s="302"/>
      <c r="CU1341" s="13">
        <f t="shared" si="511"/>
        <v>0</v>
      </c>
      <c r="CV1341" s="302"/>
      <c r="CW1341" s="13">
        <f t="shared" si="517"/>
        <v>0</v>
      </c>
      <c r="CX1341" s="13">
        <f t="shared" si="518"/>
        <v>0</v>
      </c>
      <c r="CY1341" s="251">
        <f t="shared" si="519"/>
        <v>0</v>
      </c>
      <c r="CZ1341" s="13" t="s">
        <v>29</v>
      </c>
      <c r="DA1341" s="13">
        <v>50</v>
      </c>
      <c r="DB1341" s="22">
        <f t="shared" si="520"/>
        <v>0</v>
      </c>
      <c r="DD1341" s="24"/>
      <c r="DF1341" s="163"/>
      <c r="DH1341" s="24"/>
      <c r="DI1341" s="447"/>
      <c r="DJ1341" s="163"/>
    </row>
    <row r="1342" spans="1:114" s="7" customFormat="1">
      <c r="A1342" s="277">
        <f t="shared" si="504"/>
        <v>50</v>
      </c>
      <c r="B1342" s="21" t="e">
        <f>'Calculateur de trading'!I1342/C1342/W1342</f>
        <v>#DIV/0!</v>
      </c>
      <c r="C1342" s="278">
        <f t="shared" si="505"/>
        <v>10</v>
      </c>
      <c r="D1342" s="426"/>
      <c r="E1342" s="273">
        <f t="shared" si="506"/>
        <v>100</v>
      </c>
      <c r="F1342" s="271">
        <f t="shared" si="498"/>
        <v>2</v>
      </c>
      <c r="G1342" s="271" t="e">
        <f t="shared" si="499"/>
        <v>#DIV/0!</v>
      </c>
      <c r="H1342" s="272">
        <f t="shared" si="500"/>
        <v>20</v>
      </c>
      <c r="I1342" s="270"/>
      <c r="J1342" s="273">
        <f t="shared" si="507"/>
        <v>200</v>
      </c>
      <c r="K1342" s="271">
        <f t="shared" si="501"/>
        <v>4</v>
      </c>
      <c r="L1342" s="271" t="e">
        <f t="shared" si="502"/>
        <v>#DIV/0!</v>
      </c>
      <c r="M1342" s="272">
        <f t="shared" si="503"/>
        <v>40</v>
      </c>
      <c r="N1342" s="389"/>
      <c r="O1342" s="455" t="e">
        <f>(A1342*B1342*W1342)+(B1342*'Calculateur de trading'!H1342)</f>
        <v>#DIV/0!</v>
      </c>
      <c r="P1342" s="274" t="e">
        <f>O1342/'Déscriptions des trades'!CK1342</f>
        <v>#DIV/0!</v>
      </c>
      <c r="Q1342" s="456" t="e">
        <f>'Déscriptions des trades'!CK1342-O1342</f>
        <v>#DIV/0!</v>
      </c>
      <c r="R1342" s="466" t="e">
        <f t="shared" si="508"/>
        <v>#DIV/0!</v>
      </c>
      <c r="S1342" s="389"/>
      <c r="T1342" s="12"/>
      <c r="U1342" s="25"/>
      <c r="V1342" s="15"/>
      <c r="W1342" s="490">
        <f t="shared" si="512"/>
        <v>0</v>
      </c>
      <c r="X1342" s="21" t="e">
        <f>W1342*U1342/'Déscriptions des trades'!CK1342*'Déscriptions des trades'!B1342</f>
        <v>#DIV/0!</v>
      </c>
      <c r="Y1342" s="459"/>
      <c r="Z1342" s="389"/>
      <c r="AA1342" s="23">
        <f t="shared" si="509"/>
        <v>0.1</v>
      </c>
      <c r="AB1342" s="17" t="e">
        <f>(AA1342*'Déscriptions des trades'!U1342*'Déscriptions des trades'!B1342/'Déscriptions des trades'!CK1342)*'Déscriptions des trades'!W1342</f>
        <v>#DIV/0!</v>
      </c>
      <c r="AC1342" s="265" t="e">
        <f>AB1342*'Déscriptions des trades'!CK1342</f>
        <v>#DIV/0!</v>
      </c>
      <c r="AD1342" s="266" t="e">
        <f>'Déscriptions des trades'!CK1342-AC1342</f>
        <v>#DIV/0!</v>
      </c>
      <c r="AE1342" s="389"/>
      <c r="AF1342" s="399">
        <v>1338</v>
      </c>
      <c r="AG1342" s="389"/>
      <c r="AH1342" s="20"/>
      <c r="AI1342" s="303"/>
      <c r="AJ1342" s="307"/>
      <c r="AK1342" s="161"/>
      <c r="AL1342" s="305"/>
      <c r="AM1342" s="305"/>
      <c r="AN1342" s="162"/>
      <c r="AO1342" s="439"/>
      <c r="AP1342" s="162"/>
      <c r="AQ1342" s="113"/>
      <c r="AR1342" s="113"/>
      <c r="AS1342" s="384"/>
      <c r="AT1342" s="306"/>
      <c r="AU1342" s="306"/>
      <c r="AV1342" s="160"/>
      <c r="AW1342" s="158"/>
      <c r="AX1342" s="385"/>
      <c r="AY1342" s="453"/>
      <c r="AZ1342" s="165"/>
      <c r="BA1342" s="301"/>
      <c r="BB1342" s="165"/>
      <c r="BC1342" s="301"/>
      <c r="BD1342" s="165"/>
      <c r="BE1342" s="302"/>
      <c r="BF1342" s="302"/>
      <c r="BG1342" s="165"/>
      <c r="BH1342" s="303"/>
      <c r="BI1342" s="165"/>
      <c r="BJ1342" s="304"/>
      <c r="BK1342" s="394"/>
      <c r="BL1342" s="302"/>
      <c r="BM1342" s="302"/>
      <c r="BN1342" s="394"/>
      <c r="BO1342" s="302"/>
      <c r="BP1342" s="13"/>
      <c r="BQ1342" s="302"/>
      <c r="BR1342" s="13"/>
      <c r="BS1342" s="302"/>
      <c r="BT1342" s="13"/>
      <c r="BU1342" s="302"/>
      <c r="BV1342" s="386"/>
      <c r="BW1342" s="303"/>
      <c r="BX1342" s="303"/>
      <c r="BY1342" s="302"/>
      <c r="BZ1342" s="302"/>
      <c r="CA1342" s="387"/>
      <c r="CB1342" s="395"/>
      <c r="CC1342" s="12"/>
      <c r="CD1342" s="304"/>
      <c r="CE1342" s="14"/>
      <c r="CF1342" s="395"/>
      <c r="CG1342" s="397"/>
      <c r="CH1342" s="300">
        <f t="shared" si="513"/>
        <v>0</v>
      </c>
      <c r="CI1342" s="26"/>
      <c r="CJ1342" s="17">
        <f t="shared" si="510"/>
        <v>0</v>
      </c>
      <c r="CK1342" s="18">
        <f t="shared" si="521"/>
        <v>12.89</v>
      </c>
      <c r="CM1342" s="164"/>
      <c r="CN1342" s="302"/>
      <c r="CO1342" s="13">
        <f t="shared" si="514"/>
        <v>0</v>
      </c>
      <c r="CP1342" s="302"/>
      <c r="CQ1342" s="13">
        <f t="shared" si="515"/>
        <v>0</v>
      </c>
      <c r="CR1342" s="302"/>
      <c r="CS1342" s="13">
        <f t="shared" si="516"/>
        <v>0</v>
      </c>
      <c r="CT1342" s="302"/>
      <c r="CU1342" s="13">
        <f t="shared" si="511"/>
        <v>0</v>
      </c>
      <c r="CV1342" s="302"/>
      <c r="CW1342" s="13">
        <f t="shared" si="517"/>
        <v>0</v>
      </c>
      <c r="CX1342" s="13">
        <f t="shared" si="518"/>
        <v>0</v>
      </c>
      <c r="CY1342" s="251">
        <f t="shared" si="519"/>
        <v>0</v>
      </c>
      <c r="CZ1342" s="13" t="s">
        <v>29</v>
      </c>
      <c r="DA1342" s="13">
        <v>50</v>
      </c>
      <c r="DB1342" s="22">
        <f t="shared" si="520"/>
        <v>0</v>
      </c>
      <c r="DD1342" s="24"/>
      <c r="DF1342" s="163"/>
      <c r="DH1342" s="24"/>
      <c r="DI1342" s="447"/>
      <c r="DJ1342" s="163"/>
    </row>
    <row r="1343" spans="1:114" s="7" customFormat="1">
      <c r="A1343" s="277">
        <f t="shared" si="504"/>
        <v>50</v>
      </c>
      <c r="B1343" s="21" t="e">
        <f>'Calculateur de trading'!I1343/C1343/W1343</f>
        <v>#DIV/0!</v>
      </c>
      <c r="C1343" s="278">
        <f t="shared" si="505"/>
        <v>10</v>
      </c>
      <c r="D1343" s="426"/>
      <c r="E1343" s="273">
        <f t="shared" si="506"/>
        <v>100</v>
      </c>
      <c r="F1343" s="271">
        <f t="shared" si="498"/>
        <v>2</v>
      </c>
      <c r="G1343" s="271" t="e">
        <f t="shared" si="499"/>
        <v>#DIV/0!</v>
      </c>
      <c r="H1343" s="272">
        <f t="shared" si="500"/>
        <v>20</v>
      </c>
      <c r="I1343" s="270"/>
      <c r="J1343" s="273">
        <f t="shared" si="507"/>
        <v>200</v>
      </c>
      <c r="K1343" s="271">
        <f t="shared" si="501"/>
        <v>4</v>
      </c>
      <c r="L1343" s="271" t="e">
        <f t="shared" si="502"/>
        <v>#DIV/0!</v>
      </c>
      <c r="M1343" s="272">
        <f t="shared" si="503"/>
        <v>40</v>
      </c>
      <c r="N1343" s="389"/>
      <c r="O1343" s="455" t="e">
        <f>(A1343*B1343*W1343)+(B1343*'Calculateur de trading'!H1343)</f>
        <v>#DIV/0!</v>
      </c>
      <c r="P1343" s="274" t="e">
        <f>O1343/'Déscriptions des trades'!CK1343</f>
        <v>#DIV/0!</v>
      </c>
      <c r="Q1343" s="456" t="e">
        <f>'Déscriptions des trades'!CK1343-O1343</f>
        <v>#DIV/0!</v>
      </c>
      <c r="R1343" s="466" t="e">
        <f t="shared" si="508"/>
        <v>#DIV/0!</v>
      </c>
      <c r="S1343" s="389"/>
      <c r="T1343" s="12"/>
      <c r="U1343" s="25"/>
      <c r="V1343" s="15"/>
      <c r="W1343" s="490">
        <f t="shared" si="512"/>
        <v>0</v>
      </c>
      <c r="X1343" s="21" t="e">
        <f>W1343*U1343/'Déscriptions des trades'!CK1343*'Déscriptions des trades'!B1343</f>
        <v>#DIV/0!</v>
      </c>
      <c r="Y1343" s="459"/>
      <c r="Z1343" s="389"/>
      <c r="AA1343" s="23">
        <f t="shared" si="509"/>
        <v>0.1</v>
      </c>
      <c r="AB1343" s="17" t="e">
        <f>(AA1343*'Déscriptions des trades'!U1343*'Déscriptions des trades'!B1343/'Déscriptions des trades'!CK1343)*'Déscriptions des trades'!W1343</f>
        <v>#DIV/0!</v>
      </c>
      <c r="AC1343" s="265" t="e">
        <f>AB1343*'Déscriptions des trades'!CK1343</f>
        <v>#DIV/0!</v>
      </c>
      <c r="AD1343" s="266" t="e">
        <f>'Déscriptions des trades'!CK1343-AC1343</f>
        <v>#DIV/0!</v>
      </c>
      <c r="AE1343" s="389"/>
      <c r="AF1343" s="399">
        <v>1339</v>
      </c>
      <c r="AG1343" s="389"/>
      <c r="AH1343" s="20"/>
      <c r="AI1343" s="303"/>
      <c r="AJ1343" s="307"/>
      <c r="AK1343" s="161"/>
      <c r="AL1343" s="305"/>
      <c r="AM1343" s="305"/>
      <c r="AN1343" s="162"/>
      <c r="AO1343" s="439"/>
      <c r="AP1343" s="162"/>
      <c r="AQ1343" s="113"/>
      <c r="AR1343" s="113"/>
      <c r="AS1343" s="384"/>
      <c r="AT1343" s="306"/>
      <c r="AU1343" s="306"/>
      <c r="AV1343" s="160"/>
      <c r="AW1343" s="158"/>
      <c r="AX1343" s="385"/>
      <c r="AY1343" s="453"/>
      <c r="AZ1343" s="165"/>
      <c r="BA1343" s="301"/>
      <c r="BB1343" s="165"/>
      <c r="BC1343" s="301"/>
      <c r="BD1343" s="165"/>
      <c r="BE1343" s="302"/>
      <c r="BF1343" s="302"/>
      <c r="BG1343" s="165"/>
      <c r="BH1343" s="303"/>
      <c r="BI1343" s="165"/>
      <c r="BJ1343" s="304"/>
      <c r="BK1343" s="394"/>
      <c r="BL1343" s="302"/>
      <c r="BM1343" s="302"/>
      <c r="BN1343" s="394"/>
      <c r="BO1343" s="302"/>
      <c r="BP1343" s="13"/>
      <c r="BQ1343" s="302"/>
      <c r="BR1343" s="13"/>
      <c r="BS1343" s="302"/>
      <c r="BT1343" s="13"/>
      <c r="BU1343" s="302"/>
      <c r="BV1343" s="386"/>
      <c r="BW1343" s="303"/>
      <c r="BX1343" s="303"/>
      <c r="BY1343" s="302"/>
      <c r="BZ1343" s="302"/>
      <c r="CA1343" s="387"/>
      <c r="CB1343" s="395"/>
      <c r="CC1343" s="12"/>
      <c r="CD1343" s="304"/>
      <c r="CE1343" s="14"/>
      <c r="CF1343" s="395"/>
      <c r="CG1343" s="397"/>
      <c r="CH1343" s="300">
        <f t="shared" si="513"/>
        <v>0</v>
      </c>
      <c r="CI1343" s="26"/>
      <c r="CJ1343" s="17">
        <f t="shared" si="510"/>
        <v>0</v>
      </c>
      <c r="CK1343" s="18">
        <f t="shared" si="521"/>
        <v>12.89</v>
      </c>
      <c r="CM1343" s="164"/>
      <c r="CN1343" s="302"/>
      <c r="CO1343" s="13">
        <f t="shared" si="514"/>
        <v>0</v>
      </c>
      <c r="CP1343" s="302"/>
      <c r="CQ1343" s="13">
        <f t="shared" si="515"/>
        <v>0</v>
      </c>
      <c r="CR1343" s="302"/>
      <c r="CS1343" s="13">
        <f t="shared" si="516"/>
        <v>0</v>
      </c>
      <c r="CT1343" s="302"/>
      <c r="CU1343" s="13">
        <f t="shared" si="511"/>
        <v>0</v>
      </c>
      <c r="CV1343" s="302"/>
      <c r="CW1343" s="13">
        <f t="shared" si="517"/>
        <v>0</v>
      </c>
      <c r="CX1343" s="13">
        <f t="shared" si="518"/>
        <v>0</v>
      </c>
      <c r="CY1343" s="251">
        <f t="shared" si="519"/>
        <v>0</v>
      </c>
      <c r="CZ1343" s="13" t="s">
        <v>29</v>
      </c>
      <c r="DA1343" s="13">
        <v>50</v>
      </c>
      <c r="DB1343" s="22">
        <f t="shared" si="520"/>
        <v>0</v>
      </c>
      <c r="DD1343" s="24"/>
      <c r="DF1343" s="163"/>
      <c r="DH1343" s="24"/>
      <c r="DI1343" s="447"/>
      <c r="DJ1343" s="163"/>
    </row>
    <row r="1344" spans="1:114" s="7" customFormat="1">
      <c r="A1344" s="277">
        <f t="shared" si="504"/>
        <v>50</v>
      </c>
      <c r="B1344" s="21" t="e">
        <f>'Calculateur de trading'!I1344/C1344/W1344</f>
        <v>#DIV/0!</v>
      </c>
      <c r="C1344" s="278">
        <f t="shared" si="505"/>
        <v>10</v>
      </c>
      <c r="D1344" s="278"/>
      <c r="E1344" s="273">
        <f t="shared" si="506"/>
        <v>100</v>
      </c>
      <c r="F1344" s="271">
        <f t="shared" si="498"/>
        <v>2</v>
      </c>
      <c r="G1344" s="271" t="e">
        <f t="shared" si="499"/>
        <v>#DIV/0!</v>
      </c>
      <c r="H1344" s="272">
        <f t="shared" si="500"/>
        <v>20</v>
      </c>
      <c r="I1344" s="270"/>
      <c r="J1344" s="273">
        <f t="shared" si="507"/>
        <v>200</v>
      </c>
      <c r="K1344" s="271">
        <f t="shared" si="501"/>
        <v>4</v>
      </c>
      <c r="L1344" s="271" t="e">
        <f t="shared" si="502"/>
        <v>#DIV/0!</v>
      </c>
      <c r="M1344" s="272">
        <f t="shared" si="503"/>
        <v>40</v>
      </c>
      <c r="N1344" s="389"/>
      <c r="O1344" s="455" t="e">
        <f>(A1344*B1344*W1344)+(B1344*'Calculateur de trading'!H1344)</f>
        <v>#DIV/0!</v>
      </c>
      <c r="P1344" s="274" t="e">
        <f>O1344/'Déscriptions des trades'!CK1344</f>
        <v>#DIV/0!</v>
      </c>
      <c r="Q1344" s="456" t="e">
        <f>'Déscriptions des trades'!CK1344-O1344</f>
        <v>#DIV/0!</v>
      </c>
      <c r="R1344" s="466" t="e">
        <f t="shared" si="508"/>
        <v>#DIV/0!</v>
      </c>
      <c r="S1344" s="389"/>
      <c r="T1344" s="12"/>
      <c r="U1344" s="25"/>
      <c r="V1344" s="15"/>
      <c r="W1344" s="490">
        <f t="shared" si="512"/>
        <v>0</v>
      </c>
      <c r="X1344" s="21" t="e">
        <f>W1344*U1344/'Déscriptions des trades'!CK1344*'Déscriptions des trades'!B1344</f>
        <v>#DIV/0!</v>
      </c>
      <c r="Y1344" s="459"/>
      <c r="Z1344" s="389"/>
      <c r="AA1344" s="23">
        <f t="shared" si="509"/>
        <v>0.1</v>
      </c>
      <c r="AB1344" s="17" t="e">
        <f>(AA1344*'Déscriptions des trades'!U1344*'Déscriptions des trades'!B1344/'Déscriptions des trades'!CK1344)*'Déscriptions des trades'!W1344</f>
        <v>#DIV/0!</v>
      </c>
      <c r="AC1344" s="265" t="e">
        <f>AB1344*'Déscriptions des trades'!CK1344</f>
        <v>#DIV/0!</v>
      </c>
      <c r="AD1344" s="266" t="e">
        <f>'Déscriptions des trades'!CK1344-AC1344</f>
        <v>#DIV/0!</v>
      </c>
      <c r="AE1344" s="389"/>
      <c r="AF1344" s="399">
        <v>1340</v>
      </c>
      <c r="AG1344" s="389"/>
      <c r="AH1344" s="20"/>
      <c r="AI1344" s="303"/>
      <c r="AJ1344" s="307"/>
      <c r="AK1344" s="161"/>
      <c r="AL1344" s="305"/>
      <c r="AM1344" s="305"/>
      <c r="AN1344" s="162"/>
      <c r="AO1344" s="439"/>
      <c r="AP1344" s="162"/>
      <c r="AQ1344" s="113"/>
      <c r="AR1344" s="113"/>
      <c r="AS1344" s="384"/>
      <c r="AT1344" s="306"/>
      <c r="AU1344" s="306"/>
      <c r="AV1344" s="160"/>
      <c r="AW1344" s="158"/>
      <c r="AX1344" s="385"/>
      <c r="AY1344" s="453"/>
      <c r="AZ1344" s="165"/>
      <c r="BA1344" s="301"/>
      <c r="BB1344" s="165"/>
      <c r="BC1344" s="301"/>
      <c r="BD1344" s="165"/>
      <c r="BE1344" s="302"/>
      <c r="BF1344" s="302"/>
      <c r="BG1344" s="165"/>
      <c r="BH1344" s="303"/>
      <c r="BI1344" s="165"/>
      <c r="BJ1344" s="304"/>
      <c r="BK1344" s="394"/>
      <c r="BL1344" s="302"/>
      <c r="BM1344" s="302"/>
      <c r="BN1344" s="394"/>
      <c r="BO1344" s="302"/>
      <c r="BP1344" s="13"/>
      <c r="BQ1344" s="302"/>
      <c r="BR1344" s="13"/>
      <c r="BS1344" s="302"/>
      <c r="BT1344" s="13"/>
      <c r="BU1344" s="302"/>
      <c r="BV1344" s="386"/>
      <c r="BW1344" s="303"/>
      <c r="BX1344" s="303"/>
      <c r="BY1344" s="302"/>
      <c r="BZ1344" s="302"/>
      <c r="CA1344" s="387"/>
      <c r="CB1344" s="395"/>
      <c r="CC1344" s="12"/>
      <c r="CD1344" s="304"/>
      <c r="CE1344" s="14"/>
      <c r="CF1344" s="395"/>
      <c r="CG1344" s="397"/>
      <c r="CH1344" s="300">
        <f t="shared" si="513"/>
        <v>0</v>
      </c>
      <c r="CI1344" s="26"/>
      <c r="CJ1344" s="17">
        <f t="shared" si="510"/>
        <v>0</v>
      </c>
      <c r="CK1344" s="18">
        <f t="shared" si="521"/>
        <v>12.89</v>
      </c>
      <c r="CM1344" s="164"/>
      <c r="CN1344" s="302"/>
      <c r="CO1344" s="13">
        <f t="shared" si="514"/>
        <v>0</v>
      </c>
      <c r="CP1344" s="302"/>
      <c r="CQ1344" s="13">
        <f t="shared" si="515"/>
        <v>0</v>
      </c>
      <c r="CR1344" s="302"/>
      <c r="CS1344" s="13">
        <f t="shared" si="516"/>
        <v>0</v>
      </c>
      <c r="CT1344" s="302"/>
      <c r="CU1344" s="13">
        <f t="shared" si="511"/>
        <v>0</v>
      </c>
      <c r="CV1344" s="302"/>
      <c r="CW1344" s="13">
        <f t="shared" si="517"/>
        <v>0</v>
      </c>
      <c r="CX1344" s="13">
        <f t="shared" si="518"/>
        <v>0</v>
      </c>
      <c r="CY1344" s="251">
        <f t="shared" si="519"/>
        <v>0</v>
      </c>
      <c r="CZ1344" s="13" t="s">
        <v>29</v>
      </c>
      <c r="DA1344" s="13">
        <v>50</v>
      </c>
      <c r="DB1344" s="22">
        <f t="shared" si="520"/>
        <v>0</v>
      </c>
      <c r="DD1344" s="24"/>
      <c r="DF1344" s="163"/>
      <c r="DH1344" s="24"/>
      <c r="DI1344" s="447"/>
      <c r="DJ1344" s="163"/>
    </row>
    <row r="1345" spans="1:114" s="7" customFormat="1">
      <c r="A1345" s="277">
        <f t="shared" si="504"/>
        <v>50</v>
      </c>
      <c r="B1345" s="21" t="e">
        <f>'Calculateur de trading'!I1345/C1345/W1345</f>
        <v>#DIV/0!</v>
      </c>
      <c r="C1345" s="278">
        <f t="shared" si="505"/>
        <v>10</v>
      </c>
      <c r="D1345" s="426"/>
      <c r="E1345" s="273">
        <f t="shared" si="506"/>
        <v>100</v>
      </c>
      <c r="F1345" s="271">
        <f t="shared" si="498"/>
        <v>2</v>
      </c>
      <c r="G1345" s="271" t="e">
        <f t="shared" si="499"/>
        <v>#DIV/0!</v>
      </c>
      <c r="H1345" s="272">
        <f t="shared" si="500"/>
        <v>20</v>
      </c>
      <c r="I1345" s="270"/>
      <c r="J1345" s="273">
        <f t="shared" si="507"/>
        <v>200</v>
      </c>
      <c r="K1345" s="271">
        <f t="shared" si="501"/>
        <v>4</v>
      </c>
      <c r="L1345" s="271" t="e">
        <f t="shared" si="502"/>
        <v>#DIV/0!</v>
      </c>
      <c r="M1345" s="272">
        <f t="shared" si="503"/>
        <v>40</v>
      </c>
      <c r="N1345" s="389"/>
      <c r="O1345" s="455" t="e">
        <f>(A1345*B1345*W1345)+(B1345*'Calculateur de trading'!H1345)</f>
        <v>#DIV/0!</v>
      </c>
      <c r="P1345" s="274" t="e">
        <f>O1345/'Déscriptions des trades'!CK1345</f>
        <v>#DIV/0!</v>
      </c>
      <c r="Q1345" s="456" t="e">
        <f>'Déscriptions des trades'!CK1345-O1345</f>
        <v>#DIV/0!</v>
      </c>
      <c r="R1345" s="466" t="e">
        <f t="shared" si="508"/>
        <v>#DIV/0!</v>
      </c>
      <c r="S1345" s="389"/>
      <c r="T1345" s="12"/>
      <c r="U1345" s="25"/>
      <c r="V1345" s="15"/>
      <c r="W1345" s="490">
        <f t="shared" si="512"/>
        <v>0</v>
      </c>
      <c r="X1345" s="21" t="e">
        <f>W1345*U1345/'Déscriptions des trades'!CK1345*'Déscriptions des trades'!B1345</f>
        <v>#DIV/0!</v>
      </c>
      <c r="Y1345" s="459"/>
      <c r="Z1345" s="389"/>
      <c r="AA1345" s="23">
        <f t="shared" si="509"/>
        <v>0.1</v>
      </c>
      <c r="AB1345" s="17" t="e">
        <f>(AA1345*'Déscriptions des trades'!U1345*'Déscriptions des trades'!B1345/'Déscriptions des trades'!CK1345)*'Déscriptions des trades'!W1345</f>
        <v>#DIV/0!</v>
      </c>
      <c r="AC1345" s="265" t="e">
        <f>AB1345*'Déscriptions des trades'!CK1345</f>
        <v>#DIV/0!</v>
      </c>
      <c r="AD1345" s="266" t="e">
        <f>'Déscriptions des trades'!CK1345-AC1345</f>
        <v>#DIV/0!</v>
      </c>
      <c r="AE1345" s="389"/>
      <c r="AF1345" s="399">
        <v>1341</v>
      </c>
      <c r="AG1345" s="389"/>
      <c r="AH1345" s="20"/>
      <c r="AI1345" s="303"/>
      <c r="AJ1345" s="307"/>
      <c r="AK1345" s="161"/>
      <c r="AL1345" s="305"/>
      <c r="AM1345" s="305"/>
      <c r="AN1345" s="162"/>
      <c r="AO1345" s="439"/>
      <c r="AP1345" s="162"/>
      <c r="AQ1345" s="113"/>
      <c r="AR1345" s="113"/>
      <c r="AS1345" s="384"/>
      <c r="AT1345" s="306"/>
      <c r="AU1345" s="306"/>
      <c r="AV1345" s="160"/>
      <c r="AW1345" s="158"/>
      <c r="AX1345" s="385"/>
      <c r="AY1345" s="453"/>
      <c r="AZ1345" s="165"/>
      <c r="BA1345" s="301"/>
      <c r="BB1345" s="165"/>
      <c r="BC1345" s="301"/>
      <c r="BD1345" s="165"/>
      <c r="BE1345" s="302"/>
      <c r="BF1345" s="302"/>
      <c r="BG1345" s="165"/>
      <c r="BH1345" s="303"/>
      <c r="BI1345" s="165"/>
      <c r="BJ1345" s="304"/>
      <c r="BK1345" s="394"/>
      <c r="BL1345" s="302"/>
      <c r="BM1345" s="302"/>
      <c r="BN1345" s="394"/>
      <c r="BO1345" s="302"/>
      <c r="BP1345" s="13"/>
      <c r="BQ1345" s="302"/>
      <c r="BR1345" s="13"/>
      <c r="BS1345" s="302"/>
      <c r="BT1345" s="13"/>
      <c r="BU1345" s="302"/>
      <c r="BV1345" s="386"/>
      <c r="BW1345" s="303"/>
      <c r="BX1345" s="303"/>
      <c r="BY1345" s="302"/>
      <c r="BZ1345" s="302"/>
      <c r="CA1345" s="387"/>
      <c r="CB1345" s="395"/>
      <c r="CC1345" s="12"/>
      <c r="CD1345" s="304"/>
      <c r="CE1345" s="14"/>
      <c r="CF1345" s="395"/>
      <c r="CG1345" s="397"/>
      <c r="CH1345" s="300">
        <f t="shared" si="513"/>
        <v>0</v>
      </c>
      <c r="CI1345" s="26"/>
      <c r="CJ1345" s="17">
        <f t="shared" si="510"/>
        <v>0</v>
      </c>
      <c r="CK1345" s="18">
        <f t="shared" si="521"/>
        <v>12.89</v>
      </c>
      <c r="CM1345" s="164"/>
      <c r="CN1345" s="302"/>
      <c r="CO1345" s="13">
        <f t="shared" si="514"/>
        <v>0</v>
      </c>
      <c r="CP1345" s="302"/>
      <c r="CQ1345" s="13">
        <f t="shared" si="515"/>
        <v>0</v>
      </c>
      <c r="CR1345" s="302"/>
      <c r="CS1345" s="13">
        <f t="shared" si="516"/>
        <v>0</v>
      </c>
      <c r="CT1345" s="302"/>
      <c r="CU1345" s="13">
        <f t="shared" si="511"/>
        <v>0</v>
      </c>
      <c r="CV1345" s="302"/>
      <c r="CW1345" s="13">
        <f t="shared" si="517"/>
        <v>0</v>
      </c>
      <c r="CX1345" s="13">
        <f t="shared" si="518"/>
        <v>0</v>
      </c>
      <c r="CY1345" s="251">
        <f t="shared" si="519"/>
        <v>0</v>
      </c>
      <c r="CZ1345" s="13" t="s">
        <v>29</v>
      </c>
      <c r="DA1345" s="13">
        <v>50</v>
      </c>
      <c r="DB1345" s="22">
        <f t="shared" si="520"/>
        <v>0</v>
      </c>
      <c r="DD1345" s="24"/>
      <c r="DF1345" s="163"/>
      <c r="DH1345" s="24"/>
      <c r="DI1345" s="447"/>
      <c r="DJ1345" s="163"/>
    </row>
    <row r="1346" spans="1:114" s="7" customFormat="1">
      <c r="A1346" s="277">
        <f t="shared" si="504"/>
        <v>50</v>
      </c>
      <c r="B1346" s="21" t="e">
        <f>'Calculateur de trading'!I1346/C1346/W1346</f>
        <v>#DIV/0!</v>
      </c>
      <c r="C1346" s="278">
        <f t="shared" si="505"/>
        <v>10</v>
      </c>
      <c r="D1346" s="278"/>
      <c r="E1346" s="273">
        <f t="shared" si="506"/>
        <v>100</v>
      </c>
      <c r="F1346" s="271">
        <f t="shared" si="498"/>
        <v>2</v>
      </c>
      <c r="G1346" s="271" t="e">
        <f t="shared" si="499"/>
        <v>#DIV/0!</v>
      </c>
      <c r="H1346" s="272">
        <f t="shared" si="500"/>
        <v>20</v>
      </c>
      <c r="I1346" s="270"/>
      <c r="J1346" s="273">
        <f t="shared" si="507"/>
        <v>200</v>
      </c>
      <c r="K1346" s="271">
        <f t="shared" si="501"/>
        <v>4</v>
      </c>
      <c r="L1346" s="271" t="e">
        <f t="shared" si="502"/>
        <v>#DIV/0!</v>
      </c>
      <c r="M1346" s="272">
        <f t="shared" si="503"/>
        <v>40</v>
      </c>
      <c r="N1346" s="389"/>
      <c r="O1346" s="455" t="e">
        <f>(A1346*B1346*W1346)+(B1346*'Calculateur de trading'!H1346)</f>
        <v>#DIV/0!</v>
      </c>
      <c r="P1346" s="274" t="e">
        <f>O1346/'Déscriptions des trades'!CK1346</f>
        <v>#DIV/0!</v>
      </c>
      <c r="Q1346" s="456" t="e">
        <f>'Déscriptions des trades'!CK1346-O1346</f>
        <v>#DIV/0!</v>
      </c>
      <c r="R1346" s="466" t="e">
        <f t="shared" si="508"/>
        <v>#DIV/0!</v>
      </c>
      <c r="S1346" s="389"/>
      <c r="T1346" s="12"/>
      <c r="U1346" s="25"/>
      <c r="V1346" s="15"/>
      <c r="W1346" s="490">
        <f t="shared" si="512"/>
        <v>0</v>
      </c>
      <c r="X1346" s="21" t="e">
        <f>W1346*U1346/'Déscriptions des trades'!CK1346*'Déscriptions des trades'!B1346</f>
        <v>#DIV/0!</v>
      </c>
      <c r="Y1346" s="459"/>
      <c r="Z1346" s="389"/>
      <c r="AA1346" s="23">
        <f t="shared" si="509"/>
        <v>0.1</v>
      </c>
      <c r="AB1346" s="17" t="e">
        <f>(AA1346*'Déscriptions des trades'!U1346*'Déscriptions des trades'!B1346/'Déscriptions des trades'!CK1346)*'Déscriptions des trades'!W1346</f>
        <v>#DIV/0!</v>
      </c>
      <c r="AC1346" s="265" t="e">
        <f>AB1346*'Déscriptions des trades'!CK1346</f>
        <v>#DIV/0!</v>
      </c>
      <c r="AD1346" s="266" t="e">
        <f>'Déscriptions des trades'!CK1346-AC1346</f>
        <v>#DIV/0!</v>
      </c>
      <c r="AE1346" s="389"/>
      <c r="AF1346" s="399">
        <v>1342</v>
      </c>
      <c r="AG1346" s="389"/>
      <c r="AH1346" s="20"/>
      <c r="AI1346" s="303"/>
      <c r="AJ1346" s="307"/>
      <c r="AK1346" s="161"/>
      <c r="AL1346" s="305"/>
      <c r="AM1346" s="305"/>
      <c r="AN1346" s="162"/>
      <c r="AO1346" s="439"/>
      <c r="AP1346" s="162"/>
      <c r="AQ1346" s="113"/>
      <c r="AR1346" s="113"/>
      <c r="AS1346" s="384"/>
      <c r="AT1346" s="306"/>
      <c r="AU1346" s="306"/>
      <c r="AV1346" s="160"/>
      <c r="AW1346" s="158"/>
      <c r="AX1346" s="385"/>
      <c r="AY1346" s="453"/>
      <c r="AZ1346" s="165"/>
      <c r="BA1346" s="301"/>
      <c r="BB1346" s="165"/>
      <c r="BC1346" s="301"/>
      <c r="BD1346" s="165"/>
      <c r="BE1346" s="302"/>
      <c r="BF1346" s="302"/>
      <c r="BG1346" s="165"/>
      <c r="BH1346" s="303"/>
      <c r="BI1346" s="165"/>
      <c r="BJ1346" s="304"/>
      <c r="BK1346" s="394"/>
      <c r="BL1346" s="302"/>
      <c r="BM1346" s="302"/>
      <c r="BN1346" s="394"/>
      <c r="BO1346" s="302"/>
      <c r="BP1346" s="13"/>
      <c r="BQ1346" s="302"/>
      <c r="BR1346" s="13"/>
      <c r="BS1346" s="302"/>
      <c r="BT1346" s="13"/>
      <c r="BU1346" s="302"/>
      <c r="BV1346" s="386"/>
      <c r="BW1346" s="303"/>
      <c r="BX1346" s="303"/>
      <c r="BY1346" s="302"/>
      <c r="BZ1346" s="302"/>
      <c r="CA1346" s="387"/>
      <c r="CB1346" s="395"/>
      <c r="CC1346" s="12"/>
      <c r="CD1346" s="304"/>
      <c r="CE1346" s="14"/>
      <c r="CF1346" s="395"/>
      <c r="CG1346" s="397"/>
      <c r="CH1346" s="300">
        <f t="shared" si="513"/>
        <v>0</v>
      </c>
      <c r="CI1346" s="26"/>
      <c r="CJ1346" s="17">
        <f t="shared" si="510"/>
        <v>0</v>
      </c>
      <c r="CK1346" s="18">
        <f t="shared" si="521"/>
        <v>12.89</v>
      </c>
      <c r="CM1346" s="164"/>
      <c r="CN1346" s="302"/>
      <c r="CO1346" s="13">
        <f t="shared" si="514"/>
        <v>0</v>
      </c>
      <c r="CP1346" s="302"/>
      <c r="CQ1346" s="13">
        <f t="shared" si="515"/>
        <v>0</v>
      </c>
      <c r="CR1346" s="302"/>
      <c r="CS1346" s="13">
        <f t="shared" si="516"/>
        <v>0</v>
      </c>
      <c r="CT1346" s="302"/>
      <c r="CU1346" s="13">
        <f t="shared" si="511"/>
        <v>0</v>
      </c>
      <c r="CV1346" s="302"/>
      <c r="CW1346" s="13">
        <f t="shared" si="517"/>
        <v>0</v>
      </c>
      <c r="CX1346" s="13">
        <f t="shared" si="518"/>
        <v>0</v>
      </c>
      <c r="CY1346" s="251">
        <f t="shared" si="519"/>
        <v>0</v>
      </c>
      <c r="CZ1346" s="13" t="s">
        <v>29</v>
      </c>
      <c r="DA1346" s="13">
        <v>50</v>
      </c>
      <c r="DB1346" s="22">
        <f t="shared" si="520"/>
        <v>0</v>
      </c>
      <c r="DD1346" s="24"/>
      <c r="DF1346" s="163"/>
      <c r="DH1346" s="24"/>
      <c r="DI1346" s="447"/>
      <c r="DJ1346" s="163"/>
    </row>
    <row r="1347" spans="1:114" s="7" customFormat="1">
      <c r="A1347" s="277">
        <f t="shared" si="504"/>
        <v>50</v>
      </c>
      <c r="B1347" s="21" t="e">
        <f>'Calculateur de trading'!I1347/C1347/W1347</f>
        <v>#DIV/0!</v>
      </c>
      <c r="C1347" s="278">
        <f t="shared" si="505"/>
        <v>10</v>
      </c>
      <c r="D1347" s="426"/>
      <c r="E1347" s="273">
        <f t="shared" si="506"/>
        <v>100</v>
      </c>
      <c r="F1347" s="271">
        <f t="shared" si="498"/>
        <v>2</v>
      </c>
      <c r="G1347" s="271" t="e">
        <f t="shared" si="499"/>
        <v>#DIV/0!</v>
      </c>
      <c r="H1347" s="272">
        <f t="shared" si="500"/>
        <v>20</v>
      </c>
      <c r="I1347" s="270"/>
      <c r="J1347" s="273">
        <f t="shared" si="507"/>
        <v>200</v>
      </c>
      <c r="K1347" s="271">
        <f t="shared" si="501"/>
        <v>4</v>
      </c>
      <c r="L1347" s="271" t="e">
        <f t="shared" si="502"/>
        <v>#DIV/0!</v>
      </c>
      <c r="M1347" s="272">
        <f t="shared" si="503"/>
        <v>40</v>
      </c>
      <c r="N1347" s="389"/>
      <c r="O1347" s="455" t="e">
        <f>(A1347*B1347*W1347)+(B1347*'Calculateur de trading'!H1347)</f>
        <v>#DIV/0!</v>
      </c>
      <c r="P1347" s="274" t="e">
        <f>O1347/'Déscriptions des trades'!CK1347</f>
        <v>#DIV/0!</v>
      </c>
      <c r="Q1347" s="456" t="e">
        <f>'Déscriptions des trades'!CK1347-O1347</f>
        <v>#DIV/0!</v>
      </c>
      <c r="R1347" s="466" t="e">
        <f t="shared" si="508"/>
        <v>#DIV/0!</v>
      </c>
      <c r="S1347" s="389"/>
      <c r="T1347" s="12"/>
      <c r="U1347" s="25"/>
      <c r="V1347" s="15"/>
      <c r="W1347" s="490">
        <f t="shared" si="512"/>
        <v>0</v>
      </c>
      <c r="X1347" s="21" t="e">
        <f>W1347*U1347/'Déscriptions des trades'!CK1347*'Déscriptions des trades'!B1347</f>
        <v>#DIV/0!</v>
      </c>
      <c r="Y1347" s="459"/>
      <c r="Z1347" s="389"/>
      <c r="AA1347" s="23">
        <f t="shared" si="509"/>
        <v>0.1</v>
      </c>
      <c r="AB1347" s="17" t="e">
        <f>(AA1347*'Déscriptions des trades'!U1347*'Déscriptions des trades'!B1347/'Déscriptions des trades'!CK1347)*'Déscriptions des trades'!W1347</f>
        <v>#DIV/0!</v>
      </c>
      <c r="AC1347" s="265" t="e">
        <f>AB1347*'Déscriptions des trades'!CK1347</f>
        <v>#DIV/0!</v>
      </c>
      <c r="AD1347" s="266" t="e">
        <f>'Déscriptions des trades'!CK1347-AC1347</f>
        <v>#DIV/0!</v>
      </c>
      <c r="AE1347" s="389"/>
      <c r="AF1347" s="399">
        <v>1343</v>
      </c>
      <c r="AG1347" s="389"/>
      <c r="AH1347" s="20"/>
      <c r="AI1347" s="303"/>
      <c r="AJ1347" s="307"/>
      <c r="AK1347" s="161"/>
      <c r="AL1347" s="305"/>
      <c r="AM1347" s="305"/>
      <c r="AN1347" s="162"/>
      <c r="AO1347" s="439"/>
      <c r="AP1347" s="162"/>
      <c r="AQ1347" s="113"/>
      <c r="AR1347" s="113"/>
      <c r="AS1347" s="384"/>
      <c r="AT1347" s="306"/>
      <c r="AU1347" s="306"/>
      <c r="AV1347" s="160"/>
      <c r="AW1347" s="158"/>
      <c r="AX1347" s="385"/>
      <c r="AY1347" s="453"/>
      <c r="AZ1347" s="165"/>
      <c r="BA1347" s="301"/>
      <c r="BB1347" s="165"/>
      <c r="BC1347" s="301"/>
      <c r="BD1347" s="165"/>
      <c r="BE1347" s="302"/>
      <c r="BF1347" s="302"/>
      <c r="BG1347" s="165"/>
      <c r="BH1347" s="303"/>
      <c r="BI1347" s="165"/>
      <c r="BJ1347" s="304"/>
      <c r="BK1347" s="394"/>
      <c r="BL1347" s="302"/>
      <c r="BM1347" s="302"/>
      <c r="BN1347" s="394"/>
      <c r="BO1347" s="302"/>
      <c r="BP1347" s="13"/>
      <c r="BQ1347" s="302"/>
      <c r="BR1347" s="13"/>
      <c r="BS1347" s="302"/>
      <c r="BT1347" s="13"/>
      <c r="BU1347" s="302"/>
      <c r="BV1347" s="386"/>
      <c r="BW1347" s="303"/>
      <c r="BX1347" s="303"/>
      <c r="BY1347" s="302"/>
      <c r="BZ1347" s="302"/>
      <c r="CA1347" s="387"/>
      <c r="CB1347" s="395"/>
      <c r="CC1347" s="12"/>
      <c r="CD1347" s="304"/>
      <c r="CE1347" s="14"/>
      <c r="CF1347" s="395"/>
      <c r="CG1347" s="397"/>
      <c r="CH1347" s="300">
        <f t="shared" si="513"/>
        <v>0</v>
      </c>
      <c r="CI1347" s="26"/>
      <c r="CJ1347" s="17">
        <f t="shared" si="510"/>
        <v>0</v>
      </c>
      <c r="CK1347" s="18">
        <f t="shared" si="521"/>
        <v>12.89</v>
      </c>
      <c r="CM1347" s="164"/>
      <c r="CN1347" s="302"/>
      <c r="CO1347" s="13">
        <f t="shared" si="514"/>
        <v>0</v>
      </c>
      <c r="CP1347" s="302"/>
      <c r="CQ1347" s="13">
        <f t="shared" si="515"/>
        <v>0</v>
      </c>
      <c r="CR1347" s="302"/>
      <c r="CS1347" s="13">
        <f t="shared" si="516"/>
        <v>0</v>
      </c>
      <c r="CT1347" s="302"/>
      <c r="CU1347" s="13">
        <f t="shared" si="511"/>
        <v>0</v>
      </c>
      <c r="CV1347" s="302"/>
      <c r="CW1347" s="13">
        <f t="shared" si="517"/>
        <v>0</v>
      </c>
      <c r="CX1347" s="13">
        <f t="shared" si="518"/>
        <v>0</v>
      </c>
      <c r="CY1347" s="251">
        <f t="shared" si="519"/>
        <v>0</v>
      </c>
      <c r="CZ1347" s="13" t="s">
        <v>29</v>
      </c>
      <c r="DA1347" s="13">
        <v>50</v>
      </c>
      <c r="DB1347" s="22">
        <f t="shared" si="520"/>
        <v>0</v>
      </c>
      <c r="DD1347" s="24"/>
      <c r="DF1347" s="163"/>
      <c r="DH1347" s="24"/>
      <c r="DI1347" s="447"/>
      <c r="DJ1347" s="163"/>
    </row>
    <row r="1348" spans="1:114" s="7" customFormat="1">
      <c r="A1348" s="277">
        <f t="shared" si="504"/>
        <v>50</v>
      </c>
      <c r="B1348" s="21" t="e">
        <f>'Calculateur de trading'!I1348/C1348/W1348</f>
        <v>#DIV/0!</v>
      </c>
      <c r="C1348" s="278">
        <f t="shared" si="505"/>
        <v>10</v>
      </c>
      <c r="D1348" s="278"/>
      <c r="E1348" s="273">
        <f t="shared" si="506"/>
        <v>100</v>
      </c>
      <c r="F1348" s="271">
        <f t="shared" si="498"/>
        <v>2</v>
      </c>
      <c r="G1348" s="271" t="e">
        <f t="shared" si="499"/>
        <v>#DIV/0!</v>
      </c>
      <c r="H1348" s="272">
        <f t="shared" si="500"/>
        <v>20</v>
      </c>
      <c r="I1348" s="270"/>
      <c r="J1348" s="273">
        <f t="shared" si="507"/>
        <v>200</v>
      </c>
      <c r="K1348" s="271">
        <f t="shared" si="501"/>
        <v>4</v>
      </c>
      <c r="L1348" s="271" t="e">
        <f t="shared" si="502"/>
        <v>#DIV/0!</v>
      </c>
      <c r="M1348" s="272">
        <f t="shared" si="503"/>
        <v>40</v>
      </c>
      <c r="N1348" s="389"/>
      <c r="O1348" s="455" t="e">
        <f>(A1348*B1348*W1348)+(B1348*'Calculateur de trading'!H1348)</f>
        <v>#DIV/0!</v>
      </c>
      <c r="P1348" s="274" t="e">
        <f>O1348/'Déscriptions des trades'!CK1348</f>
        <v>#DIV/0!</v>
      </c>
      <c r="Q1348" s="456" t="e">
        <f>'Déscriptions des trades'!CK1348-O1348</f>
        <v>#DIV/0!</v>
      </c>
      <c r="R1348" s="466" t="e">
        <f t="shared" si="508"/>
        <v>#DIV/0!</v>
      </c>
      <c r="S1348" s="389"/>
      <c r="T1348" s="12"/>
      <c r="U1348" s="25"/>
      <c r="V1348" s="15"/>
      <c r="W1348" s="490">
        <f t="shared" si="512"/>
        <v>0</v>
      </c>
      <c r="X1348" s="21" t="e">
        <f>W1348*U1348/'Déscriptions des trades'!CK1348*'Déscriptions des trades'!B1348</f>
        <v>#DIV/0!</v>
      </c>
      <c r="Y1348" s="459"/>
      <c r="Z1348" s="389"/>
      <c r="AA1348" s="23">
        <f t="shared" si="509"/>
        <v>0.1</v>
      </c>
      <c r="AB1348" s="17" t="e">
        <f>(AA1348*'Déscriptions des trades'!U1348*'Déscriptions des trades'!B1348/'Déscriptions des trades'!CK1348)*'Déscriptions des trades'!W1348</f>
        <v>#DIV/0!</v>
      </c>
      <c r="AC1348" s="265" t="e">
        <f>AB1348*'Déscriptions des trades'!CK1348</f>
        <v>#DIV/0!</v>
      </c>
      <c r="AD1348" s="266" t="e">
        <f>'Déscriptions des trades'!CK1348-AC1348</f>
        <v>#DIV/0!</v>
      </c>
      <c r="AE1348" s="389"/>
      <c r="AF1348" s="399">
        <v>1344</v>
      </c>
      <c r="AG1348" s="389"/>
      <c r="AH1348" s="20"/>
      <c r="AI1348" s="303"/>
      <c r="AJ1348" s="307"/>
      <c r="AK1348" s="161"/>
      <c r="AL1348" s="305"/>
      <c r="AM1348" s="305"/>
      <c r="AN1348" s="162"/>
      <c r="AO1348" s="439"/>
      <c r="AP1348" s="162"/>
      <c r="AQ1348" s="113"/>
      <c r="AR1348" s="113"/>
      <c r="AS1348" s="384"/>
      <c r="AT1348" s="306"/>
      <c r="AU1348" s="306"/>
      <c r="AV1348" s="160"/>
      <c r="AW1348" s="158"/>
      <c r="AX1348" s="385"/>
      <c r="AY1348" s="453"/>
      <c r="AZ1348" s="165"/>
      <c r="BA1348" s="301"/>
      <c r="BB1348" s="165"/>
      <c r="BC1348" s="301"/>
      <c r="BD1348" s="165"/>
      <c r="BE1348" s="302"/>
      <c r="BF1348" s="302"/>
      <c r="BG1348" s="165"/>
      <c r="BH1348" s="303"/>
      <c r="BI1348" s="165"/>
      <c r="BJ1348" s="304"/>
      <c r="BK1348" s="394"/>
      <c r="BL1348" s="302"/>
      <c r="BM1348" s="302"/>
      <c r="BN1348" s="394"/>
      <c r="BO1348" s="302"/>
      <c r="BP1348" s="13"/>
      <c r="BQ1348" s="302"/>
      <c r="BR1348" s="13"/>
      <c r="BS1348" s="302"/>
      <c r="BT1348" s="13"/>
      <c r="BU1348" s="302"/>
      <c r="BV1348" s="386"/>
      <c r="BW1348" s="303"/>
      <c r="BX1348" s="303"/>
      <c r="BY1348" s="302"/>
      <c r="BZ1348" s="302"/>
      <c r="CA1348" s="387"/>
      <c r="CB1348" s="395"/>
      <c r="CC1348" s="12"/>
      <c r="CD1348" s="304"/>
      <c r="CE1348" s="14"/>
      <c r="CF1348" s="395"/>
      <c r="CG1348" s="397"/>
      <c r="CH1348" s="300">
        <f t="shared" si="513"/>
        <v>0</v>
      </c>
      <c r="CI1348" s="26"/>
      <c r="CJ1348" s="17">
        <f t="shared" si="510"/>
        <v>0</v>
      </c>
      <c r="CK1348" s="18">
        <f t="shared" si="521"/>
        <v>12.89</v>
      </c>
      <c r="CM1348" s="164"/>
      <c r="CN1348" s="302"/>
      <c r="CO1348" s="13">
        <f t="shared" si="514"/>
        <v>0</v>
      </c>
      <c r="CP1348" s="302"/>
      <c r="CQ1348" s="13">
        <f t="shared" si="515"/>
        <v>0</v>
      </c>
      <c r="CR1348" s="302"/>
      <c r="CS1348" s="13">
        <f t="shared" si="516"/>
        <v>0</v>
      </c>
      <c r="CT1348" s="302"/>
      <c r="CU1348" s="13">
        <f t="shared" si="511"/>
        <v>0</v>
      </c>
      <c r="CV1348" s="302"/>
      <c r="CW1348" s="13">
        <f t="shared" si="517"/>
        <v>0</v>
      </c>
      <c r="CX1348" s="13">
        <f t="shared" si="518"/>
        <v>0</v>
      </c>
      <c r="CY1348" s="251">
        <f t="shared" si="519"/>
        <v>0</v>
      </c>
      <c r="CZ1348" s="13" t="s">
        <v>29</v>
      </c>
      <c r="DA1348" s="13">
        <v>50</v>
      </c>
      <c r="DB1348" s="22">
        <f t="shared" si="520"/>
        <v>0</v>
      </c>
      <c r="DD1348" s="24"/>
      <c r="DF1348" s="163"/>
      <c r="DH1348" s="24"/>
      <c r="DI1348" s="447"/>
      <c r="DJ1348" s="163"/>
    </row>
    <row r="1349" spans="1:114" s="7" customFormat="1">
      <c r="A1349" s="277">
        <f t="shared" si="504"/>
        <v>50</v>
      </c>
      <c r="B1349" s="21" t="e">
        <f>'Calculateur de trading'!I1349/C1349/W1349</f>
        <v>#DIV/0!</v>
      </c>
      <c r="C1349" s="278">
        <f t="shared" si="505"/>
        <v>10</v>
      </c>
      <c r="D1349" s="426"/>
      <c r="E1349" s="273">
        <f t="shared" si="506"/>
        <v>100</v>
      </c>
      <c r="F1349" s="271">
        <f t="shared" ref="F1349:F1412" si="522">(E1349/A1349)</f>
        <v>2</v>
      </c>
      <c r="G1349" s="271" t="e">
        <f t="shared" ref="G1349:G1412" si="523">B1349/F1349</f>
        <v>#DIV/0!</v>
      </c>
      <c r="H1349" s="272">
        <f t="shared" ref="H1349:H1412" si="524">C1349*F1349</f>
        <v>20</v>
      </c>
      <c r="I1349" s="270"/>
      <c r="J1349" s="273">
        <f t="shared" si="507"/>
        <v>200</v>
      </c>
      <c r="K1349" s="271">
        <f t="shared" ref="K1349:K1412" si="525">J1349/A1349</f>
        <v>4</v>
      </c>
      <c r="L1349" s="271" t="e">
        <f t="shared" ref="L1349:L1412" si="526">B1349/K1349</f>
        <v>#DIV/0!</v>
      </c>
      <c r="M1349" s="272">
        <f t="shared" ref="M1349:M1412" si="527">C1349*K1349</f>
        <v>40</v>
      </c>
      <c r="N1349" s="389"/>
      <c r="O1349" s="455" t="e">
        <f>(A1349*B1349*W1349)+(B1349*'Calculateur de trading'!H1349)</f>
        <v>#DIV/0!</v>
      </c>
      <c r="P1349" s="274" t="e">
        <f>O1349/'Déscriptions des trades'!CK1349</f>
        <v>#DIV/0!</v>
      </c>
      <c r="Q1349" s="456" t="e">
        <f>'Déscriptions des trades'!CK1349-O1349</f>
        <v>#DIV/0!</v>
      </c>
      <c r="R1349" s="466" t="e">
        <f t="shared" si="508"/>
        <v>#DIV/0!</v>
      </c>
      <c r="S1349" s="389"/>
      <c r="T1349" s="12"/>
      <c r="U1349" s="25"/>
      <c r="V1349" s="15"/>
      <c r="W1349" s="490">
        <f t="shared" si="512"/>
        <v>0</v>
      </c>
      <c r="X1349" s="21" t="e">
        <f>W1349*U1349/'Déscriptions des trades'!CK1349*'Déscriptions des trades'!B1349</f>
        <v>#DIV/0!</v>
      </c>
      <c r="Y1349" s="459"/>
      <c r="Z1349" s="389"/>
      <c r="AA1349" s="23">
        <f t="shared" si="509"/>
        <v>0.1</v>
      </c>
      <c r="AB1349" s="17" t="e">
        <f>(AA1349*'Déscriptions des trades'!U1349*'Déscriptions des trades'!B1349/'Déscriptions des trades'!CK1349)*'Déscriptions des trades'!W1349</f>
        <v>#DIV/0!</v>
      </c>
      <c r="AC1349" s="265" t="e">
        <f>AB1349*'Déscriptions des trades'!CK1349</f>
        <v>#DIV/0!</v>
      </c>
      <c r="AD1349" s="266" t="e">
        <f>'Déscriptions des trades'!CK1349-AC1349</f>
        <v>#DIV/0!</v>
      </c>
      <c r="AE1349" s="389"/>
      <c r="AF1349" s="399">
        <v>1345</v>
      </c>
      <c r="AG1349" s="389"/>
      <c r="AH1349" s="20"/>
      <c r="AI1349" s="303"/>
      <c r="AJ1349" s="307"/>
      <c r="AK1349" s="161"/>
      <c r="AL1349" s="305"/>
      <c r="AM1349" s="305"/>
      <c r="AN1349" s="162"/>
      <c r="AO1349" s="439"/>
      <c r="AP1349" s="162"/>
      <c r="AQ1349" s="113"/>
      <c r="AR1349" s="113"/>
      <c r="AS1349" s="384"/>
      <c r="AT1349" s="306"/>
      <c r="AU1349" s="306"/>
      <c r="AV1349" s="160"/>
      <c r="AW1349" s="158"/>
      <c r="AX1349" s="385"/>
      <c r="AY1349" s="453"/>
      <c r="AZ1349" s="165"/>
      <c r="BA1349" s="301"/>
      <c r="BB1349" s="165"/>
      <c r="BC1349" s="301"/>
      <c r="BD1349" s="165"/>
      <c r="BE1349" s="302"/>
      <c r="BF1349" s="302"/>
      <c r="BG1349" s="165"/>
      <c r="BH1349" s="303"/>
      <c r="BI1349" s="165"/>
      <c r="BJ1349" s="304"/>
      <c r="BK1349" s="394"/>
      <c r="BL1349" s="302"/>
      <c r="BM1349" s="302"/>
      <c r="BN1349" s="394"/>
      <c r="BO1349" s="302"/>
      <c r="BP1349" s="13"/>
      <c r="BQ1349" s="302"/>
      <c r="BR1349" s="13"/>
      <c r="BS1349" s="302"/>
      <c r="BT1349" s="13"/>
      <c r="BU1349" s="302"/>
      <c r="BV1349" s="386"/>
      <c r="BW1349" s="303"/>
      <c r="BX1349" s="303"/>
      <c r="BY1349" s="302"/>
      <c r="BZ1349" s="302"/>
      <c r="CA1349" s="387"/>
      <c r="CB1349" s="395"/>
      <c r="CC1349" s="12"/>
      <c r="CD1349" s="304"/>
      <c r="CE1349" s="14"/>
      <c r="CF1349" s="395"/>
      <c r="CG1349" s="397"/>
      <c r="CH1349" s="300">
        <f t="shared" si="513"/>
        <v>0</v>
      </c>
      <c r="CI1349" s="26"/>
      <c r="CJ1349" s="17">
        <f t="shared" si="510"/>
        <v>0</v>
      </c>
      <c r="CK1349" s="18">
        <f t="shared" si="521"/>
        <v>12.89</v>
      </c>
      <c r="CM1349" s="164"/>
      <c r="CN1349" s="302"/>
      <c r="CO1349" s="13">
        <f t="shared" si="514"/>
        <v>0</v>
      </c>
      <c r="CP1349" s="302"/>
      <c r="CQ1349" s="13">
        <f t="shared" si="515"/>
        <v>0</v>
      </c>
      <c r="CR1349" s="302"/>
      <c r="CS1349" s="13">
        <f t="shared" si="516"/>
        <v>0</v>
      </c>
      <c r="CT1349" s="302"/>
      <c r="CU1349" s="13">
        <f t="shared" si="511"/>
        <v>0</v>
      </c>
      <c r="CV1349" s="302"/>
      <c r="CW1349" s="13">
        <f t="shared" si="517"/>
        <v>0</v>
      </c>
      <c r="CX1349" s="13">
        <f t="shared" si="518"/>
        <v>0</v>
      </c>
      <c r="CY1349" s="251">
        <f t="shared" si="519"/>
        <v>0</v>
      </c>
      <c r="CZ1349" s="13" t="s">
        <v>29</v>
      </c>
      <c r="DA1349" s="13">
        <v>50</v>
      </c>
      <c r="DB1349" s="22">
        <f t="shared" si="520"/>
        <v>0</v>
      </c>
      <c r="DD1349" s="24"/>
      <c r="DF1349" s="163"/>
      <c r="DH1349" s="24"/>
      <c r="DI1349" s="447"/>
      <c r="DJ1349" s="163"/>
    </row>
    <row r="1350" spans="1:114" s="7" customFormat="1">
      <c r="A1350" s="277">
        <f t="shared" ref="A1350:A1413" si="528">A1349</f>
        <v>50</v>
      </c>
      <c r="B1350" s="21" t="e">
        <f>'Calculateur de trading'!I1350/C1350/W1350</f>
        <v>#DIV/0!</v>
      </c>
      <c r="C1350" s="278">
        <f t="shared" ref="C1350:C1413" si="529">C1349</f>
        <v>10</v>
      </c>
      <c r="D1350" s="426"/>
      <c r="E1350" s="273">
        <f t="shared" ref="E1350:E1413" si="530">E1349</f>
        <v>100</v>
      </c>
      <c r="F1350" s="271">
        <f t="shared" si="522"/>
        <v>2</v>
      </c>
      <c r="G1350" s="271" t="e">
        <f t="shared" si="523"/>
        <v>#DIV/0!</v>
      </c>
      <c r="H1350" s="272">
        <f t="shared" si="524"/>
        <v>20</v>
      </c>
      <c r="I1350" s="270"/>
      <c r="J1350" s="273">
        <f t="shared" ref="J1350:J1413" si="531">J1349</f>
        <v>200</v>
      </c>
      <c r="K1350" s="271">
        <f t="shared" si="525"/>
        <v>4</v>
      </c>
      <c r="L1350" s="271" t="e">
        <f t="shared" si="526"/>
        <v>#DIV/0!</v>
      </c>
      <c r="M1350" s="272">
        <f t="shared" si="527"/>
        <v>40</v>
      </c>
      <c r="N1350" s="389"/>
      <c r="O1350" s="455" t="e">
        <f>(A1350*B1350*W1350)+(B1350*'Calculateur de trading'!H1350)</f>
        <v>#DIV/0!</v>
      </c>
      <c r="P1350" s="274" t="e">
        <f>O1350/'Déscriptions des trades'!CK1350</f>
        <v>#DIV/0!</v>
      </c>
      <c r="Q1350" s="456" t="e">
        <f>'Déscriptions des trades'!CK1350-O1350</f>
        <v>#DIV/0!</v>
      </c>
      <c r="R1350" s="466" t="e">
        <f t="shared" ref="R1350:R1413" si="532">B1350*C1350</f>
        <v>#DIV/0!</v>
      </c>
      <c r="S1350" s="389"/>
      <c r="T1350" s="12"/>
      <c r="U1350" s="25"/>
      <c r="V1350" s="15"/>
      <c r="W1350" s="490">
        <f t="shared" si="512"/>
        <v>0</v>
      </c>
      <c r="X1350" s="21" t="e">
        <f>W1350*U1350/'Déscriptions des trades'!CK1350*'Déscriptions des trades'!B1350</f>
        <v>#DIV/0!</v>
      </c>
      <c r="Y1350" s="459"/>
      <c r="Z1350" s="389"/>
      <c r="AA1350" s="23">
        <f t="shared" ref="AA1350:AA1413" si="533">AA1349</f>
        <v>0.1</v>
      </c>
      <c r="AB1350" s="17" t="e">
        <f>(AA1350*'Déscriptions des trades'!U1350*'Déscriptions des trades'!B1350/'Déscriptions des trades'!CK1350)*'Déscriptions des trades'!W1350</f>
        <v>#DIV/0!</v>
      </c>
      <c r="AC1350" s="265" t="e">
        <f>AB1350*'Déscriptions des trades'!CK1350</f>
        <v>#DIV/0!</v>
      </c>
      <c r="AD1350" s="266" t="e">
        <f>'Déscriptions des trades'!CK1350-AC1350</f>
        <v>#DIV/0!</v>
      </c>
      <c r="AE1350" s="389"/>
      <c r="AF1350" s="399">
        <v>1346</v>
      </c>
      <c r="AG1350" s="389"/>
      <c r="AH1350" s="20"/>
      <c r="AI1350" s="303"/>
      <c r="AJ1350" s="307"/>
      <c r="AK1350" s="161"/>
      <c r="AL1350" s="305"/>
      <c r="AM1350" s="305"/>
      <c r="AN1350" s="162"/>
      <c r="AO1350" s="439"/>
      <c r="AP1350" s="162"/>
      <c r="AQ1350" s="113"/>
      <c r="AR1350" s="113"/>
      <c r="AS1350" s="384"/>
      <c r="AT1350" s="306"/>
      <c r="AU1350" s="306"/>
      <c r="AV1350" s="160"/>
      <c r="AW1350" s="158"/>
      <c r="AX1350" s="385"/>
      <c r="AY1350" s="453"/>
      <c r="AZ1350" s="165"/>
      <c r="BA1350" s="301"/>
      <c r="BB1350" s="165"/>
      <c r="BC1350" s="301"/>
      <c r="BD1350" s="165"/>
      <c r="BE1350" s="302"/>
      <c r="BF1350" s="302"/>
      <c r="BG1350" s="165"/>
      <c r="BH1350" s="303"/>
      <c r="BI1350" s="165"/>
      <c r="BJ1350" s="304"/>
      <c r="BK1350" s="394"/>
      <c r="BL1350" s="302"/>
      <c r="BM1350" s="302"/>
      <c r="BN1350" s="394"/>
      <c r="BO1350" s="302"/>
      <c r="BP1350" s="13"/>
      <c r="BQ1350" s="302"/>
      <c r="BR1350" s="13"/>
      <c r="BS1350" s="302"/>
      <c r="BT1350" s="13"/>
      <c r="BU1350" s="302"/>
      <c r="BV1350" s="386"/>
      <c r="BW1350" s="303"/>
      <c r="BX1350" s="303"/>
      <c r="BY1350" s="302"/>
      <c r="BZ1350" s="302"/>
      <c r="CA1350" s="387"/>
      <c r="CB1350" s="395"/>
      <c r="CC1350" s="12"/>
      <c r="CD1350" s="304"/>
      <c r="CE1350" s="14"/>
      <c r="CF1350" s="395"/>
      <c r="CG1350" s="397"/>
      <c r="CH1350" s="300">
        <f t="shared" si="513"/>
        <v>0</v>
      </c>
      <c r="CI1350" s="26"/>
      <c r="CJ1350" s="17">
        <f t="shared" si="510"/>
        <v>0</v>
      </c>
      <c r="CK1350" s="18">
        <f t="shared" si="521"/>
        <v>12.89</v>
      </c>
      <c r="CM1350" s="164"/>
      <c r="CN1350" s="302"/>
      <c r="CO1350" s="13">
        <f t="shared" si="514"/>
        <v>0</v>
      </c>
      <c r="CP1350" s="302"/>
      <c r="CQ1350" s="13">
        <f t="shared" si="515"/>
        <v>0</v>
      </c>
      <c r="CR1350" s="302"/>
      <c r="CS1350" s="13">
        <f t="shared" si="516"/>
        <v>0</v>
      </c>
      <c r="CT1350" s="302"/>
      <c r="CU1350" s="13">
        <f t="shared" si="511"/>
        <v>0</v>
      </c>
      <c r="CV1350" s="302"/>
      <c r="CW1350" s="13">
        <f t="shared" si="517"/>
        <v>0</v>
      </c>
      <c r="CX1350" s="13">
        <f t="shared" si="518"/>
        <v>0</v>
      </c>
      <c r="CY1350" s="251">
        <f t="shared" si="519"/>
        <v>0</v>
      </c>
      <c r="CZ1350" s="13" t="s">
        <v>29</v>
      </c>
      <c r="DA1350" s="13">
        <v>50</v>
      </c>
      <c r="DB1350" s="22">
        <f t="shared" si="520"/>
        <v>0</v>
      </c>
      <c r="DD1350" s="24"/>
      <c r="DF1350" s="163"/>
      <c r="DH1350" s="24"/>
      <c r="DI1350" s="447"/>
      <c r="DJ1350" s="163"/>
    </row>
    <row r="1351" spans="1:114" s="7" customFormat="1">
      <c r="A1351" s="277">
        <f t="shared" si="528"/>
        <v>50</v>
      </c>
      <c r="B1351" s="21" t="e">
        <f>'Calculateur de trading'!I1351/C1351/W1351</f>
        <v>#DIV/0!</v>
      </c>
      <c r="C1351" s="278">
        <f t="shared" si="529"/>
        <v>10</v>
      </c>
      <c r="D1351" s="278"/>
      <c r="E1351" s="273">
        <f t="shared" si="530"/>
        <v>100</v>
      </c>
      <c r="F1351" s="271">
        <f t="shared" si="522"/>
        <v>2</v>
      </c>
      <c r="G1351" s="271" t="e">
        <f t="shared" si="523"/>
        <v>#DIV/0!</v>
      </c>
      <c r="H1351" s="272">
        <f t="shared" si="524"/>
        <v>20</v>
      </c>
      <c r="I1351" s="270"/>
      <c r="J1351" s="273">
        <f t="shared" si="531"/>
        <v>200</v>
      </c>
      <c r="K1351" s="271">
        <f t="shared" si="525"/>
        <v>4</v>
      </c>
      <c r="L1351" s="271" t="e">
        <f t="shared" si="526"/>
        <v>#DIV/0!</v>
      </c>
      <c r="M1351" s="272">
        <f t="shared" si="527"/>
        <v>40</v>
      </c>
      <c r="N1351" s="389"/>
      <c r="O1351" s="455" t="e">
        <f>(A1351*B1351*W1351)+(B1351*'Calculateur de trading'!H1351)</f>
        <v>#DIV/0!</v>
      </c>
      <c r="P1351" s="274" t="e">
        <f>O1351/'Déscriptions des trades'!CK1351</f>
        <v>#DIV/0!</v>
      </c>
      <c r="Q1351" s="456" t="e">
        <f>'Déscriptions des trades'!CK1351-O1351</f>
        <v>#DIV/0!</v>
      </c>
      <c r="R1351" s="466" t="e">
        <f t="shared" si="532"/>
        <v>#DIV/0!</v>
      </c>
      <c r="S1351" s="389"/>
      <c r="T1351" s="12"/>
      <c r="U1351" s="25"/>
      <c r="V1351" s="15"/>
      <c r="W1351" s="490">
        <f t="shared" si="512"/>
        <v>0</v>
      </c>
      <c r="X1351" s="21" t="e">
        <f>W1351*U1351/'Déscriptions des trades'!CK1351*'Déscriptions des trades'!B1351</f>
        <v>#DIV/0!</v>
      </c>
      <c r="Y1351" s="459"/>
      <c r="Z1351" s="389"/>
      <c r="AA1351" s="23">
        <f t="shared" si="533"/>
        <v>0.1</v>
      </c>
      <c r="AB1351" s="17" t="e">
        <f>(AA1351*'Déscriptions des trades'!U1351*'Déscriptions des trades'!B1351/'Déscriptions des trades'!CK1351)*'Déscriptions des trades'!W1351</f>
        <v>#DIV/0!</v>
      </c>
      <c r="AC1351" s="265" t="e">
        <f>AB1351*'Déscriptions des trades'!CK1351</f>
        <v>#DIV/0!</v>
      </c>
      <c r="AD1351" s="266" t="e">
        <f>'Déscriptions des trades'!CK1351-AC1351</f>
        <v>#DIV/0!</v>
      </c>
      <c r="AE1351" s="389"/>
      <c r="AF1351" s="399">
        <v>1347</v>
      </c>
      <c r="AG1351" s="389"/>
      <c r="AH1351" s="20"/>
      <c r="AI1351" s="303"/>
      <c r="AJ1351" s="307"/>
      <c r="AK1351" s="161"/>
      <c r="AL1351" s="305"/>
      <c r="AM1351" s="305"/>
      <c r="AN1351" s="162"/>
      <c r="AO1351" s="439"/>
      <c r="AP1351" s="162"/>
      <c r="AQ1351" s="113"/>
      <c r="AR1351" s="113"/>
      <c r="AS1351" s="384"/>
      <c r="AT1351" s="306"/>
      <c r="AU1351" s="306"/>
      <c r="AV1351" s="160"/>
      <c r="AW1351" s="158"/>
      <c r="AX1351" s="385"/>
      <c r="AY1351" s="453"/>
      <c r="AZ1351" s="165"/>
      <c r="BA1351" s="301"/>
      <c r="BB1351" s="165"/>
      <c r="BC1351" s="301"/>
      <c r="BD1351" s="165"/>
      <c r="BE1351" s="302"/>
      <c r="BF1351" s="302"/>
      <c r="BG1351" s="165"/>
      <c r="BH1351" s="303"/>
      <c r="BI1351" s="165"/>
      <c r="BJ1351" s="304"/>
      <c r="BK1351" s="394"/>
      <c r="BL1351" s="302"/>
      <c r="BM1351" s="302"/>
      <c r="BN1351" s="394"/>
      <c r="BO1351" s="302"/>
      <c r="BP1351" s="13"/>
      <c r="BQ1351" s="302"/>
      <c r="BR1351" s="13"/>
      <c r="BS1351" s="302"/>
      <c r="BT1351" s="13"/>
      <c r="BU1351" s="302"/>
      <c r="BV1351" s="386"/>
      <c r="BW1351" s="303"/>
      <c r="BX1351" s="303"/>
      <c r="BY1351" s="302"/>
      <c r="BZ1351" s="302"/>
      <c r="CA1351" s="387"/>
      <c r="CB1351" s="395"/>
      <c r="CC1351" s="12"/>
      <c r="CD1351" s="304"/>
      <c r="CE1351" s="14"/>
      <c r="CF1351" s="395"/>
      <c r="CG1351" s="397"/>
      <c r="CH1351" s="300">
        <f t="shared" si="513"/>
        <v>0</v>
      </c>
      <c r="CI1351" s="26"/>
      <c r="CJ1351" s="17">
        <f t="shared" si="510"/>
        <v>0</v>
      </c>
      <c r="CK1351" s="18">
        <f t="shared" si="521"/>
        <v>12.89</v>
      </c>
      <c r="CM1351" s="164"/>
      <c r="CN1351" s="302"/>
      <c r="CO1351" s="13">
        <f t="shared" si="514"/>
        <v>0</v>
      </c>
      <c r="CP1351" s="302"/>
      <c r="CQ1351" s="13">
        <f t="shared" si="515"/>
        <v>0</v>
      </c>
      <c r="CR1351" s="302"/>
      <c r="CS1351" s="13">
        <f t="shared" si="516"/>
        <v>0</v>
      </c>
      <c r="CT1351" s="302"/>
      <c r="CU1351" s="13">
        <f t="shared" si="511"/>
        <v>0</v>
      </c>
      <c r="CV1351" s="302"/>
      <c r="CW1351" s="13">
        <f t="shared" si="517"/>
        <v>0</v>
      </c>
      <c r="CX1351" s="13">
        <f t="shared" si="518"/>
        <v>0</v>
      </c>
      <c r="CY1351" s="251">
        <f t="shared" si="519"/>
        <v>0</v>
      </c>
      <c r="CZ1351" s="13" t="s">
        <v>29</v>
      </c>
      <c r="DA1351" s="13">
        <v>50</v>
      </c>
      <c r="DB1351" s="22">
        <f t="shared" si="520"/>
        <v>0</v>
      </c>
      <c r="DD1351" s="24"/>
      <c r="DF1351" s="163"/>
      <c r="DH1351" s="24"/>
      <c r="DI1351" s="447"/>
      <c r="DJ1351" s="163"/>
    </row>
    <row r="1352" spans="1:114" s="7" customFormat="1">
      <c r="A1352" s="277">
        <f t="shared" si="528"/>
        <v>50</v>
      </c>
      <c r="B1352" s="21" t="e">
        <f>'Calculateur de trading'!I1352/C1352/W1352</f>
        <v>#DIV/0!</v>
      </c>
      <c r="C1352" s="278">
        <f t="shared" si="529"/>
        <v>10</v>
      </c>
      <c r="D1352" s="426"/>
      <c r="E1352" s="273">
        <f t="shared" si="530"/>
        <v>100</v>
      </c>
      <c r="F1352" s="271">
        <f t="shared" si="522"/>
        <v>2</v>
      </c>
      <c r="G1352" s="271" t="e">
        <f t="shared" si="523"/>
        <v>#DIV/0!</v>
      </c>
      <c r="H1352" s="272">
        <f t="shared" si="524"/>
        <v>20</v>
      </c>
      <c r="I1352" s="270"/>
      <c r="J1352" s="273">
        <f t="shared" si="531"/>
        <v>200</v>
      </c>
      <c r="K1352" s="271">
        <f t="shared" si="525"/>
        <v>4</v>
      </c>
      <c r="L1352" s="271" t="e">
        <f t="shared" si="526"/>
        <v>#DIV/0!</v>
      </c>
      <c r="M1352" s="272">
        <f t="shared" si="527"/>
        <v>40</v>
      </c>
      <c r="N1352" s="389"/>
      <c r="O1352" s="455" t="e">
        <f>(A1352*B1352*W1352)+(B1352*'Calculateur de trading'!H1352)</f>
        <v>#DIV/0!</v>
      </c>
      <c r="P1352" s="274" t="e">
        <f>O1352/'Déscriptions des trades'!CK1352</f>
        <v>#DIV/0!</v>
      </c>
      <c r="Q1352" s="456" t="e">
        <f>'Déscriptions des trades'!CK1352-O1352</f>
        <v>#DIV/0!</v>
      </c>
      <c r="R1352" s="466" t="e">
        <f t="shared" si="532"/>
        <v>#DIV/0!</v>
      </c>
      <c r="S1352" s="389"/>
      <c r="T1352" s="12"/>
      <c r="U1352" s="25"/>
      <c r="V1352" s="15"/>
      <c r="W1352" s="490">
        <f t="shared" si="512"/>
        <v>0</v>
      </c>
      <c r="X1352" s="21" t="e">
        <f>W1352*U1352/'Déscriptions des trades'!CK1352*'Déscriptions des trades'!B1352</f>
        <v>#DIV/0!</v>
      </c>
      <c r="Y1352" s="459"/>
      <c r="Z1352" s="389"/>
      <c r="AA1352" s="23">
        <f t="shared" si="533"/>
        <v>0.1</v>
      </c>
      <c r="AB1352" s="17" t="e">
        <f>(AA1352*'Déscriptions des trades'!U1352*'Déscriptions des trades'!B1352/'Déscriptions des trades'!CK1352)*'Déscriptions des trades'!W1352</f>
        <v>#DIV/0!</v>
      </c>
      <c r="AC1352" s="265" t="e">
        <f>AB1352*'Déscriptions des trades'!CK1352</f>
        <v>#DIV/0!</v>
      </c>
      <c r="AD1352" s="266" t="e">
        <f>'Déscriptions des trades'!CK1352-AC1352</f>
        <v>#DIV/0!</v>
      </c>
      <c r="AE1352" s="389"/>
      <c r="AF1352" s="399">
        <v>1348</v>
      </c>
      <c r="AG1352" s="389"/>
      <c r="AH1352" s="20"/>
      <c r="AI1352" s="303"/>
      <c r="AJ1352" s="307"/>
      <c r="AK1352" s="161"/>
      <c r="AL1352" s="305"/>
      <c r="AM1352" s="305"/>
      <c r="AN1352" s="162"/>
      <c r="AO1352" s="439"/>
      <c r="AP1352" s="162"/>
      <c r="AQ1352" s="113"/>
      <c r="AR1352" s="113"/>
      <c r="AS1352" s="384"/>
      <c r="AT1352" s="306"/>
      <c r="AU1352" s="306"/>
      <c r="AV1352" s="160"/>
      <c r="AW1352" s="158"/>
      <c r="AX1352" s="385"/>
      <c r="AY1352" s="453"/>
      <c r="AZ1352" s="165"/>
      <c r="BA1352" s="301"/>
      <c r="BB1352" s="165"/>
      <c r="BC1352" s="301"/>
      <c r="BD1352" s="165"/>
      <c r="BE1352" s="302"/>
      <c r="BF1352" s="302"/>
      <c r="BG1352" s="165"/>
      <c r="BH1352" s="303"/>
      <c r="BI1352" s="165"/>
      <c r="BJ1352" s="304"/>
      <c r="BK1352" s="394"/>
      <c r="BL1352" s="302"/>
      <c r="BM1352" s="302"/>
      <c r="BN1352" s="394"/>
      <c r="BO1352" s="302"/>
      <c r="BP1352" s="13"/>
      <c r="BQ1352" s="302"/>
      <c r="BR1352" s="13"/>
      <c r="BS1352" s="302"/>
      <c r="BT1352" s="13"/>
      <c r="BU1352" s="302"/>
      <c r="BV1352" s="386"/>
      <c r="BW1352" s="303"/>
      <c r="BX1352" s="303"/>
      <c r="BY1352" s="302"/>
      <c r="BZ1352" s="302"/>
      <c r="CA1352" s="387"/>
      <c r="CB1352" s="395"/>
      <c r="CC1352" s="12"/>
      <c r="CD1352" s="304"/>
      <c r="CE1352" s="14"/>
      <c r="CF1352" s="395"/>
      <c r="CG1352" s="397"/>
      <c r="CH1352" s="300">
        <f t="shared" si="513"/>
        <v>0</v>
      </c>
      <c r="CI1352" s="26"/>
      <c r="CJ1352" s="17">
        <f t="shared" ref="CJ1352:CJ1415" si="534">CI1352/CK1351</f>
        <v>0</v>
      </c>
      <c r="CK1352" s="18">
        <f t="shared" si="521"/>
        <v>12.89</v>
      </c>
      <c r="CM1352" s="164"/>
      <c r="CN1352" s="302"/>
      <c r="CO1352" s="13">
        <f t="shared" si="514"/>
        <v>0</v>
      </c>
      <c r="CP1352" s="302"/>
      <c r="CQ1352" s="13">
        <f t="shared" si="515"/>
        <v>0</v>
      </c>
      <c r="CR1352" s="302"/>
      <c r="CS1352" s="13">
        <f t="shared" si="516"/>
        <v>0</v>
      </c>
      <c r="CT1352" s="302"/>
      <c r="CU1352" s="13">
        <f t="shared" ref="CU1352:CU1415" si="535">IF(CT1352="Bon",10,)</f>
        <v>0</v>
      </c>
      <c r="CV1352" s="302"/>
      <c r="CW1352" s="13">
        <f t="shared" si="517"/>
        <v>0</v>
      </c>
      <c r="CX1352" s="13">
        <f t="shared" si="518"/>
        <v>0</v>
      </c>
      <c r="CY1352" s="251">
        <f t="shared" si="519"/>
        <v>0</v>
      </c>
      <c r="CZ1352" s="13" t="s">
        <v>29</v>
      </c>
      <c r="DA1352" s="13">
        <v>50</v>
      </c>
      <c r="DB1352" s="22">
        <f t="shared" si="520"/>
        <v>0</v>
      </c>
      <c r="DD1352" s="24"/>
      <c r="DF1352" s="163"/>
      <c r="DH1352" s="24"/>
      <c r="DI1352" s="447"/>
      <c r="DJ1352" s="163"/>
    </row>
    <row r="1353" spans="1:114" s="7" customFormat="1">
      <c r="A1353" s="277">
        <f t="shared" si="528"/>
        <v>50</v>
      </c>
      <c r="B1353" s="21" t="e">
        <f>'Calculateur de trading'!I1353/C1353/W1353</f>
        <v>#DIV/0!</v>
      </c>
      <c r="C1353" s="278">
        <f t="shared" si="529"/>
        <v>10</v>
      </c>
      <c r="D1353" s="278"/>
      <c r="E1353" s="273">
        <f t="shared" si="530"/>
        <v>100</v>
      </c>
      <c r="F1353" s="271">
        <f t="shared" si="522"/>
        <v>2</v>
      </c>
      <c r="G1353" s="271" t="e">
        <f t="shared" si="523"/>
        <v>#DIV/0!</v>
      </c>
      <c r="H1353" s="272">
        <f t="shared" si="524"/>
        <v>20</v>
      </c>
      <c r="I1353" s="270"/>
      <c r="J1353" s="273">
        <f t="shared" si="531"/>
        <v>200</v>
      </c>
      <c r="K1353" s="271">
        <f t="shared" si="525"/>
        <v>4</v>
      </c>
      <c r="L1353" s="271" t="e">
        <f t="shared" si="526"/>
        <v>#DIV/0!</v>
      </c>
      <c r="M1353" s="272">
        <f t="shared" si="527"/>
        <v>40</v>
      </c>
      <c r="N1353" s="389"/>
      <c r="O1353" s="455" t="e">
        <f>(A1353*B1353*W1353)+(B1353*'Calculateur de trading'!H1353)</f>
        <v>#DIV/0!</v>
      </c>
      <c r="P1353" s="274" t="e">
        <f>O1353/'Déscriptions des trades'!CK1353</f>
        <v>#DIV/0!</v>
      </c>
      <c r="Q1353" s="456" t="e">
        <f>'Déscriptions des trades'!CK1353-O1353</f>
        <v>#DIV/0!</v>
      </c>
      <c r="R1353" s="466" t="e">
        <f t="shared" si="532"/>
        <v>#DIV/0!</v>
      </c>
      <c r="S1353" s="389"/>
      <c r="T1353" s="12"/>
      <c r="U1353" s="25"/>
      <c r="V1353" s="15"/>
      <c r="W1353" s="490">
        <f t="shared" ref="W1353:W1416" si="536">W1352</f>
        <v>0</v>
      </c>
      <c r="X1353" s="21" t="e">
        <f>W1353*U1353/'Déscriptions des trades'!CK1353*'Déscriptions des trades'!B1353</f>
        <v>#DIV/0!</v>
      </c>
      <c r="Y1353" s="459"/>
      <c r="Z1353" s="389"/>
      <c r="AA1353" s="23">
        <f t="shared" si="533"/>
        <v>0.1</v>
      </c>
      <c r="AB1353" s="17" t="e">
        <f>(AA1353*'Déscriptions des trades'!U1353*'Déscriptions des trades'!B1353/'Déscriptions des trades'!CK1353)*'Déscriptions des trades'!W1353</f>
        <v>#DIV/0!</v>
      </c>
      <c r="AC1353" s="265" t="e">
        <f>AB1353*'Déscriptions des trades'!CK1353</f>
        <v>#DIV/0!</v>
      </c>
      <c r="AD1353" s="266" t="e">
        <f>'Déscriptions des trades'!CK1353-AC1353</f>
        <v>#DIV/0!</v>
      </c>
      <c r="AE1353" s="389"/>
      <c r="AF1353" s="399">
        <v>1349</v>
      </c>
      <c r="AG1353" s="389"/>
      <c r="AH1353" s="20"/>
      <c r="AI1353" s="303"/>
      <c r="AJ1353" s="307"/>
      <c r="AK1353" s="161"/>
      <c r="AL1353" s="305"/>
      <c r="AM1353" s="305"/>
      <c r="AN1353" s="162"/>
      <c r="AO1353" s="439"/>
      <c r="AP1353" s="162"/>
      <c r="AQ1353" s="113"/>
      <c r="AR1353" s="113"/>
      <c r="AS1353" s="384"/>
      <c r="AT1353" s="306"/>
      <c r="AU1353" s="306"/>
      <c r="AV1353" s="160"/>
      <c r="AW1353" s="158"/>
      <c r="AX1353" s="385"/>
      <c r="AY1353" s="453"/>
      <c r="AZ1353" s="165"/>
      <c r="BA1353" s="301"/>
      <c r="BB1353" s="165"/>
      <c r="BC1353" s="301"/>
      <c r="BD1353" s="165"/>
      <c r="BE1353" s="302"/>
      <c r="BF1353" s="302"/>
      <c r="BG1353" s="165"/>
      <c r="BH1353" s="303"/>
      <c r="BI1353" s="165"/>
      <c r="BJ1353" s="304"/>
      <c r="BK1353" s="394"/>
      <c r="BL1353" s="302"/>
      <c r="BM1353" s="302"/>
      <c r="BN1353" s="394"/>
      <c r="BO1353" s="302"/>
      <c r="BP1353" s="13"/>
      <c r="BQ1353" s="302"/>
      <c r="BR1353" s="13"/>
      <c r="BS1353" s="302"/>
      <c r="BT1353" s="13"/>
      <c r="BU1353" s="302"/>
      <c r="BV1353" s="386"/>
      <c r="BW1353" s="303"/>
      <c r="BX1353" s="303"/>
      <c r="BY1353" s="302"/>
      <c r="BZ1353" s="302"/>
      <c r="CA1353" s="387"/>
      <c r="CB1353" s="395"/>
      <c r="CC1353" s="12"/>
      <c r="CD1353" s="304"/>
      <c r="CE1353" s="14"/>
      <c r="CF1353" s="395"/>
      <c r="CG1353" s="397"/>
      <c r="CH1353" s="300">
        <f t="shared" si="513"/>
        <v>0</v>
      </c>
      <c r="CI1353" s="26"/>
      <c r="CJ1353" s="17">
        <f t="shared" si="534"/>
        <v>0</v>
      </c>
      <c r="CK1353" s="18">
        <f t="shared" si="521"/>
        <v>12.89</v>
      </c>
      <c r="CM1353" s="164"/>
      <c r="CN1353" s="302"/>
      <c r="CO1353" s="13">
        <f t="shared" si="514"/>
        <v>0</v>
      </c>
      <c r="CP1353" s="302"/>
      <c r="CQ1353" s="13">
        <f t="shared" si="515"/>
        <v>0</v>
      </c>
      <c r="CR1353" s="302"/>
      <c r="CS1353" s="13">
        <f t="shared" si="516"/>
        <v>0</v>
      </c>
      <c r="CT1353" s="302"/>
      <c r="CU1353" s="13">
        <f t="shared" si="535"/>
        <v>0</v>
      </c>
      <c r="CV1353" s="302"/>
      <c r="CW1353" s="13">
        <f t="shared" si="517"/>
        <v>0</v>
      </c>
      <c r="CX1353" s="13">
        <f t="shared" si="518"/>
        <v>0</v>
      </c>
      <c r="CY1353" s="251">
        <f t="shared" si="519"/>
        <v>0</v>
      </c>
      <c r="CZ1353" s="13" t="s">
        <v>29</v>
      </c>
      <c r="DA1353" s="13">
        <v>50</v>
      </c>
      <c r="DB1353" s="22">
        <f t="shared" si="520"/>
        <v>0</v>
      </c>
      <c r="DD1353" s="24"/>
      <c r="DF1353" s="163"/>
      <c r="DH1353" s="24"/>
      <c r="DI1353" s="447"/>
      <c r="DJ1353" s="163"/>
    </row>
    <row r="1354" spans="1:114" s="7" customFormat="1">
      <c r="A1354" s="277">
        <f t="shared" si="528"/>
        <v>50</v>
      </c>
      <c r="B1354" s="21" t="e">
        <f>'Calculateur de trading'!I1354/C1354/W1354</f>
        <v>#DIV/0!</v>
      </c>
      <c r="C1354" s="278">
        <f t="shared" si="529"/>
        <v>10</v>
      </c>
      <c r="D1354" s="426"/>
      <c r="E1354" s="273">
        <f t="shared" si="530"/>
        <v>100</v>
      </c>
      <c r="F1354" s="271">
        <f t="shared" si="522"/>
        <v>2</v>
      </c>
      <c r="G1354" s="271" t="e">
        <f t="shared" si="523"/>
        <v>#DIV/0!</v>
      </c>
      <c r="H1354" s="272">
        <f t="shared" si="524"/>
        <v>20</v>
      </c>
      <c r="I1354" s="270"/>
      <c r="J1354" s="273">
        <f t="shared" si="531"/>
        <v>200</v>
      </c>
      <c r="K1354" s="271">
        <f t="shared" si="525"/>
        <v>4</v>
      </c>
      <c r="L1354" s="271" t="e">
        <f t="shared" si="526"/>
        <v>#DIV/0!</v>
      </c>
      <c r="M1354" s="272">
        <f t="shared" si="527"/>
        <v>40</v>
      </c>
      <c r="N1354" s="389"/>
      <c r="O1354" s="455" t="e">
        <f>(A1354*B1354*W1354)+(B1354*'Calculateur de trading'!H1354)</f>
        <v>#DIV/0!</v>
      </c>
      <c r="P1354" s="274" t="e">
        <f>O1354/'Déscriptions des trades'!CK1354</f>
        <v>#DIV/0!</v>
      </c>
      <c r="Q1354" s="456" t="e">
        <f>'Déscriptions des trades'!CK1354-O1354</f>
        <v>#DIV/0!</v>
      </c>
      <c r="R1354" s="466" t="e">
        <f t="shared" si="532"/>
        <v>#DIV/0!</v>
      </c>
      <c r="S1354" s="389"/>
      <c r="T1354" s="12"/>
      <c r="U1354" s="25"/>
      <c r="V1354" s="15"/>
      <c r="W1354" s="490">
        <f t="shared" si="536"/>
        <v>0</v>
      </c>
      <c r="X1354" s="21" t="e">
        <f>W1354*U1354/'Déscriptions des trades'!CK1354*'Déscriptions des trades'!B1354</f>
        <v>#DIV/0!</v>
      </c>
      <c r="Y1354" s="459"/>
      <c r="Z1354" s="389"/>
      <c r="AA1354" s="23">
        <f t="shared" si="533"/>
        <v>0.1</v>
      </c>
      <c r="AB1354" s="17" t="e">
        <f>(AA1354*'Déscriptions des trades'!U1354*'Déscriptions des trades'!B1354/'Déscriptions des trades'!CK1354)*'Déscriptions des trades'!W1354</f>
        <v>#DIV/0!</v>
      </c>
      <c r="AC1354" s="265" t="e">
        <f>AB1354*'Déscriptions des trades'!CK1354</f>
        <v>#DIV/0!</v>
      </c>
      <c r="AD1354" s="266" t="e">
        <f>'Déscriptions des trades'!CK1354-AC1354</f>
        <v>#DIV/0!</v>
      </c>
      <c r="AE1354" s="389"/>
      <c r="AF1354" s="399">
        <v>1350</v>
      </c>
      <c r="AG1354" s="389"/>
      <c r="AH1354" s="20"/>
      <c r="AI1354" s="303"/>
      <c r="AJ1354" s="307"/>
      <c r="AK1354" s="161"/>
      <c r="AL1354" s="305"/>
      <c r="AM1354" s="305"/>
      <c r="AN1354" s="162"/>
      <c r="AO1354" s="439"/>
      <c r="AP1354" s="162"/>
      <c r="AQ1354" s="113"/>
      <c r="AR1354" s="113"/>
      <c r="AS1354" s="384"/>
      <c r="AT1354" s="306"/>
      <c r="AU1354" s="306"/>
      <c r="AV1354" s="160"/>
      <c r="AW1354" s="158"/>
      <c r="AX1354" s="385"/>
      <c r="AY1354" s="453"/>
      <c r="AZ1354" s="165"/>
      <c r="BA1354" s="301"/>
      <c r="BB1354" s="165"/>
      <c r="BC1354" s="301"/>
      <c r="BD1354" s="165"/>
      <c r="BE1354" s="302"/>
      <c r="BF1354" s="302"/>
      <c r="BG1354" s="165"/>
      <c r="BH1354" s="303"/>
      <c r="BI1354" s="165"/>
      <c r="BJ1354" s="304"/>
      <c r="BK1354" s="394"/>
      <c r="BL1354" s="302"/>
      <c r="BM1354" s="302"/>
      <c r="BN1354" s="394"/>
      <c r="BO1354" s="302"/>
      <c r="BP1354" s="13"/>
      <c r="BQ1354" s="302"/>
      <c r="BR1354" s="13"/>
      <c r="BS1354" s="302"/>
      <c r="BT1354" s="13"/>
      <c r="BU1354" s="302"/>
      <c r="BV1354" s="386"/>
      <c r="BW1354" s="303"/>
      <c r="BX1354" s="303"/>
      <c r="BY1354" s="302"/>
      <c r="BZ1354" s="302"/>
      <c r="CA1354" s="387"/>
      <c r="CB1354" s="395"/>
      <c r="CC1354" s="12"/>
      <c r="CD1354" s="304"/>
      <c r="CE1354" s="14"/>
      <c r="CF1354" s="395"/>
      <c r="CG1354" s="397"/>
      <c r="CH1354" s="300">
        <f t="shared" si="513"/>
        <v>0</v>
      </c>
      <c r="CI1354" s="26"/>
      <c r="CJ1354" s="17">
        <f t="shared" si="534"/>
        <v>0</v>
      </c>
      <c r="CK1354" s="18">
        <f t="shared" si="521"/>
        <v>12.89</v>
      </c>
      <c r="CM1354" s="164"/>
      <c r="CN1354" s="302"/>
      <c r="CO1354" s="13">
        <f t="shared" si="514"/>
        <v>0</v>
      </c>
      <c r="CP1354" s="302"/>
      <c r="CQ1354" s="13">
        <f t="shared" si="515"/>
        <v>0</v>
      </c>
      <c r="CR1354" s="302"/>
      <c r="CS1354" s="13">
        <f t="shared" si="516"/>
        <v>0</v>
      </c>
      <c r="CT1354" s="302"/>
      <c r="CU1354" s="13">
        <f t="shared" si="535"/>
        <v>0</v>
      </c>
      <c r="CV1354" s="302"/>
      <c r="CW1354" s="13">
        <f t="shared" si="517"/>
        <v>0</v>
      </c>
      <c r="CX1354" s="13">
        <f t="shared" si="518"/>
        <v>0</v>
      </c>
      <c r="CY1354" s="251">
        <f t="shared" si="519"/>
        <v>0</v>
      </c>
      <c r="CZ1354" s="13" t="s">
        <v>29</v>
      </c>
      <c r="DA1354" s="13">
        <v>50</v>
      </c>
      <c r="DB1354" s="22">
        <f t="shared" si="520"/>
        <v>0</v>
      </c>
      <c r="DD1354" s="24"/>
      <c r="DF1354" s="163"/>
      <c r="DH1354" s="24"/>
      <c r="DI1354" s="447"/>
      <c r="DJ1354" s="163"/>
    </row>
    <row r="1355" spans="1:114" s="7" customFormat="1">
      <c r="A1355" s="277">
        <f t="shared" si="528"/>
        <v>50</v>
      </c>
      <c r="B1355" s="21" t="e">
        <f>'Calculateur de trading'!I1355/C1355/W1355</f>
        <v>#DIV/0!</v>
      </c>
      <c r="C1355" s="278">
        <f t="shared" si="529"/>
        <v>10</v>
      </c>
      <c r="D1355" s="278"/>
      <c r="E1355" s="273">
        <f t="shared" si="530"/>
        <v>100</v>
      </c>
      <c r="F1355" s="271">
        <f t="shared" si="522"/>
        <v>2</v>
      </c>
      <c r="G1355" s="271" t="e">
        <f t="shared" si="523"/>
        <v>#DIV/0!</v>
      </c>
      <c r="H1355" s="272">
        <f t="shared" si="524"/>
        <v>20</v>
      </c>
      <c r="I1355" s="270"/>
      <c r="J1355" s="273">
        <f t="shared" si="531"/>
        <v>200</v>
      </c>
      <c r="K1355" s="271">
        <f t="shared" si="525"/>
        <v>4</v>
      </c>
      <c r="L1355" s="271" t="e">
        <f t="shared" si="526"/>
        <v>#DIV/0!</v>
      </c>
      <c r="M1355" s="272">
        <f t="shared" si="527"/>
        <v>40</v>
      </c>
      <c r="N1355" s="389"/>
      <c r="O1355" s="455" t="e">
        <f>(A1355*B1355*W1355)+(B1355*'Calculateur de trading'!H1355)</f>
        <v>#DIV/0!</v>
      </c>
      <c r="P1355" s="274" t="e">
        <f>O1355/'Déscriptions des trades'!CK1355</f>
        <v>#DIV/0!</v>
      </c>
      <c r="Q1355" s="456" t="e">
        <f>'Déscriptions des trades'!CK1355-O1355</f>
        <v>#DIV/0!</v>
      </c>
      <c r="R1355" s="466" t="e">
        <f t="shared" si="532"/>
        <v>#DIV/0!</v>
      </c>
      <c r="S1355" s="389"/>
      <c r="T1355" s="12"/>
      <c r="U1355" s="25"/>
      <c r="V1355" s="15"/>
      <c r="W1355" s="490">
        <f t="shared" si="536"/>
        <v>0</v>
      </c>
      <c r="X1355" s="21" t="e">
        <f>W1355*U1355/'Déscriptions des trades'!CK1355*'Déscriptions des trades'!B1355</f>
        <v>#DIV/0!</v>
      </c>
      <c r="Y1355" s="459"/>
      <c r="Z1355" s="389"/>
      <c r="AA1355" s="23">
        <f t="shared" si="533"/>
        <v>0.1</v>
      </c>
      <c r="AB1355" s="17" t="e">
        <f>(AA1355*'Déscriptions des trades'!U1355*'Déscriptions des trades'!B1355/'Déscriptions des trades'!CK1355)*'Déscriptions des trades'!W1355</f>
        <v>#DIV/0!</v>
      </c>
      <c r="AC1355" s="265" t="e">
        <f>AB1355*'Déscriptions des trades'!CK1355</f>
        <v>#DIV/0!</v>
      </c>
      <c r="AD1355" s="266" t="e">
        <f>'Déscriptions des trades'!CK1355-AC1355</f>
        <v>#DIV/0!</v>
      </c>
      <c r="AE1355" s="389"/>
      <c r="AF1355" s="399">
        <v>1351</v>
      </c>
      <c r="AG1355" s="389"/>
      <c r="AH1355" s="20"/>
      <c r="AI1355" s="303"/>
      <c r="AJ1355" s="307"/>
      <c r="AK1355" s="161"/>
      <c r="AL1355" s="305"/>
      <c r="AM1355" s="305"/>
      <c r="AN1355" s="162"/>
      <c r="AO1355" s="439"/>
      <c r="AP1355" s="162"/>
      <c r="AQ1355" s="113"/>
      <c r="AR1355" s="113"/>
      <c r="AS1355" s="384"/>
      <c r="AT1355" s="306"/>
      <c r="AU1355" s="306"/>
      <c r="AV1355" s="160"/>
      <c r="AW1355" s="158"/>
      <c r="AX1355" s="385"/>
      <c r="AY1355" s="453"/>
      <c r="AZ1355" s="165"/>
      <c r="BA1355" s="301"/>
      <c r="BB1355" s="165"/>
      <c r="BC1355" s="301"/>
      <c r="BD1355" s="165"/>
      <c r="BE1355" s="302"/>
      <c r="BF1355" s="302"/>
      <c r="BG1355" s="165"/>
      <c r="BH1355" s="303"/>
      <c r="BI1355" s="165"/>
      <c r="BJ1355" s="304"/>
      <c r="BK1355" s="394"/>
      <c r="BL1355" s="302"/>
      <c r="BM1355" s="302"/>
      <c r="BN1355" s="394"/>
      <c r="BO1355" s="302"/>
      <c r="BP1355" s="13"/>
      <c r="BQ1355" s="302"/>
      <c r="BR1355" s="13"/>
      <c r="BS1355" s="302"/>
      <c r="BT1355" s="13"/>
      <c r="BU1355" s="302"/>
      <c r="BV1355" s="386"/>
      <c r="BW1355" s="303"/>
      <c r="BX1355" s="303"/>
      <c r="BY1355" s="302"/>
      <c r="BZ1355" s="302"/>
      <c r="CA1355" s="387"/>
      <c r="CB1355" s="395"/>
      <c r="CC1355" s="12"/>
      <c r="CD1355" s="304"/>
      <c r="CE1355" s="14"/>
      <c r="CF1355" s="395"/>
      <c r="CG1355" s="397"/>
      <c r="CH1355" s="300">
        <f t="shared" si="513"/>
        <v>0</v>
      </c>
      <c r="CI1355" s="26"/>
      <c r="CJ1355" s="17">
        <f t="shared" si="534"/>
        <v>0</v>
      </c>
      <c r="CK1355" s="18">
        <f t="shared" si="521"/>
        <v>12.89</v>
      </c>
      <c r="CM1355" s="164"/>
      <c r="CN1355" s="302"/>
      <c r="CO1355" s="13">
        <f t="shared" si="514"/>
        <v>0</v>
      </c>
      <c r="CP1355" s="302"/>
      <c r="CQ1355" s="13">
        <f t="shared" si="515"/>
        <v>0</v>
      </c>
      <c r="CR1355" s="302"/>
      <c r="CS1355" s="13">
        <f t="shared" si="516"/>
        <v>0</v>
      </c>
      <c r="CT1355" s="302"/>
      <c r="CU1355" s="13">
        <f t="shared" si="535"/>
        <v>0</v>
      </c>
      <c r="CV1355" s="302"/>
      <c r="CW1355" s="13">
        <f t="shared" si="517"/>
        <v>0</v>
      </c>
      <c r="CX1355" s="13">
        <f t="shared" si="518"/>
        <v>0</v>
      </c>
      <c r="CY1355" s="251">
        <f t="shared" si="519"/>
        <v>0</v>
      </c>
      <c r="CZ1355" s="13" t="s">
        <v>29</v>
      </c>
      <c r="DA1355" s="13">
        <v>50</v>
      </c>
      <c r="DB1355" s="22">
        <f t="shared" si="520"/>
        <v>0</v>
      </c>
      <c r="DD1355" s="24"/>
      <c r="DF1355" s="163"/>
      <c r="DH1355" s="24"/>
      <c r="DI1355" s="447"/>
      <c r="DJ1355" s="163"/>
    </row>
    <row r="1356" spans="1:114" s="7" customFormat="1">
      <c r="A1356" s="277">
        <f t="shared" si="528"/>
        <v>50</v>
      </c>
      <c r="B1356" s="21" t="e">
        <f>'Calculateur de trading'!I1356/C1356/W1356</f>
        <v>#DIV/0!</v>
      </c>
      <c r="C1356" s="278">
        <f t="shared" si="529"/>
        <v>10</v>
      </c>
      <c r="D1356" s="426"/>
      <c r="E1356" s="273">
        <f t="shared" si="530"/>
        <v>100</v>
      </c>
      <c r="F1356" s="271">
        <f t="shared" si="522"/>
        <v>2</v>
      </c>
      <c r="G1356" s="271" t="e">
        <f t="shared" si="523"/>
        <v>#DIV/0!</v>
      </c>
      <c r="H1356" s="272">
        <f t="shared" si="524"/>
        <v>20</v>
      </c>
      <c r="I1356" s="270"/>
      <c r="J1356" s="273">
        <f t="shared" si="531"/>
        <v>200</v>
      </c>
      <c r="K1356" s="271">
        <f t="shared" si="525"/>
        <v>4</v>
      </c>
      <c r="L1356" s="271" t="e">
        <f t="shared" si="526"/>
        <v>#DIV/0!</v>
      </c>
      <c r="M1356" s="272">
        <f t="shared" si="527"/>
        <v>40</v>
      </c>
      <c r="N1356" s="389"/>
      <c r="O1356" s="455" t="e">
        <f>(A1356*B1356*W1356)+(B1356*'Calculateur de trading'!H1356)</f>
        <v>#DIV/0!</v>
      </c>
      <c r="P1356" s="274" t="e">
        <f>O1356/'Déscriptions des trades'!CK1356</f>
        <v>#DIV/0!</v>
      </c>
      <c r="Q1356" s="456" t="e">
        <f>'Déscriptions des trades'!CK1356-O1356</f>
        <v>#DIV/0!</v>
      </c>
      <c r="R1356" s="466" t="e">
        <f t="shared" si="532"/>
        <v>#DIV/0!</v>
      </c>
      <c r="S1356" s="389"/>
      <c r="T1356" s="12"/>
      <c r="U1356" s="25"/>
      <c r="V1356" s="15"/>
      <c r="W1356" s="490">
        <f t="shared" si="536"/>
        <v>0</v>
      </c>
      <c r="X1356" s="21" t="e">
        <f>W1356*U1356/'Déscriptions des trades'!CK1356*'Déscriptions des trades'!B1356</f>
        <v>#DIV/0!</v>
      </c>
      <c r="Y1356" s="459"/>
      <c r="Z1356" s="389"/>
      <c r="AA1356" s="23">
        <f t="shared" si="533"/>
        <v>0.1</v>
      </c>
      <c r="AB1356" s="17" t="e">
        <f>(AA1356*'Déscriptions des trades'!U1356*'Déscriptions des trades'!B1356/'Déscriptions des trades'!CK1356)*'Déscriptions des trades'!W1356</f>
        <v>#DIV/0!</v>
      </c>
      <c r="AC1356" s="265" t="e">
        <f>AB1356*'Déscriptions des trades'!CK1356</f>
        <v>#DIV/0!</v>
      </c>
      <c r="AD1356" s="266" t="e">
        <f>'Déscriptions des trades'!CK1356-AC1356</f>
        <v>#DIV/0!</v>
      </c>
      <c r="AE1356" s="389"/>
      <c r="AF1356" s="399">
        <v>1352</v>
      </c>
      <c r="AG1356" s="389"/>
      <c r="AH1356" s="20"/>
      <c r="AI1356" s="303"/>
      <c r="AJ1356" s="307"/>
      <c r="AK1356" s="161"/>
      <c r="AL1356" s="305"/>
      <c r="AM1356" s="305"/>
      <c r="AN1356" s="162"/>
      <c r="AO1356" s="439"/>
      <c r="AP1356" s="162"/>
      <c r="AQ1356" s="113"/>
      <c r="AR1356" s="113"/>
      <c r="AS1356" s="384"/>
      <c r="AT1356" s="306"/>
      <c r="AU1356" s="306"/>
      <c r="AV1356" s="160"/>
      <c r="AW1356" s="158"/>
      <c r="AX1356" s="385"/>
      <c r="AY1356" s="453"/>
      <c r="AZ1356" s="165"/>
      <c r="BA1356" s="301"/>
      <c r="BB1356" s="165"/>
      <c r="BC1356" s="301"/>
      <c r="BD1356" s="165"/>
      <c r="BE1356" s="302"/>
      <c r="BF1356" s="302"/>
      <c r="BG1356" s="165"/>
      <c r="BH1356" s="303"/>
      <c r="BI1356" s="165"/>
      <c r="BJ1356" s="304"/>
      <c r="BK1356" s="394"/>
      <c r="BL1356" s="302"/>
      <c r="BM1356" s="302"/>
      <c r="BN1356" s="394"/>
      <c r="BO1356" s="302"/>
      <c r="BP1356" s="13"/>
      <c r="BQ1356" s="302"/>
      <c r="BR1356" s="13"/>
      <c r="BS1356" s="302"/>
      <c r="BT1356" s="13"/>
      <c r="BU1356" s="302"/>
      <c r="BV1356" s="386"/>
      <c r="BW1356" s="303"/>
      <c r="BX1356" s="303"/>
      <c r="BY1356" s="302"/>
      <c r="BZ1356" s="302"/>
      <c r="CA1356" s="387"/>
      <c r="CB1356" s="395"/>
      <c r="CC1356" s="12"/>
      <c r="CD1356" s="304"/>
      <c r="CE1356" s="14"/>
      <c r="CF1356" s="395"/>
      <c r="CG1356" s="397"/>
      <c r="CH1356" s="300">
        <f t="shared" si="513"/>
        <v>0</v>
      </c>
      <c r="CI1356" s="26"/>
      <c r="CJ1356" s="17">
        <f t="shared" si="534"/>
        <v>0</v>
      </c>
      <c r="CK1356" s="18">
        <f t="shared" si="521"/>
        <v>12.89</v>
      </c>
      <c r="CM1356" s="164"/>
      <c r="CN1356" s="302"/>
      <c r="CO1356" s="13">
        <f t="shared" si="514"/>
        <v>0</v>
      </c>
      <c r="CP1356" s="302"/>
      <c r="CQ1356" s="13">
        <f t="shared" si="515"/>
        <v>0</v>
      </c>
      <c r="CR1356" s="302"/>
      <c r="CS1356" s="13">
        <f t="shared" si="516"/>
        <v>0</v>
      </c>
      <c r="CT1356" s="302"/>
      <c r="CU1356" s="13">
        <f t="shared" si="535"/>
        <v>0</v>
      </c>
      <c r="CV1356" s="302"/>
      <c r="CW1356" s="13">
        <f t="shared" si="517"/>
        <v>0</v>
      </c>
      <c r="CX1356" s="13">
        <f t="shared" si="518"/>
        <v>0</v>
      </c>
      <c r="CY1356" s="251">
        <f t="shared" si="519"/>
        <v>0</v>
      </c>
      <c r="CZ1356" s="13" t="s">
        <v>29</v>
      </c>
      <c r="DA1356" s="13">
        <v>50</v>
      </c>
      <c r="DB1356" s="22">
        <f t="shared" si="520"/>
        <v>0</v>
      </c>
      <c r="DD1356" s="24"/>
      <c r="DF1356" s="163"/>
      <c r="DH1356" s="24"/>
      <c r="DI1356" s="447"/>
      <c r="DJ1356" s="163"/>
    </row>
    <row r="1357" spans="1:114" s="7" customFormat="1">
      <c r="A1357" s="277">
        <f t="shared" si="528"/>
        <v>50</v>
      </c>
      <c r="B1357" s="21" t="e">
        <f>'Calculateur de trading'!I1357/C1357/W1357</f>
        <v>#DIV/0!</v>
      </c>
      <c r="C1357" s="278">
        <f t="shared" si="529"/>
        <v>10</v>
      </c>
      <c r="D1357" s="426"/>
      <c r="E1357" s="273">
        <f t="shared" si="530"/>
        <v>100</v>
      </c>
      <c r="F1357" s="271">
        <f t="shared" si="522"/>
        <v>2</v>
      </c>
      <c r="G1357" s="271" t="e">
        <f t="shared" si="523"/>
        <v>#DIV/0!</v>
      </c>
      <c r="H1357" s="272">
        <f t="shared" si="524"/>
        <v>20</v>
      </c>
      <c r="I1357" s="270"/>
      <c r="J1357" s="273">
        <f t="shared" si="531"/>
        <v>200</v>
      </c>
      <c r="K1357" s="271">
        <f t="shared" si="525"/>
        <v>4</v>
      </c>
      <c r="L1357" s="271" t="e">
        <f t="shared" si="526"/>
        <v>#DIV/0!</v>
      </c>
      <c r="M1357" s="272">
        <f t="shared" si="527"/>
        <v>40</v>
      </c>
      <c r="N1357" s="389"/>
      <c r="O1357" s="455" t="e">
        <f>(A1357*B1357*W1357)+(B1357*'Calculateur de trading'!H1357)</f>
        <v>#DIV/0!</v>
      </c>
      <c r="P1357" s="274" t="e">
        <f>O1357/'Déscriptions des trades'!CK1357</f>
        <v>#DIV/0!</v>
      </c>
      <c r="Q1357" s="456" t="e">
        <f>'Déscriptions des trades'!CK1357-O1357</f>
        <v>#DIV/0!</v>
      </c>
      <c r="R1357" s="466" t="e">
        <f t="shared" si="532"/>
        <v>#DIV/0!</v>
      </c>
      <c r="S1357" s="389"/>
      <c r="T1357" s="12"/>
      <c r="U1357" s="25"/>
      <c r="V1357" s="15"/>
      <c r="W1357" s="490">
        <f t="shared" si="536"/>
        <v>0</v>
      </c>
      <c r="X1357" s="21" t="e">
        <f>W1357*U1357/'Déscriptions des trades'!CK1357*'Déscriptions des trades'!B1357</f>
        <v>#DIV/0!</v>
      </c>
      <c r="Y1357" s="459"/>
      <c r="Z1357" s="389"/>
      <c r="AA1357" s="23">
        <f t="shared" si="533"/>
        <v>0.1</v>
      </c>
      <c r="AB1357" s="17" t="e">
        <f>(AA1357*'Déscriptions des trades'!U1357*'Déscriptions des trades'!B1357/'Déscriptions des trades'!CK1357)*'Déscriptions des trades'!W1357</f>
        <v>#DIV/0!</v>
      </c>
      <c r="AC1357" s="265" t="e">
        <f>AB1357*'Déscriptions des trades'!CK1357</f>
        <v>#DIV/0!</v>
      </c>
      <c r="AD1357" s="266" t="e">
        <f>'Déscriptions des trades'!CK1357-AC1357</f>
        <v>#DIV/0!</v>
      </c>
      <c r="AE1357" s="389"/>
      <c r="AF1357" s="399">
        <v>1353</v>
      </c>
      <c r="AG1357" s="389"/>
      <c r="AH1357" s="20"/>
      <c r="AI1357" s="303"/>
      <c r="AJ1357" s="307"/>
      <c r="AK1357" s="161"/>
      <c r="AL1357" s="305"/>
      <c r="AM1357" s="305"/>
      <c r="AN1357" s="162"/>
      <c r="AO1357" s="439"/>
      <c r="AP1357" s="162"/>
      <c r="AQ1357" s="113"/>
      <c r="AR1357" s="113"/>
      <c r="AS1357" s="384"/>
      <c r="AT1357" s="306"/>
      <c r="AU1357" s="306"/>
      <c r="AV1357" s="160"/>
      <c r="AW1357" s="158"/>
      <c r="AX1357" s="385"/>
      <c r="AY1357" s="453"/>
      <c r="AZ1357" s="165"/>
      <c r="BA1357" s="301"/>
      <c r="BB1357" s="165"/>
      <c r="BC1357" s="301"/>
      <c r="BD1357" s="165"/>
      <c r="BE1357" s="302"/>
      <c r="BF1357" s="302"/>
      <c r="BG1357" s="165"/>
      <c r="BH1357" s="303"/>
      <c r="BI1357" s="165"/>
      <c r="BJ1357" s="304"/>
      <c r="BK1357" s="394"/>
      <c r="BL1357" s="302"/>
      <c r="BM1357" s="302"/>
      <c r="BN1357" s="394"/>
      <c r="BO1357" s="302"/>
      <c r="BP1357" s="13"/>
      <c r="BQ1357" s="302"/>
      <c r="BR1357" s="13"/>
      <c r="BS1357" s="302"/>
      <c r="BT1357" s="13"/>
      <c r="BU1357" s="302"/>
      <c r="BV1357" s="386"/>
      <c r="BW1357" s="303"/>
      <c r="BX1357" s="303"/>
      <c r="BY1357" s="302"/>
      <c r="BZ1357" s="302"/>
      <c r="CA1357" s="387"/>
      <c r="CB1357" s="395"/>
      <c r="CC1357" s="12"/>
      <c r="CD1357" s="304"/>
      <c r="CE1357" s="14"/>
      <c r="CF1357" s="395"/>
      <c r="CG1357" s="397"/>
      <c r="CH1357" s="300">
        <f t="shared" si="513"/>
        <v>0</v>
      </c>
      <c r="CI1357" s="26"/>
      <c r="CJ1357" s="17">
        <f t="shared" si="534"/>
        <v>0</v>
      </c>
      <c r="CK1357" s="18">
        <f t="shared" si="521"/>
        <v>12.89</v>
      </c>
      <c r="CM1357" s="164"/>
      <c r="CN1357" s="302"/>
      <c r="CO1357" s="13">
        <f t="shared" si="514"/>
        <v>0</v>
      </c>
      <c r="CP1357" s="302"/>
      <c r="CQ1357" s="13">
        <f t="shared" si="515"/>
        <v>0</v>
      </c>
      <c r="CR1357" s="302"/>
      <c r="CS1357" s="13">
        <f t="shared" si="516"/>
        <v>0</v>
      </c>
      <c r="CT1357" s="302"/>
      <c r="CU1357" s="13">
        <f t="shared" si="535"/>
        <v>0</v>
      </c>
      <c r="CV1357" s="302"/>
      <c r="CW1357" s="13">
        <f t="shared" si="517"/>
        <v>0</v>
      </c>
      <c r="CX1357" s="13">
        <f t="shared" si="518"/>
        <v>0</v>
      </c>
      <c r="CY1357" s="251">
        <f t="shared" si="519"/>
        <v>0</v>
      </c>
      <c r="CZ1357" s="13" t="s">
        <v>29</v>
      </c>
      <c r="DA1357" s="13">
        <v>50</v>
      </c>
      <c r="DB1357" s="22">
        <f t="shared" si="520"/>
        <v>0</v>
      </c>
      <c r="DD1357" s="24"/>
      <c r="DF1357" s="163"/>
      <c r="DH1357" s="24"/>
      <c r="DI1357" s="447"/>
      <c r="DJ1357" s="163"/>
    </row>
    <row r="1358" spans="1:114" s="7" customFormat="1">
      <c r="A1358" s="277">
        <f t="shared" si="528"/>
        <v>50</v>
      </c>
      <c r="B1358" s="21" t="e">
        <f>'Calculateur de trading'!I1358/C1358/W1358</f>
        <v>#DIV/0!</v>
      </c>
      <c r="C1358" s="278">
        <f t="shared" si="529"/>
        <v>10</v>
      </c>
      <c r="D1358" s="278"/>
      <c r="E1358" s="273">
        <f t="shared" si="530"/>
        <v>100</v>
      </c>
      <c r="F1358" s="271">
        <f t="shared" si="522"/>
        <v>2</v>
      </c>
      <c r="G1358" s="271" t="e">
        <f t="shared" si="523"/>
        <v>#DIV/0!</v>
      </c>
      <c r="H1358" s="272">
        <f t="shared" si="524"/>
        <v>20</v>
      </c>
      <c r="I1358" s="270"/>
      <c r="J1358" s="273">
        <f t="shared" si="531"/>
        <v>200</v>
      </c>
      <c r="K1358" s="271">
        <f t="shared" si="525"/>
        <v>4</v>
      </c>
      <c r="L1358" s="271" t="e">
        <f t="shared" si="526"/>
        <v>#DIV/0!</v>
      </c>
      <c r="M1358" s="272">
        <f t="shared" si="527"/>
        <v>40</v>
      </c>
      <c r="N1358" s="389"/>
      <c r="O1358" s="455" t="e">
        <f>(A1358*B1358*W1358)+(B1358*'Calculateur de trading'!H1358)</f>
        <v>#DIV/0!</v>
      </c>
      <c r="P1358" s="274" t="e">
        <f>O1358/'Déscriptions des trades'!CK1358</f>
        <v>#DIV/0!</v>
      </c>
      <c r="Q1358" s="456" t="e">
        <f>'Déscriptions des trades'!CK1358-O1358</f>
        <v>#DIV/0!</v>
      </c>
      <c r="R1358" s="466" t="e">
        <f t="shared" si="532"/>
        <v>#DIV/0!</v>
      </c>
      <c r="S1358" s="389"/>
      <c r="T1358" s="12"/>
      <c r="U1358" s="25"/>
      <c r="V1358" s="15"/>
      <c r="W1358" s="490">
        <f t="shared" si="536"/>
        <v>0</v>
      </c>
      <c r="X1358" s="21" t="e">
        <f>W1358*U1358/'Déscriptions des trades'!CK1358*'Déscriptions des trades'!B1358</f>
        <v>#DIV/0!</v>
      </c>
      <c r="Y1358" s="459"/>
      <c r="Z1358" s="389"/>
      <c r="AA1358" s="23">
        <f t="shared" si="533"/>
        <v>0.1</v>
      </c>
      <c r="AB1358" s="17" t="e">
        <f>(AA1358*'Déscriptions des trades'!U1358*'Déscriptions des trades'!B1358/'Déscriptions des trades'!CK1358)*'Déscriptions des trades'!W1358</f>
        <v>#DIV/0!</v>
      </c>
      <c r="AC1358" s="265" t="e">
        <f>AB1358*'Déscriptions des trades'!CK1358</f>
        <v>#DIV/0!</v>
      </c>
      <c r="AD1358" s="266" t="e">
        <f>'Déscriptions des trades'!CK1358-AC1358</f>
        <v>#DIV/0!</v>
      </c>
      <c r="AE1358" s="389"/>
      <c r="AF1358" s="399">
        <v>1354</v>
      </c>
      <c r="AG1358" s="389"/>
      <c r="AH1358" s="20"/>
      <c r="AI1358" s="303"/>
      <c r="AJ1358" s="307"/>
      <c r="AK1358" s="161"/>
      <c r="AL1358" s="305"/>
      <c r="AM1358" s="305"/>
      <c r="AN1358" s="162"/>
      <c r="AO1358" s="439"/>
      <c r="AP1358" s="162"/>
      <c r="AQ1358" s="113"/>
      <c r="AR1358" s="113"/>
      <c r="AS1358" s="384"/>
      <c r="AT1358" s="306"/>
      <c r="AU1358" s="306"/>
      <c r="AV1358" s="160"/>
      <c r="AW1358" s="158"/>
      <c r="AX1358" s="385"/>
      <c r="AY1358" s="453"/>
      <c r="AZ1358" s="165"/>
      <c r="BA1358" s="301"/>
      <c r="BB1358" s="165"/>
      <c r="BC1358" s="301"/>
      <c r="BD1358" s="165"/>
      <c r="BE1358" s="302"/>
      <c r="BF1358" s="302"/>
      <c r="BG1358" s="165"/>
      <c r="BH1358" s="303"/>
      <c r="BI1358" s="165"/>
      <c r="BJ1358" s="304"/>
      <c r="BK1358" s="394"/>
      <c r="BL1358" s="302"/>
      <c r="BM1358" s="302"/>
      <c r="BN1358" s="394"/>
      <c r="BO1358" s="302"/>
      <c r="BP1358" s="13"/>
      <c r="BQ1358" s="302"/>
      <c r="BR1358" s="13"/>
      <c r="BS1358" s="302"/>
      <c r="BT1358" s="13"/>
      <c r="BU1358" s="302"/>
      <c r="BV1358" s="386"/>
      <c r="BW1358" s="303"/>
      <c r="BX1358" s="303"/>
      <c r="BY1358" s="302"/>
      <c r="BZ1358" s="302"/>
      <c r="CA1358" s="387"/>
      <c r="CB1358" s="395"/>
      <c r="CC1358" s="12"/>
      <c r="CD1358" s="304"/>
      <c r="CE1358" s="14"/>
      <c r="CF1358" s="395"/>
      <c r="CG1358" s="397"/>
      <c r="CH1358" s="300">
        <f t="shared" si="513"/>
        <v>0</v>
      </c>
      <c r="CI1358" s="26"/>
      <c r="CJ1358" s="17">
        <f t="shared" si="534"/>
        <v>0</v>
      </c>
      <c r="CK1358" s="18">
        <f t="shared" si="521"/>
        <v>12.89</v>
      </c>
      <c r="CM1358" s="164"/>
      <c r="CN1358" s="302"/>
      <c r="CO1358" s="13">
        <f t="shared" si="514"/>
        <v>0</v>
      </c>
      <c r="CP1358" s="302"/>
      <c r="CQ1358" s="13">
        <f t="shared" si="515"/>
        <v>0</v>
      </c>
      <c r="CR1358" s="302"/>
      <c r="CS1358" s="13">
        <f t="shared" si="516"/>
        <v>0</v>
      </c>
      <c r="CT1358" s="302"/>
      <c r="CU1358" s="13">
        <f t="shared" si="535"/>
        <v>0</v>
      </c>
      <c r="CV1358" s="302"/>
      <c r="CW1358" s="13">
        <f t="shared" si="517"/>
        <v>0</v>
      </c>
      <c r="CX1358" s="13">
        <f t="shared" si="518"/>
        <v>0</v>
      </c>
      <c r="CY1358" s="251">
        <f t="shared" si="519"/>
        <v>0</v>
      </c>
      <c r="CZ1358" s="13" t="s">
        <v>29</v>
      </c>
      <c r="DA1358" s="13">
        <v>50</v>
      </c>
      <c r="DB1358" s="22">
        <f t="shared" si="520"/>
        <v>0</v>
      </c>
      <c r="DD1358" s="24"/>
      <c r="DF1358" s="163"/>
      <c r="DH1358" s="24"/>
      <c r="DI1358" s="447"/>
      <c r="DJ1358" s="163"/>
    </row>
    <row r="1359" spans="1:114" s="7" customFormat="1">
      <c r="A1359" s="277">
        <f t="shared" si="528"/>
        <v>50</v>
      </c>
      <c r="B1359" s="21" t="e">
        <f>'Calculateur de trading'!I1359/C1359/W1359</f>
        <v>#DIV/0!</v>
      </c>
      <c r="C1359" s="278">
        <f t="shared" si="529"/>
        <v>10</v>
      </c>
      <c r="D1359" s="426"/>
      <c r="E1359" s="273">
        <f t="shared" si="530"/>
        <v>100</v>
      </c>
      <c r="F1359" s="271">
        <f t="shared" si="522"/>
        <v>2</v>
      </c>
      <c r="G1359" s="271" t="e">
        <f t="shared" si="523"/>
        <v>#DIV/0!</v>
      </c>
      <c r="H1359" s="272">
        <f t="shared" si="524"/>
        <v>20</v>
      </c>
      <c r="I1359" s="270"/>
      <c r="J1359" s="273">
        <f t="shared" si="531"/>
        <v>200</v>
      </c>
      <c r="K1359" s="271">
        <f t="shared" si="525"/>
        <v>4</v>
      </c>
      <c r="L1359" s="271" t="e">
        <f t="shared" si="526"/>
        <v>#DIV/0!</v>
      </c>
      <c r="M1359" s="272">
        <f t="shared" si="527"/>
        <v>40</v>
      </c>
      <c r="N1359" s="389"/>
      <c r="O1359" s="455" t="e">
        <f>(A1359*B1359*W1359)+(B1359*'Calculateur de trading'!H1359)</f>
        <v>#DIV/0!</v>
      </c>
      <c r="P1359" s="274" t="e">
        <f>O1359/'Déscriptions des trades'!CK1359</f>
        <v>#DIV/0!</v>
      </c>
      <c r="Q1359" s="456" t="e">
        <f>'Déscriptions des trades'!CK1359-O1359</f>
        <v>#DIV/0!</v>
      </c>
      <c r="R1359" s="466" t="e">
        <f t="shared" si="532"/>
        <v>#DIV/0!</v>
      </c>
      <c r="S1359" s="389"/>
      <c r="T1359" s="12"/>
      <c r="U1359" s="25"/>
      <c r="V1359" s="15"/>
      <c r="W1359" s="490">
        <f t="shared" si="536"/>
        <v>0</v>
      </c>
      <c r="X1359" s="21" t="e">
        <f>W1359*U1359/'Déscriptions des trades'!CK1359*'Déscriptions des trades'!B1359</f>
        <v>#DIV/0!</v>
      </c>
      <c r="Y1359" s="459"/>
      <c r="Z1359" s="389"/>
      <c r="AA1359" s="23">
        <f t="shared" si="533"/>
        <v>0.1</v>
      </c>
      <c r="AB1359" s="17" t="e">
        <f>(AA1359*'Déscriptions des trades'!U1359*'Déscriptions des trades'!B1359/'Déscriptions des trades'!CK1359)*'Déscriptions des trades'!W1359</f>
        <v>#DIV/0!</v>
      </c>
      <c r="AC1359" s="265" t="e">
        <f>AB1359*'Déscriptions des trades'!CK1359</f>
        <v>#DIV/0!</v>
      </c>
      <c r="AD1359" s="266" t="e">
        <f>'Déscriptions des trades'!CK1359-AC1359</f>
        <v>#DIV/0!</v>
      </c>
      <c r="AE1359" s="389"/>
      <c r="AF1359" s="399">
        <v>1355</v>
      </c>
      <c r="AG1359" s="389"/>
      <c r="AH1359" s="20"/>
      <c r="AI1359" s="303"/>
      <c r="AJ1359" s="307"/>
      <c r="AK1359" s="161"/>
      <c r="AL1359" s="305"/>
      <c r="AM1359" s="305"/>
      <c r="AN1359" s="162"/>
      <c r="AO1359" s="439"/>
      <c r="AP1359" s="162"/>
      <c r="AQ1359" s="113"/>
      <c r="AR1359" s="113"/>
      <c r="AS1359" s="384"/>
      <c r="AT1359" s="306"/>
      <c r="AU1359" s="306"/>
      <c r="AV1359" s="160"/>
      <c r="AW1359" s="158"/>
      <c r="AX1359" s="385"/>
      <c r="AY1359" s="453"/>
      <c r="AZ1359" s="165"/>
      <c r="BA1359" s="301"/>
      <c r="BB1359" s="165"/>
      <c r="BC1359" s="301"/>
      <c r="BD1359" s="165"/>
      <c r="BE1359" s="302"/>
      <c r="BF1359" s="302"/>
      <c r="BG1359" s="165"/>
      <c r="BH1359" s="303"/>
      <c r="BI1359" s="165"/>
      <c r="BJ1359" s="304"/>
      <c r="BK1359" s="394"/>
      <c r="BL1359" s="302"/>
      <c r="BM1359" s="302"/>
      <c r="BN1359" s="394"/>
      <c r="BO1359" s="302"/>
      <c r="BP1359" s="13"/>
      <c r="BQ1359" s="302"/>
      <c r="BR1359" s="13"/>
      <c r="BS1359" s="302"/>
      <c r="BT1359" s="13"/>
      <c r="BU1359" s="302"/>
      <c r="BV1359" s="386"/>
      <c r="BW1359" s="303"/>
      <c r="BX1359" s="303"/>
      <c r="BY1359" s="302"/>
      <c r="BZ1359" s="302"/>
      <c r="CA1359" s="387"/>
      <c r="CB1359" s="395"/>
      <c r="CC1359" s="12"/>
      <c r="CD1359" s="304"/>
      <c r="CE1359" s="14"/>
      <c r="CF1359" s="395"/>
      <c r="CG1359" s="397"/>
      <c r="CH1359" s="300">
        <f t="shared" ref="CH1359:CH1422" si="537">BW1359-BH1359</f>
        <v>0</v>
      </c>
      <c r="CI1359" s="26"/>
      <c r="CJ1359" s="17">
        <f t="shared" si="534"/>
        <v>0</v>
      </c>
      <c r="CK1359" s="18">
        <f t="shared" si="521"/>
        <v>12.89</v>
      </c>
      <c r="CM1359" s="164"/>
      <c r="CN1359" s="302"/>
      <c r="CO1359" s="13">
        <f t="shared" ref="CO1359:CO1422" si="538">IF(CN1359="Oui",10,)</f>
        <v>0</v>
      </c>
      <c r="CP1359" s="302"/>
      <c r="CQ1359" s="13">
        <f t="shared" ref="CQ1359:CQ1422" si="539">IF(CP1359="Oui",10,)</f>
        <v>0</v>
      </c>
      <c r="CR1359" s="302"/>
      <c r="CS1359" s="13">
        <f t="shared" ref="CS1359:CS1422" si="540">IF(CR1359="Bon",10,)</f>
        <v>0</v>
      </c>
      <c r="CT1359" s="302"/>
      <c r="CU1359" s="13">
        <f t="shared" si="535"/>
        <v>0</v>
      </c>
      <c r="CV1359" s="302"/>
      <c r="CW1359" s="13">
        <f t="shared" ref="CW1359:CW1422" si="541">IF(CV1359="Non",10,)</f>
        <v>0</v>
      </c>
      <c r="CX1359" s="13">
        <f t="shared" ref="CX1359:CX1422" si="542">IF(CV1359="Oui",-40,)</f>
        <v>0</v>
      </c>
      <c r="CY1359" s="251">
        <f t="shared" ref="CY1359:CY1422" si="543">SUM(CN1359:CX1359)</f>
        <v>0</v>
      </c>
      <c r="CZ1359" s="13" t="s">
        <v>29</v>
      </c>
      <c r="DA1359" s="13">
        <v>50</v>
      </c>
      <c r="DB1359" s="22">
        <f t="shared" ref="DB1359:DB1422" si="544">CY1359/DA1359</f>
        <v>0</v>
      </c>
      <c r="DD1359" s="24"/>
      <c r="DF1359" s="163"/>
      <c r="DH1359" s="24"/>
      <c r="DI1359" s="447"/>
      <c r="DJ1359" s="163"/>
    </row>
    <row r="1360" spans="1:114" s="7" customFormat="1">
      <c r="A1360" s="277">
        <f t="shared" si="528"/>
        <v>50</v>
      </c>
      <c r="B1360" s="21" t="e">
        <f>'Calculateur de trading'!I1360/C1360/W1360</f>
        <v>#DIV/0!</v>
      </c>
      <c r="C1360" s="278">
        <f t="shared" si="529"/>
        <v>10</v>
      </c>
      <c r="D1360" s="278"/>
      <c r="E1360" s="273">
        <f t="shared" si="530"/>
        <v>100</v>
      </c>
      <c r="F1360" s="271">
        <f t="shared" si="522"/>
        <v>2</v>
      </c>
      <c r="G1360" s="271" t="e">
        <f t="shared" si="523"/>
        <v>#DIV/0!</v>
      </c>
      <c r="H1360" s="272">
        <f t="shared" si="524"/>
        <v>20</v>
      </c>
      <c r="I1360" s="270"/>
      <c r="J1360" s="273">
        <f t="shared" si="531"/>
        <v>200</v>
      </c>
      <c r="K1360" s="271">
        <f t="shared" si="525"/>
        <v>4</v>
      </c>
      <c r="L1360" s="271" t="e">
        <f t="shared" si="526"/>
        <v>#DIV/0!</v>
      </c>
      <c r="M1360" s="272">
        <f t="shared" si="527"/>
        <v>40</v>
      </c>
      <c r="N1360" s="389"/>
      <c r="O1360" s="455" t="e">
        <f>(A1360*B1360*W1360)+(B1360*'Calculateur de trading'!H1360)</f>
        <v>#DIV/0!</v>
      </c>
      <c r="P1360" s="274" t="e">
        <f>O1360/'Déscriptions des trades'!CK1360</f>
        <v>#DIV/0!</v>
      </c>
      <c r="Q1360" s="456" t="e">
        <f>'Déscriptions des trades'!CK1360-O1360</f>
        <v>#DIV/0!</v>
      </c>
      <c r="R1360" s="466" t="e">
        <f t="shared" si="532"/>
        <v>#DIV/0!</v>
      </c>
      <c r="S1360" s="389"/>
      <c r="T1360" s="12"/>
      <c r="U1360" s="25"/>
      <c r="V1360" s="15"/>
      <c r="W1360" s="490">
        <f t="shared" si="536"/>
        <v>0</v>
      </c>
      <c r="X1360" s="21" t="e">
        <f>W1360*U1360/'Déscriptions des trades'!CK1360*'Déscriptions des trades'!B1360</f>
        <v>#DIV/0!</v>
      </c>
      <c r="Y1360" s="459"/>
      <c r="Z1360" s="389"/>
      <c r="AA1360" s="23">
        <f t="shared" si="533"/>
        <v>0.1</v>
      </c>
      <c r="AB1360" s="17" t="e">
        <f>(AA1360*'Déscriptions des trades'!U1360*'Déscriptions des trades'!B1360/'Déscriptions des trades'!CK1360)*'Déscriptions des trades'!W1360</f>
        <v>#DIV/0!</v>
      </c>
      <c r="AC1360" s="265" t="e">
        <f>AB1360*'Déscriptions des trades'!CK1360</f>
        <v>#DIV/0!</v>
      </c>
      <c r="AD1360" s="266" t="e">
        <f>'Déscriptions des trades'!CK1360-AC1360</f>
        <v>#DIV/0!</v>
      </c>
      <c r="AE1360" s="389"/>
      <c r="AF1360" s="399">
        <v>1356</v>
      </c>
      <c r="AG1360" s="389"/>
      <c r="AH1360" s="20"/>
      <c r="AI1360" s="303"/>
      <c r="AJ1360" s="307"/>
      <c r="AK1360" s="161"/>
      <c r="AL1360" s="305"/>
      <c r="AM1360" s="305"/>
      <c r="AN1360" s="162"/>
      <c r="AO1360" s="439"/>
      <c r="AP1360" s="162"/>
      <c r="AQ1360" s="113"/>
      <c r="AR1360" s="113"/>
      <c r="AS1360" s="384"/>
      <c r="AT1360" s="306"/>
      <c r="AU1360" s="306"/>
      <c r="AV1360" s="160"/>
      <c r="AW1360" s="158"/>
      <c r="AX1360" s="385"/>
      <c r="AY1360" s="453"/>
      <c r="AZ1360" s="165"/>
      <c r="BA1360" s="301"/>
      <c r="BB1360" s="165"/>
      <c r="BC1360" s="301"/>
      <c r="BD1360" s="165"/>
      <c r="BE1360" s="302"/>
      <c r="BF1360" s="302"/>
      <c r="BG1360" s="165"/>
      <c r="BH1360" s="303"/>
      <c r="BI1360" s="165"/>
      <c r="BJ1360" s="304"/>
      <c r="BK1360" s="394"/>
      <c r="BL1360" s="302"/>
      <c r="BM1360" s="302"/>
      <c r="BN1360" s="394"/>
      <c r="BO1360" s="302"/>
      <c r="BP1360" s="13"/>
      <c r="BQ1360" s="302"/>
      <c r="BR1360" s="13"/>
      <c r="BS1360" s="302"/>
      <c r="BT1360" s="13"/>
      <c r="BU1360" s="302"/>
      <c r="BV1360" s="386"/>
      <c r="BW1360" s="303"/>
      <c r="BX1360" s="303"/>
      <c r="BY1360" s="302"/>
      <c r="BZ1360" s="302"/>
      <c r="CA1360" s="387"/>
      <c r="CB1360" s="395"/>
      <c r="CC1360" s="12"/>
      <c r="CD1360" s="304"/>
      <c r="CE1360" s="14"/>
      <c r="CF1360" s="395"/>
      <c r="CG1360" s="397"/>
      <c r="CH1360" s="300">
        <f t="shared" si="537"/>
        <v>0</v>
      </c>
      <c r="CI1360" s="26"/>
      <c r="CJ1360" s="17">
        <f t="shared" si="534"/>
        <v>0</v>
      </c>
      <c r="CK1360" s="18">
        <f t="shared" ref="CK1360:CK1423" si="545">CI1360+CK1359</f>
        <v>12.89</v>
      </c>
      <c r="CM1360" s="164"/>
      <c r="CN1360" s="302"/>
      <c r="CO1360" s="13">
        <f t="shared" si="538"/>
        <v>0</v>
      </c>
      <c r="CP1360" s="302"/>
      <c r="CQ1360" s="13">
        <f t="shared" si="539"/>
        <v>0</v>
      </c>
      <c r="CR1360" s="302"/>
      <c r="CS1360" s="13">
        <f t="shared" si="540"/>
        <v>0</v>
      </c>
      <c r="CT1360" s="302"/>
      <c r="CU1360" s="13">
        <f t="shared" si="535"/>
        <v>0</v>
      </c>
      <c r="CV1360" s="302"/>
      <c r="CW1360" s="13">
        <f t="shared" si="541"/>
        <v>0</v>
      </c>
      <c r="CX1360" s="13">
        <f t="shared" si="542"/>
        <v>0</v>
      </c>
      <c r="CY1360" s="251">
        <f t="shared" si="543"/>
        <v>0</v>
      </c>
      <c r="CZ1360" s="13" t="s">
        <v>29</v>
      </c>
      <c r="DA1360" s="13">
        <v>50</v>
      </c>
      <c r="DB1360" s="22">
        <f t="shared" si="544"/>
        <v>0</v>
      </c>
      <c r="DD1360" s="24"/>
      <c r="DF1360" s="163"/>
      <c r="DH1360" s="24"/>
      <c r="DI1360" s="447"/>
      <c r="DJ1360" s="163"/>
    </row>
    <row r="1361" spans="1:114" s="7" customFormat="1">
      <c r="A1361" s="277">
        <f t="shared" si="528"/>
        <v>50</v>
      </c>
      <c r="B1361" s="21" t="e">
        <f>'Calculateur de trading'!I1361/C1361/W1361</f>
        <v>#DIV/0!</v>
      </c>
      <c r="C1361" s="278">
        <f t="shared" si="529"/>
        <v>10</v>
      </c>
      <c r="D1361" s="426"/>
      <c r="E1361" s="273">
        <f t="shared" si="530"/>
        <v>100</v>
      </c>
      <c r="F1361" s="271">
        <f t="shared" si="522"/>
        <v>2</v>
      </c>
      <c r="G1361" s="271" t="e">
        <f t="shared" si="523"/>
        <v>#DIV/0!</v>
      </c>
      <c r="H1361" s="272">
        <f t="shared" si="524"/>
        <v>20</v>
      </c>
      <c r="I1361" s="270"/>
      <c r="J1361" s="273">
        <f t="shared" si="531"/>
        <v>200</v>
      </c>
      <c r="K1361" s="271">
        <f t="shared" si="525"/>
        <v>4</v>
      </c>
      <c r="L1361" s="271" t="e">
        <f t="shared" si="526"/>
        <v>#DIV/0!</v>
      </c>
      <c r="M1361" s="272">
        <f t="shared" si="527"/>
        <v>40</v>
      </c>
      <c r="N1361" s="389"/>
      <c r="O1361" s="455" t="e">
        <f>(A1361*B1361*W1361)+(B1361*'Calculateur de trading'!H1361)</f>
        <v>#DIV/0!</v>
      </c>
      <c r="P1361" s="274" t="e">
        <f>O1361/'Déscriptions des trades'!CK1361</f>
        <v>#DIV/0!</v>
      </c>
      <c r="Q1361" s="456" t="e">
        <f>'Déscriptions des trades'!CK1361-O1361</f>
        <v>#DIV/0!</v>
      </c>
      <c r="R1361" s="466" t="e">
        <f t="shared" si="532"/>
        <v>#DIV/0!</v>
      </c>
      <c r="S1361" s="389"/>
      <c r="T1361" s="12"/>
      <c r="U1361" s="25"/>
      <c r="V1361" s="15"/>
      <c r="W1361" s="490">
        <f t="shared" si="536"/>
        <v>0</v>
      </c>
      <c r="X1361" s="21" t="e">
        <f>W1361*U1361/'Déscriptions des trades'!CK1361*'Déscriptions des trades'!B1361</f>
        <v>#DIV/0!</v>
      </c>
      <c r="Y1361" s="459"/>
      <c r="Z1361" s="389"/>
      <c r="AA1361" s="23">
        <f t="shared" si="533"/>
        <v>0.1</v>
      </c>
      <c r="AB1361" s="17" t="e">
        <f>(AA1361*'Déscriptions des trades'!U1361*'Déscriptions des trades'!B1361/'Déscriptions des trades'!CK1361)*'Déscriptions des trades'!W1361</f>
        <v>#DIV/0!</v>
      </c>
      <c r="AC1361" s="265" t="e">
        <f>AB1361*'Déscriptions des trades'!CK1361</f>
        <v>#DIV/0!</v>
      </c>
      <c r="AD1361" s="266" t="e">
        <f>'Déscriptions des trades'!CK1361-AC1361</f>
        <v>#DIV/0!</v>
      </c>
      <c r="AE1361" s="389"/>
      <c r="AF1361" s="399">
        <v>1357</v>
      </c>
      <c r="AG1361" s="389"/>
      <c r="AH1361" s="20"/>
      <c r="AI1361" s="303"/>
      <c r="AJ1361" s="307"/>
      <c r="AK1361" s="161"/>
      <c r="AL1361" s="305"/>
      <c r="AM1361" s="305"/>
      <c r="AN1361" s="162"/>
      <c r="AO1361" s="439"/>
      <c r="AP1361" s="162"/>
      <c r="AQ1361" s="113"/>
      <c r="AR1361" s="113"/>
      <c r="AS1361" s="384"/>
      <c r="AT1361" s="306"/>
      <c r="AU1361" s="306"/>
      <c r="AV1361" s="160"/>
      <c r="AW1361" s="158"/>
      <c r="AX1361" s="385"/>
      <c r="AY1361" s="453"/>
      <c r="AZ1361" s="165"/>
      <c r="BA1361" s="301"/>
      <c r="BB1361" s="165"/>
      <c r="BC1361" s="301"/>
      <c r="BD1361" s="165"/>
      <c r="BE1361" s="302"/>
      <c r="BF1361" s="302"/>
      <c r="BG1361" s="165"/>
      <c r="BH1361" s="303"/>
      <c r="BI1361" s="165"/>
      <c r="BJ1361" s="304"/>
      <c r="BK1361" s="394"/>
      <c r="BL1361" s="302"/>
      <c r="BM1361" s="302"/>
      <c r="BN1361" s="394"/>
      <c r="BO1361" s="302"/>
      <c r="BP1361" s="13"/>
      <c r="BQ1361" s="302"/>
      <c r="BR1361" s="13"/>
      <c r="BS1361" s="302"/>
      <c r="BT1361" s="13"/>
      <c r="BU1361" s="302"/>
      <c r="BV1361" s="386"/>
      <c r="BW1361" s="303"/>
      <c r="BX1361" s="303"/>
      <c r="BY1361" s="302"/>
      <c r="BZ1361" s="302"/>
      <c r="CA1361" s="387"/>
      <c r="CB1361" s="395"/>
      <c r="CC1361" s="12"/>
      <c r="CD1361" s="304"/>
      <c r="CE1361" s="14"/>
      <c r="CF1361" s="395"/>
      <c r="CG1361" s="397"/>
      <c r="CH1361" s="300">
        <f t="shared" si="537"/>
        <v>0</v>
      </c>
      <c r="CI1361" s="26"/>
      <c r="CJ1361" s="17">
        <f t="shared" si="534"/>
        <v>0</v>
      </c>
      <c r="CK1361" s="18">
        <f t="shared" si="545"/>
        <v>12.89</v>
      </c>
      <c r="CM1361" s="164"/>
      <c r="CN1361" s="302"/>
      <c r="CO1361" s="13">
        <f t="shared" si="538"/>
        <v>0</v>
      </c>
      <c r="CP1361" s="302"/>
      <c r="CQ1361" s="13">
        <f t="shared" si="539"/>
        <v>0</v>
      </c>
      <c r="CR1361" s="302"/>
      <c r="CS1361" s="13">
        <f t="shared" si="540"/>
        <v>0</v>
      </c>
      <c r="CT1361" s="302"/>
      <c r="CU1361" s="13">
        <f t="shared" si="535"/>
        <v>0</v>
      </c>
      <c r="CV1361" s="302"/>
      <c r="CW1361" s="13">
        <f t="shared" si="541"/>
        <v>0</v>
      </c>
      <c r="CX1361" s="13">
        <f t="shared" si="542"/>
        <v>0</v>
      </c>
      <c r="CY1361" s="251">
        <f t="shared" si="543"/>
        <v>0</v>
      </c>
      <c r="CZ1361" s="13" t="s">
        <v>29</v>
      </c>
      <c r="DA1361" s="13">
        <v>50</v>
      </c>
      <c r="DB1361" s="22">
        <f t="shared" si="544"/>
        <v>0</v>
      </c>
      <c r="DD1361" s="24"/>
      <c r="DF1361" s="163"/>
      <c r="DH1361" s="24"/>
      <c r="DI1361" s="447"/>
      <c r="DJ1361" s="163"/>
    </row>
    <row r="1362" spans="1:114" s="7" customFormat="1">
      <c r="A1362" s="277">
        <f t="shared" si="528"/>
        <v>50</v>
      </c>
      <c r="B1362" s="21" t="e">
        <f>'Calculateur de trading'!I1362/C1362/W1362</f>
        <v>#DIV/0!</v>
      </c>
      <c r="C1362" s="278">
        <f t="shared" si="529"/>
        <v>10</v>
      </c>
      <c r="D1362" s="278"/>
      <c r="E1362" s="273">
        <f t="shared" si="530"/>
        <v>100</v>
      </c>
      <c r="F1362" s="271">
        <f t="shared" si="522"/>
        <v>2</v>
      </c>
      <c r="G1362" s="271" t="e">
        <f t="shared" si="523"/>
        <v>#DIV/0!</v>
      </c>
      <c r="H1362" s="272">
        <f t="shared" si="524"/>
        <v>20</v>
      </c>
      <c r="I1362" s="270"/>
      <c r="J1362" s="273">
        <f t="shared" si="531"/>
        <v>200</v>
      </c>
      <c r="K1362" s="271">
        <f t="shared" si="525"/>
        <v>4</v>
      </c>
      <c r="L1362" s="271" t="e">
        <f t="shared" si="526"/>
        <v>#DIV/0!</v>
      </c>
      <c r="M1362" s="272">
        <f t="shared" si="527"/>
        <v>40</v>
      </c>
      <c r="N1362" s="389"/>
      <c r="O1362" s="455" t="e">
        <f>(A1362*B1362*W1362)+(B1362*'Calculateur de trading'!H1362)</f>
        <v>#DIV/0!</v>
      </c>
      <c r="P1362" s="274" t="e">
        <f>O1362/'Déscriptions des trades'!CK1362</f>
        <v>#DIV/0!</v>
      </c>
      <c r="Q1362" s="456" t="e">
        <f>'Déscriptions des trades'!CK1362-O1362</f>
        <v>#DIV/0!</v>
      </c>
      <c r="R1362" s="466" t="e">
        <f t="shared" si="532"/>
        <v>#DIV/0!</v>
      </c>
      <c r="S1362" s="389"/>
      <c r="T1362" s="12"/>
      <c r="U1362" s="25"/>
      <c r="V1362" s="15"/>
      <c r="W1362" s="490">
        <f t="shared" si="536"/>
        <v>0</v>
      </c>
      <c r="X1362" s="21" t="e">
        <f>W1362*U1362/'Déscriptions des trades'!CK1362*'Déscriptions des trades'!B1362</f>
        <v>#DIV/0!</v>
      </c>
      <c r="Y1362" s="459"/>
      <c r="Z1362" s="389"/>
      <c r="AA1362" s="23">
        <f t="shared" si="533"/>
        <v>0.1</v>
      </c>
      <c r="AB1362" s="17" t="e">
        <f>(AA1362*'Déscriptions des trades'!U1362*'Déscriptions des trades'!B1362/'Déscriptions des trades'!CK1362)*'Déscriptions des trades'!W1362</f>
        <v>#DIV/0!</v>
      </c>
      <c r="AC1362" s="265" t="e">
        <f>AB1362*'Déscriptions des trades'!CK1362</f>
        <v>#DIV/0!</v>
      </c>
      <c r="AD1362" s="266" t="e">
        <f>'Déscriptions des trades'!CK1362-AC1362</f>
        <v>#DIV/0!</v>
      </c>
      <c r="AE1362" s="389"/>
      <c r="AF1362" s="399">
        <v>1358</v>
      </c>
      <c r="AG1362" s="389"/>
      <c r="AH1362" s="20"/>
      <c r="AI1362" s="303"/>
      <c r="AJ1362" s="307"/>
      <c r="AK1362" s="161"/>
      <c r="AL1362" s="305"/>
      <c r="AM1362" s="305"/>
      <c r="AN1362" s="162"/>
      <c r="AO1362" s="439"/>
      <c r="AP1362" s="162"/>
      <c r="AQ1362" s="113"/>
      <c r="AR1362" s="113"/>
      <c r="AS1362" s="384"/>
      <c r="AT1362" s="306"/>
      <c r="AU1362" s="306"/>
      <c r="AV1362" s="160"/>
      <c r="AW1362" s="158"/>
      <c r="AX1362" s="385"/>
      <c r="AY1362" s="453"/>
      <c r="AZ1362" s="165"/>
      <c r="BA1362" s="301"/>
      <c r="BB1362" s="165"/>
      <c r="BC1362" s="301"/>
      <c r="BD1362" s="165"/>
      <c r="BE1362" s="302"/>
      <c r="BF1362" s="302"/>
      <c r="BG1362" s="165"/>
      <c r="BH1362" s="303"/>
      <c r="BI1362" s="165"/>
      <c r="BJ1362" s="304"/>
      <c r="BK1362" s="394"/>
      <c r="BL1362" s="302"/>
      <c r="BM1362" s="302"/>
      <c r="BN1362" s="394"/>
      <c r="BO1362" s="302"/>
      <c r="BP1362" s="13"/>
      <c r="BQ1362" s="302"/>
      <c r="BR1362" s="13"/>
      <c r="BS1362" s="302"/>
      <c r="BT1362" s="13"/>
      <c r="BU1362" s="302"/>
      <c r="BV1362" s="386"/>
      <c r="BW1362" s="303"/>
      <c r="BX1362" s="303"/>
      <c r="BY1362" s="302"/>
      <c r="BZ1362" s="302"/>
      <c r="CA1362" s="387"/>
      <c r="CB1362" s="395"/>
      <c r="CC1362" s="12"/>
      <c r="CD1362" s="304"/>
      <c r="CE1362" s="14"/>
      <c r="CF1362" s="395"/>
      <c r="CG1362" s="397"/>
      <c r="CH1362" s="300">
        <f t="shared" si="537"/>
        <v>0</v>
      </c>
      <c r="CI1362" s="26"/>
      <c r="CJ1362" s="17">
        <f t="shared" si="534"/>
        <v>0</v>
      </c>
      <c r="CK1362" s="18">
        <f t="shared" si="545"/>
        <v>12.89</v>
      </c>
      <c r="CM1362" s="164"/>
      <c r="CN1362" s="302"/>
      <c r="CO1362" s="13">
        <f t="shared" si="538"/>
        <v>0</v>
      </c>
      <c r="CP1362" s="302"/>
      <c r="CQ1362" s="13">
        <f t="shared" si="539"/>
        <v>0</v>
      </c>
      <c r="CR1362" s="302"/>
      <c r="CS1362" s="13">
        <f t="shared" si="540"/>
        <v>0</v>
      </c>
      <c r="CT1362" s="302"/>
      <c r="CU1362" s="13">
        <f t="shared" si="535"/>
        <v>0</v>
      </c>
      <c r="CV1362" s="302"/>
      <c r="CW1362" s="13">
        <f t="shared" si="541"/>
        <v>0</v>
      </c>
      <c r="CX1362" s="13">
        <f t="shared" si="542"/>
        <v>0</v>
      </c>
      <c r="CY1362" s="251">
        <f t="shared" si="543"/>
        <v>0</v>
      </c>
      <c r="CZ1362" s="13" t="s">
        <v>29</v>
      </c>
      <c r="DA1362" s="13">
        <v>50</v>
      </c>
      <c r="DB1362" s="22">
        <f t="shared" si="544"/>
        <v>0</v>
      </c>
      <c r="DD1362" s="24"/>
      <c r="DF1362" s="163"/>
      <c r="DH1362" s="24"/>
      <c r="DI1362" s="447"/>
      <c r="DJ1362" s="163"/>
    </row>
    <row r="1363" spans="1:114" s="7" customFormat="1">
      <c r="A1363" s="277">
        <f t="shared" si="528"/>
        <v>50</v>
      </c>
      <c r="B1363" s="21" t="e">
        <f>'Calculateur de trading'!I1363/C1363/W1363</f>
        <v>#DIV/0!</v>
      </c>
      <c r="C1363" s="278">
        <f t="shared" si="529"/>
        <v>10</v>
      </c>
      <c r="D1363" s="426"/>
      <c r="E1363" s="273">
        <f t="shared" si="530"/>
        <v>100</v>
      </c>
      <c r="F1363" s="271">
        <f t="shared" si="522"/>
        <v>2</v>
      </c>
      <c r="G1363" s="271" t="e">
        <f t="shared" si="523"/>
        <v>#DIV/0!</v>
      </c>
      <c r="H1363" s="272">
        <f t="shared" si="524"/>
        <v>20</v>
      </c>
      <c r="I1363" s="270"/>
      <c r="J1363" s="273">
        <f t="shared" si="531"/>
        <v>200</v>
      </c>
      <c r="K1363" s="271">
        <f t="shared" si="525"/>
        <v>4</v>
      </c>
      <c r="L1363" s="271" t="e">
        <f t="shared" si="526"/>
        <v>#DIV/0!</v>
      </c>
      <c r="M1363" s="272">
        <f t="shared" si="527"/>
        <v>40</v>
      </c>
      <c r="N1363" s="389"/>
      <c r="O1363" s="455" t="e">
        <f>(A1363*B1363*W1363)+(B1363*'Calculateur de trading'!H1363)</f>
        <v>#DIV/0!</v>
      </c>
      <c r="P1363" s="274" t="e">
        <f>O1363/'Déscriptions des trades'!CK1363</f>
        <v>#DIV/0!</v>
      </c>
      <c r="Q1363" s="456" t="e">
        <f>'Déscriptions des trades'!CK1363-O1363</f>
        <v>#DIV/0!</v>
      </c>
      <c r="R1363" s="466" t="e">
        <f t="shared" si="532"/>
        <v>#DIV/0!</v>
      </c>
      <c r="S1363" s="389"/>
      <c r="T1363" s="12"/>
      <c r="U1363" s="25"/>
      <c r="V1363" s="15"/>
      <c r="W1363" s="490">
        <f t="shared" si="536"/>
        <v>0</v>
      </c>
      <c r="X1363" s="21" t="e">
        <f>W1363*U1363/'Déscriptions des trades'!CK1363*'Déscriptions des trades'!B1363</f>
        <v>#DIV/0!</v>
      </c>
      <c r="Y1363" s="459"/>
      <c r="Z1363" s="389"/>
      <c r="AA1363" s="23">
        <f t="shared" si="533"/>
        <v>0.1</v>
      </c>
      <c r="AB1363" s="17" t="e">
        <f>(AA1363*'Déscriptions des trades'!U1363*'Déscriptions des trades'!B1363/'Déscriptions des trades'!CK1363)*'Déscriptions des trades'!W1363</f>
        <v>#DIV/0!</v>
      </c>
      <c r="AC1363" s="265" t="e">
        <f>AB1363*'Déscriptions des trades'!CK1363</f>
        <v>#DIV/0!</v>
      </c>
      <c r="AD1363" s="266" t="e">
        <f>'Déscriptions des trades'!CK1363-AC1363</f>
        <v>#DIV/0!</v>
      </c>
      <c r="AE1363" s="389"/>
      <c r="AF1363" s="399">
        <v>1359</v>
      </c>
      <c r="AG1363" s="389"/>
      <c r="AH1363" s="20"/>
      <c r="AI1363" s="303"/>
      <c r="AJ1363" s="307"/>
      <c r="AK1363" s="161"/>
      <c r="AL1363" s="305"/>
      <c r="AM1363" s="305"/>
      <c r="AN1363" s="162"/>
      <c r="AO1363" s="439"/>
      <c r="AP1363" s="162"/>
      <c r="AQ1363" s="113"/>
      <c r="AR1363" s="113"/>
      <c r="AS1363" s="384"/>
      <c r="AT1363" s="306"/>
      <c r="AU1363" s="306"/>
      <c r="AV1363" s="160"/>
      <c r="AW1363" s="158"/>
      <c r="AX1363" s="385"/>
      <c r="AY1363" s="453"/>
      <c r="AZ1363" s="165"/>
      <c r="BA1363" s="301"/>
      <c r="BB1363" s="165"/>
      <c r="BC1363" s="301"/>
      <c r="BD1363" s="165"/>
      <c r="BE1363" s="302"/>
      <c r="BF1363" s="302"/>
      <c r="BG1363" s="165"/>
      <c r="BH1363" s="303"/>
      <c r="BI1363" s="165"/>
      <c r="BJ1363" s="304"/>
      <c r="BK1363" s="394"/>
      <c r="BL1363" s="302"/>
      <c r="BM1363" s="302"/>
      <c r="BN1363" s="394"/>
      <c r="BO1363" s="302"/>
      <c r="BP1363" s="13"/>
      <c r="BQ1363" s="302"/>
      <c r="BR1363" s="13"/>
      <c r="BS1363" s="302"/>
      <c r="BT1363" s="13"/>
      <c r="BU1363" s="302"/>
      <c r="BV1363" s="386"/>
      <c r="BW1363" s="303"/>
      <c r="BX1363" s="303"/>
      <c r="BY1363" s="302"/>
      <c r="BZ1363" s="302"/>
      <c r="CA1363" s="387"/>
      <c r="CB1363" s="395"/>
      <c r="CC1363" s="12"/>
      <c r="CD1363" s="304"/>
      <c r="CE1363" s="14"/>
      <c r="CF1363" s="395"/>
      <c r="CG1363" s="397"/>
      <c r="CH1363" s="300">
        <f t="shared" si="537"/>
        <v>0</v>
      </c>
      <c r="CI1363" s="26"/>
      <c r="CJ1363" s="17">
        <f t="shared" si="534"/>
        <v>0</v>
      </c>
      <c r="CK1363" s="18">
        <f t="shared" si="545"/>
        <v>12.89</v>
      </c>
      <c r="CM1363" s="164"/>
      <c r="CN1363" s="302"/>
      <c r="CO1363" s="13">
        <f t="shared" si="538"/>
        <v>0</v>
      </c>
      <c r="CP1363" s="302"/>
      <c r="CQ1363" s="13">
        <f t="shared" si="539"/>
        <v>0</v>
      </c>
      <c r="CR1363" s="302"/>
      <c r="CS1363" s="13">
        <f t="shared" si="540"/>
        <v>0</v>
      </c>
      <c r="CT1363" s="302"/>
      <c r="CU1363" s="13">
        <f t="shared" si="535"/>
        <v>0</v>
      </c>
      <c r="CV1363" s="302"/>
      <c r="CW1363" s="13">
        <f t="shared" si="541"/>
        <v>0</v>
      </c>
      <c r="CX1363" s="13">
        <f t="shared" si="542"/>
        <v>0</v>
      </c>
      <c r="CY1363" s="251">
        <f t="shared" si="543"/>
        <v>0</v>
      </c>
      <c r="CZ1363" s="13" t="s">
        <v>29</v>
      </c>
      <c r="DA1363" s="13">
        <v>50</v>
      </c>
      <c r="DB1363" s="22">
        <f t="shared" si="544"/>
        <v>0</v>
      </c>
      <c r="DD1363" s="24"/>
      <c r="DF1363" s="163"/>
      <c r="DH1363" s="24"/>
      <c r="DI1363" s="447"/>
      <c r="DJ1363" s="163"/>
    </row>
    <row r="1364" spans="1:114" s="7" customFormat="1">
      <c r="A1364" s="277">
        <f t="shared" si="528"/>
        <v>50</v>
      </c>
      <c r="B1364" s="21" t="e">
        <f>'Calculateur de trading'!I1364/C1364/W1364</f>
        <v>#DIV/0!</v>
      </c>
      <c r="C1364" s="278">
        <f t="shared" si="529"/>
        <v>10</v>
      </c>
      <c r="D1364" s="426"/>
      <c r="E1364" s="273">
        <f t="shared" si="530"/>
        <v>100</v>
      </c>
      <c r="F1364" s="271">
        <f t="shared" si="522"/>
        <v>2</v>
      </c>
      <c r="G1364" s="271" t="e">
        <f t="shared" si="523"/>
        <v>#DIV/0!</v>
      </c>
      <c r="H1364" s="272">
        <f t="shared" si="524"/>
        <v>20</v>
      </c>
      <c r="I1364" s="270"/>
      <c r="J1364" s="273">
        <f t="shared" si="531"/>
        <v>200</v>
      </c>
      <c r="K1364" s="271">
        <f t="shared" si="525"/>
        <v>4</v>
      </c>
      <c r="L1364" s="271" t="e">
        <f t="shared" si="526"/>
        <v>#DIV/0!</v>
      </c>
      <c r="M1364" s="272">
        <f t="shared" si="527"/>
        <v>40</v>
      </c>
      <c r="N1364" s="389"/>
      <c r="O1364" s="455" t="e">
        <f>(A1364*B1364*W1364)+(B1364*'Calculateur de trading'!H1364)</f>
        <v>#DIV/0!</v>
      </c>
      <c r="P1364" s="274" t="e">
        <f>O1364/'Déscriptions des trades'!CK1364</f>
        <v>#DIV/0!</v>
      </c>
      <c r="Q1364" s="456" t="e">
        <f>'Déscriptions des trades'!CK1364-O1364</f>
        <v>#DIV/0!</v>
      </c>
      <c r="R1364" s="466" t="e">
        <f t="shared" si="532"/>
        <v>#DIV/0!</v>
      </c>
      <c r="S1364" s="389"/>
      <c r="T1364" s="12"/>
      <c r="U1364" s="25"/>
      <c r="V1364" s="15"/>
      <c r="W1364" s="490">
        <f t="shared" si="536"/>
        <v>0</v>
      </c>
      <c r="X1364" s="21" t="e">
        <f>W1364*U1364/'Déscriptions des trades'!CK1364*'Déscriptions des trades'!B1364</f>
        <v>#DIV/0!</v>
      </c>
      <c r="Y1364" s="459"/>
      <c r="Z1364" s="389"/>
      <c r="AA1364" s="23">
        <f t="shared" si="533"/>
        <v>0.1</v>
      </c>
      <c r="AB1364" s="17" t="e">
        <f>(AA1364*'Déscriptions des trades'!U1364*'Déscriptions des trades'!B1364/'Déscriptions des trades'!CK1364)*'Déscriptions des trades'!W1364</f>
        <v>#DIV/0!</v>
      </c>
      <c r="AC1364" s="265" t="e">
        <f>AB1364*'Déscriptions des trades'!CK1364</f>
        <v>#DIV/0!</v>
      </c>
      <c r="AD1364" s="266" t="e">
        <f>'Déscriptions des trades'!CK1364-AC1364</f>
        <v>#DIV/0!</v>
      </c>
      <c r="AE1364" s="389"/>
      <c r="AF1364" s="399">
        <v>1360</v>
      </c>
      <c r="AG1364" s="389"/>
      <c r="AH1364" s="20"/>
      <c r="AI1364" s="303"/>
      <c r="AJ1364" s="307"/>
      <c r="AK1364" s="161"/>
      <c r="AL1364" s="305"/>
      <c r="AM1364" s="305"/>
      <c r="AN1364" s="162"/>
      <c r="AO1364" s="439"/>
      <c r="AP1364" s="162"/>
      <c r="AQ1364" s="113"/>
      <c r="AR1364" s="113"/>
      <c r="AS1364" s="384"/>
      <c r="AT1364" s="306"/>
      <c r="AU1364" s="306"/>
      <c r="AV1364" s="160"/>
      <c r="AW1364" s="158"/>
      <c r="AX1364" s="385"/>
      <c r="AY1364" s="453"/>
      <c r="AZ1364" s="165"/>
      <c r="BA1364" s="301"/>
      <c r="BB1364" s="165"/>
      <c r="BC1364" s="301"/>
      <c r="BD1364" s="165"/>
      <c r="BE1364" s="302"/>
      <c r="BF1364" s="302"/>
      <c r="BG1364" s="165"/>
      <c r="BH1364" s="303"/>
      <c r="BI1364" s="165"/>
      <c r="BJ1364" s="304"/>
      <c r="BK1364" s="394"/>
      <c r="BL1364" s="302"/>
      <c r="BM1364" s="302"/>
      <c r="BN1364" s="394"/>
      <c r="BO1364" s="302"/>
      <c r="BP1364" s="13"/>
      <c r="BQ1364" s="302"/>
      <c r="BR1364" s="13"/>
      <c r="BS1364" s="302"/>
      <c r="BT1364" s="13"/>
      <c r="BU1364" s="302"/>
      <c r="BV1364" s="386"/>
      <c r="BW1364" s="303"/>
      <c r="BX1364" s="303"/>
      <c r="BY1364" s="302"/>
      <c r="BZ1364" s="302"/>
      <c r="CA1364" s="387"/>
      <c r="CB1364" s="395"/>
      <c r="CC1364" s="12"/>
      <c r="CD1364" s="304"/>
      <c r="CE1364" s="14"/>
      <c r="CF1364" s="395"/>
      <c r="CG1364" s="397"/>
      <c r="CH1364" s="300">
        <f t="shared" si="537"/>
        <v>0</v>
      </c>
      <c r="CI1364" s="26"/>
      <c r="CJ1364" s="17">
        <f t="shared" si="534"/>
        <v>0</v>
      </c>
      <c r="CK1364" s="18">
        <f t="shared" si="545"/>
        <v>12.89</v>
      </c>
      <c r="CM1364" s="164"/>
      <c r="CN1364" s="302"/>
      <c r="CO1364" s="13">
        <f t="shared" si="538"/>
        <v>0</v>
      </c>
      <c r="CP1364" s="302"/>
      <c r="CQ1364" s="13">
        <f t="shared" si="539"/>
        <v>0</v>
      </c>
      <c r="CR1364" s="302"/>
      <c r="CS1364" s="13">
        <f t="shared" si="540"/>
        <v>0</v>
      </c>
      <c r="CT1364" s="302"/>
      <c r="CU1364" s="13">
        <f t="shared" si="535"/>
        <v>0</v>
      </c>
      <c r="CV1364" s="302"/>
      <c r="CW1364" s="13">
        <f t="shared" si="541"/>
        <v>0</v>
      </c>
      <c r="CX1364" s="13">
        <f t="shared" si="542"/>
        <v>0</v>
      </c>
      <c r="CY1364" s="251">
        <f t="shared" si="543"/>
        <v>0</v>
      </c>
      <c r="CZ1364" s="13" t="s">
        <v>29</v>
      </c>
      <c r="DA1364" s="13">
        <v>50</v>
      </c>
      <c r="DB1364" s="22">
        <f t="shared" si="544"/>
        <v>0</v>
      </c>
      <c r="DD1364" s="24"/>
      <c r="DF1364" s="163"/>
      <c r="DH1364" s="24"/>
      <c r="DI1364" s="447"/>
      <c r="DJ1364" s="163"/>
    </row>
    <row r="1365" spans="1:114" s="7" customFormat="1">
      <c r="A1365" s="277">
        <f t="shared" si="528"/>
        <v>50</v>
      </c>
      <c r="B1365" s="21" t="e">
        <f>'Calculateur de trading'!I1365/C1365/W1365</f>
        <v>#DIV/0!</v>
      </c>
      <c r="C1365" s="278">
        <f t="shared" si="529"/>
        <v>10</v>
      </c>
      <c r="D1365" s="278"/>
      <c r="E1365" s="273">
        <f t="shared" si="530"/>
        <v>100</v>
      </c>
      <c r="F1365" s="271">
        <f t="shared" si="522"/>
        <v>2</v>
      </c>
      <c r="G1365" s="271" t="e">
        <f t="shared" si="523"/>
        <v>#DIV/0!</v>
      </c>
      <c r="H1365" s="272">
        <f t="shared" si="524"/>
        <v>20</v>
      </c>
      <c r="I1365" s="270"/>
      <c r="J1365" s="273">
        <f t="shared" si="531"/>
        <v>200</v>
      </c>
      <c r="K1365" s="271">
        <f t="shared" si="525"/>
        <v>4</v>
      </c>
      <c r="L1365" s="271" t="e">
        <f t="shared" si="526"/>
        <v>#DIV/0!</v>
      </c>
      <c r="M1365" s="272">
        <f t="shared" si="527"/>
        <v>40</v>
      </c>
      <c r="N1365" s="389"/>
      <c r="O1365" s="455" t="e">
        <f>(A1365*B1365*W1365)+(B1365*'Calculateur de trading'!H1365)</f>
        <v>#DIV/0!</v>
      </c>
      <c r="P1365" s="274" t="e">
        <f>O1365/'Déscriptions des trades'!CK1365</f>
        <v>#DIV/0!</v>
      </c>
      <c r="Q1365" s="456" t="e">
        <f>'Déscriptions des trades'!CK1365-O1365</f>
        <v>#DIV/0!</v>
      </c>
      <c r="R1365" s="466" t="e">
        <f t="shared" si="532"/>
        <v>#DIV/0!</v>
      </c>
      <c r="S1365" s="389"/>
      <c r="T1365" s="12"/>
      <c r="U1365" s="25"/>
      <c r="V1365" s="15"/>
      <c r="W1365" s="490">
        <f t="shared" si="536"/>
        <v>0</v>
      </c>
      <c r="X1365" s="21" t="e">
        <f>W1365*U1365/'Déscriptions des trades'!CK1365*'Déscriptions des trades'!B1365</f>
        <v>#DIV/0!</v>
      </c>
      <c r="Y1365" s="459"/>
      <c r="Z1365" s="389"/>
      <c r="AA1365" s="23">
        <f t="shared" si="533"/>
        <v>0.1</v>
      </c>
      <c r="AB1365" s="17" t="e">
        <f>(AA1365*'Déscriptions des trades'!U1365*'Déscriptions des trades'!B1365/'Déscriptions des trades'!CK1365)*'Déscriptions des trades'!W1365</f>
        <v>#DIV/0!</v>
      </c>
      <c r="AC1365" s="265" t="e">
        <f>AB1365*'Déscriptions des trades'!CK1365</f>
        <v>#DIV/0!</v>
      </c>
      <c r="AD1365" s="266" t="e">
        <f>'Déscriptions des trades'!CK1365-AC1365</f>
        <v>#DIV/0!</v>
      </c>
      <c r="AE1365" s="389"/>
      <c r="AF1365" s="399">
        <v>1361</v>
      </c>
      <c r="AG1365" s="389"/>
      <c r="AH1365" s="20"/>
      <c r="AI1365" s="303"/>
      <c r="AJ1365" s="307"/>
      <c r="AK1365" s="161"/>
      <c r="AL1365" s="305"/>
      <c r="AM1365" s="305"/>
      <c r="AN1365" s="162"/>
      <c r="AO1365" s="439"/>
      <c r="AP1365" s="162"/>
      <c r="AQ1365" s="113"/>
      <c r="AR1365" s="113"/>
      <c r="AS1365" s="384"/>
      <c r="AT1365" s="306"/>
      <c r="AU1365" s="306"/>
      <c r="AV1365" s="160"/>
      <c r="AW1365" s="158"/>
      <c r="AX1365" s="385"/>
      <c r="AY1365" s="453"/>
      <c r="AZ1365" s="165"/>
      <c r="BA1365" s="301"/>
      <c r="BB1365" s="165"/>
      <c r="BC1365" s="301"/>
      <c r="BD1365" s="165"/>
      <c r="BE1365" s="302"/>
      <c r="BF1365" s="302"/>
      <c r="BG1365" s="165"/>
      <c r="BH1365" s="303"/>
      <c r="BI1365" s="165"/>
      <c r="BJ1365" s="304"/>
      <c r="BK1365" s="394"/>
      <c r="BL1365" s="302"/>
      <c r="BM1365" s="302"/>
      <c r="BN1365" s="394"/>
      <c r="BO1365" s="302"/>
      <c r="BP1365" s="13"/>
      <c r="BQ1365" s="302"/>
      <c r="BR1365" s="13"/>
      <c r="BS1365" s="302"/>
      <c r="BT1365" s="13"/>
      <c r="BU1365" s="302"/>
      <c r="BV1365" s="386"/>
      <c r="BW1365" s="303"/>
      <c r="BX1365" s="303"/>
      <c r="BY1365" s="302"/>
      <c r="BZ1365" s="302"/>
      <c r="CA1365" s="387"/>
      <c r="CB1365" s="395"/>
      <c r="CC1365" s="12"/>
      <c r="CD1365" s="304"/>
      <c r="CE1365" s="14"/>
      <c r="CF1365" s="395"/>
      <c r="CG1365" s="397"/>
      <c r="CH1365" s="300">
        <f t="shared" si="537"/>
        <v>0</v>
      </c>
      <c r="CI1365" s="26"/>
      <c r="CJ1365" s="17">
        <f t="shared" si="534"/>
        <v>0</v>
      </c>
      <c r="CK1365" s="18">
        <f t="shared" si="545"/>
        <v>12.89</v>
      </c>
      <c r="CM1365" s="164"/>
      <c r="CN1365" s="302"/>
      <c r="CO1365" s="13">
        <f t="shared" si="538"/>
        <v>0</v>
      </c>
      <c r="CP1365" s="302"/>
      <c r="CQ1365" s="13">
        <f t="shared" si="539"/>
        <v>0</v>
      </c>
      <c r="CR1365" s="302"/>
      <c r="CS1365" s="13">
        <f t="shared" si="540"/>
        <v>0</v>
      </c>
      <c r="CT1365" s="302"/>
      <c r="CU1365" s="13">
        <f t="shared" si="535"/>
        <v>0</v>
      </c>
      <c r="CV1365" s="302"/>
      <c r="CW1365" s="13">
        <f t="shared" si="541"/>
        <v>0</v>
      </c>
      <c r="CX1365" s="13">
        <f t="shared" si="542"/>
        <v>0</v>
      </c>
      <c r="CY1365" s="251">
        <f t="shared" si="543"/>
        <v>0</v>
      </c>
      <c r="CZ1365" s="13" t="s">
        <v>29</v>
      </c>
      <c r="DA1365" s="13">
        <v>50</v>
      </c>
      <c r="DB1365" s="22">
        <f t="shared" si="544"/>
        <v>0</v>
      </c>
      <c r="DD1365" s="24"/>
      <c r="DF1365" s="163"/>
      <c r="DH1365" s="24"/>
      <c r="DI1365" s="447"/>
      <c r="DJ1365" s="163"/>
    </row>
    <row r="1366" spans="1:114" s="7" customFormat="1">
      <c r="A1366" s="277">
        <f t="shared" si="528"/>
        <v>50</v>
      </c>
      <c r="B1366" s="21" t="e">
        <f>'Calculateur de trading'!I1366/C1366/W1366</f>
        <v>#DIV/0!</v>
      </c>
      <c r="C1366" s="278">
        <f t="shared" si="529"/>
        <v>10</v>
      </c>
      <c r="D1366" s="426"/>
      <c r="E1366" s="273">
        <f t="shared" si="530"/>
        <v>100</v>
      </c>
      <c r="F1366" s="271">
        <f t="shared" si="522"/>
        <v>2</v>
      </c>
      <c r="G1366" s="271" t="e">
        <f t="shared" si="523"/>
        <v>#DIV/0!</v>
      </c>
      <c r="H1366" s="272">
        <f t="shared" si="524"/>
        <v>20</v>
      </c>
      <c r="I1366" s="270"/>
      <c r="J1366" s="273">
        <f t="shared" si="531"/>
        <v>200</v>
      </c>
      <c r="K1366" s="271">
        <f t="shared" si="525"/>
        <v>4</v>
      </c>
      <c r="L1366" s="271" t="e">
        <f t="shared" si="526"/>
        <v>#DIV/0!</v>
      </c>
      <c r="M1366" s="272">
        <f t="shared" si="527"/>
        <v>40</v>
      </c>
      <c r="N1366" s="389"/>
      <c r="O1366" s="455" t="e">
        <f>(A1366*B1366*W1366)+(B1366*'Calculateur de trading'!H1366)</f>
        <v>#DIV/0!</v>
      </c>
      <c r="P1366" s="274" t="e">
        <f>O1366/'Déscriptions des trades'!CK1366</f>
        <v>#DIV/0!</v>
      </c>
      <c r="Q1366" s="456" t="e">
        <f>'Déscriptions des trades'!CK1366-O1366</f>
        <v>#DIV/0!</v>
      </c>
      <c r="R1366" s="466" t="e">
        <f t="shared" si="532"/>
        <v>#DIV/0!</v>
      </c>
      <c r="S1366" s="389"/>
      <c r="T1366" s="12"/>
      <c r="U1366" s="25"/>
      <c r="V1366" s="15"/>
      <c r="W1366" s="490">
        <f t="shared" si="536"/>
        <v>0</v>
      </c>
      <c r="X1366" s="21" t="e">
        <f>W1366*U1366/'Déscriptions des trades'!CK1366*'Déscriptions des trades'!B1366</f>
        <v>#DIV/0!</v>
      </c>
      <c r="Y1366" s="459"/>
      <c r="Z1366" s="389"/>
      <c r="AA1366" s="23">
        <f t="shared" si="533"/>
        <v>0.1</v>
      </c>
      <c r="AB1366" s="17" t="e">
        <f>(AA1366*'Déscriptions des trades'!U1366*'Déscriptions des trades'!B1366/'Déscriptions des trades'!CK1366)*'Déscriptions des trades'!W1366</f>
        <v>#DIV/0!</v>
      </c>
      <c r="AC1366" s="265" t="e">
        <f>AB1366*'Déscriptions des trades'!CK1366</f>
        <v>#DIV/0!</v>
      </c>
      <c r="AD1366" s="266" t="e">
        <f>'Déscriptions des trades'!CK1366-AC1366</f>
        <v>#DIV/0!</v>
      </c>
      <c r="AE1366" s="389"/>
      <c r="AF1366" s="399">
        <v>1362</v>
      </c>
      <c r="AG1366" s="389"/>
      <c r="AH1366" s="20"/>
      <c r="AI1366" s="303"/>
      <c r="AJ1366" s="307"/>
      <c r="AK1366" s="161"/>
      <c r="AL1366" s="305"/>
      <c r="AM1366" s="305"/>
      <c r="AN1366" s="162"/>
      <c r="AO1366" s="439"/>
      <c r="AP1366" s="162"/>
      <c r="AQ1366" s="113"/>
      <c r="AR1366" s="113"/>
      <c r="AS1366" s="384"/>
      <c r="AT1366" s="306"/>
      <c r="AU1366" s="306"/>
      <c r="AV1366" s="160"/>
      <c r="AW1366" s="158"/>
      <c r="AX1366" s="385"/>
      <c r="AY1366" s="453"/>
      <c r="AZ1366" s="165"/>
      <c r="BA1366" s="301"/>
      <c r="BB1366" s="165"/>
      <c r="BC1366" s="301"/>
      <c r="BD1366" s="165"/>
      <c r="BE1366" s="302"/>
      <c r="BF1366" s="302"/>
      <c r="BG1366" s="165"/>
      <c r="BH1366" s="303"/>
      <c r="BI1366" s="165"/>
      <c r="BJ1366" s="304"/>
      <c r="BK1366" s="394"/>
      <c r="BL1366" s="302"/>
      <c r="BM1366" s="302"/>
      <c r="BN1366" s="394"/>
      <c r="BO1366" s="302"/>
      <c r="BP1366" s="13"/>
      <c r="BQ1366" s="302"/>
      <c r="BR1366" s="13"/>
      <c r="BS1366" s="302"/>
      <c r="BT1366" s="13"/>
      <c r="BU1366" s="302"/>
      <c r="BV1366" s="386"/>
      <c r="BW1366" s="303"/>
      <c r="BX1366" s="303"/>
      <c r="BY1366" s="302"/>
      <c r="BZ1366" s="302"/>
      <c r="CA1366" s="387"/>
      <c r="CB1366" s="395"/>
      <c r="CC1366" s="12"/>
      <c r="CD1366" s="304"/>
      <c r="CE1366" s="14"/>
      <c r="CF1366" s="395"/>
      <c r="CG1366" s="397"/>
      <c r="CH1366" s="300">
        <f t="shared" si="537"/>
        <v>0</v>
      </c>
      <c r="CI1366" s="26"/>
      <c r="CJ1366" s="17">
        <f t="shared" si="534"/>
        <v>0</v>
      </c>
      <c r="CK1366" s="18">
        <f t="shared" si="545"/>
        <v>12.89</v>
      </c>
      <c r="CM1366" s="164"/>
      <c r="CN1366" s="302"/>
      <c r="CO1366" s="13">
        <f t="shared" si="538"/>
        <v>0</v>
      </c>
      <c r="CP1366" s="302"/>
      <c r="CQ1366" s="13">
        <f t="shared" si="539"/>
        <v>0</v>
      </c>
      <c r="CR1366" s="302"/>
      <c r="CS1366" s="13">
        <f t="shared" si="540"/>
        <v>0</v>
      </c>
      <c r="CT1366" s="302"/>
      <c r="CU1366" s="13">
        <f t="shared" si="535"/>
        <v>0</v>
      </c>
      <c r="CV1366" s="302"/>
      <c r="CW1366" s="13">
        <f t="shared" si="541"/>
        <v>0</v>
      </c>
      <c r="CX1366" s="13">
        <f t="shared" si="542"/>
        <v>0</v>
      </c>
      <c r="CY1366" s="251">
        <f t="shared" si="543"/>
        <v>0</v>
      </c>
      <c r="CZ1366" s="13" t="s">
        <v>29</v>
      </c>
      <c r="DA1366" s="13">
        <v>50</v>
      </c>
      <c r="DB1366" s="22">
        <f t="shared" si="544"/>
        <v>0</v>
      </c>
      <c r="DD1366" s="24"/>
      <c r="DF1366" s="163"/>
      <c r="DH1366" s="24"/>
      <c r="DI1366" s="447"/>
      <c r="DJ1366" s="163"/>
    </row>
    <row r="1367" spans="1:114" s="7" customFormat="1">
      <c r="A1367" s="277">
        <f t="shared" si="528"/>
        <v>50</v>
      </c>
      <c r="B1367" s="21" t="e">
        <f>'Calculateur de trading'!I1367/C1367/W1367</f>
        <v>#DIV/0!</v>
      </c>
      <c r="C1367" s="278">
        <f t="shared" si="529"/>
        <v>10</v>
      </c>
      <c r="D1367" s="278"/>
      <c r="E1367" s="273">
        <f t="shared" si="530"/>
        <v>100</v>
      </c>
      <c r="F1367" s="271">
        <f t="shared" si="522"/>
        <v>2</v>
      </c>
      <c r="G1367" s="271" t="e">
        <f t="shared" si="523"/>
        <v>#DIV/0!</v>
      </c>
      <c r="H1367" s="272">
        <f t="shared" si="524"/>
        <v>20</v>
      </c>
      <c r="I1367" s="270"/>
      <c r="J1367" s="273">
        <f t="shared" si="531"/>
        <v>200</v>
      </c>
      <c r="K1367" s="271">
        <f t="shared" si="525"/>
        <v>4</v>
      </c>
      <c r="L1367" s="271" t="e">
        <f t="shared" si="526"/>
        <v>#DIV/0!</v>
      </c>
      <c r="M1367" s="272">
        <f t="shared" si="527"/>
        <v>40</v>
      </c>
      <c r="N1367" s="389"/>
      <c r="O1367" s="455" t="e">
        <f>(A1367*B1367*W1367)+(B1367*'Calculateur de trading'!H1367)</f>
        <v>#DIV/0!</v>
      </c>
      <c r="P1367" s="274" t="e">
        <f>O1367/'Déscriptions des trades'!CK1367</f>
        <v>#DIV/0!</v>
      </c>
      <c r="Q1367" s="456" t="e">
        <f>'Déscriptions des trades'!CK1367-O1367</f>
        <v>#DIV/0!</v>
      </c>
      <c r="R1367" s="466" t="e">
        <f t="shared" si="532"/>
        <v>#DIV/0!</v>
      </c>
      <c r="S1367" s="389"/>
      <c r="T1367" s="12"/>
      <c r="U1367" s="25"/>
      <c r="V1367" s="15"/>
      <c r="W1367" s="490">
        <f t="shared" si="536"/>
        <v>0</v>
      </c>
      <c r="X1367" s="21" t="e">
        <f>W1367*U1367/'Déscriptions des trades'!CK1367*'Déscriptions des trades'!B1367</f>
        <v>#DIV/0!</v>
      </c>
      <c r="Y1367" s="459"/>
      <c r="Z1367" s="389"/>
      <c r="AA1367" s="23">
        <f t="shared" si="533"/>
        <v>0.1</v>
      </c>
      <c r="AB1367" s="17" t="e">
        <f>(AA1367*'Déscriptions des trades'!U1367*'Déscriptions des trades'!B1367/'Déscriptions des trades'!CK1367)*'Déscriptions des trades'!W1367</f>
        <v>#DIV/0!</v>
      </c>
      <c r="AC1367" s="265" t="e">
        <f>AB1367*'Déscriptions des trades'!CK1367</f>
        <v>#DIV/0!</v>
      </c>
      <c r="AD1367" s="266" t="e">
        <f>'Déscriptions des trades'!CK1367-AC1367</f>
        <v>#DIV/0!</v>
      </c>
      <c r="AE1367" s="389"/>
      <c r="AF1367" s="399">
        <v>1363</v>
      </c>
      <c r="AG1367" s="389"/>
      <c r="AH1367" s="20"/>
      <c r="AI1367" s="303"/>
      <c r="AJ1367" s="307"/>
      <c r="AK1367" s="161"/>
      <c r="AL1367" s="305"/>
      <c r="AM1367" s="305"/>
      <c r="AN1367" s="162"/>
      <c r="AO1367" s="439"/>
      <c r="AP1367" s="162"/>
      <c r="AQ1367" s="113"/>
      <c r="AR1367" s="113"/>
      <c r="AS1367" s="384"/>
      <c r="AT1367" s="306"/>
      <c r="AU1367" s="306"/>
      <c r="AV1367" s="160"/>
      <c r="AW1367" s="158"/>
      <c r="AX1367" s="385"/>
      <c r="AY1367" s="453"/>
      <c r="AZ1367" s="165"/>
      <c r="BA1367" s="301"/>
      <c r="BB1367" s="165"/>
      <c r="BC1367" s="301"/>
      <c r="BD1367" s="165"/>
      <c r="BE1367" s="302"/>
      <c r="BF1367" s="302"/>
      <c r="BG1367" s="165"/>
      <c r="BH1367" s="303"/>
      <c r="BI1367" s="165"/>
      <c r="BJ1367" s="304"/>
      <c r="BK1367" s="394"/>
      <c r="BL1367" s="302"/>
      <c r="BM1367" s="302"/>
      <c r="BN1367" s="394"/>
      <c r="BO1367" s="302"/>
      <c r="BP1367" s="13"/>
      <c r="BQ1367" s="302"/>
      <c r="BR1367" s="13"/>
      <c r="BS1367" s="302"/>
      <c r="BT1367" s="13"/>
      <c r="BU1367" s="302"/>
      <c r="BV1367" s="386"/>
      <c r="BW1367" s="303"/>
      <c r="BX1367" s="303"/>
      <c r="BY1367" s="302"/>
      <c r="BZ1367" s="302"/>
      <c r="CA1367" s="387"/>
      <c r="CB1367" s="395"/>
      <c r="CC1367" s="12"/>
      <c r="CD1367" s="304"/>
      <c r="CE1367" s="14"/>
      <c r="CF1367" s="395"/>
      <c r="CG1367" s="397"/>
      <c r="CH1367" s="300">
        <f t="shared" si="537"/>
        <v>0</v>
      </c>
      <c r="CI1367" s="26"/>
      <c r="CJ1367" s="17">
        <f t="shared" si="534"/>
        <v>0</v>
      </c>
      <c r="CK1367" s="18">
        <f t="shared" si="545"/>
        <v>12.89</v>
      </c>
      <c r="CM1367" s="164"/>
      <c r="CN1367" s="302"/>
      <c r="CO1367" s="13">
        <f t="shared" si="538"/>
        <v>0</v>
      </c>
      <c r="CP1367" s="302"/>
      <c r="CQ1367" s="13">
        <f t="shared" si="539"/>
        <v>0</v>
      </c>
      <c r="CR1367" s="302"/>
      <c r="CS1367" s="13">
        <f t="shared" si="540"/>
        <v>0</v>
      </c>
      <c r="CT1367" s="302"/>
      <c r="CU1367" s="13">
        <f t="shared" si="535"/>
        <v>0</v>
      </c>
      <c r="CV1367" s="302"/>
      <c r="CW1367" s="13">
        <f t="shared" si="541"/>
        <v>0</v>
      </c>
      <c r="CX1367" s="13">
        <f t="shared" si="542"/>
        <v>0</v>
      </c>
      <c r="CY1367" s="251">
        <f t="shared" si="543"/>
        <v>0</v>
      </c>
      <c r="CZ1367" s="13" t="s">
        <v>29</v>
      </c>
      <c r="DA1367" s="13">
        <v>50</v>
      </c>
      <c r="DB1367" s="22">
        <f t="shared" si="544"/>
        <v>0</v>
      </c>
      <c r="DD1367" s="24"/>
      <c r="DF1367" s="163"/>
      <c r="DH1367" s="24"/>
      <c r="DI1367" s="447"/>
      <c r="DJ1367" s="163"/>
    </row>
    <row r="1368" spans="1:114" s="7" customFormat="1">
      <c r="A1368" s="277">
        <f t="shared" si="528"/>
        <v>50</v>
      </c>
      <c r="B1368" s="21" t="e">
        <f>'Calculateur de trading'!I1368/C1368/W1368</f>
        <v>#DIV/0!</v>
      </c>
      <c r="C1368" s="278">
        <f t="shared" si="529"/>
        <v>10</v>
      </c>
      <c r="D1368" s="426"/>
      <c r="E1368" s="273">
        <f t="shared" si="530"/>
        <v>100</v>
      </c>
      <c r="F1368" s="271">
        <f t="shared" si="522"/>
        <v>2</v>
      </c>
      <c r="G1368" s="271" t="e">
        <f t="shared" si="523"/>
        <v>#DIV/0!</v>
      </c>
      <c r="H1368" s="272">
        <f t="shared" si="524"/>
        <v>20</v>
      </c>
      <c r="I1368" s="270"/>
      <c r="J1368" s="273">
        <f t="shared" si="531"/>
        <v>200</v>
      </c>
      <c r="K1368" s="271">
        <f t="shared" si="525"/>
        <v>4</v>
      </c>
      <c r="L1368" s="271" t="e">
        <f t="shared" si="526"/>
        <v>#DIV/0!</v>
      </c>
      <c r="M1368" s="272">
        <f t="shared" si="527"/>
        <v>40</v>
      </c>
      <c r="N1368" s="389"/>
      <c r="O1368" s="455" t="e">
        <f>(A1368*B1368*W1368)+(B1368*'Calculateur de trading'!H1368)</f>
        <v>#DIV/0!</v>
      </c>
      <c r="P1368" s="274" t="e">
        <f>O1368/'Déscriptions des trades'!CK1368</f>
        <v>#DIV/0!</v>
      </c>
      <c r="Q1368" s="456" t="e">
        <f>'Déscriptions des trades'!CK1368-O1368</f>
        <v>#DIV/0!</v>
      </c>
      <c r="R1368" s="466" t="e">
        <f t="shared" si="532"/>
        <v>#DIV/0!</v>
      </c>
      <c r="S1368" s="389"/>
      <c r="T1368" s="12"/>
      <c r="U1368" s="25"/>
      <c r="V1368" s="15"/>
      <c r="W1368" s="490">
        <f t="shared" si="536"/>
        <v>0</v>
      </c>
      <c r="X1368" s="21" t="e">
        <f>W1368*U1368/'Déscriptions des trades'!CK1368*'Déscriptions des trades'!B1368</f>
        <v>#DIV/0!</v>
      </c>
      <c r="Y1368" s="459"/>
      <c r="Z1368" s="389"/>
      <c r="AA1368" s="23">
        <f t="shared" si="533"/>
        <v>0.1</v>
      </c>
      <c r="AB1368" s="17" t="e">
        <f>(AA1368*'Déscriptions des trades'!U1368*'Déscriptions des trades'!B1368/'Déscriptions des trades'!CK1368)*'Déscriptions des trades'!W1368</f>
        <v>#DIV/0!</v>
      </c>
      <c r="AC1368" s="265" t="e">
        <f>AB1368*'Déscriptions des trades'!CK1368</f>
        <v>#DIV/0!</v>
      </c>
      <c r="AD1368" s="266" t="e">
        <f>'Déscriptions des trades'!CK1368-AC1368</f>
        <v>#DIV/0!</v>
      </c>
      <c r="AE1368" s="389"/>
      <c r="AF1368" s="399">
        <v>1364</v>
      </c>
      <c r="AG1368" s="389"/>
      <c r="AH1368" s="20"/>
      <c r="AI1368" s="303"/>
      <c r="AJ1368" s="307"/>
      <c r="AK1368" s="161"/>
      <c r="AL1368" s="305"/>
      <c r="AM1368" s="305"/>
      <c r="AN1368" s="162"/>
      <c r="AO1368" s="439"/>
      <c r="AP1368" s="162"/>
      <c r="AQ1368" s="113"/>
      <c r="AR1368" s="113"/>
      <c r="AS1368" s="384"/>
      <c r="AT1368" s="306"/>
      <c r="AU1368" s="306"/>
      <c r="AV1368" s="160"/>
      <c r="AW1368" s="158"/>
      <c r="AX1368" s="385"/>
      <c r="AY1368" s="453"/>
      <c r="AZ1368" s="165"/>
      <c r="BA1368" s="301"/>
      <c r="BB1368" s="165"/>
      <c r="BC1368" s="301"/>
      <c r="BD1368" s="165"/>
      <c r="BE1368" s="302"/>
      <c r="BF1368" s="302"/>
      <c r="BG1368" s="165"/>
      <c r="BH1368" s="303"/>
      <c r="BI1368" s="165"/>
      <c r="BJ1368" s="304"/>
      <c r="BK1368" s="394"/>
      <c r="BL1368" s="302"/>
      <c r="BM1368" s="302"/>
      <c r="BN1368" s="394"/>
      <c r="BO1368" s="302"/>
      <c r="BP1368" s="13"/>
      <c r="BQ1368" s="302"/>
      <c r="BR1368" s="13"/>
      <c r="BS1368" s="302"/>
      <c r="BT1368" s="13"/>
      <c r="BU1368" s="302"/>
      <c r="BV1368" s="386"/>
      <c r="BW1368" s="303"/>
      <c r="BX1368" s="303"/>
      <c r="BY1368" s="302"/>
      <c r="BZ1368" s="302"/>
      <c r="CA1368" s="387"/>
      <c r="CB1368" s="395"/>
      <c r="CC1368" s="12"/>
      <c r="CD1368" s="304"/>
      <c r="CE1368" s="14"/>
      <c r="CF1368" s="395"/>
      <c r="CG1368" s="397"/>
      <c r="CH1368" s="300">
        <f t="shared" si="537"/>
        <v>0</v>
      </c>
      <c r="CI1368" s="26"/>
      <c r="CJ1368" s="17">
        <f t="shared" si="534"/>
        <v>0</v>
      </c>
      <c r="CK1368" s="18">
        <f t="shared" si="545"/>
        <v>12.89</v>
      </c>
      <c r="CM1368" s="164"/>
      <c r="CN1368" s="302"/>
      <c r="CO1368" s="13">
        <f t="shared" si="538"/>
        <v>0</v>
      </c>
      <c r="CP1368" s="302"/>
      <c r="CQ1368" s="13">
        <f t="shared" si="539"/>
        <v>0</v>
      </c>
      <c r="CR1368" s="302"/>
      <c r="CS1368" s="13">
        <f t="shared" si="540"/>
        <v>0</v>
      </c>
      <c r="CT1368" s="302"/>
      <c r="CU1368" s="13">
        <f t="shared" si="535"/>
        <v>0</v>
      </c>
      <c r="CV1368" s="302"/>
      <c r="CW1368" s="13">
        <f t="shared" si="541"/>
        <v>0</v>
      </c>
      <c r="CX1368" s="13">
        <f t="shared" si="542"/>
        <v>0</v>
      </c>
      <c r="CY1368" s="251">
        <f t="shared" si="543"/>
        <v>0</v>
      </c>
      <c r="CZ1368" s="13" t="s">
        <v>29</v>
      </c>
      <c r="DA1368" s="13">
        <v>50</v>
      </c>
      <c r="DB1368" s="22">
        <f t="shared" si="544"/>
        <v>0</v>
      </c>
      <c r="DD1368" s="24"/>
      <c r="DF1368" s="163"/>
      <c r="DH1368" s="24"/>
      <c r="DI1368" s="447"/>
      <c r="DJ1368" s="163"/>
    </row>
    <row r="1369" spans="1:114" s="7" customFormat="1">
      <c r="A1369" s="277">
        <f t="shared" si="528"/>
        <v>50</v>
      </c>
      <c r="B1369" s="21" t="e">
        <f>'Calculateur de trading'!I1369/C1369/W1369</f>
        <v>#DIV/0!</v>
      </c>
      <c r="C1369" s="278">
        <f t="shared" si="529"/>
        <v>10</v>
      </c>
      <c r="D1369" s="278"/>
      <c r="E1369" s="273">
        <f t="shared" si="530"/>
        <v>100</v>
      </c>
      <c r="F1369" s="271">
        <f t="shared" si="522"/>
        <v>2</v>
      </c>
      <c r="G1369" s="271" t="e">
        <f t="shared" si="523"/>
        <v>#DIV/0!</v>
      </c>
      <c r="H1369" s="272">
        <f t="shared" si="524"/>
        <v>20</v>
      </c>
      <c r="I1369" s="270"/>
      <c r="J1369" s="273">
        <f t="shared" si="531"/>
        <v>200</v>
      </c>
      <c r="K1369" s="271">
        <f t="shared" si="525"/>
        <v>4</v>
      </c>
      <c r="L1369" s="271" t="e">
        <f t="shared" si="526"/>
        <v>#DIV/0!</v>
      </c>
      <c r="M1369" s="272">
        <f t="shared" si="527"/>
        <v>40</v>
      </c>
      <c r="N1369" s="389"/>
      <c r="O1369" s="455" t="e">
        <f>(A1369*B1369*W1369)+(B1369*'Calculateur de trading'!H1369)</f>
        <v>#DIV/0!</v>
      </c>
      <c r="P1369" s="274" t="e">
        <f>O1369/'Déscriptions des trades'!CK1369</f>
        <v>#DIV/0!</v>
      </c>
      <c r="Q1369" s="456" t="e">
        <f>'Déscriptions des trades'!CK1369-O1369</f>
        <v>#DIV/0!</v>
      </c>
      <c r="R1369" s="466" t="e">
        <f t="shared" si="532"/>
        <v>#DIV/0!</v>
      </c>
      <c r="S1369" s="389"/>
      <c r="T1369" s="12"/>
      <c r="U1369" s="25"/>
      <c r="V1369" s="15"/>
      <c r="W1369" s="490">
        <f t="shared" si="536"/>
        <v>0</v>
      </c>
      <c r="X1369" s="21" t="e">
        <f>W1369*U1369/'Déscriptions des trades'!CK1369*'Déscriptions des trades'!B1369</f>
        <v>#DIV/0!</v>
      </c>
      <c r="Y1369" s="459"/>
      <c r="Z1369" s="389"/>
      <c r="AA1369" s="23">
        <f t="shared" si="533"/>
        <v>0.1</v>
      </c>
      <c r="AB1369" s="17" t="e">
        <f>(AA1369*'Déscriptions des trades'!U1369*'Déscriptions des trades'!B1369/'Déscriptions des trades'!CK1369)*'Déscriptions des trades'!W1369</f>
        <v>#DIV/0!</v>
      </c>
      <c r="AC1369" s="265" t="e">
        <f>AB1369*'Déscriptions des trades'!CK1369</f>
        <v>#DIV/0!</v>
      </c>
      <c r="AD1369" s="266" t="e">
        <f>'Déscriptions des trades'!CK1369-AC1369</f>
        <v>#DIV/0!</v>
      </c>
      <c r="AE1369" s="389"/>
      <c r="AF1369" s="399">
        <v>1365</v>
      </c>
      <c r="AG1369" s="389"/>
      <c r="AH1369" s="20"/>
      <c r="AI1369" s="303"/>
      <c r="AJ1369" s="307"/>
      <c r="AK1369" s="161"/>
      <c r="AL1369" s="305"/>
      <c r="AM1369" s="305"/>
      <c r="AN1369" s="162"/>
      <c r="AO1369" s="439"/>
      <c r="AP1369" s="162"/>
      <c r="AQ1369" s="113"/>
      <c r="AR1369" s="113"/>
      <c r="AS1369" s="384"/>
      <c r="AT1369" s="306"/>
      <c r="AU1369" s="306"/>
      <c r="AV1369" s="160"/>
      <c r="AW1369" s="158"/>
      <c r="AX1369" s="385"/>
      <c r="AY1369" s="453"/>
      <c r="AZ1369" s="165"/>
      <c r="BA1369" s="301"/>
      <c r="BB1369" s="165"/>
      <c r="BC1369" s="301"/>
      <c r="BD1369" s="165"/>
      <c r="BE1369" s="302"/>
      <c r="BF1369" s="302"/>
      <c r="BG1369" s="165"/>
      <c r="BH1369" s="303"/>
      <c r="BI1369" s="165"/>
      <c r="BJ1369" s="304"/>
      <c r="BK1369" s="394"/>
      <c r="BL1369" s="302"/>
      <c r="BM1369" s="302"/>
      <c r="BN1369" s="394"/>
      <c r="BO1369" s="302"/>
      <c r="BP1369" s="13"/>
      <c r="BQ1369" s="302"/>
      <c r="BR1369" s="13"/>
      <c r="BS1369" s="302"/>
      <c r="BT1369" s="13"/>
      <c r="BU1369" s="302"/>
      <c r="BV1369" s="386"/>
      <c r="BW1369" s="303"/>
      <c r="BX1369" s="303"/>
      <c r="BY1369" s="302"/>
      <c r="BZ1369" s="302"/>
      <c r="CA1369" s="387"/>
      <c r="CB1369" s="395"/>
      <c r="CC1369" s="12"/>
      <c r="CD1369" s="304"/>
      <c r="CE1369" s="14"/>
      <c r="CF1369" s="395"/>
      <c r="CG1369" s="397"/>
      <c r="CH1369" s="300">
        <f t="shared" si="537"/>
        <v>0</v>
      </c>
      <c r="CI1369" s="26"/>
      <c r="CJ1369" s="17">
        <f t="shared" si="534"/>
        <v>0</v>
      </c>
      <c r="CK1369" s="18">
        <f t="shared" si="545"/>
        <v>12.89</v>
      </c>
      <c r="CM1369" s="164"/>
      <c r="CN1369" s="302"/>
      <c r="CO1369" s="13">
        <f t="shared" si="538"/>
        <v>0</v>
      </c>
      <c r="CP1369" s="302"/>
      <c r="CQ1369" s="13">
        <f t="shared" si="539"/>
        <v>0</v>
      </c>
      <c r="CR1369" s="302"/>
      <c r="CS1369" s="13">
        <f t="shared" si="540"/>
        <v>0</v>
      </c>
      <c r="CT1369" s="302"/>
      <c r="CU1369" s="13">
        <f t="shared" si="535"/>
        <v>0</v>
      </c>
      <c r="CV1369" s="302"/>
      <c r="CW1369" s="13">
        <f t="shared" si="541"/>
        <v>0</v>
      </c>
      <c r="CX1369" s="13">
        <f t="shared" si="542"/>
        <v>0</v>
      </c>
      <c r="CY1369" s="251">
        <f t="shared" si="543"/>
        <v>0</v>
      </c>
      <c r="CZ1369" s="13" t="s">
        <v>29</v>
      </c>
      <c r="DA1369" s="13">
        <v>50</v>
      </c>
      <c r="DB1369" s="22">
        <f t="shared" si="544"/>
        <v>0</v>
      </c>
      <c r="DD1369" s="24"/>
      <c r="DF1369" s="163"/>
      <c r="DH1369" s="24"/>
      <c r="DI1369" s="447"/>
      <c r="DJ1369" s="163"/>
    </row>
    <row r="1370" spans="1:114" s="7" customFormat="1">
      <c r="A1370" s="277">
        <f t="shared" si="528"/>
        <v>50</v>
      </c>
      <c r="B1370" s="21" t="e">
        <f>'Calculateur de trading'!I1370/C1370/W1370</f>
        <v>#DIV/0!</v>
      </c>
      <c r="C1370" s="278">
        <f t="shared" si="529"/>
        <v>10</v>
      </c>
      <c r="D1370" s="426"/>
      <c r="E1370" s="273">
        <f t="shared" si="530"/>
        <v>100</v>
      </c>
      <c r="F1370" s="271">
        <f t="shared" si="522"/>
        <v>2</v>
      </c>
      <c r="G1370" s="271" t="e">
        <f t="shared" si="523"/>
        <v>#DIV/0!</v>
      </c>
      <c r="H1370" s="272">
        <f t="shared" si="524"/>
        <v>20</v>
      </c>
      <c r="I1370" s="270"/>
      <c r="J1370" s="273">
        <f t="shared" si="531"/>
        <v>200</v>
      </c>
      <c r="K1370" s="271">
        <f t="shared" si="525"/>
        <v>4</v>
      </c>
      <c r="L1370" s="271" t="e">
        <f t="shared" si="526"/>
        <v>#DIV/0!</v>
      </c>
      <c r="M1370" s="272">
        <f t="shared" si="527"/>
        <v>40</v>
      </c>
      <c r="N1370" s="389"/>
      <c r="O1370" s="455" t="e">
        <f>(A1370*B1370*W1370)+(B1370*'Calculateur de trading'!H1370)</f>
        <v>#DIV/0!</v>
      </c>
      <c r="P1370" s="274" t="e">
        <f>O1370/'Déscriptions des trades'!CK1370</f>
        <v>#DIV/0!</v>
      </c>
      <c r="Q1370" s="456" t="e">
        <f>'Déscriptions des trades'!CK1370-O1370</f>
        <v>#DIV/0!</v>
      </c>
      <c r="R1370" s="466" t="e">
        <f t="shared" si="532"/>
        <v>#DIV/0!</v>
      </c>
      <c r="S1370" s="389"/>
      <c r="T1370" s="12"/>
      <c r="U1370" s="25"/>
      <c r="V1370" s="15"/>
      <c r="W1370" s="490">
        <f t="shared" si="536"/>
        <v>0</v>
      </c>
      <c r="X1370" s="21" t="e">
        <f>W1370*U1370/'Déscriptions des trades'!CK1370*'Déscriptions des trades'!B1370</f>
        <v>#DIV/0!</v>
      </c>
      <c r="Y1370" s="459"/>
      <c r="Z1370" s="389"/>
      <c r="AA1370" s="23">
        <f t="shared" si="533"/>
        <v>0.1</v>
      </c>
      <c r="AB1370" s="17" t="e">
        <f>(AA1370*'Déscriptions des trades'!U1370*'Déscriptions des trades'!B1370/'Déscriptions des trades'!CK1370)*'Déscriptions des trades'!W1370</f>
        <v>#DIV/0!</v>
      </c>
      <c r="AC1370" s="265" t="e">
        <f>AB1370*'Déscriptions des trades'!CK1370</f>
        <v>#DIV/0!</v>
      </c>
      <c r="AD1370" s="266" t="e">
        <f>'Déscriptions des trades'!CK1370-AC1370</f>
        <v>#DIV/0!</v>
      </c>
      <c r="AE1370" s="389"/>
      <c r="AF1370" s="399">
        <v>1366</v>
      </c>
      <c r="AG1370" s="389"/>
      <c r="AH1370" s="20"/>
      <c r="AI1370" s="303"/>
      <c r="AJ1370" s="307"/>
      <c r="AK1370" s="161"/>
      <c r="AL1370" s="305"/>
      <c r="AM1370" s="305"/>
      <c r="AN1370" s="162"/>
      <c r="AO1370" s="439"/>
      <c r="AP1370" s="162"/>
      <c r="AQ1370" s="113"/>
      <c r="AR1370" s="113"/>
      <c r="AS1370" s="384"/>
      <c r="AT1370" s="306"/>
      <c r="AU1370" s="306"/>
      <c r="AV1370" s="160"/>
      <c r="AW1370" s="158"/>
      <c r="AX1370" s="385"/>
      <c r="AY1370" s="453"/>
      <c r="AZ1370" s="165"/>
      <c r="BA1370" s="301"/>
      <c r="BB1370" s="165"/>
      <c r="BC1370" s="301"/>
      <c r="BD1370" s="165"/>
      <c r="BE1370" s="302"/>
      <c r="BF1370" s="302"/>
      <c r="BG1370" s="165"/>
      <c r="BH1370" s="303"/>
      <c r="BI1370" s="165"/>
      <c r="BJ1370" s="304"/>
      <c r="BK1370" s="394"/>
      <c r="BL1370" s="302"/>
      <c r="BM1370" s="302"/>
      <c r="BN1370" s="394"/>
      <c r="BO1370" s="302"/>
      <c r="BP1370" s="13"/>
      <c r="BQ1370" s="302"/>
      <c r="BR1370" s="13"/>
      <c r="BS1370" s="302"/>
      <c r="BT1370" s="13"/>
      <c r="BU1370" s="302"/>
      <c r="BV1370" s="386"/>
      <c r="BW1370" s="303"/>
      <c r="BX1370" s="303"/>
      <c r="BY1370" s="302"/>
      <c r="BZ1370" s="302"/>
      <c r="CA1370" s="387"/>
      <c r="CB1370" s="395"/>
      <c r="CC1370" s="12"/>
      <c r="CD1370" s="304"/>
      <c r="CE1370" s="14"/>
      <c r="CF1370" s="395"/>
      <c r="CG1370" s="397"/>
      <c r="CH1370" s="300">
        <f t="shared" si="537"/>
        <v>0</v>
      </c>
      <c r="CI1370" s="26"/>
      <c r="CJ1370" s="17">
        <f t="shared" si="534"/>
        <v>0</v>
      </c>
      <c r="CK1370" s="18">
        <f t="shared" si="545"/>
        <v>12.89</v>
      </c>
      <c r="CM1370" s="164"/>
      <c r="CN1370" s="302"/>
      <c r="CO1370" s="13">
        <f t="shared" si="538"/>
        <v>0</v>
      </c>
      <c r="CP1370" s="302"/>
      <c r="CQ1370" s="13">
        <f t="shared" si="539"/>
        <v>0</v>
      </c>
      <c r="CR1370" s="302"/>
      <c r="CS1370" s="13">
        <f t="shared" si="540"/>
        <v>0</v>
      </c>
      <c r="CT1370" s="302"/>
      <c r="CU1370" s="13">
        <f t="shared" si="535"/>
        <v>0</v>
      </c>
      <c r="CV1370" s="302"/>
      <c r="CW1370" s="13">
        <f t="shared" si="541"/>
        <v>0</v>
      </c>
      <c r="CX1370" s="13">
        <f t="shared" si="542"/>
        <v>0</v>
      </c>
      <c r="CY1370" s="251">
        <f t="shared" si="543"/>
        <v>0</v>
      </c>
      <c r="CZ1370" s="13" t="s">
        <v>29</v>
      </c>
      <c r="DA1370" s="13">
        <v>50</v>
      </c>
      <c r="DB1370" s="22">
        <f t="shared" si="544"/>
        <v>0</v>
      </c>
      <c r="DD1370" s="24"/>
      <c r="DF1370" s="163"/>
      <c r="DH1370" s="24"/>
      <c r="DI1370" s="447"/>
      <c r="DJ1370" s="163"/>
    </row>
    <row r="1371" spans="1:114" s="7" customFormat="1">
      <c r="A1371" s="277">
        <f t="shared" si="528"/>
        <v>50</v>
      </c>
      <c r="B1371" s="21" t="e">
        <f>'Calculateur de trading'!I1371/C1371/W1371</f>
        <v>#DIV/0!</v>
      </c>
      <c r="C1371" s="278">
        <f t="shared" si="529"/>
        <v>10</v>
      </c>
      <c r="D1371" s="426"/>
      <c r="E1371" s="273">
        <f t="shared" si="530"/>
        <v>100</v>
      </c>
      <c r="F1371" s="271">
        <f t="shared" si="522"/>
        <v>2</v>
      </c>
      <c r="G1371" s="271" t="e">
        <f t="shared" si="523"/>
        <v>#DIV/0!</v>
      </c>
      <c r="H1371" s="272">
        <f t="shared" si="524"/>
        <v>20</v>
      </c>
      <c r="I1371" s="270"/>
      <c r="J1371" s="273">
        <f t="shared" si="531"/>
        <v>200</v>
      </c>
      <c r="K1371" s="271">
        <f t="shared" si="525"/>
        <v>4</v>
      </c>
      <c r="L1371" s="271" t="e">
        <f t="shared" si="526"/>
        <v>#DIV/0!</v>
      </c>
      <c r="M1371" s="272">
        <f t="shared" si="527"/>
        <v>40</v>
      </c>
      <c r="N1371" s="389"/>
      <c r="O1371" s="455" t="e">
        <f>(A1371*B1371*W1371)+(B1371*'Calculateur de trading'!H1371)</f>
        <v>#DIV/0!</v>
      </c>
      <c r="P1371" s="274" t="e">
        <f>O1371/'Déscriptions des trades'!CK1371</f>
        <v>#DIV/0!</v>
      </c>
      <c r="Q1371" s="456" t="e">
        <f>'Déscriptions des trades'!CK1371-O1371</f>
        <v>#DIV/0!</v>
      </c>
      <c r="R1371" s="466" t="e">
        <f t="shared" si="532"/>
        <v>#DIV/0!</v>
      </c>
      <c r="S1371" s="389"/>
      <c r="T1371" s="12"/>
      <c r="U1371" s="25"/>
      <c r="V1371" s="15"/>
      <c r="W1371" s="490">
        <f t="shared" si="536"/>
        <v>0</v>
      </c>
      <c r="X1371" s="21" t="e">
        <f>W1371*U1371/'Déscriptions des trades'!CK1371*'Déscriptions des trades'!B1371</f>
        <v>#DIV/0!</v>
      </c>
      <c r="Y1371" s="459"/>
      <c r="Z1371" s="389"/>
      <c r="AA1371" s="23">
        <f t="shared" si="533"/>
        <v>0.1</v>
      </c>
      <c r="AB1371" s="17" t="e">
        <f>(AA1371*'Déscriptions des trades'!U1371*'Déscriptions des trades'!B1371/'Déscriptions des trades'!CK1371)*'Déscriptions des trades'!W1371</f>
        <v>#DIV/0!</v>
      </c>
      <c r="AC1371" s="265" t="e">
        <f>AB1371*'Déscriptions des trades'!CK1371</f>
        <v>#DIV/0!</v>
      </c>
      <c r="AD1371" s="266" t="e">
        <f>'Déscriptions des trades'!CK1371-AC1371</f>
        <v>#DIV/0!</v>
      </c>
      <c r="AE1371" s="389"/>
      <c r="AF1371" s="399">
        <v>1367</v>
      </c>
      <c r="AG1371" s="389"/>
      <c r="AH1371" s="20"/>
      <c r="AI1371" s="303"/>
      <c r="AJ1371" s="307"/>
      <c r="AK1371" s="161"/>
      <c r="AL1371" s="305"/>
      <c r="AM1371" s="305"/>
      <c r="AN1371" s="162"/>
      <c r="AO1371" s="439"/>
      <c r="AP1371" s="162"/>
      <c r="AQ1371" s="113"/>
      <c r="AR1371" s="113"/>
      <c r="AS1371" s="384"/>
      <c r="AT1371" s="306"/>
      <c r="AU1371" s="306"/>
      <c r="AV1371" s="160"/>
      <c r="AW1371" s="158"/>
      <c r="AX1371" s="385"/>
      <c r="AY1371" s="453"/>
      <c r="AZ1371" s="165"/>
      <c r="BA1371" s="301"/>
      <c r="BB1371" s="165"/>
      <c r="BC1371" s="301"/>
      <c r="BD1371" s="165"/>
      <c r="BE1371" s="302"/>
      <c r="BF1371" s="302"/>
      <c r="BG1371" s="165"/>
      <c r="BH1371" s="303"/>
      <c r="BI1371" s="165"/>
      <c r="BJ1371" s="304"/>
      <c r="BK1371" s="394"/>
      <c r="BL1371" s="302"/>
      <c r="BM1371" s="302"/>
      <c r="BN1371" s="394"/>
      <c r="BO1371" s="302"/>
      <c r="BP1371" s="13"/>
      <c r="BQ1371" s="302"/>
      <c r="BR1371" s="13"/>
      <c r="BS1371" s="302"/>
      <c r="BT1371" s="13"/>
      <c r="BU1371" s="302"/>
      <c r="BV1371" s="386"/>
      <c r="BW1371" s="303"/>
      <c r="BX1371" s="303"/>
      <c r="BY1371" s="302"/>
      <c r="BZ1371" s="302"/>
      <c r="CA1371" s="387"/>
      <c r="CB1371" s="395"/>
      <c r="CC1371" s="12"/>
      <c r="CD1371" s="304"/>
      <c r="CE1371" s="14"/>
      <c r="CF1371" s="395"/>
      <c r="CG1371" s="397"/>
      <c r="CH1371" s="300">
        <f t="shared" si="537"/>
        <v>0</v>
      </c>
      <c r="CI1371" s="26"/>
      <c r="CJ1371" s="17">
        <f t="shared" si="534"/>
        <v>0</v>
      </c>
      <c r="CK1371" s="18">
        <f t="shared" si="545"/>
        <v>12.89</v>
      </c>
      <c r="CM1371" s="164"/>
      <c r="CN1371" s="302"/>
      <c r="CO1371" s="13">
        <f t="shared" si="538"/>
        <v>0</v>
      </c>
      <c r="CP1371" s="302"/>
      <c r="CQ1371" s="13">
        <f t="shared" si="539"/>
        <v>0</v>
      </c>
      <c r="CR1371" s="302"/>
      <c r="CS1371" s="13">
        <f t="shared" si="540"/>
        <v>0</v>
      </c>
      <c r="CT1371" s="302"/>
      <c r="CU1371" s="13">
        <f t="shared" si="535"/>
        <v>0</v>
      </c>
      <c r="CV1371" s="302"/>
      <c r="CW1371" s="13">
        <f t="shared" si="541"/>
        <v>0</v>
      </c>
      <c r="CX1371" s="13">
        <f t="shared" si="542"/>
        <v>0</v>
      </c>
      <c r="CY1371" s="251">
        <f t="shared" si="543"/>
        <v>0</v>
      </c>
      <c r="CZ1371" s="13" t="s">
        <v>29</v>
      </c>
      <c r="DA1371" s="13">
        <v>50</v>
      </c>
      <c r="DB1371" s="22">
        <f t="shared" si="544"/>
        <v>0</v>
      </c>
      <c r="DD1371" s="24"/>
      <c r="DF1371" s="163"/>
      <c r="DH1371" s="24"/>
      <c r="DI1371" s="447"/>
      <c r="DJ1371" s="163"/>
    </row>
    <row r="1372" spans="1:114" s="7" customFormat="1">
      <c r="A1372" s="277">
        <f t="shared" si="528"/>
        <v>50</v>
      </c>
      <c r="B1372" s="21" t="e">
        <f>'Calculateur de trading'!I1372/C1372/W1372</f>
        <v>#DIV/0!</v>
      </c>
      <c r="C1372" s="278">
        <f t="shared" si="529"/>
        <v>10</v>
      </c>
      <c r="D1372" s="278"/>
      <c r="E1372" s="273">
        <f t="shared" si="530"/>
        <v>100</v>
      </c>
      <c r="F1372" s="271">
        <f t="shared" si="522"/>
        <v>2</v>
      </c>
      <c r="G1372" s="271" t="e">
        <f t="shared" si="523"/>
        <v>#DIV/0!</v>
      </c>
      <c r="H1372" s="272">
        <f t="shared" si="524"/>
        <v>20</v>
      </c>
      <c r="I1372" s="270"/>
      <c r="J1372" s="273">
        <f t="shared" si="531"/>
        <v>200</v>
      </c>
      <c r="K1372" s="271">
        <f t="shared" si="525"/>
        <v>4</v>
      </c>
      <c r="L1372" s="271" t="e">
        <f t="shared" si="526"/>
        <v>#DIV/0!</v>
      </c>
      <c r="M1372" s="272">
        <f t="shared" si="527"/>
        <v>40</v>
      </c>
      <c r="N1372" s="389"/>
      <c r="O1372" s="455" t="e">
        <f>(A1372*B1372*W1372)+(B1372*'Calculateur de trading'!H1372)</f>
        <v>#DIV/0!</v>
      </c>
      <c r="P1372" s="274" t="e">
        <f>O1372/'Déscriptions des trades'!CK1372</f>
        <v>#DIV/0!</v>
      </c>
      <c r="Q1372" s="456" t="e">
        <f>'Déscriptions des trades'!CK1372-O1372</f>
        <v>#DIV/0!</v>
      </c>
      <c r="R1372" s="466" t="e">
        <f t="shared" si="532"/>
        <v>#DIV/0!</v>
      </c>
      <c r="S1372" s="389"/>
      <c r="T1372" s="12"/>
      <c r="U1372" s="25"/>
      <c r="V1372" s="15"/>
      <c r="W1372" s="490">
        <f t="shared" si="536"/>
        <v>0</v>
      </c>
      <c r="X1372" s="21" t="e">
        <f>W1372*U1372/'Déscriptions des trades'!CK1372*'Déscriptions des trades'!B1372</f>
        <v>#DIV/0!</v>
      </c>
      <c r="Y1372" s="459"/>
      <c r="Z1372" s="389"/>
      <c r="AA1372" s="23">
        <f t="shared" si="533"/>
        <v>0.1</v>
      </c>
      <c r="AB1372" s="17" t="e">
        <f>(AA1372*'Déscriptions des trades'!U1372*'Déscriptions des trades'!B1372/'Déscriptions des trades'!CK1372)*'Déscriptions des trades'!W1372</f>
        <v>#DIV/0!</v>
      </c>
      <c r="AC1372" s="265" t="e">
        <f>AB1372*'Déscriptions des trades'!CK1372</f>
        <v>#DIV/0!</v>
      </c>
      <c r="AD1372" s="266" t="e">
        <f>'Déscriptions des trades'!CK1372-AC1372</f>
        <v>#DIV/0!</v>
      </c>
      <c r="AE1372" s="389"/>
      <c r="AF1372" s="399">
        <v>1368</v>
      </c>
      <c r="AG1372" s="389"/>
      <c r="AH1372" s="20"/>
      <c r="AI1372" s="303"/>
      <c r="AJ1372" s="307"/>
      <c r="AK1372" s="161"/>
      <c r="AL1372" s="305"/>
      <c r="AM1372" s="305"/>
      <c r="AN1372" s="162"/>
      <c r="AO1372" s="439"/>
      <c r="AP1372" s="162"/>
      <c r="AQ1372" s="113"/>
      <c r="AR1372" s="113"/>
      <c r="AS1372" s="384"/>
      <c r="AT1372" s="306"/>
      <c r="AU1372" s="306"/>
      <c r="AV1372" s="160"/>
      <c r="AW1372" s="158"/>
      <c r="AX1372" s="385"/>
      <c r="AY1372" s="453"/>
      <c r="AZ1372" s="165"/>
      <c r="BA1372" s="301"/>
      <c r="BB1372" s="165"/>
      <c r="BC1372" s="301"/>
      <c r="BD1372" s="165"/>
      <c r="BE1372" s="302"/>
      <c r="BF1372" s="302"/>
      <c r="BG1372" s="165"/>
      <c r="BH1372" s="303"/>
      <c r="BI1372" s="165"/>
      <c r="BJ1372" s="304"/>
      <c r="BK1372" s="394"/>
      <c r="BL1372" s="302"/>
      <c r="BM1372" s="302"/>
      <c r="BN1372" s="394"/>
      <c r="BO1372" s="302"/>
      <c r="BP1372" s="13"/>
      <c r="BQ1372" s="302"/>
      <c r="BR1372" s="13"/>
      <c r="BS1372" s="302"/>
      <c r="BT1372" s="13"/>
      <c r="BU1372" s="302"/>
      <c r="BV1372" s="386"/>
      <c r="BW1372" s="303"/>
      <c r="BX1372" s="303"/>
      <c r="BY1372" s="302"/>
      <c r="BZ1372" s="302"/>
      <c r="CA1372" s="387"/>
      <c r="CB1372" s="395"/>
      <c r="CC1372" s="12"/>
      <c r="CD1372" s="304"/>
      <c r="CE1372" s="14"/>
      <c r="CF1372" s="395"/>
      <c r="CG1372" s="397"/>
      <c r="CH1372" s="300">
        <f t="shared" si="537"/>
        <v>0</v>
      </c>
      <c r="CI1372" s="26"/>
      <c r="CJ1372" s="17">
        <f t="shared" si="534"/>
        <v>0</v>
      </c>
      <c r="CK1372" s="18">
        <f t="shared" si="545"/>
        <v>12.89</v>
      </c>
      <c r="CM1372" s="164"/>
      <c r="CN1372" s="302"/>
      <c r="CO1372" s="13">
        <f t="shared" si="538"/>
        <v>0</v>
      </c>
      <c r="CP1372" s="302"/>
      <c r="CQ1372" s="13">
        <f t="shared" si="539"/>
        <v>0</v>
      </c>
      <c r="CR1372" s="302"/>
      <c r="CS1372" s="13">
        <f t="shared" si="540"/>
        <v>0</v>
      </c>
      <c r="CT1372" s="302"/>
      <c r="CU1372" s="13">
        <f t="shared" si="535"/>
        <v>0</v>
      </c>
      <c r="CV1372" s="302"/>
      <c r="CW1372" s="13">
        <f t="shared" si="541"/>
        <v>0</v>
      </c>
      <c r="CX1372" s="13">
        <f t="shared" si="542"/>
        <v>0</v>
      </c>
      <c r="CY1372" s="251">
        <f t="shared" si="543"/>
        <v>0</v>
      </c>
      <c r="CZ1372" s="13" t="s">
        <v>29</v>
      </c>
      <c r="DA1372" s="13">
        <v>50</v>
      </c>
      <c r="DB1372" s="22">
        <f t="shared" si="544"/>
        <v>0</v>
      </c>
      <c r="DD1372" s="24"/>
      <c r="DF1372" s="163"/>
      <c r="DH1372" s="24"/>
      <c r="DI1372" s="447"/>
      <c r="DJ1372" s="163"/>
    </row>
    <row r="1373" spans="1:114" s="7" customFormat="1">
      <c r="A1373" s="277">
        <f t="shared" si="528"/>
        <v>50</v>
      </c>
      <c r="B1373" s="21" t="e">
        <f>'Calculateur de trading'!I1373/C1373/W1373</f>
        <v>#DIV/0!</v>
      </c>
      <c r="C1373" s="278">
        <f t="shared" si="529"/>
        <v>10</v>
      </c>
      <c r="D1373" s="426"/>
      <c r="E1373" s="273">
        <f t="shared" si="530"/>
        <v>100</v>
      </c>
      <c r="F1373" s="271">
        <f t="shared" si="522"/>
        <v>2</v>
      </c>
      <c r="G1373" s="271" t="e">
        <f t="shared" si="523"/>
        <v>#DIV/0!</v>
      </c>
      <c r="H1373" s="272">
        <f t="shared" si="524"/>
        <v>20</v>
      </c>
      <c r="I1373" s="270"/>
      <c r="J1373" s="273">
        <f t="shared" si="531"/>
        <v>200</v>
      </c>
      <c r="K1373" s="271">
        <f t="shared" si="525"/>
        <v>4</v>
      </c>
      <c r="L1373" s="271" t="e">
        <f t="shared" si="526"/>
        <v>#DIV/0!</v>
      </c>
      <c r="M1373" s="272">
        <f t="shared" si="527"/>
        <v>40</v>
      </c>
      <c r="N1373" s="389"/>
      <c r="O1373" s="455" t="e">
        <f>(A1373*B1373*W1373)+(B1373*'Calculateur de trading'!H1373)</f>
        <v>#DIV/0!</v>
      </c>
      <c r="P1373" s="274" t="e">
        <f>O1373/'Déscriptions des trades'!CK1373</f>
        <v>#DIV/0!</v>
      </c>
      <c r="Q1373" s="456" t="e">
        <f>'Déscriptions des trades'!CK1373-O1373</f>
        <v>#DIV/0!</v>
      </c>
      <c r="R1373" s="466" t="e">
        <f t="shared" si="532"/>
        <v>#DIV/0!</v>
      </c>
      <c r="S1373" s="389"/>
      <c r="T1373" s="12"/>
      <c r="U1373" s="25"/>
      <c r="V1373" s="15"/>
      <c r="W1373" s="490">
        <f t="shared" si="536"/>
        <v>0</v>
      </c>
      <c r="X1373" s="21" t="e">
        <f>W1373*U1373/'Déscriptions des trades'!CK1373*'Déscriptions des trades'!B1373</f>
        <v>#DIV/0!</v>
      </c>
      <c r="Y1373" s="459"/>
      <c r="Z1373" s="389"/>
      <c r="AA1373" s="23">
        <f t="shared" si="533"/>
        <v>0.1</v>
      </c>
      <c r="AB1373" s="17" t="e">
        <f>(AA1373*'Déscriptions des trades'!U1373*'Déscriptions des trades'!B1373/'Déscriptions des trades'!CK1373)*'Déscriptions des trades'!W1373</f>
        <v>#DIV/0!</v>
      </c>
      <c r="AC1373" s="265" t="e">
        <f>AB1373*'Déscriptions des trades'!CK1373</f>
        <v>#DIV/0!</v>
      </c>
      <c r="AD1373" s="266" t="e">
        <f>'Déscriptions des trades'!CK1373-AC1373</f>
        <v>#DIV/0!</v>
      </c>
      <c r="AE1373" s="389"/>
      <c r="AF1373" s="399">
        <v>1369</v>
      </c>
      <c r="AG1373" s="389"/>
      <c r="AH1373" s="20"/>
      <c r="AI1373" s="303"/>
      <c r="AJ1373" s="307"/>
      <c r="AK1373" s="161"/>
      <c r="AL1373" s="305"/>
      <c r="AM1373" s="305"/>
      <c r="AN1373" s="162"/>
      <c r="AO1373" s="439"/>
      <c r="AP1373" s="162"/>
      <c r="AQ1373" s="113"/>
      <c r="AR1373" s="113"/>
      <c r="AS1373" s="384"/>
      <c r="AT1373" s="306"/>
      <c r="AU1373" s="306"/>
      <c r="AV1373" s="160"/>
      <c r="AW1373" s="158"/>
      <c r="AX1373" s="385"/>
      <c r="AY1373" s="453"/>
      <c r="AZ1373" s="165"/>
      <c r="BA1373" s="301"/>
      <c r="BB1373" s="165"/>
      <c r="BC1373" s="301"/>
      <c r="BD1373" s="165"/>
      <c r="BE1373" s="302"/>
      <c r="BF1373" s="302"/>
      <c r="BG1373" s="165"/>
      <c r="BH1373" s="303"/>
      <c r="BI1373" s="165"/>
      <c r="BJ1373" s="304"/>
      <c r="BK1373" s="394"/>
      <c r="BL1373" s="302"/>
      <c r="BM1373" s="302"/>
      <c r="BN1373" s="394"/>
      <c r="BO1373" s="302"/>
      <c r="BP1373" s="13"/>
      <c r="BQ1373" s="302"/>
      <c r="BR1373" s="13"/>
      <c r="BS1373" s="302"/>
      <c r="BT1373" s="13"/>
      <c r="BU1373" s="302"/>
      <c r="BV1373" s="386"/>
      <c r="BW1373" s="303"/>
      <c r="BX1373" s="303"/>
      <c r="BY1373" s="302"/>
      <c r="BZ1373" s="302"/>
      <c r="CA1373" s="387"/>
      <c r="CB1373" s="395"/>
      <c r="CC1373" s="12"/>
      <c r="CD1373" s="304"/>
      <c r="CE1373" s="14"/>
      <c r="CF1373" s="395"/>
      <c r="CG1373" s="397"/>
      <c r="CH1373" s="300">
        <f t="shared" si="537"/>
        <v>0</v>
      </c>
      <c r="CI1373" s="26"/>
      <c r="CJ1373" s="17">
        <f t="shared" si="534"/>
        <v>0</v>
      </c>
      <c r="CK1373" s="18">
        <f t="shared" si="545"/>
        <v>12.89</v>
      </c>
      <c r="CM1373" s="164"/>
      <c r="CN1373" s="302"/>
      <c r="CO1373" s="13">
        <f t="shared" si="538"/>
        <v>0</v>
      </c>
      <c r="CP1373" s="302"/>
      <c r="CQ1373" s="13">
        <f t="shared" si="539"/>
        <v>0</v>
      </c>
      <c r="CR1373" s="302"/>
      <c r="CS1373" s="13">
        <f t="shared" si="540"/>
        <v>0</v>
      </c>
      <c r="CT1373" s="302"/>
      <c r="CU1373" s="13">
        <f t="shared" si="535"/>
        <v>0</v>
      </c>
      <c r="CV1373" s="302"/>
      <c r="CW1373" s="13">
        <f t="shared" si="541"/>
        <v>0</v>
      </c>
      <c r="CX1373" s="13">
        <f t="shared" si="542"/>
        <v>0</v>
      </c>
      <c r="CY1373" s="251">
        <f t="shared" si="543"/>
        <v>0</v>
      </c>
      <c r="CZ1373" s="13" t="s">
        <v>29</v>
      </c>
      <c r="DA1373" s="13">
        <v>50</v>
      </c>
      <c r="DB1373" s="22">
        <f t="shared" si="544"/>
        <v>0</v>
      </c>
      <c r="DD1373" s="24"/>
      <c r="DF1373" s="163"/>
      <c r="DH1373" s="24"/>
      <c r="DI1373" s="447"/>
      <c r="DJ1373" s="163"/>
    </row>
    <row r="1374" spans="1:114" s="7" customFormat="1">
      <c r="A1374" s="277">
        <f t="shared" si="528"/>
        <v>50</v>
      </c>
      <c r="B1374" s="21" t="e">
        <f>'Calculateur de trading'!I1374/C1374/W1374</f>
        <v>#DIV/0!</v>
      </c>
      <c r="C1374" s="278">
        <f t="shared" si="529"/>
        <v>10</v>
      </c>
      <c r="D1374" s="278"/>
      <c r="E1374" s="273">
        <f t="shared" si="530"/>
        <v>100</v>
      </c>
      <c r="F1374" s="271">
        <f t="shared" si="522"/>
        <v>2</v>
      </c>
      <c r="G1374" s="271" t="e">
        <f t="shared" si="523"/>
        <v>#DIV/0!</v>
      </c>
      <c r="H1374" s="272">
        <f t="shared" si="524"/>
        <v>20</v>
      </c>
      <c r="I1374" s="270"/>
      <c r="J1374" s="273">
        <f t="shared" si="531"/>
        <v>200</v>
      </c>
      <c r="K1374" s="271">
        <f t="shared" si="525"/>
        <v>4</v>
      </c>
      <c r="L1374" s="271" t="e">
        <f t="shared" si="526"/>
        <v>#DIV/0!</v>
      </c>
      <c r="M1374" s="272">
        <f t="shared" si="527"/>
        <v>40</v>
      </c>
      <c r="N1374" s="389"/>
      <c r="O1374" s="455" t="e">
        <f>(A1374*B1374*W1374)+(B1374*'Calculateur de trading'!H1374)</f>
        <v>#DIV/0!</v>
      </c>
      <c r="P1374" s="274" t="e">
        <f>O1374/'Déscriptions des trades'!CK1374</f>
        <v>#DIV/0!</v>
      </c>
      <c r="Q1374" s="456" t="e">
        <f>'Déscriptions des trades'!CK1374-O1374</f>
        <v>#DIV/0!</v>
      </c>
      <c r="R1374" s="466" t="e">
        <f t="shared" si="532"/>
        <v>#DIV/0!</v>
      </c>
      <c r="S1374" s="389"/>
      <c r="T1374" s="12"/>
      <c r="U1374" s="25"/>
      <c r="V1374" s="15"/>
      <c r="W1374" s="490">
        <f t="shared" si="536"/>
        <v>0</v>
      </c>
      <c r="X1374" s="21" t="e">
        <f>W1374*U1374/'Déscriptions des trades'!CK1374*'Déscriptions des trades'!B1374</f>
        <v>#DIV/0!</v>
      </c>
      <c r="Y1374" s="459"/>
      <c r="Z1374" s="389"/>
      <c r="AA1374" s="23">
        <f t="shared" si="533"/>
        <v>0.1</v>
      </c>
      <c r="AB1374" s="17" t="e">
        <f>(AA1374*'Déscriptions des trades'!U1374*'Déscriptions des trades'!B1374/'Déscriptions des trades'!CK1374)*'Déscriptions des trades'!W1374</f>
        <v>#DIV/0!</v>
      </c>
      <c r="AC1374" s="265" t="e">
        <f>AB1374*'Déscriptions des trades'!CK1374</f>
        <v>#DIV/0!</v>
      </c>
      <c r="AD1374" s="266" t="e">
        <f>'Déscriptions des trades'!CK1374-AC1374</f>
        <v>#DIV/0!</v>
      </c>
      <c r="AE1374" s="389"/>
      <c r="AF1374" s="399">
        <v>1370</v>
      </c>
      <c r="AG1374" s="389"/>
      <c r="AH1374" s="20"/>
      <c r="AI1374" s="303"/>
      <c r="AJ1374" s="307"/>
      <c r="AK1374" s="161"/>
      <c r="AL1374" s="305"/>
      <c r="AM1374" s="305"/>
      <c r="AN1374" s="162"/>
      <c r="AO1374" s="439"/>
      <c r="AP1374" s="162"/>
      <c r="AQ1374" s="113"/>
      <c r="AR1374" s="113"/>
      <c r="AS1374" s="384"/>
      <c r="AT1374" s="306"/>
      <c r="AU1374" s="306"/>
      <c r="AV1374" s="160"/>
      <c r="AW1374" s="158"/>
      <c r="AX1374" s="385"/>
      <c r="AY1374" s="453"/>
      <c r="AZ1374" s="165"/>
      <c r="BA1374" s="301"/>
      <c r="BB1374" s="165"/>
      <c r="BC1374" s="301"/>
      <c r="BD1374" s="165"/>
      <c r="BE1374" s="302"/>
      <c r="BF1374" s="302"/>
      <c r="BG1374" s="165"/>
      <c r="BH1374" s="303"/>
      <c r="BI1374" s="165"/>
      <c r="BJ1374" s="304"/>
      <c r="BK1374" s="394"/>
      <c r="BL1374" s="302"/>
      <c r="BM1374" s="302"/>
      <c r="BN1374" s="394"/>
      <c r="BO1374" s="302"/>
      <c r="BP1374" s="13"/>
      <c r="BQ1374" s="302"/>
      <c r="BR1374" s="13"/>
      <c r="BS1374" s="302"/>
      <c r="BT1374" s="13"/>
      <c r="BU1374" s="302"/>
      <c r="BV1374" s="386"/>
      <c r="BW1374" s="303"/>
      <c r="BX1374" s="303"/>
      <c r="BY1374" s="302"/>
      <c r="BZ1374" s="302"/>
      <c r="CA1374" s="387"/>
      <c r="CB1374" s="395"/>
      <c r="CC1374" s="12"/>
      <c r="CD1374" s="304"/>
      <c r="CE1374" s="14"/>
      <c r="CF1374" s="395"/>
      <c r="CG1374" s="397"/>
      <c r="CH1374" s="300">
        <f t="shared" si="537"/>
        <v>0</v>
      </c>
      <c r="CI1374" s="26"/>
      <c r="CJ1374" s="17">
        <f t="shared" si="534"/>
        <v>0</v>
      </c>
      <c r="CK1374" s="18">
        <f t="shared" si="545"/>
        <v>12.89</v>
      </c>
      <c r="CM1374" s="164"/>
      <c r="CN1374" s="302"/>
      <c r="CO1374" s="13">
        <f t="shared" si="538"/>
        <v>0</v>
      </c>
      <c r="CP1374" s="302"/>
      <c r="CQ1374" s="13">
        <f t="shared" si="539"/>
        <v>0</v>
      </c>
      <c r="CR1374" s="302"/>
      <c r="CS1374" s="13">
        <f t="shared" si="540"/>
        <v>0</v>
      </c>
      <c r="CT1374" s="302"/>
      <c r="CU1374" s="13">
        <f t="shared" si="535"/>
        <v>0</v>
      </c>
      <c r="CV1374" s="302"/>
      <c r="CW1374" s="13">
        <f t="shared" si="541"/>
        <v>0</v>
      </c>
      <c r="CX1374" s="13">
        <f t="shared" si="542"/>
        <v>0</v>
      </c>
      <c r="CY1374" s="251">
        <f t="shared" si="543"/>
        <v>0</v>
      </c>
      <c r="CZ1374" s="13" t="s">
        <v>29</v>
      </c>
      <c r="DA1374" s="13">
        <v>50</v>
      </c>
      <c r="DB1374" s="22">
        <f t="shared" si="544"/>
        <v>0</v>
      </c>
      <c r="DD1374" s="24"/>
      <c r="DF1374" s="163"/>
      <c r="DH1374" s="24"/>
      <c r="DI1374" s="447"/>
      <c r="DJ1374" s="163"/>
    </row>
    <row r="1375" spans="1:114" s="7" customFormat="1">
      <c r="A1375" s="277">
        <f t="shared" si="528"/>
        <v>50</v>
      </c>
      <c r="B1375" s="21" t="e">
        <f>'Calculateur de trading'!I1375/C1375/W1375</f>
        <v>#DIV/0!</v>
      </c>
      <c r="C1375" s="278">
        <f t="shared" si="529"/>
        <v>10</v>
      </c>
      <c r="D1375" s="426"/>
      <c r="E1375" s="273">
        <f t="shared" si="530"/>
        <v>100</v>
      </c>
      <c r="F1375" s="271">
        <f t="shared" si="522"/>
        <v>2</v>
      </c>
      <c r="G1375" s="271" t="e">
        <f t="shared" si="523"/>
        <v>#DIV/0!</v>
      </c>
      <c r="H1375" s="272">
        <f t="shared" si="524"/>
        <v>20</v>
      </c>
      <c r="I1375" s="270"/>
      <c r="J1375" s="273">
        <f t="shared" si="531"/>
        <v>200</v>
      </c>
      <c r="K1375" s="271">
        <f t="shared" si="525"/>
        <v>4</v>
      </c>
      <c r="L1375" s="271" t="e">
        <f t="shared" si="526"/>
        <v>#DIV/0!</v>
      </c>
      <c r="M1375" s="272">
        <f t="shared" si="527"/>
        <v>40</v>
      </c>
      <c r="N1375" s="389"/>
      <c r="O1375" s="455" t="e">
        <f>(A1375*B1375*W1375)+(B1375*'Calculateur de trading'!H1375)</f>
        <v>#DIV/0!</v>
      </c>
      <c r="P1375" s="274" t="e">
        <f>O1375/'Déscriptions des trades'!CK1375</f>
        <v>#DIV/0!</v>
      </c>
      <c r="Q1375" s="456" t="e">
        <f>'Déscriptions des trades'!CK1375-O1375</f>
        <v>#DIV/0!</v>
      </c>
      <c r="R1375" s="466" t="e">
        <f t="shared" si="532"/>
        <v>#DIV/0!</v>
      </c>
      <c r="S1375" s="389"/>
      <c r="T1375" s="12"/>
      <c r="U1375" s="25"/>
      <c r="V1375" s="15"/>
      <c r="W1375" s="490">
        <f t="shared" si="536"/>
        <v>0</v>
      </c>
      <c r="X1375" s="21" t="e">
        <f>W1375*U1375/'Déscriptions des trades'!CK1375*'Déscriptions des trades'!B1375</f>
        <v>#DIV/0!</v>
      </c>
      <c r="Y1375" s="459"/>
      <c r="Z1375" s="389"/>
      <c r="AA1375" s="23">
        <f t="shared" si="533"/>
        <v>0.1</v>
      </c>
      <c r="AB1375" s="17" t="e">
        <f>(AA1375*'Déscriptions des trades'!U1375*'Déscriptions des trades'!B1375/'Déscriptions des trades'!CK1375)*'Déscriptions des trades'!W1375</f>
        <v>#DIV/0!</v>
      </c>
      <c r="AC1375" s="265" t="e">
        <f>AB1375*'Déscriptions des trades'!CK1375</f>
        <v>#DIV/0!</v>
      </c>
      <c r="AD1375" s="266" t="e">
        <f>'Déscriptions des trades'!CK1375-AC1375</f>
        <v>#DIV/0!</v>
      </c>
      <c r="AE1375" s="389"/>
      <c r="AF1375" s="399">
        <v>1371</v>
      </c>
      <c r="AG1375" s="389"/>
      <c r="AH1375" s="20"/>
      <c r="AI1375" s="303"/>
      <c r="AJ1375" s="307"/>
      <c r="AK1375" s="161"/>
      <c r="AL1375" s="305"/>
      <c r="AM1375" s="305"/>
      <c r="AN1375" s="162"/>
      <c r="AO1375" s="439"/>
      <c r="AP1375" s="162"/>
      <c r="AQ1375" s="113"/>
      <c r="AR1375" s="113"/>
      <c r="AS1375" s="384"/>
      <c r="AT1375" s="306"/>
      <c r="AU1375" s="306"/>
      <c r="AV1375" s="160"/>
      <c r="AW1375" s="158"/>
      <c r="AX1375" s="385"/>
      <c r="AY1375" s="453"/>
      <c r="AZ1375" s="165"/>
      <c r="BA1375" s="301"/>
      <c r="BB1375" s="165"/>
      <c r="BC1375" s="301"/>
      <c r="BD1375" s="165"/>
      <c r="BE1375" s="302"/>
      <c r="BF1375" s="302"/>
      <c r="BG1375" s="165"/>
      <c r="BH1375" s="303"/>
      <c r="BI1375" s="165"/>
      <c r="BJ1375" s="304"/>
      <c r="BK1375" s="394"/>
      <c r="BL1375" s="302"/>
      <c r="BM1375" s="302"/>
      <c r="BN1375" s="394"/>
      <c r="BO1375" s="302"/>
      <c r="BP1375" s="13"/>
      <c r="BQ1375" s="302"/>
      <c r="BR1375" s="13"/>
      <c r="BS1375" s="302"/>
      <c r="BT1375" s="13"/>
      <c r="BU1375" s="302"/>
      <c r="BV1375" s="386"/>
      <c r="BW1375" s="303"/>
      <c r="BX1375" s="303"/>
      <c r="BY1375" s="302"/>
      <c r="BZ1375" s="302"/>
      <c r="CA1375" s="387"/>
      <c r="CB1375" s="395"/>
      <c r="CC1375" s="12"/>
      <c r="CD1375" s="304"/>
      <c r="CE1375" s="14"/>
      <c r="CF1375" s="395"/>
      <c r="CG1375" s="397"/>
      <c r="CH1375" s="300">
        <f t="shared" si="537"/>
        <v>0</v>
      </c>
      <c r="CI1375" s="26"/>
      <c r="CJ1375" s="17">
        <f t="shared" si="534"/>
        <v>0</v>
      </c>
      <c r="CK1375" s="18">
        <f t="shared" si="545"/>
        <v>12.89</v>
      </c>
      <c r="CM1375" s="164"/>
      <c r="CN1375" s="302"/>
      <c r="CO1375" s="13">
        <f t="shared" si="538"/>
        <v>0</v>
      </c>
      <c r="CP1375" s="302"/>
      <c r="CQ1375" s="13">
        <f t="shared" si="539"/>
        <v>0</v>
      </c>
      <c r="CR1375" s="302"/>
      <c r="CS1375" s="13">
        <f t="shared" si="540"/>
        <v>0</v>
      </c>
      <c r="CT1375" s="302"/>
      <c r="CU1375" s="13">
        <f t="shared" si="535"/>
        <v>0</v>
      </c>
      <c r="CV1375" s="302"/>
      <c r="CW1375" s="13">
        <f t="shared" si="541"/>
        <v>0</v>
      </c>
      <c r="CX1375" s="13">
        <f t="shared" si="542"/>
        <v>0</v>
      </c>
      <c r="CY1375" s="251">
        <f t="shared" si="543"/>
        <v>0</v>
      </c>
      <c r="CZ1375" s="13" t="s">
        <v>29</v>
      </c>
      <c r="DA1375" s="13">
        <v>50</v>
      </c>
      <c r="DB1375" s="22">
        <f t="shared" si="544"/>
        <v>0</v>
      </c>
      <c r="DD1375" s="24"/>
      <c r="DF1375" s="163"/>
      <c r="DH1375" s="24"/>
      <c r="DI1375" s="447"/>
      <c r="DJ1375" s="163"/>
    </row>
    <row r="1376" spans="1:114" s="7" customFormat="1">
      <c r="A1376" s="277">
        <f t="shared" si="528"/>
        <v>50</v>
      </c>
      <c r="B1376" s="21" t="e">
        <f>'Calculateur de trading'!I1376/C1376/W1376</f>
        <v>#DIV/0!</v>
      </c>
      <c r="C1376" s="278">
        <f t="shared" si="529"/>
        <v>10</v>
      </c>
      <c r="D1376" s="278"/>
      <c r="E1376" s="273">
        <f t="shared" si="530"/>
        <v>100</v>
      </c>
      <c r="F1376" s="271">
        <f t="shared" si="522"/>
        <v>2</v>
      </c>
      <c r="G1376" s="271" t="e">
        <f t="shared" si="523"/>
        <v>#DIV/0!</v>
      </c>
      <c r="H1376" s="272">
        <f t="shared" si="524"/>
        <v>20</v>
      </c>
      <c r="I1376" s="270"/>
      <c r="J1376" s="273">
        <f t="shared" si="531"/>
        <v>200</v>
      </c>
      <c r="K1376" s="271">
        <f t="shared" si="525"/>
        <v>4</v>
      </c>
      <c r="L1376" s="271" t="e">
        <f t="shared" si="526"/>
        <v>#DIV/0!</v>
      </c>
      <c r="M1376" s="272">
        <f t="shared" si="527"/>
        <v>40</v>
      </c>
      <c r="N1376" s="389"/>
      <c r="O1376" s="455" t="e">
        <f>(A1376*B1376*W1376)+(B1376*'Calculateur de trading'!H1376)</f>
        <v>#DIV/0!</v>
      </c>
      <c r="P1376" s="274" t="e">
        <f>O1376/'Déscriptions des trades'!CK1376</f>
        <v>#DIV/0!</v>
      </c>
      <c r="Q1376" s="456" t="e">
        <f>'Déscriptions des trades'!CK1376-O1376</f>
        <v>#DIV/0!</v>
      </c>
      <c r="R1376" s="466" t="e">
        <f t="shared" si="532"/>
        <v>#DIV/0!</v>
      </c>
      <c r="S1376" s="389"/>
      <c r="T1376" s="12"/>
      <c r="U1376" s="25"/>
      <c r="V1376" s="15"/>
      <c r="W1376" s="490">
        <f t="shared" si="536"/>
        <v>0</v>
      </c>
      <c r="X1376" s="21" t="e">
        <f>W1376*U1376/'Déscriptions des trades'!CK1376*'Déscriptions des trades'!B1376</f>
        <v>#DIV/0!</v>
      </c>
      <c r="Y1376" s="459"/>
      <c r="Z1376" s="389"/>
      <c r="AA1376" s="23">
        <f t="shared" si="533"/>
        <v>0.1</v>
      </c>
      <c r="AB1376" s="17" t="e">
        <f>(AA1376*'Déscriptions des trades'!U1376*'Déscriptions des trades'!B1376/'Déscriptions des trades'!CK1376)*'Déscriptions des trades'!W1376</f>
        <v>#DIV/0!</v>
      </c>
      <c r="AC1376" s="265" t="e">
        <f>AB1376*'Déscriptions des trades'!CK1376</f>
        <v>#DIV/0!</v>
      </c>
      <c r="AD1376" s="266" t="e">
        <f>'Déscriptions des trades'!CK1376-AC1376</f>
        <v>#DIV/0!</v>
      </c>
      <c r="AE1376" s="389"/>
      <c r="AF1376" s="399">
        <v>1372</v>
      </c>
      <c r="AG1376" s="389"/>
      <c r="AH1376" s="20"/>
      <c r="AI1376" s="303"/>
      <c r="AJ1376" s="307"/>
      <c r="AK1376" s="161"/>
      <c r="AL1376" s="305"/>
      <c r="AM1376" s="305"/>
      <c r="AN1376" s="162"/>
      <c r="AO1376" s="439"/>
      <c r="AP1376" s="162"/>
      <c r="AQ1376" s="113"/>
      <c r="AR1376" s="113"/>
      <c r="AS1376" s="384"/>
      <c r="AT1376" s="306"/>
      <c r="AU1376" s="306"/>
      <c r="AV1376" s="160"/>
      <c r="AW1376" s="158"/>
      <c r="AX1376" s="385"/>
      <c r="AY1376" s="453"/>
      <c r="AZ1376" s="165"/>
      <c r="BA1376" s="301"/>
      <c r="BB1376" s="165"/>
      <c r="BC1376" s="301"/>
      <c r="BD1376" s="165"/>
      <c r="BE1376" s="302"/>
      <c r="BF1376" s="302"/>
      <c r="BG1376" s="165"/>
      <c r="BH1376" s="303"/>
      <c r="BI1376" s="165"/>
      <c r="BJ1376" s="304"/>
      <c r="BK1376" s="394"/>
      <c r="BL1376" s="302"/>
      <c r="BM1376" s="302"/>
      <c r="BN1376" s="394"/>
      <c r="BO1376" s="302"/>
      <c r="BP1376" s="13"/>
      <c r="BQ1376" s="302"/>
      <c r="BR1376" s="13"/>
      <c r="BS1376" s="302"/>
      <c r="BT1376" s="13"/>
      <c r="BU1376" s="302"/>
      <c r="BV1376" s="386"/>
      <c r="BW1376" s="303"/>
      <c r="BX1376" s="303"/>
      <c r="BY1376" s="302"/>
      <c r="BZ1376" s="302"/>
      <c r="CA1376" s="387"/>
      <c r="CB1376" s="395"/>
      <c r="CC1376" s="12"/>
      <c r="CD1376" s="304"/>
      <c r="CE1376" s="14"/>
      <c r="CF1376" s="395"/>
      <c r="CG1376" s="397"/>
      <c r="CH1376" s="300">
        <f t="shared" si="537"/>
        <v>0</v>
      </c>
      <c r="CI1376" s="26"/>
      <c r="CJ1376" s="17">
        <f t="shared" si="534"/>
        <v>0</v>
      </c>
      <c r="CK1376" s="18">
        <f t="shared" si="545"/>
        <v>12.89</v>
      </c>
      <c r="CM1376" s="164"/>
      <c r="CN1376" s="302"/>
      <c r="CO1376" s="13">
        <f t="shared" si="538"/>
        <v>0</v>
      </c>
      <c r="CP1376" s="302"/>
      <c r="CQ1376" s="13">
        <f t="shared" si="539"/>
        <v>0</v>
      </c>
      <c r="CR1376" s="302"/>
      <c r="CS1376" s="13">
        <f t="shared" si="540"/>
        <v>0</v>
      </c>
      <c r="CT1376" s="302"/>
      <c r="CU1376" s="13">
        <f t="shared" si="535"/>
        <v>0</v>
      </c>
      <c r="CV1376" s="302"/>
      <c r="CW1376" s="13">
        <f t="shared" si="541"/>
        <v>0</v>
      </c>
      <c r="CX1376" s="13">
        <f t="shared" si="542"/>
        <v>0</v>
      </c>
      <c r="CY1376" s="251">
        <f t="shared" si="543"/>
        <v>0</v>
      </c>
      <c r="CZ1376" s="13" t="s">
        <v>29</v>
      </c>
      <c r="DA1376" s="13">
        <v>50</v>
      </c>
      <c r="DB1376" s="22">
        <f t="shared" si="544"/>
        <v>0</v>
      </c>
      <c r="DD1376" s="24"/>
      <c r="DF1376" s="163"/>
      <c r="DH1376" s="24"/>
      <c r="DI1376" s="447"/>
      <c r="DJ1376" s="163"/>
    </row>
    <row r="1377" spans="1:114" s="7" customFormat="1">
      <c r="A1377" s="277">
        <f t="shared" si="528"/>
        <v>50</v>
      </c>
      <c r="B1377" s="21" t="e">
        <f>'Calculateur de trading'!I1377/C1377/W1377</f>
        <v>#DIV/0!</v>
      </c>
      <c r="C1377" s="278">
        <f t="shared" si="529"/>
        <v>10</v>
      </c>
      <c r="D1377" s="426"/>
      <c r="E1377" s="273">
        <f t="shared" si="530"/>
        <v>100</v>
      </c>
      <c r="F1377" s="271">
        <f t="shared" si="522"/>
        <v>2</v>
      </c>
      <c r="G1377" s="271" t="e">
        <f t="shared" si="523"/>
        <v>#DIV/0!</v>
      </c>
      <c r="H1377" s="272">
        <f t="shared" si="524"/>
        <v>20</v>
      </c>
      <c r="I1377" s="270"/>
      <c r="J1377" s="273">
        <f t="shared" si="531"/>
        <v>200</v>
      </c>
      <c r="K1377" s="271">
        <f t="shared" si="525"/>
        <v>4</v>
      </c>
      <c r="L1377" s="271" t="e">
        <f t="shared" si="526"/>
        <v>#DIV/0!</v>
      </c>
      <c r="M1377" s="272">
        <f t="shared" si="527"/>
        <v>40</v>
      </c>
      <c r="N1377" s="389"/>
      <c r="O1377" s="455" t="e">
        <f>(A1377*B1377*W1377)+(B1377*'Calculateur de trading'!H1377)</f>
        <v>#DIV/0!</v>
      </c>
      <c r="P1377" s="274" t="e">
        <f>O1377/'Déscriptions des trades'!CK1377</f>
        <v>#DIV/0!</v>
      </c>
      <c r="Q1377" s="456" t="e">
        <f>'Déscriptions des trades'!CK1377-O1377</f>
        <v>#DIV/0!</v>
      </c>
      <c r="R1377" s="466" t="e">
        <f t="shared" si="532"/>
        <v>#DIV/0!</v>
      </c>
      <c r="S1377" s="389"/>
      <c r="T1377" s="12"/>
      <c r="U1377" s="25"/>
      <c r="V1377" s="15"/>
      <c r="W1377" s="490">
        <f t="shared" si="536"/>
        <v>0</v>
      </c>
      <c r="X1377" s="21" t="e">
        <f>W1377*U1377/'Déscriptions des trades'!CK1377*'Déscriptions des trades'!B1377</f>
        <v>#DIV/0!</v>
      </c>
      <c r="Y1377" s="459"/>
      <c r="Z1377" s="389"/>
      <c r="AA1377" s="23">
        <f t="shared" si="533"/>
        <v>0.1</v>
      </c>
      <c r="AB1377" s="17" t="e">
        <f>(AA1377*'Déscriptions des trades'!U1377*'Déscriptions des trades'!B1377/'Déscriptions des trades'!CK1377)*'Déscriptions des trades'!W1377</f>
        <v>#DIV/0!</v>
      </c>
      <c r="AC1377" s="265" t="e">
        <f>AB1377*'Déscriptions des trades'!CK1377</f>
        <v>#DIV/0!</v>
      </c>
      <c r="AD1377" s="266" t="e">
        <f>'Déscriptions des trades'!CK1377-AC1377</f>
        <v>#DIV/0!</v>
      </c>
      <c r="AE1377" s="389"/>
      <c r="AF1377" s="399">
        <v>1373</v>
      </c>
      <c r="AG1377" s="389"/>
      <c r="AH1377" s="20"/>
      <c r="AI1377" s="303"/>
      <c r="AJ1377" s="307"/>
      <c r="AK1377" s="161"/>
      <c r="AL1377" s="305"/>
      <c r="AM1377" s="305"/>
      <c r="AN1377" s="162"/>
      <c r="AO1377" s="439"/>
      <c r="AP1377" s="162"/>
      <c r="AQ1377" s="113"/>
      <c r="AR1377" s="113"/>
      <c r="AS1377" s="384"/>
      <c r="AT1377" s="306"/>
      <c r="AU1377" s="306"/>
      <c r="AV1377" s="160"/>
      <c r="AW1377" s="158"/>
      <c r="AX1377" s="385"/>
      <c r="AY1377" s="453"/>
      <c r="AZ1377" s="165"/>
      <c r="BA1377" s="301"/>
      <c r="BB1377" s="165"/>
      <c r="BC1377" s="301"/>
      <c r="BD1377" s="165"/>
      <c r="BE1377" s="302"/>
      <c r="BF1377" s="302"/>
      <c r="BG1377" s="165"/>
      <c r="BH1377" s="303"/>
      <c r="BI1377" s="165"/>
      <c r="BJ1377" s="304"/>
      <c r="BK1377" s="394"/>
      <c r="BL1377" s="302"/>
      <c r="BM1377" s="302"/>
      <c r="BN1377" s="394"/>
      <c r="BO1377" s="302"/>
      <c r="BP1377" s="13"/>
      <c r="BQ1377" s="302"/>
      <c r="BR1377" s="13"/>
      <c r="BS1377" s="302"/>
      <c r="BT1377" s="13"/>
      <c r="BU1377" s="302"/>
      <c r="BV1377" s="386"/>
      <c r="BW1377" s="303"/>
      <c r="BX1377" s="303"/>
      <c r="BY1377" s="302"/>
      <c r="BZ1377" s="302"/>
      <c r="CA1377" s="387"/>
      <c r="CB1377" s="395"/>
      <c r="CC1377" s="12"/>
      <c r="CD1377" s="304"/>
      <c r="CE1377" s="14"/>
      <c r="CF1377" s="395"/>
      <c r="CG1377" s="397"/>
      <c r="CH1377" s="300">
        <f t="shared" si="537"/>
        <v>0</v>
      </c>
      <c r="CI1377" s="26"/>
      <c r="CJ1377" s="17">
        <f t="shared" si="534"/>
        <v>0</v>
      </c>
      <c r="CK1377" s="18">
        <f t="shared" si="545"/>
        <v>12.89</v>
      </c>
      <c r="CM1377" s="164"/>
      <c r="CN1377" s="302"/>
      <c r="CO1377" s="13">
        <f t="shared" si="538"/>
        <v>0</v>
      </c>
      <c r="CP1377" s="302"/>
      <c r="CQ1377" s="13">
        <f t="shared" si="539"/>
        <v>0</v>
      </c>
      <c r="CR1377" s="302"/>
      <c r="CS1377" s="13">
        <f t="shared" si="540"/>
        <v>0</v>
      </c>
      <c r="CT1377" s="302"/>
      <c r="CU1377" s="13">
        <f t="shared" si="535"/>
        <v>0</v>
      </c>
      <c r="CV1377" s="302"/>
      <c r="CW1377" s="13">
        <f t="shared" si="541"/>
        <v>0</v>
      </c>
      <c r="CX1377" s="13">
        <f t="shared" si="542"/>
        <v>0</v>
      </c>
      <c r="CY1377" s="251">
        <f t="shared" si="543"/>
        <v>0</v>
      </c>
      <c r="CZ1377" s="13" t="s">
        <v>29</v>
      </c>
      <c r="DA1377" s="13">
        <v>50</v>
      </c>
      <c r="DB1377" s="22">
        <f t="shared" si="544"/>
        <v>0</v>
      </c>
      <c r="DD1377" s="24"/>
      <c r="DF1377" s="163"/>
      <c r="DH1377" s="24"/>
      <c r="DI1377" s="447"/>
      <c r="DJ1377" s="163"/>
    </row>
    <row r="1378" spans="1:114" s="7" customFormat="1">
      <c r="A1378" s="277">
        <f t="shared" si="528"/>
        <v>50</v>
      </c>
      <c r="B1378" s="21" t="e">
        <f>'Calculateur de trading'!I1378/C1378/W1378</f>
        <v>#DIV/0!</v>
      </c>
      <c r="C1378" s="278">
        <f t="shared" si="529"/>
        <v>10</v>
      </c>
      <c r="D1378" s="426"/>
      <c r="E1378" s="273">
        <f t="shared" si="530"/>
        <v>100</v>
      </c>
      <c r="F1378" s="271">
        <f t="shared" si="522"/>
        <v>2</v>
      </c>
      <c r="G1378" s="271" t="e">
        <f t="shared" si="523"/>
        <v>#DIV/0!</v>
      </c>
      <c r="H1378" s="272">
        <f t="shared" si="524"/>
        <v>20</v>
      </c>
      <c r="I1378" s="270"/>
      <c r="J1378" s="273">
        <f t="shared" si="531"/>
        <v>200</v>
      </c>
      <c r="K1378" s="271">
        <f t="shared" si="525"/>
        <v>4</v>
      </c>
      <c r="L1378" s="271" t="e">
        <f t="shared" si="526"/>
        <v>#DIV/0!</v>
      </c>
      <c r="M1378" s="272">
        <f t="shared" si="527"/>
        <v>40</v>
      </c>
      <c r="N1378" s="389"/>
      <c r="O1378" s="455" t="e">
        <f>(A1378*B1378*W1378)+(B1378*'Calculateur de trading'!H1378)</f>
        <v>#DIV/0!</v>
      </c>
      <c r="P1378" s="274" t="e">
        <f>O1378/'Déscriptions des trades'!CK1378</f>
        <v>#DIV/0!</v>
      </c>
      <c r="Q1378" s="456" t="e">
        <f>'Déscriptions des trades'!CK1378-O1378</f>
        <v>#DIV/0!</v>
      </c>
      <c r="R1378" s="466" t="e">
        <f t="shared" si="532"/>
        <v>#DIV/0!</v>
      </c>
      <c r="S1378" s="389"/>
      <c r="T1378" s="12"/>
      <c r="U1378" s="25"/>
      <c r="V1378" s="15"/>
      <c r="W1378" s="490">
        <f t="shared" si="536"/>
        <v>0</v>
      </c>
      <c r="X1378" s="21" t="e">
        <f>W1378*U1378/'Déscriptions des trades'!CK1378*'Déscriptions des trades'!B1378</f>
        <v>#DIV/0!</v>
      </c>
      <c r="Y1378" s="459"/>
      <c r="Z1378" s="389"/>
      <c r="AA1378" s="23">
        <f t="shared" si="533"/>
        <v>0.1</v>
      </c>
      <c r="AB1378" s="17" t="e">
        <f>(AA1378*'Déscriptions des trades'!U1378*'Déscriptions des trades'!B1378/'Déscriptions des trades'!CK1378)*'Déscriptions des trades'!W1378</f>
        <v>#DIV/0!</v>
      </c>
      <c r="AC1378" s="265" t="e">
        <f>AB1378*'Déscriptions des trades'!CK1378</f>
        <v>#DIV/0!</v>
      </c>
      <c r="AD1378" s="266" t="e">
        <f>'Déscriptions des trades'!CK1378-AC1378</f>
        <v>#DIV/0!</v>
      </c>
      <c r="AE1378" s="389"/>
      <c r="AF1378" s="399">
        <v>1374</v>
      </c>
      <c r="AG1378" s="389"/>
      <c r="AH1378" s="20"/>
      <c r="AI1378" s="303"/>
      <c r="AJ1378" s="307"/>
      <c r="AK1378" s="161"/>
      <c r="AL1378" s="305"/>
      <c r="AM1378" s="305"/>
      <c r="AN1378" s="162"/>
      <c r="AO1378" s="439"/>
      <c r="AP1378" s="162"/>
      <c r="AQ1378" s="113"/>
      <c r="AR1378" s="113"/>
      <c r="AS1378" s="384"/>
      <c r="AT1378" s="306"/>
      <c r="AU1378" s="306"/>
      <c r="AV1378" s="160"/>
      <c r="AW1378" s="158"/>
      <c r="AX1378" s="385"/>
      <c r="AY1378" s="453"/>
      <c r="AZ1378" s="165"/>
      <c r="BA1378" s="301"/>
      <c r="BB1378" s="165"/>
      <c r="BC1378" s="301"/>
      <c r="BD1378" s="165"/>
      <c r="BE1378" s="302"/>
      <c r="BF1378" s="302"/>
      <c r="BG1378" s="165"/>
      <c r="BH1378" s="303"/>
      <c r="BI1378" s="165"/>
      <c r="BJ1378" s="304"/>
      <c r="BK1378" s="394"/>
      <c r="BL1378" s="302"/>
      <c r="BM1378" s="302"/>
      <c r="BN1378" s="394"/>
      <c r="BO1378" s="302"/>
      <c r="BP1378" s="13"/>
      <c r="BQ1378" s="302"/>
      <c r="BR1378" s="13"/>
      <c r="BS1378" s="302"/>
      <c r="BT1378" s="13"/>
      <c r="BU1378" s="302"/>
      <c r="BV1378" s="386"/>
      <c r="BW1378" s="303"/>
      <c r="BX1378" s="303"/>
      <c r="BY1378" s="302"/>
      <c r="BZ1378" s="302"/>
      <c r="CA1378" s="387"/>
      <c r="CB1378" s="395"/>
      <c r="CC1378" s="12"/>
      <c r="CD1378" s="304"/>
      <c r="CE1378" s="14"/>
      <c r="CF1378" s="395"/>
      <c r="CG1378" s="397"/>
      <c r="CH1378" s="300">
        <f t="shared" si="537"/>
        <v>0</v>
      </c>
      <c r="CI1378" s="26"/>
      <c r="CJ1378" s="17">
        <f t="shared" si="534"/>
        <v>0</v>
      </c>
      <c r="CK1378" s="18">
        <f t="shared" si="545"/>
        <v>12.89</v>
      </c>
      <c r="CM1378" s="164"/>
      <c r="CN1378" s="302"/>
      <c r="CO1378" s="13">
        <f t="shared" si="538"/>
        <v>0</v>
      </c>
      <c r="CP1378" s="302"/>
      <c r="CQ1378" s="13">
        <f t="shared" si="539"/>
        <v>0</v>
      </c>
      <c r="CR1378" s="302"/>
      <c r="CS1378" s="13">
        <f t="shared" si="540"/>
        <v>0</v>
      </c>
      <c r="CT1378" s="302"/>
      <c r="CU1378" s="13">
        <f t="shared" si="535"/>
        <v>0</v>
      </c>
      <c r="CV1378" s="302"/>
      <c r="CW1378" s="13">
        <f t="shared" si="541"/>
        <v>0</v>
      </c>
      <c r="CX1378" s="13">
        <f t="shared" si="542"/>
        <v>0</v>
      </c>
      <c r="CY1378" s="251">
        <f t="shared" si="543"/>
        <v>0</v>
      </c>
      <c r="CZ1378" s="13" t="s">
        <v>29</v>
      </c>
      <c r="DA1378" s="13">
        <v>50</v>
      </c>
      <c r="DB1378" s="22">
        <f t="shared" si="544"/>
        <v>0</v>
      </c>
      <c r="DD1378" s="24"/>
      <c r="DF1378" s="163"/>
      <c r="DH1378" s="24"/>
      <c r="DI1378" s="447"/>
      <c r="DJ1378" s="163"/>
    </row>
    <row r="1379" spans="1:114" s="7" customFormat="1">
      <c r="A1379" s="277">
        <f t="shared" si="528"/>
        <v>50</v>
      </c>
      <c r="B1379" s="21" t="e">
        <f>'Calculateur de trading'!I1379/C1379/W1379</f>
        <v>#DIV/0!</v>
      </c>
      <c r="C1379" s="278">
        <f t="shared" si="529"/>
        <v>10</v>
      </c>
      <c r="D1379" s="278"/>
      <c r="E1379" s="273">
        <f t="shared" si="530"/>
        <v>100</v>
      </c>
      <c r="F1379" s="271">
        <f t="shared" si="522"/>
        <v>2</v>
      </c>
      <c r="G1379" s="271" t="e">
        <f t="shared" si="523"/>
        <v>#DIV/0!</v>
      </c>
      <c r="H1379" s="272">
        <f t="shared" si="524"/>
        <v>20</v>
      </c>
      <c r="I1379" s="270"/>
      <c r="J1379" s="273">
        <f t="shared" si="531"/>
        <v>200</v>
      </c>
      <c r="K1379" s="271">
        <f t="shared" si="525"/>
        <v>4</v>
      </c>
      <c r="L1379" s="271" t="e">
        <f t="shared" si="526"/>
        <v>#DIV/0!</v>
      </c>
      <c r="M1379" s="272">
        <f t="shared" si="527"/>
        <v>40</v>
      </c>
      <c r="N1379" s="389"/>
      <c r="O1379" s="455" t="e">
        <f>(A1379*B1379*W1379)+(B1379*'Calculateur de trading'!H1379)</f>
        <v>#DIV/0!</v>
      </c>
      <c r="P1379" s="274" t="e">
        <f>O1379/'Déscriptions des trades'!CK1379</f>
        <v>#DIV/0!</v>
      </c>
      <c r="Q1379" s="456" t="e">
        <f>'Déscriptions des trades'!CK1379-O1379</f>
        <v>#DIV/0!</v>
      </c>
      <c r="R1379" s="466" t="e">
        <f t="shared" si="532"/>
        <v>#DIV/0!</v>
      </c>
      <c r="S1379" s="389"/>
      <c r="T1379" s="12"/>
      <c r="U1379" s="25"/>
      <c r="V1379" s="15"/>
      <c r="W1379" s="490">
        <f t="shared" si="536"/>
        <v>0</v>
      </c>
      <c r="X1379" s="21" t="e">
        <f>W1379*U1379/'Déscriptions des trades'!CK1379*'Déscriptions des trades'!B1379</f>
        <v>#DIV/0!</v>
      </c>
      <c r="Y1379" s="459"/>
      <c r="Z1379" s="389"/>
      <c r="AA1379" s="23">
        <f t="shared" si="533"/>
        <v>0.1</v>
      </c>
      <c r="AB1379" s="17" t="e">
        <f>(AA1379*'Déscriptions des trades'!U1379*'Déscriptions des trades'!B1379/'Déscriptions des trades'!CK1379)*'Déscriptions des trades'!W1379</f>
        <v>#DIV/0!</v>
      </c>
      <c r="AC1379" s="265" t="e">
        <f>AB1379*'Déscriptions des trades'!CK1379</f>
        <v>#DIV/0!</v>
      </c>
      <c r="AD1379" s="266" t="e">
        <f>'Déscriptions des trades'!CK1379-AC1379</f>
        <v>#DIV/0!</v>
      </c>
      <c r="AE1379" s="389"/>
      <c r="AF1379" s="399">
        <v>1375</v>
      </c>
      <c r="AG1379" s="389"/>
      <c r="AH1379" s="20"/>
      <c r="AI1379" s="303"/>
      <c r="AJ1379" s="307"/>
      <c r="AK1379" s="161"/>
      <c r="AL1379" s="305"/>
      <c r="AM1379" s="305"/>
      <c r="AN1379" s="162"/>
      <c r="AO1379" s="439"/>
      <c r="AP1379" s="162"/>
      <c r="AQ1379" s="113"/>
      <c r="AR1379" s="113"/>
      <c r="AS1379" s="384"/>
      <c r="AT1379" s="306"/>
      <c r="AU1379" s="306"/>
      <c r="AV1379" s="160"/>
      <c r="AW1379" s="158"/>
      <c r="AX1379" s="385"/>
      <c r="AY1379" s="453"/>
      <c r="AZ1379" s="165"/>
      <c r="BA1379" s="301"/>
      <c r="BB1379" s="165"/>
      <c r="BC1379" s="301"/>
      <c r="BD1379" s="165"/>
      <c r="BE1379" s="302"/>
      <c r="BF1379" s="302"/>
      <c r="BG1379" s="165"/>
      <c r="BH1379" s="303"/>
      <c r="BI1379" s="165"/>
      <c r="BJ1379" s="304"/>
      <c r="BK1379" s="394"/>
      <c r="BL1379" s="302"/>
      <c r="BM1379" s="302"/>
      <c r="BN1379" s="394"/>
      <c r="BO1379" s="302"/>
      <c r="BP1379" s="13"/>
      <c r="BQ1379" s="302"/>
      <c r="BR1379" s="13"/>
      <c r="BS1379" s="302"/>
      <c r="BT1379" s="13"/>
      <c r="BU1379" s="302"/>
      <c r="BV1379" s="386"/>
      <c r="BW1379" s="303"/>
      <c r="BX1379" s="303"/>
      <c r="BY1379" s="302"/>
      <c r="BZ1379" s="302"/>
      <c r="CA1379" s="387"/>
      <c r="CB1379" s="395"/>
      <c r="CC1379" s="12"/>
      <c r="CD1379" s="304"/>
      <c r="CE1379" s="14"/>
      <c r="CF1379" s="395"/>
      <c r="CG1379" s="397"/>
      <c r="CH1379" s="300">
        <f t="shared" si="537"/>
        <v>0</v>
      </c>
      <c r="CI1379" s="26"/>
      <c r="CJ1379" s="17">
        <f t="shared" si="534"/>
        <v>0</v>
      </c>
      <c r="CK1379" s="18">
        <f t="shared" si="545"/>
        <v>12.89</v>
      </c>
      <c r="CM1379" s="164"/>
      <c r="CN1379" s="302"/>
      <c r="CO1379" s="13">
        <f t="shared" si="538"/>
        <v>0</v>
      </c>
      <c r="CP1379" s="302"/>
      <c r="CQ1379" s="13">
        <f t="shared" si="539"/>
        <v>0</v>
      </c>
      <c r="CR1379" s="302"/>
      <c r="CS1379" s="13">
        <f t="shared" si="540"/>
        <v>0</v>
      </c>
      <c r="CT1379" s="302"/>
      <c r="CU1379" s="13">
        <f t="shared" si="535"/>
        <v>0</v>
      </c>
      <c r="CV1379" s="302"/>
      <c r="CW1379" s="13">
        <f t="shared" si="541"/>
        <v>0</v>
      </c>
      <c r="CX1379" s="13">
        <f t="shared" si="542"/>
        <v>0</v>
      </c>
      <c r="CY1379" s="251">
        <f t="shared" si="543"/>
        <v>0</v>
      </c>
      <c r="CZ1379" s="13" t="s">
        <v>29</v>
      </c>
      <c r="DA1379" s="13">
        <v>50</v>
      </c>
      <c r="DB1379" s="22">
        <f t="shared" si="544"/>
        <v>0</v>
      </c>
      <c r="DD1379" s="24"/>
      <c r="DF1379" s="163"/>
      <c r="DH1379" s="24"/>
      <c r="DI1379" s="447"/>
      <c r="DJ1379" s="163"/>
    </row>
    <row r="1380" spans="1:114" s="7" customFormat="1">
      <c r="A1380" s="277">
        <f t="shared" si="528"/>
        <v>50</v>
      </c>
      <c r="B1380" s="21" t="e">
        <f>'Calculateur de trading'!I1380/C1380/W1380</f>
        <v>#DIV/0!</v>
      </c>
      <c r="C1380" s="278">
        <f t="shared" si="529"/>
        <v>10</v>
      </c>
      <c r="D1380" s="426"/>
      <c r="E1380" s="273">
        <f t="shared" si="530"/>
        <v>100</v>
      </c>
      <c r="F1380" s="271">
        <f t="shared" si="522"/>
        <v>2</v>
      </c>
      <c r="G1380" s="271" t="e">
        <f t="shared" si="523"/>
        <v>#DIV/0!</v>
      </c>
      <c r="H1380" s="272">
        <f t="shared" si="524"/>
        <v>20</v>
      </c>
      <c r="I1380" s="270"/>
      <c r="J1380" s="273">
        <f t="shared" si="531"/>
        <v>200</v>
      </c>
      <c r="K1380" s="271">
        <f t="shared" si="525"/>
        <v>4</v>
      </c>
      <c r="L1380" s="271" t="e">
        <f t="shared" si="526"/>
        <v>#DIV/0!</v>
      </c>
      <c r="M1380" s="272">
        <f t="shared" si="527"/>
        <v>40</v>
      </c>
      <c r="N1380" s="389"/>
      <c r="O1380" s="455" t="e">
        <f>(A1380*B1380*W1380)+(B1380*'Calculateur de trading'!H1380)</f>
        <v>#DIV/0!</v>
      </c>
      <c r="P1380" s="274" t="e">
        <f>O1380/'Déscriptions des trades'!CK1380</f>
        <v>#DIV/0!</v>
      </c>
      <c r="Q1380" s="456" t="e">
        <f>'Déscriptions des trades'!CK1380-O1380</f>
        <v>#DIV/0!</v>
      </c>
      <c r="R1380" s="466" t="e">
        <f t="shared" si="532"/>
        <v>#DIV/0!</v>
      </c>
      <c r="S1380" s="389"/>
      <c r="T1380" s="12"/>
      <c r="U1380" s="25"/>
      <c r="V1380" s="15"/>
      <c r="W1380" s="490">
        <f t="shared" si="536"/>
        <v>0</v>
      </c>
      <c r="X1380" s="21" t="e">
        <f>W1380*U1380/'Déscriptions des trades'!CK1380*'Déscriptions des trades'!B1380</f>
        <v>#DIV/0!</v>
      </c>
      <c r="Y1380" s="459"/>
      <c r="Z1380" s="389"/>
      <c r="AA1380" s="23">
        <f t="shared" si="533"/>
        <v>0.1</v>
      </c>
      <c r="AB1380" s="17" t="e">
        <f>(AA1380*'Déscriptions des trades'!U1380*'Déscriptions des trades'!B1380/'Déscriptions des trades'!CK1380)*'Déscriptions des trades'!W1380</f>
        <v>#DIV/0!</v>
      </c>
      <c r="AC1380" s="265" t="e">
        <f>AB1380*'Déscriptions des trades'!CK1380</f>
        <v>#DIV/0!</v>
      </c>
      <c r="AD1380" s="266" t="e">
        <f>'Déscriptions des trades'!CK1380-AC1380</f>
        <v>#DIV/0!</v>
      </c>
      <c r="AE1380" s="389"/>
      <c r="AF1380" s="399">
        <v>1376</v>
      </c>
      <c r="AG1380" s="389"/>
      <c r="AH1380" s="20"/>
      <c r="AI1380" s="303"/>
      <c r="AJ1380" s="307"/>
      <c r="AK1380" s="161"/>
      <c r="AL1380" s="305"/>
      <c r="AM1380" s="305"/>
      <c r="AN1380" s="162"/>
      <c r="AO1380" s="439"/>
      <c r="AP1380" s="162"/>
      <c r="AQ1380" s="113"/>
      <c r="AR1380" s="113"/>
      <c r="AS1380" s="384"/>
      <c r="AT1380" s="306"/>
      <c r="AU1380" s="306"/>
      <c r="AV1380" s="160"/>
      <c r="AW1380" s="158"/>
      <c r="AX1380" s="385"/>
      <c r="AY1380" s="453"/>
      <c r="AZ1380" s="165"/>
      <c r="BA1380" s="301"/>
      <c r="BB1380" s="165"/>
      <c r="BC1380" s="301"/>
      <c r="BD1380" s="165"/>
      <c r="BE1380" s="302"/>
      <c r="BF1380" s="302"/>
      <c r="BG1380" s="165"/>
      <c r="BH1380" s="303"/>
      <c r="BI1380" s="165"/>
      <c r="BJ1380" s="304"/>
      <c r="BK1380" s="394"/>
      <c r="BL1380" s="302"/>
      <c r="BM1380" s="302"/>
      <c r="BN1380" s="394"/>
      <c r="BO1380" s="302"/>
      <c r="BP1380" s="13"/>
      <c r="BQ1380" s="302"/>
      <c r="BR1380" s="13"/>
      <c r="BS1380" s="302"/>
      <c r="BT1380" s="13"/>
      <c r="BU1380" s="302"/>
      <c r="BV1380" s="386"/>
      <c r="BW1380" s="303"/>
      <c r="BX1380" s="303"/>
      <c r="BY1380" s="302"/>
      <c r="BZ1380" s="302"/>
      <c r="CA1380" s="387"/>
      <c r="CB1380" s="395"/>
      <c r="CC1380" s="12"/>
      <c r="CD1380" s="304"/>
      <c r="CE1380" s="14"/>
      <c r="CF1380" s="395"/>
      <c r="CG1380" s="397"/>
      <c r="CH1380" s="300">
        <f t="shared" si="537"/>
        <v>0</v>
      </c>
      <c r="CI1380" s="26"/>
      <c r="CJ1380" s="17">
        <f t="shared" si="534"/>
        <v>0</v>
      </c>
      <c r="CK1380" s="18">
        <f t="shared" si="545"/>
        <v>12.89</v>
      </c>
      <c r="CM1380" s="164"/>
      <c r="CN1380" s="302"/>
      <c r="CO1380" s="13">
        <f t="shared" si="538"/>
        <v>0</v>
      </c>
      <c r="CP1380" s="302"/>
      <c r="CQ1380" s="13">
        <f t="shared" si="539"/>
        <v>0</v>
      </c>
      <c r="CR1380" s="302"/>
      <c r="CS1380" s="13">
        <f t="shared" si="540"/>
        <v>0</v>
      </c>
      <c r="CT1380" s="302"/>
      <c r="CU1380" s="13">
        <f t="shared" si="535"/>
        <v>0</v>
      </c>
      <c r="CV1380" s="302"/>
      <c r="CW1380" s="13">
        <f t="shared" si="541"/>
        <v>0</v>
      </c>
      <c r="CX1380" s="13">
        <f t="shared" si="542"/>
        <v>0</v>
      </c>
      <c r="CY1380" s="251">
        <f t="shared" si="543"/>
        <v>0</v>
      </c>
      <c r="CZ1380" s="13" t="s">
        <v>29</v>
      </c>
      <c r="DA1380" s="13">
        <v>50</v>
      </c>
      <c r="DB1380" s="22">
        <f t="shared" si="544"/>
        <v>0</v>
      </c>
      <c r="DD1380" s="24"/>
      <c r="DF1380" s="163"/>
      <c r="DH1380" s="24"/>
      <c r="DI1380" s="447"/>
      <c r="DJ1380" s="163"/>
    </row>
    <row r="1381" spans="1:114" s="7" customFormat="1">
      <c r="A1381" s="277">
        <f t="shared" si="528"/>
        <v>50</v>
      </c>
      <c r="B1381" s="21" t="e">
        <f>'Calculateur de trading'!I1381/C1381/W1381</f>
        <v>#DIV/0!</v>
      </c>
      <c r="C1381" s="278">
        <f t="shared" si="529"/>
        <v>10</v>
      </c>
      <c r="D1381" s="278"/>
      <c r="E1381" s="273">
        <f t="shared" si="530"/>
        <v>100</v>
      </c>
      <c r="F1381" s="271">
        <f t="shared" si="522"/>
        <v>2</v>
      </c>
      <c r="G1381" s="271" t="e">
        <f t="shared" si="523"/>
        <v>#DIV/0!</v>
      </c>
      <c r="H1381" s="272">
        <f t="shared" si="524"/>
        <v>20</v>
      </c>
      <c r="I1381" s="270"/>
      <c r="J1381" s="273">
        <f t="shared" si="531"/>
        <v>200</v>
      </c>
      <c r="K1381" s="271">
        <f t="shared" si="525"/>
        <v>4</v>
      </c>
      <c r="L1381" s="271" t="e">
        <f t="shared" si="526"/>
        <v>#DIV/0!</v>
      </c>
      <c r="M1381" s="272">
        <f t="shared" si="527"/>
        <v>40</v>
      </c>
      <c r="N1381" s="389"/>
      <c r="O1381" s="455" t="e">
        <f>(A1381*B1381*W1381)+(B1381*'Calculateur de trading'!H1381)</f>
        <v>#DIV/0!</v>
      </c>
      <c r="P1381" s="274" t="e">
        <f>O1381/'Déscriptions des trades'!CK1381</f>
        <v>#DIV/0!</v>
      </c>
      <c r="Q1381" s="456" t="e">
        <f>'Déscriptions des trades'!CK1381-O1381</f>
        <v>#DIV/0!</v>
      </c>
      <c r="R1381" s="466" t="e">
        <f t="shared" si="532"/>
        <v>#DIV/0!</v>
      </c>
      <c r="S1381" s="389"/>
      <c r="T1381" s="12"/>
      <c r="U1381" s="25"/>
      <c r="V1381" s="15"/>
      <c r="W1381" s="490">
        <f t="shared" si="536"/>
        <v>0</v>
      </c>
      <c r="X1381" s="21" t="e">
        <f>W1381*U1381/'Déscriptions des trades'!CK1381*'Déscriptions des trades'!B1381</f>
        <v>#DIV/0!</v>
      </c>
      <c r="Y1381" s="459"/>
      <c r="Z1381" s="389"/>
      <c r="AA1381" s="23">
        <f t="shared" si="533"/>
        <v>0.1</v>
      </c>
      <c r="AB1381" s="17" t="e">
        <f>(AA1381*'Déscriptions des trades'!U1381*'Déscriptions des trades'!B1381/'Déscriptions des trades'!CK1381)*'Déscriptions des trades'!W1381</f>
        <v>#DIV/0!</v>
      </c>
      <c r="AC1381" s="265" t="e">
        <f>AB1381*'Déscriptions des trades'!CK1381</f>
        <v>#DIV/0!</v>
      </c>
      <c r="AD1381" s="266" t="e">
        <f>'Déscriptions des trades'!CK1381-AC1381</f>
        <v>#DIV/0!</v>
      </c>
      <c r="AE1381" s="389"/>
      <c r="AF1381" s="399">
        <v>1377</v>
      </c>
      <c r="AG1381" s="389"/>
      <c r="AH1381" s="20"/>
      <c r="AI1381" s="303"/>
      <c r="AJ1381" s="307"/>
      <c r="AK1381" s="161"/>
      <c r="AL1381" s="305"/>
      <c r="AM1381" s="305"/>
      <c r="AN1381" s="162"/>
      <c r="AO1381" s="439"/>
      <c r="AP1381" s="162"/>
      <c r="AQ1381" s="113"/>
      <c r="AR1381" s="113"/>
      <c r="AS1381" s="384"/>
      <c r="AT1381" s="306"/>
      <c r="AU1381" s="306"/>
      <c r="AV1381" s="160"/>
      <c r="AW1381" s="158"/>
      <c r="AX1381" s="385"/>
      <c r="AY1381" s="453"/>
      <c r="AZ1381" s="165"/>
      <c r="BA1381" s="301"/>
      <c r="BB1381" s="165"/>
      <c r="BC1381" s="301"/>
      <c r="BD1381" s="165"/>
      <c r="BE1381" s="302"/>
      <c r="BF1381" s="302"/>
      <c r="BG1381" s="165"/>
      <c r="BH1381" s="303"/>
      <c r="BI1381" s="165"/>
      <c r="BJ1381" s="304"/>
      <c r="BK1381" s="394"/>
      <c r="BL1381" s="302"/>
      <c r="BM1381" s="302"/>
      <c r="BN1381" s="394"/>
      <c r="BO1381" s="302"/>
      <c r="BP1381" s="13"/>
      <c r="BQ1381" s="302"/>
      <c r="BR1381" s="13"/>
      <c r="BS1381" s="302"/>
      <c r="BT1381" s="13"/>
      <c r="BU1381" s="302"/>
      <c r="BV1381" s="386"/>
      <c r="BW1381" s="303"/>
      <c r="BX1381" s="303"/>
      <c r="BY1381" s="302"/>
      <c r="BZ1381" s="302"/>
      <c r="CA1381" s="387"/>
      <c r="CB1381" s="395"/>
      <c r="CC1381" s="12"/>
      <c r="CD1381" s="304"/>
      <c r="CE1381" s="14"/>
      <c r="CF1381" s="395"/>
      <c r="CG1381" s="397"/>
      <c r="CH1381" s="300">
        <f t="shared" si="537"/>
        <v>0</v>
      </c>
      <c r="CI1381" s="26"/>
      <c r="CJ1381" s="17">
        <f t="shared" si="534"/>
        <v>0</v>
      </c>
      <c r="CK1381" s="18">
        <f t="shared" si="545"/>
        <v>12.89</v>
      </c>
      <c r="CM1381" s="164"/>
      <c r="CN1381" s="302"/>
      <c r="CO1381" s="13">
        <f t="shared" si="538"/>
        <v>0</v>
      </c>
      <c r="CP1381" s="302"/>
      <c r="CQ1381" s="13">
        <f t="shared" si="539"/>
        <v>0</v>
      </c>
      <c r="CR1381" s="302"/>
      <c r="CS1381" s="13">
        <f t="shared" si="540"/>
        <v>0</v>
      </c>
      <c r="CT1381" s="302"/>
      <c r="CU1381" s="13">
        <f t="shared" si="535"/>
        <v>0</v>
      </c>
      <c r="CV1381" s="302"/>
      <c r="CW1381" s="13">
        <f t="shared" si="541"/>
        <v>0</v>
      </c>
      <c r="CX1381" s="13">
        <f t="shared" si="542"/>
        <v>0</v>
      </c>
      <c r="CY1381" s="251">
        <f t="shared" si="543"/>
        <v>0</v>
      </c>
      <c r="CZ1381" s="13" t="s">
        <v>29</v>
      </c>
      <c r="DA1381" s="13">
        <v>50</v>
      </c>
      <c r="DB1381" s="22">
        <f t="shared" si="544"/>
        <v>0</v>
      </c>
      <c r="DD1381" s="24"/>
      <c r="DF1381" s="163"/>
      <c r="DH1381" s="24"/>
      <c r="DI1381" s="447"/>
      <c r="DJ1381" s="163"/>
    </row>
    <row r="1382" spans="1:114" s="7" customFormat="1">
      <c r="A1382" s="277">
        <f t="shared" si="528"/>
        <v>50</v>
      </c>
      <c r="B1382" s="21" t="e">
        <f>'Calculateur de trading'!I1382/C1382/W1382</f>
        <v>#DIV/0!</v>
      </c>
      <c r="C1382" s="278">
        <f t="shared" si="529"/>
        <v>10</v>
      </c>
      <c r="D1382" s="426"/>
      <c r="E1382" s="273">
        <f t="shared" si="530"/>
        <v>100</v>
      </c>
      <c r="F1382" s="271">
        <f t="shared" si="522"/>
        <v>2</v>
      </c>
      <c r="G1382" s="271" t="e">
        <f t="shared" si="523"/>
        <v>#DIV/0!</v>
      </c>
      <c r="H1382" s="272">
        <f t="shared" si="524"/>
        <v>20</v>
      </c>
      <c r="I1382" s="270"/>
      <c r="J1382" s="273">
        <f t="shared" si="531"/>
        <v>200</v>
      </c>
      <c r="K1382" s="271">
        <f t="shared" si="525"/>
        <v>4</v>
      </c>
      <c r="L1382" s="271" t="e">
        <f t="shared" si="526"/>
        <v>#DIV/0!</v>
      </c>
      <c r="M1382" s="272">
        <f t="shared" si="527"/>
        <v>40</v>
      </c>
      <c r="N1382" s="389"/>
      <c r="O1382" s="455" t="e">
        <f>(A1382*B1382*W1382)+(B1382*'Calculateur de trading'!H1382)</f>
        <v>#DIV/0!</v>
      </c>
      <c r="P1382" s="274" t="e">
        <f>O1382/'Déscriptions des trades'!CK1382</f>
        <v>#DIV/0!</v>
      </c>
      <c r="Q1382" s="456" t="e">
        <f>'Déscriptions des trades'!CK1382-O1382</f>
        <v>#DIV/0!</v>
      </c>
      <c r="R1382" s="466" t="e">
        <f t="shared" si="532"/>
        <v>#DIV/0!</v>
      </c>
      <c r="S1382" s="389"/>
      <c r="T1382" s="12"/>
      <c r="U1382" s="25"/>
      <c r="V1382" s="15"/>
      <c r="W1382" s="490">
        <f t="shared" si="536"/>
        <v>0</v>
      </c>
      <c r="X1382" s="21" t="e">
        <f>W1382*U1382/'Déscriptions des trades'!CK1382*'Déscriptions des trades'!B1382</f>
        <v>#DIV/0!</v>
      </c>
      <c r="Y1382" s="459"/>
      <c r="Z1382" s="389"/>
      <c r="AA1382" s="23">
        <f t="shared" si="533"/>
        <v>0.1</v>
      </c>
      <c r="AB1382" s="17" t="e">
        <f>(AA1382*'Déscriptions des trades'!U1382*'Déscriptions des trades'!B1382/'Déscriptions des trades'!CK1382)*'Déscriptions des trades'!W1382</f>
        <v>#DIV/0!</v>
      </c>
      <c r="AC1382" s="265" t="e">
        <f>AB1382*'Déscriptions des trades'!CK1382</f>
        <v>#DIV/0!</v>
      </c>
      <c r="AD1382" s="266" t="e">
        <f>'Déscriptions des trades'!CK1382-AC1382</f>
        <v>#DIV/0!</v>
      </c>
      <c r="AE1382" s="389"/>
      <c r="AF1382" s="399">
        <v>1378</v>
      </c>
      <c r="AG1382" s="389"/>
      <c r="AH1382" s="20"/>
      <c r="AI1382" s="303"/>
      <c r="AJ1382" s="307"/>
      <c r="AK1382" s="161"/>
      <c r="AL1382" s="305"/>
      <c r="AM1382" s="305"/>
      <c r="AN1382" s="162"/>
      <c r="AO1382" s="439"/>
      <c r="AP1382" s="162"/>
      <c r="AQ1382" s="113"/>
      <c r="AR1382" s="113"/>
      <c r="AS1382" s="384"/>
      <c r="AT1382" s="306"/>
      <c r="AU1382" s="306"/>
      <c r="AV1382" s="160"/>
      <c r="AW1382" s="158"/>
      <c r="AX1382" s="385"/>
      <c r="AY1382" s="453"/>
      <c r="AZ1382" s="165"/>
      <c r="BA1382" s="301"/>
      <c r="BB1382" s="165"/>
      <c r="BC1382" s="301"/>
      <c r="BD1382" s="165"/>
      <c r="BE1382" s="302"/>
      <c r="BF1382" s="302"/>
      <c r="BG1382" s="165"/>
      <c r="BH1382" s="303"/>
      <c r="BI1382" s="165"/>
      <c r="BJ1382" s="304"/>
      <c r="BK1382" s="394"/>
      <c r="BL1382" s="302"/>
      <c r="BM1382" s="302"/>
      <c r="BN1382" s="394"/>
      <c r="BO1382" s="302"/>
      <c r="BP1382" s="13"/>
      <c r="BQ1382" s="302"/>
      <c r="BR1382" s="13"/>
      <c r="BS1382" s="302"/>
      <c r="BT1382" s="13"/>
      <c r="BU1382" s="302"/>
      <c r="BV1382" s="386"/>
      <c r="BW1382" s="303"/>
      <c r="BX1382" s="303"/>
      <c r="BY1382" s="302"/>
      <c r="BZ1382" s="302"/>
      <c r="CA1382" s="387"/>
      <c r="CB1382" s="395"/>
      <c r="CC1382" s="12"/>
      <c r="CD1382" s="304"/>
      <c r="CE1382" s="14"/>
      <c r="CF1382" s="395"/>
      <c r="CG1382" s="397"/>
      <c r="CH1382" s="300">
        <f t="shared" si="537"/>
        <v>0</v>
      </c>
      <c r="CI1382" s="26"/>
      <c r="CJ1382" s="17">
        <f t="shared" si="534"/>
        <v>0</v>
      </c>
      <c r="CK1382" s="18">
        <f t="shared" si="545"/>
        <v>12.89</v>
      </c>
      <c r="CM1382" s="164"/>
      <c r="CN1382" s="302"/>
      <c r="CO1382" s="13">
        <f t="shared" si="538"/>
        <v>0</v>
      </c>
      <c r="CP1382" s="302"/>
      <c r="CQ1382" s="13">
        <f t="shared" si="539"/>
        <v>0</v>
      </c>
      <c r="CR1382" s="302"/>
      <c r="CS1382" s="13">
        <f t="shared" si="540"/>
        <v>0</v>
      </c>
      <c r="CT1382" s="302"/>
      <c r="CU1382" s="13">
        <f t="shared" si="535"/>
        <v>0</v>
      </c>
      <c r="CV1382" s="302"/>
      <c r="CW1382" s="13">
        <f t="shared" si="541"/>
        <v>0</v>
      </c>
      <c r="CX1382" s="13">
        <f t="shared" si="542"/>
        <v>0</v>
      </c>
      <c r="CY1382" s="251">
        <f t="shared" si="543"/>
        <v>0</v>
      </c>
      <c r="CZ1382" s="13" t="s">
        <v>29</v>
      </c>
      <c r="DA1382" s="13">
        <v>50</v>
      </c>
      <c r="DB1382" s="22">
        <f t="shared" si="544"/>
        <v>0</v>
      </c>
      <c r="DD1382" s="24"/>
      <c r="DF1382" s="163"/>
      <c r="DH1382" s="24"/>
      <c r="DI1382" s="447"/>
      <c r="DJ1382" s="163"/>
    </row>
    <row r="1383" spans="1:114" s="7" customFormat="1">
      <c r="A1383" s="277">
        <f t="shared" si="528"/>
        <v>50</v>
      </c>
      <c r="B1383" s="21" t="e">
        <f>'Calculateur de trading'!I1383/C1383/W1383</f>
        <v>#DIV/0!</v>
      </c>
      <c r="C1383" s="278">
        <f t="shared" si="529"/>
        <v>10</v>
      </c>
      <c r="D1383" s="278"/>
      <c r="E1383" s="273">
        <f t="shared" si="530"/>
        <v>100</v>
      </c>
      <c r="F1383" s="271">
        <f t="shared" si="522"/>
        <v>2</v>
      </c>
      <c r="G1383" s="271" t="e">
        <f t="shared" si="523"/>
        <v>#DIV/0!</v>
      </c>
      <c r="H1383" s="272">
        <f t="shared" si="524"/>
        <v>20</v>
      </c>
      <c r="I1383" s="270"/>
      <c r="J1383" s="273">
        <f t="shared" si="531"/>
        <v>200</v>
      </c>
      <c r="K1383" s="271">
        <f t="shared" si="525"/>
        <v>4</v>
      </c>
      <c r="L1383" s="271" t="e">
        <f t="shared" si="526"/>
        <v>#DIV/0!</v>
      </c>
      <c r="M1383" s="272">
        <f t="shared" si="527"/>
        <v>40</v>
      </c>
      <c r="N1383" s="389"/>
      <c r="O1383" s="455" t="e">
        <f>(A1383*B1383*W1383)+(B1383*'Calculateur de trading'!H1383)</f>
        <v>#DIV/0!</v>
      </c>
      <c r="P1383" s="274" t="e">
        <f>O1383/'Déscriptions des trades'!CK1383</f>
        <v>#DIV/0!</v>
      </c>
      <c r="Q1383" s="456" t="e">
        <f>'Déscriptions des trades'!CK1383-O1383</f>
        <v>#DIV/0!</v>
      </c>
      <c r="R1383" s="466" t="e">
        <f t="shared" si="532"/>
        <v>#DIV/0!</v>
      </c>
      <c r="S1383" s="389"/>
      <c r="T1383" s="12"/>
      <c r="U1383" s="25"/>
      <c r="V1383" s="15"/>
      <c r="W1383" s="490">
        <f t="shared" si="536"/>
        <v>0</v>
      </c>
      <c r="X1383" s="21" t="e">
        <f>W1383*U1383/'Déscriptions des trades'!CK1383*'Déscriptions des trades'!B1383</f>
        <v>#DIV/0!</v>
      </c>
      <c r="Y1383" s="459"/>
      <c r="Z1383" s="389"/>
      <c r="AA1383" s="23">
        <f t="shared" si="533"/>
        <v>0.1</v>
      </c>
      <c r="AB1383" s="17" t="e">
        <f>(AA1383*'Déscriptions des trades'!U1383*'Déscriptions des trades'!B1383/'Déscriptions des trades'!CK1383)*'Déscriptions des trades'!W1383</f>
        <v>#DIV/0!</v>
      </c>
      <c r="AC1383" s="265" t="e">
        <f>AB1383*'Déscriptions des trades'!CK1383</f>
        <v>#DIV/0!</v>
      </c>
      <c r="AD1383" s="266" t="e">
        <f>'Déscriptions des trades'!CK1383-AC1383</f>
        <v>#DIV/0!</v>
      </c>
      <c r="AE1383" s="389"/>
      <c r="AF1383" s="399">
        <v>1379</v>
      </c>
      <c r="AG1383" s="389"/>
      <c r="AH1383" s="20"/>
      <c r="AI1383" s="303"/>
      <c r="AJ1383" s="307"/>
      <c r="AK1383" s="161"/>
      <c r="AL1383" s="305"/>
      <c r="AM1383" s="305"/>
      <c r="AN1383" s="162"/>
      <c r="AO1383" s="439"/>
      <c r="AP1383" s="162"/>
      <c r="AQ1383" s="113"/>
      <c r="AR1383" s="113"/>
      <c r="AS1383" s="384"/>
      <c r="AT1383" s="306"/>
      <c r="AU1383" s="306"/>
      <c r="AV1383" s="160"/>
      <c r="AW1383" s="158"/>
      <c r="AX1383" s="385"/>
      <c r="AY1383" s="453"/>
      <c r="AZ1383" s="165"/>
      <c r="BA1383" s="301"/>
      <c r="BB1383" s="165"/>
      <c r="BC1383" s="301"/>
      <c r="BD1383" s="165"/>
      <c r="BE1383" s="302"/>
      <c r="BF1383" s="302"/>
      <c r="BG1383" s="165"/>
      <c r="BH1383" s="303"/>
      <c r="BI1383" s="165"/>
      <c r="BJ1383" s="304"/>
      <c r="BK1383" s="394"/>
      <c r="BL1383" s="302"/>
      <c r="BM1383" s="302"/>
      <c r="BN1383" s="394"/>
      <c r="BO1383" s="302"/>
      <c r="BP1383" s="13"/>
      <c r="BQ1383" s="302"/>
      <c r="BR1383" s="13"/>
      <c r="BS1383" s="302"/>
      <c r="BT1383" s="13"/>
      <c r="BU1383" s="302"/>
      <c r="BV1383" s="386"/>
      <c r="BW1383" s="303"/>
      <c r="BX1383" s="303"/>
      <c r="BY1383" s="302"/>
      <c r="BZ1383" s="302"/>
      <c r="CA1383" s="387"/>
      <c r="CB1383" s="395"/>
      <c r="CC1383" s="12"/>
      <c r="CD1383" s="304"/>
      <c r="CE1383" s="14"/>
      <c r="CF1383" s="395"/>
      <c r="CG1383" s="397"/>
      <c r="CH1383" s="300">
        <f t="shared" si="537"/>
        <v>0</v>
      </c>
      <c r="CI1383" s="26"/>
      <c r="CJ1383" s="17">
        <f t="shared" si="534"/>
        <v>0</v>
      </c>
      <c r="CK1383" s="18">
        <f t="shared" si="545"/>
        <v>12.89</v>
      </c>
      <c r="CM1383" s="164"/>
      <c r="CN1383" s="302"/>
      <c r="CO1383" s="13">
        <f t="shared" si="538"/>
        <v>0</v>
      </c>
      <c r="CP1383" s="302"/>
      <c r="CQ1383" s="13">
        <f t="shared" si="539"/>
        <v>0</v>
      </c>
      <c r="CR1383" s="302"/>
      <c r="CS1383" s="13">
        <f t="shared" si="540"/>
        <v>0</v>
      </c>
      <c r="CT1383" s="302"/>
      <c r="CU1383" s="13">
        <f t="shared" si="535"/>
        <v>0</v>
      </c>
      <c r="CV1383" s="302"/>
      <c r="CW1383" s="13">
        <f t="shared" si="541"/>
        <v>0</v>
      </c>
      <c r="CX1383" s="13">
        <f t="shared" si="542"/>
        <v>0</v>
      </c>
      <c r="CY1383" s="251">
        <f t="shared" si="543"/>
        <v>0</v>
      </c>
      <c r="CZ1383" s="13" t="s">
        <v>29</v>
      </c>
      <c r="DA1383" s="13">
        <v>50</v>
      </c>
      <c r="DB1383" s="22">
        <f t="shared" si="544"/>
        <v>0</v>
      </c>
      <c r="DD1383" s="24"/>
      <c r="DF1383" s="163"/>
      <c r="DH1383" s="24"/>
      <c r="DI1383" s="447"/>
      <c r="DJ1383" s="163"/>
    </row>
    <row r="1384" spans="1:114" s="7" customFormat="1">
      <c r="A1384" s="277">
        <f t="shared" si="528"/>
        <v>50</v>
      </c>
      <c r="B1384" s="21" t="e">
        <f>'Calculateur de trading'!I1384/C1384/W1384</f>
        <v>#DIV/0!</v>
      </c>
      <c r="C1384" s="278">
        <f t="shared" si="529"/>
        <v>10</v>
      </c>
      <c r="D1384" s="426"/>
      <c r="E1384" s="273">
        <f t="shared" si="530"/>
        <v>100</v>
      </c>
      <c r="F1384" s="271">
        <f t="shared" si="522"/>
        <v>2</v>
      </c>
      <c r="G1384" s="271" t="e">
        <f t="shared" si="523"/>
        <v>#DIV/0!</v>
      </c>
      <c r="H1384" s="272">
        <f t="shared" si="524"/>
        <v>20</v>
      </c>
      <c r="I1384" s="270"/>
      <c r="J1384" s="273">
        <f t="shared" si="531"/>
        <v>200</v>
      </c>
      <c r="K1384" s="271">
        <f t="shared" si="525"/>
        <v>4</v>
      </c>
      <c r="L1384" s="271" t="e">
        <f t="shared" si="526"/>
        <v>#DIV/0!</v>
      </c>
      <c r="M1384" s="272">
        <f t="shared" si="527"/>
        <v>40</v>
      </c>
      <c r="N1384" s="389"/>
      <c r="O1384" s="455" t="e">
        <f>(A1384*B1384*W1384)+(B1384*'Calculateur de trading'!H1384)</f>
        <v>#DIV/0!</v>
      </c>
      <c r="P1384" s="274" t="e">
        <f>O1384/'Déscriptions des trades'!CK1384</f>
        <v>#DIV/0!</v>
      </c>
      <c r="Q1384" s="456" t="e">
        <f>'Déscriptions des trades'!CK1384-O1384</f>
        <v>#DIV/0!</v>
      </c>
      <c r="R1384" s="466" t="e">
        <f t="shared" si="532"/>
        <v>#DIV/0!</v>
      </c>
      <c r="S1384" s="389"/>
      <c r="T1384" s="12"/>
      <c r="U1384" s="25"/>
      <c r="V1384" s="15"/>
      <c r="W1384" s="490">
        <f t="shared" si="536"/>
        <v>0</v>
      </c>
      <c r="X1384" s="21" t="e">
        <f>W1384*U1384/'Déscriptions des trades'!CK1384*'Déscriptions des trades'!B1384</f>
        <v>#DIV/0!</v>
      </c>
      <c r="Y1384" s="459"/>
      <c r="Z1384" s="389"/>
      <c r="AA1384" s="23">
        <f t="shared" si="533"/>
        <v>0.1</v>
      </c>
      <c r="AB1384" s="17" t="e">
        <f>(AA1384*'Déscriptions des trades'!U1384*'Déscriptions des trades'!B1384/'Déscriptions des trades'!CK1384)*'Déscriptions des trades'!W1384</f>
        <v>#DIV/0!</v>
      </c>
      <c r="AC1384" s="265" t="e">
        <f>AB1384*'Déscriptions des trades'!CK1384</f>
        <v>#DIV/0!</v>
      </c>
      <c r="AD1384" s="266" t="e">
        <f>'Déscriptions des trades'!CK1384-AC1384</f>
        <v>#DIV/0!</v>
      </c>
      <c r="AE1384" s="389"/>
      <c r="AF1384" s="399">
        <v>1380</v>
      </c>
      <c r="AG1384" s="389"/>
      <c r="AH1384" s="20"/>
      <c r="AI1384" s="303"/>
      <c r="AJ1384" s="307"/>
      <c r="AK1384" s="161"/>
      <c r="AL1384" s="305"/>
      <c r="AM1384" s="305"/>
      <c r="AN1384" s="162"/>
      <c r="AO1384" s="439"/>
      <c r="AP1384" s="162"/>
      <c r="AQ1384" s="113"/>
      <c r="AR1384" s="113"/>
      <c r="AS1384" s="384"/>
      <c r="AT1384" s="306"/>
      <c r="AU1384" s="306"/>
      <c r="AV1384" s="160"/>
      <c r="AW1384" s="158"/>
      <c r="AX1384" s="385"/>
      <c r="AY1384" s="453"/>
      <c r="AZ1384" s="165"/>
      <c r="BA1384" s="301"/>
      <c r="BB1384" s="165"/>
      <c r="BC1384" s="301"/>
      <c r="BD1384" s="165"/>
      <c r="BE1384" s="302"/>
      <c r="BF1384" s="302"/>
      <c r="BG1384" s="165"/>
      <c r="BH1384" s="303"/>
      <c r="BI1384" s="165"/>
      <c r="BJ1384" s="304"/>
      <c r="BK1384" s="394"/>
      <c r="BL1384" s="302"/>
      <c r="BM1384" s="302"/>
      <c r="BN1384" s="394"/>
      <c r="BO1384" s="302"/>
      <c r="BP1384" s="13"/>
      <c r="BQ1384" s="302"/>
      <c r="BR1384" s="13"/>
      <c r="BS1384" s="302"/>
      <c r="BT1384" s="13"/>
      <c r="BU1384" s="302"/>
      <c r="BV1384" s="386"/>
      <c r="BW1384" s="303"/>
      <c r="BX1384" s="303"/>
      <c r="BY1384" s="302"/>
      <c r="BZ1384" s="302"/>
      <c r="CA1384" s="387"/>
      <c r="CB1384" s="395"/>
      <c r="CC1384" s="12"/>
      <c r="CD1384" s="304"/>
      <c r="CE1384" s="14"/>
      <c r="CF1384" s="395"/>
      <c r="CG1384" s="397"/>
      <c r="CH1384" s="300">
        <f t="shared" si="537"/>
        <v>0</v>
      </c>
      <c r="CI1384" s="26"/>
      <c r="CJ1384" s="17">
        <f t="shared" si="534"/>
        <v>0</v>
      </c>
      <c r="CK1384" s="18">
        <f t="shared" si="545"/>
        <v>12.89</v>
      </c>
      <c r="CM1384" s="164"/>
      <c r="CN1384" s="302"/>
      <c r="CO1384" s="13">
        <f t="shared" si="538"/>
        <v>0</v>
      </c>
      <c r="CP1384" s="302"/>
      <c r="CQ1384" s="13">
        <f t="shared" si="539"/>
        <v>0</v>
      </c>
      <c r="CR1384" s="302"/>
      <c r="CS1384" s="13">
        <f t="shared" si="540"/>
        <v>0</v>
      </c>
      <c r="CT1384" s="302"/>
      <c r="CU1384" s="13">
        <f t="shared" si="535"/>
        <v>0</v>
      </c>
      <c r="CV1384" s="302"/>
      <c r="CW1384" s="13">
        <f t="shared" si="541"/>
        <v>0</v>
      </c>
      <c r="CX1384" s="13">
        <f t="shared" si="542"/>
        <v>0</v>
      </c>
      <c r="CY1384" s="251">
        <f t="shared" si="543"/>
        <v>0</v>
      </c>
      <c r="CZ1384" s="13" t="s">
        <v>29</v>
      </c>
      <c r="DA1384" s="13">
        <v>50</v>
      </c>
      <c r="DB1384" s="22">
        <f t="shared" si="544"/>
        <v>0</v>
      </c>
      <c r="DD1384" s="24"/>
      <c r="DF1384" s="163"/>
      <c r="DH1384" s="24"/>
      <c r="DI1384" s="447"/>
      <c r="DJ1384" s="163"/>
    </row>
    <row r="1385" spans="1:114" s="7" customFormat="1">
      <c r="A1385" s="277">
        <f t="shared" si="528"/>
        <v>50</v>
      </c>
      <c r="B1385" s="21" t="e">
        <f>'Calculateur de trading'!I1385/C1385/W1385</f>
        <v>#DIV/0!</v>
      </c>
      <c r="C1385" s="278">
        <f t="shared" si="529"/>
        <v>10</v>
      </c>
      <c r="D1385" s="426"/>
      <c r="E1385" s="273">
        <f t="shared" si="530"/>
        <v>100</v>
      </c>
      <c r="F1385" s="271">
        <f t="shared" si="522"/>
        <v>2</v>
      </c>
      <c r="G1385" s="271" t="e">
        <f t="shared" si="523"/>
        <v>#DIV/0!</v>
      </c>
      <c r="H1385" s="272">
        <f t="shared" si="524"/>
        <v>20</v>
      </c>
      <c r="I1385" s="270"/>
      <c r="J1385" s="273">
        <f t="shared" si="531"/>
        <v>200</v>
      </c>
      <c r="K1385" s="271">
        <f t="shared" si="525"/>
        <v>4</v>
      </c>
      <c r="L1385" s="271" t="e">
        <f t="shared" si="526"/>
        <v>#DIV/0!</v>
      </c>
      <c r="M1385" s="272">
        <f t="shared" si="527"/>
        <v>40</v>
      </c>
      <c r="N1385" s="389"/>
      <c r="O1385" s="455" t="e">
        <f>(A1385*B1385*W1385)+(B1385*'Calculateur de trading'!H1385)</f>
        <v>#DIV/0!</v>
      </c>
      <c r="P1385" s="274" t="e">
        <f>O1385/'Déscriptions des trades'!CK1385</f>
        <v>#DIV/0!</v>
      </c>
      <c r="Q1385" s="456" t="e">
        <f>'Déscriptions des trades'!CK1385-O1385</f>
        <v>#DIV/0!</v>
      </c>
      <c r="R1385" s="466" t="e">
        <f t="shared" si="532"/>
        <v>#DIV/0!</v>
      </c>
      <c r="S1385" s="389"/>
      <c r="T1385" s="12"/>
      <c r="U1385" s="25"/>
      <c r="V1385" s="15"/>
      <c r="W1385" s="490">
        <f t="shared" si="536"/>
        <v>0</v>
      </c>
      <c r="X1385" s="21" t="e">
        <f>W1385*U1385/'Déscriptions des trades'!CK1385*'Déscriptions des trades'!B1385</f>
        <v>#DIV/0!</v>
      </c>
      <c r="Y1385" s="459"/>
      <c r="Z1385" s="389"/>
      <c r="AA1385" s="23">
        <f t="shared" si="533"/>
        <v>0.1</v>
      </c>
      <c r="AB1385" s="17" t="e">
        <f>(AA1385*'Déscriptions des trades'!U1385*'Déscriptions des trades'!B1385/'Déscriptions des trades'!CK1385)*'Déscriptions des trades'!W1385</f>
        <v>#DIV/0!</v>
      </c>
      <c r="AC1385" s="265" t="e">
        <f>AB1385*'Déscriptions des trades'!CK1385</f>
        <v>#DIV/0!</v>
      </c>
      <c r="AD1385" s="266" t="e">
        <f>'Déscriptions des trades'!CK1385-AC1385</f>
        <v>#DIV/0!</v>
      </c>
      <c r="AE1385" s="389"/>
      <c r="AF1385" s="399">
        <v>1381</v>
      </c>
      <c r="AG1385" s="389"/>
      <c r="AH1385" s="20"/>
      <c r="AI1385" s="303"/>
      <c r="AJ1385" s="307"/>
      <c r="AK1385" s="161"/>
      <c r="AL1385" s="305"/>
      <c r="AM1385" s="305"/>
      <c r="AN1385" s="162"/>
      <c r="AO1385" s="439"/>
      <c r="AP1385" s="162"/>
      <c r="AQ1385" s="113"/>
      <c r="AR1385" s="113"/>
      <c r="AS1385" s="384"/>
      <c r="AT1385" s="306"/>
      <c r="AU1385" s="306"/>
      <c r="AV1385" s="160"/>
      <c r="AW1385" s="158"/>
      <c r="AX1385" s="385"/>
      <c r="AY1385" s="453"/>
      <c r="AZ1385" s="165"/>
      <c r="BA1385" s="301"/>
      <c r="BB1385" s="165"/>
      <c r="BC1385" s="301"/>
      <c r="BD1385" s="165"/>
      <c r="BE1385" s="302"/>
      <c r="BF1385" s="302"/>
      <c r="BG1385" s="165"/>
      <c r="BH1385" s="303"/>
      <c r="BI1385" s="165"/>
      <c r="BJ1385" s="304"/>
      <c r="BK1385" s="394"/>
      <c r="BL1385" s="302"/>
      <c r="BM1385" s="302"/>
      <c r="BN1385" s="394"/>
      <c r="BO1385" s="302"/>
      <c r="BP1385" s="13"/>
      <c r="BQ1385" s="302"/>
      <c r="BR1385" s="13"/>
      <c r="BS1385" s="302"/>
      <c r="BT1385" s="13"/>
      <c r="BU1385" s="302"/>
      <c r="BV1385" s="386"/>
      <c r="BW1385" s="303"/>
      <c r="BX1385" s="303"/>
      <c r="BY1385" s="302"/>
      <c r="BZ1385" s="302"/>
      <c r="CA1385" s="387"/>
      <c r="CB1385" s="395"/>
      <c r="CC1385" s="12"/>
      <c r="CD1385" s="304"/>
      <c r="CE1385" s="14"/>
      <c r="CF1385" s="395"/>
      <c r="CG1385" s="397"/>
      <c r="CH1385" s="300">
        <f t="shared" si="537"/>
        <v>0</v>
      </c>
      <c r="CI1385" s="26"/>
      <c r="CJ1385" s="17">
        <f t="shared" si="534"/>
        <v>0</v>
      </c>
      <c r="CK1385" s="18">
        <f t="shared" si="545"/>
        <v>12.89</v>
      </c>
      <c r="CM1385" s="164"/>
      <c r="CN1385" s="302"/>
      <c r="CO1385" s="13">
        <f t="shared" si="538"/>
        <v>0</v>
      </c>
      <c r="CP1385" s="302"/>
      <c r="CQ1385" s="13">
        <f t="shared" si="539"/>
        <v>0</v>
      </c>
      <c r="CR1385" s="302"/>
      <c r="CS1385" s="13">
        <f t="shared" si="540"/>
        <v>0</v>
      </c>
      <c r="CT1385" s="302"/>
      <c r="CU1385" s="13">
        <f t="shared" si="535"/>
        <v>0</v>
      </c>
      <c r="CV1385" s="302"/>
      <c r="CW1385" s="13">
        <f t="shared" si="541"/>
        <v>0</v>
      </c>
      <c r="CX1385" s="13">
        <f t="shared" si="542"/>
        <v>0</v>
      </c>
      <c r="CY1385" s="251">
        <f t="shared" si="543"/>
        <v>0</v>
      </c>
      <c r="CZ1385" s="13" t="s">
        <v>29</v>
      </c>
      <c r="DA1385" s="13">
        <v>50</v>
      </c>
      <c r="DB1385" s="22">
        <f t="shared" si="544"/>
        <v>0</v>
      </c>
      <c r="DD1385" s="24"/>
      <c r="DF1385" s="163"/>
      <c r="DH1385" s="24"/>
      <c r="DI1385" s="447"/>
      <c r="DJ1385" s="163"/>
    </row>
    <row r="1386" spans="1:114" s="7" customFormat="1">
      <c r="A1386" s="277">
        <f t="shared" si="528"/>
        <v>50</v>
      </c>
      <c r="B1386" s="21" t="e">
        <f>'Calculateur de trading'!I1386/C1386/W1386</f>
        <v>#DIV/0!</v>
      </c>
      <c r="C1386" s="278">
        <f t="shared" si="529"/>
        <v>10</v>
      </c>
      <c r="D1386" s="278"/>
      <c r="E1386" s="273">
        <f t="shared" si="530"/>
        <v>100</v>
      </c>
      <c r="F1386" s="271">
        <f t="shared" si="522"/>
        <v>2</v>
      </c>
      <c r="G1386" s="271" t="e">
        <f t="shared" si="523"/>
        <v>#DIV/0!</v>
      </c>
      <c r="H1386" s="272">
        <f t="shared" si="524"/>
        <v>20</v>
      </c>
      <c r="I1386" s="270"/>
      <c r="J1386" s="273">
        <f t="shared" si="531"/>
        <v>200</v>
      </c>
      <c r="K1386" s="271">
        <f t="shared" si="525"/>
        <v>4</v>
      </c>
      <c r="L1386" s="271" t="e">
        <f t="shared" si="526"/>
        <v>#DIV/0!</v>
      </c>
      <c r="M1386" s="272">
        <f t="shared" si="527"/>
        <v>40</v>
      </c>
      <c r="N1386" s="389"/>
      <c r="O1386" s="455" t="e">
        <f>(A1386*B1386*W1386)+(B1386*'Calculateur de trading'!H1386)</f>
        <v>#DIV/0!</v>
      </c>
      <c r="P1386" s="274" t="e">
        <f>O1386/'Déscriptions des trades'!CK1386</f>
        <v>#DIV/0!</v>
      </c>
      <c r="Q1386" s="456" t="e">
        <f>'Déscriptions des trades'!CK1386-O1386</f>
        <v>#DIV/0!</v>
      </c>
      <c r="R1386" s="466" t="e">
        <f t="shared" si="532"/>
        <v>#DIV/0!</v>
      </c>
      <c r="S1386" s="389"/>
      <c r="T1386" s="12"/>
      <c r="U1386" s="25"/>
      <c r="V1386" s="15"/>
      <c r="W1386" s="490">
        <f t="shared" si="536"/>
        <v>0</v>
      </c>
      <c r="X1386" s="21" t="e">
        <f>W1386*U1386/'Déscriptions des trades'!CK1386*'Déscriptions des trades'!B1386</f>
        <v>#DIV/0!</v>
      </c>
      <c r="Y1386" s="459"/>
      <c r="Z1386" s="389"/>
      <c r="AA1386" s="23">
        <f t="shared" si="533"/>
        <v>0.1</v>
      </c>
      <c r="AB1386" s="17" t="e">
        <f>(AA1386*'Déscriptions des trades'!U1386*'Déscriptions des trades'!B1386/'Déscriptions des trades'!CK1386)*'Déscriptions des trades'!W1386</f>
        <v>#DIV/0!</v>
      </c>
      <c r="AC1386" s="265" t="e">
        <f>AB1386*'Déscriptions des trades'!CK1386</f>
        <v>#DIV/0!</v>
      </c>
      <c r="AD1386" s="266" t="e">
        <f>'Déscriptions des trades'!CK1386-AC1386</f>
        <v>#DIV/0!</v>
      </c>
      <c r="AE1386" s="389"/>
      <c r="AF1386" s="399">
        <v>1382</v>
      </c>
      <c r="AG1386" s="389"/>
      <c r="AH1386" s="20"/>
      <c r="AI1386" s="303"/>
      <c r="AJ1386" s="307"/>
      <c r="AK1386" s="161"/>
      <c r="AL1386" s="305"/>
      <c r="AM1386" s="305"/>
      <c r="AN1386" s="162"/>
      <c r="AO1386" s="439"/>
      <c r="AP1386" s="162"/>
      <c r="AQ1386" s="113"/>
      <c r="AR1386" s="113"/>
      <c r="AS1386" s="384"/>
      <c r="AT1386" s="306"/>
      <c r="AU1386" s="306"/>
      <c r="AV1386" s="160"/>
      <c r="AW1386" s="158"/>
      <c r="AX1386" s="385"/>
      <c r="AY1386" s="453"/>
      <c r="AZ1386" s="165"/>
      <c r="BA1386" s="301"/>
      <c r="BB1386" s="165"/>
      <c r="BC1386" s="301"/>
      <c r="BD1386" s="165"/>
      <c r="BE1386" s="302"/>
      <c r="BF1386" s="302"/>
      <c r="BG1386" s="165"/>
      <c r="BH1386" s="303"/>
      <c r="BI1386" s="165"/>
      <c r="BJ1386" s="304"/>
      <c r="BK1386" s="394"/>
      <c r="BL1386" s="302"/>
      <c r="BM1386" s="302"/>
      <c r="BN1386" s="394"/>
      <c r="BO1386" s="302"/>
      <c r="BP1386" s="13"/>
      <c r="BQ1386" s="302"/>
      <c r="BR1386" s="13"/>
      <c r="BS1386" s="302"/>
      <c r="BT1386" s="13"/>
      <c r="BU1386" s="302"/>
      <c r="BV1386" s="386"/>
      <c r="BW1386" s="303"/>
      <c r="BX1386" s="303"/>
      <c r="BY1386" s="302"/>
      <c r="BZ1386" s="302"/>
      <c r="CA1386" s="387"/>
      <c r="CB1386" s="395"/>
      <c r="CC1386" s="12"/>
      <c r="CD1386" s="304"/>
      <c r="CE1386" s="14"/>
      <c r="CF1386" s="395"/>
      <c r="CG1386" s="397"/>
      <c r="CH1386" s="300">
        <f t="shared" si="537"/>
        <v>0</v>
      </c>
      <c r="CI1386" s="26"/>
      <c r="CJ1386" s="17">
        <f t="shared" si="534"/>
        <v>0</v>
      </c>
      <c r="CK1386" s="18">
        <f t="shared" si="545"/>
        <v>12.89</v>
      </c>
      <c r="CM1386" s="164"/>
      <c r="CN1386" s="302"/>
      <c r="CO1386" s="13">
        <f t="shared" si="538"/>
        <v>0</v>
      </c>
      <c r="CP1386" s="302"/>
      <c r="CQ1386" s="13">
        <f t="shared" si="539"/>
        <v>0</v>
      </c>
      <c r="CR1386" s="302"/>
      <c r="CS1386" s="13">
        <f t="shared" si="540"/>
        <v>0</v>
      </c>
      <c r="CT1386" s="302"/>
      <c r="CU1386" s="13">
        <f t="shared" si="535"/>
        <v>0</v>
      </c>
      <c r="CV1386" s="302"/>
      <c r="CW1386" s="13">
        <f t="shared" si="541"/>
        <v>0</v>
      </c>
      <c r="CX1386" s="13">
        <f t="shared" si="542"/>
        <v>0</v>
      </c>
      <c r="CY1386" s="251">
        <f t="shared" si="543"/>
        <v>0</v>
      </c>
      <c r="CZ1386" s="13" t="s">
        <v>29</v>
      </c>
      <c r="DA1386" s="13">
        <v>50</v>
      </c>
      <c r="DB1386" s="22">
        <f t="shared" si="544"/>
        <v>0</v>
      </c>
      <c r="DD1386" s="24"/>
      <c r="DF1386" s="163"/>
      <c r="DH1386" s="24"/>
      <c r="DI1386" s="447"/>
      <c r="DJ1386" s="163"/>
    </row>
    <row r="1387" spans="1:114" s="7" customFormat="1">
      <c r="A1387" s="277">
        <f t="shared" si="528"/>
        <v>50</v>
      </c>
      <c r="B1387" s="21" t="e">
        <f>'Calculateur de trading'!I1387/C1387/W1387</f>
        <v>#DIV/0!</v>
      </c>
      <c r="C1387" s="278">
        <f t="shared" si="529"/>
        <v>10</v>
      </c>
      <c r="D1387" s="426"/>
      <c r="E1387" s="273">
        <f t="shared" si="530"/>
        <v>100</v>
      </c>
      <c r="F1387" s="271">
        <f t="shared" si="522"/>
        <v>2</v>
      </c>
      <c r="G1387" s="271" t="e">
        <f t="shared" si="523"/>
        <v>#DIV/0!</v>
      </c>
      <c r="H1387" s="272">
        <f t="shared" si="524"/>
        <v>20</v>
      </c>
      <c r="I1387" s="270"/>
      <c r="J1387" s="273">
        <f t="shared" si="531"/>
        <v>200</v>
      </c>
      <c r="K1387" s="271">
        <f t="shared" si="525"/>
        <v>4</v>
      </c>
      <c r="L1387" s="271" t="e">
        <f t="shared" si="526"/>
        <v>#DIV/0!</v>
      </c>
      <c r="M1387" s="272">
        <f t="shared" si="527"/>
        <v>40</v>
      </c>
      <c r="N1387" s="389"/>
      <c r="O1387" s="455" t="e">
        <f>(A1387*B1387*W1387)+(B1387*'Calculateur de trading'!H1387)</f>
        <v>#DIV/0!</v>
      </c>
      <c r="P1387" s="274" t="e">
        <f>O1387/'Déscriptions des trades'!CK1387</f>
        <v>#DIV/0!</v>
      </c>
      <c r="Q1387" s="456" t="e">
        <f>'Déscriptions des trades'!CK1387-O1387</f>
        <v>#DIV/0!</v>
      </c>
      <c r="R1387" s="466" t="e">
        <f t="shared" si="532"/>
        <v>#DIV/0!</v>
      </c>
      <c r="S1387" s="389"/>
      <c r="T1387" s="12"/>
      <c r="U1387" s="25"/>
      <c r="V1387" s="15"/>
      <c r="W1387" s="490">
        <f t="shared" si="536"/>
        <v>0</v>
      </c>
      <c r="X1387" s="21" t="e">
        <f>W1387*U1387/'Déscriptions des trades'!CK1387*'Déscriptions des trades'!B1387</f>
        <v>#DIV/0!</v>
      </c>
      <c r="Y1387" s="459"/>
      <c r="Z1387" s="389"/>
      <c r="AA1387" s="23">
        <f t="shared" si="533"/>
        <v>0.1</v>
      </c>
      <c r="AB1387" s="17" t="e">
        <f>(AA1387*'Déscriptions des trades'!U1387*'Déscriptions des trades'!B1387/'Déscriptions des trades'!CK1387)*'Déscriptions des trades'!W1387</f>
        <v>#DIV/0!</v>
      </c>
      <c r="AC1387" s="265" t="e">
        <f>AB1387*'Déscriptions des trades'!CK1387</f>
        <v>#DIV/0!</v>
      </c>
      <c r="AD1387" s="266" t="e">
        <f>'Déscriptions des trades'!CK1387-AC1387</f>
        <v>#DIV/0!</v>
      </c>
      <c r="AE1387" s="389"/>
      <c r="AF1387" s="399">
        <v>1383</v>
      </c>
      <c r="AG1387" s="389"/>
      <c r="AH1387" s="20"/>
      <c r="AI1387" s="303"/>
      <c r="AJ1387" s="307"/>
      <c r="AK1387" s="161"/>
      <c r="AL1387" s="305"/>
      <c r="AM1387" s="305"/>
      <c r="AN1387" s="162"/>
      <c r="AO1387" s="439"/>
      <c r="AP1387" s="162"/>
      <c r="AQ1387" s="113"/>
      <c r="AR1387" s="113"/>
      <c r="AS1387" s="384"/>
      <c r="AT1387" s="306"/>
      <c r="AU1387" s="306"/>
      <c r="AV1387" s="160"/>
      <c r="AW1387" s="158"/>
      <c r="AX1387" s="385"/>
      <c r="AY1387" s="453"/>
      <c r="AZ1387" s="165"/>
      <c r="BA1387" s="301"/>
      <c r="BB1387" s="165"/>
      <c r="BC1387" s="301"/>
      <c r="BD1387" s="165"/>
      <c r="BE1387" s="302"/>
      <c r="BF1387" s="302"/>
      <c r="BG1387" s="165"/>
      <c r="BH1387" s="303"/>
      <c r="BI1387" s="165"/>
      <c r="BJ1387" s="304"/>
      <c r="BK1387" s="394"/>
      <c r="BL1387" s="302"/>
      <c r="BM1387" s="302"/>
      <c r="BN1387" s="394"/>
      <c r="BO1387" s="302"/>
      <c r="BP1387" s="13"/>
      <c r="BQ1387" s="302"/>
      <c r="BR1387" s="13"/>
      <c r="BS1387" s="302"/>
      <c r="BT1387" s="13"/>
      <c r="BU1387" s="302"/>
      <c r="BV1387" s="386"/>
      <c r="BW1387" s="303"/>
      <c r="BX1387" s="303"/>
      <c r="BY1387" s="302"/>
      <c r="BZ1387" s="302"/>
      <c r="CA1387" s="387"/>
      <c r="CB1387" s="395"/>
      <c r="CC1387" s="12"/>
      <c r="CD1387" s="304"/>
      <c r="CE1387" s="14"/>
      <c r="CF1387" s="395"/>
      <c r="CG1387" s="397"/>
      <c r="CH1387" s="300">
        <f t="shared" si="537"/>
        <v>0</v>
      </c>
      <c r="CI1387" s="26"/>
      <c r="CJ1387" s="17">
        <f t="shared" si="534"/>
        <v>0</v>
      </c>
      <c r="CK1387" s="18">
        <f t="shared" si="545"/>
        <v>12.89</v>
      </c>
      <c r="CM1387" s="164"/>
      <c r="CN1387" s="302"/>
      <c r="CO1387" s="13">
        <f t="shared" si="538"/>
        <v>0</v>
      </c>
      <c r="CP1387" s="302"/>
      <c r="CQ1387" s="13">
        <f t="shared" si="539"/>
        <v>0</v>
      </c>
      <c r="CR1387" s="302"/>
      <c r="CS1387" s="13">
        <f t="shared" si="540"/>
        <v>0</v>
      </c>
      <c r="CT1387" s="302"/>
      <c r="CU1387" s="13">
        <f t="shared" si="535"/>
        <v>0</v>
      </c>
      <c r="CV1387" s="302"/>
      <c r="CW1387" s="13">
        <f t="shared" si="541"/>
        <v>0</v>
      </c>
      <c r="CX1387" s="13">
        <f t="shared" si="542"/>
        <v>0</v>
      </c>
      <c r="CY1387" s="251">
        <f t="shared" si="543"/>
        <v>0</v>
      </c>
      <c r="CZ1387" s="13" t="s">
        <v>29</v>
      </c>
      <c r="DA1387" s="13">
        <v>50</v>
      </c>
      <c r="DB1387" s="22">
        <f t="shared" si="544"/>
        <v>0</v>
      </c>
      <c r="DD1387" s="24"/>
      <c r="DF1387" s="163"/>
      <c r="DH1387" s="24"/>
      <c r="DI1387" s="447"/>
      <c r="DJ1387" s="163"/>
    </row>
    <row r="1388" spans="1:114" s="7" customFormat="1">
      <c r="A1388" s="277">
        <f t="shared" si="528"/>
        <v>50</v>
      </c>
      <c r="B1388" s="21" t="e">
        <f>'Calculateur de trading'!I1388/C1388/W1388</f>
        <v>#DIV/0!</v>
      </c>
      <c r="C1388" s="278">
        <f t="shared" si="529"/>
        <v>10</v>
      </c>
      <c r="D1388" s="278"/>
      <c r="E1388" s="273">
        <f t="shared" si="530"/>
        <v>100</v>
      </c>
      <c r="F1388" s="271">
        <f t="shared" si="522"/>
        <v>2</v>
      </c>
      <c r="G1388" s="271" t="e">
        <f t="shared" si="523"/>
        <v>#DIV/0!</v>
      </c>
      <c r="H1388" s="272">
        <f t="shared" si="524"/>
        <v>20</v>
      </c>
      <c r="I1388" s="270"/>
      <c r="J1388" s="273">
        <f t="shared" si="531"/>
        <v>200</v>
      </c>
      <c r="K1388" s="271">
        <f t="shared" si="525"/>
        <v>4</v>
      </c>
      <c r="L1388" s="271" t="e">
        <f t="shared" si="526"/>
        <v>#DIV/0!</v>
      </c>
      <c r="M1388" s="272">
        <f t="shared" si="527"/>
        <v>40</v>
      </c>
      <c r="N1388" s="389"/>
      <c r="O1388" s="455" t="e">
        <f>(A1388*B1388*W1388)+(B1388*'Calculateur de trading'!H1388)</f>
        <v>#DIV/0!</v>
      </c>
      <c r="P1388" s="274" t="e">
        <f>O1388/'Déscriptions des trades'!CK1388</f>
        <v>#DIV/0!</v>
      </c>
      <c r="Q1388" s="456" t="e">
        <f>'Déscriptions des trades'!CK1388-O1388</f>
        <v>#DIV/0!</v>
      </c>
      <c r="R1388" s="466" t="e">
        <f t="shared" si="532"/>
        <v>#DIV/0!</v>
      </c>
      <c r="S1388" s="389"/>
      <c r="T1388" s="12"/>
      <c r="U1388" s="25"/>
      <c r="V1388" s="15"/>
      <c r="W1388" s="490">
        <f t="shared" si="536"/>
        <v>0</v>
      </c>
      <c r="X1388" s="21" t="e">
        <f>W1388*U1388/'Déscriptions des trades'!CK1388*'Déscriptions des trades'!B1388</f>
        <v>#DIV/0!</v>
      </c>
      <c r="Y1388" s="459"/>
      <c r="Z1388" s="389"/>
      <c r="AA1388" s="23">
        <f t="shared" si="533"/>
        <v>0.1</v>
      </c>
      <c r="AB1388" s="17" t="e">
        <f>(AA1388*'Déscriptions des trades'!U1388*'Déscriptions des trades'!B1388/'Déscriptions des trades'!CK1388)*'Déscriptions des trades'!W1388</f>
        <v>#DIV/0!</v>
      </c>
      <c r="AC1388" s="265" t="e">
        <f>AB1388*'Déscriptions des trades'!CK1388</f>
        <v>#DIV/0!</v>
      </c>
      <c r="AD1388" s="266" t="e">
        <f>'Déscriptions des trades'!CK1388-AC1388</f>
        <v>#DIV/0!</v>
      </c>
      <c r="AE1388" s="389"/>
      <c r="AF1388" s="399">
        <v>1384</v>
      </c>
      <c r="AG1388" s="389"/>
      <c r="AH1388" s="20"/>
      <c r="AI1388" s="303"/>
      <c r="AJ1388" s="307"/>
      <c r="AK1388" s="161"/>
      <c r="AL1388" s="305"/>
      <c r="AM1388" s="305"/>
      <c r="AN1388" s="162"/>
      <c r="AO1388" s="439"/>
      <c r="AP1388" s="162"/>
      <c r="AQ1388" s="113"/>
      <c r="AR1388" s="113"/>
      <c r="AS1388" s="384"/>
      <c r="AT1388" s="306"/>
      <c r="AU1388" s="306"/>
      <c r="AV1388" s="160"/>
      <c r="AW1388" s="158"/>
      <c r="AX1388" s="385"/>
      <c r="AY1388" s="453"/>
      <c r="AZ1388" s="165"/>
      <c r="BA1388" s="301"/>
      <c r="BB1388" s="165"/>
      <c r="BC1388" s="301"/>
      <c r="BD1388" s="165"/>
      <c r="BE1388" s="302"/>
      <c r="BF1388" s="302"/>
      <c r="BG1388" s="165"/>
      <c r="BH1388" s="303"/>
      <c r="BI1388" s="165"/>
      <c r="BJ1388" s="304"/>
      <c r="BK1388" s="394"/>
      <c r="BL1388" s="302"/>
      <c r="BM1388" s="302"/>
      <c r="BN1388" s="394"/>
      <c r="BO1388" s="302"/>
      <c r="BP1388" s="13"/>
      <c r="BQ1388" s="302"/>
      <c r="BR1388" s="13"/>
      <c r="BS1388" s="302"/>
      <c r="BT1388" s="13"/>
      <c r="BU1388" s="302"/>
      <c r="BV1388" s="386"/>
      <c r="BW1388" s="303"/>
      <c r="BX1388" s="303"/>
      <c r="BY1388" s="302"/>
      <c r="BZ1388" s="302"/>
      <c r="CA1388" s="387"/>
      <c r="CB1388" s="395"/>
      <c r="CC1388" s="12"/>
      <c r="CD1388" s="304"/>
      <c r="CE1388" s="14"/>
      <c r="CF1388" s="395"/>
      <c r="CG1388" s="397"/>
      <c r="CH1388" s="300">
        <f t="shared" si="537"/>
        <v>0</v>
      </c>
      <c r="CI1388" s="26"/>
      <c r="CJ1388" s="17">
        <f t="shared" si="534"/>
        <v>0</v>
      </c>
      <c r="CK1388" s="18">
        <f t="shared" si="545"/>
        <v>12.89</v>
      </c>
      <c r="CM1388" s="164"/>
      <c r="CN1388" s="302"/>
      <c r="CO1388" s="13">
        <f t="shared" si="538"/>
        <v>0</v>
      </c>
      <c r="CP1388" s="302"/>
      <c r="CQ1388" s="13">
        <f t="shared" si="539"/>
        <v>0</v>
      </c>
      <c r="CR1388" s="302"/>
      <c r="CS1388" s="13">
        <f t="shared" si="540"/>
        <v>0</v>
      </c>
      <c r="CT1388" s="302"/>
      <c r="CU1388" s="13">
        <f t="shared" si="535"/>
        <v>0</v>
      </c>
      <c r="CV1388" s="302"/>
      <c r="CW1388" s="13">
        <f t="shared" si="541"/>
        <v>0</v>
      </c>
      <c r="CX1388" s="13">
        <f t="shared" si="542"/>
        <v>0</v>
      </c>
      <c r="CY1388" s="251">
        <f t="shared" si="543"/>
        <v>0</v>
      </c>
      <c r="CZ1388" s="13" t="s">
        <v>29</v>
      </c>
      <c r="DA1388" s="13">
        <v>50</v>
      </c>
      <c r="DB1388" s="22">
        <f t="shared" si="544"/>
        <v>0</v>
      </c>
      <c r="DD1388" s="24"/>
      <c r="DF1388" s="163"/>
      <c r="DH1388" s="24"/>
      <c r="DI1388" s="447"/>
      <c r="DJ1388" s="163"/>
    </row>
    <row r="1389" spans="1:114" s="7" customFormat="1">
      <c r="A1389" s="277">
        <f t="shared" si="528"/>
        <v>50</v>
      </c>
      <c r="B1389" s="21" t="e">
        <f>'Calculateur de trading'!I1389/C1389/W1389</f>
        <v>#DIV/0!</v>
      </c>
      <c r="C1389" s="278">
        <f t="shared" si="529"/>
        <v>10</v>
      </c>
      <c r="D1389" s="426"/>
      <c r="E1389" s="273">
        <f t="shared" si="530"/>
        <v>100</v>
      </c>
      <c r="F1389" s="271">
        <f t="shared" si="522"/>
        <v>2</v>
      </c>
      <c r="G1389" s="271" t="e">
        <f t="shared" si="523"/>
        <v>#DIV/0!</v>
      </c>
      <c r="H1389" s="272">
        <f t="shared" si="524"/>
        <v>20</v>
      </c>
      <c r="I1389" s="270"/>
      <c r="J1389" s="273">
        <f t="shared" si="531"/>
        <v>200</v>
      </c>
      <c r="K1389" s="271">
        <f t="shared" si="525"/>
        <v>4</v>
      </c>
      <c r="L1389" s="271" t="e">
        <f t="shared" si="526"/>
        <v>#DIV/0!</v>
      </c>
      <c r="M1389" s="272">
        <f t="shared" si="527"/>
        <v>40</v>
      </c>
      <c r="N1389" s="389"/>
      <c r="O1389" s="455" t="e">
        <f>(A1389*B1389*W1389)+(B1389*'Calculateur de trading'!H1389)</f>
        <v>#DIV/0!</v>
      </c>
      <c r="P1389" s="274" t="e">
        <f>O1389/'Déscriptions des trades'!CK1389</f>
        <v>#DIV/0!</v>
      </c>
      <c r="Q1389" s="456" t="e">
        <f>'Déscriptions des trades'!CK1389-O1389</f>
        <v>#DIV/0!</v>
      </c>
      <c r="R1389" s="466" t="e">
        <f t="shared" si="532"/>
        <v>#DIV/0!</v>
      </c>
      <c r="S1389" s="389"/>
      <c r="T1389" s="12"/>
      <c r="U1389" s="25"/>
      <c r="V1389" s="15"/>
      <c r="W1389" s="490">
        <f t="shared" si="536"/>
        <v>0</v>
      </c>
      <c r="X1389" s="21" t="e">
        <f>W1389*U1389/'Déscriptions des trades'!CK1389*'Déscriptions des trades'!B1389</f>
        <v>#DIV/0!</v>
      </c>
      <c r="Y1389" s="459"/>
      <c r="Z1389" s="389"/>
      <c r="AA1389" s="23">
        <f t="shared" si="533"/>
        <v>0.1</v>
      </c>
      <c r="AB1389" s="17" t="e">
        <f>(AA1389*'Déscriptions des trades'!U1389*'Déscriptions des trades'!B1389/'Déscriptions des trades'!CK1389)*'Déscriptions des trades'!W1389</f>
        <v>#DIV/0!</v>
      </c>
      <c r="AC1389" s="265" t="e">
        <f>AB1389*'Déscriptions des trades'!CK1389</f>
        <v>#DIV/0!</v>
      </c>
      <c r="AD1389" s="266" t="e">
        <f>'Déscriptions des trades'!CK1389-AC1389</f>
        <v>#DIV/0!</v>
      </c>
      <c r="AE1389" s="389"/>
      <c r="AF1389" s="399">
        <v>1385</v>
      </c>
      <c r="AG1389" s="389"/>
      <c r="AH1389" s="20"/>
      <c r="AI1389" s="303"/>
      <c r="AJ1389" s="307"/>
      <c r="AK1389" s="161"/>
      <c r="AL1389" s="305"/>
      <c r="AM1389" s="305"/>
      <c r="AN1389" s="162"/>
      <c r="AO1389" s="439"/>
      <c r="AP1389" s="162"/>
      <c r="AQ1389" s="113"/>
      <c r="AR1389" s="113"/>
      <c r="AS1389" s="384"/>
      <c r="AT1389" s="306"/>
      <c r="AU1389" s="306"/>
      <c r="AV1389" s="160"/>
      <c r="AW1389" s="158"/>
      <c r="AX1389" s="385"/>
      <c r="AY1389" s="453"/>
      <c r="AZ1389" s="165"/>
      <c r="BA1389" s="301"/>
      <c r="BB1389" s="165"/>
      <c r="BC1389" s="301"/>
      <c r="BD1389" s="165"/>
      <c r="BE1389" s="302"/>
      <c r="BF1389" s="302"/>
      <c r="BG1389" s="165"/>
      <c r="BH1389" s="303"/>
      <c r="BI1389" s="165"/>
      <c r="BJ1389" s="304"/>
      <c r="BK1389" s="394"/>
      <c r="BL1389" s="302"/>
      <c r="BM1389" s="302"/>
      <c r="BN1389" s="394"/>
      <c r="BO1389" s="302"/>
      <c r="BP1389" s="13"/>
      <c r="BQ1389" s="302"/>
      <c r="BR1389" s="13"/>
      <c r="BS1389" s="302"/>
      <c r="BT1389" s="13"/>
      <c r="BU1389" s="302"/>
      <c r="BV1389" s="386"/>
      <c r="BW1389" s="303"/>
      <c r="BX1389" s="303"/>
      <c r="BY1389" s="302"/>
      <c r="BZ1389" s="302"/>
      <c r="CA1389" s="387"/>
      <c r="CB1389" s="395"/>
      <c r="CC1389" s="12"/>
      <c r="CD1389" s="304"/>
      <c r="CE1389" s="14"/>
      <c r="CF1389" s="395"/>
      <c r="CG1389" s="397"/>
      <c r="CH1389" s="300">
        <f t="shared" si="537"/>
        <v>0</v>
      </c>
      <c r="CI1389" s="26"/>
      <c r="CJ1389" s="17">
        <f t="shared" si="534"/>
        <v>0</v>
      </c>
      <c r="CK1389" s="18">
        <f t="shared" si="545"/>
        <v>12.89</v>
      </c>
      <c r="CM1389" s="164"/>
      <c r="CN1389" s="302"/>
      <c r="CO1389" s="13">
        <f t="shared" si="538"/>
        <v>0</v>
      </c>
      <c r="CP1389" s="302"/>
      <c r="CQ1389" s="13">
        <f t="shared" si="539"/>
        <v>0</v>
      </c>
      <c r="CR1389" s="302"/>
      <c r="CS1389" s="13">
        <f t="shared" si="540"/>
        <v>0</v>
      </c>
      <c r="CT1389" s="302"/>
      <c r="CU1389" s="13">
        <f t="shared" si="535"/>
        <v>0</v>
      </c>
      <c r="CV1389" s="302"/>
      <c r="CW1389" s="13">
        <f t="shared" si="541"/>
        <v>0</v>
      </c>
      <c r="CX1389" s="13">
        <f t="shared" si="542"/>
        <v>0</v>
      </c>
      <c r="CY1389" s="251">
        <f t="shared" si="543"/>
        <v>0</v>
      </c>
      <c r="CZ1389" s="13" t="s">
        <v>29</v>
      </c>
      <c r="DA1389" s="13">
        <v>50</v>
      </c>
      <c r="DB1389" s="22">
        <f t="shared" si="544"/>
        <v>0</v>
      </c>
      <c r="DD1389" s="24"/>
      <c r="DF1389" s="163"/>
      <c r="DH1389" s="24"/>
      <c r="DI1389" s="447"/>
      <c r="DJ1389" s="163"/>
    </row>
    <row r="1390" spans="1:114" s="7" customFormat="1">
      <c r="A1390" s="277">
        <f t="shared" si="528"/>
        <v>50</v>
      </c>
      <c r="B1390" s="21" t="e">
        <f>'Calculateur de trading'!I1390/C1390/W1390</f>
        <v>#DIV/0!</v>
      </c>
      <c r="C1390" s="278">
        <f t="shared" si="529"/>
        <v>10</v>
      </c>
      <c r="D1390" s="278"/>
      <c r="E1390" s="273">
        <f t="shared" si="530"/>
        <v>100</v>
      </c>
      <c r="F1390" s="271">
        <f t="shared" si="522"/>
        <v>2</v>
      </c>
      <c r="G1390" s="271" t="e">
        <f t="shared" si="523"/>
        <v>#DIV/0!</v>
      </c>
      <c r="H1390" s="272">
        <f t="shared" si="524"/>
        <v>20</v>
      </c>
      <c r="I1390" s="270"/>
      <c r="J1390" s="273">
        <f t="shared" si="531"/>
        <v>200</v>
      </c>
      <c r="K1390" s="271">
        <f t="shared" si="525"/>
        <v>4</v>
      </c>
      <c r="L1390" s="271" t="e">
        <f t="shared" si="526"/>
        <v>#DIV/0!</v>
      </c>
      <c r="M1390" s="272">
        <f t="shared" si="527"/>
        <v>40</v>
      </c>
      <c r="N1390" s="389"/>
      <c r="O1390" s="455" t="e">
        <f>(A1390*B1390*W1390)+(B1390*'Calculateur de trading'!H1390)</f>
        <v>#DIV/0!</v>
      </c>
      <c r="P1390" s="274" t="e">
        <f>O1390/'Déscriptions des trades'!CK1390</f>
        <v>#DIV/0!</v>
      </c>
      <c r="Q1390" s="456" t="e">
        <f>'Déscriptions des trades'!CK1390-O1390</f>
        <v>#DIV/0!</v>
      </c>
      <c r="R1390" s="466" t="e">
        <f t="shared" si="532"/>
        <v>#DIV/0!</v>
      </c>
      <c r="S1390" s="389"/>
      <c r="T1390" s="12"/>
      <c r="U1390" s="25"/>
      <c r="V1390" s="15"/>
      <c r="W1390" s="490">
        <f t="shared" si="536"/>
        <v>0</v>
      </c>
      <c r="X1390" s="21" t="e">
        <f>W1390*U1390/'Déscriptions des trades'!CK1390*'Déscriptions des trades'!B1390</f>
        <v>#DIV/0!</v>
      </c>
      <c r="Y1390" s="459"/>
      <c r="Z1390" s="389"/>
      <c r="AA1390" s="23">
        <f t="shared" si="533"/>
        <v>0.1</v>
      </c>
      <c r="AB1390" s="17" t="e">
        <f>(AA1390*'Déscriptions des trades'!U1390*'Déscriptions des trades'!B1390/'Déscriptions des trades'!CK1390)*'Déscriptions des trades'!W1390</f>
        <v>#DIV/0!</v>
      </c>
      <c r="AC1390" s="265" t="e">
        <f>AB1390*'Déscriptions des trades'!CK1390</f>
        <v>#DIV/0!</v>
      </c>
      <c r="AD1390" s="266" t="e">
        <f>'Déscriptions des trades'!CK1390-AC1390</f>
        <v>#DIV/0!</v>
      </c>
      <c r="AE1390" s="389"/>
      <c r="AF1390" s="399">
        <v>1386</v>
      </c>
      <c r="AG1390" s="389"/>
      <c r="AH1390" s="20"/>
      <c r="AI1390" s="303"/>
      <c r="AJ1390" s="307"/>
      <c r="AK1390" s="161"/>
      <c r="AL1390" s="305"/>
      <c r="AM1390" s="305"/>
      <c r="AN1390" s="162"/>
      <c r="AO1390" s="439"/>
      <c r="AP1390" s="162"/>
      <c r="AQ1390" s="113"/>
      <c r="AR1390" s="113"/>
      <c r="AS1390" s="384"/>
      <c r="AT1390" s="306"/>
      <c r="AU1390" s="306"/>
      <c r="AV1390" s="160"/>
      <c r="AW1390" s="158"/>
      <c r="AX1390" s="385"/>
      <c r="AY1390" s="453"/>
      <c r="AZ1390" s="165"/>
      <c r="BA1390" s="301"/>
      <c r="BB1390" s="165"/>
      <c r="BC1390" s="301"/>
      <c r="BD1390" s="165"/>
      <c r="BE1390" s="302"/>
      <c r="BF1390" s="302"/>
      <c r="BG1390" s="165"/>
      <c r="BH1390" s="303"/>
      <c r="BI1390" s="165"/>
      <c r="BJ1390" s="304"/>
      <c r="BK1390" s="394"/>
      <c r="BL1390" s="302"/>
      <c r="BM1390" s="302"/>
      <c r="BN1390" s="394"/>
      <c r="BO1390" s="302"/>
      <c r="BP1390" s="13"/>
      <c r="BQ1390" s="302"/>
      <c r="BR1390" s="13"/>
      <c r="BS1390" s="302"/>
      <c r="BT1390" s="13"/>
      <c r="BU1390" s="302"/>
      <c r="BV1390" s="386"/>
      <c r="BW1390" s="303"/>
      <c r="BX1390" s="303"/>
      <c r="BY1390" s="302"/>
      <c r="BZ1390" s="302"/>
      <c r="CA1390" s="387"/>
      <c r="CB1390" s="395"/>
      <c r="CC1390" s="12"/>
      <c r="CD1390" s="304"/>
      <c r="CE1390" s="14"/>
      <c r="CF1390" s="395"/>
      <c r="CG1390" s="397"/>
      <c r="CH1390" s="300">
        <f t="shared" si="537"/>
        <v>0</v>
      </c>
      <c r="CI1390" s="26"/>
      <c r="CJ1390" s="17">
        <f t="shared" si="534"/>
        <v>0</v>
      </c>
      <c r="CK1390" s="18">
        <f t="shared" si="545"/>
        <v>12.89</v>
      </c>
      <c r="CM1390" s="164"/>
      <c r="CN1390" s="302"/>
      <c r="CO1390" s="13">
        <f t="shared" si="538"/>
        <v>0</v>
      </c>
      <c r="CP1390" s="302"/>
      <c r="CQ1390" s="13">
        <f t="shared" si="539"/>
        <v>0</v>
      </c>
      <c r="CR1390" s="302"/>
      <c r="CS1390" s="13">
        <f t="shared" si="540"/>
        <v>0</v>
      </c>
      <c r="CT1390" s="302"/>
      <c r="CU1390" s="13">
        <f t="shared" si="535"/>
        <v>0</v>
      </c>
      <c r="CV1390" s="302"/>
      <c r="CW1390" s="13">
        <f t="shared" si="541"/>
        <v>0</v>
      </c>
      <c r="CX1390" s="13">
        <f t="shared" si="542"/>
        <v>0</v>
      </c>
      <c r="CY1390" s="251">
        <f t="shared" si="543"/>
        <v>0</v>
      </c>
      <c r="CZ1390" s="13" t="s">
        <v>29</v>
      </c>
      <c r="DA1390" s="13">
        <v>50</v>
      </c>
      <c r="DB1390" s="22">
        <f t="shared" si="544"/>
        <v>0</v>
      </c>
      <c r="DD1390" s="24"/>
      <c r="DF1390" s="163"/>
      <c r="DH1390" s="24"/>
      <c r="DI1390" s="447"/>
      <c r="DJ1390" s="163"/>
    </row>
    <row r="1391" spans="1:114" s="7" customFormat="1">
      <c r="A1391" s="277">
        <f t="shared" si="528"/>
        <v>50</v>
      </c>
      <c r="B1391" s="21" t="e">
        <f>'Calculateur de trading'!I1391/C1391/W1391</f>
        <v>#DIV/0!</v>
      </c>
      <c r="C1391" s="278">
        <f t="shared" si="529"/>
        <v>10</v>
      </c>
      <c r="D1391" s="426"/>
      <c r="E1391" s="273">
        <f t="shared" si="530"/>
        <v>100</v>
      </c>
      <c r="F1391" s="271">
        <f t="shared" si="522"/>
        <v>2</v>
      </c>
      <c r="G1391" s="271" t="e">
        <f t="shared" si="523"/>
        <v>#DIV/0!</v>
      </c>
      <c r="H1391" s="272">
        <f t="shared" si="524"/>
        <v>20</v>
      </c>
      <c r="I1391" s="270"/>
      <c r="J1391" s="273">
        <f t="shared" si="531"/>
        <v>200</v>
      </c>
      <c r="K1391" s="271">
        <f t="shared" si="525"/>
        <v>4</v>
      </c>
      <c r="L1391" s="271" t="e">
        <f t="shared" si="526"/>
        <v>#DIV/0!</v>
      </c>
      <c r="M1391" s="272">
        <f t="shared" si="527"/>
        <v>40</v>
      </c>
      <c r="N1391" s="389"/>
      <c r="O1391" s="455" t="e">
        <f>(A1391*B1391*W1391)+(B1391*'Calculateur de trading'!H1391)</f>
        <v>#DIV/0!</v>
      </c>
      <c r="P1391" s="274" t="e">
        <f>O1391/'Déscriptions des trades'!CK1391</f>
        <v>#DIV/0!</v>
      </c>
      <c r="Q1391" s="456" t="e">
        <f>'Déscriptions des trades'!CK1391-O1391</f>
        <v>#DIV/0!</v>
      </c>
      <c r="R1391" s="466" t="e">
        <f t="shared" si="532"/>
        <v>#DIV/0!</v>
      </c>
      <c r="S1391" s="389"/>
      <c r="T1391" s="12"/>
      <c r="U1391" s="25"/>
      <c r="V1391" s="15"/>
      <c r="W1391" s="490">
        <f t="shared" si="536"/>
        <v>0</v>
      </c>
      <c r="X1391" s="21" t="e">
        <f>W1391*U1391/'Déscriptions des trades'!CK1391*'Déscriptions des trades'!B1391</f>
        <v>#DIV/0!</v>
      </c>
      <c r="Y1391" s="459"/>
      <c r="Z1391" s="389"/>
      <c r="AA1391" s="23">
        <f t="shared" si="533"/>
        <v>0.1</v>
      </c>
      <c r="AB1391" s="17" t="e">
        <f>(AA1391*'Déscriptions des trades'!U1391*'Déscriptions des trades'!B1391/'Déscriptions des trades'!CK1391)*'Déscriptions des trades'!W1391</f>
        <v>#DIV/0!</v>
      </c>
      <c r="AC1391" s="265" t="e">
        <f>AB1391*'Déscriptions des trades'!CK1391</f>
        <v>#DIV/0!</v>
      </c>
      <c r="AD1391" s="266" t="e">
        <f>'Déscriptions des trades'!CK1391-AC1391</f>
        <v>#DIV/0!</v>
      </c>
      <c r="AE1391" s="389"/>
      <c r="AF1391" s="399">
        <v>1387</v>
      </c>
      <c r="AG1391" s="389"/>
      <c r="AH1391" s="20"/>
      <c r="AI1391" s="303"/>
      <c r="AJ1391" s="307"/>
      <c r="AK1391" s="161"/>
      <c r="AL1391" s="305"/>
      <c r="AM1391" s="305"/>
      <c r="AN1391" s="162"/>
      <c r="AO1391" s="439"/>
      <c r="AP1391" s="162"/>
      <c r="AQ1391" s="113"/>
      <c r="AR1391" s="113"/>
      <c r="AS1391" s="384"/>
      <c r="AT1391" s="306"/>
      <c r="AU1391" s="306"/>
      <c r="AV1391" s="160"/>
      <c r="AW1391" s="158"/>
      <c r="AX1391" s="385"/>
      <c r="AY1391" s="453"/>
      <c r="AZ1391" s="165"/>
      <c r="BA1391" s="301"/>
      <c r="BB1391" s="165"/>
      <c r="BC1391" s="301"/>
      <c r="BD1391" s="165"/>
      <c r="BE1391" s="302"/>
      <c r="BF1391" s="302"/>
      <c r="BG1391" s="165"/>
      <c r="BH1391" s="303"/>
      <c r="BI1391" s="165"/>
      <c r="BJ1391" s="304"/>
      <c r="BK1391" s="394"/>
      <c r="BL1391" s="302"/>
      <c r="BM1391" s="302"/>
      <c r="BN1391" s="394"/>
      <c r="BO1391" s="302"/>
      <c r="BP1391" s="13"/>
      <c r="BQ1391" s="302"/>
      <c r="BR1391" s="13"/>
      <c r="BS1391" s="302"/>
      <c r="BT1391" s="13"/>
      <c r="BU1391" s="302"/>
      <c r="BV1391" s="386"/>
      <c r="BW1391" s="303"/>
      <c r="BX1391" s="303"/>
      <c r="BY1391" s="302"/>
      <c r="BZ1391" s="302"/>
      <c r="CA1391" s="387"/>
      <c r="CB1391" s="395"/>
      <c r="CC1391" s="12"/>
      <c r="CD1391" s="304"/>
      <c r="CE1391" s="14"/>
      <c r="CF1391" s="395"/>
      <c r="CG1391" s="397"/>
      <c r="CH1391" s="300">
        <f t="shared" si="537"/>
        <v>0</v>
      </c>
      <c r="CI1391" s="26"/>
      <c r="CJ1391" s="17">
        <f t="shared" si="534"/>
        <v>0</v>
      </c>
      <c r="CK1391" s="18">
        <f t="shared" si="545"/>
        <v>12.89</v>
      </c>
      <c r="CM1391" s="164"/>
      <c r="CN1391" s="302"/>
      <c r="CO1391" s="13">
        <f t="shared" si="538"/>
        <v>0</v>
      </c>
      <c r="CP1391" s="302"/>
      <c r="CQ1391" s="13">
        <f t="shared" si="539"/>
        <v>0</v>
      </c>
      <c r="CR1391" s="302"/>
      <c r="CS1391" s="13">
        <f t="shared" si="540"/>
        <v>0</v>
      </c>
      <c r="CT1391" s="302"/>
      <c r="CU1391" s="13">
        <f t="shared" si="535"/>
        <v>0</v>
      </c>
      <c r="CV1391" s="302"/>
      <c r="CW1391" s="13">
        <f t="shared" si="541"/>
        <v>0</v>
      </c>
      <c r="CX1391" s="13">
        <f t="shared" si="542"/>
        <v>0</v>
      </c>
      <c r="CY1391" s="251">
        <f t="shared" si="543"/>
        <v>0</v>
      </c>
      <c r="CZ1391" s="13" t="s">
        <v>29</v>
      </c>
      <c r="DA1391" s="13">
        <v>50</v>
      </c>
      <c r="DB1391" s="22">
        <f t="shared" si="544"/>
        <v>0</v>
      </c>
      <c r="DD1391" s="24"/>
      <c r="DF1391" s="163"/>
      <c r="DH1391" s="24"/>
      <c r="DI1391" s="447"/>
      <c r="DJ1391" s="163"/>
    </row>
    <row r="1392" spans="1:114" s="7" customFormat="1">
      <c r="A1392" s="277">
        <f t="shared" si="528"/>
        <v>50</v>
      </c>
      <c r="B1392" s="21" t="e">
        <f>'Calculateur de trading'!I1392/C1392/W1392</f>
        <v>#DIV/0!</v>
      </c>
      <c r="C1392" s="278">
        <f t="shared" si="529"/>
        <v>10</v>
      </c>
      <c r="D1392" s="426"/>
      <c r="E1392" s="273">
        <f t="shared" si="530"/>
        <v>100</v>
      </c>
      <c r="F1392" s="271">
        <f t="shared" si="522"/>
        <v>2</v>
      </c>
      <c r="G1392" s="271" t="e">
        <f t="shared" si="523"/>
        <v>#DIV/0!</v>
      </c>
      <c r="H1392" s="272">
        <f t="shared" si="524"/>
        <v>20</v>
      </c>
      <c r="I1392" s="270"/>
      <c r="J1392" s="273">
        <f t="shared" si="531"/>
        <v>200</v>
      </c>
      <c r="K1392" s="271">
        <f t="shared" si="525"/>
        <v>4</v>
      </c>
      <c r="L1392" s="271" t="e">
        <f t="shared" si="526"/>
        <v>#DIV/0!</v>
      </c>
      <c r="M1392" s="272">
        <f t="shared" si="527"/>
        <v>40</v>
      </c>
      <c r="N1392" s="389"/>
      <c r="O1392" s="455" t="e">
        <f>(A1392*B1392*W1392)+(B1392*'Calculateur de trading'!H1392)</f>
        <v>#DIV/0!</v>
      </c>
      <c r="P1392" s="274" t="e">
        <f>O1392/'Déscriptions des trades'!CK1392</f>
        <v>#DIV/0!</v>
      </c>
      <c r="Q1392" s="456" t="e">
        <f>'Déscriptions des trades'!CK1392-O1392</f>
        <v>#DIV/0!</v>
      </c>
      <c r="R1392" s="466" t="e">
        <f t="shared" si="532"/>
        <v>#DIV/0!</v>
      </c>
      <c r="S1392" s="389"/>
      <c r="T1392" s="12"/>
      <c r="U1392" s="25"/>
      <c r="V1392" s="15"/>
      <c r="W1392" s="490">
        <f t="shared" si="536"/>
        <v>0</v>
      </c>
      <c r="X1392" s="21" t="e">
        <f>W1392*U1392/'Déscriptions des trades'!CK1392*'Déscriptions des trades'!B1392</f>
        <v>#DIV/0!</v>
      </c>
      <c r="Y1392" s="459"/>
      <c r="Z1392" s="389"/>
      <c r="AA1392" s="23">
        <f t="shared" si="533"/>
        <v>0.1</v>
      </c>
      <c r="AB1392" s="17" t="e">
        <f>(AA1392*'Déscriptions des trades'!U1392*'Déscriptions des trades'!B1392/'Déscriptions des trades'!CK1392)*'Déscriptions des trades'!W1392</f>
        <v>#DIV/0!</v>
      </c>
      <c r="AC1392" s="265" t="e">
        <f>AB1392*'Déscriptions des trades'!CK1392</f>
        <v>#DIV/0!</v>
      </c>
      <c r="AD1392" s="266" t="e">
        <f>'Déscriptions des trades'!CK1392-AC1392</f>
        <v>#DIV/0!</v>
      </c>
      <c r="AE1392" s="389"/>
      <c r="AF1392" s="399">
        <v>1388</v>
      </c>
      <c r="AG1392" s="389"/>
      <c r="AH1392" s="20"/>
      <c r="AI1392" s="303"/>
      <c r="AJ1392" s="307"/>
      <c r="AK1392" s="161"/>
      <c r="AL1392" s="305"/>
      <c r="AM1392" s="305"/>
      <c r="AN1392" s="162"/>
      <c r="AO1392" s="439"/>
      <c r="AP1392" s="162"/>
      <c r="AQ1392" s="113"/>
      <c r="AR1392" s="113"/>
      <c r="AS1392" s="384"/>
      <c r="AT1392" s="306"/>
      <c r="AU1392" s="306"/>
      <c r="AV1392" s="160"/>
      <c r="AW1392" s="158"/>
      <c r="AX1392" s="385"/>
      <c r="AY1392" s="453"/>
      <c r="AZ1392" s="165"/>
      <c r="BA1392" s="301"/>
      <c r="BB1392" s="165"/>
      <c r="BC1392" s="301"/>
      <c r="BD1392" s="165"/>
      <c r="BE1392" s="302"/>
      <c r="BF1392" s="302"/>
      <c r="BG1392" s="165"/>
      <c r="BH1392" s="303"/>
      <c r="BI1392" s="165"/>
      <c r="BJ1392" s="304"/>
      <c r="BK1392" s="394"/>
      <c r="BL1392" s="302"/>
      <c r="BM1392" s="302"/>
      <c r="BN1392" s="394"/>
      <c r="BO1392" s="302"/>
      <c r="BP1392" s="13"/>
      <c r="BQ1392" s="302"/>
      <c r="BR1392" s="13"/>
      <c r="BS1392" s="302"/>
      <c r="BT1392" s="13"/>
      <c r="BU1392" s="302"/>
      <c r="BV1392" s="386"/>
      <c r="BW1392" s="303"/>
      <c r="BX1392" s="303"/>
      <c r="BY1392" s="302"/>
      <c r="BZ1392" s="302"/>
      <c r="CA1392" s="387"/>
      <c r="CB1392" s="395"/>
      <c r="CC1392" s="12"/>
      <c r="CD1392" s="304"/>
      <c r="CE1392" s="14"/>
      <c r="CF1392" s="395"/>
      <c r="CG1392" s="397"/>
      <c r="CH1392" s="300">
        <f t="shared" si="537"/>
        <v>0</v>
      </c>
      <c r="CI1392" s="26"/>
      <c r="CJ1392" s="17">
        <f t="shared" si="534"/>
        <v>0</v>
      </c>
      <c r="CK1392" s="18">
        <f t="shared" si="545"/>
        <v>12.89</v>
      </c>
      <c r="CM1392" s="164"/>
      <c r="CN1392" s="302"/>
      <c r="CO1392" s="13">
        <f t="shared" si="538"/>
        <v>0</v>
      </c>
      <c r="CP1392" s="302"/>
      <c r="CQ1392" s="13">
        <f t="shared" si="539"/>
        <v>0</v>
      </c>
      <c r="CR1392" s="302"/>
      <c r="CS1392" s="13">
        <f t="shared" si="540"/>
        <v>0</v>
      </c>
      <c r="CT1392" s="302"/>
      <c r="CU1392" s="13">
        <f t="shared" si="535"/>
        <v>0</v>
      </c>
      <c r="CV1392" s="302"/>
      <c r="CW1392" s="13">
        <f t="shared" si="541"/>
        <v>0</v>
      </c>
      <c r="CX1392" s="13">
        <f t="shared" si="542"/>
        <v>0</v>
      </c>
      <c r="CY1392" s="251">
        <f t="shared" si="543"/>
        <v>0</v>
      </c>
      <c r="CZ1392" s="13" t="s">
        <v>29</v>
      </c>
      <c r="DA1392" s="13">
        <v>50</v>
      </c>
      <c r="DB1392" s="22">
        <f t="shared" si="544"/>
        <v>0</v>
      </c>
      <c r="DD1392" s="24"/>
      <c r="DF1392" s="163"/>
      <c r="DH1392" s="24"/>
      <c r="DI1392" s="447"/>
      <c r="DJ1392" s="163"/>
    </row>
    <row r="1393" spans="1:114" s="7" customFormat="1">
      <c r="A1393" s="277">
        <f t="shared" si="528"/>
        <v>50</v>
      </c>
      <c r="B1393" s="21" t="e">
        <f>'Calculateur de trading'!I1393/C1393/W1393</f>
        <v>#DIV/0!</v>
      </c>
      <c r="C1393" s="278">
        <f t="shared" si="529"/>
        <v>10</v>
      </c>
      <c r="D1393" s="278"/>
      <c r="E1393" s="273">
        <f t="shared" si="530"/>
        <v>100</v>
      </c>
      <c r="F1393" s="271">
        <f t="shared" si="522"/>
        <v>2</v>
      </c>
      <c r="G1393" s="271" t="e">
        <f t="shared" si="523"/>
        <v>#DIV/0!</v>
      </c>
      <c r="H1393" s="272">
        <f t="shared" si="524"/>
        <v>20</v>
      </c>
      <c r="I1393" s="270"/>
      <c r="J1393" s="273">
        <f t="shared" si="531"/>
        <v>200</v>
      </c>
      <c r="K1393" s="271">
        <f t="shared" si="525"/>
        <v>4</v>
      </c>
      <c r="L1393" s="271" t="e">
        <f t="shared" si="526"/>
        <v>#DIV/0!</v>
      </c>
      <c r="M1393" s="272">
        <f t="shared" si="527"/>
        <v>40</v>
      </c>
      <c r="N1393" s="389"/>
      <c r="O1393" s="455" t="e">
        <f>(A1393*B1393*W1393)+(B1393*'Calculateur de trading'!H1393)</f>
        <v>#DIV/0!</v>
      </c>
      <c r="P1393" s="274" t="e">
        <f>O1393/'Déscriptions des trades'!CK1393</f>
        <v>#DIV/0!</v>
      </c>
      <c r="Q1393" s="456" t="e">
        <f>'Déscriptions des trades'!CK1393-O1393</f>
        <v>#DIV/0!</v>
      </c>
      <c r="R1393" s="466" t="e">
        <f t="shared" si="532"/>
        <v>#DIV/0!</v>
      </c>
      <c r="S1393" s="389"/>
      <c r="T1393" s="12"/>
      <c r="U1393" s="25"/>
      <c r="V1393" s="15"/>
      <c r="W1393" s="490">
        <f t="shared" si="536"/>
        <v>0</v>
      </c>
      <c r="X1393" s="21" t="e">
        <f>W1393*U1393/'Déscriptions des trades'!CK1393*'Déscriptions des trades'!B1393</f>
        <v>#DIV/0!</v>
      </c>
      <c r="Y1393" s="459"/>
      <c r="Z1393" s="389"/>
      <c r="AA1393" s="23">
        <f t="shared" si="533"/>
        <v>0.1</v>
      </c>
      <c r="AB1393" s="17" t="e">
        <f>(AA1393*'Déscriptions des trades'!U1393*'Déscriptions des trades'!B1393/'Déscriptions des trades'!CK1393)*'Déscriptions des trades'!W1393</f>
        <v>#DIV/0!</v>
      </c>
      <c r="AC1393" s="265" t="e">
        <f>AB1393*'Déscriptions des trades'!CK1393</f>
        <v>#DIV/0!</v>
      </c>
      <c r="AD1393" s="266" t="e">
        <f>'Déscriptions des trades'!CK1393-AC1393</f>
        <v>#DIV/0!</v>
      </c>
      <c r="AE1393" s="389"/>
      <c r="AF1393" s="399">
        <v>1389</v>
      </c>
      <c r="AG1393" s="389"/>
      <c r="AH1393" s="20"/>
      <c r="AI1393" s="303"/>
      <c r="AJ1393" s="307"/>
      <c r="AK1393" s="161"/>
      <c r="AL1393" s="305"/>
      <c r="AM1393" s="305"/>
      <c r="AN1393" s="162"/>
      <c r="AO1393" s="439"/>
      <c r="AP1393" s="162"/>
      <c r="AQ1393" s="113"/>
      <c r="AR1393" s="113"/>
      <c r="AS1393" s="384"/>
      <c r="AT1393" s="306"/>
      <c r="AU1393" s="306"/>
      <c r="AV1393" s="160"/>
      <c r="AW1393" s="158"/>
      <c r="AX1393" s="385"/>
      <c r="AY1393" s="453"/>
      <c r="AZ1393" s="165"/>
      <c r="BA1393" s="301"/>
      <c r="BB1393" s="165"/>
      <c r="BC1393" s="301"/>
      <c r="BD1393" s="165"/>
      <c r="BE1393" s="302"/>
      <c r="BF1393" s="302"/>
      <c r="BG1393" s="165"/>
      <c r="BH1393" s="303"/>
      <c r="BI1393" s="165"/>
      <c r="BJ1393" s="304"/>
      <c r="BK1393" s="394"/>
      <c r="BL1393" s="302"/>
      <c r="BM1393" s="302"/>
      <c r="BN1393" s="394"/>
      <c r="BO1393" s="302"/>
      <c r="BP1393" s="13"/>
      <c r="BQ1393" s="302"/>
      <c r="BR1393" s="13"/>
      <c r="BS1393" s="302"/>
      <c r="BT1393" s="13"/>
      <c r="BU1393" s="302"/>
      <c r="BV1393" s="386"/>
      <c r="BW1393" s="303"/>
      <c r="BX1393" s="303"/>
      <c r="BY1393" s="302"/>
      <c r="BZ1393" s="302"/>
      <c r="CA1393" s="387"/>
      <c r="CB1393" s="395"/>
      <c r="CC1393" s="12"/>
      <c r="CD1393" s="304"/>
      <c r="CE1393" s="14"/>
      <c r="CF1393" s="395"/>
      <c r="CG1393" s="397"/>
      <c r="CH1393" s="300">
        <f t="shared" si="537"/>
        <v>0</v>
      </c>
      <c r="CI1393" s="26"/>
      <c r="CJ1393" s="17">
        <f t="shared" si="534"/>
        <v>0</v>
      </c>
      <c r="CK1393" s="18">
        <f t="shared" si="545"/>
        <v>12.89</v>
      </c>
      <c r="CM1393" s="164"/>
      <c r="CN1393" s="302"/>
      <c r="CO1393" s="13">
        <f t="shared" si="538"/>
        <v>0</v>
      </c>
      <c r="CP1393" s="302"/>
      <c r="CQ1393" s="13">
        <f t="shared" si="539"/>
        <v>0</v>
      </c>
      <c r="CR1393" s="302"/>
      <c r="CS1393" s="13">
        <f t="shared" si="540"/>
        <v>0</v>
      </c>
      <c r="CT1393" s="302"/>
      <c r="CU1393" s="13">
        <f t="shared" si="535"/>
        <v>0</v>
      </c>
      <c r="CV1393" s="302"/>
      <c r="CW1393" s="13">
        <f t="shared" si="541"/>
        <v>0</v>
      </c>
      <c r="CX1393" s="13">
        <f t="shared" si="542"/>
        <v>0</v>
      </c>
      <c r="CY1393" s="251">
        <f t="shared" si="543"/>
        <v>0</v>
      </c>
      <c r="CZ1393" s="13" t="s">
        <v>29</v>
      </c>
      <c r="DA1393" s="13">
        <v>50</v>
      </c>
      <c r="DB1393" s="22">
        <f t="shared" si="544"/>
        <v>0</v>
      </c>
      <c r="DD1393" s="24"/>
      <c r="DF1393" s="163"/>
      <c r="DH1393" s="24"/>
      <c r="DI1393" s="447"/>
      <c r="DJ1393" s="163"/>
    </row>
    <row r="1394" spans="1:114" s="7" customFormat="1">
      <c r="A1394" s="277">
        <f t="shared" si="528"/>
        <v>50</v>
      </c>
      <c r="B1394" s="21" t="e">
        <f>'Calculateur de trading'!I1394/C1394/W1394</f>
        <v>#DIV/0!</v>
      </c>
      <c r="C1394" s="278">
        <f t="shared" si="529"/>
        <v>10</v>
      </c>
      <c r="D1394" s="426"/>
      <c r="E1394" s="273">
        <f t="shared" si="530"/>
        <v>100</v>
      </c>
      <c r="F1394" s="271">
        <f t="shared" si="522"/>
        <v>2</v>
      </c>
      <c r="G1394" s="271" t="e">
        <f t="shared" si="523"/>
        <v>#DIV/0!</v>
      </c>
      <c r="H1394" s="272">
        <f t="shared" si="524"/>
        <v>20</v>
      </c>
      <c r="I1394" s="270"/>
      <c r="J1394" s="273">
        <f t="shared" si="531"/>
        <v>200</v>
      </c>
      <c r="K1394" s="271">
        <f t="shared" si="525"/>
        <v>4</v>
      </c>
      <c r="L1394" s="271" t="e">
        <f t="shared" si="526"/>
        <v>#DIV/0!</v>
      </c>
      <c r="M1394" s="272">
        <f t="shared" si="527"/>
        <v>40</v>
      </c>
      <c r="N1394" s="389"/>
      <c r="O1394" s="455" t="e">
        <f>(A1394*B1394*W1394)+(B1394*'Calculateur de trading'!H1394)</f>
        <v>#DIV/0!</v>
      </c>
      <c r="P1394" s="274" t="e">
        <f>O1394/'Déscriptions des trades'!CK1394</f>
        <v>#DIV/0!</v>
      </c>
      <c r="Q1394" s="456" t="e">
        <f>'Déscriptions des trades'!CK1394-O1394</f>
        <v>#DIV/0!</v>
      </c>
      <c r="R1394" s="466" t="e">
        <f t="shared" si="532"/>
        <v>#DIV/0!</v>
      </c>
      <c r="S1394" s="389"/>
      <c r="T1394" s="12"/>
      <c r="U1394" s="25"/>
      <c r="V1394" s="15"/>
      <c r="W1394" s="490">
        <f t="shared" si="536"/>
        <v>0</v>
      </c>
      <c r="X1394" s="21" t="e">
        <f>W1394*U1394/'Déscriptions des trades'!CK1394*'Déscriptions des trades'!B1394</f>
        <v>#DIV/0!</v>
      </c>
      <c r="Y1394" s="459"/>
      <c r="Z1394" s="389"/>
      <c r="AA1394" s="23">
        <f t="shared" si="533"/>
        <v>0.1</v>
      </c>
      <c r="AB1394" s="17" t="e">
        <f>(AA1394*'Déscriptions des trades'!U1394*'Déscriptions des trades'!B1394/'Déscriptions des trades'!CK1394)*'Déscriptions des trades'!W1394</f>
        <v>#DIV/0!</v>
      </c>
      <c r="AC1394" s="265" t="e">
        <f>AB1394*'Déscriptions des trades'!CK1394</f>
        <v>#DIV/0!</v>
      </c>
      <c r="AD1394" s="266" t="e">
        <f>'Déscriptions des trades'!CK1394-AC1394</f>
        <v>#DIV/0!</v>
      </c>
      <c r="AE1394" s="389"/>
      <c r="AF1394" s="399">
        <v>1390</v>
      </c>
      <c r="AG1394" s="389"/>
      <c r="AH1394" s="20"/>
      <c r="AI1394" s="303"/>
      <c r="AJ1394" s="307"/>
      <c r="AK1394" s="161"/>
      <c r="AL1394" s="305"/>
      <c r="AM1394" s="305"/>
      <c r="AN1394" s="162"/>
      <c r="AO1394" s="439"/>
      <c r="AP1394" s="162"/>
      <c r="AQ1394" s="113"/>
      <c r="AR1394" s="113"/>
      <c r="AS1394" s="384"/>
      <c r="AT1394" s="306"/>
      <c r="AU1394" s="306"/>
      <c r="AV1394" s="160"/>
      <c r="AW1394" s="158"/>
      <c r="AX1394" s="385"/>
      <c r="AY1394" s="453"/>
      <c r="AZ1394" s="165"/>
      <c r="BA1394" s="301"/>
      <c r="BB1394" s="165"/>
      <c r="BC1394" s="301"/>
      <c r="BD1394" s="165"/>
      <c r="BE1394" s="302"/>
      <c r="BF1394" s="302"/>
      <c r="BG1394" s="165"/>
      <c r="BH1394" s="303"/>
      <c r="BI1394" s="165"/>
      <c r="BJ1394" s="304"/>
      <c r="BK1394" s="394"/>
      <c r="BL1394" s="302"/>
      <c r="BM1394" s="302"/>
      <c r="BN1394" s="394"/>
      <c r="BO1394" s="302"/>
      <c r="BP1394" s="13"/>
      <c r="BQ1394" s="302"/>
      <c r="BR1394" s="13"/>
      <c r="BS1394" s="302"/>
      <c r="BT1394" s="13"/>
      <c r="BU1394" s="302"/>
      <c r="BV1394" s="386"/>
      <c r="BW1394" s="303"/>
      <c r="BX1394" s="303"/>
      <c r="BY1394" s="302"/>
      <c r="BZ1394" s="302"/>
      <c r="CA1394" s="387"/>
      <c r="CB1394" s="395"/>
      <c r="CC1394" s="12"/>
      <c r="CD1394" s="304"/>
      <c r="CE1394" s="14"/>
      <c r="CF1394" s="395"/>
      <c r="CG1394" s="397"/>
      <c r="CH1394" s="300">
        <f t="shared" si="537"/>
        <v>0</v>
      </c>
      <c r="CI1394" s="26"/>
      <c r="CJ1394" s="17">
        <f t="shared" si="534"/>
        <v>0</v>
      </c>
      <c r="CK1394" s="18">
        <f t="shared" si="545"/>
        <v>12.89</v>
      </c>
      <c r="CM1394" s="164"/>
      <c r="CN1394" s="302"/>
      <c r="CO1394" s="13">
        <f t="shared" si="538"/>
        <v>0</v>
      </c>
      <c r="CP1394" s="302"/>
      <c r="CQ1394" s="13">
        <f t="shared" si="539"/>
        <v>0</v>
      </c>
      <c r="CR1394" s="302"/>
      <c r="CS1394" s="13">
        <f t="shared" si="540"/>
        <v>0</v>
      </c>
      <c r="CT1394" s="302"/>
      <c r="CU1394" s="13">
        <f t="shared" si="535"/>
        <v>0</v>
      </c>
      <c r="CV1394" s="302"/>
      <c r="CW1394" s="13">
        <f t="shared" si="541"/>
        <v>0</v>
      </c>
      <c r="CX1394" s="13">
        <f t="shared" si="542"/>
        <v>0</v>
      </c>
      <c r="CY1394" s="251">
        <f t="shared" si="543"/>
        <v>0</v>
      </c>
      <c r="CZ1394" s="13" t="s">
        <v>29</v>
      </c>
      <c r="DA1394" s="13">
        <v>50</v>
      </c>
      <c r="DB1394" s="22">
        <f t="shared" si="544"/>
        <v>0</v>
      </c>
      <c r="DD1394" s="24"/>
      <c r="DF1394" s="163"/>
      <c r="DH1394" s="24"/>
      <c r="DI1394" s="447"/>
      <c r="DJ1394" s="163"/>
    </row>
    <row r="1395" spans="1:114" s="7" customFormat="1">
      <c r="A1395" s="277">
        <f t="shared" si="528"/>
        <v>50</v>
      </c>
      <c r="B1395" s="21" t="e">
        <f>'Calculateur de trading'!I1395/C1395/W1395</f>
        <v>#DIV/0!</v>
      </c>
      <c r="C1395" s="278">
        <f t="shared" si="529"/>
        <v>10</v>
      </c>
      <c r="D1395" s="278"/>
      <c r="E1395" s="273">
        <f t="shared" si="530"/>
        <v>100</v>
      </c>
      <c r="F1395" s="271">
        <f t="shared" si="522"/>
        <v>2</v>
      </c>
      <c r="G1395" s="271" t="e">
        <f t="shared" si="523"/>
        <v>#DIV/0!</v>
      </c>
      <c r="H1395" s="272">
        <f t="shared" si="524"/>
        <v>20</v>
      </c>
      <c r="I1395" s="270"/>
      <c r="J1395" s="273">
        <f t="shared" si="531"/>
        <v>200</v>
      </c>
      <c r="K1395" s="271">
        <f t="shared" si="525"/>
        <v>4</v>
      </c>
      <c r="L1395" s="271" t="e">
        <f t="shared" si="526"/>
        <v>#DIV/0!</v>
      </c>
      <c r="M1395" s="272">
        <f t="shared" si="527"/>
        <v>40</v>
      </c>
      <c r="N1395" s="389"/>
      <c r="O1395" s="455" t="e">
        <f>(A1395*B1395*W1395)+(B1395*'Calculateur de trading'!H1395)</f>
        <v>#DIV/0!</v>
      </c>
      <c r="P1395" s="274" t="e">
        <f>O1395/'Déscriptions des trades'!CK1395</f>
        <v>#DIV/0!</v>
      </c>
      <c r="Q1395" s="456" t="e">
        <f>'Déscriptions des trades'!CK1395-O1395</f>
        <v>#DIV/0!</v>
      </c>
      <c r="R1395" s="466" t="e">
        <f t="shared" si="532"/>
        <v>#DIV/0!</v>
      </c>
      <c r="S1395" s="389"/>
      <c r="T1395" s="12"/>
      <c r="U1395" s="25"/>
      <c r="V1395" s="15"/>
      <c r="W1395" s="490">
        <f t="shared" si="536"/>
        <v>0</v>
      </c>
      <c r="X1395" s="21" t="e">
        <f>W1395*U1395/'Déscriptions des trades'!CK1395*'Déscriptions des trades'!B1395</f>
        <v>#DIV/0!</v>
      </c>
      <c r="Y1395" s="459"/>
      <c r="Z1395" s="389"/>
      <c r="AA1395" s="23">
        <f t="shared" si="533"/>
        <v>0.1</v>
      </c>
      <c r="AB1395" s="17" t="e">
        <f>(AA1395*'Déscriptions des trades'!U1395*'Déscriptions des trades'!B1395/'Déscriptions des trades'!CK1395)*'Déscriptions des trades'!W1395</f>
        <v>#DIV/0!</v>
      </c>
      <c r="AC1395" s="265" t="e">
        <f>AB1395*'Déscriptions des trades'!CK1395</f>
        <v>#DIV/0!</v>
      </c>
      <c r="AD1395" s="266" t="e">
        <f>'Déscriptions des trades'!CK1395-AC1395</f>
        <v>#DIV/0!</v>
      </c>
      <c r="AE1395" s="389"/>
      <c r="AF1395" s="399">
        <v>1391</v>
      </c>
      <c r="AG1395" s="389"/>
      <c r="AH1395" s="20"/>
      <c r="AI1395" s="303"/>
      <c r="AJ1395" s="307"/>
      <c r="AK1395" s="161"/>
      <c r="AL1395" s="305"/>
      <c r="AM1395" s="305"/>
      <c r="AN1395" s="162"/>
      <c r="AO1395" s="439"/>
      <c r="AP1395" s="162"/>
      <c r="AQ1395" s="113"/>
      <c r="AR1395" s="113"/>
      <c r="AS1395" s="384"/>
      <c r="AT1395" s="306"/>
      <c r="AU1395" s="306"/>
      <c r="AV1395" s="160"/>
      <c r="AW1395" s="158"/>
      <c r="AX1395" s="385"/>
      <c r="AY1395" s="453"/>
      <c r="AZ1395" s="165"/>
      <c r="BA1395" s="301"/>
      <c r="BB1395" s="165"/>
      <c r="BC1395" s="301"/>
      <c r="BD1395" s="165"/>
      <c r="BE1395" s="302"/>
      <c r="BF1395" s="302"/>
      <c r="BG1395" s="165"/>
      <c r="BH1395" s="303"/>
      <c r="BI1395" s="165"/>
      <c r="BJ1395" s="304"/>
      <c r="BK1395" s="394"/>
      <c r="BL1395" s="302"/>
      <c r="BM1395" s="302"/>
      <c r="BN1395" s="394"/>
      <c r="BO1395" s="302"/>
      <c r="BP1395" s="13"/>
      <c r="BQ1395" s="302"/>
      <c r="BR1395" s="13"/>
      <c r="BS1395" s="302"/>
      <c r="BT1395" s="13"/>
      <c r="BU1395" s="302"/>
      <c r="BV1395" s="386"/>
      <c r="BW1395" s="303"/>
      <c r="BX1395" s="303"/>
      <c r="BY1395" s="302"/>
      <c r="BZ1395" s="302"/>
      <c r="CA1395" s="387"/>
      <c r="CB1395" s="395"/>
      <c r="CC1395" s="12"/>
      <c r="CD1395" s="304"/>
      <c r="CE1395" s="14"/>
      <c r="CF1395" s="395"/>
      <c r="CG1395" s="397"/>
      <c r="CH1395" s="300">
        <f t="shared" si="537"/>
        <v>0</v>
      </c>
      <c r="CI1395" s="26"/>
      <c r="CJ1395" s="17">
        <f t="shared" si="534"/>
        <v>0</v>
      </c>
      <c r="CK1395" s="18">
        <f t="shared" si="545"/>
        <v>12.89</v>
      </c>
      <c r="CM1395" s="164"/>
      <c r="CN1395" s="302"/>
      <c r="CO1395" s="13">
        <f t="shared" si="538"/>
        <v>0</v>
      </c>
      <c r="CP1395" s="302"/>
      <c r="CQ1395" s="13">
        <f t="shared" si="539"/>
        <v>0</v>
      </c>
      <c r="CR1395" s="302"/>
      <c r="CS1395" s="13">
        <f t="shared" si="540"/>
        <v>0</v>
      </c>
      <c r="CT1395" s="302"/>
      <c r="CU1395" s="13">
        <f t="shared" si="535"/>
        <v>0</v>
      </c>
      <c r="CV1395" s="302"/>
      <c r="CW1395" s="13">
        <f t="shared" si="541"/>
        <v>0</v>
      </c>
      <c r="CX1395" s="13">
        <f t="shared" si="542"/>
        <v>0</v>
      </c>
      <c r="CY1395" s="251">
        <f t="shared" si="543"/>
        <v>0</v>
      </c>
      <c r="CZ1395" s="13" t="s">
        <v>29</v>
      </c>
      <c r="DA1395" s="13">
        <v>50</v>
      </c>
      <c r="DB1395" s="22">
        <f t="shared" si="544"/>
        <v>0</v>
      </c>
      <c r="DD1395" s="24"/>
      <c r="DF1395" s="163"/>
      <c r="DH1395" s="24"/>
      <c r="DI1395" s="447"/>
      <c r="DJ1395" s="163"/>
    </row>
    <row r="1396" spans="1:114" s="7" customFormat="1">
      <c r="A1396" s="277">
        <f t="shared" si="528"/>
        <v>50</v>
      </c>
      <c r="B1396" s="21" t="e">
        <f>'Calculateur de trading'!I1396/C1396/W1396</f>
        <v>#DIV/0!</v>
      </c>
      <c r="C1396" s="278">
        <f t="shared" si="529"/>
        <v>10</v>
      </c>
      <c r="D1396" s="426"/>
      <c r="E1396" s="273">
        <f t="shared" si="530"/>
        <v>100</v>
      </c>
      <c r="F1396" s="271">
        <f t="shared" si="522"/>
        <v>2</v>
      </c>
      <c r="G1396" s="271" t="e">
        <f t="shared" si="523"/>
        <v>#DIV/0!</v>
      </c>
      <c r="H1396" s="272">
        <f t="shared" si="524"/>
        <v>20</v>
      </c>
      <c r="I1396" s="270"/>
      <c r="J1396" s="273">
        <f t="shared" si="531"/>
        <v>200</v>
      </c>
      <c r="K1396" s="271">
        <f t="shared" si="525"/>
        <v>4</v>
      </c>
      <c r="L1396" s="271" t="e">
        <f t="shared" si="526"/>
        <v>#DIV/0!</v>
      </c>
      <c r="M1396" s="272">
        <f t="shared" si="527"/>
        <v>40</v>
      </c>
      <c r="N1396" s="389"/>
      <c r="O1396" s="455" t="e">
        <f>(A1396*B1396*W1396)+(B1396*'Calculateur de trading'!H1396)</f>
        <v>#DIV/0!</v>
      </c>
      <c r="P1396" s="274" t="e">
        <f>O1396/'Déscriptions des trades'!CK1396</f>
        <v>#DIV/0!</v>
      </c>
      <c r="Q1396" s="456" t="e">
        <f>'Déscriptions des trades'!CK1396-O1396</f>
        <v>#DIV/0!</v>
      </c>
      <c r="R1396" s="466" t="e">
        <f t="shared" si="532"/>
        <v>#DIV/0!</v>
      </c>
      <c r="S1396" s="389"/>
      <c r="T1396" s="12"/>
      <c r="U1396" s="25"/>
      <c r="V1396" s="15"/>
      <c r="W1396" s="490">
        <f t="shared" si="536"/>
        <v>0</v>
      </c>
      <c r="X1396" s="21" t="e">
        <f>W1396*U1396/'Déscriptions des trades'!CK1396*'Déscriptions des trades'!B1396</f>
        <v>#DIV/0!</v>
      </c>
      <c r="Y1396" s="459"/>
      <c r="Z1396" s="389"/>
      <c r="AA1396" s="23">
        <f t="shared" si="533"/>
        <v>0.1</v>
      </c>
      <c r="AB1396" s="17" t="e">
        <f>(AA1396*'Déscriptions des trades'!U1396*'Déscriptions des trades'!B1396/'Déscriptions des trades'!CK1396)*'Déscriptions des trades'!W1396</f>
        <v>#DIV/0!</v>
      </c>
      <c r="AC1396" s="265" t="e">
        <f>AB1396*'Déscriptions des trades'!CK1396</f>
        <v>#DIV/0!</v>
      </c>
      <c r="AD1396" s="266" t="e">
        <f>'Déscriptions des trades'!CK1396-AC1396</f>
        <v>#DIV/0!</v>
      </c>
      <c r="AE1396" s="389"/>
      <c r="AF1396" s="399">
        <v>1392</v>
      </c>
      <c r="AG1396" s="389"/>
      <c r="AH1396" s="20"/>
      <c r="AI1396" s="303"/>
      <c r="AJ1396" s="307"/>
      <c r="AK1396" s="161"/>
      <c r="AL1396" s="305"/>
      <c r="AM1396" s="305"/>
      <c r="AN1396" s="162"/>
      <c r="AO1396" s="439"/>
      <c r="AP1396" s="162"/>
      <c r="AQ1396" s="113"/>
      <c r="AR1396" s="113"/>
      <c r="AS1396" s="384"/>
      <c r="AT1396" s="306"/>
      <c r="AU1396" s="306"/>
      <c r="AV1396" s="160"/>
      <c r="AW1396" s="158"/>
      <c r="AX1396" s="385"/>
      <c r="AY1396" s="453"/>
      <c r="AZ1396" s="165"/>
      <c r="BA1396" s="301"/>
      <c r="BB1396" s="165"/>
      <c r="BC1396" s="301"/>
      <c r="BD1396" s="165"/>
      <c r="BE1396" s="302"/>
      <c r="BF1396" s="302"/>
      <c r="BG1396" s="165"/>
      <c r="BH1396" s="303"/>
      <c r="BI1396" s="165"/>
      <c r="BJ1396" s="304"/>
      <c r="BK1396" s="394"/>
      <c r="BL1396" s="302"/>
      <c r="BM1396" s="302"/>
      <c r="BN1396" s="394"/>
      <c r="BO1396" s="302"/>
      <c r="BP1396" s="13"/>
      <c r="BQ1396" s="302"/>
      <c r="BR1396" s="13"/>
      <c r="BS1396" s="302"/>
      <c r="BT1396" s="13"/>
      <c r="BU1396" s="302"/>
      <c r="BV1396" s="386"/>
      <c r="BW1396" s="303"/>
      <c r="BX1396" s="303"/>
      <c r="BY1396" s="302"/>
      <c r="BZ1396" s="302"/>
      <c r="CA1396" s="387"/>
      <c r="CB1396" s="395"/>
      <c r="CC1396" s="12"/>
      <c r="CD1396" s="304"/>
      <c r="CE1396" s="14"/>
      <c r="CF1396" s="395"/>
      <c r="CG1396" s="397"/>
      <c r="CH1396" s="300">
        <f t="shared" si="537"/>
        <v>0</v>
      </c>
      <c r="CI1396" s="26"/>
      <c r="CJ1396" s="17">
        <f t="shared" si="534"/>
        <v>0</v>
      </c>
      <c r="CK1396" s="18">
        <f t="shared" si="545"/>
        <v>12.89</v>
      </c>
      <c r="CM1396" s="164"/>
      <c r="CN1396" s="302"/>
      <c r="CO1396" s="13">
        <f t="shared" si="538"/>
        <v>0</v>
      </c>
      <c r="CP1396" s="302"/>
      <c r="CQ1396" s="13">
        <f t="shared" si="539"/>
        <v>0</v>
      </c>
      <c r="CR1396" s="302"/>
      <c r="CS1396" s="13">
        <f t="shared" si="540"/>
        <v>0</v>
      </c>
      <c r="CT1396" s="302"/>
      <c r="CU1396" s="13">
        <f t="shared" si="535"/>
        <v>0</v>
      </c>
      <c r="CV1396" s="302"/>
      <c r="CW1396" s="13">
        <f t="shared" si="541"/>
        <v>0</v>
      </c>
      <c r="CX1396" s="13">
        <f t="shared" si="542"/>
        <v>0</v>
      </c>
      <c r="CY1396" s="251">
        <f t="shared" si="543"/>
        <v>0</v>
      </c>
      <c r="CZ1396" s="13" t="s">
        <v>29</v>
      </c>
      <c r="DA1396" s="13">
        <v>50</v>
      </c>
      <c r="DB1396" s="22">
        <f t="shared" si="544"/>
        <v>0</v>
      </c>
      <c r="DD1396" s="24"/>
      <c r="DF1396" s="163"/>
      <c r="DH1396" s="24"/>
      <c r="DI1396" s="447"/>
      <c r="DJ1396" s="163"/>
    </row>
    <row r="1397" spans="1:114" s="7" customFormat="1">
      <c r="A1397" s="277">
        <f t="shared" si="528"/>
        <v>50</v>
      </c>
      <c r="B1397" s="21" t="e">
        <f>'Calculateur de trading'!I1397/C1397/W1397</f>
        <v>#DIV/0!</v>
      </c>
      <c r="C1397" s="278">
        <f t="shared" si="529"/>
        <v>10</v>
      </c>
      <c r="D1397" s="278"/>
      <c r="E1397" s="273">
        <f t="shared" si="530"/>
        <v>100</v>
      </c>
      <c r="F1397" s="271">
        <f t="shared" si="522"/>
        <v>2</v>
      </c>
      <c r="G1397" s="271" t="e">
        <f t="shared" si="523"/>
        <v>#DIV/0!</v>
      </c>
      <c r="H1397" s="272">
        <f t="shared" si="524"/>
        <v>20</v>
      </c>
      <c r="I1397" s="270"/>
      <c r="J1397" s="273">
        <f t="shared" si="531"/>
        <v>200</v>
      </c>
      <c r="K1397" s="271">
        <f t="shared" si="525"/>
        <v>4</v>
      </c>
      <c r="L1397" s="271" t="e">
        <f t="shared" si="526"/>
        <v>#DIV/0!</v>
      </c>
      <c r="M1397" s="272">
        <f t="shared" si="527"/>
        <v>40</v>
      </c>
      <c r="N1397" s="389"/>
      <c r="O1397" s="455" t="e">
        <f>(A1397*B1397*W1397)+(B1397*'Calculateur de trading'!H1397)</f>
        <v>#DIV/0!</v>
      </c>
      <c r="P1397" s="274" t="e">
        <f>O1397/'Déscriptions des trades'!CK1397</f>
        <v>#DIV/0!</v>
      </c>
      <c r="Q1397" s="456" t="e">
        <f>'Déscriptions des trades'!CK1397-O1397</f>
        <v>#DIV/0!</v>
      </c>
      <c r="R1397" s="466" t="e">
        <f t="shared" si="532"/>
        <v>#DIV/0!</v>
      </c>
      <c r="S1397" s="389"/>
      <c r="T1397" s="12"/>
      <c r="U1397" s="25"/>
      <c r="V1397" s="15"/>
      <c r="W1397" s="490">
        <f t="shared" si="536"/>
        <v>0</v>
      </c>
      <c r="X1397" s="21" t="e">
        <f>W1397*U1397/'Déscriptions des trades'!CK1397*'Déscriptions des trades'!B1397</f>
        <v>#DIV/0!</v>
      </c>
      <c r="Y1397" s="459"/>
      <c r="Z1397" s="389"/>
      <c r="AA1397" s="23">
        <f t="shared" si="533"/>
        <v>0.1</v>
      </c>
      <c r="AB1397" s="17" t="e">
        <f>(AA1397*'Déscriptions des trades'!U1397*'Déscriptions des trades'!B1397/'Déscriptions des trades'!CK1397)*'Déscriptions des trades'!W1397</f>
        <v>#DIV/0!</v>
      </c>
      <c r="AC1397" s="265" t="e">
        <f>AB1397*'Déscriptions des trades'!CK1397</f>
        <v>#DIV/0!</v>
      </c>
      <c r="AD1397" s="266" t="e">
        <f>'Déscriptions des trades'!CK1397-AC1397</f>
        <v>#DIV/0!</v>
      </c>
      <c r="AE1397" s="389"/>
      <c r="AF1397" s="399">
        <v>1393</v>
      </c>
      <c r="AG1397" s="389"/>
      <c r="AH1397" s="20"/>
      <c r="AI1397" s="303"/>
      <c r="AJ1397" s="307"/>
      <c r="AK1397" s="161"/>
      <c r="AL1397" s="305"/>
      <c r="AM1397" s="305"/>
      <c r="AN1397" s="162"/>
      <c r="AO1397" s="439"/>
      <c r="AP1397" s="162"/>
      <c r="AQ1397" s="113"/>
      <c r="AR1397" s="113"/>
      <c r="AS1397" s="384"/>
      <c r="AT1397" s="306"/>
      <c r="AU1397" s="306"/>
      <c r="AV1397" s="160"/>
      <c r="AW1397" s="158"/>
      <c r="AX1397" s="385"/>
      <c r="AY1397" s="453"/>
      <c r="AZ1397" s="165"/>
      <c r="BA1397" s="301"/>
      <c r="BB1397" s="165"/>
      <c r="BC1397" s="301"/>
      <c r="BD1397" s="165"/>
      <c r="BE1397" s="302"/>
      <c r="BF1397" s="302"/>
      <c r="BG1397" s="165"/>
      <c r="BH1397" s="303"/>
      <c r="BI1397" s="165"/>
      <c r="BJ1397" s="304"/>
      <c r="BK1397" s="394"/>
      <c r="BL1397" s="302"/>
      <c r="BM1397" s="302"/>
      <c r="BN1397" s="394"/>
      <c r="BO1397" s="302"/>
      <c r="BP1397" s="13"/>
      <c r="BQ1397" s="302"/>
      <c r="BR1397" s="13"/>
      <c r="BS1397" s="302"/>
      <c r="BT1397" s="13"/>
      <c r="BU1397" s="302"/>
      <c r="BV1397" s="386"/>
      <c r="BW1397" s="303"/>
      <c r="BX1397" s="303"/>
      <c r="BY1397" s="302"/>
      <c r="BZ1397" s="302"/>
      <c r="CA1397" s="387"/>
      <c r="CB1397" s="395"/>
      <c r="CC1397" s="12"/>
      <c r="CD1397" s="304"/>
      <c r="CE1397" s="14"/>
      <c r="CF1397" s="395"/>
      <c r="CG1397" s="397"/>
      <c r="CH1397" s="300">
        <f t="shared" si="537"/>
        <v>0</v>
      </c>
      <c r="CI1397" s="26"/>
      <c r="CJ1397" s="17">
        <f t="shared" si="534"/>
        <v>0</v>
      </c>
      <c r="CK1397" s="18">
        <f t="shared" si="545"/>
        <v>12.89</v>
      </c>
      <c r="CM1397" s="164"/>
      <c r="CN1397" s="302"/>
      <c r="CO1397" s="13">
        <f t="shared" si="538"/>
        <v>0</v>
      </c>
      <c r="CP1397" s="302"/>
      <c r="CQ1397" s="13">
        <f t="shared" si="539"/>
        <v>0</v>
      </c>
      <c r="CR1397" s="302"/>
      <c r="CS1397" s="13">
        <f t="shared" si="540"/>
        <v>0</v>
      </c>
      <c r="CT1397" s="302"/>
      <c r="CU1397" s="13">
        <f t="shared" si="535"/>
        <v>0</v>
      </c>
      <c r="CV1397" s="302"/>
      <c r="CW1397" s="13">
        <f t="shared" si="541"/>
        <v>0</v>
      </c>
      <c r="CX1397" s="13">
        <f t="shared" si="542"/>
        <v>0</v>
      </c>
      <c r="CY1397" s="251">
        <f t="shared" si="543"/>
        <v>0</v>
      </c>
      <c r="CZ1397" s="13" t="s">
        <v>29</v>
      </c>
      <c r="DA1397" s="13">
        <v>50</v>
      </c>
      <c r="DB1397" s="22">
        <f t="shared" si="544"/>
        <v>0</v>
      </c>
      <c r="DD1397" s="24"/>
      <c r="DF1397" s="163"/>
      <c r="DH1397" s="24"/>
      <c r="DI1397" s="447"/>
      <c r="DJ1397" s="163"/>
    </row>
    <row r="1398" spans="1:114" s="7" customFormat="1">
      <c r="A1398" s="277">
        <f t="shared" si="528"/>
        <v>50</v>
      </c>
      <c r="B1398" s="21" t="e">
        <f>'Calculateur de trading'!I1398/C1398/W1398</f>
        <v>#DIV/0!</v>
      </c>
      <c r="C1398" s="278">
        <f t="shared" si="529"/>
        <v>10</v>
      </c>
      <c r="D1398" s="426"/>
      <c r="E1398" s="273">
        <f t="shared" si="530"/>
        <v>100</v>
      </c>
      <c r="F1398" s="271">
        <f t="shared" si="522"/>
        <v>2</v>
      </c>
      <c r="G1398" s="271" t="e">
        <f t="shared" si="523"/>
        <v>#DIV/0!</v>
      </c>
      <c r="H1398" s="272">
        <f t="shared" si="524"/>
        <v>20</v>
      </c>
      <c r="I1398" s="270"/>
      <c r="J1398" s="273">
        <f t="shared" si="531"/>
        <v>200</v>
      </c>
      <c r="K1398" s="271">
        <f t="shared" si="525"/>
        <v>4</v>
      </c>
      <c r="L1398" s="271" t="e">
        <f t="shared" si="526"/>
        <v>#DIV/0!</v>
      </c>
      <c r="M1398" s="272">
        <f t="shared" si="527"/>
        <v>40</v>
      </c>
      <c r="N1398" s="389"/>
      <c r="O1398" s="455" t="e">
        <f>(A1398*B1398*W1398)+(B1398*'Calculateur de trading'!H1398)</f>
        <v>#DIV/0!</v>
      </c>
      <c r="P1398" s="274" t="e">
        <f>O1398/'Déscriptions des trades'!CK1398</f>
        <v>#DIV/0!</v>
      </c>
      <c r="Q1398" s="456" t="e">
        <f>'Déscriptions des trades'!CK1398-O1398</f>
        <v>#DIV/0!</v>
      </c>
      <c r="R1398" s="466" t="e">
        <f t="shared" si="532"/>
        <v>#DIV/0!</v>
      </c>
      <c r="S1398" s="389"/>
      <c r="T1398" s="12"/>
      <c r="U1398" s="25"/>
      <c r="V1398" s="15"/>
      <c r="W1398" s="490">
        <f t="shared" si="536"/>
        <v>0</v>
      </c>
      <c r="X1398" s="21" t="e">
        <f>W1398*U1398/'Déscriptions des trades'!CK1398*'Déscriptions des trades'!B1398</f>
        <v>#DIV/0!</v>
      </c>
      <c r="Y1398" s="459"/>
      <c r="Z1398" s="389"/>
      <c r="AA1398" s="23">
        <f t="shared" si="533"/>
        <v>0.1</v>
      </c>
      <c r="AB1398" s="17" t="e">
        <f>(AA1398*'Déscriptions des trades'!U1398*'Déscriptions des trades'!B1398/'Déscriptions des trades'!CK1398)*'Déscriptions des trades'!W1398</f>
        <v>#DIV/0!</v>
      </c>
      <c r="AC1398" s="265" t="e">
        <f>AB1398*'Déscriptions des trades'!CK1398</f>
        <v>#DIV/0!</v>
      </c>
      <c r="AD1398" s="266" t="e">
        <f>'Déscriptions des trades'!CK1398-AC1398</f>
        <v>#DIV/0!</v>
      </c>
      <c r="AE1398" s="389"/>
      <c r="AF1398" s="399">
        <v>1394</v>
      </c>
      <c r="AG1398" s="389"/>
      <c r="AH1398" s="20"/>
      <c r="AI1398" s="303"/>
      <c r="AJ1398" s="307"/>
      <c r="AK1398" s="161"/>
      <c r="AL1398" s="305"/>
      <c r="AM1398" s="305"/>
      <c r="AN1398" s="162"/>
      <c r="AO1398" s="439"/>
      <c r="AP1398" s="162"/>
      <c r="AQ1398" s="113"/>
      <c r="AR1398" s="113"/>
      <c r="AS1398" s="384"/>
      <c r="AT1398" s="306"/>
      <c r="AU1398" s="306"/>
      <c r="AV1398" s="160"/>
      <c r="AW1398" s="158"/>
      <c r="AX1398" s="385"/>
      <c r="AY1398" s="453"/>
      <c r="AZ1398" s="165"/>
      <c r="BA1398" s="301"/>
      <c r="BB1398" s="165"/>
      <c r="BC1398" s="301"/>
      <c r="BD1398" s="165"/>
      <c r="BE1398" s="302"/>
      <c r="BF1398" s="302"/>
      <c r="BG1398" s="165"/>
      <c r="BH1398" s="303"/>
      <c r="BI1398" s="165"/>
      <c r="BJ1398" s="304"/>
      <c r="BK1398" s="394"/>
      <c r="BL1398" s="302"/>
      <c r="BM1398" s="302"/>
      <c r="BN1398" s="394"/>
      <c r="BO1398" s="302"/>
      <c r="BP1398" s="13"/>
      <c r="BQ1398" s="302"/>
      <c r="BR1398" s="13"/>
      <c r="BS1398" s="302"/>
      <c r="BT1398" s="13"/>
      <c r="BU1398" s="302"/>
      <c r="BV1398" s="386"/>
      <c r="BW1398" s="303"/>
      <c r="BX1398" s="303"/>
      <c r="BY1398" s="302"/>
      <c r="BZ1398" s="302"/>
      <c r="CA1398" s="387"/>
      <c r="CB1398" s="395"/>
      <c r="CC1398" s="12"/>
      <c r="CD1398" s="304"/>
      <c r="CE1398" s="14"/>
      <c r="CF1398" s="395"/>
      <c r="CG1398" s="397"/>
      <c r="CH1398" s="300">
        <f t="shared" si="537"/>
        <v>0</v>
      </c>
      <c r="CI1398" s="26"/>
      <c r="CJ1398" s="17">
        <f t="shared" si="534"/>
        <v>0</v>
      </c>
      <c r="CK1398" s="18">
        <f t="shared" si="545"/>
        <v>12.89</v>
      </c>
      <c r="CM1398" s="164"/>
      <c r="CN1398" s="302"/>
      <c r="CO1398" s="13">
        <f t="shared" si="538"/>
        <v>0</v>
      </c>
      <c r="CP1398" s="302"/>
      <c r="CQ1398" s="13">
        <f t="shared" si="539"/>
        <v>0</v>
      </c>
      <c r="CR1398" s="302"/>
      <c r="CS1398" s="13">
        <f t="shared" si="540"/>
        <v>0</v>
      </c>
      <c r="CT1398" s="302"/>
      <c r="CU1398" s="13">
        <f t="shared" si="535"/>
        <v>0</v>
      </c>
      <c r="CV1398" s="302"/>
      <c r="CW1398" s="13">
        <f t="shared" si="541"/>
        <v>0</v>
      </c>
      <c r="CX1398" s="13">
        <f t="shared" si="542"/>
        <v>0</v>
      </c>
      <c r="CY1398" s="251">
        <f t="shared" si="543"/>
        <v>0</v>
      </c>
      <c r="CZ1398" s="13" t="s">
        <v>29</v>
      </c>
      <c r="DA1398" s="13">
        <v>50</v>
      </c>
      <c r="DB1398" s="22">
        <f t="shared" si="544"/>
        <v>0</v>
      </c>
      <c r="DD1398" s="24"/>
      <c r="DF1398" s="163"/>
      <c r="DH1398" s="24"/>
      <c r="DI1398" s="447"/>
      <c r="DJ1398" s="163"/>
    </row>
    <row r="1399" spans="1:114" s="7" customFormat="1">
      <c r="A1399" s="277">
        <f t="shared" si="528"/>
        <v>50</v>
      </c>
      <c r="B1399" s="21" t="e">
        <f>'Calculateur de trading'!I1399/C1399/W1399</f>
        <v>#DIV/0!</v>
      </c>
      <c r="C1399" s="278">
        <f t="shared" si="529"/>
        <v>10</v>
      </c>
      <c r="D1399" s="426"/>
      <c r="E1399" s="273">
        <f t="shared" si="530"/>
        <v>100</v>
      </c>
      <c r="F1399" s="271">
        <f t="shared" si="522"/>
        <v>2</v>
      </c>
      <c r="G1399" s="271" t="e">
        <f t="shared" si="523"/>
        <v>#DIV/0!</v>
      </c>
      <c r="H1399" s="272">
        <f t="shared" si="524"/>
        <v>20</v>
      </c>
      <c r="I1399" s="270"/>
      <c r="J1399" s="273">
        <f t="shared" si="531"/>
        <v>200</v>
      </c>
      <c r="K1399" s="271">
        <f t="shared" si="525"/>
        <v>4</v>
      </c>
      <c r="L1399" s="271" t="e">
        <f t="shared" si="526"/>
        <v>#DIV/0!</v>
      </c>
      <c r="M1399" s="272">
        <f t="shared" si="527"/>
        <v>40</v>
      </c>
      <c r="N1399" s="389"/>
      <c r="O1399" s="455" t="e">
        <f>(A1399*B1399*W1399)+(B1399*'Calculateur de trading'!H1399)</f>
        <v>#DIV/0!</v>
      </c>
      <c r="P1399" s="274" t="e">
        <f>O1399/'Déscriptions des trades'!CK1399</f>
        <v>#DIV/0!</v>
      </c>
      <c r="Q1399" s="456" t="e">
        <f>'Déscriptions des trades'!CK1399-O1399</f>
        <v>#DIV/0!</v>
      </c>
      <c r="R1399" s="466" t="e">
        <f t="shared" si="532"/>
        <v>#DIV/0!</v>
      </c>
      <c r="S1399" s="389"/>
      <c r="T1399" s="12"/>
      <c r="U1399" s="25"/>
      <c r="V1399" s="15"/>
      <c r="W1399" s="490">
        <f t="shared" si="536"/>
        <v>0</v>
      </c>
      <c r="X1399" s="21" t="e">
        <f>W1399*U1399/'Déscriptions des trades'!CK1399*'Déscriptions des trades'!B1399</f>
        <v>#DIV/0!</v>
      </c>
      <c r="Y1399" s="459"/>
      <c r="Z1399" s="389"/>
      <c r="AA1399" s="23">
        <f t="shared" si="533"/>
        <v>0.1</v>
      </c>
      <c r="AB1399" s="17" t="e">
        <f>(AA1399*'Déscriptions des trades'!U1399*'Déscriptions des trades'!B1399/'Déscriptions des trades'!CK1399)*'Déscriptions des trades'!W1399</f>
        <v>#DIV/0!</v>
      </c>
      <c r="AC1399" s="265" t="e">
        <f>AB1399*'Déscriptions des trades'!CK1399</f>
        <v>#DIV/0!</v>
      </c>
      <c r="AD1399" s="266" t="e">
        <f>'Déscriptions des trades'!CK1399-AC1399</f>
        <v>#DIV/0!</v>
      </c>
      <c r="AE1399" s="389"/>
      <c r="AF1399" s="399">
        <v>1395</v>
      </c>
      <c r="AG1399" s="389"/>
      <c r="AH1399" s="20"/>
      <c r="AI1399" s="303"/>
      <c r="AJ1399" s="307"/>
      <c r="AK1399" s="161"/>
      <c r="AL1399" s="305"/>
      <c r="AM1399" s="305"/>
      <c r="AN1399" s="162"/>
      <c r="AO1399" s="439"/>
      <c r="AP1399" s="162"/>
      <c r="AQ1399" s="113"/>
      <c r="AR1399" s="113"/>
      <c r="AS1399" s="384"/>
      <c r="AT1399" s="306"/>
      <c r="AU1399" s="306"/>
      <c r="AV1399" s="160"/>
      <c r="AW1399" s="158"/>
      <c r="AX1399" s="385"/>
      <c r="AY1399" s="453"/>
      <c r="AZ1399" s="165"/>
      <c r="BA1399" s="301"/>
      <c r="BB1399" s="165"/>
      <c r="BC1399" s="301"/>
      <c r="BD1399" s="165"/>
      <c r="BE1399" s="302"/>
      <c r="BF1399" s="302"/>
      <c r="BG1399" s="165"/>
      <c r="BH1399" s="303"/>
      <c r="BI1399" s="165"/>
      <c r="BJ1399" s="304"/>
      <c r="BK1399" s="394"/>
      <c r="BL1399" s="302"/>
      <c r="BM1399" s="302"/>
      <c r="BN1399" s="394"/>
      <c r="BO1399" s="302"/>
      <c r="BP1399" s="13"/>
      <c r="BQ1399" s="302"/>
      <c r="BR1399" s="13"/>
      <c r="BS1399" s="302"/>
      <c r="BT1399" s="13"/>
      <c r="BU1399" s="302"/>
      <c r="BV1399" s="386"/>
      <c r="BW1399" s="303"/>
      <c r="BX1399" s="303"/>
      <c r="BY1399" s="302"/>
      <c r="BZ1399" s="302"/>
      <c r="CA1399" s="387"/>
      <c r="CB1399" s="395"/>
      <c r="CC1399" s="12"/>
      <c r="CD1399" s="304"/>
      <c r="CE1399" s="14"/>
      <c r="CF1399" s="395"/>
      <c r="CG1399" s="397"/>
      <c r="CH1399" s="300">
        <f t="shared" si="537"/>
        <v>0</v>
      </c>
      <c r="CI1399" s="26"/>
      <c r="CJ1399" s="17">
        <f t="shared" si="534"/>
        <v>0</v>
      </c>
      <c r="CK1399" s="18">
        <f t="shared" si="545"/>
        <v>12.89</v>
      </c>
      <c r="CM1399" s="164"/>
      <c r="CN1399" s="302"/>
      <c r="CO1399" s="13">
        <f t="shared" si="538"/>
        <v>0</v>
      </c>
      <c r="CP1399" s="302"/>
      <c r="CQ1399" s="13">
        <f t="shared" si="539"/>
        <v>0</v>
      </c>
      <c r="CR1399" s="302"/>
      <c r="CS1399" s="13">
        <f t="shared" si="540"/>
        <v>0</v>
      </c>
      <c r="CT1399" s="302"/>
      <c r="CU1399" s="13">
        <f t="shared" si="535"/>
        <v>0</v>
      </c>
      <c r="CV1399" s="302"/>
      <c r="CW1399" s="13">
        <f t="shared" si="541"/>
        <v>0</v>
      </c>
      <c r="CX1399" s="13">
        <f t="shared" si="542"/>
        <v>0</v>
      </c>
      <c r="CY1399" s="251">
        <f t="shared" si="543"/>
        <v>0</v>
      </c>
      <c r="CZ1399" s="13" t="s">
        <v>29</v>
      </c>
      <c r="DA1399" s="13">
        <v>50</v>
      </c>
      <c r="DB1399" s="22">
        <f t="shared" si="544"/>
        <v>0</v>
      </c>
      <c r="DD1399" s="24"/>
      <c r="DF1399" s="163"/>
      <c r="DH1399" s="24"/>
      <c r="DI1399" s="447"/>
      <c r="DJ1399" s="163"/>
    </row>
    <row r="1400" spans="1:114" s="7" customFormat="1">
      <c r="A1400" s="277">
        <f t="shared" si="528"/>
        <v>50</v>
      </c>
      <c r="B1400" s="21" t="e">
        <f>'Calculateur de trading'!I1400/C1400/W1400</f>
        <v>#DIV/0!</v>
      </c>
      <c r="C1400" s="278">
        <f t="shared" si="529"/>
        <v>10</v>
      </c>
      <c r="D1400" s="278"/>
      <c r="E1400" s="273">
        <f t="shared" si="530"/>
        <v>100</v>
      </c>
      <c r="F1400" s="271">
        <f t="shared" si="522"/>
        <v>2</v>
      </c>
      <c r="G1400" s="271" t="e">
        <f t="shared" si="523"/>
        <v>#DIV/0!</v>
      </c>
      <c r="H1400" s="272">
        <f t="shared" si="524"/>
        <v>20</v>
      </c>
      <c r="I1400" s="270"/>
      <c r="J1400" s="273">
        <f t="shared" si="531"/>
        <v>200</v>
      </c>
      <c r="K1400" s="271">
        <f t="shared" si="525"/>
        <v>4</v>
      </c>
      <c r="L1400" s="271" t="e">
        <f t="shared" si="526"/>
        <v>#DIV/0!</v>
      </c>
      <c r="M1400" s="272">
        <f t="shared" si="527"/>
        <v>40</v>
      </c>
      <c r="N1400" s="389"/>
      <c r="O1400" s="455" t="e">
        <f>(A1400*B1400*W1400)+(B1400*'Calculateur de trading'!H1400)</f>
        <v>#DIV/0!</v>
      </c>
      <c r="P1400" s="274" t="e">
        <f>O1400/'Déscriptions des trades'!CK1400</f>
        <v>#DIV/0!</v>
      </c>
      <c r="Q1400" s="456" t="e">
        <f>'Déscriptions des trades'!CK1400-O1400</f>
        <v>#DIV/0!</v>
      </c>
      <c r="R1400" s="466" t="e">
        <f t="shared" si="532"/>
        <v>#DIV/0!</v>
      </c>
      <c r="S1400" s="389"/>
      <c r="T1400" s="12"/>
      <c r="U1400" s="25"/>
      <c r="V1400" s="15"/>
      <c r="W1400" s="490">
        <f t="shared" si="536"/>
        <v>0</v>
      </c>
      <c r="X1400" s="21" t="e">
        <f>W1400*U1400/'Déscriptions des trades'!CK1400*'Déscriptions des trades'!B1400</f>
        <v>#DIV/0!</v>
      </c>
      <c r="Y1400" s="459"/>
      <c r="Z1400" s="389"/>
      <c r="AA1400" s="23">
        <f t="shared" si="533"/>
        <v>0.1</v>
      </c>
      <c r="AB1400" s="17" t="e">
        <f>(AA1400*'Déscriptions des trades'!U1400*'Déscriptions des trades'!B1400/'Déscriptions des trades'!CK1400)*'Déscriptions des trades'!W1400</f>
        <v>#DIV/0!</v>
      </c>
      <c r="AC1400" s="265" t="e">
        <f>AB1400*'Déscriptions des trades'!CK1400</f>
        <v>#DIV/0!</v>
      </c>
      <c r="AD1400" s="266" t="e">
        <f>'Déscriptions des trades'!CK1400-AC1400</f>
        <v>#DIV/0!</v>
      </c>
      <c r="AE1400" s="389"/>
      <c r="AF1400" s="399">
        <v>1396</v>
      </c>
      <c r="AG1400" s="389"/>
      <c r="AH1400" s="20"/>
      <c r="AI1400" s="303"/>
      <c r="AJ1400" s="307"/>
      <c r="AK1400" s="161"/>
      <c r="AL1400" s="305"/>
      <c r="AM1400" s="305"/>
      <c r="AN1400" s="162"/>
      <c r="AO1400" s="439"/>
      <c r="AP1400" s="162"/>
      <c r="AQ1400" s="113"/>
      <c r="AR1400" s="113"/>
      <c r="AS1400" s="384"/>
      <c r="AT1400" s="306"/>
      <c r="AU1400" s="306"/>
      <c r="AV1400" s="160"/>
      <c r="AW1400" s="158"/>
      <c r="AX1400" s="385"/>
      <c r="AY1400" s="453"/>
      <c r="AZ1400" s="165"/>
      <c r="BA1400" s="301"/>
      <c r="BB1400" s="165"/>
      <c r="BC1400" s="301"/>
      <c r="BD1400" s="165"/>
      <c r="BE1400" s="302"/>
      <c r="BF1400" s="302"/>
      <c r="BG1400" s="165"/>
      <c r="BH1400" s="303"/>
      <c r="BI1400" s="165"/>
      <c r="BJ1400" s="304"/>
      <c r="BK1400" s="394"/>
      <c r="BL1400" s="302"/>
      <c r="BM1400" s="302"/>
      <c r="BN1400" s="394"/>
      <c r="BO1400" s="302"/>
      <c r="BP1400" s="13"/>
      <c r="BQ1400" s="302"/>
      <c r="BR1400" s="13"/>
      <c r="BS1400" s="302"/>
      <c r="BT1400" s="13"/>
      <c r="BU1400" s="302"/>
      <c r="BV1400" s="386"/>
      <c r="BW1400" s="303"/>
      <c r="BX1400" s="303"/>
      <c r="BY1400" s="302"/>
      <c r="BZ1400" s="302"/>
      <c r="CA1400" s="387"/>
      <c r="CB1400" s="395"/>
      <c r="CC1400" s="12"/>
      <c r="CD1400" s="304"/>
      <c r="CE1400" s="14"/>
      <c r="CF1400" s="395"/>
      <c r="CG1400" s="397"/>
      <c r="CH1400" s="300">
        <f t="shared" si="537"/>
        <v>0</v>
      </c>
      <c r="CI1400" s="26"/>
      <c r="CJ1400" s="17">
        <f t="shared" si="534"/>
        <v>0</v>
      </c>
      <c r="CK1400" s="18">
        <f t="shared" si="545"/>
        <v>12.89</v>
      </c>
      <c r="CM1400" s="164"/>
      <c r="CN1400" s="302"/>
      <c r="CO1400" s="13">
        <f t="shared" si="538"/>
        <v>0</v>
      </c>
      <c r="CP1400" s="302"/>
      <c r="CQ1400" s="13">
        <f t="shared" si="539"/>
        <v>0</v>
      </c>
      <c r="CR1400" s="302"/>
      <c r="CS1400" s="13">
        <f t="shared" si="540"/>
        <v>0</v>
      </c>
      <c r="CT1400" s="302"/>
      <c r="CU1400" s="13">
        <f t="shared" si="535"/>
        <v>0</v>
      </c>
      <c r="CV1400" s="302"/>
      <c r="CW1400" s="13">
        <f t="shared" si="541"/>
        <v>0</v>
      </c>
      <c r="CX1400" s="13">
        <f t="shared" si="542"/>
        <v>0</v>
      </c>
      <c r="CY1400" s="251">
        <f t="shared" si="543"/>
        <v>0</v>
      </c>
      <c r="CZ1400" s="13" t="s">
        <v>29</v>
      </c>
      <c r="DA1400" s="13">
        <v>50</v>
      </c>
      <c r="DB1400" s="22">
        <f t="shared" si="544"/>
        <v>0</v>
      </c>
      <c r="DD1400" s="24"/>
      <c r="DF1400" s="163"/>
      <c r="DH1400" s="24"/>
      <c r="DI1400" s="447"/>
      <c r="DJ1400" s="163"/>
    </row>
    <row r="1401" spans="1:114" s="7" customFormat="1">
      <c r="A1401" s="277">
        <f t="shared" si="528"/>
        <v>50</v>
      </c>
      <c r="B1401" s="21" t="e">
        <f>'Calculateur de trading'!I1401/C1401/W1401</f>
        <v>#DIV/0!</v>
      </c>
      <c r="C1401" s="278">
        <f t="shared" si="529"/>
        <v>10</v>
      </c>
      <c r="D1401" s="426"/>
      <c r="E1401" s="273">
        <f t="shared" si="530"/>
        <v>100</v>
      </c>
      <c r="F1401" s="271">
        <f t="shared" si="522"/>
        <v>2</v>
      </c>
      <c r="G1401" s="271" t="e">
        <f t="shared" si="523"/>
        <v>#DIV/0!</v>
      </c>
      <c r="H1401" s="272">
        <f t="shared" si="524"/>
        <v>20</v>
      </c>
      <c r="I1401" s="270"/>
      <c r="J1401" s="273">
        <f t="shared" si="531"/>
        <v>200</v>
      </c>
      <c r="K1401" s="271">
        <f t="shared" si="525"/>
        <v>4</v>
      </c>
      <c r="L1401" s="271" t="e">
        <f t="shared" si="526"/>
        <v>#DIV/0!</v>
      </c>
      <c r="M1401" s="272">
        <f t="shared" si="527"/>
        <v>40</v>
      </c>
      <c r="N1401" s="389"/>
      <c r="O1401" s="455" t="e">
        <f>(A1401*B1401*W1401)+(B1401*'Calculateur de trading'!H1401)</f>
        <v>#DIV/0!</v>
      </c>
      <c r="P1401" s="274" t="e">
        <f>O1401/'Déscriptions des trades'!CK1401</f>
        <v>#DIV/0!</v>
      </c>
      <c r="Q1401" s="456" t="e">
        <f>'Déscriptions des trades'!CK1401-O1401</f>
        <v>#DIV/0!</v>
      </c>
      <c r="R1401" s="466" t="e">
        <f t="shared" si="532"/>
        <v>#DIV/0!</v>
      </c>
      <c r="S1401" s="389"/>
      <c r="T1401" s="12"/>
      <c r="U1401" s="25"/>
      <c r="V1401" s="15"/>
      <c r="W1401" s="490">
        <f t="shared" si="536"/>
        <v>0</v>
      </c>
      <c r="X1401" s="21" t="e">
        <f>W1401*U1401/'Déscriptions des trades'!CK1401*'Déscriptions des trades'!B1401</f>
        <v>#DIV/0!</v>
      </c>
      <c r="Y1401" s="459"/>
      <c r="Z1401" s="389"/>
      <c r="AA1401" s="23">
        <f t="shared" si="533"/>
        <v>0.1</v>
      </c>
      <c r="AB1401" s="17" t="e">
        <f>(AA1401*'Déscriptions des trades'!U1401*'Déscriptions des trades'!B1401/'Déscriptions des trades'!CK1401)*'Déscriptions des trades'!W1401</f>
        <v>#DIV/0!</v>
      </c>
      <c r="AC1401" s="265" t="e">
        <f>AB1401*'Déscriptions des trades'!CK1401</f>
        <v>#DIV/0!</v>
      </c>
      <c r="AD1401" s="266" t="e">
        <f>'Déscriptions des trades'!CK1401-AC1401</f>
        <v>#DIV/0!</v>
      </c>
      <c r="AE1401" s="389"/>
      <c r="AF1401" s="399">
        <v>1397</v>
      </c>
      <c r="AG1401" s="389"/>
      <c r="AH1401" s="20"/>
      <c r="AI1401" s="303"/>
      <c r="AJ1401" s="307"/>
      <c r="AK1401" s="161"/>
      <c r="AL1401" s="305"/>
      <c r="AM1401" s="305"/>
      <c r="AN1401" s="162"/>
      <c r="AO1401" s="439"/>
      <c r="AP1401" s="162"/>
      <c r="AQ1401" s="113"/>
      <c r="AR1401" s="113"/>
      <c r="AS1401" s="384"/>
      <c r="AT1401" s="306"/>
      <c r="AU1401" s="306"/>
      <c r="AV1401" s="160"/>
      <c r="AW1401" s="158"/>
      <c r="AX1401" s="385"/>
      <c r="AY1401" s="453"/>
      <c r="AZ1401" s="165"/>
      <c r="BA1401" s="301"/>
      <c r="BB1401" s="165"/>
      <c r="BC1401" s="301"/>
      <c r="BD1401" s="165"/>
      <c r="BE1401" s="302"/>
      <c r="BF1401" s="302"/>
      <c r="BG1401" s="165"/>
      <c r="BH1401" s="303"/>
      <c r="BI1401" s="165"/>
      <c r="BJ1401" s="304"/>
      <c r="BK1401" s="394"/>
      <c r="BL1401" s="302"/>
      <c r="BM1401" s="302"/>
      <c r="BN1401" s="394"/>
      <c r="BO1401" s="302"/>
      <c r="BP1401" s="13"/>
      <c r="BQ1401" s="302"/>
      <c r="BR1401" s="13"/>
      <c r="BS1401" s="302"/>
      <c r="BT1401" s="13"/>
      <c r="BU1401" s="302"/>
      <c r="BV1401" s="386"/>
      <c r="BW1401" s="303"/>
      <c r="BX1401" s="303"/>
      <c r="BY1401" s="302"/>
      <c r="BZ1401" s="302"/>
      <c r="CA1401" s="387"/>
      <c r="CB1401" s="395"/>
      <c r="CC1401" s="12"/>
      <c r="CD1401" s="304"/>
      <c r="CE1401" s="14"/>
      <c r="CF1401" s="395"/>
      <c r="CG1401" s="397"/>
      <c r="CH1401" s="300">
        <f t="shared" si="537"/>
        <v>0</v>
      </c>
      <c r="CI1401" s="26"/>
      <c r="CJ1401" s="17">
        <f t="shared" si="534"/>
        <v>0</v>
      </c>
      <c r="CK1401" s="18">
        <f t="shared" si="545"/>
        <v>12.89</v>
      </c>
      <c r="CM1401" s="164"/>
      <c r="CN1401" s="302"/>
      <c r="CO1401" s="13">
        <f t="shared" si="538"/>
        <v>0</v>
      </c>
      <c r="CP1401" s="302"/>
      <c r="CQ1401" s="13">
        <f t="shared" si="539"/>
        <v>0</v>
      </c>
      <c r="CR1401" s="302"/>
      <c r="CS1401" s="13">
        <f t="shared" si="540"/>
        <v>0</v>
      </c>
      <c r="CT1401" s="302"/>
      <c r="CU1401" s="13">
        <f t="shared" si="535"/>
        <v>0</v>
      </c>
      <c r="CV1401" s="302"/>
      <c r="CW1401" s="13">
        <f t="shared" si="541"/>
        <v>0</v>
      </c>
      <c r="CX1401" s="13">
        <f t="shared" si="542"/>
        <v>0</v>
      </c>
      <c r="CY1401" s="251">
        <f t="shared" si="543"/>
        <v>0</v>
      </c>
      <c r="CZ1401" s="13" t="s">
        <v>29</v>
      </c>
      <c r="DA1401" s="13">
        <v>50</v>
      </c>
      <c r="DB1401" s="22">
        <f t="shared" si="544"/>
        <v>0</v>
      </c>
      <c r="DD1401" s="24"/>
      <c r="DF1401" s="163"/>
      <c r="DH1401" s="24"/>
      <c r="DI1401" s="447"/>
      <c r="DJ1401" s="163"/>
    </row>
    <row r="1402" spans="1:114" s="7" customFormat="1">
      <c r="A1402" s="277">
        <f t="shared" si="528"/>
        <v>50</v>
      </c>
      <c r="B1402" s="21" t="e">
        <f>'Calculateur de trading'!I1402/C1402/W1402</f>
        <v>#DIV/0!</v>
      </c>
      <c r="C1402" s="278">
        <f t="shared" si="529"/>
        <v>10</v>
      </c>
      <c r="D1402" s="278"/>
      <c r="E1402" s="273">
        <f t="shared" si="530"/>
        <v>100</v>
      </c>
      <c r="F1402" s="271">
        <f t="shared" si="522"/>
        <v>2</v>
      </c>
      <c r="G1402" s="271" t="e">
        <f t="shared" si="523"/>
        <v>#DIV/0!</v>
      </c>
      <c r="H1402" s="272">
        <f t="shared" si="524"/>
        <v>20</v>
      </c>
      <c r="I1402" s="270"/>
      <c r="J1402" s="273">
        <f t="shared" si="531"/>
        <v>200</v>
      </c>
      <c r="K1402" s="271">
        <f t="shared" si="525"/>
        <v>4</v>
      </c>
      <c r="L1402" s="271" t="e">
        <f t="shared" si="526"/>
        <v>#DIV/0!</v>
      </c>
      <c r="M1402" s="272">
        <f t="shared" si="527"/>
        <v>40</v>
      </c>
      <c r="N1402" s="389"/>
      <c r="O1402" s="455" t="e">
        <f>(A1402*B1402*W1402)+(B1402*'Calculateur de trading'!H1402)</f>
        <v>#DIV/0!</v>
      </c>
      <c r="P1402" s="274" t="e">
        <f>O1402/'Déscriptions des trades'!CK1402</f>
        <v>#DIV/0!</v>
      </c>
      <c r="Q1402" s="456" t="e">
        <f>'Déscriptions des trades'!CK1402-O1402</f>
        <v>#DIV/0!</v>
      </c>
      <c r="R1402" s="466" t="e">
        <f t="shared" si="532"/>
        <v>#DIV/0!</v>
      </c>
      <c r="S1402" s="389"/>
      <c r="T1402" s="12"/>
      <c r="U1402" s="25"/>
      <c r="V1402" s="15"/>
      <c r="W1402" s="490">
        <f t="shared" si="536"/>
        <v>0</v>
      </c>
      <c r="X1402" s="21" t="e">
        <f>W1402*U1402/'Déscriptions des trades'!CK1402*'Déscriptions des trades'!B1402</f>
        <v>#DIV/0!</v>
      </c>
      <c r="Y1402" s="459"/>
      <c r="Z1402" s="389"/>
      <c r="AA1402" s="23">
        <f t="shared" si="533"/>
        <v>0.1</v>
      </c>
      <c r="AB1402" s="17" t="e">
        <f>(AA1402*'Déscriptions des trades'!U1402*'Déscriptions des trades'!B1402/'Déscriptions des trades'!CK1402)*'Déscriptions des trades'!W1402</f>
        <v>#DIV/0!</v>
      </c>
      <c r="AC1402" s="265" t="e">
        <f>AB1402*'Déscriptions des trades'!CK1402</f>
        <v>#DIV/0!</v>
      </c>
      <c r="AD1402" s="266" t="e">
        <f>'Déscriptions des trades'!CK1402-AC1402</f>
        <v>#DIV/0!</v>
      </c>
      <c r="AE1402" s="389"/>
      <c r="AF1402" s="399">
        <v>1398</v>
      </c>
      <c r="AG1402" s="389"/>
      <c r="AH1402" s="20"/>
      <c r="AI1402" s="303"/>
      <c r="AJ1402" s="307"/>
      <c r="AK1402" s="161"/>
      <c r="AL1402" s="305"/>
      <c r="AM1402" s="305"/>
      <c r="AN1402" s="162"/>
      <c r="AO1402" s="439"/>
      <c r="AP1402" s="162"/>
      <c r="AQ1402" s="113"/>
      <c r="AR1402" s="113"/>
      <c r="AS1402" s="384"/>
      <c r="AT1402" s="306"/>
      <c r="AU1402" s="306"/>
      <c r="AV1402" s="160"/>
      <c r="AW1402" s="158"/>
      <c r="AX1402" s="385"/>
      <c r="AY1402" s="453"/>
      <c r="AZ1402" s="165"/>
      <c r="BA1402" s="301"/>
      <c r="BB1402" s="165"/>
      <c r="BC1402" s="301"/>
      <c r="BD1402" s="165"/>
      <c r="BE1402" s="302"/>
      <c r="BF1402" s="302"/>
      <c r="BG1402" s="165"/>
      <c r="BH1402" s="303"/>
      <c r="BI1402" s="165"/>
      <c r="BJ1402" s="304"/>
      <c r="BK1402" s="394"/>
      <c r="BL1402" s="302"/>
      <c r="BM1402" s="302"/>
      <c r="BN1402" s="394"/>
      <c r="BO1402" s="302"/>
      <c r="BP1402" s="13"/>
      <c r="BQ1402" s="302"/>
      <c r="BR1402" s="13"/>
      <c r="BS1402" s="302"/>
      <c r="BT1402" s="13"/>
      <c r="BU1402" s="302"/>
      <c r="BV1402" s="386"/>
      <c r="BW1402" s="303"/>
      <c r="BX1402" s="303"/>
      <c r="BY1402" s="302"/>
      <c r="BZ1402" s="302"/>
      <c r="CA1402" s="387"/>
      <c r="CB1402" s="395"/>
      <c r="CC1402" s="12"/>
      <c r="CD1402" s="304"/>
      <c r="CE1402" s="14"/>
      <c r="CF1402" s="395"/>
      <c r="CG1402" s="397"/>
      <c r="CH1402" s="300">
        <f t="shared" si="537"/>
        <v>0</v>
      </c>
      <c r="CI1402" s="26"/>
      <c r="CJ1402" s="17">
        <f t="shared" si="534"/>
        <v>0</v>
      </c>
      <c r="CK1402" s="18">
        <f t="shared" si="545"/>
        <v>12.89</v>
      </c>
      <c r="CM1402" s="164"/>
      <c r="CN1402" s="302"/>
      <c r="CO1402" s="13">
        <f t="shared" si="538"/>
        <v>0</v>
      </c>
      <c r="CP1402" s="302"/>
      <c r="CQ1402" s="13">
        <f t="shared" si="539"/>
        <v>0</v>
      </c>
      <c r="CR1402" s="302"/>
      <c r="CS1402" s="13">
        <f t="shared" si="540"/>
        <v>0</v>
      </c>
      <c r="CT1402" s="302"/>
      <c r="CU1402" s="13">
        <f t="shared" si="535"/>
        <v>0</v>
      </c>
      <c r="CV1402" s="302"/>
      <c r="CW1402" s="13">
        <f t="shared" si="541"/>
        <v>0</v>
      </c>
      <c r="CX1402" s="13">
        <f t="shared" si="542"/>
        <v>0</v>
      </c>
      <c r="CY1402" s="251">
        <f t="shared" si="543"/>
        <v>0</v>
      </c>
      <c r="CZ1402" s="13" t="s">
        <v>29</v>
      </c>
      <c r="DA1402" s="13">
        <v>50</v>
      </c>
      <c r="DB1402" s="22">
        <f t="shared" si="544"/>
        <v>0</v>
      </c>
      <c r="DD1402" s="24"/>
      <c r="DF1402" s="163"/>
      <c r="DH1402" s="24"/>
      <c r="DI1402" s="447"/>
      <c r="DJ1402" s="163"/>
    </row>
    <row r="1403" spans="1:114" s="7" customFormat="1">
      <c r="A1403" s="277">
        <f t="shared" si="528"/>
        <v>50</v>
      </c>
      <c r="B1403" s="21" t="e">
        <f>'Calculateur de trading'!I1403/C1403/W1403</f>
        <v>#DIV/0!</v>
      </c>
      <c r="C1403" s="278">
        <f t="shared" si="529"/>
        <v>10</v>
      </c>
      <c r="D1403" s="426"/>
      <c r="E1403" s="273">
        <f t="shared" si="530"/>
        <v>100</v>
      </c>
      <c r="F1403" s="271">
        <f t="shared" si="522"/>
        <v>2</v>
      </c>
      <c r="G1403" s="271" t="e">
        <f t="shared" si="523"/>
        <v>#DIV/0!</v>
      </c>
      <c r="H1403" s="272">
        <f t="shared" si="524"/>
        <v>20</v>
      </c>
      <c r="I1403" s="270"/>
      <c r="J1403" s="273">
        <f t="shared" si="531"/>
        <v>200</v>
      </c>
      <c r="K1403" s="271">
        <f t="shared" si="525"/>
        <v>4</v>
      </c>
      <c r="L1403" s="271" t="e">
        <f t="shared" si="526"/>
        <v>#DIV/0!</v>
      </c>
      <c r="M1403" s="272">
        <f t="shared" si="527"/>
        <v>40</v>
      </c>
      <c r="N1403" s="389"/>
      <c r="O1403" s="455" t="e">
        <f>(A1403*B1403*W1403)+(B1403*'Calculateur de trading'!H1403)</f>
        <v>#DIV/0!</v>
      </c>
      <c r="P1403" s="274" t="e">
        <f>O1403/'Déscriptions des trades'!CK1403</f>
        <v>#DIV/0!</v>
      </c>
      <c r="Q1403" s="456" t="e">
        <f>'Déscriptions des trades'!CK1403-O1403</f>
        <v>#DIV/0!</v>
      </c>
      <c r="R1403" s="466" t="e">
        <f t="shared" si="532"/>
        <v>#DIV/0!</v>
      </c>
      <c r="S1403" s="389"/>
      <c r="T1403" s="12"/>
      <c r="U1403" s="25"/>
      <c r="V1403" s="15"/>
      <c r="W1403" s="490">
        <f t="shared" si="536"/>
        <v>0</v>
      </c>
      <c r="X1403" s="21" t="e">
        <f>W1403*U1403/'Déscriptions des trades'!CK1403*'Déscriptions des trades'!B1403</f>
        <v>#DIV/0!</v>
      </c>
      <c r="Y1403" s="459"/>
      <c r="Z1403" s="389"/>
      <c r="AA1403" s="23">
        <f t="shared" si="533"/>
        <v>0.1</v>
      </c>
      <c r="AB1403" s="17" t="e">
        <f>(AA1403*'Déscriptions des trades'!U1403*'Déscriptions des trades'!B1403/'Déscriptions des trades'!CK1403)*'Déscriptions des trades'!W1403</f>
        <v>#DIV/0!</v>
      </c>
      <c r="AC1403" s="265" t="e">
        <f>AB1403*'Déscriptions des trades'!CK1403</f>
        <v>#DIV/0!</v>
      </c>
      <c r="AD1403" s="266" t="e">
        <f>'Déscriptions des trades'!CK1403-AC1403</f>
        <v>#DIV/0!</v>
      </c>
      <c r="AE1403" s="389"/>
      <c r="AF1403" s="399">
        <v>1399</v>
      </c>
      <c r="AG1403" s="389"/>
      <c r="AH1403" s="20"/>
      <c r="AI1403" s="303"/>
      <c r="AJ1403" s="307"/>
      <c r="AK1403" s="161"/>
      <c r="AL1403" s="305"/>
      <c r="AM1403" s="305"/>
      <c r="AN1403" s="162"/>
      <c r="AO1403" s="439"/>
      <c r="AP1403" s="162"/>
      <c r="AQ1403" s="113"/>
      <c r="AR1403" s="113"/>
      <c r="AS1403" s="384"/>
      <c r="AT1403" s="306"/>
      <c r="AU1403" s="306"/>
      <c r="AV1403" s="160"/>
      <c r="AW1403" s="158"/>
      <c r="AX1403" s="385"/>
      <c r="AY1403" s="453"/>
      <c r="AZ1403" s="165"/>
      <c r="BA1403" s="301"/>
      <c r="BB1403" s="165"/>
      <c r="BC1403" s="301"/>
      <c r="BD1403" s="165"/>
      <c r="BE1403" s="302"/>
      <c r="BF1403" s="302"/>
      <c r="BG1403" s="165"/>
      <c r="BH1403" s="303"/>
      <c r="BI1403" s="165"/>
      <c r="BJ1403" s="304"/>
      <c r="BK1403" s="394"/>
      <c r="BL1403" s="302"/>
      <c r="BM1403" s="302"/>
      <c r="BN1403" s="394"/>
      <c r="BO1403" s="302"/>
      <c r="BP1403" s="13"/>
      <c r="BQ1403" s="302"/>
      <c r="BR1403" s="13"/>
      <c r="BS1403" s="302"/>
      <c r="BT1403" s="13"/>
      <c r="BU1403" s="302"/>
      <c r="BV1403" s="386"/>
      <c r="BW1403" s="303"/>
      <c r="BX1403" s="303"/>
      <c r="BY1403" s="302"/>
      <c r="BZ1403" s="302"/>
      <c r="CA1403" s="387"/>
      <c r="CB1403" s="395"/>
      <c r="CC1403" s="12"/>
      <c r="CD1403" s="304"/>
      <c r="CE1403" s="14"/>
      <c r="CF1403" s="395"/>
      <c r="CG1403" s="397"/>
      <c r="CH1403" s="300">
        <f t="shared" si="537"/>
        <v>0</v>
      </c>
      <c r="CI1403" s="26"/>
      <c r="CJ1403" s="17">
        <f t="shared" si="534"/>
        <v>0</v>
      </c>
      <c r="CK1403" s="18">
        <f t="shared" si="545"/>
        <v>12.89</v>
      </c>
      <c r="CM1403" s="164"/>
      <c r="CN1403" s="302"/>
      <c r="CO1403" s="13">
        <f t="shared" si="538"/>
        <v>0</v>
      </c>
      <c r="CP1403" s="302"/>
      <c r="CQ1403" s="13">
        <f t="shared" si="539"/>
        <v>0</v>
      </c>
      <c r="CR1403" s="302"/>
      <c r="CS1403" s="13">
        <f t="shared" si="540"/>
        <v>0</v>
      </c>
      <c r="CT1403" s="302"/>
      <c r="CU1403" s="13">
        <f t="shared" si="535"/>
        <v>0</v>
      </c>
      <c r="CV1403" s="302"/>
      <c r="CW1403" s="13">
        <f t="shared" si="541"/>
        <v>0</v>
      </c>
      <c r="CX1403" s="13">
        <f t="shared" si="542"/>
        <v>0</v>
      </c>
      <c r="CY1403" s="251">
        <f t="shared" si="543"/>
        <v>0</v>
      </c>
      <c r="CZ1403" s="13" t="s">
        <v>29</v>
      </c>
      <c r="DA1403" s="13">
        <v>50</v>
      </c>
      <c r="DB1403" s="22">
        <f t="shared" si="544"/>
        <v>0</v>
      </c>
      <c r="DD1403" s="24"/>
      <c r="DF1403" s="163"/>
      <c r="DH1403" s="24"/>
      <c r="DI1403" s="447"/>
      <c r="DJ1403" s="163"/>
    </row>
    <row r="1404" spans="1:114" s="7" customFormat="1">
      <c r="A1404" s="277">
        <f t="shared" si="528"/>
        <v>50</v>
      </c>
      <c r="B1404" s="21" t="e">
        <f>'Calculateur de trading'!I1404/C1404/W1404</f>
        <v>#DIV/0!</v>
      </c>
      <c r="C1404" s="278">
        <f t="shared" si="529"/>
        <v>10</v>
      </c>
      <c r="D1404" s="278"/>
      <c r="E1404" s="273">
        <f t="shared" si="530"/>
        <v>100</v>
      </c>
      <c r="F1404" s="271">
        <f t="shared" si="522"/>
        <v>2</v>
      </c>
      <c r="G1404" s="271" t="e">
        <f t="shared" si="523"/>
        <v>#DIV/0!</v>
      </c>
      <c r="H1404" s="272">
        <f t="shared" si="524"/>
        <v>20</v>
      </c>
      <c r="I1404" s="270"/>
      <c r="J1404" s="273">
        <f t="shared" si="531"/>
        <v>200</v>
      </c>
      <c r="K1404" s="271">
        <f t="shared" si="525"/>
        <v>4</v>
      </c>
      <c r="L1404" s="271" t="e">
        <f t="shared" si="526"/>
        <v>#DIV/0!</v>
      </c>
      <c r="M1404" s="272">
        <f t="shared" si="527"/>
        <v>40</v>
      </c>
      <c r="N1404" s="389"/>
      <c r="O1404" s="455" t="e">
        <f>(A1404*B1404*W1404)+(B1404*'Calculateur de trading'!H1404)</f>
        <v>#DIV/0!</v>
      </c>
      <c r="P1404" s="274" t="e">
        <f>O1404/'Déscriptions des trades'!CK1404</f>
        <v>#DIV/0!</v>
      </c>
      <c r="Q1404" s="456" t="e">
        <f>'Déscriptions des trades'!CK1404-O1404</f>
        <v>#DIV/0!</v>
      </c>
      <c r="R1404" s="466" t="e">
        <f t="shared" si="532"/>
        <v>#DIV/0!</v>
      </c>
      <c r="S1404" s="389"/>
      <c r="T1404" s="12"/>
      <c r="U1404" s="25"/>
      <c r="V1404" s="15"/>
      <c r="W1404" s="490">
        <f t="shared" si="536"/>
        <v>0</v>
      </c>
      <c r="X1404" s="21" t="e">
        <f>W1404*U1404/'Déscriptions des trades'!CK1404*'Déscriptions des trades'!B1404</f>
        <v>#DIV/0!</v>
      </c>
      <c r="Y1404" s="459"/>
      <c r="Z1404" s="389"/>
      <c r="AA1404" s="23">
        <f t="shared" si="533"/>
        <v>0.1</v>
      </c>
      <c r="AB1404" s="17" t="e">
        <f>(AA1404*'Déscriptions des trades'!U1404*'Déscriptions des trades'!B1404/'Déscriptions des trades'!CK1404)*'Déscriptions des trades'!W1404</f>
        <v>#DIV/0!</v>
      </c>
      <c r="AC1404" s="265" t="e">
        <f>AB1404*'Déscriptions des trades'!CK1404</f>
        <v>#DIV/0!</v>
      </c>
      <c r="AD1404" s="266" t="e">
        <f>'Déscriptions des trades'!CK1404-AC1404</f>
        <v>#DIV/0!</v>
      </c>
      <c r="AE1404" s="389"/>
      <c r="AF1404" s="399">
        <v>1400</v>
      </c>
      <c r="AG1404" s="389"/>
      <c r="AH1404" s="20"/>
      <c r="AI1404" s="303"/>
      <c r="AJ1404" s="307"/>
      <c r="AK1404" s="161"/>
      <c r="AL1404" s="305"/>
      <c r="AM1404" s="305"/>
      <c r="AN1404" s="162"/>
      <c r="AO1404" s="439"/>
      <c r="AP1404" s="162"/>
      <c r="AQ1404" s="113"/>
      <c r="AR1404" s="113"/>
      <c r="AS1404" s="384"/>
      <c r="AT1404" s="306"/>
      <c r="AU1404" s="306"/>
      <c r="AV1404" s="160"/>
      <c r="AW1404" s="158"/>
      <c r="AX1404" s="385"/>
      <c r="AY1404" s="453"/>
      <c r="AZ1404" s="165"/>
      <c r="BA1404" s="301"/>
      <c r="BB1404" s="165"/>
      <c r="BC1404" s="301"/>
      <c r="BD1404" s="165"/>
      <c r="BE1404" s="302"/>
      <c r="BF1404" s="302"/>
      <c r="BG1404" s="165"/>
      <c r="BH1404" s="303"/>
      <c r="BI1404" s="165"/>
      <c r="BJ1404" s="304"/>
      <c r="BK1404" s="394"/>
      <c r="BL1404" s="302"/>
      <c r="BM1404" s="302"/>
      <c r="BN1404" s="394"/>
      <c r="BO1404" s="302"/>
      <c r="BP1404" s="13"/>
      <c r="BQ1404" s="302"/>
      <c r="BR1404" s="13"/>
      <c r="BS1404" s="302"/>
      <c r="BT1404" s="13"/>
      <c r="BU1404" s="302"/>
      <c r="BV1404" s="386"/>
      <c r="BW1404" s="303"/>
      <c r="BX1404" s="303"/>
      <c r="BY1404" s="302"/>
      <c r="BZ1404" s="302"/>
      <c r="CA1404" s="387"/>
      <c r="CB1404" s="395"/>
      <c r="CC1404" s="12"/>
      <c r="CD1404" s="304"/>
      <c r="CE1404" s="14"/>
      <c r="CF1404" s="395"/>
      <c r="CG1404" s="397"/>
      <c r="CH1404" s="300">
        <f t="shared" si="537"/>
        <v>0</v>
      </c>
      <c r="CI1404" s="26"/>
      <c r="CJ1404" s="17">
        <f t="shared" si="534"/>
        <v>0</v>
      </c>
      <c r="CK1404" s="18">
        <f t="shared" si="545"/>
        <v>12.89</v>
      </c>
      <c r="CM1404" s="164"/>
      <c r="CN1404" s="302"/>
      <c r="CO1404" s="13">
        <f t="shared" si="538"/>
        <v>0</v>
      </c>
      <c r="CP1404" s="302"/>
      <c r="CQ1404" s="13">
        <f t="shared" si="539"/>
        <v>0</v>
      </c>
      <c r="CR1404" s="302"/>
      <c r="CS1404" s="13">
        <f t="shared" si="540"/>
        <v>0</v>
      </c>
      <c r="CT1404" s="302"/>
      <c r="CU1404" s="13">
        <f t="shared" si="535"/>
        <v>0</v>
      </c>
      <c r="CV1404" s="302"/>
      <c r="CW1404" s="13">
        <f t="shared" si="541"/>
        <v>0</v>
      </c>
      <c r="CX1404" s="13">
        <f t="shared" si="542"/>
        <v>0</v>
      </c>
      <c r="CY1404" s="251">
        <f t="shared" si="543"/>
        <v>0</v>
      </c>
      <c r="CZ1404" s="13" t="s">
        <v>29</v>
      </c>
      <c r="DA1404" s="13">
        <v>50</v>
      </c>
      <c r="DB1404" s="22">
        <f t="shared" si="544"/>
        <v>0</v>
      </c>
      <c r="DD1404" s="24"/>
      <c r="DF1404" s="163"/>
      <c r="DH1404" s="24"/>
      <c r="DI1404" s="447"/>
      <c r="DJ1404" s="163"/>
    </row>
    <row r="1405" spans="1:114" s="7" customFormat="1">
      <c r="A1405" s="277">
        <f t="shared" si="528"/>
        <v>50</v>
      </c>
      <c r="B1405" s="21" t="e">
        <f>'Calculateur de trading'!I1405/C1405/W1405</f>
        <v>#DIV/0!</v>
      </c>
      <c r="C1405" s="278">
        <f t="shared" si="529"/>
        <v>10</v>
      </c>
      <c r="D1405" s="426"/>
      <c r="E1405" s="273">
        <f t="shared" si="530"/>
        <v>100</v>
      </c>
      <c r="F1405" s="271">
        <f t="shared" si="522"/>
        <v>2</v>
      </c>
      <c r="G1405" s="271" t="e">
        <f t="shared" si="523"/>
        <v>#DIV/0!</v>
      </c>
      <c r="H1405" s="272">
        <f t="shared" si="524"/>
        <v>20</v>
      </c>
      <c r="I1405" s="270"/>
      <c r="J1405" s="273">
        <f t="shared" si="531"/>
        <v>200</v>
      </c>
      <c r="K1405" s="271">
        <f t="shared" si="525"/>
        <v>4</v>
      </c>
      <c r="L1405" s="271" t="e">
        <f t="shared" si="526"/>
        <v>#DIV/0!</v>
      </c>
      <c r="M1405" s="272">
        <f t="shared" si="527"/>
        <v>40</v>
      </c>
      <c r="N1405" s="389"/>
      <c r="O1405" s="455" t="e">
        <f>(A1405*B1405*W1405)+(B1405*'Calculateur de trading'!H1405)</f>
        <v>#DIV/0!</v>
      </c>
      <c r="P1405" s="274" t="e">
        <f>O1405/'Déscriptions des trades'!CK1405</f>
        <v>#DIV/0!</v>
      </c>
      <c r="Q1405" s="456" t="e">
        <f>'Déscriptions des trades'!CK1405-O1405</f>
        <v>#DIV/0!</v>
      </c>
      <c r="R1405" s="466" t="e">
        <f t="shared" si="532"/>
        <v>#DIV/0!</v>
      </c>
      <c r="S1405" s="389"/>
      <c r="T1405" s="12"/>
      <c r="U1405" s="25"/>
      <c r="V1405" s="15"/>
      <c r="W1405" s="490">
        <f t="shared" si="536"/>
        <v>0</v>
      </c>
      <c r="X1405" s="21" t="e">
        <f>W1405*U1405/'Déscriptions des trades'!CK1405*'Déscriptions des trades'!B1405</f>
        <v>#DIV/0!</v>
      </c>
      <c r="Y1405" s="459"/>
      <c r="Z1405" s="389"/>
      <c r="AA1405" s="23">
        <f t="shared" si="533"/>
        <v>0.1</v>
      </c>
      <c r="AB1405" s="17" t="e">
        <f>(AA1405*'Déscriptions des trades'!U1405*'Déscriptions des trades'!B1405/'Déscriptions des trades'!CK1405)*'Déscriptions des trades'!W1405</f>
        <v>#DIV/0!</v>
      </c>
      <c r="AC1405" s="265" t="e">
        <f>AB1405*'Déscriptions des trades'!CK1405</f>
        <v>#DIV/0!</v>
      </c>
      <c r="AD1405" s="266" t="e">
        <f>'Déscriptions des trades'!CK1405-AC1405</f>
        <v>#DIV/0!</v>
      </c>
      <c r="AE1405" s="389"/>
      <c r="AF1405" s="399">
        <v>1401</v>
      </c>
      <c r="AG1405" s="389"/>
      <c r="AH1405" s="20"/>
      <c r="AI1405" s="303"/>
      <c r="AJ1405" s="307"/>
      <c r="AK1405" s="161"/>
      <c r="AL1405" s="305"/>
      <c r="AM1405" s="305"/>
      <c r="AN1405" s="162"/>
      <c r="AO1405" s="439"/>
      <c r="AP1405" s="162"/>
      <c r="AQ1405" s="113"/>
      <c r="AR1405" s="113"/>
      <c r="AS1405" s="384"/>
      <c r="AT1405" s="306"/>
      <c r="AU1405" s="306"/>
      <c r="AV1405" s="160"/>
      <c r="AW1405" s="158"/>
      <c r="AX1405" s="385"/>
      <c r="AY1405" s="453"/>
      <c r="AZ1405" s="165"/>
      <c r="BA1405" s="301"/>
      <c r="BB1405" s="165"/>
      <c r="BC1405" s="301"/>
      <c r="BD1405" s="165"/>
      <c r="BE1405" s="302"/>
      <c r="BF1405" s="302"/>
      <c r="BG1405" s="165"/>
      <c r="BH1405" s="303"/>
      <c r="BI1405" s="165"/>
      <c r="BJ1405" s="304"/>
      <c r="BK1405" s="394"/>
      <c r="BL1405" s="302"/>
      <c r="BM1405" s="302"/>
      <c r="BN1405" s="394"/>
      <c r="BO1405" s="302"/>
      <c r="BP1405" s="13"/>
      <c r="BQ1405" s="302"/>
      <c r="BR1405" s="13"/>
      <c r="BS1405" s="302"/>
      <c r="BT1405" s="13"/>
      <c r="BU1405" s="302"/>
      <c r="BV1405" s="386"/>
      <c r="BW1405" s="303"/>
      <c r="BX1405" s="303"/>
      <c r="BY1405" s="302"/>
      <c r="BZ1405" s="302"/>
      <c r="CA1405" s="387"/>
      <c r="CB1405" s="395"/>
      <c r="CC1405" s="12"/>
      <c r="CD1405" s="304"/>
      <c r="CE1405" s="14"/>
      <c r="CF1405" s="395"/>
      <c r="CG1405" s="397"/>
      <c r="CH1405" s="300">
        <f t="shared" si="537"/>
        <v>0</v>
      </c>
      <c r="CI1405" s="26"/>
      <c r="CJ1405" s="17">
        <f t="shared" si="534"/>
        <v>0</v>
      </c>
      <c r="CK1405" s="18">
        <f t="shared" si="545"/>
        <v>12.89</v>
      </c>
      <c r="CM1405" s="164"/>
      <c r="CN1405" s="302"/>
      <c r="CO1405" s="13">
        <f t="shared" si="538"/>
        <v>0</v>
      </c>
      <c r="CP1405" s="302"/>
      <c r="CQ1405" s="13">
        <f t="shared" si="539"/>
        <v>0</v>
      </c>
      <c r="CR1405" s="302"/>
      <c r="CS1405" s="13">
        <f t="shared" si="540"/>
        <v>0</v>
      </c>
      <c r="CT1405" s="302"/>
      <c r="CU1405" s="13">
        <f t="shared" si="535"/>
        <v>0</v>
      </c>
      <c r="CV1405" s="302"/>
      <c r="CW1405" s="13">
        <f t="shared" si="541"/>
        <v>0</v>
      </c>
      <c r="CX1405" s="13">
        <f t="shared" si="542"/>
        <v>0</v>
      </c>
      <c r="CY1405" s="251">
        <f t="shared" si="543"/>
        <v>0</v>
      </c>
      <c r="CZ1405" s="13" t="s">
        <v>29</v>
      </c>
      <c r="DA1405" s="13">
        <v>50</v>
      </c>
      <c r="DB1405" s="22">
        <f t="shared" si="544"/>
        <v>0</v>
      </c>
      <c r="DD1405" s="24"/>
      <c r="DF1405" s="163"/>
      <c r="DH1405" s="24"/>
      <c r="DI1405" s="447"/>
      <c r="DJ1405" s="163"/>
    </row>
    <row r="1406" spans="1:114" s="7" customFormat="1">
      <c r="A1406" s="277">
        <f t="shared" si="528"/>
        <v>50</v>
      </c>
      <c r="B1406" s="21" t="e">
        <f>'Calculateur de trading'!I1406/C1406/W1406</f>
        <v>#DIV/0!</v>
      </c>
      <c r="C1406" s="278">
        <f t="shared" si="529"/>
        <v>10</v>
      </c>
      <c r="D1406" s="426"/>
      <c r="E1406" s="273">
        <f t="shared" si="530"/>
        <v>100</v>
      </c>
      <c r="F1406" s="271">
        <f t="shared" si="522"/>
        <v>2</v>
      </c>
      <c r="G1406" s="271" t="e">
        <f t="shared" si="523"/>
        <v>#DIV/0!</v>
      </c>
      <c r="H1406" s="272">
        <f t="shared" si="524"/>
        <v>20</v>
      </c>
      <c r="I1406" s="270"/>
      <c r="J1406" s="273">
        <f t="shared" si="531"/>
        <v>200</v>
      </c>
      <c r="K1406" s="271">
        <f t="shared" si="525"/>
        <v>4</v>
      </c>
      <c r="L1406" s="271" t="e">
        <f t="shared" si="526"/>
        <v>#DIV/0!</v>
      </c>
      <c r="M1406" s="272">
        <f t="shared" si="527"/>
        <v>40</v>
      </c>
      <c r="N1406" s="389"/>
      <c r="O1406" s="455" t="e">
        <f>(A1406*B1406*W1406)+(B1406*'Calculateur de trading'!H1406)</f>
        <v>#DIV/0!</v>
      </c>
      <c r="P1406" s="274" t="e">
        <f>O1406/'Déscriptions des trades'!CK1406</f>
        <v>#DIV/0!</v>
      </c>
      <c r="Q1406" s="456" t="e">
        <f>'Déscriptions des trades'!CK1406-O1406</f>
        <v>#DIV/0!</v>
      </c>
      <c r="R1406" s="466" t="e">
        <f t="shared" si="532"/>
        <v>#DIV/0!</v>
      </c>
      <c r="S1406" s="389"/>
      <c r="T1406" s="12"/>
      <c r="U1406" s="25"/>
      <c r="V1406" s="15"/>
      <c r="W1406" s="490">
        <f t="shared" si="536"/>
        <v>0</v>
      </c>
      <c r="X1406" s="21" t="e">
        <f>W1406*U1406/'Déscriptions des trades'!CK1406*'Déscriptions des trades'!B1406</f>
        <v>#DIV/0!</v>
      </c>
      <c r="Y1406" s="459"/>
      <c r="Z1406" s="389"/>
      <c r="AA1406" s="23">
        <f t="shared" si="533"/>
        <v>0.1</v>
      </c>
      <c r="AB1406" s="17" t="e">
        <f>(AA1406*'Déscriptions des trades'!U1406*'Déscriptions des trades'!B1406/'Déscriptions des trades'!CK1406)*'Déscriptions des trades'!W1406</f>
        <v>#DIV/0!</v>
      </c>
      <c r="AC1406" s="265" t="e">
        <f>AB1406*'Déscriptions des trades'!CK1406</f>
        <v>#DIV/0!</v>
      </c>
      <c r="AD1406" s="266" t="e">
        <f>'Déscriptions des trades'!CK1406-AC1406</f>
        <v>#DIV/0!</v>
      </c>
      <c r="AE1406" s="389"/>
      <c r="AF1406" s="399">
        <v>1402</v>
      </c>
      <c r="AG1406" s="389"/>
      <c r="AH1406" s="20"/>
      <c r="AI1406" s="303"/>
      <c r="AJ1406" s="307"/>
      <c r="AK1406" s="161"/>
      <c r="AL1406" s="305"/>
      <c r="AM1406" s="305"/>
      <c r="AN1406" s="162"/>
      <c r="AO1406" s="439"/>
      <c r="AP1406" s="162"/>
      <c r="AQ1406" s="113"/>
      <c r="AR1406" s="113"/>
      <c r="AS1406" s="384"/>
      <c r="AT1406" s="306"/>
      <c r="AU1406" s="306"/>
      <c r="AV1406" s="160"/>
      <c r="AW1406" s="158"/>
      <c r="AX1406" s="385"/>
      <c r="AY1406" s="453"/>
      <c r="AZ1406" s="165"/>
      <c r="BA1406" s="301"/>
      <c r="BB1406" s="165"/>
      <c r="BC1406" s="301"/>
      <c r="BD1406" s="165"/>
      <c r="BE1406" s="302"/>
      <c r="BF1406" s="302"/>
      <c r="BG1406" s="165"/>
      <c r="BH1406" s="303"/>
      <c r="BI1406" s="165"/>
      <c r="BJ1406" s="304"/>
      <c r="BK1406" s="394"/>
      <c r="BL1406" s="302"/>
      <c r="BM1406" s="302"/>
      <c r="BN1406" s="394"/>
      <c r="BO1406" s="302"/>
      <c r="BP1406" s="13"/>
      <c r="BQ1406" s="302"/>
      <c r="BR1406" s="13"/>
      <c r="BS1406" s="302"/>
      <c r="BT1406" s="13"/>
      <c r="BU1406" s="302"/>
      <c r="BV1406" s="386"/>
      <c r="BW1406" s="303"/>
      <c r="BX1406" s="303"/>
      <c r="BY1406" s="302"/>
      <c r="BZ1406" s="302"/>
      <c r="CA1406" s="387"/>
      <c r="CB1406" s="395"/>
      <c r="CC1406" s="12"/>
      <c r="CD1406" s="304"/>
      <c r="CE1406" s="14"/>
      <c r="CF1406" s="395"/>
      <c r="CG1406" s="397"/>
      <c r="CH1406" s="300">
        <f t="shared" si="537"/>
        <v>0</v>
      </c>
      <c r="CI1406" s="26"/>
      <c r="CJ1406" s="17">
        <f t="shared" si="534"/>
        <v>0</v>
      </c>
      <c r="CK1406" s="18">
        <f t="shared" si="545"/>
        <v>12.89</v>
      </c>
      <c r="CM1406" s="164"/>
      <c r="CN1406" s="302"/>
      <c r="CO1406" s="13">
        <f t="shared" si="538"/>
        <v>0</v>
      </c>
      <c r="CP1406" s="302"/>
      <c r="CQ1406" s="13">
        <f t="shared" si="539"/>
        <v>0</v>
      </c>
      <c r="CR1406" s="302"/>
      <c r="CS1406" s="13">
        <f t="shared" si="540"/>
        <v>0</v>
      </c>
      <c r="CT1406" s="302"/>
      <c r="CU1406" s="13">
        <f t="shared" si="535"/>
        <v>0</v>
      </c>
      <c r="CV1406" s="302"/>
      <c r="CW1406" s="13">
        <f t="shared" si="541"/>
        <v>0</v>
      </c>
      <c r="CX1406" s="13">
        <f t="shared" si="542"/>
        <v>0</v>
      </c>
      <c r="CY1406" s="251">
        <f t="shared" si="543"/>
        <v>0</v>
      </c>
      <c r="CZ1406" s="13" t="s">
        <v>29</v>
      </c>
      <c r="DA1406" s="13">
        <v>50</v>
      </c>
      <c r="DB1406" s="22">
        <f t="shared" si="544"/>
        <v>0</v>
      </c>
      <c r="DD1406" s="24"/>
      <c r="DF1406" s="163"/>
      <c r="DH1406" s="24"/>
      <c r="DI1406" s="447"/>
      <c r="DJ1406" s="163"/>
    </row>
    <row r="1407" spans="1:114" s="7" customFormat="1">
      <c r="A1407" s="277">
        <f t="shared" si="528"/>
        <v>50</v>
      </c>
      <c r="B1407" s="21" t="e">
        <f>'Calculateur de trading'!I1407/C1407/W1407</f>
        <v>#DIV/0!</v>
      </c>
      <c r="C1407" s="278">
        <f t="shared" si="529"/>
        <v>10</v>
      </c>
      <c r="D1407" s="278"/>
      <c r="E1407" s="273">
        <f t="shared" si="530"/>
        <v>100</v>
      </c>
      <c r="F1407" s="271">
        <f t="shared" si="522"/>
        <v>2</v>
      </c>
      <c r="G1407" s="271" t="e">
        <f t="shared" si="523"/>
        <v>#DIV/0!</v>
      </c>
      <c r="H1407" s="272">
        <f t="shared" si="524"/>
        <v>20</v>
      </c>
      <c r="I1407" s="270"/>
      <c r="J1407" s="273">
        <f t="shared" si="531"/>
        <v>200</v>
      </c>
      <c r="K1407" s="271">
        <f t="shared" si="525"/>
        <v>4</v>
      </c>
      <c r="L1407" s="271" t="e">
        <f t="shared" si="526"/>
        <v>#DIV/0!</v>
      </c>
      <c r="M1407" s="272">
        <f t="shared" si="527"/>
        <v>40</v>
      </c>
      <c r="N1407" s="389"/>
      <c r="O1407" s="455" t="e">
        <f>(A1407*B1407*W1407)+(B1407*'Calculateur de trading'!H1407)</f>
        <v>#DIV/0!</v>
      </c>
      <c r="P1407" s="274" t="e">
        <f>O1407/'Déscriptions des trades'!CK1407</f>
        <v>#DIV/0!</v>
      </c>
      <c r="Q1407" s="456" t="e">
        <f>'Déscriptions des trades'!CK1407-O1407</f>
        <v>#DIV/0!</v>
      </c>
      <c r="R1407" s="466" t="e">
        <f t="shared" si="532"/>
        <v>#DIV/0!</v>
      </c>
      <c r="S1407" s="389"/>
      <c r="T1407" s="12"/>
      <c r="U1407" s="25"/>
      <c r="V1407" s="15"/>
      <c r="W1407" s="490">
        <f t="shared" si="536"/>
        <v>0</v>
      </c>
      <c r="X1407" s="21" t="e">
        <f>W1407*U1407/'Déscriptions des trades'!CK1407*'Déscriptions des trades'!B1407</f>
        <v>#DIV/0!</v>
      </c>
      <c r="Y1407" s="459"/>
      <c r="Z1407" s="389"/>
      <c r="AA1407" s="23">
        <f t="shared" si="533"/>
        <v>0.1</v>
      </c>
      <c r="AB1407" s="17" t="e">
        <f>(AA1407*'Déscriptions des trades'!U1407*'Déscriptions des trades'!B1407/'Déscriptions des trades'!CK1407)*'Déscriptions des trades'!W1407</f>
        <v>#DIV/0!</v>
      </c>
      <c r="AC1407" s="265" t="e">
        <f>AB1407*'Déscriptions des trades'!CK1407</f>
        <v>#DIV/0!</v>
      </c>
      <c r="AD1407" s="266" t="e">
        <f>'Déscriptions des trades'!CK1407-AC1407</f>
        <v>#DIV/0!</v>
      </c>
      <c r="AE1407" s="389"/>
      <c r="AF1407" s="399">
        <v>1403</v>
      </c>
      <c r="AG1407" s="389"/>
      <c r="AH1407" s="20"/>
      <c r="AI1407" s="303"/>
      <c r="AJ1407" s="307"/>
      <c r="AK1407" s="161"/>
      <c r="AL1407" s="305"/>
      <c r="AM1407" s="305"/>
      <c r="AN1407" s="162"/>
      <c r="AO1407" s="439"/>
      <c r="AP1407" s="162"/>
      <c r="AQ1407" s="113"/>
      <c r="AR1407" s="113"/>
      <c r="AS1407" s="384"/>
      <c r="AT1407" s="306"/>
      <c r="AU1407" s="306"/>
      <c r="AV1407" s="160"/>
      <c r="AW1407" s="158"/>
      <c r="AX1407" s="385"/>
      <c r="AY1407" s="453"/>
      <c r="AZ1407" s="165"/>
      <c r="BA1407" s="301"/>
      <c r="BB1407" s="165"/>
      <c r="BC1407" s="301"/>
      <c r="BD1407" s="165"/>
      <c r="BE1407" s="302"/>
      <c r="BF1407" s="302"/>
      <c r="BG1407" s="165"/>
      <c r="BH1407" s="303"/>
      <c r="BI1407" s="165"/>
      <c r="BJ1407" s="304"/>
      <c r="BK1407" s="394"/>
      <c r="BL1407" s="302"/>
      <c r="BM1407" s="302"/>
      <c r="BN1407" s="394"/>
      <c r="BO1407" s="302"/>
      <c r="BP1407" s="13"/>
      <c r="BQ1407" s="302"/>
      <c r="BR1407" s="13"/>
      <c r="BS1407" s="302"/>
      <c r="BT1407" s="13"/>
      <c r="BU1407" s="302"/>
      <c r="BV1407" s="386"/>
      <c r="BW1407" s="303"/>
      <c r="BX1407" s="303"/>
      <c r="BY1407" s="302"/>
      <c r="BZ1407" s="302"/>
      <c r="CA1407" s="387"/>
      <c r="CB1407" s="395"/>
      <c r="CC1407" s="12"/>
      <c r="CD1407" s="304"/>
      <c r="CE1407" s="14"/>
      <c r="CF1407" s="395"/>
      <c r="CG1407" s="397"/>
      <c r="CH1407" s="300">
        <f t="shared" si="537"/>
        <v>0</v>
      </c>
      <c r="CI1407" s="26"/>
      <c r="CJ1407" s="17">
        <f t="shared" si="534"/>
        <v>0</v>
      </c>
      <c r="CK1407" s="18">
        <f t="shared" si="545"/>
        <v>12.89</v>
      </c>
      <c r="CM1407" s="164"/>
      <c r="CN1407" s="302"/>
      <c r="CO1407" s="13">
        <f t="shared" si="538"/>
        <v>0</v>
      </c>
      <c r="CP1407" s="302"/>
      <c r="CQ1407" s="13">
        <f t="shared" si="539"/>
        <v>0</v>
      </c>
      <c r="CR1407" s="302"/>
      <c r="CS1407" s="13">
        <f t="shared" si="540"/>
        <v>0</v>
      </c>
      <c r="CT1407" s="302"/>
      <c r="CU1407" s="13">
        <f t="shared" si="535"/>
        <v>0</v>
      </c>
      <c r="CV1407" s="302"/>
      <c r="CW1407" s="13">
        <f t="shared" si="541"/>
        <v>0</v>
      </c>
      <c r="CX1407" s="13">
        <f t="shared" si="542"/>
        <v>0</v>
      </c>
      <c r="CY1407" s="251">
        <f t="shared" si="543"/>
        <v>0</v>
      </c>
      <c r="CZ1407" s="13" t="s">
        <v>29</v>
      </c>
      <c r="DA1407" s="13">
        <v>50</v>
      </c>
      <c r="DB1407" s="22">
        <f t="shared" si="544"/>
        <v>0</v>
      </c>
      <c r="DD1407" s="24"/>
      <c r="DF1407" s="163"/>
      <c r="DH1407" s="24"/>
      <c r="DI1407" s="447"/>
      <c r="DJ1407" s="163"/>
    </row>
    <row r="1408" spans="1:114" s="7" customFormat="1">
      <c r="A1408" s="277">
        <f t="shared" si="528"/>
        <v>50</v>
      </c>
      <c r="B1408" s="21" t="e">
        <f>'Calculateur de trading'!I1408/C1408/W1408</f>
        <v>#DIV/0!</v>
      </c>
      <c r="C1408" s="278">
        <f t="shared" si="529"/>
        <v>10</v>
      </c>
      <c r="D1408" s="426"/>
      <c r="E1408" s="273">
        <f t="shared" si="530"/>
        <v>100</v>
      </c>
      <c r="F1408" s="271">
        <f t="shared" si="522"/>
        <v>2</v>
      </c>
      <c r="G1408" s="271" t="e">
        <f t="shared" si="523"/>
        <v>#DIV/0!</v>
      </c>
      <c r="H1408" s="272">
        <f t="shared" si="524"/>
        <v>20</v>
      </c>
      <c r="I1408" s="270"/>
      <c r="J1408" s="273">
        <f t="shared" si="531"/>
        <v>200</v>
      </c>
      <c r="K1408" s="271">
        <f t="shared" si="525"/>
        <v>4</v>
      </c>
      <c r="L1408" s="271" t="e">
        <f t="shared" si="526"/>
        <v>#DIV/0!</v>
      </c>
      <c r="M1408" s="272">
        <f t="shared" si="527"/>
        <v>40</v>
      </c>
      <c r="N1408" s="389"/>
      <c r="O1408" s="455" t="e">
        <f>(A1408*B1408*W1408)+(B1408*'Calculateur de trading'!H1408)</f>
        <v>#DIV/0!</v>
      </c>
      <c r="P1408" s="274" t="e">
        <f>O1408/'Déscriptions des trades'!CK1408</f>
        <v>#DIV/0!</v>
      </c>
      <c r="Q1408" s="456" t="e">
        <f>'Déscriptions des trades'!CK1408-O1408</f>
        <v>#DIV/0!</v>
      </c>
      <c r="R1408" s="466" t="e">
        <f t="shared" si="532"/>
        <v>#DIV/0!</v>
      </c>
      <c r="S1408" s="389"/>
      <c r="T1408" s="12"/>
      <c r="U1408" s="25"/>
      <c r="V1408" s="15"/>
      <c r="W1408" s="490">
        <f t="shared" si="536"/>
        <v>0</v>
      </c>
      <c r="X1408" s="21" t="e">
        <f>W1408*U1408/'Déscriptions des trades'!CK1408*'Déscriptions des trades'!B1408</f>
        <v>#DIV/0!</v>
      </c>
      <c r="Y1408" s="459"/>
      <c r="Z1408" s="389"/>
      <c r="AA1408" s="23">
        <f t="shared" si="533"/>
        <v>0.1</v>
      </c>
      <c r="AB1408" s="17" t="e">
        <f>(AA1408*'Déscriptions des trades'!U1408*'Déscriptions des trades'!B1408/'Déscriptions des trades'!CK1408)*'Déscriptions des trades'!W1408</f>
        <v>#DIV/0!</v>
      </c>
      <c r="AC1408" s="265" t="e">
        <f>AB1408*'Déscriptions des trades'!CK1408</f>
        <v>#DIV/0!</v>
      </c>
      <c r="AD1408" s="266" t="e">
        <f>'Déscriptions des trades'!CK1408-AC1408</f>
        <v>#DIV/0!</v>
      </c>
      <c r="AE1408" s="389"/>
      <c r="AF1408" s="399">
        <v>1404</v>
      </c>
      <c r="AG1408" s="389"/>
      <c r="AH1408" s="20"/>
      <c r="AI1408" s="303"/>
      <c r="AJ1408" s="307"/>
      <c r="AK1408" s="161"/>
      <c r="AL1408" s="305"/>
      <c r="AM1408" s="305"/>
      <c r="AN1408" s="162"/>
      <c r="AO1408" s="439"/>
      <c r="AP1408" s="162"/>
      <c r="AQ1408" s="113"/>
      <c r="AR1408" s="113"/>
      <c r="AS1408" s="384"/>
      <c r="AT1408" s="306"/>
      <c r="AU1408" s="306"/>
      <c r="AV1408" s="160"/>
      <c r="AW1408" s="158"/>
      <c r="AX1408" s="385"/>
      <c r="AY1408" s="453"/>
      <c r="AZ1408" s="165"/>
      <c r="BA1408" s="301"/>
      <c r="BB1408" s="165"/>
      <c r="BC1408" s="301"/>
      <c r="BD1408" s="165"/>
      <c r="BE1408" s="302"/>
      <c r="BF1408" s="302"/>
      <c r="BG1408" s="165"/>
      <c r="BH1408" s="303"/>
      <c r="BI1408" s="165"/>
      <c r="BJ1408" s="304"/>
      <c r="BK1408" s="394"/>
      <c r="BL1408" s="302"/>
      <c r="BM1408" s="302"/>
      <c r="BN1408" s="394"/>
      <c r="BO1408" s="302"/>
      <c r="BP1408" s="13"/>
      <c r="BQ1408" s="302"/>
      <c r="BR1408" s="13"/>
      <c r="BS1408" s="302"/>
      <c r="BT1408" s="13"/>
      <c r="BU1408" s="302"/>
      <c r="BV1408" s="386"/>
      <c r="BW1408" s="303"/>
      <c r="BX1408" s="303"/>
      <c r="BY1408" s="302"/>
      <c r="BZ1408" s="302"/>
      <c r="CA1408" s="387"/>
      <c r="CB1408" s="395"/>
      <c r="CC1408" s="12"/>
      <c r="CD1408" s="304"/>
      <c r="CE1408" s="14"/>
      <c r="CF1408" s="395"/>
      <c r="CG1408" s="397"/>
      <c r="CH1408" s="300">
        <f t="shared" si="537"/>
        <v>0</v>
      </c>
      <c r="CI1408" s="26"/>
      <c r="CJ1408" s="17">
        <f t="shared" si="534"/>
        <v>0</v>
      </c>
      <c r="CK1408" s="18">
        <f t="shared" si="545"/>
        <v>12.89</v>
      </c>
      <c r="CM1408" s="164"/>
      <c r="CN1408" s="302"/>
      <c r="CO1408" s="13">
        <f t="shared" si="538"/>
        <v>0</v>
      </c>
      <c r="CP1408" s="302"/>
      <c r="CQ1408" s="13">
        <f t="shared" si="539"/>
        <v>0</v>
      </c>
      <c r="CR1408" s="302"/>
      <c r="CS1408" s="13">
        <f t="shared" si="540"/>
        <v>0</v>
      </c>
      <c r="CT1408" s="302"/>
      <c r="CU1408" s="13">
        <f t="shared" si="535"/>
        <v>0</v>
      </c>
      <c r="CV1408" s="302"/>
      <c r="CW1408" s="13">
        <f t="shared" si="541"/>
        <v>0</v>
      </c>
      <c r="CX1408" s="13">
        <f t="shared" si="542"/>
        <v>0</v>
      </c>
      <c r="CY1408" s="251">
        <f t="shared" si="543"/>
        <v>0</v>
      </c>
      <c r="CZ1408" s="13" t="s">
        <v>29</v>
      </c>
      <c r="DA1408" s="13">
        <v>50</v>
      </c>
      <c r="DB1408" s="22">
        <f t="shared" si="544"/>
        <v>0</v>
      </c>
      <c r="DD1408" s="24"/>
      <c r="DF1408" s="163"/>
      <c r="DH1408" s="24"/>
      <c r="DI1408" s="447"/>
      <c r="DJ1408" s="163"/>
    </row>
    <row r="1409" spans="1:114" s="7" customFormat="1">
      <c r="A1409" s="277">
        <f t="shared" si="528"/>
        <v>50</v>
      </c>
      <c r="B1409" s="21" t="e">
        <f>'Calculateur de trading'!I1409/C1409/W1409</f>
        <v>#DIV/0!</v>
      </c>
      <c r="C1409" s="278">
        <f t="shared" si="529"/>
        <v>10</v>
      </c>
      <c r="D1409" s="278"/>
      <c r="E1409" s="273">
        <f t="shared" si="530"/>
        <v>100</v>
      </c>
      <c r="F1409" s="271">
        <f t="shared" si="522"/>
        <v>2</v>
      </c>
      <c r="G1409" s="271" t="e">
        <f t="shared" si="523"/>
        <v>#DIV/0!</v>
      </c>
      <c r="H1409" s="272">
        <f t="shared" si="524"/>
        <v>20</v>
      </c>
      <c r="I1409" s="270"/>
      <c r="J1409" s="273">
        <f t="shared" si="531"/>
        <v>200</v>
      </c>
      <c r="K1409" s="271">
        <f t="shared" si="525"/>
        <v>4</v>
      </c>
      <c r="L1409" s="271" t="e">
        <f t="shared" si="526"/>
        <v>#DIV/0!</v>
      </c>
      <c r="M1409" s="272">
        <f t="shared" si="527"/>
        <v>40</v>
      </c>
      <c r="N1409" s="389"/>
      <c r="O1409" s="455" t="e">
        <f>(A1409*B1409*W1409)+(B1409*'Calculateur de trading'!H1409)</f>
        <v>#DIV/0!</v>
      </c>
      <c r="P1409" s="274" t="e">
        <f>O1409/'Déscriptions des trades'!CK1409</f>
        <v>#DIV/0!</v>
      </c>
      <c r="Q1409" s="456" t="e">
        <f>'Déscriptions des trades'!CK1409-O1409</f>
        <v>#DIV/0!</v>
      </c>
      <c r="R1409" s="466" t="e">
        <f t="shared" si="532"/>
        <v>#DIV/0!</v>
      </c>
      <c r="S1409" s="389"/>
      <c r="T1409" s="12"/>
      <c r="U1409" s="25"/>
      <c r="V1409" s="15"/>
      <c r="W1409" s="490">
        <f t="shared" si="536"/>
        <v>0</v>
      </c>
      <c r="X1409" s="21" t="e">
        <f>W1409*U1409/'Déscriptions des trades'!CK1409*'Déscriptions des trades'!B1409</f>
        <v>#DIV/0!</v>
      </c>
      <c r="Y1409" s="459"/>
      <c r="Z1409" s="389"/>
      <c r="AA1409" s="23">
        <f t="shared" si="533"/>
        <v>0.1</v>
      </c>
      <c r="AB1409" s="17" t="e">
        <f>(AA1409*'Déscriptions des trades'!U1409*'Déscriptions des trades'!B1409/'Déscriptions des trades'!CK1409)*'Déscriptions des trades'!W1409</f>
        <v>#DIV/0!</v>
      </c>
      <c r="AC1409" s="265" t="e">
        <f>AB1409*'Déscriptions des trades'!CK1409</f>
        <v>#DIV/0!</v>
      </c>
      <c r="AD1409" s="266" t="e">
        <f>'Déscriptions des trades'!CK1409-AC1409</f>
        <v>#DIV/0!</v>
      </c>
      <c r="AE1409" s="389"/>
      <c r="AF1409" s="399">
        <v>1405</v>
      </c>
      <c r="AG1409" s="389"/>
      <c r="AH1409" s="20"/>
      <c r="AI1409" s="303"/>
      <c r="AJ1409" s="307"/>
      <c r="AK1409" s="161"/>
      <c r="AL1409" s="305"/>
      <c r="AM1409" s="305"/>
      <c r="AN1409" s="162"/>
      <c r="AO1409" s="439"/>
      <c r="AP1409" s="162"/>
      <c r="AQ1409" s="113"/>
      <c r="AR1409" s="113"/>
      <c r="AS1409" s="384"/>
      <c r="AT1409" s="306"/>
      <c r="AU1409" s="306"/>
      <c r="AV1409" s="160"/>
      <c r="AW1409" s="158"/>
      <c r="AX1409" s="385"/>
      <c r="AY1409" s="453"/>
      <c r="AZ1409" s="165"/>
      <c r="BA1409" s="301"/>
      <c r="BB1409" s="165"/>
      <c r="BC1409" s="301"/>
      <c r="BD1409" s="165"/>
      <c r="BE1409" s="302"/>
      <c r="BF1409" s="302"/>
      <c r="BG1409" s="165"/>
      <c r="BH1409" s="303"/>
      <c r="BI1409" s="165"/>
      <c r="BJ1409" s="304"/>
      <c r="BK1409" s="394"/>
      <c r="BL1409" s="302"/>
      <c r="BM1409" s="302"/>
      <c r="BN1409" s="394"/>
      <c r="BO1409" s="302"/>
      <c r="BP1409" s="13"/>
      <c r="BQ1409" s="302"/>
      <c r="BR1409" s="13"/>
      <c r="BS1409" s="302"/>
      <c r="BT1409" s="13"/>
      <c r="BU1409" s="302"/>
      <c r="BV1409" s="386"/>
      <c r="BW1409" s="303"/>
      <c r="BX1409" s="303"/>
      <c r="BY1409" s="302"/>
      <c r="BZ1409" s="302"/>
      <c r="CA1409" s="387"/>
      <c r="CB1409" s="395"/>
      <c r="CC1409" s="12"/>
      <c r="CD1409" s="304"/>
      <c r="CE1409" s="14"/>
      <c r="CF1409" s="395"/>
      <c r="CG1409" s="397"/>
      <c r="CH1409" s="300">
        <f t="shared" si="537"/>
        <v>0</v>
      </c>
      <c r="CI1409" s="26"/>
      <c r="CJ1409" s="17">
        <f t="shared" si="534"/>
        <v>0</v>
      </c>
      <c r="CK1409" s="18">
        <f t="shared" si="545"/>
        <v>12.89</v>
      </c>
      <c r="CM1409" s="164"/>
      <c r="CN1409" s="302"/>
      <c r="CO1409" s="13">
        <f t="shared" si="538"/>
        <v>0</v>
      </c>
      <c r="CP1409" s="302"/>
      <c r="CQ1409" s="13">
        <f t="shared" si="539"/>
        <v>0</v>
      </c>
      <c r="CR1409" s="302"/>
      <c r="CS1409" s="13">
        <f t="shared" si="540"/>
        <v>0</v>
      </c>
      <c r="CT1409" s="302"/>
      <c r="CU1409" s="13">
        <f t="shared" si="535"/>
        <v>0</v>
      </c>
      <c r="CV1409" s="302"/>
      <c r="CW1409" s="13">
        <f t="shared" si="541"/>
        <v>0</v>
      </c>
      <c r="CX1409" s="13">
        <f t="shared" si="542"/>
        <v>0</v>
      </c>
      <c r="CY1409" s="251">
        <f t="shared" si="543"/>
        <v>0</v>
      </c>
      <c r="CZ1409" s="13" t="s">
        <v>29</v>
      </c>
      <c r="DA1409" s="13">
        <v>50</v>
      </c>
      <c r="DB1409" s="22">
        <f t="shared" si="544"/>
        <v>0</v>
      </c>
      <c r="DD1409" s="24"/>
      <c r="DF1409" s="163"/>
      <c r="DH1409" s="24"/>
      <c r="DI1409" s="447"/>
      <c r="DJ1409" s="163"/>
    </row>
    <row r="1410" spans="1:114" s="7" customFormat="1">
      <c r="A1410" s="277">
        <f t="shared" si="528"/>
        <v>50</v>
      </c>
      <c r="B1410" s="21" t="e">
        <f>'Calculateur de trading'!I1410/C1410/W1410</f>
        <v>#DIV/0!</v>
      </c>
      <c r="C1410" s="278">
        <f t="shared" si="529"/>
        <v>10</v>
      </c>
      <c r="D1410" s="426"/>
      <c r="E1410" s="273">
        <f t="shared" si="530"/>
        <v>100</v>
      </c>
      <c r="F1410" s="271">
        <f t="shared" si="522"/>
        <v>2</v>
      </c>
      <c r="G1410" s="271" t="e">
        <f t="shared" si="523"/>
        <v>#DIV/0!</v>
      </c>
      <c r="H1410" s="272">
        <f t="shared" si="524"/>
        <v>20</v>
      </c>
      <c r="I1410" s="270"/>
      <c r="J1410" s="273">
        <f t="shared" si="531"/>
        <v>200</v>
      </c>
      <c r="K1410" s="271">
        <f t="shared" si="525"/>
        <v>4</v>
      </c>
      <c r="L1410" s="271" t="e">
        <f t="shared" si="526"/>
        <v>#DIV/0!</v>
      </c>
      <c r="M1410" s="272">
        <f t="shared" si="527"/>
        <v>40</v>
      </c>
      <c r="N1410" s="389"/>
      <c r="O1410" s="455" t="e">
        <f>(A1410*B1410*W1410)+(B1410*'Calculateur de trading'!H1410)</f>
        <v>#DIV/0!</v>
      </c>
      <c r="P1410" s="274" t="e">
        <f>O1410/'Déscriptions des trades'!CK1410</f>
        <v>#DIV/0!</v>
      </c>
      <c r="Q1410" s="456" t="e">
        <f>'Déscriptions des trades'!CK1410-O1410</f>
        <v>#DIV/0!</v>
      </c>
      <c r="R1410" s="466" t="e">
        <f t="shared" si="532"/>
        <v>#DIV/0!</v>
      </c>
      <c r="S1410" s="389"/>
      <c r="T1410" s="12"/>
      <c r="U1410" s="25"/>
      <c r="V1410" s="15"/>
      <c r="W1410" s="490">
        <f t="shared" si="536"/>
        <v>0</v>
      </c>
      <c r="X1410" s="21" t="e">
        <f>W1410*U1410/'Déscriptions des trades'!CK1410*'Déscriptions des trades'!B1410</f>
        <v>#DIV/0!</v>
      </c>
      <c r="Y1410" s="459"/>
      <c r="Z1410" s="389"/>
      <c r="AA1410" s="23">
        <f t="shared" si="533"/>
        <v>0.1</v>
      </c>
      <c r="AB1410" s="17" t="e">
        <f>(AA1410*'Déscriptions des trades'!U1410*'Déscriptions des trades'!B1410/'Déscriptions des trades'!CK1410)*'Déscriptions des trades'!W1410</f>
        <v>#DIV/0!</v>
      </c>
      <c r="AC1410" s="265" t="e">
        <f>AB1410*'Déscriptions des trades'!CK1410</f>
        <v>#DIV/0!</v>
      </c>
      <c r="AD1410" s="266" t="e">
        <f>'Déscriptions des trades'!CK1410-AC1410</f>
        <v>#DIV/0!</v>
      </c>
      <c r="AE1410" s="389"/>
      <c r="AF1410" s="399">
        <v>1406</v>
      </c>
      <c r="AG1410" s="389"/>
      <c r="AH1410" s="20"/>
      <c r="AI1410" s="303"/>
      <c r="AJ1410" s="307"/>
      <c r="AK1410" s="161"/>
      <c r="AL1410" s="305"/>
      <c r="AM1410" s="305"/>
      <c r="AN1410" s="162"/>
      <c r="AO1410" s="439"/>
      <c r="AP1410" s="162"/>
      <c r="AQ1410" s="113"/>
      <c r="AR1410" s="113"/>
      <c r="AS1410" s="384"/>
      <c r="AT1410" s="306"/>
      <c r="AU1410" s="306"/>
      <c r="AV1410" s="160"/>
      <c r="AW1410" s="158"/>
      <c r="AX1410" s="385"/>
      <c r="AY1410" s="453"/>
      <c r="AZ1410" s="165"/>
      <c r="BA1410" s="301"/>
      <c r="BB1410" s="165"/>
      <c r="BC1410" s="301"/>
      <c r="BD1410" s="165"/>
      <c r="BE1410" s="302"/>
      <c r="BF1410" s="302"/>
      <c r="BG1410" s="165"/>
      <c r="BH1410" s="303"/>
      <c r="BI1410" s="165"/>
      <c r="BJ1410" s="304"/>
      <c r="BK1410" s="394"/>
      <c r="BL1410" s="302"/>
      <c r="BM1410" s="302"/>
      <c r="BN1410" s="394"/>
      <c r="BO1410" s="302"/>
      <c r="BP1410" s="13"/>
      <c r="BQ1410" s="302"/>
      <c r="BR1410" s="13"/>
      <c r="BS1410" s="302"/>
      <c r="BT1410" s="13"/>
      <c r="BU1410" s="302"/>
      <c r="BV1410" s="386"/>
      <c r="BW1410" s="303"/>
      <c r="BX1410" s="303"/>
      <c r="BY1410" s="302"/>
      <c r="BZ1410" s="302"/>
      <c r="CA1410" s="387"/>
      <c r="CB1410" s="395"/>
      <c r="CC1410" s="12"/>
      <c r="CD1410" s="304"/>
      <c r="CE1410" s="14"/>
      <c r="CF1410" s="395"/>
      <c r="CG1410" s="397"/>
      <c r="CH1410" s="300">
        <f t="shared" si="537"/>
        <v>0</v>
      </c>
      <c r="CI1410" s="26"/>
      <c r="CJ1410" s="17">
        <f t="shared" si="534"/>
        <v>0</v>
      </c>
      <c r="CK1410" s="18">
        <f t="shared" si="545"/>
        <v>12.89</v>
      </c>
      <c r="CM1410" s="164"/>
      <c r="CN1410" s="302"/>
      <c r="CO1410" s="13">
        <f t="shared" si="538"/>
        <v>0</v>
      </c>
      <c r="CP1410" s="302"/>
      <c r="CQ1410" s="13">
        <f t="shared" si="539"/>
        <v>0</v>
      </c>
      <c r="CR1410" s="302"/>
      <c r="CS1410" s="13">
        <f t="shared" si="540"/>
        <v>0</v>
      </c>
      <c r="CT1410" s="302"/>
      <c r="CU1410" s="13">
        <f t="shared" si="535"/>
        <v>0</v>
      </c>
      <c r="CV1410" s="302"/>
      <c r="CW1410" s="13">
        <f t="shared" si="541"/>
        <v>0</v>
      </c>
      <c r="CX1410" s="13">
        <f t="shared" si="542"/>
        <v>0</v>
      </c>
      <c r="CY1410" s="251">
        <f t="shared" si="543"/>
        <v>0</v>
      </c>
      <c r="CZ1410" s="13" t="s">
        <v>29</v>
      </c>
      <c r="DA1410" s="13">
        <v>50</v>
      </c>
      <c r="DB1410" s="22">
        <f t="shared" si="544"/>
        <v>0</v>
      </c>
      <c r="DD1410" s="24"/>
      <c r="DF1410" s="163"/>
      <c r="DH1410" s="24"/>
      <c r="DI1410" s="447"/>
      <c r="DJ1410" s="163"/>
    </row>
    <row r="1411" spans="1:114" s="7" customFormat="1">
      <c r="A1411" s="277">
        <f t="shared" si="528"/>
        <v>50</v>
      </c>
      <c r="B1411" s="21" t="e">
        <f>'Calculateur de trading'!I1411/C1411/W1411</f>
        <v>#DIV/0!</v>
      </c>
      <c r="C1411" s="278">
        <f t="shared" si="529"/>
        <v>10</v>
      </c>
      <c r="D1411" s="278"/>
      <c r="E1411" s="273">
        <f t="shared" si="530"/>
        <v>100</v>
      </c>
      <c r="F1411" s="271">
        <f t="shared" si="522"/>
        <v>2</v>
      </c>
      <c r="G1411" s="271" t="e">
        <f t="shared" si="523"/>
        <v>#DIV/0!</v>
      </c>
      <c r="H1411" s="272">
        <f t="shared" si="524"/>
        <v>20</v>
      </c>
      <c r="I1411" s="270"/>
      <c r="J1411" s="273">
        <f t="shared" si="531"/>
        <v>200</v>
      </c>
      <c r="K1411" s="271">
        <f t="shared" si="525"/>
        <v>4</v>
      </c>
      <c r="L1411" s="271" t="e">
        <f t="shared" si="526"/>
        <v>#DIV/0!</v>
      </c>
      <c r="M1411" s="272">
        <f t="shared" si="527"/>
        <v>40</v>
      </c>
      <c r="N1411" s="389"/>
      <c r="O1411" s="455" t="e">
        <f>(A1411*B1411*W1411)+(B1411*'Calculateur de trading'!H1411)</f>
        <v>#DIV/0!</v>
      </c>
      <c r="P1411" s="274" t="e">
        <f>O1411/'Déscriptions des trades'!CK1411</f>
        <v>#DIV/0!</v>
      </c>
      <c r="Q1411" s="456" t="e">
        <f>'Déscriptions des trades'!CK1411-O1411</f>
        <v>#DIV/0!</v>
      </c>
      <c r="R1411" s="466" t="e">
        <f t="shared" si="532"/>
        <v>#DIV/0!</v>
      </c>
      <c r="S1411" s="389"/>
      <c r="T1411" s="12"/>
      <c r="U1411" s="25"/>
      <c r="V1411" s="15"/>
      <c r="W1411" s="490">
        <f t="shared" si="536"/>
        <v>0</v>
      </c>
      <c r="X1411" s="21" t="e">
        <f>W1411*U1411/'Déscriptions des trades'!CK1411*'Déscriptions des trades'!B1411</f>
        <v>#DIV/0!</v>
      </c>
      <c r="Y1411" s="459"/>
      <c r="Z1411" s="389"/>
      <c r="AA1411" s="23">
        <f t="shared" si="533"/>
        <v>0.1</v>
      </c>
      <c r="AB1411" s="17" t="e">
        <f>(AA1411*'Déscriptions des trades'!U1411*'Déscriptions des trades'!B1411/'Déscriptions des trades'!CK1411)*'Déscriptions des trades'!W1411</f>
        <v>#DIV/0!</v>
      </c>
      <c r="AC1411" s="265" t="e">
        <f>AB1411*'Déscriptions des trades'!CK1411</f>
        <v>#DIV/0!</v>
      </c>
      <c r="AD1411" s="266" t="e">
        <f>'Déscriptions des trades'!CK1411-AC1411</f>
        <v>#DIV/0!</v>
      </c>
      <c r="AE1411" s="389"/>
      <c r="AF1411" s="399">
        <v>1407</v>
      </c>
      <c r="AG1411" s="389"/>
      <c r="AH1411" s="20"/>
      <c r="AI1411" s="303"/>
      <c r="AJ1411" s="307"/>
      <c r="AK1411" s="161"/>
      <c r="AL1411" s="305"/>
      <c r="AM1411" s="305"/>
      <c r="AN1411" s="162"/>
      <c r="AO1411" s="439"/>
      <c r="AP1411" s="162"/>
      <c r="AQ1411" s="113"/>
      <c r="AR1411" s="113"/>
      <c r="AS1411" s="384"/>
      <c r="AT1411" s="306"/>
      <c r="AU1411" s="306"/>
      <c r="AV1411" s="160"/>
      <c r="AW1411" s="158"/>
      <c r="AX1411" s="385"/>
      <c r="AY1411" s="453"/>
      <c r="AZ1411" s="165"/>
      <c r="BA1411" s="301"/>
      <c r="BB1411" s="165"/>
      <c r="BC1411" s="301"/>
      <c r="BD1411" s="165"/>
      <c r="BE1411" s="302"/>
      <c r="BF1411" s="302"/>
      <c r="BG1411" s="165"/>
      <c r="BH1411" s="303"/>
      <c r="BI1411" s="165"/>
      <c r="BJ1411" s="304"/>
      <c r="BK1411" s="394"/>
      <c r="BL1411" s="302"/>
      <c r="BM1411" s="302"/>
      <c r="BN1411" s="394"/>
      <c r="BO1411" s="302"/>
      <c r="BP1411" s="13"/>
      <c r="BQ1411" s="302"/>
      <c r="BR1411" s="13"/>
      <c r="BS1411" s="302"/>
      <c r="BT1411" s="13"/>
      <c r="BU1411" s="302"/>
      <c r="BV1411" s="386"/>
      <c r="BW1411" s="303"/>
      <c r="BX1411" s="303"/>
      <c r="BY1411" s="302"/>
      <c r="BZ1411" s="302"/>
      <c r="CA1411" s="387"/>
      <c r="CB1411" s="395"/>
      <c r="CC1411" s="12"/>
      <c r="CD1411" s="304"/>
      <c r="CE1411" s="14"/>
      <c r="CF1411" s="395"/>
      <c r="CG1411" s="397"/>
      <c r="CH1411" s="300">
        <f t="shared" si="537"/>
        <v>0</v>
      </c>
      <c r="CI1411" s="26"/>
      <c r="CJ1411" s="17">
        <f t="shared" si="534"/>
        <v>0</v>
      </c>
      <c r="CK1411" s="18">
        <f t="shared" si="545"/>
        <v>12.89</v>
      </c>
      <c r="CM1411" s="164"/>
      <c r="CN1411" s="302"/>
      <c r="CO1411" s="13">
        <f t="shared" si="538"/>
        <v>0</v>
      </c>
      <c r="CP1411" s="302"/>
      <c r="CQ1411" s="13">
        <f t="shared" si="539"/>
        <v>0</v>
      </c>
      <c r="CR1411" s="302"/>
      <c r="CS1411" s="13">
        <f t="shared" si="540"/>
        <v>0</v>
      </c>
      <c r="CT1411" s="302"/>
      <c r="CU1411" s="13">
        <f t="shared" si="535"/>
        <v>0</v>
      </c>
      <c r="CV1411" s="302"/>
      <c r="CW1411" s="13">
        <f t="shared" si="541"/>
        <v>0</v>
      </c>
      <c r="CX1411" s="13">
        <f t="shared" si="542"/>
        <v>0</v>
      </c>
      <c r="CY1411" s="251">
        <f t="shared" si="543"/>
        <v>0</v>
      </c>
      <c r="CZ1411" s="13" t="s">
        <v>29</v>
      </c>
      <c r="DA1411" s="13">
        <v>50</v>
      </c>
      <c r="DB1411" s="22">
        <f t="shared" si="544"/>
        <v>0</v>
      </c>
      <c r="DD1411" s="24"/>
      <c r="DF1411" s="163"/>
      <c r="DH1411" s="24"/>
      <c r="DI1411" s="447"/>
      <c r="DJ1411" s="163"/>
    </row>
    <row r="1412" spans="1:114" s="7" customFormat="1">
      <c r="A1412" s="277">
        <f t="shared" si="528"/>
        <v>50</v>
      </c>
      <c r="B1412" s="21" t="e">
        <f>'Calculateur de trading'!I1412/C1412/W1412</f>
        <v>#DIV/0!</v>
      </c>
      <c r="C1412" s="278">
        <f t="shared" si="529"/>
        <v>10</v>
      </c>
      <c r="D1412" s="426"/>
      <c r="E1412" s="273">
        <f t="shared" si="530"/>
        <v>100</v>
      </c>
      <c r="F1412" s="271">
        <f t="shared" si="522"/>
        <v>2</v>
      </c>
      <c r="G1412" s="271" t="e">
        <f t="shared" si="523"/>
        <v>#DIV/0!</v>
      </c>
      <c r="H1412" s="272">
        <f t="shared" si="524"/>
        <v>20</v>
      </c>
      <c r="I1412" s="270"/>
      <c r="J1412" s="273">
        <f t="shared" si="531"/>
        <v>200</v>
      </c>
      <c r="K1412" s="271">
        <f t="shared" si="525"/>
        <v>4</v>
      </c>
      <c r="L1412" s="271" t="e">
        <f t="shared" si="526"/>
        <v>#DIV/0!</v>
      </c>
      <c r="M1412" s="272">
        <f t="shared" si="527"/>
        <v>40</v>
      </c>
      <c r="N1412" s="389"/>
      <c r="O1412" s="455" t="e">
        <f>(A1412*B1412*W1412)+(B1412*'Calculateur de trading'!H1412)</f>
        <v>#DIV/0!</v>
      </c>
      <c r="P1412" s="274" t="e">
        <f>O1412/'Déscriptions des trades'!CK1412</f>
        <v>#DIV/0!</v>
      </c>
      <c r="Q1412" s="456" t="e">
        <f>'Déscriptions des trades'!CK1412-O1412</f>
        <v>#DIV/0!</v>
      </c>
      <c r="R1412" s="466" t="e">
        <f t="shared" si="532"/>
        <v>#DIV/0!</v>
      </c>
      <c r="S1412" s="389"/>
      <c r="T1412" s="12"/>
      <c r="U1412" s="25"/>
      <c r="V1412" s="15"/>
      <c r="W1412" s="490">
        <f t="shared" si="536"/>
        <v>0</v>
      </c>
      <c r="X1412" s="21" t="e">
        <f>W1412*U1412/'Déscriptions des trades'!CK1412*'Déscriptions des trades'!B1412</f>
        <v>#DIV/0!</v>
      </c>
      <c r="Y1412" s="459"/>
      <c r="Z1412" s="389"/>
      <c r="AA1412" s="23">
        <f t="shared" si="533"/>
        <v>0.1</v>
      </c>
      <c r="AB1412" s="17" t="e">
        <f>(AA1412*'Déscriptions des trades'!U1412*'Déscriptions des trades'!B1412/'Déscriptions des trades'!CK1412)*'Déscriptions des trades'!W1412</f>
        <v>#DIV/0!</v>
      </c>
      <c r="AC1412" s="265" t="e">
        <f>AB1412*'Déscriptions des trades'!CK1412</f>
        <v>#DIV/0!</v>
      </c>
      <c r="AD1412" s="266" t="e">
        <f>'Déscriptions des trades'!CK1412-AC1412</f>
        <v>#DIV/0!</v>
      </c>
      <c r="AE1412" s="389"/>
      <c r="AF1412" s="399">
        <v>1408</v>
      </c>
      <c r="AG1412" s="389"/>
      <c r="AH1412" s="20"/>
      <c r="AI1412" s="303"/>
      <c r="AJ1412" s="307"/>
      <c r="AK1412" s="161"/>
      <c r="AL1412" s="305"/>
      <c r="AM1412" s="305"/>
      <c r="AN1412" s="162"/>
      <c r="AO1412" s="439"/>
      <c r="AP1412" s="162"/>
      <c r="AQ1412" s="113"/>
      <c r="AR1412" s="113"/>
      <c r="AS1412" s="384"/>
      <c r="AT1412" s="306"/>
      <c r="AU1412" s="306"/>
      <c r="AV1412" s="160"/>
      <c r="AW1412" s="158"/>
      <c r="AX1412" s="385"/>
      <c r="AY1412" s="453"/>
      <c r="AZ1412" s="165"/>
      <c r="BA1412" s="301"/>
      <c r="BB1412" s="165"/>
      <c r="BC1412" s="301"/>
      <c r="BD1412" s="165"/>
      <c r="BE1412" s="302"/>
      <c r="BF1412" s="302"/>
      <c r="BG1412" s="165"/>
      <c r="BH1412" s="303"/>
      <c r="BI1412" s="165"/>
      <c r="BJ1412" s="304"/>
      <c r="BK1412" s="394"/>
      <c r="BL1412" s="302"/>
      <c r="BM1412" s="302"/>
      <c r="BN1412" s="394"/>
      <c r="BO1412" s="302"/>
      <c r="BP1412" s="13"/>
      <c r="BQ1412" s="302"/>
      <c r="BR1412" s="13"/>
      <c r="BS1412" s="302"/>
      <c r="BT1412" s="13"/>
      <c r="BU1412" s="302"/>
      <c r="BV1412" s="386"/>
      <c r="BW1412" s="303"/>
      <c r="BX1412" s="303"/>
      <c r="BY1412" s="302"/>
      <c r="BZ1412" s="302"/>
      <c r="CA1412" s="387"/>
      <c r="CB1412" s="395"/>
      <c r="CC1412" s="12"/>
      <c r="CD1412" s="304"/>
      <c r="CE1412" s="14"/>
      <c r="CF1412" s="395"/>
      <c r="CG1412" s="397"/>
      <c r="CH1412" s="300">
        <f t="shared" si="537"/>
        <v>0</v>
      </c>
      <c r="CI1412" s="26"/>
      <c r="CJ1412" s="17">
        <f t="shared" si="534"/>
        <v>0</v>
      </c>
      <c r="CK1412" s="18">
        <f t="shared" si="545"/>
        <v>12.89</v>
      </c>
      <c r="CM1412" s="164"/>
      <c r="CN1412" s="302"/>
      <c r="CO1412" s="13">
        <f t="shared" si="538"/>
        <v>0</v>
      </c>
      <c r="CP1412" s="302"/>
      <c r="CQ1412" s="13">
        <f t="shared" si="539"/>
        <v>0</v>
      </c>
      <c r="CR1412" s="302"/>
      <c r="CS1412" s="13">
        <f t="shared" si="540"/>
        <v>0</v>
      </c>
      <c r="CT1412" s="302"/>
      <c r="CU1412" s="13">
        <f t="shared" si="535"/>
        <v>0</v>
      </c>
      <c r="CV1412" s="302"/>
      <c r="CW1412" s="13">
        <f t="shared" si="541"/>
        <v>0</v>
      </c>
      <c r="CX1412" s="13">
        <f t="shared" si="542"/>
        <v>0</v>
      </c>
      <c r="CY1412" s="251">
        <f t="shared" si="543"/>
        <v>0</v>
      </c>
      <c r="CZ1412" s="13" t="s">
        <v>29</v>
      </c>
      <c r="DA1412" s="13">
        <v>50</v>
      </c>
      <c r="DB1412" s="22">
        <f t="shared" si="544"/>
        <v>0</v>
      </c>
      <c r="DD1412" s="24"/>
      <c r="DF1412" s="163"/>
      <c r="DH1412" s="24"/>
      <c r="DI1412" s="447"/>
      <c r="DJ1412" s="163"/>
    </row>
    <row r="1413" spans="1:114" s="7" customFormat="1">
      <c r="A1413" s="277">
        <f t="shared" si="528"/>
        <v>50</v>
      </c>
      <c r="B1413" s="21" t="e">
        <f>'Calculateur de trading'!I1413/C1413/W1413</f>
        <v>#DIV/0!</v>
      </c>
      <c r="C1413" s="278">
        <f t="shared" si="529"/>
        <v>10</v>
      </c>
      <c r="D1413" s="426"/>
      <c r="E1413" s="273">
        <f t="shared" si="530"/>
        <v>100</v>
      </c>
      <c r="F1413" s="271">
        <f t="shared" ref="F1413:F1476" si="546">(E1413/A1413)</f>
        <v>2</v>
      </c>
      <c r="G1413" s="271" t="e">
        <f t="shared" ref="G1413:G1476" si="547">B1413/F1413</f>
        <v>#DIV/0!</v>
      </c>
      <c r="H1413" s="272">
        <f t="shared" ref="H1413:H1476" si="548">C1413*F1413</f>
        <v>20</v>
      </c>
      <c r="I1413" s="270"/>
      <c r="J1413" s="273">
        <f t="shared" si="531"/>
        <v>200</v>
      </c>
      <c r="K1413" s="271">
        <f t="shared" ref="K1413:K1476" si="549">J1413/A1413</f>
        <v>4</v>
      </c>
      <c r="L1413" s="271" t="e">
        <f t="shared" ref="L1413:L1476" si="550">B1413/K1413</f>
        <v>#DIV/0!</v>
      </c>
      <c r="M1413" s="272">
        <f t="shared" ref="M1413:M1476" si="551">C1413*K1413</f>
        <v>40</v>
      </c>
      <c r="N1413" s="389"/>
      <c r="O1413" s="455" t="e">
        <f>(A1413*B1413*W1413)+(B1413*'Calculateur de trading'!H1413)</f>
        <v>#DIV/0!</v>
      </c>
      <c r="P1413" s="274" t="e">
        <f>O1413/'Déscriptions des trades'!CK1413</f>
        <v>#DIV/0!</v>
      </c>
      <c r="Q1413" s="456" t="e">
        <f>'Déscriptions des trades'!CK1413-O1413</f>
        <v>#DIV/0!</v>
      </c>
      <c r="R1413" s="466" t="e">
        <f t="shared" si="532"/>
        <v>#DIV/0!</v>
      </c>
      <c r="S1413" s="389"/>
      <c r="T1413" s="12"/>
      <c r="U1413" s="25"/>
      <c r="V1413" s="15"/>
      <c r="W1413" s="490">
        <f t="shared" si="536"/>
        <v>0</v>
      </c>
      <c r="X1413" s="21" t="e">
        <f>W1413*U1413/'Déscriptions des trades'!CK1413*'Déscriptions des trades'!B1413</f>
        <v>#DIV/0!</v>
      </c>
      <c r="Y1413" s="459"/>
      <c r="Z1413" s="389"/>
      <c r="AA1413" s="23">
        <f t="shared" si="533"/>
        <v>0.1</v>
      </c>
      <c r="AB1413" s="17" t="e">
        <f>(AA1413*'Déscriptions des trades'!U1413*'Déscriptions des trades'!B1413/'Déscriptions des trades'!CK1413)*'Déscriptions des trades'!W1413</f>
        <v>#DIV/0!</v>
      </c>
      <c r="AC1413" s="265" t="e">
        <f>AB1413*'Déscriptions des trades'!CK1413</f>
        <v>#DIV/0!</v>
      </c>
      <c r="AD1413" s="266" t="e">
        <f>'Déscriptions des trades'!CK1413-AC1413</f>
        <v>#DIV/0!</v>
      </c>
      <c r="AE1413" s="389"/>
      <c r="AF1413" s="399">
        <v>1409</v>
      </c>
      <c r="AG1413" s="389"/>
      <c r="AH1413" s="20"/>
      <c r="AI1413" s="303"/>
      <c r="AJ1413" s="307"/>
      <c r="AK1413" s="161"/>
      <c r="AL1413" s="305"/>
      <c r="AM1413" s="305"/>
      <c r="AN1413" s="162"/>
      <c r="AO1413" s="439"/>
      <c r="AP1413" s="162"/>
      <c r="AQ1413" s="113"/>
      <c r="AR1413" s="113"/>
      <c r="AS1413" s="384"/>
      <c r="AT1413" s="306"/>
      <c r="AU1413" s="306"/>
      <c r="AV1413" s="160"/>
      <c r="AW1413" s="158"/>
      <c r="AX1413" s="385"/>
      <c r="AY1413" s="453"/>
      <c r="AZ1413" s="165"/>
      <c r="BA1413" s="301"/>
      <c r="BB1413" s="165"/>
      <c r="BC1413" s="301"/>
      <c r="BD1413" s="165"/>
      <c r="BE1413" s="302"/>
      <c r="BF1413" s="302"/>
      <c r="BG1413" s="165"/>
      <c r="BH1413" s="303"/>
      <c r="BI1413" s="165"/>
      <c r="BJ1413" s="304"/>
      <c r="BK1413" s="394"/>
      <c r="BL1413" s="302"/>
      <c r="BM1413" s="302"/>
      <c r="BN1413" s="394"/>
      <c r="BO1413" s="302"/>
      <c r="BP1413" s="13"/>
      <c r="BQ1413" s="302"/>
      <c r="BR1413" s="13"/>
      <c r="BS1413" s="302"/>
      <c r="BT1413" s="13"/>
      <c r="BU1413" s="302"/>
      <c r="BV1413" s="386"/>
      <c r="BW1413" s="303"/>
      <c r="BX1413" s="303"/>
      <c r="BY1413" s="302"/>
      <c r="BZ1413" s="302"/>
      <c r="CA1413" s="387"/>
      <c r="CB1413" s="395"/>
      <c r="CC1413" s="12"/>
      <c r="CD1413" s="304"/>
      <c r="CE1413" s="14"/>
      <c r="CF1413" s="395"/>
      <c r="CG1413" s="397"/>
      <c r="CH1413" s="300">
        <f t="shared" si="537"/>
        <v>0</v>
      </c>
      <c r="CI1413" s="26"/>
      <c r="CJ1413" s="17">
        <f t="shared" si="534"/>
        <v>0</v>
      </c>
      <c r="CK1413" s="18">
        <f t="shared" si="545"/>
        <v>12.89</v>
      </c>
      <c r="CM1413" s="164"/>
      <c r="CN1413" s="302"/>
      <c r="CO1413" s="13">
        <f t="shared" si="538"/>
        <v>0</v>
      </c>
      <c r="CP1413" s="302"/>
      <c r="CQ1413" s="13">
        <f t="shared" si="539"/>
        <v>0</v>
      </c>
      <c r="CR1413" s="302"/>
      <c r="CS1413" s="13">
        <f t="shared" si="540"/>
        <v>0</v>
      </c>
      <c r="CT1413" s="302"/>
      <c r="CU1413" s="13">
        <f t="shared" si="535"/>
        <v>0</v>
      </c>
      <c r="CV1413" s="302"/>
      <c r="CW1413" s="13">
        <f t="shared" si="541"/>
        <v>0</v>
      </c>
      <c r="CX1413" s="13">
        <f t="shared" si="542"/>
        <v>0</v>
      </c>
      <c r="CY1413" s="251">
        <f t="shared" si="543"/>
        <v>0</v>
      </c>
      <c r="CZ1413" s="13" t="s">
        <v>29</v>
      </c>
      <c r="DA1413" s="13">
        <v>50</v>
      </c>
      <c r="DB1413" s="22">
        <f t="shared" si="544"/>
        <v>0</v>
      </c>
      <c r="DD1413" s="24"/>
      <c r="DF1413" s="163"/>
      <c r="DH1413" s="24"/>
      <c r="DI1413" s="447"/>
      <c r="DJ1413" s="163"/>
    </row>
    <row r="1414" spans="1:114" s="7" customFormat="1">
      <c r="A1414" s="277">
        <f t="shared" ref="A1414:A1477" si="552">A1413</f>
        <v>50</v>
      </c>
      <c r="B1414" s="21" t="e">
        <f>'Calculateur de trading'!I1414/C1414/W1414</f>
        <v>#DIV/0!</v>
      </c>
      <c r="C1414" s="278">
        <f t="shared" ref="C1414:C1477" si="553">C1413</f>
        <v>10</v>
      </c>
      <c r="D1414" s="278"/>
      <c r="E1414" s="273">
        <f t="shared" ref="E1414:E1477" si="554">E1413</f>
        <v>100</v>
      </c>
      <c r="F1414" s="271">
        <f t="shared" si="546"/>
        <v>2</v>
      </c>
      <c r="G1414" s="271" t="e">
        <f t="shared" si="547"/>
        <v>#DIV/0!</v>
      </c>
      <c r="H1414" s="272">
        <f t="shared" si="548"/>
        <v>20</v>
      </c>
      <c r="I1414" s="270"/>
      <c r="J1414" s="273">
        <f t="shared" ref="J1414:J1477" si="555">J1413</f>
        <v>200</v>
      </c>
      <c r="K1414" s="271">
        <f t="shared" si="549"/>
        <v>4</v>
      </c>
      <c r="L1414" s="271" t="e">
        <f t="shared" si="550"/>
        <v>#DIV/0!</v>
      </c>
      <c r="M1414" s="272">
        <f t="shared" si="551"/>
        <v>40</v>
      </c>
      <c r="N1414" s="389"/>
      <c r="O1414" s="455" t="e">
        <f>(A1414*B1414*W1414)+(B1414*'Calculateur de trading'!H1414)</f>
        <v>#DIV/0!</v>
      </c>
      <c r="P1414" s="274" t="e">
        <f>O1414/'Déscriptions des trades'!CK1414</f>
        <v>#DIV/0!</v>
      </c>
      <c r="Q1414" s="456" t="e">
        <f>'Déscriptions des trades'!CK1414-O1414</f>
        <v>#DIV/0!</v>
      </c>
      <c r="R1414" s="466" t="e">
        <f t="shared" ref="R1414:R1477" si="556">B1414*C1414</f>
        <v>#DIV/0!</v>
      </c>
      <c r="S1414" s="389"/>
      <c r="T1414" s="12"/>
      <c r="U1414" s="25"/>
      <c r="V1414" s="15"/>
      <c r="W1414" s="490">
        <f t="shared" si="536"/>
        <v>0</v>
      </c>
      <c r="X1414" s="21" t="e">
        <f>W1414*U1414/'Déscriptions des trades'!CK1414*'Déscriptions des trades'!B1414</f>
        <v>#DIV/0!</v>
      </c>
      <c r="Y1414" s="459"/>
      <c r="Z1414" s="389"/>
      <c r="AA1414" s="23">
        <f t="shared" ref="AA1414:AA1477" si="557">AA1413</f>
        <v>0.1</v>
      </c>
      <c r="AB1414" s="17" t="e">
        <f>(AA1414*'Déscriptions des trades'!U1414*'Déscriptions des trades'!B1414/'Déscriptions des trades'!CK1414)*'Déscriptions des trades'!W1414</f>
        <v>#DIV/0!</v>
      </c>
      <c r="AC1414" s="265" t="e">
        <f>AB1414*'Déscriptions des trades'!CK1414</f>
        <v>#DIV/0!</v>
      </c>
      <c r="AD1414" s="266" t="e">
        <f>'Déscriptions des trades'!CK1414-AC1414</f>
        <v>#DIV/0!</v>
      </c>
      <c r="AE1414" s="389"/>
      <c r="AF1414" s="399">
        <v>1410</v>
      </c>
      <c r="AG1414" s="389"/>
      <c r="AH1414" s="20"/>
      <c r="AI1414" s="303"/>
      <c r="AJ1414" s="307"/>
      <c r="AK1414" s="161"/>
      <c r="AL1414" s="305"/>
      <c r="AM1414" s="305"/>
      <c r="AN1414" s="162"/>
      <c r="AO1414" s="439"/>
      <c r="AP1414" s="162"/>
      <c r="AQ1414" s="113"/>
      <c r="AR1414" s="113"/>
      <c r="AS1414" s="384"/>
      <c r="AT1414" s="306"/>
      <c r="AU1414" s="306"/>
      <c r="AV1414" s="160"/>
      <c r="AW1414" s="158"/>
      <c r="AX1414" s="385"/>
      <c r="AY1414" s="453"/>
      <c r="AZ1414" s="165"/>
      <c r="BA1414" s="301"/>
      <c r="BB1414" s="165"/>
      <c r="BC1414" s="301"/>
      <c r="BD1414" s="165"/>
      <c r="BE1414" s="302"/>
      <c r="BF1414" s="302"/>
      <c r="BG1414" s="165"/>
      <c r="BH1414" s="303"/>
      <c r="BI1414" s="165"/>
      <c r="BJ1414" s="304"/>
      <c r="BK1414" s="394"/>
      <c r="BL1414" s="302"/>
      <c r="BM1414" s="302"/>
      <c r="BN1414" s="394"/>
      <c r="BO1414" s="302"/>
      <c r="BP1414" s="13"/>
      <c r="BQ1414" s="302"/>
      <c r="BR1414" s="13"/>
      <c r="BS1414" s="302"/>
      <c r="BT1414" s="13"/>
      <c r="BU1414" s="302"/>
      <c r="BV1414" s="386"/>
      <c r="BW1414" s="303"/>
      <c r="BX1414" s="303"/>
      <c r="BY1414" s="302"/>
      <c r="BZ1414" s="302"/>
      <c r="CA1414" s="387"/>
      <c r="CB1414" s="395"/>
      <c r="CC1414" s="12"/>
      <c r="CD1414" s="304"/>
      <c r="CE1414" s="14"/>
      <c r="CF1414" s="395"/>
      <c r="CG1414" s="397"/>
      <c r="CH1414" s="300">
        <f t="shared" si="537"/>
        <v>0</v>
      </c>
      <c r="CI1414" s="26"/>
      <c r="CJ1414" s="17">
        <f t="shared" si="534"/>
        <v>0</v>
      </c>
      <c r="CK1414" s="18">
        <f t="shared" si="545"/>
        <v>12.89</v>
      </c>
      <c r="CM1414" s="164"/>
      <c r="CN1414" s="302"/>
      <c r="CO1414" s="13">
        <f t="shared" si="538"/>
        <v>0</v>
      </c>
      <c r="CP1414" s="302"/>
      <c r="CQ1414" s="13">
        <f t="shared" si="539"/>
        <v>0</v>
      </c>
      <c r="CR1414" s="302"/>
      <c r="CS1414" s="13">
        <f t="shared" si="540"/>
        <v>0</v>
      </c>
      <c r="CT1414" s="302"/>
      <c r="CU1414" s="13">
        <f t="shared" si="535"/>
        <v>0</v>
      </c>
      <c r="CV1414" s="302"/>
      <c r="CW1414" s="13">
        <f t="shared" si="541"/>
        <v>0</v>
      </c>
      <c r="CX1414" s="13">
        <f t="shared" si="542"/>
        <v>0</v>
      </c>
      <c r="CY1414" s="251">
        <f t="shared" si="543"/>
        <v>0</v>
      </c>
      <c r="CZ1414" s="13" t="s">
        <v>29</v>
      </c>
      <c r="DA1414" s="13">
        <v>50</v>
      </c>
      <c r="DB1414" s="22">
        <f t="shared" si="544"/>
        <v>0</v>
      </c>
      <c r="DD1414" s="24"/>
      <c r="DF1414" s="163"/>
      <c r="DH1414" s="24"/>
      <c r="DI1414" s="447"/>
      <c r="DJ1414" s="163"/>
    </row>
    <row r="1415" spans="1:114" s="7" customFormat="1">
      <c r="A1415" s="277">
        <f t="shared" si="552"/>
        <v>50</v>
      </c>
      <c r="B1415" s="21" t="e">
        <f>'Calculateur de trading'!I1415/C1415/W1415</f>
        <v>#DIV/0!</v>
      </c>
      <c r="C1415" s="278">
        <f t="shared" si="553"/>
        <v>10</v>
      </c>
      <c r="D1415" s="426"/>
      <c r="E1415" s="273">
        <f t="shared" si="554"/>
        <v>100</v>
      </c>
      <c r="F1415" s="271">
        <f t="shared" si="546"/>
        <v>2</v>
      </c>
      <c r="G1415" s="271" t="e">
        <f t="shared" si="547"/>
        <v>#DIV/0!</v>
      </c>
      <c r="H1415" s="272">
        <f t="shared" si="548"/>
        <v>20</v>
      </c>
      <c r="I1415" s="270"/>
      <c r="J1415" s="273">
        <f t="shared" si="555"/>
        <v>200</v>
      </c>
      <c r="K1415" s="271">
        <f t="shared" si="549"/>
        <v>4</v>
      </c>
      <c r="L1415" s="271" t="e">
        <f t="shared" si="550"/>
        <v>#DIV/0!</v>
      </c>
      <c r="M1415" s="272">
        <f t="shared" si="551"/>
        <v>40</v>
      </c>
      <c r="N1415" s="389"/>
      <c r="O1415" s="455" t="e">
        <f>(A1415*B1415*W1415)+(B1415*'Calculateur de trading'!H1415)</f>
        <v>#DIV/0!</v>
      </c>
      <c r="P1415" s="274" t="e">
        <f>O1415/'Déscriptions des trades'!CK1415</f>
        <v>#DIV/0!</v>
      </c>
      <c r="Q1415" s="456" t="e">
        <f>'Déscriptions des trades'!CK1415-O1415</f>
        <v>#DIV/0!</v>
      </c>
      <c r="R1415" s="466" t="e">
        <f t="shared" si="556"/>
        <v>#DIV/0!</v>
      </c>
      <c r="S1415" s="389"/>
      <c r="T1415" s="12"/>
      <c r="U1415" s="25"/>
      <c r="V1415" s="15"/>
      <c r="W1415" s="490">
        <f t="shared" si="536"/>
        <v>0</v>
      </c>
      <c r="X1415" s="21" t="e">
        <f>W1415*U1415/'Déscriptions des trades'!CK1415*'Déscriptions des trades'!B1415</f>
        <v>#DIV/0!</v>
      </c>
      <c r="Y1415" s="459"/>
      <c r="Z1415" s="389"/>
      <c r="AA1415" s="23">
        <f t="shared" si="557"/>
        <v>0.1</v>
      </c>
      <c r="AB1415" s="17" t="e">
        <f>(AA1415*'Déscriptions des trades'!U1415*'Déscriptions des trades'!B1415/'Déscriptions des trades'!CK1415)*'Déscriptions des trades'!W1415</f>
        <v>#DIV/0!</v>
      </c>
      <c r="AC1415" s="265" t="e">
        <f>AB1415*'Déscriptions des trades'!CK1415</f>
        <v>#DIV/0!</v>
      </c>
      <c r="AD1415" s="266" t="e">
        <f>'Déscriptions des trades'!CK1415-AC1415</f>
        <v>#DIV/0!</v>
      </c>
      <c r="AE1415" s="389"/>
      <c r="AF1415" s="399">
        <v>1411</v>
      </c>
      <c r="AG1415" s="389"/>
      <c r="AH1415" s="20"/>
      <c r="AI1415" s="303"/>
      <c r="AJ1415" s="307"/>
      <c r="AK1415" s="161"/>
      <c r="AL1415" s="305"/>
      <c r="AM1415" s="305"/>
      <c r="AN1415" s="162"/>
      <c r="AO1415" s="439"/>
      <c r="AP1415" s="162"/>
      <c r="AQ1415" s="113"/>
      <c r="AR1415" s="113"/>
      <c r="AS1415" s="384"/>
      <c r="AT1415" s="306"/>
      <c r="AU1415" s="306"/>
      <c r="AV1415" s="160"/>
      <c r="AW1415" s="158"/>
      <c r="AX1415" s="385"/>
      <c r="AY1415" s="453"/>
      <c r="AZ1415" s="165"/>
      <c r="BA1415" s="301"/>
      <c r="BB1415" s="165"/>
      <c r="BC1415" s="301"/>
      <c r="BD1415" s="165"/>
      <c r="BE1415" s="302"/>
      <c r="BF1415" s="302"/>
      <c r="BG1415" s="165"/>
      <c r="BH1415" s="303"/>
      <c r="BI1415" s="165"/>
      <c r="BJ1415" s="304"/>
      <c r="BK1415" s="394"/>
      <c r="BL1415" s="302"/>
      <c r="BM1415" s="302"/>
      <c r="BN1415" s="394"/>
      <c r="BO1415" s="302"/>
      <c r="BP1415" s="13"/>
      <c r="BQ1415" s="302"/>
      <c r="BR1415" s="13"/>
      <c r="BS1415" s="302"/>
      <c r="BT1415" s="13"/>
      <c r="BU1415" s="302"/>
      <c r="BV1415" s="386"/>
      <c r="BW1415" s="303"/>
      <c r="BX1415" s="303"/>
      <c r="BY1415" s="302"/>
      <c r="BZ1415" s="302"/>
      <c r="CA1415" s="387"/>
      <c r="CB1415" s="395"/>
      <c r="CC1415" s="12"/>
      <c r="CD1415" s="304"/>
      <c r="CE1415" s="14"/>
      <c r="CF1415" s="395"/>
      <c r="CG1415" s="397"/>
      <c r="CH1415" s="300">
        <f t="shared" si="537"/>
        <v>0</v>
      </c>
      <c r="CI1415" s="26"/>
      <c r="CJ1415" s="17">
        <f t="shared" si="534"/>
        <v>0</v>
      </c>
      <c r="CK1415" s="18">
        <f t="shared" si="545"/>
        <v>12.89</v>
      </c>
      <c r="CM1415" s="164"/>
      <c r="CN1415" s="302"/>
      <c r="CO1415" s="13">
        <f t="shared" si="538"/>
        <v>0</v>
      </c>
      <c r="CP1415" s="302"/>
      <c r="CQ1415" s="13">
        <f t="shared" si="539"/>
        <v>0</v>
      </c>
      <c r="CR1415" s="302"/>
      <c r="CS1415" s="13">
        <f t="shared" si="540"/>
        <v>0</v>
      </c>
      <c r="CT1415" s="302"/>
      <c r="CU1415" s="13">
        <f t="shared" si="535"/>
        <v>0</v>
      </c>
      <c r="CV1415" s="302"/>
      <c r="CW1415" s="13">
        <f t="shared" si="541"/>
        <v>0</v>
      </c>
      <c r="CX1415" s="13">
        <f t="shared" si="542"/>
        <v>0</v>
      </c>
      <c r="CY1415" s="251">
        <f t="shared" si="543"/>
        <v>0</v>
      </c>
      <c r="CZ1415" s="13" t="s">
        <v>29</v>
      </c>
      <c r="DA1415" s="13">
        <v>50</v>
      </c>
      <c r="DB1415" s="22">
        <f t="shared" si="544"/>
        <v>0</v>
      </c>
      <c r="DD1415" s="24"/>
      <c r="DF1415" s="163"/>
      <c r="DH1415" s="24"/>
      <c r="DI1415" s="447"/>
      <c r="DJ1415" s="163"/>
    </row>
    <row r="1416" spans="1:114" s="7" customFormat="1">
      <c r="A1416" s="277">
        <f t="shared" si="552"/>
        <v>50</v>
      </c>
      <c r="B1416" s="21" t="e">
        <f>'Calculateur de trading'!I1416/C1416/W1416</f>
        <v>#DIV/0!</v>
      </c>
      <c r="C1416" s="278">
        <f t="shared" si="553"/>
        <v>10</v>
      </c>
      <c r="D1416" s="278"/>
      <c r="E1416" s="273">
        <f t="shared" si="554"/>
        <v>100</v>
      </c>
      <c r="F1416" s="271">
        <f t="shared" si="546"/>
        <v>2</v>
      </c>
      <c r="G1416" s="271" t="e">
        <f t="shared" si="547"/>
        <v>#DIV/0!</v>
      </c>
      <c r="H1416" s="272">
        <f t="shared" si="548"/>
        <v>20</v>
      </c>
      <c r="I1416" s="270"/>
      <c r="J1416" s="273">
        <f t="shared" si="555"/>
        <v>200</v>
      </c>
      <c r="K1416" s="271">
        <f t="shared" si="549"/>
        <v>4</v>
      </c>
      <c r="L1416" s="271" t="e">
        <f t="shared" si="550"/>
        <v>#DIV/0!</v>
      </c>
      <c r="M1416" s="272">
        <f t="shared" si="551"/>
        <v>40</v>
      </c>
      <c r="N1416" s="389"/>
      <c r="O1416" s="455" t="e">
        <f>(A1416*B1416*W1416)+(B1416*'Calculateur de trading'!H1416)</f>
        <v>#DIV/0!</v>
      </c>
      <c r="P1416" s="274" t="e">
        <f>O1416/'Déscriptions des trades'!CK1416</f>
        <v>#DIV/0!</v>
      </c>
      <c r="Q1416" s="456" t="e">
        <f>'Déscriptions des trades'!CK1416-O1416</f>
        <v>#DIV/0!</v>
      </c>
      <c r="R1416" s="466" t="e">
        <f t="shared" si="556"/>
        <v>#DIV/0!</v>
      </c>
      <c r="S1416" s="389"/>
      <c r="T1416" s="12"/>
      <c r="U1416" s="25"/>
      <c r="V1416" s="15"/>
      <c r="W1416" s="490">
        <f t="shared" si="536"/>
        <v>0</v>
      </c>
      <c r="X1416" s="21" t="e">
        <f>W1416*U1416/'Déscriptions des trades'!CK1416*'Déscriptions des trades'!B1416</f>
        <v>#DIV/0!</v>
      </c>
      <c r="Y1416" s="459"/>
      <c r="Z1416" s="389"/>
      <c r="AA1416" s="23">
        <f t="shared" si="557"/>
        <v>0.1</v>
      </c>
      <c r="AB1416" s="17" t="e">
        <f>(AA1416*'Déscriptions des trades'!U1416*'Déscriptions des trades'!B1416/'Déscriptions des trades'!CK1416)*'Déscriptions des trades'!W1416</f>
        <v>#DIV/0!</v>
      </c>
      <c r="AC1416" s="265" t="e">
        <f>AB1416*'Déscriptions des trades'!CK1416</f>
        <v>#DIV/0!</v>
      </c>
      <c r="AD1416" s="266" t="e">
        <f>'Déscriptions des trades'!CK1416-AC1416</f>
        <v>#DIV/0!</v>
      </c>
      <c r="AE1416" s="389"/>
      <c r="AF1416" s="399">
        <v>1412</v>
      </c>
      <c r="AG1416" s="389"/>
      <c r="AH1416" s="20"/>
      <c r="AI1416" s="303"/>
      <c r="AJ1416" s="307"/>
      <c r="AK1416" s="161"/>
      <c r="AL1416" s="305"/>
      <c r="AM1416" s="305"/>
      <c r="AN1416" s="162"/>
      <c r="AO1416" s="439"/>
      <c r="AP1416" s="162"/>
      <c r="AQ1416" s="113"/>
      <c r="AR1416" s="113"/>
      <c r="AS1416" s="384"/>
      <c r="AT1416" s="306"/>
      <c r="AU1416" s="306"/>
      <c r="AV1416" s="160"/>
      <c r="AW1416" s="158"/>
      <c r="AX1416" s="385"/>
      <c r="AY1416" s="453"/>
      <c r="AZ1416" s="165"/>
      <c r="BA1416" s="301"/>
      <c r="BB1416" s="165"/>
      <c r="BC1416" s="301"/>
      <c r="BD1416" s="165"/>
      <c r="BE1416" s="302"/>
      <c r="BF1416" s="302"/>
      <c r="BG1416" s="165"/>
      <c r="BH1416" s="303"/>
      <c r="BI1416" s="165"/>
      <c r="BJ1416" s="304"/>
      <c r="BK1416" s="394"/>
      <c r="BL1416" s="302"/>
      <c r="BM1416" s="302"/>
      <c r="BN1416" s="394"/>
      <c r="BO1416" s="302"/>
      <c r="BP1416" s="13"/>
      <c r="BQ1416" s="302"/>
      <c r="BR1416" s="13"/>
      <c r="BS1416" s="302"/>
      <c r="BT1416" s="13"/>
      <c r="BU1416" s="302"/>
      <c r="BV1416" s="386"/>
      <c r="BW1416" s="303"/>
      <c r="BX1416" s="303"/>
      <c r="BY1416" s="302"/>
      <c r="BZ1416" s="302"/>
      <c r="CA1416" s="387"/>
      <c r="CB1416" s="395"/>
      <c r="CC1416" s="12"/>
      <c r="CD1416" s="304"/>
      <c r="CE1416" s="14"/>
      <c r="CF1416" s="395"/>
      <c r="CG1416" s="397"/>
      <c r="CH1416" s="300">
        <f t="shared" si="537"/>
        <v>0</v>
      </c>
      <c r="CI1416" s="26"/>
      <c r="CJ1416" s="17">
        <f t="shared" ref="CJ1416:CJ1479" si="558">CI1416/CK1415</f>
        <v>0</v>
      </c>
      <c r="CK1416" s="18">
        <f t="shared" si="545"/>
        <v>12.89</v>
      </c>
      <c r="CM1416" s="164"/>
      <c r="CN1416" s="302"/>
      <c r="CO1416" s="13">
        <f t="shared" si="538"/>
        <v>0</v>
      </c>
      <c r="CP1416" s="302"/>
      <c r="CQ1416" s="13">
        <f t="shared" si="539"/>
        <v>0</v>
      </c>
      <c r="CR1416" s="302"/>
      <c r="CS1416" s="13">
        <f t="shared" si="540"/>
        <v>0</v>
      </c>
      <c r="CT1416" s="302"/>
      <c r="CU1416" s="13">
        <f t="shared" ref="CU1416:CU1479" si="559">IF(CT1416="Bon",10,)</f>
        <v>0</v>
      </c>
      <c r="CV1416" s="302"/>
      <c r="CW1416" s="13">
        <f t="shared" si="541"/>
        <v>0</v>
      </c>
      <c r="CX1416" s="13">
        <f t="shared" si="542"/>
        <v>0</v>
      </c>
      <c r="CY1416" s="251">
        <f t="shared" si="543"/>
        <v>0</v>
      </c>
      <c r="CZ1416" s="13" t="s">
        <v>29</v>
      </c>
      <c r="DA1416" s="13">
        <v>50</v>
      </c>
      <c r="DB1416" s="22">
        <f t="shared" si="544"/>
        <v>0</v>
      </c>
      <c r="DD1416" s="24"/>
      <c r="DF1416" s="163"/>
      <c r="DH1416" s="24"/>
      <c r="DI1416" s="447"/>
      <c r="DJ1416" s="163"/>
    </row>
    <row r="1417" spans="1:114" s="7" customFormat="1">
      <c r="A1417" s="277">
        <f t="shared" si="552"/>
        <v>50</v>
      </c>
      <c r="B1417" s="21" t="e">
        <f>'Calculateur de trading'!I1417/C1417/W1417</f>
        <v>#DIV/0!</v>
      </c>
      <c r="C1417" s="278">
        <f t="shared" si="553"/>
        <v>10</v>
      </c>
      <c r="D1417" s="426"/>
      <c r="E1417" s="273">
        <f t="shared" si="554"/>
        <v>100</v>
      </c>
      <c r="F1417" s="271">
        <f t="shared" si="546"/>
        <v>2</v>
      </c>
      <c r="G1417" s="271" t="e">
        <f t="shared" si="547"/>
        <v>#DIV/0!</v>
      </c>
      <c r="H1417" s="272">
        <f t="shared" si="548"/>
        <v>20</v>
      </c>
      <c r="I1417" s="270"/>
      <c r="J1417" s="273">
        <f t="shared" si="555"/>
        <v>200</v>
      </c>
      <c r="K1417" s="271">
        <f t="shared" si="549"/>
        <v>4</v>
      </c>
      <c r="L1417" s="271" t="e">
        <f t="shared" si="550"/>
        <v>#DIV/0!</v>
      </c>
      <c r="M1417" s="272">
        <f t="shared" si="551"/>
        <v>40</v>
      </c>
      <c r="N1417" s="389"/>
      <c r="O1417" s="455" t="e">
        <f>(A1417*B1417*W1417)+(B1417*'Calculateur de trading'!H1417)</f>
        <v>#DIV/0!</v>
      </c>
      <c r="P1417" s="274" t="e">
        <f>O1417/'Déscriptions des trades'!CK1417</f>
        <v>#DIV/0!</v>
      </c>
      <c r="Q1417" s="456" t="e">
        <f>'Déscriptions des trades'!CK1417-O1417</f>
        <v>#DIV/0!</v>
      </c>
      <c r="R1417" s="466" t="e">
        <f t="shared" si="556"/>
        <v>#DIV/0!</v>
      </c>
      <c r="S1417" s="389"/>
      <c r="T1417" s="12"/>
      <c r="U1417" s="25"/>
      <c r="V1417" s="15"/>
      <c r="W1417" s="490">
        <f t="shared" ref="W1417:W1480" si="560">W1416</f>
        <v>0</v>
      </c>
      <c r="X1417" s="21" t="e">
        <f>W1417*U1417/'Déscriptions des trades'!CK1417*'Déscriptions des trades'!B1417</f>
        <v>#DIV/0!</v>
      </c>
      <c r="Y1417" s="459"/>
      <c r="Z1417" s="389"/>
      <c r="AA1417" s="23">
        <f t="shared" si="557"/>
        <v>0.1</v>
      </c>
      <c r="AB1417" s="17" t="e">
        <f>(AA1417*'Déscriptions des trades'!U1417*'Déscriptions des trades'!B1417/'Déscriptions des trades'!CK1417)*'Déscriptions des trades'!W1417</f>
        <v>#DIV/0!</v>
      </c>
      <c r="AC1417" s="265" t="e">
        <f>AB1417*'Déscriptions des trades'!CK1417</f>
        <v>#DIV/0!</v>
      </c>
      <c r="AD1417" s="266" t="e">
        <f>'Déscriptions des trades'!CK1417-AC1417</f>
        <v>#DIV/0!</v>
      </c>
      <c r="AE1417" s="389"/>
      <c r="AF1417" s="399">
        <v>1413</v>
      </c>
      <c r="AG1417" s="389"/>
      <c r="AH1417" s="20"/>
      <c r="AI1417" s="303"/>
      <c r="AJ1417" s="307"/>
      <c r="AK1417" s="161"/>
      <c r="AL1417" s="305"/>
      <c r="AM1417" s="305"/>
      <c r="AN1417" s="162"/>
      <c r="AO1417" s="439"/>
      <c r="AP1417" s="162"/>
      <c r="AQ1417" s="113"/>
      <c r="AR1417" s="113"/>
      <c r="AS1417" s="384"/>
      <c r="AT1417" s="306"/>
      <c r="AU1417" s="306"/>
      <c r="AV1417" s="160"/>
      <c r="AW1417" s="158"/>
      <c r="AX1417" s="385"/>
      <c r="AY1417" s="453"/>
      <c r="AZ1417" s="165"/>
      <c r="BA1417" s="301"/>
      <c r="BB1417" s="165"/>
      <c r="BC1417" s="301"/>
      <c r="BD1417" s="165"/>
      <c r="BE1417" s="302"/>
      <c r="BF1417" s="302"/>
      <c r="BG1417" s="165"/>
      <c r="BH1417" s="303"/>
      <c r="BI1417" s="165"/>
      <c r="BJ1417" s="304"/>
      <c r="BK1417" s="394"/>
      <c r="BL1417" s="302"/>
      <c r="BM1417" s="302"/>
      <c r="BN1417" s="394"/>
      <c r="BO1417" s="302"/>
      <c r="BP1417" s="13"/>
      <c r="BQ1417" s="302"/>
      <c r="BR1417" s="13"/>
      <c r="BS1417" s="302"/>
      <c r="BT1417" s="13"/>
      <c r="BU1417" s="302"/>
      <c r="BV1417" s="386"/>
      <c r="BW1417" s="303"/>
      <c r="BX1417" s="303"/>
      <c r="BY1417" s="302"/>
      <c r="BZ1417" s="302"/>
      <c r="CA1417" s="387"/>
      <c r="CB1417" s="395"/>
      <c r="CC1417" s="12"/>
      <c r="CD1417" s="304"/>
      <c r="CE1417" s="14"/>
      <c r="CF1417" s="395"/>
      <c r="CG1417" s="397"/>
      <c r="CH1417" s="300">
        <f t="shared" si="537"/>
        <v>0</v>
      </c>
      <c r="CI1417" s="26"/>
      <c r="CJ1417" s="17">
        <f t="shared" si="558"/>
        <v>0</v>
      </c>
      <c r="CK1417" s="18">
        <f t="shared" si="545"/>
        <v>12.89</v>
      </c>
      <c r="CM1417" s="164"/>
      <c r="CN1417" s="302"/>
      <c r="CO1417" s="13">
        <f t="shared" si="538"/>
        <v>0</v>
      </c>
      <c r="CP1417" s="302"/>
      <c r="CQ1417" s="13">
        <f t="shared" si="539"/>
        <v>0</v>
      </c>
      <c r="CR1417" s="302"/>
      <c r="CS1417" s="13">
        <f t="shared" si="540"/>
        <v>0</v>
      </c>
      <c r="CT1417" s="302"/>
      <c r="CU1417" s="13">
        <f t="shared" si="559"/>
        <v>0</v>
      </c>
      <c r="CV1417" s="302"/>
      <c r="CW1417" s="13">
        <f t="shared" si="541"/>
        <v>0</v>
      </c>
      <c r="CX1417" s="13">
        <f t="shared" si="542"/>
        <v>0</v>
      </c>
      <c r="CY1417" s="251">
        <f t="shared" si="543"/>
        <v>0</v>
      </c>
      <c r="CZ1417" s="13" t="s">
        <v>29</v>
      </c>
      <c r="DA1417" s="13">
        <v>50</v>
      </c>
      <c r="DB1417" s="22">
        <f t="shared" si="544"/>
        <v>0</v>
      </c>
      <c r="DD1417" s="24"/>
      <c r="DF1417" s="163"/>
      <c r="DH1417" s="24"/>
      <c r="DI1417" s="447"/>
      <c r="DJ1417" s="163"/>
    </row>
    <row r="1418" spans="1:114" s="7" customFormat="1">
      <c r="A1418" s="277">
        <f t="shared" si="552"/>
        <v>50</v>
      </c>
      <c r="B1418" s="21" t="e">
        <f>'Calculateur de trading'!I1418/C1418/W1418</f>
        <v>#DIV/0!</v>
      </c>
      <c r="C1418" s="278">
        <f t="shared" si="553"/>
        <v>10</v>
      </c>
      <c r="D1418" s="278"/>
      <c r="E1418" s="273">
        <f t="shared" si="554"/>
        <v>100</v>
      </c>
      <c r="F1418" s="271">
        <f t="shared" si="546"/>
        <v>2</v>
      </c>
      <c r="G1418" s="271" t="e">
        <f t="shared" si="547"/>
        <v>#DIV/0!</v>
      </c>
      <c r="H1418" s="272">
        <f t="shared" si="548"/>
        <v>20</v>
      </c>
      <c r="I1418" s="270"/>
      <c r="J1418" s="273">
        <f t="shared" si="555"/>
        <v>200</v>
      </c>
      <c r="K1418" s="271">
        <f t="shared" si="549"/>
        <v>4</v>
      </c>
      <c r="L1418" s="271" t="e">
        <f t="shared" si="550"/>
        <v>#DIV/0!</v>
      </c>
      <c r="M1418" s="272">
        <f t="shared" si="551"/>
        <v>40</v>
      </c>
      <c r="N1418" s="389"/>
      <c r="O1418" s="455" t="e">
        <f>(A1418*B1418*W1418)+(B1418*'Calculateur de trading'!H1418)</f>
        <v>#DIV/0!</v>
      </c>
      <c r="P1418" s="274" t="e">
        <f>O1418/'Déscriptions des trades'!CK1418</f>
        <v>#DIV/0!</v>
      </c>
      <c r="Q1418" s="456" t="e">
        <f>'Déscriptions des trades'!CK1418-O1418</f>
        <v>#DIV/0!</v>
      </c>
      <c r="R1418" s="466" t="e">
        <f t="shared" si="556"/>
        <v>#DIV/0!</v>
      </c>
      <c r="S1418" s="389"/>
      <c r="T1418" s="12"/>
      <c r="U1418" s="25"/>
      <c r="V1418" s="15"/>
      <c r="W1418" s="490">
        <f t="shared" si="560"/>
        <v>0</v>
      </c>
      <c r="X1418" s="21" t="e">
        <f>W1418*U1418/'Déscriptions des trades'!CK1418*'Déscriptions des trades'!B1418</f>
        <v>#DIV/0!</v>
      </c>
      <c r="Y1418" s="459"/>
      <c r="Z1418" s="389"/>
      <c r="AA1418" s="23">
        <f t="shared" si="557"/>
        <v>0.1</v>
      </c>
      <c r="AB1418" s="17" t="e">
        <f>(AA1418*'Déscriptions des trades'!U1418*'Déscriptions des trades'!B1418/'Déscriptions des trades'!CK1418)*'Déscriptions des trades'!W1418</f>
        <v>#DIV/0!</v>
      </c>
      <c r="AC1418" s="265" t="e">
        <f>AB1418*'Déscriptions des trades'!CK1418</f>
        <v>#DIV/0!</v>
      </c>
      <c r="AD1418" s="266" t="e">
        <f>'Déscriptions des trades'!CK1418-AC1418</f>
        <v>#DIV/0!</v>
      </c>
      <c r="AE1418" s="389"/>
      <c r="AF1418" s="399">
        <v>1414</v>
      </c>
      <c r="AG1418" s="389"/>
      <c r="AH1418" s="20"/>
      <c r="AI1418" s="303"/>
      <c r="AJ1418" s="307"/>
      <c r="AK1418" s="161"/>
      <c r="AL1418" s="305"/>
      <c r="AM1418" s="305"/>
      <c r="AN1418" s="162"/>
      <c r="AO1418" s="439"/>
      <c r="AP1418" s="162"/>
      <c r="AQ1418" s="113"/>
      <c r="AR1418" s="113"/>
      <c r="AS1418" s="384"/>
      <c r="AT1418" s="306"/>
      <c r="AU1418" s="306"/>
      <c r="AV1418" s="160"/>
      <c r="AW1418" s="158"/>
      <c r="AX1418" s="385"/>
      <c r="AY1418" s="453"/>
      <c r="AZ1418" s="165"/>
      <c r="BA1418" s="301"/>
      <c r="BB1418" s="165"/>
      <c r="BC1418" s="301"/>
      <c r="BD1418" s="165"/>
      <c r="BE1418" s="302"/>
      <c r="BF1418" s="302"/>
      <c r="BG1418" s="165"/>
      <c r="BH1418" s="303"/>
      <c r="BI1418" s="165"/>
      <c r="BJ1418" s="304"/>
      <c r="BK1418" s="394"/>
      <c r="BL1418" s="302"/>
      <c r="BM1418" s="302"/>
      <c r="BN1418" s="394"/>
      <c r="BO1418" s="302"/>
      <c r="BP1418" s="13"/>
      <c r="BQ1418" s="302"/>
      <c r="BR1418" s="13"/>
      <c r="BS1418" s="302"/>
      <c r="BT1418" s="13"/>
      <c r="BU1418" s="302"/>
      <c r="BV1418" s="386"/>
      <c r="BW1418" s="303"/>
      <c r="BX1418" s="303"/>
      <c r="BY1418" s="302"/>
      <c r="BZ1418" s="302"/>
      <c r="CA1418" s="387"/>
      <c r="CB1418" s="395"/>
      <c r="CC1418" s="12"/>
      <c r="CD1418" s="304"/>
      <c r="CE1418" s="14"/>
      <c r="CF1418" s="395"/>
      <c r="CG1418" s="397"/>
      <c r="CH1418" s="300">
        <f t="shared" si="537"/>
        <v>0</v>
      </c>
      <c r="CI1418" s="26"/>
      <c r="CJ1418" s="17">
        <f t="shared" si="558"/>
        <v>0</v>
      </c>
      <c r="CK1418" s="18">
        <f t="shared" si="545"/>
        <v>12.89</v>
      </c>
      <c r="CM1418" s="164"/>
      <c r="CN1418" s="302"/>
      <c r="CO1418" s="13">
        <f t="shared" si="538"/>
        <v>0</v>
      </c>
      <c r="CP1418" s="302"/>
      <c r="CQ1418" s="13">
        <f t="shared" si="539"/>
        <v>0</v>
      </c>
      <c r="CR1418" s="302"/>
      <c r="CS1418" s="13">
        <f t="shared" si="540"/>
        <v>0</v>
      </c>
      <c r="CT1418" s="302"/>
      <c r="CU1418" s="13">
        <f t="shared" si="559"/>
        <v>0</v>
      </c>
      <c r="CV1418" s="302"/>
      <c r="CW1418" s="13">
        <f t="shared" si="541"/>
        <v>0</v>
      </c>
      <c r="CX1418" s="13">
        <f t="shared" si="542"/>
        <v>0</v>
      </c>
      <c r="CY1418" s="251">
        <f t="shared" si="543"/>
        <v>0</v>
      </c>
      <c r="CZ1418" s="13" t="s">
        <v>29</v>
      </c>
      <c r="DA1418" s="13">
        <v>50</v>
      </c>
      <c r="DB1418" s="22">
        <f t="shared" si="544"/>
        <v>0</v>
      </c>
      <c r="DD1418" s="24"/>
      <c r="DF1418" s="163"/>
      <c r="DH1418" s="24"/>
      <c r="DI1418" s="447"/>
      <c r="DJ1418" s="163"/>
    </row>
    <row r="1419" spans="1:114" s="7" customFormat="1">
      <c r="A1419" s="277">
        <f t="shared" si="552"/>
        <v>50</v>
      </c>
      <c r="B1419" s="21" t="e">
        <f>'Calculateur de trading'!I1419/C1419/W1419</f>
        <v>#DIV/0!</v>
      </c>
      <c r="C1419" s="278">
        <f t="shared" si="553"/>
        <v>10</v>
      </c>
      <c r="D1419" s="426"/>
      <c r="E1419" s="273">
        <f t="shared" si="554"/>
        <v>100</v>
      </c>
      <c r="F1419" s="271">
        <f t="shared" si="546"/>
        <v>2</v>
      </c>
      <c r="G1419" s="271" t="e">
        <f t="shared" si="547"/>
        <v>#DIV/0!</v>
      </c>
      <c r="H1419" s="272">
        <f t="shared" si="548"/>
        <v>20</v>
      </c>
      <c r="I1419" s="270"/>
      <c r="J1419" s="273">
        <f t="shared" si="555"/>
        <v>200</v>
      </c>
      <c r="K1419" s="271">
        <f t="shared" si="549"/>
        <v>4</v>
      </c>
      <c r="L1419" s="271" t="e">
        <f t="shared" si="550"/>
        <v>#DIV/0!</v>
      </c>
      <c r="M1419" s="272">
        <f t="shared" si="551"/>
        <v>40</v>
      </c>
      <c r="N1419" s="389"/>
      <c r="O1419" s="455" t="e">
        <f>(A1419*B1419*W1419)+(B1419*'Calculateur de trading'!H1419)</f>
        <v>#DIV/0!</v>
      </c>
      <c r="P1419" s="274" t="e">
        <f>O1419/'Déscriptions des trades'!CK1419</f>
        <v>#DIV/0!</v>
      </c>
      <c r="Q1419" s="456" t="e">
        <f>'Déscriptions des trades'!CK1419-O1419</f>
        <v>#DIV/0!</v>
      </c>
      <c r="R1419" s="466" t="e">
        <f t="shared" si="556"/>
        <v>#DIV/0!</v>
      </c>
      <c r="S1419" s="389"/>
      <c r="T1419" s="12"/>
      <c r="U1419" s="25"/>
      <c r="V1419" s="15"/>
      <c r="W1419" s="490">
        <f t="shared" si="560"/>
        <v>0</v>
      </c>
      <c r="X1419" s="21" t="e">
        <f>W1419*U1419/'Déscriptions des trades'!CK1419*'Déscriptions des trades'!B1419</f>
        <v>#DIV/0!</v>
      </c>
      <c r="Y1419" s="459"/>
      <c r="Z1419" s="389"/>
      <c r="AA1419" s="23">
        <f t="shared" si="557"/>
        <v>0.1</v>
      </c>
      <c r="AB1419" s="17" t="e">
        <f>(AA1419*'Déscriptions des trades'!U1419*'Déscriptions des trades'!B1419/'Déscriptions des trades'!CK1419)*'Déscriptions des trades'!W1419</f>
        <v>#DIV/0!</v>
      </c>
      <c r="AC1419" s="265" t="e">
        <f>AB1419*'Déscriptions des trades'!CK1419</f>
        <v>#DIV/0!</v>
      </c>
      <c r="AD1419" s="266" t="e">
        <f>'Déscriptions des trades'!CK1419-AC1419</f>
        <v>#DIV/0!</v>
      </c>
      <c r="AE1419" s="389"/>
      <c r="AF1419" s="399">
        <v>1415</v>
      </c>
      <c r="AG1419" s="389"/>
      <c r="AH1419" s="20"/>
      <c r="AI1419" s="303"/>
      <c r="AJ1419" s="307"/>
      <c r="AK1419" s="161"/>
      <c r="AL1419" s="305"/>
      <c r="AM1419" s="305"/>
      <c r="AN1419" s="162"/>
      <c r="AO1419" s="439"/>
      <c r="AP1419" s="162"/>
      <c r="AQ1419" s="113"/>
      <c r="AR1419" s="113"/>
      <c r="AS1419" s="384"/>
      <c r="AT1419" s="306"/>
      <c r="AU1419" s="306"/>
      <c r="AV1419" s="160"/>
      <c r="AW1419" s="158"/>
      <c r="AX1419" s="385"/>
      <c r="AY1419" s="453"/>
      <c r="AZ1419" s="165"/>
      <c r="BA1419" s="301"/>
      <c r="BB1419" s="165"/>
      <c r="BC1419" s="301"/>
      <c r="BD1419" s="165"/>
      <c r="BE1419" s="302"/>
      <c r="BF1419" s="302"/>
      <c r="BG1419" s="165"/>
      <c r="BH1419" s="303"/>
      <c r="BI1419" s="165"/>
      <c r="BJ1419" s="304"/>
      <c r="BK1419" s="394"/>
      <c r="BL1419" s="302"/>
      <c r="BM1419" s="302"/>
      <c r="BN1419" s="394"/>
      <c r="BO1419" s="302"/>
      <c r="BP1419" s="13"/>
      <c r="BQ1419" s="302"/>
      <c r="BR1419" s="13"/>
      <c r="BS1419" s="302"/>
      <c r="BT1419" s="13"/>
      <c r="BU1419" s="302"/>
      <c r="BV1419" s="386"/>
      <c r="BW1419" s="303"/>
      <c r="BX1419" s="303"/>
      <c r="BY1419" s="302"/>
      <c r="BZ1419" s="302"/>
      <c r="CA1419" s="387"/>
      <c r="CB1419" s="395"/>
      <c r="CC1419" s="12"/>
      <c r="CD1419" s="304"/>
      <c r="CE1419" s="14"/>
      <c r="CF1419" s="395"/>
      <c r="CG1419" s="397"/>
      <c r="CH1419" s="300">
        <f t="shared" si="537"/>
        <v>0</v>
      </c>
      <c r="CI1419" s="26"/>
      <c r="CJ1419" s="17">
        <f t="shared" si="558"/>
        <v>0</v>
      </c>
      <c r="CK1419" s="18">
        <f t="shared" si="545"/>
        <v>12.89</v>
      </c>
      <c r="CM1419" s="164"/>
      <c r="CN1419" s="302"/>
      <c r="CO1419" s="13">
        <f t="shared" si="538"/>
        <v>0</v>
      </c>
      <c r="CP1419" s="302"/>
      <c r="CQ1419" s="13">
        <f t="shared" si="539"/>
        <v>0</v>
      </c>
      <c r="CR1419" s="302"/>
      <c r="CS1419" s="13">
        <f t="shared" si="540"/>
        <v>0</v>
      </c>
      <c r="CT1419" s="302"/>
      <c r="CU1419" s="13">
        <f t="shared" si="559"/>
        <v>0</v>
      </c>
      <c r="CV1419" s="302"/>
      <c r="CW1419" s="13">
        <f t="shared" si="541"/>
        <v>0</v>
      </c>
      <c r="CX1419" s="13">
        <f t="shared" si="542"/>
        <v>0</v>
      </c>
      <c r="CY1419" s="251">
        <f t="shared" si="543"/>
        <v>0</v>
      </c>
      <c r="CZ1419" s="13" t="s">
        <v>29</v>
      </c>
      <c r="DA1419" s="13">
        <v>50</v>
      </c>
      <c r="DB1419" s="22">
        <f t="shared" si="544"/>
        <v>0</v>
      </c>
      <c r="DD1419" s="24"/>
      <c r="DF1419" s="163"/>
      <c r="DH1419" s="24"/>
      <c r="DI1419" s="447"/>
      <c r="DJ1419" s="163"/>
    </row>
    <row r="1420" spans="1:114" s="7" customFormat="1">
      <c r="A1420" s="277">
        <f t="shared" si="552"/>
        <v>50</v>
      </c>
      <c r="B1420" s="21" t="e">
        <f>'Calculateur de trading'!I1420/C1420/W1420</f>
        <v>#DIV/0!</v>
      </c>
      <c r="C1420" s="278">
        <f t="shared" si="553"/>
        <v>10</v>
      </c>
      <c r="D1420" s="426"/>
      <c r="E1420" s="273">
        <f t="shared" si="554"/>
        <v>100</v>
      </c>
      <c r="F1420" s="271">
        <f t="shared" si="546"/>
        <v>2</v>
      </c>
      <c r="G1420" s="271" t="e">
        <f t="shared" si="547"/>
        <v>#DIV/0!</v>
      </c>
      <c r="H1420" s="272">
        <f t="shared" si="548"/>
        <v>20</v>
      </c>
      <c r="I1420" s="270"/>
      <c r="J1420" s="273">
        <f t="shared" si="555"/>
        <v>200</v>
      </c>
      <c r="K1420" s="271">
        <f t="shared" si="549"/>
        <v>4</v>
      </c>
      <c r="L1420" s="271" t="e">
        <f t="shared" si="550"/>
        <v>#DIV/0!</v>
      </c>
      <c r="M1420" s="272">
        <f t="shared" si="551"/>
        <v>40</v>
      </c>
      <c r="N1420" s="389"/>
      <c r="O1420" s="455" t="e">
        <f>(A1420*B1420*W1420)+(B1420*'Calculateur de trading'!H1420)</f>
        <v>#DIV/0!</v>
      </c>
      <c r="P1420" s="274" t="e">
        <f>O1420/'Déscriptions des trades'!CK1420</f>
        <v>#DIV/0!</v>
      </c>
      <c r="Q1420" s="456" t="e">
        <f>'Déscriptions des trades'!CK1420-O1420</f>
        <v>#DIV/0!</v>
      </c>
      <c r="R1420" s="466" t="e">
        <f t="shared" si="556"/>
        <v>#DIV/0!</v>
      </c>
      <c r="S1420" s="389"/>
      <c r="T1420" s="12"/>
      <c r="U1420" s="25"/>
      <c r="V1420" s="15"/>
      <c r="W1420" s="490">
        <f t="shared" si="560"/>
        <v>0</v>
      </c>
      <c r="X1420" s="21" t="e">
        <f>W1420*U1420/'Déscriptions des trades'!CK1420*'Déscriptions des trades'!B1420</f>
        <v>#DIV/0!</v>
      </c>
      <c r="Y1420" s="459"/>
      <c r="Z1420" s="389"/>
      <c r="AA1420" s="23">
        <f t="shared" si="557"/>
        <v>0.1</v>
      </c>
      <c r="AB1420" s="17" t="e">
        <f>(AA1420*'Déscriptions des trades'!U1420*'Déscriptions des trades'!B1420/'Déscriptions des trades'!CK1420)*'Déscriptions des trades'!W1420</f>
        <v>#DIV/0!</v>
      </c>
      <c r="AC1420" s="265" t="e">
        <f>AB1420*'Déscriptions des trades'!CK1420</f>
        <v>#DIV/0!</v>
      </c>
      <c r="AD1420" s="266" t="e">
        <f>'Déscriptions des trades'!CK1420-AC1420</f>
        <v>#DIV/0!</v>
      </c>
      <c r="AE1420" s="389"/>
      <c r="AF1420" s="399">
        <v>1416</v>
      </c>
      <c r="AG1420" s="389"/>
      <c r="AH1420" s="20"/>
      <c r="AI1420" s="303"/>
      <c r="AJ1420" s="307"/>
      <c r="AK1420" s="161"/>
      <c r="AL1420" s="305"/>
      <c r="AM1420" s="305"/>
      <c r="AN1420" s="162"/>
      <c r="AO1420" s="439"/>
      <c r="AP1420" s="162"/>
      <c r="AQ1420" s="113"/>
      <c r="AR1420" s="113"/>
      <c r="AS1420" s="384"/>
      <c r="AT1420" s="306"/>
      <c r="AU1420" s="306"/>
      <c r="AV1420" s="160"/>
      <c r="AW1420" s="158"/>
      <c r="AX1420" s="385"/>
      <c r="AY1420" s="453"/>
      <c r="AZ1420" s="165"/>
      <c r="BA1420" s="301"/>
      <c r="BB1420" s="165"/>
      <c r="BC1420" s="301"/>
      <c r="BD1420" s="165"/>
      <c r="BE1420" s="302"/>
      <c r="BF1420" s="302"/>
      <c r="BG1420" s="165"/>
      <c r="BH1420" s="303"/>
      <c r="BI1420" s="165"/>
      <c r="BJ1420" s="304"/>
      <c r="BK1420" s="394"/>
      <c r="BL1420" s="302"/>
      <c r="BM1420" s="302"/>
      <c r="BN1420" s="394"/>
      <c r="BO1420" s="302"/>
      <c r="BP1420" s="13"/>
      <c r="BQ1420" s="302"/>
      <c r="BR1420" s="13"/>
      <c r="BS1420" s="302"/>
      <c r="BT1420" s="13"/>
      <c r="BU1420" s="302"/>
      <c r="BV1420" s="386"/>
      <c r="BW1420" s="303"/>
      <c r="BX1420" s="303"/>
      <c r="BY1420" s="302"/>
      <c r="BZ1420" s="302"/>
      <c r="CA1420" s="387"/>
      <c r="CB1420" s="395"/>
      <c r="CC1420" s="12"/>
      <c r="CD1420" s="304"/>
      <c r="CE1420" s="14"/>
      <c r="CF1420" s="395"/>
      <c r="CG1420" s="397"/>
      <c r="CH1420" s="300">
        <f t="shared" si="537"/>
        <v>0</v>
      </c>
      <c r="CI1420" s="26"/>
      <c r="CJ1420" s="17">
        <f t="shared" si="558"/>
        <v>0</v>
      </c>
      <c r="CK1420" s="18">
        <f t="shared" si="545"/>
        <v>12.89</v>
      </c>
      <c r="CM1420" s="164"/>
      <c r="CN1420" s="302"/>
      <c r="CO1420" s="13">
        <f t="shared" si="538"/>
        <v>0</v>
      </c>
      <c r="CP1420" s="302"/>
      <c r="CQ1420" s="13">
        <f t="shared" si="539"/>
        <v>0</v>
      </c>
      <c r="CR1420" s="302"/>
      <c r="CS1420" s="13">
        <f t="shared" si="540"/>
        <v>0</v>
      </c>
      <c r="CT1420" s="302"/>
      <c r="CU1420" s="13">
        <f t="shared" si="559"/>
        <v>0</v>
      </c>
      <c r="CV1420" s="302"/>
      <c r="CW1420" s="13">
        <f t="shared" si="541"/>
        <v>0</v>
      </c>
      <c r="CX1420" s="13">
        <f t="shared" si="542"/>
        <v>0</v>
      </c>
      <c r="CY1420" s="251">
        <f t="shared" si="543"/>
        <v>0</v>
      </c>
      <c r="CZ1420" s="13" t="s">
        <v>29</v>
      </c>
      <c r="DA1420" s="13">
        <v>50</v>
      </c>
      <c r="DB1420" s="22">
        <f t="shared" si="544"/>
        <v>0</v>
      </c>
      <c r="DD1420" s="24"/>
      <c r="DF1420" s="163"/>
      <c r="DH1420" s="24"/>
      <c r="DI1420" s="447"/>
      <c r="DJ1420" s="163"/>
    </row>
    <row r="1421" spans="1:114" s="7" customFormat="1">
      <c r="A1421" s="277">
        <f t="shared" si="552"/>
        <v>50</v>
      </c>
      <c r="B1421" s="21" t="e">
        <f>'Calculateur de trading'!I1421/C1421/W1421</f>
        <v>#DIV/0!</v>
      </c>
      <c r="C1421" s="278">
        <f t="shared" si="553"/>
        <v>10</v>
      </c>
      <c r="D1421" s="278"/>
      <c r="E1421" s="273">
        <f t="shared" si="554"/>
        <v>100</v>
      </c>
      <c r="F1421" s="271">
        <f t="shared" si="546"/>
        <v>2</v>
      </c>
      <c r="G1421" s="271" t="e">
        <f t="shared" si="547"/>
        <v>#DIV/0!</v>
      </c>
      <c r="H1421" s="272">
        <f t="shared" si="548"/>
        <v>20</v>
      </c>
      <c r="I1421" s="270"/>
      <c r="J1421" s="273">
        <f t="shared" si="555"/>
        <v>200</v>
      </c>
      <c r="K1421" s="271">
        <f t="shared" si="549"/>
        <v>4</v>
      </c>
      <c r="L1421" s="271" t="e">
        <f t="shared" si="550"/>
        <v>#DIV/0!</v>
      </c>
      <c r="M1421" s="272">
        <f t="shared" si="551"/>
        <v>40</v>
      </c>
      <c r="N1421" s="389"/>
      <c r="O1421" s="455" t="e">
        <f>(A1421*B1421*W1421)+(B1421*'Calculateur de trading'!H1421)</f>
        <v>#DIV/0!</v>
      </c>
      <c r="P1421" s="274" t="e">
        <f>O1421/'Déscriptions des trades'!CK1421</f>
        <v>#DIV/0!</v>
      </c>
      <c r="Q1421" s="456" t="e">
        <f>'Déscriptions des trades'!CK1421-O1421</f>
        <v>#DIV/0!</v>
      </c>
      <c r="R1421" s="466" t="e">
        <f t="shared" si="556"/>
        <v>#DIV/0!</v>
      </c>
      <c r="S1421" s="389"/>
      <c r="T1421" s="12"/>
      <c r="U1421" s="25"/>
      <c r="V1421" s="15"/>
      <c r="W1421" s="490">
        <f t="shared" si="560"/>
        <v>0</v>
      </c>
      <c r="X1421" s="21" t="e">
        <f>W1421*U1421/'Déscriptions des trades'!CK1421*'Déscriptions des trades'!B1421</f>
        <v>#DIV/0!</v>
      </c>
      <c r="Y1421" s="459"/>
      <c r="Z1421" s="389"/>
      <c r="AA1421" s="23">
        <f t="shared" si="557"/>
        <v>0.1</v>
      </c>
      <c r="AB1421" s="17" t="e">
        <f>(AA1421*'Déscriptions des trades'!U1421*'Déscriptions des trades'!B1421/'Déscriptions des trades'!CK1421)*'Déscriptions des trades'!W1421</f>
        <v>#DIV/0!</v>
      </c>
      <c r="AC1421" s="265" t="e">
        <f>AB1421*'Déscriptions des trades'!CK1421</f>
        <v>#DIV/0!</v>
      </c>
      <c r="AD1421" s="266" t="e">
        <f>'Déscriptions des trades'!CK1421-AC1421</f>
        <v>#DIV/0!</v>
      </c>
      <c r="AE1421" s="389"/>
      <c r="AF1421" s="399">
        <v>1417</v>
      </c>
      <c r="AG1421" s="389"/>
      <c r="AH1421" s="20"/>
      <c r="AI1421" s="303"/>
      <c r="AJ1421" s="307"/>
      <c r="AK1421" s="161"/>
      <c r="AL1421" s="305"/>
      <c r="AM1421" s="305"/>
      <c r="AN1421" s="162"/>
      <c r="AO1421" s="439"/>
      <c r="AP1421" s="162"/>
      <c r="AQ1421" s="113"/>
      <c r="AR1421" s="113"/>
      <c r="AS1421" s="384"/>
      <c r="AT1421" s="306"/>
      <c r="AU1421" s="306"/>
      <c r="AV1421" s="160"/>
      <c r="AW1421" s="158"/>
      <c r="AX1421" s="385"/>
      <c r="AY1421" s="453"/>
      <c r="AZ1421" s="165"/>
      <c r="BA1421" s="301"/>
      <c r="BB1421" s="165"/>
      <c r="BC1421" s="301"/>
      <c r="BD1421" s="165"/>
      <c r="BE1421" s="302"/>
      <c r="BF1421" s="302"/>
      <c r="BG1421" s="165"/>
      <c r="BH1421" s="303"/>
      <c r="BI1421" s="165"/>
      <c r="BJ1421" s="304"/>
      <c r="BK1421" s="394"/>
      <c r="BL1421" s="302"/>
      <c r="BM1421" s="302"/>
      <c r="BN1421" s="394"/>
      <c r="BO1421" s="302"/>
      <c r="BP1421" s="13"/>
      <c r="BQ1421" s="302"/>
      <c r="BR1421" s="13"/>
      <c r="BS1421" s="302"/>
      <c r="BT1421" s="13"/>
      <c r="BU1421" s="302"/>
      <c r="BV1421" s="386"/>
      <c r="BW1421" s="303"/>
      <c r="BX1421" s="303"/>
      <c r="BY1421" s="302"/>
      <c r="BZ1421" s="302"/>
      <c r="CA1421" s="387"/>
      <c r="CB1421" s="395"/>
      <c r="CC1421" s="12"/>
      <c r="CD1421" s="304"/>
      <c r="CE1421" s="14"/>
      <c r="CF1421" s="395"/>
      <c r="CG1421" s="397"/>
      <c r="CH1421" s="300">
        <f t="shared" si="537"/>
        <v>0</v>
      </c>
      <c r="CI1421" s="26"/>
      <c r="CJ1421" s="17">
        <f t="shared" si="558"/>
        <v>0</v>
      </c>
      <c r="CK1421" s="18">
        <f t="shared" si="545"/>
        <v>12.89</v>
      </c>
      <c r="CM1421" s="164"/>
      <c r="CN1421" s="302"/>
      <c r="CO1421" s="13">
        <f t="shared" si="538"/>
        <v>0</v>
      </c>
      <c r="CP1421" s="302"/>
      <c r="CQ1421" s="13">
        <f t="shared" si="539"/>
        <v>0</v>
      </c>
      <c r="CR1421" s="302"/>
      <c r="CS1421" s="13">
        <f t="shared" si="540"/>
        <v>0</v>
      </c>
      <c r="CT1421" s="302"/>
      <c r="CU1421" s="13">
        <f t="shared" si="559"/>
        <v>0</v>
      </c>
      <c r="CV1421" s="302"/>
      <c r="CW1421" s="13">
        <f t="shared" si="541"/>
        <v>0</v>
      </c>
      <c r="CX1421" s="13">
        <f t="shared" si="542"/>
        <v>0</v>
      </c>
      <c r="CY1421" s="251">
        <f t="shared" si="543"/>
        <v>0</v>
      </c>
      <c r="CZ1421" s="13" t="s">
        <v>29</v>
      </c>
      <c r="DA1421" s="13">
        <v>50</v>
      </c>
      <c r="DB1421" s="22">
        <f t="shared" si="544"/>
        <v>0</v>
      </c>
      <c r="DD1421" s="24"/>
      <c r="DF1421" s="163"/>
      <c r="DH1421" s="24"/>
      <c r="DI1421" s="447"/>
      <c r="DJ1421" s="163"/>
    </row>
    <row r="1422" spans="1:114" s="7" customFormat="1">
      <c r="A1422" s="277">
        <f t="shared" si="552"/>
        <v>50</v>
      </c>
      <c r="B1422" s="21" t="e">
        <f>'Calculateur de trading'!I1422/C1422/W1422</f>
        <v>#DIV/0!</v>
      </c>
      <c r="C1422" s="278">
        <f t="shared" si="553"/>
        <v>10</v>
      </c>
      <c r="D1422" s="426"/>
      <c r="E1422" s="273">
        <f t="shared" si="554"/>
        <v>100</v>
      </c>
      <c r="F1422" s="271">
        <f t="shared" si="546"/>
        <v>2</v>
      </c>
      <c r="G1422" s="271" t="e">
        <f t="shared" si="547"/>
        <v>#DIV/0!</v>
      </c>
      <c r="H1422" s="272">
        <f t="shared" si="548"/>
        <v>20</v>
      </c>
      <c r="I1422" s="270"/>
      <c r="J1422" s="273">
        <f t="shared" si="555"/>
        <v>200</v>
      </c>
      <c r="K1422" s="271">
        <f t="shared" si="549"/>
        <v>4</v>
      </c>
      <c r="L1422" s="271" t="e">
        <f t="shared" si="550"/>
        <v>#DIV/0!</v>
      </c>
      <c r="M1422" s="272">
        <f t="shared" si="551"/>
        <v>40</v>
      </c>
      <c r="N1422" s="389"/>
      <c r="O1422" s="455" t="e">
        <f>(A1422*B1422*W1422)+(B1422*'Calculateur de trading'!H1422)</f>
        <v>#DIV/0!</v>
      </c>
      <c r="P1422" s="274" t="e">
        <f>O1422/'Déscriptions des trades'!CK1422</f>
        <v>#DIV/0!</v>
      </c>
      <c r="Q1422" s="456" t="e">
        <f>'Déscriptions des trades'!CK1422-O1422</f>
        <v>#DIV/0!</v>
      </c>
      <c r="R1422" s="466" t="e">
        <f t="shared" si="556"/>
        <v>#DIV/0!</v>
      </c>
      <c r="S1422" s="389"/>
      <c r="T1422" s="12"/>
      <c r="U1422" s="25"/>
      <c r="V1422" s="15"/>
      <c r="W1422" s="490">
        <f t="shared" si="560"/>
        <v>0</v>
      </c>
      <c r="X1422" s="21" t="e">
        <f>W1422*U1422/'Déscriptions des trades'!CK1422*'Déscriptions des trades'!B1422</f>
        <v>#DIV/0!</v>
      </c>
      <c r="Y1422" s="459"/>
      <c r="Z1422" s="389"/>
      <c r="AA1422" s="23">
        <f t="shared" si="557"/>
        <v>0.1</v>
      </c>
      <c r="AB1422" s="17" t="e">
        <f>(AA1422*'Déscriptions des trades'!U1422*'Déscriptions des trades'!B1422/'Déscriptions des trades'!CK1422)*'Déscriptions des trades'!W1422</f>
        <v>#DIV/0!</v>
      </c>
      <c r="AC1422" s="265" t="e">
        <f>AB1422*'Déscriptions des trades'!CK1422</f>
        <v>#DIV/0!</v>
      </c>
      <c r="AD1422" s="266" t="e">
        <f>'Déscriptions des trades'!CK1422-AC1422</f>
        <v>#DIV/0!</v>
      </c>
      <c r="AE1422" s="389"/>
      <c r="AF1422" s="399">
        <v>1418</v>
      </c>
      <c r="AG1422" s="389"/>
      <c r="AH1422" s="20"/>
      <c r="AI1422" s="303"/>
      <c r="AJ1422" s="307"/>
      <c r="AK1422" s="161"/>
      <c r="AL1422" s="305"/>
      <c r="AM1422" s="305"/>
      <c r="AN1422" s="162"/>
      <c r="AO1422" s="439"/>
      <c r="AP1422" s="162"/>
      <c r="AQ1422" s="113"/>
      <c r="AR1422" s="113"/>
      <c r="AS1422" s="384"/>
      <c r="AT1422" s="306"/>
      <c r="AU1422" s="306"/>
      <c r="AV1422" s="160"/>
      <c r="AW1422" s="158"/>
      <c r="AX1422" s="385"/>
      <c r="AY1422" s="453"/>
      <c r="AZ1422" s="165"/>
      <c r="BA1422" s="301"/>
      <c r="BB1422" s="165"/>
      <c r="BC1422" s="301"/>
      <c r="BD1422" s="165"/>
      <c r="BE1422" s="302"/>
      <c r="BF1422" s="302"/>
      <c r="BG1422" s="165"/>
      <c r="BH1422" s="303"/>
      <c r="BI1422" s="165"/>
      <c r="BJ1422" s="304"/>
      <c r="BK1422" s="394"/>
      <c r="BL1422" s="302"/>
      <c r="BM1422" s="302"/>
      <c r="BN1422" s="394"/>
      <c r="BO1422" s="302"/>
      <c r="BP1422" s="13"/>
      <c r="BQ1422" s="302"/>
      <c r="BR1422" s="13"/>
      <c r="BS1422" s="302"/>
      <c r="BT1422" s="13"/>
      <c r="BU1422" s="302"/>
      <c r="BV1422" s="386"/>
      <c r="BW1422" s="303"/>
      <c r="BX1422" s="303"/>
      <c r="BY1422" s="302"/>
      <c r="BZ1422" s="302"/>
      <c r="CA1422" s="387"/>
      <c r="CB1422" s="395"/>
      <c r="CC1422" s="12"/>
      <c r="CD1422" s="304"/>
      <c r="CE1422" s="14"/>
      <c r="CF1422" s="395"/>
      <c r="CG1422" s="397"/>
      <c r="CH1422" s="300">
        <f t="shared" si="537"/>
        <v>0</v>
      </c>
      <c r="CI1422" s="26"/>
      <c r="CJ1422" s="17">
        <f t="shared" si="558"/>
        <v>0</v>
      </c>
      <c r="CK1422" s="18">
        <f t="shared" si="545"/>
        <v>12.89</v>
      </c>
      <c r="CM1422" s="164"/>
      <c r="CN1422" s="302"/>
      <c r="CO1422" s="13">
        <f t="shared" si="538"/>
        <v>0</v>
      </c>
      <c r="CP1422" s="302"/>
      <c r="CQ1422" s="13">
        <f t="shared" si="539"/>
        <v>0</v>
      </c>
      <c r="CR1422" s="302"/>
      <c r="CS1422" s="13">
        <f t="shared" si="540"/>
        <v>0</v>
      </c>
      <c r="CT1422" s="302"/>
      <c r="CU1422" s="13">
        <f t="shared" si="559"/>
        <v>0</v>
      </c>
      <c r="CV1422" s="302"/>
      <c r="CW1422" s="13">
        <f t="shared" si="541"/>
        <v>0</v>
      </c>
      <c r="CX1422" s="13">
        <f t="shared" si="542"/>
        <v>0</v>
      </c>
      <c r="CY1422" s="251">
        <f t="shared" si="543"/>
        <v>0</v>
      </c>
      <c r="CZ1422" s="13" t="s">
        <v>29</v>
      </c>
      <c r="DA1422" s="13">
        <v>50</v>
      </c>
      <c r="DB1422" s="22">
        <f t="shared" si="544"/>
        <v>0</v>
      </c>
      <c r="DD1422" s="24"/>
      <c r="DF1422" s="163"/>
      <c r="DH1422" s="24"/>
      <c r="DI1422" s="447"/>
      <c r="DJ1422" s="163"/>
    </row>
    <row r="1423" spans="1:114" s="7" customFormat="1">
      <c r="A1423" s="277">
        <f t="shared" si="552"/>
        <v>50</v>
      </c>
      <c r="B1423" s="21" t="e">
        <f>'Calculateur de trading'!I1423/C1423/W1423</f>
        <v>#DIV/0!</v>
      </c>
      <c r="C1423" s="278">
        <f t="shared" si="553"/>
        <v>10</v>
      </c>
      <c r="D1423" s="278"/>
      <c r="E1423" s="273">
        <f t="shared" si="554"/>
        <v>100</v>
      </c>
      <c r="F1423" s="271">
        <f t="shared" si="546"/>
        <v>2</v>
      </c>
      <c r="G1423" s="271" t="e">
        <f t="shared" si="547"/>
        <v>#DIV/0!</v>
      </c>
      <c r="H1423" s="272">
        <f t="shared" si="548"/>
        <v>20</v>
      </c>
      <c r="I1423" s="270"/>
      <c r="J1423" s="273">
        <f t="shared" si="555"/>
        <v>200</v>
      </c>
      <c r="K1423" s="271">
        <f t="shared" si="549"/>
        <v>4</v>
      </c>
      <c r="L1423" s="271" t="e">
        <f t="shared" si="550"/>
        <v>#DIV/0!</v>
      </c>
      <c r="M1423" s="272">
        <f t="shared" si="551"/>
        <v>40</v>
      </c>
      <c r="N1423" s="389"/>
      <c r="O1423" s="455" t="e">
        <f>(A1423*B1423*W1423)+(B1423*'Calculateur de trading'!H1423)</f>
        <v>#DIV/0!</v>
      </c>
      <c r="P1423" s="274" t="e">
        <f>O1423/'Déscriptions des trades'!CK1423</f>
        <v>#DIV/0!</v>
      </c>
      <c r="Q1423" s="456" t="e">
        <f>'Déscriptions des trades'!CK1423-O1423</f>
        <v>#DIV/0!</v>
      </c>
      <c r="R1423" s="466" t="e">
        <f t="shared" si="556"/>
        <v>#DIV/0!</v>
      </c>
      <c r="S1423" s="389"/>
      <c r="T1423" s="12"/>
      <c r="U1423" s="25"/>
      <c r="V1423" s="15"/>
      <c r="W1423" s="490">
        <f t="shared" si="560"/>
        <v>0</v>
      </c>
      <c r="X1423" s="21" t="e">
        <f>W1423*U1423/'Déscriptions des trades'!CK1423*'Déscriptions des trades'!B1423</f>
        <v>#DIV/0!</v>
      </c>
      <c r="Y1423" s="459"/>
      <c r="Z1423" s="389"/>
      <c r="AA1423" s="23">
        <f t="shared" si="557"/>
        <v>0.1</v>
      </c>
      <c r="AB1423" s="17" t="e">
        <f>(AA1423*'Déscriptions des trades'!U1423*'Déscriptions des trades'!B1423/'Déscriptions des trades'!CK1423)*'Déscriptions des trades'!W1423</f>
        <v>#DIV/0!</v>
      </c>
      <c r="AC1423" s="265" t="e">
        <f>AB1423*'Déscriptions des trades'!CK1423</f>
        <v>#DIV/0!</v>
      </c>
      <c r="AD1423" s="266" t="e">
        <f>'Déscriptions des trades'!CK1423-AC1423</f>
        <v>#DIV/0!</v>
      </c>
      <c r="AE1423" s="389"/>
      <c r="AF1423" s="399">
        <v>1419</v>
      </c>
      <c r="AG1423" s="389"/>
      <c r="AH1423" s="20"/>
      <c r="AI1423" s="303"/>
      <c r="AJ1423" s="307"/>
      <c r="AK1423" s="161"/>
      <c r="AL1423" s="305"/>
      <c r="AM1423" s="305"/>
      <c r="AN1423" s="162"/>
      <c r="AO1423" s="439"/>
      <c r="AP1423" s="162"/>
      <c r="AQ1423" s="113"/>
      <c r="AR1423" s="113"/>
      <c r="AS1423" s="384"/>
      <c r="AT1423" s="306"/>
      <c r="AU1423" s="306"/>
      <c r="AV1423" s="160"/>
      <c r="AW1423" s="158"/>
      <c r="AX1423" s="385"/>
      <c r="AY1423" s="453"/>
      <c r="AZ1423" s="165"/>
      <c r="BA1423" s="301"/>
      <c r="BB1423" s="165"/>
      <c r="BC1423" s="301"/>
      <c r="BD1423" s="165"/>
      <c r="BE1423" s="302"/>
      <c r="BF1423" s="302"/>
      <c r="BG1423" s="165"/>
      <c r="BH1423" s="303"/>
      <c r="BI1423" s="165"/>
      <c r="BJ1423" s="304"/>
      <c r="BK1423" s="394"/>
      <c r="BL1423" s="302"/>
      <c r="BM1423" s="302"/>
      <c r="BN1423" s="394"/>
      <c r="BO1423" s="302"/>
      <c r="BP1423" s="13"/>
      <c r="BQ1423" s="302"/>
      <c r="BR1423" s="13"/>
      <c r="BS1423" s="302"/>
      <c r="BT1423" s="13"/>
      <c r="BU1423" s="302"/>
      <c r="BV1423" s="386"/>
      <c r="BW1423" s="303"/>
      <c r="BX1423" s="303"/>
      <c r="BY1423" s="302"/>
      <c r="BZ1423" s="302"/>
      <c r="CA1423" s="387"/>
      <c r="CB1423" s="395"/>
      <c r="CC1423" s="12"/>
      <c r="CD1423" s="304"/>
      <c r="CE1423" s="14"/>
      <c r="CF1423" s="395"/>
      <c r="CG1423" s="397"/>
      <c r="CH1423" s="300">
        <f t="shared" ref="CH1423:CH1486" si="561">BW1423-BH1423</f>
        <v>0</v>
      </c>
      <c r="CI1423" s="26"/>
      <c r="CJ1423" s="17">
        <f t="shared" si="558"/>
        <v>0</v>
      </c>
      <c r="CK1423" s="18">
        <f t="shared" si="545"/>
        <v>12.89</v>
      </c>
      <c r="CM1423" s="164"/>
      <c r="CN1423" s="302"/>
      <c r="CO1423" s="13">
        <f t="shared" ref="CO1423:CO1486" si="562">IF(CN1423="Oui",10,)</f>
        <v>0</v>
      </c>
      <c r="CP1423" s="302"/>
      <c r="CQ1423" s="13">
        <f t="shared" ref="CQ1423:CQ1486" si="563">IF(CP1423="Oui",10,)</f>
        <v>0</v>
      </c>
      <c r="CR1423" s="302"/>
      <c r="CS1423" s="13">
        <f t="shared" ref="CS1423:CS1486" si="564">IF(CR1423="Bon",10,)</f>
        <v>0</v>
      </c>
      <c r="CT1423" s="302"/>
      <c r="CU1423" s="13">
        <f t="shared" si="559"/>
        <v>0</v>
      </c>
      <c r="CV1423" s="302"/>
      <c r="CW1423" s="13">
        <f t="shared" ref="CW1423:CW1486" si="565">IF(CV1423="Non",10,)</f>
        <v>0</v>
      </c>
      <c r="CX1423" s="13">
        <f t="shared" ref="CX1423:CX1486" si="566">IF(CV1423="Oui",-40,)</f>
        <v>0</v>
      </c>
      <c r="CY1423" s="251">
        <f t="shared" ref="CY1423:CY1486" si="567">SUM(CN1423:CX1423)</f>
        <v>0</v>
      </c>
      <c r="CZ1423" s="13" t="s">
        <v>29</v>
      </c>
      <c r="DA1423" s="13">
        <v>50</v>
      </c>
      <c r="DB1423" s="22">
        <f t="shared" ref="DB1423:DB1486" si="568">CY1423/DA1423</f>
        <v>0</v>
      </c>
      <c r="DD1423" s="24"/>
      <c r="DF1423" s="163"/>
      <c r="DH1423" s="24"/>
      <c r="DI1423" s="447"/>
      <c r="DJ1423" s="163"/>
    </row>
    <row r="1424" spans="1:114" s="7" customFormat="1">
      <c r="A1424" s="277">
        <f t="shared" si="552"/>
        <v>50</v>
      </c>
      <c r="B1424" s="21" t="e">
        <f>'Calculateur de trading'!I1424/C1424/W1424</f>
        <v>#DIV/0!</v>
      </c>
      <c r="C1424" s="278">
        <f t="shared" si="553"/>
        <v>10</v>
      </c>
      <c r="D1424" s="426"/>
      <c r="E1424" s="273">
        <f t="shared" si="554"/>
        <v>100</v>
      </c>
      <c r="F1424" s="271">
        <f t="shared" si="546"/>
        <v>2</v>
      </c>
      <c r="G1424" s="271" t="e">
        <f t="shared" si="547"/>
        <v>#DIV/0!</v>
      </c>
      <c r="H1424" s="272">
        <f t="shared" si="548"/>
        <v>20</v>
      </c>
      <c r="I1424" s="270"/>
      <c r="J1424" s="273">
        <f t="shared" si="555"/>
        <v>200</v>
      </c>
      <c r="K1424" s="271">
        <f t="shared" si="549"/>
        <v>4</v>
      </c>
      <c r="L1424" s="271" t="e">
        <f t="shared" si="550"/>
        <v>#DIV/0!</v>
      </c>
      <c r="M1424" s="272">
        <f t="shared" si="551"/>
        <v>40</v>
      </c>
      <c r="N1424" s="389"/>
      <c r="O1424" s="455" t="e">
        <f>(A1424*B1424*W1424)+(B1424*'Calculateur de trading'!H1424)</f>
        <v>#DIV/0!</v>
      </c>
      <c r="P1424" s="274" t="e">
        <f>O1424/'Déscriptions des trades'!CK1424</f>
        <v>#DIV/0!</v>
      </c>
      <c r="Q1424" s="456" t="e">
        <f>'Déscriptions des trades'!CK1424-O1424</f>
        <v>#DIV/0!</v>
      </c>
      <c r="R1424" s="466" t="e">
        <f t="shared" si="556"/>
        <v>#DIV/0!</v>
      </c>
      <c r="S1424" s="389"/>
      <c r="T1424" s="12"/>
      <c r="U1424" s="25"/>
      <c r="V1424" s="15"/>
      <c r="W1424" s="490">
        <f t="shared" si="560"/>
        <v>0</v>
      </c>
      <c r="X1424" s="21" t="e">
        <f>W1424*U1424/'Déscriptions des trades'!CK1424*'Déscriptions des trades'!B1424</f>
        <v>#DIV/0!</v>
      </c>
      <c r="Y1424" s="459"/>
      <c r="Z1424" s="389"/>
      <c r="AA1424" s="23">
        <f t="shared" si="557"/>
        <v>0.1</v>
      </c>
      <c r="AB1424" s="17" t="e">
        <f>(AA1424*'Déscriptions des trades'!U1424*'Déscriptions des trades'!B1424/'Déscriptions des trades'!CK1424)*'Déscriptions des trades'!W1424</f>
        <v>#DIV/0!</v>
      </c>
      <c r="AC1424" s="265" t="e">
        <f>AB1424*'Déscriptions des trades'!CK1424</f>
        <v>#DIV/0!</v>
      </c>
      <c r="AD1424" s="266" t="e">
        <f>'Déscriptions des trades'!CK1424-AC1424</f>
        <v>#DIV/0!</v>
      </c>
      <c r="AE1424" s="389"/>
      <c r="AF1424" s="399">
        <v>1420</v>
      </c>
      <c r="AG1424" s="389"/>
      <c r="AH1424" s="20"/>
      <c r="AI1424" s="303"/>
      <c r="AJ1424" s="307"/>
      <c r="AK1424" s="161"/>
      <c r="AL1424" s="305"/>
      <c r="AM1424" s="305"/>
      <c r="AN1424" s="162"/>
      <c r="AO1424" s="439"/>
      <c r="AP1424" s="162"/>
      <c r="AQ1424" s="113"/>
      <c r="AR1424" s="113"/>
      <c r="AS1424" s="384"/>
      <c r="AT1424" s="306"/>
      <c r="AU1424" s="306"/>
      <c r="AV1424" s="160"/>
      <c r="AW1424" s="158"/>
      <c r="AX1424" s="385"/>
      <c r="AY1424" s="453"/>
      <c r="AZ1424" s="165"/>
      <c r="BA1424" s="301"/>
      <c r="BB1424" s="165"/>
      <c r="BC1424" s="301"/>
      <c r="BD1424" s="165"/>
      <c r="BE1424" s="302"/>
      <c r="BF1424" s="302"/>
      <c r="BG1424" s="165"/>
      <c r="BH1424" s="303"/>
      <c r="BI1424" s="165"/>
      <c r="BJ1424" s="304"/>
      <c r="BK1424" s="394"/>
      <c r="BL1424" s="302"/>
      <c r="BM1424" s="302"/>
      <c r="BN1424" s="394"/>
      <c r="BO1424" s="302"/>
      <c r="BP1424" s="13"/>
      <c r="BQ1424" s="302"/>
      <c r="BR1424" s="13"/>
      <c r="BS1424" s="302"/>
      <c r="BT1424" s="13"/>
      <c r="BU1424" s="302"/>
      <c r="BV1424" s="386"/>
      <c r="BW1424" s="303"/>
      <c r="BX1424" s="303"/>
      <c r="BY1424" s="302"/>
      <c r="BZ1424" s="302"/>
      <c r="CA1424" s="387"/>
      <c r="CB1424" s="395"/>
      <c r="CC1424" s="12"/>
      <c r="CD1424" s="304"/>
      <c r="CE1424" s="14"/>
      <c r="CF1424" s="395"/>
      <c r="CG1424" s="397"/>
      <c r="CH1424" s="300">
        <f t="shared" si="561"/>
        <v>0</v>
      </c>
      <c r="CI1424" s="26"/>
      <c r="CJ1424" s="17">
        <f t="shared" si="558"/>
        <v>0</v>
      </c>
      <c r="CK1424" s="18">
        <f t="shared" ref="CK1424:CK1487" si="569">CI1424+CK1423</f>
        <v>12.89</v>
      </c>
      <c r="CM1424" s="164"/>
      <c r="CN1424" s="302"/>
      <c r="CO1424" s="13">
        <f t="shared" si="562"/>
        <v>0</v>
      </c>
      <c r="CP1424" s="302"/>
      <c r="CQ1424" s="13">
        <f t="shared" si="563"/>
        <v>0</v>
      </c>
      <c r="CR1424" s="302"/>
      <c r="CS1424" s="13">
        <f t="shared" si="564"/>
        <v>0</v>
      </c>
      <c r="CT1424" s="302"/>
      <c r="CU1424" s="13">
        <f t="shared" si="559"/>
        <v>0</v>
      </c>
      <c r="CV1424" s="302"/>
      <c r="CW1424" s="13">
        <f t="shared" si="565"/>
        <v>0</v>
      </c>
      <c r="CX1424" s="13">
        <f t="shared" si="566"/>
        <v>0</v>
      </c>
      <c r="CY1424" s="251">
        <f t="shared" si="567"/>
        <v>0</v>
      </c>
      <c r="CZ1424" s="13" t="s">
        <v>29</v>
      </c>
      <c r="DA1424" s="13">
        <v>50</v>
      </c>
      <c r="DB1424" s="22">
        <f t="shared" si="568"/>
        <v>0</v>
      </c>
      <c r="DD1424" s="24"/>
      <c r="DF1424" s="163"/>
      <c r="DH1424" s="24"/>
      <c r="DI1424" s="447"/>
      <c r="DJ1424" s="163"/>
    </row>
    <row r="1425" spans="1:114" s="7" customFormat="1">
      <c r="A1425" s="277">
        <f t="shared" si="552"/>
        <v>50</v>
      </c>
      <c r="B1425" s="21" t="e">
        <f>'Calculateur de trading'!I1425/C1425/W1425</f>
        <v>#DIV/0!</v>
      </c>
      <c r="C1425" s="278">
        <f t="shared" si="553"/>
        <v>10</v>
      </c>
      <c r="D1425" s="278"/>
      <c r="E1425" s="273">
        <f t="shared" si="554"/>
        <v>100</v>
      </c>
      <c r="F1425" s="271">
        <f t="shared" si="546"/>
        <v>2</v>
      </c>
      <c r="G1425" s="271" t="e">
        <f t="shared" si="547"/>
        <v>#DIV/0!</v>
      </c>
      <c r="H1425" s="272">
        <f t="shared" si="548"/>
        <v>20</v>
      </c>
      <c r="I1425" s="270"/>
      <c r="J1425" s="273">
        <f t="shared" si="555"/>
        <v>200</v>
      </c>
      <c r="K1425" s="271">
        <f t="shared" si="549"/>
        <v>4</v>
      </c>
      <c r="L1425" s="271" t="e">
        <f t="shared" si="550"/>
        <v>#DIV/0!</v>
      </c>
      <c r="M1425" s="272">
        <f t="shared" si="551"/>
        <v>40</v>
      </c>
      <c r="N1425" s="389"/>
      <c r="O1425" s="455" t="e">
        <f>(A1425*B1425*W1425)+(B1425*'Calculateur de trading'!H1425)</f>
        <v>#DIV/0!</v>
      </c>
      <c r="P1425" s="274" t="e">
        <f>O1425/'Déscriptions des trades'!CK1425</f>
        <v>#DIV/0!</v>
      </c>
      <c r="Q1425" s="456" t="e">
        <f>'Déscriptions des trades'!CK1425-O1425</f>
        <v>#DIV/0!</v>
      </c>
      <c r="R1425" s="466" t="e">
        <f t="shared" si="556"/>
        <v>#DIV/0!</v>
      </c>
      <c r="S1425" s="389"/>
      <c r="T1425" s="12"/>
      <c r="U1425" s="25"/>
      <c r="V1425" s="15"/>
      <c r="W1425" s="490">
        <f t="shared" si="560"/>
        <v>0</v>
      </c>
      <c r="X1425" s="21" t="e">
        <f>W1425*U1425/'Déscriptions des trades'!CK1425*'Déscriptions des trades'!B1425</f>
        <v>#DIV/0!</v>
      </c>
      <c r="Y1425" s="459"/>
      <c r="Z1425" s="389"/>
      <c r="AA1425" s="23">
        <f t="shared" si="557"/>
        <v>0.1</v>
      </c>
      <c r="AB1425" s="17" t="e">
        <f>(AA1425*'Déscriptions des trades'!U1425*'Déscriptions des trades'!B1425/'Déscriptions des trades'!CK1425)*'Déscriptions des trades'!W1425</f>
        <v>#DIV/0!</v>
      </c>
      <c r="AC1425" s="265" t="e">
        <f>AB1425*'Déscriptions des trades'!CK1425</f>
        <v>#DIV/0!</v>
      </c>
      <c r="AD1425" s="266" t="e">
        <f>'Déscriptions des trades'!CK1425-AC1425</f>
        <v>#DIV/0!</v>
      </c>
      <c r="AE1425" s="389"/>
      <c r="AF1425" s="399">
        <v>1421</v>
      </c>
      <c r="AG1425" s="389"/>
      <c r="AH1425" s="20"/>
      <c r="AI1425" s="303"/>
      <c r="AJ1425" s="307"/>
      <c r="AK1425" s="161"/>
      <c r="AL1425" s="305"/>
      <c r="AM1425" s="305"/>
      <c r="AN1425" s="162"/>
      <c r="AO1425" s="439"/>
      <c r="AP1425" s="162"/>
      <c r="AQ1425" s="113"/>
      <c r="AR1425" s="113"/>
      <c r="AS1425" s="384"/>
      <c r="AT1425" s="306"/>
      <c r="AU1425" s="306"/>
      <c r="AV1425" s="160"/>
      <c r="AW1425" s="158"/>
      <c r="AX1425" s="385"/>
      <c r="AY1425" s="453"/>
      <c r="AZ1425" s="165"/>
      <c r="BA1425" s="301"/>
      <c r="BB1425" s="165"/>
      <c r="BC1425" s="301"/>
      <c r="BD1425" s="165"/>
      <c r="BE1425" s="302"/>
      <c r="BF1425" s="302"/>
      <c r="BG1425" s="165"/>
      <c r="BH1425" s="303"/>
      <c r="BI1425" s="165"/>
      <c r="BJ1425" s="304"/>
      <c r="BK1425" s="394"/>
      <c r="BL1425" s="302"/>
      <c r="BM1425" s="302"/>
      <c r="BN1425" s="394"/>
      <c r="BO1425" s="302"/>
      <c r="BP1425" s="13"/>
      <c r="BQ1425" s="302"/>
      <c r="BR1425" s="13"/>
      <c r="BS1425" s="302"/>
      <c r="BT1425" s="13"/>
      <c r="BU1425" s="302"/>
      <c r="BV1425" s="386"/>
      <c r="BW1425" s="303"/>
      <c r="BX1425" s="303"/>
      <c r="BY1425" s="302"/>
      <c r="BZ1425" s="302"/>
      <c r="CA1425" s="387"/>
      <c r="CB1425" s="395"/>
      <c r="CC1425" s="12"/>
      <c r="CD1425" s="304"/>
      <c r="CE1425" s="14"/>
      <c r="CF1425" s="395"/>
      <c r="CG1425" s="397"/>
      <c r="CH1425" s="300">
        <f t="shared" si="561"/>
        <v>0</v>
      </c>
      <c r="CI1425" s="26"/>
      <c r="CJ1425" s="17">
        <f t="shared" si="558"/>
        <v>0</v>
      </c>
      <c r="CK1425" s="18">
        <f t="shared" si="569"/>
        <v>12.89</v>
      </c>
      <c r="CM1425" s="164"/>
      <c r="CN1425" s="302"/>
      <c r="CO1425" s="13">
        <f t="shared" si="562"/>
        <v>0</v>
      </c>
      <c r="CP1425" s="302"/>
      <c r="CQ1425" s="13">
        <f t="shared" si="563"/>
        <v>0</v>
      </c>
      <c r="CR1425" s="302"/>
      <c r="CS1425" s="13">
        <f t="shared" si="564"/>
        <v>0</v>
      </c>
      <c r="CT1425" s="302"/>
      <c r="CU1425" s="13">
        <f t="shared" si="559"/>
        <v>0</v>
      </c>
      <c r="CV1425" s="302"/>
      <c r="CW1425" s="13">
        <f t="shared" si="565"/>
        <v>0</v>
      </c>
      <c r="CX1425" s="13">
        <f t="shared" si="566"/>
        <v>0</v>
      </c>
      <c r="CY1425" s="251">
        <f t="shared" si="567"/>
        <v>0</v>
      </c>
      <c r="CZ1425" s="13" t="s">
        <v>29</v>
      </c>
      <c r="DA1425" s="13">
        <v>50</v>
      </c>
      <c r="DB1425" s="22">
        <f t="shared" si="568"/>
        <v>0</v>
      </c>
      <c r="DD1425" s="24"/>
      <c r="DF1425" s="163"/>
      <c r="DH1425" s="24"/>
      <c r="DI1425" s="447"/>
      <c r="DJ1425" s="163"/>
    </row>
    <row r="1426" spans="1:114" s="7" customFormat="1">
      <c r="A1426" s="277">
        <f t="shared" si="552"/>
        <v>50</v>
      </c>
      <c r="B1426" s="21" t="e">
        <f>'Calculateur de trading'!I1426/C1426/W1426</f>
        <v>#DIV/0!</v>
      </c>
      <c r="C1426" s="278">
        <f t="shared" si="553"/>
        <v>10</v>
      </c>
      <c r="D1426" s="426"/>
      <c r="E1426" s="273">
        <f t="shared" si="554"/>
        <v>100</v>
      </c>
      <c r="F1426" s="271">
        <f t="shared" si="546"/>
        <v>2</v>
      </c>
      <c r="G1426" s="271" t="e">
        <f t="shared" si="547"/>
        <v>#DIV/0!</v>
      </c>
      <c r="H1426" s="272">
        <f t="shared" si="548"/>
        <v>20</v>
      </c>
      <c r="I1426" s="270"/>
      <c r="J1426" s="273">
        <f t="shared" si="555"/>
        <v>200</v>
      </c>
      <c r="K1426" s="271">
        <f t="shared" si="549"/>
        <v>4</v>
      </c>
      <c r="L1426" s="271" t="e">
        <f t="shared" si="550"/>
        <v>#DIV/0!</v>
      </c>
      <c r="M1426" s="272">
        <f t="shared" si="551"/>
        <v>40</v>
      </c>
      <c r="N1426" s="389"/>
      <c r="O1426" s="455" t="e">
        <f>(A1426*B1426*W1426)+(B1426*'Calculateur de trading'!H1426)</f>
        <v>#DIV/0!</v>
      </c>
      <c r="P1426" s="274" t="e">
        <f>O1426/'Déscriptions des trades'!CK1426</f>
        <v>#DIV/0!</v>
      </c>
      <c r="Q1426" s="456" t="e">
        <f>'Déscriptions des trades'!CK1426-O1426</f>
        <v>#DIV/0!</v>
      </c>
      <c r="R1426" s="466" t="e">
        <f t="shared" si="556"/>
        <v>#DIV/0!</v>
      </c>
      <c r="S1426" s="389"/>
      <c r="T1426" s="12"/>
      <c r="U1426" s="25"/>
      <c r="V1426" s="15"/>
      <c r="W1426" s="490">
        <f t="shared" si="560"/>
        <v>0</v>
      </c>
      <c r="X1426" s="21" t="e">
        <f>W1426*U1426/'Déscriptions des trades'!CK1426*'Déscriptions des trades'!B1426</f>
        <v>#DIV/0!</v>
      </c>
      <c r="Y1426" s="459"/>
      <c r="Z1426" s="389"/>
      <c r="AA1426" s="23">
        <f t="shared" si="557"/>
        <v>0.1</v>
      </c>
      <c r="AB1426" s="17" t="e">
        <f>(AA1426*'Déscriptions des trades'!U1426*'Déscriptions des trades'!B1426/'Déscriptions des trades'!CK1426)*'Déscriptions des trades'!W1426</f>
        <v>#DIV/0!</v>
      </c>
      <c r="AC1426" s="265" t="e">
        <f>AB1426*'Déscriptions des trades'!CK1426</f>
        <v>#DIV/0!</v>
      </c>
      <c r="AD1426" s="266" t="e">
        <f>'Déscriptions des trades'!CK1426-AC1426</f>
        <v>#DIV/0!</v>
      </c>
      <c r="AE1426" s="389"/>
      <c r="AF1426" s="399">
        <v>1422</v>
      </c>
      <c r="AG1426" s="389"/>
      <c r="AH1426" s="20"/>
      <c r="AI1426" s="303"/>
      <c r="AJ1426" s="307"/>
      <c r="AK1426" s="161"/>
      <c r="AL1426" s="305"/>
      <c r="AM1426" s="305"/>
      <c r="AN1426" s="162"/>
      <c r="AO1426" s="439"/>
      <c r="AP1426" s="162"/>
      <c r="AQ1426" s="113"/>
      <c r="AR1426" s="113"/>
      <c r="AS1426" s="384"/>
      <c r="AT1426" s="306"/>
      <c r="AU1426" s="306"/>
      <c r="AV1426" s="160"/>
      <c r="AW1426" s="158"/>
      <c r="AX1426" s="385"/>
      <c r="AY1426" s="453"/>
      <c r="AZ1426" s="165"/>
      <c r="BA1426" s="301"/>
      <c r="BB1426" s="165"/>
      <c r="BC1426" s="301"/>
      <c r="BD1426" s="165"/>
      <c r="BE1426" s="302"/>
      <c r="BF1426" s="302"/>
      <c r="BG1426" s="165"/>
      <c r="BH1426" s="303"/>
      <c r="BI1426" s="165"/>
      <c r="BJ1426" s="304"/>
      <c r="BK1426" s="394"/>
      <c r="BL1426" s="302"/>
      <c r="BM1426" s="302"/>
      <c r="BN1426" s="394"/>
      <c r="BO1426" s="302"/>
      <c r="BP1426" s="13"/>
      <c r="BQ1426" s="302"/>
      <c r="BR1426" s="13"/>
      <c r="BS1426" s="302"/>
      <c r="BT1426" s="13"/>
      <c r="BU1426" s="302"/>
      <c r="BV1426" s="386"/>
      <c r="BW1426" s="303"/>
      <c r="BX1426" s="303"/>
      <c r="BY1426" s="302"/>
      <c r="BZ1426" s="302"/>
      <c r="CA1426" s="387"/>
      <c r="CB1426" s="395"/>
      <c r="CC1426" s="12"/>
      <c r="CD1426" s="304"/>
      <c r="CE1426" s="14"/>
      <c r="CF1426" s="395"/>
      <c r="CG1426" s="397"/>
      <c r="CH1426" s="300">
        <f t="shared" si="561"/>
        <v>0</v>
      </c>
      <c r="CI1426" s="26"/>
      <c r="CJ1426" s="17">
        <f t="shared" si="558"/>
        <v>0</v>
      </c>
      <c r="CK1426" s="18">
        <f t="shared" si="569"/>
        <v>12.89</v>
      </c>
      <c r="CM1426" s="164"/>
      <c r="CN1426" s="302"/>
      <c r="CO1426" s="13">
        <f t="shared" si="562"/>
        <v>0</v>
      </c>
      <c r="CP1426" s="302"/>
      <c r="CQ1426" s="13">
        <f t="shared" si="563"/>
        <v>0</v>
      </c>
      <c r="CR1426" s="302"/>
      <c r="CS1426" s="13">
        <f t="shared" si="564"/>
        <v>0</v>
      </c>
      <c r="CT1426" s="302"/>
      <c r="CU1426" s="13">
        <f t="shared" si="559"/>
        <v>0</v>
      </c>
      <c r="CV1426" s="302"/>
      <c r="CW1426" s="13">
        <f t="shared" si="565"/>
        <v>0</v>
      </c>
      <c r="CX1426" s="13">
        <f t="shared" si="566"/>
        <v>0</v>
      </c>
      <c r="CY1426" s="251">
        <f t="shared" si="567"/>
        <v>0</v>
      </c>
      <c r="CZ1426" s="13" t="s">
        <v>29</v>
      </c>
      <c r="DA1426" s="13">
        <v>50</v>
      </c>
      <c r="DB1426" s="22">
        <f t="shared" si="568"/>
        <v>0</v>
      </c>
      <c r="DD1426" s="24"/>
      <c r="DF1426" s="163"/>
      <c r="DH1426" s="24"/>
      <c r="DI1426" s="447"/>
      <c r="DJ1426" s="163"/>
    </row>
    <row r="1427" spans="1:114" s="7" customFormat="1">
      <c r="A1427" s="277">
        <f t="shared" si="552"/>
        <v>50</v>
      </c>
      <c r="B1427" s="21" t="e">
        <f>'Calculateur de trading'!I1427/C1427/W1427</f>
        <v>#DIV/0!</v>
      </c>
      <c r="C1427" s="278">
        <f t="shared" si="553"/>
        <v>10</v>
      </c>
      <c r="D1427" s="426"/>
      <c r="E1427" s="273">
        <f t="shared" si="554"/>
        <v>100</v>
      </c>
      <c r="F1427" s="271">
        <f t="shared" si="546"/>
        <v>2</v>
      </c>
      <c r="G1427" s="271" t="e">
        <f t="shared" si="547"/>
        <v>#DIV/0!</v>
      </c>
      <c r="H1427" s="272">
        <f t="shared" si="548"/>
        <v>20</v>
      </c>
      <c r="I1427" s="270"/>
      <c r="J1427" s="273">
        <f t="shared" si="555"/>
        <v>200</v>
      </c>
      <c r="K1427" s="271">
        <f t="shared" si="549"/>
        <v>4</v>
      </c>
      <c r="L1427" s="271" t="e">
        <f t="shared" si="550"/>
        <v>#DIV/0!</v>
      </c>
      <c r="M1427" s="272">
        <f t="shared" si="551"/>
        <v>40</v>
      </c>
      <c r="N1427" s="389"/>
      <c r="O1427" s="455" t="e">
        <f>(A1427*B1427*W1427)+(B1427*'Calculateur de trading'!H1427)</f>
        <v>#DIV/0!</v>
      </c>
      <c r="P1427" s="274" t="e">
        <f>O1427/'Déscriptions des trades'!CK1427</f>
        <v>#DIV/0!</v>
      </c>
      <c r="Q1427" s="456" t="e">
        <f>'Déscriptions des trades'!CK1427-O1427</f>
        <v>#DIV/0!</v>
      </c>
      <c r="R1427" s="466" t="e">
        <f t="shared" si="556"/>
        <v>#DIV/0!</v>
      </c>
      <c r="S1427" s="389"/>
      <c r="T1427" s="12"/>
      <c r="U1427" s="25"/>
      <c r="V1427" s="15"/>
      <c r="W1427" s="490">
        <f t="shared" si="560"/>
        <v>0</v>
      </c>
      <c r="X1427" s="21" t="e">
        <f>W1427*U1427/'Déscriptions des trades'!CK1427*'Déscriptions des trades'!B1427</f>
        <v>#DIV/0!</v>
      </c>
      <c r="Y1427" s="459"/>
      <c r="Z1427" s="389"/>
      <c r="AA1427" s="23">
        <f t="shared" si="557"/>
        <v>0.1</v>
      </c>
      <c r="AB1427" s="17" t="e">
        <f>(AA1427*'Déscriptions des trades'!U1427*'Déscriptions des trades'!B1427/'Déscriptions des trades'!CK1427)*'Déscriptions des trades'!W1427</f>
        <v>#DIV/0!</v>
      </c>
      <c r="AC1427" s="265" t="e">
        <f>AB1427*'Déscriptions des trades'!CK1427</f>
        <v>#DIV/0!</v>
      </c>
      <c r="AD1427" s="266" t="e">
        <f>'Déscriptions des trades'!CK1427-AC1427</f>
        <v>#DIV/0!</v>
      </c>
      <c r="AE1427" s="389"/>
      <c r="AF1427" s="399">
        <v>1423</v>
      </c>
      <c r="AG1427" s="389"/>
      <c r="AH1427" s="20"/>
      <c r="AI1427" s="303"/>
      <c r="AJ1427" s="307"/>
      <c r="AK1427" s="161"/>
      <c r="AL1427" s="305"/>
      <c r="AM1427" s="305"/>
      <c r="AN1427" s="162"/>
      <c r="AO1427" s="439"/>
      <c r="AP1427" s="162"/>
      <c r="AQ1427" s="113"/>
      <c r="AR1427" s="113"/>
      <c r="AS1427" s="384"/>
      <c r="AT1427" s="306"/>
      <c r="AU1427" s="306"/>
      <c r="AV1427" s="160"/>
      <c r="AW1427" s="158"/>
      <c r="AX1427" s="385"/>
      <c r="AY1427" s="453"/>
      <c r="AZ1427" s="165"/>
      <c r="BA1427" s="301"/>
      <c r="BB1427" s="165"/>
      <c r="BC1427" s="301"/>
      <c r="BD1427" s="165"/>
      <c r="BE1427" s="302"/>
      <c r="BF1427" s="302"/>
      <c r="BG1427" s="165"/>
      <c r="BH1427" s="303"/>
      <c r="BI1427" s="165"/>
      <c r="BJ1427" s="304"/>
      <c r="BK1427" s="394"/>
      <c r="BL1427" s="302"/>
      <c r="BM1427" s="302"/>
      <c r="BN1427" s="394"/>
      <c r="BO1427" s="302"/>
      <c r="BP1427" s="13"/>
      <c r="BQ1427" s="302"/>
      <c r="BR1427" s="13"/>
      <c r="BS1427" s="302"/>
      <c r="BT1427" s="13"/>
      <c r="BU1427" s="302"/>
      <c r="BV1427" s="386"/>
      <c r="BW1427" s="303"/>
      <c r="BX1427" s="303"/>
      <c r="BY1427" s="302"/>
      <c r="BZ1427" s="302"/>
      <c r="CA1427" s="387"/>
      <c r="CB1427" s="395"/>
      <c r="CC1427" s="12"/>
      <c r="CD1427" s="304"/>
      <c r="CE1427" s="14"/>
      <c r="CF1427" s="395"/>
      <c r="CG1427" s="397"/>
      <c r="CH1427" s="300">
        <f t="shared" si="561"/>
        <v>0</v>
      </c>
      <c r="CI1427" s="26"/>
      <c r="CJ1427" s="17">
        <f t="shared" si="558"/>
        <v>0</v>
      </c>
      <c r="CK1427" s="18">
        <f t="shared" si="569"/>
        <v>12.89</v>
      </c>
      <c r="CM1427" s="164"/>
      <c r="CN1427" s="302"/>
      <c r="CO1427" s="13">
        <f t="shared" si="562"/>
        <v>0</v>
      </c>
      <c r="CP1427" s="302"/>
      <c r="CQ1427" s="13">
        <f t="shared" si="563"/>
        <v>0</v>
      </c>
      <c r="CR1427" s="302"/>
      <c r="CS1427" s="13">
        <f t="shared" si="564"/>
        <v>0</v>
      </c>
      <c r="CT1427" s="302"/>
      <c r="CU1427" s="13">
        <f t="shared" si="559"/>
        <v>0</v>
      </c>
      <c r="CV1427" s="302"/>
      <c r="CW1427" s="13">
        <f t="shared" si="565"/>
        <v>0</v>
      </c>
      <c r="CX1427" s="13">
        <f t="shared" si="566"/>
        <v>0</v>
      </c>
      <c r="CY1427" s="251">
        <f t="shared" si="567"/>
        <v>0</v>
      </c>
      <c r="CZ1427" s="13" t="s">
        <v>29</v>
      </c>
      <c r="DA1427" s="13">
        <v>50</v>
      </c>
      <c r="DB1427" s="22">
        <f t="shared" si="568"/>
        <v>0</v>
      </c>
      <c r="DD1427" s="24"/>
      <c r="DF1427" s="163"/>
      <c r="DH1427" s="24"/>
      <c r="DI1427" s="447"/>
      <c r="DJ1427" s="163"/>
    </row>
    <row r="1428" spans="1:114" s="7" customFormat="1">
      <c r="A1428" s="277">
        <f t="shared" si="552"/>
        <v>50</v>
      </c>
      <c r="B1428" s="21" t="e">
        <f>'Calculateur de trading'!I1428/C1428/W1428</f>
        <v>#DIV/0!</v>
      </c>
      <c r="C1428" s="278">
        <f t="shared" si="553"/>
        <v>10</v>
      </c>
      <c r="D1428" s="278"/>
      <c r="E1428" s="273">
        <f t="shared" si="554"/>
        <v>100</v>
      </c>
      <c r="F1428" s="271">
        <f t="shared" si="546"/>
        <v>2</v>
      </c>
      <c r="G1428" s="271" t="e">
        <f t="shared" si="547"/>
        <v>#DIV/0!</v>
      </c>
      <c r="H1428" s="272">
        <f t="shared" si="548"/>
        <v>20</v>
      </c>
      <c r="I1428" s="270"/>
      <c r="J1428" s="273">
        <f t="shared" si="555"/>
        <v>200</v>
      </c>
      <c r="K1428" s="271">
        <f t="shared" si="549"/>
        <v>4</v>
      </c>
      <c r="L1428" s="271" t="e">
        <f t="shared" si="550"/>
        <v>#DIV/0!</v>
      </c>
      <c r="M1428" s="272">
        <f t="shared" si="551"/>
        <v>40</v>
      </c>
      <c r="N1428" s="389"/>
      <c r="O1428" s="455" t="e">
        <f>(A1428*B1428*W1428)+(B1428*'Calculateur de trading'!H1428)</f>
        <v>#DIV/0!</v>
      </c>
      <c r="P1428" s="274" t="e">
        <f>O1428/'Déscriptions des trades'!CK1428</f>
        <v>#DIV/0!</v>
      </c>
      <c r="Q1428" s="456" t="e">
        <f>'Déscriptions des trades'!CK1428-O1428</f>
        <v>#DIV/0!</v>
      </c>
      <c r="R1428" s="466" t="e">
        <f t="shared" si="556"/>
        <v>#DIV/0!</v>
      </c>
      <c r="S1428" s="389"/>
      <c r="T1428" s="12"/>
      <c r="U1428" s="25"/>
      <c r="V1428" s="15"/>
      <c r="W1428" s="490">
        <f t="shared" si="560"/>
        <v>0</v>
      </c>
      <c r="X1428" s="21" t="e">
        <f>W1428*U1428/'Déscriptions des trades'!CK1428*'Déscriptions des trades'!B1428</f>
        <v>#DIV/0!</v>
      </c>
      <c r="Y1428" s="459"/>
      <c r="Z1428" s="389"/>
      <c r="AA1428" s="23">
        <f t="shared" si="557"/>
        <v>0.1</v>
      </c>
      <c r="AB1428" s="17" t="e">
        <f>(AA1428*'Déscriptions des trades'!U1428*'Déscriptions des trades'!B1428/'Déscriptions des trades'!CK1428)*'Déscriptions des trades'!W1428</f>
        <v>#DIV/0!</v>
      </c>
      <c r="AC1428" s="265" t="e">
        <f>AB1428*'Déscriptions des trades'!CK1428</f>
        <v>#DIV/0!</v>
      </c>
      <c r="AD1428" s="266" t="e">
        <f>'Déscriptions des trades'!CK1428-AC1428</f>
        <v>#DIV/0!</v>
      </c>
      <c r="AE1428" s="389"/>
      <c r="AF1428" s="399">
        <v>1424</v>
      </c>
      <c r="AG1428" s="389"/>
      <c r="AH1428" s="20"/>
      <c r="AI1428" s="303"/>
      <c r="AJ1428" s="307"/>
      <c r="AK1428" s="161"/>
      <c r="AL1428" s="305"/>
      <c r="AM1428" s="305"/>
      <c r="AN1428" s="162"/>
      <c r="AO1428" s="439"/>
      <c r="AP1428" s="162"/>
      <c r="AQ1428" s="113"/>
      <c r="AR1428" s="113"/>
      <c r="AS1428" s="384"/>
      <c r="AT1428" s="306"/>
      <c r="AU1428" s="306"/>
      <c r="AV1428" s="160"/>
      <c r="AW1428" s="158"/>
      <c r="AX1428" s="385"/>
      <c r="AY1428" s="453"/>
      <c r="AZ1428" s="165"/>
      <c r="BA1428" s="301"/>
      <c r="BB1428" s="165"/>
      <c r="BC1428" s="301"/>
      <c r="BD1428" s="165"/>
      <c r="BE1428" s="302"/>
      <c r="BF1428" s="302"/>
      <c r="BG1428" s="165"/>
      <c r="BH1428" s="303"/>
      <c r="BI1428" s="165"/>
      <c r="BJ1428" s="304"/>
      <c r="BK1428" s="394"/>
      <c r="BL1428" s="302"/>
      <c r="BM1428" s="302"/>
      <c r="BN1428" s="394"/>
      <c r="BO1428" s="302"/>
      <c r="BP1428" s="13"/>
      <c r="BQ1428" s="302"/>
      <c r="BR1428" s="13"/>
      <c r="BS1428" s="302"/>
      <c r="BT1428" s="13"/>
      <c r="BU1428" s="302"/>
      <c r="BV1428" s="386"/>
      <c r="BW1428" s="303"/>
      <c r="BX1428" s="303"/>
      <c r="BY1428" s="302"/>
      <c r="BZ1428" s="302"/>
      <c r="CA1428" s="387"/>
      <c r="CB1428" s="395"/>
      <c r="CC1428" s="12"/>
      <c r="CD1428" s="304"/>
      <c r="CE1428" s="14"/>
      <c r="CF1428" s="395"/>
      <c r="CG1428" s="397"/>
      <c r="CH1428" s="300">
        <f t="shared" si="561"/>
        <v>0</v>
      </c>
      <c r="CI1428" s="26"/>
      <c r="CJ1428" s="17">
        <f t="shared" si="558"/>
        <v>0</v>
      </c>
      <c r="CK1428" s="18">
        <f t="shared" si="569"/>
        <v>12.89</v>
      </c>
      <c r="CM1428" s="164"/>
      <c r="CN1428" s="302"/>
      <c r="CO1428" s="13">
        <f t="shared" si="562"/>
        <v>0</v>
      </c>
      <c r="CP1428" s="302"/>
      <c r="CQ1428" s="13">
        <f t="shared" si="563"/>
        <v>0</v>
      </c>
      <c r="CR1428" s="302"/>
      <c r="CS1428" s="13">
        <f t="shared" si="564"/>
        <v>0</v>
      </c>
      <c r="CT1428" s="302"/>
      <c r="CU1428" s="13">
        <f t="shared" si="559"/>
        <v>0</v>
      </c>
      <c r="CV1428" s="302"/>
      <c r="CW1428" s="13">
        <f t="shared" si="565"/>
        <v>0</v>
      </c>
      <c r="CX1428" s="13">
        <f t="shared" si="566"/>
        <v>0</v>
      </c>
      <c r="CY1428" s="251">
        <f t="shared" si="567"/>
        <v>0</v>
      </c>
      <c r="CZ1428" s="13" t="s">
        <v>29</v>
      </c>
      <c r="DA1428" s="13">
        <v>50</v>
      </c>
      <c r="DB1428" s="22">
        <f t="shared" si="568"/>
        <v>0</v>
      </c>
      <c r="DD1428" s="24"/>
      <c r="DF1428" s="163"/>
      <c r="DH1428" s="24"/>
      <c r="DI1428" s="447"/>
      <c r="DJ1428" s="163"/>
    </row>
    <row r="1429" spans="1:114" s="7" customFormat="1">
      <c r="A1429" s="277">
        <f t="shared" si="552"/>
        <v>50</v>
      </c>
      <c r="B1429" s="21" t="e">
        <f>'Calculateur de trading'!I1429/C1429/W1429</f>
        <v>#DIV/0!</v>
      </c>
      <c r="C1429" s="278">
        <f t="shared" si="553"/>
        <v>10</v>
      </c>
      <c r="D1429" s="426"/>
      <c r="E1429" s="273">
        <f t="shared" si="554"/>
        <v>100</v>
      </c>
      <c r="F1429" s="271">
        <f t="shared" si="546"/>
        <v>2</v>
      </c>
      <c r="G1429" s="271" t="e">
        <f t="shared" si="547"/>
        <v>#DIV/0!</v>
      </c>
      <c r="H1429" s="272">
        <f t="shared" si="548"/>
        <v>20</v>
      </c>
      <c r="I1429" s="270"/>
      <c r="J1429" s="273">
        <f t="shared" si="555"/>
        <v>200</v>
      </c>
      <c r="K1429" s="271">
        <f t="shared" si="549"/>
        <v>4</v>
      </c>
      <c r="L1429" s="271" t="e">
        <f t="shared" si="550"/>
        <v>#DIV/0!</v>
      </c>
      <c r="M1429" s="272">
        <f t="shared" si="551"/>
        <v>40</v>
      </c>
      <c r="N1429" s="389"/>
      <c r="O1429" s="455" t="e">
        <f>(A1429*B1429*W1429)+(B1429*'Calculateur de trading'!H1429)</f>
        <v>#DIV/0!</v>
      </c>
      <c r="P1429" s="274" t="e">
        <f>O1429/'Déscriptions des trades'!CK1429</f>
        <v>#DIV/0!</v>
      </c>
      <c r="Q1429" s="456" t="e">
        <f>'Déscriptions des trades'!CK1429-O1429</f>
        <v>#DIV/0!</v>
      </c>
      <c r="R1429" s="466" t="e">
        <f t="shared" si="556"/>
        <v>#DIV/0!</v>
      </c>
      <c r="S1429" s="389"/>
      <c r="T1429" s="12"/>
      <c r="U1429" s="25"/>
      <c r="V1429" s="15"/>
      <c r="W1429" s="490">
        <f t="shared" si="560"/>
        <v>0</v>
      </c>
      <c r="X1429" s="21" t="e">
        <f>W1429*U1429/'Déscriptions des trades'!CK1429*'Déscriptions des trades'!B1429</f>
        <v>#DIV/0!</v>
      </c>
      <c r="Y1429" s="459"/>
      <c r="Z1429" s="389"/>
      <c r="AA1429" s="23">
        <f t="shared" si="557"/>
        <v>0.1</v>
      </c>
      <c r="AB1429" s="17" t="e">
        <f>(AA1429*'Déscriptions des trades'!U1429*'Déscriptions des trades'!B1429/'Déscriptions des trades'!CK1429)*'Déscriptions des trades'!W1429</f>
        <v>#DIV/0!</v>
      </c>
      <c r="AC1429" s="265" t="e">
        <f>AB1429*'Déscriptions des trades'!CK1429</f>
        <v>#DIV/0!</v>
      </c>
      <c r="AD1429" s="266" t="e">
        <f>'Déscriptions des trades'!CK1429-AC1429</f>
        <v>#DIV/0!</v>
      </c>
      <c r="AE1429" s="389"/>
      <c r="AF1429" s="399">
        <v>1425</v>
      </c>
      <c r="AG1429" s="389"/>
      <c r="AH1429" s="20"/>
      <c r="AI1429" s="303"/>
      <c r="AJ1429" s="307"/>
      <c r="AK1429" s="161"/>
      <c r="AL1429" s="305"/>
      <c r="AM1429" s="305"/>
      <c r="AN1429" s="162"/>
      <c r="AO1429" s="439"/>
      <c r="AP1429" s="162"/>
      <c r="AQ1429" s="113"/>
      <c r="AR1429" s="113"/>
      <c r="AS1429" s="384"/>
      <c r="AT1429" s="306"/>
      <c r="AU1429" s="306"/>
      <c r="AV1429" s="160"/>
      <c r="AW1429" s="158"/>
      <c r="AX1429" s="385"/>
      <c r="AY1429" s="453"/>
      <c r="AZ1429" s="165"/>
      <c r="BA1429" s="301"/>
      <c r="BB1429" s="165"/>
      <c r="BC1429" s="301"/>
      <c r="BD1429" s="165"/>
      <c r="BE1429" s="302"/>
      <c r="BF1429" s="302"/>
      <c r="BG1429" s="165"/>
      <c r="BH1429" s="303"/>
      <c r="BI1429" s="165"/>
      <c r="BJ1429" s="304"/>
      <c r="BK1429" s="394"/>
      <c r="BL1429" s="302"/>
      <c r="BM1429" s="302"/>
      <c r="BN1429" s="394"/>
      <c r="BO1429" s="302"/>
      <c r="BP1429" s="13"/>
      <c r="BQ1429" s="302"/>
      <c r="BR1429" s="13"/>
      <c r="BS1429" s="302"/>
      <c r="BT1429" s="13"/>
      <c r="BU1429" s="302"/>
      <c r="BV1429" s="386"/>
      <c r="BW1429" s="303"/>
      <c r="BX1429" s="303"/>
      <c r="BY1429" s="302"/>
      <c r="BZ1429" s="302"/>
      <c r="CA1429" s="387"/>
      <c r="CB1429" s="395"/>
      <c r="CC1429" s="12"/>
      <c r="CD1429" s="304"/>
      <c r="CE1429" s="14"/>
      <c r="CF1429" s="395"/>
      <c r="CG1429" s="397"/>
      <c r="CH1429" s="300">
        <f t="shared" si="561"/>
        <v>0</v>
      </c>
      <c r="CI1429" s="26"/>
      <c r="CJ1429" s="17">
        <f t="shared" si="558"/>
        <v>0</v>
      </c>
      <c r="CK1429" s="18">
        <f t="shared" si="569"/>
        <v>12.89</v>
      </c>
      <c r="CM1429" s="164"/>
      <c r="CN1429" s="302"/>
      <c r="CO1429" s="13">
        <f t="shared" si="562"/>
        <v>0</v>
      </c>
      <c r="CP1429" s="302"/>
      <c r="CQ1429" s="13">
        <f t="shared" si="563"/>
        <v>0</v>
      </c>
      <c r="CR1429" s="302"/>
      <c r="CS1429" s="13">
        <f t="shared" si="564"/>
        <v>0</v>
      </c>
      <c r="CT1429" s="302"/>
      <c r="CU1429" s="13">
        <f t="shared" si="559"/>
        <v>0</v>
      </c>
      <c r="CV1429" s="302"/>
      <c r="CW1429" s="13">
        <f t="shared" si="565"/>
        <v>0</v>
      </c>
      <c r="CX1429" s="13">
        <f t="shared" si="566"/>
        <v>0</v>
      </c>
      <c r="CY1429" s="251">
        <f t="shared" si="567"/>
        <v>0</v>
      </c>
      <c r="CZ1429" s="13" t="s">
        <v>29</v>
      </c>
      <c r="DA1429" s="13">
        <v>50</v>
      </c>
      <c r="DB1429" s="22">
        <f t="shared" si="568"/>
        <v>0</v>
      </c>
      <c r="DD1429" s="24"/>
      <c r="DF1429" s="163"/>
      <c r="DH1429" s="24"/>
      <c r="DI1429" s="447"/>
      <c r="DJ1429" s="163"/>
    </row>
    <row r="1430" spans="1:114" s="7" customFormat="1">
      <c r="A1430" s="277">
        <f t="shared" si="552"/>
        <v>50</v>
      </c>
      <c r="B1430" s="21" t="e">
        <f>'Calculateur de trading'!I1430/C1430/W1430</f>
        <v>#DIV/0!</v>
      </c>
      <c r="C1430" s="278">
        <f t="shared" si="553"/>
        <v>10</v>
      </c>
      <c r="D1430" s="278"/>
      <c r="E1430" s="273">
        <f t="shared" si="554"/>
        <v>100</v>
      </c>
      <c r="F1430" s="271">
        <f t="shared" si="546"/>
        <v>2</v>
      </c>
      <c r="G1430" s="271" t="e">
        <f t="shared" si="547"/>
        <v>#DIV/0!</v>
      </c>
      <c r="H1430" s="272">
        <f t="shared" si="548"/>
        <v>20</v>
      </c>
      <c r="I1430" s="270"/>
      <c r="J1430" s="273">
        <f t="shared" si="555"/>
        <v>200</v>
      </c>
      <c r="K1430" s="271">
        <f t="shared" si="549"/>
        <v>4</v>
      </c>
      <c r="L1430" s="271" t="e">
        <f t="shared" si="550"/>
        <v>#DIV/0!</v>
      </c>
      <c r="M1430" s="272">
        <f t="shared" si="551"/>
        <v>40</v>
      </c>
      <c r="N1430" s="389"/>
      <c r="O1430" s="455" t="e">
        <f>(A1430*B1430*W1430)+(B1430*'Calculateur de trading'!H1430)</f>
        <v>#DIV/0!</v>
      </c>
      <c r="P1430" s="274" t="e">
        <f>O1430/'Déscriptions des trades'!CK1430</f>
        <v>#DIV/0!</v>
      </c>
      <c r="Q1430" s="456" t="e">
        <f>'Déscriptions des trades'!CK1430-O1430</f>
        <v>#DIV/0!</v>
      </c>
      <c r="R1430" s="466" t="e">
        <f t="shared" si="556"/>
        <v>#DIV/0!</v>
      </c>
      <c r="S1430" s="389"/>
      <c r="T1430" s="12"/>
      <c r="U1430" s="25"/>
      <c r="V1430" s="15"/>
      <c r="W1430" s="490">
        <f t="shared" si="560"/>
        <v>0</v>
      </c>
      <c r="X1430" s="21" t="e">
        <f>W1430*U1430/'Déscriptions des trades'!CK1430*'Déscriptions des trades'!B1430</f>
        <v>#DIV/0!</v>
      </c>
      <c r="Y1430" s="459"/>
      <c r="Z1430" s="389"/>
      <c r="AA1430" s="23">
        <f t="shared" si="557"/>
        <v>0.1</v>
      </c>
      <c r="AB1430" s="17" t="e">
        <f>(AA1430*'Déscriptions des trades'!U1430*'Déscriptions des trades'!B1430/'Déscriptions des trades'!CK1430)*'Déscriptions des trades'!W1430</f>
        <v>#DIV/0!</v>
      </c>
      <c r="AC1430" s="265" t="e">
        <f>AB1430*'Déscriptions des trades'!CK1430</f>
        <v>#DIV/0!</v>
      </c>
      <c r="AD1430" s="266" t="e">
        <f>'Déscriptions des trades'!CK1430-AC1430</f>
        <v>#DIV/0!</v>
      </c>
      <c r="AE1430" s="389"/>
      <c r="AF1430" s="399">
        <v>1426</v>
      </c>
      <c r="AG1430" s="389"/>
      <c r="AH1430" s="20"/>
      <c r="AI1430" s="303"/>
      <c r="AJ1430" s="307"/>
      <c r="AK1430" s="161"/>
      <c r="AL1430" s="305"/>
      <c r="AM1430" s="305"/>
      <c r="AN1430" s="162"/>
      <c r="AO1430" s="439"/>
      <c r="AP1430" s="162"/>
      <c r="AQ1430" s="113"/>
      <c r="AR1430" s="113"/>
      <c r="AS1430" s="384"/>
      <c r="AT1430" s="306"/>
      <c r="AU1430" s="306"/>
      <c r="AV1430" s="160"/>
      <c r="AW1430" s="158"/>
      <c r="AX1430" s="385"/>
      <c r="AY1430" s="453"/>
      <c r="AZ1430" s="165"/>
      <c r="BA1430" s="301"/>
      <c r="BB1430" s="165"/>
      <c r="BC1430" s="301"/>
      <c r="BD1430" s="165"/>
      <c r="BE1430" s="302"/>
      <c r="BF1430" s="302"/>
      <c r="BG1430" s="165"/>
      <c r="BH1430" s="303"/>
      <c r="BI1430" s="165"/>
      <c r="BJ1430" s="304"/>
      <c r="BK1430" s="394"/>
      <c r="BL1430" s="302"/>
      <c r="BM1430" s="302"/>
      <c r="BN1430" s="394"/>
      <c r="BO1430" s="302"/>
      <c r="BP1430" s="13"/>
      <c r="BQ1430" s="302"/>
      <c r="BR1430" s="13"/>
      <c r="BS1430" s="302"/>
      <c r="BT1430" s="13"/>
      <c r="BU1430" s="302"/>
      <c r="BV1430" s="386"/>
      <c r="BW1430" s="303"/>
      <c r="BX1430" s="303"/>
      <c r="BY1430" s="302"/>
      <c r="BZ1430" s="302"/>
      <c r="CA1430" s="387"/>
      <c r="CB1430" s="395"/>
      <c r="CC1430" s="12"/>
      <c r="CD1430" s="304"/>
      <c r="CE1430" s="14"/>
      <c r="CF1430" s="395"/>
      <c r="CG1430" s="397"/>
      <c r="CH1430" s="300">
        <f t="shared" si="561"/>
        <v>0</v>
      </c>
      <c r="CI1430" s="26"/>
      <c r="CJ1430" s="17">
        <f t="shared" si="558"/>
        <v>0</v>
      </c>
      <c r="CK1430" s="18">
        <f t="shared" si="569"/>
        <v>12.89</v>
      </c>
      <c r="CM1430" s="164"/>
      <c r="CN1430" s="302"/>
      <c r="CO1430" s="13">
        <f t="shared" si="562"/>
        <v>0</v>
      </c>
      <c r="CP1430" s="302"/>
      <c r="CQ1430" s="13">
        <f t="shared" si="563"/>
        <v>0</v>
      </c>
      <c r="CR1430" s="302"/>
      <c r="CS1430" s="13">
        <f t="shared" si="564"/>
        <v>0</v>
      </c>
      <c r="CT1430" s="302"/>
      <c r="CU1430" s="13">
        <f t="shared" si="559"/>
        <v>0</v>
      </c>
      <c r="CV1430" s="302"/>
      <c r="CW1430" s="13">
        <f t="shared" si="565"/>
        <v>0</v>
      </c>
      <c r="CX1430" s="13">
        <f t="shared" si="566"/>
        <v>0</v>
      </c>
      <c r="CY1430" s="251">
        <f t="shared" si="567"/>
        <v>0</v>
      </c>
      <c r="CZ1430" s="13" t="s">
        <v>29</v>
      </c>
      <c r="DA1430" s="13">
        <v>50</v>
      </c>
      <c r="DB1430" s="22">
        <f t="shared" si="568"/>
        <v>0</v>
      </c>
      <c r="DD1430" s="24"/>
      <c r="DF1430" s="163"/>
      <c r="DH1430" s="24"/>
      <c r="DI1430" s="447"/>
      <c r="DJ1430" s="163"/>
    </row>
    <row r="1431" spans="1:114" s="7" customFormat="1">
      <c r="A1431" s="277">
        <f t="shared" si="552"/>
        <v>50</v>
      </c>
      <c r="B1431" s="21" t="e">
        <f>'Calculateur de trading'!I1431/C1431/W1431</f>
        <v>#DIV/0!</v>
      </c>
      <c r="C1431" s="278">
        <f t="shared" si="553"/>
        <v>10</v>
      </c>
      <c r="D1431" s="426"/>
      <c r="E1431" s="273">
        <f t="shared" si="554"/>
        <v>100</v>
      </c>
      <c r="F1431" s="271">
        <f t="shared" si="546"/>
        <v>2</v>
      </c>
      <c r="G1431" s="271" t="e">
        <f t="shared" si="547"/>
        <v>#DIV/0!</v>
      </c>
      <c r="H1431" s="272">
        <f t="shared" si="548"/>
        <v>20</v>
      </c>
      <c r="I1431" s="270"/>
      <c r="J1431" s="273">
        <f t="shared" si="555"/>
        <v>200</v>
      </c>
      <c r="K1431" s="271">
        <f t="shared" si="549"/>
        <v>4</v>
      </c>
      <c r="L1431" s="271" t="e">
        <f t="shared" si="550"/>
        <v>#DIV/0!</v>
      </c>
      <c r="M1431" s="272">
        <f t="shared" si="551"/>
        <v>40</v>
      </c>
      <c r="N1431" s="389"/>
      <c r="O1431" s="455" t="e">
        <f>(A1431*B1431*W1431)+(B1431*'Calculateur de trading'!H1431)</f>
        <v>#DIV/0!</v>
      </c>
      <c r="P1431" s="274" t="e">
        <f>O1431/'Déscriptions des trades'!CK1431</f>
        <v>#DIV/0!</v>
      </c>
      <c r="Q1431" s="456" t="e">
        <f>'Déscriptions des trades'!CK1431-O1431</f>
        <v>#DIV/0!</v>
      </c>
      <c r="R1431" s="466" t="e">
        <f t="shared" si="556"/>
        <v>#DIV/0!</v>
      </c>
      <c r="S1431" s="389"/>
      <c r="T1431" s="12"/>
      <c r="U1431" s="25"/>
      <c r="V1431" s="15"/>
      <c r="W1431" s="490">
        <f t="shared" si="560"/>
        <v>0</v>
      </c>
      <c r="X1431" s="21" t="e">
        <f>W1431*U1431/'Déscriptions des trades'!CK1431*'Déscriptions des trades'!B1431</f>
        <v>#DIV/0!</v>
      </c>
      <c r="Y1431" s="459"/>
      <c r="Z1431" s="389"/>
      <c r="AA1431" s="23">
        <f t="shared" si="557"/>
        <v>0.1</v>
      </c>
      <c r="AB1431" s="17" t="e">
        <f>(AA1431*'Déscriptions des trades'!U1431*'Déscriptions des trades'!B1431/'Déscriptions des trades'!CK1431)*'Déscriptions des trades'!W1431</f>
        <v>#DIV/0!</v>
      </c>
      <c r="AC1431" s="265" t="e">
        <f>AB1431*'Déscriptions des trades'!CK1431</f>
        <v>#DIV/0!</v>
      </c>
      <c r="AD1431" s="266" t="e">
        <f>'Déscriptions des trades'!CK1431-AC1431</f>
        <v>#DIV/0!</v>
      </c>
      <c r="AE1431" s="389"/>
      <c r="AF1431" s="399">
        <v>1427</v>
      </c>
      <c r="AG1431" s="389"/>
      <c r="AH1431" s="20"/>
      <c r="AI1431" s="303"/>
      <c r="AJ1431" s="307"/>
      <c r="AK1431" s="161"/>
      <c r="AL1431" s="305"/>
      <c r="AM1431" s="305"/>
      <c r="AN1431" s="162"/>
      <c r="AO1431" s="439"/>
      <c r="AP1431" s="162"/>
      <c r="AQ1431" s="113"/>
      <c r="AR1431" s="113"/>
      <c r="AS1431" s="384"/>
      <c r="AT1431" s="306"/>
      <c r="AU1431" s="306"/>
      <c r="AV1431" s="160"/>
      <c r="AW1431" s="158"/>
      <c r="AX1431" s="385"/>
      <c r="AY1431" s="453"/>
      <c r="AZ1431" s="165"/>
      <c r="BA1431" s="301"/>
      <c r="BB1431" s="165"/>
      <c r="BC1431" s="301"/>
      <c r="BD1431" s="165"/>
      <c r="BE1431" s="302"/>
      <c r="BF1431" s="302"/>
      <c r="BG1431" s="165"/>
      <c r="BH1431" s="303"/>
      <c r="BI1431" s="165"/>
      <c r="BJ1431" s="304"/>
      <c r="BK1431" s="394"/>
      <c r="BL1431" s="302"/>
      <c r="BM1431" s="302"/>
      <c r="BN1431" s="394"/>
      <c r="BO1431" s="302"/>
      <c r="BP1431" s="13"/>
      <c r="BQ1431" s="302"/>
      <c r="BR1431" s="13"/>
      <c r="BS1431" s="302"/>
      <c r="BT1431" s="13"/>
      <c r="BU1431" s="302"/>
      <c r="BV1431" s="386"/>
      <c r="BW1431" s="303"/>
      <c r="BX1431" s="303"/>
      <c r="BY1431" s="302"/>
      <c r="BZ1431" s="302"/>
      <c r="CA1431" s="387"/>
      <c r="CB1431" s="395"/>
      <c r="CC1431" s="12"/>
      <c r="CD1431" s="304"/>
      <c r="CE1431" s="14"/>
      <c r="CF1431" s="395"/>
      <c r="CG1431" s="397"/>
      <c r="CH1431" s="300">
        <f t="shared" si="561"/>
        <v>0</v>
      </c>
      <c r="CI1431" s="26"/>
      <c r="CJ1431" s="17">
        <f t="shared" si="558"/>
        <v>0</v>
      </c>
      <c r="CK1431" s="18">
        <f t="shared" si="569"/>
        <v>12.89</v>
      </c>
      <c r="CM1431" s="164"/>
      <c r="CN1431" s="302"/>
      <c r="CO1431" s="13">
        <f t="shared" si="562"/>
        <v>0</v>
      </c>
      <c r="CP1431" s="302"/>
      <c r="CQ1431" s="13">
        <f t="shared" si="563"/>
        <v>0</v>
      </c>
      <c r="CR1431" s="302"/>
      <c r="CS1431" s="13">
        <f t="shared" si="564"/>
        <v>0</v>
      </c>
      <c r="CT1431" s="302"/>
      <c r="CU1431" s="13">
        <f t="shared" si="559"/>
        <v>0</v>
      </c>
      <c r="CV1431" s="302"/>
      <c r="CW1431" s="13">
        <f t="shared" si="565"/>
        <v>0</v>
      </c>
      <c r="CX1431" s="13">
        <f t="shared" si="566"/>
        <v>0</v>
      </c>
      <c r="CY1431" s="251">
        <f t="shared" si="567"/>
        <v>0</v>
      </c>
      <c r="CZ1431" s="13" t="s">
        <v>29</v>
      </c>
      <c r="DA1431" s="13">
        <v>50</v>
      </c>
      <c r="DB1431" s="22">
        <f t="shared" si="568"/>
        <v>0</v>
      </c>
      <c r="DD1431" s="24"/>
      <c r="DF1431" s="163"/>
      <c r="DH1431" s="24"/>
      <c r="DI1431" s="447"/>
      <c r="DJ1431" s="163"/>
    </row>
    <row r="1432" spans="1:114" s="7" customFormat="1">
      <c r="A1432" s="277">
        <f t="shared" si="552"/>
        <v>50</v>
      </c>
      <c r="B1432" s="21" t="e">
        <f>'Calculateur de trading'!I1432/C1432/W1432</f>
        <v>#DIV/0!</v>
      </c>
      <c r="C1432" s="278">
        <f t="shared" si="553"/>
        <v>10</v>
      </c>
      <c r="D1432" s="278"/>
      <c r="E1432" s="273">
        <f t="shared" si="554"/>
        <v>100</v>
      </c>
      <c r="F1432" s="271">
        <f t="shared" si="546"/>
        <v>2</v>
      </c>
      <c r="G1432" s="271" t="e">
        <f t="shared" si="547"/>
        <v>#DIV/0!</v>
      </c>
      <c r="H1432" s="272">
        <f t="shared" si="548"/>
        <v>20</v>
      </c>
      <c r="I1432" s="270"/>
      <c r="J1432" s="273">
        <f t="shared" si="555"/>
        <v>200</v>
      </c>
      <c r="K1432" s="271">
        <f t="shared" si="549"/>
        <v>4</v>
      </c>
      <c r="L1432" s="271" t="e">
        <f t="shared" si="550"/>
        <v>#DIV/0!</v>
      </c>
      <c r="M1432" s="272">
        <f t="shared" si="551"/>
        <v>40</v>
      </c>
      <c r="N1432" s="389"/>
      <c r="O1432" s="455" t="e">
        <f>(A1432*B1432*W1432)+(B1432*'Calculateur de trading'!H1432)</f>
        <v>#DIV/0!</v>
      </c>
      <c r="P1432" s="274" t="e">
        <f>O1432/'Déscriptions des trades'!CK1432</f>
        <v>#DIV/0!</v>
      </c>
      <c r="Q1432" s="456" t="e">
        <f>'Déscriptions des trades'!CK1432-O1432</f>
        <v>#DIV/0!</v>
      </c>
      <c r="R1432" s="466" t="e">
        <f t="shared" si="556"/>
        <v>#DIV/0!</v>
      </c>
      <c r="S1432" s="389"/>
      <c r="T1432" s="12"/>
      <c r="U1432" s="25"/>
      <c r="V1432" s="15"/>
      <c r="W1432" s="490">
        <f t="shared" si="560"/>
        <v>0</v>
      </c>
      <c r="X1432" s="21" t="e">
        <f>W1432*U1432/'Déscriptions des trades'!CK1432*'Déscriptions des trades'!B1432</f>
        <v>#DIV/0!</v>
      </c>
      <c r="Y1432" s="459"/>
      <c r="Z1432" s="389"/>
      <c r="AA1432" s="23">
        <f t="shared" si="557"/>
        <v>0.1</v>
      </c>
      <c r="AB1432" s="17" t="e">
        <f>(AA1432*'Déscriptions des trades'!U1432*'Déscriptions des trades'!B1432/'Déscriptions des trades'!CK1432)*'Déscriptions des trades'!W1432</f>
        <v>#DIV/0!</v>
      </c>
      <c r="AC1432" s="265" t="e">
        <f>AB1432*'Déscriptions des trades'!CK1432</f>
        <v>#DIV/0!</v>
      </c>
      <c r="AD1432" s="266" t="e">
        <f>'Déscriptions des trades'!CK1432-AC1432</f>
        <v>#DIV/0!</v>
      </c>
      <c r="AE1432" s="389"/>
      <c r="AF1432" s="399">
        <v>1428</v>
      </c>
      <c r="AG1432" s="389"/>
      <c r="AH1432" s="20"/>
      <c r="AI1432" s="303"/>
      <c r="AJ1432" s="307"/>
      <c r="AK1432" s="161"/>
      <c r="AL1432" s="305"/>
      <c r="AM1432" s="305"/>
      <c r="AN1432" s="162"/>
      <c r="AO1432" s="439"/>
      <c r="AP1432" s="162"/>
      <c r="AQ1432" s="113"/>
      <c r="AR1432" s="113"/>
      <c r="AS1432" s="384"/>
      <c r="AT1432" s="306"/>
      <c r="AU1432" s="306"/>
      <c r="AV1432" s="160"/>
      <c r="AW1432" s="158"/>
      <c r="AX1432" s="385"/>
      <c r="AY1432" s="453"/>
      <c r="AZ1432" s="165"/>
      <c r="BA1432" s="301"/>
      <c r="BB1432" s="165"/>
      <c r="BC1432" s="301"/>
      <c r="BD1432" s="165"/>
      <c r="BE1432" s="302"/>
      <c r="BF1432" s="302"/>
      <c r="BG1432" s="165"/>
      <c r="BH1432" s="303"/>
      <c r="BI1432" s="165"/>
      <c r="BJ1432" s="304"/>
      <c r="BK1432" s="394"/>
      <c r="BL1432" s="302"/>
      <c r="BM1432" s="302"/>
      <c r="BN1432" s="394"/>
      <c r="BO1432" s="302"/>
      <c r="BP1432" s="13"/>
      <c r="BQ1432" s="302"/>
      <c r="BR1432" s="13"/>
      <c r="BS1432" s="302"/>
      <c r="BT1432" s="13"/>
      <c r="BU1432" s="302"/>
      <c r="BV1432" s="386"/>
      <c r="BW1432" s="303"/>
      <c r="BX1432" s="303"/>
      <c r="BY1432" s="302"/>
      <c r="BZ1432" s="302"/>
      <c r="CA1432" s="387"/>
      <c r="CB1432" s="395"/>
      <c r="CC1432" s="12"/>
      <c r="CD1432" s="304"/>
      <c r="CE1432" s="14"/>
      <c r="CF1432" s="395"/>
      <c r="CG1432" s="397"/>
      <c r="CH1432" s="300">
        <f t="shared" si="561"/>
        <v>0</v>
      </c>
      <c r="CI1432" s="26"/>
      <c r="CJ1432" s="17">
        <f t="shared" si="558"/>
        <v>0</v>
      </c>
      <c r="CK1432" s="18">
        <f t="shared" si="569"/>
        <v>12.89</v>
      </c>
      <c r="CM1432" s="164"/>
      <c r="CN1432" s="302"/>
      <c r="CO1432" s="13">
        <f t="shared" si="562"/>
        <v>0</v>
      </c>
      <c r="CP1432" s="302"/>
      <c r="CQ1432" s="13">
        <f t="shared" si="563"/>
        <v>0</v>
      </c>
      <c r="CR1432" s="302"/>
      <c r="CS1432" s="13">
        <f t="shared" si="564"/>
        <v>0</v>
      </c>
      <c r="CT1432" s="302"/>
      <c r="CU1432" s="13">
        <f t="shared" si="559"/>
        <v>0</v>
      </c>
      <c r="CV1432" s="302"/>
      <c r="CW1432" s="13">
        <f t="shared" si="565"/>
        <v>0</v>
      </c>
      <c r="CX1432" s="13">
        <f t="shared" si="566"/>
        <v>0</v>
      </c>
      <c r="CY1432" s="251">
        <f t="shared" si="567"/>
        <v>0</v>
      </c>
      <c r="CZ1432" s="13" t="s">
        <v>29</v>
      </c>
      <c r="DA1432" s="13">
        <v>50</v>
      </c>
      <c r="DB1432" s="22">
        <f t="shared" si="568"/>
        <v>0</v>
      </c>
      <c r="DD1432" s="24"/>
      <c r="DF1432" s="163"/>
      <c r="DH1432" s="24"/>
      <c r="DI1432" s="447"/>
      <c r="DJ1432" s="163"/>
    </row>
    <row r="1433" spans="1:114" s="7" customFormat="1">
      <c r="A1433" s="277">
        <f t="shared" si="552"/>
        <v>50</v>
      </c>
      <c r="B1433" s="21" t="e">
        <f>'Calculateur de trading'!I1433/C1433/W1433</f>
        <v>#DIV/0!</v>
      </c>
      <c r="C1433" s="278">
        <f t="shared" si="553"/>
        <v>10</v>
      </c>
      <c r="D1433" s="426"/>
      <c r="E1433" s="273">
        <f t="shared" si="554"/>
        <v>100</v>
      </c>
      <c r="F1433" s="271">
        <f t="shared" si="546"/>
        <v>2</v>
      </c>
      <c r="G1433" s="271" t="e">
        <f t="shared" si="547"/>
        <v>#DIV/0!</v>
      </c>
      <c r="H1433" s="272">
        <f t="shared" si="548"/>
        <v>20</v>
      </c>
      <c r="I1433" s="270"/>
      <c r="J1433" s="273">
        <f t="shared" si="555"/>
        <v>200</v>
      </c>
      <c r="K1433" s="271">
        <f t="shared" si="549"/>
        <v>4</v>
      </c>
      <c r="L1433" s="271" t="e">
        <f t="shared" si="550"/>
        <v>#DIV/0!</v>
      </c>
      <c r="M1433" s="272">
        <f t="shared" si="551"/>
        <v>40</v>
      </c>
      <c r="N1433" s="389"/>
      <c r="O1433" s="455" t="e">
        <f>(A1433*B1433*W1433)+(B1433*'Calculateur de trading'!H1433)</f>
        <v>#DIV/0!</v>
      </c>
      <c r="P1433" s="274" t="e">
        <f>O1433/'Déscriptions des trades'!CK1433</f>
        <v>#DIV/0!</v>
      </c>
      <c r="Q1433" s="456" t="e">
        <f>'Déscriptions des trades'!CK1433-O1433</f>
        <v>#DIV/0!</v>
      </c>
      <c r="R1433" s="466" t="e">
        <f t="shared" si="556"/>
        <v>#DIV/0!</v>
      </c>
      <c r="S1433" s="389"/>
      <c r="T1433" s="12"/>
      <c r="U1433" s="25"/>
      <c r="V1433" s="15"/>
      <c r="W1433" s="490">
        <f t="shared" si="560"/>
        <v>0</v>
      </c>
      <c r="X1433" s="21" t="e">
        <f>W1433*U1433/'Déscriptions des trades'!CK1433*'Déscriptions des trades'!B1433</f>
        <v>#DIV/0!</v>
      </c>
      <c r="Y1433" s="459"/>
      <c r="Z1433" s="389"/>
      <c r="AA1433" s="23">
        <f t="shared" si="557"/>
        <v>0.1</v>
      </c>
      <c r="AB1433" s="17" t="e">
        <f>(AA1433*'Déscriptions des trades'!U1433*'Déscriptions des trades'!B1433/'Déscriptions des trades'!CK1433)*'Déscriptions des trades'!W1433</f>
        <v>#DIV/0!</v>
      </c>
      <c r="AC1433" s="265" t="e">
        <f>AB1433*'Déscriptions des trades'!CK1433</f>
        <v>#DIV/0!</v>
      </c>
      <c r="AD1433" s="266" t="e">
        <f>'Déscriptions des trades'!CK1433-AC1433</f>
        <v>#DIV/0!</v>
      </c>
      <c r="AE1433" s="389"/>
      <c r="AF1433" s="399">
        <v>1429</v>
      </c>
      <c r="AG1433" s="389"/>
      <c r="AH1433" s="20"/>
      <c r="AI1433" s="303"/>
      <c r="AJ1433" s="307"/>
      <c r="AK1433" s="161"/>
      <c r="AL1433" s="305"/>
      <c r="AM1433" s="305"/>
      <c r="AN1433" s="162"/>
      <c r="AO1433" s="439"/>
      <c r="AP1433" s="162"/>
      <c r="AQ1433" s="113"/>
      <c r="AR1433" s="113"/>
      <c r="AS1433" s="384"/>
      <c r="AT1433" s="306"/>
      <c r="AU1433" s="306"/>
      <c r="AV1433" s="160"/>
      <c r="AW1433" s="158"/>
      <c r="AX1433" s="385"/>
      <c r="AY1433" s="453"/>
      <c r="AZ1433" s="165"/>
      <c r="BA1433" s="301"/>
      <c r="BB1433" s="165"/>
      <c r="BC1433" s="301"/>
      <c r="BD1433" s="165"/>
      <c r="BE1433" s="302"/>
      <c r="BF1433" s="302"/>
      <c r="BG1433" s="165"/>
      <c r="BH1433" s="303"/>
      <c r="BI1433" s="165"/>
      <c r="BJ1433" s="304"/>
      <c r="BK1433" s="394"/>
      <c r="BL1433" s="302"/>
      <c r="BM1433" s="302"/>
      <c r="BN1433" s="394"/>
      <c r="BO1433" s="302"/>
      <c r="BP1433" s="13"/>
      <c r="BQ1433" s="302"/>
      <c r="BR1433" s="13"/>
      <c r="BS1433" s="302"/>
      <c r="BT1433" s="13"/>
      <c r="BU1433" s="302"/>
      <c r="BV1433" s="386"/>
      <c r="BW1433" s="303"/>
      <c r="BX1433" s="303"/>
      <c r="BY1433" s="302"/>
      <c r="BZ1433" s="302"/>
      <c r="CA1433" s="387"/>
      <c r="CB1433" s="395"/>
      <c r="CC1433" s="12"/>
      <c r="CD1433" s="304"/>
      <c r="CE1433" s="14"/>
      <c r="CF1433" s="395"/>
      <c r="CG1433" s="397"/>
      <c r="CH1433" s="300">
        <f t="shared" si="561"/>
        <v>0</v>
      </c>
      <c r="CI1433" s="26"/>
      <c r="CJ1433" s="17">
        <f t="shared" si="558"/>
        <v>0</v>
      </c>
      <c r="CK1433" s="18">
        <f t="shared" si="569"/>
        <v>12.89</v>
      </c>
      <c r="CM1433" s="164"/>
      <c r="CN1433" s="302"/>
      <c r="CO1433" s="13">
        <f t="shared" si="562"/>
        <v>0</v>
      </c>
      <c r="CP1433" s="302"/>
      <c r="CQ1433" s="13">
        <f t="shared" si="563"/>
        <v>0</v>
      </c>
      <c r="CR1433" s="302"/>
      <c r="CS1433" s="13">
        <f t="shared" si="564"/>
        <v>0</v>
      </c>
      <c r="CT1433" s="302"/>
      <c r="CU1433" s="13">
        <f t="shared" si="559"/>
        <v>0</v>
      </c>
      <c r="CV1433" s="302"/>
      <c r="CW1433" s="13">
        <f t="shared" si="565"/>
        <v>0</v>
      </c>
      <c r="CX1433" s="13">
        <f t="shared" si="566"/>
        <v>0</v>
      </c>
      <c r="CY1433" s="251">
        <f t="shared" si="567"/>
        <v>0</v>
      </c>
      <c r="CZ1433" s="13" t="s">
        <v>29</v>
      </c>
      <c r="DA1433" s="13">
        <v>50</v>
      </c>
      <c r="DB1433" s="22">
        <f t="shared" si="568"/>
        <v>0</v>
      </c>
      <c r="DD1433" s="24"/>
      <c r="DF1433" s="163"/>
      <c r="DH1433" s="24"/>
      <c r="DI1433" s="447"/>
      <c r="DJ1433" s="163"/>
    </row>
    <row r="1434" spans="1:114" s="7" customFormat="1">
      <c r="A1434" s="277">
        <f t="shared" si="552"/>
        <v>50</v>
      </c>
      <c r="B1434" s="21" t="e">
        <f>'Calculateur de trading'!I1434/C1434/W1434</f>
        <v>#DIV/0!</v>
      </c>
      <c r="C1434" s="278">
        <f t="shared" si="553"/>
        <v>10</v>
      </c>
      <c r="D1434" s="426"/>
      <c r="E1434" s="273">
        <f t="shared" si="554"/>
        <v>100</v>
      </c>
      <c r="F1434" s="271">
        <f t="shared" si="546"/>
        <v>2</v>
      </c>
      <c r="G1434" s="271" t="e">
        <f t="shared" si="547"/>
        <v>#DIV/0!</v>
      </c>
      <c r="H1434" s="272">
        <f t="shared" si="548"/>
        <v>20</v>
      </c>
      <c r="I1434" s="270"/>
      <c r="J1434" s="273">
        <f t="shared" si="555"/>
        <v>200</v>
      </c>
      <c r="K1434" s="271">
        <f t="shared" si="549"/>
        <v>4</v>
      </c>
      <c r="L1434" s="271" t="e">
        <f t="shared" si="550"/>
        <v>#DIV/0!</v>
      </c>
      <c r="M1434" s="272">
        <f t="shared" si="551"/>
        <v>40</v>
      </c>
      <c r="N1434" s="389"/>
      <c r="O1434" s="455" t="e">
        <f>(A1434*B1434*W1434)+(B1434*'Calculateur de trading'!H1434)</f>
        <v>#DIV/0!</v>
      </c>
      <c r="P1434" s="274" t="e">
        <f>O1434/'Déscriptions des trades'!CK1434</f>
        <v>#DIV/0!</v>
      </c>
      <c r="Q1434" s="456" t="e">
        <f>'Déscriptions des trades'!CK1434-O1434</f>
        <v>#DIV/0!</v>
      </c>
      <c r="R1434" s="466" t="e">
        <f t="shared" si="556"/>
        <v>#DIV/0!</v>
      </c>
      <c r="S1434" s="389"/>
      <c r="T1434" s="12"/>
      <c r="U1434" s="25"/>
      <c r="V1434" s="15"/>
      <c r="W1434" s="490">
        <f t="shared" si="560"/>
        <v>0</v>
      </c>
      <c r="X1434" s="21" t="e">
        <f>W1434*U1434/'Déscriptions des trades'!CK1434*'Déscriptions des trades'!B1434</f>
        <v>#DIV/0!</v>
      </c>
      <c r="Y1434" s="459"/>
      <c r="Z1434" s="389"/>
      <c r="AA1434" s="23">
        <f t="shared" si="557"/>
        <v>0.1</v>
      </c>
      <c r="AB1434" s="17" t="e">
        <f>(AA1434*'Déscriptions des trades'!U1434*'Déscriptions des trades'!B1434/'Déscriptions des trades'!CK1434)*'Déscriptions des trades'!W1434</f>
        <v>#DIV/0!</v>
      </c>
      <c r="AC1434" s="265" t="e">
        <f>AB1434*'Déscriptions des trades'!CK1434</f>
        <v>#DIV/0!</v>
      </c>
      <c r="AD1434" s="266" t="e">
        <f>'Déscriptions des trades'!CK1434-AC1434</f>
        <v>#DIV/0!</v>
      </c>
      <c r="AE1434" s="389"/>
      <c r="AF1434" s="399">
        <v>1430</v>
      </c>
      <c r="AG1434" s="389"/>
      <c r="AH1434" s="20"/>
      <c r="AI1434" s="303"/>
      <c r="AJ1434" s="307"/>
      <c r="AK1434" s="161"/>
      <c r="AL1434" s="305"/>
      <c r="AM1434" s="305"/>
      <c r="AN1434" s="162"/>
      <c r="AO1434" s="439"/>
      <c r="AP1434" s="162"/>
      <c r="AQ1434" s="113"/>
      <c r="AR1434" s="113"/>
      <c r="AS1434" s="384"/>
      <c r="AT1434" s="306"/>
      <c r="AU1434" s="306"/>
      <c r="AV1434" s="160"/>
      <c r="AW1434" s="158"/>
      <c r="AX1434" s="385"/>
      <c r="AY1434" s="453"/>
      <c r="AZ1434" s="165"/>
      <c r="BA1434" s="301"/>
      <c r="BB1434" s="165"/>
      <c r="BC1434" s="301"/>
      <c r="BD1434" s="165"/>
      <c r="BE1434" s="302"/>
      <c r="BF1434" s="302"/>
      <c r="BG1434" s="165"/>
      <c r="BH1434" s="303"/>
      <c r="BI1434" s="165"/>
      <c r="BJ1434" s="304"/>
      <c r="BK1434" s="394"/>
      <c r="BL1434" s="302"/>
      <c r="BM1434" s="302"/>
      <c r="BN1434" s="394"/>
      <c r="BO1434" s="302"/>
      <c r="BP1434" s="13"/>
      <c r="BQ1434" s="302"/>
      <c r="BR1434" s="13"/>
      <c r="BS1434" s="302"/>
      <c r="BT1434" s="13"/>
      <c r="BU1434" s="302"/>
      <c r="BV1434" s="386"/>
      <c r="BW1434" s="303"/>
      <c r="BX1434" s="303"/>
      <c r="BY1434" s="302"/>
      <c r="BZ1434" s="302"/>
      <c r="CA1434" s="387"/>
      <c r="CB1434" s="395"/>
      <c r="CC1434" s="12"/>
      <c r="CD1434" s="304"/>
      <c r="CE1434" s="14"/>
      <c r="CF1434" s="395"/>
      <c r="CG1434" s="397"/>
      <c r="CH1434" s="300">
        <f t="shared" si="561"/>
        <v>0</v>
      </c>
      <c r="CI1434" s="26"/>
      <c r="CJ1434" s="17">
        <f t="shared" si="558"/>
        <v>0</v>
      </c>
      <c r="CK1434" s="18">
        <f t="shared" si="569"/>
        <v>12.89</v>
      </c>
      <c r="CM1434" s="164"/>
      <c r="CN1434" s="302"/>
      <c r="CO1434" s="13">
        <f t="shared" si="562"/>
        <v>0</v>
      </c>
      <c r="CP1434" s="302"/>
      <c r="CQ1434" s="13">
        <f t="shared" si="563"/>
        <v>0</v>
      </c>
      <c r="CR1434" s="302"/>
      <c r="CS1434" s="13">
        <f t="shared" si="564"/>
        <v>0</v>
      </c>
      <c r="CT1434" s="302"/>
      <c r="CU1434" s="13">
        <f t="shared" si="559"/>
        <v>0</v>
      </c>
      <c r="CV1434" s="302"/>
      <c r="CW1434" s="13">
        <f t="shared" si="565"/>
        <v>0</v>
      </c>
      <c r="CX1434" s="13">
        <f t="shared" si="566"/>
        <v>0</v>
      </c>
      <c r="CY1434" s="251">
        <f t="shared" si="567"/>
        <v>0</v>
      </c>
      <c r="CZ1434" s="13" t="s">
        <v>29</v>
      </c>
      <c r="DA1434" s="13">
        <v>50</v>
      </c>
      <c r="DB1434" s="22">
        <f t="shared" si="568"/>
        <v>0</v>
      </c>
      <c r="DD1434" s="24"/>
      <c r="DF1434" s="163"/>
      <c r="DH1434" s="24"/>
      <c r="DI1434" s="447"/>
      <c r="DJ1434" s="163"/>
    </row>
    <row r="1435" spans="1:114" s="7" customFormat="1">
      <c r="A1435" s="277">
        <f t="shared" si="552"/>
        <v>50</v>
      </c>
      <c r="B1435" s="21" t="e">
        <f>'Calculateur de trading'!I1435/C1435/W1435</f>
        <v>#DIV/0!</v>
      </c>
      <c r="C1435" s="278">
        <f t="shared" si="553"/>
        <v>10</v>
      </c>
      <c r="D1435" s="278"/>
      <c r="E1435" s="273">
        <f t="shared" si="554"/>
        <v>100</v>
      </c>
      <c r="F1435" s="271">
        <f t="shared" si="546"/>
        <v>2</v>
      </c>
      <c r="G1435" s="271" t="e">
        <f t="shared" si="547"/>
        <v>#DIV/0!</v>
      </c>
      <c r="H1435" s="272">
        <f t="shared" si="548"/>
        <v>20</v>
      </c>
      <c r="I1435" s="270"/>
      <c r="J1435" s="273">
        <f t="shared" si="555"/>
        <v>200</v>
      </c>
      <c r="K1435" s="271">
        <f t="shared" si="549"/>
        <v>4</v>
      </c>
      <c r="L1435" s="271" t="e">
        <f t="shared" si="550"/>
        <v>#DIV/0!</v>
      </c>
      <c r="M1435" s="272">
        <f t="shared" si="551"/>
        <v>40</v>
      </c>
      <c r="N1435" s="389"/>
      <c r="O1435" s="455" t="e">
        <f>(A1435*B1435*W1435)+(B1435*'Calculateur de trading'!H1435)</f>
        <v>#DIV/0!</v>
      </c>
      <c r="P1435" s="274" t="e">
        <f>O1435/'Déscriptions des trades'!CK1435</f>
        <v>#DIV/0!</v>
      </c>
      <c r="Q1435" s="456" t="e">
        <f>'Déscriptions des trades'!CK1435-O1435</f>
        <v>#DIV/0!</v>
      </c>
      <c r="R1435" s="466" t="e">
        <f t="shared" si="556"/>
        <v>#DIV/0!</v>
      </c>
      <c r="S1435" s="389"/>
      <c r="T1435" s="12"/>
      <c r="U1435" s="25"/>
      <c r="V1435" s="15"/>
      <c r="W1435" s="490">
        <f t="shared" si="560"/>
        <v>0</v>
      </c>
      <c r="X1435" s="21" t="e">
        <f>W1435*U1435/'Déscriptions des trades'!CK1435*'Déscriptions des trades'!B1435</f>
        <v>#DIV/0!</v>
      </c>
      <c r="Y1435" s="459"/>
      <c r="Z1435" s="389"/>
      <c r="AA1435" s="23">
        <f t="shared" si="557"/>
        <v>0.1</v>
      </c>
      <c r="AB1435" s="17" t="e">
        <f>(AA1435*'Déscriptions des trades'!U1435*'Déscriptions des trades'!B1435/'Déscriptions des trades'!CK1435)*'Déscriptions des trades'!W1435</f>
        <v>#DIV/0!</v>
      </c>
      <c r="AC1435" s="265" t="e">
        <f>AB1435*'Déscriptions des trades'!CK1435</f>
        <v>#DIV/0!</v>
      </c>
      <c r="AD1435" s="266" t="e">
        <f>'Déscriptions des trades'!CK1435-AC1435</f>
        <v>#DIV/0!</v>
      </c>
      <c r="AE1435" s="389"/>
      <c r="AF1435" s="399">
        <v>1431</v>
      </c>
      <c r="AG1435" s="389"/>
      <c r="AH1435" s="20"/>
      <c r="AI1435" s="303"/>
      <c r="AJ1435" s="307"/>
      <c r="AK1435" s="161"/>
      <c r="AL1435" s="305"/>
      <c r="AM1435" s="305"/>
      <c r="AN1435" s="162"/>
      <c r="AO1435" s="439"/>
      <c r="AP1435" s="162"/>
      <c r="AQ1435" s="113"/>
      <c r="AR1435" s="113"/>
      <c r="AS1435" s="384"/>
      <c r="AT1435" s="306"/>
      <c r="AU1435" s="306"/>
      <c r="AV1435" s="160"/>
      <c r="AW1435" s="158"/>
      <c r="AX1435" s="385"/>
      <c r="AY1435" s="453"/>
      <c r="AZ1435" s="165"/>
      <c r="BA1435" s="301"/>
      <c r="BB1435" s="165"/>
      <c r="BC1435" s="301"/>
      <c r="BD1435" s="165"/>
      <c r="BE1435" s="302"/>
      <c r="BF1435" s="302"/>
      <c r="BG1435" s="165"/>
      <c r="BH1435" s="303"/>
      <c r="BI1435" s="165"/>
      <c r="BJ1435" s="304"/>
      <c r="BK1435" s="394"/>
      <c r="BL1435" s="302"/>
      <c r="BM1435" s="302"/>
      <c r="BN1435" s="394"/>
      <c r="BO1435" s="302"/>
      <c r="BP1435" s="13"/>
      <c r="BQ1435" s="302"/>
      <c r="BR1435" s="13"/>
      <c r="BS1435" s="302"/>
      <c r="BT1435" s="13"/>
      <c r="BU1435" s="302"/>
      <c r="BV1435" s="386"/>
      <c r="BW1435" s="303"/>
      <c r="BX1435" s="303"/>
      <c r="BY1435" s="302"/>
      <c r="BZ1435" s="302"/>
      <c r="CA1435" s="387"/>
      <c r="CB1435" s="395"/>
      <c r="CC1435" s="12"/>
      <c r="CD1435" s="304"/>
      <c r="CE1435" s="14"/>
      <c r="CF1435" s="395"/>
      <c r="CG1435" s="397"/>
      <c r="CH1435" s="300">
        <f t="shared" si="561"/>
        <v>0</v>
      </c>
      <c r="CI1435" s="26"/>
      <c r="CJ1435" s="17">
        <f t="shared" si="558"/>
        <v>0</v>
      </c>
      <c r="CK1435" s="18">
        <f t="shared" si="569"/>
        <v>12.89</v>
      </c>
      <c r="CM1435" s="164"/>
      <c r="CN1435" s="302"/>
      <c r="CO1435" s="13">
        <f t="shared" si="562"/>
        <v>0</v>
      </c>
      <c r="CP1435" s="302"/>
      <c r="CQ1435" s="13">
        <f t="shared" si="563"/>
        <v>0</v>
      </c>
      <c r="CR1435" s="302"/>
      <c r="CS1435" s="13">
        <f t="shared" si="564"/>
        <v>0</v>
      </c>
      <c r="CT1435" s="302"/>
      <c r="CU1435" s="13">
        <f t="shared" si="559"/>
        <v>0</v>
      </c>
      <c r="CV1435" s="302"/>
      <c r="CW1435" s="13">
        <f t="shared" si="565"/>
        <v>0</v>
      </c>
      <c r="CX1435" s="13">
        <f t="shared" si="566"/>
        <v>0</v>
      </c>
      <c r="CY1435" s="251">
        <f t="shared" si="567"/>
        <v>0</v>
      </c>
      <c r="CZ1435" s="13" t="s">
        <v>29</v>
      </c>
      <c r="DA1435" s="13">
        <v>50</v>
      </c>
      <c r="DB1435" s="22">
        <f t="shared" si="568"/>
        <v>0</v>
      </c>
      <c r="DD1435" s="24"/>
      <c r="DF1435" s="163"/>
      <c r="DH1435" s="24"/>
      <c r="DI1435" s="447"/>
      <c r="DJ1435" s="163"/>
    </row>
    <row r="1436" spans="1:114" s="7" customFormat="1">
      <c r="A1436" s="277">
        <f t="shared" si="552"/>
        <v>50</v>
      </c>
      <c r="B1436" s="21" t="e">
        <f>'Calculateur de trading'!I1436/C1436/W1436</f>
        <v>#DIV/0!</v>
      </c>
      <c r="C1436" s="278">
        <f t="shared" si="553"/>
        <v>10</v>
      </c>
      <c r="D1436" s="426"/>
      <c r="E1436" s="273">
        <f t="shared" si="554"/>
        <v>100</v>
      </c>
      <c r="F1436" s="271">
        <f t="shared" si="546"/>
        <v>2</v>
      </c>
      <c r="G1436" s="271" t="e">
        <f t="shared" si="547"/>
        <v>#DIV/0!</v>
      </c>
      <c r="H1436" s="272">
        <f t="shared" si="548"/>
        <v>20</v>
      </c>
      <c r="I1436" s="270"/>
      <c r="J1436" s="273">
        <f t="shared" si="555"/>
        <v>200</v>
      </c>
      <c r="K1436" s="271">
        <f t="shared" si="549"/>
        <v>4</v>
      </c>
      <c r="L1436" s="271" t="e">
        <f t="shared" si="550"/>
        <v>#DIV/0!</v>
      </c>
      <c r="M1436" s="272">
        <f t="shared" si="551"/>
        <v>40</v>
      </c>
      <c r="N1436" s="389"/>
      <c r="O1436" s="455" t="e">
        <f>(A1436*B1436*W1436)+(B1436*'Calculateur de trading'!H1436)</f>
        <v>#DIV/0!</v>
      </c>
      <c r="P1436" s="274" t="e">
        <f>O1436/'Déscriptions des trades'!CK1436</f>
        <v>#DIV/0!</v>
      </c>
      <c r="Q1436" s="456" t="e">
        <f>'Déscriptions des trades'!CK1436-O1436</f>
        <v>#DIV/0!</v>
      </c>
      <c r="R1436" s="466" t="e">
        <f t="shared" si="556"/>
        <v>#DIV/0!</v>
      </c>
      <c r="S1436" s="389"/>
      <c r="T1436" s="12"/>
      <c r="U1436" s="25"/>
      <c r="V1436" s="15"/>
      <c r="W1436" s="490">
        <f t="shared" si="560"/>
        <v>0</v>
      </c>
      <c r="X1436" s="21" t="e">
        <f>W1436*U1436/'Déscriptions des trades'!CK1436*'Déscriptions des trades'!B1436</f>
        <v>#DIV/0!</v>
      </c>
      <c r="Y1436" s="459"/>
      <c r="Z1436" s="389"/>
      <c r="AA1436" s="23">
        <f t="shared" si="557"/>
        <v>0.1</v>
      </c>
      <c r="AB1436" s="17" t="e">
        <f>(AA1436*'Déscriptions des trades'!U1436*'Déscriptions des trades'!B1436/'Déscriptions des trades'!CK1436)*'Déscriptions des trades'!W1436</f>
        <v>#DIV/0!</v>
      </c>
      <c r="AC1436" s="265" t="e">
        <f>AB1436*'Déscriptions des trades'!CK1436</f>
        <v>#DIV/0!</v>
      </c>
      <c r="AD1436" s="266" t="e">
        <f>'Déscriptions des trades'!CK1436-AC1436</f>
        <v>#DIV/0!</v>
      </c>
      <c r="AE1436" s="389"/>
      <c r="AF1436" s="399">
        <v>1432</v>
      </c>
      <c r="AG1436" s="389"/>
      <c r="AH1436" s="20"/>
      <c r="AI1436" s="303"/>
      <c r="AJ1436" s="307"/>
      <c r="AK1436" s="161"/>
      <c r="AL1436" s="305"/>
      <c r="AM1436" s="305"/>
      <c r="AN1436" s="162"/>
      <c r="AO1436" s="439"/>
      <c r="AP1436" s="162"/>
      <c r="AQ1436" s="113"/>
      <c r="AR1436" s="113"/>
      <c r="AS1436" s="384"/>
      <c r="AT1436" s="306"/>
      <c r="AU1436" s="306"/>
      <c r="AV1436" s="160"/>
      <c r="AW1436" s="158"/>
      <c r="AX1436" s="385"/>
      <c r="AY1436" s="453"/>
      <c r="AZ1436" s="165"/>
      <c r="BA1436" s="301"/>
      <c r="BB1436" s="165"/>
      <c r="BC1436" s="301"/>
      <c r="BD1436" s="165"/>
      <c r="BE1436" s="302"/>
      <c r="BF1436" s="302"/>
      <c r="BG1436" s="165"/>
      <c r="BH1436" s="303"/>
      <c r="BI1436" s="165"/>
      <c r="BJ1436" s="304"/>
      <c r="BK1436" s="394"/>
      <c r="BL1436" s="302"/>
      <c r="BM1436" s="302"/>
      <c r="BN1436" s="394"/>
      <c r="BO1436" s="302"/>
      <c r="BP1436" s="13"/>
      <c r="BQ1436" s="302"/>
      <c r="BR1436" s="13"/>
      <c r="BS1436" s="302"/>
      <c r="BT1436" s="13"/>
      <c r="BU1436" s="302"/>
      <c r="BV1436" s="386"/>
      <c r="BW1436" s="303"/>
      <c r="BX1436" s="303"/>
      <c r="BY1436" s="302"/>
      <c r="BZ1436" s="302"/>
      <c r="CA1436" s="387"/>
      <c r="CB1436" s="395"/>
      <c r="CC1436" s="12"/>
      <c r="CD1436" s="304"/>
      <c r="CE1436" s="14"/>
      <c r="CF1436" s="395"/>
      <c r="CG1436" s="397"/>
      <c r="CH1436" s="300">
        <f t="shared" si="561"/>
        <v>0</v>
      </c>
      <c r="CI1436" s="26"/>
      <c r="CJ1436" s="17">
        <f t="shared" si="558"/>
        <v>0</v>
      </c>
      <c r="CK1436" s="18">
        <f t="shared" si="569"/>
        <v>12.89</v>
      </c>
      <c r="CM1436" s="164"/>
      <c r="CN1436" s="302"/>
      <c r="CO1436" s="13">
        <f t="shared" si="562"/>
        <v>0</v>
      </c>
      <c r="CP1436" s="302"/>
      <c r="CQ1436" s="13">
        <f t="shared" si="563"/>
        <v>0</v>
      </c>
      <c r="CR1436" s="302"/>
      <c r="CS1436" s="13">
        <f t="shared" si="564"/>
        <v>0</v>
      </c>
      <c r="CT1436" s="302"/>
      <c r="CU1436" s="13">
        <f t="shared" si="559"/>
        <v>0</v>
      </c>
      <c r="CV1436" s="302"/>
      <c r="CW1436" s="13">
        <f t="shared" si="565"/>
        <v>0</v>
      </c>
      <c r="CX1436" s="13">
        <f t="shared" si="566"/>
        <v>0</v>
      </c>
      <c r="CY1436" s="251">
        <f t="shared" si="567"/>
        <v>0</v>
      </c>
      <c r="CZ1436" s="13" t="s">
        <v>29</v>
      </c>
      <c r="DA1436" s="13">
        <v>50</v>
      </c>
      <c r="DB1436" s="22">
        <f t="shared" si="568"/>
        <v>0</v>
      </c>
      <c r="DD1436" s="24"/>
      <c r="DF1436" s="163"/>
      <c r="DH1436" s="24"/>
      <c r="DI1436" s="447"/>
      <c r="DJ1436" s="163"/>
    </row>
    <row r="1437" spans="1:114" s="7" customFormat="1">
      <c r="A1437" s="277">
        <f t="shared" si="552"/>
        <v>50</v>
      </c>
      <c r="B1437" s="21" t="e">
        <f>'Calculateur de trading'!I1437/C1437/W1437</f>
        <v>#DIV/0!</v>
      </c>
      <c r="C1437" s="278">
        <f t="shared" si="553"/>
        <v>10</v>
      </c>
      <c r="D1437" s="278"/>
      <c r="E1437" s="273">
        <f t="shared" si="554"/>
        <v>100</v>
      </c>
      <c r="F1437" s="271">
        <f t="shared" si="546"/>
        <v>2</v>
      </c>
      <c r="G1437" s="271" t="e">
        <f t="shared" si="547"/>
        <v>#DIV/0!</v>
      </c>
      <c r="H1437" s="272">
        <f t="shared" si="548"/>
        <v>20</v>
      </c>
      <c r="I1437" s="270"/>
      <c r="J1437" s="273">
        <f t="shared" si="555"/>
        <v>200</v>
      </c>
      <c r="K1437" s="271">
        <f t="shared" si="549"/>
        <v>4</v>
      </c>
      <c r="L1437" s="271" t="e">
        <f t="shared" si="550"/>
        <v>#DIV/0!</v>
      </c>
      <c r="M1437" s="272">
        <f t="shared" si="551"/>
        <v>40</v>
      </c>
      <c r="N1437" s="389"/>
      <c r="O1437" s="455" t="e">
        <f>(A1437*B1437*W1437)+(B1437*'Calculateur de trading'!H1437)</f>
        <v>#DIV/0!</v>
      </c>
      <c r="P1437" s="274" t="e">
        <f>O1437/'Déscriptions des trades'!CK1437</f>
        <v>#DIV/0!</v>
      </c>
      <c r="Q1437" s="456" t="e">
        <f>'Déscriptions des trades'!CK1437-O1437</f>
        <v>#DIV/0!</v>
      </c>
      <c r="R1437" s="466" t="e">
        <f t="shared" si="556"/>
        <v>#DIV/0!</v>
      </c>
      <c r="S1437" s="389"/>
      <c r="T1437" s="12"/>
      <c r="U1437" s="25"/>
      <c r="V1437" s="15"/>
      <c r="W1437" s="490">
        <f t="shared" si="560"/>
        <v>0</v>
      </c>
      <c r="X1437" s="21" t="e">
        <f>W1437*U1437/'Déscriptions des trades'!CK1437*'Déscriptions des trades'!B1437</f>
        <v>#DIV/0!</v>
      </c>
      <c r="Y1437" s="459"/>
      <c r="Z1437" s="389"/>
      <c r="AA1437" s="23">
        <f t="shared" si="557"/>
        <v>0.1</v>
      </c>
      <c r="AB1437" s="17" t="e">
        <f>(AA1437*'Déscriptions des trades'!U1437*'Déscriptions des trades'!B1437/'Déscriptions des trades'!CK1437)*'Déscriptions des trades'!W1437</f>
        <v>#DIV/0!</v>
      </c>
      <c r="AC1437" s="265" t="e">
        <f>AB1437*'Déscriptions des trades'!CK1437</f>
        <v>#DIV/0!</v>
      </c>
      <c r="AD1437" s="266" t="e">
        <f>'Déscriptions des trades'!CK1437-AC1437</f>
        <v>#DIV/0!</v>
      </c>
      <c r="AE1437" s="389"/>
      <c r="AF1437" s="399">
        <v>1433</v>
      </c>
      <c r="AG1437" s="389"/>
      <c r="AH1437" s="20"/>
      <c r="AI1437" s="303"/>
      <c r="AJ1437" s="307"/>
      <c r="AK1437" s="161"/>
      <c r="AL1437" s="305"/>
      <c r="AM1437" s="305"/>
      <c r="AN1437" s="162"/>
      <c r="AO1437" s="439"/>
      <c r="AP1437" s="162"/>
      <c r="AQ1437" s="113"/>
      <c r="AR1437" s="113"/>
      <c r="AS1437" s="384"/>
      <c r="AT1437" s="306"/>
      <c r="AU1437" s="306"/>
      <c r="AV1437" s="160"/>
      <c r="AW1437" s="158"/>
      <c r="AX1437" s="385"/>
      <c r="AY1437" s="453"/>
      <c r="AZ1437" s="165"/>
      <c r="BA1437" s="301"/>
      <c r="BB1437" s="165"/>
      <c r="BC1437" s="301"/>
      <c r="BD1437" s="165"/>
      <c r="BE1437" s="302"/>
      <c r="BF1437" s="302"/>
      <c r="BG1437" s="165"/>
      <c r="BH1437" s="303"/>
      <c r="BI1437" s="165"/>
      <c r="BJ1437" s="304"/>
      <c r="BK1437" s="394"/>
      <c r="BL1437" s="302"/>
      <c r="BM1437" s="302"/>
      <c r="BN1437" s="394"/>
      <c r="BO1437" s="302"/>
      <c r="BP1437" s="13"/>
      <c r="BQ1437" s="302"/>
      <c r="BR1437" s="13"/>
      <c r="BS1437" s="302"/>
      <c r="BT1437" s="13"/>
      <c r="BU1437" s="302"/>
      <c r="BV1437" s="386"/>
      <c r="BW1437" s="303"/>
      <c r="BX1437" s="303"/>
      <c r="BY1437" s="302"/>
      <c r="BZ1437" s="302"/>
      <c r="CA1437" s="387"/>
      <c r="CB1437" s="395"/>
      <c r="CC1437" s="12"/>
      <c r="CD1437" s="304"/>
      <c r="CE1437" s="14"/>
      <c r="CF1437" s="395"/>
      <c r="CG1437" s="397"/>
      <c r="CH1437" s="300">
        <f t="shared" si="561"/>
        <v>0</v>
      </c>
      <c r="CI1437" s="26"/>
      <c r="CJ1437" s="17">
        <f t="shared" si="558"/>
        <v>0</v>
      </c>
      <c r="CK1437" s="18">
        <f t="shared" si="569"/>
        <v>12.89</v>
      </c>
      <c r="CM1437" s="164"/>
      <c r="CN1437" s="302"/>
      <c r="CO1437" s="13">
        <f t="shared" si="562"/>
        <v>0</v>
      </c>
      <c r="CP1437" s="302"/>
      <c r="CQ1437" s="13">
        <f t="shared" si="563"/>
        <v>0</v>
      </c>
      <c r="CR1437" s="302"/>
      <c r="CS1437" s="13">
        <f t="shared" si="564"/>
        <v>0</v>
      </c>
      <c r="CT1437" s="302"/>
      <c r="CU1437" s="13">
        <f t="shared" si="559"/>
        <v>0</v>
      </c>
      <c r="CV1437" s="302"/>
      <c r="CW1437" s="13">
        <f t="shared" si="565"/>
        <v>0</v>
      </c>
      <c r="CX1437" s="13">
        <f t="shared" si="566"/>
        <v>0</v>
      </c>
      <c r="CY1437" s="251">
        <f t="shared" si="567"/>
        <v>0</v>
      </c>
      <c r="CZ1437" s="13" t="s">
        <v>29</v>
      </c>
      <c r="DA1437" s="13">
        <v>50</v>
      </c>
      <c r="DB1437" s="22">
        <f t="shared" si="568"/>
        <v>0</v>
      </c>
      <c r="DD1437" s="24"/>
      <c r="DF1437" s="163"/>
      <c r="DH1437" s="24"/>
      <c r="DI1437" s="447"/>
      <c r="DJ1437" s="163"/>
    </row>
    <row r="1438" spans="1:114" s="7" customFormat="1">
      <c r="A1438" s="277">
        <f t="shared" si="552"/>
        <v>50</v>
      </c>
      <c r="B1438" s="21" t="e">
        <f>'Calculateur de trading'!I1438/C1438/W1438</f>
        <v>#DIV/0!</v>
      </c>
      <c r="C1438" s="278">
        <f t="shared" si="553"/>
        <v>10</v>
      </c>
      <c r="D1438" s="426"/>
      <c r="E1438" s="273">
        <f t="shared" si="554"/>
        <v>100</v>
      </c>
      <c r="F1438" s="271">
        <f t="shared" si="546"/>
        <v>2</v>
      </c>
      <c r="G1438" s="271" t="e">
        <f t="shared" si="547"/>
        <v>#DIV/0!</v>
      </c>
      <c r="H1438" s="272">
        <f t="shared" si="548"/>
        <v>20</v>
      </c>
      <c r="I1438" s="270"/>
      <c r="J1438" s="273">
        <f t="shared" si="555"/>
        <v>200</v>
      </c>
      <c r="K1438" s="271">
        <f t="shared" si="549"/>
        <v>4</v>
      </c>
      <c r="L1438" s="271" t="e">
        <f t="shared" si="550"/>
        <v>#DIV/0!</v>
      </c>
      <c r="M1438" s="272">
        <f t="shared" si="551"/>
        <v>40</v>
      </c>
      <c r="N1438" s="389"/>
      <c r="O1438" s="455" t="e">
        <f>(A1438*B1438*W1438)+(B1438*'Calculateur de trading'!H1438)</f>
        <v>#DIV/0!</v>
      </c>
      <c r="P1438" s="274" t="e">
        <f>O1438/'Déscriptions des trades'!CK1438</f>
        <v>#DIV/0!</v>
      </c>
      <c r="Q1438" s="456" t="e">
        <f>'Déscriptions des trades'!CK1438-O1438</f>
        <v>#DIV/0!</v>
      </c>
      <c r="R1438" s="466" t="e">
        <f t="shared" si="556"/>
        <v>#DIV/0!</v>
      </c>
      <c r="S1438" s="389"/>
      <c r="T1438" s="12"/>
      <c r="U1438" s="25"/>
      <c r="V1438" s="15"/>
      <c r="W1438" s="490">
        <f t="shared" si="560"/>
        <v>0</v>
      </c>
      <c r="X1438" s="21" t="e">
        <f>W1438*U1438/'Déscriptions des trades'!CK1438*'Déscriptions des trades'!B1438</f>
        <v>#DIV/0!</v>
      </c>
      <c r="Y1438" s="459"/>
      <c r="Z1438" s="389"/>
      <c r="AA1438" s="23">
        <f t="shared" si="557"/>
        <v>0.1</v>
      </c>
      <c r="AB1438" s="17" t="e">
        <f>(AA1438*'Déscriptions des trades'!U1438*'Déscriptions des trades'!B1438/'Déscriptions des trades'!CK1438)*'Déscriptions des trades'!W1438</f>
        <v>#DIV/0!</v>
      </c>
      <c r="AC1438" s="265" t="e">
        <f>AB1438*'Déscriptions des trades'!CK1438</f>
        <v>#DIV/0!</v>
      </c>
      <c r="AD1438" s="266" t="e">
        <f>'Déscriptions des trades'!CK1438-AC1438</f>
        <v>#DIV/0!</v>
      </c>
      <c r="AE1438" s="389"/>
      <c r="AF1438" s="399">
        <v>1434</v>
      </c>
      <c r="AG1438" s="389"/>
      <c r="AH1438" s="20"/>
      <c r="AI1438" s="303"/>
      <c r="AJ1438" s="307"/>
      <c r="AK1438" s="161"/>
      <c r="AL1438" s="305"/>
      <c r="AM1438" s="305"/>
      <c r="AN1438" s="162"/>
      <c r="AO1438" s="439"/>
      <c r="AP1438" s="162"/>
      <c r="AQ1438" s="113"/>
      <c r="AR1438" s="113"/>
      <c r="AS1438" s="384"/>
      <c r="AT1438" s="306"/>
      <c r="AU1438" s="306"/>
      <c r="AV1438" s="160"/>
      <c r="AW1438" s="158"/>
      <c r="AX1438" s="385"/>
      <c r="AY1438" s="453"/>
      <c r="AZ1438" s="165"/>
      <c r="BA1438" s="301"/>
      <c r="BB1438" s="165"/>
      <c r="BC1438" s="301"/>
      <c r="BD1438" s="165"/>
      <c r="BE1438" s="302"/>
      <c r="BF1438" s="302"/>
      <c r="BG1438" s="165"/>
      <c r="BH1438" s="303"/>
      <c r="BI1438" s="165"/>
      <c r="BJ1438" s="304"/>
      <c r="BK1438" s="394"/>
      <c r="BL1438" s="302"/>
      <c r="BM1438" s="302"/>
      <c r="BN1438" s="394"/>
      <c r="BO1438" s="302"/>
      <c r="BP1438" s="13"/>
      <c r="BQ1438" s="302"/>
      <c r="BR1438" s="13"/>
      <c r="BS1438" s="302"/>
      <c r="BT1438" s="13"/>
      <c r="BU1438" s="302"/>
      <c r="BV1438" s="386"/>
      <c r="BW1438" s="303"/>
      <c r="BX1438" s="303"/>
      <c r="BY1438" s="302"/>
      <c r="BZ1438" s="302"/>
      <c r="CA1438" s="387"/>
      <c r="CB1438" s="395"/>
      <c r="CC1438" s="12"/>
      <c r="CD1438" s="304"/>
      <c r="CE1438" s="14"/>
      <c r="CF1438" s="395"/>
      <c r="CG1438" s="397"/>
      <c r="CH1438" s="300">
        <f t="shared" si="561"/>
        <v>0</v>
      </c>
      <c r="CI1438" s="26"/>
      <c r="CJ1438" s="17">
        <f t="shared" si="558"/>
        <v>0</v>
      </c>
      <c r="CK1438" s="18">
        <f t="shared" si="569"/>
        <v>12.89</v>
      </c>
      <c r="CM1438" s="164"/>
      <c r="CN1438" s="302"/>
      <c r="CO1438" s="13">
        <f t="shared" si="562"/>
        <v>0</v>
      </c>
      <c r="CP1438" s="302"/>
      <c r="CQ1438" s="13">
        <f t="shared" si="563"/>
        <v>0</v>
      </c>
      <c r="CR1438" s="302"/>
      <c r="CS1438" s="13">
        <f t="shared" si="564"/>
        <v>0</v>
      </c>
      <c r="CT1438" s="302"/>
      <c r="CU1438" s="13">
        <f t="shared" si="559"/>
        <v>0</v>
      </c>
      <c r="CV1438" s="302"/>
      <c r="CW1438" s="13">
        <f t="shared" si="565"/>
        <v>0</v>
      </c>
      <c r="CX1438" s="13">
        <f t="shared" si="566"/>
        <v>0</v>
      </c>
      <c r="CY1438" s="251">
        <f t="shared" si="567"/>
        <v>0</v>
      </c>
      <c r="CZ1438" s="13" t="s">
        <v>29</v>
      </c>
      <c r="DA1438" s="13">
        <v>50</v>
      </c>
      <c r="DB1438" s="22">
        <f t="shared" si="568"/>
        <v>0</v>
      </c>
      <c r="DD1438" s="24"/>
      <c r="DF1438" s="163"/>
      <c r="DH1438" s="24"/>
      <c r="DI1438" s="447"/>
      <c r="DJ1438" s="163"/>
    </row>
    <row r="1439" spans="1:114" s="7" customFormat="1">
      <c r="A1439" s="277">
        <f t="shared" si="552"/>
        <v>50</v>
      </c>
      <c r="B1439" s="21" t="e">
        <f>'Calculateur de trading'!I1439/C1439/W1439</f>
        <v>#DIV/0!</v>
      </c>
      <c r="C1439" s="278">
        <f t="shared" si="553"/>
        <v>10</v>
      </c>
      <c r="D1439" s="278"/>
      <c r="E1439" s="273">
        <f t="shared" si="554"/>
        <v>100</v>
      </c>
      <c r="F1439" s="271">
        <f t="shared" si="546"/>
        <v>2</v>
      </c>
      <c r="G1439" s="271" t="e">
        <f t="shared" si="547"/>
        <v>#DIV/0!</v>
      </c>
      <c r="H1439" s="272">
        <f t="shared" si="548"/>
        <v>20</v>
      </c>
      <c r="I1439" s="270"/>
      <c r="J1439" s="273">
        <f t="shared" si="555"/>
        <v>200</v>
      </c>
      <c r="K1439" s="271">
        <f t="shared" si="549"/>
        <v>4</v>
      </c>
      <c r="L1439" s="271" t="e">
        <f t="shared" si="550"/>
        <v>#DIV/0!</v>
      </c>
      <c r="M1439" s="272">
        <f t="shared" si="551"/>
        <v>40</v>
      </c>
      <c r="N1439" s="389"/>
      <c r="O1439" s="455" t="e">
        <f>(A1439*B1439*W1439)+(B1439*'Calculateur de trading'!H1439)</f>
        <v>#DIV/0!</v>
      </c>
      <c r="P1439" s="274" t="e">
        <f>O1439/'Déscriptions des trades'!CK1439</f>
        <v>#DIV/0!</v>
      </c>
      <c r="Q1439" s="456" t="e">
        <f>'Déscriptions des trades'!CK1439-O1439</f>
        <v>#DIV/0!</v>
      </c>
      <c r="R1439" s="466" t="e">
        <f t="shared" si="556"/>
        <v>#DIV/0!</v>
      </c>
      <c r="S1439" s="389"/>
      <c r="T1439" s="12"/>
      <c r="U1439" s="25"/>
      <c r="V1439" s="15"/>
      <c r="W1439" s="490">
        <f t="shared" si="560"/>
        <v>0</v>
      </c>
      <c r="X1439" s="21" t="e">
        <f>W1439*U1439/'Déscriptions des trades'!CK1439*'Déscriptions des trades'!B1439</f>
        <v>#DIV/0!</v>
      </c>
      <c r="Y1439" s="459"/>
      <c r="Z1439" s="389"/>
      <c r="AA1439" s="23">
        <f t="shared" si="557"/>
        <v>0.1</v>
      </c>
      <c r="AB1439" s="17" t="e">
        <f>(AA1439*'Déscriptions des trades'!U1439*'Déscriptions des trades'!B1439/'Déscriptions des trades'!CK1439)*'Déscriptions des trades'!W1439</f>
        <v>#DIV/0!</v>
      </c>
      <c r="AC1439" s="265" t="e">
        <f>AB1439*'Déscriptions des trades'!CK1439</f>
        <v>#DIV/0!</v>
      </c>
      <c r="AD1439" s="266" t="e">
        <f>'Déscriptions des trades'!CK1439-AC1439</f>
        <v>#DIV/0!</v>
      </c>
      <c r="AE1439" s="389"/>
      <c r="AF1439" s="399">
        <v>1435</v>
      </c>
      <c r="AG1439" s="389"/>
      <c r="AH1439" s="20"/>
      <c r="AI1439" s="303"/>
      <c r="AJ1439" s="307"/>
      <c r="AK1439" s="161"/>
      <c r="AL1439" s="305"/>
      <c r="AM1439" s="305"/>
      <c r="AN1439" s="162"/>
      <c r="AO1439" s="439"/>
      <c r="AP1439" s="162"/>
      <c r="AQ1439" s="113"/>
      <c r="AR1439" s="113"/>
      <c r="AS1439" s="384"/>
      <c r="AT1439" s="306"/>
      <c r="AU1439" s="306"/>
      <c r="AV1439" s="160"/>
      <c r="AW1439" s="158"/>
      <c r="AX1439" s="385"/>
      <c r="AY1439" s="453"/>
      <c r="AZ1439" s="165"/>
      <c r="BA1439" s="301"/>
      <c r="BB1439" s="165"/>
      <c r="BC1439" s="301"/>
      <c r="BD1439" s="165"/>
      <c r="BE1439" s="302"/>
      <c r="BF1439" s="302"/>
      <c r="BG1439" s="165"/>
      <c r="BH1439" s="303"/>
      <c r="BI1439" s="165"/>
      <c r="BJ1439" s="304"/>
      <c r="BK1439" s="394"/>
      <c r="BL1439" s="302"/>
      <c r="BM1439" s="302"/>
      <c r="BN1439" s="394"/>
      <c r="BO1439" s="302"/>
      <c r="BP1439" s="13"/>
      <c r="BQ1439" s="302"/>
      <c r="BR1439" s="13"/>
      <c r="BS1439" s="302"/>
      <c r="BT1439" s="13"/>
      <c r="BU1439" s="302"/>
      <c r="BV1439" s="386"/>
      <c r="BW1439" s="303"/>
      <c r="BX1439" s="303"/>
      <c r="BY1439" s="302"/>
      <c r="BZ1439" s="302"/>
      <c r="CA1439" s="387"/>
      <c r="CB1439" s="395"/>
      <c r="CC1439" s="12"/>
      <c r="CD1439" s="304"/>
      <c r="CE1439" s="14"/>
      <c r="CF1439" s="395"/>
      <c r="CG1439" s="397"/>
      <c r="CH1439" s="300">
        <f t="shared" si="561"/>
        <v>0</v>
      </c>
      <c r="CI1439" s="26"/>
      <c r="CJ1439" s="17">
        <f t="shared" si="558"/>
        <v>0</v>
      </c>
      <c r="CK1439" s="18">
        <f t="shared" si="569"/>
        <v>12.89</v>
      </c>
      <c r="CM1439" s="164"/>
      <c r="CN1439" s="302"/>
      <c r="CO1439" s="13">
        <f t="shared" si="562"/>
        <v>0</v>
      </c>
      <c r="CP1439" s="302"/>
      <c r="CQ1439" s="13">
        <f t="shared" si="563"/>
        <v>0</v>
      </c>
      <c r="CR1439" s="302"/>
      <c r="CS1439" s="13">
        <f t="shared" si="564"/>
        <v>0</v>
      </c>
      <c r="CT1439" s="302"/>
      <c r="CU1439" s="13">
        <f t="shared" si="559"/>
        <v>0</v>
      </c>
      <c r="CV1439" s="302"/>
      <c r="CW1439" s="13">
        <f t="shared" si="565"/>
        <v>0</v>
      </c>
      <c r="CX1439" s="13">
        <f t="shared" si="566"/>
        <v>0</v>
      </c>
      <c r="CY1439" s="251">
        <f t="shared" si="567"/>
        <v>0</v>
      </c>
      <c r="CZ1439" s="13" t="s">
        <v>29</v>
      </c>
      <c r="DA1439" s="13">
        <v>50</v>
      </c>
      <c r="DB1439" s="22">
        <f t="shared" si="568"/>
        <v>0</v>
      </c>
      <c r="DD1439" s="24"/>
      <c r="DF1439" s="163"/>
      <c r="DH1439" s="24"/>
      <c r="DI1439" s="447"/>
      <c r="DJ1439" s="163"/>
    </row>
    <row r="1440" spans="1:114" s="7" customFormat="1">
      <c r="A1440" s="277">
        <f t="shared" si="552"/>
        <v>50</v>
      </c>
      <c r="B1440" s="21" t="e">
        <f>'Calculateur de trading'!I1440/C1440/W1440</f>
        <v>#DIV/0!</v>
      </c>
      <c r="C1440" s="278">
        <f t="shared" si="553"/>
        <v>10</v>
      </c>
      <c r="D1440" s="426"/>
      <c r="E1440" s="273">
        <f t="shared" si="554"/>
        <v>100</v>
      </c>
      <c r="F1440" s="271">
        <f t="shared" si="546"/>
        <v>2</v>
      </c>
      <c r="G1440" s="271" t="e">
        <f t="shared" si="547"/>
        <v>#DIV/0!</v>
      </c>
      <c r="H1440" s="272">
        <f t="shared" si="548"/>
        <v>20</v>
      </c>
      <c r="I1440" s="270"/>
      <c r="J1440" s="273">
        <f t="shared" si="555"/>
        <v>200</v>
      </c>
      <c r="K1440" s="271">
        <f t="shared" si="549"/>
        <v>4</v>
      </c>
      <c r="L1440" s="271" t="e">
        <f t="shared" si="550"/>
        <v>#DIV/0!</v>
      </c>
      <c r="M1440" s="272">
        <f t="shared" si="551"/>
        <v>40</v>
      </c>
      <c r="N1440" s="389"/>
      <c r="O1440" s="455" t="e">
        <f>(A1440*B1440*W1440)+(B1440*'Calculateur de trading'!H1440)</f>
        <v>#DIV/0!</v>
      </c>
      <c r="P1440" s="274" t="e">
        <f>O1440/'Déscriptions des trades'!CK1440</f>
        <v>#DIV/0!</v>
      </c>
      <c r="Q1440" s="456" t="e">
        <f>'Déscriptions des trades'!CK1440-O1440</f>
        <v>#DIV/0!</v>
      </c>
      <c r="R1440" s="466" t="e">
        <f t="shared" si="556"/>
        <v>#DIV/0!</v>
      </c>
      <c r="S1440" s="389"/>
      <c r="T1440" s="12"/>
      <c r="U1440" s="25"/>
      <c r="V1440" s="15"/>
      <c r="W1440" s="490">
        <f t="shared" si="560"/>
        <v>0</v>
      </c>
      <c r="X1440" s="21" t="e">
        <f>W1440*U1440/'Déscriptions des trades'!CK1440*'Déscriptions des trades'!B1440</f>
        <v>#DIV/0!</v>
      </c>
      <c r="Y1440" s="459"/>
      <c r="Z1440" s="389"/>
      <c r="AA1440" s="23">
        <f t="shared" si="557"/>
        <v>0.1</v>
      </c>
      <c r="AB1440" s="17" t="e">
        <f>(AA1440*'Déscriptions des trades'!U1440*'Déscriptions des trades'!B1440/'Déscriptions des trades'!CK1440)*'Déscriptions des trades'!W1440</f>
        <v>#DIV/0!</v>
      </c>
      <c r="AC1440" s="265" t="e">
        <f>AB1440*'Déscriptions des trades'!CK1440</f>
        <v>#DIV/0!</v>
      </c>
      <c r="AD1440" s="266" t="e">
        <f>'Déscriptions des trades'!CK1440-AC1440</f>
        <v>#DIV/0!</v>
      </c>
      <c r="AE1440" s="389"/>
      <c r="AF1440" s="399">
        <v>1436</v>
      </c>
      <c r="AG1440" s="389"/>
      <c r="AH1440" s="20"/>
      <c r="AI1440" s="303"/>
      <c r="AJ1440" s="307"/>
      <c r="AK1440" s="161"/>
      <c r="AL1440" s="305"/>
      <c r="AM1440" s="305"/>
      <c r="AN1440" s="162"/>
      <c r="AO1440" s="439"/>
      <c r="AP1440" s="162"/>
      <c r="AQ1440" s="113"/>
      <c r="AR1440" s="113"/>
      <c r="AS1440" s="384"/>
      <c r="AT1440" s="306"/>
      <c r="AU1440" s="306"/>
      <c r="AV1440" s="160"/>
      <c r="AW1440" s="158"/>
      <c r="AX1440" s="385"/>
      <c r="AY1440" s="453"/>
      <c r="AZ1440" s="165"/>
      <c r="BA1440" s="301"/>
      <c r="BB1440" s="165"/>
      <c r="BC1440" s="301"/>
      <c r="BD1440" s="165"/>
      <c r="BE1440" s="302"/>
      <c r="BF1440" s="302"/>
      <c r="BG1440" s="165"/>
      <c r="BH1440" s="303"/>
      <c r="BI1440" s="165"/>
      <c r="BJ1440" s="304"/>
      <c r="BK1440" s="394"/>
      <c r="BL1440" s="302"/>
      <c r="BM1440" s="302"/>
      <c r="BN1440" s="394"/>
      <c r="BO1440" s="302"/>
      <c r="BP1440" s="13"/>
      <c r="BQ1440" s="302"/>
      <c r="BR1440" s="13"/>
      <c r="BS1440" s="302"/>
      <c r="BT1440" s="13"/>
      <c r="BU1440" s="302"/>
      <c r="BV1440" s="386"/>
      <c r="BW1440" s="303"/>
      <c r="BX1440" s="303"/>
      <c r="BY1440" s="302"/>
      <c r="BZ1440" s="302"/>
      <c r="CA1440" s="387"/>
      <c r="CB1440" s="395"/>
      <c r="CC1440" s="12"/>
      <c r="CD1440" s="304"/>
      <c r="CE1440" s="14"/>
      <c r="CF1440" s="395"/>
      <c r="CG1440" s="397"/>
      <c r="CH1440" s="300">
        <f t="shared" si="561"/>
        <v>0</v>
      </c>
      <c r="CI1440" s="26"/>
      <c r="CJ1440" s="17">
        <f t="shared" si="558"/>
        <v>0</v>
      </c>
      <c r="CK1440" s="18">
        <f t="shared" si="569"/>
        <v>12.89</v>
      </c>
      <c r="CM1440" s="164"/>
      <c r="CN1440" s="302"/>
      <c r="CO1440" s="13">
        <f t="shared" si="562"/>
        <v>0</v>
      </c>
      <c r="CP1440" s="302"/>
      <c r="CQ1440" s="13">
        <f t="shared" si="563"/>
        <v>0</v>
      </c>
      <c r="CR1440" s="302"/>
      <c r="CS1440" s="13">
        <f t="shared" si="564"/>
        <v>0</v>
      </c>
      <c r="CT1440" s="302"/>
      <c r="CU1440" s="13">
        <f t="shared" si="559"/>
        <v>0</v>
      </c>
      <c r="CV1440" s="302"/>
      <c r="CW1440" s="13">
        <f t="shared" si="565"/>
        <v>0</v>
      </c>
      <c r="CX1440" s="13">
        <f t="shared" si="566"/>
        <v>0</v>
      </c>
      <c r="CY1440" s="251">
        <f t="shared" si="567"/>
        <v>0</v>
      </c>
      <c r="CZ1440" s="13" t="s">
        <v>29</v>
      </c>
      <c r="DA1440" s="13">
        <v>50</v>
      </c>
      <c r="DB1440" s="22">
        <f t="shared" si="568"/>
        <v>0</v>
      </c>
      <c r="DD1440" s="24"/>
      <c r="DF1440" s="163"/>
      <c r="DH1440" s="24"/>
      <c r="DI1440" s="447"/>
      <c r="DJ1440" s="163"/>
    </row>
    <row r="1441" spans="1:114" s="7" customFormat="1">
      <c r="A1441" s="277">
        <f t="shared" si="552"/>
        <v>50</v>
      </c>
      <c r="B1441" s="21" t="e">
        <f>'Calculateur de trading'!I1441/C1441/W1441</f>
        <v>#DIV/0!</v>
      </c>
      <c r="C1441" s="278">
        <f t="shared" si="553"/>
        <v>10</v>
      </c>
      <c r="D1441" s="426"/>
      <c r="E1441" s="273">
        <f t="shared" si="554"/>
        <v>100</v>
      </c>
      <c r="F1441" s="271">
        <f t="shared" si="546"/>
        <v>2</v>
      </c>
      <c r="G1441" s="271" t="e">
        <f t="shared" si="547"/>
        <v>#DIV/0!</v>
      </c>
      <c r="H1441" s="272">
        <f t="shared" si="548"/>
        <v>20</v>
      </c>
      <c r="I1441" s="270"/>
      <c r="J1441" s="273">
        <f t="shared" si="555"/>
        <v>200</v>
      </c>
      <c r="K1441" s="271">
        <f t="shared" si="549"/>
        <v>4</v>
      </c>
      <c r="L1441" s="271" t="e">
        <f t="shared" si="550"/>
        <v>#DIV/0!</v>
      </c>
      <c r="M1441" s="272">
        <f t="shared" si="551"/>
        <v>40</v>
      </c>
      <c r="N1441" s="389"/>
      <c r="O1441" s="455" t="e">
        <f>(A1441*B1441*W1441)+(B1441*'Calculateur de trading'!H1441)</f>
        <v>#DIV/0!</v>
      </c>
      <c r="P1441" s="274" t="e">
        <f>O1441/'Déscriptions des trades'!CK1441</f>
        <v>#DIV/0!</v>
      </c>
      <c r="Q1441" s="456" t="e">
        <f>'Déscriptions des trades'!CK1441-O1441</f>
        <v>#DIV/0!</v>
      </c>
      <c r="R1441" s="466" t="e">
        <f t="shared" si="556"/>
        <v>#DIV/0!</v>
      </c>
      <c r="S1441" s="389"/>
      <c r="T1441" s="12"/>
      <c r="U1441" s="25"/>
      <c r="V1441" s="15"/>
      <c r="W1441" s="490">
        <f t="shared" si="560"/>
        <v>0</v>
      </c>
      <c r="X1441" s="21" t="e">
        <f>W1441*U1441/'Déscriptions des trades'!CK1441*'Déscriptions des trades'!B1441</f>
        <v>#DIV/0!</v>
      </c>
      <c r="Y1441" s="459"/>
      <c r="Z1441" s="389"/>
      <c r="AA1441" s="23">
        <f t="shared" si="557"/>
        <v>0.1</v>
      </c>
      <c r="AB1441" s="17" t="e">
        <f>(AA1441*'Déscriptions des trades'!U1441*'Déscriptions des trades'!B1441/'Déscriptions des trades'!CK1441)*'Déscriptions des trades'!W1441</f>
        <v>#DIV/0!</v>
      </c>
      <c r="AC1441" s="265" t="e">
        <f>AB1441*'Déscriptions des trades'!CK1441</f>
        <v>#DIV/0!</v>
      </c>
      <c r="AD1441" s="266" t="e">
        <f>'Déscriptions des trades'!CK1441-AC1441</f>
        <v>#DIV/0!</v>
      </c>
      <c r="AE1441" s="389"/>
      <c r="AF1441" s="399">
        <v>1437</v>
      </c>
      <c r="AG1441" s="389"/>
      <c r="AH1441" s="20"/>
      <c r="AI1441" s="303"/>
      <c r="AJ1441" s="307"/>
      <c r="AK1441" s="161"/>
      <c r="AL1441" s="305"/>
      <c r="AM1441" s="305"/>
      <c r="AN1441" s="162"/>
      <c r="AO1441" s="439"/>
      <c r="AP1441" s="162"/>
      <c r="AQ1441" s="113"/>
      <c r="AR1441" s="113"/>
      <c r="AS1441" s="384"/>
      <c r="AT1441" s="306"/>
      <c r="AU1441" s="306"/>
      <c r="AV1441" s="160"/>
      <c r="AW1441" s="158"/>
      <c r="AX1441" s="385"/>
      <c r="AY1441" s="453"/>
      <c r="AZ1441" s="165"/>
      <c r="BA1441" s="301"/>
      <c r="BB1441" s="165"/>
      <c r="BC1441" s="301"/>
      <c r="BD1441" s="165"/>
      <c r="BE1441" s="302"/>
      <c r="BF1441" s="302"/>
      <c r="BG1441" s="165"/>
      <c r="BH1441" s="303"/>
      <c r="BI1441" s="165"/>
      <c r="BJ1441" s="304"/>
      <c r="BK1441" s="394"/>
      <c r="BL1441" s="302"/>
      <c r="BM1441" s="302"/>
      <c r="BN1441" s="394"/>
      <c r="BO1441" s="302"/>
      <c r="BP1441" s="13"/>
      <c r="BQ1441" s="302"/>
      <c r="BR1441" s="13"/>
      <c r="BS1441" s="302"/>
      <c r="BT1441" s="13"/>
      <c r="BU1441" s="302"/>
      <c r="BV1441" s="386"/>
      <c r="BW1441" s="303"/>
      <c r="BX1441" s="303"/>
      <c r="BY1441" s="302"/>
      <c r="BZ1441" s="302"/>
      <c r="CA1441" s="387"/>
      <c r="CB1441" s="395"/>
      <c r="CC1441" s="12"/>
      <c r="CD1441" s="304"/>
      <c r="CE1441" s="14"/>
      <c r="CF1441" s="395"/>
      <c r="CG1441" s="397"/>
      <c r="CH1441" s="300">
        <f t="shared" si="561"/>
        <v>0</v>
      </c>
      <c r="CI1441" s="26"/>
      <c r="CJ1441" s="17">
        <f t="shared" si="558"/>
        <v>0</v>
      </c>
      <c r="CK1441" s="18">
        <f t="shared" si="569"/>
        <v>12.89</v>
      </c>
      <c r="CM1441" s="164"/>
      <c r="CN1441" s="302"/>
      <c r="CO1441" s="13">
        <f t="shared" si="562"/>
        <v>0</v>
      </c>
      <c r="CP1441" s="302"/>
      <c r="CQ1441" s="13">
        <f t="shared" si="563"/>
        <v>0</v>
      </c>
      <c r="CR1441" s="302"/>
      <c r="CS1441" s="13">
        <f t="shared" si="564"/>
        <v>0</v>
      </c>
      <c r="CT1441" s="302"/>
      <c r="CU1441" s="13">
        <f t="shared" si="559"/>
        <v>0</v>
      </c>
      <c r="CV1441" s="302"/>
      <c r="CW1441" s="13">
        <f t="shared" si="565"/>
        <v>0</v>
      </c>
      <c r="CX1441" s="13">
        <f t="shared" si="566"/>
        <v>0</v>
      </c>
      <c r="CY1441" s="251">
        <f t="shared" si="567"/>
        <v>0</v>
      </c>
      <c r="CZ1441" s="13" t="s">
        <v>29</v>
      </c>
      <c r="DA1441" s="13">
        <v>50</v>
      </c>
      <c r="DB1441" s="22">
        <f t="shared" si="568"/>
        <v>0</v>
      </c>
      <c r="DD1441" s="24"/>
      <c r="DF1441" s="163"/>
      <c r="DH1441" s="24"/>
      <c r="DI1441" s="447"/>
      <c r="DJ1441" s="163"/>
    </row>
    <row r="1442" spans="1:114" s="7" customFormat="1">
      <c r="A1442" s="277">
        <f t="shared" si="552"/>
        <v>50</v>
      </c>
      <c r="B1442" s="21" t="e">
        <f>'Calculateur de trading'!I1442/C1442/W1442</f>
        <v>#DIV/0!</v>
      </c>
      <c r="C1442" s="278">
        <f t="shared" si="553"/>
        <v>10</v>
      </c>
      <c r="D1442" s="278"/>
      <c r="E1442" s="273">
        <f t="shared" si="554"/>
        <v>100</v>
      </c>
      <c r="F1442" s="271">
        <f t="shared" si="546"/>
        <v>2</v>
      </c>
      <c r="G1442" s="271" t="e">
        <f t="shared" si="547"/>
        <v>#DIV/0!</v>
      </c>
      <c r="H1442" s="272">
        <f t="shared" si="548"/>
        <v>20</v>
      </c>
      <c r="I1442" s="270"/>
      <c r="J1442" s="273">
        <f t="shared" si="555"/>
        <v>200</v>
      </c>
      <c r="K1442" s="271">
        <f t="shared" si="549"/>
        <v>4</v>
      </c>
      <c r="L1442" s="271" t="e">
        <f t="shared" si="550"/>
        <v>#DIV/0!</v>
      </c>
      <c r="M1442" s="272">
        <f t="shared" si="551"/>
        <v>40</v>
      </c>
      <c r="N1442" s="389"/>
      <c r="O1442" s="455" t="e">
        <f>(A1442*B1442*W1442)+(B1442*'Calculateur de trading'!H1442)</f>
        <v>#DIV/0!</v>
      </c>
      <c r="P1442" s="274" t="e">
        <f>O1442/'Déscriptions des trades'!CK1442</f>
        <v>#DIV/0!</v>
      </c>
      <c r="Q1442" s="456" t="e">
        <f>'Déscriptions des trades'!CK1442-O1442</f>
        <v>#DIV/0!</v>
      </c>
      <c r="R1442" s="466" t="e">
        <f t="shared" si="556"/>
        <v>#DIV/0!</v>
      </c>
      <c r="S1442" s="389"/>
      <c r="T1442" s="12"/>
      <c r="U1442" s="25"/>
      <c r="V1442" s="15"/>
      <c r="W1442" s="490">
        <f t="shared" si="560"/>
        <v>0</v>
      </c>
      <c r="X1442" s="21" t="e">
        <f>W1442*U1442/'Déscriptions des trades'!CK1442*'Déscriptions des trades'!B1442</f>
        <v>#DIV/0!</v>
      </c>
      <c r="Y1442" s="459"/>
      <c r="Z1442" s="389"/>
      <c r="AA1442" s="23">
        <f t="shared" si="557"/>
        <v>0.1</v>
      </c>
      <c r="AB1442" s="17" t="e">
        <f>(AA1442*'Déscriptions des trades'!U1442*'Déscriptions des trades'!B1442/'Déscriptions des trades'!CK1442)*'Déscriptions des trades'!W1442</f>
        <v>#DIV/0!</v>
      </c>
      <c r="AC1442" s="265" t="e">
        <f>AB1442*'Déscriptions des trades'!CK1442</f>
        <v>#DIV/0!</v>
      </c>
      <c r="AD1442" s="266" t="e">
        <f>'Déscriptions des trades'!CK1442-AC1442</f>
        <v>#DIV/0!</v>
      </c>
      <c r="AE1442" s="389"/>
      <c r="AF1442" s="399">
        <v>1438</v>
      </c>
      <c r="AG1442" s="389"/>
      <c r="AH1442" s="20"/>
      <c r="AI1442" s="303"/>
      <c r="AJ1442" s="307"/>
      <c r="AK1442" s="161"/>
      <c r="AL1442" s="305"/>
      <c r="AM1442" s="305"/>
      <c r="AN1442" s="162"/>
      <c r="AO1442" s="439"/>
      <c r="AP1442" s="162"/>
      <c r="AQ1442" s="113"/>
      <c r="AR1442" s="113"/>
      <c r="AS1442" s="384"/>
      <c r="AT1442" s="306"/>
      <c r="AU1442" s="306"/>
      <c r="AV1442" s="160"/>
      <c r="AW1442" s="158"/>
      <c r="AX1442" s="385"/>
      <c r="AY1442" s="453"/>
      <c r="AZ1442" s="165"/>
      <c r="BA1442" s="301"/>
      <c r="BB1442" s="165"/>
      <c r="BC1442" s="301"/>
      <c r="BD1442" s="165"/>
      <c r="BE1442" s="302"/>
      <c r="BF1442" s="302"/>
      <c r="BG1442" s="165"/>
      <c r="BH1442" s="303"/>
      <c r="BI1442" s="165"/>
      <c r="BJ1442" s="304"/>
      <c r="BK1442" s="394"/>
      <c r="BL1442" s="302"/>
      <c r="BM1442" s="302"/>
      <c r="BN1442" s="394"/>
      <c r="BO1442" s="302"/>
      <c r="BP1442" s="13"/>
      <c r="BQ1442" s="302"/>
      <c r="BR1442" s="13"/>
      <c r="BS1442" s="302"/>
      <c r="BT1442" s="13"/>
      <c r="BU1442" s="302"/>
      <c r="BV1442" s="386"/>
      <c r="BW1442" s="303"/>
      <c r="BX1442" s="303"/>
      <c r="BY1442" s="302"/>
      <c r="BZ1442" s="302"/>
      <c r="CA1442" s="387"/>
      <c r="CB1442" s="395"/>
      <c r="CC1442" s="12"/>
      <c r="CD1442" s="304"/>
      <c r="CE1442" s="14"/>
      <c r="CF1442" s="395"/>
      <c r="CG1442" s="397"/>
      <c r="CH1442" s="300">
        <f t="shared" si="561"/>
        <v>0</v>
      </c>
      <c r="CI1442" s="26"/>
      <c r="CJ1442" s="17">
        <f t="shared" si="558"/>
        <v>0</v>
      </c>
      <c r="CK1442" s="18">
        <f t="shared" si="569"/>
        <v>12.89</v>
      </c>
      <c r="CM1442" s="164"/>
      <c r="CN1442" s="302"/>
      <c r="CO1442" s="13">
        <f t="shared" si="562"/>
        <v>0</v>
      </c>
      <c r="CP1442" s="302"/>
      <c r="CQ1442" s="13">
        <f t="shared" si="563"/>
        <v>0</v>
      </c>
      <c r="CR1442" s="302"/>
      <c r="CS1442" s="13">
        <f t="shared" si="564"/>
        <v>0</v>
      </c>
      <c r="CT1442" s="302"/>
      <c r="CU1442" s="13">
        <f t="shared" si="559"/>
        <v>0</v>
      </c>
      <c r="CV1442" s="302"/>
      <c r="CW1442" s="13">
        <f t="shared" si="565"/>
        <v>0</v>
      </c>
      <c r="CX1442" s="13">
        <f t="shared" si="566"/>
        <v>0</v>
      </c>
      <c r="CY1442" s="251">
        <f t="shared" si="567"/>
        <v>0</v>
      </c>
      <c r="CZ1442" s="13" t="s">
        <v>29</v>
      </c>
      <c r="DA1442" s="13">
        <v>50</v>
      </c>
      <c r="DB1442" s="22">
        <f t="shared" si="568"/>
        <v>0</v>
      </c>
      <c r="DD1442" s="24"/>
      <c r="DF1442" s="163"/>
      <c r="DH1442" s="24"/>
      <c r="DI1442" s="447"/>
      <c r="DJ1442" s="163"/>
    </row>
    <row r="1443" spans="1:114" s="7" customFormat="1">
      <c r="A1443" s="277">
        <f t="shared" si="552"/>
        <v>50</v>
      </c>
      <c r="B1443" s="21" t="e">
        <f>'Calculateur de trading'!I1443/C1443/W1443</f>
        <v>#DIV/0!</v>
      </c>
      <c r="C1443" s="278">
        <f t="shared" si="553"/>
        <v>10</v>
      </c>
      <c r="D1443" s="426"/>
      <c r="E1443" s="273">
        <f t="shared" si="554"/>
        <v>100</v>
      </c>
      <c r="F1443" s="271">
        <f t="shared" si="546"/>
        <v>2</v>
      </c>
      <c r="G1443" s="271" t="e">
        <f t="shared" si="547"/>
        <v>#DIV/0!</v>
      </c>
      <c r="H1443" s="272">
        <f t="shared" si="548"/>
        <v>20</v>
      </c>
      <c r="I1443" s="270"/>
      <c r="J1443" s="273">
        <f t="shared" si="555"/>
        <v>200</v>
      </c>
      <c r="K1443" s="271">
        <f t="shared" si="549"/>
        <v>4</v>
      </c>
      <c r="L1443" s="271" t="e">
        <f t="shared" si="550"/>
        <v>#DIV/0!</v>
      </c>
      <c r="M1443" s="272">
        <f t="shared" si="551"/>
        <v>40</v>
      </c>
      <c r="N1443" s="389"/>
      <c r="O1443" s="455" t="e">
        <f>(A1443*B1443*W1443)+(B1443*'Calculateur de trading'!H1443)</f>
        <v>#DIV/0!</v>
      </c>
      <c r="P1443" s="274" t="e">
        <f>O1443/'Déscriptions des trades'!CK1443</f>
        <v>#DIV/0!</v>
      </c>
      <c r="Q1443" s="456" t="e">
        <f>'Déscriptions des trades'!CK1443-O1443</f>
        <v>#DIV/0!</v>
      </c>
      <c r="R1443" s="466" t="e">
        <f t="shared" si="556"/>
        <v>#DIV/0!</v>
      </c>
      <c r="S1443" s="389"/>
      <c r="T1443" s="12"/>
      <c r="U1443" s="25"/>
      <c r="V1443" s="15"/>
      <c r="W1443" s="490">
        <f t="shared" si="560"/>
        <v>0</v>
      </c>
      <c r="X1443" s="21" t="e">
        <f>W1443*U1443/'Déscriptions des trades'!CK1443*'Déscriptions des trades'!B1443</f>
        <v>#DIV/0!</v>
      </c>
      <c r="Y1443" s="459"/>
      <c r="Z1443" s="389"/>
      <c r="AA1443" s="23">
        <f t="shared" si="557"/>
        <v>0.1</v>
      </c>
      <c r="AB1443" s="17" t="e">
        <f>(AA1443*'Déscriptions des trades'!U1443*'Déscriptions des trades'!B1443/'Déscriptions des trades'!CK1443)*'Déscriptions des trades'!W1443</f>
        <v>#DIV/0!</v>
      </c>
      <c r="AC1443" s="265" t="e">
        <f>AB1443*'Déscriptions des trades'!CK1443</f>
        <v>#DIV/0!</v>
      </c>
      <c r="AD1443" s="266" t="e">
        <f>'Déscriptions des trades'!CK1443-AC1443</f>
        <v>#DIV/0!</v>
      </c>
      <c r="AE1443" s="389"/>
      <c r="AF1443" s="399">
        <v>1439</v>
      </c>
      <c r="AG1443" s="389"/>
      <c r="AH1443" s="20"/>
      <c r="AI1443" s="303"/>
      <c r="AJ1443" s="307"/>
      <c r="AK1443" s="161"/>
      <c r="AL1443" s="305"/>
      <c r="AM1443" s="305"/>
      <c r="AN1443" s="162"/>
      <c r="AO1443" s="439"/>
      <c r="AP1443" s="162"/>
      <c r="AQ1443" s="113"/>
      <c r="AR1443" s="113"/>
      <c r="AS1443" s="384"/>
      <c r="AT1443" s="306"/>
      <c r="AU1443" s="306"/>
      <c r="AV1443" s="160"/>
      <c r="AW1443" s="158"/>
      <c r="AX1443" s="385"/>
      <c r="AY1443" s="453"/>
      <c r="AZ1443" s="165"/>
      <c r="BA1443" s="301"/>
      <c r="BB1443" s="165"/>
      <c r="BC1443" s="301"/>
      <c r="BD1443" s="165"/>
      <c r="BE1443" s="302"/>
      <c r="BF1443" s="302"/>
      <c r="BG1443" s="165"/>
      <c r="BH1443" s="303"/>
      <c r="BI1443" s="165"/>
      <c r="BJ1443" s="304"/>
      <c r="BK1443" s="394"/>
      <c r="BL1443" s="302"/>
      <c r="BM1443" s="302"/>
      <c r="BN1443" s="394"/>
      <c r="BO1443" s="302"/>
      <c r="BP1443" s="13"/>
      <c r="BQ1443" s="302"/>
      <c r="BR1443" s="13"/>
      <c r="BS1443" s="302"/>
      <c r="BT1443" s="13"/>
      <c r="BU1443" s="302"/>
      <c r="BV1443" s="386"/>
      <c r="BW1443" s="303"/>
      <c r="BX1443" s="303"/>
      <c r="BY1443" s="302"/>
      <c r="BZ1443" s="302"/>
      <c r="CA1443" s="387"/>
      <c r="CB1443" s="395"/>
      <c r="CC1443" s="12"/>
      <c r="CD1443" s="304"/>
      <c r="CE1443" s="14"/>
      <c r="CF1443" s="395"/>
      <c r="CG1443" s="397"/>
      <c r="CH1443" s="300">
        <f t="shared" si="561"/>
        <v>0</v>
      </c>
      <c r="CI1443" s="26"/>
      <c r="CJ1443" s="17">
        <f t="shared" si="558"/>
        <v>0</v>
      </c>
      <c r="CK1443" s="18">
        <f t="shared" si="569"/>
        <v>12.89</v>
      </c>
      <c r="CM1443" s="164"/>
      <c r="CN1443" s="302"/>
      <c r="CO1443" s="13">
        <f t="shared" si="562"/>
        <v>0</v>
      </c>
      <c r="CP1443" s="302"/>
      <c r="CQ1443" s="13">
        <f t="shared" si="563"/>
        <v>0</v>
      </c>
      <c r="CR1443" s="302"/>
      <c r="CS1443" s="13">
        <f t="shared" si="564"/>
        <v>0</v>
      </c>
      <c r="CT1443" s="302"/>
      <c r="CU1443" s="13">
        <f t="shared" si="559"/>
        <v>0</v>
      </c>
      <c r="CV1443" s="302"/>
      <c r="CW1443" s="13">
        <f t="shared" si="565"/>
        <v>0</v>
      </c>
      <c r="CX1443" s="13">
        <f t="shared" si="566"/>
        <v>0</v>
      </c>
      <c r="CY1443" s="251">
        <f t="shared" si="567"/>
        <v>0</v>
      </c>
      <c r="CZ1443" s="13" t="s">
        <v>29</v>
      </c>
      <c r="DA1443" s="13">
        <v>50</v>
      </c>
      <c r="DB1443" s="22">
        <f t="shared" si="568"/>
        <v>0</v>
      </c>
      <c r="DD1443" s="24"/>
      <c r="DF1443" s="163"/>
      <c r="DH1443" s="24"/>
      <c r="DI1443" s="447"/>
      <c r="DJ1443" s="163"/>
    </row>
    <row r="1444" spans="1:114" s="7" customFormat="1">
      <c r="A1444" s="277">
        <f t="shared" si="552"/>
        <v>50</v>
      </c>
      <c r="B1444" s="21" t="e">
        <f>'Calculateur de trading'!I1444/C1444/W1444</f>
        <v>#DIV/0!</v>
      </c>
      <c r="C1444" s="278">
        <f t="shared" si="553"/>
        <v>10</v>
      </c>
      <c r="D1444" s="278"/>
      <c r="E1444" s="273">
        <f t="shared" si="554"/>
        <v>100</v>
      </c>
      <c r="F1444" s="271">
        <f t="shared" si="546"/>
        <v>2</v>
      </c>
      <c r="G1444" s="271" t="e">
        <f t="shared" si="547"/>
        <v>#DIV/0!</v>
      </c>
      <c r="H1444" s="272">
        <f t="shared" si="548"/>
        <v>20</v>
      </c>
      <c r="I1444" s="270"/>
      <c r="J1444" s="273">
        <f t="shared" si="555"/>
        <v>200</v>
      </c>
      <c r="K1444" s="271">
        <f t="shared" si="549"/>
        <v>4</v>
      </c>
      <c r="L1444" s="271" t="e">
        <f t="shared" si="550"/>
        <v>#DIV/0!</v>
      </c>
      <c r="M1444" s="272">
        <f t="shared" si="551"/>
        <v>40</v>
      </c>
      <c r="N1444" s="389"/>
      <c r="O1444" s="455" t="e">
        <f>(A1444*B1444*W1444)+(B1444*'Calculateur de trading'!H1444)</f>
        <v>#DIV/0!</v>
      </c>
      <c r="P1444" s="274" t="e">
        <f>O1444/'Déscriptions des trades'!CK1444</f>
        <v>#DIV/0!</v>
      </c>
      <c r="Q1444" s="456" t="e">
        <f>'Déscriptions des trades'!CK1444-O1444</f>
        <v>#DIV/0!</v>
      </c>
      <c r="R1444" s="466" t="e">
        <f t="shared" si="556"/>
        <v>#DIV/0!</v>
      </c>
      <c r="S1444" s="389"/>
      <c r="T1444" s="12"/>
      <c r="U1444" s="25"/>
      <c r="V1444" s="15"/>
      <c r="W1444" s="490">
        <f t="shared" si="560"/>
        <v>0</v>
      </c>
      <c r="X1444" s="21" t="e">
        <f>W1444*U1444/'Déscriptions des trades'!CK1444*'Déscriptions des trades'!B1444</f>
        <v>#DIV/0!</v>
      </c>
      <c r="Y1444" s="459"/>
      <c r="Z1444" s="389"/>
      <c r="AA1444" s="23">
        <f t="shared" si="557"/>
        <v>0.1</v>
      </c>
      <c r="AB1444" s="17" t="e">
        <f>(AA1444*'Déscriptions des trades'!U1444*'Déscriptions des trades'!B1444/'Déscriptions des trades'!CK1444)*'Déscriptions des trades'!W1444</f>
        <v>#DIV/0!</v>
      </c>
      <c r="AC1444" s="265" t="e">
        <f>AB1444*'Déscriptions des trades'!CK1444</f>
        <v>#DIV/0!</v>
      </c>
      <c r="AD1444" s="266" t="e">
        <f>'Déscriptions des trades'!CK1444-AC1444</f>
        <v>#DIV/0!</v>
      </c>
      <c r="AE1444" s="389"/>
      <c r="AF1444" s="399">
        <v>1440</v>
      </c>
      <c r="AG1444" s="389"/>
      <c r="AH1444" s="20"/>
      <c r="AI1444" s="303"/>
      <c r="AJ1444" s="307"/>
      <c r="AK1444" s="161"/>
      <c r="AL1444" s="305"/>
      <c r="AM1444" s="305"/>
      <c r="AN1444" s="162"/>
      <c r="AO1444" s="439"/>
      <c r="AP1444" s="162"/>
      <c r="AQ1444" s="113"/>
      <c r="AR1444" s="113"/>
      <c r="AS1444" s="384"/>
      <c r="AT1444" s="306"/>
      <c r="AU1444" s="306"/>
      <c r="AV1444" s="160"/>
      <c r="AW1444" s="158"/>
      <c r="AX1444" s="385"/>
      <c r="AY1444" s="453"/>
      <c r="AZ1444" s="165"/>
      <c r="BA1444" s="301"/>
      <c r="BB1444" s="165"/>
      <c r="BC1444" s="301"/>
      <c r="BD1444" s="165"/>
      <c r="BE1444" s="302"/>
      <c r="BF1444" s="302"/>
      <c r="BG1444" s="165"/>
      <c r="BH1444" s="303"/>
      <c r="BI1444" s="165"/>
      <c r="BJ1444" s="304"/>
      <c r="BK1444" s="394"/>
      <c r="BL1444" s="302"/>
      <c r="BM1444" s="302"/>
      <c r="BN1444" s="394"/>
      <c r="BO1444" s="302"/>
      <c r="BP1444" s="13"/>
      <c r="BQ1444" s="302"/>
      <c r="BR1444" s="13"/>
      <c r="BS1444" s="302"/>
      <c r="BT1444" s="13"/>
      <c r="BU1444" s="302"/>
      <c r="BV1444" s="386"/>
      <c r="BW1444" s="303"/>
      <c r="BX1444" s="303"/>
      <c r="BY1444" s="302"/>
      <c r="BZ1444" s="302"/>
      <c r="CA1444" s="387"/>
      <c r="CB1444" s="395"/>
      <c r="CC1444" s="12"/>
      <c r="CD1444" s="304"/>
      <c r="CE1444" s="14"/>
      <c r="CF1444" s="395"/>
      <c r="CG1444" s="397"/>
      <c r="CH1444" s="300">
        <f t="shared" si="561"/>
        <v>0</v>
      </c>
      <c r="CI1444" s="26"/>
      <c r="CJ1444" s="17">
        <f t="shared" si="558"/>
        <v>0</v>
      </c>
      <c r="CK1444" s="18">
        <f t="shared" si="569"/>
        <v>12.89</v>
      </c>
      <c r="CM1444" s="164"/>
      <c r="CN1444" s="302"/>
      <c r="CO1444" s="13">
        <f t="shared" si="562"/>
        <v>0</v>
      </c>
      <c r="CP1444" s="302"/>
      <c r="CQ1444" s="13">
        <f t="shared" si="563"/>
        <v>0</v>
      </c>
      <c r="CR1444" s="302"/>
      <c r="CS1444" s="13">
        <f t="shared" si="564"/>
        <v>0</v>
      </c>
      <c r="CT1444" s="302"/>
      <c r="CU1444" s="13">
        <f t="shared" si="559"/>
        <v>0</v>
      </c>
      <c r="CV1444" s="302"/>
      <c r="CW1444" s="13">
        <f t="shared" si="565"/>
        <v>0</v>
      </c>
      <c r="CX1444" s="13">
        <f t="shared" si="566"/>
        <v>0</v>
      </c>
      <c r="CY1444" s="251">
        <f t="shared" si="567"/>
        <v>0</v>
      </c>
      <c r="CZ1444" s="13" t="s">
        <v>29</v>
      </c>
      <c r="DA1444" s="13">
        <v>50</v>
      </c>
      <c r="DB1444" s="22">
        <f t="shared" si="568"/>
        <v>0</v>
      </c>
      <c r="DD1444" s="24"/>
      <c r="DF1444" s="163"/>
      <c r="DH1444" s="24"/>
      <c r="DI1444" s="447"/>
      <c r="DJ1444" s="163"/>
    </row>
    <row r="1445" spans="1:114" s="7" customFormat="1">
      <c r="A1445" s="277">
        <f t="shared" si="552"/>
        <v>50</v>
      </c>
      <c r="B1445" s="21" t="e">
        <f>'Calculateur de trading'!I1445/C1445/W1445</f>
        <v>#DIV/0!</v>
      </c>
      <c r="C1445" s="278">
        <f t="shared" si="553"/>
        <v>10</v>
      </c>
      <c r="D1445" s="426"/>
      <c r="E1445" s="273">
        <f t="shared" si="554"/>
        <v>100</v>
      </c>
      <c r="F1445" s="271">
        <f t="shared" si="546"/>
        <v>2</v>
      </c>
      <c r="G1445" s="271" t="e">
        <f t="shared" si="547"/>
        <v>#DIV/0!</v>
      </c>
      <c r="H1445" s="272">
        <f t="shared" si="548"/>
        <v>20</v>
      </c>
      <c r="I1445" s="270"/>
      <c r="J1445" s="273">
        <f t="shared" si="555"/>
        <v>200</v>
      </c>
      <c r="K1445" s="271">
        <f t="shared" si="549"/>
        <v>4</v>
      </c>
      <c r="L1445" s="271" t="e">
        <f t="shared" si="550"/>
        <v>#DIV/0!</v>
      </c>
      <c r="M1445" s="272">
        <f t="shared" si="551"/>
        <v>40</v>
      </c>
      <c r="N1445" s="389"/>
      <c r="O1445" s="455" t="e">
        <f>(A1445*B1445*W1445)+(B1445*'Calculateur de trading'!H1445)</f>
        <v>#DIV/0!</v>
      </c>
      <c r="P1445" s="274" t="e">
        <f>O1445/'Déscriptions des trades'!CK1445</f>
        <v>#DIV/0!</v>
      </c>
      <c r="Q1445" s="456" t="e">
        <f>'Déscriptions des trades'!CK1445-O1445</f>
        <v>#DIV/0!</v>
      </c>
      <c r="R1445" s="466" t="e">
        <f t="shared" si="556"/>
        <v>#DIV/0!</v>
      </c>
      <c r="S1445" s="389"/>
      <c r="T1445" s="12"/>
      <c r="U1445" s="25"/>
      <c r="V1445" s="15"/>
      <c r="W1445" s="490">
        <f t="shared" si="560"/>
        <v>0</v>
      </c>
      <c r="X1445" s="21" t="e">
        <f>W1445*U1445/'Déscriptions des trades'!CK1445*'Déscriptions des trades'!B1445</f>
        <v>#DIV/0!</v>
      </c>
      <c r="Y1445" s="459"/>
      <c r="Z1445" s="389"/>
      <c r="AA1445" s="23">
        <f t="shared" si="557"/>
        <v>0.1</v>
      </c>
      <c r="AB1445" s="17" t="e">
        <f>(AA1445*'Déscriptions des trades'!U1445*'Déscriptions des trades'!B1445/'Déscriptions des trades'!CK1445)*'Déscriptions des trades'!W1445</f>
        <v>#DIV/0!</v>
      </c>
      <c r="AC1445" s="265" t="e">
        <f>AB1445*'Déscriptions des trades'!CK1445</f>
        <v>#DIV/0!</v>
      </c>
      <c r="AD1445" s="266" t="e">
        <f>'Déscriptions des trades'!CK1445-AC1445</f>
        <v>#DIV/0!</v>
      </c>
      <c r="AE1445" s="389"/>
      <c r="AF1445" s="399">
        <v>1441</v>
      </c>
      <c r="AG1445" s="389"/>
      <c r="AH1445" s="20"/>
      <c r="AI1445" s="303"/>
      <c r="AJ1445" s="307"/>
      <c r="AK1445" s="161"/>
      <c r="AL1445" s="305"/>
      <c r="AM1445" s="305"/>
      <c r="AN1445" s="162"/>
      <c r="AO1445" s="439"/>
      <c r="AP1445" s="162"/>
      <c r="AQ1445" s="113"/>
      <c r="AR1445" s="113"/>
      <c r="AS1445" s="384"/>
      <c r="AT1445" s="306"/>
      <c r="AU1445" s="306"/>
      <c r="AV1445" s="160"/>
      <c r="AW1445" s="158"/>
      <c r="AX1445" s="385"/>
      <c r="AY1445" s="453"/>
      <c r="AZ1445" s="165"/>
      <c r="BA1445" s="301"/>
      <c r="BB1445" s="165"/>
      <c r="BC1445" s="301"/>
      <c r="BD1445" s="165"/>
      <c r="BE1445" s="302"/>
      <c r="BF1445" s="302"/>
      <c r="BG1445" s="165"/>
      <c r="BH1445" s="303"/>
      <c r="BI1445" s="165"/>
      <c r="BJ1445" s="304"/>
      <c r="BK1445" s="394"/>
      <c r="BL1445" s="302"/>
      <c r="BM1445" s="302"/>
      <c r="BN1445" s="394"/>
      <c r="BO1445" s="302"/>
      <c r="BP1445" s="13"/>
      <c r="BQ1445" s="302"/>
      <c r="BR1445" s="13"/>
      <c r="BS1445" s="302"/>
      <c r="BT1445" s="13"/>
      <c r="BU1445" s="302"/>
      <c r="BV1445" s="386"/>
      <c r="BW1445" s="303"/>
      <c r="BX1445" s="303"/>
      <c r="BY1445" s="302"/>
      <c r="BZ1445" s="302"/>
      <c r="CA1445" s="387"/>
      <c r="CB1445" s="395"/>
      <c r="CC1445" s="12"/>
      <c r="CD1445" s="304"/>
      <c r="CE1445" s="14"/>
      <c r="CF1445" s="395"/>
      <c r="CG1445" s="397"/>
      <c r="CH1445" s="300">
        <f t="shared" si="561"/>
        <v>0</v>
      </c>
      <c r="CI1445" s="26"/>
      <c r="CJ1445" s="17">
        <f t="shared" si="558"/>
        <v>0</v>
      </c>
      <c r="CK1445" s="18">
        <f t="shared" si="569"/>
        <v>12.89</v>
      </c>
      <c r="CM1445" s="164"/>
      <c r="CN1445" s="302"/>
      <c r="CO1445" s="13">
        <f t="shared" si="562"/>
        <v>0</v>
      </c>
      <c r="CP1445" s="302"/>
      <c r="CQ1445" s="13">
        <f t="shared" si="563"/>
        <v>0</v>
      </c>
      <c r="CR1445" s="302"/>
      <c r="CS1445" s="13">
        <f t="shared" si="564"/>
        <v>0</v>
      </c>
      <c r="CT1445" s="302"/>
      <c r="CU1445" s="13">
        <f t="shared" si="559"/>
        <v>0</v>
      </c>
      <c r="CV1445" s="302"/>
      <c r="CW1445" s="13">
        <f t="shared" si="565"/>
        <v>0</v>
      </c>
      <c r="CX1445" s="13">
        <f t="shared" si="566"/>
        <v>0</v>
      </c>
      <c r="CY1445" s="251">
        <f t="shared" si="567"/>
        <v>0</v>
      </c>
      <c r="CZ1445" s="13" t="s">
        <v>29</v>
      </c>
      <c r="DA1445" s="13">
        <v>50</v>
      </c>
      <c r="DB1445" s="22">
        <f t="shared" si="568"/>
        <v>0</v>
      </c>
      <c r="DD1445" s="24"/>
      <c r="DF1445" s="163"/>
      <c r="DH1445" s="24"/>
      <c r="DI1445" s="447"/>
      <c r="DJ1445" s="163"/>
    </row>
    <row r="1446" spans="1:114" s="7" customFormat="1">
      <c r="A1446" s="277">
        <f t="shared" si="552"/>
        <v>50</v>
      </c>
      <c r="B1446" s="21" t="e">
        <f>'Calculateur de trading'!I1446/C1446/W1446</f>
        <v>#DIV/0!</v>
      </c>
      <c r="C1446" s="278">
        <f t="shared" si="553"/>
        <v>10</v>
      </c>
      <c r="D1446" s="278"/>
      <c r="E1446" s="273">
        <f t="shared" si="554"/>
        <v>100</v>
      </c>
      <c r="F1446" s="271">
        <f t="shared" si="546"/>
        <v>2</v>
      </c>
      <c r="G1446" s="271" t="e">
        <f t="shared" si="547"/>
        <v>#DIV/0!</v>
      </c>
      <c r="H1446" s="272">
        <f t="shared" si="548"/>
        <v>20</v>
      </c>
      <c r="I1446" s="270"/>
      <c r="J1446" s="273">
        <f t="shared" si="555"/>
        <v>200</v>
      </c>
      <c r="K1446" s="271">
        <f t="shared" si="549"/>
        <v>4</v>
      </c>
      <c r="L1446" s="271" t="e">
        <f t="shared" si="550"/>
        <v>#DIV/0!</v>
      </c>
      <c r="M1446" s="272">
        <f t="shared" si="551"/>
        <v>40</v>
      </c>
      <c r="N1446" s="389"/>
      <c r="O1446" s="455" t="e">
        <f>(A1446*B1446*W1446)+(B1446*'Calculateur de trading'!H1446)</f>
        <v>#DIV/0!</v>
      </c>
      <c r="P1446" s="274" t="e">
        <f>O1446/'Déscriptions des trades'!CK1446</f>
        <v>#DIV/0!</v>
      </c>
      <c r="Q1446" s="456" t="e">
        <f>'Déscriptions des trades'!CK1446-O1446</f>
        <v>#DIV/0!</v>
      </c>
      <c r="R1446" s="466" t="e">
        <f t="shared" si="556"/>
        <v>#DIV/0!</v>
      </c>
      <c r="S1446" s="389"/>
      <c r="T1446" s="12"/>
      <c r="U1446" s="25"/>
      <c r="V1446" s="15"/>
      <c r="W1446" s="490">
        <f t="shared" si="560"/>
        <v>0</v>
      </c>
      <c r="X1446" s="21" t="e">
        <f>W1446*U1446/'Déscriptions des trades'!CK1446*'Déscriptions des trades'!B1446</f>
        <v>#DIV/0!</v>
      </c>
      <c r="Y1446" s="459"/>
      <c r="Z1446" s="389"/>
      <c r="AA1446" s="23">
        <f t="shared" si="557"/>
        <v>0.1</v>
      </c>
      <c r="AB1446" s="17" t="e">
        <f>(AA1446*'Déscriptions des trades'!U1446*'Déscriptions des trades'!B1446/'Déscriptions des trades'!CK1446)*'Déscriptions des trades'!W1446</f>
        <v>#DIV/0!</v>
      </c>
      <c r="AC1446" s="265" t="e">
        <f>AB1446*'Déscriptions des trades'!CK1446</f>
        <v>#DIV/0!</v>
      </c>
      <c r="AD1446" s="266" t="e">
        <f>'Déscriptions des trades'!CK1446-AC1446</f>
        <v>#DIV/0!</v>
      </c>
      <c r="AE1446" s="389"/>
      <c r="AF1446" s="399">
        <v>1442</v>
      </c>
      <c r="AG1446" s="389"/>
      <c r="AH1446" s="20"/>
      <c r="AI1446" s="303"/>
      <c r="AJ1446" s="307"/>
      <c r="AK1446" s="161"/>
      <c r="AL1446" s="305"/>
      <c r="AM1446" s="305"/>
      <c r="AN1446" s="162"/>
      <c r="AO1446" s="439"/>
      <c r="AP1446" s="162"/>
      <c r="AQ1446" s="113"/>
      <c r="AR1446" s="113"/>
      <c r="AS1446" s="384"/>
      <c r="AT1446" s="306"/>
      <c r="AU1446" s="306"/>
      <c r="AV1446" s="160"/>
      <c r="AW1446" s="158"/>
      <c r="AX1446" s="385"/>
      <c r="AY1446" s="453"/>
      <c r="AZ1446" s="165"/>
      <c r="BA1446" s="301"/>
      <c r="BB1446" s="165"/>
      <c r="BC1446" s="301"/>
      <c r="BD1446" s="165"/>
      <c r="BE1446" s="302"/>
      <c r="BF1446" s="302"/>
      <c r="BG1446" s="165"/>
      <c r="BH1446" s="303"/>
      <c r="BI1446" s="165"/>
      <c r="BJ1446" s="304"/>
      <c r="BK1446" s="394"/>
      <c r="BL1446" s="302"/>
      <c r="BM1446" s="302"/>
      <c r="BN1446" s="394"/>
      <c r="BO1446" s="302"/>
      <c r="BP1446" s="13"/>
      <c r="BQ1446" s="302"/>
      <c r="BR1446" s="13"/>
      <c r="BS1446" s="302"/>
      <c r="BT1446" s="13"/>
      <c r="BU1446" s="302"/>
      <c r="BV1446" s="386"/>
      <c r="BW1446" s="303"/>
      <c r="BX1446" s="303"/>
      <c r="BY1446" s="302"/>
      <c r="BZ1446" s="302"/>
      <c r="CA1446" s="387"/>
      <c r="CB1446" s="395"/>
      <c r="CC1446" s="12"/>
      <c r="CD1446" s="304"/>
      <c r="CE1446" s="14"/>
      <c r="CF1446" s="395"/>
      <c r="CG1446" s="397"/>
      <c r="CH1446" s="300">
        <f t="shared" si="561"/>
        <v>0</v>
      </c>
      <c r="CI1446" s="26"/>
      <c r="CJ1446" s="17">
        <f t="shared" si="558"/>
        <v>0</v>
      </c>
      <c r="CK1446" s="18">
        <f t="shared" si="569"/>
        <v>12.89</v>
      </c>
      <c r="CM1446" s="164"/>
      <c r="CN1446" s="302"/>
      <c r="CO1446" s="13">
        <f t="shared" si="562"/>
        <v>0</v>
      </c>
      <c r="CP1446" s="302"/>
      <c r="CQ1446" s="13">
        <f t="shared" si="563"/>
        <v>0</v>
      </c>
      <c r="CR1446" s="302"/>
      <c r="CS1446" s="13">
        <f t="shared" si="564"/>
        <v>0</v>
      </c>
      <c r="CT1446" s="302"/>
      <c r="CU1446" s="13">
        <f t="shared" si="559"/>
        <v>0</v>
      </c>
      <c r="CV1446" s="302"/>
      <c r="CW1446" s="13">
        <f t="shared" si="565"/>
        <v>0</v>
      </c>
      <c r="CX1446" s="13">
        <f t="shared" si="566"/>
        <v>0</v>
      </c>
      <c r="CY1446" s="251">
        <f t="shared" si="567"/>
        <v>0</v>
      </c>
      <c r="CZ1446" s="13" t="s">
        <v>29</v>
      </c>
      <c r="DA1446" s="13">
        <v>50</v>
      </c>
      <c r="DB1446" s="22">
        <f t="shared" si="568"/>
        <v>0</v>
      </c>
      <c r="DD1446" s="24"/>
      <c r="DF1446" s="163"/>
      <c r="DH1446" s="24"/>
      <c r="DI1446" s="447"/>
      <c r="DJ1446" s="163"/>
    </row>
    <row r="1447" spans="1:114" s="7" customFormat="1">
      <c r="A1447" s="277">
        <f t="shared" si="552"/>
        <v>50</v>
      </c>
      <c r="B1447" s="21" t="e">
        <f>'Calculateur de trading'!I1447/C1447/W1447</f>
        <v>#DIV/0!</v>
      </c>
      <c r="C1447" s="278">
        <f t="shared" si="553"/>
        <v>10</v>
      </c>
      <c r="D1447" s="426"/>
      <c r="E1447" s="273">
        <f t="shared" si="554"/>
        <v>100</v>
      </c>
      <c r="F1447" s="271">
        <f t="shared" si="546"/>
        <v>2</v>
      </c>
      <c r="G1447" s="271" t="e">
        <f t="shared" si="547"/>
        <v>#DIV/0!</v>
      </c>
      <c r="H1447" s="272">
        <f t="shared" si="548"/>
        <v>20</v>
      </c>
      <c r="I1447" s="270"/>
      <c r="J1447" s="273">
        <f t="shared" si="555"/>
        <v>200</v>
      </c>
      <c r="K1447" s="271">
        <f t="shared" si="549"/>
        <v>4</v>
      </c>
      <c r="L1447" s="271" t="e">
        <f t="shared" si="550"/>
        <v>#DIV/0!</v>
      </c>
      <c r="M1447" s="272">
        <f t="shared" si="551"/>
        <v>40</v>
      </c>
      <c r="N1447" s="389"/>
      <c r="O1447" s="455" t="e">
        <f>(A1447*B1447*W1447)+(B1447*'Calculateur de trading'!H1447)</f>
        <v>#DIV/0!</v>
      </c>
      <c r="P1447" s="274" t="e">
        <f>O1447/'Déscriptions des trades'!CK1447</f>
        <v>#DIV/0!</v>
      </c>
      <c r="Q1447" s="456" t="e">
        <f>'Déscriptions des trades'!CK1447-O1447</f>
        <v>#DIV/0!</v>
      </c>
      <c r="R1447" s="466" t="e">
        <f t="shared" si="556"/>
        <v>#DIV/0!</v>
      </c>
      <c r="S1447" s="389"/>
      <c r="T1447" s="12"/>
      <c r="U1447" s="25"/>
      <c r="V1447" s="15"/>
      <c r="W1447" s="490">
        <f t="shared" si="560"/>
        <v>0</v>
      </c>
      <c r="X1447" s="21" t="e">
        <f>W1447*U1447/'Déscriptions des trades'!CK1447*'Déscriptions des trades'!B1447</f>
        <v>#DIV/0!</v>
      </c>
      <c r="Y1447" s="459"/>
      <c r="Z1447" s="389"/>
      <c r="AA1447" s="23">
        <f t="shared" si="557"/>
        <v>0.1</v>
      </c>
      <c r="AB1447" s="17" t="e">
        <f>(AA1447*'Déscriptions des trades'!U1447*'Déscriptions des trades'!B1447/'Déscriptions des trades'!CK1447)*'Déscriptions des trades'!W1447</f>
        <v>#DIV/0!</v>
      </c>
      <c r="AC1447" s="265" t="e">
        <f>AB1447*'Déscriptions des trades'!CK1447</f>
        <v>#DIV/0!</v>
      </c>
      <c r="AD1447" s="266" t="e">
        <f>'Déscriptions des trades'!CK1447-AC1447</f>
        <v>#DIV/0!</v>
      </c>
      <c r="AE1447" s="389"/>
      <c r="AF1447" s="399">
        <v>1443</v>
      </c>
      <c r="AG1447" s="389"/>
      <c r="AH1447" s="20"/>
      <c r="AI1447" s="303"/>
      <c r="AJ1447" s="307"/>
      <c r="AK1447" s="161"/>
      <c r="AL1447" s="305"/>
      <c r="AM1447" s="305"/>
      <c r="AN1447" s="162"/>
      <c r="AO1447" s="439"/>
      <c r="AP1447" s="162"/>
      <c r="AQ1447" s="113"/>
      <c r="AR1447" s="113"/>
      <c r="AS1447" s="384"/>
      <c r="AT1447" s="306"/>
      <c r="AU1447" s="306"/>
      <c r="AV1447" s="160"/>
      <c r="AW1447" s="158"/>
      <c r="AX1447" s="385"/>
      <c r="AY1447" s="453"/>
      <c r="AZ1447" s="165"/>
      <c r="BA1447" s="301"/>
      <c r="BB1447" s="165"/>
      <c r="BC1447" s="301"/>
      <c r="BD1447" s="165"/>
      <c r="BE1447" s="302"/>
      <c r="BF1447" s="302"/>
      <c r="BG1447" s="165"/>
      <c r="BH1447" s="303"/>
      <c r="BI1447" s="165"/>
      <c r="BJ1447" s="304"/>
      <c r="BK1447" s="394"/>
      <c r="BL1447" s="302"/>
      <c r="BM1447" s="302"/>
      <c r="BN1447" s="394"/>
      <c r="BO1447" s="302"/>
      <c r="BP1447" s="13"/>
      <c r="BQ1447" s="302"/>
      <c r="BR1447" s="13"/>
      <c r="BS1447" s="302"/>
      <c r="BT1447" s="13"/>
      <c r="BU1447" s="302"/>
      <c r="BV1447" s="386"/>
      <c r="BW1447" s="303"/>
      <c r="BX1447" s="303"/>
      <c r="BY1447" s="302"/>
      <c r="BZ1447" s="302"/>
      <c r="CA1447" s="387"/>
      <c r="CB1447" s="395"/>
      <c r="CC1447" s="12"/>
      <c r="CD1447" s="304"/>
      <c r="CE1447" s="14"/>
      <c r="CF1447" s="395"/>
      <c r="CG1447" s="397"/>
      <c r="CH1447" s="300">
        <f t="shared" si="561"/>
        <v>0</v>
      </c>
      <c r="CI1447" s="26"/>
      <c r="CJ1447" s="17">
        <f t="shared" si="558"/>
        <v>0</v>
      </c>
      <c r="CK1447" s="18">
        <f t="shared" si="569"/>
        <v>12.89</v>
      </c>
      <c r="CM1447" s="164"/>
      <c r="CN1447" s="302"/>
      <c r="CO1447" s="13">
        <f t="shared" si="562"/>
        <v>0</v>
      </c>
      <c r="CP1447" s="302"/>
      <c r="CQ1447" s="13">
        <f t="shared" si="563"/>
        <v>0</v>
      </c>
      <c r="CR1447" s="302"/>
      <c r="CS1447" s="13">
        <f t="shared" si="564"/>
        <v>0</v>
      </c>
      <c r="CT1447" s="302"/>
      <c r="CU1447" s="13">
        <f t="shared" si="559"/>
        <v>0</v>
      </c>
      <c r="CV1447" s="302"/>
      <c r="CW1447" s="13">
        <f t="shared" si="565"/>
        <v>0</v>
      </c>
      <c r="CX1447" s="13">
        <f t="shared" si="566"/>
        <v>0</v>
      </c>
      <c r="CY1447" s="251">
        <f t="shared" si="567"/>
        <v>0</v>
      </c>
      <c r="CZ1447" s="13" t="s">
        <v>29</v>
      </c>
      <c r="DA1447" s="13">
        <v>50</v>
      </c>
      <c r="DB1447" s="22">
        <f t="shared" si="568"/>
        <v>0</v>
      </c>
      <c r="DD1447" s="24"/>
      <c r="DF1447" s="163"/>
      <c r="DH1447" s="24"/>
      <c r="DI1447" s="447"/>
      <c r="DJ1447" s="163"/>
    </row>
    <row r="1448" spans="1:114" s="7" customFormat="1">
      <c r="A1448" s="277">
        <f t="shared" si="552"/>
        <v>50</v>
      </c>
      <c r="B1448" s="21" t="e">
        <f>'Calculateur de trading'!I1448/C1448/W1448</f>
        <v>#DIV/0!</v>
      </c>
      <c r="C1448" s="278">
        <f t="shared" si="553"/>
        <v>10</v>
      </c>
      <c r="D1448" s="426"/>
      <c r="E1448" s="273">
        <f t="shared" si="554"/>
        <v>100</v>
      </c>
      <c r="F1448" s="271">
        <f t="shared" si="546"/>
        <v>2</v>
      </c>
      <c r="G1448" s="271" t="e">
        <f t="shared" si="547"/>
        <v>#DIV/0!</v>
      </c>
      <c r="H1448" s="272">
        <f t="shared" si="548"/>
        <v>20</v>
      </c>
      <c r="I1448" s="270"/>
      <c r="J1448" s="273">
        <f t="shared" si="555"/>
        <v>200</v>
      </c>
      <c r="K1448" s="271">
        <f t="shared" si="549"/>
        <v>4</v>
      </c>
      <c r="L1448" s="271" t="e">
        <f t="shared" si="550"/>
        <v>#DIV/0!</v>
      </c>
      <c r="M1448" s="272">
        <f t="shared" si="551"/>
        <v>40</v>
      </c>
      <c r="N1448" s="389"/>
      <c r="O1448" s="455" t="e">
        <f>(A1448*B1448*W1448)+(B1448*'Calculateur de trading'!H1448)</f>
        <v>#DIV/0!</v>
      </c>
      <c r="P1448" s="274" t="e">
        <f>O1448/'Déscriptions des trades'!CK1448</f>
        <v>#DIV/0!</v>
      </c>
      <c r="Q1448" s="456" t="e">
        <f>'Déscriptions des trades'!CK1448-O1448</f>
        <v>#DIV/0!</v>
      </c>
      <c r="R1448" s="466" t="e">
        <f t="shared" si="556"/>
        <v>#DIV/0!</v>
      </c>
      <c r="S1448" s="389"/>
      <c r="T1448" s="12"/>
      <c r="U1448" s="25"/>
      <c r="V1448" s="15"/>
      <c r="W1448" s="490">
        <f t="shared" si="560"/>
        <v>0</v>
      </c>
      <c r="X1448" s="21" t="e">
        <f>W1448*U1448/'Déscriptions des trades'!CK1448*'Déscriptions des trades'!B1448</f>
        <v>#DIV/0!</v>
      </c>
      <c r="Y1448" s="459"/>
      <c r="Z1448" s="389"/>
      <c r="AA1448" s="23">
        <f t="shared" si="557"/>
        <v>0.1</v>
      </c>
      <c r="AB1448" s="17" t="e">
        <f>(AA1448*'Déscriptions des trades'!U1448*'Déscriptions des trades'!B1448/'Déscriptions des trades'!CK1448)*'Déscriptions des trades'!W1448</f>
        <v>#DIV/0!</v>
      </c>
      <c r="AC1448" s="265" t="e">
        <f>AB1448*'Déscriptions des trades'!CK1448</f>
        <v>#DIV/0!</v>
      </c>
      <c r="AD1448" s="266" t="e">
        <f>'Déscriptions des trades'!CK1448-AC1448</f>
        <v>#DIV/0!</v>
      </c>
      <c r="AE1448" s="389"/>
      <c r="AF1448" s="399">
        <v>1444</v>
      </c>
      <c r="AG1448" s="389"/>
      <c r="AH1448" s="20"/>
      <c r="AI1448" s="303"/>
      <c r="AJ1448" s="307"/>
      <c r="AK1448" s="161"/>
      <c r="AL1448" s="305"/>
      <c r="AM1448" s="305"/>
      <c r="AN1448" s="162"/>
      <c r="AO1448" s="439"/>
      <c r="AP1448" s="162"/>
      <c r="AQ1448" s="113"/>
      <c r="AR1448" s="113"/>
      <c r="AS1448" s="384"/>
      <c r="AT1448" s="306"/>
      <c r="AU1448" s="306"/>
      <c r="AV1448" s="160"/>
      <c r="AW1448" s="158"/>
      <c r="AX1448" s="385"/>
      <c r="AY1448" s="453"/>
      <c r="AZ1448" s="165"/>
      <c r="BA1448" s="301"/>
      <c r="BB1448" s="165"/>
      <c r="BC1448" s="301"/>
      <c r="BD1448" s="165"/>
      <c r="BE1448" s="302"/>
      <c r="BF1448" s="302"/>
      <c r="BG1448" s="165"/>
      <c r="BH1448" s="303"/>
      <c r="BI1448" s="165"/>
      <c r="BJ1448" s="304"/>
      <c r="BK1448" s="394"/>
      <c r="BL1448" s="302"/>
      <c r="BM1448" s="302"/>
      <c r="BN1448" s="394"/>
      <c r="BO1448" s="302"/>
      <c r="BP1448" s="13"/>
      <c r="BQ1448" s="302"/>
      <c r="BR1448" s="13"/>
      <c r="BS1448" s="302"/>
      <c r="BT1448" s="13"/>
      <c r="BU1448" s="302"/>
      <c r="BV1448" s="386"/>
      <c r="BW1448" s="303"/>
      <c r="BX1448" s="303"/>
      <c r="BY1448" s="302"/>
      <c r="BZ1448" s="302"/>
      <c r="CA1448" s="387"/>
      <c r="CB1448" s="395"/>
      <c r="CC1448" s="12"/>
      <c r="CD1448" s="304"/>
      <c r="CE1448" s="14"/>
      <c r="CF1448" s="395"/>
      <c r="CG1448" s="397"/>
      <c r="CH1448" s="300">
        <f t="shared" si="561"/>
        <v>0</v>
      </c>
      <c r="CI1448" s="26"/>
      <c r="CJ1448" s="17">
        <f t="shared" si="558"/>
        <v>0</v>
      </c>
      <c r="CK1448" s="18">
        <f t="shared" si="569"/>
        <v>12.89</v>
      </c>
      <c r="CM1448" s="164"/>
      <c r="CN1448" s="302"/>
      <c r="CO1448" s="13">
        <f t="shared" si="562"/>
        <v>0</v>
      </c>
      <c r="CP1448" s="302"/>
      <c r="CQ1448" s="13">
        <f t="shared" si="563"/>
        <v>0</v>
      </c>
      <c r="CR1448" s="302"/>
      <c r="CS1448" s="13">
        <f t="shared" si="564"/>
        <v>0</v>
      </c>
      <c r="CT1448" s="302"/>
      <c r="CU1448" s="13">
        <f t="shared" si="559"/>
        <v>0</v>
      </c>
      <c r="CV1448" s="302"/>
      <c r="CW1448" s="13">
        <f t="shared" si="565"/>
        <v>0</v>
      </c>
      <c r="CX1448" s="13">
        <f t="shared" si="566"/>
        <v>0</v>
      </c>
      <c r="CY1448" s="251">
        <f t="shared" si="567"/>
        <v>0</v>
      </c>
      <c r="CZ1448" s="13" t="s">
        <v>29</v>
      </c>
      <c r="DA1448" s="13">
        <v>50</v>
      </c>
      <c r="DB1448" s="22">
        <f t="shared" si="568"/>
        <v>0</v>
      </c>
      <c r="DD1448" s="24"/>
      <c r="DF1448" s="163"/>
      <c r="DH1448" s="24"/>
      <c r="DI1448" s="447"/>
      <c r="DJ1448" s="163"/>
    </row>
    <row r="1449" spans="1:114" s="7" customFormat="1">
      <c r="A1449" s="277">
        <f t="shared" si="552"/>
        <v>50</v>
      </c>
      <c r="B1449" s="21" t="e">
        <f>'Calculateur de trading'!I1449/C1449/W1449</f>
        <v>#DIV/0!</v>
      </c>
      <c r="C1449" s="278">
        <f t="shared" si="553"/>
        <v>10</v>
      </c>
      <c r="D1449" s="278"/>
      <c r="E1449" s="273">
        <f t="shared" si="554"/>
        <v>100</v>
      </c>
      <c r="F1449" s="271">
        <f t="shared" si="546"/>
        <v>2</v>
      </c>
      <c r="G1449" s="271" t="e">
        <f t="shared" si="547"/>
        <v>#DIV/0!</v>
      </c>
      <c r="H1449" s="272">
        <f t="shared" si="548"/>
        <v>20</v>
      </c>
      <c r="I1449" s="270"/>
      <c r="J1449" s="273">
        <f t="shared" si="555"/>
        <v>200</v>
      </c>
      <c r="K1449" s="271">
        <f t="shared" si="549"/>
        <v>4</v>
      </c>
      <c r="L1449" s="271" t="e">
        <f t="shared" si="550"/>
        <v>#DIV/0!</v>
      </c>
      <c r="M1449" s="272">
        <f t="shared" si="551"/>
        <v>40</v>
      </c>
      <c r="N1449" s="389"/>
      <c r="O1449" s="455" t="e">
        <f>(A1449*B1449*W1449)+(B1449*'Calculateur de trading'!H1449)</f>
        <v>#DIV/0!</v>
      </c>
      <c r="P1449" s="274" t="e">
        <f>O1449/'Déscriptions des trades'!CK1449</f>
        <v>#DIV/0!</v>
      </c>
      <c r="Q1449" s="456" t="e">
        <f>'Déscriptions des trades'!CK1449-O1449</f>
        <v>#DIV/0!</v>
      </c>
      <c r="R1449" s="466" t="e">
        <f t="shared" si="556"/>
        <v>#DIV/0!</v>
      </c>
      <c r="S1449" s="389"/>
      <c r="T1449" s="12"/>
      <c r="U1449" s="25"/>
      <c r="V1449" s="15"/>
      <c r="W1449" s="490">
        <f t="shared" si="560"/>
        <v>0</v>
      </c>
      <c r="X1449" s="21" t="e">
        <f>W1449*U1449/'Déscriptions des trades'!CK1449*'Déscriptions des trades'!B1449</f>
        <v>#DIV/0!</v>
      </c>
      <c r="Y1449" s="459"/>
      <c r="Z1449" s="389"/>
      <c r="AA1449" s="23">
        <f t="shared" si="557"/>
        <v>0.1</v>
      </c>
      <c r="AB1449" s="17" t="e">
        <f>(AA1449*'Déscriptions des trades'!U1449*'Déscriptions des trades'!B1449/'Déscriptions des trades'!CK1449)*'Déscriptions des trades'!W1449</f>
        <v>#DIV/0!</v>
      </c>
      <c r="AC1449" s="265" t="e">
        <f>AB1449*'Déscriptions des trades'!CK1449</f>
        <v>#DIV/0!</v>
      </c>
      <c r="AD1449" s="266" t="e">
        <f>'Déscriptions des trades'!CK1449-AC1449</f>
        <v>#DIV/0!</v>
      </c>
      <c r="AE1449" s="389"/>
      <c r="AF1449" s="399">
        <v>1445</v>
      </c>
      <c r="AG1449" s="389"/>
      <c r="AH1449" s="20"/>
      <c r="AI1449" s="303"/>
      <c r="AJ1449" s="307"/>
      <c r="AK1449" s="161"/>
      <c r="AL1449" s="305"/>
      <c r="AM1449" s="305"/>
      <c r="AN1449" s="162"/>
      <c r="AO1449" s="439"/>
      <c r="AP1449" s="162"/>
      <c r="AQ1449" s="113"/>
      <c r="AR1449" s="113"/>
      <c r="AS1449" s="384"/>
      <c r="AT1449" s="306"/>
      <c r="AU1449" s="306"/>
      <c r="AV1449" s="160"/>
      <c r="AW1449" s="158"/>
      <c r="AX1449" s="385"/>
      <c r="AY1449" s="453"/>
      <c r="AZ1449" s="165"/>
      <c r="BA1449" s="301"/>
      <c r="BB1449" s="165"/>
      <c r="BC1449" s="301"/>
      <c r="BD1449" s="165"/>
      <c r="BE1449" s="302"/>
      <c r="BF1449" s="302"/>
      <c r="BG1449" s="165"/>
      <c r="BH1449" s="303"/>
      <c r="BI1449" s="165"/>
      <c r="BJ1449" s="304"/>
      <c r="BK1449" s="394"/>
      <c r="BL1449" s="302"/>
      <c r="BM1449" s="302"/>
      <c r="BN1449" s="394"/>
      <c r="BO1449" s="302"/>
      <c r="BP1449" s="13"/>
      <c r="BQ1449" s="302"/>
      <c r="BR1449" s="13"/>
      <c r="BS1449" s="302"/>
      <c r="BT1449" s="13"/>
      <c r="BU1449" s="302"/>
      <c r="BV1449" s="386"/>
      <c r="BW1449" s="303"/>
      <c r="BX1449" s="303"/>
      <c r="BY1449" s="302"/>
      <c r="BZ1449" s="302"/>
      <c r="CA1449" s="387"/>
      <c r="CB1449" s="395"/>
      <c r="CC1449" s="12"/>
      <c r="CD1449" s="304"/>
      <c r="CE1449" s="14"/>
      <c r="CF1449" s="395"/>
      <c r="CG1449" s="397"/>
      <c r="CH1449" s="300">
        <f t="shared" si="561"/>
        <v>0</v>
      </c>
      <c r="CI1449" s="26"/>
      <c r="CJ1449" s="17">
        <f t="shared" si="558"/>
        <v>0</v>
      </c>
      <c r="CK1449" s="18">
        <f t="shared" si="569"/>
        <v>12.89</v>
      </c>
      <c r="CM1449" s="164"/>
      <c r="CN1449" s="302"/>
      <c r="CO1449" s="13">
        <f t="shared" si="562"/>
        <v>0</v>
      </c>
      <c r="CP1449" s="302"/>
      <c r="CQ1449" s="13">
        <f t="shared" si="563"/>
        <v>0</v>
      </c>
      <c r="CR1449" s="302"/>
      <c r="CS1449" s="13">
        <f t="shared" si="564"/>
        <v>0</v>
      </c>
      <c r="CT1449" s="302"/>
      <c r="CU1449" s="13">
        <f t="shared" si="559"/>
        <v>0</v>
      </c>
      <c r="CV1449" s="302"/>
      <c r="CW1449" s="13">
        <f t="shared" si="565"/>
        <v>0</v>
      </c>
      <c r="CX1449" s="13">
        <f t="shared" si="566"/>
        <v>0</v>
      </c>
      <c r="CY1449" s="251">
        <f t="shared" si="567"/>
        <v>0</v>
      </c>
      <c r="CZ1449" s="13" t="s">
        <v>29</v>
      </c>
      <c r="DA1449" s="13">
        <v>50</v>
      </c>
      <c r="DB1449" s="22">
        <f t="shared" si="568"/>
        <v>0</v>
      </c>
      <c r="DD1449" s="24"/>
      <c r="DF1449" s="163"/>
      <c r="DH1449" s="24"/>
      <c r="DI1449" s="447"/>
      <c r="DJ1449" s="163"/>
    </row>
    <row r="1450" spans="1:114" s="7" customFormat="1">
      <c r="A1450" s="277">
        <f t="shared" si="552"/>
        <v>50</v>
      </c>
      <c r="B1450" s="21" t="e">
        <f>'Calculateur de trading'!I1450/C1450/W1450</f>
        <v>#DIV/0!</v>
      </c>
      <c r="C1450" s="278">
        <f t="shared" si="553"/>
        <v>10</v>
      </c>
      <c r="D1450" s="426"/>
      <c r="E1450" s="273">
        <f t="shared" si="554"/>
        <v>100</v>
      </c>
      <c r="F1450" s="271">
        <f t="shared" si="546"/>
        <v>2</v>
      </c>
      <c r="G1450" s="271" t="e">
        <f t="shared" si="547"/>
        <v>#DIV/0!</v>
      </c>
      <c r="H1450" s="272">
        <f t="shared" si="548"/>
        <v>20</v>
      </c>
      <c r="I1450" s="270"/>
      <c r="J1450" s="273">
        <f t="shared" si="555"/>
        <v>200</v>
      </c>
      <c r="K1450" s="271">
        <f t="shared" si="549"/>
        <v>4</v>
      </c>
      <c r="L1450" s="271" t="e">
        <f t="shared" si="550"/>
        <v>#DIV/0!</v>
      </c>
      <c r="M1450" s="272">
        <f t="shared" si="551"/>
        <v>40</v>
      </c>
      <c r="N1450" s="389"/>
      <c r="O1450" s="455" t="e">
        <f>(A1450*B1450*W1450)+(B1450*'Calculateur de trading'!H1450)</f>
        <v>#DIV/0!</v>
      </c>
      <c r="P1450" s="274" t="e">
        <f>O1450/'Déscriptions des trades'!CK1450</f>
        <v>#DIV/0!</v>
      </c>
      <c r="Q1450" s="456" t="e">
        <f>'Déscriptions des trades'!CK1450-O1450</f>
        <v>#DIV/0!</v>
      </c>
      <c r="R1450" s="466" t="e">
        <f t="shared" si="556"/>
        <v>#DIV/0!</v>
      </c>
      <c r="S1450" s="389"/>
      <c r="T1450" s="12"/>
      <c r="U1450" s="25"/>
      <c r="V1450" s="15"/>
      <c r="W1450" s="490">
        <f t="shared" si="560"/>
        <v>0</v>
      </c>
      <c r="X1450" s="21" t="e">
        <f>W1450*U1450/'Déscriptions des trades'!CK1450*'Déscriptions des trades'!B1450</f>
        <v>#DIV/0!</v>
      </c>
      <c r="Y1450" s="459"/>
      <c r="Z1450" s="389"/>
      <c r="AA1450" s="23">
        <f t="shared" si="557"/>
        <v>0.1</v>
      </c>
      <c r="AB1450" s="17" t="e">
        <f>(AA1450*'Déscriptions des trades'!U1450*'Déscriptions des trades'!B1450/'Déscriptions des trades'!CK1450)*'Déscriptions des trades'!W1450</f>
        <v>#DIV/0!</v>
      </c>
      <c r="AC1450" s="265" t="e">
        <f>AB1450*'Déscriptions des trades'!CK1450</f>
        <v>#DIV/0!</v>
      </c>
      <c r="AD1450" s="266" t="e">
        <f>'Déscriptions des trades'!CK1450-AC1450</f>
        <v>#DIV/0!</v>
      </c>
      <c r="AE1450" s="389"/>
      <c r="AF1450" s="399">
        <v>1446</v>
      </c>
      <c r="AG1450" s="389"/>
      <c r="AH1450" s="20"/>
      <c r="AI1450" s="303"/>
      <c r="AJ1450" s="307"/>
      <c r="AK1450" s="161"/>
      <c r="AL1450" s="305"/>
      <c r="AM1450" s="305"/>
      <c r="AN1450" s="162"/>
      <c r="AO1450" s="439"/>
      <c r="AP1450" s="162"/>
      <c r="AQ1450" s="113"/>
      <c r="AR1450" s="113"/>
      <c r="AS1450" s="384"/>
      <c r="AT1450" s="306"/>
      <c r="AU1450" s="306"/>
      <c r="AV1450" s="160"/>
      <c r="AW1450" s="158"/>
      <c r="AX1450" s="385"/>
      <c r="AY1450" s="453"/>
      <c r="AZ1450" s="165"/>
      <c r="BA1450" s="301"/>
      <c r="BB1450" s="165"/>
      <c r="BC1450" s="301"/>
      <c r="BD1450" s="165"/>
      <c r="BE1450" s="302"/>
      <c r="BF1450" s="302"/>
      <c r="BG1450" s="165"/>
      <c r="BH1450" s="303"/>
      <c r="BI1450" s="165"/>
      <c r="BJ1450" s="304"/>
      <c r="BK1450" s="394"/>
      <c r="BL1450" s="302"/>
      <c r="BM1450" s="302"/>
      <c r="BN1450" s="394"/>
      <c r="BO1450" s="302"/>
      <c r="BP1450" s="13"/>
      <c r="BQ1450" s="302"/>
      <c r="BR1450" s="13"/>
      <c r="BS1450" s="302"/>
      <c r="BT1450" s="13"/>
      <c r="BU1450" s="302"/>
      <c r="BV1450" s="386"/>
      <c r="BW1450" s="303"/>
      <c r="BX1450" s="303"/>
      <c r="BY1450" s="302"/>
      <c r="BZ1450" s="302"/>
      <c r="CA1450" s="387"/>
      <c r="CB1450" s="395"/>
      <c r="CC1450" s="12"/>
      <c r="CD1450" s="304"/>
      <c r="CE1450" s="14"/>
      <c r="CF1450" s="395"/>
      <c r="CG1450" s="397"/>
      <c r="CH1450" s="300">
        <f t="shared" si="561"/>
        <v>0</v>
      </c>
      <c r="CI1450" s="26"/>
      <c r="CJ1450" s="17">
        <f t="shared" si="558"/>
        <v>0</v>
      </c>
      <c r="CK1450" s="18">
        <f t="shared" si="569"/>
        <v>12.89</v>
      </c>
      <c r="CM1450" s="164"/>
      <c r="CN1450" s="302"/>
      <c r="CO1450" s="13">
        <f t="shared" si="562"/>
        <v>0</v>
      </c>
      <c r="CP1450" s="302"/>
      <c r="CQ1450" s="13">
        <f t="shared" si="563"/>
        <v>0</v>
      </c>
      <c r="CR1450" s="302"/>
      <c r="CS1450" s="13">
        <f t="shared" si="564"/>
        <v>0</v>
      </c>
      <c r="CT1450" s="302"/>
      <c r="CU1450" s="13">
        <f t="shared" si="559"/>
        <v>0</v>
      </c>
      <c r="CV1450" s="302"/>
      <c r="CW1450" s="13">
        <f t="shared" si="565"/>
        <v>0</v>
      </c>
      <c r="CX1450" s="13">
        <f t="shared" si="566"/>
        <v>0</v>
      </c>
      <c r="CY1450" s="251">
        <f t="shared" si="567"/>
        <v>0</v>
      </c>
      <c r="CZ1450" s="13" t="s">
        <v>29</v>
      </c>
      <c r="DA1450" s="13">
        <v>50</v>
      </c>
      <c r="DB1450" s="22">
        <f t="shared" si="568"/>
        <v>0</v>
      </c>
      <c r="DD1450" s="24"/>
      <c r="DF1450" s="163"/>
      <c r="DH1450" s="24"/>
      <c r="DI1450" s="447"/>
      <c r="DJ1450" s="163"/>
    </row>
    <row r="1451" spans="1:114" s="7" customFormat="1">
      <c r="A1451" s="277">
        <f t="shared" si="552"/>
        <v>50</v>
      </c>
      <c r="B1451" s="21" t="e">
        <f>'Calculateur de trading'!I1451/C1451/W1451</f>
        <v>#DIV/0!</v>
      </c>
      <c r="C1451" s="278">
        <f t="shared" si="553"/>
        <v>10</v>
      </c>
      <c r="D1451" s="278"/>
      <c r="E1451" s="273">
        <f t="shared" si="554"/>
        <v>100</v>
      </c>
      <c r="F1451" s="271">
        <f t="shared" si="546"/>
        <v>2</v>
      </c>
      <c r="G1451" s="271" t="e">
        <f t="shared" si="547"/>
        <v>#DIV/0!</v>
      </c>
      <c r="H1451" s="272">
        <f t="shared" si="548"/>
        <v>20</v>
      </c>
      <c r="I1451" s="270"/>
      <c r="J1451" s="273">
        <f t="shared" si="555"/>
        <v>200</v>
      </c>
      <c r="K1451" s="271">
        <f t="shared" si="549"/>
        <v>4</v>
      </c>
      <c r="L1451" s="271" t="e">
        <f t="shared" si="550"/>
        <v>#DIV/0!</v>
      </c>
      <c r="M1451" s="272">
        <f t="shared" si="551"/>
        <v>40</v>
      </c>
      <c r="N1451" s="389"/>
      <c r="O1451" s="455" t="e">
        <f>(A1451*B1451*W1451)+(B1451*'Calculateur de trading'!H1451)</f>
        <v>#DIV/0!</v>
      </c>
      <c r="P1451" s="274" t="e">
        <f>O1451/'Déscriptions des trades'!CK1451</f>
        <v>#DIV/0!</v>
      </c>
      <c r="Q1451" s="456" t="e">
        <f>'Déscriptions des trades'!CK1451-O1451</f>
        <v>#DIV/0!</v>
      </c>
      <c r="R1451" s="466" t="e">
        <f t="shared" si="556"/>
        <v>#DIV/0!</v>
      </c>
      <c r="S1451" s="389"/>
      <c r="T1451" s="12"/>
      <c r="U1451" s="25"/>
      <c r="V1451" s="15"/>
      <c r="W1451" s="490">
        <f t="shared" si="560"/>
        <v>0</v>
      </c>
      <c r="X1451" s="21" t="e">
        <f>W1451*U1451/'Déscriptions des trades'!CK1451*'Déscriptions des trades'!B1451</f>
        <v>#DIV/0!</v>
      </c>
      <c r="Y1451" s="459"/>
      <c r="Z1451" s="389"/>
      <c r="AA1451" s="23">
        <f t="shared" si="557"/>
        <v>0.1</v>
      </c>
      <c r="AB1451" s="17" t="e">
        <f>(AA1451*'Déscriptions des trades'!U1451*'Déscriptions des trades'!B1451/'Déscriptions des trades'!CK1451)*'Déscriptions des trades'!W1451</f>
        <v>#DIV/0!</v>
      </c>
      <c r="AC1451" s="265" t="e">
        <f>AB1451*'Déscriptions des trades'!CK1451</f>
        <v>#DIV/0!</v>
      </c>
      <c r="AD1451" s="266" t="e">
        <f>'Déscriptions des trades'!CK1451-AC1451</f>
        <v>#DIV/0!</v>
      </c>
      <c r="AE1451" s="389"/>
      <c r="AF1451" s="399">
        <v>1447</v>
      </c>
      <c r="AG1451" s="389"/>
      <c r="AH1451" s="20"/>
      <c r="AI1451" s="303"/>
      <c r="AJ1451" s="307"/>
      <c r="AK1451" s="161"/>
      <c r="AL1451" s="305"/>
      <c r="AM1451" s="305"/>
      <c r="AN1451" s="162"/>
      <c r="AO1451" s="439"/>
      <c r="AP1451" s="162"/>
      <c r="AQ1451" s="113"/>
      <c r="AR1451" s="113"/>
      <c r="AS1451" s="384"/>
      <c r="AT1451" s="306"/>
      <c r="AU1451" s="306"/>
      <c r="AV1451" s="160"/>
      <c r="AW1451" s="158"/>
      <c r="AX1451" s="385"/>
      <c r="AY1451" s="453"/>
      <c r="AZ1451" s="165"/>
      <c r="BA1451" s="301"/>
      <c r="BB1451" s="165"/>
      <c r="BC1451" s="301"/>
      <c r="BD1451" s="165"/>
      <c r="BE1451" s="302"/>
      <c r="BF1451" s="302"/>
      <c r="BG1451" s="165"/>
      <c r="BH1451" s="303"/>
      <c r="BI1451" s="165"/>
      <c r="BJ1451" s="304"/>
      <c r="BK1451" s="394"/>
      <c r="BL1451" s="302"/>
      <c r="BM1451" s="302"/>
      <c r="BN1451" s="394"/>
      <c r="BO1451" s="302"/>
      <c r="BP1451" s="13"/>
      <c r="BQ1451" s="302"/>
      <c r="BR1451" s="13"/>
      <c r="BS1451" s="302"/>
      <c r="BT1451" s="13"/>
      <c r="BU1451" s="302"/>
      <c r="BV1451" s="386"/>
      <c r="BW1451" s="303"/>
      <c r="BX1451" s="303"/>
      <c r="BY1451" s="302"/>
      <c r="BZ1451" s="302"/>
      <c r="CA1451" s="387"/>
      <c r="CB1451" s="395"/>
      <c r="CC1451" s="12"/>
      <c r="CD1451" s="304"/>
      <c r="CE1451" s="14"/>
      <c r="CF1451" s="395"/>
      <c r="CG1451" s="397"/>
      <c r="CH1451" s="300">
        <f t="shared" si="561"/>
        <v>0</v>
      </c>
      <c r="CI1451" s="26"/>
      <c r="CJ1451" s="17">
        <f t="shared" si="558"/>
        <v>0</v>
      </c>
      <c r="CK1451" s="18">
        <f t="shared" si="569"/>
        <v>12.89</v>
      </c>
      <c r="CM1451" s="164"/>
      <c r="CN1451" s="302"/>
      <c r="CO1451" s="13">
        <f t="shared" si="562"/>
        <v>0</v>
      </c>
      <c r="CP1451" s="302"/>
      <c r="CQ1451" s="13">
        <f t="shared" si="563"/>
        <v>0</v>
      </c>
      <c r="CR1451" s="302"/>
      <c r="CS1451" s="13">
        <f t="shared" si="564"/>
        <v>0</v>
      </c>
      <c r="CT1451" s="302"/>
      <c r="CU1451" s="13">
        <f t="shared" si="559"/>
        <v>0</v>
      </c>
      <c r="CV1451" s="302"/>
      <c r="CW1451" s="13">
        <f t="shared" si="565"/>
        <v>0</v>
      </c>
      <c r="CX1451" s="13">
        <f t="shared" si="566"/>
        <v>0</v>
      </c>
      <c r="CY1451" s="251">
        <f t="shared" si="567"/>
        <v>0</v>
      </c>
      <c r="CZ1451" s="13" t="s">
        <v>29</v>
      </c>
      <c r="DA1451" s="13">
        <v>50</v>
      </c>
      <c r="DB1451" s="22">
        <f t="shared" si="568"/>
        <v>0</v>
      </c>
      <c r="DD1451" s="24"/>
      <c r="DF1451" s="163"/>
      <c r="DH1451" s="24"/>
      <c r="DI1451" s="447"/>
      <c r="DJ1451" s="163"/>
    </row>
    <row r="1452" spans="1:114" s="7" customFormat="1">
      <c r="A1452" s="277">
        <f t="shared" si="552"/>
        <v>50</v>
      </c>
      <c r="B1452" s="21" t="e">
        <f>'Calculateur de trading'!I1452/C1452/W1452</f>
        <v>#DIV/0!</v>
      </c>
      <c r="C1452" s="278">
        <f t="shared" si="553"/>
        <v>10</v>
      </c>
      <c r="D1452" s="426"/>
      <c r="E1452" s="273">
        <f t="shared" si="554"/>
        <v>100</v>
      </c>
      <c r="F1452" s="271">
        <f t="shared" si="546"/>
        <v>2</v>
      </c>
      <c r="G1452" s="271" t="e">
        <f t="shared" si="547"/>
        <v>#DIV/0!</v>
      </c>
      <c r="H1452" s="272">
        <f t="shared" si="548"/>
        <v>20</v>
      </c>
      <c r="I1452" s="270"/>
      <c r="J1452" s="273">
        <f t="shared" si="555"/>
        <v>200</v>
      </c>
      <c r="K1452" s="271">
        <f t="shared" si="549"/>
        <v>4</v>
      </c>
      <c r="L1452" s="271" t="e">
        <f t="shared" si="550"/>
        <v>#DIV/0!</v>
      </c>
      <c r="M1452" s="272">
        <f t="shared" si="551"/>
        <v>40</v>
      </c>
      <c r="N1452" s="389"/>
      <c r="O1452" s="455" t="e">
        <f>(A1452*B1452*W1452)+(B1452*'Calculateur de trading'!H1452)</f>
        <v>#DIV/0!</v>
      </c>
      <c r="P1452" s="274" t="e">
        <f>O1452/'Déscriptions des trades'!CK1452</f>
        <v>#DIV/0!</v>
      </c>
      <c r="Q1452" s="456" t="e">
        <f>'Déscriptions des trades'!CK1452-O1452</f>
        <v>#DIV/0!</v>
      </c>
      <c r="R1452" s="466" t="e">
        <f t="shared" si="556"/>
        <v>#DIV/0!</v>
      </c>
      <c r="S1452" s="389"/>
      <c r="T1452" s="12"/>
      <c r="U1452" s="25"/>
      <c r="V1452" s="15"/>
      <c r="W1452" s="490">
        <f t="shared" si="560"/>
        <v>0</v>
      </c>
      <c r="X1452" s="21" t="e">
        <f>W1452*U1452/'Déscriptions des trades'!CK1452*'Déscriptions des trades'!B1452</f>
        <v>#DIV/0!</v>
      </c>
      <c r="Y1452" s="459"/>
      <c r="Z1452" s="389"/>
      <c r="AA1452" s="23">
        <f t="shared" si="557"/>
        <v>0.1</v>
      </c>
      <c r="AB1452" s="17" t="e">
        <f>(AA1452*'Déscriptions des trades'!U1452*'Déscriptions des trades'!B1452/'Déscriptions des trades'!CK1452)*'Déscriptions des trades'!W1452</f>
        <v>#DIV/0!</v>
      </c>
      <c r="AC1452" s="265" t="e">
        <f>AB1452*'Déscriptions des trades'!CK1452</f>
        <v>#DIV/0!</v>
      </c>
      <c r="AD1452" s="266" t="e">
        <f>'Déscriptions des trades'!CK1452-AC1452</f>
        <v>#DIV/0!</v>
      </c>
      <c r="AE1452" s="389"/>
      <c r="AF1452" s="399">
        <v>1448</v>
      </c>
      <c r="AG1452" s="389"/>
      <c r="AH1452" s="20"/>
      <c r="AI1452" s="303"/>
      <c r="AJ1452" s="307"/>
      <c r="AK1452" s="161"/>
      <c r="AL1452" s="305"/>
      <c r="AM1452" s="305"/>
      <c r="AN1452" s="162"/>
      <c r="AO1452" s="439"/>
      <c r="AP1452" s="162"/>
      <c r="AQ1452" s="113"/>
      <c r="AR1452" s="113"/>
      <c r="AS1452" s="384"/>
      <c r="AT1452" s="306"/>
      <c r="AU1452" s="306"/>
      <c r="AV1452" s="160"/>
      <c r="AW1452" s="158"/>
      <c r="AX1452" s="385"/>
      <c r="AY1452" s="453"/>
      <c r="AZ1452" s="165"/>
      <c r="BA1452" s="301"/>
      <c r="BB1452" s="165"/>
      <c r="BC1452" s="301"/>
      <c r="BD1452" s="165"/>
      <c r="BE1452" s="302"/>
      <c r="BF1452" s="302"/>
      <c r="BG1452" s="165"/>
      <c r="BH1452" s="303"/>
      <c r="BI1452" s="165"/>
      <c r="BJ1452" s="304"/>
      <c r="BK1452" s="394"/>
      <c r="BL1452" s="302"/>
      <c r="BM1452" s="302"/>
      <c r="BN1452" s="394"/>
      <c r="BO1452" s="302"/>
      <c r="BP1452" s="13"/>
      <c r="BQ1452" s="302"/>
      <c r="BR1452" s="13"/>
      <c r="BS1452" s="302"/>
      <c r="BT1452" s="13"/>
      <c r="BU1452" s="302"/>
      <c r="BV1452" s="386"/>
      <c r="BW1452" s="303"/>
      <c r="BX1452" s="303"/>
      <c r="BY1452" s="302"/>
      <c r="BZ1452" s="302"/>
      <c r="CA1452" s="387"/>
      <c r="CB1452" s="395"/>
      <c r="CC1452" s="12"/>
      <c r="CD1452" s="304"/>
      <c r="CE1452" s="14"/>
      <c r="CF1452" s="395"/>
      <c r="CG1452" s="397"/>
      <c r="CH1452" s="300">
        <f t="shared" si="561"/>
        <v>0</v>
      </c>
      <c r="CI1452" s="26"/>
      <c r="CJ1452" s="17">
        <f t="shared" si="558"/>
        <v>0</v>
      </c>
      <c r="CK1452" s="18">
        <f t="shared" si="569"/>
        <v>12.89</v>
      </c>
      <c r="CM1452" s="164"/>
      <c r="CN1452" s="302"/>
      <c r="CO1452" s="13">
        <f t="shared" si="562"/>
        <v>0</v>
      </c>
      <c r="CP1452" s="302"/>
      <c r="CQ1452" s="13">
        <f t="shared" si="563"/>
        <v>0</v>
      </c>
      <c r="CR1452" s="302"/>
      <c r="CS1452" s="13">
        <f t="shared" si="564"/>
        <v>0</v>
      </c>
      <c r="CT1452" s="302"/>
      <c r="CU1452" s="13">
        <f t="shared" si="559"/>
        <v>0</v>
      </c>
      <c r="CV1452" s="302"/>
      <c r="CW1452" s="13">
        <f t="shared" si="565"/>
        <v>0</v>
      </c>
      <c r="CX1452" s="13">
        <f t="shared" si="566"/>
        <v>0</v>
      </c>
      <c r="CY1452" s="251">
        <f t="shared" si="567"/>
        <v>0</v>
      </c>
      <c r="CZ1452" s="13" t="s">
        <v>29</v>
      </c>
      <c r="DA1452" s="13">
        <v>50</v>
      </c>
      <c r="DB1452" s="22">
        <f t="shared" si="568"/>
        <v>0</v>
      </c>
      <c r="DD1452" s="24"/>
      <c r="DF1452" s="163"/>
      <c r="DH1452" s="24"/>
      <c r="DI1452" s="447"/>
      <c r="DJ1452" s="163"/>
    </row>
    <row r="1453" spans="1:114" s="7" customFormat="1">
      <c r="A1453" s="277">
        <f t="shared" si="552"/>
        <v>50</v>
      </c>
      <c r="B1453" s="21" t="e">
        <f>'Calculateur de trading'!I1453/C1453/W1453</f>
        <v>#DIV/0!</v>
      </c>
      <c r="C1453" s="278">
        <f t="shared" si="553"/>
        <v>10</v>
      </c>
      <c r="D1453" s="278"/>
      <c r="E1453" s="273">
        <f t="shared" si="554"/>
        <v>100</v>
      </c>
      <c r="F1453" s="271">
        <f t="shared" si="546"/>
        <v>2</v>
      </c>
      <c r="G1453" s="271" t="e">
        <f t="shared" si="547"/>
        <v>#DIV/0!</v>
      </c>
      <c r="H1453" s="272">
        <f t="shared" si="548"/>
        <v>20</v>
      </c>
      <c r="I1453" s="270"/>
      <c r="J1453" s="273">
        <f t="shared" si="555"/>
        <v>200</v>
      </c>
      <c r="K1453" s="271">
        <f t="shared" si="549"/>
        <v>4</v>
      </c>
      <c r="L1453" s="271" t="e">
        <f t="shared" si="550"/>
        <v>#DIV/0!</v>
      </c>
      <c r="M1453" s="272">
        <f t="shared" si="551"/>
        <v>40</v>
      </c>
      <c r="N1453" s="389"/>
      <c r="O1453" s="455" t="e">
        <f>(A1453*B1453*W1453)+(B1453*'Calculateur de trading'!H1453)</f>
        <v>#DIV/0!</v>
      </c>
      <c r="P1453" s="274" t="e">
        <f>O1453/'Déscriptions des trades'!CK1453</f>
        <v>#DIV/0!</v>
      </c>
      <c r="Q1453" s="456" t="e">
        <f>'Déscriptions des trades'!CK1453-O1453</f>
        <v>#DIV/0!</v>
      </c>
      <c r="R1453" s="466" t="e">
        <f t="shared" si="556"/>
        <v>#DIV/0!</v>
      </c>
      <c r="S1453" s="389"/>
      <c r="T1453" s="12"/>
      <c r="U1453" s="25"/>
      <c r="V1453" s="15"/>
      <c r="W1453" s="490">
        <f t="shared" si="560"/>
        <v>0</v>
      </c>
      <c r="X1453" s="21" t="e">
        <f>W1453*U1453/'Déscriptions des trades'!CK1453*'Déscriptions des trades'!B1453</f>
        <v>#DIV/0!</v>
      </c>
      <c r="Y1453" s="459"/>
      <c r="Z1453" s="389"/>
      <c r="AA1453" s="23">
        <f t="shared" si="557"/>
        <v>0.1</v>
      </c>
      <c r="AB1453" s="17" t="e">
        <f>(AA1453*'Déscriptions des trades'!U1453*'Déscriptions des trades'!B1453/'Déscriptions des trades'!CK1453)*'Déscriptions des trades'!W1453</f>
        <v>#DIV/0!</v>
      </c>
      <c r="AC1453" s="265" t="e">
        <f>AB1453*'Déscriptions des trades'!CK1453</f>
        <v>#DIV/0!</v>
      </c>
      <c r="AD1453" s="266" t="e">
        <f>'Déscriptions des trades'!CK1453-AC1453</f>
        <v>#DIV/0!</v>
      </c>
      <c r="AE1453" s="389"/>
      <c r="AF1453" s="399">
        <v>1449</v>
      </c>
      <c r="AG1453" s="389"/>
      <c r="AH1453" s="20"/>
      <c r="AI1453" s="303"/>
      <c r="AJ1453" s="307"/>
      <c r="AK1453" s="161"/>
      <c r="AL1453" s="305"/>
      <c r="AM1453" s="305"/>
      <c r="AN1453" s="162"/>
      <c r="AO1453" s="439"/>
      <c r="AP1453" s="162"/>
      <c r="AQ1453" s="113"/>
      <c r="AR1453" s="113"/>
      <c r="AS1453" s="384"/>
      <c r="AT1453" s="306"/>
      <c r="AU1453" s="306"/>
      <c r="AV1453" s="160"/>
      <c r="AW1453" s="158"/>
      <c r="AX1453" s="385"/>
      <c r="AY1453" s="453"/>
      <c r="AZ1453" s="165"/>
      <c r="BA1453" s="301"/>
      <c r="BB1453" s="165"/>
      <c r="BC1453" s="301"/>
      <c r="BD1453" s="165"/>
      <c r="BE1453" s="302"/>
      <c r="BF1453" s="302"/>
      <c r="BG1453" s="165"/>
      <c r="BH1453" s="303"/>
      <c r="BI1453" s="165"/>
      <c r="BJ1453" s="304"/>
      <c r="BK1453" s="394"/>
      <c r="BL1453" s="302"/>
      <c r="BM1453" s="302"/>
      <c r="BN1453" s="394"/>
      <c r="BO1453" s="302"/>
      <c r="BP1453" s="13"/>
      <c r="BQ1453" s="302"/>
      <c r="BR1453" s="13"/>
      <c r="BS1453" s="302"/>
      <c r="BT1453" s="13"/>
      <c r="BU1453" s="302"/>
      <c r="BV1453" s="386"/>
      <c r="BW1453" s="303"/>
      <c r="BX1453" s="303"/>
      <c r="BY1453" s="302"/>
      <c r="BZ1453" s="302"/>
      <c r="CA1453" s="387"/>
      <c r="CB1453" s="395"/>
      <c r="CC1453" s="12"/>
      <c r="CD1453" s="304"/>
      <c r="CE1453" s="14"/>
      <c r="CF1453" s="395"/>
      <c r="CG1453" s="397"/>
      <c r="CH1453" s="300">
        <f t="shared" si="561"/>
        <v>0</v>
      </c>
      <c r="CI1453" s="26"/>
      <c r="CJ1453" s="17">
        <f t="shared" si="558"/>
        <v>0</v>
      </c>
      <c r="CK1453" s="18">
        <f t="shared" si="569"/>
        <v>12.89</v>
      </c>
      <c r="CM1453" s="164"/>
      <c r="CN1453" s="302"/>
      <c r="CO1453" s="13">
        <f t="shared" si="562"/>
        <v>0</v>
      </c>
      <c r="CP1453" s="302"/>
      <c r="CQ1453" s="13">
        <f t="shared" si="563"/>
        <v>0</v>
      </c>
      <c r="CR1453" s="302"/>
      <c r="CS1453" s="13">
        <f t="shared" si="564"/>
        <v>0</v>
      </c>
      <c r="CT1453" s="302"/>
      <c r="CU1453" s="13">
        <f t="shared" si="559"/>
        <v>0</v>
      </c>
      <c r="CV1453" s="302"/>
      <c r="CW1453" s="13">
        <f t="shared" si="565"/>
        <v>0</v>
      </c>
      <c r="CX1453" s="13">
        <f t="shared" si="566"/>
        <v>0</v>
      </c>
      <c r="CY1453" s="251">
        <f t="shared" si="567"/>
        <v>0</v>
      </c>
      <c r="CZ1453" s="13" t="s">
        <v>29</v>
      </c>
      <c r="DA1453" s="13">
        <v>50</v>
      </c>
      <c r="DB1453" s="22">
        <f t="shared" si="568"/>
        <v>0</v>
      </c>
      <c r="DD1453" s="24"/>
      <c r="DF1453" s="163"/>
      <c r="DH1453" s="24"/>
      <c r="DI1453" s="447"/>
      <c r="DJ1453" s="163"/>
    </row>
    <row r="1454" spans="1:114" s="7" customFormat="1">
      <c r="A1454" s="277">
        <f t="shared" si="552"/>
        <v>50</v>
      </c>
      <c r="B1454" s="21" t="e">
        <f>'Calculateur de trading'!I1454/C1454/W1454</f>
        <v>#DIV/0!</v>
      </c>
      <c r="C1454" s="278">
        <f t="shared" si="553"/>
        <v>10</v>
      </c>
      <c r="D1454" s="426"/>
      <c r="E1454" s="273">
        <f t="shared" si="554"/>
        <v>100</v>
      </c>
      <c r="F1454" s="271">
        <f t="shared" si="546"/>
        <v>2</v>
      </c>
      <c r="G1454" s="271" t="e">
        <f t="shared" si="547"/>
        <v>#DIV/0!</v>
      </c>
      <c r="H1454" s="272">
        <f t="shared" si="548"/>
        <v>20</v>
      </c>
      <c r="I1454" s="270"/>
      <c r="J1454" s="273">
        <f t="shared" si="555"/>
        <v>200</v>
      </c>
      <c r="K1454" s="271">
        <f t="shared" si="549"/>
        <v>4</v>
      </c>
      <c r="L1454" s="271" t="e">
        <f t="shared" si="550"/>
        <v>#DIV/0!</v>
      </c>
      <c r="M1454" s="272">
        <f t="shared" si="551"/>
        <v>40</v>
      </c>
      <c r="N1454" s="389"/>
      <c r="O1454" s="455" t="e">
        <f>(A1454*B1454*W1454)+(B1454*'Calculateur de trading'!H1454)</f>
        <v>#DIV/0!</v>
      </c>
      <c r="P1454" s="274" t="e">
        <f>O1454/'Déscriptions des trades'!CK1454</f>
        <v>#DIV/0!</v>
      </c>
      <c r="Q1454" s="456" t="e">
        <f>'Déscriptions des trades'!CK1454-O1454</f>
        <v>#DIV/0!</v>
      </c>
      <c r="R1454" s="466" t="e">
        <f t="shared" si="556"/>
        <v>#DIV/0!</v>
      </c>
      <c r="S1454" s="389"/>
      <c r="T1454" s="12"/>
      <c r="U1454" s="25"/>
      <c r="V1454" s="15"/>
      <c r="W1454" s="490">
        <f t="shared" si="560"/>
        <v>0</v>
      </c>
      <c r="X1454" s="21" t="e">
        <f>W1454*U1454/'Déscriptions des trades'!CK1454*'Déscriptions des trades'!B1454</f>
        <v>#DIV/0!</v>
      </c>
      <c r="Y1454" s="459"/>
      <c r="Z1454" s="389"/>
      <c r="AA1454" s="23">
        <f t="shared" si="557"/>
        <v>0.1</v>
      </c>
      <c r="AB1454" s="17" t="e">
        <f>(AA1454*'Déscriptions des trades'!U1454*'Déscriptions des trades'!B1454/'Déscriptions des trades'!CK1454)*'Déscriptions des trades'!W1454</f>
        <v>#DIV/0!</v>
      </c>
      <c r="AC1454" s="265" t="e">
        <f>AB1454*'Déscriptions des trades'!CK1454</f>
        <v>#DIV/0!</v>
      </c>
      <c r="AD1454" s="266" t="e">
        <f>'Déscriptions des trades'!CK1454-AC1454</f>
        <v>#DIV/0!</v>
      </c>
      <c r="AE1454" s="389"/>
      <c r="AF1454" s="399">
        <v>1450</v>
      </c>
      <c r="AG1454" s="389"/>
      <c r="AH1454" s="20"/>
      <c r="AI1454" s="303"/>
      <c r="AJ1454" s="307"/>
      <c r="AK1454" s="161"/>
      <c r="AL1454" s="305"/>
      <c r="AM1454" s="305"/>
      <c r="AN1454" s="162"/>
      <c r="AO1454" s="439"/>
      <c r="AP1454" s="162"/>
      <c r="AQ1454" s="113"/>
      <c r="AR1454" s="113"/>
      <c r="AS1454" s="384"/>
      <c r="AT1454" s="306"/>
      <c r="AU1454" s="306"/>
      <c r="AV1454" s="160"/>
      <c r="AW1454" s="158"/>
      <c r="AX1454" s="385"/>
      <c r="AY1454" s="453"/>
      <c r="AZ1454" s="165"/>
      <c r="BA1454" s="301"/>
      <c r="BB1454" s="165"/>
      <c r="BC1454" s="301"/>
      <c r="BD1454" s="165"/>
      <c r="BE1454" s="302"/>
      <c r="BF1454" s="302"/>
      <c r="BG1454" s="165"/>
      <c r="BH1454" s="303"/>
      <c r="BI1454" s="165"/>
      <c r="BJ1454" s="304"/>
      <c r="BK1454" s="394"/>
      <c r="BL1454" s="302"/>
      <c r="BM1454" s="302"/>
      <c r="BN1454" s="394"/>
      <c r="BO1454" s="302"/>
      <c r="BP1454" s="13"/>
      <c r="BQ1454" s="302"/>
      <c r="BR1454" s="13"/>
      <c r="BS1454" s="302"/>
      <c r="BT1454" s="13"/>
      <c r="BU1454" s="302"/>
      <c r="BV1454" s="386"/>
      <c r="BW1454" s="303"/>
      <c r="BX1454" s="303"/>
      <c r="BY1454" s="302"/>
      <c r="BZ1454" s="302"/>
      <c r="CA1454" s="387"/>
      <c r="CB1454" s="395"/>
      <c r="CC1454" s="12"/>
      <c r="CD1454" s="304"/>
      <c r="CE1454" s="14"/>
      <c r="CF1454" s="395"/>
      <c r="CG1454" s="397"/>
      <c r="CH1454" s="300">
        <f t="shared" si="561"/>
        <v>0</v>
      </c>
      <c r="CI1454" s="26"/>
      <c r="CJ1454" s="17">
        <f t="shared" si="558"/>
        <v>0</v>
      </c>
      <c r="CK1454" s="18">
        <f t="shared" si="569"/>
        <v>12.89</v>
      </c>
      <c r="CM1454" s="164"/>
      <c r="CN1454" s="302"/>
      <c r="CO1454" s="13">
        <f t="shared" si="562"/>
        <v>0</v>
      </c>
      <c r="CP1454" s="302"/>
      <c r="CQ1454" s="13">
        <f t="shared" si="563"/>
        <v>0</v>
      </c>
      <c r="CR1454" s="302"/>
      <c r="CS1454" s="13">
        <f t="shared" si="564"/>
        <v>0</v>
      </c>
      <c r="CT1454" s="302"/>
      <c r="CU1454" s="13">
        <f t="shared" si="559"/>
        <v>0</v>
      </c>
      <c r="CV1454" s="302"/>
      <c r="CW1454" s="13">
        <f t="shared" si="565"/>
        <v>0</v>
      </c>
      <c r="CX1454" s="13">
        <f t="shared" si="566"/>
        <v>0</v>
      </c>
      <c r="CY1454" s="251">
        <f t="shared" si="567"/>
        <v>0</v>
      </c>
      <c r="CZ1454" s="13" t="s">
        <v>29</v>
      </c>
      <c r="DA1454" s="13">
        <v>50</v>
      </c>
      <c r="DB1454" s="22">
        <f t="shared" si="568"/>
        <v>0</v>
      </c>
      <c r="DD1454" s="24"/>
      <c r="DF1454" s="163"/>
      <c r="DH1454" s="24"/>
      <c r="DI1454" s="447"/>
      <c r="DJ1454" s="163"/>
    </row>
    <row r="1455" spans="1:114" s="7" customFormat="1">
      <c r="A1455" s="277">
        <f t="shared" si="552"/>
        <v>50</v>
      </c>
      <c r="B1455" s="21" t="e">
        <f>'Calculateur de trading'!I1455/C1455/W1455</f>
        <v>#DIV/0!</v>
      </c>
      <c r="C1455" s="278">
        <f t="shared" si="553"/>
        <v>10</v>
      </c>
      <c r="D1455" s="426"/>
      <c r="E1455" s="273">
        <f t="shared" si="554"/>
        <v>100</v>
      </c>
      <c r="F1455" s="271">
        <f t="shared" si="546"/>
        <v>2</v>
      </c>
      <c r="G1455" s="271" t="e">
        <f t="shared" si="547"/>
        <v>#DIV/0!</v>
      </c>
      <c r="H1455" s="272">
        <f t="shared" si="548"/>
        <v>20</v>
      </c>
      <c r="I1455" s="270"/>
      <c r="J1455" s="273">
        <f t="shared" si="555"/>
        <v>200</v>
      </c>
      <c r="K1455" s="271">
        <f t="shared" si="549"/>
        <v>4</v>
      </c>
      <c r="L1455" s="271" t="e">
        <f t="shared" si="550"/>
        <v>#DIV/0!</v>
      </c>
      <c r="M1455" s="272">
        <f t="shared" si="551"/>
        <v>40</v>
      </c>
      <c r="N1455" s="389"/>
      <c r="O1455" s="455" t="e">
        <f>(A1455*B1455*W1455)+(B1455*'Calculateur de trading'!H1455)</f>
        <v>#DIV/0!</v>
      </c>
      <c r="P1455" s="274" t="e">
        <f>O1455/'Déscriptions des trades'!CK1455</f>
        <v>#DIV/0!</v>
      </c>
      <c r="Q1455" s="456" t="e">
        <f>'Déscriptions des trades'!CK1455-O1455</f>
        <v>#DIV/0!</v>
      </c>
      <c r="R1455" s="466" t="e">
        <f t="shared" si="556"/>
        <v>#DIV/0!</v>
      </c>
      <c r="S1455" s="389"/>
      <c r="T1455" s="12"/>
      <c r="U1455" s="25"/>
      <c r="V1455" s="15"/>
      <c r="W1455" s="490">
        <f t="shared" si="560"/>
        <v>0</v>
      </c>
      <c r="X1455" s="21" t="e">
        <f>W1455*U1455/'Déscriptions des trades'!CK1455*'Déscriptions des trades'!B1455</f>
        <v>#DIV/0!</v>
      </c>
      <c r="Y1455" s="459"/>
      <c r="Z1455" s="389"/>
      <c r="AA1455" s="23">
        <f t="shared" si="557"/>
        <v>0.1</v>
      </c>
      <c r="AB1455" s="17" t="e">
        <f>(AA1455*'Déscriptions des trades'!U1455*'Déscriptions des trades'!B1455/'Déscriptions des trades'!CK1455)*'Déscriptions des trades'!W1455</f>
        <v>#DIV/0!</v>
      </c>
      <c r="AC1455" s="265" t="e">
        <f>AB1455*'Déscriptions des trades'!CK1455</f>
        <v>#DIV/0!</v>
      </c>
      <c r="AD1455" s="266" t="e">
        <f>'Déscriptions des trades'!CK1455-AC1455</f>
        <v>#DIV/0!</v>
      </c>
      <c r="AE1455" s="389"/>
      <c r="AF1455" s="399">
        <v>1451</v>
      </c>
      <c r="AG1455" s="389"/>
      <c r="AH1455" s="20"/>
      <c r="AI1455" s="303"/>
      <c r="AJ1455" s="307"/>
      <c r="AK1455" s="161"/>
      <c r="AL1455" s="305"/>
      <c r="AM1455" s="305"/>
      <c r="AN1455" s="162"/>
      <c r="AO1455" s="439"/>
      <c r="AP1455" s="162"/>
      <c r="AQ1455" s="113"/>
      <c r="AR1455" s="113"/>
      <c r="AS1455" s="384"/>
      <c r="AT1455" s="306"/>
      <c r="AU1455" s="306"/>
      <c r="AV1455" s="160"/>
      <c r="AW1455" s="158"/>
      <c r="AX1455" s="385"/>
      <c r="AY1455" s="453"/>
      <c r="AZ1455" s="165"/>
      <c r="BA1455" s="301"/>
      <c r="BB1455" s="165"/>
      <c r="BC1455" s="301"/>
      <c r="BD1455" s="165"/>
      <c r="BE1455" s="302"/>
      <c r="BF1455" s="302"/>
      <c r="BG1455" s="165"/>
      <c r="BH1455" s="303"/>
      <c r="BI1455" s="165"/>
      <c r="BJ1455" s="304"/>
      <c r="BK1455" s="394"/>
      <c r="BL1455" s="302"/>
      <c r="BM1455" s="302"/>
      <c r="BN1455" s="394"/>
      <c r="BO1455" s="302"/>
      <c r="BP1455" s="13"/>
      <c r="BQ1455" s="302"/>
      <c r="BR1455" s="13"/>
      <c r="BS1455" s="302"/>
      <c r="BT1455" s="13"/>
      <c r="BU1455" s="302"/>
      <c r="BV1455" s="386"/>
      <c r="BW1455" s="303"/>
      <c r="BX1455" s="303"/>
      <c r="BY1455" s="302"/>
      <c r="BZ1455" s="302"/>
      <c r="CA1455" s="387"/>
      <c r="CB1455" s="395"/>
      <c r="CC1455" s="12"/>
      <c r="CD1455" s="304"/>
      <c r="CE1455" s="14"/>
      <c r="CF1455" s="395"/>
      <c r="CG1455" s="397"/>
      <c r="CH1455" s="300">
        <f t="shared" si="561"/>
        <v>0</v>
      </c>
      <c r="CI1455" s="26"/>
      <c r="CJ1455" s="17">
        <f t="shared" si="558"/>
        <v>0</v>
      </c>
      <c r="CK1455" s="18">
        <f t="shared" si="569"/>
        <v>12.89</v>
      </c>
      <c r="CM1455" s="164"/>
      <c r="CN1455" s="302"/>
      <c r="CO1455" s="13">
        <f t="shared" si="562"/>
        <v>0</v>
      </c>
      <c r="CP1455" s="302"/>
      <c r="CQ1455" s="13">
        <f t="shared" si="563"/>
        <v>0</v>
      </c>
      <c r="CR1455" s="302"/>
      <c r="CS1455" s="13">
        <f t="shared" si="564"/>
        <v>0</v>
      </c>
      <c r="CT1455" s="302"/>
      <c r="CU1455" s="13">
        <f t="shared" si="559"/>
        <v>0</v>
      </c>
      <c r="CV1455" s="302"/>
      <c r="CW1455" s="13">
        <f t="shared" si="565"/>
        <v>0</v>
      </c>
      <c r="CX1455" s="13">
        <f t="shared" si="566"/>
        <v>0</v>
      </c>
      <c r="CY1455" s="251">
        <f t="shared" si="567"/>
        <v>0</v>
      </c>
      <c r="CZ1455" s="13" t="s">
        <v>29</v>
      </c>
      <c r="DA1455" s="13">
        <v>50</v>
      </c>
      <c r="DB1455" s="22">
        <f t="shared" si="568"/>
        <v>0</v>
      </c>
      <c r="DD1455" s="24"/>
      <c r="DF1455" s="163"/>
      <c r="DH1455" s="24"/>
      <c r="DI1455" s="447"/>
      <c r="DJ1455" s="163"/>
    </row>
    <row r="1456" spans="1:114" s="7" customFormat="1">
      <c r="A1456" s="277">
        <f t="shared" si="552"/>
        <v>50</v>
      </c>
      <c r="B1456" s="21" t="e">
        <f>'Calculateur de trading'!I1456/C1456/W1456</f>
        <v>#DIV/0!</v>
      </c>
      <c r="C1456" s="278">
        <f t="shared" si="553"/>
        <v>10</v>
      </c>
      <c r="D1456" s="278"/>
      <c r="E1456" s="273">
        <f t="shared" si="554"/>
        <v>100</v>
      </c>
      <c r="F1456" s="271">
        <f t="shared" si="546"/>
        <v>2</v>
      </c>
      <c r="G1456" s="271" t="e">
        <f t="shared" si="547"/>
        <v>#DIV/0!</v>
      </c>
      <c r="H1456" s="272">
        <f t="shared" si="548"/>
        <v>20</v>
      </c>
      <c r="I1456" s="270"/>
      <c r="J1456" s="273">
        <f t="shared" si="555"/>
        <v>200</v>
      </c>
      <c r="K1456" s="271">
        <f t="shared" si="549"/>
        <v>4</v>
      </c>
      <c r="L1456" s="271" t="e">
        <f t="shared" si="550"/>
        <v>#DIV/0!</v>
      </c>
      <c r="M1456" s="272">
        <f t="shared" si="551"/>
        <v>40</v>
      </c>
      <c r="N1456" s="389"/>
      <c r="O1456" s="455" t="e">
        <f>(A1456*B1456*W1456)+(B1456*'Calculateur de trading'!H1456)</f>
        <v>#DIV/0!</v>
      </c>
      <c r="P1456" s="274" t="e">
        <f>O1456/'Déscriptions des trades'!CK1456</f>
        <v>#DIV/0!</v>
      </c>
      <c r="Q1456" s="456" t="e">
        <f>'Déscriptions des trades'!CK1456-O1456</f>
        <v>#DIV/0!</v>
      </c>
      <c r="R1456" s="466" t="e">
        <f t="shared" si="556"/>
        <v>#DIV/0!</v>
      </c>
      <c r="S1456" s="389"/>
      <c r="T1456" s="12"/>
      <c r="U1456" s="25"/>
      <c r="V1456" s="15"/>
      <c r="W1456" s="490">
        <f t="shared" si="560"/>
        <v>0</v>
      </c>
      <c r="X1456" s="21" t="e">
        <f>W1456*U1456/'Déscriptions des trades'!CK1456*'Déscriptions des trades'!B1456</f>
        <v>#DIV/0!</v>
      </c>
      <c r="Y1456" s="459"/>
      <c r="Z1456" s="389"/>
      <c r="AA1456" s="23">
        <f t="shared" si="557"/>
        <v>0.1</v>
      </c>
      <c r="AB1456" s="17" t="e">
        <f>(AA1456*'Déscriptions des trades'!U1456*'Déscriptions des trades'!B1456/'Déscriptions des trades'!CK1456)*'Déscriptions des trades'!W1456</f>
        <v>#DIV/0!</v>
      </c>
      <c r="AC1456" s="265" t="e">
        <f>AB1456*'Déscriptions des trades'!CK1456</f>
        <v>#DIV/0!</v>
      </c>
      <c r="AD1456" s="266" t="e">
        <f>'Déscriptions des trades'!CK1456-AC1456</f>
        <v>#DIV/0!</v>
      </c>
      <c r="AE1456" s="389"/>
      <c r="AF1456" s="399">
        <v>1452</v>
      </c>
      <c r="AG1456" s="389"/>
      <c r="AH1456" s="20"/>
      <c r="AI1456" s="303"/>
      <c r="AJ1456" s="307"/>
      <c r="AK1456" s="161"/>
      <c r="AL1456" s="305"/>
      <c r="AM1456" s="305"/>
      <c r="AN1456" s="162"/>
      <c r="AO1456" s="439"/>
      <c r="AP1456" s="162"/>
      <c r="AQ1456" s="113"/>
      <c r="AR1456" s="113"/>
      <c r="AS1456" s="384"/>
      <c r="AT1456" s="306"/>
      <c r="AU1456" s="306"/>
      <c r="AV1456" s="160"/>
      <c r="AW1456" s="158"/>
      <c r="AX1456" s="385"/>
      <c r="AY1456" s="453"/>
      <c r="AZ1456" s="165"/>
      <c r="BA1456" s="301"/>
      <c r="BB1456" s="165"/>
      <c r="BC1456" s="301"/>
      <c r="BD1456" s="165"/>
      <c r="BE1456" s="302"/>
      <c r="BF1456" s="302"/>
      <c r="BG1456" s="165"/>
      <c r="BH1456" s="303"/>
      <c r="BI1456" s="165"/>
      <c r="BJ1456" s="304"/>
      <c r="BK1456" s="394"/>
      <c r="BL1456" s="302"/>
      <c r="BM1456" s="302"/>
      <c r="BN1456" s="394"/>
      <c r="BO1456" s="302"/>
      <c r="BP1456" s="13"/>
      <c r="BQ1456" s="302"/>
      <c r="BR1456" s="13"/>
      <c r="BS1456" s="302"/>
      <c r="BT1456" s="13"/>
      <c r="BU1456" s="302"/>
      <c r="BV1456" s="386"/>
      <c r="BW1456" s="303"/>
      <c r="BX1456" s="303"/>
      <c r="BY1456" s="302"/>
      <c r="BZ1456" s="302"/>
      <c r="CA1456" s="387"/>
      <c r="CB1456" s="395"/>
      <c r="CC1456" s="12"/>
      <c r="CD1456" s="304"/>
      <c r="CE1456" s="14"/>
      <c r="CF1456" s="395"/>
      <c r="CG1456" s="397"/>
      <c r="CH1456" s="300">
        <f t="shared" si="561"/>
        <v>0</v>
      </c>
      <c r="CI1456" s="26"/>
      <c r="CJ1456" s="17">
        <f t="shared" si="558"/>
        <v>0</v>
      </c>
      <c r="CK1456" s="18">
        <f t="shared" si="569"/>
        <v>12.89</v>
      </c>
      <c r="CM1456" s="164"/>
      <c r="CN1456" s="302"/>
      <c r="CO1456" s="13">
        <f t="shared" si="562"/>
        <v>0</v>
      </c>
      <c r="CP1456" s="302"/>
      <c r="CQ1456" s="13">
        <f t="shared" si="563"/>
        <v>0</v>
      </c>
      <c r="CR1456" s="302"/>
      <c r="CS1456" s="13">
        <f t="shared" si="564"/>
        <v>0</v>
      </c>
      <c r="CT1456" s="302"/>
      <c r="CU1456" s="13">
        <f t="shared" si="559"/>
        <v>0</v>
      </c>
      <c r="CV1456" s="302"/>
      <c r="CW1456" s="13">
        <f t="shared" si="565"/>
        <v>0</v>
      </c>
      <c r="CX1456" s="13">
        <f t="shared" si="566"/>
        <v>0</v>
      </c>
      <c r="CY1456" s="251">
        <f t="shared" si="567"/>
        <v>0</v>
      </c>
      <c r="CZ1456" s="13" t="s">
        <v>29</v>
      </c>
      <c r="DA1456" s="13">
        <v>50</v>
      </c>
      <c r="DB1456" s="22">
        <f t="shared" si="568"/>
        <v>0</v>
      </c>
      <c r="DD1456" s="24"/>
      <c r="DF1456" s="163"/>
      <c r="DH1456" s="24"/>
      <c r="DI1456" s="447"/>
      <c r="DJ1456" s="163"/>
    </row>
    <row r="1457" spans="1:114" s="7" customFormat="1">
      <c r="A1457" s="277">
        <f t="shared" si="552"/>
        <v>50</v>
      </c>
      <c r="B1457" s="21" t="e">
        <f>'Calculateur de trading'!I1457/C1457/W1457</f>
        <v>#DIV/0!</v>
      </c>
      <c r="C1457" s="278">
        <f t="shared" si="553"/>
        <v>10</v>
      </c>
      <c r="D1457" s="426"/>
      <c r="E1457" s="273">
        <f t="shared" si="554"/>
        <v>100</v>
      </c>
      <c r="F1457" s="271">
        <f t="shared" si="546"/>
        <v>2</v>
      </c>
      <c r="G1457" s="271" t="e">
        <f t="shared" si="547"/>
        <v>#DIV/0!</v>
      </c>
      <c r="H1457" s="272">
        <f t="shared" si="548"/>
        <v>20</v>
      </c>
      <c r="I1457" s="270"/>
      <c r="J1457" s="273">
        <f t="shared" si="555"/>
        <v>200</v>
      </c>
      <c r="K1457" s="271">
        <f t="shared" si="549"/>
        <v>4</v>
      </c>
      <c r="L1457" s="271" t="e">
        <f t="shared" si="550"/>
        <v>#DIV/0!</v>
      </c>
      <c r="M1457" s="272">
        <f t="shared" si="551"/>
        <v>40</v>
      </c>
      <c r="N1457" s="389"/>
      <c r="O1457" s="455" t="e">
        <f>(A1457*B1457*W1457)+(B1457*'Calculateur de trading'!H1457)</f>
        <v>#DIV/0!</v>
      </c>
      <c r="P1457" s="274" t="e">
        <f>O1457/'Déscriptions des trades'!CK1457</f>
        <v>#DIV/0!</v>
      </c>
      <c r="Q1457" s="456" t="e">
        <f>'Déscriptions des trades'!CK1457-O1457</f>
        <v>#DIV/0!</v>
      </c>
      <c r="R1457" s="466" t="e">
        <f t="shared" si="556"/>
        <v>#DIV/0!</v>
      </c>
      <c r="S1457" s="389"/>
      <c r="T1457" s="12"/>
      <c r="U1457" s="25"/>
      <c r="V1457" s="15"/>
      <c r="W1457" s="490">
        <f t="shared" si="560"/>
        <v>0</v>
      </c>
      <c r="X1457" s="21" t="e">
        <f>W1457*U1457/'Déscriptions des trades'!CK1457*'Déscriptions des trades'!B1457</f>
        <v>#DIV/0!</v>
      </c>
      <c r="Y1457" s="459"/>
      <c r="Z1457" s="389"/>
      <c r="AA1457" s="23">
        <f t="shared" si="557"/>
        <v>0.1</v>
      </c>
      <c r="AB1457" s="17" t="e">
        <f>(AA1457*'Déscriptions des trades'!U1457*'Déscriptions des trades'!B1457/'Déscriptions des trades'!CK1457)*'Déscriptions des trades'!W1457</f>
        <v>#DIV/0!</v>
      </c>
      <c r="AC1457" s="265" t="e">
        <f>AB1457*'Déscriptions des trades'!CK1457</f>
        <v>#DIV/0!</v>
      </c>
      <c r="AD1457" s="266" t="e">
        <f>'Déscriptions des trades'!CK1457-AC1457</f>
        <v>#DIV/0!</v>
      </c>
      <c r="AE1457" s="389"/>
      <c r="AF1457" s="399">
        <v>1453</v>
      </c>
      <c r="AG1457" s="389"/>
      <c r="AH1457" s="20"/>
      <c r="AI1457" s="303"/>
      <c r="AJ1457" s="307"/>
      <c r="AK1457" s="161"/>
      <c r="AL1457" s="305"/>
      <c r="AM1457" s="305"/>
      <c r="AN1457" s="162"/>
      <c r="AO1457" s="439"/>
      <c r="AP1457" s="162"/>
      <c r="AQ1457" s="113"/>
      <c r="AR1457" s="113"/>
      <c r="AS1457" s="384"/>
      <c r="AT1457" s="306"/>
      <c r="AU1457" s="306"/>
      <c r="AV1457" s="160"/>
      <c r="AW1457" s="158"/>
      <c r="AX1457" s="385"/>
      <c r="AY1457" s="453"/>
      <c r="AZ1457" s="165"/>
      <c r="BA1457" s="301"/>
      <c r="BB1457" s="165"/>
      <c r="BC1457" s="301"/>
      <c r="BD1457" s="165"/>
      <c r="BE1457" s="302"/>
      <c r="BF1457" s="302"/>
      <c r="BG1457" s="165"/>
      <c r="BH1457" s="303"/>
      <c r="BI1457" s="165"/>
      <c r="BJ1457" s="304"/>
      <c r="BK1457" s="394"/>
      <c r="BL1457" s="302"/>
      <c r="BM1457" s="302"/>
      <c r="BN1457" s="394"/>
      <c r="BO1457" s="302"/>
      <c r="BP1457" s="13"/>
      <c r="BQ1457" s="302"/>
      <c r="BR1457" s="13"/>
      <c r="BS1457" s="302"/>
      <c r="BT1457" s="13"/>
      <c r="BU1457" s="302"/>
      <c r="BV1457" s="386"/>
      <c r="BW1457" s="303"/>
      <c r="BX1457" s="303"/>
      <c r="BY1457" s="302"/>
      <c r="BZ1457" s="302"/>
      <c r="CA1457" s="387"/>
      <c r="CB1457" s="395"/>
      <c r="CC1457" s="12"/>
      <c r="CD1457" s="304"/>
      <c r="CE1457" s="14"/>
      <c r="CF1457" s="395"/>
      <c r="CG1457" s="397"/>
      <c r="CH1457" s="300">
        <f t="shared" si="561"/>
        <v>0</v>
      </c>
      <c r="CI1457" s="26"/>
      <c r="CJ1457" s="17">
        <f t="shared" si="558"/>
        <v>0</v>
      </c>
      <c r="CK1457" s="18">
        <f t="shared" si="569"/>
        <v>12.89</v>
      </c>
      <c r="CM1457" s="164"/>
      <c r="CN1457" s="302"/>
      <c r="CO1457" s="13">
        <f t="shared" si="562"/>
        <v>0</v>
      </c>
      <c r="CP1457" s="302"/>
      <c r="CQ1457" s="13">
        <f t="shared" si="563"/>
        <v>0</v>
      </c>
      <c r="CR1457" s="302"/>
      <c r="CS1457" s="13">
        <f t="shared" si="564"/>
        <v>0</v>
      </c>
      <c r="CT1457" s="302"/>
      <c r="CU1457" s="13">
        <f t="shared" si="559"/>
        <v>0</v>
      </c>
      <c r="CV1457" s="302"/>
      <c r="CW1457" s="13">
        <f t="shared" si="565"/>
        <v>0</v>
      </c>
      <c r="CX1457" s="13">
        <f t="shared" si="566"/>
        <v>0</v>
      </c>
      <c r="CY1457" s="251">
        <f t="shared" si="567"/>
        <v>0</v>
      </c>
      <c r="CZ1457" s="13" t="s">
        <v>29</v>
      </c>
      <c r="DA1457" s="13">
        <v>50</v>
      </c>
      <c r="DB1457" s="22">
        <f t="shared" si="568"/>
        <v>0</v>
      </c>
      <c r="DD1457" s="24"/>
      <c r="DF1457" s="163"/>
      <c r="DH1457" s="24"/>
      <c r="DI1457" s="447"/>
      <c r="DJ1457" s="163"/>
    </row>
    <row r="1458" spans="1:114" s="7" customFormat="1">
      <c r="A1458" s="277">
        <f t="shared" si="552"/>
        <v>50</v>
      </c>
      <c r="B1458" s="21" t="e">
        <f>'Calculateur de trading'!I1458/C1458/W1458</f>
        <v>#DIV/0!</v>
      </c>
      <c r="C1458" s="278">
        <f t="shared" si="553"/>
        <v>10</v>
      </c>
      <c r="D1458" s="278"/>
      <c r="E1458" s="273">
        <f t="shared" si="554"/>
        <v>100</v>
      </c>
      <c r="F1458" s="271">
        <f t="shared" si="546"/>
        <v>2</v>
      </c>
      <c r="G1458" s="271" t="e">
        <f t="shared" si="547"/>
        <v>#DIV/0!</v>
      </c>
      <c r="H1458" s="272">
        <f t="shared" si="548"/>
        <v>20</v>
      </c>
      <c r="I1458" s="270"/>
      <c r="J1458" s="273">
        <f t="shared" si="555"/>
        <v>200</v>
      </c>
      <c r="K1458" s="271">
        <f t="shared" si="549"/>
        <v>4</v>
      </c>
      <c r="L1458" s="271" t="e">
        <f t="shared" si="550"/>
        <v>#DIV/0!</v>
      </c>
      <c r="M1458" s="272">
        <f t="shared" si="551"/>
        <v>40</v>
      </c>
      <c r="N1458" s="389"/>
      <c r="O1458" s="455" t="e">
        <f>(A1458*B1458*W1458)+(B1458*'Calculateur de trading'!H1458)</f>
        <v>#DIV/0!</v>
      </c>
      <c r="P1458" s="274" t="e">
        <f>O1458/'Déscriptions des trades'!CK1458</f>
        <v>#DIV/0!</v>
      </c>
      <c r="Q1458" s="456" t="e">
        <f>'Déscriptions des trades'!CK1458-O1458</f>
        <v>#DIV/0!</v>
      </c>
      <c r="R1458" s="466" t="e">
        <f t="shared" si="556"/>
        <v>#DIV/0!</v>
      </c>
      <c r="S1458" s="389"/>
      <c r="T1458" s="12"/>
      <c r="U1458" s="25"/>
      <c r="V1458" s="15"/>
      <c r="W1458" s="490">
        <f t="shared" si="560"/>
        <v>0</v>
      </c>
      <c r="X1458" s="21" t="e">
        <f>W1458*U1458/'Déscriptions des trades'!CK1458*'Déscriptions des trades'!B1458</f>
        <v>#DIV/0!</v>
      </c>
      <c r="Y1458" s="459"/>
      <c r="Z1458" s="389"/>
      <c r="AA1458" s="23">
        <f t="shared" si="557"/>
        <v>0.1</v>
      </c>
      <c r="AB1458" s="17" t="e">
        <f>(AA1458*'Déscriptions des trades'!U1458*'Déscriptions des trades'!B1458/'Déscriptions des trades'!CK1458)*'Déscriptions des trades'!W1458</f>
        <v>#DIV/0!</v>
      </c>
      <c r="AC1458" s="265" t="e">
        <f>AB1458*'Déscriptions des trades'!CK1458</f>
        <v>#DIV/0!</v>
      </c>
      <c r="AD1458" s="266" t="e">
        <f>'Déscriptions des trades'!CK1458-AC1458</f>
        <v>#DIV/0!</v>
      </c>
      <c r="AE1458" s="389"/>
      <c r="AF1458" s="399">
        <v>1454</v>
      </c>
      <c r="AG1458" s="389"/>
      <c r="AH1458" s="20"/>
      <c r="AI1458" s="303"/>
      <c r="AJ1458" s="307"/>
      <c r="AK1458" s="161"/>
      <c r="AL1458" s="305"/>
      <c r="AM1458" s="305"/>
      <c r="AN1458" s="162"/>
      <c r="AO1458" s="439"/>
      <c r="AP1458" s="162"/>
      <c r="AQ1458" s="113"/>
      <c r="AR1458" s="113"/>
      <c r="AS1458" s="384"/>
      <c r="AT1458" s="306"/>
      <c r="AU1458" s="306"/>
      <c r="AV1458" s="160"/>
      <c r="AW1458" s="158"/>
      <c r="AX1458" s="385"/>
      <c r="AY1458" s="453"/>
      <c r="AZ1458" s="165"/>
      <c r="BA1458" s="301"/>
      <c r="BB1458" s="165"/>
      <c r="BC1458" s="301"/>
      <c r="BD1458" s="165"/>
      <c r="BE1458" s="302"/>
      <c r="BF1458" s="302"/>
      <c r="BG1458" s="165"/>
      <c r="BH1458" s="303"/>
      <c r="BI1458" s="165"/>
      <c r="BJ1458" s="304"/>
      <c r="BK1458" s="394"/>
      <c r="BL1458" s="302"/>
      <c r="BM1458" s="302"/>
      <c r="BN1458" s="394"/>
      <c r="BO1458" s="302"/>
      <c r="BP1458" s="13"/>
      <c r="BQ1458" s="302"/>
      <c r="BR1458" s="13"/>
      <c r="BS1458" s="302"/>
      <c r="BT1458" s="13"/>
      <c r="BU1458" s="302"/>
      <c r="BV1458" s="386"/>
      <c r="BW1458" s="303"/>
      <c r="BX1458" s="303"/>
      <c r="BY1458" s="302"/>
      <c r="BZ1458" s="302"/>
      <c r="CA1458" s="387"/>
      <c r="CB1458" s="395"/>
      <c r="CC1458" s="12"/>
      <c r="CD1458" s="304"/>
      <c r="CE1458" s="14"/>
      <c r="CF1458" s="395"/>
      <c r="CG1458" s="397"/>
      <c r="CH1458" s="300">
        <f t="shared" si="561"/>
        <v>0</v>
      </c>
      <c r="CI1458" s="26"/>
      <c r="CJ1458" s="17">
        <f t="shared" si="558"/>
        <v>0</v>
      </c>
      <c r="CK1458" s="18">
        <f t="shared" si="569"/>
        <v>12.89</v>
      </c>
      <c r="CM1458" s="164"/>
      <c r="CN1458" s="302"/>
      <c r="CO1458" s="13">
        <f t="shared" si="562"/>
        <v>0</v>
      </c>
      <c r="CP1458" s="302"/>
      <c r="CQ1458" s="13">
        <f t="shared" si="563"/>
        <v>0</v>
      </c>
      <c r="CR1458" s="302"/>
      <c r="CS1458" s="13">
        <f t="shared" si="564"/>
        <v>0</v>
      </c>
      <c r="CT1458" s="302"/>
      <c r="CU1458" s="13">
        <f t="shared" si="559"/>
        <v>0</v>
      </c>
      <c r="CV1458" s="302"/>
      <c r="CW1458" s="13">
        <f t="shared" si="565"/>
        <v>0</v>
      </c>
      <c r="CX1458" s="13">
        <f t="shared" si="566"/>
        <v>0</v>
      </c>
      <c r="CY1458" s="251">
        <f t="shared" si="567"/>
        <v>0</v>
      </c>
      <c r="CZ1458" s="13" t="s">
        <v>29</v>
      </c>
      <c r="DA1458" s="13">
        <v>50</v>
      </c>
      <c r="DB1458" s="22">
        <f t="shared" si="568"/>
        <v>0</v>
      </c>
      <c r="DD1458" s="24"/>
      <c r="DF1458" s="163"/>
      <c r="DH1458" s="24"/>
      <c r="DI1458" s="447"/>
      <c r="DJ1458" s="163"/>
    </row>
    <row r="1459" spans="1:114" s="7" customFormat="1">
      <c r="A1459" s="277">
        <f t="shared" si="552"/>
        <v>50</v>
      </c>
      <c r="B1459" s="21" t="e">
        <f>'Calculateur de trading'!I1459/C1459/W1459</f>
        <v>#DIV/0!</v>
      </c>
      <c r="C1459" s="278">
        <f t="shared" si="553"/>
        <v>10</v>
      </c>
      <c r="D1459" s="426"/>
      <c r="E1459" s="273">
        <f t="shared" si="554"/>
        <v>100</v>
      </c>
      <c r="F1459" s="271">
        <f t="shared" si="546"/>
        <v>2</v>
      </c>
      <c r="G1459" s="271" t="e">
        <f t="shared" si="547"/>
        <v>#DIV/0!</v>
      </c>
      <c r="H1459" s="272">
        <f t="shared" si="548"/>
        <v>20</v>
      </c>
      <c r="I1459" s="270"/>
      <c r="J1459" s="273">
        <f t="shared" si="555"/>
        <v>200</v>
      </c>
      <c r="K1459" s="271">
        <f t="shared" si="549"/>
        <v>4</v>
      </c>
      <c r="L1459" s="271" t="e">
        <f t="shared" si="550"/>
        <v>#DIV/0!</v>
      </c>
      <c r="M1459" s="272">
        <f t="shared" si="551"/>
        <v>40</v>
      </c>
      <c r="N1459" s="389"/>
      <c r="O1459" s="455" t="e">
        <f>(A1459*B1459*W1459)+(B1459*'Calculateur de trading'!H1459)</f>
        <v>#DIV/0!</v>
      </c>
      <c r="P1459" s="274" t="e">
        <f>O1459/'Déscriptions des trades'!CK1459</f>
        <v>#DIV/0!</v>
      </c>
      <c r="Q1459" s="456" t="e">
        <f>'Déscriptions des trades'!CK1459-O1459</f>
        <v>#DIV/0!</v>
      </c>
      <c r="R1459" s="466" t="e">
        <f t="shared" si="556"/>
        <v>#DIV/0!</v>
      </c>
      <c r="S1459" s="389"/>
      <c r="T1459" s="12"/>
      <c r="U1459" s="25"/>
      <c r="V1459" s="15"/>
      <c r="W1459" s="490">
        <f t="shared" si="560"/>
        <v>0</v>
      </c>
      <c r="X1459" s="21" t="e">
        <f>W1459*U1459/'Déscriptions des trades'!CK1459*'Déscriptions des trades'!B1459</f>
        <v>#DIV/0!</v>
      </c>
      <c r="Y1459" s="459"/>
      <c r="Z1459" s="389"/>
      <c r="AA1459" s="23">
        <f t="shared" si="557"/>
        <v>0.1</v>
      </c>
      <c r="AB1459" s="17" t="e">
        <f>(AA1459*'Déscriptions des trades'!U1459*'Déscriptions des trades'!B1459/'Déscriptions des trades'!CK1459)*'Déscriptions des trades'!W1459</f>
        <v>#DIV/0!</v>
      </c>
      <c r="AC1459" s="265" t="e">
        <f>AB1459*'Déscriptions des trades'!CK1459</f>
        <v>#DIV/0!</v>
      </c>
      <c r="AD1459" s="266" t="e">
        <f>'Déscriptions des trades'!CK1459-AC1459</f>
        <v>#DIV/0!</v>
      </c>
      <c r="AE1459" s="389"/>
      <c r="AF1459" s="399">
        <v>1455</v>
      </c>
      <c r="AG1459" s="389"/>
      <c r="AH1459" s="20"/>
      <c r="AI1459" s="303"/>
      <c r="AJ1459" s="307"/>
      <c r="AK1459" s="161"/>
      <c r="AL1459" s="305"/>
      <c r="AM1459" s="305"/>
      <c r="AN1459" s="162"/>
      <c r="AO1459" s="439"/>
      <c r="AP1459" s="162"/>
      <c r="AQ1459" s="113"/>
      <c r="AR1459" s="113"/>
      <c r="AS1459" s="384"/>
      <c r="AT1459" s="306"/>
      <c r="AU1459" s="306"/>
      <c r="AV1459" s="160"/>
      <c r="AW1459" s="158"/>
      <c r="AX1459" s="385"/>
      <c r="AY1459" s="453"/>
      <c r="AZ1459" s="165"/>
      <c r="BA1459" s="301"/>
      <c r="BB1459" s="165"/>
      <c r="BC1459" s="301"/>
      <c r="BD1459" s="165"/>
      <c r="BE1459" s="302"/>
      <c r="BF1459" s="302"/>
      <c r="BG1459" s="165"/>
      <c r="BH1459" s="303"/>
      <c r="BI1459" s="165"/>
      <c r="BJ1459" s="304"/>
      <c r="BK1459" s="394"/>
      <c r="BL1459" s="302"/>
      <c r="BM1459" s="302"/>
      <c r="BN1459" s="394"/>
      <c r="BO1459" s="302"/>
      <c r="BP1459" s="13"/>
      <c r="BQ1459" s="302"/>
      <c r="BR1459" s="13"/>
      <c r="BS1459" s="302"/>
      <c r="BT1459" s="13"/>
      <c r="BU1459" s="302"/>
      <c r="BV1459" s="386"/>
      <c r="BW1459" s="303"/>
      <c r="BX1459" s="303"/>
      <c r="BY1459" s="302"/>
      <c r="BZ1459" s="302"/>
      <c r="CA1459" s="387"/>
      <c r="CB1459" s="395"/>
      <c r="CC1459" s="12"/>
      <c r="CD1459" s="304"/>
      <c r="CE1459" s="14"/>
      <c r="CF1459" s="395"/>
      <c r="CG1459" s="397"/>
      <c r="CH1459" s="300">
        <f t="shared" si="561"/>
        <v>0</v>
      </c>
      <c r="CI1459" s="26"/>
      <c r="CJ1459" s="17">
        <f t="shared" si="558"/>
        <v>0</v>
      </c>
      <c r="CK1459" s="18">
        <f t="shared" si="569"/>
        <v>12.89</v>
      </c>
      <c r="CM1459" s="164"/>
      <c r="CN1459" s="302"/>
      <c r="CO1459" s="13">
        <f t="shared" si="562"/>
        <v>0</v>
      </c>
      <c r="CP1459" s="302"/>
      <c r="CQ1459" s="13">
        <f t="shared" si="563"/>
        <v>0</v>
      </c>
      <c r="CR1459" s="302"/>
      <c r="CS1459" s="13">
        <f t="shared" si="564"/>
        <v>0</v>
      </c>
      <c r="CT1459" s="302"/>
      <c r="CU1459" s="13">
        <f t="shared" si="559"/>
        <v>0</v>
      </c>
      <c r="CV1459" s="302"/>
      <c r="CW1459" s="13">
        <f t="shared" si="565"/>
        <v>0</v>
      </c>
      <c r="CX1459" s="13">
        <f t="shared" si="566"/>
        <v>0</v>
      </c>
      <c r="CY1459" s="251">
        <f t="shared" si="567"/>
        <v>0</v>
      </c>
      <c r="CZ1459" s="13" t="s">
        <v>29</v>
      </c>
      <c r="DA1459" s="13">
        <v>50</v>
      </c>
      <c r="DB1459" s="22">
        <f t="shared" si="568"/>
        <v>0</v>
      </c>
      <c r="DD1459" s="24"/>
      <c r="DF1459" s="163"/>
      <c r="DH1459" s="24"/>
      <c r="DI1459" s="447"/>
      <c r="DJ1459" s="163"/>
    </row>
    <row r="1460" spans="1:114" s="7" customFormat="1">
      <c r="A1460" s="277">
        <f t="shared" si="552"/>
        <v>50</v>
      </c>
      <c r="B1460" s="21" t="e">
        <f>'Calculateur de trading'!I1460/C1460/W1460</f>
        <v>#DIV/0!</v>
      </c>
      <c r="C1460" s="278">
        <f t="shared" si="553"/>
        <v>10</v>
      </c>
      <c r="D1460" s="278"/>
      <c r="E1460" s="273">
        <f t="shared" si="554"/>
        <v>100</v>
      </c>
      <c r="F1460" s="271">
        <f t="shared" si="546"/>
        <v>2</v>
      </c>
      <c r="G1460" s="271" t="e">
        <f t="shared" si="547"/>
        <v>#DIV/0!</v>
      </c>
      <c r="H1460" s="272">
        <f t="shared" si="548"/>
        <v>20</v>
      </c>
      <c r="I1460" s="270"/>
      <c r="J1460" s="273">
        <f t="shared" si="555"/>
        <v>200</v>
      </c>
      <c r="K1460" s="271">
        <f t="shared" si="549"/>
        <v>4</v>
      </c>
      <c r="L1460" s="271" t="e">
        <f t="shared" si="550"/>
        <v>#DIV/0!</v>
      </c>
      <c r="M1460" s="272">
        <f t="shared" si="551"/>
        <v>40</v>
      </c>
      <c r="N1460" s="389"/>
      <c r="O1460" s="455" t="e">
        <f>(A1460*B1460*W1460)+(B1460*'Calculateur de trading'!H1460)</f>
        <v>#DIV/0!</v>
      </c>
      <c r="P1460" s="274" t="e">
        <f>O1460/'Déscriptions des trades'!CK1460</f>
        <v>#DIV/0!</v>
      </c>
      <c r="Q1460" s="456" t="e">
        <f>'Déscriptions des trades'!CK1460-O1460</f>
        <v>#DIV/0!</v>
      </c>
      <c r="R1460" s="466" t="e">
        <f t="shared" si="556"/>
        <v>#DIV/0!</v>
      </c>
      <c r="S1460" s="389"/>
      <c r="T1460" s="12"/>
      <c r="U1460" s="25"/>
      <c r="V1460" s="15"/>
      <c r="W1460" s="490">
        <f t="shared" si="560"/>
        <v>0</v>
      </c>
      <c r="X1460" s="21" t="e">
        <f>W1460*U1460/'Déscriptions des trades'!CK1460*'Déscriptions des trades'!B1460</f>
        <v>#DIV/0!</v>
      </c>
      <c r="Y1460" s="459"/>
      <c r="Z1460" s="389"/>
      <c r="AA1460" s="23">
        <f t="shared" si="557"/>
        <v>0.1</v>
      </c>
      <c r="AB1460" s="17" t="e">
        <f>(AA1460*'Déscriptions des trades'!U1460*'Déscriptions des trades'!B1460/'Déscriptions des trades'!CK1460)*'Déscriptions des trades'!W1460</f>
        <v>#DIV/0!</v>
      </c>
      <c r="AC1460" s="265" t="e">
        <f>AB1460*'Déscriptions des trades'!CK1460</f>
        <v>#DIV/0!</v>
      </c>
      <c r="AD1460" s="266" t="e">
        <f>'Déscriptions des trades'!CK1460-AC1460</f>
        <v>#DIV/0!</v>
      </c>
      <c r="AE1460" s="389"/>
      <c r="AF1460" s="399">
        <v>1456</v>
      </c>
      <c r="AG1460" s="389"/>
      <c r="AH1460" s="20"/>
      <c r="AI1460" s="303"/>
      <c r="AJ1460" s="307"/>
      <c r="AK1460" s="161"/>
      <c r="AL1460" s="305"/>
      <c r="AM1460" s="305"/>
      <c r="AN1460" s="162"/>
      <c r="AO1460" s="439"/>
      <c r="AP1460" s="162"/>
      <c r="AQ1460" s="113"/>
      <c r="AR1460" s="113"/>
      <c r="AS1460" s="384"/>
      <c r="AT1460" s="306"/>
      <c r="AU1460" s="306"/>
      <c r="AV1460" s="160"/>
      <c r="AW1460" s="158"/>
      <c r="AX1460" s="385"/>
      <c r="AY1460" s="453"/>
      <c r="AZ1460" s="165"/>
      <c r="BA1460" s="301"/>
      <c r="BB1460" s="165"/>
      <c r="BC1460" s="301"/>
      <c r="BD1460" s="165"/>
      <c r="BE1460" s="302"/>
      <c r="BF1460" s="302"/>
      <c r="BG1460" s="165"/>
      <c r="BH1460" s="303"/>
      <c r="BI1460" s="165"/>
      <c r="BJ1460" s="304"/>
      <c r="BK1460" s="394"/>
      <c r="BL1460" s="302"/>
      <c r="BM1460" s="302"/>
      <c r="BN1460" s="394"/>
      <c r="BO1460" s="302"/>
      <c r="BP1460" s="13"/>
      <c r="BQ1460" s="302"/>
      <c r="BR1460" s="13"/>
      <c r="BS1460" s="302"/>
      <c r="BT1460" s="13"/>
      <c r="BU1460" s="302"/>
      <c r="BV1460" s="386"/>
      <c r="BW1460" s="303"/>
      <c r="BX1460" s="303"/>
      <c r="BY1460" s="302"/>
      <c r="BZ1460" s="302"/>
      <c r="CA1460" s="387"/>
      <c r="CB1460" s="395"/>
      <c r="CC1460" s="12"/>
      <c r="CD1460" s="304"/>
      <c r="CE1460" s="14"/>
      <c r="CF1460" s="395"/>
      <c r="CG1460" s="397"/>
      <c r="CH1460" s="300">
        <f t="shared" si="561"/>
        <v>0</v>
      </c>
      <c r="CI1460" s="26"/>
      <c r="CJ1460" s="17">
        <f t="shared" si="558"/>
        <v>0</v>
      </c>
      <c r="CK1460" s="18">
        <f t="shared" si="569"/>
        <v>12.89</v>
      </c>
      <c r="CM1460" s="164"/>
      <c r="CN1460" s="302"/>
      <c r="CO1460" s="13">
        <f t="shared" si="562"/>
        <v>0</v>
      </c>
      <c r="CP1460" s="302"/>
      <c r="CQ1460" s="13">
        <f t="shared" si="563"/>
        <v>0</v>
      </c>
      <c r="CR1460" s="302"/>
      <c r="CS1460" s="13">
        <f t="shared" si="564"/>
        <v>0</v>
      </c>
      <c r="CT1460" s="302"/>
      <c r="CU1460" s="13">
        <f t="shared" si="559"/>
        <v>0</v>
      </c>
      <c r="CV1460" s="302"/>
      <c r="CW1460" s="13">
        <f t="shared" si="565"/>
        <v>0</v>
      </c>
      <c r="CX1460" s="13">
        <f t="shared" si="566"/>
        <v>0</v>
      </c>
      <c r="CY1460" s="251">
        <f t="shared" si="567"/>
        <v>0</v>
      </c>
      <c r="CZ1460" s="13" t="s">
        <v>29</v>
      </c>
      <c r="DA1460" s="13">
        <v>50</v>
      </c>
      <c r="DB1460" s="22">
        <f t="shared" si="568"/>
        <v>0</v>
      </c>
      <c r="DD1460" s="24"/>
      <c r="DF1460" s="163"/>
      <c r="DH1460" s="24"/>
      <c r="DI1460" s="447"/>
      <c r="DJ1460" s="163"/>
    </row>
    <row r="1461" spans="1:114" s="7" customFormat="1">
      <c r="A1461" s="277">
        <f t="shared" si="552"/>
        <v>50</v>
      </c>
      <c r="B1461" s="21" t="e">
        <f>'Calculateur de trading'!I1461/C1461/W1461</f>
        <v>#DIV/0!</v>
      </c>
      <c r="C1461" s="278">
        <f t="shared" si="553"/>
        <v>10</v>
      </c>
      <c r="D1461" s="426"/>
      <c r="E1461" s="273">
        <f t="shared" si="554"/>
        <v>100</v>
      </c>
      <c r="F1461" s="271">
        <f t="shared" si="546"/>
        <v>2</v>
      </c>
      <c r="G1461" s="271" t="e">
        <f t="shared" si="547"/>
        <v>#DIV/0!</v>
      </c>
      <c r="H1461" s="272">
        <f t="shared" si="548"/>
        <v>20</v>
      </c>
      <c r="I1461" s="270"/>
      <c r="J1461" s="273">
        <f t="shared" si="555"/>
        <v>200</v>
      </c>
      <c r="K1461" s="271">
        <f t="shared" si="549"/>
        <v>4</v>
      </c>
      <c r="L1461" s="271" t="e">
        <f t="shared" si="550"/>
        <v>#DIV/0!</v>
      </c>
      <c r="M1461" s="272">
        <f t="shared" si="551"/>
        <v>40</v>
      </c>
      <c r="N1461" s="389"/>
      <c r="O1461" s="455" t="e">
        <f>(A1461*B1461*W1461)+(B1461*'Calculateur de trading'!H1461)</f>
        <v>#DIV/0!</v>
      </c>
      <c r="P1461" s="274" t="e">
        <f>O1461/'Déscriptions des trades'!CK1461</f>
        <v>#DIV/0!</v>
      </c>
      <c r="Q1461" s="456" t="e">
        <f>'Déscriptions des trades'!CK1461-O1461</f>
        <v>#DIV/0!</v>
      </c>
      <c r="R1461" s="466" t="e">
        <f t="shared" si="556"/>
        <v>#DIV/0!</v>
      </c>
      <c r="S1461" s="389"/>
      <c r="T1461" s="12"/>
      <c r="U1461" s="25"/>
      <c r="V1461" s="15"/>
      <c r="W1461" s="490">
        <f t="shared" si="560"/>
        <v>0</v>
      </c>
      <c r="X1461" s="21" t="e">
        <f>W1461*U1461/'Déscriptions des trades'!CK1461*'Déscriptions des trades'!B1461</f>
        <v>#DIV/0!</v>
      </c>
      <c r="Y1461" s="459"/>
      <c r="Z1461" s="389"/>
      <c r="AA1461" s="23">
        <f t="shared" si="557"/>
        <v>0.1</v>
      </c>
      <c r="AB1461" s="17" t="e">
        <f>(AA1461*'Déscriptions des trades'!U1461*'Déscriptions des trades'!B1461/'Déscriptions des trades'!CK1461)*'Déscriptions des trades'!W1461</f>
        <v>#DIV/0!</v>
      </c>
      <c r="AC1461" s="265" t="e">
        <f>AB1461*'Déscriptions des trades'!CK1461</f>
        <v>#DIV/0!</v>
      </c>
      <c r="AD1461" s="266" t="e">
        <f>'Déscriptions des trades'!CK1461-AC1461</f>
        <v>#DIV/0!</v>
      </c>
      <c r="AE1461" s="389"/>
      <c r="AF1461" s="399">
        <v>1457</v>
      </c>
      <c r="AG1461" s="389"/>
      <c r="AH1461" s="20"/>
      <c r="AI1461" s="303"/>
      <c r="AJ1461" s="307"/>
      <c r="AK1461" s="161"/>
      <c r="AL1461" s="305"/>
      <c r="AM1461" s="305"/>
      <c r="AN1461" s="162"/>
      <c r="AO1461" s="439"/>
      <c r="AP1461" s="162"/>
      <c r="AQ1461" s="113"/>
      <c r="AR1461" s="113"/>
      <c r="AS1461" s="384"/>
      <c r="AT1461" s="306"/>
      <c r="AU1461" s="306"/>
      <c r="AV1461" s="160"/>
      <c r="AW1461" s="158"/>
      <c r="AX1461" s="385"/>
      <c r="AY1461" s="453"/>
      <c r="AZ1461" s="165"/>
      <c r="BA1461" s="301"/>
      <c r="BB1461" s="165"/>
      <c r="BC1461" s="301"/>
      <c r="BD1461" s="165"/>
      <c r="BE1461" s="302"/>
      <c r="BF1461" s="302"/>
      <c r="BG1461" s="165"/>
      <c r="BH1461" s="303"/>
      <c r="BI1461" s="165"/>
      <c r="BJ1461" s="304"/>
      <c r="BK1461" s="394"/>
      <c r="BL1461" s="302"/>
      <c r="BM1461" s="302"/>
      <c r="BN1461" s="394"/>
      <c r="BO1461" s="302"/>
      <c r="BP1461" s="13"/>
      <c r="BQ1461" s="302"/>
      <c r="BR1461" s="13"/>
      <c r="BS1461" s="302"/>
      <c r="BT1461" s="13"/>
      <c r="BU1461" s="302"/>
      <c r="BV1461" s="386"/>
      <c r="BW1461" s="303"/>
      <c r="BX1461" s="303"/>
      <c r="BY1461" s="302"/>
      <c r="BZ1461" s="302"/>
      <c r="CA1461" s="387"/>
      <c r="CB1461" s="395"/>
      <c r="CC1461" s="12"/>
      <c r="CD1461" s="304"/>
      <c r="CE1461" s="14"/>
      <c r="CF1461" s="395"/>
      <c r="CG1461" s="397"/>
      <c r="CH1461" s="300">
        <f t="shared" si="561"/>
        <v>0</v>
      </c>
      <c r="CI1461" s="26"/>
      <c r="CJ1461" s="17">
        <f t="shared" si="558"/>
        <v>0</v>
      </c>
      <c r="CK1461" s="18">
        <f t="shared" si="569"/>
        <v>12.89</v>
      </c>
      <c r="CM1461" s="164"/>
      <c r="CN1461" s="302"/>
      <c r="CO1461" s="13">
        <f t="shared" si="562"/>
        <v>0</v>
      </c>
      <c r="CP1461" s="302"/>
      <c r="CQ1461" s="13">
        <f t="shared" si="563"/>
        <v>0</v>
      </c>
      <c r="CR1461" s="302"/>
      <c r="CS1461" s="13">
        <f t="shared" si="564"/>
        <v>0</v>
      </c>
      <c r="CT1461" s="302"/>
      <c r="CU1461" s="13">
        <f t="shared" si="559"/>
        <v>0</v>
      </c>
      <c r="CV1461" s="302"/>
      <c r="CW1461" s="13">
        <f t="shared" si="565"/>
        <v>0</v>
      </c>
      <c r="CX1461" s="13">
        <f t="shared" si="566"/>
        <v>0</v>
      </c>
      <c r="CY1461" s="251">
        <f t="shared" si="567"/>
        <v>0</v>
      </c>
      <c r="CZ1461" s="13" t="s">
        <v>29</v>
      </c>
      <c r="DA1461" s="13">
        <v>50</v>
      </c>
      <c r="DB1461" s="22">
        <f t="shared" si="568"/>
        <v>0</v>
      </c>
      <c r="DD1461" s="24"/>
      <c r="DF1461" s="163"/>
      <c r="DH1461" s="24"/>
      <c r="DI1461" s="447"/>
      <c r="DJ1461" s="163"/>
    </row>
    <row r="1462" spans="1:114" s="7" customFormat="1">
      <c r="A1462" s="277">
        <f t="shared" si="552"/>
        <v>50</v>
      </c>
      <c r="B1462" s="21" t="e">
        <f>'Calculateur de trading'!I1462/C1462/W1462</f>
        <v>#DIV/0!</v>
      </c>
      <c r="C1462" s="278">
        <f t="shared" si="553"/>
        <v>10</v>
      </c>
      <c r="D1462" s="426"/>
      <c r="E1462" s="273">
        <f t="shared" si="554"/>
        <v>100</v>
      </c>
      <c r="F1462" s="271">
        <f t="shared" si="546"/>
        <v>2</v>
      </c>
      <c r="G1462" s="271" t="e">
        <f t="shared" si="547"/>
        <v>#DIV/0!</v>
      </c>
      <c r="H1462" s="272">
        <f t="shared" si="548"/>
        <v>20</v>
      </c>
      <c r="I1462" s="270"/>
      <c r="J1462" s="273">
        <f t="shared" si="555"/>
        <v>200</v>
      </c>
      <c r="K1462" s="271">
        <f t="shared" si="549"/>
        <v>4</v>
      </c>
      <c r="L1462" s="271" t="e">
        <f t="shared" si="550"/>
        <v>#DIV/0!</v>
      </c>
      <c r="M1462" s="272">
        <f t="shared" si="551"/>
        <v>40</v>
      </c>
      <c r="N1462" s="389"/>
      <c r="O1462" s="455" t="e">
        <f>(A1462*B1462*W1462)+(B1462*'Calculateur de trading'!H1462)</f>
        <v>#DIV/0!</v>
      </c>
      <c r="P1462" s="274" t="e">
        <f>O1462/'Déscriptions des trades'!CK1462</f>
        <v>#DIV/0!</v>
      </c>
      <c r="Q1462" s="456" t="e">
        <f>'Déscriptions des trades'!CK1462-O1462</f>
        <v>#DIV/0!</v>
      </c>
      <c r="R1462" s="466" t="e">
        <f t="shared" si="556"/>
        <v>#DIV/0!</v>
      </c>
      <c r="S1462" s="389"/>
      <c r="T1462" s="12"/>
      <c r="U1462" s="25"/>
      <c r="V1462" s="15"/>
      <c r="W1462" s="490">
        <f t="shared" si="560"/>
        <v>0</v>
      </c>
      <c r="X1462" s="21" t="e">
        <f>W1462*U1462/'Déscriptions des trades'!CK1462*'Déscriptions des trades'!B1462</f>
        <v>#DIV/0!</v>
      </c>
      <c r="Y1462" s="459"/>
      <c r="Z1462" s="389"/>
      <c r="AA1462" s="23">
        <f t="shared" si="557"/>
        <v>0.1</v>
      </c>
      <c r="AB1462" s="17" t="e">
        <f>(AA1462*'Déscriptions des trades'!U1462*'Déscriptions des trades'!B1462/'Déscriptions des trades'!CK1462)*'Déscriptions des trades'!W1462</f>
        <v>#DIV/0!</v>
      </c>
      <c r="AC1462" s="265" t="e">
        <f>AB1462*'Déscriptions des trades'!CK1462</f>
        <v>#DIV/0!</v>
      </c>
      <c r="AD1462" s="266" t="e">
        <f>'Déscriptions des trades'!CK1462-AC1462</f>
        <v>#DIV/0!</v>
      </c>
      <c r="AE1462" s="389"/>
      <c r="AF1462" s="399">
        <v>1458</v>
      </c>
      <c r="AG1462" s="389"/>
      <c r="AH1462" s="20"/>
      <c r="AI1462" s="303"/>
      <c r="AJ1462" s="307"/>
      <c r="AK1462" s="161"/>
      <c r="AL1462" s="305"/>
      <c r="AM1462" s="305"/>
      <c r="AN1462" s="162"/>
      <c r="AO1462" s="439"/>
      <c r="AP1462" s="162"/>
      <c r="AQ1462" s="113"/>
      <c r="AR1462" s="113"/>
      <c r="AS1462" s="384"/>
      <c r="AT1462" s="306"/>
      <c r="AU1462" s="306"/>
      <c r="AV1462" s="160"/>
      <c r="AW1462" s="158"/>
      <c r="AX1462" s="385"/>
      <c r="AY1462" s="453"/>
      <c r="AZ1462" s="165"/>
      <c r="BA1462" s="301"/>
      <c r="BB1462" s="165"/>
      <c r="BC1462" s="301"/>
      <c r="BD1462" s="165"/>
      <c r="BE1462" s="302"/>
      <c r="BF1462" s="302"/>
      <c r="BG1462" s="165"/>
      <c r="BH1462" s="303"/>
      <c r="BI1462" s="165"/>
      <c r="BJ1462" s="304"/>
      <c r="BK1462" s="394"/>
      <c r="BL1462" s="302"/>
      <c r="BM1462" s="302"/>
      <c r="BN1462" s="394"/>
      <c r="BO1462" s="302"/>
      <c r="BP1462" s="13"/>
      <c r="BQ1462" s="302"/>
      <c r="BR1462" s="13"/>
      <c r="BS1462" s="302"/>
      <c r="BT1462" s="13"/>
      <c r="BU1462" s="302"/>
      <c r="BV1462" s="386"/>
      <c r="BW1462" s="303"/>
      <c r="BX1462" s="303"/>
      <c r="BY1462" s="302"/>
      <c r="BZ1462" s="302"/>
      <c r="CA1462" s="387"/>
      <c r="CB1462" s="395"/>
      <c r="CC1462" s="12"/>
      <c r="CD1462" s="304"/>
      <c r="CE1462" s="14"/>
      <c r="CF1462" s="395"/>
      <c r="CG1462" s="397"/>
      <c r="CH1462" s="300">
        <f t="shared" si="561"/>
        <v>0</v>
      </c>
      <c r="CI1462" s="26"/>
      <c r="CJ1462" s="17">
        <f t="shared" si="558"/>
        <v>0</v>
      </c>
      <c r="CK1462" s="18">
        <f t="shared" si="569"/>
        <v>12.89</v>
      </c>
      <c r="CM1462" s="164"/>
      <c r="CN1462" s="302"/>
      <c r="CO1462" s="13">
        <f t="shared" si="562"/>
        <v>0</v>
      </c>
      <c r="CP1462" s="302"/>
      <c r="CQ1462" s="13">
        <f t="shared" si="563"/>
        <v>0</v>
      </c>
      <c r="CR1462" s="302"/>
      <c r="CS1462" s="13">
        <f t="shared" si="564"/>
        <v>0</v>
      </c>
      <c r="CT1462" s="302"/>
      <c r="CU1462" s="13">
        <f t="shared" si="559"/>
        <v>0</v>
      </c>
      <c r="CV1462" s="302"/>
      <c r="CW1462" s="13">
        <f t="shared" si="565"/>
        <v>0</v>
      </c>
      <c r="CX1462" s="13">
        <f t="shared" si="566"/>
        <v>0</v>
      </c>
      <c r="CY1462" s="251">
        <f t="shared" si="567"/>
        <v>0</v>
      </c>
      <c r="CZ1462" s="13" t="s">
        <v>29</v>
      </c>
      <c r="DA1462" s="13">
        <v>50</v>
      </c>
      <c r="DB1462" s="22">
        <f t="shared" si="568"/>
        <v>0</v>
      </c>
      <c r="DD1462" s="24"/>
      <c r="DF1462" s="163"/>
      <c r="DH1462" s="24"/>
      <c r="DI1462" s="447"/>
      <c r="DJ1462" s="163"/>
    </row>
    <row r="1463" spans="1:114" s="7" customFormat="1">
      <c r="A1463" s="277">
        <f t="shared" si="552"/>
        <v>50</v>
      </c>
      <c r="B1463" s="21" t="e">
        <f>'Calculateur de trading'!I1463/C1463/W1463</f>
        <v>#DIV/0!</v>
      </c>
      <c r="C1463" s="278">
        <f t="shared" si="553"/>
        <v>10</v>
      </c>
      <c r="D1463" s="278"/>
      <c r="E1463" s="273">
        <f t="shared" si="554"/>
        <v>100</v>
      </c>
      <c r="F1463" s="271">
        <f t="shared" si="546"/>
        <v>2</v>
      </c>
      <c r="G1463" s="271" t="e">
        <f t="shared" si="547"/>
        <v>#DIV/0!</v>
      </c>
      <c r="H1463" s="272">
        <f t="shared" si="548"/>
        <v>20</v>
      </c>
      <c r="I1463" s="270"/>
      <c r="J1463" s="273">
        <f t="shared" si="555"/>
        <v>200</v>
      </c>
      <c r="K1463" s="271">
        <f t="shared" si="549"/>
        <v>4</v>
      </c>
      <c r="L1463" s="271" t="e">
        <f t="shared" si="550"/>
        <v>#DIV/0!</v>
      </c>
      <c r="M1463" s="272">
        <f t="shared" si="551"/>
        <v>40</v>
      </c>
      <c r="N1463" s="389"/>
      <c r="O1463" s="455" t="e">
        <f>(A1463*B1463*W1463)+(B1463*'Calculateur de trading'!H1463)</f>
        <v>#DIV/0!</v>
      </c>
      <c r="P1463" s="274" t="e">
        <f>O1463/'Déscriptions des trades'!CK1463</f>
        <v>#DIV/0!</v>
      </c>
      <c r="Q1463" s="456" t="e">
        <f>'Déscriptions des trades'!CK1463-O1463</f>
        <v>#DIV/0!</v>
      </c>
      <c r="R1463" s="466" t="e">
        <f t="shared" si="556"/>
        <v>#DIV/0!</v>
      </c>
      <c r="S1463" s="389"/>
      <c r="T1463" s="12"/>
      <c r="U1463" s="25"/>
      <c r="V1463" s="15"/>
      <c r="W1463" s="490">
        <f t="shared" si="560"/>
        <v>0</v>
      </c>
      <c r="X1463" s="21" t="e">
        <f>W1463*U1463/'Déscriptions des trades'!CK1463*'Déscriptions des trades'!B1463</f>
        <v>#DIV/0!</v>
      </c>
      <c r="Y1463" s="459"/>
      <c r="Z1463" s="389"/>
      <c r="AA1463" s="23">
        <f t="shared" si="557"/>
        <v>0.1</v>
      </c>
      <c r="AB1463" s="17" t="e">
        <f>(AA1463*'Déscriptions des trades'!U1463*'Déscriptions des trades'!B1463/'Déscriptions des trades'!CK1463)*'Déscriptions des trades'!W1463</f>
        <v>#DIV/0!</v>
      </c>
      <c r="AC1463" s="265" t="e">
        <f>AB1463*'Déscriptions des trades'!CK1463</f>
        <v>#DIV/0!</v>
      </c>
      <c r="AD1463" s="266" t="e">
        <f>'Déscriptions des trades'!CK1463-AC1463</f>
        <v>#DIV/0!</v>
      </c>
      <c r="AE1463" s="389"/>
      <c r="AF1463" s="399">
        <v>1459</v>
      </c>
      <c r="AG1463" s="389"/>
      <c r="AH1463" s="20"/>
      <c r="AI1463" s="303"/>
      <c r="AJ1463" s="307"/>
      <c r="AK1463" s="161"/>
      <c r="AL1463" s="305"/>
      <c r="AM1463" s="305"/>
      <c r="AN1463" s="162"/>
      <c r="AO1463" s="439"/>
      <c r="AP1463" s="162"/>
      <c r="AQ1463" s="113"/>
      <c r="AR1463" s="113"/>
      <c r="AS1463" s="384"/>
      <c r="AT1463" s="306"/>
      <c r="AU1463" s="306"/>
      <c r="AV1463" s="160"/>
      <c r="AW1463" s="158"/>
      <c r="AX1463" s="385"/>
      <c r="AY1463" s="453"/>
      <c r="AZ1463" s="165"/>
      <c r="BA1463" s="301"/>
      <c r="BB1463" s="165"/>
      <c r="BC1463" s="301"/>
      <c r="BD1463" s="165"/>
      <c r="BE1463" s="302"/>
      <c r="BF1463" s="302"/>
      <c r="BG1463" s="165"/>
      <c r="BH1463" s="303"/>
      <c r="BI1463" s="165"/>
      <c r="BJ1463" s="304"/>
      <c r="BK1463" s="394"/>
      <c r="BL1463" s="302"/>
      <c r="BM1463" s="302"/>
      <c r="BN1463" s="394"/>
      <c r="BO1463" s="302"/>
      <c r="BP1463" s="13"/>
      <c r="BQ1463" s="302"/>
      <c r="BR1463" s="13"/>
      <c r="BS1463" s="302"/>
      <c r="BT1463" s="13"/>
      <c r="BU1463" s="302"/>
      <c r="BV1463" s="386"/>
      <c r="BW1463" s="303"/>
      <c r="BX1463" s="303"/>
      <c r="BY1463" s="302"/>
      <c r="BZ1463" s="302"/>
      <c r="CA1463" s="387"/>
      <c r="CB1463" s="395"/>
      <c r="CC1463" s="12"/>
      <c r="CD1463" s="304"/>
      <c r="CE1463" s="14"/>
      <c r="CF1463" s="395"/>
      <c r="CG1463" s="397"/>
      <c r="CH1463" s="300">
        <f t="shared" si="561"/>
        <v>0</v>
      </c>
      <c r="CI1463" s="26"/>
      <c r="CJ1463" s="17">
        <f t="shared" si="558"/>
        <v>0</v>
      </c>
      <c r="CK1463" s="18">
        <f t="shared" si="569"/>
        <v>12.89</v>
      </c>
      <c r="CM1463" s="164"/>
      <c r="CN1463" s="302"/>
      <c r="CO1463" s="13">
        <f t="shared" si="562"/>
        <v>0</v>
      </c>
      <c r="CP1463" s="302"/>
      <c r="CQ1463" s="13">
        <f t="shared" si="563"/>
        <v>0</v>
      </c>
      <c r="CR1463" s="302"/>
      <c r="CS1463" s="13">
        <f t="shared" si="564"/>
        <v>0</v>
      </c>
      <c r="CT1463" s="302"/>
      <c r="CU1463" s="13">
        <f t="shared" si="559"/>
        <v>0</v>
      </c>
      <c r="CV1463" s="302"/>
      <c r="CW1463" s="13">
        <f t="shared" si="565"/>
        <v>0</v>
      </c>
      <c r="CX1463" s="13">
        <f t="shared" si="566"/>
        <v>0</v>
      </c>
      <c r="CY1463" s="251">
        <f t="shared" si="567"/>
        <v>0</v>
      </c>
      <c r="CZ1463" s="13" t="s">
        <v>29</v>
      </c>
      <c r="DA1463" s="13">
        <v>50</v>
      </c>
      <c r="DB1463" s="22">
        <f t="shared" si="568"/>
        <v>0</v>
      </c>
      <c r="DD1463" s="24"/>
      <c r="DF1463" s="163"/>
      <c r="DH1463" s="24"/>
      <c r="DI1463" s="447"/>
      <c r="DJ1463" s="163"/>
    </row>
    <row r="1464" spans="1:114" s="7" customFormat="1">
      <c r="A1464" s="277">
        <f t="shared" si="552"/>
        <v>50</v>
      </c>
      <c r="B1464" s="21" t="e">
        <f>'Calculateur de trading'!I1464/C1464/W1464</f>
        <v>#DIV/0!</v>
      </c>
      <c r="C1464" s="278">
        <f t="shared" si="553"/>
        <v>10</v>
      </c>
      <c r="D1464" s="426"/>
      <c r="E1464" s="273">
        <f t="shared" si="554"/>
        <v>100</v>
      </c>
      <c r="F1464" s="271">
        <f t="shared" si="546"/>
        <v>2</v>
      </c>
      <c r="G1464" s="271" t="e">
        <f t="shared" si="547"/>
        <v>#DIV/0!</v>
      </c>
      <c r="H1464" s="272">
        <f t="shared" si="548"/>
        <v>20</v>
      </c>
      <c r="I1464" s="270"/>
      <c r="J1464" s="273">
        <f t="shared" si="555"/>
        <v>200</v>
      </c>
      <c r="K1464" s="271">
        <f t="shared" si="549"/>
        <v>4</v>
      </c>
      <c r="L1464" s="271" t="e">
        <f t="shared" si="550"/>
        <v>#DIV/0!</v>
      </c>
      <c r="M1464" s="272">
        <f t="shared" si="551"/>
        <v>40</v>
      </c>
      <c r="N1464" s="389"/>
      <c r="O1464" s="455" t="e">
        <f>(A1464*B1464*W1464)+(B1464*'Calculateur de trading'!H1464)</f>
        <v>#DIV/0!</v>
      </c>
      <c r="P1464" s="274" t="e">
        <f>O1464/'Déscriptions des trades'!CK1464</f>
        <v>#DIV/0!</v>
      </c>
      <c r="Q1464" s="456" t="e">
        <f>'Déscriptions des trades'!CK1464-O1464</f>
        <v>#DIV/0!</v>
      </c>
      <c r="R1464" s="466" t="e">
        <f t="shared" si="556"/>
        <v>#DIV/0!</v>
      </c>
      <c r="S1464" s="389"/>
      <c r="T1464" s="12"/>
      <c r="U1464" s="25"/>
      <c r="V1464" s="15"/>
      <c r="W1464" s="490">
        <f t="shared" si="560"/>
        <v>0</v>
      </c>
      <c r="X1464" s="21" t="e">
        <f>W1464*U1464/'Déscriptions des trades'!CK1464*'Déscriptions des trades'!B1464</f>
        <v>#DIV/0!</v>
      </c>
      <c r="Y1464" s="459"/>
      <c r="Z1464" s="389"/>
      <c r="AA1464" s="23">
        <f t="shared" si="557"/>
        <v>0.1</v>
      </c>
      <c r="AB1464" s="17" t="e">
        <f>(AA1464*'Déscriptions des trades'!U1464*'Déscriptions des trades'!B1464/'Déscriptions des trades'!CK1464)*'Déscriptions des trades'!W1464</f>
        <v>#DIV/0!</v>
      </c>
      <c r="AC1464" s="265" t="e">
        <f>AB1464*'Déscriptions des trades'!CK1464</f>
        <v>#DIV/0!</v>
      </c>
      <c r="AD1464" s="266" t="e">
        <f>'Déscriptions des trades'!CK1464-AC1464</f>
        <v>#DIV/0!</v>
      </c>
      <c r="AE1464" s="389"/>
      <c r="AF1464" s="399">
        <v>1460</v>
      </c>
      <c r="AG1464" s="389"/>
      <c r="AH1464" s="20"/>
      <c r="AI1464" s="303"/>
      <c r="AJ1464" s="307"/>
      <c r="AK1464" s="161"/>
      <c r="AL1464" s="305"/>
      <c r="AM1464" s="305"/>
      <c r="AN1464" s="162"/>
      <c r="AO1464" s="439"/>
      <c r="AP1464" s="162"/>
      <c r="AQ1464" s="113"/>
      <c r="AR1464" s="113"/>
      <c r="AS1464" s="384"/>
      <c r="AT1464" s="306"/>
      <c r="AU1464" s="306"/>
      <c r="AV1464" s="160"/>
      <c r="AW1464" s="158"/>
      <c r="AX1464" s="385"/>
      <c r="AY1464" s="453"/>
      <c r="AZ1464" s="165"/>
      <c r="BA1464" s="301"/>
      <c r="BB1464" s="165"/>
      <c r="BC1464" s="301"/>
      <c r="BD1464" s="165"/>
      <c r="BE1464" s="302"/>
      <c r="BF1464" s="302"/>
      <c r="BG1464" s="165"/>
      <c r="BH1464" s="303"/>
      <c r="BI1464" s="165"/>
      <c r="BJ1464" s="304"/>
      <c r="BK1464" s="394"/>
      <c r="BL1464" s="302"/>
      <c r="BM1464" s="302"/>
      <c r="BN1464" s="394"/>
      <c r="BO1464" s="302"/>
      <c r="BP1464" s="13"/>
      <c r="BQ1464" s="302"/>
      <c r="BR1464" s="13"/>
      <c r="BS1464" s="302"/>
      <c r="BT1464" s="13"/>
      <c r="BU1464" s="302"/>
      <c r="BV1464" s="386"/>
      <c r="BW1464" s="303"/>
      <c r="BX1464" s="303"/>
      <c r="BY1464" s="302"/>
      <c r="BZ1464" s="302"/>
      <c r="CA1464" s="387"/>
      <c r="CB1464" s="395"/>
      <c r="CC1464" s="12"/>
      <c r="CD1464" s="304"/>
      <c r="CE1464" s="14"/>
      <c r="CF1464" s="395"/>
      <c r="CG1464" s="397"/>
      <c r="CH1464" s="300">
        <f t="shared" si="561"/>
        <v>0</v>
      </c>
      <c r="CI1464" s="26"/>
      <c r="CJ1464" s="17">
        <f t="shared" si="558"/>
        <v>0</v>
      </c>
      <c r="CK1464" s="18">
        <f t="shared" si="569"/>
        <v>12.89</v>
      </c>
      <c r="CM1464" s="164"/>
      <c r="CN1464" s="302"/>
      <c r="CO1464" s="13">
        <f t="shared" si="562"/>
        <v>0</v>
      </c>
      <c r="CP1464" s="302"/>
      <c r="CQ1464" s="13">
        <f t="shared" si="563"/>
        <v>0</v>
      </c>
      <c r="CR1464" s="302"/>
      <c r="CS1464" s="13">
        <f t="shared" si="564"/>
        <v>0</v>
      </c>
      <c r="CT1464" s="302"/>
      <c r="CU1464" s="13">
        <f t="shared" si="559"/>
        <v>0</v>
      </c>
      <c r="CV1464" s="302"/>
      <c r="CW1464" s="13">
        <f t="shared" si="565"/>
        <v>0</v>
      </c>
      <c r="CX1464" s="13">
        <f t="shared" si="566"/>
        <v>0</v>
      </c>
      <c r="CY1464" s="251">
        <f t="shared" si="567"/>
        <v>0</v>
      </c>
      <c r="CZ1464" s="13" t="s">
        <v>29</v>
      </c>
      <c r="DA1464" s="13">
        <v>50</v>
      </c>
      <c r="DB1464" s="22">
        <f t="shared" si="568"/>
        <v>0</v>
      </c>
      <c r="DD1464" s="24"/>
      <c r="DF1464" s="163"/>
      <c r="DH1464" s="24"/>
      <c r="DI1464" s="447"/>
      <c r="DJ1464" s="163"/>
    </row>
    <row r="1465" spans="1:114" s="7" customFormat="1">
      <c r="A1465" s="277">
        <f t="shared" si="552"/>
        <v>50</v>
      </c>
      <c r="B1465" s="21" t="e">
        <f>'Calculateur de trading'!I1465/C1465/W1465</f>
        <v>#DIV/0!</v>
      </c>
      <c r="C1465" s="278">
        <f t="shared" si="553"/>
        <v>10</v>
      </c>
      <c r="D1465" s="278"/>
      <c r="E1465" s="273">
        <f t="shared" si="554"/>
        <v>100</v>
      </c>
      <c r="F1465" s="271">
        <f t="shared" si="546"/>
        <v>2</v>
      </c>
      <c r="G1465" s="271" t="e">
        <f t="shared" si="547"/>
        <v>#DIV/0!</v>
      </c>
      <c r="H1465" s="272">
        <f t="shared" si="548"/>
        <v>20</v>
      </c>
      <c r="I1465" s="270"/>
      <c r="J1465" s="273">
        <f t="shared" si="555"/>
        <v>200</v>
      </c>
      <c r="K1465" s="271">
        <f t="shared" si="549"/>
        <v>4</v>
      </c>
      <c r="L1465" s="271" t="e">
        <f t="shared" si="550"/>
        <v>#DIV/0!</v>
      </c>
      <c r="M1465" s="272">
        <f t="shared" si="551"/>
        <v>40</v>
      </c>
      <c r="N1465" s="389"/>
      <c r="O1465" s="455" t="e">
        <f>(A1465*B1465*W1465)+(B1465*'Calculateur de trading'!H1465)</f>
        <v>#DIV/0!</v>
      </c>
      <c r="P1465" s="274" t="e">
        <f>O1465/'Déscriptions des trades'!CK1465</f>
        <v>#DIV/0!</v>
      </c>
      <c r="Q1465" s="456" t="e">
        <f>'Déscriptions des trades'!CK1465-O1465</f>
        <v>#DIV/0!</v>
      </c>
      <c r="R1465" s="466" t="e">
        <f t="shared" si="556"/>
        <v>#DIV/0!</v>
      </c>
      <c r="S1465" s="389"/>
      <c r="T1465" s="12"/>
      <c r="U1465" s="25"/>
      <c r="V1465" s="15"/>
      <c r="W1465" s="490">
        <f t="shared" si="560"/>
        <v>0</v>
      </c>
      <c r="X1465" s="21" t="e">
        <f>W1465*U1465/'Déscriptions des trades'!CK1465*'Déscriptions des trades'!B1465</f>
        <v>#DIV/0!</v>
      </c>
      <c r="Y1465" s="459"/>
      <c r="Z1465" s="389"/>
      <c r="AA1465" s="23">
        <f t="shared" si="557"/>
        <v>0.1</v>
      </c>
      <c r="AB1465" s="17" t="e">
        <f>(AA1465*'Déscriptions des trades'!U1465*'Déscriptions des trades'!B1465/'Déscriptions des trades'!CK1465)*'Déscriptions des trades'!W1465</f>
        <v>#DIV/0!</v>
      </c>
      <c r="AC1465" s="265" t="e">
        <f>AB1465*'Déscriptions des trades'!CK1465</f>
        <v>#DIV/0!</v>
      </c>
      <c r="AD1465" s="266" t="e">
        <f>'Déscriptions des trades'!CK1465-AC1465</f>
        <v>#DIV/0!</v>
      </c>
      <c r="AE1465" s="389"/>
      <c r="AF1465" s="399">
        <v>1461</v>
      </c>
      <c r="AG1465" s="389"/>
      <c r="AH1465" s="20"/>
      <c r="AI1465" s="303"/>
      <c r="AJ1465" s="307"/>
      <c r="AK1465" s="161"/>
      <c r="AL1465" s="305"/>
      <c r="AM1465" s="305"/>
      <c r="AN1465" s="162"/>
      <c r="AO1465" s="439"/>
      <c r="AP1465" s="162"/>
      <c r="AQ1465" s="113"/>
      <c r="AR1465" s="113"/>
      <c r="AS1465" s="384"/>
      <c r="AT1465" s="306"/>
      <c r="AU1465" s="306"/>
      <c r="AV1465" s="160"/>
      <c r="AW1465" s="158"/>
      <c r="AX1465" s="385"/>
      <c r="AY1465" s="453"/>
      <c r="AZ1465" s="165"/>
      <c r="BA1465" s="301"/>
      <c r="BB1465" s="165"/>
      <c r="BC1465" s="301"/>
      <c r="BD1465" s="165"/>
      <c r="BE1465" s="302"/>
      <c r="BF1465" s="302"/>
      <c r="BG1465" s="165"/>
      <c r="BH1465" s="303"/>
      <c r="BI1465" s="165"/>
      <c r="BJ1465" s="304"/>
      <c r="BK1465" s="394"/>
      <c r="BL1465" s="302"/>
      <c r="BM1465" s="302"/>
      <c r="BN1465" s="394"/>
      <c r="BO1465" s="302"/>
      <c r="BP1465" s="13"/>
      <c r="BQ1465" s="302"/>
      <c r="BR1465" s="13"/>
      <c r="BS1465" s="302"/>
      <c r="BT1465" s="13"/>
      <c r="BU1465" s="302"/>
      <c r="BV1465" s="386"/>
      <c r="BW1465" s="303"/>
      <c r="BX1465" s="303"/>
      <c r="BY1465" s="302"/>
      <c r="BZ1465" s="302"/>
      <c r="CA1465" s="387"/>
      <c r="CB1465" s="395"/>
      <c r="CC1465" s="12"/>
      <c r="CD1465" s="304"/>
      <c r="CE1465" s="14"/>
      <c r="CF1465" s="395"/>
      <c r="CG1465" s="397"/>
      <c r="CH1465" s="300">
        <f t="shared" si="561"/>
        <v>0</v>
      </c>
      <c r="CI1465" s="26"/>
      <c r="CJ1465" s="17">
        <f t="shared" si="558"/>
        <v>0</v>
      </c>
      <c r="CK1465" s="18">
        <f t="shared" si="569"/>
        <v>12.89</v>
      </c>
      <c r="CM1465" s="164"/>
      <c r="CN1465" s="302"/>
      <c r="CO1465" s="13">
        <f t="shared" si="562"/>
        <v>0</v>
      </c>
      <c r="CP1465" s="302"/>
      <c r="CQ1465" s="13">
        <f t="shared" si="563"/>
        <v>0</v>
      </c>
      <c r="CR1465" s="302"/>
      <c r="CS1465" s="13">
        <f t="shared" si="564"/>
        <v>0</v>
      </c>
      <c r="CT1465" s="302"/>
      <c r="CU1465" s="13">
        <f t="shared" si="559"/>
        <v>0</v>
      </c>
      <c r="CV1465" s="302"/>
      <c r="CW1465" s="13">
        <f t="shared" si="565"/>
        <v>0</v>
      </c>
      <c r="CX1465" s="13">
        <f t="shared" si="566"/>
        <v>0</v>
      </c>
      <c r="CY1465" s="251">
        <f t="shared" si="567"/>
        <v>0</v>
      </c>
      <c r="CZ1465" s="13" t="s">
        <v>29</v>
      </c>
      <c r="DA1465" s="13">
        <v>50</v>
      </c>
      <c r="DB1465" s="22">
        <f t="shared" si="568"/>
        <v>0</v>
      </c>
      <c r="DD1465" s="24"/>
      <c r="DF1465" s="163"/>
      <c r="DH1465" s="24"/>
      <c r="DI1465" s="447"/>
      <c r="DJ1465" s="163"/>
    </row>
    <row r="1466" spans="1:114" s="7" customFormat="1">
      <c r="A1466" s="277">
        <f t="shared" si="552"/>
        <v>50</v>
      </c>
      <c r="B1466" s="21" t="e">
        <f>'Calculateur de trading'!I1466/C1466/W1466</f>
        <v>#DIV/0!</v>
      </c>
      <c r="C1466" s="278">
        <f t="shared" si="553"/>
        <v>10</v>
      </c>
      <c r="D1466" s="426"/>
      <c r="E1466" s="273">
        <f t="shared" si="554"/>
        <v>100</v>
      </c>
      <c r="F1466" s="271">
        <f t="shared" si="546"/>
        <v>2</v>
      </c>
      <c r="G1466" s="271" t="e">
        <f t="shared" si="547"/>
        <v>#DIV/0!</v>
      </c>
      <c r="H1466" s="272">
        <f t="shared" si="548"/>
        <v>20</v>
      </c>
      <c r="I1466" s="270"/>
      <c r="J1466" s="273">
        <f t="shared" si="555"/>
        <v>200</v>
      </c>
      <c r="K1466" s="271">
        <f t="shared" si="549"/>
        <v>4</v>
      </c>
      <c r="L1466" s="271" t="e">
        <f t="shared" si="550"/>
        <v>#DIV/0!</v>
      </c>
      <c r="M1466" s="272">
        <f t="shared" si="551"/>
        <v>40</v>
      </c>
      <c r="N1466" s="389"/>
      <c r="O1466" s="455" t="e">
        <f>(A1466*B1466*W1466)+(B1466*'Calculateur de trading'!H1466)</f>
        <v>#DIV/0!</v>
      </c>
      <c r="P1466" s="274" t="e">
        <f>O1466/'Déscriptions des trades'!CK1466</f>
        <v>#DIV/0!</v>
      </c>
      <c r="Q1466" s="456" t="e">
        <f>'Déscriptions des trades'!CK1466-O1466</f>
        <v>#DIV/0!</v>
      </c>
      <c r="R1466" s="466" t="e">
        <f t="shared" si="556"/>
        <v>#DIV/0!</v>
      </c>
      <c r="S1466" s="389"/>
      <c r="T1466" s="12"/>
      <c r="U1466" s="25"/>
      <c r="V1466" s="15"/>
      <c r="W1466" s="490">
        <f t="shared" si="560"/>
        <v>0</v>
      </c>
      <c r="X1466" s="21" t="e">
        <f>W1466*U1466/'Déscriptions des trades'!CK1466*'Déscriptions des trades'!B1466</f>
        <v>#DIV/0!</v>
      </c>
      <c r="Y1466" s="459"/>
      <c r="Z1466" s="389"/>
      <c r="AA1466" s="23">
        <f t="shared" si="557"/>
        <v>0.1</v>
      </c>
      <c r="AB1466" s="17" t="e">
        <f>(AA1466*'Déscriptions des trades'!U1466*'Déscriptions des trades'!B1466/'Déscriptions des trades'!CK1466)*'Déscriptions des trades'!W1466</f>
        <v>#DIV/0!</v>
      </c>
      <c r="AC1466" s="265" t="e">
        <f>AB1466*'Déscriptions des trades'!CK1466</f>
        <v>#DIV/0!</v>
      </c>
      <c r="AD1466" s="266" t="e">
        <f>'Déscriptions des trades'!CK1466-AC1466</f>
        <v>#DIV/0!</v>
      </c>
      <c r="AE1466" s="389"/>
      <c r="AF1466" s="399">
        <v>1462</v>
      </c>
      <c r="AG1466" s="389"/>
      <c r="AH1466" s="20"/>
      <c r="AI1466" s="303"/>
      <c r="AJ1466" s="307"/>
      <c r="AK1466" s="161"/>
      <c r="AL1466" s="305"/>
      <c r="AM1466" s="305"/>
      <c r="AN1466" s="162"/>
      <c r="AO1466" s="439"/>
      <c r="AP1466" s="162"/>
      <c r="AQ1466" s="113"/>
      <c r="AR1466" s="113"/>
      <c r="AS1466" s="384"/>
      <c r="AT1466" s="306"/>
      <c r="AU1466" s="306"/>
      <c r="AV1466" s="160"/>
      <c r="AW1466" s="158"/>
      <c r="AX1466" s="385"/>
      <c r="AY1466" s="453"/>
      <c r="AZ1466" s="165"/>
      <c r="BA1466" s="301"/>
      <c r="BB1466" s="165"/>
      <c r="BC1466" s="301"/>
      <c r="BD1466" s="165"/>
      <c r="BE1466" s="302"/>
      <c r="BF1466" s="302"/>
      <c r="BG1466" s="165"/>
      <c r="BH1466" s="303"/>
      <c r="BI1466" s="165"/>
      <c r="BJ1466" s="304"/>
      <c r="BK1466" s="394"/>
      <c r="BL1466" s="302"/>
      <c r="BM1466" s="302"/>
      <c r="BN1466" s="394"/>
      <c r="BO1466" s="302"/>
      <c r="BP1466" s="13"/>
      <c r="BQ1466" s="302"/>
      <c r="BR1466" s="13"/>
      <c r="BS1466" s="302"/>
      <c r="BT1466" s="13"/>
      <c r="BU1466" s="302"/>
      <c r="BV1466" s="386"/>
      <c r="BW1466" s="303"/>
      <c r="BX1466" s="303"/>
      <c r="BY1466" s="302"/>
      <c r="BZ1466" s="302"/>
      <c r="CA1466" s="387"/>
      <c r="CB1466" s="395"/>
      <c r="CC1466" s="12"/>
      <c r="CD1466" s="304"/>
      <c r="CE1466" s="14"/>
      <c r="CF1466" s="395"/>
      <c r="CG1466" s="397"/>
      <c r="CH1466" s="300">
        <f t="shared" si="561"/>
        <v>0</v>
      </c>
      <c r="CI1466" s="26"/>
      <c r="CJ1466" s="17">
        <f t="shared" si="558"/>
        <v>0</v>
      </c>
      <c r="CK1466" s="18">
        <f t="shared" si="569"/>
        <v>12.89</v>
      </c>
      <c r="CM1466" s="164"/>
      <c r="CN1466" s="302"/>
      <c r="CO1466" s="13">
        <f t="shared" si="562"/>
        <v>0</v>
      </c>
      <c r="CP1466" s="302"/>
      <c r="CQ1466" s="13">
        <f t="shared" si="563"/>
        <v>0</v>
      </c>
      <c r="CR1466" s="302"/>
      <c r="CS1466" s="13">
        <f t="shared" si="564"/>
        <v>0</v>
      </c>
      <c r="CT1466" s="302"/>
      <c r="CU1466" s="13">
        <f t="shared" si="559"/>
        <v>0</v>
      </c>
      <c r="CV1466" s="302"/>
      <c r="CW1466" s="13">
        <f t="shared" si="565"/>
        <v>0</v>
      </c>
      <c r="CX1466" s="13">
        <f t="shared" si="566"/>
        <v>0</v>
      </c>
      <c r="CY1466" s="251">
        <f t="shared" si="567"/>
        <v>0</v>
      </c>
      <c r="CZ1466" s="13" t="s">
        <v>29</v>
      </c>
      <c r="DA1466" s="13">
        <v>50</v>
      </c>
      <c r="DB1466" s="22">
        <f t="shared" si="568"/>
        <v>0</v>
      </c>
      <c r="DD1466" s="24"/>
      <c r="DF1466" s="163"/>
      <c r="DH1466" s="24"/>
      <c r="DI1466" s="447"/>
      <c r="DJ1466" s="163"/>
    </row>
    <row r="1467" spans="1:114" s="7" customFormat="1">
      <c r="A1467" s="277">
        <f t="shared" si="552"/>
        <v>50</v>
      </c>
      <c r="B1467" s="21" t="e">
        <f>'Calculateur de trading'!I1467/C1467/W1467</f>
        <v>#DIV/0!</v>
      </c>
      <c r="C1467" s="278">
        <f t="shared" si="553"/>
        <v>10</v>
      </c>
      <c r="D1467" s="278"/>
      <c r="E1467" s="273">
        <f t="shared" si="554"/>
        <v>100</v>
      </c>
      <c r="F1467" s="271">
        <f t="shared" si="546"/>
        <v>2</v>
      </c>
      <c r="G1467" s="271" t="e">
        <f t="shared" si="547"/>
        <v>#DIV/0!</v>
      </c>
      <c r="H1467" s="272">
        <f t="shared" si="548"/>
        <v>20</v>
      </c>
      <c r="I1467" s="270"/>
      <c r="J1467" s="273">
        <f t="shared" si="555"/>
        <v>200</v>
      </c>
      <c r="K1467" s="271">
        <f t="shared" si="549"/>
        <v>4</v>
      </c>
      <c r="L1467" s="271" t="e">
        <f t="shared" si="550"/>
        <v>#DIV/0!</v>
      </c>
      <c r="M1467" s="272">
        <f t="shared" si="551"/>
        <v>40</v>
      </c>
      <c r="N1467" s="389"/>
      <c r="O1467" s="455" t="e">
        <f>(A1467*B1467*W1467)+(B1467*'Calculateur de trading'!H1467)</f>
        <v>#DIV/0!</v>
      </c>
      <c r="P1467" s="274" t="e">
        <f>O1467/'Déscriptions des trades'!CK1467</f>
        <v>#DIV/0!</v>
      </c>
      <c r="Q1467" s="456" t="e">
        <f>'Déscriptions des trades'!CK1467-O1467</f>
        <v>#DIV/0!</v>
      </c>
      <c r="R1467" s="466" t="e">
        <f t="shared" si="556"/>
        <v>#DIV/0!</v>
      </c>
      <c r="S1467" s="389"/>
      <c r="T1467" s="12"/>
      <c r="U1467" s="25"/>
      <c r="V1467" s="15"/>
      <c r="W1467" s="490">
        <f t="shared" si="560"/>
        <v>0</v>
      </c>
      <c r="X1467" s="21" t="e">
        <f>W1467*U1467/'Déscriptions des trades'!CK1467*'Déscriptions des trades'!B1467</f>
        <v>#DIV/0!</v>
      </c>
      <c r="Y1467" s="459"/>
      <c r="Z1467" s="389"/>
      <c r="AA1467" s="23">
        <f t="shared" si="557"/>
        <v>0.1</v>
      </c>
      <c r="AB1467" s="17" t="e">
        <f>(AA1467*'Déscriptions des trades'!U1467*'Déscriptions des trades'!B1467/'Déscriptions des trades'!CK1467)*'Déscriptions des trades'!W1467</f>
        <v>#DIV/0!</v>
      </c>
      <c r="AC1467" s="265" t="e">
        <f>AB1467*'Déscriptions des trades'!CK1467</f>
        <v>#DIV/0!</v>
      </c>
      <c r="AD1467" s="266" t="e">
        <f>'Déscriptions des trades'!CK1467-AC1467</f>
        <v>#DIV/0!</v>
      </c>
      <c r="AE1467" s="389"/>
      <c r="AF1467" s="399">
        <v>1463</v>
      </c>
      <c r="AG1467" s="389"/>
      <c r="AH1467" s="20"/>
      <c r="AI1467" s="303"/>
      <c r="AJ1467" s="307"/>
      <c r="AK1467" s="161"/>
      <c r="AL1467" s="305"/>
      <c r="AM1467" s="305"/>
      <c r="AN1467" s="162"/>
      <c r="AO1467" s="439"/>
      <c r="AP1467" s="162"/>
      <c r="AQ1467" s="113"/>
      <c r="AR1467" s="113"/>
      <c r="AS1467" s="384"/>
      <c r="AT1467" s="306"/>
      <c r="AU1467" s="306"/>
      <c r="AV1467" s="160"/>
      <c r="AW1467" s="158"/>
      <c r="AX1467" s="385"/>
      <c r="AY1467" s="453"/>
      <c r="AZ1467" s="165"/>
      <c r="BA1467" s="301"/>
      <c r="BB1467" s="165"/>
      <c r="BC1467" s="301"/>
      <c r="BD1467" s="165"/>
      <c r="BE1467" s="302"/>
      <c r="BF1467" s="302"/>
      <c r="BG1467" s="165"/>
      <c r="BH1467" s="303"/>
      <c r="BI1467" s="165"/>
      <c r="BJ1467" s="304"/>
      <c r="BK1467" s="394"/>
      <c r="BL1467" s="302"/>
      <c r="BM1467" s="302"/>
      <c r="BN1467" s="394"/>
      <c r="BO1467" s="302"/>
      <c r="BP1467" s="13"/>
      <c r="BQ1467" s="302"/>
      <c r="BR1467" s="13"/>
      <c r="BS1467" s="302"/>
      <c r="BT1467" s="13"/>
      <c r="BU1467" s="302"/>
      <c r="BV1467" s="386"/>
      <c r="BW1467" s="303"/>
      <c r="BX1467" s="303"/>
      <c r="BY1467" s="302"/>
      <c r="BZ1467" s="302"/>
      <c r="CA1467" s="387"/>
      <c r="CB1467" s="395"/>
      <c r="CC1467" s="12"/>
      <c r="CD1467" s="304"/>
      <c r="CE1467" s="14"/>
      <c r="CF1467" s="395"/>
      <c r="CG1467" s="397"/>
      <c r="CH1467" s="300">
        <f t="shared" si="561"/>
        <v>0</v>
      </c>
      <c r="CI1467" s="26"/>
      <c r="CJ1467" s="17">
        <f t="shared" si="558"/>
        <v>0</v>
      </c>
      <c r="CK1467" s="18">
        <f t="shared" si="569"/>
        <v>12.89</v>
      </c>
      <c r="CM1467" s="164"/>
      <c r="CN1467" s="302"/>
      <c r="CO1467" s="13">
        <f t="shared" si="562"/>
        <v>0</v>
      </c>
      <c r="CP1467" s="302"/>
      <c r="CQ1467" s="13">
        <f t="shared" si="563"/>
        <v>0</v>
      </c>
      <c r="CR1467" s="302"/>
      <c r="CS1467" s="13">
        <f t="shared" si="564"/>
        <v>0</v>
      </c>
      <c r="CT1467" s="302"/>
      <c r="CU1467" s="13">
        <f t="shared" si="559"/>
        <v>0</v>
      </c>
      <c r="CV1467" s="302"/>
      <c r="CW1467" s="13">
        <f t="shared" si="565"/>
        <v>0</v>
      </c>
      <c r="CX1467" s="13">
        <f t="shared" si="566"/>
        <v>0</v>
      </c>
      <c r="CY1467" s="251">
        <f t="shared" si="567"/>
        <v>0</v>
      </c>
      <c r="CZ1467" s="13" t="s">
        <v>29</v>
      </c>
      <c r="DA1467" s="13">
        <v>50</v>
      </c>
      <c r="DB1467" s="22">
        <f t="shared" si="568"/>
        <v>0</v>
      </c>
      <c r="DD1467" s="24"/>
      <c r="DF1467" s="163"/>
      <c r="DH1467" s="24"/>
      <c r="DI1467" s="447"/>
      <c r="DJ1467" s="163"/>
    </row>
    <row r="1468" spans="1:114" s="7" customFormat="1">
      <c r="A1468" s="277">
        <f t="shared" si="552"/>
        <v>50</v>
      </c>
      <c r="B1468" s="21" t="e">
        <f>'Calculateur de trading'!I1468/C1468/W1468</f>
        <v>#DIV/0!</v>
      </c>
      <c r="C1468" s="278">
        <f t="shared" si="553"/>
        <v>10</v>
      </c>
      <c r="D1468" s="426"/>
      <c r="E1468" s="273">
        <f t="shared" si="554"/>
        <v>100</v>
      </c>
      <c r="F1468" s="271">
        <f t="shared" si="546"/>
        <v>2</v>
      </c>
      <c r="G1468" s="271" t="e">
        <f t="shared" si="547"/>
        <v>#DIV/0!</v>
      </c>
      <c r="H1468" s="272">
        <f t="shared" si="548"/>
        <v>20</v>
      </c>
      <c r="I1468" s="270"/>
      <c r="J1468" s="273">
        <f t="shared" si="555"/>
        <v>200</v>
      </c>
      <c r="K1468" s="271">
        <f t="shared" si="549"/>
        <v>4</v>
      </c>
      <c r="L1468" s="271" t="e">
        <f t="shared" si="550"/>
        <v>#DIV/0!</v>
      </c>
      <c r="M1468" s="272">
        <f t="shared" si="551"/>
        <v>40</v>
      </c>
      <c r="N1468" s="389"/>
      <c r="O1468" s="455" t="e">
        <f>(A1468*B1468*W1468)+(B1468*'Calculateur de trading'!H1468)</f>
        <v>#DIV/0!</v>
      </c>
      <c r="P1468" s="274" t="e">
        <f>O1468/'Déscriptions des trades'!CK1468</f>
        <v>#DIV/0!</v>
      </c>
      <c r="Q1468" s="456" t="e">
        <f>'Déscriptions des trades'!CK1468-O1468</f>
        <v>#DIV/0!</v>
      </c>
      <c r="R1468" s="466" t="e">
        <f t="shared" si="556"/>
        <v>#DIV/0!</v>
      </c>
      <c r="S1468" s="389"/>
      <c r="T1468" s="12"/>
      <c r="U1468" s="25"/>
      <c r="V1468" s="15"/>
      <c r="W1468" s="490">
        <f t="shared" si="560"/>
        <v>0</v>
      </c>
      <c r="X1468" s="21" t="e">
        <f>W1468*U1468/'Déscriptions des trades'!CK1468*'Déscriptions des trades'!B1468</f>
        <v>#DIV/0!</v>
      </c>
      <c r="Y1468" s="459"/>
      <c r="Z1468" s="389"/>
      <c r="AA1468" s="23">
        <f t="shared" si="557"/>
        <v>0.1</v>
      </c>
      <c r="AB1468" s="17" t="e">
        <f>(AA1468*'Déscriptions des trades'!U1468*'Déscriptions des trades'!B1468/'Déscriptions des trades'!CK1468)*'Déscriptions des trades'!W1468</f>
        <v>#DIV/0!</v>
      </c>
      <c r="AC1468" s="265" t="e">
        <f>AB1468*'Déscriptions des trades'!CK1468</f>
        <v>#DIV/0!</v>
      </c>
      <c r="AD1468" s="266" t="e">
        <f>'Déscriptions des trades'!CK1468-AC1468</f>
        <v>#DIV/0!</v>
      </c>
      <c r="AE1468" s="389"/>
      <c r="AF1468" s="399">
        <v>1464</v>
      </c>
      <c r="AG1468" s="389"/>
      <c r="AH1468" s="20"/>
      <c r="AI1468" s="303"/>
      <c r="AJ1468" s="307"/>
      <c r="AK1468" s="161"/>
      <c r="AL1468" s="305"/>
      <c r="AM1468" s="305"/>
      <c r="AN1468" s="162"/>
      <c r="AO1468" s="439"/>
      <c r="AP1468" s="162"/>
      <c r="AQ1468" s="113"/>
      <c r="AR1468" s="113"/>
      <c r="AS1468" s="384"/>
      <c r="AT1468" s="306"/>
      <c r="AU1468" s="306"/>
      <c r="AV1468" s="160"/>
      <c r="AW1468" s="158"/>
      <c r="AX1468" s="385"/>
      <c r="AY1468" s="453"/>
      <c r="AZ1468" s="165"/>
      <c r="BA1468" s="301"/>
      <c r="BB1468" s="165"/>
      <c r="BC1468" s="301"/>
      <c r="BD1468" s="165"/>
      <c r="BE1468" s="302"/>
      <c r="BF1468" s="302"/>
      <c r="BG1468" s="165"/>
      <c r="BH1468" s="303"/>
      <c r="BI1468" s="165"/>
      <c r="BJ1468" s="304"/>
      <c r="BK1468" s="394"/>
      <c r="BL1468" s="302"/>
      <c r="BM1468" s="302"/>
      <c r="BN1468" s="394"/>
      <c r="BO1468" s="302"/>
      <c r="BP1468" s="13"/>
      <c r="BQ1468" s="302"/>
      <c r="BR1468" s="13"/>
      <c r="BS1468" s="302"/>
      <c r="BT1468" s="13"/>
      <c r="BU1468" s="302"/>
      <c r="BV1468" s="386"/>
      <c r="BW1468" s="303"/>
      <c r="BX1468" s="303"/>
      <c r="BY1468" s="302"/>
      <c r="BZ1468" s="302"/>
      <c r="CA1468" s="387"/>
      <c r="CB1468" s="395"/>
      <c r="CC1468" s="12"/>
      <c r="CD1468" s="304"/>
      <c r="CE1468" s="14"/>
      <c r="CF1468" s="395"/>
      <c r="CG1468" s="397"/>
      <c r="CH1468" s="300">
        <f t="shared" si="561"/>
        <v>0</v>
      </c>
      <c r="CI1468" s="26"/>
      <c r="CJ1468" s="17">
        <f t="shared" si="558"/>
        <v>0</v>
      </c>
      <c r="CK1468" s="18">
        <f t="shared" si="569"/>
        <v>12.89</v>
      </c>
      <c r="CM1468" s="164"/>
      <c r="CN1468" s="302"/>
      <c r="CO1468" s="13">
        <f t="shared" si="562"/>
        <v>0</v>
      </c>
      <c r="CP1468" s="302"/>
      <c r="CQ1468" s="13">
        <f t="shared" si="563"/>
        <v>0</v>
      </c>
      <c r="CR1468" s="302"/>
      <c r="CS1468" s="13">
        <f t="shared" si="564"/>
        <v>0</v>
      </c>
      <c r="CT1468" s="302"/>
      <c r="CU1468" s="13">
        <f t="shared" si="559"/>
        <v>0</v>
      </c>
      <c r="CV1468" s="302"/>
      <c r="CW1468" s="13">
        <f t="shared" si="565"/>
        <v>0</v>
      </c>
      <c r="CX1468" s="13">
        <f t="shared" si="566"/>
        <v>0</v>
      </c>
      <c r="CY1468" s="251">
        <f t="shared" si="567"/>
        <v>0</v>
      </c>
      <c r="CZ1468" s="13" t="s">
        <v>29</v>
      </c>
      <c r="DA1468" s="13">
        <v>50</v>
      </c>
      <c r="DB1468" s="22">
        <f t="shared" si="568"/>
        <v>0</v>
      </c>
      <c r="DD1468" s="24"/>
      <c r="DF1468" s="163"/>
      <c r="DH1468" s="24"/>
      <c r="DI1468" s="447"/>
      <c r="DJ1468" s="163"/>
    </row>
    <row r="1469" spans="1:114" s="7" customFormat="1">
      <c r="A1469" s="277">
        <f t="shared" si="552"/>
        <v>50</v>
      </c>
      <c r="B1469" s="21" t="e">
        <f>'Calculateur de trading'!I1469/C1469/W1469</f>
        <v>#DIV/0!</v>
      </c>
      <c r="C1469" s="278">
        <f t="shared" si="553"/>
        <v>10</v>
      </c>
      <c r="D1469" s="426"/>
      <c r="E1469" s="273">
        <f t="shared" si="554"/>
        <v>100</v>
      </c>
      <c r="F1469" s="271">
        <f t="shared" si="546"/>
        <v>2</v>
      </c>
      <c r="G1469" s="271" t="e">
        <f t="shared" si="547"/>
        <v>#DIV/0!</v>
      </c>
      <c r="H1469" s="272">
        <f t="shared" si="548"/>
        <v>20</v>
      </c>
      <c r="I1469" s="270"/>
      <c r="J1469" s="273">
        <f t="shared" si="555"/>
        <v>200</v>
      </c>
      <c r="K1469" s="271">
        <f t="shared" si="549"/>
        <v>4</v>
      </c>
      <c r="L1469" s="271" t="e">
        <f t="shared" si="550"/>
        <v>#DIV/0!</v>
      </c>
      <c r="M1469" s="272">
        <f t="shared" si="551"/>
        <v>40</v>
      </c>
      <c r="N1469" s="389"/>
      <c r="O1469" s="455" t="e">
        <f>(A1469*B1469*W1469)+(B1469*'Calculateur de trading'!H1469)</f>
        <v>#DIV/0!</v>
      </c>
      <c r="P1469" s="274" t="e">
        <f>O1469/'Déscriptions des trades'!CK1469</f>
        <v>#DIV/0!</v>
      </c>
      <c r="Q1469" s="456" t="e">
        <f>'Déscriptions des trades'!CK1469-O1469</f>
        <v>#DIV/0!</v>
      </c>
      <c r="R1469" s="466" t="e">
        <f t="shared" si="556"/>
        <v>#DIV/0!</v>
      </c>
      <c r="S1469" s="389"/>
      <c r="T1469" s="12"/>
      <c r="U1469" s="25"/>
      <c r="V1469" s="15"/>
      <c r="W1469" s="490">
        <f t="shared" si="560"/>
        <v>0</v>
      </c>
      <c r="X1469" s="21" t="e">
        <f>W1469*U1469/'Déscriptions des trades'!CK1469*'Déscriptions des trades'!B1469</f>
        <v>#DIV/0!</v>
      </c>
      <c r="Y1469" s="459"/>
      <c r="Z1469" s="389"/>
      <c r="AA1469" s="23">
        <f t="shared" si="557"/>
        <v>0.1</v>
      </c>
      <c r="AB1469" s="17" t="e">
        <f>(AA1469*'Déscriptions des trades'!U1469*'Déscriptions des trades'!B1469/'Déscriptions des trades'!CK1469)*'Déscriptions des trades'!W1469</f>
        <v>#DIV/0!</v>
      </c>
      <c r="AC1469" s="265" t="e">
        <f>AB1469*'Déscriptions des trades'!CK1469</f>
        <v>#DIV/0!</v>
      </c>
      <c r="AD1469" s="266" t="e">
        <f>'Déscriptions des trades'!CK1469-AC1469</f>
        <v>#DIV/0!</v>
      </c>
      <c r="AE1469" s="389"/>
      <c r="AF1469" s="399">
        <v>1465</v>
      </c>
      <c r="AG1469" s="389"/>
      <c r="AH1469" s="20"/>
      <c r="AI1469" s="303"/>
      <c r="AJ1469" s="307"/>
      <c r="AK1469" s="161"/>
      <c r="AL1469" s="305"/>
      <c r="AM1469" s="305"/>
      <c r="AN1469" s="162"/>
      <c r="AO1469" s="439"/>
      <c r="AP1469" s="162"/>
      <c r="AQ1469" s="113"/>
      <c r="AR1469" s="113"/>
      <c r="AS1469" s="384"/>
      <c r="AT1469" s="306"/>
      <c r="AU1469" s="306"/>
      <c r="AV1469" s="160"/>
      <c r="AW1469" s="158"/>
      <c r="AX1469" s="385"/>
      <c r="AY1469" s="453"/>
      <c r="AZ1469" s="165"/>
      <c r="BA1469" s="301"/>
      <c r="BB1469" s="165"/>
      <c r="BC1469" s="301"/>
      <c r="BD1469" s="165"/>
      <c r="BE1469" s="302"/>
      <c r="BF1469" s="302"/>
      <c r="BG1469" s="165"/>
      <c r="BH1469" s="303"/>
      <c r="BI1469" s="165"/>
      <c r="BJ1469" s="304"/>
      <c r="BK1469" s="394"/>
      <c r="BL1469" s="302"/>
      <c r="BM1469" s="302"/>
      <c r="BN1469" s="394"/>
      <c r="BO1469" s="302"/>
      <c r="BP1469" s="13"/>
      <c r="BQ1469" s="302"/>
      <c r="BR1469" s="13"/>
      <c r="BS1469" s="302"/>
      <c r="BT1469" s="13"/>
      <c r="BU1469" s="302"/>
      <c r="BV1469" s="386"/>
      <c r="BW1469" s="303"/>
      <c r="BX1469" s="303"/>
      <c r="BY1469" s="302"/>
      <c r="BZ1469" s="302"/>
      <c r="CA1469" s="387"/>
      <c r="CB1469" s="395"/>
      <c r="CC1469" s="12"/>
      <c r="CD1469" s="304"/>
      <c r="CE1469" s="14"/>
      <c r="CF1469" s="395"/>
      <c r="CG1469" s="397"/>
      <c r="CH1469" s="300">
        <f t="shared" si="561"/>
        <v>0</v>
      </c>
      <c r="CI1469" s="26"/>
      <c r="CJ1469" s="17">
        <f t="shared" si="558"/>
        <v>0</v>
      </c>
      <c r="CK1469" s="18">
        <f t="shared" si="569"/>
        <v>12.89</v>
      </c>
      <c r="CM1469" s="164"/>
      <c r="CN1469" s="302"/>
      <c r="CO1469" s="13">
        <f t="shared" si="562"/>
        <v>0</v>
      </c>
      <c r="CP1469" s="302"/>
      <c r="CQ1469" s="13">
        <f t="shared" si="563"/>
        <v>0</v>
      </c>
      <c r="CR1469" s="302"/>
      <c r="CS1469" s="13">
        <f t="shared" si="564"/>
        <v>0</v>
      </c>
      <c r="CT1469" s="302"/>
      <c r="CU1469" s="13">
        <f t="shared" si="559"/>
        <v>0</v>
      </c>
      <c r="CV1469" s="302"/>
      <c r="CW1469" s="13">
        <f t="shared" si="565"/>
        <v>0</v>
      </c>
      <c r="CX1469" s="13">
        <f t="shared" si="566"/>
        <v>0</v>
      </c>
      <c r="CY1469" s="251">
        <f t="shared" si="567"/>
        <v>0</v>
      </c>
      <c r="CZ1469" s="13" t="s">
        <v>29</v>
      </c>
      <c r="DA1469" s="13">
        <v>50</v>
      </c>
      <c r="DB1469" s="22">
        <f t="shared" si="568"/>
        <v>0</v>
      </c>
      <c r="DD1469" s="24"/>
      <c r="DF1469" s="163"/>
      <c r="DH1469" s="24"/>
      <c r="DI1469" s="447"/>
      <c r="DJ1469" s="163"/>
    </row>
    <row r="1470" spans="1:114" s="7" customFormat="1">
      <c r="A1470" s="277">
        <f t="shared" si="552"/>
        <v>50</v>
      </c>
      <c r="B1470" s="21" t="e">
        <f>'Calculateur de trading'!I1470/C1470/W1470</f>
        <v>#DIV/0!</v>
      </c>
      <c r="C1470" s="278">
        <f t="shared" si="553"/>
        <v>10</v>
      </c>
      <c r="D1470" s="278"/>
      <c r="E1470" s="273">
        <f t="shared" si="554"/>
        <v>100</v>
      </c>
      <c r="F1470" s="271">
        <f t="shared" si="546"/>
        <v>2</v>
      </c>
      <c r="G1470" s="271" t="e">
        <f t="shared" si="547"/>
        <v>#DIV/0!</v>
      </c>
      <c r="H1470" s="272">
        <f t="shared" si="548"/>
        <v>20</v>
      </c>
      <c r="I1470" s="270"/>
      <c r="J1470" s="273">
        <f t="shared" si="555"/>
        <v>200</v>
      </c>
      <c r="K1470" s="271">
        <f t="shared" si="549"/>
        <v>4</v>
      </c>
      <c r="L1470" s="271" t="e">
        <f t="shared" si="550"/>
        <v>#DIV/0!</v>
      </c>
      <c r="M1470" s="272">
        <f t="shared" si="551"/>
        <v>40</v>
      </c>
      <c r="N1470" s="389"/>
      <c r="O1470" s="455" t="e">
        <f>(A1470*B1470*W1470)+(B1470*'Calculateur de trading'!H1470)</f>
        <v>#DIV/0!</v>
      </c>
      <c r="P1470" s="274" t="e">
        <f>O1470/'Déscriptions des trades'!CK1470</f>
        <v>#DIV/0!</v>
      </c>
      <c r="Q1470" s="456" t="e">
        <f>'Déscriptions des trades'!CK1470-O1470</f>
        <v>#DIV/0!</v>
      </c>
      <c r="R1470" s="466" t="e">
        <f t="shared" si="556"/>
        <v>#DIV/0!</v>
      </c>
      <c r="S1470" s="389"/>
      <c r="T1470" s="12"/>
      <c r="U1470" s="25"/>
      <c r="V1470" s="15"/>
      <c r="W1470" s="490">
        <f t="shared" si="560"/>
        <v>0</v>
      </c>
      <c r="X1470" s="21" t="e">
        <f>W1470*U1470/'Déscriptions des trades'!CK1470*'Déscriptions des trades'!B1470</f>
        <v>#DIV/0!</v>
      </c>
      <c r="Y1470" s="459"/>
      <c r="Z1470" s="389"/>
      <c r="AA1470" s="23">
        <f t="shared" si="557"/>
        <v>0.1</v>
      </c>
      <c r="AB1470" s="17" t="e">
        <f>(AA1470*'Déscriptions des trades'!U1470*'Déscriptions des trades'!B1470/'Déscriptions des trades'!CK1470)*'Déscriptions des trades'!W1470</f>
        <v>#DIV/0!</v>
      </c>
      <c r="AC1470" s="265" t="e">
        <f>AB1470*'Déscriptions des trades'!CK1470</f>
        <v>#DIV/0!</v>
      </c>
      <c r="AD1470" s="266" t="e">
        <f>'Déscriptions des trades'!CK1470-AC1470</f>
        <v>#DIV/0!</v>
      </c>
      <c r="AE1470" s="389"/>
      <c r="AF1470" s="399">
        <v>1466</v>
      </c>
      <c r="AG1470" s="389"/>
      <c r="AH1470" s="20"/>
      <c r="AI1470" s="303"/>
      <c r="AJ1470" s="307"/>
      <c r="AK1470" s="161"/>
      <c r="AL1470" s="305"/>
      <c r="AM1470" s="305"/>
      <c r="AN1470" s="162"/>
      <c r="AO1470" s="439"/>
      <c r="AP1470" s="162"/>
      <c r="AQ1470" s="113"/>
      <c r="AR1470" s="113"/>
      <c r="AS1470" s="384"/>
      <c r="AT1470" s="306"/>
      <c r="AU1470" s="306"/>
      <c r="AV1470" s="160"/>
      <c r="AW1470" s="158"/>
      <c r="AX1470" s="385"/>
      <c r="AY1470" s="453"/>
      <c r="AZ1470" s="165"/>
      <c r="BA1470" s="301"/>
      <c r="BB1470" s="165"/>
      <c r="BC1470" s="301"/>
      <c r="BD1470" s="165"/>
      <c r="BE1470" s="302"/>
      <c r="BF1470" s="302"/>
      <c r="BG1470" s="165"/>
      <c r="BH1470" s="303"/>
      <c r="BI1470" s="165"/>
      <c r="BJ1470" s="304"/>
      <c r="BK1470" s="394"/>
      <c r="BL1470" s="302"/>
      <c r="BM1470" s="302"/>
      <c r="BN1470" s="394"/>
      <c r="BO1470" s="302"/>
      <c r="BP1470" s="13"/>
      <c r="BQ1470" s="302"/>
      <c r="BR1470" s="13"/>
      <c r="BS1470" s="302"/>
      <c r="BT1470" s="13"/>
      <c r="BU1470" s="302"/>
      <c r="BV1470" s="386"/>
      <c r="BW1470" s="303"/>
      <c r="BX1470" s="303"/>
      <c r="BY1470" s="302"/>
      <c r="BZ1470" s="302"/>
      <c r="CA1470" s="387"/>
      <c r="CB1470" s="395"/>
      <c r="CC1470" s="12"/>
      <c r="CD1470" s="304"/>
      <c r="CE1470" s="14"/>
      <c r="CF1470" s="395"/>
      <c r="CG1470" s="397"/>
      <c r="CH1470" s="300">
        <f t="shared" si="561"/>
        <v>0</v>
      </c>
      <c r="CI1470" s="26"/>
      <c r="CJ1470" s="17">
        <f t="shared" si="558"/>
        <v>0</v>
      </c>
      <c r="CK1470" s="18">
        <f t="shared" si="569"/>
        <v>12.89</v>
      </c>
      <c r="CM1470" s="164"/>
      <c r="CN1470" s="302"/>
      <c r="CO1470" s="13">
        <f t="shared" si="562"/>
        <v>0</v>
      </c>
      <c r="CP1470" s="302"/>
      <c r="CQ1470" s="13">
        <f t="shared" si="563"/>
        <v>0</v>
      </c>
      <c r="CR1470" s="302"/>
      <c r="CS1470" s="13">
        <f t="shared" si="564"/>
        <v>0</v>
      </c>
      <c r="CT1470" s="302"/>
      <c r="CU1470" s="13">
        <f t="shared" si="559"/>
        <v>0</v>
      </c>
      <c r="CV1470" s="302"/>
      <c r="CW1470" s="13">
        <f t="shared" si="565"/>
        <v>0</v>
      </c>
      <c r="CX1470" s="13">
        <f t="shared" si="566"/>
        <v>0</v>
      </c>
      <c r="CY1470" s="251">
        <f t="shared" si="567"/>
        <v>0</v>
      </c>
      <c r="CZ1470" s="13" t="s">
        <v>29</v>
      </c>
      <c r="DA1470" s="13">
        <v>50</v>
      </c>
      <c r="DB1470" s="22">
        <f t="shared" si="568"/>
        <v>0</v>
      </c>
      <c r="DD1470" s="24"/>
      <c r="DF1470" s="163"/>
      <c r="DH1470" s="24"/>
      <c r="DI1470" s="447"/>
      <c r="DJ1470" s="163"/>
    </row>
    <row r="1471" spans="1:114" s="7" customFormat="1">
      <c r="A1471" s="277">
        <f t="shared" si="552"/>
        <v>50</v>
      </c>
      <c r="B1471" s="21" t="e">
        <f>'Calculateur de trading'!I1471/C1471/W1471</f>
        <v>#DIV/0!</v>
      </c>
      <c r="C1471" s="278">
        <f t="shared" si="553"/>
        <v>10</v>
      </c>
      <c r="D1471" s="426"/>
      <c r="E1471" s="273">
        <f t="shared" si="554"/>
        <v>100</v>
      </c>
      <c r="F1471" s="271">
        <f t="shared" si="546"/>
        <v>2</v>
      </c>
      <c r="G1471" s="271" t="e">
        <f t="shared" si="547"/>
        <v>#DIV/0!</v>
      </c>
      <c r="H1471" s="272">
        <f t="shared" si="548"/>
        <v>20</v>
      </c>
      <c r="I1471" s="270"/>
      <c r="J1471" s="273">
        <f t="shared" si="555"/>
        <v>200</v>
      </c>
      <c r="K1471" s="271">
        <f t="shared" si="549"/>
        <v>4</v>
      </c>
      <c r="L1471" s="271" t="e">
        <f t="shared" si="550"/>
        <v>#DIV/0!</v>
      </c>
      <c r="M1471" s="272">
        <f t="shared" si="551"/>
        <v>40</v>
      </c>
      <c r="N1471" s="389"/>
      <c r="O1471" s="455" t="e">
        <f>(A1471*B1471*W1471)+(B1471*'Calculateur de trading'!H1471)</f>
        <v>#DIV/0!</v>
      </c>
      <c r="P1471" s="274" t="e">
        <f>O1471/'Déscriptions des trades'!CK1471</f>
        <v>#DIV/0!</v>
      </c>
      <c r="Q1471" s="456" t="e">
        <f>'Déscriptions des trades'!CK1471-O1471</f>
        <v>#DIV/0!</v>
      </c>
      <c r="R1471" s="466" t="e">
        <f t="shared" si="556"/>
        <v>#DIV/0!</v>
      </c>
      <c r="S1471" s="389"/>
      <c r="T1471" s="12"/>
      <c r="U1471" s="25"/>
      <c r="V1471" s="15"/>
      <c r="W1471" s="490">
        <f t="shared" si="560"/>
        <v>0</v>
      </c>
      <c r="X1471" s="21" t="e">
        <f>W1471*U1471/'Déscriptions des trades'!CK1471*'Déscriptions des trades'!B1471</f>
        <v>#DIV/0!</v>
      </c>
      <c r="Y1471" s="459"/>
      <c r="Z1471" s="389"/>
      <c r="AA1471" s="23">
        <f t="shared" si="557"/>
        <v>0.1</v>
      </c>
      <c r="AB1471" s="17" t="e">
        <f>(AA1471*'Déscriptions des trades'!U1471*'Déscriptions des trades'!B1471/'Déscriptions des trades'!CK1471)*'Déscriptions des trades'!W1471</f>
        <v>#DIV/0!</v>
      </c>
      <c r="AC1471" s="265" t="e">
        <f>AB1471*'Déscriptions des trades'!CK1471</f>
        <v>#DIV/0!</v>
      </c>
      <c r="AD1471" s="266" t="e">
        <f>'Déscriptions des trades'!CK1471-AC1471</f>
        <v>#DIV/0!</v>
      </c>
      <c r="AE1471" s="389"/>
      <c r="AF1471" s="399">
        <v>1467</v>
      </c>
      <c r="AG1471" s="389"/>
      <c r="AH1471" s="20"/>
      <c r="AI1471" s="303"/>
      <c r="AJ1471" s="307"/>
      <c r="AK1471" s="161"/>
      <c r="AL1471" s="305"/>
      <c r="AM1471" s="305"/>
      <c r="AN1471" s="162"/>
      <c r="AO1471" s="439"/>
      <c r="AP1471" s="162"/>
      <c r="AQ1471" s="113"/>
      <c r="AR1471" s="113"/>
      <c r="AS1471" s="384"/>
      <c r="AT1471" s="306"/>
      <c r="AU1471" s="306"/>
      <c r="AV1471" s="160"/>
      <c r="AW1471" s="158"/>
      <c r="AX1471" s="385"/>
      <c r="AY1471" s="453"/>
      <c r="AZ1471" s="165"/>
      <c r="BA1471" s="301"/>
      <c r="BB1471" s="165"/>
      <c r="BC1471" s="301"/>
      <c r="BD1471" s="165"/>
      <c r="BE1471" s="302"/>
      <c r="BF1471" s="302"/>
      <c r="BG1471" s="165"/>
      <c r="BH1471" s="303"/>
      <c r="BI1471" s="165"/>
      <c r="BJ1471" s="304"/>
      <c r="BK1471" s="394"/>
      <c r="BL1471" s="302"/>
      <c r="BM1471" s="302"/>
      <c r="BN1471" s="394"/>
      <c r="BO1471" s="302"/>
      <c r="BP1471" s="13"/>
      <c r="BQ1471" s="302"/>
      <c r="BR1471" s="13"/>
      <c r="BS1471" s="302"/>
      <c r="BT1471" s="13"/>
      <c r="BU1471" s="302"/>
      <c r="BV1471" s="386"/>
      <c r="BW1471" s="303"/>
      <c r="BX1471" s="303"/>
      <c r="BY1471" s="302"/>
      <c r="BZ1471" s="302"/>
      <c r="CA1471" s="387"/>
      <c r="CB1471" s="395"/>
      <c r="CC1471" s="12"/>
      <c r="CD1471" s="304"/>
      <c r="CE1471" s="14"/>
      <c r="CF1471" s="395"/>
      <c r="CG1471" s="397"/>
      <c r="CH1471" s="300">
        <f t="shared" si="561"/>
        <v>0</v>
      </c>
      <c r="CI1471" s="26"/>
      <c r="CJ1471" s="17">
        <f t="shared" si="558"/>
        <v>0</v>
      </c>
      <c r="CK1471" s="18">
        <f t="shared" si="569"/>
        <v>12.89</v>
      </c>
      <c r="CM1471" s="164"/>
      <c r="CN1471" s="302"/>
      <c r="CO1471" s="13">
        <f t="shared" si="562"/>
        <v>0</v>
      </c>
      <c r="CP1471" s="302"/>
      <c r="CQ1471" s="13">
        <f t="shared" si="563"/>
        <v>0</v>
      </c>
      <c r="CR1471" s="302"/>
      <c r="CS1471" s="13">
        <f t="shared" si="564"/>
        <v>0</v>
      </c>
      <c r="CT1471" s="302"/>
      <c r="CU1471" s="13">
        <f t="shared" si="559"/>
        <v>0</v>
      </c>
      <c r="CV1471" s="302"/>
      <c r="CW1471" s="13">
        <f t="shared" si="565"/>
        <v>0</v>
      </c>
      <c r="CX1471" s="13">
        <f t="shared" si="566"/>
        <v>0</v>
      </c>
      <c r="CY1471" s="251">
        <f t="shared" si="567"/>
        <v>0</v>
      </c>
      <c r="CZ1471" s="13" t="s">
        <v>29</v>
      </c>
      <c r="DA1471" s="13">
        <v>50</v>
      </c>
      <c r="DB1471" s="22">
        <f t="shared" si="568"/>
        <v>0</v>
      </c>
      <c r="DD1471" s="24"/>
      <c r="DF1471" s="163"/>
      <c r="DH1471" s="24"/>
      <c r="DI1471" s="447"/>
      <c r="DJ1471" s="163"/>
    </row>
    <row r="1472" spans="1:114" s="7" customFormat="1">
      <c r="A1472" s="277">
        <f t="shared" si="552"/>
        <v>50</v>
      </c>
      <c r="B1472" s="21" t="e">
        <f>'Calculateur de trading'!I1472/C1472/W1472</f>
        <v>#DIV/0!</v>
      </c>
      <c r="C1472" s="278">
        <f t="shared" si="553"/>
        <v>10</v>
      </c>
      <c r="D1472" s="278"/>
      <c r="E1472" s="273">
        <f t="shared" si="554"/>
        <v>100</v>
      </c>
      <c r="F1472" s="271">
        <f t="shared" si="546"/>
        <v>2</v>
      </c>
      <c r="G1472" s="271" t="e">
        <f t="shared" si="547"/>
        <v>#DIV/0!</v>
      </c>
      <c r="H1472" s="272">
        <f t="shared" si="548"/>
        <v>20</v>
      </c>
      <c r="I1472" s="270"/>
      <c r="J1472" s="273">
        <f t="shared" si="555"/>
        <v>200</v>
      </c>
      <c r="K1472" s="271">
        <f t="shared" si="549"/>
        <v>4</v>
      </c>
      <c r="L1472" s="271" t="e">
        <f t="shared" si="550"/>
        <v>#DIV/0!</v>
      </c>
      <c r="M1472" s="272">
        <f t="shared" si="551"/>
        <v>40</v>
      </c>
      <c r="N1472" s="389"/>
      <c r="O1472" s="455" t="e">
        <f>(A1472*B1472*W1472)+(B1472*'Calculateur de trading'!H1472)</f>
        <v>#DIV/0!</v>
      </c>
      <c r="P1472" s="274" t="e">
        <f>O1472/'Déscriptions des trades'!CK1472</f>
        <v>#DIV/0!</v>
      </c>
      <c r="Q1472" s="456" t="e">
        <f>'Déscriptions des trades'!CK1472-O1472</f>
        <v>#DIV/0!</v>
      </c>
      <c r="R1472" s="466" t="e">
        <f t="shared" si="556"/>
        <v>#DIV/0!</v>
      </c>
      <c r="S1472" s="389"/>
      <c r="T1472" s="12"/>
      <c r="U1472" s="25"/>
      <c r="V1472" s="15"/>
      <c r="W1472" s="490">
        <f t="shared" si="560"/>
        <v>0</v>
      </c>
      <c r="X1472" s="21" t="e">
        <f>W1472*U1472/'Déscriptions des trades'!CK1472*'Déscriptions des trades'!B1472</f>
        <v>#DIV/0!</v>
      </c>
      <c r="Y1472" s="459"/>
      <c r="Z1472" s="389"/>
      <c r="AA1472" s="23">
        <f t="shared" si="557"/>
        <v>0.1</v>
      </c>
      <c r="AB1472" s="17" t="e">
        <f>(AA1472*'Déscriptions des trades'!U1472*'Déscriptions des trades'!B1472/'Déscriptions des trades'!CK1472)*'Déscriptions des trades'!W1472</f>
        <v>#DIV/0!</v>
      </c>
      <c r="AC1472" s="265" t="e">
        <f>AB1472*'Déscriptions des trades'!CK1472</f>
        <v>#DIV/0!</v>
      </c>
      <c r="AD1472" s="266" t="e">
        <f>'Déscriptions des trades'!CK1472-AC1472</f>
        <v>#DIV/0!</v>
      </c>
      <c r="AE1472" s="389"/>
      <c r="AF1472" s="399">
        <v>1468</v>
      </c>
      <c r="AG1472" s="389"/>
      <c r="AH1472" s="20"/>
      <c r="AI1472" s="303"/>
      <c r="AJ1472" s="307"/>
      <c r="AK1472" s="161"/>
      <c r="AL1472" s="305"/>
      <c r="AM1472" s="305"/>
      <c r="AN1472" s="162"/>
      <c r="AO1472" s="439"/>
      <c r="AP1472" s="162"/>
      <c r="AQ1472" s="113"/>
      <c r="AR1472" s="113"/>
      <c r="AS1472" s="384"/>
      <c r="AT1472" s="306"/>
      <c r="AU1472" s="306"/>
      <c r="AV1472" s="160"/>
      <c r="AW1472" s="158"/>
      <c r="AX1472" s="385"/>
      <c r="AY1472" s="453"/>
      <c r="AZ1472" s="165"/>
      <c r="BA1472" s="301"/>
      <c r="BB1472" s="165"/>
      <c r="BC1472" s="301"/>
      <c r="BD1472" s="165"/>
      <c r="BE1472" s="302"/>
      <c r="BF1472" s="302"/>
      <c r="BG1472" s="165"/>
      <c r="BH1472" s="303"/>
      <c r="BI1472" s="165"/>
      <c r="BJ1472" s="304"/>
      <c r="BK1472" s="394"/>
      <c r="BL1472" s="302"/>
      <c r="BM1472" s="302"/>
      <c r="BN1472" s="394"/>
      <c r="BO1472" s="302"/>
      <c r="BP1472" s="13"/>
      <c r="BQ1472" s="302"/>
      <c r="BR1472" s="13"/>
      <c r="BS1472" s="302"/>
      <c r="BT1472" s="13"/>
      <c r="BU1472" s="302"/>
      <c r="BV1472" s="386"/>
      <c r="BW1472" s="303"/>
      <c r="BX1472" s="303"/>
      <c r="BY1472" s="302"/>
      <c r="BZ1472" s="302"/>
      <c r="CA1472" s="387"/>
      <c r="CB1472" s="395"/>
      <c r="CC1472" s="12"/>
      <c r="CD1472" s="304"/>
      <c r="CE1472" s="14"/>
      <c r="CF1472" s="395"/>
      <c r="CG1472" s="397"/>
      <c r="CH1472" s="300">
        <f t="shared" si="561"/>
        <v>0</v>
      </c>
      <c r="CI1472" s="26"/>
      <c r="CJ1472" s="17">
        <f t="shared" si="558"/>
        <v>0</v>
      </c>
      <c r="CK1472" s="18">
        <f t="shared" si="569"/>
        <v>12.89</v>
      </c>
      <c r="CM1472" s="164"/>
      <c r="CN1472" s="302"/>
      <c r="CO1472" s="13">
        <f t="shared" si="562"/>
        <v>0</v>
      </c>
      <c r="CP1472" s="302"/>
      <c r="CQ1472" s="13">
        <f t="shared" si="563"/>
        <v>0</v>
      </c>
      <c r="CR1472" s="302"/>
      <c r="CS1472" s="13">
        <f t="shared" si="564"/>
        <v>0</v>
      </c>
      <c r="CT1472" s="302"/>
      <c r="CU1472" s="13">
        <f t="shared" si="559"/>
        <v>0</v>
      </c>
      <c r="CV1472" s="302"/>
      <c r="CW1472" s="13">
        <f t="shared" si="565"/>
        <v>0</v>
      </c>
      <c r="CX1472" s="13">
        <f t="shared" si="566"/>
        <v>0</v>
      </c>
      <c r="CY1472" s="251">
        <f t="shared" si="567"/>
        <v>0</v>
      </c>
      <c r="CZ1472" s="13" t="s">
        <v>29</v>
      </c>
      <c r="DA1472" s="13">
        <v>50</v>
      </c>
      <c r="DB1472" s="22">
        <f t="shared" si="568"/>
        <v>0</v>
      </c>
      <c r="DD1472" s="24"/>
      <c r="DF1472" s="163"/>
      <c r="DH1472" s="24"/>
      <c r="DI1472" s="447"/>
      <c r="DJ1472" s="163"/>
    </row>
    <row r="1473" spans="1:114" s="7" customFormat="1">
      <c r="A1473" s="277">
        <f t="shared" si="552"/>
        <v>50</v>
      </c>
      <c r="B1473" s="21" t="e">
        <f>'Calculateur de trading'!I1473/C1473/W1473</f>
        <v>#DIV/0!</v>
      </c>
      <c r="C1473" s="278">
        <f t="shared" si="553"/>
        <v>10</v>
      </c>
      <c r="D1473" s="426"/>
      <c r="E1473" s="273">
        <f t="shared" si="554"/>
        <v>100</v>
      </c>
      <c r="F1473" s="271">
        <f t="shared" si="546"/>
        <v>2</v>
      </c>
      <c r="G1473" s="271" t="e">
        <f t="shared" si="547"/>
        <v>#DIV/0!</v>
      </c>
      <c r="H1473" s="272">
        <f t="shared" si="548"/>
        <v>20</v>
      </c>
      <c r="I1473" s="270"/>
      <c r="J1473" s="273">
        <f t="shared" si="555"/>
        <v>200</v>
      </c>
      <c r="K1473" s="271">
        <f t="shared" si="549"/>
        <v>4</v>
      </c>
      <c r="L1473" s="271" t="e">
        <f t="shared" si="550"/>
        <v>#DIV/0!</v>
      </c>
      <c r="M1473" s="272">
        <f t="shared" si="551"/>
        <v>40</v>
      </c>
      <c r="N1473" s="389"/>
      <c r="O1473" s="455" t="e">
        <f>(A1473*B1473*W1473)+(B1473*'Calculateur de trading'!H1473)</f>
        <v>#DIV/0!</v>
      </c>
      <c r="P1473" s="274" t="e">
        <f>O1473/'Déscriptions des trades'!CK1473</f>
        <v>#DIV/0!</v>
      </c>
      <c r="Q1473" s="456" t="e">
        <f>'Déscriptions des trades'!CK1473-O1473</f>
        <v>#DIV/0!</v>
      </c>
      <c r="R1473" s="466" t="e">
        <f t="shared" si="556"/>
        <v>#DIV/0!</v>
      </c>
      <c r="S1473" s="389"/>
      <c r="T1473" s="12"/>
      <c r="U1473" s="25"/>
      <c r="V1473" s="15"/>
      <c r="W1473" s="490">
        <f t="shared" si="560"/>
        <v>0</v>
      </c>
      <c r="X1473" s="21" t="e">
        <f>W1473*U1473/'Déscriptions des trades'!CK1473*'Déscriptions des trades'!B1473</f>
        <v>#DIV/0!</v>
      </c>
      <c r="Y1473" s="459"/>
      <c r="Z1473" s="389"/>
      <c r="AA1473" s="23">
        <f t="shared" si="557"/>
        <v>0.1</v>
      </c>
      <c r="AB1473" s="17" t="e">
        <f>(AA1473*'Déscriptions des trades'!U1473*'Déscriptions des trades'!B1473/'Déscriptions des trades'!CK1473)*'Déscriptions des trades'!W1473</f>
        <v>#DIV/0!</v>
      </c>
      <c r="AC1473" s="265" t="e">
        <f>AB1473*'Déscriptions des trades'!CK1473</f>
        <v>#DIV/0!</v>
      </c>
      <c r="AD1473" s="266" t="e">
        <f>'Déscriptions des trades'!CK1473-AC1473</f>
        <v>#DIV/0!</v>
      </c>
      <c r="AE1473" s="389"/>
      <c r="AF1473" s="399">
        <v>1469</v>
      </c>
      <c r="AG1473" s="389"/>
      <c r="AH1473" s="20"/>
      <c r="AI1473" s="303"/>
      <c r="AJ1473" s="307"/>
      <c r="AK1473" s="161"/>
      <c r="AL1473" s="305"/>
      <c r="AM1473" s="305"/>
      <c r="AN1473" s="162"/>
      <c r="AO1473" s="439"/>
      <c r="AP1473" s="162"/>
      <c r="AQ1473" s="113"/>
      <c r="AR1473" s="113"/>
      <c r="AS1473" s="384"/>
      <c r="AT1473" s="306"/>
      <c r="AU1473" s="306"/>
      <c r="AV1473" s="160"/>
      <c r="AW1473" s="158"/>
      <c r="AX1473" s="385"/>
      <c r="AY1473" s="453"/>
      <c r="AZ1473" s="165"/>
      <c r="BA1473" s="301"/>
      <c r="BB1473" s="165"/>
      <c r="BC1473" s="301"/>
      <c r="BD1473" s="165"/>
      <c r="BE1473" s="302"/>
      <c r="BF1473" s="302"/>
      <c r="BG1473" s="165"/>
      <c r="BH1473" s="303"/>
      <c r="BI1473" s="165"/>
      <c r="BJ1473" s="304"/>
      <c r="BK1473" s="394"/>
      <c r="BL1473" s="302"/>
      <c r="BM1473" s="302"/>
      <c r="BN1473" s="394"/>
      <c r="BO1473" s="302"/>
      <c r="BP1473" s="13"/>
      <c r="BQ1473" s="302"/>
      <c r="BR1473" s="13"/>
      <c r="BS1473" s="302"/>
      <c r="BT1473" s="13"/>
      <c r="BU1473" s="302"/>
      <c r="BV1473" s="386"/>
      <c r="BW1473" s="303"/>
      <c r="BX1473" s="303"/>
      <c r="BY1473" s="302"/>
      <c r="BZ1473" s="302"/>
      <c r="CA1473" s="387"/>
      <c r="CB1473" s="395"/>
      <c r="CC1473" s="12"/>
      <c r="CD1473" s="304"/>
      <c r="CE1473" s="14"/>
      <c r="CF1473" s="395"/>
      <c r="CG1473" s="397"/>
      <c r="CH1473" s="300">
        <f t="shared" si="561"/>
        <v>0</v>
      </c>
      <c r="CI1473" s="26"/>
      <c r="CJ1473" s="17">
        <f t="shared" si="558"/>
        <v>0</v>
      </c>
      <c r="CK1473" s="18">
        <f t="shared" si="569"/>
        <v>12.89</v>
      </c>
      <c r="CM1473" s="164"/>
      <c r="CN1473" s="302"/>
      <c r="CO1473" s="13">
        <f t="shared" si="562"/>
        <v>0</v>
      </c>
      <c r="CP1473" s="302"/>
      <c r="CQ1473" s="13">
        <f t="shared" si="563"/>
        <v>0</v>
      </c>
      <c r="CR1473" s="302"/>
      <c r="CS1473" s="13">
        <f t="shared" si="564"/>
        <v>0</v>
      </c>
      <c r="CT1473" s="302"/>
      <c r="CU1473" s="13">
        <f t="shared" si="559"/>
        <v>0</v>
      </c>
      <c r="CV1473" s="302"/>
      <c r="CW1473" s="13">
        <f t="shared" si="565"/>
        <v>0</v>
      </c>
      <c r="CX1473" s="13">
        <f t="shared" si="566"/>
        <v>0</v>
      </c>
      <c r="CY1473" s="251">
        <f t="shared" si="567"/>
        <v>0</v>
      </c>
      <c r="CZ1473" s="13" t="s">
        <v>29</v>
      </c>
      <c r="DA1473" s="13">
        <v>50</v>
      </c>
      <c r="DB1473" s="22">
        <f t="shared" si="568"/>
        <v>0</v>
      </c>
      <c r="DD1473" s="24"/>
      <c r="DF1473" s="163"/>
      <c r="DH1473" s="24"/>
      <c r="DI1473" s="447"/>
      <c r="DJ1473" s="163"/>
    </row>
    <row r="1474" spans="1:114" s="7" customFormat="1">
      <c r="A1474" s="277">
        <f t="shared" si="552"/>
        <v>50</v>
      </c>
      <c r="B1474" s="21" t="e">
        <f>'Calculateur de trading'!I1474/C1474/W1474</f>
        <v>#DIV/0!</v>
      </c>
      <c r="C1474" s="278">
        <f t="shared" si="553"/>
        <v>10</v>
      </c>
      <c r="D1474" s="278"/>
      <c r="E1474" s="273">
        <f t="shared" si="554"/>
        <v>100</v>
      </c>
      <c r="F1474" s="271">
        <f t="shared" si="546"/>
        <v>2</v>
      </c>
      <c r="G1474" s="271" t="e">
        <f t="shared" si="547"/>
        <v>#DIV/0!</v>
      </c>
      <c r="H1474" s="272">
        <f t="shared" si="548"/>
        <v>20</v>
      </c>
      <c r="I1474" s="270"/>
      <c r="J1474" s="273">
        <f t="shared" si="555"/>
        <v>200</v>
      </c>
      <c r="K1474" s="271">
        <f t="shared" si="549"/>
        <v>4</v>
      </c>
      <c r="L1474" s="271" t="e">
        <f t="shared" si="550"/>
        <v>#DIV/0!</v>
      </c>
      <c r="M1474" s="272">
        <f t="shared" si="551"/>
        <v>40</v>
      </c>
      <c r="N1474" s="389"/>
      <c r="O1474" s="455" t="e">
        <f>(A1474*B1474*W1474)+(B1474*'Calculateur de trading'!H1474)</f>
        <v>#DIV/0!</v>
      </c>
      <c r="P1474" s="274" t="e">
        <f>O1474/'Déscriptions des trades'!CK1474</f>
        <v>#DIV/0!</v>
      </c>
      <c r="Q1474" s="456" t="e">
        <f>'Déscriptions des trades'!CK1474-O1474</f>
        <v>#DIV/0!</v>
      </c>
      <c r="R1474" s="466" t="e">
        <f t="shared" si="556"/>
        <v>#DIV/0!</v>
      </c>
      <c r="S1474" s="389"/>
      <c r="T1474" s="12"/>
      <c r="U1474" s="25"/>
      <c r="V1474" s="15"/>
      <c r="W1474" s="490">
        <f t="shared" si="560"/>
        <v>0</v>
      </c>
      <c r="X1474" s="21" t="e">
        <f>W1474*U1474/'Déscriptions des trades'!CK1474*'Déscriptions des trades'!B1474</f>
        <v>#DIV/0!</v>
      </c>
      <c r="Y1474" s="459"/>
      <c r="Z1474" s="389"/>
      <c r="AA1474" s="23">
        <f t="shared" si="557"/>
        <v>0.1</v>
      </c>
      <c r="AB1474" s="17" t="e">
        <f>(AA1474*'Déscriptions des trades'!U1474*'Déscriptions des trades'!B1474/'Déscriptions des trades'!CK1474)*'Déscriptions des trades'!W1474</f>
        <v>#DIV/0!</v>
      </c>
      <c r="AC1474" s="265" t="e">
        <f>AB1474*'Déscriptions des trades'!CK1474</f>
        <v>#DIV/0!</v>
      </c>
      <c r="AD1474" s="266" t="e">
        <f>'Déscriptions des trades'!CK1474-AC1474</f>
        <v>#DIV/0!</v>
      </c>
      <c r="AE1474" s="389"/>
      <c r="AF1474" s="399">
        <v>1470</v>
      </c>
      <c r="AG1474" s="389"/>
      <c r="AH1474" s="20"/>
      <c r="AI1474" s="303"/>
      <c r="AJ1474" s="307"/>
      <c r="AK1474" s="161"/>
      <c r="AL1474" s="305"/>
      <c r="AM1474" s="305"/>
      <c r="AN1474" s="162"/>
      <c r="AO1474" s="439"/>
      <c r="AP1474" s="162"/>
      <c r="AQ1474" s="113"/>
      <c r="AR1474" s="113"/>
      <c r="AS1474" s="384"/>
      <c r="AT1474" s="306"/>
      <c r="AU1474" s="306"/>
      <c r="AV1474" s="160"/>
      <c r="AW1474" s="158"/>
      <c r="AX1474" s="385"/>
      <c r="AY1474" s="453"/>
      <c r="AZ1474" s="165"/>
      <c r="BA1474" s="301"/>
      <c r="BB1474" s="165"/>
      <c r="BC1474" s="301"/>
      <c r="BD1474" s="165"/>
      <c r="BE1474" s="302"/>
      <c r="BF1474" s="302"/>
      <c r="BG1474" s="165"/>
      <c r="BH1474" s="303"/>
      <c r="BI1474" s="165"/>
      <c r="BJ1474" s="304"/>
      <c r="BK1474" s="394"/>
      <c r="BL1474" s="302"/>
      <c r="BM1474" s="302"/>
      <c r="BN1474" s="394"/>
      <c r="BO1474" s="302"/>
      <c r="BP1474" s="13"/>
      <c r="BQ1474" s="302"/>
      <c r="BR1474" s="13"/>
      <c r="BS1474" s="302"/>
      <c r="BT1474" s="13"/>
      <c r="BU1474" s="302"/>
      <c r="BV1474" s="386"/>
      <c r="BW1474" s="303"/>
      <c r="BX1474" s="303"/>
      <c r="BY1474" s="302"/>
      <c r="BZ1474" s="302"/>
      <c r="CA1474" s="387"/>
      <c r="CB1474" s="395"/>
      <c r="CC1474" s="12"/>
      <c r="CD1474" s="304"/>
      <c r="CE1474" s="14"/>
      <c r="CF1474" s="395"/>
      <c r="CG1474" s="397"/>
      <c r="CH1474" s="300">
        <f t="shared" si="561"/>
        <v>0</v>
      </c>
      <c r="CI1474" s="26"/>
      <c r="CJ1474" s="17">
        <f t="shared" si="558"/>
        <v>0</v>
      </c>
      <c r="CK1474" s="18">
        <f t="shared" si="569"/>
        <v>12.89</v>
      </c>
      <c r="CM1474" s="164"/>
      <c r="CN1474" s="302"/>
      <c r="CO1474" s="13">
        <f t="shared" si="562"/>
        <v>0</v>
      </c>
      <c r="CP1474" s="302"/>
      <c r="CQ1474" s="13">
        <f t="shared" si="563"/>
        <v>0</v>
      </c>
      <c r="CR1474" s="302"/>
      <c r="CS1474" s="13">
        <f t="shared" si="564"/>
        <v>0</v>
      </c>
      <c r="CT1474" s="302"/>
      <c r="CU1474" s="13">
        <f t="shared" si="559"/>
        <v>0</v>
      </c>
      <c r="CV1474" s="302"/>
      <c r="CW1474" s="13">
        <f t="shared" si="565"/>
        <v>0</v>
      </c>
      <c r="CX1474" s="13">
        <f t="shared" si="566"/>
        <v>0</v>
      </c>
      <c r="CY1474" s="251">
        <f t="shared" si="567"/>
        <v>0</v>
      </c>
      <c r="CZ1474" s="13" t="s">
        <v>29</v>
      </c>
      <c r="DA1474" s="13">
        <v>50</v>
      </c>
      <c r="DB1474" s="22">
        <f t="shared" si="568"/>
        <v>0</v>
      </c>
      <c r="DD1474" s="24"/>
      <c r="DF1474" s="163"/>
      <c r="DH1474" s="24"/>
      <c r="DI1474" s="447"/>
      <c r="DJ1474" s="163"/>
    </row>
    <row r="1475" spans="1:114" s="7" customFormat="1">
      <c r="A1475" s="277">
        <f t="shared" si="552"/>
        <v>50</v>
      </c>
      <c r="B1475" s="21" t="e">
        <f>'Calculateur de trading'!I1475/C1475/W1475</f>
        <v>#DIV/0!</v>
      </c>
      <c r="C1475" s="278">
        <f t="shared" si="553"/>
        <v>10</v>
      </c>
      <c r="D1475" s="426"/>
      <c r="E1475" s="273">
        <f t="shared" si="554"/>
        <v>100</v>
      </c>
      <c r="F1475" s="271">
        <f t="shared" si="546"/>
        <v>2</v>
      </c>
      <c r="G1475" s="271" t="e">
        <f t="shared" si="547"/>
        <v>#DIV/0!</v>
      </c>
      <c r="H1475" s="272">
        <f t="shared" si="548"/>
        <v>20</v>
      </c>
      <c r="I1475" s="270"/>
      <c r="J1475" s="273">
        <f t="shared" si="555"/>
        <v>200</v>
      </c>
      <c r="K1475" s="271">
        <f t="shared" si="549"/>
        <v>4</v>
      </c>
      <c r="L1475" s="271" t="e">
        <f t="shared" si="550"/>
        <v>#DIV/0!</v>
      </c>
      <c r="M1475" s="272">
        <f t="shared" si="551"/>
        <v>40</v>
      </c>
      <c r="N1475" s="389"/>
      <c r="O1475" s="455" t="e">
        <f>(A1475*B1475*W1475)+(B1475*'Calculateur de trading'!H1475)</f>
        <v>#DIV/0!</v>
      </c>
      <c r="P1475" s="274" t="e">
        <f>O1475/'Déscriptions des trades'!CK1475</f>
        <v>#DIV/0!</v>
      </c>
      <c r="Q1475" s="456" t="e">
        <f>'Déscriptions des trades'!CK1475-O1475</f>
        <v>#DIV/0!</v>
      </c>
      <c r="R1475" s="466" t="e">
        <f t="shared" si="556"/>
        <v>#DIV/0!</v>
      </c>
      <c r="S1475" s="389"/>
      <c r="T1475" s="12"/>
      <c r="U1475" s="25"/>
      <c r="V1475" s="15"/>
      <c r="W1475" s="490">
        <f t="shared" si="560"/>
        <v>0</v>
      </c>
      <c r="X1475" s="21" t="e">
        <f>W1475*U1475/'Déscriptions des trades'!CK1475*'Déscriptions des trades'!B1475</f>
        <v>#DIV/0!</v>
      </c>
      <c r="Y1475" s="459"/>
      <c r="Z1475" s="389"/>
      <c r="AA1475" s="23">
        <f t="shared" si="557"/>
        <v>0.1</v>
      </c>
      <c r="AB1475" s="17" t="e">
        <f>(AA1475*'Déscriptions des trades'!U1475*'Déscriptions des trades'!B1475/'Déscriptions des trades'!CK1475)*'Déscriptions des trades'!W1475</f>
        <v>#DIV/0!</v>
      </c>
      <c r="AC1475" s="265" t="e">
        <f>AB1475*'Déscriptions des trades'!CK1475</f>
        <v>#DIV/0!</v>
      </c>
      <c r="AD1475" s="266" t="e">
        <f>'Déscriptions des trades'!CK1475-AC1475</f>
        <v>#DIV/0!</v>
      </c>
      <c r="AE1475" s="389"/>
      <c r="AF1475" s="399">
        <v>1471</v>
      </c>
      <c r="AG1475" s="389"/>
      <c r="AH1475" s="20"/>
      <c r="AI1475" s="303"/>
      <c r="AJ1475" s="307"/>
      <c r="AK1475" s="161"/>
      <c r="AL1475" s="305"/>
      <c r="AM1475" s="305"/>
      <c r="AN1475" s="162"/>
      <c r="AO1475" s="439"/>
      <c r="AP1475" s="162"/>
      <c r="AQ1475" s="113"/>
      <c r="AR1475" s="113"/>
      <c r="AS1475" s="384"/>
      <c r="AT1475" s="306"/>
      <c r="AU1475" s="306"/>
      <c r="AV1475" s="160"/>
      <c r="AW1475" s="158"/>
      <c r="AX1475" s="385"/>
      <c r="AY1475" s="453"/>
      <c r="AZ1475" s="165"/>
      <c r="BA1475" s="301"/>
      <c r="BB1475" s="165"/>
      <c r="BC1475" s="301"/>
      <c r="BD1475" s="165"/>
      <c r="BE1475" s="302"/>
      <c r="BF1475" s="302"/>
      <c r="BG1475" s="165"/>
      <c r="BH1475" s="303"/>
      <c r="BI1475" s="165"/>
      <c r="BJ1475" s="304"/>
      <c r="BK1475" s="394"/>
      <c r="BL1475" s="302"/>
      <c r="BM1475" s="302"/>
      <c r="BN1475" s="394"/>
      <c r="BO1475" s="302"/>
      <c r="BP1475" s="13"/>
      <c r="BQ1475" s="302"/>
      <c r="BR1475" s="13"/>
      <c r="BS1475" s="302"/>
      <c r="BT1475" s="13"/>
      <c r="BU1475" s="302"/>
      <c r="BV1475" s="386"/>
      <c r="BW1475" s="303"/>
      <c r="BX1475" s="303"/>
      <c r="BY1475" s="302"/>
      <c r="BZ1475" s="302"/>
      <c r="CA1475" s="387"/>
      <c r="CB1475" s="395"/>
      <c r="CC1475" s="12"/>
      <c r="CD1475" s="304"/>
      <c r="CE1475" s="14"/>
      <c r="CF1475" s="395"/>
      <c r="CG1475" s="397"/>
      <c r="CH1475" s="300">
        <f t="shared" si="561"/>
        <v>0</v>
      </c>
      <c r="CI1475" s="26"/>
      <c r="CJ1475" s="17">
        <f t="shared" si="558"/>
        <v>0</v>
      </c>
      <c r="CK1475" s="18">
        <f t="shared" si="569"/>
        <v>12.89</v>
      </c>
      <c r="CM1475" s="164"/>
      <c r="CN1475" s="302"/>
      <c r="CO1475" s="13">
        <f t="shared" si="562"/>
        <v>0</v>
      </c>
      <c r="CP1475" s="302"/>
      <c r="CQ1475" s="13">
        <f t="shared" si="563"/>
        <v>0</v>
      </c>
      <c r="CR1475" s="302"/>
      <c r="CS1475" s="13">
        <f t="shared" si="564"/>
        <v>0</v>
      </c>
      <c r="CT1475" s="302"/>
      <c r="CU1475" s="13">
        <f t="shared" si="559"/>
        <v>0</v>
      </c>
      <c r="CV1475" s="302"/>
      <c r="CW1475" s="13">
        <f t="shared" si="565"/>
        <v>0</v>
      </c>
      <c r="CX1475" s="13">
        <f t="shared" si="566"/>
        <v>0</v>
      </c>
      <c r="CY1475" s="251">
        <f t="shared" si="567"/>
        <v>0</v>
      </c>
      <c r="CZ1475" s="13" t="s">
        <v>29</v>
      </c>
      <c r="DA1475" s="13">
        <v>50</v>
      </c>
      <c r="DB1475" s="22">
        <f t="shared" si="568"/>
        <v>0</v>
      </c>
      <c r="DD1475" s="24"/>
      <c r="DF1475" s="163"/>
      <c r="DH1475" s="24"/>
      <c r="DI1475" s="447"/>
      <c r="DJ1475" s="163"/>
    </row>
    <row r="1476" spans="1:114" s="7" customFormat="1">
      <c r="A1476" s="277">
        <f t="shared" si="552"/>
        <v>50</v>
      </c>
      <c r="B1476" s="21" t="e">
        <f>'Calculateur de trading'!I1476/C1476/W1476</f>
        <v>#DIV/0!</v>
      </c>
      <c r="C1476" s="278">
        <f t="shared" si="553"/>
        <v>10</v>
      </c>
      <c r="D1476" s="426"/>
      <c r="E1476" s="273">
        <f t="shared" si="554"/>
        <v>100</v>
      </c>
      <c r="F1476" s="271">
        <f t="shared" si="546"/>
        <v>2</v>
      </c>
      <c r="G1476" s="271" t="e">
        <f t="shared" si="547"/>
        <v>#DIV/0!</v>
      </c>
      <c r="H1476" s="272">
        <f t="shared" si="548"/>
        <v>20</v>
      </c>
      <c r="I1476" s="270"/>
      <c r="J1476" s="273">
        <f t="shared" si="555"/>
        <v>200</v>
      </c>
      <c r="K1476" s="271">
        <f t="shared" si="549"/>
        <v>4</v>
      </c>
      <c r="L1476" s="271" t="e">
        <f t="shared" si="550"/>
        <v>#DIV/0!</v>
      </c>
      <c r="M1476" s="272">
        <f t="shared" si="551"/>
        <v>40</v>
      </c>
      <c r="N1476" s="389"/>
      <c r="O1476" s="455" t="e">
        <f>(A1476*B1476*W1476)+(B1476*'Calculateur de trading'!H1476)</f>
        <v>#DIV/0!</v>
      </c>
      <c r="P1476" s="274" t="e">
        <f>O1476/'Déscriptions des trades'!CK1476</f>
        <v>#DIV/0!</v>
      </c>
      <c r="Q1476" s="456" t="e">
        <f>'Déscriptions des trades'!CK1476-O1476</f>
        <v>#DIV/0!</v>
      </c>
      <c r="R1476" s="466" t="e">
        <f t="shared" si="556"/>
        <v>#DIV/0!</v>
      </c>
      <c r="S1476" s="389"/>
      <c r="T1476" s="12"/>
      <c r="U1476" s="25"/>
      <c r="V1476" s="15"/>
      <c r="W1476" s="490">
        <f t="shared" si="560"/>
        <v>0</v>
      </c>
      <c r="X1476" s="21" t="e">
        <f>W1476*U1476/'Déscriptions des trades'!CK1476*'Déscriptions des trades'!B1476</f>
        <v>#DIV/0!</v>
      </c>
      <c r="Y1476" s="459"/>
      <c r="Z1476" s="389"/>
      <c r="AA1476" s="23">
        <f t="shared" si="557"/>
        <v>0.1</v>
      </c>
      <c r="AB1476" s="17" t="e">
        <f>(AA1476*'Déscriptions des trades'!U1476*'Déscriptions des trades'!B1476/'Déscriptions des trades'!CK1476)*'Déscriptions des trades'!W1476</f>
        <v>#DIV/0!</v>
      </c>
      <c r="AC1476" s="265" t="e">
        <f>AB1476*'Déscriptions des trades'!CK1476</f>
        <v>#DIV/0!</v>
      </c>
      <c r="AD1476" s="266" t="e">
        <f>'Déscriptions des trades'!CK1476-AC1476</f>
        <v>#DIV/0!</v>
      </c>
      <c r="AE1476" s="389"/>
      <c r="AF1476" s="399">
        <v>1472</v>
      </c>
      <c r="AG1476" s="389"/>
      <c r="AH1476" s="20"/>
      <c r="AI1476" s="303"/>
      <c r="AJ1476" s="307"/>
      <c r="AK1476" s="161"/>
      <c r="AL1476" s="305"/>
      <c r="AM1476" s="305"/>
      <c r="AN1476" s="162"/>
      <c r="AO1476" s="439"/>
      <c r="AP1476" s="162"/>
      <c r="AQ1476" s="113"/>
      <c r="AR1476" s="113"/>
      <c r="AS1476" s="384"/>
      <c r="AT1476" s="306"/>
      <c r="AU1476" s="306"/>
      <c r="AV1476" s="160"/>
      <c r="AW1476" s="158"/>
      <c r="AX1476" s="385"/>
      <c r="AY1476" s="453"/>
      <c r="AZ1476" s="165"/>
      <c r="BA1476" s="301"/>
      <c r="BB1476" s="165"/>
      <c r="BC1476" s="301"/>
      <c r="BD1476" s="165"/>
      <c r="BE1476" s="302"/>
      <c r="BF1476" s="302"/>
      <c r="BG1476" s="165"/>
      <c r="BH1476" s="303"/>
      <c r="BI1476" s="165"/>
      <c r="BJ1476" s="304"/>
      <c r="BK1476" s="394"/>
      <c r="BL1476" s="302"/>
      <c r="BM1476" s="302"/>
      <c r="BN1476" s="394"/>
      <c r="BO1476" s="302"/>
      <c r="BP1476" s="13"/>
      <c r="BQ1476" s="302"/>
      <c r="BR1476" s="13"/>
      <c r="BS1476" s="302"/>
      <c r="BT1476" s="13"/>
      <c r="BU1476" s="302"/>
      <c r="BV1476" s="386"/>
      <c r="BW1476" s="303"/>
      <c r="BX1476" s="303"/>
      <c r="BY1476" s="302"/>
      <c r="BZ1476" s="302"/>
      <c r="CA1476" s="387"/>
      <c r="CB1476" s="395"/>
      <c r="CC1476" s="12"/>
      <c r="CD1476" s="304"/>
      <c r="CE1476" s="14"/>
      <c r="CF1476" s="395"/>
      <c r="CG1476" s="397"/>
      <c r="CH1476" s="300">
        <f t="shared" si="561"/>
        <v>0</v>
      </c>
      <c r="CI1476" s="26"/>
      <c r="CJ1476" s="17">
        <f t="shared" si="558"/>
        <v>0</v>
      </c>
      <c r="CK1476" s="18">
        <f t="shared" si="569"/>
        <v>12.89</v>
      </c>
      <c r="CM1476" s="164"/>
      <c r="CN1476" s="302"/>
      <c r="CO1476" s="13">
        <f t="shared" si="562"/>
        <v>0</v>
      </c>
      <c r="CP1476" s="302"/>
      <c r="CQ1476" s="13">
        <f t="shared" si="563"/>
        <v>0</v>
      </c>
      <c r="CR1476" s="302"/>
      <c r="CS1476" s="13">
        <f t="shared" si="564"/>
        <v>0</v>
      </c>
      <c r="CT1476" s="302"/>
      <c r="CU1476" s="13">
        <f t="shared" si="559"/>
        <v>0</v>
      </c>
      <c r="CV1476" s="302"/>
      <c r="CW1476" s="13">
        <f t="shared" si="565"/>
        <v>0</v>
      </c>
      <c r="CX1476" s="13">
        <f t="shared" si="566"/>
        <v>0</v>
      </c>
      <c r="CY1476" s="251">
        <f t="shared" si="567"/>
        <v>0</v>
      </c>
      <c r="CZ1476" s="13" t="s">
        <v>29</v>
      </c>
      <c r="DA1476" s="13">
        <v>50</v>
      </c>
      <c r="DB1476" s="22">
        <f t="shared" si="568"/>
        <v>0</v>
      </c>
      <c r="DD1476" s="24"/>
      <c r="DF1476" s="163"/>
      <c r="DH1476" s="24"/>
      <c r="DI1476" s="447"/>
      <c r="DJ1476" s="163"/>
    </row>
    <row r="1477" spans="1:114" s="7" customFormat="1">
      <c r="A1477" s="277">
        <f t="shared" si="552"/>
        <v>50</v>
      </c>
      <c r="B1477" s="21" t="e">
        <f>'Calculateur de trading'!I1477/C1477/W1477</f>
        <v>#DIV/0!</v>
      </c>
      <c r="C1477" s="278">
        <f t="shared" si="553"/>
        <v>10</v>
      </c>
      <c r="D1477" s="278"/>
      <c r="E1477" s="273">
        <f t="shared" si="554"/>
        <v>100</v>
      </c>
      <c r="F1477" s="271">
        <f t="shared" ref="F1477:F1540" si="570">(E1477/A1477)</f>
        <v>2</v>
      </c>
      <c r="G1477" s="271" t="e">
        <f t="shared" ref="G1477:G1540" si="571">B1477/F1477</f>
        <v>#DIV/0!</v>
      </c>
      <c r="H1477" s="272">
        <f t="shared" ref="H1477:H1540" si="572">C1477*F1477</f>
        <v>20</v>
      </c>
      <c r="I1477" s="270"/>
      <c r="J1477" s="273">
        <f t="shared" si="555"/>
        <v>200</v>
      </c>
      <c r="K1477" s="271">
        <f t="shared" ref="K1477:K1540" si="573">J1477/A1477</f>
        <v>4</v>
      </c>
      <c r="L1477" s="271" t="e">
        <f t="shared" ref="L1477:L1540" si="574">B1477/K1477</f>
        <v>#DIV/0!</v>
      </c>
      <c r="M1477" s="272">
        <f t="shared" ref="M1477:M1540" si="575">C1477*K1477</f>
        <v>40</v>
      </c>
      <c r="N1477" s="389"/>
      <c r="O1477" s="455" t="e">
        <f>(A1477*B1477*W1477)+(B1477*'Calculateur de trading'!H1477)</f>
        <v>#DIV/0!</v>
      </c>
      <c r="P1477" s="274" t="e">
        <f>O1477/'Déscriptions des trades'!CK1477</f>
        <v>#DIV/0!</v>
      </c>
      <c r="Q1477" s="456" t="e">
        <f>'Déscriptions des trades'!CK1477-O1477</f>
        <v>#DIV/0!</v>
      </c>
      <c r="R1477" s="466" t="e">
        <f t="shared" si="556"/>
        <v>#DIV/0!</v>
      </c>
      <c r="S1477" s="389"/>
      <c r="T1477" s="12"/>
      <c r="U1477" s="25"/>
      <c r="V1477" s="15"/>
      <c r="W1477" s="490">
        <f t="shared" si="560"/>
        <v>0</v>
      </c>
      <c r="X1477" s="21" t="e">
        <f>W1477*U1477/'Déscriptions des trades'!CK1477*'Déscriptions des trades'!B1477</f>
        <v>#DIV/0!</v>
      </c>
      <c r="Y1477" s="459"/>
      <c r="Z1477" s="389"/>
      <c r="AA1477" s="23">
        <f t="shared" si="557"/>
        <v>0.1</v>
      </c>
      <c r="AB1477" s="17" t="e">
        <f>(AA1477*'Déscriptions des trades'!U1477*'Déscriptions des trades'!B1477/'Déscriptions des trades'!CK1477)*'Déscriptions des trades'!W1477</f>
        <v>#DIV/0!</v>
      </c>
      <c r="AC1477" s="265" t="e">
        <f>AB1477*'Déscriptions des trades'!CK1477</f>
        <v>#DIV/0!</v>
      </c>
      <c r="AD1477" s="266" t="e">
        <f>'Déscriptions des trades'!CK1477-AC1477</f>
        <v>#DIV/0!</v>
      </c>
      <c r="AE1477" s="389"/>
      <c r="AF1477" s="399">
        <v>1473</v>
      </c>
      <c r="AG1477" s="389"/>
      <c r="AH1477" s="20"/>
      <c r="AI1477" s="303"/>
      <c r="AJ1477" s="307"/>
      <c r="AK1477" s="161"/>
      <c r="AL1477" s="305"/>
      <c r="AM1477" s="305"/>
      <c r="AN1477" s="162"/>
      <c r="AO1477" s="439"/>
      <c r="AP1477" s="162"/>
      <c r="AQ1477" s="113"/>
      <c r="AR1477" s="113"/>
      <c r="AS1477" s="384"/>
      <c r="AT1477" s="306"/>
      <c r="AU1477" s="306"/>
      <c r="AV1477" s="160"/>
      <c r="AW1477" s="158"/>
      <c r="AX1477" s="385"/>
      <c r="AY1477" s="453"/>
      <c r="AZ1477" s="165"/>
      <c r="BA1477" s="301"/>
      <c r="BB1477" s="165"/>
      <c r="BC1477" s="301"/>
      <c r="BD1477" s="165"/>
      <c r="BE1477" s="302"/>
      <c r="BF1477" s="302"/>
      <c r="BG1477" s="165"/>
      <c r="BH1477" s="303"/>
      <c r="BI1477" s="165"/>
      <c r="BJ1477" s="304"/>
      <c r="BK1477" s="394"/>
      <c r="BL1477" s="302"/>
      <c r="BM1477" s="302"/>
      <c r="BN1477" s="394"/>
      <c r="BO1477" s="302"/>
      <c r="BP1477" s="13"/>
      <c r="BQ1477" s="302"/>
      <c r="BR1477" s="13"/>
      <c r="BS1477" s="302"/>
      <c r="BT1477" s="13"/>
      <c r="BU1477" s="302"/>
      <c r="BV1477" s="386"/>
      <c r="BW1477" s="303"/>
      <c r="BX1477" s="303"/>
      <c r="BY1477" s="302"/>
      <c r="BZ1477" s="302"/>
      <c r="CA1477" s="387"/>
      <c r="CB1477" s="395"/>
      <c r="CC1477" s="12"/>
      <c r="CD1477" s="304"/>
      <c r="CE1477" s="14"/>
      <c r="CF1477" s="395"/>
      <c r="CG1477" s="397"/>
      <c r="CH1477" s="300">
        <f t="shared" si="561"/>
        <v>0</v>
      </c>
      <c r="CI1477" s="26"/>
      <c r="CJ1477" s="17">
        <f t="shared" si="558"/>
        <v>0</v>
      </c>
      <c r="CK1477" s="18">
        <f t="shared" si="569"/>
        <v>12.89</v>
      </c>
      <c r="CM1477" s="164"/>
      <c r="CN1477" s="302"/>
      <c r="CO1477" s="13">
        <f t="shared" si="562"/>
        <v>0</v>
      </c>
      <c r="CP1477" s="302"/>
      <c r="CQ1477" s="13">
        <f t="shared" si="563"/>
        <v>0</v>
      </c>
      <c r="CR1477" s="302"/>
      <c r="CS1477" s="13">
        <f t="shared" si="564"/>
        <v>0</v>
      </c>
      <c r="CT1477" s="302"/>
      <c r="CU1477" s="13">
        <f t="shared" si="559"/>
        <v>0</v>
      </c>
      <c r="CV1477" s="302"/>
      <c r="CW1477" s="13">
        <f t="shared" si="565"/>
        <v>0</v>
      </c>
      <c r="CX1477" s="13">
        <f t="shared" si="566"/>
        <v>0</v>
      </c>
      <c r="CY1477" s="251">
        <f t="shared" si="567"/>
        <v>0</v>
      </c>
      <c r="CZ1477" s="13" t="s">
        <v>29</v>
      </c>
      <c r="DA1477" s="13">
        <v>50</v>
      </c>
      <c r="DB1477" s="22">
        <f t="shared" si="568"/>
        <v>0</v>
      </c>
      <c r="DD1477" s="24"/>
      <c r="DF1477" s="163"/>
      <c r="DH1477" s="24"/>
      <c r="DI1477" s="447"/>
      <c r="DJ1477" s="163"/>
    </row>
    <row r="1478" spans="1:114" s="7" customFormat="1">
      <c r="A1478" s="277">
        <f t="shared" ref="A1478:A1541" si="576">A1477</f>
        <v>50</v>
      </c>
      <c r="B1478" s="21" t="e">
        <f>'Calculateur de trading'!I1478/C1478/W1478</f>
        <v>#DIV/0!</v>
      </c>
      <c r="C1478" s="278">
        <f t="shared" ref="C1478:C1541" si="577">C1477</f>
        <v>10</v>
      </c>
      <c r="D1478" s="426"/>
      <c r="E1478" s="273">
        <f t="shared" ref="E1478:E1541" si="578">E1477</f>
        <v>100</v>
      </c>
      <c r="F1478" s="271">
        <f t="shared" si="570"/>
        <v>2</v>
      </c>
      <c r="G1478" s="271" t="e">
        <f t="shared" si="571"/>
        <v>#DIV/0!</v>
      </c>
      <c r="H1478" s="272">
        <f t="shared" si="572"/>
        <v>20</v>
      </c>
      <c r="I1478" s="270"/>
      <c r="J1478" s="273">
        <f t="shared" ref="J1478:J1541" si="579">J1477</f>
        <v>200</v>
      </c>
      <c r="K1478" s="271">
        <f t="shared" si="573"/>
        <v>4</v>
      </c>
      <c r="L1478" s="271" t="e">
        <f t="shared" si="574"/>
        <v>#DIV/0!</v>
      </c>
      <c r="M1478" s="272">
        <f t="shared" si="575"/>
        <v>40</v>
      </c>
      <c r="N1478" s="389"/>
      <c r="O1478" s="455" t="e">
        <f>(A1478*B1478*W1478)+(B1478*'Calculateur de trading'!H1478)</f>
        <v>#DIV/0!</v>
      </c>
      <c r="P1478" s="274" t="e">
        <f>O1478/'Déscriptions des trades'!CK1478</f>
        <v>#DIV/0!</v>
      </c>
      <c r="Q1478" s="456" t="e">
        <f>'Déscriptions des trades'!CK1478-O1478</f>
        <v>#DIV/0!</v>
      </c>
      <c r="R1478" s="466" t="e">
        <f t="shared" ref="R1478:R1541" si="580">B1478*C1478</f>
        <v>#DIV/0!</v>
      </c>
      <c r="S1478" s="389"/>
      <c r="T1478" s="12"/>
      <c r="U1478" s="25"/>
      <c r="V1478" s="15"/>
      <c r="W1478" s="490">
        <f t="shared" si="560"/>
        <v>0</v>
      </c>
      <c r="X1478" s="21" t="e">
        <f>W1478*U1478/'Déscriptions des trades'!CK1478*'Déscriptions des trades'!B1478</f>
        <v>#DIV/0!</v>
      </c>
      <c r="Y1478" s="459"/>
      <c r="Z1478" s="389"/>
      <c r="AA1478" s="23">
        <f t="shared" ref="AA1478:AA1541" si="581">AA1477</f>
        <v>0.1</v>
      </c>
      <c r="AB1478" s="17" t="e">
        <f>(AA1478*'Déscriptions des trades'!U1478*'Déscriptions des trades'!B1478/'Déscriptions des trades'!CK1478)*'Déscriptions des trades'!W1478</f>
        <v>#DIV/0!</v>
      </c>
      <c r="AC1478" s="265" t="e">
        <f>AB1478*'Déscriptions des trades'!CK1478</f>
        <v>#DIV/0!</v>
      </c>
      <c r="AD1478" s="266" t="e">
        <f>'Déscriptions des trades'!CK1478-AC1478</f>
        <v>#DIV/0!</v>
      </c>
      <c r="AE1478" s="389"/>
      <c r="AF1478" s="399">
        <v>1474</v>
      </c>
      <c r="AG1478" s="389"/>
      <c r="AH1478" s="20"/>
      <c r="AI1478" s="303"/>
      <c r="AJ1478" s="307"/>
      <c r="AK1478" s="161"/>
      <c r="AL1478" s="305"/>
      <c r="AM1478" s="305"/>
      <c r="AN1478" s="162"/>
      <c r="AO1478" s="439"/>
      <c r="AP1478" s="162"/>
      <c r="AQ1478" s="113"/>
      <c r="AR1478" s="113"/>
      <c r="AS1478" s="384"/>
      <c r="AT1478" s="306"/>
      <c r="AU1478" s="306"/>
      <c r="AV1478" s="160"/>
      <c r="AW1478" s="158"/>
      <c r="AX1478" s="385"/>
      <c r="AY1478" s="453"/>
      <c r="AZ1478" s="165"/>
      <c r="BA1478" s="301"/>
      <c r="BB1478" s="165"/>
      <c r="BC1478" s="301"/>
      <c r="BD1478" s="165"/>
      <c r="BE1478" s="302"/>
      <c r="BF1478" s="302"/>
      <c r="BG1478" s="165"/>
      <c r="BH1478" s="303"/>
      <c r="BI1478" s="165"/>
      <c r="BJ1478" s="304"/>
      <c r="BK1478" s="394"/>
      <c r="BL1478" s="302"/>
      <c r="BM1478" s="302"/>
      <c r="BN1478" s="394"/>
      <c r="BO1478" s="302"/>
      <c r="BP1478" s="13"/>
      <c r="BQ1478" s="302"/>
      <c r="BR1478" s="13"/>
      <c r="BS1478" s="302"/>
      <c r="BT1478" s="13"/>
      <c r="BU1478" s="302"/>
      <c r="BV1478" s="386"/>
      <c r="BW1478" s="303"/>
      <c r="BX1478" s="303"/>
      <c r="BY1478" s="302"/>
      <c r="BZ1478" s="302"/>
      <c r="CA1478" s="387"/>
      <c r="CB1478" s="395"/>
      <c r="CC1478" s="12"/>
      <c r="CD1478" s="304"/>
      <c r="CE1478" s="14"/>
      <c r="CF1478" s="395"/>
      <c r="CG1478" s="397"/>
      <c r="CH1478" s="300">
        <f t="shared" si="561"/>
        <v>0</v>
      </c>
      <c r="CI1478" s="26"/>
      <c r="CJ1478" s="17">
        <f t="shared" si="558"/>
        <v>0</v>
      </c>
      <c r="CK1478" s="18">
        <f t="shared" si="569"/>
        <v>12.89</v>
      </c>
      <c r="CM1478" s="164"/>
      <c r="CN1478" s="302"/>
      <c r="CO1478" s="13">
        <f t="shared" si="562"/>
        <v>0</v>
      </c>
      <c r="CP1478" s="302"/>
      <c r="CQ1478" s="13">
        <f t="shared" si="563"/>
        <v>0</v>
      </c>
      <c r="CR1478" s="302"/>
      <c r="CS1478" s="13">
        <f t="shared" si="564"/>
        <v>0</v>
      </c>
      <c r="CT1478" s="302"/>
      <c r="CU1478" s="13">
        <f t="shared" si="559"/>
        <v>0</v>
      </c>
      <c r="CV1478" s="302"/>
      <c r="CW1478" s="13">
        <f t="shared" si="565"/>
        <v>0</v>
      </c>
      <c r="CX1478" s="13">
        <f t="shared" si="566"/>
        <v>0</v>
      </c>
      <c r="CY1478" s="251">
        <f t="shared" si="567"/>
        <v>0</v>
      </c>
      <c r="CZ1478" s="13" t="s">
        <v>29</v>
      </c>
      <c r="DA1478" s="13">
        <v>50</v>
      </c>
      <c r="DB1478" s="22">
        <f t="shared" si="568"/>
        <v>0</v>
      </c>
      <c r="DD1478" s="24"/>
      <c r="DF1478" s="163"/>
      <c r="DH1478" s="24"/>
      <c r="DI1478" s="447"/>
      <c r="DJ1478" s="163"/>
    </row>
    <row r="1479" spans="1:114" s="7" customFormat="1">
      <c r="A1479" s="277">
        <f t="shared" si="576"/>
        <v>50</v>
      </c>
      <c r="B1479" s="21" t="e">
        <f>'Calculateur de trading'!I1479/C1479/W1479</f>
        <v>#DIV/0!</v>
      </c>
      <c r="C1479" s="278">
        <f t="shared" si="577"/>
        <v>10</v>
      </c>
      <c r="D1479" s="278"/>
      <c r="E1479" s="273">
        <f t="shared" si="578"/>
        <v>100</v>
      </c>
      <c r="F1479" s="271">
        <f t="shared" si="570"/>
        <v>2</v>
      </c>
      <c r="G1479" s="271" t="e">
        <f t="shared" si="571"/>
        <v>#DIV/0!</v>
      </c>
      <c r="H1479" s="272">
        <f t="shared" si="572"/>
        <v>20</v>
      </c>
      <c r="I1479" s="270"/>
      <c r="J1479" s="273">
        <f t="shared" si="579"/>
        <v>200</v>
      </c>
      <c r="K1479" s="271">
        <f t="shared" si="573"/>
        <v>4</v>
      </c>
      <c r="L1479" s="271" t="e">
        <f t="shared" si="574"/>
        <v>#DIV/0!</v>
      </c>
      <c r="M1479" s="272">
        <f t="shared" si="575"/>
        <v>40</v>
      </c>
      <c r="N1479" s="389"/>
      <c r="O1479" s="455" t="e">
        <f>(A1479*B1479*W1479)+(B1479*'Calculateur de trading'!H1479)</f>
        <v>#DIV/0!</v>
      </c>
      <c r="P1479" s="274" t="e">
        <f>O1479/'Déscriptions des trades'!CK1479</f>
        <v>#DIV/0!</v>
      </c>
      <c r="Q1479" s="456" t="e">
        <f>'Déscriptions des trades'!CK1479-O1479</f>
        <v>#DIV/0!</v>
      </c>
      <c r="R1479" s="466" t="e">
        <f t="shared" si="580"/>
        <v>#DIV/0!</v>
      </c>
      <c r="S1479" s="389"/>
      <c r="T1479" s="12"/>
      <c r="U1479" s="25"/>
      <c r="V1479" s="15"/>
      <c r="W1479" s="490">
        <f t="shared" si="560"/>
        <v>0</v>
      </c>
      <c r="X1479" s="21" t="e">
        <f>W1479*U1479/'Déscriptions des trades'!CK1479*'Déscriptions des trades'!B1479</f>
        <v>#DIV/0!</v>
      </c>
      <c r="Y1479" s="459"/>
      <c r="Z1479" s="389"/>
      <c r="AA1479" s="23">
        <f t="shared" si="581"/>
        <v>0.1</v>
      </c>
      <c r="AB1479" s="17" t="e">
        <f>(AA1479*'Déscriptions des trades'!U1479*'Déscriptions des trades'!B1479/'Déscriptions des trades'!CK1479)*'Déscriptions des trades'!W1479</f>
        <v>#DIV/0!</v>
      </c>
      <c r="AC1479" s="265" t="e">
        <f>AB1479*'Déscriptions des trades'!CK1479</f>
        <v>#DIV/0!</v>
      </c>
      <c r="AD1479" s="266" t="e">
        <f>'Déscriptions des trades'!CK1479-AC1479</f>
        <v>#DIV/0!</v>
      </c>
      <c r="AE1479" s="389"/>
      <c r="AF1479" s="399">
        <v>1475</v>
      </c>
      <c r="AG1479" s="389"/>
      <c r="AH1479" s="20"/>
      <c r="AI1479" s="303"/>
      <c r="AJ1479" s="307"/>
      <c r="AK1479" s="161"/>
      <c r="AL1479" s="305"/>
      <c r="AM1479" s="305"/>
      <c r="AN1479" s="162"/>
      <c r="AO1479" s="439"/>
      <c r="AP1479" s="162"/>
      <c r="AQ1479" s="113"/>
      <c r="AR1479" s="113"/>
      <c r="AS1479" s="384"/>
      <c r="AT1479" s="306"/>
      <c r="AU1479" s="306"/>
      <c r="AV1479" s="160"/>
      <c r="AW1479" s="158"/>
      <c r="AX1479" s="385"/>
      <c r="AY1479" s="453"/>
      <c r="AZ1479" s="165"/>
      <c r="BA1479" s="301"/>
      <c r="BB1479" s="165"/>
      <c r="BC1479" s="301"/>
      <c r="BD1479" s="165"/>
      <c r="BE1479" s="302"/>
      <c r="BF1479" s="302"/>
      <c r="BG1479" s="165"/>
      <c r="BH1479" s="303"/>
      <c r="BI1479" s="165"/>
      <c r="BJ1479" s="304"/>
      <c r="BK1479" s="394"/>
      <c r="BL1479" s="302"/>
      <c r="BM1479" s="302"/>
      <c r="BN1479" s="394"/>
      <c r="BO1479" s="302"/>
      <c r="BP1479" s="13"/>
      <c r="BQ1479" s="302"/>
      <c r="BR1479" s="13"/>
      <c r="BS1479" s="302"/>
      <c r="BT1479" s="13"/>
      <c r="BU1479" s="302"/>
      <c r="BV1479" s="386"/>
      <c r="BW1479" s="303"/>
      <c r="BX1479" s="303"/>
      <c r="BY1479" s="302"/>
      <c r="BZ1479" s="302"/>
      <c r="CA1479" s="387"/>
      <c r="CB1479" s="395"/>
      <c r="CC1479" s="12"/>
      <c r="CD1479" s="304"/>
      <c r="CE1479" s="14"/>
      <c r="CF1479" s="395"/>
      <c r="CG1479" s="397"/>
      <c r="CH1479" s="300">
        <f t="shared" si="561"/>
        <v>0</v>
      </c>
      <c r="CI1479" s="26"/>
      <c r="CJ1479" s="17">
        <f t="shared" si="558"/>
        <v>0</v>
      </c>
      <c r="CK1479" s="18">
        <f t="shared" si="569"/>
        <v>12.89</v>
      </c>
      <c r="CM1479" s="164"/>
      <c r="CN1479" s="302"/>
      <c r="CO1479" s="13">
        <f t="shared" si="562"/>
        <v>0</v>
      </c>
      <c r="CP1479" s="302"/>
      <c r="CQ1479" s="13">
        <f t="shared" si="563"/>
        <v>0</v>
      </c>
      <c r="CR1479" s="302"/>
      <c r="CS1479" s="13">
        <f t="shared" si="564"/>
        <v>0</v>
      </c>
      <c r="CT1479" s="302"/>
      <c r="CU1479" s="13">
        <f t="shared" si="559"/>
        <v>0</v>
      </c>
      <c r="CV1479" s="302"/>
      <c r="CW1479" s="13">
        <f t="shared" si="565"/>
        <v>0</v>
      </c>
      <c r="CX1479" s="13">
        <f t="shared" si="566"/>
        <v>0</v>
      </c>
      <c r="CY1479" s="251">
        <f t="shared" si="567"/>
        <v>0</v>
      </c>
      <c r="CZ1479" s="13" t="s">
        <v>29</v>
      </c>
      <c r="DA1479" s="13">
        <v>50</v>
      </c>
      <c r="DB1479" s="22">
        <f t="shared" si="568"/>
        <v>0</v>
      </c>
      <c r="DD1479" s="24"/>
      <c r="DF1479" s="163"/>
      <c r="DH1479" s="24"/>
      <c r="DI1479" s="447"/>
      <c r="DJ1479" s="163"/>
    </row>
    <row r="1480" spans="1:114" s="7" customFormat="1">
      <c r="A1480" s="277">
        <f t="shared" si="576"/>
        <v>50</v>
      </c>
      <c r="B1480" s="21" t="e">
        <f>'Calculateur de trading'!I1480/C1480/W1480</f>
        <v>#DIV/0!</v>
      </c>
      <c r="C1480" s="278">
        <f t="shared" si="577"/>
        <v>10</v>
      </c>
      <c r="D1480" s="426"/>
      <c r="E1480" s="273">
        <f t="shared" si="578"/>
        <v>100</v>
      </c>
      <c r="F1480" s="271">
        <f t="shared" si="570"/>
        <v>2</v>
      </c>
      <c r="G1480" s="271" t="e">
        <f t="shared" si="571"/>
        <v>#DIV/0!</v>
      </c>
      <c r="H1480" s="272">
        <f t="shared" si="572"/>
        <v>20</v>
      </c>
      <c r="I1480" s="270"/>
      <c r="J1480" s="273">
        <f t="shared" si="579"/>
        <v>200</v>
      </c>
      <c r="K1480" s="271">
        <f t="shared" si="573"/>
        <v>4</v>
      </c>
      <c r="L1480" s="271" t="e">
        <f t="shared" si="574"/>
        <v>#DIV/0!</v>
      </c>
      <c r="M1480" s="272">
        <f t="shared" si="575"/>
        <v>40</v>
      </c>
      <c r="N1480" s="389"/>
      <c r="O1480" s="455" t="e">
        <f>(A1480*B1480*W1480)+(B1480*'Calculateur de trading'!H1480)</f>
        <v>#DIV/0!</v>
      </c>
      <c r="P1480" s="274" t="e">
        <f>O1480/'Déscriptions des trades'!CK1480</f>
        <v>#DIV/0!</v>
      </c>
      <c r="Q1480" s="456" t="e">
        <f>'Déscriptions des trades'!CK1480-O1480</f>
        <v>#DIV/0!</v>
      </c>
      <c r="R1480" s="466" t="e">
        <f t="shared" si="580"/>
        <v>#DIV/0!</v>
      </c>
      <c r="S1480" s="389"/>
      <c r="T1480" s="12"/>
      <c r="U1480" s="25"/>
      <c r="V1480" s="15"/>
      <c r="W1480" s="490">
        <f t="shared" si="560"/>
        <v>0</v>
      </c>
      <c r="X1480" s="21" t="e">
        <f>W1480*U1480/'Déscriptions des trades'!CK1480*'Déscriptions des trades'!B1480</f>
        <v>#DIV/0!</v>
      </c>
      <c r="Y1480" s="459"/>
      <c r="Z1480" s="389"/>
      <c r="AA1480" s="23">
        <f t="shared" si="581"/>
        <v>0.1</v>
      </c>
      <c r="AB1480" s="17" t="e">
        <f>(AA1480*'Déscriptions des trades'!U1480*'Déscriptions des trades'!B1480/'Déscriptions des trades'!CK1480)*'Déscriptions des trades'!W1480</f>
        <v>#DIV/0!</v>
      </c>
      <c r="AC1480" s="265" t="e">
        <f>AB1480*'Déscriptions des trades'!CK1480</f>
        <v>#DIV/0!</v>
      </c>
      <c r="AD1480" s="266" t="e">
        <f>'Déscriptions des trades'!CK1480-AC1480</f>
        <v>#DIV/0!</v>
      </c>
      <c r="AE1480" s="389"/>
      <c r="AF1480" s="399">
        <v>1476</v>
      </c>
      <c r="AG1480" s="389"/>
      <c r="AH1480" s="20"/>
      <c r="AI1480" s="303"/>
      <c r="AJ1480" s="307"/>
      <c r="AK1480" s="161"/>
      <c r="AL1480" s="305"/>
      <c r="AM1480" s="305"/>
      <c r="AN1480" s="162"/>
      <c r="AO1480" s="439"/>
      <c r="AP1480" s="162"/>
      <c r="AQ1480" s="113"/>
      <c r="AR1480" s="113"/>
      <c r="AS1480" s="384"/>
      <c r="AT1480" s="306"/>
      <c r="AU1480" s="306"/>
      <c r="AV1480" s="160"/>
      <c r="AW1480" s="158"/>
      <c r="AX1480" s="385"/>
      <c r="AY1480" s="453"/>
      <c r="AZ1480" s="165"/>
      <c r="BA1480" s="301"/>
      <c r="BB1480" s="165"/>
      <c r="BC1480" s="301"/>
      <c r="BD1480" s="165"/>
      <c r="BE1480" s="302"/>
      <c r="BF1480" s="302"/>
      <c r="BG1480" s="165"/>
      <c r="BH1480" s="303"/>
      <c r="BI1480" s="165"/>
      <c r="BJ1480" s="304"/>
      <c r="BK1480" s="394"/>
      <c r="BL1480" s="302"/>
      <c r="BM1480" s="302"/>
      <c r="BN1480" s="394"/>
      <c r="BO1480" s="302"/>
      <c r="BP1480" s="13"/>
      <c r="BQ1480" s="302"/>
      <c r="BR1480" s="13"/>
      <c r="BS1480" s="302"/>
      <c r="BT1480" s="13"/>
      <c r="BU1480" s="302"/>
      <c r="BV1480" s="386"/>
      <c r="BW1480" s="303"/>
      <c r="BX1480" s="303"/>
      <c r="BY1480" s="302"/>
      <c r="BZ1480" s="302"/>
      <c r="CA1480" s="387"/>
      <c r="CB1480" s="395"/>
      <c r="CC1480" s="12"/>
      <c r="CD1480" s="304"/>
      <c r="CE1480" s="14"/>
      <c r="CF1480" s="395"/>
      <c r="CG1480" s="397"/>
      <c r="CH1480" s="300">
        <f t="shared" si="561"/>
        <v>0</v>
      </c>
      <c r="CI1480" s="26"/>
      <c r="CJ1480" s="17">
        <f t="shared" ref="CJ1480:CJ1543" si="582">CI1480/CK1479</f>
        <v>0</v>
      </c>
      <c r="CK1480" s="18">
        <f t="shared" si="569"/>
        <v>12.89</v>
      </c>
      <c r="CM1480" s="164"/>
      <c r="CN1480" s="302"/>
      <c r="CO1480" s="13">
        <f t="shared" si="562"/>
        <v>0</v>
      </c>
      <c r="CP1480" s="302"/>
      <c r="CQ1480" s="13">
        <f t="shared" si="563"/>
        <v>0</v>
      </c>
      <c r="CR1480" s="302"/>
      <c r="CS1480" s="13">
        <f t="shared" si="564"/>
        <v>0</v>
      </c>
      <c r="CT1480" s="302"/>
      <c r="CU1480" s="13">
        <f t="shared" ref="CU1480:CU1543" si="583">IF(CT1480="Bon",10,)</f>
        <v>0</v>
      </c>
      <c r="CV1480" s="302"/>
      <c r="CW1480" s="13">
        <f t="shared" si="565"/>
        <v>0</v>
      </c>
      <c r="CX1480" s="13">
        <f t="shared" si="566"/>
        <v>0</v>
      </c>
      <c r="CY1480" s="251">
        <f t="shared" si="567"/>
        <v>0</v>
      </c>
      <c r="CZ1480" s="13" t="s">
        <v>29</v>
      </c>
      <c r="DA1480" s="13">
        <v>50</v>
      </c>
      <c r="DB1480" s="22">
        <f t="shared" si="568"/>
        <v>0</v>
      </c>
      <c r="DD1480" s="24"/>
      <c r="DF1480" s="163"/>
      <c r="DH1480" s="24"/>
      <c r="DI1480" s="447"/>
      <c r="DJ1480" s="163"/>
    </row>
    <row r="1481" spans="1:114" s="7" customFormat="1">
      <c r="A1481" s="277">
        <f t="shared" si="576"/>
        <v>50</v>
      </c>
      <c r="B1481" s="21" t="e">
        <f>'Calculateur de trading'!I1481/C1481/W1481</f>
        <v>#DIV/0!</v>
      </c>
      <c r="C1481" s="278">
        <f t="shared" si="577"/>
        <v>10</v>
      </c>
      <c r="D1481" s="278"/>
      <c r="E1481" s="273">
        <f t="shared" si="578"/>
        <v>100</v>
      </c>
      <c r="F1481" s="271">
        <f t="shared" si="570"/>
        <v>2</v>
      </c>
      <c r="G1481" s="271" t="e">
        <f t="shared" si="571"/>
        <v>#DIV/0!</v>
      </c>
      <c r="H1481" s="272">
        <f t="shared" si="572"/>
        <v>20</v>
      </c>
      <c r="I1481" s="270"/>
      <c r="J1481" s="273">
        <f t="shared" si="579"/>
        <v>200</v>
      </c>
      <c r="K1481" s="271">
        <f t="shared" si="573"/>
        <v>4</v>
      </c>
      <c r="L1481" s="271" t="e">
        <f t="shared" si="574"/>
        <v>#DIV/0!</v>
      </c>
      <c r="M1481" s="272">
        <f t="shared" si="575"/>
        <v>40</v>
      </c>
      <c r="N1481" s="389"/>
      <c r="O1481" s="455" t="e">
        <f>(A1481*B1481*W1481)+(B1481*'Calculateur de trading'!H1481)</f>
        <v>#DIV/0!</v>
      </c>
      <c r="P1481" s="274" t="e">
        <f>O1481/'Déscriptions des trades'!CK1481</f>
        <v>#DIV/0!</v>
      </c>
      <c r="Q1481" s="456" t="e">
        <f>'Déscriptions des trades'!CK1481-O1481</f>
        <v>#DIV/0!</v>
      </c>
      <c r="R1481" s="466" t="e">
        <f t="shared" si="580"/>
        <v>#DIV/0!</v>
      </c>
      <c r="S1481" s="389"/>
      <c r="T1481" s="12"/>
      <c r="U1481" s="25"/>
      <c r="V1481" s="15"/>
      <c r="W1481" s="490">
        <f t="shared" ref="W1481:W1544" si="584">W1480</f>
        <v>0</v>
      </c>
      <c r="X1481" s="21" t="e">
        <f>W1481*U1481/'Déscriptions des trades'!CK1481*'Déscriptions des trades'!B1481</f>
        <v>#DIV/0!</v>
      </c>
      <c r="Y1481" s="459"/>
      <c r="Z1481" s="389"/>
      <c r="AA1481" s="23">
        <f t="shared" si="581"/>
        <v>0.1</v>
      </c>
      <c r="AB1481" s="17" t="e">
        <f>(AA1481*'Déscriptions des trades'!U1481*'Déscriptions des trades'!B1481/'Déscriptions des trades'!CK1481)*'Déscriptions des trades'!W1481</f>
        <v>#DIV/0!</v>
      </c>
      <c r="AC1481" s="265" t="e">
        <f>AB1481*'Déscriptions des trades'!CK1481</f>
        <v>#DIV/0!</v>
      </c>
      <c r="AD1481" s="266" t="e">
        <f>'Déscriptions des trades'!CK1481-AC1481</f>
        <v>#DIV/0!</v>
      </c>
      <c r="AE1481" s="389"/>
      <c r="AF1481" s="399">
        <v>1477</v>
      </c>
      <c r="AG1481" s="389"/>
      <c r="AH1481" s="20"/>
      <c r="AI1481" s="303"/>
      <c r="AJ1481" s="307"/>
      <c r="AK1481" s="161"/>
      <c r="AL1481" s="305"/>
      <c r="AM1481" s="305"/>
      <c r="AN1481" s="162"/>
      <c r="AO1481" s="439"/>
      <c r="AP1481" s="162"/>
      <c r="AQ1481" s="113"/>
      <c r="AR1481" s="113"/>
      <c r="AS1481" s="384"/>
      <c r="AT1481" s="306"/>
      <c r="AU1481" s="306"/>
      <c r="AV1481" s="160"/>
      <c r="AW1481" s="158"/>
      <c r="AX1481" s="385"/>
      <c r="AY1481" s="453"/>
      <c r="AZ1481" s="165"/>
      <c r="BA1481" s="301"/>
      <c r="BB1481" s="165"/>
      <c r="BC1481" s="301"/>
      <c r="BD1481" s="165"/>
      <c r="BE1481" s="302"/>
      <c r="BF1481" s="302"/>
      <c r="BG1481" s="165"/>
      <c r="BH1481" s="303"/>
      <c r="BI1481" s="165"/>
      <c r="BJ1481" s="304"/>
      <c r="BK1481" s="394"/>
      <c r="BL1481" s="302"/>
      <c r="BM1481" s="302"/>
      <c r="BN1481" s="394"/>
      <c r="BO1481" s="302"/>
      <c r="BP1481" s="13"/>
      <c r="BQ1481" s="302"/>
      <c r="BR1481" s="13"/>
      <c r="BS1481" s="302"/>
      <c r="BT1481" s="13"/>
      <c r="BU1481" s="302"/>
      <c r="BV1481" s="386"/>
      <c r="BW1481" s="303"/>
      <c r="BX1481" s="303"/>
      <c r="BY1481" s="302"/>
      <c r="BZ1481" s="302"/>
      <c r="CA1481" s="387"/>
      <c r="CB1481" s="395"/>
      <c r="CC1481" s="12"/>
      <c r="CD1481" s="304"/>
      <c r="CE1481" s="14"/>
      <c r="CF1481" s="395"/>
      <c r="CG1481" s="397"/>
      <c r="CH1481" s="300">
        <f t="shared" si="561"/>
        <v>0</v>
      </c>
      <c r="CI1481" s="26"/>
      <c r="CJ1481" s="17">
        <f t="shared" si="582"/>
        <v>0</v>
      </c>
      <c r="CK1481" s="18">
        <f t="shared" si="569"/>
        <v>12.89</v>
      </c>
      <c r="CM1481" s="164"/>
      <c r="CN1481" s="302"/>
      <c r="CO1481" s="13">
        <f t="shared" si="562"/>
        <v>0</v>
      </c>
      <c r="CP1481" s="302"/>
      <c r="CQ1481" s="13">
        <f t="shared" si="563"/>
        <v>0</v>
      </c>
      <c r="CR1481" s="302"/>
      <c r="CS1481" s="13">
        <f t="shared" si="564"/>
        <v>0</v>
      </c>
      <c r="CT1481" s="302"/>
      <c r="CU1481" s="13">
        <f t="shared" si="583"/>
        <v>0</v>
      </c>
      <c r="CV1481" s="302"/>
      <c r="CW1481" s="13">
        <f t="shared" si="565"/>
        <v>0</v>
      </c>
      <c r="CX1481" s="13">
        <f t="shared" si="566"/>
        <v>0</v>
      </c>
      <c r="CY1481" s="251">
        <f t="shared" si="567"/>
        <v>0</v>
      </c>
      <c r="CZ1481" s="13" t="s">
        <v>29</v>
      </c>
      <c r="DA1481" s="13">
        <v>50</v>
      </c>
      <c r="DB1481" s="22">
        <f t="shared" si="568"/>
        <v>0</v>
      </c>
      <c r="DD1481" s="24"/>
      <c r="DF1481" s="163"/>
      <c r="DH1481" s="24"/>
      <c r="DI1481" s="447"/>
      <c r="DJ1481" s="163"/>
    </row>
    <row r="1482" spans="1:114" s="7" customFormat="1">
      <c r="A1482" s="277">
        <f t="shared" si="576"/>
        <v>50</v>
      </c>
      <c r="B1482" s="21" t="e">
        <f>'Calculateur de trading'!I1482/C1482/W1482</f>
        <v>#DIV/0!</v>
      </c>
      <c r="C1482" s="278">
        <f t="shared" si="577"/>
        <v>10</v>
      </c>
      <c r="D1482" s="426"/>
      <c r="E1482" s="273">
        <f t="shared" si="578"/>
        <v>100</v>
      </c>
      <c r="F1482" s="271">
        <f t="shared" si="570"/>
        <v>2</v>
      </c>
      <c r="G1482" s="271" t="e">
        <f t="shared" si="571"/>
        <v>#DIV/0!</v>
      </c>
      <c r="H1482" s="272">
        <f t="shared" si="572"/>
        <v>20</v>
      </c>
      <c r="I1482" s="270"/>
      <c r="J1482" s="273">
        <f t="shared" si="579"/>
        <v>200</v>
      </c>
      <c r="K1482" s="271">
        <f t="shared" si="573"/>
        <v>4</v>
      </c>
      <c r="L1482" s="271" t="e">
        <f t="shared" si="574"/>
        <v>#DIV/0!</v>
      </c>
      <c r="M1482" s="272">
        <f t="shared" si="575"/>
        <v>40</v>
      </c>
      <c r="N1482" s="389"/>
      <c r="O1482" s="455" t="e">
        <f>(A1482*B1482*W1482)+(B1482*'Calculateur de trading'!H1482)</f>
        <v>#DIV/0!</v>
      </c>
      <c r="P1482" s="274" t="e">
        <f>O1482/'Déscriptions des trades'!CK1482</f>
        <v>#DIV/0!</v>
      </c>
      <c r="Q1482" s="456" t="e">
        <f>'Déscriptions des trades'!CK1482-O1482</f>
        <v>#DIV/0!</v>
      </c>
      <c r="R1482" s="466" t="e">
        <f t="shared" si="580"/>
        <v>#DIV/0!</v>
      </c>
      <c r="S1482" s="389"/>
      <c r="T1482" s="12"/>
      <c r="U1482" s="25"/>
      <c r="V1482" s="15"/>
      <c r="W1482" s="490">
        <f t="shared" si="584"/>
        <v>0</v>
      </c>
      <c r="X1482" s="21" t="e">
        <f>W1482*U1482/'Déscriptions des trades'!CK1482*'Déscriptions des trades'!B1482</f>
        <v>#DIV/0!</v>
      </c>
      <c r="Y1482" s="459"/>
      <c r="Z1482" s="389"/>
      <c r="AA1482" s="23">
        <f t="shared" si="581"/>
        <v>0.1</v>
      </c>
      <c r="AB1482" s="17" t="e">
        <f>(AA1482*'Déscriptions des trades'!U1482*'Déscriptions des trades'!B1482/'Déscriptions des trades'!CK1482)*'Déscriptions des trades'!W1482</f>
        <v>#DIV/0!</v>
      </c>
      <c r="AC1482" s="265" t="e">
        <f>AB1482*'Déscriptions des trades'!CK1482</f>
        <v>#DIV/0!</v>
      </c>
      <c r="AD1482" s="266" t="e">
        <f>'Déscriptions des trades'!CK1482-AC1482</f>
        <v>#DIV/0!</v>
      </c>
      <c r="AE1482" s="389"/>
      <c r="AF1482" s="399">
        <v>1478</v>
      </c>
      <c r="AG1482" s="389"/>
      <c r="AH1482" s="20"/>
      <c r="AI1482" s="303"/>
      <c r="AJ1482" s="307"/>
      <c r="AK1482" s="161"/>
      <c r="AL1482" s="305"/>
      <c r="AM1482" s="305"/>
      <c r="AN1482" s="162"/>
      <c r="AO1482" s="439"/>
      <c r="AP1482" s="162"/>
      <c r="AQ1482" s="113"/>
      <c r="AR1482" s="113"/>
      <c r="AS1482" s="384"/>
      <c r="AT1482" s="306"/>
      <c r="AU1482" s="306"/>
      <c r="AV1482" s="160"/>
      <c r="AW1482" s="158"/>
      <c r="AX1482" s="385"/>
      <c r="AY1482" s="453"/>
      <c r="AZ1482" s="165"/>
      <c r="BA1482" s="301"/>
      <c r="BB1482" s="165"/>
      <c r="BC1482" s="301"/>
      <c r="BD1482" s="165"/>
      <c r="BE1482" s="302"/>
      <c r="BF1482" s="302"/>
      <c r="BG1482" s="165"/>
      <c r="BH1482" s="303"/>
      <c r="BI1482" s="165"/>
      <c r="BJ1482" s="304"/>
      <c r="BK1482" s="394"/>
      <c r="BL1482" s="302"/>
      <c r="BM1482" s="302"/>
      <c r="BN1482" s="394"/>
      <c r="BO1482" s="302"/>
      <c r="BP1482" s="13"/>
      <c r="BQ1482" s="302"/>
      <c r="BR1482" s="13"/>
      <c r="BS1482" s="302"/>
      <c r="BT1482" s="13"/>
      <c r="BU1482" s="302"/>
      <c r="BV1482" s="386"/>
      <c r="BW1482" s="303"/>
      <c r="BX1482" s="303"/>
      <c r="BY1482" s="302"/>
      <c r="BZ1482" s="302"/>
      <c r="CA1482" s="387"/>
      <c r="CB1482" s="395"/>
      <c r="CC1482" s="12"/>
      <c r="CD1482" s="304"/>
      <c r="CE1482" s="14"/>
      <c r="CF1482" s="395"/>
      <c r="CG1482" s="397"/>
      <c r="CH1482" s="300">
        <f t="shared" si="561"/>
        <v>0</v>
      </c>
      <c r="CI1482" s="26"/>
      <c r="CJ1482" s="17">
        <f t="shared" si="582"/>
        <v>0</v>
      </c>
      <c r="CK1482" s="18">
        <f t="shared" si="569"/>
        <v>12.89</v>
      </c>
      <c r="CM1482" s="164"/>
      <c r="CN1482" s="302"/>
      <c r="CO1482" s="13">
        <f t="shared" si="562"/>
        <v>0</v>
      </c>
      <c r="CP1482" s="302"/>
      <c r="CQ1482" s="13">
        <f t="shared" si="563"/>
        <v>0</v>
      </c>
      <c r="CR1482" s="302"/>
      <c r="CS1482" s="13">
        <f t="shared" si="564"/>
        <v>0</v>
      </c>
      <c r="CT1482" s="302"/>
      <c r="CU1482" s="13">
        <f t="shared" si="583"/>
        <v>0</v>
      </c>
      <c r="CV1482" s="302"/>
      <c r="CW1482" s="13">
        <f t="shared" si="565"/>
        <v>0</v>
      </c>
      <c r="CX1482" s="13">
        <f t="shared" si="566"/>
        <v>0</v>
      </c>
      <c r="CY1482" s="251">
        <f t="shared" si="567"/>
        <v>0</v>
      </c>
      <c r="CZ1482" s="13" t="s">
        <v>29</v>
      </c>
      <c r="DA1482" s="13">
        <v>50</v>
      </c>
      <c r="DB1482" s="22">
        <f t="shared" si="568"/>
        <v>0</v>
      </c>
      <c r="DD1482" s="24"/>
      <c r="DF1482" s="163"/>
      <c r="DH1482" s="24"/>
      <c r="DI1482" s="447"/>
      <c r="DJ1482" s="163"/>
    </row>
    <row r="1483" spans="1:114" s="7" customFormat="1">
      <c r="A1483" s="277">
        <f t="shared" si="576"/>
        <v>50</v>
      </c>
      <c r="B1483" s="21" t="e">
        <f>'Calculateur de trading'!I1483/C1483/W1483</f>
        <v>#DIV/0!</v>
      </c>
      <c r="C1483" s="278">
        <f t="shared" si="577"/>
        <v>10</v>
      </c>
      <c r="D1483" s="426"/>
      <c r="E1483" s="273">
        <f t="shared" si="578"/>
        <v>100</v>
      </c>
      <c r="F1483" s="271">
        <f t="shared" si="570"/>
        <v>2</v>
      </c>
      <c r="G1483" s="271" t="e">
        <f t="shared" si="571"/>
        <v>#DIV/0!</v>
      </c>
      <c r="H1483" s="272">
        <f t="shared" si="572"/>
        <v>20</v>
      </c>
      <c r="I1483" s="270"/>
      <c r="J1483" s="273">
        <f t="shared" si="579"/>
        <v>200</v>
      </c>
      <c r="K1483" s="271">
        <f t="shared" si="573"/>
        <v>4</v>
      </c>
      <c r="L1483" s="271" t="e">
        <f t="shared" si="574"/>
        <v>#DIV/0!</v>
      </c>
      <c r="M1483" s="272">
        <f t="shared" si="575"/>
        <v>40</v>
      </c>
      <c r="N1483" s="389"/>
      <c r="O1483" s="455" t="e">
        <f>(A1483*B1483*W1483)+(B1483*'Calculateur de trading'!H1483)</f>
        <v>#DIV/0!</v>
      </c>
      <c r="P1483" s="274" t="e">
        <f>O1483/'Déscriptions des trades'!CK1483</f>
        <v>#DIV/0!</v>
      </c>
      <c r="Q1483" s="456" t="e">
        <f>'Déscriptions des trades'!CK1483-O1483</f>
        <v>#DIV/0!</v>
      </c>
      <c r="R1483" s="466" t="e">
        <f t="shared" si="580"/>
        <v>#DIV/0!</v>
      </c>
      <c r="S1483" s="389"/>
      <c r="T1483" s="12"/>
      <c r="U1483" s="25"/>
      <c r="V1483" s="15"/>
      <c r="W1483" s="490">
        <f t="shared" si="584"/>
        <v>0</v>
      </c>
      <c r="X1483" s="21" t="e">
        <f>W1483*U1483/'Déscriptions des trades'!CK1483*'Déscriptions des trades'!B1483</f>
        <v>#DIV/0!</v>
      </c>
      <c r="Y1483" s="459"/>
      <c r="Z1483" s="389"/>
      <c r="AA1483" s="23">
        <f t="shared" si="581"/>
        <v>0.1</v>
      </c>
      <c r="AB1483" s="17" t="e">
        <f>(AA1483*'Déscriptions des trades'!U1483*'Déscriptions des trades'!B1483/'Déscriptions des trades'!CK1483)*'Déscriptions des trades'!W1483</f>
        <v>#DIV/0!</v>
      </c>
      <c r="AC1483" s="265" t="e">
        <f>AB1483*'Déscriptions des trades'!CK1483</f>
        <v>#DIV/0!</v>
      </c>
      <c r="AD1483" s="266" t="e">
        <f>'Déscriptions des trades'!CK1483-AC1483</f>
        <v>#DIV/0!</v>
      </c>
      <c r="AE1483" s="389"/>
      <c r="AF1483" s="399">
        <v>1479</v>
      </c>
      <c r="AG1483" s="389"/>
      <c r="AH1483" s="20"/>
      <c r="AI1483" s="303"/>
      <c r="AJ1483" s="307"/>
      <c r="AK1483" s="161"/>
      <c r="AL1483" s="305"/>
      <c r="AM1483" s="305"/>
      <c r="AN1483" s="162"/>
      <c r="AO1483" s="439"/>
      <c r="AP1483" s="162"/>
      <c r="AQ1483" s="113"/>
      <c r="AR1483" s="113"/>
      <c r="AS1483" s="384"/>
      <c r="AT1483" s="306"/>
      <c r="AU1483" s="306"/>
      <c r="AV1483" s="160"/>
      <c r="AW1483" s="158"/>
      <c r="AX1483" s="385"/>
      <c r="AY1483" s="453"/>
      <c r="AZ1483" s="165"/>
      <c r="BA1483" s="301"/>
      <c r="BB1483" s="165"/>
      <c r="BC1483" s="301"/>
      <c r="BD1483" s="165"/>
      <c r="BE1483" s="302"/>
      <c r="BF1483" s="302"/>
      <c r="BG1483" s="165"/>
      <c r="BH1483" s="303"/>
      <c r="BI1483" s="165"/>
      <c r="BJ1483" s="304"/>
      <c r="BK1483" s="394"/>
      <c r="BL1483" s="302"/>
      <c r="BM1483" s="302"/>
      <c r="BN1483" s="394"/>
      <c r="BO1483" s="302"/>
      <c r="BP1483" s="13"/>
      <c r="BQ1483" s="302"/>
      <c r="BR1483" s="13"/>
      <c r="BS1483" s="302"/>
      <c r="BT1483" s="13"/>
      <c r="BU1483" s="302"/>
      <c r="BV1483" s="386"/>
      <c r="BW1483" s="303"/>
      <c r="BX1483" s="303"/>
      <c r="BY1483" s="302"/>
      <c r="BZ1483" s="302"/>
      <c r="CA1483" s="387"/>
      <c r="CB1483" s="395"/>
      <c r="CC1483" s="12"/>
      <c r="CD1483" s="304"/>
      <c r="CE1483" s="14"/>
      <c r="CF1483" s="395"/>
      <c r="CG1483" s="397"/>
      <c r="CH1483" s="300">
        <f t="shared" si="561"/>
        <v>0</v>
      </c>
      <c r="CI1483" s="26"/>
      <c r="CJ1483" s="17">
        <f t="shared" si="582"/>
        <v>0</v>
      </c>
      <c r="CK1483" s="18">
        <f t="shared" si="569"/>
        <v>12.89</v>
      </c>
      <c r="CM1483" s="164"/>
      <c r="CN1483" s="302"/>
      <c r="CO1483" s="13">
        <f t="shared" si="562"/>
        <v>0</v>
      </c>
      <c r="CP1483" s="302"/>
      <c r="CQ1483" s="13">
        <f t="shared" si="563"/>
        <v>0</v>
      </c>
      <c r="CR1483" s="302"/>
      <c r="CS1483" s="13">
        <f t="shared" si="564"/>
        <v>0</v>
      </c>
      <c r="CT1483" s="302"/>
      <c r="CU1483" s="13">
        <f t="shared" si="583"/>
        <v>0</v>
      </c>
      <c r="CV1483" s="302"/>
      <c r="CW1483" s="13">
        <f t="shared" si="565"/>
        <v>0</v>
      </c>
      <c r="CX1483" s="13">
        <f t="shared" si="566"/>
        <v>0</v>
      </c>
      <c r="CY1483" s="251">
        <f t="shared" si="567"/>
        <v>0</v>
      </c>
      <c r="CZ1483" s="13" t="s">
        <v>29</v>
      </c>
      <c r="DA1483" s="13">
        <v>50</v>
      </c>
      <c r="DB1483" s="22">
        <f t="shared" si="568"/>
        <v>0</v>
      </c>
      <c r="DD1483" s="24"/>
      <c r="DF1483" s="163"/>
      <c r="DH1483" s="24"/>
      <c r="DI1483" s="447"/>
      <c r="DJ1483" s="163"/>
    </row>
    <row r="1484" spans="1:114" s="7" customFormat="1">
      <c r="A1484" s="277">
        <f t="shared" si="576"/>
        <v>50</v>
      </c>
      <c r="B1484" s="21" t="e">
        <f>'Calculateur de trading'!I1484/C1484/W1484</f>
        <v>#DIV/0!</v>
      </c>
      <c r="C1484" s="278">
        <f t="shared" si="577"/>
        <v>10</v>
      </c>
      <c r="D1484" s="278"/>
      <c r="E1484" s="273">
        <f t="shared" si="578"/>
        <v>100</v>
      </c>
      <c r="F1484" s="271">
        <f t="shared" si="570"/>
        <v>2</v>
      </c>
      <c r="G1484" s="271" t="e">
        <f t="shared" si="571"/>
        <v>#DIV/0!</v>
      </c>
      <c r="H1484" s="272">
        <f t="shared" si="572"/>
        <v>20</v>
      </c>
      <c r="I1484" s="270"/>
      <c r="J1484" s="273">
        <f t="shared" si="579"/>
        <v>200</v>
      </c>
      <c r="K1484" s="271">
        <f t="shared" si="573"/>
        <v>4</v>
      </c>
      <c r="L1484" s="271" t="e">
        <f t="shared" si="574"/>
        <v>#DIV/0!</v>
      </c>
      <c r="M1484" s="272">
        <f t="shared" si="575"/>
        <v>40</v>
      </c>
      <c r="N1484" s="389"/>
      <c r="O1484" s="455" t="e">
        <f>(A1484*B1484*W1484)+(B1484*'Calculateur de trading'!H1484)</f>
        <v>#DIV/0!</v>
      </c>
      <c r="P1484" s="274" t="e">
        <f>O1484/'Déscriptions des trades'!CK1484</f>
        <v>#DIV/0!</v>
      </c>
      <c r="Q1484" s="456" t="e">
        <f>'Déscriptions des trades'!CK1484-O1484</f>
        <v>#DIV/0!</v>
      </c>
      <c r="R1484" s="466" t="e">
        <f t="shared" si="580"/>
        <v>#DIV/0!</v>
      </c>
      <c r="S1484" s="389"/>
      <c r="T1484" s="12"/>
      <c r="U1484" s="25"/>
      <c r="V1484" s="15"/>
      <c r="W1484" s="490">
        <f t="shared" si="584"/>
        <v>0</v>
      </c>
      <c r="X1484" s="21" t="e">
        <f>W1484*U1484/'Déscriptions des trades'!CK1484*'Déscriptions des trades'!B1484</f>
        <v>#DIV/0!</v>
      </c>
      <c r="Y1484" s="459"/>
      <c r="Z1484" s="389"/>
      <c r="AA1484" s="23">
        <f t="shared" si="581"/>
        <v>0.1</v>
      </c>
      <c r="AB1484" s="17" t="e">
        <f>(AA1484*'Déscriptions des trades'!U1484*'Déscriptions des trades'!B1484/'Déscriptions des trades'!CK1484)*'Déscriptions des trades'!W1484</f>
        <v>#DIV/0!</v>
      </c>
      <c r="AC1484" s="265" t="e">
        <f>AB1484*'Déscriptions des trades'!CK1484</f>
        <v>#DIV/0!</v>
      </c>
      <c r="AD1484" s="266" t="e">
        <f>'Déscriptions des trades'!CK1484-AC1484</f>
        <v>#DIV/0!</v>
      </c>
      <c r="AE1484" s="389"/>
      <c r="AF1484" s="399">
        <v>1480</v>
      </c>
      <c r="AG1484" s="389"/>
      <c r="AH1484" s="20"/>
      <c r="AI1484" s="303"/>
      <c r="AJ1484" s="307"/>
      <c r="AK1484" s="161"/>
      <c r="AL1484" s="305"/>
      <c r="AM1484" s="305"/>
      <c r="AN1484" s="162"/>
      <c r="AO1484" s="439"/>
      <c r="AP1484" s="162"/>
      <c r="AQ1484" s="113"/>
      <c r="AR1484" s="113"/>
      <c r="AS1484" s="384"/>
      <c r="AT1484" s="306"/>
      <c r="AU1484" s="306"/>
      <c r="AV1484" s="160"/>
      <c r="AW1484" s="158"/>
      <c r="AX1484" s="385"/>
      <c r="AY1484" s="453"/>
      <c r="AZ1484" s="165"/>
      <c r="BA1484" s="301"/>
      <c r="BB1484" s="165"/>
      <c r="BC1484" s="301"/>
      <c r="BD1484" s="165"/>
      <c r="BE1484" s="302"/>
      <c r="BF1484" s="302"/>
      <c r="BG1484" s="165"/>
      <c r="BH1484" s="303"/>
      <c r="BI1484" s="165"/>
      <c r="BJ1484" s="304"/>
      <c r="BK1484" s="394"/>
      <c r="BL1484" s="302"/>
      <c r="BM1484" s="302"/>
      <c r="BN1484" s="394"/>
      <c r="BO1484" s="302"/>
      <c r="BP1484" s="13"/>
      <c r="BQ1484" s="302"/>
      <c r="BR1484" s="13"/>
      <c r="BS1484" s="302"/>
      <c r="BT1484" s="13"/>
      <c r="BU1484" s="302"/>
      <c r="BV1484" s="386"/>
      <c r="BW1484" s="303"/>
      <c r="BX1484" s="303"/>
      <c r="BY1484" s="302"/>
      <c r="BZ1484" s="302"/>
      <c r="CA1484" s="387"/>
      <c r="CB1484" s="395"/>
      <c r="CC1484" s="12"/>
      <c r="CD1484" s="304"/>
      <c r="CE1484" s="14"/>
      <c r="CF1484" s="395"/>
      <c r="CG1484" s="397"/>
      <c r="CH1484" s="300">
        <f t="shared" si="561"/>
        <v>0</v>
      </c>
      <c r="CI1484" s="26"/>
      <c r="CJ1484" s="17">
        <f t="shared" si="582"/>
        <v>0</v>
      </c>
      <c r="CK1484" s="18">
        <f t="shared" si="569"/>
        <v>12.89</v>
      </c>
      <c r="CM1484" s="164"/>
      <c r="CN1484" s="302"/>
      <c r="CO1484" s="13">
        <f t="shared" si="562"/>
        <v>0</v>
      </c>
      <c r="CP1484" s="302"/>
      <c r="CQ1484" s="13">
        <f t="shared" si="563"/>
        <v>0</v>
      </c>
      <c r="CR1484" s="302"/>
      <c r="CS1484" s="13">
        <f t="shared" si="564"/>
        <v>0</v>
      </c>
      <c r="CT1484" s="302"/>
      <c r="CU1484" s="13">
        <f t="shared" si="583"/>
        <v>0</v>
      </c>
      <c r="CV1484" s="302"/>
      <c r="CW1484" s="13">
        <f t="shared" si="565"/>
        <v>0</v>
      </c>
      <c r="CX1484" s="13">
        <f t="shared" si="566"/>
        <v>0</v>
      </c>
      <c r="CY1484" s="251">
        <f t="shared" si="567"/>
        <v>0</v>
      </c>
      <c r="CZ1484" s="13" t="s">
        <v>29</v>
      </c>
      <c r="DA1484" s="13">
        <v>50</v>
      </c>
      <c r="DB1484" s="22">
        <f t="shared" si="568"/>
        <v>0</v>
      </c>
      <c r="DD1484" s="24"/>
      <c r="DF1484" s="163"/>
      <c r="DH1484" s="24"/>
      <c r="DI1484" s="447"/>
      <c r="DJ1484" s="163"/>
    </row>
    <row r="1485" spans="1:114" s="7" customFormat="1">
      <c r="A1485" s="277">
        <f t="shared" si="576"/>
        <v>50</v>
      </c>
      <c r="B1485" s="21" t="e">
        <f>'Calculateur de trading'!I1485/C1485/W1485</f>
        <v>#DIV/0!</v>
      </c>
      <c r="C1485" s="278">
        <f t="shared" si="577"/>
        <v>10</v>
      </c>
      <c r="D1485" s="426"/>
      <c r="E1485" s="273">
        <f t="shared" si="578"/>
        <v>100</v>
      </c>
      <c r="F1485" s="271">
        <f t="shared" si="570"/>
        <v>2</v>
      </c>
      <c r="G1485" s="271" t="e">
        <f t="shared" si="571"/>
        <v>#DIV/0!</v>
      </c>
      <c r="H1485" s="272">
        <f t="shared" si="572"/>
        <v>20</v>
      </c>
      <c r="I1485" s="270"/>
      <c r="J1485" s="273">
        <f t="shared" si="579"/>
        <v>200</v>
      </c>
      <c r="K1485" s="271">
        <f t="shared" si="573"/>
        <v>4</v>
      </c>
      <c r="L1485" s="271" t="e">
        <f t="shared" si="574"/>
        <v>#DIV/0!</v>
      </c>
      <c r="M1485" s="272">
        <f t="shared" si="575"/>
        <v>40</v>
      </c>
      <c r="N1485" s="389"/>
      <c r="O1485" s="455" t="e">
        <f>(A1485*B1485*W1485)+(B1485*'Calculateur de trading'!H1485)</f>
        <v>#DIV/0!</v>
      </c>
      <c r="P1485" s="274" t="e">
        <f>O1485/'Déscriptions des trades'!CK1485</f>
        <v>#DIV/0!</v>
      </c>
      <c r="Q1485" s="456" t="e">
        <f>'Déscriptions des trades'!CK1485-O1485</f>
        <v>#DIV/0!</v>
      </c>
      <c r="R1485" s="466" t="e">
        <f t="shared" si="580"/>
        <v>#DIV/0!</v>
      </c>
      <c r="S1485" s="389"/>
      <c r="T1485" s="12"/>
      <c r="U1485" s="25"/>
      <c r="V1485" s="15"/>
      <c r="W1485" s="490">
        <f t="shared" si="584"/>
        <v>0</v>
      </c>
      <c r="X1485" s="21" t="e">
        <f>W1485*U1485/'Déscriptions des trades'!CK1485*'Déscriptions des trades'!B1485</f>
        <v>#DIV/0!</v>
      </c>
      <c r="Y1485" s="459"/>
      <c r="Z1485" s="389"/>
      <c r="AA1485" s="23">
        <f t="shared" si="581"/>
        <v>0.1</v>
      </c>
      <c r="AB1485" s="17" t="e">
        <f>(AA1485*'Déscriptions des trades'!U1485*'Déscriptions des trades'!B1485/'Déscriptions des trades'!CK1485)*'Déscriptions des trades'!W1485</f>
        <v>#DIV/0!</v>
      </c>
      <c r="AC1485" s="265" t="e">
        <f>AB1485*'Déscriptions des trades'!CK1485</f>
        <v>#DIV/0!</v>
      </c>
      <c r="AD1485" s="266" t="e">
        <f>'Déscriptions des trades'!CK1485-AC1485</f>
        <v>#DIV/0!</v>
      </c>
      <c r="AE1485" s="389"/>
      <c r="AF1485" s="399">
        <v>1481</v>
      </c>
      <c r="AG1485" s="389"/>
      <c r="AH1485" s="20"/>
      <c r="AI1485" s="303"/>
      <c r="AJ1485" s="307"/>
      <c r="AK1485" s="161"/>
      <c r="AL1485" s="305"/>
      <c r="AM1485" s="305"/>
      <c r="AN1485" s="162"/>
      <c r="AO1485" s="439"/>
      <c r="AP1485" s="162"/>
      <c r="AQ1485" s="113"/>
      <c r="AR1485" s="113"/>
      <c r="AS1485" s="384"/>
      <c r="AT1485" s="306"/>
      <c r="AU1485" s="306"/>
      <c r="AV1485" s="160"/>
      <c r="AW1485" s="158"/>
      <c r="AX1485" s="385"/>
      <c r="AY1485" s="453"/>
      <c r="AZ1485" s="165"/>
      <c r="BA1485" s="301"/>
      <c r="BB1485" s="165"/>
      <c r="BC1485" s="301"/>
      <c r="BD1485" s="165"/>
      <c r="BE1485" s="302"/>
      <c r="BF1485" s="302"/>
      <c r="BG1485" s="165"/>
      <c r="BH1485" s="303"/>
      <c r="BI1485" s="165"/>
      <c r="BJ1485" s="304"/>
      <c r="BK1485" s="394"/>
      <c r="BL1485" s="302"/>
      <c r="BM1485" s="302"/>
      <c r="BN1485" s="394"/>
      <c r="BO1485" s="302"/>
      <c r="BP1485" s="13"/>
      <c r="BQ1485" s="302"/>
      <c r="BR1485" s="13"/>
      <c r="BS1485" s="302"/>
      <c r="BT1485" s="13"/>
      <c r="BU1485" s="302"/>
      <c r="BV1485" s="386"/>
      <c r="BW1485" s="303"/>
      <c r="BX1485" s="303"/>
      <c r="BY1485" s="302"/>
      <c r="BZ1485" s="302"/>
      <c r="CA1485" s="387"/>
      <c r="CB1485" s="395"/>
      <c r="CC1485" s="12"/>
      <c r="CD1485" s="304"/>
      <c r="CE1485" s="14"/>
      <c r="CF1485" s="395"/>
      <c r="CG1485" s="397"/>
      <c r="CH1485" s="300">
        <f t="shared" si="561"/>
        <v>0</v>
      </c>
      <c r="CI1485" s="26"/>
      <c r="CJ1485" s="17">
        <f t="shared" si="582"/>
        <v>0</v>
      </c>
      <c r="CK1485" s="18">
        <f t="shared" si="569"/>
        <v>12.89</v>
      </c>
      <c r="CM1485" s="164"/>
      <c r="CN1485" s="302"/>
      <c r="CO1485" s="13">
        <f t="shared" si="562"/>
        <v>0</v>
      </c>
      <c r="CP1485" s="302"/>
      <c r="CQ1485" s="13">
        <f t="shared" si="563"/>
        <v>0</v>
      </c>
      <c r="CR1485" s="302"/>
      <c r="CS1485" s="13">
        <f t="shared" si="564"/>
        <v>0</v>
      </c>
      <c r="CT1485" s="302"/>
      <c r="CU1485" s="13">
        <f t="shared" si="583"/>
        <v>0</v>
      </c>
      <c r="CV1485" s="302"/>
      <c r="CW1485" s="13">
        <f t="shared" si="565"/>
        <v>0</v>
      </c>
      <c r="CX1485" s="13">
        <f t="shared" si="566"/>
        <v>0</v>
      </c>
      <c r="CY1485" s="251">
        <f t="shared" si="567"/>
        <v>0</v>
      </c>
      <c r="CZ1485" s="13" t="s">
        <v>29</v>
      </c>
      <c r="DA1485" s="13">
        <v>50</v>
      </c>
      <c r="DB1485" s="22">
        <f t="shared" si="568"/>
        <v>0</v>
      </c>
      <c r="DD1485" s="24"/>
      <c r="DF1485" s="163"/>
      <c r="DH1485" s="24"/>
      <c r="DI1485" s="447"/>
      <c r="DJ1485" s="163"/>
    </row>
    <row r="1486" spans="1:114" s="7" customFormat="1">
      <c r="A1486" s="277">
        <f t="shared" si="576"/>
        <v>50</v>
      </c>
      <c r="B1486" s="21" t="e">
        <f>'Calculateur de trading'!I1486/C1486/W1486</f>
        <v>#DIV/0!</v>
      </c>
      <c r="C1486" s="278">
        <f t="shared" si="577"/>
        <v>10</v>
      </c>
      <c r="D1486" s="278"/>
      <c r="E1486" s="273">
        <f t="shared" si="578"/>
        <v>100</v>
      </c>
      <c r="F1486" s="271">
        <f t="shared" si="570"/>
        <v>2</v>
      </c>
      <c r="G1486" s="271" t="e">
        <f t="shared" si="571"/>
        <v>#DIV/0!</v>
      </c>
      <c r="H1486" s="272">
        <f t="shared" si="572"/>
        <v>20</v>
      </c>
      <c r="I1486" s="270"/>
      <c r="J1486" s="273">
        <f t="shared" si="579"/>
        <v>200</v>
      </c>
      <c r="K1486" s="271">
        <f t="shared" si="573"/>
        <v>4</v>
      </c>
      <c r="L1486" s="271" t="e">
        <f t="shared" si="574"/>
        <v>#DIV/0!</v>
      </c>
      <c r="M1486" s="272">
        <f t="shared" si="575"/>
        <v>40</v>
      </c>
      <c r="N1486" s="389"/>
      <c r="O1486" s="455" t="e">
        <f>(A1486*B1486*W1486)+(B1486*'Calculateur de trading'!H1486)</f>
        <v>#DIV/0!</v>
      </c>
      <c r="P1486" s="274" t="e">
        <f>O1486/'Déscriptions des trades'!CK1486</f>
        <v>#DIV/0!</v>
      </c>
      <c r="Q1486" s="456" t="e">
        <f>'Déscriptions des trades'!CK1486-O1486</f>
        <v>#DIV/0!</v>
      </c>
      <c r="R1486" s="466" t="e">
        <f t="shared" si="580"/>
        <v>#DIV/0!</v>
      </c>
      <c r="S1486" s="389"/>
      <c r="T1486" s="12"/>
      <c r="U1486" s="25"/>
      <c r="V1486" s="15"/>
      <c r="W1486" s="490">
        <f t="shared" si="584"/>
        <v>0</v>
      </c>
      <c r="X1486" s="21" t="e">
        <f>W1486*U1486/'Déscriptions des trades'!CK1486*'Déscriptions des trades'!B1486</f>
        <v>#DIV/0!</v>
      </c>
      <c r="Y1486" s="459"/>
      <c r="Z1486" s="389"/>
      <c r="AA1486" s="23">
        <f t="shared" si="581"/>
        <v>0.1</v>
      </c>
      <c r="AB1486" s="17" t="e">
        <f>(AA1486*'Déscriptions des trades'!U1486*'Déscriptions des trades'!B1486/'Déscriptions des trades'!CK1486)*'Déscriptions des trades'!W1486</f>
        <v>#DIV/0!</v>
      </c>
      <c r="AC1486" s="265" t="e">
        <f>AB1486*'Déscriptions des trades'!CK1486</f>
        <v>#DIV/0!</v>
      </c>
      <c r="AD1486" s="266" t="e">
        <f>'Déscriptions des trades'!CK1486-AC1486</f>
        <v>#DIV/0!</v>
      </c>
      <c r="AE1486" s="389"/>
      <c r="AF1486" s="399">
        <v>1482</v>
      </c>
      <c r="AG1486" s="389"/>
      <c r="AH1486" s="20"/>
      <c r="AI1486" s="303"/>
      <c r="AJ1486" s="307"/>
      <c r="AK1486" s="161"/>
      <c r="AL1486" s="305"/>
      <c r="AM1486" s="305"/>
      <c r="AN1486" s="162"/>
      <c r="AO1486" s="439"/>
      <c r="AP1486" s="162"/>
      <c r="AQ1486" s="113"/>
      <c r="AR1486" s="113"/>
      <c r="AS1486" s="384"/>
      <c r="AT1486" s="306"/>
      <c r="AU1486" s="306"/>
      <c r="AV1486" s="160"/>
      <c r="AW1486" s="158"/>
      <c r="AX1486" s="385"/>
      <c r="AY1486" s="453"/>
      <c r="AZ1486" s="165"/>
      <c r="BA1486" s="301"/>
      <c r="BB1486" s="165"/>
      <c r="BC1486" s="301"/>
      <c r="BD1486" s="165"/>
      <c r="BE1486" s="302"/>
      <c r="BF1486" s="302"/>
      <c r="BG1486" s="165"/>
      <c r="BH1486" s="303"/>
      <c r="BI1486" s="165"/>
      <c r="BJ1486" s="304"/>
      <c r="BK1486" s="394"/>
      <c r="BL1486" s="302"/>
      <c r="BM1486" s="302"/>
      <c r="BN1486" s="394"/>
      <c r="BO1486" s="302"/>
      <c r="BP1486" s="13"/>
      <c r="BQ1486" s="302"/>
      <c r="BR1486" s="13"/>
      <c r="BS1486" s="302"/>
      <c r="BT1486" s="13"/>
      <c r="BU1486" s="302"/>
      <c r="BV1486" s="386"/>
      <c r="BW1486" s="303"/>
      <c r="BX1486" s="303"/>
      <c r="BY1486" s="302"/>
      <c r="BZ1486" s="302"/>
      <c r="CA1486" s="387"/>
      <c r="CB1486" s="395"/>
      <c r="CC1486" s="12"/>
      <c r="CD1486" s="304"/>
      <c r="CE1486" s="14"/>
      <c r="CF1486" s="395"/>
      <c r="CG1486" s="397"/>
      <c r="CH1486" s="300">
        <f t="shared" si="561"/>
        <v>0</v>
      </c>
      <c r="CI1486" s="26"/>
      <c r="CJ1486" s="17">
        <f t="shared" si="582"/>
        <v>0</v>
      </c>
      <c r="CK1486" s="18">
        <f t="shared" si="569"/>
        <v>12.89</v>
      </c>
      <c r="CM1486" s="164"/>
      <c r="CN1486" s="302"/>
      <c r="CO1486" s="13">
        <f t="shared" si="562"/>
        <v>0</v>
      </c>
      <c r="CP1486" s="302"/>
      <c r="CQ1486" s="13">
        <f t="shared" si="563"/>
        <v>0</v>
      </c>
      <c r="CR1486" s="302"/>
      <c r="CS1486" s="13">
        <f t="shared" si="564"/>
        <v>0</v>
      </c>
      <c r="CT1486" s="302"/>
      <c r="CU1486" s="13">
        <f t="shared" si="583"/>
        <v>0</v>
      </c>
      <c r="CV1486" s="302"/>
      <c r="CW1486" s="13">
        <f t="shared" si="565"/>
        <v>0</v>
      </c>
      <c r="CX1486" s="13">
        <f t="shared" si="566"/>
        <v>0</v>
      </c>
      <c r="CY1486" s="251">
        <f t="shared" si="567"/>
        <v>0</v>
      </c>
      <c r="CZ1486" s="13" t="s">
        <v>29</v>
      </c>
      <c r="DA1486" s="13">
        <v>50</v>
      </c>
      <c r="DB1486" s="22">
        <f t="shared" si="568"/>
        <v>0</v>
      </c>
      <c r="DD1486" s="24"/>
      <c r="DF1486" s="163"/>
      <c r="DH1486" s="24"/>
      <c r="DI1486" s="447"/>
      <c r="DJ1486" s="163"/>
    </row>
    <row r="1487" spans="1:114" s="7" customFormat="1">
      <c r="A1487" s="277">
        <f t="shared" si="576"/>
        <v>50</v>
      </c>
      <c r="B1487" s="21" t="e">
        <f>'Calculateur de trading'!I1487/C1487/W1487</f>
        <v>#DIV/0!</v>
      </c>
      <c r="C1487" s="278">
        <f t="shared" si="577"/>
        <v>10</v>
      </c>
      <c r="D1487" s="426"/>
      <c r="E1487" s="273">
        <f t="shared" si="578"/>
        <v>100</v>
      </c>
      <c r="F1487" s="271">
        <f t="shared" si="570"/>
        <v>2</v>
      </c>
      <c r="G1487" s="271" t="e">
        <f t="shared" si="571"/>
        <v>#DIV/0!</v>
      </c>
      <c r="H1487" s="272">
        <f t="shared" si="572"/>
        <v>20</v>
      </c>
      <c r="I1487" s="270"/>
      <c r="J1487" s="273">
        <f t="shared" si="579"/>
        <v>200</v>
      </c>
      <c r="K1487" s="271">
        <f t="shared" si="573"/>
        <v>4</v>
      </c>
      <c r="L1487" s="271" t="e">
        <f t="shared" si="574"/>
        <v>#DIV/0!</v>
      </c>
      <c r="M1487" s="272">
        <f t="shared" si="575"/>
        <v>40</v>
      </c>
      <c r="N1487" s="389"/>
      <c r="O1487" s="455" t="e">
        <f>(A1487*B1487*W1487)+(B1487*'Calculateur de trading'!H1487)</f>
        <v>#DIV/0!</v>
      </c>
      <c r="P1487" s="274" t="e">
        <f>O1487/'Déscriptions des trades'!CK1487</f>
        <v>#DIV/0!</v>
      </c>
      <c r="Q1487" s="456" t="e">
        <f>'Déscriptions des trades'!CK1487-O1487</f>
        <v>#DIV/0!</v>
      </c>
      <c r="R1487" s="466" t="e">
        <f t="shared" si="580"/>
        <v>#DIV/0!</v>
      </c>
      <c r="S1487" s="389"/>
      <c r="T1487" s="12"/>
      <c r="U1487" s="25"/>
      <c r="V1487" s="15"/>
      <c r="W1487" s="490">
        <f t="shared" si="584"/>
        <v>0</v>
      </c>
      <c r="X1487" s="21" t="e">
        <f>W1487*U1487/'Déscriptions des trades'!CK1487*'Déscriptions des trades'!B1487</f>
        <v>#DIV/0!</v>
      </c>
      <c r="Y1487" s="459"/>
      <c r="Z1487" s="389"/>
      <c r="AA1487" s="23">
        <f t="shared" si="581"/>
        <v>0.1</v>
      </c>
      <c r="AB1487" s="17" t="e">
        <f>(AA1487*'Déscriptions des trades'!U1487*'Déscriptions des trades'!B1487/'Déscriptions des trades'!CK1487)*'Déscriptions des trades'!W1487</f>
        <v>#DIV/0!</v>
      </c>
      <c r="AC1487" s="265" t="e">
        <f>AB1487*'Déscriptions des trades'!CK1487</f>
        <v>#DIV/0!</v>
      </c>
      <c r="AD1487" s="266" t="e">
        <f>'Déscriptions des trades'!CK1487-AC1487</f>
        <v>#DIV/0!</v>
      </c>
      <c r="AE1487" s="389"/>
      <c r="AF1487" s="399">
        <v>1483</v>
      </c>
      <c r="AG1487" s="389"/>
      <c r="AH1487" s="20"/>
      <c r="AI1487" s="303"/>
      <c r="AJ1487" s="307"/>
      <c r="AK1487" s="161"/>
      <c r="AL1487" s="305"/>
      <c r="AM1487" s="305"/>
      <c r="AN1487" s="162"/>
      <c r="AO1487" s="439"/>
      <c r="AP1487" s="162"/>
      <c r="AQ1487" s="113"/>
      <c r="AR1487" s="113"/>
      <c r="AS1487" s="384"/>
      <c r="AT1487" s="306"/>
      <c r="AU1487" s="306"/>
      <c r="AV1487" s="160"/>
      <c r="AW1487" s="158"/>
      <c r="AX1487" s="385"/>
      <c r="AY1487" s="453"/>
      <c r="AZ1487" s="165"/>
      <c r="BA1487" s="301"/>
      <c r="BB1487" s="165"/>
      <c r="BC1487" s="301"/>
      <c r="BD1487" s="165"/>
      <c r="BE1487" s="302"/>
      <c r="BF1487" s="302"/>
      <c r="BG1487" s="165"/>
      <c r="BH1487" s="303"/>
      <c r="BI1487" s="165"/>
      <c r="BJ1487" s="304"/>
      <c r="BK1487" s="394"/>
      <c r="BL1487" s="302"/>
      <c r="BM1487" s="302"/>
      <c r="BN1487" s="394"/>
      <c r="BO1487" s="302"/>
      <c r="BP1487" s="13"/>
      <c r="BQ1487" s="302"/>
      <c r="BR1487" s="13"/>
      <c r="BS1487" s="302"/>
      <c r="BT1487" s="13"/>
      <c r="BU1487" s="302"/>
      <c r="BV1487" s="386"/>
      <c r="BW1487" s="303"/>
      <c r="BX1487" s="303"/>
      <c r="BY1487" s="302"/>
      <c r="BZ1487" s="302"/>
      <c r="CA1487" s="387"/>
      <c r="CB1487" s="395"/>
      <c r="CC1487" s="12"/>
      <c r="CD1487" s="304"/>
      <c r="CE1487" s="14"/>
      <c r="CF1487" s="395"/>
      <c r="CG1487" s="397"/>
      <c r="CH1487" s="300">
        <f t="shared" ref="CH1487:CH1550" si="585">BW1487-BH1487</f>
        <v>0</v>
      </c>
      <c r="CI1487" s="26"/>
      <c r="CJ1487" s="17">
        <f t="shared" si="582"/>
        <v>0</v>
      </c>
      <c r="CK1487" s="18">
        <f t="shared" si="569"/>
        <v>12.89</v>
      </c>
      <c r="CM1487" s="164"/>
      <c r="CN1487" s="302"/>
      <c r="CO1487" s="13">
        <f t="shared" ref="CO1487:CO1550" si="586">IF(CN1487="Oui",10,)</f>
        <v>0</v>
      </c>
      <c r="CP1487" s="302"/>
      <c r="CQ1487" s="13">
        <f t="shared" ref="CQ1487:CQ1550" si="587">IF(CP1487="Oui",10,)</f>
        <v>0</v>
      </c>
      <c r="CR1487" s="302"/>
      <c r="CS1487" s="13">
        <f t="shared" ref="CS1487:CS1550" si="588">IF(CR1487="Bon",10,)</f>
        <v>0</v>
      </c>
      <c r="CT1487" s="302"/>
      <c r="CU1487" s="13">
        <f t="shared" si="583"/>
        <v>0</v>
      </c>
      <c r="CV1487" s="302"/>
      <c r="CW1487" s="13">
        <f t="shared" ref="CW1487:CW1550" si="589">IF(CV1487="Non",10,)</f>
        <v>0</v>
      </c>
      <c r="CX1487" s="13">
        <f t="shared" ref="CX1487:CX1550" si="590">IF(CV1487="Oui",-40,)</f>
        <v>0</v>
      </c>
      <c r="CY1487" s="251">
        <f t="shared" ref="CY1487:CY1550" si="591">SUM(CN1487:CX1487)</f>
        <v>0</v>
      </c>
      <c r="CZ1487" s="13" t="s">
        <v>29</v>
      </c>
      <c r="DA1487" s="13">
        <v>50</v>
      </c>
      <c r="DB1487" s="22">
        <f t="shared" ref="DB1487:DB1550" si="592">CY1487/DA1487</f>
        <v>0</v>
      </c>
      <c r="DD1487" s="24"/>
      <c r="DF1487" s="163"/>
      <c r="DH1487" s="24"/>
      <c r="DI1487" s="447"/>
      <c r="DJ1487" s="163"/>
    </row>
    <row r="1488" spans="1:114" s="7" customFormat="1">
      <c r="A1488" s="277">
        <f t="shared" si="576"/>
        <v>50</v>
      </c>
      <c r="B1488" s="21" t="e">
        <f>'Calculateur de trading'!I1488/C1488/W1488</f>
        <v>#DIV/0!</v>
      </c>
      <c r="C1488" s="278">
        <f t="shared" si="577"/>
        <v>10</v>
      </c>
      <c r="D1488" s="278"/>
      <c r="E1488" s="273">
        <f t="shared" si="578"/>
        <v>100</v>
      </c>
      <c r="F1488" s="271">
        <f t="shared" si="570"/>
        <v>2</v>
      </c>
      <c r="G1488" s="271" t="e">
        <f t="shared" si="571"/>
        <v>#DIV/0!</v>
      </c>
      <c r="H1488" s="272">
        <f t="shared" si="572"/>
        <v>20</v>
      </c>
      <c r="I1488" s="270"/>
      <c r="J1488" s="273">
        <f t="shared" si="579"/>
        <v>200</v>
      </c>
      <c r="K1488" s="271">
        <f t="shared" si="573"/>
        <v>4</v>
      </c>
      <c r="L1488" s="271" t="e">
        <f t="shared" si="574"/>
        <v>#DIV/0!</v>
      </c>
      <c r="M1488" s="272">
        <f t="shared" si="575"/>
        <v>40</v>
      </c>
      <c r="N1488" s="389"/>
      <c r="O1488" s="455" t="e">
        <f>(A1488*B1488*W1488)+(B1488*'Calculateur de trading'!H1488)</f>
        <v>#DIV/0!</v>
      </c>
      <c r="P1488" s="274" t="e">
        <f>O1488/'Déscriptions des trades'!CK1488</f>
        <v>#DIV/0!</v>
      </c>
      <c r="Q1488" s="456" t="e">
        <f>'Déscriptions des trades'!CK1488-O1488</f>
        <v>#DIV/0!</v>
      </c>
      <c r="R1488" s="466" t="e">
        <f t="shared" si="580"/>
        <v>#DIV/0!</v>
      </c>
      <c r="S1488" s="389"/>
      <c r="T1488" s="12"/>
      <c r="U1488" s="25"/>
      <c r="V1488" s="15"/>
      <c r="W1488" s="490">
        <f t="shared" si="584"/>
        <v>0</v>
      </c>
      <c r="X1488" s="21" t="e">
        <f>W1488*U1488/'Déscriptions des trades'!CK1488*'Déscriptions des trades'!B1488</f>
        <v>#DIV/0!</v>
      </c>
      <c r="Y1488" s="459"/>
      <c r="Z1488" s="389"/>
      <c r="AA1488" s="23">
        <f t="shared" si="581"/>
        <v>0.1</v>
      </c>
      <c r="AB1488" s="17" t="e">
        <f>(AA1488*'Déscriptions des trades'!U1488*'Déscriptions des trades'!B1488/'Déscriptions des trades'!CK1488)*'Déscriptions des trades'!W1488</f>
        <v>#DIV/0!</v>
      </c>
      <c r="AC1488" s="265" t="e">
        <f>AB1488*'Déscriptions des trades'!CK1488</f>
        <v>#DIV/0!</v>
      </c>
      <c r="AD1488" s="266" t="e">
        <f>'Déscriptions des trades'!CK1488-AC1488</f>
        <v>#DIV/0!</v>
      </c>
      <c r="AE1488" s="389"/>
      <c r="AF1488" s="399">
        <v>1484</v>
      </c>
      <c r="AG1488" s="389"/>
      <c r="AH1488" s="20"/>
      <c r="AI1488" s="303"/>
      <c r="AJ1488" s="307"/>
      <c r="AK1488" s="161"/>
      <c r="AL1488" s="305"/>
      <c r="AM1488" s="305"/>
      <c r="AN1488" s="162"/>
      <c r="AO1488" s="439"/>
      <c r="AP1488" s="162"/>
      <c r="AQ1488" s="113"/>
      <c r="AR1488" s="113"/>
      <c r="AS1488" s="384"/>
      <c r="AT1488" s="306"/>
      <c r="AU1488" s="306"/>
      <c r="AV1488" s="160"/>
      <c r="AW1488" s="158"/>
      <c r="AX1488" s="385"/>
      <c r="AY1488" s="453"/>
      <c r="AZ1488" s="165"/>
      <c r="BA1488" s="301"/>
      <c r="BB1488" s="165"/>
      <c r="BC1488" s="301"/>
      <c r="BD1488" s="165"/>
      <c r="BE1488" s="302"/>
      <c r="BF1488" s="302"/>
      <c r="BG1488" s="165"/>
      <c r="BH1488" s="303"/>
      <c r="BI1488" s="165"/>
      <c r="BJ1488" s="304"/>
      <c r="BK1488" s="394"/>
      <c r="BL1488" s="302"/>
      <c r="BM1488" s="302"/>
      <c r="BN1488" s="394"/>
      <c r="BO1488" s="302"/>
      <c r="BP1488" s="13"/>
      <c r="BQ1488" s="302"/>
      <c r="BR1488" s="13"/>
      <c r="BS1488" s="302"/>
      <c r="BT1488" s="13"/>
      <c r="BU1488" s="302"/>
      <c r="BV1488" s="386"/>
      <c r="BW1488" s="303"/>
      <c r="BX1488" s="303"/>
      <c r="BY1488" s="302"/>
      <c r="BZ1488" s="302"/>
      <c r="CA1488" s="387"/>
      <c r="CB1488" s="395"/>
      <c r="CC1488" s="12"/>
      <c r="CD1488" s="304"/>
      <c r="CE1488" s="14"/>
      <c r="CF1488" s="395"/>
      <c r="CG1488" s="397"/>
      <c r="CH1488" s="300">
        <f t="shared" si="585"/>
        <v>0</v>
      </c>
      <c r="CI1488" s="26"/>
      <c r="CJ1488" s="17">
        <f t="shared" si="582"/>
        <v>0</v>
      </c>
      <c r="CK1488" s="18">
        <f t="shared" ref="CK1488:CK1551" si="593">CI1488+CK1487</f>
        <v>12.89</v>
      </c>
      <c r="CM1488" s="164"/>
      <c r="CN1488" s="302"/>
      <c r="CO1488" s="13">
        <f t="shared" si="586"/>
        <v>0</v>
      </c>
      <c r="CP1488" s="302"/>
      <c r="CQ1488" s="13">
        <f t="shared" si="587"/>
        <v>0</v>
      </c>
      <c r="CR1488" s="302"/>
      <c r="CS1488" s="13">
        <f t="shared" si="588"/>
        <v>0</v>
      </c>
      <c r="CT1488" s="302"/>
      <c r="CU1488" s="13">
        <f t="shared" si="583"/>
        <v>0</v>
      </c>
      <c r="CV1488" s="302"/>
      <c r="CW1488" s="13">
        <f t="shared" si="589"/>
        <v>0</v>
      </c>
      <c r="CX1488" s="13">
        <f t="shared" si="590"/>
        <v>0</v>
      </c>
      <c r="CY1488" s="251">
        <f t="shared" si="591"/>
        <v>0</v>
      </c>
      <c r="CZ1488" s="13" t="s">
        <v>29</v>
      </c>
      <c r="DA1488" s="13">
        <v>50</v>
      </c>
      <c r="DB1488" s="22">
        <f t="shared" si="592"/>
        <v>0</v>
      </c>
      <c r="DD1488" s="24"/>
      <c r="DF1488" s="163"/>
      <c r="DH1488" s="24"/>
      <c r="DI1488" s="447"/>
      <c r="DJ1488" s="163"/>
    </row>
    <row r="1489" spans="1:114" s="7" customFormat="1">
      <c r="A1489" s="277">
        <f t="shared" si="576"/>
        <v>50</v>
      </c>
      <c r="B1489" s="21" t="e">
        <f>'Calculateur de trading'!I1489/C1489/W1489</f>
        <v>#DIV/0!</v>
      </c>
      <c r="C1489" s="278">
        <f t="shared" si="577"/>
        <v>10</v>
      </c>
      <c r="D1489" s="426"/>
      <c r="E1489" s="273">
        <f t="shared" si="578"/>
        <v>100</v>
      </c>
      <c r="F1489" s="271">
        <f t="shared" si="570"/>
        <v>2</v>
      </c>
      <c r="G1489" s="271" t="e">
        <f t="shared" si="571"/>
        <v>#DIV/0!</v>
      </c>
      <c r="H1489" s="272">
        <f t="shared" si="572"/>
        <v>20</v>
      </c>
      <c r="I1489" s="270"/>
      <c r="J1489" s="273">
        <f t="shared" si="579"/>
        <v>200</v>
      </c>
      <c r="K1489" s="271">
        <f t="shared" si="573"/>
        <v>4</v>
      </c>
      <c r="L1489" s="271" t="e">
        <f t="shared" si="574"/>
        <v>#DIV/0!</v>
      </c>
      <c r="M1489" s="272">
        <f t="shared" si="575"/>
        <v>40</v>
      </c>
      <c r="N1489" s="389"/>
      <c r="O1489" s="455" t="e">
        <f>(A1489*B1489*W1489)+(B1489*'Calculateur de trading'!H1489)</f>
        <v>#DIV/0!</v>
      </c>
      <c r="P1489" s="274" t="e">
        <f>O1489/'Déscriptions des trades'!CK1489</f>
        <v>#DIV/0!</v>
      </c>
      <c r="Q1489" s="456" t="e">
        <f>'Déscriptions des trades'!CK1489-O1489</f>
        <v>#DIV/0!</v>
      </c>
      <c r="R1489" s="466" t="e">
        <f t="shared" si="580"/>
        <v>#DIV/0!</v>
      </c>
      <c r="S1489" s="389"/>
      <c r="T1489" s="12"/>
      <c r="U1489" s="25"/>
      <c r="V1489" s="15"/>
      <c r="W1489" s="490">
        <f t="shared" si="584"/>
        <v>0</v>
      </c>
      <c r="X1489" s="21" t="e">
        <f>W1489*U1489/'Déscriptions des trades'!CK1489*'Déscriptions des trades'!B1489</f>
        <v>#DIV/0!</v>
      </c>
      <c r="Y1489" s="459"/>
      <c r="Z1489" s="389"/>
      <c r="AA1489" s="23">
        <f t="shared" si="581"/>
        <v>0.1</v>
      </c>
      <c r="AB1489" s="17" t="e">
        <f>(AA1489*'Déscriptions des trades'!U1489*'Déscriptions des trades'!B1489/'Déscriptions des trades'!CK1489)*'Déscriptions des trades'!W1489</f>
        <v>#DIV/0!</v>
      </c>
      <c r="AC1489" s="265" t="e">
        <f>AB1489*'Déscriptions des trades'!CK1489</f>
        <v>#DIV/0!</v>
      </c>
      <c r="AD1489" s="266" t="e">
        <f>'Déscriptions des trades'!CK1489-AC1489</f>
        <v>#DIV/0!</v>
      </c>
      <c r="AE1489" s="389"/>
      <c r="AF1489" s="399">
        <v>1485</v>
      </c>
      <c r="AG1489" s="389"/>
      <c r="AH1489" s="20"/>
      <c r="AI1489" s="303"/>
      <c r="AJ1489" s="307"/>
      <c r="AK1489" s="161"/>
      <c r="AL1489" s="305"/>
      <c r="AM1489" s="305"/>
      <c r="AN1489" s="162"/>
      <c r="AO1489" s="439"/>
      <c r="AP1489" s="162"/>
      <c r="AQ1489" s="113"/>
      <c r="AR1489" s="113"/>
      <c r="AS1489" s="384"/>
      <c r="AT1489" s="306"/>
      <c r="AU1489" s="306"/>
      <c r="AV1489" s="160"/>
      <c r="AW1489" s="158"/>
      <c r="AX1489" s="385"/>
      <c r="AY1489" s="453"/>
      <c r="AZ1489" s="165"/>
      <c r="BA1489" s="301"/>
      <c r="BB1489" s="165"/>
      <c r="BC1489" s="301"/>
      <c r="BD1489" s="165"/>
      <c r="BE1489" s="302"/>
      <c r="BF1489" s="302"/>
      <c r="BG1489" s="165"/>
      <c r="BH1489" s="303"/>
      <c r="BI1489" s="165"/>
      <c r="BJ1489" s="304"/>
      <c r="BK1489" s="394"/>
      <c r="BL1489" s="302"/>
      <c r="BM1489" s="302"/>
      <c r="BN1489" s="394"/>
      <c r="BO1489" s="302"/>
      <c r="BP1489" s="13"/>
      <c r="BQ1489" s="302"/>
      <c r="BR1489" s="13"/>
      <c r="BS1489" s="302"/>
      <c r="BT1489" s="13"/>
      <c r="BU1489" s="302"/>
      <c r="BV1489" s="386"/>
      <c r="BW1489" s="303"/>
      <c r="BX1489" s="303"/>
      <c r="BY1489" s="302"/>
      <c r="BZ1489" s="302"/>
      <c r="CA1489" s="387"/>
      <c r="CB1489" s="395"/>
      <c r="CC1489" s="12"/>
      <c r="CD1489" s="304"/>
      <c r="CE1489" s="14"/>
      <c r="CF1489" s="395"/>
      <c r="CG1489" s="397"/>
      <c r="CH1489" s="300">
        <f t="shared" si="585"/>
        <v>0</v>
      </c>
      <c r="CI1489" s="26"/>
      <c r="CJ1489" s="17">
        <f t="shared" si="582"/>
        <v>0</v>
      </c>
      <c r="CK1489" s="18">
        <f t="shared" si="593"/>
        <v>12.89</v>
      </c>
      <c r="CM1489" s="164"/>
      <c r="CN1489" s="302"/>
      <c r="CO1489" s="13">
        <f t="shared" si="586"/>
        <v>0</v>
      </c>
      <c r="CP1489" s="302"/>
      <c r="CQ1489" s="13">
        <f t="shared" si="587"/>
        <v>0</v>
      </c>
      <c r="CR1489" s="302"/>
      <c r="CS1489" s="13">
        <f t="shared" si="588"/>
        <v>0</v>
      </c>
      <c r="CT1489" s="302"/>
      <c r="CU1489" s="13">
        <f t="shared" si="583"/>
        <v>0</v>
      </c>
      <c r="CV1489" s="302"/>
      <c r="CW1489" s="13">
        <f t="shared" si="589"/>
        <v>0</v>
      </c>
      <c r="CX1489" s="13">
        <f t="shared" si="590"/>
        <v>0</v>
      </c>
      <c r="CY1489" s="251">
        <f t="shared" si="591"/>
        <v>0</v>
      </c>
      <c r="CZ1489" s="13" t="s">
        <v>29</v>
      </c>
      <c r="DA1489" s="13">
        <v>50</v>
      </c>
      <c r="DB1489" s="22">
        <f t="shared" si="592"/>
        <v>0</v>
      </c>
      <c r="DD1489" s="24"/>
      <c r="DF1489" s="163"/>
      <c r="DH1489" s="24"/>
      <c r="DI1489" s="447"/>
      <c r="DJ1489" s="163"/>
    </row>
    <row r="1490" spans="1:114" s="7" customFormat="1">
      <c r="A1490" s="277">
        <f t="shared" si="576"/>
        <v>50</v>
      </c>
      <c r="B1490" s="21" t="e">
        <f>'Calculateur de trading'!I1490/C1490/W1490</f>
        <v>#DIV/0!</v>
      </c>
      <c r="C1490" s="278">
        <f t="shared" si="577"/>
        <v>10</v>
      </c>
      <c r="D1490" s="426"/>
      <c r="E1490" s="273">
        <f t="shared" si="578"/>
        <v>100</v>
      </c>
      <c r="F1490" s="271">
        <f t="shared" si="570"/>
        <v>2</v>
      </c>
      <c r="G1490" s="271" t="e">
        <f t="shared" si="571"/>
        <v>#DIV/0!</v>
      </c>
      <c r="H1490" s="272">
        <f t="shared" si="572"/>
        <v>20</v>
      </c>
      <c r="I1490" s="270"/>
      <c r="J1490" s="273">
        <f t="shared" si="579"/>
        <v>200</v>
      </c>
      <c r="K1490" s="271">
        <f t="shared" si="573"/>
        <v>4</v>
      </c>
      <c r="L1490" s="271" t="e">
        <f t="shared" si="574"/>
        <v>#DIV/0!</v>
      </c>
      <c r="M1490" s="272">
        <f t="shared" si="575"/>
        <v>40</v>
      </c>
      <c r="N1490" s="389"/>
      <c r="O1490" s="455" t="e">
        <f>(A1490*B1490*W1490)+(B1490*'Calculateur de trading'!H1490)</f>
        <v>#DIV/0!</v>
      </c>
      <c r="P1490" s="274" t="e">
        <f>O1490/'Déscriptions des trades'!CK1490</f>
        <v>#DIV/0!</v>
      </c>
      <c r="Q1490" s="456" t="e">
        <f>'Déscriptions des trades'!CK1490-O1490</f>
        <v>#DIV/0!</v>
      </c>
      <c r="R1490" s="466" t="e">
        <f t="shared" si="580"/>
        <v>#DIV/0!</v>
      </c>
      <c r="S1490" s="389"/>
      <c r="T1490" s="12"/>
      <c r="U1490" s="25"/>
      <c r="V1490" s="15"/>
      <c r="W1490" s="490">
        <f t="shared" si="584"/>
        <v>0</v>
      </c>
      <c r="X1490" s="21" t="e">
        <f>W1490*U1490/'Déscriptions des trades'!CK1490*'Déscriptions des trades'!B1490</f>
        <v>#DIV/0!</v>
      </c>
      <c r="Y1490" s="459"/>
      <c r="Z1490" s="389"/>
      <c r="AA1490" s="23">
        <f t="shared" si="581"/>
        <v>0.1</v>
      </c>
      <c r="AB1490" s="17" t="e">
        <f>(AA1490*'Déscriptions des trades'!U1490*'Déscriptions des trades'!B1490/'Déscriptions des trades'!CK1490)*'Déscriptions des trades'!W1490</f>
        <v>#DIV/0!</v>
      </c>
      <c r="AC1490" s="265" t="e">
        <f>AB1490*'Déscriptions des trades'!CK1490</f>
        <v>#DIV/0!</v>
      </c>
      <c r="AD1490" s="266" t="e">
        <f>'Déscriptions des trades'!CK1490-AC1490</f>
        <v>#DIV/0!</v>
      </c>
      <c r="AE1490" s="389"/>
      <c r="AF1490" s="399">
        <v>1486</v>
      </c>
      <c r="AG1490" s="389"/>
      <c r="AH1490" s="20"/>
      <c r="AI1490" s="303"/>
      <c r="AJ1490" s="307"/>
      <c r="AK1490" s="161"/>
      <c r="AL1490" s="305"/>
      <c r="AM1490" s="305"/>
      <c r="AN1490" s="162"/>
      <c r="AO1490" s="439"/>
      <c r="AP1490" s="162"/>
      <c r="AQ1490" s="113"/>
      <c r="AR1490" s="113"/>
      <c r="AS1490" s="384"/>
      <c r="AT1490" s="306"/>
      <c r="AU1490" s="306"/>
      <c r="AV1490" s="160"/>
      <c r="AW1490" s="158"/>
      <c r="AX1490" s="385"/>
      <c r="AY1490" s="453"/>
      <c r="AZ1490" s="165"/>
      <c r="BA1490" s="301"/>
      <c r="BB1490" s="165"/>
      <c r="BC1490" s="301"/>
      <c r="BD1490" s="165"/>
      <c r="BE1490" s="302"/>
      <c r="BF1490" s="302"/>
      <c r="BG1490" s="165"/>
      <c r="BH1490" s="303"/>
      <c r="BI1490" s="165"/>
      <c r="BJ1490" s="304"/>
      <c r="BK1490" s="394"/>
      <c r="BL1490" s="302"/>
      <c r="BM1490" s="302"/>
      <c r="BN1490" s="394"/>
      <c r="BO1490" s="302"/>
      <c r="BP1490" s="13"/>
      <c r="BQ1490" s="302"/>
      <c r="BR1490" s="13"/>
      <c r="BS1490" s="302"/>
      <c r="BT1490" s="13"/>
      <c r="BU1490" s="302"/>
      <c r="BV1490" s="386"/>
      <c r="BW1490" s="303"/>
      <c r="BX1490" s="303"/>
      <c r="BY1490" s="302"/>
      <c r="BZ1490" s="302"/>
      <c r="CA1490" s="387"/>
      <c r="CB1490" s="395"/>
      <c r="CC1490" s="12"/>
      <c r="CD1490" s="304"/>
      <c r="CE1490" s="14"/>
      <c r="CF1490" s="395"/>
      <c r="CG1490" s="397"/>
      <c r="CH1490" s="300">
        <f t="shared" si="585"/>
        <v>0</v>
      </c>
      <c r="CI1490" s="26"/>
      <c r="CJ1490" s="17">
        <f t="shared" si="582"/>
        <v>0</v>
      </c>
      <c r="CK1490" s="18">
        <f t="shared" si="593"/>
        <v>12.89</v>
      </c>
      <c r="CM1490" s="164"/>
      <c r="CN1490" s="302"/>
      <c r="CO1490" s="13">
        <f t="shared" si="586"/>
        <v>0</v>
      </c>
      <c r="CP1490" s="302"/>
      <c r="CQ1490" s="13">
        <f t="shared" si="587"/>
        <v>0</v>
      </c>
      <c r="CR1490" s="302"/>
      <c r="CS1490" s="13">
        <f t="shared" si="588"/>
        <v>0</v>
      </c>
      <c r="CT1490" s="302"/>
      <c r="CU1490" s="13">
        <f t="shared" si="583"/>
        <v>0</v>
      </c>
      <c r="CV1490" s="302"/>
      <c r="CW1490" s="13">
        <f t="shared" si="589"/>
        <v>0</v>
      </c>
      <c r="CX1490" s="13">
        <f t="shared" si="590"/>
        <v>0</v>
      </c>
      <c r="CY1490" s="251">
        <f t="shared" si="591"/>
        <v>0</v>
      </c>
      <c r="CZ1490" s="13" t="s">
        <v>29</v>
      </c>
      <c r="DA1490" s="13">
        <v>50</v>
      </c>
      <c r="DB1490" s="22">
        <f t="shared" si="592"/>
        <v>0</v>
      </c>
      <c r="DD1490" s="24"/>
      <c r="DF1490" s="163"/>
      <c r="DH1490" s="24"/>
      <c r="DI1490" s="447"/>
      <c r="DJ1490" s="163"/>
    </row>
    <row r="1491" spans="1:114" s="7" customFormat="1">
      <c r="A1491" s="277">
        <f t="shared" si="576"/>
        <v>50</v>
      </c>
      <c r="B1491" s="21" t="e">
        <f>'Calculateur de trading'!I1491/C1491/W1491</f>
        <v>#DIV/0!</v>
      </c>
      <c r="C1491" s="278">
        <f t="shared" si="577"/>
        <v>10</v>
      </c>
      <c r="D1491" s="278"/>
      <c r="E1491" s="273">
        <f t="shared" si="578"/>
        <v>100</v>
      </c>
      <c r="F1491" s="271">
        <f t="shared" si="570"/>
        <v>2</v>
      </c>
      <c r="G1491" s="271" t="e">
        <f t="shared" si="571"/>
        <v>#DIV/0!</v>
      </c>
      <c r="H1491" s="272">
        <f t="shared" si="572"/>
        <v>20</v>
      </c>
      <c r="I1491" s="270"/>
      <c r="J1491" s="273">
        <f t="shared" si="579"/>
        <v>200</v>
      </c>
      <c r="K1491" s="271">
        <f t="shared" si="573"/>
        <v>4</v>
      </c>
      <c r="L1491" s="271" t="e">
        <f t="shared" si="574"/>
        <v>#DIV/0!</v>
      </c>
      <c r="M1491" s="272">
        <f t="shared" si="575"/>
        <v>40</v>
      </c>
      <c r="N1491" s="389"/>
      <c r="O1491" s="455" t="e">
        <f>(A1491*B1491*W1491)+(B1491*'Calculateur de trading'!H1491)</f>
        <v>#DIV/0!</v>
      </c>
      <c r="P1491" s="274" t="e">
        <f>O1491/'Déscriptions des trades'!CK1491</f>
        <v>#DIV/0!</v>
      </c>
      <c r="Q1491" s="456" t="e">
        <f>'Déscriptions des trades'!CK1491-O1491</f>
        <v>#DIV/0!</v>
      </c>
      <c r="R1491" s="466" t="e">
        <f t="shared" si="580"/>
        <v>#DIV/0!</v>
      </c>
      <c r="S1491" s="389"/>
      <c r="T1491" s="12"/>
      <c r="U1491" s="25"/>
      <c r="V1491" s="15"/>
      <c r="W1491" s="490">
        <f t="shared" si="584"/>
        <v>0</v>
      </c>
      <c r="X1491" s="21" t="e">
        <f>W1491*U1491/'Déscriptions des trades'!CK1491*'Déscriptions des trades'!B1491</f>
        <v>#DIV/0!</v>
      </c>
      <c r="Y1491" s="459"/>
      <c r="Z1491" s="389"/>
      <c r="AA1491" s="23">
        <f t="shared" si="581"/>
        <v>0.1</v>
      </c>
      <c r="AB1491" s="17" t="e">
        <f>(AA1491*'Déscriptions des trades'!U1491*'Déscriptions des trades'!B1491/'Déscriptions des trades'!CK1491)*'Déscriptions des trades'!W1491</f>
        <v>#DIV/0!</v>
      </c>
      <c r="AC1491" s="265" t="e">
        <f>AB1491*'Déscriptions des trades'!CK1491</f>
        <v>#DIV/0!</v>
      </c>
      <c r="AD1491" s="266" t="e">
        <f>'Déscriptions des trades'!CK1491-AC1491</f>
        <v>#DIV/0!</v>
      </c>
      <c r="AE1491" s="389"/>
      <c r="AF1491" s="399">
        <v>1487</v>
      </c>
      <c r="AG1491" s="389"/>
      <c r="AH1491" s="20"/>
      <c r="AI1491" s="303"/>
      <c r="AJ1491" s="307"/>
      <c r="AK1491" s="161"/>
      <c r="AL1491" s="305"/>
      <c r="AM1491" s="305"/>
      <c r="AN1491" s="162"/>
      <c r="AO1491" s="439"/>
      <c r="AP1491" s="162"/>
      <c r="AQ1491" s="113"/>
      <c r="AR1491" s="113"/>
      <c r="AS1491" s="384"/>
      <c r="AT1491" s="306"/>
      <c r="AU1491" s="306"/>
      <c r="AV1491" s="160"/>
      <c r="AW1491" s="158"/>
      <c r="AX1491" s="385"/>
      <c r="AY1491" s="453"/>
      <c r="AZ1491" s="165"/>
      <c r="BA1491" s="301"/>
      <c r="BB1491" s="165"/>
      <c r="BC1491" s="301"/>
      <c r="BD1491" s="165"/>
      <c r="BE1491" s="302"/>
      <c r="BF1491" s="302"/>
      <c r="BG1491" s="165"/>
      <c r="BH1491" s="303"/>
      <c r="BI1491" s="165"/>
      <c r="BJ1491" s="304"/>
      <c r="BK1491" s="394"/>
      <c r="BL1491" s="302"/>
      <c r="BM1491" s="302"/>
      <c r="BN1491" s="394"/>
      <c r="BO1491" s="302"/>
      <c r="BP1491" s="13"/>
      <c r="BQ1491" s="302"/>
      <c r="BR1491" s="13"/>
      <c r="BS1491" s="302"/>
      <c r="BT1491" s="13"/>
      <c r="BU1491" s="302"/>
      <c r="BV1491" s="386"/>
      <c r="BW1491" s="303"/>
      <c r="BX1491" s="303"/>
      <c r="BY1491" s="302"/>
      <c r="BZ1491" s="302"/>
      <c r="CA1491" s="387"/>
      <c r="CB1491" s="395"/>
      <c r="CC1491" s="12"/>
      <c r="CD1491" s="304"/>
      <c r="CE1491" s="14"/>
      <c r="CF1491" s="395"/>
      <c r="CG1491" s="397"/>
      <c r="CH1491" s="300">
        <f t="shared" si="585"/>
        <v>0</v>
      </c>
      <c r="CI1491" s="26"/>
      <c r="CJ1491" s="17">
        <f t="shared" si="582"/>
        <v>0</v>
      </c>
      <c r="CK1491" s="18">
        <f t="shared" si="593"/>
        <v>12.89</v>
      </c>
      <c r="CM1491" s="164"/>
      <c r="CN1491" s="302"/>
      <c r="CO1491" s="13">
        <f t="shared" si="586"/>
        <v>0</v>
      </c>
      <c r="CP1491" s="302"/>
      <c r="CQ1491" s="13">
        <f t="shared" si="587"/>
        <v>0</v>
      </c>
      <c r="CR1491" s="302"/>
      <c r="CS1491" s="13">
        <f t="shared" si="588"/>
        <v>0</v>
      </c>
      <c r="CT1491" s="302"/>
      <c r="CU1491" s="13">
        <f t="shared" si="583"/>
        <v>0</v>
      </c>
      <c r="CV1491" s="302"/>
      <c r="CW1491" s="13">
        <f t="shared" si="589"/>
        <v>0</v>
      </c>
      <c r="CX1491" s="13">
        <f t="shared" si="590"/>
        <v>0</v>
      </c>
      <c r="CY1491" s="251">
        <f t="shared" si="591"/>
        <v>0</v>
      </c>
      <c r="CZ1491" s="13" t="s">
        <v>29</v>
      </c>
      <c r="DA1491" s="13">
        <v>50</v>
      </c>
      <c r="DB1491" s="22">
        <f t="shared" si="592"/>
        <v>0</v>
      </c>
      <c r="DD1491" s="24"/>
      <c r="DF1491" s="163"/>
      <c r="DH1491" s="24"/>
      <c r="DI1491" s="447"/>
      <c r="DJ1491" s="163"/>
    </row>
    <row r="1492" spans="1:114" s="7" customFormat="1">
      <c r="A1492" s="277">
        <f t="shared" si="576"/>
        <v>50</v>
      </c>
      <c r="B1492" s="21" t="e">
        <f>'Calculateur de trading'!I1492/C1492/W1492</f>
        <v>#DIV/0!</v>
      </c>
      <c r="C1492" s="278">
        <f t="shared" si="577"/>
        <v>10</v>
      </c>
      <c r="D1492" s="426"/>
      <c r="E1492" s="273">
        <f t="shared" si="578"/>
        <v>100</v>
      </c>
      <c r="F1492" s="271">
        <f t="shared" si="570"/>
        <v>2</v>
      </c>
      <c r="G1492" s="271" t="e">
        <f t="shared" si="571"/>
        <v>#DIV/0!</v>
      </c>
      <c r="H1492" s="272">
        <f t="shared" si="572"/>
        <v>20</v>
      </c>
      <c r="I1492" s="270"/>
      <c r="J1492" s="273">
        <f t="shared" si="579"/>
        <v>200</v>
      </c>
      <c r="K1492" s="271">
        <f t="shared" si="573"/>
        <v>4</v>
      </c>
      <c r="L1492" s="271" t="e">
        <f t="shared" si="574"/>
        <v>#DIV/0!</v>
      </c>
      <c r="M1492" s="272">
        <f t="shared" si="575"/>
        <v>40</v>
      </c>
      <c r="N1492" s="389"/>
      <c r="O1492" s="455" t="e">
        <f>(A1492*B1492*W1492)+(B1492*'Calculateur de trading'!H1492)</f>
        <v>#DIV/0!</v>
      </c>
      <c r="P1492" s="274" t="e">
        <f>O1492/'Déscriptions des trades'!CK1492</f>
        <v>#DIV/0!</v>
      </c>
      <c r="Q1492" s="456" t="e">
        <f>'Déscriptions des trades'!CK1492-O1492</f>
        <v>#DIV/0!</v>
      </c>
      <c r="R1492" s="466" t="e">
        <f t="shared" si="580"/>
        <v>#DIV/0!</v>
      </c>
      <c r="S1492" s="389"/>
      <c r="T1492" s="12"/>
      <c r="U1492" s="25"/>
      <c r="V1492" s="15"/>
      <c r="W1492" s="490">
        <f t="shared" si="584"/>
        <v>0</v>
      </c>
      <c r="X1492" s="21" t="e">
        <f>W1492*U1492/'Déscriptions des trades'!CK1492*'Déscriptions des trades'!B1492</f>
        <v>#DIV/0!</v>
      </c>
      <c r="Y1492" s="459"/>
      <c r="Z1492" s="389"/>
      <c r="AA1492" s="23">
        <f t="shared" si="581"/>
        <v>0.1</v>
      </c>
      <c r="AB1492" s="17" t="e">
        <f>(AA1492*'Déscriptions des trades'!U1492*'Déscriptions des trades'!B1492/'Déscriptions des trades'!CK1492)*'Déscriptions des trades'!W1492</f>
        <v>#DIV/0!</v>
      </c>
      <c r="AC1492" s="265" t="e">
        <f>AB1492*'Déscriptions des trades'!CK1492</f>
        <v>#DIV/0!</v>
      </c>
      <c r="AD1492" s="266" t="e">
        <f>'Déscriptions des trades'!CK1492-AC1492</f>
        <v>#DIV/0!</v>
      </c>
      <c r="AE1492" s="389"/>
      <c r="AF1492" s="399">
        <v>1488</v>
      </c>
      <c r="AG1492" s="389"/>
      <c r="AH1492" s="20"/>
      <c r="AI1492" s="303"/>
      <c r="AJ1492" s="307"/>
      <c r="AK1492" s="161"/>
      <c r="AL1492" s="305"/>
      <c r="AM1492" s="305"/>
      <c r="AN1492" s="162"/>
      <c r="AO1492" s="439"/>
      <c r="AP1492" s="162"/>
      <c r="AQ1492" s="113"/>
      <c r="AR1492" s="113"/>
      <c r="AS1492" s="384"/>
      <c r="AT1492" s="306"/>
      <c r="AU1492" s="306"/>
      <c r="AV1492" s="160"/>
      <c r="AW1492" s="158"/>
      <c r="AX1492" s="385"/>
      <c r="AY1492" s="453"/>
      <c r="AZ1492" s="165"/>
      <c r="BA1492" s="301"/>
      <c r="BB1492" s="165"/>
      <c r="BC1492" s="301"/>
      <c r="BD1492" s="165"/>
      <c r="BE1492" s="302"/>
      <c r="BF1492" s="302"/>
      <c r="BG1492" s="165"/>
      <c r="BH1492" s="303"/>
      <c r="BI1492" s="165"/>
      <c r="BJ1492" s="304"/>
      <c r="BK1492" s="394"/>
      <c r="BL1492" s="302"/>
      <c r="BM1492" s="302"/>
      <c r="BN1492" s="394"/>
      <c r="BO1492" s="302"/>
      <c r="BP1492" s="13"/>
      <c r="BQ1492" s="302"/>
      <c r="BR1492" s="13"/>
      <c r="BS1492" s="302"/>
      <c r="BT1492" s="13"/>
      <c r="BU1492" s="302"/>
      <c r="BV1492" s="386"/>
      <c r="BW1492" s="303"/>
      <c r="BX1492" s="303"/>
      <c r="BY1492" s="302"/>
      <c r="BZ1492" s="302"/>
      <c r="CA1492" s="387"/>
      <c r="CB1492" s="395"/>
      <c r="CC1492" s="12"/>
      <c r="CD1492" s="304"/>
      <c r="CE1492" s="14"/>
      <c r="CF1492" s="395"/>
      <c r="CG1492" s="397"/>
      <c r="CH1492" s="300">
        <f t="shared" si="585"/>
        <v>0</v>
      </c>
      <c r="CI1492" s="26"/>
      <c r="CJ1492" s="17">
        <f t="shared" si="582"/>
        <v>0</v>
      </c>
      <c r="CK1492" s="18">
        <f t="shared" si="593"/>
        <v>12.89</v>
      </c>
      <c r="CM1492" s="164"/>
      <c r="CN1492" s="302"/>
      <c r="CO1492" s="13">
        <f t="shared" si="586"/>
        <v>0</v>
      </c>
      <c r="CP1492" s="302"/>
      <c r="CQ1492" s="13">
        <f t="shared" si="587"/>
        <v>0</v>
      </c>
      <c r="CR1492" s="302"/>
      <c r="CS1492" s="13">
        <f t="shared" si="588"/>
        <v>0</v>
      </c>
      <c r="CT1492" s="302"/>
      <c r="CU1492" s="13">
        <f t="shared" si="583"/>
        <v>0</v>
      </c>
      <c r="CV1492" s="302"/>
      <c r="CW1492" s="13">
        <f t="shared" si="589"/>
        <v>0</v>
      </c>
      <c r="CX1492" s="13">
        <f t="shared" si="590"/>
        <v>0</v>
      </c>
      <c r="CY1492" s="251">
        <f t="shared" si="591"/>
        <v>0</v>
      </c>
      <c r="CZ1492" s="13" t="s">
        <v>29</v>
      </c>
      <c r="DA1492" s="13">
        <v>50</v>
      </c>
      <c r="DB1492" s="22">
        <f t="shared" si="592"/>
        <v>0</v>
      </c>
      <c r="DD1492" s="24"/>
      <c r="DF1492" s="163"/>
      <c r="DH1492" s="24"/>
      <c r="DI1492" s="447"/>
      <c r="DJ1492" s="163"/>
    </row>
    <row r="1493" spans="1:114" s="7" customFormat="1">
      <c r="A1493" s="277">
        <f t="shared" si="576"/>
        <v>50</v>
      </c>
      <c r="B1493" s="21" t="e">
        <f>'Calculateur de trading'!I1493/C1493/W1493</f>
        <v>#DIV/0!</v>
      </c>
      <c r="C1493" s="278">
        <f t="shared" si="577"/>
        <v>10</v>
      </c>
      <c r="D1493" s="278"/>
      <c r="E1493" s="273">
        <f t="shared" si="578"/>
        <v>100</v>
      </c>
      <c r="F1493" s="271">
        <f t="shared" si="570"/>
        <v>2</v>
      </c>
      <c r="G1493" s="271" t="e">
        <f t="shared" si="571"/>
        <v>#DIV/0!</v>
      </c>
      <c r="H1493" s="272">
        <f t="shared" si="572"/>
        <v>20</v>
      </c>
      <c r="I1493" s="270"/>
      <c r="J1493" s="273">
        <f t="shared" si="579"/>
        <v>200</v>
      </c>
      <c r="K1493" s="271">
        <f t="shared" si="573"/>
        <v>4</v>
      </c>
      <c r="L1493" s="271" t="e">
        <f t="shared" si="574"/>
        <v>#DIV/0!</v>
      </c>
      <c r="M1493" s="272">
        <f t="shared" si="575"/>
        <v>40</v>
      </c>
      <c r="N1493" s="389"/>
      <c r="O1493" s="455" t="e">
        <f>(A1493*B1493*W1493)+(B1493*'Calculateur de trading'!H1493)</f>
        <v>#DIV/0!</v>
      </c>
      <c r="P1493" s="274" t="e">
        <f>O1493/'Déscriptions des trades'!CK1493</f>
        <v>#DIV/0!</v>
      </c>
      <c r="Q1493" s="456" t="e">
        <f>'Déscriptions des trades'!CK1493-O1493</f>
        <v>#DIV/0!</v>
      </c>
      <c r="R1493" s="466" t="e">
        <f t="shared" si="580"/>
        <v>#DIV/0!</v>
      </c>
      <c r="S1493" s="389"/>
      <c r="T1493" s="12"/>
      <c r="U1493" s="25"/>
      <c r="V1493" s="15"/>
      <c r="W1493" s="490">
        <f t="shared" si="584"/>
        <v>0</v>
      </c>
      <c r="X1493" s="21" t="e">
        <f>W1493*U1493/'Déscriptions des trades'!CK1493*'Déscriptions des trades'!B1493</f>
        <v>#DIV/0!</v>
      </c>
      <c r="Y1493" s="459"/>
      <c r="Z1493" s="389"/>
      <c r="AA1493" s="23">
        <f t="shared" si="581"/>
        <v>0.1</v>
      </c>
      <c r="AB1493" s="17" t="e">
        <f>(AA1493*'Déscriptions des trades'!U1493*'Déscriptions des trades'!B1493/'Déscriptions des trades'!CK1493)*'Déscriptions des trades'!W1493</f>
        <v>#DIV/0!</v>
      </c>
      <c r="AC1493" s="265" t="e">
        <f>AB1493*'Déscriptions des trades'!CK1493</f>
        <v>#DIV/0!</v>
      </c>
      <c r="AD1493" s="266" t="e">
        <f>'Déscriptions des trades'!CK1493-AC1493</f>
        <v>#DIV/0!</v>
      </c>
      <c r="AE1493" s="389"/>
      <c r="AF1493" s="399">
        <v>1489</v>
      </c>
      <c r="AG1493" s="389"/>
      <c r="AH1493" s="20"/>
      <c r="AI1493" s="303"/>
      <c r="AJ1493" s="307"/>
      <c r="AK1493" s="161"/>
      <c r="AL1493" s="305"/>
      <c r="AM1493" s="305"/>
      <c r="AN1493" s="162"/>
      <c r="AO1493" s="439"/>
      <c r="AP1493" s="162"/>
      <c r="AQ1493" s="113"/>
      <c r="AR1493" s="113"/>
      <c r="AS1493" s="384"/>
      <c r="AT1493" s="306"/>
      <c r="AU1493" s="306"/>
      <c r="AV1493" s="160"/>
      <c r="AW1493" s="158"/>
      <c r="AX1493" s="385"/>
      <c r="AY1493" s="453"/>
      <c r="AZ1493" s="165"/>
      <c r="BA1493" s="301"/>
      <c r="BB1493" s="165"/>
      <c r="BC1493" s="301"/>
      <c r="BD1493" s="165"/>
      <c r="BE1493" s="302"/>
      <c r="BF1493" s="302"/>
      <c r="BG1493" s="165"/>
      <c r="BH1493" s="303"/>
      <c r="BI1493" s="165"/>
      <c r="BJ1493" s="304"/>
      <c r="BK1493" s="394"/>
      <c r="BL1493" s="302"/>
      <c r="BM1493" s="302"/>
      <c r="BN1493" s="394"/>
      <c r="BO1493" s="302"/>
      <c r="BP1493" s="13"/>
      <c r="BQ1493" s="302"/>
      <c r="BR1493" s="13"/>
      <c r="BS1493" s="302"/>
      <c r="BT1493" s="13"/>
      <c r="BU1493" s="302"/>
      <c r="BV1493" s="386"/>
      <c r="BW1493" s="303"/>
      <c r="BX1493" s="303"/>
      <c r="BY1493" s="302"/>
      <c r="BZ1493" s="302"/>
      <c r="CA1493" s="387"/>
      <c r="CB1493" s="395"/>
      <c r="CC1493" s="12"/>
      <c r="CD1493" s="304"/>
      <c r="CE1493" s="14"/>
      <c r="CF1493" s="395"/>
      <c r="CG1493" s="397"/>
      <c r="CH1493" s="300">
        <f t="shared" si="585"/>
        <v>0</v>
      </c>
      <c r="CI1493" s="26"/>
      <c r="CJ1493" s="17">
        <f t="shared" si="582"/>
        <v>0</v>
      </c>
      <c r="CK1493" s="18">
        <f t="shared" si="593"/>
        <v>12.89</v>
      </c>
      <c r="CM1493" s="164"/>
      <c r="CN1493" s="302"/>
      <c r="CO1493" s="13">
        <f t="shared" si="586"/>
        <v>0</v>
      </c>
      <c r="CP1493" s="302"/>
      <c r="CQ1493" s="13">
        <f t="shared" si="587"/>
        <v>0</v>
      </c>
      <c r="CR1493" s="302"/>
      <c r="CS1493" s="13">
        <f t="shared" si="588"/>
        <v>0</v>
      </c>
      <c r="CT1493" s="302"/>
      <c r="CU1493" s="13">
        <f t="shared" si="583"/>
        <v>0</v>
      </c>
      <c r="CV1493" s="302"/>
      <c r="CW1493" s="13">
        <f t="shared" si="589"/>
        <v>0</v>
      </c>
      <c r="CX1493" s="13">
        <f t="shared" si="590"/>
        <v>0</v>
      </c>
      <c r="CY1493" s="251">
        <f t="shared" si="591"/>
        <v>0</v>
      </c>
      <c r="CZ1493" s="13" t="s">
        <v>29</v>
      </c>
      <c r="DA1493" s="13">
        <v>50</v>
      </c>
      <c r="DB1493" s="22">
        <f t="shared" si="592"/>
        <v>0</v>
      </c>
      <c r="DD1493" s="24"/>
      <c r="DF1493" s="163"/>
      <c r="DH1493" s="24"/>
      <c r="DI1493" s="447"/>
      <c r="DJ1493" s="163"/>
    </row>
    <row r="1494" spans="1:114" s="7" customFormat="1">
      <c r="A1494" s="277">
        <f t="shared" si="576"/>
        <v>50</v>
      </c>
      <c r="B1494" s="21" t="e">
        <f>'Calculateur de trading'!I1494/C1494/W1494</f>
        <v>#DIV/0!</v>
      </c>
      <c r="C1494" s="278">
        <f t="shared" si="577"/>
        <v>10</v>
      </c>
      <c r="D1494" s="426"/>
      <c r="E1494" s="273">
        <f t="shared" si="578"/>
        <v>100</v>
      </c>
      <c r="F1494" s="271">
        <f t="shared" si="570"/>
        <v>2</v>
      </c>
      <c r="G1494" s="271" t="e">
        <f t="shared" si="571"/>
        <v>#DIV/0!</v>
      </c>
      <c r="H1494" s="272">
        <f t="shared" si="572"/>
        <v>20</v>
      </c>
      <c r="I1494" s="270"/>
      <c r="J1494" s="273">
        <f t="shared" si="579"/>
        <v>200</v>
      </c>
      <c r="K1494" s="271">
        <f t="shared" si="573"/>
        <v>4</v>
      </c>
      <c r="L1494" s="271" t="e">
        <f t="shared" si="574"/>
        <v>#DIV/0!</v>
      </c>
      <c r="M1494" s="272">
        <f t="shared" si="575"/>
        <v>40</v>
      </c>
      <c r="N1494" s="389"/>
      <c r="O1494" s="455" t="e">
        <f>(A1494*B1494*W1494)+(B1494*'Calculateur de trading'!H1494)</f>
        <v>#DIV/0!</v>
      </c>
      <c r="P1494" s="274" t="e">
        <f>O1494/'Déscriptions des trades'!CK1494</f>
        <v>#DIV/0!</v>
      </c>
      <c r="Q1494" s="456" t="e">
        <f>'Déscriptions des trades'!CK1494-O1494</f>
        <v>#DIV/0!</v>
      </c>
      <c r="R1494" s="466" t="e">
        <f t="shared" si="580"/>
        <v>#DIV/0!</v>
      </c>
      <c r="S1494" s="389"/>
      <c r="T1494" s="12"/>
      <c r="U1494" s="25"/>
      <c r="V1494" s="15"/>
      <c r="W1494" s="490">
        <f t="shared" si="584"/>
        <v>0</v>
      </c>
      <c r="X1494" s="21" t="e">
        <f>W1494*U1494/'Déscriptions des trades'!CK1494*'Déscriptions des trades'!B1494</f>
        <v>#DIV/0!</v>
      </c>
      <c r="Y1494" s="459"/>
      <c r="Z1494" s="389"/>
      <c r="AA1494" s="23">
        <f t="shared" si="581"/>
        <v>0.1</v>
      </c>
      <c r="AB1494" s="17" t="e">
        <f>(AA1494*'Déscriptions des trades'!U1494*'Déscriptions des trades'!B1494/'Déscriptions des trades'!CK1494)*'Déscriptions des trades'!W1494</f>
        <v>#DIV/0!</v>
      </c>
      <c r="AC1494" s="265" t="e">
        <f>AB1494*'Déscriptions des trades'!CK1494</f>
        <v>#DIV/0!</v>
      </c>
      <c r="AD1494" s="266" t="e">
        <f>'Déscriptions des trades'!CK1494-AC1494</f>
        <v>#DIV/0!</v>
      </c>
      <c r="AE1494" s="389"/>
      <c r="AF1494" s="399">
        <v>1490</v>
      </c>
      <c r="AG1494" s="389"/>
      <c r="AH1494" s="20"/>
      <c r="AI1494" s="303"/>
      <c r="AJ1494" s="307"/>
      <c r="AK1494" s="161"/>
      <c r="AL1494" s="305"/>
      <c r="AM1494" s="305"/>
      <c r="AN1494" s="162"/>
      <c r="AO1494" s="439"/>
      <c r="AP1494" s="162"/>
      <c r="AQ1494" s="113"/>
      <c r="AR1494" s="113"/>
      <c r="AS1494" s="384"/>
      <c r="AT1494" s="306"/>
      <c r="AU1494" s="306"/>
      <c r="AV1494" s="160"/>
      <c r="AW1494" s="158"/>
      <c r="AX1494" s="385"/>
      <c r="AY1494" s="453"/>
      <c r="AZ1494" s="165"/>
      <c r="BA1494" s="301"/>
      <c r="BB1494" s="165"/>
      <c r="BC1494" s="301"/>
      <c r="BD1494" s="165"/>
      <c r="BE1494" s="302"/>
      <c r="BF1494" s="302"/>
      <c r="BG1494" s="165"/>
      <c r="BH1494" s="303"/>
      <c r="BI1494" s="165"/>
      <c r="BJ1494" s="304"/>
      <c r="BK1494" s="394"/>
      <c r="BL1494" s="302"/>
      <c r="BM1494" s="302"/>
      <c r="BN1494" s="394"/>
      <c r="BO1494" s="302"/>
      <c r="BP1494" s="13"/>
      <c r="BQ1494" s="302"/>
      <c r="BR1494" s="13"/>
      <c r="BS1494" s="302"/>
      <c r="BT1494" s="13"/>
      <c r="BU1494" s="302"/>
      <c r="BV1494" s="386"/>
      <c r="BW1494" s="303"/>
      <c r="BX1494" s="303"/>
      <c r="BY1494" s="302"/>
      <c r="BZ1494" s="302"/>
      <c r="CA1494" s="387"/>
      <c r="CB1494" s="395"/>
      <c r="CC1494" s="12"/>
      <c r="CD1494" s="304"/>
      <c r="CE1494" s="14"/>
      <c r="CF1494" s="395"/>
      <c r="CG1494" s="397"/>
      <c r="CH1494" s="300">
        <f t="shared" si="585"/>
        <v>0</v>
      </c>
      <c r="CI1494" s="26"/>
      <c r="CJ1494" s="17">
        <f t="shared" si="582"/>
        <v>0</v>
      </c>
      <c r="CK1494" s="18">
        <f t="shared" si="593"/>
        <v>12.89</v>
      </c>
      <c r="CM1494" s="164"/>
      <c r="CN1494" s="302"/>
      <c r="CO1494" s="13">
        <f t="shared" si="586"/>
        <v>0</v>
      </c>
      <c r="CP1494" s="302"/>
      <c r="CQ1494" s="13">
        <f t="shared" si="587"/>
        <v>0</v>
      </c>
      <c r="CR1494" s="302"/>
      <c r="CS1494" s="13">
        <f t="shared" si="588"/>
        <v>0</v>
      </c>
      <c r="CT1494" s="302"/>
      <c r="CU1494" s="13">
        <f t="shared" si="583"/>
        <v>0</v>
      </c>
      <c r="CV1494" s="302"/>
      <c r="CW1494" s="13">
        <f t="shared" si="589"/>
        <v>0</v>
      </c>
      <c r="CX1494" s="13">
        <f t="shared" si="590"/>
        <v>0</v>
      </c>
      <c r="CY1494" s="251">
        <f t="shared" si="591"/>
        <v>0</v>
      </c>
      <c r="CZ1494" s="13" t="s">
        <v>29</v>
      </c>
      <c r="DA1494" s="13">
        <v>50</v>
      </c>
      <c r="DB1494" s="22">
        <f t="shared" si="592"/>
        <v>0</v>
      </c>
      <c r="DD1494" s="24"/>
      <c r="DF1494" s="163"/>
      <c r="DH1494" s="24"/>
      <c r="DI1494" s="447"/>
      <c r="DJ1494" s="163"/>
    </row>
    <row r="1495" spans="1:114" s="7" customFormat="1">
      <c r="A1495" s="277">
        <f t="shared" si="576"/>
        <v>50</v>
      </c>
      <c r="B1495" s="21" t="e">
        <f>'Calculateur de trading'!I1495/C1495/W1495</f>
        <v>#DIV/0!</v>
      </c>
      <c r="C1495" s="278">
        <f t="shared" si="577"/>
        <v>10</v>
      </c>
      <c r="D1495" s="278"/>
      <c r="E1495" s="273">
        <f t="shared" si="578"/>
        <v>100</v>
      </c>
      <c r="F1495" s="271">
        <f t="shared" si="570"/>
        <v>2</v>
      </c>
      <c r="G1495" s="271" t="e">
        <f t="shared" si="571"/>
        <v>#DIV/0!</v>
      </c>
      <c r="H1495" s="272">
        <f t="shared" si="572"/>
        <v>20</v>
      </c>
      <c r="I1495" s="270"/>
      <c r="J1495" s="273">
        <f t="shared" si="579"/>
        <v>200</v>
      </c>
      <c r="K1495" s="271">
        <f t="shared" si="573"/>
        <v>4</v>
      </c>
      <c r="L1495" s="271" t="e">
        <f t="shared" si="574"/>
        <v>#DIV/0!</v>
      </c>
      <c r="M1495" s="272">
        <f t="shared" si="575"/>
        <v>40</v>
      </c>
      <c r="N1495" s="389"/>
      <c r="O1495" s="455" t="e">
        <f>(A1495*B1495*W1495)+(B1495*'Calculateur de trading'!H1495)</f>
        <v>#DIV/0!</v>
      </c>
      <c r="P1495" s="274" t="e">
        <f>O1495/'Déscriptions des trades'!CK1495</f>
        <v>#DIV/0!</v>
      </c>
      <c r="Q1495" s="456" t="e">
        <f>'Déscriptions des trades'!CK1495-O1495</f>
        <v>#DIV/0!</v>
      </c>
      <c r="R1495" s="466" t="e">
        <f t="shared" si="580"/>
        <v>#DIV/0!</v>
      </c>
      <c r="S1495" s="389"/>
      <c r="T1495" s="12"/>
      <c r="U1495" s="25"/>
      <c r="V1495" s="15"/>
      <c r="W1495" s="490">
        <f t="shared" si="584"/>
        <v>0</v>
      </c>
      <c r="X1495" s="21" t="e">
        <f>W1495*U1495/'Déscriptions des trades'!CK1495*'Déscriptions des trades'!B1495</f>
        <v>#DIV/0!</v>
      </c>
      <c r="Y1495" s="459"/>
      <c r="Z1495" s="389"/>
      <c r="AA1495" s="23">
        <f t="shared" si="581"/>
        <v>0.1</v>
      </c>
      <c r="AB1495" s="17" t="e">
        <f>(AA1495*'Déscriptions des trades'!U1495*'Déscriptions des trades'!B1495/'Déscriptions des trades'!CK1495)*'Déscriptions des trades'!W1495</f>
        <v>#DIV/0!</v>
      </c>
      <c r="AC1495" s="265" t="e">
        <f>AB1495*'Déscriptions des trades'!CK1495</f>
        <v>#DIV/0!</v>
      </c>
      <c r="AD1495" s="266" t="e">
        <f>'Déscriptions des trades'!CK1495-AC1495</f>
        <v>#DIV/0!</v>
      </c>
      <c r="AE1495" s="389"/>
      <c r="AF1495" s="399">
        <v>1491</v>
      </c>
      <c r="AG1495" s="389"/>
      <c r="AH1495" s="20"/>
      <c r="AI1495" s="303"/>
      <c r="AJ1495" s="307"/>
      <c r="AK1495" s="161"/>
      <c r="AL1495" s="305"/>
      <c r="AM1495" s="305"/>
      <c r="AN1495" s="162"/>
      <c r="AO1495" s="439"/>
      <c r="AP1495" s="162"/>
      <c r="AQ1495" s="113"/>
      <c r="AR1495" s="113"/>
      <c r="AS1495" s="384"/>
      <c r="AT1495" s="306"/>
      <c r="AU1495" s="306"/>
      <c r="AV1495" s="160"/>
      <c r="AW1495" s="158"/>
      <c r="AX1495" s="385"/>
      <c r="AY1495" s="453"/>
      <c r="AZ1495" s="165"/>
      <c r="BA1495" s="301"/>
      <c r="BB1495" s="165"/>
      <c r="BC1495" s="301"/>
      <c r="BD1495" s="165"/>
      <c r="BE1495" s="302"/>
      <c r="BF1495" s="302"/>
      <c r="BG1495" s="165"/>
      <c r="BH1495" s="303"/>
      <c r="BI1495" s="165"/>
      <c r="BJ1495" s="304"/>
      <c r="BK1495" s="394"/>
      <c r="BL1495" s="302"/>
      <c r="BM1495" s="302"/>
      <c r="BN1495" s="394"/>
      <c r="BO1495" s="302"/>
      <c r="BP1495" s="13"/>
      <c r="BQ1495" s="302"/>
      <c r="BR1495" s="13"/>
      <c r="BS1495" s="302"/>
      <c r="BT1495" s="13"/>
      <c r="BU1495" s="302"/>
      <c r="BV1495" s="386"/>
      <c r="BW1495" s="303"/>
      <c r="BX1495" s="303"/>
      <c r="BY1495" s="302"/>
      <c r="BZ1495" s="302"/>
      <c r="CA1495" s="387"/>
      <c r="CB1495" s="395"/>
      <c r="CC1495" s="12"/>
      <c r="CD1495" s="304"/>
      <c r="CE1495" s="14"/>
      <c r="CF1495" s="395"/>
      <c r="CG1495" s="397"/>
      <c r="CH1495" s="300">
        <f t="shared" si="585"/>
        <v>0</v>
      </c>
      <c r="CI1495" s="26"/>
      <c r="CJ1495" s="17">
        <f t="shared" si="582"/>
        <v>0</v>
      </c>
      <c r="CK1495" s="18">
        <f t="shared" si="593"/>
        <v>12.89</v>
      </c>
      <c r="CM1495" s="164"/>
      <c r="CN1495" s="302"/>
      <c r="CO1495" s="13">
        <f t="shared" si="586"/>
        <v>0</v>
      </c>
      <c r="CP1495" s="302"/>
      <c r="CQ1495" s="13">
        <f t="shared" si="587"/>
        <v>0</v>
      </c>
      <c r="CR1495" s="302"/>
      <c r="CS1495" s="13">
        <f t="shared" si="588"/>
        <v>0</v>
      </c>
      <c r="CT1495" s="302"/>
      <c r="CU1495" s="13">
        <f t="shared" si="583"/>
        <v>0</v>
      </c>
      <c r="CV1495" s="302"/>
      <c r="CW1495" s="13">
        <f t="shared" si="589"/>
        <v>0</v>
      </c>
      <c r="CX1495" s="13">
        <f t="shared" si="590"/>
        <v>0</v>
      </c>
      <c r="CY1495" s="251">
        <f t="shared" si="591"/>
        <v>0</v>
      </c>
      <c r="CZ1495" s="13" t="s">
        <v>29</v>
      </c>
      <c r="DA1495" s="13">
        <v>50</v>
      </c>
      <c r="DB1495" s="22">
        <f t="shared" si="592"/>
        <v>0</v>
      </c>
      <c r="DD1495" s="24"/>
      <c r="DF1495" s="163"/>
      <c r="DH1495" s="24"/>
      <c r="DI1495" s="447"/>
      <c r="DJ1495" s="163"/>
    </row>
    <row r="1496" spans="1:114" s="7" customFormat="1">
      <c r="A1496" s="277">
        <f t="shared" si="576"/>
        <v>50</v>
      </c>
      <c r="B1496" s="21" t="e">
        <f>'Calculateur de trading'!I1496/C1496/W1496</f>
        <v>#DIV/0!</v>
      </c>
      <c r="C1496" s="278">
        <f t="shared" si="577"/>
        <v>10</v>
      </c>
      <c r="D1496" s="426"/>
      <c r="E1496" s="273">
        <f t="shared" si="578"/>
        <v>100</v>
      </c>
      <c r="F1496" s="271">
        <f t="shared" si="570"/>
        <v>2</v>
      </c>
      <c r="G1496" s="271" t="e">
        <f t="shared" si="571"/>
        <v>#DIV/0!</v>
      </c>
      <c r="H1496" s="272">
        <f t="shared" si="572"/>
        <v>20</v>
      </c>
      <c r="I1496" s="270"/>
      <c r="J1496" s="273">
        <f t="shared" si="579"/>
        <v>200</v>
      </c>
      <c r="K1496" s="271">
        <f t="shared" si="573"/>
        <v>4</v>
      </c>
      <c r="L1496" s="271" t="e">
        <f t="shared" si="574"/>
        <v>#DIV/0!</v>
      </c>
      <c r="M1496" s="272">
        <f t="shared" si="575"/>
        <v>40</v>
      </c>
      <c r="N1496" s="389"/>
      <c r="O1496" s="455" t="e">
        <f>(A1496*B1496*W1496)+(B1496*'Calculateur de trading'!H1496)</f>
        <v>#DIV/0!</v>
      </c>
      <c r="P1496" s="274" t="e">
        <f>O1496/'Déscriptions des trades'!CK1496</f>
        <v>#DIV/0!</v>
      </c>
      <c r="Q1496" s="456" t="e">
        <f>'Déscriptions des trades'!CK1496-O1496</f>
        <v>#DIV/0!</v>
      </c>
      <c r="R1496" s="466" t="e">
        <f t="shared" si="580"/>
        <v>#DIV/0!</v>
      </c>
      <c r="S1496" s="389"/>
      <c r="T1496" s="12"/>
      <c r="U1496" s="25"/>
      <c r="V1496" s="15"/>
      <c r="W1496" s="490">
        <f t="shared" si="584"/>
        <v>0</v>
      </c>
      <c r="X1496" s="21" t="e">
        <f>W1496*U1496/'Déscriptions des trades'!CK1496*'Déscriptions des trades'!B1496</f>
        <v>#DIV/0!</v>
      </c>
      <c r="Y1496" s="459"/>
      <c r="Z1496" s="389"/>
      <c r="AA1496" s="23">
        <f t="shared" si="581"/>
        <v>0.1</v>
      </c>
      <c r="AB1496" s="17" t="e">
        <f>(AA1496*'Déscriptions des trades'!U1496*'Déscriptions des trades'!B1496/'Déscriptions des trades'!CK1496)*'Déscriptions des trades'!W1496</f>
        <v>#DIV/0!</v>
      </c>
      <c r="AC1496" s="265" t="e">
        <f>AB1496*'Déscriptions des trades'!CK1496</f>
        <v>#DIV/0!</v>
      </c>
      <c r="AD1496" s="266" t="e">
        <f>'Déscriptions des trades'!CK1496-AC1496</f>
        <v>#DIV/0!</v>
      </c>
      <c r="AE1496" s="389"/>
      <c r="AF1496" s="399">
        <v>1492</v>
      </c>
      <c r="AG1496" s="389"/>
      <c r="AH1496" s="20"/>
      <c r="AI1496" s="303"/>
      <c r="AJ1496" s="307"/>
      <c r="AK1496" s="161"/>
      <c r="AL1496" s="305"/>
      <c r="AM1496" s="305"/>
      <c r="AN1496" s="162"/>
      <c r="AO1496" s="439"/>
      <c r="AP1496" s="162"/>
      <c r="AQ1496" s="113"/>
      <c r="AR1496" s="113"/>
      <c r="AS1496" s="384"/>
      <c r="AT1496" s="306"/>
      <c r="AU1496" s="306"/>
      <c r="AV1496" s="160"/>
      <c r="AW1496" s="158"/>
      <c r="AX1496" s="385"/>
      <c r="AY1496" s="453"/>
      <c r="AZ1496" s="165"/>
      <c r="BA1496" s="301"/>
      <c r="BB1496" s="165"/>
      <c r="BC1496" s="301"/>
      <c r="BD1496" s="165"/>
      <c r="BE1496" s="302"/>
      <c r="BF1496" s="302"/>
      <c r="BG1496" s="165"/>
      <c r="BH1496" s="303"/>
      <c r="BI1496" s="165"/>
      <c r="BJ1496" s="304"/>
      <c r="BK1496" s="394"/>
      <c r="BL1496" s="302"/>
      <c r="BM1496" s="302"/>
      <c r="BN1496" s="394"/>
      <c r="BO1496" s="302"/>
      <c r="BP1496" s="13"/>
      <c r="BQ1496" s="302"/>
      <c r="BR1496" s="13"/>
      <c r="BS1496" s="302"/>
      <c r="BT1496" s="13"/>
      <c r="BU1496" s="302"/>
      <c r="BV1496" s="386"/>
      <c r="BW1496" s="303"/>
      <c r="BX1496" s="303"/>
      <c r="BY1496" s="302"/>
      <c r="BZ1496" s="302"/>
      <c r="CA1496" s="387"/>
      <c r="CB1496" s="395"/>
      <c r="CC1496" s="12"/>
      <c r="CD1496" s="304"/>
      <c r="CE1496" s="14"/>
      <c r="CF1496" s="395"/>
      <c r="CG1496" s="397"/>
      <c r="CH1496" s="300">
        <f t="shared" si="585"/>
        <v>0</v>
      </c>
      <c r="CI1496" s="26"/>
      <c r="CJ1496" s="17">
        <f t="shared" si="582"/>
        <v>0</v>
      </c>
      <c r="CK1496" s="18">
        <f t="shared" si="593"/>
        <v>12.89</v>
      </c>
      <c r="CM1496" s="164"/>
      <c r="CN1496" s="302"/>
      <c r="CO1496" s="13">
        <f t="shared" si="586"/>
        <v>0</v>
      </c>
      <c r="CP1496" s="302"/>
      <c r="CQ1496" s="13">
        <f t="shared" si="587"/>
        <v>0</v>
      </c>
      <c r="CR1496" s="302"/>
      <c r="CS1496" s="13">
        <f t="shared" si="588"/>
        <v>0</v>
      </c>
      <c r="CT1496" s="302"/>
      <c r="CU1496" s="13">
        <f t="shared" si="583"/>
        <v>0</v>
      </c>
      <c r="CV1496" s="302"/>
      <c r="CW1496" s="13">
        <f t="shared" si="589"/>
        <v>0</v>
      </c>
      <c r="CX1496" s="13">
        <f t="shared" si="590"/>
        <v>0</v>
      </c>
      <c r="CY1496" s="251">
        <f t="shared" si="591"/>
        <v>0</v>
      </c>
      <c r="CZ1496" s="13" t="s">
        <v>29</v>
      </c>
      <c r="DA1496" s="13">
        <v>50</v>
      </c>
      <c r="DB1496" s="22">
        <f t="shared" si="592"/>
        <v>0</v>
      </c>
      <c r="DD1496" s="24"/>
      <c r="DF1496" s="163"/>
      <c r="DH1496" s="24"/>
      <c r="DI1496" s="447"/>
      <c r="DJ1496" s="163"/>
    </row>
    <row r="1497" spans="1:114" s="7" customFormat="1">
      <c r="A1497" s="277">
        <f t="shared" si="576"/>
        <v>50</v>
      </c>
      <c r="B1497" s="21" t="e">
        <f>'Calculateur de trading'!I1497/C1497/W1497</f>
        <v>#DIV/0!</v>
      </c>
      <c r="C1497" s="278">
        <f t="shared" si="577"/>
        <v>10</v>
      </c>
      <c r="D1497" s="426"/>
      <c r="E1497" s="273">
        <f t="shared" si="578"/>
        <v>100</v>
      </c>
      <c r="F1497" s="271">
        <f t="shared" si="570"/>
        <v>2</v>
      </c>
      <c r="G1497" s="271" t="e">
        <f t="shared" si="571"/>
        <v>#DIV/0!</v>
      </c>
      <c r="H1497" s="272">
        <f t="shared" si="572"/>
        <v>20</v>
      </c>
      <c r="I1497" s="270"/>
      <c r="J1497" s="273">
        <f t="shared" si="579"/>
        <v>200</v>
      </c>
      <c r="K1497" s="271">
        <f t="shared" si="573"/>
        <v>4</v>
      </c>
      <c r="L1497" s="271" t="e">
        <f t="shared" si="574"/>
        <v>#DIV/0!</v>
      </c>
      <c r="M1497" s="272">
        <f t="shared" si="575"/>
        <v>40</v>
      </c>
      <c r="N1497" s="389"/>
      <c r="O1497" s="455" t="e">
        <f>(A1497*B1497*W1497)+(B1497*'Calculateur de trading'!H1497)</f>
        <v>#DIV/0!</v>
      </c>
      <c r="P1497" s="274" t="e">
        <f>O1497/'Déscriptions des trades'!CK1497</f>
        <v>#DIV/0!</v>
      </c>
      <c r="Q1497" s="456" t="e">
        <f>'Déscriptions des trades'!CK1497-O1497</f>
        <v>#DIV/0!</v>
      </c>
      <c r="R1497" s="466" t="e">
        <f t="shared" si="580"/>
        <v>#DIV/0!</v>
      </c>
      <c r="S1497" s="389"/>
      <c r="T1497" s="12"/>
      <c r="U1497" s="25"/>
      <c r="V1497" s="15"/>
      <c r="W1497" s="490">
        <f t="shared" si="584"/>
        <v>0</v>
      </c>
      <c r="X1497" s="21" t="e">
        <f>W1497*U1497/'Déscriptions des trades'!CK1497*'Déscriptions des trades'!B1497</f>
        <v>#DIV/0!</v>
      </c>
      <c r="Y1497" s="459"/>
      <c r="Z1497" s="389"/>
      <c r="AA1497" s="23">
        <f t="shared" si="581"/>
        <v>0.1</v>
      </c>
      <c r="AB1497" s="17" t="e">
        <f>(AA1497*'Déscriptions des trades'!U1497*'Déscriptions des trades'!B1497/'Déscriptions des trades'!CK1497)*'Déscriptions des trades'!W1497</f>
        <v>#DIV/0!</v>
      </c>
      <c r="AC1497" s="265" t="e">
        <f>AB1497*'Déscriptions des trades'!CK1497</f>
        <v>#DIV/0!</v>
      </c>
      <c r="AD1497" s="266" t="e">
        <f>'Déscriptions des trades'!CK1497-AC1497</f>
        <v>#DIV/0!</v>
      </c>
      <c r="AE1497" s="389"/>
      <c r="AF1497" s="399">
        <v>1493</v>
      </c>
      <c r="AG1497" s="389"/>
      <c r="AH1497" s="20"/>
      <c r="AI1497" s="303"/>
      <c r="AJ1497" s="307"/>
      <c r="AK1497" s="161"/>
      <c r="AL1497" s="305"/>
      <c r="AM1497" s="305"/>
      <c r="AN1497" s="162"/>
      <c r="AO1497" s="439"/>
      <c r="AP1497" s="162"/>
      <c r="AQ1497" s="113"/>
      <c r="AR1497" s="113"/>
      <c r="AS1497" s="384"/>
      <c r="AT1497" s="306"/>
      <c r="AU1497" s="306"/>
      <c r="AV1497" s="160"/>
      <c r="AW1497" s="158"/>
      <c r="AX1497" s="385"/>
      <c r="AY1497" s="453"/>
      <c r="AZ1497" s="165"/>
      <c r="BA1497" s="301"/>
      <c r="BB1497" s="165"/>
      <c r="BC1497" s="301"/>
      <c r="BD1497" s="165"/>
      <c r="BE1497" s="302"/>
      <c r="BF1497" s="302"/>
      <c r="BG1497" s="165"/>
      <c r="BH1497" s="303"/>
      <c r="BI1497" s="165"/>
      <c r="BJ1497" s="304"/>
      <c r="BK1497" s="394"/>
      <c r="BL1497" s="302"/>
      <c r="BM1497" s="302"/>
      <c r="BN1497" s="394"/>
      <c r="BO1497" s="302"/>
      <c r="BP1497" s="13"/>
      <c r="BQ1497" s="302"/>
      <c r="BR1497" s="13"/>
      <c r="BS1497" s="302"/>
      <c r="BT1497" s="13"/>
      <c r="BU1497" s="302"/>
      <c r="BV1497" s="386"/>
      <c r="BW1497" s="303"/>
      <c r="BX1497" s="303"/>
      <c r="BY1497" s="302"/>
      <c r="BZ1497" s="302"/>
      <c r="CA1497" s="387"/>
      <c r="CB1497" s="395"/>
      <c r="CC1497" s="12"/>
      <c r="CD1497" s="304"/>
      <c r="CE1497" s="14"/>
      <c r="CF1497" s="395"/>
      <c r="CG1497" s="397"/>
      <c r="CH1497" s="300">
        <f t="shared" si="585"/>
        <v>0</v>
      </c>
      <c r="CI1497" s="26"/>
      <c r="CJ1497" s="17">
        <f t="shared" si="582"/>
        <v>0</v>
      </c>
      <c r="CK1497" s="18">
        <f t="shared" si="593"/>
        <v>12.89</v>
      </c>
      <c r="CM1497" s="164"/>
      <c r="CN1497" s="302"/>
      <c r="CO1497" s="13">
        <f t="shared" si="586"/>
        <v>0</v>
      </c>
      <c r="CP1497" s="302"/>
      <c r="CQ1497" s="13">
        <f t="shared" si="587"/>
        <v>0</v>
      </c>
      <c r="CR1497" s="302"/>
      <c r="CS1497" s="13">
        <f t="shared" si="588"/>
        <v>0</v>
      </c>
      <c r="CT1497" s="302"/>
      <c r="CU1497" s="13">
        <f t="shared" si="583"/>
        <v>0</v>
      </c>
      <c r="CV1497" s="302"/>
      <c r="CW1497" s="13">
        <f t="shared" si="589"/>
        <v>0</v>
      </c>
      <c r="CX1497" s="13">
        <f t="shared" si="590"/>
        <v>0</v>
      </c>
      <c r="CY1497" s="251">
        <f t="shared" si="591"/>
        <v>0</v>
      </c>
      <c r="CZ1497" s="13" t="s">
        <v>29</v>
      </c>
      <c r="DA1497" s="13">
        <v>50</v>
      </c>
      <c r="DB1497" s="22">
        <f t="shared" si="592"/>
        <v>0</v>
      </c>
      <c r="DD1497" s="24"/>
      <c r="DF1497" s="163"/>
      <c r="DH1497" s="24"/>
      <c r="DI1497" s="447"/>
      <c r="DJ1497" s="163"/>
    </row>
    <row r="1498" spans="1:114" s="7" customFormat="1">
      <c r="A1498" s="277">
        <f t="shared" si="576"/>
        <v>50</v>
      </c>
      <c r="B1498" s="21" t="e">
        <f>'Calculateur de trading'!I1498/C1498/W1498</f>
        <v>#DIV/0!</v>
      </c>
      <c r="C1498" s="278">
        <f t="shared" si="577"/>
        <v>10</v>
      </c>
      <c r="D1498" s="278"/>
      <c r="E1498" s="273">
        <f t="shared" si="578"/>
        <v>100</v>
      </c>
      <c r="F1498" s="271">
        <f t="shared" si="570"/>
        <v>2</v>
      </c>
      <c r="G1498" s="271" t="e">
        <f t="shared" si="571"/>
        <v>#DIV/0!</v>
      </c>
      <c r="H1498" s="272">
        <f t="shared" si="572"/>
        <v>20</v>
      </c>
      <c r="I1498" s="270"/>
      <c r="J1498" s="273">
        <f t="shared" si="579"/>
        <v>200</v>
      </c>
      <c r="K1498" s="271">
        <f t="shared" si="573"/>
        <v>4</v>
      </c>
      <c r="L1498" s="271" t="e">
        <f t="shared" si="574"/>
        <v>#DIV/0!</v>
      </c>
      <c r="M1498" s="272">
        <f t="shared" si="575"/>
        <v>40</v>
      </c>
      <c r="N1498" s="389"/>
      <c r="O1498" s="455" t="e">
        <f>(A1498*B1498*W1498)+(B1498*'Calculateur de trading'!H1498)</f>
        <v>#DIV/0!</v>
      </c>
      <c r="P1498" s="274" t="e">
        <f>O1498/'Déscriptions des trades'!CK1498</f>
        <v>#DIV/0!</v>
      </c>
      <c r="Q1498" s="456" t="e">
        <f>'Déscriptions des trades'!CK1498-O1498</f>
        <v>#DIV/0!</v>
      </c>
      <c r="R1498" s="466" t="e">
        <f t="shared" si="580"/>
        <v>#DIV/0!</v>
      </c>
      <c r="S1498" s="389"/>
      <c r="T1498" s="12"/>
      <c r="U1498" s="25"/>
      <c r="V1498" s="15"/>
      <c r="W1498" s="490">
        <f t="shared" si="584"/>
        <v>0</v>
      </c>
      <c r="X1498" s="21" t="e">
        <f>W1498*U1498/'Déscriptions des trades'!CK1498*'Déscriptions des trades'!B1498</f>
        <v>#DIV/0!</v>
      </c>
      <c r="Y1498" s="459"/>
      <c r="Z1498" s="389"/>
      <c r="AA1498" s="23">
        <f t="shared" si="581"/>
        <v>0.1</v>
      </c>
      <c r="AB1498" s="17" t="e">
        <f>(AA1498*'Déscriptions des trades'!U1498*'Déscriptions des trades'!B1498/'Déscriptions des trades'!CK1498)*'Déscriptions des trades'!W1498</f>
        <v>#DIV/0!</v>
      </c>
      <c r="AC1498" s="265" t="e">
        <f>AB1498*'Déscriptions des trades'!CK1498</f>
        <v>#DIV/0!</v>
      </c>
      <c r="AD1498" s="266" t="e">
        <f>'Déscriptions des trades'!CK1498-AC1498</f>
        <v>#DIV/0!</v>
      </c>
      <c r="AE1498" s="389"/>
      <c r="AF1498" s="399">
        <v>1494</v>
      </c>
      <c r="AG1498" s="389"/>
      <c r="AH1498" s="20"/>
      <c r="AI1498" s="303"/>
      <c r="AJ1498" s="307"/>
      <c r="AK1498" s="161"/>
      <c r="AL1498" s="305"/>
      <c r="AM1498" s="305"/>
      <c r="AN1498" s="162"/>
      <c r="AO1498" s="439"/>
      <c r="AP1498" s="162"/>
      <c r="AQ1498" s="113"/>
      <c r="AR1498" s="113"/>
      <c r="AS1498" s="384"/>
      <c r="AT1498" s="306"/>
      <c r="AU1498" s="306"/>
      <c r="AV1498" s="160"/>
      <c r="AW1498" s="158"/>
      <c r="AX1498" s="385"/>
      <c r="AY1498" s="453"/>
      <c r="AZ1498" s="165"/>
      <c r="BA1498" s="301"/>
      <c r="BB1498" s="165"/>
      <c r="BC1498" s="301"/>
      <c r="BD1498" s="165"/>
      <c r="BE1498" s="302"/>
      <c r="BF1498" s="302"/>
      <c r="BG1498" s="165"/>
      <c r="BH1498" s="303"/>
      <c r="BI1498" s="165"/>
      <c r="BJ1498" s="304"/>
      <c r="BK1498" s="394"/>
      <c r="BL1498" s="302"/>
      <c r="BM1498" s="302"/>
      <c r="BN1498" s="394"/>
      <c r="BO1498" s="302"/>
      <c r="BP1498" s="13"/>
      <c r="BQ1498" s="302"/>
      <c r="BR1498" s="13"/>
      <c r="BS1498" s="302"/>
      <c r="BT1498" s="13"/>
      <c r="BU1498" s="302"/>
      <c r="BV1498" s="386"/>
      <c r="BW1498" s="303"/>
      <c r="BX1498" s="303"/>
      <c r="BY1498" s="302"/>
      <c r="BZ1498" s="302"/>
      <c r="CA1498" s="387"/>
      <c r="CB1498" s="395"/>
      <c r="CC1498" s="12"/>
      <c r="CD1498" s="304"/>
      <c r="CE1498" s="14"/>
      <c r="CF1498" s="395"/>
      <c r="CG1498" s="397"/>
      <c r="CH1498" s="300">
        <f t="shared" si="585"/>
        <v>0</v>
      </c>
      <c r="CI1498" s="26"/>
      <c r="CJ1498" s="17">
        <f t="shared" si="582"/>
        <v>0</v>
      </c>
      <c r="CK1498" s="18">
        <f t="shared" si="593"/>
        <v>12.89</v>
      </c>
      <c r="CM1498" s="164"/>
      <c r="CN1498" s="302"/>
      <c r="CO1498" s="13">
        <f t="shared" si="586"/>
        <v>0</v>
      </c>
      <c r="CP1498" s="302"/>
      <c r="CQ1498" s="13">
        <f t="shared" si="587"/>
        <v>0</v>
      </c>
      <c r="CR1498" s="302"/>
      <c r="CS1498" s="13">
        <f t="shared" si="588"/>
        <v>0</v>
      </c>
      <c r="CT1498" s="302"/>
      <c r="CU1498" s="13">
        <f t="shared" si="583"/>
        <v>0</v>
      </c>
      <c r="CV1498" s="302"/>
      <c r="CW1498" s="13">
        <f t="shared" si="589"/>
        <v>0</v>
      </c>
      <c r="CX1498" s="13">
        <f t="shared" si="590"/>
        <v>0</v>
      </c>
      <c r="CY1498" s="251">
        <f t="shared" si="591"/>
        <v>0</v>
      </c>
      <c r="CZ1498" s="13" t="s">
        <v>29</v>
      </c>
      <c r="DA1498" s="13">
        <v>50</v>
      </c>
      <c r="DB1498" s="22">
        <f t="shared" si="592"/>
        <v>0</v>
      </c>
      <c r="DD1498" s="24"/>
      <c r="DF1498" s="163"/>
      <c r="DH1498" s="24"/>
      <c r="DI1498" s="447"/>
      <c r="DJ1498" s="163"/>
    </row>
    <row r="1499" spans="1:114" s="7" customFormat="1">
      <c r="A1499" s="277">
        <f t="shared" si="576"/>
        <v>50</v>
      </c>
      <c r="B1499" s="21" t="e">
        <f>'Calculateur de trading'!I1499/C1499/W1499</f>
        <v>#DIV/0!</v>
      </c>
      <c r="C1499" s="278">
        <f t="shared" si="577"/>
        <v>10</v>
      </c>
      <c r="D1499" s="426"/>
      <c r="E1499" s="273">
        <f t="shared" si="578"/>
        <v>100</v>
      </c>
      <c r="F1499" s="271">
        <f t="shared" si="570"/>
        <v>2</v>
      </c>
      <c r="G1499" s="271" t="e">
        <f t="shared" si="571"/>
        <v>#DIV/0!</v>
      </c>
      <c r="H1499" s="272">
        <f t="shared" si="572"/>
        <v>20</v>
      </c>
      <c r="I1499" s="270"/>
      <c r="J1499" s="273">
        <f t="shared" si="579"/>
        <v>200</v>
      </c>
      <c r="K1499" s="271">
        <f t="shared" si="573"/>
        <v>4</v>
      </c>
      <c r="L1499" s="271" t="e">
        <f t="shared" si="574"/>
        <v>#DIV/0!</v>
      </c>
      <c r="M1499" s="272">
        <f t="shared" si="575"/>
        <v>40</v>
      </c>
      <c r="N1499" s="389"/>
      <c r="O1499" s="455" t="e">
        <f>(A1499*B1499*W1499)+(B1499*'Calculateur de trading'!H1499)</f>
        <v>#DIV/0!</v>
      </c>
      <c r="P1499" s="274" t="e">
        <f>O1499/'Déscriptions des trades'!CK1499</f>
        <v>#DIV/0!</v>
      </c>
      <c r="Q1499" s="456" t="e">
        <f>'Déscriptions des trades'!CK1499-O1499</f>
        <v>#DIV/0!</v>
      </c>
      <c r="R1499" s="466" t="e">
        <f t="shared" si="580"/>
        <v>#DIV/0!</v>
      </c>
      <c r="S1499" s="389"/>
      <c r="T1499" s="12"/>
      <c r="U1499" s="25"/>
      <c r="V1499" s="15"/>
      <c r="W1499" s="490">
        <f t="shared" si="584"/>
        <v>0</v>
      </c>
      <c r="X1499" s="21" t="e">
        <f>W1499*U1499/'Déscriptions des trades'!CK1499*'Déscriptions des trades'!B1499</f>
        <v>#DIV/0!</v>
      </c>
      <c r="Y1499" s="459"/>
      <c r="Z1499" s="389"/>
      <c r="AA1499" s="23">
        <f t="shared" si="581"/>
        <v>0.1</v>
      </c>
      <c r="AB1499" s="17" t="e">
        <f>(AA1499*'Déscriptions des trades'!U1499*'Déscriptions des trades'!B1499/'Déscriptions des trades'!CK1499)*'Déscriptions des trades'!W1499</f>
        <v>#DIV/0!</v>
      </c>
      <c r="AC1499" s="265" t="e">
        <f>AB1499*'Déscriptions des trades'!CK1499</f>
        <v>#DIV/0!</v>
      </c>
      <c r="AD1499" s="266" t="e">
        <f>'Déscriptions des trades'!CK1499-AC1499</f>
        <v>#DIV/0!</v>
      </c>
      <c r="AE1499" s="389"/>
      <c r="AF1499" s="399">
        <v>1495</v>
      </c>
      <c r="AG1499" s="389"/>
      <c r="AH1499" s="20"/>
      <c r="AI1499" s="303"/>
      <c r="AJ1499" s="307"/>
      <c r="AK1499" s="161"/>
      <c r="AL1499" s="305"/>
      <c r="AM1499" s="305"/>
      <c r="AN1499" s="162"/>
      <c r="AO1499" s="439"/>
      <c r="AP1499" s="162"/>
      <c r="AQ1499" s="113"/>
      <c r="AR1499" s="113"/>
      <c r="AS1499" s="384"/>
      <c r="AT1499" s="306"/>
      <c r="AU1499" s="306"/>
      <c r="AV1499" s="160"/>
      <c r="AW1499" s="158"/>
      <c r="AX1499" s="385"/>
      <c r="AY1499" s="453"/>
      <c r="AZ1499" s="165"/>
      <c r="BA1499" s="301"/>
      <c r="BB1499" s="165"/>
      <c r="BC1499" s="301"/>
      <c r="BD1499" s="165"/>
      <c r="BE1499" s="302"/>
      <c r="BF1499" s="302"/>
      <c r="BG1499" s="165"/>
      <c r="BH1499" s="303"/>
      <c r="BI1499" s="165"/>
      <c r="BJ1499" s="304"/>
      <c r="BK1499" s="394"/>
      <c r="BL1499" s="302"/>
      <c r="BM1499" s="302"/>
      <c r="BN1499" s="394"/>
      <c r="BO1499" s="302"/>
      <c r="BP1499" s="13"/>
      <c r="BQ1499" s="302"/>
      <c r="BR1499" s="13"/>
      <c r="BS1499" s="302"/>
      <c r="BT1499" s="13"/>
      <c r="BU1499" s="302"/>
      <c r="BV1499" s="386"/>
      <c r="BW1499" s="303"/>
      <c r="BX1499" s="303"/>
      <c r="BY1499" s="302"/>
      <c r="BZ1499" s="302"/>
      <c r="CA1499" s="387"/>
      <c r="CB1499" s="395"/>
      <c r="CC1499" s="12"/>
      <c r="CD1499" s="304"/>
      <c r="CE1499" s="14"/>
      <c r="CF1499" s="395"/>
      <c r="CG1499" s="397"/>
      <c r="CH1499" s="300">
        <f t="shared" si="585"/>
        <v>0</v>
      </c>
      <c r="CI1499" s="26"/>
      <c r="CJ1499" s="17">
        <f t="shared" si="582"/>
        <v>0</v>
      </c>
      <c r="CK1499" s="18">
        <f t="shared" si="593"/>
        <v>12.89</v>
      </c>
      <c r="CM1499" s="164"/>
      <c r="CN1499" s="302"/>
      <c r="CO1499" s="13">
        <f t="shared" si="586"/>
        <v>0</v>
      </c>
      <c r="CP1499" s="302"/>
      <c r="CQ1499" s="13">
        <f t="shared" si="587"/>
        <v>0</v>
      </c>
      <c r="CR1499" s="302"/>
      <c r="CS1499" s="13">
        <f t="shared" si="588"/>
        <v>0</v>
      </c>
      <c r="CT1499" s="302"/>
      <c r="CU1499" s="13">
        <f t="shared" si="583"/>
        <v>0</v>
      </c>
      <c r="CV1499" s="302"/>
      <c r="CW1499" s="13">
        <f t="shared" si="589"/>
        <v>0</v>
      </c>
      <c r="CX1499" s="13">
        <f t="shared" si="590"/>
        <v>0</v>
      </c>
      <c r="CY1499" s="251">
        <f t="shared" si="591"/>
        <v>0</v>
      </c>
      <c r="CZ1499" s="13" t="s">
        <v>29</v>
      </c>
      <c r="DA1499" s="13">
        <v>50</v>
      </c>
      <c r="DB1499" s="22">
        <f t="shared" si="592"/>
        <v>0</v>
      </c>
      <c r="DD1499" s="24"/>
      <c r="DF1499" s="163"/>
      <c r="DH1499" s="24"/>
      <c r="DI1499" s="447"/>
      <c r="DJ1499" s="163"/>
    </row>
    <row r="1500" spans="1:114" s="7" customFormat="1">
      <c r="A1500" s="277">
        <f t="shared" si="576"/>
        <v>50</v>
      </c>
      <c r="B1500" s="21" t="e">
        <f>'Calculateur de trading'!I1500/C1500/W1500</f>
        <v>#DIV/0!</v>
      </c>
      <c r="C1500" s="278">
        <f t="shared" si="577"/>
        <v>10</v>
      </c>
      <c r="D1500" s="278"/>
      <c r="E1500" s="273">
        <f t="shared" si="578"/>
        <v>100</v>
      </c>
      <c r="F1500" s="271">
        <f t="shared" si="570"/>
        <v>2</v>
      </c>
      <c r="G1500" s="271" t="e">
        <f t="shared" si="571"/>
        <v>#DIV/0!</v>
      </c>
      <c r="H1500" s="272">
        <f t="shared" si="572"/>
        <v>20</v>
      </c>
      <c r="I1500" s="270"/>
      <c r="J1500" s="273">
        <f t="shared" si="579"/>
        <v>200</v>
      </c>
      <c r="K1500" s="271">
        <f t="shared" si="573"/>
        <v>4</v>
      </c>
      <c r="L1500" s="271" t="e">
        <f t="shared" si="574"/>
        <v>#DIV/0!</v>
      </c>
      <c r="M1500" s="272">
        <f t="shared" si="575"/>
        <v>40</v>
      </c>
      <c r="N1500" s="389"/>
      <c r="O1500" s="455" t="e">
        <f>(A1500*B1500*W1500)+(B1500*'Calculateur de trading'!H1500)</f>
        <v>#DIV/0!</v>
      </c>
      <c r="P1500" s="274" t="e">
        <f>O1500/'Déscriptions des trades'!CK1500</f>
        <v>#DIV/0!</v>
      </c>
      <c r="Q1500" s="456" t="e">
        <f>'Déscriptions des trades'!CK1500-O1500</f>
        <v>#DIV/0!</v>
      </c>
      <c r="R1500" s="466" t="e">
        <f t="shared" si="580"/>
        <v>#DIV/0!</v>
      </c>
      <c r="S1500" s="389"/>
      <c r="T1500" s="12"/>
      <c r="U1500" s="25"/>
      <c r="V1500" s="15"/>
      <c r="W1500" s="490">
        <f t="shared" si="584"/>
        <v>0</v>
      </c>
      <c r="X1500" s="21" t="e">
        <f>W1500*U1500/'Déscriptions des trades'!CK1500*'Déscriptions des trades'!B1500</f>
        <v>#DIV/0!</v>
      </c>
      <c r="Y1500" s="459"/>
      <c r="Z1500" s="389"/>
      <c r="AA1500" s="23">
        <f t="shared" si="581"/>
        <v>0.1</v>
      </c>
      <c r="AB1500" s="17" t="e">
        <f>(AA1500*'Déscriptions des trades'!U1500*'Déscriptions des trades'!B1500/'Déscriptions des trades'!CK1500)*'Déscriptions des trades'!W1500</f>
        <v>#DIV/0!</v>
      </c>
      <c r="AC1500" s="265" t="e">
        <f>AB1500*'Déscriptions des trades'!CK1500</f>
        <v>#DIV/0!</v>
      </c>
      <c r="AD1500" s="266" t="e">
        <f>'Déscriptions des trades'!CK1500-AC1500</f>
        <v>#DIV/0!</v>
      </c>
      <c r="AE1500" s="389"/>
      <c r="AF1500" s="399">
        <v>1496</v>
      </c>
      <c r="AG1500" s="389"/>
      <c r="AH1500" s="20"/>
      <c r="AI1500" s="303"/>
      <c r="AJ1500" s="307"/>
      <c r="AK1500" s="161"/>
      <c r="AL1500" s="305"/>
      <c r="AM1500" s="305"/>
      <c r="AN1500" s="162"/>
      <c r="AO1500" s="439"/>
      <c r="AP1500" s="162"/>
      <c r="AQ1500" s="113"/>
      <c r="AR1500" s="113"/>
      <c r="AS1500" s="384"/>
      <c r="AT1500" s="306"/>
      <c r="AU1500" s="306"/>
      <c r="AV1500" s="160"/>
      <c r="AW1500" s="158"/>
      <c r="AX1500" s="385"/>
      <c r="AY1500" s="453"/>
      <c r="AZ1500" s="165"/>
      <c r="BA1500" s="301"/>
      <c r="BB1500" s="165"/>
      <c r="BC1500" s="301"/>
      <c r="BD1500" s="165"/>
      <c r="BE1500" s="302"/>
      <c r="BF1500" s="302"/>
      <c r="BG1500" s="165"/>
      <c r="BH1500" s="303"/>
      <c r="BI1500" s="165"/>
      <c r="BJ1500" s="304"/>
      <c r="BK1500" s="394"/>
      <c r="BL1500" s="302"/>
      <c r="BM1500" s="302"/>
      <c r="BN1500" s="394"/>
      <c r="BO1500" s="302"/>
      <c r="BP1500" s="13"/>
      <c r="BQ1500" s="302"/>
      <c r="BR1500" s="13"/>
      <c r="BS1500" s="302"/>
      <c r="BT1500" s="13"/>
      <c r="BU1500" s="302"/>
      <c r="BV1500" s="386"/>
      <c r="BW1500" s="303"/>
      <c r="BX1500" s="303"/>
      <c r="BY1500" s="302"/>
      <c r="BZ1500" s="302"/>
      <c r="CA1500" s="387"/>
      <c r="CB1500" s="395"/>
      <c r="CC1500" s="12"/>
      <c r="CD1500" s="304"/>
      <c r="CE1500" s="14"/>
      <c r="CF1500" s="395"/>
      <c r="CG1500" s="397"/>
      <c r="CH1500" s="300">
        <f t="shared" si="585"/>
        <v>0</v>
      </c>
      <c r="CI1500" s="26"/>
      <c r="CJ1500" s="17">
        <f t="shared" si="582"/>
        <v>0</v>
      </c>
      <c r="CK1500" s="18">
        <f t="shared" si="593"/>
        <v>12.89</v>
      </c>
      <c r="CM1500" s="164"/>
      <c r="CN1500" s="302"/>
      <c r="CO1500" s="13">
        <f t="shared" si="586"/>
        <v>0</v>
      </c>
      <c r="CP1500" s="302"/>
      <c r="CQ1500" s="13">
        <f t="shared" si="587"/>
        <v>0</v>
      </c>
      <c r="CR1500" s="302"/>
      <c r="CS1500" s="13">
        <f t="shared" si="588"/>
        <v>0</v>
      </c>
      <c r="CT1500" s="302"/>
      <c r="CU1500" s="13">
        <f t="shared" si="583"/>
        <v>0</v>
      </c>
      <c r="CV1500" s="302"/>
      <c r="CW1500" s="13">
        <f t="shared" si="589"/>
        <v>0</v>
      </c>
      <c r="CX1500" s="13">
        <f t="shared" si="590"/>
        <v>0</v>
      </c>
      <c r="CY1500" s="251">
        <f t="shared" si="591"/>
        <v>0</v>
      </c>
      <c r="CZ1500" s="13" t="s">
        <v>29</v>
      </c>
      <c r="DA1500" s="13">
        <v>50</v>
      </c>
      <c r="DB1500" s="22">
        <f t="shared" si="592"/>
        <v>0</v>
      </c>
      <c r="DD1500" s="24"/>
      <c r="DF1500" s="163"/>
      <c r="DH1500" s="24"/>
      <c r="DI1500" s="447"/>
      <c r="DJ1500" s="163"/>
    </row>
    <row r="1501" spans="1:114" s="7" customFormat="1">
      <c r="A1501" s="277">
        <f t="shared" si="576"/>
        <v>50</v>
      </c>
      <c r="B1501" s="21" t="e">
        <f>'Calculateur de trading'!I1501/C1501/W1501</f>
        <v>#DIV/0!</v>
      </c>
      <c r="C1501" s="278">
        <f t="shared" si="577"/>
        <v>10</v>
      </c>
      <c r="D1501" s="426"/>
      <c r="E1501" s="273">
        <f t="shared" si="578"/>
        <v>100</v>
      </c>
      <c r="F1501" s="271">
        <f t="shared" si="570"/>
        <v>2</v>
      </c>
      <c r="G1501" s="271" t="e">
        <f t="shared" si="571"/>
        <v>#DIV/0!</v>
      </c>
      <c r="H1501" s="272">
        <f t="shared" si="572"/>
        <v>20</v>
      </c>
      <c r="I1501" s="270"/>
      <c r="J1501" s="273">
        <f t="shared" si="579"/>
        <v>200</v>
      </c>
      <c r="K1501" s="271">
        <f t="shared" si="573"/>
        <v>4</v>
      </c>
      <c r="L1501" s="271" t="e">
        <f t="shared" si="574"/>
        <v>#DIV/0!</v>
      </c>
      <c r="M1501" s="272">
        <f t="shared" si="575"/>
        <v>40</v>
      </c>
      <c r="N1501" s="389"/>
      <c r="O1501" s="455" t="e">
        <f>(A1501*B1501*W1501)+(B1501*'Calculateur de trading'!H1501)</f>
        <v>#DIV/0!</v>
      </c>
      <c r="P1501" s="274" t="e">
        <f>O1501/'Déscriptions des trades'!CK1501</f>
        <v>#DIV/0!</v>
      </c>
      <c r="Q1501" s="456" t="e">
        <f>'Déscriptions des trades'!CK1501-O1501</f>
        <v>#DIV/0!</v>
      </c>
      <c r="R1501" s="466" t="e">
        <f t="shared" si="580"/>
        <v>#DIV/0!</v>
      </c>
      <c r="S1501" s="389"/>
      <c r="T1501" s="12"/>
      <c r="U1501" s="25"/>
      <c r="V1501" s="15"/>
      <c r="W1501" s="490">
        <f t="shared" si="584"/>
        <v>0</v>
      </c>
      <c r="X1501" s="21" t="e">
        <f>W1501*U1501/'Déscriptions des trades'!CK1501*'Déscriptions des trades'!B1501</f>
        <v>#DIV/0!</v>
      </c>
      <c r="Y1501" s="459"/>
      <c r="Z1501" s="389"/>
      <c r="AA1501" s="23">
        <f t="shared" si="581"/>
        <v>0.1</v>
      </c>
      <c r="AB1501" s="17" t="e">
        <f>(AA1501*'Déscriptions des trades'!U1501*'Déscriptions des trades'!B1501/'Déscriptions des trades'!CK1501)*'Déscriptions des trades'!W1501</f>
        <v>#DIV/0!</v>
      </c>
      <c r="AC1501" s="265" t="e">
        <f>AB1501*'Déscriptions des trades'!CK1501</f>
        <v>#DIV/0!</v>
      </c>
      <c r="AD1501" s="266" t="e">
        <f>'Déscriptions des trades'!CK1501-AC1501</f>
        <v>#DIV/0!</v>
      </c>
      <c r="AE1501" s="389"/>
      <c r="AF1501" s="399">
        <v>1497</v>
      </c>
      <c r="AG1501" s="389"/>
      <c r="AH1501" s="20"/>
      <c r="AI1501" s="303"/>
      <c r="AJ1501" s="307"/>
      <c r="AK1501" s="161"/>
      <c r="AL1501" s="305"/>
      <c r="AM1501" s="305"/>
      <c r="AN1501" s="162"/>
      <c r="AO1501" s="439"/>
      <c r="AP1501" s="162"/>
      <c r="AQ1501" s="113"/>
      <c r="AR1501" s="113"/>
      <c r="AS1501" s="384"/>
      <c r="AT1501" s="306"/>
      <c r="AU1501" s="306"/>
      <c r="AV1501" s="160"/>
      <c r="AW1501" s="158"/>
      <c r="AX1501" s="385"/>
      <c r="AY1501" s="453"/>
      <c r="AZ1501" s="165"/>
      <c r="BA1501" s="301"/>
      <c r="BB1501" s="165"/>
      <c r="BC1501" s="301"/>
      <c r="BD1501" s="165"/>
      <c r="BE1501" s="302"/>
      <c r="BF1501" s="302"/>
      <c r="BG1501" s="165"/>
      <c r="BH1501" s="303"/>
      <c r="BI1501" s="165"/>
      <c r="BJ1501" s="304"/>
      <c r="BK1501" s="394"/>
      <c r="BL1501" s="302"/>
      <c r="BM1501" s="302"/>
      <c r="BN1501" s="394"/>
      <c r="BO1501" s="302"/>
      <c r="BP1501" s="13"/>
      <c r="BQ1501" s="302"/>
      <c r="BR1501" s="13"/>
      <c r="BS1501" s="302"/>
      <c r="BT1501" s="13"/>
      <c r="BU1501" s="302"/>
      <c r="BV1501" s="386"/>
      <c r="BW1501" s="303"/>
      <c r="BX1501" s="303"/>
      <c r="BY1501" s="302"/>
      <c r="BZ1501" s="302"/>
      <c r="CA1501" s="387"/>
      <c r="CB1501" s="395"/>
      <c r="CC1501" s="12"/>
      <c r="CD1501" s="304"/>
      <c r="CE1501" s="14"/>
      <c r="CF1501" s="395"/>
      <c r="CG1501" s="397"/>
      <c r="CH1501" s="300">
        <f t="shared" si="585"/>
        <v>0</v>
      </c>
      <c r="CI1501" s="26"/>
      <c r="CJ1501" s="17">
        <f t="shared" si="582"/>
        <v>0</v>
      </c>
      <c r="CK1501" s="18">
        <f t="shared" si="593"/>
        <v>12.89</v>
      </c>
      <c r="CM1501" s="164"/>
      <c r="CN1501" s="302"/>
      <c r="CO1501" s="13">
        <f t="shared" si="586"/>
        <v>0</v>
      </c>
      <c r="CP1501" s="302"/>
      <c r="CQ1501" s="13">
        <f t="shared" si="587"/>
        <v>0</v>
      </c>
      <c r="CR1501" s="302"/>
      <c r="CS1501" s="13">
        <f t="shared" si="588"/>
        <v>0</v>
      </c>
      <c r="CT1501" s="302"/>
      <c r="CU1501" s="13">
        <f t="shared" si="583"/>
        <v>0</v>
      </c>
      <c r="CV1501" s="302"/>
      <c r="CW1501" s="13">
        <f t="shared" si="589"/>
        <v>0</v>
      </c>
      <c r="CX1501" s="13">
        <f t="shared" si="590"/>
        <v>0</v>
      </c>
      <c r="CY1501" s="251">
        <f t="shared" si="591"/>
        <v>0</v>
      </c>
      <c r="CZ1501" s="13" t="s">
        <v>29</v>
      </c>
      <c r="DA1501" s="13">
        <v>50</v>
      </c>
      <c r="DB1501" s="22">
        <f t="shared" si="592"/>
        <v>0</v>
      </c>
      <c r="DD1501" s="24"/>
      <c r="DF1501" s="163"/>
      <c r="DH1501" s="24"/>
      <c r="DI1501" s="447"/>
      <c r="DJ1501" s="163"/>
    </row>
    <row r="1502" spans="1:114" s="7" customFormat="1">
      <c r="A1502" s="277">
        <f t="shared" si="576"/>
        <v>50</v>
      </c>
      <c r="B1502" s="21" t="e">
        <f>'Calculateur de trading'!I1502/C1502/W1502</f>
        <v>#DIV/0!</v>
      </c>
      <c r="C1502" s="278">
        <f t="shared" si="577"/>
        <v>10</v>
      </c>
      <c r="D1502" s="278"/>
      <c r="E1502" s="273">
        <f t="shared" si="578"/>
        <v>100</v>
      </c>
      <c r="F1502" s="271">
        <f t="shared" si="570"/>
        <v>2</v>
      </c>
      <c r="G1502" s="271" t="e">
        <f t="shared" si="571"/>
        <v>#DIV/0!</v>
      </c>
      <c r="H1502" s="272">
        <f t="shared" si="572"/>
        <v>20</v>
      </c>
      <c r="I1502" s="270"/>
      <c r="J1502" s="273">
        <f t="shared" si="579"/>
        <v>200</v>
      </c>
      <c r="K1502" s="271">
        <f t="shared" si="573"/>
        <v>4</v>
      </c>
      <c r="L1502" s="271" t="e">
        <f t="shared" si="574"/>
        <v>#DIV/0!</v>
      </c>
      <c r="M1502" s="272">
        <f t="shared" si="575"/>
        <v>40</v>
      </c>
      <c r="N1502" s="389"/>
      <c r="O1502" s="455" t="e">
        <f>(A1502*B1502*W1502)+(B1502*'Calculateur de trading'!H1502)</f>
        <v>#DIV/0!</v>
      </c>
      <c r="P1502" s="274" t="e">
        <f>O1502/'Déscriptions des trades'!CK1502</f>
        <v>#DIV/0!</v>
      </c>
      <c r="Q1502" s="456" t="e">
        <f>'Déscriptions des trades'!CK1502-O1502</f>
        <v>#DIV/0!</v>
      </c>
      <c r="R1502" s="466" t="e">
        <f t="shared" si="580"/>
        <v>#DIV/0!</v>
      </c>
      <c r="S1502" s="389"/>
      <c r="T1502" s="12"/>
      <c r="U1502" s="25"/>
      <c r="V1502" s="15"/>
      <c r="W1502" s="490">
        <f t="shared" si="584"/>
        <v>0</v>
      </c>
      <c r="X1502" s="21" t="e">
        <f>W1502*U1502/'Déscriptions des trades'!CK1502*'Déscriptions des trades'!B1502</f>
        <v>#DIV/0!</v>
      </c>
      <c r="Y1502" s="459"/>
      <c r="Z1502" s="389"/>
      <c r="AA1502" s="23">
        <f t="shared" si="581"/>
        <v>0.1</v>
      </c>
      <c r="AB1502" s="17" t="e">
        <f>(AA1502*'Déscriptions des trades'!U1502*'Déscriptions des trades'!B1502/'Déscriptions des trades'!CK1502)*'Déscriptions des trades'!W1502</f>
        <v>#DIV/0!</v>
      </c>
      <c r="AC1502" s="265" t="e">
        <f>AB1502*'Déscriptions des trades'!CK1502</f>
        <v>#DIV/0!</v>
      </c>
      <c r="AD1502" s="266" t="e">
        <f>'Déscriptions des trades'!CK1502-AC1502</f>
        <v>#DIV/0!</v>
      </c>
      <c r="AE1502" s="389"/>
      <c r="AF1502" s="399">
        <v>1498</v>
      </c>
      <c r="AG1502" s="389"/>
      <c r="AH1502" s="20"/>
      <c r="AI1502" s="303"/>
      <c r="AJ1502" s="307"/>
      <c r="AK1502" s="161"/>
      <c r="AL1502" s="305"/>
      <c r="AM1502" s="305"/>
      <c r="AN1502" s="162"/>
      <c r="AO1502" s="439"/>
      <c r="AP1502" s="162"/>
      <c r="AQ1502" s="113"/>
      <c r="AR1502" s="113"/>
      <c r="AS1502" s="384"/>
      <c r="AT1502" s="306"/>
      <c r="AU1502" s="306"/>
      <c r="AV1502" s="160"/>
      <c r="AW1502" s="158"/>
      <c r="AX1502" s="385"/>
      <c r="AY1502" s="453"/>
      <c r="AZ1502" s="165"/>
      <c r="BA1502" s="301"/>
      <c r="BB1502" s="165"/>
      <c r="BC1502" s="301"/>
      <c r="BD1502" s="165"/>
      <c r="BE1502" s="302"/>
      <c r="BF1502" s="302"/>
      <c r="BG1502" s="165"/>
      <c r="BH1502" s="303"/>
      <c r="BI1502" s="165"/>
      <c r="BJ1502" s="304"/>
      <c r="BK1502" s="394"/>
      <c r="BL1502" s="302"/>
      <c r="BM1502" s="302"/>
      <c r="BN1502" s="394"/>
      <c r="BO1502" s="302"/>
      <c r="BP1502" s="13"/>
      <c r="BQ1502" s="302"/>
      <c r="BR1502" s="13"/>
      <c r="BS1502" s="302"/>
      <c r="BT1502" s="13"/>
      <c r="BU1502" s="302"/>
      <c r="BV1502" s="386"/>
      <c r="BW1502" s="303"/>
      <c r="BX1502" s="303"/>
      <c r="BY1502" s="302"/>
      <c r="BZ1502" s="302"/>
      <c r="CA1502" s="387"/>
      <c r="CB1502" s="395"/>
      <c r="CC1502" s="12"/>
      <c r="CD1502" s="304"/>
      <c r="CE1502" s="14"/>
      <c r="CF1502" s="395"/>
      <c r="CG1502" s="397"/>
      <c r="CH1502" s="300">
        <f t="shared" si="585"/>
        <v>0</v>
      </c>
      <c r="CI1502" s="26"/>
      <c r="CJ1502" s="17">
        <f t="shared" si="582"/>
        <v>0</v>
      </c>
      <c r="CK1502" s="18">
        <f t="shared" si="593"/>
        <v>12.89</v>
      </c>
      <c r="CM1502" s="164"/>
      <c r="CN1502" s="302"/>
      <c r="CO1502" s="13">
        <f t="shared" si="586"/>
        <v>0</v>
      </c>
      <c r="CP1502" s="302"/>
      <c r="CQ1502" s="13">
        <f t="shared" si="587"/>
        <v>0</v>
      </c>
      <c r="CR1502" s="302"/>
      <c r="CS1502" s="13">
        <f t="shared" si="588"/>
        <v>0</v>
      </c>
      <c r="CT1502" s="302"/>
      <c r="CU1502" s="13">
        <f t="shared" si="583"/>
        <v>0</v>
      </c>
      <c r="CV1502" s="302"/>
      <c r="CW1502" s="13">
        <f t="shared" si="589"/>
        <v>0</v>
      </c>
      <c r="CX1502" s="13">
        <f t="shared" si="590"/>
        <v>0</v>
      </c>
      <c r="CY1502" s="251">
        <f t="shared" si="591"/>
        <v>0</v>
      </c>
      <c r="CZ1502" s="13" t="s">
        <v>29</v>
      </c>
      <c r="DA1502" s="13">
        <v>50</v>
      </c>
      <c r="DB1502" s="22">
        <f t="shared" si="592"/>
        <v>0</v>
      </c>
      <c r="DD1502" s="24"/>
      <c r="DF1502" s="163"/>
      <c r="DH1502" s="24"/>
      <c r="DI1502" s="447"/>
      <c r="DJ1502" s="163"/>
    </row>
    <row r="1503" spans="1:114" s="7" customFormat="1">
      <c r="A1503" s="277">
        <f t="shared" si="576"/>
        <v>50</v>
      </c>
      <c r="B1503" s="21" t="e">
        <f>'Calculateur de trading'!I1503/C1503/W1503</f>
        <v>#DIV/0!</v>
      </c>
      <c r="C1503" s="278">
        <f t="shared" si="577"/>
        <v>10</v>
      </c>
      <c r="D1503" s="426"/>
      <c r="E1503" s="273">
        <f t="shared" si="578"/>
        <v>100</v>
      </c>
      <c r="F1503" s="271">
        <f t="shared" si="570"/>
        <v>2</v>
      </c>
      <c r="G1503" s="271" t="e">
        <f t="shared" si="571"/>
        <v>#DIV/0!</v>
      </c>
      <c r="H1503" s="272">
        <f t="shared" si="572"/>
        <v>20</v>
      </c>
      <c r="I1503" s="270"/>
      <c r="J1503" s="273">
        <f t="shared" si="579"/>
        <v>200</v>
      </c>
      <c r="K1503" s="271">
        <f t="shared" si="573"/>
        <v>4</v>
      </c>
      <c r="L1503" s="271" t="e">
        <f t="shared" si="574"/>
        <v>#DIV/0!</v>
      </c>
      <c r="M1503" s="272">
        <f t="shared" si="575"/>
        <v>40</v>
      </c>
      <c r="N1503" s="389"/>
      <c r="O1503" s="455" t="e">
        <f>(A1503*B1503*W1503)+(B1503*'Calculateur de trading'!H1503)</f>
        <v>#DIV/0!</v>
      </c>
      <c r="P1503" s="274" t="e">
        <f>O1503/'Déscriptions des trades'!CK1503</f>
        <v>#DIV/0!</v>
      </c>
      <c r="Q1503" s="456" t="e">
        <f>'Déscriptions des trades'!CK1503-O1503</f>
        <v>#DIV/0!</v>
      </c>
      <c r="R1503" s="466" t="e">
        <f t="shared" si="580"/>
        <v>#DIV/0!</v>
      </c>
      <c r="S1503" s="389"/>
      <c r="T1503" s="12"/>
      <c r="U1503" s="25"/>
      <c r="V1503" s="15"/>
      <c r="W1503" s="490">
        <f t="shared" si="584"/>
        <v>0</v>
      </c>
      <c r="X1503" s="21" t="e">
        <f>W1503*U1503/'Déscriptions des trades'!CK1503*'Déscriptions des trades'!B1503</f>
        <v>#DIV/0!</v>
      </c>
      <c r="Y1503" s="459"/>
      <c r="Z1503" s="389"/>
      <c r="AA1503" s="23">
        <f t="shared" si="581"/>
        <v>0.1</v>
      </c>
      <c r="AB1503" s="17" t="e">
        <f>(AA1503*'Déscriptions des trades'!U1503*'Déscriptions des trades'!B1503/'Déscriptions des trades'!CK1503)*'Déscriptions des trades'!W1503</f>
        <v>#DIV/0!</v>
      </c>
      <c r="AC1503" s="265" t="e">
        <f>AB1503*'Déscriptions des trades'!CK1503</f>
        <v>#DIV/0!</v>
      </c>
      <c r="AD1503" s="266" t="e">
        <f>'Déscriptions des trades'!CK1503-AC1503</f>
        <v>#DIV/0!</v>
      </c>
      <c r="AE1503" s="389"/>
      <c r="AF1503" s="399">
        <v>1499</v>
      </c>
      <c r="AG1503" s="389"/>
      <c r="AH1503" s="20"/>
      <c r="AI1503" s="303"/>
      <c r="AJ1503" s="307"/>
      <c r="AK1503" s="161"/>
      <c r="AL1503" s="305"/>
      <c r="AM1503" s="305"/>
      <c r="AN1503" s="162"/>
      <c r="AO1503" s="439"/>
      <c r="AP1503" s="162"/>
      <c r="AQ1503" s="113"/>
      <c r="AR1503" s="113"/>
      <c r="AS1503" s="384"/>
      <c r="AT1503" s="306"/>
      <c r="AU1503" s="306"/>
      <c r="AV1503" s="160"/>
      <c r="AW1503" s="158"/>
      <c r="AX1503" s="385"/>
      <c r="AY1503" s="453"/>
      <c r="AZ1503" s="165"/>
      <c r="BA1503" s="301"/>
      <c r="BB1503" s="165"/>
      <c r="BC1503" s="301"/>
      <c r="BD1503" s="165"/>
      <c r="BE1503" s="302"/>
      <c r="BF1503" s="302"/>
      <c r="BG1503" s="165"/>
      <c r="BH1503" s="303"/>
      <c r="BI1503" s="165"/>
      <c r="BJ1503" s="304"/>
      <c r="BK1503" s="394"/>
      <c r="BL1503" s="302"/>
      <c r="BM1503" s="302"/>
      <c r="BN1503" s="394"/>
      <c r="BO1503" s="302"/>
      <c r="BP1503" s="13"/>
      <c r="BQ1503" s="302"/>
      <c r="BR1503" s="13"/>
      <c r="BS1503" s="302"/>
      <c r="BT1503" s="13"/>
      <c r="BU1503" s="302"/>
      <c r="BV1503" s="386"/>
      <c r="BW1503" s="303"/>
      <c r="BX1503" s="303"/>
      <c r="BY1503" s="302"/>
      <c r="BZ1503" s="302"/>
      <c r="CA1503" s="387"/>
      <c r="CB1503" s="395"/>
      <c r="CC1503" s="12"/>
      <c r="CD1503" s="304"/>
      <c r="CE1503" s="14"/>
      <c r="CF1503" s="395"/>
      <c r="CG1503" s="397"/>
      <c r="CH1503" s="300">
        <f t="shared" si="585"/>
        <v>0</v>
      </c>
      <c r="CI1503" s="26"/>
      <c r="CJ1503" s="17">
        <f t="shared" si="582"/>
        <v>0</v>
      </c>
      <c r="CK1503" s="18">
        <f t="shared" si="593"/>
        <v>12.89</v>
      </c>
      <c r="CM1503" s="164"/>
      <c r="CN1503" s="302"/>
      <c r="CO1503" s="13">
        <f t="shared" si="586"/>
        <v>0</v>
      </c>
      <c r="CP1503" s="302"/>
      <c r="CQ1503" s="13">
        <f t="shared" si="587"/>
        <v>0</v>
      </c>
      <c r="CR1503" s="302"/>
      <c r="CS1503" s="13">
        <f t="shared" si="588"/>
        <v>0</v>
      </c>
      <c r="CT1503" s="302"/>
      <c r="CU1503" s="13">
        <f t="shared" si="583"/>
        <v>0</v>
      </c>
      <c r="CV1503" s="302"/>
      <c r="CW1503" s="13">
        <f t="shared" si="589"/>
        <v>0</v>
      </c>
      <c r="CX1503" s="13">
        <f t="shared" si="590"/>
        <v>0</v>
      </c>
      <c r="CY1503" s="251">
        <f t="shared" si="591"/>
        <v>0</v>
      </c>
      <c r="CZ1503" s="13" t="s">
        <v>29</v>
      </c>
      <c r="DA1503" s="13">
        <v>50</v>
      </c>
      <c r="DB1503" s="22">
        <f t="shared" si="592"/>
        <v>0</v>
      </c>
      <c r="DD1503" s="24"/>
      <c r="DF1503" s="163"/>
      <c r="DH1503" s="24"/>
      <c r="DI1503" s="447"/>
      <c r="DJ1503" s="163"/>
    </row>
    <row r="1504" spans="1:114" s="7" customFormat="1">
      <c r="A1504" s="277">
        <f t="shared" si="576"/>
        <v>50</v>
      </c>
      <c r="B1504" s="21" t="e">
        <f>'Calculateur de trading'!I1504/C1504/W1504</f>
        <v>#DIV/0!</v>
      </c>
      <c r="C1504" s="278">
        <f t="shared" si="577"/>
        <v>10</v>
      </c>
      <c r="D1504" s="426"/>
      <c r="E1504" s="273">
        <f t="shared" si="578"/>
        <v>100</v>
      </c>
      <c r="F1504" s="271">
        <f t="shared" si="570"/>
        <v>2</v>
      </c>
      <c r="G1504" s="271" t="e">
        <f t="shared" si="571"/>
        <v>#DIV/0!</v>
      </c>
      <c r="H1504" s="272">
        <f t="shared" si="572"/>
        <v>20</v>
      </c>
      <c r="I1504" s="270"/>
      <c r="J1504" s="273">
        <f t="shared" si="579"/>
        <v>200</v>
      </c>
      <c r="K1504" s="271">
        <f t="shared" si="573"/>
        <v>4</v>
      </c>
      <c r="L1504" s="271" t="e">
        <f t="shared" si="574"/>
        <v>#DIV/0!</v>
      </c>
      <c r="M1504" s="272">
        <f t="shared" si="575"/>
        <v>40</v>
      </c>
      <c r="N1504" s="389"/>
      <c r="O1504" s="455" t="e">
        <f>(A1504*B1504*W1504)+(B1504*'Calculateur de trading'!H1504)</f>
        <v>#DIV/0!</v>
      </c>
      <c r="P1504" s="274" t="e">
        <f>O1504/'Déscriptions des trades'!CK1504</f>
        <v>#DIV/0!</v>
      </c>
      <c r="Q1504" s="456" t="e">
        <f>'Déscriptions des trades'!CK1504-O1504</f>
        <v>#DIV/0!</v>
      </c>
      <c r="R1504" s="466" t="e">
        <f t="shared" si="580"/>
        <v>#DIV/0!</v>
      </c>
      <c r="S1504" s="389"/>
      <c r="T1504" s="12"/>
      <c r="U1504" s="25"/>
      <c r="V1504" s="15"/>
      <c r="W1504" s="490">
        <f t="shared" si="584"/>
        <v>0</v>
      </c>
      <c r="X1504" s="21" t="e">
        <f>W1504*U1504/'Déscriptions des trades'!CK1504*'Déscriptions des trades'!B1504</f>
        <v>#DIV/0!</v>
      </c>
      <c r="Y1504" s="459"/>
      <c r="Z1504" s="389"/>
      <c r="AA1504" s="23">
        <f t="shared" si="581"/>
        <v>0.1</v>
      </c>
      <c r="AB1504" s="17" t="e">
        <f>(AA1504*'Déscriptions des trades'!U1504*'Déscriptions des trades'!B1504/'Déscriptions des trades'!CK1504)*'Déscriptions des trades'!W1504</f>
        <v>#DIV/0!</v>
      </c>
      <c r="AC1504" s="265" t="e">
        <f>AB1504*'Déscriptions des trades'!CK1504</f>
        <v>#DIV/0!</v>
      </c>
      <c r="AD1504" s="266" t="e">
        <f>'Déscriptions des trades'!CK1504-AC1504</f>
        <v>#DIV/0!</v>
      </c>
      <c r="AE1504" s="389"/>
      <c r="AF1504" s="399">
        <v>1500</v>
      </c>
      <c r="AG1504" s="389"/>
      <c r="AH1504" s="20"/>
      <c r="AI1504" s="303"/>
      <c r="AJ1504" s="307"/>
      <c r="AK1504" s="161"/>
      <c r="AL1504" s="305"/>
      <c r="AM1504" s="305"/>
      <c r="AN1504" s="162"/>
      <c r="AO1504" s="439"/>
      <c r="AP1504" s="162"/>
      <c r="AQ1504" s="113"/>
      <c r="AR1504" s="113"/>
      <c r="AS1504" s="384"/>
      <c r="AT1504" s="306"/>
      <c r="AU1504" s="306"/>
      <c r="AV1504" s="160"/>
      <c r="AW1504" s="158"/>
      <c r="AX1504" s="385"/>
      <c r="AY1504" s="453"/>
      <c r="AZ1504" s="165"/>
      <c r="BA1504" s="301"/>
      <c r="BB1504" s="165"/>
      <c r="BC1504" s="301"/>
      <c r="BD1504" s="165"/>
      <c r="BE1504" s="302"/>
      <c r="BF1504" s="302"/>
      <c r="BG1504" s="165"/>
      <c r="BH1504" s="303"/>
      <c r="BI1504" s="165"/>
      <c r="BJ1504" s="304"/>
      <c r="BK1504" s="394"/>
      <c r="BL1504" s="302"/>
      <c r="BM1504" s="302"/>
      <c r="BN1504" s="394"/>
      <c r="BO1504" s="302"/>
      <c r="BP1504" s="13"/>
      <c r="BQ1504" s="302"/>
      <c r="BR1504" s="13"/>
      <c r="BS1504" s="302"/>
      <c r="BT1504" s="13"/>
      <c r="BU1504" s="302"/>
      <c r="BV1504" s="386"/>
      <c r="BW1504" s="303"/>
      <c r="BX1504" s="303"/>
      <c r="BY1504" s="302"/>
      <c r="BZ1504" s="302"/>
      <c r="CA1504" s="387"/>
      <c r="CB1504" s="395"/>
      <c r="CC1504" s="12"/>
      <c r="CD1504" s="304"/>
      <c r="CE1504" s="14"/>
      <c r="CF1504" s="395"/>
      <c r="CG1504" s="397"/>
      <c r="CH1504" s="300">
        <f t="shared" si="585"/>
        <v>0</v>
      </c>
      <c r="CI1504" s="26"/>
      <c r="CJ1504" s="17">
        <f t="shared" si="582"/>
        <v>0</v>
      </c>
      <c r="CK1504" s="18">
        <f t="shared" si="593"/>
        <v>12.89</v>
      </c>
      <c r="CM1504" s="164"/>
      <c r="CN1504" s="302"/>
      <c r="CO1504" s="13">
        <f t="shared" si="586"/>
        <v>0</v>
      </c>
      <c r="CP1504" s="302"/>
      <c r="CQ1504" s="13">
        <f t="shared" si="587"/>
        <v>0</v>
      </c>
      <c r="CR1504" s="302"/>
      <c r="CS1504" s="13">
        <f t="shared" si="588"/>
        <v>0</v>
      </c>
      <c r="CT1504" s="302"/>
      <c r="CU1504" s="13">
        <f t="shared" si="583"/>
        <v>0</v>
      </c>
      <c r="CV1504" s="302"/>
      <c r="CW1504" s="13">
        <f t="shared" si="589"/>
        <v>0</v>
      </c>
      <c r="CX1504" s="13">
        <f t="shared" si="590"/>
        <v>0</v>
      </c>
      <c r="CY1504" s="251">
        <f t="shared" si="591"/>
        <v>0</v>
      </c>
      <c r="CZ1504" s="13" t="s">
        <v>29</v>
      </c>
      <c r="DA1504" s="13">
        <v>50</v>
      </c>
      <c r="DB1504" s="22">
        <f t="shared" si="592"/>
        <v>0</v>
      </c>
      <c r="DD1504" s="24"/>
      <c r="DF1504" s="163"/>
      <c r="DH1504" s="24"/>
      <c r="DI1504" s="447"/>
      <c r="DJ1504" s="163"/>
    </row>
    <row r="1505" spans="1:114" s="7" customFormat="1">
      <c r="A1505" s="277">
        <f t="shared" si="576"/>
        <v>50</v>
      </c>
      <c r="B1505" s="21" t="e">
        <f>'Calculateur de trading'!I1505/C1505/W1505</f>
        <v>#DIV/0!</v>
      </c>
      <c r="C1505" s="278">
        <f t="shared" si="577"/>
        <v>10</v>
      </c>
      <c r="D1505" s="278"/>
      <c r="E1505" s="273">
        <f t="shared" si="578"/>
        <v>100</v>
      </c>
      <c r="F1505" s="271">
        <f t="shared" si="570"/>
        <v>2</v>
      </c>
      <c r="G1505" s="271" t="e">
        <f t="shared" si="571"/>
        <v>#DIV/0!</v>
      </c>
      <c r="H1505" s="272">
        <f t="shared" si="572"/>
        <v>20</v>
      </c>
      <c r="I1505" s="270"/>
      <c r="J1505" s="273">
        <f t="shared" si="579"/>
        <v>200</v>
      </c>
      <c r="K1505" s="271">
        <f t="shared" si="573"/>
        <v>4</v>
      </c>
      <c r="L1505" s="271" t="e">
        <f t="shared" si="574"/>
        <v>#DIV/0!</v>
      </c>
      <c r="M1505" s="272">
        <f t="shared" si="575"/>
        <v>40</v>
      </c>
      <c r="N1505" s="389"/>
      <c r="O1505" s="455" t="e">
        <f>(A1505*B1505*W1505)+(B1505*'Calculateur de trading'!H1505)</f>
        <v>#DIV/0!</v>
      </c>
      <c r="P1505" s="274" t="e">
        <f>O1505/'Déscriptions des trades'!CK1505</f>
        <v>#DIV/0!</v>
      </c>
      <c r="Q1505" s="456" t="e">
        <f>'Déscriptions des trades'!CK1505-O1505</f>
        <v>#DIV/0!</v>
      </c>
      <c r="R1505" s="466" t="e">
        <f t="shared" si="580"/>
        <v>#DIV/0!</v>
      </c>
      <c r="S1505" s="389"/>
      <c r="T1505" s="12"/>
      <c r="U1505" s="25"/>
      <c r="V1505" s="15"/>
      <c r="W1505" s="490">
        <f t="shared" si="584"/>
        <v>0</v>
      </c>
      <c r="X1505" s="21" t="e">
        <f>W1505*U1505/'Déscriptions des trades'!CK1505*'Déscriptions des trades'!B1505</f>
        <v>#DIV/0!</v>
      </c>
      <c r="Y1505" s="459"/>
      <c r="Z1505" s="389"/>
      <c r="AA1505" s="23">
        <f t="shared" si="581"/>
        <v>0.1</v>
      </c>
      <c r="AB1505" s="17" t="e">
        <f>(AA1505*'Déscriptions des trades'!U1505*'Déscriptions des trades'!B1505/'Déscriptions des trades'!CK1505)*'Déscriptions des trades'!W1505</f>
        <v>#DIV/0!</v>
      </c>
      <c r="AC1505" s="265" t="e">
        <f>AB1505*'Déscriptions des trades'!CK1505</f>
        <v>#DIV/0!</v>
      </c>
      <c r="AD1505" s="266" t="e">
        <f>'Déscriptions des trades'!CK1505-AC1505</f>
        <v>#DIV/0!</v>
      </c>
      <c r="AE1505" s="389"/>
      <c r="AF1505" s="399">
        <v>1501</v>
      </c>
      <c r="AG1505" s="389"/>
      <c r="AH1505" s="20"/>
      <c r="AI1505" s="303"/>
      <c r="AJ1505" s="307"/>
      <c r="AK1505" s="161"/>
      <c r="AL1505" s="305"/>
      <c r="AM1505" s="305"/>
      <c r="AN1505" s="162"/>
      <c r="AO1505" s="439"/>
      <c r="AP1505" s="162"/>
      <c r="AQ1505" s="113"/>
      <c r="AR1505" s="113"/>
      <c r="AS1505" s="384"/>
      <c r="AT1505" s="306"/>
      <c r="AU1505" s="306"/>
      <c r="AV1505" s="160"/>
      <c r="AW1505" s="158"/>
      <c r="AX1505" s="385"/>
      <c r="AY1505" s="453"/>
      <c r="AZ1505" s="165"/>
      <c r="BA1505" s="301"/>
      <c r="BB1505" s="165"/>
      <c r="BC1505" s="301"/>
      <c r="BD1505" s="165"/>
      <c r="BE1505" s="302"/>
      <c r="BF1505" s="302"/>
      <c r="BG1505" s="165"/>
      <c r="BH1505" s="303"/>
      <c r="BI1505" s="165"/>
      <c r="BJ1505" s="304"/>
      <c r="BK1505" s="394"/>
      <c r="BL1505" s="302"/>
      <c r="BM1505" s="302"/>
      <c r="BN1505" s="394"/>
      <c r="BO1505" s="302"/>
      <c r="BP1505" s="13"/>
      <c r="BQ1505" s="302"/>
      <c r="BR1505" s="13"/>
      <c r="BS1505" s="302"/>
      <c r="BT1505" s="13"/>
      <c r="BU1505" s="302"/>
      <c r="BV1505" s="386"/>
      <c r="BW1505" s="303"/>
      <c r="BX1505" s="303"/>
      <c r="BY1505" s="302"/>
      <c r="BZ1505" s="302"/>
      <c r="CA1505" s="387"/>
      <c r="CB1505" s="395"/>
      <c r="CC1505" s="12"/>
      <c r="CD1505" s="304"/>
      <c r="CE1505" s="14"/>
      <c r="CF1505" s="395"/>
      <c r="CG1505" s="397"/>
      <c r="CH1505" s="300">
        <f t="shared" si="585"/>
        <v>0</v>
      </c>
      <c r="CI1505" s="26"/>
      <c r="CJ1505" s="17">
        <f t="shared" si="582"/>
        <v>0</v>
      </c>
      <c r="CK1505" s="18">
        <f t="shared" si="593"/>
        <v>12.89</v>
      </c>
      <c r="CM1505" s="164"/>
      <c r="CN1505" s="302"/>
      <c r="CO1505" s="13">
        <f t="shared" si="586"/>
        <v>0</v>
      </c>
      <c r="CP1505" s="302"/>
      <c r="CQ1505" s="13">
        <f t="shared" si="587"/>
        <v>0</v>
      </c>
      <c r="CR1505" s="302"/>
      <c r="CS1505" s="13">
        <f t="shared" si="588"/>
        <v>0</v>
      </c>
      <c r="CT1505" s="302"/>
      <c r="CU1505" s="13">
        <f t="shared" si="583"/>
        <v>0</v>
      </c>
      <c r="CV1505" s="302"/>
      <c r="CW1505" s="13">
        <f t="shared" si="589"/>
        <v>0</v>
      </c>
      <c r="CX1505" s="13">
        <f t="shared" si="590"/>
        <v>0</v>
      </c>
      <c r="CY1505" s="251">
        <f t="shared" si="591"/>
        <v>0</v>
      </c>
      <c r="CZ1505" s="13" t="s">
        <v>29</v>
      </c>
      <c r="DA1505" s="13">
        <v>50</v>
      </c>
      <c r="DB1505" s="22">
        <f t="shared" si="592"/>
        <v>0</v>
      </c>
      <c r="DD1505" s="24"/>
      <c r="DF1505" s="163"/>
      <c r="DH1505" s="24"/>
      <c r="DI1505" s="447"/>
      <c r="DJ1505" s="163"/>
    </row>
    <row r="1506" spans="1:114" s="7" customFormat="1">
      <c r="A1506" s="277">
        <f t="shared" si="576"/>
        <v>50</v>
      </c>
      <c r="B1506" s="21" t="e">
        <f>'Calculateur de trading'!I1506/C1506/W1506</f>
        <v>#DIV/0!</v>
      </c>
      <c r="C1506" s="278">
        <f t="shared" si="577"/>
        <v>10</v>
      </c>
      <c r="D1506" s="426"/>
      <c r="E1506" s="273">
        <f t="shared" si="578"/>
        <v>100</v>
      </c>
      <c r="F1506" s="271">
        <f t="shared" si="570"/>
        <v>2</v>
      </c>
      <c r="G1506" s="271" t="e">
        <f t="shared" si="571"/>
        <v>#DIV/0!</v>
      </c>
      <c r="H1506" s="272">
        <f t="shared" si="572"/>
        <v>20</v>
      </c>
      <c r="I1506" s="270"/>
      <c r="J1506" s="273">
        <f t="shared" si="579"/>
        <v>200</v>
      </c>
      <c r="K1506" s="271">
        <f t="shared" si="573"/>
        <v>4</v>
      </c>
      <c r="L1506" s="271" t="e">
        <f t="shared" si="574"/>
        <v>#DIV/0!</v>
      </c>
      <c r="M1506" s="272">
        <f t="shared" si="575"/>
        <v>40</v>
      </c>
      <c r="N1506" s="389"/>
      <c r="O1506" s="455" t="e">
        <f>(A1506*B1506*W1506)+(B1506*'Calculateur de trading'!H1506)</f>
        <v>#DIV/0!</v>
      </c>
      <c r="P1506" s="274" t="e">
        <f>O1506/'Déscriptions des trades'!CK1506</f>
        <v>#DIV/0!</v>
      </c>
      <c r="Q1506" s="456" t="e">
        <f>'Déscriptions des trades'!CK1506-O1506</f>
        <v>#DIV/0!</v>
      </c>
      <c r="R1506" s="466" t="e">
        <f t="shared" si="580"/>
        <v>#DIV/0!</v>
      </c>
      <c r="S1506" s="389"/>
      <c r="T1506" s="12"/>
      <c r="U1506" s="25"/>
      <c r="V1506" s="15"/>
      <c r="W1506" s="490">
        <f t="shared" si="584"/>
        <v>0</v>
      </c>
      <c r="X1506" s="21" t="e">
        <f>W1506*U1506/'Déscriptions des trades'!CK1506*'Déscriptions des trades'!B1506</f>
        <v>#DIV/0!</v>
      </c>
      <c r="Y1506" s="459"/>
      <c r="Z1506" s="389"/>
      <c r="AA1506" s="23">
        <f t="shared" si="581"/>
        <v>0.1</v>
      </c>
      <c r="AB1506" s="17" t="e">
        <f>(AA1506*'Déscriptions des trades'!U1506*'Déscriptions des trades'!B1506/'Déscriptions des trades'!CK1506)*'Déscriptions des trades'!W1506</f>
        <v>#DIV/0!</v>
      </c>
      <c r="AC1506" s="265" t="e">
        <f>AB1506*'Déscriptions des trades'!CK1506</f>
        <v>#DIV/0!</v>
      </c>
      <c r="AD1506" s="266" t="e">
        <f>'Déscriptions des trades'!CK1506-AC1506</f>
        <v>#DIV/0!</v>
      </c>
      <c r="AE1506" s="389"/>
      <c r="AF1506" s="399">
        <v>1502</v>
      </c>
      <c r="AG1506" s="389"/>
      <c r="AH1506" s="20"/>
      <c r="AI1506" s="303"/>
      <c r="AJ1506" s="307"/>
      <c r="AK1506" s="161"/>
      <c r="AL1506" s="305"/>
      <c r="AM1506" s="305"/>
      <c r="AN1506" s="162"/>
      <c r="AO1506" s="439"/>
      <c r="AP1506" s="162"/>
      <c r="AQ1506" s="113"/>
      <c r="AR1506" s="113"/>
      <c r="AS1506" s="384"/>
      <c r="AT1506" s="306"/>
      <c r="AU1506" s="306"/>
      <c r="AV1506" s="160"/>
      <c r="AW1506" s="158"/>
      <c r="AX1506" s="385"/>
      <c r="AY1506" s="453"/>
      <c r="AZ1506" s="165"/>
      <c r="BA1506" s="301"/>
      <c r="BB1506" s="165"/>
      <c r="BC1506" s="301"/>
      <c r="BD1506" s="165"/>
      <c r="BE1506" s="302"/>
      <c r="BF1506" s="302"/>
      <c r="BG1506" s="165"/>
      <c r="BH1506" s="303"/>
      <c r="BI1506" s="165"/>
      <c r="BJ1506" s="304"/>
      <c r="BK1506" s="394"/>
      <c r="BL1506" s="302"/>
      <c r="BM1506" s="302"/>
      <c r="BN1506" s="394"/>
      <c r="BO1506" s="302"/>
      <c r="BP1506" s="13"/>
      <c r="BQ1506" s="302"/>
      <c r="BR1506" s="13"/>
      <c r="BS1506" s="302"/>
      <c r="BT1506" s="13"/>
      <c r="BU1506" s="302"/>
      <c r="BV1506" s="386"/>
      <c r="BW1506" s="303"/>
      <c r="BX1506" s="303"/>
      <c r="BY1506" s="302"/>
      <c r="BZ1506" s="302"/>
      <c r="CA1506" s="387"/>
      <c r="CB1506" s="395"/>
      <c r="CC1506" s="12"/>
      <c r="CD1506" s="304"/>
      <c r="CE1506" s="14"/>
      <c r="CF1506" s="395"/>
      <c r="CG1506" s="397"/>
      <c r="CH1506" s="300">
        <f t="shared" si="585"/>
        <v>0</v>
      </c>
      <c r="CI1506" s="26"/>
      <c r="CJ1506" s="17">
        <f t="shared" si="582"/>
        <v>0</v>
      </c>
      <c r="CK1506" s="18">
        <f t="shared" si="593"/>
        <v>12.89</v>
      </c>
      <c r="CM1506" s="164"/>
      <c r="CN1506" s="302"/>
      <c r="CO1506" s="13">
        <f t="shared" si="586"/>
        <v>0</v>
      </c>
      <c r="CP1506" s="302"/>
      <c r="CQ1506" s="13">
        <f t="shared" si="587"/>
        <v>0</v>
      </c>
      <c r="CR1506" s="302"/>
      <c r="CS1506" s="13">
        <f t="shared" si="588"/>
        <v>0</v>
      </c>
      <c r="CT1506" s="302"/>
      <c r="CU1506" s="13">
        <f t="shared" si="583"/>
        <v>0</v>
      </c>
      <c r="CV1506" s="302"/>
      <c r="CW1506" s="13">
        <f t="shared" si="589"/>
        <v>0</v>
      </c>
      <c r="CX1506" s="13">
        <f t="shared" si="590"/>
        <v>0</v>
      </c>
      <c r="CY1506" s="251">
        <f t="shared" si="591"/>
        <v>0</v>
      </c>
      <c r="CZ1506" s="13" t="s">
        <v>29</v>
      </c>
      <c r="DA1506" s="13">
        <v>50</v>
      </c>
      <c r="DB1506" s="22">
        <f t="shared" si="592"/>
        <v>0</v>
      </c>
      <c r="DD1506" s="24"/>
      <c r="DF1506" s="163"/>
      <c r="DH1506" s="24"/>
      <c r="DI1506" s="447"/>
      <c r="DJ1506" s="163"/>
    </row>
    <row r="1507" spans="1:114" s="7" customFormat="1">
      <c r="A1507" s="277">
        <f t="shared" si="576"/>
        <v>50</v>
      </c>
      <c r="B1507" s="21" t="e">
        <f>'Calculateur de trading'!I1507/C1507/W1507</f>
        <v>#DIV/0!</v>
      </c>
      <c r="C1507" s="278">
        <f t="shared" si="577"/>
        <v>10</v>
      </c>
      <c r="D1507" s="278"/>
      <c r="E1507" s="273">
        <f t="shared" si="578"/>
        <v>100</v>
      </c>
      <c r="F1507" s="271">
        <f t="shared" si="570"/>
        <v>2</v>
      </c>
      <c r="G1507" s="271" t="e">
        <f t="shared" si="571"/>
        <v>#DIV/0!</v>
      </c>
      <c r="H1507" s="272">
        <f t="shared" si="572"/>
        <v>20</v>
      </c>
      <c r="I1507" s="270"/>
      <c r="J1507" s="273">
        <f t="shared" si="579"/>
        <v>200</v>
      </c>
      <c r="K1507" s="271">
        <f t="shared" si="573"/>
        <v>4</v>
      </c>
      <c r="L1507" s="271" t="e">
        <f t="shared" si="574"/>
        <v>#DIV/0!</v>
      </c>
      <c r="M1507" s="272">
        <f t="shared" si="575"/>
        <v>40</v>
      </c>
      <c r="N1507" s="389"/>
      <c r="O1507" s="455" t="e">
        <f>(A1507*B1507*W1507)+(B1507*'Calculateur de trading'!H1507)</f>
        <v>#DIV/0!</v>
      </c>
      <c r="P1507" s="274" t="e">
        <f>O1507/'Déscriptions des trades'!CK1507</f>
        <v>#DIV/0!</v>
      </c>
      <c r="Q1507" s="456" t="e">
        <f>'Déscriptions des trades'!CK1507-O1507</f>
        <v>#DIV/0!</v>
      </c>
      <c r="R1507" s="466" t="e">
        <f t="shared" si="580"/>
        <v>#DIV/0!</v>
      </c>
      <c r="S1507" s="389"/>
      <c r="T1507" s="12"/>
      <c r="U1507" s="25"/>
      <c r="V1507" s="15"/>
      <c r="W1507" s="490">
        <f t="shared" si="584"/>
        <v>0</v>
      </c>
      <c r="X1507" s="21" t="e">
        <f>W1507*U1507/'Déscriptions des trades'!CK1507*'Déscriptions des trades'!B1507</f>
        <v>#DIV/0!</v>
      </c>
      <c r="Y1507" s="459"/>
      <c r="Z1507" s="389"/>
      <c r="AA1507" s="23">
        <f t="shared" si="581"/>
        <v>0.1</v>
      </c>
      <c r="AB1507" s="17" t="e">
        <f>(AA1507*'Déscriptions des trades'!U1507*'Déscriptions des trades'!B1507/'Déscriptions des trades'!CK1507)*'Déscriptions des trades'!W1507</f>
        <v>#DIV/0!</v>
      </c>
      <c r="AC1507" s="265" t="e">
        <f>AB1507*'Déscriptions des trades'!CK1507</f>
        <v>#DIV/0!</v>
      </c>
      <c r="AD1507" s="266" t="e">
        <f>'Déscriptions des trades'!CK1507-AC1507</f>
        <v>#DIV/0!</v>
      </c>
      <c r="AE1507" s="389"/>
      <c r="AF1507" s="399">
        <v>1503</v>
      </c>
      <c r="AG1507" s="389"/>
      <c r="AH1507" s="20"/>
      <c r="AI1507" s="303"/>
      <c r="AJ1507" s="307"/>
      <c r="AK1507" s="161"/>
      <c r="AL1507" s="305"/>
      <c r="AM1507" s="305"/>
      <c r="AN1507" s="162"/>
      <c r="AO1507" s="439"/>
      <c r="AP1507" s="162"/>
      <c r="AQ1507" s="113"/>
      <c r="AR1507" s="113"/>
      <c r="AS1507" s="384"/>
      <c r="AT1507" s="306"/>
      <c r="AU1507" s="306"/>
      <c r="AV1507" s="160"/>
      <c r="AW1507" s="158"/>
      <c r="AX1507" s="385"/>
      <c r="AY1507" s="453"/>
      <c r="AZ1507" s="165"/>
      <c r="BA1507" s="301"/>
      <c r="BB1507" s="165"/>
      <c r="BC1507" s="301"/>
      <c r="BD1507" s="165"/>
      <c r="BE1507" s="302"/>
      <c r="BF1507" s="302"/>
      <c r="BG1507" s="165"/>
      <c r="BH1507" s="303"/>
      <c r="BI1507" s="165"/>
      <c r="BJ1507" s="304"/>
      <c r="BK1507" s="394"/>
      <c r="BL1507" s="302"/>
      <c r="BM1507" s="302"/>
      <c r="BN1507" s="394"/>
      <c r="BO1507" s="302"/>
      <c r="BP1507" s="13"/>
      <c r="BQ1507" s="302"/>
      <c r="BR1507" s="13"/>
      <c r="BS1507" s="302"/>
      <c r="BT1507" s="13"/>
      <c r="BU1507" s="302"/>
      <c r="BV1507" s="386"/>
      <c r="BW1507" s="303"/>
      <c r="BX1507" s="303"/>
      <c r="BY1507" s="302"/>
      <c r="BZ1507" s="302"/>
      <c r="CA1507" s="387"/>
      <c r="CB1507" s="395"/>
      <c r="CC1507" s="12"/>
      <c r="CD1507" s="304"/>
      <c r="CE1507" s="14"/>
      <c r="CF1507" s="395"/>
      <c r="CG1507" s="397"/>
      <c r="CH1507" s="300">
        <f t="shared" si="585"/>
        <v>0</v>
      </c>
      <c r="CI1507" s="26"/>
      <c r="CJ1507" s="17">
        <f t="shared" si="582"/>
        <v>0</v>
      </c>
      <c r="CK1507" s="18">
        <f t="shared" si="593"/>
        <v>12.89</v>
      </c>
      <c r="CM1507" s="164"/>
      <c r="CN1507" s="302"/>
      <c r="CO1507" s="13">
        <f t="shared" si="586"/>
        <v>0</v>
      </c>
      <c r="CP1507" s="302"/>
      <c r="CQ1507" s="13">
        <f t="shared" si="587"/>
        <v>0</v>
      </c>
      <c r="CR1507" s="302"/>
      <c r="CS1507" s="13">
        <f t="shared" si="588"/>
        <v>0</v>
      </c>
      <c r="CT1507" s="302"/>
      <c r="CU1507" s="13">
        <f t="shared" si="583"/>
        <v>0</v>
      </c>
      <c r="CV1507" s="302"/>
      <c r="CW1507" s="13">
        <f t="shared" si="589"/>
        <v>0</v>
      </c>
      <c r="CX1507" s="13">
        <f t="shared" si="590"/>
        <v>0</v>
      </c>
      <c r="CY1507" s="251">
        <f t="shared" si="591"/>
        <v>0</v>
      </c>
      <c r="CZ1507" s="13" t="s">
        <v>29</v>
      </c>
      <c r="DA1507" s="13">
        <v>50</v>
      </c>
      <c r="DB1507" s="22">
        <f t="shared" si="592"/>
        <v>0</v>
      </c>
      <c r="DD1507" s="24"/>
      <c r="DF1507" s="163"/>
      <c r="DH1507" s="24"/>
      <c r="DI1507" s="447"/>
      <c r="DJ1507" s="163"/>
    </row>
    <row r="1508" spans="1:114" s="7" customFormat="1">
      <c r="A1508" s="277">
        <f t="shared" si="576"/>
        <v>50</v>
      </c>
      <c r="B1508" s="21" t="e">
        <f>'Calculateur de trading'!I1508/C1508/W1508</f>
        <v>#DIV/0!</v>
      </c>
      <c r="C1508" s="278">
        <f t="shared" si="577"/>
        <v>10</v>
      </c>
      <c r="D1508" s="426"/>
      <c r="E1508" s="273">
        <f t="shared" si="578"/>
        <v>100</v>
      </c>
      <c r="F1508" s="271">
        <f t="shared" si="570"/>
        <v>2</v>
      </c>
      <c r="G1508" s="271" t="e">
        <f t="shared" si="571"/>
        <v>#DIV/0!</v>
      </c>
      <c r="H1508" s="272">
        <f t="shared" si="572"/>
        <v>20</v>
      </c>
      <c r="I1508" s="270"/>
      <c r="J1508" s="273">
        <f t="shared" si="579"/>
        <v>200</v>
      </c>
      <c r="K1508" s="271">
        <f t="shared" si="573"/>
        <v>4</v>
      </c>
      <c r="L1508" s="271" t="e">
        <f t="shared" si="574"/>
        <v>#DIV/0!</v>
      </c>
      <c r="M1508" s="272">
        <f t="shared" si="575"/>
        <v>40</v>
      </c>
      <c r="N1508" s="389"/>
      <c r="O1508" s="455" t="e">
        <f>(A1508*B1508*W1508)+(B1508*'Calculateur de trading'!H1508)</f>
        <v>#DIV/0!</v>
      </c>
      <c r="P1508" s="274" t="e">
        <f>O1508/'Déscriptions des trades'!CK1508</f>
        <v>#DIV/0!</v>
      </c>
      <c r="Q1508" s="456" t="e">
        <f>'Déscriptions des trades'!CK1508-O1508</f>
        <v>#DIV/0!</v>
      </c>
      <c r="R1508" s="466" t="e">
        <f t="shared" si="580"/>
        <v>#DIV/0!</v>
      </c>
      <c r="S1508" s="389"/>
      <c r="T1508" s="12"/>
      <c r="U1508" s="25"/>
      <c r="V1508" s="15"/>
      <c r="W1508" s="490">
        <f t="shared" si="584"/>
        <v>0</v>
      </c>
      <c r="X1508" s="21" t="e">
        <f>W1508*U1508/'Déscriptions des trades'!CK1508*'Déscriptions des trades'!B1508</f>
        <v>#DIV/0!</v>
      </c>
      <c r="Y1508" s="459"/>
      <c r="Z1508" s="389"/>
      <c r="AA1508" s="23">
        <f t="shared" si="581"/>
        <v>0.1</v>
      </c>
      <c r="AB1508" s="17" t="e">
        <f>(AA1508*'Déscriptions des trades'!U1508*'Déscriptions des trades'!B1508/'Déscriptions des trades'!CK1508)*'Déscriptions des trades'!W1508</f>
        <v>#DIV/0!</v>
      </c>
      <c r="AC1508" s="265" t="e">
        <f>AB1508*'Déscriptions des trades'!CK1508</f>
        <v>#DIV/0!</v>
      </c>
      <c r="AD1508" s="266" t="e">
        <f>'Déscriptions des trades'!CK1508-AC1508</f>
        <v>#DIV/0!</v>
      </c>
      <c r="AE1508" s="389"/>
      <c r="AF1508" s="399">
        <v>1504</v>
      </c>
      <c r="AG1508" s="389"/>
      <c r="AH1508" s="20"/>
      <c r="AI1508" s="303"/>
      <c r="AJ1508" s="307"/>
      <c r="AK1508" s="161"/>
      <c r="AL1508" s="305"/>
      <c r="AM1508" s="305"/>
      <c r="AN1508" s="162"/>
      <c r="AO1508" s="439"/>
      <c r="AP1508" s="162"/>
      <c r="AQ1508" s="113"/>
      <c r="AR1508" s="113"/>
      <c r="AS1508" s="384"/>
      <c r="AT1508" s="306"/>
      <c r="AU1508" s="306"/>
      <c r="AV1508" s="160"/>
      <c r="AW1508" s="158"/>
      <c r="AX1508" s="385"/>
      <c r="AY1508" s="453"/>
      <c r="AZ1508" s="165"/>
      <c r="BA1508" s="301"/>
      <c r="BB1508" s="165"/>
      <c r="BC1508" s="301"/>
      <c r="BD1508" s="165"/>
      <c r="BE1508" s="302"/>
      <c r="BF1508" s="302"/>
      <c r="BG1508" s="165"/>
      <c r="BH1508" s="303"/>
      <c r="BI1508" s="165"/>
      <c r="BJ1508" s="304"/>
      <c r="BK1508" s="394"/>
      <c r="BL1508" s="302"/>
      <c r="BM1508" s="302"/>
      <c r="BN1508" s="394"/>
      <c r="BO1508" s="302"/>
      <c r="BP1508" s="13"/>
      <c r="BQ1508" s="302"/>
      <c r="BR1508" s="13"/>
      <c r="BS1508" s="302"/>
      <c r="BT1508" s="13"/>
      <c r="BU1508" s="302"/>
      <c r="BV1508" s="386"/>
      <c r="BW1508" s="303"/>
      <c r="BX1508" s="303"/>
      <c r="BY1508" s="302"/>
      <c r="BZ1508" s="302"/>
      <c r="CA1508" s="387"/>
      <c r="CB1508" s="395"/>
      <c r="CC1508" s="12"/>
      <c r="CD1508" s="304"/>
      <c r="CE1508" s="14"/>
      <c r="CF1508" s="395"/>
      <c r="CG1508" s="397"/>
      <c r="CH1508" s="300">
        <f t="shared" si="585"/>
        <v>0</v>
      </c>
      <c r="CI1508" s="26"/>
      <c r="CJ1508" s="17">
        <f t="shared" si="582"/>
        <v>0</v>
      </c>
      <c r="CK1508" s="18">
        <f t="shared" si="593"/>
        <v>12.89</v>
      </c>
      <c r="CM1508" s="164"/>
      <c r="CN1508" s="302"/>
      <c r="CO1508" s="13">
        <f t="shared" si="586"/>
        <v>0</v>
      </c>
      <c r="CP1508" s="302"/>
      <c r="CQ1508" s="13">
        <f t="shared" si="587"/>
        <v>0</v>
      </c>
      <c r="CR1508" s="302"/>
      <c r="CS1508" s="13">
        <f t="shared" si="588"/>
        <v>0</v>
      </c>
      <c r="CT1508" s="302"/>
      <c r="CU1508" s="13">
        <f t="shared" si="583"/>
        <v>0</v>
      </c>
      <c r="CV1508" s="302"/>
      <c r="CW1508" s="13">
        <f t="shared" si="589"/>
        <v>0</v>
      </c>
      <c r="CX1508" s="13">
        <f t="shared" si="590"/>
        <v>0</v>
      </c>
      <c r="CY1508" s="251">
        <f t="shared" si="591"/>
        <v>0</v>
      </c>
      <c r="CZ1508" s="13" t="s">
        <v>29</v>
      </c>
      <c r="DA1508" s="13">
        <v>50</v>
      </c>
      <c r="DB1508" s="22">
        <f t="shared" si="592"/>
        <v>0</v>
      </c>
      <c r="DD1508" s="24"/>
      <c r="DF1508" s="163"/>
      <c r="DH1508" s="24"/>
      <c r="DI1508" s="447"/>
      <c r="DJ1508" s="163"/>
    </row>
    <row r="1509" spans="1:114" s="7" customFormat="1">
      <c r="A1509" s="277">
        <f t="shared" si="576"/>
        <v>50</v>
      </c>
      <c r="B1509" s="21" t="e">
        <f>'Calculateur de trading'!I1509/C1509/W1509</f>
        <v>#DIV/0!</v>
      </c>
      <c r="C1509" s="278">
        <f t="shared" si="577"/>
        <v>10</v>
      </c>
      <c r="D1509" s="278"/>
      <c r="E1509" s="273">
        <f t="shared" si="578"/>
        <v>100</v>
      </c>
      <c r="F1509" s="271">
        <f t="shared" si="570"/>
        <v>2</v>
      </c>
      <c r="G1509" s="271" t="e">
        <f t="shared" si="571"/>
        <v>#DIV/0!</v>
      </c>
      <c r="H1509" s="272">
        <f t="shared" si="572"/>
        <v>20</v>
      </c>
      <c r="I1509" s="270"/>
      <c r="J1509" s="273">
        <f t="shared" si="579"/>
        <v>200</v>
      </c>
      <c r="K1509" s="271">
        <f t="shared" si="573"/>
        <v>4</v>
      </c>
      <c r="L1509" s="271" t="e">
        <f t="shared" si="574"/>
        <v>#DIV/0!</v>
      </c>
      <c r="M1509" s="272">
        <f t="shared" si="575"/>
        <v>40</v>
      </c>
      <c r="N1509" s="389"/>
      <c r="O1509" s="455" t="e">
        <f>(A1509*B1509*W1509)+(B1509*'Calculateur de trading'!H1509)</f>
        <v>#DIV/0!</v>
      </c>
      <c r="P1509" s="274" t="e">
        <f>O1509/'Déscriptions des trades'!CK1509</f>
        <v>#DIV/0!</v>
      </c>
      <c r="Q1509" s="456" t="e">
        <f>'Déscriptions des trades'!CK1509-O1509</f>
        <v>#DIV/0!</v>
      </c>
      <c r="R1509" s="466" t="e">
        <f t="shared" si="580"/>
        <v>#DIV/0!</v>
      </c>
      <c r="S1509" s="389"/>
      <c r="T1509" s="12"/>
      <c r="U1509" s="25"/>
      <c r="V1509" s="15"/>
      <c r="W1509" s="490">
        <f t="shared" si="584"/>
        <v>0</v>
      </c>
      <c r="X1509" s="21" t="e">
        <f>W1509*U1509/'Déscriptions des trades'!CK1509*'Déscriptions des trades'!B1509</f>
        <v>#DIV/0!</v>
      </c>
      <c r="Y1509" s="459"/>
      <c r="Z1509" s="389"/>
      <c r="AA1509" s="23">
        <f t="shared" si="581"/>
        <v>0.1</v>
      </c>
      <c r="AB1509" s="17" t="e">
        <f>(AA1509*'Déscriptions des trades'!U1509*'Déscriptions des trades'!B1509/'Déscriptions des trades'!CK1509)*'Déscriptions des trades'!W1509</f>
        <v>#DIV/0!</v>
      </c>
      <c r="AC1509" s="265" t="e">
        <f>AB1509*'Déscriptions des trades'!CK1509</f>
        <v>#DIV/0!</v>
      </c>
      <c r="AD1509" s="266" t="e">
        <f>'Déscriptions des trades'!CK1509-AC1509</f>
        <v>#DIV/0!</v>
      </c>
      <c r="AE1509" s="389"/>
      <c r="AF1509" s="399">
        <v>1505</v>
      </c>
      <c r="AG1509" s="389"/>
      <c r="AH1509" s="20"/>
      <c r="AI1509" s="303"/>
      <c r="AJ1509" s="307"/>
      <c r="AK1509" s="161"/>
      <c r="AL1509" s="305"/>
      <c r="AM1509" s="305"/>
      <c r="AN1509" s="162"/>
      <c r="AO1509" s="439"/>
      <c r="AP1509" s="162"/>
      <c r="AQ1509" s="113"/>
      <c r="AR1509" s="113"/>
      <c r="AS1509" s="384"/>
      <c r="AT1509" s="306"/>
      <c r="AU1509" s="306"/>
      <c r="AV1509" s="160"/>
      <c r="AW1509" s="158"/>
      <c r="AX1509" s="385"/>
      <c r="AY1509" s="453"/>
      <c r="AZ1509" s="165"/>
      <c r="BA1509" s="301"/>
      <c r="BB1509" s="165"/>
      <c r="BC1509" s="301"/>
      <c r="BD1509" s="165"/>
      <c r="BE1509" s="302"/>
      <c r="BF1509" s="302"/>
      <c r="BG1509" s="165"/>
      <c r="BH1509" s="303"/>
      <c r="BI1509" s="165"/>
      <c r="BJ1509" s="304"/>
      <c r="BK1509" s="394"/>
      <c r="BL1509" s="302"/>
      <c r="BM1509" s="302"/>
      <c r="BN1509" s="394"/>
      <c r="BO1509" s="302"/>
      <c r="BP1509" s="13"/>
      <c r="BQ1509" s="302"/>
      <c r="BR1509" s="13"/>
      <c r="BS1509" s="302"/>
      <c r="BT1509" s="13"/>
      <c r="BU1509" s="302"/>
      <c r="BV1509" s="386"/>
      <c r="BW1509" s="303"/>
      <c r="BX1509" s="303"/>
      <c r="BY1509" s="302"/>
      <c r="BZ1509" s="302"/>
      <c r="CA1509" s="387"/>
      <c r="CB1509" s="395"/>
      <c r="CC1509" s="12"/>
      <c r="CD1509" s="304"/>
      <c r="CE1509" s="14"/>
      <c r="CF1509" s="395"/>
      <c r="CG1509" s="397"/>
      <c r="CH1509" s="300">
        <f t="shared" si="585"/>
        <v>0</v>
      </c>
      <c r="CI1509" s="26"/>
      <c r="CJ1509" s="17">
        <f t="shared" si="582"/>
        <v>0</v>
      </c>
      <c r="CK1509" s="18">
        <f t="shared" si="593"/>
        <v>12.89</v>
      </c>
      <c r="CM1509" s="164"/>
      <c r="CN1509" s="302"/>
      <c r="CO1509" s="13">
        <f t="shared" si="586"/>
        <v>0</v>
      </c>
      <c r="CP1509" s="302"/>
      <c r="CQ1509" s="13">
        <f t="shared" si="587"/>
        <v>0</v>
      </c>
      <c r="CR1509" s="302"/>
      <c r="CS1509" s="13">
        <f t="shared" si="588"/>
        <v>0</v>
      </c>
      <c r="CT1509" s="302"/>
      <c r="CU1509" s="13">
        <f t="shared" si="583"/>
        <v>0</v>
      </c>
      <c r="CV1509" s="302"/>
      <c r="CW1509" s="13">
        <f t="shared" si="589"/>
        <v>0</v>
      </c>
      <c r="CX1509" s="13">
        <f t="shared" si="590"/>
        <v>0</v>
      </c>
      <c r="CY1509" s="251">
        <f t="shared" si="591"/>
        <v>0</v>
      </c>
      <c r="CZ1509" s="13" t="s">
        <v>29</v>
      </c>
      <c r="DA1509" s="13">
        <v>50</v>
      </c>
      <c r="DB1509" s="22">
        <f t="shared" si="592"/>
        <v>0</v>
      </c>
      <c r="DD1509" s="24"/>
      <c r="DF1509" s="163"/>
      <c r="DH1509" s="24"/>
      <c r="DI1509" s="447"/>
      <c r="DJ1509" s="163"/>
    </row>
    <row r="1510" spans="1:114" s="7" customFormat="1">
      <c r="A1510" s="277">
        <f t="shared" si="576"/>
        <v>50</v>
      </c>
      <c r="B1510" s="21" t="e">
        <f>'Calculateur de trading'!I1510/C1510/W1510</f>
        <v>#DIV/0!</v>
      </c>
      <c r="C1510" s="278">
        <f t="shared" si="577"/>
        <v>10</v>
      </c>
      <c r="D1510" s="426"/>
      <c r="E1510" s="273">
        <f t="shared" si="578"/>
        <v>100</v>
      </c>
      <c r="F1510" s="271">
        <f t="shared" si="570"/>
        <v>2</v>
      </c>
      <c r="G1510" s="271" t="e">
        <f t="shared" si="571"/>
        <v>#DIV/0!</v>
      </c>
      <c r="H1510" s="272">
        <f t="shared" si="572"/>
        <v>20</v>
      </c>
      <c r="I1510" s="270"/>
      <c r="J1510" s="273">
        <f t="shared" si="579"/>
        <v>200</v>
      </c>
      <c r="K1510" s="271">
        <f t="shared" si="573"/>
        <v>4</v>
      </c>
      <c r="L1510" s="271" t="e">
        <f t="shared" si="574"/>
        <v>#DIV/0!</v>
      </c>
      <c r="M1510" s="272">
        <f t="shared" si="575"/>
        <v>40</v>
      </c>
      <c r="N1510" s="389"/>
      <c r="O1510" s="455" t="e">
        <f>(A1510*B1510*W1510)+(B1510*'Calculateur de trading'!H1510)</f>
        <v>#DIV/0!</v>
      </c>
      <c r="P1510" s="274" t="e">
        <f>O1510/'Déscriptions des trades'!CK1510</f>
        <v>#DIV/0!</v>
      </c>
      <c r="Q1510" s="456" t="e">
        <f>'Déscriptions des trades'!CK1510-O1510</f>
        <v>#DIV/0!</v>
      </c>
      <c r="R1510" s="466" t="e">
        <f t="shared" si="580"/>
        <v>#DIV/0!</v>
      </c>
      <c r="S1510" s="389"/>
      <c r="T1510" s="12"/>
      <c r="U1510" s="25"/>
      <c r="V1510" s="15"/>
      <c r="W1510" s="490">
        <f t="shared" si="584"/>
        <v>0</v>
      </c>
      <c r="X1510" s="21" t="e">
        <f>W1510*U1510/'Déscriptions des trades'!CK1510*'Déscriptions des trades'!B1510</f>
        <v>#DIV/0!</v>
      </c>
      <c r="Y1510" s="459"/>
      <c r="Z1510" s="389"/>
      <c r="AA1510" s="23">
        <f t="shared" si="581"/>
        <v>0.1</v>
      </c>
      <c r="AB1510" s="17" t="e">
        <f>(AA1510*'Déscriptions des trades'!U1510*'Déscriptions des trades'!B1510/'Déscriptions des trades'!CK1510)*'Déscriptions des trades'!W1510</f>
        <v>#DIV/0!</v>
      </c>
      <c r="AC1510" s="265" t="e">
        <f>AB1510*'Déscriptions des trades'!CK1510</f>
        <v>#DIV/0!</v>
      </c>
      <c r="AD1510" s="266" t="e">
        <f>'Déscriptions des trades'!CK1510-AC1510</f>
        <v>#DIV/0!</v>
      </c>
      <c r="AE1510" s="389"/>
      <c r="AF1510" s="399">
        <v>1506</v>
      </c>
      <c r="AG1510" s="389"/>
      <c r="AH1510" s="20"/>
      <c r="AI1510" s="303"/>
      <c r="AJ1510" s="307"/>
      <c r="AK1510" s="161"/>
      <c r="AL1510" s="305"/>
      <c r="AM1510" s="305"/>
      <c r="AN1510" s="162"/>
      <c r="AO1510" s="439"/>
      <c r="AP1510" s="162"/>
      <c r="AQ1510" s="113"/>
      <c r="AR1510" s="113"/>
      <c r="AS1510" s="384"/>
      <c r="AT1510" s="306"/>
      <c r="AU1510" s="306"/>
      <c r="AV1510" s="160"/>
      <c r="AW1510" s="158"/>
      <c r="AX1510" s="385"/>
      <c r="AY1510" s="453"/>
      <c r="AZ1510" s="165"/>
      <c r="BA1510" s="301"/>
      <c r="BB1510" s="165"/>
      <c r="BC1510" s="301"/>
      <c r="BD1510" s="165"/>
      <c r="BE1510" s="302"/>
      <c r="BF1510" s="302"/>
      <c r="BG1510" s="165"/>
      <c r="BH1510" s="303"/>
      <c r="BI1510" s="165"/>
      <c r="BJ1510" s="304"/>
      <c r="BK1510" s="394"/>
      <c r="BL1510" s="302"/>
      <c r="BM1510" s="302"/>
      <c r="BN1510" s="394"/>
      <c r="BO1510" s="302"/>
      <c r="BP1510" s="13"/>
      <c r="BQ1510" s="302"/>
      <c r="BR1510" s="13"/>
      <c r="BS1510" s="302"/>
      <c r="BT1510" s="13"/>
      <c r="BU1510" s="302"/>
      <c r="BV1510" s="386"/>
      <c r="BW1510" s="303"/>
      <c r="BX1510" s="303"/>
      <c r="BY1510" s="302"/>
      <c r="BZ1510" s="302"/>
      <c r="CA1510" s="387"/>
      <c r="CB1510" s="395"/>
      <c r="CC1510" s="12"/>
      <c r="CD1510" s="304"/>
      <c r="CE1510" s="14"/>
      <c r="CF1510" s="395"/>
      <c r="CG1510" s="397"/>
      <c r="CH1510" s="300">
        <f t="shared" si="585"/>
        <v>0</v>
      </c>
      <c r="CI1510" s="26"/>
      <c r="CJ1510" s="17">
        <f t="shared" si="582"/>
        <v>0</v>
      </c>
      <c r="CK1510" s="18">
        <f t="shared" si="593"/>
        <v>12.89</v>
      </c>
      <c r="CM1510" s="164"/>
      <c r="CN1510" s="302"/>
      <c r="CO1510" s="13">
        <f t="shared" si="586"/>
        <v>0</v>
      </c>
      <c r="CP1510" s="302"/>
      <c r="CQ1510" s="13">
        <f t="shared" si="587"/>
        <v>0</v>
      </c>
      <c r="CR1510" s="302"/>
      <c r="CS1510" s="13">
        <f t="shared" si="588"/>
        <v>0</v>
      </c>
      <c r="CT1510" s="302"/>
      <c r="CU1510" s="13">
        <f t="shared" si="583"/>
        <v>0</v>
      </c>
      <c r="CV1510" s="302"/>
      <c r="CW1510" s="13">
        <f t="shared" si="589"/>
        <v>0</v>
      </c>
      <c r="CX1510" s="13">
        <f t="shared" si="590"/>
        <v>0</v>
      </c>
      <c r="CY1510" s="251">
        <f t="shared" si="591"/>
        <v>0</v>
      </c>
      <c r="CZ1510" s="13" t="s">
        <v>29</v>
      </c>
      <c r="DA1510" s="13">
        <v>50</v>
      </c>
      <c r="DB1510" s="22">
        <f t="shared" si="592"/>
        <v>0</v>
      </c>
      <c r="DD1510" s="24"/>
      <c r="DF1510" s="163"/>
      <c r="DH1510" s="24"/>
      <c r="DI1510" s="447"/>
      <c r="DJ1510" s="163"/>
    </row>
    <row r="1511" spans="1:114" s="7" customFormat="1">
      <c r="A1511" s="277">
        <f t="shared" si="576"/>
        <v>50</v>
      </c>
      <c r="B1511" s="21" t="e">
        <f>'Calculateur de trading'!I1511/C1511/W1511</f>
        <v>#DIV/0!</v>
      </c>
      <c r="C1511" s="278">
        <f t="shared" si="577"/>
        <v>10</v>
      </c>
      <c r="D1511" s="426"/>
      <c r="E1511" s="273">
        <f t="shared" si="578"/>
        <v>100</v>
      </c>
      <c r="F1511" s="271">
        <f t="shared" si="570"/>
        <v>2</v>
      </c>
      <c r="G1511" s="271" t="e">
        <f t="shared" si="571"/>
        <v>#DIV/0!</v>
      </c>
      <c r="H1511" s="272">
        <f t="shared" si="572"/>
        <v>20</v>
      </c>
      <c r="I1511" s="270"/>
      <c r="J1511" s="273">
        <f t="shared" si="579"/>
        <v>200</v>
      </c>
      <c r="K1511" s="271">
        <f t="shared" si="573"/>
        <v>4</v>
      </c>
      <c r="L1511" s="271" t="e">
        <f t="shared" si="574"/>
        <v>#DIV/0!</v>
      </c>
      <c r="M1511" s="272">
        <f t="shared" si="575"/>
        <v>40</v>
      </c>
      <c r="N1511" s="389"/>
      <c r="O1511" s="455" t="e">
        <f>(A1511*B1511*W1511)+(B1511*'Calculateur de trading'!H1511)</f>
        <v>#DIV/0!</v>
      </c>
      <c r="P1511" s="274" t="e">
        <f>O1511/'Déscriptions des trades'!CK1511</f>
        <v>#DIV/0!</v>
      </c>
      <c r="Q1511" s="456" t="e">
        <f>'Déscriptions des trades'!CK1511-O1511</f>
        <v>#DIV/0!</v>
      </c>
      <c r="R1511" s="466" t="e">
        <f t="shared" si="580"/>
        <v>#DIV/0!</v>
      </c>
      <c r="S1511" s="389"/>
      <c r="T1511" s="12"/>
      <c r="U1511" s="25"/>
      <c r="V1511" s="15"/>
      <c r="W1511" s="490">
        <f t="shared" si="584"/>
        <v>0</v>
      </c>
      <c r="X1511" s="21" t="e">
        <f>W1511*U1511/'Déscriptions des trades'!CK1511*'Déscriptions des trades'!B1511</f>
        <v>#DIV/0!</v>
      </c>
      <c r="Y1511" s="459"/>
      <c r="Z1511" s="389"/>
      <c r="AA1511" s="23">
        <f t="shared" si="581"/>
        <v>0.1</v>
      </c>
      <c r="AB1511" s="17" t="e">
        <f>(AA1511*'Déscriptions des trades'!U1511*'Déscriptions des trades'!B1511/'Déscriptions des trades'!CK1511)*'Déscriptions des trades'!W1511</f>
        <v>#DIV/0!</v>
      </c>
      <c r="AC1511" s="265" t="e">
        <f>AB1511*'Déscriptions des trades'!CK1511</f>
        <v>#DIV/0!</v>
      </c>
      <c r="AD1511" s="266" t="e">
        <f>'Déscriptions des trades'!CK1511-AC1511</f>
        <v>#DIV/0!</v>
      </c>
      <c r="AE1511" s="389"/>
      <c r="AF1511" s="399">
        <v>1507</v>
      </c>
      <c r="AG1511" s="389"/>
      <c r="AH1511" s="20"/>
      <c r="AI1511" s="303"/>
      <c r="AJ1511" s="307"/>
      <c r="AK1511" s="161"/>
      <c r="AL1511" s="305"/>
      <c r="AM1511" s="305"/>
      <c r="AN1511" s="162"/>
      <c r="AO1511" s="439"/>
      <c r="AP1511" s="162"/>
      <c r="AQ1511" s="113"/>
      <c r="AR1511" s="113"/>
      <c r="AS1511" s="384"/>
      <c r="AT1511" s="306"/>
      <c r="AU1511" s="306"/>
      <c r="AV1511" s="160"/>
      <c r="AW1511" s="158"/>
      <c r="AX1511" s="385"/>
      <c r="AY1511" s="453"/>
      <c r="AZ1511" s="165"/>
      <c r="BA1511" s="301"/>
      <c r="BB1511" s="165"/>
      <c r="BC1511" s="301"/>
      <c r="BD1511" s="165"/>
      <c r="BE1511" s="302"/>
      <c r="BF1511" s="302"/>
      <c r="BG1511" s="165"/>
      <c r="BH1511" s="303"/>
      <c r="BI1511" s="165"/>
      <c r="BJ1511" s="304"/>
      <c r="BK1511" s="394"/>
      <c r="BL1511" s="302"/>
      <c r="BM1511" s="302"/>
      <c r="BN1511" s="394"/>
      <c r="BO1511" s="302"/>
      <c r="BP1511" s="13"/>
      <c r="BQ1511" s="302"/>
      <c r="BR1511" s="13"/>
      <c r="BS1511" s="302"/>
      <c r="BT1511" s="13"/>
      <c r="BU1511" s="302"/>
      <c r="BV1511" s="386"/>
      <c r="BW1511" s="303"/>
      <c r="BX1511" s="303"/>
      <c r="BY1511" s="302"/>
      <c r="BZ1511" s="302"/>
      <c r="CA1511" s="387"/>
      <c r="CB1511" s="395"/>
      <c r="CC1511" s="12"/>
      <c r="CD1511" s="304"/>
      <c r="CE1511" s="14"/>
      <c r="CF1511" s="395"/>
      <c r="CG1511" s="397"/>
      <c r="CH1511" s="300">
        <f t="shared" si="585"/>
        <v>0</v>
      </c>
      <c r="CI1511" s="26"/>
      <c r="CJ1511" s="17">
        <f t="shared" si="582"/>
        <v>0</v>
      </c>
      <c r="CK1511" s="18">
        <f t="shared" si="593"/>
        <v>12.89</v>
      </c>
      <c r="CM1511" s="164"/>
      <c r="CN1511" s="302"/>
      <c r="CO1511" s="13">
        <f t="shared" si="586"/>
        <v>0</v>
      </c>
      <c r="CP1511" s="302"/>
      <c r="CQ1511" s="13">
        <f t="shared" si="587"/>
        <v>0</v>
      </c>
      <c r="CR1511" s="302"/>
      <c r="CS1511" s="13">
        <f t="shared" si="588"/>
        <v>0</v>
      </c>
      <c r="CT1511" s="302"/>
      <c r="CU1511" s="13">
        <f t="shared" si="583"/>
        <v>0</v>
      </c>
      <c r="CV1511" s="302"/>
      <c r="CW1511" s="13">
        <f t="shared" si="589"/>
        <v>0</v>
      </c>
      <c r="CX1511" s="13">
        <f t="shared" si="590"/>
        <v>0</v>
      </c>
      <c r="CY1511" s="251">
        <f t="shared" si="591"/>
        <v>0</v>
      </c>
      <c r="CZ1511" s="13" t="s">
        <v>29</v>
      </c>
      <c r="DA1511" s="13">
        <v>50</v>
      </c>
      <c r="DB1511" s="22">
        <f t="shared" si="592"/>
        <v>0</v>
      </c>
      <c r="DD1511" s="24"/>
      <c r="DF1511" s="163"/>
      <c r="DH1511" s="24"/>
      <c r="DI1511" s="447"/>
      <c r="DJ1511" s="163"/>
    </row>
    <row r="1512" spans="1:114" s="7" customFormat="1">
      <c r="A1512" s="277">
        <f t="shared" si="576"/>
        <v>50</v>
      </c>
      <c r="B1512" s="21" t="e">
        <f>'Calculateur de trading'!I1512/C1512/W1512</f>
        <v>#DIV/0!</v>
      </c>
      <c r="C1512" s="278">
        <f t="shared" si="577"/>
        <v>10</v>
      </c>
      <c r="D1512" s="278"/>
      <c r="E1512" s="273">
        <f t="shared" si="578"/>
        <v>100</v>
      </c>
      <c r="F1512" s="271">
        <f t="shared" si="570"/>
        <v>2</v>
      </c>
      <c r="G1512" s="271" t="e">
        <f t="shared" si="571"/>
        <v>#DIV/0!</v>
      </c>
      <c r="H1512" s="272">
        <f t="shared" si="572"/>
        <v>20</v>
      </c>
      <c r="I1512" s="270"/>
      <c r="J1512" s="273">
        <f t="shared" si="579"/>
        <v>200</v>
      </c>
      <c r="K1512" s="271">
        <f t="shared" si="573"/>
        <v>4</v>
      </c>
      <c r="L1512" s="271" t="e">
        <f t="shared" si="574"/>
        <v>#DIV/0!</v>
      </c>
      <c r="M1512" s="272">
        <f t="shared" si="575"/>
        <v>40</v>
      </c>
      <c r="N1512" s="389"/>
      <c r="O1512" s="455" t="e">
        <f>(A1512*B1512*W1512)+(B1512*'Calculateur de trading'!H1512)</f>
        <v>#DIV/0!</v>
      </c>
      <c r="P1512" s="274" t="e">
        <f>O1512/'Déscriptions des trades'!CK1512</f>
        <v>#DIV/0!</v>
      </c>
      <c r="Q1512" s="456" t="e">
        <f>'Déscriptions des trades'!CK1512-O1512</f>
        <v>#DIV/0!</v>
      </c>
      <c r="R1512" s="466" t="e">
        <f t="shared" si="580"/>
        <v>#DIV/0!</v>
      </c>
      <c r="S1512" s="389"/>
      <c r="T1512" s="12"/>
      <c r="U1512" s="25"/>
      <c r="V1512" s="15"/>
      <c r="W1512" s="490">
        <f t="shared" si="584"/>
        <v>0</v>
      </c>
      <c r="X1512" s="21" t="e">
        <f>W1512*U1512/'Déscriptions des trades'!CK1512*'Déscriptions des trades'!B1512</f>
        <v>#DIV/0!</v>
      </c>
      <c r="Y1512" s="459"/>
      <c r="Z1512" s="389"/>
      <c r="AA1512" s="23">
        <f t="shared" si="581"/>
        <v>0.1</v>
      </c>
      <c r="AB1512" s="17" t="e">
        <f>(AA1512*'Déscriptions des trades'!U1512*'Déscriptions des trades'!B1512/'Déscriptions des trades'!CK1512)*'Déscriptions des trades'!W1512</f>
        <v>#DIV/0!</v>
      </c>
      <c r="AC1512" s="265" t="e">
        <f>AB1512*'Déscriptions des trades'!CK1512</f>
        <v>#DIV/0!</v>
      </c>
      <c r="AD1512" s="266" t="e">
        <f>'Déscriptions des trades'!CK1512-AC1512</f>
        <v>#DIV/0!</v>
      </c>
      <c r="AE1512" s="389"/>
      <c r="AF1512" s="399">
        <v>1508</v>
      </c>
      <c r="AG1512" s="389"/>
      <c r="AH1512" s="20"/>
      <c r="AI1512" s="303"/>
      <c r="AJ1512" s="307"/>
      <c r="AK1512" s="161"/>
      <c r="AL1512" s="305"/>
      <c r="AM1512" s="305"/>
      <c r="AN1512" s="162"/>
      <c r="AO1512" s="439"/>
      <c r="AP1512" s="162"/>
      <c r="AQ1512" s="113"/>
      <c r="AR1512" s="113"/>
      <c r="AS1512" s="384"/>
      <c r="AT1512" s="306"/>
      <c r="AU1512" s="306"/>
      <c r="AV1512" s="160"/>
      <c r="AW1512" s="158"/>
      <c r="AX1512" s="385"/>
      <c r="AY1512" s="453"/>
      <c r="AZ1512" s="165"/>
      <c r="BA1512" s="301"/>
      <c r="BB1512" s="165"/>
      <c r="BC1512" s="301"/>
      <c r="BD1512" s="165"/>
      <c r="BE1512" s="302"/>
      <c r="BF1512" s="302"/>
      <c r="BG1512" s="165"/>
      <c r="BH1512" s="303"/>
      <c r="BI1512" s="165"/>
      <c r="BJ1512" s="304"/>
      <c r="BK1512" s="394"/>
      <c r="BL1512" s="302"/>
      <c r="BM1512" s="302"/>
      <c r="BN1512" s="394"/>
      <c r="BO1512" s="302"/>
      <c r="BP1512" s="13"/>
      <c r="BQ1512" s="302"/>
      <c r="BR1512" s="13"/>
      <c r="BS1512" s="302"/>
      <c r="BT1512" s="13"/>
      <c r="BU1512" s="302"/>
      <c r="BV1512" s="386"/>
      <c r="BW1512" s="303"/>
      <c r="BX1512" s="303"/>
      <c r="BY1512" s="302"/>
      <c r="BZ1512" s="302"/>
      <c r="CA1512" s="387"/>
      <c r="CB1512" s="395"/>
      <c r="CC1512" s="12"/>
      <c r="CD1512" s="304"/>
      <c r="CE1512" s="14"/>
      <c r="CF1512" s="395"/>
      <c r="CG1512" s="397"/>
      <c r="CH1512" s="300">
        <f t="shared" si="585"/>
        <v>0</v>
      </c>
      <c r="CI1512" s="26"/>
      <c r="CJ1512" s="17">
        <f t="shared" si="582"/>
        <v>0</v>
      </c>
      <c r="CK1512" s="18">
        <f t="shared" si="593"/>
        <v>12.89</v>
      </c>
      <c r="CM1512" s="164"/>
      <c r="CN1512" s="302"/>
      <c r="CO1512" s="13">
        <f t="shared" si="586"/>
        <v>0</v>
      </c>
      <c r="CP1512" s="302"/>
      <c r="CQ1512" s="13">
        <f t="shared" si="587"/>
        <v>0</v>
      </c>
      <c r="CR1512" s="302"/>
      <c r="CS1512" s="13">
        <f t="shared" si="588"/>
        <v>0</v>
      </c>
      <c r="CT1512" s="302"/>
      <c r="CU1512" s="13">
        <f t="shared" si="583"/>
        <v>0</v>
      </c>
      <c r="CV1512" s="302"/>
      <c r="CW1512" s="13">
        <f t="shared" si="589"/>
        <v>0</v>
      </c>
      <c r="CX1512" s="13">
        <f t="shared" si="590"/>
        <v>0</v>
      </c>
      <c r="CY1512" s="251">
        <f t="shared" si="591"/>
        <v>0</v>
      </c>
      <c r="CZ1512" s="13" t="s">
        <v>29</v>
      </c>
      <c r="DA1512" s="13">
        <v>50</v>
      </c>
      <c r="DB1512" s="22">
        <f t="shared" si="592"/>
        <v>0</v>
      </c>
      <c r="DD1512" s="24"/>
      <c r="DF1512" s="163"/>
      <c r="DH1512" s="24"/>
      <c r="DI1512" s="447"/>
      <c r="DJ1512" s="163"/>
    </row>
    <row r="1513" spans="1:114" s="7" customFormat="1">
      <c r="A1513" s="277">
        <f t="shared" si="576"/>
        <v>50</v>
      </c>
      <c r="B1513" s="21" t="e">
        <f>'Calculateur de trading'!I1513/C1513/W1513</f>
        <v>#DIV/0!</v>
      </c>
      <c r="C1513" s="278">
        <f t="shared" si="577"/>
        <v>10</v>
      </c>
      <c r="D1513" s="426"/>
      <c r="E1513" s="273">
        <f t="shared" si="578"/>
        <v>100</v>
      </c>
      <c r="F1513" s="271">
        <f t="shared" si="570"/>
        <v>2</v>
      </c>
      <c r="G1513" s="271" t="e">
        <f t="shared" si="571"/>
        <v>#DIV/0!</v>
      </c>
      <c r="H1513" s="272">
        <f t="shared" si="572"/>
        <v>20</v>
      </c>
      <c r="I1513" s="270"/>
      <c r="J1513" s="273">
        <f t="shared" si="579"/>
        <v>200</v>
      </c>
      <c r="K1513" s="271">
        <f t="shared" si="573"/>
        <v>4</v>
      </c>
      <c r="L1513" s="271" t="e">
        <f t="shared" si="574"/>
        <v>#DIV/0!</v>
      </c>
      <c r="M1513" s="272">
        <f t="shared" si="575"/>
        <v>40</v>
      </c>
      <c r="N1513" s="389"/>
      <c r="O1513" s="455" t="e">
        <f>(A1513*B1513*W1513)+(B1513*'Calculateur de trading'!H1513)</f>
        <v>#DIV/0!</v>
      </c>
      <c r="P1513" s="274" t="e">
        <f>O1513/'Déscriptions des trades'!CK1513</f>
        <v>#DIV/0!</v>
      </c>
      <c r="Q1513" s="456" t="e">
        <f>'Déscriptions des trades'!CK1513-O1513</f>
        <v>#DIV/0!</v>
      </c>
      <c r="R1513" s="466" t="e">
        <f t="shared" si="580"/>
        <v>#DIV/0!</v>
      </c>
      <c r="S1513" s="389"/>
      <c r="T1513" s="12"/>
      <c r="U1513" s="25"/>
      <c r="V1513" s="15"/>
      <c r="W1513" s="490">
        <f t="shared" si="584"/>
        <v>0</v>
      </c>
      <c r="X1513" s="21" t="e">
        <f>W1513*U1513/'Déscriptions des trades'!CK1513*'Déscriptions des trades'!B1513</f>
        <v>#DIV/0!</v>
      </c>
      <c r="Y1513" s="459"/>
      <c r="Z1513" s="389"/>
      <c r="AA1513" s="23">
        <f t="shared" si="581"/>
        <v>0.1</v>
      </c>
      <c r="AB1513" s="17" t="e">
        <f>(AA1513*'Déscriptions des trades'!U1513*'Déscriptions des trades'!B1513/'Déscriptions des trades'!CK1513)*'Déscriptions des trades'!W1513</f>
        <v>#DIV/0!</v>
      </c>
      <c r="AC1513" s="265" t="e">
        <f>AB1513*'Déscriptions des trades'!CK1513</f>
        <v>#DIV/0!</v>
      </c>
      <c r="AD1513" s="266" t="e">
        <f>'Déscriptions des trades'!CK1513-AC1513</f>
        <v>#DIV/0!</v>
      </c>
      <c r="AE1513" s="389"/>
      <c r="AF1513" s="399">
        <v>1509</v>
      </c>
      <c r="AG1513" s="389"/>
      <c r="AH1513" s="20"/>
      <c r="AI1513" s="303"/>
      <c r="AJ1513" s="307"/>
      <c r="AK1513" s="161"/>
      <c r="AL1513" s="305"/>
      <c r="AM1513" s="305"/>
      <c r="AN1513" s="162"/>
      <c r="AO1513" s="439"/>
      <c r="AP1513" s="162"/>
      <c r="AQ1513" s="113"/>
      <c r="AR1513" s="113"/>
      <c r="AS1513" s="384"/>
      <c r="AT1513" s="306"/>
      <c r="AU1513" s="306"/>
      <c r="AV1513" s="160"/>
      <c r="AW1513" s="158"/>
      <c r="AX1513" s="385"/>
      <c r="AY1513" s="453"/>
      <c r="AZ1513" s="165"/>
      <c r="BA1513" s="301"/>
      <c r="BB1513" s="165"/>
      <c r="BC1513" s="301"/>
      <c r="BD1513" s="165"/>
      <c r="BE1513" s="302"/>
      <c r="BF1513" s="302"/>
      <c r="BG1513" s="165"/>
      <c r="BH1513" s="303"/>
      <c r="BI1513" s="165"/>
      <c r="BJ1513" s="304"/>
      <c r="BK1513" s="394"/>
      <c r="BL1513" s="302"/>
      <c r="BM1513" s="302"/>
      <c r="BN1513" s="394"/>
      <c r="BO1513" s="302"/>
      <c r="BP1513" s="13"/>
      <c r="BQ1513" s="302"/>
      <c r="BR1513" s="13"/>
      <c r="BS1513" s="302"/>
      <c r="BT1513" s="13"/>
      <c r="BU1513" s="302"/>
      <c r="BV1513" s="386"/>
      <c r="BW1513" s="303"/>
      <c r="BX1513" s="303"/>
      <c r="BY1513" s="302"/>
      <c r="BZ1513" s="302"/>
      <c r="CA1513" s="387"/>
      <c r="CB1513" s="395"/>
      <c r="CC1513" s="12"/>
      <c r="CD1513" s="304"/>
      <c r="CE1513" s="14"/>
      <c r="CF1513" s="395"/>
      <c r="CG1513" s="397"/>
      <c r="CH1513" s="300">
        <f t="shared" si="585"/>
        <v>0</v>
      </c>
      <c r="CI1513" s="26"/>
      <c r="CJ1513" s="17">
        <f t="shared" si="582"/>
        <v>0</v>
      </c>
      <c r="CK1513" s="18">
        <f t="shared" si="593"/>
        <v>12.89</v>
      </c>
      <c r="CM1513" s="164"/>
      <c r="CN1513" s="302"/>
      <c r="CO1513" s="13">
        <f t="shared" si="586"/>
        <v>0</v>
      </c>
      <c r="CP1513" s="302"/>
      <c r="CQ1513" s="13">
        <f t="shared" si="587"/>
        <v>0</v>
      </c>
      <c r="CR1513" s="302"/>
      <c r="CS1513" s="13">
        <f t="shared" si="588"/>
        <v>0</v>
      </c>
      <c r="CT1513" s="302"/>
      <c r="CU1513" s="13">
        <f t="shared" si="583"/>
        <v>0</v>
      </c>
      <c r="CV1513" s="302"/>
      <c r="CW1513" s="13">
        <f t="shared" si="589"/>
        <v>0</v>
      </c>
      <c r="CX1513" s="13">
        <f t="shared" si="590"/>
        <v>0</v>
      </c>
      <c r="CY1513" s="251">
        <f t="shared" si="591"/>
        <v>0</v>
      </c>
      <c r="CZ1513" s="13" t="s">
        <v>29</v>
      </c>
      <c r="DA1513" s="13">
        <v>50</v>
      </c>
      <c r="DB1513" s="22">
        <f t="shared" si="592"/>
        <v>0</v>
      </c>
      <c r="DD1513" s="24"/>
      <c r="DF1513" s="163"/>
      <c r="DH1513" s="24"/>
      <c r="DI1513" s="447"/>
      <c r="DJ1513" s="163"/>
    </row>
    <row r="1514" spans="1:114" s="7" customFormat="1">
      <c r="A1514" s="277">
        <f t="shared" si="576"/>
        <v>50</v>
      </c>
      <c r="B1514" s="21" t="e">
        <f>'Calculateur de trading'!I1514/C1514/W1514</f>
        <v>#DIV/0!</v>
      </c>
      <c r="C1514" s="278">
        <f t="shared" si="577"/>
        <v>10</v>
      </c>
      <c r="D1514" s="278"/>
      <c r="E1514" s="273">
        <f t="shared" si="578"/>
        <v>100</v>
      </c>
      <c r="F1514" s="271">
        <f t="shared" si="570"/>
        <v>2</v>
      </c>
      <c r="G1514" s="271" t="e">
        <f t="shared" si="571"/>
        <v>#DIV/0!</v>
      </c>
      <c r="H1514" s="272">
        <f t="shared" si="572"/>
        <v>20</v>
      </c>
      <c r="I1514" s="270"/>
      <c r="J1514" s="273">
        <f t="shared" si="579"/>
        <v>200</v>
      </c>
      <c r="K1514" s="271">
        <f t="shared" si="573"/>
        <v>4</v>
      </c>
      <c r="L1514" s="271" t="e">
        <f t="shared" si="574"/>
        <v>#DIV/0!</v>
      </c>
      <c r="M1514" s="272">
        <f t="shared" si="575"/>
        <v>40</v>
      </c>
      <c r="N1514" s="389"/>
      <c r="O1514" s="455" t="e">
        <f>(A1514*B1514*W1514)+(B1514*'Calculateur de trading'!H1514)</f>
        <v>#DIV/0!</v>
      </c>
      <c r="P1514" s="274" t="e">
        <f>O1514/'Déscriptions des trades'!CK1514</f>
        <v>#DIV/0!</v>
      </c>
      <c r="Q1514" s="456" t="e">
        <f>'Déscriptions des trades'!CK1514-O1514</f>
        <v>#DIV/0!</v>
      </c>
      <c r="R1514" s="466" t="e">
        <f t="shared" si="580"/>
        <v>#DIV/0!</v>
      </c>
      <c r="S1514" s="389"/>
      <c r="T1514" s="12"/>
      <c r="U1514" s="25"/>
      <c r="V1514" s="15"/>
      <c r="W1514" s="490">
        <f t="shared" si="584"/>
        <v>0</v>
      </c>
      <c r="X1514" s="21" t="e">
        <f>W1514*U1514/'Déscriptions des trades'!CK1514*'Déscriptions des trades'!B1514</f>
        <v>#DIV/0!</v>
      </c>
      <c r="Y1514" s="459"/>
      <c r="Z1514" s="389"/>
      <c r="AA1514" s="23">
        <f t="shared" si="581"/>
        <v>0.1</v>
      </c>
      <c r="AB1514" s="17" t="e">
        <f>(AA1514*'Déscriptions des trades'!U1514*'Déscriptions des trades'!B1514/'Déscriptions des trades'!CK1514)*'Déscriptions des trades'!W1514</f>
        <v>#DIV/0!</v>
      </c>
      <c r="AC1514" s="265" t="e">
        <f>AB1514*'Déscriptions des trades'!CK1514</f>
        <v>#DIV/0!</v>
      </c>
      <c r="AD1514" s="266" t="e">
        <f>'Déscriptions des trades'!CK1514-AC1514</f>
        <v>#DIV/0!</v>
      </c>
      <c r="AE1514" s="389"/>
      <c r="AF1514" s="399">
        <v>1510</v>
      </c>
      <c r="AG1514" s="389"/>
      <c r="AH1514" s="20"/>
      <c r="AI1514" s="303"/>
      <c r="AJ1514" s="307"/>
      <c r="AK1514" s="161"/>
      <c r="AL1514" s="305"/>
      <c r="AM1514" s="305"/>
      <c r="AN1514" s="162"/>
      <c r="AO1514" s="439"/>
      <c r="AP1514" s="162"/>
      <c r="AQ1514" s="113"/>
      <c r="AR1514" s="113"/>
      <c r="AS1514" s="384"/>
      <c r="AT1514" s="306"/>
      <c r="AU1514" s="306"/>
      <c r="AV1514" s="160"/>
      <c r="AW1514" s="158"/>
      <c r="AX1514" s="385"/>
      <c r="AY1514" s="453"/>
      <c r="AZ1514" s="165"/>
      <c r="BA1514" s="301"/>
      <c r="BB1514" s="165"/>
      <c r="BC1514" s="301"/>
      <c r="BD1514" s="165"/>
      <c r="BE1514" s="302"/>
      <c r="BF1514" s="302"/>
      <c r="BG1514" s="165"/>
      <c r="BH1514" s="303"/>
      <c r="BI1514" s="165"/>
      <c r="BJ1514" s="304"/>
      <c r="BK1514" s="394"/>
      <c r="BL1514" s="302"/>
      <c r="BM1514" s="302"/>
      <c r="BN1514" s="394"/>
      <c r="BO1514" s="302"/>
      <c r="BP1514" s="13"/>
      <c r="BQ1514" s="302"/>
      <c r="BR1514" s="13"/>
      <c r="BS1514" s="302"/>
      <c r="BT1514" s="13"/>
      <c r="BU1514" s="302"/>
      <c r="BV1514" s="386"/>
      <c r="BW1514" s="303"/>
      <c r="BX1514" s="303"/>
      <c r="BY1514" s="302"/>
      <c r="BZ1514" s="302"/>
      <c r="CA1514" s="387"/>
      <c r="CB1514" s="395"/>
      <c r="CC1514" s="12"/>
      <c r="CD1514" s="304"/>
      <c r="CE1514" s="14"/>
      <c r="CF1514" s="395"/>
      <c r="CG1514" s="397"/>
      <c r="CH1514" s="300">
        <f t="shared" si="585"/>
        <v>0</v>
      </c>
      <c r="CI1514" s="26"/>
      <c r="CJ1514" s="17">
        <f t="shared" si="582"/>
        <v>0</v>
      </c>
      <c r="CK1514" s="18">
        <f t="shared" si="593"/>
        <v>12.89</v>
      </c>
      <c r="CM1514" s="164"/>
      <c r="CN1514" s="302"/>
      <c r="CO1514" s="13">
        <f t="shared" si="586"/>
        <v>0</v>
      </c>
      <c r="CP1514" s="302"/>
      <c r="CQ1514" s="13">
        <f t="shared" si="587"/>
        <v>0</v>
      </c>
      <c r="CR1514" s="302"/>
      <c r="CS1514" s="13">
        <f t="shared" si="588"/>
        <v>0</v>
      </c>
      <c r="CT1514" s="302"/>
      <c r="CU1514" s="13">
        <f t="shared" si="583"/>
        <v>0</v>
      </c>
      <c r="CV1514" s="302"/>
      <c r="CW1514" s="13">
        <f t="shared" si="589"/>
        <v>0</v>
      </c>
      <c r="CX1514" s="13">
        <f t="shared" si="590"/>
        <v>0</v>
      </c>
      <c r="CY1514" s="251">
        <f t="shared" si="591"/>
        <v>0</v>
      </c>
      <c r="CZ1514" s="13" t="s">
        <v>29</v>
      </c>
      <c r="DA1514" s="13">
        <v>50</v>
      </c>
      <c r="DB1514" s="22">
        <f t="shared" si="592"/>
        <v>0</v>
      </c>
      <c r="DD1514" s="24"/>
      <c r="DF1514" s="163"/>
      <c r="DH1514" s="24"/>
      <c r="DI1514" s="447"/>
      <c r="DJ1514" s="163"/>
    </row>
    <row r="1515" spans="1:114" s="7" customFormat="1">
      <c r="A1515" s="277">
        <f t="shared" si="576"/>
        <v>50</v>
      </c>
      <c r="B1515" s="21" t="e">
        <f>'Calculateur de trading'!I1515/C1515/W1515</f>
        <v>#DIV/0!</v>
      </c>
      <c r="C1515" s="278">
        <f t="shared" si="577"/>
        <v>10</v>
      </c>
      <c r="D1515" s="426"/>
      <c r="E1515" s="273">
        <f t="shared" si="578"/>
        <v>100</v>
      </c>
      <c r="F1515" s="271">
        <f t="shared" si="570"/>
        <v>2</v>
      </c>
      <c r="G1515" s="271" t="e">
        <f t="shared" si="571"/>
        <v>#DIV/0!</v>
      </c>
      <c r="H1515" s="272">
        <f t="shared" si="572"/>
        <v>20</v>
      </c>
      <c r="I1515" s="270"/>
      <c r="J1515" s="273">
        <f t="shared" si="579"/>
        <v>200</v>
      </c>
      <c r="K1515" s="271">
        <f t="shared" si="573"/>
        <v>4</v>
      </c>
      <c r="L1515" s="271" t="e">
        <f t="shared" si="574"/>
        <v>#DIV/0!</v>
      </c>
      <c r="M1515" s="272">
        <f t="shared" si="575"/>
        <v>40</v>
      </c>
      <c r="N1515" s="389"/>
      <c r="O1515" s="455" t="e">
        <f>(A1515*B1515*W1515)+(B1515*'Calculateur de trading'!H1515)</f>
        <v>#DIV/0!</v>
      </c>
      <c r="P1515" s="274" t="e">
        <f>O1515/'Déscriptions des trades'!CK1515</f>
        <v>#DIV/0!</v>
      </c>
      <c r="Q1515" s="456" t="e">
        <f>'Déscriptions des trades'!CK1515-O1515</f>
        <v>#DIV/0!</v>
      </c>
      <c r="R1515" s="466" t="e">
        <f t="shared" si="580"/>
        <v>#DIV/0!</v>
      </c>
      <c r="S1515" s="389"/>
      <c r="T1515" s="12"/>
      <c r="U1515" s="25"/>
      <c r="V1515" s="15"/>
      <c r="W1515" s="490">
        <f t="shared" si="584"/>
        <v>0</v>
      </c>
      <c r="X1515" s="21" t="e">
        <f>W1515*U1515/'Déscriptions des trades'!CK1515*'Déscriptions des trades'!B1515</f>
        <v>#DIV/0!</v>
      </c>
      <c r="Y1515" s="459"/>
      <c r="Z1515" s="389"/>
      <c r="AA1515" s="23">
        <f t="shared" si="581"/>
        <v>0.1</v>
      </c>
      <c r="AB1515" s="17" t="e">
        <f>(AA1515*'Déscriptions des trades'!U1515*'Déscriptions des trades'!B1515/'Déscriptions des trades'!CK1515)*'Déscriptions des trades'!W1515</f>
        <v>#DIV/0!</v>
      </c>
      <c r="AC1515" s="265" t="e">
        <f>AB1515*'Déscriptions des trades'!CK1515</f>
        <v>#DIV/0!</v>
      </c>
      <c r="AD1515" s="266" t="e">
        <f>'Déscriptions des trades'!CK1515-AC1515</f>
        <v>#DIV/0!</v>
      </c>
      <c r="AE1515" s="389"/>
      <c r="AF1515" s="399">
        <v>1511</v>
      </c>
      <c r="AG1515" s="389"/>
      <c r="AH1515" s="20"/>
      <c r="AI1515" s="303"/>
      <c r="AJ1515" s="307"/>
      <c r="AK1515" s="161"/>
      <c r="AL1515" s="305"/>
      <c r="AM1515" s="305"/>
      <c r="AN1515" s="162"/>
      <c r="AO1515" s="439"/>
      <c r="AP1515" s="162"/>
      <c r="AQ1515" s="113"/>
      <c r="AR1515" s="113"/>
      <c r="AS1515" s="384"/>
      <c r="AT1515" s="306"/>
      <c r="AU1515" s="306"/>
      <c r="AV1515" s="160"/>
      <c r="AW1515" s="158"/>
      <c r="AX1515" s="385"/>
      <c r="AY1515" s="453"/>
      <c r="AZ1515" s="165"/>
      <c r="BA1515" s="301"/>
      <c r="BB1515" s="165"/>
      <c r="BC1515" s="301"/>
      <c r="BD1515" s="165"/>
      <c r="BE1515" s="302"/>
      <c r="BF1515" s="302"/>
      <c r="BG1515" s="165"/>
      <c r="BH1515" s="303"/>
      <c r="BI1515" s="165"/>
      <c r="BJ1515" s="304"/>
      <c r="BK1515" s="394"/>
      <c r="BL1515" s="302"/>
      <c r="BM1515" s="302"/>
      <c r="BN1515" s="394"/>
      <c r="BO1515" s="302"/>
      <c r="BP1515" s="13"/>
      <c r="BQ1515" s="302"/>
      <c r="BR1515" s="13"/>
      <c r="BS1515" s="302"/>
      <c r="BT1515" s="13"/>
      <c r="BU1515" s="302"/>
      <c r="BV1515" s="386"/>
      <c r="BW1515" s="303"/>
      <c r="BX1515" s="303"/>
      <c r="BY1515" s="302"/>
      <c r="BZ1515" s="302"/>
      <c r="CA1515" s="387"/>
      <c r="CB1515" s="395"/>
      <c r="CC1515" s="12"/>
      <c r="CD1515" s="304"/>
      <c r="CE1515" s="14"/>
      <c r="CF1515" s="395"/>
      <c r="CG1515" s="397"/>
      <c r="CH1515" s="300">
        <f t="shared" si="585"/>
        <v>0</v>
      </c>
      <c r="CI1515" s="26"/>
      <c r="CJ1515" s="17">
        <f t="shared" si="582"/>
        <v>0</v>
      </c>
      <c r="CK1515" s="18">
        <f t="shared" si="593"/>
        <v>12.89</v>
      </c>
      <c r="CM1515" s="164"/>
      <c r="CN1515" s="302"/>
      <c r="CO1515" s="13">
        <f t="shared" si="586"/>
        <v>0</v>
      </c>
      <c r="CP1515" s="302"/>
      <c r="CQ1515" s="13">
        <f t="shared" si="587"/>
        <v>0</v>
      </c>
      <c r="CR1515" s="302"/>
      <c r="CS1515" s="13">
        <f t="shared" si="588"/>
        <v>0</v>
      </c>
      <c r="CT1515" s="302"/>
      <c r="CU1515" s="13">
        <f t="shared" si="583"/>
        <v>0</v>
      </c>
      <c r="CV1515" s="302"/>
      <c r="CW1515" s="13">
        <f t="shared" si="589"/>
        <v>0</v>
      </c>
      <c r="CX1515" s="13">
        <f t="shared" si="590"/>
        <v>0</v>
      </c>
      <c r="CY1515" s="251">
        <f t="shared" si="591"/>
        <v>0</v>
      </c>
      <c r="CZ1515" s="13" t="s">
        <v>29</v>
      </c>
      <c r="DA1515" s="13">
        <v>50</v>
      </c>
      <c r="DB1515" s="22">
        <f t="shared" si="592"/>
        <v>0</v>
      </c>
      <c r="DD1515" s="24"/>
      <c r="DF1515" s="163"/>
      <c r="DH1515" s="24"/>
      <c r="DI1515" s="447"/>
      <c r="DJ1515" s="163"/>
    </row>
    <row r="1516" spans="1:114" s="7" customFormat="1">
      <c r="A1516" s="277">
        <f t="shared" si="576"/>
        <v>50</v>
      </c>
      <c r="B1516" s="21" t="e">
        <f>'Calculateur de trading'!I1516/C1516/W1516</f>
        <v>#DIV/0!</v>
      </c>
      <c r="C1516" s="278">
        <f t="shared" si="577"/>
        <v>10</v>
      </c>
      <c r="D1516" s="278"/>
      <c r="E1516" s="273">
        <f t="shared" si="578"/>
        <v>100</v>
      </c>
      <c r="F1516" s="271">
        <f t="shared" si="570"/>
        <v>2</v>
      </c>
      <c r="G1516" s="271" t="e">
        <f t="shared" si="571"/>
        <v>#DIV/0!</v>
      </c>
      <c r="H1516" s="272">
        <f t="shared" si="572"/>
        <v>20</v>
      </c>
      <c r="I1516" s="270"/>
      <c r="J1516" s="273">
        <f t="shared" si="579"/>
        <v>200</v>
      </c>
      <c r="K1516" s="271">
        <f t="shared" si="573"/>
        <v>4</v>
      </c>
      <c r="L1516" s="271" t="e">
        <f t="shared" si="574"/>
        <v>#DIV/0!</v>
      </c>
      <c r="M1516" s="272">
        <f t="shared" si="575"/>
        <v>40</v>
      </c>
      <c r="N1516" s="389"/>
      <c r="O1516" s="455" t="e">
        <f>(A1516*B1516*W1516)+(B1516*'Calculateur de trading'!H1516)</f>
        <v>#DIV/0!</v>
      </c>
      <c r="P1516" s="274" t="e">
        <f>O1516/'Déscriptions des trades'!CK1516</f>
        <v>#DIV/0!</v>
      </c>
      <c r="Q1516" s="456" t="e">
        <f>'Déscriptions des trades'!CK1516-O1516</f>
        <v>#DIV/0!</v>
      </c>
      <c r="R1516" s="466" t="e">
        <f t="shared" si="580"/>
        <v>#DIV/0!</v>
      </c>
      <c r="S1516" s="389"/>
      <c r="T1516" s="12"/>
      <c r="U1516" s="25"/>
      <c r="V1516" s="15"/>
      <c r="W1516" s="490">
        <f t="shared" si="584"/>
        <v>0</v>
      </c>
      <c r="X1516" s="21" t="e">
        <f>W1516*U1516/'Déscriptions des trades'!CK1516*'Déscriptions des trades'!B1516</f>
        <v>#DIV/0!</v>
      </c>
      <c r="Y1516" s="459"/>
      <c r="Z1516" s="389"/>
      <c r="AA1516" s="23">
        <f t="shared" si="581"/>
        <v>0.1</v>
      </c>
      <c r="AB1516" s="17" t="e">
        <f>(AA1516*'Déscriptions des trades'!U1516*'Déscriptions des trades'!B1516/'Déscriptions des trades'!CK1516)*'Déscriptions des trades'!W1516</f>
        <v>#DIV/0!</v>
      </c>
      <c r="AC1516" s="265" t="e">
        <f>AB1516*'Déscriptions des trades'!CK1516</f>
        <v>#DIV/0!</v>
      </c>
      <c r="AD1516" s="266" t="e">
        <f>'Déscriptions des trades'!CK1516-AC1516</f>
        <v>#DIV/0!</v>
      </c>
      <c r="AE1516" s="389"/>
      <c r="AF1516" s="399">
        <v>1512</v>
      </c>
      <c r="AG1516" s="389"/>
      <c r="AH1516" s="20"/>
      <c r="AI1516" s="303"/>
      <c r="AJ1516" s="307"/>
      <c r="AK1516" s="161"/>
      <c r="AL1516" s="305"/>
      <c r="AM1516" s="305"/>
      <c r="AN1516" s="162"/>
      <c r="AO1516" s="439"/>
      <c r="AP1516" s="162"/>
      <c r="AQ1516" s="113"/>
      <c r="AR1516" s="113"/>
      <c r="AS1516" s="384"/>
      <c r="AT1516" s="306"/>
      <c r="AU1516" s="306"/>
      <c r="AV1516" s="160"/>
      <c r="AW1516" s="158"/>
      <c r="AX1516" s="385"/>
      <c r="AY1516" s="453"/>
      <c r="AZ1516" s="165"/>
      <c r="BA1516" s="301"/>
      <c r="BB1516" s="165"/>
      <c r="BC1516" s="301"/>
      <c r="BD1516" s="165"/>
      <c r="BE1516" s="302"/>
      <c r="BF1516" s="302"/>
      <c r="BG1516" s="165"/>
      <c r="BH1516" s="303"/>
      <c r="BI1516" s="165"/>
      <c r="BJ1516" s="304"/>
      <c r="BK1516" s="394"/>
      <c r="BL1516" s="302"/>
      <c r="BM1516" s="302"/>
      <c r="BN1516" s="394"/>
      <c r="BO1516" s="302"/>
      <c r="BP1516" s="13"/>
      <c r="BQ1516" s="302"/>
      <c r="BR1516" s="13"/>
      <c r="BS1516" s="302"/>
      <c r="BT1516" s="13"/>
      <c r="BU1516" s="302"/>
      <c r="BV1516" s="386"/>
      <c r="BW1516" s="303"/>
      <c r="BX1516" s="303"/>
      <c r="BY1516" s="302"/>
      <c r="BZ1516" s="302"/>
      <c r="CA1516" s="387"/>
      <c r="CB1516" s="395"/>
      <c r="CC1516" s="12"/>
      <c r="CD1516" s="304"/>
      <c r="CE1516" s="14"/>
      <c r="CF1516" s="395"/>
      <c r="CG1516" s="397"/>
      <c r="CH1516" s="300">
        <f t="shared" si="585"/>
        <v>0</v>
      </c>
      <c r="CI1516" s="26"/>
      <c r="CJ1516" s="17">
        <f t="shared" si="582"/>
        <v>0</v>
      </c>
      <c r="CK1516" s="18">
        <f t="shared" si="593"/>
        <v>12.89</v>
      </c>
      <c r="CM1516" s="164"/>
      <c r="CN1516" s="302"/>
      <c r="CO1516" s="13">
        <f t="shared" si="586"/>
        <v>0</v>
      </c>
      <c r="CP1516" s="302"/>
      <c r="CQ1516" s="13">
        <f t="shared" si="587"/>
        <v>0</v>
      </c>
      <c r="CR1516" s="302"/>
      <c r="CS1516" s="13">
        <f t="shared" si="588"/>
        <v>0</v>
      </c>
      <c r="CT1516" s="302"/>
      <c r="CU1516" s="13">
        <f t="shared" si="583"/>
        <v>0</v>
      </c>
      <c r="CV1516" s="302"/>
      <c r="CW1516" s="13">
        <f t="shared" si="589"/>
        <v>0</v>
      </c>
      <c r="CX1516" s="13">
        <f t="shared" si="590"/>
        <v>0</v>
      </c>
      <c r="CY1516" s="251">
        <f t="shared" si="591"/>
        <v>0</v>
      </c>
      <c r="CZ1516" s="13" t="s">
        <v>29</v>
      </c>
      <c r="DA1516" s="13">
        <v>50</v>
      </c>
      <c r="DB1516" s="22">
        <f t="shared" si="592"/>
        <v>0</v>
      </c>
      <c r="DD1516" s="24"/>
      <c r="DF1516" s="163"/>
      <c r="DH1516" s="24"/>
      <c r="DI1516" s="447"/>
      <c r="DJ1516" s="163"/>
    </row>
    <row r="1517" spans="1:114" s="7" customFormat="1">
      <c r="A1517" s="277">
        <f t="shared" si="576"/>
        <v>50</v>
      </c>
      <c r="B1517" s="21" t="e">
        <f>'Calculateur de trading'!I1517/C1517/W1517</f>
        <v>#DIV/0!</v>
      </c>
      <c r="C1517" s="278">
        <f t="shared" si="577"/>
        <v>10</v>
      </c>
      <c r="D1517" s="426"/>
      <c r="E1517" s="273">
        <f t="shared" si="578"/>
        <v>100</v>
      </c>
      <c r="F1517" s="271">
        <f t="shared" si="570"/>
        <v>2</v>
      </c>
      <c r="G1517" s="271" t="e">
        <f t="shared" si="571"/>
        <v>#DIV/0!</v>
      </c>
      <c r="H1517" s="272">
        <f t="shared" si="572"/>
        <v>20</v>
      </c>
      <c r="I1517" s="270"/>
      <c r="J1517" s="273">
        <f t="shared" si="579"/>
        <v>200</v>
      </c>
      <c r="K1517" s="271">
        <f t="shared" si="573"/>
        <v>4</v>
      </c>
      <c r="L1517" s="271" t="e">
        <f t="shared" si="574"/>
        <v>#DIV/0!</v>
      </c>
      <c r="M1517" s="272">
        <f t="shared" si="575"/>
        <v>40</v>
      </c>
      <c r="N1517" s="389"/>
      <c r="O1517" s="455" t="e">
        <f>(A1517*B1517*W1517)+(B1517*'Calculateur de trading'!H1517)</f>
        <v>#DIV/0!</v>
      </c>
      <c r="P1517" s="274" t="e">
        <f>O1517/'Déscriptions des trades'!CK1517</f>
        <v>#DIV/0!</v>
      </c>
      <c r="Q1517" s="456" t="e">
        <f>'Déscriptions des trades'!CK1517-O1517</f>
        <v>#DIV/0!</v>
      </c>
      <c r="R1517" s="466" t="e">
        <f t="shared" si="580"/>
        <v>#DIV/0!</v>
      </c>
      <c r="S1517" s="389"/>
      <c r="T1517" s="12"/>
      <c r="U1517" s="25"/>
      <c r="V1517" s="15"/>
      <c r="W1517" s="490">
        <f t="shared" si="584"/>
        <v>0</v>
      </c>
      <c r="X1517" s="21" t="e">
        <f>W1517*U1517/'Déscriptions des trades'!CK1517*'Déscriptions des trades'!B1517</f>
        <v>#DIV/0!</v>
      </c>
      <c r="Y1517" s="459"/>
      <c r="Z1517" s="389"/>
      <c r="AA1517" s="23">
        <f t="shared" si="581"/>
        <v>0.1</v>
      </c>
      <c r="AB1517" s="17" t="e">
        <f>(AA1517*'Déscriptions des trades'!U1517*'Déscriptions des trades'!B1517/'Déscriptions des trades'!CK1517)*'Déscriptions des trades'!W1517</f>
        <v>#DIV/0!</v>
      </c>
      <c r="AC1517" s="265" t="e">
        <f>AB1517*'Déscriptions des trades'!CK1517</f>
        <v>#DIV/0!</v>
      </c>
      <c r="AD1517" s="266" t="e">
        <f>'Déscriptions des trades'!CK1517-AC1517</f>
        <v>#DIV/0!</v>
      </c>
      <c r="AE1517" s="389"/>
      <c r="AF1517" s="399">
        <v>1513</v>
      </c>
      <c r="AG1517" s="389"/>
      <c r="AH1517" s="20"/>
      <c r="AI1517" s="303"/>
      <c r="AJ1517" s="307"/>
      <c r="AK1517" s="161"/>
      <c r="AL1517" s="305"/>
      <c r="AM1517" s="305"/>
      <c r="AN1517" s="162"/>
      <c r="AO1517" s="439"/>
      <c r="AP1517" s="162"/>
      <c r="AQ1517" s="113"/>
      <c r="AR1517" s="113"/>
      <c r="AS1517" s="384"/>
      <c r="AT1517" s="306"/>
      <c r="AU1517" s="306"/>
      <c r="AV1517" s="160"/>
      <c r="AW1517" s="158"/>
      <c r="AX1517" s="385"/>
      <c r="AY1517" s="453"/>
      <c r="AZ1517" s="165"/>
      <c r="BA1517" s="301"/>
      <c r="BB1517" s="165"/>
      <c r="BC1517" s="301"/>
      <c r="BD1517" s="165"/>
      <c r="BE1517" s="302"/>
      <c r="BF1517" s="302"/>
      <c r="BG1517" s="165"/>
      <c r="BH1517" s="303"/>
      <c r="BI1517" s="165"/>
      <c r="BJ1517" s="304"/>
      <c r="BK1517" s="394"/>
      <c r="BL1517" s="302"/>
      <c r="BM1517" s="302"/>
      <c r="BN1517" s="394"/>
      <c r="BO1517" s="302"/>
      <c r="BP1517" s="13"/>
      <c r="BQ1517" s="302"/>
      <c r="BR1517" s="13"/>
      <c r="BS1517" s="302"/>
      <c r="BT1517" s="13"/>
      <c r="BU1517" s="302"/>
      <c r="BV1517" s="386"/>
      <c r="BW1517" s="303"/>
      <c r="BX1517" s="303"/>
      <c r="BY1517" s="302"/>
      <c r="BZ1517" s="302"/>
      <c r="CA1517" s="387"/>
      <c r="CB1517" s="395"/>
      <c r="CC1517" s="12"/>
      <c r="CD1517" s="304"/>
      <c r="CE1517" s="14"/>
      <c r="CF1517" s="395"/>
      <c r="CG1517" s="397"/>
      <c r="CH1517" s="300">
        <f t="shared" si="585"/>
        <v>0</v>
      </c>
      <c r="CI1517" s="26"/>
      <c r="CJ1517" s="17">
        <f t="shared" si="582"/>
        <v>0</v>
      </c>
      <c r="CK1517" s="18">
        <f t="shared" si="593"/>
        <v>12.89</v>
      </c>
      <c r="CM1517" s="164"/>
      <c r="CN1517" s="302"/>
      <c r="CO1517" s="13">
        <f t="shared" si="586"/>
        <v>0</v>
      </c>
      <c r="CP1517" s="302"/>
      <c r="CQ1517" s="13">
        <f t="shared" si="587"/>
        <v>0</v>
      </c>
      <c r="CR1517" s="302"/>
      <c r="CS1517" s="13">
        <f t="shared" si="588"/>
        <v>0</v>
      </c>
      <c r="CT1517" s="302"/>
      <c r="CU1517" s="13">
        <f t="shared" si="583"/>
        <v>0</v>
      </c>
      <c r="CV1517" s="302"/>
      <c r="CW1517" s="13">
        <f t="shared" si="589"/>
        <v>0</v>
      </c>
      <c r="CX1517" s="13">
        <f t="shared" si="590"/>
        <v>0</v>
      </c>
      <c r="CY1517" s="251">
        <f t="shared" si="591"/>
        <v>0</v>
      </c>
      <c r="CZ1517" s="13" t="s">
        <v>29</v>
      </c>
      <c r="DA1517" s="13">
        <v>50</v>
      </c>
      <c r="DB1517" s="22">
        <f t="shared" si="592"/>
        <v>0</v>
      </c>
      <c r="DD1517" s="24"/>
      <c r="DF1517" s="163"/>
      <c r="DH1517" s="24"/>
      <c r="DI1517" s="447"/>
      <c r="DJ1517" s="163"/>
    </row>
    <row r="1518" spans="1:114" s="7" customFormat="1">
      <c r="A1518" s="277">
        <f t="shared" si="576"/>
        <v>50</v>
      </c>
      <c r="B1518" s="21" t="e">
        <f>'Calculateur de trading'!I1518/C1518/W1518</f>
        <v>#DIV/0!</v>
      </c>
      <c r="C1518" s="278">
        <f t="shared" si="577"/>
        <v>10</v>
      </c>
      <c r="D1518" s="426"/>
      <c r="E1518" s="273">
        <f t="shared" si="578"/>
        <v>100</v>
      </c>
      <c r="F1518" s="271">
        <f t="shared" si="570"/>
        <v>2</v>
      </c>
      <c r="G1518" s="271" t="e">
        <f t="shared" si="571"/>
        <v>#DIV/0!</v>
      </c>
      <c r="H1518" s="272">
        <f t="shared" si="572"/>
        <v>20</v>
      </c>
      <c r="I1518" s="270"/>
      <c r="J1518" s="273">
        <f t="shared" si="579"/>
        <v>200</v>
      </c>
      <c r="K1518" s="271">
        <f t="shared" si="573"/>
        <v>4</v>
      </c>
      <c r="L1518" s="271" t="e">
        <f t="shared" si="574"/>
        <v>#DIV/0!</v>
      </c>
      <c r="M1518" s="272">
        <f t="shared" si="575"/>
        <v>40</v>
      </c>
      <c r="N1518" s="389"/>
      <c r="O1518" s="455" t="e">
        <f>(A1518*B1518*W1518)+(B1518*'Calculateur de trading'!H1518)</f>
        <v>#DIV/0!</v>
      </c>
      <c r="P1518" s="274" t="e">
        <f>O1518/'Déscriptions des trades'!CK1518</f>
        <v>#DIV/0!</v>
      </c>
      <c r="Q1518" s="456" t="e">
        <f>'Déscriptions des trades'!CK1518-O1518</f>
        <v>#DIV/0!</v>
      </c>
      <c r="R1518" s="466" t="e">
        <f t="shared" si="580"/>
        <v>#DIV/0!</v>
      </c>
      <c r="S1518" s="389"/>
      <c r="T1518" s="12"/>
      <c r="U1518" s="25"/>
      <c r="V1518" s="15"/>
      <c r="W1518" s="490">
        <f t="shared" si="584"/>
        <v>0</v>
      </c>
      <c r="X1518" s="21" t="e">
        <f>W1518*U1518/'Déscriptions des trades'!CK1518*'Déscriptions des trades'!B1518</f>
        <v>#DIV/0!</v>
      </c>
      <c r="Y1518" s="459"/>
      <c r="Z1518" s="389"/>
      <c r="AA1518" s="23">
        <f t="shared" si="581"/>
        <v>0.1</v>
      </c>
      <c r="AB1518" s="17" t="e">
        <f>(AA1518*'Déscriptions des trades'!U1518*'Déscriptions des trades'!B1518/'Déscriptions des trades'!CK1518)*'Déscriptions des trades'!W1518</f>
        <v>#DIV/0!</v>
      </c>
      <c r="AC1518" s="265" t="e">
        <f>AB1518*'Déscriptions des trades'!CK1518</f>
        <v>#DIV/0!</v>
      </c>
      <c r="AD1518" s="266" t="e">
        <f>'Déscriptions des trades'!CK1518-AC1518</f>
        <v>#DIV/0!</v>
      </c>
      <c r="AE1518" s="389"/>
      <c r="AF1518" s="399">
        <v>1514</v>
      </c>
      <c r="AG1518" s="389"/>
      <c r="AH1518" s="20"/>
      <c r="AI1518" s="303"/>
      <c r="AJ1518" s="307"/>
      <c r="AK1518" s="161"/>
      <c r="AL1518" s="305"/>
      <c r="AM1518" s="305"/>
      <c r="AN1518" s="162"/>
      <c r="AO1518" s="439"/>
      <c r="AP1518" s="162"/>
      <c r="AQ1518" s="113"/>
      <c r="AR1518" s="113"/>
      <c r="AS1518" s="384"/>
      <c r="AT1518" s="306"/>
      <c r="AU1518" s="306"/>
      <c r="AV1518" s="160"/>
      <c r="AW1518" s="158"/>
      <c r="AX1518" s="385"/>
      <c r="AY1518" s="453"/>
      <c r="AZ1518" s="165"/>
      <c r="BA1518" s="301"/>
      <c r="BB1518" s="165"/>
      <c r="BC1518" s="301"/>
      <c r="BD1518" s="165"/>
      <c r="BE1518" s="302"/>
      <c r="BF1518" s="302"/>
      <c r="BG1518" s="165"/>
      <c r="BH1518" s="303"/>
      <c r="BI1518" s="165"/>
      <c r="BJ1518" s="304"/>
      <c r="BK1518" s="394"/>
      <c r="BL1518" s="302"/>
      <c r="BM1518" s="302"/>
      <c r="BN1518" s="394"/>
      <c r="BO1518" s="302"/>
      <c r="BP1518" s="13"/>
      <c r="BQ1518" s="302"/>
      <c r="BR1518" s="13"/>
      <c r="BS1518" s="302"/>
      <c r="BT1518" s="13"/>
      <c r="BU1518" s="302"/>
      <c r="BV1518" s="386"/>
      <c r="BW1518" s="303"/>
      <c r="BX1518" s="303"/>
      <c r="BY1518" s="302"/>
      <c r="BZ1518" s="302"/>
      <c r="CA1518" s="387"/>
      <c r="CB1518" s="395"/>
      <c r="CC1518" s="12"/>
      <c r="CD1518" s="304"/>
      <c r="CE1518" s="14"/>
      <c r="CF1518" s="395"/>
      <c r="CG1518" s="397"/>
      <c r="CH1518" s="300">
        <f t="shared" si="585"/>
        <v>0</v>
      </c>
      <c r="CI1518" s="26"/>
      <c r="CJ1518" s="17">
        <f t="shared" si="582"/>
        <v>0</v>
      </c>
      <c r="CK1518" s="18">
        <f t="shared" si="593"/>
        <v>12.89</v>
      </c>
      <c r="CM1518" s="164"/>
      <c r="CN1518" s="302"/>
      <c r="CO1518" s="13">
        <f t="shared" si="586"/>
        <v>0</v>
      </c>
      <c r="CP1518" s="302"/>
      <c r="CQ1518" s="13">
        <f t="shared" si="587"/>
        <v>0</v>
      </c>
      <c r="CR1518" s="302"/>
      <c r="CS1518" s="13">
        <f t="shared" si="588"/>
        <v>0</v>
      </c>
      <c r="CT1518" s="302"/>
      <c r="CU1518" s="13">
        <f t="shared" si="583"/>
        <v>0</v>
      </c>
      <c r="CV1518" s="302"/>
      <c r="CW1518" s="13">
        <f t="shared" si="589"/>
        <v>0</v>
      </c>
      <c r="CX1518" s="13">
        <f t="shared" si="590"/>
        <v>0</v>
      </c>
      <c r="CY1518" s="251">
        <f t="shared" si="591"/>
        <v>0</v>
      </c>
      <c r="CZ1518" s="13" t="s">
        <v>29</v>
      </c>
      <c r="DA1518" s="13">
        <v>50</v>
      </c>
      <c r="DB1518" s="22">
        <f t="shared" si="592"/>
        <v>0</v>
      </c>
      <c r="DD1518" s="24"/>
      <c r="DF1518" s="163"/>
      <c r="DH1518" s="24"/>
      <c r="DI1518" s="447"/>
      <c r="DJ1518" s="163"/>
    </row>
    <row r="1519" spans="1:114" s="7" customFormat="1">
      <c r="A1519" s="277">
        <f t="shared" si="576"/>
        <v>50</v>
      </c>
      <c r="B1519" s="21" t="e">
        <f>'Calculateur de trading'!I1519/C1519/W1519</f>
        <v>#DIV/0!</v>
      </c>
      <c r="C1519" s="278">
        <f t="shared" si="577"/>
        <v>10</v>
      </c>
      <c r="D1519" s="278"/>
      <c r="E1519" s="273">
        <f t="shared" si="578"/>
        <v>100</v>
      </c>
      <c r="F1519" s="271">
        <f t="shared" si="570"/>
        <v>2</v>
      </c>
      <c r="G1519" s="271" t="e">
        <f t="shared" si="571"/>
        <v>#DIV/0!</v>
      </c>
      <c r="H1519" s="272">
        <f t="shared" si="572"/>
        <v>20</v>
      </c>
      <c r="I1519" s="270"/>
      <c r="J1519" s="273">
        <f t="shared" si="579"/>
        <v>200</v>
      </c>
      <c r="K1519" s="271">
        <f t="shared" si="573"/>
        <v>4</v>
      </c>
      <c r="L1519" s="271" t="e">
        <f t="shared" si="574"/>
        <v>#DIV/0!</v>
      </c>
      <c r="M1519" s="272">
        <f t="shared" si="575"/>
        <v>40</v>
      </c>
      <c r="N1519" s="389"/>
      <c r="O1519" s="455" t="e">
        <f>(A1519*B1519*W1519)+(B1519*'Calculateur de trading'!H1519)</f>
        <v>#DIV/0!</v>
      </c>
      <c r="P1519" s="274" t="e">
        <f>O1519/'Déscriptions des trades'!CK1519</f>
        <v>#DIV/0!</v>
      </c>
      <c r="Q1519" s="456" t="e">
        <f>'Déscriptions des trades'!CK1519-O1519</f>
        <v>#DIV/0!</v>
      </c>
      <c r="R1519" s="466" t="e">
        <f t="shared" si="580"/>
        <v>#DIV/0!</v>
      </c>
      <c r="S1519" s="389"/>
      <c r="T1519" s="12"/>
      <c r="U1519" s="25"/>
      <c r="V1519" s="15"/>
      <c r="W1519" s="490">
        <f t="shared" si="584"/>
        <v>0</v>
      </c>
      <c r="X1519" s="21" t="e">
        <f>W1519*U1519/'Déscriptions des trades'!CK1519*'Déscriptions des trades'!B1519</f>
        <v>#DIV/0!</v>
      </c>
      <c r="Y1519" s="459"/>
      <c r="Z1519" s="389"/>
      <c r="AA1519" s="23">
        <f t="shared" si="581"/>
        <v>0.1</v>
      </c>
      <c r="AB1519" s="17" t="e">
        <f>(AA1519*'Déscriptions des trades'!U1519*'Déscriptions des trades'!B1519/'Déscriptions des trades'!CK1519)*'Déscriptions des trades'!W1519</f>
        <v>#DIV/0!</v>
      </c>
      <c r="AC1519" s="265" t="e">
        <f>AB1519*'Déscriptions des trades'!CK1519</f>
        <v>#DIV/0!</v>
      </c>
      <c r="AD1519" s="266" t="e">
        <f>'Déscriptions des trades'!CK1519-AC1519</f>
        <v>#DIV/0!</v>
      </c>
      <c r="AE1519" s="389"/>
      <c r="AF1519" s="399">
        <v>1515</v>
      </c>
      <c r="AG1519" s="389"/>
      <c r="AH1519" s="20"/>
      <c r="AI1519" s="303"/>
      <c r="AJ1519" s="307"/>
      <c r="AK1519" s="161"/>
      <c r="AL1519" s="305"/>
      <c r="AM1519" s="305"/>
      <c r="AN1519" s="162"/>
      <c r="AO1519" s="439"/>
      <c r="AP1519" s="162"/>
      <c r="AQ1519" s="113"/>
      <c r="AR1519" s="113"/>
      <c r="AS1519" s="384"/>
      <c r="AT1519" s="306"/>
      <c r="AU1519" s="306"/>
      <c r="AV1519" s="160"/>
      <c r="AW1519" s="158"/>
      <c r="AX1519" s="385"/>
      <c r="AY1519" s="453"/>
      <c r="AZ1519" s="165"/>
      <c r="BA1519" s="301"/>
      <c r="BB1519" s="165"/>
      <c r="BC1519" s="301"/>
      <c r="BD1519" s="165"/>
      <c r="BE1519" s="302"/>
      <c r="BF1519" s="302"/>
      <c r="BG1519" s="165"/>
      <c r="BH1519" s="303"/>
      <c r="BI1519" s="165"/>
      <c r="BJ1519" s="304"/>
      <c r="BK1519" s="394"/>
      <c r="BL1519" s="302"/>
      <c r="BM1519" s="302"/>
      <c r="BN1519" s="394"/>
      <c r="BO1519" s="302"/>
      <c r="BP1519" s="13"/>
      <c r="BQ1519" s="302"/>
      <c r="BR1519" s="13"/>
      <c r="BS1519" s="302"/>
      <c r="BT1519" s="13"/>
      <c r="BU1519" s="302"/>
      <c r="BV1519" s="386"/>
      <c r="BW1519" s="303"/>
      <c r="BX1519" s="303"/>
      <c r="BY1519" s="302"/>
      <c r="BZ1519" s="302"/>
      <c r="CA1519" s="387"/>
      <c r="CB1519" s="395"/>
      <c r="CC1519" s="12"/>
      <c r="CD1519" s="304"/>
      <c r="CE1519" s="14"/>
      <c r="CF1519" s="395"/>
      <c r="CG1519" s="397"/>
      <c r="CH1519" s="300">
        <f t="shared" si="585"/>
        <v>0</v>
      </c>
      <c r="CI1519" s="26"/>
      <c r="CJ1519" s="17">
        <f t="shared" si="582"/>
        <v>0</v>
      </c>
      <c r="CK1519" s="18">
        <f t="shared" si="593"/>
        <v>12.89</v>
      </c>
      <c r="CM1519" s="164"/>
      <c r="CN1519" s="302"/>
      <c r="CO1519" s="13">
        <f t="shared" si="586"/>
        <v>0</v>
      </c>
      <c r="CP1519" s="302"/>
      <c r="CQ1519" s="13">
        <f t="shared" si="587"/>
        <v>0</v>
      </c>
      <c r="CR1519" s="302"/>
      <c r="CS1519" s="13">
        <f t="shared" si="588"/>
        <v>0</v>
      </c>
      <c r="CT1519" s="302"/>
      <c r="CU1519" s="13">
        <f t="shared" si="583"/>
        <v>0</v>
      </c>
      <c r="CV1519" s="302"/>
      <c r="CW1519" s="13">
        <f t="shared" si="589"/>
        <v>0</v>
      </c>
      <c r="CX1519" s="13">
        <f t="shared" si="590"/>
        <v>0</v>
      </c>
      <c r="CY1519" s="251">
        <f t="shared" si="591"/>
        <v>0</v>
      </c>
      <c r="CZ1519" s="13" t="s">
        <v>29</v>
      </c>
      <c r="DA1519" s="13">
        <v>50</v>
      </c>
      <c r="DB1519" s="22">
        <f t="shared" si="592"/>
        <v>0</v>
      </c>
      <c r="DD1519" s="24"/>
      <c r="DF1519" s="163"/>
      <c r="DH1519" s="24"/>
      <c r="DI1519" s="447"/>
      <c r="DJ1519" s="163"/>
    </row>
    <row r="1520" spans="1:114" s="7" customFormat="1">
      <c r="A1520" s="277">
        <f t="shared" si="576"/>
        <v>50</v>
      </c>
      <c r="B1520" s="21" t="e">
        <f>'Calculateur de trading'!I1520/C1520/W1520</f>
        <v>#DIV/0!</v>
      </c>
      <c r="C1520" s="278">
        <f t="shared" si="577"/>
        <v>10</v>
      </c>
      <c r="D1520" s="426"/>
      <c r="E1520" s="273">
        <f t="shared" si="578"/>
        <v>100</v>
      </c>
      <c r="F1520" s="271">
        <f t="shared" si="570"/>
        <v>2</v>
      </c>
      <c r="G1520" s="271" t="e">
        <f t="shared" si="571"/>
        <v>#DIV/0!</v>
      </c>
      <c r="H1520" s="272">
        <f t="shared" si="572"/>
        <v>20</v>
      </c>
      <c r="I1520" s="270"/>
      <c r="J1520" s="273">
        <f t="shared" si="579"/>
        <v>200</v>
      </c>
      <c r="K1520" s="271">
        <f t="shared" si="573"/>
        <v>4</v>
      </c>
      <c r="L1520" s="271" t="e">
        <f t="shared" si="574"/>
        <v>#DIV/0!</v>
      </c>
      <c r="M1520" s="272">
        <f t="shared" si="575"/>
        <v>40</v>
      </c>
      <c r="N1520" s="389"/>
      <c r="O1520" s="455" t="e">
        <f>(A1520*B1520*W1520)+(B1520*'Calculateur de trading'!H1520)</f>
        <v>#DIV/0!</v>
      </c>
      <c r="P1520" s="274" t="e">
        <f>O1520/'Déscriptions des trades'!CK1520</f>
        <v>#DIV/0!</v>
      </c>
      <c r="Q1520" s="456" t="e">
        <f>'Déscriptions des trades'!CK1520-O1520</f>
        <v>#DIV/0!</v>
      </c>
      <c r="R1520" s="466" t="e">
        <f t="shared" si="580"/>
        <v>#DIV/0!</v>
      </c>
      <c r="S1520" s="389"/>
      <c r="T1520" s="12"/>
      <c r="U1520" s="25"/>
      <c r="V1520" s="15"/>
      <c r="W1520" s="490">
        <f t="shared" si="584"/>
        <v>0</v>
      </c>
      <c r="X1520" s="21" t="e">
        <f>W1520*U1520/'Déscriptions des trades'!CK1520*'Déscriptions des trades'!B1520</f>
        <v>#DIV/0!</v>
      </c>
      <c r="Y1520" s="459"/>
      <c r="Z1520" s="389"/>
      <c r="AA1520" s="23">
        <f t="shared" si="581"/>
        <v>0.1</v>
      </c>
      <c r="AB1520" s="17" t="e">
        <f>(AA1520*'Déscriptions des trades'!U1520*'Déscriptions des trades'!B1520/'Déscriptions des trades'!CK1520)*'Déscriptions des trades'!W1520</f>
        <v>#DIV/0!</v>
      </c>
      <c r="AC1520" s="265" t="e">
        <f>AB1520*'Déscriptions des trades'!CK1520</f>
        <v>#DIV/0!</v>
      </c>
      <c r="AD1520" s="266" t="e">
        <f>'Déscriptions des trades'!CK1520-AC1520</f>
        <v>#DIV/0!</v>
      </c>
      <c r="AE1520" s="389"/>
      <c r="AF1520" s="399">
        <v>1516</v>
      </c>
      <c r="AG1520" s="389"/>
      <c r="AH1520" s="20"/>
      <c r="AI1520" s="303"/>
      <c r="AJ1520" s="307"/>
      <c r="AK1520" s="161"/>
      <c r="AL1520" s="305"/>
      <c r="AM1520" s="305"/>
      <c r="AN1520" s="162"/>
      <c r="AO1520" s="439"/>
      <c r="AP1520" s="162"/>
      <c r="AQ1520" s="113"/>
      <c r="AR1520" s="113"/>
      <c r="AS1520" s="384"/>
      <c r="AT1520" s="306"/>
      <c r="AU1520" s="306"/>
      <c r="AV1520" s="160"/>
      <c r="AW1520" s="158"/>
      <c r="AX1520" s="385"/>
      <c r="AY1520" s="453"/>
      <c r="AZ1520" s="165"/>
      <c r="BA1520" s="301"/>
      <c r="BB1520" s="165"/>
      <c r="BC1520" s="301"/>
      <c r="BD1520" s="165"/>
      <c r="BE1520" s="302"/>
      <c r="BF1520" s="302"/>
      <c r="BG1520" s="165"/>
      <c r="BH1520" s="303"/>
      <c r="BI1520" s="165"/>
      <c r="BJ1520" s="304"/>
      <c r="BK1520" s="394"/>
      <c r="BL1520" s="302"/>
      <c r="BM1520" s="302"/>
      <c r="BN1520" s="394"/>
      <c r="BO1520" s="302"/>
      <c r="BP1520" s="13"/>
      <c r="BQ1520" s="302"/>
      <c r="BR1520" s="13"/>
      <c r="BS1520" s="302"/>
      <c r="BT1520" s="13"/>
      <c r="BU1520" s="302"/>
      <c r="BV1520" s="386"/>
      <c r="BW1520" s="303"/>
      <c r="BX1520" s="303"/>
      <c r="BY1520" s="302"/>
      <c r="BZ1520" s="302"/>
      <c r="CA1520" s="387"/>
      <c r="CB1520" s="395"/>
      <c r="CC1520" s="12"/>
      <c r="CD1520" s="304"/>
      <c r="CE1520" s="14"/>
      <c r="CF1520" s="395"/>
      <c r="CG1520" s="397"/>
      <c r="CH1520" s="300">
        <f t="shared" si="585"/>
        <v>0</v>
      </c>
      <c r="CI1520" s="26"/>
      <c r="CJ1520" s="17">
        <f t="shared" si="582"/>
        <v>0</v>
      </c>
      <c r="CK1520" s="18">
        <f t="shared" si="593"/>
        <v>12.89</v>
      </c>
      <c r="CM1520" s="164"/>
      <c r="CN1520" s="302"/>
      <c r="CO1520" s="13">
        <f t="shared" si="586"/>
        <v>0</v>
      </c>
      <c r="CP1520" s="302"/>
      <c r="CQ1520" s="13">
        <f t="shared" si="587"/>
        <v>0</v>
      </c>
      <c r="CR1520" s="302"/>
      <c r="CS1520" s="13">
        <f t="shared" si="588"/>
        <v>0</v>
      </c>
      <c r="CT1520" s="302"/>
      <c r="CU1520" s="13">
        <f t="shared" si="583"/>
        <v>0</v>
      </c>
      <c r="CV1520" s="302"/>
      <c r="CW1520" s="13">
        <f t="shared" si="589"/>
        <v>0</v>
      </c>
      <c r="CX1520" s="13">
        <f t="shared" si="590"/>
        <v>0</v>
      </c>
      <c r="CY1520" s="251">
        <f t="shared" si="591"/>
        <v>0</v>
      </c>
      <c r="CZ1520" s="13" t="s">
        <v>29</v>
      </c>
      <c r="DA1520" s="13">
        <v>50</v>
      </c>
      <c r="DB1520" s="22">
        <f t="shared" si="592"/>
        <v>0</v>
      </c>
      <c r="DD1520" s="24"/>
      <c r="DF1520" s="163"/>
      <c r="DH1520" s="24"/>
      <c r="DI1520" s="447"/>
      <c r="DJ1520" s="163"/>
    </row>
    <row r="1521" spans="1:114" s="7" customFormat="1">
      <c r="A1521" s="277">
        <f t="shared" si="576"/>
        <v>50</v>
      </c>
      <c r="B1521" s="21" t="e">
        <f>'Calculateur de trading'!I1521/C1521/W1521</f>
        <v>#DIV/0!</v>
      </c>
      <c r="C1521" s="278">
        <f t="shared" si="577"/>
        <v>10</v>
      </c>
      <c r="D1521" s="278"/>
      <c r="E1521" s="273">
        <f t="shared" si="578"/>
        <v>100</v>
      </c>
      <c r="F1521" s="271">
        <f t="shared" si="570"/>
        <v>2</v>
      </c>
      <c r="G1521" s="271" t="e">
        <f t="shared" si="571"/>
        <v>#DIV/0!</v>
      </c>
      <c r="H1521" s="272">
        <f t="shared" si="572"/>
        <v>20</v>
      </c>
      <c r="I1521" s="270"/>
      <c r="J1521" s="273">
        <f t="shared" si="579"/>
        <v>200</v>
      </c>
      <c r="K1521" s="271">
        <f t="shared" si="573"/>
        <v>4</v>
      </c>
      <c r="L1521" s="271" t="e">
        <f t="shared" si="574"/>
        <v>#DIV/0!</v>
      </c>
      <c r="M1521" s="272">
        <f t="shared" si="575"/>
        <v>40</v>
      </c>
      <c r="N1521" s="389"/>
      <c r="O1521" s="455" t="e">
        <f>(A1521*B1521*W1521)+(B1521*'Calculateur de trading'!H1521)</f>
        <v>#DIV/0!</v>
      </c>
      <c r="P1521" s="274" t="e">
        <f>O1521/'Déscriptions des trades'!CK1521</f>
        <v>#DIV/0!</v>
      </c>
      <c r="Q1521" s="456" t="e">
        <f>'Déscriptions des trades'!CK1521-O1521</f>
        <v>#DIV/0!</v>
      </c>
      <c r="R1521" s="466" t="e">
        <f t="shared" si="580"/>
        <v>#DIV/0!</v>
      </c>
      <c r="S1521" s="389"/>
      <c r="T1521" s="12"/>
      <c r="U1521" s="25"/>
      <c r="V1521" s="15"/>
      <c r="W1521" s="490">
        <f t="shared" si="584"/>
        <v>0</v>
      </c>
      <c r="X1521" s="21" t="e">
        <f>W1521*U1521/'Déscriptions des trades'!CK1521*'Déscriptions des trades'!B1521</f>
        <v>#DIV/0!</v>
      </c>
      <c r="Y1521" s="459"/>
      <c r="Z1521" s="389"/>
      <c r="AA1521" s="23">
        <f t="shared" si="581"/>
        <v>0.1</v>
      </c>
      <c r="AB1521" s="17" t="e">
        <f>(AA1521*'Déscriptions des trades'!U1521*'Déscriptions des trades'!B1521/'Déscriptions des trades'!CK1521)*'Déscriptions des trades'!W1521</f>
        <v>#DIV/0!</v>
      </c>
      <c r="AC1521" s="265" t="e">
        <f>AB1521*'Déscriptions des trades'!CK1521</f>
        <v>#DIV/0!</v>
      </c>
      <c r="AD1521" s="266" t="e">
        <f>'Déscriptions des trades'!CK1521-AC1521</f>
        <v>#DIV/0!</v>
      </c>
      <c r="AE1521" s="389"/>
      <c r="AF1521" s="399">
        <v>1517</v>
      </c>
      <c r="AG1521" s="389"/>
      <c r="AH1521" s="20"/>
      <c r="AI1521" s="303"/>
      <c r="AJ1521" s="307"/>
      <c r="AK1521" s="161"/>
      <c r="AL1521" s="305"/>
      <c r="AM1521" s="305"/>
      <c r="AN1521" s="162"/>
      <c r="AO1521" s="439"/>
      <c r="AP1521" s="162"/>
      <c r="AQ1521" s="113"/>
      <c r="AR1521" s="113"/>
      <c r="AS1521" s="384"/>
      <c r="AT1521" s="306"/>
      <c r="AU1521" s="306"/>
      <c r="AV1521" s="160"/>
      <c r="AW1521" s="158"/>
      <c r="AX1521" s="385"/>
      <c r="AY1521" s="453"/>
      <c r="AZ1521" s="165"/>
      <c r="BA1521" s="301"/>
      <c r="BB1521" s="165"/>
      <c r="BC1521" s="301"/>
      <c r="BD1521" s="165"/>
      <c r="BE1521" s="302"/>
      <c r="BF1521" s="302"/>
      <c r="BG1521" s="165"/>
      <c r="BH1521" s="303"/>
      <c r="BI1521" s="165"/>
      <c r="BJ1521" s="304"/>
      <c r="BK1521" s="394"/>
      <c r="BL1521" s="302"/>
      <c r="BM1521" s="302"/>
      <c r="BN1521" s="394"/>
      <c r="BO1521" s="302"/>
      <c r="BP1521" s="13"/>
      <c r="BQ1521" s="302"/>
      <c r="BR1521" s="13"/>
      <c r="BS1521" s="302"/>
      <c r="BT1521" s="13"/>
      <c r="BU1521" s="302"/>
      <c r="BV1521" s="386"/>
      <c r="BW1521" s="303"/>
      <c r="BX1521" s="303"/>
      <c r="BY1521" s="302"/>
      <c r="BZ1521" s="302"/>
      <c r="CA1521" s="387"/>
      <c r="CB1521" s="395"/>
      <c r="CC1521" s="12"/>
      <c r="CD1521" s="304"/>
      <c r="CE1521" s="14"/>
      <c r="CF1521" s="395"/>
      <c r="CG1521" s="397"/>
      <c r="CH1521" s="300">
        <f t="shared" si="585"/>
        <v>0</v>
      </c>
      <c r="CI1521" s="26"/>
      <c r="CJ1521" s="17">
        <f t="shared" si="582"/>
        <v>0</v>
      </c>
      <c r="CK1521" s="18">
        <f t="shared" si="593"/>
        <v>12.89</v>
      </c>
      <c r="CM1521" s="164"/>
      <c r="CN1521" s="302"/>
      <c r="CO1521" s="13">
        <f t="shared" si="586"/>
        <v>0</v>
      </c>
      <c r="CP1521" s="302"/>
      <c r="CQ1521" s="13">
        <f t="shared" si="587"/>
        <v>0</v>
      </c>
      <c r="CR1521" s="302"/>
      <c r="CS1521" s="13">
        <f t="shared" si="588"/>
        <v>0</v>
      </c>
      <c r="CT1521" s="302"/>
      <c r="CU1521" s="13">
        <f t="shared" si="583"/>
        <v>0</v>
      </c>
      <c r="CV1521" s="302"/>
      <c r="CW1521" s="13">
        <f t="shared" si="589"/>
        <v>0</v>
      </c>
      <c r="CX1521" s="13">
        <f t="shared" si="590"/>
        <v>0</v>
      </c>
      <c r="CY1521" s="251">
        <f t="shared" si="591"/>
        <v>0</v>
      </c>
      <c r="CZ1521" s="13" t="s">
        <v>29</v>
      </c>
      <c r="DA1521" s="13">
        <v>50</v>
      </c>
      <c r="DB1521" s="22">
        <f t="shared" si="592"/>
        <v>0</v>
      </c>
      <c r="DD1521" s="24"/>
      <c r="DF1521" s="163"/>
      <c r="DH1521" s="24"/>
      <c r="DI1521" s="447"/>
      <c r="DJ1521" s="163"/>
    </row>
    <row r="1522" spans="1:114" s="7" customFormat="1">
      <c r="A1522" s="277">
        <f t="shared" si="576"/>
        <v>50</v>
      </c>
      <c r="B1522" s="21" t="e">
        <f>'Calculateur de trading'!I1522/C1522/W1522</f>
        <v>#DIV/0!</v>
      </c>
      <c r="C1522" s="278">
        <f t="shared" si="577"/>
        <v>10</v>
      </c>
      <c r="D1522" s="426"/>
      <c r="E1522" s="273">
        <f t="shared" si="578"/>
        <v>100</v>
      </c>
      <c r="F1522" s="271">
        <f t="shared" si="570"/>
        <v>2</v>
      </c>
      <c r="G1522" s="271" t="e">
        <f t="shared" si="571"/>
        <v>#DIV/0!</v>
      </c>
      <c r="H1522" s="272">
        <f t="shared" si="572"/>
        <v>20</v>
      </c>
      <c r="I1522" s="270"/>
      <c r="J1522" s="273">
        <f t="shared" si="579"/>
        <v>200</v>
      </c>
      <c r="K1522" s="271">
        <f t="shared" si="573"/>
        <v>4</v>
      </c>
      <c r="L1522" s="271" t="e">
        <f t="shared" si="574"/>
        <v>#DIV/0!</v>
      </c>
      <c r="M1522" s="272">
        <f t="shared" si="575"/>
        <v>40</v>
      </c>
      <c r="N1522" s="389"/>
      <c r="O1522" s="455" t="e">
        <f>(A1522*B1522*W1522)+(B1522*'Calculateur de trading'!H1522)</f>
        <v>#DIV/0!</v>
      </c>
      <c r="P1522" s="274" t="e">
        <f>O1522/'Déscriptions des trades'!CK1522</f>
        <v>#DIV/0!</v>
      </c>
      <c r="Q1522" s="456" t="e">
        <f>'Déscriptions des trades'!CK1522-O1522</f>
        <v>#DIV/0!</v>
      </c>
      <c r="R1522" s="466" t="e">
        <f t="shared" si="580"/>
        <v>#DIV/0!</v>
      </c>
      <c r="S1522" s="389"/>
      <c r="T1522" s="12"/>
      <c r="U1522" s="25"/>
      <c r="V1522" s="15"/>
      <c r="W1522" s="490">
        <f t="shared" si="584"/>
        <v>0</v>
      </c>
      <c r="X1522" s="21" t="e">
        <f>W1522*U1522/'Déscriptions des trades'!CK1522*'Déscriptions des trades'!B1522</f>
        <v>#DIV/0!</v>
      </c>
      <c r="Y1522" s="459"/>
      <c r="Z1522" s="389"/>
      <c r="AA1522" s="23">
        <f t="shared" si="581"/>
        <v>0.1</v>
      </c>
      <c r="AB1522" s="17" t="e">
        <f>(AA1522*'Déscriptions des trades'!U1522*'Déscriptions des trades'!B1522/'Déscriptions des trades'!CK1522)*'Déscriptions des trades'!W1522</f>
        <v>#DIV/0!</v>
      </c>
      <c r="AC1522" s="265" t="e">
        <f>AB1522*'Déscriptions des trades'!CK1522</f>
        <v>#DIV/0!</v>
      </c>
      <c r="AD1522" s="266" t="e">
        <f>'Déscriptions des trades'!CK1522-AC1522</f>
        <v>#DIV/0!</v>
      </c>
      <c r="AE1522" s="389"/>
      <c r="AF1522" s="399">
        <v>1518</v>
      </c>
      <c r="AG1522" s="389"/>
      <c r="AH1522" s="20"/>
      <c r="AI1522" s="303"/>
      <c r="AJ1522" s="307"/>
      <c r="AK1522" s="161"/>
      <c r="AL1522" s="305"/>
      <c r="AM1522" s="305"/>
      <c r="AN1522" s="162"/>
      <c r="AO1522" s="439"/>
      <c r="AP1522" s="162"/>
      <c r="AQ1522" s="113"/>
      <c r="AR1522" s="113"/>
      <c r="AS1522" s="384"/>
      <c r="AT1522" s="306"/>
      <c r="AU1522" s="306"/>
      <c r="AV1522" s="160"/>
      <c r="AW1522" s="158"/>
      <c r="AX1522" s="385"/>
      <c r="AY1522" s="453"/>
      <c r="AZ1522" s="165"/>
      <c r="BA1522" s="301"/>
      <c r="BB1522" s="165"/>
      <c r="BC1522" s="301"/>
      <c r="BD1522" s="165"/>
      <c r="BE1522" s="302"/>
      <c r="BF1522" s="302"/>
      <c r="BG1522" s="165"/>
      <c r="BH1522" s="303"/>
      <c r="BI1522" s="165"/>
      <c r="BJ1522" s="304"/>
      <c r="BK1522" s="394"/>
      <c r="BL1522" s="302"/>
      <c r="BM1522" s="302"/>
      <c r="BN1522" s="394"/>
      <c r="BO1522" s="302"/>
      <c r="BP1522" s="13"/>
      <c r="BQ1522" s="302"/>
      <c r="BR1522" s="13"/>
      <c r="BS1522" s="302"/>
      <c r="BT1522" s="13"/>
      <c r="BU1522" s="302"/>
      <c r="BV1522" s="386"/>
      <c r="BW1522" s="303"/>
      <c r="BX1522" s="303"/>
      <c r="BY1522" s="302"/>
      <c r="BZ1522" s="302"/>
      <c r="CA1522" s="387"/>
      <c r="CB1522" s="395"/>
      <c r="CC1522" s="12"/>
      <c r="CD1522" s="304"/>
      <c r="CE1522" s="14"/>
      <c r="CF1522" s="395"/>
      <c r="CG1522" s="397"/>
      <c r="CH1522" s="300">
        <f t="shared" si="585"/>
        <v>0</v>
      </c>
      <c r="CI1522" s="26"/>
      <c r="CJ1522" s="17">
        <f t="shared" si="582"/>
        <v>0</v>
      </c>
      <c r="CK1522" s="18">
        <f t="shared" si="593"/>
        <v>12.89</v>
      </c>
      <c r="CM1522" s="164"/>
      <c r="CN1522" s="302"/>
      <c r="CO1522" s="13">
        <f t="shared" si="586"/>
        <v>0</v>
      </c>
      <c r="CP1522" s="302"/>
      <c r="CQ1522" s="13">
        <f t="shared" si="587"/>
        <v>0</v>
      </c>
      <c r="CR1522" s="302"/>
      <c r="CS1522" s="13">
        <f t="shared" si="588"/>
        <v>0</v>
      </c>
      <c r="CT1522" s="302"/>
      <c r="CU1522" s="13">
        <f t="shared" si="583"/>
        <v>0</v>
      </c>
      <c r="CV1522" s="302"/>
      <c r="CW1522" s="13">
        <f t="shared" si="589"/>
        <v>0</v>
      </c>
      <c r="CX1522" s="13">
        <f t="shared" si="590"/>
        <v>0</v>
      </c>
      <c r="CY1522" s="251">
        <f t="shared" si="591"/>
        <v>0</v>
      </c>
      <c r="CZ1522" s="13" t="s">
        <v>29</v>
      </c>
      <c r="DA1522" s="13">
        <v>50</v>
      </c>
      <c r="DB1522" s="22">
        <f t="shared" si="592"/>
        <v>0</v>
      </c>
      <c r="DD1522" s="24"/>
      <c r="DF1522" s="163"/>
      <c r="DH1522" s="24"/>
      <c r="DI1522" s="447"/>
      <c r="DJ1522" s="163"/>
    </row>
    <row r="1523" spans="1:114" s="7" customFormat="1">
      <c r="A1523" s="277">
        <f t="shared" si="576"/>
        <v>50</v>
      </c>
      <c r="B1523" s="21" t="e">
        <f>'Calculateur de trading'!I1523/C1523/W1523</f>
        <v>#DIV/0!</v>
      </c>
      <c r="C1523" s="278">
        <f t="shared" si="577"/>
        <v>10</v>
      </c>
      <c r="D1523" s="278"/>
      <c r="E1523" s="273">
        <f t="shared" si="578"/>
        <v>100</v>
      </c>
      <c r="F1523" s="271">
        <f t="shared" si="570"/>
        <v>2</v>
      </c>
      <c r="G1523" s="271" t="e">
        <f t="shared" si="571"/>
        <v>#DIV/0!</v>
      </c>
      <c r="H1523" s="272">
        <f t="shared" si="572"/>
        <v>20</v>
      </c>
      <c r="I1523" s="270"/>
      <c r="J1523" s="273">
        <f t="shared" si="579"/>
        <v>200</v>
      </c>
      <c r="K1523" s="271">
        <f t="shared" si="573"/>
        <v>4</v>
      </c>
      <c r="L1523" s="271" t="e">
        <f t="shared" si="574"/>
        <v>#DIV/0!</v>
      </c>
      <c r="M1523" s="272">
        <f t="shared" si="575"/>
        <v>40</v>
      </c>
      <c r="N1523" s="389"/>
      <c r="O1523" s="455" t="e">
        <f>(A1523*B1523*W1523)+(B1523*'Calculateur de trading'!H1523)</f>
        <v>#DIV/0!</v>
      </c>
      <c r="P1523" s="274" t="e">
        <f>O1523/'Déscriptions des trades'!CK1523</f>
        <v>#DIV/0!</v>
      </c>
      <c r="Q1523" s="456" t="e">
        <f>'Déscriptions des trades'!CK1523-O1523</f>
        <v>#DIV/0!</v>
      </c>
      <c r="R1523" s="466" t="e">
        <f t="shared" si="580"/>
        <v>#DIV/0!</v>
      </c>
      <c r="S1523" s="389"/>
      <c r="T1523" s="12"/>
      <c r="U1523" s="25"/>
      <c r="V1523" s="15"/>
      <c r="W1523" s="490">
        <f t="shared" si="584"/>
        <v>0</v>
      </c>
      <c r="X1523" s="21" t="e">
        <f>W1523*U1523/'Déscriptions des trades'!CK1523*'Déscriptions des trades'!B1523</f>
        <v>#DIV/0!</v>
      </c>
      <c r="Y1523" s="459"/>
      <c r="Z1523" s="389"/>
      <c r="AA1523" s="23">
        <f t="shared" si="581"/>
        <v>0.1</v>
      </c>
      <c r="AB1523" s="17" t="e">
        <f>(AA1523*'Déscriptions des trades'!U1523*'Déscriptions des trades'!B1523/'Déscriptions des trades'!CK1523)*'Déscriptions des trades'!W1523</f>
        <v>#DIV/0!</v>
      </c>
      <c r="AC1523" s="265" t="e">
        <f>AB1523*'Déscriptions des trades'!CK1523</f>
        <v>#DIV/0!</v>
      </c>
      <c r="AD1523" s="266" t="e">
        <f>'Déscriptions des trades'!CK1523-AC1523</f>
        <v>#DIV/0!</v>
      </c>
      <c r="AE1523" s="389"/>
      <c r="AF1523" s="399">
        <v>1519</v>
      </c>
      <c r="AG1523" s="389"/>
      <c r="AH1523" s="20"/>
      <c r="AI1523" s="303"/>
      <c r="AJ1523" s="307"/>
      <c r="AK1523" s="161"/>
      <c r="AL1523" s="305"/>
      <c r="AM1523" s="305"/>
      <c r="AN1523" s="162"/>
      <c r="AO1523" s="439"/>
      <c r="AP1523" s="162"/>
      <c r="AQ1523" s="113"/>
      <c r="AR1523" s="113"/>
      <c r="AS1523" s="384"/>
      <c r="AT1523" s="306"/>
      <c r="AU1523" s="306"/>
      <c r="AV1523" s="160"/>
      <c r="AW1523" s="158"/>
      <c r="AX1523" s="385"/>
      <c r="AY1523" s="453"/>
      <c r="AZ1523" s="165"/>
      <c r="BA1523" s="301"/>
      <c r="BB1523" s="165"/>
      <c r="BC1523" s="301"/>
      <c r="BD1523" s="165"/>
      <c r="BE1523" s="302"/>
      <c r="BF1523" s="302"/>
      <c r="BG1523" s="165"/>
      <c r="BH1523" s="303"/>
      <c r="BI1523" s="165"/>
      <c r="BJ1523" s="304"/>
      <c r="BK1523" s="394"/>
      <c r="BL1523" s="302"/>
      <c r="BM1523" s="302"/>
      <c r="BN1523" s="394"/>
      <c r="BO1523" s="302"/>
      <c r="BP1523" s="13"/>
      <c r="BQ1523" s="302"/>
      <c r="BR1523" s="13"/>
      <c r="BS1523" s="302"/>
      <c r="BT1523" s="13"/>
      <c r="BU1523" s="302"/>
      <c r="BV1523" s="386"/>
      <c r="BW1523" s="303"/>
      <c r="BX1523" s="303"/>
      <c r="BY1523" s="302"/>
      <c r="BZ1523" s="302"/>
      <c r="CA1523" s="387"/>
      <c r="CB1523" s="395"/>
      <c r="CC1523" s="12"/>
      <c r="CD1523" s="304"/>
      <c r="CE1523" s="14"/>
      <c r="CF1523" s="395"/>
      <c r="CG1523" s="397"/>
      <c r="CH1523" s="300">
        <f t="shared" si="585"/>
        <v>0</v>
      </c>
      <c r="CI1523" s="26"/>
      <c r="CJ1523" s="17">
        <f t="shared" si="582"/>
        <v>0</v>
      </c>
      <c r="CK1523" s="18">
        <f t="shared" si="593"/>
        <v>12.89</v>
      </c>
      <c r="CM1523" s="164"/>
      <c r="CN1523" s="302"/>
      <c r="CO1523" s="13">
        <f t="shared" si="586"/>
        <v>0</v>
      </c>
      <c r="CP1523" s="302"/>
      <c r="CQ1523" s="13">
        <f t="shared" si="587"/>
        <v>0</v>
      </c>
      <c r="CR1523" s="302"/>
      <c r="CS1523" s="13">
        <f t="shared" si="588"/>
        <v>0</v>
      </c>
      <c r="CT1523" s="302"/>
      <c r="CU1523" s="13">
        <f t="shared" si="583"/>
        <v>0</v>
      </c>
      <c r="CV1523" s="302"/>
      <c r="CW1523" s="13">
        <f t="shared" si="589"/>
        <v>0</v>
      </c>
      <c r="CX1523" s="13">
        <f t="shared" si="590"/>
        <v>0</v>
      </c>
      <c r="CY1523" s="251">
        <f t="shared" si="591"/>
        <v>0</v>
      </c>
      <c r="CZ1523" s="13" t="s">
        <v>29</v>
      </c>
      <c r="DA1523" s="13">
        <v>50</v>
      </c>
      <c r="DB1523" s="22">
        <f t="shared" si="592"/>
        <v>0</v>
      </c>
      <c r="DD1523" s="24"/>
      <c r="DF1523" s="163"/>
      <c r="DH1523" s="24"/>
      <c r="DI1523" s="447"/>
      <c r="DJ1523" s="163"/>
    </row>
    <row r="1524" spans="1:114" s="7" customFormat="1">
      <c r="A1524" s="277">
        <f t="shared" si="576"/>
        <v>50</v>
      </c>
      <c r="B1524" s="21" t="e">
        <f>'Calculateur de trading'!I1524/C1524/W1524</f>
        <v>#DIV/0!</v>
      </c>
      <c r="C1524" s="278">
        <f t="shared" si="577"/>
        <v>10</v>
      </c>
      <c r="D1524" s="426"/>
      <c r="E1524" s="273">
        <f t="shared" si="578"/>
        <v>100</v>
      </c>
      <c r="F1524" s="271">
        <f t="shared" si="570"/>
        <v>2</v>
      </c>
      <c r="G1524" s="271" t="e">
        <f t="shared" si="571"/>
        <v>#DIV/0!</v>
      </c>
      <c r="H1524" s="272">
        <f t="shared" si="572"/>
        <v>20</v>
      </c>
      <c r="I1524" s="270"/>
      <c r="J1524" s="273">
        <f t="shared" si="579"/>
        <v>200</v>
      </c>
      <c r="K1524" s="271">
        <f t="shared" si="573"/>
        <v>4</v>
      </c>
      <c r="L1524" s="271" t="e">
        <f t="shared" si="574"/>
        <v>#DIV/0!</v>
      </c>
      <c r="M1524" s="272">
        <f t="shared" si="575"/>
        <v>40</v>
      </c>
      <c r="N1524" s="389"/>
      <c r="O1524" s="455" t="e">
        <f>(A1524*B1524*W1524)+(B1524*'Calculateur de trading'!H1524)</f>
        <v>#DIV/0!</v>
      </c>
      <c r="P1524" s="274" t="e">
        <f>O1524/'Déscriptions des trades'!CK1524</f>
        <v>#DIV/0!</v>
      </c>
      <c r="Q1524" s="456" t="e">
        <f>'Déscriptions des trades'!CK1524-O1524</f>
        <v>#DIV/0!</v>
      </c>
      <c r="R1524" s="466" t="e">
        <f t="shared" si="580"/>
        <v>#DIV/0!</v>
      </c>
      <c r="S1524" s="389"/>
      <c r="T1524" s="12"/>
      <c r="U1524" s="25"/>
      <c r="V1524" s="15"/>
      <c r="W1524" s="490">
        <f t="shared" si="584"/>
        <v>0</v>
      </c>
      <c r="X1524" s="21" t="e">
        <f>W1524*U1524/'Déscriptions des trades'!CK1524*'Déscriptions des trades'!B1524</f>
        <v>#DIV/0!</v>
      </c>
      <c r="Y1524" s="459"/>
      <c r="Z1524" s="389"/>
      <c r="AA1524" s="23">
        <f t="shared" si="581"/>
        <v>0.1</v>
      </c>
      <c r="AB1524" s="17" t="e">
        <f>(AA1524*'Déscriptions des trades'!U1524*'Déscriptions des trades'!B1524/'Déscriptions des trades'!CK1524)*'Déscriptions des trades'!W1524</f>
        <v>#DIV/0!</v>
      </c>
      <c r="AC1524" s="265" t="e">
        <f>AB1524*'Déscriptions des trades'!CK1524</f>
        <v>#DIV/0!</v>
      </c>
      <c r="AD1524" s="266" t="e">
        <f>'Déscriptions des trades'!CK1524-AC1524</f>
        <v>#DIV/0!</v>
      </c>
      <c r="AE1524" s="389"/>
      <c r="AF1524" s="399">
        <v>1520</v>
      </c>
      <c r="AG1524" s="389"/>
      <c r="AH1524" s="20"/>
      <c r="AI1524" s="303"/>
      <c r="AJ1524" s="307"/>
      <c r="AK1524" s="161"/>
      <c r="AL1524" s="305"/>
      <c r="AM1524" s="305"/>
      <c r="AN1524" s="162"/>
      <c r="AO1524" s="439"/>
      <c r="AP1524" s="162"/>
      <c r="AQ1524" s="113"/>
      <c r="AR1524" s="113"/>
      <c r="AS1524" s="384"/>
      <c r="AT1524" s="306"/>
      <c r="AU1524" s="306"/>
      <c r="AV1524" s="160"/>
      <c r="AW1524" s="158"/>
      <c r="AX1524" s="385"/>
      <c r="AY1524" s="453"/>
      <c r="AZ1524" s="165"/>
      <c r="BA1524" s="301"/>
      <c r="BB1524" s="165"/>
      <c r="BC1524" s="301"/>
      <c r="BD1524" s="165"/>
      <c r="BE1524" s="302"/>
      <c r="BF1524" s="302"/>
      <c r="BG1524" s="165"/>
      <c r="BH1524" s="303"/>
      <c r="BI1524" s="165"/>
      <c r="BJ1524" s="304"/>
      <c r="BK1524" s="394"/>
      <c r="BL1524" s="302"/>
      <c r="BM1524" s="302"/>
      <c r="BN1524" s="394"/>
      <c r="BO1524" s="302"/>
      <c r="BP1524" s="13"/>
      <c r="BQ1524" s="302"/>
      <c r="BR1524" s="13"/>
      <c r="BS1524" s="302"/>
      <c r="BT1524" s="13"/>
      <c r="BU1524" s="302"/>
      <c r="BV1524" s="386"/>
      <c r="BW1524" s="303"/>
      <c r="BX1524" s="303"/>
      <c r="BY1524" s="302"/>
      <c r="BZ1524" s="302"/>
      <c r="CA1524" s="387"/>
      <c r="CB1524" s="395"/>
      <c r="CC1524" s="12"/>
      <c r="CD1524" s="304"/>
      <c r="CE1524" s="14"/>
      <c r="CF1524" s="395"/>
      <c r="CG1524" s="397"/>
      <c r="CH1524" s="300">
        <f t="shared" si="585"/>
        <v>0</v>
      </c>
      <c r="CI1524" s="26"/>
      <c r="CJ1524" s="17">
        <f t="shared" si="582"/>
        <v>0</v>
      </c>
      <c r="CK1524" s="18">
        <f t="shared" si="593"/>
        <v>12.89</v>
      </c>
      <c r="CM1524" s="164"/>
      <c r="CN1524" s="302"/>
      <c r="CO1524" s="13">
        <f t="shared" si="586"/>
        <v>0</v>
      </c>
      <c r="CP1524" s="302"/>
      <c r="CQ1524" s="13">
        <f t="shared" si="587"/>
        <v>0</v>
      </c>
      <c r="CR1524" s="302"/>
      <c r="CS1524" s="13">
        <f t="shared" si="588"/>
        <v>0</v>
      </c>
      <c r="CT1524" s="302"/>
      <c r="CU1524" s="13">
        <f t="shared" si="583"/>
        <v>0</v>
      </c>
      <c r="CV1524" s="302"/>
      <c r="CW1524" s="13">
        <f t="shared" si="589"/>
        <v>0</v>
      </c>
      <c r="CX1524" s="13">
        <f t="shared" si="590"/>
        <v>0</v>
      </c>
      <c r="CY1524" s="251">
        <f t="shared" si="591"/>
        <v>0</v>
      </c>
      <c r="CZ1524" s="13" t="s">
        <v>29</v>
      </c>
      <c r="DA1524" s="13">
        <v>50</v>
      </c>
      <c r="DB1524" s="22">
        <f t="shared" si="592"/>
        <v>0</v>
      </c>
      <c r="DD1524" s="24"/>
      <c r="DF1524" s="163"/>
      <c r="DH1524" s="24"/>
      <c r="DI1524" s="447"/>
      <c r="DJ1524" s="163"/>
    </row>
    <row r="1525" spans="1:114" s="7" customFormat="1">
      <c r="A1525" s="277">
        <f t="shared" si="576"/>
        <v>50</v>
      </c>
      <c r="B1525" s="21" t="e">
        <f>'Calculateur de trading'!I1525/C1525/W1525</f>
        <v>#DIV/0!</v>
      </c>
      <c r="C1525" s="278">
        <f t="shared" si="577"/>
        <v>10</v>
      </c>
      <c r="D1525" s="426"/>
      <c r="E1525" s="273">
        <f t="shared" si="578"/>
        <v>100</v>
      </c>
      <c r="F1525" s="271">
        <f t="shared" si="570"/>
        <v>2</v>
      </c>
      <c r="G1525" s="271" t="e">
        <f t="shared" si="571"/>
        <v>#DIV/0!</v>
      </c>
      <c r="H1525" s="272">
        <f t="shared" si="572"/>
        <v>20</v>
      </c>
      <c r="I1525" s="270"/>
      <c r="J1525" s="273">
        <f t="shared" si="579"/>
        <v>200</v>
      </c>
      <c r="K1525" s="271">
        <f t="shared" si="573"/>
        <v>4</v>
      </c>
      <c r="L1525" s="271" t="e">
        <f t="shared" si="574"/>
        <v>#DIV/0!</v>
      </c>
      <c r="M1525" s="272">
        <f t="shared" si="575"/>
        <v>40</v>
      </c>
      <c r="N1525" s="389"/>
      <c r="O1525" s="455" t="e">
        <f>(A1525*B1525*W1525)+(B1525*'Calculateur de trading'!H1525)</f>
        <v>#DIV/0!</v>
      </c>
      <c r="P1525" s="274" t="e">
        <f>O1525/'Déscriptions des trades'!CK1525</f>
        <v>#DIV/0!</v>
      </c>
      <c r="Q1525" s="456" t="e">
        <f>'Déscriptions des trades'!CK1525-O1525</f>
        <v>#DIV/0!</v>
      </c>
      <c r="R1525" s="466" t="e">
        <f t="shared" si="580"/>
        <v>#DIV/0!</v>
      </c>
      <c r="S1525" s="389"/>
      <c r="T1525" s="12"/>
      <c r="U1525" s="25"/>
      <c r="V1525" s="15"/>
      <c r="W1525" s="490">
        <f t="shared" si="584"/>
        <v>0</v>
      </c>
      <c r="X1525" s="21" t="e">
        <f>W1525*U1525/'Déscriptions des trades'!CK1525*'Déscriptions des trades'!B1525</f>
        <v>#DIV/0!</v>
      </c>
      <c r="Y1525" s="459"/>
      <c r="Z1525" s="389"/>
      <c r="AA1525" s="23">
        <f t="shared" si="581"/>
        <v>0.1</v>
      </c>
      <c r="AB1525" s="17" t="e">
        <f>(AA1525*'Déscriptions des trades'!U1525*'Déscriptions des trades'!B1525/'Déscriptions des trades'!CK1525)*'Déscriptions des trades'!W1525</f>
        <v>#DIV/0!</v>
      </c>
      <c r="AC1525" s="265" t="e">
        <f>AB1525*'Déscriptions des trades'!CK1525</f>
        <v>#DIV/0!</v>
      </c>
      <c r="AD1525" s="266" t="e">
        <f>'Déscriptions des trades'!CK1525-AC1525</f>
        <v>#DIV/0!</v>
      </c>
      <c r="AE1525" s="389"/>
      <c r="AF1525" s="399">
        <v>1521</v>
      </c>
      <c r="AG1525" s="389"/>
      <c r="AH1525" s="20"/>
      <c r="AI1525" s="303"/>
      <c r="AJ1525" s="307"/>
      <c r="AK1525" s="161"/>
      <c r="AL1525" s="305"/>
      <c r="AM1525" s="305"/>
      <c r="AN1525" s="162"/>
      <c r="AO1525" s="439"/>
      <c r="AP1525" s="162"/>
      <c r="AQ1525" s="113"/>
      <c r="AR1525" s="113"/>
      <c r="AS1525" s="384"/>
      <c r="AT1525" s="306"/>
      <c r="AU1525" s="306"/>
      <c r="AV1525" s="160"/>
      <c r="AW1525" s="158"/>
      <c r="AX1525" s="385"/>
      <c r="AY1525" s="453"/>
      <c r="AZ1525" s="165"/>
      <c r="BA1525" s="301"/>
      <c r="BB1525" s="165"/>
      <c r="BC1525" s="301"/>
      <c r="BD1525" s="165"/>
      <c r="BE1525" s="302"/>
      <c r="BF1525" s="302"/>
      <c r="BG1525" s="165"/>
      <c r="BH1525" s="303"/>
      <c r="BI1525" s="165"/>
      <c r="BJ1525" s="304"/>
      <c r="BK1525" s="394"/>
      <c r="BL1525" s="302"/>
      <c r="BM1525" s="302"/>
      <c r="BN1525" s="394"/>
      <c r="BO1525" s="302"/>
      <c r="BP1525" s="13"/>
      <c r="BQ1525" s="302"/>
      <c r="BR1525" s="13"/>
      <c r="BS1525" s="302"/>
      <c r="BT1525" s="13"/>
      <c r="BU1525" s="302"/>
      <c r="BV1525" s="386"/>
      <c r="BW1525" s="303"/>
      <c r="BX1525" s="303"/>
      <c r="BY1525" s="302"/>
      <c r="BZ1525" s="302"/>
      <c r="CA1525" s="387"/>
      <c r="CB1525" s="395"/>
      <c r="CC1525" s="12"/>
      <c r="CD1525" s="304"/>
      <c r="CE1525" s="14"/>
      <c r="CF1525" s="395"/>
      <c r="CG1525" s="397"/>
      <c r="CH1525" s="300">
        <f t="shared" si="585"/>
        <v>0</v>
      </c>
      <c r="CI1525" s="26"/>
      <c r="CJ1525" s="17">
        <f t="shared" si="582"/>
        <v>0</v>
      </c>
      <c r="CK1525" s="18">
        <f t="shared" si="593"/>
        <v>12.89</v>
      </c>
      <c r="CM1525" s="164"/>
      <c r="CN1525" s="302"/>
      <c r="CO1525" s="13">
        <f t="shared" si="586"/>
        <v>0</v>
      </c>
      <c r="CP1525" s="302"/>
      <c r="CQ1525" s="13">
        <f t="shared" si="587"/>
        <v>0</v>
      </c>
      <c r="CR1525" s="302"/>
      <c r="CS1525" s="13">
        <f t="shared" si="588"/>
        <v>0</v>
      </c>
      <c r="CT1525" s="302"/>
      <c r="CU1525" s="13">
        <f t="shared" si="583"/>
        <v>0</v>
      </c>
      <c r="CV1525" s="302"/>
      <c r="CW1525" s="13">
        <f t="shared" si="589"/>
        <v>0</v>
      </c>
      <c r="CX1525" s="13">
        <f t="shared" si="590"/>
        <v>0</v>
      </c>
      <c r="CY1525" s="251">
        <f t="shared" si="591"/>
        <v>0</v>
      </c>
      <c r="CZ1525" s="13" t="s">
        <v>29</v>
      </c>
      <c r="DA1525" s="13">
        <v>50</v>
      </c>
      <c r="DB1525" s="22">
        <f t="shared" si="592"/>
        <v>0</v>
      </c>
      <c r="DD1525" s="24"/>
      <c r="DF1525" s="163"/>
      <c r="DH1525" s="24"/>
      <c r="DI1525" s="447"/>
      <c r="DJ1525" s="163"/>
    </row>
    <row r="1526" spans="1:114" s="7" customFormat="1">
      <c r="A1526" s="277">
        <f t="shared" si="576"/>
        <v>50</v>
      </c>
      <c r="B1526" s="21" t="e">
        <f>'Calculateur de trading'!I1526/C1526/W1526</f>
        <v>#DIV/0!</v>
      </c>
      <c r="C1526" s="278">
        <f t="shared" si="577"/>
        <v>10</v>
      </c>
      <c r="D1526" s="278"/>
      <c r="E1526" s="273">
        <f t="shared" si="578"/>
        <v>100</v>
      </c>
      <c r="F1526" s="271">
        <f t="shared" si="570"/>
        <v>2</v>
      </c>
      <c r="G1526" s="271" t="e">
        <f t="shared" si="571"/>
        <v>#DIV/0!</v>
      </c>
      <c r="H1526" s="272">
        <f t="shared" si="572"/>
        <v>20</v>
      </c>
      <c r="I1526" s="270"/>
      <c r="J1526" s="273">
        <f t="shared" si="579"/>
        <v>200</v>
      </c>
      <c r="K1526" s="271">
        <f t="shared" si="573"/>
        <v>4</v>
      </c>
      <c r="L1526" s="271" t="e">
        <f t="shared" si="574"/>
        <v>#DIV/0!</v>
      </c>
      <c r="M1526" s="272">
        <f t="shared" si="575"/>
        <v>40</v>
      </c>
      <c r="N1526" s="389"/>
      <c r="O1526" s="455" t="e">
        <f>(A1526*B1526*W1526)+(B1526*'Calculateur de trading'!H1526)</f>
        <v>#DIV/0!</v>
      </c>
      <c r="P1526" s="274" t="e">
        <f>O1526/'Déscriptions des trades'!CK1526</f>
        <v>#DIV/0!</v>
      </c>
      <c r="Q1526" s="456" t="e">
        <f>'Déscriptions des trades'!CK1526-O1526</f>
        <v>#DIV/0!</v>
      </c>
      <c r="R1526" s="466" t="e">
        <f t="shared" si="580"/>
        <v>#DIV/0!</v>
      </c>
      <c r="S1526" s="389"/>
      <c r="T1526" s="12"/>
      <c r="U1526" s="25"/>
      <c r="V1526" s="15"/>
      <c r="W1526" s="490">
        <f t="shared" si="584"/>
        <v>0</v>
      </c>
      <c r="X1526" s="21" t="e">
        <f>W1526*U1526/'Déscriptions des trades'!CK1526*'Déscriptions des trades'!B1526</f>
        <v>#DIV/0!</v>
      </c>
      <c r="Y1526" s="459"/>
      <c r="Z1526" s="389"/>
      <c r="AA1526" s="23">
        <f t="shared" si="581"/>
        <v>0.1</v>
      </c>
      <c r="AB1526" s="17" t="e">
        <f>(AA1526*'Déscriptions des trades'!U1526*'Déscriptions des trades'!B1526/'Déscriptions des trades'!CK1526)*'Déscriptions des trades'!W1526</f>
        <v>#DIV/0!</v>
      </c>
      <c r="AC1526" s="265" t="e">
        <f>AB1526*'Déscriptions des trades'!CK1526</f>
        <v>#DIV/0!</v>
      </c>
      <c r="AD1526" s="266" t="e">
        <f>'Déscriptions des trades'!CK1526-AC1526</f>
        <v>#DIV/0!</v>
      </c>
      <c r="AE1526" s="389"/>
      <c r="AF1526" s="399">
        <v>1522</v>
      </c>
      <c r="AG1526" s="389"/>
      <c r="AH1526" s="20"/>
      <c r="AI1526" s="303"/>
      <c r="AJ1526" s="307"/>
      <c r="AK1526" s="161"/>
      <c r="AL1526" s="305"/>
      <c r="AM1526" s="305"/>
      <c r="AN1526" s="162"/>
      <c r="AO1526" s="439"/>
      <c r="AP1526" s="162"/>
      <c r="AQ1526" s="113"/>
      <c r="AR1526" s="113"/>
      <c r="AS1526" s="384"/>
      <c r="AT1526" s="306"/>
      <c r="AU1526" s="306"/>
      <c r="AV1526" s="160"/>
      <c r="AW1526" s="158"/>
      <c r="AX1526" s="385"/>
      <c r="AY1526" s="453"/>
      <c r="AZ1526" s="165"/>
      <c r="BA1526" s="301"/>
      <c r="BB1526" s="165"/>
      <c r="BC1526" s="301"/>
      <c r="BD1526" s="165"/>
      <c r="BE1526" s="302"/>
      <c r="BF1526" s="302"/>
      <c r="BG1526" s="165"/>
      <c r="BH1526" s="303"/>
      <c r="BI1526" s="165"/>
      <c r="BJ1526" s="304"/>
      <c r="BK1526" s="394"/>
      <c r="BL1526" s="302"/>
      <c r="BM1526" s="302"/>
      <c r="BN1526" s="394"/>
      <c r="BO1526" s="302"/>
      <c r="BP1526" s="13"/>
      <c r="BQ1526" s="302"/>
      <c r="BR1526" s="13"/>
      <c r="BS1526" s="302"/>
      <c r="BT1526" s="13"/>
      <c r="BU1526" s="302"/>
      <c r="BV1526" s="386"/>
      <c r="BW1526" s="303"/>
      <c r="BX1526" s="303"/>
      <c r="BY1526" s="302"/>
      <c r="BZ1526" s="302"/>
      <c r="CA1526" s="387"/>
      <c r="CB1526" s="395"/>
      <c r="CC1526" s="12"/>
      <c r="CD1526" s="304"/>
      <c r="CE1526" s="14"/>
      <c r="CF1526" s="395"/>
      <c r="CG1526" s="397"/>
      <c r="CH1526" s="300">
        <f t="shared" si="585"/>
        <v>0</v>
      </c>
      <c r="CI1526" s="26"/>
      <c r="CJ1526" s="17">
        <f t="shared" si="582"/>
        <v>0</v>
      </c>
      <c r="CK1526" s="18">
        <f t="shared" si="593"/>
        <v>12.89</v>
      </c>
      <c r="CM1526" s="164"/>
      <c r="CN1526" s="302"/>
      <c r="CO1526" s="13">
        <f t="shared" si="586"/>
        <v>0</v>
      </c>
      <c r="CP1526" s="302"/>
      <c r="CQ1526" s="13">
        <f t="shared" si="587"/>
        <v>0</v>
      </c>
      <c r="CR1526" s="302"/>
      <c r="CS1526" s="13">
        <f t="shared" si="588"/>
        <v>0</v>
      </c>
      <c r="CT1526" s="302"/>
      <c r="CU1526" s="13">
        <f t="shared" si="583"/>
        <v>0</v>
      </c>
      <c r="CV1526" s="302"/>
      <c r="CW1526" s="13">
        <f t="shared" si="589"/>
        <v>0</v>
      </c>
      <c r="CX1526" s="13">
        <f t="shared" si="590"/>
        <v>0</v>
      </c>
      <c r="CY1526" s="251">
        <f t="shared" si="591"/>
        <v>0</v>
      </c>
      <c r="CZ1526" s="13" t="s">
        <v>29</v>
      </c>
      <c r="DA1526" s="13">
        <v>50</v>
      </c>
      <c r="DB1526" s="22">
        <f t="shared" si="592"/>
        <v>0</v>
      </c>
      <c r="DD1526" s="24"/>
      <c r="DF1526" s="163"/>
      <c r="DH1526" s="24"/>
      <c r="DI1526" s="447"/>
      <c r="DJ1526" s="163"/>
    </row>
    <row r="1527" spans="1:114" s="7" customFormat="1">
      <c r="A1527" s="277">
        <f t="shared" si="576"/>
        <v>50</v>
      </c>
      <c r="B1527" s="21" t="e">
        <f>'Calculateur de trading'!I1527/C1527/W1527</f>
        <v>#DIV/0!</v>
      </c>
      <c r="C1527" s="278">
        <f t="shared" si="577"/>
        <v>10</v>
      </c>
      <c r="D1527" s="426"/>
      <c r="E1527" s="273">
        <f t="shared" si="578"/>
        <v>100</v>
      </c>
      <c r="F1527" s="271">
        <f t="shared" si="570"/>
        <v>2</v>
      </c>
      <c r="G1527" s="271" t="e">
        <f t="shared" si="571"/>
        <v>#DIV/0!</v>
      </c>
      <c r="H1527" s="272">
        <f t="shared" si="572"/>
        <v>20</v>
      </c>
      <c r="I1527" s="270"/>
      <c r="J1527" s="273">
        <f t="shared" si="579"/>
        <v>200</v>
      </c>
      <c r="K1527" s="271">
        <f t="shared" si="573"/>
        <v>4</v>
      </c>
      <c r="L1527" s="271" t="e">
        <f t="shared" si="574"/>
        <v>#DIV/0!</v>
      </c>
      <c r="M1527" s="272">
        <f t="shared" si="575"/>
        <v>40</v>
      </c>
      <c r="N1527" s="389"/>
      <c r="O1527" s="455" t="e">
        <f>(A1527*B1527*W1527)+(B1527*'Calculateur de trading'!H1527)</f>
        <v>#DIV/0!</v>
      </c>
      <c r="P1527" s="274" t="e">
        <f>O1527/'Déscriptions des trades'!CK1527</f>
        <v>#DIV/0!</v>
      </c>
      <c r="Q1527" s="456" t="e">
        <f>'Déscriptions des trades'!CK1527-O1527</f>
        <v>#DIV/0!</v>
      </c>
      <c r="R1527" s="466" t="e">
        <f t="shared" si="580"/>
        <v>#DIV/0!</v>
      </c>
      <c r="S1527" s="389"/>
      <c r="T1527" s="12"/>
      <c r="U1527" s="25"/>
      <c r="V1527" s="15"/>
      <c r="W1527" s="490">
        <f t="shared" si="584"/>
        <v>0</v>
      </c>
      <c r="X1527" s="21" t="e">
        <f>W1527*U1527/'Déscriptions des trades'!CK1527*'Déscriptions des trades'!B1527</f>
        <v>#DIV/0!</v>
      </c>
      <c r="Y1527" s="459"/>
      <c r="Z1527" s="389"/>
      <c r="AA1527" s="23">
        <f t="shared" si="581"/>
        <v>0.1</v>
      </c>
      <c r="AB1527" s="17" t="e">
        <f>(AA1527*'Déscriptions des trades'!U1527*'Déscriptions des trades'!B1527/'Déscriptions des trades'!CK1527)*'Déscriptions des trades'!W1527</f>
        <v>#DIV/0!</v>
      </c>
      <c r="AC1527" s="265" t="e">
        <f>AB1527*'Déscriptions des trades'!CK1527</f>
        <v>#DIV/0!</v>
      </c>
      <c r="AD1527" s="266" t="e">
        <f>'Déscriptions des trades'!CK1527-AC1527</f>
        <v>#DIV/0!</v>
      </c>
      <c r="AE1527" s="389"/>
      <c r="AF1527" s="399">
        <v>1523</v>
      </c>
      <c r="AG1527" s="389"/>
      <c r="AH1527" s="20"/>
      <c r="AI1527" s="303"/>
      <c r="AJ1527" s="307"/>
      <c r="AK1527" s="161"/>
      <c r="AL1527" s="305"/>
      <c r="AM1527" s="305"/>
      <c r="AN1527" s="162"/>
      <c r="AO1527" s="439"/>
      <c r="AP1527" s="162"/>
      <c r="AQ1527" s="113"/>
      <c r="AR1527" s="113"/>
      <c r="AS1527" s="384"/>
      <c r="AT1527" s="306"/>
      <c r="AU1527" s="306"/>
      <c r="AV1527" s="160"/>
      <c r="AW1527" s="158"/>
      <c r="AX1527" s="385"/>
      <c r="AY1527" s="453"/>
      <c r="AZ1527" s="165"/>
      <c r="BA1527" s="301"/>
      <c r="BB1527" s="165"/>
      <c r="BC1527" s="301"/>
      <c r="BD1527" s="165"/>
      <c r="BE1527" s="302"/>
      <c r="BF1527" s="302"/>
      <c r="BG1527" s="165"/>
      <c r="BH1527" s="303"/>
      <c r="BI1527" s="165"/>
      <c r="BJ1527" s="304"/>
      <c r="BK1527" s="394"/>
      <c r="BL1527" s="302"/>
      <c r="BM1527" s="302"/>
      <c r="BN1527" s="394"/>
      <c r="BO1527" s="302"/>
      <c r="BP1527" s="13"/>
      <c r="BQ1527" s="302"/>
      <c r="BR1527" s="13"/>
      <c r="BS1527" s="302"/>
      <c r="BT1527" s="13"/>
      <c r="BU1527" s="302"/>
      <c r="BV1527" s="386"/>
      <c r="BW1527" s="303"/>
      <c r="BX1527" s="303"/>
      <c r="BY1527" s="302"/>
      <c r="BZ1527" s="302"/>
      <c r="CA1527" s="387"/>
      <c r="CB1527" s="395"/>
      <c r="CC1527" s="12"/>
      <c r="CD1527" s="304"/>
      <c r="CE1527" s="14"/>
      <c r="CF1527" s="395"/>
      <c r="CG1527" s="397"/>
      <c r="CH1527" s="300">
        <f t="shared" si="585"/>
        <v>0</v>
      </c>
      <c r="CI1527" s="26"/>
      <c r="CJ1527" s="17">
        <f t="shared" si="582"/>
        <v>0</v>
      </c>
      <c r="CK1527" s="18">
        <f t="shared" si="593"/>
        <v>12.89</v>
      </c>
      <c r="CM1527" s="164"/>
      <c r="CN1527" s="302"/>
      <c r="CO1527" s="13">
        <f t="shared" si="586"/>
        <v>0</v>
      </c>
      <c r="CP1527" s="302"/>
      <c r="CQ1527" s="13">
        <f t="shared" si="587"/>
        <v>0</v>
      </c>
      <c r="CR1527" s="302"/>
      <c r="CS1527" s="13">
        <f t="shared" si="588"/>
        <v>0</v>
      </c>
      <c r="CT1527" s="302"/>
      <c r="CU1527" s="13">
        <f t="shared" si="583"/>
        <v>0</v>
      </c>
      <c r="CV1527" s="302"/>
      <c r="CW1527" s="13">
        <f t="shared" si="589"/>
        <v>0</v>
      </c>
      <c r="CX1527" s="13">
        <f t="shared" si="590"/>
        <v>0</v>
      </c>
      <c r="CY1527" s="251">
        <f t="shared" si="591"/>
        <v>0</v>
      </c>
      <c r="CZ1527" s="13" t="s">
        <v>29</v>
      </c>
      <c r="DA1527" s="13">
        <v>50</v>
      </c>
      <c r="DB1527" s="22">
        <f t="shared" si="592"/>
        <v>0</v>
      </c>
      <c r="DD1527" s="24"/>
      <c r="DF1527" s="163"/>
      <c r="DH1527" s="24"/>
      <c r="DI1527" s="447"/>
      <c r="DJ1527" s="163"/>
    </row>
    <row r="1528" spans="1:114" s="7" customFormat="1">
      <c r="A1528" s="277">
        <f t="shared" si="576"/>
        <v>50</v>
      </c>
      <c r="B1528" s="21" t="e">
        <f>'Calculateur de trading'!I1528/C1528/W1528</f>
        <v>#DIV/0!</v>
      </c>
      <c r="C1528" s="278">
        <f t="shared" si="577"/>
        <v>10</v>
      </c>
      <c r="D1528" s="278"/>
      <c r="E1528" s="273">
        <f t="shared" si="578"/>
        <v>100</v>
      </c>
      <c r="F1528" s="271">
        <f t="shared" si="570"/>
        <v>2</v>
      </c>
      <c r="G1528" s="271" t="e">
        <f t="shared" si="571"/>
        <v>#DIV/0!</v>
      </c>
      <c r="H1528" s="272">
        <f t="shared" si="572"/>
        <v>20</v>
      </c>
      <c r="I1528" s="270"/>
      <c r="J1528" s="273">
        <f t="shared" si="579"/>
        <v>200</v>
      </c>
      <c r="K1528" s="271">
        <f t="shared" si="573"/>
        <v>4</v>
      </c>
      <c r="L1528" s="271" t="e">
        <f t="shared" si="574"/>
        <v>#DIV/0!</v>
      </c>
      <c r="M1528" s="272">
        <f t="shared" si="575"/>
        <v>40</v>
      </c>
      <c r="N1528" s="389"/>
      <c r="O1528" s="455" t="e">
        <f>(A1528*B1528*W1528)+(B1528*'Calculateur de trading'!H1528)</f>
        <v>#DIV/0!</v>
      </c>
      <c r="P1528" s="274" t="e">
        <f>O1528/'Déscriptions des trades'!CK1528</f>
        <v>#DIV/0!</v>
      </c>
      <c r="Q1528" s="456" t="e">
        <f>'Déscriptions des trades'!CK1528-O1528</f>
        <v>#DIV/0!</v>
      </c>
      <c r="R1528" s="466" t="e">
        <f t="shared" si="580"/>
        <v>#DIV/0!</v>
      </c>
      <c r="S1528" s="389"/>
      <c r="T1528" s="12"/>
      <c r="U1528" s="25"/>
      <c r="V1528" s="15"/>
      <c r="W1528" s="490">
        <f t="shared" si="584"/>
        <v>0</v>
      </c>
      <c r="X1528" s="21" t="e">
        <f>W1528*U1528/'Déscriptions des trades'!CK1528*'Déscriptions des trades'!B1528</f>
        <v>#DIV/0!</v>
      </c>
      <c r="Y1528" s="459"/>
      <c r="Z1528" s="389"/>
      <c r="AA1528" s="23">
        <f t="shared" si="581"/>
        <v>0.1</v>
      </c>
      <c r="AB1528" s="17" t="e">
        <f>(AA1528*'Déscriptions des trades'!U1528*'Déscriptions des trades'!B1528/'Déscriptions des trades'!CK1528)*'Déscriptions des trades'!W1528</f>
        <v>#DIV/0!</v>
      </c>
      <c r="AC1528" s="265" t="e">
        <f>AB1528*'Déscriptions des trades'!CK1528</f>
        <v>#DIV/0!</v>
      </c>
      <c r="AD1528" s="266" t="e">
        <f>'Déscriptions des trades'!CK1528-AC1528</f>
        <v>#DIV/0!</v>
      </c>
      <c r="AE1528" s="389"/>
      <c r="AF1528" s="399">
        <v>1524</v>
      </c>
      <c r="AG1528" s="389"/>
      <c r="AH1528" s="20"/>
      <c r="AI1528" s="303"/>
      <c r="AJ1528" s="307"/>
      <c r="AK1528" s="161"/>
      <c r="AL1528" s="305"/>
      <c r="AM1528" s="305"/>
      <c r="AN1528" s="162"/>
      <c r="AO1528" s="439"/>
      <c r="AP1528" s="162"/>
      <c r="AQ1528" s="113"/>
      <c r="AR1528" s="113"/>
      <c r="AS1528" s="384"/>
      <c r="AT1528" s="306"/>
      <c r="AU1528" s="306"/>
      <c r="AV1528" s="160"/>
      <c r="AW1528" s="158"/>
      <c r="AX1528" s="385"/>
      <c r="AY1528" s="453"/>
      <c r="AZ1528" s="165"/>
      <c r="BA1528" s="301"/>
      <c r="BB1528" s="165"/>
      <c r="BC1528" s="301"/>
      <c r="BD1528" s="165"/>
      <c r="BE1528" s="302"/>
      <c r="BF1528" s="302"/>
      <c r="BG1528" s="165"/>
      <c r="BH1528" s="303"/>
      <c r="BI1528" s="165"/>
      <c r="BJ1528" s="304"/>
      <c r="BK1528" s="394"/>
      <c r="BL1528" s="302"/>
      <c r="BM1528" s="302"/>
      <c r="BN1528" s="394"/>
      <c r="BO1528" s="302"/>
      <c r="BP1528" s="13"/>
      <c r="BQ1528" s="302"/>
      <c r="BR1528" s="13"/>
      <c r="BS1528" s="302"/>
      <c r="BT1528" s="13"/>
      <c r="BU1528" s="302"/>
      <c r="BV1528" s="386"/>
      <c r="BW1528" s="303"/>
      <c r="BX1528" s="303"/>
      <c r="BY1528" s="302"/>
      <c r="BZ1528" s="302"/>
      <c r="CA1528" s="387"/>
      <c r="CB1528" s="395"/>
      <c r="CC1528" s="12"/>
      <c r="CD1528" s="304"/>
      <c r="CE1528" s="14"/>
      <c r="CF1528" s="395"/>
      <c r="CG1528" s="397"/>
      <c r="CH1528" s="300">
        <f t="shared" si="585"/>
        <v>0</v>
      </c>
      <c r="CI1528" s="26"/>
      <c r="CJ1528" s="17">
        <f t="shared" si="582"/>
        <v>0</v>
      </c>
      <c r="CK1528" s="18">
        <f t="shared" si="593"/>
        <v>12.89</v>
      </c>
      <c r="CM1528" s="164"/>
      <c r="CN1528" s="302"/>
      <c r="CO1528" s="13">
        <f t="shared" si="586"/>
        <v>0</v>
      </c>
      <c r="CP1528" s="302"/>
      <c r="CQ1528" s="13">
        <f t="shared" si="587"/>
        <v>0</v>
      </c>
      <c r="CR1528" s="302"/>
      <c r="CS1528" s="13">
        <f t="shared" si="588"/>
        <v>0</v>
      </c>
      <c r="CT1528" s="302"/>
      <c r="CU1528" s="13">
        <f t="shared" si="583"/>
        <v>0</v>
      </c>
      <c r="CV1528" s="302"/>
      <c r="CW1528" s="13">
        <f t="shared" si="589"/>
        <v>0</v>
      </c>
      <c r="CX1528" s="13">
        <f t="shared" si="590"/>
        <v>0</v>
      </c>
      <c r="CY1528" s="251">
        <f t="shared" si="591"/>
        <v>0</v>
      </c>
      <c r="CZ1528" s="13" t="s">
        <v>29</v>
      </c>
      <c r="DA1528" s="13">
        <v>50</v>
      </c>
      <c r="DB1528" s="22">
        <f t="shared" si="592"/>
        <v>0</v>
      </c>
      <c r="DD1528" s="24"/>
      <c r="DF1528" s="163"/>
      <c r="DH1528" s="24"/>
      <c r="DI1528" s="447"/>
      <c r="DJ1528" s="163"/>
    </row>
    <row r="1529" spans="1:114" s="7" customFormat="1">
      <c r="A1529" s="277">
        <f t="shared" si="576"/>
        <v>50</v>
      </c>
      <c r="B1529" s="21" t="e">
        <f>'Calculateur de trading'!I1529/C1529/W1529</f>
        <v>#DIV/0!</v>
      </c>
      <c r="C1529" s="278">
        <f t="shared" si="577"/>
        <v>10</v>
      </c>
      <c r="D1529" s="426"/>
      <c r="E1529" s="273">
        <f t="shared" si="578"/>
        <v>100</v>
      </c>
      <c r="F1529" s="271">
        <f t="shared" si="570"/>
        <v>2</v>
      </c>
      <c r="G1529" s="271" t="e">
        <f t="shared" si="571"/>
        <v>#DIV/0!</v>
      </c>
      <c r="H1529" s="272">
        <f t="shared" si="572"/>
        <v>20</v>
      </c>
      <c r="I1529" s="270"/>
      <c r="J1529" s="273">
        <f t="shared" si="579"/>
        <v>200</v>
      </c>
      <c r="K1529" s="271">
        <f t="shared" si="573"/>
        <v>4</v>
      </c>
      <c r="L1529" s="271" t="e">
        <f t="shared" si="574"/>
        <v>#DIV/0!</v>
      </c>
      <c r="M1529" s="272">
        <f t="shared" si="575"/>
        <v>40</v>
      </c>
      <c r="N1529" s="389"/>
      <c r="O1529" s="455" t="e">
        <f>(A1529*B1529*W1529)+(B1529*'Calculateur de trading'!H1529)</f>
        <v>#DIV/0!</v>
      </c>
      <c r="P1529" s="274" t="e">
        <f>O1529/'Déscriptions des trades'!CK1529</f>
        <v>#DIV/0!</v>
      </c>
      <c r="Q1529" s="456" t="e">
        <f>'Déscriptions des trades'!CK1529-O1529</f>
        <v>#DIV/0!</v>
      </c>
      <c r="R1529" s="466" t="e">
        <f t="shared" si="580"/>
        <v>#DIV/0!</v>
      </c>
      <c r="S1529" s="389"/>
      <c r="T1529" s="12"/>
      <c r="U1529" s="25"/>
      <c r="V1529" s="15"/>
      <c r="W1529" s="490">
        <f t="shared" si="584"/>
        <v>0</v>
      </c>
      <c r="X1529" s="21" t="e">
        <f>W1529*U1529/'Déscriptions des trades'!CK1529*'Déscriptions des trades'!B1529</f>
        <v>#DIV/0!</v>
      </c>
      <c r="Y1529" s="459"/>
      <c r="Z1529" s="389"/>
      <c r="AA1529" s="23">
        <f t="shared" si="581"/>
        <v>0.1</v>
      </c>
      <c r="AB1529" s="17" t="e">
        <f>(AA1529*'Déscriptions des trades'!U1529*'Déscriptions des trades'!B1529/'Déscriptions des trades'!CK1529)*'Déscriptions des trades'!W1529</f>
        <v>#DIV/0!</v>
      </c>
      <c r="AC1529" s="265" t="e">
        <f>AB1529*'Déscriptions des trades'!CK1529</f>
        <v>#DIV/0!</v>
      </c>
      <c r="AD1529" s="266" t="e">
        <f>'Déscriptions des trades'!CK1529-AC1529</f>
        <v>#DIV/0!</v>
      </c>
      <c r="AE1529" s="389"/>
      <c r="AF1529" s="399">
        <v>1525</v>
      </c>
      <c r="AG1529" s="389"/>
      <c r="AH1529" s="20"/>
      <c r="AI1529" s="303"/>
      <c r="AJ1529" s="307"/>
      <c r="AK1529" s="161"/>
      <c r="AL1529" s="305"/>
      <c r="AM1529" s="305"/>
      <c r="AN1529" s="162"/>
      <c r="AO1529" s="439"/>
      <c r="AP1529" s="162"/>
      <c r="AQ1529" s="113"/>
      <c r="AR1529" s="113"/>
      <c r="AS1529" s="384"/>
      <c r="AT1529" s="306"/>
      <c r="AU1529" s="306"/>
      <c r="AV1529" s="160"/>
      <c r="AW1529" s="158"/>
      <c r="AX1529" s="385"/>
      <c r="AY1529" s="453"/>
      <c r="AZ1529" s="165"/>
      <c r="BA1529" s="301"/>
      <c r="BB1529" s="165"/>
      <c r="BC1529" s="301"/>
      <c r="BD1529" s="165"/>
      <c r="BE1529" s="302"/>
      <c r="BF1529" s="302"/>
      <c r="BG1529" s="165"/>
      <c r="BH1529" s="303"/>
      <c r="BI1529" s="165"/>
      <c r="BJ1529" s="304"/>
      <c r="BK1529" s="394"/>
      <c r="BL1529" s="302"/>
      <c r="BM1529" s="302"/>
      <c r="BN1529" s="394"/>
      <c r="BO1529" s="302"/>
      <c r="BP1529" s="13"/>
      <c r="BQ1529" s="302"/>
      <c r="BR1529" s="13"/>
      <c r="BS1529" s="302"/>
      <c r="BT1529" s="13"/>
      <c r="BU1529" s="302"/>
      <c r="BV1529" s="386"/>
      <c r="BW1529" s="303"/>
      <c r="BX1529" s="303"/>
      <c r="BY1529" s="302"/>
      <c r="BZ1529" s="302"/>
      <c r="CA1529" s="387"/>
      <c r="CB1529" s="395"/>
      <c r="CC1529" s="12"/>
      <c r="CD1529" s="304"/>
      <c r="CE1529" s="14"/>
      <c r="CF1529" s="395"/>
      <c r="CG1529" s="397"/>
      <c r="CH1529" s="300">
        <f t="shared" si="585"/>
        <v>0</v>
      </c>
      <c r="CI1529" s="26"/>
      <c r="CJ1529" s="17">
        <f t="shared" si="582"/>
        <v>0</v>
      </c>
      <c r="CK1529" s="18">
        <f t="shared" si="593"/>
        <v>12.89</v>
      </c>
      <c r="CM1529" s="164"/>
      <c r="CN1529" s="302"/>
      <c r="CO1529" s="13">
        <f t="shared" si="586"/>
        <v>0</v>
      </c>
      <c r="CP1529" s="302"/>
      <c r="CQ1529" s="13">
        <f t="shared" si="587"/>
        <v>0</v>
      </c>
      <c r="CR1529" s="302"/>
      <c r="CS1529" s="13">
        <f t="shared" si="588"/>
        <v>0</v>
      </c>
      <c r="CT1529" s="302"/>
      <c r="CU1529" s="13">
        <f t="shared" si="583"/>
        <v>0</v>
      </c>
      <c r="CV1529" s="302"/>
      <c r="CW1529" s="13">
        <f t="shared" si="589"/>
        <v>0</v>
      </c>
      <c r="CX1529" s="13">
        <f t="shared" si="590"/>
        <v>0</v>
      </c>
      <c r="CY1529" s="251">
        <f t="shared" si="591"/>
        <v>0</v>
      </c>
      <c r="CZ1529" s="13" t="s">
        <v>29</v>
      </c>
      <c r="DA1529" s="13">
        <v>50</v>
      </c>
      <c r="DB1529" s="22">
        <f t="shared" si="592"/>
        <v>0</v>
      </c>
      <c r="DD1529" s="24"/>
      <c r="DF1529" s="163"/>
      <c r="DH1529" s="24"/>
      <c r="DI1529" s="447"/>
      <c r="DJ1529" s="163"/>
    </row>
    <row r="1530" spans="1:114" s="7" customFormat="1">
      <c r="A1530" s="277">
        <f t="shared" si="576"/>
        <v>50</v>
      </c>
      <c r="B1530" s="21" t="e">
        <f>'Calculateur de trading'!I1530/C1530/W1530</f>
        <v>#DIV/0!</v>
      </c>
      <c r="C1530" s="278">
        <f t="shared" si="577"/>
        <v>10</v>
      </c>
      <c r="D1530" s="278"/>
      <c r="E1530" s="273">
        <f t="shared" si="578"/>
        <v>100</v>
      </c>
      <c r="F1530" s="271">
        <f t="shared" si="570"/>
        <v>2</v>
      </c>
      <c r="G1530" s="271" t="e">
        <f t="shared" si="571"/>
        <v>#DIV/0!</v>
      </c>
      <c r="H1530" s="272">
        <f t="shared" si="572"/>
        <v>20</v>
      </c>
      <c r="I1530" s="270"/>
      <c r="J1530" s="273">
        <f t="shared" si="579"/>
        <v>200</v>
      </c>
      <c r="K1530" s="271">
        <f t="shared" si="573"/>
        <v>4</v>
      </c>
      <c r="L1530" s="271" t="e">
        <f t="shared" si="574"/>
        <v>#DIV/0!</v>
      </c>
      <c r="M1530" s="272">
        <f t="shared" si="575"/>
        <v>40</v>
      </c>
      <c r="N1530" s="389"/>
      <c r="O1530" s="455" t="e">
        <f>(A1530*B1530*W1530)+(B1530*'Calculateur de trading'!H1530)</f>
        <v>#DIV/0!</v>
      </c>
      <c r="P1530" s="274" t="e">
        <f>O1530/'Déscriptions des trades'!CK1530</f>
        <v>#DIV/0!</v>
      </c>
      <c r="Q1530" s="456" t="e">
        <f>'Déscriptions des trades'!CK1530-O1530</f>
        <v>#DIV/0!</v>
      </c>
      <c r="R1530" s="466" t="e">
        <f t="shared" si="580"/>
        <v>#DIV/0!</v>
      </c>
      <c r="S1530" s="389"/>
      <c r="T1530" s="12"/>
      <c r="U1530" s="25"/>
      <c r="V1530" s="15"/>
      <c r="W1530" s="490">
        <f t="shared" si="584"/>
        <v>0</v>
      </c>
      <c r="X1530" s="21" t="e">
        <f>W1530*U1530/'Déscriptions des trades'!CK1530*'Déscriptions des trades'!B1530</f>
        <v>#DIV/0!</v>
      </c>
      <c r="Y1530" s="459"/>
      <c r="Z1530" s="389"/>
      <c r="AA1530" s="23">
        <f t="shared" si="581"/>
        <v>0.1</v>
      </c>
      <c r="AB1530" s="17" t="e">
        <f>(AA1530*'Déscriptions des trades'!U1530*'Déscriptions des trades'!B1530/'Déscriptions des trades'!CK1530)*'Déscriptions des trades'!W1530</f>
        <v>#DIV/0!</v>
      </c>
      <c r="AC1530" s="265" t="e">
        <f>AB1530*'Déscriptions des trades'!CK1530</f>
        <v>#DIV/0!</v>
      </c>
      <c r="AD1530" s="266" t="e">
        <f>'Déscriptions des trades'!CK1530-AC1530</f>
        <v>#DIV/0!</v>
      </c>
      <c r="AE1530" s="389"/>
      <c r="AF1530" s="399">
        <v>1526</v>
      </c>
      <c r="AG1530" s="389"/>
      <c r="AH1530" s="20"/>
      <c r="AI1530" s="303"/>
      <c r="AJ1530" s="307"/>
      <c r="AK1530" s="161"/>
      <c r="AL1530" s="305"/>
      <c r="AM1530" s="305"/>
      <c r="AN1530" s="162"/>
      <c r="AO1530" s="439"/>
      <c r="AP1530" s="162"/>
      <c r="AQ1530" s="113"/>
      <c r="AR1530" s="113"/>
      <c r="AS1530" s="384"/>
      <c r="AT1530" s="306"/>
      <c r="AU1530" s="306"/>
      <c r="AV1530" s="160"/>
      <c r="AW1530" s="158"/>
      <c r="AX1530" s="385"/>
      <c r="AY1530" s="453"/>
      <c r="AZ1530" s="165"/>
      <c r="BA1530" s="301"/>
      <c r="BB1530" s="165"/>
      <c r="BC1530" s="301"/>
      <c r="BD1530" s="165"/>
      <c r="BE1530" s="302"/>
      <c r="BF1530" s="302"/>
      <c r="BG1530" s="165"/>
      <c r="BH1530" s="303"/>
      <c r="BI1530" s="165"/>
      <c r="BJ1530" s="304"/>
      <c r="BK1530" s="394"/>
      <c r="BL1530" s="302"/>
      <c r="BM1530" s="302"/>
      <c r="BN1530" s="394"/>
      <c r="BO1530" s="302"/>
      <c r="BP1530" s="13"/>
      <c r="BQ1530" s="302"/>
      <c r="BR1530" s="13"/>
      <c r="BS1530" s="302"/>
      <c r="BT1530" s="13"/>
      <c r="BU1530" s="302"/>
      <c r="BV1530" s="386"/>
      <c r="BW1530" s="303"/>
      <c r="BX1530" s="303"/>
      <c r="BY1530" s="302"/>
      <c r="BZ1530" s="302"/>
      <c r="CA1530" s="387"/>
      <c r="CB1530" s="395"/>
      <c r="CC1530" s="12"/>
      <c r="CD1530" s="304"/>
      <c r="CE1530" s="14"/>
      <c r="CF1530" s="395"/>
      <c r="CG1530" s="397"/>
      <c r="CH1530" s="300">
        <f t="shared" si="585"/>
        <v>0</v>
      </c>
      <c r="CI1530" s="26"/>
      <c r="CJ1530" s="17">
        <f t="shared" si="582"/>
        <v>0</v>
      </c>
      <c r="CK1530" s="18">
        <f t="shared" si="593"/>
        <v>12.89</v>
      </c>
      <c r="CM1530" s="164"/>
      <c r="CN1530" s="302"/>
      <c r="CO1530" s="13">
        <f t="shared" si="586"/>
        <v>0</v>
      </c>
      <c r="CP1530" s="302"/>
      <c r="CQ1530" s="13">
        <f t="shared" si="587"/>
        <v>0</v>
      </c>
      <c r="CR1530" s="302"/>
      <c r="CS1530" s="13">
        <f t="shared" si="588"/>
        <v>0</v>
      </c>
      <c r="CT1530" s="302"/>
      <c r="CU1530" s="13">
        <f t="shared" si="583"/>
        <v>0</v>
      </c>
      <c r="CV1530" s="302"/>
      <c r="CW1530" s="13">
        <f t="shared" si="589"/>
        <v>0</v>
      </c>
      <c r="CX1530" s="13">
        <f t="shared" si="590"/>
        <v>0</v>
      </c>
      <c r="CY1530" s="251">
        <f t="shared" si="591"/>
        <v>0</v>
      </c>
      <c r="CZ1530" s="13" t="s">
        <v>29</v>
      </c>
      <c r="DA1530" s="13">
        <v>50</v>
      </c>
      <c r="DB1530" s="22">
        <f t="shared" si="592"/>
        <v>0</v>
      </c>
      <c r="DD1530" s="24"/>
      <c r="DF1530" s="163"/>
      <c r="DH1530" s="24"/>
      <c r="DI1530" s="447"/>
      <c r="DJ1530" s="163"/>
    </row>
    <row r="1531" spans="1:114" s="7" customFormat="1">
      <c r="A1531" s="277">
        <f t="shared" si="576"/>
        <v>50</v>
      </c>
      <c r="B1531" s="21" t="e">
        <f>'Calculateur de trading'!I1531/C1531/W1531</f>
        <v>#DIV/0!</v>
      </c>
      <c r="C1531" s="278">
        <f t="shared" si="577"/>
        <v>10</v>
      </c>
      <c r="D1531" s="426"/>
      <c r="E1531" s="273">
        <f t="shared" si="578"/>
        <v>100</v>
      </c>
      <c r="F1531" s="271">
        <f t="shared" si="570"/>
        <v>2</v>
      </c>
      <c r="G1531" s="271" t="e">
        <f t="shared" si="571"/>
        <v>#DIV/0!</v>
      </c>
      <c r="H1531" s="272">
        <f t="shared" si="572"/>
        <v>20</v>
      </c>
      <c r="I1531" s="270"/>
      <c r="J1531" s="273">
        <f t="shared" si="579"/>
        <v>200</v>
      </c>
      <c r="K1531" s="271">
        <f t="shared" si="573"/>
        <v>4</v>
      </c>
      <c r="L1531" s="271" t="e">
        <f t="shared" si="574"/>
        <v>#DIV/0!</v>
      </c>
      <c r="M1531" s="272">
        <f t="shared" si="575"/>
        <v>40</v>
      </c>
      <c r="N1531" s="389"/>
      <c r="O1531" s="455" t="e">
        <f>(A1531*B1531*W1531)+(B1531*'Calculateur de trading'!H1531)</f>
        <v>#DIV/0!</v>
      </c>
      <c r="P1531" s="274" t="e">
        <f>O1531/'Déscriptions des trades'!CK1531</f>
        <v>#DIV/0!</v>
      </c>
      <c r="Q1531" s="456" t="e">
        <f>'Déscriptions des trades'!CK1531-O1531</f>
        <v>#DIV/0!</v>
      </c>
      <c r="R1531" s="466" t="e">
        <f t="shared" si="580"/>
        <v>#DIV/0!</v>
      </c>
      <c r="S1531" s="389"/>
      <c r="T1531" s="12"/>
      <c r="U1531" s="25"/>
      <c r="V1531" s="15"/>
      <c r="W1531" s="490">
        <f t="shared" si="584"/>
        <v>0</v>
      </c>
      <c r="X1531" s="21" t="e">
        <f>W1531*U1531/'Déscriptions des trades'!CK1531*'Déscriptions des trades'!B1531</f>
        <v>#DIV/0!</v>
      </c>
      <c r="Y1531" s="459"/>
      <c r="Z1531" s="389"/>
      <c r="AA1531" s="23">
        <f t="shared" si="581"/>
        <v>0.1</v>
      </c>
      <c r="AB1531" s="17" t="e">
        <f>(AA1531*'Déscriptions des trades'!U1531*'Déscriptions des trades'!B1531/'Déscriptions des trades'!CK1531)*'Déscriptions des trades'!W1531</f>
        <v>#DIV/0!</v>
      </c>
      <c r="AC1531" s="265" t="e">
        <f>AB1531*'Déscriptions des trades'!CK1531</f>
        <v>#DIV/0!</v>
      </c>
      <c r="AD1531" s="266" t="e">
        <f>'Déscriptions des trades'!CK1531-AC1531</f>
        <v>#DIV/0!</v>
      </c>
      <c r="AE1531" s="389"/>
      <c r="AF1531" s="399">
        <v>1527</v>
      </c>
      <c r="AG1531" s="389"/>
      <c r="AH1531" s="20"/>
      <c r="AI1531" s="303"/>
      <c r="AJ1531" s="307"/>
      <c r="AK1531" s="161"/>
      <c r="AL1531" s="305"/>
      <c r="AM1531" s="305"/>
      <c r="AN1531" s="162"/>
      <c r="AO1531" s="439"/>
      <c r="AP1531" s="162"/>
      <c r="AQ1531" s="113"/>
      <c r="AR1531" s="113"/>
      <c r="AS1531" s="384"/>
      <c r="AT1531" s="306"/>
      <c r="AU1531" s="306"/>
      <c r="AV1531" s="160"/>
      <c r="AW1531" s="158"/>
      <c r="AX1531" s="385"/>
      <c r="AY1531" s="453"/>
      <c r="AZ1531" s="165"/>
      <c r="BA1531" s="301"/>
      <c r="BB1531" s="165"/>
      <c r="BC1531" s="301"/>
      <c r="BD1531" s="165"/>
      <c r="BE1531" s="302"/>
      <c r="BF1531" s="302"/>
      <c r="BG1531" s="165"/>
      <c r="BH1531" s="303"/>
      <c r="BI1531" s="165"/>
      <c r="BJ1531" s="304"/>
      <c r="BK1531" s="394"/>
      <c r="BL1531" s="302"/>
      <c r="BM1531" s="302"/>
      <c r="BN1531" s="394"/>
      <c r="BO1531" s="302"/>
      <c r="BP1531" s="13"/>
      <c r="BQ1531" s="302"/>
      <c r="BR1531" s="13"/>
      <c r="BS1531" s="302"/>
      <c r="BT1531" s="13"/>
      <c r="BU1531" s="302"/>
      <c r="BV1531" s="386"/>
      <c r="BW1531" s="303"/>
      <c r="BX1531" s="303"/>
      <c r="BY1531" s="302"/>
      <c r="BZ1531" s="302"/>
      <c r="CA1531" s="387"/>
      <c r="CB1531" s="395"/>
      <c r="CC1531" s="12"/>
      <c r="CD1531" s="304"/>
      <c r="CE1531" s="14"/>
      <c r="CF1531" s="395"/>
      <c r="CG1531" s="397"/>
      <c r="CH1531" s="300">
        <f t="shared" si="585"/>
        <v>0</v>
      </c>
      <c r="CI1531" s="26"/>
      <c r="CJ1531" s="17">
        <f t="shared" si="582"/>
        <v>0</v>
      </c>
      <c r="CK1531" s="18">
        <f t="shared" si="593"/>
        <v>12.89</v>
      </c>
      <c r="CM1531" s="164"/>
      <c r="CN1531" s="302"/>
      <c r="CO1531" s="13">
        <f t="shared" si="586"/>
        <v>0</v>
      </c>
      <c r="CP1531" s="302"/>
      <c r="CQ1531" s="13">
        <f t="shared" si="587"/>
        <v>0</v>
      </c>
      <c r="CR1531" s="302"/>
      <c r="CS1531" s="13">
        <f t="shared" si="588"/>
        <v>0</v>
      </c>
      <c r="CT1531" s="302"/>
      <c r="CU1531" s="13">
        <f t="shared" si="583"/>
        <v>0</v>
      </c>
      <c r="CV1531" s="302"/>
      <c r="CW1531" s="13">
        <f t="shared" si="589"/>
        <v>0</v>
      </c>
      <c r="CX1531" s="13">
        <f t="shared" si="590"/>
        <v>0</v>
      </c>
      <c r="CY1531" s="251">
        <f t="shared" si="591"/>
        <v>0</v>
      </c>
      <c r="CZ1531" s="13" t="s">
        <v>29</v>
      </c>
      <c r="DA1531" s="13">
        <v>50</v>
      </c>
      <c r="DB1531" s="22">
        <f t="shared" si="592"/>
        <v>0</v>
      </c>
      <c r="DD1531" s="24"/>
      <c r="DF1531" s="163"/>
      <c r="DH1531" s="24"/>
      <c r="DI1531" s="447"/>
      <c r="DJ1531" s="163"/>
    </row>
    <row r="1532" spans="1:114" s="7" customFormat="1">
      <c r="A1532" s="277">
        <f t="shared" si="576"/>
        <v>50</v>
      </c>
      <c r="B1532" s="21" t="e">
        <f>'Calculateur de trading'!I1532/C1532/W1532</f>
        <v>#DIV/0!</v>
      </c>
      <c r="C1532" s="278">
        <f t="shared" si="577"/>
        <v>10</v>
      </c>
      <c r="D1532" s="426"/>
      <c r="E1532" s="273">
        <f t="shared" si="578"/>
        <v>100</v>
      </c>
      <c r="F1532" s="271">
        <f t="shared" si="570"/>
        <v>2</v>
      </c>
      <c r="G1532" s="271" t="e">
        <f t="shared" si="571"/>
        <v>#DIV/0!</v>
      </c>
      <c r="H1532" s="272">
        <f t="shared" si="572"/>
        <v>20</v>
      </c>
      <c r="I1532" s="270"/>
      <c r="J1532" s="273">
        <f t="shared" si="579"/>
        <v>200</v>
      </c>
      <c r="K1532" s="271">
        <f t="shared" si="573"/>
        <v>4</v>
      </c>
      <c r="L1532" s="271" t="e">
        <f t="shared" si="574"/>
        <v>#DIV/0!</v>
      </c>
      <c r="M1532" s="272">
        <f t="shared" si="575"/>
        <v>40</v>
      </c>
      <c r="N1532" s="389"/>
      <c r="O1532" s="455" t="e">
        <f>(A1532*B1532*W1532)+(B1532*'Calculateur de trading'!H1532)</f>
        <v>#DIV/0!</v>
      </c>
      <c r="P1532" s="274" t="e">
        <f>O1532/'Déscriptions des trades'!CK1532</f>
        <v>#DIV/0!</v>
      </c>
      <c r="Q1532" s="456" t="e">
        <f>'Déscriptions des trades'!CK1532-O1532</f>
        <v>#DIV/0!</v>
      </c>
      <c r="R1532" s="466" t="e">
        <f t="shared" si="580"/>
        <v>#DIV/0!</v>
      </c>
      <c r="S1532" s="389"/>
      <c r="T1532" s="12"/>
      <c r="U1532" s="25"/>
      <c r="V1532" s="15"/>
      <c r="W1532" s="490">
        <f t="shared" si="584"/>
        <v>0</v>
      </c>
      <c r="X1532" s="21" t="e">
        <f>W1532*U1532/'Déscriptions des trades'!CK1532*'Déscriptions des trades'!B1532</f>
        <v>#DIV/0!</v>
      </c>
      <c r="Y1532" s="459"/>
      <c r="Z1532" s="389"/>
      <c r="AA1532" s="23">
        <f t="shared" si="581"/>
        <v>0.1</v>
      </c>
      <c r="AB1532" s="17" t="e">
        <f>(AA1532*'Déscriptions des trades'!U1532*'Déscriptions des trades'!B1532/'Déscriptions des trades'!CK1532)*'Déscriptions des trades'!W1532</f>
        <v>#DIV/0!</v>
      </c>
      <c r="AC1532" s="265" t="e">
        <f>AB1532*'Déscriptions des trades'!CK1532</f>
        <v>#DIV/0!</v>
      </c>
      <c r="AD1532" s="266" t="e">
        <f>'Déscriptions des trades'!CK1532-AC1532</f>
        <v>#DIV/0!</v>
      </c>
      <c r="AE1532" s="389"/>
      <c r="AF1532" s="399">
        <v>1528</v>
      </c>
      <c r="AG1532" s="389"/>
      <c r="AH1532" s="20"/>
      <c r="AI1532" s="303"/>
      <c r="AJ1532" s="307"/>
      <c r="AK1532" s="161"/>
      <c r="AL1532" s="305"/>
      <c r="AM1532" s="305"/>
      <c r="AN1532" s="162"/>
      <c r="AO1532" s="439"/>
      <c r="AP1532" s="162"/>
      <c r="AQ1532" s="113"/>
      <c r="AR1532" s="113"/>
      <c r="AS1532" s="384"/>
      <c r="AT1532" s="306"/>
      <c r="AU1532" s="306"/>
      <c r="AV1532" s="160"/>
      <c r="AW1532" s="158"/>
      <c r="AX1532" s="385"/>
      <c r="AY1532" s="453"/>
      <c r="AZ1532" s="165"/>
      <c r="BA1532" s="301"/>
      <c r="BB1532" s="165"/>
      <c r="BC1532" s="301"/>
      <c r="BD1532" s="165"/>
      <c r="BE1532" s="302"/>
      <c r="BF1532" s="302"/>
      <c r="BG1532" s="165"/>
      <c r="BH1532" s="303"/>
      <c r="BI1532" s="165"/>
      <c r="BJ1532" s="304"/>
      <c r="BK1532" s="394"/>
      <c r="BL1532" s="302"/>
      <c r="BM1532" s="302"/>
      <c r="BN1532" s="394"/>
      <c r="BO1532" s="302"/>
      <c r="BP1532" s="13"/>
      <c r="BQ1532" s="302"/>
      <c r="BR1532" s="13"/>
      <c r="BS1532" s="302"/>
      <c r="BT1532" s="13"/>
      <c r="BU1532" s="302"/>
      <c r="BV1532" s="386"/>
      <c r="BW1532" s="303"/>
      <c r="BX1532" s="303"/>
      <c r="BY1532" s="302"/>
      <c r="BZ1532" s="302"/>
      <c r="CA1532" s="387"/>
      <c r="CB1532" s="395"/>
      <c r="CC1532" s="12"/>
      <c r="CD1532" s="304"/>
      <c r="CE1532" s="14"/>
      <c r="CF1532" s="395"/>
      <c r="CG1532" s="397"/>
      <c r="CH1532" s="300">
        <f t="shared" si="585"/>
        <v>0</v>
      </c>
      <c r="CI1532" s="26"/>
      <c r="CJ1532" s="17">
        <f t="shared" si="582"/>
        <v>0</v>
      </c>
      <c r="CK1532" s="18">
        <f t="shared" si="593"/>
        <v>12.89</v>
      </c>
      <c r="CM1532" s="164"/>
      <c r="CN1532" s="302"/>
      <c r="CO1532" s="13">
        <f t="shared" si="586"/>
        <v>0</v>
      </c>
      <c r="CP1532" s="302"/>
      <c r="CQ1532" s="13">
        <f t="shared" si="587"/>
        <v>0</v>
      </c>
      <c r="CR1532" s="302"/>
      <c r="CS1532" s="13">
        <f t="shared" si="588"/>
        <v>0</v>
      </c>
      <c r="CT1532" s="302"/>
      <c r="CU1532" s="13">
        <f t="shared" si="583"/>
        <v>0</v>
      </c>
      <c r="CV1532" s="302"/>
      <c r="CW1532" s="13">
        <f t="shared" si="589"/>
        <v>0</v>
      </c>
      <c r="CX1532" s="13">
        <f t="shared" si="590"/>
        <v>0</v>
      </c>
      <c r="CY1532" s="251">
        <f t="shared" si="591"/>
        <v>0</v>
      </c>
      <c r="CZ1532" s="13" t="s">
        <v>29</v>
      </c>
      <c r="DA1532" s="13">
        <v>50</v>
      </c>
      <c r="DB1532" s="22">
        <f t="shared" si="592"/>
        <v>0</v>
      </c>
      <c r="DD1532" s="24"/>
      <c r="DF1532" s="163"/>
      <c r="DH1532" s="24"/>
      <c r="DI1532" s="447"/>
      <c r="DJ1532" s="163"/>
    </row>
    <row r="1533" spans="1:114" s="7" customFormat="1">
      <c r="A1533" s="277">
        <f t="shared" si="576"/>
        <v>50</v>
      </c>
      <c r="B1533" s="21" t="e">
        <f>'Calculateur de trading'!I1533/C1533/W1533</f>
        <v>#DIV/0!</v>
      </c>
      <c r="C1533" s="278">
        <f t="shared" si="577"/>
        <v>10</v>
      </c>
      <c r="D1533" s="278"/>
      <c r="E1533" s="273">
        <f t="shared" si="578"/>
        <v>100</v>
      </c>
      <c r="F1533" s="271">
        <f t="shared" si="570"/>
        <v>2</v>
      </c>
      <c r="G1533" s="271" t="e">
        <f t="shared" si="571"/>
        <v>#DIV/0!</v>
      </c>
      <c r="H1533" s="272">
        <f t="shared" si="572"/>
        <v>20</v>
      </c>
      <c r="I1533" s="270"/>
      <c r="J1533" s="273">
        <f t="shared" si="579"/>
        <v>200</v>
      </c>
      <c r="K1533" s="271">
        <f t="shared" si="573"/>
        <v>4</v>
      </c>
      <c r="L1533" s="271" t="e">
        <f t="shared" si="574"/>
        <v>#DIV/0!</v>
      </c>
      <c r="M1533" s="272">
        <f t="shared" si="575"/>
        <v>40</v>
      </c>
      <c r="N1533" s="389"/>
      <c r="O1533" s="455" t="e">
        <f>(A1533*B1533*W1533)+(B1533*'Calculateur de trading'!H1533)</f>
        <v>#DIV/0!</v>
      </c>
      <c r="P1533" s="274" t="e">
        <f>O1533/'Déscriptions des trades'!CK1533</f>
        <v>#DIV/0!</v>
      </c>
      <c r="Q1533" s="456" t="e">
        <f>'Déscriptions des trades'!CK1533-O1533</f>
        <v>#DIV/0!</v>
      </c>
      <c r="R1533" s="466" t="e">
        <f t="shared" si="580"/>
        <v>#DIV/0!</v>
      </c>
      <c r="S1533" s="389"/>
      <c r="T1533" s="12"/>
      <c r="U1533" s="25"/>
      <c r="V1533" s="15"/>
      <c r="W1533" s="490">
        <f t="shared" si="584"/>
        <v>0</v>
      </c>
      <c r="X1533" s="21" t="e">
        <f>W1533*U1533/'Déscriptions des trades'!CK1533*'Déscriptions des trades'!B1533</f>
        <v>#DIV/0!</v>
      </c>
      <c r="Y1533" s="459"/>
      <c r="Z1533" s="389"/>
      <c r="AA1533" s="23">
        <f t="shared" si="581"/>
        <v>0.1</v>
      </c>
      <c r="AB1533" s="17" t="e">
        <f>(AA1533*'Déscriptions des trades'!U1533*'Déscriptions des trades'!B1533/'Déscriptions des trades'!CK1533)*'Déscriptions des trades'!W1533</f>
        <v>#DIV/0!</v>
      </c>
      <c r="AC1533" s="265" t="e">
        <f>AB1533*'Déscriptions des trades'!CK1533</f>
        <v>#DIV/0!</v>
      </c>
      <c r="AD1533" s="266" t="e">
        <f>'Déscriptions des trades'!CK1533-AC1533</f>
        <v>#DIV/0!</v>
      </c>
      <c r="AE1533" s="389"/>
      <c r="AF1533" s="399">
        <v>1529</v>
      </c>
      <c r="AG1533" s="389"/>
      <c r="AH1533" s="20"/>
      <c r="AI1533" s="303"/>
      <c r="AJ1533" s="307"/>
      <c r="AK1533" s="161"/>
      <c r="AL1533" s="305"/>
      <c r="AM1533" s="305"/>
      <c r="AN1533" s="162"/>
      <c r="AO1533" s="439"/>
      <c r="AP1533" s="162"/>
      <c r="AQ1533" s="113"/>
      <c r="AR1533" s="113"/>
      <c r="AS1533" s="384"/>
      <c r="AT1533" s="306"/>
      <c r="AU1533" s="306"/>
      <c r="AV1533" s="160"/>
      <c r="AW1533" s="158"/>
      <c r="AX1533" s="385"/>
      <c r="AY1533" s="453"/>
      <c r="AZ1533" s="165"/>
      <c r="BA1533" s="301"/>
      <c r="BB1533" s="165"/>
      <c r="BC1533" s="301"/>
      <c r="BD1533" s="165"/>
      <c r="BE1533" s="302"/>
      <c r="BF1533" s="302"/>
      <c r="BG1533" s="165"/>
      <c r="BH1533" s="303"/>
      <c r="BI1533" s="165"/>
      <c r="BJ1533" s="304"/>
      <c r="BK1533" s="394"/>
      <c r="BL1533" s="302"/>
      <c r="BM1533" s="302"/>
      <c r="BN1533" s="394"/>
      <c r="BO1533" s="302"/>
      <c r="BP1533" s="13"/>
      <c r="BQ1533" s="302"/>
      <c r="BR1533" s="13"/>
      <c r="BS1533" s="302"/>
      <c r="BT1533" s="13"/>
      <c r="BU1533" s="302"/>
      <c r="BV1533" s="386"/>
      <c r="BW1533" s="303"/>
      <c r="BX1533" s="303"/>
      <c r="BY1533" s="302"/>
      <c r="BZ1533" s="302"/>
      <c r="CA1533" s="387"/>
      <c r="CB1533" s="395"/>
      <c r="CC1533" s="12"/>
      <c r="CD1533" s="304"/>
      <c r="CE1533" s="14"/>
      <c r="CF1533" s="395"/>
      <c r="CG1533" s="397"/>
      <c r="CH1533" s="300">
        <f t="shared" si="585"/>
        <v>0</v>
      </c>
      <c r="CI1533" s="26"/>
      <c r="CJ1533" s="17">
        <f t="shared" si="582"/>
        <v>0</v>
      </c>
      <c r="CK1533" s="18">
        <f t="shared" si="593"/>
        <v>12.89</v>
      </c>
      <c r="CM1533" s="164"/>
      <c r="CN1533" s="302"/>
      <c r="CO1533" s="13">
        <f t="shared" si="586"/>
        <v>0</v>
      </c>
      <c r="CP1533" s="302"/>
      <c r="CQ1533" s="13">
        <f t="shared" si="587"/>
        <v>0</v>
      </c>
      <c r="CR1533" s="302"/>
      <c r="CS1533" s="13">
        <f t="shared" si="588"/>
        <v>0</v>
      </c>
      <c r="CT1533" s="302"/>
      <c r="CU1533" s="13">
        <f t="shared" si="583"/>
        <v>0</v>
      </c>
      <c r="CV1533" s="302"/>
      <c r="CW1533" s="13">
        <f t="shared" si="589"/>
        <v>0</v>
      </c>
      <c r="CX1533" s="13">
        <f t="shared" si="590"/>
        <v>0</v>
      </c>
      <c r="CY1533" s="251">
        <f t="shared" si="591"/>
        <v>0</v>
      </c>
      <c r="CZ1533" s="13" t="s">
        <v>29</v>
      </c>
      <c r="DA1533" s="13">
        <v>50</v>
      </c>
      <c r="DB1533" s="22">
        <f t="shared" si="592"/>
        <v>0</v>
      </c>
      <c r="DD1533" s="24"/>
      <c r="DF1533" s="163"/>
      <c r="DH1533" s="24"/>
      <c r="DI1533" s="447"/>
      <c r="DJ1533" s="163"/>
    </row>
    <row r="1534" spans="1:114" s="7" customFormat="1">
      <c r="A1534" s="277">
        <f t="shared" si="576"/>
        <v>50</v>
      </c>
      <c r="B1534" s="21" t="e">
        <f>'Calculateur de trading'!I1534/C1534/W1534</f>
        <v>#DIV/0!</v>
      </c>
      <c r="C1534" s="278">
        <f t="shared" si="577"/>
        <v>10</v>
      </c>
      <c r="D1534" s="426"/>
      <c r="E1534" s="273">
        <f t="shared" si="578"/>
        <v>100</v>
      </c>
      <c r="F1534" s="271">
        <f t="shared" si="570"/>
        <v>2</v>
      </c>
      <c r="G1534" s="271" t="e">
        <f t="shared" si="571"/>
        <v>#DIV/0!</v>
      </c>
      <c r="H1534" s="272">
        <f t="shared" si="572"/>
        <v>20</v>
      </c>
      <c r="I1534" s="270"/>
      <c r="J1534" s="273">
        <f t="shared" si="579"/>
        <v>200</v>
      </c>
      <c r="K1534" s="271">
        <f t="shared" si="573"/>
        <v>4</v>
      </c>
      <c r="L1534" s="271" t="e">
        <f t="shared" si="574"/>
        <v>#DIV/0!</v>
      </c>
      <c r="M1534" s="272">
        <f t="shared" si="575"/>
        <v>40</v>
      </c>
      <c r="N1534" s="389"/>
      <c r="O1534" s="455" t="e">
        <f>(A1534*B1534*W1534)+(B1534*'Calculateur de trading'!H1534)</f>
        <v>#DIV/0!</v>
      </c>
      <c r="P1534" s="274" t="e">
        <f>O1534/'Déscriptions des trades'!CK1534</f>
        <v>#DIV/0!</v>
      </c>
      <c r="Q1534" s="456" t="e">
        <f>'Déscriptions des trades'!CK1534-O1534</f>
        <v>#DIV/0!</v>
      </c>
      <c r="R1534" s="466" t="e">
        <f t="shared" si="580"/>
        <v>#DIV/0!</v>
      </c>
      <c r="S1534" s="389"/>
      <c r="T1534" s="12"/>
      <c r="U1534" s="25"/>
      <c r="V1534" s="15"/>
      <c r="W1534" s="490">
        <f t="shared" si="584"/>
        <v>0</v>
      </c>
      <c r="X1534" s="21" t="e">
        <f>W1534*U1534/'Déscriptions des trades'!CK1534*'Déscriptions des trades'!B1534</f>
        <v>#DIV/0!</v>
      </c>
      <c r="Y1534" s="459"/>
      <c r="Z1534" s="389"/>
      <c r="AA1534" s="23">
        <f t="shared" si="581"/>
        <v>0.1</v>
      </c>
      <c r="AB1534" s="17" t="e">
        <f>(AA1534*'Déscriptions des trades'!U1534*'Déscriptions des trades'!B1534/'Déscriptions des trades'!CK1534)*'Déscriptions des trades'!W1534</f>
        <v>#DIV/0!</v>
      </c>
      <c r="AC1534" s="265" t="e">
        <f>AB1534*'Déscriptions des trades'!CK1534</f>
        <v>#DIV/0!</v>
      </c>
      <c r="AD1534" s="266" t="e">
        <f>'Déscriptions des trades'!CK1534-AC1534</f>
        <v>#DIV/0!</v>
      </c>
      <c r="AE1534" s="389"/>
      <c r="AF1534" s="399">
        <v>1530</v>
      </c>
      <c r="AG1534" s="389"/>
      <c r="AH1534" s="20"/>
      <c r="AI1534" s="303"/>
      <c r="AJ1534" s="307"/>
      <c r="AK1534" s="161"/>
      <c r="AL1534" s="305"/>
      <c r="AM1534" s="305"/>
      <c r="AN1534" s="162"/>
      <c r="AO1534" s="439"/>
      <c r="AP1534" s="162"/>
      <c r="AQ1534" s="113"/>
      <c r="AR1534" s="113"/>
      <c r="AS1534" s="384"/>
      <c r="AT1534" s="306"/>
      <c r="AU1534" s="306"/>
      <c r="AV1534" s="160"/>
      <c r="AW1534" s="158"/>
      <c r="AX1534" s="385"/>
      <c r="AY1534" s="453"/>
      <c r="AZ1534" s="165"/>
      <c r="BA1534" s="301"/>
      <c r="BB1534" s="165"/>
      <c r="BC1534" s="301"/>
      <c r="BD1534" s="165"/>
      <c r="BE1534" s="302"/>
      <c r="BF1534" s="302"/>
      <c r="BG1534" s="165"/>
      <c r="BH1534" s="303"/>
      <c r="BI1534" s="165"/>
      <c r="BJ1534" s="304"/>
      <c r="BK1534" s="394"/>
      <c r="BL1534" s="302"/>
      <c r="BM1534" s="302"/>
      <c r="BN1534" s="394"/>
      <c r="BO1534" s="302"/>
      <c r="BP1534" s="13"/>
      <c r="BQ1534" s="302"/>
      <c r="BR1534" s="13"/>
      <c r="BS1534" s="302"/>
      <c r="BT1534" s="13"/>
      <c r="BU1534" s="302"/>
      <c r="BV1534" s="386"/>
      <c r="BW1534" s="303"/>
      <c r="BX1534" s="303"/>
      <c r="BY1534" s="302"/>
      <c r="BZ1534" s="302"/>
      <c r="CA1534" s="387"/>
      <c r="CB1534" s="395"/>
      <c r="CC1534" s="12"/>
      <c r="CD1534" s="304"/>
      <c r="CE1534" s="14"/>
      <c r="CF1534" s="395"/>
      <c r="CG1534" s="397"/>
      <c r="CH1534" s="300">
        <f t="shared" si="585"/>
        <v>0</v>
      </c>
      <c r="CI1534" s="26"/>
      <c r="CJ1534" s="17">
        <f t="shared" si="582"/>
        <v>0</v>
      </c>
      <c r="CK1534" s="18">
        <f t="shared" si="593"/>
        <v>12.89</v>
      </c>
      <c r="CM1534" s="164"/>
      <c r="CN1534" s="302"/>
      <c r="CO1534" s="13">
        <f t="shared" si="586"/>
        <v>0</v>
      </c>
      <c r="CP1534" s="302"/>
      <c r="CQ1534" s="13">
        <f t="shared" si="587"/>
        <v>0</v>
      </c>
      <c r="CR1534" s="302"/>
      <c r="CS1534" s="13">
        <f t="shared" si="588"/>
        <v>0</v>
      </c>
      <c r="CT1534" s="302"/>
      <c r="CU1534" s="13">
        <f t="shared" si="583"/>
        <v>0</v>
      </c>
      <c r="CV1534" s="302"/>
      <c r="CW1534" s="13">
        <f t="shared" si="589"/>
        <v>0</v>
      </c>
      <c r="CX1534" s="13">
        <f t="shared" si="590"/>
        <v>0</v>
      </c>
      <c r="CY1534" s="251">
        <f t="shared" si="591"/>
        <v>0</v>
      </c>
      <c r="CZ1534" s="13" t="s">
        <v>29</v>
      </c>
      <c r="DA1534" s="13">
        <v>50</v>
      </c>
      <c r="DB1534" s="22">
        <f t="shared" si="592"/>
        <v>0</v>
      </c>
      <c r="DD1534" s="24"/>
      <c r="DF1534" s="163"/>
      <c r="DH1534" s="24"/>
      <c r="DI1534" s="447"/>
      <c r="DJ1534" s="163"/>
    </row>
    <row r="1535" spans="1:114" s="7" customFormat="1">
      <c r="A1535" s="277">
        <f t="shared" si="576"/>
        <v>50</v>
      </c>
      <c r="B1535" s="21" t="e">
        <f>'Calculateur de trading'!I1535/C1535/W1535</f>
        <v>#DIV/0!</v>
      </c>
      <c r="C1535" s="278">
        <f t="shared" si="577"/>
        <v>10</v>
      </c>
      <c r="D1535" s="278"/>
      <c r="E1535" s="273">
        <f t="shared" si="578"/>
        <v>100</v>
      </c>
      <c r="F1535" s="271">
        <f t="shared" si="570"/>
        <v>2</v>
      </c>
      <c r="G1535" s="271" t="e">
        <f t="shared" si="571"/>
        <v>#DIV/0!</v>
      </c>
      <c r="H1535" s="272">
        <f t="shared" si="572"/>
        <v>20</v>
      </c>
      <c r="I1535" s="270"/>
      <c r="J1535" s="273">
        <f t="shared" si="579"/>
        <v>200</v>
      </c>
      <c r="K1535" s="271">
        <f t="shared" si="573"/>
        <v>4</v>
      </c>
      <c r="L1535" s="271" t="e">
        <f t="shared" si="574"/>
        <v>#DIV/0!</v>
      </c>
      <c r="M1535" s="272">
        <f t="shared" si="575"/>
        <v>40</v>
      </c>
      <c r="N1535" s="389"/>
      <c r="O1535" s="455" t="e">
        <f>(A1535*B1535*W1535)+(B1535*'Calculateur de trading'!H1535)</f>
        <v>#DIV/0!</v>
      </c>
      <c r="P1535" s="274" t="e">
        <f>O1535/'Déscriptions des trades'!CK1535</f>
        <v>#DIV/0!</v>
      </c>
      <c r="Q1535" s="456" t="e">
        <f>'Déscriptions des trades'!CK1535-O1535</f>
        <v>#DIV/0!</v>
      </c>
      <c r="R1535" s="466" t="e">
        <f t="shared" si="580"/>
        <v>#DIV/0!</v>
      </c>
      <c r="S1535" s="389"/>
      <c r="T1535" s="12"/>
      <c r="U1535" s="25"/>
      <c r="V1535" s="15"/>
      <c r="W1535" s="490">
        <f t="shared" si="584"/>
        <v>0</v>
      </c>
      <c r="X1535" s="21" t="e">
        <f>W1535*U1535/'Déscriptions des trades'!CK1535*'Déscriptions des trades'!B1535</f>
        <v>#DIV/0!</v>
      </c>
      <c r="Y1535" s="459"/>
      <c r="Z1535" s="389"/>
      <c r="AA1535" s="23">
        <f t="shared" si="581"/>
        <v>0.1</v>
      </c>
      <c r="AB1535" s="17" t="e">
        <f>(AA1535*'Déscriptions des trades'!U1535*'Déscriptions des trades'!B1535/'Déscriptions des trades'!CK1535)*'Déscriptions des trades'!W1535</f>
        <v>#DIV/0!</v>
      </c>
      <c r="AC1535" s="265" t="e">
        <f>AB1535*'Déscriptions des trades'!CK1535</f>
        <v>#DIV/0!</v>
      </c>
      <c r="AD1535" s="266" t="e">
        <f>'Déscriptions des trades'!CK1535-AC1535</f>
        <v>#DIV/0!</v>
      </c>
      <c r="AE1535" s="389"/>
      <c r="AF1535" s="399">
        <v>1531</v>
      </c>
      <c r="AG1535" s="389"/>
      <c r="AH1535" s="20"/>
      <c r="AI1535" s="303"/>
      <c r="AJ1535" s="307"/>
      <c r="AK1535" s="161"/>
      <c r="AL1535" s="305"/>
      <c r="AM1535" s="305"/>
      <c r="AN1535" s="162"/>
      <c r="AO1535" s="439"/>
      <c r="AP1535" s="162"/>
      <c r="AQ1535" s="113"/>
      <c r="AR1535" s="113"/>
      <c r="AS1535" s="384"/>
      <c r="AT1535" s="306"/>
      <c r="AU1535" s="306"/>
      <c r="AV1535" s="160"/>
      <c r="AW1535" s="158"/>
      <c r="AX1535" s="385"/>
      <c r="AY1535" s="453"/>
      <c r="AZ1535" s="165"/>
      <c r="BA1535" s="301"/>
      <c r="BB1535" s="165"/>
      <c r="BC1535" s="301"/>
      <c r="BD1535" s="165"/>
      <c r="BE1535" s="302"/>
      <c r="BF1535" s="302"/>
      <c r="BG1535" s="165"/>
      <c r="BH1535" s="303"/>
      <c r="BI1535" s="165"/>
      <c r="BJ1535" s="304"/>
      <c r="BK1535" s="394"/>
      <c r="BL1535" s="302"/>
      <c r="BM1535" s="302"/>
      <c r="BN1535" s="394"/>
      <c r="BO1535" s="302"/>
      <c r="BP1535" s="13"/>
      <c r="BQ1535" s="302"/>
      <c r="BR1535" s="13"/>
      <c r="BS1535" s="302"/>
      <c r="BT1535" s="13"/>
      <c r="BU1535" s="302"/>
      <c r="BV1535" s="386"/>
      <c r="BW1535" s="303"/>
      <c r="BX1535" s="303"/>
      <c r="BY1535" s="302"/>
      <c r="BZ1535" s="302"/>
      <c r="CA1535" s="387"/>
      <c r="CB1535" s="395"/>
      <c r="CC1535" s="12"/>
      <c r="CD1535" s="304"/>
      <c r="CE1535" s="14"/>
      <c r="CF1535" s="395"/>
      <c r="CG1535" s="397"/>
      <c r="CH1535" s="300">
        <f t="shared" si="585"/>
        <v>0</v>
      </c>
      <c r="CI1535" s="26"/>
      <c r="CJ1535" s="17">
        <f t="shared" si="582"/>
        <v>0</v>
      </c>
      <c r="CK1535" s="18">
        <f t="shared" si="593"/>
        <v>12.89</v>
      </c>
      <c r="CM1535" s="164"/>
      <c r="CN1535" s="302"/>
      <c r="CO1535" s="13">
        <f t="shared" si="586"/>
        <v>0</v>
      </c>
      <c r="CP1535" s="302"/>
      <c r="CQ1535" s="13">
        <f t="shared" si="587"/>
        <v>0</v>
      </c>
      <c r="CR1535" s="302"/>
      <c r="CS1535" s="13">
        <f t="shared" si="588"/>
        <v>0</v>
      </c>
      <c r="CT1535" s="302"/>
      <c r="CU1535" s="13">
        <f t="shared" si="583"/>
        <v>0</v>
      </c>
      <c r="CV1535" s="302"/>
      <c r="CW1535" s="13">
        <f t="shared" si="589"/>
        <v>0</v>
      </c>
      <c r="CX1535" s="13">
        <f t="shared" si="590"/>
        <v>0</v>
      </c>
      <c r="CY1535" s="251">
        <f t="shared" si="591"/>
        <v>0</v>
      </c>
      <c r="CZ1535" s="13" t="s">
        <v>29</v>
      </c>
      <c r="DA1535" s="13">
        <v>50</v>
      </c>
      <c r="DB1535" s="22">
        <f t="shared" si="592"/>
        <v>0</v>
      </c>
      <c r="DD1535" s="24"/>
      <c r="DF1535" s="163"/>
      <c r="DH1535" s="24"/>
      <c r="DI1535" s="447"/>
      <c r="DJ1535" s="163"/>
    </row>
    <row r="1536" spans="1:114" s="7" customFormat="1">
      <c r="A1536" s="277">
        <f t="shared" si="576"/>
        <v>50</v>
      </c>
      <c r="B1536" s="21" t="e">
        <f>'Calculateur de trading'!I1536/C1536/W1536</f>
        <v>#DIV/0!</v>
      </c>
      <c r="C1536" s="278">
        <f t="shared" si="577"/>
        <v>10</v>
      </c>
      <c r="D1536" s="426"/>
      <c r="E1536" s="273">
        <f t="shared" si="578"/>
        <v>100</v>
      </c>
      <c r="F1536" s="271">
        <f t="shared" si="570"/>
        <v>2</v>
      </c>
      <c r="G1536" s="271" t="e">
        <f t="shared" si="571"/>
        <v>#DIV/0!</v>
      </c>
      <c r="H1536" s="272">
        <f t="shared" si="572"/>
        <v>20</v>
      </c>
      <c r="I1536" s="270"/>
      <c r="J1536" s="273">
        <f t="shared" si="579"/>
        <v>200</v>
      </c>
      <c r="K1536" s="271">
        <f t="shared" si="573"/>
        <v>4</v>
      </c>
      <c r="L1536" s="271" t="e">
        <f t="shared" si="574"/>
        <v>#DIV/0!</v>
      </c>
      <c r="M1536" s="272">
        <f t="shared" si="575"/>
        <v>40</v>
      </c>
      <c r="N1536" s="389"/>
      <c r="O1536" s="455" t="e">
        <f>(A1536*B1536*W1536)+(B1536*'Calculateur de trading'!H1536)</f>
        <v>#DIV/0!</v>
      </c>
      <c r="P1536" s="274" t="e">
        <f>O1536/'Déscriptions des trades'!CK1536</f>
        <v>#DIV/0!</v>
      </c>
      <c r="Q1536" s="456" t="e">
        <f>'Déscriptions des trades'!CK1536-O1536</f>
        <v>#DIV/0!</v>
      </c>
      <c r="R1536" s="466" t="e">
        <f t="shared" si="580"/>
        <v>#DIV/0!</v>
      </c>
      <c r="S1536" s="389"/>
      <c r="T1536" s="12"/>
      <c r="U1536" s="25"/>
      <c r="V1536" s="15"/>
      <c r="W1536" s="490">
        <f t="shared" si="584"/>
        <v>0</v>
      </c>
      <c r="X1536" s="21" t="e">
        <f>W1536*U1536/'Déscriptions des trades'!CK1536*'Déscriptions des trades'!B1536</f>
        <v>#DIV/0!</v>
      </c>
      <c r="Y1536" s="459"/>
      <c r="Z1536" s="389"/>
      <c r="AA1536" s="23">
        <f t="shared" si="581"/>
        <v>0.1</v>
      </c>
      <c r="AB1536" s="17" t="e">
        <f>(AA1536*'Déscriptions des trades'!U1536*'Déscriptions des trades'!B1536/'Déscriptions des trades'!CK1536)*'Déscriptions des trades'!W1536</f>
        <v>#DIV/0!</v>
      </c>
      <c r="AC1536" s="265" t="e">
        <f>AB1536*'Déscriptions des trades'!CK1536</f>
        <v>#DIV/0!</v>
      </c>
      <c r="AD1536" s="266" t="e">
        <f>'Déscriptions des trades'!CK1536-AC1536</f>
        <v>#DIV/0!</v>
      </c>
      <c r="AE1536" s="389"/>
      <c r="AF1536" s="399">
        <v>1532</v>
      </c>
      <c r="AG1536" s="389"/>
      <c r="AH1536" s="20"/>
      <c r="AI1536" s="303"/>
      <c r="AJ1536" s="307"/>
      <c r="AK1536" s="161"/>
      <c r="AL1536" s="305"/>
      <c r="AM1536" s="305"/>
      <c r="AN1536" s="162"/>
      <c r="AO1536" s="439"/>
      <c r="AP1536" s="162"/>
      <c r="AQ1536" s="113"/>
      <c r="AR1536" s="113"/>
      <c r="AS1536" s="384"/>
      <c r="AT1536" s="306"/>
      <c r="AU1536" s="306"/>
      <c r="AV1536" s="160"/>
      <c r="AW1536" s="158"/>
      <c r="AX1536" s="385"/>
      <c r="AY1536" s="453"/>
      <c r="AZ1536" s="165"/>
      <c r="BA1536" s="301"/>
      <c r="BB1536" s="165"/>
      <c r="BC1536" s="301"/>
      <c r="BD1536" s="165"/>
      <c r="BE1536" s="302"/>
      <c r="BF1536" s="302"/>
      <c r="BG1536" s="165"/>
      <c r="BH1536" s="303"/>
      <c r="BI1536" s="165"/>
      <c r="BJ1536" s="304"/>
      <c r="BK1536" s="394"/>
      <c r="BL1536" s="302"/>
      <c r="BM1536" s="302"/>
      <c r="BN1536" s="394"/>
      <c r="BO1536" s="302"/>
      <c r="BP1536" s="13"/>
      <c r="BQ1536" s="302"/>
      <c r="BR1536" s="13"/>
      <c r="BS1536" s="302"/>
      <c r="BT1536" s="13"/>
      <c r="BU1536" s="302"/>
      <c r="BV1536" s="386"/>
      <c r="BW1536" s="303"/>
      <c r="BX1536" s="303"/>
      <c r="BY1536" s="302"/>
      <c r="BZ1536" s="302"/>
      <c r="CA1536" s="387"/>
      <c r="CB1536" s="395"/>
      <c r="CC1536" s="12"/>
      <c r="CD1536" s="304"/>
      <c r="CE1536" s="14"/>
      <c r="CF1536" s="395"/>
      <c r="CG1536" s="397"/>
      <c r="CH1536" s="300">
        <f t="shared" si="585"/>
        <v>0</v>
      </c>
      <c r="CI1536" s="26"/>
      <c r="CJ1536" s="17">
        <f t="shared" si="582"/>
        <v>0</v>
      </c>
      <c r="CK1536" s="18">
        <f t="shared" si="593"/>
        <v>12.89</v>
      </c>
      <c r="CM1536" s="164"/>
      <c r="CN1536" s="302"/>
      <c r="CO1536" s="13">
        <f t="shared" si="586"/>
        <v>0</v>
      </c>
      <c r="CP1536" s="302"/>
      <c r="CQ1536" s="13">
        <f t="shared" si="587"/>
        <v>0</v>
      </c>
      <c r="CR1536" s="302"/>
      <c r="CS1536" s="13">
        <f t="shared" si="588"/>
        <v>0</v>
      </c>
      <c r="CT1536" s="302"/>
      <c r="CU1536" s="13">
        <f t="shared" si="583"/>
        <v>0</v>
      </c>
      <c r="CV1536" s="302"/>
      <c r="CW1536" s="13">
        <f t="shared" si="589"/>
        <v>0</v>
      </c>
      <c r="CX1536" s="13">
        <f t="shared" si="590"/>
        <v>0</v>
      </c>
      <c r="CY1536" s="251">
        <f t="shared" si="591"/>
        <v>0</v>
      </c>
      <c r="CZ1536" s="13" t="s">
        <v>29</v>
      </c>
      <c r="DA1536" s="13">
        <v>50</v>
      </c>
      <c r="DB1536" s="22">
        <f t="shared" si="592"/>
        <v>0</v>
      </c>
      <c r="DD1536" s="24"/>
      <c r="DF1536" s="163"/>
      <c r="DH1536" s="24"/>
      <c r="DI1536" s="447"/>
      <c r="DJ1536" s="163"/>
    </row>
    <row r="1537" spans="1:114" s="7" customFormat="1">
      <c r="A1537" s="277">
        <f t="shared" si="576"/>
        <v>50</v>
      </c>
      <c r="B1537" s="21" t="e">
        <f>'Calculateur de trading'!I1537/C1537/W1537</f>
        <v>#DIV/0!</v>
      </c>
      <c r="C1537" s="278">
        <f t="shared" si="577"/>
        <v>10</v>
      </c>
      <c r="D1537" s="278"/>
      <c r="E1537" s="273">
        <f t="shared" si="578"/>
        <v>100</v>
      </c>
      <c r="F1537" s="271">
        <f t="shared" si="570"/>
        <v>2</v>
      </c>
      <c r="G1537" s="271" t="e">
        <f t="shared" si="571"/>
        <v>#DIV/0!</v>
      </c>
      <c r="H1537" s="272">
        <f t="shared" si="572"/>
        <v>20</v>
      </c>
      <c r="I1537" s="270"/>
      <c r="J1537" s="273">
        <f t="shared" si="579"/>
        <v>200</v>
      </c>
      <c r="K1537" s="271">
        <f t="shared" si="573"/>
        <v>4</v>
      </c>
      <c r="L1537" s="271" t="e">
        <f t="shared" si="574"/>
        <v>#DIV/0!</v>
      </c>
      <c r="M1537" s="272">
        <f t="shared" si="575"/>
        <v>40</v>
      </c>
      <c r="N1537" s="389"/>
      <c r="O1537" s="455" t="e">
        <f>(A1537*B1537*W1537)+(B1537*'Calculateur de trading'!H1537)</f>
        <v>#DIV/0!</v>
      </c>
      <c r="P1537" s="274" t="e">
        <f>O1537/'Déscriptions des trades'!CK1537</f>
        <v>#DIV/0!</v>
      </c>
      <c r="Q1537" s="456" t="e">
        <f>'Déscriptions des trades'!CK1537-O1537</f>
        <v>#DIV/0!</v>
      </c>
      <c r="R1537" s="466" t="e">
        <f t="shared" si="580"/>
        <v>#DIV/0!</v>
      </c>
      <c r="S1537" s="389"/>
      <c r="T1537" s="12"/>
      <c r="U1537" s="25"/>
      <c r="V1537" s="15"/>
      <c r="W1537" s="490">
        <f t="shared" si="584"/>
        <v>0</v>
      </c>
      <c r="X1537" s="21" t="e">
        <f>W1537*U1537/'Déscriptions des trades'!CK1537*'Déscriptions des trades'!B1537</f>
        <v>#DIV/0!</v>
      </c>
      <c r="Y1537" s="459"/>
      <c r="Z1537" s="389"/>
      <c r="AA1537" s="23">
        <f t="shared" si="581"/>
        <v>0.1</v>
      </c>
      <c r="AB1537" s="17" t="e">
        <f>(AA1537*'Déscriptions des trades'!U1537*'Déscriptions des trades'!B1537/'Déscriptions des trades'!CK1537)*'Déscriptions des trades'!W1537</f>
        <v>#DIV/0!</v>
      </c>
      <c r="AC1537" s="265" t="e">
        <f>AB1537*'Déscriptions des trades'!CK1537</f>
        <v>#DIV/0!</v>
      </c>
      <c r="AD1537" s="266" t="e">
        <f>'Déscriptions des trades'!CK1537-AC1537</f>
        <v>#DIV/0!</v>
      </c>
      <c r="AE1537" s="389"/>
      <c r="AF1537" s="399">
        <v>1533</v>
      </c>
      <c r="AG1537" s="389"/>
      <c r="AH1537" s="20"/>
      <c r="AI1537" s="303"/>
      <c r="AJ1537" s="307"/>
      <c r="AK1537" s="161"/>
      <c r="AL1537" s="305"/>
      <c r="AM1537" s="305"/>
      <c r="AN1537" s="162"/>
      <c r="AO1537" s="439"/>
      <c r="AP1537" s="162"/>
      <c r="AQ1537" s="113"/>
      <c r="AR1537" s="113"/>
      <c r="AS1537" s="384"/>
      <c r="AT1537" s="306"/>
      <c r="AU1537" s="306"/>
      <c r="AV1537" s="160"/>
      <c r="AW1537" s="158"/>
      <c r="AX1537" s="385"/>
      <c r="AY1537" s="453"/>
      <c r="AZ1537" s="165"/>
      <c r="BA1537" s="301"/>
      <c r="BB1537" s="165"/>
      <c r="BC1537" s="301"/>
      <c r="BD1537" s="165"/>
      <c r="BE1537" s="302"/>
      <c r="BF1537" s="302"/>
      <c r="BG1537" s="165"/>
      <c r="BH1537" s="303"/>
      <c r="BI1537" s="165"/>
      <c r="BJ1537" s="304"/>
      <c r="BK1537" s="394"/>
      <c r="BL1537" s="302"/>
      <c r="BM1537" s="302"/>
      <c r="BN1537" s="394"/>
      <c r="BO1537" s="302"/>
      <c r="BP1537" s="13"/>
      <c r="BQ1537" s="302"/>
      <c r="BR1537" s="13"/>
      <c r="BS1537" s="302"/>
      <c r="BT1537" s="13"/>
      <c r="BU1537" s="302"/>
      <c r="BV1537" s="386"/>
      <c r="BW1537" s="303"/>
      <c r="BX1537" s="303"/>
      <c r="BY1537" s="302"/>
      <c r="BZ1537" s="302"/>
      <c r="CA1537" s="387"/>
      <c r="CB1537" s="395"/>
      <c r="CC1537" s="12"/>
      <c r="CD1537" s="304"/>
      <c r="CE1537" s="14"/>
      <c r="CF1537" s="395"/>
      <c r="CG1537" s="397"/>
      <c r="CH1537" s="300">
        <f t="shared" si="585"/>
        <v>0</v>
      </c>
      <c r="CI1537" s="26"/>
      <c r="CJ1537" s="17">
        <f t="shared" si="582"/>
        <v>0</v>
      </c>
      <c r="CK1537" s="18">
        <f t="shared" si="593"/>
        <v>12.89</v>
      </c>
      <c r="CM1537" s="164"/>
      <c r="CN1537" s="302"/>
      <c r="CO1537" s="13">
        <f t="shared" si="586"/>
        <v>0</v>
      </c>
      <c r="CP1537" s="302"/>
      <c r="CQ1537" s="13">
        <f t="shared" si="587"/>
        <v>0</v>
      </c>
      <c r="CR1537" s="302"/>
      <c r="CS1537" s="13">
        <f t="shared" si="588"/>
        <v>0</v>
      </c>
      <c r="CT1537" s="302"/>
      <c r="CU1537" s="13">
        <f t="shared" si="583"/>
        <v>0</v>
      </c>
      <c r="CV1537" s="302"/>
      <c r="CW1537" s="13">
        <f t="shared" si="589"/>
        <v>0</v>
      </c>
      <c r="CX1537" s="13">
        <f t="shared" si="590"/>
        <v>0</v>
      </c>
      <c r="CY1537" s="251">
        <f t="shared" si="591"/>
        <v>0</v>
      </c>
      <c r="CZ1537" s="13" t="s">
        <v>29</v>
      </c>
      <c r="DA1537" s="13">
        <v>50</v>
      </c>
      <c r="DB1537" s="22">
        <f t="shared" si="592"/>
        <v>0</v>
      </c>
      <c r="DD1537" s="24"/>
      <c r="DF1537" s="163"/>
      <c r="DH1537" s="24"/>
      <c r="DI1537" s="447"/>
      <c r="DJ1537" s="163"/>
    </row>
    <row r="1538" spans="1:114" s="7" customFormat="1">
      <c r="A1538" s="277">
        <f t="shared" si="576"/>
        <v>50</v>
      </c>
      <c r="B1538" s="21" t="e">
        <f>'Calculateur de trading'!I1538/C1538/W1538</f>
        <v>#DIV/0!</v>
      </c>
      <c r="C1538" s="278">
        <f t="shared" si="577"/>
        <v>10</v>
      </c>
      <c r="D1538" s="426"/>
      <c r="E1538" s="273">
        <f t="shared" si="578"/>
        <v>100</v>
      </c>
      <c r="F1538" s="271">
        <f t="shared" si="570"/>
        <v>2</v>
      </c>
      <c r="G1538" s="271" t="e">
        <f t="shared" si="571"/>
        <v>#DIV/0!</v>
      </c>
      <c r="H1538" s="272">
        <f t="shared" si="572"/>
        <v>20</v>
      </c>
      <c r="I1538" s="270"/>
      <c r="J1538" s="273">
        <f t="shared" si="579"/>
        <v>200</v>
      </c>
      <c r="K1538" s="271">
        <f t="shared" si="573"/>
        <v>4</v>
      </c>
      <c r="L1538" s="271" t="e">
        <f t="shared" si="574"/>
        <v>#DIV/0!</v>
      </c>
      <c r="M1538" s="272">
        <f t="shared" si="575"/>
        <v>40</v>
      </c>
      <c r="N1538" s="389"/>
      <c r="O1538" s="455" t="e">
        <f>(A1538*B1538*W1538)+(B1538*'Calculateur de trading'!H1538)</f>
        <v>#DIV/0!</v>
      </c>
      <c r="P1538" s="274" t="e">
        <f>O1538/'Déscriptions des trades'!CK1538</f>
        <v>#DIV/0!</v>
      </c>
      <c r="Q1538" s="456" t="e">
        <f>'Déscriptions des trades'!CK1538-O1538</f>
        <v>#DIV/0!</v>
      </c>
      <c r="R1538" s="466" t="e">
        <f t="shared" si="580"/>
        <v>#DIV/0!</v>
      </c>
      <c r="S1538" s="389"/>
      <c r="T1538" s="12"/>
      <c r="U1538" s="25"/>
      <c r="V1538" s="15"/>
      <c r="W1538" s="490">
        <f t="shared" si="584"/>
        <v>0</v>
      </c>
      <c r="X1538" s="21" t="e">
        <f>W1538*U1538/'Déscriptions des trades'!CK1538*'Déscriptions des trades'!B1538</f>
        <v>#DIV/0!</v>
      </c>
      <c r="Y1538" s="459"/>
      <c r="Z1538" s="389"/>
      <c r="AA1538" s="23">
        <f t="shared" si="581"/>
        <v>0.1</v>
      </c>
      <c r="AB1538" s="17" t="e">
        <f>(AA1538*'Déscriptions des trades'!U1538*'Déscriptions des trades'!B1538/'Déscriptions des trades'!CK1538)*'Déscriptions des trades'!W1538</f>
        <v>#DIV/0!</v>
      </c>
      <c r="AC1538" s="265" t="e">
        <f>AB1538*'Déscriptions des trades'!CK1538</f>
        <v>#DIV/0!</v>
      </c>
      <c r="AD1538" s="266" t="e">
        <f>'Déscriptions des trades'!CK1538-AC1538</f>
        <v>#DIV/0!</v>
      </c>
      <c r="AE1538" s="389"/>
      <c r="AF1538" s="399">
        <v>1534</v>
      </c>
      <c r="AG1538" s="389"/>
      <c r="AH1538" s="20"/>
      <c r="AI1538" s="303"/>
      <c r="AJ1538" s="307"/>
      <c r="AK1538" s="161"/>
      <c r="AL1538" s="305"/>
      <c r="AM1538" s="305"/>
      <c r="AN1538" s="162"/>
      <c r="AO1538" s="439"/>
      <c r="AP1538" s="162"/>
      <c r="AQ1538" s="113"/>
      <c r="AR1538" s="113"/>
      <c r="AS1538" s="384"/>
      <c r="AT1538" s="306"/>
      <c r="AU1538" s="306"/>
      <c r="AV1538" s="160"/>
      <c r="AW1538" s="158"/>
      <c r="AX1538" s="385"/>
      <c r="AY1538" s="453"/>
      <c r="AZ1538" s="165"/>
      <c r="BA1538" s="301"/>
      <c r="BB1538" s="165"/>
      <c r="BC1538" s="301"/>
      <c r="BD1538" s="165"/>
      <c r="BE1538" s="302"/>
      <c r="BF1538" s="302"/>
      <c r="BG1538" s="165"/>
      <c r="BH1538" s="303"/>
      <c r="BI1538" s="165"/>
      <c r="BJ1538" s="304"/>
      <c r="BK1538" s="394"/>
      <c r="BL1538" s="302"/>
      <c r="BM1538" s="302"/>
      <c r="BN1538" s="394"/>
      <c r="BO1538" s="302"/>
      <c r="BP1538" s="13"/>
      <c r="BQ1538" s="302"/>
      <c r="BR1538" s="13"/>
      <c r="BS1538" s="302"/>
      <c r="BT1538" s="13"/>
      <c r="BU1538" s="302"/>
      <c r="BV1538" s="386"/>
      <c r="BW1538" s="303"/>
      <c r="BX1538" s="303"/>
      <c r="BY1538" s="302"/>
      <c r="BZ1538" s="302"/>
      <c r="CA1538" s="387"/>
      <c r="CB1538" s="395"/>
      <c r="CC1538" s="12"/>
      <c r="CD1538" s="304"/>
      <c r="CE1538" s="14"/>
      <c r="CF1538" s="395"/>
      <c r="CG1538" s="397"/>
      <c r="CH1538" s="300">
        <f t="shared" si="585"/>
        <v>0</v>
      </c>
      <c r="CI1538" s="26"/>
      <c r="CJ1538" s="17">
        <f t="shared" si="582"/>
        <v>0</v>
      </c>
      <c r="CK1538" s="18">
        <f t="shared" si="593"/>
        <v>12.89</v>
      </c>
      <c r="CM1538" s="164"/>
      <c r="CN1538" s="302"/>
      <c r="CO1538" s="13">
        <f t="shared" si="586"/>
        <v>0</v>
      </c>
      <c r="CP1538" s="302"/>
      <c r="CQ1538" s="13">
        <f t="shared" si="587"/>
        <v>0</v>
      </c>
      <c r="CR1538" s="302"/>
      <c r="CS1538" s="13">
        <f t="shared" si="588"/>
        <v>0</v>
      </c>
      <c r="CT1538" s="302"/>
      <c r="CU1538" s="13">
        <f t="shared" si="583"/>
        <v>0</v>
      </c>
      <c r="CV1538" s="302"/>
      <c r="CW1538" s="13">
        <f t="shared" si="589"/>
        <v>0</v>
      </c>
      <c r="CX1538" s="13">
        <f t="shared" si="590"/>
        <v>0</v>
      </c>
      <c r="CY1538" s="251">
        <f t="shared" si="591"/>
        <v>0</v>
      </c>
      <c r="CZ1538" s="13" t="s">
        <v>29</v>
      </c>
      <c r="DA1538" s="13">
        <v>50</v>
      </c>
      <c r="DB1538" s="22">
        <f t="shared" si="592"/>
        <v>0</v>
      </c>
      <c r="DD1538" s="24"/>
      <c r="DF1538" s="163"/>
      <c r="DH1538" s="24"/>
      <c r="DI1538" s="447"/>
      <c r="DJ1538" s="163"/>
    </row>
    <row r="1539" spans="1:114" s="7" customFormat="1">
      <c r="A1539" s="277">
        <f t="shared" si="576"/>
        <v>50</v>
      </c>
      <c r="B1539" s="21" t="e">
        <f>'Calculateur de trading'!I1539/C1539/W1539</f>
        <v>#DIV/0!</v>
      </c>
      <c r="C1539" s="278">
        <f t="shared" si="577"/>
        <v>10</v>
      </c>
      <c r="D1539" s="426"/>
      <c r="E1539" s="273">
        <f t="shared" si="578"/>
        <v>100</v>
      </c>
      <c r="F1539" s="271">
        <f t="shared" si="570"/>
        <v>2</v>
      </c>
      <c r="G1539" s="271" t="e">
        <f t="shared" si="571"/>
        <v>#DIV/0!</v>
      </c>
      <c r="H1539" s="272">
        <f t="shared" si="572"/>
        <v>20</v>
      </c>
      <c r="I1539" s="270"/>
      <c r="J1539" s="273">
        <f t="shared" si="579"/>
        <v>200</v>
      </c>
      <c r="K1539" s="271">
        <f t="shared" si="573"/>
        <v>4</v>
      </c>
      <c r="L1539" s="271" t="e">
        <f t="shared" si="574"/>
        <v>#DIV/0!</v>
      </c>
      <c r="M1539" s="272">
        <f t="shared" si="575"/>
        <v>40</v>
      </c>
      <c r="N1539" s="389"/>
      <c r="O1539" s="455" t="e">
        <f>(A1539*B1539*W1539)+(B1539*'Calculateur de trading'!H1539)</f>
        <v>#DIV/0!</v>
      </c>
      <c r="P1539" s="274" t="e">
        <f>O1539/'Déscriptions des trades'!CK1539</f>
        <v>#DIV/0!</v>
      </c>
      <c r="Q1539" s="456" t="e">
        <f>'Déscriptions des trades'!CK1539-O1539</f>
        <v>#DIV/0!</v>
      </c>
      <c r="R1539" s="466" t="e">
        <f t="shared" si="580"/>
        <v>#DIV/0!</v>
      </c>
      <c r="S1539" s="389"/>
      <c r="T1539" s="12"/>
      <c r="U1539" s="25"/>
      <c r="V1539" s="15"/>
      <c r="W1539" s="490">
        <f t="shared" si="584"/>
        <v>0</v>
      </c>
      <c r="X1539" s="21" t="e">
        <f>W1539*U1539/'Déscriptions des trades'!CK1539*'Déscriptions des trades'!B1539</f>
        <v>#DIV/0!</v>
      </c>
      <c r="Y1539" s="459"/>
      <c r="Z1539" s="389"/>
      <c r="AA1539" s="23">
        <f t="shared" si="581"/>
        <v>0.1</v>
      </c>
      <c r="AB1539" s="17" t="e">
        <f>(AA1539*'Déscriptions des trades'!U1539*'Déscriptions des trades'!B1539/'Déscriptions des trades'!CK1539)*'Déscriptions des trades'!W1539</f>
        <v>#DIV/0!</v>
      </c>
      <c r="AC1539" s="265" t="e">
        <f>AB1539*'Déscriptions des trades'!CK1539</f>
        <v>#DIV/0!</v>
      </c>
      <c r="AD1539" s="266" t="e">
        <f>'Déscriptions des trades'!CK1539-AC1539</f>
        <v>#DIV/0!</v>
      </c>
      <c r="AE1539" s="389"/>
      <c r="AF1539" s="399">
        <v>1535</v>
      </c>
      <c r="AG1539" s="389"/>
      <c r="AH1539" s="20"/>
      <c r="AI1539" s="303"/>
      <c r="AJ1539" s="307"/>
      <c r="AK1539" s="161"/>
      <c r="AL1539" s="305"/>
      <c r="AM1539" s="305"/>
      <c r="AN1539" s="162"/>
      <c r="AO1539" s="439"/>
      <c r="AP1539" s="162"/>
      <c r="AQ1539" s="113"/>
      <c r="AR1539" s="113"/>
      <c r="AS1539" s="384"/>
      <c r="AT1539" s="306"/>
      <c r="AU1539" s="306"/>
      <c r="AV1539" s="160"/>
      <c r="AW1539" s="158"/>
      <c r="AX1539" s="385"/>
      <c r="AY1539" s="453"/>
      <c r="AZ1539" s="165"/>
      <c r="BA1539" s="301"/>
      <c r="BB1539" s="165"/>
      <c r="BC1539" s="301"/>
      <c r="BD1539" s="165"/>
      <c r="BE1539" s="302"/>
      <c r="BF1539" s="302"/>
      <c r="BG1539" s="165"/>
      <c r="BH1539" s="303"/>
      <c r="BI1539" s="165"/>
      <c r="BJ1539" s="304"/>
      <c r="BK1539" s="394"/>
      <c r="BL1539" s="302"/>
      <c r="BM1539" s="302"/>
      <c r="BN1539" s="394"/>
      <c r="BO1539" s="302"/>
      <c r="BP1539" s="13"/>
      <c r="BQ1539" s="302"/>
      <c r="BR1539" s="13"/>
      <c r="BS1539" s="302"/>
      <c r="BT1539" s="13"/>
      <c r="BU1539" s="302"/>
      <c r="BV1539" s="386"/>
      <c r="BW1539" s="303"/>
      <c r="BX1539" s="303"/>
      <c r="BY1539" s="302"/>
      <c r="BZ1539" s="302"/>
      <c r="CA1539" s="387"/>
      <c r="CB1539" s="395"/>
      <c r="CC1539" s="12"/>
      <c r="CD1539" s="304"/>
      <c r="CE1539" s="14"/>
      <c r="CF1539" s="395"/>
      <c r="CG1539" s="397"/>
      <c r="CH1539" s="300">
        <f t="shared" si="585"/>
        <v>0</v>
      </c>
      <c r="CI1539" s="26"/>
      <c r="CJ1539" s="17">
        <f t="shared" si="582"/>
        <v>0</v>
      </c>
      <c r="CK1539" s="18">
        <f t="shared" si="593"/>
        <v>12.89</v>
      </c>
      <c r="CM1539" s="164"/>
      <c r="CN1539" s="302"/>
      <c r="CO1539" s="13">
        <f t="shared" si="586"/>
        <v>0</v>
      </c>
      <c r="CP1539" s="302"/>
      <c r="CQ1539" s="13">
        <f t="shared" si="587"/>
        <v>0</v>
      </c>
      <c r="CR1539" s="302"/>
      <c r="CS1539" s="13">
        <f t="shared" si="588"/>
        <v>0</v>
      </c>
      <c r="CT1539" s="302"/>
      <c r="CU1539" s="13">
        <f t="shared" si="583"/>
        <v>0</v>
      </c>
      <c r="CV1539" s="302"/>
      <c r="CW1539" s="13">
        <f t="shared" si="589"/>
        <v>0</v>
      </c>
      <c r="CX1539" s="13">
        <f t="shared" si="590"/>
        <v>0</v>
      </c>
      <c r="CY1539" s="251">
        <f t="shared" si="591"/>
        <v>0</v>
      </c>
      <c r="CZ1539" s="13" t="s">
        <v>29</v>
      </c>
      <c r="DA1539" s="13">
        <v>50</v>
      </c>
      <c r="DB1539" s="22">
        <f t="shared" si="592"/>
        <v>0</v>
      </c>
      <c r="DD1539" s="24"/>
      <c r="DF1539" s="163"/>
      <c r="DH1539" s="24"/>
      <c r="DI1539" s="447"/>
      <c r="DJ1539" s="163"/>
    </row>
    <row r="1540" spans="1:114" s="7" customFormat="1">
      <c r="A1540" s="277">
        <f t="shared" si="576"/>
        <v>50</v>
      </c>
      <c r="B1540" s="21" t="e">
        <f>'Calculateur de trading'!I1540/C1540/W1540</f>
        <v>#DIV/0!</v>
      </c>
      <c r="C1540" s="278">
        <f t="shared" si="577"/>
        <v>10</v>
      </c>
      <c r="D1540" s="278"/>
      <c r="E1540" s="273">
        <f t="shared" si="578"/>
        <v>100</v>
      </c>
      <c r="F1540" s="271">
        <f t="shared" si="570"/>
        <v>2</v>
      </c>
      <c r="G1540" s="271" t="e">
        <f t="shared" si="571"/>
        <v>#DIV/0!</v>
      </c>
      <c r="H1540" s="272">
        <f t="shared" si="572"/>
        <v>20</v>
      </c>
      <c r="I1540" s="270"/>
      <c r="J1540" s="273">
        <f t="shared" si="579"/>
        <v>200</v>
      </c>
      <c r="K1540" s="271">
        <f t="shared" si="573"/>
        <v>4</v>
      </c>
      <c r="L1540" s="271" t="e">
        <f t="shared" si="574"/>
        <v>#DIV/0!</v>
      </c>
      <c r="M1540" s="272">
        <f t="shared" si="575"/>
        <v>40</v>
      </c>
      <c r="N1540" s="389"/>
      <c r="O1540" s="455" t="e">
        <f>(A1540*B1540*W1540)+(B1540*'Calculateur de trading'!H1540)</f>
        <v>#DIV/0!</v>
      </c>
      <c r="P1540" s="274" t="e">
        <f>O1540/'Déscriptions des trades'!CK1540</f>
        <v>#DIV/0!</v>
      </c>
      <c r="Q1540" s="456" t="e">
        <f>'Déscriptions des trades'!CK1540-O1540</f>
        <v>#DIV/0!</v>
      </c>
      <c r="R1540" s="466" t="e">
        <f t="shared" si="580"/>
        <v>#DIV/0!</v>
      </c>
      <c r="S1540" s="389"/>
      <c r="T1540" s="12"/>
      <c r="U1540" s="25"/>
      <c r="V1540" s="15"/>
      <c r="W1540" s="490">
        <f t="shared" si="584"/>
        <v>0</v>
      </c>
      <c r="X1540" s="21" t="e">
        <f>W1540*U1540/'Déscriptions des trades'!CK1540*'Déscriptions des trades'!B1540</f>
        <v>#DIV/0!</v>
      </c>
      <c r="Y1540" s="459"/>
      <c r="Z1540" s="389"/>
      <c r="AA1540" s="23">
        <f t="shared" si="581"/>
        <v>0.1</v>
      </c>
      <c r="AB1540" s="17" t="e">
        <f>(AA1540*'Déscriptions des trades'!U1540*'Déscriptions des trades'!B1540/'Déscriptions des trades'!CK1540)*'Déscriptions des trades'!W1540</f>
        <v>#DIV/0!</v>
      </c>
      <c r="AC1540" s="265" t="e">
        <f>AB1540*'Déscriptions des trades'!CK1540</f>
        <v>#DIV/0!</v>
      </c>
      <c r="AD1540" s="266" t="e">
        <f>'Déscriptions des trades'!CK1540-AC1540</f>
        <v>#DIV/0!</v>
      </c>
      <c r="AE1540" s="389"/>
      <c r="AF1540" s="399">
        <v>1536</v>
      </c>
      <c r="AG1540" s="389"/>
      <c r="AH1540" s="20"/>
      <c r="AI1540" s="303"/>
      <c r="AJ1540" s="307"/>
      <c r="AK1540" s="161"/>
      <c r="AL1540" s="305"/>
      <c r="AM1540" s="305"/>
      <c r="AN1540" s="162"/>
      <c r="AO1540" s="439"/>
      <c r="AP1540" s="162"/>
      <c r="AQ1540" s="113"/>
      <c r="AR1540" s="113"/>
      <c r="AS1540" s="384"/>
      <c r="AT1540" s="306"/>
      <c r="AU1540" s="306"/>
      <c r="AV1540" s="160"/>
      <c r="AW1540" s="158"/>
      <c r="AX1540" s="385"/>
      <c r="AY1540" s="453"/>
      <c r="AZ1540" s="165"/>
      <c r="BA1540" s="301"/>
      <c r="BB1540" s="165"/>
      <c r="BC1540" s="301"/>
      <c r="BD1540" s="165"/>
      <c r="BE1540" s="302"/>
      <c r="BF1540" s="302"/>
      <c r="BG1540" s="165"/>
      <c r="BH1540" s="303"/>
      <c r="BI1540" s="165"/>
      <c r="BJ1540" s="304"/>
      <c r="BK1540" s="394"/>
      <c r="BL1540" s="302"/>
      <c r="BM1540" s="302"/>
      <c r="BN1540" s="394"/>
      <c r="BO1540" s="302"/>
      <c r="BP1540" s="13"/>
      <c r="BQ1540" s="302"/>
      <c r="BR1540" s="13"/>
      <c r="BS1540" s="302"/>
      <c r="BT1540" s="13"/>
      <c r="BU1540" s="302"/>
      <c r="BV1540" s="386"/>
      <c r="BW1540" s="303"/>
      <c r="BX1540" s="303"/>
      <c r="BY1540" s="302"/>
      <c r="BZ1540" s="302"/>
      <c r="CA1540" s="387"/>
      <c r="CB1540" s="395"/>
      <c r="CC1540" s="12"/>
      <c r="CD1540" s="304"/>
      <c r="CE1540" s="14"/>
      <c r="CF1540" s="395"/>
      <c r="CG1540" s="397"/>
      <c r="CH1540" s="300">
        <f t="shared" si="585"/>
        <v>0</v>
      </c>
      <c r="CI1540" s="26"/>
      <c r="CJ1540" s="17">
        <f t="shared" si="582"/>
        <v>0</v>
      </c>
      <c r="CK1540" s="18">
        <f t="shared" si="593"/>
        <v>12.89</v>
      </c>
      <c r="CM1540" s="164"/>
      <c r="CN1540" s="302"/>
      <c r="CO1540" s="13">
        <f t="shared" si="586"/>
        <v>0</v>
      </c>
      <c r="CP1540" s="302"/>
      <c r="CQ1540" s="13">
        <f t="shared" si="587"/>
        <v>0</v>
      </c>
      <c r="CR1540" s="302"/>
      <c r="CS1540" s="13">
        <f t="shared" si="588"/>
        <v>0</v>
      </c>
      <c r="CT1540" s="302"/>
      <c r="CU1540" s="13">
        <f t="shared" si="583"/>
        <v>0</v>
      </c>
      <c r="CV1540" s="302"/>
      <c r="CW1540" s="13">
        <f t="shared" si="589"/>
        <v>0</v>
      </c>
      <c r="CX1540" s="13">
        <f t="shared" si="590"/>
        <v>0</v>
      </c>
      <c r="CY1540" s="251">
        <f t="shared" si="591"/>
        <v>0</v>
      </c>
      <c r="CZ1540" s="13" t="s">
        <v>29</v>
      </c>
      <c r="DA1540" s="13">
        <v>50</v>
      </c>
      <c r="DB1540" s="22">
        <f t="shared" si="592"/>
        <v>0</v>
      </c>
      <c r="DD1540" s="24"/>
      <c r="DF1540" s="163"/>
      <c r="DH1540" s="24"/>
      <c r="DI1540" s="447"/>
      <c r="DJ1540" s="163"/>
    </row>
    <row r="1541" spans="1:114" s="7" customFormat="1">
      <c r="A1541" s="277">
        <f t="shared" si="576"/>
        <v>50</v>
      </c>
      <c r="B1541" s="21" t="e">
        <f>'Calculateur de trading'!I1541/C1541/W1541</f>
        <v>#DIV/0!</v>
      </c>
      <c r="C1541" s="278">
        <f t="shared" si="577"/>
        <v>10</v>
      </c>
      <c r="D1541" s="426"/>
      <c r="E1541" s="273">
        <f t="shared" si="578"/>
        <v>100</v>
      </c>
      <c r="F1541" s="271">
        <f t="shared" ref="F1541:F1604" si="594">(E1541/A1541)</f>
        <v>2</v>
      </c>
      <c r="G1541" s="271" t="e">
        <f t="shared" ref="G1541:G1604" si="595">B1541/F1541</f>
        <v>#DIV/0!</v>
      </c>
      <c r="H1541" s="272">
        <f t="shared" ref="H1541:H1604" si="596">C1541*F1541</f>
        <v>20</v>
      </c>
      <c r="I1541" s="270"/>
      <c r="J1541" s="273">
        <f t="shared" si="579"/>
        <v>200</v>
      </c>
      <c r="K1541" s="271">
        <f t="shared" ref="K1541:K1604" si="597">J1541/A1541</f>
        <v>4</v>
      </c>
      <c r="L1541" s="271" t="e">
        <f t="shared" ref="L1541:L1604" si="598">B1541/K1541</f>
        <v>#DIV/0!</v>
      </c>
      <c r="M1541" s="272">
        <f t="shared" ref="M1541:M1604" si="599">C1541*K1541</f>
        <v>40</v>
      </c>
      <c r="N1541" s="389"/>
      <c r="O1541" s="455" t="e">
        <f>(A1541*B1541*W1541)+(B1541*'Calculateur de trading'!H1541)</f>
        <v>#DIV/0!</v>
      </c>
      <c r="P1541" s="274" t="e">
        <f>O1541/'Déscriptions des trades'!CK1541</f>
        <v>#DIV/0!</v>
      </c>
      <c r="Q1541" s="456" t="e">
        <f>'Déscriptions des trades'!CK1541-O1541</f>
        <v>#DIV/0!</v>
      </c>
      <c r="R1541" s="466" t="e">
        <f t="shared" si="580"/>
        <v>#DIV/0!</v>
      </c>
      <c r="S1541" s="389"/>
      <c r="T1541" s="12"/>
      <c r="U1541" s="25"/>
      <c r="V1541" s="15"/>
      <c r="W1541" s="490">
        <f t="shared" si="584"/>
        <v>0</v>
      </c>
      <c r="X1541" s="21" t="e">
        <f>W1541*U1541/'Déscriptions des trades'!CK1541*'Déscriptions des trades'!B1541</f>
        <v>#DIV/0!</v>
      </c>
      <c r="Y1541" s="459"/>
      <c r="Z1541" s="389"/>
      <c r="AA1541" s="23">
        <f t="shared" si="581"/>
        <v>0.1</v>
      </c>
      <c r="AB1541" s="17" t="e">
        <f>(AA1541*'Déscriptions des trades'!U1541*'Déscriptions des trades'!B1541/'Déscriptions des trades'!CK1541)*'Déscriptions des trades'!W1541</f>
        <v>#DIV/0!</v>
      </c>
      <c r="AC1541" s="265" t="e">
        <f>AB1541*'Déscriptions des trades'!CK1541</f>
        <v>#DIV/0!</v>
      </c>
      <c r="AD1541" s="266" t="e">
        <f>'Déscriptions des trades'!CK1541-AC1541</f>
        <v>#DIV/0!</v>
      </c>
      <c r="AE1541" s="389"/>
      <c r="AF1541" s="399">
        <v>1537</v>
      </c>
      <c r="AG1541" s="389"/>
      <c r="AH1541" s="20"/>
      <c r="AI1541" s="303"/>
      <c r="AJ1541" s="307"/>
      <c r="AK1541" s="161"/>
      <c r="AL1541" s="305"/>
      <c r="AM1541" s="305"/>
      <c r="AN1541" s="162"/>
      <c r="AO1541" s="439"/>
      <c r="AP1541" s="162"/>
      <c r="AQ1541" s="113"/>
      <c r="AR1541" s="113"/>
      <c r="AS1541" s="384"/>
      <c r="AT1541" s="306"/>
      <c r="AU1541" s="306"/>
      <c r="AV1541" s="160"/>
      <c r="AW1541" s="158"/>
      <c r="AX1541" s="385"/>
      <c r="AY1541" s="453"/>
      <c r="AZ1541" s="165"/>
      <c r="BA1541" s="301"/>
      <c r="BB1541" s="165"/>
      <c r="BC1541" s="301"/>
      <c r="BD1541" s="165"/>
      <c r="BE1541" s="302"/>
      <c r="BF1541" s="302"/>
      <c r="BG1541" s="165"/>
      <c r="BH1541" s="303"/>
      <c r="BI1541" s="165"/>
      <c r="BJ1541" s="304"/>
      <c r="BK1541" s="394"/>
      <c r="BL1541" s="302"/>
      <c r="BM1541" s="302"/>
      <c r="BN1541" s="394"/>
      <c r="BO1541" s="302"/>
      <c r="BP1541" s="13"/>
      <c r="BQ1541" s="302"/>
      <c r="BR1541" s="13"/>
      <c r="BS1541" s="302"/>
      <c r="BT1541" s="13"/>
      <c r="BU1541" s="302"/>
      <c r="BV1541" s="386"/>
      <c r="BW1541" s="303"/>
      <c r="BX1541" s="303"/>
      <c r="BY1541" s="302"/>
      <c r="BZ1541" s="302"/>
      <c r="CA1541" s="387"/>
      <c r="CB1541" s="395"/>
      <c r="CC1541" s="12"/>
      <c r="CD1541" s="304"/>
      <c r="CE1541" s="14"/>
      <c r="CF1541" s="395"/>
      <c r="CG1541" s="397"/>
      <c r="CH1541" s="300">
        <f t="shared" si="585"/>
        <v>0</v>
      </c>
      <c r="CI1541" s="26"/>
      <c r="CJ1541" s="17">
        <f t="shared" si="582"/>
        <v>0</v>
      </c>
      <c r="CK1541" s="18">
        <f t="shared" si="593"/>
        <v>12.89</v>
      </c>
      <c r="CM1541" s="164"/>
      <c r="CN1541" s="302"/>
      <c r="CO1541" s="13">
        <f t="shared" si="586"/>
        <v>0</v>
      </c>
      <c r="CP1541" s="302"/>
      <c r="CQ1541" s="13">
        <f t="shared" si="587"/>
        <v>0</v>
      </c>
      <c r="CR1541" s="302"/>
      <c r="CS1541" s="13">
        <f t="shared" si="588"/>
        <v>0</v>
      </c>
      <c r="CT1541" s="302"/>
      <c r="CU1541" s="13">
        <f t="shared" si="583"/>
        <v>0</v>
      </c>
      <c r="CV1541" s="302"/>
      <c r="CW1541" s="13">
        <f t="shared" si="589"/>
        <v>0</v>
      </c>
      <c r="CX1541" s="13">
        <f t="shared" si="590"/>
        <v>0</v>
      </c>
      <c r="CY1541" s="251">
        <f t="shared" si="591"/>
        <v>0</v>
      </c>
      <c r="CZ1541" s="13" t="s">
        <v>29</v>
      </c>
      <c r="DA1541" s="13">
        <v>50</v>
      </c>
      <c r="DB1541" s="22">
        <f t="shared" si="592"/>
        <v>0</v>
      </c>
      <c r="DD1541" s="24"/>
      <c r="DF1541" s="163"/>
      <c r="DH1541" s="24"/>
      <c r="DI1541" s="447"/>
      <c r="DJ1541" s="163"/>
    </row>
    <row r="1542" spans="1:114" s="7" customFormat="1">
      <c r="A1542" s="277">
        <f t="shared" ref="A1542:A1605" si="600">A1541</f>
        <v>50</v>
      </c>
      <c r="B1542" s="21" t="e">
        <f>'Calculateur de trading'!I1542/C1542/W1542</f>
        <v>#DIV/0!</v>
      </c>
      <c r="C1542" s="278">
        <f t="shared" ref="C1542:C1605" si="601">C1541</f>
        <v>10</v>
      </c>
      <c r="D1542" s="278"/>
      <c r="E1542" s="273">
        <f t="shared" ref="E1542:E1605" si="602">E1541</f>
        <v>100</v>
      </c>
      <c r="F1542" s="271">
        <f t="shared" si="594"/>
        <v>2</v>
      </c>
      <c r="G1542" s="271" t="e">
        <f t="shared" si="595"/>
        <v>#DIV/0!</v>
      </c>
      <c r="H1542" s="272">
        <f t="shared" si="596"/>
        <v>20</v>
      </c>
      <c r="I1542" s="270"/>
      <c r="J1542" s="273">
        <f t="shared" ref="J1542:J1605" si="603">J1541</f>
        <v>200</v>
      </c>
      <c r="K1542" s="271">
        <f t="shared" si="597"/>
        <v>4</v>
      </c>
      <c r="L1542" s="271" t="e">
        <f t="shared" si="598"/>
        <v>#DIV/0!</v>
      </c>
      <c r="M1542" s="272">
        <f t="shared" si="599"/>
        <v>40</v>
      </c>
      <c r="N1542" s="389"/>
      <c r="O1542" s="455" t="e">
        <f>(A1542*B1542*W1542)+(B1542*'Calculateur de trading'!H1542)</f>
        <v>#DIV/0!</v>
      </c>
      <c r="P1542" s="274" t="e">
        <f>O1542/'Déscriptions des trades'!CK1542</f>
        <v>#DIV/0!</v>
      </c>
      <c r="Q1542" s="456" t="e">
        <f>'Déscriptions des trades'!CK1542-O1542</f>
        <v>#DIV/0!</v>
      </c>
      <c r="R1542" s="466" t="e">
        <f t="shared" ref="R1542:R1605" si="604">B1542*C1542</f>
        <v>#DIV/0!</v>
      </c>
      <c r="S1542" s="389"/>
      <c r="T1542" s="12"/>
      <c r="U1542" s="25"/>
      <c r="V1542" s="15"/>
      <c r="W1542" s="490">
        <f t="shared" si="584"/>
        <v>0</v>
      </c>
      <c r="X1542" s="21" t="e">
        <f>W1542*U1542/'Déscriptions des trades'!CK1542*'Déscriptions des trades'!B1542</f>
        <v>#DIV/0!</v>
      </c>
      <c r="Y1542" s="459"/>
      <c r="Z1542" s="389"/>
      <c r="AA1542" s="23">
        <f t="shared" ref="AA1542:AA1605" si="605">AA1541</f>
        <v>0.1</v>
      </c>
      <c r="AB1542" s="17" t="e">
        <f>(AA1542*'Déscriptions des trades'!U1542*'Déscriptions des trades'!B1542/'Déscriptions des trades'!CK1542)*'Déscriptions des trades'!W1542</f>
        <v>#DIV/0!</v>
      </c>
      <c r="AC1542" s="265" t="e">
        <f>AB1542*'Déscriptions des trades'!CK1542</f>
        <v>#DIV/0!</v>
      </c>
      <c r="AD1542" s="266" t="e">
        <f>'Déscriptions des trades'!CK1542-AC1542</f>
        <v>#DIV/0!</v>
      </c>
      <c r="AE1542" s="389"/>
      <c r="AF1542" s="399">
        <v>1538</v>
      </c>
      <c r="AG1542" s="389"/>
      <c r="AH1542" s="20"/>
      <c r="AI1542" s="303"/>
      <c r="AJ1542" s="307"/>
      <c r="AK1542" s="161"/>
      <c r="AL1542" s="305"/>
      <c r="AM1542" s="305"/>
      <c r="AN1542" s="162"/>
      <c r="AO1542" s="439"/>
      <c r="AP1542" s="162"/>
      <c r="AQ1542" s="113"/>
      <c r="AR1542" s="113"/>
      <c r="AS1542" s="384"/>
      <c r="AT1542" s="306"/>
      <c r="AU1542" s="306"/>
      <c r="AV1542" s="160"/>
      <c r="AW1542" s="158"/>
      <c r="AX1542" s="385"/>
      <c r="AY1542" s="453"/>
      <c r="AZ1542" s="165"/>
      <c r="BA1542" s="301"/>
      <c r="BB1542" s="165"/>
      <c r="BC1542" s="301"/>
      <c r="BD1542" s="165"/>
      <c r="BE1542" s="302"/>
      <c r="BF1542" s="302"/>
      <c r="BG1542" s="165"/>
      <c r="BH1542" s="303"/>
      <c r="BI1542" s="165"/>
      <c r="BJ1542" s="304"/>
      <c r="BK1542" s="394"/>
      <c r="BL1542" s="302"/>
      <c r="BM1542" s="302"/>
      <c r="BN1542" s="394"/>
      <c r="BO1542" s="302"/>
      <c r="BP1542" s="13"/>
      <c r="BQ1542" s="302"/>
      <c r="BR1542" s="13"/>
      <c r="BS1542" s="302"/>
      <c r="BT1542" s="13"/>
      <c r="BU1542" s="302"/>
      <c r="BV1542" s="386"/>
      <c r="BW1542" s="303"/>
      <c r="BX1542" s="303"/>
      <c r="BY1542" s="302"/>
      <c r="BZ1542" s="302"/>
      <c r="CA1542" s="387"/>
      <c r="CB1542" s="395"/>
      <c r="CC1542" s="12"/>
      <c r="CD1542" s="304"/>
      <c r="CE1542" s="14"/>
      <c r="CF1542" s="395"/>
      <c r="CG1542" s="397"/>
      <c r="CH1542" s="300">
        <f t="shared" si="585"/>
        <v>0</v>
      </c>
      <c r="CI1542" s="26"/>
      <c r="CJ1542" s="17">
        <f t="shared" si="582"/>
        <v>0</v>
      </c>
      <c r="CK1542" s="18">
        <f t="shared" si="593"/>
        <v>12.89</v>
      </c>
      <c r="CM1542" s="164"/>
      <c r="CN1542" s="302"/>
      <c r="CO1542" s="13">
        <f t="shared" si="586"/>
        <v>0</v>
      </c>
      <c r="CP1542" s="302"/>
      <c r="CQ1542" s="13">
        <f t="shared" si="587"/>
        <v>0</v>
      </c>
      <c r="CR1542" s="302"/>
      <c r="CS1542" s="13">
        <f t="shared" si="588"/>
        <v>0</v>
      </c>
      <c r="CT1542" s="302"/>
      <c r="CU1542" s="13">
        <f t="shared" si="583"/>
        <v>0</v>
      </c>
      <c r="CV1542" s="302"/>
      <c r="CW1542" s="13">
        <f t="shared" si="589"/>
        <v>0</v>
      </c>
      <c r="CX1542" s="13">
        <f t="shared" si="590"/>
        <v>0</v>
      </c>
      <c r="CY1542" s="251">
        <f t="shared" si="591"/>
        <v>0</v>
      </c>
      <c r="CZ1542" s="13" t="s">
        <v>29</v>
      </c>
      <c r="DA1542" s="13">
        <v>50</v>
      </c>
      <c r="DB1542" s="22">
        <f t="shared" si="592"/>
        <v>0</v>
      </c>
      <c r="DD1542" s="24"/>
      <c r="DF1542" s="163"/>
      <c r="DH1542" s="24"/>
      <c r="DI1542" s="447"/>
      <c r="DJ1542" s="163"/>
    </row>
    <row r="1543" spans="1:114" s="7" customFormat="1">
      <c r="A1543" s="277">
        <f t="shared" si="600"/>
        <v>50</v>
      </c>
      <c r="B1543" s="21" t="e">
        <f>'Calculateur de trading'!I1543/C1543/W1543</f>
        <v>#DIV/0!</v>
      </c>
      <c r="C1543" s="278">
        <f t="shared" si="601"/>
        <v>10</v>
      </c>
      <c r="D1543" s="426"/>
      <c r="E1543" s="273">
        <f t="shared" si="602"/>
        <v>100</v>
      </c>
      <c r="F1543" s="271">
        <f t="shared" si="594"/>
        <v>2</v>
      </c>
      <c r="G1543" s="271" t="e">
        <f t="shared" si="595"/>
        <v>#DIV/0!</v>
      </c>
      <c r="H1543" s="272">
        <f t="shared" si="596"/>
        <v>20</v>
      </c>
      <c r="I1543" s="270"/>
      <c r="J1543" s="273">
        <f t="shared" si="603"/>
        <v>200</v>
      </c>
      <c r="K1543" s="271">
        <f t="shared" si="597"/>
        <v>4</v>
      </c>
      <c r="L1543" s="271" t="e">
        <f t="shared" si="598"/>
        <v>#DIV/0!</v>
      </c>
      <c r="M1543" s="272">
        <f t="shared" si="599"/>
        <v>40</v>
      </c>
      <c r="N1543" s="389"/>
      <c r="O1543" s="455" t="e">
        <f>(A1543*B1543*W1543)+(B1543*'Calculateur de trading'!H1543)</f>
        <v>#DIV/0!</v>
      </c>
      <c r="P1543" s="274" t="e">
        <f>O1543/'Déscriptions des trades'!CK1543</f>
        <v>#DIV/0!</v>
      </c>
      <c r="Q1543" s="456" t="e">
        <f>'Déscriptions des trades'!CK1543-O1543</f>
        <v>#DIV/0!</v>
      </c>
      <c r="R1543" s="466" t="e">
        <f t="shared" si="604"/>
        <v>#DIV/0!</v>
      </c>
      <c r="S1543" s="389"/>
      <c r="T1543" s="12"/>
      <c r="U1543" s="25"/>
      <c r="V1543" s="15"/>
      <c r="W1543" s="490">
        <f t="shared" si="584"/>
        <v>0</v>
      </c>
      <c r="X1543" s="21" t="e">
        <f>W1543*U1543/'Déscriptions des trades'!CK1543*'Déscriptions des trades'!B1543</f>
        <v>#DIV/0!</v>
      </c>
      <c r="Y1543" s="459"/>
      <c r="Z1543" s="389"/>
      <c r="AA1543" s="23">
        <f t="shared" si="605"/>
        <v>0.1</v>
      </c>
      <c r="AB1543" s="17" t="e">
        <f>(AA1543*'Déscriptions des trades'!U1543*'Déscriptions des trades'!B1543/'Déscriptions des trades'!CK1543)*'Déscriptions des trades'!W1543</f>
        <v>#DIV/0!</v>
      </c>
      <c r="AC1543" s="265" t="e">
        <f>AB1543*'Déscriptions des trades'!CK1543</f>
        <v>#DIV/0!</v>
      </c>
      <c r="AD1543" s="266" t="e">
        <f>'Déscriptions des trades'!CK1543-AC1543</f>
        <v>#DIV/0!</v>
      </c>
      <c r="AE1543" s="389"/>
      <c r="AF1543" s="399">
        <v>1539</v>
      </c>
      <c r="AG1543" s="389"/>
      <c r="AH1543" s="20"/>
      <c r="AI1543" s="303"/>
      <c r="AJ1543" s="307"/>
      <c r="AK1543" s="161"/>
      <c r="AL1543" s="305"/>
      <c r="AM1543" s="305"/>
      <c r="AN1543" s="162"/>
      <c r="AO1543" s="439"/>
      <c r="AP1543" s="162"/>
      <c r="AQ1543" s="113"/>
      <c r="AR1543" s="113"/>
      <c r="AS1543" s="384"/>
      <c r="AT1543" s="306"/>
      <c r="AU1543" s="306"/>
      <c r="AV1543" s="160"/>
      <c r="AW1543" s="158"/>
      <c r="AX1543" s="385"/>
      <c r="AY1543" s="453"/>
      <c r="AZ1543" s="165"/>
      <c r="BA1543" s="301"/>
      <c r="BB1543" s="165"/>
      <c r="BC1543" s="301"/>
      <c r="BD1543" s="165"/>
      <c r="BE1543" s="302"/>
      <c r="BF1543" s="302"/>
      <c r="BG1543" s="165"/>
      <c r="BH1543" s="303"/>
      <c r="BI1543" s="165"/>
      <c r="BJ1543" s="304"/>
      <c r="BK1543" s="394"/>
      <c r="BL1543" s="302"/>
      <c r="BM1543" s="302"/>
      <c r="BN1543" s="394"/>
      <c r="BO1543" s="302"/>
      <c r="BP1543" s="13"/>
      <c r="BQ1543" s="302"/>
      <c r="BR1543" s="13"/>
      <c r="BS1543" s="302"/>
      <c r="BT1543" s="13"/>
      <c r="BU1543" s="302"/>
      <c r="BV1543" s="386"/>
      <c r="BW1543" s="303"/>
      <c r="BX1543" s="303"/>
      <c r="BY1543" s="302"/>
      <c r="BZ1543" s="302"/>
      <c r="CA1543" s="387"/>
      <c r="CB1543" s="395"/>
      <c r="CC1543" s="12"/>
      <c r="CD1543" s="304"/>
      <c r="CE1543" s="14"/>
      <c r="CF1543" s="395"/>
      <c r="CG1543" s="397"/>
      <c r="CH1543" s="300">
        <f t="shared" si="585"/>
        <v>0</v>
      </c>
      <c r="CI1543" s="26"/>
      <c r="CJ1543" s="17">
        <f t="shared" si="582"/>
        <v>0</v>
      </c>
      <c r="CK1543" s="18">
        <f t="shared" si="593"/>
        <v>12.89</v>
      </c>
      <c r="CM1543" s="164"/>
      <c r="CN1543" s="302"/>
      <c r="CO1543" s="13">
        <f t="shared" si="586"/>
        <v>0</v>
      </c>
      <c r="CP1543" s="302"/>
      <c r="CQ1543" s="13">
        <f t="shared" si="587"/>
        <v>0</v>
      </c>
      <c r="CR1543" s="302"/>
      <c r="CS1543" s="13">
        <f t="shared" si="588"/>
        <v>0</v>
      </c>
      <c r="CT1543" s="302"/>
      <c r="CU1543" s="13">
        <f t="shared" si="583"/>
        <v>0</v>
      </c>
      <c r="CV1543" s="302"/>
      <c r="CW1543" s="13">
        <f t="shared" si="589"/>
        <v>0</v>
      </c>
      <c r="CX1543" s="13">
        <f t="shared" si="590"/>
        <v>0</v>
      </c>
      <c r="CY1543" s="251">
        <f t="shared" si="591"/>
        <v>0</v>
      </c>
      <c r="CZ1543" s="13" t="s">
        <v>29</v>
      </c>
      <c r="DA1543" s="13">
        <v>50</v>
      </c>
      <c r="DB1543" s="22">
        <f t="shared" si="592"/>
        <v>0</v>
      </c>
      <c r="DD1543" s="24"/>
      <c r="DF1543" s="163"/>
      <c r="DH1543" s="24"/>
      <c r="DI1543" s="447"/>
      <c r="DJ1543" s="163"/>
    </row>
    <row r="1544" spans="1:114" s="7" customFormat="1">
      <c r="A1544" s="277">
        <f t="shared" si="600"/>
        <v>50</v>
      </c>
      <c r="B1544" s="21" t="e">
        <f>'Calculateur de trading'!I1544/C1544/W1544</f>
        <v>#DIV/0!</v>
      </c>
      <c r="C1544" s="278">
        <f t="shared" si="601"/>
        <v>10</v>
      </c>
      <c r="D1544" s="278"/>
      <c r="E1544" s="273">
        <f t="shared" si="602"/>
        <v>100</v>
      </c>
      <c r="F1544" s="271">
        <f t="shared" si="594"/>
        <v>2</v>
      </c>
      <c r="G1544" s="271" t="e">
        <f t="shared" si="595"/>
        <v>#DIV/0!</v>
      </c>
      <c r="H1544" s="272">
        <f t="shared" si="596"/>
        <v>20</v>
      </c>
      <c r="I1544" s="270"/>
      <c r="J1544" s="273">
        <f t="shared" si="603"/>
        <v>200</v>
      </c>
      <c r="K1544" s="271">
        <f t="shared" si="597"/>
        <v>4</v>
      </c>
      <c r="L1544" s="271" t="e">
        <f t="shared" si="598"/>
        <v>#DIV/0!</v>
      </c>
      <c r="M1544" s="272">
        <f t="shared" si="599"/>
        <v>40</v>
      </c>
      <c r="N1544" s="389"/>
      <c r="O1544" s="455" t="e">
        <f>(A1544*B1544*W1544)+(B1544*'Calculateur de trading'!H1544)</f>
        <v>#DIV/0!</v>
      </c>
      <c r="P1544" s="274" t="e">
        <f>O1544/'Déscriptions des trades'!CK1544</f>
        <v>#DIV/0!</v>
      </c>
      <c r="Q1544" s="456" t="e">
        <f>'Déscriptions des trades'!CK1544-O1544</f>
        <v>#DIV/0!</v>
      </c>
      <c r="R1544" s="466" t="e">
        <f t="shared" si="604"/>
        <v>#DIV/0!</v>
      </c>
      <c r="S1544" s="389"/>
      <c r="T1544" s="12"/>
      <c r="U1544" s="25"/>
      <c r="V1544" s="15"/>
      <c r="W1544" s="490">
        <f t="shared" si="584"/>
        <v>0</v>
      </c>
      <c r="X1544" s="21" t="e">
        <f>W1544*U1544/'Déscriptions des trades'!CK1544*'Déscriptions des trades'!B1544</f>
        <v>#DIV/0!</v>
      </c>
      <c r="Y1544" s="459"/>
      <c r="Z1544" s="389"/>
      <c r="AA1544" s="23">
        <f t="shared" si="605"/>
        <v>0.1</v>
      </c>
      <c r="AB1544" s="17" t="e">
        <f>(AA1544*'Déscriptions des trades'!U1544*'Déscriptions des trades'!B1544/'Déscriptions des trades'!CK1544)*'Déscriptions des trades'!W1544</f>
        <v>#DIV/0!</v>
      </c>
      <c r="AC1544" s="265" t="e">
        <f>AB1544*'Déscriptions des trades'!CK1544</f>
        <v>#DIV/0!</v>
      </c>
      <c r="AD1544" s="266" t="e">
        <f>'Déscriptions des trades'!CK1544-AC1544</f>
        <v>#DIV/0!</v>
      </c>
      <c r="AE1544" s="389"/>
      <c r="AF1544" s="399">
        <v>1540</v>
      </c>
      <c r="AG1544" s="389"/>
      <c r="AH1544" s="20"/>
      <c r="AI1544" s="303"/>
      <c r="AJ1544" s="307"/>
      <c r="AK1544" s="161"/>
      <c r="AL1544" s="305"/>
      <c r="AM1544" s="305"/>
      <c r="AN1544" s="162"/>
      <c r="AO1544" s="439"/>
      <c r="AP1544" s="162"/>
      <c r="AQ1544" s="113"/>
      <c r="AR1544" s="113"/>
      <c r="AS1544" s="384"/>
      <c r="AT1544" s="306"/>
      <c r="AU1544" s="306"/>
      <c r="AV1544" s="160"/>
      <c r="AW1544" s="158"/>
      <c r="AX1544" s="385"/>
      <c r="AY1544" s="453"/>
      <c r="AZ1544" s="165"/>
      <c r="BA1544" s="301"/>
      <c r="BB1544" s="165"/>
      <c r="BC1544" s="301"/>
      <c r="BD1544" s="165"/>
      <c r="BE1544" s="302"/>
      <c r="BF1544" s="302"/>
      <c r="BG1544" s="165"/>
      <c r="BH1544" s="303"/>
      <c r="BI1544" s="165"/>
      <c r="BJ1544" s="304"/>
      <c r="BK1544" s="394"/>
      <c r="BL1544" s="302"/>
      <c r="BM1544" s="302"/>
      <c r="BN1544" s="394"/>
      <c r="BO1544" s="302"/>
      <c r="BP1544" s="13"/>
      <c r="BQ1544" s="302"/>
      <c r="BR1544" s="13"/>
      <c r="BS1544" s="302"/>
      <c r="BT1544" s="13"/>
      <c r="BU1544" s="302"/>
      <c r="BV1544" s="386"/>
      <c r="BW1544" s="303"/>
      <c r="BX1544" s="303"/>
      <c r="BY1544" s="302"/>
      <c r="BZ1544" s="302"/>
      <c r="CA1544" s="387"/>
      <c r="CB1544" s="395"/>
      <c r="CC1544" s="12"/>
      <c r="CD1544" s="304"/>
      <c r="CE1544" s="14"/>
      <c r="CF1544" s="395"/>
      <c r="CG1544" s="397"/>
      <c r="CH1544" s="300">
        <f t="shared" si="585"/>
        <v>0</v>
      </c>
      <c r="CI1544" s="26"/>
      <c r="CJ1544" s="17">
        <f t="shared" ref="CJ1544:CJ1607" si="606">CI1544/CK1543</f>
        <v>0</v>
      </c>
      <c r="CK1544" s="18">
        <f t="shared" si="593"/>
        <v>12.89</v>
      </c>
      <c r="CM1544" s="164"/>
      <c r="CN1544" s="302"/>
      <c r="CO1544" s="13">
        <f t="shared" si="586"/>
        <v>0</v>
      </c>
      <c r="CP1544" s="302"/>
      <c r="CQ1544" s="13">
        <f t="shared" si="587"/>
        <v>0</v>
      </c>
      <c r="CR1544" s="302"/>
      <c r="CS1544" s="13">
        <f t="shared" si="588"/>
        <v>0</v>
      </c>
      <c r="CT1544" s="302"/>
      <c r="CU1544" s="13">
        <f t="shared" ref="CU1544:CU1607" si="607">IF(CT1544="Bon",10,)</f>
        <v>0</v>
      </c>
      <c r="CV1544" s="302"/>
      <c r="CW1544" s="13">
        <f t="shared" si="589"/>
        <v>0</v>
      </c>
      <c r="CX1544" s="13">
        <f t="shared" si="590"/>
        <v>0</v>
      </c>
      <c r="CY1544" s="251">
        <f t="shared" si="591"/>
        <v>0</v>
      </c>
      <c r="CZ1544" s="13" t="s">
        <v>29</v>
      </c>
      <c r="DA1544" s="13">
        <v>50</v>
      </c>
      <c r="DB1544" s="22">
        <f t="shared" si="592"/>
        <v>0</v>
      </c>
      <c r="DD1544" s="24"/>
      <c r="DF1544" s="163"/>
      <c r="DH1544" s="24"/>
      <c r="DI1544" s="447"/>
      <c r="DJ1544" s="163"/>
    </row>
    <row r="1545" spans="1:114" s="7" customFormat="1">
      <c r="A1545" s="277">
        <f t="shared" si="600"/>
        <v>50</v>
      </c>
      <c r="B1545" s="21" t="e">
        <f>'Calculateur de trading'!I1545/C1545/W1545</f>
        <v>#DIV/0!</v>
      </c>
      <c r="C1545" s="278">
        <f t="shared" si="601"/>
        <v>10</v>
      </c>
      <c r="D1545" s="426"/>
      <c r="E1545" s="273">
        <f t="shared" si="602"/>
        <v>100</v>
      </c>
      <c r="F1545" s="271">
        <f t="shared" si="594"/>
        <v>2</v>
      </c>
      <c r="G1545" s="271" t="e">
        <f t="shared" si="595"/>
        <v>#DIV/0!</v>
      </c>
      <c r="H1545" s="272">
        <f t="shared" si="596"/>
        <v>20</v>
      </c>
      <c r="I1545" s="270"/>
      <c r="J1545" s="273">
        <f t="shared" si="603"/>
        <v>200</v>
      </c>
      <c r="K1545" s="271">
        <f t="shared" si="597"/>
        <v>4</v>
      </c>
      <c r="L1545" s="271" t="e">
        <f t="shared" si="598"/>
        <v>#DIV/0!</v>
      </c>
      <c r="M1545" s="272">
        <f t="shared" si="599"/>
        <v>40</v>
      </c>
      <c r="N1545" s="389"/>
      <c r="O1545" s="455" t="e">
        <f>(A1545*B1545*W1545)+(B1545*'Calculateur de trading'!H1545)</f>
        <v>#DIV/0!</v>
      </c>
      <c r="P1545" s="274" t="e">
        <f>O1545/'Déscriptions des trades'!CK1545</f>
        <v>#DIV/0!</v>
      </c>
      <c r="Q1545" s="456" t="e">
        <f>'Déscriptions des trades'!CK1545-O1545</f>
        <v>#DIV/0!</v>
      </c>
      <c r="R1545" s="466" t="e">
        <f t="shared" si="604"/>
        <v>#DIV/0!</v>
      </c>
      <c r="S1545" s="389"/>
      <c r="T1545" s="12"/>
      <c r="U1545" s="25"/>
      <c r="V1545" s="15"/>
      <c r="W1545" s="490">
        <f t="shared" ref="W1545:W1608" si="608">W1544</f>
        <v>0</v>
      </c>
      <c r="X1545" s="21" t="e">
        <f>W1545*U1545/'Déscriptions des trades'!CK1545*'Déscriptions des trades'!B1545</f>
        <v>#DIV/0!</v>
      </c>
      <c r="Y1545" s="459"/>
      <c r="Z1545" s="389"/>
      <c r="AA1545" s="23">
        <f t="shared" si="605"/>
        <v>0.1</v>
      </c>
      <c r="AB1545" s="17" t="e">
        <f>(AA1545*'Déscriptions des trades'!U1545*'Déscriptions des trades'!B1545/'Déscriptions des trades'!CK1545)*'Déscriptions des trades'!W1545</f>
        <v>#DIV/0!</v>
      </c>
      <c r="AC1545" s="265" t="e">
        <f>AB1545*'Déscriptions des trades'!CK1545</f>
        <v>#DIV/0!</v>
      </c>
      <c r="AD1545" s="266" t="e">
        <f>'Déscriptions des trades'!CK1545-AC1545</f>
        <v>#DIV/0!</v>
      </c>
      <c r="AE1545" s="389"/>
      <c r="AF1545" s="399">
        <v>1541</v>
      </c>
      <c r="AG1545" s="389"/>
      <c r="AH1545" s="20"/>
      <c r="AI1545" s="303"/>
      <c r="AJ1545" s="307"/>
      <c r="AK1545" s="161"/>
      <c r="AL1545" s="305"/>
      <c r="AM1545" s="305"/>
      <c r="AN1545" s="162"/>
      <c r="AO1545" s="439"/>
      <c r="AP1545" s="162"/>
      <c r="AQ1545" s="113"/>
      <c r="AR1545" s="113"/>
      <c r="AS1545" s="384"/>
      <c r="AT1545" s="306"/>
      <c r="AU1545" s="306"/>
      <c r="AV1545" s="160"/>
      <c r="AW1545" s="158"/>
      <c r="AX1545" s="385"/>
      <c r="AY1545" s="453"/>
      <c r="AZ1545" s="165"/>
      <c r="BA1545" s="301"/>
      <c r="BB1545" s="165"/>
      <c r="BC1545" s="301"/>
      <c r="BD1545" s="165"/>
      <c r="BE1545" s="302"/>
      <c r="BF1545" s="302"/>
      <c r="BG1545" s="165"/>
      <c r="BH1545" s="303"/>
      <c r="BI1545" s="165"/>
      <c r="BJ1545" s="304"/>
      <c r="BK1545" s="394"/>
      <c r="BL1545" s="302"/>
      <c r="BM1545" s="302"/>
      <c r="BN1545" s="394"/>
      <c r="BO1545" s="302"/>
      <c r="BP1545" s="13"/>
      <c r="BQ1545" s="302"/>
      <c r="BR1545" s="13"/>
      <c r="BS1545" s="302"/>
      <c r="BT1545" s="13"/>
      <c r="BU1545" s="302"/>
      <c r="BV1545" s="386"/>
      <c r="BW1545" s="303"/>
      <c r="BX1545" s="303"/>
      <c r="BY1545" s="302"/>
      <c r="BZ1545" s="302"/>
      <c r="CA1545" s="387"/>
      <c r="CB1545" s="395"/>
      <c r="CC1545" s="12"/>
      <c r="CD1545" s="304"/>
      <c r="CE1545" s="14"/>
      <c r="CF1545" s="395"/>
      <c r="CG1545" s="397"/>
      <c r="CH1545" s="300">
        <f t="shared" si="585"/>
        <v>0</v>
      </c>
      <c r="CI1545" s="26"/>
      <c r="CJ1545" s="17">
        <f t="shared" si="606"/>
        <v>0</v>
      </c>
      <c r="CK1545" s="18">
        <f t="shared" si="593"/>
        <v>12.89</v>
      </c>
      <c r="CM1545" s="164"/>
      <c r="CN1545" s="302"/>
      <c r="CO1545" s="13">
        <f t="shared" si="586"/>
        <v>0</v>
      </c>
      <c r="CP1545" s="302"/>
      <c r="CQ1545" s="13">
        <f t="shared" si="587"/>
        <v>0</v>
      </c>
      <c r="CR1545" s="302"/>
      <c r="CS1545" s="13">
        <f t="shared" si="588"/>
        <v>0</v>
      </c>
      <c r="CT1545" s="302"/>
      <c r="CU1545" s="13">
        <f t="shared" si="607"/>
        <v>0</v>
      </c>
      <c r="CV1545" s="302"/>
      <c r="CW1545" s="13">
        <f t="shared" si="589"/>
        <v>0</v>
      </c>
      <c r="CX1545" s="13">
        <f t="shared" si="590"/>
        <v>0</v>
      </c>
      <c r="CY1545" s="251">
        <f t="shared" si="591"/>
        <v>0</v>
      </c>
      <c r="CZ1545" s="13" t="s">
        <v>29</v>
      </c>
      <c r="DA1545" s="13">
        <v>50</v>
      </c>
      <c r="DB1545" s="22">
        <f t="shared" si="592"/>
        <v>0</v>
      </c>
      <c r="DD1545" s="24"/>
      <c r="DF1545" s="163"/>
      <c r="DH1545" s="24"/>
      <c r="DI1545" s="447"/>
      <c r="DJ1545" s="163"/>
    </row>
    <row r="1546" spans="1:114" s="7" customFormat="1">
      <c r="A1546" s="277">
        <f t="shared" si="600"/>
        <v>50</v>
      </c>
      <c r="B1546" s="21" t="e">
        <f>'Calculateur de trading'!I1546/C1546/W1546</f>
        <v>#DIV/0!</v>
      </c>
      <c r="C1546" s="278">
        <f t="shared" si="601"/>
        <v>10</v>
      </c>
      <c r="D1546" s="426"/>
      <c r="E1546" s="273">
        <f t="shared" si="602"/>
        <v>100</v>
      </c>
      <c r="F1546" s="271">
        <f t="shared" si="594"/>
        <v>2</v>
      </c>
      <c r="G1546" s="271" t="e">
        <f t="shared" si="595"/>
        <v>#DIV/0!</v>
      </c>
      <c r="H1546" s="272">
        <f t="shared" si="596"/>
        <v>20</v>
      </c>
      <c r="I1546" s="270"/>
      <c r="J1546" s="273">
        <f t="shared" si="603"/>
        <v>200</v>
      </c>
      <c r="K1546" s="271">
        <f t="shared" si="597"/>
        <v>4</v>
      </c>
      <c r="L1546" s="271" t="e">
        <f t="shared" si="598"/>
        <v>#DIV/0!</v>
      </c>
      <c r="M1546" s="272">
        <f t="shared" si="599"/>
        <v>40</v>
      </c>
      <c r="N1546" s="389"/>
      <c r="O1546" s="455" t="e">
        <f>(A1546*B1546*W1546)+(B1546*'Calculateur de trading'!H1546)</f>
        <v>#DIV/0!</v>
      </c>
      <c r="P1546" s="274" t="e">
        <f>O1546/'Déscriptions des trades'!CK1546</f>
        <v>#DIV/0!</v>
      </c>
      <c r="Q1546" s="456" t="e">
        <f>'Déscriptions des trades'!CK1546-O1546</f>
        <v>#DIV/0!</v>
      </c>
      <c r="R1546" s="466" t="e">
        <f t="shared" si="604"/>
        <v>#DIV/0!</v>
      </c>
      <c r="S1546" s="389"/>
      <c r="T1546" s="12"/>
      <c r="U1546" s="25"/>
      <c r="V1546" s="15"/>
      <c r="W1546" s="490">
        <f t="shared" si="608"/>
        <v>0</v>
      </c>
      <c r="X1546" s="21" t="e">
        <f>W1546*U1546/'Déscriptions des trades'!CK1546*'Déscriptions des trades'!B1546</f>
        <v>#DIV/0!</v>
      </c>
      <c r="Y1546" s="459"/>
      <c r="Z1546" s="389"/>
      <c r="AA1546" s="23">
        <f t="shared" si="605"/>
        <v>0.1</v>
      </c>
      <c r="AB1546" s="17" t="e">
        <f>(AA1546*'Déscriptions des trades'!U1546*'Déscriptions des trades'!B1546/'Déscriptions des trades'!CK1546)*'Déscriptions des trades'!W1546</f>
        <v>#DIV/0!</v>
      </c>
      <c r="AC1546" s="265" t="e">
        <f>AB1546*'Déscriptions des trades'!CK1546</f>
        <v>#DIV/0!</v>
      </c>
      <c r="AD1546" s="266" t="e">
        <f>'Déscriptions des trades'!CK1546-AC1546</f>
        <v>#DIV/0!</v>
      </c>
      <c r="AE1546" s="389"/>
      <c r="AF1546" s="399">
        <v>1542</v>
      </c>
      <c r="AG1546" s="389"/>
      <c r="AH1546" s="20"/>
      <c r="AI1546" s="303"/>
      <c r="AJ1546" s="307"/>
      <c r="AK1546" s="161"/>
      <c r="AL1546" s="305"/>
      <c r="AM1546" s="305"/>
      <c r="AN1546" s="162"/>
      <c r="AO1546" s="439"/>
      <c r="AP1546" s="162"/>
      <c r="AQ1546" s="113"/>
      <c r="AR1546" s="113"/>
      <c r="AS1546" s="384"/>
      <c r="AT1546" s="306"/>
      <c r="AU1546" s="306"/>
      <c r="AV1546" s="160"/>
      <c r="AW1546" s="158"/>
      <c r="AX1546" s="385"/>
      <c r="AY1546" s="453"/>
      <c r="AZ1546" s="165"/>
      <c r="BA1546" s="301"/>
      <c r="BB1546" s="165"/>
      <c r="BC1546" s="301"/>
      <c r="BD1546" s="165"/>
      <c r="BE1546" s="302"/>
      <c r="BF1546" s="302"/>
      <c r="BG1546" s="165"/>
      <c r="BH1546" s="303"/>
      <c r="BI1546" s="165"/>
      <c r="BJ1546" s="304"/>
      <c r="BK1546" s="394"/>
      <c r="BL1546" s="302"/>
      <c r="BM1546" s="302"/>
      <c r="BN1546" s="394"/>
      <c r="BO1546" s="302"/>
      <c r="BP1546" s="13"/>
      <c r="BQ1546" s="302"/>
      <c r="BR1546" s="13"/>
      <c r="BS1546" s="302"/>
      <c r="BT1546" s="13"/>
      <c r="BU1546" s="302"/>
      <c r="BV1546" s="386"/>
      <c r="BW1546" s="303"/>
      <c r="BX1546" s="303"/>
      <c r="BY1546" s="302"/>
      <c r="BZ1546" s="302"/>
      <c r="CA1546" s="387"/>
      <c r="CB1546" s="395"/>
      <c r="CC1546" s="12"/>
      <c r="CD1546" s="304"/>
      <c r="CE1546" s="14"/>
      <c r="CF1546" s="395"/>
      <c r="CG1546" s="397"/>
      <c r="CH1546" s="300">
        <f t="shared" si="585"/>
        <v>0</v>
      </c>
      <c r="CI1546" s="26"/>
      <c r="CJ1546" s="17">
        <f t="shared" si="606"/>
        <v>0</v>
      </c>
      <c r="CK1546" s="18">
        <f t="shared" si="593"/>
        <v>12.89</v>
      </c>
      <c r="CM1546" s="164"/>
      <c r="CN1546" s="302"/>
      <c r="CO1546" s="13">
        <f t="shared" si="586"/>
        <v>0</v>
      </c>
      <c r="CP1546" s="302"/>
      <c r="CQ1546" s="13">
        <f t="shared" si="587"/>
        <v>0</v>
      </c>
      <c r="CR1546" s="302"/>
      <c r="CS1546" s="13">
        <f t="shared" si="588"/>
        <v>0</v>
      </c>
      <c r="CT1546" s="302"/>
      <c r="CU1546" s="13">
        <f t="shared" si="607"/>
        <v>0</v>
      </c>
      <c r="CV1546" s="302"/>
      <c r="CW1546" s="13">
        <f t="shared" si="589"/>
        <v>0</v>
      </c>
      <c r="CX1546" s="13">
        <f t="shared" si="590"/>
        <v>0</v>
      </c>
      <c r="CY1546" s="251">
        <f t="shared" si="591"/>
        <v>0</v>
      </c>
      <c r="CZ1546" s="13" t="s">
        <v>29</v>
      </c>
      <c r="DA1546" s="13">
        <v>50</v>
      </c>
      <c r="DB1546" s="22">
        <f t="shared" si="592"/>
        <v>0</v>
      </c>
      <c r="DD1546" s="24"/>
      <c r="DF1546" s="163"/>
      <c r="DH1546" s="24"/>
      <c r="DI1546" s="447"/>
      <c r="DJ1546" s="163"/>
    </row>
    <row r="1547" spans="1:114" s="7" customFormat="1">
      <c r="A1547" s="277">
        <f t="shared" si="600"/>
        <v>50</v>
      </c>
      <c r="B1547" s="21" t="e">
        <f>'Calculateur de trading'!I1547/C1547/W1547</f>
        <v>#DIV/0!</v>
      </c>
      <c r="C1547" s="278">
        <f t="shared" si="601"/>
        <v>10</v>
      </c>
      <c r="D1547" s="278"/>
      <c r="E1547" s="273">
        <f t="shared" si="602"/>
        <v>100</v>
      </c>
      <c r="F1547" s="271">
        <f t="shared" si="594"/>
        <v>2</v>
      </c>
      <c r="G1547" s="271" t="e">
        <f t="shared" si="595"/>
        <v>#DIV/0!</v>
      </c>
      <c r="H1547" s="272">
        <f t="shared" si="596"/>
        <v>20</v>
      </c>
      <c r="I1547" s="270"/>
      <c r="J1547" s="273">
        <f t="shared" si="603"/>
        <v>200</v>
      </c>
      <c r="K1547" s="271">
        <f t="shared" si="597"/>
        <v>4</v>
      </c>
      <c r="L1547" s="271" t="e">
        <f t="shared" si="598"/>
        <v>#DIV/0!</v>
      </c>
      <c r="M1547" s="272">
        <f t="shared" si="599"/>
        <v>40</v>
      </c>
      <c r="N1547" s="389"/>
      <c r="O1547" s="455" t="e">
        <f>(A1547*B1547*W1547)+(B1547*'Calculateur de trading'!H1547)</f>
        <v>#DIV/0!</v>
      </c>
      <c r="P1547" s="274" t="e">
        <f>O1547/'Déscriptions des trades'!CK1547</f>
        <v>#DIV/0!</v>
      </c>
      <c r="Q1547" s="456" t="e">
        <f>'Déscriptions des trades'!CK1547-O1547</f>
        <v>#DIV/0!</v>
      </c>
      <c r="R1547" s="466" t="e">
        <f t="shared" si="604"/>
        <v>#DIV/0!</v>
      </c>
      <c r="S1547" s="389"/>
      <c r="T1547" s="12"/>
      <c r="U1547" s="25"/>
      <c r="V1547" s="15"/>
      <c r="W1547" s="490">
        <f t="shared" si="608"/>
        <v>0</v>
      </c>
      <c r="X1547" s="21" t="e">
        <f>W1547*U1547/'Déscriptions des trades'!CK1547*'Déscriptions des trades'!B1547</f>
        <v>#DIV/0!</v>
      </c>
      <c r="Y1547" s="459"/>
      <c r="Z1547" s="389"/>
      <c r="AA1547" s="23">
        <f t="shared" si="605"/>
        <v>0.1</v>
      </c>
      <c r="AB1547" s="17" t="e">
        <f>(AA1547*'Déscriptions des trades'!U1547*'Déscriptions des trades'!B1547/'Déscriptions des trades'!CK1547)*'Déscriptions des trades'!W1547</f>
        <v>#DIV/0!</v>
      </c>
      <c r="AC1547" s="265" t="e">
        <f>AB1547*'Déscriptions des trades'!CK1547</f>
        <v>#DIV/0!</v>
      </c>
      <c r="AD1547" s="266" t="e">
        <f>'Déscriptions des trades'!CK1547-AC1547</f>
        <v>#DIV/0!</v>
      </c>
      <c r="AE1547" s="389"/>
      <c r="AF1547" s="399">
        <v>1543</v>
      </c>
      <c r="AG1547" s="389"/>
      <c r="AH1547" s="20"/>
      <c r="AI1547" s="303"/>
      <c r="AJ1547" s="307"/>
      <c r="AK1547" s="161"/>
      <c r="AL1547" s="305"/>
      <c r="AM1547" s="305"/>
      <c r="AN1547" s="162"/>
      <c r="AO1547" s="439"/>
      <c r="AP1547" s="162"/>
      <c r="AQ1547" s="113"/>
      <c r="AR1547" s="113"/>
      <c r="AS1547" s="384"/>
      <c r="AT1547" s="306"/>
      <c r="AU1547" s="306"/>
      <c r="AV1547" s="160"/>
      <c r="AW1547" s="158"/>
      <c r="AX1547" s="385"/>
      <c r="AY1547" s="453"/>
      <c r="AZ1547" s="165"/>
      <c r="BA1547" s="301"/>
      <c r="BB1547" s="165"/>
      <c r="BC1547" s="301"/>
      <c r="BD1547" s="165"/>
      <c r="BE1547" s="302"/>
      <c r="BF1547" s="302"/>
      <c r="BG1547" s="165"/>
      <c r="BH1547" s="303"/>
      <c r="BI1547" s="165"/>
      <c r="BJ1547" s="304"/>
      <c r="BK1547" s="394"/>
      <c r="BL1547" s="302"/>
      <c r="BM1547" s="302"/>
      <c r="BN1547" s="394"/>
      <c r="BO1547" s="302"/>
      <c r="BP1547" s="13"/>
      <c r="BQ1547" s="302"/>
      <c r="BR1547" s="13"/>
      <c r="BS1547" s="302"/>
      <c r="BT1547" s="13"/>
      <c r="BU1547" s="302"/>
      <c r="BV1547" s="386"/>
      <c r="BW1547" s="303"/>
      <c r="BX1547" s="303"/>
      <c r="BY1547" s="302"/>
      <c r="BZ1547" s="302"/>
      <c r="CA1547" s="387"/>
      <c r="CB1547" s="395"/>
      <c r="CC1547" s="12"/>
      <c r="CD1547" s="304"/>
      <c r="CE1547" s="14"/>
      <c r="CF1547" s="395"/>
      <c r="CG1547" s="397"/>
      <c r="CH1547" s="300">
        <f t="shared" si="585"/>
        <v>0</v>
      </c>
      <c r="CI1547" s="26"/>
      <c r="CJ1547" s="17">
        <f t="shared" si="606"/>
        <v>0</v>
      </c>
      <c r="CK1547" s="18">
        <f t="shared" si="593"/>
        <v>12.89</v>
      </c>
      <c r="CM1547" s="164"/>
      <c r="CN1547" s="302"/>
      <c r="CO1547" s="13">
        <f t="shared" si="586"/>
        <v>0</v>
      </c>
      <c r="CP1547" s="302"/>
      <c r="CQ1547" s="13">
        <f t="shared" si="587"/>
        <v>0</v>
      </c>
      <c r="CR1547" s="302"/>
      <c r="CS1547" s="13">
        <f t="shared" si="588"/>
        <v>0</v>
      </c>
      <c r="CT1547" s="302"/>
      <c r="CU1547" s="13">
        <f t="shared" si="607"/>
        <v>0</v>
      </c>
      <c r="CV1547" s="302"/>
      <c r="CW1547" s="13">
        <f t="shared" si="589"/>
        <v>0</v>
      </c>
      <c r="CX1547" s="13">
        <f t="shared" si="590"/>
        <v>0</v>
      </c>
      <c r="CY1547" s="251">
        <f t="shared" si="591"/>
        <v>0</v>
      </c>
      <c r="CZ1547" s="13" t="s">
        <v>29</v>
      </c>
      <c r="DA1547" s="13">
        <v>50</v>
      </c>
      <c r="DB1547" s="22">
        <f t="shared" si="592"/>
        <v>0</v>
      </c>
      <c r="DD1547" s="24"/>
      <c r="DF1547" s="163"/>
      <c r="DH1547" s="24"/>
      <c r="DI1547" s="447"/>
      <c r="DJ1547" s="163"/>
    </row>
    <row r="1548" spans="1:114" s="7" customFormat="1">
      <c r="A1548" s="277">
        <f t="shared" si="600"/>
        <v>50</v>
      </c>
      <c r="B1548" s="21" t="e">
        <f>'Calculateur de trading'!I1548/C1548/W1548</f>
        <v>#DIV/0!</v>
      </c>
      <c r="C1548" s="278">
        <f t="shared" si="601"/>
        <v>10</v>
      </c>
      <c r="D1548" s="426"/>
      <c r="E1548" s="273">
        <f t="shared" si="602"/>
        <v>100</v>
      </c>
      <c r="F1548" s="271">
        <f t="shared" si="594"/>
        <v>2</v>
      </c>
      <c r="G1548" s="271" t="e">
        <f t="shared" si="595"/>
        <v>#DIV/0!</v>
      </c>
      <c r="H1548" s="272">
        <f t="shared" si="596"/>
        <v>20</v>
      </c>
      <c r="I1548" s="270"/>
      <c r="J1548" s="273">
        <f t="shared" si="603"/>
        <v>200</v>
      </c>
      <c r="K1548" s="271">
        <f t="shared" si="597"/>
        <v>4</v>
      </c>
      <c r="L1548" s="271" t="e">
        <f t="shared" si="598"/>
        <v>#DIV/0!</v>
      </c>
      <c r="M1548" s="272">
        <f t="shared" si="599"/>
        <v>40</v>
      </c>
      <c r="N1548" s="389"/>
      <c r="O1548" s="455" t="e">
        <f>(A1548*B1548*W1548)+(B1548*'Calculateur de trading'!H1548)</f>
        <v>#DIV/0!</v>
      </c>
      <c r="P1548" s="274" t="e">
        <f>O1548/'Déscriptions des trades'!CK1548</f>
        <v>#DIV/0!</v>
      </c>
      <c r="Q1548" s="456" t="e">
        <f>'Déscriptions des trades'!CK1548-O1548</f>
        <v>#DIV/0!</v>
      </c>
      <c r="R1548" s="466" t="e">
        <f t="shared" si="604"/>
        <v>#DIV/0!</v>
      </c>
      <c r="S1548" s="389"/>
      <c r="T1548" s="12"/>
      <c r="U1548" s="25"/>
      <c r="V1548" s="15"/>
      <c r="W1548" s="490">
        <f t="shared" si="608"/>
        <v>0</v>
      </c>
      <c r="X1548" s="21" t="e">
        <f>W1548*U1548/'Déscriptions des trades'!CK1548*'Déscriptions des trades'!B1548</f>
        <v>#DIV/0!</v>
      </c>
      <c r="Y1548" s="459"/>
      <c r="Z1548" s="389"/>
      <c r="AA1548" s="23">
        <f t="shared" si="605"/>
        <v>0.1</v>
      </c>
      <c r="AB1548" s="17" t="e">
        <f>(AA1548*'Déscriptions des trades'!U1548*'Déscriptions des trades'!B1548/'Déscriptions des trades'!CK1548)*'Déscriptions des trades'!W1548</f>
        <v>#DIV/0!</v>
      </c>
      <c r="AC1548" s="265" t="e">
        <f>AB1548*'Déscriptions des trades'!CK1548</f>
        <v>#DIV/0!</v>
      </c>
      <c r="AD1548" s="266" t="e">
        <f>'Déscriptions des trades'!CK1548-AC1548</f>
        <v>#DIV/0!</v>
      </c>
      <c r="AE1548" s="389"/>
      <c r="AF1548" s="399">
        <v>1544</v>
      </c>
      <c r="AG1548" s="389"/>
      <c r="AH1548" s="20"/>
      <c r="AI1548" s="303"/>
      <c r="AJ1548" s="307"/>
      <c r="AK1548" s="161"/>
      <c r="AL1548" s="305"/>
      <c r="AM1548" s="305"/>
      <c r="AN1548" s="162"/>
      <c r="AO1548" s="439"/>
      <c r="AP1548" s="162"/>
      <c r="AQ1548" s="113"/>
      <c r="AR1548" s="113"/>
      <c r="AS1548" s="384"/>
      <c r="AT1548" s="306"/>
      <c r="AU1548" s="306"/>
      <c r="AV1548" s="160"/>
      <c r="AW1548" s="158"/>
      <c r="AX1548" s="385"/>
      <c r="AY1548" s="453"/>
      <c r="AZ1548" s="165"/>
      <c r="BA1548" s="301"/>
      <c r="BB1548" s="165"/>
      <c r="BC1548" s="301"/>
      <c r="BD1548" s="165"/>
      <c r="BE1548" s="302"/>
      <c r="BF1548" s="302"/>
      <c r="BG1548" s="165"/>
      <c r="BH1548" s="303"/>
      <c r="BI1548" s="165"/>
      <c r="BJ1548" s="304"/>
      <c r="BK1548" s="394"/>
      <c r="BL1548" s="302"/>
      <c r="BM1548" s="302"/>
      <c r="BN1548" s="394"/>
      <c r="BO1548" s="302"/>
      <c r="BP1548" s="13"/>
      <c r="BQ1548" s="302"/>
      <c r="BR1548" s="13"/>
      <c r="BS1548" s="302"/>
      <c r="BT1548" s="13"/>
      <c r="BU1548" s="302"/>
      <c r="BV1548" s="386"/>
      <c r="BW1548" s="303"/>
      <c r="BX1548" s="303"/>
      <c r="BY1548" s="302"/>
      <c r="BZ1548" s="302"/>
      <c r="CA1548" s="387"/>
      <c r="CB1548" s="395"/>
      <c r="CC1548" s="12"/>
      <c r="CD1548" s="304"/>
      <c r="CE1548" s="14"/>
      <c r="CF1548" s="395"/>
      <c r="CG1548" s="397"/>
      <c r="CH1548" s="300">
        <f t="shared" si="585"/>
        <v>0</v>
      </c>
      <c r="CI1548" s="26"/>
      <c r="CJ1548" s="17">
        <f t="shared" si="606"/>
        <v>0</v>
      </c>
      <c r="CK1548" s="18">
        <f t="shared" si="593"/>
        <v>12.89</v>
      </c>
      <c r="CM1548" s="164"/>
      <c r="CN1548" s="302"/>
      <c r="CO1548" s="13">
        <f t="shared" si="586"/>
        <v>0</v>
      </c>
      <c r="CP1548" s="302"/>
      <c r="CQ1548" s="13">
        <f t="shared" si="587"/>
        <v>0</v>
      </c>
      <c r="CR1548" s="302"/>
      <c r="CS1548" s="13">
        <f t="shared" si="588"/>
        <v>0</v>
      </c>
      <c r="CT1548" s="302"/>
      <c r="CU1548" s="13">
        <f t="shared" si="607"/>
        <v>0</v>
      </c>
      <c r="CV1548" s="302"/>
      <c r="CW1548" s="13">
        <f t="shared" si="589"/>
        <v>0</v>
      </c>
      <c r="CX1548" s="13">
        <f t="shared" si="590"/>
        <v>0</v>
      </c>
      <c r="CY1548" s="251">
        <f t="shared" si="591"/>
        <v>0</v>
      </c>
      <c r="CZ1548" s="13" t="s">
        <v>29</v>
      </c>
      <c r="DA1548" s="13">
        <v>50</v>
      </c>
      <c r="DB1548" s="22">
        <f t="shared" si="592"/>
        <v>0</v>
      </c>
      <c r="DD1548" s="24"/>
      <c r="DF1548" s="163"/>
      <c r="DH1548" s="24"/>
      <c r="DI1548" s="447"/>
      <c r="DJ1548" s="163"/>
    </row>
    <row r="1549" spans="1:114" s="7" customFormat="1">
      <c r="A1549" s="277">
        <f t="shared" si="600"/>
        <v>50</v>
      </c>
      <c r="B1549" s="21" t="e">
        <f>'Calculateur de trading'!I1549/C1549/W1549</f>
        <v>#DIV/0!</v>
      </c>
      <c r="C1549" s="278">
        <f t="shared" si="601"/>
        <v>10</v>
      </c>
      <c r="D1549" s="278"/>
      <c r="E1549" s="273">
        <f t="shared" si="602"/>
        <v>100</v>
      </c>
      <c r="F1549" s="271">
        <f t="shared" si="594"/>
        <v>2</v>
      </c>
      <c r="G1549" s="271" t="e">
        <f t="shared" si="595"/>
        <v>#DIV/0!</v>
      </c>
      <c r="H1549" s="272">
        <f t="shared" si="596"/>
        <v>20</v>
      </c>
      <c r="I1549" s="270"/>
      <c r="J1549" s="273">
        <f t="shared" si="603"/>
        <v>200</v>
      </c>
      <c r="K1549" s="271">
        <f t="shared" si="597"/>
        <v>4</v>
      </c>
      <c r="L1549" s="271" t="e">
        <f t="shared" si="598"/>
        <v>#DIV/0!</v>
      </c>
      <c r="M1549" s="272">
        <f t="shared" si="599"/>
        <v>40</v>
      </c>
      <c r="N1549" s="389"/>
      <c r="O1549" s="455" t="e">
        <f>(A1549*B1549*W1549)+(B1549*'Calculateur de trading'!H1549)</f>
        <v>#DIV/0!</v>
      </c>
      <c r="P1549" s="274" t="e">
        <f>O1549/'Déscriptions des trades'!CK1549</f>
        <v>#DIV/0!</v>
      </c>
      <c r="Q1549" s="456" t="e">
        <f>'Déscriptions des trades'!CK1549-O1549</f>
        <v>#DIV/0!</v>
      </c>
      <c r="R1549" s="466" t="e">
        <f t="shared" si="604"/>
        <v>#DIV/0!</v>
      </c>
      <c r="S1549" s="389"/>
      <c r="T1549" s="12"/>
      <c r="U1549" s="25"/>
      <c r="V1549" s="15"/>
      <c r="W1549" s="490">
        <f t="shared" si="608"/>
        <v>0</v>
      </c>
      <c r="X1549" s="21" t="e">
        <f>W1549*U1549/'Déscriptions des trades'!CK1549*'Déscriptions des trades'!B1549</f>
        <v>#DIV/0!</v>
      </c>
      <c r="Y1549" s="459"/>
      <c r="Z1549" s="389"/>
      <c r="AA1549" s="23">
        <f t="shared" si="605"/>
        <v>0.1</v>
      </c>
      <c r="AB1549" s="17" t="e">
        <f>(AA1549*'Déscriptions des trades'!U1549*'Déscriptions des trades'!B1549/'Déscriptions des trades'!CK1549)*'Déscriptions des trades'!W1549</f>
        <v>#DIV/0!</v>
      </c>
      <c r="AC1549" s="265" t="e">
        <f>AB1549*'Déscriptions des trades'!CK1549</f>
        <v>#DIV/0!</v>
      </c>
      <c r="AD1549" s="266" t="e">
        <f>'Déscriptions des trades'!CK1549-AC1549</f>
        <v>#DIV/0!</v>
      </c>
      <c r="AE1549" s="389"/>
      <c r="AF1549" s="399">
        <v>1545</v>
      </c>
      <c r="AG1549" s="389"/>
      <c r="AH1549" s="20"/>
      <c r="AI1549" s="303"/>
      <c r="AJ1549" s="307"/>
      <c r="AK1549" s="161"/>
      <c r="AL1549" s="305"/>
      <c r="AM1549" s="305"/>
      <c r="AN1549" s="162"/>
      <c r="AO1549" s="439"/>
      <c r="AP1549" s="162"/>
      <c r="AQ1549" s="113"/>
      <c r="AR1549" s="113"/>
      <c r="AS1549" s="384"/>
      <c r="AT1549" s="306"/>
      <c r="AU1549" s="306"/>
      <c r="AV1549" s="160"/>
      <c r="AW1549" s="158"/>
      <c r="AX1549" s="385"/>
      <c r="AY1549" s="453"/>
      <c r="AZ1549" s="165"/>
      <c r="BA1549" s="301"/>
      <c r="BB1549" s="165"/>
      <c r="BC1549" s="301"/>
      <c r="BD1549" s="165"/>
      <c r="BE1549" s="302"/>
      <c r="BF1549" s="302"/>
      <c r="BG1549" s="165"/>
      <c r="BH1549" s="303"/>
      <c r="BI1549" s="165"/>
      <c r="BJ1549" s="304"/>
      <c r="BK1549" s="394"/>
      <c r="BL1549" s="302"/>
      <c r="BM1549" s="302"/>
      <c r="BN1549" s="394"/>
      <c r="BO1549" s="302"/>
      <c r="BP1549" s="13"/>
      <c r="BQ1549" s="302"/>
      <c r="BR1549" s="13"/>
      <c r="BS1549" s="302"/>
      <c r="BT1549" s="13"/>
      <c r="BU1549" s="302"/>
      <c r="BV1549" s="386"/>
      <c r="BW1549" s="303"/>
      <c r="BX1549" s="303"/>
      <c r="BY1549" s="302"/>
      <c r="BZ1549" s="302"/>
      <c r="CA1549" s="387"/>
      <c r="CB1549" s="395"/>
      <c r="CC1549" s="12"/>
      <c r="CD1549" s="304"/>
      <c r="CE1549" s="14"/>
      <c r="CF1549" s="395"/>
      <c r="CG1549" s="397"/>
      <c r="CH1549" s="300">
        <f t="shared" si="585"/>
        <v>0</v>
      </c>
      <c r="CI1549" s="26"/>
      <c r="CJ1549" s="17">
        <f t="shared" si="606"/>
        <v>0</v>
      </c>
      <c r="CK1549" s="18">
        <f t="shared" si="593"/>
        <v>12.89</v>
      </c>
      <c r="CM1549" s="164"/>
      <c r="CN1549" s="302"/>
      <c r="CO1549" s="13">
        <f t="shared" si="586"/>
        <v>0</v>
      </c>
      <c r="CP1549" s="302"/>
      <c r="CQ1549" s="13">
        <f t="shared" si="587"/>
        <v>0</v>
      </c>
      <c r="CR1549" s="302"/>
      <c r="CS1549" s="13">
        <f t="shared" si="588"/>
        <v>0</v>
      </c>
      <c r="CT1549" s="302"/>
      <c r="CU1549" s="13">
        <f t="shared" si="607"/>
        <v>0</v>
      </c>
      <c r="CV1549" s="302"/>
      <c r="CW1549" s="13">
        <f t="shared" si="589"/>
        <v>0</v>
      </c>
      <c r="CX1549" s="13">
        <f t="shared" si="590"/>
        <v>0</v>
      </c>
      <c r="CY1549" s="251">
        <f t="shared" si="591"/>
        <v>0</v>
      </c>
      <c r="CZ1549" s="13" t="s">
        <v>29</v>
      </c>
      <c r="DA1549" s="13">
        <v>50</v>
      </c>
      <c r="DB1549" s="22">
        <f t="shared" si="592"/>
        <v>0</v>
      </c>
      <c r="DD1549" s="24"/>
      <c r="DF1549" s="163"/>
      <c r="DH1549" s="24"/>
      <c r="DI1549" s="447"/>
      <c r="DJ1549" s="163"/>
    </row>
    <row r="1550" spans="1:114" s="7" customFormat="1">
      <c r="A1550" s="277">
        <f t="shared" si="600"/>
        <v>50</v>
      </c>
      <c r="B1550" s="21" t="e">
        <f>'Calculateur de trading'!I1550/C1550/W1550</f>
        <v>#DIV/0!</v>
      </c>
      <c r="C1550" s="278">
        <f t="shared" si="601"/>
        <v>10</v>
      </c>
      <c r="D1550" s="426"/>
      <c r="E1550" s="273">
        <f t="shared" si="602"/>
        <v>100</v>
      </c>
      <c r="F1550" s="271">
        <f t="shared" si="594"/>
        <v>2</v>
      </c>
      <c r="G1550" s="271" t="e">
        <f t="shared" si="595"/>
        <v>#DIV/0!</v>
      </c>
      <c r="H1550" s="272">
        <f t="shared" si="596"/>
        <v>20</v>
      </c>
      <c r="I1550" s="270"/>
      <c r="J1550" s="273">
        <f t="shared" si="603"/>
        <v>200</v>
      </c>
      <c r="K1550" s="271">
        <f t="shared" si="597"/>
        <v>4</v>
      </c>
      <c r="L1550" s="271" t="e">
        <f t="shared" si="598"/>
        <v>#DIV/0!</v>
      </c>
      <c r="M1550" s="272">
        <f t="shared" si="599"/>
        <v>40</v>
      </c>
      <c r="N1550" s="389"/>
      <c r="O1550" s="455" t="e">
        <f>(A1550*B1550*W1550)+(B1550*'Calculateur de trading'!H1550)</f>
        <v>#DIV/0!</v>
      </c>
      <c r="P1550" s="274" t="e">
        <f>O1550/'Déscriptions des trades'!CK1550</f>
        <v>#DIV/0!</v>
      </c>
      <c r="Q1550" s="456" t="e">
        <f>'Déscriptions des trades'!CK1550-O1550</f>
        <v>#DIV/0!</v>
      </c>
      <c r="R1550" s="466" t="e">
        <f t="shared" si="604"/>
        <v>#DIV/0!</v>
      </c>
      <c r="S1550" s="389"/>
      <c r="T1550" s="12"/>
      <c r="U1550" s="25"/>
      <c r="V1550" s="15"/>
      <c r="W1550" s="490">
        <f t="shared" si="608"/>
        <v>0</v>
      </c>
      <c r="X1550" s="21" t="e">
        <f>W1550*U1550/'Déscriptions des trades'!CK1550*'Déscriptions des trades'!B1550</f>
        <v>#DIV/0!</v>
      </c>
      <c r="Y1550" s="459"/>
      <c r="Z1550" s="389"/>
      <c r="AA1550" s="23">
        <f t="shared" si="605"/>
        <v>0.1</v>
      </c>
      <c r="AB1550" s="17" t="e">
        <f>(AA1550*'Déscriptions des trades'!U1550*'Déscriptions des trades'!B1550/'Déscriptions des trades'!CK1550)*'Déscriptions des trades'!W1550</f>
        <v>#DIV/0!</v>
      </c>
      <c r="AC1550" s="265" t="e">
        <f>AB1550*'Déscriptions des trades'!CK1550</f>
        <v>#DIV/0!</v>
      </c>
      <c r="AD1550" s="266" t="e">
        <f>'Déscriptions des trades'!CK1550-AC1550</f>
        <v>#DIV/0!</v>
      </c>
      <c r="AE1550" s="389"/>
      <c r="AF1550" s="399">
        <v>1546</v>
      </c>
      <c r="AG1550" s="389"/>
      <c r="AH1550" s="20"/>
      <c r="AI1550" s="303"/>
      <c r="AJ1550" s="307"/>
      <c r="AK1550" s="161"/>
      <c r="AL1550" s="305"/>
      <c r="AM1550" s="305"/>
      <c r="AN1550" s="162"/>
      <c r="AO1550" s="439"/>
      <c r="AP1550" s="162"/>
      <c r="AQ1550" s="113"/>
      <c r="AR1550" s="113"/>
      <c r="AS1550" s="384"/>
      <c r="AT1550" s="306"/>
      <c r="AU1550" s="306"/>
      <c r="AV1550" s="160"/>
      <c r="AW1550" s="158"/>
      <c r="AX1550" s="385"/>
      <c r="AY1550" s="453"/>
      <c r="AZ1550" s="165"/>
      <c r="BA1550" s="301"/>
      <c r="BB1550" s="165"/>
      <c r="BC1550" s="301"/>
      <c r="BD1550" s="165"/>
      <c r="BE1550" s="302"/>
      <c r="BF1550" s="302"/>
      <c r="BG1550" s="165"/>
      <c r="BH1550" s="303"/>
      <c r="BI1550" s="165"/>
      <c r="BJ1550" s="304"/>
      <c r="BK1550" s="394"/>
      <c r="BL1550" s="302"/>
      <c r="BM1550" s="302"/>
      <c r="BN1550" s="394"/>
      <c r="BO1550" s="302"/>
      <c r="BP1550" s="13"/>
      <c r="BQ1550" s="302"/>
      <c r="BR1550" s="13"/>
      <c r="BS1550" s="302"/>
      <c r="BT1550" s="13"/>
      <c r="BU1550" s="302"/>
      <c r="BV1550" s="386"/>
      <c r="BW1550" s="303"/>
      <c r="BX1550" s="303"/>
      <c r="BY1550" s="302"/>
      <c r="BZ1550" s="302"/>
      <c r="CA1550" s="387"/>
      <c r="CB1550" s="395"/>
      <c r="CC1550" s="12"/>
      <c r="CD1550" s="304"/>
      <c r="CE1550" s="14"/>
      <c r="CF1550" s="395"/>
      <c r="CG1550" s="397"/>
      <c r="CH1550" s="300">
        <f t="shared" si="585"/>
        <v>0</v>
      </c>
      <c r="CI1550" s="26"/>
      <c r="CJ1550" s="17">
        <f t="shared" si="606"/>
        <v>0</v>
      </c>
      <c r="CK1550" s="18">
        <f t="shared" si="593"/>
        <v>12.89</v>
      </c>
      <c r="CM1550" s="164"/>
      <c r="CN1550" s="302"/>
      <c r="CO1550" s="13">
        <f t="shared" si="586"/>
        <v>0</v>
      </c>
      <c r="CP1550" s="302"/>
      <c r="CQ1550" s="13">
        <f t="shared" si="587"/>
        <v>0</v>
      </c>
      <c r="CR1550" s="302"/>
      <c r="CS1550" s="13">
        <f t="shared" si="588"/>
        <v>0</v>
      </c>
      <c r="CT1550" s="302"/>
      <c r="CU1550" s="13">
        <f t="shared" si="607"/>
        <v>0</v>
      </c>
      <c r="CV1550" s="302"/>
      <c r="CW1550" s="13">
        <f t="shared" si="589"/>
        <v>0</v>
      </c>
      <c r="CX1550" s="13">
        <f t="shared" si="590"/>
        <v>0</v>
      </c>
      <c r="CY1550" s="251">
        <f t="shared" si="591"/>
        <v>0</v>
      </c>
      <c r="CZ1550" s="13" t="s">
        <v>29</v>
      </c>
      <c r="DA1550" s="13">
        <v>50</v>
      </c>
      <c r="DB1550" s="22">
        <f t="shared" si="592"/>
        <v>0</v>
      </c>
      <c r="DD1550" s="24"/>
      <c r="DF1550" s="163"/>
      <c r="DH1550" s="24"/>
      <c r="DI1550" s="447"/>
      <c r="DJ1550" s="163"/>
    </row>
    <row r="1551" spans="1:114" s="7" customFormat="1">
      <c r="A1551" s="277">
        <f t="shared" si="600"/>
        <v>50</v>
      </c>
      <c r="B1551" s="21" t="e">
        <f>'Calculateur de trading'!I1551/C1551/W1551</f>
        <v>#DIV/0!</v>
      </c>
      <c r="C1551" s="278">
        <f t="shared" si="601"/>
        <v>10</v>
      </c>
      <c r="D1551" s="278"/>
      <c r="E1551" s="273">
        <f t="shared" si="602"/>
        <v>100</v>
      </c>
      <c r="F1551" s="271">
        <f t="shared" si="594"/>
        <v>2</v>
      </c>
      <c r="G1551" s="271" t="e">
        <f t="shared" si="595"/>
        <v>#DIV/0!</v>
      </c>
      <c r="H1551" s="272">
        <f t="shared" si="596"/>
        <v>20</v>
      </c>
      <c r="I1551" s="270"/>
      <c r="J1551" s="273">
        <f t="shared" si="603"/>
        <v>200</v>
      </c>
      <c r="K1551" s="271">
        <f t="shared" si="597"/>
        <v>4</v>
      </c>
      <c r="L1551" s="271" t="e">
        <f t="shared" si="598"/>
        <v>#DIV/0!</v>
      </c>
      <c r="M1551" s="272">
        <f t="shared" si="599"/>
        <v>40</v>
      </c>
      <c r="N1551" s="389"/>
      <c r="O1551" s="455" t="e">
        <f>(A1551*B1551*W1551)+(B1551*'Calculateur de trading'!H1551)</f>
        <v>#DIV/0!</v>
      </c>
      <c r="P1551" s="274" t="e">
        <f>O1551/'Déscriptions des trades'!CK1551</f>
        <v>#DIV/0!</v>
      </c>
      <c r="Q1551" s="456" t="e">
        <f>'Déscriptions des trades'!CK1551-O1551</f>
        <v>#DIV/0!</v>
      </c>
      <c r="R1551" s="466" t="e">
        <f t="shared" si="604"/>
        <v>#DIV/0!</v>
      </c>
      <c r="S1551" s="389"/>
      <c r="T1551" s="12"/>
      <c r="U1551" s="25"/>
      <c r="V1551" s="15"/>
      <c r="W1551" s="490">
        <f t="shared" si="608"/>
        <v>0</v>
      </c>
      <c r="X1551" s="21" t="e">
        <f>W1551*U1551/'Déscriptions des trades'!CK1551*'Déscriptions des trades'!B1551</f>
        <v>#DIV/0!</v>
      </c>
      <c r="Y1551" s="459"/>
      <c r="Z1551" s="389"/>
      <c r="AA1551" s="23">
        <f t="shared" si="605"/>
        <v>0.1</v>
      </c>
      <c r="AB1551" s="17" t="e">
        <f>(AA1551*'Déscriptions des trades'!U1551*'Déscriptions des trades'!B1551/'Déscriptions des trades'!CK1551)*'Déscriptions des trades'!W1551</f>
        <v>#DIV/0!</v>
      </c>
      <c r="AC1551" s="265" t="e">
        <f>AB1551*'Déscriptions des trades'!CK1551</f>
        <v>#DIV/0!</v>
      </c>
      <c r="AD1551" s="266" t="e">
        <f>'Déscriptions des trades'!CK1551-AC1551</f>
        <v>#DIV/0!</v>
      </c>
      <c r="AE1551" s="389"/>
      <c r="AF1551" s="399">
        <v>1547</v>
      </c>
      <c r="AG1551" s="389"/>
      <c r="AH1551" s="20"/>
      <c r="AI1551" s="303"/>
      <c r="AJ1551" s="307"/>
      <c r="AK1551" s="161"/>
      <c r="AL1551" s="305"/>
      <c r="AM1551" s="305"/>
      <c r="AN1551" s="162"/>
      <c r="AO1551" s="439"/>
      <c r="AP1551" s="162"/>
      <c r="AQ1551" s="113"/>
      <c r="AR1551" s="113"/>
      <c r="AS1551" s="384"/>
      <c r="AT1551" s="306"/>
      <c r="AU1551" s="306"/>
      <c r="AV1551" s="160"/>
      <c r="AW1551" s="158"/>
      <c r="AX1551" s="385"/>
      <c r="AY1551" s="453"/>
      <c r="AZ1551" s="165"/>
      <c r="BA1551" s="301"/>
      <c r="BB1551" s="165"/>
      <c r="BC1551" s="301"/>
      <c r="BD1551" s="165"/>
      <c r="BE1551" s="302"/>
      <c r="BF1551" s="302"/>
      <c r="BG1551" s="165"/>
      <c r="BH1551" s="303"/>
      <c r="BI1551" s="165"/>
      <c r="BJ1551" s="304"/>
      <c r="BK1551" s="394"/>
      <c r="BL1551" s="302"/>
      <c r="BM1551" s="302"/>
      <c r="BN1551" s="394"/>
      <c r="BO1551" s="302"/>
      <c r="BP1551" s="13"/>
      <c r="BQ1551" s="302"/>
      <c r="BR1551" s="13"/>
      <c r="BS1551" s="302"/>
      <c r="BT1551" s="13"/>
      <c r="BU1551" s="302"/>
      <c r="BV1551" s="386"/>
      <c r="BW1551" s="303"/>
      <c r="BX1551" s="303"/>
      <c r="BY1551" s="302"/>
      <c r="BZ1551" s="302"/>
      <c r="CA1551" s="387"/>
      <c r="CB1551" s="395"/>
      <c r="CC1551" s="12"/>
      <c r="CD1551" s="304"/>
      <c r="CE1551" s="14"/>
      <c r="CF1551" s="395"/>
      <c r="CG1551" s="397"/>
      <c r="CH1551" s="300">
        <f t="shared" ref="CH1551:CH1614" si="609">BW1551-BH1551</f>
        <v>0</v>
      </c>
      <c r="CI1551" s="26"/>
      <c r="CJ1551" s="17">
        <f t="shared" si="606"/>
        <v>0</v>
      </c>
      <c r="CK1551" s="18">
        <f t="shared" si="593"/>
        <v>12.89</v>
      </c>
      <c r="CM1551" s="164"/>
      <c r="CN1551" s="302"/>
      <c r="CO1551" s="13">
        <f t="shared" ref="CO1551:CO1614" si="610">IF(CN1551="Oui",10,)</f>
        <v>0</v>
      </c>
      <c r="CP1551" s="302"/>
      <c r="CQ1551" s="13">
        <f t="shared" ref="CQ1551:CQ1614" si="611">IF(CP1551="Oui",10,)</f>
        <v>0</v>
      </c>
      <c r="CR1551" s="302"/>
      <c r="CS1551" s="13">
        <f t="shared" ref="CS1551:CS1614" si="612">IF(CR1551="Bon",10,)</f>
        <v>0</v>
      </c>
      <c r="CT1551" s="302"/>
      <c r="CU1551" s="13">
        <f t="shared" si="607"/>
        <v>0</v>
      </c>
      <c r="CV1551" s="302"/>
      <c r="CW1551" s="13">
        <f t="shared" ref="CW1551:CW1614" si="613">IF(CV1551="Non",10,)</f>
        <v>0</v>
      </c>
      <c r="CX1551" s="13">
        <f t="shared" ref="CX1551:CX1614" si="614">IF(CV1551="Oui",-40,)</f>
        <v>0</v>
      </c>
      <c r="CY1551" s="251">
        <f t="shared" ref="CY1551:CY1614" si="615">SUM(CN1551:CX1551)</f>
        <v>0</v>
      </c>
      <c r="CZ1551" s="13" t="s">
        <v>29</v>
      </c>
      <c r="DA1551" s="13">
        <v>50</v>
      </c>
      <c r="DB1551" s="22">
        <f t="shared" ref="DB1551:DB1614" si="616">CY1551/DA1551</f>
        <v>0</v>
      </c>
      <c r="DD1551" s="24"/>
      <c r="DF1551" s="163"/>
      <c r="DH1551" s="24"/>
      <c r="DI1551" s="447"/>
      <c r="DJ1551" s="163"/>
    </row>
    <row r="1552" spans="1:114" s="7" customFormat="1">
      <c r="A1552" s="277">
        <f t="shared" si="600"/>
        <v>50</v>
      </c>
      <c r="B1552" s="21" t="e">
        <f>'Calculateur de trading'!I1552/C1552/W1552</f>
        <v>#DIV/0!</v>
      </c>
      <c r="C1552" s="278">
        <f t="shared" si="601"/>
        <v>10</v>
      </c>
      <c r="D1552" s="426"/>
      <c r="E1552" s="273">
        <f t="shared" si="602"/>
        <v>100</v>
      </c>
      <c r="F1552" s="271">
        <f t="shared" si="594"/>
        <v>2</v>
      </c>
      <c r="G1552" s="271" t="e">
        <f t="shared" si="595"/>
        <v>#DIV/0!</v>
      </c>
      <c r="H1552" s="272">
        <f t="shared" si="596"/>
        <v>20</v>
      </c>
      <c r="I1552" s="270"/>
      <c r="J1552" s="273">
        <f t="shared" si="603"/>
        <v>200</v>
      </c>
      <c r="K1552" s="271">
        <f t="shared" si="597"/>
        <v>4</v>
      </c>
      <c r="L1552" s="271" t="e">
        <f t="shared" si="598"/>
        <v>#DIV/0!</v>
      </c>
      <c r="M1552" s="272">
        <f t="shared" si="599"/>
        <v>40</v>
      </c>
      <c r="N1552" s="389"/>
      <c r="O1552" s="455" t="e">
        <f>(A1552*B1552*W1552)+(B1552*'Calculateur de trading'!H1552)</f>
        <v>#DIV/0!</v>
      </c>
      <c r="P1552" s="274" t="e">
        <f>O1552/'Déscriptions des trades'!CK1552</f>
        <v>#DIV/0!</v>
      </c>
      <c r="Q1552" s="456" t="e">
        <f>'Déscriptions des trades'!CK1552-O1552</f>
        <v>#DIV/0!</v>
      </c>
      <c r="R1552" s="466" t="e">
        <f t="shared" si="604"/>
        <v>#DIV/0!</v>
      </c>
      <c r="S1552" s="389"/>
      <c r="T1552" s="12"/>
      <c r="U1552" s="25"/>
      <c r="V1552" s="15"/>
      <c r="W1552" s="490">
        <f t="shared" si="608"/>
        <v>0</v>
      </c>
      <c r="X1552" s="21" t="e">
        <f>W1552*U1552/'Déscriptions des trades'!CK1552*'Déscriptions des trades'!B1552</f>
        <v>#DIV/0!</v>
      </c>
      <c r="Y1552" s="459"/>
      <c r="Z1552" s="389"/>
      <c r="AA1552" s="23">
        <f t="shared" si="605"/>
        <v>0.1</v>
      </c>
      <c r="AB1552" s="17" t="e">
        <f>(AA1552*'Déscriptions des trades'!U1552*'Déscriptions des trades'!B1552/'Déscriptions des trades'!CK1552)*'Déscriptions des trades'!W1552</f>
        <v>#DIV/0!</v>
      </c>
      <c r="AC1552" s="265" t="e">
        <f>AB1552*'Déscriptions des trades'!CK1552</f>
        <v>#DIV/0!</v>
      </c>
      <c r="AD1552" s="266" t="e">
        <f>'Déscriptions des trades'!CK1552-AC1552</f>
        <v>#DIV/0!</v>
      </c>
      <c r="AE1552" s="389"/>
      <c r="AF1552" s="399">
        <v>1548</v>
      </c>
      <c r="AG1552" s="389"/>
      <c r="AH1552" s="20"/>
      <c r="AI1552" s="303"/>
      <c r="AJ1552" s="307"/>
      <c r="AK1552" s="161"/>
      <c r="AL1552" s="305"/>
      <c r="AM1552" s="305"/>
      <c r="AN1552" s="162"/>
      <c r="AO1552" s="439"/>
      <c r="AP1552" s="162"/>
      <c r="AQ1552" s="113"/>
      <c r="AR1552" s="113"/>
      <c r="AS1552" s="384"/>
      <c r="AT1552" s="306"/>
      <c r="AU1552" s="306"/>
      <c r="AV1552" s="160"/>
      <c r="AW1552" s="158"/>
      <c r="AX1552" s="385"/>
      <c r="AY1552" s="453"/>
      <c r="AZ1552" s="165"/>
      <c r="BA1552" s="301"/>
      <c r="BB1552" s="165"/>
      <c r="BC1552" s="301"/>
      <c r="BD1552" s="165"/>
      <c r="BE1552" s="302"/>
      <c r="BF1552" s="302"/>
      <c r="BG1552" s="165"/>
      <c r="BH1552" s="303"/>
      <c r="BI1552" s="165"/>
      <c r="BJ1552" s="304"/>
      <c r="BK1552" s="394"/>
      <c r="BL1552" s="302"/>
      <c r="BM1552" s="302"/>
      <c r="BN1552" s="394"/>
      <c r="BO1552" s="302"/>
      <c r="BP1552" s="13"/>
      <c r="BQ1552" s="302"/>
      <c r="BR1552" s="13"/>
      <c r="BS1552" s="302"/>
      <c r="BT1552" s="13"/>
      <c r="BU1552" s="302"/>
      <c r="BV1552" s="386"/>
      <c r="BW1552" s="303"/>
      <c r="BX1552" s="303"/>
      <c r="BY1552" s="302"/>
      <c r="BZ1552" s="302"/>
      <c r="CA1552" s="387"/>
      <c r="CB1552" s="395"/>
      <c r="CC1552" s="12"/>
      <c r="CD1552" s="304"/>
      <c r="CE1552" s="14"/>
      <c r="CF1552" s="395"/>
      <c r="CG1552" s="397"/>
      <c r="CH1552" s="300">
        <f t="shared" si="609"/>
        <v>0</v>
      </c>
      <c r="CI1552" s="26"/>
      <c r="CJ1552" s="17">
        <f t="shared" si="606"/>
        <v>0</v>
      </c>
      <c r="CK1552" s="18">
        <f t="shared" ref="CK1552:CK1615" si="617">CI1552+CK1551</f>
        <v>12.89</v>
      </c>
      <c r="CM1552" s="164"/>
      <c r="CN1552" s="302"/>
      <c r="CO1552" s="13">
        <f t="shared" si="610"/>
        <v>0</v>
      </c>
      <c r="CP1552" s="302"/>
      <c r="CQ1552" s="13">
        <f t="shared" si="611"/>
        <v>0</v>
      </c>
      <c r="CR1552" s="302"/>
      <c r="CS1552" s="13">
        <f t="shared" si="612"/>
        <v>0</v>
      </c>
      <c r="CT1552" s="302"/>
      <c r="CU1552" s="13">
        <f t="shared" si="607"/>
        <v>0</v>
      </c>
      <c r="CV1552" s="302"/>
      <c r="CW1552" s="13">
        <f t="shared" si="613"/>
        <v>0</v>
      </c>
      <c r="CX1552" s="13">
        <f t="shared" si="614"/>
        <v>0</v>
      </c>
      <c r="CY1552" s="251">
        <f t="shared" si="615"/>
        <v>0</v>
      </c>
      <c r="CZ1552" s="13" t="s">
        <v>29</v>
      </c>
      <c r="DA1552" s="13">
        <v>50</v>
      </c>
      <c r="DB1552" s="22">
        <f t="shared" si="616"/>
        <v>0</v>
      </c>
      <c r="DD1552" s="24"/>
      <c r="DF1552" s="163"/>
      <c r="DH1552" s="24"/>
      <c r="DI1552" s="447"/>
      <c r="DJ1552" s="163"/>
    </row>
    <row r="1553" spans="1:114" s="7" customFormat="1">
      <c r="A1553" s="277">
        <f t="shared" si="600"/>
        <v>50</v>
      </c>
      <c r="B1553" s="21" t="e">
        <f>'Calculateur de trading'!I1553/C1553/W1553</f>
        <v>#DIV/0!</v>
      </c>
      <c r="C1553" s="278">
        <f t="shared" si="601"/>
        <v>10</v>
      </c>
      <c r="D1553" s="426"/>
      <c r="E1553" s="273">
        <f t="shared" si="602"/>
        <v>100</v>
      </c>
      <c r="F1553" s="271">
        <f t="shared" si="594"/>
        <v>2</v>
      </c>
      <c r="G1553" s="271" t="e">
        <f t="shared" si="595"/>
        <v>#DIV/0!</v>
      </c>
      <c r="H1553" s="272">
        <f t="shared" si="596"/>
        <v>20</v>
      </c>
      <c r="I1553" s="270"/>
      <c r="J1553" s="273">
        <f t="shared" si="603"/>
        <v>200</v>
      </c>
      <c r="K1553" s="271">
        <f t="shared" si="597"/>
        <v>4</v>
      </c>
      <c r="L1553" s="271" t="e">
        <f t="shared" si="598"/>
        <v>#DIV/0!</v>
      </c>
      <c r="M1553" s="272">
        <f t="shared" si="599"/>
        <v>40</v>
      </c>
      <c r="N1553" s="389"/>
      <c r="O1553" s="455" t="e">
        <f>(A1553*B1553*W1553)+(B1553*'Calculateur de trading'!H1553)</f>
        <v>#DIV/0!</v>
      </c>
      <c r="P1553" s="274" t="e">
        <f>O1553/'Déscriptions des trades'!CK1553</f>
        <v>#DIV/0!</v>
      </c>
      <c r="Q1553" s="456" t="e">
        <f>'Déscriptions des trades'!CK1553-O1553</f>
        <v>#DIV/0!</v>
      </c>
      <c r="R1553" s="466" t="e">
        <f t="shared" si="604"/>
        <v>#DIV/0!</v>
      </c>
      <c r="S1553" s="389"/>
      <c r="T1553" s="12"/>
      <c r="U1553" s="25"/>
      <c r="V1553" s="15"/>
      <c r="W1553" s="490">
        <f t="shared" si="608"/>
        <v>0</v>
      </c>
      <c r="X1553" s="21" t="e">
        <f>W1553*U1553/'Déscriptions des trades'!CK1553*'Déscriptions des trades'!B1553</f>
        <v>#DIV/0!</v>
      </c>
      <c r="Y1553" s="459"/>
      <c r="Z1553" s="389"/>
      <c r="AA1553" s="23">
        <f t="shared" si="605"/>
        <v>0.1</v>
      </c>
      <c r="AB1553" s="17" t="e">
        <f>(AA1553*'Déscriptions des trades'!U1553*'Déscriptions des trades'!B1553/'Déscriptions des trades'!CK1553)*'Déscriptions des trades'!W1553</f>
        <v>#DIV/0!</v>
      </c>
      <c r="AC1553" s="265" t="e">
        <f>AB1553*'Déscriptions des trades'!CK1553</f>
        <v>#DIV/0!</v>
      </c>
      <c r="AD1553" s="266" t="e">
        <f>'Déscriptions des trades'!CK1553-AC1553</f>
        <v>#DIV/0!</v>
      </c>
      <c r="AE1553" s="389"/>
      <c r="AF1553" s="399">
        <v>1549</v>
      </c>
      <c r="AG1553" s="389"/>
      <c r="AH1553" s="20"/>
      <c r="AI1553" s="303"/>
      <c r="AJ1553" s="307"/>
      <c r="AK1553" s="161"/>
      <c r="AL1553" s="305"/>
      <c r="AM1553" s="305"/>
      <c r="AN1553" s="162"/>
      <c r="AO1553" s="439"/>
      <c r="AP1553" s="162"/>
      <c r="AQ1553" s="113"/>
      <c r="AR1553" s="113"/>
      <c r="AS1553" s="384"/>
      <c r="AT1553" s="306"/>
      <c r="AU1553" s="306"/>
      <c r="AV1553" s="160"/>
      <c r="AW1553" s="158"/>
      <c r="AX1553" s="385"/>
      <c r="AY1553" s="453"/>
      <c r="AZ1553" s="165"/>
      <c r="BA1553" s="301"/>
      <c r="BB1553" s="165"/>
      <c r="BC1553" s="301"/>
      <c r="BD1553" s="165"/>
      <c r="BE1553" s="302"/>
      <c r="BF1553" s="302"/>
      <c r="BG1553" s="165"/>
      <c r="BH1553" s="303"/>
      <c r="BI1553" s="165"/>
      <c r="BJ1553" s="304"/>
      <c r="BK1553" s="394"/>
      <c r="BL1553" s="302"/>
      <c r="BM1553" s="302"/>
      <c r="BN1553" s="394"/>
      <c r="BO1553" s="302"/>
      <c r="BP1553" s="13"/>
      <c r="BQ1553" s="302"/>
      <c r="BR1553" s="13"/>
      <c r="BS1553" s="302"/>
      <c r="BT1553" s="13"/>
      <c r="BU1553" s="302"/>
      <c r="BV1553" s="386"/>
      <c r="BW1553" s="303"/>
      <c r="BX1553" s="303"/>
      <c r="BY1553" s="302"/>
      <c r="BZ1553" s="302"/>
      <c r="CA1553" s="387"/>
      <c r="CB1553" s="395"/>
      <c r="CC1553" s="12"/>
      <c r="CD1553" s="304"/>
      <c r="CE1553" s="14"/>
      <c r="CF1553" s="395"/>
      <c r="CG1553" s="397"/>
      <c r="CH1553" s="300">
        <f t="shared" si="609"/>
        <v>0</v>
      </c>
      <c r="CI1553" s="26"/>
      <c r="CJ1553" s="17">
        <f t="shared" si="606"/>
        <v>0</v>
      </c>
      <c r="CK1553" s="18">
        <f t="shared" si="617"/>
        <v>12.89</v>
      </c>
      <c r="CM1553" s="164"/>
      <c r="CN1553" s="302"/>
      <c r="CO1553" s="13">
        <f t="shared" si="610"/>
        <v>0</v>
      </c>
      <c r="CP1553" s="302"/>
      <c r="CQ1553" s="13">
        <f t="shared" si="611"/>
        <v>0</v>
      </c>
      <c r="CR1553" s="302"/>
      <c r="CS1553" s="13">
        <f t="shared" si="612"/>
        <v>0</v>
      </c>
      <c r="CT1553" s="302"/>
      <c r="CU1553" s="13">
        <f t="shared" si="607"/>
        <v>0</v>
      </c>
      <c r="CV1553" s="302"/>
      <c r="CW1553" s="13">
        <f t="shared" si="613"/>
        <v>0</v>
      </c>
      <c r="CX1553" s="13">
        <f t="shared" si="614"/>
        <v>0</v>
      </c>
      <c r="CY1553" s="251">
        <f t="shared" si="615"/>
        <v>0</v>
      </c>
      <c r="CZ1553" s="13" t="s">
        <v>29</v>
      </c>
      <c r="DA1553" s="13">
        <v>50</v>
      </c>
      <c r="DB1553" s="22">
        <f t="shared" si="616"/>
        <v>0</v>
      </c>
      <c r="DD1553" s="24"/>
      <c r="DF1553" s="163"/>
      <c r="DH1553" s="24"/>
      <c r="DI1553" s="447"/>
      <c r="DJ1553" s="163"/>
    </row>
    <row r="1554" spans="1:114" s="7" customFormat="1">
      <c r="A1554" s="277">
        <f t="shared" si="600"/>
        <v>50</v>
      </c>
      <c r="B1554" s="21" t="e">
        <f>'Calculateur de trading'!I1554/C1554/W1554</f>
        <v>#DIV/0!</v>
      </c>
      <c r="C1554" s="278">
        <f t="shared" si="601"/>
        <v>10</v>
      </c>
      <c r="D1554" s="278"/>
      <c r="E1554" s="273">
        <f t="shared" si="602"/>
        <v>100</v>
      </c>
      <c r="F1554" s="271">
        <f t="shared" si="594"/>
        <v>2</v>
      </c>
      <c r="G1554" s="271" t="e">
        <f t="shared" si="595"/>
        <v>#DIV/0!</v>
      </c>
      <c r="H1554" s="272">
        <f t="shared" si="596"/>
        <v>20</v>
      </c>
      <c r="I1554" s="270"/>
      <c r="J1554" s="273">
        <f t="shared" si="603"/>
        <v>200</v>
      </c>
      <c r="K1554" s="271">
        <f t="shared" si="597"/>
        <v>4</v>
      </c>
      <c r="L1554" s="271" t="e">
        <f t="shared" si="598"/>
        <v>#DIV/0!</v>
      </c>
      <c r="M1554" s="272">
        <f t="shared" si="599"/>
        <v>40</v>
      </c>
      <c r="N1554" s="389"/>
      <c r="O1554" s="455" t="e">
        <f>(A1554*B1554*W1554)+(B1554*'Calculateur de trading'!H1554)</f>
        <v>#DIV/0!</v>
      </c>
      <c r="P1554" s="274" t="e">
        <f>O1554/'Déscriptions des trades'!CK1554</f>
        <v>#DIV/0!</v>
      </c>
      <c r="Q1554" s="456" t="e">
        <f>'Déscriptions des trades'!CK1554-O1554</f>
        <v>#DIV/0!</v>
      </c>
      <c r="R1554" s="466" t="e">
        <f t="shared" si="604"/>
        <v>#DIV/0!</v>
      </c>
      <c r="S1554" s="389"/>
      <c r="T1554" s="12"/>
      <c r="U1554" s="25"/>
      <c r="V1554" s="15"/>
      <c r="W1554" s="490">
        <f t="shared" si="608"/>
        <v>0</v>
      </c>
      <c r="X1554" s="21" t="e">
        <f>W1554*U1554/'Déscriptions des trades'!CK1554*'Déscriptions des trades'!B1554</f>
        <v>#DIV/0!</v>
      </c>
      <c r="Y1554" s="459"/>
      <c r="Z1554" s="389"/>
      <c r="AA1554" s="23">
        <f t="shared" si="605"/>
        <v>0.1</v>
      </c>
      <c r="AB1554" s="17" t="e">
        <f>(AA1554*'Déscriptions des trades'!U1554*'Déscriptions des trades'!B1554/'Déscriptions des trades'!CK1554)*'Déscriptions des trades'!W1554</f>
        <v>#DIV/0!</v>
      </c>
      <c r="AC1554" s="265" t="e">
        <f>AB1554*'Déscriptions des trades'!CK1554</f>
        <v>#DIV/0!</v>
      </c>
      <c r="AD1554" s="266" t="e">
        <f>'Déscriptions des trades'!CK1554-AC1554</f>
        <v>#DIV/0!</v>
      </c>
      <c r="AE1554" s="389"/>
      <c r="AF1554" s="399">
        <v>1550</v>
      </c>
      <c r="AG1554" s="389"/>
      <c r="AH1554" s="20"/>
      <c r="AI1554" s="303"/>
      <c r="AJ1554" s="307"/>
      <c r="AK1554" s="161"/>
      <c r="AL1554" s="305"/>
      <c r="AM1554" s="305"/>
      <c r="AN1554" s="162"/>
      <c r="AO1554" s="439"/>
      <c r="AP1554" s="162"/>
      <c r="AQ1554" s="113"/>
      <c r="AR1554" s="113"/>
      <c r="AS1554" s="384"/>
      <c r="AT1554" s="306"/>
      <c r="AU1554" s="306"/>
      <c r="AV1554" s="160"/>
      <c r="AW1554" s="158"/>
      <c r="AX1554" s="385"/>
      <c r="AY1554" s="453"/>
      <c r="AZ1554" s="165"/>
      <c r="BA1554" s="301"/>
      <c r="BB1554" s="165"/>
      <c r="BC1554" s="301"/>
      <c r="BD1554" s="165"/>
      <c r="BE1554" s="302"/>
      <c r="BF1554" s="302"/>
      <c r="BG1554" s="165"/>
      <c r="BH1554" s="303"/>
      <c r="BI1554" s="165"/>
      <c r="BJ1554" s="304"/>
      <c r="BK1554" s="394"/>
      <c r="BL1554" s="302"/>
      <c r="BM1554" s="302"/>
      <c r="BN1554" s="394"/>
      <c r="BO1554" s="302"/>
      <c r="BP1554" s="13"/>
      <c r="BQ1554" s="302"/>
      <c r="BR1554" s="13"/>
      <c r="BS1554" s="302"/>
      <c r="BT1554" s="13"/>
      <c r="BU1554" s="302"/>
      <c r="BV1554" s="386"/>
      <c r="BW1554" s="303"/>
      <c r="BX1554" s="303"/>
      <c r="BY1554" s="302"/>
      <c r="BZ1554" s="302"/>
      <c r="CA1554" s="387"/>
      <c r="CB1554" s="395"/>
      <c r="CC1554" s="12"/>
      <c r="CD1554" s="304"/>
      <c r="CE1554" s="14"/>
      <c r="CF1554" s="395"/>
      <c r="CG1554" s="397"/>
      <c r="CH1554" s="300">
        <f t="shared" si="609"/>
        <v>0</v>
      </c>
      <c r="CI1554" s="26"/>
      <c r="CJ1554" s="17">
        <f t="shared" si="606"/>
        <v>0</v>
      </c>
      <c r="CK1554" s="18">
        <f t="shared" si="617"/>
        <v>12.89</v>
      </c>
      <c r="CM1554" s="164"/>
      <c r="CN1554" s="302"/>
      <c r="CO1554" s="13">
        <f t="shared" si="610"/>
        <v>0</v>
      </c>
      <c r="CP1554" s="302"/>
      <c r="CQ1554" s="13">
        <f t="shared" si="611"/>
        <v>0</v>
      </c>
      <c r="CR1554" s="302"/>
      <c r="CS1554" s="13">
        <f t="shared" si="612"/>
        <v>0</v>
      </c>
      <c r="CT1554" s="302"/>
      <c r="CU1554" s="13">
        <f t="shared" si="607"/>
        <v>0</v>
      </c>
      <c r="CV1554" s="302"/>
      <c r="CW1554" s="13">
        <f t="shared" si="613"/>
        <v>0</v>
      </c>
      <c r="CX1554" s="13">
        <f t="shared" si="614"/>
        <v>0</v>
      </c>
      <c r="CY1554" s="251">
        <f t="shared" si="615"/>
        <v>0</v>
      </c>
      <c r="CZ1554" s="13" t="s">
        <v>29</v>
      </c>
      <c r="DA1554" s="13">
        <v>50</v>
      </c>
      <c r="DB1554" s="22">
        <f t="shared" si="616"/>
        <v>0</v>
      </c>
      <c r="DD1554" s="24"/>
      <c r="DF1554" s="163"/>
      <c r="DH1554" s="24"/>
      <c r="DI1554" s="447"/>
      <c r="DJ1554" s="163"/>
    </row>
    <row r="1555" spans="1:114" s="7" customFormat="1">
      <c r="A1555" s="277">
        <f t="shared" si="600"/>
        <v>50</v>
      </c>
      <c r="B1555" s="21" t="e">
        <f>'Calculateur de trading'!I1555/C1555/W1555</f>
        <v>#DIV/0!</v>
      </c>
      <c r="C1555" s="278">
        <f t="shared" si="601"/>
        <v>10</v>
      </c>
      <c r="D1555" s="426"/>
      <c r="E1555" s="273">
        <f t="shared" si="602"/>
        <v>100</v>
      </c>
      <c r="F1555" s="271">
        <f t="shared" si="594"/>
        <v>2</v>
      </c>
      <c r="G1555" s="271" t="e">
        <f t="shared" si="595"/>
        <v>#DIV/0!</v>
      </c>
      <c r="H1555" s="272">
        <f t="shared" si="596"/>
        <v>20</v>
      </c>
      <c r="I1555" s="270"/>
      <c r="J1555" s="273">
        <f t="shared" si="603"/>
        <v>200</v>
      </c>
      <c r="K1555" s="271">
        <f t="shared" si="597"/>
        <v>4</v>
      </c>
      <c r="L1555" s="271" t="e">
        <f t="shared" si="598"/>
        <v>#DIV/0!</v>
      </c>
      <c r="M1555" s="272">
        <f t="shared" si="599"/>
        <v>40</v>
      </c>
      <c r="N1555" s="389"/>
      <c r="O1555" s="455" t="e">
        <f>(A1555*B1555*W1555)+(B1555*'Calculateur de trading'!H1555)</f>
        <v>#DIV/0!</v>
      </c>
      <c r="P1555" s="274" t="e">
        <f>O1555/'Déscriptions des trades'!CK1555</f>
        <v>#DIV/0!</v>
      </c>
      <c r="Q1555" s="456" t="e">
        <f>'Déscriptions des trades'!CK1555-O1555</f>
        <v>#DIV/0!</v>
      </c>
      <c r="R1555" s="466" t="e">
        <f t="shared" si="604"/>
        <v>#DIV/0!</v>
      </c>
      <c r="S1555" s="389"/>
      <c r="T1555" s="12"/>
      <c r="U1555" s="25"/>
      <c r="V1555" s="15"/>
      <c r="W1555" s="490">
        <f t="shared" si="608"/>
        <v>0</v>
      </c>
      <c r="X1555" s="21" t="e">
        <f>W1555*U1555/'Déscriptions des trades'!CK1555*'Déscriptions des trades'!B1555</f>
        <v>#DIV/0!</v>
      </c>
      <c r="Y1555" s="459"/>
      <c r="Z1555" s="389"/>
      <c r="AA1555" s="23">
        <f t="shared" si="605"/>
        <v>0.1</v>
      </c>
      <c r="AB1555" s="17" t="e">
        <f>(AA1555*'Déscriptions des trades'!U1555*'Déscriptions des trades'!B1555/'Déscriptions des trades'!CK1555)*'Déscriptions des trades'!W1555</f>
        <v>#DIV/0!</v>
      </c>
      <c r="AC1555" s="265" t="e">
        <f>AB1555*'Déscriptions des trades'!CK1555</f>
        <v>#DIV/0!</v>
      </c>
      <c r="AD1555" s="266" t="e">
        <f>'Déscriptions des trades'!CK1555-AC1555</f>
        <v>#DIV/0!</v>
      </c>
      <c r="AE1555" s="389"/>
      <c r="AF1555" s="399">
        <v>1551</v>
      </c>
      <c r="AG1555" s="389"/>
      <c r="AH1555" s="20"/>
      <c r="AI1555" s="303"/>
      <c r="AJ1555" s="307"/>
      <c r="AK1555" s="161"/>
      <c r="AL1555" s="305"/>
      <c r="AM1555" s="305"/>
      <c r="AN1555" s="162"/>
      <c r="AO1555" s="439"/>
      <c r="AP1555" s="162"/>
      <c r="AQ1555" s="113"/>
      <c r="AR1555" s="113"/>
      <c r="AS1555" s="384"/>
      <c r="AT1555" s="306"/>
      <c r="AU1555" s="306"/>
      <c r="AV1555" s="160"/>
      <c r="AW1555" s="158"/>
      <c r="AX1555" s="385"/>
      <c r="AY1555" s="453"/>
      <c r="AZ1555" s="165"/>
      <c r="BA1555" s="301"/>
      <c r="BB1555" s="165"/>
      <c r="BC1555" s="301"/>
      <c r="BD1555" s="165"/>
      <c r="BE1555" s="302"/>
      <c r="BF1555" s="302"/>
      <c r="BG1555" s="165"/>
      <c r="BH1555" s="303"/>
      <c r="BI1555" s="165"/>
      <c r="BJ1555" s="304"/>
      <c r="BK1555" s="394"/>
      <c r="BL1555" s="302"/>
      <c r="BM1555" s="302"/>
      <c r="BN1555" s="394"/>
      <c r="BO1555" s="302"/>
      <c r="BP1555" s="13"/>
      <c r="BQ1555" s="302"/>
      <c r="BR1555" s="13"/>
      <c r="BS1555" s="302"/>
      <c r="BT1555" s="13"/>
      <c r="BU1555" s="302"/>
      <c r="BV1555" s="386"/>
      <c r="BW1555" s="303"/>
      <c r="BX1555" s="303"/>
      <c r="BY1555" s="302"/>
      <c r="BZ1555" s="302"/>
      <c r="CA1555" s="387"/>
      <c r="CB1555" s="395"/>
      <c r="CC1555" s="12"/>
      <c r="CD1555" s="304"/>
      <c r="CE1555" s="14"/>
      <c r="CF1555" s="395"/>
      <c r="CG1555" s="397"/>
      <c r="CH1555" s="300">
        <f t="shared" si="609"/>
        <v>0</v>
      </c>
      <c r="CI1555" s="26"/>
      <c r="CJ1555" s="17">
        <f t="shared" si="606"/>
        <v>0</v>
      </c>
      <c r="CK1555" s="18">
        <f t="shared" si="617"/>
        <v>12.89</v>
      </c>
      <c r="CM1555" s="164"/>
      <c r="CN1555" s="302"/>
      <c r="CO1555" s="13">
        <f t="shared" si="610"/>
        <v>0</v>
      </c>
      <c r="CP1555" s="302"/>
      <c r="CQ1555" s="13">
        <f t="shared" si="611"/>
        <v>0</v>
      </c>
      <c r="CR1555" s="302"/>
      <c r="CS1555" s="13">
        <f t="shared" si="612"/>
        <v>0</v>
      </c>
      <c r="CT1555" s="302"/>
      <c r="CU1555" s="13">
        <f t="shared" si="607"/>
        <v>0</v>
      </c>
      <c r="CV1555" s="302"/>
      <c r="CW1555" s="13">
        <f t="shared" si="613"/>
        <v>0</v>
      </c>
      <c r="CX1555" s="13">
        <f t="shared" si="614"/>
        <v>0</v>
      </c>
      <c r="CY1555" s="251">
        <f t="shared" si="615"/>
        <v>0</v>
      </c>
      <c r="CZ1555" s="13" t="s">
        <v>29</v>
      </c>
      <c r="DA1555" s="13">
        <v>50</v>
      </c>
      <c r="DB1555" s="22">
        <f t="shared" si="616"/>
        <v>0</v>
      </c>
      <c r="DD1555" s="24"/>
      <c r="DF1555" s="163"/>
      <c r="DH1555" s="24"/>
      <c r="DI1555" s="447"/>
      <c r="DJ1555" s="163"/>
    </row>
    <row r="1556" spans="1:114" s="7" customFormat="1">
      <c r="A1556" s="277">
        <f t="shared" si="600"/>
        <v>50</v>
      </c>
      <c r="B1556" s="21" t="e">
        <f>'Calculateur de trading'!I1556/C1556/W1556</f>
        <v>#DIV/0!</v>
      </c>
      <c r="C1556" s="278">
        <f t="shared" si="601"/>
        <v>10</v>
      </c>
      <c r="D1556" s="278"/>
      <c r="E1556" s="273">
        <f t="shared" si="602"/>
        <v>100</v>
      </c>
      <c r="F1556" s="271">
        <f t="shared" si="594"/>
        <v>2</v>
      </c>
      <c r="G1556" s="271" t="e">
        <f t="shared" si="595"/>
        <v>#DIV/0!</v>
      </c>
      <c r="H1556" s="272">
        <f t="shared" si="596"/>
        <v>20</v>
      </c>
      <c r="I1556" s="270"/>
      <c r="J1556" s="273">
        <f t="shared" si="603"/>
        <v>200</v>
      </c>
      <c r="K1556" s="271">
        <f t="shared" si="597"/>
        <v>4</v>
      </c>
      <c r="L1556" s="271" t="e">
        <f t="shared" si="598"/>
        <v>#DIV/0!</v>
      </c>
      <c r="M1556" s="272">
        <f t="shared" si="599"/>
        <v>40</v>
      </c>
      <c r="N1556" s="389"/>
      <c r="O1556" s="455" t="e">
        <f>(A1556*B1556*W1556)+(B1556*'Calculateur de trading'!H1556)</f>
        <v>#DIV/0!</v>
      </c>
      <c r="P1556" s="274" t="e">
        <f>O1556/'Déscriptions des trades'!CK1556</f>
        <v>#DIV/0!</v>
      </c>
      <c r="Q1556" s="456" t="e">
        <f>'Déscriptions des trades'!CK1556-O1556</f>
        <v>#DIV/0!</v>
      </c>
      <c r="R1556" s="466" t="e">
        <f t="shared" si="604"/>
        <v>#DIV/0!</v>
      </c>
      <c r="S1556" s="389"/>
      <c r="T1556" s="12"/>
      <c r="U1556" s="25"/>
      <c r="V1556" s="15"/>
      <c r="W1556" s="490">
        <f t="shared" si="608"/>
        <v>0</v>
      </c>
      <c r="X1556" s="21" t="e">
        <f>W1556*U1556/'Déscriptions des trades'!CK1556*'Déscriptions des trades'!B1556</f>
        <v>#DIV/0!</v>
      </c>
      <c r="Y1556" s="459"/>
      <c r="Z1556" s="389"/>
      <c r="AA1556" s="23">
        <f t="shared" si="605"/>
        <v>0.1</v>
      </c>
      <c r="AB1556" s="17" t="e">
        <f>(AA1556*'Déscriptions des trades'!U1556*'Déscriptions des trades'!B1556/'Déscriptions des trades'!CK1556)*'Déscriptions des trades'!W1556</f>
        <v>#DIV/0!</v>
      </c>
      <c r="AC1556" s="265" t="e">
        <f>AB1556*'Déscriptions des trades'!CK1556</f>
        <v>#DIV/0!</v>
      </c>
      <c r="AD1556" s="266" t="e">
        <f>'Déscriptions des trades'!CK1556-AC1556</f>
        <v>#DIV/0!</v>
      </c>
      <c r="AE1556" s="389"/>
      <c r="AF1556" s="399">
        <v>1552</v>
      </c>
      <c r="AG1556" s="389"/>
      <c r="AH1556" s="20"/>
      <c r="AI1556" s="303"/>
      <c r="AJ1556" s="307"/>
      <c r="AK1556" s="161"/>
      <c r="AL1556" s="305"/>
      <c r="AM1556" s="305"/>
      <c r="AN1556" s="162"/>
      <c r="AO1556" s="439"/>
      <c r="AP1556" s="162"/>
      <c r="AQ1556" s="113"/>
      <c r="AR1556" s="113"/>
      <c r="AS1556" s="384"/>
      <c r="AT1556" s="306"/>
      <c r="AU1556" s="306"/>
      <c r="AV1556" s="160"/>
      <c r="AW1556" s="158"/>
      <c r="AX1556" s="385"/>
      <c r="AY1556" s="453"/>
      <c r="AZ1556" s="165"/>
      <c r="BA1556" s="301"/>
      <c r="BB1556" s="165"/>
      <c r="BC1556" s="301"/>
      <c r="BD1556" s="165"/>
      <c r="BE1556" s="302"/>
      <c r="BF1556" s="302"/>
      <c r="BG1556" s="165"/>
      <c r="BH1556" s="303"/>
      <c r="BI1556" s="165"/>
      <c r="BJ1556" s="304"/>
      <c r="BK1556" s="394"/>
      <c r="BL1556" s="302"/>
      <c r="BM1556" s="302"/>
      <c r="BN1556" s="394"/>
      <c r="BO1556" s="302"/>
      <c r="BP1556" s="13"/>
      <c r="BQ1556" s="302"/>
      <c r="BR1556" s="13"/>
      <c r="BS1556" s="302"/>
      <c r="BT1556" s="13"/>
      <c r="BU1556" s="302"/>
      <c r="BV1556" s="386"/>
      <c r="BW1556" s="303"/>
      <c r="BX1556" s="303"/>
      <c r="BY1556" s="302"/>
      <c r="BZ1556" s="302"/>
      <c r="CA1556" s="387"/>
      <c r="CB1556" s="395"/>
      <c r="CC1556" s="12"/>
      <c r="CD1556" s="304"/>
      <c r="CE1556" s="14"/>
      <c r="CF1556" s="395"/>
      <c r="CG1556" s="397"/>
      <c r="CH1556" s="300">
        <f t="shared" si="609"/>
        <v>0</v>
      </c>
      <c r="CI1556" s="26"/>
      <c r="CJ1556" s="17">
        <f t="shared" si="606"/>
        <v>0</v>
      </c>
      <c r="CK1556" s="18">
        <f t="shared" si="617"/>
        <v>12.89</v>
      </c>
      <c r="CM1556" s="164"/>
      <c r="CN1556" s="302"/>
      <c r="CO1556" s="13">
        <f t="shared" si="610"/>
        <v>0</v>
      </c>
      <c r="CP1556" s="302"/>
      <c r="CQ1556" s="13">
        <f t="shared" si="611"/>
        <v>0</v>
      </c>
      <c r="CR1556" s="302"/>
      <c r="CS1556" s="13">
        <f t="shared" si="612"/>
        <v>0</v>
      </c>
      <c r="CT1556" s="302"/>
      <c r="CU1556" s="13">
        <f t="shared" si="607"/>
        <v>0</v>
      </c>
      <c r="CV1556" s="302"/>
      <c r="CW1556" s="13">
        <f t="shared" si="613"/>
        <v>0</v>
      </c>
      <c r="CX1556" s="13">
        <f t="shared" si="614"/>
        <v>0</v>
      </c>
      <c r="CY1556" s="251">
        <f t="shared" si="615"/>
        <v>0</v>
      </c>
      <c r="CZ1556" s="13" t="s">
        <v>29</v>
      </c>
      <c r="DA1556" s="13">
        <v>50</v>
      </c>
      <c r="DB1556" s="22">
        <f t="shared" si="616"/>
        <v>0</v>
      </c>
      <c r="DD1556" s="24"/>
      <c r="DF1556" s="163"/>
      <c r="DH1556" s="24"/>
      <c r="DI1556" s="447"/>
      <c r="DJ1556" s="163"/>
    </row>
    <row r="1557" spans="1:114" s="7" customFormat="1">
      <c r="A1557" s="277">
        <f t="shared" si="600"/>
        <v>50</v>
      </c>
      <c r="B1557" s="21" t="e">
        <f>'Calculateur de trading'!I1557/C1557/W1557</f>
        <v>#DIV/0!</v>
      </c>
      <c r="C1557" s="278">
        <f t="shared" si="601"/>
        <v>10</v>
      </c>
      <c r="D1557" s="426"/>
      <c r="E1557" s="273">
        <f t="shared" si="602"/>
        <v>100</v>
      </c>
      <c r="F1557" s="271">
        <f t="shared" si="594"/>
        <v>2</v>
      </c>
      <c r="G1557" s="271" t="e">
        <f t="shared" si="595"/>
        <v>#DIV/0!</v>
      </c>
      <c r="H1557" s="272">
        <f t="shared" si="596"/>
        <v>20</v>
      </c>
      <c r="I1557" s="270"/>
      <c r="J1557" s="273">
        <f t="shared" si="603"/>
        <v>200</v>
      </c>
      <c r="K1557" s="271">
        <f t="shared" si="597"/>
        <v>4</v>
      </c>
      <c r="L1557" s="271" t="e">
        <f t="shared" si="598"/>
        <v>#DIV/0!</v>
      </c>
      <c r="M1557" s="272">
        <f t="shared" si="599"/>
        <v>40</v>
      </c>
      <c r="N1557" s="389"/>
      <c r="O1557" s="455" t="e">
        <f>(A1557*B1557*W1557)+(B1557*'Calculateur de trading'!H1557)</f>
        <v>#DIV/0!</v>
      </c>
      <c r="P1557" s="274" t="e">
        <f>O1557/'Déscriptions des trades'!CK1557</f>
        <v>#DIV/0!</v>
      </c>
      <c r="Q1557" s="456" t="e">
        <f>'Déscriptions des trades'!CK1557-O1557</f>
        <v>#DIV/0!</v>
      </c>
      <c r="R1557" s="466" t="e">
        <f t="shared" si="604"/>
        <v>#DIV/0!</v>
      </c>
      <c r="S1557" s="389"/>
      <c r="T1557" s="12"/>
      <c r="U1557" s="25"/>
      <c r="V1557" s="15"/>
      <c r="W1557" s="490">
        <f t="shared" si="608"/>
        <v>0</v>
      </c>
      <c r="X1557" s="21" t="e">
        <f>W1557*U1557/'Déscriptions des trades'!CK1557*'Déscriptions des trades'!B1557</f>
        <v>#DIV/0!</v>
      </c>
      <c r="Y1557" s="459"/>
      <c r="Z1557" s="389"/>
      <c r="AA1557" s="23">
        <f t="shared" si="605"/>
        <v>0.1</v>
      </c>
      <c r="AB1557" s="17" t="e">
        <f>(AA1557*'Déscriptions des trades'!U1557*'Déscriptions des trades'!B1557/'Déscriptions des trades'!CK1557)*'Déscriptions des trades'!W1557</f>
        <v>#DIV/0!</v>
      </c>
      <c r="AC1557" s="265" t="e">
        <f>AB1557*'Déscriptions des trades'!CK1557</f>
        <v>#DIV/0!</v>
      </c>
      <c r="AD1557" s="266" t="e">
        <f>'Déscriptions des trades'!CK1557-AC1557</f>
        <v>#DIV/0!</v>
      </c>
      <c r="AE1557" s="389"/>
      <c r="AF1557" s="399">
        <v>1553</v>
      </c>
      <c r="AG1557" s="389"/>
      <c r="AH1557" s="20"/>
      <c r="AI1557" s="303"/>
      <c r="AJ1557" s="307"/>
      <c r="AK1557" s="161"/>
      <c r="AL1557" s="305"/>
      <c r="AM1557" s="305"/>
      <c r="AN1557" s="162"/>
      <c r="AO1557" s="439"/>
      <c r="AP1557" s="162"/>
      <c r="AQ1557" s="113"/>
      <c r="AR1557" s="113"/>
      <c r="AS1557" s="384"/>
      <c r="AT1557" s="306"/>
      <c r="AU1557" s="306"/>
      <c r="AV1557" s="160"/>
      <c r="AW1557" s="158"/>
      <c r="AX1557" s="385"/>
      <c r="AY1557" s="453"/>
      <c r="AZ1557" s="165"/>
      <c r="BA1557" s="301"/>
      <c r="BB1557" s="165"/>
      <c r="BC1557" s="301"/>
      <c r="BD1557" s="165"/>
      <c r="BE1557" s="302"/>
      <c r="BF1557" s="302"/>
      <c r="BG1557" s="165"/>
      <c r="BH1557" s="303"/>
      <c r="BI1557" s="165"/>
      <c r="BJ1557" s="304"/>
      <c r="BK1557" s="394"/>
      <c r="BL1557" s="302"/>
      <c r="BM1557" s="302"/>
      <c r="BN1557" s="394"/>
      <c r="BO1557" s="302"/>
      <c r="BP1557" s="13"/>
      <c r="BQ1557" s="302"/>
      <c r="BR1557" s="13"/>
      <c r="BS1557" s="302"/>
      <c r="BT1557" s="13"/>
      <c r="BU1557" s="302"/>
      <c r="BV1557" s="386"/>
      <c r="BW1557" s="303"/>
      <c r="BX1557" s="303"/>
      <c r="BY1557" s="302"/>
      <c r="BZ1557" s="302"/>
      <c r="CA1557" s="387"/>
      <c r="CB1557" s="395"/>
      <c r="CC1557" s="12"/>
      <c r="CD1557" s="304"/>
      <c r="CE1557" s="14"/>
      <c r="CF1557" s="395"/>
      <c r="CG1557" s="397"/>
      <c r="CH1557" s="300">
        <f t="shared" si="609"/>
        <v>0</v>
      </c>
      <c r="CI1557" s="26"/>
      <c r="CJ1557" s="17">
        <f t="shared" si="606"/>
        <v>0</v>
      </c>
      <c r="CK1557" s="18">
        <f t="shared" si="617"/>
        <v>12.89</v>
      </c>
      <c r="CM1557" s="164"/>
      <c r="CN1557" s="302"/>
      <c r="CO1557" s="13">
        <f t="shared" si="610"/>
        <v>0</v>
      </c>
      <c r="CP1557" s="302"/>
      <c r="CQ1557" s="13">
        <f t="shared" si="611"/>
        <v>0</v>
      </c>
      <c r="CR1557" s="302"/>
      <c r="CS1557" s="13">
        <f t="shared" si="612"/>
        <v>0</v>
      </c>
      <c r="CT1557" s="302"/>
      <c r="CU1557" s="13">
        <f t="shared" si="607"/>
        <v>0</v>
      </c>
      <c r="CV1557" s="302"/>
      <c r="CW1557" s="13">
        <f t="shared" si="613"/>
        <v>0</v>
      </c>
      <c r="CX1557" s="13">
        <f t="shared" si="614"/>
        <v>0</v>
      </c>
      <c r="CY1557" s="251">
        <f t="shared" si="615"/>
        <v>0</v>
      </c>
      <c r="CZ1557" s="13" t="s">
        <v>29</v>
      </c>
      <c r="DA1557" s="13">
        <v>50</v>
      </c>
      <c r="DB1557" s="22">
        <f t="shared" si="616"/>
        <v>0</v>
      </c>
      <c r="DD1557" s="24"/>
      <c r="DF1557" s="163"/>
      <c r="DH1557" s="24"/>
      <c r="DI1557" s="447"/>
      <c r="DJ1557" s="163"/>
    </row>
    <row r="1558" spans="1:114" s="7" customFormat="1">
      <c r="A1558" s="277">
        <f t="shared" si="600"/>
        <v>50</v>
      </c>
      <c r="B1558" s="21" t="e">
        <f>'Calculateur de trading'!I1558/C1558/W1558</f>
        <v>#DIV/0!</v>
      </c>
      <c r="C1558" s="278">
        <f t="shared" si="601"/>
        <v>10</v>
      </c>
      <c r="D1558" s="278"/>
      <c r="E1558" s="273">
        <f t="shared" si="602"/>
        <v>100</v>
      </c>
      <c r="F1558" s="271">
        <f t="shared" si="594"/>
        <v>2</v>
      </c>
      <c r="G1558" s="271" t="e">
        <f t="shared" si="595"/>
        <v>#DIV/0!</v>
      </c>
      <c r="H1558" s="272">
        <f t="shared" si="596"/>
        <v>20</v>
      </c>
      <c r="I1558" s="270"/>
      <c r="J1558" s="273">
        <f t="shared" si="603"/>
        <v>200</v>
      </c>
      <c r="K1558" s="271">
        <f t="shared" si="597"/>
        <v>4</v>
      </c>
      <c r="L1558" s="271" t="e">
        <f t="shared" si="598"/>
        <v>#DIV/0!</v>
      </c>
      <c r="M1558" s="272">
        <f t="shared" si="599"/>
        <v>40</v>
      </c>
      <c r="N1558" s="389"/>
      <c r="O1558" s="455" t="e">
        <f>(A1558*B1558*W1558)+(B1558*'Calculateur de trading'!H1558)</f>
        <v>#DIV/0!</v>
      </c>
      <c r="P1558" s="274" t="e">
        <f>O1558/'Déscriptions des trades'!CK1558</f>
        <v>#DIV/0!</v>
      </c>
      <c r="Q1558" s="456" t="e">
        <f>'Déscriptions des trades'!CK1558-O1558</f>
        <v>#DIV/0!</v>
      </c>
      <c r="R1558" s="466" t="e">
        <f t="shared" si="604"/>
        <v>#DIV/0!</v>
      </c>
      <c r="S1558" s="389"/>
      <c r="T1558" s="12"/>
      <c r="U1558" s="25"/>
      <c r="V1558" s="15"/>
      <c r="W1558" s="490">
        <f t="shared" si="608"/>
        <v>0</v>
      </c>
      <c r="X1558" s="21" t="e">
        <f>W1558*U1558/'Déscriptions des trades'!CK1558*'Déscriptions des trades'!B1558</f>
        <v>#DIV/0!</v>
      </c>
      <c r="Y1558" s="459"/>
      <c r="Z1558" s="389"/>
      <c r="AA1558" s="23">
        <f t="shared" si="605"/>
        <v>0.1</v>
      </c>
      <c r="AB1558" s="17" t="e">
        <f>(AA1558*'Déscriptions des trades'!U1558*'Déscriptions des trades'!B1558/'Déscriptions des trades'!CK1558)*'Déscriptions des trades'!W1558</f>
        <v>#DIV/0!</v>
      </c>
      <c r="AC1558" s="265" t="e">
        <f>AB1558*'Déscriptions des trades'!CK1558</f>
        <v>#DIV/0!</v>
      </c>
      <c r="AD1558" s="266" t="e">
        <f>'Déscriptions des trades'!CK1558-AC1558</f>
        <v>#DIV/0!</v>
      </c>
      <c r="AE1558" s="389"/>
      <c r="AF1558" s="399">
        <v>1554</v>
      </c>
      <c r="AG1558" s="389"/>
      <c r="AH1558" s="20"/>
      <c r="AI1558" s="303"/>
      <c r="AJ1558" s="307"/>
      <c r="AK1558" s="161"/>
      <c r="AL1558" s="305"/>
      <c r="AM1558" s="305"/>
      <c r="AN1558" s="162"/>
      <c r="AO1558" s="439"/>
      <c r="AP1558" s="162"/>
      <c r="AQ1558" s="113"/>
      <c r="AR1558" s="113"/>
      <c r="AS1558" s="384"/>
      <c r="AT1558" s="306"/>
      <c r="AU1558" s="306"/>
      <c r="AV1558" s="160"/>
      <c r="AW1558" s="158"/>
      <c r="AX1558" s="385"/>
      <c r="AY1558" s="453"/>
      <c r="AZ1558" s="165"/>
      <c r="BA1558" s="301"/>
      <c r="BB1558" s="165"/>
      <c r="BC1558" s="301"/>
      <c r="BD1558" s="165"/>
      <c r="BE1558" s="302"/>
      <c r="BF1558" s="302"/>
      <c r="BG1558" s="165"/>
      <c r="BH1558" s="303"/>
      <c r="BI1558" s="165"/>
      <c r="BJ1558" s="304"/>
      <c r="BK1558" s="394"/>
      <c r="BL1558" s="302"/>
      <c r="BM1558" s="302"/>
      <c r="BN1558" s="394"/>
      <c r="BO1558" s="302"/>
      <c r="BP1558" s="13"/>
      <c r="BQ1558" s="302"/>
      <c r="BR1558" s="13"/>
      <c r="BS1558" s="302"/>
      <c r="BT1558" s="13"/>
      <c r="BU1558" s="302"/>
      <c r="BV1558" s="386"/>
      <c r="BW1558" s="303"/>
      <c r="BX1558" s="303"/>
      <c r="BY1558" s="302"/>
      <c r="BZ1558" s="302"/>
      <c r="CA1558" s="387"/>
      <c r="CB1558" s="395"/>
      <c r="CC1558" s="12"/>
      <c r="CD1558" s="304"/>
      <c r="CE1558" s="14"/>
      <c r="CF1558" s="395"/>
      <c r="CG1558" s="397"/>
      <c r="CH1558" s="300">
        <f t="shared" si="609"/>
        <v>0</v>
      </c>
      <c r="CI1558" s="26"/>
      <c r="CJ1558" s="17">
        <f t="shared" si="606"/>
        <v>0</v>
      </c>
      <c r="CK1558" s="18">
        <f t="shared" si="617"/>
        <v>12.89</v>
      </c>
      <c r="CM1558" s="164"/>
      <c r="CN1558" s="302"/>
      <c r="CO1558" s="13">
        <f t="shared" si="610"/>
        <v>0</v>
      </c>
      <c r="CP1558" s="302"/>
      <c r="CQ1558" s="13">
        <f t="shared" si="611"/>
        <v>0</v>
      </c>
      <c r="CR1558" s="302"/>
      <c r="CS1558" s="13">
        <f t="shared" si="612"/>
        <v>0</v>
      </c>
      <c r="CT1558" s="302"/>
      <c r="CU1558" s="13">
        <f t="shared" si="607"/>
        <v>0</v>
      </c>
      <c r="CV1558" s="302"/>
      <c r="CW1558" s="13">
        <f t="shared" si="613"/>
        <v>0</v>
      </c>
      <c r="CX1558" s="13">
        <f t="shared" si="614"/>
        <v>0</v>
      </c>
      <c r="CY1558" s="251">
        <f t="shared" si="615"/>
        <v>0</v>
      </c>
      <c r="CZ1558" s="13" t="s">
        <v>29</v>
      </c>
      <c r="DA1558" s="13">
        <v>50</v>
      </c>
      <c r="DB1558" s="22">
        <f t="shared" si="616"/>
        <v>0</v>
      </c>
      <c r="DD1558" s="24"/>
      <c r="DF1558" s="163"/>
      <c r="DH1558" s="24"/>
      <c r="DI1558" s="447"/>
      <c r="DJ1558" s="163"/>
    </row>
    <row r="1559" spans="1:114" s="7" customFormat="1">
      <c r="A1559" s="277">
        <f t="shared" si="600"/>
        <v>50</v>
      </c>
      <c r="B1559" s="21" t="e">
        <f>'Calculateur de trading'!I1559/C1559/W1559</f>
        <v>#DIV/0!</v>
      </c>
      <c r="C1559" s="278">
        <f t="shared" si="601"/>
        <v>10</v>
      </c>
      <c r="D1559" s="426"/>
      <c r="E1559" s="273">
        <f t="shared" si="602"/>
        <v>100</v>
      </c>
      <c r="F1559" s="271">
        <f t="shared" si="594"/>
        <v>2</v>
      </c>
      <c r="G1559" s="271" t="e">
        <f t="shared" si="595"/>
        <v>#DIV/0!</v>
      </c>
      <c r="H1559" s="272">
        <f t="shared" si="596"/>
        <v>20</v>
      </c>
      <c r="I1559" s="270"/>
      <c r="J1559" s="273">
        <f t="shared" si="603"/>
        <v>200</v>
      </c>
      <c r="K1559" s="271">
        <f t="shared" si="597"/>
        <v>4</v>
      </c>
      <c r="L1559" s="271" t="e">
        <f t="shared" si="598"/>
        <v>#DIV/0!</v>
      </c>
      <c r="M1559" s="272">
        <f t="shared" si="599"/>
        <v>40</v>
      </c>
      <c r="N1559" s="389"/>
      <c r="O1559" s="455" t="e">
        <f>(A1559*B1559*W1559)+(B1559*'Calculateur de trading'!H1559)</f>
        <v>#DIV/0!</v>
      </c>
      <c r="P1559" s="274" t="e">
        <f>O1559/'Déscriptions des trades'!CK1559</f>
        <v>#DIV/0!</v>
      </c>
      <c r="Q1559" s="456" t="e">
        <f>'Déscriptions des trades'!CK1559-O1559</f>
        <v>#DIV/0!</v>
      </c>
      <c r="R1559" s="466" t="e">
        <f t="shared" si="604"/>
        <v>#DIV/0!</v>
      </c>
      <c r="S1559" s="389"/>
      <c r="T1559" s="12"/>
      <c r="U1559" s="25"/>
      <c r="V1559" s="15"/>
      <c r="W1559" s="490">
        <f t="shared" si="608"/>
        <v>0</v>
      </c>
      <c r="X1559" s="21" t="e">
        <f>W1559*U1559/'Déscriptions des trades'!CK1559*'Déscriptions des trades'!B1559</f>
        <v>#DIV/0!</v>
      </c>
      <c r="Y1559" s="459"/>
      <c r="Z1559" s="389"/>
      <c r="AA1559" s="23">
        <f t="shared" si="605"/>
        <v>0.1</v>
      </c>
      <c r="AB1559" s="17" t="e">
        <f>(AA1559*'Déscriptions des trades'!U1559*'Déscriptions des trades'!B1559/'Déscriptions des trades'!CK1559)*'Déscriptions des trades'!W1559</f>
        <v>#DIV/0!</v>
      </c>
      <c r="AC1559" s="265" t="e">
        <f>AB1559*'Déscriptions des trades'!CK1559</f>
        <v>#DIV/0!</v>
      </c>
      <c r="AD1559" s="266" t="e">
        <f>'Déscriptions des trades'!CK1559-AC1559</f>
        <v>#DIV/0!</v>
      </c>
      <c r="AE1559" s="389"/>
      <c r="AF1559" s="399">
        <v>1555</v>
      </c>
      <c r="AG1559" s="389"/>
      <c r="AH1559" s="20"/>
      <c r="AI1559" s="303"/>
      <c r="AJ1559" s="307"/>
      <c r="AK1559" s="161"/>
      <c r="AL1559" s="305"/>
      <c r="AM1559" s="305"/>
      <c r="AN1559" s="162"/>
      <c r="AO1559" s="439"/>
      <c r="AP1559" s="162"/>
      <c r="AQ1559" s="113"/>
      <c r="AR1559" s="113"/>
      <c r="AS1559" s="384"/>
      <c r="AT1559" s="306"/>
      <c r="AU1559" s="306"/>
      <c r="AV1559" s="160"/>
      <c r="AW1559" s="158"/>
      <c r="AX1559" s="385"/>
      <c r="AY1559" s="453"/>
      <c r="AZ1559" s="165"/>
      <c r="BA1559" s="301"/>
      <c r="BB1559" s="165"/>
      <c r="BC1559" s="301"/>
      <c r="BD1559" s="165"/>
      <c r="BE1559" s="302"/>
      <c r="BF1559" s="302"/>
      <c r="BG1559" s="165"/>
      <c r="BH1559" s="303"/>
      <c r="BI1559" s="165"/>
      <c r="BJ1559" s="304"/>
      <c r="BK1559" s="394"/>
      <c r="BL1559" s="302"/>
      <c r="BM1559" s="302"/>
      <c r="BN1559" s="394"/>
      <c r="BO1559" s="302"/>
      <c r="BP1559" s="13"/>
      <c r="BQ1559" s="302"/>
      <c r="BR1559" s="13"/>
      <c r="BS1559" s="302"/>
      <c r="BT1559" s="13"/>
      <c r="BU1559" s="302"/>
      <c r="BV1559" s="386"/>
      <c r="BW1559" s="303"/>
      <c r="BX1559" s="303"/>
      <c r="BY1559" s="302"/>
      <c r="BZ1559" s="302"/>
      <c r="CA1559" s="387"/>
      <c r="CB1559" s="395"/>
      <c r="CC1559" s="12"/>
      <c r="CD1559" s="304"/>
      <c r="CE1559" s="14"/>
      <c r="CF1559" s="395"/>
      <c r="CG1559" s="397"/>
      <c r="CH1559" s="300">
        <f t="shared" si="609"/>
        <v>0</v>
      </c>
      <c r="CI1559" s="26"/>
      <c r="CJ1559" s="17">
        <f t="shared" si="606"/>
        <v>0</v>
      </c>
      <c r="CK1559" s="18">
        <f t="shared" si="617"/>
        <v>12.89</v>
      </c>
      <c r="CM1559" s="164"/>
      <c r="CN1559" s="302"/>
      <c r="CO1559" s="13">
        <f t="shared" si="610"/>
        <v>0</v>
      </c>
      <c r="CP1559" s="302"/>
      <c r="CQ1559" s="13">
        <f t="shared" si="611"/>
        <v>0</v>
      </c>
      <c r="CR1559" s="302"/>
      <c r="CS1559" s="13">
        <f t="shared" si="612"/>
        <v>0</v>
      </c>
      <c r="CT1559" s="302"/>
      <c r="CU1559" s="13">
        <f t="shared" si="607"/>
        <v>0</v>
      </c>
      <c r="CV1559" s="302"/>
      <c r="CW1559" s="13">
        <f t="shared" si="613"/>
        <v>0</v>
      </c>
      <c r="CX1559" s="13">
        <f t="shared" si="614"/>
        <v>0</v>
      </c>
      <c r="CY1559" s="251">
        <f t="shared" si="615"/>
        <v>0</v>
      </c>
      <c r="CZ1559" s="13" t="s">
        <v>29</v>
      </c>
      <c r="DA1559" s="13">
        <v>50</v>
      </c>
      <c r="DB1559" s="22">
        <f t="shared" si="616"/>
        <v>0</v>
      </c>
      <c r="DD1559" s="24"/>
      <c r="DF1559" s="163"/>
      <c r="DH1559" s="24"/>
      <c r="DI1559" s="447"/>
      <c r="DJ1559" s="163"/>
    </row>
    <row r="1560" spans="1:114" s="7" customFormat="1">
      <c r="A1560" s="277">
        <f t="shared" si="600"/>
        <v>50</v>
      </c>
      <c r="B1560" s="21" t="e">
        <f>'Calculateur de trading'!I1560/C1560/W1560</f>
        <v>#DIV/0!</v>
      </c>
      <c r="C1560" s="278">
        <f t="shared" si="601"/>
        <v>10</v>
      </c>
      <c r="D1560" s="426"/>
      <c r="E1560" s="273">
        <f t="shared" si="602"/>
        <v>100</v>
      </c>
      <c r="F1560" s="271">
        <f t="shared" si="594"/>
        <v>2</v>
      </c>
      <c r="G1560" s="271" t="e">
        <f t="shared" si="595"/>
        <v>#DIV/0!</v>
      </c>
      <c r="H1560" s="272">
        <f t="shared" si="596"/>
        <v>20</v>
      </c>
      <c r="I1560" s="270"/>
      <c r="J1560" s="273">
        <f t="shared" si="603"/>
        <v>200</v>
      </c>
      <c r="K1560" s="271">
        <f t="shared" si="597"/>
        <v>4</v>
      </c>
      <c r="L1560" s="271" t="e">
        <f t="shared" si="598"/>
        <v>#DIV/0!</v>
      </c>
      <c r="M1560" s="272">
        <f t="shared" si="599"/>
        <v>40</v>
      </c>
      <c r="N1560" s="389"/>
      <c r="O1560" s="455" t="e">
        <f>(A1560*B1560*W1560)+(B1560*'Calculateur de trading'!H1560)</f>
        <v>#DIV/0!</v>
      </c>
      <c r="P1560" s="274" t="e">
        <f>O1560/'Déscriptions des trades'!CK1560</f>
        <v>#DIV/0!</v>
      </c>
      <c r="Q1560" s="456" t="e">
        <f>'Déscriptions des trades'!CK1560-O1560</f>
        <v>#DIV/0!</v>
      </c>
      <c r="R1560" s="466" t="e">
        <f t="shared" si="604"/>
        <v>#DIV/0!</v>
      </c>
      <c r="S1560" s="389"/>
      <c r="T1560" s="12"/>
      <c r="U1560" s="25"/>
      <c r="V1560" s="15"/>
      <c r="W1560" s="490">
        <f t="shared" si="608"/>
        <v>0</v>
      </c>
      <c r="X1560" s="21" t="e">
        <f>W1560*U1560/'Déscriptions des trades'!CK1560*'Déscriptions des trades'!B1560</f>
        <v>#DIV/0!</v>
      </c>
      <c r="Y1560" s="459"/>
      <c r="Z1560" s="389"/>
      <c r="AA1560" s="23">
        <f t="shared" si="605"/>
        <v>0.1</v>
      </c>
      <c r="AB1560" s="17" t="e">
        <f>(AA1560*'Déscriptions des trades'!U1560*'Déscriptions des trades'!B1560/'Déscriptions des trades'!CK1560)*'Déscriptions des trades'!W1560</f>
        <v>#DIV/0!</v>
      </c>
      <c r="AC1560" s="265" t="e">
        <f>AB1560*'Déscriptions des trades'!CK1560</f>
        <v>#DIV/0!</v>
      </c>
      <c r="AD1560" s="266" t="e">
        <f>'Déscriptions des trades'!CK1560-AC1560</f>
        <v>#DIV/0!</v>
      </c>
      <c r="AE1560" s="389"/>
      <c r="AF1560" s="399">
        <v>1556</v>
      </c>
      <c r="AG1560" s="389"/>
      <c r="AH1560" s="20"/>
      <c r="AI1560" s="303"/>
      <c r="AJ1560" s="307"/>
      <c r="AK1560" s="161"/>
      <c r="AL1560" s="305"/>
      <c r="AM1560" s="305"/>
      <c r="AN1560" s="162"/>
      <c r="AO1560" s="439"/>
      <c r="AP1560" s="162"/>
      <c r="AQ1560" s="113"/>
      <c r="AR1560" s="113"/>
      <c r="AS1560" s="384"/>
      <c r="AT1560" s="306"/>
      <c r="AU1560" s="306"/>
      <c r="AV1560" s="160"/>
      <c r="AW1560" s="158"/>
      <c r="AX1560" s="385"/>
      <c r="AY1560" s="453"/>
      <c r="AZ1560" s="165"/>
      <c r="BA1560" s="301"/>
      <c r="BB1560" s="165"/>
      <c r="BC1560" s="301"/>
      <c r="BD1560" s="165"/>
      <c r="BE1560" s="302"/>
      <c r="BF1560" s="302"/>
      <c r="BG1560" s="165"/>
      <c r="BH1560" s="303"/>
      <c r="BI1560" s="165"/>
      <c r="BJ1560" s="304"/>
      <c r="BK1560" s="394"/>
      <c r="BL1560" s="302"/>
      <c r="BM1560" s="302"/>
      <c r="BN1560" s="394"/>
      <c r="BO1560" s="302"/>
      <c r="BP1560" s="13"/>
      <c r="BQ1560" s="302"/>
      <c r="BR1560" s="13"/>
      <c r="BS1560" s="302"/>
      <c r="BT1560" s="13"/>
      <c r="BU1560" s="302"/>
      <c r="BV1560" s="386"/>
      <c r="BW1560" s="303"/>
      <c r="BX1560" s="303"/>
      <c r="BY1560" s="302"/>
      <c r="BZ1560" s="302"/>
      <c r="CA1560" s="387"/>
      <c r="CB1560" s="395"/>
      <c r="CC1560" s="12"/>
      <c r="CD1560" s="304"/>
      <c r="CE1560" s="14"/>
      <c r="CF1560" s="395"/>
      <c r="CG1560" s="397"/>
      <c r="CH1560" s="300">
        <f t="shared" si="609"/>
        <v>0</v>
      </c>
      <c r="CI1560" s="26"/>
      <c r="CJ1560" s="17">
        <f t="shared" si="606"/>
        <v>0</v>
      </c>
      <c r="CK1560" s="18">
        <f t="shared" si="617"/>
        <v>12.89</v>
      </c>
      <c r="CM1560" s="164"/>
      <c r="CN1560" s="302"/>
      <c r="CO1560" s="13">
        <f t="shared" si="610"/>
        <v>0</v>
      </c>
      <c r="CP1560" s="302"/>
      <c r="CQ1560" s="13">
        <f t="shared" si="611"/>
        <v>0</v>
      </c>
      <c r="CR1560" s="302"/>
      <c r="CS1560" s="13">
        <f t="shared" si="612"/>
        <v>0</v>
      </c>
      <c r="CT1560" s="302"/>
      <c r="CU1560" s="13">
        <f t="shared" si="607"/>
        <v>0</v>
      </c>
      <c r="CV1560" s="302"/>
      <c r="CW1560" s="13">
        <f t="shared" si="613"/>
        <v>0</v>
      </c>
      <c r="CX1560" s="13">
        <f t="shared" si="614"/>
        <v>0</v>
      </c>
      <c r="CY1560" s="251">
        <f t="shared" si="615"/>
        <v>0</v>
      </c>
      <c r="CZ1560" s="13" t="s">
        <v>29</v>
      </c>
      <c r="DA1560" s="13">
        <v>50</v>
      </c>
      <c r="DB1560" s="22">
        <f t="shared" si="616"/>
        <v>0</v>
      </c>
      <c r="DD1560" s="24"/>
      <c r="DF1560" s="163"/>
      <c r="DH1560" s="24"/>
      <c r="DI1560" s="447"/>
      <c r="DJ1560" s="163"/>
    </row>
    <row r="1561" spans="1:114" s="7" customFormat="1">
      <c r="A1561" s="277">
        <f t="shared" si="600"/>
        <v>50</v>
      </c>
      <c r="B1561" s="21" t="e">
        <f>'Calculateur de trading'!I1561/C1561/W1561</f>
        <v>#DIV/0!</v>
      </c>
      <c r="C1561" s="278">
        <f t="shared" si="601"/>
        <v>10</v>
      </c>
      <c r="D1561" s="278"/>
      <c r="E1561" s="273">
        <f t="shared" si="602"/>
        <v>100</v>
      </c>
      <c r="F1561" s="271">
        <f t="shared" si="594"/>
        <v>2</v>
      </c>
      <c r="G1561" s="271" t="e">
        <f t="shared" si="595"/>
        <v>#DIV/0!</v>
      </c>
      <c r="H1561" s="272">
        <f t="shared" si="596"/>
        <v>20</v>
      </c>
      <c r="I1561" s="270"/>
      <c r="J1561" s="273">
        <f t="shared" si="603"/>
        <v>200</v>
      </c>
      <c r="K1561" s="271">
        <f t="shared" si="597"/>
        <v>4</v>
      </c>
      <c r="L1561" s="271" t="e">
        <f t="shared" si="598"/>
        <v>#DIV/0!</v>
      </c>
      <c r="M1561" s="272">
        <f t="shared" si="599"/>
        <v>40</v>
      </c>
      <c r="N1561" s="389"/>
      <c r="O1561" s="455" t="e">
        <f>(A1561*B1561*W1561)+(B1561*'Calculateur de trading'!H1561)</f>
        <v>#DIV/0!</v>
      </c>
      <c r="P1561" s="274" t="e">
        <f>O1561/'Déscriptions des trades'!CK1561</f>
        <v>#DIV/0!</v>
      </c>
      <c r="Q1561" s="456" t="e">
        <f>'Déscriptions des trades'!CK1561-O1561</f>
        <v>#DIV/0!</v>
      </c>
      <c r="R1561" s="466" t="e">
        <f t="shared" si="604"/>
        <v>#DIV/0!</v>
      </c>
      <c r="S1561" s="389"/>
      <c r="T1561" s="12"/>
      <c r="U1561" s="25"/>
      <c r="V1561" s="15"/>
      <c r="W1561" s="490">
        <f t="shared" si="608"/>
        <v>0</v>
      </c>
      <c r="X1561" s="21" t="e">
        <f>W1561*U1561/'Déscriptions des trades'!CK1561*'Déscriptions des trades'!B1561</f>
        <v>#DIV/0!</v>
      </c>
      <c r="Y1561" s="459"/>
      <c r="Z1561" s="389"/>
      <c r="AA1561" s="23">
        <f t="shared" si="605"/>
        <v>0.1</v>
      </c>
      <c r="AB1561" s="17" t="e">
        <f>(AA1561*'Déscriptions des trades'!U1561*'Déscriptions des trades'!B1561/'Déscriptions des trades'!CK1561)*'Déscriptions des trades'!W1561</f>
        <v>#DIV/0!</v>
      </c>
      <c r="AC1561" s="265" t="e">
        <f>AB1561*'Déscriptions des trades'!CK1561</f>
        <v>#DIV/0!</v>
      </c>
      <c r="AD1561" s="266" t="e">
        <f>'Déscriptions des trades'!CK1561-AC1561</f>
        <v>#DIV/0!</v>
      </c>
      <c r="AE1561" s="389"/>
      <c r="AF1561" s="399">
        <v>1557</v>
      </c>
      <c r="AG1561" s="389"/>
      <c r="AH1561" s="20"/>
      <c r="AI1561" s="303"/>
      <c r="AJ1561" s="307"/>
      <c r="AK1561" s="161"/>
      <c r="AL1561" s="305"/>
      <c r="AM1561" s="305"/>
      <c r="AN1561" s="162"/>
      <c r="AO1561" s="439"/>
      <c r="AP1561" s="162"/>
      <c r="AQ1561" s="113"/>
      <c r="AR1561" s="113"/>
      <c r="AS1561" s="384"/>
      <c r="AT1561" s="306"/>
      <c r="AU1561" s="306"/>
      <c r="AV1561" s="160"/>
      <c r="AW1561" s="158"/>
      <c r="AX1561" s="385"/>
      <c r="AY1561" s="453"/>
      <c r="AZ1561" s="165"/>
      <c r="BA1561" s="301"/>
      <c r="BB1561" s="165"/>
      <c r="BC1561" s="301"/>
      <c r="BD1561" s="165"/>
      <c r="BE1561" s="302"/>
      <c r="BF1561" s="302"/>
      <c r="BG1561" s="165"/>
      <c r="BH1561" s="303"/>
      <c r="BI1561" s="165"/>
      <c r="BJ1561" s="304"/>
      <c r="BK1561" s="394"/>
      <c r="BL1561" s="302"/>
      <c r="BM1561" s="302"/>
      <c r="BN1561" s="394"/>
      <c r="BO1561" s="302"/>
      <c r="BP1561" s="13"/>
      <c r="BQ1561" s="302"/>
      <c r="BR1561" s="13"/>
      <c r="BS1561" s="302"/>
      <c r="BT1561" s="13"/>
      <c r="BU1561" s="302"/>
      <c r="BV1561" s="386"/>
      <c r="BW1561" s="303"/>
      <c r="BX1561" s="303"/>
      <c r="BY1561" s="302"/>
      <c r="BZ1561" s="302"/>
      <c r="CA1561" s="387"/>
      <c r="CB1561" s="395"/>
      <c r="CC1561" s="12"/>
      <c r="CD1561" s="304"/>
      <c r="CE1561" s="14"/>
      <c r="CF1561" s="395"/>
      <c r="CG1561" s="397"/>
      <c r="CH1561" s="300">
        <f t="shared" si="609"/>
        <v>0</v>
      </c>
      <c r="CI1561" s="26"/>
      <c r="CJ1561" s="17">
        <f t="shared" si="606"/>
        <v>0</v>
      </c>
      <c r="CK1561" s="18">
        <f t="shared" si="617"/>
        <v>12.89</v>
      </c>
      <c r="CM1561" s="164"/>
      <c r="CN1561" s="302"/>
      <c r="CO1561" s="13">
        <f t="shared" si="610"/>
        <v>0</v>
      </c>
      <c r="CP1561" s="302"/>
      <c r="CQ1561" s="13">
        <f t="shared" si="611"/>
        <v>0</v>
      </c>
      <c r="CR1561" s="302"/>
      <c r="CS1561" s="13">
        <f t="shared" si="612"/>
        <v>0</v>
      </c>
      <c r="CT1561" s="302"/>
      <c r="CU1561" s="13">
        <f t="shared" si="607"/>
        <v>0</v>
      </c>
      <c r="CV1561" s="302"/>
      <c r="CW1561" s="13">
        <f t="shared" si="613"/>
        <v>0</v>
      </c>
      <c r="CX1561" s="13">
        <f t="shared" si="614"/>
        <v>0</v>
      </c>
      <c r="CY1561" s="251">
        <f t="shared" si="615"/>
        <v>0</v>
      </c>
      <c r="CZ1561" s="13" t="s">
        <v>29</v>
      </c>
      <c r="DA1561" s="13">
        <v>50</v>
      </c>
      <c r="DB1561" s="22">
        <f t="shared" si="616"/>
        <v>0</v>
      </c>
      <c r="DD1561" s="24"/>
      <c r="DF1561" s="163"/>
      <c r="DH1561" s="24"/>
      <c r="DI1561" s="447"/>
      <c r="DJ1561" s="163"/>
    </row>
    <row r="1562" spans="1:114" s="7" customFormat="1">
      <c r="A1562" s="277">
        <f t="shared" si="600"/>
        <v>50</v>
      </c>
      <c r="B1562" s="21" t="e">
        <f>'Calculateur de trading'!I1562/C1562/W1562</f>
        <v>#DIV/0!</v>
      </c>
      <c r="C1562" s="278">
        <f t="shared" si="601"/>
        <v>10</v>
      </c>
      <c r="D1562" s="426"/>
      <c r="E1562" s="273">
        <f t="shared" si="602"/>
        <v>100</v>
      </c>
      <c r="F1562" s="271">
        <f t="shared" si="594"/>
        <v>2</v>
      </c>
      <c r="G1562" s="271" t="e">
        <f t="shared" si="595"/>
        <v>#DIV/0!</v>
      </c>
      <c r="H1562" s="272">
        <f t="shared" si="596"/>
        <v>20</v>
      </c>
      <c r="I1562" s="270"/>
      <c r="J1562" s="273">
        <f t="shared" si="603"/>
        <v>200</v>
      </c>
      <c r="K1562" s="271">
        <f t="shared" si="597"/>
        <v>4</v>
      </c>
      <c r="L1562" s="271" t="e">
        <f t="shared" si="598"/>
        <v>#DIV/0!</v>
      </c>
      <c r="M1562" s="272">
        <f t="shared" si="599"/>
        <v>40</v>
      </c>
      <c r="N1562" s="389"/>
      <c r="O1562" s="455" t="e">
        <f>(A1562*B1562*W1562)+(B1562*'Calculateur de trading'!H1562)</f>
        <v>#DIV/0!</v>
      </c>
      <c r="P1562" s="274" t="e">
        <f>O1562/'Déscriptions des trades'!CK1562</f>
        <v>#DIV/0!</v>
      </c>
      <c r="Q1562" s="456" t="e">
        <f>'Déscriptions des trades'!CK1562-O1562</f>
        <v>#DIV/0!</v>
      </c>
      <c r="R1562" s="466" t="e">
        <f t="shared" si="604"/>
        <v>#DIV/0!</v>
      </c>
      <c r="S1562" s="389"/>
      <c r="T1562" s="12"/>
      <c r="U1562" s="25"/>
      <c r="V1562" s="15"/>
      <c r="W1562" s="490">
        <f t="shared" si="608"/>
        <v>0</v>
      </c>
      <c r="X1562" s="21" t="e">
        <f>W1562*U1562/'Déscriptions des trades'!CK1562*'Déscriptions des trades'!B1562</f>
        <v>#DIV/0!</v>
      </c>
      <c r="Y1562" s="459"/>
      <c r="Z1562" s="389"/>
      <c r="AA1562" s="23">
        <f t="shared" si="605"/>
        <v>0.1</v>
      </c>
      <c r="AB1562" s="17" t="e">
        <f>(AA1562*'Déscriptions des trades'!U1562*'Déscriptions des trades'!B1562/'Déscriptions des trades'!CK1562)*'Déscriptions des trades'!W1562</f>
        <v>#DIV/0!</v>
      </c>
      <c r="AC1562" s="265" t="e">
        <f>AB1562*'Déscriptions des trades'!CK1562</f>
        <v>#DIV/0!</v>
      </c>
      <c r="AD1562" s="266" t="e">
        <f>'Déscriptions des trades'!CK1562-AC1562</f>
        <v>#DIV/0!</v>
      </c>
      <c r="AE1562" s="389"/>
      <c r="AF1562" s="399">
        <v>1558</v>
      </c>
      <c r="AG1562" s="389"/>
      <c r="AH1562" s="20"/>
      <c r="AI1562" s="303"/>
      <c r="AJ1562" s="307"/>
      <c r="AK1562" s="161"/>
      <c r="AL1562" s="305"/>
      <c r="AM1562" s="305"/>
      <c r="AN1562" s="162"/>
      <c r="AO1562" s="439"/>
      <c r="AP1562" s="162"/>
      <c r="AQ1562" s="113"/>
      <c r="AR1562" s="113"/>
      <c r="AS1562" s="384"/>
      <c r="AT1562" s="306"/>
      <c r="AU1562" s="306"/>
      <c r="AV1562" s="160"/>
      <c r="AW1562" s="158"/>
      <c r="AX1562" s="385"/>
      <c r="AY1562" s="453"/>
      <c r="AZ1562" s="165"/>
      <c r="BA1562" s="301"/>
      <c r="BB1562" s="165"/>
      <c r="BC1562" s="301"/>
      <c r="BD1562" s="165"/>
      <c r="BE1562" s="302"/>
      <c r="BF1562" s="302"/>
      <c r="BG1562" s="165"/>
      <c r="BH1562" s="303"/>
      <c r="BI1562" s="165"/>
      <c r="BJ1562" s="304"/>
      <c r="BK1562" s="394"/>
      <c r="BL1562" s="302"/>
      <c r="BM1562" s="302"/>
      <c r="BN1562" s="394"/>
      <c r="BO1562" s="302"/>
      <c r="BP1562" s="13"/>
      <c r="BQ1562" s="302"/>
      <c r="BR1562" s="13"/>
      <c r="BS1562" s="302"/>
      <c r="BT1562" s="13"/>
      <c r="BU1562" s="302"/>
      <c r="BV1562" s="386"/>
      <c r="BW1562" s="303"/>
      <c r="BX1562" s="303"/>
      <c r="BY1562" s="302"/>
      <c r="BZ1562" s="302"/>
      <c r="CA1562" s="387"/>
      <c r="CB1562" s="395"/>
      <c r="CC1562" s="12"/>
      <c r="CD1562" s="304"/>
      <c r="CE1562" s="14"/>
      <c r="CF1562" s="395"/>
      <c r="CG1562" s="397"/>
      <c r="CH1562" s="300">
        <f t="shared" si="609"/>
        <v>0</v>
      </c>
      <c r="CI1562" s="26"/>
      <c r="CJ1562" s="17">
        <f t="shared" si="606"/>
        <v>0</v>
      </c>
      <c r="CK1562" s="18">
        <f t="shared" si="617"/>
        <v>12.89</v>
      </c>
      <c r="CM1562" s="164"/>
      <c r="CN1562" s="302"/>
      <c r="CO1562" s="13">
        <f t="shared" si="610"/>
        <v>0</v>
      </c>
      <c r="CP1562" s="302"/>
      <c r="CQ1562" s="13">
        <f t="shared" si="611"/>
        <v>0</v>
      </c>
      <c r="CR1562" s="302"/>
      <c r="CS1562" s="13">
        <f t="shared" si="612"/>
        <v>0</v>
      </c>
      <c r="CT1562" s="302"/>
      <c r="CU1562" s="13">
        <f t="shared" si="607"/>
        <v>0</v>
      </c>
      <c r="CV1562" s="302"/>
      <c r="CW1562" s="13">
        <f t="shared" si="613"/>
        <v>0</v>
      </c>
      <c r="CX1562" s="13">
        <f t="shared" si="614"/>
        <v>0</v>
      </c>
      <c r="CY1562" s="251">
        <f t="shared" si="615"/>
        <v>0</v>
      </c>
      <c r="CZ1562" s="13" t="s">
        <v>29</v>
      </c>
      <c r="DA1562" s="13">
        <v>50</v>
      </c>
      <c r="DB1562" s="22">
        <f t="shared" si="616"/>
        <v>0</v>
      </c>
      <c r="DD1562" s="24"/>
      <c r="DF1562" s="163"/>
      <c r="DH1562" s="24"/>
      <c r="DI1562" s="447"/>
      <c r="DJ1562" s="163"/>
    </row>
    <row r="1563" spans="1:114" s="7" customFormat="1">
      <c r="A1563" s="277">
        <f t="shared" si="600"/>
        <v>50</v>
      </c>
      <c r="B1563" s="21" t="e">
        <f>'Calculateur de trading'!I1563/C1563/W1563</f>
        <v>#DIV/0!</v>
      </c>
      <c r="C1563" s="278">
        <f t="shared" si="601"/>
        <v>10</v>
      </c>
      <c r="D1563" s="278"/>
      <c r="E1563" s="273">
        <f t="shared" si="602"/>
        <v>100</v>
      </c>
      <c r="F1563" s="271">
        <f t="shared" si="594"/>
        <v>2</v>
      </c>
      <c r="G1563" s="271" t="e">
        <f t="shared" si="595"/>
        <v>#DIV/0!</v>
      </c>
      <c r="H1563" s="272">
        <f t="shared" si="596"/>
        <v>20</v>
      </c>
      <c r="I1563" s="270"/>
      <c r="J1563" s="273">
        <f t="shared" si="603"/>
        <v>200</v>
      </c>
      <c r="K1563" s="271">
        <f t="shared" si="597"/>
        <v>4</v>
      </c>
      <c r="L1563" s="271" t="e">
        <f t="shared" si="598"/>
        <v>#DIV/0!</v>
      </c>
      <c r="M1563" s="272">
        <f t="shared" si="599"/>
        <v>40</v>
      </c>
      <c r="N1563" s="389"/>
      <c r="O1563" s="455" t="e">
        <f>(A1563*B1563*W1563)+(B1563*'Calculateur de trading'!H1563)</f>
        <v>#DIV/0!</v>
      </c>
      <c r="P1563" s="274" t="e">
        <f>O1563/'Déscriptions des trades'!CK1563</f>
        <v>#DIV/0!</v>
      </c>
      <c r="Q1563" s="456" t="e">
        <f>'Déscriptions des trades'!CK1563-O1563</f>
        <v>#DIV/0!</v>
      </c>
      <c r="R1563" s="466" t="e">
        <f t="shared" si="604"/>
        <v>#DIV/0!</v>
      </c>
      <c r="S1563" s="389"/>
      <c r="T1563" s="12"/>
      <c r="U1563" s="25"/>
      <c r="V1563" s="15"/>
      <c r="W1563" s="490">
        <f t="shared" si="608"/>
        <v>0</v>
      </c>
      <c r="X1563" s="21" t="e">
        <f>W1563*U1563/'Déscriptions des trades'!CK1563*'Déscriptions des trades'!B1563</f>
        <v>#DIV/0!</v>
      </c>
      <c r="Y1563" s="459"/>
      <c r="Z1563" s="389"/>
      <c r="AA1563" s="23">
        <f t="shared" si="605"/>
        <v>0.1</v>
      </c>
      <c r="AB1563" s="17" t="e">
        <f>(AA1563*'Déscriptions des trades'!U1563*'Déscriptions des trades'!B1563/'Déscriptions des trades'!CK1563)*'Déscriptions des trades'!W1563</f>
        <v>#DIV/0!</v>
      </c>
      <c r="AC1563" s="265" t="e">
        <f>AB1563*'Déscriptions des trades'!CK1563</f>
        <v>#DIV/0!</v>
      </c>
      <c r="AD1563" s="266" t="e">
        <f>'Déscriptions des trades'!CK1563-AC1563</f>
        <v>#DIV/0!</v>
      </c>
      <c r="AE1563" s="389"/>
      <c r="AF1563" s="399">
        <v>1559</v>
      </c>
      <c r="AG1563" s="389"/>
      <c r="AH1563" s="20"/>
      <c r="AI1563" s="303"/>
      <c r="AJ1563" s="307"/>
      <c r="AK1563" s="161"/>
      <c r="AL1563" s="305"/>
      <c r="AM1563" s="305"/>
      <c r="AN1563" s="162"/>
      <c r="AO1563" s="439"/>
      <c r="AP1563" s="162"/>
      <c r="AQ1563" s="113"/>
      <c r="AR1563" s="113"/>
      <c r="AS1563" s="384"/>
      <c r="AT1563" s="306"/>
      <c r="AU1563" s="306"/>
      <c r="AV1563" s="160"/>
      <c r="AW1563" s="158"/>
      <c r="AX1563" s="385"/>
      <c r="AY1563" s="453"/>
      <c r="AZ1563" s="165"/>
      <c r="BA1563" s="301"/>
      <c r="BB1563" s="165"/>
      <c r="BC1563" s="301"/>
      <c r="BD1563" s="165"/>
      <c r="BE1563" s="302"/>
      <c r="BF1563" s="302"/>
      <c r="BG1563" s="165"/>
      <c r="BH1563" s="303"/>
      <c r="BI1563" s="165"/>
      <c r="BJ1563" s="304"/>
      <c r="BK1563" s="394"/>
      <c r="BL1563" s="302"/>
      <c r="BM1563" s="302"/>
      <c r="BN1563" s="394"/>
      <c r="BO1563" s="302"/>
      <c r="BP1563" s="13"/>
      <c r="BQ1563" s="302"/>
      <c r="BR1563" s="13"/>
      <c r="BS1563" s="302"/>
      <c r="BT1563" s="13"/>
      <c r="BU1563" s="302"/>
      <c r="BV1563" s="386"/>
      <c r="BW1563" s="303"/>
      <c r="BX1563" s="303"/>
      <c r="BY1563" s="302"/>
      <c r="BZ1563" s="302"/>
      <c r="CA1563" s="387"/>
      <c r="CB1563" s="395"/>
      <c r="CC1563" s="12"/>
      <c r="CD1563" s="304"/>
      <c r="CE1563" s="14"/>
      <c r="CF1563" s="395"/>
      <c r="CG1563" s="397"/>
      <c r="CH1563" s="300">
        <f t="shared" si="609"/>
        <v>0</v>
      </c>
      <c r="CI1563" s="26"/>
      <c r="CJ1563" s="17">
        <f t="shared" si="606"/>
        <v>0</v>
      </c>
      <c r="CK1563" s="18">
        <f t="shared" si="617"/>
        <v>12.89</v>
      </c>
      <c r="CM1563" s="164"/>
      <c r="CN1563" s="302"/>
      <c r="CO1563" s="13">
        <f t="shared" si="610"/>
        <v>0</v>
      </c>
      <c r="CP1563" s="302"/>
      <c r="CQ1563" s="13">
        <f t="shared" si="611"/>
        <v>0</v>
      </c>
      <c r="CR1563" s="302"/>
      <c r="CS1563" s="13">
        <f t="shared" si="612"/>
        <v>0</v>
      </c>
      <c r="CT1563" s="302"/>
      <c r="CU1563" s="13">
        <f t="shared" si="607"/>
        <v>0</v>
      </c>
      <c r="CV1563" s="302"/>
      <c r="CW1563" s="13">
        <f t="shared" si="613"/>
        <v>0</v>
      </c>
      <c r="CX1563" s="13">
        <f t="shared" si="614"/>
        <v>0</v>
      </c>
      <c r="CY1563" s="251">
        <f t="shared" si="615"/>
        <v>0</v>
      </c>
      <c r="CZ1563" s="13" t="s">
        <v>29</v>
      </c>
      <c r="DA1563" s="13">
        <v>50</v>
      </c>
      <c r="DB1563" s="22">
        <f t="shared" si="616"/>
        <v>0</v>
      </c>
      <c r="DD1563" s="24"/>
      <c r="DF1563" s="163"/>
      <c r="DH1563" s="24"/>
      <c r="DI1563" s="447"/>
      <c r="DJ1563" s="163"/>
    </row>
    <row r="1564" spans="1:114" s="7" customFormat="1">
      <c r="A1564" s="277">
        <f t="shared" si="600"/>
        <v>50</v>
      </c>
      <c r="B1564" s="21" t="e">
        <f>'Calculateur de trading'!I1564/C1564/W1564</f>
        <v>#DIV/0!</v>
      </c>
      <c r="C1564" s="278">
        <f t="shared" si="601"/>
        <v>10</v>
      </c>
      <c r="D1564" s="426"/>
      <c r="E1564" s="273">
        <f t="shared" si="602"/>
        <v>100</v>
      </c>
      <c r="F1564" s="271">
        <f t="shared" si="594"/>
        <v>2</v>
      </c>
      <c r="G1564" s="271" t="e">
        <f t="shared" si="595"/>
        <v>#DIV/0!</v>
      </c>
      <c r="H1564" s="272">
        <f t="shared" si="596"/>
        <v>20</v>
      </c>
      <c r="I1564" s="270"/>
      <c r="J1564" s="273">
        <f t="shared" si="603"/>
        <v>200</v>
      </c>
      <c r="K1564" s="271">
        <f t="shared" si="597"/>
        <v>4</v>
      </c>
      <c r="L1564" s="271" t="e">
        <f t="shared" si="598"/>
        <v>#DIV/0!</v>
      </c>
      <c r="M1564" s="272">
        <f t="shared" si="599"/>
        <v>40</v>
      </c>
      <c r="N1564" s="389"/>
      <c r="O1564" s="455" t="e">
        <f>(A1564*B1564*W1564)+(B1564*'Calculateur de trading'!H1564)</f>
        <v>#DIV/0!</v>
      </c>
      <c r="P1564" s="274" t="e">
        <f>O1564/'Déscriptions des trades'!CK1564</f>
        <v>#DIV/0!</v>
      </c>
      <c r="Q1564" s="456" t="e">
        <f>'Déscriptions des trades'!CK1564-O1564</f>
        <v>#DIV/0!</v>
      </c>
      <c r="R1564" s="466" t="e">
        <f t="shared" si="604"/>
        <v>#DIV/0!</v>
      </c>
      <c r="S1564" s="389"/>
      <c r="T1564" s="12"/>
      <c r="U1564" s="25"/>
      <c r="V1564" s="15"/>
      <c r="W1564" s="490">
        <f t="shared" si="608"/>
        <v>0</v>
      </c>
      <c r="X1564" s="21" t="e">
        <f>W1564*U1564/'Déscriptions des trades'!CK1564*'Déscriptions des trades'!B1564</f>
        <v>#DIV/0!</v>
      </c>
      <c r="Y1564" s="459"/>
      <c r="Z1564" s="389"/>
      <c r="AA1564" s="23">
        <f t="shared" si="605"/>
        <v>0.1</v>
      </c>
      <c r="AB1564" s="17" t="e">
        <f>(AA1564*'Déscriptions des trades'!U1564*'Déscriptions des trades'!B1564/'Déscriptions des trades'!CK1564)*'Déscriptions des trades'!W1564</f>
        <v>#DIV/0!</v>
      </c>
      <c r="AC1564" s="265" t="e">
        <f>AB1564*'Déscriptions des trades'!CK1564</f>
        <v>#DIV/0!</v>
      </c>
      <c r="AD1564" s="266" t="e">
        <f>'Déscriptions des trades'!CK1564-AC1564</f>
        <v>#DIV/0!</v>
      </c>
      <c r="AE1564" s="389"/>
      <c r="AF1564" s="399">
        <v>1560</v>
      </c>
      <c r="AG1564" s="389"/>
      <c r="AH1564" s="20"/>
      <c r="AI1564" s="303"/>
      <c r="AJ1564" s="307"/>
      <c r="AK1564" s="161"/>
      <c r="AL1564" s="305"/>
      <c r="AM1564" s="305"/>
      <c r="AN1564" s="162"/>
      <c r="AO1564" s="439"/>
      <c r="AP1564" s="162"/>
      <c r="AQ1564" s="113"/>
      <c r="AR1564" s="113"/>
      <c r="AS1564" s="384"/>
      <c r="AT1564" s="306"/>
      <c r="AU1564" s="306"/>
      <c r="AV1564" s="160"/>
      <c r="AW1564" s="158"/>
      <c r="AX1564" s="385"/>
      <c r="AY1564" s="453"/>
      <c r="AZ1564" s="165"/>
      <c r="BA1564" s="301"/>
      <c r="BB1564" s="165"/>
      <c r="BC1564" s="301"/>
      <c r="BD1564" s="165"/>
      <c r="BE1564" s="302"/>
      <c r="BF1564" s="302"/>
      <c r="BG1564" s="165"/>
      <c r="BH1564" s="303"/>
      <c r="BI1564" s="165"/>
      <c r="BJ1564" s="304"/>
      <c r="BK1564" s="394"/>
      <c r="BL1564" s="302"/>
      <c r="BM1564" s="302"/>
      <c r="BN1564" s="394"/>
      <c r="BO1564" s="302"/>
      <c r="BP1564" s="13"/>
      <c r="BQ1564" s="302"/>
      <c r="BR1564" s="13"/>
      <c r="BS1564" s="302"/>
      <c r="BT1564" s="13"/>
      <c r="BU1564" s="302"/>
      <c r="BV1564" s="386"/>
      <c r="BW1564" s="303"/>
      <c r="BX1564" s="303"/>
      <c r="BY1564" s="302"/>
      <c r="BZ1564" s="302"/>
      <c r="CA1564" s="387"/>
      <c r="CB1564" s="395"/>
      <c r="CC1564" s="12"/>
      <c r="CD1564" s="304"/>
      <c r="CE1564" s="14"/>
      <c r="CF1564" s="395"/>
      <c r="CG1564" s="397"/>
      <c r="CH1564" s="300">
        <f t="shared" si="609"/>
        <v>0</v>
      </c>
      <c r="CI1564" s="26"/>
      <c r="CJ1564" s="17">
        <f t="shared" si="606"/>
        <v>0</v>
      </c>
      <c r="CK1564" s="18">
        <f t="shared" si="617"/>
        <v>12.89</v>
      </c>
      <c r="CM1564" s="164"/>
      <c r="CN1564" s="302"/>
      <c r="CO1564" s="13">
        <f t="shared" si="610"/>
        <v>0</v>
      </c>
      <c r="CP1564" s="302"/>
      <c r="CQ1564" s="13">
        <f t="shared" si="611"/>
        <v>0</v>
      </c>
      <c r="CR1564" s="302"/>
      <c r="CS1564" s="13">
        <f t="shared" si="612"/>
        <v>0</v>
      </c>
      <c r="CT1564" s="302"/>
      <c r="CU1564" s="13">
        <f t="shared" si="607"/>
        <v>0</v>
      </c>
      <c r="CV1564" s="302"/>
      <c r="CW1564" s="13">
        <f t="shared" si="613"/>
        <v>0</v>
      </c>
      <c r="CX1564" s="13">
        <f t="shared" si="614"/>
        <v>0</v>
      </c>
      <c r="CY1564" s="251">
        <f t="shared" si="615"/>
        <v>0</v>
      </c>
      <c r="CZ1564" s="13" t="s">
        <v>29</v>
      </c>
      <c r="DA1564" s="13">
        <v>50</v>
      </c>
      <c r="DB1564" s="22">
        <f t="shared" si="616"/>
        <v>0</v>
      </c>
      <c r="DD1564" s="24"/>
      <c r="DF1564" s="163"/>
      <c r="DH1564" s="24"/>
      <c r="DI1564" s="447"/>
      <c r="DJ1564" s="163"/>
    </row>
    <row r="1565" spans="1:114" s="7" customFormat="1">
      <c r="A1565" s="277">
        <f t="shared" si="600"/>
        <v>50</v>
      </c>
      <c r="B1565" s="21" t="e">
        <f>'Calculateur de trading'!I1565/C1565/W1565</f>
        <v>#DIV/0!</v>
      </c>
      <c r="C1565" s="278">
        <f t="shared" si="601"/>
        <v>10</v>
      </c>
      <c r="D1565" s="278"/>
      <c r="E1565" s="273">
        <f t="shared" si="602"/>
        <v>100</v>
      </c>
      <c r="F1565" s="271">
        <f t="shared" si="594"/>
        <v>2</v>
      </c>
      <c r="G1565" s="271" t="e">
        <f t="shared" si="595"/>
        <v>#DIV/0!</v>
      </c>
      <c r="H1565" s="272">
        <f t="shared" si="596"/>
        <v>20</v>
      </c>
      <c r="I1565" s="270"/>
      <c r="J1565" s="273">
        <f t="shared" si="603"/>
        <v>200</v>
      </c>
      <c r="K1565" s="271">
        <f t="shared" si="597"/>
        <v>4</v>
      </c>
      <c r="L1565" s="271" t="e">
        <f t="shared" si="598"/>
        <v>#DIV/0!</v>
      </c>
      <c r="M1565" s="272">
        <f t="shared" si="599"/>
        <v>40</v>
      </c>
      <c r="N1565" s="389"/>
      <c r="O1565" s="455" t="e">
        <f>(A1565*B1565*W1565)+(B1565*'Calculateur de trading'!H1565)</f>
        <v>#DIV/0!</v>
      </c>
      <c r="P1565" s="274" t="e">
        <f>O1565/'Déscriptions des trades'!CK1565</f>
        <v>#DIV/0!</v>
      </c>
      <c r="Q1565" s="456" t="e">
        <f>'Déscriptions des trades'!CK1565-O1565</f>
        <v>#DIV/0!</v>
      </c>
      <c r="R1565" s="466" t="e">
        <f t="shared" si="604"/>
        <v>#DIV/0!</v>
      </c>
      <c r="S1565" s="389"/>
      <c r="T1565" s="12"/>
      <c r="U1565" s="25"/>
      <c r="V1565" s="15"/>
      <c r="W1565" s="490">
        <f t="shared" si="608"/>
        <v>0</v>
      </c>
      <c r="X1565" s="21" t="e">
        <f>W1565*U1565/'Déscriptions des trades'!CK1565*'Déscriptions des trades'!B1565</f>
        <v>#DIV/0!</v>
      </c>
      <c r="Y1565" s="459"/>
      <c r="Z1565" s="389"/>
      <c r="AA1565" s="23">
        <f t="shared" si="605"/>
        <v>0.1</v>
      </c>
      <c r="AB1565" s="17" t="e">
        <f>(AA1565*'Déscriptions des trades'!U1565*'Déscriptions des trades'!B1565/'Déscriptions des trades'!CK1565)*'Déscriptions des trades'!W1565</f>
        <v>#DIV/0!</v>
      </c>
      <c r="AC1565" s="265" t="e">
        <f>AB1565*'Déscriptions des trades'!CK1565</f>
        <v>#DIV/0!</v>
      </c>
      <c r="AD1565" s="266" t="e">
        <f>'Déscriptions des trades'!CK1565-AC1565</f>
        <v>#DIV/0!</v>
      </c>
      <c r="AE1565" s="389"/>
      <c r="AF1565" s="399">
        <v>1561</v>
      </c>
      <c r="AG1565" s="389"/>
      <c r="AH1565" s="20"/>
      <c r="AI1565" s="303"/>
      <c r="AJ1565" s="307"/>
      <c r="AK1565" s="161"/>
      <c r="AL1565" s="305"/>
      <c r="AM1565" s="305"/>
      <c r="AN1565" s="162"/>
      <c r="AO1565" s="439"/>
      <c r="AP1565" s="162"/>
      <c r="AQ1565" s="113"/>
      <c r="AR1565" s="113"/>
      <c r="AS1565" s="384"/>
      <c r="AT1565" s="306"/>
      <c r="AU1565" s="306"/>
      <c r="AV1565" s="160"/>
      <c r="AW1565" s="158"/>
      <c r="AX1565" s="385"/>
      <c r="AY1565" s="453"/>
      <c r="AZ1565" s="165"/>
      <c r="BA1565" s="301"/>
      <c r="BB1565" s="165"/>
      <c r="BC1565" s="301"/>
      <c r="BD1565" s="165"/>
      <c r="BE1565" s="302"/>
      <c r="BF1565" s="302"/>
      <c r="BG1565" s="165"/>
      <c r="BH1565" s="303"/>
      <c r="BI1565" s="165"/>
      <c r="BJ1565" s="304"/>
      <c r="BK1565" s="394"/>
      <c r="BL1565" s="302"/>
      <c r="BM1565" s="302"/>
      <c r="BN1565" s="394"/>
      <c r="BO1565" s="302"/>
      <c r="BP1565" s="13"/>
      <c r="BQ1565" s="302"/>
      <c r="BR1565" s="13"/>
      <c r="BS1565" s="302"/>
      <c r="BT1565" s="13"/>
      <c r="BU1565" s="302"/>
      <c r="BV1565" s="386"/>
      <c r="BW1565" s="303"/>
      <c r="BX1565" s="303"/>
      <c r="BY1565" s="302"/>
      <c r="BZ1565" s="302"/>
      <c r="CA1565" s="387"/>
      <c r="CB1565" s="395"/>
      <c r="CC1565" s="12"/>
      <c r="CD1565" s="304"/>
      <c r="CE1565" s="14"/>
      <c r="CF1565" s="395"/>
      <c r="CG1565" s="397"/>
      <c r="CH1565" s="300">
        <f t="shared" si="609"/>
        <v>0</v>
      </c>
      <c r="CI1565" s="26"/>
      <c r="CJ1565" s="17">
        <f t="shared" si="606"/>
        <v>0</v>
      </c>
      <c r="CK1565" s="18">
        <f t="shared" si="617"/>
        <v>12.89</v>
      </c>
      <c r="CM1565" s="164"/>
      <c r="CN1565" s="302"/>
      <c r="CO1565" s="13">
        <f t="shared" si="610"/>
        <v>0</v>
      </c>
      <c r="CP1565" s="302"/>
      <c r="CQ1565" s="13">
        <f t="shared" si="611"/>
        <v>0</v>
      </c>
      <c r="CR1565" s="302"/>
      <c r="CS1565" s="13">
        <f t="shared" si="612"/>
        <v>0</v>
      </c>
      <c r="CT1565" s="302"/>
      <c r="CU1565" s="13">
        <f t="shared" si="607"/>
        <v>0</v>
      </c>
      <c r="CV1565" s="302"/>
      <c r="CW1565" s="13">
        <f t="shared" si="613"/>
        <v>0</v>
      </c>
      <c r="CX1565" s="13">
        <f t="shared" si="614"/>
        <v>0</v>
      </c>
      <c r="CY1565" s="251">
        <f t="shared" si="615"/>
        <v>0</v>
      </c>
      <c r="CZ1565" s="13" t="s">
        <v>29</v>
      </c>
      <c r="DA1565" s="13">
        <v>50</v>
      </c>
      <c r="DB1565" s="22">
        <f t="shared" si="616"/>
        <v>0</v>
      </c>
      <c r="DD1565" s="24"/>
      <c r="DF1565" s="163"/>
      <c r="DH1565" s="24"/>
      <c r="DI1565" s="447"/>
      <c r="DJ1565" s="163"/>
    </row>
    <row r="1566" spans="1:114" s="7" customFormat="1">
      <c r="A1566" s="277">
        <f t="shared" si="600"/>
        <v>50</v>
      </c>
      <c r="B1566" s="21" t="e">
        <f>'Calculateur de trading'!I1566/C1566/W1566</f>
        <v>#DIV/0!</v>
      </c>
      <c r="C1566" s="278">
        <f t="shared" si="601"/>
        <v>10</v>
      </c>
      <c r="D1566" s="426"/>
      <c r="E1566" s="273">
        <f t="shared" si="602"/>
        <v>100</v>
      </c>
      <c r="F1566" s="271">
        <f t="shared" si="594"/>
        <v>2</v>
      </c>
      <c r="G1566" s="271" t="e">
        <f t="shared" si="595"/>
        <v>#DIV/0!</v>
      </c>
      <c r="H1566" s="272">
        <f t="shared" si="596"/>
        <v>20</v>
      </c>
      <c r="I1566" s="270"/>
      <c r="J1566" s="273">
        <f t="shared" si="603"/>
        <v>200</v>
      </c>
      <c r="K1566" s="271">
        <f t="shared" si="597"/>
        <v>4</v>
      </c>
      <c r="L1566" s="271" t="e">
        <f t="shared" si="598"/>
        <v>#DIV/0!</v>
      </c>
      <c r="M1566" s="272">
        <f t="shared" si="599"/>
        <v>40</v>
      </c>
      <c r="N1566" s="389"/>
      <c r="O1566" s="455" t="e">
        <f>(A1566*B1566*W1566)+(B1566*'Calculateur de trading'!H1566)</f>
        <v>#DIV/0!</v>
      </c>
      <c r="P1566" s="274" t="e">
        <f>O1566/'Déscriptions des trades'!CK1566</f>
        <v>#DIV/0!</v>
      </c>
      <c r="Q1566" s="456" t="e">
        <f>'Déscriptions des trades'!CK1566-O1566</f>
        <v>#DIV/0!</v>
      </c>
      <c r="R1566" s="466" t="e">
        <f t="shared" si="604"/>
        <v>#DIV/0!</v>
      </c>
      <c r="S1566" s="389"/>
      <c r="T1566" s="12"/>
      <c r="U1566" s="25"/>
      <c r="V1566" s="15"/>
      <c r="W1566" s="490">
        <f t="shared" si="608"/>
        <v>0</v>
      </c>
      <c r="X1566" s="21" t="e">
        <f>W1566*U1566/'Déscriptions des trades'!CK1566*'Déscriptions des trades'!B1566</f>
        <v>#DIV/0!</v>
      </c>
      <c r="Y1566" s="459"/>
      <c r="Z1566" s="389"/>
      <c r="AA1566" s="23">
        <f t="shared" si="605"/>
        <v>0.1</v>
      </c>
      <c r="AB1566" s="17" t="e">
        <f>(AA1566*'Déscriptions des trades'!U1566*'Déscriptions des trades'!B1566/'Déscriptions des trades'!CK1566)*'Déscriptions des trades'!W1566</f>
        <v>#DIV/0!</v>
      </c>
      <c r="AC1566" s="265" t="e">
        <f>AB1566*'Déscriptions des trades'!CK1566</f>
        <v>#DIV/0!</v>
      </c>
      <c r="AD1566" s="266" t="e">
        <f>'Déscriptions des trades'!CK1566-AC1566</f>
        <v>#DIV/0!</v>
      </c>
      <c r="AE1566" s="389"/>
      <c r="AF1566" s="399">
        <v>1562</v>
      </c>
      <c r="AG1566" s="389"/>
      <c r="AH1566" s="20"/>
      <c r="AI1566" s="303"/>
      <c r="AJ1566" s="307"/>
      <c r="AK1566" s="161"/>
      <c r="AL1566" s="305"/>
      <c r="AM1566" s="305"/>
      <c r="AN1566" s="162"/>
      <c r="AO1566" s="439"/>
      <c r="AP1566" s="162"/>
      <c r="AQ1566" s="113"/>
      <c r="AR1566" s="113"/>
      <c r="AS1566" s="384"/>
      <c r="AT1566" s="306"/>
      <c r="AU1566" s="306"/>
      <c r="AV1566" s="160"/>
      <c r="AW1566" s="158"/>
      <c r="AX1566" s="385"/>
      <c r="AY1566" s="453"/>
      <c r="AZ1566" s="165"/>
      <c r="BA1566" s="301"/>
      <c r="BB1566" s="165"/>
      <c r="BC1566" s="301"/>
      <c r="BD1566" s="165"/>
      <c r="BE1566" s="302"/>
      <c r="BF1566" s="302"/>
      <c r="BG1566" s="165"/>
      <c r="BH1566" s="303"/>
      <c r="BI1566" s="165"/>
      <c r="BJ1566" s="304"/>
      <c r="BK1566" s="394"/>
      <c r="BL1566" s="302"/>
      <c r="BM1566" s="302"/>
      <c r="BN1566" s="394"/>
      <c r="BO1566" s="302"/>
      <c r="BP1566" s="13"/>
      <c r="BQ1566" s="302"/>
      <c r="BR1566" s="13"/>
      <c r="BS1566" s="302"/>
      <c r="BT1566" s="13"/>
      <c r="BU1566" s="302"/>
      <c r="BV1566" s="386"/>
      <c r="BW1566" s="303"/>
      <c r="BX1566" s="303"/>
      <c r="BY1566" s="302"/>
      <c r="BZ1566" s="302"/>
      <c r="CA1566" s="387"/>
      <c r="CB1566" s="395"/>
      <c r="CC1566" s="12"/>
      <c r="CD1566" s="304"/>
      <c r="CE1566" s="14"/>
      <c r="CF1566" s="395"/>
      <c r="CG1566" s="397"/>
      <c r="CH1566" s="300">
        <f t="shared" si="609"/>
        <v>0</v>
      </c>
      <c r="CI1566" s="26"/>
      <c r="CJ1566" s="17">
        <f t="shared" si="606"/>
        <v>0</v>
      </c>
      <c r="CK1566" s="18">
        <f t="shared" si="617"/>
        <v>12.89</v>
      </c>
      <c r="CM1566" s="164"/>
      <c r="CN1566" s="302"/>
      <c r="CO1566" s="13">
        <f t="shared" si="610"/>
        <v>0</v>
      </c>
      <c r="CP1566" s="302"/>
      <c r="CQ1566" s="13">
        <f t="shared" si="611"/>
        <v>0</v>
      </c>
      <c r="CR1566" s="302"/>
      <c r="CS1566" s="13">
        <f t="shared" si="612"/>
        <v>0</v>
      </c>
      <c r="CT1566" s="302"/>
      <c r="CU1566" s="13">
        <f t="shared" si="607"/>
        <v>0</v>
      </c>
      <c r="CV1566" s="302"/>
      <c r="CW1566" s="13">
        <f t="shared" si="613"/>
        <v>0</v>
      </c>
      <c r="CX1566" s="13">
        <f t="shared" si="614"/>
        <v>0</v>
      </c>
      <c r="CY1566" s="251">
        <f t="shared" si="615"/>
        <v>0</v>
      </c>
      <c r="CZ1566" s="13" t="s">
        <v>29</v>
      </c>
      <c r="DA1566" s="13">
        <v>50</v>
      </c>
      <c r="DB1566" s="22">
        <f t="shared" si="616"/>
        <v>0</v>
      </c>
      <c r="DD1566" s="24"/>
      <c r="DF1566" s="163"/>
      <c r="DH1566" s="24"/>
      <c r="DI1566" s="447"/>
      <c r="DJ1566" s="163"/>
    </row>
    <row r="1567" spans="1:114" s="7" customFormat="1">
      <c r="A1567" s="277">
        <f t="shared" si="600"/>
        <v>50</v>
      </c>
      <c r="B1567" s="21" t="e">
        <f>'Calculateur de trading'!I1567/C1567/W1567</f>
        <v>#DIV/0!</v>
      </c>
      <c r="C1567" s="278">
        <f t="shared" si="601"/>
        <v>10</v>
      </c>
      <c r="D1567" s="426"/>
      <c r="E1567" s="273">
        <f t="shared" si="602"/>
        <v>100</v>
      </c>
      <c r="F1567" s="271">
        <f t="shared" si="594"/>
        <v>2</v>
      </c>
      <c r="G1567" s="271" t="e">
        <f t="shared" si="595"/>
        <v>#DIV/0!</v>
      </c>
      <c r="H1567" s="272">
        <f t="shared" si="596"/>
        <v>20</v>
      </c>
      <c r="I1567" s="270"/>
      <c r="J1567" s="273">
        <f t="shared" si="603"/>
        <v>200</v>
      </c>
      <c r="K1567" s="271">
        <f t="shared" si="597"/>
        <v>4</v>
      </c>
      <c r="L1567" s="271" t="e">
        <f t="shared" si="598"/>
        <v>#DIV/0!</v>
      </c>
      <c r="M1567" s="272">
        <f t="shared" si="599"/>
        <v>40</v>
      </c>
      <c r="N1567" s="389"/>
      <c r="O1567" s="455" t="e">
        <f>(A1567*B1567*W1567)+(B1567*'Calculateur de trading'!H1567)</f>
        <v>#DIV/0!</v>
      </c>
      <c r="P1567" s="274" t="e">
        <f>O1567/'Déscriptions des trades'!CK1567</f>
        <v>#DIV/0!</v>
      </c>
      <c r="Q1567" s="456" t="e">
        <f>'Déscriptions des trades'!CK1567-O1567</f>
        <v>#DIV/0!</v>
      </c>
      <c r="R1567" s="466" t="e">
        <f t="shared" si="604"/>
        <v>#DIV/0!</v>
      </c>
      <c r="S1567" s="389"/>
      <c r="T1567" s="12"/>
      <c r="U1567" s="25"/>
      <c r="V1567" s="15"/>
      <c r="W1567" s="490">
        <f t="shared" si="608"/>
        <v>0</v>
      </c>
      <c r="X1567" s="21" t="e">
        <f>W1567*U1567/'Déscriptions des trades'!CK1567*'Déscriptions des trades'!B1567</f>
        <v>#DIV/0!</v>
      </c>
      <c r="Y1567" s="459"/>
      <c r="Z1567" s="389"/>
      <c r="AA1567" s="23">
        <f t="shared" si="605"/>
        <v>0.1</v>
      </c>
      <c r="AB1567" s="17" t="e">
        <f>(AA1567*'Déscriptions des trades'!U1567*'Déscriptions des trades'!B1567/'Déscriptions des trades'!CK1567)*'Déscriptions des trades'!W1567</f>
        <v>#DIV/0!</v>
      </c>
      <c r="AC1567" s="265" t="e">
        <f>AB1567*'Déscriptions des trades'!CK1567</f>
        <v>#DIV/0!</v>
      </c>
      <c r="AD1567" s="266" t="e">
        <f>'Déscriptions des trades'!CK1567-AC1567</f>
        <v>#DIV/0!</v>
      </c>
      <c r="AE1567" s="389"/>
      <c r="AF1567" s="399">
        <v>1563</v>
      </c>
      <c r="AG1567" s="389"/>
      <c r="AH1567" s="20"/>
      <c r="AI1567" s="303"/>
      <c r="AJ1567" s="307"/>
      <c r="AK1567" s="161"/>
      <c r="AL1567" s="305"/>
      <c r="AM1567" s="305"/>
      <c r="AN1567" s="162"/>
      <c r="AO1567" s="439"/>
      <c r="AP1567" s="162"/>
      <c r="AQ1567" s="113"/>
      <c r="AR1567" s="113"/>
      <c r="AS1567" s="384"/>
      <c r="AT1567" s="306"/>
      <c r="AU1567" s="306"/>
      <c r="AV1567" s="160"/>
      <c r="AW1567" s="158"/>
      <c r="AX1567" s="385"/>
      <c r="AY1567" s="453"/>
      <c r="AZ1567" s="165"/>
      <c r="BA1567" s="301"/>
      <c r="BB1567" s="165"/>
      <c r="BC1567" s="301"/>
      <c r="BD1567" s="165"/>
      <c r="BE1567" s="302"/>
      <c r="BF1567" s="302"/>
      <c r="BG1567" s="165"/>
      <c r="BH1567" s="303"/>
      <c r="BI1567" s="165"/>
      <c r="BJ1567" s="304"/>
      <c r="BK1567" s="394"/>
      <c r="BL1567" s="302"/>
      <c r="BM1567" s="302"/>
      <c r="BN1567" s="394"/>
      <c r="BO1567" s="302"/>
      <c r="BP1567" s="13"/>
      <c r="BQ1567" s="302"/>
      <c r="BR1567" s="13"/>
      <c r="BS1567" s="302"/>
      <c r="BT1567" s="13"/>
      <c r="BU1567" s="302"/>
      <c r="BV1567" s="386"/>
      <c r="BW1567" s="303"/>
      <c r="BX1567" s="303"/>
      <c r="BY1567" s="302"/>
      <c r="BZ1567" s="302"/>
      <c r="CA1567" s="387"/>
      <c r="CB1567" s="395"/>
      <c r="CC1567" s="12"/>
      <c r="CD1567" s="304"/>
      <c r="CE1567" s="14"/>
      <c r="CF1567" s="395"/>
      <c r="CG1567" s="397"/>
      <c r="CH1567" s="300">
        <f t="shared" si="609"/>
        <v>0</v>
      </c>
      <c r="CI1567" s="26"/>
      <c r="CJ1567" s="17">
        <f t="shared" si="606"/>
        <v>0</v>
      </c>
      <c r="CK1567" s="18">
        <f t="shared" si="617"/>
        <v>12.89</v>
      </c>
      <c r="CM1567" s="164"/>
      <c r="CN1567" s="302"/>
      <c r="CO1567" s="13">
        <f t="shared" si="610"/>
        <v>0</v>
      </c>
      <c r="CP1567" s="302"/>
      <c r="CQ1567" s="13">
        <f t="shared" si="611"/>
        <v>0</v>
      </c>
      <c r="CR1567" s="302"/>
      <c r="CS1567" s="13">
        <f t="shared" si="612"/>
        <v>0</v>
      </c>
      <c r="CT1567" s="302"/>
      <c r="CU1567" s="13">
        <f t="shared" si="607"/>
        <v>0</v>
      </c>
      <c r="CV1567" s="302"/>
      <c r="CW1567" s="13">
        <f t="shared" si="613"/>
        <v>0</v>
      </c>
      <c r="CX1567" s="13">
        <f t="shared" si="614"/>
        <v>0</v>
      </c>
      <c r="CY1567" s="251">
        <f t="shared" si="615"/>
        <v>0</v>
      </c>
      <c r="CZ1567" s="13" t="s">
        <v>29</v>
      </c>
      <c r="DA1567" s="13">
        <v>50</v>
      </c>
      <c r="DB1567" s="22">
        <f t="shared" si="616"/>
        <v>0</v>
      </c>
      <c r="DD1567" s="24"/>
      <c r="DF1567" s="163"/>
      <c r="DH1567" s="24"/>
      <c r="DI1567" s="447"/>
      <c r="DJ1567" s="163"/>
    </row>
    <row r="1568" spans="1:114" s="7" customFormat="1">
      <c r="A1568" s="277">
        <f t="shared" si="600"/>
        <v>50</v>
      </c>
      <c r="B1568" s="21" t="e">
        <f>'Calculateur de trading'!I1568/C1568/W1568</f>
        <v>#DIV/0!</v>
      </c>
      <c r="C1568" s="278">
        <f t="shared" si="601"/>
        <v>10</v>
      </c>
      <c r="D1568" s="278"/>
      <c r="E1568" s="273">
        <f t="shared" si="602"/>
        <v>100</v>
      </c>
      <c r="F1568" s="271">
        <f t="shared" si="594"/>
        <v>2</v>
      </c>
      <c r="G1568" s="271" t="e">
        <f t="shared" si="595"/>
        <v>#DIV/0!</v>
      </c>
      <c r="H1568" s="272">
        <f t="shared" si="596"/>
        <v>20</v>
      </c>
      <c r="I1568" s="270"/>
      <c r="J1568" s="273">
        <f t="shared" si="603"/>
        <v>200</v>
      </c>
      <c r="K1568" s="271">
        <f t="shared" si="597"/>
        <v>4</v>
      </c>
      <c r="L1568" s="271" t="e">
        <f t="shared" si="598"/>
        <v>#DIV/0!</v>
      </c>
      <c r="M1568" s="272">
        <f t="shared" si="599"/>
        <v>40</v>
      </c>
      <c r="N1568" s="389"/>
      <c r="O1568" s="455" t="e">
        <f>(A1568*B1568*W1568)+(B1568*'Calculateur de trading'!H1568)</f>
        <v>#DIV/0!</v>
      </c>
      <c r="P1568" s="274" t="e">
        <f>O1568/'Déscriptions des trades'!CK1568</f>
        <v>#DIV/0!</v>
      </c>
      <c r="Q1568" s="456" t="e">
        <f>'Déscriptions des trades'!CK1568-O1568</f>
        <v>#DIV/0!</v>
      </c>
      <c r="R1568" s="466" t="e">
        <f t="shared" si="604"/>
        <v>#DIV/0!</v>
      </c>
      <c r="S1568" s="389"/>
      <c r="T1568" s="12"/>
      <c r="U1568" s="25"/>
      <c r="V1568" s="15"/>
      <c r="W1568" s="490">
        <f t="shared" si="608"/>
        <v>0</v>
      </c>
      <c r="X1568" s="21" t="e">
        <f>W1568*U1568/'Déscriptions des trades'!CK1568*'Déscriptions des trades'!B1568</f>
        <v>#DIV/0!</v>
      </c>
      <c r="Y1568" s="459"/>
      <c r="Z1568" s="389"/>
      <c r="AA1568" s="23">
        <f t="shared" si="605"/>
        <v>0.1</v>
      </c>
      <c r="AB1568" s="17" t="e">
        <f>(AA1568*'Déscriptions des trades'!U1568*'Déscriptions des trades'!B1568/'Déscriptions des trades'!CK1568)*'Déscriptions des trades'!W1568</f>
        <v>#DIV/0!</v>
      </c>
      <c r="AC1568" s="265" t="e">
        <f>AB1568*'Déscriptions des trades'!CK1568</f>
        <v>#DIV/0!</v>
      </c>
      <c r="AD1568" s="266" t="e">
        <f>'Déscriptions des trades'!CK1568-AC1568</f>
        <v>#DIV/0!</v>
      </c>
      <c r="AE1568" s="389"/>
      <c r="AF1568" s="399">
        <v>1564</v>
      </c>
      <c r="AG1568" s="389"/>
      <c r="AH1568" s="20"/>
      <c r="AI1568" s="303"/>
      <c r="AJ1568" s="307"/>
      <c r="AK1568" s="161"/>
      <c r="AL1568" s="305"/>
      <c r="AM1568" s="305"/>
      <c r="AN1568" s="162"/>
      <c r="AO1568" s="439"/>
      <c r="AP1568" s="162"/>
      <c r="AQ1568" s="113"/>
      <c r="AR1568" s="113"/>
      <c r="AS1568" s="384"/>
      <c r="AT1568" s="306"/>
      <c r="AU1568" s="306"/>
      <c r="AV1568" s="160"/>
      <c r="AW1568" s="158"/>
      <c r="AX1568" s="385"/>
      <c r="AY1568" s="453"/>
      <c r="AZ1568" s="165"/>
      <c r="BA1568" s="301"/>
      <c r="BB1568" s="165"/>
      <c r="BC1568" s="301"/>
      <c r="BD1568" s="165"/>
      <c r="BE1568" s="302"/>
      <c r="BF1568" s="302"/>
      <c r="BG1568" s="165"/>
      <c r="BH1568" s="303"/>
      <c r="BI1568" s="165"/>
      <c r="BJ1568" s="304"/>
      <c r="BK1568" s="394"/>
      <c r="BL1568" s="302"/>
      <c r="BM1568" s="302"/>
      <c r="BN1568" s="394"/>
      <c r="BO1568" s="302"/>
      <c r="BP1568" s="13"/>
      <c r="BQ1568" s="302"/>
      <c r="BR1568" s="13"/>
      <c r="BS1568" s="302"/>
      <c r="BT1568" s="13"/>
      <c r="BU1568" s="302"/>
      <c r="BV1568" s="386"/>
      <c r="BW1568" s="303"/>
      <c r="BX1568" s="303"/>
      <c r="BY1568" s="302"/>
      <c r="BZ1568" s="302"/>
      <c r="CA1568" s="387"/>
      <c r="CB1568" s="395"/>
      <c r="CC1568" s="12"/>
      <c r="CD1568" s="304"/>
      <c r="CE1568" s="14"/>
      <c r="CF1568" s="395"/>
      <c r="CG1568" s="397"/>
      <c r="CH1568" s="300">
        <f t="shared" si="609"/>
        <v>0</v>
      </c>
      <c r="CI1568" s="26"/>
      <c r="CJ1568" s="17">
        <f t="shared" si="606"/>
        <v>0</v>
      </c>
      <c r="CK1568" s="18">
        <f t="shared" si="617"/>
        <v>12.89</v>
      </c>
      <c r="CM1568" s="164"/>
      <c r="CN1568" s="302"/>
      <c r="CO1568" s="13">
        <f t="shared" si="610"/>
        <v>0</v>
      </c>
      <c r="CP1568" s="302"/>
      <c r="CQ1568" s="13">
        <f t="shared" si="611"/>
        <v>0</v>
      </c>
      <c r="CR1568" s="302"/>
      <c r="CS1568" s="13">
        <f t="shared" si="612"/>
        <v>0</v>
      </c>
      <c r="CT1568" s="302"/>
      <c r="CU1568" s="13">
        <f t="shared" si="607"/>
        <v>0</v>
      </c>
      <c r="CV1568" s="302"/>
      <c r="CW1568" s="13">
        <f t="shared" si="613"/>
        <v>0</v>
      </c>
      <c r="CX1568" s="13">
        <f t="shared" si="614"/>
        <v>0</v>
      </c>
      <c r="CY1568" s="251">
        <f t="shared" si="615"/>
        <v>0</v>
      </c>
      <c r="CZ1568" s="13" t="s">
        <v>29</v>
      </c>
      <c r="DA1568" s="13">
        <v>50</v>
      </c>
      <c r="DB1568" s="22">
        <f t="shared" si="616"/>
        <v>0</v>
      </c>
      <c r="DD1568" s="24"/>
      <c r="DF1568" s="163"/>
      <c r="DH1568" s="24"/>
      <c r="DI1568" s="447"/>
      <c r="DJ1568" s="163"/>
    </row>
    <row r="1569" spans="1:114" s="7" customFormat="1">
      <c r="A1569" s="277">
        <f t="shared" si="600"/>
        <v>50</v>
      </c>
      <c r="B1569" s="21" t="e">
        <f>'Calculateur de trading'!I1569/C1569/W1569</f>
        <v>#DIV/0!</v>
      </c>
      <c r="C1569" s="278">
        <f t="shared" si="601"/>
        <v>10</v>
      </c>
      <c r="D1569" s="426"/>
      <c r="E1569" s="273">
        <f t="shared" si="602"/>
        <v>100</v>
      </c>
      <c r="F1569" s="271">
        <f t="shared" si="594"/>
        <v>2</v>
      </c>
      <c r="G1569" s="271" t="e">
        <f t="shared" si="595"/>
        <v>#DIV/0!</v>
      </c>
      <c r="H1569" s="272">
        <f t="shared" si="596"/>
        <v>20</v>
      </c>
      <c r="I1569" s="270"/>
      <c r="J1569" s="273">
        <f t="shared" si="603"/>
        <v>200</v>
      </c>
      <c r="K1569" s="271">
        <f t="shared" si="597"/>
        <v>4</v>
      </c>
      <c r="L1569" s="271" t="e">
        <f t="shared" si="598"/>
        <v>#DIV/0!</v>
      </c>
      <c r="M1569" s="272">
        <f t="shared" si="599"/>
        <v>40</v>
      </c>
      <c r="N1569" s="389"/>
      <c r="O1569" s="455" t="e">
        <f>(A1569*B1569*W1569)+(B1569*'Calculateur de trading'!H1569)</f>
        <v>#DIV/0!</v>
      </c>
      <c r="P1569" s="274" t="e">
        <f>O1569/'Déscriptions des trades'!CK1569</f>
        <v>#DIV/0!</v>
      </c>
      <c r="Q1569" s="456" t="e">
        <f>'Déscriptions des trades'!CK1569-O1569</f>
        <v>#DIV/0!</v>
      </c>
      <c r="R1569" s="466" t="e">
        <f t="shared" si="604"/>
        <v>#DIV/0!</v>
      </c>
      <c r="S1569" s="389"/>
      <c r="T1569" s="12"/>
      <c r="U1569" s="25"/>
      <c r="V1569" s="15"/>
      <c r="W1569" s="490">
        <f t="shared" si="608"/>
        <v>0</v>
      </c>
      <c r="X1569" s="21" t="e">
        <f>W1569*U1569/'Déscriptions des trades'!CK1569*'Déscriptions des trades'!B1569</f>
        <v>#DIV/0!</v>
      </c>
      <c r="Y1569" s="459"/>
      <c r="Z1569" s="389"/>
      <c r="AA1569" s="23">
        <f t="shared" si="605"/>
        <v>0.1</v>
      </c>
      <c r="AB1569" s="17" t="e">
        <f>(AA1569*'Déscriptions des trades'!U1569*'Déscriptions des trades'!B1569/'Déscriptions des trades'!CK1569)*'Déscriptions des trades'!W1569</f>
        <v>#DIV/0!</v>
      </c>
      <c r="AC1569" s="265" t="e">
        <f>AB1569*'Déscriptions des trades'!CK1569</f>
        <v>#DIV/0!</v>
      </c>
      <c r="AD1569" s="266" t="e">
        <f>'Déscriptions des trades'!CK1569-AC1569</f>
        <v>#DIV/0!</v>
      </c>
      <c r="AE1569" s="389"/>
      <c r="AF1569" s="399">
        <v>1565</v>
      </c>
      <c r="AG1569" s="389"/>
      <c r="AH1569" s="20"/>
      <c r="AI1569" s="303"/>
      <c r="AJ1569" s="307"/>
      <c r="AK1569" s="161"/>
      <c r="AL1569" s="305"/>
      <c r="AM1569" s="305"/>
      <c r="AN1569" s="162"/>
      <c r="AO1569" s="439"/>
      <c r="AP1569" s="162"/>
      <c r="AQ1569" s="113"/>
      <c r="AR1569" s="113"/>
      <c r="AS1569" s="384"/>
      <c r="AT1569" s="306"/>
      <c r="AU1569" s="306"/>
      <c r="AV1569" s="160"/>
      <c r="AW1569" s="158"/>
      <c r="AX1569" s="385"/>
      <c r="AY1569" s="453"/>
      <c r="AZ1569" s="165"/>
      <c r="BA1569" s="301"/>
      <c r="BB1569" s="165"/>
      <c r="BC1569" s="301"/>
      <c r="BD1569" s="165"/>
      <c r="BE1569" s="302"/>
      <c r="BF1569" s="302"/>
      <c r="BG1569" s="165"/>
      <c r="BH1569" s="303"/>
      <c r="BI1569" s="165"/>
      <c r="BJ1569" s="304"/>
      <c r="BK1569" s="394"/>
      <c r="BL1569" s="302"/>
      <c r="BM1569" s="302"/>
      <c r="BN1569" s="394"/>
      <c r="BO1569" s="302"/>
      <c r="BP1569" s="13"/>
      <c r="BQ1569" s="302"/>
      <c r="BR1569" s="13"/>
      <c r="BS1569" s="302"/>
      <c r="BT1569" s="13"/>
      <c r="BU1569" s="302"/>
      <c r="BV1569" s="386"/>
      <c r="BW1569" s="303"/>
      <c r="BX1569" s="303"/>
      <c r="BY1569" s="302"/>
      <c r="BZ1569" s="302"/>
      <c r="CA1569" s="387"/>
      <c r="CB1569" s="395"/>
      <c r="CC1569" s="12"/>
      <c r="CD1569" s="304"/>
      <c r="CE1569" s="14"/>
      <c r="CF1569" s="395"/>
      <c r="CG1569" s="397"/>
      <c r="CH1569" s="300">
        <f t="shared" si="609"/>
        <v>0</v>
      </c>
      <c r="CI1569" s="26"/>
      <c r="CJ1569" s="17">
        <f t="shared" si="606"/>
        <v>0</v>
      </c>
      <c r="CK1569" s="18">
        <f t="shared" si="617"/>
        <v>12.89</v>
      </c>
      <c r="CM1569" s="164"/>
      <c r="CN1569" s="302"/>
      <c r="CO1569" s="13">
        <f t="shared" si="610"/>
        <v>0</v>
      </c>
      <c r="CP1569" s="302"/>
      <c r="CQ1569" s="13">
        <f t="shared" si="611"/>
        <v>0</v>
      </c>
      <c r="CR1569" s="302"/>
      <c r="CS1569" s="13">
        <f t="shared" si="612"/>
        <v>0</v>
      </c>
      <c r="CT1569" s="302"/>
      <c r="CU1569" s="13">
        <f t="shared" si="607"/>
        <v>0</v>
      </c>
      <c r="CV1569" s="302"/>
      <c r="CW1569" s="13">
        <f t="shared" si="613"/>
        <v>0</v>
      </c>
      <c r="CX1569" s="13">
        <f t="shared" si="614"/>
        <v>0</v>
      </c>
      <c r="CY1569" s="251">
        <f t="shared" si="615"/>
        <v>0</v>
      </c>
      <c r="CZ1569" s="13" t="s">
        <v>29</v>
      </c>
      <c r="DA1569" s="13">
        <v>50</v>
      </c>
      <c r="DB1569" s="22">
        <f t="shared" si="616"/>
        <v>0</v>
      </c>
      <c r="DD1569" s="24"/>
      <c r="DF1569" s="163"/>
      <c r="DH1569" s="24"/>
      <c r="DI1569" s="447"/>
      <c r="DJ1569" s="163"/>
    </row>
    <row r="1570" spans="1:114" s="7" customFormat="1">
      <c r="A1570" s="277">
        <f t="shared" si="600"/>
        <v>50</v>
      </c>
      <c r="B1570" s="21" t="e">
        <f>'Calculateur de trading'!I1570/C1570/W1570</f>
        <v>#DIV/0!</v>
      </c>
      <c r="C1570" s="278">
        <f t="shared" si="601"/>
        <v>10</v>
      </c>
      <c r="D1570" s="278"/>
      <c r="E1570" s="273">
        <f t="shared" si="602"/>
        <v>100</v>
      </c>
      <c r="F1570" s="271">
        <f t="shared" si="594"/>
        <v>2</v>
      </c>
      <c r="G1570" s="271" t="e">
        <f t="shared" si="595"/>
        <v>#DIV/0!</v>
      </c>
      <c r="H1570" s="272">
        <f t="shared" si="596"/>
        <v>20</v>
      </c>
      <c r="I1570" s="270"/>
      <c r="J1570" s="273">
        <f t="shared" si="603"/>
        <v>200</v>
      </c>
      <c r="K1570" s="271">
        <f t="shared" si="597"/>
        <v>4</v>
      </c>
      <c r="L1570" s="271" t="e">
        <f t="shared" si="598"/>
        <v>#DIV/0!</v>
      </c>
      <c r="M1570" s="272">
        <f t="shared" si="599"/>
        <v>40</v>
      </c>
      <c r="N1570" s="389"/>
      <c r="O1570" s="455" t="e">
        <f>(A1570*B1570*W1570)+(B1570*'Calculateur de trading'!H1570)</f>
        <v>#DIV/0!</v>
      </c>
      <c r="P1570" s="274" t="e">
        <f>O1570/'Déscriptions des trades'!CK1570</f>
        <v>#DIV/0!</v>
      </c>
      <c r="Q1570" s="456" t="e">
        <f>'Déscriptions des trades'!CK1570-O1570</f>
        <v>#DIV/0!</v>
      </c>
      <c r="R1570" s="466" t="e">
        <f t="shared" si="604"/>
        <v>#DIV/0!</v>
      </c>
      <c r="S1570" s="389"/>
      <c r="T1570" s="12"/>
      <c r="U1570" s="25"/>
      <c r="V1570" s="15"/>
      <c r="W1570" s="490">
        <f t="shared" si="608"/>
        <v>0</v>
      </c>
      <c r="X1570" s="21" t="e">
        <f>W1570*U1570/'Déscriptions des trades'!CK1570*'Déscriptions des trades'!B1570</f>
        <v>#DIV/0!</v>
      </c>
      <c r="Y1570" s="459"/>
      <c r="Z1570" s="389"/>
      <c r="AA1570" s="23">
        <f t="shared" si="605"/>
        <v>0.1</v>
      </c>
      <c r="AB1570" s="17" t="e">
        <f>(AA1570*'Déscriptions des trades'!U1570*'Déscriptions des trades'!B1570/'Déscriptions des trades'!CK1570)*'Déscriptions des trades'!W1570</f>
        <v>#DIV/0!</v>
      </c>
      <c r="AC1570" s="265" t="e">
        <f>AB1570*'Déscriptions des trades'!CK1570</f>
        <v>#DIV/0!</v>
      </c>
      <c r="AD1570" s="266" t="e">
        <f>'Déscriptions des trades'!CK1570-AC1570</f>
        <v>#DIV/0!</v>
      </c>
      <c r="AE1570" s="389"/>
      <c r="AF1570" s="399">
        <v>1566</v>
      </c>
      <c r="AG1570" s="389"/>
      <c r="AH1570" s="20"/>
      <c r="AI1570" s="303"/>
      <c r="AJ1570" s="307"/>
      <c r="AK1570" s="161"/>
      <c r="AL1570" s="305"/>
      <c r="AM1570" s="305"/>
      <c r="AN1570" s="162"/>
      <c r="AO1570" s="439"/>
      <c r="AP1570" s="162"/>
      <c r="AQ1570" s="113"/>
      <c r="AR1570" s="113"/>
      <c r="AS1570" s="384"/>
      <c r="AT1570" s="306"/>
      <c r="AU1570" s="306"/>
      <c r="AV1570" s="160"/>
      <c r="AW1570" s="158"/>
      <c r="AX1570" s="385"/>
      <c r="AY1570" s="453"/>
      <c r="AZ1570" s="165"/>
      <c r="BA1570" s="301"/>
      <c r="BB1570" s="165"/>
      <c r="BC1570" s="301"/>
      <c r="BD1570" s="165"/>
      <c r="BE1570" s="302"/>
      <c r="BF1570" s="302"/>
      <c r="BG1570" s="165"/>
      <c r="BH1570" s="303"/>
      <c r="BI1570" s="165"/>
      <c r="BJ1570" s="304"/>
      <c r="BK1570" s="394"/>
      <c r="BL1570" s="302"/>
      <c r="BM1570" s="302"/>
      <c r="BN1570" s="394"/>
      <c r="BO1570" s="302"/>
      <c r="BP1570" s="13"/>
      <c r="BQ1570" s="302"/>
      <c r="BR1570" s="13"/>
      <c r="BS1570" s="302"/>
      <c r="BT1570" s="13"/>
      <c r="BU1570" s="302"/>
      <c r="BV1570" s="386"/>
      <c r="BW1570" s="303"/>
      <c r="BX1570" s="303"/>
      <c r="BY1570" s="302"/>
      <c r="BZ1570" s="302"/>
      <c r="CA1570" s="387"/>
      <c r="CB1570" s="395"/>
      <c r="CC1570" s="12"/>
      <c r="CD1570" s="304"/>
      <c r="CE1570" s="14"/>
      <c r="CF1570" s="395"/>
      <c r="CG1570" s="397"/>
      <c r="CH1570" s="300">
        <f t="shared" si="609"/>
        <v>0</v>
      </c>
      <c r="CI1570" s="26"/>
      <c r="CJ1570" s="17">
        <f t="shared" si="606"/>
        <v>0</v>
      </c>
      <c r="CK1570" s="18">
        <f t="shared" si="617"/>
        <v>12.89</v>
      </c>
      <c r="CM1570" s="164"/>
      <c r="CN1570" s="302"/>
      <c r="CO1570" s="13">
        <f t="shared" si="610"/>
        <v>0</v>
      </c>
      <c r="CP1570" s="302"/>
      <c r="CQ1570" s="13">
        <f t="shared" si="611"/>
        <v>0</v>
      </c>
      <c r="CR1570" s="302"/>
      <c r="CS1570" s="13">
        <f t="shared" si="612"/>
        <v>0</v>
      </c>
      <c r="CT1570" s="302"/>
      <c r="CU1570" s="13">
        <f t="shared" si="607"/>
        <v>0</v>
      </c>
      <c r="CV1570" s="302"/>
      <c r="CW1570" s="13">
        <f t="shared" si="613"/>
        <v>0</v>
      </c>
      <c r="CX1570" s="13">
        <f t="shared" si="614"/>
        <v>0</v>
      </c>
      <c r="CY1570" s="251">
        <f t="shared" si="615"/>
        <v>0</v>
      </c>
      <c r="CZ1570" s="13" t="s">
        <v>29</v>
      </c>
      <c r="DA1570" s="13">
        <v>50</v>
      </c>
      <c r="DB1570" s="22">
        <f t="shared" si="616"/>
        <v>0</v>
      </c>
      <c r="DD1570" s="24"/>
      <c r="DF1570" s="163"/>
      <c r="DH1570" s="24"/>
      <c r="DI1570" s="447"/>
      <c r="DJ1570" s="163"/>
    </row>
    <row r="1571" spans="1:114" s="7" customFormat="1">
      <c r="A1571" s="277">
        <f t="shared" si="600"/>
        <v>50</v>
      </c>
      <c r="B1571" s="21" t="e">
        <f>'Calculateur de trading'!I1571/C1571/W1571</f>
        <v>#DIV/0!</v>
      </c>
      <c r="C1571" s="278">
        <f t="shared" si="601"/>
        <v>10</v>
      </c>
      <c r="D1571" s="426"/>
      <c r="E1571" s="273">
        <f t="shared" si="602"/>
        <v>100</v>
      </c>
      <c r="F1571" s="271">
        <f t="shared" si="594"/>
        <v>2</v>
      </c>
      <c r="G1571" s="271" t="e">
        <f t="shared" si="595"/>
        <v>#DIV/0!</v>
      </c>
      <c r="H1571" s="272">
        <f t="shared" si="596"/>
        <v>20</v>
      </c>
      <c r="I1571" s="270"/>
      <c r="J1571" s="273">
        <f t="shared" si="603"/>
        <v>200</v>
      </c>
      <c r="K1571" s="271">
        <f t="shared" si="597"/>
        <v>4</v>
      </c>
      <c r="L1571" s="271" t="e">
        <f t="shared" si="598"/>
        <v>#DIV/0!</v>
      </c>
      <c r="M1571" s="272">
        <f t="shared" si="599"/>
        <v>40</v>
      </c>
      <c r="N1571" s="389"/>
      <c r="O1571" s="455" t="e">
        <f>(A1571*B1571*W1571)+(B1571*'Calculateur de trading'!H1571)</f>
        <v>#DIV/0!</v>
      </c>
      <c r="P1571" s="274" t="e">
        <f>O1571/'Déscriptions des trades'!CK1571</f>
        <v>#DIV/0!</v>
      </c>
      <c r="Q1571" s="456" t="e">
        <f>'Déscriptions des trades'!CK1571-O1571</f>
        <v>#DIV/0!</v>
      </c>
      <c r="R1571" s="466" t="e">
        <f t="shared" si="604"/>
        <v>#DIV/0!</v>
      </c>
      <c r="S1571" s="389"/>
      <c r="T1571" s="12"/>
      <c r="U1571" s="25"/>
      <c r="V1571" s="15"/>
      <c r="W1571" s="490">
        <f t="shared" si="608"/>
        <v>0</v>
      </c>
      <c r="X1571" s="21" t="e">
        <f>W1571*U1571/'Déscriptions des trades'!CK1571*'Déscriptions des trades'!B1571</f>
        <v>#DIV/0!</v>
      </c>
      <c r="Y1571" s="459"/>
      <c r="Z1571" s="389"/>
      <c r="AA1571" s="23">
        <f t="shared" si="605"/>
        <v>0.1</v>
      </c>
      <c r="AB1571" s="17" t="e">
        <f>(AA1571*'Déscriptions des trades'!U1571*'Déscriptions des trades'!B1571/'Déscriptions des trades'!CK1571)*'Déscriptions des trades'!W1571</f>
        <v>#DIV/0!</v>
      </c>
      <c r="AC1571" s="265" t="e">
        <f>AB1571*'Déscriptions des trades'!CK1571</f>
        <v>#DIV/0!</v>
      </c>
      <c r="AD1571" s="266" t="e">
        <f>'Déscriptions des trades'!CK1571-AC1571</f>
        <v>#DIV/0!</v>
      </c>
      <c r="AE1571" s="389"/>
      <c r="AF1571" s="399">
        <v>1567</v>
      </c>
      <c r="AG1571" s="389"/>
      <c r="AH1571" s="20"/>
      <c r="AI1571" s="303"/>
      <c r="AJ1571" s="307"/>
      <c r="AK1571" s="161"/>
      <c r="AL1571" s="305"/>
      <c r="AM1571" s="305"/>
      <c r="AN1571" s="162"/>
      <c r="AO1571" s="439"/>
      <c r="AP1571" s="162"/>
      <c r="AQ1571" s="113"/>
      <c r="AR1571" s="113"/>
      <c r="AS1571" s="384"/>
      <c r="AT1571" s="306"/>
      <c r="AU1571" s="306"/>
      <c r="AV1571" s="160"/>
      <c r="AW1571" s="158"/>
      <c r="AX1571" s="385"/>
      <c r="AY1571" s="453"/>
      <c r="AZ1571" s="165"/>
      <c r="BA1571" s="301"/>
      <c r="BB1571" s="165"/>
      <c r="BC1571" s="301"/>
      <c r="BD1571" s="165"/>
      <c r="BE1571" s="302"/>
      <c r="BF1571" s="302"/>
      <c r="BG1571" s="165"/>
      <c r="BH1571" s="303"/>
      <c r="BI1571" s="165"/>
      <c r="BJ1571" s="304"/>
      <c r="BK1571" s="394"/>
      <c r="BL1571" s="302"/>
      <c r="BM1571" s="302"/>
      <c r="BN1571" s="394"/>
      <c r="BO1571" s="302"/>
      <c r="BP1571" s="13"/>
      <c r="BQ1571" s="302"/>
      <c r="BR1571" s="13"/>
      <c r="BS1571" s="302"/>
      <c r="BT1571" s="13"/>
      <c r="BU1571" s="302"/>
      <c r="BV1571" s="386"/>
      <c r="BW1571" s="303"/>
      <c r="BX1571" s="303"/>
      <c r="BY1571" s="302"/>
      <c r="BZ1571" s="302"/>
      <c r="CA1571" s="387"/>
      <c r="CB1571" s="395"/>
      <c r="CC1571" s="12"/>
      <c r="CD1571" s="304"/>
      <c r="CE1571" s="14"/>
      <c r="CF1571" s="395"/>
      <c r="CG1571" s="397"/>
      <c r="CH1571" s="300">
        <f t="shared" si="609"/>
        <v>0</v>
      </c>
      <c r="CI1571" s="26"/>
      <c r="CJ1571" s="17">
        <f t="shared" si="606"/>
        <v>0</v>
      </c>
      <c r="CK1571" s="18">
        <f t="shared" si="617"/>
        <v>12.89</v>
      </c>
      <c r="CM1571" s="164"/>
      <c r="CN1571" s="302"/>
      <c r="CO1571" s="13">
        <f t="shared" si="610"/>
        <v>0</v>
      </c>
      <c r="CP1571" s="302"/>
      <c r="CQ1571" s="13">
        <f t="shared" si="611"/>
        <v>0</v>
      </c>
      <c r="CR1571" s="302"/>
      <c r="CS1571" s="13">
        <f t="shared" si="612"/>
        <v>0</v>
      </c>
      <c r="CT1571" s="302"/>
      <c r="CU1571" s="13">
        <f t="shared" si="607"/>
        <v>0</v>
      </c>
      <c r="CV1571" s="302"/>
      <c r="CW1571" s="13">
        <f t="shared" si="613"/>
        <v>0</v>
      </c>
      <c r="CX1571" s="13">
        <f t="shared" si="614"/>
        <v>0</v>
      </c>
      <c r="CY1571" s="251">
        <f t="shared" si="615"/>
        <v>0</v>
      </c>
      <c r="CZ1571" s="13" t="s">
        <v>29</v>
      </c>
      <c r="DA1571" s="13">
        <v>50</v>
      </c>
      <c r="DB1571" s="22">
        <f t="shared" si="616"/>
        <v>0</v>
      </c>
      <c r="DD1571" s="24"/>
      <c r="DF1571" s="163"/>
      <c r="DH1571" s="24"/>
      <c r="DI1571" s="447"/>
      <c r="DJ1571" s="163"/>
    </row>
    <row r="1572" spans="1:114" s="7" customFormat="1">
      <c r="A1572" s="277">
        <f t="shared" si="600"/>
        <v>50</v>
      </c>
      <c r="B1572" s="21" t="e">
        <f>'Calculateur de trading'!I1572/C1572/W1572</f>
        <v>#DIV/0!</v>
      </c>
      <c r="C1572" s="278">
        <f t="shared" si="601"/>
        <v>10</v>
      </c>
      <c r="D1572" s="278"/>
      <c r="E1572" s="273">
        <f t="shared" si="602"/>
        <v>100</v>
      </c>
      <c r="F1572" s="271">
        <f t="shared" si="594"/>
        <v>2</v>
      </c>
      <c r="G1572" s="271" t="e">
        <f t="shared" si="595"/>
        <v>#DIV/0!</v>
      </c>
      <c r="H1572" s="272">
        <f t="shared" si="596"/>
        <v>20</v>
      </c>
      <c r="I1572" s="270"/>
      <c r="J1572" s="273">
        <f t="shared" si="603"/>
        <v>200</v>
      </c>
      <c r="K1572" s="271">
        <f t="shared" si="597"/>
        <v>4</v>
      </c>
      <c r="L1572" s="271" t="e">
        <f t="shared" si="598"/>
        <v>#DIV/0!</v>
      </c>
      <c r="M1572" s="272">
        <f t="shared" si="599"/>
        <v>40</v>
      </c>
      <c r="N1572" s="389"/>
      <c r="O1572" s="455" t="e">
        <f>(A1572*B1572*W1572)+(B1572*'Calculateur de trading'!H1572)</f>
        <v>#DIV/0!</v>
      </c>
      <c r="P1572" s="274" t="e">
        <f>O1572/'Déscriptions des trades'!CK1572</f>
        <v>#DIV/0!</v>
      </c>
      <c r="Q1572" s="456" t="e">
        <f>'Déscriptions des trades'!CK1572-O1572</f>
        <v>#DIV/0!</v>
      </c>
      <c r="R1572" s="466" t="e">
        <f t="shared" si="604"/>
        <v>#DIV/0!</v>
      </c>
      <c r="S1572" s="389"/>
      <c r="T1572" s="12"/>
      <c r="U1572" s="25"/>
      <c r="V1572" s="15"/>
      <c r="W1572" s="490">
        <f t="shared" si="608"/>
        <v>0</v>
      </c>
      <c r="X1572" s="21" t="e">
        <f>W1572*U1572/'Déscriptions des trades'!CK1572*'Déscriptions des trades'!B1572</f>
        <v>#DIV/0!</v>
      </c>
      <c r="Y1572" s="459"/>
      <c r="Z1572" s="389"/>
      <c r="AA1572" s="23">
        <f t="shared" si="605"/>
        <v>0.1</v>
      </c>
      <c r="AB1572" s="17" t="e">
        <f>(AA1572*'Déscriptions des trades'!U1572*'Déscriptions des trades'!B1572/'Déscriptions des trades'!CK1572)*'Déscriptions des trades'!W1572</f>
        <v>#DIV/0!</v>
      </c>
      <c r="AC1572" s="265" t="e">
        <f>AB1572*'Déscriptions des trades'!CK1572</f>
        <v>#DIV/0!</v>
      </c>
      <c r="AD1572" s="266" t="e">
        <f>'Déscriptions des trades'!CK1572-AC1572</f>
        <v>#DIV/0!</v>
      </c>
      <c r="AE1572" s="389"/>
      <c r="AF1572" s="399">
        <v>1568</v>
      </c>
      <c r="AG1572" s="389"/>
      <c r="AH1572" s="20"/>
      <c r="AI1572" s="303"/>
      <c r="AJ1572" s="307"/>
      <c r="AK1572" s="161"/>
      <c r="AL1572" s="305"/>
      <c r="AM1572" s="305"/>
      <c r="AN1572" s="162"/>
      <c r="AO1572" s="439"/>
      <c r="AP1572" s="162"/>
      <c r="AQ1572" s="113"/>
      <c r="AR1572" s="113"/>
      <c r="AS1572" s="384"/>
      <c r="AT1572" s="306"/>
      <c r="AU1572" s="306"/>
      <c r="AV1572" s="160"/>
      <c r="AW1572" s="158"/>
      <c r="AX1572" s="385"/>
      <c r="AY1572" s="453"/>
      <c r="AZ1572" s="165"/>
      <c r="BA1572" s="301"/>
      <c r="BB1572" s="165"/>
      <c r="BC1572" s="301"/>
      <c r="BD1572" s="165"/>
      <c r="BE1572" s="302"/>
      <c r="BF1572" s="302"/>
      <c r="BG1572" s="165"/>
      <c r="BH1572" s="303"/>
      <c r="BI1572" s="165"/>
      <c r="BJ1572" s="304"/>
      <c r="BK1572" s="394"/>
      <c r="BL1572" s="302"/>
      <c r="BM1572" s="302"/>
      <c r="BN1572" s="394"/>
      <c r="BO1572" s="302"/>
      <c r="BP1572" s="13"/>
      <c r="BQ1572" s="302"/>
      <c r="BR1572" s="13"/>
      <c r="BS1572" s="302"/>
      <c r="BT1572" s="13"/>
      <c r="BU1572" s="302"/>
      <c r="BV1572" s="386"/>
      <c r="BW1572" s="303"/>
      <c r="BX1572" s="303"/>
      <c r="BY1572" s="302"/>
      <c r="BZ1572" s="302"/>
      <c r="CA1572" s="387"/>
      <c r="CB1572" s="395"/>
      <c r="CC1572" s="12"/>
      <c r="CD1572" s="304"/>
      <c r="CE1572" s="14"/>
      <c r="CF1572" s="395"/>
      <c r="CG1572" s="397"/>
      <c r="CH1572" s="300">
        <f t="shared" si="609"/>
        <v>0</v>
      </c>
      <c r="CI1572" s="26"/>
      <c r="CJ1572" s="17">
        <f t="shared" si="606"/>
        <v>0</v>
      </c>
      <c r="CK1572" s="18">
        <f t="shared" si="617"/>
        <v>12.89</v>
      </c>
      <c r="CM1572" s="164"/>
      <c r="CN1572" s="302"/>
      <c r="CO1572" s="13">
        <f t="shared" si="610"/>
        <v>0</v>
      </c>
      <c r="CP1572" s="302"/>
      <c r="CQ1572" s="13">
        <f t="shared" si="611"/>
        <v>0</v>
      </c>
      <c r="CR1572" s="302"/>
      <c r="CS1572" s="13">
        <f t="shared" si="612"/>
        <v>0</v>
      </c>
      <c r="CT1572" s="302"/>
      <c r="CU1572" s="13">
        <f t="shared" si="607"/>
        <v>0</v>
      </c>
      <c r="CV1572" s="302"/>
      <c r="CW1572" s="13">
        <f t="shared" si="613"/>
        <v>0</v>
      </c>
      <c r="CX1572" s="13">
        <f t="shared" si="614"/>
        <v>0</v>
      </c>
      <c r="CY1572" s="251">
        <f t="shared" si="615"/>
        <v>0</v>
      </c>
      <c r="CZ1572" s="13" t="s">
        <v>29</v>
      </c>
      <c r="DA1572" s="13">
        <v>50</v>
      </c>
      <c r="DB1572" s="22">
        <f t="shared" si="616"/>
        <v>0</v>
      </c>
      <c r="DD1572" s="24"/>
      <c r="DF1572" s="163"/>
      <c r="DH1572" s="24"/>
      <c r="DI1572" s="447"/>
      <c r="DJ1572" s="163"/>
    </row>
    <row r="1573" spans="1:114" s="7" customFormat="1">
      <c r="A1573" s="277">
        <f t="shared" si="600"/>
        <v>50</v>
      </c>
      <c r="B1573" s="21" t="e">
        <f>'Calculateur de trading'!I1573/C1573/W1573</f>
        <v>#DIV/0!</v>
      </c>
      <c r="C1573" s="278">
        <f t="shared" si="601"/>
        <v>10</v>
      </c>
      <c r="D1573" s="426"/>
      <c r="E1573" s="273">
        <f t="shared" si="602"/>
        <v>100</v>
      </c>
      <c r="F1573" s="271">
        <f t="shared" si="594"/>
        <v>2</v>
      </c>
      <c r="G1573" s="271" t="e">
        <f t="shared" si="595"/>
        <v>#DIV/0!</v>
      </c>
      <c r="H1573" s="272">
        <f t="shared" si="596"/>
        <v>20</v>
      </c>
      <c r="I1573" s="270"/>
      <c r="J1573" s="273">
        <f t="shared" si="603"/>
        <v>200</v>
      </c>
      <c r="K1573" s="271">
        <f t="shared" si="597"/>
        <v>4</v>
      </c>
      <c r="L1573" s="271" t="e">
        <f t="shared" si="598"/>
        <v>#DIV/0!</v>
      </c>
      <c r="M1573" s="272">
        <f t="shared" si="599"/>
        <v>40</v>
      </c>
      <c r="N1573" s="389"/>
      <c r="O1573" s="455" t="e">
        <f>(A1573*B1573*W1573)+(B1573*'Calculateur de trading'!H1573)</f>
        <v>#DIV/0!</v>
      </c>
      <c r="P1573" s="274" t="e">
        <f>O1573/'Déscriptions des trades'!CK1573</f>
        <v>#DIV/0!</v>
      </c>
      <c r="Q1573" s="456" t="e">
        <f>'Déscriptions des trades'!CK1573-O1573</f>
        <v>#DIV/0!</v>
      </c>
      <c r="R1573" s="466" t="e">
        <f t="shared" si="604"/>
        <v>#DIV/0!</v>
      </c>
      <c r="S1573" s="389"/>
      <c r="T1573" s="12"/>
      <c r="U1573" s="25"/>
      <c r="V1573" s="15"/>
      <c r="W1573" s="490">
        <f t="shared" si="608"/>
        <v>0</v>
      </c>
      <c r="X1573" s="21" t="e">
        <f>W1573*U1573/'Déscriptions des trades'!CK1573*'Déscriptions des trades'!B1573</f>
        <v>#DIV/0!</v>
      </c>
      <c r="Y1573" s="459"/>
      <c r="Z1573" s="389"/>
      <c r="AA1573" s="23">
        <f t="shared" si="605"/>
        <v>0.1</v>
      </c>
      <c r="AB1573" s="17" t="e">
        <f>(AA1573*'Déscriptions des trades'!U1573*'Déscriptions des trades'!B1573/'Déscriptions des trades'!CK1573)*'Déscriptions des trades'!W1573</f>
        <v>#DIV/0!</v>
      </c>
      <c r="AC1573" s="265" t="e">
        <f>AB1573*'Déscriptions des trades'!CK1573</f>
        <v>#DIV/0!</v>
      </c>
      <c r="AD1573" s="266" t="e">
        <f>'Déscriptions des trades'!CK1573-AC1573</f>
        <v>#DIV/0!</v>
      </c>
      <c r="AE1573" s="389"/>
      <c r="AF1573" s="399">
        <v>1569</v>
      </c>
      <c r="AG1573" s="389"/>
      <c r="AH1573" s="20"/>
      <c r="AI1573" s="303"/>
      <c r="AJ1573" s="307"/>
      <c r="AK1573" s="161"/>
      <c r="AL1573" s="305"/>
      <c r="AM1573" s="305"/>
      <c r="AN1573" s="162"/>
      <c r="AO1573" s="439"/>
      <c r="AP1573" s="162"/>
      <c r="AQ1573" s="113"/>
      <c r="AR1573" s="113"/>
      <c r="AS1573" s="384"/>
      <c r="AT1573" s="306"/>
      <c r="AU1573" s="306"/>
      <c r="AV1573" s="160"/>
      <c r="AW1573" s="158"/>
      <c r="AX1573" s="385"/>
      <c r="AY1573" s="453"/>
      <c r="AZ1573" s="165"/>
      <c r="BA1573" s="301"/>
      <c r="BB1573" s="165"/>
      <c r="BC1573" s="301"/>
      <c r="BD1573" s="165"/>
      <c r="BE1573" s="302"/>
      <c r="BF1573" s="302"/>
      <c r="BG1573" s="165"/>
      <c r="BH1573" s="303"/>
      <c r="BI1573" s="165"/>
      <c r="BJ1573" s="304"/>
      <c r="BK1573" s="394"/>
      <c r="BL1573" s="302"/>
      <c r="BM1573" s="302"/>
      <c r="BN1573" s="394"/>
      <c r="BO1573" s="302"/>
      <c r="BP1573" s="13"/>
      <c r="BQ1573" s="302"/>
      <c r="BR1573" s="13"/>
      <c r="BS1573" s="302"/>
      <c r="BT1573" s="13"/>
      <c r="BU1573" s="302"/>
      <c r="BV1573" s="386"/>
      <c r="BW1573" s="303"/>
      <c r="BX1573" s="303"/>
      <c r="BY1573" s="302"/>
      <c r="BZ1573" s="302"/>
      <c r="CA1573" s="387"/>
      <c r="CB1573" s="395"/>
      <c r="CC1573" s="12"/>
      <c r="CD1573" s="304"/>
      <c r="CE1573" s="14"/>
      <c r="CF1573" s="395"/>
      <c r="CG1573" s="397"/>
      <c r="CH1573" s="300">
        <f t="shared" si="609"/>
        <v>0</v>
      </c>
      <c r="CI1573" s="26"/>
      <c r="CJ1573" s="17">
        <f t="shared" si="606"/>
        <v>0</v>
      </c>
      <c r="CK1573" s="18">
        <f t="shared" si="617"/>
        <v>12.89</v>
      </c>
      <c r="CM1573" s="164"/>
      <c r="CN1573" s="302"/>
      <c r="CO1573" s="13">
        <f t="shared" si="610"/>
        <v>0</v>
      </c>
      <c r="CP1573" s="302"/>
      <c r="CQ1573" s="13">
        <f t="shared" si="611"/>
        <v>0</v>
      </c>
      <c r="CR1573" s="302"/>
      <c r="CS1573" s="13">
        <f t="shared" si="612"/>
        <v>0</v>
      </c>
      <c r="CT1573" s="302"/>
      <c r="CU1573" s="13">
        <f t="shared" si="607"/>
        <v>0</v>
      </c>
      <c r="CV1573" s="302"/>
      <c r="CW1573" s="13">
        <f t="shared" si="613"/>
        <v>0</v>
      </c>
      <c r="CX1573" s="13">
        <f t="shared" si="614"/>
        <v>0</v>
      </c>
      <c r="CY1573" s="251">
        <f t="shared" si="615"/>
        <v>0</v>
      </c>
      <c r="CZ1573" s="13" t="s">
        <v>29</v>
      </c>
      <c r="DA1573" s="13">
        <v>50</v>
      </c>
      <c r="DB1573" s="22">
        <f t="shared" si="616"/>
        <v>0</v>
      </c>
      <c r="DD1573" s="24"/>
      <c r="DF1573" s="163"/>
      <c r="DH1573" s="24"/>
      <c r="DI1573" s="447"/>
      <c r="DJ1573" s="163"/>
    </row>
    <row r="1574" spans="1:114" s="7" customFormat="1">
      <c r="A1574" s="277">
        <f t="shared" si="600"/>
        <v>50</v>
      </c>
      <c r="B1574" s="21" t="e">
        <f>'Calculateur de trading'!I1574/C1574/W1574</f>
        <v>#DIV/0!</v>
      </c>
      <c r="C1574" s="278">
        <f t="shared" si="601"/>
        <v>10</v>
      </c>
      <c r="D1574" s="426"/>
      <c r="E1574" s="273">
        <f t="shared" si="602"/>
        <v>100</v>
      </c>
      <c r="F1574" s="271">
        <f t="shared" si="594"/>
        <v>2</v>
      </c>
      <c r="G1574" s="271" t="e">
        <f t="shared" si="595"/>
        <v>#DIV/0!</v>
      </c>
      <c r="H1574" s="272">
        <f t="shared" si="596"/>
        <v>20</v>
      </c>
      <c r="I1574" s="270"/>
      <c r="J1574" s="273">
        <f t="shared" si="603"/>
        <v>200</v>
      </c>
      <c r="K1574" s="271">
        <f t="shared" si="597"/>
        <v>4</v>
      </c>
      <c r="L1574" s="271" t="e">
        <f t="shared" si="598"/>
        <v>#DIV/0!</v>
      </c>
      <c r="M1574" s="272">
        <f t="shared" si="599"/>
        <v>40</v>
      </c>
      <c r="N1574" s="389"/>
      <c r="O1574" s="455" t="e">
        <f>(A1574*B1574*W1574)+(B1574*'Calculateur de trading'!H1574)</f>
        <v>#DIV/0!</v>
      </c>
      <c r="P1574" s="274" t="e">
        <f>O1574/'Déscriptions des trades'!CK1574</f>
        <v>#DIV/0!</v>
      </c>
      <c r="Q1574" s="456" t="e">
        <f>'Déscriptions des trades'!CK1574-O1574</f>
        <v>#DIV/0!</v>
      </c>
      <c r="R1574" s="466" t="e">
        <f t="shared" si="604"/>
        <v>#DIV/0!</v>
      </c>
      <c r="S1574" s="389"/>
      <c r="T1574" s="12"/>
      <c r="U1574" s="25"/>
      <c r="V1574" s="15"/>
      <c r="W1574" s="490">
        <f t="shared" si="608"/>
        <v>0</v>
      </c>
      <c r="X1574" s="21" t="e">
        <f>W1574*U1574/'Déscriptions des trades'!CK1574*'Déscriptions des trades'!B1574</f>
        <v>#DIV/0!</v>
      </c>
      <c r="Y1574" s="459"/>
      <c r="Z1574" s="389"/>
      <c r="AA1574" s="23">
        <f t="shared" si="605"/>
        <v>0.1</v>
      </c>
      <c r="AB1574" s="17" t="e">
        <f>(AA1574*'Déscriptions des trades'!U1574*'Déscriptions des trades'!B1574/'Déscriptions des trades'!CK1574)*'Déscriptions des trades'!W1574</f>
        <v>#DIV/0!</v>
      </c>
      <c r="AC1574" s="265" t="e">
        <f>AB1574*'Déscriptions des trades'!CK1574</f>
        <v>#DIV/0!</v>
      </c>
      <c r="AD1574" s="266" t="e">
        <f>'Déscriptions des trades'!CK1574-AC1574</f>
        <v>#DIV/0!</v>
      </c>
      <c r="AE1574" s="389"/>
      <c r="AF1574" s="399">
        <v>1570</v>
      </c>
      <c r="AG1574" s="389"/>
      <c r="AH1574" s="20"/>
      <c r="AI1574" s="303"/>
      <c r="AJ1574" s="307"/>
      <c r="AK1574" s="161"/>
      <c r="AL1574" s="305"/>
      <c r="AM1574" s="305"/>
      <c r="AN1574" s="162"/>
      <c r="AO1574" s="439"/>
      <c r="AP1574" s="162"/>
      <c r="AQ1574" s="113"/>
      <c r="AR1574" s="113"/>
      <c r="AS1574" s="384"/>
      <c r="AT1574" s="306"/>
      <c r="AU1574" s="306"/>
      <c r="AV1574" s="160"/>
      <c r="AW1574" s="158"/>
      <c r="AX1574" s="385"/>
      <c r="AY1574" s="453"/>
      <c r="AZ1574" s="165"/>
      <c r="BA1574" s="301"/>
      <c r="BB1574" s="165"/>
      <c r="BC1574" s="301"/>
      <c r="BD1574" s="165"/>
      <c r="BE1574" s="302"/>
      <c r="BF1574" s="302"/>
      <c r="BG1574" s="165"/>
      <c r="BH1574" s="303"/>
      <c r="BI1574" s="165"/>
      <c r="BJ1574" s="304"/>
      <c r="BK1574" s="394"/>
      <c r="BL1574" s="302"/>
      <c r="BM1574" s="302"/>
      <c r="BN1574" s="394"/>
      <c r="BO1574" s="302"/>
      <c r="BP1574" s="13"/>
      <c r="BQ1574" s="302"/>
      <c r="BR1574" s="13"/>
      <c r="BS1574" s="302"/>
      <c r="BT1574" s="13"/>
      <c r="BU1574" s="302"/>
      <c r="BV1574" s="386"/>
      <c r="BW1574" s="303"/>
      <c r="BX1574" s="303"/>
      <c r="BY1574" s="302"/>
      <c r="BZ1574" s="302"/>
      <c r="CA1574" s="387"/>
      <c r="CB1574" s="395"/>
      <c r="CC1574" s="12"/>
      <c r="CD1574" s="304"/>
      <c r="CE1574" s="14"/>
      <c r="CF1574" s="395"/>
      <c r="CG1574" s="397"/>
      <c r="CH1574" s="300">
        <f t="shared" si="609"/>
        <v>0</v>
      </c>
      <c r="CI1574" s="26"/>
      <c r="CJ1574" s="17">
        <f t="shared" si="606"/>
        <v>0</v>
      </c>
      <c r="CK1574" s="18">
        <f t="shared" si="617"/>
        <v>12.89</v>
      </c>
      <c r="CM1574" s="164"/>
      <c r="CN1574" s="302"/>
      <c r="CO1574" s="13">
        <f t="shared" si="610"/>
        <v>0</v>
      </c>
      <c r="CP1574" s="302"/>
      <c r="CQ1574" s="13">
        <f t="shared" si="611"/>
        <v>0</v>
      </c>
      <c r="CR1574" s="302"/>
      <c r="CS1574" s="13">
        <f t="shared" si="612"/>
        <v>0</v>
      </c>
      <c r="CT1574" s="302"/>
      <c r="CU1574" s="13">
        <f t="shared" si="607"/>
        <v>0</v>
      </c>
      <c r="CV1574" s="302"/>
      <c r="CW1574" s="13">
        <f t="shared" si="613"/>
        <v>0</v>
      </c>
      <c r="CX1574" s="13">
        <f t="shared" si="614"/>
        <v>0</v>
      </c>
      <c r="CY1574" s="251">
        <f t="shared" si="615"/>
        <v>0</v>
      </c>
      <c r="CZ1574" s="13" t="s">
        <v>29</v>
      </c>
      <c r="DA1574" s="13">
        <v>50</v>
      </c>
      <c r="DB1574" s="22">
        <f t="shared" si="616"/>
        <v>0</v>
      </c>
      <c r="DD1574" s="24"/>
      <c r="DF1574" s="163"/>
      <c r="DH1574" s="24"/>
      <c r="DI1574" s="447"/>
      <c r="DJ1574" s="163"/>
    </row>
    <row r="1575" spans="1:114" s="7" customFormat="1">
      <c r="A1575" s="277">
        <f t="shared" si="600"/>
        <v>50</v>
      </c>
      <c r="B1575" s="21" t="e">
        <f>'Calculateur de trading'!I1575/C1575/W1575</f>
        <v>#DIV/0!</v>
      </c>
      <c r="C1575" s="278">
        <f t="shared" si="601"/>
        <v>10</v>
      </c>
      <c r="D1575" s="278"/>
      <c r="E1575" s="273">
        <f t="shared" si="602"/>
        <v>100</v>
      </c>
      <c r="F1575" s="271">
        <f t="shared" si="594"/>
        <v>2</v>
      </c>
      <c r="G1575" s="271" t="e">
        <f t="shared" si="595"/>
        <v>#DIV/0!</v>
      </c>
      <c r="H1575" s="272">
        <f t="shared" si="596"/>
        <v>20</v>
      </c>
      <c r="I1575" s="270"/>
      <c r="J1575" s="273">
        <f t="shared" si="603"/>
        <v>200</v>
      </c>
      <c r="K1575" s="271">
        <f t="shared" si="597"/>
        <v>4</v>
      </c>
      <c r="L1575" s="271" t="e">
        <f t="shared" si="598"/>
        <v>#DIV/0!</v>
      </c>
      <c r="M1575" s="272">
        <f t="shared" si="599"/>
        <v>40</v>
      </c>
      <c r="N1575" s="389"/>
      <c r="O1575" s="455" t="e">
        <f>(A1575*B1575*W1575)+(B1575*'Calculateur de trading'!H1575)</f>
        <v>#DIV/0!</v>
      </c>
      <c r="P1575" s="274" t="e">
        <f>O1575/'Déscriptions des trades'!CK1575</f>
        <v>#DIV/0!</v>
      </c>
      <c r="Q1575" s="456" t="e">
        <f>'Déscriptions des trades'!CK1575-O1575</f>
        <v>#DIV/0!</v>
      </c>
      <c r="R1575" s="466" t="e">
        <f t="shared" si="604"/>
        <v>#DIV/0!</v>
      </c>
      <c r="S1575" s="389"/>
      <c r="T1575" s="12"/>
      <c r="U1575" s="25"/>
      <c r="V1575" s="15"/>
      <c r="W1575" s="490">
        <f t="shared" si="608"/>
        <v>0</v>
      </c>
      <c r="X1575" s="21" t="e">
        <f>W1575*U1575/'Déscriptions des trades'!CK1575*'Déscriptions des trades'!B1575</f>
        <v>#DIV/0!</v>
      </c>
      <c r="Y1575" s="459"/>
      <c r="Z1575" s="389"/>
      <c r="AA1575" s="23">
        <f t="shared" si="605"/>
        <v>0.1</v>
      </c>
      <c r="AB1575" s="17" t="e">
        <f>(AA1575*'Déscriptions des trades'!U1575*'Déscriptions des trades'!B1575/'Déscriptions des trades'!CK1575)*'Déscriptions des trades'!W1575</f>
        <v>#DIV/0!</v>
      </c>
      <c r="AC1575" s="265" t="e">
        <f>AB1575*'Déscriptions des trades'!CK1575</f>
        <v>#DIV/0!</v>
      </c>
      <c r="AD1575" s="266" t="e">
        <f>'Déscriptions des trades'!CK1575-AC1575</f>
        <v>#DIV/0!</v>
      </c>
      <c r="AE1575" s="389"/>
      <c r="AF1575" s="399">
        <v>1571</v>
      </c>
      <c r="AG1575" s="389"/>
      <c r="AH1575" s="20"/>
      <c r="AI1575" s="303"/>
      <c r="AJ1575" s="307"/>
      <c r="AK1575" s="161"/>
      <c r="AL1575" s="305"/>
      <c r="AM1575" s="305"/>
      <c r="AN1575" s="162"/>
      <c r="AO1575" s="439"/>
      <c r="AP1575" s="162"/>
      <c r="AQ1575" s="113"/>
      <c r="AR1575" s="113"/>
      <c r="AS1575" s="384"/>
      <c r="AT1575" s="306"/>
      <c r="AU1575" s="306"/>
      <c r="AV1575" s="160"/>
      <c r="AW1575" s="158"/>
      <c r="AX1575" s="385"/>
      <c r="AY1575" s="453"/>
      <c r="AZ1575" s="165"/>
      <c r="BA1575" s="301"/>
      <c r="BB1575" s="165"/>
      <c r="BC1575" s="301"/>
      <c r="BD1575" s="165"/>
      <c r="BE1575" s="302"/>
      <c r="BF1575" s="302"/>
      <c r="BG1575" s="165"/>
      <c r="BH1575" s="303"/>
      <c r="BI1575" s="165"/>
      <c r="BJ1575" s="304"/>
      <c r="BK1575" s="394"/>
      <c r="BL1575" s="302"/>
      <c r="BM1575" s="302"/>
      <c r="BN1575" s="394"/>
      <c r="BO1575" s="302"/>
      <c r="BP1575" s="13"/>
      <c r="BQ1575" s="302"/>
      <c r="BR1575" s="13"/>
      <c r="BS1575" s="302"/>
      <c r="BT1575" s="13"/>
      <c r="BU1575" s="302"/>
      <c r="BV1575" s="386"/>
      <c r="BW1575" s="303"/>
      <c r="BX1575" s="303"/>
      <c r="BY1575" s="302"/>
      <c r="BZ1575" s="302"/>
      <c r="CA1575" s="387"/>
      <c r="CB1575" s="395"/>
      <c r="CC1575" s="12"/>
      <c r="CD1575" s="304"/>
      <c r="CE1575" s="14"/>
      <c r="CF1575" s="395"/>
      <c r="CG1575" s="397"/>
      <c r="CH1575" s="300">
        <f t="shared" si="609"/>
        <v>0</v>
      </c>
      <c r="CI1575" s="26"/>
      <c r="CJ1575" s="17">
        <f t="shared" si="606"/>
        <v>0</v>
      </c>
      <c r="CK1575" s="18">
        <f t="shared" si="617"/>
        <v>12.89</v>
      </c>
      <c r="CM1575" s="164"/>
      <c r="CN1575" s="302"/>
      <c r="CO1575" s="13">
        <f t="shared" si="610"/>
        <v>0</v>
      </c>
      <c r="CP1575" s="302"/>
      <c r="CQ1575" s="13">
        <f t="shared" si="611"/>
        <v>0</v>
      </c>
      <c r="CR1575" s="302"/>
      <c r="CS1575" s="13">
        <f t="shared" si="612"/>
        <v>0</v>
      </c>
      <c r="CT1575" s="302"/>
      <c r="CU1575" s="13">
        <f t="shared" si="607"/>
        <v>0</v>
      </c>
      <c r="CV1575" s="302"/>
      <c r="CW1575" s="13">
        <f t="shared" si="613"/>
        <v>0</v>
      </c>
      <c r="CX1575" s="13">
        <f t="shared" si="614"/>
        <v>0</v>
      </c>
      <c r="CY1575" s="251">
        <f t="shared" si="615"/>
        <v>0</v>
      </c>
      <c r="CZ1575" s="13" t="s">
        <v>29</v>
      </c>
      <c r="DA1575" s="13">
        <v>50</v>
      </c>
      <c r="DB1575" s="22">
        <f t="shared" si="616"/>
        <v>0</v>
      </c>
      <c r="DD1575" s="24"/>
      <c r="DF1575" s="163"/>
      <c r="DH1575" s="24"/>
      <c r="DI1575" s="447"/>
      <c r="DJ1575" s="163"/>
    </row>
    <row r="1576" spans="1:114" s="7" customFormat="1">
      <c r="A1576" s="277">
        <f t="shared" si="600"/>
        <v>50</v>
      </c>
      <c r="B1576" s="21" t="e">
        <f>'Calculateur de trading'!I1576/C1576/W1576</f>
        <v>#DIV/0!</v>
      </c>
      <c r="C1576" s="278">
        <f t="shared" si="601"/>
        <v>10</v>
      </c>
      <c r="D1576" s="426"/>
      <c r="E1576" s="273">
        <f t="shared" si="602"/>
        <v>100</v>
      </c>
      <c r="F1576" s="271">
        <f t="shared" si="594"/>
        <v>2</v>
      </c>
      <c r="G1576" s="271" t="e">
        <f t="shared" si="595"/>
        <v>#DIV/0!</v>
      </c>
      <c r="H1576" s="272">
        <f t="shared" si="596"/>
        <v>20</v>
      </c>
      <c r="I1576" s="270"/>
      <c r="J1576" s="273">
        <f t="shared" si="603"/>
        <v>200</v>
      </c>
      <c r="K1576" s="271">
        <f t="shared" si="597"/>
        <v>4</v>
      </c>
      <c r="L1576" s="271" t="e">
        <f t="shared" si="598"/>
        <v>#DIV/0!</v>
      </c>
      <c r="M1576" s="272">
        <f t="shared" si="599"/>
        <v>40</v>
      </c>
      <c r="N1576" s="389"/>
      <c r="O1576" s="455" t="e">
        <f>(A1576*B1576*W1576)+(B1576*'Calculateur de trading'!H1576)</f>
        <v>#DIV/0!</v>
      </c>
      <c r="P1576" s="274" t="e">
        <f>O1576/'Déscriptions des trades'!CK1576</f>
        <v>#DIV/0!</v>
      </c>
      <c r="Q1576" s="456" t="e">
        <f>'Déscriptions des trades'!CK1576-O1576</f>
        <v>#DIV/0!</v>
      </c>
      <c r="R1576" s="466" t="e">
        <f t="shared" si="604"/>
        <v>#DIV/0!</v>
      </c>
      <c r="S1576" s="389"/>
      <c r="T1576" s="12"/>
      <c r="U1576" s="25"/>
      <c r="V1576" s="15"/>
      <c r="W1576" s="490">
        <f t="shared" si="608"/>
        <v>0</v>
      </c>
      <c r="X1576" s="21" t="e">
        <f>W1576*U1576/'Déscriptions des trades'!CK1576*'Déscriptions des trades'!B1576</f>
        <v>#DIV/0!</v>
      </c>
      <c r="Y1576" s="459"/>
      <c r="Z1576" s="389"/>
      <c r="AA1576" s="23">
        <f t="shared" si="605"/>
        <v>0.1</v>
      </c>
      <c r="AB1576" s="17" t="e">
        <f>(AA1576*'Déscriptions des trades'!U1576*'Déscriptions des trades'!B1576/'Déscriptions des trades'!CK1576)*'Déscriptions des trades'!W1576</f>
        <v>#DIV/0!</v>
      </c>
      <c r="AC1576" s="265" t="e">
        <f>AB1576*'Déscriptions des trades'!CK1576</f>
        <v>#DIV/0!</v>
      </c>
      <c r="AD1576" s="266" t="e">
        <f>'Déscriptions des trades'!CK1576-AC1576</f>
        <v>#DIV/0!</v>
      </c>
      <c r="AE1576" s="389"/>
      <c r="AF1576" s="399">
        <v>1572</v>
      </c>
      <c r="AG1576" s="389"/>
      <c r="AH1576" s="20"/>
      <c r="AI1576" s="303"/>
      <c r="AJ1576" s="307"/>
      <c r="AK1576" s="161"/>
      <c r="AL1576" s="305"/>
      <c r="AM1576" s="305"/>
      <c r="AN1576" s="162"/>
      <c r="AO1576" s="439"/>
      <c r="AP1576" s="162"/>
      <c r="AQ1576" s="113"/>
      <c r="AR1576" s="113"/>
      <c r="AS1576" s="384"/>
      <c r="AT1576" s="306"/>
      <c r="AU1576" s="306"/>
      <c r="AV1576" s="160"/>
      <c r="AW1576" s="158"/>
      <c r="AX1576" s="385"/>
      <c r="AY1576" s="453"/>
      <c r="AZ1576" s="165"/>
      <c r="BA1576" s="301"/>
      <c r="BB1576" s="165"/>
      <c r="BC1576" s="301"/>
      <c r="BD1576" s="165"/>
      <c r="BE1576" s="302"/>
      <c r="BF1576" s="302"/>
      <c r="BG1576" s="165"/>
      <c r="BH1576" s="303"/>
      <c r="BI1576" s="165"/>
      <c r="BJ1576" s="304"/>
      <c r="BK1576" s="394"/>
      <c r="BL1576" s="302"/>
      <c r="BM1576" s="302"/>
      <c r="BN1576" s="394"/>
      <c r="BO1576" s="302"/>
      <c r="BP1576" s="13"/>
      <c r="BQ1576" s="302"/>
      <c r="BR1576" s="13"/>
      <c r="BS1576" s="302"/>
      <c r="BT1576" s="13"/>
      <c r="BU1576" s="302"/>
      <c r="BV1576" s="386"/>
      <c r="BW1576" s="303"/>
      <c r="BX1576" s="303"/>
      <c r="BY1576" s="302"/>
      <c r="BZ1576" s="302"/>
      <c r="CA1576" s="387"/>
      <c r="CB1576" s="395"/>
      <c r="CC1576" s="12"/>
      <c r="CD1576" s="304"/>
      <c r="CE1576" s="14"/>
      <c r="CF1576" s="395"/>
      <c r="CG1576" s="397"/>
      <c r="CH1576" s="300">
        <f t="shared" si="609"/>
        <v>0</v>
      </c>
      <c r="CI1576" s="26"/>
      <c r="CJ1576" s="17">
        <f t="shared" si="606"/>
        <v>0</v>
      </c>
      <c r="CK1576" s="18">
        <f t="shared" si="617"/>
        <v>12.89</v>
      </c>
      <c r="CM1576" s="164"/>
      <c r="CN1576" s="302"/>
      <c r="CO1576" s="13">
        <f t="shared" si="610"/>
        <v>0</v>
      </c>
      <c r="CP1576" s="302"/>
      <c r="CQ1576" s="13">
        <f t="shared" si="611"/>
        <v>0</v>
      </c>
      <c r="CR1576" s="302"/>
      <c r="CS1576" s="13">
        <f t="shared" si="612"/>
        <v>0</v>
      </c>
      <c r="CT1576" s="302"/>
      <c r="CU1576" s="13">
        <f t="shared" si="607"/>
        <v>0</v>
      </c>
      <c r="CV1576" s="302"/>
      <c r="CW1576" s="13">
        <f t="shared" si="613"/>
        <v>0</v>
      </c>
      <c r="CX1576" s="13">
        <f t="shared" si="614"/>
        <v>0</v>
      </c>
      <c r="CY1576" s="251">
        <f t="shared" si="615"/>
        <v>0</v>
      </c>
      <c r="CZ1576" s="13" t="s">
        <v>29</v>
      </c>
      <c r="DA1576" s="13">
        <v>50</v>
      </c>
      <c r="DB1576" s="22">
        <f t="shared" si="616"/>
        <v>0</v>
      </c>
      <c r="DD1576" s="24"/>
      <c r="DF1576" s="163"/>
      <c r="DH1576" s="24"/>
      <c r="DI1576" s="447"/>
      <c r="DJ1576" s="163"/>
    </row>
    <row r="1577" spans="1:114" s="7" customFormat="1">
      <c r="A1577" s="277">
        <f t="shared" si="600"/>
        <v>50</v>
      </c>
      <c r="B1577" s="21" t="e">
        <f>'Calculateur de trading'!I1577/C1577/W1577</f>
        <v>#DIV/0!</v>
      </c>
      <c r="C1577" s="278">
        <f t="shared" si="601"/>
        <v>10</v>
      </c>
      <c r="D1577" s="278"/>
      <c r="E1577" s="273">
        <f t="shared" si="602"/>
        <v>100</v>
      </c>
      <c r="F1577" s="271">
        <f t="shared" si="594"/>
        <v>2</v>
      </c>
      <c r="G1577" s="271" t="e">
        <f t="shared" si="595"/>
        <v>#DIV/0!</v>
      </c>
      <c r="H1577" s="272">
        <f t="shared" si="596"/>
        <v>20</v>
      </c>
      <c r="I1577" s="270"/>
      <c r="J1577" s="273">
        <f t="shared" si="603"/>
        <v>200</v>
      </c>
      <c r="K1577" s="271">
        <f t="shared" si="597"/>
        <v>4</v>
      </c>
      <c r="L1577" s="271" t="e">
        <f t="shared" si="598"/>
        <v>#DIV/0!</v>
      </c>
      <c r="M1577" s="272">
        <f t="shared" si="599"/>
        <v>40</v>
      </c>
      <c r="N1577" s="389"/>
      <c r="O1577" s="455" t="e">
        <f>(A1577*B1577*W1577)+(B1577*'Calculateur de trading'!H1577)</f>
        <v>#DIV/0!</v>
      </c>
      <c r="P1577" s="274" t="e">
        <f>O1577/'Déscriptions des trades'!CK1577</f>
        <v>#DIV/0!</v>
      </c>
      <c r="Q1577" s="456" t="e">
        <f>'Déscriptions des trades'!CK1577-O1577</f>
        <v>#DIV/0!</v>
      </c>
      <c r="R1577" s="466" t="e">
        <f t="shared" si="604"/>
        <v>#DIV/0!</v>
      </c>
      <c r="S1577" s="389"/>
      <c r="T1577" s="12"/>
      <c r="U1577" s="25"/>
      <c r="V1577" s="15"/>
      <c r="W1577" s="490">
        <f t="shared" si="608"/>
        <v>0</v>
      </c>
      <c r="X1577" s="21" t="e">
        <f>W1577*U1577/'Déscriptions des trades'!CK1577*'Déscriptions des trades'!B1577</f>
        <v>#DIV/0!</v>
      </c>
      <c r="Y1577" s="459"/>
      <c r="Z1577" s="389"/>
      <c r="AA1577" s="23">
        <f t="shared" si="605"/>
        <v>0.1</v>
      </c>
      <c r="AB1577" s="17" t="e">
        <f>(AA1577*'Déscriptions des trades'!U1577*'Déscriptions des trades'!B1577/'Déscriptions des trades'!CK1577)*'Déscriptions des trades'!W1577</f>
        <v>#DIV/0!</v>
      </c>
      <c r="AC1577" s="265" t="e">
        <f>AB1577*'Déscriptions des trades'!CK1577</f>
        <v>#DIV/0!</v>
      </c>
      <c r="AD1577" s="266" t="e">
        <f>'Déscriptions des trades'!CK1577-AC1577</f>
        <v>#DIV/0!</v>
      </c>
      <c r="AE1577" s="389"/>
      <c r="AF1577" s="399">
        <v>1573</v>
      </c>
      <c r="AG1577" s="389"/>
      <c r="AH1577" s="20"/>
      <c r="AI1577" s="303"/>
      <c r="AJ1577" s="307"/>
      <c r="AK1577" s="161"/>
      <c r="AL1577" s="305"/>
      <c r="AM1577" s="305"/>
      <c r="AN1577" s="162"/>
      <c r="AO1577" s="439"/>
      <c r="AP1577" s="162"/>
      <c r="AQ1577" s="113"/>
      <c r="AR1577" s="113"/>
      <c r="AS1577" s="384"/>
      <c r="AT1577" s="306"/>
      <c r="AU1577" s="306"/>
      <c r="AV1577" s="160"/>
      <c r="AW1577" s="158"/>
      <c r="AX1577" s="385"/>
      <c r="AY1577" s="453"/>
      <c r="AZ1577" s="165"/>
      <c r="BA1577" s="301"/>
      <c r="BB1577" s="165"/>
      <c r="BC1577" s="301"/>
      <c r="BD1577" s="165"/>
      <c r="BE1577" s="302"/>
      <c r="BF1577" s="302"/>
      <c r="BG1577" s="165"/>
      <c r="BH1577" s="303"/>
      <c r="BI1577" s="165"/>
      <c r="BJ1577" s="304"/>
      <c r="BK1577" s="394"/>
      <c r="BL1577" s="302"/>
      <c r="BM1577" s="302"/>
      <c r="BN1577" s="394"/>
      <c r="BO1577" s="302"/>
      <c r="BP1577" s="13"/>
      <c r="BQ1577" s="302"/>
      <c r="BR1577" s="13"/>
      <c r="BS1577" s="302"/>
      <c r="BT1577" s="13"/>
      <c r="BU1577" s="302"/>
      <c r="BV1577" s="386"/>
      <c r="BW1577" s="303"/>
      <c r="BX1577" s="303"/>
      <c r="BY1577" s="302"/>
      <c r="BZ1577" s="302"/>
      <c r="CA1577" s="387"/>
      <c r="CB1577" s="395"/>
      <c r="CC1577" s="12"/>
      <c r="CD1577" s="304"/>
      <c r="CE1577" s="14"/>
      <c r="CF1577" s="395"/>
      <c r="CG1577" s="397"/>
      <c r="CH1577" s="300">
        <f t="shared" si="609"/>
        <v>0</v>
      </c>
      <c r="CI1577" s="26"/>
      <c r="CJ1577" s="17">
        <f t="shared" si="606"/>
        <v>0</v>
      </c>
      <c r="CK1577" s="18">
        <f t="shared" si="617"/>
        <v>12.89</v>
      </c>
      <c r="CM1577" s="164"/>
      <c r="CN1577" s="302"/>
      <c r="CO1577" s="13">
        <f t="shared" si="610"/>
        <v>0</v>
      </c>
      <c r="CP1577" s="302"/>
      <c r="CQ1577" s="13">
        <f t="shared" si="611"/>
        <v>0</v>
      </c>
      <c r="CR1577" s="302"/>
      <c r="CS1577" s="13">
        <f t="shared" si="612"/>
        <v>0</v>
      </c>
      <c r="CT1577" s="302"/>
      <c r="CU1577" s="13">
        <f t="shared" si="607"/>
        <v>0</v>
      </c>
      <c r="CV1577" s="302"/>
      <c r="CW1577" s="13">
        <f t="shared" si="613"/>
        <v>0</v>
      </c>
      <c r="CX1577" s="13">
        <f t="shared" si="614"/>
        <v>0</v>
      </c>
      <c r="CY1577" s="251">
        <f t="shared" si="615"/>
        <v>0</v>
      </c>
      <c r="CZ1577" s="13" t="s">
        <v>29</v>
      </c>
      <c r="DA1577" s="13">
        <v>50</v>
      </c>
      <c r="DB1577" s="22">
        <f t="shared" si="616"/>
        <v>0</v>
      </c>
      <c r="DD1577" s="24"/>
      <c r="DF1577" s="163"/>
      <c r="DH1577" s="24"/>
      <c r="DI1577" s="447"/>
      <c r="DJ1577" s="163"/>
    </row>
    <row r="1578" spans="1:114" s="7" customFormat="1">
      <c r="A1578" s="277">
        <f t="shared" si="600"/>
        <v>50</v>
      </c>
      <c r="B1578" s="21" t="e">
        <f>'Calculateur de trading'!I1578/C1578/W1578</f>
        <v>#DIV/0!</v>
      </c>
      <c r="C1578" s="278">
        <f t="shared" si="601"/>
        <v>10</v>
      </c>
      <c r="D1578" s="426"/>
      <c r="E1578" s="273">
        <f t="shared" si="602"/>
        <v>100</v>
      </c>
      <c r="F1578" s="271">
        <f t="shared" si="594"/>
        <v>2</v>
      </c>
      <c r="G1578" s="271" t="e">
        <f t="shared" si="595"/>
        <v>#DIV/0!</v>
      </c>
      <c r="H1578" s="272">
        <f t="shared" si="596"/>
        <v>20</v>
      </c>
      <c r="I1578" s="270"/>
      <c r="J1578" s="273">
        <f t="shared" si="603"/>
        <v>200</v>
      </c>
      <c r="K1578" s="271">
        <f t="shared" si="597"/>
        <v>4</v>
      </c>
      <c r="L1578" s="271" t="e">
        <f t="shared" si="598"/>
        <v>#DIV/0!</v>
      </c>
      <c r="M1578" s="272">
        <f t="shared" si="599"/>
        <v>40</v>
      </c>
      <c r="N1578" s="389"/>
      <c r="O1578" s="455" t="e">
        <f>(A1578*B1578*W1578)+(B1578*'Calculateur de trading'!H1578)</f>
        <v>#DIV/0!</v>
      </c>
      <c r="P1578" s="274" t="e">
        <f>O1578/'Déscriptions des trades'!CK1578</f>
        <v>#DIV/0!</v>
      </c>
      <c r="Q1578" s="456" t="e">
        <f>'Déscriptions des trades'!CK1578-O1578</f>
        <v>#DIV/0!</v>
      </c>
      <c r="R1578" s="466" t="e">
        <f t="shared" si="604"/>
        <v>#DIV/0!</v>
      </c>
      <c r="S1578" s="389"/>
      <c r="T1578" s="12"/>
      <c r="U1578" s="25"/>
      <c r="V1578" s="15"/>
      <c r="W1578" s="490">
        <f t="shared" si="608"/>
        <v>0</v>
      </c>
      <c r="X1578" s="21" t="e">
        <f>W1578*U1578/'Déscriptions des trades'!CK1578*'Déscriptions des trades'!B1578</f>
        <v>#DIV/0!</v>
      </c>
      <c r="Y1578" s="459"/>
      <c r="Z1578" s="389"/>
      <c r="AA1578" s="23">
        <f t="shared" si="605"/>
        <v>0.1</v>
      </c>
      <c r="AB1578" s="17" t="e">
        <f>(AA1578*'Déscriptions des trades'!U1578*'Déscriptions des trades'!B1578/'Déscriptions des trades'!CK1578)*'Déscriptions des trades'!W1578</f>
        <v>#DIV/0!</v>
      </c>
      <c r="AC1578" s="265" t="e">
        <f>AB1578*'Déscriptions des trades'!CK1578</f>
        <v>#DIV/0!</v>
      </c>
      <c r="AD1578" s="266" t="e">
        <f>'Déscriptions des trades'!CK1578-AC1578</f>
        <v>#DIV/0!</v>
      </c>
      <c r="AE1578" s="389"/>
      <c r="AF1578" s="399">
        <v>1574</v>
      </c>
      <c r="AG1578" s="389"/>
      <c r="AH1578" s="20"/>
      <c r="AI1578" s="303"/>
      <c r="AJ1578" s="307"/>
      <c r="AK1578" s="161"/>
      <c r="AL1578" s="305"/>
      <c r="AM1578" s="305"/>
      <c r="AN1578" s="162"/>
      <c r="AO1578" s="439"/>
      <c r="AP1578" s="162"/>
      <c r="AQ1578" s="113"/>
      <c r="AR1578" s="113"/>
      <c r="AS1578" s="384"/>
      <c r="AT1578" s="306"/>
      <c r="AU1578" s="306"/>
      <c r="AV1578" s="160"/>
      <c r="AW1578" s="158"/>
      <c r="AX1578" s="385"/>
      <c r="AY1578" s="453"/>
      <c r="AZ1578" s="165"/>
      <c r="BA1578" s="301"/>
      <c r="BB1578" s="165"/>
      <c r="BC1578" s="301"/>
      <c r="BD1578" s="165"/>
      <c r="BE1578" s="302"/>
      <c r="BF1578" s="302"/>
      <c r="BG1578" s="165"/>
      <c r="BH1578" s="303"/>
      <c r="BI1578" s="165"/>
      <c r="BJ1578" s="304"/>
      <c r="BK1578" s="394"/>
      <c r="BL1578" s="302"/>
      <c r="BM1578" s="302"/>
      <c r="BN1578" s="394"/>
      <c r="BO1578" s="302"/>
      <c r="BP1578" s="13"/>
      <c r="BQ1578" s="302"/>
      <c r="BR1578" s="13"/>
      <c r="BS1578" s="302"/>
      <c r="BT1578" s="13"/>
      <c r="BU1578" s="302"/>
      <c r="BV1578" s="386"/>
      <c r="BW1578" s="303"/>
      <c r="BX1578" s="303"/>
      <c r="BY1578" s="302"/>
      <c r="BZ1578" s="302"/>
      <c r="CA1578" s="387"/>
      <c r="CB1578" s="395"/>
      <c r="CC1578" s="12"/>
      <c r="CD1578" s="304"/>
      <c r="CE1578" s="14"/>
      <c r="CF1578" s="395"/>
      <c r="CG1578" s="397"/>
      <c r="CH1578" s="300">
        <f t="shared" si="609"/>
        <v>0</v>
      </c>
      <c r="CI1578" s="26"/>
      <c r="CJ1578" s="17">
        <f t="shared" si="606"/>
        <v>0</v>
      </c>
      <c r="CK1578" s="18">
        <f t="shared" si="617"/>
        <v>12.89</v>
      </c>
      <c r="CM1578" s="164"/>
      <c r="CN1578" s="302"/>
      <c r="CO1578" s="13">
        <f t="shared" si="610"/>
        <v>0</v>
      </c>
      <c r="CP1578" s="302"/>
      <c r="CQ1578" s="13">
        <f t="shared" si="611"/>
        <v>0</v>
      </c>
      <c r="CR1578" s="302"/>
      <c r="CS1578" s="13">
        <f t="shared" si="612"/>
        <v>0</v>
      </c>
      <c r="CT1578" s="302"/>
      <c r="CU1578" s="13">
        <f t="shared" si="607"/>
        <v>0</v>
      </c>
      <c r="CV1578" s="302"/>
      <c r="CW1578" s="13">
        <f t="shared" si="613"/>
        <v>0</v>
      </c>
      <c r="CX1578" s="13">
        <f t="shared" si="614"/>
        <v>0</v>
      </c>
      <c r="CY1578" s="251">
        <f t="shared" si="615"/>
        <v>0</v>
      </c>
      <c r="CZ1578" s="13" t="s">
        <v>29</v>
      </c>
      <c r="DA1578" s="13">
        <v>50</v>
      </c>
      <c r="DB1578" s="22">
        <f t="shared" si="616"/>
        <v>0</v>
      </c>
      <c r="DD1578" s="24"/>
      <c r="DF1578" s="163"/>
      <c r="DH1578" s="24"/>
      <c r="DI1578" s="447"/>
      <c r="DJ1578" s="163"/>
    </row>
    <row r="1579" spans="1:114" s="7" customFormat="1">
      <c r="A1579" s="277">
        <f t="shared" si="600"/>
        <v>50</v>
      </c>
      <c r="B1579" s="21" t="e">
        <f>'Calculateur de trading'!I1579/C1579/W1579</f>
        <v>#DIV/0!</v>
      </c>
      <c r="C1579" s="278">
        <f t="shared" si="601"/>
        <v>10</v>
      </c>
      <c r="D1579" s="278"/>
      <c r="E1579" s="273">
        <f t="shared" si="602"/>
        <v>100</v>
      </c>
      <c r="F1579" s="271">
        <f t="shared" si="594"/>
        <v>2</v>
      </c>
      <c r="G1579" s="271" t="e">
        <f t="shared" si="595"/>
        <v>#DIV/0!</v>
      </c>
      <c r="H1579" s="272">
        <f t="shared" si="596"/>
        <v>20</v>
      </c>
      <c r="I1579" s="270"/>
      <c r="J1579" s="273">
        <f t="shared" si="603"/>
        <v>200</v>
      </c>
      <c r="K1579" s="271">
        <f t="shared" si="597"/>
        <v>4</v>
      </c>
      <c r="L1579" s="271" t="e">
        <f t="shared" si="598"/>
        <v>#DIV/0!</v>
      </c>
      <c r="M1579" s="272">
        <f t="shared" si="599"/>
        <v>40</v>
      </c>
      <c r="N1579" s="389"/>
      <c r="O1579" s="455" t="e">
        <f>(A1579*B1579*W1579)+(B1579*'Calculateur de trading'!H1579)</f>
        <v>#DIV/0!</v>
      </c>
      <c r="P1579" s="274" t="e">
        <f>O1579/'Déscriptions des trades'!CK1579</f>
        <v>#DIV/0!</v>
      </c>
      <c r="Q1579" s="456" t="e">
        <f>'Déscriptions des trades'!CK1579-O1579</f>
        <v>#DIV/0!</v>
      </c>
      <c r="R1579" s="466" t="e">
        <f t="shared" si="604"/>
        <v>#DIV/0!</v>
      </c>
      <c r="S1579" s="389"/>
      <c r="T1579" s="12"/>
      <c r="U1579" s="25"/>
      <c r="V1579" s="15"/>
      <c r="W1579" s="490">
        <f t="shared" si="608"/>
        <v>0</v>
      </c>
      <c r="X1579" s="21" t="e">
        <f>W1579*U1579/'Déscriptions des trades'!CK1579*'Déscriptions des trades'!B1579</f>
        <v>#DIV/0!</v>
      </c>
      <c r="Y1579" s="459"/>
      <c r="Z1579" s="389"/>
      <c r="AA1579" s="23">
        <f t="shared" si="605"/>
        <v>0.1</v>
      </c>
      <c r="AB1579" s="17" t="e">
        <f>(AA1579*'Déscriptions des trades'!U1579*'Déscriptions des trades'!B1579/'Déscriptions des trades'!CK1579)*'Déscriptions des trades'!W1579</f>
        <v>#DIV/0!</v>
      </c>
      <c r="AC1579" s="265" t="e">
        <f>AB1579*'Déscriptions des trades'!CK1579</f>
        <v>#DIV/0!</v>
      </c>
      <c r="AD1579" s="266" t="e">
        <f>'Déscriptions des trades'!CK1579-AC1579</f>
        <v>#DIV/0!</v>
      </c>
      <c r="AE1579" s="389"/>
      <c r="AF1579" s="399">
        <v>1575</v>
      </c>
      <c r="AG1579" s="389"/>
      <c r="AH1579" s="20"/>
      <c r="AI1579" s="303"/>
      <c r="AJ1579" s="307"/>
      <c r="AK1579" s="161"/>
      <c r="AL1579" s="305"/>
      <c r="AM1579" s="305"/>
      <c r="AN1579" s="162"/>
      <c r="AO1579" s="439"/>
      <c r="AP1579" s="162"/>
      <c r="AQ1579" s="113"/>
      <c r="AR1579" s="113"/>
      <c r="AS1579" s="384"/>
      <c r="AT1579" s="306"/>
      <c r="AU1579" s="306"/>
      <c r="AV1579" s="160"/>
      <c r="AW1579" s="158"/>
      <c r="AX1579" s="385"/>
      <c r="AY1579" s="453"/>
      <c r="AZ1579" s="165"/>
      <c r="BA1579" s="301"/>
      <c r="BB1579" s="165"/>
      <c r="BC1579" s="301"/>
      <c r="BD1579" s="165"/>
      <c r="BE1579" s="302"/>
      <c r="BF1579" s="302"/>
      <c r="BG1579" s="165"/>
      <c r="BH1579" s="303"/>
      <c r="BI1579" s="165"/>
      <c r="BJ1579" s="304"/>
      <c r="BK1579" s="394"/>
      <c r="BL1579" s="302"/>
      <c r="BM1579" s="302"/>
      <c r="BN1579" s="394"/>
      <c r="BO1579" s="302"/>
      <c r="BP1579" s="13"/>
      <c r="BQ1579" s="302"/>
      <c r="BR1579" s="13"/>
      <c r="BS1579" s="302"/>
      <c r="BT1579" s="13"/>
      <c r="BU1579" s="302"/>
      <c r="BV1579" s="386"/>
      <c r="BW1579" s="303"/>
      <c r="BX1579" s="303"/>
      <c r="BY1579" s="302"/>
      <c r="BZ1579" s="302"/>
      <c r="CA1579" s="387"/>
      <c r="CB1579" s="395"/>
      <c r="CC1579" s="12"/>
      <c r="CD1579" s="304"/>
      <c r="CE1579" s="14"/>
      <c r="CF1579" s="395"/>
      <c r="CG1579" s="397"/>
      <c r="CH1579" s="300">
        <f t="shared" si="609"/>
        <v>0</v>
      </c>
      <c r="CI1579" s="26"/>
      <c r="CJ1579" s="17">
        <f t="shared" si="606"/>
        <v>0</v>
      </c>
      <c r="CK1579" s="18">
        <f t="shared" si="617"/>
        <v>12.89</v>
      </c>
      <c r="CM1579" s="164"/>
      <c r="CN1579" s="302"/>
      <c r="CO1579" s="13">
        <f t="shared" si="610"/>
        <v>0</v>
      </c>
      <c r="CP1579" s="302"/>
      <c r="CQ1579" s="13">
        <f t="shared" si="611"/>
        <v>0</v>
      </c>
      <c r="CR1579" s="302"/>
      <c r="CS1579" s="13">
        <f t="shared" si="612"/>
        <v>0</v>
      </c>
      <c r="CT1579" s="302"/>
      <c r="CU1579" s="13">
        <f t="shared" si="607"/>
        <v>0</v>
      </c>
      <c r="CV1579" s="302"/>
      <c r="CW1579" s="13">
        <f t="shared" si="613"/>
        <v>0</v>
      </c>
      <c r="CX1579" s="13">
        <f t="shared" si="614"/>
        <v>0</v>
      </c>
      <c r="CY1579" s="251">
        <f t="shared" si="615"/>
        <v>0</v>
      </c>
      <c r="CZ1579" s="13" t="s">
        <v>29</v>
      </c>
      <c r="DA1579" s="13">
        <v>50</v>
      </c>
      <c r="DB1579" s="22">
        <f t="shared" si="616"/>
        <v>0</v>
      </c>
      <c r="DD1579" s="24"/>
      <c r="DF1579" s="163"/>
      <c r="DH1579" s="24"/>
      <c r="DI1579" s="447"/>
      <c r="DJ1579" s="163"/>
    </row>
    <row r="1580" spans="1:114" s="7" customFormat="1">
      <c r="A1580" s="277">
        <f t="shared" si="600"/>
        <v>50</v>
      </c>
      <c r="B1580" s="21" t="e">
        <f>'Calculateur de trading'!I1580/C1580/W1580</f>
        <v>#DIV/0!</v>
      </c>
      <c r="C1580" s="278">
        <f t="shared" si="601"/>
        <v>10</v>
      </c>
      <c r="D1580" s="426"/>
      <c r="E1580" s="273">
        <f t="shared" si="602"/>
        <v>100</v>
      </c>
      <c r="F1580" s="271">
        <f t="shared" si="594"/>
        <v>2</v>
      </c>
      <c r="G1580" s="271" t="e">
        <f t="shared" si="595"/>
        <v>#DIV/0!</v>
      </c>
      <c r="H1580" s="272">
        <f t="shared" si="596"/>
        <v>20</v>
      </c>
      <c r="I1580" s="270"/>
      <c r="J1580" s="273">
        <f t="shared" si="603"/>
        <v>200</v>
      </c>
      <c r="K1580" s="271">
        <f t="shared" si="597"/>
        <v>4</v>
      </c>
      <c r="L1580" s="271" t="e">
        <f t="shared" si="598"/>
        <v>#DIV/0!</v>
      </c>
      <c r="M1580" s="272">
        <f t="shared" si="599"/>
        <v>40</v>
      </c>
      <c r="N1580" s="389"/>
      <c r="O1580" s="455" t="e">
        <f>(A1580*B1580*W1580)+(B1580*'Calculateur de trading'!H1580)</f>
        <v>#DIV/0!</v>
      </c>
      <c r="P1580" s="274" t="e">
        <f>O1580/'Déscriptions des trades'!CK1580</f>
        <v>#DIV/0!</v>
      </c>
      <c r="Q1580" s="456" t="e">
        <f>'Déscriptions des trades'!CK1580-O1580</f>
        <v>#DIV/0!</v>
      </c>
      <c r="R1580" s="466" t="e">
        <f t="shared" si="604"/>
        <v>#DIV/0!</v>
      </c>
      <c r="S1580" s="389"/>
      <c r="T1580" s="12"/>
      <c r="U1580" s="25"/>
      <c r="V1580" s="15"/>
      <c r="W1580" s="490">
        <f t="shared" si="608"/>
        <v>0</v>
      </c>
      <c r="X1580" s="21" t="e">
        <f>W1580*U1580/'Déscriptions des trades'!CK1580*'Déscriptions des trades'!B1580</f>
        <v>#DIV/0!</v>
      </c>
      <c r="Y1580" s="459"/>
      <c r="Z1580" s="389"/>
      <c r="AA1580" s="23">
        <f t="shared" si="605"/>
        <v>0.1</v>
      </c>
      <c r="AB1580" s="17" t="e">
        <f>(AA1580*'Déscriptions des trades'!U1580*'Déscriptions des trades'!B1580/'Déscriptions des trades'!CK1580)*'Déscriptions des trades'!W1580</f>
        <v>#DIV/0!</v>
      </c>
      <c r="AC1580" s="265" t="e">
        <f>AB1580*'Déscriptions des trades'!CK1580</f>
        <v>#DIV/0!</v>
      </c>
      <c r="AD1580" s="266" t="e">
        <f>'Déscriptions des trades'!CK1580-AC1580</f>
        <v>#DIV/0!</v>
      </c>
      <c r="AE1580" s="389"/>
      <c r="AF1580" s="399">
        <v>1576</v>
      </c>
      <c r="AG1580" s="389"/>
      <c r="AH1580" s="20"/>
      <c r="AI1580" s="303"/>
      <c r="AJ1580" s="307"/>
      <c r="AK1580" s="161"/>
      <c r="AL1580" s="305"/>
      <c r="AM1580" s="305"/>
      <c r="AN1580" s="162"/>
      <c r="AO1580" s="439"/>
      <c r="AP1580" s="162"/>
      <c r="AQ1580" s="113"/>
      <c r="AR1580" s="113"/>
      <c r="AS1580" s="384"/>
      <c r="AT1580" s="306"/>
      <c r="AU1580" s="306"/>
      <c r="AV1580" s="160"/>
      <c r="AW1580" s="158"/>
      <c r="AX1580" s="385"/>
      <c r="AY1580" s="453"/>
      <c r="AZ1580" s="165"/>
      <c r="BA1580" s="301"/>
      <c r="BB1580" s="165"/>
      <c r="BC1580" s="301"/>
      <c r="BD1580" s="165"/>
      <c r="BE1580" s="302"/>
      <c r="BF1580" s="302"/>
      <c r="BG1580" s="165"/>
      <c r="BH1580" s="303"/>
      <c r="BI1580" s="165"/>
      <c r="BJ1580" s="304"/>
      <c r="BK1580" s="394"/>
      <c r="BL1580" s="302"/>
      <c r="BM1580" s="302"/>
      <c r="BN1580" s="394"/>
      <c r="BO1580" s="302"/>
      <c r="BP1580" s="13"/>
      <c r="BQ1580" s="302"/>
      <c r="BR1580" s="13"/>
      <c r="BS1580" s="302"/>
      <c r="BT1580" s="13"/>
      <c r="BU1580" s="302"/>
      <c r="BV1580" s="386"/>
      <c r="BW1580" s="303"/>
      <c r="BX1580" s="303"/>
      <c r="BY1580" s="302"/>
      <c r="BZ1580" s="302"/>
      <c r="CA1580" s="387"/>
      <c r="CB1580" s="395"/>
      <c r="CC1580" s="12"/>
      <c r="CD1580" s="304"/>
      <c r="CE1580" s="14"/>
      <c r="CF1580" s="395"/>
      <c r="CG1580" s="397"/>
      <c r="CH1580" s="300">
        <f t="shared" si="609"/>
        <v>0</v>
      </c>
      <c r="CI1580" s="26"/>
      <c r="CJ1580" s="17">
        <f t="shared" si="606"/>
        <v>0</v>
      </c>
      <c r="CK1580" s="18">
        <f t="shared" si="617"/>
        <v>12.89</v>
      </c>
      <c r="CM1580" s="164"/>
      <c r="CN1580" s="302"/>
      <c r="CO1580" s="13">
        <f t="shared" si="610"/>
        <v>0</v>
      </c>
      <c r="CP1580" s="302"/>
      <c r="CQ1580" s="13">
        <f t="shared" si="611"/>
        <v>0</v>
      </c>
      <c r="CR1580" s="302"/>
      <c r="CS1580" s="13">
        <f t="shared" si="612"/>
        <v>0</v>
      </c>
      <c r="CT1580" s="302"/>
      <c r="CU1580" s="13">
        <f t="shared" si="607"/>
        <v>0</v>
      </c>
      <c r="CV1580" s="302"/>
      <c r="CW1580" s="13">
        <f t="shared" si="613"/>
        <v>0</v>
      </c>
      <c r="CX1580" s="13">
        <f t="shared" si="614"/>
        <v>0</v>
      </c>
      <c r="CY1580" s="251">
        <f t="shared" si="615"/>
        <v>0</v>
      </c>
      <c r="CZ1580" s="13" t="s">
        <v>29</v>
      </c>
      <c r="DA1580" s="13">
        <v>50</v>
      </c>
      <c r="DB1580" s="22">
        <f t="shared" si="616"/>
        <v>0</v>
      </c>
      <c r="DD1580" s="24"/>
      <c r="DF1580" s="163"/>
      <c r="DH1580" s="24"/>
      <c r="DI1580" s="447"/>
      <c r="DJ1580" s="163"/>
    </row>
    <row r="1581" spans="1:114" s="7" customFormat="1">
      <c r="A1581" s="277">
        <f t="shared" si="600"/>
        <v>50</v>
      </c>
      <c r="B1581" s="21" t="e">
        <f>'Calculateur de trading'!I1581/C1581/W1581</f>
        <v>#DIV/0!</v>
      </c>
      <c r="C1581" s="278">
        <f t="shared" si="601"/>
        <v>10</v>
      </c>
      <c r="D1581" s="426"/>
      <c r="E1581" s="273">
        <f t="shared" si="602"/>
        <v>100</v>
      </c>
      <c r="F1581" s="271">
        <f t="shared" si="594"/>
        <v>2</v>
      </c>
      <c r="G1581" s="271" t="e">
        <f t="shared" si="595"/>
        <v>#DIV/0!</v>
      </c>
      <c r="H1581" s="272">
        <f t="shared" si="596"/>
        <v>20</v>
      </c>
      <c r="I1581" s="270"/>
      <c r="J1581" s="273">
        <f t="shared" si="603"/>
        <v>200</v>
      </c>
      <c r="K1581" s="271">
        <f t="shared" si="597"/>
        <v>4</v>
      </c>
      <c r="L1581" s="271" t="e">
        <f t="shared" si="598"/>
        <v>#DIV/0!</v>
      </c>
      <c r="M1581" s="272">
        <f t="shared" si="599"/>
        <v>40</v>
      </c>
      <c r="N1581" s="389"/>
      <c r="O1581" s="455" t="e">
        <f>(A1581*B1581*W1581)+(B1581*'Calculateur de trading'!H1581)</f>
        <v>#DIV/0!</v>
      </c>
      <c r="P1581" s="274" t="e">
        <f>O1581/'Déscriptions des trades'!CK1581</f>
        <v>#DIV/0!</v>
      </c>
      <c r="Q1581" s="456" t="e">
        <f>'Déscriptions des trades'!CK1581-O1581</f>
        <v>#DIV/0!</v>
      </c>
      <c r="R1581" s="466" t="e">
        <f t="shared" si="604"/>
        <v>#DIV/0!</v>
      </c>
      <c r="S1581" s="389"/>
      <c r="T1581" s="12"/>
      <c r="U1581" s="25"/>
      <c r="V1581" s="15"/>
      <c r="W1581" s="490">
        <f t="shared" si="608"/>
        <v>0</v>
      </c>
      <c r="X1581" s="21" t="e">
        <f>W1581*U1581/'Déscriptions des trades'!CK1581*'Déscriptions des trades'!B1581</f>
        <v>#DIV/0!</v>
      </c>
      <c r="Y1581" s="459"/>
      <c r="Z1581" s="389"/>
      <c r="AA1581" s="23">
        <f t="shared" si="605"/>
        <v>0.1</v>
      </c>
      <c r="AB1581" s="17" t="e">
        <f>(AA1581*'Déscriptions des trades'!U1581*'Déscriptions des trades'!B1581/'Déscriptions des trades'!CK1581)*'Déscriptions des trades'!W1581</f>
        <v>#DIV/0!</v>
      </c>
      <c r="AC1581" s="265" t="e">
        <f>AB1581*'Déscriptions des trades'!CK1581</f>
        <v>#DIV/0!</v>
      </c>
      <c r="AD1581" s="266" t="e">
        <f>'Déscriptions des trades'!CK1581-AC1581</f>
        <v>#DIV/0!</v>
      </c>
      <c r="AE1581" s="389"/>
      <c r="AF1581" s="399">
        <v>1577</v>
      </c>
      <c r="AG1581" s="389"/>
      <c r="AH1581" s="20"/>
      <c r="AI1581" s="303"/>
      <c r="AJ1581" s="307"/>
      <c r="AK1581" s="161"/>
      <c r="AL1581" s="305"/>
      <c r="AM1581" s="305"/>
      <c r="AN1581" s="162"/>
      <c r="AO1581" s="439"/>
      <c r="AP1581" s="162"/>
      <c r="AQ1581" s="113"/>
      <c r="AR1581" s="113"/>
      <c r="AS1581" s="384"/>
      <c r="AT1581" s="306"/>
      <c r="AU1581" s="306"/>
      <c r="AV1581" s="160"/>
      <c r="AW1581" s="158"/>
      <c r="AX1581" s="385"/>
      <c r="AY1581" s="453"/>
      <c r="AZ1581" s="165"/>
      <c r="BA1581" s="301"/>
      <c r="BB1581" s="165"/>
      <c r="BC1581" s="301"/>
      <c r="BD1581" s="165"/>
      <c r="BE1581" s="302"/>
      <c r="BF1581" s="302"/>
      <c r="BG1581" s="165"/>
      <c r="BH1581" s="303"/>
      <c r="BI1581" s="165"/>
      <c r="BJ1581" s="304"/>
      <c r="BK1581" s="394"/>
      <c r="BL1581" s="302"/>
      <c r="BM1581" s="302"/>
      <c r="BN1581" s="394"/>
      <c r="BO1581" s="302"/>
      <c r="BP1581" s="13"/>
      <c r="BQ1581" s="302"/>
      <c r="BR1581" s="13"/>
      <c r="BS1581" s="302"/>
      <c r="BT1581" s="13"/>
      <c r="BU1581" s="302"/>
      <c r="BV1581" s="386"/>
      <c r="BW1581" s="303"/>
      <c r="BX1581" s="303"/>
      <c r="BY1581" s="302"/>
      <c r="BZ1581" s="302"/>
      <c r="CA1581" s="387"/>
      <c r="CB1581" s="395"/>
      <c r="CC1581" s="12"/>
      <c r="CD1581" s="304"/>
      <c r="CE1581" s="14"/>
      <c r="CF1581" s="395"/>
      <c r="CG1581" s="397"/>
      <c r="CH1581" s="300">
        <f t="shared" si="609"/>
        <v>0</v>
      </c>
      <c r="CI1581" s="26"/>
      <c r="CJ1581" s="17">
        <f t="shared" si="606"/>
        <v>0</v>
      </c>
      <c r="CK1581" s="18">
        <f t="shared" si="617"/>
        <v>12.89</v>
      </c>
      <c r="CM1581" s="164"/>
      <c r="CN1581" s="302"/>
      <c r="CO1581" s="13">
        <f t="shared" si="610"/>
        <v>0</v>
      </c>
      <c r="CP1581" s="302"/>
      <c r="CQ1581" s="13">
        <f t="shared" si="611"/>
        <v>0</v>
      </c>
      <c r="CR1581" s="302"/>
      <c r="CS1581" s="13">
        <f t="shared" si="612"/>
        <v>0</v>
      </c>
      <c r="CT1581" s="302"/>
      <c r="CU1581" s="13">
        <f t="shared" si="607"/>
        <v>0</v>
      </c>
      <c r="CV1581" s="302"/>
      <c r="CW1581" s="13">
        <f t="shared" si="613"/>
        <v>0</v>
      </c>
      <c r="CX1581" s="13">
        <f t="shared" si="614"/>
        <v>0</v>
      </c>
      <c r="CY1581" s="251">
        <f t="shared" si="615"/>
        <v>0</v>
      </c>
      <c r="CZ1581" s="13" t="s">
        <v>29</v>
      </c>
      <c r="DA1581" s="13">
        <v>50</v>
      </c>
      <c r="DB1581" s="22">
        <f t="shared" si="616"/>
        <v>0</v>
      </c>
      <c r="DD1581" s="24"/>
      <c r="DF1581" s="163"/>
      <c r="DH1581" s="24"/>
      <c r="DI1581" s="447"/>
      <c r="DJ1581" s="163"/>
    </row>
    <row r="1582" spans="1:114" s="7" customFormat="1">
      <c r="A1582" s="277">
        <f t="shared" si="600"/>
        <v>50</v>
      </c>
      <c r="B1582" s="21" t="e">
        <f>'Calculateur de trading'!I1582/C1582/W1582</f>
        <v>#DIV/0!</v>
      </c>
      <c r="C1582" s="278">
        <f t="shared" si="601"/>
        <v>10</v>
      </c>
      <c r="D1582" s="278"/>
      <c r="E1582" s="273">
        <f t="shared" si="602"/>
        <v>100</v>
      </c>
      <c r="F1582" s="271">
        <f t="shared" si="594"/>
        <v>2</v>
      </c>
      <c r="G1582" s="271" t="e">
        <f t="shared" si="595"/>
        <v>#DIV/0!</v>
      </c>
      <c r="H1582" s="272">
        <f t="shared" si="596"/>
        <v>20</v>
      </c>
      <c r="I1582" s="270"/>
      <c r="J1582" s="273">
        <f t="shared" si="603"/>
        <v>200</v>
      </c>
      <c r="K1582" s="271">
        <f t="shared" si="597"/>
        <v>4</v>
      </c>
      <c r="L1582" s="271" t="e">
        <f t="shared" si="598"/>
        <v>#DIV/0!</v>
      </c>
      <c r="M1582" s="272">
        <f t="shared" si="599"/>
        <v>40</v>
      </c>
      <c r="N1582" s="389"/>
      <c r="O1582" s="455" t="e">
        <f>(A1582*B1582*W1582)+(B1582*'Calculateur de trading'!H1582)</f>
        <v>#DIV/0!</v>
      </c>
      <c r="P1582" s="274" t="e">
        <f>O1582/'Déscriptions des trades'!CK1582</f>
        <v>#DIV/0!</v>
      </c>
      <c r="Q1582" s="456" t="e">
        <f>'Déscriptions des trades'!CK1582-O1582</f>
        <v>#DIV/0!</v>
      </c>
      <c r="R1582" s="466" t="e">
        <f t="shared" si="604"/>
        <v>#DIV/0!</v>
      </c>
      <c r="S1582" s="389"/>
      <c r="T1582" s="12"/>
      <c r="U1582" s="25"/>
      <c r="V1582" s="15"/>
      <c r="W1582" s="490">
        <f t="shared" si="608"/>
        <v>0</v>
      </c>
      <c r="X1582" s="21" t="e">
        <f>W1582*U1582/'Déscriptions des trades'!CK1582*'Déscriptions des trades'!B1582</f>
        <v>#DIV/0!</v>
      </c>
      <c r="Y1582" s="459"/>
      <c r="Z1582" s="389"/>
      <c r="AA1582" s="23">
        <f t="shared" si="605"/>
        <v>0.1</v>
      </c>
      <c r="AB1582" s="17" t="e">
        <f>(AA1582*'Déscriptions des trades'!U1582*'Déscriptions des trades'!B1582/'Déscriptions des trades'!CK1582)*'Déscriptions des trades'!W1582</f>
        <v>#DIV/0!</v>
      </c>
      <c r="AC1582" s="265" t="e">
        <f>AB1582*'Déscriptions des trades'!CK1582</f>
        <v>#DIV/0!</v>
      </c>
      <c r="AD1582" s="266" t="e">
        <f>'Déscriptions des trades'!CK1582-AC1582</f>
        <v>#DIV/0!</v>
      </c>
      <c r="AE1582" s="389"/>
      <c r="AF1582" s="399">
        <v>1578</v>
      </c>
      <c r="AG1582" s="389"/>
      <c r="AH1582" s="20"/>
      <c r="AI1582" s="303"/>
      <c r="AJ1582" s="307"/>
      <c r="AK1582" s="161"/>
      <c r="AL1582" s="305"/>
      <c r="AM1582" s="305"/>
      <c r="AN1582" s="162"/>
      <c r="AO1582" s="439"/>
      <c r="AP1582" s="162"/>
      <c r="AQ1582" s="113"/>
      <c r="AR1582" s="113"/>
      <c r="AS1582" s="384"/>
      <c r="AT1582" s="306"/>
      <c r="AU1582" s="306"/>
      <c r="AV1582" s="160"/>
      <c r="AW1582" s="158"/>
      <c r="AX1582" s="385"/>
      <c r="AY1582" s="453"/>
      <c r="AZ1582" s="165"/>
      <c r="BA1582" s="301"/>
      <c r="BB1582" s="165"/>
      <c r="BC1582" s="301"/>
      <c r="BD1582" s="165"/>
      <c r="BE1582" s="302"/>
      <c r="BF1582" s="302"/>
      <c r="BG1582" s="165"/>
      <c r="BH1582" s="303"/>
      <c r="BI1582" s="165"/>
      <c r="BJ1582" s="304"/>
      <c r="BK1582" s="394"/>
      <c r="BL1582" s="302"/>
      <c r="BM1582" s="302"/>
      <c r="BN1582" s="394"/>
      <c r="BO1582" s="302"/>
      <c r="BP1582" s="13"/>
      <c r="BQ1582" s="302"/>
      <c r="BR1582" s="13"/>
      <c r="BS1582" s="302"/>
      <c r="BT1582" s="13"/>
      <c r="BU1582" s="302"/>
      <c r="BV1582" s="386"/>
      <c r="BW1582" s="303"/>
      <c r="BX1582" s="303"/>
      <c r="BY1582" s="302"/>
      <c r="BZ1582" s="302"/>
      <c r="CA1582" s="387"/>
      <c r="CB1582" s="395"/>
      <c r="CC1582" s="12"/>
      <c r="CD1582" s="304"/>
      <c r="CE1582" s="14"/>
      <c r="CF1582" s="395"/>
      <c r="CG1582" s="397"/>
      <c r="CH1582" s="300">
        <f t="shared" si="609"/>
        <v>0</v>
      </c>
      <c r="CI1582" s="26"/>
      <c r="CJ1582" s="17">
        <f t="shared" si="606"/>
        <v>0</v>
      </c>
      <c r="CK1582" s="18">
        <f t="shared" si="617"/>
        <v>12.89</v>
      </c>
      <c r="CM1582" s="164"/>
      <c r="CN1582" s="302"/>
      <c r="CO1582" s="13">
        <f t="shared" si="610"/>
        <v>0</v>
      </c>
      <c r="CP1582" s="302"/>
      <c r="CQ1582" s="13">
        <f t="shared" si="611"/>
        <v>0</v>
      </c>
      <c r="CR1582" s="302"/>
      <c r="CS1582" s="13">
        <f t="shared" si="612"/>
        <v>0</v>
      </c>
      <c r="CT1582" s="302"/>
      <c r="CU1582" s="13">
        <f t="shared" si="607"/>
        <v>0</v>
      </c>
      <c r="CV1582" s="302"/>
      <c r="CW1582" s="13">
        <f t="shared" si="613"/>
        <v>0</v>
      </c>
      <c r="CX1582" s="13">
        <f t="shared" si="614"/>
        <v>0</v>
      </c>
      <c r="CY1582" s="251">
        <f t="shared" si="615"/>
        <v>0</v>
      </c>
      <c r="CZ1582" s="13" t="s">
        <v>29</v>
      </c>
      <c r="DA1582" s="13">
        <v>50</v>
      </c>
      <c r="DB1582" s="22">
        <f t="shared" si="616"/>
        <v>0</v>
      </c>
      <c r="DD1582" s="24"/>
      <c r="DF1582" s="163"/>
      <c r="DH1582" s="24"/>
      <c r="DI1582" s="447"/>
      <c r="DJ1582" s="163"/>
    </row>
    <row r="1583" spans="1:114" s="7" customFormat="1">
      <c r="A1583" s="277">
        <f t="shared" si="600"/>
        <v>50</v>
      </c>
      <c r="B1583" s="21" t="e">
        <f>'Calculateur de trading'!I1583/C1583/W1583</f>
        <v>#DIV/0!</v>
      </c>
      <c r="C1583" s="278">
        <f t="shared" si="601"/>
        <v>10</v>
      </c>
      <c r="D1583" s="426"/>
      <c r="E1583" s="273">
        <f t="shared" si="602"/>
        <v>100</v>
      </c>
      <c r="F1583" s="271">
        <f t="shared" si="594"/>
        <v>2</v>
      </c>
      <c r="G1583" s="271" t="e">
        <f t="shared" si="595"/>
        <v>#DIV/0!</v>
      </c>
      <c r="H1583" s="272">
        <f t="shared" si="596"/>
        <v>20</v>
      </c>
      <c r="I1583" s="270"/>
      <c r="J1583" s="273">
        <f t="shared" si="603"/>
        <v>200</v>
      </c>
      <c r="K1583" s="271">
        <f t="shared" si="597"/>
        <v>4</v>
      </c>
      <c r="L1583" s="271" t="e">
        <f t="shared" si="598"/>
        <v>#DIV/0!</v>
      </c>
      <c r="M1583" s="272">
        <f t="shared" si="599"/>
        <v>40</v>
      </c>
      <c r="N1583" s="389"/>
      <c r="O1583" s="455" t="e">
        <f>(A1583*B1583*W1583)+(B1583*'Calculateur de trading'!H1583)</f>
        <v>#DIV/0!</v>
      </c>
      <c r="P1583" s="274" t="e">
        <f>O1583/'Déscriptions des trades'!CK1583</f>
        <v>#DIV/0!</v>
      </c>
      <c r="Q1583" s="456" t="e">
        <f>'Déscriptions des trades'!CK1583-O1583</f>
        <v>#DIV/0!</v>
      </c>
      <c r="R1583" s="466" t="e">
        <f t="shared" si="604"/>
        <v>#DIV/0!</v>
      </c>
      <c r="S1583" s="389"/>
      <c r="T1583" s="12"/>
      <c r="U1583" s="25"/>
      <c r="V1583" s="15"/>
      <c r="W1583" s="490">
        <f t="shared" si="608"/>
        <v>0</v>
      </c>
      <c r="X1583" s="21" t="e">
        <f>W1583*U1583/'Déscriptions des trades'!CK1583*'Déscriptions des trades'!B1583</f>
        <v>#DIV/0!</v>
      </c>
      <c r="Y1583" s="459"/>
      <c r="Z1583" s="389"/>
      <c r="AA1583" s="23">
        <f t="shared" si="605"/>
        <v>0.1</v>
      </c>
      <c r="AB1583" s="17" t="e">
        <f>(AA1583*'Déscriptions des trades'!U1583*'Déscriptions des trades'!B1583/'Déscriptions des trades'!CK1583)*'Déscriptions des trades'!W1583</f>
        <v>#DIV/0!</v>
      </c>
      <c r="AC1583" s="265" t="e">
        <f>AB1583*'Déscriptions des trades'!CK1583</f>
        <v>#DIV/0!</v>
      </c>
      <c r="AD1583" s="266" t="e">
        <f>'Déscriptions des trades'!CK1583-AC1583</f>
        <v>#DIV/0!</v>
      </c>
      <c r="AE1583" s="389"/>
      <c r="AF1583" s="399">
        <v>1579</v>
      </c>
      <c r="AG1583" s="389"/>
      <c r="AH1583" s="20"/>
      <c r="AI1583" s="303"/>
      <c r="AJ1583" s="307"/>
      <c r="AK1583" s="161"/>
      <c r="AL1583" s="305"/>
      <c r="AM1583" s="305"/>
      <c r="AN1583" s="162"/>
      <c r="AO1583" s="439"/>
      <c r="AP1583" s="162"/>
      <c r="AQ1583" s="113"/>
      <c r="AR1583" s="113"/>
      <c r="AS1583" s="384"/>
      <c r="AT1583" s="306"/>
      <c r="AU1583" s="306"/>
      <c r="AV1583" s="160"/>
      <c r="AW1583" s="158"/>
      <c r="AX1583" s="385"/>
      <c r="AY1583" s="453"/>
      <c r="AZ1583" s="165"/>
      <c r="BA1583" s="301"/>
      <c r="BB1583" s="165"/>
      <c r="BC1583" s="301"/>
      <c r="BD1583" s="165"/>
      <c r="BE1583" s="302"/>
      <c r="BF1583" s="302"/>
      <c r="BG1583" s="165"/>
      <c r="BH1583" s="303"/>
      <c r="BI1583" s="165"/>
      <c r="BJ1583" s="304"/>
      <c r="BK1583" s="394"/>
      <c r="BL1583" s="302"/>
      <c r="BM1583" s="302"/>
      <c r="BN1583" s="394"/>
      <c r="BO1583" s="302"/>
      <c r="BP1583" s="13"/>
      <c r="BQ1583" s="302"/>
      <c r="BR1583" s="13"/>
      <c r="BS1583" s="302"/>
      <c r="BT1583" s="13"/>
      <c r="BU1583" s="302"/>
      <c r="BV1583" s="386"/>
      <c r="BW1583" s="303"/>
      <c r="BX1583" s="303"/>
      <c r="BY1583" s="302"/>
      <c r="BZ1583" s="302"/>
      <c r="CA1583" s="387"/>
      <c r="CB1583" s="395"/>
      <c r="CC1583" s="12"/>
      <c r="CD1583" s="304"/>
      <c r="CE1583" s="14"/>
      <c r="CF1583" s="395"/>
      <c r="CG1583" s="397"/>
      <c r="CH1583" s="300">
        <f t="shared" si="609"/>
        <v>0</v>
      </c>
      <c r="CI1583" s="26"/>
      <c r="CJ1583" s="17">
        <f t="shared" si="606"/>
        <v>0</v>
      </c>
      <c r="CK1583" s="18">
        <f t="shared" si="617"/>
        <v>12.89</v>
      </c>
      <c r="CM1583" s="164"/>
      <c r="CN1583" s="302"/>
      <c r="CO1583" s="13">
        <f t="shared" si="610"/>
        <v>0</v>
      </c>
      <c r="CP1583" s="302"/>
      <c r="CQ1583" s="13">
        <f t="shared" si="611"/>
        <v>0</v>
      </c>
      <c r="CR1583" s="302"/>
      <c r="CS1583" s="13">
        <f t="shared" si="612"/>
        <v>0</v>
      </c>
      <c r="CT1583" s="302"/>
      <c r="CU1583" s="13">
        <f t="shared" si="607"/>
        <v>0</v>
      </c>
      <c r="CV1583" s="302"/>
      <c r="CW1583" s="13">
        <f t="shared" si="613"/>
        <v>0</v>
      </c>
      <c r="CX1583" s="13">
        <f t="shared" si="614"/>
        <v>0</v>
      </c>
      <c r="CY1583" s="251">
        <f t="shared" si="615"/>
        <v>0</v>
      </c>
      <c r="CZ1583" s="13" t="s">
        <v>29</v>
      </c>
      <c r="DA1583" s="13">
        <v>50</v>
      </c>
      <c r="DB1583" s="22">
        <f t="shared" si="616"/>
        <v>0</v>
      </c>
      <c r="DD1583" s="24"/>
      <c r="DF1583" s="163"/>
      <c r="DH1583" s="24"/>
      <c r="DI1583" s="447"/>
      <c r="DJ1583" s="163"/>
    </row>
    <row r="1584" spans="1:114" s="7" customFormat="1">
      <c r="A1584" s="277">
        <f t="shared" si="600"/>
        <v>50</v>
      </c>
      <c r="B1584" s="21" t="e">
        <f>'Calculateur de trading'!I1584/C1584/W1584</f>
        <v>#DIV/0!</v>
      </c>
      <c r="C1584" s="278">
        <f t="shared" si="601"/>
        <v>10</v>
      </c>
      <c r="D1584" s="278"/>
      <c r="E1584" s="273">
        <f t="shared" si="602"/>
        <v>100</v>
      </c>
      <c r="F1584" s="271">
        <f t="shared" si="594"/>
        <v>2</v>
      </c>
      <c r="G1584" s="271" t="e">
        <f t="shared" si="595"/>
        <v>#DIV/0!</v>
      </c>
      <c r="H1584" s="272">
        <f t="shared" si="596"/>
        <v>20</v>
      </c>
      <c r="I1584" s="270"/>
      <c r="J1584" s="273">
        <f t="shared" si="603"/>
        <v>200</v>
      </c>
      <c r="K1584" s="271">
        <f t="shared" si="597"/>
        <v>4</v>
      </c>
      <c r="L1584" s="271" t="e">
        <f t="shared" si="598"/>
        <v>#DIV/0!</v>
      </c>
      <c r="M1584" s="272">
        <f t="shared" si="599"/>
        <v>40</v>
      </c>
      <c r="N1584" s="389"/>
      <c r="O1584" s="455" t="e">
        <f>(A1584*B1584*W1584)+(B1584*'Calculateur de trading'!H1584)</f>
        <v>#DIV/0!</v>
      </c>
      <c r="P1584" s="274" t="e">
        <f>O1584/'Déscriptions des trades'!CK1584</f>
        <v>#DIV/0!</v>
      </c>
      <c r="Q1584" s="456" t="e">
        <f>'Déscriptions des trades'!CK1584-O1584</f>
        <v>#DIV/0!</v>
      </c>
      <c r="R1584" s="466" t="e">
        <f t="shared" si="604"/>
        <v>#DIV/0!</v>
      </c>
      <c r="S1584" s="389"/>
      <c r="T1584" s="12"/>
      <c r="U1584" s="25"/>
      <c r="V1584" s="15"/>
      <c r="W1584" s="490">
        <f t="shared" si="608"/>
        <v>0</v>
      </c>
      <c r="X1584" s="21" t="e">
        <f>W1584*U1584/'Déscriptions des trades'!CK1584*'Déscriptions des trades'!B1584</f>
        <v>#DIV/0!</v>
      </c>
      <c r="Y1584" s="459"/>
      <c r="Z1584" s="389"/>
      <c r="AA1584" s="23">
        <f t="shared" si="605"/>
        <v>0.1</v>
      </c>
      <c r="AB1584" s="17" t="e">
        <f>(AA1584*'Déscriptions des trades'!U1584*'Déscriptions des trades'!B1584/'Déscriptions des trades'!CK1584)*'Déscriptions des trades'!W1584</f>
        <v>#DIV/0!</v>
      </c>
      <c r="AC1584" s="265" t="e">
        <f>AB1584*'Déscriptions des trades'!CK1584</f>
        <v>#DIV/0!</v>
      </c>
      <c r="AD1584" s="266" t="e">
        <f>'Déscriptions des trades'!CK1584-AC1584</f>
        <v>#DIV/0!</v>
      </c>
      <c r="AE1584" s="389"/>
      <c r="AF1584" s="399">
        <v>1580</v>
      </c>
      <c r="AG1584" s="389"/>
      <c r="AH1584" s="20"/>
      <c r="AI1584" s="303"/>
      <c r="AJ1584" s="307"/>
      <c r="AK1584" s="161"/>
      <c r="AL1584" s="305"/>
      <c r="AM1584" s="305"/>
      <c r="AN1584" s="162"/>
      <c r="AO1584" s="439"/>
      <c r="AP1584" s="162"/>
      <c r="AQ1584" s="113"/>
      <c r="AR1584" s="113"/>
      <c r="AS1584" s="384"/>
      <c r="AT1584" s="306"/>
      <c r="AU1584" s="306"/>
      <c r="AV1584" s="160"/>
      <c r="AW1584" s="158"/>
      <c r="AX1584" s="385"/>
      <c r="AY1584" s="453"/>
      <c r="AZ1584" s="165"/>
      <c r="BA1584" s="301"/>
      <c r="BB1584" s="165"/>
      <c r="BC1584" s="301"/>
      <c r="BD1584" s="165"/>
      <c r="BE1584" s="302"/>
      <c r="BF1584" s="302"/>
      <c r="BG1584" s="165"/>
      <c r="BH1584" s="303"/>
      <c r="BI1584" s="165"/>
      <c r="BJ1584" s="304"/>
      <c r="BK1584" s="394"/>
      <c r="BL1584" s="302"/>
      <c r="BM1584" s="302"/>
      <c r="BN1584" s="394"/>
      <c r="BO1584" s="302"/>
      <c r="BP1584" s="13"/>
      <c r="BQ1584" s="302"/>
      <c r="BR1584" s="13"/>
      <c r="BS1584" s="302"/>
      <c r="BT1584" s="13"/>
      <c r="BU1584" s="302"/>
      <c r="BV1584" s="386"/>
      <c r="BW1584" s="303"/>
      <c r="BX1584" s="303"/>
      <c r="BY1584" s="302"/>
      <c r="BZ1584" s="302"/>
      <c r="CA1584" s="387"/>
      <c r="CB1584" s="395"/>
      <c r="CC1584" s="12"/>
      <c r="CD1584" s="304"/>
      <c r="CE1584" s="14"/>
      <c r="CF1584" s="395"/>
      <c r="CG1584" s="397"/>
      <c r="CH1584" s="300">
        <f t="shared" si="609"/>
        <v>0</v>
      </c>
      <c r="CI1584" s="26"/>
      <c r="CJ1584" s="17">
        <f t="shared" si="606"/>
        <v>0</v>
      </c>
      <c r="CK1584" s="18">
        <f t="shared" si="617"/>
        <v>12.89</v>
      </c>
      <c r="CM1584" s="164"/>
      <c r="CN1584" s="302"/>
      <c r="CO1584" s="13">
        <f t="shared" si="610"/>
        <v>0</v>
      </c>
      <c r="CP1584" s="302"/>
      <c r="CQ1584" s="13">
        <f t="shared" si="611"/>
        <v>0</v>
      </c>
      <c r="CR1584" s="302"/>
      <c r="CS1584" s="13">
        <f t="shared" si="612"/>
        <v>0</v>
      </c>
      <c r="CT1584" s="302"/>
      <c r="CU1584" s="13">
        <f t="shared" si="607"/>
        <v>0</v>
      </c>
      <c r="CV1584" s="302"/>
      <c r="CW1584" s="13">
        <f t="shared" si="613"/>
        <v>0</v>
      </c>
      <c r="CX1584" s="13">
        <f t="shared" si="614"/>
        <v>0</v>
      </c>
      <c r="CY1584" s="251">
        <f t="shared" si="615"/>
        <v>0</v>
      </c>
      <c r="CZ1584" s="13" t="s">
        <v>29</v>
      </c>
      <c r="DA1584" s="13">
        <v>50</v>
      </c>
      <c r="DB1584" s="22">
        <f t="shared" si="616"/>
        <v>0</v>
      </c>
      <c r="DD1584" s="24"/>
      <c r="DF1584" s="163"/>
      <c r="DH1584" s="24"/>
      <c r="DI1584" s="447"/>
      <c r="DJ1584" s="163"/>
    </row>
    <row r="1585" spans="1:114" s="7" customFormat="1">
      <c r="A1585" s="277">
        <f t="shared" si="600"/>
        <v>50</v>
      </c>
      <c r="B1585" s="21" t="e">
        <f>'Calculateur de trading'!I1585/C1585/W1585</f>
        <v>#DIV/0!</v>
      </c>
      <c r="C1585" s="278">
        <f t="shared" si="601"/>
        <v>10</v>
      </c>
      <c r="D1585" s="426"/>
      <c r="E1585" s="273">
        <f t="shared" si="602"/>
        <v>100</v>
      </c>
      <c r="F1585" s="271">
        <f t="shared" si="594"/>
        <v>2</v>
      </c>
      <c r="G1585" s="271" t="e">
        <f t="shared" si="595"/>
        <v>#DIV/0!</v>
      </c>
      <c r="H1585" s="272">
        <f t="shared" si="596"/>
        <v>20</v>
      </c>
      <c r="I1585" s="270"/>
      <c r="J1585" s="273">
        <f t="shared" si="603"/>
        <v>200</v>
      </c>
      <c r="K1585" s="271">
        <f t="shared" si="597"/>
        <v>4</v>
      </c>
      <c r="L1585" s="271" t="e">
        <f t="shared" si="598"/>
        <v>#DIV/0!</v>
      </c>
      <c r="M1585" s="272">
        <f t="shared" si="599"/>
        <v>40</v>
      </c>
      <c r="N1585" s="389"/>
      <c r="O1585" s="455" t="e">
        <f>(A1585*B1585*W1585)+(B1585*'Calculateur de trading'!H1585)</f>
        <v>#DIV/0!</v>
      </c>
      <c r="P1585" s="274" t="e">
        <f>O1585/'Déscriptions des trades'!CK1585</f>
        <v>#DIV/0!</v>
      </c>
      <c r="Q1585" s="456" t="e">
        <f>'Déscriptions des trades'!CK1585-O1585</f>
        <v>#DIV/0!</v>
      </c>
      <c r="R1585" s="466" t="e">
        <f t="shared" si="604"/>
        <v>#DIV/0!</v>
      </c>
      <c r="S1585" s="389"/>
      <c r="T1585" s="12"/>
      <c r="U1585" s="25"/>
      <c r="V1585" s="15"/>
      <c r="W1585" s="490">
        <f t="shared" si="608"/>
        <v>0</v>
      </c>
      <c r="X1585" s="21" t="e">
        <f>W1585*U1585/'Déscriptions des trades'!CK1585*'Déscriptions des trades'!B1585</f>
        <v>#DIV/0!</v>
      </c>
      <c r="Y1585" s="459"/>
      <c r="Z1585" s="389"/>
      <c r="AA1585" s="23">
        <f t="shared" si="605"/>
        <v>0.1</v>
      </c>
      <c r="AB1585" s="17" t="e">
        <f>(AA1585*'Déscriptions des trades'!U1585*'Déscriptions des trades'!B1585/'Déscriptions des trades'!CK1585)*'Déscriptions des trades'!W1585</f>
        <v>#DIV/0!</v>
      </c>
      <c r="AC1585" s="265" t="e">
        <f>AB1585*'Déscriptions des trades'!CK1585</f>
        <v>#DIV/0!</v>
      </c>
      <c r="AD1585" s="266" t="e">
        <f>'Déscriptions des trades'!CK1585-AC1585</f>
        <v>#DIV/0!</v>
      </c>
      <c r="AE1585" s="389"/>
      <c r="AF1585" s="399">
        <v>1581</v>
      </c>
      <c r="AG1585" s="389"/>
      <c r="AH1585" s="20"/>
      <c r="AI1585" s="303"/>
      <c r="AJ1585" s="307"/>
      <c r="AK1585" s="161"/>
      <c r="AL1585" s="305"/>
      <c r="AM1585" s="305"/>
      <c r="AN1585" s="162"/>
      <c r="AO1585" s="439"/>
      <c r="AP1585" s="162"/>
      <c r="AQ1585" s="113"/>
      <c r="AR1585" s="113"/>
      <c r="AS1585" s="384"/>
      <c r="AT1585" s="306"/>
      <c r="AU1585" s="306"/>
      <c r="AV1585" s="160"/>
      <c r="AW1585" s="158"/>
      <c r="AX1585" s="385"/>
      <c r="AY1585" s="453"/>
      <c r="AZ1585" s="165"/>
      <c r="BA1585" s="301"/>
      <c r="BB1585" s="165"/>
      <c r="BC1585" s="301"/>
      <c r="BD1585" s="165"/>
      <c r="BE1585" s="302"/>
      <c r="BF1585" s="302"/>
      <c r="BG1585" s="165"/>
      <c r="BH1585" s="303"/>
      <c r="BI1585" s="165"/>
      <c r="BJ1585" s="304"/>
      <c r="BK1585" s="394"/>
      <c r="BL1585" s="302"/>
      <c r="BM1585" s="302"/>
      <c r="BN1585" s="394"/>
      <c r="BO1585" s="302"/>
      <c r="BP1585" s="13"/>
      <c r="BQ1585" s="302"/>
      <c r="BR1585" s="13"/>
      <c r="BS1585" s="302"/>
      <c r="BT1585" s="13"/>
      <c r="BU1585" s="302"/>
      <c r="BV1585" s="386"/>
      <c r="BW1585" s="303"/>
      <c r="BX1585" s="303"/>
      <c r="BY1585" s="302"/>
      <c r="BZ1585" s="302"/>
      <c r="CA1585" s="387"/>
      <c r="CB1585" s="395"/>
      <c r="CC1585" s="12"/>
      <c r="CD1585" s="304"/>
      <c r="CE1585" s="14"/>
      <c r="CF1585" s="395"/>
      <c r="CG1585" s="397"/>
      <c r="CH1585" s="300">
        <f t="shared" si="609"/>
        <v>0</v>
      </c>
      <c r="CI1585" s="26"/>
      <c r="CJ1585" s="17">
        <f t="shared" si="606"/>
        <v>0</v>
      </c>
      <c r="CK1585" s="18">
        <f t="shared" si="617"/>
        <v>12.89</v>
      </c>
      <c r="CM1585" s="164"/>
      <c r="CN1585" s="302"/>
      <c r="CO1585" s="13">
        <f t="shared" si="610"/>
        <v>0</v>
      </c>
      <c r="CP1585" s="302"/>
      <c r="CQ1585" s="13">
        <f t="shared" si="611"/>
        <v>0</v>
      </c>
      <c r="CR1585" s="302"/>
      <c r="CS1585" s="13">
        <f t="shared" si="612"/>
        <v>0</v>
      </c>
      <c r="CT1585" s="302"/>
      <c r="CU1585" s="13">
        <f t="shared" si="607"/>
        <v>0</v>
      </c>
      <c r="CV1585" s="302"/>
      <c r="CW1585" s="13">
        <f t="shared" si="613"/>
        <v>0</v>
      </c>
      <c r="CX1585" s="13">
        <f t="shared" si="614"/>
        <v>0</v>
      </c>
      <c r="CY1585" s="251">
        <f t="shared" si="615"/>
        <v>0</v>
      </c>
      <c r="CZ1585" s="13" t="s">
        <v>29</v>
      </c>
      <c r="DA1585" s="13">
        <v>50</v>
      </c>
      <c r="DB1585" s="22">
        <f t="shared" si="616"/>
        <v>0</v>
      </c>
      <c r="DD1585" s="24"/>
      <c r="DF1585" s="163"/>
      <c r="DH1585" s="24"/>
      <c r="DI1585" s="447"/>
      <c r="DJ1585" s="163"/>
    </row>
    <row r="1586" spans="1:114" s="7" customFormat="1">
      <c r="A1586" s="277">
        <f t="shared" si="600"/>
        <v>50</v>
      </c>
      <c r="B1586" s="21" t="e">
        <f>'Calculateur de trading'!I1586/C1586/W1586</f>
        <v>#DIV/0!</v>
      </c>
      <c r="C1586" s="278">
        <f t="shared" si="601"/>
        <v>10</v>
      </c>
      <c r="D1586" s="278"/>
      <c r="E1586" s="273">
        <f t="shared" si="602"/>
        <v>100</v>
      </c>
      <c r="F1586" s="271">
        <f t="shared" si="594"/>
        <v>2</v>
      </c>
      <c r="G1586" s="271" t="e">
        <f t="shared" si="595"/>
        <v>#DIV/0!</v>
      </c>
      <c r="H1586" s="272">
        <f t="shared" si="596"/>
        <v>20</v>
      </c>
      <c r="I1586" s="270"/>
      <c r="J1586" s="273">
        <f t="shared" si="603"/>
        <v>200</v>
      </c>
      <c r="K1586" s="271">
        <f t="shared" si="597"/>
        <v>4</v>
      </c>
      <c r="L1586" s="271" t="e">
        <f t="shared" si="598"/>
        <v>#DIV/0!</v>
      </c>
      <c r="M1586" s="272">
        <f t="shared" si="599"/>
        <v>40</v>
      </c>
      <c r="N1586" s="389"/>
      <c r="O1586" s="455" t="e">
        <f>(A1586*B1586*W1586)+(B1586*'Calculateur de trading'!H1586)</f>
        <v>#DIV/0!</v>
      </c>
      <c r="P1586" s="274" t="e">
        <f>O1586/'Déscriptions des trades'!CK1586</f>
        <v>#DIV/0!</v>
      </c>
      <c r="Q1586" s="456" t="e">
        <f>'Déscriptions des trades'!CK1586-O1586</f>
        <v>#DIV/0!</v>
      </c>
      <c r="R1586" s="466" t="e">
        <f t="shared" si="604"/>
        <v>#DIV/0!</v>
      </c>
      <c r="S1586" s="389"/>
      <c r="T1586" s="12"/>
      <c r="U1586" s="25"/>
      <c r="V1586" s="15"/>
      <c r="W1586" s="490">
        <f t="shared" si="608"/>
        <v>0</v>
      </c>
      <c r="X1586" s="21" t="e">
        <f>W1586*U1586/'Déscriptions des trades'!CK1586*'Déscriptions des trades'!B1586</f>
        <v>#DIV/0!</v>
      </c>
      <c r="Y1586" s="459"/>
      <c r="Z1586" s="389"/>
      <c r="AA1586" s="23">
        <f t="shared" si="605"/>
        <v>0.1</v>
      </c>
      <c r="AB1586" s="17" t="e">
        <f>(AA1586*'Déscriptions des trades'!U1586*'Déscriptions des trades'!B1586/'Déscriptions des trades'!CK1586)*'Déscriptions des trades'!W1586</f>
        <v>#DIV/0!</v>
      </c>
      <c r="AC1586" s="265" t="e">
        <f>AB1586*'Déscriptions des trades'!CK1586</f>
        <v>#DIV/0!</v>
      </c>
      <c r="AD1586" s="266" t="e">
        <f>'Déscriptions des trades'!CK1586-AC1586</f>
        <v>#DIV/0!</v>
      </c>
      <c r="AE1586" s="389"/>
      <c r="AF1586" s="399">
        <v>1582</v>
      </c>
      <c r="AG1586" s="389"/>
      <c r="AH1586" s="20"/>
      <c r="AI1586" s="303"/>
      <c r="AJ1586" s="307"/>
      <c r="AK1586" s="161"/>
      <c r="AL1586" s="305"/>
      <c r="AM1586" s="305"/>
      <c r="AN1586" s="162"/>
      <c r="AO1586" s="439"/>
      <c r="AP1586" s="162"/>
      <c r="AQ1586" s="113"/>
      <c r="AR1586" s="113"/>
      <c r="AS1586" s="384"/>
      <c r="AT1586" s="306"/>
      <c r="AU1586" s="306"/>
      <c r="AV1586" s="160"/>
      <c r="AW1586" s="158"/>
      <c r="AX1586" s="385"/>
      <c r="AY1586" s="453"/>
      <c r="AZ1586" s="165"/>
      <c r="BA1586" s="301"/>
      <c r="BB1586" s="165"/>
      <c r="BC1586" s="301"/>
      <c r="BD1586" s="165"/>
      <c r="BE1586" s="302"/>
      <c r="BF1586" s="302"/>
      <c r="BG1586" s="165"/>
      <c r="BH1586" s="303"/>
      <c r="BI1586" s="165"/>
      <c r="BJ1586" s="304"/>
      <c r="BK1586" s="394"/>
      <c r="BL1586" s="302"/>
      <c r="BM1586" s="302"/>
      <c r="BN1586" s="394"/>
      <c r="BO1586" s="302"/>
      <c r="BP1586" s="13"/>
      <c r="BQ1586" s="302"/>
      <c r="BR1586" s="13"/>
      <c r="BS1586" s="302"/>
      <c r="BT1586" s="13"/>
      <c r="BU1586" s="302"/>
      <c r="BV1586" s="386"/>
      <c r="BW1586" s="303"/>
      <c r="BX1586" s="303"/>
      <c r="BY1586" s="302"/>
      <c r="BZ1586" s="302"/>
      <c r="CA1586" s="387"/>
      <c r="CB1586" s="395"/>
      <c r="CC1586" s="12"/>
      <c r="CD1586" s="304"/>
      <c r="CE1586" s="14"/>
      <c r="CF1586" s="395"/>
      <c r="CG1586" s="397"/>
      <c r="CH1586" s="300">
        <f t="shared" si="609"/>
        <v>0</v>
      </c>
      <c r="CI1586" s="26"/>
      <c r="CJ1586" s="17">
        <f t="shared" si="606"/>
        <v>0</v>
      </c>
      <c r="CK1586" s="18">
        <f t="shared" si="617"/>
        <v>12.89</v>
      </c>
      <c r="CM1586" s="164"/>
      <c r="CN1586" s="302"/>
      <c r="CO1586" s="13">
        <f t="shared" si="610"/>
        <v>0</v>
      </c>
      <c r="CP1586" s="302"/>
      <c r="CQ1586" s="13">
        <f t="shared" si="611"/>
        <v>0</v>
      </c>
      <c r="CR1586" s="302"/>
      <c r="CS1586" s="13">
        <f t="shared" si="612"/>
        <v>0</v>
      </c>
      <c r="CT1586" s="302"/>
      <c r="CU1586" s="13">
        <f t="shared" si="607"/>
        <v>0</v>
      </c>
      <c r="CV1586" s="302"/>
      <c r="CW1586" s="13">
        <f t="shared" si="613"/>
        <v>0</v>
      </c>
      <c r="CX1586" s="13">
        <f t="shared" si="614"/>
        <v>0</v>
      </c>
      <c r="CY1586" s="251">
        <f t="shared" si="615"/>
        <v>0</v>
      </c>
      <c r="CZ1586" s="13" t="s">
        <v>29</v>
      </c>
      <c r="DA1586" s="13">
        <v>50</v>
      </c>
      <c r="DB1586" s="22">
        <f t="shared" si="616"/>
        <v>0</v>
      </c>
      <c r="DD1586" s="24"/>
      <c r="DF1586" s="163"/>
      <c r="DH1586" s="24"/>
      <c r="DI1586" s="447"/>
      <c r="DJ1586" s="163"/>
    </row>
    <row r="1587" spans="1:114" s="7" customFormat="1">
      <c r="A1587" s="277">
        <f t="shared" si="600"/>
        <v>50</v>
      </c>
      <c r="B1587" s="21" t="e">
        <f>'Calculateur de trading'!I1587/C1587/W1587</f>
        <v>#DIV/0!</v>
      </c>
      <c r="C1587" s="278">
        <f t="shared" si="601"/>
        <v>10</v>
      </c>
      <c r="D1587" s="426"/>
      <c r="E1587" s="273">
        <f t="shared" si="602"/>
        <v>100</v>
      </c>
      <c r="F1587" s="271">
        <f t="shared" si="594"/>
        <v>2</v>
      </c>
      <c r="G1587" s="271" t="e">
        <f t="shared" si="595"/>
        <v>#DIV/0!</v>
      </c>
      <c r="H1587" s="272">
        <f t="shared" si="596"/>
        <v>20</v>
      </c>
      <c r="I1587" s="270"/>
      <c r="J1587" s="273">
        <f t="shared" si="603"/>
        <v>200</v>
      </c>
      <c r="K1587" s="271">
        <f t="shared" si="597"/>
        <v>4</v>
      </c>
      <c r="L1587" s="271" t="e">
        <f t="shared" si="598"/>
        <v>#DIV/0!</v>
      </c>
      <c r="M1587" s="272">
        <f t="shared" si="599"/>
        <v>40</v>
      </c>
      <c r="N1587" s="389"/>
      <c r="O1587" s="455" t="e">
        <f>(A1587*B1587*W1587)+(B1587*'Calculateur de trading'!H1587)</f>
        <v>#DIV/0!</v>
      </c>
      <c r="P1587" s="274" t="e">
        <f>O1587/'Déscriptions des trades'!CK1587</f>
        <v>#DIV/0!</v>
      </c>
      <c r="Q1587" s="456" t="e">
        <f>'Déscriptions des trades'!CK1587-O1587</f>
        <v>#DIV/0!</v>
      </c>
      <c r="R1587" s="466" t="e">
        <f t="shared" si="604"/>
        <v>#DIV/0!</v>
      </c>
      <c r="S1587" s="389"/>
      <c r="T1587" s="12"/>
      <c r="U1587" s="25"/>
      <c r="V1587" s="15"/>
      <c r="W1587" s="490">
        <f t="shared" si="608"/>
        <v>0</v>
      </c>
      <c r="X1587" s="21" t="e">
        <f>W1587*U1587/'Déscriptions des trades'!CK1587*'Déscriptions des trades'!B1587</f>
        <v>#DIV/0!</v>
      </c>
      <c r="Y1587" s="459"/>
      <c r="Z1587" s="389"/>
      <c r="AA1587" s="23">
        <f t="shared" si="605"/>
        <v>0.1</v>
      </c>
      <c r="AB1587" s="17" t="e">
        <f>(AA1587*'Déscriptions des trades'!U1587*'Déscriptions des trades'!B1587/'Déscriptions des trades'!CK1587)*'Déscriptions des trades'!W1587</f>
        <v>#DIV/0!</v>
      </c>
      <c r="AC1587" s="265" t="e">
        <f>AB1587*'Déscriptions des trades'!CK1587</f>
        <v>#DIV/0!</v>
      </c>
      <c r="AD1587" s="266" t="e">
        <f>'Déscriptions des trades'!CK1587-AC1587</f>
        <v>#DIV/0!</v>
      </c>
      <c r="AE1587" s="389"/>
      <c r="AF1587" s="399">
        <v>1583</v>
      </c>
      <c r="AG1587" s="389"/>
      <c r="AH1587" s="20"/>
      <c r="AI1587" s="303"/>
      <c r="AJ1587" s="307"/>
      <c r="AK1587" s="161"/>
      <c r="AL1587" s="305"/>
      <c r="AM1587" s="305"/>
      <c r="AN1587" s="162"/>
      <c r="AO1587" s="439"/>
      <c r="AP1587" s="162"/>
      <c r="AQ1587" s="113"/>
      <c r="AR1587" s="113"/>
      <c r="AS1587" s="384"/>
      <c r="AT1587" s="306"/>
      <c r="AU1587" s="306"/>
      <c r="AV1587" s="160"/>
      <c r="AW1587" s="158"/>
      <c r="AX1587" s="385"/>
      <c r="AY1587" s="453"/>
      <c r="AZ1587" s="165"/>
      <c r="BA1587" s="301"/>
      <c r="BB1587" s="165"/>
      <c r="BC1587" s="301"/>
      <c r="BD1587" s="165"/>
      <c r="BE1587" s="302"/>
      <c r="BF1587" s="302"/>
      <c r="BG1587" s="165"/>
      <c r="BH1587" s="303"/>
      <c r="BI1587" s="165"/>
      <c r="BJ1587" s="304"/>
      <c r="BK1587" s="394"/>
      <c r="BL1587" s="302"/>
      <c r="BM1587" s="302"/>
      <c r="BN1587" s="394"/>
      <c r="BO1587" s="302"/>
      <c r="BP1587" s="13"/>
      <c r="BQ1587" s="302"/>
      <c r="BR1587" s="13"/>
      <c r="BS1587" s="302"/>
      <c r="BT1587" s="13"/>
      <c r="BU1587" s="302"/>
      <c r="BV1587" s="386"/>
      <c r="BW1587" s="303"/>
      <c r="BX1587" s="303"/>
      <c r="BY1587" s="302"/>
      <c r="BZ1587" s="302"/>
      <c r="CA1587" s="387"/>
      <c r="CB1587" s="395"/>
      <c r="CC1587" s="12"/>
      <c r="CD1587" s="304"/>
      <c r="CE1587" s="14"/>
      <c r="CF1587" s="395"/>
      <c r="CG1587" s="397"/>
      <c r="CH1587" s="300">
        <f t="shared" si="609"/>
        <v>0</v>
      </c>
      <c r="CI1587" s="26"/>
      <c r="CJ1587" s="17">
        <f t="shared" si="606"/>
        <v>0</v>
      </c>
      <c r="CK1587" s="18">
        <f t="shared" si="617"/>
        <v>12.89</v>
      </c>
      <c r="CM1587" s="164"/>
      <c r="CN1587" s="302"/>
      <c r="CO1587" s="13">
        <f t="shared" si="610"/>
        <v>0</v>
      </c>
      <c r="CP1587" s="302"/>
      <c r="CQ1587" s="13">
        <f t="shared" si="611"/>
        <v>0</v>
      </c>
      <c r="CR1587" s="302"/>
      <c r="CS1587" s="13">
        <f t="shared" si="612"/>
        <v>0</v>
      </c>
      <c r="CT1587" s="302"/>
      <c r="CU1587" s="13">
        <f t="shared" si="607"/>
        <v>0</v>
      </c>
      <c r="CV1587" s="302"/>
      <c r="CW1587" s="13">
        <f t="shared" si="613"/>
        <v>0</v>
      </c>
      <c r="CX1587" s="13">
        <f t="shared" si="614"/>
        <v>0</v>
      </c>
      <c r="CY1587" s="251">
        <f t="shared" si="615"/>
        <v>0</v>
      </c>
      <c r="CZ1587" s="13" t="s">
        <v>29</v>
      </c>
      <c r="DA1587" s="13">
        <v>50</v>
      </c>
      <c r="DB1587" s="22">
        <f t="shared" si="616"/>
        <v>0</v>
      </c>
      <c r="DD1587" s="24"/>
      <c r="DF1587" s="163"/>
      <c r="DH1587" s="24"/>
      <c r="DI1587" s="447"/>
      <c r="DJ1587" s="163"/>
    </row>
    <row r="1588" spans="1:114" s="7" customFormat="1">
      <c r="A1588" s="277">
        <f t="shared" si="600"/>
        <v>50</v>
      </c>
      <c r="B1588" s="21" t="e">
        <f>'Calculateur de trading'!I1588/C1588/W1588</f>
        <v>#DIV/0!</v>
      </c>
      <c r="C1588" s="278">
        <f t="shared" si="601"/>
        <v>10</v>
      </c>
      <c r="D1588" s="426"/>
      <c r="E1588" s="273">
        <f t="shared" si="602"/>
        <v>100</v>
      </c>
      <c r="F1588" s="271">
        <f t="shared" si="594"/>
        <v>2</v>
      </c>
      <c r="G1588" s="271" t="e">
        <f t="shared" si="595"/>
        <v>#DIV/0!</v>
      </c>
      <c r="H1588" s="272">
        <f t="shared" si="596"/>
        <v>20</v>
      </c>
      <c r="I1588" s="270"/>
      <c r="J1588" s="273">
        <f t="shared" si="603"/>
        <v>200</v>
      </c>
      <c r="K1588" s="271">
        <f t="shared" si="597"/>
        <v>4</v>
      </c>
      <c r="L1588" s="271" t="e">
        <f t="shared" si="598"/>
        <v>#DIV/0!</v>
      </c>
      <c r="M1588" s="272">
        <f t="shared" si="599"/>
        <v>40</v>
      </c>
      <c r="N1588" s="389"/>
      <c r="O1588" s="455" t="e">
        <f>(A1588*B1588*W1588)+(B1588*'Calculateur de trading'!H1588)</f>
        <v>#DIV/0!</v>
      </c>
      <c r="P1588" s="274" t="e">
        <f>O1588/'Déscriptions des trades'!CK1588</f>
        <v>#DIV/0!</v>
      </c>
      <c r="Q1588" s="456" t="e">
        <f>'Déscriptions des trades'!CK1588-O1588</f>
        <v>#DIV/0!</v>
      </c>
      <c r="R1588" s="466" t="e">
        <f t="shared" si="604"/>
        <v>#DIV/0!</v>
      </c>
      <c r="S1588" s="389"/>
      <c r="T1588" s="12"/>
      <c r="U1588" s="25"/>
      <c r="V1588" s="15"/>
      <c r="W1588" s="490">
        <f t="shared" si="608"/>
        <v>0</v>
      </c>
      <c r="X1588" s="21" t="e">
        <f>W1588*U1588/'Déscriptions des trades'!CK1588*'Déscriptions des trades'!B1588</f>
        <v>#DIV/0!</v>
      </c>
      <c r="Y1588" s="459"/>
      <c r="Z1588" s="389"/>
      <c r="AA1588" s="23">
        <f t="shared" si="605"/>
        <v>0.1</v>
      </c>
      <c r="AB1588" s="17" t="e">
        <f>(AA1588*'Déscriptions des trades'!U1588*'Déscriptions des trades'!B1588/'Déscriptions des trades'!CK1588)*'Déscriptions des trades'!W1588</f>
        <v>#DIV/0!</v>
      </c>
      <c r="AC1588" s="265" t="e">
        <f>AB1588*'Déscriptions des trades'!CK1588</f>
        <v>#DIV/0!</v>
      </c>
      <c r="AD1588" s="266" t="e">
        <f>'Déscriptions des trades'!CK1588-AC1588</f>
        <v>#DIV/0!</v>
      </c>
      <c r="AE1588" s="389"/>
      <c r="AF1588" s="399">
        <v>1584</v>
      </c>
      <c r="AG1588" s="389"/>
      <c r="AH1588" s="20"/>
      <c r="AI1588" s="303"/>
      <c r="AJ1588" s="307"/>
      <c r="AK1588" s="161"/>
      <c r="AL1588" s="305"/>
      <c r="AM1588" s="305"/>
      <c r="AN1588" s="162"/>
      <c r="AO1588" s="439"/>
      <c r="AP1588" s="162"/>
      <c r="AQ1588" s="113"/>
      <c r="AR1588" s="113"/>
      <c r="AS1588" s="384"/>
      <c r="AT1588" s="306"/>
      <c r="AU1588" s="306"/>
      <c r="AV1588" s="160"/>
      <c r="AW1588" s="158"/>
      <c r="AX1588" s="385"/>
      <c r="AY1588" s="453"/>
      <c r="AZ1588" s="165"/>
      <c r="BA1588" s="301"/>
      <c r="BB1588" s="165"/>
      <c r="BC1588" s="301"/>
      <c r="BD1588" s="165"/>
      <c r="BE1588" s="302"/>
      <c r="BF1588" s="302"/>
      <c r="BG1588" s="165"/>
      <c r="BH1588" s="303"/>
      <c r="BI1588" s="165"/>
      <c r="BJ1588" s="304"/>
      <c r="BK1588" s="394"/>
      <c r="BL1588" s="302"/>
      <c r="BM1588" s="302"/>
      <c r="BN1588" s="394"/>
      <c r="BO1588" s="302"/>
      <c r="BP1588" s="13"/>
      <c r="BQ1588" s="302"/>
      <c r="BR1588" s="13"/>
      <c r="BS1588" s="302"/>
      <c r="BT1588" s="13"/>
      <c r="BU1588" s="302"/>
      <c r="BV1588" s="386"/>
      <c r="BW1588" s="303"/>
      <c r="BX1588" s="303"/>
      <c r="BY1588" s="302"/>
      <c r="BZ1588" s="302"/>
      <c r="CA1588" s="387"/>
      <c r="CB1588" s="395"/>
      <c r="CC1588" s="12"/>
      <c r="CD1588" s="304"/>
      <c r="CE1588" s="14"/>
      <c r="CF1588" s="395"/>
      <c r="CG1588" s="397"/>
      <c r="CH1588" s="300">
        <f t="shared" si="609"/>
        <v>0</v>
      </c>
      <c r="CI1588" s="26"/>
      <c r="CJ1588" s="17">
        <f t="shared" si="606"/>
        <v>0</v>
      </c>
      <c r="CK1588" s="18">
        <f t="shared" si="617"/>
        <v>12.89</v>
      </c>
      <c r="CM1588" s="164"/>
      <c r="CN1588" s="302"/>
      <c r="CO1588" s="13">
        <f t="shared" si="610"/>
        <v>0</v>
      </c>
      <c r="CP1588" s="302"/>
      <c r="CQ1588" s="13">
        <f t="shared" si="611"/>
        <v>0</v>
      </c>
      <c r="CR1588" s="302"/>
      <c r="CS1588" s="13">
        <f t="shared" si="612"/>
        <v>0</v>
      </c>
      <c r="CT1588" s="302"/>
      <c r="CU1588" s="13">
        <f t="shared" si="607"/>
        <v>0</v>
      </c>
      <c r="CV1588" s="302"/>
      <c r="CW1588" s="13">
        <f t="shared" si="613"/>
        <v>0</v>
      </c>
      <c r="CX1588" s="13">
        <f t="shared" si="614"/>
        <v>0</v>
      </c>
      <c r="CY1588" s="251">
        <f t="shared" si="615"/>
        <v>0</v>
      </c>
      <c r="CZ1588" s="13" t="s">
        <v>29</v>
      </c>
      <c r="DA1588" s="13">
        <v>50</v>
      </c>
      <c r="DB1588" s="22">
        <f t="shared" si="616"/>
        <v>0</v>
      </c>
      <c r="DD1588" s="24"/>
      <c r="DF1588" s="163"/>
      <c r="DH1588" s="24"/>
      <c r="DI1588" s="447"/>
      <c r="DJ1588" s="163"/>
    </row>
    <row r="1589" spans="1:114" s="7" customFormat="1">
      <c r="A1589" s="277">
        <f t="shared" si="600"/>
        <v>50</v>
      </c>
      <c r="B1589" s="21" t="e">
        <f>'Calculateur de trading'!I1589/C1589/W1589</f>
        <v>#DIV/0!</v>
      </c>
      <c r="C1589" s="278">
        <f t="shared" si="601"/>
        <v>10</v>
      </c>
      <c r="D1589" s="278"/>
      <c r="E1589" s="273">
        <f t="shared" si="602"/>
        <v>100</v>
      </c>
      <c r="F1589" s="271">
        <f t="shared" si="594"/>
        <v>2</v>
      </c>
      <c r="G1589" s="271" t="e">
        <f t="shared" si="595"/>
        <v>#DIV/0!</v>
      </c>
      <c r="H1589" s="272">
        <f t="shared" si="596"/>
        <v>20</v>
      </c>
      <c r="I1589" s="270"/>
      <c r="J1589" s="273">
        <f t="shared" si="603"/>
        <v>200</v>
      </c>
      <c r="K1589" s="271">
        <f t="shared" si="597"/>
        <v>4</v>
      </c>
      <c r="L1589" s="271" t="e">
        <f t="shared" si="598"/>
        <v>#DIV/0!</v>
      </c>
      <c r="M1589" s="272">
        <f t="shared" si="599"/>
        <v>40</v>
      </c>
      <c r="N1589" s="389"/>
      <c r="O1589" s="455" t="e">
        <f>(A1589*B1589*W1589)+(B1589*'Calculateur de trading'!H1589)</f>
        <v>#DIV/0!</v>
      </c>
      <c r="P1589" s="274" t="e">
        <f>O1589/'Déscriptions des trades'!CK1589</f>
        <v>#DIV/0!</v>
      </c>
      <c r="Q1589" s="456" t="e">
        <f>'Déscriptions des trades'!CK1589-O1589</f>
        <v>#DIV/0!</v>
      </c>
      <c r="R1589" s="466" t="e">
        <f t="shared" si="604"/>
        <v>#DIV/0!</v>
      </c>
      <c r="S1589" s="389"/>
      <c r="T1589" s="12"/>
      <c r="U1589" s="25"/>
      <c r="V1589" s="15"/>
      <c r="W1589" s="490">
        <f t="shared" si="608"/>
        <v>0</v>
      </c>
      <c r="X1589" s="21" t="e">
        <f>W1589*U1589/'Déscriptions des trades'!CK1589*'Déscriptions des trades'!B1589</f>
        <v>#DIV/0!</v>
      </c>
      <c r="Y1589" s="459"/>
      <c r="Z1589" s="389"/>
      <c r="AA1589" s="23">
        <f t="shared" si="605"/>
        <v>0.1</v>
      </c>
      <c r="AB1589" s="17" t="e">
        <f>(AA1589*'Déscriptions des trades'!U1589*'Déscriptions des trades'!B1589/'Déscriptions des trades'!CK1589)*'Déscriptions des trades'!W1589</f>
        <v>#DIV/0!</v>
      </c>
      <c r="AC1589" s="265" t="e">
        <f>AB1589*'Déscriptions des trades'!CK1589</f>
        <v>#DIV/0!</v>
      </c>
      <c r="AD1589" s="266" t="e">
        <f>'Déscriptions des trades'!CK1589-AC1589</f>
        <v>#DIV/0!</v>
      </c>
      <c r="AE1589" s="389"/>
      <c r="AF1589" s="399">
        <v>1585</v>
      </c>
      <c r="AG1589" s="389"/>
      <c r="AH1589" s="20"/>
      <c r="AI1589" s="303"/>
      <c r="AJ1589" s="307"/>
      <c r="AK1589" s="161"/>
      <c r="AL1589" s="305"/>
      <c r="AM1589" s="305"/>
      <c r="AN1589" s="162"/>
      <c r="AO1589" s="439"/>
      <c r="AP1589" s="162"/>
      <c r="AQ1589" s="113"/>
      <c r="AR1589" s="113"/>
      <c r="AS1589" s="384"/>
      <c r="AT1589" s="306"/>
      <c r="AU1589" s="306"/>
      <c r="AV1589" s="160"/>
      <c r="AW1589" s="158"/>
      <c r="AX1589" s="385"/>
      <c r="AY1589" s="453"/>
      <c r="AZ1589" s="165"/>
      <c r="BA1589" s="301"/>
      <c r="BB1589" s="165"/>
      <c r="BC1589" s="301"/>
      <c r="BD1589" s="165"/>
      <c r="BE1589" s="302"/>
      <c r="BF1589" s="302"/>
      <c r="BG1589" s="165"/>
      <c r="BH1589" s="303"/>
      <c r="BI1589" s="165"/>
      <c r="BJ1589" s="304"/>
      <c r="BK1589" s="394"/>
      <c r="BL1589" s="302"/>
      <c r="BM1589" s="302"/>
      <c r="BN1589" s="394"/>
      <c r="BO1589" s="302"/>
      <c r="BP1589" s="13"/>
      <c r="BQ1589" s="302"/>
      <c r="BR1589" s="13"/>
      <c r="BS1589" s="302"/>
      <c r="BT1589" s="13"/>
      <c r="BU1589" s="302"/>
      <c r="BV1589" s="386"/>
      <c r="BW1589" s="303"/>
      <c r="BX1589" s="303"/>
      <c r="BY1589" s="302"/>
      <c r="BZ1589" s="302"/>
      <c r="CA1589" s="387"/>
      <c r="CB1589" s="395"/>
      <c r="CC1589" s="12"/>
      <c r="CD1589" s="304"/>
      <c r="CE1589" s="14"/>
      <c r="CF1589" s="395"/>
      <c r="CG1589" s="397"/>
      <c r="CH1589" s="300">
        <f t="shared" si="609"/>
        <v>0</v>
      </c>
      <c r="CI1589" s="26"/>
      <c r="CJ1589" s="17">
        <f t="shared" si="606"/>
        <v>0</v>
      </c>
      <c r="CK1589" s="18">
        <f t="shared" si="617"/>
        <v>12.89</v>
      </c>
      <c r="CM1589" s="164"/>
      <c r="CN1589" s="302"/>
      <c r="CO1589" s="13">
        <f t="shared" si="610"/>
        <v>0</v>
      </c>
      <c r="CP1589" s="302"/>
      <c r="CQ1589" s="13">
        <f t="shared" si="611"/>
        <v>0</v>
      </c>
      <c r="CR1589" s="302"/>
      <c r="CS1589" s="13">
        <f t="shared" si="612"/>
        <v>0</v>
      </c>
      <c r="CT1589" s="302"/>
      <c r="CU1589" s="13">
        <f t="shared" si="607"/>
        <v>0</v>
      </c>
      <c r="CV1589" s="302"/>
      <c r="CW1589" s="13">
        <f t="shared" si="613"/>
        <v>0</v>
      </c>
      <c r="CX1589" s="13">
        <f t="shared" si="614"/>
        <v>0</v>
      </c>
      <c r="CY1589" s="251">
        <f t="shared" si="615"/>
        <v>0</v>
      </c>
      <c r="CZ1589" s="13" t="s">
        <v>29</v>
      </c>
      <c r="DA1589" s="13">
        <v>50</v>
      </c>
      <c r="DB1589" s="22">
        <f t="shared" si="616"/>
        <v>0</v>
      </c>
      <c r="DD1589" s="24"/>
      <c r="DF1589" s="163"/>
      <c r="DH1589" s="24"/>
      <c r="DI1589" s="447"/>
      <c r="DJ1589" s="163"/>
    </row>
    <row r="1590" spans="1:114" s="7" customFormat="1">
      <c r="A1590" s="277">
        <f t="shared" si="600"/>
        <v>50</v>
      </c>
      <c r="B1590" s="21" t="e">
        <f>'Calculateur de trading'!I1590/C1590/W1590</f>
        <v>#DIV/0!</v>
      </c>
      <c r="C1590" s="278">
        <f t="shared" si="601"/>
        <v>10</v>
      </c>
      <c r="D1590" s="426"/>
      <c r="E1590" s="273">
        <f t="shared" si="602"/>
        <v>100</v>
      </c>
      <c r="F1590" s="271">
        <f t="shared" si="594"/>
        <v>2</v>
      </c>
      <c r="G1590" s="271" t="e">
        <f t="shared" si="595"/>
        <v>#DIV/0!</v>
      </c>
      <c r="H1590" s="272">
        <f t="shared" si="596"/>
        <v>20</v>
      </c>
      <c r="I1590" s="270"/>
      <c r="J1590" s="273">
        <f t="shared" si="603"/>
        <v>200</v>
      </c>
      <c r="K1590" s="271">
        <f t="shared" si="597"/>
        <v>4</v>
      </c>
      <c r="L1590" s="271" t="e">
        <f t="shared" si="598"/>
        <v>#DIV/0!</v>
      </c>
      <c r="M1590" s="272">
        <f t="shared" si="599"/>
        <v>40</v>
      </c>
      <c r="N1590" s="389"/>
      <c r="O1590" s="455" t="e">
        <f>(A1590*B1590*W1590)+(B1590*'Calculateur de trading'!H1590)</f>
        <v>#DIV/0!</v>
      </c>
      <c r="P1590" s="274" t="e">
        <f>O1590/'Déscriptions des trades'!CK1590</f>
        <v>#DIV/0!</v>
      </c>
      <c r="Q1590" s="456" t="e">
        <f>'Déscriptions des trades'!CK1590-O1590</f>
        <v>#DIV/0!</v>
      </c>
      <c r="R1590" s="466" t="e">
        <f t="shared" si="604"/>
        <v>#DIV/0!</v>
      </c>
      <c r="S1590" s="389"/>
      <c r="T1590" s="12"/>
      <c r="U1590" s="25"/>
      <c r="V1590" s="15"/>
      <c r="W1590" s="490">
        <f t="shared" si="608"/>
        <v>0</v>
      </c>
      <c r="X1590" s="21" t="e">
        <f>W1590*U1590/'Déscriptions des trades'!CK1590*'Déscriptions des trades'!B1590</f>
        <v>#DIV/0!</v>
      </c>
      <c r="Y1590" s="459"/>
      <c r="Z1590" s="389"/>
      <c r="AA1590" s="23">
        <f t="shared" si="605"/>
        <v>0.1</v>
      </c>
      <c r="AB1590" s="17" t="e">
        <f>(AA1590*'Déscriptions des trades'!U1590*'Déscriptions des trades'!B1590/'Déscriptions des trades'!CK1590)*'Déscriptions des trades'!W1590</f>
        <v>#DIV/0!</v>
      </c>
      <c r="AC1590" s="265" t="e">
        <f>AB1590*'Déscriptions des trades'!CK1590</f>
        <v>#DIV/0!</v>
      </c>
      <c r="AD1590" s="266" t="e">
        <f>'Déscriptions des trades'!CK1590-AC1590</f>
        <v>#DIV/0!</v>
      </c>
      <c r="AE1590" s="389"/>
      <c r="AF1590" s="399">
        <v>1586</v>
      </c>
      <c r="AG1590" s="389"/>
      <c r="AH1590" s="20"/>
      <c r="AI1590" s="303"/>
      <c r="AJ1590" s="307"/>
      <c r="AK1590" s="161"/>
      <c r="AL1590" s="305"/>
      <c r="AM1590" s="305"/>
      <c r="AN1590" s="162"/>
      <c r="AO1590" s="439"/>
      <c r="AP1590" s="162"/>
      <c r="AQ1590" s="113"/>
      <c r="AR1590" s="113"/>
      <c r="AS1590" s="384"/>
      <c r="AT1590" s="306"/>
      <c r="AU1590" s="306"/>
      <c r="AV1590" s="160"/>
      <c r="AW1590" s="158"/>
      <c r="AX1590" s="385"/>
      <c r="AY1590" s="453"/>
      <c r="AZ1590" s="165"/>
      <c r="BA1590" s="301"/>
      <c r="BB1590" s="165"/>
      <c r="BC1590" s="301"/>
      <c r="BD1590" s="165"/>
      <c r="BE1590" s="302"/>
      <c r="BF1590" s="302"/>
      <c r="BG1590" s="165"/>
      <c r="BH1590" s="303"/>
      <c r="BI1590" s="165"/>
      <c r="BJ1590" s="304"/>
      <c r="BK1590" s="394"/>
      <c r="BL1590" s="302"/>
      <c r="BM1590" s="302"/>
      <c r="BN1590" s="394"/>
      <c r="BO1590" s="302"/>
      <c r="BP1590" s="13"/>
      <c r="BQ1590" s="302"/>
      <c r="BR1590" s="13"/>
      <c r="BS1590" s="302"/>
      <c r="BT1590" s="13"/>
      <c r="BU1590" s="302"/>
      <c r="BV1590" s="386"/>
      <c r="BW1590" s="303"/>
      <c r="BX1590" s="303"/>
      <c r="BY1590" s="302"/>
      <c r="BZ1590" s="302"/>
      <c r="CA1590" s="387"/>
      <c r="CB1590" s="395"/>
      <c r="CC1590" s="12"/>
      <c r="CD1590" s="304"/>
      <c r="CE1590" s="14"/>
      <c r="CF1590" s="395"/>
      <c r="CG1590" s="397"/>
      <c r="CH1590" s="300">
        <f t="shared" si="609"/>
        <v>0</v>
      </c>
      <c r="CI1590" s="26"/>
      <c r="CJ1590" s="17">
        <f t="shared" si="606"/>
        <v>0</v>
      </c>
      <c r="CK1590" s="18">
        <f t="shared" si="617"/>
        <v>12.89</v>
      </c>
      <c r="CM1590" s="164"/>
      <c r="CN1590" s="302"/>
      <c r="CO1590" s="13">
        <f t="shared" si="610"/>
        <v>0</v>
      </c>
      <c r="CP1590" s="302"/>
      <c r="CQ1590" s="13">
        <f t="shared" si="611"/>
        <v>0</v>
      </c>
      <c r="CR1590" s="302"/>
      <c r="CS1590" s="13">
        <f t="shared" si="612"/>
        <v>0</v>
      </c>
      <c r="CT1590" s="302"/>
      <c r="CU1590" s="13">
        <f t="shared" si="607"/>
        <v>0</v>
      </c>
      <c r="CV1590" s="302"/>
      <c r="CW1590" s="13">
        <f t="shared" si="613"/>
        <v>0</v>
      </c>
      <c r="CX1590" s="13">
        <f t="shared" si="614"/>
        <v>0</v>
      </c>
      <c r="CY1590" s="251">
        <f t="shared" si="615"/>
        <v>0</v>
      </c>
      <c r="CZ1590" s="13" t="s">
        <v>29</v>
      </c>
      <c r="DA1590" s="13">
        <v>50</v>
      </c>
      <c r="DB1590" s="22">
        <f t="shared" si="616"/>
        <v>0</v>
      </c>
      <c r="DD1590" s="24"/>
      <c r="DF1590" s="163"/>
      <c r="DH1590" s="24"/>
      <c r="DI1590" s="447"/>
      <c r="DJ1590" s="163"/>
    </row>
    <row r="1591" spans="1:114" s="7" customFormat="1">
      <c r="A1591" s="277">
        <f t="shared" si="600"/>
        <v>50</v>
      </c>
      <c r="B1591" s="21" t="e">
        <f>'Calculateur de trading'!I1591/C1591/W1591</f>
        <v>#DIV/0!</v>
      </c>
      <c r="C1591" s="278">
        <f t="shared" si="601"/>
        <v>10</v>
      </c>
      <c r="D1591" s="278"/>
      <c r="E1591" s="273">
        <f t="shared" si="602"/>
        <v>100</v>
      </c>
      <c r="F1591" s="271">
        <f t="shared" si="594"/>
        <v>2</v>
      </c>
      <c r="G1591" s="271" t="e">
        <f t="shared" si="595"/>
        <v>#DIV/0!</v>
      </c>
      <c r="H1591" s="272">
        <f t="shared" si="596"/>
        <v>20</v>
      </c>
      <c r="I1591" s="270"/>
      <c r="J1591" s="273">
        <f t="shared" si="603"/>
        <v>200</v>
      </c>
      <c r="K1591" s="271">
        <f t="shared" si="597"/>
        <v>4</v>
      </c>
      <c r="L1591" s="271" t="e">
        <f t="shared" si="598"/>
        <v>#DIV/0!</v>
      </c>
      <c r="M1591" s="272">
        <f t="shared" si="599"/>
        <v>40</v>
      </c>
      <c r="N1591" s="389"/>
      <c r="O1591" s="455" t="e">
        <f>(A1591*B1591*W1591)+(B1591*'Calculateur de trading'!H1591)</f>
        <v>#DIV/0!</v>
      </c>
      <c r="P1591" s="274" t="e">
        <f>O1591/'Déscriptions des trades'!CK1591</f>
        <v>#DIV/0!</v>
      </c>
      <c r="Q1591" s="456" t="e">
        <f>'Déscriptions des trades'!CK1591-O1591</f>
        <v>#DIV/0!</v>
      </c>
      <c r="R1591" s="466" t="e">
        <f t="shared" si="604"/>
        <v>#DIV/0!</v>
      </c>
      <c r="S1591" s="389"/>
      <c r="T1591" s="12"/>
      <c r="U1591" s="25"/>
      <c r="V1591" s="15"/>
      <c r="W1591" s="490">
        <f t="shared" si="608"/>
        <v>0</v>
      </c>
      <c r="X1591" s="21" t="e">
        <f>W1591*U1591/'Déscriptions des trades'!CK1591*'Déscriptions des trades'!B1591</f>
        <v>#DIV/0!</v>
      </c>
      <c r="Y1591" s="459"/>
      <c r="Z1591" s="389"/>
      <c r="AA1591" s="23">
        <f t="shared" si="605"/>
        <v>0.1</v>
      </c>
      <c r="AB1591" s="17" t="e">
        <f>(AA1591*'Déscriptions des trades'!U1591*'Déscriptions des trades'!B1591/'Déscriptions des trades'!CK1591)*'Déscriptions des trades'!W1591</f>
        <v>#DIV/0!</v>
      </c>
      <c r="AC1591" s="265" t="e">
        <f>AB1591*'Déscriptions des trades'!CK1591</f>
        <v>#DIV/0!</v>
      </c>
      <c r="AD1591" s="266" t="e">
        <f>'Déscriptions des trades'!CK1591-AC1591</f>
        <v>#DIV/0!</v>
      </c>
      <c r="AE1591" s="389"/>
      <c r="AF1591" s="399">
        <v>1587</v>
      </c>
      <c r="AG1591" s="389"/>
      <c r="AH1591" s="20"/>
      <c r="AI1591" s="303"/>
      <c r="AJ1591" s="307"/>
      <c r="AK1591" s="161"/>
      <c r="AL1591" s="305"/>
      <c r="AM1591" s="305"/>
      <c r="AN1591" s="162"/>
      <c r="AO1591" s="439"/>
      <c r="AP1591" s="162"/>
      <c r="AQ1591" s="113"/>
      <c r="AR1591" s="113"/>
      <c r="AS1591" s="384"/>
      <c r="AT1591" s="306"/>
      <c r="AU1591" s="306"/>
      <c r="AV1591" s="160"/>
      <c r="AW1591" s="158"/>
      <c r="AX1591" s="385"/>
      <c r="AY1591" s="453"/>
      <c r="AZ1591" s="165"/>
      <c r="BA1591" s="301"/>
      <c r="BB1591" s="165"/>
      <c r="BC1591" s="301"/>
      <c r="BD1591" s="165"/>
      <c r="BE1591" s="302"/>
      <c r="BF1591" s="302"/>
      <c r="BG1591" s="165"/>
      <c r="BH1591" s="303"/>
      <c r="BI1591" s="165"/>
      <c r="BJ1591" s="304"/>
      <c r="BK1591" s="394"/>
      <c r="BL1591" s="302"/>
      <c r="BM1591" s="302"/>
      <c r="BN1591" s="394"/>
      <c r="BO1591" s="302"/>
      <c r="BP1591" s="13"/>
      <c r="BQ1591" s="302"/>
      <c r="BR1591" s="13"/>
      <c r="BS1591" s="302"/>
      <c r="BT1591" s="13"/>
      <c r="BU1591" s="302"/>
      <c r="BV1591" s="386"/>
      <c r="BW1591" s="303"/>
      <c r="BX1591" s="303"/>
      <c r="BY1591" s="302"/>
      <c r="BZ1591" s="302"/>
      <c r="CA1591" s="387"/>
      <c r="CB1591" s="395"/>
      <c r="CC1591" s="12"/>
      <c r="CD1591" s="304"/>
      <c r="CE1591" s="14"/>
      <c r="CF1591" s="395"/>
      <c r="CG1591" s="397"/>
      <c r="CH1591" s="300">
        <f t="shared" si="609"/>
        <v>0</v>
      </c>
      <c r="CI1591" s="26"/>
      <c r="CJ1591" s="17">
        <f t="shared" si="606"/>
        <v>0</v>
      </c>
      <c r="CK1591" s="18">
        <f t="shared" si="617"/>
        <v>12.89</v>
      </c>
      <c r="CM1591" s="164"/>
      <c r="CN1591" s="302"/>
      <c r="CO1591" s="13">
        <f t="shared" si="610"/>
        <v>0</v>
      </c>
      <c r="CP1591" s="302"/>
      <c r="CQ1591" s="13">
        <f t="shared" si="611"/>
        <v>0</v>
      </c>
      <c r="CR1591" s="302"/>
      <c r="CS1591" s="13">
        <f t="shared" si="612"/>
        <v>0</v>
      </c>
      <c r="CT1591" s="302"/>
      <c r="CU1591" s="13">
        <f t="shared" si="607"/>
        <v>0</v>
      </c>
      <c r="CV1591" s="302"/>
      <c r="CW1591" s="13">
        <f t="shared" si="613"/>
        <v>0</v>
      </c>
      <c r="CX1591" s="13">
        <f t="shared" si="614"/>
        <v>0</v>
      </c>
      <c r="CY1591" s="251">
        <f t="shared" si="615"/>
        <v>0</v>
      </c>
      <c r="CZ1591" s="13" t="s">
        <v>29</v>
      </c>
      <c r="DA1591" s="13">
        <v>50</v>
      </c>
      <c r="DB1591" s="22">
        <f t="shared" si="616"/>
        <v>0</v>
      </c>
      <c r="DD1591" s="24"/>
      <c r="DF1591" s="163"/>
      <c r="DH1591" s="24"/>
      <c r="DI1591" s="447"/>
      <c r="DJ1591" s="163"/>
    </row>
    <row r="1592" spans="1:114" s="7" customFormat="1">
      <c r="A1592" s="277">
        <f t="shared" si="600"/>
        <v>50</v>
      </c>
      <c r="B1592" s="21" t="e">
        <f>'Calculateur de trading'!I1592/C1592/W1592</f>
        <v>#DIV/0!</v>
      </c>
      <c r="C1592" s="278">
        <f t="shared" si="601"/>
        <v>10</v>
      </c>
      <c r="D1592" s="426"/>
      <c r="E1592" s="273">
        <f t="shared" si="602"/>
        <v>100</v>
      </c>
      <c r="F1592" s="271">
        <f t="shared" si="594"/>
        <v>2</v>
      </c>
      <c r="G1592" s="271" t="e">
        <f t="shared" si="595"/>
        <v>#DIV/0!</v>
      </c>
      <c r="H1592" s="272">
        <f t="shared" si="596"/>
        <v>20</v>
      </c>
      <c r="I1592" s="270"/>
      <c r="J1592" s="273">
        <f t="shared" si="603"/>
        <v>200</v>
      </c>
      <c r="K1592" s="271">
        <f t="shared" si="597"/>
        <v>4</v>
      </c>
      <c r="L1592" s="271" t="e">
        <f t="shared" si="598"/>
        <v>#DIV/0!</v>
      </c>
      <c r="M1592" s="272">
        <f t="shared" si="599"/>
        <v>40</v>
      </c>
      <c r="N1592" s="389"/>
      <c r="O1592" s="455" t="e">
        <f>(A1592*B1592*W1592)+(B1592*'Calculateur de trading'!H1592)</f>
        <v>#DIV/0!</v>
      </c>
      <c r="P1592" s="274" t="e">
        <f>O1592/'Déscriptions des trades'!CK1592</f>
        <v>#DIV/0!</v>
      </c>
      <c r="Q1592" s="456" t="e">
        <f>'Déscriptions des trades'!CK1592-O1592</f>
        <v>#DIV/0!</v>
      </c>
      <c r="R1592" s="466" t="e">
        <f t="shared" si="604"/>
        <v>#DIV/0!</v>
      </c>
      <c r="S1592" s="389"/>
      <c r="T1592" s="12"/>
      <c r="U1592" s="25"/>
      <c r="V1592" s="15"/>
      <c r="W1592" s="490">
        <f t="shared" si="608"/>
        <v>0</v>
      </c>
      <c r="X1592" s="21" t="e">
        <f>W1592*U1592/'Déscriptions des trades'!CK1592*'Déscriptions des trades'!B1592</f>
        <v>#DIV/0!</v>
      </c>
      <c r="Y1592" s="459"/>
      <c r="Z1592" s="389"/>
      <c r="AA1592" s="23">
        <f t="shared" si="605"/>
        <v>0.1</v>
      </c>
      <c r="AB1592" s="17" t="e">
        <f>(AA1592*'Déscriptions des trades'!U1592*'Déscriptions des trades'!B1592/'Déscriptions des trades'!CK1592)*'Déscriptions des trades'!W1592</f>
        <v>#DIV/0!</v>
      </c>
      <c r="AC1592" s="265" t="e">
        <f>AB1592*'Déscriptions des trades'!CK1592</f>
        <v>#DIV/0!</v>
      </c>
      <c r="AD1592" s="266" t="e">
        <f>'Déscriptions des trades'!CK1592-AC1592</f>
        <v>#DIV/0!</v>
      </c>
      <c r="AE1592" s="389"/>
      <c r="AF1592" s="399">
        <v>1588</v>
      </c>
      <c r="AG1592" s="389"/>
      <c r="AH1592" s="20"/>
      <c r="AI1592" s="303"/>
      <c r="AJ1592" s="307"/>
      <c r="AK1592" s="161"/>
      <c r="AL1592" s="305"/>
      <c r="AM1592" s="305"/>
      <c r="AN1592" s="162"/>
      <c r="AO1592" s="439"/>
      <c r="AP1592" s="162"/>
      <c r="AQ1592" s="113"/>
      <c r="AR1592" s="113"/>
      <c r="AS1592" s="384"/>
      <c r="AT1592" s="306"/>
      <c r="AU1592" s="306"/>
      <c r="AV1592" s="160"/>
      <c r="AW1592" s="158"/>
      <c r="AX1592" s="385"/>
      <c r="AY1592" s="453"/>
      <c r="AZ1592" s="165"/>
      <c r="BA1592" s="301"/>
      <c r="BB1592" s="165"/>
      <c r="BC1592" s="301"/>
      <c r="BD1592" s="165"/>
      <c r="BE1592" s="302"/>
      <c r="BF1592" s="302"/>
      <c r="BG1592" s="165"/>
      <c r="BH1592" s="303"/>
      <c r="BI1592" s="165"/>
      <c r="BJ1592" s="304"/>
      <c r="BK1592" s="394"/>
      <c r="BL1592" s="302"/>
      <c r="BM1592" s="302"/>
      <c r="BN1592" s="394"/>
      <c r="BO1592" s="302"/>
      <c r="BP1592" s="13"/>
      <c r="BQ1592" s="302"/>
      <c r="BR1592" s="13"/>
      <c r="BS1592" s="302"/>
      <c r="BT1592" s="13"/>
      <c r="BU1592" s="302"/>
      <c r="BV1592" s="386"/>
      <c r="BW1592" s="303"/>
      <c r="BX1592" s="303"/>
      <c r="BY1592" s="302"/>
      <c r="BZ1592" s="302"/>
      <c r="CA1592" s="387"/>
      <c r="CB1592" s="395"/>
      <c r="CC1592" s="12"/>
      <c r="CD1592" s="304"/>
      <c r="CE1592" s="14"/>
      <c r="CF1592" s="395"/>
      <c r="CG1592" s="397"/>
      <c r="CH1592" s="300">
        <f t="shared" si="609"/>
        <v>0</v>
      </c>
      <c r="CI1592" s="26"/>
      <c r="CJ1592" s="17">
        <f t="shared" si="606"/>
        <v>0</v>
      </c>
      <c r="CK1592" s="18">
        <f t="shared" si="617"/>
        <v>12.89</v>
      </c>
      <c r="CM1592" s="164"/>
      <c r="CN1592" s="302"/>
      <c r="CO1592" s="13">
        <f t="shared" si="610"/>
        <v>0</v>
      </c>
      <c r="CP1592" s="302"/>
      <c r="CQ1592" s="13">
        <f t="shared" si="611"/>
        <v>0</v>
      </c>
      <c r="CR1592" s="302"/>
      <c r="CS1592" s="13">
        <f t="shared" si="612"/>
        <v>0</v>
      </c>
      <c r="CT1592" s="302"/>
      <c r="CU1592" s="13">
        <f t="shared" si="607"/>
        <v>0</v>
      </c>
      <c r="CV1592" s="302"/>
      <c r="CW1592" s="13">
        <f t="shared" si="613"/>
        <v>0</v>
      </c>
      <c r="CX1592" s="13">
        <f t="shared" si="614"/>
        <v>0</v>
      </c>
      <c r="CY1592" s="251">
        <f t="shared" si="615"/>
        <v>0</v>
      </c>
      <c r="CZ1592" s="13" t="s">
        <v>29</v>
      </c>
      <c r="DA1592" s="13">
        <v>50</v>
      </c>
      <c r="DB1592" s="22">
        <f t="shared" si="616"/>
        <v>0</v>
      </c>
      <c r="DD1592" s="24"/>
      <c r="DF1592" s="163"/>
      <c r="DH1592" s="24"/>
      <c r="DI1592" s="447"/>
      <c r="DJ1592" s="163"/>
    </row>
    <row r="1593" spans="1:114" s="7" customFormat="1">
      <c r="A1593" s="277">
        <f t="shared" si="600"/>
        <v>50</v>
      </c>
      <c r="B1593" s="21" t="e">
        <f>'Calculateur de trading'!I1593/C1593/W1593</f>
        <v>#DIV/0!</v>
      </c>
      <c r="C1593" s="278">
        <f t="shared" si="601"/>
        <v>10</v>
      </c>
      <c r="D1593" s="278"/>
      <c r="E1593" s="273">
        <f t="shared" si="602"/>
        <v>100</v>
      </c>
      <c r="F1593" s="271">
        <f t="shared" si="594"/>
        <v>2</v>
      </c>
      <c r="G1593" s="271" t="e">
        <f t="shared" si="595"/>
        <v>#DIV/0!</v>
      </c>
      <c r="H1593" s="272">
        <f t="shared" si="596"/>
        <v>20</v>
      </c>
      <c r="I1593" s="270"/>
      <c r="J1593" s="273">
        <f t="shared" si="603"/>
        <v>200</v>
      </c>
      <c r="K1593" s="271">
        <f t="shared" si="597"/>
        <v>4</v>
      </c>
      <c r="L1593" s="271" t="e">
        <f t="shared" si="598"/>
        <v>#DIV/0!</v>
      </c>
      <c r="M1593" s="272">
        <f t="shared" si="599"/>
        <v>40</v>
      </c>
      <c r="N1593" s="389"/>
      <c r="O1593" s="455" t="e">
        <f>(A1593*B1593*W1593)+(B1593*'Calculateur de trading'!H1593)</f>
        <v>#DIV/0!</v>
      </c>
      <c r="P1593" s="274" t="e">
        <f>O1593/'Déscriptions des trades'!CK1593</f>
        <v>#DIV/0!</v>
      </c>
      <c r="Q1593" s="456" t="e">
        <f>'Déscriptions des trades'!CK1593-O1593</f>
        <v>#DIV/0!</v>
      </c>
      <c r="R1593" s="466" t="e">
        <f t="shared" si="604"/>
        <v>#DIV/0!</v>
      </c>
      <c r="S1593" s="389"/>
      <c r="T1593" s="12"/>
      <c r="U1593" s="25"/>
      <c r="V1593" s="15"/>
      <c r="W1593" s="490">
        <f t="shared" si="608"/>
        <v>0</v>
      </c>
      <c r="X1593" s="21" t="e">
        <f>W1593*U1593/'Déscriptions des trades'!CK1593*'Déscriptions des trades'!B1593</f>
        <v>#DIV/0!</v>
      </c>
      <c r="Y1593" s="459"/>
      <c r="Z1593" s="389"/>
      <c r="AA1593" s="23">
        <f t="shared" si="605"/>
        <v>0.1</v>
      </c>
      <c r="AB1593" s="17" t="e">
        <f>(AA1593*'Déscriptions des trades'!U1593*'Déscriptions des trades'!B1593/'Déscriptions des trades'!CK1593)*'Déscriptions des trades'!W1593</f>
        <v>#DIV/0!</v>
      </c>
      <c r="AC1593" s="265" t="e">
        <f>AB1593*'Déscriptions des trades'!CK1593</f>
        <v>#DIV/0!</v>
      </c>
      <c r="AD1593" s="266" t="e">
        <f>'Déscriptions des trades'!CK1593-AC1593</f>
        <v>#DIV/0!</v>
      </c>
      <c r="AE1593" s="389"/>
      <c r="AF1593" s="399">
        <v>1589</v>
      </c>
      <c r="AG1593" s="389"/>
      <c r="AH1593" s="20"/>
      <c r="AI1593" s="303"/>
      <c r="AJ1593" s="307"/>
      <c r="AK1593" s="161"/>
      <c r="AL1593" s="305"/>
      <c r="AM1593" s="305"/>
      <c r="AN1593" s="162"/>
      <c r="AO1593" s="439"/>
      <c r="AP1593" s="162"/>
      <c r="AQ1593" s="113"/>
      <c r="AR1593" s="113"/>
      <c r="AS1593" s="384"/>
      <c r="AT1593" s="306"/>
      <c r="AU1593" s="306"/>
      <c r="AV1593" s="160"/>
      <c r="AW1593" s="158"/>
      <c r="AX1593" s="385"/>
      <c r="AY1593" s="453"/>
      <c r="AZ1593" s="165"/>
      <c r="BA1593" s="301"/>
      <c r="BB1593" s="165"/>
      <c r="BC1593" s="301"/>
      <c r="BD1593" s="165"/>
      <c r="BE1593" s="302"/>
      <c r="BF1593" s="302"/>
      <c r="BG1593" s="165"/>
      <c r="BH1593" s="303"/>
      <c r="BI1593" s="165"/>
      <c r="BJ1593" s="304"/>
      <c r="BK1593" s="394"/>
      <c r="BL1593" s="302"/>
      <c r="BM1593" s="302"/>
      <c r="BN1593" s="394"/>
      <c r="BO1593" s="302"/>
      <c r="BP1593" s="13"/>
      <c r="BQ1593" s="302"/>
      <c r="BR1593" s="13"/>
      <c r="BS1593" s="302"/>
      <c r="BT1593" s="13"/>
      <c r="BU1593" s="302"/>
      <c r="BV1593" s="386"/>
      <c r="BW1593" s="303"/>
      <c r="BX1593" s="303"/>
      <c r="BY1593" s="302"/>
      <c r="BZ1593" s="302"/>
      <c r="CA1593" s="387"/>
      <c r="CB1593" s="395"/>
      <c r="CC1593" s="12"/>
      <c r="CD1593" s="304"/>
      <c r="CE1593" s="14"/>
      <c r="CF1593" s="395"/>
      <c r="CG1593" s="397"/>
      <c r="CH1593" s="300">
        <f t="shared" si="609"/>
        <v>0</v>
      </c>
      <c r="CI1593" s="26"/>
      <c r="CJ1593" s="17">
        <f t="shared" si="606"/>
        <v>0</v>
      </c>
      <c r="CK1593" s="18">
        <f t="shared" si="617"/>
        <v>12.89</v>
      </c>
      <c r="CM1593" s="164"/>
      <c r="CN1593" s="302"/>
      <c r="CO1593" s="13">
        <f t="shared" si="610"/>
        <v>0</v>
      </c>
      <c r="CP1593" s="302"/>
      <c r="CQ1593" s="13">
        <f t="shared" si="611"/>
        <v>0</v>
      </c>
      <c r="CR1593" s="302"/>
      <c r="CS1593" s="13">
        <f t="shared" si="612"/>
        <v>0</v>
      </c>
      <c r="CT1593" s="302"/>
      <c r="CU1593" s="13">
        <f t="shared" si="607"/>
        <v>0</v>
      </c>
      <c r="CV1593" s="302"/>
      <c r="CW1593" s="13">
        <f t="shared" si="613"/>
        <v>0</v>
      </c>
      <c r="CX1593" s="13">
        <f t="shared" si="614"/>
        <v>0</v>
      </c>
      <c r="CY1593" s="251">
        <f t="shared" si="615"/>
        <v>0</v>
      </c>
      <c r="CZ1593" s="13" t="s">
        <v>29</v>
      </c>
      <c r="DA1593" s="13">
        <v>50</v>
      </c>
      <c r="DB1593" s="22">
        <f t="shared" si="616"/>
        <v>0</v>
      </c>
      <c r="DD1593" s="24"/>
      <c r="DF1593" s="163"/>
      <c r="DH1593" s="24"/>
      <c r="DI1593" s="447"/>
      <c r="DJ1593" s="163"/>
    </row>
    <row r="1594" spans="1:114" s="7" customFormat="1">
      <c r="A1594" s="277">
        <f t="shared" si="600"/>
        <v>50</v>
      </c>
      <c r="B1594" s="21" t="e">
        <f>'Calculateur de trading'!I1594/C1594/W1594</f>
        <v>#DIV/0!</v>
      </c>
      <c r="C1594" s="278">
        <f t="shared" si="601"/>
        <v>10</v>
      </c>
      <c r="D1594" s="426"/>
      <c r="E1594" s="273">
        <f t="shared" si="602"/>
        <v>100</v>
      </c>
      <c r="F1594" s="271">
        <f t="shared" si="594"/>
        <v>2</v>
      </c>
      <c r="G1594" s="271" t="e">
        <f t="shared" si="595"/>
        <v>#DIV/0!</v>
      </c>
      <c r="H1594" s="272">
        <f t="shared" si="596"/>
        <v>20</v>
      </c>
      <c r="I1594" s="270"/>
      <c r="J1594" s="273">
        <f t="shared" si="603"/>
        <v>200</v>
      </c>
      <c r="K1594" s="271">
        <f t="shared" si="597"/>
        <v>4</v>
      </c>
      <c r="L1594" s="271" t="e">
        <f t="shared" si="598"/>
        <v>#DIV/0!</v>
      </c>
      <c r="M1594" s="272">
        <f t="shared" si="599"/>
        <v>40</v>
      </c>
      <c r="N1594" s="389"/>
      <c r="O1594" s="455" t="e">
        <f>(A1594*B1594*W1594)+(B1594*'Calculateur de trading'!H1594)</f>
        <v>#DIV/0!</v>
      </c>
      <c r="P1594" s="274" t="e">
        <f>O1594/'Déscriptions des trades'!CK1594</f>
        <v>#DIV/0!</v>
      </c>
      <c r="Q1594" s="456" t="e">
        <f>'Déscriptions des trades'!CK1594-O1594</f>
        <v>#DIV/0!</v>
      </c>
      <c r="R1594" s="466" t="e">
        <f t="shared" si="604"/>
        <v>#DIV/0!</v>
      </c>
      <c r="S1594" s="389"/>
      <c r="T1594" s="12"/>
      <c r="U1594" s="25"/>
      <c r="V1594" s="15"/>
      <c r="W1594" s="490">
        <f t="shared" si="608"/>
        <v>0</v>
      </c>
      <c r="X1594" s="21" t="e">
        <f>W1594*U1594/'Déscriptions des trades'!CK1594*'Déscriptions des trades'!B1594</f>
        <v>#DIV/0!</v>
      </c>
      <c r="Y1594" s="459"/>
      <c r="Z1594" s="389"/>
      <c r="AA1594" s="23">
        <f t="shared" si="605"/>
        <v>0.1</v>
      </c>
      <c r="AB1594" s="17" t="e">
        <f>(AA1594*'Déscriptions des trades'!U1594*'Déscriptions des trades'!B1594/'Déscriptions des trades'!CK1594)*'Déscriptions des trades'!W1594</f>
        <v>#DIV/0!</v>
      </c>
      <c r="AC1594" s="265" t="e">
        <f>AB1594*'Déscriptions des trades'!CK1594</f>
        <v>#DIV/0!</v>
      </c>
      <c r="AD1594" s="266" t="e">
        <f>'Déscriptions des trades'!CK1594-AC1594</f>
        <v>#DIV/0!</v>
      </c>
      <c r="AE1594" s="389"/>
      <c r="AF1594" s="399">
        <v>1590</v>
      </c>
      <c r="AG1594" s="389"/>
      <c r="AH1594" s="20"/>
      <c r="AI1594" s="303"/>
      <c r="AJ1594" s="307"/>
      <c r="AK1594" s="161"/>
      <c r="AL1594" s="305"/>
      <c r="AM1594" s="305"/>
      <c r="AN1594" s="162"/>
      <c r="AO1594" s="439"/>
      <c r="AP1594" s="162"/>
      <c r="AQ1594" s="113"/>
      <c r="AR1594" s="113"/>
      <c r="AS1594" s="384"/>
      <c r="AT1594" s="306"/>
      <c r="AU1594" s="306"/>
      <c r="AV1594" s="160"/>
      <c r="AW1594" s="158"/>
      <c r="AX1594" s="385"/>
      <c r="AY1594" s="453"/>
      <c r="AZ1594" s="165"/>
      <c r="BA1594" s="301"/>
      <c r="BB1594" s="165"/>
      <c r="BC1594" s="301"/>
      <c r="BD1594" s="165"/>
      <c r="BE1594" s="302"/>
      <c r="BF1594" s="302"/>
      <c r="BG1594" s="165"/>
      <c r="BH1594" s="303"/>
      <c r="BI1594" s="165"/>
      <c r="BJ1594" s="304"/>
      <c r="BK1594" s="394"/>
      <c r="BL1594" s="302"/>
      <c r="BM1594" s="302"/>
      <c r="BN1594" s="394"/>
      <c r="BO1594" s="302"/>
      <c r="BP1594" s="13"/>
      <c r="BQ1594" s="302"/>
      <c r="BR1594" s="13"/>
      <c r="BS1594" s="302"/>
      <c r="BT1594" s="13"/>
      <c r="BU1594" s="302"/>
      <c r="BV1594" s="386"/>
      <c r="BW1594" s="303"/>
      <c r="BX1594" s="303"/>
      <c r="BY1594" s="302"/>
      <c r="BZ1594" s="302"/>
      <c r="CA1594" s="387"/>
      <c r="CB1594" s="395"/>
      <c r="CC1594" s="12"/>
      <c r="CD1594" s="304"/>
      <c r="CE1594" s="14"/>
      <c r="CF1594" s="395"/>
      <c r="CG1594" s="397"/>
      <c r="CH1594" s="300">
        <f t="shared" si="609"/>
        <v>0</v>
      </c>
      <c r="CI1594" s="26"/>
      <c r="CJ1594" s="17">
        <f t="shared" si="606"/>
        <v>0</v>
      </c>
      <c r="CK1594" s="18">
        <f t="shared" si="617"/>
        <v>12.89</v>
      </c>
      <c r="CM1594" s="164"/>
      <c r="CN1594" s="302"/>
      <c r="CO1594" s="13">
        <f t="shared" si="610"/>
        <v>0</v>
      </c>
      <c r="CP1594" s="302"/>
      <c r="CQ1594" s="13">
        <f t="shared" si="611"/>
        <v>0</v>
      </c>
      <c r="CR1594" s="302"/>
      <c r="CS1594" s="13">
        <f t="shared" si="612"/>
        <v>0</v>
      </c>
      <c r="CT1594" s="302"/>
      <c r="CU1594" s="13">
        <f t="shared" si="607"/>
        <v>0</v>
      </c>
      <c r="CV1594" s="302"/>
      <c r="CW1594" s="13">
        <f t="shared" si="613"/>
        <v>0</v>
      </c>
      <c r="CX1594" s="13">
        <f t="shared" si="614"/>
        <v>0</v>
      </c>
      <c r="CY1594" s="251">
        <f t="shared" si="615"/>
        <v>0</v>
      </c>
      <c r="CZ1594" s="13" t="s">
        <v>29</v>
      </c>
      <c r="DA1594" s="13">
        <v>50</v>
      </c>
      <c r="DB1594" s="22">
        <f t="shared" si="616"/>
        <v>0</v>
      </c>
      <c r="DD1594" s="24"/>
      <c r="DF1594" s="163"/>
      <c r="DH1594" s="24"/>
      <c r="DI1594" s="447"/>
      <c r="DJ1594" s="163"/>
    </row>
    <row r="1595" spans="1:114" s="7" customFormat="1">
      <c r="A1595" s="277">
        <f t="shared" si="600"/>
        <v>50</v>
      </c>
      <c r="B1595" s="21" t="e">
        <f>'Calculateur de trading'!I1595/C1595/W1595</f>
        <v>#DIV/0!</v>
      </c>
      <c r="C1595" s="278">
        <f t="shared" si="601"/>
        <v>10</v>
      </c>
      <c r="D1595" s="426"/>
      <c r="E1595" s="273">
        <f t="shared" si="602"/>
        <v>100</v>
      </c>
      <c r="F1595" s="271">
        <f t="shared" si="594"/>
        <v>2</v>
      </c>
      <c r="G1595" s="271" t="e">
        <f t="shared" si="595"/>
        <v>#DIV/0!</v>
      </c>
      <c r="H1595" s="272">
        <f t="shared" si="596"/>
        <v>20</v>
      </c>
      <c r="I1595" s="270"/>
      <c r="J1595" s="273">
        <f t="shared" si="603"/>
        <v>200</v>
      </c>
      <c r="K1595" s="271">
        <f t="shared" si="597"/>
        <v>4</v>
      </c>
      <c r="L1595" s="271" t="e">
        <f t="shared" si="598"/>
        <v>#DIV/0!</v>
      </c>
      <c r="M1595" s="272">
        <f t="shared" si="599"/>
        <v>40</v>
      </c>
      <c r="N1595" s="389"/>
      <c r="O1595" s="455" t="e">
        <f>(A1595*B1595*W1595)+(B1595*'Calculateur de trading'!H1595)</f>
        <v>#DIV/0!</v>
      </c>
      <c r="P1595" s="274" t="e">
        <f>O1595/'Déscriptions des trades'!CK1595</f>
        <v>#DIV/0!</v>
      </c>
      <c r="Q1595" s="456" t="e">
        <f>'Déscriptions des trades'!CK1595-O1595</f>
        <v>#DIV/0!</v>
      </c>
      <c r="R1595" s="466" t="e">
        <f t="shared" si="604"/>
        <v>#DIV/0!</v>
      </c>
      <c r="S1595" s="389"/>
      <c r="T1595" s="12"/>
      <c r="U1595" s="25"/>
      <c r="V1595" s="15"/>
      <c r="W1595" s="490">
        <f t="shared" si="608"/>
        <v>0</v>
      </c>
      <c r="X1595" s="21" t="e">
        <f>W1595*U1595/'Déscriptions des trades'!CK1595*'Déscriptions des trades'!B1595</f>
        <v>#DIV/0!</v>
      </c>
      <c r="Y1595" s="459"/>
      <c r="Z1595" s="389"/>
      <c r="AA1595" s="23">
        <f t="shared" si="605"/>
        <v>0.1</v>
      </c>
      <c r="AB1595" s="17" t="e">
        <f>(AA1595*'Déscriptions des trades'!U1595*'Déscriptions des trades'!B1595/'Déscriptions des trades'!CK1595)*'Déscriptions des trades'!W1595</f>
        <v>#DIV/0!</v>
      </c>
      <c r="AC1595" s="265" t="e">
        <f>AB1595*'Déscriptions des trades'!CK1595</f>
        <v>#DIV/0!</v>
      </c>
      <c r="AD1595" s="266" t="e">
        <f>'Déscriptions des trades'!CK1595-AC1595</f>
        <v>#DIV/0!</v>
      </c>
      <c r="AE1595" s="389"/>
      <c r="AF1595" s="399">
        <v>1591</v>
      </c>
      <c r="AG1595" s="389"/>
      <c r="AH1595" s="20"/>
      <c r="AI1595" s="303"/>
      <c r="AJ1595" s="307"/>
      <c r="AK1595" s="161"/>
      <c r="AL1595" s="305"/>
      <c r="AM1595" s="305"/>
      <c r="AN1595" s="162"/>
      <c r="AO1595" s="439"/>
      <c r="AP1595" s="162"/>
      <c r="AQ1595" s="113"/>
      <c r="AR1595" s="113"/>
      <c r="AS1595" s="384"/>
      <c r="AT1595" s="306"/>
      <c r="AU1595" s="306"/>
      <c r="AV1595" s="160"/>
      <c r="AW1595" s="158"/>
      <c r="AX1595" s="385"/>
      <c r="AY1595" s="453"/>
      <c r="AZ1595" s="165"/>
      <c r="BA1595" s="301"/>
      <c r="BB1595" s="165"/>
      <c r="BC1595" s="301"/>
      <c r="BD1595" s="165"/>
      <c r="BE1595" s="302"/>
      <c r="BF1595" s="302"/>
      <c r="BG1595" s="165"/>
      <c r="BH1595" s="303"/>
      <c r="BI1595" s="165"/>
      <c r="BJ1595" s="304"/>
      <c r="BK1595" s="394"/>
      <c r="BL1595" s="302"/>
      <c r="BM1595" s="302"/>
      <c r="BN1595" s="394"/>
      <c r="BO1595" s="302"/>
      <c r="BP1595" s="13"/>
      <c r="BQ1595" s="302"/>
      <c r="BR1595" s="13"/>
      <c r="BS1595" s="302"/>
      <c r="BT1595" s="13"/>
      <c r="BU1595" s="302"/>
      <c r="BV1595" s="386"/>
      <c r="BW1595" s="303"/>
      <c r="BX1595" s="303"/>
      <c r="BY1595" s="302"/>
      <c r="BZ1595" s="302"/>
      <c r="CA1595" s="387"/>
      <c r="CB1595" s="395"/>
      <c r="CC1595" s="12"/>
      <c r="CD1595" s="304"/>
      <c r="CE1595" s="14"/>
      <c r="CF1595" s="395"/>
      <c r="CG1595" s="397"/>
      <c r="CH1595" s="300">
        <f t="shared" si="609"/>
        <v>0</v>
      </c>
      <c r="CI1595" s="26"/>
      <c r="CJ1595" s="17">
        <f t="shared" si="606"/>
        <v>0</v>
      </c>
      <c r="CK1595" s="18">
        <f t="shared" si="617"/>
        <v>12.89</v>
      </c>
      <c r="CM1595" s="164"/>
      <c r="CN1595" s="302"/>
      <c r="CO1595" s="13">
        <f t="shared" si="610"/>
        <v>0</v>
      </c>
      <c r="CP1595" s="302"/>
      <c r="CQ1595" s="13">
        <f t="shared" si="611"/>
        <v>0</v>
      </c>
      <c r="CR1595" s="302"/>
      <c r="CS1595" s="13">
        <f t="shared" si="612"/>
        <v>0</v>
      </c>
      <c r="CT1595" s="302"/>
      <c r="CU1595" s="13">
        <f t="shared" si="607"/>
        <v>0</v>
      </c>
      <c r="CV1595" s="302"/>
      <c r="CW1595" s="13">
        <f t="shared" si="613"/>
        <v>0</v>
      </c>
      <c r="CX1595" s="13">
        <f t="shared" si="614"/>
        <v>0</v>
      </c>
      <c r="CY1595" s="251">
        <f t="shared" si="615"/>
        <v>0</v>
      </c>
      <c r="CZ1595" s="13" t="s">
        <v>29</v>
      </c>
      <c r="DA1595" s="13">
        <v>50</v>
      </c>
      <c r="DB1595" s="22">
        <f t="shared" si="616"/>
        <v>0</v>
      </c>
      <c r="DD1595" s="24"/>
      <c r="DF1595" s="163"/>
      <c r="DH1595" s="24"/>
      <c r="DI1595" s="447"/>
      <c r="DJ1595" s="163"/>
    </row>
    <row r="1596" spans="1:114" s="7" customFormat="1">
      <c r="A1596" s="277">
        <f t="shared" si="600"/>
        <v>50</v>
      </c>
      <c r="B1596" s="21" t="e">
        <f>'Calculateur de trading'!I1596/C1596/W1596</f>
        <v>#DIV/0!</v>
      </c>
      <c r="C1596" s="278">
        <f t="shared" si="601"/>
        <v>10</v>
      </c>
      <c r="D1596" s="278"/>
      <c r="E1596" s="273">
        <f t="shared" si="602"/>
        <v>100</v>
      </c>
      <c r="F1596" s="271">
        <f t="shared" si="594"/>
        <v>2</v>
      </c>
      <c r="G1596" s="271" t="e">
        <f t="shared" si="595"/>
        <v>#DIV/0!</v>
      </c>
      <c r="H1596" s="272">
        <f t="shared" si="596"/>
        <v>20</v>
      </c>
      <c r="I1596" s="270"/>
      <c r="J1596" s="273">
        <f t="shared" si="603"/>
        <v>200</v>
      </c>
      <c r="K1596" s="271">
        <f t="shared" si="597"/>
        <v>4</v>
      </c>
      <c r="L1596" s="271" t="e">
        <f t="shared" si="598"/>
        <v>#DIV/0!</v>
      </c>
      <c r="M1596" s="272">
        <f t="shared" si="599"/>
        <v>40</v>
      </c>
      <c r="N1596" s="389"/>
      <c r="O1596" s="455" t="e">
        <f>(A1596*B1596*W1596)+(B1596*'Calculateur de trading'!H1596)</f>
        <v>#DIV/0!</v>
      </c>
      <c r="P1596" s="274" t="e">
        <f>O1596/'Déscriptions des trades'!CK1596</f>
        <v>#DIV/0!</v>
      </c>
      <c r="Q1596" s="456" t="e">
        <f>'Déscriptions des trades'!CK1596-O1596</f>
        <v>#DIV/0!</v>
      </c>
      <c r="R1596" s="466" t="e">
        <f t="shared" si="604"/>
        <v>#DIV/0!</v>
      </c>
      <c r="S1596" s="389"/>
      <c r="T1596" s="12"/>
      <c r="U1596" s="25"/>
      <c r="V1596" s="15"/>
      <c r="W1596" s="490">
        <f t="shared" si="608"/>
        <v>0</v>
      </c>
      <c r="X1596" s="21" t="e">
        <f>W1596*U1596/'Déscriptions des trades'!CK1596*'Déscriptions des trades'!B1596</f>
        <v>#DIV/0!</v>
      </c>
      <c r="Y1596" s="459"/>
      <c r="Z1596" s="389"/>
      <c r="AA1596" s="23">
        <f t="shared" si="605"/>
        <v>0.1</v>
      </c>
      <c r="AB1596" s="17" t="e">
        <f>(AA1596*'Déscriptions des trades'!U1596*'Déscriptions des trades'!B1596/'Déscriptions des trades'!CK1596)*'Déscriptions des trades'!W1596</f>
        <v>#DIV/0!</v>
      </c>
      <c r="AC1596" s="265" t="e">
        <f>AB1596*'Déscriptions des trades'!CK1596</f>
        <v>#DIV/0!</v>
      </c>
      <c r="AD1596" s="266" t="e">
        <f>'Déscriptions des trades'!CK1596-AC1596</f>
        <v>#DIV/0!</v>
      </c>
      <c r="AE1596" s="389"/>
      <c r="AF1596" s="399">
        <v>1592</v>
      </c>
      <c r="AG1596" s="389"/>
      <c r="AH1596" s="20"/>
      <c r="AI1596" s="303"/>
      <c r="AJ1596" s="307"/>
      <c r="AK1596" s="161"/>
      <c r="AL1596" s="305"/>
      <c r="AM1596" s="305"/>
      <c r="AN1596" s="162"/>
      <c r="AO1596" s="439"/>
      <c r="AP1596" s="162"/>
      <c r="AQ1596" s="113"/>
      <c r="AR1596" s="113"/>
      <c r="AS1596" s="384"/>
      <c r="AT1596" s="306"/>
      <c r="AU1596" s="306"/>
      <c r="AV1596" s="160"/>
      <c r="AW1596" s="158"/>
      <c r="AX1596" s="385"/>
      <c r="AY1596" s="453"/>
      <c r="AZ1596" s="165"/>
      <c r="BA1596" s="301"/>
      <c r="BB1596" s="165"/>
      <c r="BC1596" s="301"/>
      <c r="BD1596" s="165"/>
      <c r="BE1596" s="302"/>
      <c r="BF1596" s="302"/>
      <c r="BG1596" s="165"/>
      <c r="BH1596" s="303"/>
      <c r="BI1596" s="165"/>
      <c r="BJ1596" s="304"/>
      <c r="BK1596" s="394"/>
      <c r="BL1596" s="302"/>
      <c r="BM1596" s="302"/>
      <c r="BN1596" s="394"/>
      <c r="BO1596" s="302"/>
      <c r="BP1596" s="13"/>
      <c r="BQ1596" s="302"/>
      <c r="BR1596" s="13"/>
      <c r="BS1596" s="302"/>
      <c r="BT1596" s="13"/>
      <c r="BU1596" s="302"/>
      <c r="BV1596" s="386"/>
      <c r="BW1596" s="303"/>
      <c r="BX1596" s="303"/>
      <c r="BY1596" s="302"/>
      <c r="BZ1596" s="302"/>
      <c r="CA1596" s="387"/>
      <c r="CB1596" s="395"/>
      <c r="CC1596" s="12"/>
      <c r="CD1596" s="304"/>
      <c r="CE1596" s="14"/>
      <c r="CF1596" s="395"/>
      <c r="CG1596" s="397"/>
      <c r="CH1596" s="300">
        <f t="shared" si="609"/>
        <v>0</v>
      </c>
      <c r="CI1596" s="26"/>
      <c r="CJ1596" s="17">
        <f t="shared" si="606"/>
        <v>0</v>
      </c>
      <c r="CK1596" s="18">
        <f t="shared" si="617"/>
        <v>12.89</v>
      </c>
      <c r="CM1596" s="164"/>
      <c r="CN1596" s="302"/>
      <c r="CO1596" s="13">
        <f t="shared" si="610"/>
        <v>0</v>
      </c>
      <c r="CP1596" s="302"/>
      <c r="CQ1596" s="13">
        <f t="shared" si="611"/>
        <v>0</v>
      </c>
      <c r="CR1596" s="302"/>
      <c r="CS1596" s="13">
        <f t="shared" si="612"/>
        <v>0</v>
      </c>
      <c r="CT1596" s="302"/>
      <c r="CU1596" s="13">
        <f t="shared" si="607"/>
        <v>0</v>
      </c>
      <c r="CV1596" s="302"/>
      <c r="CW1596" s="13">
        <f t="shared" si="613"/>
        <v>0</v>
      </c>
      <c r="CX1596" s="13">
        <f t="shared" si="614"/>
        <v>0</v>
      </c>
      <c r="CY1596" s="251">
        <f t="shared" si="615"/>
        <v>0</v>
      </c>
      <c r="CZ1596" s="13" t="s">
        <v>29</v>
      </c>
      <c r="DA1596" s="13">
        <v>50</v>
      </c>
      <c r="DB1596" s="22">
        <f t="shared" si="616"/>
        <v>0</v>
      </c>
      <c r="DD1596" s="24"/>
      <c r="DF1596" s="163"/>
      <c r="DH1596" s="24"/>
      <c r="DI1596" s="447"/>
      <c r="DJ1596" s="163"/>
    </row>
    <row r="1597" spans="1:114" s="7" customFormat="1">
      <c r="A1597" s="277">
        <f t="shared" si="600"/>
        <v>50</v>
      </c>
      <c r="B1597" s="21" t="e">
        <f>'Calculateur de trading'!I1597/C1597/W1597</f>
        <v>#DIV/0!</v>
      </c>
      <c r="C1597" s="278">
        <f t="shared" si="601"/>
        <v>10</v>
      </c>
      <c r="D1597" s="426"/>
      <c r="E1597" s="273">
        <f t="shared" si="602"/>
        <v>100</v>
      </c>
      <c r="F1597" s="271">
        <f t="shared" si="594"/>
        <v>2</v>
      </c>
      <c r="G1597" s="271" t="e">
        <f t="shared" si="595"/>
        <v>#DIV/0!</v>
      </c>
      <c r="H1597" s="272">
        <f t="shared" si="596"/>
        <v>20</v>
      </c>
      <c r="I1597" s="270"/>
      <c r="J1597" s="273">
        <f t="shared" si="603"/>
        <v>200</v>
      </c>
      <c r="K1597" s="271">
        <f t="shared" si="597"/>
        <v>4</v>
      </c>
      <c r="L1597" s="271" t="e">
        <f t="shared" si="598"/>
        <v>#DIV/0!</v>
      </c>
      <c r="M1597" s="272">
        <f t="shared" si="599"/>
        <v>40</v>
      </c>
      <c r="N1597" s="389"/>
      <c r="O1597" s="455" t="e">
        <f>(A1597*B1597*W1597)+(B1597*'Calculateur de trading'!H1597)</f>
        <v>#DIV/0!</v>
      </c>
      <c r="P1597" s="274" t="e">
        <f>O1597/'Déscriptions des trades'!CK1597</f>
        <v>#DIV/0!</v>
      </c>
      <c r="Q1597" s="456" t="e">
        <f>'Déscriptions des trades'!CK1597-O1597</f>
        <v>#DIV/0!</v>
      </c>
      <c r="R1597" s="466" t="e">
        <f t="shared" si="604"/>
        <v>#DIV/0!</v>
      </c>
      <c r="S1597" s="389"/>
      <c r="T1597" s="12"/>
      <c r="U1597" s="25"/>
      <c r="V1597" s="15"/>
      <c r="W1597" s="490">
        <f t="shared" si="608"/>
        <v>0</v>
      </c>
      <c r="X1597" s="21" t="e">
        <f>W1597*U1597/'Déscriptions des trades'!CK1597*'Déscriptions des trades'!B1597</f>
        <v>#DIV/0!</v>
      </c>
      <c r="Y1597" s="459"/>
      <c r="Z1597" s="389"/>
      <c r="AA1597" s="23">
        <f t="shared" si="605"/>
        <v>0.1</v>
      </c>
      <c r="AB1597" s="17" t="e">
        <f>(AA1597*'Déscriptions des trades'!U1597*'Déscriptions des trades'!B1597/'Déscriptions des trades'!CK1597)*'Déscriptions des trades'!W1597</f>
        <v>#DIV/0!</v>
      </c>
      <c r="AC1597" s="265" t="e">
        <f>AB1597*'Déscriptions des trades'!CK1597</f>
        <v>#DIV/0!</v>
      </c>
      <c r="AD1597" s="266" t="e">
        <f>'Déscriptions des trades'!CK1597-AC1597</f>
        <v>#DIV/0!</v>
      </c>
      <c r="AE1597" s="389"/>
      <c r="AF1597" s="399">
        <v>1593</v>
      </c>
      <c r="AG1597" s="389"/>
      <c r="AH1597" s="20"/>
      <c r="AI1597" s="303"/>
      <c r="AJ1597" s="307"/>
      <c r="AK1597" s="161"/>
      <c r="AL1597" s="305"/>
      <c r="AM1597" s="305"/>
      <c r="AN1597" s="162"/>
      <c r="AO1597" s="439"/>
      <c r="AP1597" s="162"/>
      <c r="AQ1597" s="113"/>
      <c r="AR1597" s="113"/>
      <c r="AS1597" s="384"/>
      <c r="AT1597" s="306"/>
      <c r="AU1597" s="306"/>
      <c r="AV1597" s="160"/>
      <c r="AW1597" s="158"/>
      <c r="AX1597" s="385"/>
      <c r="AY1597" s="453"/>
      <c r="AZ1597" s="165"/>
      <c r="BA1597" s="301"/>
      <c r="BB1597" s="165"/>
      <c r="BC1597" s="301"/>
      <c r="BD1597" s="165"/>
      <c r="BE1597" s="302"/>
      <c r="BF1597" s="302"/>
      <c r="BG1597" s="165"/>
      <c r="BH1597" s="303"/>
      <c r="BI1597" s="165"/>
      <c r="BJ1597" s="304"/>
      <c r="BK1597" s="394"/>
      <c r="BL1597" s="302"/>
      <c r="BM1597" s="302"/>
      <c r="BN1597" s="394"/>
      <c r="BO1597" s="302"/>
      <c r="BP1597" s="13"/>
      <c r="BQ1597" s="302"/>
      <c r="BR1597" s="13"/>
      <c r="BS1597" s="302"/>
      <c r="BT1597" s="13"/>
      <c r="BU1597" s="302"/>
      <c r="BV1597" s="386"/>
      <c r="BW1597" s="303"/>
      <c r="BX1597" s="303"/>
      <c r="BY1597" s="302"/>
      <c r="BZ1597" s="302"/>
      <c r="CA1597" s="387"/>
      <c r="CB1597" s="395"/>
      <c r="CC1597" s="12"/>
      <c r="CD1597" s="304"/>
      <c r="CE1597" s="14"/>
      <c r="CF1597" s="395"/>
      <c r="CG1597" s="397"/>
      <c r="CH1597" s="300">
        <f t="shared" si="609"/>
        <v>0</v>
      </c>
      <c r="CI1597" s="26"/>
      <c r="CJ1597" s="17">
        <f t="shared" si="606"/>
        <v>0</v>
      </c>
      <c r="CK1597" s="18">
        <f t="shared" si="617"/>
        <v>12.89</v>
      </c>
      <c r="CM1597" s="164"/>
      <c r="CN1597" s="302"/>
      <c r="CO1597" s="13">
        <f t="shared" si="610"/>
        <v>0</v>
      </c>
      <c r="CP1597" s="302"/>
      <c r="CQ1597" s="13">
        <f t="shared" si="611"/>
        <v>0</v>
      </c>
      <c r="CR1597" s="302"/>
      <c r="CS1597" s="13">
        <f t="shared" si="612"/>
        <v>0</v>
      </c>
      <c r="CT1597" s="302"/>
      <c r="CU1597" s="13">
        <f t="shared" si="607"/>
        <v>0</v>
      </c>
      <c r="CV1597" s="302"/>
      <c r="CW1597" s="13">
        <f t="shared" si="613"/>
        <v>0</v>
      </c>
      <c r="CX1597" s="13">
        <f t="shared" si="614"/>
        <v>0</v>
      </c>
      <c r="CY1597" s="251">
        <f t="shared" si="615"/>
        <v>0</v>
      </c>
      <c r="CZ1597" s="13" t="s">
        <v>29</v>
      </c>
      <c r="DA1597" s="13">
        <v>50</v>
      </c>
      <c r="DB1597" s="22">
        <f t="shared" si="616"/>
        <v>0</v>
      </c>
      <c r="DD1597" s="24"/>
      <c r="DF1597" s="163"/>
      <c r="DH1597" s="24"/>
      <c r="DI1597" s="447"/>
      <c r="DJ1597" s="163"/>
    </row>
    <row r="1598" spans="1:114" s="7" customFormat="1">
      <c r="A1598" s="277">
        <f t="shared" si="600"/>
        <v>50</v>
      </c>
      <c r="B1598" s="21" t="e">
        <f>'Calculateur de trading'!I1598/C1598/W1598</f>
        <v>#DIV/0!</v>
      </c>
      <c r="C1598" s="278">
        <f t="shared" si="601"/>
        <v>10</v>
      </c>
      <c r="D1598" s="278"/>
      <c r="E1598" s="273">
        <f t="shared" si="602"/>
        <v>100</v>
      </c>
      <c r="F1598" s="271">
        <f t="shared" si="594"/>
        <v>2</v>
      </c>
      <c r="G1598" s="271" t="e">
        <f t="shared" si="595"/>
        <v>#DIV/0!</v>
      </c>
      <c r="H1598" s="272">
        <f t="shared" si="596"/>
        <v>20</v>
      </c>
      <c r="I1598" s="270"/>
      <c r="J1598" s="273">
        <f t="shared" si="603"/>
        <v>200</v>
      </c>
      <c r="K1598" s="271">
        <f t="shared" si="597"/>
        <v>4</v>
      </c>
      <c r="L1598" s="271" t="e">
        <f t="shared" si="598"/>
        <v>#DIV/0!</v>
      </c>
      <c r="M1598" s="272">
        <f t="shared" si="599"/>
        <v>40</v>
      </c>
      <c r="N1598" s="389"/>
      <c r="O1598" s="455" t="e">
        <f>(A1598*B1598*W1598)+(B1598*'Calculateur de trading'!H1598)</f>
        <v>#DIV/0!</v>
      </c>
      <c r="P1598" s="274" t="e">
        <f>O1598/'Déscriptions des trades'!CK1598</f>
        <v>#DIV/0!</v>
      </c>
      <c r="Q1598" s="456" t="e">
        <f>'Déscriptions des trades'!CK1598-O1598</f>
        <v>#DIV/0!</v>
      </c>
      <c r="R1598" s="466" t="e">
        <f t="shared" si="604"/>
        <v>#DIV/0!</v>
      </c>
      <c r="S1598" s="389"/>
      <c r="T1598" s="12"/>
      <c r="U1598" s="25"/>
      <c r="V1598" s="15"/>
      <c r="W1598" s="490">
        <f t="shared" si="608"/>
        <v>0</v>
      </c>
      <c r="X1598" s="21" t="e">
        <f>W1598*U1598/'Déscriptions des trades'!CK1598*'Déscriptions des trades'!B1598</f>
        <v>#DIV/0!</v>
      </c>
      <c r="Y1598" s="459"/>
      <c r="Z1598" s="389"/>
      <c r="AA1598" s="23">
        <f t="shared" si="605"/>
        <v>0.1</v>
      </c>
      <c r="AB1598" s="17" t="e">
        <f>(AA1598*'Déscriptions des trades'!U1598*'Déscriptions des trades'!B1598/'Déscriptions des trades'!CK1598)*'Déscriptions des trades'!W1598</f>
        <v>#DIV/0!</v>
      </c>
      <c r="AC1598" s="265" t="e">
        <f>AB1598*'Déscriptions des trades'!CK1598</f>
        <v>#DIV/0!</v>
      </c>
      <c r="AD1598" s="266" t="e">
        <f>'Déscriptions des trades'!CK1598-AC1598</f>
        <v>#DIV/0!</v>
      </c>
      <c r="AE1598" s="389"/>
      <c r="AF1598" s="399">
        <v>1594</v>
      </c>
      <c r="AG1598" s="389"/>
      <c r="AH1598" s="20"/>
      <c r="AI1598" s="303"/>
      <c r="AJ1598" s="307"/>
      <c r="AK1598" s="161"/>
      <c r="AL1598" s="305"/>
      <c r="AM1598" s="305"/>
      <c r="AN1598" s="162"/>
      <c r="AO1598" s="439"/>
      <c r="AP1598" s="162"/>
      <c r="AQ1598" s="113"/>
      <c r="AR1598" s="113"/>
      <c r="AS1598" s="384"/>
      <c r="AT1598" s="306"/>
      <c r="AU1598" s="306"/>
      <c r="AV1598" s="160"/>
      <c r="AW1598" s="158"/>
      <c r="AX1598" s="385"/>
      <c r="AY1598" s="453"/>
      <c r="AZ1598" s="165"/>
      <c r="BA1598" s="301"/>
      <c r="BB1598" s="165"/>
      <c r="BC1598" s="301"/>
      <c r="BD1598" s="165"/>
      <c r="BE1598" s="302"/>
      <c r="BF1598" s="302"/>
      <c r="BG1598" s="165"/>
      <c r="BH1598" s="303"/>
      <c r="BI1598" s="165"/>
      <c r="BJ1598" s="304"/>
      <c r="BK1598" s="394"/>
      <c r="BL1598" s="302"/>
      <c r="BM1598" s="302"/>
      <c r="BN1598" s="394"/>
      <c r="BO1598" s="302"/>
      <c r="BP1598" s="13"/>
      <c r="BQ1598" s="302"/>
      <c r="BR1598" s="13"/>
      <c r="BS1598" s="302"/>
      <c r="BT1598" s="13"/>
      <c r="BU1598" s="302"/>
      <c r="BV1598" s="386"/>
      <c r="BW1598" s="303"/>
      <c r="BX1598" s="303"/>
      <c r="BY1598" s="302"/>
      <c r="BZ1598" s="302"/>
      <c r="CA1598" s="387"/>
      <c r="CB1598" s="395"/>
      <c r="CC1598" s="12"/>
      <c r="CD1598" s="304"/>
      <c r="CE1598" s="14"/>
      <c r="CF1598" s="395"/>
      <c r="CG1598" s="397"/>
      <c r="CH1598" s="300">
        <f t="shared" si="609"/>
        <v>0</v>
      </c>
      <c r="CI1598" s="26"/>
      <c r="CJ1598" s="17">
        <f t="shared" si="606"/>
        <v>0</v>
      </c>
      <c r="CK1598" s="18">
        <f t="shared" si="617"/>
        <v>12.89</v>
      </c>
      <c r="CM1598" s="164"/>
      <c r="CN1598" s="302"/>
      <c r="CO1598" s="13">
        <f t="shared" si="610"/>
        <v>0</v>
      </c>
      <c r="CP1598" s="302"/>
      <c r="CQ1598" s="13">
        <f t="shared" si="611"/>
        <v>0</v>
      </c>
      <c r="CR1598" s="302"/>
      <c r="CS1598" s="13">
        <f t="shared" si="612"/>
        <v>0</v>
      </c>
      <c r="CT1598" s="302"/>
      <c r="CU1598" s="13">
        <f t="shared" si="607"/>
        <v>0</v>
      </c>
      <c r="CV1598" s="302"/>
      <c r="CW1598" s="13">
        <f t="shared" si="613"/>
        <v>0</v>
      </c>
      <c r="CX1598" s="13">
        <f t="shared" si="614"/>
        <v>0</v>
      </c>
      <c r="CY1598" s="251">
        <f t="shared" si="615"/>
        <v>0</v>
      </c>
      <c r="CZ1598" s="13" t="s">
        <v>29</v>
      </c>
      <c r="DA1598" s="13">
        <v>50</v>
      </c>
      <c r="DB1598" s="22">
        <f t="shared" si="616"/>
        <v>0</v>
      </c>
      <c r="DD1598" s="24"/>
      <c r="DF1598" s="163"/>
      <c r="DH1598" s="24"/>
      <c r="DI1598" s="447"/>
      <c r="DJ1598" s="163"/>
    </row>
    <row r="1599" spans="1:114" s="7" customFormat="1">
      <c r="A1599" s="277">
        <f t="shared" si="600"/>
        <v>50</v>
      </c>
      <c r="B1599" s="21" t="e">
        <f>'Calculateur de trading'!I1599/C1599/W1599</f>
        <v>#DIV/0!</v>
      </c>
      <c r="C1599" s="278">
        <f t="shared" si="601"/>
        <v>10</v>
      </c>
      <c r="D1599" s="426"/>
      <c r="E1599" s="273">
        <f t="shared" si="602"/>
        <v>100</v>
      </c>
      <c r="F1599" s="271">
        <f t="shared" si="594"/>
        <v>2</v>
      </c>
      <c r="G1599" s="271" t="e">
        <f t="shared" si="595"/>
        <v>#DIV/0!</v>
      </c>
      <c r="H1599" s="272">
        <f t="shared" si="596"/>
        <v>20</v>
      </c>
      <c r="I1599" s="270"/>
      <c r="J1599" s="273">
        <f t="shared" si="603"/>
        <v>200</v>
      </c>
      <c r="K1599" s="271">
        <f t="shared" si="597"/>
        <v>4</v>
      </c>
      <c r="L1599" s="271" t="e">
        <f t="shared" si="598"/>
        <v>#DIV/0!</v>
      </c>
      <c r="M1599" s="272">
        <f t="shared" si="599"/>
        <v>40</v>
      </c>
      <c r="N1599" s="389"/>
      <c r="O1599" s="455" t="e">
        <f>(A1599*B1599*W1599)+(B1599*'Calculateur de trading'!H1599)</f>
        <v>#DIV/0!</v>
      </c>
      <c r="P1599" s="274" t="e">
        <f>O1599/'Déscriptions des trades'!CK1599</f>
        <v>#DIV/0!</v>
      </c>
      <c r="Q1599" s="456" t="e">
        <f>'Déscriptions des trades'!CK1599-O1599</f>
        <v>#DIV/0!</v>
      </c>
      <c r="R1599" s="466" t="e">
        <f t="shared" si="604"/>
        <v>#DIV/0!</v>
      </c>
      <c r="S1599" s="389"/>
      <c r="T1599" s="12"/>
      <c r="U1599" s="25"/>
      <c r="V1599" s="15"/>
      <c r="W1599" s="490">
        <f t="shared" si="608"/>
        <v>0</v>
      </c>
      <c r="X1599" s="21" t="e">
        <f>W1599*U1599/'Déscriptions des trades'!CK1599*'Déscriptions des trades'!B1599</f>
        <v>#DIV/0!</v>
      </c>
      <c r="Y1599" s="459"/>
      <c r="Z1599" s="389"/>
      <c r="AA1599" s="23">
        <f t="shared" si="605"/>
        <v>0.1</v>
      </c>
      <c r="AB1599" s="17" t="e">
        <f>(AA1599*'Déscriptions des trades'!U1599*'Déscriptions des trades'!B1599/'Déscriptions des trades'!CK1599)*'Déscriptions des trades'!W1599</f>
        <v>#DIV/0!</v>
      </c>
      <c r="AC1599" s="265" t="e">
        <f>AB1599*'Déscriptions des trades'!CK1599</f>
        <v>#DIV/0!</v>
      </c>
      <c r="AD1599" s="266" t="e">
        <f>'Déscriptions des trades'!CK1599-AC1599</f>
        <v>#DIV/0!</v>
      </c>
      <c r="AE1599" s="389"/>
      <c r="AF1599" s="399">
        <v>1595</v>
      </c>
      <c r="AG1599" s="389"/>
      <c r="AH1599" s="20"/>
      <c r="AI1599" s="303"/>
      <c r="AJ1599" s="307"/>
      <c r="AK1599" s="161"/>
      <c r="AL1599" s="305"/>
      <c r="AM1599" s="305"/>
      <c r="AN1599" s="162"/>
      <c r="AO1599" s="439"/>
      <c r="AP1599" s="162"/>
      <c r="AQ1599" s="113"/>
      <c r="AR1599" s="113"/>
      <c r="AS1599" s="384"/>
      <c r="AT1599" s="306"/>
      <c r="AU1599" s="306"/>
      <c r="AV1599" s="160"/>
      <c r="AW1599" s="158"/>
      <c r="AX1599" s="385"/>
      <c r="AY1599" s="453"/>
      <c r="AZ1599" s="165"/>
      <c r="BA1599" s="301"/>
      <c r="BB1599" s="165"/>
      <c r="BC1599" s="301"/>
      <c r="BD1599" s="165"/>
      <c r="BE1599" s="302"/>
      <c r="BF1599" s="302"/>
      <c r="BG1599" s="165"/>
      <c r="BH1599" s="303"/>
      <c r="BI1599" s="165"/>
      <c r="BJ1599" s="304"/>
      <c r="BK1599" s="394"/>
      <c r="BL1599" s="302"/>
      <c r="BM1599" s="302"/>
      <c r="BN1599" s="394"/>
      <c r="BO1599" s="302"/>
      <c r="BP1599" s="13"/>
      <c r="BQ1599" s="302"/>
      <c r="BR1599" s="13"/>
      <c r="BS1599" s="302"/>
      <c r="BT1599" s="13"/>
      <c r="BU1599" s="302"/>
      <c r="BV1599" s="386"/>
      <c r="BW1599" s="303"/>
      <c r="BX1599" s="303"/>
      <c r="BY1599" s="302"/>
      <c r="BZ1599" s="302"/>
      <c r="CA1599" s="387"/>
      <c r="CB1599" s="395"/>
      <c r="CC1599" s="12"/>
      <c r="CD1599" s="304"/>
      <c r="CE1599" s="14"/>
      <c r="CF1599" s="395"/>
      <c r="CG1599" s="397"/>
      <c r="CH1599" s="300">
        <f t="shared" si="609"/>
        <v>0</v>
      </c>
      <c r="CI1599" s="26"/>
      <c r="CJ1599" s="17">
        <f t="shared" si="606"/>
        <v>0</v>
      </c>
      <c r="CK1599" s="18">
        <f t="shared" si="617"/>
        <v>12.89</v>
      </c>
      <c r="CM1599" s="164"/>
      <c r="CN1599" s="302"/>
      <c r="CO1599" s="13">
        <f t="shared" si="610"/>
        <v>0</v>
      </c>
      <c r="CP1599" s="302"/>
      <c r="CQ1599" s="13">
        <f t="shared" si="611"/>
        <v>0</v>
      </c>
      <c r="CR1599" s="302"/>
      <c r="CS1599" s="13">
        <f t="shared" si="612"/>
        <v>0</v>
      </c>
      <c r="CT1599" s="302"/>
      <c r="CU1599" s="13">
        <f t="shared" si="607"/>
        <v>0</v>
      </c>
      <c r="CV1599" s="302"/>
      <c r="CW1599" s="13">
        <f t="shared" si="613"/>
        <v>0</v>
      </c>
      <c r="CX1599" s="13">
        <f t="shared" si="614"/>
        <v>0</v>
      </c>
      <c r="CY1599" s="251">
        <f t="shared" si="615"/>
        <v>0</v>
      </c>
      <c r="CZ1599" s="13" t="s">
        <v>29</v>
      </c>
      <c r="DA1599" s="13">
        <v>50</v>
      </c>
      <c r="DB1599" s="22">
        <f t="shared" si="616"/>
        <v>0</v>
      </c>
      <c r="DD1599" s="24"/>
      <c r="DF1599" s="163"/>
      <c r="DH1599" s="24"/>
      <c r="DI1599" s="447"/>
      <c r="DJ1599" s="163"/>
    </row>
    <row r="1600" spans="1:114" s="7" customFormat="1">
      <c r="A1600" s="277">
        <f t="shared" si="600"/>
        <v>50</v>
      </c>
      <c r="B1600" s="21" t="e">
        <f>'Calculateur de trading'!I1600/C1600/W1600</f>
        <v>#DIV/0!</v>
      </c>
      <c r="C1600" s="278">
        <f t="shared" si="601"/>
        <v>10</v>
      </c>
      <c r="D1600" s="278"/>
      <c r="E1600" s="273">
        <f t="shared" si="602"/>
        <v>100</v>
      </c>
      <c r="F1600" s="271">
        <f t="shared" si="594"/>
        <v>2</v>
      </c>
      <c r="G1600" s="271" t="e">
        <f t="shared" si="595"/>
        <v>#DIV/0!</v>
      </c>
      <c r="H1600" s="272">
        <f t="shared" si="596"/>
        <v>20</v>
      </c>
      <c r="I1600" s="270"/>
      <c r="J1600" s="273">
        <f t="shared" si="603"/>
        <v>200</v>
      </c>
      <c r="K1600" s="271">
        <f t="shared" si="597"/>
        <v>4</v>
      </c>
      <c r="L1600" s="271" t="e">
        <f t="shared" si="598"/>
        <v>#DIV/0!</v>
      </c>
      <c r="M1600" s="272">
        <f t="shared" si="599"/>
        <v>40</v>
      </c>
      <c r="N1600" s="389"/>
      <c r="O1600" s="455" t="e">
        <f>(A1600*B1600*W1600)+(B1600*'Calculateur de trading'!H1600)</f>
        <v>#DIV/0!</v>
      </c>
      <c r="P1600" s="274" t="e">
        <f>O1600/'Déscriptions des trades'!CK1600</f>
        <v>#DIV/0!</v>
      </c>
      <c r="Q1600" s="456" t="e">
        <f>'Déscriptions des trades'!CK1600-O1600</f>
        <v>#DIV/0!</v>
      </c>
      <c r="R1600" s="466" t="e">
        <f t="shared" si="604"/>
        <v>#DIV/0!</v>
      </c>
      <c r="S1600" s="389"/>
      <c r="T1600" s="12"/>
      <c r="U1600" s="25"/>
      <c r="V1600" s="15"/>
      <c r="W1600" s="490">
        <f t="shared" si="608"/>
        <v>0</v>
      </c>
      <c r="X1600" s="21" t="e">
        <f>W1600*U1600/'Déscriptions des trades'!CK1600*'Déscriptions des trades'!B1600</f>
        <v>#DIV/0!</v>
      </c>
      <c r="Y1600" s="459"/>
      <c r="Z1600" s="389"/>
      <c r="AA1600" s="23">
        <f t="shared" si="605"/>
        <v>0.1</v>
      </c>
      <c r="AB1600" s="17" t="e">
        <f>(AA1600*'Déscriptions des trades'!U1600*'Déscriptions des trades'!B1600/'Déscriptions des trades'!CK1600)*'Déscriptions des trades'!W1600</f>
        <v>#DIV/0!</v>
      </c>
      <c r="AC1600" s="265" t="e">
        <f>AB1600*'Déscriptions des trades'!CK1600</f>
        <v>#DIV/0!</v>
      </c>
      <c r="AD1600" s="266" t="e">
        <f>'Déscriptions des trades'!CK1600-AC1600</f>
        <v>#DIV/0!</v>
      </c>
      <c r="AE1600" s="389"/>
      <c r="AF1600" s="399">
        <v>1596</v>
      </c>
      <c r="AG1600" s="389"/>
      <c r="AH1600" s="20"/>
      <c r="AI1600" s="303"/>
      <c r="AJ1600" s="307"/>
      <c r="AK1600" s="161"/>
      <c r="AL1600" s="305"/>
      <c r="AM1600" s="305"/>
      <c r="AN1600" s="162"/>
      <c r="AO1600" s="439"/>
      <c r="AP1600" s="162"/>
      <c r="AQ1600" s="113"/>
      <c r="AR1600" s="113"/>
      <c r="AS1600" s="384"/>
      <c r="AT1600" s="306"/>
      <c r="AU1600" s="306"/>
      <c r="AV1600" s="160"/>
      <c r="AW1600" s="158"/>
      <c r="AX1600" s="385"/>
      <c r="AY1600" s="453"/>
      <c r="AZ1600" s="165"/>
      <c r="BA1600" s="301"/>
      <c r="BB1600" s="165"/>
      <c r="BC1600" s="301"/>
      <c r="BD1600" s="165"/>
      <c r="BE1600" s="302"/>
      <c r="BF1600" s="302"/>
      <c r="BG1600" s="165"/>
      <c r="BH1600" s="303"/>
      <c r="BI1600" s="165"/>
      <c r="BJ1600" s="304"/>
      <c r="BK1600" s="394"/>
      <c r="BL1600" s="302"/>
      <c r="BM1600" s="302"/>
      <c r="BN1600" s="394"/>
      <c r="BO1600" s="302"/>
      <c r="BP1600" s="13"/>
      <c r="BQ1600" s="302"/>
      <c r="BR1600" s="13"/>
      <c r="BS1600" s="302"/>
      <c r="BT1600" s="13"/>
      <c r="BU1600" s="302"/>
      <c r="BV1600" s="386"/>
      <c r="BW1600" s="303"/>
      <c r="BX1600" s="303"/>
      <c r="BY1600" s="302"/>
      <c r="BZ1600" s="302"/>
      <c r="CA1600" s="387"/>
      <c r="CB1600" s="395"/>
      <c r="CC1600" s="12"/>
      <c r="CD1600" s="304"/>
      <c r="CE1600" s="14"/>
      <c r="CF1600" s="395"/>
      <c r="CG1600" s="397"/>
      <c r="CH1600" s="300">
        <f t="shared" si="609"/>
        <v>0</v>
      </c>
      <c r="CI1600" s="26"/>
      <c r="CJ1600" s="17">
        <f t="shared" si="606"/>
        <v>0</v>
      </c>
      <c r="CK1600" s="18">
        <f t="shared" si="617"/>
        <v>12.89</v>
      </c>
      <c r="CM1600" s="164"/>
      <c r="CN1600" s="302"/>
      <c r="CO1600" s="13">
        <f t="shared" si="610"/>
        <v>0</v>
      </c>
      <c r="CP1600" s="302"/>
      <c r="CQ1600" s="13">
        <f t="shared" si="611"/>
        <v>0</v>
      </c>
      <c r="CR1600" s="302"/>
      <c r="CS1600" s="13">
        <f t="shared" si="612"/>
        <v>0</v>
      </c>
      <c r="CT1600" s="302"/>
      <c r="CU1600" s="13">
        <f t="shared" si="607"/>
        <v>0</v>
      </c>
      <c r="CV1600" s="302"/>
      <c r="CW1600" s="13">
        <f t="shared" si="613"/>
        <v>0</v>
      </c>
      <c r="CX1600" s="13">
        <f t="shared" si="614"/>
        <v>0</v>
      </c>
      <c r="CY1600" s="251">
        <f t="shared" si="615"/>
        <v>0</v>
      </c>
      <c r="CZ1600" s="13" t="s">
        <v>29</v>
      </c>
      <c r="DA1600" s="13">
        <v>50</v>
      </c>
      <c r="DB1600" s="22">
        <f t="shared" si="616"/>
        <v>0</v>
      </c>
      <c r="DD1600" s="24"/>
      <c r="DF1600" s="163"/>
      <c r="DH1600" s="24"/>
      <c r="DI1600" s="447"/>
      <c r="DJ1600" s="163"/>
    </row>
    <row r="1601" spans="1:114" s="7" customFormat="1">
      <c r="A1601" s="277">
        <f t="shared" si="600"/>
        <v>50</v>
      </c>
      <c r="B1601" s="21" t="e">
        <f>'Calculateur de trading'!I1601/C1601/W1601</f>
        <v>#DIV/0!</v>
      </c>
      <c r="C1601" s="278">
        <f t="shared" si="601"/>
        <v>10</v>
      </c>
      <c r="D1601" s="426"/>
      <c r="E1601" s="273">
        <f t="shared" si="602"/>
        <v>100</v>
      </c>
      <c r="F1601" s="271">
        <f t="shared" si="594"/>
        <v>2</v>
      </c>
      <c r="G1601" s="271" t="e">
        <f t="shared" si="595"/>
        <v>#DIV/0!</v>
      </c>
      <c r="H1601" s="272">
        <f t="shared" si="596"/>
        <v>20</v>
      </c>
      <c r="I1601" s="270"/>
      <c r="J1601" s="273">
        <f t="shared" si="603"/>
        <v>200</v>
      </c>
      <c r="K1601" s="271">
        <f t="shared" si="597"/>
        <v>4</v>
      </c>
      <c r="L1601" s="271" t="e">
        <f t="shared" si="598"/>
        <v>#DIV/0!</v>
      </c>
      <c r="M1601" s="272">
        <f t="shared" si="599"/>
        <v>40</v>
      </c>
      <c r="N1601" s="389"/>
      <c r="O1601" s="455" t="e">
        <f>(A1601*B1601*W1601)+(B1601*'Calculateur de trading'!H1601)</f>
        <v>#DIV/0!</v>
      </c>
      <c r="P1601" s="274" t="e">
        <f>O1601/'Déscriptions des trades'!CK1601</f>
        <v>#DIV/0!</v>
      </c>
      <c r="Q1601" s="456" t="e">
        <f>'Déscriptions des trades'!CK1601-O1601</f>
        <v>#DIV/0!</v>
      </c>
      <c r="R1601" s="466" t="e">
        <f t="shared" si="604"/>
        <v>#DIV/0!</v>
      </c>
      <c r="S1601" s="389"/>
      <c r="T1601" s="12"/>
      <c r="U1601" s="25"/>
      <c r="V1601" s="15"/>
      <c r="W1601" s="490">
        <f t="shared" si="608"/>
        <v>0</v>
      </c>
      <c r="X1601" s="21" t="e">
        <f>W1601*U1601/'Déscriptions des trades'!CK1601*'Déscriptions des trades'!B1601</f>
        <v>#DIV/0!</v>
      </c>
      <c r="Y1601" s="459"/>
      <c r="Z1601" s="389"/>
      <c r="AA1601" s="23">
        <f t="shared" si="605"/>
        <v>0.1</v>
      </c>
      <c r="AB1601" s="17" t="e">
        <f>(AA1601*'Déscriptions des trades'!U1601*'Déscriptions des trades'!B1601/'Déscriptions des trades'!CK1601)*'Déscriptions des trades'!W1601</f>
        <v>#DIV/0!</v>
      </c>
      <c r="AC1601" s="265" t="e">
        <f>AB1601*'Déscriptions des trades'!CK1601</f>
        <v>#DIV/0!</v>
      </c>
      <c r="AD1601" s="266" t="e">
        <f>'Déscriptions des trades'!CK1601-AC1601</f>
        <v>#DIV/0!</v>
      </c>
      <c r="AE1601" s="389"/>
      <c r="AF1601" s="399">
        <v>1597</v>
      </c>
      <c r="AG1601" s="389"/>
      <c r="AH1601" s="20"/>
      <c r="AI1601" s="303"/>
      <c r="AJ1601" s="307"/>
      <c r="AK1601" s="161"/>
      <c r="AL1601" s="305"/>
      <c r="AM1601" s="305"/>
      <c r="AN1601" s="162"/>
      <c r="AO1601" s="439"/>
      <c r="AP1601" s="162"/>
      <c r="AQ1601" s="113"/>
      <c r="AR1601" s="113"/>
      <c r="AS1601" s="384"/>
      <c r="AT1601" s="306"/>
      <c r="AU1601" s="306"/>
      <c r="AV1601" s="160"/>
      <c r="AW1601" s="158"/>
      <c r="AX1601" s="385"/>
      <c r="AY1601" s="453"/>
      <c r="AZ1601" s="165"/>
      <c r="BA1601" s="301"/>
      <c r="BB1601" s="165"/>
      <c r="BC1601" s="301"/>
      <c r="BD1601" s="165"/>
      <c r="BE1601" s="302"/>
      <c r="BF1601" s="302"/>
      <c r="BG1601" s="165"/>
      <c r="BH1601" s="303"/>
      <c r="BI1601" s="165"/>
      <c r="BJ1601" s="304"/>
      <c r="BK1601" s="394"/>
      <c r="BL1601" s="302"/>
      <c r="BM1601" s="302"/>
      <c r="BN1601" s="394"/>
      <c r="BO1601" s="302"/>
      <c r="BP1601" s="13"/>
      <c r="BQ1601" s="302"/>
      <c r="BR1601" s="13"/>
      <c r="BS1601" s="302"/>
      <c r="BT1601" s="13"/>
      <c r="BU1601" s="302"/>
      <c r="BV1601" s="386"/>
      <c r="BW1601" s="303"/>
      <c r="BX1601" s="303"/>
      <c r="BY1601" s="302"/>
      <c r="BZ1601" s="302"/>
      <c r="CA1601" s="387"/>
      <c r="CB1601" s="395"/>
      <c r="CC1601" s="12"/>
      <c r="CD1601" s="304"/>
      <c r="CE1601" s="14"/>
      <c r="CF1601" s="395"/>
      <c r="CG1601" s="397"/>
      <c r="CH1601" s="300">
        <f t="shared" si="609"/>
        <v>0</v>
      </c>
      <c r="CI1601" s="26"/>
      <c r="CJ1601" s="17">
        <f t="shared" si="606"/>
        <v>0</v>
      </c>
      <c r="CK1601" s="18">
        <f t="shared" si="617"/>
        <v>12.89</v>
      </c>
      <c r="CM1601" s="164"/>
      <c r="CN1601" s="302"/>
      <c r="CO1601" s="13">
        <f t="shared" si="610"/>
        <v>0</v>
      </c>
      <c r="CP1601" s="302"/>
      <c r="CQ1601" s="13">
        <f t="shared" si="611"/>
        <v>0</v>
      </c>
      <c r="CR1601" s="302"/>
      <c r="CS1601" s="13">
        <f t="shared" si="612"/>
        <v>0</v>
      </c>
      <c r="CT1601" s="302"/>
      <c r="CU1601" s="13">
        <f t="shared" si="607"/>
        <v>0</v>
      </c>
      <c r="CV1601" s="302"/>
      <c r="CW1601" s="13">
        <f t="shared" si="613"/>
        <v>0</v>
      </c>
      <c r="CX1601" s="13">
        <f t="shared" si="614"/>
        <v>0</v>
      </c>
      <c r="CY1601" s="251">
        <f t="shared" si="615"/>
        <v>0</v>
      </c>
      <c r="CZ1601" s="13" t="s">
        <v>29</v>
      </c>
      <c r="DA1601" s="13">
        <v>50</v>
      </c>
      <c r="DB1601" s="22">
        <f t="shared" si="616"/>
        <v>0</v>
      </c>
      <c r="DD1601" s="24"/>
      <c r="DF1601" s="163"/>
      <c r="DH1601" s="24"/>
      <c r="DI1601" s="447"/>
      <c r="DJ1601" s="163"/>
    </row>
    <row r="1602" spans="1:114" s="7" customFormat="1">
      <c r="A1602" s="277">
        <f t="shared" si="600"/>
        <v>50</v>
      </c>
      <c r="B1602" s="21" t="e">
        <f>'Calculateur de trading'!I1602/C1602/W1602</f>
        <v>#DIV/0!</v>
      </c>
      <c r="C1602" s="278">
        <f t="shared" si="601"/>
        <v>10</v>
      </c>
      <c r="D1602" s="426"/>
      <c r="E1602" s="273">
        <f t="shared" si="602"/>
        <v>100</v>
      </c>
      <c r="F1602" s="271">
        <f t="shared" si="594"/>
        <v>2</v>
      </c>
      <c r="G1602" s="271" t="e">
        <f t="shared" si="595"/>
        <v>#DIV/0!</v>
      </c>
      <c r="H1602" s="272">
        <f t="shared" si="596"/>
        <v>20</v>
      </c>
      <c r="I1602" s="270"/>
      <c r="J1602" s="273">
        <f t="shared" si="603"/>
        <v>200</v>
      </c>
      <c r="K1602" s="271">
        <f t="shared" si="597"/>
        <v>4</v>
      </c>
      <c r="L1602" s="271" t="e">
        <f t="shared" si="598"/>
        <v>#DIV/0!</v>
      </c>
      <c r="M1602" s="272">
        <f t="shared" si="599"/>
        <v>40</v>
      </c>
      <c r="N1602" s="389"/>
      <c r="O1602" s="455" t="e">
        <f>(A1602*B1602*W1602)+(B1602*'Calculateur de trading'!H1602)</f>
        <v>#DIV/0!</v>
      </c>
      <c r="P1602" s="274" t="e">
        <f>O1602/'Déscriptions des trades'!CK1602</f>
        <v>#DIV/0!</v>
      </c>
      <c r="Q1602" s="456" t="e">
        <f>'Déscriptions des trades'!CK1602-O1602</f>
        <v>#DIV/0!</v>
      </c>
      <c r="R1602" s="466" t="e">
        <f t="shared" si="604"/>
        <v>#DIV/0!</v>
      </c>
      <c r="S1602" s="389"/>
      <c r="T1602" s="12"/>
      <c r="U1602" s="25"/>
      <c r="V1602" s="15"/>
      <c r="W1602" s="490">
        <f t="shared" si="608"/>
        <v>0</v>
      </c>
      <c r="X1602" s="21" t="e">
        <f>W1602*U1602/'Déscriptions des trades'!CK1602*'Déscriptions des trades'!B1602</f>
        <v>#DIV/0!</v>
      </c>
      <c r="Y1602" s="459"/>
      <c r="Z1602" s="389"/>
      <c r="AA1602" s="23">
        <f t="shared" si="605"/>
        <v>0.1</v>
      </c>
      <c r="AB1602" s="17" t="e">
        <f>(AA1602*'Déscriptions des trades'!U1602*'Déscriptions des trades'!B1602/'Déscriptions des trades'!CK1602)*'Déscriptions des trades'!W1602</f>
        <v>#DIV/0!</v>
      </c>
      <c r="AC1602" s="265" t="e">
        <f>AB1602*'Déscriptions des trades'!CK1602</f>
        <v>#DIV/0!</v>
      </c>
      <c r="AD1602" s="266" t="e">
        <f>'Déscriptions des trades'!CK1602-AC1602</f>
        <v>#DIV/0!</v>
      </c>
      <c r="AE1602" s="389"/>
      <c r="AF1602" s="399">
        <v>1598</v>
      </c>
      <c r="AG1602" s="389"/>
      <c r="AH1602" s="20"/>
      <c r="AI1602" s="303"/>
      <c r="AJ1602" s="307"/>
      <c r="AK1602" s="161"/>
      <c r="AL1602" s="305"/>
      <c r="AM1602" s="305"/>
      <c r="AN1602" s="162"/>
      <c r="AO1602" s="439"/>
      <c r="AP1602" s="162"/>
      <c r="AQ1602" s="113"/>
      <c r="AR1602" s="113"/>
      <c r="AS1602" s="384"/>
      <c r="AT1602" s="306"/>
      <c r="AU1602" s="306"/>
      <c r="AV1602" s="160"/>
      <c r="AW1602" s="158"/>
      <c r="AX1602" s="385"/>
      <c r="AY1602" s="453"/>
      <c r="AZ1602" s="165"/>
      <c r="BA1602" s="301"/>
      <c r="BB1602" s="165"/>
      <c r="BC1602" s="301"/>
      <c r="BD1602" s="165"/>
      <c r="BE1602" s="302"/>
      <c r="BF1602" s="302"/>
      <c r="BG1602" s="165"/>
      <c r="BH1602" s="303"/>
      <c r="BI1602" s="165"/>
      <c r="BJ1602" s="304"/>
      <c r="BK1602" s="394"/>
      <c r="BL1602" s="302"/>
      <c r="BM1602" s="302"/>
      <c r="BN1602" s="394"/>
      <c r="BO1602" s="302"/>
      <c r="BP1602" s="13"/>
      <c r="BQ1602" s="302"/>
      <c r="BR1602" s="13"/>
      <c r="BS1602" s="302"/>
      <c r="BT1602" s="13"/>
      <c r="BU1602" s="302"/>
      <c r="BV1602" s="386"/>
      <c r="BW1602" s="303"/>
      <c r="BX1602" s="303"/>
      <c r="BY1602" s="302"/>
      <c r="BZ1602" s="302"/>
      <c r="CA1602" s="387"/>
      <c r="CB1602" s="395"/>
      <c r="CC1602" s="12"/>
      <c r="CD1602" s="304"/>
      <c r="CE1602" s="14"/>
      <c r="CF1602" s="395"/>
      <c r="CG1602" s="397"/>
      <c r="CH1602" s="300">
        <f t="shared" si="609"/>
        <v>0</v>
      </c>
      <c r="CI1602" s="26"/>
      <c r="CJ1602" s="17">
        <f t="shared" si="606"/>
        <v>0</v>
      </c>
      <c r="CK1602" s="18">
        <f t="shared" si="617"/>
        <v>12.89</v>
      </c>
      <c r="CM1602" s="164"/>
      <c r="CN1602" s="302"/>
      <c r="CO1602" s="13">
        <f t="shared" si="610"/>
        <v>0</v>
      </c>
      <c r="CP1602" s="302"/>
      <c r="CQ1602" s="13">
        <f t="shared" si="611"/>
        <v>0</v>
      </c>
      <c r="CR1602" s="302"/>
      <c r="CS1602" s="13">
        <f t="shared" si="612"/>
        <v>0</v>
      </c>
      <c r="CT1602" s="302"/>
      <c r="CU1602" s="13">
        <f t="shared" si="607"/>
        <v>0</v>
      </c>
      <c r="CV1602" s="302"/>
      <c r="CW1602" s="13">
        <f t="shared" si="613"/>
        <v>0</v>
      </c>
      <c r="CX1602" s="13">
        <f t="shared" si="614"/>
        <v>0</v>
      </c>
      <c r="CY1602" s="251">
        <f t="shared" si="615"/>
        <v>0</v>
      </c>
      <c r="CZ1602" s="13" t="s">
        <v>29</v>
      </c>
      <c r="DA1602" s="13">
        <v>50</v>
      </c>
      <c r="DB1602" s="22">
        <f t="shared" si="616"/>
        <v>0</v>
      </c>
      <c r="DD1602" s="24"/>
      <c r="DF1602" s="163"/>
      <c r="DH1602" s="24"/>
      <c r="DI1602" s="447"/>
      <c r="DJ1602" s="163"/>
    </row>
    <row r="1603" spans="1:114" s="7" customFormat="1">
      <c r="A1603" s="277">
        <f t="shared" si="600"/>
        <v>50</v>
      </c>
      <c r="B1603" s="21" t="e">
        <f>'Calculateur de trading'!I1603/C1603/W1603</f>
        <v>#DIV/0!</v>
      </c>
      <c r="C1603" s="278">
        <f t="shared" si="601"/>
        <v>10</v>
      </c>
      <c r="D1603" s="278"/>
      <c r="E1603" s="273">
        <f t="shared" si="602"/>
        <v>100</v>
      </c>
      <c r="F1603" s="271">
        <f t="shared" si="594"/>
        <v>2</v>
      </c>
      <c r="G1603" s="271" t="e">
        <f t="shared" si="595"/>
        <v>#DIV/0!</v>
      </c>
      <c r="H1603" s="272">
        <f t="shared" si="596"/>
        <v>20</v>
      </c>
      <c r="I1603" s="270"/>
      <c r="J1603" s="273">
        <f t="shared" si="603"/>
        <v>200</v>
      </c>
      <c r="K1603" s="271">
        <f t="shared" si="597"/>
        <v>4</v>
      </c>
      <c r="L1603" s="271" t="e">
        <f t="shared" si="598"/>
        <v>#DIV/0!</v>
      </c>
      <c r="M1603" s="272">
        <f t="shared" si="599"/>
        <v>40</v>
      </c>
      <c r="N1603" s="389"/>
      <c r="O1603" s="455" t="e">
        <f>(A1603*B1603*W1603)+(B1603*'Calculateur de trading'!H1603)</f>
        <v>#DIV/0!</v>
      </c>
      <c r="P1603" s="274" t="e">
        <f>O1603/'Déscriptions des trades'!CK1603</f>
        <v>#DIV/0!</v>
      </c>
      <c r="Q1603" s="456" t="e">
        <f>'Déscriptions des trades'!CK1603-O1603</f>
        <v>#DIV/0!</v>
      </c>
      <c r="R1603" s="466" t="e">
        <f t="shared" si="604"/>
        <v>#DIV/0!</v>
      </c>
      <c r="S1603" s="389"/>
      <c r="T1603" s="12"/>
      <c r="U1603" s="25"/>
      <c r="V1603" s="15"/>
      <c r="W1603" s="490">
        <f t="shared" si="608"/>
        <v>0</v>
      </c>
      <c r="X1603" s="21" t="e">
        <f>W1603*U1603/'Déscriptions des trades'!CK1603*'Déscriptions des trades'!B1603</f>
        <v>#DIV/0!</v>
      </c>
      <c r="Y1603" s="459"/>
      <c r="Z1603" s="389"/>
      <c r="AA1603" s="23">
        <f t="shared" si="605"/>
        <v>0.1</v>
      </c>
      <c r="AB1603" s="17" t="e">
        <f>(AA1603*'Déscriptions des trades'!U1603*'Déscriptions des trades'!B1603/'Déscriptions des trades'!CK1603)*'Déscriptions des trades'!W1603</f>
        <v>#DIV/0!</v>
      </c>
      <c r="AC1603" s="265" t="e">
        <f>AB1603*'Déscriptions des trades'!CK1603</f>
        <v>#DIV/0!</v>
      </c>
      <c r="AD1603" s="266" t="e">
        <f>'Déscriptions des trades'!CK1603-AC1603</f>
        <v>#DIV/0!</v>
      </c>
      <c r="AE1603" s="389"/>
      <c r="AF1603" s="399">
        <v>1599</v>
      </c>
      <c r="AG1603" s="389"/>
      <c r="AH1603" s="20"/>
      <c r="AI1603" s="303"/>
      <c r="AJ1603" s="307"/>
      <c r="AK1603" s="161"/>
      <c r="AL1603" s="305"/>
      <c r="AM1603" s="305"/>
      <c r="AN1603" s="162"/>
      <c r="AO1603" s="439"/>
      <c r="AP1603" s="162"/>
      <c r="AQ1603" s="113"/>
      <c r="AR1603" s="113"/>
      <c r="AS1603" s="384"/>
      <c r="AT1603" s="306"/>
      <c r="AU1603" s="306"/>
      <c r="AV1603" s="160"/>
      <c r="AW1603" s="158"/>
      <c r="AX1603" s="385"/>
      <c r="AY1603" s="453"/>
      <c r="AZ1603" s="165"/>
      <c r="BA1603" s="301"/>
      <c r="BB1603" s="165"/>
      <c r="BC1603" s="301"/>
      <c r="BD1603" s="165"/>
      <c r="BE1603" s="302"/>
      <c r="BF1603" s="302"/>
      <c r="BG1603" s="165"/>
      <c r="BH1603" s="303"/>
      <c r="BI1603" s="165"/>
      <c r="BJ1603" s="304"/>
      <c r="BK1603" s="394"/>
      <c r="BL1603" s="302"/>
      <c r="BM1603" s="302"/>
      <c r="BN1603" s="394"/>
      <c r="BO1603" s="302"/>
      <c r="BP1603" s="13"/>
      <c r="BQ1603" s="302"/>
      <c r="BR1603" s="13"/>
      <c r="BS1603" s="302"/>
      <c r="BT1603" s="13"/>
      <c r="BU1603" s="302"/>
      <c r="BV1603" s="386"/>
      <c r="BW1603" s="303"/>
      <c r="BX1603" s="303"/>
      <c r="BY1603" s="302"/>
      <c r="BZ1603" s="302"/>
      <c r="CA1603" s="387"/>
      <c r="CB1603" s="395"/>
      <c r="CC1603" s="12"/>
      <c r="CD1603" s="304"/>
      <c r="CE1603" s="14"/>
      <c r="CF1603" s="395"/>
      <c r="CG1603" s="397"/>
      <c r="CH1603" s="300">
        <f t="shared" si="609"/>
        <v>0</v>
      </c>
      <c r="CI1603" s="26"/>
      <c r="CJ1603" s="17">
        <f t="shared" si="606"/>
        <v>0</v>
      </c>
      <c r="CK1603" s="18">
        <f t="shared" si="617"/>
        <v>12.89</v>
      </c>
      <c r="CM1603" s="164"/>
      <c r="CN1603" s="302"/>
      <c r="CO1603" s="13">
        <f t="shared" si="610"/>
        <v>0</v>
      </c>
      <c r="CP1603" s="302"/>
      <c r="CQ1603" s="13">
        <f t="shared" si="611"/>
        <v>0</v>
      </c>
      <c r="CR1603" s="302"/>
      <c r="CS1603" s="13">
        <f t="shared" si="612"/>
        <v>0</v>
      </c>
      <c r="CT1603" s="302"/>
      <c r="CU1603" s="13">
        <f t="shared" si="607"/>
        <v>0</v>
      </c>
      <c r="CV1603" s="302"/>
      <c r="CW1603" s="13">
        <f t="shared" si="613"/>
        <v>0</v>
      </c>
      <c r="CX1603" s="13">
        <f t="shared" si="614"/>
        <v>0</v>
      </c>
      <c r="CY1603" s="251">
        <f t="shared" si="615"/>
        <v>0</v>
      </c>
      <c r="CZ1603" s="13" t="s">
        <v>29</v>
      </c>
      <c r="DA1603" s="13">
        <v>50</v>
      </c>
      <c r="DB1603" s="22">
        <f t="shared" si="616"/>
        <v>0</v>
      </c>
      <c r="DD1603" s="24"/>
      <c r="DF1603" s="163"/>
      <c r="DH1603" s="24"/>
      <c r="DI1603" s="447"/>
      <c r="DJ1603" s="163"/>
    </row>
    <row r="1604" spans="1:114" s="7" customFormat="1">
      <c r="A1604" s="277">
        <f t="shared" si="600"/>
        <v>50</v>
      </c>
      <c r="B1604" s="21" t="e">
        <f>'Calculateur de trading'!I1604/C1604/W1604</f>
        <v>#DIV/0!</v>
      </c>
      <c r="C1604" s="278">
        <f t="shared" si="601"/>
        <v>10</v>
      </c>
      <c r="D1604" s="426"/>
      <c r="E1604" s="273">
        <f t="shared" si="602"/>
        <v>100</v>
      </c>
      <c r="F1604" s="271">
        <f t="shared" si="594"/>
        <v>2</v>
      </c>
      <c r="G1604" s="271" t="e">
        <f t="shared" si="595"/>
        <v>#DIV/0!</v>
      </c>
      <c r="H1604" s="272">
        <f t="shared" si="596"/>
        <v>20</v>
      </c>
      <c r="I1604" s="270"/>
      <c r="J1604" s="273">
        <f t="shared" si="603"/>
        <v>200</v>
      </c>
      <c r="K1604" s="271">
        <f t="shared" si="597"/>
        <v>4</v>
      </c>
      <c r="L1604" s="271" t="e">
        <f t="shared" si="598"/>
        <v>#DIV/0!</v>
      </c>
      <c r="M1604" s="272">
        <f t="shared" si="599"/>
        <v>40</v>
      </c>
      <c r="N1604" s="389"/>
      <c r="O1604" s="455" t="e">
        <f>(A1604*B1604*W1604)+(B1604*'Calculateur de trading'!H1604)</f>
        <v>#DIV/0!</v>
      </c>
      <c r="P1604" s="274" t="e">
        <f>O1604/'Déscriptions des trades'!CK1604</f>
        <v>#DIV/0!</v>
      </c>
      <c r="Q1604" s="456" t="e">
        <f>'Déscriptions des trades'!CK1604-O1604</f>
        <v>#DIV/0!</v>
      </c>
      <c r="R1604" s="466" t="e">
        <f t="shared" si="604"/>
        <v>#DIV/0!</v>
      </c>
      <c r="S1604" s="389"/>
      <c r="T1604" s="12"/>
      <c r="U1604" s="25"/>
      <c r="V1604" s="15"/>
      <c r="W1604" s="490">
        <f t="shared" si="608"/>
        <v>0</v>
      </c>
      <c r="X1604" s="21" t="e">
        <f>W1604*U1604/'Déscriptions des trades'!CK1604*'Déscriptions des trades'!B1604</f>
        <v>#DIV/0!</v>
      </c>
      <c r="Y1604" s="459"/>
      <c r="Z1604" s="389"/>
      <c r="AA1604" s="23">
        <f t="shared" si="605"/>
        <v>0.1</v>
      </c>
      <c r="AB1604" s="17" t="e">
        <f>(AA1604*'Déscriptions des trades'!U1604*'Déscriptions des trades'!B1604/'Déscriptions des trades'!CK1604)*'Déscriptions des trades'!W1604</f>
        <v>#DIV/0!</v>
      </c>
      <c r="AC1604" s="265" t="e">
        <f>AB1604*'Déscriptions des trades'!CK1604</f>
        <v>#DIV/0!</v>
      </c>
      <c r="AD1604" s="266" t="e">
        <f>'Déscriptions des trades'!CK1604-AC1604</f>
        <v>#DIV/0!</v>
      </c>
      <c r="AE1604" s="389"/>
      <c r="AF1604" s="399">
        <v>1600</v>
      </c>
      <c r="AG1604" s="389"/>
      <c r="AH1604" s="20"/>
      <c r="AI1604" s="303"/>
      <c r="AJ1604" s="307"/>
      <c r="AK1604" s="161"/>
      <c r="AL1604" s="305"/>
      <c r="AM1604" s="305"/>
      <c r="AN1604" s="162"/>
      <c r="AO1604" s="439"/>
      <c r="AP1604" s="162"/>
      <c r="AQ1604" s="113"/>
      <c r="AR1604" s="113"/>
      <c r="AS1604" s="384"/>
      <c r="AT1604" s="306"/>
      <c r="AU1604" s="306"/>
      <c r="AV1604" s="160"/>
      <c r="AW1604" s="158"/>
      <c r="AX1604" s="385"/>
      <c r="AY1604" s="453"/>
      <c r="AZ1604" s="165"/>
      <c r="BA1604" s="301"/>
      <c r="BB1604" s="165"/>
      <c r="BC1604" s="301"/>
      <c r="BD1604" s="165"/>
      <c r="BE1604" s="302"/>
      <c r="BF1604" s="302"/>
      <c r="BG1604" s="165"/>
      <c r="BH1604" s="303"/>
      <c r="BI1604" s="165"/>
      <c r="BJ1604" s="304"/>
      <c r="BK1604" s="394"/>
      <c r="BL1604" s="302"/>
      <c r="BM1604" s="302"/>
      <c r="BN1604" s="394"/>
      <c r="BO1604" s="302"/>
      <c r="BP1604" s="13"/>
      <c r="BQ1604" s="302"/>
      <c r="BR1604" s="13"/>
      <c r="BS1604" s="302"/>
      <c r="BT1604" s="13"/>
      <c r="BU1604" s="302"/>
      <c r="BV1604" s="386"/>
      <c r="BW1604" s="303"/>
      <c r="BX1604" s="303"/>
      <c r="BY1604" s="302"/>
      <c r="BZ1604" s="302"/>
      <c r="CA1604" s="387"/>
      <c r="CB1604" s="395"/>
      <c r="CC1604" s="12"/>
      <c r="CD1604" s="304"/>
      <c r="CE1604" s="14"/>
      <c r="CF1604" s="395"/>
      <c r="CG1604" s="397"/>
      <c r="CH1604" s="300">
        <f t="shared" si="609"/>
        <v>0</v>
      </c>
      <c r="CI1604" s="26"/>
      <c r="CJ1604" s="17">
        <f t="shared" si="606"/>
        <v>0</v>
      </c>
      <c r="CK1604" s="18">
        <f t="shared" si="617"/>
        <v>12.89</v>
      </c>
      <c r="CM1604" s="164"/>
      <c r="CN1604" s="302"/>
      <c r="CO1604" s="13">
        <f t="shared" si="610"/>
        <v>0</v>
      </c>
      <c r="CP1604" s="302"/>
      <c r="CQ1604" s="13">
        <f t="shared" si="611"/>
        <v>0</v>
      </c>
      <c r="CR1604" s="302"/>
      <c r="CS1604" s="13">
        <f t="shared" si="612"/>
        <v>0</v>
      </c>
      <c r="CT1604" s="302"/>
      <c r="CU1604" s="13">
        <f t="shared" si="607"/>
        <v>0</v>
      </c>
      <c r="CV1604" s="302"/>
      <c r="CW1604" s="13">
        <f t="shared" si="613"/>
        <v>0</v>
      </c>
      <c r="CX1604" s="13">
        <f t="shared" si="614"/>
        <v>0</v>
      </c>
      <c r="CY1604" s="251">
        <f t="shared" si="615"/>
        <v>0</v>
      </c>
      <c r="CZ1604" s="13" t="s">
        <v>29</v>
      </c>
      <c r="DA1604" s="13">
        <v>50</v>
      </c>
      <c r="DB1604" s="22">
        <f t="shared" si="616"/>
        <v>0</v>
      </c>
      <c r="DD1604" s="24"/>
      <c r="DF1604" s="163"/>
      <c r="DH1604" s="24"/>
      <c r="DI1604" s="447"/>
      <c r="DJ1604" s="163"/>
    </row>
    <row r="1605" spans="1:114" s="7" customFormat="1">
      <c r="A1605" s="277">
        <f t="shared" si="600"/>
        <v>50</v>
      </c>
      <c r="B1605" s="21" t="e">
        <f>'Calculateur de trading'!I1605/C1605/W1605</f>
        <v>#DIV/0!</v>
      </c>
      <c r="C1605" s="278">
        <f t="shared" si="601"/>
        <v>10</v>
      </c>
      <c r="D1605" s="278"/>
      <c r="E1605" s="273">
        <f t="shared" si="602"/>
        <v>100</v>
      </c>
      <c r="F1605" s="271">
        <f t="shared" ref="F1605:F1668" si="618">(E1605/A1605)</f>
        <v>2</v>
      </c>
      <c r="G1605" s="271" t="e">
        <f t="shared" ref="G1605:G1668" si="619">B1605/F1605</f>
        <v>#DIV/0!</v>
      </c>
      <c r="H1605" s="272">
        <f t="shared" ref="H1605:H1668" si="620">C1605*F1605</f>
        <v>20</v>
      </c>
      <c r="I1605" s="270"/>
      <c r="J1605" s="273">
        <f t="shared" si="603"/>
        <v>200</v>
      </c>
      <c r="K1605" s="271">
        <f t="shared" ref="K1605:K1668" si="621">J1605/A1605</f>
        <v>4</v>
      </c>
      <c r="L1605" s="271" t="e">
        <f t="shared" ref="L1605:L1668" si="622">B1605/K1605</f>
        <v>#DIV/0!</v>
      </c>
      <c r="M1605" s="272">
        <f t="shared" ref="M1605:M1668" si="623">C1605*K1605</f>
        <v>40</v>
      </c>
      <c r="N1605" s="389"/>
      <c r="O1605" s="455" t="e">
        <f>(A1605*B1605*W1605)+(B1605*'Calculateur de trading'!H1605)</f>
        <v>#DIV/0!</v>
      </c>
      <c r="P1605" s="274" t="e">
        <f>O1605/'Déscriptions des trades'!CK1605</f>
        <v>#DIV/0!</v>
      </c>
      <c r="Q1605" s="456" t="e">
        <f>'Déscriptions des trades'!CK1605-O1605</f>
        <v>#DIV/0!</v>
      </c>
      <c r="R1605" s="466" t="e">
        <f t="shared" si="604"/>
        <v>#DIV/0!</v>
      </c>
      <c r="S1605" s="389"/>
      <c r="T1605" s="12"/>
      <c r="U1605" s="25"/>
      <c r="V1605" s="15"/>
      <c r="W1605" s="490">
        <f t="shared" si="608"/>
        <v>0</v>
      </c>
      <c r="X1605" s="21" t="e">
        <f>W1605*U1605/'Déscriptions des trades'!CK1605*'Déscriptions des trades'!B1605</f>
        <v>#DIV/0!</v>
      </c>
      <c r="Y1605" s="459"/>
      <c r="Z1605" s="389"/>
      <c r="AA1605" s="23">
        <f t="shared" si="605"/>
        <v>0.1</v>
      </c>
      <c r="AB1605" s="17" t="e">
        <f>(AA1605*'Déscriptions des trades'!U1605*'Déscriptions des trades'!B1605/'Déscriptions des trades'!CK1605)*'Déscriptions des trades'!W1605</f>
        <v>#DIV/0!</v>
      </c>
      <c r="AC1605" s="265" t="e">
        <f>AB1605*'Déscriptions des trades'!CK1605</f>
        <v>#DIV/0!</v>
      </c>
      <c r="AD1605" s="266" t="e">
        <f>'Déscriptions des trades'!CK1605-AC1605</f>
        <v>#DIV/0!</v>
      </c>
      <c r="AE1605" s="389"/>
      <c r="AF1605" s="399">
        <v>1601</v>
      </c>
      <c r="AG1605" s="389"/>
      <c r="AH1605" s="20"/>
      <c r="AI1605" s="303"/>
      <c r="AJ1605" s="307"/>
      <c r="AK1605" s="161"/>
      <c r="AL1605" s="305"/>
      <c r="AM1605" s="305"/>
      <c r="AN1605" s="162"/>
      <c r="AO1605" s="439"/>
      <c r="AP1605" s="162"/>
      <c r="AQ1605" s="113"/>
      <c r="AR1605" s="113"/>
      <c r="AS1605" s="384"/>
      <c r="AT1605" s="306"/>
      <c r="AU1605" s="306"/>
      <c r="AV1605" s="160"/>
      <c r="AW1605" s="158"/>
      <c r="AX1605" s="385"/>
      <c r="AY1605" s="453"/>
      <c r="AZ1605" s="165"/>
      <c r="BA1605" s="301"/>
      <c r="BB1605" s="165"/>
      <c r="BC1605" s="301"/>
      <c r="BD1605" s="165"/>
      <c r="BE1605" s="302"/>
      <c r="BF1605" s="302"/>
      <c r="BG1605" s="165"/>
      <c r="BH1605" s="303"/>
      <c r="BI1605" s="165"/>
      <c r="BJ1605" s="304"/>
      <c r="BK1605" s="394"/>
      <c r="BL1605" s="302"/>
      <c r="BM1605" s="302"/>
      <c r="BN1605" s="394"/>
      <c r="BO1605" s="302"/>
      <c r="BP1605" s="13"/>
      <c r="BQ1605" s="302"/>
      <c r="BR1605" s="13"/>
      <c r="BS1605" s="302"/>
      <c r="BT1605" s="13"/>
      <c r="BU1605" s="302"/>
      <c r="BV1605" s="386"/>
      <c r="BW1605" s="303"/>
      <c r="BX1605" s="303"/>
      <c r="BY1605" s="302"/>
      <c r="BZ1605" s="302"/>
      <c r="CA1605" s="387"/>
      <c r="CB1605" s="395"/>
      <c r="CC1605" s="12"/>
      <c r="CD1605" s="304"/>
      <c r="CE1605" s="14"/>
      <c r="CF1605" s="395"/>
      <c r="CG1605" s="397"/>
      <c r="CH1605" s="300">
        <f t="shared" si="609"/>
        <v>0</v>
      </c>
      <c r="CI1605" s="26"/>
      <c r="CJ1605" s="17">
        <f t="shared" si="606"/>
        <v>0</v>
      </c>
      <c r="CK1605" s="18">
        <f t="shared" si="617"/>
        <v>12.89</v>
      </c>
      <c r="CM1605" s="164"/>
      <c r="CN1605" s="302"/>
      <c r="CO1605" s="13">
        <f t="shared" si="610"/>
        <v>0</v>
      </c>
      <c r="CP1605" s="302"/>
      <c r="CQ1605" s="13">
        <f t="shared" si="611"/>
        <v>0</v>
      </c>
      <c r="CR1605" s="302"/>
      <c r="CS1605" s="13">
        <f t="shared" si="612"/>
        <v>0</v>
      </c>
      <c r="CT1605" s="302"/>
      <c r="CU1605" s="13">
        <f t="shared" si="607"/>
        <v>0</v>
      </c>
      <c r="CV1605" s="302"/>
      <c r="CW1605" s="13">
        <f t="shared" si="613"/>
        <v>0</v>
      </c>
      <c r="CX1605" s="13">
        <f t="shared" si="614"/>
        <v>0</v>
      </c>
      <c r="CY1605" s="251">
        <f t="shared" si="615"/>
        <v>0</v>
      </c>
      <c r="CZ1605" s="13" t="s">
        <v>29</v>
      </c>
      <c r="DA1605" s="13">
        <v>50</v>
      </c>
      <c r="DB1605" s="22">
        <f t="shared" si="616"/>
        <v>0</v>
      </c>
      <c r="DD1605" s="24"/>
      <c r="DF1605" s="163"/>
      <c r="DH1605" s="24"/>
      <c r="DI1605" s="447"/>
      <c r="DJ1605" s="163"/>
    </row>
    <row r="1606" spans="1:114" s="7" customFormat="1">
      <c r="A1606" s="277">
        <f t="shared" ref="A1606:A1669" si="624">A1605</f>
        <v>50</v>
      </c>
      <c r="B1606" s="21" t="e">
        <f>'Calculateur de trading'!I1606/C1606/W1606</f>
        <v>#DIV/0!</v>
      </c>
      <c r="C1606" s="278">
        <f t="shared" ref="C1606:C1669" si="625">C1605</f>
        <v>10</v>
      </c>
      <c r="D1606" s="426"/>
      <c r="E1606" s="273">
        <f t="shared" ref="E1606:E1669" si="626">E1605</f>
        <v>100</v>
      </c>
      <c r="F1606" s="271">
        <f t="shared" si="618"/>
        <v>2</v>
      </c>
      <c r="G1606" s="271" t="e">
        <f t="shared" si="619"/>
        <v>#DIV/0!</v>
      </c>
      <c r="H1606" s="272">
        <f t="shared" si="620"/>
        <v>20</v>
      </c>
      <c r="I1606" s="270"/>
      <c r="J1606" s="273">
        <f t="shared" ref="J1606:J1669" si="627">J1605</f>
        <v>200</v>
      </c>
      <c r="K1606" s="271">
        <f t="shared" si="621"/>
        <v>4</v>
      </c>
      <c r="L1606" s="271" t="e">
        <f t="shared" si="622"/>
        <v>#DIV/0!</v>
      </c>
      <c r="M1606" s="272">
        <f t="shared" si="623"/>
        <v>40</v>
      </c>
      <c r="N1606" s="389"/>
      <c r="O1606" s="455" t="e">
        <f>(A1606*B1606*W1606)+(B1606*'Calculateur de trading'!H1606)</f>
        <v>#DIV/0!</v>
      </c>
      <c r="P1606" s="274" t="e">
        <f>O1606/'Déscriptions des trades'!CK1606</f>
        <v>#DIV/0!</v>
      </c>
      <c r="Q1606" s="456" t="e">
        <f>'Déscriptions des trades'!CK1606-O1606</f>
        <v>#DIV/0!</v>
      </c>
      <c r="R1606" s="466" t="e">
        <f t="shared" ref="R1606:R1669" si="628">B1606*C1606</f>
        <v>#DIV/0!</v>
      </c>
      <c r="S1606" s="389"/>
      <c r="T1606" s="12"/>
      <c r="U1606" s="25"/>
      <c r="V1606" s="15"/>
      <c r="W1606" s="490">
        <f t="shared" si="608"/>
        <v>0</v>
      </c>
      <c r="X1606" s="21" t="e">
        <f>W1606*U1606/'Déscriptions des trades'!CK1606*'Déscriptions des trades'!B1606</f>
        <v>#DIV/0!</v>
      </c>
      <c r="Y1606" s="459"/>
      <c r="Z1606" s="389"/>
      <c r="AA1606" s="23">
        <f t="shared" ref="AA1606:AA1669" si="629">AA1605</f>
        <v>0.1</v>
      </c>
      <c r="AB1606" s="17" t="e">
        <f>(AA1606*'Déscriptions des trades'!U1606*'Déscriptions des trades'!B1606/'Déscriptions des trades'!CK1606)*'Déscriptions des trades'!W1606</f>
        <v>#DIV/0!</v>
      </c>
      <c r="AC1606" s="265" t="e">
        <f>AB1606*'Déscriptions des trades'!CK1606</f>
        <v>#DIV/0!</v>
      </c>
      <c r="AD1606" s="266" t="e">
        <f>'Déscriptions des trades'!CK1606-AC1606</f>
        <v>#DIV/0!</v>
      </c>
      <c r="AE1606" s="389"/>
      <c r="AF1606" s="399">
        <v>1602</v>
      </c>
      <c r="AG1606" s="389"/>
      <c r="AH1606" s="20"/>
      <c r="AI1606" s="303"/>
      <c r="AJ1606" s="307"/>
      <c r="AK1606" s="161"/>
      <c r="AL1606" s="305"/>
      <c r="AM1606" s="305"/>
      <c r="AN1606" s="162"/>
      <c r="AO1606" s="439"/>
      <c r="AP1606" s="162"/>
      <c r="AQ1606" s="113"/>
      <c r="AR1606" s="113"/>
      <c r="AS1606" s="384"/>
      <c r="AT1606" s="306"/>
      <c r="AU1606" s="306"/>
      <c r="AV1606" s="160"/>
      <c r="AW1606" s="158"/>
      <c r="AX1606" s="385"/>
      <c r="AY1606" s="453"/>
      <c r="AZ1606" s="165"/>
      <c r="BA1606" s="301"/>
      <c r="BB1606" s="165"/>
      <c r="BC1606" s="301"/>
      <c r="BD1606" s="165"/>
      <c r="BE1606" s="302"/>
      <c r="BF1606" s="302"/>
      <c r="BG1606" s="165"/>
      <c r="BH1606" s="303"/>
      <c r="BI1606" s="165"/>
      <c r="BJ1606" s="304"/>
      <c r="BK1606" s="394"/>
      <c r="BL1606" s="302"/>
      <c r="BM1606" s="302"/>
      <c r="BN1606" s="394"/>
      <c r="BO1606" s="302"/>
      <c r="BP1606" s="13"/>
      <c r="BQ1606" s="302"/>
      <c r="BR1606" s="13"/>
      <c r="BS1606" s="302"/>
      <c r="BT1606" s="13"/>
      <c r="BU1606" s="302"/>
      <c r="BV1606" s="386"/>
      <c r="BW1606" s="303"/>
      <c r="BX1606" s="303"/>
      <c r="BY1606" s="302"/>
      <c r="BZ1606" s="302"/>
      <c r="CA1606" s="387"/>
      <c r="CB1606" s="395"/>
      <c r="CC1606" s="12"/>
      <c r="CD1606" s="304"/>
      <c r="CE1606" s="14"/>
      <c r="CF1606" s="395"/>
      <c r="CG1606" s="397"/>
      <c r="CH1606" s="300">
        <f t="shared" si="609"/>
        <v>0</v>
      </c>
      <c r="CI1606" s="26"/>
      <c r="CJ1606" s="17">
        <f t="shared" si="606"/>
        <v>0</v>
      </c>
      <c r="CK1606" s="18">
        <f t="shared" si="617"/>
        <v>12.89</v>
      </c>
      <c r="CM1606" s="164"/>
      <c r="CN1606" s="302"/>
      <c r="CO1606" s="13">
        <f t="shared" si="610"/>
        <v>0</v>
      </c>
      <c r="CP1606" s="302"/>
      <c r="CQ1606" s="13">
        <f t="shared" si="611"/>
        <v>0</v>
      </c>
      <c r="CR1606" s="302"/>
      <c r="CS1606" s="13">
        <f t="shared" si="612"/>
        <v>0</v>
      </c>
      <c r="CT1606" s="302"/>
      <c r="CU1606" s="13">
        <f t="shared" si="607"/>
        <v>0</v>
      </c>
      <c r="CV1606" s="302"/>
      <c r="CW1606" s="13">
        <f t="shared" si="613"/>
        <v>0</v>
      </c>
      <c r="CX1606" s="13">
        <f t="shared" si="614"/>
        <v>0</v>
      </c>
      <c r="CY1606" s="251">
        <f t="shared" si="615"/>
        <v>0</v>
      </c>
      <c r="CZ1606" s="13" t="s">
        <v>29</v>
      </c>
      <c r="DA1606" s="13">
        <v>50</v>
      </c>
      <c r="DB1606" s="22">
        <f t="shared" si="616"/>
        <v>0</v>
      </c>
      <c r="DD1606" s="24"/>
      <c r="DF1606" s="163"/>
      <c r="DH1606" s="24"/>
      <c r="DI1606" s="447"/>
      <c r="DJ1606" s="163"/>
    </row>
    <row r="1607" spans="1:114" s="7" customFormat="1">
      <c r="A1607" s="277">
        <f t="shared" si="624"/>
        <v>50</v>
      </c>
      <c r="B1607" s="21" t="e">
        <f>'Calculateur de trading'!I1607/C1607/W1607</f>
        <v>#DIV/0!</v>
      </c>
      <c r="C1607" s="278">
        <f t="shared" si="625"/>
        <v>10</v>
      </c>
      <c r="D1607" s="278"/>
      <c r="E1607" s="273">
        <f t="shared" si="626"/>
        <v>100</v>
      </c>
      <c r="F1607" s="271">
        <f t="shared" si="618"/>
        <v>2</v>
      </c>
      <c r="G1607" s="271" t="e">
        <f t="shared" si="619"/>
        <v>#DIV/0!</v>
      </c>
      <c r="H1607" s="272">
        <f t="shared" si="620"/>
        <v>20</v>
      </c>
      <c r="I1607" s="270"/>
      <c r="J1607" s="273">
        <f t="shared" si="627"/>
        <v>200</v>
      </c>
      <c r="K1607" s="271">
        <f t="shared" si="621"/>
        <v>4</v>
      </c>
      <c r="L1607" s="271" t="e">
        <f t="shared" si="622"/>
        <v>#DIV/0!</v>
      </c>
      <c r="M1607" s="272">
        <f t="shared" si="623"/>
        <v>40</v>
      </c>
      <c r="N1607" s="389"/>
      <c r="O1607" s="455" t="e">
        <f>(A1607*B1607*W1607)+(B1607*'Calculateur de trading'!H1607)</f>
        <v>#DIV/0!</v>
      </c>
      <c r="P1607" s="274" t="e">
        <f>O1607/'Déscriptions des trades'!CK1607</f>
        <v>#DIV/0!</v>
      </c>
      <c r="Q1607" s="456" t="e">
        <f>'Déscriptions des trades'!CK1607-O1607</f>
        <v>#DIV/0!</v>
      </c>
      <c r="R1607" s="466" t="e">
        <f t="shared" si="628"/>
        <v>#DIV/0!</v>
      </c>
      <c r="S1607" s="389"/>
      <c r="T1607" s="12"/>
      <c r="U1607" s="25"/>
      <c r="V1607" s="15"/>
      <c r="W1607" s="490">
        <f t="shared" si="608"/>
        <v>0</v>
      </c>
      <c r="X1607" s="21" t="e">
        <f>W1607*U1607/'Déscriptions des trades'!CK1607*'Déscriptions des trades'!B1607</f>
        <v>#DIV/0!</v>
      </c>
      <c r="Y1607" s="459"/>
      <c r="Z1607" s="389"/>
      <c r="AA1607" s="23">
        <f t="shared" si="629"/>
        <v>0.1</v>
      </c>
      <c r="AB1607" s="17" t="e">
        <f>(AA1607*'Déscriptions des trades'!U1607*'Déscriptions des trades'!B1607/'Déscriptions des trades'!CK1607)*'Déscriptions des trades'!W1607</f>
        <v>#DIV/0!</v>
      </c>
      <c r="AC1607" s="265" t="e">
        <f>AB1607*'Déscriptions des trades'!CK1607</f>
        <v>#DIV/0!</v>
      </c>
      <c r="AD1607" s="266" t="e">
        <f>'Déscriptions des trades'!CK1607-AC1607</f>
        <v>#DIV/0!</v>
      </c>
      <c r="AE1607" s="389"/>
      <c r="AF1607" s="399">
        <v>1603</v>
      </c>
      <c r="AG1607" s="389"/>
      <c r="AH1607" s="20"/>
      <c r="AI1607" s="303"/>
      <c r="AJ1607" s="307"/>
      <c r="AK1607" s="161"/>
      <c r="AL1607" s="305"/>
      <c r="AM1607" s="305"/>
      <c r="AN1607" s="162"/>
      <c r="AO1607" s="439"/>
      <c r="AP1607" s="162"/>
      <c r="AQ1607" s="113"/>
      <c r="AR1607" s="113"/>
      <c r="AS1607" s="384"/>
      <c r="AT1607" s="306"/>
      <c r="AU1607" s="306"/>
      <c r="AV1607" s="160"/>
      <c r="AW1607" s="158"/>
      <c r="AX1607" s="385"/>
      <c r="AY1607" s="453"/>
      <c r="AZ1607" s="165"/>
      <c r="BA1607" s="301"/>
      <c r="BB1607" s="165"/>
      <c r="BC1607" s="301"/>
      <c r="BD1607" s="165"/>
      <c r="BE1607" s="302"/>
      <c r="BF1607" s="302"/>
      <c r="BG1607" s="165"/>
      <c r="BH1607" s="303"/>
      <c r="BI1607" s="165"/>
      <c r="BJ1607" s="304"/>
      <c r="BK1607" s="394"/>
      <c r="BL1607" s="302"/>
      <c r="BM1607" s="302"/>
      <c r="BN1607" s="394"/>
      <c r="BO1607" s="302"/>
      <c r="BP1607" s="13"/>
      <c r="BQ1607" s="302"/>
      <c r="BR1607" s="13"/>
      <c r="BS1607" s="302"/>
      <c r="BT1607" s="13"/>
      <c r="BU1607" s="302"/>
      <c r="BV1607" s="386"/>
      <c r="BW1607" s="303"/>
      <c r="BX1607" s="303"/>
      <c r="BY1607" s="302"/>
      <c r="BZ1607" s="302"/>
      <c r="CA1607" s="387"/>
      <c r="CB1607" s="395"/>
      <c r="CC1607" s="12"/>
      <c r="CD1607" s="304"/>
      <c r="CE1607" s="14"/>
      <c r="CF1607" s="395"/>
      <c r="CG1607" s="397"/>
      <c r="CH1607" s="300">
        <f t="shared" si="609"/>
        <v>0</v>
      </c>
      <c r="CI1607" s="26"/>
      <c r="CJ1607" s="17">
        <f t="shared" si="606"/>
        <v>0</v>
      </c>
      <c r="CK1607" s="18">
        <f t="shared" si="617"/>
        <v>12.89</v>
      </c>
      <c r="CM1607" s="164"/>
      <c r="CN1607" s="302"/>
      <c r="CO1607" s="13">
        <f t="shared" si="610"/>
        <v>0</v>
      </c>
      <c r="CP1607" s="302"/>
      <c r="CQ1607" s="13">
        <f t="shared" si="611"/>
        <v>0</v>
      </c>
      <c r="CR1607" s="302"/>
      <c r="CS1607" s="13">
        <f t="shared" si="612"/>
        <v>0</v>
      </c>
      <c r="CT1607" s="302"/>
      <c r="CU1607" s="13">
        <f t="shared" si="607"/>
        <v>0</v>
      </c>
      <c r="CV1607" s="302"/>
      <c r="CW1607" s="13">
        <f t="shared" si="613"/>
        <v>0</v>
      </c>
      <c r="CX1607" s="13">
        <f t="shared" si="614"/>
        <v>0</v>
      </c>
      <c r="CY1607" s="251">
        <f t="shared" si="615"/>
        <v>0</v>
      </c>
      <c r="CZ1607" s="13" t="s">
        <v>29</v>
      </c>
      <c r="DA1607" s="13">
        <v>50</v>
      </c>
      <c r="DB1607" s="22">
        <f t="shared" si="616"/>
        <v>0</v>
      </c>
      <c r="DD1607" s="24"/>
      <c r="DF1607" s="163"/>
      <c r="DH1607" s="24"/>
      <c r="DI1607" s="447"/>
      <c r="DJ1607" s="163"/>
    </row>
    <row r="1608" spans="1:114" s="7" customFormat="1">
      <c r="A1608" s="277">
        <f t="shared" si="624"/>
        <v>50</v>
      </c>
      <c r="B1608" s="21" t="e">
        <f>'Calculateur de trading'!I1608/C1608/W1608</f>
        <v>#DIV/0!</v>
      </c>
      <c r="C1608" s="278">
        <f t="shared" si="625"/>
        <v>10</v>
      </c>
      <c r="D1608" s="426"/>
      <c r="E1608" s="273">
        <f t="shared" si="626"/>
        <v>100</v>
      </c>
      <c r="F1608" s="271">
        <f t="shared" si="618"/>
        <v>2</v>
      </c>
      <c r="G1608" s="271" t="e">
        <f t="shared" si="619"/>
        <v>#DIV/0!</v>
      </c>
      <c r="H1608" s="272">
        <f t="shared" si="620"/>
        <v>20</v>
      </c>
      <c r="I1608" s="270"/>
      <c r="J1608" s="273">
        <f t="shared" si="627"/>
        <v>200</v>
      </c>
      <c r="K1608" s="271">
        <f t="shared" si="621"/>
        <v>4</v>
      </c>
      <c r="L1608" s="271" t="e">
        <f t="shared" si="622"/>
        <v>#DIV/0!</v>
      </c>
      <c r="M1608" s="272">
        <f t="shared" si="623"/>
        <v>40</v>
      </c>
      <c r="N1608" s="389"/>
      <c r="O1608" s="455" t="e">
        <f>(A1608*B1608*W1608)+(B1608*'Calculateur de trading'!H1608)</f>
        <v>#DIV/0!</v>
      </c>
      <c r="P1608" s="274" t="e">
        <f>O1608/'Déscriptions des trades'!CK1608</f>
        <v>#DIV/0!</v>
      </c>
      <c r="Q1608" s="456" t="e">
        <f>'Déscriptions des trades'!CK1608-O1608</f>
        <v>#DIV/0!</v>
      </c>
      <c r="R1608" s="466" t="e">
        <f t="shared" si="628"/>
        <v>#DIV/0!</v>
      </c>
      <c r="S1608" s="389"/>
      <c r="T1608" s="12"/>
      <c r="U1608" s="25"/>
      <c r="V1608" s="15"/>
      <c r="W1608" s="490">
        <f t="shared" si="608"/>
        <v>0</v>
      </c>
      <c r="X1608" s="21" t="e">
        <f>W1608*U1608/'Déscriptions des trades'!CK1608*'Déscriptions des trades'!B1608</f>
        <v>#DIV/0!</v>
      </c>
      <c r="Y1608" s="459"/>
      <c r="Z1608" s="389"/>
      <c r="AA1608" s="23">
        <f t="shared" si="629"/>
        <v>0.1</v>
      </c>
      <c r="AB1608" s="17" t="e">
        <f>(AA1608*'Déscriptions des trades'!U1608*'Déscriptions des trades'!B1608/'Déscriptions des trades'!CK1608)*'Déscriptions des trades'!W1608</f>
        <v>#DIV/0!</v>
      </c>
      <c r="AC1608" s="265" t="e">
        <f>AB1608*'Déscriptions des trades'!CK1608</f>
        <v>#DIV/0!</v>
      </c>
      <c r="AD1608" s="266" t="e">
        <f>'Déscriptions des trades'!CK1608-AC1608</f>
        <v>#DIV/0!</v>
      </c>
      <c r="AE1608" s="389"/>
      <c r="AF1608" s="399">
        <v>1604</v>
      </c>
      <c r="AG1608" s="389"/>
      <c r="AH1608" s="20"/>
      <c r="AI1608" s="303"/>
      <c r="AJ1608" s="307"/>
      <c r="AK1608" s="161"/>
      <c r="AL1608" s="305"/>
      <c r="AM1608" s="305"/>
      <c r="AN1608" s="162"/>
      <c r="AO1608" s="439"/>
      <c r="AP1608" s="162"/>
      <c r="AQ1608" s="113"/>
      <c r="AR1608" s="113"/>
      <c r="AS1608" s="384"/>
      <c r="AT1608" s="306"/>
      <c r="AU1608" s="306"/>
      <c r="AV1608" s="160"/>
      <c r="AW1608" s="158"/>
      <c r="AX1608" s="385"/>
      <c r="AY1608" s="453"/>
      <c r="AZ1608" s="165"/>
      <c r="BA1608" s="301"/>
      <c r="BB1608" s="165"/>
      <c r="BC1608" s="301"/>
      <c r="BD1608" s="165"/>
      <c r="BE1608" s="302"/>
      <c r="BF1608" s="302"/>
      <c r="BG1608" s="165"/>
      <c r="BH1608" s="303"/>
      <c r="BI1608" s="165"/>
      <c r="BJ1608" s="304"/>
      <c r="BK1608" s="394"/>
      <c r="BL1608" s="302"/>
      <c r="BM1608" s="302"/>
      <c r="BN1608" s="394"/>
      <c r="BO1608" s="302"/>
      <c r="BP1608" s="13"/>
      <c r="BQ1608" s="302"/>
      <c r="BR1608" s="13"/>
      <c r="BS1608" s="302"/>
      <c r="BT1608" s="13"/>
      <c r="BU1608" s="302"/>
      <c r="BV1608" s="386"/>
      <c r="BW1608" s="303"/>
      <c r="BX1608" s="303"/>
      <c r="BY1608" s="302"/>
      <c r="BZ1608" s="302"/>
      <c r="CA1608" s="387"/>
      <c r="CB1608" s="395"/>
      <c r="CC1608" s="12"/>
      <c r="CD1608" s="304"/>
      <c r="CE1608" s="14"/>
      <c r="CF1608" s="395"/>
      <c r="CG1608" s="397"/>
      <c r="CH1608" s="300">
        <f t="shared" si="609"/>
        <v>0</v>
      </c>
      <c r="CI1608" s="26"/>
      <c r="CJ1608" s="17">
        <f t="shared" ref="CJ1608:CJ1671" si="630">CI1608/CK1607</f>
        <v>0</v>
      </c>
      <c r="CK1608" s="18">
        <f t="shared" si="617"/>
        <v>12.89</v>
      </c>
      <c r="CM1608" s="164"/>
      <c r="CN1608" s="302"/>
      <c r="CO1608" s="13">
        <f t="shared" si="610"/>
        <v>0</v>
      </c>
      <c r="CP1608" s="302"/>
      <c r="CQ1608" s="13">
        <f t="shared" si="611"/>
        <v>0</v>
      </c>
      <c r="CR1608" s="302"/>
      <c r="CS1608" s="13">
        <f t="shared" si="612"/>
        <v>0</v>
      </c>
      <c r="CT1608" s="302"/>
      <c r="CU1608" s="13">
        <f t="shared" ref="CU1608:CU1671" si="631">IF(CT1608="Bon",10,)</f>
        <v>0</v>
      </c>
      <c r="CV1608" s="302"/>
      <c r="CW1608" s="13">
        <f t="shared" si="613"/>
        <v>0</v>
      </c>
      <c r="CX1608" s="13">
        <f t="shared" si="614"/>
        <v>0</v>
      </c>
      <c r="CY1608" s="251">
        <f t="shared" si="615"/>
        <v>0</v>
      </c>
      <c r="CZ1608" s="13" t="s">
        <v>29</v>
      </c>
      <c r="DA1608" s="13">
        <v>50</v>
      </c>
      <c r="DB1608" s="22">
        <f t="shared" si="616"/>
        <v>0</v>
      </c>
      <c r="DD1608" s="24"/>
      <c r="DF1608" s="163"/>
      <c r="DH1608" s="24"/>
      <c r="DI1608" s="447"/>
      <c r="DJ1608" s="163"/>
    </row>
    <row r="1609" spans="1:114" s="7" customFormat="1">
      <c r="A1609" s="277">
        <f t="shared" si="624"/>
        <v>50</v>
      </c>
      <c r="B1609" s="21" t="e">
        <f>'Calculateur de trading'!I1609/C1609/W1609</f>
        <v>#DIV/0!</v>
      </c>
      <c r="C1609" s="278">
        <f t="shared" si="625"/>
        <v>10</v>
      </c>
      <c r="D1609" s="426"/>
      <c r="E1609" s="273">
        <f t="shared" si="626"/>
        <v>100</v>
      </c>
      <c r="F1609" s="271">
        <f t="shared" si="618"/>
        <v>2</v>
      </c>
      <c r="G1609" s="271" t="e">
        <f t="shared" si="619"/>
        <v>#DIV/0!</v>
      </c>
      <c r="H1609" s="272">
        <f t="shared" si="620"/>
        <v>20</v>
      </c>
      <c r="I1609" s="270"/>
      <c r="J1609" s="273">
        <f t="shared" si="627"/>
        <v>200</v>
      </c>
      <c r="K1609" s="271">
        <f t="shared" si="621"/>
        <v>4</v>
      </c>
      <c r="L1609" s="271" t="e">
        <f t="shared" si="622"/>
        <v>#DIV/0!</v>
      </c>
      <c r="M1609" s="272">
        <f t="shared" si="623"/>
        <v>40</v>
      </c>
      <c r="N1609" s="389"/>
      <c r="O1609" s="455" t="e">
        <f>(A1609*B1609*W1609)+(B1609*'Calculateur de trading'!H1609)</f>
        <v>#DIV/0!</v>
      </c>
      <c r="P1609" s="274" t="e">
        <f>O1609/'Déscriptions des trades'!CK1609</f>
        <v>#DIV/0!</v>
      </c>
      <c r="Q1609" s="456" t="e">
        <f>'Déscriptions des trades'!CK1609-O1609</f>
        <v>#DIV/0!</v>
      </c>
      <c r="R1609" s="466" t="e">
        <f t="shared" si="628"/>
        <v>#DIV/0!</v>
      </c>
      <c r="S1609" s="389"/>
      <c r="T1609" s="12"/>
      <c r="U1609" s="25"/>
      <c r="V1609" s="15"/>
      <c r="W1609" s="490">
        <f t="shared" ref="W1609:W1672" si="632">W1608</f>
        <v>0</v>
      </c>
      <c r="X1609" s="21" t="e">
        <f>W1609*U1609/'Déscriptions des trades'!CK1609*'Déscriptions des trades'!B1609</f>
        <v>#DIV/0!</v>
      </c>
      <c r="Y1609" s="459"/>
      <c r="Z1609" s="389"/>
      <c r="AA1609" s="23">
        <f t="shared" si="629"/>
        <v>0.1</v>
      </c>
      <c r="AB1609" s="17" t="e">
        <f>(AA1609*'Déscriptions des trades'!U1609*'Déscriptions des trades'!B1609/'Déscriptions des trades'!CK1609)*'Déscriptions des trades'!W1609</f>
        <v>#DIV/0!</v>
      </c>
      <c r="AC1609" s="265" t="e">
        <f>AB1609*'Déscriptions des trades'!CK1609</f>
        <v>#DIV/0!</v>
      </c>
      <c r="AD1609" s="266" t="e">
        <f>'Déscriptions des trades'!CK1609-AC1609</f>
        <v>#DIV/0!</v>
      </c>
      <c r="AE1609" s="389"/>
      <c r="AF1609" s="399">
        <v>1605</v>
      </c>
      <c r="AG1609" s="389"/>
      <c r="AH1609" s="20"/>
      <c r="AI1609" s="303"/>
      <c r="AJ1609" s="307"/>
      <c r="AK1609" s="161"/>
      <c r="AL1609" s="305"/>
      <c r="AM1609" s="305"/>
      <c r="AN1609" s="162"/>
      <c r="AO1609" s="439"/>
      <c r="AP1609" s="162"/>
      <c r="AQ1609" s="113"/>
      <c r="AR1609" s="113"/>
      <c r="AS1609" s="384"/>
      <c r="AT1609" s="306"/>
      <c r="AU1609" s="306"/>
      <c r="AV1609" s="160"/>
      <c r="AW1609" s="158"/>
      <c r="AX1609" s="385"/>
      <c r="AY1609" s="453"/>
      <c r="AZ1609" s="165"/>
      <c r="BA1609" s="301"/>
      <c r="BB1609" s="165"/>
      <c r="BC1609" s="301"/>
      <c r="BD1609" s="165"/>
      <c r="BE1609" s="302"/>
      <c r="BF1609" s="302"/>
      <c r="BG1609" s="165"/>
      <c r="BH1609" s="303"/>
      <c r="BI1609" s="165"/>
      <c r="BJ1609" s="304"/>
      <c r="BK1609" s="394"/>
      <c r="BL1609" s="302"/>
      <c r="BM1609" s="302"/>
      <c r="BN1609" s="394"/>
      <c r="BO1609" s="302"/>
      <c r="BP1609" s="13"/>
      <c r="BQ1609" s="302"/>
      <c r="BR1609" s="13"/>
      <c r="BS1609" s="302"/>
      <c r="BT1609" s="13"/>
      <c r="BU1609" s="302"/>
      <c r="BV1609" s="386"/>
      <c r="BW1609" s="303"/>
      <c r="BX1609" s="303"/>
      <c r="BY1609" s="302"/>
      <c r="BZ1609" s="302"/>
      <c r="CA1609" s="387"/>
      <c r="CB1609" s="395"/>
      <c r="CC1609" s="12"/>
      <c r="CD1609" s="304"/>
      <c r="CE1609" s="14"/>
      <c r="CF1609" s="395"/>
      <c r="CG1609" s="397"/>
      <c r="CH1609" s="300">
        <f t="shared" si="609"/>
        <v>0</v>
      </c>
      <c r="CI1609" s="26"/>
      <c r="CJ1609" s="17">
        <f t="shared" si="630"/>
        <v>0</v>
      </c>
      <c r="CK1609" s="18">
        <f t="shared" si="617"/>
        <v>12.89</v>
      </c>
      <c r="CM1609" s="164"/>
      <c r="CN1609" s="302"/>
      <c r="CO1609" s="13">
        <f t="shared" si="610"/>
        <v>0</v>
      </c>
      <c r="CP1609" s="302"/>
      <c r="CQ1609" s="13">
        <f t="shared" si="611"/>
        <v>0</v>
      </c>
      <c r="CR1609" s="302"/>
      <c r="CS1609" s="13">
        <f t="shared" si="612"/>
        <v>0</v>
      </c>
      <c r="CT1609" s="302"/>
      <c r="CU1609" s="13">
        <f t="shared" si="631"/>
        <v>0</v>
      </c>
      <c r="CV1609" s="302"/>
      <c r="CW1609" s="13">
        <f t="shared" si="613"/>
        <v>0</v>
      </c>
      <c r="CX1609" s="13">
        <f t="shared" si="614"/>
        <v>0</v>
      </c>
      <c r="CY1609" s="251">
        <f t="shared" si="615"/>
        <v>0</v>
      </c>
      <c r="CZ1609" s="13" t="s">
        <v>29</v>
      </c>
      <c r="DA1609" s="13">
        <v>50</v>
      </c>
      <c r="DB1609" s="22">
        <f t="shared" si="616"/>
        <v>0</v>
      </c>
      <c r="DD1609" s="24"/>
      <c r="DF1609" s="163"/>
      <c r="DH1609" s="24"/>
      <c r="DI1609" s="447"/>
      <c r="DJ1609" s="163"/>
    </row>
    <row r="1610" spans="1:114" s="7" customFormat="1">
      <c r="A1610" s="277">
        <f t="shared" si="624"/>
        <v>50</v>
      </c>
      <c r="B1610" s="21" t="e">
        <f>'Calculateur de trading'!I1610/C1610/W1610</f>
        <v>#DIV/0!</v>
      </c>
      <c r="C1610" s="278">
        <f t="shared" si="625"/>
        <v>10</v>
      </c>
      <c r="D1610" s="278"/>
      <c r="E1610" s="273">
        <f t="shared" si="626"/>
        <v>100</v>
      </c>
      <c r="F1610" s="271">
        <f t="shared" si="618"/>
        <v>2</v>
      </c>
      <c r="G1610" s="271" t="e">
        <f t="shared" si="619"/>
        <v>#DIV/0!</v>
      </c>
      <c r="H1610" s="272">
        <f t="shared" si="620"/>
        <v>20</v>
      </c>
      <c r="I1610" s="270"/>
      <c r="J1610" s="273">
        <f t="shared" si="627"/>
        <v>200</v>
      </c>
      <c r="K1610" s="271">
        <f t="shared" si="621"/>
        <v>4</v>
      </c>
      <c r="L1610" s="271" t="e">
        <f t="shared" si="622"/>
        <v>#DIV/0!</v>
      </c>
      <c r="M1610" s="272">
        <f t="shared" si="623"/>
        <v>40</v>
      </c>
      <c r="N1610" s="389"/>
      <c r="O1610" s="455" t="e">
        <f>(A1610*B1610*W1610)+(B1610*'Calculateur de trading'!H1610)</f>
        <v>#DIV/0!</v>
      </c>
      <c r="P1610" s="274" t="e">
        <f>O1610/'Déscriptions des trades'!CK1610</f>
        <v>#DIV/0!</v>
      </c>
      <c r="Q1610" s="456" t="e">
        <f>'Déscriptions des trades'!CK1610-O1610</f>
        <v>#DIV/0!</v>
      </c>
      <c r="R1610" s="466" t="e">
        <f t="shared" si="628"/>
        <v>#DIV/0!</v>
      </c>
      <c r="S1610" s="389"/>
      <c r="T1610" s="12"/>
      <c r="U1610" s="25"/>
      <c r="V1610" s="15"/>
      <c r="W1610" s="490">
        <f t="shared" si="632"/>
        <v>0</v>
      </c>
      <c r="X1610" s="21" t="e">
        <f>W1610*U1610/'Déscriptions des trades'!CK1610*'Déscriptions des trades'!B1610</f>
        <v>#DIV/0!</v>
      </c>
      <c r="Y1610" s="459"/>
      <c r="Z1610" s="389"/>
      <c r="AA1610" s="23">
        <f t="shared" si="629"/>
        <v>0.1</v>
      </c>
      <c r="AB1610" s="17" t="e">
        <f>(AA1610*'Déscriptions des trades'!U1610*'Déscriptions des trades'!B1610/'Déscriptions des trades'!CK1610)*'Déscriptions des trades'!W1610</f>
        <v>#DIV/0!</v>
      </c>
      <c r="AC1610" s="265" t="e">
        <f>AB1610*'Déscriptions des trades'!CK1610</f>
        <v>#DIV/0!</v>
      </c>
      <c r="AD1610" s="266" t="e">
        <f>'Déscriptions des trades'!CK1610-AC1610</f>
        <v>#DIV/0!</v>
      </c>
      <c r="AE1610" s="389"/>
      <c r="AF1610" s="399">
        <v>1606</v>
      </c>
      <c r="AG1610" s="389"/>
      <c r="AH1610" s="20"/>
      <c r="AI1610" s="303"/>
      <c r="AJ1610" s="307"/>
      <c r="AK1610" s="161"/>
      <c r="AL1610" s="305"/>
      <c r="AM1610" s="305"/>
      <c r="AN1610" s="162"/>
      <c r="AO1610" s="439"/>
      <c r="AP1610" s="162"/>
      <c r="AQ1610" s="113"/>
      <c r="AR1610" s="113"/>
      <c r="AS1610" s="384"/>
      <c r="AT1610" s="306"/>
      <c r="AU1610" s="306"/>
      <c r="AV1610" s="160"/>
      <c r="AW1610" s="158"/>
      <c r="AX1610" s="385"/>
      <c r="AY1610" s="453"/>
      <c r="AZ1610" s="165"/>
      <c r="BA1610" s="301"/>
      <c r="BB1610" s="165"/>
      <c r="BC1610" s="301"/>
      <c r="BD1610" s="165"/>
      <c r="BE1610" s="302"/>
      <c r="BF1610" s="302"/>
      <c r="BG1610" s="165"/>
      <c r="BH1610" s="303"/>
      <c r="BI1610" s="165"/>
      <c r="BJ1610" s="304"/>
      <c r="BK1610" s="394"/>
      <c r="BL1610" s="302"/>
      <c r="BM1610" s="302"/>
      <c r="BN1610" s="394"/>
      <c r="BO1610" s="302"/>
      <c r="BP1610" s="13"/>
      <c r="BQ1610" s="302"/>
      <c r="BR1610" s="13"/>
      <c r="BS1610" s="302"/>
      <c r="BT1610" s="13"/>
      <c r="BU1610" s="302"/>
      <c r="BV1610" s="386"/>
      <c r="BW1610" s="303"/>
      <c r="BX1610" s="303"/>
      <c r="BY1610" s="302"/>
      <c r="BZ1610" s="302"/>
      <c r="CA1610" s="387"/>
      <c r="CB1610" s="395"/>
      <c r="CC1610" s="12"/>
      <c r="CD1610" s="304"/>
      <c r="CE1610" s="14"/>
      <c r="CF1610" s="395"/>
      <c r="CG1610" s="397"/>
      <c r="CH1610" s="300">
        <f t="shared" si="609"/>
        <v>0</v>
      </c>
      <c r="CI1610" s="26"/>
      <c r="CJ1610" s="17">
        <f t="shared" si="630"/>
        <v>0</v>
      </c>
      <c r="CK1610" s="18">
        <f t="shared" si="617"/>
        <v>12.89</v>
      </c>
      <c r="CM1610" s="164"/>
      <c r="CN1610" s="302"/>
      <c r="CO1610" s="13">
        <f t="shared" si="610"/>
        <v>0</v>
      </c>
      <c r="CP1610" s="302"/>
      <c r="CQ1610" s="13">
        <f t="shared" si="611"/>
        <v>0</v>
      </c>
      <c r="CR1610" s="302"/>
      <c r="CS1610" s="13">
        <f t="shared" si="612"/>
        <v>0</v>
      </c>
      <c r="CT1610" s="302"/>
      <c r="CU1610" s="13">
        <f t="shared" si="631"/>
        <v>0</v>
      </c>
      <c r="CV1610" s="302"/>
      <c r="CW1610" s="13">
        <f t="shared" si="613"/>
        <v>0</v>
      </c>
      <c r="CX1610" s="13">
        <f t="shared" si="614"/>
        <v>0</v>
      </c>
      <c r="CY1610" s="251">
        <f t="shared" si="615"/>
        <v>0</v>
      </c>
      <c r="CZ1610" s="13" t="s">
        <v>29</v>
      </c>
      <c r="DA1610" s="13">
        <v>50</v>
      </c>
      <c r="DB1610" s="22">
        <f t="shared" si="616"/>
        <v>0</v>
      </c>
      <c r="DD1610" s="24"/>
      <c r="DF1610" s="163"/>
      <c r="DH1610" s="24"/>
      <c r="DI1610" s="447"/>
      <c r="DJ1610" s="163"/>
    </row>
    <row r="1611" spans="1:114" s="7" customFormat="1">
      <c r="A1611" s="277">
        <f t="shared" si="624"/>
        <v>50</v>
      </c>
      <c r="B1611" s="21" t="e">
        <f>'Calculateur de trading'!I1611/C1611/W1611</f>
        <v>#DIV/0!</v>
      </c>
      <c r="C1611" s="278">
        <f t="shared" si="625"/>
        <v>10</v>
      </c>
      <c r="D1611" s="426"/>
      <c r="E1611" s="273">
        <f t="shared" si="626"/>
        <v>100</v>
      </c>
      <c r="F1611" s="271">
        <f t="shared" si="618"/>
        <v>2</v>
      </c>
      <c r="G1611" s="271" t="e">
        <f t="shared" si="619"/>
        <v>#DIV/0!</v>
      </c>
      <c r="H1611" s="272">
        <f t="shared" si="620"/>
        <v>20</v>
      </c>
      <c r="I1611" s="270"/>
      <c r="J1611" s="273">
        <f t="shared" si="627"/>
        <v>200</v>
      </c>
      <c r="K1611" s="271">
        <f t="shared" si="621"/>
        <v>4</v>
      </c>
      <c r="L1611" s="271" t="e">
        <f t="shared" si="622"/>
        <v>#DIV/0!</v>
      </c>
      <c r="M1611" s="272">
        <f t="shared" si="623"/>
        <v>40</v>
      </c>
      <c r="N1611" s="389"/>
      <c r="O1611" s="455" t="e">
        <f>(A1611*B1611*W1611)+(B1611*'Calculateur de trading'!H1611)</f>
        <v>#DIV/0!</v>
      </c>
      <c r="P1611" s="274" t="e">
        <f>O1611/'Déscriptions des trades'!CK1611</f>
        <v>#DIV/0!</v>
      </c>
      <c r="Q1611" s="456" t="e">
        <f>'Déscriptions des trades'!CK1611-O1611</f>
        <v>#DIV/0!</v>
      </c>
      <c r="R1611" s="466" t="e">
        <f t="shared" si="628"/>
        <v>#DIV/0!</v>
      </c>
      <c r="S1611" s="389"/>
      <c r="T1611" s="12"/>
      <c r="U1611" s="25"/>
      <c r="V1611" s="15"/>
      <c r="W1611" s="490">
        <f t="shared" si="632"/>
        <v>0</v>
      </c>
      <c r="X1611" s="21" t="e">
        <f>W1611*U1611/'Déscriptions des trades'!CK1611*'Déscriptions des trades'!B1611</f>
        <v>#DIV/0!</v>
      </c>
      <c r="Y1611" s="459"/>
      <c r="Z1611" s="389"/>
      <c r="AA1611" s="23">
        <f t="shared" si="629"/>
        <v>0.1</v>
      </c>
      <c r="AB1611" s="17" t="e">
        <f>(AA1611*'Déscriptions des trades'!U1611*'Déscriptions des trades'!B1611/'Déscriptions des trades'!CK1611)*'Déscriptions des trades'!W1611</f>
        <v>#DIV/0!</v>
      </c>
      <c r="AC1611" s="265" t="e">
        <f>AB1611*'Déscriptions des trades'!CK1611</f>
        <v>#DIV/0!</v>
      </c>
      <c r="AD1611" s="266" t="e">
        <f>'Déscriptions des trades'!CK1611-AC1611</f>
        <v>#DIV/0!</v>
      </c>
      <c r="AE1611" s="389"/>
      <c r="AF1611" s="399">
        <v>1607</v>
      </c>
      <c r="AG1611" s="389"/>
      <c r="AH1611" s="20"/>
      <c r="AI1611" s="303"/>
      <c r="AJ1611" s="307"/>
      <c r="AK1611" s="161"/>
      <c r="AL1611" s="305"/>
      <c r="AM1611" s="305"/>
      <c r="AN1611" s="162"/>
      <c r="AO1611" s="439"/>
      <c r="AP1611" s="162"/>
      <c r="AQ1611" s="113"/>
      <c r="AR1611" s="113"/>
      <c r="AS1611" s="384"/>
      <c r="AT1611" s="306"/>
      <c r="AU1611" s="306"/>
      <c r="AV1611" s="160"/>
      <c r="AW1611" s="158"/>
      <c r="AX1611" s="385"/>
      <c r="AY1611" s="453"/>
      <c r="AZ1611" s="165"/>
      <c r="BA1611" s="301"/>
      <c r="BB1611" s="165"/>
      <c r="BC1611" s="301"/>
      <c r="BD1611" s="165"/>
      <c r="BE1611" s="302"/>
      <c r="BF1611" s="302"/>
      <c r="BG1611" s="165"/>
      <c r="BH1611" s="303"/>
      <c r="BI1611" s="165"/>
      <c r="BJ1611" s="304"/>
      <c r="BK1611" s="394"/>
      <c r="BL1611" s="302"/>
      <c r="BM1611" s="302"/>
      <c r="BN1611" s="394"/>
      <c r="BO1611" s="302"/>
      <c r="BP1611" s="13"/>
      <c r="BQ1611" s="302"/>
      <c r="BR1611" s="13"/>
      <c r="BS1611" s="302"/>
      <c r="BT1611" s="13"/>
      <c r="BU1611" s="302"/>
      <c r="BV1611" s="386"/>
      <c r="BW1611" s="303"/>
      <c r="BX1611" s="303"/>
      <c r="BY1611" s="302"/>
      <c r="BZ1611" s="302"/>
      <c r="CA1611" s="387"/>
      <c r="CB1611" s="395"/>
      <c r="CC1611" s="12"/>
      <c r="CD1611" s="304"/>
      <c r="CE1611" s="14"/>
      <c r="CF1611" s="395"/>
      <c r="CG1611" s="397"/>
      <c r="CH1611" s="300">
        <f t="shared" si="609"/>
        <v>0</v>
      </c>
      <c r="CI1611" s="26"/>
      <c r="CJ1611" s="17">
        <f t="shared" si="630"/>
        <v>0</v>
      </c>
      <c r="CK1611" s="18">
        <f t="shared" si="617"/>
        <v>12.89</v>
      </c>
      <c r="CM1611" s="164"/>
      <c r="CN1611" s="302"/>
      <c r="CO1611" s="13">
        <f t="shared" si="610"/>
        <v>0</v>
      </c>
      <c r="CP1611" s="302"/>
      <c r="CQ1611" s="13">
        <f t="shared" si="611"/>
        <v>0</v>
      </c>
      <c r="CR1611" s="302"/>
      <c r="CS1611" s="13">
        <f t="shared" si="612"/>
        <v>0</v>
      </c>
      <c r="CT1611" s="302"/>
      <c r="CU1611" s="13">
        <f t="shared" si="631"/>
        <v>0</v>
      </c>
      <c r="CV1611" s="302"/>
      <c r="CW1611" s="13">
        <f t="shared" si="613"/>
        <v>0</v>
      </c>
      <c r="CX1611" s="13">
        <f t="shared" si="614"/>
        <v>0</v>
      </c>
      <c r="CY1611" s="251">
        <f t="shared" si="615"/>
        <v>0</v>
      </c>
      <c r="CZ1611" s="13" t="s">
        <v>29</v>
      </c>
      <c r="DA1611" s="13">
        <v>50</v>
      </c>
      <c r="DB1611" s="22">
        <f t="shared" si="616"/>
        <v>0</v>
      </c>
      <c r="DD1611" s="24"/>
      <c r="DF1611" s="163"/>
      <c r="DH1611" s="24"/>
      <c r="DI1611" s="447"/>
      <c r="DJ1611" s="163"/>
    </row>
    <row r="1612" spans="1:114" s="7" customFormat="1">
      <c r="A1612" s="277">
        <f t="shared" si="624"/>
        <v>50</v>
      </c>
      <c r="B1612" s="21" t="e">
        <f>'Calculateur de trading'!I1612/C1612/W1612</f>
        <v>#DIV/0!</v>
      </c>
      <c r="C1612" s="278">
        <f t="shared" si="625"/>
        <v>10</v>
      </c>
      <c r="D1612" s="278"/>
      <c r="E1612" s="273">
        <f t="shared" si="626"/>
        <v>100</v>
      </c>
      <c r="F1612" s="271">
        <f t="shared" si="618"/>
        <v>2</v>
      </c>
      <c r="G1612" s="271" t="e">
        <f t="shared" si="619"/>
        <v>#DIV/0!</v>
      </c>
      <c r="H1612" s="272">
        <f t="shared" si="620"/>
        <v>20</v>
      </c>
      <c r="I1612" s="270"/>
      <c r="J1612" s="273">
        <f t="shared" si="627"/>
        <v>200</v>
      </c>
      <c r="K1612" s="271">
        <f t="shared" si="621"/>
        <v>4</v>
      </c>
      <c r="L1612" s="271" t="e">
        <f t="shared" si="622"/>
        <v>#DIV/0!</v>
      </c>
      <c r="M1612" s="272">
        <f t="shared" si="623"/>
        <v>40</v>
      </c>
      <c r="N1612" s="389"/>
      <c r="O1612" s="455" t="e">
        <f>(A1612*B1612*W1612)+(B1612*'Calculateur de trading'!H1612)</f>
        <v>#DIV/0!</v>
      </c>
      <c r="P1612" s="274" t="e">
        <f>O1612/'Déscriptions des trades'!CK1612</f>
        <v>#DIV/0!</v>
      </c>
      <c r="Q1612" s="456" t="e">
        <f>'Déscriptions des trades'!CK1612-O1612</f>
        <v>#DIV/0!</v>
      </c>
      <c r="R1612" s="466" t="e">
        <f t="shared" si="628"/>
        <v>#DIV/0!</v>
      </c>
      <c r="S1612" s="389"/>
      <c r="T1612" s="12"/>
      <c r="U1612" s="25"/>
      <c r="V1612" s="15"/>
      <c r="W1612" s="490">
        <f t="shared" si="632"/>
        <v>0</v>
      </c>
      <c r="X1612" s="21" t="e">
        <f>W1612*U1612/'Déscriptions des trades'!CK1612*'Déscriptions des trades'!B1612</f>
        <v>#DIV/0!</v>
      </c>
      <c r="Y1612" s="459"/>
      <c r="Z1612" s="389"/>
      <c r="AA1612" s="23">
        <f t="shared" si="629"/>
        <v>0.1</v>
      </c>
      <c r="AB1612" s="17" t="e">
        <f>(AA1612*'Déscriptions des trades'!U1612*'Déscriptions des trades'!B1612/'Déscriptions des trades'!CK1612)*'Déscriptions des trades'!W1612</f>
        <v>#DIV/0!</v>
      </c>
      <c r="AC1612" s="265" t="e">
        <f>AB1612*'Déscriptions des trades'!CK1612</f>
        <v>#DIV/0!</v>
      </c>
      <c r="AD1612" s="266" t="e">
        <f>'Déscriptions des trades'!CK1612-AC1612</f>
        <v>#DIV/0!</v>
      </c>
      <c r="AE1612" s="389"/>
      <c r="AF1612" s="399">
        <v>1608</v>
      </c>
      <c r="AG1612" s="389"/>
      <c r="AH1612" s="20"/>
      <c r="AI1612" s="303"/>
      <c r="AJ1612" s="307"/>
      <c r="AK1612" s="161"/>
      <c r="AL1612" s="305"/>
      <c r="AM1612" s="305"/>
      <c r="AN1612" s="162"/>
      <c r="AO1612" s="439"/>
      <c r="AP1612" s="162"/>
      <c r="AQ1612" s="113"/>
      <c r="AR1612" s="113"/>
      <c r="AS1612" s="384"/>
      <c r="AT1612" s="306"/>
      <c r="AU1612" s="306"/>
      <c r="AV1612" s="160"/>
      <c r="AW1612" s="158"/>
      <c r="AX1612" s="385"/>
      <c r="AY1612" s="453"/>
      <c r="AZ1612" s="165"/>
      <c r="BA1612" s="301"/>
      <c r="BB1612" s="165"/>
      <c r="BC1612" s="301"/>
      <c r="BD1612" s="165"/>
      <c r="BE1612" s="302"/>
      <c r="BF1612" s="302"/>
      <c r="BG1612" s="165"/>
      <c r="BH1612" s="303"/>
      <c r="BI1612" s="165"/>
      <c r="BJ1612" s="304"/>
      <c r="BK1612" s="394"/>
      <c r="BL1612" s="302"/>
      <c r="BM1612" s="302"/>
      <c r="BN1612" s="394"/>
      <c r="BO1612" s="302"/>
      <c r="BP1612" s="13"/>
      <c r="BQ1612" s="302"/>
      <c r="BR1612" s="13"/>
      <c r="BS1612" s="302"/>
      <c r="BT1612" s="13"/>
      <c r="BU1612" s="302"/>
      <c r="BV1612" s="386"/>
      <c r="BW1612" s="303"/>
      <c r="BX1612" s="303"/>
      <c r="BY1612" s="302"/>
      <c r="BZ1612" s="302"/>
      <c r="CA1612" s="387"/>
      <c r="CB1612" s="395"/>
      <c r="CC1612" s="12"/>
      <c r="CD1612" s="304"/>
      <c r="CE1612" s="14"/>
      <c r="CF1612" s="395"/>
      <c r="CG1612" s="397"/>
      <c r="CH1612" s="300">
        <f t="shared" si="609"/>
        <v>0</v>
      </c>
      <c r="CI1612" s="26"/>
      <c r="CJ1612" s="17">
        <f t="shared" si="630"/>
        <v>0</v>
      </c>
      <c r="CK1612" s="18">
        <f t="shared" si="617"/>
        <v>12.89</v>
      </c>
      <c r="CM1612" s="164"/>
      <c r="CN1612" s="302"/>
      <c r="CO1612" s="13">
        <f t="shared" si="610"/>
        <v>0</v>
      </c>
      <c r="CP1612" s="302"/>
      <c r="CQ1612" s="13">
        <f t="shared" si="611"/>
        <v>0</v>
      </c>
      <c r="CR1612" s="302"/>
      <c r="CS1612" s="13">
        <f t="shared" si="612"/>
        <v>0</v>
      </c>
      <c r="CT1612" s="302"/>
      <c r="CU1612" s="13">
        <f t="shared" si="631"/>
        <v>0</v>
      </c>
      <c r="CV1612" s="302"/>
      <c r="CW1612" s="13">
        <f t="shared" si="613"/>
        <v>0</v>
      </c>
      <c r="CX1612" s="13">
        <f t="shared" si="614"/>
        <v>0</v>
      </c>
      <c r="CY1612" s="251">
        <f t="shared" si="615"/>
        <v>0</v>
      </c>
      <c r="CZ1612" s="13" t="s">
        <v>29</v>
      </c>
      <c r="DA1612" s="13">
        <v>50</v>
      </c>
      <c r="DB1612" s="22">
        <f t="shared" si="616"/>
        <v>0</v>
      </c>
      <c r="DD1612" s="24"/>
      <c r="DF1612" s="163"/>
      <c r="DH1612" s="24"/>
      <c r="DI1612" s="447"/>
      <c r="DJ1612" s="163"/>
    </row>
    <row r="1613" spans="1:114" s="7" customFormat="1">
      <c r="A1613" s="277">
        <f t="shared" si="624"/>
        <v>50</v>
      </c>
      <c r="B1613" s="21" t="e">
        <f>'Calculateur de trading'!I1613/C1613/W1613</f>
        <v>#DIV/0!</v>
      </c>
      <c r="C1613" s="278">
        <f t="shared" si="625"/>
        <v>10</v>
      </c>
      <c r="D1613" s="426"/>
      <c r="E1613" s="273">
        <f t="shared" si="626"/>
        <v>100</v>
      </c>
      <c r="F1613" s="271">
        <f t="shared" si="618"/>
        <v>2</v>
      </c>
      <c r="G1613" s="271" t="e">
        <f t="shared" si="619"/>
        <v>#DIV/0!</v>
      </c>
      <c r="H1613" s="272">
        <f t="shared" si="620"/>
        <v>20</v>
      </c>
      <c r="I1613" s="270"/>
      <c r="J1613" s="273">
        <f t="shared" si="627"/>
        <v>200</v>
      </c>
      <c r="K1613" s="271">
        <f t="shared" si="621"/>
        <v>4</v>
      </c>
      <c r="L1613" s="271" t="e">
        <f t="shared" si="622"/>
        <v>#DIV/0!</v>
      </c>
      <c r="M1613" s="272">
        <f t="shared" si="623"/>
        <v>40</v>
      </c>
      <c r="N1613" s="389"/>
      <c r="O1613" s="455" t="e">
        <f>(A1613*B1613*W1613)+(B1613*'Calculateur de trading'!H1613)</f>
        <v>#DIV/0!</v>
      </c>
      <c r="P1613" s="274" t="e">
        <f>O1613/'Déscriptions des trades'!CK1613</f>
        <v>#DIV/0!</v>
      </c>
      <c r="Q1613" s="456" t="e">
        <f>'Déscriptions des trades'!CK1613-O1613</f>
        <v>#DIV/0!</v>
      </c>
      <c r="R1613" s="466" t="e">
        <f t="shared" si="628"/>
        <v>#DIV/0!</v>
      </c>
      <c r="S1613" s="389"/>
      <c r="T1613" s="12"/>
      <c r="U1613" s="25"/>
      <c r="V1613" s="15"/>
      <c r="W1613" s="490">
        <f t="shared" si="632"/>
        <v>0</v>
      </c>
      <c r="X1613" s="21" t="e">
        <f>W1613*U1613/'Déscriptions des trades'!CK1613*'Déscriptions des trades'!B1613</f>
        <v>#DIV/0!</v>
      </c>
      <c r="Y1613" s="459"/>
      <c r="Z1613" s="389"/>
      <c r="AA1613" s="23">
        <f t="shared" si="629"/>
        <v>0.1</v>
      </c>
      <c r="AB1613" s="17" t="e">
        <f>(AA1613*'Déscriptions des trades'!U1613*'Déscriptions des trades'!B1613/'Déscriptions des trades'!CK1613)*'Déscriptions des trades'!W1613</f>
        <v>#DIV/0!</v>
      </c>
      <c r="AC1613" s="265" t="e">
        <f>AB1613*'Déscriptions des trades'!CK1613</f>
        <v>#DIV/0!</v>
      </c>
      <c r="AD1613" s="266" t="e">
        <f>'Déscriptions des trades'!CK1613-AC1613</f>
        <v>#DIV/0!</v>
      </c>
      <c r="AE1613" s="389"/>
      <c r="AF1613" s="399">
        <v>1609</v>
      </c>
      <c r="AG1613" s="389"/>
      <c r="AH1613" s="20"/>
      <c r="AI1613" s="303"/>
      <c r="AJ1613" s="307"/>
      <c r="AK1613" s="161"/>
      <c r="AL1613" s="305"/>
      <c r="AM1613" s="305"/>
      <c r="AN1613" s="162"/>
      <c r="AO1613" s="439"/>
      <c r="AP1613" s="162"/>
      <c r="AQ1613" s="113"/>
      <c r="AR1613" s="113"/>
      <c r="AS1613" s="384"/>
      <c r="AT1613" s="306"/>
      <c r="AU1613" s="306"/>
      <c r="AV1613" s="160"/>
      <c r="AW1613" s="158"/>
      <c r="AX1613" s="385"/>
      <c r="AY1613" s="453"/>
      <c r="AZ1613" s="165"/>
      <c r="BA1613" s="301"/>
      <c r="BB1613" s="165"/>
      <c r="BC1613" s="301"/>
      <c r="BD1613" s="165"/>
      <c r="BE1613" s="302"/>
      <c r="BF1613" s="302"/>
      <c r="BG1613" s="165"/>
      <c r="BH1613" s="303"/>
      <c r="BI1613" s="165"/>
      <c r="BJ1613" s="304"/>
      <c r="BK1613" s="394"/>
      <c r="BL1613" s="302"/>
      <c r="BM1613" s="302"/>
      <c r="BN1613" s="394"/>
      <c r="BO1613" s="302"/>
      <c r="BP1613" s="13"/>
      <c r="BQ1613" s="302"/>
      <c r="BR1613" s="13"/>
      <c r="BS1613" s="302"/>
      <c r="BT1613" s="13"/>
      <c r="BU1613" s="302"/>
      <c r="BV1613" s="386"/>
      <c r="BW1613" s="303"/>
      <c r="BX1613" s="303"/>
      <c r="BY1613" s="302"/>
      <c r="BZ1613" s="302"/>
      <c r="CA1613" s="387"/>
      <c r="CB1613" s="395"/>
      <c r="CC1613" s="12"/>
      <c r="CD1613" s="304"/>
      <c r="CE1613" s="14"/>
      <c r="CF1613" s="395"/>
      <c r="CG1613" s="397"/>
      <c r="CH1613" s="300">
        <f t="shared" si="609"/>
        <v>0</v>
      </c>
      <c r="CI1613" s="26"/>
      <c r="CJ1613" s="17">
        <f t="shared" si="630"/>
        <v>0</v>
      </c>
      <c r="CK1613" s="18">
        <f t="shared" si="617"/>
        <v>12.89</v>
      </c>
      <c r="CM1613" s="164"/>
      <c r="CN1613" s="302"/>
      <c r="CO1613" s="13">
        <f t="shared" si="610"/>
        <v>0</v>
      </c>
      <c r="CP1613" s="302"/>
      <c r="CQ1613" s="13">
        <f t="shared" si="611"/>
        <v>0</v>
      </c>
      <c r="CR1613" s="302"/>
      <c r="CS1613" s="13">
        <f t="shared" si="612"/>
        <v>0</v>
      </c>
      <c r="CT1613" s="302"/>
      <c r="CU1613" s="13">
        <f t="shared" si="631"/>
        <v>0</v>
      </c>
      <c r="CV1613" s="302"/>
      <c r="CW1613" s="13">
        <f t="shared" si="613"/>
        <v>0</v>
      </c>
      <c r="CX1613" s="13">
        <f t="shared" si="614"/>
        <v>0</v>
      </c>
      <c r="CY1613" s="251">
        <f t="shared" si="615"/>
        <v>0</v>
      </c>
      <c r="CZ1613" s="13" t="s">
        <v>29</v>
      </c>
      <c r="DA1613" s="13">
        <v>50</v>
      </c>
      <c r="DB1613" s="22">
        <f t="shared" si="616"/>
        <v>0</v>
      </c>
      <c r="DD1613" s="24"/>
      <c r="DF1613" s="163"/>
      <c r="DH1613" s="24"/>
      <c r="DI1613" s="447"/>
      <c r="DJ1613" s="163"/>
    </row>
    <row r="1614" spans="1:114" s="7" customFormat="1">
      <c r="A1614" s="277">
        <f t="shared" si="624"/>
        <v>50</v>
      </c>
      <c r="B1614" s="21" t="e">
        <f>'Calculateur de trading'!I1614/C1614/W1614</f>
        <v>#DIV/0!</v>
      </c>
      <c r="C1614" s="278">
        <f t="shared" si="625"/>
        <v>10</v>
      </c>
      <c r="D1614" s="278"/>
      <c r="E1614" s="273">
        <f t="shared" si="626"/>
        <v>100</v>
      </c>
      <c r="F1614" s="271">
        <f t="shared" si="618"/>
        <v>2</v>
      </c>
      <c r="G1614" s="271" t="e">
        <f t="shared" si="619"/>
        <v>#DIV/0!</v>
      </c>
      <c r="H1614" s="272">
        <f t="shared" si="620"/>
        <v>20</v>
      </c>
      <c r="I1614" s="270"/>
      <c r="J1614" s="273">
        <f t="shared" si="627"/>
        <v>200</v>
      </c>
      <c r="K1614" s="271">
        <f t="shared" si="621"/>
        <v>4</v>
      </c>
      <c r="L1614" s="271" t="e">
        <f t="shared" si="622"/>
        <v>#DIV/0!</v>
      </c>
      <c r="M1614" s="272">
        <f t="shared" si="623"/>
        <v>40</v>
      </c>
      <c r="N1614" s="389"/>
      <c r="O1614" s="455" t="e">
        <f>(A1614*B1614*W1614)+(B1614*'Calculateur de trading'!H1614)</f>
        <v>#DIV/0!</v>
      </c>
      <c r="P1614" s="274" t="e">
        <f>O1614/'Déscriptions des trades'!CK1614</f>
        <v>#DIV/0!</v>
      </c>
      <c r="Q1614" s="456" t="e">
        <f>'Déscriptions des trades'!CK1614-O1614</f>
        <v>#DIV/0!</v>
      </c>
      <c r="R1614" s="466" t="e">
        <f t="shared" si="628"/>
        <v>#DIV/0!</v>
      </c>
      <c r="S1614" s="389"/>
      <c r="T1614" s="12"/>
      <c r="U1614" s="25"/>
      <c r="V1614" s="15"/>
      <c r="W1614" s="490">
        <f t="shared" si="632"/>
        <v>0</v>
      </c>
      <c r="X1614" s="21" t="e">
        <f>W1614*U1614/'Déscriptions des trades'!CK1614*'Déscriptions des trades'!B1614</f>
        <v>#DIV/0!</v>
      </c>
      <c r="Y1614" s="459"/>
      <c r="Z1614" s="389"/>
      <c r="AA1614" s="23">
        <f t="shared" si="629"/>
        <v>0.1</v>
      </c>
      <c r="AB1614" s="17" t="e">
        <f>(AA1614*'Déscriptions des trades'!U1614*'Déscriptions des trades'!B1614/'Déscriptions des trades'!CK1614)*'Déscriptions des trades'!W1614</f>
        <v>#DIV/0!</v>
      </c>
      <c r="AC1614" s="265" t="e">
        <f>AB1614*'Déscriptions des trades'!CK1614</f>
        <v>#DIV/0!</v>
      </c>
      <c r="AD1614" s="266" t="e">
        <f>'Déscriptions des trades'!CK1614-AC1614</f>
        <v>#DIV/0!</v>
      </c>
      <c r="AE1614" s="389"/>
      <c r="AF1614" s="399">
        <v>1610</v>
      </c>
      <c r="AG1614" s="389"/>
      <c r="AH1614" s="20"/>
      <c r="AI1614" s="303"/>
      <c r="AJ1614" s="307"/>
      <c r="AK1614" s="161"/>
      <c r="AL1614" s="305"/>
      <c r="AM1614" s="305"/>
      <c r="AN1614" s="162"/>
      <c r="AO1614" s="439"/>
      <c r="AP1614" s="162"/>
      <c r="AQ1614" s="113"/>
      <c r="AR1614" s="113"/>
      <c r="AS1614" s="384"/>
      <c r="AT1614" s="306"/>
      <c r="AU1614" s="306"/>
      <c r="AV1614" s="160"/>
      <c r="AW1614" s="158"/>
      <c r="AX1614" s="385"/>
      <c r="AY1614" s="453"/>
      <c r="AZ1614" s="165"/>
      <c r="BA1614" s="301"/>
      <c r="BB1614" s="165"/>
      <c r="BC1614" s="301"/>
      <c r="BD1614" s="165"/>
      <c r="BE1614" s="302"/>
      <c r="BF1614" s="302"/>
      <c r="BG1614" s="165"/>
      <c r="BH1614" s="303"/>
      <c r="BI1614" s="165"/>
      <c r="BJ1614" s="304"/>
      <c r="BK1614" s="394"/>
      <c r="BL1614" s="302"/>
      <c r="BM1614" s="302"/>
      <c r="BN1614" s="394"/>
      <c r="BO1614" s="302"/>
      <c r="BP1614" s="13"/>
      <c r="BQ1614" s="302"/>
      <c r="BR1614" s="13"/>
      <c r="BS1614" s="302"/>
      <c r="BT1614" s="13"/>
      <c r="BU1614" s="302"/>
      <c r="BV1614" s="386"/>
      <c r="BW1614" s="303"/>
      <c r="BX1614" s="303"/>
      <c r="BY1614" s="302"/>
      <c r="BZ1614" s="302"/>
      <c r="CA1614" s="387"/>
      <c r="CB1614" s="395"/>
      <c r="CC1614" s="12"/>
      <c r="CD1614" s="304"/>
      <c r="CE1614" s="14"/>
      <c r="CF1614" s="395"/>
      <c r="CG1614" s="397"/>
      <c r="CH1614" s="300">
        <f t="shared" si="609"/>
        <v>0</v>
      </c>
      <c r="CI1614" s="26"/>
      <c r="CJ1614" s="17">
        <f t="shared" si="630"/>
        <v>0</v>
      </c>
      <c r="CK1614" s="18">
        <f t="shared" si="617"/>
        <v>12.89</v>
      </c>
      <c r="CM1614" s="164"/>
      <c r="CN1614" s="302"/>
      <c r="CO1614" s="13">
        <f t="shared" si="610"/>
        <v>0</v>
      </c>
      <c r="CP1614" s="302"/>
      <c r="CQ1614" s="13">
        <f t="shared" si="611"/>
        <v>0</v>
      </c>
      <c r="CR1614" s="302"/>
      <c r="CS1614" s="13">
        <f t="shared" si="612"/>
        <v>0</v>
      </c>
      <c r="CT1614" s="302"/>
      <c r="CU1614" s="13">
        <f t="shared" si="631"/>
        <v>0</v>
      </c>
      <c r="CV1614" s="302"/>
      <c r="CW1614" s="13">
        <f t="shared" si="613"/>
        <v>0</v>
      </c>
      <c r="CX1614" s="13">
        <f t="shared" si="614"/>
        <v>0</v>
      </c>
      <c r="CY1614" s="251">
        <f t="shared" si="615"/>
        <v>0</v>
      </c>
      <c r="CZ1614" s="13" t="s">
        <v>29</v>
      </c>
      <c r="DA1614" s="13">
        <v>50</v>
      </c>
      <c r="DB1614" s="22">
        <f t="shared" si="616"/>
        <v>0</v>
      </c>
      <c r="DD1614" s="24"/>
      <c r="DF1614" s="163"/>
      <c r="DH1614" s="24"/>
      <c r="DI1614" s="447"/>
      <c r="DJ1614" s="163"/>
    </row>
    <row r="1615" spans="1:114" s="7" customFormat="1">
      <c r="A1615" s="277">
        <f t="shared" si="624"/>
        <v>50</v>
      </c>
      <c r="B1615" s="21" t="e">
        <f>'Calculateur de trading'!I1615/C1615/W1615</f>
        <v>#DIV/0!</v>
      </c>
      <c r="C1615" s="278">
        <f t="shared" si="625"/>
        <v>10</v>
      </c>
      <c r="D1615" s="426"/>
      <c r="E1615" s="273">
        <f t="shared" si="626"/>
        <v>100</v>
      </c>
      <c r="F1615" s="271">
        <f t="shared" si="618"/>
        <v>2</v>
      </c>
      <c r="G1615" s="271" t="e">
        <f t="shared" si="619"/>
        <v>#DIV/0!</v>
      </c>
      <c r="H1615" s="272">
        <f t="shared" si="620"/>
        <v>20</v>
      </c>
      <c r="I1615" s="270"/>
      <c r="J1615" s="273">
        <f t="shared" si="627"/>
        <v>200</v>
      </c>
      <c r="K1615" s="271">
        <f t="shared" si="621"/>
        <v>4</v>
      </c>
      <c r="L1615" s="271" t="e">
        <f t="shared" si="622"/>
        <v>#DIV/0!</v>
      </c>
      <c r="M1615" s="272">
        <f t="shared" si="623"/>
        <v>40</v>
      </c>
      <c r="N1615" s="389"/>
      <c r="O1615" s="455" t="e">
        <f>(A1615*B1615*W1615)+(B1615*'Calculateur de trading'!H1615)</f>
        <v>#DIV/0!</v>
      </c>
      <c r="P1615" s="274" t="e">
        <f>O1615/'Déscriptions des trades'!CK1615</f>
        <v>#DIV/0!</v>
      </c>
      <c r="Q1615" s="456" t="e">
        <f>'Déscriptions des trades'!CK1615-O1615</f>
        <v>#DIV/0!</v>
      </c>
      <c r="R1615" s="466" t="e">
        <f t="shared" si="628"/>
        <v>#DIV/0!</v>
      </c>
      <c r="S1615" s="389"/>
      <c r="T1615" s="12"/>
      <c r="U1615" s="25"/>
      <c r="V1615" s="15"/>
      <c r="W1615" s="490">
        <f t="shared" si="632"/>
        <v>0</v>
      </c>
      <c r="X1615" s="21" t="e">
        <f>W1615*U1615/'Déscriptions des trades'!CK1615*'Déscriptions des trades'!B1615</f>
        <v>#DIV/0!</v>
      </c>
      <c r="Y1615" s="459"/>
      <c r="Z1615" s="389"/>
      <c r="AA1615" s="23">
        <f t="shared" si="629"/>
        <v>0.1</v>
      </c>
      <c r="AB1615" s="17" t="e">
        <f>(AA1615*'Déscriptions des trades'!U1615*'Déscriptions des trades'!B1615/'Déscriptions des trades'!CK1615)*'Déscriptions des trades'!W1615</f>
        <v>#DIV/0!</v>
      </c>
      <c r="AC1615" s="265" t="e">
        <f>AB1615*'Déscriptions des trades'!CK1615</f>
        <v>#DIV/0!</v>
      </c>
      <c r="AD1615" s="266" t="e">
        <f>'Déscriptions des trades'!CK1615-AC1615</f>
        <v>#DIV/0!</v>
      </c>
      <c r="AE1615" s="389"/>
      <c r="AF1615" s="399">
        <v>1611</v>
      </c>
      <c r="AG1615" s="389"/>
      <c r="AH1615" s="20"/>
      <c r="AI1615" s="303"/>
      <c r="AJ1615" s="307"/>
      <c r="AK1615" s="161"/>
      <c r="AL1615" s="305"/>
      <c r="AM1615" s="305"/>
      <c r="AN1615" s="162"/>
      <c r="AO1615" s="439"/>
      <c r="AP1615" s="162"/>
      <c r="AQ1615" s="113"/>
      <c r="AR1615" s="113"/>
      <c r="AS1615" s="384"/>
      <c r="AT1615" s="306"/>
      <c r="AU1615" s="306"/>
      <c r="AV1615" s="160"/>
      <c r="AW1615" s="158"/>
      <c r="AX1615" s="385"/>
      <c r="AY1615" s="453"/>
      <c r="AZ1615" s="165"/>
      <c r="BA1615" s="301"/>
      <c r="BB1615" s="165"/>
      <c r="BC1615" s="301"/>
      <c r="BD1615" s="165"/>
      <c r="BE1615" s="302"/>
      <c r="BF1615" s="302"/>
      <c r="BG1615" s="165"/>
      <c r="BH1615" s="303"/>
      <c r="BI1615" s="165"/>
      <c r="BJ1615" s="304"/>
      <c r="BK1615" s="394"/>
      <c r="BL1615" s="302"/>
      <c r="BM1615" s="302"/>
      <c r="BN1615" s="394"/>
      <c r="BO1615" s="302"/>
      <c r="BP1615" s="13"/>
      <c r="BQ1615" s="302"/>
      <c r="BR1615" s="13"/>
      <c r="BS1615" s="302"/>
      <c r="BT1615" s="13"/>
      <c r="BU1615" s="302"/>
      <c r="BV1615" s="386"/>
      <c r="BW1615" s="303"/>
      <c r="BX1615" s="303"/>
      <c r="BY1615" s="302"/>
      <c r="BZ1615" s="302"/>
      <c r="CA1615" s="387"/>
      <c r="CB1615" s="395"/>
      <c r="CC1615" s="12"/>
      <c r="CD1615" s="304"/>
      <c r="CE1615" s="14"/>
      <c r="CF1615" s="395"/>
      <c r="CG1615" s="397"/>
      <c r="CH1615" s="300">
        <f t="shared" ref="CH1615:CH1678" si="633">BW1615-BH1615</f>
        <v>0</v>
      </c>
      <c r="CI1615" s="26"/>
      <c r="CJ1615" s="17">
        <f t="shared" si="630"/>
        <v>0</v>
      </c>
      <c r="CK1615" s="18">
        <f t="shared" si="617"/>
        <v>12.89</v>
      </c>
      <c r="CM1615" s="164"/>
      <c r="CN1615" s="302"/>
      <c r="CO1615" s="13">
        <f t="shared" ref="CO1615:CO1678" si="634">IF(CN1615="Oui",10,)</f>
        <v>0</v>
      </c>
      <c r="CP1615" s="302"/>
      <c r="CQ1615" s="13">
        <f t="shared" ref="CQ1615:CQ1678" si="635">IF(CP1615="Oui",10,)</f>
        <v>0</v>
      </c>
      <c r="CR1615" s="302"/>
      <c r="CS1615" s="13">
        <f t="shared" ref="CS1615:CS1678" si="636">IF(CR1615="Bon",10,)</f>
        <v>0</v>
      </c>
      <c r="CT1615" s="302"/>
      <c r="CU1615" s="13">
        <f t="shared" si="631"/>
        <v>0</v>
      </c>
      <c r="CV1615" s="302"/>
      <c r="CW1615" s="13">
        <f t="shared" ref="CW1615:CW1678" si="637">IF(CV1615="Non",10,)</f>
        <v>0</v>
      </c>
      <c r="CX1615" s="13">
        <f t="shared" ref="CX1615:CX1678" si="638">IF(CV1615="Oui",-40,)</f>
        <v>0</v>
      </c>
      <c r="CY1615" s="251">
        <f t="shared" ref="CY1615:CY1678" si="639">SUM(CN1615:CX1615)</f>
        <v>0</v>
      </c>
      <c r="CZ1615" s="13" t="s">
        <v>29</v>
      </c>
      <c r="DA1615" s="13">
        <v>50</v>
      </c>
      <c r="DB1615" s="22">
        <f t="shared" ref="DB1615:DB1678" si="640">CY1615/DA1615</f>
        <v>0</v>
      </c>
      <c r="DD1615" s="24"/>
      <c r="DF1615" s="163"/>
      <c r="DH1615" s="24"/>
      <c r="DI1615" s="447"/>
      <c r="DJ1615" s="163"/>
    </row>
    <row r="1616" spans="1:114" s="7" customFormat="1">
      <c r="A1616" s="277">
        <f t="shared" si="624"/>
        <v>50</v>
      </c>
      <c r="B1616" s="21" t="e">
        <f>'Calculateur de trading'!I1616/C1616/W1616</f>
        <v>#DIV/0!</v>
      </c>
      <c r="C1616" s="278">
        <f t="shared" si="625"/>
        <v>10</v>
      </c>
      <c r="D1616" s="426"/>
      <c r="E1616" s="273">
        <f t="shared" si="626"/>
        <v>100</v>
      </c>
      <c r="F1616" s="271">
        <f t="shared" si="618"/>
        <v>2</v>
      </c>
      <c r="G1616" s="271" t="e">
        <f t="shared" si="619"/>
        <v>#DIV/0!</v>
      </c>
      <c r="H1616" s="272">
        <f t="shared" si="620"/>
        <v>20</v>
      </c>
      <c r="I1616" s="270"/>
      <c r="J1616" s="273">
        <f t="shared" si="627"/>
        <v>200</v>
      </c>
      <c r="K1616" s="271">
        <f t="shared" si="621"/>
        <v>4</v>
      </c>
      <c r="L1616" s="271" t="e">
        <f t="shared" si="622"/>
        <v>#DIV/0!</v>
      </c>
      <c r="M1616" s="272">
        <f t="shared" si="623"/>
        <v>40</v>
      </c>
      <c r="N1616" s="389"/>
      <c r="O1616" s="455" t="e">
        <f>(A1616*B1616*W1616)+(B1616*'Calculateur de trading'!H1616)</f>
        <v>#DIV/0!</v>
      </c>
      <c r="P1616" s="274" t="e">
        <f>O1616/'Déscriptions des trades'!CK1616</f>
        <v>#DIV/0!</v>
      </c>
      <c r="Q1616" s="456" t="e">
        <f>'Déscriptions des trades'!CK1616-O1616</f>
        <v>#DIV/0!</v>
      </c>
      <c r="R1616" s="466" t="e">
        <f t="shared" si="628"/>
        <v>#DIV/0!</v>
      </c>
      <c r="S1616" s="389"/>
      <c r="T1616" s="12"/>
      <c r="U1616" s="25"/>
      <c r="V1616" s="15"/>
      <c r="W1616" s="490">
        <f t="shared" si="632"/>
        <v>0</v>
      </c>
      <c r="X1616" s="21" t="e">
        <f>W1616*U1616/'Déscriptions des trades'!CK1616*'Déscriptions des trades'!B1616</f>
        <v>#DIV/0!</v>
      </c>
      <c r="Y1616" s="459"/>
      <c r="Z1616" s="389"/>
      <c r="AA1616" s="23">
        <f t="shared" si="629"/>
        <v>0.1</v>
      </c>
      <c r="AB1616" s="17" t="e">
        <f>(AA1616*'Déscriptions des trades'!U1616*'Déscriptions des trades'!B1616/'Déscriptions des trades'!CK1616)*'Déscriptions des trades'!W1616</f>
        <v>#DIV/0!</v>
      </c>
      <c r="AC1616" s="265" t="e">
        <f>AB1616*'Déscriptions des trades'!CK1616</f>
        <v>#DIV/0!</v>
      </c>
      <c r="AD1616" s="266" t="e">
        <f>'Déscriptions des trades'!CK1616-AC1616</f>
        <v>#DIV/0!</v>
      </c>
      <c r="AE1616" s="389"/>
      <c r="AF1616" s="399">
        <v>1612</v>
      </c>
      <c r="AG1616" s="389"/>
      <c r="AH1616" s="20"/>
      <c r="AI1616" s="303"/>
      <c r="AJ1616" s="307"/>
      <c r="AK1616" s="161"/>
      <c r="AL1616" s="305"/>
      <c r="AM1616" s="305"/>
      <c r="AN1616" s="162"/>
      <c r="AO1616" s="439"/>
      <c r="AP1616" s="162"/>
      <c r="AQ1616" s="113"/>
      <c r="AR1616" s="113"/>
      <c r="AS1616" s="384"/>
      <c r="AT1616" s="306"/>
      <c r="AU1616" s="306"/>
      <c r="AV1616" s="160"/>
      <c r="AW1616" s="158"/>
      <c r="AX1616" s="385"/>
      <c r="AY1616" s="453"/>
      <c r="AZ1616" s="165"/>
      <c r="BA1616" s="301"/>
      <c r="BB1616" s="165"/>
      <c r="BC1616" s="301"/>
      <c r="BD1616" s="165"/>
      <c r="BE1616" s="302"/>
      <c r="BF1616" s="302"/>
      <c r="BG1616" s="165"/>
      <c r="BH1616" s="303"/>
      <c r="BI1616" s="165"/>
      <c r="BJ1616" s="304"/>
      <c r="BK1616" s="394"/>
      <c r="BL1616" s="302"/>
      <c r="BM1616" s="302"/>
      <c r="BN1616" s="394"/>
      <c r="BO1616" s="302"/>
      <c r="BP1616" s="13"/>
      <c r="BQ1616" s="302"/>
      <c r="BR1616" s="13"/>
      <c r="BS1616" s="302"/>
      <c r="BT1616" s="13"/>
      <c r="BU1616" s="302"/>
      <c r="BV1616" s="386"/>
      <c r="BW1616" s="303"/>
      <c r="BX1616" s="303"/>
      <c r="BY1616" s="302"/>
      <c r="BZ1616" s="302"/>
      <c r="CA1616" s="387"/>
      <c r="CB1616" s="395"/>
      <c r="CC1616" s="12"/>
      <c r="CD1616" s="304"/>
      <c r="CE1616" s="14"/>
      <c r="CF1616" s="395"/>
      <c r="CG1616" s="397"/>
      <c r="CH1616" s="300">
        <f t="shared" si="633"/>
        <v>0</v>
      </c>
      <c r="CI1616" s="26"/>
      <c r="CJ1616" s="17">
        <f t="shared" si="630"/>
        <v>0</v>
      </c>
      <c r="CK1616" s="18">
        <f t="shared" ref="CK1616:CK1679" si="641">CI1616+CK1615</f>
        <v>12.89</v>
      </c>
      <c r="CM1616" s="164"/>
      <c r="CN1616" s="302"/>
      <c r="CO1616" s="13">
        <f t="shared" si="634"/>
        <v>0</v>
      </c>
      <c r="CP1616" s="302"/>
      <c r="CQ1616" s="13">
        <f t="shared" si="635"/>
        <v>0</v>
      </c>
      <c r="CR1616" s="302"/>
      <c r="CS1616" s="13">
        <f t="shared" si="636"/>
        <v>0</v>
      </c>
      <c r="CT1616" s="302"/>
      <c r="CU1616" s="13">
        <f t="shared" si="631"/>
        <v>0</v>
      </c>
      <c r="CV1616" s="302"/>
      <c r="CW1616" s="13">
        <f t="shared" si="637"/>
        <v>0</v>
      </c>
      <c r="CX1616" s="13">
        <f t="shared" si="638"/>
        <v>0</v>
      </c>
      <c r="CY1616" s="251">
        <f t="shared" si="639"/>
        <v>0</v>
      </c>
      <c r="CZ1616" s="13" t="s">
        <v>29</v>
      </c>
      <c r="DA1616" s="13">
        <v>50</v>
      </c>
      <c r="DB1616" s="22">
        <f t="shared" si="640"/>
        <v>0</v>
      </c>
      <c r="DD1616" s="24"/>
      <c r="DF1616" s="163"/>
      <c r="DH1616" s="24"/>
      <c r="DI1616" s="447"/>
      <c r="DJ1616" s="163"/>
    </row>
    <row r="1617" spans="1:114" s="7" customFormat="1">
      <c r="A1617" s="277">
        <f t="shared" si="624"/>
        <v>50</v>
      </c>
      <c r="B1617" s="21" t="e">
        <f>'Calculateur de trading'!I1617/C1617/W1617</f>
        <v>#DIV/0!</v>
      </c>
      <c r="C1617" s="278">
        <f t="shared" si="625"/>
        <v>10</v>
      </c>
      <c r="D1617" s="278"/>
      <c r="E1617" s="273">
        <f t="shared" si="626"/>
        <v>100</v>
      </c>
      <c r="F1617" s="271">
        <f t="shared" si="618"/>
        <v>2</v>
      </c>
      <c r="G1617" s="271" t="e">
        <f t="shared" si="619"/>
        <v>#DIV/0!</v>
      </c>
      <c r="H1617" s="272">
        <f t="shared" si="620"/>
        <v>20</v>
      </c>
      <c r="I1617" s="270"/>
      <c r="J1617" s="273">
        <f t="shared" si="627"/>
        <v>200</v>
      </c>
      <c r="K1617" s="271">
        <f t="shared" si="621"/>
        <v>4</v>
      </c>
      <c r="L1617" s="271" t="e">
        <f t="shared" si="622"/>
        <v>#DIV/0!</v>
      </c>
      <c r="M1617" s="272">
        <f t="shared" si="623"/>
        <v>40</v>
      </c>
      <c r="N1617" s="389"/>
      <c r="O1617" s="455" t="e">
        <f>(A1617*B1617*W1617)+(B1617*'Calculateur de trading'!H1617)</f>
        <v>#DIV/0!</v>
      </c>
      <c r="P1617" s="274" t="e">
        <f>O1617/'Déscriptions des trades'!CK1617</f>
        <v>#DIV/0!</v>
      </c>
      <c r="Q1617" s="456" t="e">
        <f>'Déscriptions des trades'!CK1617-O1617</f>
        <v>#DIV/0!</v>
      </c>
      <c r="R1617" s="466" t="e">
        <f t="shared" si="628"/>
        <v>#DIV/0!</v>
      </c>
      <c r="S1617" s="389"/>
      <c r="T1617" s="12"/>
      <c r="U1617" s="25"/>
      <c r="V1617" s="15"/>
      <c r="W1617" s="490">
        <f t="shared" si="632"/>
        <v>0</v>
      </c>
      <c r="X1617" s="21" t="e">
        <f>W1617*U1617/'Déscriptions des trades'!CK1617*'Déscriptions des trades'!B1617</f>
        <v>#DIV/0!</v>
      </c>
      <c r="Y1617" s="459"/>
      <c r="Z1617" s="389"/>
      <c r="AA1617" s="23">
        <f t="shared" si="629"/>
        <v>0.1</v>
      </c>
      <c r="AB1617" s="17" t="e">
        <f>(AA1617*'Déscriptions des trades'!U1617*'Déscriptions des trades'!B1617/'Déscriptions des trades'!CK1617)*'Déscriptions des trades'!W1617</f>
        <v>#DIV/0!</v>
      </c>
      <c r="AC1617" s="265" t="e">
        <f>AB1617*'Déscriptions des trades'!CK1617</f>
        <v>#DIV/0!</v>
      </c>
      <c r="AD1617" s="266" t="e">
        <f>'Déscriptions des trades'!CK1617-AC1617</f>
        <v>#DIV/0!</v>
      </c>
      <c r="AE1617" s="389"/>
      <c r="AF1617" s="399">
        <v>1613</v>
      </c>
      <c r="AG1617" s="389"/>
      <c r="AH1617" s="20"/>
      <c r="AI1617" s="303"/>
      <c r="AJ1617" s="307"/>
      <c r="AK1617" s="161"/>
      <c r="AL1617" s="305"/>
      <c r="AM1617" s="305"/>
      <c r="AN1617" s="162"/>
      <c r="AO1617" s="439"/>
      <c r="AP1617" s="162"/>
      <c r="AQ1617" s="113"/>
      <c r="AR1617" s="113"/>
      <c r="AS1617" s="384"/>
      <c r="AT1617" s="306"/>
      <c r="AU1617" s="306"/>
      <c r="AV1617" s="160"/>
      <c r="AW1617" s="158"/>
      <c r="AX1617" s="385"/>
      <c r="AY1617" s="453"/>
      <c r="AZ1617" s="165"/>
      <c r="BA1617" s="301"/>
      <c r="BB1617" s="165"/>
      <c r="BC1617" s="301"/>
      <c r="BD1617" s="165"/>
      <c r="BE1617" s="302"/>
      <c r="BF1617" s="302"/>
      <c r="BG1617" s="165"/>
      <c r="BH1617" s="303"/>
      <c r="BI1617" s="165"/>
      <c r="BJ1617" s="304"/>
      <c r="BK1617" s="394"/>
      <c r="BL1617" s="302"/>
      <c r="BM1617" s="302"/>
      <c r="BN1617" s="394"/>
      <c r="BO1617" s="302"/>
      <c r="BP1617" s="13"/>
      <c r="BQ1617" s="302"/>
      <c r="BR1617" s="13"/>
      <c r="BS1617" s="302"/>
      <c r="BT1617" s="13"/>
      <c r="BU1617" s="302"/>
      <c r="BV1617" s="386"/>
      <c r="BW1617" s="303"/>
      <c r="BX1617" s="303"/>
      <c r="BY1617" s="302"/>
      <c r="BZ1617" s="302"/>
      <c r="CA1617" s="387"/>
      <c r="CB1617" s="395"/>
      <c r="CC1617" s="12"/>
      <c r="CD1617" s="304"/>
      <c r="CE1617" s="14"/>
      <c r="CF1617" s="395"/>
      <c r="CG1617" s="397"/>
      <c r="CH1617" s="300">
        <f t="shared" si="633"/>
        <v>0</v>
      </c>
      <c r="CI1617" s="26"/>
      <c r="CJ1617" s="17">
        <f t="shared" si="630"/>
        <v>0</v>
      </c>
      <c r="CK1617" s="18">
        <f t="shared" si="641"/>
        <v>12.89</v>
      </c>
      <c r="CM1617" s="164"/>
      <c r="CN1617" s="302"/>
      <c r="CO1617" s="13">
        <f t="shared" si="634"/>
        <v>0</v>
      </c>
      <c r="CP1617" s="302"/>
      <c r="CQ1617" s="13">
        <f t="shared" si="635"/>
        <v>0</v>
      </c>
      <c r="CR1617" s="302"/>
      <c r="CS1617" s="13">
        <f t="shared" si="636"/>
        <v>0</v>
      </c>
      <c r="CT1617" s="302"/>
      <c r="CU1617" s="13">
        <f t="shared" si="631"/>
        <v>0</v>
      </c>
      <c r="CV1617" s="302"/>
      <c r="CW1617" s="13">
        <f t="shared" si="637"/>
        <v>0</v>
      </c>
      <c r="CX1617" s="13">
        <f t="shared" si="638"/>
        <v>0</v>
      </c>
      <c r="CY1617" s="251">
        <f t="shared" si="639"/>
        <v>0</v>
      </c>
      <c r="CZ1617" s="13" t="s">
        <v>29</v>
      </c>
      <c r="DA1617" s="13">
        <v>50</v>
      </c>
      <c r="DB1617" s="22">
        <f t="shared" si="640"/>
        <v>0</v>
      </c>
      <c r="DD1617" s="24"/>
      <c r="DF1617" s="163"/>
      <c r="DH1617" s="24"/>
      <c r="DI1617" s="447"/>
      <c r="DJ1617" s="163"/>
    </row>
    <row r="1618" spans="1:114" s="7" customFormat="1">
      <c r="A1618" s="277">
        <f t="shared" si="624"/>
        <v>50</v>
      </c>
      <c r="B1618" s="21" t="e">
        <f>'Calculateur de trading'!I1618/C1618/W1618</f>
        <v>#DIV/0!</v>
      </c>
      <c r="C1618" s="278">
        <f t="shared" si="625"/>
        <v>10</v>
      </c>
      <c r="D1618" s="426"/>
      <c r="E1618" s="273">
        <f t="shared" si="626"/>
        <v>100</v>
      </c>
      <c r="F1618" s="271">
        <f t="shared" si="618"/>
        <v>2</v>
      </c>
      <c r="G1618" s="271" t="e">
        <f t="shared" si="619"/>
        <v>#DIV/0!</v>
      </c>
      <c r="H1618" s="272">
        <f t="shared" si="620"/>
        <v>20</v>
      </c>
      <c r="I1618" s="270"/>
      <c r="J1618" s="273">
        <f t="shared" si="627"/>
        <v>200</v>
      </c>
      <c r="K1618" s="271">
        <f t="shared" si="621"/>
        <v>4</v>
      </c>
      <c r="L1618" s="271" t="e">
        <f t="shared" si="622"/>
        <v>#DIV/0!</v>
      </c>
      <c r="M1618" s="272">
        <f t="shared" si="623"/>
        <v>40</v>
      </c>
      <c r="N1618" s="389"/>
      <c r="O1618" s="455" t="e">
        <f>(A1618*B1618*W1618)+(B1618*'Calculateur de trading'!H1618)</f>
        <v>#DIV/0!</v>
      </c>
      <c r="P1618" s="274" t="e">
        <f>O1618/'Déscriptions des trades'!CK1618</f>
        <v>#DIV/0!</v>
      </c>
      <c r="Q1618" s="456" t="e">
        <f>'Déscriptions des trades'!CK1618-O1618</f>
        <v>#DIV/0!</v>
      </c>
      <c r="R1618" s="466" t="e">
        <f t="shared" si="628"/>
        <v>#DIV/0!</v>
      </c>
      <c r="S1618" s="389"/>
      <c r="T1618" s="12"/>
      <c r="U1618" s="25"/>
      <c r="V1618" s="15"/>
      <c r="W1618" s="490">
        <f t="shared" si="632"/>
        <v>0</v>
      </c>
      <c r="X1618" s="21" t="e">
        <f>W1618*U1618/'Déscriptions des trades'!CK1618*'Déscriptions des trades'!B1618</f>
        <v>#DIV/0!</v>
      </c>
      <c r="Y1618" s="459"/>
      <c r="Z1618" s="389"/>
      <c r="AA1618" s="23">
        <f t="shared" si="629"/>
        <v>0.1</v>
      </c>
      <c r="AB1618" s="17" t="e">
        <f>(AA1618*'Déscriptions des trades'!U1618*'Déscriptions des trades'!B1618/'Déscriptions des trades'!CK1618)*'Déscriptions des trades'!W1618</f>
        <v>#DIV/0!</v>
      </c>
      <c r="AC1618" s="265" t="e">
        <f>AB1618*'Déscriptions des trades'!CK1618</f>
        <v>#DIV/0!</v>
      </c>
      <c r="AD1618" s="266" t="e">
        <f>'Déscriptions des trades'!CK1618-AC1618</f>
        <v>#DIV/0!</v>
      </c>
      <c r="AE1618" s="389"/>
      <c r="AF1618" s="399">
        <v>1614</v>
      </c>
      <c r="AG1618" s="389"/>
      <c r="AH1618" s="20"/>
      <c r="AI1618" s="303"/>
      <c r="AJ1618" s="307"/>
      <c r="AK1618" s="161"/>
      <c r="AL1618" s="305"/>
      <c r="AM1618" s="305"/>
      <c r="AN1618" s="162"/>
      <c r="AO1618" s="439"/>
      <c r="AP1618" s="162"/>
      <c r="AQ1618" s="113"/>
      <c r="AR1618" s="113"/>
      <c r="AS1618" s="384"/>
      <c r="AT1618" s="306"/>
      <c r="AU1618" s="306"/>
      <c r="AV1618" s="160"/>
      <c r="AW1618" s="158"/>
      <c r="AX1618" s="385"/>
      <c r="AY1618" s="453"/>
      <c r="AZ1618" s="165"/>
      <c r="BA1618" s="301"/>
      <c r="BB1618" s="165"/>
      <c r="BC1618" s="301"/>
      <c r="BD1618" s="165"/>
      <c r="BE1618" s="302"/>
      <c r="BF1618" s="302"/>
      <c r="BG1618" s="165"/>
      <c r="BH1618" s="303"/>
      <c r="BI1618" s="165"/>
      <c r="BJ1618" s="304"/>
      <c r="BK1618" s="394"/>
      <c r="BL1618" s="302"/>
      <c r="BM1618" s="302"/>
      <c r="BN1618" s="394"/>
      <c r="BO1618" s="302"/>
      <c r="BP1618" s="13"/>
      <c r="BQ1618" s="302"/>
      <c r="BR1618" s="13"/>
      <c r="BS1618" s="302"/>
      <c r="BT1618" s="13"/>
      <c r="BU1618" s="302"/>
      <c r="BV1618" s="386"/>
      <c r="BW1618" s="303"/>
      <c r="BX1618" s="303"/>
      <c r="BY1618" s="302"/>
      <c r="BZ1618" s="302"/>
      <c r="CA1618" s="387"/>
      <c r="CB1618" s="395"/>
      <c r="CC1618" s="12"/>
      <c r="CD1618" s="304"/>
      <c r="CE1618" s="14"/>
      <c r="CF1618" s="395"/>
      <c r="CG1618" s="397"/>
      <c r="CH1618" s="300">
        <f t="shared" si="633"/>
        <v>0</v>
      </c>
      <c r="CI1618" s="26"/>
      <c r="CJ1618" s="17">
        <f t="shared" si="630"/>
        <v>0</v>
      </c>
      <c r="CK1618" s="18">
        <f t="shared" si="641"/>
        <v>12.89</v>
      </c>
      <c r="CM1618" s="164"/>
      <c r="CN1618" s="302"/>
      <c r="CO1618" s="13">
        <f t="shared" si="634"/>
        <v>0</v>
      </c>
      <c r="CP1618" s="302"/>
      <c r="CQ1618" s="13">
        <f t="shared" si="635"/>
        <v>0</v>
      </c>
      <c r="CR1618" s="302"/>
      <c r="CS1618" s="13">
        <f t="shared" si="636"/>
        <v>0</v>
      </c>
      <c r="CT1618" s="302"/>
      <c r="CU1618" s="13">
        <f t="shared" si="631"/>
        <v>0</v>
      </c>
      <c r="CV1618" s="302"/>
      <c r="CW1618" s="13">
        <f t="shared" si="637"/>
        <v>0</v>
      </c>
      <c r="CX1618" s="13">
        <f t="shared" si="638"/>
        <v>0</v>
      </c>
      <c r="CY1618" s="251">
        <f t="shared" si="639"/>
        <v>0</v>
      </c>
      <c r="CZ1618" s="13" t="s">
        <v>29</v>
      </c>
      <c r="DA1618" s="13">
        <v>50</v>
      </c>
      <c r="DB1618" s="22">
        <f t="shared" si="640"/>
        <v>0</v>
      </c>
      <c r="DD1618" s="24"/>
      <c r="DF1618" s="163"/>
      <c r="DH1618" s="24"/>
      <c r="DI1618" s="447"/>
      <c r="DJ1618" s="163"/>
    </row>
    <row r="1619" spans="1:114" s="7" customFormat="1">
      <c r="A1619" s="277">
        <f t="shared" si="624"/>
        <v>50</v>
      </c>
      <c r="B1619" s="21" t="e">
        <f>'Calculateur de trading'!I1619/C1619/W1619</f>
        <v>#DIV/0!</v>
      </c>
      <c r="C1619" s="278">
        <f t="shared" si="625"/>
        <v>10</v>
      </c>
      <c r="D1619" s="278"/>
      <c r="E1619" s="273">
        <f t="shared" si="626"/>
        <v>100</v>
      </c>
      <c r="F1619" s="271">
        <f t="shared" si="618"/>
        <v>2</v>
      </c>
      <c r="G1619" s="271" t="e">
        <f t="shared" si="619"/>
        <v>#DIV/0!</v>
      </c>
      <c r="H1619" s="272">
        <f t="shared" si="620"/>
        <v>20</v>
      </c>
      <c r="I1619" s="270"/>
      <c r="J1619" s="273">
        <f t="shared" si="627"/>
        <v>200</v>
      </c>
      <c r="K1619" s="271">
        <f t="shared" si="621"/>
        <v>4</v>
      </c>
      <c r="L1619" s="271" t="e">
        <f t="shared" si="622"/>
        <v>#DIV/0!</v>
      </c>
      <c r="M1619" s="272">
        <f t="shared" si="623"/>
        <v>40</v>
      </c>
      <c r="N1619" s="389"/>
      <c r="O1619" s="455" t="e">
        <f>(A1619*B1619*W1619)+(B1619*'Calculateur de trading'!H1619)</f>
        <v>#DIV/0!</v>
      </c>
      <c r="P1619" s="274" t="e">
        <f>O1619/'Déscriptions des trades'!CK1619</f>
        <v>#DIV/0!</v>
      </c>
      <c r="Q1619" s="456" t="e">
        <f>'Déscriptions des trades'!CK1619-O1619</f>
        <v>#DIV/0!</v>
      </c>
      <c r="R1619" s="466" t="e">
        <f t="shared" si="628"/>
        <v>#DIV/0!</v>
      </c>
      <c r="S1619" s="389"/>
      <c r="T1619" s="12"/>
      <c r="U1619" s="25"/>
      <c r="V1619" s="15"/>
      <c r="W1619" s="490">
        <f t="shared" si="632"/>
        <v>0</v>
      </c>
      <c r="X1619" s="21" t="e">
        <f>W1619*U1619/'Déscriptions des trades'!CK1619*'Déscriptions des trades'!B1619</f>
        <v>#DIV/0!</v>
      </c>
      <c r="Y1619" s="459"/>
      <c r="Z1619" s="389"/>
      <c r="AA1619" s="23">
        <f t="shared" si="629"/>
        <v>0.1</v>
      </c>
      <c r="AB1619" s="17" t="e">
        <f>(AA1619*'Déscriptions des trades'!U1619*'Déscriptions des trades'!B1619/'Déscriptions des trades'!CK1619)*'Déscriptions des trades'!W1619</f>
        <v>#DIV/0!</v>
      </c>
      <c r="AC1619" s="265" t="e">
        <f>AB1619*'Déscriptions des trades'!CK1619</f>
        <v>#DIV/0!</v>
      </c>
      <c r="AD1619" s="266" t="e">
        <f>'Déscriptions des trades'!CK1619-AC1619</f>
        <v>#DIV/0!</v>
      </c>
      <c r="AE1619" s="389"/>
      <c r="AF1619" s="399">
        <v>1615</v>
      </c>
      <c r="AG1619" s="389"/>
      <c r="AH1619" s="20"/>
      <c r="AI1619" s="303"/>
      <c r="AJ1619" s="307"/>
      <c r="AK1619" s="161"/>
      <c r="AL1619" s="305"/>
      <c r="AM1619" s="305"/>
      <c r="AN1619" s="162"/>
      <c r="AO1619" s="439"/>
      <c r="AP1619" s="162"/>
      <c r="AQ1619" s="113"/>
      <c r="AR1619" s="113"/>
      <c r="AS1619" s="384"/>
      <c r="AT1619" s="306"/>
      <c r="AU1619" s="306"/>
      <c r="AV1619" s="160"/>
      <c r="AW1619" s="158"/>
      <c r="AX1619" s="385"/>
      <c r="AY1619" s="453"/>
      <c r="AZ1619" s="165"/>
      <c r="BA1619" s="301"/>
      <c r="BB1619" s="165"/>
      <c r="BC1619" s="301"/>
      <c r="BD1619" s="165"/>
      <c r="BE1619" s="302"/>
      <c r="BF1619" s="302"/>
      <c r="BG1619" s="165"/>
      <c r="BH1619" s="303"/>
      <c r="BI1619" s="165"/>
      <c r="BJ1619" s="304"/>
      <c r="BK1619" s="394"/>
      <c r="BL1619" s="302"/>
      <c r="BM1619" s="302"/>
      <c r="BN1619" s="394"/>
      <c r="BO1619" s="302"/>
      <c r="BP1619" s="13"/>
      <c r="BQ1619" s="302"/>
      <c r="BR1619" s="13"/>
      <c r="BS1619" s="302"/>
      <c r="BT1619" s="13"/>
      <c r="BU1619" s="302"/>
      <c r="BV1619" s="386"/>
      <c r="BW1619" s="303"/>
      <c r="BX1619" s="303"/>
      <c r="BY1619" s="302"/>
      <c r="BZ1619" s="302"/>
      <c r="CA1619" s="387"/>
      <c r="CB1619" s="395"/>
      <c r="CC1619" s="12"/>
      <c r="CD1619" s="304"/>
      <c r="CE1619" s="14"/>
      <c r="CF1619" s="395"/>
      <c r="CG1619" s="397"/>
      <c r="CH1619" s="300">
        <f t="shared" si="633"/>
        <v>0</v>
      </c>
      <c r="CI1619" s="26"/>
      <c r="CJ1619" s="17">
        <f t="shared" si="630"/>
        <v>0</v>
      </c>
      <c r="CK1619" s="18">
        <f t="shared" si="641"/>
        <v>12.89</v>
      </c>
      <c r="CM1619" s="164"/>
      <c r="CN1619" s="302"/>
      <c r="CO1619" s="13">
        <f t="shared" si="634"/>
        <v>0</v>
      </c>
      <c r="CP1619" s="302"/>
      <c r="CQ1619" s="13">
        <f t="shared" si="635"/>
        <v>0</v>
      </c>
      <c r="CR1619" s="302"/>
      <c r="CS1619" s="13">
        <f t="shared" si="636"/>
        <v>0</v>
      </c>
      <c r="CT1619" s="302"/>
      <c r="CU1619" s="13">
        <f t="shared" si="631"/>
        <v>0</v>
      </c>
      <c r="CV1619" s="302"/>
      <c r="CW1619" s="13">
        <f t="shared" si="637"/>
        <v>0</v>
      </c>
      <c r="CX1619" s="13">
        <f t="shared" si="638"/>
        <v>0</v>
      </c>
      <c r="CY1619" s="251">
        <f t="shared" si="639"/>
        <v>0</v>
      </c>
      <c r="CZ1619" s="13" t="s">
        <v>29</v>
      </c>
      <c r="DA1619" s="13">
        <v>50</v>
      </c>
      <c r="DB1619" s="22">
        <f t="shared" si="640"/>
        <v>0</v>
      </c>
      <c r="DD1619" s="24"/>
      <c r="DF1619" s="163"/>
      <c r="DH1619" s="24"/>
      <c r="DI1619" s="447"/>
      <c r="DJ1619" s="163"/>
    </row>
    <row r="1620" spans="1:114" s="7" customFormat="1">
      <c r="A1620" s="277">
        <f t="shared" si="624"/>
        <v>50</v>
      </c>
      <c r="B1620" s="21" t="e">
        <f>'Calculateur de trading'!I1620/C1620/W1620</f>
        <v>#DIV/0!</v>
      </c>
      <c r="C1620" s="278">
        <f t="shared" si="625"/>
        <v>10</v>
      </c>
      <c r="D1620" s="426"/>
      <c r="E1620" s="273">
        <f t="shared" si="626"/>
        <v>100</v>
      </c>
      <c r="F1620" s="271">
        <f t="shared" si="618"/>
        <v>2</v>
      </c>
      <c r="G1620" s="271" t="e">
        <f t="shared" si="619"/>
        <v>#DIV/0!</v>
      </c>
      <c r="H1620" s="272">
        <f t="shared" si="620"/>
        <v>20</v>
      </c>
      <c r="I1620" s="270"/>
      <c r="J1620" s="273">
        <f t="shared" si="627"/>
        <v>200</v>
      </c>
      <c r="K1620" s="271">
        <f t="shared" si="621"/>
        <v>4</v>
      </c>
      <c r="L1620" s="271" t="e">
        <f t="shared" si="622"/>
        <v>#DIV/0!</v>
      </c>
      <c r="M1620" s="272">
        <f t="shared" si="623"/>
        <v>40</v>
      </c>
      <c r="N1620" s="389"/>
      <c r="O1620" s="455" t="e">
        <f>(A1620*B1620*W1620)+(B1620*'Calculateur de trading'!H1620)</f>
        <v>#DIV/0!</v>
      </c>
      <c r="P1620" s="274" t="e">
        <f>O1620/'Déscriptions des trades'!CK1620</f>
        <v>#DIV/0!</v>
      </c>
      <c r="Q1620" s="456" t="e">
        <f>'Déscriptions des trades'!CK1620-O1620</f>
        <v>#DIV/0!</v>
      </c>
      <c r="R1620" s="466" t="e">
        <f t="shared" si="628"/>
        <v>#DIV/0!</v>
      </c>
      <c r="S1620" s="389"/>
      <c r="T1620" s="12"/>
      <c r="U1620" s="25"/>
      <c r="V1620" s="15"/>
      <c r="W1620" s="490">
        <f t="shared" si="632"/>
        <v>0</v>
      </c>
      <c r="X1620" s="21" t="e">
        <f>W1620*U1620/'Déscriptions des trades'!CK1620*'Déscriptions des trades'!B1620</f>
        <v>#DIV/0!</v>
      </c>
      <c r="Y1620" s="459"/>
      <c r="Z1620" s="389"/>
      <c r="AA1620" s="23">
        <f t="shared" si="629"/>
        <v>0.1</v>
      </c>
      <c r="AB1620" s="17" t="e">
        <f>(AA1620*'Déscriptions des trades'!U1620*'Déscriptions des trades'!B1620/'Déscriptions des trades'!CK1620)*'Déscriptions des trades'!W1620</f>
        <v>#DIV/0!</v>
      </c>
      <c r="AC1620" s="265" t="e">
        <f>AB1620*'Déscriptions des trades'!CK1620</f>
        <v>#DIV/0!</v>
      </c>
      <c r="AD1620" s="266" t="e">
        <f>'Déscriptions des trades'!CK1620-AC1620</f>
        <v>#DIV/0!</v>
      </c>
      <c r="AE1620" s="389"/>
      <c r="AF1620" s="399">
        <v>1616</v>
      </c>
      <c r="AG1620" s="389"/>
      <c r="AH1620" s="20"/>
      <c r="AI1620" s="303"/>
      <c r="AJ1620" s="307"/>
      <c r="AK1620" s="161"/>
      <c r="AL1620" s="305"/>
      <c r="AM1620" s="305"/>
      <c r="AN1620" s="162"/>
      <c r="AO1620" s="439"/>
      <c r="AP1620" s="162"/>
      <c r="AQ1620" s="113"/>
      <c r="AR1620" s="113"/>
      <c r="AS1620" s="384"/>
      <c r="AT1620" s="306"/>
      <c r="AU1620" s="306"/>
      <c r="AV1620" s="160"/>
      <c r="AW1620" s="158"/>
      <c r="AX1620" s="385"/>
      <c r="AY1620" s="453"/>
      <c r="AZ1620" s="165"/>
      <c r="BA1620" s="301"/>
      <c r="BB1620" s="165"/>
      <c r="BC1620" s="301"/>
      <c r="BD1620" s="165"/>
      <c r="BE1620" s="302"/>
      <c r="BF1620" s="302"/>
      <c r="BG1620" s="165"/>
      <c r="BH1620" s="303"/>
      <c r="BI1620" s="165"/>
      <c r="BJ1620" s="304"/>
      <c r="BK1620" s="394"/>
      <c r="BL1620" s="302"/>
      <c r="BM1620" s="302"/>
      <c r="BN1620" s="394"/>
      <c r="BO1620" s="302"/>
      <c r="BP1620" s="13"/>
      <c r="BQ1620" s="302"/>
      <c r="BR1620" s="13"/>
      <c r="BS1620" s="302"/>
      <c r="BT1620" s="13"/>
      <c r="BU1620" s="302"/>
      <c r="BV1620" s="386"/>
      <c r="BW1620" s="303"/>
      <c r="BX1620" s="303"/>
      <c r="BY1620" s="302"/>
      <c r="BZ1620" s="302"/>
      <c r="CA1620" s="387"/>
      <c r="CB1620" s="395"/>
      <c r="CC1620" s="12"/>
      <c r="CD1620" s="304"/>
      <c r="CE1620" s="14"/>
      <c r="CF1620" s="395"/>
      <c r="CG1620" s="397"/>
      <c r="CH1620" s="300">
        <f t="shared" si="633"/>
        <v>0</v>
      </c>
      <c r="CI1620" s="26"/>
      <c r="CJ1620" s="17">
        <f t="shared" si="630"/>
        <v>0</v>
      </c>
      <c r="CK1620" s="18">
        <f t="shared" si="641"/>
        <v>12.89</v>
      </c>
      <c r="CM1620" s="164"/>
      <c r="CN1620" s="302"/>
      <c r="CO1620" s="13">
        <f t="shared" si="634"/>
        <v>0</v>
      </c>
      <c r="CP1620" s="302"/>
      <c r="CQ1620" s="13">
        <f t="shared" si="635"/>
        <v>0</v>
      </c>
      <c r="CR1620" s="302"/>
      <c r="CS1620" s="13">
        <f t="shared" si="636"/>
        <v>0</v>
      </c>
      <c r="CT1620" s="302"/>
      <c r="CU1620" s="13">
        <f t="shared" si="631"/>
        <v>0</v>
      </c>
      <c r="CV1620" s="302"/>
      <c r="CW1620" s="13">
        <f t="shared" si="637"/>
        <v>0</v>
      </c>
      <c r="CX1620" s="13">
        <f t="shared" si="638"/>
        <v>0</v>
      </c>
      <c r="CY1620" s="251">
        <f t="shared" si="639"/>
        <v>0</v>
      </c>
      <c r="CZ1620" s="13" t="s">
        <v>29</v>
      </c>
      <c r="DA1620" s="13">
        <v>50</v>
      </c>
      <c r="DB1620" s="22">
        <f t="shared" si="640"/>
        <v>0</v>
      </c>
      <c r="DD1620" s="24"/>
      <c r="DF1620" s="163"/>
      <c r="DH1620" s="24"/>
      <c r="DI1620" s="447"/>
      <c r="DJ1620" s="163"/>
    </row>
    <row r="1621" spans="1:114" s="7" customFormat="1">
      <c r="A1621" s="277">
        <f t="shared" si="624"/>
        <v>50</v>
      </c>
      <c r="B1621" s="21" t="e">
        <f>'Calculateur de trading'!I1621/C1621/W1621</f>
        <v>#DIV/0!</v>
      </c>
      <c r="C1621" s="278">
        <f t="shared" si="625"/>
        <v>10</v>
      </c>
      <c r="D1621" s="278"/>
      <c r="E1621" s="273">
        <f t="shared" si="626"/>
        <v>100</v>
      </c>
      <c r="F1621" s="271">
        <f t="shared" si="618"/>
        <v>2</v>
      </c>
      <c r="G1621" s="271" t="e">
        <f t="shared" si="619"/>
        <v>#DIV/0!</v>
      </c>
      <c r="H1621" s="272">
        <f t="shared" si="620"/>
        <v>20</v>
      </c>
      <c r="I1621" s="270"/>
      <c r="J1621" s="273">
        <f t="shared" si="627"/>
        <v>200</v>
      </c>
      <c r="K1621" s="271">
        <f t="shared" si="621"/>
        <v>4</v>
      </c>
      <c r="L1621" s="271" t="e">
        <f t="shared" si="622"/>
        <v>#DIV/0!</v>
      </c>
      <c r="M1621" s="272">
        <f t="shared" si="623"/>
        <v>40</v>
      </c>
      <c r="N1621" s="389"/>
      <c r="O1621" s="455" t="e">
        <f>(A1621*B1621*W1621)+(B1621*'Calculateur de trading'!H1621)</f>
        <v>#DIV/0!</v>
      </c>
      <c r="P1621" s="274" t="e">
        <f>O1621/'Déscriptions des trades'!CK1621</f>
        <v>#DIV/0!</v>
      </c>
      <c r="Q1621" s="456" t="e">
        <f>'Déscriptions des trades'!CK1621-O1621</f>
        <v>#DIV/0!</v>
      </c>
      <c r="R1621" s="466" t="e">
        <f t="shared" si="628"/>
        <v>#DIV/0!</v>
      </c>
      <c r="S1621" s="389"/>
      <c r="T1621" s="12"/>
      <c r="U1621" s="25"/>
      <c r="V1621" s="15"/>
      <c r="W1621" s="490">
        <f t="shared" si="632"/>
        <v>0</v>
      </c>
      <c r="X1621" s="21" t="e">
        <f>W1621*U1621/'Déscriptions des trades'!CK1621*'Déscriptions des trades'!B1621</f>
        <v>#DIV/0!</v>
      </c>
      <c r="Y1621" s="459"/>
      <c r="Z1621" s="389"/>
      <c r="AA1621" s="23">
        <f t="shared" si="629"/>
        <v>0.1</v>
      </c>
      <c r="AB1621" s="17" t="e">
        <f>(AA1621*'Déscriptions des trades'!U1621*'Déscriptions des trades'!B1621/'Déscriptions des trades'!CK1621)*'Déscriptions des trades'!W1621</f>
        <v>#DIV/0!</v>
      </c>
      <c r="AC1621" s="265" t="e">
        <f>AB1621*'Déscriptions des trades'!CK1621</f>
        <v>#DIV/0!</v>
      </c>
      <c r="AD1621" s="266" t="e">
        <f>'Déscriptions des trades'!CK1621-AC1621</f>
        <v>#DIV/0!</v>
      </c>
      <c r="AE1621" s="389"/>
      <c r="AF1621" s="399">
        <v>1617</v>
      </c>
      <c r="AG1621" s="389"/>
      <c r="AH1621" s="20"/>
      <c r="AI1621" s="303"/>
      <c r="AJ1621" s="307"/>
      <c r="AK1621" s="161"/>
      <c r="AL1621" s="305"/>
      <c r="AM1621" s="305"/>
      <c r="AN1621" s="162"/>
      <c r="AO1621" s="439"/>
      <c r="AP1621" s="162"/>
      <c r="AQ1621" s="113"/>
      <c r="AR1621" s="113"/>
      <c r="AS1621" s="384"/>
      <c r="AT1621" s="306"/>
      <c r="AU1621" s="306"/>
      <c r="AV1621" s="160"/>
      <c r="AW1621" s="158"/>
      <c r="AX1621" s="385"/>
      <c r="AY1621" s="453"/>
      <c r="AZ1621" s="165"/>
      <c r="BA1621" s="301"/>
      <c r="BB1621" s="165"/>
      <c r="BC1621" s="301"/>
      <c r="BD1621" s="165"/>
      <c r="BE1621" s="302"/>
      <c r="BF1621" s="302"/>
      <c r="BG1621" s="165"/>
      <c r="BH1621" s="303"/>
      <c r="BI1621" s="165"/>
      <c r="BJ1621" s="304"/>
      <c r="BK1621" s="394"/>
      <c r="BL1621" s="302"/>
      <c r="BM1621" s="302"/>
      <c r="BN1621" s="394"/>
      <c r="BO1621" s="302"/>
      <c r="BP1621" s="13"/>
      <c r="BQ1621" s="302"/>
      <c r="BR1621" s="13"/>
      <c r="BS1621" s="302"/>
      <c r="BT1621" s="13"/>
      <c r="BU1621" s="302"/>
      <c r="BV1621" s="386"/>
      <c r="BW1621" s="303"/>
      <c r="BX1621" s="303"/>
      <c r="BY1621" s="302"/>
      <c r="BZ1621" s="302"/>
      <c r="CA1621" s="387"/>
      <c r="CB1621" s="395"/>
      <c r="CC1621" s="12"/>
      <c r="CD1621" s="304"/>
      <c r="CE1621" s="14"/>
      <c r="CF1621" s="395"/>
      <c r="CG1621" s="397"/>
      <c r="CH1621" s="300">
        <f t="shared" si="633"/>
        <v>0</v>
      </c>
      <c r="CI1621" s="26"/>
      <c r="CJ1621" s="17">
        <f t="shared" si="630"/>
        <v>0</v>
      </c>
      <c r="CK1621" s="18">
        <f t="shared" si="641"/>
        <v>12.89</v>
      </c>
      <c r="CM1621" s="164"/>
      <c r="CN1621" s="302"/>
      <c r="CO1621" s="13">
        <f t="shared" si="634"/>
        <v>0</v>
      </c>
      <c r="CP1621" s="302"/>
      <c r="CQ1621" s="13">
        <f t="shared" si="635"/>
        <v>0</v>
      </c>
      <c r="CR1621" s="302"/>
      <c r="CS1621" s="13">
        <f t="shared" si="636"/>
        <v>0</v>
      </c>
      <c r="CT1621" s="302"/>
      <c r="CU1621" s="13">
        <f t="shared" si="631"/>
        <v>0</v>
      </c>
      <c r="CV1621" s="302"/>
      <c r="CW1621" s="13">
        <f t="shared" si="637"/>
        <v>0</v>
      </c>
      <c r="CX1621" s="13">
        <f t="shared" si="638"/>
        <v>0</v>
      </c>
      <c r="CY1621" s="251">
        <f t="shared" si="639"/>
        <v>0</v>
      </c>
      <c r="CZ1621" s="13" t="s">
        <v>29</v>
      </c>
      <c r="DA1621" s="13">
        <v>50</v>
      </c>
      <c r="DB1621" s="22">
        <f t="shared" si="640"/>
        <v>0</v>
      </c>
      <c r="DD1621" s="24"/>
      <c r="DF1621" s="163"/>
      <c r="DH1621" s="24"/>
      <c r="DI1621" s="447"/>
      <c r="DJ1621" s="163"/>
    </row>
    <row r="1622" spans="1:114" s="7" customFormat="1">
      <c r="A1622" s="277">
        <f t="shared" si="624"/>
        <v>50</v>
      </c>
      <c r="B1622" s="21" t="e">
        <f>'Calculateur de trading'!I1622/C1622/W1622</f>
        <v>#DIV/0!</v>
      </c>
      <c r="C1622" s="278">
        <f t="shared" si="625"/>
        <v>10</v>
      </c>
      <c r="D1622" s="426"/>
      <c r="E1622" s="273">
        <f t="shared" si="626"/>
        <v>100</v>
      </c>
      <c r="F1622" s="271">
        <f t="shared" si="618"/>
        <v>2</v>
      </c>
      <c r="G1622" s="271" t="e">
        <f t="shared" si="619"/>
        <v>#DIV/0!</v>
      </c>
      <c r="H1622" s="272">
        <f t="shared" si="620"/>
        <v>20</v>
      </c>
      <c r="I1622" s="270"/>
      <c r="J1622" s="273">
        <f t="shared" si="627"/>
        <v>200</v>
      </c>
      <c r="K1622" s="271">
        <f t="shared" si="621"/>
        <v>4</v>
      </c>
      <c r="L1622" s="271" t="e">
        <f t="shared" si="622"/>
        <v>#DIV/0!</v>
      </c>
      <c r="M1622" s="272">
        <f t="shared" si="623"/>
        <v>40</v>
      </c>
      <c r="N1622" s="389"/>
      <c r="O1622" s="455" t="e">
        <f>(A1622*B1622*W1622)+(B1622*'Calculateur de trading'!H1622)</f>
        <v>#DIV/0!</v>
      </c>
      <c r="P1622" s="274" t="e">
        <f>O1622/'Déscriptions des trades'!CK1622</f>
        <v>#DIV/0!</v>
      </c>
      <c r="Q1622" s="456" t="e">
        <f>'Déscriptions des trades'!CK1622-O1622</f>
        <v>#DIV/0!</v>
      </c>
      <c r="R1622" s="466" t="e">
        <f t="shared" si="628"/>
        <v>#DIV/0!</v>
      </c>
      <c r="S1622" s="389"/>
      <c r="T1622" s="12"/>
      <c r="U1622" s="25"/>
      <c r="V1622" s="15"/>
      <c r="W1622" s="490">
        <f t="shared" si="632"/>
        <v>0</v>
      </c>
      <c r="X1622" s="21" t="e">
        <f>W1622*U1622/'Déscriptions des trades'!CK1622*'Déscriptions des trades'!B1622</f>
        <v>#DIV/0!</v>
      </c>
      <c r="Y1622" s="459"/>
      <c r="Z1622" s="389"/>
      <c r="AA1622" s="23">
        <f t="shared" si="629"/>
        <v>0.1</v>
      </c>
      <c r="AB1622" s="17" t="e">
        <f>(AA1622*'Déscriptions des trades'!U1622*'Déscriptions des trades'!B1622/'Déscriptions des trades'!CK1622)*'Déscriptions des trades'!W1622</f>
        <v>#DIV/0!</v>
      </c>
      <c r="AC1622" s="265" t="e">
        <f>AB1622*'Déscriptions des trades'!CK1622</f>
        <v>#DIV/0!</v>
      </c>
      <c r="AD1622" s="266" t="e">
        <f>'Déscriptions des trades'!CK1622-AC1622</f>
        <v>#DIV/0!</v>
      </c>
      <c r="AE1622" s="389"/>
      <c r="AF1622" s="399">
        <v>1618</v>
      </c>
      <c r="AG1622" s="389"/>
      <c r="AH1622" s="20"/>
      <c r="AI1622" s="303"/>
      <c r="AJ1622" s="307"/>
      <c r="AK1622" s="161"/>
      <c r="AL1622" s="305"/>
      <c r="AM1622" s="305"/>
      <c r="AN1622" s="162"/>
      <c r="AO1622" s="439"/>
      <c r="AP1622" s="162"/>
      <c r="AQ1622" s="113"/>
      <c r="AR1622" s="113"/>
      <c r="AS1622" s="384"/>
      <c r="AT1622" s="306"/>
      <c r="AU1622" s="306"/>
      <c r="AV1622" s="160"/>
      <c r="AW1622" s="158"/>
      <c r="AX1622" s="385"/>
      <c r="AY1622" s="453"/>
      <c r="AZ1622" s="165"/>
      <c r="BA1622" s="301"/>
      <c r="BB1622" s="165"/>
      <c r="BC1622" s="301"/>
      <c r="BD1622" s="165"/>
      <c r="BE1622" s="302"/>
      <c r="BF1622" s="302"/>
      <c r="BG1622" s="165"/>
      <c r="BH1622" s="303"/>
      <c r="BI1622" s="165"/>
      <c r="BJ1622" s="304"/>
      <c r="BK1622" s="394"/>
      <c r="BL1622" s="302"/>
      <c r="BM1622" s="302"/>
      <c r="BN1622" s="394"/>
      <c r="BO1622" s="302"/>
      <c r="BP1622" s="13"/>
      <c r="BQ1622" s="302"/>
      <c r="BR1622" s="13"/>
      <c r="BS1622" s="302"/>
      <c r="BT1622" s="13"/>
      <c r="BU1622" s="302"/>
      <c r="BV1622" s="386"/>
      <c r="BW1622" s="303"/>
      <c r="BX1622" s="303"/>
      <c r="BY1622" s="302"/>
      <c r="BZ1622" s="302"/>
      <c r="CA1622" s="387"/>
      <c r="CB1622" s="395"/>
      <c r="CC1622" s="12"/>
      <c r="CD1622" s="304"/>
      <c r="CE1622" s="14"/>
      <c r="CF1622" s="395"/>
      <c r="CG1622" s="397"/>
      <c r="CH1622" s="300">
        <f t="shared" si="633"/>
        <v>0</v>
      </c>
      <c r="CI1622" s="26"/>
      <c r="CJ1622" s="17">
        <f t="shared" si="630"/>
        <v>0</v>
      </c>
      <c r="CK1622" s="18">
        <f t="shared" si="641"/>
        <v>12.89</v>
      </c>
      <c r="CM1622" s="164"/>
      <c r="CN1622" s="302"/>
      <c r="CO1622" s="13">
        <f t="shared" si="634"/>
        <v>0</v>
      </c>
      <c r="CP1622" s="302"/>
      <c r="CQ1622" s="13">
        <f t="shared" si="635"/>
        <v>0</v>
      </c>
      <c r="CR1622" s="302"/>
      <c r="CS1622" s="13">
        <f t="shared" si="636"/>
        <v>0</v>
      </c>
      <c r="CT1622" s="302"/>
      <c r="CU1622" s="13">
        <f t="shared" si="631"/>
        <v>0</v>
      </c>
      <c r="CV1622" s="302"/>
      <c r="CW1622" s="13">
        <f t="shared" si="637"/>
        <v>0</v>
      </c>
      <c r="CX1622" s="13">
        <f t="shared" si="638"/>
        <v>0</v>
      </c>
      <c r="CY1622" s="251">
        <f t="shared" si="639"/>
        <v>0</v>
      </c>
      <c r="CZ1622" s="13" t="s">
        <v>29</v>
      </c>
      <c r="DA1622" s="13">
        <v>50</v>
      </c>
      <c r="DB1622" s="22">
        <f t="shared" si="640"/>
        <v>0</v>
      </c>
      <c r="DD1622" s="24"/>
      <c r="DF1622" s="163"/>
      <c r="DH1622" s="24"/>
      <c r="DI1622" s="447"/>
      <c r="DJ1622" s="163"/>
    </row>
    <row r="1623" spans="1:114" s="7" customFormat="1">
      <c r="A1623" s="277">
        <f t="shared" si="624"/>
        <v>50</v>
      </c>
      <c r="B1623" s="21" t="e">
        <f>'Calculateur de trading'!I1623/C1623/W1623</f>
        <v>#DIV/0!</v>
      </c>
      <c r="C1623" s="278">
        <f t="shared" si="625"/>
        <v>10</v>
      </c>
      <c r="D1623" s="426"/>
      <c r="E1623" s="273">
        <f t="shared" si="626"/>
        <v>100</v>
      </c>
      <c r="F1623" s="271">
        <f t="shared" si="618"/>
        <v>2</v>
      </c>
      <c r="G1623" s="271" t="e">
        <f t="shared" si="619"/>
        <v>#DIV/0!</v>
      </c>
      <c r="H1623" s="272">
        <f t="shared" si="620"/>
        <v>20</v>
      </c>
      <c r="I1623" s="270"/>
      <c r="J1623" s="273">
        <f t="shared" si="627"/>
        <v>200</v>
      </c>
      <c r="K1623" s="271">
        <f t="shared" si="621"/>
        <v>4</v>
      </c>
      <c r="L1623" s="271" t="e">
        <f t="shared" si="622"/>
        <v>#DIV/0!</v>
      </c>
      <c r="M1623" s="272">
        <f t="shared" si="623"/>
        <v>40</v>
      </c>
      <c r="N1623" s="389"/>
      <c r="O1623" s="455" t="e">
        <f>(A1623*B1623*W1623)+(B1623*'Calculateur de trading'!H1623)</f>
        <v>#DIV/0!</v>
      </c>
      <c r="P1623" s="274" t="e">
        <f>O1623/'Déscriptions des trades'!CK1623</f>
        <v>#DIV/0!</v>
      </c>
      <c r="Q1623" s="456" t="e">
        <f>'Déscriptions des trades'!CK1623-O1623</f>
        <v>#DIV/0!</v>
      </c>
      <c r="R1623" s="466" t="e">
        <f t="shared" si="628"/>
        <v>#DIV/0!</v>
      </c>
      <c r="S1623" s="389"/>
      <c r="T1623" s="12"/>
      <c r="U1623" s="25"/>
      <c r="V1623" s="15"/>
      <c r="W1623" s="490">
        <f t="shared" si="632"/>
        <v>0</v>
      </c>
      <c r="X1623" s="21" t="e">
        <f>W1623*U1623/'Déscriptions des trades'!CK1623*'Déscriptions des trades'!B1623</f>
        <v>#DIV/0!</v>
      </c>
      <c r="Y1623" s="459"/>
      <c r="Z1623" s="389"/>
      <c r="AA1623" s="23">
        <f t="shared" si="629"/>
        <v>0.1</v>
      </c>
      <c r="AB1623" s="17" t="e">
        <f>(AA1623*'Déscriptions des trades'!U1623*'Déscriptions des trades'!B1623/'Déscriptions des trades'!CK1623)*'Déscriptions des trades'!W1623</f>
        <v>#DIV/0!</v>
      </c>
      <c r="AC1623" s="265" t="e">
        <f>AB1623*'Déscriptions des trades'!CK1623</f>
        <v>#DIV/0!</v>
      </c>
      <c r="AD1623" s="266" t="e">
        <f>'Déscriptions des trades'!CK1623-AC1623</f>
        <v>#DIV/0!</v>
      </c>
      <c r="AE1623" s="389"/>
      <c r="AF1623" s="399">
        <v>1619</v>
      </c>
      <c r="AG1623" s="389"/>
      <c r="AH1623" s="20"/>
      <c r="AI1623" s="303"/>
      <c r="AJ1623" s="307"/>
      <c r="AK1623" s="161"/>
      <c r="AL1623" s="305"/>
      <c r="AM1623" s="305"/>
      <c r="AN1623" s="162"/>
      <c r="AO1623" s="439"/>
      <c r="AP1623" s="162"/>
      <c r="AQ1623" s="113"/>
      <c r="AR1623" s="113"/>
      <c r="AS1623" s="384"/>
      <c r="AT1623" s="306"/>
      <c r="AU1623" s="306"/>
      <c r="AV1623" s="160"/>
      <c r="AW1623" s="158"/>
      <c r="AX1623" s="385"/>
      <c r="AY1623" s="453"/>
      <c r="AZ1623" s="165"/>
      <c r="BA1623" s="301"/>
      <c r="BB1623" s="165"/>
      <c r="BC1623" s="301"/>
      <c r="BD1623" s="165"/>
      <c r="BE1623" s="302"/>
      <c r="BF1623" s="302"/>
      <c r="BG1623" s="165"/>
      <c r="BH1623" s="303"/>
      <c r="BI1623" s="165"/>
      <c r="BJ1623" s="304"/>
      <c r="BK1623" s="394"/>
      <c r="BL1623" s="302"/>
      <c r="BM1623" s="302"/>
      <c r="BN1623" s="394"/>
      <c r="BO1623" s="302"/>
      <c r="BP1623" s="13"/>
      <c r="BQ1623" s="302"/>
      <c r="BR1623" s="13"/>
      <c r="BS1623" s="302"/>
      <c r="BT1623" s="13"/>
      <c r="BU1623" s="302"/>
      <c r="BV1623" s="386"/>
      <c r="BW1623" s="303"/>
      <c r="BX1623" s="303"/>
      <c r="BY1623" s="302"/>
      <c r="BZ1623" s="302"/>
      <c r="CA1623" s="387"/>
      <c r="CB1623" s="395"/>
      <c r="CC1623" s="12"/>
      <c r="CD1623" s="304"/>
      <c r="CE1623" s="14"/>
      <c r="CF1623" s="395"/>
      <c r="CG1623" s="397"/>
      <c r="CH1623" s="300">
        <f t="shared" si="633"/>
        <v>0</v>
      </c>
      <c r="CI1623" s="26"/>
      <c r="CJ1623" s="17">
        <f t="shared" si="630"/>
        <v>0</v>
      </c>
      <c r="CK1623" s="18">
        <f t="shared" si="641"/>
        <v>12.89</v>
      </c>
      <c r="CM1623" s="164"/>
      <c r="CN1623" s="302"/>
      <c r="CO1623" s="13">
        <f t="shared" si="634"/>
        <v>0</v>
      </c>
      <c r="CP1623" s="302"/>
      <c r="CQ1623" s="13">
        <f t="shared" si="635"/>
        <v>0</v>
      </c>
      <c r="CR1623" s="302"/>
      <c r="CS1623" s="13">
        <f t="shared" si="636"/>
        <v>0</v>
      </c>
      <c r="CT1623" s="302"/>
      <c r="CU1623" s="13">
        <f t="shared" si="631"/>
        <v>0</v>
      </c>
      <c r="CV1623" s="302"/>
      <c r="CW1623" s="13">
        <f t="shared" si="637"/>
        <v>0</v>
      </c>
      <c r="CX1623" s="13">
        <f t="shared" si="638"/>
        <v>0</v>
      </c>
      <c r="CY1623" s="251">
        <f t="shared" si="639"/>
        <v>0</v>
      </c>
      <c r="CZ1623" s="13" t="s">
        <v>29</v>
      </c>
      <c r="DA1623" s="13">
        <v>50</v>
      </c>
      <c r="DB1623" s="22">
        <f t="shared" si="640"/>
        <v>0</v>
      </c>
      <c r="DD1623" s="24"/>
      <c r="DF1623" s="163"/>
      <c r="DH1623" s="24"/>
      <c r="DI1623" s="447"/>
      <c r="DJ1623" s="163"/>
    </row>
    <row r="1624" spans="1:114" s="7" customFormat="1">
      <c r="A1624" s="277">
        <f t="shared" si="624"/>
        <v>50</v>
      </c>
      <c r="B1624" s="21" t="e">
        <f>'Calculateur de trading'!I1624/C1624/W1624</f>
        <v>#DIV/0!</v>
      </c>
      <c r="C1624" s="278">
        <f t="shared" si="625"/>
        <v>10</v>
      </c>
      <c r="D1624" s="278"/>
      <c r="E1624" s="273">
        <f t="shared" si="626"/>
        <v>100</v>
      </c>
      <c r="F1624" s="271">
        <f t="shared" si="618"/>
        <v>2</v>
      </c>
      <c r="G1624" s="271" t="e">
        <f t="shared" si="619"/>
        <v>#DIV/0!</v>
      </c>
      <c r="H1624" s="272">
        <f t="shared" si="620"/>
        <v>20</v>
      </c>
      <c r="I1624" s="270"/>
      <c r="J1624" s="273">
        <f t="shared" si="627"/>
        <v>200</v>
      </c>
      <c r="K1624" s="271">
        <f t="shared" si="621"/>
        <v>4</v>
      </c>
      <c r="L1624" s="271" t="e">
        <f t="shared" si="622"/>
        <v>#DIV/0!</v>
      </c>
      <c r="M1624" s="272">
        <f t="shared" si="623"/>
        <v>40</v>
      </c>
      <c r="N1624" s="389"/>
      <c r="O1624" s="455" t="e">
        <f>(A1624*B1624*W1624)+(B1624*'Calculateur de trading'!H1624)</f>
        <v>#DIV/0!</v>
      </c>
      <c r="P1624" s="274" t="e">
        <f>O1624/'Déscriptions des trades'!CK1624</f>
        <v>#DIV/0!</v>
      </c>
      <c r="Q1624" s="456" t="e">
        <f>'Déscriptions des trades'!CK1624-O1624</f>
        <v>#DIV/0!</v>
      </c>
      <c r="R1624" s="466" t="e">
        <f t="shared" si="628"/>
        <v>#DIV/0!</v>
      </c>
      <c r="S1624" s="389"/>
      <c r="T1624" s="12"/>
      <c r="U1624" s="25"/>
      <c r="V1624" s="15"/>
      <c r="W1624" s="490">
        <f t="shared" si="632"/>
        <v>0</v>
      </c>
      <c r="X1624" s="21" t="e">
        <f>W1624*U1624/'Déscriptions des trades'!CK1624*'Déscriptions des trades'!B1624</f>
        <v>#DIV/0!</v>
      </c>
      <c r="Y1624" s="459"/>
      <c r="Z1624" s="389"/>
      <c r="AA1624" s="23">
        <f t="shared" si="629"/>
        <v>0.1</v>
      </c>
      <c r="AB1624" s="17" t="e">
        <f>(AA1624*'Déscriptions des trades'!U1624*'Déscriptions des trades'!B1624/'Déscriptions des trades'!CK1624)*'Déscriptions des trades'!W1624</f>
        <v>#DIV/0!</v>
      </c>
      <c r="AC1624" s="265" t="e">
        <f>AB1624*'Déscriptions des trades'!CK1624</f>
        <v>#DIV/0!</v>
      </c>
      <c r="AD1624" s="266" t="e">
        <f>'Déscriptions des trades'!CK1624-AC1624</f>
        <v>#DIV/0!</v>
      </c>
      <c r="AE1624" s="389"/>
      <c r="AF1624" s="399">
        <v>1620</v>
      </c>
      <c r="AG1624" s="389"/>
      <c r="AH1624" s="20"/>
      <c r="AI1624" s="303"/>
      <c r="AJ1624" s="307"/>
      <c r="AK1624" s="161"/>
      <c r="AL1624" s="305"/>
      <c r="AM1624" s="305"/>
      <c r="AN1624" s="162"/>
      <c r="AO1624" s="439"/>
      <c r="AP1624" s="162"/>
      <c r="AQ1624" s="113"/>
      <c r="AR1624" s="113"/>
      <c r="AS1624" s="384"/>
      <c r="AT1624" s="306"/>
      <c r="AU1624" s="306"/>
      <c r="AV1624" s="160"/>
      <c r="AW1624" s="158"/>
      <c r="AX1624" s="385"/>
      <c r="AY1624" s="453"/>
      <c r="AZ1624" s="165"/>
      <c r="BA1624" s="301"/>
      <c r="BB1624" s="165"/>
      <c r="BC1624" s="301"/>
      <c r="BD1624" s="165"/>
      <c r="BE1624" s="302"/>
      <c r="BF1624" s="302"/>
      <c r="BG1624" s="165"/>
      <c r="BH1624" s="303"/>
      <c r="BI1624" s="165"/>
      <c r="BJ1624" s="304"/>
      <c r="BK1624" s="394"/>
      <c r="BL1624" s="302"/>
      <c r="BM1624" s="302"/>
      <c r="BN1624" s="394"/>
      <c r="BO1624" s="302"/>
      <c r="BP1624" s="13"/>
      <c r="BQ1624" s="302"/>
      <c r="BR1624" s="13"/>
      <c r="BS1624" s="302"/>
      <c r="BT1624" s="13"/>
      <c r="BU1624" s="302"/>
      <c r="BV1624" s="386"/>
      <c r="BW1624" s="303"/>
      <c r="BX1624" s="303"/>
      <c r="BY1624" s="302"/>
      <c r="BZ1624" s="302"/>
      <c r="CA1624" s="387"/>
      <c r="CB1624" s="395"/>
      <c r="CC1624" s="12"/>
      <c r="CD1624" s="304"/>
      <c r="CE1624" s="14"/>
      <c r="CF1624" s="395"/>
      <c r="CG1624" s="397"/>
      <c r="CH1624" s="300">
        <f t="shared" si="633"/>
        <v>0</v>
      </c>
      <c r="CI1624" s="26"/>
      <c r="CJ1624" s="17">
        <f t="shared" si="630"/>
        <v>0</v>
      </c>
      <c r="CK1624" s="18">
        <f t="shared" si="641"/>
        <v>12.89</v>
      </c>
      <c r="CM1624" s="164"/>
      <c r="CN1624" s="302"/>
      <c r="CO1624" s="13">
        <f t="shared" si="634"/>
        <v>0</v>
      </c>
      <c r="CP1624" s="302"/>
      <c r="CQ1624" s="13">
        <f t="shared" si="635"/>
        <v>0</v>
      </c>
      <c r="CR1624" s="302"/>
      <c r="CS1624" s="13">
        <f t="shared" si="636"/>
        <v>0</v>
      </c>
      <c r="CT1624" s="302"/>
      <c r="CU1624" s="13">
        <f t="shared" si="631"/>
        <v>0</v>
      </c>
      <c r="CV1624" s="302"/>
      <c r="CW1624" s="13">
        <f t="shared" si="637"/>
        <v>0</v>
      </c>
      <c r="CX1624" s="13">
        <f t="shared" si="638"/>
        <v>0</v>
      </c>
      <c r="CY1624" s="251">
        <f t="shared" si="639"/>
        <v>0</v>
      </c>
      <c r="CZ1624" s="13" t="s">
        <v>29</v>
      </c>
      <c r="DA1624" s="13">
        <v>50</v>
      </c>
      <c r="DB1624" s="22">
        <f t="shared" si="640"/>
        <v>0</v>
      </c>
      <c r="DD1624" s="24"/>
      <c r="DF1624" s="163"/>
      <c r="DH1624" s="24"/>
      <c r="DI1624" s="447"/>
      <c r="DJ1624" s="163"/>
    </row>
    <row r="1625" spans="1:114" s="7" customFormat="1">
      <c r="A1625" s="277">
        <f t="shared" si="624"/>
        <v>50</v>
      </c>
      <c r="B1625" s="21" t="e">
        <f>'Calculateur de trading'!I1625/C1625/W1625</f>
        <v>#DIV/0!</v>
      </c>
      <c r="C1625" s="278">
        <f t="shared" si="625"/>
        <v>10</v>
      </c>
      <c r="D1625" s="426"/>
      <c r="E1625" s="273">
        <f t="shared" si="626"/>
        <v>100</v>
      </c>
      <c r="F1625" s="271">
        <f t="shared" si="618"/>
        <v>2</v>
      </c>
      <c r="G1625" s="271" t="e">
        <f t="shared" si="619"/>
        <v>#DIV/0!</v>
      </c>
      <c r="H1625" s="272">
        <f t="shared" si="620"/>
        <v>20</v>
      </c>
      <c r="I1625" s="270"/>
      <c r="J1625" s="273">
        <f t="shared" si="627"/>
        <v>200</v>
      </c>
      <c r="K1625" s="271">
        <f t="shared" si="621"/>
        <v>4</v>
      </c>
      <c r="L1625" s="271" t="e">
        <f t="shared" si="622"/>
        <v>#DIV/0!</v>
      </c>
      <c r="M1625" s="272">
        <f t="shared" si="623"/>
        <v>40</v>
      </c>
      <c r="N1625" s="389"/>
      <c r="O1625" s="455" t="e">
        <f>(A1625*B1625*W1625)+(B1625*'Calculateur de trading'!H1625)</f>
        <v>#DIV/0!</v>
      </c>
      <c r="P1625" s="274" t="e">
        <f>O1625/'Déscriptions des trades'!CK1625</f>
        <v>#DIV/0!</v>
      </c>
      <c r="Q1625" s="456" t="e">
        <f>'Déscriptions des trades'!CK1625-O1625</f>
        <v>#DIV/0!</v>
      </c>
      <c r="R1625" s="466" t="e">
        <f t="shared" si="628"/>
        <v>#DIV/0!</v>
      </c>
      <c r="S1625" s="389"/>
      <c r="T1625" s="12"/>
      <c r="U1625" s="25"/>
      <c r="V1625" s="15"/>
      <c r="W1625" s="490">
        <f t="shared" si="632"/>
        <v>0</v>
      </c>
      <c r="X1625" s="21" t="e">
        <f>W1625*U1625/'Déscriptions des trades'!CK1625*'Déscriptions des trades'!B1625</f>
        <v>#DIV/0!</v>
      </c>
      <c r="Y1625" s="459"/>
      <c r="Z1625" s="389"/>
      <c r="AA1625" s="23">
        <f t="shared" si="629"/>
        <v>0.1</v>
      </c>
      <c r="AB1625" s="17" t="e">
        <f>(AA1625*'Déscriptions des trades'!U1625*'Déscriptions des trades'!B1625/'Déscriptions des trades'!CK1625)*'Déscriptions des trades'!W1625</f>
        <v>#DIV/0!</v>
      </c>
      <c r="AC1625" s="265" t="e">
        <f>AB1625*'Déscriptions des trades'!CK1625</f>
        <v>#DIV/0!</v>
      </c>
      <c r="AD1625" s="266" t="e">
        <f>'Déscriptions des trades'!CK1625-AC1625</f>
        <v>#DIV/0!</v>
      </c>
      <c r="AE1625" s="389"/>
      <c r="AF1625" s="399">
        <v>1621</v>
      </c>
      <c r="AG1625" s="389"/>
      <c r="AH1625" s="20"/>
      <c r="AI1625" s="303"/>
      <c r="AJ1625" s="307"/>
      <c r="AK1625" s="161"/>
      <c r="AL1625" s="305"/>
      <c r="AM1625" s="305"/>
      <c r="AN1625" s="162"/>
      <c r="AO1625" s="439"/>
      <c r="AP1625" s="162"/>
      <c r="AQ1625" s="113"/>
      <c r="AR1625" s="113"/>
      <c r="AS1625" s="384"/>
      <c r="AT1625" s="306"/>
      <c r="AU1625" s="306"/>
      <c r="AV1625" s="160"/>
      <c r="AW1625" s="158"/>
      <c r="AX1625" s="385"/>
      <c r="AY1625" s="453"/>
      <c r="AZ1625" s="165"/>
      <c r="BA1625" s="301"/>
      <c r="BB1625" s="165"/>
      <c r="BC1625" s="301"/>
      <c r="BD1625" s="165"/>
      <c r="BE1625" s="302"/>
      <c r="BF1625" s="302"/>
      <c r="BG1625" s="165"/>
      <c r="BH1625" s="303"/>
      <c r="BI1625" s="165"/>
      <c r="BJ1625" s="304"/>
      <c r="BK1625" s="394"/>
      <c r="BL1625" s="302"/>
      <c r="BM1625" s="302"/>
      <c r="BN1625" s="394"/>
      <c r="BO1625" s="302"/>
      <c r="BP1625" s="13"/>
      <c r="BQ1625" s="302"/>
      <c r="BR1625" s="13"/>
      <c r="BS1625" s="302"/>
      <c r="BT1625" s="13"/>
      <c r="BU1625" s="302"/>
      <c r="BV1625" s="386"/>
      <c r="BW1625" s="303"/>
      <c r="BX1625" s="303"/>
      <c r="BY1625" s="302"/>
      <c r="BZ1625" s="302"/>
      <c r="CA1625" s="387"/>
      <c r="CB1625" s="395"/>
      <c r="CC1625" s="12"/>
      <c r="CD1625" s="304"/>
      <c r="CE1625" s="14"/>
      <c r="CF1625" s="395"/>
      <c r="CG1625" s="397"/>
      <c r="CH1625" s="300">
        <f t="shared" si="633"/>
        <v>0</v>
      </c>
      <c r="CI1625" s="26"/>
      <c r="CJ1625" s="17">
        <f t="shared" si="630"/>
        <v>0</v>
      </c>
      <c r="CK1625" s="18">
        <f t="shared" si="641"/>
        <v>12.89</v>
      </c>
      <c r="CM1625" s="164"/>
      <c r="CN1625" s="302"/>
      <c r="CO1625" s="13">
        <f t="shared" si="634"/>
        <v>0</v>
      </c>
      <c r="CP1625" s="302"/>
      <c r="CQ1625" s="13">
        <f t="shared" si="635"/>
        <v>0</v>
      </c>
      <c r="CR1625" s="302"/>
      <c r="CS1625" s="13">
        <f t="shared" si="636"/>
        <v>0</v>
      </c>
      <c r="CT1625" s="302"/>
      <c r="CU1625" s="13">
        <f t="shared" si="631"/>
        <v>0</v>
      </c>
      <c r="CV1625" s="302"/>
      <c r="CW1625" s="13">
        <f t="shared" si="637"/>
        <v>0</v>
      </c>
      <c r="CX1625" s="13">
        <f t="shared" si="638"/>
        <v>0</v>
      </c>
      <c r="CY1625" s="251">
        <f t="shared" si="639"/>
        <v>0</v>
      </c>
      <c r="CZ1625" s="13" t="s">
        <v>29</v>
      </c>
      <c r="DA1625" s="13">
        <v>50</v>
      </c>
      <c r="DB1625" s="22">
        <f t="shared" si="640"/>
        <v>0</v>
      </c>
      <c r="DD1625" s="24"/>
      <c r="DF1625" s="163"/>
      <c r="DH1625" s="24"/>
      <c r="DI1625" s="447"/>
      <c r="DJ1625" s="163"/>
    </row>
    <row r="1626" spans="1:114" s="7" customFormat="1">
      <c r="A1626" s="277">
        <f t="shared" si="624"/>
        <v>50</v>
      </c>
      <c r="B1626" s="21" t="e">
        <f>'Calculateur de trading'!I1626/C1626/W1626</f>
        <v>#DIV/0!</v>
      </c>
      <c r="C1626" s="278">
        <f t="shared" si="625"/>
        <v>10</v>
      </c>
      <c r="D1626" s="278"/>
      <c r="E1626" s="273">
        <f t="shared" si="626"/>
        <v>100</v>
      </c>
      <c r="F1626" s="271">
        <f t="shared" si="618"/>
        <v>2</v>
      </c>
      <c r="G1626" s="271" t="e">
        <f t="shared" si="619"/>
        <v>#DIV/0!</v>
      </c>
      <c r="H1626" s="272">
        <f t="shared" si="620"/>
        <v>20</v>
      </c>
      <c r="I1626" s="270"/>
      <c r="J1626" s="273">
        <f t="shared" si="627"/>
        <v>200</v>
      </c>
      <c r="K1626" s="271">
        <f t="shared" si="621"/>
        <v>4</v>
      </c>
      <c r="L1626" s="271" t="e">
        <f t="shared" si="622"/>
        <v>#DIV/0!</v>
      </c>
      <c r="M1626" s="272">
        <f t="shared" si="623"/>
        <v>40</v>
      </c>
      <c r="N1626" s="389"/>
      <c r="O1626" s="455" t="e">
        <f>(A1626*B1626*W1626)+(B1626*'Calculateur de trading'!H1626)</f>
        <v>#DIV/0!</v>
      </c>
      <c r="P1626" s="274" t="e">
        <f>O1626/'Déscriptions des trades'!CK1626</f>
        <v>#DIV/0!</v>
      </c>
      <c r="Q1626" s="456" t="e">
        <f>'Déscriptions des trades'!CK1626-O1626</f>
        <v>#DIV/0!</v>
      </c>
      <c r="R1626" s="466" t="e">
        <f t="shared" si="628"/>
        <v>#DIV/0!</v>
      </c>
      <c r="S1626" s="389"/>
      <c r="T1626" s="12"/>
      <c r="U1626" s="25"/>
      <c r="V1626" s="15"/>
      <c r="W1626" s="490">
        <f t="shared" si="632"/>
        <v>0</v>
      </c>
      <c r="X1626" s="21" t="e">
        <f>W1626*U1626/'Déscriptions des trades'!CK1626*'Déscriptions des trades'!B1626</f>
        <v>#DIV/0!</v>
      </c>
      <c r="Y1626" s="459"/>
      <c r="Z1626" s="389"/>
      <c r="AA1626" s="23">
        <f t="shared" si="629"/>
        <v>0.1</v>
      </c>
      <c r="AB1626" s="17" t="e">
        <f>(AA1626*'Déscriptions des trades'!U1626*'Déscriptions des trades'!B1626/'Déscriptions des trades'!CK1626)*'Déscriptions des trades'!W1626</f>
        <v>#DIV/0!</v>
      </c>
      <c r="AC1626" s="265" t="e">
        <f>AB1626*'Déscriptions des trades'!CK1626</f>
        <v>#DIV/0!</v>
      </c>
      <c r="AD1626" s="266" t="e">
        <f>'Déscriptions des trades'!CK1626-AC1626</f>
        <v>#DIV/0!</v>
      </c>
      <c r="AE1626" s="389"/>
      <c r="AF1626" s="399">
        <v>1622</v>
      </c>
      <c r="AG1626" s="389"/>
      <c r="AH1626" s="20"/>
      <c r="AI1626" s="303"/>
      <c r="AJ1626" s="307"/>
      <c r="AK1626" s="161"/>
      <c r="AL1626" s="305"/>
      <c r="AM1626" s="305"/>
      <c r="AN1626" s="162"/>
      <c r="AO1626" s="439"/>
      <c r="AP1626" s="162"/>
      <c r="AQ1626" s="113"/>
      <c r="AR1626" s="113"/>
      <c r="AS1626" s="384"/>
      <c r="AT1626" s="306"/>
      <c r="AU1626" s="306"/>
      <c r="AV1626" s="160"/>
      <c r="AW1626" s="158"/>
      <c r="AX1626" s="385"/>
      <c r="AY1626" s="453"/>
      <c r="AZ1626" s="165"/>
      <c r="BA1626" s="301"/>
      <c r="BB1626" s="165"/>
      <c r="BC1626" s="301"/>
      <c r="BD1626" s="165"/>
      <c r="BE1626" s="302"/>
      <c r="BF1626" s="302"/>
      <c r="BG1626" s="165"/>
      <c r="BH1626" s="303"/>
      <c r="BI1626" s="165"/>
      <c r="BJ1626" s="304"/>
      <c r="BK1626" s="394"/>
      <c r="BL1626" s="302"/>
      <c r="BM1626" s="302"/>
      <c r="BN1626" s="394"/>
      <c r="BO1626" s="302"/>
      <c r="BP1626" s="13"/>
      <c r="BQ1626" s="302"/>
      <c r="BR1626" s="13"/>
      <c r="BS1626" s="302"/>
      <c r="BT1626" s="13"/>
      <c r="BU1626" s="302"/>
      <c r="BV1626" s="386"/>
      <c r="BW1626" s="303"/>
      <c r="BX1626" s="303"/>
      <c r="BY1626" s="302"/>
      <c r="BZ1626" s="302"/>
      <c r="CA1626" s="387"/>
      <c r="CB1626" s="395"/>
      <c r="CC1626" s="12"/>
      <c r="CD1626" s="304"/>
      <c r="CE1626" s="14"/>
      <c r="CF1626" s="395"/>
      <c r="CG1626" s="397"/>
      <c r="CH1626" s="300">
        <f t="shared" si="633"/>
        <v>0</v>
      </c>
      <c r="CI1626" s="26"/>
      <c r="CJ1626" s="17">
        <f t="shared" si="630"/>
        <v>0</v>
      </c>
      <c r="CK1626" s="18">
        <f t="shared" si="641"/>
        <v>12.89</v>
      </c>
      <c r="CM1626" s="164"/>
      <c r="CN1626" s="302"/>
      <c r="CO1626" s="13">
        <f t="shared" si="634"/>
        <v>0</v>
      </c>
      <c r="CP1626" s="302"/>
      <c r="CQ1626" s="13">
        <f t="shared" si="635"/>
        <v>0</v>
      </c>
      <c r="CR1626" s="302"/>
      <c r="CS1626" s="13">
        <f t="shared" si="636"/>
        <v>0</v>
      </c>
      <c r="CT1626" s="302"/>
      <c r="CU1626" s="13">
        <f t="shared" si="631"/>
        <v>0</v>
      </c>
      <c r="CV1626" s="302"/>
      <c r="CW1626" s="13">
        <f t="shared" si="637"/>
        <v>0</v>
      </c>
      <c r="CX1626" s="13">
        <f t="shared" si="638"/>
        <v>0</v>
      </c>
      <c r="CY1626" s="251">
        <f t="shared" si="639"/>
        <v>0</v>
      </c>
      <c r="CZ1626" s="13" t="s">
        <v>29</v>
      </c>
      <c r="DA1626" s="13">
        <v>50</v>
      </c>
      <c r="DB1626" s="22">
        <f t="shared" si="640"/>
        <v>0</v>
      </c>
      <c r="DD1626" s="24"/>
      <c r="DF1626" s="163"/>
      <c r="DH1626" s="24"/>
      <c r="DI1626" s="447"/>
      <c r="DJ1626" s="163"/>
    </row>
    <row r="1627" spans="1:114" s="7" customFormat="1">
      <c r="A1627" s="277">
        <f t="shared" si="624"/>
        <v>50</v>
      </c>
      <c r="B1627" s="21" t="e">
        <f>'Calculateur de trading'!I1627/C1627/W1627</f>
        <v>#DIV/0!</v>
      </c>
      <c r="C1627" s="278">
        <f t="shared" si="625"/>
        <v>10</v>
      </c>
      <c r="D1627" s="426"/>
      <c r="E1627" s="273">
        <f t="shared" si="626"/>
        <v>100</v>
      </c>
      <c r="F1627" s="271">
        <f t="shared" si="618"/>
        <v>2</v>
      </c>
      <c r="G1627" s="271" t="e">
        <f t="shared" si="619"/>
        <v>#DIV/0!</v>
      </c>
      <c r="H1627" s="272">
        <f t="shared" si="620"/>
        <v>20</v>
      </c>
      <c r="I1627" s="270"/>
      <c r="J1627" s="273">
        <f t="shared" si="627"/>
        <v>200</v>
      </c>
      <c r="K1627" s="271">
        <f t="shared" si="621"/>
        <v>4</v>
      </c>
      <c r="L1627" s="271" t="e">
        <f t="shared" si="622"/>
        <v>#DIV/0!</v>
      </c>
      <c r="M1627" s="272">
        <f t="shared" si="623"/>
        <v>40</v>
      </c>
      <c r="N1627" s="389"/>
      <c r="O1627" s="455" t="e">
        <f>(A1627*B1627*W1627)+(B1627*'Calculateur de trading'!H1627)</f>
        <v>#DIV/0!</v>
      </c>
      <c r="P1627" s="274" t="e">
        <f>O1627/'Déscriptions des trades'!CK1627</f>
        <v>#DIV/0!</v>
      </c>
      <c r="Q1627" s="456" t="e">
        <f>'Déscriptions des trades'!CK1627-O1627</f>
        <v>#DIV/0!</v>
      </c>
      <c r="R1627" s="466" t="e">
        <f t="shared" si="628"/>
        <v>#DIV/0!</v>
      </c>
      <c r="S1627" s="389"/>
      <c r="T1627" s="12"/>
      <c r="U1627" s="25"/>
      <c r="V1627" s="15"/>
      <c r="W1627" s="490">
        <f t="shared" si="632"/>
        <v>0</v>
      </c>
      <c r="X1627" s="21" t="e">
        <f>W1627*U1627/'Déscriptions des trades'!CK1627*'Déscriptions des trades'!B1627</f>
        <v>#DIV/0!</v>
      </c>
      <c r="Y1627" s="459"/>
      <c r="Z1627" s="389"/>
      <c r="AA1627" s="23">
        <f t="shared" si="629"/>
        <v>0.1</v>
      </c>
      <c r="AB1627" s="17" t="e">
        <f>(AA1627*'Déscriptions des trades'!U1627*'Déscriptions des trades'!B1627/'Déscriptions des trades'!CK1627)*'Déscriptions des trades'!W1627</f>
        <v>#DIV/0!</v>
      </c>
      <c r="AC1627" s="265" t="e">
        <f>AB1627*'Déscriptions des trades'!CK1627</f>
        <v>#DIV/0!</v>
      </c>
      <c r="AD1627" s="266" t="e">
        <f>'Déscriptions des trades'!CK1627-AC1627</f>
        <v>#DIV/0!</v>
      </c>
      <c r="AE1627" s="389"/>
      <c r="AF1627" s="399">
        <v>1623</v>
      </c>
      <c r="AG1627" s="389"/>
      <c r="AH1627" s="20"/>
      <c r="AI1627" s="303"/>
      <c r="AJ1627" s="307"/>
      <c r="AK1627" s="161"/>
      <c r="AL1627" s="305"/>
      <c r="AM1627" s="305"/>
      <c r="AN1627" s="162"/>
      <c r="AO1627" s="439"/>
      <c r="AP1627" s="162"/>
      <c r="AQ1627" s="113"/>
      <c r="AR1627" s="113"/>
      <c r="AS1627" s="384"/>
      <c r="AT1627" s="306"/>
      <c r="AU1627" s="306"/>
      <c r="AV1627" s="160"/>
      <c r="AW1627" s="158"/>
      <c r="AX1627" s="385"/>
      <c r="AY1627" s="453"/>
      <c r="AZ1627" s="165"/>
      <c r="BA1627" s="301"/>
      <c r="BB1627" s="165"/>
      <c r="BC1627" s="301"/>
      <c r="BD1627" s="165"/>
      <c r="BE1627" s="302"/>
      <c r="BF1627" s="302"/>
      <c r="BG1627" s="165"/>
      <c r="BH1627" s="303"/>
      <c r="BI1627" s="165"/>
      <c r="BJ1627" s="304"/>
      <c r="BK1627" s="394"/>
      <c r="BL1627" s="302"/>
      <c r="BM1627" s="302"/>
      <c r="BN1627" s="394"/>
      <c r="BO1627" s="302"/>
      <c r="BP1627" s="13"/>
      <c r="BQ1627" s="302"/>
      <c r="BR1627" s="13"/>
      <c r="BS1627" s="302"/>
      <c r="BT1627" s="13"/>
      <c r="BU1627" s="302"/>
      <c r="BV1627" s="386"/>
      <c r="BW1627" s="303"/>
      <c r="BX1627" s="303"/>
      <c r="BY1627" s="302"/>
      <c r="BZ1627" s="302"/>
      <c r="CA1627" s="387"/>
      <c r="CB1627" s="395"/>
      <c r="CC1627" s="12"/>
      <c r="CD1627" s="304"/>
      <c r="CE1627" s="14"/>
      <c r="CF1627" s="395"/>
      <c r="CG1627" s="397"/>
      <c r="CH1627" s="300">
        <f t="shared" si="633"/>
        <v>0</v>
      </c>
      <c r="CI1627" s="26"/>
      <c r="CJ1627" s="17">
        <f t="shared" si="630"/>
        <v>0</v>
      </c>
      <c r="CK1627" s="18">
        <f t="shared" si="641"/>
        <v>12.89</v>
      </c>
      <c r="CM1627" s="164"/>
      <c r="CN1627" s="302"/>
      <c r="CO1627" s="13">
        <f t="shared" si="634"/>
        <v>0</v>
      </c>
      <c r="CP1627" s="302"/>
      <c r="CQ1627" s="13">
        <f t="shared" si="635"/>
        <v>0</v>
      </c>
      <c r="CR1627" s="302"/>
      <c r="CS1627" s="13">
        <f t="shared" si="636"/>
        <v>0</v>
      </c>
      <c r="CT1627" s="302"/>
      <c r="CU1627" s="13">
        <f t="shared" si="631"/>
        <v>0</v>
      </c>
      <c r="CV1627" s="302"/>
      <c r="CW1627" s="13">
        <f t="shared" si="637"/>
        <v>0</v>
      </c>
      <c r="CX1627" s="13">
        <f t="shared" si="638"/>
        <v>0</v>
      </c>
      <c r="CY1627" s="251">
        <f t="shared" si="639"/>
        <v>0</v>
      </c>
      <c r="CZ1627" s="13" t="s">
        <v>29</v>
      </c>
      <c r="DA1627" s="13">
        <v>50</v>
      </c>
      <c r="DB1627" s="22">
        <f t="shared" si="640"/>
        <v>0</v>
      </c>
      <c r="DD1627" s="24"/>
      <c r="DF1627" s="163"/>
      <c r="DH1627" s="24"/>
      <c r="DI1627" s="447"/>
      <c r="DJ1627" s="163"/>
    </row>
    <row r="1628" spans="1:114" s="7" customFormat="1">
      <c r="A1628" s="277">
        <f t="shared" si="624"/>
        <v>50</v>
      </c>
      <c r="B1628" s="21" t="e">
        <f>'Calculateur de trading'!I1628/C1628/W1628</f>
        <v>#DIV/0!</v>
      </c>
      <c r="C1628" s="278">
        <f t="shared" si="625"/>
        <v>10</v>
      </c>
      <c r="D1628" s="278"/>
      <c r="E1628" s="273">
        <f t="shared" si="626"/>
        <v>100</v>
      </c>
      <c r="F1628" s="271">
        <f t="shared" si="618"/>
        <v>2</v>
      </c>
      <c r="G1628" s="271" t="e">
        <f t="shared" si="619"/>
        <v>#DIV/0!</v>
      </c>
      <c r="H1628" s="272">
        <f t="shared" si="620"/>
        <v>20</v>
      </c>
      <c r="I1628" s="270"/>
      <c r="J1628" s="273">
        <f t="shared" si="627"/>
        <v>200</v>
      </c>
      <c r="K1628" s="271">
        <f t="shared" si="621"/>
        <v>4</v>
      </c>
      <c r="L1628" s="271" t="e">
        <f t="shared" si="622"/>
        <v>#DIV/0!</v>
      </c>
      <c r="M1628" s="272">
        <f t="shared" si="623"/>
        <v>40</v>
      </c>
      <c r="N1628" s="389"/>
      <c r="O1628" s="455" t="e">
        <f>(A1628*B1628*W1628)+(B1628*'Calculateur de trading'!H1628)</f>
        <v>#DIV/0!</v>
      </c>
      <c r="P1628" s="274" t="e">
        <f>O1628/'Déscriptions des trades'!CK1628</f>
        <v>#DIV/0!</v>
      </c>
      <c r="Q1628" s="456" t="e">
        <f>'Déscriptions des trades'!CK1628-O1628</f>
        <v>#DIV/0!</v>
      </c>
      <c r="R1628" s="466" t="e">
        <f t="shared" si="628"/>
        <v>#DIV/0!</v>
      </c>
      <c r="S1628" s="389"/>
      <c r="T1628" s="12"/>
      <c r="U1628" s="25"/>
      <c r="V1628" s="15"/>
      <c r="W1628" s="490">
        <f t="shared" si="632"/>
        <v>0</v>
      </c>
      <c r="X1628" s="21" t="e">
        <f>W1628*U1628/'Déscriptions des trades'!CK1628*'Déscriptions des trades'!B1628</f>
        <v>#DIV/0!</v>
      </c>
      <c r="Y1628" s="459"/>
      <c r="Z1628" s="389"/>
      <c r="AA1628" s="23">
        <f t="shared" si="629"/>
        <v>0.1</v>
      </c>
      <c r="AB1628" s="17" t="e">
        <f>(AA1628*'Déscriptions des trades'!U1628*'Déscriptions des trades'!B1628/'Déscriptions des trades'!CK1628)*'Déscriptions des trades'!W1628</f>
        <v>#DIV/0!</v>
      </c>
      <c r="AC1628" s="265" t="e">
        <f>AB1628*'Déscriptions des trades'!CK1628</f>
        <v>#DIV/0!</v>
      </c>
      <c r="AD1628" s="266" t="e">
        <f>'Déscriptions des trades'!CK1628-AC1628</f>
        <v>#DIV/0!</v>
      </c>
      <c r="AE1628" s="389"/>
      <c r="AF1628" s="399">
        <v>1624</v>
      </c>
      <c r="AG1628" s="389"/>
      <c r="AH1628" s="20"/>
      <c r="AI1628" s="303"/>
      <c r="AJ1628" s="307"/>
      <c r="AK1628" s="161"/>
      <c r="AL1628" s="305"/>
      <c r="AM1628" s="305"/>
      <c r="AN1628" s="162"/>
      <c r="AO1628" s="439"/>
      <c r="AP1628" s="162"/>
      <c r="AQ1628" s="113"/>
      <c r="AR1628" s="113"/>
      <c r="AS1628" s="384"/>
      <c r="AT1628" s="306"/>
      <c r="AU1628" s="306"/>
      <c r="AV1628" s="160"/>
      <c r="AW1628" s="158"/>
      <c r="AX1628" s="385"/>
      <c r="AY1628" s="453"/>
      <c r="AZ1628" s="165"/>
      <c r="BA1628" s="301"/>
      <c r="BB1628" s="165"/>
      <c r="BC1628" s="301"/>
      <c r="BD1628" s="165"/>
      <c r="BE1628" s="302"/>
      <c r="BF1628" s="302"/>
      <c r="BG1628" s="165"/>
      <c r="BH1628" s="303"/>
      <c r="BI1628" s="165"/>
      <c r="BJ1628" s="304"/>
      <c r="BK1628" s="394"/>
      <c r="BL1628" s="302"/>
      <c r="BM1628" s="302"/>
      <c r="BN1628" s="394"/>
      <c r="BO1628" s="302"/>
      <c r="BP1628" s="13"/>
      <c r="BQ1628" s="302"/>
      <c r="BR1628" s="13"/>
      <c r="BS1628" s="302"/>
      <c r="BT1628" s="13"/>
      <c r="BU1628" s="302"/>
      <c r="BV1628" s="386"/>
      <c r="BW1628" s="303"/>
      <c r="BX1628" s="303"/>
      <c r="BY1628" s="302"/>
      <c r="BZ1628" s="302"/>
      <c r="CA1628" s="387"/>
      <c r="CB1628" s="395"/>
      <c r="CC1628" s="12"/>
      <c r="CD1628" s="304"/>
      <c r="CE1628" s="14"/>
      <c r="CF1628" s="395"/>
      <c r="CG1628" s="397"/>
      <c r="CH1628" s="300">
        <f t="shared" si="633"/>
        <v>0</v>
      </c>
      <c r="CI1628" s="26"/>
      <c r="CJ1628" s="17">
        <f t="shared" si="630"/>
        <v>0</v>
      </c>
      <c r="CK1628" s="18">
        <f t="shared" si="641"/>
        <v>12.89</v>
      </c>
      <c r="CM1628" s="164"/>
      <c r="CN1628" s="302"/>
      <c r="CO1628" s="13">
        <f t="shared" si="634"/>
        <v>0</v>
      </c>
      <c r="CP1628" s="302"/>
      <c r="CQ1628" s="13">
        <f t="shared" si="635"/>
        <v>0</v>
      </c>
      <c r="CR1628" s="302"/>
      <c r="CS1628" s="13">
        <f t="shared" si="636"/>
        <v>0</v>
      </c>
      <c r="CT1628" s="302"/>
      <c r="CU1628" s="13">
        <f t="shared" si="631"/>
        <v>0</v>
      </c>
      <c r="CV1628" s="302"/>
      <c r="CW1628" s="13">
        <f t="shared" si="637"/>
        <v>0</v>
      </c>
      <c r="CX1628" s="13">
        <f t="shared" si="638"/>
        <v>0</v>
      </c>
      <c r="CY1628" s="251">
        <f t="shared" si="639"/>
        <v>0</v>
      </c>
      <c r="CZ1628" s="13" t="s">
        <v>29</v>
      </c>
      <c r="DA1628" s="13">
        <v>50</v>
      </c>
      <c r="DB1628" s="22">
        <f t="shared" si="640"/>
        <v>0</v>
      </c>
      <c r="DD1628" s="24"/>
      <c r="DF1628" s="163"/>
      <c r="DH1628" s="24"/>
      <c r="DI1628" s="447"/>
      <c r="DJ1628" s="163"/>
    </row>
    <row r="1629" spans="1:114" s="7" customFormat="1">
      <c r="A1629" s="277">
        <f t="shared" si="624"/>
        <v>50</v>
      </c>
      <c r="B1629" s="21" t="e">
        <f>'Calculateur de trading'!I1629/C1629/W1629</f>
        <v>#DIV/0!</v>
      </c>
      <c r="C1629" s="278">
        <f t="shared" si="625"/>
        <v>10</v>
      </c>
      <c r="D1629" s="426"/>
      <c r="E1629" s="273">
        <f t="shared" si="626"/>
        <v>100</v>
      </c>
      <c r="F1629" s="271">
        <f t="shared" si="618"/>
        <v>2</v>
      </c>
      <c r="G1629" s="271" t="e">
        <f t="shared" si="619"/>
        <v>#DIV/0!</v>
      </c>
      <c r="H1629" s="272">
        <f t="shared" si="620"/>
        <v>20</v>
      </c>
      <c r="I1629" s="270"/>
      <c r="J1629" s="273">
        <f t="shared" si="627"/>
        <v>200</v>
      </c>
      <c r="K1629" s="271">
        <f t="shared" si="621"/>
        <v>4</v>
      </c>
      <c r="L1629" s="271" t="e">
        <f t="shared" si="622"/>
        <v>#DIV/0!</v>
      </c>
      <c r="M1629" s="272">
        <f t="shared" si="623"/>
        <v>40</v>
      </c>
      <c r="N1629" s="389"/>
      <c r="O1629" s="455" t="e">
        <f>(A1629*B1629*W1629)+(B1629*'Calculateur de trading'!H1629)</f>
        <v>#DIV/0!</v>
      </c>
      <c r="P1629" s="274" t="e">
        <f>O1629/'Déscriptions des trades'!CK1629</f>
        <v>#DIV/0!</v>
      </c>
      <c r="Q1629" s="456" t="e">
        <f>'Déscriptions des trades'!CK1629-O1629</f>
        <v>#DIV/0!</v>
      </c>
      <c r="R1629" s="466" t="e">
        <f t="shared" si="628"/>
        <v>#DIV/0!</v>
      </c>
      <c r="S1629" s="389"/>
      <c r="T1629" s="12"/>
      <c r="U1629" s="25"/>
      <c r="V1629" s="15"/>
      <c r="W1629" s="490">
        <f t="shared" si="632"/>
        <v>0</v>
      </c>
      <c r="X1629" s="21" t="e">
        <f>W1629*U1629/'Déscriptions des trades'!CK1629*'Déscriptions des trades'!B1629</f>
        <v>#DIV/0!</v>
      </c>
      <c r="Y1629" s="459"/>
      <c r="Z1629" s="389"/>
      <c r="AA1629" s="23">
        <f t="shared" si="629"/>
        <v>0.1</v>
      </c>
      <c r="AB1629" s="17" t="e">
        <f>(AA1629*'Déscriptions des trades'!U1629*'Déscriptions des trades'!B1629/'Déscriptions des trades'!CK1629)*'Déscriptions des trades'!W1629</f>
        <v>#DIV/0!</v>
      </c>
      <c r="AC1629" s="265" t="e">
        <f>AB1629*'Déscriptions des trades'!CK1629</f>
        <v>#DIV/0!</v>
      </c>
      <c r="AD1629" s="266" t="e">
        <f>'Déscriptions des trades'!CK1629-AC1629</f>
        <v>#DIV/0!</v>
      </c>
      <c r="AE1629" s="389"/>
      <c r="AF1629" s="399">
        <v>1625</v>
      </c>
      <c r="AG1629" s="389"/>
      <c r="AH1629" s="20"/>
      <c r="AI1629" s="303"/>
      <c r="AJ1629" s="307"/>
      <c r="AK1629" s="161"/>
      <c r="AL1629" s="305"/>
      <c r="AM1629" s="305"/>
      <c r="AN1629" s="162"/>
      <c r="AO1629" s="439"/>
      <c r="AP1629" s="162"/>
      <c r="AQ1629" s="113"/>
      <c r="AR1629" s="113"/>
      <c r="AS1629" s="384"/>
      <c r="AT1629" s="306"/>
      <c r="AU1629" s="306"/>
      <c r="AV1629" s="160"/>
      <c r="AW1629" s="158"/>
      <c r="AX1629" s="385"/>
      <c r="AY1629" s="453"/>
      <c r="AZ1629" s="165"/>
      <c r="BA1629" s="301"/>
      <c r="BB1629" s="165"/>
      <c r="BC1629" s="301"/>
      <c r="BD1629" s="165"/>
      <c r="BE1629" s="302"/>
      <c r="BF1629" s="302"/>
      <c r="BG1629" s="165"/>
      <c r="BH1629" s="303"/>
      <c r="BI1629" s="165"/>
      <c r="BJ1629" s="304"/>
      <c r="BK1629" s="394"/>
      <c r="BL1629" s="302"/>
      <c r="BM1629" s="302"/>
      <c r="BN1629" s="394"/>
      <c r="BO1629" s="302"/>
      <c r="BP1629" s="13"/>
      <c r="BQ1629" s="302"/>
      <c r="BR1629" s="13"/>
      <c r="BS1629" s="302"/>
      <c r="BT1629" s="13"/>
      <c r="BU1629" s="302"/>
      <c r="BV1629" s="386"/>
      <c r="BW1629" s="303"/>
      <c r="BX1629" s="303"/>
      <c r="BY1629" s="302"/>
      <c r="BZ1629" s="302"/>
      <c r="CA1629" s="387"/>
      <c r="CB1629" s="395"/>
      <c r="CC1629" s="12"/>
      <c r="CD1629" s="304"/>
      <c r="CE1629" s="14"/>
      <c r="CF1629" s="395"/>
      <c r="CG1629" s="397"/>
      <c r="CH1629" s="300">
        <f t="shared" si="633"/>
        <v>0</v>
      </c>
      <c r="CI1629" s="26"/>
      <c r="CJ1629" s="17">
        <f t="shared" si="630"/>
        <v>0</v>
      </c>
      <c r="CK1629" s="18">
        <f t="shared" si="641"/>
        <v>12.89</v>
      </c>
      <c r="CM1629" s="164"/>
      <c r="CN1629" s="302"/>
      <c r="CO1629" s="13">
        <f t="shared" si="634"/>
        <v>0</v>
      </c>
      <c r="CP1629" s="302"/>
      <c r="CQ1629" s="13">
        <f t="shared" si="635"/>
        <v>0</v>
      </c>
      <c r="CR1629" s="302"/>
      <c r="CS1629" s="13">
        <f t="shared" si="636"/>
        <v>0</v>
      </c>
      <c r="CT1629" s="302"/>
      <c r="CU1629" s="13">
        <f t="shared" si="631"/>
        <v>0</v>
      </c>
      <c r="CV1629" s="302"/>
      <c r="CW1629" s="13">
        <f t="shared" si="637"/>
        <v>0</v>
      </c>
      <c r="CX1629" s="13">
        <f t="shared" si="638"/>
        <v>0</v>
      </c>
      <c r="CY1629" s="251">
        <f t="shared" si="639"/>
        <v>0</v>
      </c>
      <c r="CZ1629" s="13" t="s">
        <v>29</v>
      </c>
      <c r="DA1629" s="13">
        <v>50</v>
      </c>
      <c r="DB1629" s="22">
        <f t="shared" si="640"/>
        <v>0</v>
      </c>
      <c r="DD1629" s="24"/>
      <c r="DF1629" s="163"/>
      <c r="DH1629" s="24"/>
      <c r="DI1629" s="447"/>
      <c r="DJ1629" s="163"/>
    </row>
    <row r="1630" spans="1:114" s="7" customFormat="1">
      <c r="A1630" s="277">
        <f t="shared" si="624"/>
        <v>50</v>
      </c>
      <c r="B1630" s="21" t="e">
        <f>'Calculateur de trading'!I1630/C1630/W1630</f>
        <v>#DIV/0!</v>
      </c>
      <c r="C1630" s="278">
        <f t="shared" si="625"/>
        <v>10</v>
      </c>
      <c r="D1630" s="426"/>
      <c r="E1630" s="273">
        <f t="shared" si="626"/>
        <v>100</v>
      </c>
      <c r="F1630" s="271">
        <f t="shared" si="618"/>
        <v>2</v>
      </c>
      <c r="G1630" s="271" t="e">
        <f t="shared" si="619"/>
        <v>#DIV/0!</v>
      </c>
      <c r="H1630" s="272">
        <f t="shared" si="620"/>
        <v>20</v>
      </c>
      <c r="I1630" s="270"/>
      <c r="J1630" s="273">
        <f t="shared" si="627"/>
        <v>200</v>
      </c>
      <c r="K1630" s="271">
        <f t="shared" si="621"/>
        <v>4</v>
      </c>
      <c r="L1630" s="271" t="e">
        <f t="shared" si="622"/>
        <v>#DIV/0!</v>
      </c>
      <c r="M1630" s="272">
        <f t="shared" si="623"/>
        <v>40</v>
      </c>
      <c r="N1630" s="389"/>
      <c r="O1630" s="455" t="e">
        <f>(A1630*B1630*W1630)+(B1630*'Calculateur de trading'!H1630)</f>
        <v>#DIV/0!</v>
      </c>
      <c r="P1630" s="274" t="e">
        <f>O1630/'Déscriptions des trades'!CK1630</f>
        <v>#DIV/0!</v>
      </c>
      <c r="Q1630" s="456" t="e">
        <f>'Déscriptions des trades'!CK1630-O1630</f>
        <v>#DIV/0!</v>
      </c>
      <c r="R1630" s="466" t="e">
        <f t="shared" si="628"/>
        <v>#DIV/0!</v>
      </c>
      <c r="S1630" s="389"/>
      <c r="T1630" s="12"/>
      <c r="U1630" s="25"/>
      <c r="V1630" s="15"/>
      <c r="W1630" s="490">
        <f t="shared" si="632"/>
        <v>0</v>
      </c>
      <c r="X1630" s="21" t="e">
        <f>W1630*U1630/'Déscriptions des trades'!CK1630*'Déscriptions des trades'!B1630</f>
        <v>#DIV/0!</v>
      </c>
      <c r="Y1630" s="459"/>
      <c r="Z1630" s="389"/>
      <c r="AA1630" s="23">
        <f t="shared" si="629"/>
        <v>0.1</v>
      </c>
      <c r="AB1630" s="17" t="e">
        <f>(AA1630*'Déscriptions des trades'!U1630*'Déscriptions des trades'!B1630/'Déscriptions des trades'!CK1630)*'Déscriptions des trades'!W1630</f>
        <v>#DIV/0!</v>
      </c>
      <c r="AC1630" s="265" t="e">
        <f>AB1630*'Déscriptions des trades'!CK1630</f>
        <v>#DIV/0!</v>
      </c>
      <c r="AD1630" s="266" t="e">
        <f>'Déscriptions des trades'!CK1630-AC1630</f>
        <v>#DIV/0!</v>
      </c>
      <c r="AE1630" s="389"/>
      <c r="AF1630" s="399">
        <v>1626</v>
      </c>
      <c r="AG1630" s="389"/>
      <c r="AH1630" s="20"/>
      <c r="AI1630" s="303"/>
      <c r="AJ1630" s="307"/>
      <c r="AK1630" s="161"/>
      <c r="AL1630" s="305"/>
      <c r="AM1630" s="305"/>
      <c r="AN1630" s="162"/>
      <c r="AO1630" s="439"/>
      <c r="AP1630" s="162"/>
      <c r="AQ1630" s="113"/>
      <c r="AR1630" s="113"/>
      <c r="AS1630" s="384"/>
      <c r="AT1630" s="306"/>
      <c r="AU1630" s="306"/>
      <c r="AV1630" s="160"/>
      <c r="AW1630" s="158"/>
      <c r="AX1630" s="385"/>
      <c r="AY1630" s="453"/>
      <c r="AZ1630" s="165"/>
      <c r="BA1630" s="301"/>
      <c r="BB1630" s="165"/>
      <c r="BC1630" s="301"/>
      <c r="BD1630" s="165"/>
      <c r="BE1630" s="302"/>
      <c r="BF1630" s="302"/>
      <c r="BG1630" s="165"/>
      <c r="BH1630" s="303"/>
      <c r="BI1630" s="165"/>
      <c r="BJ1630" s="304"/>
      <c r="BK1630" s="394"/>
      <c r="BL1630" s="302"/>
      <c r="BM1630" s="302"/>
      <c r="BN1630" s="394"/>
      <c r="BO1630" s="302"/>
      <c r="BP1630" s="13"/>
      <c r="BQ1630" s="302"/>
      <c r="BR1630" s="13"/>
      <c r="BS1630" s="302"/>
      <c r="BT1630" s="13"/>
      <c r="BU1630" s="302"/>
      <c r="BV1630" s="386"/>
      <c r="BW1630" s="303"/>
      <c r="BX1630" s="303"/>
      <c r="BY1630" s="302"/>
      <c r="BZ1630" s="302"/>
      <c r="CA1630" s="387"/>
      <c r="CB1630" s="395"/>
      <c r="CC1630" s="12"/>
      <c r="CD1630" s="304"/>
      <c r="CE1630" s="14"/>
      <c r="CF1630" s="395"/>
      <c r="CG1630" s="397"/>
      <c r="CH1630" s="300">
        <f t="shared" si="633"/>
        <v>0</v>
      </c>
      <c r="CI1630" s="26"/>
      <c r="CJ1630" s="17">
        <f t="shared" si="630"/>
        <v>0</v>
      </c>
      <c r="CK1630" s="18">
        <f t="shared" si="641"/>
        <v>12.89</v>
      </c>
      <c r="CM1630" s="164"/>
      <c r="CN1630" s="302"/>
      <c r="CO1630" s="13">
        <f t="shared" si="634"/>
        <v>0</v>
      </c>
      <c r="CP1630" s="302"/>
      <c r="CQ1630" s="13">
        <f t="shared" si="635"/>
        <v>0</v>
      </c>
      <c r="CR1630" s="302"/>
      <c r="CS1630" s="13">
        <f t="shared" si="636"/>
        <v>0</v>
      </c>
      <c r="CT1630" s="302"/>
      <c r="CU1630" s="13">
        <f t="shared" si="631"/>
        <v>0</v>
      </c>
      <c r="CV1630" s="302"/>
      <c r="CW1630" s="13">
        <f t="shared" si="637"/>
        <v>0</v>
      </c>
      <c r="CX1630" s="13">
        <f t="shared" si="638"/>
        <v>0</v>
      </c>
      <c r="CY1630" s="251">
        <f t="shared" si="639"/>
        <v>0</v>
      </c>
      <c r="CZ1630" s="13" t="s">
        <v>29</v>
      </c>
      <c r="DA1630" s="13">
        <v>50</v>
      </c>
      <c r="DB1630" s="22">
        <f t="shared" si="640"/>
        <v>0</v>
      </c>
      <c r="DD1630" s="24"/>
      <c r="DF1630" s="163"/>
      <c r="DH1630" s="24"/>
      <c r="DI1630" s="447"/>
      <c r="DJ1630" s="163"/>
    </row>
    <row r="1631" spans="1:114" s="7" customFormat="1">
      <c r="A1631" s="277">
        <f t="shared" si="624"/>
        <v>50</v>
      </c>
      <c r="B1631" s="21" t="e">
        <f>'Calculateur de trading'!I1631/C1631/W1631</f>
        <v>#DIV/0!</v>
      </c>
      <c r="C1631" s="278">
        <f t="shared" si="625"/>
        <v>10</v>
      </c>
      <c r="D1631" s="278"/>
      <c r="E1631" s="273">
        <f t="shared" si="626"/>
        <v>100</v>
      </c>
      <c r="F1631" s="271">
        <f t="shared" si="618"/>
        <v>2</v>
      </c>
      <c r="G1631" s="271" t="e">
        <f t="shared" si="619"/>
        <v>#DIV/0!</v>
      </c>
      <c r="H1631" s="272">
        <f t="shared" si="620"/>
        <v>20</v>
      </c>
      <c r="I1631" s="270"/>
      <c r="J1631" s="273">
        <f t="shared" si="627"/>
        <v>200</v>
      </c>
      <c r="K1631" s="271">
        <f t="shared" si="621"/>
        <v>4</v>
      </c>
      <c r="L1631" s="271" t="e">
        <f t="shared" si="622"/>
        <v>#DIV/0!</v>
      </c>
      <c r="M1631" s="272">
        <f t="shared" si="623"/>
        <v>40</v>
      </c>
      <c r="N1631" s="389"/>
      <c r="O1631" s="455" t="e">
        <f>(A1631*B1631*W1631)+(B1631*'Calculateur de trading'!H1631)</f>
        <v>#DIV/0!</v>
      </c>
      <c r="P1631" s="274" t="e">
        <f>O1631/'Déscriptions des trades'!CK1631</f>
        <v>#DIV/0!</v>
      </c>
      <c r="Q1631" s="456" t="e">
        <f>'Déscriptions des trades'!CK1631-O1631</f>
        <v>#DIV/0!</v>
      </c>
      <c r="R1631" s="466" t="e">
        <f t="shared" si="628"/>
        <v>#DIV/0!</v>
      </c>
      <c r="S1631" s="389"/>
      <c r="T1631" s="12"/>
      <c r="U1631" s="25"/>
      <c r="V1631" s="15"/>
      <c r="W1631" s="490">
        <f t="shared" si="632"/>
        <v>0</v>
      </c>
      <c r="X1631" s="21" t="e">
        <f>W1631*U1631/'Déscriptions des trades'!CK1631*'Déscriptions des trades'!B1631</f>
        <v>#DIV/0!</v>
      </c>
      <c r="Y1631" s="459"/>
      <c r="Z1631" s="389"/>
      <c r="AA1631" s="23">
        <f t="shared" si="629"/>
        <v>0.1</v>
      </c>
      <c r="AB1631" s="17" t="e">
        <f>(AA1631*'Déscriptions des trades'!U1631*'Déscriptions des trades'!B1631/'Déscriptions des trades'!CK1631)*'Déscriptions des trades'!W1631</f>
        <v>#DIV/0!</v>
      </c>
      <c r="AC1631" s="265" t="e">
        <f>AB1631*'Déscriptions des trades'!CK1631</f>
        <v>#DIV/0!</v>
      </c>
      <c r="AD1631" s="266" t="e">
        <f>'Déscriptions des trades'!CK1631-AC1631</f>
        <v>#DIV/0!</v>
      </c>
      <c r="AE1631" s="389"/>
      <c r="AF1631" s="399">
        <v>1627</v>
      </c>
      <c r="AG1631" s="389"/>
      <c r="AH1631" s="20"/>
      <c r="AI1631" s="303"/>
      <c r="AJ1631" s="307"/>
      <c r="AK1631" s="161"/>
      <c r="AL1631" s="305"/>
      <c r="AM1631" s="305"/>
      <c r="AN1631" s="162"/>
      <c r="AO1631" s="439"/>
      <c r="AP1631" s="162"/>
      <c r="AQ1631" s="113"/>
      <c r="AR1631" s="113"/>
      <c r="AS1631" s="384"/>
      <c r="AT1631" s="306"/>
      <c r="AU1631" s="306"/>
      <c r="AV1631" s="160"/>
      <c r="AW1631" s="158"/>
      <c r="AX1631" s="385"/>
      <c r="AY1631" s="453"/>
      <c r="AZ1631" s="165"/>
      <c r="BA1631" s="301"/>
      <c r="BB1631" s="165"/>
      <c r="BC1631" s="301"/>
      <c r="BD1631" s="165"/>
      <c r="BE1631" s="302"/>
      <c r="BF1631" s="302"/>
      <c r="BG1631" s="165"/>
      <c r="BH1631" s="303"/>
      <c r="BI1631" s="165"/>
      <c r="BJ1631" s="304"/>
      <c r="BK1631" s="394"/>
      <c r="BL1631" s="302"/>
      <c r="BM1631" s="302"/>
      <c r="BN1631" s="394"/>
      <c r="BO1631" s="302"/>
      <c r="BP1631" s="13"/>
      <c r="BQ1631" s="302"/>
      <c r="BR1631" s="13"/>
      <c r="BS1631" s="302"/>
      <c r="BT1631" s="13"/>
      <c r="BU1631" s="302"/>
      <c r="BV1631" s="386"/>
      <c r="BW1631" s="303"/>
      <c r="BX1631" s="303"/>
      <c r="BY1631" s="302"/>
      <c r="BZ1631" s="302"/>
      <c r="CA1631" s="387"/>
      <c r="CB1631" s="395"/>
      <c r="CC1631" s="12"/>
      <c r="CD1631" s="304"/>
      <c r="CE1631" s="14"/>
      <c r="CF1631" s="395"/>
      <c r="CG1631" s="397"/>
      <c r="CH1631" s="300">
        <f t="shared" si="633"/>
        <v>0</v>
      </c>
      <c r="CI1631" s="26"/>
      <c r="CJ1631" s="17">
        <f t="shared" si="630"/>
        <v>0</v>
      </c>
      <c r="CK1631" s="18">
        <f t="shared" si="641"/>
        <v>12.89</v>
      </c>
      <c r="CM1631" s="164"/>
      <c r="CN1631" s="302"/>
      <c r="CO1631" s="13">
        <f t="shared" si="634"/>
        <v>0</v>
      </c>
      <c r="CP1631" s="302"/>
      <c r="CQ1631" s="13">
        <f t="shared" si="635"/>
        <v>0</v>
      </c>
      <c r="CR1631" s="302"/>
      <c r="CS1631" s="13">
        <f t="shared" si="636"/>
        <v>0</v>
      </c>
      <c r="CT1631" s="302"/>
      <c r="CU1631" s="13">
        <f t="shared" si="631"/>
        <v>0</v>
      </c>
      <c r="CV1631" s="302"/>
      <c r="CW1631" s="13">
        <f t="shared" si="637"/>
        <v>0</v>
      </c>
      <c r="CX1631" s="13">
        <f t="shared" si="638"/>
        <v>0</v>
      </c>
      <c r="CY1631" s="251">
        <f t="shared" si="639"/>
        <v>0</v>
      </c>
      <c r="CZ1631" s="13" t="s">
        <v>29</v>
      </c>
      <c r="DA1631" s="13">
        <v>50</v>
      </c>
      <c r="DB1631" s="22">
        <f t="shared" si="640"/>
        <v>0</v>
      </c>
      <c r="DD1631" s="24"/>
      <c r="DF1631" s="163"/>
      <c r="DH1631" s="24"/>
      <c r="DI1631" s="447"/>
      <c r="DJ1631" s="163"/>
    </row>
    <row r="1632" spans="1:114" s="7" customFormat="1">
      <c r="A1632" s="277">
        <f t="shared" si="624"/>
        <v>50</v>
      </c>
      <c r="B1632" s="21" t="e">
        <f>'Calculateur de trading'!I1632/C1632/W1632</f>
        <v>#DIV/0!</v>
      </c>
      <c r="C1632" s="278">
        <f t="shared" si="625"/>
        <v>10</v>
      </c>
      <c r="D1632" s="426"/>
      <c r="E1632" s="273">
        <f t="shared" si="626"/>
        <v>100</v>
      </c>
      <c r="F1632" s="271">
        <f t="shared" si="618"/>
        <v>2</v>
      </c>
      <c r="G1632" s="271" t="e">
        <f t="shared" si="619"/>
        <v>#DIV/0!</v>
      </c>
      <c r="H1632" s="272">
        <f t="shared" si="620"/>
        <v>20</v>
      </c>
      <c r="I1632" s="270"/>
      <c r="J1632" s="273">
        <f t="shared" si="627"/>
        <v>200</v>
      </c>
      <c r="K1632" s="271">
        <f t="shared" si="621"/>
        <v>4</v>
      </c>
      <c r="L1632" s="271" t="e">
        <f t="shared" si="622"/>
        <v>#DIV/0!</v>
      </c>
      <c r="M1632" s="272">
        <f t="shared" si="623"/>
        <v>40</v>
      </c>
      <c r="N1632" s="389"/>
      <c r="O1632" s="455" t="e">
        <f>(A1632*B1632*W1632)+(B1632*'Calculateur de trading'!H1632)</f>
        <v>#DIV/0!</v>
      </c>
      <c r="P1632" s="274" t="e">
        <f>O1632/'Déscriptions des trades'!CK1632</f>
        <v>#DIV/0!</v>
      </c>
      <c r="Q1632" s="456" t="e">
        <f>'Déscriptions des trades'!CK1632-O1632</f>
        <v>#DIV/0!</v>
      </c>
      <c r="R1632" s="466" t="e">
        <f t="shared" si="628"/>
        <v>#DIV/0!</v>
      </c>
      <c r="S1632" s="389"/>
      <c r="T1632" s="12"/>
      <c r="U1632" s="25"/>
      <c r="V1632" s="15"/>
      <c r="W1632" s="490">
        <f t="shared" si="632"/>
        <v>0</v>
      </c>
      <c r="X1632" s="21" t="e">
        <f>W1632*U1632/'Déscriptions des trades'!CK1632*'Déscriptions des trades'!B1632</f>
        <v>#DIV/0!</v>
      </c>
      <c r="Y1632" s="459"/>
      <c r="Z1632" s="389"/>
      <c r="AA1632" s="23">
        <f t="shared" si="629"/>
        <v>0.1</v>
      </c>
      <c r="AB1632" s="17" t="e">
        <f>(AA1632*'Déscriptions des trades'!U1632*'Déscriptions des trades'!B1632/'Déscriptions des trades'!CK1632)*'Déscriptions des trades'!W1632</f>
        <v>#DIV/0!</v>
      </c>
      <c r="AC1632" s="265" t="e">
        <f>AB1632*'Déscriptions des trades'!CK1632</f>
        <v>#DIV/0!</v>
      </c>
      <c r="AD1632" s="266" t="e">
        <f>'Déscriptions des trades'!CK1632-AC1632</f>
        <v>#DIV/0!</v>
      </c>
      <c r="AE1632" s="389"/>
      <c r="AF1632" s="399">
        <v>1628</v>
      </c>
      <c r="AG1632" s="389"/>
      <c r="AH1632" s="20"/>
      <c r="AI1632" s="303"/>
      <c r="AJ1632" s="307"/>
      <c r="AK1632" s="161"/>
      <c r="AL1632" s="305"/>
      <c r="AM1632" s="305"/>
      <c r="AN1632" s="162"/>
      <c r="AO1632" s="439"/>
      <c r="AP1632" s="162"/>
      <c r="AQ1632" s="113"/>
      <c r="AR1632" s="113"/>
      <c r="AS1632" s="384"/>
      <c r="AT1632" s="306"/>
      <c r="AU1632" s="306"/>
      <c r="AV1632" s="160"/>
      <c r="AW1632" s="158"/>
      <c r="AX1632" s="385"/>
      <c r="AY1632" s="453"/>
      <c r="AZ1632" s="165"/>
      <c r="BA1632" s="301"/>
      <c r="BB1632" s="165"/>
      <c r="BC1632" s="301"/>
      <c r="BD1632" s="165"/>
      <c r="BE1632" s="302"/>
      <c r="BF1632" s="302"/>
      <c r="BG1632" s="165"/>
      <c r="BH1632" s="303"/>
      <c r="BI1632" s="165"/>
      <c r="BJ1632" s="304"/>
      <c r="BK1632" s="394"/>
      <c r="BL1632" s="302"/>
      <c r="BM1632" s="302"/>
      <c r="BN1632" s="394"/>
      <c r="BO1632" s="302"/>
      <c r="BP1632" s="13"/>
      <c r="BQ1632" s="302"/>
      <c r="BR1632" s="13"/>
      <c r="BS1632" s="302"/>
      <c r="BT1632" s="13"/>
      <c r="BU1632" s="302"/>
      <c r="BV1632" s="386"/>
      <c r="BW1632" s="303"/>
      <c r="BX1632" s="303"/>
      <c r="BY1632" s="302"/>
      <c r="BZ1632" s="302"/>
      <c r="CA1632" s="387"/>
      <c r="CB1632" s="395"/>
      <c r="CC1632" s="12"/>
      <c r="CD1632" s="304"/>
      <c r="CE1632" s="14"/>
      <c r="CF1632" s="395"/>
      <c r="CG1632" s="397"/>
      <c r="CH1632" s="300">
        <f t="shared" si="633"/>
        <v>0</v>
      </c>
      <c r="CI1632" s="26"/>
      <c r="CJ1632" s="17">
        <f t="shared" si="630"/>
        <v>0</v>
      </c>
      <c r="CK1632" s="18">
        <f t="shared" si="641"/>
        <v>12.89</v>
      </c>
      <c r="CM1632" s="164"/>
      <c r="CN1632" s="302"/>
      <c r="CO1632" s="13">
        <f t="shared" si="634"/>
        <v>0</v>
      </c>
      <c r="CP1632" s="302"/>
      <c r="CQ1632" s="13">
        <f t="shared" si="635"/>
        <v>0</v>
      </c>
      <c r="CR1632" s="302"/>
      <c r="CS1632" s="13">
        <f t="shared" si="636"/>
        <v>0</v>
      </c>
      <c r="CT1632" s="302"/>
      <c r="CU1632" s="13">
        <f t="shared" si="631"/>
        <v>0</v>
      </c>
      <c r="CV1632" s="302"/>
      <c r="CW1632" s="13">
        <f t="shared" si="637"/>
        <v>0</v>
      </c>
      <c r="CX1632" s="13">
        <f t="shared" si="638"/>
        <v>0</v>
      </c>
      <c r="CY1632" s="251">
        <f t="shared" si="639"/>
        <v>0</v>
      </c>
      <c r="CZ1632" s="13" t="s">
        <v>29</v>
      </c>
      <c r="DA1632" s="13">
        <v>50</v>
      </c>
      <c r="DB1632" s="22">
        <f t="shared" si="640"/>
        <v>0</v>
      </c>
      <c r="DD1632" s="24"/>
      <c r="DF1632" s="163"/>
      <c r="DH1632" s="24"/>
      <c r="DI1632" s="447"/>
      <c r="DJ1632" s="163"/>
    </row>
    <row r="1633" spans="1:114" s="7" customFormat="1">
      <c r="A1633" s="277">
        <f t="shared" si="624"/>
        <v>50</v>
      </c>
      <c r="B1633" s="21" t="e">
        <f>'Calculateur de trading'!I1633/C1633/W1633</f>
        <v>#DIV/0!</v>
      </c>
      <c r="C1633" s="278">
        <f t="shared" si="625"/>
        <v>10</v>
      </c>
      <c r="D1633" s="278"/>
      <c r="E1633" s="273">
        <f t="shared" si="626"/>
        <v>100</v>
      </c>
      <c r="F1633" s="271">
        <f t="shared" si="618"/>
        <v>2</v>
      </c>
      <c r="G1633" s="271" t="e">
        <f t="shared" si="619"/>
        <v>#DIV/0!</v>
      </c>
      <c r="H1633" s="272">
        <f t="shared" si="620"/>
        <v>20</v>
      </c>
      <c r="I1633" s="270"/>
      <c r="J1633" s="273">
        <f t="shared" si="627"/>
        <v>200</v>
      </c>
      <c r="K1633" s="271">
        <f t="shared" si="621"/>
        <v>4</v>
      </c>
      <c r="L1633" s="271" t="e">
        <f t="shared" si="622"/>
        <v>#DIV/0!</v>
      </c>
      <c r="M1633" s="272">
        <f t="shared" si="623"/>
        <v>40</v>
      </c>
      <c r="N1633" s="389"/>
      <c r="O1633" s="455" t="e">
        <f>(A1633*B1633*W1633)+(B1633*'Calculateur de trading'!H1633)</f>
        <v>#DIV/0!</v>
      </c>
      <c r="P1633" s="274" t="e">
        <f>O1633/'Déscriptions des trades'!CK1633</f>
        <v>#DIV/0!</v>
      </c>
      <c r="Q1633" s="456" t="e">
        <f>'Déscriptions des trades'!CK1633-O1633</f>
        <v>#DIV/0!</v>
      </c>
      <c r="R1633" s="466" t="e">
        <f t="shared" si="628"/>
        <v>#DIV/0!</v>
      </c>
      <c r="S1633" s="389"/>
      <c r="T1633" s="12"/>
      <c r="U1633" s="25"/>
      <c r="V1633" s="15"/>
      <c r="W1633" s="490">
        <f t="shared" si="632"/>
        <v>0</v>
      </c>
      <c r="X1633" s="21" t="e">
        <f>W1633*U1633/'Déscriptions des trades'!CK1633*'Déscriptions des trades'!B1633</f>
        <v>#DIV/0!</v>
      </c>
      <c r="Y1633" s="459"/>
      <c r="Z1633" s="389"/>
      <c r="AA1633" s="23">
        <f t="shared" si="629"/>
        <v>0.1</v>
      </c>
      <c r="AB1633" s="17" t="e">
        <f>(AA1633*'Déscriptions des trades'!U1633*'Déscriptions des trades'!B1633/'Déscriptions des trades'!CK1633)*'Déscriptions des trades'!W1633</f>
        <v>#DIV/0!</v>
      </c>
      <c r="AC1633" s="265" t="e">
        <f>AB1633*'Déscriptions des trades'!CK1633</f>
        <v>#DIV/0!</v>
      </c>
      <c r="AD1633" s="266" t="e">
        <f>'Déscriptions des trades'!CK1633-AC1633</f>
        <v>#DIV/0!</v>
      </c>
      <c r="AE1633" s="389"/>
      <c r="AF1633" s="399">
        <v>1629</v>
      </c>
      <c r="AG1633" s="389"/>
      <c r="AH1633" s="20"/>
      <c r="AI1633" s="303"/>
      <c r="AJ1633" s="307"/>
      <c r="AK1633" s="161"/>
      <c r="AL1633" s="305"/>
      <c r="AM1633" s="305"/>
      <c r="AN1633" s="162"/>
      <c r="AO1633" s="439"/>
      <c r="AP1633" s="162"/>
      <c r="AQ1633" s="113"/>
      <c r="AR1633" s="113"/>
      <c r="AS1633" s="384"/>
      <c r="AT1633" s="306"/>
      <c r="AU1633" s="306"/>
      <c r="AV1633" s="160"/>
      <c r="AW1633" s="158"/>
      <c r="AX1633" s="385"/>
      <c r="AY1633" s="453"/>
      <c r="AZ1633" s="165"/>
      <c r="BA1633" s="301"/>
      <c r="BB1633" s="165"/>
      <c r="BC1633" s="301"/>
      <c r="BD1633" s="165"/>
      <c r="BE1633" s="302"/>
      <c r="BF1633" s="302"/>
      <c r="BG1633" s="165"/>
      <c r="BH1633" s="303"/>
      <c r="BI1633" s="165"/>
      <c r="BJ1633" s="304"/>
      <c r="BK1633" s="394"/>
      <c r="BL1633" s="302"/>
      <c r="BM1633" s="302"/>
      <c r="BN1633" s="394"/>
      <c r="BO1633" s="302"/>
      <c r="BP1633" s="13"/>
      <c r="BQ1633" s="302"/>
      <c r="BR1633" s="13"/>
      <c r="BS1633" s="302"/>
      <c r="BT1633" s="13"/>
      <c r="BU1633" s="302"/>
      <c r="BV1633" s="386"/>
      <c r="BW1633" s="303"/>
      <c r="BX1633" s="303"/>
      <c r="BY1633" s="302"/>
      <c r="BZ1633" s="302"/>
      <c r="CA1633" s="387"/>
      <c r="CB1633" s="395"/>
      <c r="CC1633" s="12"/>
      <c r="CD1633" s="304"/>
      <c r="CE1633" s="14"/>
      <c r="CF1633" s="395"/>
      <c r="CG1633" s="397"/>
      <c r="CH1633" s="300">
        <f t="shared" si="633"/>
        <v>0</v>
      </c>
      <c r="CI1633" s="26"/>
      <c r="CJ1633" s="17">
        <f t="shared" si="630"/>
        <v>0</v>
      </c>
      <c r="CK1633" s="18">
        <f t="shared" si="641"/>
        <v>12.89</v>
      </c>
      <c r="CM1633" s="164"/>
      <c r="CN1633" s="302"/>
      <c r="CO1633" s="13">
        <f t="shared" si="634"/>
        <v>0</v>
      </c>
      <c r="CP1633" s="302"/>
      <c r="CQ1633" s="13">
        <f t="shared" si="635"/>
        <v>0</v>
      </c>
      <c r="CR1633" s="302"/>
      <c r="CS1633" s="13">
        <f t="shared" si="636"/>
        <v>0</v>
      </c>
      <c r="CT1633" s="302"/>
      <c r="CU1633" s="13">
        <f t="shared" si="631"/>
        <v>0</v>
      </c>
      <c r="CV1633" s="302"/>
      <c r="CW1633" s="13">
        <f t="shared" si="637"/>
        <v>0</v>
      </c>
      <c r="CX1633" s="13">
        <f t="shared" si="638"/>
        <v>0</v>
      </c>
      <c r="CY1633" s="251">
        <f t="shared" si="639"/>
        <v>0</v>
      </c>
      <c r="CZ1633" s="13" t="s">
        <v>29</v>
      </c>
      <c r="DA1633" s="13">
        <v>50</v>
      </c>
      <c r="DB1633" s="22">
        <f t="shared" si="640"/>
        <v>0</v>
      </c>
      <c r="DD1633" s="24"/>
      <c r="DF1633" s="163"/>
      <c r="DH1633" s="24"/>
      <c r="DI1633" s="447"/>
      <c r="DJ1633" s="163"/>
    </row>
    <row r="1634" spans="1:114" s="7" customFormat="1">
      <c r="A1634" s="277">
        <f t="shared" si="624"/>
        <v>50</v>
      </c>
      <c r="B1634" s="21" t="e">
        <f>'Calculateur de trading'!I1634/C1634/W1634</f>
        <v>#DIV/0!</v>
      </c>
      <c r="C1634" s="278">
        <f t="shared" si="625"/>
        <v>10</v>
      </c>
      <c r="D1634" s="426"/>
      <c r="E1634" s="273">
        <f t="shared" si="626"/>
        <v>100</v>
      </c>
      <c r="F1634" s="271">
        <f t="shared" si="618"/>
        <v>2</v>
      </c>
      <c r="G1634" s="271" t="e">
        <f t="shared" si="619"/>
        <v>#DIV/0!</v>
      </c>
      <c r="H1634" s="272">
        <f t="shared" si="620"/>
        <v>20</v>
      </c>
      <c r="I1634" s="270"/>
      <c r="J1634" s="273">
        <f t="shared" si="627"/>
        <v>200</v>
      </c>
      <c r="K1634" s="271">
        <f t="shared" si="621"/>
        <v>4</v>
      </c>
      <c r="L1634" s="271" t="e">
        <f t="shared" si="622"/>
        <v>#DIV/0!</v>
      </c>
      <c r="M1634" s="272">
        <f t="shared" si="623"/>
        <v>40</v>
      </c>
      <c r="N1634" s="389"/>
      <c r="O1634" s="455" t="e">
        <f>(A1634*B1634*W1634)+(B1634*'Calculateur de trading'!H1634)</f>
        <v>#DIV/0!</v>
      </c>
      <c r="P1634" s="274" t="e">
        <f>O1634/'Déscriptions des trades'!CK1634</f>
        <v>#DIV/0!</v>
      </c>
      <c r="Q1634" s="456" t="e">
        <f>'Déscriptions des trades'!CK1634-O1634</f>
        <v>#DIV/0!</v>
      </c>
      <c r="R1634" s="466" t="e">
        <f t="shared" si="628"/>
        <v>#DIV/0!</v>
      </c>
      <c r="S1634" s="389"/>
      <c r="T1634" s="12"/>
      <c r="U1634" s="25"/>
      <c r="V1634" s="15"/>
      <c r="W1634" s="490">
        <f t="shared" si="632"/>
        <v>0</v>
      </c>
      <c r="X1634" s="21" t="e">
        <f>W1634*U1634/'Déscriptions des trades'!CK1634*'Déscriptions des trades'!B1634</f>
        <v>#DIV/0!</v>
      </c>
      <c r="Y1634" s="459"/>
      <c r="Z1634" s="389"/>
      <c r="AA1634" s="23">
        <f t="shared" si="629"/>
        <v>0.1</v>
      </c>
      <c r="AB1634" s="17" t="e">
        <f>(AA1634*'Déscriptions des trades'!U1634*'Déscriptions des trades'!B1634/'Déscriptions des trades'!CK1634)*'Déscriptions des trades'!W1634</f>
        <v>#DIV/0!</v>
      </c>
      <c r="AC1634" s="265" t="e">
        <f>AB1634*'Déscriptions des trades'!CK1634</f>
        <v>#DIV/0!</v>
      </c>
      <c r="AD1634" s="266" t="e">
        <f>'Déscriptions des trades'!CK1634-AC1634</f>
        <v>#DIV/0!</v>
      </c>
      <c r="AE1634" s="389"/>
      <c r="AF1634" s="399">
        <v>1630</v>
      </c>
      <c r="AG1634" s="389"/>
      <c r="AH1634" s="20"/>
      <c r="AI1634" s="303"/>
      <c r="AJ1634" s="307"/>
      <c r="AK1634" s="161"/>
      <c r="AL1634" s="305"/>
      <c r="AM1634" s="305"/>
      <c r="AN1634" s="162"/>
      <c r="AO1634" s="439"/>
      <c r="AP1634" s="162"/>
      <c r="AQ1634" s="113"/>
      <c r="AR1634" s="113"/>
      <c r="AS1634" s="384"/>
      <c r="AT1634" s="306"/>
      <c r="AU1634" s="306"/>
      <c r="AV1634" s="160"/>
      <c r="AW1634" s="158"/>
      <c r="AX1634" s="385"/>
      <c r="AY1634" s="453"/>
      <c r="AZ1634" s="165"/>
      <c r="BA1634" s="301"/>
      <c r="BB1634" s="165"/>
      <c r="BC1634" s="301"/>
      <c r="BD1634" s="165"/>
      <c r="BE1634" s="302"/>
      <c r="BF1634" s="302"/>
      <c r="BG1634" s="165"/>
      <c r="BH1634" s="303"/>
      <c r="BI1634" s="165"/>
      <c r="BJ1634" s="304"/>
      <c r="BK1634" s="394"/>
      <c r="BL1634" s="302"/>
      <c r="BM1634" s="302"/>
      <c r="BN1634" s="394"/>
      <c r="BO1634" s="302"/>
      <c r="BP1634" s="13"/>
      <c r="BQ1634" s="302"/>
      <c r="BR1634" s="13"/>
      <c r="BS1634" s="302"/>
      <c r="BT1634" s="13"/>
      <c r="BU1634" s="302"/>
      <c r="BV1634" s="386"/>
      <c r="BW1634" s="303"/>
      <c r="BX1634" s="303"/>
      <c r="BY1634" s="302"/>
      <c r="BZ1634" s="302"/>
      <c r="CA1634" s="387"/>
      <c r="CB1634" s="395"/>
      <c r="CC1634" s="12"/>
      <c r="CD1634" s="304"/>
      <c r="CE1634" s="14"/>
      <c r="CF1634" s="395"/>
      <c r="CG1634" s="397"/>
      <c r="CH1634" s="300">
        <f t="shared" si="633"/>
        <v>0</v>
      </c>
      <c r="CI1634" s="26"/>
      <c r="CJ1634" s="17">
        <f t="shared" si="630"/>
        <v>0</v>
      </c>
      <c r="CK1634" s="18">
        <f t="shared" si="641"/>
        <v>12.89</v>
      </c>
      <c r="CM1634" s="164"/>
      <c r="CN1634" s="302"/>
      <c r="CO1634" s="13">
        <f t="shared" si="634"/>
        <v>0</v>
      </c>
      <c r="CP1634" s="302"/>
      <c r="CQ1634" s="13">
        <f t="shared" si="635"/>
        <v>0</v>
      </c>
      <c r="CR1634" s="302"/>
      <c r="CS1634" s="13">
        <f t="shared" si="636"/>
        <v>0</v>
      </c>
      <c r="CT1634" s="302"/>
      <c r="CU1634" s="13">
        <f t="shared" si="631"/>
        <v>0</v>
      </c>
      <c r="CV1634" s="302"/>
      <c r="CW1634" s="13">
        <f t="shared" si="637"/>
        <v>0</v>
      </c>
      <c r="CX1634" s="13">
        <f t="shared" si="638"/>
        <v>0</v>
      </c>
      <c r="CY1634" s="251">
        <f t="shared" si="639"/>
        <v>0</v>
      </c>
      <c r="CZ1634" s="13" t="s">
        <v>29</v>
      </c>
      <c r="DA1634" s="13">
        <v>50</v>
      </c>
      <c r="DB1634" s="22">
        <f t="shared" si="640"/>
        <v>0</v>
      </c>
      <c r="DD1634" s="24"/>
      <c r="DF1634" s="163"/>
      <c r="DH1634" s="24"/>
      <c r="DI1634" s="447"/>
      <c r="DJ1634" s="163"/>
    </row>
    <row r="1635" spans="1:114" s="7" customFormat="1">
      <c r="A1635" s="277">
        <f t="shared" si="624"/>
        <v>50</v>
      </c>
      <c r="B1635" s="21" t="e">
        <f>'Calculateur de trading'!I1635/C1635/W1635</f>
        <v>#DIV/0!</v>
      </c>
      <c r="C1635" s="278">
        <f t="shared" si="625"/>
        <v>10</v>
      </c>
      <c r="D1635" s="278"/>
      <c r="E1635" s="273">
        <f t="shared" si="626"/>
        <v>100</v>
      </c>
      <c r="F1635" s="271">
        <f t="shared" si="618"/>
        <v>2</v>
      </c>
      <c r="G1635" s="271" t="e">
        <f t="shared" si="619"/>
        <v>#DIV/0!</v>
      </c>
      <c r="H1635" s="272">
        <f t="shared" si="620"/>
        <v>20</v>
      </c>
      <c r="I1635" s="270"/>
      <c r="J1635" s="273">
        <f t="shared" si="627"/>
        <v>200</v>
      </c>
      <c r="K1635" s="271">
        <f t="shared" si="621"/>
        <v>4</v>
      </c>
      <c r="L1635" s="271" t="e">
        <f t="shared" si="622"/>
        <v>#DIV/0!</v>
      </c>
      <c r="M1635" s="272">
        <f t="shared" si="623"/>
        <v>40</v>
      </c>
      <c r="N1635" s="389"/>
      <c r="O1635" s="455" t="e">
        <f>(A1635*B1635*W1635)+(B1635*'Calculateur de trading'!H1635)</f>
        <v>#DIV/0!</v>
      </c>
      <c r="P1635" s="274" t="e">
        <f>O1635/'Déscriptions des trades'!CK1635</f>
        <v>#DIV/0!</v>
      </c>
      <c r="Q1635" s="456" t="e">
        <f>'Déscriptions des trades'!CK1635-O1635</f>
        <v>#DIV/0!</v>
      </c>
      <c r="R1635" s="466" t="e">
        <f t="shared" si="628"/>
        <v>#DIV/0!</v>
      </c>
      <c r="S1635" s="389"/>
      <c r="T1635" s="12"/>
      <c r="U1635" s="25"/>
      <c r="V1635" s="15"/>
      <c r="W1635" s="490">
        <f t="shared" si="632"/>
        <v>0</v>
      </c>
      <c r="X1635" s="21" t="e">
        <f>W1635*U1635/'Déscriptions des trades'!CK1635*'Déscriptions des trades'!B1635</f>
        <v>#DIV/0!</v>
      </c>
      <c r="Y1635" s="459"/>
      <c r="Z1635" s="389"/>
      <c r="AA1635" s="23">
        <f t="shared" si="629"/>
        <v>0.1</v>
      </c>
      <c r="AB1635" s="17" t="e">
        <f>(AA1635*'Déscriptions des trades'!U1635*'Déscriptions des trades'!B1635/'Déscriptions des trades'!CK1635)*'Déscriptions des trades'!W1635</f>
        <v>#DIV/0!</v>
      </c>
      <c r="AC1635" s="265" t="e">
        <f>AB1635*'Déscriptions des trades'!CK1635</f>
        <v>#DIV/0!</v>
      </c>
      <c r="AD1635" s="266" t="e">
        <f>'Déscriptions des trades'!CK1635-AC1635</f>
        <v>#DIV/0!</v>
      </c>
      <c r="AE1635" s="389"/>
      <c r="AF1635" s="399">
        <v>1631</v>
      </c>
      <c r="AG1635" s="389"/>
      <c r="AH1635" s="20"/>
      <c r="AI1635" s="303"/>
      <c r="AJ1635" s="307"/>
      <c r="AK1635" s="161"/>
      <c r="AL1635" s="305"/>
      <c r="AM1635" s="305"/>
      <c r="AN1635" s="162"/>
      <c r="AO1635" s="439"/>
      <c r="AP1635" s="162"/>
      <c r="AQ1635" s="113"/>
      <c r="AR1635" s="113"/>
      <c r="AS1635" s="384"/>
      <c r="AT1635" s="306"/>
      <c r="AU1635" s="306"/>
      <c r="AV1635" s="160"/>
      <c r="AW1635" s="158"/>
      <c r="AX1635" s="385"/>
      <c r="AY1635" s="453"/>
      <c r="AZ1635" s="165"/>
      <c r="BA1635" s="301"/>
      <c r="BB1635" s="165"/>
      <c r="BC1635" s="301"/>
      <c r="BD1635" s="165"/>
      <c r="BE1635" s="302"/>
      <c r="BF1635" s="302"/>
      <c r="BG1635" s="165"/>
      <c r="BH1635" s="303"/>
      <c r="BI1635" s="165"/>
      <c r="BJ1635" s="304"/>
      <c r="BK1635" s="394"/>
      <c r="BL1635" s="302"/>
      <c r="BM1635" s="302"/>
      <c r="BN1635" s="394"/>
      <c r="BO1635" s="302"/>
      <c r="BP1635" s="13"/>
      <c r="BQ1635" s="302"/>
      <c r="BR1635" s="13"/>
      <c r="BS1635" s="302"/>
      <c r="BT1635" s="13"/>
      <c r="BU1635" s="302"/>
      <c r="BV1635" s="386"/>
      <c r="BW1635" s="303"/>
      <c r="BX1635" s="303"/>
      <c r="BY1635" s="302"/>
      <c r="BZ1635" s="302"/>
      <c r="CA1635" s="387"/>
      <c r="CB1635" s="395"/>
      <c r="CC1635" s="12"/>
      <c r="CD1635" s="304"/>
      <c r="CE1635" s="14"/>
      <c r="CF1635" s="395"/>
      <c r="CG1635" s="397"/>
      <c r="CH1635" s="300">
        <f t="shared" si="633"/>
        <v>0</v>
      </c>
      <c r="CI1635" s="26"/>
      <c r="CJ1635" s="17">
        <f t="shared" si="630"/>
        <v>0</v>
      </c>
      <c r="CK1635" s="18">
        <f t="shared" si="641"/>
        <v>12.89</v>
      </c>
      <c r="CM1635" s="164"/>
      <c r="CN1635" s="302"/>
      <c r="CO1635" s="13">
        <f t="shared" si="634"/>
        <v>0</v>
      </c>
      <c r="CP1635" s="302"/>
      <c r="CQ1635" s="13">
        <f t="shared" si="635"/>
        <v>0</v>
      </c>
      <c r="CR1635" s="302"/>
      <c r="CS1635" s="13">
        <f t="shared" si="636"/>
        <v>0</v>
      </c>
      <c r="CT1635" s="302"/>
      <c r="CU1635" s="13">
        <f t="shared" si="631"/>
        <v>0</v>
      </c>
      <c r="CV1635" s="302"/>
      <c r="CW1635" s="13">
        <f t="shared" si="637"/>
        <v>0</v>
      </c>
      <c r="CX1635" s="13">
        <f t="shared" si="638"/>
        <v>0</v>
      </c>
      <c r="CY1635" s="251">
        <f t="shared" si="639"/>
        <v>0</v>
      </c>
      <c r="CZ1635" s="13" t="s">
        <v>29</v>
      </c>
      <c r="DA1635" s="13">
        <v>50</v>
      </c>
      <c r="DB1635" s="22">
        <f t="shared" si="640"/>
        <v>0</v>
      </c>
      <c r="DD1635" s="24"/>
      <c r="DF1635" s="163"/>
      <c r="DH1635" s="24"/>
      <c r="DI1635" s="447"/>
      <c r="DJ1635" s="163"/>
    </row>
    <row r="1636" spans="1:114" s="7" customFormat="1">
      <c r="A1636" s="277">
        <f t="shared" si="624"/>
        <v>50</v>
      </c>
      <c r="B1636" s="21" t="e">
        <f>'Calculateur de trading'!I1636/C1636/W1636</f>
        <v>#DIV/0!</v>
      </c>
      <c r="C1636" s="278">
        <f t="shared" si="625"/>
        <v>10</v>
      </c>
      <c r="D1636" s="426"/>
      <c r="E1636" s="273">
        <f t="shared" si="626"/>
        <v>100</v>
      </c>
      <c r="F1636" s="271">
        <f t="shared" si="618"/>
        <v>2</v>
      </c>
      <c r="G1636" s="271" t="e">
        <f t="shared" si="619"/>
        <v>#DIV/0!</v>
      </c>
      <c r="H1636" s="272">
        <f t="shared" si="620"/>
        <v>20</v>
      </c>
      <c r="I1636" s="270"/>
      <c r="J1636" s="273">
        <f t="shared" si="627"/>
        <v>200</v>
      </c>
      <c r="K1636" s="271">
        <f t="shared" si="621"/>
        <v>4</v>
      </c>
      <c r="L1636" s="271" t="e">
        <f t="shared" si="622"/>
        <v>#DIV/0!</v>
      </c>
      <c r="M1636" s="272">
        <f t="shared" si="623"/>
        <v>40</v>
      </c>
      <c r="N1636" s="389"/>
      <c r="O1636" s="455" t="e">
        <f>(A1636*B1636*W1636)+(B1636*'Calculateur de trading'!H1636)</f>
        <v>#DIV/0!</v>
      </c>
      <c r="P1636" s="274" t="e">
        <f>O1636/'Déscriptions des trades'!CK1636</f>
        <v>#DIV/0!</v>
      </c>
      <c r="Q1636" s="456" t="e">
        <f>'Déscriptions des trades'!CK1636-O1636</f>
        <v>#DIV/0!</v>
      </c>
      <c r="R1636" s="466" t="e">
        <f t="shared" si="628"/>
        <v>#DIV/0!</v>
      </c>
      <c r="S1636" s="389"/>
      <c r="T1636" s="12"/>
      <c r="U1636" s="25"/>
      <c r="V1636" s="15"/>
      <c r="W1636" s="490">
        <f t="shared" si="632"/>
        <v>0</v>
      </c>
      <c r="X1636" s="21" t="e">
        <f>W1636*U1636/'Déscriptions des trades'!CK1636*'Déscriptions des trades'!B1636</f>
        <v>#DIV/0!</v>
      </c>
      <c r="Y1636" s="459"/>
      <c r="Z1636" s="389"/>
      <c r="AA1636" s="23">
        <f t="shared" si="629"/>
        <v>0.1</v>
      </c>
      <c r="AB1636" s="17" t="e">
        <f>(AA1636*'Déscriptions des trades'!U1636*'Déscriptions des trades'!B1636/'Déscriptions des trades'!CK1636)*'Déscriptions des trades'!W1636</f>
        <v>#DIV/0!</v>
      </c>
      <c r="AC1636" s="265" t="e">
        <f>AB1636*'Déscriptions des trades'!CK1636</f>
        <v>#DIV/0!</v>
      </c>
      <c r="AD1636" s="266" t="e">
        <f>'Déscriptions des trades'!CK1636-AC1636</f>
        <v>#DIV/0!</v>
      </c>
      <c r="AE1636" s="389"/>
      <c r="AF1636" s="399">
        <v>1632</v>
      </c>
      <c r="AG1636" s="389"/>
      <c r="AH1636" s="20"/>
      <c r="AI1636" s="303"/>
      <c r="AJ1636" s="307"/>
      <c r="AK1636" s="161"/>
      <c r="AL1636" s="305"/>
      <c r="AM1636" s="305"/>
      <c r="AN1636" s="162"/>
      <c r="AO1636" s="439"/>
      <c r="AP1636" s="162"/>
      <c r="AQ1636" s="113"/>
      <c r="AR1636" s="113"/>
      <c r="AS1636" s="384"/>
      <c r="AT1636" s="306"/>
      <c r="AU1636" s="306"/>
      <c r="AV1636" s="160"/>
      <c r="AW1636" s="158"/>
      <c r="AX1636" s="385"/>
      <c r="AY1636" s="453"/>
      <c r="AZ1636" s="165"/>
      <c r="BA1636" s="301"/>
      <c r="BB1636" s="165"/>
      <c r="BC1636" s="301"/>
      <c r="BD1636" s="165"/>
      <c r="BE1636" s="302"/>
      <c r="BF1636" s="302"/>
      <c r="BG1636" s="165"/>
      <c r="BH1636" s="303"/>
      <c r="BI1636" s="165"/>
      <c r="BJ1636" s="304"/>
      <c r="BK1636" s="394"/>
      <c r="BL1636" s="302"/>
      <c r="BM1636" s="302"/>
      <c r="BN1636" s="394"/>
      <c r="BO1636" s="302"/>
      <c r="BP1636" s="13"/>
      <c r="BQ1636" s="302"/>
      <c r="BR1636" s="13"/>
      <c r="BS1636" s="302"/>
      <c r="BT1636" s="13"/>
      <c r="BU1636" s="302"/>
      <c r="BV1636" s="386"/>
      <c r="BW1636" s="303"/>
      <c r="BX1636" s="303"/>
      <c r="BY1636" s="302"/>
      <c r="BZ1636" s="302"/>
      <c r="CA1636" s="387"/>
      <c r="CB1636" s="395"/>
      <c r="CC1636" s="12"/>
      <c r="CD1636" s="304"/>
      <c r="CE1636" s="14"/>
      <c r="CF1636" s="395"/>
      <c r="CG1636" s="397"/>
      <c r="CH1636" s="300">
        <f t="shared" si="633"/>
        <v>0</v>
      </c>
      <c r="CI1636" s="26"/>
      <c r="CJ1636" s="17">
        <f t="shared" si="630"/>
        <v>0</v>
      </c>
      <c r="CK1636" s="18">
        <f t="shared" si="641"/>
        <v>12.89</v>
      </c>
      <c r="CM1636" s="164"/>
      <c r="CN1636" s="302"/>
      <c r="CO1636" s="13">
        <f t="shared" si="634"/>
        <v>0</v>
      </c>
      <c r="CP1636" s="302"/>
      <c r="CQ1636" s="13">
        <f t="shared" si="635"/>
        <v>0</v>
      </c>
      <c r="CR1636" s="302"/>
      <c r="CS1636" s="13">
        <f t="shared" si="636"/>
        <v>0</v>
      </c>
      <c r="CT1636" s="302"/>
      <c r="CU1636" s="13">
        <f t="shared" si="631"/>
        <v>0</v>
      </c>
      <c r="CV1636" s="302"/>
      <c r="CW1636" s="13">
        <f t="shared" si="637"/>
        <v>0</v>
      </c>
      <c r="CX1636" s="13">
        <f t="shared" si="638"/>
        <v>0</v>
      </c>
      <c r="CY1636" s="251">
        <f t="shared" si="639"/>
        <v>0</v>
      </c>
      <c r="CZ1636" s="13" t="s">
        <v>29</v>
      </c>
      <c r="DA1636" s="13">
        <v>50</v>
      </c>
      <c r="DB1636" s="22">
        <f t="shared" si="640"/>
        <v>0</v>
      </c>
      <c r="DD1636" s="24"/>
      <c r="DF1636" s="163"/>
      <c r="DH1636" s="24"/>
      <c r="DI1636" s="447"/>
      <c r="DJ1636" s="163"/>
    </row>
    <row r="1637" spans="1:114" s="7" customFormat="1">
      <c r="A1637" s="277">
        <f t="shared" si="624"/>
        <v>50</v>
      </c>
      <c r="B1637" s="21" t="e">
        <f>'Calculateur de trading'!I1637/C1637/W1637</f>
        <v>#DIV/0!</v>
      </c>
      <c r="C1637" s="278">
        <f t="shared" si="625"/>
        <v>10</v>
      </c>
      <c r="D1637" s="426"/>
      <c r="E1637" s="273">
        <f t="shared" si="626"/>
        <v>100</v>
      </c>
      <c r="F1637" s="271">
        <f t="shared" si="618"/>
        <v>2</v>
      </c>
      <c r="G1637" s="271" t="e">
        <f t="shared" si="619"/>
        <v>#DIV/0!</v>
      </c>
      <c r="H1637" s="272">
        <f t="shared" si="620"/>
        <v>20</v>
      </c>
      <c r="I1637" s="270"/>
      <c r="J1637" s="273">
        <f t="shared" si="627"/>
        <v>200</v>
      </c>
      <c r="K1637" s="271">
        <f t="shared" si="621"/>
        <v>4</v>
      </c>
      <c r="L1637" s="271" t="e">
        <f t="shared" si="622"/>
        <v>#DIV/0!</v>
      </c>
      <c r="M1637" s="272">
        <f t="shared" si="623"/>
        <v>40</v>
      </c>
      <c r="N1637" s="389"/>
      <c r="O1637" s="455" t="e">
        <f>(A1637*B1637*W1637)+(B1637*'Calculateur de trading'!H1637)</f>
        <v>#DIV/0!</v>
      </c>
      <c r="P1637" s="274" t="e">
        <f>O1637/'Déscriptions des trades'!CK1637</f>
        <v>#DIV/0!</v>
      </c>
      <c r="Q1637" s="456" t="e">
        <f>'Déscriptions des trades'!CK1637-O1637</f>
        <v>#DIV/0!</v>
      </c>
      <c r="R1637" s="466" t="e">
        <f t="shared" si="628"/>
        <v>#DIV/0!</v>
      </c>
      <c r="S1637" s="389"/>
      <c r="T1637" s="12"/>
      <c r="U1637" s="25"/>
      <c r="V1637" s="15"/>
      <c r="W1637" s="490">
        <f t="shared" si="632"/>
        <v>0</v>
      </c>
      <c r="X1637" s="21" t="e">
        <f>W1637*U1637/'Déscriptions des trades'!CK1637*'Déscriptions des trades'!B1637</f>
        <v>#DIV/0!</v>
      </c>
      <c r="Y1637" s="459"/>
      <c r="Z1637" s="389"/>
      <c r="AA1637" s="23">
        <f t="shared" si="629"/>
        <v>0.1</v>
      </c>
      <c r="AB1637" s="17" t="e">
        <f>(AA1637*'Déscriptions des trades'!U1637*'Déscriptions des trades'!B1637/'Déscriptions des trades'!CK1637)*'Déscriptions des trades'!W1637</f>
        <v>#DIV/0!</v>
      </c>
      <c r="AC1637" s="265" t="e">
        <f>AB1637*'Déscriptions des trades'!CK1637</f>
        <v>#DIV/0!</v>
      </c>
      <c r="AD1637" s="266" t="e">
        <f>'Déscriptions des trades'!CK1637-AC1637</f>
        <v>#DIV/0!</v>
      </c>
      <c r="AE1637" s="389"/>
      <c r="AF1637" s="399">
        <v>1633</v>
      </c>
      <c r="AG1637" s="389"/>
      <c r="AH1637" s="20"/>
      <c r="AI1637" s="303"/>
      <c r="AJ1637" s="307"/>
      <c r="AK1637" s="161"/>
      <c r="AL1637" s="305"/>
      <c r="AM1637" s="305"/>
      <c r="AN1637" s="162"/>
      <c r="AO1637" s="439"/>
      <c r="AP1637" s="162"/>
      <c r="AQ1637" s="113"/>
      <c r="AR1637" s="113"/>
      <c r="AS1637" s="384"/>
      <c r="AT1637" s="306"/>
      <c r="AU1637" s="306"/>
      <c r="AV1637" s="160"/>
      <c r="AW1637" s="158"/>
      <c r="AX1637" s="385"/>
      <c r="AY1637" s="453"/>
      <c r="AZ1637" s="165"/>
      <c r="BA1637" s="301"/>
      <c r="BB1637" s="165"/>
      <c r="BC1637" s="301"/>
      <c r="BD1637" s="165"/>
      <c r="BE1637" s="302"/>
      <c r="BF1637" s="302"/>
      <c r="BG1637" s="165"/>
      <c r="BH1637" s="303"/>
      <c r="BI1637" s="165"/>
      <c r="BJ1637" s="304"/>
      <c r="BK1637" s="394"/>
      <c r="BL1637" s="302"/>
      <c r="BM1637" s="302"/>
      <c r="BN1637" s="394"/>
      <c r="BO1637" s="302"/>
      <c r="BP1637" s="13"/>
      <c r="BQ1637" s="302"/>
      <c r="BR1637" s="13"/>
      <c r="BS1637" s="302"/>
      <c r="BT1637" s="13"/>
      <c r="BU1637" s="302"/>
      <c r="BV1637" s="386"/>
      <c r="BW1637" s="303"/>
      <c r="BX1637" s="303"/>
      <c r="BY1637" s="302"/>
      <c r="BZ1637" s="302"/>
      <c r="CA1637" s="387"/>
      <c r="CB1637" s="395"/>
      <c r="CC1637" s="12"/>
      <c r="CD1637" s="304"/>
      <c r="CE1637" s="14"/>
      <c r="CF1637" s="395"/>
      <c r="CG1637" s="397"/>
      <c r="CH1637" s="300">
        <f t="shared" si="633"/>
        <v>0</v>
      </c>
      <c r="CI1637" s="26"/>
      <c r="CJ1637" s="17">
        <f t="shared" si="630"/>
        <v>0</v>
      </c>
      <c r="CK1637" s="18">
        <f t="shared" si="641"/>
        <v>12.89</v>
      </c>
      <c r="CM1637" s="164"/>
      <c r="CN1637" s="302"/>
      <c r="CO1637" s="13">
        <f t="shared" si="634"/>
        <v>0</v>
      </c>
      <c r="CP1637" s="302"/>
      <c r="CQ1637" s="13">
        <f t="shared" si="635"/>
        <v>0</v>
      </c>
      <c r="CR1637" s="302"/>
      <c r="CS1637" s="13">
        <f t="shared" si="636"/>
        <v>0</v>
      </c>
      <c r="CT1637" s="302"/>
      <c r="CU1637" s="13">
        <f t="shared" si="631"/>
        <v>0</v>
      </c>
      <c r="CV1637" s="302"/>
      <c r="CW1637" s="13">
        <f t="shared" si="637"/>
        <v>0</v>
      </c>
      <c r="CX1637" s="13">
        <f t="shared" si="638"/>
        <v>0</v>
      </c>
      <c r="CY1637" s="251">
        <f t="shared" si="639"/>
        <v>0</v>
      </c>
      <c r="CZ1637" s="13" t="s">
        <v>29</v>
      </c>
      <c r="DA1637" s="13">
        <v>50</v>
      </c>
      <c r="DB1637" s="22">
        <f t="shared" si="640"/>
        <v>0</v>
      </c>
      <c r="DD1637" s="24"/>
      <c r="DF1637" s="163"/>
      <c r="DH1637" s="24"/>
      <c r="DI1637" s="447"/>
      <c r="DJ1637" s="163"/>
    </row>
    <row r="1638" spans="1:114" s="7" customFormat="1">
      <c r="A1638" s="277">
        <f t="shared" si="624"/>
        <v>50</v>
      </c>
      <c r="B1638" s="21" t="e">
        <f>'Calculateur de trading'!I1638/C1638/W1638</f>
        <v>#DIV/0!</v>
      </c>
      <c r="C1638" s="278">
        <f t="shared" si="625"/>
        <v>10</v>
      </c>
      <c r="D1638" s="278"/>
      <c r="E1638" s="273">
        <f t="shared" si="626"/>
        <v>100</v>
      </c>
      <c r="F1638" s="271">
        <f t="shared" si="618"/>
        <v>2</v>
      </c>
      <c r="G1638" s="271" t="e">
        <f t="shared" si="619"/>
        <v>#DIV/0!</v>
      </c>
      <c r="H1638" s="272">
        <f t="shared" si="620"/>
        <v>20</v>
      </c>
      <c r="I1638" s="270"/>
      <c r="J1638" s="273">
        <f t="shared" si="627"/>
        <v>200</v>
      </c>
      <c r="K1638" s="271">
        <f t="shared" si="621"/>
        <v>4</v>
      </c>
      <c r="L1638" s="271" t="e">
        <f t="shared" si="622"/>
        <v>#DIV/0!</v>
      </c>
      <c r="M1638" s="272">
        <f t="shared" si="623"/>
        <v>40</v>
      </c>
      <c r="N1638" s="389"/>
      <c r="O1638" s="455" t="e">
        <f>(A1638*B1638*W1638)+(B1638*'Calculateur de trading'!H1638)</f>
        <v>#DIV/0!</v>
      </c>
      <c r="P1638" s="274" t="e">
        <f>O1638/'Déscriptions des trades'!CK1638</f>
        <v>#DIV/0!</v>
      </c>
      <c r="Q1638" s="456" t="e">
        <f>'Déscriptions des trades'!CK1638-O1638</f>
        <v>#DIV/0!</v>
      </c>
      <c r="R1638" s="466" t="e">
        <f t="shared" si="628"/>
        <v>#DIV/0!</v>
      </c>
      <c r="S1638" s="389"/>
      <c r="T1638" s="12"/>
      <c r="U1638" s="25"/>
      <c r="V1638" s="15"/>
      <c r="W1638" s="490">
        <f t="shared" si="632"/>
        <v>0</v>
      </c>
      <c r="X1638" s="21" t="e">
        <f>W1638*U1638/'Déscriptions des trades'!CK1638*'Déscriptions des trades'!B1638</f>
        <v>#DIV/0!</v>
      </c>
      <c r="Y1638" s="459"/>
      <c r="Z1638" s="389"/>
      <c r="AA1638" s="23">
        <f t="shared" si="629"/>
        <v>0.1</v>
      </c>
      <c r="AB1638" s="17" t="e">
        <f>(AA1638*'Déscriptions des trades'!U1638*'Déscriptions des trades'!B1638/'Déscriptions des trades'!CK1638)*'Déscriptions des trades'!W1638</f>
        <v>#DIV/0!</v>
      </c>
      <c r="AC1638" s="265" t="e">
        <f>AB1638*'Déscriptions des trades'!CK1638</f>
        <v>#DIV/0!</v>
      </c>
      <c r="AD1638" s="266" t="e">
        <f>'Déscriptions des trades'!CK1638-AC1638</f>
        <v>#DIV/0!</v>
      </c>
      <c r="AE1638" s="389"/>
      <c r="AF1638" s="399">
        <v>1634</v>
      </c>
      <c r="AG1638" s="389"/>
      <c r="AH1638" s="20"/>
      <c r="AI1638" s="303"/>
      <c r="AJ1638" s="307"/>
      <c r="AK1638" s="161"/>
      <c r="AL1638" s="305"/>
      <c r="AM1638" s="305"/>
      <c r="AN1638" s="162"/>
      <c r="AO1638" s="439"/>
      <c r="AP1638" s="162"/>
      <c r="AQ1638" s="113"/>
      <c r="AR1638" s="113"/>
      <c r="AS1638" s="384"/>
      <c r="AT1638" s="306"/>
      <c r="AU1638" s="306"/>
      <c r="AV1638" s="160"/>
      <c r="AW1638" s="158"/>
      <c r="AX1638" s="385"/>
      <c r="AY1638" s="453"/>
      <c r="AZ1638" s="165"/>
      <c r="BA1638" s="301"/>
      <c r="BB1638" s="165"/>
      <c r="BC1638" s="301"/>
      <c r="BD1638" s="165"/>
      <c r="BE1638" s="302"/>
      <c r="BF1638" s="302"/>
      <c r="BG1638" s="165"/>
      <c r="BH1638" s="303"/>
      <c r="BI1638" s="165"/>
      <c r="BJ1638" s="304"/>
      <c r="BK1638" s="394"/>
      <c r="BL1638" s="302"/>
      <c r="BM1638" s="302"/>
      <c r="BN1638" s="394"/>
      <c r="BO1638" s="302"/>
      <c r="BP1638" s="13"/>
      <c r="BQ1638" s="302"/>
      <c r="BR1638" s="13"/>
      <c r="BS1638" s="302"/>
      <c r="BT1638" s="13"/>
      <c r="BU1638" s="302"/>
      <c r="BV1638" s="386"/>
      <c r="BW1638" s="303"/>
      <c r="BX1638" s="303"/>
      <c r="BY1638" s="302"/>
      <c r="BZ1638" s="302"/>
      <c r="CA1638" s="387"/>
      <c r="CB1638" s="395"/>
      <c r="CC1638" s="12"/>
      <c r="CD1638" s="304"/>
      <c r="CE1638" s="14"/>
      <c r="CF1638" s="395"/>
      <c r="CG1638" s="397"/>
      <c r="CH1638" s="300">
        <f t="shared" si="633"/>
        <v>0</v>
      </c>
      <c r="CI1638" s="26"/>
      <c r="CJ1638" s="17">
        <f t="shared" si="630"/>
        <v>0</v>
      </c>
      <c r="CK1638" s="18">
        <f t="shared" si="641"/>
        <v>12.89</v>
      </c>
      <c r="CM1638" s="164"/>
      <c r="CN1638" s="302"/>
      <c r="CO1638" s="13">
        <f t="shared" si="634"/>
        <v>0</v>
      </c>
      <c r="CP1638" s="302"/>
      <c r="CQ1638" s="13">
        <f t="shared" si="635"/>
        <v>0</v>
      </c>
      <c r="CR1638" s="302"/>
      <c r="CS1638" s="13">
        <f t="shared" si="636"/>
        <v>0</v>
      </c>
      <c r="CT1638" s="302"/>
      <c r="CU1638" s="13">
        <f t="shared" si="631"/>
        <v>0</v>
      </c>
      <c r="CV1638" s="302"/>
      <c r="CW1638" s="13">
        <f t="shared" si="637"/>
        <v>0</v>
      </c>
      <c r="CX1638" s="13">
        <f t="shared" si="638"/>
        <v>0</v>
      </c>
      <c r="CY1638" s="251">
        <f t="shared" si="639"/>
        <v>0</v>
      </c>
      <c r="CZ1638" s="13" t="s">
        <v>29</v>
      </c>
      <c r="DA1638" s="13">
        <v>50</v>
      </c>
      <c r="DB1638" s="22">
        <f t="shared" si="640"/>
        <v>0</v>
      </c>
      <c r="DD1638" s="24"/>
      <c r="DF1638" s="163"/>
      <c r="DH1638" s="24"/>
      <c r="DI1638" s="447"/>
      <c r="DJ1638" s="163"/>
    </row>
    <row r="1639" spans="1:114" s="7" customFormat="1">
      <c r="A1639" s="277">
        <f t="shared" si="624"/>
        <v>50</v>
      </c>
      <c r="B1639" s="21" t="e">
        <f>'Calculateur de trading'!I1639/C1639/W1639</f>
        <v>#DIV/0!</v>
      </c>
      <c r="C1639" s="278">
        <f t="shared" si="625"/>
        <v>10</v>
      </c>
      <c r="D1639" s="426"/>
      <c r="E1639" s="273">
        <f t="shared" si="626"/>
        <v>100</v>
      </c>
      <c r="F1639" s="271">
        <f t="shared" si="618"/>
        <v>2</v>
      </c>
      <c r="G1639" s="271" t="e">
        <f t="shared" si="619"/>
        <v>#DIV/0!</v>
      </c>
      <c r="H1639" s="272">
        <f t="shared" si="620"/>
        <v>20</v>
      </c>
      <c r="I1639" s="270"/>
      <c r="J1639" s="273">
        <f t="shared" si="627"/>
        <v>200</v>
      </c>
      <c r="K1639" s="271">
        <f t="shared" si="621"/>
        <v>4</v>
      </c>
      <c r="L1639" s="271" t="e">
        <f t="shared" si="622"/>
        <v>#DIV/0!</v>
      </c>
      <c r="M1639" s="272">
        <f t="shared" si="623"/>
        <v>40</v>
      </c>
      <c r="N1639" s="389"/>
      <c r="O1639" s="455" t="e">
        <f>(A1639*B1639*W1639)+(B1639*'Calculateur de trading'!H1639)</f>
        <v>#DIV/0!</v>
      </c>
      <c r="P1639" s="274" t="e">
        <f>O1639/'Déscriptions des trades'!CK1639</f>
        <v>#DIV/0!</v>
      </c>
      <c r="Q1639" s="456" t="e">
        <f>'Déscriptions des trades'!CK1639-O1639</f>
        <v>#DIV/0!</v>
      </c>
      <c r="R1639" s="466" t="e">
        <f t="shared" si="628"/>
        <v>#DIV/0!</v>
      </c>
      <c r="S1639" s="389"/>
      <c r="T1639" s="12"/>
      <c r="U1639" s="25"/>
      <c r="V1639" s="15"/>
      <c r="W1639" s="490">
        <f t="shared" si="632"/>
        <v>0</v>
      </c>
      <c r="X1639" s="21" t="e">
        <f>W1639*U1639/'Déscriptions des trades'!CK1639*'Déscriptions des trades'!B1639</f>
        <v>#DIV/0!</v>
      </c>
      <c r="Y1639" s="459"/>
      <c r="Z1639" s="389"/>
      <c r="AA1639" s="23">
        <f t="shared" si="629"/>
        <v>0.1</v>
      </c>
      <c r="AB1639" s="17" t="e">
        <f>(AA1639*'Déscriptions des trades'!U1639*'Déscriptions des trades'!B1639/'Déscriptions des trades'!CK1639)*'Déscriptions des trades'!W1639</f>
        <v>#DIV/0!</v>
      </c>
      <c r="AC1639" s="265" t="e">
        <f>AB1639*'Déscriptions des trades'!CK1639</f>
        <v>#DIV/0!</v>
      </c>
      <c r="AD1639" s="266" t="e">
        <f>'Déscriptions des trades'!CK1639-AC1639</f>
        <v>#DIV/0!</v>
      </c>
      <c r="AE1639" s="389"/>
      <c r="AF1639" s="399">
        <v>1635</v>
      </c>
      <c r="AG1639" s="389"/>
      <c r="AH1639" s="20"/>
      <c r="AI1639" s="303"/>
      <c r="AJ1639" s="307"/>
      <c r="AK1639" s="161"/>
      <c r="AL1639" s="305"/>
      <c r="AM1639" s="305"/>
      <c r="AN1639" s="162"/>
      <c r="AO1639" s="439"/>
      <c r="AP1639" s="162"/>
      <c r="AQ1639" s="113"/>
      <c r="AR1639" s="113"/>
      <c r="AS1639" s="384"/>
      <c r="AT1639" s="306"/>
      <c r="AU1639" s="306"/>
      <c r="AV1639" s="160"/>
      <c r="AW1639" s="158"/>
      <c r="AX1639" s="385"/>
      <c r="AY1639" s="453"/>
      <c r="AZ1639" s="165"/>
      <c r="BA1639" s="301"/>
      <c r="BB1639" s="165"/>
      <c r="BC1639" s="301"/>
      <c r="BD1639" s="165"/>
      <c r="BE1639" s="302"/>
      <c r="BF1639" s="302"/>
      <c r="BG1639" s="165"/>
      <c r="BH1639" s="303"/>
      <c r="BI1639" s="165"/>
      <c r="BJ1639" s="304"/>
      <c r="BK1639" s="394"/>
      <c r="BL1639" s="302"/>
      <c r="BM1639" s="302"/>
      <c r="BN1639" s="394"/>
      <c r="BO1639" s="302"/>
      <c r="BP1639" s="13"/>
      <c r="BQ1639" s="302"/>
      <c r="BR1639" s="13"/>
      <c r="BS1639" s="302"/>
      <c r="BT1639" s="13"/>
      <c r="BU1639" s="302"/>
      <c r="BV1639" s="386"/>
      <c r="BW1639" s="303"/>
      <c r="BX1639" s="303"/>
      <c r="BY1639" s="302"/>
      <c r="BZ1639" s="302"/>
      <c r="CA1639" s="387"/>
      <c r="CB1639" s="395"/>
      <c r="CC1639" s="12"/>
      <c r="CD1639" s="304"/>
      <c r="CE1639" s="14"/>
      <c r="CF1639" s="395"/>
      <c r="CG1639" s="397"/>
      <c r="CH1639" s="300">
        <f t="shared" si="633"/>
        <v>0</v>
      </c>
      <c r="CI1639" s="26"/>
      <c r="CJ1639" s="17">
        <f t="shared" si="630"/>
        <v>0</v>
      </c>
      <c r="CK1639" s="18">
        <f t="shared" si="641"/>
        <v>12.89</v>
      </c>
      <c r="CM1639" s="164"/>
      <c r="CN1639" s="302"/>
      <c r="CO1639" s="13">
        <f t="shared" si="634"/>
        <v>0</v>
      </c>
      <c r="CP1639" s="302"/>
      <c r="CQ1639" s="13">
        <f t="shared" si="635"/>
        <v>0</v>
      </c>
      <c r="CR1639" s="302"/>
      <c r="CS1639" s="13">
        <f t="shared" si="636"/>
        <v>0</v>
      </c>
      <c r="CT1639" s="302"/>
      <c r="CU1639" s="13">
        <f t="shared" si="631"/>
        <v>0</v>
      </c>
      <c r="CV1639" s="302"/>
      <c r="CW1639" s="13">
        <f t="shared" si="637"/>
        <v>0</v>
      </c>
      <c r="CX1639" s="13">
        <f t="shared" si="638"/>
        <v>0</v>
      </c>
      <c r="CY1639" s="251">
        <f t="shared" si="639"/>
        <v>0</v>
      </c>
      <c r="CZ1639" s="13" t="s">
        <v>29</v>
      </c>
      <c r="DA1639" s="13">
        <v>50</v>
      </c>
      <c r="DB1639" s="22">
        <f t="shared" si="640"/>
        <v>0</v>
      </c>
      <c r="DD1639" s="24"/>
      <c r="DF1639" s="163"/>
      <c r="DH1639" s="24"/>
      <c r="DI1639" s="447"/>
      <c r="DJ1639" s="163"/>
    </row>
    <row r="1640" spans="1:114" s="7" customFormat="1">
      <c r="A1640" s="277">
        <f t="shared" si="624"/>
        <v>50</v>
      </c>
      <c r="B1640" s="21" t="e">
        <f>'Calculateur de trading'!I1640/C1640/W1640</f>
        <v>#DIV/0!</v>
      </c>
      <c r="C1640" s="278">
        <f t="shared" si="625"/>
        <v>10</v>
      </c>
      <c r="D1640" s="278"/>
      <c r="E1640" s="273">
        <f t="shared" si="626"/>
        <v>100</v>
      </c>
      <c r="F1640" s="271">
        <f t="shared" si="618"/>
        <v>2</v>
      </c>
      <c r="G1640" s="271" t="e">
        <f t="shared" si="619"/>
        <v>#DIV/0!</v>
      </c>
      <c r="H1640" s="272">
        <f t="shared" si="620"/>
        <v>20</v>
      </c>
      <c r="I1640" s="270"/>
      <c r="J1640" s="273">
        <f t="shared" si="627"/>
        <v>200</v>
      </c>
      <c r="K1640" s="271">
        <f t="shared" si="621"/>
        <v>4</v>
      </c>
      <c r="L1640" s="271" t="e">
        <f t="shared" si="622"/>
        <v>#DIV/0!</v>
      </c>
      <c r="M1640" s="272">
        <f t="shared" si="623"/>
        <v>40</v>
      </c>
      <c r="N1640" s="389"/>
      <c r="O1640" s="455" t="e">
        <f>(A1640*B1640*W1640)+(B1640*'Calculateur de trading'!H1640)</f>
        <v>#DIV/0!</v>
      </c>
      <c r="P1640" s="274" t="e">
        <f>O1640/'Déscriptions des trades'!CK1640</f>
        <v>#DIV/0!</v>
      </c>
      <c r="Q1640" s="456" t="e">
        <f>'Déscriptions des trades'!CK1640-O1640</f>
        <v>#DIV/0!</v>
      </c>
      <c r="R1640" s="466" t="e">
        <f t="shared" si="628"/>
        <v>#DIV/0!</v>
      </c>
      <c r="S1640" s="389"/>
      <c r="T1640" s="12"/>
      <c r="U1640" s="25"/>
      <c r="V1640" s="15"/>
      <c r="W1640" s="490">
        <f t="shared" si="632"/>
        <v>0</v>
      </c>
      <c r="X1640" s="21" t="e">
        <f>W1640*U1640/'Déscriptions des trades'!CK1640*'Déscriptions des trades'!B1640</f>
        <v>#DIV/0!</v>
      </c>
      <c r="Y1640" s="459"/>
      <c r="Z1640" s="389"/>
      <c r="AA1640" s="23">
        <f t="shared" si="629"/>
        <v>0.1</v>
      </c>
      <c r="AB1640" s="17" t="e">
        <f>(AA1640*'Déscriptions des trades'!U1640*'Déscriptions des trades'!B1640/'Déscriptions des trades'!CK1640)*'Déscriptions des trades'!W1640</f>
        <v>#DIV/0!</v>
      </c>
      <c r="AC1640" s="265" t="e">
        <f>AB1640*'Déscriptions des trades'!CK1640</f>
        <v>#DIV/0!</v>
      </c>
      <c r="AD1640" s="266" t="e">
        <f>'Déscriptions des trades'!CK1640-AC1640</f>
        <v>#DIV/0!</v>
      </c>
      <c r="AE1640" s="389"/>
      <c r="AF1640" s="399">
        <v>1636</v>
      </c>
      <c r="AG1640" s="389"/>
      <c r="AH1640" s="20"/>
      <c r="AI1640" s="303"/>
      <c r="AJ1640" s="307"/>
      <c r="AK1640" s="161"/>
      <c r="AL1640" s="305"/>
      <c r="AM1640" s="305"/>
      <c r="AN1640" s="162"/>
      <c r="AO1640" s="439"/>
      <c r="AP1640" s="162"/>
      <c r="AQ1640" s="113"/>
      <c r="AR1640" s="113"/>
      <c r="AS1640" s="384"/>
      <c r="AT1640" s="306"/>
      <c r="AU1640" s="306"/>
      <c r="AV1640" s="160"/>
      <c r="AW1640" s="158"/>
      <c r="AX1640" s="385"/>
      <c r="AY1640" s="453"/>
      <c r="AZ1640" s="165"/>
      <c r="BA1640" s="301"/>
      <c r="BB1640" s="165"/>
      <c r="BC1640" s="301"/>
      <c r="BD1640" s="165"/>
      <c r="BE1640" s="302"/>
      <c r="BF1640" s="302"/>
      <c r="BG1640" s="165"/>
      <c r="BH1640" s="303"/>
      <c r="BI1640" s="165"/>
      <c r="BJ1640" s="304"/>
      <c r="BK1640" s="394"/>
      <c r="BL1640" s="302"/>
      <c r="BM1640" s="302"/>
      <c r="BN1640" s="394"/>
      <c r="BO1640" s="302"/>
      <c r="BP1640" s="13"/>
      <c r="BQ1640" s="302"/>
      <c r="BR1640" s="13"/>
      <c r="BS1640" s="302"/>
      <c r="BT1640" s="13"/>
      <c r="BU1640" s="302"/>
      <c r="BV1640" s="386"/>
      <c r="BW1640" s="303"/>
      <c r="BX1640" s="303"/>
      <c r="BY1640" s="302"/>
      <c r="BZ1640" s="302"/>
      <c r="CA1640" s="387"/>
      <c r="CB1640" s="395"/>
      <c r="CC1640" s="12"/>
      <c r="CD1640" s="304"/>
      <c r="CE1640" s="14"/>
      <c r="CF1640" s="395"/>
      <c r="CG1640" s="397"/>
      <c r="CH1640" s="300">
        <f t="shared" si="633"/>
        <v>0</v>
      </c>
      <c r="CI1640" s="26"/>
      <c r="CJ1640" s="17">
        <f t="shared" si="630"/>
        <v>0</v>
      </c>
      <c r="CK1640" s="18">
        <f t="shared" si="641"/>
        <v>12.89</v>
      </c>
      <c r="CM1640" s="164"/>
      <c r="CN1640" s="302"/>
      <c r="CO1640" s="13">
        <f t="shared" si="634"/>
        <v>0</v>
      </c>
      <c r="CP1640" s="302"/>
      <c r="CQ1640" s="13">
        <f t="shared" si="635"/>
        <v>0</v>
      </c>
      <c r="CR1640" s="302"/>
      <c r="CS1640" s="13">
        <f t="shared" si="636"/>
        <v>0</v>
      </c>
      <c r="CT1640" s="302"/>
      <c r="CU1640" s="13">
        <f t="shared" si="631"/>
        <v>0</v>
      </c>
      <c r="CV1640" s="302"/>
      <c r="CW1640" s="13">
        <f t="shared" si="637"/>
        <v>0</v>
      </c>
      <c r="CX1640" s="13">
        <f t="shared" si="638"/>
        <v>0</v>
      </c>
      <c r="CY1640" s="251">
        <f t="shared" si="639"/>
        <v>0</v>
      </c>
      <c r="CZ1640" s="13" t="s">
        <v>29</v>
      </c>
      <c r="DA1640" s="13">
        <v>50</v>
      </c>
      <c r="DB1640" s="22">
        <f t="shared" si="640"/>
        <v>0</v>
      </c>
      <c r="DD1640" s="24"/>
      <c r="DF1640" s="163"/>
      <c r="DH1640" s="24"/>
      <c r="DI1640" s="447"/>
      <c r="DJ1640" s="163"/>
    </row>
    <row r="1641" spans="1:114" s="7" customFormat="1">
      <c r="A1641" s="277">
        <f t="shared" si="624"/>
        <v>50</v>
      </c>
      <c r="B1641" s="21" t="e">
        <f>'Calculateur de trading'!I1641/C1641/W1641</f>
        <v>#DIV/0!</v>
      </c>
      <c r="C1641" s="278">
        <f t="shared" si="625"/>
        <v>10</v>
      </c>
      <c r="D1641" s="426"/>
      <c r="E1641" s="273">
        <f t="shared" si="626"/>
        <v>100</v>
      </c>
      <c r="F1641" s="271">
        <f t="shared" si="618"/>
        <v>2</v>
      </c>
      <c r="G1641" s="271" t="e">
        <f t="shared" si="619"/>
        <v>#DIV/0!</v>
      </c>
      <c r="H1641" s="272">
        <f t="shared" si="620"/>
        <v>20</v>
      </c>
      <c r="I1641" s="270"/>
      <c r="J1641" s="273">
        <f t="shared" si="627"/>
        <v>200</v>
      </c>
      <c r="K1641" s="271">
        <f t="shared" si="621"/>
        <v>4</v>
      </c>
      <c r="L1641" s="271" t="e">
        <f t="shared" si="622"/>
        <v>#DIV/0!</v>
      </c>
      <c r="M1641" s="272">
        <f t="shared" si="623"/>
        <v>40</v>
      </c>
      <c r="N1641" s="389"/>
      <c r="O1641" s="455" t="e">
        <f>(A1641*B1641*W1641)+(B1641*'Calculateur de trading'!H1641)</f>
        <v>#DIV/0!</v>
      </c>
      <c r="P1641" s="274" t="e">
        <f>O1641/'Déscriptions des trades'!CK1641</f>
        <v>#DIV/0!</v>
      </c>
      <c r="Q1641" s="456" t="e">
        <f>'Déscriptions des trades'!CK1641-O1641</f>
        <v>#DIV/0!</v>
      </c>
      <c r="R1641" s="466" t="e">
        <f t="shared" si="628"/>
        <v>#DIV/0!</v>
      </c>
      <c r="S1641" s="389"/>
      <c r="T1641" s="12"/>
      <c r="U1641" s="25"/>
      <c r="V1641" s="15"/>
      <c r="W1641" s="490">
        <f t="shared" si="632"/>
        <v>0</v>
      </c>
      <c r="X1641" s="21" t="e">
        <f>W1641*U1641/'Déscriptions des trades'!CK1641*'Déscriptions des trades'!B1641</f>
        <v>#DIV/0!</v>
      </c>
      <c r="Y1641" s="459"/>
      <c r="Z1641" s="389"/>
      <c r="AA1641" s="23">
        <f t="shared" si="629"/>
        <v>0.1</v>
      </c>
      <c r="AB1641" s="17" t="e">
        <f>(AA1641*'Déscriptions des trades'!U1641*'Déscriptions des trades'!B1641/'Déscriptions des trades'!CK1641)*'Déscriptions des trades'!W1641</f>
        <v>#DIV/0!</v>
      </c>
      <c r="AC1641" s="265" t="e">
        <f>AB1641*'Déscriptions des trades'!CK1641</f>
        <v>#DIV/0!</v>
      </c>
      <c r="AD1641" s="266" t="e">
        <f>'Déscriptions des trades'!CK1641-AC1641</f>
        <v>#DIV/0!</v>
      </c>
      <c r="AE1641" s="389"/>
      <c r="AF1641" s="399">
        <v>1637</v>
      </c>
      <c r="AG1641" s="389"/>
      <c r="AH1641" s="20"/>
      <c r="AI1641" s="303"/>
      <c r="AJ1641" s="307"/>
      <c r="AK1641" s="161"/>
      <c r="AL1641" s="305"/>
      <c r="AM1641" s="305"/>
      <c r="AN1641" s="162"/>
      <c r="AO1641" s="439"/>
      <c r="AP1641" s="162"/>
      <c r="AQ1641" s="113"/>
      <c r="AR1641" s="113"/>
      <c r="AS1641" s="384"/>
      <c r="AT1641" s="306"/>
      <c r="AU1641" s="306"/>
      <c r="AV1641" s="160"/>
      <c r="AW1641" s="158"/>
      <c r="AX1641" s="385"/>
      <c r="AY1641" s="453"/>
      <c r="AZ1641" s="165"/>
      <c r="BA1641" s="301"/>
      <c r="BB1641" s="165"/>
      <c r="BC1641" s="301"/>
      <c r="BD1641" s="165"/>
      <c r="BE1641" s="302"/>
      <c r="BF1641" s="302"/>
      <c r="BG1641" s="165"/>
      <c r="BH1641" s="303"/>
      <c r="BI1641" s="165"/>
      <c r="BJ1641" s="304"/>
      <c r="BK1641" s="394"/>
      <c r="BL1641" s="302"/>
      <c r="BM1641" s="302"/>
      <c r="BN1641" s="394"/>
      <c r="BO1641" s="302"/>
      <c r="BP1641" s="13"/>
      <c r="BQ1641" s="302"/>
      <c r="BR1641" s="13"/>
      <c r="BS1641" s="302"/>
      <c r="BT1641" s="13"/>
      <c r="BU1641" s="302"/>
      <c r="BV1641" s="386"/>
      <c r="BW1641" s="303"/>
      <c r="BX1641" s="303"/>
      <c r="BY1641" s="302"/>
      <c r="BZ1641" s="302"/>
      <c r="CA1641" s="387"/>
      <c r="CB1641" s="395"/>
      <c r="CC1641" s="12"/>
      <c r="CD1641" s="304"/>
      <c r="CE1641" s="14"/>
      <c r="CF1641" s="395"/>
      <c r="CG1641" s="397"/>
      <c r="CH1641" s="300">
        <f t="shared" si="633"/>
        <v>0</v>
      </c>
      <c r="CI1641" s="26"/>
      <c r="CJ1641" s="17">
        <f t="shared" si="630"/>
        <v>0</v>
      </c>
      <c r="CK1641" s="18">
        <f t="shared" si="641"/>
        <v>12.89</v>
      </c>
      <c r="CM1641" s="164"/>
      <c r="CN1641" s="302"/>
      <c r="CO1641" s="13">
        <f t="shared" si="634"/>
        <v>0</v>
      </c>
      <c r="CP1641" s="302"/>
      <c r="CQ1641" s="13">
        <f t="shared" si="635"/>
        <v>0</v>
      </c>
      <c r="CR1641" s="302"/>
      <c r="CS1641" s="13">
        <f t="shared" si="636"/>
        <v>0</v>
      </c>
      <c r="CT1641" s="302"/>
      <c r="CU1641" s="13">
        <f t="shared" si="631"/>
        <v>0</v>
      </c>
      <c r="CV1641" s="302"/>
      <c r="CW1641" s="13">
        <f t="shared" si="637"/>
        <v>0</v>
      </c>
      <c r="CX1641" s="13">
        <f t="shared" si="638"/>
        <v>0</v>
      </c>
      <c r="CY1641" s="251">
        <f t="shared" si="639"/>
        <v>0</v>
      </c>
      <c r="CZ1641" s="13" t="s">
        <v>29</v>
      </c>
      <c r="DA1641" s="13">
        <v>50</v>
      </c>
      <c r="DB1641" s="22">
        <f t="shared" si="640"/>
        <v>0</v>
      </c>
      <c r="DD1641" s="24"/>
      <c r="DF1641" s="163"/>
      <c r="DH1641" s="24"/>
      <c r="DI1641" s="447"/>
      <c r="DJ1641" s="163"/>
    </row>
    <row r="1642" spans="1:114" s="7" customFormat="1">
      <c r="A1642" s="277">
        <f t="shared" si="624"/>
        <v>50</v>
      </c>
      <c r="B1642" s="21" t="e">
        <f>'Calculateur de trading'!I1642/C1642/W1642</f>
        <v>#DIV/0!</v>
      </c>
      <c r="C1642" s="278">
        <f t="shared" si="625"/>
        <v>10</v>
      </c>
      <c r="D1642" s="278"/>
      <c r="E1642" s="273">
        <f t="shared" si="626"/>
        <v>100</v>
      </c>
      <c r="F1642" s="271">
        <f t="shared" si="618"/>
        <v>2</v>
      </c>
      <c r="G1642" s="271" t="e">
        <f t="shared" si="619"/>
        <v>#DIV/0!</v>
      </c>
      <c r="H1642" s="272">
        <f t="shared" si="620"/>
        <v>20</v>
      </c>
      <c r="I1642" s="270"/>
      <c r="J1642" s="273">
        <f t="shared" si="627"/>
        <v>200</v>
      </c>
      <c r="K1642" s="271">
        <f t="shared" si="621"/>
        <v>4</v>
      </c>
      <c r="L1642" s="271" t="e">
        <f t="shared" si="622"/>
        <v>#DIV/0!</v>
      </c>
      <c r="M1642" s="272">
        <f t="shared" si="623"/>
        <v>40</v>
      </c>
      <c r="N1642" s="389"/>
      <c r="O1642" s="455" t="e">
        <f>(A1642*B1642*W1642)+(B1642*'Calculateur de trading'!H1642)</f>
        <v>#DIV/0!</v>
      </c>
      <c r="P1642" s="274" t="e">
        <f>O1642/'Déscriptions des trades'!CK1642</f>
        <v>#DIV/0!</v>
      </c>
      <c r="Q1642" s="456" t="e">
        <f>'Déscriptions des trades'!CK1642-O1642</f>
        <v>#DIV/0!</v>
      </c>
      <c r="R1642" s="466" t="e">
        <f t="shared" si="628"/>
        <v>#DIV/0!</v>
      </c>
      <c r="S1642" s="389"/>
      <c r="T1642" s="12"/>
      <c r="U1642" s="25"/>
      <c r="V1642" s="15"/>
      <c r="W1642" s="490">
        <f t="shared" si="632"/>
        <v>0</v>
      </c>
      <c r="X1642" s="21" t="e">
        <f>W1642*U1642/'Déscriptions des trades'!CK1642*'Déscriptions des trades'!B1642</f>
        <v>#DIV/0!</v>
      </c>
      <c r="Y1642" s="459"/>
      <c r="Z1642" s="389"/>
      <c r="AA1642" s="23">
        <f t="shared" si="629"/>
        <v>0.1</v>
      </c>
      <c r="AB1642" s="17" t="e">
        <f>(AA1642*'Déscriptions des trades'!U1642*'Déscriptions des trades'!B1642/'Déscriptions des trades'!CK1642)*'Déscriptions des trades'!W1642</f>
        <v>#DIV/0!</v>
      </c>
      <c r="AC1642" s="265" t="e">
        <f>AB1642*'Déscriptions des trades'!CK1642</f>
        <v>#DIV/0!</v>
      </c>
      <c r="AD1642" s="266" t="e">
        <f>'Déscriptions des trades'!CK1642-AC1642</f>
        <v>#DIV/0!</v>
      </c>
      <c r="AE1642" s="389"/>
      <c r="AF1642" s="399">
        <v>1638</v>
      </c>
      <c r="AG1642" s="389"/>
      <c r="AH1642" s="20"/>
      <c r="AI1642" s="303"/>
      <c r="AJ1642" s="307"/>
      <c r="AK1642" s="161"/>
      <c r="AL1642" s="305"/>
      <c r="AM1642" s="305"/>
      <c r="AN1642" s="162"/>
      <c r="AO1642" s="439"/>
      <c r="AP1642" s="162"/>
      <c r="AQ1642" s="113"/>
      <c r="AR1642" s="113"/>
      <c r="AS1642" s="384"/>
      <c r="AT1642" s="306"/>
      <c r="AU1642" s="306"/>
      <c r="AV1642" s="160"/>
      <c r="AW1642" s="158"/>
      <c r="AX1642" s="385"/>
      <c r="AY1642" s="453"/>
      <c r="AZ1642" s="165"/>
      <c r="BA1642" s="301"/>
      <c r="BB1642" s="165"/>
      <c r="BC1642" s="301"/>
      <c r="BD1642" s="165"/>
      <c r="BE1642" s="302"/>
      <c r="BF1642" s="302"/>
      <c r="BG1642" s="165"/>
      <c r="BH1642" s="303"/>
      <c r="BI1642" s="165"/>
      <c r="BJ1642" s="304"/>
      <c r="BK1642" s="394"/>
      <c r="BL1642" s="302"/>
      <c r="BM1642" s="302"/>
      <c r="BN1642" s="394"/>
      <c r="BO1642" s="302"/>
      <c r="BP1642" s="13"/>
      <c r="BQ1642" s="302"/>
      <c r="BR1642" s="13"/>
      <c r="BS1642" s="302"/>
      <c r="BT1642" s="13"/>
      <c r="BU1642" s="302"/>
      <c r="BV1642" s="386"/>
      <c r="BW1642" s="303"/>
      <c r="BX1642" s="303"/>
      <c r="BY1642" s="302"/>
      <c r="BZ1642" s="302"/>
      <c r="CA1642" s="387"/>
      <c r="CB1642" s="395"/>
      <c r="CC1642" s="12"/>
      <c r="CD1642" s="304"/>
      <c r="CE1642" s="14"/>
      <c r="CF1642" s="395"/>
      <c r="CG1642" s="397"/>
      <c r="CH1642" s="300">
        <f t="shared" si="633"/>
        <v>0</v>
      </c>
      <c r="CI1642" s="26"/>
      <c r="CJ1642" s="17">
        <f t="shared" si="630"/>
        <v>0</v>
      </c>
      <c r="CK1642" s="18">
        <f t="shared" si="641"/>
        <v>12.89</v>
      </c>
      <c r="CM1642" s="164"/>
      <c r="CN1642" s="302"/>
      <c r="CO1642" s="13">
        <f t="shared" si="634"/>
        <v>0</v>
      </c>
      <c r="CP1642" s="302"/>
      <c r="CQ1642" s="13">
        <f t="shared" si="635"/>
        <v>0</v>
      </c>
      <c r="CR1642" s="302"/>
      <c r="CS1642" s="13">
        <f t="shared" si="636"/>
        <v>0</v>
      </c>
      <c r="CT1642" s="302"/>
      <c r="CU1642" s="13">
        <f t="shared" si="631"/>
        <v>0</v>
      </c>
      <c r="CV1642" s="302"/>
      <c r="CW1642" s="13">
        <f t="shared" si="637"/>
        <v>0</v>
      </c>
      <c r="CX1642" s="13">
        <f t="shared" si="638"/>
        <v>0</v>
      </c>
      <c r="CY1642" s="251">
        <f t="shared" si="639"/>
        <v>0</v>
      </c>
      <c r="CZ1642" s="13" t="s">
        <v>29</v>
      </c>
      <c r="DA1642" s="13">
        <v>50</v>
      </c>
      <c r="DB1642" s="22">
        <f t="shared" si="640"/>
        <v>0</v>
      </c>
      <c r="DD1642" s="24"/>
      <c r="DF1642" s="163"/>
      <c r="DH1642" s="24"/>
      <c r="DI1642" s="447"/>
      <c r="DJ1642" s="163"/>
    </row>
    <row r="1643" spans="1:114" s="7" customFormat="1">
      <c r="A1643" s="277">
        <f t="shared" si="624"/>
        <v>50</v>
      </c>
      <c r="B1643" s="21" t="e">
        <f>'Calculateur de trading'!I1643/C1643/W1643</f>
        <v>#DIV/0!</v>
      </c>
      <c r="C1643" s="278">
        <f t="shared" si="625"/>
        <v>10</v>
      </c>
      <c r="D1643" s="426"/>
      <c r="E1643" s="273">
        <f t="shared" si="626"/>
        <v>100</v>
      </c>
      <c r="F1643" s="271">
        <f t="shared" si="618"/>
        <v>2</v>
      </c>
      <c r="G1643" s="271" t="e">
        <f t="shared" si="619"/>
        <v>#DIV/0!</v>
      </c>
      <c r="H1643" s="272">
        <f t="shared" si="620"/>
        <v>20</v>
      </c>
      <c r="I1643" s="270"/>
      <c r="J1643" s="273">
        <f t="shared" si="627"/>
        <v>200</v>
      </c>
      <c r="K1643" s="271">
        <f t="shared" si="621"/>
        <v>4</v>
      </c>
      <c r="L1643" s="271" t="e">
        <f t="shared" si="622"/>
        <v>#DIV/0!</v>
      </c>
      <c r="M1643" s="272">
        <f t="shared" si="623"/>
        <v>40</v>
      </c>
      <c r="N1643" s="389"/>
      <c r="O1643" s="455" t="e">
        <f>(A1643*B1643*W1643)+(B1643*'Calculateur de trading'!H1643)</f>
        <v>#DIV/0!</v>
      </c>
      <c r="P1643" s="274" t="e">
        <f>O1643/'Déscriptions des trades'!CK1643</f>
        <v>#DIV/0!</v>
      </c>
      <c r="Q1643" s="456" t="e">
        <f>'Déscriptions des trades'!CK1643-O1643</f>
        <v>#DIV/0!</v>
      </c>
      <c r="R1643" s="466" t="e">
        <f t="shared" si="628"/>
        <v>#DIV/0!</v>
      </c>
      <c r="S1643" s="389"/>
      <c r="T1643" s="12"/>
      <c r="U1643" s="25"/>
      <c r="V1643" s="15"/>
      <c r="W1643" s="490">
        <f t="shared" si="632"/>
        <v>0</v>
      </c>
      <c r="X1643" s="21" t="e">
        <f>W1643*U1643/'Déscriptions des trades'!CK1643*'Déscriptions des trades'!B1643</f>
        <v>#DIV/0!</v>
      </c>
      <c r="Y1643" s="459"/>
      <c r="Z1643" s="389"/>
      <c r="AA1643" s="23">
        <f t="shared" si="629"/>
        <v>0.1</v>
      </c>
      <c r="AB1643" s="17" t="e">
        <f>(AA1643*'Déscriptions des trades'!U1643*'Déscriptions des trades'!B1643/'Déscriptions des trades'!CK1643)*'Déscriptions des trades'!W1643</f>
        <v>#DIV/0!</v>
      </c>
      <c r="AC1643" s="265" t="e">
        <f>AB1643*'Déscriptions des trades'!CK1643</f>
        <v>#DIV/0!</v>
      </c>
      <c r="AD1643" s="266" t="e">
        <f>'Déscriptions des trades'!CK1643-AC1643</f>
        <v>#DIV/0!</v>
      </c>
      <c r="AE1643" s="389"/>
      <c r="AF1643" s="399">
        <v>1639</v>
      </c>
      <c r="AG1643" s="389"/>
      <c r="AH1643" s="20"/>
      <c r="AI1643" s="303"/>
      <c r="AJ1643" s="307"/>
      <c r="AK1643" s="161"/>
      <c r="AL1643" s="305"/>
      <c r="AM1643" s="305"/>
      <c r="AN1643" s="162"/>
      <c r="AO1643" s="439"/>
      <c r="AP1643" s="162"/>
      <c r="AQ1643" s="113"/>
      <c r="AR1643" s="113"/>
      <c r="AS1643" s="384"/>
      <c r="AT1643" s="306"/>
      <c r="AU1643" s="306"/>
      <c r="AV1643" s="160"/>
      <c r="AW1643" s="158"/>
      <c r="AX1643" s="385"/>
      <c r="AY1643" s="453"/>
      <c r="AZ1643" s="165"/>
      <c r="BA1643" s="301"/>
      <c r="BB1643" s="165"/>
      <c r="BC1643" s="301"/>
      <c r="BD1643" s="165"/>
      <c r="BE1643" s="302"/>
      <c r="BF1643" s="302"/>
      <c r="BG1643" s="165"/>
      <c r="BH1643" s="303"/>
      <c r="BI1643" s="165"/>
      <c r="BJ1643" s="304"/>
      <c r="BK1643" s="394"/>
      <c r="BL1643" s="302"/>
      <c r="BM1643" s="302"/>
      <c r="BN1643" s="394"/>
      <c r="BO1643" s="302"/>
      <c r="BP1643" s="13"/>
      <c r="BQ1643" s="302"/>
      <c r="BR1643" s="13"/>
      <c r="BS1643" s="302"/>
      <c r="BT1643" s="13"/>
      <c r="BU1643" s="302"/>
      <c r="BV1643" s="386"/>
      <c r="BW1643" s="303"/>
      <c r="BX1643" s="303"/>
      <c r="BY1643" s="302"/>
      <c r="BZ1643" s="302"/>
      <c r="CA1643" s="387"/>
      <c r="CB1643" s="395"/>
      <c r="CC1643" s="12"/>
      <c r="CD1643" s="304"/>
      <c r="CE1643" s="14"/>
      <c r="CF1643" s="395"/>
      <c r="CG1643" s="397"/>
      <c r="CH1643" s="300">
        <f t="shared" si="633"/>
        <v>0</v>
      </c>
      <c r="CI1643" s="26"/>
      <c r="CJ1643" s="17">
        <f t="shared" si="630"/>
        <v>0</v>
      </c>
      <c r="CK1643" s="18">
        <f t="shared" si="641"/>
        <v>12.89</v>
      </c>
      <c r="CM1643" s="164"/>
      <c r="CN1643" s="302"/>
      <c r="CO1643" s="13">
        <f t="shared" si="634"/>
        <v>0</v>
      </c>
      <c r="CP1643" s="302"/>
      <c r="CQ1643" s="13">
        <f t="shared" si="635"/>
        <v>0</v>
      </c>
      <c r="CR1643" s="302"/>
      <c r="CS1643" s="13">
        <f t="shared" si="636"/>
        <v>0</v>
      </c>
      <c r="CT1643" s="302"/>
      <c r="CU1643" s="13">
        <f t="shared" si="631"/>
        <v>0</v>
      </c>
      <c r="CV1643" s="302"/>
      <c r="CW1643" s="13">
        <f t="shared" si="637"/>
        <v>0</v>
      </c>
      <c r="CX1643" s="13">
        <f t="shared" si="638"/>
        <v>0</v>
      </c>
      <c r="CY1643" s="251">
        <f t="shared" si="639"/>
        <v>0</v>
      </c>
      <c r="CZ1643" s="13" t="s">
        <v>29</v>
      </c>
      <c r="DA1643" s="13">
        <v>50</v>
      </c>
      <c r="DB1643" s="22">
        <f t="shared" si="640"/>
        <v>0</v>
      </c>
      <c r="DD1643" s="24"/>
      <c r="DF1643" s="163"/>
      <c r="DH1643" s="24"/>
      <c r="DI1643" s="447"/>
      <c r="DJ1643" s="163"/>
    </row>
    <row r="1644" spans="1:114" s="7" customFormat="1">
      <c r="A1644" s="277">
        <f t="shared" si="624"/>
        <v>50</v>
      </c>
      <c r="B1644" s="21" t="e">
        <f>'Calculateur de trading'!I1644/C1644/W1644</f>
        <v>#DIV/0!</v>
      </c>
      <c r="C1644" s="278">
        <f t="shared" si="625"/>
        <v>10</v>
      </c>
      <c r="D1644" s="426"/>
      <c r="E1644" s="273">
        <f t="shared" si="626"/>
        <v>100</v>
      </c>
      <c r="F1644" s="271">
        <f t="shared" si="618"/>
        <v>2</v>
      </c>
      <c r="G1644" s="271" t="e">
        <f t="shared" si="619"/>
        <v>#DIV/0!</v>
      </c>
      <c r="H1644" s="272">
        <f t="shared" si="620"/>
        <v>20</v>
      </c>
      <c r="I1644" s="270"/>
      <c r="J1644" s="273">
        <f t="shared" si="627"/>
        <v>200</v>
      </c>
      <c r="K1644" s="271">
        <f t="shared" si="621"/>
        <v>4</v>
      </c>
      <c r="L1644" s="271" t="e">
        <f t="shared" si="622"/>
        <v>#DIV/0!</v>
      </c>
      <c r="M1644" s="272">
        <f t="shared" si="623"/>
        <v>40</v>
      </c>
      <c r="N1644" s="389"/>
      <c r="O1644" s="455" t="e">
        <f>(A1644*B1644*W1644)+(B1644*'Calculateur de trading'!H1644)</f>
        <v>#DIV/0!</v>
      </c>
      <c r="P1644" s="274" t="e">
        <f>O1644/'Déscriptions des trades'!CK1644</f>
        <v>#DIV/0!</v>
      </c>
      <c r="Q1644" s="456" t="e">
        <f>'Déscriptions des trades'!CK1644-O1644</f>
        <v>#DIV/0!</v>
      </c>
      <c r="R1644" s="466" t="e">
        <f t="shared" si="628"/>
        <v>#DIV/0!</v>
      </c>
      <c r="S1644" s="389"/>
      <c r="T1644" s="12"/>
      <c r="U1644" s="25"/>
      <c r="V1644" s="15"/>
      <c r="W1644" s="490">
        <f t="shared" si="632"/>
        <v>0</v>
      </c>
      <c r="X1644" s="21" t="e">
        <f>W1644*U1644/'Déscriptions des trades'!CK1644*'Déscriptions des trades'!B1644</f>
        <v>#DIV/0!</v>
      </c>
      <c r="Y1644" s="459"/>
      <c r="Z1644" s="389"/>
      <c r="AA1644" s="23">
        <f t="shared" si="629"/>
        <v>0.1</v>
      </c>
      <c r="AB1644" s="17" t="e">
        <f>(AA1644*'Déscriptions des trades'!U1644*'Déscriptions des trades'!B1644/'Déscriptions des trades'!CK1644)*'Déscriptions des trades'!W1644</f>
        <v>#DIV/0!</v>
      </c>
      <c r="AC1644" s="265" t="e">
        <f>AB1644*'Déscriptions des trades'!CK1644</f>
        <v>#DIV/0!</v>
      </c>
      <c r="AD1644" s="266" t="e">
        <f>'Déscriptions des trades'!CK1644-AC1644</f>
        <v>#DIV/0!</v>
      </c>
      <c r="AE1644" s="389"/>
      <c r="AF1644" s="399">
        <v>1640</v>
      </c>
      <c r="AG1644" s="389"/>
      <c r="AH1644" s="20"/>
      <c r="AI1644" s="303"/>
      <c r="AJ1644" s="307"/>
      <c r="AK1644" s="161"/>
      <c r="AL1644" s="305"/>
      <c r="AM1644" s="305"/>
      <c r="AN1644" s="162"/>
      <c r="AO1644" s="439"/>
      <c r="AP1644" s="162"/>
      <c r="AQ1644" s="113"/>
      <c r="AR1644" s="113"/>
      <c r="AS1644" s="384"/>
      <c r="AT1644" s="306"/>
      <c r="AU1644" s="306"/>
      <c r="AV1644" s="160"/>
      <c r="AW1644" s="158"/>
      <c r="AX1644" s="385"/>
      <c r="AY1644" s="453"/>
      <c r="AZ1644" s="165"/>
      <c r="BA1644" s="301"/>
      <c r="BB1644" s="165"/>
      <c r="BC1644" s="301"/>
      <c r="BD1644" s="165"/>
      <c r="BE1644" s="302"/>
      <c r="BF1644" s="302"/>
      <c r="BG1644" s="165"/>
      <c r="BH1644" s="303"/>
      <c r="BI1644" s="165"/>
      <c r="BJ1644" s="304"/>
      <c r="BK1644" s="394"/>
      <c r="BL1644" s="302"/>
      <c r="BM1644" s="302"/>
      <c r="BN1644" s="394"/>
      <c r="BO1644" s="302"/>
      <c r="BP1644" s="13"/>
      <c r="BQ1644" s="302"/>
      <c r="BR1644" s="13"/>
      <c r="BS1644" s="302"/>
      <c r="BT1644" s="13"/>
      <c r="BU1644" s="302"/>
      <c r="BV1644" s="386"/>
      <c r="BW1644" s="303"/>
      <c r="BX1644" s="303"/>
      <c r="BY1644" s="302"/>
      <c r="BZ1644" s="302"/>
      <c r="CA1644" s="387"/>
      <c r="CB1644" s="395"/>
      <c r="CC1644" s="12"/>
      <c r="CD1644" s="304"/>
      <c r="CE1644" s="14"/>
      <c r="CF1644" s="395"/>
      <c r="CG1644" s="397"/>
      <c r="CH1644" s="300">
        <f t="shared" si="633"/>
        <v>0</v>
      </c>
      <c r="CI1644" s="26"/>
      <c r="CJ1644" s="17">
        <f t="shared" si="630"/>
        <v>0</v>
      </c>
      <c r="CK1644" s="18">
        <f t="shared" si="641"/>
        <v>12.89</v>
      </c>
      <c r="CM1644" s="164"/>
      <c r="CN1644" s="302"/>
      <c r="CO1644" s="13">
        <f t="shared" si="634"/>
        <v>0</v>
      </c>
      <c r="CP1644" s="302"/>
      <c r="CQ1644" s="13">
        <f t="shared" si="635"/>
        <v>0</v>
      </c>
      <c r="CR1644" s="302"/>
      <c r="CS1644" s="13">
        <f t="shared" si="636"/>
        <v>0</v>
      </c>
      <c r="CT1644" s="302"/>
      <c r="CU1644" s="13">
        <f t="shared" si="631"/>
        <v>0</v>
      </c>
      <c r="CV1644" s="302"/>
      <c r="CW1644" s="13">
        <f t="shared" si="637"/>
        <v>0</v>
      </c>
      <c r="CX1644" s="13">
        <f t="shared" si="638"/>
        <v>0</v>
      </c>
      <c r="CY1644" s="251">
        <f t="shared" si="639"/>
        <v>0</v>
      </c>
      <c r="CZ1644" s="13" t="s">
        <v>29</v>
      </c>
      <c r="DA1644" s="13">
        <v>50</v>
      </c>
      <c r="DB1644" s="22">
        <f t="shared" si="640"/>
        <v>0</v>
      </c>
      <c r="DD1644" s="24"/>
      <c r="DF1644" s="163"/>
      <c r="DH1644" s="24"/>
      <c r="DI1644" s="447"/>
      <c r="DJ1644" s="163"/>
    </row>
    <row r="1645" spans="1:114" s="7" customFormat="1">
      <c r="A1645" s="277">
        <f t="shared" si="624"/>
        <v>50</v>
      </c>
      <c r="B1645" s="21" t="e">
        <f>'Calculateur de trading'!I1645/C1645/W1645</f>
        <v>#DIV/0!</v>
      </c>
      <c r="C1645" s="278">
        <f t="shared" si="625"/>
        <v>10</v>
      </c>
      <c r="D1645" s="278"/>
      <c r="E1645" s="273">
        <f t="shared" si="626"/>
        <v>100</v>
      </c>
      <c r="F1645" s="271">
        <f t="shared" si="618"/>
        <v>2</v>
      </c>
      <c r="G1645" s="271" t="e">
        <f t="shared" si="619"/>
        <v>#DIV/0!</v>
      </c>
      <c r="H1645" s="272">
        <f t="shared" si="620"/>
        <v>20</v>
      </c>
      <c r="I1645" s="270"/>
      <c r="J1645" s="273">
        <f t="shared" si="627"/>
        <v>200</v>
      </c>
      <c r="K1645" s="271">
        <f t="shared" si="621"/>
        <v>4</v>
      </c>
      <c r="L1645" s="271" t="e">
        <f t="shared" si="622"/>
        <v>#DIV/0!</v>
      </c>
      <c r="M1645" s="272">
        <f t="shared" si="623"/>
        <v>40</v>
      </c>
      <c r="N1645" s="389"/>
      <c r="O1645" s="455" t="e">
        <f>(A1645*B1645*W1645)+(B1645*'Calculateur de trading'!H1645)</f>
        <v>#DIV/0!</v>
      </c>
      <c r="P1645" s="274" t="e">
        <f>O1645/'Déscriptions des trades'!CK1645</f>
        <v>#DIV/0!</v>
      </c>
      <c r="Q1645" s="456" t="e">
        <f>'Déscriptions des trades'!CK1645-O1645</f>
        <v>#DIV/0!</v>
      </c>
      <c r="R1645" s="466" t="e">
        <f t="shared" si="628"/>
        <v>#DIV/0!</v>
      </c>
      <c r="S1645" s="389"/>
      <c r="T1645" s="12"/>
      <c r="U1645" s="25"/>
      <c r="V1645" s="15"/>
      <c r="W1645" s="490">
        <f t="shared" si="632"/>
        <v>0</v>
      </c>
      <c r="X1645" s="21" t="e">
        <f>W1645*U1645/'Déscriptions des trades'!CK1645*'Déscriptions des trades'!B1645</f>
        <v>#DIV/0!</v>
      </c>
      <c r="Y1645" s="459"/>
      <c r="Z1645" s="389"/>
      <c r="AA1645" s="23">
        <f t="shared" si="629"/>
        <v>0.1</v>
      </c>
      <c r="AB1645" s="17" t="e">
        <f>(AA1645*'Déscriptions des trades'!U1645*'Déscriptions des trades'!B1645/'Déscriptions des trades'!CK1645)*'Déscriptions des trades'!W1645</f>
        <v>#DIV/0!</v>
      </c>
      <c r="AC1645" s="265" t="e">
        <f>AB1645*'Déscriptions des trades'!CK1645</f>
        <v>#DIV/0!</v>
      </c>
      <c r="AD1645" s="266" t="e">
        <f>'Déscriptions des trades'!CK1645-AC1645</f>
        <v>#DIV/0!</v>
      </c>
      <c r="AE1645" s="389"/>
      <c r="AF1645" s="399">
        <v>1641</v>
      </c>
      <c r="AG1645" s="389"/>
      <c r="AH1645" s="20"/>
      <c r="AI1645" s="303"/>
      <c r="AJ1645" s="307"/>
      <c r="AK1645" s="161"/>
      <c r="AL1645" s="305"/>
      <c r="AM1645" s="305"/>
      <c r="AN1645" s="162"/>
      <c r="AO1645" s="439"/>
      <c r="AP1645" s="162"/>
      <c r="AQ1645" s="113"/>
      <c r="AR1645" s="113"/>
      <c r="AS1645" s="384"/>
      <c r="AT1645" s="306"/>
      <c r="AU1645" s="306"/>
      <c r="AV1645" s="160"/>
      <c r="AW1645" s="158"/>
      <c r="AX1645" s="385"/>
      <c r="AY1645" s="453"/>
      <c r="AZ1645" s="165"/>
      <c r="BA1645" s="301"/>
      <c r="BB1645" s="165"/>
      <c r="BC1645" s="301"/>
      <c r="BD1645" s="165"/>
      <c r="BE1645" s="302"/>
      <c r="BF1645" s="302"/>
      <c r="BG1645" s="165"/>
      <c r="BH1645" s="303"/>
      <c r="BI1645" s="165"/>
      <c r="BJ1645" s="304"/>
      <c r="BK1645" s="394"/>
      <c r="BL1645" s="302"/>
      <c r="BM1645" s="302"/>
      <c r="BN1645" s="394"/>
      <c r="BO1645" s="302"/>
      <c r="BP1645" s="13"/>
      <c r="BQ1645" s="302"/>
      <c r="BR1645" s="13"/>
      <c r="BS1645" s="302"/>
      <c r="BT1645" s="13"/>
      <c r="BU1645" s="302"/>
      <c r="BV1645" s="386"/>
      <c r="BW1645" s="303"/>
      <c r="BX1645" s="303"/>
      <c r="BY1645" s="302"/>
      <c r="BZ1645" s="302"/>
      <c r="CA1645" s="387"/>
      <c r="CB1645" s="395"/>
      <c r="CC1645" s="12"/>
      <c r="CD1645" s="304"/>
      <c r="CE1645" s="14"/>
      <c r="CF1645" s="395"/>
      <c r="CG1645" s="397"/>
      <c r="CH1645" s="300">
        <f t="shared" si="633"/>
        <v>0</v>
      </c>
      <c r="CI1645" s="26"/>
      <c r="CJ1645" s="17">
        <f t="shared" si="630"/>
        <v>0</v>
      </c>
      <c r="CK1645" s="18">
        <f t="shared" si="641"/>
        <v>12.89</v>
      </c>
      <c r="CM1645" s="164"/>
      <c r="CN1645" s="302"/>
      <c r="CO1645" s="13">
        <f t="shared" si="634"/>
        <v>0</v>
      </c>
      <c r="CP1645" s="302"/>
      <c r="CQ1645" s="13">
        <f t="shared" si="635"/>
        <v>0</v>
      </c>
      <c r="CR1645" s="302"/>
      <c r="CS1645" s="13">
        <f t="shared" si="636"/>
        <v>0</v>
      </c>
      <c r="CT1645" s="302"/>
      <c r="CU1645" s="13">
        <f t="shared" si="631"/>
        <v>0</v>
      </c>
      <c r="CV1645" s="302"/>
      <c r="CW1645" s="13">
        <f t="shared" si="637"/>
        <v>0</v>
      </c>
      <c r="CX1645" s="13">
        <f t="shared" si="638"/>
        <v>0</v>
      </c>
      <c r="CY1645" s="251">
        <f t="shared" si="639"/>
        <v>0</v>
      </c>
      <c r="CZ1645" s="13" t="s">
        <v>29</v>
      </c>
      <c r="DA1645" s="13">
        <v>50</v>
      </c>
      <c r="DB1645" s="22">
        <f t="shared" si="640"/>
        <v>0</v>
      </c>
      <c r="DD1645" s="24"/>
      <c r="DF1645" s="163"/>
      <c r="DH1645" s="24"/>
      <c r="DI1645" s="447"/>
      <c r="DJ1645" s="163"/>
    </row>
    <row r="1646" spans="1:114" s="7" customFormat="1">
      <c r="A1646" s="277">
        <f t="shared" si="624"/>
        <v>50</v>
      </c>
      <c r="B1646" s="21" t="e">
        <f>'Calculateur de trading'!I1646/C1646/W1646</f>
        <v>#DIV/0!</v>
      </c>
      <c r="C1646" s="278">
        <f t="shared" si="625"/>
        <v>10</v>
      </c>
      <c r="D1646" s="426"/>
      <c r="E1646" s="273">
        <f t="shared" si="626"/>
        <v>100</v>
      </c>
      <c r="F1646" s="271">
        <f t="shared" si="618"/>
        <v>2</v>
      </c>
      <c r="G1646" s="271" t="e">
        <f t="shared" si="619"/>
        <v>#DIV/0!</v>
      </c>
      <c r="H1646" s="272">
        <f t="shared" si="620"/>
        <v>20</v>
      </c>
      <c r="I1646" s="270"/>
      <c r="J1646" s="273">
        <f t="shared" si="627"/>
        <v>200</v>
      </c>
      <c r="K1646" s="271">
        <f t="shared" si="621"/>
        <v>4</v>
      </c>
      <c r="L1646" s="271" t="e">
        <f t="shared" si="622"/>
        <v>#DIV/0!</v>
      </c>
      <c r="M1646" s="272">
        <f t="shared" si="623"/>
        <v>40</v>
      </c>
      <c r="N1646" s="389"/>
      <c r="O1646" s="455" t="e">
        <f>(A1646*B1646*W1646)+(B1646*'Calculateur de trading'!H1646)</f>
        <v>#DIV/0!</v>
      </c>
      <c r="P1646" s="274" t="e">
        <f>O1646/'Déscriptions des trades'!CK1646</f>
        <v>#DIV/0!</v>
      </c>
      <c r="Q1646" s="456" t="e">
        <f>'Déscriptions des trades'!CK1646-O1646</f>
        <v>#DIV/0!</v>
      </c>
      <c r="R1646" s="466" t="e">
        <f t="shared" si="628"/>
        <v>#DIV/0!</v>
      </c>
      <c r="S1646" s="389"/>
      <c r="T1646" s="12"/>
      <c r="U1646" s="25"/>
      <c r="V1646" s="15"/>
      <c r="W1646" s="490">
        <f t="shared" si="632"/>
        <v>0</v>
      </c>
      <c r="X1646" s="21" t="e">
        <f>W1646*U1646/'Déscriptions des trades'!CK1646*'Déscriptions des trades'!B1646</f>
        <v>#DIV/0!</v>
      </c>
      <c r="Y1646" s="459"/>
      <c r="Z1646" s="389"/>
      <c r="AA1646" s="23">
        <f t="shared" si="629"/>
        <v>0.1</v>
      </c>
      <c r="AB1646" s="17" t="e">
        <f>(AA1646*'Déscriptions des trades'!U1646*'Déscriptions des trades'!B1646/'Déscriptions des trades'!CK1646)*'Déscriptions des trades'!W1646</f>
        <v>#DIV/0!</v>
      </c>
      <c r="AC1646" s="265" t="e">
        <f>AB1646*'Déscriptions des trades'!CK1646</f>
        <v>#DIV/0!</v>
      </c>
      <c r="AD1646" s="266" t="e">
        <f>'Déscriptions des trades'!CK1646-AC1646</f>
        <v>#DIV/0!</v>
      </c>
      <c r="AE1646" s="389"/>
      <c r="AF1646" s="399">
        <v>1642</v>
      </c>
      <c r="AG1646" s="389"/>
      <c r="AH1646" s="20"/>
      <c r="AI1646" s="303"/>
      <c r="AJ1646" s="307"/>
      <c r="AK1646" s="161"/>
      <c r="AL1646" s="305"/>
      <c r="AM1646" s="305"/>
      <c r="AN1646" s="162"/>
      <c r="AO1646" s="439"/>
      <c r="AP1646" s="162"/>
      <c r="AQ1646" s="113"/>
      <c r="AR1646" s="113"/>
      <c r="AS1646" s="384"/>
      <c r="AT1646" s="306"/>
      <c r="AU1646" s="306"/>
      <c r="AV1646" s="160"/>
      <c r="AW1646" s="158"/>
      <c r="AX1646" s="385"/>
      <c r="AY1646" s="453"/>
      <c r="AZ1646" s="165"/>
      <c r="BA1646" s="301"/>
      <c r="BB1646" s="165"/>
      <c r="BC1646" s="301"/>
      <c r="BD1646" s="165"/>
      <c r="BE1646" s="302"/>
      <c r="BF1646" s="302"/>
      <c r="BG1646" s="165"/>
      <c r="BH1646" s="303"/>
      <c r="BI1646" s="165"/>
      <c r="BJ1646" s="304"/>
      <c r="BK1646" s="394"/>
      <c r="BL1646" s="302"/>
      <c r="BM1646" s="302"/>
      <c r="BN1646" s="394"/>
      <c r="BO1646" s="302"/>
      <c r="BP1646" s="13"/>
      <c r="BQ1646" s="302"/>
      <c r="BR1646" s="13"/>
      <c r="BS1646" s="302"/>
      <c r="BT1646" s="13"/>
      <c r="BU1646" s="302"/>
      <c r="BV1646" s="386"/>
      <c r="BW1646" s="303"/>
      <c r="BX1646" s="303"/>
      <c r="BY1646" s="302"/>
      <c r="BZ1646" s="302"/>
      <c r="CA1646" s="387"/>
      <c r="CB1646" s="395"/>
      <c r="CC1646" s="12"/>
      <c r="CD1646" s="304"/>
      <c r="CE1646" s="14"/>
      <c r="CF1646" s="395"/>
      <c r="CG1646" s="397"/>
      <c r="CH1646" s="300">
        <f t="shared" si="633"/>
        <v>0</v>
      </c>
      <c r="CI1646" s="26"/>
      <c r="CJ1646" s="17">
        <f t="shared" si="630"/>
        <v>0</v>
      </c>
      <c r="CK1646" s="18">
        <f t="shared" si="641"/>
        <v>12.89</v>
      </c>
      <c r="CM1646" s="164"/>
      <c r="CN1646" s="302"/>
      <c r="CO1646" s="13">
        <f t="shared" si="634"/>
        <v>0</v>
      </c>
      <c r="CP1646" s="302"/>
      <c r="CQ1646" s="13">
        <f t="shared" si="635"/>
        <v>0</v>
      </c>
      <c r="CR1646" s="302"/>
      <c r="CS1646" s="13">
        <f t="shared" si="636"/>
        <v>0</v>
      </c>
      <c r="CT1646" s="302"/>
      <c r="CU1646" s="13">
        <f t="shared" si="631"/>
        <v>0</v>
      </c>
      <c r="CV1646" s="302"/>
      <c r="CW1646" s="13">
        <f t="shared" si="637"/>
        <v>0</v>
      </c>
      <c r="CX1646" s="13">
        <f t="shared" si="638"/>
        <v>0</v>
      </c>
      <c r="CY1646" s="251">
        <f t="shared" si="639"/>
        <v>0</v>
      </c>
      <c r="CZ1646" s="13" t="s">
        <v>29</v>
      </c>
      <c r="DA1646" s="13">
        <v>50</v>
      </c>
      <c r="DB1646" s="22">
        <f t="shared" si="640"/>
        <v>0</v>
      </c>
      <c r="DD1646" s="24"/>
      <c r="DF1646" s="163"/>
      <c r="DH1646" s="24"/>
      <c r="DI1646" s="447"/>
      <c r="DJ1646" s="163"/>
    </row>
    <row r="1647" spans="1:114" s="7" customFormat="1">
      <c r="A1647" s="277">
        <f t="shared" si="624"/>
        <v>50</v>
      </c>
      <c r="B1647" s="21" t="e">
        <f>'Calculateur de trading'!I1647/C1647/W1647</f>
        <v>#DIV/0!</v>
      </c>
      <c r="C1647" s="278">
        <f t="shared" si="625"/>
        <v>10</v>
      </c>
      <c r="D1647" s="278"/>
      <c r="E1647" s="273">
        <f t="shared" si="626"/>
        <v>100</v>
      </c>
      <c r="F1647" s="271">
        <f t="shared" si="618"/>
        <v>2</v>
      </c>
      <c r="G1647" s="271" t="e">
        <f t="shared" si="619"/>
        <v>#DIV/0!</v>
      </c>
      <c r="H1647" s="272">
        <f t="shared" si="620"/>
        <v>20</v>
      </c>
      <c r="I1647" s="270"/>
      <c r="J1647" s="273">
        <f t="shared" si="627"/>
        <v>200</v>
      </c>
      <c r="K1647" s="271">
        <f t="shared" si="621"/>
        <v>4</v>
      </c>
      <c r="L1647" s="271" t="e">
        <f t="shared" si="622"/>
        <v>#DIV/0!</v>
      </c>
      <c r="M1647" s="272">
        <f t="shared" si="623"/>
        <v>40</v>
      </c>
      <c r="N1647" s="389"/>
      <c r="O1647" s="455" t="e">
        <f>(A1647*B1647*W1647)+(B1647*'Calculateur de trading'!H1647)</f>
        <v>#DIV/0!</v>
      </c>
      <c r="P1647" s="274" t="e">
        <f>O1647/'Déscriptions des trades'!CK1647</f>
        <v>#DIV/0!</v>
      </c>
      <c r="Q1647" s="456" t="e">
        <f>'Déscriptions des trades'!CK1647-O1647</f>
        <v>#DIV/0!</v>
      </c>
      <c r="R1647" s="466" t="e">
        <f t="shared" si="628"/>
        <v>#DIV/0!</v>
      </c>
      <c r="S1647" s="389"/>
      <c r="T1647" s="12"/>
      <c r="U1647" s="25"/>
      <c r="V1647" s="15"/>
      <c r="W1647" s="490">
        <f t="shared" si="632"/>
        <v>0</v>
      </c>
      <c r="X1647" s="21" t="e">
        <f>W1647*U1647/'Déscriptions des trades'!CK1647*'Déscriptions des trades'!B1647</f>
        <v>#DIV/0!</v>
      </c>
      <c r="Y1647" s="459"/>
      <c r="Z1647" s="389"/>
      <c r="AA1647" s="23">
        <f t="shared" si="629"/>
        <v>0.1</v>
      </c>
      <c r="AB1647" s="17" t="e">
        <f>(AA1647*'Déscriptions des trades'!U1647*'Déscriptions des trades'!B1647/'Déscriptions des trades'!CK1647)*'Déscriptions des trades'!W1647</f>
        <v>#DIV/0!</v>
      </c>
      <c r="AC1647" s="265" t="e">
        <f>AB1647*'Déscriptions des trades'!CK1647</f>
        <v>#DIV/0!</v>
      </c>
      <c r="AD1647" s="266" t="e">
        <f>'Déscriptions des trades'!CK1647-AC1647</f>
        <v>#DIV/0!</v>
      </c>
      <c r="AE1647" s="389"/>
      <c r="AF1647" s="399">
        <v>1643</v>
      </c>
      <c r="AG1647" s="389"/>
      <c r="AH1647" s="20"/>
      <c r="AI1647" s="303"/>
      <c r="AJ1647" s="307"/>
      <c r="AK1647" s="161"/>
      <c r="AL1647" s="305"/>
      <c r="AM1647" s="305"/>
      <c r="AN1647" s="162"/>
      <c r="AO1647" s="439"/>
      <c r="AP1647" s="162"/>
      <c r="AQ1647" s="113"/>
      <c r="AR1647" s="113"/>
      <c r="AS1647" s="384"/>
      <c r="AT1647" s="306"/>
      <c r="AU1647" s="306"/>
      <c r="AV1647" s="160"/>
      <c r="AW1647" s="158"/>
      <c r="AX1647" s="385"/>
      <c r="AY1647" s="453"/>
      <c r="AZ1647" s="165"/>
      <c r="BA1647" s="301"/>
      <c r="BB1647" s="165"/>
      <c r="BC1647" s="301"/>
      <c r="BD1647" s="165"/>
      <c r="BE1647" s="302"/>
      <c r="BF1647" s="302"/>
      <c r="BG1647" s="165"/>
      <c r="BH1647" s="303"/>
      <c r="BI1647" s="165"/>
      <c r="BJ1647" s="304"/>
      <c r="BK1647" s="394"/>
      <c r="BL1647" s="302"/>
      <c r="BM1647" s="302"/>
      <c r="BN1647" s="394"/>
      <c r="BO1647" s="302"/>
      <c r="BP1647" s="13"/>
      <c r="BQ1647" s="302"/>
      <c r="BR1647" s="13"/>
      <c r="BS1647" s="302"/>
      <c r="BT1647" s="13"/>
      <c r="BU1647" s="302"/>
      <c r="BV1647" s="386"/>
      <c r="BW1647" s="303"/>
      <c r="BX1647" s="303"/>
      <c r="BY1647" s="302"/>
      <c r="BZ1647" s="302"/>
      <c r="CA1647" s="387"/>
      <c r="CB1647" s="395"/>
      <c r="CC1647" s="12"/>
      <c r="CD1647" s="304"/>
      <c r="CE1647" s="14"/>
      <c r="CF1647" s="395"/>
      <c r="CG1647" s="397"/>
      <c r="CH1647" s="300">
        <f t="shared" si="633"/>
        <v>0</v>
      </c>
      <c r="CI1647" s="26"/>
      <c r="CJ1647" s="17">
        <f t="shared" si="630"/>
        <v>0</v>
      </c>
      <c r="CK1647" s="18">
        <f t="shared" si="641"/>
        <v>12.89</v>
      </c>
      <c r="CM1647" s="164"/>
      <c r="CN1647" s="302"/>
      <c r="CO1647" s="13">
        <f t="shared" si="634"/>
        <v>0</v>
      </c>
      <c r="CP1647" s="302"/>
      <c r="CQ1647" s="13">
        <f t="shared" si="635"/>
        <v>0</v>
      </c>
      <c r="CR1647" s="302"/>
      <c r="CS1647" s="13">
        <f t="shared" si="636"/>
        <v>0</v>
      </c>
      <c r="CT1647" s="302"/>
      <c r="CU1647" s="13">
        <f t="shared" si="631"/>
        <v>0</v>
      </c>
      <c r="CV1647" s="302"/>
      <c r="CW1647" s="13">
        <f t="shared" si="637"/>
        <v>0</v>
      </c>
      <c r="CX1647" s="13">
        <f t="shared" si="638"/>
        <v>0</v>
      </c>
      <c r="CY1647" s="251">
        <f t="shared" si="639"/>
        <v>0</v>
      </c>
      <c r="CZ1647" s="13" t="s">
        <v>29</v>
      </c>
      <c r="DA1647" s="13">
        <v>50</v>
      </c>
      <c r="DB1647" s="22">
        <f t="shared" si="640"/>
        <v>0</v>
      </c>
      <c r="DD1647" s="24"/>
      <c r="DF1647" s="163"/>
      <c r="DH1647" s="24"/>
      <c r="DI1647" s="447"/>
      <c r="DJ1647" s="163"/>
    </row>
    <row r="1648" spans="1:114" s="7" customFormat="1">
      <c r="A1648" s="277">
        <f t="shared" si="624"/>
        <v>50</v>
      </c>
      <c r="B1648" s="21" t="e">
        <f>'Calculateur de trading'!I1648/C1648/W1648</f>
        <v>#DIV/0!</v>
      </c>
      <c r="C1648" s="278">
        <f t="shared" si="625"/>
        <v>10</v>
      </c>
      <c r="D1648" s="426"/>
      <c r="E1648" s="273">
        <f t="shared" si="626"/>
        <v>100</v>
      </c>
      <c r="F1648" s="271">
        <f t="shared" si="618"/>
        <v>2</v>
      </c>
      <c r="G1648" s="271" t="e">
        <f t="shared" si="619"/>
        <v>#DIV/0!</v>
      </c>
      <c r="H1648" s="272">
        <f t="shared" si="620"/>
        <v>20</v>
      </c>
      <c r="I1648" s="270"/>
      <c r="J1648" s="273">
        <f t="shared" si="627"/>
        <v>200</v>
      </c>
      <c r="K1648" s="271">
        <f t="shared" si="621"/>
        <v>4</v>
      </c>
      <c r="L1648" s="271" t="e">
        <f t="shared" si="622"/>
        <v>#DIV/0!</v>
      </c>
      <c r="M1648" s="272">
        <f t="shared" si="623"/>
        <v>40</v>
      </c>
      <c r="N1648" s="389"/>
      <c r="O1648" s="455" t="e">
        <f>(A1648*B1648*W1648)+(B1648*'Calculateur de trading'!H1648)</f>
        <v>#DIV/0!</v>
      </c>
      <c r="P1648" s="274" t="e">
        <f>O1648/'Déscriptions des trades'!CK1648</f>
        <v>#DIV/0!</v>
      </c>
      <c r="Q1648" s="456" t="e">
        <f>'Déscriptions des trades'!CK1648-O1648</f>
        <v>#DIV/0!</v>
      </c>
      <c r="R1648" s="466" t="e">
        <f t="shared" si="628"/>
        <v>#DIV/0!</v>
      </c>
      <c r="S1648" s="389"/>
      <c r="T1648" s="12"/>
      <c r="U1648" s="25"/>
      <c r="V1648" s="15"/>
      <c r="W1648" s="490">
        <f t="shared" si="632"/>
        <v>0</v>
      </c>
      <c r="X1648" s="21" t="e">
        <f>W1648*U1648/'Déscriptions des trades'!CK1648*'Déscriptions des trades'!B1648</f>
        <v>#DIV/0!</v>
      </c>
      <c r="Y1648" s="459"/>
      <c r="Z1648" s="389"/>
      <c r="AA1648" s="23">
        <f t="shared" si="629"/>
        <v>0.1</v>
      </c>
      <c r="AB1648" s="17" t="e">
        <f>(AA1648*'Déscriptions des trades'!U1648*'Déscriptions des trades'!B1648/'Déscriptions des trades'!CK1648)*'Déscriptions des trades'!W1648</f>
        <v>#DIV/0!</v>
      </c>
      <c r="AC1648" s="265" t="e">
        <f>AB1648*'Déscriptions des trades'!CK1648</f>
        <v>#DIV/0!</v>
      </c>
      <c r="AD1648" s="266" t="e">
        <f>'Déscriptions des trades'!CK1648-AC1648</f>
        <v>#DIV/0!</v>
      </c>
      <c r="AE1648" s="389"/>
      <c r="AF1648" s="399">
        <v>1644</v>
      </c>
      <c r="AG1648" s="389"/>
      <c r="AH1648" s="20"/>
      <c r="AI1648" s="303"/>
      <c r="AJ1648" s="307"/>
      <c r="AK1648" s="161"/>
      <c r="AL1648" s="305"/>
      <c r="AM1648" s="305"/>
      <c r="AN1648" s="162"/>
      <c r="AO1648" s="439"/>
      <c r="AP1648" s="162"/>
      <c r="AQ1648" s="113"/>
      <c r="AR1648" s="113"/>
      <c r="AS1648" s="384"/>
      <c r="AT1648" s="306"/>
      <c r="AU1648" s="306"/>
      <c r="AV1648" s="160"/>
      <c r="AW1648" s="158"/>
      <c r="AX1648" s="385"/>
      <c r="AY1648" s="453"/>
      <c r="AZ1648" s="165"/>
      <c r="BA1648" s="301"/>
      <c r="BB1648" s="165"/>
      <c r="BC1648" s="301"/>
      <c r="BD1648" s="165"/>
      <c r="BE1648" s="302"/>
      <c r="BF1648" s="302"/>
      <c r="BG1648" s="165"/>
      <c r="BH1648" s="303"/>
      <c r="BI1648" s="165"/>
      <c r="BJ1648" s="304"/>
      <c r="BK1648" s="394"/>
      <c r="BL1648" s="302"/>
      <c r="BM1648" s="302"/>
      <c r="BN1648" s="394"/>
      <c r="BO1648" s="302"/>
      <c r="BP1648" s="13"/>
      <c r="BQ1648" s="302"/>
      <c r="BR1648" s="13"/>
      <c r="BS1648" s="302"/>
      <c r="BT1648" s="13"/>
      <c r="BU1648" s="302"/>
      <c r="BV1648" s="386"/>
      <c r="BW1648" s="303"/>
      <c r="BX1648" s="303"/>
      <c r="BY1648" s="302"/>
      <c r="BZ1648" s="302"/>
      <c r="CA1648" s="387"/>
      <c r="CB1648" s="395"/>
      <c r="CC1648" s="12"/>
      <c r="CD1648" s="304"/>
      <c r="CE1648" s="14"/>
      <c r="CF1648" s="395"/>
      <c r="CG1648" s="397"/>
      <c r="CH1648" s="300">
        <f t="shared" si="633"/>
        <v>0</v>
      </c>
      <c r="CI1648" s="26"/>
      <c r="CJ1648" s="17">
        <f t="shared" si="630"/>
        <v>0</v>
      </c>
      <c r="CK1648" s="18">
        <f t="shared" si="641"/>
        <v>12.89</v>
      </c>
      <c r="CM1648" s="164"/>
      <c r="CN1648" s="302"/>
      <c r="CO1648" s="13">
        <f t="shared" si="634"/>
        <v>0</v>
      </c>
      <c r="CP1648" s="302"/>
      <c r="CQ1648" s="13">
        <f t="shared" si="635"/>
        <v>0</v>
      </c>
      <c r="CR1648" s="302"/>
      <c r="CS1648" s="13">
        <f t="shared" si="636"/>
        <v>0</v>
      </c>
      <c r="CT1648" s="302"/>
      <c r="CU1648" s="13">
        <f t="shared" si="631"/>
        <v>0</v>
      </c>
      <c r="CV1648" s="302"/>
      <c r="CW1648" s="13">
        <f t="shared" si="637"/>
        <v>0</v>
      </c>
      <c r="CX1648" s="13">
        <f t="shared" si="638"/>
        <v>0</v>
      </c>
      <c r="CY1648" s="251">
        <f t="shared" si="639"/>
        <v>0</v>
      </c>
      <c r="CZ1648" s="13" t="s">
        <v>29</v>
      </c>
      <c r="DA1648" s="13">
        <v>50</v>
      </c>
      <c r="DB1648" s="22">
        <f t="shared" si="640"/>
        <v>0</v>
      </c>
      <c r="DD1648" s="24"/>
      <c r="DF1648" s="163"/>
      <c r="DH1648" s="24"/>
      <c r="DI1648" s="447"/>
      <c r="DJ1648" s="163"/>
    </row>
    <row r="1649" spans="1:114" s="7" customFormat="1">
      <c r="A1649" s="277">
        <f t="shared" si="624"/>
        <v>50</v>
      </c>
      <c r="B1649" s="21" t="e">
        <f>'Calculateur de trading'!I1649/C1649/W1649</f>
        <v>#DIV/0!</v>
      </c>
      <c r="C1649" s="278">
        <f t="shared" si="625"/>
        <v>10</v>
      </c>
      <c r="D1649" s="278"/>
      <c r="E1649" s="273">
        <f t="shared" si="626"/>
        <v>100</v>
      </c>
      <c r="F1649" s="271">
        <f t="shared" si="618"/>
        <v>2</v>
      </c>
      <c r="G1649" s="271" t="e">
        <f t="shared" si="619"/>
        <v>#DIV/0!</v>
      </c>
      <c r="H1649" s="272">
        <f t="shared" si="620"/>
        <v>20</v>
      </c>
      <c r="I1649" s="270"/>
      <c r="J1649" s="273">
        <f t="shared" si="627"/>
        <v>200</v>
      </c>
      <c r="K1649" s="271">
        <f t="shared" si="621"/>
        <v>4</v>
      </c>
      <c r="L1649" s="271" t="e">
        <f t="shared" si="622"/>
        <v>#DIV/0!</v>
      </c>
      <c r="M1649" s="272">
        <f t="shared" si="623"/>
        <v>40</v>
      </c>
      <c r="N1649" s="389"/>
      <c r="O1649" s="455" t="e">
        <f>(A1649*B1649*W1649)+(B1649*'Calculateur de trading'!H1649)</f>
        <v>#DIV/0!</v>
      </c>
      <c r="P1649" s="274" t="e">
        <f>O1649/'Déscriptions des trades'!CK1649</f>
        <v>#DIV/0!</v>
      </c>
      <c r="Q1649" s="456" t="e">
        <f>'Déscriptions des trades'!CK1649-O1649</f>
        <v>#DIV/0!</v>
      </c>
      <c r="R1649" s="466" t="e">
        <f t="shared" si="628"/>
        <v>#DIV/0!</v>
      </c>
      <c r="S1649" s="389"/>
      <c r="T1649" s="12"/>
      <c r="U1649" s="25"/>
      <c r="V1649" s="15"/>
      <c r="W1649" s="490">
        <f t="shared" si="632"/>
        <v>0</v>
      </c>
      <c r="X1649" s="21" t="e">
        <f>W1649*U1649/'Déscriptions des trades'!CK1649*'Déscriptions des trades'!B1649</f>
        <v>#DIV/0!</v>
      </c>
      <c r="Y1649" s="459"/>
      <c r="Z1649" s="389"/>
      <c r="AA1649" s="23">
        <f t="shared" si="629"/>
        <v>0.1</v>
      </c>
      <c r="AB1649" s="17" t="e">
        <f>(AA1649*'Déscriptions des trades'!U1649*'Déscriptions des trades'!B1649/'Déscriptions des trades'!CK1649)*'Déscriptions des trades'!W1649</f>
        <v>#DIV/0!</v>
      </c>
      <c r="AC1649" s="265" t="e">
        <f>AB1649*'Déscriptions des trades'!CK1649</f>
        <v>#DIV/0!</v>
      </c>
      <c r="AD1649" s="266" t="e">
        <f>'Déscriptions des trades'!CK1649-AC1649</f>
        <v>#DIV/0!</v>
      </c>
      <c r="AE1649" s="389"/>
      <c r="AF1649" s="399">
        <v>1645</v>
      </c>
      <c r="AG1649" s="389"/>
      <c r="AH1649" s="20"/>
      <c r="AI1649" s="303"/>
      <c r="AJ1649" s="307"/>
      <c r="AK1649" s="161"/>
      <c r="AL1649" s="305"/>
      <c r="AM1649" s="305"/>
      <c r="AN1649" s="162"/>
      <c r="AO1649" s="439"/>
      <c r="AP1649" s="162"/>
      <c r="AQ1649" s="113"/>
      <c r="AR1649" s="113"/>
      <c r="AS1649" s="384"/>
      <c r="AT1649" s="306"/>
      <c r="AU1649" s="306"/>
      <c r="AV1649" s="160"/>
      <c r="AW1649" s="158"/>
      <c r="AX1649" s="385"/>
      <c r="AY1649" s="453"/>
      <c r="AZ1649" s="165"/>
      <c r="BA1649" s="301"/>
      <c r="BB1649" s="165"/>
      <c r="BC1649" s="301"/>
      <c r="BD1649" s="165"/>
      <c r="BE1649" s="302"/>
      <c r="BF1649" s="302"/>
      <c r="BG1649" s="165"/>
      <c r="BH1649" s="303"/>
      <c r="BI1649" s="165"/>
      <c r="BJ1649" s="304"/>
      <c r="BK1649" s="394"/>
      <c r="BL1649" s="302"/>
      <c r="BM1649" s="302"/>
      <c r="BN1649" s="394"/>
      <c r="BO1649" s="302"/>
      <c r="BP1649" s="13"/>
      <c r="BQ1649" s="302"/>
      <c r="BR1649" s="13"/>
      <c r="BS1649" s="302"/>
      <c r="BT1649" s="13"/>
      <c r="BU1649" s="302"/>
      <c r="BV1649" s="386"/>
      <c r="BW1649" s="303"/>
      <c r="BX1649" s="303"/>
      <c r="BY1649" s="302"/>
      <c r="BZ1649" s="302"/>
      <c r="CA1649" s="387"/>
      <c r="CB1649" s="395"/>
      <c r="CC1649" s="12"/>
      <c r="CD1649" s="304"/>
      <c r="CE1649" s="14"/>
      <c r="CF1649" s="395"/>
      <c r="CG1649" s="397"/>
      <c r="CH1649" s="300">
        <f t="shared" si="633"/>
        <v>0</v>
      </c>
      <c r="CI1649" s="26"/>
      <c r="CJ1649" s="17">
        <f t="shared" si="630"/>
        <v>0</v>
      </c>
      <c r="CK1649" s="18">
        <f t="shared" si="641"/>
        <v>12.89</v>
      </c>
      <c r="CM1649" s="164"/>
      <c r="CN1649" s="302"/>
      <c r="CO1649" s="13">
        <f t="shared" si="634"/>
        <v>0</v>
      </c>
      <c r="CP1649" s="302"/>
      <c r="CQ1649" s="13">
        <f t="shared" si="635"/>
        <v>0</v>
      </c>
      <c r="CR1649" s="302"/>
      <c r="CS1649" s="13">
        <f t="shared" si="636"/>
        <v>0</v>
      </c>
      <c r="CT1649" s="302"/>
      <c r="CU1649" s="13">
        <f t="shared" si="631"/>
        <v>0</v>
      </c>
      <c r="CV1649" s="302"/>
      <c r="CW1649" s="13">
        <f t="shared" si="637"/>
        <v>0</v>
      </c>
      <c r="CX1649" s="13">
        <f t="shared" si="638"/>
        <v>0</v>
      </c>
      <c r="CY1649" s="251">
        <f t="shared" si="639"/>
        <v>0</v>
      </c>
      <c r="CZ1649" s="13" t="s">
        <v>29</v>
      </c>
      <c r="DA1649" s="13">
        <v>50</v>
      </c>
      <c r="DB1649" s="22">
        <f t="shared" si="640"/>
        <v>0</v>
      </c>
      <c r="DD1649" s="24"/>
      <c r="DF1649" s="163"/>
      <c r="DH1649" s="24"/>
      <c r="DI1649" s="447"/>
      <c r="DJ1649" s="163"/>
    </row>
    <row r="1650" spans="1:114" s="7" customFormat="1">
      <c r="A1650" s="277">
        <f t="shared" si="624"/>
        <v>50</v>
      </c>
      <c r="B1650" s="21" t="e">
        <f>'Calculateur de trading'!I1650/C1650/W1650</f>
        <v>#DIV/0!</v>
      </c>
      <c r="C1650" s="278">
        <f t="shared" si="625"/>
        <v>10</v>
      </c>
      <c r="D1650" s="426"/>
      <c r="E1650" s="273">
        <f t="shared" si="626"/>
        <v>100</v>
      </c>
      <c r="F1650" s="271">
        <f t="shared" si="618"/>
        <v>2</v>
      </c>
      <c r="G1650" s="271" t="e">
        <f t="shared" si="619"/>
        <v>#DIV/0!</v>
      </c>
      <c r="H1650" s="272">
        <f t="shared" si="620"/>
        <v>20</v>
      </c>
      <c r="I1650" s="270"/>
      <c r="J1650" s="273">
        <f t="shared" si="627"/>
        <v>200</v>
      </c>
      <c r="K1650" s="271">
        <f t="shared" si="621"/>
        <v>4</v>
      </c>
      <c r="L1650" s="271" t="e">
        <f t="shared" si="622"/>
        <v>#DIV/0!</v>
      </c>
      <c r="M1650" s="272">
        <f t="shared" si="623"/>
        <v>40</v>
      </c>
      <c r="N1650" s="389"/>
      <c r="O1650" s="455" t="e">
        <f>(A1650*B1650*W1650)+(B1650*'Calculateur de trading'!H1650)</f>
        <v>#DIV/0!</v>
      </c>
      <c r="P1650" s="274" t="e">
        <f>O1650/'Déscriptions des trades'!CK1650</f>
        <v>#DIV/0!</v>
      </c>
      <c r="Q1650" s="456" t="e">
        <f>'Déscriptions des trades'!CK1650-O1650</f>
        <v>#DIV/0!</v>
      </c>
      <c r="R1650" s="466" t="e">
        <f t="shared" si="628"/>
        <v>#DIV/0!</v>
      </c>
      <c r="S1650" s="389"/>
      <c r="T1650" s="12"/>
      <c r="U1650" s="25"/>
      <c r="V1650" s="15"/>
      <c r="W1650" s="490">
        <f t="shared" si="632"/>
        <v>0</v>
      </c>
      <c r="X1650" s="21" t="e">
        <f>W1650*U1650/'Déscriptions des trades'!CK1650*'Déscriptions des trades'!B1650</f>
        <v>#DIV/0!</v>
      </c>
      <c r="Y1650" s="459"/>
      <c r="Z1650" s="389"/>
      <c r="AA1650" s="23">
        <f t="shared" si="629"/>
        <v>0.1</v>
      </c>
      <c r="AB1650" s="17" t="e">
        <f>(AA1650*'Déscriptions des trades'!U1650*'Déscriptions des trades'!B1650/'Déscriptions des trades'!CK1650)*'Déscriptions des trades'!W1650</f>
        <v>#DIV/0!</v>
      </c>
      <c r="AC1650" s="265" t="e">
        <f>AB1650*'Déscriptions des trades'!CK1650</f>
        <v>#DIV/0!</v>
      </c>
      <c r="AD1650" s="266" t="e">
        <f>'Déscriptions des trades'!CK1650-AC1650</f>
        <v>#DIV/0!</v>
      </c>
      <c r="AE1650" s="389"/>
      <c r="AF1650" s="399">
        <v>1646</v>
      </c>
      <c r="AG1650" s="389"/>
      <c r="AH1650" s="20"/>
      <c r="AI1650" s="303"/>
      <c r="AJ1650" s="307"/>
      <c r="AK1650" s="161"/>
      <c r="AL1650" s="305"/>
      <c r="AM1650" s="305"/>
      <c r="AN1650" s="162"/>
      <c r="AO1650" s="439"/>
      <c r="AP1650" s="162"/>
      <c r="AQ1650" s="113"/>
      <c r="AR1650" s="113"/>
      <c r="AS1650" s="384"/>
      <c r="AT1650" s="306"/>
      <c r="AU1650" s="306"/>
      <c r="AV1650" s="160"/>
      <c r="AW1650" s="158"/>
      <c r="AX1650" s="385"/>
      <c r="AY1650" s="453"/>
      <c r="AZ1650" s="165"/>
      <c r="BA1650" s="301"/>
      <c r="BB1650" s="165"/>
      <c r="BC1650" s="301"/>
      <c r="BD1650" s="165"/>
      <c r="BE1650" s="302"/>
      <c r="BF1650" s="302"/>
      <c r="BG1650" s="165"/>
      <c r="BH1650" s="303"/>
      <c r="BI1650" s="165"/>
      <c r="BJ1650" s="304"/>
      <c r="BK1650" s="394"/>
      <c r="BL1650" s="302"/>
      <c r="BM1650" s="302"/>
      <c r="BN1650" s="394"/>
      <c r="BO1650" s="302"/>
      <c r="BP1650" s="13"/>
      <c r="BQ1650" s="302"/>
      <c r="BR1650" s="13"/>
      <c r="BS1650" s="302"/>
      <c r="BT1650" s="13"/>
      <c r="BU1650" s="302"/>
      <c r="BV1650" s="386"/>
      <c r="BW1650" s="303"/>
      <c r="BX1650" s="303"/>
      <c r="BY1650" s="302"/>
      <c r="BZ1650" s="302"/>
      <c r="CA1650" s="387"/>
      <c r="CB1650" s="395"/>
      <c r="CC1650" s="12"/>
      <c r="CD1650" s="304"/>
      <c r="CE1650" s="14"/>
      <c r="CF1650" s="395"/>
      <c r="CG1650" s="397"/>
      <c r="CH1650" s="300">
        <f t="shared" si="633"/>
        <v>0</v>
      </c>
      <c r="CI1650" s="26"/>
      <c r="CJ1650" s="17">
        <f t="shared" si="630"/>
        <v>0</v>
      </c>
      <c r="CK1650" s="18">
        <f t="shared" si="641"/>
        <v>12.89</v>
      </c>
      <c r="CM1650" s="164"/>
      <c r="CN1650" s="302"/>
      <c r="CO1650" s="13">
        <f t="shared" si="634"/>
        <v>0</v>
      </c>
      <c r="CP1650" s="302"/>
      <c r="CQ1650" s="13">
        <f t="shared" si="635"/>
        <v>0</v>
      </c>
      <c r="CR1650" s="302"/>
      <c r="CS1650" s="13">
        <f t="shared" si="636"/>
        <v>0</v>
      </c>
      <c r="CT1650" s="302"/>
      <c r="CU1650" s="13">
        <f t="shared" si="631"/>
        <v>0</v>
      </c>
      <c r="CV1650" s="302"/>
      <c r="CW1650" s="13">
        <f t="shared" si="637"/>
        <v>0</v>
      </c>
      <c r="CX1650" s="13">
        <f t="shared" si="638"/>
        <v>0</v>
      </c>
      <c r="CY1650" s="251">
        <f t="shared" si="639"/>
        <v>0</v>
      </c>
      <c r="CZ1650" s="13" t="s">
        <v>29</v>
      </c>
      <c r="DA1650" s="13">
        <v>50</v>
      </c>
      <c r="DB1650" s="22">
        <f t="shared" si="640"/>
        <v>0</v>
      </c>
      <c r="DD1650" s="24"/>
      <c r="DF1650" s="163"/>
      <c r="DH1650" s="24"/>
      <c r="DI1650" s="447"/>
      <c r="DJ1650" s="163"/>
    </row>
    <row r="1651" spans="1:114" s="7" customFormat="1">
      <c r="A1651" s="277">
        <f t="shared" si="624"/>
        <v>50</v>
      </c>
      <c r="B1651" s="21" t="e">
        <f>'Calculateur de trading'!I1651/C1651/W1651</f>
        <v>#DIV/0!</v>
      </c>
      <c r="C1651" s="278">
        <f t="shared" si="625"/>
        <v>10</v>
      </c>
      <c r="D1651" s="426"/>
      <c r="E1651" s="273">
        <f t="shared" si="626"/>
        <v>100</v>
      </c>
      <c r="F1651" s="271">
        <f t="shared" si="618"/>
        <v>2</v>
      </c>
      <c r="G1651" s="271" t="e">
        <f t="shared" si="619"/>
        <v>#DIV/0!</v>
      </c>
      <c r="H1651" s="272">
        <f t="shared" si="620"/>
        <v>20</v>
      </c>
      <c r="I1651" s="270"/>
      <c r="J1651" s="273">
        <f t="shared" si="627"/>
        <v>200</v>
      </c>
      <c r="K1651" s="271">
        <f t="shared" si="621"/>
        <v>4</v>
      </c>
      <c r="L1651" s="271" t="e">
        <f t="shared" si="622"/>
        <v>#DIV/0!</v>
      </c>
      <c r="M1651" s="272">
        <f t="shared" si="623"/>
        <v>40</v>
      </c>
      <c r="N1651" s="389"/>
      <c r="O1651" s="455" t="e">
        <f>(A1651*B1651*W1651)+(B1651*'Calculateur de trading'!H1651)</f>
        <v>#DIV/0!</v>
      </c>
      <c r="P1651" s="274" t="e">
        <f>O1651/'Déscriptions des trades'!CK1651</f>
        <v>#DIV/0!</v>
      </c>
      <c r="Q1651" s="456" t="e">
        <f>'Déscriptions des trades'!CK1651-O1651</f>
        <v>#DIV/0!</v>
      </c>
      <c r="R1651" s="466" t="e">
        <f t="shared" si="628"/>
        <v>#DIV/0!</v>
      </c>
      <c r="S1651" s="389"/>
      <c r="T1651" s="12"/>
      <c r="U1651" s="25"/>
      <c r="V1651" s="15"/>
      <c r="W1651" s="490">
        <f t="shared" si="632"/>
        <v>0</v>
      </c>
      <c r="X1651" s="21" t="e">
        <f>W1651*U1651/'Déscriptions des trades'!CK1651*'Déscriptions des trades'!B1651</f>
        <v>#DIV/0!</v>
      </c>
      <c r="Y1651" s="459"/>
      <c r="Z1651" s="389"/>
      <c r="AA1651" s="23">
        <f t="shared" si="629"/>
        <v>0.1</v>
      </c>
      <c r="AB1651" s="17" t="e">
        <f>(AA1651*'Déscriptions des trades'!U1651*'Déscriptions des trades'!B1651/'Déscriptions des trades'!CK1651)*'Déscriptions des trades'!W1651</f>
        <v>#DIV/0!</v>
      </c>
      <c r="AC1651" s="265" t="e">
        <f>AB1651*'Déscriptions des trades'!CK1651</f>
        <v>#DIV/0!</v>
      </c>
      <c r="AD1651" s="266" t="e">
        <f>'Déscriptions des trades'!CK1651-AC1651</f>
        <v>#DIV/0!</v>
      </c>
      <c r="AE1651" s="389"/>
      <c r="AF1651" s="399">
        <v>1647</v>
      </c>
      <c r="AG1651" s="389"/>
      <c r="AH1651" s="20"/>
      <c r="AI1651" s="303"/>
      <c r="AJ1651" s="307"/>
      <c r="AK1651" s="161"/>
      <c r="AL1651" s="305"/>
      <c r="AM1651" s="305"/>
      <c r="AN1651" s="162"/>
      <c r="AO1651" s="439"/>
      <c r="AP1651" s="162"/>
      <c r="AQ1651" s="113"/>
      <c r="AR1651" s="113"/>
      <c r="AS1651" s="384"/>
      <c r="AT1651" s="306"/>
      <c r="AU1651" s="306"/>
      <c r="AV1651" s="160"/>
      <c r="AW1651" s="158"/>
      <c r="AX1651" s="385"/>
      <c r="AY1651" s="453"/>
      <c r="AZ1651" s="165"/>
      <c r="BA1651" s="301"/>
      <c r="BB1651" s="165"/>
      <c r="BC1651" s="301"/>
      <c r="BD1651" s="165"/>
      <c r="BE1651" s="302"/>
      <c r="BF1651" s="302"/>
      <c r="BG1651" s="165"/>
      <c r="BH1651" s="303"/>
      <c r="BI1651" s="165"/>
      <c r="BJ1651" s="304"/>
      <c r="BK1651" s="394"/>
      <c r="BL1651" s="302"/>
      <c r="BM1651" s="302"/>
      <c r="BN1651" s="394"/>
      <c r="BO1651" s="302"/>
      <c r="BP1651" s="13"/>
      <c r="BQ1651" s="302"/>
      <c r="BR1651" s="13"/>
      <c r="BS1651" s="302"/>
      <c r="BT1651" s="13"/>
      <c r="BU1651" s="302"/>
      <c r="BV1651" s="386"/>
      <c r="BW1651" s="303"/>
      <c r="BX1651" s="303"/>
      <c r="BY1651" s="302"/>
      <c r="BZ1651" s="302"/>
      <c r="CA1651" s="387"/>
      <c r="CB1651" s="395"/>
      <c r="CC1651" s="12"/>
      <c r="CD1651" s="304"/>
      <c r="CE1651" s="14"/>
      <c r="CF1651" s="395"/>
      <c r="CG1651" s="397"/>
      <c r="CH1651" s="300">
        <f t="shared" si="633"/>
        <v>0</v>
      </c>
      <c r="CI1651" s="26"/>
      <c r="CJ1651" s="17">
        <f t="shared" si="630"/>
        <v>0</v>
      </c>
      <c r="CK1651" s="18">
        <f t="shared" si="641"/>
        <v>12.89</v>
      </c>
      <c r="CM1651" s="164"/>
      <c r="CN1651" s="302"/>
      <c r="CO1651" s="13">
        <f t="shared" si="634"/>
        <v>0</v>
      </c>
      <c r="CP1651" s="302"/>
      <c r="CQ1651" s="13">
        <f t="shared" si="635"/>
        <v>0</v>
      </c>
      <c r="CR1651" s="302"/>
      <c r="CS1651" s="13">
        <f t="shared" si="636"/>
        <v>0</v>
      </c>
      <c r="CT1651" s="302"/>
      <c r="CU1651" s="13">
        <f t="shared" si="631"/>
        <v>0</v>
      </c>
      <c r="CV1651" s="302"/>
      <c r="CW1651" s="13">
        <f t="shared" si="637"/>
        <v>0</v>
      </c>
      <c r="CX1651" s="13">
        <f t="shared" si="638"/>
        <v>0</v>
      </c>
      <c r="CY1651" s="251">
        <f t="shared" si="639"/>
        <v>0</v>
      </c>
      <c r="CZ1651" s="13" t="s">
        <v>29</v>
      </c>
      <c r="DA1651" s="13">
        <v>50</v>
      </c>
      <c r="DB1651" s="22">
        <f t="shared" si="640"/>
        <v>0</v>
      </c>
      <c r="DD1651" s="24"/>
      <c r="DF1651" s="163"/>
      <c r="DH1651" s="24"/>
      <c r="DI1651" s="447"/>
      <c r="DJ1651" s="163"/>
    </row>
    <row r="1652" spans="1:114" s="7" customFormat="1">
      <c r="A1652" s="277">
        <f t="shared" si="624"/>
        <v>50</v>
      </c>
      <c r="B1652" s="21" t="e">
        <f>'Calculateur de trading'!I1652/C1652/W1652</f>
        <v>#DIV/0!</v>
      </c>
      <c r="C1652" s="278">
        <f t="shared" si="625"/>
        <v>10</v>
      </c>
      <c r="D1652" s="278"/>
      <c r="E1652" s="273">
        <f t="shared" si="626"/>
        <v>100</v>
      </c>
      <c r="F1652" s="271">
        <f t="shared" si="618"/>
        <v>2</v>
      </c>
      <c r="G1652" s="271" t="e">
        <f t="shared" si="619"/>
        <v>#DIV/0!</v>
      </c>
      <c r="H1652" s="272">
        <f t="shared" si="620"/>
        <v>20</v>
      </c>
      <c r="I1652" s="270"/>
      <c r="J1652" s="273">
        <f t="shared" si="627"/>
        <v>200</v>
      </c>
      <c r="K1652" s="271">
        <f t="shared" si="621"/>
        <v>4</v>
      </c>
      <c r="L1652" s="271" t="e">
        <f t="shared" si="622"/>
        <v>#DIV/0!</v>
      </c>
      <c r="M1652" s="272">
        <f t="shared" si="623"/>
        <v>40</v>
      </c>
      <c r="N1652" s="389"/>
      <c r="O1652" s="455" t="e">
        <f>(A1652*B1652*W1652)+(B1652*'Calculateur de trading'!H1652)</f>
        <v>#DIV/0!</v>
      </c>
      <c r="P1652" s="274" t="e">
        <f>O1652/'Déscriptions des trades'!CK1652</f>
        <v>#DIV/0!</v>
      </c>
      <c r="Q1652" s="456" t="e">
        <f>'Déscriptions des trades'!CK1652-O1652</f>
        <v>#DIV/0!</v>
      </c>
      <c r="R1652" s="466" t="e">
        <f t="shared" si="628"/>
        <v>#DIV/0!</v>
      </c>
      <c r="S1652" s="389"/>
      <c r="T1652" s="12"/>
      <c r="U1652" s="25"/>
      <c r="V1652" s="15"/>
      <c r="W1652" s="490">
        <f t="shared" si="632"/>
        <v>0</v>
      </c>
      <c r="X1652" s="21" t="e">
        <f>W1652*U1652/'Déscriptions des trades'!CK1652*'Déscriptions des trades'!B1652</f>
        <v>#DIV/0!</v>
      </c>
      <c r="Y1652" s="459"/>
      <c r="Z1652" s="389"/>
      <c r="AA1652" s="23">
        <f t="shared" si="629"/>
        <v>0.1</v>
      </c>
      <c r="AB1652" s="17" t="e">
        <f>(AA1652*'Déscriptions des trades'!U1652*'Déscriptions des trades'!B1652/'Déscriptions des trades'!CK1652)*'Déscriptions des trades'!W1652</f>
        <v>#DIV/0!</v>
      </c>
      <c r="AC1652" s="265" t="e">
        <f>AB1652*'Déscriptions des trades'!CK1652</f>
        <v>#DIV/0!</v>
      </c>
      <c r="AD1652" s="266" t="e">
        <f>'Déscriptions des trades'!CK1652-AC1652</f>
        <v>#DIV/0!</v>
      </c>
      <c r="AE1652" s="389"/>
      <c r="AF1652" s="399">
        <v>1648</v>
      </c>
      <c r="AG1652" s="389"/>
      <c r="AH1652" s="20"/>
      <c r="AI1652" s="303"/>
      <c r="AJ1652" s="307"/>
      <c r="AK1652" s="161"/>
      <c r="AL1652" s="305"/>
      <c r="AM1652" s="305"/>
      <c r="AN1652" s="162"/>
      <c r="AO1652" s="439"/>
      <c r="AP1652" s="162"/>
      <c r="AQ1652" s="113"/>
      <c r="AR1652" s="113"/>
      <c r="AS1652" s="384"/>
      <c r="AT1652" s="306"/>
      <c r="AU1652" s="306"/>
      <c r="AV1652" s="160"/>
      <c r="AW1652" s="158"/>
      <c r="AX1652" s="385"/>
      <c r="AY1652" s="453"/>
      <c r="AZ1652" s="165"/>
      <c r="BA1652" s="301"/>
      <c r="BB1652" s="165"/>
      <c r="BC1652" s="301"/>
      <c r="BD1652" s="165"/>
      <c r="BE1652" s="302"/>
      <c r="BF1652" s="302"/>
      <c r="BG1652" s="165"/>
      <c r="BH1652" s="303"/>
      <c r="BI1652" s="165"/>
      <c r="BJ1652" s="304"/>
      <c r="BK1652" s="394"/>
      <c r="BL1652" s="302"/>
      <c r="BM1652" s="302"/>
      <c r="BN1652" s="394"/>
      <c r="BO1652" s="302"/>
      <c r="BP1652" s="13"/>
      <c r="BQ1652" s="302"/>
      <c r="BR1652" s="13"/>
      <c r="BS1652" s="302"/>
      <c r="BT1652" s="13"/>
      <c r="BU1652" s="302"/>
      <c r="BV1652" s="386"/>
      <c r="BW1652" s="303"/>
      <c r="BX1652" s="303"/>
      <c r="BY1652" s="302"/>
      <c r="BZ1652" s="302"/>
      <c r="CA1652" s="387"/>
      <c r="CB1652" s="395"/>
      <c r="CC1652" s="12"/>
      <c r="CD1652" s="304"/>
      <c r="CE1652" s="14"/>
      <c r="CF1652" s="395"/>
      <c r="CG1652" s="397"/>
      <c r="CH1652" s="300">
        <f t="shared" si="633"/>
        <v>0</v>
      </c>
      <c r="CI1652" s="26"/>
      <c r="CJ1652" s="17">
        <f t="shared" si="630"/>
        <v>0</v>
      </c>
      <c r="CK1652" s="18">
        <f t="shared" si="641"/>
        <v>12.89</v>
      </c>
      <c r="CM1652" s="164"/>
      <c r="CN1652" s="302"/>
      <c r="CO1652" s="13">
        <f t="shared" si="634"/>
        <v>0</v>
      </c>
      <c r="CP1652" s="302"/>
      <c r="CQ1652" s="13">
        <f t="shared" si="635"/>
        <v>0</v>
      </c>
      <c r="CR1652" s="302"/>
      <c r="CS1652" s="13">
        <f t="shared" si="636"/>
        <v>0</v>
      </c>
      <c r="CT1652" s="302"/>
      <c r="CU1652" s="13">
        <f t="shared" si="631"/>
        <v>0</v>
      </c>
      <c r="CV1652" s="302"/>
      <c r="CW1652" s="13">
        <f t="shared" si="637"/>
        <v>0</v>
      </c>
      <c r="CX1652" s="13">
        <f t="shared" si="638"/>
        <v>0</v>
      </c>
      <c r="CY1652" s="251">
        <f t="shared" si="639"/>
        <v>0</v>
      </c>
      <c r="CZ1652" s="13" t="s">
        <v>29</v>
      </c>
      <c r="DA1652" s="13">
        <v>50</v>
      </c>
      <c r="DB1652" s="22">
        <f t="shared" si="640"/>
        <v>0</v>
      </c>
      <c r="DD1652" s="24"/>
      <c r="DF1652" s="163"/>
      <c r="DH1652" s="24"/>
      <c r="DI1652" s="447"/>
      <c r="DJ1652" s="163"/>
    </row>
    <row r="1653" spans="1:114" s="7" customFormat="1">
      <c r="A1653" s="277">
        <f t="shared" si="624"/>
        <v>50</v>
      </c>
      <c r="B1653" s="21" t="e">
        <f>'Calculateur de trading'!I1653/C1653/W1653</f>
        <v>#DIV/0!</v>
      </c>
      <c r="C1653" s="278">
        <f t="shared" si="625"/>
        <v>10</v>
      </c>
      <c r="D1653" s="426"/>
      <c r="E1653" s="273">
        <f t="shared" si="626"/>
        <v>100</v>
      </c>
      <c r="F1653" s="271">
        <f t="shared" si="618"/>
        <v>2</v>
      </c>
      <c r="G1653" s="271" t="e">
        <f t="shared" si="619"/>
        <v>#DIV/0!</v>
      </c>
      <c r="H1653" s="272">
        <f t="shared" si="620"/>
        <v>20</v>
      </c>
      <c r="I1653" s="270"/>
      <c r="J1653" s="273">
        <f t="shared" si="627"/>
        <v>200</v>
      </c>
      <c r="K1653" s="271">
        <f t="shared" si="621"/>
        <v>4</v>
      </c>
      <c r="L1653" s="271" t="e">
        <f t="shared" si="622"/>
        <v>#DIV/0!</v>
      </c>
      <c r="M1653" s="272">
        <f t="shared" si="623"/>
        <v>40</v>
      </c>
      <c r="N1653" s="389"/>
      <c r="O1653" s="455" t="e">
        <f>(A1653*B1653*W1653)+(B1653*'Calculateur de trading'!H1653)</f>
        <v>#DIV/0!</v>
      </c>
      <c r="P1653" s="274" t="e">
        <f>O1653/'Déscriptions des trades'!CK1653</f>
        <v>#DIV/0!</v>
      </c>
      <c r="Q1653" s="456" t="e">
        <f>'Déscriptions des trades'!CK1653-O1653</f>
        <v>#DIV/0!</v>
      </c>
      <c r="R1653" s="466" t="e">
        <f t="shared" si="628"/>
        <v>#DIV/0!</v>
      </c>
      <c r="S1653" s="389"/>
      <c r="T1653" s="12"/>
      <c r="U1653" s="25"/>
      <c r="V1653" s="15"/>
      <c r="W1653" s="490">
        <f t="shared" si="632"/>
        <v>0</v>
      </c>
      <c r="X1653" s="21" t="e">
        <f>W1653*U1653/'Déscriptions des trades'!CK1653*'Déscriptions des trades'!B1653</f>
        <v>#DIV/0!</v>
      </c>
      <c r="Y1653" s="459"/>
      <c r="Z1653" s="389"/>
      <c r="AA1653" s="23">
        <f t="shared" si="629"/>
        <v>0.1</v>
      </c>
      <c r="AB1653" s="17" t="e">
        <f>(AA1653*'Déscriptions des trades'!U1653*'Déscriptions des trades'!B1653/'Déscriptions des trades'!CK1653)*'Déscriptions des trades'!W1653</f>
        <v>#DIV/0!</v>
      </c>
      <c r="AC1653" s="265" t="e">
        <f>AB1653*'Déscriptions des trades'!CK1653</f>
        <v>#DIV/0!</v>
      </c>
      <c r="AD1653" s="266" t="e">
        <f>'Déscriptions des trades'!CK1653-AC1653</f>
        <v>#DIV/0!</v>
      </c>
      <c r="AE1653" s="389"/>
      <c r="AF1653" s="399">
        <v>1649</v>
      </c>
      <c r="AG1653" s="389"/>
      <c r="AH1653" s="20"/>
      <c r="AI1653" s="303"/>
      <c r="AJ1653" s="307"/>
      <c r="AK1653" s="161"/>
      <c r="AL1653" s="305"/>
      <c r="AM1653" s="305"/>
      <c r="AN1653" s="162"/>
      <c r="AO1653" s="439"/>
      <c r="AP1653" s="162"/>
      <c r="AQ1653" s="113"/>
      <c r="AR1653" s="113"/>
      <c r="AS1653" s="384"/>
      <c r="AT1653" s="306"/>
      <c r="AU1653" s="306"/>
      <c r="AV1653" s="160"/>
      <c r="AW1653" s="158"/>
      <c r="AX1653" s="385"/>
      <c r="AY1653" s="453"/>
      <c r="AZ1653" s="165"/>
      <c r="BA1653" s="301"/>
      <c r="BB1653" s="165"/>
      <c r="BC1653" s="301"/>
      <c r="BD1653" s="165"/>
      <c r="BE1653" s="302"/>
      <c r="BF1653" s="302"/>
      <c r="BG1653" s="165"/>
      <c r="BH1653" s="303"/>
      <c r="BI1653" s="165"/>
      <c r="BJ1653" s="304"/>
      <c r="BK1653" s="394"/>
      <c r="BL1653" s="302"/>
      <c r="BM1653" s="302"/>
      <c r="BN1653" s="394"/>
      <c r="BO1653" s="302"/>
      <c r="BP1653" s="13"/>
      <c r="BQ1653" s="302"/>
      <c r="BR1653" s="13"/>
      <c r="BS1653" s="302"/>
      <c r="BT1653" s="13"/>
      <c r="BU1653" s="302"/>
      <c r="BV1653" s="386"/>
      <c r="BW1653" s="303"/>
      <c r="BX1653" s="303"/>
      <c r="BY1653" s="302"/>
      <c r="BZ1653" s="302"/>
      <c r="CA1653" s="387"/>
      <c r="CB1653" s="395"/>
      <c r="CC1653" s="12"/>
      <c r="CD1653" s="304"/>
      <c r="CE1653" s="14"/>
      <c r="CF1653" s="395"/>
      <c r="CG1653" s="397"/>
      <c r="CH1653" s="300">
        <f t="shared" si="633"/>
        <v>0</v>
      </c>
      <c r="CI1653" s="26"/>
      <c r="CJ1653" s="17">
        <f t="shared" si="630"/>
        <v>0</v>
      </c>
      <c r="CK1653" s="18">
        <f t="shared" si="641"/>
        <v>12.89</v>
      </c>
      <c r="CM1653" s="164"/>
      <c r="CN1653" s="302"/>
      <c r="CO1653" s="13">
        <f t="shared" si="634"/>
        <v>0</v>
      </c>
      <c r="CP1653" s="302"/>
      <c r="CQ1653" s="13">
        <f t="shared" si="635"/>
        <v>0</v>
      </c>
      <c r="CR1653" s="302"/>
      <c r="CS1653" s="13">
        <f t="shared" si="636"/>
        <v>0</v>
      </c>
      <c r="CT1653" s="302"/>
      <c r="CU1653" s="13">
        <f t="shared" si="631"/>
        <v>0</v>
      </c>
      <c r="CV1653" s="302"/>
      <c r="CW1653" s="13">
        <f t="shared" si="637"/>
        <v>0</v>
      </c>
      <c r="CX1653" s="13">
        <f t="shared" si="638"/>
        <v>0</v>
      </c>
      <c r="CY1653" s="251">
        <f t="shared" si="639"/>
        <v>0</v>
      </c>
      <c r="CZ1653" s="13" t="s">
        <v>29</v>
      </c>
      <c r="DA1653" s="13">
        <v>50</v>
      </c>
      <c r="DB1653" s="22">
        <f t="shared" si="640"/>
        <v>0</v>
      </c>
      <c r="DD1653" s="24"/>
      <c r="DF1653" s="163"/>
      <c r="DH1653" s="24"/>
      <c r="DI1653" s="447"/>
      <c r="DJ1653" s="163"/>
    </row>
    <row r="1654" spans="1:114" s="7" customFormat="1">
      <c r="A1654" s="277">
        <f t="shared" si="624"/>
        <v>50</v>
      </c>
      <c r="B1654" s="21" t="e">
        <f>'Calculateur de trading'!I1654/C1654/W1654</f>
        <v>#DIV/0!</v>
      </c>
      <c r="C1654" s="278">
        <f t="shared" si="625"/>
        <v>10</v>
      </c>
      <c r="D1654" s="278"/>
      <c r="E1654" s="273">
        <f t="shared" si="626"/>
        <v>100</v>
      </c>
      <c r="F1654" s="271">
        <f t="shared" si="618"/>
        <v>2</v>
      </c>
      <c r="G1654" s="271" t="e">
        <f t="shared" si="619"/>
        <v>#DIV/0!</v>
      </c>
      <c r="H1654" s="272">
        <f t="shared" si="620"/>
        <v>20</v>
      </c>
      <c r="I1654" s="270"/>
      <c r="J1654" s="273">
        <f t="shared" si="627"/>
        <v>200</v>
      </c>
      <c r="K1654" s="271">
        <f t="shared" si="621"/>
        <v>4</v>
      </c>
      <c r="L1654" s="271" t="e">
        <f t="shared" si="622"/>
        <v>#DIV/0!</v>
      </c>
      <c r="M1654" s="272">
        <f t="shared" si="623"/>
        <v>40</v>
      </c>
      <c r="N1654" s="389"/>
      <c r="O1654" s="455" t="e">
        <f>(A1654*B1654*W1654)+(B1654*'Calculateur de trading'!H1654)</f>
        <v>#DIV/0!</v>
      </c>
      <c r="P1654" s="274" t="e">
        <f>O1654/'Déscriptions des trades'!CK1654</f>
        <v>#DIV/0!</v>
      </c>
      <c r="Q1654" s="456" t="e">
        <f>'Déscriptions des trades'!CK1654-O1654</f>
        <v>#DIV/0!</v>
      </c>
      <c r="R1654" s="466" t="e">
        <f t="shared" si="628"/>
        <v>#DIV/0!</v>
      </c>
      <c r="S1654" s="389"/>
      <c r="T1654" s="12"/>
      <c r="U1654" s="25"/>
      <c r="V1654" s="15"/>
      <c r="W1654" s="490">
        <f t="shared" si="632"/>
        <v>0</v>
      </c>
      <c r="X1654" s="21" t="e">
        <f>W1654*U1654/'Déscriptions des trades'!CK1654*'Déscriptions des trades'!B1654</f>
        <v>#DIV/0!</v>
      </c>
      <c r="Y1654" s="459"/>
      <c r="Z1654" s="389"/>
      <c r="AA1654" s="23">
        <f t="shared" si="629"/>
        <v>0.1</v>
      </c>
      <c r="AB1654" s="17" t="e">
        <f>(AA1654*'Déscriptions des trades'!U1654*'Déscriptions des trades'!B1654/'Déscriptions des trades'!CK1654)*'Déscriptions des trades'!W1654</f>
        <v>#DIV/0!</v>
      </c>
      <c r="AC1654" s="265" t="e">
        <f>AB1654*'Déscriptions des trades'!CK1654</f>
        <v>#DIV/0!</v>
      </c>
      <c r="AD1654" s="266" t="e">
        <f>'Déscriptions des trades'!CK1654-AC1654</f>
        <v>#DIV/0!</v>
      </c>
      <c r="AE1654" s="389"/>
      <c r="AF1654" s="399">
        <v>1650</v>
      </c>
      <c r="AG1654" s="389"/>
      <c r="AH1654" s="20"/>
      <c r="AI1654" s="303"/>
      <c r="AJ1654" s="307"/>
      <c r="AK1654" s="161"/>
      <c r="AL1654" s="305"/>
      <c r="AM1654" s="305"/>
      <c r="AN1654" s="162"/>
      <c r="AO1654" s="439"/>
      <c r="AP1654" s="162"/>
      <c r="AQ1654" s="113"/>
      <c r="AR1654" s="113"/>
      <c r="AS1654" s="384"/>
      <c r="AT1654" s="306"/>
      <c r="AU1654" s="306"/>
      <c r="AV1654" s="160"/>
      <c r="AW1654" s="158"/>
      <c r="AX1654" s="385"/>
      <c r="AY1654" s="453"/>
      <c r="AZ1654" s="165"/>
      <c r="BA1654" s="301"/>
      <c r="BB1654" s="165"/>
      <c r="BC1654" s="301"/>
      <c r="BD1654" s="165"/>
      <c r="BE1654" s="302"/>
      <c r="BF1654" s="302"/>
      <c r="BG1654" s="165"/>
      <c r="BH1654" s="303"/>
      <c r="BI1654" s="165"/>
      <c r="BJ1654" s="304"/>
      <c r="BK1654" s="394"/>
      <c r="BL1654" s="302"/>
      <c r="BM1654" s="302"/>
      <c r="BN1654" s="394"/>
      <c r="BO1654" s="302"/>
      <c r="BP1654" s="13"/>
      <c r="BQ1654" s="302"/>
      <c r="BR1654" s="13"/>
      <c r="BS1654" s="302"/>
      <c r="BT1654" s="13"/>
      <c r="BU1654" s="302"/>
      <c r="BV1654" s="386"/>
      <c r="BW1654" s="303"/>
      <c r="BX1654" s="303"/>
      <c r="BY1654" s="302"/>
      <c r="BZ1654" s="302"/>
      <c r="CA1654" s="387"/>
      <c r="CB1654" s="395"/>
      <c r="CC1654" s="12"/>
      <c r="CD1654" s="304"/>
      <c r="CE1654" s="14"/>
      <c r="CF1654" s="395"/>
      <c r="CG1654" s="397"/>
      <c r="CH1654" s="300">
        <f t="shared" si="633"/>
        <v>0</v>
      </c>
      <c r="CI1654" s="26"/>
      <c r="CJ1654" s="17">
        <f t="shared" si="630"/>
        <v>0</v>
      </c>
      <c r="CK1654" s="18">
        <f t="shared" si="641"/>
        <v>12.89</v>
      </c>
      <c r="CM1654" s="164"/>
      <c r="CN1654" s="302"/>
      <c r="CO1654" s="13">
        <f t="shared" si="634"/>
        <v>0</v>
      </c>
      <c r="CP1654" s="302"/>
      <c r="CQ1654" s="13">
        <f t="shared" si="635"/>
        <v>0</v>
      </c>
      <c r="CR1654" s="302"/>
      <c r="CS1654" s="13">
        <f t="shared" si="636"/>
        <v>0</v>
      </c>
      <c r="CT1654" s="302"/>
      <c r="CU1654" s="13">
        <f t="shared" si="631"/>
        <v>0</v>
      </c>
      <c r="CV1654" s="302"/>
      <c r="CW1654" s="13">
        <f t="shared" si="637"/>
        <v>0</v>
      </c>
      <c r="CX1654" s="13">
        <f t="shared" si="638"/>
        <v>0</v>
      </c>
      <c r="CY1654" s="251">
        <f t="shared" si="639"/>
        <v>0</v>
      </c>
      <c r="CZ1654" s="13" t="s">
        <v>29</v>
      </c>
      <c r="DA1654" s="13">
        <v>50</v>
      </c>
      <c r="DB1654" s="22">
        <f t="shared" si="640"/>
        <v>0</v>
      </c>
      <c r="DD1654" s="24"/>
      <c r="DF1654" s="163"/>
      <c r="DH1654" s="24"/>
      <c r="DI1654" s="447"/>
      <c r="DJ1654" s="163"/>
    </row>
    <row r="1655" spans="1:114" s="7" customFormat="1">
      <c r="A1655" s="277">
        <f t="shared" si="624"/>
        <v>50</v>
      </c>
      <c r="B1655" s="21" t="e">
        <f>'Calculateur de trading'!I1655/C1655/W1655</f>
        <v>#DIV/0!</v>
      </c>
      <c r="C1655" s="278">
        <f t="shared" si="625"/>
        <v>10</v>
      </c>
      <c r="D1655" s="426"/>
      <c r="E1655" s="273">
        <f t="shared" si="626"/>
        <v>100</v>
      </c>
      <c r="F1655" s="271">
        <f t="shared" si="618"/>
        <v>2</v>
      </c>
      <c r="G1655" s="271" t="e">
        <f t="shared" si="619"/>
        <v>#DIV/0!</v>
      </c>
      <c r="H1655" s="272">
        <f t="shared" si="620"/>
        <v>20</v>
      </c>
      <c r="I1655" s="270"/>
      <c r="J1655" s="273">
        <f t="shared" si="627"/>
        <v>200</v>
      </c>
      <c r="K1655" s="271">
        <f t="shared" si="621"/>
        <v>4</v>
      </c>
      <c r="L1655" s="271" t="e">
        <f t="shared" si="622"/>
        <v>#DIV/0!</v>
      </c>
      <c r="M1655" s="272">
        <f t="shared" si="623"/>
        <v>40</v>
      </c>
      <c r="N1655" s="389"/>
      <c r="O1655" s="455" t="e">
        <f>(A1655*B1655*W1655)+(B1655*'Calculateur de trading'!H1655)</f>
        <v>#DIV/0!</v>
      </c>
      <c r="P1655" s="274" t="e">
        <f>O1655/'Déscriptions des trades'!CK1655</f>
        <v>#DIV/0!</v>
      </c>
      <c r="Q1655" s="456" t="e">
        <f>'Déscriptions des trades'!CK1655-O1655</f>
        <v>#DIV/0!</v>
      </c>
      <c r="R1655" s="466" t="e">
        <f t="shared" si="628"/>
        <v>#DIV/0!</v>
      </c>
      <c r="S1655" s="389"/>
      <c r="T1655" s="12"/>
      <c r="U1655" s="25"/>
      <c r="V1655" s="15"/>
      <c r="W1655" s="490">
        <f t="shared" si="632"/>
        <v>0</v>
      </c>
      <c r="X1655" s="21" t="e">
        <f>W1655*U1655/'Déscriptions des trades'!CK1655*'Déscriptions des trades'!B1655</f>
        <v>#DIV/0!</v>
      </c>
      <c r="Y1655" s="459"/>
      <c r="Z1655" s="389"/>
      <c r="AA1655" s="23">
        <f t="shared" si="629"/>
        <v>0.1</v>
      </c>
      <c r="AB1655" s="17" t="e">
        <f>(AA1655*'Déscriptions des trades'!U1655*'Déscriptions des trades'!B1655/'Déscriptions des trades'!CK1655)*'Déscriptions des trades'!W1655</f>
        <v>#DIV/0!</v>
      </c>
      <c r="AC1655" s="265" t="e">
        <f>AB1655*'Déscriptions des trades'!CK1655</f>
        <v>#DIV/0!</v>
      </c>
      <c r="AD1655" s="266" t="e">
        <f>'Déscriptions des trades'!CK1655-AC1655</f>
        <v>#DIV/0!</v>
      </c>
      <c r="AE1655" s="389"/>
      <c r="AF1655" s="399">
        <v>1651</v>
      </c>
      <c r="AG1655" s="389"/>
      <c r="AH1655" s="20"/>
      <c r="AI1655" s="303"/>
      <c r="AJ1655" s="307"/>
      <c r="AK1655" s="161"/>
      <c r="AL1655" s="305"/>
      <c r="AM1655" s="305"/>
      <c r="AN1655" s="162"/>
      <c r="AO1655" s="439"/>
      <c r="AP1655" s="162"/>
      <c r="AQ1655" s="113"/>
      <c r="AR1655" s="113"/>
      <c r="AS1655" s="384"/>
      <c r="AT1655" s="306"/>
      <c r="AU1655" s="306"/>
      <c r="AV1655" s="160"/>
      <c r="AW1655" s="158"/>
      <c r="AX1655" s="385"/>
      <c r="AY1655" s="453"/>
      <c r="AZ1655" s="165"/>
      <c r="BA1655" s="301"/>
      <c r="BB1655" s="165"/>
      <c r="BC1655" s="301"/>
      <c r="BD1655" s="165"/>
      <c r="BE1655" s="302"/>
      <c r="BF1655" s="302"/>
      <c r="BG1655" s="165"/>
      <c r="BH1655" s="303"/>
      <c r="BI1655" s="165"/>
      <c r="BJ1655" s="304"/>
      <c r="BK1655" s="394"/>
      <c r="BL1655" s="302"/>
      <c r="BM1655" s="302"/>
      <c r="BN1655" s="394"/>
      <c r="BO1655" s="302"/>
      <c r="BP1655" s="13"/>
      <c r="BQ1655" s="302"/>
      <c r="BR1655" s="13"/>
      <c r="BS1655" s="302"/>
      <c r="BT1655" s="13"/>
      <c r="BU1655" s="302"/>
      <c r="BV1655" s="386"/>
      <c r="BW1655" s="303"/>
      <c r="BX1655" s="303"/>
      <c r="BY1655" s="302"/>
      <c r="BZ1655" s="302"/>
      <c r="CA1655" s="387"/>
      <c r="CB1655" s="395"/>
      <c r="CC1655" s="12"/>
      <c r="CD1655" s="304"/>
      <c r="CE1655" s="14"/>
      <c r="CF1655" s="395"/>
      <c r="CG1655" s="397"/>
      <c r="CH1655" s="300">
        <f t="shared" si="633"/>
        <v>0</v>
      </c>
      <c r="CI1655" s="26"/>
      <c r="CJ1655" s="17">
        <f t="shared" si="630"/>
        <v>0</v>
      </c>
      <c r="CK1655" s="18">
        <f t="shared" si="641"/>
        <v>12.89</v>
      </c>
      <c r="CM1655" s="164"/>
      <c r="CN1655" s="302"/>
      <c r="CO1655" s="13">
        <f t="shared" si="634"/>
        <v>0</v>
      </c>
      <c r="CP1655" s="302"/>
      <c r="CQ1655" s="13">
        <f t="shared" si="635"/>
        <v>0</v>
      </c>
      <c r="CR1655" s="302"/>
      <c r="CS1655" s="13">
        <f t="shared" si="636"/>
        <v>0</v>
      </c>
      <c r="CT1655" s="302"/>
      <c r="CU1655" s="13">
        <f t="shared" si="631"/>
        <v>0</v>
      </c>
      <c r="CV1655" s="302"/>
      <c r="CW1655" s="13">
        <f t="shared" si="637"/>
        <v>0</v>
      </c>
      <c r="CX1655" s="13">
        <f t="shared" si="638"/>
        <v>0</v>
      </c>
      <c r="CY1655" s="251">
        <f t="shared" si="639"/>
        <v>0</v>
      </c>
      <c r="CZ1655" s="13" t="s">
        <v>29</v>
      </c>
      <c r="DA1655" s="13">
        <v>50</v>
      </c>
      <c r="DB1655" s="22">
        <f t="shared" si="640"/>
        <v>0</v>
      </c>
      <c r="DD1655" s="24"/>
      <c r="DF1655" s="163"/>
      <c r="DH1655" s="24"/>
      <c r="DI1655" s="447"/>
      <c r="DJ1655" s="163"/>
    </row>
    <row r="1656" spans="1:114" s="7" customFormat="1">
      <c r="A1656" s="277">
        <f t="shared" si="624"/>
        <v>50</v>
      </c>
      <c r="B1656" s="21" t="e">
        <f>'Calculateur de trading'!I1656/C1656/W1656</f>
        <v>#DIV/0!</v>
      </c>
      <c r="C1656" s="278">
        <f t="shared" si="625"/>
        <v>10</v>
      </c>
      <c r="D1656" s="278"/>
      <c r="E1656" s="273">
        <f t="shared" si="626"/>
        <v>100</v>
      </c>
      <c r="F1656" s="271">
        <f t="shared" si="618"/>
        <v>2</v>
      </c>
      <c r="G1656" s="271" t="e">
        <f t="shared" si="619"/>
        <v>#DIV/0!</v>
      </c>
      <c r="H1656" s="272">
        <f t="shared" si="620"/>
        <v>20</v>
      </c>
      <c r="I1656" s="270"/>
      <c r="J1656" s="273">
        <f t="shared" si="627"/>
        <v>200</v>
      </c>
      <c r="K1656" s="271">
        <f t="shared" si="621"/>
        <v>4</v>
      </c>
      <c r="L1656" s="271" t="e">
        <f t="shared" si="622"/>
        <v>#DIV/0!</v>
      </c>
      <c r="M1656" s="272">
        <f t="shared" si="623"/>
        <v>40</v>
      </c>
      <c r="N1656" s="389"/>
      <c r="O1656" s="455" t="e">
        <f>(A1656*B1656*W1656)+(B1656*'Calculateur de trading'!H1656)</f>
        <v>#DIV/0!</v>
      </c>
      <c r="P1656" s="274" t="e">
        <f>O1656/'Déscriptions des trades'!CK1656</f>
        <v>#DIV/0!</v>
      </c>
      <c r="Q1656" s="456" t="e">
        <f>'Déscriptions des trades'!CK1656-O1656</f>
        <v>#DIV/0!</v>
      </c>
      <c r="R1656" s="466" t="e">
        <f t="shared" si="628"/>
        <v>#DIV/0!</v>
      </c>
      <c r="S1656" s="389"/>
      <c r="T1656" s="12"/>
      <c r="U1656" s="25"/>
      <c r="V1656" s="15"/>
      <c r="W1656" s="490">
        <f t="shared" si="632"/>
        <v>0</v>
      </c>
      <c r="X1656" s="21" t="e">
        <f>W1656*U1656/'Déscriptions des trades'!CK1656*'Déscriptions des trades'!B1656</f>
        <v>#DIV/0!</v>
      </c>
      <c r="Y1656" s="459"/>
      <c r="Z1656" s="389"/>
      <c r="AA1656" s="23">
        <f t="shared" si="629"/>
        <v>0.1</v>
      </c>
      <c r="AB1656" s="17" t="e">
        <f>(AA1656*'Déscriptions des trades'!U1656*'Déscriptions des trades'!B1656/'Déscriptions des trades'!CK1656)*'Déscriptions des trades'!W1656</f>
        <v>#DIV/0!</v>
      </c>
      <c r="AC1656" s="265" t="e">
        <f>AB1656*'Déscriptions des trades'!CK1656</f>
        <v>#DIV/0!</v>
      </c>
      <c r="AD1656" s="266" t="e">
        <f>'Déscriptions des trades'!CK1656-AC1656</f>
        <v>#DIV/0!</v>
      </c>
      <c r="AE1656" s="389"/>
      <c r="AF1656" s="399">
        <v>1652</v>
      </c>
      <c r="AG1656" s="389"/>
      <c r="AH1656" s="20"/>
      <c r="AI1656" s="303"/>
      <c r="AJ1656" s="307"/>
      <c r="AK1656" s="161"/>
      <c r="AL1656" s="305"/>
      <c r="AM1656" s="305"/>
      <c r="AN1656" s="162"/>
      <c r="AO1656" s="439"/>
      <c r="AP1656" s="162"/>
      <c r="AQ1656" s="113"/>
      <c r="AR1656" s="113"/>
      <c r="AS1656" s="384"/>
      <c r="AT1656" s="306"/>
      <c r="AU1656" s="306"/>
      <c r="AV1656" s="160"/>
      <c r="AW1656" s="158"/>
      <c r="AX1656" s="385"/>
      <c r="AY1656" s="453"/>
      <c r="AZ1656" s="165"/>
      <c r="BA1656" s="301"/>
      <c r="BB1656" s="165"/>
      <c r="BC1656" s="301"/>
      <c r="BD1656" s="165"/>
      <c r="BE1656" s="302"/>
      <c r="BF1656" s="302"/>
      <c r="BG1656" s="165"/>
      <c r="BH1656" s="303"/>
      <c r="BI1656" s="165"/>
      <c r="BJ1656" s="304"/>
      <c r="BK1656" s="394"/>
      <c r="BL1656" s="302"/>
      <c r="BM1656" s="302"/>
      <c r="BN1656" s="394"/>
      <c r="BO1656" s="302"/>
      <c r="BP1656" s="13"/>
      <c r="BQ1656" s="302"/>
      <c r="BR1656" s="13"/>
      <c r="BS1656" s="302"/>
      <c r="BT1656" s="13"/>
      <c r="BU1656" s="302"/>
      <c r="BV1656" s="386"/>
      <c r="BW1656" s="303"/>
      <c r="BX1656" s="303"/>
      <c r="BY1656" s="302"/>
      <c r="BZ1656" s="302"/>
      <c r="CA1656" s="387"/>
      <c r="CB1656" s="395"/>
      <c r="CC1656" s="12"/>
      <c r="CD1656" s="304"/>
      <c r="CE1656" s="14"/>
      <c r="CF1656" s="395"/>
      <c r="CG1656" s="397"/>
      <c r="CH1656" s="300">
        <f t="shared" si="633"/>
        <v>0</v>
      </c>
      <c r="CI1656" s="26"/>
      <c r="CJ1656" s="17">
        <f t="shared" si="630"/>
        <v>0</v>
      </c>
      <c r="CK1656" s="18">
        <f t="shared" si="641"/>
        <v>12.89</v>
      </c>
      <c r="CM1656" s="164"/>
      <c r="CN1656" s="302"/>
      <c r="CO1656" s="13">
        <f t="shared" si="634"/>
        <v>0</v>
      </c>
      <c r="CP1656" s="302"/>
      <c r="CQ1656" s="13">
        <f t="shared" si="635"/>
        <v>0</v>
      </c>
      <c r="CR1656" s="302"/>
      <c r="CS1656" s="13">
        <f t="shared" si="636"/>
        <v>0</v>
      </c>
      <c r="CT1656" s="302"/>
      <c r="CU1656" s="13">
        <f t="shared" si="631"/>
        <v>0</v>
      </c>
      <c r="CV1656" s="302"/>
      <c r="CW1656" s="13">
        <f t="shared" si="637"/>
        <v>0</v>
      </c>
      <c r="CX1656" s="13">
        <f t="shared" si="638"/>
        <v>0</v>
      </c>
      <c r="CY1656" s="251">
        <f t="shared" si="639"/>
        <v>0</v>
      </c>
      <c r="CZ1656" s="13" t="s">
        <v>29</v>
      </c>
      <c r="DA1656" s="13">
        <v>50</v>
      </c>
      <c r="DB1656" s="22">
        <f t="shared" si="640"/>
        <v>0</v>
      </c>
      <c r="DD1656" s="24"/>
      <c r="DF1656" s="163"/>
      <c r="DH1656" s="24"/>
      <c r="DI1656" s="447"/>
      <c r="DJ1656" s="163"/>
    </row>
    <row r="1657" spans="1:114" s="7" customFormat="1">
      <c r="A1657" s="277">
        <f t="shared" si="624"/>
        <v>50</v>
      </c>
      <c r="B1657" s="21" t="e">
        <f>'Calculateur de trading'!I1657/C1657/W1657</f>
        <v>#DIV/0!</v>
      </c>
      <c r="C1657" s="278">
        <f t="shared" si="625"/>
        <v>10</v>
      </c>
      <c r="D1657" s="426"/>
      <c r="E1657" s="273">
        <f t="shared" si="626"/>
        <v>100</v>
      </c>
      <c r="F1657" s="271">
        <f t="shared" si="618"/>
        <v>2</v>
      </c>
      <c r="G1657" s="271" t="e">
        <f t="shared" si="619"/>
        <v>#DIV/0!</v>
      </c>
      <c r="H1657" s="272">
        <f t="shared" si="620"/>
        <v>20</v>
      </c>
      <c r="I1657" s="270"/>
      <c r="J1657" s="273">
        <f t="shared" si="627"/>
        <v>200</v>
      </c>
      <c r="K1657" s="271">
        <f t="shared" si="621"/>
        <v>4</v>
      </c>
      <c r="L1657" s="271" t="e">
        <f t="shared" si="622"/>
        <v>#DIV/0!</v>
      </c>
      <c r="M1657" s="272">
        <f t="shared" si="623"/>
        <v>40</v>
      </c>
      <c r="N1657" s="389"/>
      <c r="O1657" s="455" t="e">
        <f>(A1657*B1657*W1657)+(B1657*'Calculateur de trading'!H1657)</f>
        <v>#DIV/0!</v>
      </c>
      <c r="P1657" s="274" t="e">
        <f>O1657/'Déscriptions des trades'!CK1657</f>
        <v>#DIV/0!</v>
      </c>
      <c r="Q1657" s="456" t="e">
        <f>'Déscriptions des trades'!CK1657-O1657</f>
        <v>#DIV/0!</v>
      </c>
      <c r="R1657" s="466" t="e">
        <f t="shared" si="628"/>
        <v>#DIV/0!</v>
      </c>
      <c r="S1657" s="389"/>
      <c r="T1657" s="12"/>
      <c r="U1657" s="25"/>
      <c r="V1657" s="15"/>
      <c r="W1657" s="490">
        <f t="shared" si="632"/>
        <v>0</v>
      </c>
      <c r="X1657" s="21" t="e">
        <f>W1657*U1657/'Déscriptions des trades'!CK1657*'Déscriptions des trades'!B1657</f>
        <v>#DIV/0!</v>
      </c>
      <c r="Y1657" s="459"/>
      <c r="Z1657" s="389"/>
      <c r="AA1657" s="23">
        <f t="shared" si="629"/>
        <v>0.1</v>
      </c>
      <c r="AB1657" s="17" t="e">
        <f>(AA1657*'Déscriptions des trades'!U1657*'Déscriptions des trades'!B1657/'Déscriptions des trades'!CK1657)*'Déscriptions des trades'!W1657</f>
        <v>#DIV/0!</v>
      </c>
      <c r="AC1657" s="265" t="e">
        <f>AB1657*'Déscriptions des trades'!CK1657</f>
        <v>#DIV/0!</v>
      </c>
      <c r="AD1657" s="266" t="e">
        <f>'Déscriptions des trades'!CK1657-AC1657</f>
        <v>#DIV/0!</v>
      </c>
      <c r="AE1657" s="389"/>
      <c r="AF1657" s="399">
        <v>1653</v>
      </c>
      <c r="AG1657" s="389"/>
      <c r="AH1657" s="20"/>
      <c r="AI1657" s="303"/>
      <c r="AJ1657" s="307"/>
      <c r="AK1657" s="161"/>
      <c r="AL1657" s="305"/>
      <c r="AM1657" s="305"/>
      <c r="AN1657" s="162"/>
      <c r="AO1657" s="439"/>
      <c r="AP1657" s="162"/>
      <c r="AQ1657" s="113"/>
      <c r="AR1657" s="113"/>
      <c r="AS1657" s="384"/>
      <c r="AT1657" s="306"/>
      <c r="AU1657" s="306"/>
      <c r="AV1657" s="160"/>
      <c r="AW1657" s="158"/>
      <c r="AX1657" s="385"/>
      <c r="AY1657" s="453"/>
      <c r="AZ1657" s="165"/>
      <c r="BA1657" s="301"/>
      <c r="BB1657" s="165"/>
      <c r="BC1657" s="301"/>
      <c r="BD1657" s="165"/>
      <c r="BE1657" s="302"/>
      <c r="BF1657" s="302"/>
      <c r="BG1657" s="165"/>
      <c r="BH1657" s="303"/>
      <c r="BI1657" s="165"/>
      <c r="BJ1657" s="304"/>
      <c r="BK1657" s="394"/>
      <c r="BL1657" s="302"/>
      <c r="BM1657" s="302"/>
      <c r="BN1657" s="394"/>
      <c r="BO1657" s="302"/>
      <c r="BP1657" s="13"/>
      <c r="BQ1657" s="302"/>
      <c r="BR1657" s="13"/>
      <c r="BS1657" s="302"/>
      <c r="BT1657" s="13"/>
      <c r="BU1657" s="302"/>
      <c r="BV1657" s="386"/>
      <c r="BW1657" s="303"/>
      <c r="BX1657" s="303"/>
      <c r="BY1657" s="302"/>
      <c r="BZ1657" s="302"/>
      <c r="CA1657" s="387"/>
      <c r="CB1657" s="395"/>
      <c r="CC1657" s="12"/>
      <c r="CD1657" s="304"/>
      <c r="CE1657" s="14"/>
      <c r="CF1657" s="395"/>
      <c r="CG1657" s="397"/>
      <c r="CH1657" s="300">
        <f t="shared" si="633"/>
        <v>0</v>
      </c>
      <c r="CI1657" s="26"/>
      <c r="CJ1657" s="17">
        <f t="shared" si="630"/>
        <v>0</v>
      </c>
      <c r="CK1657" s="18">
        <f t="shared" si="641"/>
        <v>12.89</v>
      </c>
      <c r="CM1657" s="164"/>
      <c r="CN1657" s="302"/>
      <c r="CO1657" s="13">
        <f t="shared" si="634"/>
        <v>0</v>
      </c>
      <c r="CP1657" s="302"/>
      <c r="CQ1657" s="13">
        <f t="shared" si="635"/>
        <v>0</v>
      </c>
      <c r="CR1657" s="302"/>
      <c r="CS1657" s="13">
        <f t="shared" si="636"/>
        <v>0</v>
      </c>
      <c r="CT1657" s="302"/>
      <c r="CU1657" s="13">
        <f t="shared" si="631"/>
        <v>0</v>
      </c>
      <c r="CV1657" s="302"/>
      <c r="CW1657" s="13">
        <f t="shared" si="637"/>
        <v>0</v>
      </c>
      <c r="CX1657" s="13">
        <f t="shared" si="638"/>
        <v>0</v>
      </c>
      <c r="CY1657" s="251">
        <f t="shared" si="639"/>
        <v>0</v>
      </c>
      <c r="CZ1657" s="13" t="s">
        <v>29</v>
      </c>
      <c r="DA1657" s="13">
        <v>50</v>
      </c>
      <c r="DB1657" s="22">
        <f t="shared" si="640"/>
        <v>0</v>
      </c>
      <c r="DD1657" s="24"/>
      <c r="DF1657" s="163"/>
      <c r="DH1657" s="24"/>
      <c r="DI1657" s="447"/>
      <c r="DJ1657" s="163"/>
    </row>
    <row r="1658" spans="1:114" s="7" customFormat="1">
      <c r="A1658" s="277">
        <f t="shared" si="624"/>
        <v>50</v>
      </c>
      <c r="B1658" s="21" t="e">
        <f>'Calculateur de trading'!I1658/C1658/W1658</f>
        <v>#DIV/0!</v>
      </c>
      <c r="C1658" s="278">
        <f t="shared" si="625"/>
        <v>10</v>
      </c>
      <c r="D1658" s="426"/>
      <c r="E1658" s="273">
        <f t="shared" si="626"/>
        <v>100</v>
      </c>
      <c r="F1658" s="271">
        <f t="shared" si="618"/>
        <v>2</v>
      </c>
      <c r="G1658" s="271" t="e">
        <f t="shared" si="619"/>
        <v>#DIV/0!</v>
      </c>
      <c r="H1658" s="272">
        <f t="shared" si="620"/>
        <v>20</v>
      </c>
      <c r="I1658" s="270"/>
      <c r="J1658" s="273">
        <f t="shared" si="627"/>
        <v>200</v>
      </c>
      <c r="K1658" s="271">
        <f t="shared" si="621"/>
        <v>4</v>
      </c>
      <c r="L1658" s="271" t="e">
        <f t="shared" si="622"/>
        <v>#DIV/0!</v>
      </c>
      <c r="M1658" s="272">
        <f t="shared" si="623"/>
        <v>40</v>
      </c>
      <c r="N1658" s="389"/>
      <c r="O1658" s="455" t="e">
        <f>(A1658*B1658*W1658)+(B1658*'Calculateur de trading'!H1658)</f>
        <v>#DIV/0!</v>
      </c>
      <c r="P1658" s="274" t="e">
        <f>O1658/'Déscriptions des trades'!CK1658</f>
        <v>#DIV/0!</v>
      </c>
      <c r="Q1658" s="456" t="e">
        <f>'Déscriptions des trades'!CK1658-O1658</f>
        <v>#DIV/0!</v>
      </c>
      <c r="R1658" s="466" t="e">
        <f t="shared" si="628"/>
        <v>#DIV/0!</v>
      </c>
      <c r="S1658" s="389"/>
      <c r="T1658" s="12"/>
      <c r="U1658" s="25"/>
      <c r="V1658" s="15"/>
      <c r="W1658" s="490">
        <f t="shared" si="632"/>
        <v>0</v>
      </c>
      <c r="X1658" s="21" t="e">
        <f>W1658*U1658/'Déscriptions des trades'!CK1658*'Déscriptions des trades'!B1658</f>
        <v>#DIV/0!</v>
      </c>
      <c r="Y1658" s="459"/>
      <c r="Z1658" s="389"/>
      <c r="AA1658" s="23">
        <f t="shared" si="629"/>
        <v>0.1</v>
      </c>
      <c r="AB1658" s="17" t="e">
        <f>(AA1658*'Déscriptions des trades'!U1658*'Déscriptions des trades'!B1658/'Déscriptions des trades'!CK1658)*'Déscriptions des trades'!W1658</f>
        <v>#DIV/0!</v>
      </c>
      <c r="AC1658" s="265" t="e">
        <f>AB1658*'Déscriptions des trades'!CK1658</f>
        <v>#DIV/0!</v>
      </c>
      <c r="AD1658" s="266" t="e">
        <f>'Déscriptions des trades'!CK1658-AC1658</f>
        <v>#DIV/0!</v>
      </c>
      <c r="AE1658" s="389"/>
      <c r="AF1658" s="399">
        <v>1654</v>
      </c>
      <c r="AG1658" s="389"/>
      <c r="AH1658" s="20"/>
      <c r="AI1658" s="303"/>
      <c r="AJ1658" s="307"/>
      <c r="AK1658" s="161"/>
      <c r="AL1658" s="305"/>
      <c r="AM1658" s="305"/>
      <c r="AN1658" s="162"/>
      <c r="AO1658" s="439"/>
      <c r="AP1658" s="162"/>
      <c r="AQ1658" s="113"/>
      <c r="AR1658" s="113"/>
      <c r="AS1658" s="384"/>
      <c r="AT1658" s="306"/>
      <c r="AU1658" s="306"/>
      <c r="AV1658" s="160"/>
      <c r="AW1658" s="158"/>
      <c r="AX1658" s="385"/>
      <c r="AY1658" s="453"/>
      <c r="AZ1658" s="165"/>
      <c r="BA1658" s="301"/>
      <c r="BB1658" s="165"/>
      <c r="BC1658" s="301"/>
      <c r="BD1658" s="165"/>
      <c r="BE1658" s="302"/>
      <c r="BF1658" s="302"/>
      <c r="BG1658" s="165"/>
      <c r="BH1658" s="303"/>
      <c r="BI1658" s="165"/>
      <c r="BJ1658" s="304"/>
      <c r="BK1658" s="394"/>
      <c r="BL1658" s="302"/>
      <c r="BM1658" s="302"/>
      <c r="BN1658" s="394"/>
      <c r="BO1658" s="302"/>
      <c r="BP1658" s="13"/>
      <c r="BQ1658" s="302"/>
      <c r="BR1658" s="13"/>
      <c r="BS1658" s="302"/>
      <c r="BT1658" s="13"/>
      <c r="BU1658" s="302"/>
      <c r="BV1658" s="386"/>
      <c r="BW1658" s="303"/>
      <c r="BX1658" s="303"/>
      <c r="BY1658" s="302"/>
      <c r="BZ1658" s="302"/>
      <c r="CA1658" s="387"/>
      <c r="CB1658" s="395"/>
      <c r="CC1658" s="12"/>
      <c r="CD1658" s="304"/>
      <c r="CE1658" s="14"/>
      <c r="CF1658" s="395"/>
      <c r="CG1658" s="397"/>
      <c r="CH1658" s="300">
        <f t="shared" si="633"/>
        <v>0</v>
      </c>
      <c r="CI1658" s="26"/>
      <c r="CJ1658" s="17">
        <f t="shared" si="630"/>
        <v>0</v>
      </c>
      <c r="CK1658" s="18">
        <f t="shared" si="641"/>
        <v>12.89</v>
      </c>
      <c r="CM1658" s="164"/>
      <c r="CN1658" s="302"/>
      <c r="CO1658" s="13">
        <f t="shared" si="634"/>
        <v>0</v>
      </c>
      <c r="CP1658" s="302"/>
      <c r="CQ1658" s="13">
        <f t="shared" si="635"/>
        <v>0</v>
      </c>
      <c r="CR1658" s="302"/>
      <c r="CS1658" s="13">
        <f t="shared" si="636"/>
        <v>0</v>
      </c>
      <c r="CT1658" s="302"/>
      <c r="CU1658" s="13">
        <f t="shared" si="631"/>
        <v>0</v>
      </c>
      <c r="CV1658" s="302"/>
      <c r="CW1658" s="13">
        <f t="shared" si="637"/>
        <v>0</v>
      </c>
      <c r="CX1658" s="13">
        <f t="shared" si="638"/>
        <v>0</v>
      </c>
      <c r="CY1658" s="251">
        <f t="shared" si="639"/>
        <v>0</v>
      </c>
      <c r="CZ1658" s="13" t="s">
        <v>29</v>
      </c>
      <c r="DA1658" s="13">
        <v>50</v>
      </c>
      <c r="DB1658" s="22">
        <f t="shared" si="640"/>
        <v>0</v>
      </c>
      <c r="DD1658" s="24"/>
      <c r="DF1658" s="163"/>
      <c r="DH1658" s="24"/>
      <c r="DI1658" s="447"/>
      <c r="DJ1658" s="163"/>
    </row>
    <row r="1659" spans="1:114" s="7" customFormat="1">
      <c r="A1659" s="277">
        <f t="shared" si="624"/>
        <v>50</v>
      </c>
      <c r="B1659" s="21" t="e">
        <f>'Calculateur de trading'!I1659/C1659/W1659</f>
        <v>#DIV/0!</v>
      </c>
      <c r="C1659" s="278">
        <f t="shared" si="625"/>
        <v>10</v>
      </c>
      <c r="D1659" s="278"/>
      <c r="E1659" s="273">
        <f t="shared" si="626"/>
        <v>100</v>
      </c>
      <c r="F1659" s="271">
        <f t="shared" si="618"/>
        <v>2</v>
      </c>
      <c r="G1659" s="271" t="e">
        <f t="shared" si="619"/>
        <v>#DIV/0!</v>
      </c>
      <c r="H1659" s="272">
        <f t="shared" si="620"/>
        <v>20</v>
      </c>
      <c r="I1659" s="270"/>
      <c r="J1659" s="273">
        <f t="shared" si="627"/>
        <v>200</v>
      </c>
      <c r="K1659" s="271">
        <f t="shared" si="621"/>
        <v>4</v>
      </c>
      <c r="L1659" s="271" t="e">
        <f t="shared" si="622"/>
        <v>#DIV/0!</v>
      </c>
      <c r="M1659" s="272">
        <f t="shared" si="623"/>
        <v>40</v>
      </c>
      <c r="N1659" s="389"/>
      <c r="O1659" s="455" t="e">
        <f>(A1659*B1659*W1659)+(B1659*'Calculateur de trading'!H1659)</f>
        <v>#DIV/0!</v>
      </c>
      <c r="P1659" s="274" t="e">
        <f>O1659/'Déscriptions des trades'!CK1659</f>
        <v>#DIV/0!</v>
      </c>
      <c r="Q1659" s="456" t="e">
        <f>'Déscriptions des trades'!CK1659-O1659</f>
        <v>#DIV/0!</v>
      </c>
      <c r="R1659" s="466" t="e">
        <f t="shared" si="628"/>
        <v>#DIV/0!</v>
      </c>
      <c r="S1659" s="389"/>
      <c r="T1659" s="12"/>
      <c r="U1659" s="25"/>
      <c r="V1659" s="15"/>
      <c r="W1659" s="490">
        <f t="shared" si="632"/>
        <v>0</v>
      </c>
      <c r="X1659" s="21" t="e">
        <f>W1659*U1659/'Déscriptions des trades'!CK1659*'Déscriptions des trades'!B1659</f>
        <v>#DIV/0!</v>
      </c>
      <c r="Y1659" s="459"/>
      <c r="Z1659" s="389"/>
      <c r="AA1659" s="23">
        <f t="shared" si="629"/>
        <v>0.1</v>
      </c>
      <c r="AB1659" s="17" t="e">
        <f>(AA1659*'Déscriptions des trades'!U1659*'Déscriptions des trades'!B1659/'Déscriptions des trades'!CK1659)*'Déscriptions des trades'!W1659</f>
        <v>#DIV/0!</v>
      </c>
      <c r="AC1659" s="265" t="e">
        <f>AB1659*'Déscriptions des trades'!CK1659</f>
        <v>#DIV/0!</v>
      </c>
      <c r="AD1659" s="266" t="e">
        <f>'Déscriptions des trades'!CK1659-AC1659</f>
        <v>#DIV/0!</v>
      </c>
      <c r="AE1659" s="389"/>
      <c r="AF1659" s="399">
        <v>1655</v>
      </c>
      <c r="AG1659" s="389"/>
      <c r="AH1659" s="20"/>
      <c r="AI1659" s="303"/>
      <c r="AJ1659" s="307"/>
      <c r="AK1659" s="161"/>
      <c r="AL1659" s="305"/>
      <c r="AM1659" s="305"/>
      <c r="AN1659" s="162"/>
      <c r="AO1659" s="439"/>
      <c r="AP1659" s="162"/>
      <c r="AQ1659" s="113"/>
      <c r="AR1659" s="113"/>
      <c r="AS1659" s="384"/>
      <c r="AT1659" s="306"/>
      <c r="AU1659" s="306"/>
      <c r="AV1659" s="160"/>
      <c r="AW1659" s="158"/>
      <c r="AX1659" s="385"/>
      <c r="AY1659" s="453"/>
      <c r="AZ1659" s="165"/>
      <c r="BA1659" s="301"/>
      <c r="BB1659" s="165"/>
      <c r="BC1659" s="301"/>
      <c r="BD1659" s="165"/>
      <c r="BE1659" s="302"/>
      <c r="BF1659" s="302"/>
      <c r="BG1659" s="165"/>
      <c r="BH1659" s="303"/>
      <c r="BI1659" s="165"/>
      <c r="BJ1659" s="304"/>
      <c r="BK1659" s="394"/>
      <c r="BL1659" s="302"/>
      <c r="BM1659" s="302"/>
      <c r="BN1659" s="394"/>
      <c r="BO1659" s="302"/>
      <c r="BP1659" s="13"/>
      <c r="BQ1659" s="302"/>
      <c r="BR1659" s="13"/>
      <c r="BS1659" s="302"/>
      <c r="BT1659" s="13"/>
      <c r="BU1659" s="302"/>
      <c r="BV1659" s="386"/>
      <c r="BW1659" s="303"/>
      <c r="BX1659" s="303"/>
      <c r="BY1659" s="302"/>
      <c r="BZ1659" s="302"/>
      <c r="CA1659" s="387"/>
      <c r="CB1659" s="395"/>
      <c r="CC1659" s="12"/>
      <c r="CD1659" s="304"/>
      <c r="CE1659" s="14"/>
      <c r="CF1659" s="395"/>
      <c r="CG1659" s="397"/>
      <c r="CH1659" s="300">
        <f t="shared" si="633"/>
        <v>0</v>
      </c>
      <c r="CI1659" s="26"/>
      <c r="CJ1659" s="17">
        <f t="shared" si="630"/>
        <v>0</v>
      </c>
      <c r="CK1659" s="18">
        <f t="shared" si="641"/>
        <v>12.89</v>
      </c>
      <c r="CM1659" s="164"/>
      <c r="CN1659" s="302"/>
      <c r="CO1659" s="13">
        <f t="shared" si="634"/>
        <v>0</v>
      </c>
      <c r="CP1659" s="302"/>
      <c r="CQ1659" s="13">
        <f t="shared" si="635"/>
        <v>0</v>
      </c>
      <c r="CR1659" s="302"/>
      <c r="CS1659" s="13">
        <f t="shared" si="636"/>
        <v>0</v>
      </c>
      <c r="CT1659" s="302"/>
      <c r="CU1659" s="13">
        <f t="shared" si="631"/>
        <v>0</v>
      </c>
      <c r="CV1659" s="302"/>
      <c r="CW1659" s="13">
        <f t="shared" si="637"/>
        <v>0</v>
      </c>
      <c r="CX1659" s="13">
        <f t="shared" si="638"/>
        <v>0</v>
      </c>
      <c r="CY1659" s="251">
        <f t="shared" si="639"/>
        <v>0</v>
      </c>
      <c r="CZ1659" s="13" t="s">
        <v>29</v>
      </c>
      <c r="DA1659" s="13">
        <v>50</v>
      </c>
      <c r="DB1659" s="22">
        <f t="shared" si="640"/>
        <v>0</v>
      </c>
      <c r="DD1659" s="24"/>
      <c r="DF1659" s="163"/>
      <c r="DH1659" s="24"/>
      <c r="DI1659" s="447"/>
      <c r="DJ1659" s="163"/>
    </row>
    <row r="1660" spans="1:114" s="7" customFormat="1">
      <c r="A1660" s="277">
        <f t="shared" si="624"/>
        <v>50</v>
      </c>
      <c r="B1660" s="21" t="e">
        <f>'Calculateur de trading'!I1660/C1660/W1660</f>
        <v>#DIV/0!</v>
      </c>
      <c r="C1660" s="278">
        <f t="shared" si="625"/>
        <v>10</v>
      </c>
      <c r="D1660" s="426"/>
      <c r="E1660" s="273">
        <f t="shared" si="626"/>
        <v>100</v>
      </c>
      <c r="F1660" s="271">
        <f t="shared" si="618"/>
        <v>2</v>
      </c>
      <c r="G1660" s="271" t="e">
        <f t="shared" si="619"/>
        <v>#DIV/0!</v>
      </c>
      <c r="H1660" s="272">
        <f t="shared" si="620"/>
        <v>20</v>
      </c>
      <c r="I1660" s="270"/>
      <c r="J1660" s="273">
        <f t="shared" si="627"/>
        <v>200</v>
      </c>
      <c r="K1660" s="271">
        <f t="shared" si="621"/>
        <v>4</v>
      </c>
      <c r="L1660" s="271" t="e">
        <f t="shared" si="622"/>
        <v>#DIV/0!</v>
      </c>
      <c r="M1660" s="272">
        <f t="shared" si="623"/>
        <v>40</v>
      </c>
      <c r="N1660" s="389"/>
      <c r="O1660" s="455" t="e">
        <f>(A1660*B1660*W1660)+(B1660*'Calculateur de trading'!H1660)</f>
        <v>#DIV/0!</v>
      </c>
      <c r="P1660" s="274" t="e">
        <f>O1660/'Déscriptions des trades'!CK1660</f>
        <v>#DIV/0!</v>
      </c>
      <c r="Q1660" s="456" t="e">
        <f>'Déscriptions des trades'!CK1660-O1660</f>
        <v>#DIV/0!</v>
      </c>
      <c r="R1660" s="466" t="e">
        <f t="shared" si="628"/>
        <v>#DIV/0!</v>
      </c>
      <c r="S1660" s="389"/>
      <c r="T1660" s="12"/>
      <c r="U1660" s="25"/>
      <c r="V1660" s="15"/>
      <c r="W1660" s="490">
        <f t="shared" si="632"/>
        <v>0</v>
      </c>
      <c r="X1660" s="21" t="e">
        <f>W1660*U1660/'Déscriptions des trades'!CK1660*'Déscriptions des trades'!B1660</f>
        <v>#DIV/0!</v>
      </c>
      <c r="Y1660" s="459"/>
      <c r="Z1660" s="389"/>
      <c r="AA1660" s="23">
        <f t="shared" si="629"/>
        <v>0.1</v>
      </c>
      <c r="AB1660" s="17" t="e">
        <f>(AA1660*'Déscriptions des trades'!U1660*'Déscriptions des trades'!B1660/'Déscriptions des trades'!CK1660)*'Déscriptions des trades'!W1660</f>
        <v>#DIV/0!</v>
      </c>
      <c r="AC1660" s="265" t="e">
        <f>AB1660*'Déscriptions des trades'!CK1660</f>
        <v>#DIV/0!</v>
      </c>
      <c r="AD1660" s="266" t="e">
        <f>'Déscriptions des trades'!CK1660-AC1660</f>
        <v>#DIV/0!</v>
      </c>
      <c r="AE1660" s="389"/>
      <c r="AF1660" s="399">
        <v>1656</v>
      </c>
      <c r="AG1660" s="389"/>
      <c r="AH1660" s="20"/>
      <c r="AI1660" s="303"/>
      <c r="AJ1660" s="307"/>
      <c r="AK1660" s="161"/>
      <c r="AL1660" s="305"/>
      <c r="AM1660" s="305"/>
      <c r="AN1660" s="162"/>
      <c r="AO1660" s="439"/>
      <c r="AP1660" s="162"/>
      <c r="AQ1660" s="113"/>
      <c r="AR1660" s="113"/>
      <c r="AS1660" s="384"/>
      <c r="AT1660" s="306"/>
      <c r="AU1660" s="306"/>
      <c r="AV1660" s="160"/>
      <c r="AW1660" s="158"/>
      <c r="AX1660" s="385"/>
      <c r="AY1660" s="453"/>
      <c r="AZ1660" s="165"/>
      <c r="BA1660" s="301"/>
      <c r="BB1660" s="165"/>
      <c r="BC1660" s="301"/>
      <c r="BD1660" s="165"/>
      <c r="BE1660" s="302"/>
      <c r="BF1660" s="302"/>
      <c r="BG1660" s="165"/>
      <c r="BH1660" s="303"/>
      <c r="BI1660" s="165"/>
      <c r="BJ1660" s="304"/>
      <c r="BK1660" s="394"/>
      <c r="BL1660" s="302"/>
      <c r="BM1660" s="302"/>
      <c r="BN1660" s="394"/>
      <c r="BO1660" s="302"/>
      <c r="BP1660" s="13"/>
      <c r="BQ1660" s="302"/>
      <c r="BR1660" s="13"/>
      <c r="BS1660" s="302"/>
      <c r="BT1660" s="13"/>
      <c r="BU1660" s="302"/>
      <c r="BV1660" s="386"/>
      <c r="BW1660" s="303"/>
      <c r="BX1660" s="303"/>
      <c r="BY1660" s="302"/>
      <c r="BZ1660" s="302"/>
      <c r="CA1660" s="387"/>
      <c r="CB1660" s="395"/>
      <c r="CC1660" s="12"/>
      <c r="CD1660" s="304"/>
      <c r="CE1660" s="14"/>
      <c r="CF1660" s="395"/>
      <c r="CG1660" s="397"/>
      <c r="CH1660" s="300">
        <f t="shared" si="633"/>
        <v>0</v>
      </c>
      <c r="CI1660" s="26"/>
      <c r="CJ1660" s="17">
        <f t="shared" si="630"/>
        <v>0</v>
      </c>
      <c r="CK1660" s="18">
        <f t="shared" si="641"/>
        <v>12.89</v>
      </c>
      <c r="CM1660" s="164"/>
      <c r="CN1660" s="302"/>
      <c r="CO1660" s="13">
        <f t="shared" si="634"/>
        <v>0</v>
      </c>
      <c r="CP1660" s="302"/>
      <c r="CQ1660" s="13">
        <f t="shared" si="635"/>
        <v>0</v>
      </c>
      <c r="CR1660" s="302"/>
      <c r="CS1660" s="13">
        <f t="shared" si="636"/>
        <v>0</v>
      </c>
      <c r="CT1660" s="302"/>
      <c r="CU1660" s="13">
        <f t="shared" si="631"/>
        <v>0</v>
      </c>
      <c r="CV1660" s="302"/>
      <c r="CW1660" s="13">
        <f t="shared" si="637"/>
        <v>0</v>
      </c>
      <c r="CX1660" s="13">
        <f t="shared" si="638"/>
        <v>0</v>
      </c>
      <c r="CY1660" s="251">
        <f t="shared" si="639"/>
        <v>0</v>
      </c>
      <c r="CZ1660" s="13" t="s">
        <v>29</v>
      </c>
      <c r="DA1660" s="13">
        <v>50</v>
      </c>
      <c r="DB1660" s="22">
        <f t="shared" si="640"/>
        <v>0</v>
      </c>
      <c r="DD1660" s="24"/>
      <c r="DF1660" s="163"/>
      <c r="DH1660" s="24"/>
      <c r="DI1660" s="447"/>
      <c r="DJ1660" s="163"/>
    </row>
    <row r="1661" spans="1:114" s="7" customFormat="1">
      <c r="A1661" s="277">
        <f t="shared" si="624"/>
        <v>50</v>
      </c>
      <c r="B1661" s="21" t="e">
        <f>'Calculateur de trading'!I1661/C1661/W1661</f>
        <v>#DIV/0!</v>
      </c>
      <c r="C1661" s="278">
        <f t="shared" si="625"/>
        <v>10</v>
      </c>
      <c r="D1661" s="278"/>
      <c r="E1661" s="273">
        <f t="shared" si="626"/>
        <v>100</v>
      </c>
      <c r="F1661" s="271">
        <f t="shared" si="618"/>
        <v>2</v>
      </c>
      <c r="G1661" s="271" t="e">
        <f t="shared" si="619"/>
        <v>#DIV/0!</v>
      </c>
      <c r="H1661" s="272">
        <f t="shared" si="620"/>
        <v>20</v>
      </c>
      <c r="I1661" s="270"/>
      <c r="J1661" s="273">
        <f t="shared" si="627"/>
        <v>200</v>
      </c>
      <c r="K1661" s="271">
        <f t="shared" si="621"/>
        <v>4</v>
      </c>
      <c r="L1661" s="271" t="e">
        <f t="shared" si="622"/>
        <v>#DIV/0!</v>
      </c>
      <c r="M1661" s="272">
        <f t="shared" si="623"/>
        <v>40</v>
      </c>
      <c r="N1661" s="389"/>
      <c r="O1661" s="455" t="e">
        <f>(A1661*B1661*W1661)+(B1661*'Calculateur de trading'!H1661)</f>
        <v>#DIV/0!</v>
      </c>
      <c r="P1661" s="274" t="e">
        <f>O1661/'Déscriptions des trades'!CK1661</f>
        <v>#DIV/0!</v>
      </c>
      <c r="Q1661" s="456" t="e">
        <f>'Déscriptions des trades'!CK1661-O1661</f>
        <v>#DIV/0!</v>
      </c>
      <c r="R1661" s="466" t="e">
        <f t="shared" si="628"/>
        <v>#DIV/0!</v>
      </c>
      <c r="S1661" s="389"/>
      <c r="T1661" s="12"/>
      <c r="U1661" s="25"/>
      <c r="V1661" s="15"/>
      <c r="W1661" s="490">
        <f t="shared" si="632"/>
        <v>0</v>
      </c>
      <c r="X1661" s="21" t="e">
        <f>W1661*U1661/'Déscriptions des trades'!CK1661*'Déscriptions des trades'!B1661</f>
        <v>#DIV/0!</v>
      </c>
      <c r="Y1661" s="459"/>
      <c r="Z1661" s="389"/>
      <c r="AA1661" s="23">
        <f t="shared" si="629"/>
        <v>0.1</v>
      </c>
      <c r="AB1661" s="17" t="e">
        <f>(AA1661*'Déscriptions des trades'!U1661*'Déscriptions des trades'!B1661/'Déscriptions des trades'!CK1661)*'Déscriptions des trades'!W1661</f>
        <v>#DIV/0!</v>
      </c>
      <c r="AC1661" s="265" t="e">
        <f>AB1661*'Déscriptions des trades'!CK1661</f>
        <v>#DIV/0!</v>
      </c>
      <c r="AD1661" s="266" t="e">
        <f>'Déscriptions des trades'!CK1661-AC1661</f>
        <v>#DIV/0!</v>
      </c>
      <c r="AE1661" s="389"/>
      <c r="AF1661" s="399">
        <v>1657</v>
      </c>
      <c r="AG1661" s="389"/>
      <c r="AH1661" s="20"/>
      <c r="AI1661" s="303"/>
      <c r="AJ1661" s="307"/>
      <c r="AK1661" s="161"/>
      <c r="AL1661" s="305"/>
      <c r="AM1661" s="305"/>
      <c r="AN1661" s="162"/>
      <c r="AO1661" s="439"/>
      <c r="AP1661" s="162"/>
      <c r="AQ1661" s="113"/>
      <c r="AR1661" s="113"/>
      <c r="AS1661" s="384"/>
      <c r="AT1661" s="306"/>
      <c r="AU1661" s="306"/>
      <c r="AV1661" s="160"/>
      <c r="AW1661" s="158"/>
      <c r="AX1661" s="385"/>
      <c r="AY1661" s="453"/>
      <c r="AZ1661" s="165"/>
      <c r="BA1661" s="301"/>
      <c r="BB1661" s="165"/>
      <c r="BC1661" s="301"/>
      <c r="BD1661" s="165"/>
      <c r="BE1661" s="302"/>
      <c r="BF1661" s="302"/>
      <c r="BG1661" s="165"/>
      <c r="BH1661" s="303"/>
      <c r="BI1661" s="165"/>
      <c r="BJ1661" s="304"/>
      <c r="BK1661" s="394"/>
      <c r="BL1661" s="302"/>
      <c r="BM1661" s="302"/>
      <c r="BN1661" s="394"/>
      <c r="BO1661" s="302"/>
      <c r="BP1661" s="13"/>
      <c r="BQ1661" s="302"/>
      <c r="BR1661" s="13"/>
      <c r="BS1661" s="302"/>
      <c r="BT1661" s="13"/>
      <c r="BU1661" s="302"/>
      <c r="BV1661" s="386"/>
      <c r="BW1661" s="303"/>
      <c r="BX1661" s="303"/>
      <c r="BY1661" s="302"/>
      <c r="BZ1661" s="302"/>
      <c r="CA1661" s="387"/>
      <c r="CB1661" s="395"/>
      <c r="CC1661" s="12"/>
      <c r="CD1661" s="304"/>
      <c r="CE1661" s="14"/>
      <c r="CF1661" s="395"/>
      <c r="CG1661" s="397"/>
      <c r="CH1661" s="300">
        <f t="shared" si="633"/>
        <v>0</v>
      </c>
      <c r="CI1661" s="26"/>
      <c r="CJ1661" s="17">
        <f t="shared" si="630"/>
        <v>0</v>
      </c>
      <c r="CK1661" s="18">
        <f t="shared" si="641"/>
        <v>12.89</v>
      </c>
      <c r="CM1661" s="164"/>
      <c r="CN1661" s="302"/>
      <c r="CO1661" s="13">
        <f t="shared" si="634"/>
        <v>0</v>
      </c>
      <c r="CP1661" s="302"/>
      <c r="CQ1661" s="13">
        <f t="shared" si="635"/>
        <v>0</v>
      </c>
      <c r="CR1661" s="302"/>
      <c r="CS1661" s="13">
        <f t="shared" si="636"/>
        <v>0</v>
      </c>
      <c r="CT1661" s="302"/>
      <c r="CU1661" s="13">
        <f t="shared" si="631"/>
        <v>0</v>
      </c>
      <c r="CV1661" s="302"/>
      <c r="CW1661" s="13">
        <f t="shared" si="637"/>
        <v>0</v>
      </c>
      <c r="CX1661" s="13">
        <f t="shared" si="638"/>
        <v>0</v>
      </c>
      <c r="CY1661" s="251">
        <f t="shared" si="639"/>
        <v>0</v>
      </c>
      <c r="CZ1661" s="13" t="s">
        <v>29</v>
      </c>
      <c r="DA1661" s="13">
        <v>50</v>
      </c>
      <c r="DB1661" s="22">
        <f t="shared" si="640"/>
        <v>0</v>
      </c>
      <c r="DD1661" s="24"/>
      <c r="DF1661" s="163"/>
      <c r="DH1661" s="24"/>
      <c r="DI1661" s="447"/>
      <c r="DJ1661" s="163"/>
    </row>
    <row r="1662" spans="1:114" s="7" customFormat="1">
      <c r="A1662" s="277">
        <f t="shared" si="624"/>
        <v>50</v>
      </c>
      <c r="B1662" s="21" t="e">
        <f>'Calculateur de trading'!I1662/C1662/W1662</f>
        <v>#DIV/0!</v>
      </c>
      <c r="C1662" s="278">
        <f t="shared" si="625"/>
        <v>10</v>
      </c>
      <c r="D1662" s="426"/>
      <c r="E1662" s="273">
        <f t="shared" si="626"/>
        <v>100</v>
      </c>
      <c r="F1662" s="271">
        <f t="shared" si="618"/>
        <v>2</v>
      </c>
      <c r="G1662" s="271" t="e">
        <f t="shared" si="619"/>
        <v>#DIV/0!</v>
      </c>
      <c r="H1662" s="272">
        <f t="shared" si="620"/>
        <v>20</v>
      </c>
      <c r="I1662" s="270"/>
      <c r="J1662" s="273">
        <f t="shared" si="627"/>
        <v>200</v>
      </c>
      <c r="K1662" s="271">
        <f t="shared" si="621"/>
        <v>4</v>
      </c>
      <c r="L1662" s="271" t="e">
        <f t="shared" si="622"/>
        <v>#DIV/0!</v>
      </c>
      <c r="M1662" s="272">
        <f t="shared" si="623"/>
        <v>40</v>
      </c>
      <c r="N1662" s="389"/>
      <c r="O1662" s="455" t="e">
        <f>(A1662*B1662*W1662)+(B1662*'Calculateur de trading'!H1662)</f>
        <v>#DIV/0!</v>
      </c>
      <c r="P1662" s="274" t="e">
        <f>O1662/'Déscriptions des trades'!CK1662</f>
        <v>#DIV/0!</v>
      </c>
      <c r="Q1662" s="456" t="e">
        <f>'Déscriptions des trades'!CK1662-O1662</f>
        <v>#DIV/0!</v>
      </c>
      <c r="R1662" s="466" t="e">
        <f t="shared" si="628"/>
        <v>#DIV/0!</v>
      </c>
      <c r="S1662" s="389"/>
      <c r="T1662" s="12"/>
      <c r="U1662" s="25"/>
      <c r="V1662" s="15"/>
      <c r="W1662" s="490">
        <f t="shared" si="632"/>
        <v>0</v>
      </c>
      <c r="X1662" s="21" t="e">
        <f>W1662*U1662/'Déscriptions des trades'!CK1662*'Déscriptions des trades'!B1662</f>
        <v>#DIV/0!</v>
      </c>
      <c r="Y1662" s="459"/>
      <c r="Z1662" s="389"/>
      <c r="AA1662" s="23">
        <f t="shared" si="629"/>
        <v>0.1</v>
      </c>
      <c r="AB1662" s="17" t="e">
        <f>(AA1662*'Déscriptions des trades'!U1662*'Déscriptions des trades'!B1662/'Déscriptions des trades'!CK1662)*'Déscriptions des trades'!W1662</f>
        <v>#DIV/0!</v>
      </c>
      <c r="AC1662" s="265" t="e">
        <f>AB1662*'Déscriptions des trades'!CK1662</f>
        <v>#DIV/0!</v>
      </c>
      <c r="AD1662" s="266" t="e">
        <f>'Déscriptions des trades'!CK1662-AC1662</f>
        <v>#DIV/0!</v>
      </c>
      <c r="AE1662" s="389"/>
      <c r="AF1662" s="399">
        <v>1658</v>
      </c>
      <c r="AG1662" s="389"/>
      <c r="AH1662" s="20"/>
      <c r="AI1662" s="303"/>
      <c r="AJ1662" s="307"/>
      <c r="AK1662" s="161"/>
      <c r="AL1662" s="305"/>
      <c r="AM1662" s="305"/>
      <c r="AN1662" s="162"/>
      <c r="AO1662" s="439"/>
      <c r="AP1662" s="162"/>
      <c r="AQ1662" s="113"/>
      <c r="AR1662" s="113"/>
      <c r="AS1662" s="384"/>
      <c r="AT1662" s="306"/>
      <c r="AU1662" s="306"/>
      <c r="AV1662" s="160"/>
      <c r="AW1662" s="158"/>
      <c r="AX1662" s="385"/>
      <c r="AY1662" s="453"/>
      <c r="AZ1662" s="165"/>
      <c r="BA1662" s="301"/>
      <c r="BB1662" s="165"/>
      <c r="BC1662" s="301"/>
      <c r="BD1662" s="165"/>
      <c r="BE1662" s="302"/>
      <c r="BF1662" s="302"/>
      <c r="BG1662" s="165"/>
      <c r="BH1662" s="303"/>
      <c r="BI1662" s="165"/>
      <c r="BJ1662" s="304"/>
      <c r="BK1662" s="394"/>
      <c r="BL1662" s="302"/>
      <c r="BM1662" s="302"/>
      <c r="BN1662" s="394"/>
      <c r="BO1662" s="302"/>
      <c r="BP1662" s="13"/>
      <c r="BQ1662" s="302"/>
      <c r="BR1662" s="13"/>
      <c r="BS1662" s="302"/>
      <c r="BT1662" s="13"/>
      <c r="BU1662" s="302"/>
      <c r="BV1662" s="386"/>
      <c r="BW1662" s="303"/>
      <c r="BX1662" s="303"/>
      <c r="BY1662" s="302"/>
      <c r="BZ1662" s="302"/>
      <c r="CA1662" s="387"/>
      <c r="CB1662" s="395"/>
      <c r="CC1662" s="12"/>
      <c r="CD1662" s="304"/>
      <c r="CE1662" s="14"/>
      <c r="CF1662" s="395"/>
      <c r="CG1662" s="397"/>
      <c r="CH1662" s="300">
        <f t="shared" si="633"/>
        <v>0</v>
      </c>
      <c r="CI1662" s="26"/>
      <c r="CJ1662" s="17">
        <f t="shared" si="630"/>
        <v>0</v>
      </c>
      <c r="CK1662" s="18">
        <f t="shared" si="641"/>
        <v>12.89</v>
      </c>
      <c r="CM1662" s="164"/>
      <c r="CN1662" s="302"/>
      <c r="CO1662" s="13">
        <f t="shared" si="634"/>
        <v>0</v>
      </c>
      <c r="CP1662" s="302"/>
      <c r="CQ1662" s="13">
        <f t="shared" si="635"/>
        <v>0</v>
      </c>
      <c r="CR1662" s="302"/>
      <c r="CS1662" s="13">
        <f t="shared" si="636"/>
        <v>0</v>
      </c>
      <c r="CT1662" s="302"/>
      <c r="CU1662" s="13">
        <f t="shared" si="631"/>
        <v>0</v>
      </c>
      <c r="CV1662" s="302"/>
      <c r="CW1662" s="13">
        <f t="shared" si="637"/>
        <v>0</v>
      </c>
      <c r="CX1662" s="13">
        <f t="shared" si="638"/>
        <v>0</v>
      </c>
      <c r="CY1662" s="251">
        <f t="shared" si="639"/>
        <v>0</v>
      </c>
      <c r="CZ1662" s="13" t="s">
        <v>29</v>
      </c>
      <c r="DA1662" s="13">
        <v>50</v>
      </c>
      <c r="DB1662" s="22">
        <f t="shared" si="640"/>
        <v>0</v>
      </c>
      <c r="DD1662" s="24"/>
      <c r="DF1662" s="163"/>
      <c r="DH1662" s="24"/>
      <c r="DI1662" s="447"/>
      <c r="DJ1662" s="163"/>
    </row>
    <row r="1663" spans="1:114" s="7" customFormat="1">
      <c r="A1663" s="277">
        <f t="shared" si="624"/>
        <v>50</v>
      </c>
      <c r="B1663" s="21" t="e">
        <f>'Calculateur de trading'!I1663/C1663/W1663</f>
        <v>#DIV/0!</v>
      </c>
      <c r="C1663" s="278">
        <f t="shared" si="625"/>
        <v>10</v>
      </c>
      <c r="D1663" s="278"/>
      <c r="E1663" s="273">
        <f t="shared" si="626"/>
        <v>100</v>
      </c>
      <c r="F1663" s="271">
        <f t="shared" si="618"/>
        <v>2</v>
      </c>
      <c r="G1663" s="271" t="e">
        <f t="shared" si="619"/>
        <v>#DIV/0!</v>
      </c>
      <c r="H1663" s="272">
        <f t="shared" si="620"/>
        <v>20</v>
      </c>
      <c r="I1663" s="270"/>
      <c r="J1663" s="273">
        <f t="shared" si="627"/>
        <v>200</v>
      </c>
      <c r="K1663" s="271">
        <f t="shared" si="621"/>
        <v>4</v>
      </c>
      <c r="L1663" s="271" t="e">
        <f t="shared" si="622"/>
        <v>#DIV/0!</v>
      </c>
      <c r="M1663" s="272">
        <f t="shared" si="623"/>
        <v>40</v>
      </c>
      <c r="N1663" s="389"/>
      <c r="O1663" s="455" t="e">
        <f>(A1663*B1663*W1663)+(B1663*'Calculateur de trading'!H1663)</f>
        <v>#DIV/0!</v>
      </c>
      <c r="P1663" s="274" t="e">
        <f>O1663/'Déscriptions des trades'!CK1663</f>
        <v>#DIV/0!</v>
      </c>
      <c r="Q1663" s="456" t="e">
        <f>'Déscriptions des trades'!CK1663-O1663</f>
        <v>#DIV/0!</v>
      </c>
      <c r="R1663" s="466" t="e">
        <f t="shared" si="628"/>
        <v>#DIV/0!</v>
      </c>
      <c r="S1663" s="389"/>
      <c r="T1663" s="12"/>
      <c r="U1663" s="25"/>
      <c r="V1663" s="15"/>
      <c r="W1663" s="490">
        <f t="shared" si="632"/>
        <v>0</v>
      </c>
      <c r="X1663" s="21" t="e">
        <f>W1663*U1663/'Déscriptions des trades'!CK1663*'Déscriptions des trades'!B1663</f>
        <v>#DIV/0!</v>
      </c>
      <c r="Y1663" s="459"/>
      <c r="Z1663" s="389"/>
      <c r="AA1663" s="23">
        <f t="shared" si="629"/>
        <v>0.1</v>
      </c>
      <c r="AB1663" s="17" t="e">
        <f>(AA1663*'Déscriptions des trades'!U1663*'Déscriptions des trades'!B1663/'Déscriptions des trades'!CK1663)*'Déscriptions des trades'!W1663</f>
        <v>#DIV/0!</v>
      </c>
      <c r="AC1663" s="265" t="e">
        <f>AB1663*'Déscriptions des trades'!CK1663</f>
        <v>#DIV/0!</v>
      </c>
      <c r="AD1663" s="266" t="e">
        <f>'Déscriptions des trades'!CK1663-AC1663</f>
        <v>#DIV/0!</v>
      </c>
      <c r="AE1663" s="389"/>
      <c r="AF1663" s="399">
        <v>1659</v>
      </c>
      <c r="AG1663" s="389"/>
      <c r="AH1663" s="20"/>
      <c r="AI1663" s="303"/>
      <c r="AJ1663" s="307"/>
      <c r="AK1663" s="161"/>
      <c r="AL1663" s="305"/>
      <c r="AM1663" s="305"/>
      <c r="AN1663" s="162"/>
      <c r="AO1663" s="439"/>
      <c r="AP1663" s="162"/>
      <c r="AQ1663" s="113"/>
      <c r="AR1663" s="113"/>
      <c r="AS1663" s="384"/>
      <c r="AT1663" s="306"/>
      <c r="AU1663" s="306"/>
      <c r="AV1663" s="160"/>
      <c r="AW1663" s="158"/>
      <c r="AX1663" s="385"/>
      <c r="AY1663" s="453"/>
      <c r="AZ1663" s="165"/>
      <c r="BA1663" s="301"/>
      <c r="BB1663" s="165"/>
      <c r="BC1663" s="301"/>
      <c r="BD1663" s="165"/>
      <c r="BE1663" s="302"/>
      <c r="BF1663" s="302"/>
      <c r="BG1663" s="165"/>
      <c r="BH1663" s="303"/>
      <c r="BI1663" s="165"/>
      <c r="BJ1663" s="304"/>
      <c r="BK1663" s="394"/>
      <c r="BL1663" s="302"/>
      <c r="BM1663" s="302"/>
      <c r="BN1663" s="394"/>
      <c r="BO1663" s="302"/>
      <c r="BP1663" s="13"/>
      <c r="BQ1663" s="302"/>
      <c r="BR1663" s="13"/>
      <c r="BS1663" s="302"/>
      <c r="BT1663" s="13"/>
      <c r="BU1663" s="302"/>
      <c r="BV1663" s="386"/>
      <c r="BW1663" s="303"/>
      <c r="BX1663" s="303"/>
      <c r="BY1663" s="302"/>
      <c r="BZ1663" s="302"/>
      <c r="CA1663" s="387"/>
      <c r="CB1663" s="395"/>
      <c r="CC1663" s="12"/>
      <c r="CD1663" s="304"/>
      <c r="CE1663" s="14"/>
      <c r="CF1663" s="395"/>
      <c r="CG1663" s="397"/>
      <c r="CH1663" s="300">
        <f t="shared" si="633"/>
        <v>0</v>
      </c>
      <c r="CI1663" s="26"/>
      <c r="CJ1663" s="17">
        <f t="shared" si="630"/>
        <v>0</v>
      </c>
      <c r="CK1663" s="18">
        <f t="shared" si="641"/>
        <v>12.89</v>
      </c>
      <c r="CM1663" s="164"/>
      <c r="CN1663" s="302"/>
      <c r="CO1663" s="13">
        <f t="shared" si="634"/>
        <v>0</v>
      </c>
      <c r="CP1663" s="302"/>
      <c r="CQ1663" s="13">
        <f t="shared" si="635"/>
        <v>0</v>
      </c>
      <c r="CR1663" s="302"/>
      <c r="CS1663" s="13">
        <f t="shared" si="636"/>
        <v>0</v>
      </c>
      <c r="CT1663" s="302"/>
      <c r="CU1663" s="13">
        <f t="shared" si="631"/>
        <v>0</v>
      </c>
      <c r="CV1663" s="302"/>
      <c r="CW1663" s="13">
        <f t="shared" si="637"/>
        <v>0</v>
      </c>
      <c r="CX1663" s="13">
        <f t="shared" si="638"/>
        <v>0</v>
      </c>
      <c r="CY1663" s="251">
        <f t="shared" si="639"/>
        <v>0</v>
      </c>
      <c r="CZ1663" s="13" t="s">
        <v>29</v>
      </c>
      <c r="DA1663" s="13">
        <v>50</v>
      </c>
      <c r="DB1663" s="22">
        <f t="shared" si="640"/>
        <v>0</v>
      </c>
      <c r="DD1663" s="24"/>
      <c r="DF1663" s="163"/>
      <c r="DH1663" s="24"/>
      <c r="DI1663" s="447"/>
      <c r="DJ1663" s="163"/>
    </row>
    <row r="1664" spans="1:114" s="7" customFormat="1">
      <c r="A1664" s="277">
        <f t="shared" si="624"/>
        <v>50</v>
      </c>
      <c r="B1664" s="21" t="e">
        <f>'Calculateur de trading'!I1664/C1664/W1664</f>
        <v>#DIV/0!</v>
      </c>
      <c r="C1664" s="278">
        <f t="shared" si="625"/>
        <v>10</v>
      </c>
      <c r="D1664" s="426"/>
      <c r="E1664" s="273">
        <f t="shared" si="626"/>
        <v>100</v>
      </c>
      <c r="F1664" s="271">
        <f t="shared" si="618"/>
        <v>2</v>
      </c>
      <c r="G1664" s="271" t="e">
        <f t="shared" si="619"/>
        <v>#DIV/0!</v>
      </c>
      <c r="H1664" s="272">
        <f t="shared" si="620"/>
        <v>20</v>
      </c>
      <c r="I1664" s="270"/>
      <c r="J1664" s="273">
        <f t="shared" si="627"/>
        <v>200</v>
      </c>
      <c r="K1664" s="271">
        <f t="shared" si="621"/>
        <v>4</v>
      </c>
      <c r="L1664" s="271" t="e">
        <f t="shared" si="622"/>
        <v>#DIV/0!</v>
      </c>
      <c r="M1664" s="272">
        <f t="shared" si="623"/>
        <v>40</v>
      </c>
      <c r="N1664" s="389"/>
      <c r="O1664" s="455" t="e">
        <f>(A1664*B1664*W1664)+(B1664*'Calculateur de trading'!H1664)</f>
        <v>#DIV/0!</v>
      </c>
      <c r="P1664" s="274" t="e">
        <f>O1664/'Déscriptions des trades'!CK1664</f>
        <v>#DIV/0!</v>
      </c>
      <c r="Q1664" s="456" t="e">
        <f>'Déscriptions des trades'!CK1664-O1664</f>
        <v>#DIV/0!</v>
      </c>
      <c r="R1664" s="466" t="e">
        <f t="shared" si="628"/>
        <v>#DIV/0!</v>
      </c>
      <c r="S1664" s="389"/>
      <c r="T1664" s="12"/>
      <c r="U1664" s="25"/>
      <c r="V1664" s="15"/>
      <c r="W1664" s="490">
        <f t="shared" si="632"/>
        <v>0</v>
      </c>
      <c r="X1664" s="21" t="e">
        <f>W1664*U1664/'Déscriptions des trades'!CK1664*'Déscriptions des trades'!B1664</f>
        <v>#DIV/0!</v>
      </c>
      <c r="Y1664" s="459"/>
      <c r="Z1664" s="389"/>
      <c r="AA1664" s="23">
        <f t="shared" si="629"/>
        <v>0.1</v>
      </c>
      <c r="AB1664" s="17" t="e">
        <f>(AA1664*'Déscriptions des trades'!U1664*'Déscriptions des trades'!B1664/'Déscriptions des trades'!CK1664)*'Déscriptions des trades'!W1664</f>
        <v>#DIV/0!</v>
      </c>
      <c r="AC1664" s="265" t="e">
        <f>AB1664*'Déscriptions des trades'!CK1664</f>
        <v>#DIV/0!</v>
      </c>
      <c r="AD1664" s="266" t="e">
        <f>'Déscriptions des trades'!CK1664-AC1664</f>
        <v>#DIV/0!</v>
      </c>
      <c r="AE1664" s="389"/>
      <c r="AF1664" s="399">
        <v>1660</v>
      </c>
      <c r="AG1664" s="389"/>
      <c r="AH1664" s="20"/>
      <c r="AI1664" s="303"/>
      <c r="AJ1664" s="307"/>
      <c r="AK1664" s="161"/>
      <c r="AL1664" s="305"/>
      <c r="AM1664" s="305"/>
      <c r="AN1664" s="162"/>
      <c r="AO1664" s="439"/>
      <c r="AP1664" s="162"/>
      <c r="AQ1664" s="113"/>
      <c r="AR1664" s="113"/>
      <c r="AS1664" s="384"/>
      <c r="AT1664" s="306"/>
      <c r="AU1664" s="306"/>
      <c r="AV1664" s="160"/>
      <c r="AW1664" s="158"/>
      <c r="AX1664" s="385"/>
      <c r="AY1664" s="453"/>
      <c r="AZ1664" s="165"/>
      <c r="BA1664" s="301"/>
      <c r="BB1664" s="165"/>
      <c r="BC1664" s="301"/>
      <c r="BD1664" s="165"/>
      <c r="BE1664" s="302"/>
      <c r="BF1664" s="302"/>
      <c r="BG1664" s="165"/>
      <c r="BH1664" s="303"/>
      <c r="BI1664" s="165"/>
      <c r="BJ1664" s="304"/>
      <c r="BK1664" s="394"/>
      <c r="BL1664" s="302"/>
      <c r="BM1664" s="302"/>
      <c r="BN1664" s="394"/>
      <c r="BO1664" s="302"/>
      <c r="BP1664" s="13"/>
      <c r="BQ1664" s="302"/>
      <c r="BR1664" s="13"/>
      <c r="BS1664" s="302"/>
      <c r="BT1664" s="13"/>
      <c r="BU1664" s="302"/>
      <c r="BV1664" s="386"/>
      <c r="BW1664" s="303"/>
      <c r="BX1664" s="303"/>
      <c r="BY1664" s="302"/>
      <c r="BZ1664" s="302"/>
      <c r="CA1664" s="387"/>
      <c r="CB1664" s="395"/>
      <c r="CC1664" s="12"/>
      <c r="CD1664" s="304"/>
      <c r="CE1664" s="14"/>
      <c r="CF1664" s="395"/>
      <c r="CG1664" s="397"/>
      <c r="CH1664" s="300">
        <f t="shared" si="633"/>
        <v>0</v>
      </c>
      <c r="CI1664" s="26"/>
      <c r="CJ1664" s="17">
        <f t="shared" si="630"/>
        <v>0</v>
      </c>
      <c r="CK1664" s="18">
        <f t="shared" si="641"/>
        <v>12.89</v>
      </c>
      <c r="CM1664" s="164"/>
      <c r="CN1664" s="302"/>
      <c r="CO1664" s="13">
        <f t="shared" si="634"/>
        <v>0</v>
      </c>
      <c r="CP1664" s="302"/>
      <c r="CQ1664" s="13">
        <f t="shared" si="635"/>
        <v>0</v>
      </c>
      <c r="CR1664" s="302"/>
      <c r="CS1664" s="13">
        <f t="shared" si="636"/>
        <v>0</v>
      </c>
      <c r="CT1664" s="302"/>
      <c r="CU1664" s="13">
        <f t="shared" si="631"/>
        <v>0</v>
      </c>
      <c r="CV1664" s="302"/>
      <c r="CW1664" s="13">
        <f t="shared" si="637"/>
        <v>0</v>
      </c>
      <c r="CX1664" s="13">
        <f t="shared" si="638"/>
        <v>0</v>
      </c>
      <c r="CY1664" s="251">
        <f t="shared" si="639"/>
        <v>0</v>
      </c>
      <c r="CZ1664" s="13" t="s">
        <v>29</v>
      </c>
      <c r="DA1664" s="13">
        <v>50</v>
      </c>
      <c r="DB1664" s="22">
        <f t="shared" si="640"/>
        <v>0</v>
      </c>
      <c r="DD1664" s="24"/>
      <c r="DF1664" s="163"/>
      <c r="DH1664" s="24"/>
      <c r="DI1664" s="447"/>
      <c r="DJ1664" s="163"/>
    </row>
    <row r="1665" spans="1:114" s="7" customFormat="1">
      <c r="A1665" s="277">
        <f t="shared" si="624"/>
        <v>50</v>
      </c>
      <c r="B1665" s="21" t="e">
        <f>'Calculateur de trading'!I1665/C1665/W1665</f>
        <v>#DIV/0!</v>
      </c>
      <c r="C1665" s="278">
        <f t="shared" si="625"/>
        <v>10</v>
      </c>
      <c r="D1665" s="426"/>
      <c r="E1665" s="273">
        <f t="shared" si="626"/>
        <v>100</v>
      </c>
      <c r="F1665" s="271">
        <f t="shared" si="618"/>
        <v>2</v>
      </c>
      <c r="G1665" s="271" t="e">
        <f t="shared" si="619"/>
        <v>#DIV/0!</v>
      </c>
      <c r="H1665" s="272">
        <f t="shared" si="620"/>
        <v>20</v>
      </c>
      <c r="I1665" s="270"/>
      <c r="J1665" s="273">
        <f t="shared" si="627"/>
        <v>200</v>
      </c>
      <c r="K1665" s="271">
        <f t="shared" si="621"/>
        <v>4</v>
      </c>
      <c r="L1665" s="271" t="e">
        <f t="shared" si="622"/>
        <v>#DIV/0!</v>
      </c>
      <c r="M1665" s="272">
        <f t="shared" si="623"/>
        <v>40</v>
      </c>
      <c r="N1665" s="389"/>
      <c r="O1665" s="455" t="e">
        <f>(A1665*B1665*W1665)+(B1665*'Calculateur de trading'!H1665)</f>
        <v>#DIV/0!</v>
      </c>
      <c r="P1665" s="274" t="e">
        <f>O1665/'Déscriptions des trades'!CK1665</f>
        <v>#DIV/0!</v>
      </c>
      <c r="Q1665" s="456" t="e">
        <f>'Déscriptions des trades'!CK1665-O1665</f>
        <v>#DIV/0!</v>
      </c>
      <c r="R1665" s="466" t="e">
        <f t="shared" si="628"/>
        <v>#DIV/0!</v>
      </c>
      <c r="S1665" s="389"/>
      <c r="T1665" s="12"/>
      <c r="U1665" s="25"/>
      <c r="V1665" s="15"/>
      <c r="W1665" s="490">
        <f t="shared" si="632"/>
        <v>0</v>
      </c>
      <c r="X1665" s="21" t="e">
        <f>W1665*U1665/'Déscriptions des trades'!CK1665*'Déscriptions des trades'!B1665</f>
        <v>#DIV/0!</v>
      </c>
      <c r="Y1665" s="459"/>
      <c r="Z1665" s="389"/>
      <c r="AA1665" s="23">
        <f t="shared" si="629"/>
        <v>0.1</v>
      </c>
      <c r="AB1665" s="17" t="e">
        <f>(AA1665*'Déscriptions des trades'!U1665*'Déscriptions des trades'!B1665/'Déscriptions des trades'!CK1665)*'Déscriptions des trades'!W1665</f>
        <v>#DIV/0!</v>
      </c>
      <c r="AC1665" s="265" t="e">
        <f>AB1665*'Déscriptions des trades'!CK1665</f>
        <v>#DIV/0!</v>
      </c>
      <c r="AD1665" s="266" t="e">
        <f>'Déscriptions des trades'!CK1665-AC1665</f>
        <v>#DIV/0!</v>
      </c>
      <c r="AE1665" s="389"/>
      <c r="AF1665" s="399">
        <v>1661</v>
      </c>
      <c r="AG1665" s="389"/>
      <c r="AH1665" s="20"/>
      <c r="AI1665" s="303"/>
      <c r="AJ1665" s="307"/>
      <c r="AK1665" s="161"/>
      <c r="AL1665" s="305"/>
      <c r="AM1665" s="305"/>
      <c r="AN1665" s="162"/>
      <c r="AO1665" s="439"/>
      <c r="AP1665" s="162"/>
      <c r="AQ1665" s="113"/>
      <c r="AR1665" s="113"/>
      <c r="AS1665" s="384"/>
      <c r="AT1665" s="306"/>
      <c r="AU1665" s="306"/>
      <c r="AV1665" s="160"/>
      <c r="AW1665" s="158"/>
      <c r="AX1665" s="385"/>
      <c r="AY1665" s="453"/>
      <c r="AZ1665" s="165"/>
      <c r="BA1665" s="301"/>
      <c r="BB1665" s="165"/>
      <c r="BC1665" s="301"/>
      <c r="BD1665" s="165"/>
      <c r="BE1665" s="302"/>
      <c r="BF1665" s="302"/>
      <c r="BG1665" s="165"/>
      <c r="BH1665" s="303"/>
      <c r="BI1665" s="165"/>
      <c r="BJ1665" s="304"/>
      <c r="BK1665" s="394"/>
      <c r="BL1665" s="302"/>
      <c r="BM1665" s="302"/>
      <c r="BN1665" s="394"/>
      <c r="BO1665" s="302"/>
      <c r="BP1665" s="13"/>
      <c r="BQ1665" s="302"/>
      <c r="BR1665" s="13"/>
      <c r="BS1665" s="302"/>
      <c r="BT1665" s="13"/>
      <c r="BU1665" s="302"/>
      <c r="BV1665" s="386"/>
      <c r="BW1665" s="303"/>
      <c r="BX1665" s="303"/>
      <c r="BY1665" s="302"/>
      <c r="BZ1665" s="302"/>
      <c r="CA1665" s="387"/>
      <c r="CB1665" s="395"/>
      <c r="CC1665" s="12"/>
      <c r="CD1665" s="304"/>
      <c r="CE1665" s="14"/>
      <c r="CF1665" s="395"/>
      <c r="CG1665" s="397"/>
      <c r="CH1665" s="300">
        <f t="shared" si="633"/>
        <v>0</v>
      </c>
      <c r="CI1665" s="26"/>
      <c r="CJ1665" s="17">
        <f t="shared" si="630"/>
        <v>0</v>
      </c>
      <c r="CK1665" s="18">
        <f t="shared" si="641"/>
        <v>12.89</v>
      </c>
      <c r="CM1665" s="164"/>
      <c r="CN1665" s="302"/>
      <c r="CO1665" s="13">
        <f t="shared" si="634"/>
        <v>0</v>
      </c>
      <c r="CP1665" s="302"/>
      <c r="CQ1665" s="13">
        <f t="shared" si="635"/>
        <v>0</v>
      </c>
      <c r="CR1665" s="302"/>
      <c r="CS1665" s="13">
        <f t="shared" si="636"/>
        <v>0</v>
      </c>
      <c r="CT1665" s="302"/>
      <c r="CU1665" s="13">
        <f t="shared" si="631"/>
        <v>0</v>
      </c>
      <c r="CV1665" s="302"/>
      <c r="CW1665" s="13">
        <f t="shared" si="637"/>
        <v>0</v>
      </c>
      <c r="CX1665" s="13">
        <f t="shared" si="638"/>
        <v>0</v>
      </c>
      <c r="CY1665" s="251">
        <f t="shared" si="639"/>
        <v>0</v>
      </c>
      <c r="CZ1665" s="13" t="s">
        <v>29</v>
      </c>
      <c r="DA1665" s="13">
        <v>50</v>
      </c>
      <c r="DB1665" s="22">
        <f t="shared" si="640"/>
        <v>0</v>
      </c>
      <c r="DD1665" s="24"/>
      <c r="DF1665" s="163"/>
      <c r="DH1665" s="24"/>
      <c r="DI1665" s="447"/>
      <c r="DJ1665" s="163"/>
    </row>
    <row r="1666" spans="1:114" s="7" customFormat="1">
      <c r="A1666" s="277">
        <f t="shared" si="624"/>
        <v>50</v>
      </c>
      <c r="B1666" s="21" t="e">
        <f>'Calculateur de trading'!I1666/C1666/W1666</f>
        <v>#DIV/0!</v>
      </c>
      <c r="C1666" s="278">
        <f t="shared" si="625"/>
        <v>10</v>
      </c>
      <c r="D1666" s="278"/>
      <c r="E1666" s="273">
        <f t="shared" si="626"/>
        <v>100</v>
      </c>
      <c r="F1666" s="271">
        <f t="shared" si="618"/>
        <v>2</v>
      </c>
      <c r="G1666" s="271" t="e">
        <f t="shared" si="619"/>
        <v>#DIV/0!</v>
      </c>
      <c r="H1666" s="272">
        <f t="shared" si="620"/>
        <v>20</v>
      </c>
      <c r="I1666" s="270"/>
      <c r="J1666" s="273">
        <f t="shared" si="627"/>
        <v>200</v>
      </c>
      <c r="K1666" s="271">
        <f t="shared" si="621"/>
        <v>4</v>
      </c>
      <c r="L1666" s="271" t="e">
        <f t="shared" si="622"/>
        <v>#DIV/0!</v>
      </c>
      <c r="M1666" s="272">
        <f t="shared" si="623"/>
        <v>40</v>
      </c>
      <c r="N1666" s="389"/>
      <c r="O1666" s="455" t="e">
        <f>(A1666*B1666*W1666)+(B1666*'Calculateur de trading'!H1666)</f>
        <v>#DIV/0!</v>
      </c>
      <c r="P1666" s="274" t="e">
        <f>O1666/'Déscriptions des trades'!CK1666</f>
        <v>#DIV/0!</v>
      </c>
      <c r="Q1666" s="456" t="e">
        <f>'Déscriptions des trades'!CK1666-O1666</f>
        <v>#DIV/0!</v>
      </c>
      <c r="R1666" s="466" t="e">
        <f t="shared" si="628"/>
        <v>#DIV/0!</v>
      </c>
      <c r="S1666" s="389"/>
      <c r="T1666" s="12"/>
      <c r="U1666" s="25"/>
      <c r="V1666" s="15"/>
      <c r="W1666" s="490">
        <f t="shared" si="632"/>
        <v>0</v>
      </c>
      <c r="X1666" s="21" t="e">
        <f>W1666*U1666/'Déscriptions des trades'!CK1666*'Déscriptions des trades'!B1666</f>
        <v>#DIV/0!</v>
      </c>
      <c r="Y1666" s="459"/>
      <c r="Z1666" s="389"/>
      <c r="AA1666" s="23">
        <f t="shared" si="629"/>
        <v>0.1</v>
      </c>
      <c r="AB1666" s="17" t="e">
        <f>(AA1666*'Déscriptions des trades'!U1666*'Déscriptions des trades'!B1666/'Déscriptions des trades'!CK1666)*'Déscriptions des trades'!W1666</f>
        <v>#DIV/0!</v>
      </c>
      <c r="AC1666" s="265" t="e">
        <f>AB1666*'Déscriptions des trades'!CK1666</f>
        <v>#DIV/0!</v>
      </c>
      <c r="AD1666" s="266" t="e">
        <f>'Déscriptions des trades'!CK1666-AC1666</f>
        <v>#DIV/0!</v>
      </c>
      <c r="AE1666" s="389"/>
      <c r="AF1666" s="399">
        <v>1662</v>
      </c>
      <c r="AG1666" s="389"/>
      <c r="AH1666" s="20"/>
      <c r="AI1666" s="303"/>
      <c r="AJ1666" s="307"/>
      <c r="AK1666" s="161"/>
      <c r="AL1666" s="305"/>
      <c r="AM1666" s="305"/>
      <c r="AN1666" s="162"/>
      <c r="AO1666" s="439"/>
      <c r="AP1666" s="162"/>
      <c r="AQ1666" s="113"/>
      <c r="AR1666" s="113"/>
      <c r="AS1666" s="384"/>
      <c r="AT1666" s="306"/>
      <c r="AU1666" s="306"/>
      <c r="AV1666" s="160"/>
      <c r="AW1666" s="158"/>
      <c r="AX1666" s="385"/>
      <c r="AY1666" s="453"/>
      <c r="AZ1666" s="165"/>
      <c r="BA1666" s="301"/>
      <c r="BB1666" s="165"/>
      <c r="BC1666" s="301"/>
      <c r="BD1666" s="165"/>
      <c r="BE1666" s="302"/>
      <c r="BF1666" s="302"/>
      <c r="BG1666" s="165"/>
      <c r="BH1666" s="303"/>
      <c r="BI1666" s="165"/>
      <c r="BJ1666" s="304"/>
      <c r="BK1666" s="394"/>
      <c r="BL1666" s="302"/>
      <c r="BM1666" s="302"/>
      <c r="BN1666" s="394"/>
      <c r="BO1666" s="302"/>
      <c r="BP1666" s="13"/>
      <c r="BQ1666" s="302"/>
      <c r="BR1666" s="13"/>
      <c r="BS1666" s="302"/>
      <c r="BT1666" s="13"/>
      <c r="BU1666" s="302"/>
      <c r="BV1666" s="386"/>
      <c r="BW1666" s="303"/>
      <c r="BX1666" s="303"/>
      <c r="BY1666" s="302"/>
      <c r="BZ1666" s="302"/>
      <c r="CA1666" s="387"/>
      <c r="CB1666" s="395"/>
      <c r="CC1666" s="12"/>
      <c r="CD1666" s="304"/>
      <c r="CE1666" s="14"/>
      <c r="CF1666" s="395"/>
      <c r="CG1666" s="397"/>
      <c r="CH1666" s="300">
        <f t="shared" si="633"/>
        <v>0</v>
      </c>
      <c r="CI1666" s="26"/>
      <c r="CJ1666" s="17">
        <f t="shared" si="630"/>
        <v>0</v>
      </c>
      <c r="CK1666" s="18">
        <f t="shared" si="641"/>
        <v>12.89</v>
      </c>
      <c r="CM1666" s="164"/>
      <c r="CN1666" s="302"/>
      <c r="CO1666" s="13">
        <f t="shared" si="634"/>
        <v>0</v>
      </c>
      <c r="CP1666" s="302"/>
      <c r="CQ1666" s="13">
        <f t="shared" si="635"/>
        <v>0</v>
      </c>
      <c r="CR1666" s="302"/>
      <c r="CS1666" s="13">
        <f t="shared" si="636"/>
        <v>0</v>
      </c>
      <c r="CT1666" s="302"/>
      <c r="CU1666" s="13">
        <f t="shared" si="631"/>
        <v>0</v>
      </c>
      <c r="CV1666" s="302"/>
      <c r="CW1666" s="13">
        <f t="shared" si="637"/>
        <v>0</v>
      </c>
      <c r="CX1666" s="13">
        <f t="shared" si="638"/>
        <v>0</v>
      </c>
      <c r="CY1666" s="251">
        <f t="shared" si="639"/>
        <v>0</v>
      </c>
      <c r="CZ1666" s="13" t="s">
        <v>29</v>
      </c>
      <c r="DA1666" s="13">
        <v>50</v>
      </c>
      <c r="DB1666" s="22">
        <f t="shared" si="640"/>
        <v>0</v>
      </c>
      <c r="DD1666" s="24"/>
      <c r="DF1666" s="163"/>
      <c r="DH1666" s="24"/>
      <c r="DI1666" s="447"/>
      <c r="DJ1666" s="163"/>
    </row>
    <row r="1667" spans="1:114" s="7" customFormat="1">
      <c r="A1667" s="277">
        <f t="shared" si="624"/>
        <v>50</v>
      </c>
      <c r="B1667" s="21" t="e">
        <f>'Calculateur de trading'!I1667/C1667/W1667</f>
        <v>#DIV/0!</v>
      </c>
      <c r="C1667" s="278">
        <f t="shared" si="625"/>
        <v>10</v>
      </c>
      <c r="D1667" s="426"/>
      <c r="E1667" s="273">
        <f t="shared" si="626"/>
        <v>100</v>
      </c>
      <c r="F1667" s="271">
        <f t="shared" si="618"/>
        <v>2</v>
      </c>
      <c r="G1667" s="271" t="e">
        <f t="shared" si="619"/>
        <v>#DIV/0!</v>
      </c>
      <c r="H1667" s="272">
        <f t="shared" si="620"/>
        <v>20</v>
      </c>
      <c r="I1667" s="270"/>
      <c r="J1667" s="273">
        <f t="shared" si="627"/>
        <v>200</v>
      </c>
      <c r="K1667" s="271">
        <f t="shared" si="621"/>
        <v>4</v>
      </c>
      <c r="L1667" s="271" t="e">
        <f t="shared" si="622"/>
        <v>#DIV/0!</v>
      </c>
      <c r="M1667" s="272">
        <f t="shared" si="623"/>
        <v>40</v>
      </c>
      <c r="N1667" s="389"/>
      <c r="O1667" s="455" t="e">
        <f>(A1667*B1667*W1667)+(B1667*'Calculateur de trading'!H1667)</f>
        <v>#DIV/0!</v>
      </c>
      <c r="P1667" s="274" t="e">
        <f>O1667/'Déscriptions des trades'!CK1667</f>
        <v>#DIV/0!</v>
      </c>
      <c r="Q1667" s="456" t="e">
        <f>'Déscriptions des trades'!CK1667-O1667</f>
        <v>#DIV/0!</v>
      </c>
      <c r="R1667" s="466" t="e">
        <f t="shared" si="628"/>
        <v>#DIV/0!</v>
      </c>
      <c r="S1667" s="389"/>
      <c r="T1667" s="12"/>
      <c r="U1667" s="25"/>
      <c r="V1667" s="15"/>
      <c r="W1667" s="490">
        <f t="shared" si="632"/>
        <v>0</v>
      </c>
      <c r="X1667" s="21" t="e">
        <f>W1667*U1667/'Déscriptions des trades'!CK1667*'Déscriptions des trades'!B1667</f>
        <v>#DIV/0!</v>
      </c>
      <c r="Y1667" s="459"/>
      <c r="Z1667" s="389"/>
      <c r="AA1667" s="23">
        <f t="shared" si="629"/>
        <v>0.1</v>
      </c>
      <c r="AB1667" s="17" t="e">
        <f>(AA1667*'Déscriptions des trades'!U1667*'Déscriptions des trades'!B1667/'Déscriptions des trades'!CK1667)*'Déscriptions des trades'!W1667</f>
        <v>#DIV/0!</v>
      </c>
      <c r="AC1667" s="265" t="e">
        <f>AB1667*'Déscriptions des trades'!CK1667</f>
        <v>#DIV/0!</v>
      </c>
      <c r="AD1667" s="266" t="e">
        <f>'Déscriptions des trades'!CK1667-AC1667</f>
        <v>#DIV/0!</v>
      </c>
      <c r="AE1667" s="389"/>
      <c r="AF1667" s="399">
        <v>1663</v>
      </c>
      <c r="AG1667" s="389"/>
      <c r="AH1667" s="20"/>
      <c r="AI1667" s="303"/>
      <c r="AJ1667" s="307"/>
      <c r="AK1667" s="161"/>
      <c r="AL1667" s="305"/>
      <c r="AM1667" s="305"/>
      <c r="AN1667" s="162"/>
      <c r="AO1667" s="439"/>
      <c r="AP1667" s="162"/>
      <c r="AQ1667" s="113"/>
      <c r="AR1667" s="113"/>
      <c r="AS1667" s="384"/>
      <c r="AT1667" s="306"/>
      <c r="AU1667" s="306"/>
      <c r="AV1667" s="160"/>
      <c r="AW1667" s="158"/>
      <c r="AX1667" s="385"/>
      <c r="AY1667" s="453"/>
      <c r="AZ1667" s="165"/>
      <c r="BA1667" s="301"/>
      <c r="BB1667" s="165"/>
      <c r="BC1667" s="301"/>
      <c r="BD1667" s="165"/>
      <c r="BE1667" s="302"/>
      <c r="BF1667" s="302"/>
      <c r="BG1667" s="165"/>
      <c r="BH1667" s="303"/>
      <c r="BI1667" s="165"/>
      <c r="BJ1667" s="304"/>
      <c r="BK1667" s="394"/>
      <c r="BL1667" s="302"/>
      <c r="BM1667" s="302"/>
      <c r="BN1667" s="394"/>
      <c r="BO1667" s="302"/>
      <c r="BP1667" s="13"/>
      <c r="BQ1667" s="302"/>
      <c r="BR1667" s="13"/>
      <c r="BS1667" s="302"/>
      <c r="BT1667" s="13"/>
      <c r="BU1667" s="302"/>
      <c r="BV1667" s="386"/>
      <c r="BW1667" s="303"/>
      <c r="BX1667" s="303"/>
      <c r="BY1667" s="302"/>
      <c r="BZ1667" s="302"/>
      <c r="CA1667" s="387"/>
      <c r="CB1667" s="395"/>
      <c r="CC1667" s="12"/>
      <c r="CD1667" s="304"/>
      <c r="CE1667" s="14"/>
      <c r="CF1667" s="395"/>
      <c r="CG1667" s="397"/>
      <c r="CH1667" s="300">
        <f t="shared" si="633"/>
        <v>0</v>
      </c>
      <c r="CI1667" s="26"/>
      <c r="CJ1667" s="17">
        <f t="shared" si="630"/>
        <v>0</v>
      </c>
      <c r="CK1667" s="18">
        <f t="shared" si="641"/>
        <v>12.89</v>
      </c>
      <c r="CM1667" s="164"/>
      <c r="CN1667" s="302"/>
      <c r="CO1667" s="13">
        <f t="shared" si="634"/>
        <v>0</v>
      </c>
      <c r="CP1667" s="302"/>
      <c r="CQ1667" s="13">
        <f t="shared" si="635"/>
        <v>0</v>
      </c>
      <c r="CR1667" s="302"/>
      <c r="CS1667" s="13">
        <f t="shared" si="636"/>
        <v>0</v>
      </c>
      <c r="CT1667" s="302"/>
      <c r="CU1667" s="13">
        <f t="shared" si="631"/>
        <v>0</v>
      </c>
      <c r="CV1667" s="302"/>
      <c r="CW1667" s="13">
        <f t="shared" si="637"/>
        <v>0</v>
      </c>
      <c r="CX1667" s="13">
        <f t="shared" si="638"/>
        <v>0</v>
      </c>
      <c r="CY1667" s="251">
        <f t="shared" si="639"/>
        <v>0</v>
      </c>
      <c r="CZ1667" s="13" t="s">
        <v>29</v>
      </c>
      <c r="DA1667" s="13">
        <v>50</v>
      </c>
      <c r="DB1667" s="22">
        <f t="shared" si="640"/>
        <v>0</v>
      </c>
      <c r="DD1667" s="24"/>
      <c r="DF1667" s="163"/>
      <c r="DH1667" s="24"/>
      <c r="DI1667" s="447"/>
      <c r="DJ1667" s="163"/>
    </row>
    <row r="1668" spans="1:114" s="7" customFormat="1">
      <c r="A1668" s="277">
        <f t="shared" si="624"/>
        <v>50</v>
      </c>
      <c r="B1668" s="21" t="e">
        <f>'Calculateur de trading'!I1668/C1668/W1668</f>
        <v>#DIV/0!</v>
      </c>
      <c r="C1668" s="278">
        <f t="shared" si="625"/>
        <v>10</v>
      </c>
      <c r="D1668" s="278"/>
      <c r="E1668" s="273">
        <f t="shared" si="626"/>
        <v>100</v>
      </c>
      <c r="F1668" s="271">
        <f t="shared" si="618"/>
        <v>2</v>
      </c>
      <c r="G1668" s="271" t="e">
        <f t="shared" si="619"/>
        <v>#DIV/0!</v>
      </c>
      <c r="H1668" s="272">
        <f t="shared" si="620"/>
        <v>20</v>
      </c>
      <c r="I1668" s="270"/>
      <c r="J1668" s="273">
        <f t="shared" si="627"/>
        <v>200</v>
      </c>
      <c r="K1668" s="271">
        <f t="shared" si="621"/>
        <v>4</v>
      </c>
      <c r="L1668" s="271" t="e">
        <f t="shared" si="622"/>
        <v>#DIV/0!</v>
      </c>
      <c r="M1668" s="272">
        <f t="shared" si="623"/>
        <v>40</v>
      </c>
      <c r="N1668" s="389"/>
      <c r="O1668" s="455" t="e">
        <f>(A1668*B1668*W1668)+(B1668*'Calculateur de trading'!H1668)</f>
        <v>#DIV/0!</v>
      </c>
      <c r="P1668" s="274" t="e">
        <f>O1668/'Déscriptions des trades'!CK1668</f>
        <v>#DIV/0!</v>
      </c>
      <c r="Q1668" s="456" t="e">
        <f>'Déscriptions des trades'!CK1668-O1668</f>
        <v>#DIV/0!</v>
      </c>
      <c r="R1668" s="466" t="e">
        <f t="shared" si="628"/>
        <v>#DIV/0!</v>
      </c>
      <c r="S1668" s="389"/>
      <c r="T1668" s="12"/>
      <c r="U1668" s="25"/>
      <c r="V1668" s="15"/>
      <c r="W1668" s="490">
        <f t="shared" si="632"/>
        <v>0</v>
      </c>
      <c r="X1668" s="21" t="e">
        <f>W1668*U1668/'Déscriptions des trades'!CK1668*'Déscriptions des trades'!B1668</f>
        <v>#DIV/0!</v>
      </c>
      <c r="Y1668" s="459"/>
      <c r="Z1668" s="389"/>
      <c r="AA1668" s="23">
        <f t="shared" si="629"/>
        <v>0.1</v>
      </c>
      <c r="AB1668" s="17" t="e">
        <f>(AA1668*'Déscriptions des trades'!U1668*'Déscriptions des trades'!B1668/'Déscriptions des trades'!CK1668)*'Déscriptions des trades'!W1668</f>
        <v>#DIV/0!</v>
      </c>
      <c r="AC1668" s="265" t="e">
        <f>AB1668*'Déscriptions des trades'!CK1668</f>
        <v>#DIV/0!</v>
      </c>
      <c r="AD1668" s="266" t="e">
        <f>'Déscriptions des trades'!CK1668-AC1668</f>
        <v>#DIV/0!</v>
      </c>
      <c r="AE1668" s="389"/>
      <c r="AF1668" s="399">
        <v>1664</v>
      </c>
      <c r="AG1668" s="389"/>
      <c r="AH1668" s="20"/>
      <c r="AI1668" s="303"/>
      <c r="AJ1668" s="307"/>
      <c r="AK1668" s="161"/>
      <c r="AL1668" s="305"/>
      <c r="AM1668" s="305"/>
      <c r="AN1668" s="162"/>
      <c r="AO1668" s="439"/>
      <c r="AP1668" s="162"/>
      <c r="AQ1668" s="113"/>
      <c r="AR1668" s="113"/>
      <c r="AS1668" s="384"/>
      <c r="AT1668" s="306"/>
      <c r="AU1668" s="306"/>
      <c r="AV1668" s="160"/>
      <c r="AW1668" s="158"/>
      <c r="AX1668" s="385"/>
      <c r="AY1668" s="453"/>
      <c r="AZ1668" s="165"/>
      <c r="BA1668" s="301"/>
      <c r="BB1668" s="165"/>
      <c r="BC1668" s="301"/>
      <c r="BD1668" s="165"/>
      <c r="BE1668" s="302"/>
      <c r="BF1668" s="302"/>
      <c r="BG1668" s="165"/>
      <c r="BH1668" s="303"/>
      <c r="BI1668" s="165"/>
      <c r="BJ1668" s="304"/>
      <c r="BK1668" s="394"/>
      <c r="BL1668" s="302"/>
      <c r="BM1668" s="302"/>
      <c r="BN1668" s="394"/>
      <c r="BO1668" s="302"/>
      <c r="BP1668" s="13"/>
      <c r="BQ1668" s="302"/>
      <c r="BR1668" s="13"/>
      <c r="BS1668" s="302"/>
      <c r="BT1668" s="13"/>
      <c r="BU1668" s="302"/>
      <c r="BV1668" s="386"/>
      <c r="BW1668" s="303"/>
      <c r="BX1668" s="303"/>
      <c r="BY1668" s="302"/>
      <c r="BZ1668" s="302"/>
      <c r="CA1668" s="387"/>
      <c r="CB1668" s="395"/>
      <c r="CC1668" s="12"/>
      <c r="CD1668" s="304"/>
      <c r="CE1668" s="14"/>
      <c r="CF1668" s="395"/>
      <c r="CG1668" s="397"/>
      <c r="CH1668" s="300">
        <f t="shared" si="633"/>
        <v>0</v>
      </c>
      <c r="CI1668" s="26"/>
      <c r="CJ1668" s="17">
        <f t="shared" si="630"/>
        <v>0</v>
      </c>
      <c r="CK1668" s="18">
        <f t="shared" si="641"/>
        <v>12.89</v>
      </c>
      <c r="CM1668" s="164"/>
      <c r="CN1668" s="302"/>
      <c r="CO1668" s="13">
        <f t="shared" si="634"/>
        <v>0</v>
      </c>
      <c r="CP1668" s="302"/>
      <c r="CQ1668" s="13">
        <f t="shared" si="635"/>
        <v>0</v>
      </c>
      <c r="CR1668" s="302"/>
      <c r="CS1668" s="13">
        <f t="shared" si="636"/>
        <v>0</v>
      </c>
      <c r="CT1668" s="302"/>
      <c r="CU1668" s="13">
        <f t="shared" si="631"/>
        <v>0</v>
      </c>
      <c r="CV1668" s="302"/>
      <c r="CW1668" s="13">
        <f t="shared" si="637"/>
        <v>0</v>
      </c>
      <c r="CX1668" s="13">
        <f t="shared" si="638"/>
        <v>0</v>
      </c>
      <c r="CY1668" s="251">
        <f t="shared" si="639"/>
        <v>0</v>
      </c>
      <c r="CZ1668" s="13" t="s">
        <v>29</v>
      </c>
      <c r="DA1668" s="13">
        <v>50</v>
      </c>
      <c r="DB1668" s="22">
        <f t="shared" si="640"/>
        <v>0</v>
      </c>
      <c r="DD1668" s="24"/>
      <c r="DF1668" s="163"/>
      <c r="DH1668" s="24"/>
      <c r="DI1668" s="447"/>
      <c r="DJ1668" s="163"/>
    </row>
    <row r="1669" spans="1:114" s="7" customFormat="1">
      <c r="A1669" s="277">
        <f t="shared" si="624"/>
        <v>50</v>
      </c>
      <c r="B1669" s="21" t="e">
        <f>'Calculateur de trading'!I1669/C1669/W1669</f>
        <v>#DIV/0!</v>
      </c>
      <c r="C1669" s="278">
        <f t="shared" si="625"/>
        <v>10</v>
      </c>
      <c r="D1669" s="426"/>
      <c r="E1669" s="273">
        <f t="shared" si="626"/>
        <v>100</v>
      </c>
      <c r="F1669" s="271">
        <f t="shared" ref="F1669:F1732" si="642">(E1669/A1669)</f>
        <v>2</v>
      </c>
      <c r="G1669" s="271" t="e">
        <f t="shared" ref="G1669:G1732" si="643">B1669/F1669</f>
        <v>#DIV/0!</v>
      </c>
      <c r="H1669" s="272">
        <f t="shared" ref="H1669:H1732" si="644">C1669*F1669</f>
        <v>20</v>
      </c>
      <c r="I1669" s="270"/>
      <c r="J1669" s="273">
        <f t="shared" si="627"/>
        <v>200</v>
      </c>
      <c r="K1669" s="271">
        <f t="shared" ref="K1669:K1732" si="645">J1669/A1669</f>
        <v>4</v>
      </c>
      <c r="L1669" s="271" t="e">
        <f t="shared" ref="L1669:L1732" si="646">B1669/K1669</f>
        <v>#DIV/0!</v>
      </c>
      <c r="M1669" s="272">
        <f t="shared" ref="M1669:M1732" si="647">C1669*K1669</f>
        <v>40</v>
      </c>
      <c r="N1669" s="389"/>
      <c r="O1669" s="455" t="e">
        <f>(A1669*B1669*W1669)+(B1669*'Calculateur de trading'!H1669)</f>
        <v>#DIV/0!</v>
      </c>
      <c r="P1669" s="274" t="e">
        <f>O1669/'Déscriptions des trades'!CK1669</f>
        <v>#DIV/0!</v>
      </c>
      <c r="Q1669" s="456" t="e">
        <f>'Déscriptions des trades'!CK1669-O1669</f>
        <v>#DIV/0!</v>
      </c>
      <c r="R1669" s="466" t="e">
        <f t="shared" si="628"/>
        <v>#DIV/0!</v>
      </c>
      <c r="S1669" s="389"/>
      <c r="T1669" s="12"/>
      <c r="U1669" s="25"/>
      <c r="V1669" s="15"/>
      <c r="W1669" s="490">
        <f t="shared" si="632"/>
        <v>0</v>
      </c>
      <c r="X1669" s="21" t="e">
        <f>W1669*U1669/'Déscriptions des trades'!CK1669*'Déscriptions des trades'!B1669</f>
        <v>#DIV/0!</v>
      </c>
      <c r="Y1669" s="459"/>
      <c r="Z1669" s="389"/>
      <c r="AA1669" s="23">
        <f t="shared" si="629"/>
        <v>0.1</v>
      </c>
      <c r="AB1669" s="17" t="e">
        <f>(AA1669*'Déscriptions des trades'!U1669*'Déscriptions des trades'!B1669/'Déscriptions des trades'!CK1669)*'Déscriptions des trades'!W1669</f>
        <v>#DIV/0!</v>
      </c>
      <c r="AC1669" s="265" t="e">
        <f>AB1669*'Déscriptions des trades'!CK1669</f>
        <v>#DIV/0!</v>
      </c>
      <c r="AD1669" s="266" t="e">
        <f>'Déscriptions des trades'!CK1669-AC1669</f>
        <v>#DIV/0!</v>
      </c>
      <c r="AE1669" s="389"/>
      <c r="AF1669" s="399">
        <v>1665</v>
      </c>
      <c r="AG1669" s="389"/>
      <c r="AH1669" s="20"/>
      <c r="AI1669" s="303"/>
      <c r="AJ1669" s="307"/>
      <c r="AK1669" s="161"/>
      <c r="AL1669" s="305"/>
      <c r="AM1669" s="305"/>
      <c r="AN1669" s="162"/>
      <c r="AO1669" s="439"/>
      <c r="AP1669" s="162"/>
      <c r="AQ1669" s="113"/>
      <c r="AR1669" s="113"/>
      <c r="AS1669" s="384"/>
      <c r="AT1669" s="306"/>
      <c r="AU1669" s="306"/>
      <c r="AV1669" s="160"/>
      <c r="AW1669" s="158"/>
      <c r="AX1669" s="385"/>
      <c r="AY1669" s="453"/>
      <c r="AZ1669" s="165"/>
      <c r="BA1669" s="301"/>
      <c r="BB1669" s="165"/>
      <c r="BC1669" s="301"/>
      <c r="BD1669" s="165"/>
      <c r="BE1669" s="302"/>
      <c r="BF1669" s="302"/>
      <c r="BG1669" s="165"/>
      <c r="BH1669" s="303"/>
      <c r="BI1669" s="165"/>
      <c r="BJ1669" s="304"/>
      <c r="BK1669" s="394"/>
      <c r="BL1669" s="302"/>
      <c r="BM1669" s="302"/>
      <c r="BN1669" s="394"/>
      <c r="BO1669" s="302"/>
      <c r="BP1669" s="13"/>
      <c r="BQ1669" s="302"/>
      <c r="BR1669" s="13"/>
      <c r="BS1669" s="302"/>
      <c r="BT1669" s="13"/>
      <c r="BU1669" s="302"/>
      <c r="BV1669" s="386"/>
      <c r="BW1669" s="303"/>
      <c r="BX1669" s="303"/>
      <c r="BY1669" s="302"/>
      <c r="BZ1669" s="302"/>
      <c r="CA1669" s="387"/>
      <c r="CB1669" s="395"/>
      <c r="CC1669" s="12"/>
      <c r="CD1669" s="304"/>
      <c r="CE1669" s="14"/>
      <c r="CF1669" s="395"/>
      <c r="CG1669" s="397"/>
      <c r="CH1669" s="300">
        <f t="shared" si="633"/>
        <v>0</v>
      </c>
      <c r="CI1669" s="26"/>
      <c r="CJ1669" s="17">
        <f t="shared" si="630"/>
        <v>0</v>
      </c>
      <c r="CK1669" s="18">
        <f t="shared" si="641"/>
        <v>12.89</v>
      </c>
      <c r="CM1669" s="164"/>
      <c r="CN1669" s="302"/>
      <c r="CO1669" s="13">
        <f t="shared" si="634"/>
        <v>0</v>
      </c>
      <c r="CP1669" s="302"/>
      <c r="CQ1669" s="13">
        <f t="shared" si="635"/>
        <v>0</v>
      </c>
      <c r="CR1669" s="302"/>
      <c r="CS1669" s="13">
        <f t="shared" si="636"/>
        <v>0</v>
      </c>
      <c r="CT1669" s="302"/>
      <c r="CU1669" s="13">
        <f t="shared" si="631"/>
        <v>0</v>
      </c>
      <c r="CV1669" s="302"/>
      <c r="CW1669" s="13">
        <f t="shared" si="637"/>
        <v>0</v>
      </c>
      <c r="CX1669" s="13">
        <f t="shared" si="638"/>
        <v>0</v>
      </c>
      <c r="CY1669" s="251">
        <f t="shared" si="639"/>
        <v>0</v>
      </c>
      <c r="CZ1669" s="13" t="s">
        <v>29</v>
      </c>
      <c r="DA1669" s="13">
        <v>50</v>
      </c>
      <c r="DB1669" s="22">
        <f t="shared" si="640"/>
        <v>0</v>
      </c>
      <c r="DD1669" s="24"/>
      <c r="DF1669" s="163"/>
      <c r="DH1669" s="24"/>
      <c r="DI1669" s="447"/>
      <c r="DJ1669" s="163"/>
    </row>
    <row r="1670" spans="1:114" s="7" customFormat="1">
      <c r="A1670" s="277">
        <f t="shared" ref="A1670:A1733" si="648">A1669</f>
        <v>50</v>
      </c>
      <c r="B1670" s="21" t="e">
        <f>'Calculateur de trading'!I1670/C1670/W1670</f>
        <v>#DIV/0!</v>
      </c>
      <c r="C1670" s="278">
        <f t="shared" ref="C1670:C1733" si="649">C1669</f>
        <v>10</v>
      </c>
      <c r="D1670" s="278"/>
      <c r="E1670" s="273">
        <f t="shared" ref="E1670:E1733" si="650">E1669</f>
        <v>100</v>
      </c>
      <c r="F1670" s="271">
        <f t="shared" si="642"/>
        <v>2</v>
      </c>
      <c r="G1670" s="271" t="e">
        <f t="shared" si="643"/>
        <v>#DIV/0!</v>
      </c>
      <c r="H1670" s="272">
        <f t="shared" si="644"/>
        <v>20</v>
      </c>
      <c r="I1670" s="270"/>
      <c r="J1670" s="273">
        <f t="shared" ref="J1670:J1733" si="651">J1669</f>
        <v>200</v>
      </c>
      <c r="K1670" s="271">
        <f t="shared" si="645"/>
        <v>4</v>
      </c>
      <c r="L1670" s="271" t="e">
        <f t="shared" si="646"/>
        <v>#DIV/0!</v>
      </c>
      <c r="M1670" s="272">
        <f t="shared" si="647"/>
        <v>40</v>
      </c>
      <c r="N1670" s="389"/>
      <c r="O1670" s="455" t="e">
        <f>(A1670*B1670*W1670)+(B1670*'Calculateur de trading'!H1670)</f>
        <v>#DIV/0!</v>
      </c>
      <c r="P1670" s="274" t="e">
        <f>O1670/'Déscriptions des trades'!CK1670</f>
        <v>#DIV/0!</v>
      </c>
      <c r="Q1670" s="456" t="e">
        <f>'Déscriptions des trades'!CK1670-O1670</f>
        <v>#DIV/0!</v>
      </c>
      <c r="R1670" s="466" t="e">
        <f t="shared" ref="R1670:R1733" si="652">B1670*C1670</f>
        <v>#DIV/0!</v>
      </c>
      <c r="S1670" s="389"/>
      <c r="T1670" s="12"/>
      <c r="U1670" s="25"/>
      <c r="V1670" s="15"/>
      <c r="W1670" s="490">
        <f t="shared" si="632"/>
        <v>0</v>
      </c>
      <c r="X1670" s="21" t="e">
        <f>W1670*U1670/'Déscriptions des trades'!CK1670*'Déscriptions des trades'!B1670</f>
        <v>#DIV/0!</v>
      </c>
      <c r="Y1670" s="459"/>
      <c r="Z1670" s="389"/>
      <c r="AA1670" s="23">
        <f t="shared" ref="AA1670:AA1733" si="653">AA1669</f>
        <v>0.1</v>
      </c>
      <c r="AB1670" s="17" t="e">
        <f>(AA1670*'Déscriptions des trades'!U1670*'Déscriptions des trades'!B1670/'Déscriptions des trades'!CK1670)*'Déscriptions des trades'!W1670</f>
        <v>#DIV/0!</v>
      </c>
      <c r="AC1670" s="265" t="e">
        <f>AB1670*'Déscriptions des trades'!CK1670</f>
        <v>#DIV/0!</v>
      </c>
      <c r="AD1670" s="266" t="e">
        <f>'Déscriptions des trades'!CK1670-AC1670</f>
        <v>#DIV/0!</v>
      </c>
      <c r="AE1670" s="389"/>
      <c r="AF1670" s="399">
        <v>1666</v>
      </c>
      <c r="AG1670" s="389"/>
      <c r="AH1670" s="20"/>
      <c r="AI1670" s="303"/>
      <c r="AJ1670" s="307"/>
      <c r="AK1670" s="161"/>
      <c r="AL1670" s="305"/>
      <c r="AM1670" s="305"/>
      <c r="AN1670" s="162"/>
      <c r="AO1670" s="439"/>
      <c r="AP1670" s="162"/>
      <c r="AQ1670" s="113"/>
      <c r="AR1670" s="113"/>
      <c r="AS1670" s="384"/>
      <c r="AT1670" s="306"/>
      <c r="AU1670" s="306"/>
      <c r="AV1670" s="160"/>
      <c r="AW1670" s="158"/>
      <c r="AX1670" s="385"/>
      <c r="AY1670" s="453"/>
      <c r="AZ1670" s="165"/>
      <c r="BA1670" s="301"/>
      <c r="BB1670" s="165"/>
      <c r="BC1670" s="301"/>
      <c r="BD1670" s="165"/>
      <c r="BE1670" s="302"/>
      <c r="BF1670" s="302"/>
      <c r="BG1670" s="165"/>
      <c r="BH1670" s="303"/>
      <c r="BI1670" s="165"/>
      <c r="BJ1670" s="304"/>
      <c r="BK1670" s="394"/>
      <c r="BL1670" s="302"/>
      <c r="BM1670" s="302"/>
      <c r="BN1670" s="394"/>
      <c r="BO1670" s="302"/>
      <c r="BP1670" s="13"/>
      <c r="BQ1670" s="302"/>
      <c r="BR1670" s="13"/>
      <c r="BS1670" s="302"/>
      <c r="BT1670" s="13"/>
      <c r="BU1670" s="302"/>
      <c r="BV1670" s="386"/>
      <c r="BW1670" s="303"/>
      <c r="BX1670" s="303"/>
      <c r="BY1670" s="302"/>
      <c r="BZ1670" s="302"/>
      <c r="CA1670" s="387"/>
      <c r="CB1670" s="395"/>
      <c r="CC1670" s="12"/>
      <c r="CD1670" s="304"/>
      <c r="CE1670" s="14"/>
      <c r="CF1670" s="395"/>
      <c r="CG1670" s="397"/>
      <c r="CH1670" s="300">
        <f t="shared" si="633"/>
        <v>0</v>
      </c>
      <c r="CI1670" s="26"/>
      <c r="CJ1670" s="17">
        <f t="shared" si="630"/>
        <v>0</v>
      </c>
      <c r="CK1670" s="18">
        <f t="shared" si="641"/>
        <v>12.89</v>
      </c>
      <c r="CM1670" s="164"/>
      <c r="CN1670" s="302"/>
      <c r="CO1670" s="13">
        <f t="shared" si="634"/>
        <v>0</v>
      </c>
      <c r="CP1670" s="302"/>
      <c r="CQ1670" s="13">
        <f t="shared" si="635"/>
        <v>0</v>
      </c>
      <c r="CR1670" s="302"/>
      <c r="CS1670" s="13">
        <f t="shared" si="636"/>
        <v>0</v>
      </c>
      <c r="CT1670" s="302"/>
      <c r="CU1670" s="13">
        <f t="shared" si="631"/>
        <v>0</v>
      </c>
      <c r="CV1670" s="302"/>
      <c r="CW1670" s="13">
        <f t="shared" si="637"/>
        <v>0</v>
      </c>
      <c r="CX1670" s="13">
        <f t="shared" si="638"/>
        <v>0</v>
      </c>
      <c r="CY1670" s="251">
        <f t="shared" si="639"/>
        <v>0</v>
      </c>
      <c r="CZ1670" s="13" t="s">
        <v>29</v>
      </c>
      <c r="DA1670" s="13">
        <v>50</v>
      </c>
      <c r="DB1670" s="22">
        <f t="shared" si="640"/>
        <v>0</v>
      </c>
      <c r="DD1670" s="24"/>
      <c r="DF1670" s="163"/>
      <c r="DH1670" s="24"/>
      <c r="DI1670" s="447"/>
      <c r="DJ1670" s="163"/>
    </row>
    <row r="1671" spans="1:114" s="7" customFormat="1">
      <c r="A1671" s="277">
        <f t="shared" si="648"/>
        <v>50</v>
      </c>
      <c r="B1671" s="21" t="e">
        <f>'Calculateur de trading'!I1671/C1671/W1671</f>
        <v>#DIV/0!</v>
      </c>
      <c r="C1671" s="278">
        <f t="shared" si="649"/>
        <v>10</v>
      </c>
      <c r="D1671" s="426"/>
      <c r="E1671" s="273">
        <f t="shared" si="650"/>
        <v>100</v>
      </c>
      <c r="F1671" s="271">
        <f t="shared" si="642"/>
        <v>2</v>
      </c>
      <c r="G1671" s="271" t="e">
        <f t="shared" si="643"/>
        <v>#DIV/0!</v>
      </c>
      <c r="H1671" s="272">
        <f t="shared" si="644"/>
        <v>20</v>
      </c>
      <c r="I1671" s="270"/>
      <c r="J1671" s="273">
        <f t="shared" si="651"/>
        <v>200</v>
      </c>
      <c r="K1671" s="271">
        <f t="shared" si="645"/>
        <v>4</v>
      </c>
      <c r="L1671" s="271" t="e">
        <f t="shared" si="646"/>
        <v>#DIV/0!</v>
      </c>
      <c r="M1671" s="272">
        <f t="shared" si="647"/>
        <v>40</v>
      </c>
      <c r="N1671" s="389"/>
      <c r="O1671" s="455" t="e">
        <f>(A1671*B1671*W1671)+(B1671*'Calculateur de trading'!H1671)</f>
        <v>#DIV/0!</v>
      </c>
      <c r="P1671" s="274" t="e">
        <f>O1671/'Déscriptions des trades'!CK1671</f>
        <v>#DIV/0!</v>
      </c>
      <c r="Q1671" s="456" t="e">
        <f>'Déscriptions des trades'!CK1671-O1671</f>
        <v>#DIV/0!</v>
      </c>
      <c r="R1671" s="466" t="e">
        <f t="shared" si="652"/>
        <v>#DIV/0!</v>
      </c>
      <c r="S1671" s="389"/>
      <c r="T1671" s="12"/>
      <c r="U1671" s="25"/>
      <c r="V1671" s="15"/>
      <c r="W1671" s="490">
        <f t="shared" si="632"/>
        <v>0</v>
      </c>
      <c r="X1671" s="21" t="e">
        <f>W1671*U1671/'Déscriptions des trades'!CK1671*'Déscriptions des trades'!B1671</f>
        <v>#DIV/0!</v>
      </c>
      <c r="Y1671" s="459"/>
      <c r="Z1671" s="389"/>
      <c r="AA1671" s="23">
        <f t="shared" si="653"/>
        <v>0.1</v>
      </c>
      <c r="AB1671" s="17" t="e">
        <f>(AA1671*'Déscriptions des trades'!U1671*'Déscriptions des trades'!B1671/'Déscriptions des trades'!CK1671)*'Déscriptions des trades'!W1671</f>
        <v>#DIV/0!</v>
      </c>
      <c r="AC1671" s="265" t="e">
        <f>AB1671*'Déscriptions des trades'!CK1671</f>
        <v>#DIV/0!</v>
      </c>
      <c r="AD1671" s="266" t="e">
        <f>'Déscriptions des trades'!CK1671-AC1671</f>
        <v>#DIV/0!</v>
      </c>
      <c r="AE1671" s="389"/>
      <c r="AF1671" s="399">
        <v>1667</v>
      </c>
      <c r="AG1671" s="389"/>
      <c r="AH1671" s="20"/>
      <c r="AI1671" s="303"/>
      <c r="AJ1671" s="307"/>
      <c r="AK1671" s="161"/>
      <c r="AL1671" s="305"/>
      <c r="AM1671" s="305"/>
      <c r="AN1671" s="162"/>
      <c r="AO1671" s="439"/>
      <c r="AP1671" s="162"/>
      <c r="AQ1671" s="113"/>
      <c r="AR1671" s="113"/>
      <c r="AS1671" s="384"/>
      <c r="AT1671" s="306"/>
      <c r="AU1671" s="306"/>
      <c r="AV1671" s="160"/>
      <c r="AW1671" s="158"/>
      <c r="AX1671" s="385"/>
      <c r="AY1671" s="453"/>
      <c r="AZ1671" s="165"/>
      <c r="BA1671" s="301"/>
      <c r="BB1671" s="165"/>
      <c r="BC1671" s="301"/>
      <c r="BD1671" s="165"/>
      <c r="BE1671" s="302"/>
      <c r="BF1671" s="302"/>
      <c r="BG1671" s="165"/>
      <c r="BH1671" s="303"/>
      <c r="BI1671" s="165"/>
      <c r="BJ1671" s="304"/>
      <c r="BK1671" s="394"/>
      <c r="BL1671" s="302"/>
      <c r="BM1671" s="302"/>
      <c r="BN1671" s="394"/>
      <c r="BO1671" s="302"/>
      <c r="BP1671" s="13"/>
      <c r="BQ1671" s="302"/>
      <c r="BR1671" s="13"/>
      <c r="BS1671" s="302"/>
      <c r="BT1671" s="13"/>
      <c r="BU1671" s="302"/>
      <c r="BV1671" s="386"/>
      <c r="BW1671" s="303"/>
      <c r="BX1671" s="303"/>
      <c r="BY1671" s="302"/>
      <c r="BZ1671" s="302"/>
      <c r="CA1671" s="387"/>
      <c r="CB1671" s="395"/>
      <c r="CC1671" s="12"/>
      <c r="CD1671" s="304"/>
      <c r="CE1671" s="14"/>
      <c r="CF1671" s="395"/>
      <c r="CG1671" s="397"/>
      <c r="CH1671" s="300">
        <f t="shared" si="633"/>
        <v>0</v>
      </c>
      <c r="CI1671" s="26"/>
      <c r="CJ1671" s="17">
        <f t="shared" si="630"/>
        <v>0</v>
      </c>
      <c r="CK1671" s="18">
        <f t="shared" si="641"/>
        <v>12.89</v>
      </c>
      <c r="CM1671" s="164"/>
      <c r="CN1671" s="302"/>
      <c r="CO1671" s="13">
        <f t="shared" si="634"/>
        <v>0</v>
      </c>
      <c r="CP1671" s="302"/>
      <c r="CQ1671" s="13">
        <f t="shared" si="635"/>
        <v>0</v>
      </c>
      <c r="CR1671" s="302"/>
      <c r="CS1671" s="13">
        <f t="shared" si="636"/>
        <v>0</v>
      </c>
      <c r="CT1671" s="302"/>
      <c r="CU1671" s="13">
        <f t="shared" si="631"/>
        <v>0</v>
      </c>
      <c r="CV1671" s="302"/>
      <c r="CW1671" s="13">
        <f t="shared" si="637"/>
        <v>0</v>
      </c>
      <c r="CX1671" s="13">
        <f t="shared" si="638"/>
        <v>0</v>
      </c>
      <c r="CY1671" s="251">
        <f t="shared" si="639"/>
        <v>0</v>
      </c>
      <c r="CZ1671" s="13" t="s">
        <v>29</v>
      </c>
      <c r="DA1671" s="13">
        <v>50</v>
      </c>
      <c r="DB1671" s="22">
        <f t="shared" si="640"/>
        <v>0</v>
      </c>
      <c r="DD1671" s="24"/>
      <c r="DF1671" s="163"/>
      <c r="DH1671" s="24"/>
      <c r="DI1671" s="447"/>
      <c r="DJ1671" s="163"/>
    </row>
    <row r="1672" spans="1:114" s="7" customFormat="1">
      <c r="A1672" s="277">
        <f t="shared" si="648"/>
        <v>50</v>
      </c>
      <c r="B1672" s="21" t="e">
        <f>'Calculateur de trading'!I1672/C1672/W1672</f>
        <v>#DIV/0!</v>
      </c>
      <c r="C1672" s="278">
        <f t="shared" si="649"/>
        <v>10</v>
      </c>
      <c r="D1672" s="426"/>
      <c r="E1672" s="273">
        <f t="shared" si="650"/>
        <v>100</v>
      </c>
      <c r="F1672" s="271">
        <f t="shared" si="642"/>
        <v>2</v>
      </c>
      <c r="G1672" s="271" t="e">
        <f t="shared" si="643"/>
        <v>#DIV/0!</v>
      </c>
      <c r="H1672" s="272">
        <f t="shared" si="644"/>
        <v>20</v>
      </c>
      <c r="I1672" s="270"/>
      <c r="J1672" s="273">
        <f t="shared" si="651"/>
        <v>200</v>
      </c>
      <c r="K1672" s="271">
        <f t="shared" si="645"/>
        <v>4</v>
      </c>
      <c r="L1672" s="271" t="e">
        <f t="shared" si="646"/>
        <v>#DIV/0!</v>
      </c>
      <c r="M1672" s="272">
        <f t="shared" si="647"/>
        <v>40</v>
      </c>
      <c r="N1672" s="389"/>
      <c r="O1672" s="455" t="e">
        <f>(A1672*B1672*W1672)+(B1672*'Calculateur de trading'!H1672)</f>
        <v>#DIV/0!</v>
      </c>
      <c r="P1672" s="274" t="e">
        <f>O1672/'Déscriptions des trades'!CK1672</f>
        <v>#DIV/0!</v>
      </c>
      <c r="Q1672" s="456" t="e">
        <f>'Déscriptions des trades'!CK1672-O1672</f>
        <v>#DIV/0!</v>
      </c>
      <c r="R1672" s="466" t="e">
        <f t="shared" si="652"/>
        <v>#DIV/0!</v>
      </c>
      <c r="S1672" s="389"/>
      <c r="T1672" s="12"/>
      <c r="U1672" s="25"/>
      <c r="V1672" s="15"/>
      <c r="W1672" s="490">
        <f t="shared" si="632"/>
        <v>0</v>
      </c>
      <c r="X1672" s="21" t="e">
        <f>W1672*U1672/'Déscriptions des trades'!CK1672*'Déscriptions des trades'!B1672</f>
        <v>#DIV/0!</v>
      </c>
      <c r="Y1672" s="459"/>
      <c r="Z1672" s="389"/>
      <c r="AA1672" s="23">
        <f t="shared" si="653"/>
        <v>0.1</v>
      </c>
      <c r="AB1672" s="17" t="e">
        <f>(AA1672*'Déscriptions des trades'!U1672*'Déscriptions des trades'!B1672/'Déscriptions des trades'!CK1672)*'Déscriptions des trades'!W1672</f>
        <v>#DIV/0!</v>
      </c>
      <c r="AC1672" s="265" t="e">
        <f>AB1672*'Déscriptions des trades'!CK1672</f>
        <v>#DIV/0!</v>
      </c>
      <c r="AD1672" s="266" t="e">
        <f>'Déscriptions des trades'!CK1672-AC1672</f>
        <v>#DIV/0!</v>
      </c>
      <c r="AE1672" s="389"/>
      <c r="AF1672" s="399">
        <v>1668</v>
      </c>
      <c r="AG1672" s="389"/>
      <c r="AH1672" s="20"/>
      <c r="AI1672" s="303"/>
      <c r="AJ1672" s="307"/>
      <c r="AK1672" s="161"/>
      <c r="AL1672" s="305"/>
      <c r="AM1672" s="305"/>
      <c r="AN1672" s="162"/>
      <c r="AO1672" s="439"/>
      <c r="AP1672" s="162"/>
      <c r="AQ1672" s="113"/>
      <c r="AR1672" s="113"/>
      <c r="AS1672" s="384"/>
      <c r="AT1672" s="306"/>
      <c r="AU1672" s="306"/>
      <c r="AV1672" s="160"/>
      <c r="AW1672" s="158"/>
      <c r="AX1672" s="385"/>
      <c r="AY1672" s="453"/>
      <c r="AZ1672" s="165"/>
      <c r="BA1672" s="301"/>
      <c r="BB1672" s="165"/>
      <c r="BC1672" s="301"/>
      <c r="BD1672" s="165"/>
      <c r="BE1672" s="302"/>
      <c r="BF1672" s="302"/>
      <c r="BG1672" s="165"/>
      <c r="BH1672" s="303"/>
      <c r="BI1672" s="165"/>
      <c r="BJ1672" s="304"/>
      <c r="BK1672" s="394"/>
      <c r="BL1672" s="302"/>
      <c r="BM1672" s="302"/>
      <c r="BN1672" s="394"/>
      <c r="BO1672" s="302"/>
      <c r="BP1672" s="13"/>
      <c r="BQ1672" s="302"/>
      <c r="BR1672" s="13"/>
      <c r="BS1672" s="302"/>
      <c r="BT1672" s="13"/>
      <c r="BU1672" s="302"/>
      <c r="BV1672" s="386"/>
      <c r="BW1672" s="303"/>
      <c r="BX1672" s="303"/>
      <c r="BY1672" s="302"/>
      <c r="BZ1672" s="302"/>
      <c r="CA1672" s="387"/>
      <c r="CB1672" s="395"/>
      <c r="CC1672" s="12"/>
      <c r="CD1672" s="304"/>
      <c r="CE1672" s="14"/>
      <c r="CF1672" s="395"/>
      <c r="CG1672" s="397"/>
      <c r="CH1672" s="300">
        <f t="shared" si="633"/>
        <v>0</v>
      </c>
      <c r="CI1672" s="26"/>
      <c r="CJ1672" s="17">
        <f t="shared" ref="CJ1672:CJ1735" si="654">CI1672/CK1671</f>
        <v>0</v>
      </c>
      <c r="CK1672" s="18">
        <f t="shared" si="641"/>
        <v>12.89</v>
      </c>
      <c r="CM1672" s="164"/>
      <c r="CN1672" s="302"/>
      <c r="CO1672" s="13">
        <f t="shared" si="634"/>
        <v>0</v>
      </c>
      <c r="CP1672" s="302"/>
      <c r="CQ1672" s="13">
        <f t="shared" si="635"/>
        <v>0</v>
      </c>
      <c r="CR1672" s="302"/>
      <c r="CS1672" s="13">
        <f t="shared" si="636"/>
        <v>0</v>
      </c>
      <c r="CT1672" s="302"/>
      <c r="CU1672" s="13">
        <f t="shared" ref="CU1672:CU1735" si="655">IF(CT1672="Bon",10,)</f>
        <v>0</v>
      </c>
      <c r="CV1672" s="302"/>
      <c r="CW1672" s="13">
        <f t="shared" si="637"/>
        <v>0</v>
      </c>
      <c r="CX1672" s="13">
        <f t="shared" si="638"/>
        <v>0</v>
      </c>
      <c r="CY1672" s="251">
        <f t="shared" si="639"/>
        <v>0</v>
      </c>
      <c r="CZ1672" s="13" t="s">
        <v>29</v>
      </c>
      <c r="DA1672" s="13">
        <v>50</v>
      </c>
      <c r="DB1672" s="22">
        <f t="shared" si="640"/>
        <v>0</v>
      </c>
      <c r="DD1672" s="24"/>
      <c r="DF1672" s="163"/>
      <c r="DH1672" s="24"/>
      <c r="DI1672" s="447"/>
      <c r="DJ1672" s="163"/>
    </row>
    <row r="1673" spans="1:114" s="7" customFormat="1">
      <c r="A1673" s="277">
        <f t="shared" si="648"/>
        <v>50</v>
      </c>
      <c r="B1673" s="21" t="e">
        <f>'Calculateur de trading'!I1673/C1673/W1673</f>
        <v>#DIV/0!</v>
      </c>
      <c r="C1673" s="278">
        <f t="shared" si="649"/>
        <v>10</v>
      </c>
      <c r="D1673" s="278"/>
      <c r="E1673" s="273">
        <f t="shared" si="650"/>
        <v>100</v>
      </c>
      <c r="F1673" s="271">
        <f t="shared" si="642"/>
        <v>2</v>
      </c>
      <c r="G1673" s="271" t="e">
        <f t="shared" si="643"/>
        <v>#DIV/0!</v>
      </c>
      <c r="H1673" s="272">
        <f t="shared" si="644"/>
        <v>20</v>
      </c>
      <c r="I1673" s="270"/>
      <c r="J1673" s="273">
        <f t="shared" si="651"/>
        <v>200</v>
      </c>
      <c r="K1673" s="271">
        <f t="shared" si="645"/>
        <v>4</v>
      </c>
      <c r="L1673" s="271" t="e">
        <f t="shared" si="646"/>
        <v>#DIV/0!</v>
      </c>
      <c r="M1673" s="272">
        <f t="shared" si="647"/>
        <v>40</v>
      </c>
      <c r="N1673" s="389"/>
      <c r="O1673" s="455" t="e">
        <f>(A1673*B1673*W1673)+(B1673*'Calculateur de trading'!H1673)</f>
        <v>#DIV/0!</v>
      </c>
      <c r="P1673" s="274" t="e">
        <f>O1673/'Déscriptions des trades'!CK1673</f>
        <v>#DIV/0!</v>
      </c>
      <c r="Q1673" s="456" t="e">
        <f>'Déscriptions des trades'!CK1673-O1673</f>
        <v>#DIV/0!</v>
      </c>
      <c r="R1673" s="466" t="e">
        <f t="shared" si="652"/>
        <v>#DIV/0!</v>
      </c>
      <c r="S1673" s="389"/>
      <c r="T1673" s="12"/>
      <c r="U1673" s="25"/>
      <c r="V1673" s="15"/>
      <c r="W1673" s="490">
        <f t="shared" ref="W1673:W1736" si="656">W1672</f>
        <v>0</v>
      </c>
      <c r="X1673" s="21" t="e">
        <f>W1673*U1673/'Déscriptions des trades'!CK1673*'Déscriptions des trades'!B1673</f>
        <v>#DIV/0!</v>
      </c>
      <c r="Y1673" s="459"/>
      <c r="Z1673" s="389"/>
      <c r="AA1673" s="23">
        <f t="shared" si="653"/>
        <v>0.1</v>
      </c>
      <c r="AB1673" s="17" t="e">
        <f>(AA1673*'Déscriptions des trades'!U1673*'Déscriptions des trades'!B1673/'Déscriptions des trades'!CK1673)*'Déscriptions des trades'!W1673</f>
        <v>#DIV/0!</v>
      </c>
      <c r="AC1673" s="265" t="e">
        <f>AB1673*'Déscriptions des trades'!CK1673</f>
        <v>#DIV/0!</v>
      </c>
      <c r="AD1673" s="266" t="e">
        <f>'Déscriptions des trades'!CK1673-AC1673</f>
        <v>#DIV/0!</v>
      </c>
      <c r="AE1673" s="389"/>
      <c r="AF1673" s="399">
        <v>1669</v>
      </c>
      <c r="AG1673" s="389"/>
      <c r="AH1673" s="20"/>
      <c r="AI1673" s="303"/>
      <c r="AJ1673" s="307"/>
      <c r="AK1673" s="161"/>
      <c r="AL1673" s="305"/>
      <c r="AM1673" s="305"/>
      <c r="AN1673" s="162"/>
      <c r="AO1673" s="439"/>
      <c r="AP1673" s="162"/>
      <c r="AQ1673" s="113"/>
      <c r="AR1673" s="113"/>
      <c r="AS1673" s="384"/>
      <c r="AT1673" s="306"/>
      <c r="AU1673" s="306"/>
      <c r="AV1673" s="160"/>
      <c r="AW1673" s="158"/>
      <c r="AX1673" s="385"/>
      <c r="AY1673" s="453"/>
      <c r="AZ1673" s="165"/>
      <c r="BA1673" s="301"/>
      <c r="BB1673" s="165"/>
      <c r="BC1673" s="301"/>
      <c r="BD1673" s="165"/>
      <c r="BE1673" s="302"/>
      <c r="BF1673" s="302"/>
      <c r="BG1673" s="165"/>
      <c r="BH1673" s="303"/>
      <c r="BI1673" s="165"/>
      <c r="BJ1673" s="304"/>
      <c r="BK1673" s="394"/>
      <c r="BL1673" s="302"/>
      <c r="BM1673" s="302"/>
      <c r="BN1673" s="394"/>
      <c r="BO1673" s="302"/>
      <c r="BP1673" s="13"/>
      <c r="BQ1673" s="302"/>
      <c r="BR1673" s="13"/>
      <c r="BS1673" s="302"/>
      <c r="BT1673" s="13"/>
      <c r="BU1673" s="302"/>
      <c r="BV1673" s="386"/>
      <c r="BW1673" s="303"/>
      <c r="BX1673" s="303"/>
      <c r="BY1673" s="302"/>
      <c r="BZ1673" s="302"/>
      <c r="CA1673" s="387"/>
      <c r="CB1673" s="395"/>
      <c r="CC1673" s="12"/>
      <c r="CD1673" s="304"/>
      <c r="CE1673" s="14"/>
      <c r="CF1673" s="395"/>
      <c r="CG1673" s="397"/>
      <c r="CH1673" s="300">
        <f t="shared" si="633"/>
        <v>0</v>
      </c>
      <c r="CI1673" s="26"/>
      <c r="CJ1673" s="17">
        <f t="shared" si="654"/>
        <v>0</v>
      </c>
      <c r="CK1673" s="18">
        <f t="shared" si="641"/>
        <v>12.89</v>
      </c>
      <c r="CM1673" s="164"/>
      <c r="CN1673" s="302"/>
      <c r="CO1673" s="13">
        <f t="shared" si="634"/>
        <v>0</v>
      </c>
      <c r="CP1673" s="302"/>
      <c r="CQ1673" s="13">
        <f t="shared" si="635"/>
        <v>0</v>
      </c>
      <c r="CR1673" s="302"/>
      <c r="CS1673" s="13">
        <f t="shared" si="636"/>
        <v>0</v>
      </c>
      <c r="CT1673" s="302"/>
      <c r="CU1673" s="13">
        <f t="shared" si="655"/>
        <v>0</v>
      </c>
      <c r="CV1673" s="302"/>
      <c r="CW1673" s="13">
        <f t="shared" si="637"/>
        <v>0</v>
      </c>
      <c r="CX1673" s="13">
        <f t="shared" si="638"/>
        <v>0</v>
      </c>
      <c r="CY1673" s="251">
        <f t="shared" si="639"/>
        <v>0</v>
      </c>
      <c r="CZ1673" s="13" t="s">
        <v>29</v>
      </c>
      <c r="DA1673" s="13">
        <v>50</v>
      </c>
      <c r="DB1673" s="22">
        <f t="shared" si="640"/>
        <v>0</v>
      </c>
      <c r="DD1673" s="24"/>
      <c r="DF1673" s="163"/>
      <c r="DH1673" s="24"/>
      <c r="DI1673" s="447"/>
      <c r="DJ1673" s="163"/>
    </row>
    <row r="1674" spans="1:114" s="7" customFormat="1">
      <c r="A1674" s="277">
        <f t="shared" si="648"/>
        <v>50</v>
      </c>
      <c r="B1674" s="21" t="e">
        <f>'Calculateur de trading'!I1674/C1674/W1674</f>
        <v>#DIV/0!</v>
      </c>
      <c r="C1674" s="278">
        <f t="shared" si="649"/>
        <v>10</v>
      </c>
      <c r="D1674" s="426"/>
      <c r="E1674" s="273">
        <f t="shared" si="650"/>
        <v>100</v>
      </c>
      <c r="F1674" s="271">
        <f t="shared" si="642"/>
        <v>2</v>
      </c>
      <c r="G1674" s="271" t="e">
        <f t="shared" si="643"/>
        <v>#DIV/0!</v>
      </c>
      <c r="H1674" s="272">
        <f t="shared" si="644"/>
        <v>20</v>
      </c>
      <c r="I1674" s="270"/>
      <c r="J1674" s="273">
        <f t="shared" si="651"/>
        <v>200</v>
      </c>
      <c r="K1674" s="271">
        <f t="shared" si="645"/>
        <v>4</v>
      </c>
      <c r="L1674" s="271" t="e">
        <f t="shared" si="646"/>
        <v>#DIV/0!</v>
      </c>
      <c r="M1674" s="272">
        <f t="shared" si="647"/>
        <v>40</v>
      </c>
      <c r="N1674" s="389"/>
      <c r="O1674" s="455" t="e">
        <f>(A1674*B1674*W1674)+(B1674*'Calculateur de trading'!H1674)</f>
        <v>#DIV/0!</v>
      </c>
      <c r="P1674" s="274" t="e">
        <f>O1674/'Déscriptions des trades'!CK1674</f>
        <v>#DIV/0!</v>
      </c>
      <c r="Q1674" s="456" t="e">
        <f>'Déscriptions des trades'!CK1674-O1674</f>
        <v>#DIV/0!</v>
      </c>
      <c r="R1674" s="466" t="e">
        <f t="shared" si="652"/>
        <v>#DIV/0!</v>
      </c>
      <c r="S1674" s="389"/>
      <c r="T1674" s="12"/>
      <c r="U1674" s="25"/>
      <c r="V1674" s="15"/>
      <c r="W1674" s="490">
        <f t="shared" si="656"/>
        <v>0</v>
      </c>
      <c r="X1674" s="21" t="e">
        <f>W1674*U1674/'Déscriptions des trades'!CK1674*'Déscriptions des trades'!B1674</f>
        <v>#DIV/0!</v>
      </c>
      <c r="Y1674" s="459"/>
      <c r="Z1674" s="389"/>
      <c r="AA1674" s="23">
        <f t="shared" si="653"/>
        <v>0.1</v>
      </c>
      <c r="AB1674" s="17" t="e">
        <f>(AA1674*'Déscriptions des trades'!U1674*'Déscriptions des trades'!B1674/'Déscriptions des trades'!CK1674)*'Déscriptions des trades'!W1674</f>
        <v>#DIV/0!</v>
      </c>
      <c r="AC1674" s="265" t="e">
        <f>AB1674*'Déscriptions des trades'!CK1674</f>
        <v>#DIV/0!</v>
      </c>
      <c r="AD1674" s="266" t="e">
        <f>'Déscriptions des trades'!CK1674-AC1674</f>
        <v>#DIV/0!</v>
      </c>
      <c r="AE1674" s="389"/>
      <c r="AF1674" s="399">
        <v>1670</v>
      </c>
      <c r="AG1674" s="389"/>
      <c r="AH1674" s="20"/>
      <c r="AI1674" s="303"/>
      <c r="AJ1674" s="307"/>
      <c r="AK1674" s="161"/>
      <c r="AL1674" s="305"/>
      <c r="AM1674" s="305"/>
      <c r="AN1674" s="162"/>
      <c r="AO1674" s="439"/>
      <c r="AP1674" s="162"/>
      <c r="AQ1674" s="113"/>
      <c r="AR1674" s="113"/>
      <c r="AS1674" s="384"/>
      <c r="AT1674" s="306"/>
      <c r="AU1674" s="306"/>
      <c r="AV1674" s="160"/>
      <c r="AW1674" s="158"/>
      <c r="AX1674" s="385"/>
      <c r="AY1674" s="453"/>
      <c r="AZ1674" s="165"/>
      <c r="BA1674" s="301"/>
      <c r="BB1674" s="165"/>
      <c r="BC1674" s="301"/>
      <c r="BD1674" s="165"/>
      <c r="BE1674" s="302"/>
      <c r="BF1674" s="302"/>
      <c r="BG1674" s="165"/>
      <c r="BH1674" s="303"/>
      <c r="BI1674" s="165"/>
      <c r="BJ1674" s="304"/>
      <c r="BK1674" s="394"/>
      <c r="BL1674" s="302"/>
      <c r="BM1674" s="302"/>
      <c r="BN1674" s="394"/>
      <c r="BO1674" s="302"/>
      <c r="BP1674" s="13"/>
      <c r="BQ1674" s="302"/>
      <c r="BR1674" s="13"/>
      <c r="BS1674" s="302"/>
      <c r="BT1674" s="13"/>
      <c r="BU1674" s="302"/>
      <c r="BV1674" s="386"/>
      <c r="BW1674" s="303"/>
      <c r="BX1674" s="303"/>
      <c r="BY1674" s="302"/>
      <c r="BZ1674" s="302"/>
      <c r="CA1674" s="387"/>
      <c r="CB1674" s="395"/>
      <c r="CC1674" s="12"/>
      <c r="CD1674" s="304"/>
      <c r="CE1674" s="14"/>
      <c r="CF1674" s="395"/>
      <c r="CG1674" s="397"/>
      <c r="CH1674" s="300">
        <f t="shared" si="633"/>
        <v>0</v>
      </c>
      <c r="CI1674" s="26"/>
      <c r="CJ1674" s="17">
        <f t="shared" si="654"/>
        <v>0</v>
      </c>
      <c r="CK1674" s="18">
        <f t="shared" si="641"/>
        <v>12.89</v>
      </c>
      <c r="CM1674" s="164"/>
      <c r="CN1674" s="302"/>
      <c r="CO1674" s="13">
        <f t="shared" si="634"/>
        <v>0</v>
      </c>
      <c r="CP1674" s="302"/>
      <c r="CQ1674" s="13">
        <f t="shared" si="635"/>
        <v>0</v>
      </c>
      <c r="CR1674" s="302"/>
      <c r="CS1674" s="13">
        <f t="shared" si="636"/>
        <v>0</v>
      </c>
      <c r="CT1674" s="302"/>
      <c r="CU1674" s="13">
        <f t="shared" si="655"/>
        <v>0</v>
      </c>
      <c r="CV1674" s="302"/>
      <c r="CW1674" s="13">
        <f t="shared" si="637"/>
        <v>0</v>
      </c>
      <c r="CX1674" s="13">
        <f t="shared" si="638"/>
        <v>0</v>
      </c>
      <c r="CY1674" s="251">
        <f t="shared" si="639"/>
        <v>0</v>
      </c>
      <c r="CZ1674" s="13" t="s">
        <v>29</v>
      </c>
      <c r="DA1674" s="13">
        <v>50</v>
      </c>
      <c r="DB1674" s="22">
        <f t="shared" si="640"/>
        <v>0</v>
      </c>
      <c r="DD1674" s="24"/>
      <c r="DF1674" s="163"/>
      <c r="DH1674" s="24"/>
      <c r="DI1674" s="447"/>
      <c r="DJ1674" s="163"/>
    </row>
    <row r="1675" spans="1:114" s="7" customFormat="1">
      <c r="A1675" s="277">
        <f t="shared" si="648"/>
        <v>50</v>
      </c>
      <c r="B1675" s="21" t="e">
        <f>'Calculateur de trading'!I1675/C1675/W1675</f>
        <v>#DIV/0!</v>
      </c>
      <c r="C1675" s="278">
        <f t="shared" si="649"/>
        <v>10</v>
      </c>
      <c r="D1675" s="278"/>
      <c r="E1675" s="273">
        <f t="shared" si="650"/>
        <v>100</v>
      </c>
      <c r="F1675" s="271">
        <f t="shared" si="642"/>
        <v>2</v>
      </c>
      <c r="G1675" s="271" t="e">
        <f t="shared" si="643"/>
        <v>#DIV/0!</v>
      </c>
      <c r="H1675" s="272">
        <f t="shared" si="644"/>
        <v>20</v>
      </c>
      <c r="I1675" s="270"/>
      <c r="J1675" s="273">
        <f t="shared" si="651"/>
        <v>200</v>
      </c>
      <c r="K1675" s="271">
        <f t="shared" si="645"/>
        <v>4</v>
      </c>
      <c r="L1675" s="271" t="e">
        <f t="shared" si="646"/>
        <v>#DIV/0!</v>
      </c>
      <c r="M1675" s="272">
        <f t="shared" si="647"/>
        <v>40</v>
      </c>
      <c r="N1675" s="389"/>
      <c r="O1675" s="455" t="e">
        <f>(A1675*B1675*W1675)+(B1675*'Calculateur de trading'!H1675)</f>
        <v>#DIV/0!</v>
      </c>
      <c r="P1675" s="274" t="e">
        <f>O1675/'Déscriptions des trades'!CK1675</f>
        <v>#DIV/0!</v>
      </c>
      <c r="Q1675" s="456" t="e">
        <f>'Déscriptions des trades'!CK1675-O1675</f>
        <v>#DIV/0!</v>
      </c>
      <c r="R1675" s="466" t="e">
        <f t="shared" si="652"/>
        <v>#DIV/0!</v>
      </c>
      <c r="S1675" s="389"/>
      <c r="T1675" s="12"/>
      <c r="U1675" s="25"/>
      <c r="V1675" s="15"/>
      <c r="W1675" s="490">
        <f t="shared" si="656"/>
        <v>0</v>
      </c>
      <c r="X1675" s="21" t="e">
        <f>W1675*U1675/'Déscriptions des trades'!CK1675*'Déscriptions des trades'!B1675</f>
        <v>#DIV/0!</v>
      </c>
      <c r="Y1675" s="459"/>
      <c r="Z1675" s="389"/>
      <c r="AA1675" s="23">
        <f t="shared" si="653"/>
        <v>0.1</v>
      </c>
      <c r="AB1675" s="17" t="e">
        <f>(AA1675*'Déscriptions des trades'!U1675*'Déscriptions des trades'!B1675/'Déscriptions des trades'!CK1675)*'Déscriptions des trades'!W1675</f>
        <v>#DIV/0!</v>
      </c>
      <c r="AC1675" s="265" t="e">
        <f>AB1675*'Déscriptions des trades'!CK1675</f>
        <v>#DIV/0!</v>
      </c>
      <c r="AD1675" s="266" t="e">
        <f>'Déscriptions des trades'!CK1675-AC1675</f>
        <v>#DIV/0!</v>
      </c>
      <c r="AE1675" s="389"/>
      <c r="AF1675" s="399">
        <v>1671</v>
      </c>
      <c r="AG1675" s="389"/>
      <c r="AH1675" s="20"/>
      <c r="AI1675" s="303"/>
      <c r="AJ1675" s="307"/>
      <c r="AK1675" s="161"/>
      <c r="AL1675" s="305"/>
      <c r="AM1675" s="305"/>
      <c r="AN1675" s="162"/>
      <c r="AO1675" s="439"/>
      <c r="AP1675" s="162"/>
      <c r="AQ1675" s="113"/>
      <c r="AR1675" s="113"/>
      <c r="AS1675" s="384"/>
      <c r="AT1675" s="306"/>
      <c r="AU1675" s="306"/>
      <c r="AV1675" s="160"/>
      <c r="AW1675" s="158"/>
      <c r="AX1675" s="385"/>
      <c r="AY1675" s="453"/>
      <c r="AZ1675" s="165"/>
      <c r="BA1675" s="301"/>
      <c r="BB1675" s="165"/>
      <c r="BC1675" s="301"/>
      <c r="BD1675" s="165"/>
      <c r="BE1675" s="302"/>
      <c r="BF1675" s="302"/>
      <c r="BG1675" s="165"/>
      <c r="BH1675" s="303"/>
      <c r="BI1675" s="165"/>
      <c r="BJ1675" s="304"/>
      <c r="BK1675" s="394"/>
      <c r="BL1675" s="302"/>
      <c r="BM1675" s="302"/>
      <c r="BN1675" s="394"/>
      <c r="BO1675" s="302"/>
      <c r="BP1675" s="13"/>
      <c r="BQ1675" s="302"/>
      <c r="BR1675" s="13"/>
      <c r="BS1675" s="302"/>
      <c r="BT1675" s="13"/>
      <c r="BU1675" s="302"/>
      <c r="BV1675" s="386"/>
      <c r="BW1675" s="303"/>
      <c r="BX1675" s="303"/>
      <c r="BY1675" s="302"/>
      <c r="BZ1675" s="302"/>
      <c r="CA1675" s="387"/>
      <c r="CB1675" s="395"/>
      <c r="CC1675" s="12"/>
      <c r="CD1675" s="304"/>
      <c r="CE1675" s="14"/>
      <c r="CF1675" s="395"/>
      <c r="CG1675" s="397"/>
      <c r="CH1675" s="300">
        <f t="shared" si="633"/>
        <v>0</v>
      </c>
      <c r="CI1675" s="26"/>
      <c r="CJ1675" s="17">
        <f t="shared" si="654"/>
        <v>0</v>
      </c>
      <c r="CK1675" s="18">
        <f t="shared" si="641"/>
        <v>12.89</v>
      </c>
      <c r="CM1675" s="164"/>
      <c r="CN1675" s="302"/>
      <c r="CO1675" s="13">
        <f t="shared" si="634"/>
        <v>0</v>
      </c>
      <c r="CP1675" s="302"/>
      <c r="CQ1675" s="13">
        <f t="shared" si="635"/>
        <v>0</v>
      </c>
      <c r="CR1675" s="302"/>
      <c r="CS1675" s="13">
        <f t="shared" si="636"/>
        <v>0</v>
      </c>
      <c r="CT1675" s="302"/>
      <c r="CU1675" s="13">
        <f t="shared" si="655"/>
        <v>0</v>
      </c>
      <c r="CV1675" s="302"/>
      <c r="CW1675" s="13">
        <f t="shared" si="637"/>
        <v>0</v>
      </c>
      <c r="CX1675" s="13">
        <f t="shared" si="638"/>
        <v>0</v>
      </c>
      <c r="CY1675" s="251">
        <f t="shared" si="639"/>
        <v>0</v>
      </c>
      <c r="CZ1675" s="13" t="s">
        <v>29</v>
      </c>
      <c r="DA1675" s="13">
        <v>50</v>
      </c>
      <c r="DB1675" s="22">
        <f t="shared" si="640"/>
        <v>0</v>
      </c>
      <c r="DD1675" s="24"/>
      <c r="DF1675" s="163"/>
      <c r="DH1675" s="24"/>
      <c r="DI1675" s="447"/>
      <c r="DJ1675" s="163"/>
    </row>
    <row r="1676" spans="1:114" s="7" customFormat="1">
      <c r="A1676" s="277">
        <f t="shared" si="648"/>
        <v>50</v>
      </c>
      <c r="B1676" s="21" t="e">
        <f>'Calculateur de trading'!I1676/C1676/W1676</f>
        <v>#DIV/0!</v>
      </c>
      <c r="C1676" s="278">
        <f t="shared" si="649"/>
        <v>10</v>
      </c>
      <c r="D1676" s="426"/>
      <c r="E1676" s="273">
        <f t="shared" si="650"/>
        <v>100</v>
      </c>
      <c r="F1676" s="271">
        <f t="shared" si="642"/>
        <v>2</v>
      </c>
      <c r="G1676" s="271" t="e">
        <f t="shared" si="643"/>
        <v>#DIV/0!</v>
      </c>
      <c r="H1676" s="272">
        <f t="shared" si="644"/>
        <v>20</v>
      </c>
      <c r="I1676" s="270"/>
      <c r="J1676" s="273">
        <f t="shared" si="651"/>
        <v>200</v>
      </c>
      <c r="K1676" s="271">
        <f t="shared" si="645"/>
        <v>4</v>
      </c>
      <c r="L1676" s="271" t="e">
        <f t="shared" si="646"/>
        <v>#DIV/0!</v>
      </c>
      <c r="M1676" s="272">
        <f t="shared" si="647"/>
        <v>40</v>
      </c>
      <c r="N1676" s="389"/>
      <c r="O1676" s="455" t="e">
        <f>(A1676*B1676*W1676)+(B1676*'Calculateur de trading'!H1676)</f>
        <v>#DIV/0!</v>
      </c>
      <c r="P1676" s="274" t="e">
        <f>O1676/'Déscriptions des trades'!CK1676</f>
        <v>#DIV/0!</v>
      </c>
      <c r="Q1676" s="456" t="e">
        <f>'Déscriptions des trades'!CK1676-O1676</f>
        <v>#DIV/0!</v>
      </c>
      <c r="R1676" s="466" t="e">
        <f t="shared" si="652"/>
        <v>#DIV/0!</v>
      </c>
      <c r="S1676" s="389"/>
      <c r="T1676" s="12"/>
      <c r="U1676" s="25"/>
      <c r="V1676" s="15"/>
      <c r="W1676" s="490">
        <f t="shared" si="656"/>
        <v>0</v>
      </c>
      <c r="X1676" s="21" t="e">
        <f>W1676*U1676/'Déscriptions des trades'!CK1676*'Déscriptions des trades'!B1676</f>
        <v>#DIV/0!</v>
      </c>
      <c r="Y1676" s="459"/>
      <c r="Z1676" s="389"/>
      <c r="AA1676" s="23">
        <f t="shared" si="653"/>
        <v>0.1</v>
      </c>
      <c r="AB1676" s="17" t="e">
        <f>(AA1676*'Déscriptions des trades'!U1676*'Déscriptions des trades'!B1676/'Déscriptions des trades'!CK1676)*'Déscriptions des trades'!W1676</f>
        <v>#DIV/0!</v>
      </c>
      <c r="AC1676" s="265" t="e">
        <f>AB1676*'Déscriptions des trades'!CK1676</f>
        <v>#DIV/0!</v>
      </c>
      <c r="AD1676" s="266" t="e">
        <f>'Déscriptions des trades'!CK1676-AC1676</f>
        <v>#DIV/0!</v>
      </c>
      <c r="AE1676" s="389"/>
      <c r="AF1676" s="399">
        <v>1672</v>
      </c>
      <c r="AG1676" s="389"/>
      <c r="AH1676" s="20"/>
      <c r="AI1676" s="303"/>
      <c r="AJ1676" s="307"/>
      <c r="AK1676" s="161"/>
      <c r="AL1676" s="305"/>
      <c r="AM1676" s="305"/>
      <c r="AN1676" s="162"/>
      <c r="AO1676" s="439"/>
      <c r="AP1676" s="162"/>
      <c r="AQ1676" s="113"/>
      <c r="AR1676" s="113"/>
      <c r="AS1676" s="384"/>
      <c r="AT1676" s="306"/>
      <c r="AU1676" s="306"/>
      <c r="AV1676" s="160"/>
      <c r="AW1676" s="158"/>
      <c r="AX1676" s="385"/>
      <c r="AY1676" s="453"/>
      <c r="AZ1676" s="165"/>
      <c r="BA1676" s="301"/>
      <c r="BB1676" s="165"/>
      <c r="BC1676" s="301"/>
      <c r="BD1676" s="165"/>
      <c r="BE1676" s="302"/>
      <c r="BF1676" s="302"/>
      <c r="BG1676" s="165"/>
      <c r="BH1676" s="303"/>
      <c r="BI1676" s="165"/>
      <c r="BJ1676" s="304"/>
      <c r="BK1676" s="394"/>
      <c r="BL1676" s="302"/>
      <c r="BM1676" s="302"/>
      <c r="BN1676" s="394"/>
      <c r="BO1676" s="302"/>
      <c r="BP1676" s="13"/>
      <c r="BQ1676" s="302"/>
      <c r="BR1676" s="13"/>
      <c r="BS1676" s="302"/>
      <c r="BT1676" s="13"/>
      <c r="BU1676" s="302"/>
      <c r="BV1676" s="386"/>
      <c r="BW1676" s="303"/>
      <c r="BX1676" s="303"/>
      <c r="BY1676" s="302"/>
      <c r="BZ1676" s="302"/>
      <c r="CA1676" s="387"/>
      <c r="CB1676" s="395"/>
      <c r="CC1676" s="12"/>
      <c r="CD1676" s="304"/>
      <c r="CE1676" s="14"/>
      <c r="CF1676" s="395"/>
      <c r="CG1676" s="397"/>
      <c r="CH1676" s="300">
        <f t="shared" si="633"/>
        <v>0</v>
      </c>
      <c r="CI1676" s="26"/>
      <c r="CJ1676" s="17">
        <f t="shared" si="654"/>
        <v>0</v>
      </c>
      <c r="CK1676" s="18">
        <f t="shared" si="641"/>
        <v>12.89</v>
      </c>
      <c r="CM1676" s="164"/>
      <c r="CN1676" s="302"/>
      <c r="CO1676" s="13">
        <f t="shared" si="634"/>
        <v>0</v>
      </c>
      <c r="CP1676" s="302"/>
      <c r="CQ1676" s="13">
        <f t="shared" si="635"/>
        <v>0</v>
      </c>
      <c r="CR1676" s="302"/>
      <c r="CS1676" s="13">
        <f t="shared" si="636"/>
        <v>0</v>
      </c>
      <c r="CT1676" s="302"/>
      <c r="CU1676" s="13">
        <f t="shared" si="655"/>
        <v>0</v>
      </c>
      <c r="CV1676" s="302"/>
      <c r="CW1676" s="13">
        <f t="shared" si="637"/>
        <v>0</v>
      </c>
      <c r="CX1676" s="13">
        <f t="shared" si="638"/>
        <v>0</v>
      </c>
      <c r="CY1676" s="251">
        <f t="shared" si="639"/>
        <v>0</v>
      </c>
      <c r="CZ1676" s="13" t="s">
        <v>29</v>
      </c>
      <c r="DA1676" s="13">
        <v>50</v>
      </c>
      <c r="DB1676" s="22">
        <f t="shared" si="640"/>
        <v>0</v>
      </c>
      <c r="DD1676" s="24"/>
      <c r="DF1676" s="163"/>
      <c r="DH1676" s="24"/>
      <c r="DI1676" s="447"/>
      <c r="DJ1676" s="163"/>
    </row>
    <row r="1677" spans="1:114" s="7" customFormat="1">
      <c r="A1677" s="277">
        <f t="shared" si="648"/>
        <v>50</v>
      </c>
      <c r="B1677" s="21" t="e">
        <f>'Calculateur de trading'!I1677/C1677/W1677</f>
        <v>#DIV/0!</v>
      </c>
      <c r="C1677" s="278">
        <f t="shared" si="649"/>
        <v>10</v>
      </c>
      <c r="D1677" s="278"/>
      <c r="E1677" s="273">
        <f t="shared" si="650"/>
        <v>100</v>
      </c>
      <c r="F1677" s="271">
        <f t="shared" si="642"/>
        <v>2</v>
      </c>
      <c r="G1677" s="271" t="e">
        <f t="shared" si="643"/>
        <v>#DIV/0!</v>
      </c>
      <c r="H1677" s="272">
        <f t="shared" si="644"/>
        <v>20</v>
      </c>
      <c r="I1677" s="270"/>
      <c r="J1677" s="273">
        <f t="shared" si="651"/>
        <v>200</v>
      </c>
      <c r="K1677" s="271">
        <f t="shared" si="645"/>
        <v>4</v>
      </c>
      <c r="L1677" s="271" t="e">
        <f t="shared" si="646"/>
        <v>#DIV/0!</v>
      </c>
      <c r="M1677" s="272">
        <f t="shared" si="647"/>
        <v>40</v>
      </c>
      <c r="N1677" s="389"/>
      <c r="O1677" s="455" t="e">
        <f>(A1677*B1677*W1677)+(B1677*'Calculateur de trading'!H1677)</f>
        <v>#DIV/0!</v>
      </c>
      <c r="P1677" s="274" t="e">
        <f>O1677/'Déscriptions des trades'!CK1677</f>
        <v>#DIV/0!</v>
      </c>
      <c r="Q1677" s="456" t="e">
        <f>'Déscriptions des trades'!CK1677-O1677</f>
        <v>#DIV/0!</v>
      </c>
      <c r="R1677" s="466" t="e">
        <f t="shared" si="652"/>
        <v>#DIV/0!</v>
      </c>
      <c r="S1677" s="389"/>
      <c r="T1677" s="12"/>
      <c r="U1677" s="25"/>
      <c r="V1677" s="15"/>
      <c r="W1677" s="490">
        <f t="shared" si="656"/>
        <v>0</v>
      </c>
      <c r="X1677" s="21" t="e">
        <f>W1677*U1677/'Déscriptions des trades'!CK1677*'Déscriptions des trades'!B1677</f>
        <v>#DIV/0!</v>
      </c>
      <c r="Y1677" s="459"/>
      <c r="Z1677" s="389"/>
      <c r="AA1677" s="23">
        <f t="shared" si="653"/>
        <v>0.1</v>
      </c>
      <c r="AB1677" s="17" t="e">
        <f>(AA1677*'Déscriptions des trades'!U1677*'Déscriptions des trades'!B1677/'Déscriptions des trades'!CK1677)*'Déscriptions des trades'!W1677</f>
        <v>#DIV/0!</v>
      </c>
      <c r="AC1677" s="265" t="e">
        <f>AB1677*'Déscriptions des trades'!CK1677</f>
        <v>#DIV/0!</v>
      </c>
      <c r="AD1677" s="266" t="e">
        <f>'Déscriptions des trades'!CK1677-AC1677</f>
        <v>#DIV/0!</v>
      </c>
      <c r="AE1677" s="389"/>
      <c r="AF1677" s="399">
        <v>1673</v>
      </c>
      <c r="AG1677" s="389"/>
      <c r="AH1677" s="20"/>
      <c r="AI1677" s="303"/>
      <c r="AJ1677" s="307"/>
      <c r="AK1677" s="161"/>
      <c r="AL1677" s="305"/>
      <c r="AM1677" s="305"/>
      <c r="AN1677" s="162"/>
      <c r="AO1677" s="439"/>
      <c r="AP1677" s="162"/>
      <c r="AQ1677" s="113"/>
      <c r="AR1677" s="113"/>
      <c r="AS1677" s="384"/>
      <c r="AT1677" s="306"/>
      <c r="AU1677" s="306"/>
      <c r="AV1677" s="160"/>
      <c r="AW1677" s="158"/>
      <c r="AX1677" s="385"/>
      <c r="AY1677" s="453"/>
      <c r="AZ1677" s="165"/>
      <c r="BA1677" s="301"/>
      <c r="BB1677" s="165"/>
      <c r="BC1677" s="301"/>
      <c r="BD1677" s="165"/>
      <c r="BE1677" s="302"/>
      <c r="BF1677" s="302"/>
      <c r="BG1677" s="165"/>
      <c r="BH1677" s="303"/>
      <c r="BI1677" s="165"/>
      <c r="BJ1677" s="304"/>
      <c r="BK1677" s="394"/>
      <c r="BL1677" s="302"/>
      <c r="BM1677" s="302"/>
      <c r="BN1677" s="394"/>
      <c r="BO1677" s="302"/>
      <c r="BP1677" s="13"/>
      <c r="BQ1677" s="302"/>
      <c r="BR1677" s="13"/>
      <c r="BS1677" s="302"/>
      <c r="BT1677" s="13"/>
      <c r="BU1677" s="302"/>
      <c r="BV1677" s="386"/>
      <c r="BW1677" s="303"/>
      <c r="BX1677" s="303"/>
      <c r="BY1677" s="302"/>
      <c r="BZ1677" s="302"/>
      <c r="CA1677" s="387"/>
      <c r="CB1677" s="395"/>
      <c r="CC1677" s="12"/>
      <c r="CD1677" s="304"/>
      <c r="CE1677" s="14"/>
      <c r="CF1677" s="395"/>
      <c r="CG1677" s="397"/>
      <c r="CH1677" s="300">
        <f t="shared" si="633"/>
        <v>0</v>
      </c>
      <c r="CI1677" s="26"/>
      <c r="CJ1677" s="17">
        <f t="shared" si="654"/>
        <v>0</v>
      </c>
      <c r="CK1677" s="18">
        <f t="shared" si="641"/>
        <v>12.89</v>
      </c>
      <c r="CM1677" s="164"/>
      <c r="CN1677" s="302"/>
      <c r="CO1677" s="13">
        <f t="shared" si="634"/>
        <v>0</v>
      </c>
      <c r="CP1677" s="302"/>
      <c r="CQ1677" s="13">
        <f t="shared" si="635"/>
        <v>0</v>
      </c>
      <c r="CR1677" s="302"/>
      <c r="CS1677" s="13">
        <f t="shared" si="636"/>
        <v>0</v>
      </c>
      <c r="CT1677" s="302"/>
      <c r="CU1677" s="13">
        <f t="shared" si="655"/>
        <v>0</v>
      </c>
      <c r="CV1677" s="302"/>
      <c r="CW1677" s="13">
        <f t="shared" si="637"/>
        <v>0</v>
      </c>
      <c r="CX1677" s="13">
        <f t="shared" si="638"/>
        <v>0</v>
      </c>
      <c r="CY1677" s="251">
        <f t="shared" si="639"/>
        <v>0</v>
      </c>
      <c r="CZ1677" s="13" t="s">
        <v>29</v>
      </c>
      <c r="DA1677" s="13">
        <v>50</v>
      </c>
      <c r="DB1677" s="22">
        <f t="shared" si="640"/>
        <v>0</v>
      </c>
      <c r="DD1677" s="24"/>
      <c r="DF1677" s="163"/>
      <c r="DH1677" s="24"/>
      <c r="DI1677" s="447"/>
      <c r="DJ1677" s="163"/>
    </row>
    <row r="1678" spans="1:114" s="7" customFormat="1">
      <c r="A1678" s="277">
        <f t="shared" si="648"/>
        <v>50</v>
      </c>
      <c r="B1678" s="21" t="e">
        <f>'Calculateur de trading'!I1678/C1678/W1678</f>
        <v>#DIV/0!</v>
      </c>
      <c r="C1678" s="278">
        <f t="shared" si="649"/>
        <v>10</v>
      </c>
      <c r="D1678" s="426"/>
      <c r="E1678" s="273">
        <f t="shared" si="650"/>
        <v>100</v>
      </c>
      <c r="F1678" s="271">
        <f t="shared" si="642"/>
        <v>2</v>
      </c>
      <c r="G1678" s="271" t="e">
        <f t="shared" si="643"/>
        <v>#DIV/0!</v>
      </c>
      <c r="H1678" s="272">
        <f t="shared" si="644"/>
        <v>20</v>
      </c>
      <c r="I1678" s="270"/>
      <c r="J1678" s="273">
        <f t="shared" si="651"/>
        <v>200</v>
      </c>
      <c r="K1678" s="271">
        <f t="shared" si="645"/>
        <v>4</v>
      </c>
      <c r="L1678" s="271" t="e">
        <f t="shared" si="646"/>
        <v>#DIV/0!</v>
      </c>
      <c r="M1678" s="272">
        <f t="shared" si="647"/>
        <v>40</v>
      </c>
      <c r="N1678" s="389"/>
      <c r="O1678" s="455" t="e">
        <f>(A1678*B1678*W1678)+(B1678*'Calculateur de trading'!H1678)</f>
        <v>#DIV/0!</v>
      </c>
      <c r="P1678" s="274" t="e">
        <f>O1678/'Déscriptions des trades'!CK1678</f>
        <v>#DIV/0!</v>
      </c>
      <c r="Q1678" s="456" t="e">
        <f>'Déscriptions des trades'!CK1678-O1678</f>
        <v>#DIV/0!</v>
      </c>
      <c r="R1678" s="466" t="e">
        <f t="shared" si="652"/>
        <v>#DIV/0!</v>
      </c>
      <c r="S1678" s="389"/>
      <c r="T1678" s="12"/>
      <c r="U1678" s="25"/>
      <c r="V1678" s="15"/>
      <c r="W1678" s="490">
        <f t="shared" si="656"/>
        <v>0</v>
      </c>
      <c r="X1678" s="21" t="e">
        <f>W1678*U1678/'Déscriptions des trades'!CK1678*'Déscriptions des trades'!B1678</f>
        <v>#DIV/0!</v>
      </c>
      <c r="Y1678" s="459"/>
      <c r="Z1678" s="389"/>
      <c r="AA1678" s="23">
        <f t="shared" si="653"/>
        <v>0.1</v>
      </c>
      <c r="AB1678" s="17" t="e">
        <f>(AA1678*'Déscriptions des trades'!U1678*'Déscriptions des trades'!B1678/'Déscriptions des trades'!CK1678)*'Déscriptions des trades'!W1678</f>
        <v>#DIV/0!</v>
      </c>
      <c r="AC1678" s="265" t="e">
        <f>AB1678*'Déscriptions des trades'!CK1678</f>
        <v>#DIV/0!</v>
      </c>
      <c r="AD1678" s="266" t="e">
        <f>'Déscriptions des trades'!CK1678-AC1678</f>
        <v>#DIV/0!</v>
      </c>
      <c r="AE1678" s="389"/>
      <c r="AF1678" s="399">
        <v>1674</v>
      </c>
      <c r="AG1678" s="389"/>
      <c r="AH1678" s="20"/>
      <c r="AI1678" s="303"/>
      <c r="AJ1678" s="307"/>
      <c r="AK1678" s="161"/>
      <c r="AL1678" s="305"/>
      <c r="AM1678" s="305"/>
      <c r="AN1678" s="162"/>
      <c r="AO1678" s="439"/>
      <c r="AP1678" s="162"/>
      <c r="AQ1678" s="113"/>
      <c r="AR1678" s="113"/>
      <c r="AS1678" s="384"/>
      <c r="AT1678" s="306"/>
      <c r="AU1678" s="306"/>
      <c r="AV1678" s="160"/>
      <c r="AW1678" s="158"/>
      <c r="AX1678" s="385"/>
      <c r="AY1678" s="453"/>
      <c r="AZ1678" s="165"/>
      <c r="BA1678" s="301"/>
      <c r="BB1678" s="165"/>
      <c r="BC1678" s="301"/>
      <c r="BD1678" s="165"/>
      <c r="BE1678" s="302"/>
      <c r="BF1678" s="302"/>
      <c r="BG1678" s="165"/>
      <c r="BH1678" s="303"/>
      <c r="BI1678" s="165"/>
      <c r="BJ1678" s="304"/>
      <c r="BK1678" s="394"/>
      <c r="BL1678" s="302"/>
      <c r="BM1678" s="302"/>
      <c r="BN1678" s="394"/>
      <c r="BO1678" s="302"/>
      <c r="BP1678" s="13"/>
      <c r="BQ1678" s="302"/>
      <c r="BR1678" s="13"/>
      <c r="BS1678" s="302"/>
      <c r="BT1678" s="13"/>
      <c r="BU1678" s="302"/>
      <c r="BV1678" s="386"/>
      <c r="BW1678" s="303"/>
      <c r="BX1678" s="303"/>
      <c r="BY1678" s="302"/>
      <c r="BZ1678" s="302"/>
      <c r="CA1678" s="387"/>
      <c r="CB1678" s="395"/>
      <c r="CC1678" s="12"/>
      <c r="CD1678" s="304"/>
      <c r="CE1678" s="14"/>
      <c r="CF1678" s="395"/>
      <c r="CG1678" s="397"/>
      <c r="CH1678" s="300">
        <f t="shared" si="633"/>
        <v>0</v>
      </c>
      <c r="CI1678" s="26"/>
      <c r="CJ1678" s="17">
        <f t="shared" si="654"/>
        <v>0</v>
      </c>
      <c r="CK1678" s="18">
        <f t="shared" si="641"/>
        <v>12.89</v>
      </c>
      <c r="CM1678" s="164"/>
      <c r="CN1678" s="302"/>
      <c r="CO1678" s="13">
        <f t="shared" si="634"/>
        <v>0</v>
      </c>
      <c r="CP1678" s="302"/>
      <c r="CQ1678" s="13">
        <f t="shared" si="635"/>
        <v>0</v>
      </c>
      <c r="CR1678" s="302"/>
      <c r="CS1678" s="13">
        <f t="shared" si="636"/>
        <v>0</v>
      </c>
      <c r="CT1678" s="302"/>
      <c r="CU1678" s="13">
        <f t="shared" si="655"/>
        <v>0</v>
      </c>
      <c r="CV1678" s="302"/>
      <c r="CW1678" s="13">
        <f t="shared" si="637"/>
        <v>0</v>
      </c>
      <c r="CX1678" s="13">
        <f t="shared" si="638"/>
        <v>0</v>
      </c>
      <c r="CY1678" s="251">
        <f t="shared" si="639"/>
        <v>0</v>
      </c>
      <c r="CZ1678" s="13" t="s">
        <v>29</v>
      </c>
      <c r="DA1678" s="13">
        <v>50</v>
      </c>
      <c r="DB1678" s="22">
        <f t="shared" si="640"/>
        <v>0</v>
      </c>
      <c r="DD1678" s="24"/>
      <c r="DF1678" s="163"/>
      <c r="DH1678" s="24"/>
      <c r="DI1678" s="447"/>
      <c r="DJ1678" s="163"/>
    </row>
    <row r="1679" spans="1:114" s="7" customFormat="1">
      <c r="A1679" s="277">
        <f t="shared" si="648"/>
        <v>50</v>
      </c>
      <c r="B1679" s="21" t="e">
        <f>'Calculateur de trading'!I1679/C1679/W1679</f>
        <v>#DIV/0!</v>
      </c>
      <c r="C1679" s="278">
        <f t="shared" si="649"/>
        <v>10</v>
      </c>
      <c r="D1679" s="426"/>
      <c r="E1679" s="273">
        <f t="shared" si="650"/>
        <v>100</v>
      </c>
      <c r="F1679" s="271">
        <f t="shared" si="642"/>
        <v>2</v>
      </c>
      <c r="G1679" s="271" t="e">
        <f t="shared" si="643"/>
        <v>#DIV/0!</v>
      </c>
      <c r="H1679" s="272">
        <f t="shared" si="644"/>
        <v>20</v>
      </c>
      <c r="I1679" s="270"/>
      <c r="J1679" s="273">
        <f t="shared" si="651"/>
        <v>200</v>
      </c>
      <c r="K1679" s="271">
        <f t="shared" si="645"/>
        <v>4</v>
      </c>
      <c r="L1679" s="271" t="e">
        <f t="shared" si="646"/>
        <v>#DIV/0!</v>
      </c>
      <c r="M1679" s="272">
        <f t="shared" si="647"/>
        <v>40</v>
      </c>
      <c r="N1679" s="389"/>
      <c r="O1679" s="455" t="e">
        <f>(A1679*B1679*W1679)+(B1679*'Calculateur de trading'!H1679)</f>
        <v>#DIV/0!</v>
      </c>
      <c r="P1679" s="274" t="e">
        <f>O1679/'Déscriptions des trades'!CK1679</f>
        <v>#DIV/0!</v>
      </c>
      <c r="Q1679" s="456" t="e">
        <f>'Déscriptions des trades'!CK1679-O1679</f>
        <v>#DIV/0!</v>
      </c>
      <c r="R1679" s="466" t="e">
        <f t="shared" si="652"/>
        <v>#DIV/0!</v>
      </c>
      <c r="S1679" s="389"/>
      <c r="T1679" s="12"/>
      <c r="U1679" s="25"/>
      <c r="V1679" s="15"/>
      <c r="W1679" s="490">
        <f t="shared" si="656"/>
        <v>0</v>
      </c>
      <c r="X1679" s="21" t="e">
        <f>W1679*U1679/'Déscriptions des trades'!CK1679*'Déscriptions des trades'!B1679</f>
        <v>#DIV/0!</v>
      </c>
      <c r="Y1679" s="459"/>
      <c r="Z1679" s="389"/>
      <c r="AA1679" s="23">
        <f t="shared" si="653"/>
        <v>0.1</v>
      </c>
      <c r="AB1679" s="17" t="e">
        <f>(AA1679*'Déscriptions des trades'!U1679*'Déscriptions des trades'!B1679/'Déscriptions des trades'!CK1679)*'Déscriptions des trades'!W1679</f>
        <v>#DIV/0!</v>
      </c>
      <c r="AC1679" s="265" t="e">
        <f>AB1679*'Déscriptions des trades'!CK1679</f>
        <v>#DIV/0!</v>
      </c>
      <c r="AD1679" s="266" t="e">
        <f>'Déscriptions des trades'!CK1679-AC1679</f>
        <v>#DIV/0!</v>
      </c>
      <c r="AE1679" s="389"/>
      <c r="AF1679" s="399">
        <v>1675</v>
      </c>
      <c r="AG1679" s="389"/>
      <c r="AH1679" s="20"/>
      <c r="AI1679" s="303"/>
      <c r="AJ1679" s="307"/>
      <c r="AK1679" s="161"/>
      <c r="AL1679" s="305"/>
      <c r="AM1679" s="305"/>
      <c r="AN1679" s="162"/>
      <c r="AO1679" s="439"/>
      <c r="AP1679" s="162"/>
      <c r="AQ1679" s="113"/>
      <c r="AR1679" s="113"/>
      <c r="AS1679" s="384"/>
      <c r="AT1679" s="306"/>
      <c r="AU1679" s="306"/>
      <c r="AV1679" s="160"/>
      <c r="AW1679" s="158"/>
      <c r="AX1679" s="385"/>
      <c r="AY1679" s="453"/>
      <c r="AZ1679" s="165"/>
      <c r="BA1679" s="301"/>
      <c r="BB1679" s="165"/>
      <c r="BC1679" s="301"/>
      <c r="BD1679" s="165"/>
      <c r="BE1679" s="302"/>
      <c r="BF1679" s="302"/>
      <c r="BG1679" s="165"/>
      <c r="BH1679" s="303"/>
      <c r="BI1679" s="165"/>
      <c r="BJ1679" s="304"/>
      <c r="BK1679" s="394"/>
      <c r="BL1679" s="302"/>
      <c r="BM1679" s="302"/>
      <c r="BN1679" s="394"/>
      <c r="BO1679" s="302"/>
      <c r="BP1679" s="13"/>
      <c r="BQ1679" s="302"/>
      <c r="BR1679" s="13"/>
      <c r="BS1679" s="302"/>
      <c r="BT1679" s="13"/>
      <c r="BU1679" s="302"/>
      <c r="BV1679" s="386"/>
      <c r="BW1679" s="303"/>
      <c r="BX1679" s="303"/>
      <c r="BY1679" s="302"/>
      <c r="BZ1679" s="302"/>
      <c r="CA1679" s="387"/>
      <c r="CB1679" s="395"/>
      <c r="CC1679" s="12"/>
      <c r="CD1679" s="304"/>
      <c r="CE1679" s="14"/>
      <c r="CF1679" s="395"/>
      <c r="CG1679" s="397"/>
      <c r="CH1679" s="300">
        <f t="shared" ref="CH1679:CH1742" si="657">BW1679-BH1679</f>
        <v>0</v>
      </c>
      <c r="CI1679" s="26"/>
      <c r="CJ1679" s="17">
        <f t="shared" si="654"/>
        <v>0</v>
      </c>
      <c r="CK1679" s="18">
        <f t="shared" si="641"/>
        <v>12.89</v>
      </c>
      <c r="CM1679" s="164"/>
      <c r="CN1679" s="302"/>
      <c r="CO1679" s="13">
        <f t="shared" ref="CO1679:CO1742" si="658">IF(CN1679="Oui",10,)</f>
        <v>0</v>
      </c>
      <c r="CP1679" s="302"/>
      <c r="CQ1679" s="13">
        <f t="shared" ref="CQ1679:CQ1742" si="659">IF(CP1679="Oui",10,)</f>
        <v>0</v>
      </c>
      <c r="CR1679" s="302"/>
      <c r="CS1679" s="13">
        <f t="shared" ref="CS1679:CS1742" si="660">IF(CR1679="Bon",10,)</f>
        <v>0</v>
      </c>
      <c r="CT1679" s="302"/>
      <c r="CU1679" s="13">
        <f t="shared" si="655"/>
        <v>0</v>
      </c>
      <c r="CV1679" s="302"/>
      <c r="CW1679" s="13">
        <f t="shared" ref="CW1679:CW1742" si="661">IF(CV1679="Non",10,)</f>
        <v>0</v>
      </c>
      <c r="CX1679" s="13">
        <f t="shared" ref="CX1679:CX1742" si="662">IF(CV1679="Oui",-40,)</f>
        <v>0</v>
      </c>
      <c r="CY1679" s="251">
        <f t="shared" ref="CY1679:CY1742" si="663">SUM(CN1679:CX1679)</f>
        <v>0</v>
      </c>
      <c r="CZ1679" s="13" t="s">
        <v>29</v>
      </c>
      <c r="DA1679" s="13">
        <v>50</v>
      </c>
      <c r="DB1679" s="22">
        <f t="shared" ref="DB1679:DB1742" si="664">CY1679/DA1679</f>
        <v>0</v>
      </c>
      <c r="DD1679" s="24"/>
      <c r="DF1679" s="163"/>
      <c r="DH1679" s="24"/>
      <c r="DI1679" s="447"/>
      <c r="DJ1679" s="163"/>
    </row>
    <row r="1680" spans="1:114" s="7" customFormat="1">
      <c r="A1680" s="277">
        <f t="shared" si="648"/>
        <v>50</v>
      </c>
      <c r="B1680" s="21" t="e">
        <f>'Calculateur de trading'!I1680/C1680/W1680</f>
        <v>#DIV/0!</v>
      </c>
      <c r="C1680" s="278">
        <f t="shared" si="649"/>
        <v>10</v>
      </c>
      <c r="D1680" s="278"/>
      <c r="E1680" s="273">
        <f t="shared" si="650"/>
        <v>100</v>
      </c>
      <c r="F1680" s="271">
        <f t="shared" si="642"/>
        <v>2</v>
      </c>
      <c r="G1680" s="271" t="e">
        <f t="shared" si="643"/>
        <v>#DIV/0!</v>
      </c>
      <c r="H1680" s="272">
        <f t="shared" si="644"/>
        <v>20</v>
      </c>
      <c r="I1680" s="270"/>
      <c r="J1680" s="273">
        <f t="shared" si="651"/>
        <v>200</v>
      </c>
      <c r="K1680" s="271">
        <f t="shared" si="645"/>
        <v>4</v>
      </c>
      <c r="L1680" s="271" t="e">
        <f t="shared" si="646"/>
        <v>#DIV/0!</v>
      </c>
      <c r="M1680" s="272">
        <f t="shared" si="647"/>
        <v>40</v>
      </c>
      <c r="N1680" s="389"/>
      <c r="O1680" s="455" t="e">
        <f>(A1680*B1680*W1680)+(B1680*'Calculateur de trading'!H1680)</f>
        <v>#DIV/0!</v>
      </c>
      <c r="P1680" s="274" t="e">
        <f>O1680/'Déscriptions des trades'!CK1680</f>
        <v>#DIV/0!</v>
      </c>
      <c r="Q1680" s="456" t="e">
        <f>'Déscriptions des trades'!CK1680-O1680</f>
        <v>#DIV/0!</v>
      </c>
      <c r="R1680" s="466" t="e">
        <f t="shared" si="652"/>
        <v>#DIV/0!</v>
      </c>
      <c r="S1680" s="389"/>
      <c r="T1680" s="12"/>
      <c r="U1680" s="25"/>
      <c r="V1680" s="15"/>
      <c r="W1680" s="490">
        <f t="shared" si="656"/>
        <v>0</v>
      </c>
      <c r="X1680" s="21" t="e">
        <f>W1680*U1680/'Déscriptions des trades'!CK1680*'Déscriptions des trades'!B1680</f>
        <v>#DIV/0!</v>
      </c>
      <c r="Y1680" s="459"/>
      <c r="Z1680" s="389"/>
      <c r="AA1680" s="23">
        <f t="shared" si="653"/>
        <v>0.1</v>
      </c>
      <c r="AB1680" s="17" t="e">
        <f>(AA1680*'Déscriptions des trades'!U1680*'Déscriptions des trades'!B1680/'Déscriptions des trades'!CK1680)*'Déscriptions des trades'!W1680</f>
        <v>#DIV/0!</v>
      </c>
      <c r="AC1680" s="265" t="e">
        <f>AB1680*'Déscriptions des trades'!CK1680</f>
        <v>#DIV/0!</v>
      </c>
      <c r="AD1680" s="266" t="e">
        <f>'Déscriptions des trades'!CK1680-AC1680</f>
        <v>#DIV/0!</v>
      </c>
      <c r="AE1680" s="389"/>
      <c r="AF1680" s="399">
        <v>1676</v>
      </c>
      <c r="AG1680" s="389"/>
      <c r="AH1680" s="20"/>
      <c r="AI1680" s="303"/>
      <c r="AJ1680" s="307"/>
      <c r="AK1680" s="161"/>
      <c r="AL1680" s="305"/>
      <c r="AM1680" s="305"/>
      <c r="AN1680" s="162"/>
      <c r="AO1680" s="439"/>
      <c r="AP1680" s="162"/>
      <c r="AQ1680" s="113"/>
      <c r="AR1680" s="113"/>
      <c r="AS1680" s="384"/>
      <c r="AT1680" s="306"/>
      <c r="AU1680" s="306"/>
      <c r="AV1680" s="160"/>
      <c r="AW1680" s="158"/>
      <c r="AX1680" s="385"/>
      <c r="AY1680" s="453"/>
      <c r="AZ1680" s="165"/>
      <c r="BA1680" s="301"/>
      <c r="BB1680" s="165"/>
      <c r="BC1680" s="301"/>
      <c r="BD1680" s="165"/>
      <c r="BE1680" s="302"/>
      <c r="BF1680" s="302"/>
      <c r="BG1680" s="165"/>
      <c r="BH1680" s="303"/>
      <c r="BI1680" s="165"/>
      <c r="BJ1680" s="304"/>
      <c r="BK1680" s="394"/>
      <c r="BL1680" s="302"/>
      <c r="BM1680" s="302"/>
      <c r="BN1680" s="394"/>
      <c r="BO1680" s="302"/>
      <c r="BP1680" s="13"/>
      <c r="BQ1680" s="302"/>
      <c r="BR1680" s="13"/>
      <c r="BS1680" s="302"/>
      <c r="BT1680" s="13"/>
      <c r="BU1680" s="302"/>
      <c r="BV1680" s="386"/>
      <c r="BW1680" s="303"/>
      <c r="BX1680" s="303"/>
      <c r="BY1680" s="302"/>
      <c r="BZ1680" s="302"/>
      <c r="CA1680" s="387"/>
      <c r="CB1680" s="395"/>
      <c r="CC1680" s="12"/>
      <c r="CD1680" s="304"/>
      <c r="CE1680" s="14"/>
      <c r="CF1680" s="395"/>
      <c r="CG1680" s="397"/>
      <c r="CH1680" s="300">
        <f t="shared" si="657"/>
        <v>0</v>
      </c>
      <c r="CI1680" s="26"/>
      <c r="CJ1680" s="17">
        <f t="shared" si="654"/>
        <v>0</v>
      </c>
      <c r="CK1680" s="18">
        <f t="shared" ref="CK1680:CK1743" si="665">CI1680+CK1679</f>
        <v>12.89</v>
      </c>
      <c r="CM1680" s="164"/>
      <c r="CN1680" s="302"/>
      <c r="CO1680" s="13">
        <f t="shared" si="658"/>
        <v>0</v>
      </c>
      <c r="CP1680" s="302"/>
      <c r="CQ1680" s="13">
        <f t="shared" si="659"/>
        <v>0</v>
      </c>
      <c r="CR1680" s="302"/>
      <c r="CS1680" s="13">
        <f t="shared" si="660"/>
        <v>0</v>
      </c>
      <c r="CT1680" s="302"/>
      <c r="CU1680" s="13">
        <f t="shared" si="655"/>
        <v>0</v>
      </c>
      <c r="CV1680" s="302"/>
      <c r="CW1680" s="13">
        <f t="shared" si="661"/>
        <v>0</v>
      </c>
      <c r="CX1680" s="13">
        <f t="shared" si="662"/>
        <v>0</v>
      </c>
      <c r="CY1680" s="251">
        <f t="shared" si="663"/>
        <v>0</v>
      </c>
      <c r="CZ1680" s="13" t="s">
        <v>29</v>
      </c>
      <c r="DA1680" s="13">
        <v>50</v>
      </c>
      <c r="DB1680" s="22">
        <f t="shared" si="664"/>
        <v>0</v>
      </c>
      <c r="DD1680" s="24"/>
      <c r="DF1680" s="163"/>
      <c r="DH1680" s="24"/>
      <c r="DI1680" s="447"/>
      <c r="DJ1680" s="163"/>
    </row>
    <row r="1681" spans="1:114" s="7" customFormat="1">
      <c r="A1681" s="277">
        <f t="shared" si="648"/>
        <v>50</v>
      </c>
      <c r="B1681" s="21" t="e">
        <f>'Calculateur de trading'!I1681/C1681/W1681</f>
        <v>#DIV/0!</v>
      </c>
      <c r="C1681" s="278">
        <f t="shared" si="649"/>
        <v>10</v>
      </c>
      <c r="D1681" s="426"/>
      <c r="E1681" s="273">
        <f t="shared" si="650"/>
        <v>100</v>
      </c>
      <c r="F1681" s="271">
        <f t="shared" si="642"/>
        <v>2</v>
      </c>
      <c r="G1681" s="271" t="e">
        <f t="shared" si="643"/>
        <v>#DIV/0!</v>
      </c>
      <c r="H1681" s="272">
        <f t="shared" si="644"/>
        <v>20</v>
      </c>
      <c r="I1681" s="270"/>
      <c r="J1681" s="273">
        <f t="shared" si="651"/>
        <v>200</v>
      </c>
      <c r="K1681" s="271">
        <f t="shared" si="645"/>
        <v>4</v>
      </c>
      <c r="L1681" s="271" t="e">
        <f t="shared" si="646"/>
        <v>#DIV/0!</v>
      </c>
      <c r="M1681" s="272">
        <f t="shared" si="647"/>
        <v>40</v>
      </c>
      <c r="N1681" s="389"/>
      <c r="O1681" s="455" t="e">
        <f>(A1681*B1681*W1681)+(B1681*'Calculateur de trading'!H1681)</f>
        <v>#DIV/0!</v>
      </c>
      <c r="P1681" s="274" t="e">
        <f>O1681/'Déscriptions des trades'!CK1681</f>
        <v>#DIV/0!</v>
      </c>
      <c r="Q1681" s="456" t="e">
        <f>'Déscriptions des trades'!CK1681-O1681</f>
        <v>#DIV/0!</v>
      </c>
      <c r="R1681" s="466" t="e">
        <f t="shared" si="652"/>
        <v>#DIV/0!</v>
      </c>
      <c r="S1681" s="389"/>
      <c r="T1681" s="12"/>
      <c r="U1681" s="25"/>
      <c r="V1681" s="15"/>
      <c r="W1681" s="490">
        <f t="shared" si="656"/>
        <v>0</v>
      </c>
      <c r="X1681" s="21" t="e">
        <f>W1681*U1681/'Déscriptions des trades'!CK1681*'Déscriptions des trades'!B1681</f>
        <v>#DIV/0!</v>
      </c>
      <c r="Y1681" s="459"/>
      <c r="Z1681" s="389"/>
      <c r="AA1681" s="23">
        <f t="shared" si="653"/>
        <v>0.1</v>
      </c>
      <c r="AB1681" s="17" t="e">
        <f>(AA1681*'Déscriptions des trades'!U1681*'Déscriptions des trades'!B1681/'Déscriptions des trades'!CK1681)*'Déscriptions des trades'!W1681</f>
        <v>#DIV/0!</v>
      </c>
      <c r="AC1681" s="265" t="e">
        <f>AB1681*'Déscriptions des trades'!CK1681</f>
        <v>#DIV/0!</v>
      </c>
      <c r="AD1681" s="266" t="e">
        <f>'Déscriptions des trades'!CK1681-AC1681</f>
        <v>#DIV/0!</v>
      </c>
      <c r="AE1681" s="389"/>
      <c r="AF1681" s="399">
        <v>1677</v>
      </c>
      <c r="AG1681" s="389"/>
      <c r="AH1681" s="20"/>
      <c r="AI1681" s="303"/>
      <c r="AJ1681" s="307"/>
      <c r="AK1681" s="161"/>
      <c r="AL1681" s="305"/>
      <c r="AM1681" s="305"/>
      <c r="AN1681" s="162"/>
      <c r="AO1681" s="439"/>
      <c r="AP1681" s="162"/>
      <c r="AQ1681" s="113"/>
      <c r="AR1681" s="113"/>
      <c r="AS1681" s="384"/>
      <c r="AT1681" s="306"/>
      <c r="AU1681" s="306"/>
      <c r="AV1681" s="160"/>
      <c r="AW1681" s="158"/>
      <c r="AX1681" s="385"/>
      <c r="AY1681" s="453"/>
      <c r="AZ1681" s="165"/>
      <c r="BA1681" s="301"/>
      <c r="BB1681" s="165"/>
      <c r="BC1681" s="301"/>
      <c r="BD1681" s="165"/>
      <c r="BE1681" s="302"/>
      <c r="BF1681" s="302"/>
      <c r="BG1681" s="165"/>
      <c r="BH1681" s="303"/>
      <c r="BI1681" s="165"/>
      <c r="BJ1681" s="304"/>
      <c r="BK1681" s="394"/>
      <c r="BL1681" s="302"/>
      <c r="BM1681" s="302"/>
      <c r="BN1681" s="394"/>
      <c r="BO1681" s="302"/>
      <c r="BP1681" s="13"/>
      <c r="BQ1681" s="302"/>
      <c r="BR1681" s="13"/>
      <c r="BS1681" s="302"/>
      <c r="BT1681" s="13"/>
      <c r="BU1681" s="302"/>
      <c r="BV1681" s="386"/>
      <c r="BW1681" s="303"/>
      <c r="BX1681" s="303"/>
      <c r="BY1681" s="302"/>
      <c r="BZ1681" s="302"/>
      <c r="CA1681" s="387"/>
      <c r="CB1681" s="395"/>
      <c r="CC1681" s="12"/>
      <c r="CD1681" s="304"/>
      <c r="CE1681" s="14"/>
      <c r="CF1681" s="395"/>
      <c r="CG1681" s="397"/>
      <c r="CH1681" s="300">
        <f t="shared" si="657"/>
        <v>0</v>
      </c>
      <c r="CI1681" s="26"/>
      <c r="CJ1681" s="17">
        <f t="shared" si="654"/>
        <v>0</v>
      </c>
      <c r="CK1681" s="18">
        <f t="shared" si="665"/>
        <v>12.89</v>
      </c>
      <c r="CM1681" s="164"/>
      <c r="CN1681" s="302"/>
      <c r="CO1681" s="13">
        <f t="shared" si="658"/>
        <v>0</v>
      </c>
      <c r="CP1681" s="302"/>
      <c r="CQ1681" s="13">
        <f t="shared" si="659"/>
        <v>0</v>
      </c>
      <c r="CR1681" s="302"/>
      <c r="CS1681" s="13">
        <f t="shared" si="660"/>
        <v>0</v>
      </c>
      <c r="CT1681" s="302"/>
      <c r="CU1681" s="13">
        <f t="shared" si="655"/>
        <v>0</v>
      </c>
      <c r="CV1681" s="302"/>
      <c r="CW1681" s="13">
        <f t="shared" si="661"/>
        <v>0</v>
      </c>
      <c r="CX1681" s="13">
        <f t="shared" si="662"/>
        <v>0</v>
      </c>
      <c r="CY1681" s="251">
        <f t="shared" si="663"/>
        <v>0</v>
      </c>
      <c r="CZ1681" s="13" t="s">
        <v>29</v>
      </c>
      <c r="DA1681" s="13">
        <v>50</v>
      </c>
      <c r="DB1681" s="22">
        <f t="shared" si="664"/>
        <v>0</v>
      </c>
      <c r="DD1681" s="24"/>
      <c r="DF1681" s="163"/>
      <c r="DH1681" s="24"/>
      <c r="DI1681" s="447"/>
      <c r="DJ1681" s="163"/>
    </row>
    <row r="1682" spans="1:114" s="7" customFormat="1">
      <c r="A1682" s="277">
        <f t="shared" si="648"/>
        <v>50</v>
      </c>
      <c r="B1682" s="21" t="e">
        <f>'Calculateur de trading'!I1682/C1682/W1682</f>
        <v>#DIV/0!</v>
      </c>
      <c r="C1682" s="278">
        <f t="shared" si="649"/>
        <v>10</v>
      </c>
      <c r="D1682" s="278"/>
      <c r="E1682" s="273">
        <f t="shared" si="650"/>
        <v>100</v>
      </c>
      <c r="F1682" s="271">
        <f t="shared" si="642"/>
        <v>2</v>
      </c>
      <c r="G1682" s="271" t="e">
        <f t="shared" si="643"/>
        <v>#DIV/0!</v>
      </c>
      <c r="H1682" s="272">
        <f t="shared" si="644"/>
        <v>20</v>
      </c>
      <c r="I1682" s="270"/>
      <c r="J1682" s="273">
        <f t="shared" si="651"/>
        <v>200</v>
      </c>
      <c r="K1682" s="271">
        <f t="shared" si="645"/>
        <v>4</v>
      </c>
      <c r="L1682" s="271" t="e">
        <f t="shared" si="646"/>
        <v>#DIV/0!</v>
      </c>
      <c r="M1682" s="272">
        <f t="shared" si="647"/>
        <v>40</v>
      </c>
      <c r="N1682" s="389"/>
      <c r="O1682" s="455" t="e">
        <f>(A1682*B1682*W1682)+(B1682*'Calculateur de trading'!H1682)</f>
        <v>#DIV/0!</v>
      </c>
      <c r="P1682" s="274" t="e">
        <f>O1682/'Déscriptions des trades'!CK1682</f>
        <v>#DIV/0!</v>
      </c>
      <c r="Q1682" s="456" t="e">
        <f>'Déscriptions des trades'!CK1682-O1682</f>
        <v>#DIV/0!</v>
      </c>
      <c r="R1682" s="466" t="e">
        <f t="shared" si="652"/>
        <v>#DIV/0!</v>
      </c>
      <c r="S1682" s="389"/>
      <c r="T1682" s="12"/>
      <c r="U1682" s="25"/>
      <c r="V1682" s="15"/>
      <c r="W1682" s="490">
        <f t="shared" si="656"/>
        <v>0</v>
      </c>
      <c r="X1682" s="21" t="e">
        <f>W1682*U1682/'Déscriptions des trades'!CK1682*'Déscriptions des trades'!B1682</f>
        <v>#DIV/0!</v>
      </c>
      <c r="Y1682" s="459"/>
      <c r="Z1682" s="389"/>
      <c r="AA1682" s="23">
        <f t="shared" si="653"/>
        <v>0.1</v>
      </c>
      <c r="AB1682" s="17" t="e">
        <f>(AA1682*'Déscriptions des trades'!U1682*'Déscriptions des trades'!B1682/'Déscriptions des trades'!CK1682)*'Déscriptions des trades'!W1682</f>
        <v>#DIV/0!</v>
      </c>
      <c r="AC1682" s="265" t="e">
        <f>AB1682*'Déscriptions des trades'!CK1682</f>
        <v>#DIV/0!</v>
      </c>
      <c r="AD1682" s="266" t="e">
        <f>'Déscriptions des trades'!CK1682-AC1682</f>
        <v>#DIV/0!</v>
      </c>
      <c r="AE1682" s="389"/>
      <c r="AF1682" s="399">
        <v>1678</v>
      </c>
      <c r="AG1682" s="389"/>
      <c r="AH1682" s="20"/>
      <c r="AI1682" s="303"/>
      <c r="AJ1682" s="307"/>
      <c r="AK1682" s="161"/>
      <c r="AL1682" s="305"/>
      <c r="AM1682" s="305"/>
      <c r="AN1682" s="162"/>
      <c r="AO1682" s="439"/>
      <c r="AP1682" s="162"/>
      <c r="AQ1682" s="113"/>
      <c r="AR1682" s="113"/>
      <c r="AS1682" s="384"/>
      <c r="AT1682" s="306"/>
      <c r="AU1682" s="306"/>
      <c r="AV1682" s="160"/>
      <c r="AW1682" s="158"/>
      <c r="AX1682" s="385"/>
      <c r="AY1682" s="453"/>
      <c r="AZ1682" s="165"/>
      <c r="BA1682" s="301"/>
      <c r="BB1682" s="165"/>
      <c r="BC1682" s="301"/>
      <c r="BD1682" s="165"/>
      <c r="BE1682" s="302"/>
      <c r="BF1682" s="302"/>
      <c r="BG1682" s="165"/>
      <c r="BH1682" s="303"/>
      <c r="BI1682" s="165"/>
      <c r="BJ1682" s="304"/>
      <c r="BK1682" s="394"/>
      <c r="BL1682" s="302"/>
      <c r="BM1682" s="302"/>
      <c r="BN1682" s="394"/>
      <c r="BO1682" s="302"/>
      <c r="BP1682" s="13"/>
      <c r="BQ1682" s="302"/>
      <c r="BR1682" s="13"/>
      <c r="BS1682" s="302"/>
      <c r="BT1682" s="13"/>
      <c r="BU1682" s="302"/>
      <c r="BV1682" s="386"/>
      <c r="BW1682" s="303"/>
      <c r="BX1682" s="303"/>
      <c r="BY1682" s="302"/>
      <c r="BZ1682" s="302"/>
      <c r="CA1682" s="387"/>
      <c r="CB1682" s="395"/>
      <c r="CC1682" s="12"/>
      <c r="CD1682" s="304"/>
      <c r="CE1682" s="14"/>
      <c r="CF1682" s="395"/>
      <c r="CG1682" s="397"/>
      <c r="CH1682" s="300">
        <f t="shared" si="657"/>
        <v>0</v>
      </c>
      <c r="CI1682" s="26"/>
      <c r="CJ1682" s="17">
        <f t="shared" si="654"/>
        <v>0</v>
      </c>
      <c r="CK1682" s="18">
        <f t="shared" si="665"/>
        <v>12.89</v>
      </c>
      <c r="CM1682" s="164"/>
      <c r="CN1682" s="302"/>
      <c r="CO1682" s="13">
        <f t="shared" si="658"/>
        <v>0</v>
      </c>
      <c r="CP1682" s="302"/>
      <c r="CQ1682" s="13">
        <f t="shared" si="659"/>
        <v>0</v>
      </c>
      <c r="CR1682" s="302"/>
      <c r="CS1682" s="13">
        <f t="shared" si="660"/>
        <v>0</v>
      </c>
      <c r="CT1682" s="302"/>
      <c r="CU1682" s="13">
        <f t="shared" si="655"/>
        <v>0</v>
      </c>
      <c r="CV1682" s="302"/>
      <c r="CW1682" s="13">
        <f t="shared" si="661"/>
        <v>0</v>
      </c>
      <c r="CX1682" s="13">
        <f t="shared" si="662"/>
        <v>0</v>
      </c>
      <c r="CY1682" s="251">
        <f t="shared" si="663"/>
        <v>0</v>
      </c>
      <c r="CZ1682" s="13" t="s">
        <v>29</v>
      </c>
      <c r="DA1682" s="13">
        <v>50</v>
      </c>
      <c r="DB1682" s="22">
        <f t="shared" si="664"/>
        <v>0</v>
      </c>
      <c r="DD1682" s="24"/>
      <c r="DF1682" s="163"/>
      <c r="DH1682" s="24"/>
      <c r="DI1682" s="447"/>
      <c r="DJ1682" s="163"/>
    </row>
    <row r="1683" spans="1:114" s="7" customFormat="1">
      <c r="A1683" s="277">
        <f t="shared" si="648"/>
        <v>50</v>
      </c>
      <c r="B1683" s="21" t="e">
        <f>'Calculateur de trading'!I1683/C1683/W1683</f>
        <v>#DIV/0!</v>
      </c>
      <c r="C1683" s="278">
        <f t="shared" si="649"/>
        <v>10</v>
      </c>
      <c r="D1683" s="426"/>
      <c r="E1683" s="273">
        <f t="shared" si="650"/>
        <v>100</v>
      </c>
      <c r="F1683" s="271">
        <f t="shared" si="642"/>
        <v>2</v>
      </c>
      <c r="G1683" s="271" t="e">
        <f t="shared" si="643"/>
        <v>#DIV/0!</v>
      </c>
      <c r="H1683" s="272">
        <f t="shared" si="644"/>
        <v>20</v>
      </c>
      <c r="I1683" s="270"/>
      <c r="J1683" s="273">
        <f t="shared" si="651"/>
        <v>200</v>
      </c>
      <c r="K1683" s="271">
        <f t="shared" si="645"/>
        <v>4</v>
      </c>
      <c r="L1683" s="271" t="e">
        <f t="shared" si="646"/>
        <v>#DIV/0!</v>
      </c>
      <c r="M1683" s="272">
        <f t="shared" si="647"/>
        <v>40</v>
      </c>
      <c r="N1683" s="389"/>
      <c r="O1683" s="455" t="e">
        <f>(A1683*B1683*W1683)+(B1683*'Calculateur de trading'!H1683)</f>
        <v>#DIV/0!</v>
      </c>
      <c r="P1683" s="274" t="e">
        <f>O1683/'Déscriptions des trades'!CK1683</f>
        <v>#DIV/0!</v>
      </c>
      <c r="Q1683" s="456" t="e">
        <f>'Déscriptions des trades'!CK1683-O1683</f>
        <v>#DIV/0!</v>
      </c>
      <c r="R1683" s="466" t="e">
        <f t="shared" si="652"/>
        <v>#DIV/0!</v>
      </c>
      <c r="S1683" s="389"/>
      <c r="T1683" s="12"/>
      <c r="U1683" s="25"/>
      <c r="V1683" s="15"/>
      <c r="W1683" s="490">
        <f t="shared" si="656"/>
        <v>0</v>
      </c>
      <c r="X1683" s="21" t="e">
        <f>W1683*U1683/'Déscriptions des trades'!CK1683*'Déscriptions des trades'!B1683</f>
        <v>#DIV/0!</v>
      </c>
      <c r="Y1683" s="459"/>
      <c r="Z1683" s="389"/>
      <c r="AA1683" s="23">
        <f t="shared" si="653"/>
        <v>0.1</v>
      </c>
      <c r="AB1683" s="17" t="e">
        <f>(AA1683*'Déscriptions des trades'!U1683*'Déscriptions des trades'!B1683/'Déscriptions des trades'!CK1683)*'Déscriptions des trades'!W1683</f>
        <v>#DIV/0!</v>
      </c>
      <c r="AC1683" s="265" t="e">
        <f>AB1683*'Déscriptions des trades'!CK1683</f>
        <v>#DIV/0!</v>
      </c>
      <c r="AD1683" s="266" t="e">
        <f>'Déscriptions des trades'!CK1683-AC1683</f>
        <v>#DIV/0!</v>
      </c>
      <c r="AE1683" s="389"/>
      <c r="AF1683" s="399">
        <v>1679</v>
      </c>
      <c r="AG1683" s="389"/>
      <c r="AH1683" s="20"/>
      <c r="AI1683" s="303"/>
      <c r="AJ1683" s="307"/>
      <c r="AK1683" s="161"/>
      <c r="AL1683" s="305"/>
      <c r="AM1683" s="305"/>
      <c r="AN1683" s="162"/>
      <c r="AO1683" s="439"/>
      <c r="AP1683" s="162"/>
      <c r="AQ1683" s="113"/>
      <c r="AR1683" s="113"/>
      <c r="AS1683" s="384"/>
      <c r="AT1683" s="306"/>
      <c r="AU1683" s="306"/>
      <c r="AV1683" s="160"/>
      <c r="AW1683" s="158"/>
      <c r="AX1683" s="385"/>
      <c r="AY1683" s="453"/>
      <c r="AZ1683" s="165"/>
      <c r="BA1683" s="301"/>
      <c r="BB1683" s="165"/>
      <c r="BC1683" s="301"/>
      <c r="BD1683" s="165"/>
      <c r="BE1683" s="302"/>
      <c r="BF1683" s="302"/>
      <c r="BG1683" s="165"/>
      <c r="BH1683" s="303"/>
      <c r="BI1683" s="165"/>
      <c r="BJ1683" s="304"/>
      <c r="BK1683" s="394"/>
      <c r="BL1683" s="302"/>
      <c r="BM1683" s="302"/>
      <c r="BN1683" s="394"/>
      <c r="BO1683" s="302"/>
      <c r="BP1683" s="13"/>
      <c r="BQ1683" s="302"/>
      <c r="BR1683" s="13"/>
      <c r="BS1683" s="302"/>
      <c r="BT1683" s="13"/>
      <c r="BU1683" s="302"/>
      <c r="BV1683" s="386"/>
      <c r="BW1683" s="303"/>
      <c r="BX1683" s="303"/>
      <c r="BY1683" s="302"/>
      <c r="BZ1683" s="302"/>
      <c r="CA1683" s="387"/>
      <c r="CB1683" s="395"/>
      <c r="CC1683" s="12"/>
      <c r="CD1683" s="304"/>
      <c r="CE1683" s="14"/>
      <c r="CF1683" s="395"/>
      <c r="CG1683" s="397"/>
      <c r="CH1683" s="300">
        <f t="shared" si="657"/>
        <v>0</v>
      </c>
      <c r="CI1683" s="26"/>
      <c r="CJ1683" s="17">
        <f t="shared" si="654"/>
        <v>0</v>
      </c>
      <c r="CK1683" s="18">
        <f t="shared" si="665"/>
        <v>12.89</v>
      </c>
      <c r="CM1683" s="164"/>
      <c r="CN1683" s="302"/>
      <c r="CO1683" s="13">
        <f t="shared" si="658"/>
        <v>0</v>
      </c>
      <c r="CP1683" s="302"/>
      <c r="CQ1683" s="13">
        <f t="shared" si="659"/>
        <v>0</v>
      </c>
      <c r="CR1683" s="302"/>
      <c r="CS1683" s="13">
        <f t="shared" si="660"/>
        <v>0</v>
      </c>
      <c r="CT1683" s="302"/>
      <c r="CU1683" s="13">
        <f t="shared" si="655"/>
        <v>0</v>
      </c>
      <c r="CV1683" s="302"/>
      <c r="CW1683" s="13">
        <f t="shared" si="661"/>
        <v>0</v>
      </c>
      <c r="CX1683" s="13">
        <f t="shared" si="662"/>
        <v>0</v>
      </c>
      <c r="CY1683" s="251">
        <f t="shared" si="663"/>
        <v>0</v>
      </c>
      <c r="CZ1683" s="13" t="s">
        <v>29</v>
      </c>
      <c r="DA1683" s="13">
        <v>50</v>
      </c>
      <c r="DB1683" s="22">
        <f t="shared" si="664"/>
        <v>0</v>
      </c>
      <c r="DD1683" s="24"/>
      <c r="DF1683" s="163"/>
      <c r="DH1683" s="24"/>
      <c r="DI1683" s="447"/>
      <c r="DJ1683" s="163"/>
    </row>
    <row r="1684" spans="1:114" s="7" customFormat="1">
      <c r="A1684" s="277">
        <f t="shared" si="648"/>
        <v>50</v>
      </c>
      <c r="B1684" s="21" t="e">
        <f>'Calculateur de trading'!I1684/C1684/W1684</f>
        <v>#DIV/0!</v>
      </c>
      <c r="C1684" s="278">
        <f t="shared" si="649"/>
        <v>10</v>
      </c>
      <c r="D1684" s="278"/>
      <c r="E1684" s="273">
        <f t="shared" si="650"/>
        <v>100</v>
      </c>
      <c r="F1684" s="271">
        <f t="shared" si="642"/>
        <v>2</v>
      </c>
      <c r="G1684" s="271" t="e">
        <f t="shared" si="643"/>
        <v>#DIV/0!</v>
      </c>
      <c r="H1684" s="272">
        <f t="shared" si="644"/>
        <v>20</v>
      </c>
      <c r="I1684" s="270"/>
      <c r="J1684" s="273">
        <f t="shared" si="651"/>
        <v>200</v>
      </c>
      <c r="K1684" s="271">
        <f t="shared" si="645"/>
        <v>4</v>
      </c>
      <c r="L1684" s="271" t="e">
        <f t="shared" si="646"/>
        <v>#DIV/0!</v>
      </c>
      <c r="M1684" s="272">
        <f t="shared" si="647"/>
        <v>40</v>
      </c>
      <c r="N1684" s="389"/>
      <c r="O1684" s="455" t="e">
        <f>(A1684*B1684*W1684)+(B1684*'Calculateur de trading'!H1684)</f>
        <v>#DIV/0!</v>
      </c>
      <c r="P1684" s="274" t="e">
        <f>O1684/'Déscriptions des trades'!CK1684</f>
        <v>#DIV/0!</v>
      </c>
      <c r="Q1684" s="456" t="e">
        <f>'Déscriptions des trades'!CK1684-O1684</f>
        <v>#DIV/0!</v>
      </c>
      <c r="R1684" s="466" t="e">
        <f t="shared" si="652"/>
        <v>#DIV/0!</v>
      </c>
      <c r="S1684" s="389"/>
      <c r="T1684" s="12"/>
      <c r="U1684" s="25"/>
      <c r="V1684" s="15"/>
      <c r="W1684" s="490">
        <f t="shared" si="656"/>
        <v>0</v>
      </c>
      <c r="X1684" s="21" t="e">
        <f>W1684*U1684/'Déscriptions des trades'!CK1684*'Déscriptions des trades'!B1684</f>
        <v>#DIV/0!</v>
      </c>
      <c r="Y1684" s="459"/>
      <c r="Z1684" s="389"/>
      <c r="AA1684" s="23">
        <f t="shared" si="653"/>
        <v>0.1</v>
      </c>
      <c r="AB1684" s="17" t="e">
        <f>(AA1684*'Déscriptions des trades'!U1684*'Déscriptions des trades'!B1684/'Déscriptions des trades'!CK1684)*'Déscriptions des trades'!W1684</f>
        <v>#DIV/0!</v>
      </c>
      <c r="AC1684" s="265" t="e">
        <f>AB1684*'Déscriptions des trades'!CK1684</f>
        <v>#DIV/0!</v>
      </c>
      <c r="AD1684" s="266" t="e">
        <f>'Déscriptions des trades'!CK1684-AC1684</f>
        <v>#DIV/0!</v>
      </c>
      <c r="AE1684" s="389"/>
      <c r="AF1684" s="399">
        <v>1680</v>
      </c>
      <c r="AG1684" s="389"/>
      <c r="AH1684" s="20"/>
      <c r="AI1684" s="303"/>
      <c r="AJ1684" s="307"/>
      <c r="AK1684" s="161"/>
      <c r="AL1684" s="305"/>
      <c r="AM1684" s="305"/>
      <c r="AN1684" s="162"/>
      <c r="AO1684" s="439"/>
      <c r="AP1684" s="162"/>
      <c r="AQ1684" s="113"/>
      <c r="AR1684" s="113"/>
      <c r="AS1684" s="384"/>
      <c r="AT1684" s="306"/>
      <c r="AU1684" s="306"/>
      <c r="AV1684" s="160"/>
      <c r="AW1684" s="158"/>
      <c r="AX1684" s="385"/>
      <c r="AY1684" s="453"/>
      <c r="AZ1684" s="165"/>
      <c r="BA1684" s="301"/>
      <c r="BB1684" s="165"/>
      <c r="BC1684" s="301"/>
      <c r="BD1684" s="165"/>
      <c r="BE1684" s="302"/>
      <c r="BF1684" s="302"/>
      <c r="BG1684" s="165"/>
      <c r="BH1684" s="303"/>
      <c r="BI1684" s="165"/>
      <c r="BJ1684" s="304"/>
      <c r="BK1684" s="394"/>
      <c r="BL1684" s="302"/>
      <c r="BM1684" s="302"/>
      <c r="BN1684" s="394"/>
      <c r="BO1684" s="302"/>
      <c r="BP1684" s="13"/>
      <c r="BQ1684" s="302"/>
      <c r="BR1684" s="13"/>
      <c r="BS1684" s="302"/>
      <c r="BT1684" s="13"/>
      <c r="BU1684" s="302"/>
      <c r="BV1684" s="386"/>
      <c r="BW1684" s="303"/>
      <c r="BX1684" s="303"/>
      <c r="BY1684" s="302"/>
      <c r="BZ1684" s="302"/>
      <c r="CA1684" s="387"/>
      <c r="CB1684" s="395"/>
      <c r="CC1684" s="12"/>
      <c r="CD1684" s="304"/>
      <c r="CE1684" s="14"/>
      <c r="CF1684" s="395"/>
      <c r="CG1684" s="397"/>
      <c r="CH1684" s="300">
        <f t="shared" si="657"/>
        <v>0</v>
      </c>
      <c r="CI1684" s="26"/>
      <c r="CJ1684" s="17">
        <f t="shared" si="654"/>
        <v>0</v>
      </c>
      <c r="CK1684" s="18">
        <f t="shared" si="665"/>
        <v>12.89</v>
      </c>
      <c r="CM1684" s="164"/>
      <c r="CN1684" s="302"/>
      <c r="CO1684" s="13">
        <f t="shared" si="658"/>
        <v>0</v>
      </c>
      <c r="CP1684" s="302"/>
      <c r="CQ1684" s="13">
        <f t="shared" si="659"/>
        <v>0</v>
      </c>
      <c r="CR1684" s="302"/>
      <c r="CS1684" s="13">
        <f t="shared" si="660"/>
        <v>0</v>
      </c>
      <c r="CT1684" s="302"/>
      <c r="CU1684" s="13">
        <f t="shared" si="655"/>
        <v>0</v>
      </c>
      <c r="CV1684" s="302"/>
      <c r="CW1684" s="13">
        <f t="shared" si="661"/>
        <v>0</v>
      </c>
      <c r="CX1684" s="13">
        <f t="shared" si="662"/>
        <v>0</v>
      </c>
      <c r="CY1684" s="251">
        <f t="shared" si="663"/>
        <v>0</v>
      </c>
      <c r="CZ1684" s="13" t="s">
        <v>29</v>
      </c>
      <c r="DA1684" s="13">
        <v>50</v>
      </c>
      <c r="DB1684" s="22">
        <f t="shared" si="664"/>
        <v>0</v>
      </c>
      <c r="DD1684" s="24"/>
      <c r="DF1684" s="163"/>
      <c r="DH1684" s="24"/>
      <c r="DI1684" s="447"/>
      <c r="DJ1684" s="163"/>
    </row>
    <row r="1685" spans="1:114" s="7" customFormat="1">
      <c r="A1685" s="277">
        <f t="shared" si="648"/>
        <v>50</v>
      </c>
      <c r="B1685" s="21" t="e">
        <f>'Calculateur de trading'!I1685/C1685/W1685</f>
        <v>#DIV/0!</v>
      </c>
      <c r="C1685" s="278">
        <f t="shared" si="649"/>
        <v>10</v>
      </c>
      <c r="D1685" s="426"/>
      <c r="E1685" s="273">
        <f t="shared" si="650"/>
        <v>100</v>
      </c>
      <c r="F1685" s="271">
        <f t="shared" si="642"/>
        <v>2</v>
      </c>
      <c r="G1685" s="271" t="e">
        <f t="shared" si="643"/>
        <v>#DIV/0!</v>
      </c>
      <c r="H1685" s="272">
        <f t="shared" si="644"/>
        <v>20</v>
      </c>
      <c r="I1685" s="270"/>
      <c r="J1685" s="273">
        <f t="shared" si="651"/>
        <v>200</v>
      </c>
      <c r="K1685" s="271">
        <f t="shared" si="645"/>
        <v>4</v>
      </c>
      <c r="L1685" s="271" t="e">
        <f t="shared" si="646"/>
        <v>#DIV/0!</v>
      </c>
      <c r="M1685" s="272">
        <f t="shared" si="647"/>
        <v>40</v>
      </c>
      <c r="N1685" s="389"/>
      <c r="O1685" s="455" t="e">
        <f>(A1685*B1685*W1685)+(B1685*'Calculateur de trading'!H1685)</f>
        <v>#DIV/0!</v>
      </c>
      <c r="P1685" s="274" t="e">
        <f>O1685/'Déscriptions des trades'!CK1685</f>
        <v>#DIV/0!</v>
      </c>
      <c r="Q1685" s="456" t="e">
        <f>'Déscriptions des trades'!CK1685-O1685</f>
        <v>#DIV/0!</v>
      </c>
      <c r="R1685" s="466" t="e">
        <f t="shared" si="652"/>
        <v>#DIV/0!</v>
      </c>
      <c r="S1685" s="389"/>
      <c r="T1685" s="12"/>
      <c r="U1685" s="25"/>
      <c r="V1685" s="15"/>
      <c r="W1685" s="490">
        <f t="shared" si="656"/>
        <v>0</v>
      </c>
      <c r="X1685" s="21" t="e">
        <f>W1685*U1685/'Déscriptions des trades'!CK1685*'Déscriptions des trades'!B1685</f>
        <v>#DIV/0!</v>
      </c>
      <c r="Y1685" s="459"/>
      <c r="Z1685" s="389"/>
      <c r="AA1685" s="23">
        <f t="shared" si="653"/>
        <v>0.1</v>
      </c>
      <c r="AB1685" s="17" t="e">
        <f>(AA1685*'Déscriptions des trades'!U1685*'Déscriptions des trades'!B1685/'Déscriptions des trades'!CK1685)*'Déscriptions des trades'!W1685</f>
        <v>#DIV/0!</v>
      </c>
      <c r="AC1685" s="265" t="e">
        <f>AB1685*'Déscriptions des trades'!CK1685</f>
        <v>#DIV/0!</v>
      </c>
      <c r="AD1685" s="266" t="e">
        <f>'Déscriptions des trades'!CK1685-AC1685</f>
        <v>#DIV/0!</v>
      </c>
      <c r="AE1685" s="389"/>
      <c r="AF1685" s="399">
        <v>1681</v>
      </c>
      <c r="AG1685" s="389"/>
      <c r="AH1685" s="20"/>
      <c r="AI1685" s="303"/>
      <c r="AJ1685" s="307"/>
      <c r="AK1685" s="161"/>
      <c r="AL1685" s="305"/>
      <c r="AM1685" s="305"/>
      <c r="AN1685" s="162"/>
      <c r="AO1685" s="439"/>
      <c r="AP1685" s="162"/>
      <c r="AQ1685" s="113"/>
      <c r="AR1685" s="113"/>
      <c r="AS1685" s="384"/>
      <c r="AT1685" s="306"/>
      <c r="AU1685" s="306"/>
      <c r="AV1685" s="160"/>
      <c r="AW1685" s="158"/>
      <c r="AX1685" s="385"/>
      <c r="AY1685" s="453"/>
      <c r="AZ1685" s="165"/>
      <c r="BA1685" s="301"/>
      <c r="BB1685" s="165"/>
      <c r="BC1685" s="301"/>
      <c r="BD1685" s="165"/>
      <c r="BE1685" s="302"/>
      <c r="BF1685" s="302"/>
      <c r="BG1685" s="165"/>
      <c r="BH1685" s="303"/>
      <c r="BI1685" s="165"/>
      <c r="BJ1685" s="304"/>
      <c r="BK1685" s="394"/>
      <c r="BL1685" s="302"/>
      <c r="BM1685" s="302"/>
      <c r="BN1685" s="394"/>
      <c r="BO1685" s="302"/>
      <c r="BP1685" s="13"/>
      <c r="BQ1685" s="302"/>
      <c r="BR1685" s="13"/>
      <c r="BS1685" s="302"/>
      <c r="BT1685" s="13"/>
      <c r="BU1685" s="302"/>
      <c r="BV1685" s="386"/>
      <c r="BW1685" s="303"/>
      <c r="BX1685" s="303"/>
      <c r="BY1685" s="302"/>
      <c r="BZ1685" s="302"/>
      <c r="CA1685" s="387"/>
      <c r="CB1685" s="395"/>
      <c r="CC1685" s="12"/>
      <c r="CD1685" s="304"/>
      <c r="CE1685" s="14"/>
      <c r="CF1685" s="395"/>
      <c r="CG1685" s="397"/>
      <c r="CH1685" s="300">
        <f t="shared" si="657"/>
        <v>0</v>
      </c>
      <c r="CI1685" s="26"/>
      <c r="CJ1685" s="17">
        <f t="shared" si="654"/>
        <v>0</v>
      </c>
      <c r="CK1685" s="18">
        <f t="shared" si="665"/>
        <v>12.89</v>
      </c>
      <c r="CM1685" s="164"/>
      <c r="CN1685" s="302"/>
      <c r="CO1685" s="13">
        <f t="shared" si="658"/>
        <v>0</v>
      </c>
      <c r="CP1685" s="302"/>
      <c r="CQ1685" s="13">
        <f t="shared" si="659"/>
        <v>0</v>
      </c>
      <c r="CR1685" s="302"/>
      <c r="CS1685" s="13">
        <f t="shared" si="660"/>
        <v>0</v>
      </c>
      <c r="CT1685" s="302"/>
      <c r="CU1685" s="13">
        <f t="shared" si="655"/>
        <v>0</v>
      </c>
      <c r="CV1685" s="302"/>
      <c r="CW1685" s="13">
        <f t="shared" si="661"/>
        <v>0</v>
      </c>
      <c r="CX1685" s="13">
        <f t="shared" si="662"/>
        <v>0</v>
      </c>
      <c r="CY1685" s="251">
        <f t="shared" si="663"/>
        <v>0</v>
      </c>
      <c r="CZ1685" s="13" t="s">
        <v>29</v>
      </c>
      <c r="DA1685" s="13">
        <v>50</v>
      </c>
      <c r="DB1685" s="22">
        <f t="shared" si="664"/>
        <v>0</v>
      </c>
      <c r="DD1685" s="24"/>
      <c r="DF1685" s="163"/>
      <c r="DH1685" s="24"/>
      <c r="DI1685" s="447"/>
      <c r="DJ1685" s="163"/>
    </row>
    <row r="1686" spans="1:114" s="7" customFormat="1">
      <c r="A1686" s="277">
        <f t="shared" si="648"/>
        <v>50</v>
      </c>
      <c r="B1686" s="21" t="e">
        <f>'Calculateur de trading'!I1686/C1686/W1686</f>
        <v>#DIV/0!</v>
      </c>
      <c r="C1686" s="278">
        <f t="shared" si="649"/>
        <v>10</v>
      </c>
      <c r="D1686" s="426"/>
      <c r="E1686" s="273">
        <f t="shared" si="650"/>
        <v>100</v>
      </c>
      <c r="F1686" s="271">
        <f t="shared" si="642"/>
        <v>2</v>
      </c>
      <c r="G1686" s="271" t="e">
        <f t="shared" si="643"/>
        <v>#DIV/0!</v>
      </c>
      <c r="H1686" s="272">
        <f t="shared" si="644"/>
        <v>20</v>
      </c>
      <c r="I1686" s="270"/>
      <c r="J1686" s="273">
        <f t="shared" si="651"/>
        <v>200</v>
      </c>
      <c r="K1686" s="271">
        <f t="shared" si="645"/>
        <v>4</v>
      </c>
      <c r="L1686" s="271" t="e">
        <f t="shared" si="646"/>
        <v>#DIV/0!</v>
      </c>
      <c r="M1686" s="272">
        <f t="shared" si="647"/>
        <v>40</v>
      </c>
      <c r="N1686" s="389"/>
      <c r="O1686" s="455" t="e">
        <f>(A1686*B1686*W1686)+(B1686*'Calculateur de trading'!H1686)</f>
        <v>#DIV/0!</v>
      </c>
      <c r="P1686" s="274" t="e">
        <f>O1686/'Déscriptions des trades'!CK1686</f>
        <v>#DIV/0!</v>
      </c>
      <c r="Q1686" s="456" t="e">
        <f>'Déscriptions des trades'!CK1686-O1686</f>
        <v>#DIV/0!</v>
      </c>
      <c r="R1686" s="466" t="e">
        <f t="shared" si="652"/>
        <v>#DIV/0!</v>
      </c>
      <c r="S1686" s="389"/>
      <c r="T1686" s="12"/>
      <c r="U1686" s="25"/>
      <c r="V1686" s="15"/>
      <c r="W1686" s="490">
        <f t="shared" si="656"/>
        <v>0</v>
      </c>
      <c r="X1686" s="21" t="e">
        <f>W1686*U1686/'Déscriptions des trades'!CK1686*'Déscriptions des trades'!B1686</f>
        <v>#DIV/0!</v>
      </c>
      <c r="Y1686" s="459"/>
      <c r="Z1686" s="389"/>
      <c r="AA1686" s="23">
        <f t="shared" si="653"/>
        <v>0.1</v>
      </c>
      <c r="AB1686" s="17" t="e">
        <f>(AA1686*'Déscriptions des trades'!U1686*'Déscriptions des trades'!B1686/'Déscriptions des trades'!CK1686)*'Déscriptions des trades'!W1686</f>
        <v>#DIV/0!</v>
      </c>
      <c r="AC1686" s="265" t="e">
        <f>AB1686*'Déscriptions des trades'!CK1686</f>
        <v>#DIV/0!</v>
      </c>
      <c r="AD1686" s="266" t="e">
        <f>'Déscriptions des trades'!CK1686-AC1686</f>
        <v>#DIV/0!</v>
      </c>
      <c r="AE1686" s="389"/>
      <c r="AF1686" s="399">
        <v>1682</v>
      </c>
      <c r="AG1686" s="389"/>
      <c r="AH1686" s="20"/>
      <c r="AI1686" s="303"/>
      <c r="AJ1686" s="307"/>
      <c r="AK1686" s="161"/>
      <c r="AL1686" s="305"/>
      <c r="AM1686" s="305"/>
      <c r="AN1686" s="162"/>
      <c r="AO1686" s="439"/>
      <c r="AP1686" s="162"/>
      <c r="AQ1686" s="113"/>
      <c r="AR1686" s="113"/>
      <c r="AS1686" s="384"/>
      <c r="AT1686" s="306"/>
      <c r="AU1686" s="306"/>
      <c r="AV1686" s="160"/>
      <c r="AW1686" s="158"/>
      <c r="AX1686" s="385"/>
      <c r="AY1686" s="453"/>
      <c r="AZ1686" s="165"/>
      <c r="BA1686" s="301"/>
      <c r="BB1686" s="165"/>
      <c r="BC1686" s="301"/>
      <c r="BD1686" s="165"/>
      <c r="BE1686" s="302"/>
      <c r="BF1686" s="302"/>
      <c r="BG1686" s="165"/>
      <c r="BH1686" s="303"/>
      <c r="BI1686" s="165"/>
      <c r="BJ1686" s="304"/>
      <c r="BK1686" s="394"/>
      <c r="BL1686" s="302"/>
      <c r="BM1686" s="302"/>
      <c r="BN1686" s="394"/>
      <c r="BO1686" s="302"/>
      <c r="BP1686" s="13"/>
      <c r="BQ1686" s="302"/>
      <c r="BR1686" s="13"/>
      <c r="BS1686" s="302"/>
      <c r="BT1686" s="13"/>
      <c r="BU1686" s="302"/>
      <c r="BV1686" s="386"/>
      <c r="BW1686" s="303"/>
      <c r="BX1686" s="303"/>
      <c r="BY1686" s="302"/>
      <c r="BZ1686" s="302"/>
      <c r="CA1686" s="387"/>
      <c r="CB1686" s="395"/>
      <c r="CC1686" s="12"/>
      <c r="CD1686" s="304"/>
      <c r="CE1686" s="14"/>
      <c r="CF1686" s="395"/>
      <c r="CG1686" s="397"/>
      <c r="CH1686" s="300">
        <f t="shared" si="657"/>
        <v>0</v>
      </c>
      <c r="CI1686" s="26"/>
      <c r="CJ1686" s="17">
        <f t="shared" si="654"/>
        <v>0</v>
      </c>
      <c r="CK1686" s="18">
        <f t="shared" si="665"/>
        <v>12.89</v>
      </c>
      <c r="CM1686" s="164"/>
      <c r="CN1686" s="302"/>
      <c r="CO1686" s="13">
        <f t="shared" si="658"/>
        <v>0</v>
      </c>
      <c r="CP1686" s="302"/>
      <c r="CQ1686" s="13">
        <f t="shared" si="659"/>
        <v>0</v>
      </c>
      <c r="CR1686" s="302"/>
      <c r="CS1686" s="13">
        <f t="shared" si="660"/>
        <v>0</v>
      </c>
      <c r="CT1686" s="302"/>
      <c r="CU1686" s="13">
        <f t="shared" si="655"/>
        <v>0</v>
      </c>
      <c r="CV1686" s="302"/>
      <c r="CW1686" s="13">
        <f t="shared" si="661"/>
        <v>0</v>
      </c>
      <c r="CX1686" s="13">
        <f t="shared" si="662"/>
        <v>0</v>
      </c>
      <c r="CY1686" s="251">
        <f t="shared" si="663"/>
        <v>0</v>
      </c>
      <c r="CZ1686" s="13" t="s">
        <v>29</v>
      </c>
      <c r="DA1686" s="13">
        <v>50</v>
      </c>
      <c r="DB1686" s="22">
        <f t="shared" si="664"/>
        <v>0</v>
      </c>
      <c r="DD1686" s="24"/>
      <c r="DF1686" s="163"/>
      <c r="DH1686" s="24"/>
      <c r="DI1686" s="447"/>
      <c r="DJ1686" s="163"/>
    </row>
    <row r="1687" spans="1:114" s="7" customFormat="1">
      <c r="A1687" s="277">
        <f t="shared" si="648"/>
        <v>50</v>
      </c>
      <c r="B1687" s="21" t="e">
        <f>'Calculateur de trading'!I1687/C1687/W1687</f>
        <v>#DIV/0!</v>
      </c>
      <c r="C1687" s="278">
        <f t="shared" si="649"/>
        <v>10</v>
      </c>
      <c r="D1687" s="278"/>
      <c r="E1687" s="273">
        <f t="shared" si="650"/>
        <v>100</v>
      </c>
      <c r="F1687" s="271">
        <f t="shared" si="642"/>
        <v>2</v>
      </c>
      <c r="G1687" s="271" t="e">
        <f t="shared" si="643"/>
        <v>#DIV/0!</v>
      </c>
      <c r="H1687" s="272">
        <f t="shared" si="644"/>
        <v>20</v>
      </c>
      <c r="I1687" s="270"/>
      <c r="J1687" s="273">
        <f t="shared" si="651"/>
        <v>200</v>
      </c>
      <c r="K1687" s="271">
        <f t="shared" si="645"/>
        <v>4</v>
      </c>
      <c r="L1687" s="271" t="e">
        <f t="shared" si="646"/>
        <v>#DIV/0!</v>
      </c>
      <c r="M1687" s="272">
        <f t="shared" si="647"/>
        <v>40</v>
      </c>
      <c r="N1687" s="389"/>
      <c r="O1687" s="455" t="e">
        <f>(A1687*B1687*W1687)+(B1687*'Calculateur de trading'!H1687)</f>
        <v>#DIV/0!</v>
      </c>
      <c r="P1687" s="274" t="e">
        <f>O1687/'Déscriptions des trades'!CK1687</f>
        <v>#DIV/0!</v>
      </c>
      <c r="Q1687" s="456" t="e">
        <f>'Déscriptions des trades'!CK1687-O1687</f>
        <v>#DIV/0!</v>
      </c>
      <c r="R1687" s="466" t="e">
        <f t="shared" si="652"/>
        <v>#DIV/0!</v>
      </c>
      <c r="S1687" s="389"/>
      <c r="T1687" s="12"/>
      <c r="U1687" s="25"/>
      <c r="V1687" s="15"/>
      <c r="W1687" s="490">
        <f t="shared" si="656"/>
        <v>0</v>
      </c>
      <c r="X1687" s="21" t="e">
        <f>W1687*U1687/'Déscriptions des trades'!CK1687*'Déscriptions des trades'!B1687</f>
        <v>#DIV/0!</v>
      </c>
      <c r="Y1687" s="459"/>
      <c r="Z1687" s="389"/>
      <c r="AA1687" s="23">
        <f t="shared" si="653"/>
        <v>0.1</v>
      </c>
      <c r="AB1687" s="17" t="e">
        <f>(AA1687*'Déscriptions des trades'!U1687*'Déscriptions des trades'!B1687/'Déscriptions des trades'!CK1687)*'Déscriptions des trades'!W1687</f>
        <v>#DIV/0!</v>
      </c>
      <c r="AC1687" s="265" t="e">
        <f>AB1687*'Déscriptions des trades'!CK1687</f>
        <v>#DIV/0!</v>
      </c>
      <c r="AD1687" s="266" t="e">
        <f>'Déscriptions des trades'!CK1687-AC1687</f>
        <v>#DIV/0!</v>
      </c>
      <c r="AE1687" s="389"/>
      <c r="AF1687" s="399">
        <v>1683</v>
      </c>
      <c r="AG1687" s="389"/>
      <c r="AH1687" s="20"/>
      <c r="AI1687" s="303"/>
      <c r="AJ1687" s="307"/>
      <c r="AK1687" s="161"/>
      <c r="AL1687" s="305"/>
      <c r="AM1687" s="305"/>
      <c r="AN1687" s="162"/>
      <c r="AO1687" s="439"/>
      <c r="AP1687" s="162"/>
      <c r="AQ1687" s="113"/>
      <c r="AR1687" s="113"/>
      <c r="AS1687" s="384"/>
      <c r="AT1687" s="306"/>
      <c r="AU1687" s="306"/>
      <c r="AV1687" s="160"/>
      <c r="AW1687" s="158"/>
      <c r="AX1687" s="385"/>
      <c r="AY1687" s="453"/>
      <c r="AZ1687" s="165"/>
      <c r="BA1687" s="301"/>
      <c r="BB1687" s="165"/>
      <c r="BC1687" s="301"/>
      <c r="BD1687" s="165"/>
      <c r="BE1687" s="302"/>
      <c r="BF1687" s="302"/>
      <c r="BG1687" s="165"/>
      <c r="BH1687" s="303"/>
      <c r="BI1687" s="165"/>
      <c r="BJ1687" s="304"/>
      <c r="BK1687" s="394"/>
      <c r="BL1687" s="302"/>
      <c r="BM1687" s="302"/>
      <c r="BN1687" s="394"/>
      <c r="BO1687" s="302"/>
      <c r="BP1687" s="13"/>
      <c r="BQ1687" s="302"/>
      <c r="BR1687" s="13"/>
      <c r="BS1687" s="302"/>
      <c r="BT1687" s="13"/>
      <c r="BU1687" s="302"/>
      <c r="BV1687" s="386"/>
      <c r="BW1687" s="303"/>
      <c r="BX1687" s="303"/>
      <c r="BY1687" s="302"/>
      <c r="BZ1687" s="302"/>
      <c r="CA1687" s="387"/>
      <c r="CB1687" s="395"/>
      <c r="CC1687" s="12"/>
      <c r="CD1687" s="304"/>
      <c r="CE1687" s="14"/>
      <c r="CF1687" s="395"/>
      <c r="CG1687" s="397"/>
      <c r="CH1687" s="300">
        <f t="shared" si="657"/>
        <v>0</v>
      </c>
      <c r="CI1687" s="26"/>
      <c r="CJ1687" s="17">
        <f t="shared" si="654"/>
        <v>0</v>
      </c>
      <c r="CK1687" s="18">
        <f t="shared" si="665"/>
        <v>12.89</v>
      </c>
      <c r="CM1687" s="164"/>
      <c r="CN1687" s="302"/>
      <c r="CO1687" s="13">
        <f t="shared" si="658"/>
        <v>0</v>
      </c>
      <c r="CP1687" s="302"/>
      <c r="CQ1687" s="13">
        <f t="shared" si="659"/>
        <v>0</v>
      </c>
      <c r="CR1687" s="302"/>
      <c r="CS1687" s="13">
        <f t="shared" si="660"/>
        <v>0</v>
      </c>
      <c r="CT1687" s="302"/>
      <c r="CU1687" s="13">
        <f t="shared" si="655"/>
        <v>0</v>
      </c>
      <c r="CV1687" s="302"/>
      <c r="CW1687" s="13">
        <f t="shared" si="661"/>
        <v>0</v>
      </c>
      <c r="CX1687" s="13">
        <f t="shared" si="662"/>
        <v>0</v>
      </c>
      <c r="CY1687" s="251">
        <f t="shared" si="663"/>
        <v>0</v>
      </c>
      <c r="CZ1687" s="13" t="s">
        <v>29</v>
      </c>
      <c r="DA1687" s="13">
        <v>50</v>
      </c>
      <c r="DB1687" s="22">
        <f t="shared" si="664"/>
        <v>0</v>
      </c>
      <c r="DD1687" s="24"/>
      <c r="DF1687" s="163"/>
      <c r="DH1687" s="24"/>
      <c r="DI1687" s="447"/>
      <c r="DJ1687" s="163"/>
    </row>
    <row r="1688" spans="1:114" s="7" customFormat="1">
      <c r="A1688" s="277">
        <f t="shared" si="648"/>
        <v>50</v>
      </c>
      <c r="B1688" s="21" t="e">
        <f>'Calculateur de trading'!I1688/C1688/W1688</f>
        <v>#DIV/0!</v>
      </c>
      <c r="C1688" s="278">
        <f t="shared" si="649"/>
        <v>10</v>
      </c>
      <c r="D1688" s="426"/>
      <c r="E1688" s="273">
        <f t="shared" si="650"/>
        <v>100</v>
      </c>
      <c r="F1688" s="271">
        <f t="shared" si="642"/>
        <v>2</v>
      </c>
      <c r="G1688" s="271" t="e">
        <f t="shared" si="643"/>
        <v>#DIV/0!</v>
      </c>
      <c r="H1688" s="272">
        <f t="shared" si="644"/>
        <v>20</v>
      </c>
      <c r="I1688" s="270"/>
      <c r="J1688" s="273">
        <f t="shared" si="651"/>
        <v>200</v>
      </c>
      <c r="K1688" s="271">
        <f t="shared" si="645"/>
        <v>4</v>
      </c>
      <c r="L1688" s="271" t="e">
        <f t="shared" si="646"/>
        <v>#DIV/0!</v>
      </c>
      <c r="M1688" s="272">
        <f t="shared" si="647"/>
        <v>40</v>
      </c>
      <c r="N1688" s="389"/>
      <c r="O1688" s="455" t="e">
        <f>(A1688*B1688*W1688)+(B1688*'Calculateur de trading'!H1688)</f>
        <v>#DIV/0!</v>
      </c>
      <c r="P1688" s="274" t="e">
        <f>O1688/'Déscriptions des trades'!CK1688</f>
        <v>#DIV/0!</v>
      </c>
      <c r="Q1688" s="456" t="e">
        <f>'Déscriptions des trades'!CK1688-O1688</f>
        <v>#DIV/0!</v>
      </c>
      <c r="R1688" s="466" t="e">
        <f t="shared" si="652"/>
        <v>#DIV/0!</v>
      </c>
      <c r="S1688" s="389"/>
      <c r="T1688" s="12"/>
      <c r="U1688" s="25"/>
      <c r="V1688" s="15"/>
      <c r="W1688" s="490">
        <f t="shared" si="656"/>
        <v>0</v>
      </c>
      <c r="X1688" s="21" t="e">
        <f>W1688*U1688/'Déscriptions des trades'!CK1688*'Déscriptions des trades'!B1688</f>
        <v>#DIV/0!</v>
      </c>
      <c r="Y1688" s="459"/>
      <c r="Z1688" s="389"/>
      <c r="AA1688" s="23">
        <f t="shared" si="653"/>
        <v>0.1</v>
      </c>
      <c r="AB1688" s="17" t="e">
        <f>(AA1688*'Déscriptions des trades'!U1688*'Déscriptions des trades'!B1688/'Déscriptions des trades'!CK1688)*'Déscriptions des trades'!W1688</f>
        <v>#DIV/0!</v>
      </c>
      <c r="AC1688" s="265" t="e">
        <f>AB1688*'Déscriptions des trades'!CK1688</f>
        <v>#DIV/0!</v>
      </c>
      <c r="AD1688" s="266" t="e">
        <f>'Déscriptions des trades'!CK1688-AC1688</f>
        <v>#DIV/0!</v>
      </c>
      <c r="AE1688" s="389"/>
      <c r="AF1688" s="399">
        <v>1684</v>
      </c>
      <c r="AG1688" s="389"/>
      <c r="AH1688" s="20"/>
      <c r="AI1688" s="303"/>
      <c r="AJ1688" s="307"/>
      <c r="AK1688" s="161"/>
      <c r="AL1688" s="305"/>
      <c r="AM1688" s="305"/>
      <c r="AN1688" s="162"/>
      <c r="AO1688" s="439"/>
      <c r="AP1688" s="162"/>
      <c r="AQ1688" s="113"/>
      <c r="AR1688" s="113"/>
      <c r="AS1688" s="384"/>
      <c r="AT1688" s="306"/>
      <c r="AU1688" s="306"/>
      <c r="AV1688" s="160"/>
      <c r="AW1688" s="158"/>
      <c r="AX1688" s="385"/>
      <c r="AY1688" s="453"/>
      <c r="AZ1688" s="165"/>
      <c r="BA1688" s="301"/>
      <c r="BB1688" s="165"/>
      <c r="BC1688" s="301"/>
      <c r="BD1688" s="165"/>
      <c r="BE1688" s="302"/>
      <c r="BF1688" s="302"/>
      <c r="BG1688" s="165"/>
      <c r="BH1688" s="303"/>
      <c r="BI1688" s="165"/>
      <c r="BJ1688" s="304"/>
      <c r="BK1688" s="394"/>
      <c r="BL1688" s="302"/>
      <c r="BM1688" s="302"/>
      <c r="BN1688" s="394"/>
      <c r="BO1688" s="302"/>
      <c r="BP1688" s="13"/>
      <c r="BQ1688" s="302"/>
      <c r="BR1688" s="13"/>
      <c r="BS1688" s="302"/>
      <c r="BT1688" s="13"/>
      <c r="BU1688" s="302"/>
      <c r="BV1688" s="386"/>
      <c r="BW1688" s="303"/>
      <c r="BX1688" s="303"/>
      <c r="BY1688" s="302"/>
      <c r="BZ1688" s="302"/>
      <c r="CA1688" s="387"/>
      <c r="CB1688" s="395"/>
      <c r="CC1688" s="12"/>
      <c r="CD1688" s="304"/>
      <c r="CE1688" s="14"/>
      <c r="CF1688" s="395"/>
      <c r="CG1688" s="397"/>
      <c r="CH1688" s="300">
        <f t="shared" si="657"/>
        <v>0</v>
      </c>
      <c r="CI1688" s="26"/>
      <c r="CJ1688" s="17">
        <f t="shared" si="654"/>
        <v>0</v>
      </c>
      <c r="CK1688" s="18">
        <f t="shared" si="665"/>
        <v>12.89</v>
      </c>
      <c r="CM1688" s="164"/>
      <c r="CN1688" s="302"/>
      <c r="CO1688" s="13">
        <f t="shared" si="658"/>
        <v>0</v>
      </c>
      <c r="CP1688" s="302"/>
      <c r="CQ1688" s="13">
        <f t="shared" si="659"/>
        <v>0</v>
      </c>
      <c r="CR1688" s="302"/>
      <c r="CS1688" s="13">
        <f t="shared" si="660"/>
        <v>0</v>
      </c>
      <c r="CT1688" s="302"/>
      <c r="CU1688" s="13">
        <f t="shared" si="655"/>
        <v>0</v>
      </c>
      <c r="CV1688" s="302"/>
      <c r="CW1688" s="13">
        <f t="shared" si="661"/>
        <v>0</v>
      </c>
      <c r="CX1688" s="13">
        <f t="shared" si="662"/>
        <v>0</v>
      </c>
      <c r="CY1688" s="251">
        <f t="shared" si="663"/>
        <v>0</v>
      </c>
      <c r="CZ1688" s="13" t="s">
        <v>29</v>
      </c>
      <c r="DA1688" s="13">
        <v>50</v>
      </c>
      <c r="DB1688" s="22">
        <f t="shared" si="664"/>
        <v>0</v>
      </c>
      <c r="DD1688" s="24"/>
      <c r="DF1688" s="163"/>
      <c r="DH1688" s="24"/>
      <c r="DI1688" s="447"/>
      <c r="DJ1688" s="163"/>
    </row>
    <row r="1689" spans="1:114" s="7" customFormat="1">
      <c r="A1689" s="277">
        <f t="shared" si="648"/>
        <v>50</v>
      </c>
      <c r="B1689" s="21" t="e">
        <f>'Calculateur de trading'!I1689/C1689/W1689</f>
        <v>#DIV/0!</v>
      </c>
      <c r="C1689" s="278">
        <f t="shared" si="649"/>
        <v>10</v>
      </c>
      <c r="D1689" s="278"/>
      <c r="E1689" s="273">
        <f t="shared" si="650"/>
        <v>100</v>
      </c>
      <c r="F1689" s="271">
        <f t="shared" si="642"/>
        <v>2</v>
      </c>
      <c r="G1689" s="271" t="e">
        <f t="shared" si="643"/>
        <v>#DIV/0!</v>
      </c>
      <c r="H1689" s="272">
        <f t="shared" si="644"/>
        <v>20</v>
      </c>
      <c r="I1689" s="270"/>
      <c r="J1689" s="273">
        <f t="shared" si="651"/>
        <v>200</v>
      </c>
      <c r="K1689" s="271">
        <f t="shared" si="645"/>
        <v>4</v>
      </c>
      <c r="L1689" s="271" t="e">
        <f t="shared" si="646"/>
        <v>#DIV/0!</v>
      </c>
      <c r="M1689" s="272">
        <f t="shared" si="647"/>
        <v>40</v>
      </c>
      <c r="N1689" s="389"/>
      <c r="O1689" s="455" t="e">
        <f>(A1689*B1689*W1689)+(B1689*'Calculateur de trading'!H1689)</f>
        <v>#DIV/0!</v>
      </c>
      <c r="P1689" s="274" t="e">
        <f>O1689/'Déscriptions des trades'!CK1689</f>
        <v>#DIV/0!</v>
      </c>
      <c r="Q1689" s="456" t="e">
        <f>'Déscriptions des trades'!CK1689-O1689</f>
        <v>#DIV/0!</v>
      </c>
      <c r="R1689" s="466" t="e">
        <f t="shared" si="652"/>
        <v>#DIV/0!</v>
      </c>
      <c r="S1689" s="389"/>
      <c r="T1689" s="12"/>
      <c r="U1689" s="25"/>
      <c r="V1689" s="15"/>
      <c r="W1689" s="490">
        <f t="shared" si="656"/>
        <v>0</v>
      </c>
      <c r="X1689" s="21" t="e">
        <f>W1689*U1689/'Déscriptions des trades'!CK1689*'Déscriptions des trades'!B1689</f>
        <v>#DIV/0!</v>
      </c>
      <c r="Y1689" s="459"/>
      <c r="Z1689" s="389"/>
      <c r="AA1689" s="23">
        <f t="shared" si="653"/>
        <v>0.1</v>
      </c>
      <c r="AB1689" s="17" t="e">
        <f>(AA1689*'Déscriptions des trades'!U1689*'Déscriptions des trades'!B1689/'Déscriptions des trades'!CK1689)*'Déscriptions des trades'!W1689</f>
        <v>#DIV/0!</v>
      </c>
      <c r="AC1689" s="265" t="e">
        <f>AB1689*'Déscriptions des trades'!CK1689</f>
        <v>#DIV/0!</v>
      </c>
      <c r="AD1689" s="266" t="e">
        <f>'Déscriptions des trades'!CK1689-AC1689</f>
        <v>#DIV/0!</v>
      </c>
      <c r="AE1689" s="389"/>
      <c r="AF1689" s="399">
        <v>1685</v>
      </c>
      <c r="AG1689" s="389"/>
      <c r="AH1689" s="20"/>
      <c r="AI1689" s="303"/>
      <c r="AJ1689" s="307"/>
      <c r="AK1689" s="161"/>
      <c r="AL1689" s="305"/>
      <c r="AM1689" s="305"/>
      <c r="AN1689" s="162"/>
      <c r="AO1689" s="439"/>
      <c r="AP1689" s="162"/>
      <c r="AQ1689" s="113"/>
      <c r="AR1689" s="113"/>
      <c r="AS1689" s="384"/>
      <c r="AT1689" s="306"/>
      <c r="AU1689" s="306"/>
      <c r="AV1689" s="160"/>
      <c r="AW1689" s="158"/>
      <c r="AX1689" s="385"/>
      <c r="AY1689" s="453"/>
      <c r="AZ1689" s="165"/>
      <c r="BA1689" s="301"/>
      <c r="BB1689" s="165"/>
      <c r="BC1689" s="301"/>
      <c r="BD1689" s="165"/>
      <c r="BE1689" s="302"/>
      <c r="BF1689" s="302"/>
      <c r="BG1689" s="165"/>
      <c r="BH1689" s="303"/>
      <c r="BI1689" s="165"/>
      <c r="BJ1689" s="304"/>
      <c r="BK1689" s="394"/>
      <c r="BL1689" s="302"/>
      <c r="BM1689" s="302"/>
      <c r="BN1689" s="394"/>
      <c r="BO1689" s="302"/>
      <c r="BP1689" s="13"/>
      <c r="BQ1689" s="302"/>
      <c r="BR1689" s="13"/>
      <c r="BS1689" s="302"/>
      <c r="BT1689" s="13"/>
      <c r="BU1689" s="302"/>
      <c r="BV1689" s="386"/>
      <c r="BW1689" s="303"/>
      <c r="BX1689" s="303"/>
      <c r="BY1689" s="302"/>
      <c r="BZ1689" s="302"/>
      <c r="CA1689" s="387"/>
      <c r="CB1689" s="395"/>
      <c r="CC1689" s="12"/>
      <c r="CD1689" s="304"/>
      <c r="CE1689" s="14"/>
      <c r="CF1689" s="395"/>
      <c r="CG1689" s="397"/>
      <c r="CH1689" s="300">
        <f t="shared" si="657"/>
        <v>0</v>
      </c>
      <c r="CI1689" s="26"/>
      <c r="CJ1689" s="17">
        <f t="shared" si="654"/>
        <v>0</v>
      </c>
      <c r="CK1689" s="18">
        <f t="shared" si="665"/>
        <v>12.89</v>
      </c>
      <c r="CM1689" s="164"/>
      <c r="CN1689" s="302"/>
      <c r="CO1689" s="13">
        <f t="shared" si="658"/>
        <v>0</v>
      </c>
      <c r="CP1689" s="302"/>
      <c r="CQ1689" s="13">
        <f t="shared" si="659"/>
        <v>0</v>
      </c>
      <c r="CR1689" s="302"/>
      <c r="CS1689" s="13">
        <f t="shared" si="660"/>
        <v>0</v>
      </c>
      <c r="CT1689" s="302"/>
      <c r="CU1689" s="13">
        <f t="shared" si="655"/>
        <v>0</v>
      </c>
      <c r="CV1689" s="302"/>
      <c r="CW1689" s="13">
        <f t="shared" si="661"/>
        <v>0</v>
      </c>
      <c r="CX1689" s="13">
        <f t="shared" si="662"/>
        <v>0</v>
      </c>
      <c r="CY1689" s="251">
        <f t="shared" si="663"/>
        <v>0</v>
      </c>
      <c r="CZ1689" s="13" t="s">
        <v>29</v>
      </c>
      <c r="DA1689" s="13">
        <v>50</v>
      </c>
      <c r="DB1689" s="22">
        <f t="shared" si="664"/>
        <v>0</v>
      </c>
      <c r="DD1689" s="24"/>
      <c r="DF1689" s="163"/>
      <c r="DH1689" s="24"/>
      <c r="DI1689" s="447"/>
      <c r="DJ1689" s="163"/>
    </row>
    <row r="1690" spans="1:114" s="7" customFormat="1">
      <c r="A1690" s="277">
        <f t="shared" si="648"/>
        <v>50</v>
      </c>
      <c r="B1690" s="21" t="e">
        <f>'Calculateur de trading'!I1690/C1690/W1690</f>
        <v>#DIV/0!</v>
      </c>
      <c r="C1690" s="278">
        <f t="shared" si="649"/>
        <v>10</v>
      </c>
      <c r="D1690" s="426"/>
      <c r="E1690" s="273">
        <f t="shared" si="650"/>
        <v>100</v>
      </c>
      <c r="F1690" s="271">
        <f t="shared" si="642"/>
        <v>2</v>
      </c>
      <c r="G1690" s="271" t="e">
        <f t="shared" si="643"/>
        <v>#DIV/0!</v>
      </c>
      <c r="H1690" s="272">
        <f t="shared" si="644"/>
        <v>20</v>
      </c>
      <c r="I1690" s="270"/>
      <c r="J1690" s="273">
        <f t="shared" si="651"/>
        <v>200</v>
      </c>
      <c r="K1690" s="271">
        <f t="shared" si="645"/>
        <v>4</v>
      </c>
      <c r="L1690" s="271" t="e">
        <f t="shared" si="646"/>
        <v>#DIV/0!</v>
      </c>
      <c r="M1690" s="272">
        <f t="shared" si="647"/>
        <v>40</v>
      </c>
      <c r="N1690" s="389"/>
      <c r="O1690" s="455" t="e">
        <f>(A1690*B1690*W1690)+(B1690*'Calculateur de trading'!H1690)</f>
        <v>#DIV/0!</v>
      </c>
      <c r="P1690" s="274" t="e">
        <f>O1690/'Déscriptions des trades'!CK1690</f>
        <v>#DIV/0!</v>
      </c>
      <c r="Q1690" s="456" t="e">
        <f>'Déscriptions des trades'!CK1690-O1690</f>
        <v>#DIV/0!</v>
      </c>
      <c r="R1690" s="466" t="e">
        <f t="shared" si="652"/>
        <v>#DIV/0!</v>
      </c>
      <c r="S1690" s="389"/>
      <c r="T1690" s="12"/>
      <c r="U1690" s="25"/>
      <c r="V1690" s="15"/>
      <c r="W1690" s="490">
        <f t="shared" si="656"/>
        <v>0</v>
      </c>
      <c r="X1690" s="21" t="e">
        <f>W1690*U1690/'Déscriptions des trades'!CK1690*'Déscriptions des trades'!B1690</f>
        <v>#DIV/0!</v>
      </c>
      <c r="Y1690" s="459"/>
      <c r="Z1690" s="389"/>
      <c r="AA1690" s="23">
        <f t="shared" si="653"/>
        <v>0.1</v>
      </c>
      <c r="AB1690" s="17" t="e">
        <f>(AA1690*'Déscriptions des trades'!U1690*'Déscriptions des trades'!B1690/'Déscriptions des trades'!CK1690)*'Déscriptions des trades'!W1690</f>
        <v>#DIV/0!</v>
      </c>
      <c r="AC1690" s="265" t="e">
        <f>AB1690*'Déscriptions des trades'!CK1690</f>
        <v>#DIV/0!</v>
      </c>
      <c r="AD1690" s="266" t="e">
        <f>'Déscriptions des trades'!CK1690-AC1690</f>
        <v>#DIV/0!</v>
      </c>
      <c r="AE1690" s="389"/>
      <c r="AF1690" s="399">
        <v>1686</v>
      </c>
      <c r="AG1690" s="389"/>
      <c r="AH1690" s="20"/>
      <c r="AI1690" s="303"/>
      <c r="AJ1690" s="307"/>
      <c r="AK1690" s="161"/>
      <c r="AL1690" s="305"/>
      <c r="AM1690" s="305"/>
      <c r="AN1690" s="162"/>
      <c r="AO1690" s="439"/>
      <c r="AP1690" s="162"/>
      <c r="AQ1690" s="113"/>
      <c r="AR1690" s="113"/>
      <c r="AS1690" s="384"/>
      <c r="AT1690" s="306"/>
      <c r="AU1690" s="306"/>
      <c r="AV1690" s="160"/>
      <c r="AW1690" s="158"/>
      <c r="AX1690" s="385"/>
      <c r="AY1690" s="453"/>
      <c r="AZ1690" s="165"/>
      <c r="BA1690" s="301"/>
      <c r="BB1690" s="165"/>
      <c r="BC1690" s="301"/>
      <c r="BD1690" s="165"/>
      <c r="BE1690" s="302"/>
      <c r="BF1690" s="302"/>
      <c r="BG1690" s="165"/>
      <c r="BH1690" s="303"/>
      <c r="BI1690" s="165"/>
      <c r="BJ1690" s="304"/>
      <c r="BK1690" s="394"/>
      <c r="BL1690" s="302"/>
      <c r="BM1690" s="302"/>
      <c r="BN1690" s="394"/>
      <c r="BO1690" s="302"/>
      <c r="BP1690" s="13"/>
      <c r="BQ1690" s="302"/>
      <c r="BR1690" s="13"/>
      <c r="BS1690" s="302"/>
      <c r="BT1690" s="13"/>
      <c r="BU1690" s="302"/>
      <c r="BV1690" s="386"/>
      <c r="BW1690" s="303"/>
      <c r="BX1690" s="303"/>
      <c r="BY1690" s="302"/>
      <c r="BZ1690" s="302"/>
      <c r="CA1690" s="387"/>
      <c r="CB1690" s="395"/>
      <c r="CC1690" s="12"/>
      <c r="CD1690" s="304"/>
      <c r="CE1690" s="14"/>
      <c r="CF1690" s="395"/>
      <c r="CG1690" s="397"/>
      <c r="CH1690" s="300">
        <f t="shared" si="657"/>
        <v>0</v>
      </c>
      <c r="CI1690" s="26"/>
      <c r="CJ1690" s="17">
        <f t="shared" si="654"/>
        <v>0</v>
      </c>
      <c r="CK1690" s="18">
        <f t="shared" si="665"/>
        <v>12.89</v>
      </c>
      <c r="CM1690" s="164"/>
      <c r="CN1690" s="302"/>
      <c r="CO1690" s="13">
        <f t="shared" si="658"/>
        <v>0</v>
      </c>
      <c r="CP1690" s="302"/>
      <c r="CQ1690" s="13">
        <f t="shared" si="659"/>
        <v>0</v>
      </c>
      <c r="CR1690" s="302"/>
      <c r="CS1690" s="13">
        <f t="shared" si="660"/>
        <v>0</v>
      </c>
      <c r="CT1690" s="302"/>
      <c r="CU1690" s="13">
        <f t="shared" si="655"/>
        <v>0</v>
      </c>
      <c r="CV1690" s="302"/>
      <c r="CW1690" s="13">
        <f t="shared" si="661"/>
        <v>0</v>
      </c>
      <c r="CX1690" s="13">
        <f t="shared" si="662"/>
        <v>0</v>
      </c>
      <c r="CY1690" s="251">
        <f t="shared" si="663"/>
        <v>0</v>
      </c>
      <c r="CZ1690" s="13" t="s">
        <v>29</v>
      </c>
      <c r="DA1690" s="13">
        <v>50</v>
      </c>
      <c r="DB1690" s="22">
        <f t="shared" si="664"/>
        <v>0</v>
      </c>
      <c r="DD1690" s="24"/>
      <c r="DF1690" s="163"/>
      <c r="DH1690" s="24"/>
      <c r="DI1690" s="447"/>
      <c r="DJ1690" s="163"/>
    </row>
    <row r="1691" spans="1:114" s="7" customFormat="1">
      <c r="A1691" s="277">
        <f t="shared" si="648"/>
        <v>50</v>
      </c>
      <c r="B1691" s="21" t="e">
        <f>'Calculateur de trading'!I1691/C1691/W1691</f>
        <v>#DIV/0!</v>
      </c>
      <c r="C1691" s="278">
        <f t="shared" si="649"/>
        <v>10</v>
      </c>
      <c r="D1691" s="278"/>
      <c r="E1691" s="273">
        <f t="shared" si="650"/>
        <v>100</v>
      </c>
      <c r="F1691" s="271">
        <f t="shared" si="642"/>
        <v>2</v>
      </c>
      <c r="G1691" s="271" t="e">
        <f t="shared" si="643"/>
        <v>#DIV/0!</v>
      </c>
      <c r="H1691" s="272">
        <f t="shared" si="644"/>
        <v>20</v>
      </c>
      <c r="I1691" s="270"/>
      <c r="J1691" s="273">
        <f t="shared" si="651"/>
        <v>200</v>
      </c>
      <c r="K1691" s="271">
        <f t="shared" si="645"/>
        <v>4</v>
      </c>
      <c r="L1691" s="271" t="e">
        <f t="shared" si="646"/>
        <v>#DIV/0!</v>
      </c>
      <c r="M1691" s="272">
        <f t="shared" si="647"/>
        <v>40</v>
      </c>
      <c r="N1691" s="389"/>
      <c r="O1691" s="455" t="e">
        <f>(A1691*B1691*W1691)+(B1691*'Calculateur de trading'!H1691)</f>
        <v>#DIV/0!</v>
      </c>
      <c r="P1691" s="274" t="e">
        <f>O1691/'Déscriptions des trades'!CK1691</f>
        <v>#DIV/0!</v>
      </c>
      <c r="Q1691" s="456" t="e">
        <f>'Déscriptions des trades'!CK1691-O1691</f>
        <v>#DIV/0!</v>
      </c>
      <c r="R1691" s="466" t="e">
        <f t="shared" si="652"/>
        <v>#DIV/0!</v>
      </c>
      <c r="S1691" s="389"/>
      <c r="T1691" s="12"/>
      <c r="U1691" s="25"/>
      <c r="V1691" s="15"/>
      <c r="W1691" s="490">
        <f t="shared" si="656"/>
        <v>0</v>
      </c>
      <c r="X1691" s="21" t="e">
        <f>W1691*U1691/'Déscriptions des trades'!CK1691*'Déscriptions des trades'!B1691</f>
        <v>#DIV/0!</v>
      </c>
      <c r="Y1691" s="459"/>
      <c r="Z1691" s="389"/>
      <c r="AA1691" s="23">
        <f t="shared" si="653"/>
        <v>0.1</v>
      </c>
      <c r="AB1691" s="17" t="e">
        <f>(AA1691*'Déscriptions des trades'!U1691*'Déscriptions des trades'!B1691/'Déscriptions des trades'!CK1691)*'Déscriptions des trades'!W1691</f>
        <v>#DIV/0!</v>
      </c>
      <c r="AC1691" s="265" t="e">
        <f>AB1691*'Déscriptions des trades'!CK1691</f>
        <v>#DIV/0!</v>
      </c>
      <c r="AD1691" s="266" t="e">
        <f>'Déscriptions des trades'!CK1691-AC1691</f>
        <v>#DIV/0!</v>
      </c>
      <c r="AE1691" s="389"/>
      <c r="AF1691" s="399">
        <v>1687</v>
      </c>
      <c r="AG1691" s="389"/>
      <c r="AH1691" s="20"/>
      <c r="AI1691" s="303"/>
      <c r="AJ1691" s="307"/>
      <c r="AK1691" s="161"/>
      <c r="AL1691" s="305"/>
      <c r="AM1691" s="305"/>
      <c r="AN1691" s="162"/>
      <c r="AO1691" s="439"/>
      <c r="AP1691" s="162"/>
      <c r="AQ1691" s="113"/>
      <c r="AR1691" s="113"/>
      <c r="AS1691" s="384"/>
      <c r="AT1691" s="306"/>
      <c r="AU1691" s="306"/>
      <c r="AV1691" s="160"/>
      <c r="AW1691" s="158"/>
      <c r="AX1691" s="385"/>
      <c r="AY1691" s="453"/>
      <c r="AZ1691" s="165"/>
      <c r="BA1691" s="301"/>
      <c r="BB1691" s="165"/>
      <c r="BC1691" s="301"/>
      <c r="BD1691" s="165"/>
      <c r="BE1691" s="302"/>
      <c r="BF1691" s="302"/>
      <c r="BG1691" s="165"/>
      <c r="BH1691" s="303"/>
      <c r="BI1691" s="165"/>
      <c r="BJ1691" s="304"/>
      <c r="BK1691" s="394"/>
      <c r="BL1691" s="302"/>
      <c r="BM1691" s="302"/>
      <c r="BN1691" s="394"/>
      <c r="BO1691" s="302"/>
      <c r="BP1691" s="13"/>
      <c r="BQ1691" s="302"/>
      <c r="BR1691" s="13"/>
      <c r="BS1691" s="302"/>
      <c r="BT1691" s="13"/>
      <c r="BU1691" s="302"/>
      <c r="BV1691" s="386"/>
      <c r="BW1691" s="303"/>
      <c r="BX1691" s="303"/>
      <c r="BY1691" s="302"/>
      <c r="BZ1691" s="302"/>
      <c r="CA1691" s="387"/>
      <c r="CB1691" s="395"/>
      <c r="CC1691" s="12"/>
      <c r="CD1691" s="304"/>
      <c r="CE1691" s="14"/>
      <c r="CF1691" s="395"/>
      <c r="CG1691" s="397"/>
      <c r="CH1691" s="300">
        <f t="shared" si="657"/>
        <v>0</v>
      </c>
      <c r="CI1691" s="26"/>
      <c r="CJ1691" s="17">
        <f t="shared" si="654"/>
        <v>0</v>
      </c>
      <c r="CK1691" s="18">
        <f t="shared" si="665"/>
        <v>12.89</v>
      </c>
      <c r="CM1691" s="164"/>
      <c r="CN1691" s="302"/>
      <c r="CO1691" s="13">
        <f t="shared" si="658"/>
        <v>0</v>
      </c>
      <c r="CP1691" s="302"/>
      <c r="CQ1691" s="13">
        <f t="shared" si="659"/>
        <v>0</v>
      </c>
      <c r="CR1691" s="302"/>
      <c r="CS1691" s="13">
        <f t="shared" si="660"/>
        <v>0</v>
      </c>
      <c r="CT1691" s="302"/>
      <c r="CU1691" s="13">
        <f t="shared" si="655"/>
        <v>0</v>
      </c>
      <c r="CV1691" s="302"/>
      <c r="CW1691" s="13">
        <f t="shared" si="661"/>
        <v>0</v>
      </c>
      <c r="CX1691" s="13">
        <f t="shared" si="662"/>
        <v>0</v>
      </c>
      <c r="CY1691" s="251">
        <f t="shared" si="663"/>
        <v>0</v>
      </c>
      <c r="CZ1691" s="13" t="s">
        <v>29</v>
      </c>
      <c r="DA1691" s="13">
        <v>50</v>
      </c>
      <c r="DB1691" s="22">
        <f t="shared" si="664"/>
        <v>0</v>
      </c>
      <c r="DD1691" s="24"/>
      <c r="DF1691" s="163"/>
      <c r="DH1691" s="24"/>
      <c r="DI1691" s="447"/>
      <c r="DJ1691" s="163"/>
    </row>
    <row r="1692" spans="1:114" s="7" customFormat="1">
      <c r="A1692" s="277">
        <f t="shared" si="648"/>
        <v>50</v>
      </c>
      <c r="B1692" s="21" t="e">
        <f>'Calculateur de trading'!I1692/C1692/W1692</f>
        <v>#DIV/0!</v>
      </c>
      <c r="C1692" s="278">
        <f t="shared" si="649"/>
        <v>10</v>
      </c>
      <c r="D1692" s="426"/>
      <c r="E1692" s="273">
        <f t="shared" si="650"/>
        <v>100</v>
      </c>
      <c r="F1692" s="271">
        <f t="shared" si="642"/>
        <v>2</v>
      </c>
      <c r="G1692" s="271" t="e">
        <f t="shared" si="643"/>
        <v>#DIV/0!</v>
      </c>
      <c r="H1692" s="272">
        <f t="shared" si="644"/>
        <v>20</v>
      </c>
      <c r="I1692" s="270"/>
      <c r="J1692" s="273">
        <f t="shared" si="651"/>
        <v>200</v>
      </c>
      <c r="K1692" s="271">
        <f t="shared" si="645"/>
        <v>4</v>
      </c>
      <c r="L1692" s="271" t="e">
        <f t="shared" si="646"/>
        <v>#DIV/0!</v>
      </c>
      <c r="M1692" s="272">
        <f t="shared" si="647"/>
        <v>40</v>
      </c>
      <c r="N1692" s="389"/>
      <c r="O1692" s="455" t="e">
        <f>(A1692*B1692*W1692)+(B1692*'Calculateur de trading'!H1692)</f>
        <v>#DIV/0!</v>
      </c>
      <c r="P1692" s="274" t="e">
        <f>O1692/'Déscriptions des trades'!CK1692</f>
        <v>#DIV/0!</v>
      </c>
      <c r="Q1692" s="456" t="e">
        <f>'Déscriptions des trades'!CK1692-O1692</f>
        <v>#DIV/0!</v>
      </c>
      <c r="R1692" s="466" t="e">
        <f t="shared" si="652"/>
        <v>#DIV/0!</v>
      </c>
      <c r="S1692" s="389"/>
      <c r="T1692" s="12"/>
      <c r="U1692" s="25"/>
      <c r="V1692" s="15"/>
      <c r="W1692" s="490">
        <f t="shared" si="656"/>
        <v>0</v>
      </c>
      <c r="X1692" s="21" t="e">
        <f>W1692*U1692/'Déscriptions des trades'!CK1692*'Déscriptions des trades'!B1692</f>
        <v>#DIV/0!</v>
      </c>
      <c r="Y1692" s="459"/>
      <c r="Z1692" s="389"/>
      <c r="AA1692" s="23">
        <f t="shared" si="653"/>
        <v>0.1</v>
      </c>
      <c r="AB1692" s="17" t="e">
        <f>(AA1692*'Déscriptions des trades'!U1692*'Déscriptions des trades'!B1692/'Déscriptions des trades'!CK1692)*'Déscriptions des trades'!W1692</f>
        <v>#DIV/0!</v>
      </c>
      <c r="AC1692" s="265" t="e">
        <f>AB1692*'Déscriptions des trades'!CK1692</f>
        <v>#DIV/0!</v>
      </c>
      <c r="AD1692" s="266" t="e">
        <f>'Déscriptions des trades'!CK1692-AC1692</f>
        <v>#DIV/0!</v>
      </c>
      <c r="AE1692" s="389"/>
      <c r="AF1692" s="399">
        <v>1688</v>
      </c>
      <c r="AG1692" s="389"/>
      <c r="AH1692" s="20"/>
      <c r="AI1692" s="303"/>
      <c r="AJ1692" s="307"/>
      <c r="AK1692" s="161"/>
      <c r="AL1692" s="305"/>
      <c r="AM1692" s="305"/>
      <c r="AN1692" s="162"/>
      <c r="AO1692" s="439"/>
      <c r="AP1692" s="162"/>
      <c r="AQ1692" s="113"/>
      <c r="AR1692" s="113"/>
      <c r="AS1692" s="384"/>
      <c r="AT1692" s="306"/>
      <c r="AU1692" s="306"/>
      <c r="AV1692" s="160"/>
      <c r="AW1692" s="158"/>
      <c r="AX1692" s="385"/>
      <c r="AY1692" s="453"/>
      <c r="AZ1692" s="165"/>
      <c r="BA1692" s="301"/>
      <c r="BB1692" s="165"/>
      <c r="BC1692" s="301"/>
      <c r="BD1692" s="165"/>
      <c r="BE1692" s="302"/>
      <c r="BF1692" s="302"/>
      <c r="BG1692" s="165"/>
      <c r="BH1692" s="303"/>
      <c r="BI1692" s="165"/>
      <c r="BJ1692" s="304"/>
      <c r="BK1692" s="394"/>
      <c r="BL1692" s="302"/>
      <c r="BM1692" s="302"/>
      <c r="BN1692" s="394"/>
      <c r="BO1692" s="302"/>
      <c r="BP1692" s="13"/>
      <c r="BQ1692" s="302"/>
      <c r="BR1692" s="13"/>
      <c r="BS1692" s="302"/>
      <c r="BT1692" s="13"/>
      <c r="BU1692" s="302"/>
      <c r="BV1692" s="386"/>
      <c r="BW1692" s="303"/>
      <c r="BX1692" s="303"/>
      <c r="BY1692" s="302"/>
      <c r="BZ1692" s="302"/>
      <c r="CA1692" s="387"/>
      <c r="CB1692" s="395"/>
      <c r="CC1692" s="12"/>
      <c r="CD1692" s="304"/>
      <c r="CE1692" s="14"/>
      <c r="CF1692" s="395"/>
      <c r="CG1692" s="397"/>
      <c r="CH1692" s="300">
        <f t="shared" si="657"/>
        <v>0</v>
      </c>
      <c r="CI1692" s="26"/>
      <c r="CJ1692" s="17">
        <f t="shared" si="654"/>
        <v>0</v>
      </c>
      <c r="CK1692" s="18">
        <f t="shared" si="665"/>
        <v>12.89</v>
      </c>
      <c r="CM1692" s="164"/>
      <c r="CN1692" s="302"/>
      <c r="CO1692" s="13">
        <f t="shared" si="658"/>
        <v>0</v>
      </c>
      <c r="CP1692" s="302"/>
      <c r="CQ1692" s="13">
        <f t="shared" si="659"/>
        <v>0</v>
      </c>
      <c r="CR1692" s="302"/>
      <c r="CS1692" s="13">
        <f t="shared" si="660"/>
        <v>0</v>
      </c>
      <c r="CT1692" s="302"/>
      <c r="CU1692" s="13">
        <f t="shared" si="655"/>
        <v>0</v>
      </c>
      <c r="CV1692" s="302"/>
      <c r="CW1692" s="13">
        <f t="shared" si="661"/>
        <v>0</v>
      </c>
      <c r="CX1692" s="13">
        <f t="shared" si="662"/>
        <v>0</v>
      </c>
      <c r="CY1692" s="251">
        <f t="shared" si="663"/>
        <v>0</v>
      </c>
      <c r="CZ1692" s="13" t="s">
        <v>29</v>
      </c>
      <c r="DA1692" s="13">
        <v>50</v>
      </c>
      <c r="DB1692" s="22">
        <f t="shared" si="664"/>
        <v>0</v>
      </c>
      <c r="DD1692" s="24"/>
      <c r="DF1692" s="163"/>
      <c r="DH1692" s="24"/>
      <c r="DI1692" s="447"/>
      <c r="DJ1692" s="163"/>
    </row>
    <row r="1693" spans="1:114" s="7" customFormat="1">
      <c r="A1693" s="277">
        <f t="shared" si="648"/>
        <v>50</v>
      </c>
      <c r="B1693" s="21" t="e">
        <f>'Calculateur de trading'!I1693/C1693/W1693</f>
        <v>#DIV/0!</v>
      </c>
      <c r="C1693" s="278">
        <f t="shared" si="649"/>
        <v>10</v>
      </c>
      <c r="D1693" s="426"/>
      <c r="E1693" s="273">
        <f t="shared" si="650"/>
        <v>100</v>
      </c>
      <c r="F1693" s="271">
        <f t="shared" si="642"/>
        <v>2</v>
      </c>
      <c r="G1693" s="271" t="e">
        <f t="shared" si="643"/>
        <v>#DIV/0!</v>
      </c>
      <c r="H1693" s="272">
        <f t="shared" si="644"/>
        <v>20</v>
      </c>
      <c r="I1693" s="270"/>
      <c r="J1693" s="273">
        <f t="shared" si="651"/>
        <v>200</v>
      </c>
      <c r="K1693" s="271">
        <f t="shared" si="645"/>
        <v>4</v>
      </c>
      <c r="L1693" s="271" t="e">
        <f t="shared" si="646"/>
        <v>#DIV/0!</v>
      </c>
      <c r="M1693" s="272">
        <f t="shared" si="647"/>
        <v>40</v>
      </c>
      <c r="N1693" s="389"/>
      <c r="O1693" s="455" t="e">
        <f>(A1693*B1693*W1693)+(B1693*'Calculateur de trading'!H1693)</f>
        <v>#DIV/0!</v>
      </c>
      <c r="P1693" s="274" t="e">
        <f>O1693/'Déscriptions des trades'!CK1693</f>
        <v>#DIV/0!</v>
      </c>
      <c r="Q1693" s="456" t="e">
        <f>'Déscriptions des trades'!CK1693-O1693</f>
        <v>#DIV/0!</v>
      </c>
      <c r="R1693" s="466" t="e">
        <f t="shared" si="652"/>
        <v>#DIV/0!</v>
      </c>
      <c r="S1693" s="389"/>
      <c r="T1693" s="12"/>
      <c r="U1693" s="25"/>
      <c r="V1693" s="15"/>
      <c r="W1693" s="490">
        <f t="shared" si="656"/>
        <v>0</v>
      </c>
      <c r="X1693" s="21" t="e">
        <f>W1693*U1693/'Déscriptions des trades'!CK1693*'Déscriptions des trades'!B1693</f>
        <v>#DIV/0!</v>
      </c>
      <c r="Y1693" s="459"/>
      <c r="Z1693" s="389"/>
      <c r="AA1693" s="23">
        <f t="shared" si="653"/>
        <v>0.1</v>
      </c>
      <c r="AB1693" s="17" t="e">
        <f>(AA1693*'Déscriptions des trades'!U1693*'Déscriptions des trades'!B1693/'Déscriptions des trades'!CK1693)*'Déscriptions des trades'!W1693</f>
        <v>#DIV/0!</v>
      </c>
      <c r="AC1693" s="265" t="e">
        <f>AB1693*'Déscriptions des trades'!CK1693</f>
        <v>#DIV/0!</v>
      </c>
      <c r="AD1693" s="266" t="e">
        <f>'Déscriptions des trades'!CK1693-AC1693</f>
        <v>#DIV/0!</v>
      </c>
      <c r="AE1693" s="389"/>
      <c r="AF1693" s="399">
        <v>1689</v>
      </c>
      <c r="AG1693" s="389"/>
      <c r="AH1693" s="20"/>
      <c r="AI1693" s="303"/>
      <c r="AJ1693" s="307"/>
      <c r="AK1693" s="161"/>
      <c r="AL1693" s="305"/>
      <c r="AM1693" s="305"/>
      <c r="AN1693" s="162"/>
      <c r="AO1693" s="439"/>
      <c r="AP1693" s="162"/>
      <c r="AQ1693" s="113"/>
      <c r="AR1693" s="113"/>
      <c r="AS1693" s="384"/>
      <c r="AT1693" s="306"/>
      <c r="AU1693" s="306"/>
      <c r="AV1693" s="160"/>
      <c r="AW1693" s="158"/>
      <c r="AX1693" s="385"/>
      <c r="AY1693" s="453"/>
      <c r="AZ1693" s="165"/>
      <c r="BA1693" s="301"/>
      <c r="BB1693" s="165"/>
      <c r="BC1693" s="301"/>
      <c r="BD1693" s="165"/>
      <c r="BE1693" s="302"/>
      <c r="BF1693" s="302"/>
      <c r="BG1693" s="165"/>
      <c r="BH1693" s="303"/>
      <c r="BI1693" s="165"/>
      <c r="BJ1693" s="304"/>
      <c r="BK1693" s="394"/>
      <c r="BL1693" s="302"/>
      <c r="BM1693" s="302"/>
      <c r="BN1693" s="394"/>
      <c r="BO1693" s="302"/>
      <c r="BP1693" s="13"/>
      <c r="BQ1693" s="302"/>
      <c r="BR1693" s="13"/>
      <c r="BS1693" s="302"/>
      <c r="BT1693" s="13"/>
      <c r="BU1693" s="302"/>
      <c r="BV1693" s="386"/>
      <c r="BW1693" s="303"/>
      <c r="BX1693" s="303"/>
      <c r="BY1693" s="302"/>
      <c r="BZ1693" s="302"/>
      <c r="CA1693" s="387"/>
      <c r="CB1693" s="395"/>
      <c r="CC1693" s="12"/>
      <c r="CD1693" s="304"/>
      <c r="CE1693" s="14"/>
      <c r="CF1693" s="395"/>
      <c r="CG1693" s="397"/>
      <c r="CH1693" s="300">
        <f t="shared" si="657"/>
        <v>0</v>
      </c>
      <c r="CI1693" s="26"/>
      <c r="CJ1693" s="17">
        <f t="shared" si="654"/>
        <v>0</v>
      </c>
      <c r="CK1693" s="18">
        <f t="shared" si="665"/>
        <v>12.89</v>
      </c>
      <c r="CM1693" s="164"/>
      <c r="CN1693" s="302"/>
      <c r="CO1693" s="13">
        <f t="shared" si="658"/>
        <v>0</v>
      </c>
      <c r="CP1693" s="302"/>
      <c r="CQ1693" s="13">
        <f t="shared" si="659"/>
        <v>0</v>
      </c>
      <c r="CR1693" s="302"/>
      <c r="CS1693" s="13">
        <f t="shared" si="660"/>
        <v>0</v>
      </c>
      <c r="CT1693" s="302"/>
      <c r="CU1693" s="13">
        <f t="shared" si="655"/>
        <v>0</v>
      </c>
      <c r="CV1693" s="302"/>
      <c r="CW1693" s="13">
        <f t="shared" si="661"/>
        <v>0</v>
      </c>
      <c r="CX1693" s="13">
        <f t="shared" si="662"/>
        <v>0</v>
      </c>
      <c r="CY1693" s="251">
        <f t="shared" si="663"/>
        <v>0</v>
      </c>
      <c r="CZ1693" s="13" t="s">
        <v>29</v>
      </c>
      <c r="DA1693" s="13">
        <v>50</v>
      </c>
      <c r="DB1693" s="22">
        <f t="shared" si="664"/>
        <v>0</v>
      </c>
      <c r="DD1693" s="24"/>
      <c r="DF1693" s="163"/>
      <c r="DH1693" s="24"/>
      <c r="DI1693" s="447"/>
      <c r="DJ1693" s="163"/>
    </row>
    <row r="1694" spans="1:114" s="7" customFormat="1">
      <c r="A1694" s="277">
        <f t="shared" si="648"/>
        <v>50</v>
      </c>
      <c r="B1694" s="21" t="e">
        <f>'Calculateur de trading'!I1694/C1694/W1694</f>
        <v>#DIV/0!</v>
      </c>
      <c r="C1694" s="278">
        <f t="shared" si="649"/>
        <v>10</v>
      </c>
      <c r="D1694" s="278"/>
      <c r="E1694" s="273">
        <f t="shared" si="650"/>
        <v>100</v>
      </c>
      <c r="F1694" s="271">
        <f t="shared" si="642"/>
        <v>2</v>
      </c>
      <c r="G1694" s="271" t="e">
        <f t="shared" si="643"/>
        <v>#DIV/0!</v>
      </c>
      <c r="H1694" s="272">
        <f t="shared" si="644"/>
        <v>20</v>
      </c>
      <c r="I1694" s="270"/>
      <c r="J1694" s="273">
        <f t="shared" si="651"/>
        <v>200</v>
      </c>
      <c r="K1694" s="271">
        <f t="shared" si="645"/>
        <v>4</v>
      </c>
      <c r="L1694" s="271" t="e">
        <f t="shared" si="646"/>
        <v>#DIV/0!</v>
      </c>
      <c r="M1694" s="272">
        <f t="shared" si="647"/>
        <v>40</v>
      </c>
      <c r="N1694" s="389"/>
      <c r="O1694" s="455" t="e">
        <f>(A1694*B1694*W1694)+(B1694*'Calculateur de trading'!H1694)</f>
        <v>#DIV/0!</v>
      </c>
      <c r="P1694" s="274" t="e">
        <f>O1694/'Déscriptions des trades'!CK1694</f>
        <v>#DIV/0!</v>
      </c>
      <c r="Q1694" s="456" t="e">
        <f>'Déscriptions des trades'!CK1694-O1694</f>
        <v>#DIV/0!</v>
      </c>
      <c r="R1694" s="466" t="e">
        <f t="shared" si="652"/>
        <v>#DIV/0!</v>
      </c>
      <c r="S1694" s="389"/>
      <c r="T1694" s="12"/>
      <c r="U1694" s="25"/>
      <c r="V1694" s="15"/>
      <c r="W1694" s="490">
        <f t="shared" si="656"/>
        <v>0</v>
      </c>
      <c r="X1694" s="21" t="e">
        <f>W1694*U1694/'Déscriptions des trades'!CK1694*'Déscriptions des trades'!B1694</f>
        <v>#DIV/0!</v>
      </c>
      <c r="Y1694" s="459"/>
      <c r="Z1694" s="389"/>
      <c r="AA1694" s="23">
        <f t="shared" si="653"/>
        <v>0.1</v>
      </c>
      <c r="AB1694" s="17" t="e">
        <f>(AA1694*'Déscriptions des trades'!U1694*'Déscriptions des trades'!B1694/'Déscriptions des trades'!CK1694)*'Déscriptions des trades'!W1694</f>
        <v>#DIV/0!</v>
      </c>
      <c r="AC1694" s="265" t="e">
        <f>AB1694*'Déscriptions des trades'!CK1694</f>
        <v>#DIV/0!</v>
      </c>
      <c r="AD1694" s="266" t="e">
        <f>'Déscriptions des trades'!CK1694-AC1694</f>
        <v>#DIV/0!</v>
      </c>
      <c r="AE1694" s="389"/>
      <c r="AF1694" s="399">
        <v>1690</v>
      </c>
      <c r="AG1694" s="389"/>
      <c r="AH1694" s="20"/>
      <c r="AI1694" s="303"/>
      <c r="AJ1694" s="307"/>
      <c r="AK1694" s="161"/>
      <c r="AL1694" s="305"/>
      <c r="AM1694" s="305"/>
      <c r="AN1694" s="162"/>
      <c r="AO1694" s="439"/>
      <c r="AP1694" s="162"/>
      <c r="AQ1694" s="113"/>
      <c r="AR1694" s="113"/>
      <c r="AS1694" s="384"/>
      <c r="AT1694" s="306"/>
      <c r="AU1694" s="306"/>
      <c r="AV1694" s="160"/>
      <c r="AW1694" s="158"/>
      <c r="AX1694" s="385"/>
      <c r="AY1694" s="453"/>
      <c r="AZ1694" s="165"/>
      <c r="BA1694" s="301"/>
      <c r="BB1694" s="165"/>
      <c r="BC1694" s="301"/>
      <c r="BD1694" s="165"/>
      <c r="BE1694" s="302"/>
      <c r="BF1694" s="302"/>
      <c r="BG1694" s="165"/>
      <c r="BH1694" s="303"/>
      <c r="BI1694" s="165"/>
      <c r="BJ1694" s="304"/>
      <c r="BK1694" s="394"/>
      <c r="BL1694" s="302"/>
      <c r="BM1694" s="302"/>
      <c r="BN1694" s="394"/>
      <c r="BO1694" s="302"/>
      <c r="BP1694" s="13"/>
      <c r="BQ1694" s="302"/>
      <c r="BR1694" s="13"/>
      <c r="BS1694" s="302"/>
      <c r="BT1694" s="13"/>
      <c r="BU1694" s="302"/>
      <c r="BV1694" s="386"/>
      <c r="BW1694" s="303"/>
      <c r="BX1694" s="303"/>
      <c r="BY1694" s="302"/>
      <c r="BZ1694" s="302"/>
      <c r="CA1694" s="387"/>
      <c r="CB1694" s="395"/>
      <c r="CC1694" s="12"/>
      <c r="CD1694" s="304"/>
      <c r="CE1694" s="14"/>
      <c r="CF1694" s="395"/>
      <c r="CG1694" s="397"/>
      <c r="CH1694" s="300">
        <f t="shared" si="657"/>
        <v>0</v>
      </c>
      <c r="CI1694" s="26"/>
      <c r="CJ1694" s="17">
        <f t="shared" si="654"/>
        <v>0</v>
      </c>
      <c r="CK1694" s="18">
        <f t="shared" si="665"/>
        <v>12.89</v>
      </c>
      <c r="CM1694" s="164"/>
      <c r="CN1694" s="302"/>
      <c r="CO1694" s="13">
        <f t="shared" si="658"/>
        <v>0</v>
      </c>
      <c r="CP1694" s="302"/>
      <c r="CQ1694" s="13">
        <f t="shared" si="659"/>
        <v>0</v>
      </c>
      <c r="CR1694" s="302"/>
      <c r="CS1694" s="13">
        <f t="shared" si="660"/>
        <v>0</v>
      </c>
      <c r="CT1694" s="302"/>
      <c r="CU1694" s="13">
        <f t="shared" si="655"/>
        <v>0</v>
      </c>
      <c r="CV1694" s="302"/>
      <c r="CW1694" s="13">
        <f t="shared" si="661"/>
        <v>0</v>
      </c>
      <c r="CX1694" s="13">
        <f t="shared" si="662"/>
        <v>0</v>
      </c>
      <c r="CY1694" s="251">
        <f t="shared" si="663"/>
        <v>0</v>
      </c>
      <c r="CZ1694" s="13" t="s">
        <v>29</v>
      </c>
      <c r="DA1694" s="13">
        <v>50</v>
      </c>
      <c r="DB1694" s="22">
        <f t="shared" si="664"/>
        <v>0</v>
      </c>
      <c r="DD1694" s="24"/>
      <c r="DF1694" s="163"/>
      <c r="DH1694" s="24"/>
      <c r="DI1694" s="447"/>
      <c r="DJ1694" s="163"/>
    </row>
    <row r="1695" spans="1:114" s="7" customFormat="1">
      <c r="A1695" s="277">
        <f t="shared" si="648"/>
        <v>50</v>
      </c>
      <c r="B1695" s="21" t="e">
        <f>'Calculateur de trading'!I1695/C1695/W1695</f>
        <v>#DIV/0!</v>
      </c>
      <c r="C1695" s="278">
        <f t="shared" si="649"/>
        <v>10</v>
      </c>
      <c r="D1695" s="426"/>
      <c r="E1695" s="273">
        <f t="shared" si="650"/>
        <v>100</v>
      </c>
      <c r="F1695" s="271">
        <f t="shared" si="642"/>
        <v>2</v>
      </c>
      <c r="G1695" s="271" t="e">
        <f t="shared" si="643"/>
        <v>#DIV/0!</v>
      </c>
      <c r="H1695" s="272">
        <f t="shared" si="644"/>
        <v>20</v>
      </c>
      <c r="I1695" s="270"/>
      <c r="J1695" s="273">
        <f t="shared" si="651"/>
        <v>200</v>
      </c>
      <c r="K1695" s="271">
        <f t="shared" si="645"/>
        <v>4</v>
      </c>
      <c r="L1695" s="271" t="e">
        <f t="shared" si="646"/>
        <v>#DIV/0!</v>
      </c>
      <c r="M1695" s="272">
        <f t="shared" si="647"/>
        <v>40</v>
      </c>
      <c r="N1695" s="389"/>
      <c r="O1695" s="455" t="e">
        <f>(A1695*B1695*W1695)+(B1695*'Calculateur de trading'!H1695)</f>
        <v>#DIV/0!</v>
      </c>
      <c r="P1695" s="274" t="e">
        <f>O1695/'Déscriptions des trades'!CK1695</f>
        <v>#DIV/0!</v>
      </c>
      <c r="Q1695" s="456" t="e">
        <f>'Déscriptions des trades'!CK1695-O1695</f>
        <v>#DIV/0!</v>
      </c>
      <c r="R1695" s="466" t="e">
        <f t="shared" si="652"/>
        <v>#DIV/0!</v>
      </c>
      <c r="S1695" s="389"/>
      <c r="T1695" s="12"/>
      <c r="U1695" s="25"/>
      <c r="V1695" s="15"/>
      <c r="W1695" s="490">
        <f t="shared" si="656"/>
        <v>0</v>
      </c>
      <c r="X1695" s="21" t="e">
        <f>W1695*U1695/'Déscriptions des trades'!CK1695*'Déscriptions des trades'!B1695</f>
        <v>#DIV/0!</v>
      </c>
      <c r="Y1695" s="459"/>
      <c r="Z1695" s="389"/>
      <c r="AA1695" s="23">
        <f t="shared" si="653"/>
        <v>0.1</v>
      </c>
      <c r="AB1695" s="17" t="e">
        <f>(AA1695*'Déscriptions des trades'!U1695*'Déscriptions des trades'!B1695/'Déscriptions des trades'!CK1695)*'Déscriptions des trades'!W1695</f>
        <v>#DIV/0!</v>
      </c>
      <c r="AC1695" s="265" t="e">
        <f>AB1695*'Déscriptions des trades'!CK1695</f>
        <v>#DIV/0!</v>
      </c>
      <c r="AD1695" s="266" t="e">
        <f>'Déscriptions des trades'!CK1695-AC1695</f>
        <v>#DIV/0!</v>
      </c>
      <c r="AE1695" s="389"/>
      <c r="AF1695" s="399">
        <v>1691</v>
      </c>
      <c r="AG1695" s="389"/>
      <c r="AH1695" s="20"/>
      <c r="AI1695" s="303"/>
      <c r="AJ1695" s="307"/>
      <c r="AK1695" s="161"/>
      <c r="AL1695" s="305"/>
      <c r="AM1695" s="305"/>
      <c r="AN1695" s="162"/>
      <c r="AO1695" s="439"/>
      <c r="AP1695" s="162"/>
      <c r="AQ1695" s="113"/>
      <c r="AR1695" s="113"/>
      <c r="AS1695" s="384"/>
      <c r="AT1695" s="306"/>
      <c r="AU1695" s="306"/>
      <c r="AV1695" s="160"/>
      <c r="AW1695" s="158"/>
      <c r="AX1695" s="385"/>
      <c r="AY1695" s="453"/>
      <c r="AZ1695" s="165"/>
      <c r="BA1695" s="301"/>
      <c r="BB1695" s="165"/>
      <c r="BC1695" s="301"/>
      <c r="BD1695" s="165"/>
      <c r="BE1695" s="302"/>
      <c r="BF1695" s="302"/>
      <c r="BG1695" s="165"/>
      <c r="BH1695" s="303"/>
      <c r="BI1695" s="165"/>
      <c r="BJ1695" s="304"/>
      <c r="BK1695" s="394"/>
      <c r="BL1695" s="302"/>
      <c r="BM1695" s="302"/>
      <c r="BN1695" s="394"/>
      <c r="BO1695" s="302"/>
      <c r="BP1695" s="13"/>
      <c r="BQ1695" s="302"/>
      <c r="BR1695" s="13"/>
      <c r="BS1695" s="302"/>
      <c r="BT1695" s="13"/>
      <c r="BU1695" s="302"/>
      <c r="BV1695" s="386"/>
      <c r="BW1695" s="303"/>
      <c r="BX1695" s="303"/>
      <c r="BY1695" s="302"/>
      <c r="BZ1695" s="302"/>
      <c r="CA1695" s="387"/>
      <c r="CB1695" s="395"/>
      <c r="CC1695" s="12"/>
      <c r="CD1695" s="304"/>
      <c r="CE1695" s="14"/>
      <c r="CF1695" s="395"/>
      <c r="CG1695" s="397"/>
      <c r="CH1695" s="300">
        <f t="shared" si="657"/>
        <v>0</v>
      </c>
      <c r="CI1695" s="26"/>
      <c r="CJ1695" s="17">
        <f t="shared" si="654"/>
        <v>0</v>
      </c>
      <c r="CK1695" s="18">
        <f t="shared" si="665"/>
        <v>12.89</v>
      </c>
      <c r="CM1695" s="164"/>
      <c r="CN1695" s="302"/>
      <c r="CO1695" s="13">
        <f t="shared" si="658"/>
        <v>0</v>
      </c>
      <c r="CP1695" s="302"/>
      <c r="CQ1695" s="13">
        <f t="shared" si="659"/>
        <v>0</v>
      </c>
      <c r="CR1695" s="302"/>
      <c r="CS1695" s="13">
        <f t="shared" si="660"/>
        <v>0</v>
      </c>
      <c r="CT1695" s="302"/>
      <c r="CU1695" s="13">
        <f t="shared" si="655"/>
        <v>0</v>
      </c>
      <c r="CV1695" s="302"/>
      <c r="CW1695" s="13">
        <f t="shared" si="661"/>
        <v>0</v>
      </c>
      <c r="CX1695" s="13">
        <f t="shared" si="662"/>
        <v>0</v>
      </c>
      <c r="CY1695" s="251">
        <f t="shared" si="663"/>
        <v>0</v>
      </c>
      <c r="CZ1695" s="13" t="s">
        <v>29</v>
      </c>
      <c r="DA1695" s="13">
        <v>50</v>
      </c>
      <c r="DB1695" s="22">
        <f t="shared" si="664"/>
        <v>0</v>
      </c>
      <c r="DD1695" s="24"/>
      <c r="DF1695" s="163"/>
      <c r="DH1695" s="24"/>
      <c r="DI1695" s="447"/>
      <c r="DJ1695" s="163"/>
    </row>
    <row r="1696" spans="1:114" s="7" customFormat="1">
      <c r="A1696" s="277">
        <f t="shared" si="648"/>
        <v>50</v>
      </c>
      <c r="B1696" s="21" t="e">
        <f>'Calculateur de trading'!I1696/C1696/W1696</f>
        <v>#DIV/0!</v>
      </c>
      <c r="C1696" s="278">
        <f t="shared" si="649"/>
        <v>10</v>
      </c>
      <c r="D1696" s="278"/>
      <c r="E1696" s="273">
        <f t="shared" si="650"/>
        <v>100</v>
      </c>
      <c r="F1696" s="271">
        <f t="shared" si="642"/>
        <v>2</v>
      </c>
      <c r="G1696" s="271" t="e">
        <f t="shared" si="643"/>
        <v>#DIV/0!</v>
      </c>
      <c r="H1696" s="272">
        <f t="shared" si="644"/>
        <v>20</v>
      </c>
      <c r="I1696" s="270"/>
      <c r="J1696" s="273">
        <f t="shared" si="651"/>
        <v>200</v>
      </c>
      <c r="K1696" s="271">
        <f t="shared" si="645"/>
        <v>4</v>
      </c>
      <c r="L1696" s="271" t="e">
        <f t="shared" si="646"/>
        <v>#DIV/0!</v>
      </c>
      <c r="M1696" s="272">
        <f t="shared" si="647"/>
        <v>40</v>
      </c>
      <c r="N1696" s="389"/>
      <c r="O1696" s="455" t="e">
        <f>(A1696*B1696*W1696)+(B1696*'Calculateur de trading'!H1696)</f>
        <v>#DIV/0!</v>
      </c>
      <c r="P1696" s="274" t="e">
        <f>O1696/'Déscriptions des trades'!CK1696</f>
        <v>#DIV/0!</v>
      </c>
      <c r="Q1696" s="456" t="e">
        <f>'Déscriptions des trades'!CK1696-O1696</f>
        <v>#DIV/0!</v>
      </c>
      <c r="R1696" s="466" t="e">
        <f t="shared" si="652"/>
        <v>#DIV/0!</v>
      </c>
      <c r="S1696" s="389"/>
      <c r="T1696" s="12"/>
      <c r="U1696" s="25"/>
      <c r="V1696" s="15"/>
      <c r="W1696" s="490">
        <f t="shared" si="656"/>
        <v>0</v>
      </c>
      <c r="X1696" s="21" t="e">
        <f>W1696*U1696/'Déscriptions des trades'!CK1696*'Déscriptions des trades'!B1696</f>
        <v>#DIV/0!</v>
      </c>
      <c r="Y1696" s="459"/>
      <c r="Z1696" s="389"/>
      <c r="AA1696" s="23">
        <f t="shared" si="653"/>
        <v>0.1</v>
      </c>
      <c r="AB1696" s="17" t="e">
        <f>(AA1696*'Déscriptions des trades'!U1696*'Déscriptions des trades'!B1696/'Déscriptions des trades'!CK1696)*'Déscriptions des trades'!W1696</f>
        <v>#DIV/0!</v>
      </c>
      <c r="AC1696" s="265" t="e">
        <f>AB1696*'Déscriptions des trades'!CK1696</f>
        <v>#DIV/0!</v>
      </c>
      <c r="AD1696" s="266" t="e">
        <f>'Déscriptions des trades'!CK1696-AC1696</f>
        <v>#DIV/0!</v>
      </c>
      <c r="AE1696" s="389"/>
      <c r="AF1696" s="399">
        <v>1692</v>
      </c>
      <c r="AG1696" s="389"/>
      <c r="AH1696" s="20"/>
      <c r="AI1696" s="303"/>
      <c r="AJ1696" s="307"/>
      <c r="AK1696" s="161"/>
      <c r="AL1696" s="305"/>
      <c r="AM1696" s="305"/>
      <c r="AN1696" s="162"/>
      <c r="AO1696" s="439"/>
      <c r="AP1696" s="162"/>
      <c r="AQ1696" s="113"/>
      <c r="AR1696" s="113"/>
      <c r="AS1696" s="384"/>
      <c r="AT1696" s="306"/>
      <c r="AU1696" s="306"/>
      <c r="AV1696" s="160"/>
      <c r="AW1696" s="158"/>
      <c r="AX1696" s="385"/>
      <c r="AY1696" s="453"/>
      <c r="AZ1696" s="165"/>
      <c r="BA1696" s="301"/>
      <c r="BB1696" s="165"/>
      <c r="BC1696" s="301"/>
      <c r="BD1696" s="165"/>
      <c r="BE1696" s="302"/>
      <c r="BF1696" s="302"/>
      <c r="BG1696" s="165"/>
      <c r="BH1696" s="303"/>
      <c r="BI1696" s="165"/>
      <c r="BJ1696" s="304"/>
      <c r="BK1696" s="394"/>
      <c r="BL1696" s="302"/>
      <c r="BM1696" s="302"/>
      <c r="BN1696" s="394"/>
      <c r="BO1696" s="302"/>
      <c r="BP1696" s="13"/>
      <c r="BQ1696" s="302"/>
      <c r="BR1696" s="13"/>
      <c r="BS1696" s="302"/>
      <c r="BT1696" s="13"/>
      <c r="BU1696" s="302"/>
      <c r="BV1696" s="386"/>
      <c r="BW1696" s="303"/>
      <c r="BX1696" s="303"/>
      <c r="BY1696" s="302"/>
      <c r="BZ1696" s="302"/>
      <c r="CA1696" s="387"/>
      <c r="CB1696" s="395"/>
      <c r="CC1696" s="12"/>
      <c r="CD1696" s="304"/>
      <c r="CE1696" s="14"/>
      <c r="CF1696" s="395"/>
      <c r="CG1696" s="397"/>
      <c r="CH1696" s="300">
        <f t="shared" si="657"/>
        <v>0</v>
      </c>
      <c r="CI1696" s="26"/>
      <c r="CJ1696" s="17">
        <f t="shared" si="654"/>
        <v>0</v>
      </c>
      <c r="CK1696" s="18">
        <f t="shared" si="665"/>
        <v>12.89</v>
      </c>
      <c r="CM1696" s="164"/>
      <c r="CN1696" s="302"/>
      <c r="CO1696" s="13">
        <f t="shared" si="658"/>
        <v>0</v>
      </c>
      <c r="CP1696" s="302"/>
      <c r="CQ1696" s="13">
        <f t="shared" si="659"/>
        <v>0</v>
      </c>
      <c r="CR1696" s="302"/>
      <c r="CS1696" s="13">
        <f t="shared" si="660"/>
        <v>0</v>
      </c>
      <c r="CT1696" s="302"/>
      <c r="CU1696" s="13">
        <f t="shared" si="655"/>
        <v>0</v>
      </c>
      <c r="CV1696" s="302"/>
      <c r="CW1696" s="13">
        <f t="shared" si="661"/>
        <v>0</v>
      </c>
      <c r="CX1696" s="13">
        <f t="shared" si="662"/>
        <v>0</v>
      </c>
      <c r="CY1696" s="251">
        <f t="shared" si="663"/>
        <v>0</v>
      </c>
      <c r="CZ1696" s="13" t="s">
        <v>29</v>
      </c>
      <c r="DA1696" s="13">
        <v>50</v>
      </c>
      <c r="DB1696" s="22">
        <f t="shared" si="664"/>
        <v>0</v>
      </c>
      <c r="DD1696" s="24"/>
      <c r="DF1696" s="163"/>
      <c r="DH1696" s="24"/>
      <c r="DI1696" s="447"/>
      <c r="DJ1696" s="163"/>
    </row>
    <row r="1697" spans="1:114" s="7" customFormat="1">
      <c r="A1697" s="277">
        <f t="shared" si="648"/>
        <v>50</v>
      </c>
      <c r="B1697" s="21" t="e">
        <f>'Calculateur de trading'!I1697/C1697/W1697</f>
        <v>#DIV/0!</v>
      </c>
      <c r="C1697" s="278">
        <f t="shared" si="649"/>
        <v>10</v>
      </c>
      <c r="D1697" s="426"/>
      <c r="E1697" s="273">
        <f t="shared" si="650"/>
        <v>100</v>
      </c>
      <c r="F1697" s="271">
        <f t="shared" si="642"/>
        <v>2</v>
      </c>
      <c r="G1697" s="271" t="e">
        <f t="shared" si="643"/>
        <v>#DIV/0!</v>
      </c>
      <c r="H1697" s="272">
        <f t="shared" si="644"/>
        <v>20</v>
      </c>
      <c r="I1697" s="270"/>
      <c r="J1697" s="273">
        <f t="shared" si="651"/>
        <v>200</v>
      </c>
      <c r="K1697" s="271">
        <f t="shared" si="645"/>
        <v>4</v>
      </c>
      <c r="L1697" s="271" t="e">
        <f t="shared" si="646"/>
        <v>#DIV/0!</v>
      </c>
      <c r="M1697" s="272">
        <f t="shared" si="647"/>
        <v>40</v>
      </c>
      <c r="N1697" s="389"/>
      <c r="O1697" s="455" t="e">
        <f>(A1697*B1697*W1697)+(B1697*'Calculateur de trading'!H1697)</f>
        <v>#DIV/0!</v>
      </c>
      <c r="P1697" s="274" t="e">
        <f>O1697/'Déscriptions des trades'!CK1697</f>
        <v>#DIV/0!</v>
      </c>
      <c r="Q1697" s="456" t="e">
        <f>'Déscriptions des trades'!CK1697-O1697</f>
        <v>#DIV/0!</v>
      </c>
      <c r="R1697" s="466" t="e">
        <f t="shared" si="652"/>
        <v>#DIV/0!</v>
      </c>
      <c r="S1697" s="389"/>
      <c r="T1697" s="12"/>
      <c r="U1697" s="25"/>
      <c r="V1697" s="15"/>
      <c r="W1697" s="490">
        <f t="shared" si="656"/>
        <v>0</v>
      </c>
      <c r="X1697" s="21" t="e">
        <f>W1697*U1697/'Déscriptions des trades'!CK1697*'Déscriptions des trades'!B1697</f>
        <v>#DIV/0!</v>
      </c>
      <c r="Y1697" s="459"/>
      <c r="Z1697" s="389"/>
      <c r="AA1697" s="23">
        <f t="shared" si="653"/>
        <v>0.1</v>
      </c>
      <c r="AB1697" s="17" t="e">
        <f>(AA1697*'Déscriptions des trades'!U1697*'Déscriptions des trades'!B1697/'Déscriptions des trades'!CK1697)*'Déscriptions des trades'!W1697</f>
        <v>#DIV/0!</v>
      </c>
      <c r="AC1697" s="265" t="e">
        <f>AB1697*'Déscriptions des trades'!CK1697</f>
        <v>#DIV/0!</v>
      </c>
      <c r="AD1697" s="266" t="e">
        <f>'Déscriptions des trades'!CK1697-AC1697</f>
        <v>#DIV/0!</v>
      </c>
      <c r="AE1697" s="389"/>
      <c r="AF1697" s="399">
        <v>1693</v>
      </c>
      <c r="AG1697" s="389"/>
      <c r="AH1697" s="20"/>
      <c r="AI1697" s="303"/>
      <c r="AJ1697" s="307"/>
      <c r="AK1697" s="161"/>
      <c r="AL1697" s="305"/>
      <c r="AM1697" s="305"/>
      <c r="AN1697" s="162"/>
      <c r="AO1697" s="439"/>
      <c r="AP1697" s="162"/>
      <c r="AQ1697" s="113"/>
      <c r="AR1697" s="113"/>
      <c r="AS1697" s="384"/>
      <c r="AT1697" s="306"/>
      <c r="AU1697" s="306"/>
      <c r="AV1697" s="160"/>
      <c r="AW1697" s="158"/>
      <c r="AX1697" s="385"/>
      <c r="AY1697" s="453"/>
      <c r="AZ1697" s="165"/>
      <c r="BA1697" s="301"/>
      <c r="BB1697" s="165"/>
      <c r="BC1697" s="301"/>
      <c r="BD1697" s="165"/>
      <c r="BE1697" s="302"/>
      <c r="BF1697" s="302"/>
      <c r="BG1697" s="165"/>
      <c r="BH1697" s="303"/>
      <c r="BI1697" s="165"/>
      <c r="BJ1697" s="304"/>
      <c r="BK1697" s="394"/>
      <c r="BL1697" s="302"/>
      <c r="BM1697" s="302"/>
      <c r="BN1697" s="394"/>
      <c r="BO1697" s="302"/>
      <c r="BP1697" s="13"/>
      <c r="BQ1697" s="302"/>
      <c r="BR1697" s="13"/>
      <c r="BS1697" s="302"/>
      <c r="BT1697" s="13"/>
      <c r="BU1697" s="302"/>
      <c r="BV1697" s="386"/>
      <c r="BW1697" s="303"/>
      <c r="BX1697" s="303"/>
      <c r="BY1697" s="302"/>
      <c r="BZ1697" s="302"/>
      <c r="CA1697" s="387"/>
      <c r="CB1697" s="395"/>
      <c r="CC1697" s="12"/>
      <c r="CD1697" s="304"/>
      <c r="CE1697" s="14"/>
      <c r="CF1697" s="395"/>
      <c r="CG1697" s="397"/>
      <c r="CH1697" s="300">
        <f t="shared" si="657"/>
        <v>0</v>
      </c>
      <c r="CI1697" s="26"/>
      <c r="CJ1697" s="17">
        <f t="shared" si="654"/>
        <v>0</v>
      </c>
      <c r="CK1697" s="18">
        <f t="shared" si="665"/>
        <v>12.89</v>
      </c>
      <c r="CM1697" s="164"/>
      <c r="CN1697" s="302"/>
      <c r="CO1697" s="13">
        <f t="shared" si="658"/>
        <v>0</v>
      </c>
      <c r="CP1697" s="302"/>
      <c r="CQ1697" s="13">
        <f t="shared" si="659"/>
        <v>0</v>
      </c>
      <c r="CR1697" s="302"/>
      <c r="CS1697" s="13">
        <f t="shared" si="660"/>
        <v>0</v>
      </c>
      <c r="CT1697" s="302"/>
      <c r="CU1697" s="13">
        <f t="shared" si="655"/>
        <v>0</v>
      </c>
      <c r="CV1697" s="302"/>
      <c r="CW1697" s="13">
        <f t="shared" si="661"/>
        <v>0</v>
      </c>
      <c r="CX1697" s="13">
        <f t="shared" si="662"/>
        <v>0</v>
      </c>
      <c r="CY1697" s="251">
        <f t="shared" si="663"/>
        <v>0</v>
      </c>
      <c r="CZ1697" s="13" t="s">
        <v>29</v>
      </c>
      <c r="DA1697" s="13">
        <v>50</v>
      </c>
      <c r="DB1697" s="22">
        <f t="shared" si="664"/>
        <v>0</v>
      </c>
      <c r="DD1697" s="24"/>
      <c r="DF1697" s="163"/>
      <c r="DH1697" s="24"/>
      <c r="DI1697" s="447"/>
      <c r="DJ1697" s="163"/>
    </row>
    <row r="1698" spans="1:114" s="7" customFormat="1">
      <c r="A1698" s="277">
        <f t="shared" si="648"/>
        <v>50</v>
      </c>
      <c r="B1698" s="21" t="e">
        <f>'Calculateur de trading'!I1698/C1698/W1698</f>
        <v>#DIV/0!</v>
      </c>
      <c r="C1698" s="278">
        <f t="shared" si="649"/>
        <v>10</v>
      </c>
      <c r="D1698" s="278"/>
      <c r="E1698" s="273">
        <f t="shared" si="650"/>
        <v>100</v>
      </c>
      <c r="F1698" s="271">
        <f t="shared" si="642"/>
        <v>2</v>
      </c>
      <c r="G1698" s="271" t="e">
        <f t="shared" si="643"/>
        <v>#DIV/0!</v>
      </c>
      <c r="H1698" s="272">
        <f t="shared" si="644"/>
        <v>20</v>
      </c>
      <c r="I1698" s="270"/>
      <c r="J1698" s="273">
        <f t="shared" si="651"/>
        <v>200</v>
      </c>
      <c r="K1698" s="271">
        <f t="shared" si="645"/>
        <v>4</v>
      </c>
      <c r="L1698" s="271" t="e">
        <f t="shared" si="646"/>
        <v>#DIV/0!</v>
      </c>
      <c r="M1698" s="272">
        <f t="shared" si="647"/>
        <v>40</v>
      </c>
      <c r="N1698" s="389"/>
      <c r="O1698" s="455" t="e">
        <f>(A1698*B1698*W1698)+(B1698*'Calculateur de trading'!H1698)</f>
        <v>#DIV/0!</v>
      </c>
      <c r="P1698" s="274" t="e">
        <f>O1698/'Déscriptions des trades'!CK1698</f>
        <v>#DIV/0!</v>
      </c>
      <c r="Q1698" s="456" t="e">
        <f>'Déscriptions des trades'!CK1698-O1698</f>
        <v>#DIV/0!</v>
      </c>
      <c r="R1698" s="466" t="e">
        <f t="shared" si="652"/>
        <v>#DIV/0!</v>
      </c>
      <c r="S1698" s="389"/>
      <c r="T1698" s="12"/>
      <c r="U1698" s="25"/>
      <c r="V1698" s="15"/>
      <c r="W1698" s="490">
        <f t="shared" si="656"/>
        <v>0</v>
      </c>
      <c r="X1698" s="21" t="e">
        <f>W1698*U1698/'Déscriptions des trades'!CK1698*'Déscriptions des trades'!B1698</f>
        <v>#DIV/0!</v>
      </c>
      <c r="Y1698" s="459"/>
      <c r="Z1698" s="389"/>
      <c r="AA1698" s="23">
        <f t="shared" si="653"/>
        <v>0.1</v>
      </c>
      <c r="AB1698" s="17" t="e">
        <f>(AA1698*'Déscriptions des trades'!U1698*'Déscriptions des trades'!B1698/'Déscriptions des trades'!CK1698)*'Déscriptions des trades'!W1698</f>
        <v>#DIV/0!</v>
      </c>
      <c r="AC1698" s="265" t="e">
        <f>AB1698*'Déscriptions des trades'!CK1698</f>
        <v>#DIV/0!</v>
      </c>
      <c r="AD1698" s="266" t="e">
        <f>'Déscriptions des trades'!CK1698-AC1698</f>
        <v>#DIV/0!</v>
      </c>
      <c r="AE1698" s="389"/>
      <c r="AF1698" s="399">
        <v>1694</v>
      </c>
      <c r="AG1698" s="389"/>
      <c r="AH1698" s="20"/>
      <c r="AI1698" s="303"/>
      <c r="AJ1698" s="307"/>
      <c r="AK1698" s="161"/>
      <c r="AL1698" s="305"/>
      <c r="AM1698" s="305"/>
      <c r="AN1698" s="162"/>
      <c r="AO1698" s="439"/>
      <c r="AP1698" s="162"/>
      <c r="AQ1698" s="113"/>
      <c r="AR1698" s="113"/>
      <c r="AS1698" s="384"/>
      <c r="AT1698" s="306"/>
      <c r="AU1698" s="306"/>
      <c r="AV1698" s="160"/>
      <c r="AW1698" s="158"/>
      <c r="AX1698" s="385"/>
      <c r="AY1698" s="453"/>
      <c r="AZ1698" s="165"/>
      <c r="BA1698" s="301"/>
      <c r="BB1698" s="165"/>
      <c r="BC1698" s="301"/>
      <c r="BD1698" s="165"/>
      <c r="BE1698" s="302"/>
      <c r="BF1698" s="302"/>
      <c r="BG1698" s="165"/>
      <c r="BH1698" s="303"/>
      <c r="BI1698" s="165"/>
      <c r="BJ1698" s="304"/>
      <c r="BK1698" s="394"/>
      <c r="BL1698" s="302"/>
      <c r="BM1698" s="302"/>
      <c r="BN1698" s="394"/>
      <c r="BO1698" s="302"/>
      <c r="BP1698" s="13"/>
      <c r="BQ1698" s="302"/>
      <c r="BR1698" s="13"/>
      <c r="BS1698" s="302"/>
      <c r="BT1698" s="13"/>
      <c r="BU1698" s="302"/>
      <c r="BV1698" s="386"/>
      <c r="BW1698" s="303"/>
      <c r="BX1698" s="303"/>
      <c r="BY1698" s="302"/>
      <c r="BZ1698" s="302"/>
      <c r="CA1698" s="387"/>
      <c r="CB1698" s="395"/>
      <c r="CC1698" s="12"/>
      <c r="CD1698" s="304"/>
      <c r="CE1698" s="14"/>
      <c r="CF1698" s="395"/>
      <c r="CG1698" s="397"/>
      <c r="CH1698" s="300">
        <f t="shared" si="657"/>
        <v>0</v>
      </c>
      <c r="CI1698" s="26"/>
      <c r="CJ1698" s="17">
        <f t="shared" si="654"/>
        <v>0</v>
      </c>
      <c r="CK1698" s="18">
        <f t="shared" si="665"/>
        <v>12.89</v>
      </c>
      <c r="CM1698" s="164"/>
      <c r="CN1698" s="302"/>
      <c r="CO1698" s="13">
        <f t="shared" si="658"/>
        <v>0</v>
      </c>
      <c r="CP1698" s="302"/>
      <c r="CQ1698" s="13">
        <f t="shared" si="659"/>
        <v>0</v>
      </c>
      <c r="CR1698" s="302"/>
      <c r="CS1698" s="13">
        <f t="shared" si="660"/>
        <v>0</v>
      </c>
      <c r="CT1698" s="302"/>
      <c r="CU1698" s="13">
        <f t="shared" si="655"/>
        <v>0</v>
      </c>
      <c r="CV1698" s="302"/>
      <c r="CW1698" s="13">
        <f t="shared" si="661"/>
        <v>0</v>
      </c>
      <c r="CX1698" s="13">
        <f t="shared" si="662"/>
        <v>0</v>
      </c>
      <c r="CY1698" s="251">
        <f t="shared" si="663"/>
        <v>0</v>
      </c>
      <c r="CZ1698" s="13" t="s">
        <v>29</v>
      </c>
      <c r="DA1698" s="13">
        <v>50</v>
      </c>
      <c r="DB1698" s="22">
        <f t="shared" si="664"/>
        <v>0</v>
      </c>
      <c r="DD1698" s="24"/>
      <c r="DF1698" s="163"/>
      <c r="DH1698" s="24"/>
      <c r="DI1698" s="447"/>
      <c r="DJ1698" s="163"/>
    </row>
    <row r="1699" spans="1:114" s="7" customFormat="1">
      <c r="A1699" s="277">
        <f t="shared" si="648"/>
        <v>50</v>
      </c>
      <c r="B1699" s="21" t="e">
        <f>'Calculateur de trading'!I1699/C1699/W1699</f>
        <v>#DIV/0!</v>
      </c>
      <c r="C1699" s="278">
        <f t="shared" si="649"/>
        <v>10</v>
      </c>
      <c r="D1699" s="426"/>
      <c r="E1699" s="273">
        <f t="shared" si="650"/>
        <v>100</v>
      </c>
      <c r="F1699" s="271">
        <f t="shared" si="642"/>
        <v>2</v>
      </c>
      <c r="G1699" s="271" t="e">
        <f t="shared" si="643"/>
        <v>#DIV/0!</v>
      </c>
      <c r="H1699" s="272">
        <f t="shared" si="644"/>
        <v>20</v>
      </c>
      <c r="I1699" s="270"/>
      <c r="J1699" s="273">
        <f t="shared" si="651"/>
        <v>200</v>
      </c>
      <c r="K1699" s="271">
        <f t="shared" si="645"/>
        <v>4</v>
      </c>
      <c r="L1699" s="271" t="e">
        <f t="shared" si="646"/>
        <v>#DIV/0!</v>
      </c>
      <c r="M1699" s="272">
        <f t="shared" si="647"/>
        <v>40</v>
      </c>
      <c r="N1699" s="389"/>
      <c r="O1699" s="455" t="e">
        <f>(A1699*B1699*W1699)+(B1699*'Calculateur de trading'!H1699)</f>
        <v>#DIV/0!</v>
      </c>
      <c r="P1699" s="274" t="e">
        <f>O1699/'Déscriptions des trades'!CK1699</f>
        <v>#DIV/0!</v>
      </c>
      <c r="Q1699" s="456" t="e">
        <f>'Déscriptions des trades'!CK1699-O1699</f>
        <v>#DIV/0!</v>
      </c>
      <c r="R1699" s="466" t="e">
        <f t="shared" si="652"/>
        <v>#DIV/0!</v>
      </c>
      <c r="S1699" s="389"/>
      <c r="T1699" s="12"/>
      <c r="U1699" s="25"/>
      <c r="V1699" s="15"/>
      <c r="W1699" s="490">
        <f t="shared" si="656"/>
        <v>0</v>
      </c>
      <c r="X1699" s="21" t="e">
        <f>W1699*U1699/'Déscriptions des trades'!CK1699*'Déscriptions des trades'!B1699</f>
        <v>#DIV/0!</v>
      </c>
      <c r="Y1699" s="459"/>
      <c r="Z1699" s="389"/>
      <c r="AA1699" s="23">
        <f t="shared" si="653"/>
        <v>0.1</v>
      </c>
      <c r="AB1699" s="17" t="e">
        <f>(AA1699*'Déscriptions des trades'!U1699*'Déscriptions des trades'!B1699/'Déscriptions des trades'!CK1699)*'Déscriptions des trades'!W1699</f>
        <v>#DIV/0!</v>
      </c>
      <c r="AC1699" s="265" t="e">
        <f>AB1699*'Déscriptions des trades'!CK1699</f>
        <v>#DIV/0!</v>
      </c>
      <c r="AD1699" s="266" t="e">
        <f>'Déscriptions des trades'!CK1699-AC1699</f>
        <v>#DIV/0!</v>
      </c>
      <c r="AE1699" s="389"/>
      <c r="AF1699" s="399">
        <v>1695</v>
      </c>
      <c r="AG1699" s="389"/>
      <c r="AH1699" s="20"/>
      <c r="AI1699" s="303"/>
      <c r="AJ1699" s="307"/>
      <c r="AK1699" s="161"/>
      <c r="AL1699" s="305"/>
      <c r="AM1699" s="305"/>
      <c r="AN1699" s="162"/>
      <c r="AO1699" s="439"/>
      <c r="AP1699" s="162"/>
      <c r="AQ1699" s="113"/>
      <c r="AR1699" s="113"/>
      <c r="AS1699" s="384"/>
      <c r="AT1699" s="306"/>
      <c r="AU1699" s="306"/>
      <c r="AV1699" s="160"/>
      <c r="AW1699" s="158"/>
      <c r="AX1699" s="385"/>
      <c r="AY1699" s="453"/>
      <c r="AZ1699" s="165"/>
      <c r="BA1699" s="301"/>
      <c r="BB1699" s="165"/>
      <c r="BC1699" s="301"/>
      <c r="BD1699" s="165"/>
      <c r="BE1699" s="302"/>
      <c r="BF1699" s="302"/>
      <c r="BG1699" s="165"/>
      <c r="BH1699" s="303"/>
      <c r="BI1699" s="165"/>
      <c r="BJ1699" s="304"/>
      <c r="BK1699" s="394"/>
      <c r="BL1699" s="302"/>
      <c r="BM1699" s="302"/>
      <c r="BN1699" s="394"/>
      <c r="BO1699" s="302"/>
      <c r="BP1699" s="13"/>
      <c r="BQ1699" s="302"/>
      <c r="BR1699" s="13"/>
      <c r="BS1699" s="302"/>
      <c r="BT1699" s="13"/>
      <c r="BU1699" s="302"/>
      <c r="BV1699" s="386"/>
      <c r="BW1699" s="303"/>
      <c r="BX1699" s="303"/>
      <c r="BY1699" s="302"/>
      <c r="BZ1699" s="302"/>
      <c r="CA1699" s="387"/>
      <c r="CB1699" s="395"/>
      <c r="CC1699" s="12"/>
      <c r="CD1699" s="304"/>
      <c r="CE1699" s="14"/>
      <c r="CF1699" s="395"/>
      <c r="CG1699" s="397"/>
      <c r="CH1699" s="300">
        <f t="shared" si="657"/>
        <v>0</v>
      </c>
      <c r="CI1699" s="26"/>
      <c r="CJ1699" s="17">
        <f t="shared" si="654"/>
        <v>0</v>
      </c>
      <c r="CK1699" s="18">
        <f t="shared" si="665"/>
        <v>12.89</v>
      </c>
      <c r="CM1699" s="164"/>
      <c r="CN1699" s="302"/>
      <c r="CO1699" s="13">
        <f t="shared" si="658"/>
        <v>0</v>
      </c>
      <c r="CP1699" s="302"/>
      <c r="CQ1699" s="13">
        <f t="shared" si="659"/>
        <v>0</v>
      </c>
      <c r="CR1699" s="302"/>
      <c r="CS1699" s="13">
        <f t="shared" si="660"/>
        <v>0</v>
      </c>
      <c r="CT1699" s="302"/>
      <c r="CU1699" s="13">
        <f t="shared" si="655"/>
        <v>0</v>
      </c>
      <c r="CV1699" s="302"/>
      <c r="CW1699" s="13">
        <f t="shared" si="661"/>
        <v>0</v>
      </c>
      <c r="CX1699" s="13">
        <f t="shared" si="662"/>
        <v>0</v>
      </c>
      <c r="CY1699" s="251">
        <f t="shared" si="663"/>
        <v>0</v>
      </c>
      <c r="CZ1699" s="13" t="s">
        <v>29</v>
      </c>
      <c r="DA1699" s="13">
        <v>50</v>
      </c>
      <c r="DB1699" s="22">
        <f t="shared" si="664"/>
        <v>0</v>
      </c>
      <c r="DD1699" s="24"/>
      <c r="DF1699" s="163"/>
      <c r="DH1699" s="24"/>
      <c r="DI1699" s="447"/>
      <c r="DJ1699" s="163"/>
    </row>
    <row r="1700" spans="1:114" s="7" customFormat="1">
      <c r="A1700" s="277">
        <f t="shared" si="648"/>
        <v>50</v>
      </c>
      <c r="B1700" s="21" t="e">
        <f>'Calculateur de trading'!I1700/C1700/W1700</f>
        <v>#DIV/0!</v>
      </c>
      <c r="C1700" s="278">
        <f t="shared" si="649"/>
        <v>10</v>
      </c>
      <c r="D1700" s="426"/>
      <c r="E1700" s="273">
        <f t="shared" si="650"/>
        <v>100</v>
      </c>
      <c r="F1700" s="271">
        <f t="shared" si="642"/>
        <v>2</v>
      </c>
      <c r="G1700" s="271" t="e">
        <f t="shared" si="643"/>
        <v>#DIV/0!</v>
      </c>
      <c r="H1700" s="272">
        <f t="shared" si="644"/>
        <v>20</v>
      </c>
      <c r="I1700" s="270"/>
      <c r="J1700" s="273">
        <f t="shared" si="651"/>
        <v>200</v>
      </c>
      <c r="K1700" s="271">
        <f t="shared" si="645"/>
        <v>4</v>
      </c>
      <c r="L1700" s="271" t="e">
        <f t="shared" si="646"/>
        <v>#DIV/0!</v>
      </c>
      <c r="M1700" s="272">
        <f t="shared" si="647"/>
        <v>40</v>
      </c>
      <c r="N1700" s="389"/>
      <c r="O1700" s="455" t="e">
        <f>(A1700*B1700*W1700)+(B1700*'Calculateur de trading'!H1700)</f>
        <v>#DIV/0!</v>
      </c>
      <c r="P1700" s="274" t="e">
        <f>O1700/'Déscriptions des trades'!CK1700</f>
        <v>#DIV/0!</v>
      </c>
      <c r="Q1700" s="456" t="e">
        <f>'Déscriptions des trades'!CK1700-O1700</f>
        <v>#DIV/0!</v>
      </c>
      <c r="R1700" s="466" t="e">
        <f t="shared" si="652"/>
        <v>#DIV/0!</v>
      </c>
      <c r="S1700" s="389"/>
      <c r="T1700" s="12"/>
      <c r="U1700" s="25"/>
      <c r="V1700" s="15"/>
      <c r="W1700" s="490">
        <f t="shared" si="656"/>
        <v>0</v>
      </c>
      <c r="X1700" s="21" t="e">
        <f>W1700*U1700/'Déscriptions des trades'!CK1700*'Déscriptions des trades'!B1700</f>
        <v>#DIV/0!</v>
      </c>
      <c r="Y1700" s="459"/>
      <c r="Z1700" s="389"/>
      <c r="AA1700" s="23">
        <f t="shared" si="653"/>
        <v>0.1</v>
      </c>
      <c r="AB1700" s="17" t="e">
        <f>(AA1700*'Déscriptions des trades'!U1700*'Déscriptions des trades'!B1700/'Déscriptions des trades'!CK1700)*'Déscriptions des trades'!W1700</f>
        <v>#DIV/0!</v>
      </c>
      <c r="AC1700" s="265" t="e">
        <f>AB1700*'Déscriptions des trades'!CK1700</f>
        <v>#DIV/0!</v>
      </c>
      <c r="AD1700" s="266" t="e">
        <f>'Déscriptions des trades'!CK1700-AC1700</f>
        <v>#DIV/0!</v>
      </c>
      <c r="AE1700" s="389"/>
      <c r="AF1700" s="399">
        <v>1696</v>
      </c>
      <c r="AG1700" s="389"/>
      <c r="AH1700" s="20"/>
      <c r="AI1700" s="303"/>
      <c r="AJ1700" s="307"/>
      <c r="AK1700" s="161"/>
      <c r="AL1700" s="305"/>
      <c r="AM1700" s="305"/>
      <c r="AN1700" s="162"/>
      <c r="AO1700" s="439"/>
      <c r="AP1700" s="162"/>
      <c r="AQ1700" s="113"/>
      <c r="AR1700" s="113"/>
      <c r="AS1700" s="384"/>
      <c r="AT1700" s="306"/>
      <c r="AU1700" s="306"/>
      <c r="AV1700" s="160"/>
      <c r="AW1700" s="158"/>
      <c r="AX1700" s="385"/>
      <c r="AY1700" s="453"/>
      <c r="AZ1700" s="165"/>
      <c r="BA1700" s="301"/>
      <c r="BB1700" s="165"/>
      <c r="BC1700" s="301"/>
      <c r="BD1700" s="165"/>
      <c r="BE1700" s="302"/>
      <c r="BF1700" s="302"/>
      <c r="BG1700" s="165"/>
      <c r="BH1700" s="303"/>
      <c r="BI1700" s="165"/>
      <c r="BJ1700" s="304"/>
      <c r="BK1700" s="394"/>
      <c r="BL1700" s="302"/>
      <c r="BM1700" s="302"/>
      <c r="BN1700" s="394"/>
      <c r="BO1700" s="302"/>
      <c r="BP1700" s="13"/>
      <c r="BQ1700" s="302"/>
      <c r="BR1700" s="13"/>
      <c r="BS1700" s="302"/>
      <c r="BT1700" s="13"/>
      <c r="BU1700" s="302"/>
      <c r="BV1700" s="386"/>
      <c r="BW1700" s="303"/>
      <c r="BX1700" s="303"/>
      <c r="BY1700" s="302"/>
      <c r="BZ1700" s="302"/>
      <c r="CA1700" s="387"/>
      <c r="CB1700" s="395"/>
      <c r="CC1700" s="12"/>
      <c r="CD1700" s="304"/>
      <c r="CE1700" s="14"/>
      <c r="CF1700" s="395"/>
      <c r="CG1700" s="397"/>
      <c r="CH1700" s="300">
        <f t="shared" si="657"/>
        <v>0</v>
      </c>
      <c r="CI1700" s="26"/>
      <c r="CJ1700" s="17">
        <f t="shared" si="654"/>
        <v>0</v>
      </c>
      <c r="CK1700" s="18">
        <f t="shared" si="665"/>
        <v>12.89</v>
      </c>
      <c r="CM1700" s="164"/>
      <c r="CN1700" s="302"/>
      <c r="CO1700" s="13">
        <f t="shared" si="658"/>
        <v>0</v>
      </c>
      <c r="CP1700" s="302"/>
      <c r="CQ1700" s="13">
        <f t="shared" si="659"/>
        <v>0</v>
      </c>
      <c r="CR1700" s="302"/>
      <c r="CS1700" s="13">
        <f t="shared" si="660"/>
        <v>0</v>
      </c>
      <c r="CT1700" s="302"/>
      <c r="CU1700" s="13">
        <f t="shared" si="655"/>
        <v>0</v>
      </c>
      <c r="CV1700" s="302"/>
      <c r="CW1700" s="13">
        <f t="shared" si="661"/>
        <v>0</v>
      </c>
      <c r="CX1700" s="13">
        <f t="shared" si="662"/>
        <v>0</v>
      </c>
      <c r="CY1700" s="251">
        <f t="shared" si="663"/>
        <v>0</v>
      </c>
      <c r="CZ1700" s="13" t="s">
        <v>29</v>
      </c>
      <c r="DA1700" s="13">
        <v>50</v>
      </c>
      <c r="DB1700" s="22">
        <f t="shared" si="664"/>
        <v>0</v>
      </c>
      <c r="DD1700" s="24"/>
      <c r="DF1700" s="163"/>
      <c r="DH1700" s="24"/>
      <c r="DI1700" s="447"/>
      <c r="DJ1700" s="163"/>
    </row>
    <row r="1701" spans="1:114" s="7" customFormat="1">
      <c r="A1701" s="277">
        <f t="shared" si="648"/>
        <v>50</v>
      </c>
      <c r="B1701" s="21" t="e">
        <f>'Calculateur de trading'!I1701/C1701/W1701</f>
        <v>#DIV/0!</v>
      </c>
      <c r="C1701" s="278">
        <f t="shared" si="649"/>
        <v>10</v>
      </c>
      <c r="D1701" s="278"/>
      <c r="E1701" s="273">
        <f t="shared" si="650"/>
        <v>100</v>
      </c>
      <c r="F1701" s="271">
        <f t="shared" si="642"/>
        <v>2</v>
      </c>
      <c r="G1701" s="271" t="e">
        <f t="shared" si="643"/>
        <v>#DIV/0!</v>
      </c>
      <c r="H1701" s="272">
        <f t="shared" si="644"/>
        <v>20</v>
      </c>
      <c r="I1701" s="270"/>
      <c r="J1701" s="273">
        <f t="shared" si="651"/>
        <v>200</v>
      </c>
      <c r="K1701" s="271">
        <f t="shared" si="645"/>
        <v>4</v>
      </c>
      <c r="L1701" s="271" t="e">
        <f t="shared" si="646"/>
        <v>#DIV/0!</v>
      </c>
      <c r="M1701" s="272">
        <f t="shared" si="647"/>
        <v>40</v>
      </c>
      <c r="N1701" s="389"/>
      <c r="O1701" s="455" t="e">
        <f>(A1701*B1701*W1701)+(B1701*'Calculateur de trading'!H1701)</f>
        <v>#DIV/0!</v>
      </c>
      <c r="P1701" s="274" t="e">
        <f>O1701/'Déscriptions des trades'!CK1701</f>
        <v>#DIV/0!</v>
      </c>
      <c r="Q1701" s="456" t="e">
        <f>'Déscriptions des trades'!CK1701-O1701</f>
        <v>#DIV/0!</v>
      </c>
      <c r="R1701" s="466" t="e">
        <f t="shared" si="652"/>
        <v>#DIV/0!</v>
      </c>
      <c r="S1701" s="389"/>
      <c r="T1701" s="12"/>
      <c r="U1701" s="25"/>
      <c r="V1701" s="15"/>
      <c r="W1701" s="490">
        <f t="shared" si="656"/>
        <v>0</v>
      </c>
      <c r="X1701" s="21" t="e">
        <f>W1701*U1701/'Déscriptions des trades'!CK1701*'Déscriptions des trades'!B1701</f>
        <v>#DIV/0!</v>
      </c>
      <c r="Y1701" s="459"/>
      <c r="Z1701" s="389"/>
      <c r="AA1701" s="23">
        <f t="shared" si="653"/>
        <v>0.1</v>
      </c>
      <c r="AB1701" s="17" t="e">
        <f>(AA1701*'Déscriptions des trades'!U1701*'Déscriptions des trades'!B1701/'Déscriptions des trades'!CK1701)*'Déscriptions des trades'!W1701</f>
        <v>#DIV/0!</v>
      </c>
      <c r="AC1701" s="265" t="e">
        <f>AB1701*'Déscriptions des trades'!CK1701</f>
        <v>#DIV/0!</v>
      </c>
      <c r="AD1701" s="266" t="e">
        <f>'Déscriptions des trades'!CK1701-AC1701</f>
        <v>#DIV/0!</v>
      </c>
      <c r="AE1701" s="389"/>
      <c r="AF1701" s="399">
        <v>1697</v>
      </c>
      <c r="AG1701" s="389"/>
      <c r="AH1701" s="20"/>
      <c r="AI1701" s="303"/>
      <c r="AJ1701" s="307"/>
      <c r="AK1701" s="161"/>
      <c r="AL1701" s="305"/>
      <c r="AM1701" s="305"/>
      <c r="AN1701" s="162"/>
      <c r="AO1701" s="439"/>
      <c r="AP1701" s="162"/>
      <c r="AQ1701" s="113"/>
      <c r="AR1701" s="113"/>
      <c r="AS1701" s="384"/>
      <c r="AT1701" s="306"/>
      <c r="AU1701" s="306"/>
      <c r="AV1701" s="160"/>
      <c r="AW1701" s="158"/>
      <c r="AX1701" s="385"/>
      <c r="AY1701" s="453"/>
      <c r="AZ1701" s="165"/>
      <c r="BA1701" s="301"/>
      <c r="BB1701" s="165"/>
      <c r="BC1701" s="301"/>
      <c r="BD1701" s="165"/>
      <c r="BE1701" s="302"/>
      <c r="BF1701" s="302"/>
      <c r="BG1701" s="165"/>
      <c r="BH1701" s="303"/>
      <c r="BI1701" s="165"/>
      <c r="BJ1701" s="304"/>
      <c r="BK1701" s="394"/>
      <c r="BL1701" s="302"/>
      <c r="BM1701" s="302"/>
      <c r="BN1701" s="394"/>
      <c r="BO1701" s="302"/>
      <c r="BP1701" s="13"/>
      <c r="BQ1701" s="302"/>
      <c r="BR1701" s="13"/>
      <c r="BS1701" s="302"/>
      <c r="BT1701" s="13"/>
      <c r="BU1701" s="302"/>
      <c r="BV1701" s="386"/>
      <c r="BW1701" s="303"/>
      <c r="BX1701" s="303"/>
      <c r="BY1701" s="302"/>
      <c r="BZ1701" s="302"/>
      <c r="CA1701" s="387"/>
      <c r="CB1701" s="395"/>
      <c r="CC1701" s="12"/>
      <c r="CD1701" s="304"/>
      <c r="CE1701" s="14"/>
      <c r="CF1701" s="395"/>
      <c r="CG1701" s="397"/>
      <c r="CH1701" s="300">
        <f t="shared" si="657"/>
        <v>0</v>
      </c>
      <c r="CI1701" s="26"/>
      <c r="CJ1701" s="17">
        <f t="shared" si="654"/>
        <v>0</v>
      </c>
      <c r="CK1701" s="18">
        <f t="shared" si="665"/>
        <v>12.89</v>
      </c>
      <c r="CM1701" s="164"/>
      <c r="CN1701" s="302"/>
      <c r="CO1701" s="13">
        <f t="shared" si="658"/>
        <v>0</v>
      </c>
      <c r="CP1701" s="302"/>
      <c r="CQ1701" s="13">
        <f t="shared" si="659"/>
        <v>0</v>
      </c>
      <c r="CR1701" s="302"/>
      <c r="CS1701" s="13">
        <f t="shared" si="660"/>
        <v>0</v>
      </c>
      <c r="CT1701" s="302"/>
      <c r="CU1701" s="13">
        <f t="shared" si="655"/>
        <v>0</v>
      </c>
      <c r="CV1701" s="302"/>
      <c r="CW1701" s="13">
        <f t="shared" si="661"/>
        <v>0</v>
      </c>
      <c r="CX1701" s="13">
        <f t="shared" si="662"/>
        <v>0</v>
      </c>
      <c r="CY1701" s="251">
        <f t="shared" si="663"/>
        <v>0</v>
      </c>
      <c r="CZ1701" s="13" t="s">
        <v>29</v>
      </c>
      <c r="DA1701" s="13">
        <v>50</v>
      </c>
      <c r="DB1701" s="22">
        <f t="shared" si="664"/>
        <v>0</v>
      </c>
      <c r="DD1701" s="24"/>
      <c r="DF1701" s="163"/>
      <c r="DH1701" s="24"/>
      <c r="DI1701" s="447"/>
      <c r="DJ1701" s="163"/>
    </row>
    <row r="1702" spans="1:114" s="7" customFormat="1">
      <c r="A1702" s="277">
        <f t="shared" si="648"/>
        <v>50</v>
      </c>
      <c r="B1702" s="21" t="e">
        <f>'Calculateur de trading'!I1702/C1702/W1702</f>
        <v>#DIV/0!</v>
      </c>
      <c r="C1702" s="278">
        <f t="shared" si="649"/>
        <v>10</v>
      </c>
      <c r="D1702" s="426"/>
      <c r="E1702" s="273">
        <f t="shared" si="650"/>
        <v>100</v>
      </c>
      <c r="F1702" s="271">
        <f t="shared" si="642"/>
        <v>2</v>
      </c>
      <c r="G1702" s="271" t="e">
        <f t="shared" si="643"/>
        <v>#DIV/0!</v>
      </c>
      <c r="H1702" s="272">
        <f t="shared" si="644"/>
        <v>20</v>
      </c>
      <c r="I1702" s="270"/>
      <c r="J1702" s="273">
        <f t="shared" si="651"/>
        <v>200</v>
      </c>
      <c r="K1702" s="271">
        <f t="shared" si="645"/>
        <v>4</v>
      </c>
      <c r="L1702" s="271" t="e">
        <f t="shared" si="646"/>
        <v>#DIV/0!</v>
      </c>
      <c r="M1702" s="272">
        <f t="shared" si="647"/>
        <v>40</v>
      </c>
      <c r="N1702" s="389"/>
      <c r="O1702" s="455" t="e">
        <f>(A1702*B1702*W1702)+(B1702*'Calculateur de trading'!H1702)</f>
        <v>#DIV/0!</v>
      </c>
      <c r="P1702" s="274" t="e">
        <f>O1702/'Déscriptions des trades'!CK1702</f>
        <v>#DIV/0!</v>
      </c>
      <c r="Q1702" s="456" t="e">
        <f>'Déscriptions des trades'!CK1702-O1702</f>
        <v>#DIV/0!</v>
      </c>
      <c r="R1702" s="466" t="e">
        <f t="shared" si="652"/>
        <v>#DIV/0!</v>
      </c>
      <c r="S1702" s="389"/>
      <c r="T1702" s="12"/>
      <c r="U1702" s="25"/>
      <c r="V1702" s="15"/>
      <c r="W1702" s="490">
        <f t="shared" si="656"/>
        <v>0</v>
      </c>
      <c r="X1702" s="21" t="e">
        <f>W1702*U1702/'Déscriptions des trades'!CK1702*'Déscriptions des trades'!B1702</f>
        <v>#DIV/0!</v>
      </c>
      <c r="Y1702" s="459"/>
      <c r="Z1702" s="389"/>
      <c r="AA1702" s="23">
        <f t="shared" si="653"/>
        <v>0.1</v>
      </c>
      <c r="AB1702" s="17" t="e">
        <f>(AA1702*'Déscriptions des trades'!U1702*'Déscriptions des trades'!B1702/'Déscriptions des trades'!CK1702)*'Déscriptions des trades'!W1702</f>
        <v>#DIV/0!</v>
      </c>
      <c r="AC1702" s="265" t="e">
        <f>AB1702*'Déscriptions des trades'!CK1702</f>
        <v>#DIV/0!</v>
      </c>
      <c r="AD1702" s="266" t="e">
        <f>'Déscriptions des trades'!CK1702-AC1702</f>
        <v>#DIV/0!</v>
      </c>
      <c r="AE1702" s="389"/>
      <c r="AF1702" s="399">
        <v>1698</v>
      </c>
      <c r="AG1702" s="389"/>
      <c r="AH1702" s="20"/>
      <c r="AI1702" s="303"/>
      <c r="AJ1702" s="307"/>
      <c r="AK1702" s="161"/>
      <c r="AL1702" s="305"/>
      <c r="AM1702" s="305"/>
      <c r="AN1702" s="162"/>
      <c r="AO1702" s="439"/>
      <c r="AP1702" s="162"/>
      <c r="AQ1702" s="113"/>
      <c r="AR1702" s="113"/>
      <c r="AS1702" s="384"/>
      <c r="AT1702" s="306"/>
      <c r="AU1702" s="306"/>
      <c r="AV1702" s="160"/>
      <c r="AW1702" s="158"/>
      <c r="AX1702" s="385"/>
      <c r="AY1702" s="453"/>
      <c r="AZ1702" s="165"/>
      <c r="BA1702" s="301"/>
      <c r="BB1702" s="165"/>
      <c r="BC1702" s="301"/>
      <c r="BD1702" s="165"/>
      <c r="BE1702" s="302"/>
      <c r="BF1702" s="302"/>
      <c r="BG1702" s="165"/>
      <c r="BH1702" s="303"/>
      <c r="BI1702" s="165"/>
      <c r="BJ1702" s="304"/>
      <c r="BK1702" s="394"/>
      <c r="BL1702" s="302"/>
      <c r="BM1702" s="302"/>
      <c r="BN1702" s="394"/>
      <c r="BO1702" s="302"/>
      <c r="BP1702" s="13"/>
      <c r="BQ1702" s="302"/>
      <c r="BR1702" s="13"/>
      <c r="BS1702" s="302"/>
      <c r="BT1702" s="13"/>
      <c r="BU1702" s="302"/>
      <c r="BV1702" s="386"/>
      <c r="BW1702" s="303"/>
      <c r="BX1702" s="303"/>
      <c r="BY1702" s="302"/>
      <c r="BZ1702" s="302"/>
      <c r="CA1702" s="387"/>
      <c r="CB1702" s="395"/>
      <c r="CC1702" s="12"/>
      <c r="CD1702" s="304"/>
      <c r="CE1702" s="14"/>
      <c r="CF1702" s="395"/>
      <c r="CG1702" s="397"/>
      <c r="CH1702" s="300">
        <f t="shared" si="657"/>
        <v>0</v>
      </c>
      <c r="CI1702" s="26"/>
      <c r="CJ1702" s="17">
        <f t="shared" si="654"/>
        <v>0</v>
      </c>
      <c r="CK1702" s="18">
        <f t="shared" si="665"/>
        <v>12.89</v>
      </c>
      <c r="CM1702" s="164"/>
      <c r="CN1702" s="302"/>
      <c r="CO1702" s="13">
        <f t="shared" si="658"/>
        <v>0</v>
      </c>
      <c r="CP1702" s="302"/>
      <c r="CQ1702" s="13">
        <f t="shared" si="659"/>
        <v>0</v>
      </c>
      <c r="CR1702" s="302"/>
      <c r="CS1702" s="13">
        <f t="shared" si="660"/>
        <v>0</v>
      </c>
      <c r="CT1702" s="302"/>
      <c r="CU1702" s="13">
        <f t="shared" si="655"/>
        <v>0</v>
      </c>
      <c r="CV1702" s="302"/>
      <c r="CW1702" s="13">
        <f t="shared" si="661"/>
        <v>0</v>
      </c>
      <c r="CX1702" s="13">
        <f t="shared" si="662"/>
        <v>0</v>
      </c>
      <c r="CY1702" s="251">
        <f t="shared" si="663"/>
        <v>0</v>
      </c>
      <c r="CZ1702" s="13" t="s">
        <v>29</v>
      </c>
      <c r="DA1702" s="13">
        <v>50</v>
      </c>
      <c r="DB1702" s="22">
        <f t="shared" si="664"/>
        <v>0</v>
      </c>
      <c r="DD1702" s="24"/>
      <c r="DF1702" s="163"/>
      <c r="DH1702" s="24"/>
      <c r="DI1702" s="447"/>
      <c r="DJ1702" s="163"/>
    </row>
    <row r="1703" spans="1:114" s="7" customFormat="1">
      <c r="A1703" s="277">
        <f t="shared" si="648"/>
        <v>50</v>
      </c>
      <c r="B1703" s="21" t="e">
        <f>'Calculateur de trading'!I1703/C1703/W1703</f>
        <v>#DIV/0!</v>
      </c>
      <c r="C1703" s="278">
        <f t="shared" si="649"/>
        <v>10</v>
      </c>
      <c r="D1703" s="278"/>
      <c r="E1703" s="273">
        <f t="shared" si="650"/>
        <v>100</v>
      </c>
      <c r="F1703" s="271">
        <f t="shared" si="642"/>
        <v>2</v>
      </c>
      <c r="G1703" s="271" t="e">
        <f t="shared" si="643"/>
        <v>#DIV/0!</v>
      </c>
      <c r="H1703" s="272">
        <f t="shared" si="644"/>
        <v>20</v>
      </c>
      <c r="I1703" s="270"/>
      <c r="J1703" s="273">
        <f t="shared" si="651"/>
        <v>200</v>
      </c>
      <c r="K1703" s="271">
        <f t="shared" si="645"/>
        <v>4</v>
      </c>
      <c r="L1703" s="271" t="e">
        <f t="shared" si="646"/>
        <v>#DIV/0!</v>
      </c>
      <c r="M1703" s="272">
        <f t="shared" si="647"/>
        <v>40</v>
      </c>
      <c r="N1703" s="389"/>
      <c r="O1703" s="455" t="e">
        <f>(A1703*B1703*W1703)+(B1703*'Calculateur de trading'!H1703)</f>
        <v>#DIV/0!</v>
      </c>
      <c r="P1703" s="274" t="e">
        <f>O1703/'Déscriptions des trades'!CK1703</f>
        <v>#DIV/0!</v>
      </c>
      <c r="Q1703" s="456" t="e">
        <f>'Déscriptions des trades'!CK1703-O1703</f>
        <v>#DIV/0!</v>
      </c>
      <c r="R1703" s="466" t="e">
        <f t="shared" si="652"/>
        <v>#DIV/0!</v>
      </c>
      <c r="S1703" s="389"/>
      <c r="T1703" s="12"/>
      <c r="U1703" s="25"/>
      <c r="V1703" s="15"/>
      <c r="W1703" s="490">
        <f t="shared" si="656"/>
        <v>0</v>
      </c>
      <c r="X1703" s="21" t="e">
        <f>W1703*U1703/'Déscriptions des trades'!CK1703*'Déscriptions des trades'!B1703</f>
        <v>#DIV/0!</v>
      </c>
      <c r="Y1703" s="459"/>
      <c r="Z1703" s="389"/>
      <c r="AA1703" s="23">
        <f t="shared" si="653"/>
        <v>0.1</v>
      </c>
      <c r="AB1703" s="17" t="e">
        <f>(AA1703*'Déscriptions des trades'!U1703*'Déscriptions des trades'!B1703/'Déscriptions des trades'!CK1703)*'Déscriptions des trades'!W1703</f>
        <v>#DIV/0!</v>
      </c>
      <c r="AC1703" s="265" t="e">
        <f>AB1703*'Déscriptions des trades'!CK1703</f>
        <v>#DIV/0!</v>
      </c>
      <c r="AD1703" s="266" t="e">
        <f>'Déscriptions des trades'!CK1703-AC1703</f>
        <v>#DIV/0!</v>
      </c>
      <c r="AE1703" s="389"/>
      <c r="AF1703" s="399">
        <v>1699</v>
      </c>
      <c r="AG1703" s="389"/>
      <c r="AH1703" s="20"/>
      <c r="AI1703" s="303"/>
      <c r="AJ1703" s="307"/>
      <c r="AK1703" s="161"/>
      <c r="AL1703" s="305"/>
      <c r="AM1703" s="305"/>
      <c r="AN1703" s="162"/>
      <c r="AO1703" s="439"/>
      <c r="AP1703" s="162"/>
      <c r="AQ1703" s="113"/>
      <c r="AR1703" s="113"/>
      <c r="AS1703" s="384"/>
      <c r="AT1703" s="306"/>
      <c r="AU1703" s="306"/>
      <c r="AV1703" s="160"/>
      <c r="AW1703" s="158"/>
      <c r="AX1703" s="385"/>
      <c r="AY1703" s="453"/>
      <c r="AZ1703" s="165"/>
      <c r="BA1703" s="301"/>
      <c r="BB1703" s="165"/>
      <c r="BC1703" s="301"/>
      <c r="BD1703" s="165"/>
      <c r="BE1703" s="302"/>
      <c r="BF1703" s="302"/>
      <c r="BG1703" s="165"/>
      <c r="BH1703" s="303"/>
      <c r="BI1703" s="165"/>
      <c r="BJ1703" s="304"/>
      <c r="BK1703" s="394"/>
      <c r="BL1703" s="302"/>
      <c r="BM1703" s="302"/>
      <c r="BN1703" s="394"/>
      <c r="BO1703" s="302"/>
      <c r="BP1703" s="13"/>
      <c r="BQ1703" s="302"/>
      <c r="BR1703" s="13"/>
      <c r="BS1703" s="302"/>
      <c r="BT1703" s="13"/>
      <c r="BU1703" s="302"/>
      <c r="BV1703" s="386"/>
      <c r="BW1703" s="303"/>
      <c r="BX1703" s="303"/>
      <c r="BY1703" s="302"/>
      <c r="BZ1703" s="302"/>
      <c r="CA1703" s="387"/>
      <c r="CB1703" s="395"/>
      <c r="CC1703" s="12"/>
      <c r="CD1703" s="304"/>
      <c r="CE1703" s="14"/>
      <c r="CF1703" s="395"/>
      <c r="CG1703" s="397"/>
      <c r="CH1703" s="300">
        <f t="shared" si="657"/>
        <v>0</v>
      </c>
      <c r="CI1703" s="26"/>
      <c r="CJ1703" s="17">
        <f t="shared" si="654"/>
        <v>0</v>
      </c>
      <c r="CK1703" s="18">
        <f t="shared" si="665"/>
        <v>12.89</v>
      </c>
      <c r="CM1703" s="164"/>
      <c r="CN1703" s="302"/>
      <c r="CO1703" s="13">
        <f t="shared" si="658"/>
        <v>0</v>
      </c>
      <c r="CP1703" s="302"/>
      <c r="CQ1703" s="13">
        <f t="shared" si="659"/>
        <v>0</v>
      </c>
      <c r="CR1703" s="302"/>
      <c r="CS1703" s="13">
        <f t="shared" si="660"/>
        <v>0</v>
      </c>
      <c r="CT1703" s="302"/>
      <c r="CU1703" s="13">
        <f t="shared" si="655"/>
        <v>0</v>
      </c>
      <c r="CV1703" s="302"/>
      <c r="CW1703" s="13">
        <f t="shared" si="661"/>
        <v>0</v>
      </c>
      <c r="CX1703" s="13">
        <f t="shared" si="662"/>
        <v>0</v>
      </c>
      <c r="CY1703" s="251">
        <f t="shared" si="663"/>
        <v>0</v>
      </c>
      <c r="CZ1703" s="13" t="s">
        <v>29</v>
      </c>
      <c r="DA1703" s="13">
        <v>50</v>
      </c>
      <c r="DB1703" s="22">
        <f t="shared" si="664"/>
        <v>0</v>
      </c>
      <c r="DD1703" s="24"/>
      <c r="DF1703" s="163"/>
      <c r="DH1703" s="24"/>
      <c r="DI1703" s="447"/>
      <c r="DJ1703" s="163"/>
    </row>
    <row r="1704" spans="1:114" s="7" customFormat="1">
      <c r="A1704" s="277">
        <f t="shared" si="648"/>
        <v>50</v>
      </c>
      <c r="B1704" s="21" t="e">
        <f>'Calculateur de trading'!I1704/C1704/W1704</f>
        <v>#DIV/0!</v>
      </c>
      <c r="C1704" s="278">
        <f t="shared" si="649"/>
        <v>10</v>
      </c>
      <c r="D1704" s="426"/>
      <c r="E1704" s="273">
        <f t="shared" si="650"/>
        <v>100</v>
      </c>
      <c r="F1704" s="271">
        <f t="shared" si="642"/>
        <v>2</v>
      </c>
      <c r="G1704" s="271" t="e">
        <f t="shared" si="643"/>
        <v>#DIV/0!</v>
      </c>
      <c r="H1704" s="272">
        <f t="shared" si="644"/>
        <v>20</v>
      </c>
      <c r="I1704" s="270"/>
      <c r="J1704" s="273">
        <f t="shared" si="651"/>
        <v>200</v>
      </c>
      <c r="K1704" s="271">
        <f t="shared" si="645"/>
        <v>4</v>
      </c>
      <c r="L1704" s="271" t="e">
        <f t="shared" si="646"/>
        <v>#DIV/0!</v>
      </c>
      <c r="M1704" s="272">
        <f t="shared" si="647"/>
        <v>40</v>
      </c>
      <c r="N1704" s="389"/>
      <c r="O1704" s="455" t="e">
        <f>(A1704*B1704*W1704)+(B1704*'Calculateur de trading'!H1704)</f>
        <v>#DIV/0!</v>
      </c>
      <c r="P1704" s="274" t="e">
        <f>O1704/'Déscriptions des trades'!CK1704</f>
        <v>#DIV/0!</v>
      </c>
      <c r="Q1704" s="456" t="e">
        <f>'Déscriptions des trades'!CK1704-O1704</f>
        <v>#DIV/0!</v>
      </c>
      <c r="R1704" s="466" t="e">
        <f t="shared" si="652"/>
        <v>#DIV/0!</v>
      </c>
      <c r="S1704" s="389"/>
      <c r="T1704" s="12"/>
      <c r="U1704" s="25"/>
      <c r="V1704" s="15"/>
      <c r="W1704" s="490">
        <f t="shared" si="656"/>
        <v>0</v>
      </c>
      <c r="X1704" s="21" t="e">
        <f>W1704*U1704/'Déscriptions des trades'!CK1704*'Déscriptions des trades'!B1704</f>
        <v>#DIV/0!</v>
      </c>
      <c r="Y1704" s="459"/>
      <c r="Z1704" s="389"/>
      <c r="AA1704" s="23">
        <f t="shared" si="653"/>
        <v>0.1</v>
      </c>
      <c r="AB1704" s="17" t="e">
        <f>(AA1704*'Déscriptions des trades'!U1704*'Déscriptions des trades'!B1704/'Déscriptions des trades'!CK1704)*'Déscriptions des trades'!W1704</f>
        <v>#DIV/0!</v>
      </c>
      <c r="AC1704" s="265" t="e">
        <f>AB1704*'Déscriptions des trades'!CK1704</f>
        <v>#DIV/0!</v>
      </c>
      <c r="AD1704" s="266" t="e">
        <f>'Déscriptions des trades'!CK1704-AC1704</f>
        <v>#DIV/0!</v>
      </c>
      <c r="AE1704" s="389"/>
      <c r="AF1704" s="399">
        <v>1700</v>
      </c>
      <c r="AG1704" s="389"/>
      <c r="AH1704" s="20"/>
      <c r="AI1704" s="303"/>
      <c r="AJ1704" s="307"/>
      <c r="AK1704" s="161"/>
      <c r="AL1704" s="305"/>
      <c r="AM1704" s="305"/>
      <c r="AN1704" s="162"/>
      <c r="AO1704" s="439"/>
      <c r="AP1704" s="162"/>
      <c r="AQ1704" s="113"/>
      <c r="AR1704" s="113"/>
      <c r="AS1704" s="384"/>
      <c r="AT1704" s="306"/>
      <c r="AU1704" s="306"/>
      <c r="AV1704" s="160"/>
      <c r="AW1704" s="158"/>
      <c r="AX1704" s="385"/>
      <c r="AY1704" s="453"/>
      <c r="AZ1704" s="165"/>
      <c r="BA1704" s="301"/>
      <c r="BB1704" s="165"/>
      <c r="BC1704" s="301"/>
      <c r="BD1704" s="165"/>
      <c r="BE1704" s="302"/>
      <c r="BF1704" s="302"/>
      <c r="BG1704" s="165"/>
      <c r="BH1704" s="303"/>
      <c r="BI1704" s="165"/>
      <c r="BJ1704" s="304"/>
      <c r="BK1704" s="394"/>
      <c r="BL1704" s="302"/>
      <c r="BM1704" s="302"/>
      <c r="BN1704" s="394"/>
      <c r="BO1704" s="302"/>
      <c r="BP1704" s="13"/>
      <c r="BQ1704" s="302"/>
      <c r="BR1704" s="13"/>
      <c r="BS1704" s="302"/>
      <c r="BT1704" s="13"/>
      <c r="BU1704" s="302"/>
      <c r="BV1704" s="386"/>
      <c r="BW1704" s="303"/>
      <c r="BX1704" s="303"/>
      <c r="BY1704" s="302"/>
      <c r="BZ1704" s="302"/>
      <c r="CA1704" s="387"/>
      <c r="CB1704" s="395"/>
      <c r="CC1704" s="12"/>
      <c r="CD1704" s="304"/>
      <c r="CE1704" s="14"/>
      <c r="CF1704" s="395"/>
      <c r="CG1704" s="397"/>
      <c r="CH1704" s="300">
        <f t="shared" si="657"/>
        <v>0</v>
      </c>
      <c r="CI1704" s="26"/>
      <c r="CJ1704" s="17">
        <f t="shared" si="654"/>
        <v>0</v>
      </c>
      <c r="CK1704" s="18">
        <f t="shared" si="665"/>
        <v>12.89</v>
      </c>
      <c r="CM1704" s="164"/>
      <c r="CN1704" s="302"/>
      <c r="CO1704" s="13">
        <f t="shared" si="658"/>
        <v>0</v>
      </c>
      <c r="CP1704" s="302"/>
      <c r="CQ1704" s="13">
        <f t="shared" si="659"/>
        <v>0</v>
      </c>
      <c r="CR1704" s="302"/>
      <c r="CS1704" s="13">
        <f t="shared" si="660"/>
        <v>0</v>
      </c>
      <c r="CT1704" s="302"/>
      <c r="CU1704" s="13">
        <f t="shared" si="655"/>
        <v>0</v>
      </c>
      <c r="CV1704" s="302"/>
      <c r="CW1704" s="13">
        <f t="shared" si="661"/>
        <v>0</v>
      </c>
      <c r="CX1704" s="13">
        <f t="shared" si="662"/>
        <v>0</v>
      </c>
      <c r="CY1704" s="251">
        <f t="shared" si="663"/>
        <v>0</v>
      </c>
      <c r="CZ1704" s="13" t="s">
        <v>29</v>
      </c>
      <c r="DA1704" s="13">
        <v>50</v>
      </c>
      <c r="DB1704" s="22">
        <f t="shared" si="664"/>
        <v>0</v>
      </c>
      <c r="DD1704" s="24"/>
      <c r="DF1704" s="163"/>
      <c r="DH1704" s="24"/>
      <c r="DI1704" s="447"/>
      <c r="DJ1704" s="163"/>
    </row>
    <row r="1705" spans="1:114" s="7" customFormat="1">
      <c r="A1705" s="277">
        <f t="shared" si="648"/>
        <v>50</v>
      </c>
      <c r="B1705" s="21" t="e">
        <f>'Calculateur de trading'!I1705/C1705/W1705</f>
        <v>#DIV/0!</v>
      </c>
      <c r="C1705" s="278">
        <f t="shared" si="649"/>
        <v>10</v>
      </c>
      <c r="D1705" s="278"/>
      <c r="E1705" s="273">
        <f t="shared" si="650"/>
        <v>100</v>
      </c>
      <c r="F1705" s="271">
        <f t="shared" si="642"/>
        <v>2</v>
      </c>
      <c r="G1705" s="271" t="e">
        <f t="shared" si="643"/>
        <v>#DIV/0!</v>
      </c>
      <c r="H1705" s="272">
        <f t="shared" si="644"/>
        <v>20</v>
      </c>
      <c r="I1705" s="270"/>
      <c r="J1705" s="273">
        <f t="shared" si="651"/>
        <v>200</v>
      </c>
      <c r="K1705" s="271">
        <f t="shared" si="645"/>
        <v>4</v>
      </c>
      <c r="L1705" s="271" t="e">
        <f t="shared" si="646"/>
        <v>#DIV/0!</v>
      </c>
      <c r="M1705" s="272">
        <f t="shared" si="647"/>
        <v>40</v>
      </c>
      <c r="N1705" s="389"/>
      <c r="O1705" s="455" t="e">
        <f>(A1705*B1705*W1705)+(B1705*'Calculateur de trading'!H1705)</f>
        <v>#DIV/0!</v>
      </c>
      <c r="P1705" s="274" t="e">
        <f>O1705/'Déscriptions des trades'!CK1705</f>
        <v>#DIV/0!</v>
      </c>
      <c r="Q1705" s="456" t="e">
        <f>'Déscriptions des trades'!CK1705-O1705</f>
        <v>#DIV/0!</v>
      </c>
      <c r="R1705" s="466" t="e">
        <f t="shared" si="652"/>
        <v>#DIV/0!</v>
      </c>
      <c r="S1705" s="389"/>
      <c r="T1705" s="12"/>
      <c r="U1705" s="25"/>
      <c r="V1705" s="15"/>
      <c r="W1705" s="490">
        <f t="shared" si="656"/>
        <v>0</v>
      </c>
      <c r="X1705" s="21" t="e">
        <f>W1705*U1705/'Déscriptions des trades'!CK1705*'Déscriptions des trades'!B1705</f>
        <v>#DIV/0!</v>
      </c>
      <c r="Y1705" s="459"/>
      <c r="Z1705" s="389"/>
      <c r="AA1705" s="23">
        <f t="shared" si="653"/>
        <v>0.1</v>
      </c>
      <c r="AB1705" s="17" t="e">
        <f>(AA1705*'Déscriptions des trades'!U1705*'Déscriptions des trades'!B1705/'Déscriptions des trades'!CK1705)*'Déscriptions des trades'!W1705</f>
        <v>#DIV/0!</v>
      </c>
      <c r="AC1705" s="265" t="e">
        <f>AB1705*'Déscriptions des trades'!CK1705</f>
        <v>#DIV/0!</v>
      </c>
      <c r="AD1705" s="266" t="e">
        <f>'Déscriptions des trades'!CK1705-AC1705</f>
        <v>#DIV/0!</v>
      </c>
      <c r="AE1705" s="389"/>
      <c r="AF1705" s="399">
        <v>1701</v>
      </c>
      <c r="AG1705" s="389"/>
      <c r="AH1705" s="20"/>
      <c r="AI1705" s="303"/>
      <c r="AJ1705" s="307"/>
      <c r="AK1705" s="161"/>
      <c r="AL1705" s="305"/>
      <c r="AM1705" s="305"/>
      <c r="AN1705" s="162"/>
      <c r="AO1705" s="439"/>
      <c r="AP1705" s="162"/>
      <c r="AQ1705" s="113"/>
      <c r="AR1705" s="113"/>
      <c r="AS1705" s="384"/>
      <c r="AT1705" s="306"/>
      <c r="AU1705" s="306"/>
      <c r="AV1705" s="160"/>
      <c r="AW1705" s="158"/>
      <c r="AX1705" s="385"/>
      <c r="AY1705" s="453"/>
      <c r="AZ1705" s="165"/>
      <c r="BA1705" s="301"/>
      <c r="BB1705" s="165"/>
      <c r="BC1705" s="301"/>
      <c r="BD1705" s="165"/>
      <c r="BE1705" s="302"/>
      <c r="BF1705" s="302"/>
      <c r="BG1705" s="165"/>
      <c r="BH1705" s="303"/>
      <c r="BI1705" s="165"/>
      <c r="BJ1705" s="304"/>
      <c r="BK1705" s="394"/>
      <c r="BL1705" s="302"/>
      <c r="BM1705" s="302"/>
      <c r="BN1705" s="394"/>
      <c r="BO1705" s="302"/>
      <c r="BP1705" s="13"/>
      <c r="BQ1705" s="302"/>
      <c r="BR1705" s="13"/>
      <c r="BS1705" s="302"/>
      <c r="BT1705" s="13"/>
      <c r="BU1705" s="302"/>
      <c r="BV1705" s="386"/>
      <c r="BW1705" s="303"/>
      <c r="BX1705" s="303"/>
      <c r="BY1705" s="302"/>
      <c r="BZ1705" s="302"/>
      <c r="CA1705" s="387"/>
      <c r="CB1705" s="395"/>
      <c r="CC1705" s="12"/>
      <c r="CD1705" s="304"/>
      <c r="CE1705" s="14"/>
      <c r="CF1705" s="395"/>
      <c r="CG1705" s="397"/>
      <c r="CH1705" s="300">
        <f t="shared" si="657"/>
        <v>0</v>
      </c>
      <c r="CI1705" s="26"/>
      <c r="CJ1705" s="17">
        <f t="shared" si="654"/>
        <v>0</v>
      </c>
      <c r="CK1705" s="18">
        <f t="shared" si="665"/>
        <v>12.89</v>
      </c>
      <c r="CM1705" s="164"/>
      <c r="CN1705" s="302"/>
      <c r="CO1705" s="13">
        <f t="shared" si="658"/>
        <v>0</v>
      </c>
      <c r="CP1705" s="302"/>
      <c r="CQ1705" s="13">
        <f t="shared" si="659"/>
        <v>0</v>
      </c>
      <c r="CR1705" s="302"/>
      <c r="CS1705" s="13">
        <f t="shared" si="660"/>
        <v>0</v>
      </c>
      <c r="CT1705" s="302"/>
      <c r="CU1705" s="13">
        <f t="shared" si="655"/>
        <v>0</v>
      </c>
      <c r="CV1705" s="302"/>
      <c r="CW1705" s="13">
        <f t="shared" si="661"/>
        <v>0</v>
      </c>
      <c r="CX1705" s="13">
        <f t="shared" si="662"/>
        <v>0</v>
      </c>
      <c r="CY1705" s="251">
        <f t="shared" si="663"/>
        <v>0</v>
      </c>
      <c r="CZ1705" s="13" t="s">
        <v>29</v>
      </c>
      <c r="DA1705" s="13">
        <v>50</v>
      </c>
      <c r="DB1705" s="22">
        <f t="shared" si="664"/>
        <v>0</v>
      </c>
      <c r="DD1705" s="24"/>
      <c r="DF1705" s="163"/>
      <c r="DH1705" s="24"/>
      <c r="DI1705" s="447"/>
      <c r="DJ1705" s="163"/>
    </row>
    <row r="1706" spans="1:114" s="7" customFormat="1">
      <c r="A1706" s="277">
        <f t="shared" si="648"/>
        <v>50</v>
      </c>
      <c r="B1706" s="21" t="e">
        <f>'Calculateur de trading'!I1706/C1706/W1706</f>
        <v>#DIV/0!</v>
      </c>
      <c r="C1706" s="278">
        <f t="shared" si="649"/>
        <v>10</v>
      </c>
      <c r="D1706" s="426"/>
      <c r="E1706" s="273">
        <f t="shared" si="650"/>
        <v>100</v>
      </c>
      <c r="F1706" s="271">
        <f t="shared" si="642"/>
        <v>2</v>
      </c>
      <c r="G1706" s="271" t="e">
        <f t="shared" si="643"/>
        <v>#DIV/0!</v>
      </c>
      <c r="H1706" s="272">
        <f t="shared" si="644"/>
        <v>20</v>
      </c>
      <c r="I1706" s="270"/>
      <c r="J1706" s="273">
        <f t="shared" si="651"/>
        <v>200</v>
      </c>
      <c r="K1706" s="271">
        <f t="shared" si="645"/>
        <v>4</v>
      </c>
      <c r="L1706" s="271" t="e">
        <f t="shared" si="646"/>
        <v>#DIV/0!</v>
      </c>
      <c r="M1706" s="272">
        <f t="shared" si="647"/>
        <v>40</v>
      </c>
      <c r="N1706" s="389"/>
      <c r="O1706" s="455" t="e">
        <f>(A1706*B1706*W1706)+(B1706*'Calculateur de trading'!H1706)</f>
        <v>#DIV/0!</v>
      </c>
      <c r="P1706" s="274" t="e">
        <f>O1706/'Déscriptions des trades'!CK1706</f>
        <v>#DIV/0!</v>
      </c>
      <c r="Q1706" s="456" t="e">
        <f>'Déscriptions des trades'!CK1706-O1706</f>
        <v>#DIV/0!</v>
      </c>
      <c r="R1706" s="466" t="e">
        <f t="shared" si="652"/>
        <v>#DIV/0!</v>
      </c>
      <c r="S1706" s="389"/>
      <c r="T1706" s="12"/>
      <c r="U1706" s="25"/>
      <c r="V1706" s="15"/>
      <c r="W1706" s="490">
        <f t="shared" si="656"/>
        <v>0</v>
      </c>
      <c r="X1706" s="21" t="e">
        <f>W1706*U1706/'Déscriptions des trades'!CK1706*'Déscriptions des trades'!B1706</f>
        <v>#DIV/0!</v>
      </c>
      <c r="Y1706" s="459"/>
      <c r="Z1706" s="389"/>
      <c r="AA1706" s="23">
        <f t="shared" si="653"/>
        <v>0.1</v>
      </c>
      <c r="AB1706" s="17" t="e">
        <f>(AA1706*'Déscriptions des trades'!U1706*'Déscriptions des trades'!B1706/'Déscriptions des trades'!CK1706)*'Déscriptions des trades'!W1706</f>
        <v>#DIV/0!</v>
      </c>
      <c r="AC1706" s="265" t="e">
        <f>AB1706*'Déscriptions des trades'!CK1706</f>
        <v>#DIV/0!</v>
      </c>
      <c r="AD1706" s="266" t="e">
        <f>'Déscriptions des trades'!CK1706-AC1706</f>
        <v>#DIV/0!</v>
      </c>
      <c r="AE1706" s="389"/>
      <c r="AF1706" s="399">
        <v>1702</v>
      </c>
      <c r="AG1706" s="389"/>
      <c r="AH1706" s="20"/>
      <c r="AI1706" s="303"/>
      <c r="AJ1706" s="307"/>
      <c r="AK1706" s="161"/>
      <c r="AL1706" s="305"/>
      <c r="AM1706" s="305"/>
      <c r="AN1706" s="162"/>
      <c r="AO1706" s="439"/>
      <c r="AP1706" s="162"/>
      <c r="AQ1706" s="113"/>
      <c r="AR1706" s="113"/>
      <c r="AS1706" s="384"/>
      <c r="AT1706" s="306"/>
      <c r="AU1706" s="306"/>
      <c r="AV1706" s="160"/>
      <c r="AW1706" s="158"/>
      <c r="AX1706" s="385"/>
      <c r="AY1706" s="453"/>
      <c r="AZ1706" s="165"/>
      <c r="BA1706" s="301"/>
      <c r="BB1706" s="165"/>
      <c r="BC1706" s="301"/>
      <c r="BD1706" s="165"/>
      <c r="BE1706" s="302"/>
      <c r="BF1706" s="302"/>
      <c r="BG1706" s="165"/>
      <c r="BH1706" s="303"/>
      <c r="BI1706" s="165"/>
      <c r="BJ1706" s="304"/>
      <c r="BK1706" s="394"/>
      <c r="BL1706" s="302"/>
      <c r="BM1706" s="302"/>
      <c r="BN1706" s="394"/>
      <c r="BO1706" s="302"/>
      <c r="BP1706" s="13"/>
      <c r="BQ1706" s="302"/>
      <c r="BR1706" s="13"/>
      <c r="BS1706" s="302"/>
      <c r="BT1706" s="13"/>
      <c r="BU1706" s="302"/>
      <c r="BV1706" s="386"/>
      <c r="BW1706" s="303"/>
      <c r="BX1706" s="303"/>
      <c r="BY1706" s="302"/>
      <c r="BZ1706" s="302"/>
      <c r="CA1706" s="387"/>
      <c r="CB1706" s="395"/>
      <c r="CC1706" s="12"/>
      <c r="CD1706" s="304"/>
      <c r="CE1706" s="14"/>
      <c r="CF1706" s="395"/>
      <c r="CG1706" s="397"/>
      <c r="CH1706" s="300">
        <f t="shared" si="657"/>
        <v>0</v>
      </c>
      <c r="CI1706" s="26"/>
      <c r="CJ1706" s="17">
        <f t="shared" si="654"/>
        <v>0</v>
      </c>
      <c r="CK1706" s="18">
        <f t="shared" si="665"/>
        <v>12.89</v>
      </c>
      <c r="CM1706" s="164"/>
      <c r="CN1706" s="302"/>
      <c r="CO1706" s="13">
        <f t="shared" si="658"/>
        <v>0</v>
      </c>
      <c r="CP1706" s="302"/>
      <c r="CQ1706" s="13">
        <f t="shared" si="659"/>
        <v>0</v>
      </c>
      <c r="CR1706" s="302"/>
      <c r="CS1706" s="13">
        <f t="shared" si="660"/>
        <v>0</v>
      </c>
      <c r="CT1706" s="302"/>
      <c r="CU1706" s="13">
        <f t="shared" si="655"/>
        <v>0</v>
      </c>
      <c r="CV1706" s="302"/>
      <c r="CW1706" s="13">
        <f t="shared" si="661"/>
        <v>0</v>
      </c>
      <c r="CX1706" s="13">
        <f t="shared" si="662"/>
        <v>0</v>
      </c>
      <c r="CY1706" s="251">
        <f t="shared" si="663"/>
        <v>0</v>
      </c>
      <c r="CZ1706" s="13" t="s">
        <v>29</v>
      </c>
      <c r="DA1706" s="13">
        <v>50</v>
      </c>
      <c r="DB1706" s="22">
        <f t="shared" si="664"/>
        <v>0</v>
      </c>
      <c r="DD1706" s="24"/>
      <c r="DF1706" s="163"/>
      <c r="DH1706" s="24"/>
      <c r="DI1706" s="447"/>
      <c r="DJ1706" s="163"/>
    </row>
    <row r="1707" spans="1:114" s="7" customFormat="1">
      <c r="A1707" s="277">
        <f t="shared" si="648"/>
        <v>50</v>
      </c>
      <c r="B1707" s="21" t="e">
        <f>'Calculateur de trading'!I1707/C1707/W1707</f>
        <v>#DIV/0!</v>
      </c>
      <c r="C1707" s="278">
        <f t="shared" si="649"/>
        <v>10</v>
      </c>
      <c r="D1707" s="426"/>
      <c r="E1707" s="273">
        <f t="shared" si="650"/>
        <v>100</v>
      </c>
      <c r="F1707" s="271">
        <f t="shared" si="642"/>
        <v>2</v>
      </c>
      <c r="G1707" s="271" t="e">
        <f t="shared" si="643"/>
        <v>#DIV/0!</v>
      </c>
      <c r="H1707" s="272">
        <f t="shared" si="644"/>
        <v>20</v>
      </c>
      <c r="I1707" s="270"/>
      <c r="J1707" s="273">
        <f t="shared" si="651"/>
        <v>200</v>
      </c>
      <c r="K1707" s="271">
        <f t="shared" si="645"/>
        <v>4</v>
      </c>
      <c r="L1707" s="271" t="e">
        <f t="shared" si="646"/>
        <v>#DIV/0!</v>
      </c>
      <c r="M1707" s="272">
        <f t="shared" si="647"/>
        <v>40</v>
      </c>
      <c r="N1707" s="389"/>
      <c r="O1707" s="455" t="e">
        <f>(A1707*B1707*W1707)+(B1707*'Calculateur de trading'!H1707)</f>
        <v>#DIV/0!</v>
      </c>
      <c r="P1707" s="274" t="e">
        <f>O1707/'Déscriptions des trades'!CK1707</f>
        <v>#DIV/0!</v>
      </c>
      <c r="Q1707" s="456" t="e">
        <f>'Déscriptions des trades'!CK1707-O1707</f>
        <v>#DIV/0!</v>
      </c>
      <c r="R1707" s="466" t="e">
        <f t="shared" si="652"/>
        <v>#DIV/0!</v>
      </c>
      <c r="S1707" s="389"/>
      <c r="T1707" s="12"/>
      <c r="U1707" s="25"/>
      <c r="V1707" s="15"/>
      <c r="W1707" s="490">
        <f t="shared" si="656"/>
        <v>0</v>
      </c>
      <c r="X1707" s="21" t="e">
        <f>W1707*U1707/'Déscriptions des trades'!CK1707*'Déscriptions des trades'!B1707</f>
        <v>#DIV/0!</v>
      </c>
      <c r="Y1707" s="459"/>
      <c r="Z1707" s="389"/>
      <c r="AA1707" s="23">
        <f t="shared" si="653"/>
        <v>0.1</v>
      </c>
      <c r="AB1707" s="17" t="e">
        <f>(AA1707*'Déscriptions des trades'!U1707*'Déscriptions des trades'!B1707/'Déscriptions des trades'!CK1707)*'Déscriptions des trades'!W1707</f>
        <v>#DIV/0!</v>
      </c>
      <c r="AC1707" s="265" t="e">
        <f>AB1707*'Déscriptions des trades'!CK1707</f>
        <v>#DIV/0!</v>
      </c>
      <c r="AD1707" s="266" t="e">
        <f>'Déscriptions des trades'!CK1707-AC1707</f>
        <v>#DIV/0!</v>
      </c>
      <c r="AE1707" s="389"/>
      <c r="AF1707" s="399">
        <v>1703</v>
      </c>
      <c r="AG1707" s="389"/>
      <c r="AH1707" s="20"/>
      <c r="AI1707" s="303"/>
      <c r="AJ1707" s="307"/>
      <c r="AK1707" s="161"/>
      <c r="AL1707" s="305"/>
      <c r="AM1707" s="305"/>
      <c r="AN1707" s="162"/>
      <c r="AO1707" s="439"/>
      <c r="AP1707" s="162"/>
      <c r="AQ1707" s="113"/>
      <c r="AR1707" s="113"/>
      <c r="AS1707" s="384"/>
      <c r="AT1707" s="306"/>
      <c r="AU1707" s="306"/>
      <c r="AV1707" s="160"/>
      <c r="AW1707" s="158"/>
      <c r="AX1707" s="385"/>
      <c r="AY1707" s="453"/>
      <c r="AZ1707" s="165"/>
      <c r="BA1707" s="301"/>
      <c r="BB1707" s="165"/>
      <c r="BC1707" s="301"/>
      <c r="BD1707" s="165"/>
      <c r="BE1707" s="302"/>
      <c r="BF1707" s="302"/>
      <c r="BG1707" s="165"/>
      <c r="BH1707" s="303"/>
      <c r="BI1707" s="165"/>
      <c r="BJ1707" s="304"/>
      <c r="BK1707" s="394"/>
      <c r="BL1707" s="302"/>
      <c r="BM1707" s="302"/>
      <c r="BN1707" s="394"/>
      <c r="BO1707" s="302"/>
      <c r="BP1707" s="13"/>
      <c r="BQ1707" s="302"/>
      <c r="BR1707" s="13"/>
      <c r="BS1707" s="302"/>
      <c r="BT1707" s="13"/>
      <c r="BU1707" s="302"/>
      <c r="BV1707" s="386"/>
      <c r="BW1707" s="303"/>
      <c r="BX1707" s="303"/>
      <c r="BY1707" s="302"/>
      <c r="BZ1707" s="302"/>
      <c r="CA1707" s="387"/>
      <c r="CB1707" s="395"/>
      <c r="CC1707" s="12"/>
      <c r="CD1707" s="304"/>
      <c r="CE1707" s="14"/>
      <c r="CF1707" s="395"/>
      <c r="CG1707" s="397"/>
      <c r="CH1707" s="300">
        <f t="shared" si="657"/>
        <v>0</v>
      </c>
      <c r="CI1707" s="26"/>
      <c r="CJ1707" s="17">
        <f t="shared" si="654"/>
        <v>0</v>
      </c>
      <c r="CK1707" s="18">
        <f t="shared" si="665"/>
        <v>12.89</v>
      </c>
      <c r="CM1707" s="164"/>
      <c r="CN1707" s="302"/>
      <c r="CO1707" s="13">
        <f t="shared" si="658"/>
        <v>0</v>
      </c>
      <c r="CP1707" s="302"/>
      <c r="CQ1707" s="13">
        <f t="shared" si="659"/>
        <v>0</v>
      </c>
      <c r="CR1707" s="302"/>
      <c r="CS1707" s="13">
        <f t="shared" si="660"/>
        <v>0</v>
      </c>
      <c r="CT1707" s="302"/>
      <c r="CU1707" s="13">
        <f t="shared" si="655"/>
        <v>0</v>
      </c>
      <c r="CV1707" s="302"/>
      <c r="CW1707" s="13">
        <f t="shared" si="661"/>
        <v>0</v>
      </c>
      <c r="CX1707" s="13">
        <f t="shared" si="662"/>
        <v>0</v>
      </c>
      <c r="CY1707" s="251">
        <f t="shared" si="663"/>
        <v>0</v>
      </c>
      <c r="CZ1707" s="13" t="s">
        <v>29</v>
      </c>
      <c r="DA1707" s="13">
        <v>50</v>
      </c>
      <c r="DB1707" s="22">
        <f t="shared" si="664"/>
        <v>0</v>
      </c>
      <c r="DD1707" s="24"/>
      <c r="DF1707" s="163"/>
      <c r="DH1707" s="24"/>
      <c r="DI1707" s="447"/>
      <c r="DJ1707" s="163"/>
    </row>
    <row r="1708" spans="1:114" s="7" customFormat="1">
      <c r="A1708" s="277">
        <f t="shared" si="648"/>
        <v>50</v>
      </c>
      <c r="B1708" s="21" t="e">
        <f>'Calculateur de trading'!I1708/C1708/W1708</f>
        <v>#DIV/0!</v>
      </c>
      <c r="C1708" s="278">
        <f t="shared" si="649"/>
        <v>10</v>
      </c>
      <c r="D1708" s="278"/>
      <c r="E1708" s="273">
        <f t="shared" si="650"/>
        <v>100</v>
      </c>
      <c r="F1708" s="271">
        <f t="shared" si="642"/>
        <v>2</v>
      </c>
      <c r="G1708" s="271" t="e">
        <f t="shared" si="643"/>
        <v>#DIV/0!</v>
      </c>
      <c r="H1708" s="272">
        <f t="shared" si="644"/>
        <v>20</v>
      </c>
      <c r="I1708" s="270"/>
      <c r="J1708" s="273">
        <f t="shared" si="651"/>
        <v>200</v>
      </c>
      <c r="K1708" s="271">
        <f t="shared" si="645"/>
        <v>4</v>
      </c>
      <c r="L1708" s="271" t="e">
        <f t="shared" si="646"/>
        <v>#DIV/0!</v>
      </c>
      <c r="M1708" s="272">
        <f t="shared" si="647"/>
        <v>40</v>
      </c>
      <c r="N1708" s="389"/>
      <c r="O1708" s="455" t="e">
        <f>(A1708*B1708*W1708)+(B1708*'Calculateur de trading'!H1708)</f>
        <v>#DIV/0!</v>
      </c>
      <c r="P1708" s="274" t="e">
        <f>O1708/'Déscriptions des trades'!CK1708</f>
        <v>#DIV/0!</v>
      </c>
      <c r="Q1708" s="456" t="e">
        <f>'Déscriptions des trades'!CK1708-O1708</f>
        <v>#DIV/0!</v>
      </c>
      <c r="R1708" s="466" t="e">
        <f t="shared" si="652"/>
        <v>#DIV/0!</v>
      </c>
      <c r="S1708" s="389"/>
      <c r="T1708" s="12"/>
      <c r="U1708" s="25"/>
      <c r="V1708" s="15"/>
      <c r="W1708" s="490">
        <f t="shared" si="656"/>
        <v>0</v>
      </c>
      <c r="X1708" s="21" t="e">
        <f>W1708*U1708/'Déscriptions des trades'!CK1708*'Déscriptions des trades'!B1708</f>
        <v>#DIV/0!</v>
      </c>
      <c r="Y1708" s="459"/>
      <c r="Z1708" s="389"/>
      <c r="AA1708" s="23">
        <f t="shared" si="653"/>
        <v>0.1</v>
      </c>
      <c r="AB1708" s="17" t="e">
        <f>(AA1708*'Déscriptions des trades'!U1708*'Déscriptions des trades'!B1708/'Déscriptions des trades'!CK1708)*'Déscriptions des trades'!W1708</f>
        <v>#DIV/0!</v>
      </c>
      <c r="AC1708" s="265" t="e">
        <f>AB1708*'Déscriptions des trades'!CK1708</f>
        <v>#DIV/0!</v>
      </c>
      <c r="AD1708" s="266" t="e">
        <f>'Déscriptions des trades'!CK1708-AC1708</f>
        <v>#DIV/0!</v>
      </c>
      <c r="AE1708" s="389"/>
      <c r="AF1708" s="399">
        <v>1704</v>
      </c>
      <c r="AG1708" s="389"/>
      <c r="AH1708" s="20"/>
      <c r="AI1708" s="303"/>
      <c r="AJ1708" s="307"/>
      <c r="AK1708" s="161"/>
      <c r="AL1708" s="305"/>
      <c r="AM1708" s="305"/>
      <c r="AN1708" s="162"/>
      <c r="AO1708" s="439"/>
      <c r="AP1708" s="162"/>
      <c r="AQ1708" s="113"/>
      <c r="AR1708" s="113"/>
      <c r="AS1708" s="384"/>
      <c r="AT1708" s="306"/>
      <c r="AU1708" s="306"/>
      <c r="AV1708" s="160"/>
      <c r="AW1708" s="158"/>
      <c r="AX1708" s="385"/>
      <c r="AY1708" s="453"/>
      <c r="AZ1708" s="165"/>
      <c r="BA1708" s="301"/>
      <c r="BB1708" s="165"/>
      <c r="BC1708" s="301"/>
      <c r="BD1708" s="165"/>
      <c r="BE1708" s="302"/>
      <c r="BF1708" s="302"/>
      <c r="BG1708" s="165"/>
      <c r="BH1708" s="303"/>
      <c r="BI1708" s="165"/>
      <c r="BJ1708" s="304"/>
      <c r="BK1708" s="394"/>
      <c r="BL1708" s="302"/>
      <c r="BM1708" s="302"/>
      <c r="BN1708" s="394"/>
      <c r="BO1708" s="302"/>
      <c r="BP1708" s="13"/>
      <c r="BQ1708" s="302"/>
      <c r="BR1708" s="13"/>
      <c r="BS1708" s="302"/>
      <c r="BT1708" s="13"/>
      <c r="BU1708" s="302"/>
      <c r="BV1708" s="386"/>
      <c r="BW1708" s="303"/>
      <c r="BX1708" s="303"/>
      <c r="BY1708" s="302"/>
      <c r="BZ1708" s="302"/>
      <c r="CA1708" s="387"/>
      <c r="CB1708" s="395"/>
      <c r="CC1708" s="12"/>
      <c r="CD1708" s="304"/>
      <c r="CE1708" s="14"/>
      <c r="CF1708" s="395"/>
      <c r="CG1708" s="397"/>
      <c r="CH1708" s="300">
        <f t="shared" si="657"/>
        <v>0</v>
      </c>
      <c r="CI1708" s="26"/>
      <c r="CJ1708" s="17">
        <f t="shared" si="654"/>
        <v>0</v>
      </c>
      <c r="CK1708" s="18">
        <f t="shared" si="665"/>
        <v>12.89</v>
      </c>
      <c r="CM1708" s="164"/>
      <c r="CN1708" s="302"/>
      <c r="CO1708" s="13">
        <f t="shared" si="658"/>
        <v>0</v>
      </c>
      <c r="CP1708" s="302"/>
      <c r="CQ1708" s="13">
        <f t="shared" si="659"/>
        <v>0</v>
      </c>
      <c r="CR1708" s="302"/>
      <c r="CS1708" s="13">
        <f t="shared" si="660"/>
        <v>0</v>
      </c>
      <c r="CT1708" s="302"/>
      <c r="CU1708" s="13">
        <f t="shared" si="655"/>
        <v>0</v>
      </c>
      <c r="CV1708" s="302"/>
      <c r="CW1708" s="13">
        <f t="shared" si="661"/>
        <v>0</v>
      </c>
      <c r="CX1708" s="13">
        <f t="shared" si="662"/>
        <v>0</v>
      </c>
      <c r="CY1708" s="251">
        <f t="shared" si="663"/>
        <v>0</v>
      </c>
      <c r="CZ1708" s="13" t="s">
        <v>29</v>
      </c>
      <c r="DA1708" s="13">
        <v>50</v>
      </c>
      <c r="DB1708" s="22">
        <f t="shared" si="664"/>
        <v>0</v>
      </c>
      <c r="DD1708" s="24"/>
      <c r="DF1708" s="163"/>
      <c r="DH1708" s="24"/>
      <c r="DI1708" s="447"/>
      <c r="DJ1708" s="163"/>
    </row>
    <row r="1709" spans="1:114" s="7" customFormat="1">
      <c r="A1709" s="277">
        <f t="shared" si="648"/>
        <v>50</v>
      </c>
      <c r="B1709" s="21" t="e">
        <f>'Calculateur de trading'!I1709/C1709/W1709</f>
        <v>#DIV/0!</v>
      </c>
      <c r="C1709" s="278">
        <f t="shared" si="649"/>
        <v>10</v>
      </c>
      <c r="D1709" s="426"/>
      <c r="E1709" s="273">
        <f t="shared" si="650"/>
        <v>100</v>
      </c>
      <c r="F1709" s="271">
        <f t="shared" si="642"/>
        <v>2</v>
      </c>
      <c r="G1709" s="271" t="e">
        <f t="shared" si="643"/>
        <v>#DIV/0!</v>
      </c>
      <c r="H1709" s="272">
        <f t="shared" si="644"/>
        <v>20</v>
      </c>
      <c r="I1709" s="270"/>
      <c r="J1709" s="273">
        <f t="shared" si="651"/>
        <v>200</v>
      </c>
      <c r="K1709" s="271">
        <f t="shared" si="645"/>
        <v>4</v>
      </c>
      <c r="L1709" s="271" t="e">
        <f t="shared" si="646"/>
        <v>#DIV/0!</v>
      </c>
      <c r="M1709" s="272">
        <f t="shared" si="647"/>
        <v>40</v>
      </c>
      <c r="N1709" s="389"/>
      <c r="O1709" s="455" t="e">
        <f>(A1709*B1709*W1709)+(B1709*'Calculateur de trading'!H1709)</f>
        <v>#DIV/0!</v>
      </c>
      <c r="P1709" s="274" t="e">
        <f>O1709/'Déscriptions des trades'!CK1709</f>
        <v>#DIV/0!</v>
      </c>
      <c r="Q1709" s="456" t="e">
        <f>'Déscriptions des trades'!CK1709-O1709</f>
        <v>#DIV/0!</v>
      </c>
      <c r="R1709" s="466" t="e">
        <f t="shared" si="652"/>
        <v>#DIV/0!</v>
      </c>
      <c r="S1709" s="389"/>
      <c r="T1709" s="12"/>
      <c r="U1709" s="25"/>
      <c r="V1709" s="15"/>
      <c r="W1709" s="490">
        <f t="shared" si="656"/>
        <v>0</v>
      </c>
      <c r="X1709" s="21" t="e">
        <f>W1709*U1709/'Déscriptions des trades'!CK1709*'Déscriptions des trades'!B1709</f>
        <v>#DIV/0!</v>
      </c>
      <c r="Y1709" s="459"/>
      <c r="Z1709" s="389"/>
      <c r="AA1709" s="23">
        <f t="shared" si="653"/>
        <v>0.1</v>
      </c>
      <c r="AB1709" s="17" t="e">
        <f>(AA1709*'Déscriptions des trades'!U1709*'Déscriptions des trades'!B1709/'Déscriptions des trades'!CK1709)*'Déscriptions des trades'!W1709</f>
        <v>#DIV/0!</v>
      </c>
      <c r="AC1709" s="265" t="e">
        <f>AB1709*'Déscriptions des trades'!CK1709</f>
        <v>#DIV/0!</v>
      </c>
      <c r="AD1709" s="266" t="e">
        <f>'Déscriptions des trades'!CK1709-AC1709</f>
        <v>#DIV/0!</v>
      </c>
      <c r="AE1709" s="389"/>
      <c r="AF1709" s="399">
        <v>1705</v>
      </c>
      <c r="AG1709" s="389"/>
      <c r="AH1709" s="20"/>
      <c r="AI1709" s="303"/>
      <c r="AJ1709" s="307"/>
      <c r="AK1709" s="161"/>
      <c r="AL1709" s="305"/>
      <c r="AM1709" s="305"/>
      <c r="AN1709" s="162"/>
      <c r="AO1709" s="439"/>
      <c r="AP1709" s="162"/>
      <c r="AQ1709" s="113"/>
      <c r="AR1709" s="113"/>
      <c r="AS1709" s="384"/>
      <c r="AT1709" s="306"/>
      <c r="AU1709" s="306"/>
      <c r="AV1709" s="160"/>
      <c r="AW1709" s="158"/>
      <c r="AX1709" s="385"/>
      <c r="AY1709" s="453"/>
      <c r="AZ1709" s="165"/>
      <c r="BA1709" s="301"/>
      <c r="BB1709" s="165"/>
      <c r="BC1709" s="301"/>
      <c r="BD1709" s="165"/>
      <c r="BE1709" s="302"/>
      <c r="BF1709" s="302"/>
      <c r="BG1709" s="165"/>
      <c r="BH1709" s="303"/>
      <c r="BI1709" s="165"/>
      <c r="BJ1709" s="304"/>
      <c r="BK1709" s="394"/>
      <c r="BL1709" s="302"/>
      <c r="BM1709" s="302"/>
      <c r="BN1709" s="394"/>
      <c r="BO1709" s="302"/>
      <c r="BP1709" s="13"/>
      <c r="BQ1709" s="302"/>
      <c r="BR1709" s="13"/>
      <c r="BS1709" s="302"/>
      <c r="BT1709" s="13"/>
      <c r="BU1709" s="302"/>
      <c r="BV1709" s="386"/>
      <c r="BW1709" s="303"/>
      <c r="BX1709" s="303"/>
      <c r="BY1709" s="302"/>
      <c r="BZ1709" s="302"/>
      <c r="CA1709" s="387"/>
      <c r="CB1709" s="395"/>
      <c r="CC1709" s="12"/>
      <c r="CD1709" s="304"/>
      <c r="CE1709" s="14"/>
      <c r="CF1709" s="395"/>
      <c r="CG1709" s="397"/>
      <c r="CH1709" s="300">
        <f t="shared" si="657"/>
        <v>0</v>
      </c>
      <c r="CI1709" s="26"/>
      <c r="CJ1709" s="17">
        <f t="shared" si="654"/>
        <v>0</v>
      </c>
      <c r="CK1709" s="18">
        <f t="shared" si="665"/>
        <v>12.89</v>
      </c>
      <c r="CM1709" s="164"/>
      <c r="CN1709" s="302"/>
      <c r="CO1709" s="13">
        <f t="shared" si="658"/>
        <v>0</v>
      </c>
      <c r="CP1709" s="302"/>
      <c r="CQ1709" s="13">
        <f t="shared" si="659"/>
        <v>0</v>
      </c>
      <c r="CR1709" s="302"/>
      <c r="CS1709" s="13">
        <f t="shared" si="660"/>
        <v>0</v>
      </c>
      <c r="CT1709" s="302"/>
      <c r="CU1709" s="13">
        <f t="shared" si="655"/>
        <v>0</v>
      </c>
      <c r="CV1709" s="302"/>
      <c r="CW1709" s="13">
        <f t="shared" si="661"/>
        <v>0</v>
      </c>
      <c r="CX1709" s="13">
        <f t="shared" si="662"/>
        <v>0</v>
      </c>
      <c r="CY1709" s="251">
        <f t="shared" si="663"/>
        <v>0</v>
      </c>
      <c r="CZ1709" s="13" t="s">
        <v>29</v>
      </c>
      <c r="DA1709" s="13">
        <v>50</v>
      </c>
      <c r="DB1709" s="22">
        <f t="shared" si="664"/>
        <v>0</v>
      </c>
      <c r="DD1709" s="24"/>
      <c r="DF1709" s="163"/>
      <c r="DH1709" s="24"/>
      <c r="DI1709" s="447"/>
      <c r="DJ1709" s="163"/>
    </row>
    <row r="1710" spans="1:114" s="7" customFormat="1">
      <c r="A1710" s="277">
        <f t="shared" si="648"/>
        <v>50</v>
      </c>
      <c r="B1710" s="21" t="e">
        <f>'Calculateur de trading'!I1710/C1710/W1710</f>
        <v>#DIV/0!</v>
      </c>
      <c r="C1710" s="278">
        <f t="shared" si="649"/>
        <v>10</v>
      </c>
      <c r="D1710" s="278"/>
      <c r="E1710" s="273">
        <f t="shared" si="650"/>
        <v>100</v>
      </c>
      <c r="F1710" s="271">
        <f t="shared" si="642"/>
        <v>2</v>
      </c>
      <c r="G1710" s="271" t="e">
        <f t="shared" si="643"/>
        <v>#DIV/0!</v>
      </c>
      <c r="H1710" s="272">
        <f t="shared" si="644"/>
        <v>20</v>
      </c>
      <c r="I1710" s="270"/>
      <c r="J1710" s="273">
        <f t="shared" si="651"/>
        <v>200</v>
      </c>
      <c r="K1710" s="271">
        <f t="shared" si="645"/>
        <v>4</v>
      </c>
      <c r="L1710" s="271" t="e">
        <f t="shared" si="646"/>
        <v>#DIV/0!</v>
      </c>
      <c r="M1710" s="272">
        <f t="shared" si="647"/>
        <v>40</v>
      </c>
      <c r="N1710" s="389"/>
      <c r="O1710" s="455" t="e">
        <f>(A1710*B1710*W1710)+(B1710*'Calculateur de trading'!H1710)</f>
        <v>#DIV/0!</v>
      </c>
      <c r="P1710" s="274" t="e">
        <f>O1710/'Déscriptions des trades'!CK1710</f>
        <v>#DIV/0!</v>
      </c>
      <c r="Q1710" s="456" t="e">
        <f>'Déscriptions des trades'!CK1710-O1710</f>
        <v>#DIV/0!</v>
      </c>
      <c r="R1710" s="466" t="e">
        <f t="shared" si="652"/>
        <v>#DIV/0!</v>
      </c>
      <c r="S1710" s="389"/>
      <c r="T1710" s="12"/>
      <c r="U1710" s="25"/>
      <c r="V1710" s="15"/>
      <c r="W1710" s="490">
        <f t="shared" si="656"/>
        <v>0</v>
      </c>
      <c r="X1710" s="21" t="e">
        <f>W1710*U1710/'Déscriptions des trades'!CK1710*'Déscriptions des trades'!B1710</f>
        <v>#DIV/0!</v>
      </c>
      <c r="Y1710" s="459"/>
      <c r="Z1710" s="389"/>
      <c r="AA1710" s="23">
        <f t="shared" si="653"/>
        <v>0.1</v>
      </c>
      <c r="AB1710" s="17" t="e">
        <f>(AA1710*'Déscriptions des trades'!U1710*'Déscriptions des trades'!B1710/'Déscriptions des trades'!CK1710)*'Déscriptions des trades'!W1710</f>
        <v>#DIV/0!</v>
      </c>
      <c r="AC1710" s="265" t="e">
        <f>AB1710*'Déscriptions des trades'!CK1710</f>
        <v>#DIV/0!</v>
      </c>
      <c r="AD1710" s="266" t="e">
        <f>'Déscriptions des trades'!CK1710-AC1710</f>
        <v>#DIV/0!</v>
      </c>
      <c r="AE1710" s="389"/>
      <c r="AF1710" s="399">
        <v>1706</v>
      </c>
      <c r="AG1710" s="389"/>
      <c r="AH1710" s="20"/>
      <c r="AI1710" s="303"/>
      <c r="AJ1710" s="307"/>
      <c r="AK1710" s="161"/>
      <c r="AL1710" s="305"/>
      <c r="AM1710" s="305"/>
      <c r="AN1710" s="162"/>
      <c r="AO1710" s="439"/>
      <c r="AP1710" s="162"/>
      <c r="AQ1710" s="113"/>
      <c r="AR1710" s="113"/>
      <c r="AS1710" s="384"/>
      <c r="AT1710" s="306"/>
      <c r="AU1710" s="306"/>
      <c r="AV1710" s="160"/>
      <c r="AW1710" s="158"/>
      <c r="AX1710" s="385"/>
      <c r="AY1710" s="453"/>
      <c r="AZ1710" s="165"/>
      <c r="BA1710" s="301"/>
      <c r="BB1710" s="165"/>
      <c r="BC1710" s="301"/>
      <c r="BD1710" s="165"/>
      <c r="BE1710" s="302"/>
      <c r="BF1710" s="302"/>
      <c r="BG1710" s="165"/>
      <c r="BH1710" s="303"/>
      <c r="BI1710" s="165"/>
      <c r="BJ1710" s="304"/>
      <c r="BK1710" s="394"/>
      <c r="BL1710" s="302"/>
      <c r="BM1710" s="302"/>
      <c r="BN1710" s="394"/>
      <c r="BO1710" s="302"/>
      <c r="BP1710" s="13"/>
      <c r="BQ1710" s="302"/>
      <c r="BR1710" s="13"/>
      <c r="BS1710" s="302"/>
      <c r="BT1710" s="13"/>
      <c r="BU1710" s="302"/>
      <c r="BV1710" s="386"/>
      <c r="BW1710" s="303"/>
      <c r="BX1710" s="303"/>
      <c r="BY1710" s="302"/>
      <c r="BZ1710" s="302"/>
      <c r="CA1710" s="387"/>
      <c r="CB1710" s="395"/>
      <c r="CC1710" s="12"/>
      <c r="CD1710" s="304"/>
      <c r="CE1710" s="14"/>
      <c r="CF1710" s="395"/>
      <c r="CG1710" s="397"/>
      <c r="CH1710" s="300">
        <f t="shared" si="657"/>
        <v>0</v>
      </c>
      <c r="CI1710" s="26"/>
      <c r="CJ1710" s="17">
        <f t="shared" si="654"/>
        <v>0</v>
      </c>
      <c r="CK1710" s="18">
        <f t="shared" si="665"/>
        <v>12.89</v>
      </c>
      <c r="CM1710" s="164"/>
      <c r="CN1710" s="302"/>
      <c r="CO1710" s="13">
        <f t="shared" si="658"/>
        <v>0</v>
      </c>
      <c r="CP1710" s="302"/>
      <c r="CQ1710" s="13">
        <f t="shared" si="659"/>
        <v>0</v>
      </c>
      <c r="CR1710" s="302"/>
      <c r="CS1710" s="13">
        <f t="shared" si="660"/>
        <v>0</v>
      </c>
      <c r="CT1710" s="302"/>
      <c r="CU1710" s="13">
        <f t="shared" si="655"/>
        <v>0</v>
      </c>
      <c r="CV1710" s="302"/>
      <c r="CW1710" s="13">
        <f t="shared" si="661"/>
        <v>0</v>
      </c>
      <c r="CX1710" s="13">
        <f t="shared" si="662"/>
        <v>0</v>
      </c>
      <c r="CY1710" s="251">
        <f t="shared" si="663"/>
        <v>0</v>
      </c>
      <c r="CZ1710" s="13" t="s">
        <v>29</v>
      </c>
      <c r="DA1710" s="13">
        <v>50</v>
      </c>
      <c r="DB1710" s="22">
        <f t="shared" si="664"/>
        <v>0</v>
      </c>
      <c r="DD1710" s="24"/>
      <c r="DF1710" s="163"/>
      <c r="DH1710" s="24"/>
      <c r="DI1710" s="447"/>
      <c r="DJ1710" s="163"/>
    </row>
    <row r="1711" spans="1:114" s="7" customFormat="1">
      <c r="A1711" s="277">
        <f t="shared" si="648"/>
        <v>50</v>
      </c>
      <c r="B1711" s="21" t="e">
        <f>'Calculateur de trading'!I1711/C1711/W1711</f>
        <v>#DIV/0!</v>
      </c>
      <c r="C1711" s="278">
        <f t="shared" si="649"/>
        <v>10</v>
      </c>
      <c r="D1711" s="426"/>
      <c r="E1711" s="273">
        <f t="shared" si="650"/>
        <v>100</v>
      </c>
      <c r="F1711" s="271">
        <f t="shared" si="642"/>
        <v>2</v>
      </c>
      <c r="G1711" s="271" t="e">
        <f t="shared" si="643"/>
        <v>#DIV/0!</v>
      </c>
      <c r="H1711" s="272">
        <f t="shared" si="644"/>
        <v>20</v>
      </c>
      <c r="I1711" s="270"/>
      <c r="J1711" s="273">
        <f t="shared" si="651"/>
        <v>200</v>
      </c>
      <c r="K1711" s="271">
        <f t="shared" si="645"/>
        <v>4</v>
      </c>
      <c r="L1711" s="271" t="e">
        <f t="shared" si="646"/>
        <v>#DIV/0!</v>
      </c>
      <c r="M1711" s="272">
        <f t="shared" si="647"/>
        <v>40</v>
      </c>
      <c r="N1711" s="389"/>
      <c r="O1711" s="455" t="e">
        <f>(A1711*B1711*W1711)+(B1711*'Calculateur de trading'!H1711)</f>
        <v>#DIV/0!</v>
      </c>
      <c r="P1711" s="274" t="e">
        <f>O1711/'Déscriptions des trades'!CK1711</f>
        <v>#DIV/0!</v>
      </c>
      <c r="Q1711" s="456" t="e">
        <f>'Déscriptions des trades'!CK1711-O1711</f>
        <v>#DIV/0!</v>
      </c>
      <c r="R1711" s="466" t="e">
        <f t="shared" si="652"/>
        <v>#DIV/0!</v>
      </c>
      <c r="S1711" s="389"/>
      <c r="T1711" s="12"/>
      <c r="U1711" s="25"/>
      <c r="V1711" s="15"/>
      <c r="W1711" s="490">
        <f t="shared" si="656"/>
        <v>0</v>
      </c>
      <c r="X1711" s="21" t="e">
        <f>W1711*U1711/'Déscriptions des trades'!CK1711*'Déscriptions des trades'!B1711</f>
        <v>#DIV/0!</v>
      </c>
      <c r="Y1711" s="459"/>
      <c r="Z1711" s="389"/>
      <c r="AA1711" s="23">
        <f t="shared" si="653"/>
        <v>0.1</v>
      </c>
      <c r="AB1711" s="17" t="e">
        <f>(AA1711*'Déscriptions des trades'!U1711*'Déscriptions des trades'!B1711/'Déscriptions des trades'!CK1711)*'Déscriptions des trades'!W1711</f>
        <v>#DIV/0!</v>
      </c>
      <c r="AC1711" s="265" t="e">
        <f>AB1711*'Déscriptions des trades'!CK1711</f>
        <v>#DIV/0!</v>
      </c>
      <c r="AD1711" s="266" t="e">
        <f>'Déscriptions des trades'!CK1711-AC1711</f>
        <v>#DIV/0!</v>
      </c>
      <c r="AE1711" s="389"/>
      <c r="AF1711" s="399">
        <v>1707</v>
      </c>
      <c r="AG1711" s="389"/>
      <c r="AH1711" s="20"/>
      <c r="AI1711" s="303"/>
      <c r="AJ1711" s="307"/>
      <c r="AK1711" s="161"/>
      <c r="AL1711" s="305"/>
      <c r="AM1711" s="305"/>
      <c r="AN1711" s="162"/>
      <c r="AO1711" s="439"/>
      <c r="AP1711" s="162"/>
      <c r="AQ1711" s="113"/>
      <c r="AR1711" s="113"/>
      <c r="AS1711" s="384"/>
      <c r="AT1711" s="306"/>
      <c r="AU1711" s="306"/>
      <c r="AV1711" s="160"/>
      <c r="AW1711" s="158"/>
      <c r="AX1711" s="385"/>
      <c r="AY1711" s="453"/>
      <c r="AZ1711" s="165"/>
      <c r="BA1711" s="301"/>
      <c r="BB1711" s="165"/>
      <c r="BC1711" s="301"/>
      <c r="BD1711" s="165"/>
      <c r="BE1711" s="302"/>
      <c r="BF1711" s="302"/>
      <c r="BG1711" s="165"/>
      <c r="BH1711" s="303"/>
      <c r="BI1711" s="165"/>
      <c r="BJ1711" s="304"/>
      <c r="BK1711" s="394"/>
      <c r="BL1711" s="302"/>
      <c r="BM1711" s="302"/>
      <c r="BN1711" s="394"/>
      <c r="BO1711" s="302"/>
      <c r="BP1711" s="13"/>
      <c r="BQ1711" s="302"/>
      <c r="BR1711" s="13"/>
      <c r="BS1711" s="302"/>
      <c r="BT1711" s="13"/>
      <c r="BU1711" s="302"/>
      <c r="BV1711" s="386"/>
      <c r="BW1711" s="303"/>
      <c r="BX1711" s="303"/>
      <c r="BY1711" s="302"/>
      <c r="BZ1711" s="302"/>
      <c r="CA1711" s="387"/>
      <c r="CB1711" s="395"/>
      <c r="CC1711" s="12"/>
      <c r="CD1711" s="304"/>
      <c r="CE1711" s="14"/>
      <c r="CF1711" s="395"/>
      <c r="CG1711" s="397"/>
      <c r="CH1711" s="300">
        <f t="shared" si="657"/>
        <v>0</v>
      </c>
      <c r="CI1711" s="26"/>
      <c r="CJ1711" s="17">
        <f t="shared" si="654"/>
        <v>0</v>
      </c>
      <c r="CK1711" s="18">
        <f t="shared" si="665"/>
        <v>12.89</v>
      </c>
      <c r="CM1711" s="164"/>
      <c r="CN1711" s="302"/>
      <c r="CO1711" s="13">
        <f t="shared" si="658"/>
        <v>0</v>
      </c>
      <c r="CP1711" s="302"/>
      <c r="CQ1711" s="13">
        <f t="shared" si="659"/>
        <v>0</v>
      </c>
      <c r="CR1711" s="302"/>
      <c r="CS1711" s="13">
        <f t="shared" si="660"/>
        <v>0</v>
      </c>
      <c r="CT1711" s="302"/>
      <c r="CU1711" s="13">
        <f t="shared" si="655"/>
        <v>0</v>
      </c>
      <c r="CV1711" s="302"/>
      <c r="CW1711" s="13">
        <f t="shared" si="661"/>
        <v>0</v>
      </c>
      <c r="CX1711" s="13">
        <f t="shared" si="662"/>
        <v>0</v>
      </c>
      <c r="CY1711" s="251">
        <f t="shared" si="663"/>
        <v>0</v>
      </c>
      <c r="CZ1711" s="13" t="s">
        <v>29</v>
      </c>
      <c r="DA1711" s="13">
        <v>50</v>
      </c>
      <c r="DB1711" s="22">
        <f t="shared" si="664"/>
        <v>0</v>
      </c>
      <c r="DD1711" s="24"/>
      <c r="DF1711" s="163"/>
      <c r="DH1711" s="24"/>
      <c r="DI1711" s="447"/>
      <c r="DJ1711" s="163"/>
    </row>
    <row r="1712" spans="1:114" s="7" customFormat="1">
      <c r="A1712" s="277">
        <f t="shared" si="648"/>
        <v>50</v>
      </c>
      <c r="B1712" s="21" t="e">
        <f>'Calculateur de trading'!I1712/C1712/W1712</f>
        <v>#DIV/0!</v>
      </c>
      <c r="C1712" s="278">
        <f t="shared" si="649"/>
        <v>10</v>
      </c>
      <c r="D1712" s="278"/>
      <c r="E1712" s="273">
        <f t="shared" si="650"/>
        <v>100</v>
      </c>
      <c r="F1712" s="271">
        <f t="shared" si="642"/>
        <v>2</v>
      </c>
      <c r="G1712" s="271" t="e">
        <f t="shared" si="643"/>
        <v>#DIV/0!</v>
      </c>
      <c r="H1712" s="272">
        <f t="shared" si="644"/>
        <v>20</v>
      </c>
      <c r="I1712" s="270"/>
      <c r="J1712" s="273">
        <f t="shared" si="651"/>
        <v>200</v>
      </c>
      <c r="K1712" s="271">
        <f t="shared" si="645"/>
        <v>4</v>
      </c>
      <c r="L1712" s="271" t="e">
        <f t="shared" si="646"/>
        <v>#DIV/0!</v>
      </c>
      <c r="M1712" s="272">
        <f t="shared" si="647"/>
        <v>40</v>
      </c>
      <c r="N1712" s="389"/>
      <c r="O1712" s="455" t="e">
        <f>(A1712*B1712*W1712)+(B1712*'Calculateur de trading'!H1712)</f>
        <v>#DIV/0!</v>
      </c>
      <c r="P1712" s="274" t="e">
        <f>O1712/'Déscriptions des trades'!CK1712</f>
        <v>#DIV/0!</v>
      </c>
      <c r="Q1712" s="456" t="e">
        <f>'Déscriptions des trades'!CK1712-O1712</f>
        <v>#DIV/0!</v>
      </c>
      <c r="R1712" s="466" t="e">
        <f t="shared" si="652"/>
        <v>#DIV/0!</v>
      </c>
      <c r="S1712" s="389"/>
      <c r="T1712" s="12"/>
      <c r="U1712" s="25"/>
      <c r="V1712" s="15"/>
      <c r="W1712" s="490">
        <f t="shared" si="656"/>
        <v>0</v>
      </c>
      <c r="X1712" s="21" t="e">
        <f>W1712*U1712/'Déscriptions des trades'!CK1712*'Déscriptions des trades'!B1712</f>
        <v>#DIV/0!</v>
      </c>
      <c r="Y1712" s="459"/>
      <c r="Z1712" s="389"/>
      <c r="AA1712" s="23">
        <f t="shared" si="653"/>
        <v>0.1</v>
      </c>
      <c r="AB1712" s="17" t="e">
        <f>(AA1712*'Déscriptions des trades'!U1712*'Déscriptions des trades'!B1712/'Déscriptions des trades'!CK1712)*'Déscriptions des trades'!W1712</f>
        <v>#DIV/0!</v>
      </c>
      <c r="AC1712" s="265" t="e">
        <f>AB1712*'Déscriptions des trades'!CK1712</f>
        <v>#DIV/0!</v>
      </c>
      <c r="AD1712" s="266" t="e">
        <f>'Déscriptions des trades'!CK1712-AC1712</f>
        <v>#DIV/0!</v>
      </c>
      <c r="AE1712" s="389"/>
      <c r="AF1712" s="399">
        <v>1708</v>
      </c>
      <c r="AG1712" s="389"/>
      <c r="AH1712" s="20"/>
      <c r="AI1712" s="303"/>
      <c r="AJ1712" s="307"/>
      <c r="AK1712" s="161"/>
      <c r="AL1712" s="305"/>
      <c r="AM1712" s="305"/>
      <c r="AN1712" s="162"/>
      <c r="AO1712" s="439"/>
      <c r="AP1712" s="162"/>
      <c r="AQ1712" s="113"/>
      <c r="AR1712" s="113"/>
      <c r="AS1712" s="384"/>
      <c r="AT1712" s="306"/>
      <c r="AU1712" s="306"/>
      <c r="AV1712" s="160"/>
      <c r="AW1712" s="158"/>
      <c r="AX1712" s="385"/>
      <c r="AY1712" s="453"/>
      <c r="AZ1712" s="165"/>
      <c r="BA1712" s="301"/>
      <c r="BB1712" s="165"/>
      <c r="BC1712" s="301"/>
      <c r="BD1712" s="165"/>
      <c r="BE1712" s="302"/>
      <c r="BF1712" s="302"/>
      <c r="BG1712" s="165"/>
      <c r="BH1712" s="303"/>
      <c r="BI1712" s="165"/>
      <c r="BJ1712" s="304"/>
      <c r="BK1712" s="394"/>
      <c r="BL1712" s="302"/>
      <c r="BM1712" s="302"/>
      <c r="BN1712" s="394"/>
      <c r="BO1712" s="302"/>
      <c r="BP1712" s="13"/>
      <c r="BQ1712" s="302"/>
      <c r="BR1712" s="13"/>
      <c r="BS1712" s="302"/>
      <c r="BT1712" s="13"/>
      <c r="BU1712" s="302"/>
      <c r="BV1712" s="386"/>
      <c r="BW1712" s="303"/>
      <c r="BX1712" s="303"/>
      <c r="BY1712" s="302"/>
      <c r="BZ1712" s="302"/>
      <c r="CA1712" s="387"/>
      <c r="CB1712" s="395"/>
      <c r="CC1712" s="12"/>
      <c r="CD1712" s="304"/>
      <c r="CE1712" s="14"/>
      <c r="CF1712" s="395"/>
      <c r="CG1712" s="397"/>
      <c r="CH1712" s="300">
        <f t="shared" si="657"/>
        <v>0</v>
      </c>
      <c r="CI1712" s="26"/>
      <c r="CJ1712" s="17">
        <f t="shared" si="654"/>
        <v>0</v>
      </c>
      <c r="CK1712" s="18">
        <f t="shared" si="665"/>
        <v>12.89</v>
      </c>
      <c r="CM1712" s="164"/>
      <c r="CN1712" s="302"/>
      <c r="CO1712" s="13">
        <f t="shared" si="658"/>
        <v>0</v>
      </c>
      <c r="CP1712" s="302"/>
      <c r="CQ1712" s="13">
        <f t="shared" si="659"/>
        <v>0</v>
      </c>
      <c r="CR1712" s="302"/>
      <c r="CS1712" s="13">
        <f t="shared" si="660"/>
        <v>0</v>
      </c>
      <c r="CT1712" s="302"/>
      <c r="CU1712" s="13">
        <f t="shared" si="655"/>
        <v>0</v>
      </c>
      <c r="CV1712" s="302"/>
      <c r="CW1712" s="13">
        <f t="shared" si="661"/>
        <v>0</v>
      </c>
      <c r="CX1712" s="13">
        <f t="shared" si="662"/>
        <v>0</v>
      </c>
      <c r="CY1712" s="251">
        <f t="shared" si="663"/>
        <v>0</v>
      </c>
      <c r="CZ1712" s="13" t="s">
        <v>29</v>
      </c>
      <c r="DA1712" s="13">
        <v>50</v>
      </c>
      <c r="DB1712" s="22">
        <f t="shared" si="664"/>
        <v>0</v>
      </c>
      <c r="DD1712" s="24"/>
      <c r="DF1712" s="163"/>
      <c r="DH1712" s="24"/>
      <c r="DI1712" s="447"/>
      <c r="DJ1712" s="163"/>
    </row>
    <row r="1713" spans="1:114" s="7" customFormat="1">
      <c r="A1713" s="277">
        <f t="shared" si="648"/>
        <v>50</v>
      </c>
      <c r="B1713" s="21" t="e">
        <f>'Calculateur de trading'!I1713/C1713/W1713</f>
        <v>#DIV/0!</v>
      </c>
      <c r="C1713" s="278">
        <f t="shared" si="649"/>
        <v>10</v>
      </c>
      <c r="D1713" s="426"/>
      <c r="E1713" s="273">
        <f t="shared" si="650"/>
        <v>100</v>
      </c>
      <c r="F1713" s="271">
        <f t="shared" si="642"/>
        <v>2</v>
      </c>
      <c r="G1713" s="271" t="e">
        <f t="shared" si="643"/>
        <v>#DIV/0!</v>
      </c>
      <c r="H1713" s="272">
        <f t="shared" si="644"/>
        <v>20</v>
      </c>
      <c r="I1713" s="270"/>
      <c r="J1713" s="273">
        <f t="shared" si="651"/>
        <v>200</v>
      </c>
      <c r="K1713" s="271">
        <f t="shared" si="645"/>
        <v>4</v>
      </c>
      <c r="L1713" s="271" t="e">
        <f t="shared" si="646"/>
        <v>#DIV/0!</v>
      </c>
      <c r="M1713" s="272">
        <f t="shared" si="647"/>
        <v>40</v>
      </c>
      <c r="N1713" s="389"/>
      <c r="O1713" s="455" t="e">
        <f>(A1713*B1713*W1713)+(B1713*'Calculateur de trading'!H1713)</f>
        <v>#DIV/0!</v>
      </c>
      <c r="P1713" s="274" t="e">
        <f>O1713/'Déscriptions des trades'!CK1713</f>
        <v>#DIV/0!</v>
      </c>
      <c r="Q1713" s="456" t="e">
        <f>'Déscriptions des trades'!CK1713-O1713</f>
        <v>#DIV/0!</v>
      </c>
      <c r="R1713" s="466" t="e">
        <f t="shared" si="652"/>
        <v>#DIV/0!</v>
      </c>
      <c r="S1713" s="389"/>
      <c r="T1713" s="12"/>
      <c r="U1713" s="25"/>
      <c r="V1713" s="15"/>
      <c r="W1713" s="490">
        <f t="shared" si="656"/>
        <v>0</v>
      </c>
      <c r="X1713" s="21" t="e">
        <f>W1713*U1713/'Déscriptions des trades'!CK1713*'Déscriptions des trades'!B1713</f>
        <v>#DIV/0!</v>
      </c>
      <c r="Y1713" s="459"/>
      <c r="Z1713" s="389"/>
      <c r="AA1713" s="23">
        <f t="shared" si="653"/>
        <v>0.1</v>
      </c>
      <c r="AB1713" s="17" t="e">
        <f>(AA1713*'Déscriptions des trades'!U1713*'Déscriptions des trades'!B1713/'Déscriptions des trades'!CK1713)*'Déscriptions des trades'!W1713</f>
        <v>#DIV/0!</v>
      </c>
      <c r="AC1713" s="265" t="e">
        <f>AB1713*'Déscriptions des trades'!CK1713</f>
        <v>#DIV/0!</v>
      </c>
      <c r="AD1713" s="266" t="e">
        <f>'Déscriptions des trades'!CK1713-AC1713</f>
        <v>#DIV/0!</v>
      </c>
      <c r="AE1713" s="389"/>
      <c r="AF1713" s="399">
        <v>1709</v>
      </c>
      <c r="AG1713" s="389"/>
      <c r="AH1713" s="20"/>
      <c r="AI1713" s="303"/>
      <c r="AJ1713" s="307"/>
      <c r="AK1713" s="161"/>
      <c r="AL1713" s="305"/>
      <c r="AM1713" s="305"/>
      <c r="AN1713" s="162"/>
      <c r="AO1713" s="439"/>
      <c r="AP1713" s="162"/>
      <c r="AQ1713" s="113"/>
      <c r="AR1713" s="113"/>
      <c r="AS1713" s="384"/>
      <c r="AT1713" s="306"/>
      <c r="AU1713" s="306"/>
      <c r="AV1713" s="160"/>
      <c r="AW1713" s="158"/>
      <c r="AX1713" s="385"/>
      <c r="AY1713" s="453"/>
      <c r="AZ1713" s="165"/>
      <c r="BA1713" s="301"/>
      <c r="BB1713" s="165"/>
      <c r="BC1713" s="301"/>
      <c r="BD1713" s="165"/>
      <c r="BE1713" s="302"/>
      <c r="BF1713" s="302"/>
      <c r="BG1713" s="165"/>
      <c r="BH1713" s="303"/>
      <c r="BI1713" s="165"/>
      <c r="BJ1713" s="304"/>
      <c r="BK1713" s="394"/>
      <c r="BL1713" s="302"/>
      <c r="BM1713" s="302"/>
      <c r="BN1713" s="394"/>
      <c r="BO1713" s="302"/>
      <c r="BP1713" s="13"/>
      <c r="BQ1713" s="302"/>
      <c r="BR1713" s="13"/>
      <c r="BS1713" s="302"/>
      <c r="BT1713" s="13"/>
      <c r="BU1713" s="302"/>
      <c r="BV1713" s="386"/>
      <c r="BW1713" s="303"/>
      <c r="BX1713" s="303"/>
      <c r="BY1713" s="302"/>
      <c r="BZ1713" s="302"/>
      <c r="CA1713" s="387"/>
      <c r="CB1713" s="395"/>
      <c r="CC1713" s="12"/>
      <c r="CD1713" s="304"/>
      <c r="CE1713" s="14"/>
      <c r="CF1713" s="395"/>
      <c r="CG1713" s="397"/>
      <c r="CH1713" s="300">
        <f t="shared" si="657"/>
        <v>0</v>
      </c>
      <c r="CI1713" s="26"/>
      <c r="CJ1713" s="17">
        <f t="shared" si="654"/>
        <v>0</v>
      </c>
      <c r="CK1713" s="18">
        <f t="shared" si="665"/>
        <v>12.89</v>
      </c>
      <c r="CM1713" s="164"/>
      <c r="CN1713" s="302"/>
      <c r="CO1713" s="13">
        <f t="shared" si="658"/>
        <v>0</v>
      </c>
      <c r="CP1713" s="302"/>
      <c r="CQ1713" s="13">
        <f t="shared" si="659"/>
        <v>0</v>
      </c>
      <c r="CR1713" s="302"/>
      <c r="CS1713" s="13">
        <f t="shared" si="660"/>
        <v>0</v>
      </c>
      <c r="CT1713" s="302"/>
      <c r="CU1713" s="13">
        <f t="shared" si="655"/>
        <v>0</v>
      </c>
      <c r="CV1713" s="302"/>
      <c r="CW1713" s="13">
        <f t="shared" si="661"/>
        <v>0</v>
      </c>
      <c r="CX1713" s="13">
        <f t="shared" si="662"/>
        <v>0</v>
      </c>
      <c r="CY1713" s="251">
        <f t="shared" si="663"/>
        <v>0</v>
      </c>
      <c r="CZ1713" s="13" t="s">
        <v>29</v>
      </c>
      <c r="DA1713" s="13">
        <v>50</v>
      </c>
      <c r="DB1713" s="22">
        <f t="shared" si="664"/>
        <v>0</v>
      </c>
      <c r="DD1713" s="24"/>
      <c r="DF1713" s="163"/>
      <c r="DH1713" s="24"/>
      <c r="DI1713" s="447"/>
      <c r="DJ1713" s="163"/>
    </row>
    <row r="1714" spans="1:114" s="7" customFormat="1">
      <c r="A1714" s="277">
        <f t="shared" si="648"/>
        <v>50</v>
      </c>
      <c r="B1714" s="21" t="e">
        <f>'Calculateur de trading'!I1714/C1714/W1714</f>
        <v>#DIV/0!</v>
      </c>
      <c r="C1714" s="278">
        <f t="shared" si="649"/>
        <v>10</v>
      </c>
      <c r="D1714" s="426"/>
      <c r="E1714" s="273">
        <f t="shared" si="650"/>
        <v>100</v>
      </c>
      <c r="F1714" s="271">
        <f t="shared" si="642"/>
        <v>2</v>
      </c>
      <c r="G1714" s="271" t="e">
        <f t="shared" si="643"/>
        <v>#DIV/0!</v>
      </c>
      <c r="H1714" s="272">
        <f t="shared" si="644"/>
        <v>20</v>
      </c>
      <c r="I1714" s="270"/>
      <c r="J1714" s="273">
        <f t="shared" si="651"/>
        <v>200</v>
      </c>
      <c r="K1714" s="271">
        <f t="shared" si="645"/>
        <v>4</v>
      </c>
      <c r="L1714" s="271" t="e">
        <f t="shared" si="646"/>
        <v>#DIV/0!</v>
      </c>
      <c r="M1714" s="272">
        <f t="shared" si="647"/>
        <v>40</v>
      </c>
      <c r="N1714" s="389"/>
      <c r="O1714" s="455" t="e">
        <f>(A1714*B1714*W1714)+(B1714*'Calculateur de trading'!H1714)</f>
        <v>#DIV/0!</v>
      </c>
      <c r="P1714" s="274" t="e">
        <f>O1714/'Déscriptions des trades'!CK1714</f>
        <v>#DIV/0!</v>
      </c>
      <c r="Q1714" s="456" t="e">
        <f>'Déscriptions des trades'!CK1714-O1714</f>
        <v>#DIV/0!</v>
      </c>
      <c r="R1714" s="466" t="e">
        <f t="shared" si="652"/>
        <v>#DIV/0!</v>
      </c>
      <c r="S1714" s="389"/>
      <c r="T1714" s="12"/>
      <c r="U1714" s="25"/>
      <c r="V1714" s="15"/>
      <c r="W1714" s="490">
        <f t="shared" si="656"/>
        <v>0</v>
      </c>
      <c r="X1714" s="21" t="e">
        <f>W1714*U1714/'Déscriptions des trades'!CK1714*'Déscriptions des trades'!B1714</f>
        <v>#DIV/0!</v>
      </c>
      <c r="Y1714" s="459"/>
      <c r="Z1714" s="389"/>
      <c r="AA1714" s="23">
        <f t="shared" si="653"/>
        <v>0.1</v>
      </c>
      <c r="AB1714" s="17" t="e">
        <f>(AA1714*'Déscriptions des trades'!U1714*'Déscriptions des trades'!B1714/'Déscriptions des trades'!CK1714)*'Déscriptions des trades'!W1714</f>
        <v>#DIV/0!</v>
      </c>
      <c r="AC1714" s="265" t="e">
        <f>AB1714*'Déscriptions des trades'!CK1714</f>
        <v>#DIV/0!</v>
      </c>
      <c r="AD1714" s="266" t="e">
        <f>'Déscriptions des trades'!CK1714-AC1714</f>
        <v>#DIV/0!</v>
      </c>
      <c r="AE1714" s="389"/>
      <c r="AF1714" s="399">
        <v>1710</v>
      </c>
      <c r="AG1714" s="389"/>
      <c r="AH1714" s="20"/>
      <c r="AI1714" s="303"/>
      <c r="AJ1714" s="307"/>
      <c r="AK1714" s="161"/>
      <c r="AL1714" s="305"/>
      <c r="AM1714" s="305"/>
      <c r="AN1714" s="162"/>
      <c r="AO1714" s="439"/>
      <c r="AP1714" s="162"/>
      <c r="AQ1714" s="113"/>
      <c r="AR1714" s="113"/>
      <c r="AS1714" s="384"/>
      <c r="AT1714" s="306"/>
      <c r="AU1714" s="306"/>
      <c r="AV1714" s="160"/>
      <c r="AW1714" s="158"/>
      <c r="AX1714" s="385"/>
      <c r="AY1714" s="453"/>
      <c r="AZ1714" s="165"/>
      <c r="BA1714" s="301"/>
      <c r="BB1714" s="165"/>
      <c r="BC1714" s="301"/>
      <c r="BD1714" s="165"/>
      <c r="BE1714" s="302"/>
      <c r="BF1714" s="302"/>
      <c r="BG1714" s="165"/>
      <c r="BH1714" s="303"/>
      <c r="BI1714" s="165"/>
      <c r="BJ1714" s="304"/>
      <c r="BK1714" s="394"/>
      <c r="BL1714" s="302"/>
      <c r="BM1714" s="302"/>
      <c r="BN1714" s="394"/>
      <c r="BO1714" s="302"/>
      <c r="BP1714" s="13"/>
      <c r="BQ1714" s="302"/>
      <c r="BR1714" s="13"/>
      <c r="BS1714" s="302"/>
      <c r="BT1714" s="13"/>
      <c r="BU1714" s="302"/>
      <c r="BV1714" s="386"/>
      <c r="BW1714" s="303"/>
      <c r="BX1714" s="303"/>
      <c r="BY1714" s="302"/>
      <c r="BZ1714" s="302"/>
      <c r="CA1714" s="387"/>
      <c r="CB1714" s="395"/>
      <c r="CC1714" s="12"/>
      <c r="CD1714" s="304"/>
      <c r="CE1714" s="14"/>
      <c r="CF1714" s="395"/>
      <c r="CG1714" s="397"/>
      <c r="CH1714" s="300">
        <f t="shared" si="657"/>
        <v>0</v>
      </c>
      <c r="CI1714" s="26"/>
      <c r="CJ1714" s="17">
        <f t="shared" si="654"/>
        <v>0</v>
      </c>
      <c r="CK1714" s="18">
        <f t="shared" si="665"/>
        <v>12.89</v>
      </c>
      <c r="CM1714" s="164"/>
      <c r="CN1714" s="302"/>
      <c r="CO1714" s="13">
        <f t="shared" si="658"/>
        <v>0</v>
      </c>
      <c r="CP1714" s="302"/>
      <c r="CQ1714" s="13">
        <f t="shared" si="659"/>
        <v>0</v>
      </c>
      <c r="CR1714" s="302"/>
      <c r="CS1714" s="13">
        <f t="shared" si="660"/>
        <v>0</v>
      </c>
      <c r="CT1714" s="302"/>
      <c r="CU1714" s="13">
        <f t="shared" si="655"/>
        <v>0</v>
      </c>
      <c r="CV1714" s="302"/>
      <c r="CW1714" s="13">
        <f t="shared" si="661"/>
        <v>0</v>
      </c>
      <c r="CX1714" s="13">
        <f t="shared" si="662"/>
        <v>0</v>
      </c>
      <c r="CY1714" s="251">
        <f t="shared" si="663"/>
        <v>0</v>
      </c>
      <c r="CZ1714" s="13" t="s">
        <v>29</v>
      </c>
      <c r="DA1714" s="13">
        <v>50</v>
      </c>
      <c r="DB1714" s="22">
        <f t="shared" si="664"/>
        <v>0</v>
      </c>
      <c r="DD1714" s="24"/>
      <c r="DF1714" s="163"/>
      <c r="DH1714" s="24"/>
      <c r="DI1714" s="447"/>
      <c r="DJ1714" s="163"/>
    </row>
    <row r="1715" spans="1:114" s="7" customFormat="1">
      <c r="A1715" s="277">
        <f t="shared" si="648"/>
        <v>50</v>
      </c>
      <c r="B1715" s="21" t="e">
        <f>'Calculateur de trading'!I1715/C1715/W1715</f>
        <v>#DIV/0!</v>
      </c>
      <c r="C1715" s="278">
        <f t="shared" si="649"/>
        <v>10</v>
      </c>
      <c r="D1715" s="278"/>
      <c r="E1715" s="273">
        <f t="shared" si="650"/>
        <v>100</v>
      </c>
      <c r="F1715" s="271">
        <f t="shared" si="642"/>
        <v>2</v>
      </c>
      <c r="G1715" s="271" t="e">
        <f t="shared" si="643"/>
        <v>#DIV/0!</v>
      </c>
      <c r="H1715" s="272">
        <f t="shared" si="644"/>
        <v>20</v>
      </c>
      <c r="I1715" s="270"/>
      <c r="J1715" s="273">
        <f t="shared" si="651"/>
        <v>200</v>
      </c>
      <c r="K1715" s="271">
        <f t="shared" si="645"/>
        <v>4</v>
      </c>
      <c r="L1715" s="271" t="e">
        <f t="shared" si="646"/>
        <v>#DIV/0!</v>
      </c>
      <c r="M1715" s="272">
        <f t="shared" si="647"/>
        <v>40</v>
      </c>
      <c r="N1715" s="389"/>
      <c r="O1715" s="455" t="e">
        <f>(A1715*B1715*W1715)+(B1715*'Calculateur de trading'!H1715)</f>
        <v>#DIV/0!</v>
      </c>
      <c r="P1715" s="274" t="e">
        <f>O1715/'Déscriptions des trades'!CK1715</f>
        <v>#DIV/0!</v>
      </c>
      <c r="Q1715" s="456" t="e">
        <f>'Déscriptions des trades'!CK1715-O1715</f>
        <v>#DIV/0!</v>
      </c>
      <c r="R1715" s="466" t="e">
        <f t="shared" si="652"/>
        <v>#DIV/0!</v>
      </c>
      <c r="S1715" s="389"/>
      <c r="T1715" s="12"/>
      <c r="U1715" s="25"/>
      <c r="V1715" s="15"/>
      <c r="W1715" s="490">
        <f t="shared" si="656"/>
        <v>0</v>
      </c>
      <c r="X1715" s="21" t="e">
        <f>W1715*U1715/'Déscriptions des trades'!CK1715*'Déscriptions des trades'!B1715</f>
        <v>#DIV/0!</v>
      </c>
      <c r="Y1715" s="459"/>
      <c r="Z1715" s="389"/>
      <c r="AA1715" s="23">
        <f t="shared" si="653"/>
        <v>0.1</v>
      </c>
      <c r="AB1715" s="17" t="e">
        <f>(AA1715*'Déscriptions des trades'!U1715*'Déscriptions des trades'!B1715/'Déscriptions des trades'!CK1715)*'Déscriptions des trades'!W1715</f>
        <v>#DIV/0!</v>
      </c>
      <c r="AC1715" s="265" t="e">
        <f>AB1715*'Déscriptions des trades'!CK1715</f>
        <v>#DIV/0!</v>
      </c>
      <c r="AD1715" s="266" t="e">
        <f>'Déscriptions des trades'!CK1715-AC1715</f>
        <v>#DIV/0!</v>
      </c>
      <c r="AE1715" s="389"/>
      <c r="AF1715" s="399">
        <v>1711</v>
      </c>
      <c r="AG1715" s="389"/>
      <c r="AH1715" s="20"/>
      <c r="AI1715" s="303"/>
      <c r="AJ1715" s="307"/>
      <c r="AK1715" s="161"/>
      <c r="AL1715" s="305"/>
      <c r="AM1715" s="305"/>
      <c r="AN1715" s="162"/>
      <c r="AO1715" s="439"/>
      <c r="AP1715" s="162"/>
      <c r="AQ1715" s="113"/>
      <c r="AR1715" s="113"/>
      <c r="AS1715" s="384"/>
      <c r="AT1715" s="306"/>
      <c r="AU1715" s="306"/>
      <c r="AV1715" s="160"/>
      <c r="AW1715" s="158"/>
      <c r="AX1715" s="385"/>
      <c r="AY1715" s="453"/>
      <c r="AZ1715" s="165"/>
      <c r="BA1715" s="301"/>
      <c r="BB1715" s="165"/>
      <c r="BC1715" s="301"/>
      <c r="BD1715" s="165"/>
      <c r="BE1715" s="302"/>
      <c r="BF1715" s="302"/>
      <c r="BG1715" s="165"/>
      <c r="BH1715" s="303"/>
      <c r="BI1715" s="165"/>
      <c r="BJ1715" s="304"/>
      <c r="BK1715" s="394"/>
      <c r="BL1715" s="302"/>
      <c r="BM1715" s="302"/>
      <c r="BN1715" s="394"/>
      <c r="BO1715" s="302"/>
      <c r="BP1715" s="13"/>
      <c r="BQ1715" s="302"/>
      <c r="BR1715" s="13"/>
      <c r="BS1715" s="302"/>
      <c r="BT1715" s="13"/>
      <c r="BU1715" s="302"/>
      <c r="BV1715" s="386"/>
      <c r="BW1715" s="303"/>
      <c r="BX1715" s="303"/>
      <c r="BY1715" s="302"/>
      <c r="BZ1715" s="302"/>
      <c r="CA1715" s="387"/>
      <c r="CB1715" s="395"/>
      <c r="CC1715" s="12"/>
      <c r="CD1715" s="304"/>
      <c r="CE1715" s="14"/>
      <c r="CF1715" s="395"/>
      <c r="CG1715" s="397"/>
      <c r="CH1715" s="300">
        <f t="shared" si="657"/>
        <v>0</v>
      </c>
      <c r="CI1715" s="26"/>
      <c r="CJ1715" s="17">
        <f t="shared" si="654"/>
        <v>0</v>
      </c>
      <c r="CK1715" s="18">
        <f t="shared" si="665"/>
        <v>12.89</v>
      </c>
      <c r="CM1715" s="164"/>
      <c r="CN1715" s="302"/>
      <c r="CO1715" s="13">
        <f t="shared" si="658"/>
        <v>0</v>
      </c>
      <c r="CP1715" s="302"/>
      <c r="CQ1715" s="13">
        <f t="shared" si="659"/>
        <v>0</v>
      </c>
      <c r="CR1715" s="302"/>
      <c r="CS1715" s="13">
        <f t="shared" si="660"/>
        <v>0</v>
      </c>
      <c r="CT1715" s="302"/>
      <c r="CU1715" s="13">
        <f t="shared" si="655"/>
        <v>0</v>
      </c>
      <c r="CV1715" s="302"/>
      <c r="CW1715" s="13">
        <f t="shared" si="661"/>
        <v>0</v>
      </c>
      <c r="CX1715" s="13">
        <f t="shared" si="662"/>
        <v>0</v>
      </c>
      <c r="CY1715" s="251">
        <f t="shared" si="663"/>
        <v>0</v>
      </c>
      <c r="CZ1715" s="13" t="s">
        <v>29</v>
      </c>
      <c r="DA1715" s="13">
        <v>50</v>
      </c>
      <c r="DB1715" s="22">
        <f t="shared" si="664"/>
        <v>0</v>
      </c>
      <c r="DD1715" s="24"/>
      <c r="DF1715" s="163"/>
      <c r="DH1715" s="24"/>
      <c r="DI1715" s="447"/>
      <c r="DJ1715" s="163"/>
    </row>
    <row r="1716" spans="1:114" s="7" customFormat="1">
      <c r="A1716" s="277">
        <f t="shared" si="648"/>
        <v>50</v>
      </c>
      <c r="B1716" s="21" t="e">
        <f>'Calculateur de trading'!I1716/C1716/W1716</f>
        <v>#DIV/0!</v>
      </c>
      <c r="C1716" s="278">
        <f t="shared" si="649"/>
        <v>10</v>
      </c>
      <c r="D1716" s="426"/>
      <c r="E1716" s="273">
        <f t="shared" si="650"/>
        <v>100</v>
      </c>
      <c r="F1716" s="271">
        <f t="shared" si="642"/>
        <v>2</v>
      </c>
      <c r="G1716" s="271" t="e">
        <f t="shared" si="643"/>
        <v>#DIV/0!</v>
      </c>
      <c r="H1716" s="272">
        <f t="shared" si="644"/>
        <v>20</v>
      </c>
      <c r="I1716" s="270"/>
      <c r="J1716" s="273">
        <f t="shared" si="651"/>
        <v>200</v>
      </c>
      <c r="K1716" s="271">
        <f t="shared" si="645"/>
        <v>4</v>
      </c>
      <c r="L1716" s="271" t="e">
        <f t="shared" si="646"/>
        <v>#DIV/0!</v>
      </c>
      <c r="M1716" s="272">
        <f t="shared" si="647"/>
        <v>40</v>
      </c>
      <c r="N1716" s="389"/>
      <c r="O1716" s="455" t="e">
        <f>(A1716*B1716*W1716)+(B1716*'Calculateur de trading'!H1716)</f>
        <v>#DIV/0!</v>
      </c>
      <c r="P1716" s="274" t="e">
        <f>O1716/'Déscriptions des trades'!CK1716</f>
        <v>#DIV/0!</v>
      </c>
      <c r="Q1716" s="456" t="e">
        <f>'Déscriptions des trades'!CK1716-O1716</f>
        <v>#DIV/0!</v>
      </c>
      <c r="R1716" s="466" t="e">
        <f t="shared" si="652"/>
        <v>#DIV/0!</v>
      </c>
      <c r="S1716" s="389"/>
      <c r="T1716" s="12"/>
      <c r="U1716" s="25"/>
      <c r="V1716" s="15"/>
      <c r="W1716" s="490">
        <f t="shared" si="656"/>
        <v>0</v>
      </c>
      <c r="X1716" s="21" t="e">
        <f>W1716*U1716/'Déscriptions des trades'!CK1716*'Déscriptions des trades'!B1716</f>
        <v>#DIV/0!</v>
      </c>
      <c r="Y1716" s="459"/>
      <c r="Z1716" s="389"/>
      <c r="AA1716" s="23">
        <f t="shared" si="653"/>
        <v>0.1</v>
      </c>
      <c r="AB1716" s="17" t="e">
        <f>(AA1716*'Déscriptions des trades'!U1716*'Déscriptions des trades'!B1716/'Déscriptions des trades'!CK1716)*'Déscriptions des trades'!W1716</f>
        <v>#DIV/0!</v>
      </c>
      <c r="AC1716" s="265" t="e">
        <f>AB1716*'Déscriptions des trades'!CK1716</f>
        <v>#DIV/0!</v>
      </c>
      <c r="AD1716" s="266" t="e">
        <f>'Déscriptions des trades'!CK1716-AC1716</f>
        <v>#DIV/0!</v>
      </c>
      <c r="AE1716" s="389"/>
      <c r="AF1716" s="399">
        <v>1712</v>
      </c>
      <c r="AG1716" s="389"/>
      <c r="AH1716" s="20"/>
      <c r="AI1716" s="303"/>
      <c r="AJ1716" s="307"/>
      <c r="AK1716" s="161"/>
      <c r="AL1716" s="305"/>
      <c r="AM1716" s="305"/>
      <c r="AN1716" s="162"/>
      <c r="AO1716" s="439"/>
      <c r="AP1716" s="162"/>
      <c r="AQ1716" s="113"/>
      <c r="AR1716" s="113"/>
      <c r="AS1716" s="384"/>
      <c r="AT1716" s="306"/>
      <c r="AU1716" s="306"/>
      <c r="AV1716" s="160"/>
      <c r="AW1716" s="158"/>
      <c r="AX1716" s="385"/>
      <c r="AY1716" s="453"/>
      <c r="AZ1716" s="165"/>
      <c r="BA1716" s="301"/>
      <c r="BB1716" s="165"/>
      <c r="BC1716" s="301"/>
      <c r="BD1716" s="165"/>
      <c r="BE1716" s="302"/>
      <c r="BF1716" s="302"/>
      <c r="BG1716" s="165"/>
      <c r="BH1716" s="303"/>
      <c r="BI1716" s="165"/>
      <c r="BJ1716" s="304"/>
      <c r="BK1716" s="394"/>
      <c r="BL1716" s="302"/>
      <c r="BM1716" s="302"/>
      <c r="BN1716" s="394"/>
      <c r="BO1716" s="302"/>
      <c r="BP1716" s="13"/>
      <c r="BQ1716" s="302"/>
      <c r="BR1716" s="13"/>
      <c r="BS1716" s="302"/>
      <c r="BT1716" s="13"/>
      <c r="BU1716" s="302"/>
      <c r="BV1716" s="386"/>
      <c r="BW1716" s="303"/>
      <c r="BX1716" s="303"/>
      <c r="BY1716" s="302"/>
      <c r="BZ1716" s="302"/>
      <c r="CA1716" s="387"/>
      <c r="CB1716" s="395"/>
      <c r="CC1716" s="12"/>
      <c r="CD1716" s="304"/>
      <c r="CE1716" s="14"/>
      <c r="CF1716" s="395"/>
      <c r="CG1716" s="397"/>
      <c r="CH1716" s="300">
        <f t="shared" si="657"/>
        <v>0</v>
      </c>
      <c r="CI1716" s="26"/>
      <c r="CJ1716" s="17">
        <f t="shared" si="654"/>
        <v>0</v>
      </c>
      <c r="CK1716" s="18">
        <f t="shared" si="665"/>
        <v>12.89</v>
      </c>
      <c r="CM1716" s="164"/>
      <c r="CN1716" s="302"/>
      <c r="CO1716" s="13">
        <f t="shared" si="658"/>
        <v>0</v>
      </c>
      <c r="CP1716" s="302"/>
      <c r="CQ1716" s="13">
        <f t="shared" si="659"/>
        <v>0</v>
      </c>
      <c r="CR1716" s="302"/>
      <c r="CS1716" s="13">
        <f t="shared" si="660"/>
        <v>0</v>
      </c>
      <c r="CT1716" s="302"/>
      <c r="CU1716" s="13">
        <f t="shared" si="655"/>
        <v>0</v>
      </c>
      <c r="CV1716" s="302"/>
      <c r="CW1716" s="13">
        <f t="shared" si="661"/>
        <v>0</v>
      </c>
      <c r="CX1716" s="13">
        <f t="shared" si="662"/>
        <v>0</v>
      </c>
      <c r="CY1716" s="251">
        <f t="shared" si="663"/>
        <v>0</v>
      </c>
      <c r="CZ1716" s="13" t="s">
        <v>29</v>
      </c>
      <c r="DA1716" s="13">
        <v>50</v>
      </c>
      <c r="DB1716" s="22">
        <f t="shared" si="664"/>
        <v>0</v>
      </c>
      <c r="DD1716" s="24"/>
      <c r="DF1716" s="163"/>
      <c r="DH1716" s="24"/>
      <c r="DI1716" s="447"/>
      <c r="DJ1716" s="163"/>
    </row>
    <row r="1717" spans="1:114" s="7" customFormat="1">
      <c r="A1717" s="277">
        <f t="shared" si="648"/>
        <v>50</v>
      </c>
      <c r="B1717" s="21" t="e">
        <f>'Calculateur de trading'!I1717/C1717/W1717</f>
        <v>#DIV/0!</v>
      </c>
      <c r="C1717" s="278">
        <f t="shared" si="649"/>
        <v>10</v>
      </c>
      <c r="D1717" s="278"/>
      <c r="E1717" s="273">
        <f t="shared" si="650"/>
        <v>100</v>
      </c>
      <c r="F1717" s="271">
        <f t="shared" si="642"/>
        <v>2</v>
      </c>
      <c r="G1717" s="271" t="e">
        <f t="shared" si="643"/>
        <v>#DIV/0!</v>
      </c>
      <c r="H1717" s="272">
        <f t="shared" si="644"/>
        <v>20</v>
      </c>
      <c r="I1717" s="270"/>
      <c r="J1717" s="273">
        <f t="shared" si="651"/>
        <v>200</v>
      </c>
      <c r="K1717" s="271">
        <f t="shared" si="645"/>
        <v>4</v>
      </c>
      <c r="L1717" s="271" t="e">
        <f t="shared" si="646"/>
        <v>#DIV/0!</v>
      </c>
      <c r="M1717" s="272">
        <f t="shared" si="647"/>
        <v>40</v>
      </c>
      <c r="N1717" s="389"/>
      <c r="O1717" s="455" t="e">
        <f>(A1717*B1717*W1717)+(B1717*'Calculateur de trading'!H1717)</f>
        <v>#DIV/0!</v>
      </c>
      <c r="P1717" s="274" t="e">
        <f>O1717/'Déscriptions des trades'!CK1717</f>
        <v>#DIV/0!</v>
      </c>
      <c r="Q1717" s="456" t="e">
        <f>'Déscriptions des trades'!CK1717-O1717</f>
        <v>#DIV/0!</v>
      </c>
      <c r="R1717" s="466" t="e">
        <f t="shared" si="652"/>
        <v>#DIV/0!</v>
      </c>
      <c r="S1717" s="389"/>
      <c r="T1717" s="12"/>
      <c r="U1717" s="25"/>
      <c r="V1717" s="15"/>
      <c r="W1717" s="490">
        <f t="shared" si="656"/>
        <v>0</v>
      </c>
      <c r="X1717" s="21" t="e">
        <f>W1717*U1717/'Déscriptions des trades'!CK1717*'Déscriptions des trades'!B1717</f>
        <v>#DIV/0!</v>
      </c>
      <c r="Y1717" s="459"/>
      <c r="Z1717" s="389"/>
      <c r="AA1717" s="23">
        <f t="shared" si="653"/>
        <v>0.1</v>
      </c>
      <c r="AB1717" s="17" t="e">
        <f>(AA1717*'Déscriptions des trades'!U1717*'Déscriptions des trades'!B1717/'Déscriptions des trades'!CK1717)*'Déscriptions des trades'!W1717</f>
        <v>#DIV/0!</v>
      </c>
      <c r="AC1717" s="265" t="e">
        <f>AB1717*'Déscriptions des trades'!CK1717</f>
        <v>#DIV/0!</v>
      </c>
      <c r="AD1717" s="266" t="e">
        <f>'Déscriptions des trades'!CK1717-AC1717</f>
        <v>#DIV/0!</v>
      </c>
      <c r="AE1717" s="389"/>
      <c r="AF1717" s="399">
        <v>1713</v>
      </c>
      <c r="AG1717" s="389"/>
      <c r="AH1717" s="20"/>
      <c r="AI1717" s="303"/>
      <c r="AJ1717" s="307"/>
      <c r="AK1717" s="161"/>
      <c r="AL1717" s="305"/>
      <c r="AM1717" s="305"/>
      <c r="AN1717" s="162"/>
      <c r="AO1717" s="439"/>
      <c r="AP1717" s="162"/>
      <c r="AQ1717" s="113"/>
      <c r="AR1717" s="113"/>
      <c r="AS1717" s="384"/>
      <c r="AT1717" s="306"/>
      <c r="AU1717" s="306"/>
      <c r="AV1717" s="160"/>
      <c r="AW1717" s="158"/>
      <c r="AX1717" s="385"/>
      <c r="AY1717" s="453"/>
      <c r="AZ1717" s="165"/>
      <c r="BA1717" s="301"/>
      <c r="BB1717" s="165"/>
      <c r="BC1717" s="301"/>
      <c r="BD1717" s="165"/>
      <c r="BE1717" s="302"/>
      <c r="BF1717" s="302"/>
      <c r="BG1717" s="165"/>
      <c r="BH1717" s="303"/>
      <c r="BI1717" s="165"/>
      <c r="BJ1717" s="304"/>
      <c r="BK1717" s="394"/>
      <c r="BL1717" s="302"/>
      <c r="BM1717" s="302"/>
      <c r="BN1717" s="394"/>
      <c r="BO1717" s="302"/>
      <c r="BP1717" s="13"/>
      <c r="BQ1717" s="302"/>
      <c r="BR1717" s="13"/>
      <c r="BS1717" s="302"/>
      <c r="BT1717" s="13"/>
      <c r="BU1717" s="302"/>
      <c r="BV1717" s="386"/>
      <c r="BW1717" s="303"/>
      <c r="BX1717" s="303"/>
      <c r="BY1717" s="302"/>
      <c r="BZ1717" s="302"/>
      <c r="CA1717" s="387"/>
      <c r="CB1717" s="395"/>
      <c r="CC1717" s="12"/>
      <c r="CD1717" s="304"/>
      <c r="CE1717" s="14"/>
      <c r="CF1717" s="395"/>
      <c r="CG1717" s="397"/>
      <c r="CH1717" s="300">
        <f t="shared" si="657"/>
        <v>0</v>
      </c>
      <c r="CI1717" s="26"/>
      <c r="CJ1717" s="17">
        <f t="shared" si="654"/>
        <v>0</v>
      </c>
      <c r="CK1717" s="18">
        <f t="shared" si="665"/>
        <v>12.89</v>
      </c>
      <c r="CM1717" s="164"/>
      <c r="CN1717" s="302"/>
      <c r="CO1717" s="13">
        <f t="shared" si="658"/>
        <v>0</v>
      </c>
      <c r="CP1717" s="302"/>
      <c r="CQ1717" s="13">
        <f t="shared" si="659"/>
        <v>0</v>
      </c>
      <c r="CR1717" s="302"/>
      <c r="CS1717" s="13">
        <f t="shared" si="660"/>
        <v>0</v>
      </c>
      <c r="CT1717" s="302"/>
      <c r="CU1717" s="13">
        <f t="shared" si="655"/>
        <v>0</v>
      </c>
      <c r="CV1717" s="302"/>
      <c r="CW1717" s="13">
        <f t="shared" si="661"/>
        <v>0</v>
      </c>
      <c r="CX1717" s="13">
        <f t="shared" si="662"/>
        <v>0</v>
      </c>
      <c r="CY1717" s="251">
        <f t="shared" si="663"/>
        <v>0</v>
      </c>
      <c r="CZ1717" s="13" t="s">
        <v>29</v>
      </c>
      <c r="DA1717" s="13">
        <v>50</v>
      </c>
      <c r="DB1717" s="22">
        <f t="shared" si="664"/>
        <v>0</v>
      </c>
      <c r="DD1717" s="24"/>
      <c r="DF1717" s="163"/>
      <c r="DH1717" s="24"/>
      <c r="DI1717" s="447"/>
      <c r="DJ1717" s="163"/>
    </row>
    <row r="1718" spans="1:114" s="7" customFormat="1">
      <c r="A1718" s="277">
        <f t="shared" si="648"/>
        <v>50</v>
      </c>
      <c r="B1718" s="21" t="e">
        <f>'Calculateur de trading'!I1718/C1718/W1718</f>
        <v>#DIV/0!</v>
      </c>
      <c r="C1718" s="278">
        <f t="shared" si="649"/>
        <v>10</v>
      </c>
      <c r="D1718" s="426"/>
      <c r="E1718" s="273">
        <f t="shared" si="650"/>
        <v>100</v>
      </c>
      <c r="F1718" s="271">
        <f t="shared" si="642"/>
        <v>2</v>
      </c>
      <c r="G1718" s="271" t="e">
        <f t="shared" si="643"/>
        <v>#DIV/0!</v>
      </c>
      <c r="H1718" s="272">
        <f t="shared" si="644"/>
        <v>20</v>
      </c>
      <c r="I1718" s="270"/>
      <c r="J1718" s="273">
        <f t="shared" si="651"/>
        <v>200</v>
      </c>
      <c r="K1718" s="271">
        <f t="shared" si="645"/>
        <v>4</v>
      </c>
      <c r="L1718" s="271" t="e">
        <f t="shared" si="646"/>
        <v>#DIV/0!</v>
      </c>
      <c r="M1718" s="272">
        <f t="shared" si="647"/>
        <v>40</v>
      </c>
      <c r="N1718" s="389"/>
      <c r="O1718" s="455" t="e">
        <f>(A1718*B1718*W1718)+(B1718*'Calculateur de trading'!H1718)</f>
        <v>#DIV/0!</v>
      </c>
      <c r="P1718" s="274" t="e">
        <f>O1718/'Déscriptions des trades'!CK1718</f>
        <v>#DIV/0!</v>
      </c>
      <c r="Q1718" s="456" t="e">
        <f>'Déscriptions des trades'!CK1718-O1718</f>
        <v>#DIV/0!</v>
      </c>
      <c r="R1718" s="466" t="e">
        <f t="shared" si="652"/>
        <v>#DIV/0!</v>
      </c>
      <c r="S1718" s="389"/>
      <c r="T1718" s="12"/>
      <c r="U1718" s="25"/>
      <c r="V1718" s="15"/>
      <c r="W1718" s="490">
        <f t="shared" si="656"/>
        <v>0</v>
      </c>
      <c r="X1718" s="21" t="e">
        <f>W1718*U1718/'Déscriptions des trades'!CK1718*'Déscriptions des trades'!B1718</f>
        <v>#DIV/0!</v>
      </c>
      <c r="Y1718" s="459"/>
      <c r="Z1718" s="389"/>
      <c r="AA1718" s="23">
        <f t="shared" si="653"/>
        <v>0.1</v>
      </c>
      <c r="AB1718" s="17" t="e">
        <f>(AA1718*'Déscriptions des trades'!U1718*'Déscriptions des trades'!B1718/'Déscriptions des trades'!CK1718)*'Déscriptions des trades'!W1718</f>
        <v>#DIV/0!</v>
      </c>
      <c r="AC1718" s="265" t="e">
        <f>AB1718*'Déscriptions des trades'!CK1718</f>
        <v>#DIV/0!</v>
      </c>
      <c r="AD1718" s="266" t="e">
        <f>'Déscriptions des trades'!CK1718-AC1718</f>
        <v>#DIV/0!</v>
      </c>
      <c r="AE1718" s="389"/>
      <c r="AF1718" s="399">
        <v>1714</v>
      </c>
      <c r="AG1718" s="389"/>
      <c r="AH1718" s="20"/>
      <c r="AI1718" s="303"/>
      <c r="AJ1718" s="307"/>
      <c r="AK1718" s="161"/>
      <c r="AL1718" s="305"/>
      <c r="AM1718" s="305"/>
      <c r="AN1718" s="162"/>
      <c r="AO1718" s="439"/>
      <c r="AP1718" s="162"/>
      <c r="AQ1718" s="113"/>
      <c r="AR1718" s="113"/>
      <c r="AS1718" s="384"/>
      <c r="AT1718" s="306"/>
      <c r="AU1718" s="306"/>
      <c r="AV1718" s="160"/>
      <c r="AW1718" s="158"/>
      <c r="AX1718" s="385"/>
      <c r="AY1718" s="453"/>
      <c r="AZ1718" s="165"/>
      <c r="BA1718" s="301"/>
      <c r="BB1718" s="165"/>
      <c r="BC1718" s="301"/>
      <c r="BD1718" s="165"/>
      <c r="BE1718" s="302"/>
      <c r="BF1718" s="302"/>
      <c r="BG1718" s="165"/>
      <c r="BH1718" s="303"/>
      <c r="BI1718" s="165"/>
      <c r="BJ1718" s="304"/>
      <c r="BK1718" s="394"/>
      <c r="BL1718" s="302"/>
      <c r="BM1718" s="302"/>
      <c r="BN1718" s="394"/>
      <c r="BO1718" s="302"/>
      <c r="BP1718" s="13"/>
      <c r="BQ1718" s="302"/>
      <c r="BR1718" s="13"/>
      <c r="BS1718" s="302"/>
      <c r="BT1718" s="13"/>
      <c r="BU1718" s="302"/>
      <c r="BV1718" s="386"/>
      <c r="BW1718" s="303"/>
      <c r="BX1718" s="303"/>
      <c r="BY1718" s="302"/>
      <c r="BZ1718" s="302"/>
      <c r="CA1718" s="387"/>
      <c r="CB1718" s="395"/>
      <c r="CC1718" s="12"/>
      <c r="CD1718" s="304"/>
      <c r="CE1718" s="14"/>
      <c r="CF1718" s="395"/>
      <c r="CG1718" s="397"/>
      <c r="CH1718" s="300">
        <f t="shared" si="657"/>
        <v>0</v>
      </c>
      <c r="CI1718" s="26"/>
      <c r="CJ1718" s="17">
        <f t="shared" si="654"/>
        <v>0</v>
      </c>
      <c r="CK1718" s="18">
        <f t="shared" si="665"/>
        <v>12.89</v>
      </c>
      <c r="CM1718" s="164"/>
      <c r="CN1718" s="302"/>
      <c r="CO1718" s="13">
        <f t="shared" si="658"/>
        <v>0</v>
      </c>
      <c r="CP1718" s="302"/>
      <c r="CQ1718" s="13">
        <f t="shared" si="659"/>
        <v>0</v>
      </c>
      <c r="CR1718" s="302"/>
      <c r="CS1718" s="13">
        <f t="shared" si="660"/>
        <v>0</v>
      </c>
      <c r="CT1718" s="302"/>
      <c r="CU1718" s="13">
        <f t="shared" si="655"/>
        <v>0</v>
      </c>
      <c r="CV1718" s="302"/>
      <c r="CW1718" s="13">
        <f t="shared" si="661"/>
        <v>0</v>
      </c>
      <c r="CX1718" s="13">
        <f t="shared" si="662"/>
        <v>0</v>
      </c>
      <c r="CY1718" s="251">
        <f t="shared" si="663"/>
        <v>0</v>
      </c>
      <c r="CZ1718" s="13" t="s">
        <v>29</v>
      </c>
      <c r="DA1718" s="13">
        <v>50</v>
      </c>
      <c r="DB1718" s="22">
        <f t="shared" si="664"/>
        <v>0</v>
      </c>
      <c r="DD1718" s="24"/>
      <c r="DF1718" s="163"/>
      <c r="DH1718" s="24"/>
      <c r="DI1718" s="447"/>
      <c r="DJ1718" s="163"/>
    </row>
    <row r="1719" spans="1:114" s="7" customFormat="1">
      <c r="A1719" s="277">
        <f t="shared" si="648"/>
        <v>50</v>
      </c>
      <c r="B1719" s="21" t="e">
        <f>'Calculateur de trading'!I1719/C1719/W1719</f>
        <v>#DIV/0!</v>
      </c>
      <c r="C1719" s="278">
        <f t="shared" si="649"/>
        <v>10</v>
      </c>
      <c r="D1719" s="278"/>
      <c r="E1719" s="273">
        <f t="shared" si="650"/>
        <v>100</v>
      </c>
      <c r="F1719" s="271">
        <f t="shared" si="642"/>
        <v>2</v>
      </c>
      <c r="G1719" s="271" t="e">
        <f t="shared" si="643"/>
        <v>#DIV/0!</v>
      </c>
      <c r="H1719" s="272">
        <f t="shared" si="644"/>
        <v>20</v>
      </c>
      <c r="I1719" s="270"/>
      <c r="J1719" s="273">
        <f t="shared" si="651"/>
        <v>200</v>
      </c>
      <c r="K1719" s="271">
        <f t="shared" si="645"/>
        <v>4</v>
      </c>
      <c r="L1719" s="271" t="e">
        <f t="shared" si="646"/>
        <v>#DIV/0!</v>
      </c>
      <c r="M1719" s="272">
        <f t="shared" si="647"/>
        <v>40</v>
      </c>
      <c r="N1719" s="389"/>
      <c r="O1719" s="455" t="e">
        <f>(A1719*B1719*W1719)+(B1719*'Calculateur de trading'!H1719)</f>
        <v>#DIV/0!</v>
      </c>
      <c r="P1719" s="274" t="e">
        <f>O1719/'Déscriptions des trades'!CK1719</f>
        <v>#DIV/0!</v>
      </c>
      <c r="Q1719" s="456" t="e">
        <f>'Déscriptions des trades'!CK1719-O1719</f>
        <v>#DIV/0!</v>
      </c>
      <c r="R1719" s="466" t="e">
        <f t="shared" si="652"/>
        <v>#DIV/0!</v>
      </c>
      <c r="S1719" s="389"/>
      <c r="T1719" s="12"/>
      <c r="U1719" s="25"/>
      <c r="V1719" s="15"/>
      <c r="W1719" s="490">
        <f t="shared" si="656"/>
        <v>0</v>
      </c>
      <c r="X1719" s="21" t="e">
        <f>W1719*U1719/'Déscriptions des trades'!CK1719*'Déscriptions des trades'!B1719</f>
        <v>#DIV/0!</v>
      </c>
      <c r="Y1719" s="459"/>
      <c r="Z1719" s="389"/>
      <c r="AA1719" s="23">
        <f t="shared" si="653"/>
        <v>0.1</v>
      </c>
      <c r="AB1719" s="17" t="e">
        <f>(AA1719*'Déscriptions des trades'!U1719*'Déscriptions des trades'!B1719/'Déscriptions des trades'!CK1719)*'Déscriptions des trades'!W1719</f>
        <v>#DIV/0!</v>
      </c>
      <c r="AC1719" s="265" t="e">
        <f>AB1719*'Déscriptions des trades'!CK1719</f>
        <v>#DIV/0!</v>
      </c>
      <c r="AD1719" s="266" t="e">
        <f>'Déscriptions des trades'!CK1719-AC1719</f>
        <v>#DIV/0!</v>
      </c>
      <c r="AE1719" s="389"/>
      <c r="AF1719" s="399">
        <v>1715</v>
      </c>
      <c r="AG1719" s="389"/>
      <c r="AH1719" s="20"/>
      <c r="AI1719" s="303"/>
      <c r="AJ1719" s="307"/>
      <c r="AK1719" s="161"/>
      <c r="AL1719" s="305"/>
      <c r="AM1719" s="305"/>
      <c r="AN1719" s="162"/>
      <c r="AO1719" s="439"/>
      <c r="AP1719" s="162"/>
      <c r="AQ1719" s="113"/>
      <c r="AR1719" s="113"/>
      <c r="AS1719" s="384"/>
      <c r="AT1719" s="306"/>
      <c r="AU1719" s="306"/>
      <c r="AV1719" s="160"/>
      <c r="AW1719" s="158"/>
      <c r="AX1719" s="385"/>
      <c r="AY1719" s="453"/>
      <c r="AZ1719" s="165"/>
      <c r="BA1719" s="301"/>
      <c r="BB1719" s="165"/>
      <c r="BC1719" s="301"/>
      <c r="BD1719" s="165"/>
      <c r="BE1719" s="302"/>
      <c r="BF1719" s="302"/>
      <c r="BG1719" s="165"/>
      <c r="BH1719" s="303"/>
      <c r="BI1719" s="165"/>
      <c r="BJ1719" s="304"/>
      <c r="BK1719" s="394"/>
      <c r="BL1719" s="302"/>
      <c r="BM1719" s="302"/>
      <c r="BN1719" s="394"/>
      <c r="BO1719" s="302"/>
      <c r="BP1719" s="13"/>
      <c r="BQ1719" s="302"/>
      <c r="BR1719" s="13"/>
      <c r="BS1719" s="302"/>
      <c r="BT1719" s="13"/>
      <c r="BU1719" s="302"/>
      <c r="BV1719" s="386"/>
      <c r="BW1719" s="303"/>
      <c r="BX1719" s="303"/>
      <c r="BY1719" s="302"/>
      <c r="BZ1719" s="302"/>
      <c r="CA1719" s="387"/>
      <c r="CB1719" s="395"/>
      <c r="CC1719" s="12"/>
      <c r="CD1719" s="304"/>
      <c r="CE1719" s="14"/>
      <c r="CF1719" s="395"/>
      <c r="CG1719" s="397"/>
      <c r="CH1719" s="300">
        <f t="shared" si="657"/>
        <v>0</v>
      </c>
      <c r="CI1719" s="26"/>
      <c r="CJ1719" s="17">
        <f t="shared" si="654"/>
        <v>0</v>
      </c>
      <c r="CK1719" s="18">
        <f t="shared" si="665"/>
        <v>12.89</v>
      </c>
      <c r="CM1719" s="164"/>
      <c r="CN1719" s="302"/>
      <c r="CO1719" s="13">
        <f t="shared" si="658"/>
        <v>0</v>
      </c>
      <c r="CP1719" s="302"/>
      <c r="CQ1719" s="13">
        <f t="shared" si="659"/>
        <v>0</v>
      </c>
      <c r="CR1719" s="302"/>
      <c r="CS1719" s="13">
        <f t="shared" si="660"/>
        <v>0</v>
      </c>
      <c r="CT1719" s="302"/>
      <c r="CU1719" s="13">
        <f t="shared" si="655"/>
        <v>0</v>
      </c>
      <c r="CV1719" s="302"/>
      <c r="CW1719" s="13">
        <f t="shared" si="661"/>
        <v>0</v>
      </c>
      <c r="CX1719" s="13">
        <f t="shared" si="662"/>
        <v>0</v>
      </c>
      <c r="CY1719" s="251">
        <f t="shared" si="663"/>
        <v>0</v>
      </c>
      <c r="CZ1719" s="13" t="s">
        <v>29</v>
      </c>
      <c r="DA1719" s="13">
        <v>50</v>
      </c>
      <c r="DB1719" s="22">
        <f t="shared" si="664"/>
        <v>0</v>
      </c>
      <c r="DD1719" s="24"/>
      <c r="DF1719" s="163"/>
      <c r="DH1719" s="24"/>
      <c r="DI1719" s="447"/>
      <c r="DJ1719" s="163"/>
    </row>
    <row r="1720" spans="1:114" s="7" customFormat="1">
      <c r="A1720" s="277">
        <f t="shared" si="648"/>
        <v>50</v>
      </c>
      <c r="B1720" s="21" t="e">
        <f>'Calculateur de trading'!I1720/C1720/W1720</f>
        <v>#DIV/0!</v>
      </c>
      <c r="C1720" s="278">
        <f t="shared" si="649"/>
        <v>10</v>
      </c>
      <c r="D1720" s="426"/>
      <c r="E1720" s="273">
        <f t="shared" si="650"/>
        <v>100</v>
      </c>
      <c r="F1720" s="271">
        <f t="shared" si="642"/>
        <v>2</v>
      </c>
      <c r="G1720" s="271" t="e">
        <f t="shared" si="643"/>
        <v>#DIV/0!</v>
      </c>
      <c r="H1720" s="272">
        <f t="shared" si="644"/>
        <v>20</v>
      </c>
      <c r="I1720" s="270"/>
      <c r="J1720" s="273">
        <f t="shared" si="651"/>
        <v>200</v>
      </c>
      <c r="K1720" s="271">
        <f t="shared" si="645"/>
        <v>4</v>
      </c>
      <c r="L1720" s="271" t="e">
        <f t="shared" si="646"/>
        <v>#DIV/0!</v>
      </c>
      <c r="M1720" s="272">
        <f t="shared" si="647"/>
        <v>40</v>
      </c>
      <c r="N1720" s="389"/>
      <c r="O1720" s="455" t="e">
        <f>(A1720*B1720*W1720)+(B1720*'Calculateur de trading'!H1720)</f>
        <v>#DIV/0!</v>
      </c>
      <c r="P1720" s="274" t="e">
        <f>O1720/'Déscriptions des trades'!CK1720</f>
        <v>#DIV/0!</v>
      </c>
      <c r="Q1720" s="456" t="e">
        <f>'Déscriptions des trades'!CK1720-O1720</f>
        <v>#DIV/0!</v>
      </c>
      <c r="R1720" s="466" t="e">
        <f t="shared" si="652"/>
        <v>#DIV/0!</v>
      </c>
      <c r="S1720" s="389"/>
      <c r="T1720" s="12"/>
      <c r="U1720" s="25"/>
      <c r="V1720" s="15"/>
      <c r="W1720" s="490">
        <f t="shared" si="656"/>
        <v>0</v>
      </c>
      <c r="X1720" s="21" t="e">
        <f>W1720*U1720/'Déscriptions des trades'!CK1720*'Déscriptions des trades'!B1720</f>
        <v>#DIV/0!</v>
      </c>
      <c r="Y1720" s="459"/>
      <c r="Z1720" s="389"/>
      <c r="AA1720" s="23">
        <f t="shared" si="653"/>
        <v>0.1</v>
      </c>
      <c r="AB1720" s="17" t="e">
        <f>(AA1720*'Déscriptions des trades'!U1720*'Déscriptions des trades'!B1720/'Déscriptions des trades'!CK1720)*'Déscriptions des trades'!W1720</f>
        <v>#DIV/0!</v>
      </c>
      <c r="AC1720" s="265" t="e">
        <f>AB1720*'Déscriptions des trades'!CK1720</f>
        <v>#DIV/0!</v>
      </c>
      <c r="AD1720" s="266" t="e">
        <f>'Déscriptions des trades'!CK1720-AC1720</f>
        <v>#DIV/0!</v>
      </c>
      <c r="AE1720" s="389"/>
      <c r="AF1720" s="399">
        <v>1716</v>
      </c>
      <c r="AG1720" s="389"/>
      <c r="AH1720" s="20"/>
      <c r="AI1720" s="303"/>
      <c r="AJ1720" s="307"/>
      <c r="AK1720" s="161"/>
      <c r="AL1720" s="305"/>
      <c r="AM1720" s="305"/>
      <c r="AN1720" s="162"/>
      <c r="AO1720" s="439"/>
      <c r="AP1720" s="162"/>
      <c r="AQ1720" s="113"/>
      <c r="AR1720" s="113"/>
      <c r="AS1720" s="384"/>
      <c r="AT1720" s="306"/>
      <c r="AU1720" s="306"/>
      <c r="AV1720" s="160"/>
      <c r="AW1720" s="158"/>
      <c r="AX1720" s="385"/>
      <c r="AY1720" s="453"/>
      <c r="AZ1720" s="165"/>
      <c r="BA1720" s="301"/>
      <c r="BB1720" s="165"/>
      <c r="BC1720" s="301"/>
      <c r="BD1720" s="165"/>
      <c r="BE1720" s="302"/>
      <c r="BF1720" s="302"/>
      <c r="BG1720" s="165"/>
      <c r="BH1720" s="303"/>
      <c r="BI1720" s="165"/>
      <c r="BJ1720" s="304"/>
      <c r="BK1720" s="394"/>
      <c r="BL1720" s="302"/>
      <c r="BM1720" s="302"/>
      <c r="BN1720" s="394"/>
      <c r="BO1720" s="302"/>
      <c r="BP1720" s="13"/>
      <c r="BQ1720" s="302"/>
      <c r="BR1720" s="13"/>
      <c r="BS1720" s="302"/>
      <c r="BT1720" s="13"/>
      <c r="BU1720" s="302"/>
      <c r="BV1720" s="386"/>
      <c r="BW1720" s="303"/>
      <c r="BX1720" s="303"/>
      <c r="BY1720" s="302"/>
      <c r="BZ1720" s="302"/>
      <c r="CA1720" s="387"/>
      <c r="CB1720" s="395"/>
      <c r="CC1720" s="12"/>
      <c r="CD1720" s="304"/>
      <c r="CE1720" s="14"/>
      <c r="CF1720" s="395"/>
      <c r="CG1720" s="397"/>
      <c r="CH1720" s="300">
        <f t="shared" si="657"/>
        <v>0</v>
      </c>
      <c r="CI1720" s="26"/>
      <c r="CJ1720" s="17">
        <f t="shared" si="654"/>
        <v>0</v>
      </c>
      <c r="CK1720" s="18">
        <f t="shared" si="665"/>
        <v>12.89</v>
      </c>
      <c r="CM1720" s="164"/>
      <c r="CN1720" s="302"/>
      <c r="CO1720" s="13">
        <f t="shared" si="658"/>
        <v>0</v>
      </c>
      <c r="CP1720" s="302"/>
      <c r="CQ1720" s="13">
        <f t="shared" si="659"/>
        <v>0</v>
      </c>
      <c r="CR1720" s="302"/>
      <c r="CS1720" s="13">
        <f t="shared" si="660"/>
        <v>0</v>
      </c>
      <c r="CT1720" s="302"/>
      <c r="CU1720" s="13">
        <f t="shared" si="655"/>
        <v>0</v>
      </c>
      <c r="CV1720" s="302"/>
      <c r="CW1720" s="13">
        <f t="shared" si="661"/>
        <v>0</v>
      </c>
      <c r="CX1720" s="13">
        <f t="shared" si="662"/>
        <v>0</v>
      </c>
      <c r="CY1720" s="251">
        <f t="shared" si="663"/>
        <v>0</v>
      </c>
      <c r="CZ1720" s="13" t="s">
        <v>29</v>
      </c>
      <c r="DA1720" s="13">
        <v>50</v>
      </c>
      <c r="DB1720" s="22">
        <f t="shared" si="664"/>
        <v>0</v>
      </c>
      <c r="DD1720" s="24"/>
      <c r="DF1720" s="163"/>
      <c r="DH1720" s="24"/>
      <c r="DI1720" s="447"/>
      <c r="DJ1720" s="163"/>
    </row>
    <row r="1721" spans="1:114" s="7" customFormat="1">
      <c r="A1721" s="277">
        <f t="shared" si="648"/>
        <v>50</v>
      </c>
      <c r="B1721" s="21" t="e">
        <f>'Calculateur de trading'!I1721/C1721/W1721</f>
        <v>#DIV/0!</v>
      </c>
      <c r="C1721" s="278">
        <f t="shared" si="649"/>
        <v>10</v>
      </c>
      <c r="D1721" s="426"/>
      <c r="E1721" s="273">
        <f t="shared" si="650"/>
        <v>100</v>
      </c>
      <c r="F1721" s="271">
        <f t="shared" si="642"/>
        <v>2</v>
      </c>
      <c r="G1721" s="271" t="e">
        <f t="shared" si="643"/>
        <v>#DIV/0!</v>
      </c>
      <c r="H1721" s="272">
        <f t="shared" si="644"/>
        <v>20</v>
      </c>
      <c r="I1721" s="270"/>
      <c r="J1721" s="273">
        <f t="shared" si="651"/>
        <v>200</v>
      </c>
      <c r="K1721" s="271">
        <f t="shared" si="645"/>
        <v>4</v>
      </c>
      <c r="L1721" s="271" t="e">
        <f t="shared" si="646"/>
        <v>#DIV/0!</v>
      </c>
      <c r="M1721" s="272">
        <f t="shared" si="647"/>
        <v>40</v>
      </c>
      <c r="N1721" s="389"/>
      <c r="O1721" s="455" t="e">
        <f>(A1721*B1721*W1721)+(B1721*'Calculateur de trading'!H1721)</f>
        <v>#DIV/0!</v>
      </c>
      <c r="P1721" s="274" t="e">
        <f>O1721/'Déscriptions des trades'!CK1721</f>
        <v>#DIV/0!</v>
      </c>
      <c r="Q1721" s="456" t="e">
        <f>'Déscriptions des trades'!CK1721-O1721</f>
        <v>#DIV/0!</v>
      </c>
      <c r="R1721" s="466" t="e">
        <f t="shared" si="652"/>
        <v>#DIV/0!</v>
      </c>
      <c r="S1721" s="389"/>
      <c r="T1721" s="12"/>
      <c r="U1721" s="25"/>
      <c r="V1721" s="15"/>
      <c r="W1721" s="490">
        <f t="shared" si="656"/>
        <v>0</v>
      </c>
      <c r="X1721" s="21" t="e">
        <f>W1721*U1721/'Déscriptions des trades'!CK1721*'Déscriptions des trades'!B1721</f>
        <v>#DIV/0!</v>
      </c>
      <c r="Y1721" s="459"/>
      <c r="Z1721" s="389"/>
      <c r="AA1721" s="23">
        <f t="shared" si="653"/>
        <v>0.1</v>
      </c>
      <c r="AB1721" s="17" t="e">
        <f>(AA1721*'Déscriptions des trades'!U1721*'Déscriptions des trades'!B1721/'Déscriptions des trades'!CK1721)*'Déscriptions des trades'!W1721</f>
        <v>#DIV/0!</v>
      </c>
      <c r="AC1721" s="265" t="e">
        <f>AB1721*'Déscriptions des trades'!CK1721</f>
        <v>#DIV/0!</v>
      </c>
      <c r="AD1721" s="266" t="e">
        <f>'Déscriptions des trades'!CK1721-AC1721</f>
        <v>#DIV/0!</v>
      </c>
      <c r="AE1721" s="389"/>
      <c r="AF1721" s="399">
        <v>1717</v>
      </c>
      <c r="AG1721" s="389"/>
      <c r="AH1721" s="20"/>
      <c r="AI1721" s="303"/>
      <c r="AJ1721" s="307"/>
      <c r="AK1721" s="161"/>
      <c r="AL1721" s="305"/>
      <c r="AM1721" s="305"/>
      <c r="AN1721" s="162"/>
      <c r="AO1721" s="439"/>
      <c r="AP1721" s="162"/>
      <c r="AQ1721" s="113"/>
      <c r="AR1721" s="113"/>
      <c r="AS1721" s="384"/>
      <c r="AT1721" s="306"/>
      <c r="AU1721" s="306"/>
      <c r="AV1721" s="160"/>
      <c r="AW1721" s="158"/>
      <c r="AX1721" s="385"/>
      <c r="AY1721" s="453"/>
      <c r="AZ1721" s="165"/>
      <c r="BA1721" s="301"/>
      <c r="BB1721" s="165"/>
      <c r="BC1721" s="301"/>
      <c r="BD1721" s="165"/>
      <c r="BE1721" s="302"/>
      <c r="BF1721" s="302"/>
      <c r="BG1721" s="165"/>
      <c r="BH1721" s="303"/>
      <c r="BI1721" s="165"/>
      <c r="BJ1721" s="304"/>
      <c r="BK1721" s="394"/>
      <c r="BL1721" s="302"/>
      <c r="BM1721" s="302"/>
      <c r="BN1721" s="394"/>
      <c r="BO1721" s="302"/>
      <c r="BP1721" s="13"/>
      <c r="BQ1721" s="302"/>
      <c r="BR1721" s="13"/>
      <c r="BS1721" s="302"/>
      <c r="BT1721" s="13"/>
      <c r="BU1721" s="302"/>
      <c r="BV1721" s="386"/>
      <c r="BW1721" s="303"/>
      <c r="BX1721" s="303"/>
      <c r="BY1721" s="302"/>
      <c r="BZ1721" s="302"/>
      <c r="CA1721" s="387"/>
      <c r="CB1721" s="395"/>
      <c r="CC1721" s="12"/>
      <c r="CD1721" s="304"/>
      <c r="CE1721" s="14"/>
      <c r="CF1721" s="395"/>
      <c r="CG1721" s="397"/>
      <c r="CH1721" s="300">
        <f t="shared" si="657"/>
        <v>0</v>
      </c>
      <c r="CI1721" s="26"/>
      <c r="CJ1721" s="17">
        <f t="shared" si="654"/>
        <v>0</v>
      </c>
      <c r="CK1721" s="18">
        <f t="shared" si="665"/>
        <v>12.89</v>
      </c>
      <c r="CM1721" s="164"/>
      <c r="CN1721" s="302"/>
      <c r="CO1721" s="13">
        <f t="shared" si="658"/>
        <v>0</v>
      </c>
      <c r="CP1721" s="302"/>
      <c r="CQ1721" s="13">
        <f t="shared" si="659"/>
        <v>0</v>
      </c>
      <c r="CR1721" s="302"/>
      <c r="CS1721" s="13">
        <f t="shared" si="660"/>
        <v>0</v>
      </c>
      <c r="CT1721" s="302"/>
      <c r="CU1721" s="13">
        <f t="shared" si="655"/>
        <v>0</v>
      </c>
      <c r="CV1721" s="302"/>
      <c r="CW1721" s="13">
        <f t="shared" si="661"/>
        <v>0</v>
      </c>
      <c r="CX1721" s="13">
        <f t="shared" si="662"/>
        <v>0</v>
      </c>
      <c r="CY1721" s="251">
        <f t="shared" si="663"/>
        <v>0</v>
      </c>
      <c r="CZ1721" s="13" t="s">
        <v>29</v>
      </c>
      <c r="DA1721" s="13">
        <v>50</v>
      </c>
      <c r="DB1721" s="22">
        <f t="shared" si="664"/>
        <v>0</v>
      </c>
      <c r="DD1721" s="24"/>
      <c r="DF1721" s="163"/>
      <c r="DH1721" s="24"/>
      <c r="DI1721" s="447"/>
      <c r="DJ1721" s="163"/>
    </row>
    <row r="1722" spans="1:114" s="7" customFormat="1">
      <c r="A1722" s="277">
        <f t="shared" si="648"/>
        <v>50</v>
      </c>
      <c r="B1722" s="21" t="e">
        <f>'Calculateur de trading'!I1722/C1722/W1722</f>
        <v>#DIV/0!</v>
      </c>
      <c r="C1722" s="278">
        <f t="shared" si="649"/>
        <v>10</v>
      </c>
      <c r="D1722" s="278"/>
      <c r="E1722" s="273">
        <f t="shared" si="650"/>
        <v>100</v>
      </c>
      <c r="F1722" s="271">
        <f t="shared" si="642"/>
        <v>2</v>
      </c>
      <c r="G1722" s="271" t="e">
        <f t="shared" si="643"/>
        <v>#DIV/0!</v>
      </c>
      <c r="H1722" s="272">
        <f t="shared" si="644"/>
        <v>20</v>
      </c>
      <c r="I1722" s="270"/>
      <c r="J1722" s="273">
        <f t="shared" si="651"/>
        <v>200</v>
      </c>
      <c r="K1722" s="271">
        <f t="shared" si="645"/>
        <v>4</v>
      </c>
      <c r="L1722" s="271" t="e">
        <f t="shared" si="646"/>
        <v>#DIV/0!</v>
      </c>
      <c r="M1722" s="272">
        <f t="shared" si="647"/>
        <v>40</v>
      </c>
      <c r="N1722" s="389"/>
      <c r="O1722" s="455" t="e">
        <f>(A1722*B1722*W1722)+(B1722*'Calculateur de trading'!H1722)</f>
        <v>#DIV/0!</v>
      </c>
      <c r="P1722" s="274" t="e">
        <f>O1722/'Déscriptions des trades'!CK1722</f>
        <v>#DIV/0!</v>
      </c>
      <c r="Q1722" s="456" t="e">
        <f>'Déscriptions des trades'!CK1722-O1722</f>
        <v>#DIV/0!</v>
      </c>
      <c r="R1722" s="466" t="e">
        <f t="shared" si="652"/>
        <v>#DIV/0!</v>
      </c>
      <c r="S1722" s="389"/>
      <c r="T1722" s="12"/>
      <c r="U1722" s="25"/>
      <c r="V1722" s="15"/>
      <c r="W1722" s="490">
        <f t="shared" si="656"/>
        <v>0</v>
      </c>
      <c r="X1722" s="21" t="e">
        <f>W1722*U1722/'Déscriptions des trades'!CK1722*'Déscriptions des trades'!B1722</f>
        <v>#DIV/0!</v>
      </c>
      <c r="Y1722" s="459"/>
      <c r="Z1722" s="389"/>
      <c r="AA1722" s="23">
        <f t="shared" si="653"/>
        <v>0.1</v>
      </c>
      <c r="AB1722" s="17" t="e">
        <f>(AA1722*'Déscriptions des trades'!U1722*'Déscriptions des trades'!B1722/'Déscriptions des trades'!CK1722)*'Déscriptions des trades'!W1722</f>
        <v>#DIV/0!</v>
      </c>
      <c r="AC1722" s="265" t="e">
        <f>AB1722*'Déscriptions des trades'!CK1722</f>
        <v>#DIV/0!</v>
      </c>
      <c r="AD1722" s="266" t="e">
        <f>'Déscriptions des trades'!CK1722-AC1722</f>
        <v>#DIV/0!</v>
      </c>
      <c r="AE1722" s="389"/>
      <c r="AF1722" s="399">
        <v>1718</v>
      </c>
      <c r="AG1722" s="389"/>
      <c r="AH1722" s="20"/>
      <c r="AI1722" s="303"/>
      <c r="AJ1722" s="307"/>
      <c r="AK1722" s="161"/>
      <c r="AL1722" s="305"/>
      <c r="AM1722" s="305"/>
      <c r="AN1722" s="162"/>
      <c r="AO1722" s="439"/>
      <c r="AP1722" s="162"/>
      <c r="AQ1722" s="113"/>
      <c r="AR1722" s="113"/>
      <c r="AS1722" s="384"/>
      <c r="AT1722" s="306"/>
      <c r="AU1722" s="306"/>
      <c r="AV1722" s="160"/>
      <c r="AW1722" s="158"/>
      <c r="AX1722" s="385"/>
      <c r="AY1722" s="453"/>
      <c r="AZ1722" s="165"/>
      <c r="BA1722" s="301"/>
      <c r="BB1722" s="165"/>
      <c r="BC1722" s="301"/>
      <c r="BD1722" s="165"/>
      <c r="BE1722" s="302"/>
      <c r="BF1722" s="302"/>
      <c r="BG1722" s="165"/>
      <c r="BH1722" s="303"/>
      <c r="BI1722" s="165"/>
      <c r="BJ1722" s="304"/>
      <c r="BK1722" s="394"/>
      <c r="BL1722" s="302"/>
      <c r="BM1722" s="302"/>
      <c r="BN1722" s="394"/>
      <c r="BO1722" s="302"/>
      <c r="BP1722" s="13"/>
      <c r="BQ1722" s="302"/>
      <c r="BR1722" s="13"/>
      <c r="BS1722" s="302"/>
      <c r="BT1722" s="13"/>
      <c r="BU1722" s="302"/>
      <c r="BV1722" s="386"/>
      <c r="BW1722" s="303"/>
      <c r="BX1722" s="303"/>
      <c r="BY1722" s="302"/>
      <c r="BZ1722" s="302"/>
      <c r="CA1722" s="387"/>
      <c r="CB1722" s="395"/>
      <c r="CC1722" s="12"/>
      <c r="CD1722" s="304"/>
      <c r="CE1722" s="14"/>
      <c r="CF1722" s="395"/>
      <c r="CG1722" s="397"/>
      <c r="CH1722" s="300">
        <f t="shared" si="657"/>
        <v>0</v>
      </c>
      <c r="CI1722" s="26"/>
      <c r="CJ1722" s="17">
        <f t="shared" si="654"/>
        <v>0</v>
      </c>
      <c r="CK1722" s="18">
        <f t="shared" si="665"/>
        <v>12.89</v>
      </c>
      <c r="CM1722" s="164"/>
      <c r="CN1722" s="302"/>
      <c r="CO1722" s="13">
        <f t="shared" si="658"/>
        <v>0</v>
      </c>
      <c r="CP1722" s="302"/>
      <c r="CQ1722" s="13">
        <f t="shared" si="659"/>
        <v>0</v>
      </c>
      <c r="CR1722" s="302"/>
      <c r="CS1722" s="13">
        <f t="shared" si="660"/>
        <v>0</v>
      </c>
      <c r="CT1722" s="302"/>
      <c r="CU1722" s="13">
        <f t="shared" si="655"/>
        <v>0</v>
      </c>
      <c r="CV1722" s="302"/>
      <c r="CW1722" s="13">
        <f t="shared" si="661"/>
        <v>0</v>
      </c>
      <c r="CX1722" s="13">
        <f t="shared" si="662"/>
        <v>0</v>
      </c>
      <c r="CY1722" s="251">
        <f t="shared" si="663"/>
        <v>0</v>
      </c>
      <c r="CZ1722" s="13" t="s">
        <v>29</v>
      </c>
      <c r="DA1722" s="13">
        <v>50</v>
      </c>
      <c r="DB1722" s="22">
        <f t="shared" si="664"/>
        <v>0</v>
      </c>
      <c r="DD1722" s="24"/>
      <c r="DF1722" s="163"/>
      <c r="DH1722" s="24"/>
      <c r="DI1722" s="447"/>
      <c r="DJ1722" s="163"/>
    </row>
    <row r="1723" spans="1:114" s="7" customFormat="1">
      <c r="A1723" s="277">
        <f t="shared" si="648"/>
        <v>50</v>
      </c>
      <c r="B1723" s="21" t="e">
        <f>'Calculateur de trading'!I1723/C1723/W1723</f>
        <v>#DIV/0!</v>
      </c>
      <c r="C1723" s="278">
        <f t="shared" si="649"/>
        <v>10</v>
      </c>
      <c r="D1723" s="426"/>
      <c r="E1723" s="273">
        <f t="shared" si="650"/>
        <v>100</v>
      </c>
      <c r="F1723" s="271">
        <f t="shared" si="642"/>
        <v>2</v>
      </c>
      <c r="G1723" s="271" t="e">
        <f t="shared" si="643"/>
        <v>#DIV/0!</v>
      </c>
      <c r="H1723" s="272">
        <f t="shared" si="644"/>
        <v>20</v>
      </c>
      <c r="I1723" s="270"/>
      <c r="J1723" s="273">
        <f t="shared" si="651"/>
        <v>200</v>
      </c>
      <c r="K1723" s="271">
        <f t="shared" si="645"/>
        <v>4</v>
      </c>
      <c r="L1723" s="271" t="e">
        <f t="shared" si="646"/>
        <v>#DIV/0!</v>
      </c>
      <c r="M1723" s="272">
        <f t="shared" si="647"/>
        <v>40</v>
      </c>
      <c r="N1723" s="389"/>
      <c r="O1723" s="455" t="e">
        <f>(A1723*B1723*W1723)+(B1723*'Calculateur de trading'!H1723)</f>
        <v>#DIV/0!</v>
      </c>
      <c r="P1723" s="274" t="e">
        <f>O1723/'Déscriptions des trades'!CK1723</f>
        <v>#DIV/0!</v>
      </c>
      <c r="Q1723" s="456" t="e">
        <f>'Déscriptions des trades'!CK1723-O1723</f>
        <v>#DIV/0!</v>
      </c>
      <c r="R1723" s="466" t="e">
        <f t="shared" si="652"/>
        <v>#DIV/0!</v>
      </c>
      <c r="S1723" s="389"/>
      <c r="T1723" s="12"/>
      <c r="U1723" s="25"/>
      <c r="V1723" s="15"/>
      <c r="W1723" s="490">
        <f t="shared" si="656"/>
        <v>0</v>
      </c>
      <c r="X1723" s="21" t="e">
        <f>W1723*U1723/'Déscriptions des trades'!CK1723*'Déscriptions des trades'!B1723</f>
        <v>#DIV/0!</v>
      </c>
      <c r="Y1723" s="459"/>
      <c r="Z1723" s="389"/>
      <c r="AA1723" s="23">
        <f t="shared" si="653"/>
        <v>0.1</v>
      </c>
      <c r="AB1723" s="17" t="e">
        <f>(AA1723*'Déscriptions des trades'!U1723*'Déscriptions des trades'!B1723/'Déscriptions des trades'!CK1723)*'Déscriptions des trades'!W1723</f>
        <v>#DIV/0!</v>
      </c>
      <c r="AC1723" s="265" t="e">
        <f>AB1723*'Déscriptions des trades'!CK1723</f>
        <v>#DIV/0!</v>
      </c>
      <c r="AD1723" s="266" t="e">
        <f>'Déscriptions des trades'!CK1723-AC1723</f>
        <v>#DIV/0!</v>
      </c>
      <c r="AE1723" s="389"/>
      <c r="AF1723" s="399">
        <v>1719</v>
      </c>
      <c r="AG1723" s="389"/>
      <c r="AH1723" s="20"/>
      <c r="AI1723" s="303"/>
      <c r="AJ1723" s="307"/>
      <c r="AK1723" s="161"/>
      <c r="AL1723" s="305"/>
      <c r="AM1723" s="305"/>
      <c r="AN1723" s="162"/>
      <c r="AO1723" s="439"/>
      <c r="AP1723" s="162"/>
      <c r="AQ1723" s="113"/>
      <c r="AR1723" s="113"/>
      <c r="AS1723" s="384"/>
      <c r="AT1723" s="306"/>
      <c r="AU1723" s="306"/>
      <c r="AV1723" s="160"/>
      <c r="AW1723" s="158"/>
      <c r="AX1723" s="385"/>
      <c r="AY1723" s="453"/>
      <c r="AZ1723" s="165"/>
      <c r="BA1723" s="301"/>
      <c r="BB1723" s="165"/>
      <c r="BC1723" s="301"/>
      <c r="BD1723" s="165"/>
      <c r="BE1723" s="302"/>
      <c r="BF1723" s="302"/>
      <c r="BG1723" s="165"/>
      <c r="BH1723" s="303"/>
      <c r="BI1723" s="165"/>
      <c r="BJ1723" s="304"/>
      <c r="BK1723" s="394"/>
      <c r="BL1723" s="302"/>
      <c r="BM1723" s="302"/>
      <c r="BN1723" s="394"/>
      <c r="BO1723" s="302"/>
      <c r="BP1723" s="13"/>
      <c r="BQ1723" s="302"/>
      <c r="BR1723" s="13"/>
      <c r="BS1723" s="302"/>
      <c r="BT1723" s="13"/>
      <c r="BU1723" s="302"/>
      <c r="BV1723" s="386"/>
      <c r="BW1723" s="303"/>
      <c r="BX1723" s="303"/>
      <c r="BY1723" s="302"/>
      <c r="BZ1723" s="302"/>
      <c r="CA1723" s="387"/>
      <c r="CB1723" s="395"/>
      <c r="CC1723" s="12"/>
      <c r="CD1723" s="304"/>
      <c r="CE1723" s="14"/>
      <c r="CF1723" s="395"/>
      <c r="CG1723" s="397"/>
      <c r="CH1723" s="300">
        <f t="shared" si="657"/>
        <v>0</v>
      </c>
      <c r="CI1723" s="26"/>
      <c r="CJ1723" s="17">
        <f t="shared" si="654"/>
        <v>0</v>
      </c>
      <c r="CK1723" s="18">
        <f t="shared" si="665"/>
        <v>12.89</v>
      </c>
      <c r="CM1723" s="164"/>
      <c r="CN1723" s="302"/>
      <c r="CO1723" s="13">
        <f t="shared" si="658"/>
        <v>0</v>
      </c>
      <c r="CP1723" s="302"/>
      <c r="CQ1723" s="13">
        <f t="shared" si="659"/>
        <v>0</v>
      </c>
      <c r="CR1723" s="302"/>
      <c r="CS1723" s="13">
        <f t="shared" si="660"/>
        <v>0</v>
      </c>
      <c r="CT1723" s="302"/>
      <c r="CU1723" s="13">
        <f t="shared" si="655"/>
        <v>0</v>
      </c>
      <c r="CV1723" s="302"/>
      <c r="CW1723" s="13">
        <f t="shared" si="661"/>
        <v>0</v>
      </c>
      <c r="CX1723" s="13">
        <f t="shared" si="662"/>
        <v>0</v>
      </c>
      <c r="CY1723" s="251">
        <f t="shared" si="663"/>
        <v>0</v>
      </c>
      <c r="CZ1723" s="13" t="s">
        <v>29</v>
      </c>
      <c r="DA1723" s="13">
        <v>50</v>
      </c>
      <c r="DB1723" s="22">
        <f t="shared" si="664"/>
        <v>0</v>
      </c>
      <c r="DD1723" s="24"/>
      <c r="DF1723" s="163"/>
      <c r="DH1723" s="24"/>
      <c r="DI1723" s="447"/>
      <c r="DJ1723" s="163"/>
    </row>
    <row r="1724" spans="1:114" s="7" customFormat="1">
      <c r="A1724" s="277">
        <f t="shared" si="648"/>
        <v>50</v>
      </c>
      <c r="B1724" s="21" t="e">
        <f>'Calculateur de trading'!I1724/C1724/W1724</f>
        <v>#DIV/0!</v>
      </c>
      <c r="C1724" s="278">
        <f t="shared" si="649"/>
        <v>10</v>
      </c>
      <c r="D1724" s="278"/>
      <c r="E1724" s="273">
        <f t="shared" si="650"/>
        <v>100</v>
      </c>
      <c r="F1724" s="271">
        <f t="shared" si="642"/>
        <v>2</v>
      </c>
      <c r="G1724" s="271" t="e">
        <f t="shared" si="643"/>
        <v>#DIV/0!</v>
      </c>
      <c r="H1724" s="272">
        <f t="shared" si="644"/>
        <v>20</v>
      </c>
      <c r="I1724" s="270"/>
      <c r="J1724" s="273">
        <f t="shared" si="651"/>
        <v>200</v>
      </c>
      <c r="K1724" s="271">
        <f t="shared" si="645"/>
        <v>4</v>
      </c>
      <c r="L1724" s="271" t="e">
        <f t="shared" si="646"/>
        <v>#DIV/0!</v>
      </c>
      <c r="M1724" s="272">
        <f t="shared" si="647"/>
        <v>40</v>
      </c>
      <c r="N1724" s="389"/>
      <c r="O1724" s="455" t="e">
        <f>(A1724*B1724*W1724)+(B1724*'Calculateur de trading'!H1724)</f>
        <v>#DIV/0!</v>
      </c>
      <c r="P1724" s="274" t="e">
        <f>O1724/'Déscriptions des trades'!CK1724</f>
        <v>#DIV/0!</v>
      </c>
      <c r="Q1724" s="456" t="e">
        <f>'Déscriptions des trades'!CK1724-O1724</f>
        <v>#DIV/0!</v>
      </c>
      <c r="R1724" s="466" t="e">
        <f t="shared" si="652"/>
        <v>#DIV/0!</v>
      </c>
      <c r="S1724" s="389"/>
      <c r="T1724" s="12"/>
      <c r="U1724" s="25"/>
      <c r="V1724" s="15"/>
      <c r="W1724" s="490">
        <f t="shared" si="656"/>
        <v>0</v>
      </c>
      <c r="X1724" s="21" t="e">
        <f>W1724*U1724/'Déscriptions des trades'!CK1724*'Déscriptions des trades'!B1724</f>
        <v>#DIV/0!</v>
      </c>
      <c r="Y1724" s="459"/>
      <c r="Z1724" s="389"/>
      <c r="AA1724" s="23">
        <f t="shared" si="653"/>
        <v>0.1</v>
      </c>
      <c r="AB1724" s="17" t="e">
        <f>(AA1724*'Déscriptions des trades'!U1724*'Déscriptions des trades'!B1724/'Déscriptions des trades'!CK1724)*'Déscriptions des trades'!W1724</f>
        <v>#DIV/0!</v>
      </c>
      <c r="AC1724" s="265" t="e">
        <f>AB1724*'Déscriptions des trades'!CK1724</f>
        <v>#DIV/0!</v>
      </c>
      <c r="AD1724" s="266" t="e">
        <f>'Déscriptions des trades'!CK1724-AC1724</f>
        <v>#DIV/0!</v>
      </c>
      <c r="AE1724" s="389"/>
      <c r="AF1724" s="399">
        <v>1720</v>
      </c>
      <c r="AG1724" s="389"/>
      <c r="AH1724" s="20"/>
      <c r="AI1724" s="303"/>
      <c r="AJ1724" s="307"/>
      <c r="AK1724" s="161"/>
      <c r="AL1724" s="305"/>
      <c r="AM1724" s="305"/>
      <c r="AN1724" s="162"/>
      <c r="AO1724" s="439"/>
      <c r="AP1724" s="162"/>
      <c r="AQ1724" s="113"/>
      <c r="AR1724" s="113"/>
      <c r="AS1724" s="384"/>
      <c r="AT1724" s="306"/>
      <c r="AU1724" s="306"/>
      <c r="AV1724" s="160"/>
      <c r="AW1724" s="158"/>
      <c r="AX1724" s="385"/>
      <c r="AY1724" s="453"/>
      <c r="AZ1724" s="165"/>
      <c r="BA1724" s="301"/>
      <c r="BB1724" s="165"/>
      <c r="BC1724" s="301"/>
      <c r="BD1724" s="165"/>
      <c r="BE1724" s="302"/>
      <c r="BF1724" s="302"/>
      <c r="BG1724" s="165"/>
      <c r="BH1724" s="303"/>
      <c r="BI1724" s="165"/>
      <c r="BJ1724" s="304"/>
      <c r="BK1724" s="394"/>
      <c r="BL1724" s="302"/>
      <c r="BM1724" s="302"/>
      <c r="BN1724" s="394"/>
      <c r="BO1724" s="302"/>
      <c r="BP1724" s="13"/>
      <c r="BQ1724" s="302"/>
      <c r="BR1724" s="13"/>
      <c r="BS1724" s="302"/>
      <c r="BT1724" s="13"/>
      <c r="BU1724" s="302"/>
      <c r="BV1724" s="386"/>
      <c r="BW1724" s="303"/>
      <c r="BX1724" s="303"/>
      <c r="BY1724" s="302"/>
      <c r="BZ1724" s="302"/>
      <c r="CA1724" s="387"/>
      <c r="CB1724" s="395"/>
      <c r="CC1724" s="12"/>
      <c r="CD1724" s="304"/>
      <c r="CE1724" s="14"/>
      <c r="CF1724" s="395"/>
      <c r="CG1724" s="397"/>
      <c r="CH1724" s="300">
        <f t="shared" si="657"/>
        <v>0</v>
      </c>
      <c r="CI1724" s="26"/>
      <c r="CJ1724" s="17">
        <f t="shared" si="654"/>
        <v>0</v>
      </c>
      <c r="CK1724" s="18">
        <f t="shared" si="665"/>
        <v>12.89</v>
      </c>
      <c r="CM1724" s="164"/>
      <c r="CN1724" s="302"/>
      <c r="CO1724" s="13">
        <f t="shared" si="658"/>
        <v>0</v>
      </c>
      <c r="CP1724" s="302"/>
      <c r="CQ1724" s="13">
        <f t="shared" si="659"/>
        <v>0</v>
      </c>
      <c r="CR1724" s="302"/>
      <c r="CS1724" s="13">
        <f t="shared" si="660"/>
        <v>0</v>
      </c>
      <c r="CT1724" s="302"/>
      <c r="CU1724" s="13">
        <f t="shared" si="655"/>
        <v>0</v>
      </c>
      <c r="CV1724" s="302"/>
      <c r="CW1724" s="13">
        <f t="shared" si="661"/>
        <v>0</v>
      </c>
      <c r="CX1724" s="13">
        <f t="shared" si="662"/>
        <v>0</v>
      </c>
      <c r="CY1724" s="251">
        <f t="shared" si="663"/>
        <v>0</v>
      </c>
      <c r="CZ1724" s="13" t="s">
        <v>29</v>
      </c>
      <c r="DA1724" s="13">
        <v>50</v>
      </c>
      <c r="DB1724" s="22">
        <f t="shared" si="664"/>
        <v>0</v>
      </c>
      <c r="DD1724" s="24"/>
      <c r="DF1724" s="163"/>
      <c r="DH1724" s="24"/>
      <c r="DI1724" s="447"/>
      <c r="DJ1724" s="163"/>
    </row>
    <row r="1725" spans="1:114" s="7" customFormat="1">
      <c r="A1725" s="277">
        <f t="shared" si="648"/>
        <v>50</v>
      </c>
      <c r="B1725" s="21" t="e">
        <f>'Calculateur de trading'!I1725/C1725/W1725</f>
        <v>#DIV/0!</v>
      </c>
      <c r="C1725" s="278">
        <f t="shared" si="649"/>
        <v>10</v>
      </c>
      <c r="D1725" s="426"/>
      <c r="E1725" s="273">
        <f t="shared" si="650"/>
        <v>100</v>
      </c>
      <c r="F1725" s="271">
        <f t="shared" si="642"/>
        <v>2</v>
      </c>
      <c r="G1725" s="271" t="e">
        <f t="shared" si="643"/>
        <v>#DIV/0!</v>
      </c>
      <c r="H1725" s="272">
        <f t="shared" si="644"/>
        <v>20</v>
      </c>
      <c r="I1725" s="270"/>
      <c r="J1725" s="273">
        <f t="shared" si="651"/>
        <v>200</v>
      </c>
      <c r="K1725" s="271">
        <f t="shared" si="645"/>
        <v>4</v>
      </c>
      <c r="L1725" s="271" t="e">
        <f t="shared" si="646"/>
        <v>#DIV/0!</v>
      </c>
      <c r="M1725" s="272">
        <f t="shared" si="647"/>
        <v>40</v>
      </c>
      <c r="N1725" s="389"/>
      <c r="O1725" s="455" t="e">
        <f>(A1725*B1725*W1725)+(B1725*'Calculateur de trading'!H1725)</f>
        <v>#DIV/0!</v>
      </c>
      <c r="P1725" s="274" t="e">
        <f>O1725/'Déscriptions des trades'!CK1725</f>
        <v>#DIV/0!</v>
      </c>
      <c r="Q1725" s="456" t="e">
        <f>'Déscriptions des trades'!CK1725-O1725</f>
        <v>#DIV/0!</v>
      </c>
      <c r="R1725" s="466" t="e">
        <f t="shared" si="652"/>
        <v>#DIV/0!</v>
      </c>
      <c r="S1725" s="389"/>
      <c r="T1725" s="12"/>
      <c r="U1725" s="25"/>
      <c r="V1725" s="15"/>
      <c r="W1725" s="490">
        <f t="shared" si="656"/>
        <v>0</v>
      </c>
      <c r="X1725" s="21" t="e">
        <f>W1725*U1725/'Déscriptions des trades'!CK1725*'Déscriptions des trades'!B1725</f>
        <v>#DIV/0!</v>
      </c>
      <c r="Y1725" s="459"/>
      <c r="Z1725" s="389"/>
      <c r="AA1725" s="23">
        <f t="shared" si="653"/>
        <v>0.1</v>
      </c>
      <c r="AB1725" s="17" t="e">
        <f>(AA1725*'Déscriptions des trades'!U1725*'Déscriptions des trades'!B1725/'Déscriptions des trades'!CK1725)*'Déscriptions des trades'!W1725</f>
        <v>#DIV/0!</v>
      </c>
      <c r="AC1725" s="265" t="e">
        <f>AB1725*'Déscriptions des trades'!CK1725</f>
        <v>#DIV/0!</v>
      </c>
      <c r="AD1725" s="266" t="e">
        <f>'Déscriptions des trades'!CK1725-AC1725</f>
        <v>#DIV/0!</v>
      </c>
      <c r="AE1725" s="389"/>
      <c r="AF1725" s="399">
        <v>1721</v>
      </c>
      <c r="AG1725" s="389"/>
      <c r="AH1725" s="20"/>
      <c r="AI1725" s="303"/>
      <c r="AJ1725" s="307"/>
      <c r="AK1725" s="161"/>
      <c r="AL1725" s="305"/>
      <c r="AM1725" s="305"/>
      <c r="AN1725" s="162"/>
      <c r="AO1725" s="439"/>
      <c r="AP1725" s="162"/>
      <c r="AQ1725" s="113"/>
      <c r="AR1725" s="113"/>
      <c r="AS1725" s="384"/>
      <c r="AT1725" s="306"/>
      <c r="AU1725" s="306"/>
      <c r="AV1725" s="160"/>
      <c r="AW1725" s="158"/>
      <c r="AX1725" s="385"/>
      <c r="AY1725" s="453"/>
      <c r="AZ1725" s="165"/>
      <c r="BA1725" s="301"/>
      <c r="BB1725" s="165"/>
      <c r="BC1725" s="301"/>
      <c r="BD1725" s="165"/>
      <c r="BE1725" s="302"/>
      <c r="BF1725" s="302"/>
      <c r="BG1725" s="165"/>
      <c r="BH1725" s="303"/>
      <c r="BI1725" s="165"/>
      <c r="BJ1725" s="304"/>
      <c r="BK1725" s="394"/>
      <c r="BL1725" s="302"/>
      <c r="BM1725" s="302"/>
      <c r="BN1725" s="394"/>
      <c r="BO1725" s="302"/>
      <c r="BP1725" s="13"/>
      <c r="BQ1725" s="302"/>
      <c r="BR1725" s="13"/>
      <c r="BS1725" s="302"/>
      <c r="BT1725" s="13"/>
      <c r="BU1725" s="302"/>
      <c r="BV1725" s="386"/>
      <c r="BW1725" s="303"/>
      <c r="BX1725" s="303"/>
      <c r="BY1725" s="302"/>
      <c r="BZ1725" s="302"/>
      <c r="CA1725" s="387"/>
      <c r="CB1725" s="395"/>
      <c r="CC1725" s="12"/>
      <c r="CD1725" s="304"/>
      <c r="CE1725" s="14"/>
      <c r="CF1725" s="395"/>
      <c r="CG1725" s="397"/>
      <c r="CH1725" s="300">
        <f t="shared" si="657"/>
        <v>0</v>
      </c>
      <c r="CI1725" s="26"/>
      <c r="CJ1725" s="17">
        <f t="shared" si="654"/>
        <v>0</v>
      </c>
      <c r="CK1725" s="18">
        <f t="shared" si="665"/>
        <v>12.89</v>
      </c>
      <c r="CM1725" s="164"/>
      <c r="CN1725" s="302"/>
      <c r="CO1725" s="13">
        <f t="shared" si="658"/>
        <v>0</v>
      </c>
      <c r="CP1725" s="302"/>
      <c r="CQ1725" s="13">
        <f t="shared" si="659"/>
        <v>0</v>
      </c>
      <c r="CR1725" s="302"/>
      <c r="CS1725" s="13">
        <f t="shared" si="660"/>
        <v>0</v>
      </c>
      <c r="CT1725" s="302"/>
      <c r="CU1725" s="13">
        <f t="shared" si="655"/>
        <v>0</v>
      </c>
      <c r="CV1725" s="302"/>
      <c r="CW1725" s="13">
        <f t="shared" si="661"/>
        <v>0</v>
      </c>
      <c r="CX1725" s="13">
        <f t="shared" si="662"/>
        <v>0</v>
      </c>
      <c r="CY1725" s="251">
        <f t="shared" si="663"/>
        <v>0</v>
      </c>
      <c r="CZ1725" s="13" t="s">
        <v>29</v>
      </c>
      <c r="DA1725" s="13">
        <v>50</v>
      </c>
      <c r="DB1725" s="22">
        <f t="shared" si="664"/>
        <v>0</v>
      </c>
      <c r="DD1725" s="24"/>
      <c r="DF1725" s="163"/>
      <c r="DH1725" s="24"/>
      <c r="DI1725" s="447"/>
      <c r="DJ1725" s="163"/>
    </row>
    <row r="1726" spans="1:114" s="7" customFormat="1">
      <c r="A1726" s="277">
        <f t="shared" si="648"/>
        <v>50</v>
      </c>
      <c r="B1726" s="21" t="e">
        <f>'Calculateur de trading'!I1726/C1726/W1726</f>
        <v>#DIV/0!</v>
      </c>
      <c r="C1726" s="278">
        <f t="shared" si="649"/>
        <v>10</v>
      </c>
      <c r="D1726" s="278"/>
      <c r="E1726" s="273">
        <f t="shared" si="650"/>
        <v>100</v>
      </c>
      <c r="F1726" s="271">
        <f t="shared" si="642"/>
        <v>2</v>
      </c>
      <c r="G1726" s="271" t="e">
        <f t="shared" si="643"/>
        <v>#DIV/0!</v>
      </c>
      <c r="H1726" s="272">
        <f t="shared" si="644"/>
        <v>20</v>
      </c>
      <c r="I1726" s="270"/>
      <c r="J1726" s="273">
        <f t="shared" si="651"/>
        <v>200</v>
      </c>
      <c r="K1726" s="271">
        <f t="shared" si="645"/>
        <v>4</v>
      </c>
      <c r="L1726" s="271" t="e">
        <f t="shared" si="646"/>
        <v>#DIV/0!</v>
      </c>
      <c r="M1726" s="272">
        <f t="shared" si="647"/>
        <v>40</v>
      </c>
      <c r="N1726" s="389"/>
      <c r="O1726" s="455" t="e">
        <f>(A1726*B1726*W1726)+(B1726*'Calculateur de trading'!H1726)</f>
        <v>#DIV/0!</v>
      </c>
      <c r="P1726" s="274" t="e">
        <f>O1726/'Déscriptions des trades'!CK1726</f>
        <v>#DIV/0!</v>
      </c>
      <c r="Q1726" s="456" t="e">
        <f>'Déscriptions des trades'!CK1726-O1726</f>
        <v>#DIV/0!</v>
      </c>
      <c r="R1726" s="466" t="e">
        <f t="shared" si="652"/>
        <v>#DIV/0!</v>
      </c>
      <c r="S1726" s="389"/>
      <c r="T1726" s="12"/>
      <c r="U1726" s="25"/>
      <c r="V1726" s="15"/>
      <c r="W1726" s="490">
        <f t="shared" si="656"/>
        <v>0</v>
      </c>
      <c r="X1726" s="21" t="e">
        <f>W1726*U1726/'Déscriptions des trades'!CK1726*'Déscriptions des trades'!B1726</f>
        <v>#DIV/0!</v>
      </c>
      <c r="Y1726" s="459"/>
      <c r="Z1726" s="389"/>
      <c r="AA1726" s="23">
        <f t="shared" si="653"/>
        <v>0.1</v>
      </c>
      <c r="AB1726" s="17" t="e">
        <f>(AA1726*'Déscriptions des trades'!U1726*'Déscriptions des trades'!B1726/'Déscriptions des trades'!CK1726)*'Déscriptions des trades'!W1726</f>
        <v>#DIV/0!</v>
      </c>
      <c r="AC1726" s="265" t="e">
        <f>AB1726*'Déscriptions des trades'!CK1726</f>
        <v>#DIV/0!</v>
      </c>
      <c r="AD1726" s="266" t="e">
        <f>'Déscriptions des trades'!CK1726-AC1726</f>
        <v>#DIV/0!</v>
      </c>
      <c r="AE1726" s="389"/>
      <c r="AF1726" s="399">
        <v>1722</v>
      </c>
      <c r="AG1726" s="389"/>
      <c r="AH1726" s="20"/>
      <c r="AI1726" s="303"/>
      <c r="AJ1726" s="307"/>
      <c r="AK1726" s="161"/>
      <c r="AL1726" s="305"/>
      <c r="AM1726" s="305"/>
      <c r="AN1726" s="162"/>
      <c r="AO1726" s="439"/>
      <c r="AP1726" s="162"/>
      <c r="AQ1726" s="113"/>
      <c r="AR1726" s="113"/>
      <c r="AS1726" s="384"/>
      <c r="AT1726" s="306"/>
      <c r="AU1726" s="306"/>
      <c r="AV1726" s="160"/>
      <c r="AW1726" s="158"/>
      <c r="AX1726" s="385"/>
      <c r="AY1726" s="453"/>
      <c r="AZ1726" s="165"/>
      <c r="BA1726" s="301"/>
      <c r="BB1726" s="165"/>
      <c r="BC1726" s="301"/>
      <c r="BD1726" s="165"/>
      <c r="BE1726" s="302"/>
      <c r="BF1726" s="302"/>
      <c r="BG1726" s="165"/>
      <c r="BH1726" s="303"/>
      <c r="BI1726" s="165"/>
      <c r="BJ1726" s="304"/>
      <c r="BK1726" s="394"/>
      <c r="BL1726" s="302"/>
      <c r="BM1726" s="302"/>
      <c r="BN1726" s="394"/>
      <c r="BO1726" s="302"/>
      <c r="BP1726" s="13"/>
      <c r="BQ1726" s="302"/>
      <c r="BR1726" s="13"/>
      <c r="BS1726" s="302"/>
      <c r="BT1726" s="13"/>
      <c r="BU1726" s="302"/>
      <c r="BV1726" s="386"/>
      <c r="BW1726" s="303"/>
      <c r="BX1726" s="303"/>
      <c r="BY1726" s="302"/>
      <c r="BZ1726" s="302"/>
      <c r="CA1726" s="387"/>
      <c r="CB1726" s="395"/>
      <c r="CC1726" s="12"/>
      <c r="CD1726" s="304"/>
      <c r="CE1726" s="14"/>
      <c r="CF1726" s="395"/>
      <c r="CG1726" s="397"/>
      <c r="CH1726" s="300">
        <f t="shared" si="657"/>
        <v>0</v>
      </c>
      <c r="CI1726" s="26"/>
      <c r="CJ1726" s="17">
        <f t="shared" si="654"/>
        <v>0</v>
      </c>
      <c r="CK1726" s="18">
        <f t="shared" si="665"/>
        <v>12.89</v>
      </c>
      <c r="CM1726" s="164"/>
      <c r="CN1726" s="302"/>
      <c r="CO1726" s="13">
        <f t="shared" si="658"/>
        <v>0</v>
      </c>
      <c r="CP1726" s="302"/>
      <c r="CQ1726" s="13">
        <f t="shared" si="659"/>
        <v>0</v>
      </c>
      <c r="CR1726" s="302"/>
      <c r="CS1726" s="13">
        <f t="shared" si="660"/>
        <v>0</v>
      </c>
      <c r="CT1726" s="302"/>
      <c r="CU1726" s="13">
        <f t="shared" si="655"/>
        <v>0</v>
      </c>
      <c r="CV1726" s="302"/>
      <c r="CW1726" s="13">
        <f t="shared" si="661"/>
        <v>0</v>
      </c>
      <c r="CX1726" s="13">
        <f t="shared" si="662"/>
        <v>0</v>
      </c>
      <c r="CY1726" s="251">
        <f t="shared" si="663"/>
        <v>0</v>
      </c>
      <c r="CZ1726" s="13" t="s">
        <v>29</v>
      </c>
      <c r="DA1726" s="13">
        <v>50</v>
      </c>
      <c r="DB1726" s="22">
        <f t="shared" si="664"/>
        <v>0</v>
      </c>
      <c r="DD1726" s="24"/>
      <c r="DF1726" s="163"/>
      <c r="DH1726" s="24"/>
      <c r="DI1726" s="447"/>
      <c r="DJ1726" s="163"/>
    </row>
    <row r="1727" spans="1:114" s="7" customFormat="1">
      <c r="A1727" s="277">
        <f t="shared" si="648"/>
        <v>50</v>
      </c>
      <c r="B1727" s="21" t="e">
        <f>'Calculateur de trading'!I1727/C1727/W1727</f>
        <v>#DIV/0!</v>
      </c>
      <c r="C1727" s="278">
        <f t="shared" si="649"/>
        <v>10</v>
      </c>
      <c r="D1727" s="426"/>
      <c r="E1727" s="273">
        <f t="shared" si="650"/>
        <v>100</v>
      </c>
      <c r="F1727" s="271">
        <f t="shared" si="642"/>
        <v>2</v>
      </c>
      <c r="G1727" s="271" t="e">
        <f t="shared" si="643"/>
        <v>#DIV/0!</v>
      </c>
      <c r="H1727" s="272">
        <f t="shared" si="644"/>
        <v>20</v>
      </c>
      <c r="I1727" s="270"/>
      <c r="J1727" s="273">
        <f t="shared" si="651"/>
        <v>200</v>
      </c>
      <c r="K1727" s="271">
        <f t="shared" si="645"/>
        <v>4</v>
      </c>
      <c r="L1727" s="271" t="e">
        <f t="shared" si="646"/>
        <v>#DIV/0!</v>
      </c>
      <c r="M1727" s="272">
        <f t="shared" si="647"/>
        <v>40</v>
      </c>
      <c r="N1727" s="389"/>
      <c r="O1727" s="455" t="e">
        <f>(A1727*B1727*W1727)+(B1727*'Calculateur de trading'!H1727)</f>
        <v>#DIV/0!</v>
      </c>
      <c r="P1727" s="274" t="e">
        <f>O1727/'Déscriptions des trades'!CK1727</f>
        <v>#DIV/0!</v>
      </c>
      <c r="Q1727" s="456" t="e">
        <f>'Déscriptions des trades'!CK1727-O1727</f>
        <v>#DIV/0!</v>
      </c>
      <c r="R1727" s="466" t="e">
        <f t="shared" si="652"/>
        <v>#DIV/0!</v>
      </c>
      <c r="S1727" s="389"/>
      <c r="T1727" s="12"/>
      <c r="U1727" s="25"/>
      <c r="V1727" s="15"/>
      <c r="W1727" s="490">
        <f t="shared" si="656"/>
        <v>0</v>
      </c>
      <c r="X1727" s="21" t="e">
        <f>W1727*U1727/'Déscriptions des trades'!CK1727*'Déscriptions des trades'!B1727</f>
        <v>#DIV/0!</v>
      </c>
      <c r="Y1727" s="459"/>
      <c r="Z1727" s="389"/>
      <c r="AA1727" s="23">
        <f t="shared" si="653"/>
        <v>0.1</v>
      </c>
      <c r="AB1727" s="17" t="e">
        <f>(AA1727*'Déscriptions des trades'!U1727*'Déscriptions des trades'!B1727/'Déscriptions des trades'!CK1727)*'Déscriptions des trades'!W1727</f>
        <v>#DIV/0!</v>
      </c>
      <c r="AC1727" s="265" t="e">
        <f>AB1727*'Déscriptions des trades'!CK1727</f>
        <v>#DIV/0!</v>
      </c>
      <c r="AD1727" s="266" t="e">
        <f>'Déscriptions des trades'!CK1727-AC1727</f>
        <v>#DIV/0!</v>
      </c>
      <c r="AE1727" s="389"/>
      <c r="AF1727" s="399">
        <v>1723</v>
      </c>
      <c r="AG1727" s="389"/>
      <c r="AH1727" s="20"/>
      <c r="AI1727" s="303"/>
      <c r="AJ1727" s="307"/>
      <c r="AK1727" s="161"/>
      <c r="AL1727" s="305"/>
      <c r="AM1727" s="305"/>
      <c r="AN1727" s="162"/>
      <c r="AO1727" s="439"/>
      <c r="AP1727" s="162"/>
      <c r="AQ1727" s="113"/>
      <c r="AR1727" s="113"/>
      <c r="AS1727" s="384"/>
      <c r="AT1727" s="306"/>
      <c r="AU1727" s="306"/>
      <c r="AV1727" s="160"/>
      <c r="AW1727" s="158"/>
      <c r="AX1727" s="385"/>
      <c r="AY1727" s="453"/>
      <c r="AZ1727" s="165"/>
      <c r="BA1727" s="301"/>
      <c r="BB1727" s="165"/>
      <c r="BC1727" s="301"/>
      <c r="BD1727" s="165"/>
      <c r="BE1727" s="302"/>
      <c r="BF1727" s="302"/>
      <c r="BG1727" s="165"/>
      <c r="BH1727" s="303"/>
      <c r="BI1727" s="165"/>
      <c r="BJ1727" s="304"/>
      <c r="BK1727" s="394"/>
      <c r="BL1727" s="302"/>
      <c r="BM1727" s="302"/>
      <c r="BN1727" s="394"/>
      <c r="BO1727" s="302"/>
      <c r="BP1727" s="13"/>
      <c r="BQ1727" s="302"/>
      <c r="BR1727" s="13"/>
      <c r="BS1727" s="302"/>
      <c r="BT1727" s="13"/>
      <c r="BU1727" s="302"/>
      <c r="BV1727" s="386"/>
      <c r="BW1727" s="303"/>
      <c r="BX1727" s="303"/>
      <c r="BY1727" s="302"/>
      <c r="BZ1727" s="302"/>
      <c r="CA1727" s="387"/>
      <c r="CB1727" s="395"/>
      <c r="CC1727" s="12"/>
      <c r="CD1727" s="304"/>
      <c r="CE1727" s="14"/>
      <c r="CF1727" s="395"/>
      <c r="CG1727" s="397"/>
      <c r="CH1727" s="300">
        <f t="shared" si="657"/>
        <v>0</v>
      </c>
      <c r="CI1727" s="26"/>
      <c r="CJ1727" s="17">
        <f t="shared" si="654"/>
        <v>0</v>
      </c>
      <c r="CK1727" s="18">
        <f t="shared" si="665"/>
        <v>12.89</v>
      </c>
      <c r="CM1727" s="164"/>
      <c r="CN1727" s="302"/>
      <c r="CO1727" s="13">
        <f t="shared" si="658"/>
        <v>0</v>
      </c>
      <c r="CP1727" s="302"/>
      <c r="CQ1727" s="13">
        <f t="shared" si="659"/>
        <v>0</v>
      </c>
      <c r="CR1727" s="302"/>
      <c r="CS1727" s="13">
        <f t="shared" si="660"/>
        <v>0</v>
      </c>
      <c r="CT1727" s="302"/>
      <c r="CU1727" s="13">
        <f t="shared" si="655"/>
        <v>0</v>
      </c>
      <c r="CV1727" s="302"/>
      <c r="CW1727" s="13">
        <f t="shared" si="661"/>
        <v>0</v>
      </c>
      <c r="CX1727" s="13">
        <f t="shared" si="662"/>
        <v>0</v>
      </c>
      <c r="CY1727" s="251">
        <f t="shared" si="663"/>
        <v>0</v>
      </c>
      <c r="CZ1727" s="13" t="s">
        <v>29</v>
      </c>
      <c r="DA1727" s="13">
        <v>50</v>
      </c>
      <c r="DB1727" s="22">
        <f t="shared" si="664"/>
        <v>0</v>
      </c>
      <c r="DD1727" s="24"/>
      <c r="DF1727" s="163"/>
      <c r="DH1727" s="24"/>
      <c r="DI1727" s="447"/>
      <c r="DJ1727" s="163"/>
    </row>
    <row r="1728" spans="1:114" s="7" customFormat="1">
      <c r="A1728" s="277">
        <f t="shared" si="648"/>
        <v>50</v>
      </c>
      <c r="B1728" s="21" t="e">
        <f>'Calculateur de trading'!I1728/C1728/W1728</f>
        <v>#DIV/0!</v>
      </c>
      <c r="C1728" s="278">
        <f t="shared" si="649"/>
        <v>10</v>
      </c>
      <c r="D1728" s="426"/>
      <c r="E1728" s="273">
        <f t="shared" si="650"/>
        <v>100</v>
      </c>
      <c r="F1728" s="271">
        <f t="shared" si="642"/>
        <v>2</v>
      </c>
      <c r="G1728" s="271" t="e">
        <f t="shared" si="643"/>
        <v>#DIV/0!</v>
      </c>
      <c r="H1728" s="272">
        <f t="shared" si="644"/>
        <v>20</v>
      </c>
      <c r="I1728" s="270"/>
      <c r="J1728" s="273">
        <f t="shared" si="651"/>
        <v>200</v>
      </c>
      <c r="K1728" s="271">
        <f t="shared" si="645"/>
        <v>4</v>
      </c>
      <c r="L1728" s="271" t="e">
        <f t="shared" si="646"/>
        <v>#DIV/0!</v>
      </c>
      <c r="M1728" s="272">
        <f t="shared" si="647"/>
        <v>40</v>
      </c>
      <c r="N1728" s="389"/>
      <c r="O1728" s="455" t="e">
        <f>(A1728*B1728*W1728)+(B1728*'Calculateur de trading'!H1728)</f>
        <v>#DIV/0!</v>
      </c>
      <c r="P1728" s="274" t="e">
        <f>O1728/'Déscriptions des trades'!CK1728</f>
        <v>#DIV/0!</v>
      </c>
      <c r="Q1728" s="456" t="e">
        <f>'Déscriptions des trades'!CK1728-O1728</f>
        <v>#DIV/0!</v>
      </c>
      <c r="R1728" s="466" t="e">
        <f t="shared" si="652"/>
        <v>#DIV/0!</v>
      </c>
      <c r="S1728" s="389"/>
      <c r="T1728" s="12"/>
      <c r="U1728" s="25"/>
      <c r="V1728" s="15"/>
      <c r="W1728" s="490">
        <f t="shared" si="656"/>
        <v>0</v>
      </c>
      <c r="X1728" s="21" t="e">
        <f>W1728*U1728/'Déscriptions des trades'!CK1728*'Déscriptions des trades'!B1728</f>
        <v>#DIV/0!</v>
      </c>
      <c r="Y1728" s="459"/>
      <c r="Z1728" s="389"/>
      <c r="AA1728" s="23">
        <f t="shared" si="653"/>
        <v>0.1</v>
      </c>
      <c r="AB1728" s="17" t="e">
        <f>(AA1728*'Déscriptions des trades'!U1728*'Déscriptions des trades'!B1728/'Déscriptions des trades'!CK1728)*'Déscriptions des trades'!W1728</f>
        <v>#DIV/0!</v>
      </c>
      <c r="AC1728" s="265" t="e">
        <f>AB1728*'Déscriptions des trades'!CK1728</f>
        <v>#DIV/0!</v>
      </c>
      <c r="AD1728" s="266" t="e">
        <f>'Déscriptions des trades'!CK1728-AC1728</f>
        <v>#DIV/0!</v>
      </c>
      <c r="AE1728" s="389"/>
      <c r="AF1728" s="399">
        <v>1724</v>
      </c>
      <c r="AG1728" s="389"/>
      <c r="AH1728" s="20"/>
      <c r="AI1728" s="303"/>
      <c r="AJ1728" s="307"/>
      <c r="AK1728" s="161"/>
      <c r="AL1728" s="305"/>
      <c r="AM1728" s="305"/>
      <c r="AN1728" s="162"/>
      <c r="AO1728" s="439"/>
      <c r="AP1728" s="162"/>
      <c r="AQ1728" s="113"/>
      <c r="AR1728" s="113"/>
      <c r="AS1728" s="384"/>
      <c r="AT1728" s="306"/>
      <c r="AU1728" s="306"/>
      <c r="AV1728" s="160"/>
      <c r="AW1728" s="158"/>
      <c r="AX1728" s="385"/>
      <c r="AY1728" s="453"/>
      <c r="AZ1728" s="165"/>
      <c r="BA1728" s="301"/>
      <c r="BB1728" s="165"/>
      <c r="BC1728" s="301"/>
      <c r="BD1728" s="165"/>
      <c r="BE1728" s="302"/>
      <c r="BF1728" s="302"/>
      <c r="BG1728" s="165"/>
      <c r="BH1728" s="303"/>
      <c r="BI1728" s="165"/>
      <c r="BJ1728" s="304"/>
      <c r="BK1728" s="394"/>
      <c r="BL1728" s="302"/>
      <c r="BM1728" s="302"/>
      <c r="BN1728" s="394"/>
      <c r="BO1728" s="302"/>
      <c r="BP1728" s="13"/>
      <c r="BQ1728" s="302"/>
      <c r="BR1728" s="13"/>
      <c r="BS1728" s="302"/>
      <c r="BT1728" s="13"/>
      <c r="BU1728" s="302"/>
      <c r="BV1728" s="386"/>
      <c r="BW1728" s="303"/>
      <c r="BX1728" s="303"/>
      <c r="BY1728" s="302"/>
      <c r="BZ1728" s="302"/>
      <c r="CA1728" s="387"/>
      <c r="CB1728" s="395"/>
      <c r="CC1728" s="12"/>
      <c r="CD1728" s="304"/>
      <c r="CE1728" s="14"/>
      <c r="CF1728" s="395"/>
      <c r="CG1728" s="397"/>
      <c r="CH1728" s="300">
        <f t="shared" si="657"/>
        <v>0</v>
      </c>
      <c r="CI1728" s="26"/>
      <c r="CJ1728" s="17">
        <f t="shared" si="654"/>
        <v>0</v>
      </c>
      <c r="CK1728" s="18">
        <f t="shared" si="665"/>
        <v>12.89</v>
      </c>
      <c r="CM1728" s="164"/>
      <c r="CN1728" s="302"/>
      <c r="CO1728" s="13">
        <f t="shared" si="658"/>
        <v>0</v>
      </c>
      <c r="CP1728" s="302"/>
      <c r="CQ1728" s="13">
        <f t="shared" si="659"/>
        <v>0</v>
      </c>
      <c r="CR1728" s="302"/>
      <c r="CS1728" s="13">
        <f t="shared" si="660"/>
        <v>0</v>
      </c>
      <c r="CT1728" s="302"/>
      <c r="CU1728" s="13">
        <f t="shared" si="655"/>
        <v>0</v>
      </c>
      <c r="CV1728" s="302"/>
      <c r="CW1728" s="13">
        <f t="shared" si="661"/>
        <v>0</v>
      </c>
      <c r="CX1728" s="13">
        <f t="shared" si="662"/>
        <v>0</v>
      </c>
      <c r="CY1728" s="251">
        <f t="shared" si="663"/>
        <v>0</v>
      </c>
      <c r="CZ1728" s="13" t="s">
        <v>29</v>
      </c>
      <c r="DA1728" s="13">
        <v>50</v>
      </c>
      <c r="DB1728" s="22">
        <f t="shared" si="664"/>
        <v>0</v>
      </c>
      <c r="DD1728" s="24"/>
      <c r="DF1728" s="163"/>
      <c r="DH1728" s="24"/>
      <c r="DI1728" s="447"/>
      <c r="DJ1728" s="163"/>
    </row>
    <row r="1729" spans="1:114" s="7" customFormat="1">
      <c r="A1729" s="277">
        <f t="shared" si="648"/>
        <v>50</v>
      </c>
      <c r="B1729" s="21" t="e">
        <f>'Calculateur de trading'!I1729/C1729/W1729</f>
        <v>#DIV/0!</v>
      </c>
      <c r="C1729" s="278">
        <f t="shared" si="649"/>
        <v>10</v>
      </c>
      <c r="D1729" s="278"/>
      <c r="E1729" s="273">
        <f t="shared" si="650"/>
        <v>100</v>
      </c>
      <c r="F1729" s="271">
        <f t="shared" si="642"/>
        <v>2</v>
      </c>
      <c r="G1729" s="271" t="e">
        <f t="shared" si="643"/>
        <v>#DIV/0!</v>
      </c>
      <c r="H1729" s="272">
        <f t="shared" si="644"/>
        <v>20</v>
      </c>
      <c r="I1729" s="270"/>
      <c r="J1729" s="273">
        <f t="shared" si="651"/>
        <v>200</v>
      </c>
      <c r="K1729" s="271">
        <f t="shared" si="645"/>
        <v>4</v>
      </c>
      <c r="L1729" s="271" t="e">
        <f t="shared" si="646"/>
        <v>#DIV/0!</v>
      </c>
      <c r="M1729" s="272">
        <f t="shared" si="647"/>
        <v>40</v>
      </c>
      <c r="N1729" s="389"/>
      <c r="O1729" s="455" t="e">
        <f>(A1729*B1729*W1729)+(B1729*'Calculateur de trading'!H1729)</f>
        <v>#DIV/0!</v>
      </c>
      <c r="P1729" s="274" t="e">
        <f>O1729/'Déscriptions des trades'!CK1729</f>
        <v>#DIV/0!</v>
      </c>
      <c r="Q1729" s="456" t="e">
        <f>'Déscriptions des trades'!CK1729-O1729</f>
        <v>#DIV/0!</v>
      </c>
      <c r="R1729" s="466" t="e">
        <f t="shared" si="652"/>
        <v>#DIV/0!</v>
      </c>
      <c r="S1729" s="389"/>
      <c r="T1729" s="12"/>
      <c r="U1729" s="25"/>
      <c r="V1729" s="15"/>
      <c r="W1729" s="490">
        <f t="shared" si="656"/>
        <v>0</v>
      </c>
      <c r="X1729" s="21" t="e">
        <f>W1729*U1729/'Déscriptions des trades'!CK1729*'Déscriptions des trades'!B1729</f>
        <v>#DIV/0!</v>
      </c>
      <c r="Y1729" s="459"/>
      <c r="Z1729" s="389"/>
      <c r="AA1729" s="23">
        <f t="shared" si="653"/>
        <v>0.1</v>
      </c>
      <c r="AB1729" s="17" t="e">
        <f>(AA1729*'Déscriptions des trades'!U1729*'Déscriptions des trades'!B1729/'Déscriptions des trades'!CK1729)*'Déscriptions des trades'!W1729</f>
        <v>#DIV/0!</v>
      </c>
      <c r="AC1729" s="265" t="e">
        <f>AB1729*'Déscriptions des trades'!CK1729</f>
        <v>#DIV/0!</v>
      </c>
      <c r="AD1729" s="266" t="e">
        <f>'Déscriptions des trades'!CK1729-AC1729</f>
        <v>#DIV/0!</v>
      </c>
      <c r="AE1729" s="389"/>
      <c r="AF1729" s="399">
        <v>1725</v>
      </c>
      <c r="AG1729" s="389"/>
      <c r="AH1729" s="20"/>
      <c r="AI1729" s="303"/>
      <c r="AJ1729" s="307"/>
      <c r="AK1729" s="161"/>
      <c r="AL1729" s="305"/>
      <c r="AM1729" s="305"/>
      <c r="AN1729" s="162"/>
      <c r="AO1729" s="439"/>
      <c r="AP1729" s="162"/>
      <c r="AQ1729" s="113"/>
      <c r="AR1729" s="113"/>
      <c r="AS1729" s="384"/>
      <c r="AT1729" s="306"/>
      <c r="AU1729" s="306"/>
      <c r="AV1729" s="160"/>
      <c r="AW1729" s="158"/>
      <c r="AX1729" s="385"/>
      <c r="AY1729" s="453"/>
      <c r="AZ1729" s="165"/>
      <c r="BA1729" s="301"/>
      <c r="BB1729" s="165"/>
      <c r="BC1729" s="301"/>
      <c r="BD1729" s="165"/>
      <c r="BE1729" s="302"/>
      <c r="BF1729" s="302"/>
      <c r="BG1729" s="165"/>
      <c r="BH1729" s="303"/>
      <c r="BI1729" s="165"/>
      <c r="BJ1729" s="304"/>
      <c r="BK1729" s="394"/>
      <c r="BL1729" s="302"/>
      <c r="BM1729" s="302"/>
      <c r="BN1729" s="394"/>
      <c r="BO1729" s="302"/>
      <c r="BP1729" s="13"/>
      <c r="BQ1729" s="302"/>
      <c r="BR1729" s="13"/>
      <c r="BS1729" s="302"/>
      <c r="BT1729" s="13"/>
      <c r="BU1729" s="302"/>
      <c r="BV1729" s="386"/>
      <c r="BW1729" s="303"/>
      <c r="BX1729" s="303"/>
      <c r="BY1729" s="302"/>
      <c r="BZ1729" s="302"/>
      <c r="CA1729" s="387"/>
      <c r="CB1729" s="395"/>
      <c r="CC1729" s="12"/>
      <c r="CD1729" s="304"/>
      <c r="CE1729" s="14"/>
      <c r="CF1729" s="395"/>
      <c r="CG1729" s="397"/>
      <c r="CH1729" s="300">
        <f t="shared" si="657"/>
        <v>0</v>
      </c>
      <c r="CI1729" s="26"/>
      <c r="CJ1729" s="17">
        <f t="shared" si="654"/>
        <v>0</v>
      </c>
      <c r="CK1729" s="18">
        <f t="shared" si="665"/>
        <v>12.89</v>
      </c>
      <c r="CM1729" s="164"/>
      <c r="CN1729" s="302"/>
      <c r="CO1729" s="13">
        <f t="shared" si="658"/>
        <v>0</v>
      </c>
      <c r="CP1729" s="302"/>
      <c r="CQ1729" s="13">
        <f t="shared" si="659"/>
        <v>0</v>
      </c>
      <c r="CR1729" s="302"/>
      <c r="CS1729" s="13">
        <f t="shared" si="660"/>
        <v>0</v>
      </c>
      <c r="CT1729" s="302"/>
      <c r="CU1729" s="13">
        <f t="shared" si="655"/>
        <v>0</v>
      </c>
      <c r="CV1729" s="302"/>
      <c r="CW1729" s="13">
        <f t="shared" si="661"/>
        <v>0</v>
      </c>
      <c r="CX1729" s="13">
        <f t="shared" si="662"/>
        <v>0</v>
      </c>
      <c r="CY1729" s="251">
        <f t="shared" si="663"/>
        <v>0</v>
      </c>
      <c r="CZ1729" s="13" t="s">
        <v>29</v>
      </c>
      <c r="DA1729" s="13">
        <v>50</v>
      </c>
      <c r="DB1729" s="22">
        <f t="shared" si="664"/>
        <v>0</v>
      </c>
      <c r="DD1729" s="24"/>
      <c r="DF1729" s="163"/>
      <c r="DH1729" s="24"/>
      <c r="DI1729" s="447"/>
      <c r="DJ1729" s="163"/>
    </row>
    <row r="1730" spans="1:114" s="7" customFormat="1">
      <c r="A1730" s="277">
        <f t="shared" si="648"/>
        <v>50</v>
      </c>
      <c r="B1730" s="21" t="e">
        <f>'Calculateur de trading'!I1730/C1730/W1730</f>
        <v>#DIV/0!</v>
      </c>
      <c r="C1730" s="278">
        <f t="shared" si="649"/>
        <v>10</v>
      </c>
      <c r="D1730" s="426"/>
      <c r="E1730" s="273">
        <f t="shared" si="650"/>
        <v>100</v>
      </c>
      <c r="F1730" s="271">
        <f t="shared" si="642"/>
        <v>2</v>
      </c>
      <c r="G1730" s="271" t="e">
        <f t="shared" si="643"/>
        <v>#DIV/0!</v>
      </c>
      <c r="H1730" s="272">
        <f t="shared" si="644"/>
        <v>20</v>
      </c>
      <c r="I1730" s="270"/>
      <c r="J1730" s="273">
        <f t="shared" si="651"/>
        <v>200</v>
      </c>
      <c r="K1730" s="271">
        <f t="shared" si="645"/>
        <v>4</v>
      </c>
      <c r="L1730" s="271" t="e">
        <f t="shared" si="646"/>
        <v>#DIV/0!</v>
      </c>
      <c r="M1730" s="272">
        <f t="shared" si="647"/>
        <v>40</v>
      </c>
      <c r="N1730" s="389"/>
      <c r="O1730" s="455" t="e">
        <f>(A1730*B1730*W1730)+(B1730*'Calculateur de trading'!H1730)</f>
        <v>#DIV/0!</v>
      </c>
      <c r="P1730" s="274" t="e">
        <f>O1730/'Déscriptions des trades'!CK1730</f>
        <v>#DIV/0!</v>
      </c>
      <c r="Q1730" s="456" t="e">
        <f>'Déscriptions des trades'!CK1730-O1730</f>
        <v>#DIV/0!</v>
      </c>
      <c r="R1730" s="466" t="e">
        <f t="shared" si="652"/>
        <v>#DIV/0!</v>
      </c>
      <c r="S1730" s="389"/>
      <c r="T1730" s="12"/>
      <c r="U1730" s="25"/>
      <c r="V1730" s="15"/>
      <c r="W1730" s="490">
        <f t="shared" si="656"/>
        <v>0</v>
      </c>
      <c r="X1730" s="21" t="e">
        <f>W1730*U1730/'Déscriptions des trades'!CK1730*'Déscriptions des trades'!B1730</f>
        <v>#DIV/0!</v>
      </c>
      <c r="Y1730" s="459"/>
      <c r="Z1730" s="389"/>
      <c r="AA1730" s="23">
        <f t="shared" si="653"/>
        <v>0.1</v>
      </c>
      <c r="AB1730" s="17" t="e">
        <f>(AA1730*'Déscriptions des trades'!U1730*'Déscriptions des trades'!B1730/'Déscriptions des trades'!CK1730)*'Déscriptions des trades'!W1730</f>
        <v>#DIV/0!</v>
      </c>
      <c r="AC1730" s="265" t="e">
        <f>AB1730*'Déscriptions des trades'!CK1730</f>
        <v>#DIV/0!</v>
      </c>
      <c r="AD1730" s="266" t="e">
        <f>'Déscriptions des trades'!CK1730-AC1730</f>
        <v>#DIV/0!</v>
      </c>
      <c r="AE1730" s="389"/>
      <c r="AF1730" s="399">
        <v>1726</v>
      </c>
      <c r="AG1730" s="389"/>
      <c r="AH1730" s="20"/>
      <c r="AI1730" s="303"/>
      <c r="AJ1730" s="307"/>
      <c r="AK1730" s="161"/>
      <c r="AL1730" s="305"/>
      <c r="AM1730" s="305"/>
      <c r="AN1730" s="162"/>
      <c r="AO1730" s="439"/>
      <c r="AP1730" s="162"/>
      <c r="AQ1730" s="113"/>
      <c r="AR1730" s="113"/>
      <c r="AS1730" s="384"/>
      <c r="AT1730" s="306"/>
      <c r="AU1730" s="306"/>
      <c r="AV1730" s="160"/>
      <c r="AW1730" s="158"/>
      <c r="AX1730" s="385"/>
      <c r="AY1730" s="453"/>
      <c r="AZ1730" s="165"/>
      <c r="BA1730" s="301"/>
      <c r="BB1730" s="165"/>
      <c r="BC1730" s="301"/>
      <c r="BD1730" s="165"/>
      <c r="BE1730" s="302"/>
      <c r="BF1730" s="302"/>
      <c r="BG1730" s="165"/>
      <c r="BH1730" s="303"/>
      <c r="BI1730" s="165"/>
      <c r="BJ1730" s="304"/>
      <c r="BK1730" s="394"/>
      <c r="BL1730" s="302"/>
      <c r="BM1730" s="302"/>
      <c r="BN1730" s="394"/>
      <c r="BO1730" s="302"/>
      <c r="BP1730" s="13"/>
      <c r="BQ1730" s="302"/>
      <c r="BR1730" s="13"/>
      <c r="BS1730" s="302"/>
      <c r="BT1730" s="13"/>
      <c r="BU1730" s="302"/>
      <c r="BV1730" s="386"/>
      <c r="BW1730" s="303"/>
      <c r="BX1730" s="303"/>
      <c r="BY1730" s="302"/>
      <c r="BZ1730" s="302"/>
      <c r="CA1730" s="387"/>
      <c r="CB1730" s="395"/>
      <c r="CC1730" s="12"/>
      <c r="CD1730" s="304"/>
      <c r="CE1730" s="14"/>
      <c r="CF1730" s="395"/>
      <c r="CG1730" s="397"/>
      <c r="CH1730" s="300">
        <f t="shared" si="657"/>
        <v>0</v>
      </c>
      <c r="CI1730" s="26"/>
      <c r="CJ1730" s="17">
        <f t="shared" si="654"/>
        <v>0</v>
      </c>
      <c r="CK1730" s="18">
        <f t="shared" si="665"/>
        <v>12.89</v>
      </c>
      <c r="CM1730" s="164"/>
      <c r="CN1730" s="302"/>
      <c r="CO1730" s="13">
        <f t="shared" si="658"/>
        <v>0</v>
      </c>
      <c r="CP1730" s="302"/>
      <c r="CQ1730" s="13">
        <f t="shared" si="659"/>
        <v>0</v>
      </c>
      <c r="CR1730" s="302"/>
      <c r="CS1730" s="13">
        <f t="shared" si="660"/>
        <v>0</v>
      </c>
      <c r="CT1730" s="302"/>
      <c r="CU1730" s="13">
        <f t="shared" si="655"/>
        <v>0</v>
      </c>
      <c r="CV1730" s="302"/>
      <c r="CW1730" s="13">
        <f t="shared" si="661"/>
        <v>0</v>
      </c>
      <c r="CX1730" s="13">
        <f t="shared" si="662"/>
        <v>0</v>
      </c>
      <c r="CY1730" s="251">
        <f t="shared" si="663"/>
        <v>0</v>
      </c>
      <c r="CZ1730" s="13" t="s">
        <v>29</v>
      </c>
      <c r="DA1730" s="13">
        <v>50</v>
      </c>
      <c r="DB1730" s="22">
        <f t="shared" si="664"/>
        <v>0</v>
      </c>
      <c r="DD1730" s="24"/>
      <c r="DF1730" s="163"/>
      <c r="DH1730" s="24"/>
      <c r="DI1730" s="447"/>
      <c r="DJ1730" s="163"/>
    </row>
    <row r="1731" spans="1:114" s="7" customFormat="1">
      <c r="A1731" s="277">
        <f t="shared" si="648"/>
        <v>50</v>
      </c>
      <c r="B1731" s="21" t="e">
        <f>'Calculateur de trading'!I1731/C1731/W1731</f>
        <v>#DIV/0!</v>
      </c>
      <c r="C1731" s="278">
        <f t="shared" si="649"/>
        <v>10</v>
      </c>
      <c r="D1731" s="278"/>
      <c r="E1731" s="273">
        <f t="shared" si="650"/>
        <v>100</v>
      </c>
      <c r="F1731" s="271">
        <f t="shared" si="642"/>
        <v>2</v>
      </c>
      <c r="G1731" s="271" t="e">
        <f t="shared" si="643"/>
        <v>#DIV/0!</v>
      </c>
      <c r="H1731" s="272">
        <f t="shared" si="644"/>
        <v>20</v>
      </c>
      <c r="I1731" s="270"/>
      <c r="J1731" s="273">
        <f t="shared" si="651"/>
        <v>200</v>
      </c>
      <c r="K1731" s="271">
        <f t="shared" si="645"/>
        <v>4</v>
      </c>
      <c r="L1731" s="271" t="e">
        <f t="shared" si="646"/>
        <v>#DIV/0!</v>
      </c>
      <c r="M1731" s="272">
        <f t="shared" si="647"/>
        <v>40</v>
      </c>
      <c r="N1731" s="389"/>
      <c r="O1731" s="455" t="e">
        <f>(A1731*B1731*W1731)+(B1731*'Calculateur de trading'!H1731)</f>
        <v>#DIV/0!</v>
      </c>
      <c r="P1731" s="274" t="e">
        <f>O1731/'Déscriptions des trades'!CK1731</f>
        <v>#DIV/0!</v>
      </c>
      <c r="Q1731" s="456" t="e">
        <f>'Déscriptions des trades'!CK1731-O1731</f>
        <v>#DIV/0!</v>
      </c>
      <c r="R1731" s="466" t="e">
        <f t="shared" si="652"/>
        <v>#DIV/0!</v>
      </c>
      <c r="S1731" s="389"/>
      <c r="T1731" s="12"/>
      <c r="U1731" s="25"/>
      <c r="V1731" s="15"/>
      <c r="W1731" s="490">
        <f t="shared" si="656"/>
        <v>0</v>
      </c>
      <c r="X1731" s="21" t="e">
        <f>W1731*U1731/'Déscriptions des trades'!CK1731*'Déscriptions des trades'!B1731</f>
        <v>#DIV/0!</v>
      </c>
      <c r="Y1731" s="459"/>
      <c r="Z1731" s="389"/>
      <c r="AA1731" s="23">
        <f t="shared" si="653"/>
        <v>0.1</v>
      </c>
      <c r="AB1731" s="17" t="e">
        <f>(AA1731*'Déscriptions des trades'!U1731*'Déscriptions des trades'!B1731/'Déscriptions des trades'!CK1731)*'Déscriptions des trades'!W1731</f>
        <v>#DIV/0!</v>
      </c>
      <c r="AC1731" s="265" t="e">
        <f>AB1731*'Déscriptions des trades'!CK1731</f>
        <v>#DIV/0!</v>
      </c>
      <c r="AD1731" s="266" t="e">
        <f>'Déscriptions des trades'!CK1731-AC1731</f>
        <v>#DIV/0!</v>
      </c>
      <c r="AE1731" s="389"/>
      <c r="AF1731" s="399">
        <v>1727</v>
      </c>
      <c r="AG1731" s="389"/>
      <c r="AH1731" s="20"/>
      <c r="AI1731" s="303"/>
      <c r="AJ1731" s="307"/>
      <c r="AK1731" s="161"/>
      <c r="AL1731" s="305"/>
      <c r="AM1731" s="305"/>
      <c r="AN1731" s="162"/>
      <c r="AO1731" s="439"/>
      <c r="AP1731" s="162"/>
      <c r="AQ1731" s="113"/>
      <c r="AR1731" s="113"/>
      <c r="AS1731" s="384"/>
      <c r="AT1731" s="306"/>
      <c r="AU1731" s="306"/>
      <c r="AV1731" s="160"/>
      <c r="AW1731" s="158"/>
      <c r="AX1731" s="385"/>
      <c r="AY1731" s="453"/>
      <c r="AZ1731" s="165"/>
      <c r="BA1731" s="301"/>
      <c r="BB1731" s="165"/>
      <c r="BC1731" s="301"/>
      <c r="BD1731" s="165"/>
      <c r="BE1731" s="302"/>
      <c r="BF1731" s="302"/>
      <c r="BG1731" s="165"/>
      <c r="BH1731" s="303"/>
      <c r="BI1731" s="165"/>
      <c r="BJ1731" s="304"/>
      <c r="BK1731" s="394"/>
      <c r="BL1731" s="302"/>
      <c r="BM1731" s="302"/>
      <c r="BN1731" s="394"/>
      <c r="BO1731" s="302"/>
      <c r="BP1731" s="13"/>
      <c r="BQ1731" s="302"/>
      <c r="BR1731" s="13"/>
      <c r="BS1731" s="302"/>
      <c r="BT1731" s="13"/>
      <c r="BU1731" s="302"/>
      <c r="BV1731" s="386"/>
      <c r="BW1731" s="303"/>
      <c r="BX1731" s="303"/>
      <c r="BY1731" s="302"/>
      <c r="BZ1731" s="302"/>
      <c r="CA1731" s="387"/>
      <c r="CB1731" s="395"/>
      <c r="CC1731" s="12"/>
      <c r="CD1731" s="304"/>
      <c r="CE1731" s="14"/>
      <c r="CF1731" s="395"/>
      <c r="CG1731" s="397"/>
      <c r="CH1731" s="300">
        <f t="shared" si="657"/>
        <v>0</v>
      </c>
      <c r="CI1731" s="26"/>
      <c r="CJ1731" s="17">
        <f t="shared" si="654"/>
        <v>0</v>
      </c>
      <c r="CK1731" s="18">
        <f t="shared" si="665"/>
        <v>12.89</v>
      </c>
      <c r="CM1731" s="164"/>
      <c r="CN1731" s="302"/>
      <c r="CO1731" s="13">
        <f t="shared" si="658"/>
        <v>0</v>
      </c>
      <c r="CP1731" s="302"/>
      <c r="CQ1731" s="13">
        <f t="shared" si="659"/>
        <v>0</v>
      </c>
      <c r="CR1731" s="302"/>
      <c r="CS1731" s="13">
        <f t="shared" si="660"/>
        <v>0</v>
      </c>
      <c r="CT1731" s="302"/>
      <c r="CU1731" s="13">
        <f t="shared" si="655"/>
        <v>0</v>
      </c>
      <c r="CV1731" s="302"/>
      <c r="CW1731" s="13">
        <f t="shared" si="661"/>
        <v>0</v>
      </c>
      <c r="CX1731" s="13">
        <f t="shared" si="662"/>
        <v>0</v>
      </c>
      <c r="CY1731" s="251">
        <f t="shared" si="663"/>
        <v>0</v>
      </c>
      <c r="CZ1731" s="13" t="s">
        <v>29</v>
      </c>
      <c r="DA1731" s="13">
        <v>50</v>
      </c>
      <c r="DB1731" s="22">
        <f t="shared" si="664"/>
        <v>0</v>
      </c>
      <c r="DD1731" s="24"/>
      <c r="DF1731" s="163"/>
      <c r="DH1731" s="24"/>
      <c r="DI1731" s="447"/>
      <c r="DJ1731" s="163"/>
    </row>
    <row r="1732" spans="1:114" s="7" customFormat="1">
      <c r="A1732" s="277">
        <f t="shared" si="648"/>
        <v>50</v>
      </c>
      <c r="B1732" s="21" t="e">
        <f>'Calculateur de trading'!I1732/C1732/W1732</f>
        <v>#DIV/0!</v>
      </c>
      <c r="C1732" s="278">
        <f t="shared" si="649"/>
        <v>10</v>
      </c>
      <c r="D1732" s="426"/>
      <c r="E1732" s="273">
        <f t="shared" si="650"/>
        <v>100</v>
      </c>
      <c r="F1732" s="271">
        <f t="shared" si="642"/>
        <v>2</v>
      </c>
      <c r="G1732" s="271" t="e">
        <f t="shared" si="643"/>
        <v>#DIV/0!</v>
      </c>
      <c r="H1732" s="272">
        <f t="shared" si="644"/>
        <v>20</v>
      </c>
      <c r="I1732" s="270"/>
      <c r="J1732" s="273">
        <f t="shared" si="651"/>
        <v>200</v>
      </c>
      <c r="K1732" s="271">
        <f t="shared" si="645"/>
        <v>4</v>
      </c>
      <c r="L1732" s="271" t="e">
        <f t="shared" si="646"/>
        <v>#DIV/0!</v>
      </c>
      <c r="M1732" s="272">
        <f t="shared" si="647"/>
        <v>40</v>
      </c>
      <c r="N1732" s="389"/>
      <c r="O1732" s="455" t="e">
        <f>(A1732*B1732*W1732)+(B1732*'Calculateur de trading'!H1732)</f>
        <v>#DIV/0!</v>
      </c>
      <c r="P1732" s="274" t="e">
        <f>O1732/'Déscriptions des trades'!CK1732</f>
        <v>#DIV/0!</v>
      </c>
      <c r="Q1732" s="456" t="e">
        <f>'Déscriptions des trades'!CK1732-O1732</f>
        <v>#DIV/0!</v>
      </c>
      <c r="R1732" s="466" t="e">
        <f t="shared" si="652"/>
        <v>#DIV/0!</v>
      </c>
      <c r="S1732" s="389"/>
      <c r="T1732" s="12"/>
      <c r="U1732" s="25"/>
      <c r="V1732" s="15"/>
      <c r="W1732" s="490">
        <f t="shared" si="656"/>
        <v>0</v>
      </c>
      <c r="X1732" s="21" t="e">
        <f>W1732*U1732/'Déscriptions des trades'!CK1732*'Déscriptions des trades'!B1732</f>
        <v>#DIV/0!</v>
      </c>
      <c r="Y1732" s="459"/>
      <c r="Z1732" s="389"/>
      <c r="AA1732" s="23">
        <f t="shared" si="653"/>
        <v>0.1</v>
      </c>
      <c r="AB1732" s="17" t="e">
        <f>(AA1732*'Déscriptions des trades'!U1732*'Déscriptions des trades'!B1732/'Déscriptions des trades'!CK1732)*'Déscriptions des trades'!W1732</f>
        <v>#DIV/0!</v>
      </c>
      <c r="AC1732" s="265" t="e">
        <f>AB1732*'Déscriptions des trades'!CK1732</f>
        <v>#DIV/0!</v>
      </c>
      <c r="AD1732" s="266" t="e">
        <f>'Déscriptions des trades'!CK1732-AC1732</f>
        <v>#DIV/0!</v>
      </c>
      <c r="AE1732" s="389"/>
      <c r="AF1732" s="399">
        <v>1728</v>
      </c>
      <c r="AG1732" s="389"/>
      <c r="AH1732" s="20"/>
      <c r="AI1732" s="303"/>
      <c r="AJ1732" s="307"/>
      <c r="AK1732" s="161"/>
      <c r="AL1732" s="305"/>
      <c r="AM1732" s="305"/>
      <c r="AN1732" s="162"/>
      <c r="AO1732" s="439"/>
      <c r="AP1732" s="162"/>
      <c r="AQ1732" s="113"/>
      <c r="AR1732" s="113"/>
      <c r="AS1732" s="384"/>
      <c r="AT1732" s="306"/>
      <c r="AU1732" s="306"/>
      <c r="AV1732" s="160"/>
      <c r="AW1732" s="158"/>
      <c r="AX1732" s="385"/>
      <c r="AY1732" s="453"/>
      <c r="AZ1732" s="165"/>
      <c r="BA1732" s="301"/>
      <c r="BB1732" s="165"/>
      <c r="BC1732" s="301"/>
      <c r="BD1732" s="165"/>
      <c r="BE1732" s="302"/>
      <c r="BF1732" s="302"/>
      <c r="BG1732" s="165"/>
      <c r="BH1732" s="303"/>
      <c r="BI1732" s="165"/>
      <c r="BJ1732" s="304"/>
      <c r="BK1732" s="394"/>
      <c r="BL1732" s="302"/>
      <c r="BM1732" s="302"/>
      <c r="BN1732" s="394"/>
      <c r="BO1732" s="302"/>
      <c r="BP1732" s="13"/>
      <c r="BQ1732" s="302"/>
      <c r="BR1732" s="13"/>
      <c r="BS1732" s="302"/>
      <c r="BT1732" s="13"/>
      <c r="BU1732" s="302"/>
      <c r="BV1732" s="386"/>
      <c r="BW1732" s="303"/>
      <c r="BX1732" s="303"/>
      <c r="BY1732" s="302"/>
      <c r="BZ1732" s="302"/>
      <c r="CA1732" s="387"/>
      <c r="CB1732" s="395"/>
      <c r="CC1732" s="12"/>
      <c r="CD1732" s="304"/>
      <c r="CE1732" s="14"/>
      <c r="CF1732" s="395"/>
      <c r="CG1732" s="397"/>
      <c r="CH1732" s="300">
        <f t="shared" si="657"/>
        <v>0</v>
      </c>
      <c r="CI1732" s="26"/>
      <c r="CJ1732" s="17">
        <f t="shared" si="654"/>
        <v>0</v>
      </c>
      <c r="CK1732" s="18">
        <f t="shared" si="665"/>
        <v>12.89</v>
      </c>
      <c r="CM1732" s="164"/>
      <c r="CN1732" s="302"/>
      <c r="CO1732" s="13">
        <f t="shared" si="658"/>
        <v>0</v>
      </c>
      <c r="CP1732" s="302"/>
      <c r="CQ1732" s="13">
        <f t="shared" si="659"/>
        <v>0</v>
      </c>
      <c r="CR1732" s="302"/>
      <c r="CS1732" s="13">
        <f t="shared" si="660"/>
        <v>0</v>
      </c>
      <c r="CT1732" s="302"/>
      <c r="CU1732" s="13">
        <f t="shared" si="655"/>
        <v>0</v>
      </c>
      <c r="CV1732" s="302"/>
      <c r="CW1732" s="13">
        <f t="shared" si="661"/>
        <v>0</v>
      </c>
      <c r="CX1732" s="13">
        <f t="shared" si="662"/>
        <v>0</v>
      </c>
      <c r="CY1732" s="251">
        <f t="shared" si="663"/>
        <v>0</v>
      </c>
      <c r="CZ1732" s="13" t="s">
        <v>29</v>
      </c>
      <c r="DA1732" s="13">
        <v>50</v>
      </c>
      <c r="DB1732" s="22">
        <f t="shared" si="664"/>
        <v>0</v>
      </c>
      <c r="DD1732" s="24"/>
      <c r="DF1732" s="163"/>
      <c r="DH1732" s="24"/>
      <c r="DI1732" s="447"/>
      <c r="DJ1732" s="163"/>
    </row>
    <row r="1733" spans="1:114" s="7" customFormat="1">
      <c r="A1733" s="277">
        <f t="shared" si="648"/>
        <v>50</v>
      </c>
      <c r="B1733" s="21" t="e">
        <f>'Calculateur de trading'!I1733/C1733/W1733</f>
        <v>#DIV/0!</v>
      </c>
      <c r="C1733" s="278">
        <f t="shared" si="649"/>
        <v>10</v>
      </c>
      <c r="D1733" s="278"/>
      <c r="E1733" s="273">
        <f t="shared" si="650"/>
        <v>100</v>
      </c>
      <c r="F1733" s="271">
        <f t="shared" ref="F1733:F1796" si="666">(E1733/A1733)</f>
        <v>2</v>
      </c>
      <c r="G1733" s="271" t="e">
        <f t="shared" ref="G1733:G1796" si="667">B1733/F1733</f>
        <v>#DIV/0!</v>
      </c>
      <c r="H1733" s="272">
        <f t="shared" ref="H1733:H1796" si="668">C1733*F1733</f>
        <v>20</v>
      </c>
      <c r="I1733" s="270"/>
      <c r="J1733" s="273">
        <f t="shared" si="651"/>
        <v>200</v>
      </c>
      <c r="K1733" s="271">
        <f t="shared" ref="K1733:K1796" si="669">J1733/A1733</f>
        <v>4</v>
      </c>
      <c r="L1733" s="271" t="e">
        <f t="shared" ref="L1733:L1796" si="670">B1733/K1733</f>
        <v>#DIV/0!</v>
      </c>
      <c r="M1733" s="272">
        <f t="shared" ref="M1733:M1796" si="671">C1733*K1733</f>
        <v>40</v>
      </c>
      <c r="N1733" s="389"/>
      <c r="O1733" s="455" t="e">
        <f>(A1733*B1733*W1733)+(B1733*'Calculateur de trading'!H1733)</f>
        <v>#DIV/0!</v>
      </c>
      <c r="P1733" s="274" t="e">
        <f>O1733/'Déscriptions des trades'!CK1733</f>
        <v>#DIV/0!</v>
      </c>
      <c r="Q1733" s="456" t="e">
        <f>'Déscriptions des trades'!CK1733-O1733</f>
        <v>#DIV/0!</v>
      </c>
      <c r="R1733" s="466" t="e">
        <f t="shared" si="652"/>
        <v>#DIV/0!</v>
      </c>
      <c r="S1733" s="389"/>
      <c r="T1733" s="12"/>
      <c r="U1733" s="25"/>
      <c r="V1733" s="15"/>
      <c r="W1733" s="490">
        <f t="shared" si="656"/>
        <v>0</v>
      </c>
      <c r="X1733" s="21" t="e">
        <f>W1733*U1733/'Déscriptions des trades'!CK1733*'Déscriptions des trades'!B1733</f>
        <v>#DIV/0!</v>
      </c>
      <c r="Y1733" s="459"/>
      <c r="Z1733" s="389"/>
      <c r="AA1733" s="23">
        <f t="shared" si="653"/>
        <v>0.1</v>
      </c>
      <c r="AB1733" s="17" t="e">
        <f>(AA1733*'Déscriptions des trades'!U1733*'Déscriptions des trades'!B1733/'Déscriptions des trades'!CK1733)*'Déscriptions des trades'!W1733</f>
        <v>#DIV/0!</v>
      </c>
      <c r="AC1733" s="265" t="e">
        <f>AB1733*'Déscriptions des trades'!CK1733</f>
        <v>#DIV/0!</v>
      </c>
      <c r="AD1733" s="266" t="e">
        <f>'Déscriptions des trades'!CK1733-AC1733</f>
        <v>#DIV/0!</v>
      </c>
      <c r="AE1733" s="389"/>
      <c r="AF1733" s="399">
        <v>1729</v>
      </c>
      <c r="AG1733" s="389"/>
      <c r="AH1733" s="20"/>
      <c r="AI1733" s="303"/>
      <c r="AJ1733" s="307"/>
      <c r="AK1733" s="161"/>
      <c r="AL1733" s="305"/>
      <c r="AM1733" s="305"/>
      <c r="AN1733" s="162"/>
      <c r="AO1733" s="439"/>
      <c r="AP1733" s="162"/>
      <c r="AQ1733" s="113"/>
      <c r="AR1733" s="113"/>
      <c r="AS1733" s="384"/>
      <c r="AT1733" s="306"/>
      <c r="AU1733" s="306"/>
      <c r="AV1733" s="160"/>
      <c r="AW1733" s="158"/>
      <c r="AX1733" s="385"/>
      <c r="AY1733" s="453"/>
      <c r="AZ1733" s="165"/>
      <c r="BA1733" s="301"/>
      <c r="BB1733" s="165"/>
      <c r="BC1733" s="301"/>
      <c r="BD1733" s="165"/>
      <c r="BE1733" s="302"/>
      <c r="BF1733" s="302"/>
      <c r="BG1733" s="165"/>
      <c r="BH1733" s="303"/>
      <c r="BI1733" s="165"/>
      <c r="BJ1733" s="304"/>
      <c r="BK1733" s="394"/>
      <c r="BL1733" s="302"/>
      <c r="BM1733" s="302"/>
      <c r="BN1733" s="394"/>
      <c r="BO1733" s="302"/>
      <c r="BP1733" s="13"/>
      <c r="BQ1733" s="302"/>
      <c r="BR1733" s="13"/>
      <c r="BS1733" s="302"/>
      <c r="BT1733" s="13"/>
      <c r="BU1733" s="302"/>
      <c r="BV1733" s="386"/>
      <c r="BW1733" s="303"/>
      <c r="BX1733" s="303"/>
      <c r="BY1733" s="302"/>
      <c r="BZ1733" s="302"/>
      <c r="CA1733" s="387"/>
      <c r="CB1733" s="395"/>
      <c r="CC1733" s="12"/>
      <c r="CD1733" s="304"/>
      <c r="CE1733" s="14"/>
      <c r="CF1733" s="395"/>
      <c r="CG1733" s="397"/>
      <c r="CH1733" s="300">
        <f t="shared" si="657"/>
        <v>0</v>
      </c>
      <c r="CI1733" s="26"/>
      <c r="CJ1733" s="17">
        <f t="shared" si="654"/>
        <v>0</v>
      </c>
      <c r="CK1733" s="18">
        <f t="shared" si="665"/>
        <v>12.89</v>
      </c>
      <c r="CM1733" s="164"/>
      <c r="CN1733" s="302"/>
      <c r="CO1733" s="13">
        <f t="shared" si="658"/>
        <v>0</v>
      </c>
      <c r="CP1733" s="302"/>
      <c r="CQ1733" s="13">
        <f t="shared" si="659"/>
        <v>0</v>
      </c>
      <c r="CR1733" s="302"/>
      <c r="CS1733" s="13">
        <f t="shared" si="660"/>
        <v>0</v>
      </c>
      <c r="CT1733" s="302"/>
      <c r="CU1733" s="13">
        <f t="shared" si="655"/>
        <v>0</v>
      </c>
      <c r="CV1733" s="302"/>
      <c r="CW1733" s="13">
        <f t="shared" si="661"/>
        <v>0</v>
      </c>
      <c r="CX1733" s="13">
        <f t="shared" si="662"/>
        <v>0</v>
      </c>
      <c r="CY1733" s="251">
        <f t="shared" si="663"/>
        <v>0</v>
      </c>
      <c r="CZ1733" s="13" t="s">
        <v>29</v>
      </c>
      <c r="DA1733" s="13">
        <v>50</v>
      </c>
      <c r="DB1733" s="22">
        <f t="shared" si="664"/>
        <v>0</v>
      </c>
      <c r="DD1733" s="24"/>
      <c r="DF1733" s="163"/>
      <c r="DH1733" s="24"/>
      <c r="DI1733" s="447"/>
      <c r="DJ1733" s="163"/>
    </row>
    <row r="1734" spans="1:114" s="7" customFormat="1">
      <c r="A1734" s="277">
        <f t="shared" ref="A1734:A1797" si="672">A1733</f>
        <v>50</v>
      </c>
      <c r="B1734" s="21" t="e">
        <f>'Calculateur de trading'!I1734/C1734/W1734</f>
        <v>#DIV/0!</v>
      </c>
      <c r="C1734" s="278">
        <f t="shared" ref="C1734:C1797" si="673">C1733</f>
        <v>10</v>
      </c>
      <c r="D1734" s="426"/>
      <c r="E1734" s="273">
        <f t="shared" ref="E1734:E1797" si="674">E1733</f>
        <v>100</v>
      </c>
      <c r="F1734" s="271">
        <f t="shared" si="666"/>
        <v>2</v>
      </c>
      <c r="G1734" s="271" t="e">
        <f t="shared" si="667"/>
        <v>#DIV/0!</v>
      </c>
      <c r="H1734" s="272">
        <f t="shared" si="668"/>
        <v>20</v>
      </c>
      <c r="I1734" s="270"/>
      <c r="J1734" s="273">
        <f t="shared" ref="J1734:J1797" si="675">J1733</f>
        <v>200</v>
      </c>
      <c r="K1734" s="271">
        <f t="shared" si="669"/>
        <v>4</v>
      </c>
      <c r="L1734" s="271" t="e">
        <f t="shared" si="670"/>
        <v>#DIV/0!</v>
      </c>
      <c r="M1734" s="272">
        <f t="shared" si="671"/>
        <v>40</v>
      </c>
      <c r="N1734" s="389"/>
      <c r="O1734" s="455" t="e">
        <f>(A1734*B1734*W1734)+(B1734*'Calculateur de trading'!H1734)</f>
        <v>#DIV/0!</v>
      </c>
      <c r="P1734" s="274" t="e">
        <f>O1734/'Déscriptions des trades'!CK1734</f>
        <v>#DIV/0!</v>
      </c>
      <c r="Q1734" s="456" t="e">
        <f>'Déscriptions des trades'!CK1734-O1734</f>
        <v>#DIV/0!</v>
      </c>
      <c r="R1734" s="466" t="e">
        <f t="shared" ref="R1734:R1797" si="676">B1734*C1734</f>
        <v>#DIV/0!</v>
      </c>
      <c r="S1734" s="389"/>
      <c r="T1734" s="12"/>
      <c r="U1734" s="25"/>
      <c r="V1734" s="15"/>
      <c r="W1734" s="490">
        <f t="shared" si="656"/>
        <v>0</v>
      </c>
      <c r="X1734" s="21" t="e">
        <f>W1734*U1734/'Déscriptions des trades'!CK1734*'Déscriptions des trades'!B1734</f>
        <v>#DIV/0!</v>
      </c>
      <c r="Y1734" s="459"/>
      <c r="Z1734" s="389"/>
      <c r="AA1734" s="23">
        <f t="shared" ref="AA1734:AA1797" si="677">AA1733</f>
        <v>0.1</v>
      </c>
      <c r="AB1734" s="17" t="e">
        <f>(AA1734*'Déscriptions des trades'!U1734*'Déscriptions des trades'!B1734/'Déscriptions des trades'!CK1734)*'Déscriptions des trades'!W1734</f>
        <v>#DIV/0!</v>
      </c>
      <c r="AC1734" s="265" t="e">
        <f>AB1734*'Déscriptions des trades'!CK1734</f>
        <v>#DIV/0!</v>
      </c>
      <c r="AD1734" s="266" t="e">
        <f>'Déscriptions des trades'!CK1734-AC1734</f>
        <v>#DIV/0!</v>
      </c>
      <c r="AE1734" s="389"/>
      <c r="AF1734" s="399">
        <v>1730</v>
      </c>
      <c r="AG1734" s="389"/>
      <c r="AH1734" s="20"/>
      <c r="AI1734" s="303"/>
      <c r="AJ1734" s="307"/>
      <c r="AK1734" s="161"/>
      <c r="AL1734" s="305"/>
      <c r="AM1734" s="305"/>
      <c r="AN1734" s="162"/>
      <c r="AO1734" s="439"/>
      <c r="AP1734" s="162"/>
      <c r="AQ1734" s="113"/>
      <c r="AR1734" s="113"/>
      <c r="AS1734" s="384"/>
      <c r="AT1734" s="306"/>
      <c r="AU1734" s="306"/>
      <c r="AV1734" s="160"/>
      <c r="AW1734" s="158"/>
      <c r="AX1734" s="385"/>
      <c r="AY1734" s="453"/>
      <c r="AZ1734" s="165"/>
      <c r="BA1734" s="301"/>
      <c r="BB1734" s="165"/>
      <c r="BC1734" s="301"/>
      <c r="BD1734" s="165"/>
      <c r="BE1734" s="302"/>
      <c r="BF1734" s="302"/>
      <c r="BG1734" s="165"/>
      <c r="BH1734" s="303"/>
      <c r="BI1734" s="165"/>
      <c r="BJ1734" s="304"/>
      <c r="BK1734" s="394"/>
      <c r="BL1734" s="302"/>
      <c r="BM1734" s="302"/>
      <c r="BN1734" s="394"/>
      <c r="BO1734" s="302"/>
      <c r="BP1734" s="13"/>
      <c r="BQ1734" s="302"/>
      <c r="BR1734" s="13"/>
      <c r="BS1734" s="302"/>
      <c r="BT1734" s="13"/>
      <c r="BU1734" s="302"/>
      <c r="BV1734" s="386"/>
      <c r="BW1734" s="303"/>
      <c r="BX1734" s="303"/>
      <c r="BY1734" s="302"/>
      <c r="BZ1734" s="302"/>
      <c r="CA1734" s="387"/>
      <c r="CB1734" s="395"/>
      <c r="CC1734" s="12"/>
      <c r="CD1734" s="304"/>
      <c r="CE1734" s="14"/>
      <c r="CF1734" s="395"/>
      <c r="CG1734" s="397"/>
      <c r="CH1734" s="300">
        <f t="shared" si="657"/>
        <v>0</v>
      </c>
      <c r="CI1734" s="26"/>
      <c r="CJ1734" s="17">
        <f t="shared" si="654"/>
        <v>0</v>
      </c>
      <c r="CK1734" s="18">
        <f t="shared" si="665"/>
        <v>12.89</v>
      </c>
      <c r="CM1734" s="164"/>
      <c r="CN1734" s="302"/>
      <c r="CO1734" s="13">
        <f t="shared" si="658"/>
        <v>0</v>
      </c>
      <c r="CP1734" s="302"/>
      <c r="CQ1734" s="13">
        <f t="shared" si="659"/>
        <v>0</v>
      </c>
      <c r="CR1734" s="302"/>
      <c r="CS1734" s="13">
        <f t="shared" si="660"/>
        <v>0</v>
      </c>
      <c r="CT1734" s="302"/>
      <c r="CU1734" s="13">
        <f t="shared" si="655"/>
        <v>0</v>
      </c>
      <c r="CV1734" s="302"/>
      <c r="CW1734" s="13">
        <f t="shared" si="661"/>
        <v>0</v>
      </c>
      <c r="CX1734" s="13">
        <f t="shared" si="662"/>
        <v>0</v>
      </c>
      <c r="CY1734" s="251">
        <f t="shared" si="663"/>
        <v>0</v>
      </c>
      <c r="CZ1734" s="13" t="s">
        <v>29</v>
      </c>
      <c r="DA1734" s="13">
        <v>50</v>
      </c>
      <c r="DB1734" s="22">
        <f t="shared" si="664"/>
        <v>0</v>
      </c>
      <c r="DD1734" s="24"/>
      <c r="DF1734" s="163"/>
      <c r="DH1734" s="24"/>
      <c r="DI1734" s="447"/>
      <c r="DJ1734" s="163"/>
    </row>
    <row r="1735" spans="1:114" s="7" customFormat="1">
      <c r="A1735" s="277">
        <f t="shared" si="672"/>
        <v>50</v>
      </c>
      <c r="B1735" s="21" t="e">
        <f>'Calculateur de trading'!I1735/C1735/W1735</f>
        <v>#DIV/0!</v>
      </c>
      <c r="C1735" s="278">
        <f t="shared" si="673"/>
        <v>10</v>
      </c>
      <c r="D1735" s="426"/>
      <c r="E1735" s="273">
        <f t="shared" si="674"/>
        <v>100</v>
      </c>
      <c r="F1735" s="271">
        <f t="shared" si="666"/>
        <v>2</v>
      </c>
      <c r="G1735" s="271" t="e">
        <f t="shared" si="667"/>
        <v>#DIV/0!</v>
      </c>
      <c r="H1735" s="272">
        <f t="shared" si="668"/>
        <v>20</v>
      </c>
      <c r="I1735" s="270"/>
      <c r="J1735" s="273">
        <f t="shared" si="675"/>
        <v>200</v>
      </c>
      <c r="K1735" s="271">
        <f t="shared" si="669"/>
        <v>4</v>
      </c>
      <c r="L1735" s="271" t="e">
        <f t="shared" si="670"/>
        <v>#DIV/0!</v>
      </c>
      <c r="M1735" s="272">
        <f t="shared" si="671"/>
        <v>40</v>
      </c>
      <c r="N1735" s="389"/>
      <c r="O1735" s="455" t="e">
        <f>(A1735*B1735*W1735)+(B1735*'Calculateur de trading'!H1735)</f>
        <v>#DIV/0!</v>
      </c>
      <c r="P1735" s="274" t="e">
        <f>O1735/'Déscriptions des trades'!CK1735</f>
        <v>#DIV/0!</v>
      </c>
      <c r="Q1735" s="456" t="e">
        <f>'Déscriptions des trades'!CK1735-O1735</f>
        <v>#DIV/0!</v>
      </c>
      <c r="R1735" s="466" t="e">
        <f t="shared" si="676"/>
        <v>#DIV/0!</v>
      </c>
      <c r="S1735" s="389"/>
      <c r="T1735" s="12"/>
      <c r="U1735" s="25"/>
      <c r="V1735" s="15"/>
      <c r="W1735" s="490">
        <f t="shared" si="656"/>
        <v>0</v>
      </c>
      <c r="X1735" s="21" t="e">
        <f>W1735*U1735/'Déscriptions des trades'!CK1735*'Déscriptions des trades'!B1735</f>
        <v>#DIV/0!</v>
      </c>
      <c r="Y1735" s="459"/>
      <c r="Z1735" s="389"/>
      <c r="AA1735" s="23">
        <f t="shared" si="677"/>
        <v>0.1</v>
      </c>
      <c r="AB1735" s="17" t="e">
        <f>(AA1735*'Déscriptions des trades'!U1735*'Déscriptions des trades'!B1735/'Déscriptions des trades'!CK1735)*'Déscriptions des trades'!W1735</f>
        <v>#DIV/0!</v>
      </c>
      <c r="AC1735" s="265" t="e">
        <f>AB1735*'Déscriptions des trades'!CK1735</f>
        <v>#DIV/0!</v>
      </c>
      <c r="AD1735" s="266" t="e">
        <f>'Déscriptions des trades'!CK1735-AC1735</f>
        <v>#DIV/0!</v>
      </c>
      <c r="AE1735" s="389"/>
      <c r="AF1735" s="399">
        <v>1731</v>
      </c>
      <c r="AG1735" s="389"/>
      <c r="AH1735" s="20"/>
      <c r="AI1735" s="303"/>
      <c r="AJ1735" s="307"/>
      <c r="AK1735" s="161"/>
      <c r="AL1735" s="305"/>
      <c r="AM1735" s="305"/>
      <c r="AN1735" s="162"/>
      <c r="AO1735" s="439"/>
      <c r="AP1735" s="162"/>
      <c r="AQ1735" s="113"/>
      <c r="AR1735" s="113"/>
      <c r="AS1735" s="384"/>
      <c r="AT1735" s="306"/>
      <c r="AU1735" s="306"/>
      <c r="AV1735" s="160"/>
      <c r="AW1735" s="158"/>
      <c r="AX1735" s="385"/>
      <c r="AY1735" s="453"/>
      <c r="AZ1735" s="165"/>
      <c r="BA1735" s="301"/>
      <c r="BB1735" s="165"/>
      <c r="BC1735" s="301"/>
      <c r="BD1735" s="165"/>
      <c r="BE1735" s="302"/>
      <c r="BF1735" s="302"/>
      <c r="BG1735" s="165"/>
      <c r="BH1735" s="303"/>
      <c r="BI1735" s="165"/>
      <c r="BJ1735" s="304"/>
      <c r="BK1735" s="394"/>
      <c r="BL1735" s="302"/>
      <c r="BM1735" s="302"/>
      <c r="BN1735" s="394"/>
      <c r="BO1735" s="302"/>
      <c r="BP1735" s="13"/>
      <c r="BQ1735" s="302"/>
      <c r="BR1735" s="13"/>
      <c r="BS1735" s="302"/>
      <c r="BT1735" s="13"/>
      <c r="BU1735" s="302"/>
      <c r="BV1735" s="386"/>
      <c r="BW1735" s="303"/>
      <c r="BX1735" s="303"/>
      <c r="BY1735" s="302"/>
      <c r="BZ1735" s="302"/>
      <c r="CA1735" s="387"/>
      <c r="CB1735" s="395"/>
      <c r="CC1735" s="12"/>
      <c r="CD1735" s="304"/>
      <c r="CE1735" s="14"/>
      <c r="CF1735" s="395"/>
      <c r="CG1735" s="397"/>
      <c r="CH1735" s="300">
        <f t="shared" si="657"/>
        <v>0</v>
      </c>
      <c r="CI1735" s="26"/>
      <c r="CJ1735" s="17">
        <f t="shared" si="654"/>
        <v>0</v>
      </c>
      <c r="CK1735" s="18">
        <f t="shared" si="665"/>
        <v>12.89</v>
      </c>
      <c r="CM1735" s="164"/>
      <c r="CN1735" s="302"/>
      <c r="CO1735" s="13">
        <f t="shared" si="658"/>
        <v>0</v>
      </c>
      <c r="CP1735" s="302"/>
      <c r="CQ1735" s="13">
        <f t="shared" si="659"/>
        <v>0</v>
      </c>
      <c r="CR1735" s="302"/>
      <c r="CS1735" s="13">
        <f t="shared" si="660"/>
        <v>0</v>
      </c>
      <c r="CT1735" s="302"/>
      <c r="CU1735" s="13">
        <f t="shared" si="655"/>
        <v>0</v>
      </c>
      <c r="CV1735" s="302"/>
      <c r="CW1735" s="13">
        <f t="shared" si="661"/>
        <v>0</v>
      </c>
      <c r="CX1735" s="13">
        <f t="shared" si="662"/>
        <v>0</v>
      </c>
      <c r="CY1735" s="251">
        <f t="shared" si="663"/>
        <v>0</v>
      </c>
      <c r="CZ1735" s="13" t="s">
        <v>29</v>
      </c>
      <c r="DA1735" s="13">
        <v>50</v>
      </c>
      <c r="DB1735" s="22">
        <f t="shared" si="664"/>
        <v>0</v>
      </c>
      <c r="DD1735" s="24"/>
      <c r="DF1735" s="163"/>
      <c r="DH1735" s="24"/>
      <c r="DI1735" s="447"/>
      <c r="DJ1735" s="163"/>
    </row>
    <row r="1736" spans="1:114" s="7" customFormat="1">
      <c r="A1736" s="277">
        <f t="shared" si="672"/>
        <v>50</v>
      </c>
      <c r="B1736" s="21" t="e">
        <f>'Calculateur de trading'!I1736/C1736/W1736</f>
        <v>#DIV/0!</v>
      </c>
      <c r="C1736" s="278">
        <f t="shared" si="673"/>
        <v>10</v>
      </c>
      <c r="D1736" s="278"/>
      <c r="E1736" s="273">
        <f t="shared" si="674"/>
        <v>100</v>
      </c>
      <c r="F1736" s="271">
        <f t="shared" si="666"/>
        <v>2</v>
      </c>
      <c r="G1736" s="271" t="e">
        <f t="shared" si="667"/>
        <v>#DIV/0!</v>
      </c>
      <c r="H1736" s="272">
        <f t="shared" si="668"/>
        <v>20</v>
      </c>
      <c r="I1736" s="270"/>
      <c r="J1736" s="273">
        <f t="shared" si="675"/>
        <v>200</v>
      </c>
      <c r="K1736" s="271">
        <f t="shared" si="669"/>
        <v>4</v>
      </c>
      <c r="L1736" s="271" t="e">
        <f t="shared" si="670"/>
        <v>#DIV/0!</v>
      </c>
      <c r="M1736" s="272">
        <f t="shared" si="671"/>
        <v>40</v>
      </c>
      <c r="N1736" s="389"/>
      <c r="O1736" s="455" t="e">
        <f>(A1736*B1736*W1736)+(B1736*'Calculateur de trading'!H1736)</f>
        <v>#DIV/0!</v>
      </c>
      <c r="P1736" s="274" t="e">
        <f>O1736/'Déscriptions des trades'!CK1736</f>
        <v>#DIV/0!</v>
      </c>
      <c r="Q1736" s="456" t="e">
        <f>'Déscriptions des trades'!CK1736-O1736</f>
        <v>#DIV/0!</v>
      </c>
      <c r="R1736" s="466" t="e">
        <f t="shared" si="676"/>
        <v>#DIV/0!</v>
      </c>
      <c r="S1736" s="389"/>
      <c r="T1736" s="12"/>
      <c r="U1736" s="25"/>
      <c r="V1736" s="15"/>
      <c r="W1736" s="490">
        <f t="shared" si="656"/>
        <v>0</v>
      </c>
      <c r="X1736" s="21" t="e">
        <f>W1736*U1736/'Déscriptions des trades'!CK1736*'Déscriptions des trades'!B1736</f>
        <v>#DIV/0!</v>
      </c>
      <c r="Y1736" s="459"/>
      <c r="Z1736" s="389"/>
      <c r="AA1736" s="23">
        <f t="shared" si="677"/>
        <v>0.1</v>
      </c>
      <c r="AB1736" s="17" t="e">
        <f>(AA1736*'Déscriptions des trades'!U1736*'Déscriptions des trades'!B1736/'Déscriptions des trades'!CK1736)*'Déscriptions des trades'!W1736</f>
        <v>#DIV/0!</v>
      </c>
      <c r="AC1736" s="265" t="e">
        <f>AB1736*'Déscriptions des trades'!CK1736</f>
        <v>#DIV/0!</v>
      </c>
      <c r="AD1736" s="266" t="e">
        <f>'Déscriptions des trades'!CK1736-AC1736</f>
        <v>#DIV/0!</v>
      </c>
      <c r="AE1736" s="389"/>
      <c r="AF1736" s="399">
        <v>1732</v>
      </c>
      <c r="AG1736" s="389"/>
      <c r="AH1736" s="20"/>
      <c r="AI1736" s="303"/>
      <c r="AJ1736" s="307"/>
      <c r="AK1736" s="161"/>
      <c r="AL1736" s="305"/>
      <c r="AM1736" s="305"/>
      <c r="AN1736" s="162"/>
      <c r="AO1736" s="439"/>
      <c r="AP1736" s="162"/>
      <c r="AQ1736" s="113"/>
      <c r="AR1736" s="113"/>
      <c r="AS1736" s="384"/>
      <c r="AT1736" s="306"/>
      <c r="AU1736" s="306"/>
      <c r="AV1736" s="160"/>
      <c r="AW1736" s="158"/>
      <c r="AX1736" s="385"/>
      <c r="AY1736" s="453"/>
      <c r="AZ1736" s="165"/>
      <c r="BA1736" s="301"/>
      <c r="BB1736" s="165"/>
      <c r="BC1736" s="301"/>
      <c r="BD1736" s="165"/>
      <c r="BE1736" s="302"/>
      <c r="BF1736" s="302"/>
      <c r="BG1736" s="165"/>
      <c r="BH1736" s="303"/>
      <c r="BI1736" s="165"/>
      <c r="BJ1736" s="304"/>
      <c r="BK1736" s="394"/>
      <c r="BL1736" s="302"/>
      <c r="BM1736" s="302"/>
      <c r="BN1736" s="394"/>
      <c r="BO1736" s="302"/>
      <c r="BP1736" s="13"/>
      <c r="BQ1736" s="302"/>
      <c r="BR1736" s="13"/>
      <c r="BS1736" s="302"/>
      <c r="BT1736" s="13"/>
      <c r="BU1736" s="302"/>
      <c r="BV1736" s="386"/>
      <c r="BW1736" s="303"/>
      <c r="BX1736" s="303"/>
      <c r="BY1736" s="302"/>
      <c r="BZ1736" s="302"/>
      <c r="CA1736" s="387"/>
      <c r="CB1736" s="395"/>
      <c r="CC1736" s="12"/>
      <c r="CD1736" s="304"/>
      <c r="CE1736" s="14"/>
      <c r="CF1736" s="395"/>
      <c r="CG1736" s="397"/>
      <c r="CH1736" s="300">
        <f t="shared" si="657"/>
        <v>0</v>
      </c>
      <c r="CI1736" s="26"/>
      <c r="CJ1736" s="17">
        <f t="shared" ref="CJ1736:CJ1799" si="678">CI1736/CK1735</f>
        <v>0</v>
      </c>
      <c r="CK1736" s="18">
        <f t="shared" si="665"/>
        <v>12.89</v>
      </c>
      <c r="CM1736" s="164"/>
      <c r="CN1736" s="302"/>
      <c r="CO1736" s="13">
        <f t="shared" si="658"/>
        <v>0</v>
      </c>
      <c r="CP1736" s="302"/>
      <c r="CQ1736" s="13">
        <f t="shared" si="659"/>
        <v>0</v>
      </c>
      <c r="CR1736" s="302"/>
      <c r="CS1736" s="13">
        <f t="shared" si="660"/>
        <v>0</v>
      </c>
      <c r="CT1736" s="302"/>
      <c r="CU1736" s="13">
        <f t="shared" ref="CU1736:CU1799" si="679">IF(CT1736="Bon",10,)</f>
        <v>0</v>
      </c>
      <c r="CV1736" s="302"/>
      <c r="CW1736" s="13">
        <f t="shared" si="661"/>
        <v>0</v>
      </c>
      <c r="CX1736" s="13">
        <f t="shared" si="662"/>
        <v>0</v>
      </c>
      <c r="CY1736" s="251">
        <f t="shared" si="663"/>
        <v>0</v>
      </c>
      <c r="CZ1736" s="13" t="s">
        <v>29</v>
      </c>
      <c r="DA1736" s="13">
        <v>50</v>
      </c>
      <c r="DB1736" s="22">
        <f t="shared" si="664"/>
        <v>0</v>
      </c>
      <c r="DD1736" s="24"/>
      <c r="DF1736" s="163"/>
      <c r="DH1736" s="24"/>
      <c r="DI1736" s="447"/>
      <c r="DJ1736" s="163"/>
    </row>
    <row r="1737" spans="1:114" s="7" customFormat="1">
      <c r="A1737" s="277">
        <f t="shared" si="672"/>
        <v>50</v>
      </c>
      <c r="B1737" s="21" t="e">
        <f>'Calculateur de trading'!I1737/C1737/W1737</f>
        <v>#DIV/0!</v>
      </c>
      <c r="C1737" s="278">
        <f t="shared" si="673"/>
        <v>10</v>
      </c>
      <c r="D1737" s="426"/>
      <c r="E1737" s="273">
        <f t="shared" si="674"/>
        <v>100</v>
      </c>
      <c r="F1737" s="271">
        <f t="shared" si="666"/>
        <v>2</v>
      </c>
      <c r="G1737" s="271" t="e">
        <f t="shared" si="667"/>
        <v>#DIV/0!</v>
      </c>
      <c r="H1737" s="272">
        <f t="shared" si="668"/>
        <v>20</v>
      </c>
      <c r="I1737" s="270"/>
      <c r="J1737" s="273">
        <f t="shared" si="675"/>
        <v>200</v>
      </c>
      <c r="K1737" s="271">
        <f t="shared" si="669"/>
        <v>4</v>
      </c>
      <c r="L1737" s="271" t="e">
        <f t="shared" si="670"/>
        <v>#DIV/0!</v>
      </c>
      <c r="M1737" s="272">
        <f t="shared" si="671"/>
        <v>40</v>
      </c>
      <c r="N1737" s="389"/>
      <c r="O1737" s="455" t="e">
        <f>(A1737*B1737*W1737)+(B1737*'Calculateur de trading'!H1737)</f>
        <v>#DIV/0!</v>
      </c>
      <c r="P1737" s="274" t="e">
        <f>O1737/'Déscriptions des trades'!CK1737</f>
        <v>#DIV/0!</v>
      </c>
      <c r="Q1737" s="456" t="e">
        <f>'Déscriptions des trades'!CK1737-O1737</f>
        <v>#DIV/0!</v>
      </c>
      <c r="R1737" s="466" t="e">
        <f t="shared" si="676"/>
        <v>#DIV/0!</v>
      </c>
      <c r="S1737" s="389"/>
      <c r="T1737" s="12"/>
      <c r="U1737" s="25"/>
      <c r="V1737" s="15"/>
      <c r="W1737" s="490">
        <f t="shared" ref="W1737:W1800" si="680">W1736</f>
        <v>0</v>
      </c>
      <c r="X1737" s="21" t="e">
        <f>W1737*U1737/'Déscriptions des trades'!CK1737*'Déscriptions des trades'!B1737</f>
        <v>#DIV/0!</v>
      </c>
      <c r="Y1737" s="459"/>
      <c r="Z1737" s="389"/>
      <c r="AA1737" s="23">
        <f t="shared" si="677"/>
        <v>0.1</v>
      </c>
      <c r="AB1737" s="17" t="e">
        <f>(AA1737*'Déscriptions des trades'!U1737*'Déscriptions des trades'!B1737/'Déscriptions des trades'!CK1737)*'Déscriptions des trades'!W1737</f>
        <v>#DIV/0!</v>
      </c>
      <c r="AC1737" s="265" t="e">
        <f>AB1737*'Déscriptions des trades'!CK1737</f>
        <v>#DIV/0!</v>
      </c>
      <c r="AD1737" s="266" t="e">
        <f>'Déscriptions des trades'!CK1737-AC1737</f>
        <v>#DIV/0!</v>
      </c>
      <c r="AE1737" s="389"/>
      <c r="AF1737" s="399">
        <v>1733</v>
      </c>
      <c r="AG1737" s="389"/>
      <c r="AH1737" s="20"/>
      <c r="AI1737" s="303"/>
      <c r="AJ1737" s="307"/>
      <c r="AK1737" s="161"/>
      <c r="AL1737" s="305"/>
      <c r="AM1737" s="305"/>
      <c r="AN1737" s="162"/>
      <c r="AO1737" s="439"/>
      <c r="AP1737" s="162"/>
      <c r="AQ1737" s="113"/>
      <c r="AR1737" s="113"/>
      <c r="AS1737" s="384"/>
      <c r="AT1737" s="306"/>
      <c r="AU1737" s="306"/>
      <c r="AV1737" s="160"/>
      <c r="AW1737" s="158"/>
      <c r="AX1737" s="385"/>
      <c r="AY1737" s="453"/>
      <c r="AZ1737" s="165"/>
      <c r="BA1737" s="301"/>
      <c r="BB1737" s="165"/>
      <c r="BC1737" s="301"/>
      <c r="BD1737" s="165"/>
      <c r="BE1737" s="302"/>
      <c r="BF1737" s="302"/>
      <c r="BG1737" s="165"/>
      <c r="BH1737" s="303"/>
      <c r="BI1737" s="165"/>
      <c r="BJ1737" s="304"/>
      <c r="BK1737" s="394"/>
      <c r="BL1737" s="302"/>
      <c r="BM1737" s="302"/>
      <c r="BN1737" s="394"/>
      <c r="BO1737" s="302"/>
      <c r="BP1737" s="13"/>
      <c r="BQ1737" s="302"/>
      <c r="BR1737" s="13"/>
      <c r="BS1737" s="302"/>
      <c r="BT1737" s="13"/>
      <c r="BU1737" s="302"/>
      <c r="BV1737" s="386"/>
      <c r="BW1737" s="303"/>
      <c r="BX1737" s="303"/>
      <c r="BY1737" s="302"/>
      <c r="BZ1737" s="302"/>
      <c r="CA1737" s="387"/>
      <c r="CB1737" s="395"/>
      <c r="CC1737" s="12"/>
      <c r="CD1737" s="304"/>
      <c r="CE1737" s="14"/>
      <c r="CF1737" s="395"/>
      <c r="CG1737" s="397"/>
      <c r="CH1737" s="300">
        <f t="shared" si="657"/>
        <v>0</v>
      </c>
      <c r="CI1737" s="26"/>
      <c r="CJ1737" s="17">
        <f t="shared" si="678"/>
        <v>0</v>
      </c>
      <c r="CK1737" s="18">
        <f t="shared" si="665"/>
        <v>12.89</v>
      </c>
      <c r="CM1737" s="164"/>
      <c r="CN1737" s="302"/>
      <c r="CO1737" s="13">
        <f t="shared" si="658"/>
        <v>0</v>
      </c>
      <c r="CP1737" s="302"/>
      <c r="CQ1737" s="13">
        <f t="shared" si="659"/>
        <v>0</v>
      </c>
      <c r="CR1737" s="302"/>
      <c r="CS1737" s="13">
        <f t="shared" si="660"/>
        <v>0</v>
      </c>
      <c r="CT1737" s="302"/>
      <c r="CU1737" s="13">
        <f t="shared" si="679"/>
        <v>0</v>
      </c>
      <c r="CV1737" s="302"/>
      <c r="CW1737" s="13">
        <f t="shared" si="661"/>
        <v>0</v>
      </c>
      <c r="CX1737" s="13">
        <f t="shared" si="662"/>
        <v>0</v>
      </c>
      <c r="CY1737" s="251">
        <f t="shared" si="663"/>
        <v>0</v>
      </c>
      <c r="CZ1737" s="13" t="s">
        <v>29</v>
      </c>
      <c r="DA1737" s="13">
        <v>50</v>
      </c>
      <c r="DB1737" s="22">
        <f t="shared" si="664"/>
        <v>0</v>
      </c>
      <c r="DD1737" s="24"/>
      <c r="DF1737" s="163"/>
      <c r="DH1737" s="24"/>
      <c r="DI1737" s="447"/>
      <c r="DJ1737" s="163"/>
    </row>
    <row r="1738" spans="1:114" s="7" customFormat="1">
      <c r="A1738" s="277">
        <f t="shared" si="672"/>
        <v>50</v>
      </c>
      <c r="B1738" s="21" t="e">
        <f>'Calculateur de trading'!I1738/C1738/W1738</f>
        <v>#DIV/0!</v>
      </c>
      <c r="C1738" s="278">
        <f t="shared" si="673"/>
        <v>10</v>
      </c>
      <c r="D1738" s="278"/>
      <c r="E1738" s="273">
        <f t="shared" si="674"/>
        <v>100</v>
      </c>
      <c r="F1738" s="271">
        <f t="shared" si="666"/>
        <v>2</v>
      </c>
      <c r="G1738" s="271" t="e">
        <f t="shared" si="667"/>
        <v>#DIV/0!</v>
      </c>
      <c r="H1738" s="272">
        <f t="shared" si="668"/>
        <v>20</v>
      </c>
      <c r="I1738" s="270"/>
      <c r="J1738" s="273">
        <f t="shared" si="675"/>
        <v>200</v>
      </c>
      <c r="K1738" s="271">
        <f t="shared" si="669"/>
        <v>4</v>
      </c>
      <c r="L1738" s="271" t="e">
        <f t="shared" si="670"/>
        <v>#DIV/0!</v>
      </c>
      <c r="M1738" s="272">
        <f t="shared" si="671"/>
        <v>40</v>
      </c>
      <c r="N1738" s="389"/>
      <c r="O1738" s="455" t="e">
        <f>(A1738*B1738*W1738)+(B1738*'Calculateur de trading'!H1738)</f>
        <v>#DIV/0!</v>
      </c>
      <c r="P1738" s="274" t="e">
        <f>O1738/'Déscriptions des trades'!CK1738</f>
        <v>#DIV/0!</v>
      </c>
      <c r="Q1738" s="456" t="e">
        <f>'Déscriptions des trades'!CK1738-O1738</f>
        <v>#DIV/0!</v>
      </c>
      <c r="R1738" s="466" t="e">
        <f t="shared" si="676"/>
        <v>#DIV/0!</v>
      </c>
      <c r="S1738" s="389"/>
      <c r="T1738" s="12"/>
      <c r="U1738" s="25"/>
      <c r="V1738" s="15"/>
      <c r="W1738" s="490">
        <f t="shared" si="680"/>
        <v>0</v>
      </c>
      <c r="X1738" s="21" t="e">
        <f>W1738*U1738/'Déscriptions des trades'!CK1738*'Déscriptions des trades'!B1738</f>
        <v>#DIV/0!</v>
      </c>
      <c r="Y1738" s="459"/>
      <c r="Z1738" s="389"/>
      <c r="AA1738" s="23">
        <f t="shared" si="677"/>
        <v>0.1</v>
      </c>
      <c r="AB1738" s="17" t="e">
        <f>(AA1738*'Déscriptions des trades'!U1738*'Déscriptions des trades'!B1738/'Déscriptions des trades'!CK1738)*'Déscriptions des trades'!W1738</f>
        <v>#DIV/0!</v>
      </c>
      <c r="AC1738" s="265" t="e">
        <f>AB1738*'Déscriptions des trades'!CK1738</f>
        <v>#DIV/0!</v>
      </c>
      <c r="AD1738" s="266" t="e">
        <f>'Déscriptions des trades'!CK1738-AC1738</f>
        <v>#DIV/0!</v>
      </c>
      <c r="AE1738" s="389"/>
      <c r="AF1738" s="399">
        <v>1734</v>
      </c>
      <c r="AG1738" s="389"/>
      <c r="AH1738" s="20"/>
      <c r="AI1738" s="303"/>
      <c r="AJ1738" s="307"/>
      <c r="AK1738" s="161"/>
      <c r="AL1738" s="305"/>
      <c r="AM1738" s="305"/>
      <c r="AN1738" s="162"/>
      <c r="AO1738" s="439"/>
      <c r="AP1738" s="162"/>
      <c r="AQ1738" s="113"/>
      <c r="AR1738" s="113"/>
      <c r="AS1738" s="384"/>
      <c r="AT1738" s="306"/>
      <c r="AU1738" s="306"/>
      <c r="AV1738" s="160"/>
      <c r="AW1738" s="158"/>
      <c r="AX1738" s="385"/>
      <c r="AY1738" s="453"/>
      <c r="AZ1738" s="165"/>
      <c r="BA1738" s="301"/>
      <c r="BB1738" s="165"/>
      <c r="BC1738" s="301"/>
      <c r="BD1738" s="165"/>
      <c r="BE1738" s="302"/>
      <c r="BF1738" s="302"/>
      <c r="BG1738" s="165"/>
      <c r="BH1738" s="303"/>
      <c r="BI1738" s="165"/>
      <c r="BJ1738" s="304"/>
      <c r="BK1738" s="394"/>
      <c r="BL1738" s="302"/>
      <c r="BM1738" s="302"/>
      <c r="BN1738" s="394"/>
      <c r="BO1738" s="302"/>
      <c r="BP1738" s="13"/>
      <c r="BQ1738" s="302"/>
      <c r="BR1738" s="13"/>
      <c r="BS1738" s="302"/>
      <c r="BT1738" s="13"/>
      <c r="BU1738" s="302"/>
      <c r="BV1738" s="386"/>
      <c r="BW1738" s="303"/>
      <c r="BX1738" s="303"/>
      <c r="BY1738" s="302"/>
      <c r="BZ1738" s="302"/>
      <c r="CA1738" s="387"/>
      <c r="CB1738" s="395"/>
      <c r="CC1738" s="12"/>
      <c r="CD1738" s="304"/>
      <c r="CE1738" s="14"/>
      <c r="CF1738" s="395"/>
      <c r="CG1738" s="397"/>
      <c r="CH1738" s="300">
        <f t="shared" si="657"/>
        <v>0</v>
      </c>
      <c r="CI1738" s="26"/>
      <c r="CJ1738" s="17">
        <f t="shared" si="678"/>
        <v>0</v>
      </c>
      <c r="CK1738" s="18">
        <f t="shared" si="665"/>
        <v>12.89</v>
      </c>
      <c r="CM1738" s="164"/>
      <c r="CN1738" s="302"/>
      <c r="CO1738" s="13">
        <f t="shared" si="658"/>
        <v>0</v>
      </c>
      <c r="CP1738" s="302"/>
      <c r="CQ1738" s="13">
        <f t="shared" si="659"/>
        <v>0</v>
      </c>
      <c r="CR1738" s="302"/>
      <c r="CS1738" s="13">
        <f t="shared" si="660"/>
        <v>0</v>
      </c>
      <c r="CT1738" s="302"/>
      <c r="CU1738" s="13">
        <f t="shared" si="679"/>
        <v>0</v>
      </c>
      <c r="CV1738" s="302"/>
      <c r="CW1738" s="13">
        <f t="shared" si="661"/>
        <v>0</v>
      </c>
      <c r="CX1738" s="13">
        <f t="shared" si="662"/>
        <v>0</v>
      </c>
      <c r="CY1738" s="251">
        <f t="shared" si="663"/>
        <v>0</v>
      </c>
      <c r="CZ1738" s="13" t="s">
        <v>29</v>
      </c>
      <c r="DA1738" s="13">
        <v>50</v>
      </c>
      <c r="DB1738" s="22">
        <f t="shared" si="664"/>
        <v>0</v>
      </c>
      <c r="DD1738" s="24"/>
      <c r="DF1738" s="163"/>
      <c r="DH1738" s="24"/>
      <c r="DI1738" s="447"/>
      <c r="DJ1738" s="163"/>
    </row>
    <row r="1739" spans="1:114" s="7" customFormat="1">
      <c r="A1739" s="277">
        <f t="shared" si="672"/>
        <v>50</v>
      </c>
      <c r="B1739" s="21" t="e">
        <f>'Calculateur de trading'!I1739/C1739/W1739</f>
        <v>#DIV/0!</v>
      </c>
      <c r="C1739" s="278">
        <f t="shared" si="673"/>
        <v>10</v>
      </c>
      <c r="D1739" s="426"/>
      <c r="E1739" s="273">
        <f t="shared" si="674"/>
        <v>100</v>
      </c>
      <c r="F1739" s="271">
        <f t="shared" si="666"/>
        <v>2</v>
      </c>
      <c r="G1739" s="271" t="e">
        <f t="shared" si="667"/>
        <v>#DIV/0!</v>
      </c>
      <c r="H1739" s="272">
        <f t="shared" si="668"/>
        <v>20</v>
      </c>
      <c r="I1739" s="270"/>
      <c r="J1739" s="273">
        <f t="shared" si="675"/>
        <v>200</v>
      </c>
      <c r="K1739" s="271">
        <f t="shared" si="669"/>
        <v>4</v>
      </c>
      <c r="L1739" s="271" t="e">
        <f t="shared" si="670"/>
        <v>#DIV/0!</v>
      </c>
      <c r="M1739" s="272">
        <f t="shared" si="671"/>
        <v>40</v>
      </c>
      <c r="N1739" s="389"/>
      <c r="O1739" s="455" t="e">
        <f>(A1739*B1739*W1739)+(B1739*'Calculateur de trading'!H1739)</f>
        <v>#DIV/0!</v>
      </c>
      <c r="P1739" s="274" t="e">
        <f>O1739/'Déscriptions des trades'!CK1739</f>
        <v>#DIV/0!</v>
      </c>
      <c r="Q1739" s="456" t="e">
        <f>'Déscriptions des trades'!CK1739-O1739</f>
        <v>#DIV/0!</v>
      </c>
      <c r="R1739" s="466" t="e">
        <f t="shared" si="676"/>
        <v>#DIV/0!</v>
      </c>
      <c r="S1739" s="389"/>
      <c r="T1739" s="12"/>
      <c r="U1739" s="25"/>
      <c r="V1739" s="15"/>
      <c r="W1739" s="490">
        <f t="shared" si="680"/>
        <v>0</v>
      </c>
      <c r="X1739" s="21" t="e">
        <f>W1739*U1739/'Déscriptions des trades'!CK1739*'Déscriptions des trades'!B1739</f>
        <v>#DIV/0!</v>
      </c>
      <c r="Y1739" s="459"/>
      <c r="Z1739" s="389"/>
      <c r="AA1739" s="23">
        <f t="shared" si="677"/>
        <v>0.1</v>
      </c>
      <c r="AB1739" s="17" t="e">
        <f>(AA1739*'Déscriptions des trades'!U1739*'Déscriptions des trades'!B1739/'Déscriptions des trades'!CK1739)*'Déscriptions des trades'!W1739</f>
        <v>#DIV/0!</v>
      </c>
      <c r="AC1739" s="265" t="e">
        <f>AB1739*'Déscriptions des trades'!CK1739</f>
        <v>#DIV/0!</v>
      </c>
      <c r="AD1739" s="266" t="e">
        <f>'Déscriptions des trades'!CK1739-AC1739</f>
        <v>#DIV/0!</v>
      </c>
      <c r="AE1739" s="389"/>
      <c r="AF1739" s="399">
        <v>1735</v>
      </c>
      <c r="AG1739" s="389"/>
      <c r="AH1739" s="20"/>
      <c r="AI1739" s="303"/>
      <c r="AJ1739" s="307"/>
      <c r="AK1739" s="161"/>
      <c r="AL1739" s="305"/>
      <c r="AM1739" s="305"/>
      <c r="AN1739" s="162"/>
      <c r="AO1739" s="439"/>
      <c r="AP1739" s="162"/>
      <c r="AQ1739" s="113"/>
      <c r="AR1739" s="113"/>
      <c r="AS1739" s="384"/>
      <c r="AT1739" s="306"/>
      <c r="AU1739" s="306"/>
      <c r="AV1739" s="160"/>
      <c r="AW1739" s="158"/>
      <c r="AX1739" s="385"/>
      <c r="AY1739" s="453"/>
      <c r="AZ1739" s="165"/>
      <c r="BA1739" s="301"/>
      <c r="BB1739" s="165"/>
      <c r="BC1739" s="301"/>
      <c r="BD1739" s="165"/>
      <c r="BE1739" s="302"/>
      <c r="BF1739" s="302"/>
      <c r="BG1739" s="165"/>
      <c r="BH1739" s="303"/>
      <c r="BI1739" s="165"/>
      <c r="BJ1739" s="304"/>
      <c r="BK1739" s="394"/>
      <c r="BL1739" s="302"/>
      <c r="BM1739" s="302"/>
      <c r="BN1739" s="394"/>
      <c r="BO1739" s="302"/>
      <c r="BP1739" s="13"/>
      <c r="BQ1739" s="302"/>
      <c r="BR1739" s="13"/>
      <c r="BS1739" s="302"/>
      <c r="BT1739" s="13"/>
      <c r="BU1739" s="302"/>
      <c r="BV1739" s="386"/>
      <c r="BW1739" s="303"/>
      <c r="BX1739" s="303"/>
      <c r="BY1739" s="302"/>
      <c r="BZ1739" s="302"/>
      <c r="CA1739" s="387"/>
      <c r="CB1739" s="395"/>
      <c r="CC1739" s="12"/>
      <c r="CD1739" s="304"/>
      <c r="CE1739" s="14"/>
      <c r="CF1739" s="395"/>
      <c r="CG1739" s="397"/>
      <c r="CH1739" s="300">
        <f t="shared" si="657"/>
        <v>0</v>
      </c>
      <c r="CI1739" s="26"/>
      <c r="CJ1739" s="17">
        <f t="shared" si="678"/>
        <v>0</v>
      </c>
      <c r="CK1739" s="18">
        <f t="shared" si="665"/>
        <v>12.89</v>
      </c>
      <c r="CM1739" s="164"/>
      <c r="CN1739" s="302"/>
      <c r="CO1739" s="13">
        <f t="shared" si="658"/>
        <v>0</v>
      </c>
      <c r="CP1739" s="302"/>
      <c r="CQ1739" s="13">
        <f t="shared" si="659"/>
        <v>0</v>
      </c>
      <c r="CR1739" s="302"/>
      <c r="CS1739" s="13">
        <f t="shared" si="660"/>
        <v>0</v>
      </c>
      <c r="CT1739" s="302"/>
      <c r="CU1739" s="13">
        <f t="shared" si="679"/>
        <v>0</v>
      </c>
      <c r="CV1739" s="302"/>
      <c r="CW1739" s="13">
        <f t="shared" si="661"/>
        <v>0</v>
      </c>
      <c r="CX1739" s="13">
        <f t="shared" si="662"/>
        <v>0</v>
      </c>
      <c r="CY1739" s="251">
        <f t="shared" si="663"/>
        <v>0</v>
      </c>
      <c r="CZ1739" s="13" t="s">
        <v>29</v>
      </c>
      <c r="DA1739" s="13">
        <v>50</v>
      </c>
      <c r="DB1739" s="22">
        <f t="shared" si="664"/>
        <v>0</v>
      </c>
      <c r="DD1739" s="24"/>
      <c r="DF1739" s="163"/>
      <c r="DH1739" s="24"/>
      <c r="DI1739" s="447"/>
      <c r="DJ1739" s="163"/>
    </row>
    <row r="1740" spans="1:114" s="7" customFormat="1">
      <c r="A1740" s="277">
        <f t="shared" si="672"/>
        <v>50</v>
      </c>
      <c r="B1740" s="21" t="e">
        <f>'Calculateur de trading'!I1740/C1740/W1740</f>
        <v>#DIV/0!</v>
      </c>
      <c r="C1740" s="278">
        <f t="shared" si="673"/>
        <v>10</v>
      </c>
      <c r="D1740" s="278"/>
      <c r="E1740" s="273">
        <f t="shared" si="674"/>
        <v>100</v>
      </c>
      <c r="F1740" s="271">
        <f t="shared" si="666"/>
        <v>2</v>
      </c>
      <c r="G1740" s="271" t="e">
        <f t="shared" si="667"/>
        <v>#DIV/0!</v>
      </c>
      <c r="H1740" s="272">
        <f t="shared" si="668"/>
        <v>20</v>
      </c>
      <c r="I1740" s="270"/>
      <c r="J1740" s="273">
        <f t="shared" si="675"/>
        <v>200</v>
      </c>
      <c r="K1740" s="271">
        <f t="shared" si="669"/>
        <v>4</v>
      </c>
      <c r="L1740" s="271" t="e">
        <f t="shared" si="670"/>
        <v>#DIV/0!</v>
      </c>
      <c r="M1740" s="272">
        <f t="shared" si="671"/>
        <v>40</v>
      </c>
      <c r="N1740" s="389"/>
      <c r="O1740" s="455" t="e">
        <f>(A1740*B1740*W1740)+(B1740*'Calculateur de trading'!H1740)</f>
        <v>#DIV/0!</v>
      </c>
      <c r="P1740" s="274" t="e">
        <f>O1740/'Déscriptions des trades'!CK1740</f>
        <v>#DIV/0!</v>
      </c>
      <c r="Q1740" s="456" t="e">
        <f>'Déscriptions des trades'!CK1740-O1740</f>
        <v>#DIV/0!</v>
      </c>
      <c r="R1740" s="466" t="e">
        <f t="shared" si="676"/>
        <v>#DIV/0!</v>
      </c>
      <c r="S1740" s="389"/>
      <c r="T1740" s="12"/>
      <c r="U1740" s="25"/>
      <c r="V1740" s="15"/>
      <c r="W1740" s="490">
        <f t="shared" si="680"/>
        <v>0</v>
      </c>
      <c r="X1740" s="21" t="e">
        <f>W1740*U1740/'Déscriptions des trades'!CK1740*'Déscriptions des trades'!B1740</f>
        <v>#DIV/0!</v>
      </c>
      <c r="Y1740" s="459"/>
      <c r="Z1740" s="389"/>
      <c r="AA1740" s="23">
        <f t="shared" si="677"/>
        <v>0.1</v>
      </c>
      <c r="AB1740" s="17" t="e">
        <f>(AA1740*'Déscriptions des trades'!U1740*'Déscriptions des trades'!B1740/'Déscriptions des trades'!CK1740)*'Déscriptions des trades'!W1740</f>
        <v>#DIV/0!</v>
      </c>
      <c r="AC1740" s="265" t="e">
        <f>AB1740*'Déscriptions des trades'!CK1740</f>
        <v>#DIV/0!</v>
      </c>
      <c r="AD1740" s="266" t="e">
        <f>'Déscriptions des trades'!CK1740-AC1740</f>
        <v>#DIV/0!</v>
      </c>
      <c r="AE1740" s="389"/>
      <c r="AF1740" s="399">
        <v>1736</v>
      </c>
      <c r="AG1740" s="389"/>
      <c r="AH1740" s="20"/>
      <c r="AI1740" s="303"/>
      <c r="AJ1740" s="307"/>
      <c r="AK1740" s="161"/>
      <c r="AL1740" s="305"/>
      <c r="AM1740" s="305"/>
      <c r="AN1740" s="162"/>
      <c r="AO1740" s="439"/>
      <c r="AP1740" s="162"/>
      <c r="AQ1740" s="113"/>
      <c r="AR1740" s="113"/>
      <c r="AS1740" s="384"/>
      <c r="AT1740" s="306"/>
      <c r="AU1740" s="306"/>
      <c r="AV1740" s="160"/>
      <c r="AW1740" s="158"/>
      <c r="AX1740" s="385"/>
      <c r="AY1740" s="453"/>
      <c r="AZ1740" s="165"/>
      <c r="BA1740" s="301"/>
      <c r="BB1740" s="165"/>
      <c r="BC1740" s="301"/>
      <c r="BD1740" s="165"/>
      <c r="BE1740" s="302"/>
      <c r="BF1740" s="302"/>
      <c r="BG1740" s="165"/>
      <c r="BH1740" s="303"/>
      <c r="BI1740" s="165"/>
      <c r="BJ1740" s="304"/>
      <c r="BK1740" s="394"/>
      <c r="BL1740" s="302"/>
      <c r="BM1740" s="302"/>
      <c r="BN1740" s="394"/>
      <c r="BO1740" s="302"/>
      <c r="BP1740" s="13"/>
      <c r="BQ1740" s="302"/>
      <c r="BR1740" s="13"/>
      <c r="BS1740" s="302"/>
      <c r="BT1740" s="13"/>
      <c r="BU1740" s="302"/>
      <c r="BV1740" s="386"/>
      <c r="BW1740" s="303"/>
      <c r="BX1740" s="303"/>
      <c r="BY1740" s="302"/>
      <c r="BZ1740" s="302"/>
      <c r="CA1740" s="387"/>
      <c r="CB1740" s="395"/>
      <c r="CC1740" s="12"/>
      <c r="CD1740" s="304"/>
      <c r="CE1740" s="14"/>
      <c r="CF1740" s="395"/>
      <c r="CG1740" s="397"/>
      <c r="CH1740" s="300">
        <f t="shared" si="657"/>
        <v>0</v>
      </c>
      <c r="CI1740" s="26"/>
      <c r="CJ1740" s="17">
        <f t="shared" si="678"/>
        <v>0</v>
      </c>
      <c r="CK1740" s="18">
        <f t="shared" si="665"/>
        <v>12.89</v>
      </c>
      <c r="CM1740" s="164"/>
      <c r="CN1740" s="302"/>
      <c r="CO1740" s="13">
        <f t="shared" si="658"/>
        <v>0</v>
      </c>
      <c r="CP1740" s="302"/>
      <c r="CQ1740" s="13">
        <f t="shared" si="659"/>
        <v>0</v>
      </c>
      <c r="CR1740" s="302"/>
      <c r="CS1740" s="13">
        <f t="shared" si="660"/>
        <v>0</v>
      </c>
      <c r="CT1740" s="302"/>
      <c r="CU1740" s="13">
        <f t="shared" si="679"/>
        <v>0</v>
      </c>
      <c r="CV1740" s="302"/>
      <c r="CW1740" s="13">
        <f t="shared" si="661"/>
        <v>0</v>
      </c>
      <c r="CX1740" s="13">
        <f t="shared" si="662"/>
        <v>0</v>
      </c>
      <c r="CY1740" s="251">
        <f t="shared" si="663"/>
        <v>0</v>
      </c>
      <c r="CZ1740" s="13" t="s">
        <v>29</v>
      </c>
      <c r="DA1740" s="13">
        <v>50</v>
      </c>
      <c r="DB1740" s="22">
        <f t="shared" si="664"/>
        <v>0</v>
      </c>
      <c r="DD1740" s="24"/>
      <c r="DF1740" s="163"/>
      <c r="DH1740" s="24"/>
      <c r="DI1740" s="447"/>
      <c r="DJ1740" s="163"/>
    </row>
    <row r="1741" spans="1:114" s="7" customFormat="1">
      <c r="A1741" s="277">
        <f t="shared" si="672"/>
        <v>50</v>
      </c>
      <c r="B1741" s="21" t="e">
        <f>'Calculateur de trading'!I1741/C1741/W1741</f>
        <v>#DIV/0!</v>
      </c>
      <c r="C1741" s="278">
        <f t="shared" si="673"/>
        <v>10</v>
      </c>
      <c r="D1741" s="426"/>
      <c r="E1741" s="273">
        <f t="shared" si="674"/>
        <v>100</v>
      </c>
      <c r="F1741" s="271">
        <f t="shared" si="666"/>
        <v>2</v>
      </c>
      <c r="G1741" s="271" t="e">
        <f t="shared" si="667"/>
        <v>#DIV/0!</v>
      </c>
      <c r="H1741" s="272">
        <f t="shared" si="668"/>
        <v>20</v>
      </c>
      <c r="I1741" s="270"/>
      <c r="J1741" s="273">
        <f t="shared" si="675"/>
        <v>200</v>
      </c>
      <c r="K1741" s="271">
        <f t="shared" si="669"/>
        <v>4</v>
      </c>
      <c r="L1741" s="271" t="e">
        <f t="shared" si="670"/>
        <v>#DIV/0!</v>
      </c>
      <c r="M1741" s="272">
        <f t="shared" si="671"/>
        <v>40</v>
      </c>
      <c r="N1741" s="389"/>
      <c r="O1741" s="455" t="e">
        <f>(A1741*B1741*W1741)+(B1741*'Calculateur de trading'!H1741)</f>
        <v>#DIV/0!</v>
      </c>
      <c r="P1741" s="274" t="e">
        <f>O1741/'Déscriptions des trades'!CK1741</f>
        <v>#DIV/0!</v>
      </c>
      <c r="Q1741" s="456" t="e">
        <f>'Déscriptions des trades'!CK1741-O1741</f>
        <v>#DIV/0!</v>
      </c>
      <c r="R1741" s="466" t="e">
        <f t="shared" si="676"/>
        <v>#DIV/0!</v>
      </c>
      <c r="S1741" s="389"/>
      <c r="T1741" s="12"/>
      <c r="U1741" s="25"/>
      <c r="V1741" s="15"/>
      <c r="W1741" s="490">
        <f t="shared" si="680"/>
        <v>0</v>
      </c>
      <c r="X1741" s="21" t="e">
        <f>W1741*U1741/'Déscriptions des trades'!CK1741*'Déscriptions des trades'!B1741</f>
        <v>#DIV/0!</v>
      </c>
      <c r="Y1741" s="459"/>
      <c r="Z1741" s="389"/>
      <c r="AA1741" s="23">
        <f t="shared" si="677"/>
        <v>0.1</v>
      </c>
      <c r="AB1741" s="17" t="e">
        <f>(AA1741*'Déscriptions des trades'!U1741*'Déscriptions des trades'!B1741/'Déscriptions des trades'!CK1741)*'Déscriptions des trades'!W1741</f>
        <v>#DIV/0!</v>
      </c>
      <c r="AC1741" s="265" t="e">
        <f>AB1741*'Déscriptions des trades'!CK1741</f>
        <v>#DIV/0!</v>
      </c>
      <c r="AD1741" s="266" t="e">
        <f>'Déscriptions des trades'!CK1741-AC1741</f>
        <v>#DIV/0!</v>
      </c>
      <c r="AE1741" s="389"/>
      <c r="AF1741" s="399">
        <v>1737</v>
      </c>
      <c r="AG1741" s="389"/>
      <c r="AH1741" s="20"/>
      <c r="AI1741" s="303"/>
      <c r="AJ1741" s="307"/>
      <c r="AK1741" s="161"/>
      <c r="AL1741" s="305"/>
      <c r="AM1741" s="305"/>
      <c r="AN1741" s="162"/>
      <c r="AO1741" s="439"/>
      <c r="AP1741" s="162"/>
      <c r="AQ1741" s="113"/>
      <c r="AR1741" s="113"/>
      <c r="AS1741" s="384"/>
      <c r="AT1741" s="306"/>
      <c r="AU1741" s="306"/>
      <c r="AV1741" s="160"/>
      <c r="AW1741" s="158"/>
      <c r="AX1741" s="385"/>
      <c r="AY1741" s="453"/>
      <c r="AZ1741" s="165"/>
      <c r="BA1741" s="301"/>
      <c r="BB1741" s="165"/>
      <c r="BC1741" s="301"/>
      <c r="BD1741" s="165"/>
      <c r="BE1741" s="302"/>
      <c r="BF1741" s="302"/>
      <c r="BG1741" s="165"/>
      <c r="BH1741" s="303"/>
      <c r="BI1741" s="165"/>
      <c r="BJ1741" s="304"/>
      <c r="BK1741" s="394"/>
      <c r="BL1741" s="302"/>
      <c r="BM1741" s="302"/>
      <c r="BN1741" s="394"/>
      <c r="BO1741" s="302"/>
      <c r="BP1741" s="13"/>
      <c r="BQ1741" s="302"/>
      <c r="BR1741" s="13"/>
      <c r="BS1741" s="302"/>
      <c r="BT1741" s="13"/>
      <c r="BU1741" s="302"/>
      <c r="BV1741" s="386"/>
      <c r="BW1741" s="303"/>
      <c r="BX1741" s="303"/>
      <c r="BY1741" s="302"/>
      <c r="BZ1741" s="302"/>
      <c r="CA1741" s="387"/>
      <c r="CB1741" s="395"/>
      <c r="CC1741" s="12"/>
      <c r="CD1741" s="304"/>
      <c r="CE1741" s="14"/>
      <c r="CF1741" s="395"/>
      <c r="CG1741" s="397"/>
      <c r="CH1741" s="300">
        <f t="shared" si="657"/>
        <v>0</v>
      </c>
      <c r="CI1741" s="26"/>
      <c r="CJ1741" s="17">
        <f t="shared" si="678"/>
        <v>0</v>
      </c>
      <c r="CK1741" s="18">
        <f t="shared" si="665"/>
        <v>12.89</v>
      </c>
      <c r="CM1741" s="164"/>
      <c r="CN1741" s="302"/>
      <c r="CO1741" s="13">
        <f t="shared" si="658"/>
        <v>0</v>
      </c>
      <c r="CP1741" s="302"/>
      <c r="CQ1741" s="13">
        <f t="shared" si="659"/>
        <v>0</v>
      </c>
      <c r="CR1741" s="302"/>
      <c r="CS1741" s="13">
        <f t="shared" si="660"/>
        <v>0</v>
      </c>
      <c r="CT1741" s="302"/>
      <c r="CU1741" s="13">
        <f t="shared" si="679"/>
        <v>0</v>
      </c>
      <c r="CV1741" s="302"/>
      <c r="CW1741" s="13">
        <f t="shared" si="661"/>
        <v>0</v>
      </c>
      <c r="CX1741" s="13">
        <f t="shared" si="662"/>
        <v>0</v>
      </c>
      <c r="CY1741" s="251">
        <f t="shared" si="663"/>
        <v>0</v>
      </c>
      <c r="CZ1741" s="13" t="s">
        <v>29</v>
      </c>
      <c r="DA1741" s="13">
        <v>50</v>
      </c>
      <c r="DB1741" s="22">
        <f t="shared" si="664"/>
        <v>0</v>
      </c>
      <c r="DD1741" s="24"/>
      <c r="DF1741" s="163"/>
      <c r="DH1741" s="24"/>
      <c r="DI1741" s="447"/>
      <c r="DJ1741" s="163"/>
    </row>
    <row r="1742" spans="1:114" s="7" customFormat="1">
      <c r="A1742" s="277">
        <f t="shared" si="672"/>
        <v>50</v>
      </c>
      <c r="B1742" s="21" t="e">
        <f>'Calculateur de trading'!I1742/C1742/W1742</f>
        <v>#DIV/0!</v>
      </c>
      <c r="C1742" s="278">
        <f t="shared" si="673"/>
        <v>10</v>
      </c>
      <c r="D1742" s="426"/>
      <c r="E1742" s="273">
        <f t="shared" si="674"/>
        <v>100</v>
      </c>
      <c r="F1742" s="271">
        <f t="shared" si="666"/>
        <v>2</v>
      </c>
      <c r="G1742" s="271" t="e">
        <f t="shared" si="667"/>
        <v>#DIV/0!</v>
      </c>
      <c r="H1742" s="272">
        <f t="shared" si="668"/>
        <v>20</v>
      </c>
      <c r="I1742" s="270"/>
      <c r="J1742" s="273">
        <f t="shared" si="675"/>
        <v>200</v>
      </c>
      <c r="K1742" s="271">
        <f t="shared" si="669"/>
        <v>4</v>
      </c>
      <c r="L1742" s="271" t="e">
        <f t="shared" si="670"/>
        <v>#DIV/0!</v>
      </c>
      <c r="M1742" s="272">
        <f t="shared" si="671"/>
        <v>40</v>
      </c>
      <c r="N1742" s="389"/>
      <c r="O1742" s="455" t="e">
        <f>(A1742*B1742*W1742)+(B1742*'Calculateur de trading'!H1742)</f>
        <v>#DIV/0!</v>
      </c>
      <c r="P1742" s="274" t="e">
        <f>O1742/'Déscriptions des trades'!CK1742</f>
        <v>#DIV/0!</v>
      </c>
      <c r="Q1742" s="456" t="e">
        <f>'Déscriptions des trades'!CK1742-O1742</f>
        <v>#DIV/0!</v>
      </c>
      <c r="R1742" s="466" t="e">
        <f t="shared" si="676"/>
        <v>#DIV/0!</v>
      </c>
      <c r="S1742" s="389"/>
      <c r="T1742" s="12"/>
      <c r="U1742" s="25"/>
      <c r="V1742" s="15"/>
      <c r="W1742" s="490">
        <f t="shared" si="680"/>
        <v>0</v>
      </c>
      <c r="X1742" s="21" t="e">
        <f>W1742*U1742/'Déscriptions des trades'!CK1742*'Déscriptions des trades'!B1742</f>
        <v>#DIV/0!</v>
      </c>
      <c r="Y1742" s="459"/>
      <c r="Z1742" s="389"/>
      <c r="AA1742" s="23">
        <f t="shared" si="677"/>
        <v>0.1</v>
      </c>
      <c r="AB1742" s="17" t="e">
        <f>(AA1742*'Déscriptions des trades'!U1742*'Déscriptions des trades'!B1742/'Déscriptions des trades'!CK1742)*'Déscriptions des trades'!W1742</f>
        <v>#DIV/0!</v>
      </c>
      <c r="AC1742" s="265" t="e">
        <f>AB1742*'Déscriptions des trades'!CK1742</f>
        <v>#DIV/0!</v>
      </c>
      <c r="AD1742" s="266" t="e">
        <f>'Déscriptions des trades'!CK1742-AC1742</f>
        <v>#DIV/0!</v>
      </c>
      <c r="AE1742" s="389"/>
      <c r="AF1742" s="399">
        <v>1738</v>
      </c>
      <c r="AG1742" s="389"/>
      <c r="AH1742" s="20"/>
      <c r="AI1742" s="303"/>
      <c r="AJ1742" s="307"/>
      <c r="AK1742" s="161"/>
      <c r="AL1742" s="305"/>
      <c r="AM1742" s="305"/>
      <c r="AN1742" s="162"/>
      <c r="AO1742" s="439"/>
      <c r="AP1742" s="162"/>
      <c r="AQ1742" s="113"/>
      <c r="AR1742" s="113"/>
      <c r="AS1742" s="384"/>
      <c r="AT1742" s="306"/>
      <c r="AU1742" s="306"/>
      <c r="AV1742" s="160"/>
      <c r="AW1742" s="158"/>
      <c r="AX1742" s="385"/>
      <c r="AY1742" s="453"/>
      <c r="AZ1742" s="165"/>
      <c r="BA1742" s="301"/>
      <c r="BB1742" s="165"/>
      <c r="BC1742" s="301"/>
      <c r="BD1742" s="165"/>
      <c r="BE1742" s="302"/>
      <c r="BF1742" s="302"/>
      <c r="BG1742" s="165"/>
      <c r="BH1742" s="303"/>
      <c r="BI1742" s="165"/>
      <c r="BJ1742" s="304"/>
      <c r="BK1742" s="394"/>
      <c r="BL1742" s="302"/>
      <c r="BM1742" s="302"/>
      <c r="BN1742" s="394"/>
      <c r="BO1742" s="302"/>
      <c r="BP1742" s="13"/>
      <c r="BQ1742" s="302"/>
      <c r="BR1742" s="13"/>
      <c r="BS1742" s="302"/>
      <c r="BT1742" s="13"/>
      <c r="BU1742" s="302"/>
      <c r="BV1742" s="386"/>
      <c r="BW1742" s="303"/>
      <c r="BX1742" s="303"/>
      <c r="BY1742" s="302"/>
      <c r="BZ1742" s="302"/>
      <c r="CA1742" s="387"/>
      <c r="CB1742" s="395"/>
      <c r="CC1742" s="12"/>
      <c r="CD1742" s="304"/>
      <c r="CE1742" s="14"/>
      <c r="CF1742" s="395"/>
      <c r="CG1742" s="397"/>
      <c r="CH1742" s="300">
        <f t="shared" si="657"/>
        <v>0</v>
      </c>
      <c r="CI1742" s="26"/>
      <c r="CJ1742" s="17">
        <f t="shared" si="678"/>
        <v>0</v>
      </c>
      <c r="CK1742" s="18">
        <f t="shared" si="665"/>
        <v>12.89</v>
      </c>
      <c r="CM1742" s="164"/>
      <c r="CN1742" s="302"/>
      <c r="CO1742" s="13">
        <f t="shared" si="658"/>
        <v>0</v>
      </c>
      <c r="CP1742" s="302"/>
      <c r="CQ1742" s="13">
        <f t="shared" si="659"/>
        <v>0</v>
      </c>
      <c r="CR1742" s="302"/>
      <c r="CS1742" s="13">
        <f t="shared" si="660"/>
        <v>0</v>
      </c>
      <c r="CT1742" s="302"/>
      <c r="CU1742" s="13">
        <f t="shared" si="679"/>
        <v>0</v>
      </c>
      <c r="CV1742" s="302"/>
      <c r="CW1742" s="13">
        <f t="shared" si="661"/>
        <v>0</v>
      </c>
      <c r="CX1742" s="13">
        <f t="shared" si="662"/>
        <v>0</v>
      </c>
      <c r="CY1742" s="251">
        <f t="shared" si="663"/>
        <v>0</v>
      </c>
      <c r="CZ1742" s="13" t="s">
        <v>29</v>
      </c>
      <c r="DA1742" s="13">
        <v>50</v>
      </c>
      <c r="DB1742" s="22">
        <f t="shared" si="664"/>
        <v>0</v>
      </c>
      <c r="DD1742" s="24"/>
      <c r="DF1742" s="163"/>
      <c r="DH1742" s="24"/>
      <c r="DI1742" s="447"/>
      <c r="DJ1742" s="163"/>
    </row>
    <row r="1743" spans="1:114" s="7" customFormat="1">
      <c r="A1743" s="277">
        <f t="shared" si="672"/>
        <v>50</v>
      </c>
      <c r="B1743" s="21" t="e">
        <f>'Calculateur de trading'!I1743/C1743/W1743</f>
        <v>#DIV/0!</v>
      </c>
      <c r="C1743" s="278">
        <f t="shared" si="673"/>
        <v>10</v>
      </c>
      <c r="D1743" s="278"/>
      <c r="E1743" s="273">
        <f t="shared" si="674"/>
        <v>100</v>
      </c>
      <c r="F1743" s="271">
        <f t="shared" si="666"/>
        <v>2</v>
      </c>
      <c r="G1743" s="271" t="e">
        <f t="shared" si="667"/>
        <v>#DIV/0!</v>
      </c>
      <c r="H1743" s="272">
        <f t="shared" si="668"/>
        <v>20</v>
      </c>
      <c r="I1743" s="270"/>
      <c r="J1743" s="273">
        <f t="shared" si="675"/>
        <v>200</v>
      </c>
      <c r="K1743" s="271">
        <f t="shared" si="669"/>
        <v>4</v>
      </c>
      <c r="L1743" s="271" t="e">
        <f t="shared" si="670"/>
        <v>#DIV/0!</v>
      </c>
      <c r="M1743" s="272">
        <f t="shared" si="671"/>
        <v>40</v>
      </c>
      <c r="N1743" s="389"/>
      <c r="O1743" s="455" t="e">
        <f>(A1743*B1743*W1743)+(B1743*'Calculateur de trading'!H1743)</f>
        <v>#DIV/0!</v>
      </c>
      <c r="P1743" s="274" t="e">
        <f>O1743/'Déscriptions des trades'!CK1743</f>
        <v>#DIV/0!</v>
      </c>
      <c r="Q1743" s="456" t="e">
        <f>'Déscriptions des trades'!CK1743-O1743</f>
        <v>#DIV/0!</v>
      </c>
      <c r="R1743" s="466" t="e">
        <f t="shared" si="676"/>
        <v>#DIV/0!</v>
      </c>
      <c r="S1743" s="389"/>
      <c r="T1743" s="12"/>
      <c r="U1743" s="25"/>
      <c r="V1743" s="15"/>
      <c r="W1743" s="490">
        <f t="shared" si="680"/>
        <v>0</v>
      </c>
      <c r="X1743" s="21" t="e">
        <f>W1743*U1743/'Déscriptions des trades'!CK1743*'Déscriptions des trades'!B1743</f>
        <v>#DIV/0!</v>
      </c>
      <c r="Y1743" s="459"/>
      <c r="Z1743" s="389"/>
      <c r="AA1743" s="23">
        <f t="shared" si="677"/>
        <v>0.1</v>
      </c>
      <c r="AB1743" s="17" t="e">
        <f>(AA1743*'Déscriptions des trades'!U1743*'Déscriptions des trades'!B1743/'Déscriptions des trades'!CK1743)*'Déscriptions des trades'!W1743</f>
        <v>#DIV/0!</v>
      </c>
      <c r="AC1743" s="265" t="e">
        <f>AB1743*'Déscriptions des trades'!CK1743</f>
        <v>#DIV/0!</v>
      </c>
      <c r="AD1743" s="266" t="e">
        <f>'Déscriptions des trades'!CK1743-AC1743</f>
        <v>#DIV/0!</v>
      </c>
      <c r="AE1743" s="389"/>
      <c r="AF1743" s="399">
        <v>1739</v>
      </c>
      <c r="AG1743" s="389"/>
      <c r="AH1743" s="20"/>
      <c r="AI1743" s="303"/>
      <c r="AJ1743" s="307"/>
      <c r="AK1743" s="161"/>
      <c r="AL1743" s="305"/>
      <c r="AM1743" s="305"/>
      <c r="AN1743" s="162"/>
      <c r="AO1743" s="439"/>
      <c r="AP1743" s="162"/>
      <c r="AQ1743" s="113"/>
      <c r="AR1743" s="113"/>
      <c r="AS1743" s="384"/>
      <c r="AT1743" s="306"/>
      <c r="AU1743" s="306"/>
      <c r="AV1743" s="160"/>
      <c r="AW1743" s="158"/>
      <c r="AX1743" s="385"/>
      <c r="AY1743" s="453"/>
      <c r="AZ1743" s="165"/>
      <c r="BA1743" s="301"/>
      <c r="BB1743" s="165"/>
      <c r="BC1743" s="301"/>
      <c r="BD1743" s="165"/>
      <c r="BE1743" s="302"/>
      <c r="BF1743" s="302"/>
      <c r="BG1743" s="165"/>
      <c r="BH1743" s="303"/>
      <c r="BI1743" s="165"/>
      <c r="BJ1743" s="304"/>
      <c r="BK1743" s="394"/>
      <c r="BL1743" s="302"/>
      <c r="BM1743" s="302"/>
      <c r="BN1743" s="394"/>
      <c r="BO1743" s="302"/>
      <c r="BP1743" s="13"/>
      <c r="BQ1743" s="302"/>
      <c r="BR1743" s="13"/>
      <c r="BS1743" s="302"/>
      <c r="BT1743" s="13"/>
      <c r="BU1743" s="302"/>
      <c r="BV1743" s="386"/>
      <c r="BW1743" s="303"/>
      <c r="BX1743" s="303"/>
      <c r="BY1743" s="302"/>
      <c r="BZ1743" s="302"/>
      <c r="CA1743" s="387"/>
      <c r="CB1743" s="395"/>
      <c r="CC1743" s="12"/>
      <c r="CD1743" s="304"/>
      <c r="CE1743" s="14"/>
      <c r="CF1743" s="395"/>
      <c r="CG1743" s="397"/>
      <c r="CH1743" s="300">
        <f t="shared" ref="CH1743:CH1806" si="681">BW1743-BH1743</f>
        <v>0</v>
      </c>
      <c r="CI1743" s="26"/>
      <c r="CJ1743" s="17">
        <f t="shared" si="678"/>
        <v>0</v>
      </c>
      <c r="CK1743" s="18">
        <f t="shared" si="665"/>
        <v>12.89</v>
      </c>
      <c r="CM1743" s="164"/>
      <c r="CN1743" s="302"/>
      <c r="CO1743" s="13">
        <f t="shared" ref="CO1743:CO1806" si="682">IF(CN1743="Oui",10,)</f>
        <v>0</v>
      </c>
      <c r="CP1743" s="302"/>
      <c r="CQ1743" s="13">
        <f t="shared" ref="CQ1743:CQ1806" si="683">IF(CP1743="Oui",10,)</f>
        <v>0</v>
      </c>
      <c r="CR1743" s="302"/>
      <c r="CS1743" s="13">
        <f t="shared" ref="CS1743:CS1806" si="684">IF(CR1743="Bon",10,)</f>
        <v>0</v>
      </c>
      <c r="CT1743" s="302"/>
      <c r="CU1743" s="13">
        <f t="shared" si="679"/>
        <v>0</v>
      </c>
      <c r="CV1743" s="302"/>
      <c r="CW1743" s="13">
        <f t="shared" ref="CW1743:CW1806" si="685">IF(CV1743="Non",10,)</f>
        <v>0</v>
      </c>
      <c r="CX1743" s="13">
        <f t="shared" ref="CX1743:CX1806" si="686">IF(CV1743="Oui",-40,)</f>
        <v>0</v>
      </c>
      <c r="CY1743" s="251">
        <f t="shared" ref="CY1743:CY1806" si="687">SUM(CN1743:CX1743)</f>
        <v>0</v>
      </c>
      <c r="CZ1743" s="13" t="s">
        <v>29</v>
      </c>
      <c r="DA1743" s="13">
        <v>50</v>
      </c>
      <c r="DB1743" s="22">
        <f t="shared" ref="DB1743:DB1806" si="688">CY1743/DA1743</f>
        <v>0</v>
      </c>
      <c r="DD1743" s="24"/>
      <c r="DF1743" s="163"/>
      <c r="DH1743" s="24"/>
      <c r="DI1743" s="447"/>
      <c r="DJ1743" s="163"/>
    </row>
    <row r="1744" spans="1:114" s="7" customFormat="1">
      <c r="A1744" s="277">
        <f t="shared" si="672"/>
        <v>50</v>
      </c>
      <c r="B1744" s="21" t="e">
        <f>'Calculateur de trading'!I1744/C1744/W1744</f>
        <v>#DIV/0!</v>
      </c>
      <c r="C1744" s="278">
        <f t="shared" si="673"/>
        <v>10</v>
      </c>
      <c r="D1744" s="426"/>
      <c r="E1744" s="273">
        <f t="shared" si="674"/>
        <v>100</v>
      </c>
      <c r="F1744" s="271">
        <f t="shared" si="666"/>
        <v>2</v>
      </c>
      <c r="G1744" s="271" t="e">
        <f t="shared" si="667"/>
        <v>#DIV/0!</v>
      </c>
      <c r="H1744" s="272">
        <f t="shared" si="668"/>
        <v>20</v>
      </c>
      <c r="I1744" s="270"/>
      <c r="J1744" s="273">
        <f t="shared" si="675"/>
        <v>200</v>
      </c>
      <c r="K1744" s="271">
        <f t="shared" si="669"/>
        <v>4</v>
      </c>
      <c r="L1744" s="271" t="e">
        <f t="shared" si="670"/>
        <v>#DIV/0!</v>
      </c>
      <c r="M1744" s="272">
        <f t="shared" si="671"/>
        <v>40</v>
      </c>
      <c r="N1744" s="389"/>
      <c r="O1744" s="455" t="e">
        <f>(A1744*B1744*W1744)+(B1744*'Calculateur de trading'!H1744)</f>
        <v>#DIV/0!</v>
      </c>
      <c r="P1744" s="274" t="e">
        <f>O1744/'Déscriptions des trades'!CK1744</f>
        <v>#DIV/0!</v>
      </c>
      <c r="Q1744" s="456" t="e">
        <f>'Déscriptions des trades'!CK1744-O1744</f>
        <v>#DIV/0!</v>
      </c>
      <c r="R1744" s="466" t="e">
        <f t="shared" si="676"/>
        <v>#DIV/0!</v>
      </c>
      <c r="S1744" s="389"/>
      <c r="T1744" s="12"/>
      <c r="U1744" s="25"/>
      <c r="V1744" s="15"/>
      <c r="W1744" s="490">
        <f t="shared" si="680"/>
        <v>0</v>
      </c>
      <c r="X1744" s="21" t="e">
        <f>W1744*U1744/'Déscriptions des trades'!CK1744*'Déscriptions des trades'!B1744</f>
        <v>#DIV/0!</v>
      </c>
      <c r="Y1744" s="459"/>
      <c r="Z1744" s="389"/>
      <c r="AA1744" s="23">
        <f t="shared" si="677"/>
        <v>0.1</v>
      </c>
      <c r="AB1744" s="17" t="e">
        <f>(AA1744*'Déscriptions des trades'!U1744*'Déscriptions des trades'!B1744/'Déscriptions des trades'!CK1744)*'Déscriptions des trades'!W1744</f>
        <v>#DIV/0!</v>
      </c>
      <c r="AC1744" s="265" t="e">
        <f>AB1744*'Déscriptions des trades'!CK1744</f>
        <v>#DIV/0!</v>
      </c>
      <c r="AD1744" s="266" t="e">
        <f>'Déscriptions des trades'!CK1744-AC1744</f>
        <v>#DIV/0!</v>
      </c>
      <c r="AE1744" s="389"/>
      <c r="AF1744" s="399">
        <v>1740</v>
      </c>
      <c r="AG1744" s="389"/>
      <c r="AH1744" s="20"/>
      <c r="AI1744" s="303"/>
      <c r="AJ1744" s="307"/>
      <c r="AK1744" s="161"/>
      <c r="AL1744" s="305"/>
      <c r="AM1744" s="305"/>
      <c r="AN1744" s="162"/>
      <c r="AO1744" s="439"/>
      <c r="AP1744" s="162"/>
      <c r="AQ1744" s="113"/>
      <c r="AR1744" s="113"/>
      <c r="AS1744" s="384"/>
      <c r="AT1744" s="306"/>
      <c r="AU1744" s="306"/>
      <c r="AV1744" s="160"/>
      <c r="AW1744" s="158"/>
      <c r="AX1744" s="385"/>
      <c r="AY1744" s="453"/>
      <c r="AZ1744" s="165"/>
      <c r="BA1744" s="301"/>
      <c r="BB1744" s="165"/>
      <c r="BC1744" s="301"/>
      <c r="BD1744" s="165"/>
      <c r="BE1744" s="302"/>
      <c r="BF1744" s="302"/>
      <c r="BG1744" s="165"/>
      <c r="BH1744" s="303"/>
      <c r="BI1744" s="165"/>
      <c r="BJ1744" s="304"/>
      <c r="BK1744" s="394"/>
      <c r="BL1744" s="302"/>
      <c r="BM1744" s="302"/>
      <c r="BN1744" s="394"/>
      <c r="BO1744" s="302"/>
      <c r="BP1744" s="13"/>
      <c r="BQ1744" s="302"/>
      <c r="BR1744" s="13"/>
      <c r="BS1744" s="302"/>
      <c r="BT1744" s="13"/>
      <c r="BU1744" s="302"/>
      <c r="BV1744" s="386"/>
      <c r="BW1744" s="303"/>
      <c r="BX1744" s="303"/>
      <c r="BY1744" s="302"/>
      <c r="BZ1744" s="302"/>
      <c r="CA1744" s="387"/>
      <c r="CB1744" s="395"/>
      <c r="CC1744" s="12"/>
      <c r="CD1744" s="304"/>
      <c r="CE1744" s="14"/>
      <c r="CF1744" s="395"/>
      <c r="CG1744" s="397"/>
      <c r="CH1744" s="300">
        <f t="shared" si="681"/>
        <v>0</v>
      </c>
      <c r="CI1744" s="26"/>
      <c r="CJ1744" s="17">
        <f t="shared" si="678"/>
        <v>0</v>
      </c>
      <c r="CK1744" s="18">
        <f t="shared" ref="CK1744:CK1807" si="689">CI1744+CK1743</f>
        <v>12.89</v>
      </c>
      <c r="CM1744" s="164"/>
      <c r="CN1744" s="302"/>
      <c r="CO1744" s="13">
        <f t="shared" si="682"/>
        <v>0</v>
      </c>
      <c r="CP1744" s="302"/>
      <c r="CQ1744" s="13">
        <f t="shared" si="683"/>
        <v>0</v>
      </c>
      <c r="CR1744" s="302"/>
      <c r="CS1744" s="13">
        <f t="shared" si="684"/>
        <v>0</v>
      </c>
      <c r="CT1744" s="302"/>
      <c r="CU1744" s="13">
        <f t="shared" si="679"/>
        <v>0</v>
      </c>
      <c r="CV1744" s="302"/>
      <c r="CW1744" s="13">
        <f t="shared" si="685"/>
        <v>0</v>
      </c>
      <c r="CX1744" s="13">
        <f t="shared" si="686"/>
        <v>0</v>
      </c>
      <c r="CY1744" s="251">
        <f t="shared" si="687"/>
        <v>0</v>
      </c>
      <c r="CZ1744" s="13" t="s">
        <v>29</v>
      </c>
      <c r="DA1744" s="13">
        <v>50</v>
      </c>
      <c r="DB1744" s="22">
        <f t="shared" si="688"/>
        <v>0</v>
      </c>
      <c r="DD1744" s="24"/>
      <c r="DF1744" s="163"/>
      <c r="DH1744" s="24"/>
      <c r="DI1744" s="447"/>
      <c r="DJ1744" s="163"/>
    </row>
    <row r="1745" spans="1:114" s="7" customFormat="1">
      <c r="A1745" s="277">
        <f t="shared" si="672"/>
        <v>50</v>
      </c>
      <c r="B1745" s="21" t="e">
        <f>'Calculateur de trading'!I1745/C1745/W1745</f>
        <v>#DIV/0!</v>
      </c>
      <c r="C1745" s="278">
        <f t="shared" si="673"/>
        <v>10</v>
      </c>
      <c r="D1745" s="278"/>
      <c r="E1745" s="273">
        <f t="shared" si="674"/>
        <v>100</v>
      </c>
      <c r="F1745" s="271">
        <f t="shared" si="666"/>
        <v>2</v>
      </c>
      <c r="G1745" s="271" t="e">
        <f t="shared" si="667"/>
        <v>#DIV/0!</v>
      </c>
      <c r="H1745" s="272">
        <f t="shared" si="668"/>
        <v>20</v>
      </c>
      <c r="I1745" s="270"/>
      <c r="J1745" s="273">
        <f t="shared" si="675"/>
        <v>200</v>
      </c>
      <c r="K1745" s="271">
        <f t="shared" si="669"/>
        <v>4</v>
      </c>
      <c r="L1745" s="271" t="e">
        <f t="shared" si="670"/>
        <v>#DIV/0!</v>
      </c>
      <c r="M1745" s="272">
        <f t="shared" si="671"/>
        <v>40</v>
      </c>
      <c r="N1745" s="389"/>
      <c r="O1745" s="455" t="e">
        <f>(A1745*B1745*W1745)+(B1745*'Calculateur de trading'!H1745)</f>
        <v>#DIV/0!</v>
      </c>
      <c r="P1745" s="274" t="e">
        <f>O1745/'Déscriptions des trades'!CK1745</f>
        <v>#DIV/0!</v>
      </c>
      <c r="Q1745" s="456" t="e">
        <f>'Déscriptions des trades'!CK1745-O1745</f>
        <v>#DIV/0!</v>
      </c>
      <c r="R1745" s="466" t="e">
        <f t="shared" si="676"/>
        <v>#DIV/0!</v>
      </c>
      <c r="S1745" s="389"/>
      <c r="T1745" s="12"/>
      <c r="U1745" s="25"/>
      <c r="V1745" s="15"/>
      <c r="W1745" s="490">
        <f t="shared" si="680"/>
        <v>0</v>
      </c>
      <c r="X1745" s="21" t="e">
        <f>W1745*U1745/'Déscriptions des trades'!CK1745*'Déscriptions des trades'!B1745</f>
        <v>#DIV/0!</v>
      </c>
      <c r="Y1745" s="459"/>
      <c r="Z1745" s="389"/>
      <c r="AA1745" s="23">
        <f t="shared" si="677"/>
        <v>0.1</v>
      </c>
      <c r="AB1745" s="17" t="e">
        <f>(AA1745*'Déscriptions des trades'!U1745*'Déscriptions des trades'!B1745/'Déscriptions des trades'!CK1745)*'Déscriptions des trades'!W1745</f>
        <v>#DIV/0!</v>
      </c>
      <c r="AC1745" s="265" t="e">
        <f>AB1745*'Déscriptions des trades'!CK1745</f>
        <v>#DIV/0!</v>
      </c>
      <c r="AD1745" s="266" t="e">
        <f>'Déscriptions des trades'!CK1745-AC1745</f>
        <v>#DIV/0!</v>
      </c>
      <c r="AE1745" s="389"/>
      <c r="AF1745" s="399">
        <v>1741</v>
      </c>
      <c r="AG1745" s="389"/>
      <c r="AH1745" s="20"/>
      <c r="AI1745" s="303"/>
      <c r="AJ1745" s="307"/>
      <c r="AK1745" s="161"/>
      <c r="AL1745" s="305"/>
      <c r="AM1745" s="305"/>
      <c r="AN1745" s="162"/>
      <c r="AO1745" s="439"/>
      <c r="AP1745" s="162"/>
      <c r="AQ1745" s="113"/>
      <c r="AR1745" s="113"/>
      <c r="AS1745" s="384"/>
      <c r="AT1745" s="306"/>
      <c r="AU1745" s="306"/>
      <c r="AV1745" s="160"/>
      <c r="AW1745" s="158"/>
      <c r="AX1745" s="385"/>
      <c r="AY1745" s="453"/>
      <c r="AZ1745" s="165"/>
      <c r="BA1745" s="301"/>
      <c r="BB1745" s="165"/>
      <c r="BC1745" s="301"/>
      <c r="BD1745" s="165"/>
      <c r="BE1745" s="302"/>
      <c r="BF1745" s="302"/>
      <c r="BG1745" s="165"/>
      <c r="BH1745" s="303"/>
      <c r="BI1745" s="165"/>
      <c r="BJ1745" s="304"/>
      <c r="BK1745" s="394"/>
      <c r="BL1745" s="302"/>
      <c r="BM1745" s="302"/>
      <c r="BN1745" s="394"/>
      <c r="BO1745" s="302"/>
      <c r="BP1745" s="13"/>
      <c r="BQ1745" s="302"/>
      <c r="BR1745" s="13"/>
      <c r="BS1745" s="302"/>
      <c r="BT1745" s="13"/>
      <c r="BU1745" s="302"/>
      <c r="BV1745" s="386"/>
      <c r="BW1745" s="303"/>
      <c r="BX1745" s="303"/>
      <c r="BY1745" s="302"/>
      <c r="BZ1745" s="302"/>
      <c r="CA1745" s="387"/>
      <c r="CB1745" s="395"/>
      <c r="CC1745" s="12"/>
      <c r="CD1745" s="304"/>
      <c r="CE1745" s="14"/>
      <c r="CF1745" s="395"/>
      <c r="CG1745" s="397"/>
      <c r="CH1745" s="300">
        <f t="shared" si="681"/>
        <v>0</v>
      </c>
      <c r="CI1745" s="26"/>
      <c r="CJ1745" s="17">
        <f t="shared" si="678"/>
        <v>0</v>
      </c>
      <c r="CK1745" s="18">
        <f t="shared" si="689"/>
        <v>12.89</v>
      </c>
      <c r="CM1745" s="164"/>
      <c r="CN1745" s="302"/>
      <c r="CO1745" s="13">
        <f t="shared" si="682"/>
        <v>0</v>
      </c>
      <c r="CP1745" s="302"/>
      <c r="CQ1745" s="13">
        <f t="shared" si="683"/>
        <v>0</v>
      </c>
      <c r="CR1745" s="302"/>
      <c r="CS1745" s="13">
        <f t="shared" si="684"/>
        <v>0</v>
      </c>
      <c r="CT1745" s="302"/>
      <c r="CU1745" s="13">
        <f t="shared" si="679"/>
        <v>0</v>
      </c>
      <c r="CV1745" s="302"/>
      <c r="CW1745" s="13">
        <f t="shared" si="685"/>
        <v>0</v>
      </c>
      <c r="CX1745" s="13">
        <f t="shared" si="686"/>
        <v>0</v>
      </c>
      <c r="CY1745" s="251">
        <f t="shared" si="687"/>
        <v>0</v>
      </c>
      <c r="CZ1745" s="13" t="s">
        <v>29</v>
      </c>
      <c r="DA1745" s="13">
        <v>50</v>
      </c>
      <c r="DB1745" s="22">
        <f t="shared" si="688"/>
        <v>0</v>
      </c>
      <c r="DD1745" s="24"/>
      <c r="DF1745" s="163"/>
      <c r="DH1745" s="24"/>
      <c r="DI1745" s="447"/>
      <c r="DJ1745" s="163"/>
    </row>
    <row r="1746" spans="1:114" s="7" customFormat="1">
      <c r="A1746" s="277">
        <f t="shared" si="672"/>
        <v>50</v>
      </c>
      <c r="B1746" s="21" t="e">
        <f>'Calculateur de trading'!I1746/C1746/W1746</f>
        <v>#DIV/0!</v>
      </c>
      <c r="C1746" s="278">
        <f t="shared" si="673"/>
        <v>10</v>
      </c>
      <c r="D1746" s="426"/>
      <c r="E1746" s="273">
        <f t="shared" si="674"/>
        <v>100</v>
      </c>
      <c r="F1746" s="271">
        <f t="shared" si="666"/>
        <v>2</v>
      </c>
      <c r="G1746" s="271" t="e">
        <f t="shared" si="667"/>
        <v>#DIV/0!</v>
      </c>
      <c r="H1746" s="272">
        <f t="shared" si="668"/>
        <v>20</v>
      </c>
      <c r="I1746" s="270"/>
      <c r="J1746" s="273">
        <f t="shared" si="675"/>
        <v>200</v>
      </c>
      <c r="K1746" s="271">
        <f t="shared" si="669"/>
        <v>4</v>
      </c>
      <c r="L1746" s="271" t="e">
        <f t="shared" si="670"/>
        <v>#DIV/0!</v>
      </c>
      <c r="M1746" s="272">
        <f t="shared" si="671"/>
        <v>40</v>
      </c>
      <c r="N1746" s="389"/>
      <c r="O1746" s="455" t="e">
        <f>(A1746*B1746*W1746)+(B1746*'Calculateur de trading'!H1746)</f>
        <v>#DIV/0!</v>
      </c>
      <c r="P1746" s="274" t="e">
        <f>O1746/'Déscriptions des trades'!CK1746</f>
        <v>#DIV/0!</v>
      </c>
      <c r="Q1746" s="456" t="e">
        <f>'Déscriptions des trades'!CK1746-O1746</f>
        <v>#DIV/0!</v>
      </c>
      <c r="R1746" s="466" t="e">
        <f t="shared" si="676"/>
        <v>#DIV/0!</v>
      </c>
      <c r="S1746" s="389"/>
      <c r="T1746" s="12"/>
      <c r="U1746" s="25"/>
      <c r="V1746" s="15"/>
      <c r="W1746" s="490">
        <f t="shared" si="680"/>
        <v>0</v>
      </c>
      <c r="X1746" s="21" t="e">
        <f>W1746*U1746/'Déscriptions des trades'!CK1746*'Déscriptions des trades'!B1746</f>
        <v>#DIV/0!</v>
      </c>
      <c r="Y1746" s="459"/>
      <c r="Z1746" s="389"/>
      <c r="AA1746" s="23">
        <f t="shared" si="677"/>
        <v>0.1</v>
      </c>
      <c r="AB1746" s="17" t="e">
        <f>(AA1746*'Déscriptions des trades'!U1746*'Déscriptions des trades'!B1746/'Déscriptions des trades'!CK1746)*'Déscriptions des trades'!W1746</f>
        <v>#DIV/0!</v>
      </c>
      <c r="AC1746" s="265" t="e">
        <f>AB1746*'Déscriptions des trades'!CK1746</f>
        <v>#DIV/0!</v>
      </c>
      <c r="AD1746" s="266" t="e">
        <f>'Déscriptions des trades'!CK1746-AC1746</f>
        <v>#DIV/0!</v>
      </c>
      <c r="AE1746" s="389"/>
      <c r="AF1746" s="399">
        <v>1742</v>
      </c>
      <c r="AG1746" s="389"/>
      <c r="AH1746" s="20"/>
      <c r="AI1746" s="303"/>
      <c r="AJ1746" s="307"/>
      <c r="AK1746" s="161"/>
      <c r="AL1746" s="305"/>
      <c r="AM1746" s="305"/>
      <c r="AN1746" s="162"/>
      <c r="AO1746" s="439"/>
      <c r="AP1746" s="162"/>
      <c r="AQ1746" s="113"/>
      <c r="AR1746" s="113"/>
      <c r="AS1746" s="384"/>
      <c r="AT1746" s="306"/>
      <c r="AU1746" s="306"/>
      <c r="AV1746" s="160"/>
      <c r="AW1746" s="158"/>
      <c r="AX1746" s="385"/>
      <c r="AY1746" s="453"/>
      <c r="AZ1746" s="165"/>
      <c r="BA1746" s="301"/>
      <c r="BB1746" s="165"/>
      <c r="BC1746" s="301"/>
      <c r="BD1746" s="165"/>
      <c r="BE1746" s="302"/>
      <c r="BF1746" s="302"/>
      <c r="BG1746" s="165"/>
      <c r="BH1746" s="303"/>
      <c r="BI1746" s="165"/>
      <c r="BJ1746" s="304"/>
      <c r="BK1746" s="394"/>
      <c r="BL1746" s="302"/>
      <c r="BM1746" s="302"/>
      <c r="BN1746" s="394"/>
      <c r="BO1746" s="302"/>
      <c r="BP1746" s="13"/>
      <c r="BQ1746" s="302"/>
      <c r="BR1746" s="13"/>
      <c r="BS1746" s="302"/>
      <c r="BT1746" s="13"/>
      <c r="BU1746" s="302"/>
      <c r="BV1746" s="386"/>
      <c r="BW1746" s="303"/>
      <c r="BX1746" s="303"/>
      <c r="BY1746" s="302"/>
      <c r="BZ1746" s="302"/>
      <c r="CA1746" s="387"/>
      <c r="CB1746" s="395"/>
      <c r="CC1746" s="12"/>
      <c r="CD1746" s="304"/>
      <c r="CE1746" s="14"/>
      <c r="CF1746" s="395"/>
      <c r="CG1746" s="397"/>
      <c r="CH1746" s="300">
        <f t="shared" si="681"/>
        <v>0</v>
      </c>
      <c r="CI1746" s="26"/>
      <c r="CJ1746" s="17">
        <f t="shared" si="678"/>
        <v>0</v>
      </c>
      <c r="CK1746" s="18">
        <f t="shared" si="689"/>
        <v>12.89</v>
      </c>
      <c r="CM1746" s="164"/>
      <c r="CN1746" s="302"/>
      <c r="CO1746" s="13">
        <f t="shared" si="682"/>
        <v>0</v>
      </c>
      <c r="CP1746" s="302"/>
      <c r="CQ1746" s="13">
        <f t="shared" si="683"/>
        <v>0</v>
      </c>
      <c r="CR1746" s="302"/>
      <c r="CS1746" s="13">
        <f t="shared" si="684"/>
        <v>0</v>
      </c>
      <c r="CT1746" s="302"/>
      <c r="CU1746" s="13">
        <f t="shared" si="679"/>
        <v>0</v>
      </c>
      <c r="CV1746" s="302"/>
      <c r="CW1746" s="13">
        <f t="shared" si="685"/>
        <v>0</v>
      </c>
      <c r="CX1746" s="13">
        <f t="shared" si="686"/>
        <v>0</v>
      </c>
      <c r="CY1746" s="251">
        <f t="shared" si="687"/>
        <v>0</v>
      </c>
      <c r="CZ1746" s="13" t="s">
        <v>29</v>
      </c>
      <c r="DA1746" s="13">
        <v>50</v>
      </c>
      <c r="DB1746" s="22">
        <f t="shared" si="688"/>
        <v>0</v>
      </c>
      <c r="DD1746" s="24"/>
      <c r="DF1746" s="163"/>
      <c r="DH1746" s="24"/>
      <c r="DI1746" s="447"/>
      <c r="DJ1746" s="163"/>
    </row>
    <row r="1747" spans="1:114" s="7" customFormat="1">
      <c r="A1747" s="277">
        <f t="shared" si="672"/>
        <v>50</v>
      </c>
      <c r="B1747" s="21" t="e">
        <f>'Calculateur de trading'!I1747/C1747/W1747</f>
        <v>#DIV/0!</v>
      </c>
      <c r="C1747" s="278">
        <f t="shared" si="673"/>
        <v>10</v>
      </c>
      <c r="D1747" s="278"/>
      <c r="E1747" s="273">
        <f t="shared" si="674"/>
        <v>100</v>
      </c>
      <c r="F1747" s="271">
        <f t="shared" si="666"/>
        <v>2</v>
      </c>
      <c r="G1747" s="271" t="e">
        <f t="shared" si="667"/>
        <v>#DIV/0!</v>
      </c>
      <c r="H1747" s="272">
        <f t="shared" si="668"/>
        <v>20</v>
      </c>
      <c r="I1747" s="270"/>
      <c r="J1747" s="273">
        <f t="shared" si="675"/>
        <v>200</v>
      </c>
      <c r="K1747" s="271">
        <f t="shared" si="669"/>
        <v>4</v>
      </c>
      <c r="L1747" s="271" t="e">
        <f t="shared" si="670"/>
        <v>#DIV/0!</v>
      </c>
      <c r="M1747" s="272">
        <f t="shared" si="671"/>
        <v>40</v>
      </c>
      <c r="N1747" s="389"/>
      <c r="O1747" s="455" t="e">
        <f>(A1747*B1747*W1747)+(B1747*'Calculateur de trading'!H1747)</f>
        <v>#DIV/0!</v>
      </c>
      <c r="P1747" s="274" t="e">
        <f>O1747/'Déscriptions des trades'!CK1747</f>
        <v>#DIV/0!</v>
      </c>
      <c r="Q1747" s="456" t="e">
        <f>'Déscriptions des trades'!CK1747-O1747</f>
        <v>#DIV/0!</v>
      </c>
      <c r="R1747" s="466" t="e">
        <f t="shared" si="676"/>
        <v>#DIV/0!</v>
      </c>
      <c r="S1747" s="389"/>
      <c r="T1747" s="12"/>
      <c r="U1747" s="25"/>
      <c r="V1747" s="15"/>
      <c r="W1747" s="490">
        <f t="shared" si="680"/>
        <v>0</v>
      </c>
      <c r="X1747" s="21" t="e">
        <f>W1747*U1747/'Déscriptions des trades'!CK1747*'Déscriptions des trades'!B1747</f>
        <v>#DIV/0!</v>
      </c>
      <c r="Y1747" s="459"/>
      <c r="Z1747" s="389"/>
      <c r="AA1747" s="23">
        <f t="shared" si="677"/>
        <v>0.1</v>
      </c>
      <c r="AB1747" s="17" t="e">
        <f>(AA1747*'Déscriptions des trades'!U1747*'Déscriptions des trades'!B1747/'Déscriptions des trades'!CK1747)*'Déscriptions des trades'!W1747</f>
        <v>#DIV/0!</v>
      </c>
      <c r="AC1747" s="265" t="e">
        <f>AB1747*'Déscriptions des trades'!CK1747</f>
        <v>#DIV/0!</v>
      </c>
      <c r="AD1747" s="266" t="e">
        <f>'Déscriptions des trades'!CK1747-AC1747</f>
        <v>#DIV/0!</v>
      </c>
      <c r="AE1747" s="389"/>
      <c r="AF1747" s="399">
        <v>1743</v>
      </c>
      <c r="AG1747" s="389"/>
      <c r="AH1747" s="20"/>
      <c r="AI1747" s="303"/>
      <c r="AJ1747" s="307"/>
      <c r="AK1747" s="161"/>
      <c r="AL1747" s="305"/>
      <c r="AM1747" s="305"/>
      <c r="AN1747" s="162"/>
      <c r="AO1747" s="439"/>
      <c r="AP1747" s="162"/>
      <c r="AQ1747" s="113"/>
      <c r="AR1747" s="113"/>
      <c r="AS1747" s="384"/>
      <c r="AT1747" s="306"/>
      <c r="AU1747" s="306"/>
      <c r="AV1747" s="160"/>
      <c r="AW1747" s="158"/>
      <c r="AX1747" s="385"/>
      <c r="AY1747" s="453"/>
      <c r="AZ1747" s="165"/>
      <c r="BA1747" s="301"/>
      <c r="BB1747" s="165"/>
      <c r="BC1747" s="301"/>
      <c r="BD1747" s="165"/>
      <c r="BE1747" s="302"/>
      <c r="BF1747" s="302"/>
      <c r="BG1747" s="165"/>
      <c r="BH1747" s="303"/>
      <c r="BI1747" s="165"/>
      <c r="BJ1747" s="304"/>
      <c r="BK1747" s="394"/>
      <c r="BL1747" s="302"/>
      <c r="BM1747" s="302"/>
      <c r="BN1747" s="394"/>
      <c r="BO1747" s="302"/>
      <c r="BP1747" s="13"/>
      <c r="BQ1747" s="302"/>
      <c r="BR1747" s="13"/>
      <c r="BS1747" s="302"/>
      <c r="BT1747" s="13"/>
      <c r="BU1747" s="302"/>
      <c r="BV1747" s="386"/>
      <c r="BW1747" s="303"/>
      <c r="BX1747" s="303"/>
      <c r="BY1747" s="302"/>
      <c r="BZ1747" s="302"/>
      <c r="CA1747" s="387"/>
      <c r="CB1747" s="395"/>
      <c r="CC1747" s="12"/>
      <c r="CD1747" s="304"/>
      <c r="CE1747" s="14"/>
      <c r="CF1747" s="395"/>
      <c r="CG1747" s="397"/>
      <c r="CH1747" s="300">
        <f t="shared" si="681"/>
        <v>0</v>
      </c>
      <c r="CI1747" s="26"/>
      <c r="CJ1747" s="17">
        <f t="shared" si="678"/>
        <v>0</v>
      </c>
      <c r="CK1747" s="18">
        <f t="shared" si="689"/>
        <v>12.89</v>
      </c>
      <c r="CM1747" s="164"/>
      <c r="CN1747" s="302"/>
      <c r="CO1747" s="13">
        <f t="shared" si="682"/>
        <v>0</v>
      </c>
      <c r="CP1747" s="302"/>
      <c r="CQ1747" s="13">
        <f t="shared" si="683"/>
        <v>0</v>
      </c>
      <c r="CR1747" s="302"/>
      <c r="CS1747" s="13">
        <f t="shared" si="684"/>
        <v>0</v>
      </c>
      <c r="CT1747" s="302"/>
      <c r="CU1747" s="13">
        <f t="shared" si="679"/>
        <v>0</v>
      </c>
      <c r="CV1747" s="302"/>
      <c r="CW1747" s="13">
        <f t="shared" si="685"/>
        <v>0</v>
      </c>
      <c r="CX1747" s="13">
        <f t="shared" si="686"/>
        <v>0</v>
      </c>
      <c r="CY1747" s="251">
        <f t="shared" si="687"/>
        <v>0</v>
      </c>
      <c r="CZ1747" s="13" t="s">
        <v>29</v>
      </c>
      <c r="DA1747" s="13">
        <v>50</v>
      </c>
      <c r="DB1747" s="22">
        <f t="shared" si="688"/>
        <v>0</v>
      </c>
      <c r="DD1747" s="24"/>
      <c r="DF1747" s="163"/>
      <c r="DH1747" s="24"/>
      <c r="DI1747" s="447"/>
      <c r="DJ1747" s="163"/>
    </row>
    <row r="1748" spans="1:114" s="7" customFormat="1">
      <c r="A1748" s="277">
        <f t="shared" si="672"/>
        <v>50</v>
      </c>
      <c r="B1748" s="21" t="e">
        <f>'Calculateur de trading'!I1748/C1748/W1748</f>
        <v>#DIV/0!</v>
      </c>
      <c r="C1748" s="278">
        <f t="shared" si="673"/>
        <v>10</v>
      </c>
      <c r="D1748" s="426"/>
      <c r="E1748" s="273">
        <f t="shared" si="674"/>
        <v>100</v>
      </c>
      <c r="F1748" s="271">
        <f t="shared" si="666"/>
        <v>2</v>
      </c>
      <c r="G1748" s="271" t="e">
        <f t="shared" si="667"/>
        <v>#DIV/0!</v>
      </c>
      <c r="H1748" s="272">
        <f t="shared" si="668"/>
        <v>20</v>
      </c>
      <c r="I1748" s="270"/>
      <c r="J1748" s="273">
        <f t="shared" si="675"/>
        <v>200</v>
      </c>
      <c r="K1748" s="271">
        <f t="shared" si="669"/>
        <v>4</v>
      </c>
      <c r="L1748" s="271" t="e">
        <f t="shared" si="670"/>
        <v>#DIV/0!</v>
      </c>
      <c r="M1748" s="272">
        <f t="shared" si="671"/>
        <v>40</v>
      </c>
      <c r="N1748" s="389"/>
      <c r="O1748" s="455" t="e">
        <f>(A1748*B1748*W1748)+(B1748*'Calculateur de trading'!H1748)</f>
        <v>#DIV/0!</v>
      </c>
      <c r="P1748" s="274" t="e">
        <f>O1748/'Déscriptions des trades'!CK1748</f>
        <v>#DIV/0!</v>
      </c>
      <c r="Q1748" s="456" t="e">
        <f>'Déscriptions des trades'!CK1748-O1748</f>
        <v>#DIV/0!</v>
      </c>
      <c r="R1748" s="466" t="e">
        <f t="shared" si="676"/>
        <v>#DIV/0!</v>
      </c>
      <c r="S1748" s="389"/>
      <c r="T1748" s="12"/>
      <c r="U1748" s="25"/>
      <c r="V1748" s="15"/>
      <c r="W1748" s="490">
        <f t="shared" si="680"/>
        <v>0</v>
      </c>
      <c r="X1748" s="21" t="e">
        <f>W1748*U1748/'Déscriptions des trades'!CK1748*'Déscriptions des trades'!B1748</f>
        <v>#DIV/0!</v>
      </c>
      <c r="Y1748" s="459"/>
      <c r="Z1748" s="389"/>
      <c r="AA1748" s="23">
        <f t="shared" si="677"/>
        <v>0.1</v>
      </c>
      <c r="AB1748" s="17" t="e">
        <f>(AA1748*'Déscriptions des trades'!U1748*'Déscriptions des trades'!B1748/'Déscriptions des trades'!CK1748)*'Déscriptions des trades'!W1748</f>
        <v>#DIV/0!</v>
      </c>
      <c r="AC1748" s="265" t="e">
        <f>AB1748*'Déscriptions des trades'!CK1748</f>
        <v>#DIV/0!</v>
      </c>
      <c r="AD1748" s="266" t="e">
        <f>'Déscriptions des trades'!CK1748-AC1748</f>
        <v>#DIV/0!</v>
      </c>
      <c r="AE1748" s="389"/>
      <c r="AF1748" s="399">
        <v>1744</v>
      </c>
      <c r="AG1748" s="389"/>
      <c r="AH1748" s="20"/>
      <c r="AI1748" s="303"/>
      <c r="AJ1748" s="307"/>
      <c r="AK1748" s="161"/>
      <c r="AL1748" s="305"/>
      <c r="AM1748" s="305"/>
      <c r="AN1748" s="162"/>
      <c r="AO1748" s="439"/>
      <c r="AP1748" s="162"/>
      <c r="AQ1748" s="113"/>
      <c r="AR1748" s="113"/>
      <c r="AS1748" s="384"/>
      <c r="AT1748" s="306"/>
      <c r="AU1748" s="306"/>
      <c r="AV1748" s="160"/>
      <c r="AW1748" s="158"/>
      <c r="AX1748" s="385"/>
      <c r="AY1748" s="453"/>
      <c r="AZ1748" s="165"/>
      <c r="BA1748" s="301"/>
      <c r="BB1748" s="165"/>
      <c r="BC1748" s="301"/>
      <c r="BD1748" s="165"/>
      <c r="BE1748" s="302"/>
      <c r="BF1748" s="302"/>
      <c r="BG1748" s="165"/>
      <c r="BH1748" s="303"/>
      <c r="BI1748" s="165"/>
      <c r="BJ1748" s="304"/>
      <c r="BK1748" s="394"/>
      <c r="BL1748" s="302"/>
      <c r="BM1748" s="302"/>
      <c r="BN1748" s="394"/>
      <c r="BO1748" s="302"/>
      <c r="BP1748" s="13"/>
      <c r="BQ1748" s="302"/>
      <c r="BR1748" s="13"/>
      <c r="BS1748" s="302"/>
      <c r="BT1748" s="13"/>
      <c r="BU1748" s="302"/>
      <c r="BV1748" s="386"/>
      <c r="BW1748" s="303"/>
      <c r="BX1748" s="303"/>
      <c r="BY1748" s="302"/>
      <c r="BZ1748" s="302"/>
      <c r="CA1748" s="387"/>
      <c r="CB1748" s="395"/>
      <c r="CC1748" s="12"/>
      <c r="CD1748" s="304"/>
      <c r="CE1748" s="14"/>
      <c r="CF1748" s="395"/>
      <c r="CG1748" s="397"/>
      <c r="CH1748" s="300">
        <f t="shared" si="681"/>
        <v>0</v>
      </c>
      <c r="CI1748" s="26"/>
      <c r="CJ1748" s="17">
        <f t="shared" si="678"/>
        <v>0</v>
      </c>
      <c r="CK1748" s="18">
        <f t="shared" si="689"/>
        <v>12.89</v>
      </c>
      <c r="CM1748" s="164"/>
      <c r="CN1748" s="302"/>
      <c r="CO1748" s="13">
        <f t="shared" si="682"/>
        <v>0</v>
      </c>
      <c r="CP1748" s="302"/>
      <c r="CQ1748" s="13">
        <f t="shared" si="683"/>
        <v>0</v>
      </c>
      <c r="CR1748" s="302"/>
      <c r="CS1748" s="13">
        <f t="shared" si="684"/>
        <v>0</v>
      </c>
      <c r="CT1748" s="302"/>
      <c r="CU1748" s="13">
        <f t="shared" si="679"/>
        <v>0</v>
      </c>
      <c r="CV1748" s="302"/>
      <c r="CW1748" s="13">
        <f t="shared" si="685"/>
        <v>0</v>
      </c>
      <c r="CX1748" s="13">
        <f t="shared" si="686"/>
        <v>0</v>
      </c>
      <c r="CY1748" s="251">
        <f t="shared" si="687"/>
        <v>0</v>
      </c>
      <c r="CZ1748" s="13" t="s">
        <v>29</v>
      </c>
      <c r="DA1748" s="13">
        <v>50</v>
      </c>
      <c r="DB1748" s="22">
        <f t="shared" si="688"/>
        <v>0</v>
      </c>
      <c r="DD1748" s="24"/>
      <c r="DF1748" s="163"/>
      <c r="DH1748" s="24"/>
      <c r="DI1748" s="447"/>
      <c r="DJ1748" s="163"/>
    </row>
    <row r="1749" spans="1:114" s="7" customFormat="1">
      <c r="A1749" s="277">
        <f t="shared" si="672"/>
        <v>50</v>
      </c>
      <c r="B1749" s="21" t="e">
        <f>'Calculateur de trading'!I1749/C1749/W1749</f>
        <v>#DIV/0!</v>
      </c>
      <c r="C1749" s="278">
        <f t="shared" si="673"/>
        <v>10</v>
      </c>
      <c r="D1749" s="426"/>
      <c r="E1749" s="273">
        <f t="shared" si="674"/>
        <v>100</v>
      </c>
      <c r="F1749" s="271">
        <f t="shared" si="666"/>
        <v>2</v>
      </c>
      <c r="G1749" s="271" t="e">
        <f t="shared" si="667"/>
        <v>#DIV/0!</v>
      </c>
      <c r="H1749" s="272">
        <f t="shared" si="668"/>
        <v>20</v>
      </c>
      <c r="I1749" s="270"/>
      <c r="J1749" s="273">
        <f t="shared" si="675"/>
        <v>200</v>
      </c>
      <c r="K1749" s="271">
        <f t="shared" si="669"/>
        <v>4</v>
      </c>
      <c r="L1749" s="271" t="e">
        <f t="shared" si="670"/>
        <v>#DIV/0!</v>
      </c>
      <c r="M1749" s="272">
        <f t="shared" si="671"/>
        <v>40</v>
      </c>
      <c r="N1749" s="389"/>
      <c r="O1749" s="455" t="e">
        <f>(A1749*B1749*W1749)+(B1749*'Calculateur de trading'!H1749)</f>
        <v>#DIV/0!</v>
      </c>
      <c r="P1749" s="274" t="e">
        <f>O1749/'Déscriptions des trades'!CK1749</f>
        <v>#DIV/0!</v>
      </c>
      <c r="Q1749" s="456" t="e">
        <f>'Déscriptions des trades'!CK1749-O1749</f>
        <v>#DIV/0!</v>
      </c>
      <c r="R1749" s="466" t="e">
        <f t="shared" si="676"/>
        <v>#DIV/0!</v>
      </c>
      <c r="S1749" s="389"/>
      <c r="T1749" s="12"/>
      <c r="U1749" s="25"/>
      <c r="V1749" s="15"/>
      <c r="W1749" s="490">
        <f t="shared" si="680"/>
        <v>0</v>
      </c>
      <c r="X1749" s="21" t="e">
        <f>W1749*U1749/'Déscriptions des trades'!CK1749*'Déscriptions des trades'!B1749</f>
        <v>#DIV/0!</v>
      </c>
      <c r="Y1749" s="459"/>
      <c r="Z1749" s="389"/>
      <c r="AA1749" s="23">
        <f t="shared" si="677"/>
        <v>0.1</v>
      </c>
      <c r="AB1749" s="17" t="e">
        <f>(AA1749*'Déscriptions des trades'!U1749*'Déscriptions des trades'!B1749/'Déscriptions des trades'!CK1749)*'Déscriptions des trades'!W1749</f>
        <v>#DIV/0!</v>
      </c>
      <c r="AC1749" s="265" t="e">
        <f>AB1749*'Déscriptions des trades'!CK1749</f>
        <v>#DIV/0!</v>
      </c>
      <c r="AD1749" s="266" t="e">
        <f>'Déscriptions des trades'!CK1749-AC1749</f>
        <v>#DIV/0!</v>
      </c>
      <c r="AE1749" s="389"/>
      <c r="AF1749" s="399">
        <v>1745</v>
      </c>
      <c r="AG1749" s="389"/>
      <c r="AH1749" s="20"/>
      <c r="AI1749" s="303"/>
      <c r="AJ1749" s="307"/>
      <c r="AK1749" s="161"/>
      <c r="AL1749" s="305"/>
      <c r="AM1749" s="305"/>
      <c r="AN1749" s="162"/>
      <c r="AO1749" s="439"/>
      <c r="AP1749" s="162"/>
      <c r="AQ1749" s="113"/>
      <c r="AR1749" s="113"/>
      <c r="AS1749" s="384"/>
      <c r="AT1749" s="306"/>
      <c r="AU1749" s="306"/>
      <c r="AV1749" s="160"/>
      <c r="AW1749" s="158"/>
      <c r="AX1749" s="385"/>
      <c r="AY1749" s="453"/>
      <c r="AZ1749" s="165"/>
      <c r="BA1749" s="301"/>
      <c r="BB1749" s="165"/>
      <c r="BC1749" s="301"/>
      <c r="BD1749" s="165"/>
      <c r="BE1749" s="302"/>
      <c r="BF1749" s="302"/>
      <c r="BG1749" s="165"/>
      <c r="BH1749" s="303"/>
      <c r="BI1749" s="165"/>
      <c r="BJ1749" s="304"/>
      <c r="BK1749" s="394"/>
      <c r="BL1749" s="302"/>
      <c r="BM1749" s="302"/>
      <c r="BN1749" s="394"/>
      <c r="BO1749" s="302"/>
      <c r="BP1749" s="13"/>
      <c r="BQ1749" s="302"/>
      <c r="BR1749" s="13"/>
      <c r="BS1749" s="302"/>
      <c r="BT1749" s="13"/>
      <c r="BU1749" s="302"/>
      <c r="BV1749" s="386"/>
      <c r="BW1749" s="303"/>
      <c r="BX1749" s="303"/>
      <c r="BY1749" s="302"/>
      <c r="BZ1749" s="302"/>
      <c r="CA1749" s="387"/>
      <c r="CB1749" s="395"/>
      <c r="CC1749" s="12"/>
      <c r="CD1749" s="304"/>
      <c r="CE1749" s="14"/>
      <c r="CF1749" s="395"/>
      <c r="CG1749" s="397"/>
      <c r="CH1749" s="300">
        <f t="shared" si="681"/>
        <v>0</v>
      </c>
      <c r="CI1749" s="26"/>
      <c r="CJ1749" s="17">
        <f t="shared" si="678"/>
        <v>0</v>
      </c>
      <c r="CK1749" s="18">
        <f t="shared" si="689"/>
        <v>12.89</v>
      </c>
      <c r="CM1749" s="164"/>
      <c r="CN1749" s="302"/>
      <c r="CO1749" s="13">
        <f t="shared" si="682"/>
        <v>0</v>
      </c>
      <c r="CP1749" s="302"/>
      <c r="CQ1749" s="13">
        <f t="shared" si="683"/>
        <v>0</v>
      </c>
      <c r="CR1749" s="302"/>
      <c r="CS1749" s="13">
        <f t="shared" si="684"/>
        <v>0</v>
      </c>
      <c r="CT1749" s="302"/>
      <c r="CU1749" s="13">
        <f t="shared" si="679"/>
        <v>0</v>
      </c>
      <c r="CV1749" s="302"/>
      <c r="CW1749" s="13">
        <f t="shared" si="685"/>
        <v>0</v>
      </c>
      <c r="CX1749" s="13">
        <f t="shared" si="686"/>
        <v>0</v>
      </c>
      <c r="CY1749" s="251">
        <f t="shared" si="687"/>
        <v>0</v>
      </c>
      <c r="CZ1749" s="13" t="s">
        <v>29</v>
      </c>
      <c r="DA1749" s="13">
        <v>50</v>
      </c>
      <c r="DB1749" s="22">
        <f t="shared" si="688"/>
        <v>0</v>
      </c>
      <c r="DD1749" s="24"/>
      <c r="DF1749" s="163"/>
      <c r="DH1749" s="24"/>
      <c r="DI1749" s="447"/>
      <c r="DJ1749" s="163"/>
    </row>
    <row r="1750" spans="1:114" s="7" customFormat="1">
      <c r="A1750" s="277">
        <f t="shared" si="672"/>
        <v>50</v>
      </c>
      <c r="B1750" s="21" t="e">
        <f>'Calculateur de trading'!I1750/C1750/W1750</f>
        <v>#DIV/0!</v>
      </c>
      <c r="C1750" s="278">
        <f t="shared" si="673"/>
        <v>10</v>
      </c>
      <c r="D1750" s="278"/>
      <c r="E1750" s="273">
        <f t="shared" si="674"/>
        <v>100</v>
      </c>
      <c r="F1750" s="271">
        <f t="shared" si="666"/>
        <v>2</v>
      </c>
      <c r="G1750" s="271" t="e">
        <f t="shared" si="667"/>
        <v>#DIV/0!</v>
      </c>
      <c r="H1750" s="272">
        <f t="shared" si="668"/>
        <v>20</v>
      </c>
      <c r="I1750" s="270"/>
      <c r="J1750" s="273">
        <f t="shared" si="675"/>
        <v>200</v>
      </c>
      <c r="K1750" s="271">
        <f t="shared" si="669"/>
        <v>4</v>
      </c>
      <c r="L1750" s="271" t="e">
        <f t="shared" si="670"/>
        <v>#DIV/0!</v>
      </c>
      <c r="M1750" s="272">
        <f t="shared" si="671"/>
        <v>40</v>
      </c>
      <c r="N1750" s="389"/>
      <c r="O1750" s="455" t="e">
        <f>(A1750*B1750*W1750)+(B1750*'Calculateur de trading'!H1750)</f>
        <v>#DIV/0!</v>
      </c>
      <c r="P1750" s="274" t="e">
        <f>O1750/'Déscriptions des trades'!CK1750</f>
        <v>#DIV/0!</v>
      </c>
      <c r="Q1750" s="456" t="e">
        <f>'Déscriptions des trades'!CK1750-O1750</f>
        <v>#DIV/0!</v>
      </c>
      <c r="R1750" s="466" t="e">
        <f t="shared" si="676"/>
        <v>#DIV/0!</v>
      </c>
      <c r="S1750" s="389"/>
      <c r="T1750" s="12"/>
      <c r="U1750" s="25"/>
      <c r="V1750" s="15"/>
      <c r="W1750" s="490">
        <f t="shared" si="680"/>
        <v>0</v>
      </c>
      <c r="X1750" s="21" t="e">
        <f>W1750*U1750/'Déscriptions des trades'!CK1750*'Déscriptions des trades'!B1750</f>
        <v>#DIV/0!</v>
      </c>
      <c r="Y1750" s="459"/>
      <c r="Z1750" s="389"/>
      <c r="AA1750" s="23">
        <f t="shared" si="677"/>
        <v>0.1</v>
      </c>
      <c r="AB1750" s="17" t="e">
        <f>(AA1750*'Déscriptions des trades'!U1750*'Déscriptions des trades'!B1750/'Déscriptions des trades'!CK1750)*'Déscriptions des trades'!W1750</f>
        <v>#DIV/0!</v>
      </c>
      <c r="AC1750" s="265" t="e">
        <f>AB1750*'Déscriptions des trades'!CK1750</f>
        <v>#DIV/0!</v>
      </c>
      <c r="AD1750" s="266" t="e">
        <f>'Déscriptions des trades'!CK1750-AC1750</f>
        <v>#DIV/0!</v>
      </c>
      <c r="AE1750" s="389"/>
      <c r="AF1750" s="399">
        <v>1746</v>
      </c>
      <c r="AG1750" s="389"/>
      <c r="AH1750" s="20"/>
      <c r="AI1750" s="303"/>
      <c r="AJ1750" s="307"/>
      <c r="AK1750" s="161"/>
      <c r="AL1750" s="305"/>
      <c r="AM1750" s="305"/>
      <c r="AN1750" s="162"/>
      <c r="AO1750" s="439"/>
      <c r="AP1750" s="162"/>
      <c r="AQ1750" s="113"/>
      <c r="AR1750" s="113"/>
      <c r="AS1750" s="384"/>
      <c r="AT1750" s="306"/>
      <c r="AU1750" s="306"/>
      <c r="AV1750" s="160"/>
      <c r="AW1750" s="158"/>
      <c r="AX1750" s="385"/>
      <c r="AY1750" s="453"/>
      <c r="AZ1750" s="165"/>
      <c r="BA1750" s="301"/>
      <c r="BB1750" s="165"/>
      <c r="BC1750" s="301"/>
      <c r="BD1750" s="165"/>
      <c r="BE1750" s="302"/>
      <c r="BF1750" s="302"/>
      <c r="BG1750" s="165"/>
      <c r="BH1750" s="303"/>
      <c r="BI1750" s="165"/>
      <c r="BJ1750" s="304"/>
      <c r="BK1750" s="394"/>
      <c r="BL1750" s="302"/>
      <c r="BM1750" s="302"/>
      <c r="BN1750" s="394"/>
      <c r="BO1750" s="302"/>
      <c r="BP1750" s="13"/>
      <c r="BQ1750" s="302"/>
      <c r="BR1750" s="13"/>
      <c r="BS1750" s="302"/>
      <c r="BT1750" s="13"/>
      <c r="BU1750" s="302"/>
      <c r="BV1750" s="386"/>
      <c r="BW1750" s="303"/>
      <c r="BX1750" s="303"/>
      <c r="BY1750" s="302"/>
      <c r="BZ1750" s="302"/>
      <c r="CA1750" s="387"/>
      <c r="CB1750" s="395"/>
      <c r="CC1750" s="12"/>
      <c r="CD1750" s="304"/>
      <c r="CE1750" s="14"/>
      <c r="CF1750" s="395"/>
      <c r="CG1750" s="397"/>
      <c r="CH1750" s="300">
        <f t="shared" si="681"/>
        <v>0</v>
      </c>
      <c r="CI1750" s="26"/>
      <c r="CJ1750" s="17">
        <f t="shared" si="678"/>
        <v>0</v>
      </c>
      <c r="CK1750" s="18">
        <f t="shared" si="689"/>
        <v>12.89</v>
      </c>
      <c r="CM1750" s="164"/>
      <c r="CN1750" s="302"/>
      <c r="CO1750" s="13">
        <f t="shared" si="682"/>
        <v>0</v>
      </c>
      <c r="CP1750" s="302"/>
      <c r="CQ1750" s="13">
        <f t="shared" si="683"/>
        <v>0</v>
      </c>
      <c r="CR1750" s="302"/>
      <c r="CS1750" s="13">
        <f t="shared" si="684"/>
        <v>0</v>
      </c>
      <c r="CT1750" s="302"/>
      <c r="CU1750" s="13">
        <f t="shared" si="679"/>
        <v>0</v>
      </c>
      <c r="CV1750" s="302"/>
      <c r="CW1750" s="13">
        <f t="shared" si="685"/>
        <v>0</v>
      </c>
      <c r="CX1750" s="13">
        <f t="shared" si="686"/>
        <v>0</v>
      </c>
      <c r="CY1750" s="251">
        <f t="shared" si="687"/>
        <v>0</v>
      </c>
      <c r="CZ1750" s="13" t="s">
        <v>29</v>
      </c>
      <c r="DA1750" s="13">
        <v>50</v>
      </c>
      <c r="DB1750" s="22">
        <f t="shared" si="688"/>
        <v>0</v>
      </c>
      <c r="DD1750" s="24"/>
      <c r="DF1750" s="163"/>
      <c r="DH1750" s="24"/>
      <c r="DI1750" s="447"/>
      <c r="DJ1750" s="163"/>
    </row>
    <row r="1751" spans="1:114" s="7" customFormat="1">
      <c r="A1751" s="277">
        <f t="shared" si="672"/>
        <v>50</v>
      </c>
      <c r="B1751" s="21" t="e">
        <f>'Calculateur de trading'!I1751/C1751/W1751</f>
        <v>#DIV/0!</v>
      </c>
      <c r="C1751" s="278">
        <f t="shared" si="673"/>
        <v>10</v>
      </c>
      <c r="D1751" s="426"/>
      <c r="E1751" s="273">
        <f t="shared" si="674"/>
        <v>100</v>
      </c>
      <c r="F1751" s="271">
        <f t="shared" si="666"/>
        <v>2</v>
      </c>
      <c r="G1751" s="271" t="e">
        <f t="shared" si="667"/>
        <v>#DIV/0!</v>
      </c>
      <c r="H1751" s="272">
        <f t="shared" si="668"/>
        <v>20</v>
      </c>
      <c r="I1751" s="270"/>
      <c r="J1751" s="273">
        <f t="shared" si="675"/>
        <v>200</v>
      </c>
      <c r="K1751" s="271">
        <f t="shared" si="669"/>
        <v>4</v>
      </c>
      <c r="L1751" s="271" t="e">
        <f t="shared" si="670"/>
        <v>#DIV/0!</v>
      </c>
      <c r="M1751" s="272">
        <f t="shared" si="671"/>
        <v>40</v>
      </c>
      <c r="N1751" s="389"/>
      <c r="O1751" s="455" t="e">
        <f>(A1751*B1751*W1751)+(B1751*'Calculateur de trading'!H1751)</f>
        <v>#DIV/0!</v>
      </c>
      <c r="P1751" s="274" t="e">
        <f>O1751/'Déscriptions des trades'!CK1751</f>
        <v>#DIV/0!</v>
      </c>
      <c r="Q1751" s="456" t="e">
        <f>'Déscriptions des trades'!CK1751-O1751</f>
        <v>#DIV/0!</v>
      </c>
      <c r="R1751" s="466" t="e">
        <f t="shared" si="676"/>
        <v>#DIV/0!</v>
      </c>
      <c r="S1751" s="389"/>
      <c r="T1751" s="12"/>
      <c r="U1751" s="25"/>
      <c r="V1751" s="15"/>
      <c r="W1751" s="490">
        <f t="shared" si="680"/>
        <v>0</v>
      </c>
      <c r="X1751" s="21" t="e">
        <f>W1751*U1751/'Déscriptions des trades'!CK1751*'Déscriptions des trades'!B1751</f>
        <v>#DIV/0!</v>
      </c>
      <c r="Y1751" s="459"/>
      <c r="Z1751" s="389"/>
      <c r="AA1751" s="23">
        <f t="shared" si="677"/>
        <v>0.1</v>
      </c>
      <c r="AB1751" s="17" t="e">
        <f>(AA1751*'Déscriptions des trades'!U1751*'Déscriptions des trades'!B1751/'Déscriptions des trades'!CK1751)*'Déscriptions des trades'!W1751</f>
        <v>#DIV/0!</v>
      </c>
      <c r="AC1751" s="265" t="e">
        <f>AB1751*'Déscriptions des trades'!CK1751</f>
        <v>#DIV/0!</v>
      </c>
      <c r="AD1751" s="266" t="e">
        <f>'Déscriptions des trades'!CK1751-AC1751</f>
        <v>#DIV/0!</v>
      </c>
      <c r="AE1751" s="389"/>
      <c r="AF1751" s="399">
        <v>1747</v>
      </c>
      <c r="AG1751" s="389"/>
      <c r="AH1751" s="20"/>
      <c r="AI1751" s="303"/>
      <c r="AJ1751" s="307"/>
      <c r="AK1751" s="161"/>
      <c r="AL1751" s="305"/>
      <c r="AM1751" s="305"/>
      <c r="AN1751" s="162"/>
      <c r="AO1751" s="439"/>
      <c r="AP1751" s="162"/>
      <c r="AQ1751" s="113"/>
      <c r="AR1751" s="113"/>
      <c r="AS1751" s="384"/>
      <c r="AT1751" s="306"/>
      <c r="AU1751" s="306"/>
      <c r="AV1751" s="160"/>
      <c r="AW1751" s="158"/>
      <c r="AX1751" s="385"/>
      <c r="AY1751" s="453"/>
      <c r="AZ1751" s="165"/>
      <c r="BA1751" s="301"/>
      <c r="BB1751" s="165"/>
      <c r="BC1751" s="301"/>
      <c r="BD1751" s="165"/>
      <c r="BE1751" s="302"/>
      <c r="BF1751" s="302"/>
      <c r="BG1751" s="165"/>
      <c r="BH1751" s="303"/>
      <c r="BI1751" s="165"/>
      <c r="BJ1751" s="304"/>
      <c r="BK1751" s="394"/>
      <c r="BL1751" s="302"/>
      <c r="BM1751" s="302"/>
      <c r="BN1751" s="394"/>
      <c r="BO1751" s="302"/>
      <c r="BP1751" s="13"/>
      <c r="BQ1751" s="302"/>
      <c r="BR1751" s="13"/>
      <c r="BS1751" s="302"/>
      <c r="BT1751" s="13"/>
      <c r="BU1751" s="302"/>
      <c r="BV1751" s="386"/>
      <c r="BW1751" s="303"/>
      <c r="BX1751" s="303"/>
      <c r="BY1751" s="302"/>
      <c r="BZ1751" s="302"/>
      <c r="CA1751" s="387"/>
      <c r="CB1751" s="395"/>
      <c r="CC1751" s="12"/>
      <c r="CD1751" s="304"/>
      <c r="CE1751" s="14"/>
      <c r="CF1751" s="395"/>
      <c r="CG1751" s="397"/>
      <c r="CH1751" s="300">
        <f t="shared" si="681"/>
        <v>0</v>
      </c>
      <c r="CI1751" s="26"/>
      <c r="CJ1751" s="17">
        <f t="shared" si="678"/>
        <v>0</v>
      </c>
      <c r="CK1751" s="18">
        <f t="shared" si="689"/>
        <v>12.89</v>
      </c>
      <c r="CM1751" s="164"/>
      <c r="CN1751" s="302"/>
      <c r="CO1751" s="13">
        <f t="shared" si="682"/>
        <v>0</v>
      </c>
      <c r="CP1751" s="302"/>
      <c r="CQ1751" s="13">
        <f t="shared" si="683"/>
        <v>0</v>
      </c>
      <c r="CR1751" s="302"/>
      <c r="CS1751" s="13">
        <f t="shared" si="684"/>
        <v>0</v>
      </c>
      <c r="CT1751" s="302"/>
      <c r="CU1751" s="13">
        <f t="shared" si="679"/>
        <v>0</v>
      </c>
      <c r="CV1751" s="302"/>
      <c r="CW1751" s="13">
        <f t="shared" si="685"/>
        <v>0</v>
      </c>
      <c r="CX1751" s="13">
        <f t="shared" si="686"/>
        <v>0</v>
      </c>
      <c r="CY1751" s="251">
        <f t="shared" si="687"/>
        <v>0</v>
      </c>
      <c r="CZ1751" s="13" t="s">
        <v>29</v>
      </c>
      <c r="DA1751" s="13">
        <v>50</v>
      </c>
      <c r="DB1751" s="22">
        <f t="shared" si="688"/>
        <v>0</v>
      </c>
      <c r="DD1751" s="24"/>
      <c r="DF1751" s="163"/>
      <c r="DH1751" s="24"/>
      <c r="DI1751" s="447"/>
      <c r="DJ1751" s="163"/>
    </row>
    <row r="1752" spans="1:114" s="7" customFormat="1">
      <c r="A1752" s="277">
        <f t="shared" si="672"/>
        <v>50</v>
      </c>
      <c r="B1752" s="21" t="e">
        <f>'Calculateur de trading'!I1752/C1752/W1752</f>
        <v>#DIV/0!</v>
      </c>
      <c r="C1752" s="278">
        <f t="shared" si="673"/>
        <v>10</v>
      </c>
      <c r="D1752" s="278"/>
      <c r="E1752" s="273">
        <f t="shared" si="674"/>
        <v>100</v>
      </c>
      <c r="F1752" s="271">
        <f t="shared" si="666"/>
        <v>2</v>
      </c>
      <c r="G1752" s="271" t="e">
        <f t="shared" si="667"/>
        <v>#DIV/0!</v>
      </c>
      <c r="H1752" s="272">
        <f t="shared" si="668"/>
        <v>20</v>
      </c>
      <c r="I1752" s="270"/>
      <c r="J1752" s="273">
        <f t="shared" si="675"/>
        <v>200</v>
      </c>
      <c r="K1752" s="271">
        <f t="shared" si="669"/>
        <v>4</v>
      </c>
      <c r="L1752" s="271" t="e">
        <f t="shared" si="670"/>
        <v>#DIV/0!</v>
      </c>
      <c r="M1752" s="272">
        <f t="shared" si="671"/>
        <v>40</v>
      </c>
      <c r="N1752" s="389"/>
      <c r="O1752" s="455" t="e">
        <f>(A1752*B1752*W1752)+(B1752*'Calculateur de trading'!H1752)</f>
        <v>#DIV/0!</v>
      </c>
      <c r="P1752" s="274" t="e">
        <f>O1752/'Déscriptions des trades'!CK1752</f>
        <v>#DIV/0!</v>
      </c>
      <c r="Q1752" s="456" t="e">
        <f>'Déscriptions des trades'!CK1752-O1752</f>
        <v>#DIV/0!</v>
      </c>
      <c r="R1752" s="466" t="e">
        <f t="shared" si="676"/>
        <v>#DIV/0!</v>
      </c>
      <c r="S1752" s="389"/>
      <c r="T1752" s="12"/>
      <c r="U1752" s="25"/>
      <c r="V1752" s="15"/>
      <c r="W1752" s="490">
        <f t="shared" si="680"/>
        <v>0</v>
      </c>
      <c r="X1752" s="21" t="e">
        <f>W1752*U1752/'Déscriptions des trades'!CK1752*'Déscriptions des trades'!B1752</f>
        <v>#DIV/0!</v>
      </c>
      <c r="Y1752" s="459"/>
      <c r="Z1752" s="389"/>
      <c r="AA1752" s="23">
        <f t="shared" si="677"/>
        <v>0.1</v>
      </c>
      <c r="AB1752" s="17" t="e">
        <f>(AA1752*'Déscriptions des trades'!U1752*'Déscriptions des trades'!B1752/'Déscriptions des trades'!CK1752)*'Déscriptions des trades'!W1752</f>
        <v>#DIV/0!</v>
      </c>
      <c r="AC1752" s="265" t="e">
        <f>AB1752*'Déscriptions des trades'!CK1752</f>
        <v>#DIV/0!</v>
      </c>
      <c r="AD1752" s="266" t="e">
        <f>'Déscriptions des trades'!CK1752-AC1752</f>
        <v>#DIV/0!</v>
      </c>
      <c r="AE1752" s="389"/>
      <c r="AF1752" s="399">
        <v>1748</v>
      </c>
      <c r="AG1752" s="389"/>
      <c r="AH1752" s="20"/>
      <c r="AI1752" s="303"/>
      <c r="AJ1752" s="307"/>
      <c r="AK1752" s="161"/>
      <c r="AL1752" s="305"/>
      <c r="AM1752" s="305"/>
      <c r="AN1752" s="162"/>
      <c r="AO1752" s="439"/>
      <c r="AP1752" s="162"/>
      <c r="AQ1752" s="113"/>
      <c r="AR1752" s="113"/>
      <c r="AS1752" s="384"/>
      <c r="AT1752" s="306"/>
      <c r="AU1752" s="306"/>
      <c r="AV1752" s="160"/>
      <c r="AW1752" s="158"/>
      <c r="AX1752" s="385"/>
      <c r="AY1752" s="453"/>
      <c r="AZ1752" s="165"/>
      <c r="BA1752" s="301"/>
      <c r="BB1752" s="165"/>
      <c r="BC1752" s="301"/>
      <c r="BD1752" s="165"/>
      <c r="BE1752" s="302"/>
      <c r="BF1752" s="302"/>
      <c r="BG1752" s="165"/>
      <c r="BH1752" s="303"/>
      <c r="BI1752" s="165"/>
      <c r="BJ1752" s="304"/>
      <c r="BK1752" s="394"/>
      <c r="BL1752" s="302"/>
      <c r="BM1752" s="302"/>
      <c r="BN1752" s="394"/>
      <c r="BO1752" s="302"/>
      <c r="BP1752" s="13"/>
      <c r="BQ1752" s="302"/>
      <c r="BR1752" s="13"/>
      <c r="BS1752" s="302"/>
      <c r="BT1752" s="13"/>
      <c r="BU1752" s="302"/>
      <c r="BV1752" s="386"/>
      <c r="BW1752" s="303"/>
      <c r="BX1752" s="303"/>
      <c r="BY1752" s="302"/>
      <c r="BZ1752" s="302"/>
      <c r="CA1752" s="387"/>
      <c r="CB1752" s="395"/>
      <c r="CC1752" s="12"/>
      <c r="CD1752" s="304"/>
      <c r="CE1752" s="14"/>
      <c r="CF1752" s="395"/>
      <c r="CG1752" s="397"/>
      <c r="CH1752" s="300">
        <f t="shared" si="681"/>
        <v>0</v>
      </c>
      <c r="CI1752" s="26"/>
      <c r="CJ1752" s="17">
        <f t="shared" si="678"/>
        <v>0</v>
      </c>
      <c r="CK1752" s="18">
        <f t="shared" si="689"/>
        <v>12.89</v>
      </c>
      <c r="CM1752" s="164"/>
      <c r="CN1752" s="302"/>
      <c r="CO1752" s="13">
        <f t="shared" si="682"/>
        <v>0</v>
      </c>
      <c r="CP1752" s="302"/>
      <c r="CQ1752" s="13">
        <f t="shared" si="683"/>
        <v>0</v>
      </c>
      <c r="CR1752" s="302"/>
      <c r="CS1752" s="13">
        <f t="shared" si="684"/>
        <v>0</v>
      </c>
      <c r="CT1752" s="302"/>
      <c r="CU1752" s="13">
        <f t="shared" si="679"/>
        <v>0</v>
      </c>
      <c r="CV1752" s="302"/>
      <c r="CW1752" s="13">
        <f t="shared" si="685"/>
        <v>0</v>
      </c>
      <c r="CX1752" s="13">
        <f t="shared" si="686"/>
        <v>0</v>
      </c>
      <c r="CY1752" s="251">
        <f t="shared" si="687"/>
        <v>0</v>
      </c>
      <c r="CZ1752" s="13" t="s">
        <v>29</v>
      </c>
      <c r="DA1752" s="13">
        <v>50</v>
      </c>
      <c r="DB1752" s="22">
        <f t="shared" si="688"/>
        <v>0</v>
      </c>
      <c r="DD1752" s="24"/>
      <c r="DF1752" s="163"/>
      <c r="DH1752" s="24"/>
      <c r="DI1752" s="447"/>
      <c r="DJ1752" s="163"/>
    </row>
    <row r="1753" spans="1:114" s="7" customFormat="1">
      <c r="A1753" s="277">
        <f t="shared" si="672"/>
        <v>50</v>
      </c>
      <c r="B1753" s="21" t="e">
        <f>'Calculateur de trading'!I1753/C1753/W1753</f>
        <v>#DIV/0!</v>
      </c>
      <c r="C1753" s="278">
        <f t="shared" si="673"/>
        <v>10</v>
      </c>
      <c r="D1753" s="426"/>
      <c r="E1753" s="273">
        <f t="shared" si="674"/>
        <v>100</v>
      </c>
      <c r="F1753" s="271">
        <f t="shared" si="666"/>
        <v>2</v>
      </c>
      <c r="G1753" s="271" t="e">
        <f t="shared" si="667"/>
        <v>#DIV/0!</v>
      </c>
      <c r="H1753" s="272">
        <f t="shared" si="668"/>
        <v>20</v>
      </c>
      <c r="I1753" s="270"/>
      <c r="J1753" s="273">
        <f t="shared" si="675"/>
        <v>200</v>
      </c>
      <c r="K1753" s="271">
        <f t="shared" si="669"/>
        <v>4</v>
      </c>
      <c r="L1753" s="271" t="e">
        <f t="shared" si="670"/>
        <v>#DIV/0!</v>
      </c>
      <c r="M1753" s="272">
        <f t="shared" si="671"/>
        <v>40</v>
      </c>
      <c r="N1753" s="389"/>
      <c r="O1753" s="455" t="e">
        <f>(A1753*B1753*W1753)+(B1753*'Calculateur de trading'!H1753)</f>
        <v>#DIV/0!</v>
      </c>
      <c r="P1753" s="274" t="e">
        <f>O1753/'Déscriptions des trades'!CK1753</f>
        <v>#DIV/0!</v>
      </c>
      <c r="Q1753" s="456" t="e">
        <f>'Déscriptions des trades'!CK1753-O1753</f>
        <v>#DIV/0!</v>
      </c>
      <c r="R1753" s="466" t="e">
        <f t="shared" si="676"/>
        <v>#DIV/0!</v>
      </c>
      <c r="S1753" s="389"/>
      <c r="T1753" s="12"/>
      <c r="U1753" s="25"/>
      <c r="V1753" s="15"/>
      <c r="W1753" s="490">
        <f t="shared" si="680"/>
        <v>0</v>
      </c>
      <c r="X1753" s="21" t="e">
        <f>W1753*U1753/'Déscriptions des trades'!CK1753*'Déscriptions des trades'!B1753</f>
        <v>#DIV/0!</v>
      </c>
      <c r="Y1753" s="459"/>
      <c r="Z1753" s="389"/>
      <c r="AA1753" s="23">
        <f t="shared" si="677"/>
        <v>0.1</v>
      </c>
      <c r="AB1753" s="17" t="e">
        <f>(AA1753*'Déscriptions des trades'!U1753*'Déscriptions des trades'!B1753/'Déscriptions des trades'!CK1753)*'Déscriptions des trades'!W1753</f>
        <v>#DIV/0!</v>
      </c>
      <c r="AC1753" s="265" t="e">
        <f>AB1753*'Déscriptions des trades'!CK1753</f>
        <v>#DIV/0!</v>
      </c>
      <c r="AD1753" s="266" t="e">
        <f>'Déscriptions des trades'!CK1753-AC1753</f>
        <v>#DIV/0!</v>
      </c>
      <c r="AE1753" s="389"/>
      <c r="AF1753" s="399">
        <v>1749</v>
      </c>
      <c r="AG1753" s="389"/>
      <c r="AH1753" s="20"/>
      <c r="AI1753" s="303"/>
      <c r="AJ1753" s="307"/>
      <c r="AK1753" s="161"/>
      <c r="AL1753" s="305"/>
      <c r="AM1753" s="305"/>
      <c r="AN1753" s="162"/>
      <c r="AO1753" s="439"/>
      <c r="AP1753" s="162"/>
      <c r="AQ1753" s="113"/>
      <c r="AR1753" s="113"/>
      <c r="AS1753" s="384"/>
      <c r="AT1753" s="306"/>
      <c r="AU1753" s="306"/>
      <c r="AV1753" s="160"/>
      <c r="AW1753" s="158"/>
      <c r="AX1753" s="385"/>
      <c r="AY1753" s="453"/>
      <c r="AZ1753" s="165"/>
      <c r="BA1753" s="301"/>
      <c r="BB1753" s="165"/>
      <c r="BC1753" s="301"/>
      <c r="BD1753" s="165"/>
      <c r="BE1753" s="302"/>
      <c r="BF1753" s="302"/>
      <c r="BG1753" s="165"/>
      <c r="BH1753" s="303"/>
      <c r="BI1753" s="165"/>
      <c r="BJ1753" s="304"/>
      <c r="BK1753" s="394"/>
      <c r="BL1753" s="302"/>
      <c r="BM1753" s="302"/>
      <c r="BN1753" s="394"/>
      <c r="BO1753" s="302"/>
      <c r="BP1753" s="13"/>
      <c r="BQ1753" s="302"/>
      <c r="BR1753" s="13"/>
      <c r="BS1753" s="302"/>
      <c r="BT1753" s="13"/>
      <c r="BU1753" s="302"/>
      <c r="BV1753" s="386"/>
      <c r="BW1753" s="303"/>
      <c r="BX1753" s="303"/>
      <c r="BY1753" s="302"/>
      <c r="BZ1753" s="302"/>
      <c r="CA1753" s="387"/>
      <c r="CB1753" s="395"/>
      <c r="CC1753" s="12"/>
      <c r="CD1753" s="304"/>
      <c r="CE1753" s="14"/>
      <c r="CF1753" s="395"/>
      <c r="CG1753" s="397"/>
      <c r="CH1753" s="300">
        <f t="shared" si="681"/>
        <v>0</v>
      </c>
      <c r="CI1753" s="26"/>
      <c r="CJ1753" s="17">
        <f t="shared" si="678"/>
        <v>0</v>
      </c>
      <c r="CK1753" s="18">
        <f t="shared" si="689"/>
        <v>12.89</v>
      </c>
      <c r="CM1753" s="164"/>
      <c r="CN1753" s="302"/>
      <c r="CO1753" s="13">
        <f t="shared" si="682"/>
        <v>0</v>
      </c>
      <c r="CP1753" s="302"/>
      <c r="CQ1753" s="13">
        <f t="shared" si="683"/>
        <v>0</v>
      </c>
      <c r="CR1753" s="302"/>
      <c r="CS1753" s="13">
        <f t="shared" si="684"/>
        <v>0</v>
      </c>
      <c r="CT1753" s="302"/>
      <c r="CU1753" s="13">
        <f t="shared" si="679"/>
        <v>0</v>
      </c>
      <c r="CV1753" s="302"/>
      <c r="CW1753" s="13">
        <f t="shared" si="685"/>
        <v>0</v>
      </c>
      <c r="CX1753" s="13">
        <f t="shared" si="686"/>
        <v>0</v>
      </c>
      <c r="CY1753" s="251">
        <f t="shared" si="687"/>
        <v>0</v>
      </c>
      <c r="CZ1753" s="13" t="s">
        <v>29</v>
      </c>
      <c r="DA1753" s="13">
        <v>50</v>
      </c>
      <c r="DB1753" s="22">
        <f t="shared" si="688"/>
        <v>0</v>
      </c>
      <c r="DD1753" s="24"/>
      <c r="DF1753" s="163"/>
      <c r="DH1753" s="24"/>
      <c r="DI1753" s="447"/>
      <c r="DJ1753" s="163"/>
    </row>
    <row r="1754" spans="1:114" s="7" customFormat="1">
      <c r="A1754" s="277">
        <f t="shared" si="672"/>
        <v>50</v>
      </c>
      <c r="B1754" s="21" t="e">
        <f>'Calculateur de trading'!I1754/C1754/W1754</f>
        <v>#DIV/0!</v>
      </c>
      <c r="C1754" s="278">
        <f t="shared" si="673"/>
        <v>10</v>
      </c>
      <c r="D1754" s="278"/>
      <c r="E1754" s="273">
        <f t="shared" si="674"/>
        <v>100</v>
      </c>
      <c r="F1754" s="271">
        <f t="shared" si="666"/>
        <v>2</v>
      </c>
      <c r="G1754" s="271" t="e">
        <f t="shared" si="667"/>
        <v>#DIV/0!</v>
      </c>
      <c r="H1754" s="272">
        <f t="shared" si="668"/>
        <v>20</v>
      </c>
      <c r="I1754" s="270"/>
      <c r="J1754" s="273">
        <f t="shared" si="675"/>
        <v>200</v>
      </c>
      <c r="K1754" s="271">
        <f t="shared" si="669"/>
        <v>4</v>
      </c>
      <c r="L1754" s="271" t="e">
        <f t="shared" si="670"/>
        <v>#DIV/0!</v>
      </c>
      <c r="M1754" s="272">
        <f t="shared" si="671"/>
        <v>40</v>
      </c>
      <c r="N1754" s="389"/>
      <c r="O1754" s="455" t="e">
        <f>(A1754*B1754*W1754)+(B1754*'Calculateur de trading'!H1754)</f>
        <v>#DIV/0!</v>
      </c>
      <c r="P1754" s="274" t="e">
        <f>O1754/'Déscriptions des trades'!CK1754</f>
        <v>#DIV/0!</v>
      </c>
      <c r="Q1754" s="456" t="e">
        <f>'Déscriptions des trades'!CK1754-O1754</f>
        <v>#DIV/0!</v>
      </c>
      <c r="R1754" s="466" t="e">
        <f t="shared" si="676"/>
        <v>#DIV/0!</v>
      </c>
      <c r="S1754" s="389"/>
      <c r="T1754" s="12"/>
      <c r="U1754" s="25"/>
      <c r="V1754" s="15"/>
      <c r="W1754" s="490">
        <f t="shared" si="680"/>
        <v>0</v>
      </c>
      <c r="X1754" s="21" t="e">
        <f>W1754*U1754/'Déscriptions des trades'!CK1754*'Déscriptions des trades'!B1754</f>
        <v>#DIV/0!</v>
      </c>
      <c r="Y1754" s="459"/>
      <c r="Z1754" s="389"/>
      <c r="AA1754" s="23">
        <f t="shared" si="677"/>
        <v>0.1</v>
      </c>
      <c r="AB1754" s="17" t="e">
        <f>(AA1754*'Déscriptions des trades'!U1754*'Déscriptions des trades'!B1754/'Déscriptions des trades'!CK1754)*'Déscriptions des trades'!W1754</f>
        <v>#DIV/0!</v>
      </c>
      <c r="AC1754" s="265" t="e">
        <f>AB1754*'Déscriptions des trades'!CK1754</f>
        <v>#DIV/0!</v>
      </c>
      <c r="AD1754" s="266" t="e">
        <f>'Déscriptions des trades'!CK1754-AC1754</f>
        <v>#DIV/0!</v>
      </c>
      <c r="AE1754" s="389"/>
      <c r="AF1754" s="399">
        <v>1750</v>
      </c>
      <c r="AG1754" s="389"/>
      <c r="AH1754" s="20"/>
      <c r="AI1754" s="303"/>
      <c r="AJ1754" s="307"/>
      <c r="AK1754" s="161"/>
      <c r="AL1754" s="305"/>
      <c r="AM1754" s="305"/>
      <c r="AN1754" s="162"/>
      <c r="AO1754" s="439"/>
      <c r="AP1754" s="162"/>
      <c r="AQ1754" s="113"/>
      <c r="AR1754" s="113"/>
      <c r="AS1754" s="384"/>
      <c r="AT1754" s="306"/>
      <c r="AU1754" s="306"/>
      <c r="AV1754" s="160"/>
      <c r="AW1754" s="158"/>
      <c r="AX1754" s="385"/>
      <c r="AY1754" s="453"/>
      <c r="AZ1754" s="165"/>
      <c r="BA1754" s="301"/>
      <c r="BB1754" s="165"/>
      <c r="BC1754" s="301"/>
      <c r="BD1754" s="165"/>
      <c r="BE1754" s="302"/>
      <c r="BF1754" s="302"/>
      <c r="BG1754" s="165"/>
      <c r="BH1754" s="303"/>
      <c r="BI1754" s="165"/>
      <c r="BJ1754" s="304"/>
      <c r="BK1754" s="394"/>
      <c r="BL1754" s="302"/>
      <c r="BM1754" s="302"/>
      <c r="BN1754" s="394"/>
      <c r="BO1754" s="302"/>
      <c r="BP1754" s="13"/>
      <c r="BQ1754" s="302"/>
      <c r="BR1754" s="13"/>
      <c r="BS1754" s="302"/>
      <c r="BT1754" s="13"/>
      <c r="BU1754" s="302"/>
      <c r="BV1754" s="386"/>
      <c r="BW1754" s="303"/>
      <c r="BX1754" s="303"/>
      <c r="BY1754" s="302"/>
      <c r="BZ1754" s="302"/>
      <c r="CA1754" s="387"/>
      <c r="CB1754" s="395"/>
      <c r="CC1754" s="12"/>
      <c r="CD1754" s="304"/>
      <c r="CE1754" s="14"/>
      <c r="CF1754" s="395"/>
      <c r="CG1754" s="397"/>
      <c r="CH1754" s="300">
        <f t="shared" si="681"/>
        <v>0</v>
      </c>
      <c r="CI1754" s="26"/>
      <c r="CJ1754" s="17">
        <f t="shared" si="678"/>
        <v>0</v>
      </c>
      <c r="CK1754" s="18">
        <f t="shared" si="689"/>
        <v>12.89</v>
      </c>
      <c r="CM1754" s="164"/>
      <c r="CN1754" s="302"/>
      <c r="CO1754" s="13">
        <f t="shared" si="682"/>
        <v>0</v>
      </c>
      <c r="CP1754" s="302"/>
      <c r="CQ1754" s="13">
        <f t="shared" si="683"/>
        <v>0</v>
      </c>
      <c r="CR1754" s="302"/>
      <c r="CS1754" s="13">
        <f t="shared" si="684"/>
        <v>0</v>
      </c>
      <c r="CT1754" s="302"/>
      <c r="CU1754" s="13">
        <f t="shared" si="679"/>
        <v>0</v>
      </c>
      <c r="CV1754" s="302"/>
      <c r="CW1754" s="13">
        <f t="shared" si="685"/>
        <v>0</v>
      </c>
      <c r="CX1754" s="13">
        <f t="shared" si="686"/>
        <v>0</v>
      </c>
      <c r="CY1754" s="251">
        <f t="shared" si="687"/>
        <v>0</v>
      </c>
      <c r="CZ1754" s="13" t="s">
        <v>29</v>
      </c>
      <c r="DA1754" s="13">
        <v>50</v>
      </c>
      <c r="DB1754" s="22">
        <f t="shared" si="688"/>
        <v>0</v>
      </c>
      <c r="DD1754" s="24"/>
      <c r="DF1754" s="163"/>
      <c r="DH1754" s="24"/>
      <c r="DI1754" s="447"/>
      <c r="DJ1754" s="163"/>
    </row>
    <row r="1755" spans="1:114" s="7" customFormat="1">
      <c r="A1755" s="277">
        <f t="shared" si="672"/>
        <v>50</v>
      </c>
      <c r="B1755" s="21" t="e">
        <f>'Calculateur de trading'!I1755/C1755/W1755</f>
        <v>#DIV/0!</v>
      </c>
      <c r="C1755" s="278">
        <f t="shared" si="673"/>
        <v>10</v>
      </c>
      <c r="D1755" s="426"/>
      <c r="E1755" s="273">
        <f t="shared" si="674"/>
        <v>100</v>
      </c>
      <c r="F1755" s="271">
        <f t="shared" si="666"/>
        <v>2</v>
      </c>
      <c r="G1755" s="271" t="e">
        <f t="shared" si="667"/>
        <v>#DIV/0!</v>
      </c>
      <c r="H1755" s="272">
        <f t="shared" si="668"/>
        <v>20</v>
      </c>
      <c r="I1755" s="270"/>
      <c r="J1755" s="273">
        <f t="shared" si="675"/>
        <v>200</v>
      </c>
      <c r="K1755" s="271">
        <f t="shared" si="669"/>
        <v>4</v>
      </c>
      <c r="L1755" s="271" t="e">
        <f t="shared" si="670"/>
        <v>#DIV/0!</v>
      </c>
      <c r="M1755" s="272">
        <f t="shared" si="671"/>
        <v>40</v>
      </c>
      <c r="N1755" s="389"/>
      <c r="O1755" s="455" t="e">
        <f>(A1755*B1755*W1755)+(B1755*'Calculateur de trading'!H1755)</f>
        <v>#DIV/0!</v>
      </c>
      <c r="P1755" s="274" t="e">
        <f>O1755/'Déscriptions des trades'!CK1755</f>
        <v>#DIV/0!</v>
      </c>
      <c r="Q1755" s="456" t="e">
        <f>'Déscriptions des trades'!CK1755-O1755</f>
        <v>#DIV/0!</v>
      </c>
      <c r="R1755" s="466" t="e">
        <f t="shared" si="676"/>
        <v>#DIV/0!</v>
      </c>
      <c r="S1755" s="389"/>
      <c r="T1755" s="12"/>
      <c r="U1755" s="25"/>
      <c r="V1755" s="15"/>
      <c r="W1755" s="490">
        <f t="shared" si="680"/>
        <v>0</v>
      </c>
      <c r="X1755" s="21" t="e">
        <f>W1755*U1755/'Déscriptions des trades'!CK1755*'Déscriptions des trades'!B1755</f>
        <v>#DIV/0!</v>
      </c>
      <c r="Y1755" s="459"/>
      <c r="Z1755" s="389"/>
      <c r="AA1755" s="23">
        <f t="shared" si="677"/>
        <v>0.1</v>
      </c>
      <c r="AB1755" s="17" t="e">
        <f>(AA1755*'Déscriptions des trades'!U1755*'Déscriptions des trades'!B1755/'Déscriptions des trades'!CK1755)*'Déscriptions des trades'!W1755</f>
        <v>#DIV/0!</v>
      </c>
      <c r="AC1755" s="265" t="e">
        <f>AB1755*'Déscriptions des trades'!CK1755</f>
        <v>#DIV/0!</v>
      </c>
      <c r="AD1755" s="266" t="e">
        <f>'Déscriptions des trades'!CK1755-AC1755</f>
        <v>#DIV/0!</v>
      </c>
      <c r="AE1755" s="389"/>
      <c r="AF1755" s="399">
        <v>1751</v>
      </c>
      <c r="AG1755" s="389"/>
      <c r="AH1755" s="20"/>
      <c r="AI1755" s="303"/>
      <c r="AJ1755" s="307"/>
      <c r="AK1755" s="161"/>
      <c r="AL1755" s="305"/>
      <c r="AM1755" s="305"/>
      <c r="AN1755" s="162"/>
      <c r="AO1755" s="439"/>
      <c r="AP1755" s="162"/>
      <c r="AQ1755" s="113"/>
      <c r="AR1755" s="113"/>
      <c r="AS1755" s="384"/>
      <c r="AT1755" s="306"/>
      <c r="AU1755" s="306"/>
      <c r="AV1755" s="160"/>
      <c r="AW1755" s="158"/>
      <c r="AX1755" s="385"/>
      <c r="AY1755" s="453"/>
      <c r="AZ1755" s="165"/>
      <c r="BA1755" s="301"/>
      <c r="BB1755" s="165"/>
      <c r="BC1755" s="301"/>
      <c r="BD1755" s="165"/>
      <c r="BE1755" s="302"/>
      <c r="BF1755" s="302"/>
      <c r="BG1755" s="165"/>
      <c r="BH1755" s="303"/>
      <c r="BI1755" s="165"/>
      <c r="BJ1755" s="304"/>
      <c r="BK1755" s="394"/>
      <c r="BL1755" s="302"/>
      <c r="BM1755" s="302"/>
      <c r="BN1755" s="394"/>
      <c r="BO1755" s="302"/>
      <c r="BP1755" s="13"/>
      <c r="BQ1755" s="302"/>
      <c r="BR1755" s="13"/>
      <c r="BS1755" s="302"/>
      <c r="BT1755" s="13"/>
      <c r="BU1755" s="302"/>
      <c r="BV1755" s="386"/>
      <c r="BW1755" s="303"/>
      <c r="BX1755" s="303"/>
      <c r="BY1755" s="302"/>
      <c r="BZ1755" s="302"/>
      <c r="CA1755" s="387"/>
      <c r="CB1755" s="395"/>
      <c r="CC1755" s="12"/>
      <c r="CD1755" s="304"/>
      <c r="CE1755" s="14"/>
      <c r="CF1755" s="395"/>
      <c r="CG1755" s="397"/>
      <c r="CH1755" s="300">
        <f t="shared" si="681"/>
        <v>0</v>
      </c>
      <c r="CI1755" s="26"/>
      <c r="CJ1755" s="17">
        <f t="shared" si="678"/>
        <v>0</v>
      </c>
      <c r="CK1755" s="18">
        <f t="shared" si="689"/>
        <v>12.89</v>
      </c>
      <c r="CM1755" s="164"/>
      <c r="CN1755" s="302"/>
      <c r="CO1755" s="13">
        <f t="shared" si="682"/>
        <v>0</v>
      </c>
      <c r="CP1755" s="302"/>
      <c r="CQ1755" s="13">
        <f t="shared" si="683"/>
        <v>0</v>
      </c>
      <c r="CR1755" s="302"/>
      <c r="CS1755" s="13">
        <f t="shared" si="684"/>
        <v>0</v>
      </c>
      <c r="CT1755" s="302"/>
      <c r="CU1755" s="13">
        <f t="shared" si="679"/>
        <v>0</v>
      </c>
      <c r="CV1755" s="302"/>
      <c r="CW1755" s="13">
        <f t="shared" si="685"/>
        <v>0</v>
      </c>
      <c r="CX1755" s="13">
        <f t="shared" si="686"/>
        <v>0</v>
      </c>
      <c r="CY1755" s="251">
        <f t="shared" si="687"/>
        <v>0</v>
      </c>
      <c r="CZ1755" s="13" t="s">
        <v>29</v>
      </c>
      <c r="DA1755" s="13">
        <v>50</v>
      </c>
      <c r="DB1755" s="22">
        <f t="shared" si="688"/>
        <v>0</v>
      </c>
      <c r="DD1755" s="24"/>
      <c r="DF1755" s="163"/>
      <c r="DH1755" s="24"/>
      <c r="DI1755" s="447"/>
      <c r="DJ1755" s="163"/>
    </row>
    <row r="1756" spans="1:114" s="7" customFormat="1">
      <c r="A1756" s="277">
        <f t="shared" si="672"/>
        <v>50</v>
      </c>
      <c r="B1756" s="21" t="e">
        <f>'Calculateur de trading'!I1756/C1756/W1756</f>
        <v>#DIV/0!</v>
      </c>
      <c r="C1756" s="278">
        <f t="shared" si="673"/>
        <v>10</v>
      </c>
      <c r="D1756" s="426"/>
      <c r="E1756" s="273">
        <f t="shared" si="674"/>
        <v>100</v>
      </c>
      <c r="F1756" s="271">
        <f t="shared" si="666"/>
        <v>2</v>
      </c>
      <c r="G1756" s="271" t="e">
        <f t="shared" si="667"/>
        <v>#DIV/0!</v>
      </c>
      <c r="H1756" s="272">
        <f t="shared" si="668"/>
        <v>20</v>
      </c>
      <c r="I1756" s="270"/>
      <c r="J1756" s="273">
        <f t="shared" si="675"/>
        <v>200</v>
      </c>
      <c r="K1756" s="271">
        <f t="shared" si="669"/>
        <v>4</v>
      </c>
      <c r="L1756" s="271" t="e">
        <f t="shared" si="670"/>
        <v>#DIV/0!</v>
      </c>
      <c r="M1756" s="272">
        <f t="shared" si="671"/>
        <v>40</v>
      </c>
      <c r="N1756" s="389"/>
      <c r="O1756" s="455" t="e">
        <f>(A1756*B1756*W1756)+(B1756*'Calculateur de trading'!H1756)</f>
        <v>#DIV/0!</v>
      </c>
      <c r="P1756" s="274" t="e">
        <f>O1756/'Déscriptions des trades'!CK1756</f>
        <v>#DIV/0!</v>
      </c>
      <c r="Q1756" s="456" t="e">
        <f>'Déscriptions des trades'!CK1756-O1756</f>
        <v>#DIV/0!</v>
      </c>
      <c r="R1756" s="466" t="e">
        <f t="shared" si="676"/>
        <v>#DIV/0!</v>
      </c>
      <c r="S1756" s="389"/>
      <c r="T1756" s="12"/>
      <c r="U1756" s="25"/>
      <c r="V1756" s="15"/>
      <c r="W1756" s="490">
        <f t="shared" si="680"/>
        <v>0</v>
      </c>
      <c r="X1756" s="21" t="e">
        <f>W1756*U1756/'Déscriptions des trades'!CK1756*'Déscriptions des trades'!B1756</f>
        <v>#DIV/0!</v>
      </c>
      <c r="Y1756" s="459"/>
      <c r="Z1756" s="389"/>
      <c r="AA1756" s="23">
        <f t="shared" si="677"/>
        <v>0.1</v>
      </c>
      <c r="AB1756" s="17" t="e">
        <f>(AA1756*'Déscriptions des trades'!U1756*'Déscriptions des trades'!B1756/'Déscriptions des trades'!CK1756)*'Déscriptions des trades'!W1756</f>
        <v>#DIV/0!</v>
      </c>
      <c r="AC1756" s="265" t="e">
        <f>AB1756*'Déscriptions des trades'!CK1756</f>
        <v>#DIV/0!</v>
      </c>
      <c r="AD1756" s="266" t="e">
        <f>'Déscriptions des trades'!CK1756-AC1756</f>
        <v>#DIV/0!</v>
      </c>
      <c r="AE1756" s="389"/>
      <c r="AF1756" s="399">
        <v>1752</v>
      </c>
      <c r="AG1756" s="389"/>
      <c r="AH1756" s="20"/>
      <c r="AI1756" s="303"/>
      <c r="AJ1756" s="307"/>
      <c r="AK1756" s="161"/>
      <c r="AL1756" s="305"/>
      <c r="AM1756" s="305"/>
      <c r="AN1756" s="162"/>
      <c r="AO1756" s="439"/>
      <c r="AP1756" s="162"/>
      <c r="AQ1756" s="113"/>
      <c r="AR1756" s="113"/>
      <c r="AS1756" s="384"/>
      <c r="AT1756" s="306"/>
      <c r="AU1756" s="306"/>
      <c r="AV1756" s="160"/>
      <c r="AW1756" s="158"/>
      <c r="AX1756" s="385"/>
      <c r="AY1756" s="453"/>
      <c r="AZ1756" s="165"/>
      <c r="BA1756" s="301"/>
      <c r="BB1756" s="165"/>
      <c r="BC1756" s="301"/>
      <c r="BD1756" s="165"/>
      <c r="BE1756" s="302"/>
      <c r="BF1756" s="302"/>
      <c r="BG1756" s="165"/>
      <c r="BH1756" s="303"/>
      <c r="BI1756" s="165"/>
      <c r="BJ1756" s="304"/>
      <c r="BK1756" s="394"/>
      <c r="BL1756" s="302"/>
      <c r="BM1756" s="302"/>
      <c r="BN1756" s="394"/>
      <c r="BO1756" s="302"/>
      <c r="BP1756" s="13"/>
      <c r="BQ1756" s="302"/>
      <c r="BR1756" s="13"/>
      <c r="BS1756" s="302"/>
      <c r="BT1756" s="13"/>
      <c r="BU1756" s="302"/>
      <c r="BV1756" s="386"/>
      <c r="BW1756" s="303"/>
      <c r="BX1756" s="303"/>
      <c r="BY1756" s="302"/>
      <c r="BZ1756" s="302"/>
      <c r="CA1756" s="387"/>
      <c r="CB1756" s="395"/>
      <c r="CC1756" s="12"/>
      <c r="CD1756" s="304"/>
      <c r="CE1756" s="14"/>
      <c r="CF1756" s="395"/>
      <c r="CG1756" s="397"/>
      <c r="CH1756" s="300">
        <f t="shared" si="681"/>
        <v>0</v>
      </c>
      <c r="CI1756" s="26"/>
      <c r="CJ1756" s="17">
        <f t="shared" si="678"/>
        <v>0</v>
      </c>
      <c r="CK1756" s="18">
        <f t="shared" si="689"/>
        <v>12.89</v>
      </c>
      <c r="CM1756" s="164"/>
      <c r="CN1756" s="302"/>
      <c r="CO1756" s="13">
        <f t="shared" si="682"/>
        <v>0</v>
      </c>
      <c r="CP1756" s="302"/>
      <c r="CQ1756" s="13">
        <f t="shared" si="683"/>
        <v>0</v>
      </c>
      <c r="CR1756" s="302"/>
      <c r="CS1756" s="13">
        <f t="shared" si="684"/>
        <v>0</v>
      </c>
      <c r="CT1756" s="302"/>
      <c r="CU1756" s="13">
        <f t="shared" si="679"/>
        <v>0</v>
      </c>
      <c r="CV1756" s="302"/>
      <c r="CW1756" s="13">
        <f t="shared" si="685"/>
        <v>0</v>
      </c>
      <c r="CX1756" s="13">
        <f t="shared" si="686"/>
        <v>0</v>
      </c>
      <c r="CY1756" s="251">
        <f t="shared" si="687"/>
        <v>0</v>
      </c>
      <c r="CZ1756" s="13" t="s">
        <v>29</v>
      </c>
      <c r="DA1756" s="13">
        <v>50</v>
      </c>
      <c r="DB1756" s="22">
        <f t="shared" si="688"/>
        <v>0</v>
      </c>
      <c r="DD1756" s="24"/>
      <c r="DF1756" s="163"/>
      <c r="DH1756" s="24"/>
      <c r="DI1756" s="447"/>
      <c r="DJ1756" s="163"/>
    </row>
    <row r="1757" spans="1:114" s="7" customFormat="1">
      <c r="A1757" s="277">
        <f t="shared" si="672"/>
        <v>50</v>
      </c>
      <c r="B1757" s="21" t="e">
        <f>'Calculateur de trading'!I1757/C1757/W1757</f>
        <v>#DIV/0!</v>
      </c>
      <c r="C1757" s="278">
        <f t="shared" si="673"/>
        <v>10</v>
      </c>
      <c r="D1757" s="278"/>
      <c r="E1757" s="273">
        <f t="shared" si="674"/>
        <v>100</v>
      </c>
      <c r="F1757" s="271">
        <f t="shared" si="666"/>
        <v>2</v>
      </c>
      <c r="G1757" s="271" t="e">
        <f t="shared" si="667"/>
        <v>#DIV/0!</v>
      </c>
      <c r="H1757" s="272">
        <f t="shared" si="668"/>
        <v>20</v>
      </c>
      <c r="I1757" s="270"/>
      <c r="J1757" s="273">
        <f t="shared" si="675"/>
        <v>200</v>
      </c>
      <c r="K1757" s="271">
        <f t="shared" si="669"/>
        <v>4</v>
      </c>
      <c r="L1757" s="271" t="e">
        <f t="shared" si="670"/>
        <v>#DIV/0!</v>
      </c>
      <c r="M1757" s="272">
        <f t="shared" si="671"/>
        <v>40</v>
      </c>
      <c r="N1757" s="389"/>
      <c r="O1757" s="455" t="e">
        <f>(A1757*B1757*W1757)+(B1757*'Calculateur de trading'!H1757)</f>
        <v>#DIV/0!</v>
      </c>
      <c r="P1757" s="274" t="e">
        <f>O1757/'Déscriptions des trades'!CK1757</f>
        <v>#DIV/0!</v>
      </c>
      <c r="Q1757" s="456" t="e">
        <f>'Déscriptions des trades'!CK1757-O1757</f>
        <v>#DIV/0!</v>
      </c>
      <c r="R1757" s="466" t="e">
        <f t="shared" si="676"/>
        <v>#DIV/0!</v>
      </c>
      <c r="S1757" s="389"/>
      <c r="T1757" s="12"/>
      <c r="U1757" s="25"/>
      <c r="V1757" s="15"/>
      <c r="W1757" s="490">
        <f t="shared" si="680"/>
        <v>0</v>
      </c>
      <c r="X1757" s="21" t="e">
        <f>W1757*U1757/'Déscriptions des trades'!CK1757*'Déscriptions des trades'!B1757</f>
        <v>#DIV/0!</v>
      </c>
      <c r="Y1757" s="459"/>
      <c r="Z1757" s="389"/>
      <c r="AA1757" s="23">
        <f t="shared" si="677"/>
        <v>0.1</v>
      </c>
      <c r="AB1757" s="17" t="e">
        <f>(AA1757*'Déscriptions des trades'!U1757*'Déscriptions des trades'!B1757/'Déscriptions des trades'!CK1757)*'Déscriptions des trades'!W1757</f>
        <v>#DIV/0!</v>
      </c>
      <c r="AC1757" s="265" t="e">
        <f>AB1757*'Déscriptions des trades'!CK1757</f>
        <v>#DIV/0!</v>
      </c>
      <c r="AD1757" s="266" t="e">
        <f>'Déscriptions des trades'!CK1757-AC1757</f>
        <v>#DIV/0!</v>
      </c>
      <c r="AE1757" s="389"/>
      <c r="AF1757" s="399">
        <v>1753</v>
      </c>
      <c r="AG1757" s="389"/>
      <c r="AH1757" s="20"/>
      <c r="AI1757" s="303"/>
      <c r="AJ1757" s="307"/>
      <c r="AK1757" s="161"/>
      <c r="AL1757" s="305"/>
      <c r="AM1757" s="305"/>
      <c r="AN1757" s="162"/>
      <c r="AO1757" s="439"/>
      <c r="AP1757" s="162"/>
      <c r="AQ1757" s="113"/>
      <c r="AR1757" s="113"/>
      <c r="AS1757" s="384"/>
      <c r="AT1757" s="306"/>
      <c r="AU1757" s="306"/>
      <c r="AV1757" s="160"/>
      <c r="AW1757" s="158"/>
      <c r="AX1757" s="385"/>
      <c r="AY1757" s="453"/>
      <c r="AZ1757" s="165"/>
      <c r="BA1757" s="301"/>
      <c r="BB1757" s="165"/>
      <c r="BC1757" s="301"/>
      <c r="BD1757" s="165"/>
      <c r="BE1757" s="302"/>
      <c r="BF1757" s="302"/>
      <c r="BG1757" s="165"/>
      <c r="BH1757" s="303"/>
      <c r="BI1757" s="165"/>
      <c r="BJ1757" s="304"/>
      <c r="BK1757" s="394"/>
      <c r="BL1757" s="302"/>
      <c r="BM1757" s="302"/>
      <c r="BN1757" s="394"/>
      <c r="BO1757" s="302"/>
      <c r="BP1757" s="13"/>
      <c r="BQ1757" s="302"/>
      <c r="BR1757" s="13"/>
      <c r="BS1757" s="302"/>
      <c r="BT1757" s="13"/>
      <c r="BU1757" s="302"/>
      <c r="BV1757" s="386"/>
      <c r="BW1757" s="303"/>
      <c r="BX1757" s="303"/>
      <c r="BY1757" s="302"/>
      <c r="BZ1757" s="302"/>
      <c r="CA1757" s="387"/>
      <c r="CB1757" s="395"/>
      <c r="CC1757" s="12"/>
      <c r="CD1757" s="304"/>
      <c r="CE1757" s="14"/>
      <c r="CF1757" s="395"/>
      <c r="CG1757" s="397"/>
      <c r="CH1757" s="300">
        <f t="shared" si="681"/>
        <v>0</v>
      </c>
      <c r="CI1757" s="26"/>
      <c r="CJ1757" s="17">
        <f t="shared" si="678"/>
        <v>0</v>
      </c>
      <c r="CK1757" s="18">
        <f t="shared" si="689"/>
        <v>12.89</v>
      </c>
      <c r="CM1757" s="164"/>
      <c r="CN1757" s="302"/>
      <c r="CO1757" s="13">
        <f t="shared" si="682"/>
        <v>0</v>
      </c>
      <c r="CP1757" s="302"/>
      <c r="CQ1757" s="13">
        <f t="shared" si="683"/>
        <v>0</v>
      </c>
      <c r="CR1757" s="302"/>
      <c r="CS1757" s="13">
        <f t="shared" si="684"/>
        <v>0</v>
      </c>
      <c r="CT1757" s="302"/>
      <c r="CU1757" s="13">
        <f t="shared" si="679"/>
        <v>0</v>
      </c>
      <c r="CV1757" s="302"/>
      <c r="CW1757" s="13">
        <f t="shared" si="685"/>
        <v>0</v>
      </c>
      <c r="CX1757" s="13">
        <f t="shared" si="686"/>
        <v>0</v>
      </c>
      <c r="CY1757" s="251">
        <f t="shared" si="687"/>
        <v>0</v>
      </c>
      <c r="CZ1757" s="13" t="s">
        <v>29</v>
      </c>
      <c r="DA1757" s="13">
        <v>50</v>
      </c>
      <c r="DB1757" s="22">
        <f t="shared" si="688"/>
        <v>0</v>
      </c>
      <c r="DD1757" s="24"/>
      <c r="DF1757" s="163"/>
      <c r="DH1757" s="24"/>
      <c r="DI1757" s="447"/>
      <c r="DJ1757" s="163"/>
    </row>
    <row r="1758" spans="1:114" s="7" customFormat="1">
      <c r="A1758" s="277">
        <f t="shared" si="672"/>
        <v>50</v>
      </c>
      <c r="B1758" s="21" t="e">
        <f>'Calculateur de trading'!I1758/C1758/W1758</f>
        <v>#DIV/0!</v>
      </c>
      <c r="C1758" s="278">
        <f t="shared" si="673"/>
        <v>10</v>
      </c>
      <c r="D1758" s="426"/>
      <c r="E1758" s="273">
        <f t="shared" si="674"/>
        <v>100</v>
      </c>
      <c r="F1758" s="271">
        <f t="shared" si="666"/>
        <v>2</v>
      </c>
      <c r="G1758" s="271" t="e">
        <f t="shared" si="667"/>
        <v>#DIV/0!</v>
      </c>
      <c r="H1758" s="272">
        <f t="shared" si="668"/>
        <v>20</v>
      </c>
      <c r="I1758" s="270"/>
      <c r="J1758" s="273">
        <f t="shared" si="675"/>
        <v>200</v>
      </c>
      <c r="K1758" s="271">
        <f t="shared" si="669"/>
        <v>4</v>
      </c>
      <c r="L1758" s="271" t="e">
        <f t="shared" si="670"/>
        <v>#DIV/0!</v>
      </c>
      <c r="M1758" s="272">
        <f t="shared" si="671"/>
        <v>40</v>
      </c>
      <c r="N1758" s="389"/>
      <c r="O1758" s="455" t="e">
        <f>(A1758*B1758*W1758)+(B1758*'Calculateur de trading'!H1758)</f>
        <v>#DIV/0!</v>
      </c>
      <c r="P1758" s="274" t="e">
        <f>O1758/'Déscriptions des trades'!CK1758</f>
        <v>#DIV/0!</v>
      </c>
      <c r="Q1758" s="456" t="e">
        <f>'Déscriptions des trades'!CK1758-O1758</f>
        <v>#DIV/0!</v>
      </c>
      <c r="R1758" s="466" t="e">
        <f t="shared" si="676"/>
        <v>#DIV/0!</v>
      </c>
      <c r="S1758" s="389"/>
      <c r="T1758" s="12"/>
      <c r="U1758" s="25"/>
      <c r="V1758" s="15"/>
      <c r="W1758" s="490">
        <f t="shared" si="680"/>
        <v>0</v>
      </c>
      <c r="X1758" s="21" t="e">
        <f>W1758*U1758/'Déscriptions des trades'!CK1758*'Déscriptions des trades'!B1758</f>
        <v>#DIV/0!</v>
      </c>
      <c r="Y1758" s="459"/>
      <c r="Z1758" s="389"/>
      <c r="AA1758" s="23">
        <f t="shared" si="677"/>
        <v>0.1</v>
      </c>
      <c r="AB1758" s="17" t="e">
        <f>(AA1758*'Déscriptions des trades'!U1758*'Déscriptions des trades'!B1758/'Déscriptions des trades'!CK1758)*'Déscriptions des trades'!W1758</f>
        <v>#DIV/0!</v>
      </c>
      <c r="AC1758" s="265" t="e">
        <f>AB1758*'Déscriptions des trades'!CK1758</f>
        <v>#DIV/0!</v>
      </c>
      <c r="AD1758" s="266" t="e">
        <f>'Déscriptions des trades'!CK1758-AC1758</f>
        <v>#DIV/0!</v>
      </c>
      <c r="AE1758" s="389"/>
      <c r="AF1758" s="399">
        <v>1754</v>
      </c>
      <c r="AG1758" s="389"/>
      <c r="AH1758" s="20"/>
      <c r="AI1758" s="303"/>
      <c r="AJ1758" s="307"/>
      <c r="AK1758" s="161"/>
      <c r="AL1758" s="305"/>
      <c r="AM1758" s="305"/>
      <c r="AN1758" s="162"/>
      <c r="AO1758" s="439"/>
      <c r="AP1758" s="162"/>
      <c r="AQ1758" s="113"/>
      <c r="AR1758" s="113"/>
      <c r="AS1758" s="384"/>
      <c r="AT1758" s="306"/>
      <c r="AU1758" s="306"/>
      <c r="AV1758" s="160"/>
      <c r="AW1758" s="158"/>
      <c r="AX1758" s="385"/>
      <c r="AY1758" s="453"/>
      <c r="AZ1758" s="165"/>
      <c r="BA1758" s="301"/>
      <c r="BB1758" s="165"/>
      <c r="BC1758" s="301"/>
      <c r="BD1758" s="165"/>
      <c r="BE1758" s="302"/>
      <c r="BF1758" s="302"/>
      <c r="BG1758" s="165"/>
      <c r="BH1758" s="303"/>
      <c r="BI1758" s="165"/>
      <c r="BJ1758" s="304"/>
      <c r="BK1758" s="394"/>
      <c r="BL1758" s="302"/>
      <c r="BM1758" s="302"/>
      <c r="BN1758" s="394"/>
      <c r="BO1758" s="302"/>
      <c r="BP1758" s="13"/>
      <c r="BQ1758" s="302"/>
      <c r="BR1758" s="13"/>
      <c r="BS1758" s="302"/>
      <c r="BT1758" s="13"/>
      <c r="BU1758" s="302"/>
      <c r="BV1758" s="386"/>
      <c r="BW1758" s="303"/>
      <c r="BX1758" s="303"/>
      <c r="BY1758" s="302"/>
      <c r="BZ1758" s="302"/>
      <c r="CA1758" s="387"/>
      <c r="CB1758" s="395"/>
      <c r="CC1758" s="12"/>
      <c r="CD1758" s="304"/>
      <c r="CE1758" s="14"/>
      <c r="CF1758" s="395"/>
      <c r="CG1758" s="397"/>
      <c r="CH1758" s="300">
        <f t="shared" si="681"/>
        <v>0</v>
      </c>
      <c r="CI1758" s="26"/>
      <c r="CJ1758" s="17">
        <f t="shared" si="678"/>
        <v>0</v>
      </c>
      <c r="CK1758" s="18">
        <f t="shared" si="689"/>
        <v>12.89</v>
      </c>
      <c r="CM1758" s="164"/>
      <c r="CN1758" s="302"/>
      <c r="CO1758" s="13">
        <f t="shared" si="682"/>
        <v>0</v>
      </c>
      <c r="CP1758" s="302"/>
      <c r="CQ1758" s="13">
        <f t="shared" si="683"/>
        <v>0</v>
      </c>
      <c r="CR1758" s="302"/>
      <c r="CS1758" s="13">
        <f t="shared" si="684"/>
        <v>0</v>
      </c>
      <c r="CT1758" s="302"/>
      <c r="CU1758" s="13">
        <f t="shared" si="679"/>
        <v>0</v>
      </c>
      <c r="CV1758" s="302"/>
      <c r="CW1758" s="13">
        <f t="shared" si="685"/>
        <v>0</v>
      </c>
      <c r="CX1758" s="13">
        <f t="shared" si="686"/>
        <v>0</v>
      </c>
      <c r="CY1758" s="251">
        <f t="shared" si="687"/>
        <v>0</v>
      </c>
      <c r="CZ1758" s="13" t="s">
        <v>29</v>
      </c>
      <c r="DA1758" s="13">
        <v>50</v>
      </c>
      <c r="DB1758" s="22">
        <f t="shared" si="688"/>
        <v>0</v>
      </c>
      <c r="DD1758" s="24"/>
      <c r="DF1758" s="163"/>
      <c r="DH1758" s="24"/>
      <c r="DI1758" s="447"/>
      <c r="DJ1758" s="163"/>
    </row>
    <row r="1759" spans="1:114" s="7" customFormat="1">
      <c r="A1759" s="277">
        <f t="shared" si="672"/>
        <v>50</v>
      </c>
      <c r="B1759" s="21" t="e">
        <f>'Calculateur de trading'!I1759/C1759/W1759</f>
        <v>#DIV/0!</v>
      </c>
      <c r="C1759" s="278">
        <f t="shared" si="673"/>
        <v>10</v>
      </c>
      <c r="D1759" s="278"/>
      <c r="E1759" s="273">
        <f t="shared" si="674"/>
        <v>100</v>
      </c>
      <c r="F1759" s="271">
        <f t="shared" si="666"/>
        <v>2</v>
      </c>
      <c r="G1759" s="271" t="e">
        <f t="shared" si="667"/>
        <v>#DIV/0!</v>
      </c>
      <c r="H1759" s="272">
        <f t="shared" si="668"/>
        <v>20</v>
      </c>
      <c r="I1759" s="270"/>
      <c r="J1759" s="273">
        <f t="shared" si="675"/>
        <v>200</v>
      </c>
      <c r="K1759" s="271">
        <f t="shared" si="669"/>
        <v>4</v>
      </c>
      <c r="L1759" s="271" t="e">
        <f t="shared" si="670"/>
        <v>#DIV/0!</v>
      </c>
      <c r="M1759" s="272">
        <f t="shared" si="671"/>
        <v>40</v>
      </c>
      <c r="N1759" s="389"/>
      <c r="O1759" s="455" t="e">
        <f>(A1759*B1759*W1759)+(B1759*'Calculateur de trading'!H1759)</f>
        <v>#DIV/0!</v>
      </c>
      <c r="P1759" s="274" t="e">
        <f>O1759/'Déscriptions des trades'!CK1759</f>
        <v>#DIV/0!</v>
      </c>
      <c r="Q1759" s="456" t="e">
        <f>'Déscriptions des trades'!CK1759-O1759</f>
        <v>#DIV/0!</v>
      </c>
      <c r="R1759" s="466" t="e">
        <f t="shared" si="676"/>
        <v>#DIV/0!</v>
      </c>
      <c r="S1759" s="389"/>
      <c r="T1759" s="12"/>
      <c r="U1759" s="25"/>
      <c r="V1759" s="15"/>
      <c r="W1759" s="490">
        <f t="shared" si="680"/>
        <v>0</v>
      </c>
      <c r="X1759" s="21" t="e">
        <f>W1759*U1759/'Déscriptions des trades'!CK1759*'Déscriptions des trades'!B1759</f>
        <v>#DIV/0!</v>
      </c>
      <c r="Y1759" s="459"/>
      <c r="Z1759" s="389"/>
      <c r="AA1759" s="23">
        <f t="shared" si="677"/>
        <v>0.1</v>
      </c>
      <c r="AB1759" s="17" t="e">
        <f>(AA1759*'Déscriptions des trades'!U1759*'Déscriptions des trades'!B1759/'Déscriptions des trades'!CK1759)*'Déscriptions des trades'!W1759</f>
        <v>#DIV/0!</v>
      </c>
      <c r="AC1759" s="265" t="e">
        <f>AB1759*'Déscriptions des trades'!CK1759</f>
        <v>#DIV/0!</v>
      </c>
      <c r="AD1759" s="266" t="e">
        <f>'Déscriptions des trades'!CK1759-AC1759</f>
        <v>#DIV/0!</v>
      </c>
      <c r="AE1759" s="389"/>
      <c r="AF1759" s="399">
        <v>1755</v>
      </c>
      <c r="AG1759" s="389"/>
      <c r="AH1759" s="20"/>
      <c r="AI1759" s="303"/>
      <c r="AJ1759" s="307"/>
      <c r="AK1759" s="161"/>
      <c r="AL1759" s="305"/>
      <c r="AM1759" s="305"/>
      <c r="AN1759" s="162"/>
      <c r="AO1759" s="439"/>
      <c r="AP1759" s="162"/>
      <c r="AQ1759" s="113"/>
      <c r="AR1759" s="113"/>
      <c r="AS1759" s="384"/>
      <c r="AT1759" s="306"/>
      <c r="AU1759" s="306"/>
      <c r="AV1759" s="160"/>
      <c r="AW1759" s="158"/>
      <c r="AX1759" s="385"/>
      <c r="AY1759" s="453"/>
      <c r="AZ1759" s="165"/>
      <c r="BA1759" s="301"/>
      <c r="BB1759" s="165"/>
      <c r="BC1759" s="301"/>
      <c r="BD1759" s="165"/>
      <c r="BE1759" s="302"/>
      <c r="BF1759" s="302"/>
      <c r="BG1759" s="165"/>
      <c r="BH1759" s="303"/>
      <c r="BI1759" s="165"/>
      <c r="BJ1759" s="304"/>
      <c r="BK1759" s="394"/>
      <c r="BL1759" s="302"/>
      <c r="BM1759" s="302"/>
      <c r="BN1759" s="394"/>
      <c r="BO1759" s="302"/>
      <c r="BP1759" s="13"/>
      <c r="BQ1759" s="302"/>
      <c r="BR1759" s="13"/>
      <c r="BS1759" s="302"/>
      <c r="BT1759" s="13"/>
      <c r="BU1759" s="302"/>
      <c r="BV1759" s="386"/>
      <c r="BW1759" s="303"/>
      <c r="BX1759" s="303"/>
      <c r="BY1759" s="302"/>
      <c r="BZ1759" s="302"/>
      <c r="CA1759" s="387"/>
      <c r="CB1759" s="395"/>
      <c r="CC1759" s="12"/>
      <c r="CD1759" s="304"/>
      <c r="CE1759" s="14"/>
      <c r="CF1759" s="395"/>
      <c r="CG1759" s="397"/>
      <c r="CH1759" s="300">
        <f t="shared" si="681"/>
        <v>0</v>
      </c>
      <c r="CI1759" s="26"/>
      <c r="CJ1759" s="17">
        <f t="shared" si="678"/>
        <v>0</v>
      </c>
      <c r="CK1759" s="18">
        <f t="shared" si="689"/>
        <v>12.89</v>
      </c>
      <c r="CM1759" s="164"/>
      <c r="CN1759" s="302"/>
      <c r="CO1759" s="13">
        <f t="shared" si="682"/>
        <v>0</v>
      </c>
      <c r="CP1759" s="302"/>
      <c r="CQ1759" s="13">
        <f t="shared" si="683"/>
        <v>0</v>
      </c>
      <c r="CR1759" s="302"/>
      <c r="CS1759" s="13">
        <f t="shared" si="684"/>
        <v>0</v>
      </c>
      <c r="CT1759" s="302"/>
      <c r="CU1759" s="13">
        <f t="shared" si="679"/>
        <v>0</v>
      </c>
      <c r="CV1759" s="302"/>
      <c r="CW1759" s="13">
        <f t="shared" si="685"/>
        <v>0</v>
      </c>
      <c r="CX1759" s="13">
        <f t="shared" si="686"/>
        <v>0</v>
      </c>
      <c r="CY1759" s="251">
        <f t="shared" si="687"/>
        <v>0</v>
      </c>
      <c r="CZ1759" s="13" t="s">
        <v>29</v>
      </c>
      <c r="DA1759" s="13">
        <v>50</v>
      </c>
      <c r="DB1759" s="22">
        <f t="shared" si="688"/>
        <v>0</v>
      </c>
      <c r="DD1759" s="24"/>
      <c r="DF1759" s="163"/>
      <c r="DH1759" s="24"/>
      <c r="DI1759" s="447"/>
      <c r="DJ1759" s="163"/>
    </row>
    <row r="1760" spans="1:114" s="7" customFormat="1">
      <c r="A1760" s="277">
        <f t="shared" si="672"/>
        <v>50</v>
      </c>
      <c r="B1760" s="21" t="e">
        <f>'Calculateur de trading'!I1760/C1760/W1760</f>
        <v>#DIV/0!</v>
      </c>
      <c r="C1760" s="278">
        <f t="shared" si="673"/>
        <v>10</v>
      </c>
      <c r="D1760" s="426"/>
      <c r="E1760" s="273">
        <f t="shared" si="674"/>
        <v>100</v>
      </c>
      <c r="F1760" s="271">
        <f t="shared" si="666"/>
        <v>2</v>
      </c>
      <c r="G1760" s="271" t="e">
        <f t="shared" si="667"/>
        <v>#DIV/0!</v>
      </c>
      <c r="H1760" s="272">
        <f t="shared" si="668"/>
        <v>20</v>
      </c>
      <c r="I1760" s="270"/>
      <c r="J1760" s="273">
        <f t="shared" si="675"/>
        <v>200</v>
      </c>
      <c r="K1760" s="271">
        <f t="shared" si="669"/>
        <v>4</v>
      </c>
      <c r="L1760" s="271" t="e">
        <f t="shared" si="670"/>
        <v>#DIV/0!</v>
      </c>
      <c r="M1760" s="272">
        <f t="shared" si="671"/>
        <v>40</v>
      </c>
      <c r="N1760" s="389"/>
      <c r="O1760" s="455" t="e">
        <f>(A1760*B1760*W1760)+(B1760*'Calculateur de trading'!H1760)</f>
        <v>#DIV/0!</v>
      </c>
      <c r="P1760" s="274" t="e">
        <f>O1760/'Déscriptions des trades'!CK1760</f>
        <v>#DIV/0!</v>
      </c>
      <c r="Q1760" s="456" t="e">
        <f>'Déscriptions des trades'!CK1760-O1760</f>
        <v>#DIV/0!</v>
      </c>
      <c r="R1760" s="466" t="e">
        <f t="shared" si="676"/>
        <v>#DIV/0!</v>
      </c>
      <c r="S1760" s="389"/>
      <c r="T1760" s="12"/>
      <c r="U1760" s="25"/>
      <c r="V1760" s="15"/>
      <c r="W1760" s="490">
        <f t="shared" si="680"/>
        <v>0</v>
      </c>
      <c r="X1760" s="21" t="e">
        <f>W1760*U1760/'Déscriptions des trades'!CK1760*'Déscriptions des trades'!B1760</f>
        <v>#DIV/0!</v>
      </c>
      <c r="Y1760" s="459"/>
      <c r="Z1760" s="389"/>
      <c r="AA1760" s="23">
        <f t="shared" si="677"/>
        <v>0.1</v>
      </c>
      <c r="AB1760" s="17" t="e">
        <f>(AA1760*'Déscriptions des trades'!U1760*'Déscriptions des trades'!B1760/'Déscriptions des trades'!CK1760)*'Déscriptions des trades'!W1760</f>
        <v>#DIV/0!</v>
      </c>
      <c r="AC1760" s="265" t="e">
        <f>AB1760*'Déscriptions des trades'!CK1760</f>
        <v>#DIV/0!</v>
      </c>
      <c r="AD1760" s="266" t="e">
        <f>'Déscriptions des trades'!CK1760-AC1760</f>
        <v>#DIV/0!</v>
      </c>
      <c r="AE1760" s="389"/>
      <c r="AF1760" s="399">
        <v>1756</v>
      </c>
      <c r="AG1760" s="389"/>
      <c r="AH1760" s="20"/>
      <c r="AI1760" s="303"/>
      <c r="AJ1760" s="307"/>
      <c r="AK1760" s="161"/>
      <c r="AL1760" s="305"/>
      <c r="AM1760" s="305"/>
      <c r="AN1760" s="162"/>
      <c r="AO1760" s="439"/>
      <c r="AP1760" s="162"/>
      <c r="AQ1760" s="113"/>
      <c r="AR1760" s="113"/>
      <c r="AS1760" s="384"/>
      <c r="AT1760" s="306"/>
      <c r="AU1760" s="306"/>
      <c r="AV1760" s="160"/>
      <c r="AW1760" s="158"/>
      <c r="AX1760" s="385"/>
      <c r="AY1760" s="453"/>
      <c r="AZ1760" s="165"/>
      <c r="BA1760" s="301"/>
      <c r="BB1760" s="165"/>
      <c r="BC1760" s="301"/>
      <c r="BD1760" s="165"/>
      <c r="BE1760" s="302"/>
      <c r="BF1760" s="302"/>
      <c r="BG1760" s="165"/>
      <c r="BH1760" s="303"/>
      <c r="BI1760" s="165"/>
      <c r="BJ1760" s="304"/>
      <c r="BK1760" s="394"/>
      <c r="BL1760" s="302"/>
      <c r="BM1760" s="302"/>
      <c r="BN1760" s="394"/>
      <c r="BO1760" s="302"/>
      <c r="BP1760" s="13"/>
      <c r="BQ1760" s="302"/>
      <c r="BR1760" s="13"/>
      <c r="BS1760" s="302"/>
      <c r="BT1760" s="13"/>
      <c r="BU1760" s="302"/>
      <c r="BV1760" s="386"/>
      <c r="BW1760" s="303"/>
      <c r="BX1760" s="303"/>
      <c r="BY1760" s="302"/>
      <c r="BZ1760" s="302"/>
      <c r="CA1760" s="387"/>
      <c r="CB1760" s="395"/>
      <c r="CC1760" s="12"/>
      <c r="CD1760" s="304"/>
      <c r="CE1760" s="14"/>
      <c r="CF1760" s="395"/>
      <c r="CG1760" s="397"/>
      <c r="CH1760" s="300">
        <f t="shared" si="681"/>
        <v>0</v>
      </c>
      <c r="CI1760" s="26"/>
      <c r="CJ1760" s="17">
        <f t="shared" si="678"/>
        <v>0</v>
      </c>
      <c r="CK1760" s="18">
        <f t="shared" si="689"/>
        <v>12.89</v>
      </c>
      <c r="CM1760" s="164"/>
      <c r="CN1760" s="302"/>
      <c r="CO1760" s="13">
        <f t="shared" si="682"/>
        <v>0</v>
      </c>
      <c r="CP1760" s="302"/>
      <c r="CQ1760" s="13">
        <f t="shared" si="683"/>
        <v>0</v>
      </c>
      <c r="CR1760" s="302"/>
      <c r="CS1760" s="13">
        <f t="shared" si="684"/>
        <v>0</v>
      </c>
      <c r="CT1760" s="302"/>
      <c r="CU1760" s="13">
        <f t="shared" si="679"/>
        <v>0</v>
      </c>
      <c r="CV1760" s="302"/>
      <c r="CW1760" s="13">
        <f t="shared" si="685"/>
        <v>0</v>
      </c>
      <c r="CX1760" s="13">
        <f t="shared" si="686"/>
        <v>0</v>
      </c>
      <c r="CY1760" s="251">
        <f t="shared" si="687"/>
        <v>0</v>
      </c>
      <c r="CZ1760" s="13" t="s">
        <v>29</v>
      </c>
      <c r="DA1760" s="13">
        <v>50</v>
      </c>
      <c r="DB1760" s="22">
        <f t="shared" si="688"/>
        <v>0</v>
      </c>
      <c r="DD1760" s="24"/>
      <c r="DF1760" s="163"/>
      <c r="DH1760" s="24"/>
      <c r="DI1760" s="447"/>
      <c r="DJ1760" s="163"/>
    </row>
    <row r="1761" spans="1:114" s="7" customFormat="1">
      <c r="A1761" s="277">
        <f t="shared" si="672"/>
        <v>50</v>
      </c>
      <c r="B1761" s="21" t="e">
        <f>'Calculateur de trading'!I1761/C1761/W1761</f>
        <v>#DIV/0!</v>
      </c>
      <c r="C1761" s="278">
        <f t="shared" si="673"/>
        <v>10</v>
      </c>
      <c r="D1761" s="278"/>
      <c r="E1761" s="273">
        <f t="shared" si="674"/>
        <v>100</v>
      </c>
      <c r="F1761" s="271">
        <f t="shared" si="666"/>
        <v>2</v>
      </c>
      <c r="G1761" s="271" t="e">
        <f t="shared" si="667"/>
        <v>#DIV/0!</v>
      </c>
      <c r="H1761" s="272">
        <f t="shared" si="668"/>
        <v>20</v>
      </c>
      <c r="I1761" s="270"/>
      <c r="J1761" s="273">
        <f t="shared" si="675"/>
        <v>200</v>
      </c>
      <c r="K1761" s="271">
        <f t="shared" si="669"/>
        <v>4</v>
      </c>
      <c r="L1761" s="271" t="e">
        <f t="shared" si="670"/>
        <v>#DIV/0!</v>
      </c>
      <c r="M1761" s="272">
        <f t="shared" si="671"/>
        <v>40</v>
      </c>
      <c r="N1761" s="389"/>
      <c r="O1761" s="455" t="e">
        <f>(A1761*B1761*W1761)+(B1761*'Calculateur de trading'!H1761)</f>
        <v>#DIV/0!</v>
      </c>
      <c r="P1761" s="274" t="e">
        <f>O1761/'Déscriptions des trades'!CK1761</f>
        <v>#DIV/0!</v>
      </c>
      <c r="Q1761" s="456" t="e">
        <f>'Déscriptions des trades'!CK1761-O1761</f>
        <v>#DIV/0!</v>
      </c>
      <c r="R1761" s="466" t="e">
        <f t="shared" si="676"/>
        <v>#DIV/0!</v>
      </c>
      <c r="S1761" s="389"/>
      <c r="T1761" s="12"/>
      <c r="U1761" s="25"/>
      <c r="V1761" s="15"/>
      <c r="W1761" s="490">
        <f t="shared" si="680"/>
        <v>0</v>
      </c>
      <c r="X1761" s="21" t="e">
        <f>W1761*U1761/'Déscriptions des trades'!CK1761*'Déscriptions des trades'!B1761</f>
        <v>#DIV/0!</v>
      </c>
      <c r="Y1761" s="459"/>
      <c r="Z1761" s="389"/>
      <c r="AA1761" s="23">
        <f t="shared" si="677"/>
        <v>0.1</v>
      </c>
      <c r="AB1761" s="17" t="e">
        <f>(AA1761*'Déscriptions des trades'!U1761*'Déscriptions des trades'!B1761/'Déscriptions des trades'!CK1761)*'Déscriptions des trades'!W1761</f>
        <v>#DIV/0!</v>
      </c>
      <c r="AC1761" s="265" t="e">
        <f>AB1761*'Déscriptions des trades'!CK1761</f>
        <v>#DIV/0!</v>
      </c>
      <c r="AD1761" s="266" t="e">
        <f>'Déscriptions des trades'!CK1761-AC1761</f>
        <v>#DIV/0!</v>
      </c>
      <c r="AE1761" s="389"/>
      <c r="AF1761" s="399">
        <v>1757</v>
      </c>
      <c r="AG1761" s="389"/>
      <c r="AH1761" s="20"/>
      <c r="AI1761" s="303"/>
      <c r="AJ1761" s="307"/>
      <c r="AK1761" s="161"/>
      <c r="AL1761" s="305"/>
      <c r="AM1761" s="305"/>
      <c r="AN1761" s="162"/>
      <c r="AO1761" s="439"/>
      <c r="AP1761" s="162"/>
      <c r="AQ1761" s="113"/>
      <c r="AR1761" s="113"/>
      <c r="AS1761" s="384"/>
      <c r="AT1761" s="306"/>
      <c r="AU1761" s="306"/>
      <c r="AV1761" s="160"/>
      <c r="AW1761" s="158"/>
      <c r="AX1761" s="385"/>
      <c r="AY1761" s="453"/>
      <c r="AZ1761" s="165"/>
      <c r="BA1761" s="301"/>
      <c r="BB1761" s="165"/>
      <c r="BC1761" s="301"/>
      <c r="BD1761" s="165"/>
      <c r="BE1761" s="302"/>
      <c r="BF1761" s="302"/>
      <c r="BG1761" s="165"/>
      <c r="BH1761" s="303"/>
      <c r="BI1761" s="165"/>
      <c r="BJ1761" s="304"/>
      <c r="BK1761" s="394"/>
      <c r="BL1761" s="302"/>
      <c r="BM1761" s="302"/>
      <c r="BN1761" s="394"/>
      <c r="BO1761" s="302"/>
      <c r="BP1761" s="13"/>
      <c r="BQ1761" s="302"/>
      <c r="BR1761" s="13"/>
      <c r="BS1761" s="302"/>
      <c r="BT1761" s="13"/>
      <c r="BU1761" s="302"/>
      <c r="BV1761" s="386"/>
      <c r="BW1761" s="303"/>
      <c r="BX1761" s="303"/>
      <c r="BY1761" s="302"/>
      <c r="BZ1761" s="302"/>
      <c r="CA1761" s="387"/>
      <c r="CB1761" s="395"/>
      <c r="CC1761" s="12"/>
      <c r="CD1761" s="304"/>
      <c r="CE1761" s="14"/>
      <c r="CF1761" s="395"/>
      <c r="CG1761" s="397"/>
      <c r="CH1761" s="300">
        <f t="shared" si="681"/>
        <v>0</v>
      </c>
      <c r="CI1761" s="26"/>
      <c r="CJ1761" s="17">
        <f t="shared" si="678"/>
        <v>0</v>
      </c>
      <c r="CK1761" s="18">
        <f t="shared" si="689"/>
        <v>12.89</v>
      </c>
      <c r="CM1761" s="164"/>
      <c r="CN1761" s="302"/>
      <c r="CO1761" s="13">
        <f t="shared" si="682"/>
        <v>0</v>
      </c>
      <c r="CP1761" s="302"/>
      <c r="CQ1761" s="13">
        <f t="shared" si="683"/>
        <v>0</v>
      </c>
      <c r="CR1761" s="302"/>
      <c r="CS1761" s="13">
        <f t="shared" si="684"/>
        <v>0</v>
      </c>
      <c r="CT1761" s="302"/>
      <c r="CU1761" s="13">
        <f t="shared" si="679"/>
        <v>0</v>
      </c>
      <c r="CV1761" s="302"/>
      <c r="CW1761" s="13">
        <f t="shared" si="685"/>
        <v>0</v>
      </c>
      <c r="CX1761" s="13">
        <f t="shared" si="686"/>
        <v>0</v>
      </c>
      <c r="CY1761" s="251">
        <f t="shared" si="687"/>
        <v>0</v>
      </c>
      <c r="CZ1761" s="13" t="s">
        <v>29</v>
      </c>
      <c r="DA1761" s="13">
        <v>50</v>
      </c>
      <c r="DB1761" s="22">
        <f t="shared" si="688"/>
        <v>0</v>
      </c>
      <c r="DD1761" s="24"/>
      <c r="DF1761" s="163"/>
      <c r="DH1761" s="24"/>
      <c r="DI1761" s="447"/>
      <c r="DJ1761" s="163"/>
    </row>
    <row r="1762" spans="1:114" s="7" customFormat="1">
      <c r="A1762" s="277">
        <f t="shared" si="672"/>
        <v>50</v>
      </c>
      <c r="B1762" s="21" t="e">
        <f>'Calculateur de trading'!I1762/C1762/W1762</f>
        <v>#DIV/0!</v>
      </c>
      <c r="C1762" s="278">
        <f t="shared" si="673"/>
        <v>10</v>
      </c>
      <c r="D1762" s="426"/>
      <c r="E1762" s="273">
        <f t="shared" si="674"/>
        <v>100</v>
      </c>
      <c r="F1762" s="271">
        <f t="shared" si="666"/>
        <v>2</v>
      </c>
      <c r="G1762" s="271" t="e">
        <f t="shared" si="667"/>
        <v>#DIV/0!</v>
      </c>
      <c r="H1762" s="272">
        <f t="shared" si="668"/>
        <v>20</v>
      </c>
      <c r="I1762" s="270"/>
      <c r="J1762" s="273">
        <f t="shared" si="675"/>
        <v>200</v>
      </c>
      <c r="K1762" s="271">
        <f t="shared" si="669"/>
        <v>4</v>
      </c>
      <c r="L1762" s="271" t="e">
        <f t="shared" si="670"/>
        <v>#DIV/0!</v>
      </c>
      <c r="M1762" s="272">
        <f t="shared" si="671"/>
        <v>40</v>
      </c>
      <c r="N1762" s="389"/>
      <c r="O1762" s="455" t="e">
        <f>(A1762*B1762*W1762)+(B1762*'Calculateur de trading'!H1762)</f>
        <v>#DIV/0!</v>
      </c>
      <c r="P1762" s="274" t="e">
        <f>O1762/'Déscriptions des trades'!CK1762</f>
        <v>#DIV/0!</v>
      </c>
      <c r="Q1762" s="456" t="e">
        <f>'Déscriptions des trades'!CK1762-O1762</f>
        <v>#DIV/0!</v>
      </c>
      <c r="R1762" s="466" t="e">
        <f t="shared" si="676"/>
        <v>#DIV/0!</v>
      </c>
      <c r="S1762" s="389"/>
      <c r="T1762" s="12"/>
      <c r="U1762" s="25"/>
      <c r="V1762" s="15"/>
      <c r="W1762" s="490">
        <f t="shared" si="680"/>
        <v>0</v>
      </c>
      <c r="X1762" s="21" t="e">
        <f>W1762*U1762/'Déscriptions des trades'!CK1762*'Déscriptions des trades'!B1762</f>
        <v>#DIV/0!</v>
      </c>
      <c r="Y1762" s="459"/>
      <c r="Z1762" s="389"/>
      <c r="AA1762" s="23">
        <f t="shared" si="677"/>
        <v>0.1</v>
      </c>
      <c r="AB1762" s="17" t="e">
        <f>(AA1762*'Déscriptions des trades'!U1762*'Déscriptions des trades'!B1762/'Déscriptions des trades'!CK1762)*'Déscriptions des trades'!W1762</f>
        <v>#DIV/0!</v>
      </c>
      <c r="AC1762" s="265" t="e">
        <f>AB1762*'Déscriptions des trades'!CK1762</f>
        <v>#DIV/0!</v>
      </c>
      <c r="AD1762" s="266" t="e">
        <f>'Déscriptions des trades'!CK1762-AC1762</f>
        <v>#DIV/0!</v>
      </c>
      <c r="AE1762" s="389"/>
      <c r="AF1762" s="399">
        <v>1758</v>
      </c>
      <c r="AG1762" s="389"/>
      <c r="AH1762" s="20"/>
      <c r="AI1762" s="303"/>
      <c r="AJ1762" s="307"/>
      <c r="AK1762" s="161"/>
      <c r="AL1762" s="305"/>
      <c r="AM1762" s="305"/>
      <c r="AN1762" s="162"/>
      <c r="AO1762" s="439"/>
      <c r="AP1762" s="162"/>
      <c r="AQ1762" s="113"/>
      <c r="AR1762" s="113"/>
      <c r="AS1762" s="384"/>
      <c r="AT1762" s="306"/>
      <c r="AU1762" s="306"/>
      <c r="AV1762" s="160"/>
      <c r="AW1762" s="158"/>
      <c r="AX1762" s="385"/>
      <c r="AY1762" s="453"/>
      <c r="AZ1762" s="165"/>
      <c r="BA1762" s="301"/>
      <c r="BB1762" s="165"/>
      <c r="BC1762" s="301"/>
      <c r="BD1762" s="165"/>
      <c r="BE1762" s="302"/>
      <c r="BF1762" s="302"/>
      <c r="BG1762" s="165"/>
      <c r="BH1762" s="303"/>
      <c r="BI1762" s="165"/>
      <c r="BJ1762" s="304"/>
      <c r="BK1762" s="394"/>
      <c r="BL1762" s="302"/>
      <c r="BM1762" s="302"/>
      <c r="BN1762" s="394"/>
      <c r="BO1762" s="302"/>
      <c r="BP1762" s="13"/>
      <c r="BQ1762" s="302"/>
      <c r="BR1762" s="13"/>
      <c r="BS1762" s="302"/>
      <c r="BT1762" s="13"/>
      <c r="BU1762" s="302"/>
      <c r="BV1762" s="386"/>
      <c r="BW1762" s="303"/>
      <c r="BX1762" s="303"/>
      <c r="BY1762" s="302"/>
      <c r="BZ1762" s="302"/>
      <c r="CA1762" s="387"/>
      <c r="CB1762" s="395"/>
      <c r="CC1762" s="12"/>
      <c r="CD1762" s="304"/>
      <c r="CE1762" s="14"/>
      <c r="CF1762" s="395"/>
      <c r="CG1762" s="397"/>
      <c r="CH1762" s="300">
        <f t="shared" si="681"/>
        <v>0</v>
      </c>
      <c r="CI1762" s="26"/>
      <c r="CJ1762" s="17">
        <f t="shared" si="678"/>
        <v>0</v>
      </c>
      <c r="CK1762" s="18">
        <f t="shared" si="689"/>
        <v>12.89</v>
      </c>
      <c r="CM1762" s="164"/>
      <c r="CN1762" s="302"/>
      <c r="CO1762" s="13">
        <f t="shared" si="682"/>
        <v>0</v>
      </c>
      <c r="CP1762" s="302"/>
      <c r="CQ1762" s="13">
        <f t="shared" si="683"/>
        <v>0</v>
      </c>
      <c r="CR1762" s="302"/>
      <c r="CS1762" s="13">
        <f t="shared" si="684"/>
        <v>0</v>
      </c>
      <c r="CT1762" s="302"/>
      <c r="CU1762" s="13">
        <f t="shared" si="679"/>
        <v>0</v>
      </c>
      <c r="CV1762" s="302"/>
      <c r="CW1762" s="13">
        <f t="shared" si="685"/>
        <v>0</v>
      </c>
      <c r="CX1762" s="13">
        <f t="shared" si="686"/>
        <v>0</v>
      </c>
      <c r="CY1762" s="251">
        <f t="shared" si="687"/>
        <v>0</v>
      </c>
      <c r="CZ1762" s="13" t="s">
        <v>29</v>
      </c>
      <c r="DA1762" s="13">
        <v>50</v>
      </c>
      <c r="DB1762" s="22">
        <f t="shared" si="688"/>
        <v>0</v>
      </c>
      <c r="DD1762" s="24"/>
      <c r="DF1762" s="163"/>
      <c r="DH1762" s="24"/>
      <c r="DI1762" s="447"/>
      <c r="DJ1762" s="163"/>
    </row>
    <row r="1763" spans="1:114" s="7" customFormat="1">
      <c r="A1763" s="277">
        <f t="shared" si="672"/>
        <v>50</v>
      </c>
      <c r="B1763" s="21" t="e">
        <f>'Calculateur de trading'!I1763/C1763/W1763</f>
        <v>#DIV/0!</v>
      </c>
      <c r="C1763" s="278">
        <f t="shared" si="673"/>
        <v>10</v>
      </c>
      <c r="D1763" s="426"/>
      <c r="E1763" s="273">
        <f t="shared" si="674"/>
        <v>100</v>
      </c>
      <c r="F1763" s="271">
        <f t="shared" si="666"/>
        <v>2</v>
      </c>
      <c r="G1763" s="271" t="e">
        <f t="shared" si="667"/>
        <v>#DIV/0!</v>
      </c>
      <c r="H1763" s="272">
        <f t="shared" si="668"/>
        <v>20</v>
      </c>
      <c r="I1763" s="270"/>
      <c r="J1763" s="273">
        <f t="shared" si="675"/>
        <v>200</v>
      </c>
      <c r="K1763" s="271">
        <f t="shared" si="669"/>
        <v>4</v>
      </c>
      <c r="L1763" s="271" t="e">
        <f t="shared" si="670"/>
        <v>#DIV/0!</v>
      </c>
      <c r="M1763" s="272">
        <f t="shared" si="671"/>
        <v>40</v>
      </c>
      <c r="N1763" s="389"/>
      <c r="O1763" s="455" t="e">
        <f>(A1763*B1763*W1763)+(B1763*'Calculateur de trading'!H1763)</f>
        <v>#DIV/0!</v>
      </c>
      <c r="P1763" s="274" t="e">
        <f>O1763/'Déscriptions des trades'!CK1763</f>
        <v>#DIV/0!</v>
      </c>
      <c r="Q1763" s="456" t="e">
        <f>'Déscriptions des trades'!CK1763-O1763</f>
        <v>#DIV/0!</v>
      </c>
      <c r="R1763" s="466" t="e">
        <f t="shared" si="676"/>
        <v>#DIV/0!</v>
      </c>
      <c r="S1763" s="389"/>
      <c r="T1763" s="12"/>
      <c r="U1763" s="25"/>
      <c r="V1763" s="15"/>
      <c r="W1763" s="490">
        <f t="shared" si="680"/>
        <v>0</v>
      </c>
      <c r="X1763" s="21" t="e">
        <f>W1763*U1763/'Déscriptions des trades'!CK1763*'Déscriptions des trades'!B1763</f>
        <v>#DIV/0!</v>
      </c>
      <c r="Y1763" s="459"/>
      <c r="Z1763" s="389"/>
      <c r="AA1763" s="23">
        <f t="shared" si="677"/>
        <v>0.1</v>
      </c>
      <c r="AB1763" s="17" t="e">
        <f>(AA1763*'Déscriptions des trades'!U1763*'Déscriptions des trades'!B1763/'Déscriptions des trades'!CK1763)*'Déscriptions des trades'!W1763</f>
        <v>#DIV/0!</v>
      </c>
      <c r="AC1763" s="265" t="e">
        <f>AB1763*'Déscriptions des trades'!CK1763</f>
        <v>#DIV/0!</v>
      </c>
      <c r="AD1763" s="266" t="e">
        <f>'Déscriptions des trades'!CK1763-AC1763</f>
        <v>#DIV/0!</v>
      </c>
      <c r="AE1763" s="389"/>
      <c r="AF1763" s="399">
        <v>1759</v>
      </c>
      <c r="AG1763" s="389"/>
      <c r="AH1763" s="20"/>
      <c r="AI1763" s="303"/>
      <c r="AJ1763" s="307"/>
      <c r="AK1763" s="161"/>
      <c r="AL1763" s="305"/>
      <c r="AM1763" s="305"/>
      <c r="AN1763" s="162"/>
      <c r="AO1763" s="439"/>
      <c r="AP1763" s="162"/>
      <c r="AQ1763" s="113"/>
      <c r="AR1763" s="113"/>
      <c r="AS1763" s="384"/>
      <c r="AT1763" s="306"/>
      <c r="AU1763" s="306"/>
      <c r="AV1763" s="160"/>
      <c r="AW1763" s="158"/>
      <c r="AX1763" s="385"/>
      <c r="AY1763" s="453"/>
      <c r="AZ1763" s="165"/>
      <c r="BA1763" s="301"/>
      <c r="BB1763" s="165"/>
      <c r="BC1763" s="301"/>
      <c r="BD1763" s="165"/>
      <c r="BE1763" s="302"/>
      <c r="BF1763" s="302"/>
      <c r="BG1763" s="165"/>
      <c r="BH1763" s="303"/>
      <c r="BI1763" s="165"/>
      <c r="BJ1763" s="304"/>
      <c r="BK1763" s="394"/>
      <c r="BL1763" s="302"/>
      <c r="BM1763" s="302"/>
      <c r="BN1763" s="394"/>
      <c r="BO1763" s="302"/>
      <c r="BP1763" s="13"/>
      <c r="BQ1763" s="302"/>
      <c r="BR1763" s="13"/>
      <c r="BS1763" s="302"/>
      <c r="BT1763" s="13"/>
      <c r="BU1763" s="302"/>
      <c r="BV1763" s="386"/>
      <c r="BW1763" s="303"/>
      <c r="BX1763" s="303"/>
      <c r="BY1763" s="302"/>
      <c r="BZ1763" s="302"/>
      <c r="CA1763" s="387"/>
      <c r="CB1763" s="395"/>
      <c r="CC1763" s="12"/>
      <c r="CD1763" s="304"/>
      <c r="CE1763" s="14"/>
      <c r="CF1763" s="395"/>
      <c r="CG1763" s="397"/>
      <c r="CH1763" s="300">
        <f t="shared" si="681"/>
        <v>0</v>
      </c>
      <c r="CI1763" s="26"/>
      <c r="CJ1763" s="17">
        <f t="shared" si="678"/>
        <v>0</v>
      </c>
      <c r="CK1763" s="18">
        <f t="shared" si="689"/>
        <v>12.89</v>
      </c>
      <c r="CM1763" s="164"/>
      <c r="CN1763" s="302"/>
      <c r="CO1763" s="13">
        <f t="shared" si="682"/>
        <v>0</v>
      </c>
      <c r="CP1763" s="302"/>
      <c r="CQ1763" s="13">
        <f t="shared" si="683"/>
        <v>0</v>
      </c>
      <c r="CR1763" s="302"/>
      <c r="CS1763" s="13">
        <f t="shared" si="684"/>
        <v>0</v>
      </c>
      <c r="CT1763" s="302"/>
      <c r="CU1763" s="13">
        <f t="shared" si="679"/>
        <v>0</v>
      </c>
      <c r="CV1763" s="302"/>
      <c r="CW1763" s="13">
        <f t="shared" si="685"/>
        <v>0</v>
      </c>
      <c r="CX1763" s="13">
        <f t="shared" si="686"/>
        <v>0</v>
      </c>
      <c r="CY1763" s="251">
        <f t="shared" si="687"/>
        <v>0</v>
      </c>
      <c r="CZ1763" s="13" t="s">
        <v>29</v>
      </c>
      <c r="DA1763" s="13">
        <v>50</v>
      </c>
      <c r="DB1763" s="22">
        <f t="shared" si="688"/>
        <v>0</v>
      </c>
      <c r="DD1763" s="24"/>
      <c r="DF1763" s="163"/>
      <c r="DH1763" s="24"/>
      <c r="DI1763" s="447"/>
      <c r="DJ1763" s="163"/>
    </row>
    <row r="1764" spans="1:114" s="7" customFormat="1">
      <c r="A1764" s="277">
        <f t="shared" si="672"/>
        <v>50</v>
      </c>
      <c r="B1764" s="21" t="e">
        <f>'Calculateur de trading'!I1764/C1764/W1764</f>
        <v>#DIV/0!</v>
      </c>
      <c r="C1764" s="278">
        <f t="shared" si="673"/>
        <v>10</v>
      </c>
      <c r="D1764" s="278"/>
      <c r="E1764" s="273">
        <f t="shared" si="674"/>
        <v>100</v>
      </c>
      <c r="F1764" s="271">
        <f t="shared" si="666"/>
        <v>2</v>
      </c>
      <c r="G1764" s="271" t="e">
        <f t="shared" si="667"/>
        <v>#DIV/0!</v>
      </c>
      <c r="H1764" s="272">
        <f t="shared" si="668"/>
        <v>20</v>
      </c>
      <c r="I1764" s="270"/>
      <c r="J1764" s="273">
        <f t="shared" si="675"/>
        <v>200</v>
      </c>
      <c r="K1764" s="271">
        <f t="shared" si="669"/>
        <v>4</v>
      </c>
      <c r="L1764" s="271" t="e">
        <f t="shared" si="670"/>
        <v>#DIV/0!</v>
      </c>
      <c r="M1764" s="272">
        <f t="shared" si="671"/>
        <v>40</v>
      </c>
      <c r="N1764" s="389"/>
      <c r="O1764" s="455" t="e">
        <f>(A1764*B1764*W1764)+(B1764*'Calculateur de trading'!H1764)</f>
        <v>#DIV/0!</v>
      </c>
      <c r="P1764" s="274" t="e">
        <f>O1764/'Déscriptions des trades'!CK1764</f>
        <v>#DIV/0!</v>
      </c>
      <c r="Q1764" s="456" t="e">
        <f>'Déscriptions des trades'!CK1764-O1764</f>
        <v>#DIV/0!</v>
      </c>
      <c r="R1764" s="466" t="e">
        <f t="shared" si="676"/>
        <v>#DIV/0!</v>
      </c>
      <c r="S1764" s="389"/>
      <c r="T1764" s="12"/>
      <c r="U1764" s="25"/>
      <c r="V1764" s="15"/>
      <c r="W1764" s="490">
        <f t="shared" si="680"/>
        <v>0</v>
      </c>
      <c r="X1764" s="21" t="e">
        <f>W1764*U1764/'Déscriptions des trades'!CK1764*'Déscriptions des trades'!B1764</f>
        <v>#DIV/0!</v>
      </c>
      <c r="Y1764" s="459"/>
      <c r="Z1764" s="389"/>
      <c r="AA1764" s="23">
        <f t="shared" si="677"/>
        <v>0.1</v>
      </c>
      <c r="AB1764" s="17" t="e">
        <f>(AA1764*'Déscriptions des trades'!U1764*'Déscriptions des trades'!B1764/'Déscriptions des trades'!CK1764)*'Déscriptions des trades'!W1764</f>
        <v>#DIV/0!</v>
      </c>
      <c r="AC1764" s="265" t="e">
        <f>AB1764*'Déscriptions des trades'!CK1764</f>
        <v>#DIV/0!</v>
      </c>
      <c r="AD1764" s="266" t="e">
        <f>'Déscriptions des trades'!CK1764-AC1764</f>
        <v>#DIV/0!</v>
      </c>
      <c r="AE1764" s="389"/>
      <c r="AF1764" s="399">
        <v>1760</v>
      </c>
      <c r="AG1764" s="389"/>
      <c r="AH1764" s="20"/>
      <c r="AI1764" s="303"/>
      <c r="AJ1764" s="307"/>
      <c r="AK1764" s="161"/>
      <c r="AL1764" s="305"/>
      <c r="AM1764" s="305"/>
      <c r="AN1764" s="162"/>
      <c r="AO1764" s="439"/>
      <c r="AP1764" s="162"/>
      <c r="AQ1764" s="113"/>
      <c r="AR1764" s="113"/>
      <c r="AS1764" s="384"/>
      <c r="AT1764" s="306"/>
      <c r="AU1764" s="306"/>
      <c r="AV1764" s="160"/>
      <c r="AW1764" s="158"/>
      <c r="AX1764" s="385"/>
      <c r="AY1764" s="453"/>
      <c r="AZ1764" s="165"/>
      <c r="BA1764" s="301"/>
      <c r="BB1764" s="165"/>
      <c r="BC1764" s="301"/>
      <c r="BD1764" s="165"/>
      <c r="BE1764" s="302"/>
      <c r="BF1764" s="302"/>
      <c r="BG1764" s="165"/>
      <c r="BH1764" s="303"/>
      <c r="BI1764" s="165"/>
      <c r="BJ1764" s="304"/>
      <c r="BK1764" s="394"/>
      <c r="BL1764" s="302"/>
      <c r="BM1764" s="302"/>
      <c r="BN1764" s="394"/>
      <c r="BO1764" s="302"/>
      <c r="BP1764" s="13"/>
      <c r="BQ1764" s="302"/>
      <c r="BR1764" s="13"/>
      <c r="BS1764" s="302"/>
      <c r="BT1764" s="13"/>
      <c r="BU1764" s="302"/>
      <c r="BV1764" s="386"/>
      <c r="BW1764" s="303"/>
      <c r="BX1764" s="303"/>
      <c r="BY1764" s="302"/>
      <c r="BZ1764" s="302"/>
      <c r="CA1764" s="387"/>
      <c r="CB1764" s="395"/>
      <c r="CC1764" s="12"/>
      <c r="CD1764" s="304"/>
      <c r="CE1764" s="14"/>
      <c r="CF1764" s="395"/>
      <c r="CG1764" s="397"/>
      <c r="CH1764" s="300">
        <f t="shared" si="681"/>
        <v>0</v>
      </c>
      <c r="CI1764" s="26"/>
      <c r="CJ1764" s="17">
        <f t="shared" si="678"/>
        <v>0</v>
      </c>
      <c r="CK1764" s="18">
        <f t="shared" si="689"/>
        <v>12.89</v>
      </c>
      <c r="CM1764" s="164"/>
      <c r="CN1764" s="302"/>
      <c r="CO1764" s="13">
        <f t="shared" si="682"/>
        <v>0</v>
      </c>
      <c r="CP1764" s="302"/>
      <c r="CQ1764" s="13">
        <f t="shared" si="683"/>
        <v>0</v>
      </c>
      <c r="CR1764" s="302"/>
      <c r="CS1764" s="13">
        <f t="shared" si="684"/>
        <v>0</v>
      </c>
      <c r="CT1764" s="302"/>
      <c r="CU1764" s="13">
        <f t="shared" si="679"/>
        <v>0</v>
      </c>
      <c r="CV1764" s="302"/>
      <c r="CW1764" s="13">
        <f t="shared" si="685"/>
        <v>0</v>
      </c>
      <c r="CX1764" s="13">
        <f t="shared" si="686"/>
        <v>0</v>
      </c>
      <c r="CY1764" s="251">
        <f t="shared" si="687"/>
        <v>0</v>
      </c>
      <c r="CZ1764" s="13" t="s">
        <v>29</v>
      </c>
      <c r="DA1764" s="13">
        <v>50</v>
      </c>
      <c r="DB1764" s="22">
        <f t="shared" si="688"/>
        <v>0</v>
      </c>
      <c r="DD1764" s="24"/>
      <c r="DF1764" s="163"/>
      <c r="DH1764" s="24"/>
      <c r="DI1764" s="447"/>
      <c r="DJ1764" s="163"/>
    </row>
    <row r="1765" spans="1:114" s="7" customFormat="1">
      <c r="A1765" s="277">
        <f t="shared" si="672"/>
        <v>50</v>
      </c>
      <c r="B1765" s="21" t="e">
        <f>'Calculateur de trading'!I1765/C1765/W1765</f>
        <v>#DIV/0!</v>
      </c>
      <c r="C1765" s="278">
        <f t="shared" si="673"/>
        <v>10</v>
      </c>
      <c r="D1765" s="426"/>
      <c r="E1765" s="273">
        <f t="shared" si="674"/>
        <v>100</v>
      </c>
      <c r="F1765" s="271">
        <f t="shared" si="666"/>
        <v>2</v>
      </c>
      <c r="G1765" s="271" t="e">
        <f t="shared" si="667"/>
        <v>#DIV/0!</v>
      </c>
      <c r="H1765" s="272">
        <f t="shared" si="668"/>
        <v>20</v>
      </c>
      <c r="I1765" s="270"/>
      <c r="J1765" s="273">
        <f t="shared" si="675"/>
        <v>200</v>
      </c>
      <c r="K1765" s="271">
        <f t="shared" si="669"/>
        <v>4</v>
      </c>
      <c r="L1765" s="271" t="e">
        <f t="shared" si="670"/>
        <v>#DIV/0!</v>
      </c>
      <c r="M1765" s="272">
        <f t="shared" si="671"/>
        <v>40</v>
      </c>
      <c r="N1765" s="389"/>
      <c r="O1765" s="455" t="e">
        <f>(A1765*B1765*W1765)+(B1765*'Calculateur de trading'!H1765)</f>
        <v>#DIV/0!</v>
      </c>
      <c r="P1765" s="274" t="e">
        <f>O1765/'Déscriptions des trades'!CK1765</f>
        <v>#DIV/0!</v>
      </c>
      <c r="Q1765" s="456" t="e">
        <f>'Déscriptions des trades'!CK1765-O1765</f>
        <v>#DIV/0!</v>
      </c>
      <c r="R1765" s="466" t="e">
        <f t="shared" si="676"/>
        <v>#DIV/0!</v>
      </c>
      <c r="S1765" s="389"/>
      <c r="T1765" s="12"/>
      <c r="U1765" s="25"/>
      <c r="V1765" s="15"/>
      <c r="W1765" s="490">
        <f t="shared" si="680"/>
        <v>0</v>
      </c>
      <c r="X1765" s="21" t="e">
        <f>W1765*U1765/'Déscriptions des trades'!CK1765*'Déscriptions des trades'!B1765</f>
        <v>#DIV/0!</v>
      </c>
      <c r="Y1765" s="459"/>
      <c r="Z1765" s="389"/>
      <c r="AA1765" s="23">
        <f t="shared" si="677"/>
        <v>0.1</v>
      </c>
      <c r="AB1765" s="17" t="e">
        <f>(AA1765*'Déscriptions des trades'!U1765*'Déscriptions des trades'!B1765/'Déscriptions des trades'!CK1765)*'Déscriptions des trades'!W1765</f>
        <v>#DIV/0!</v>
      </c>
      <c r="AC1765" s="265" t="e">
        <f>AB1765*'Déscriptions des trades'!CK1765</f>
        <v>#DIV/0!</v>
      </c>
      <c r="AD1765" s="266" t="e">
        <f>'Déscriptions des trades'!CK1765-AC1765</f>
        <v>#DIV/0!</v>
      </c>
      <c r="AE1765" s="389"/>
      <c r="AF1765" s="399">
        <v>1761</v>
      </c>
      <c r="AG1765" s="389"/>
      <c r="AH1765" s="20"/>
      <c r="AI1765" s="303"/>
      <c r="AJ1765" s="307"/>
      <c r="AK1765" s="161"/>
      <c r="AL1765" s="305"/>
      <c r="AM1765" s="305"/>
      <c r="AN1765" s="162"/>
      <c r="AO1765" s="439"/>
      <c r="AP1765" s="162"/>
      <c r="AQ1765" s="113"/>
      <c r="AR1765" s="113"/>
      <c r="AS1765" s="384"/>
      <c r="AT1765" s="306"/>
      <c r="AU1765" s="306"/>
      <c r="AV1765" s="160"/>
      <c r="AW1765" s="158"/>
      <c r="AX1765" s="385"/>
      <c r="AY1765" s="453"/>
      <c r="AZ1765" s="165"/>
      <c r="BA1765" s="301"/>
      <c r="BB1765" s="165"/>
      <c r="BC1765" s="301"/>
      <c r="BD1765" s="165"/>
      <c r="BE1765" s="302"/>
      <c r="BF1765" s="302"/>
      <c r="BG1765" s="165"/>
      <c r="BH1765" s="303"/>
      <c r="BI1765" s="165"/>
      <c r="BJ1765" s="304"/>
      <c r="BK1765" s="394"/>
      <c r="BL1765" s="302"/>
      <c r="BM1765" s="302"/>
      <c r="BN1765" s="394"/>
      <c r="BO1765" s="302"/>
      <c r="BP1765" s="13"/>
      <c r="BQ1765" s="302"/>
      <c r="BR1765" s="13"/>
      <c r="BS1765" s="302"/>
      <c r="BT1765" s="13"/>
      <c r="BU1765" s="302"/>
      <c r="BV1765" s="386"/>
      <c r="BW1765" s="303"/>
      <c r="BX1765" s="303"/>
      <c r="BY1765" s="302"/>
      <c r="BZ1765" s="302"/>
      <c r="CA1765" s="387"/>
      <c r="CB1765" s="395"/>
      <c r="CC1765" s="12"/>
      <c r="CD1765" s="304"/>
      <c r="CE1765" s="14"/>
      <c r="CF1765" s="395"/>
      <c r="CG1765" s="397"/>
      <c r="CH1765" s="300">
        <f t="shared" si="681"/>
        <v>0</v>
      </c>
      <c r="CI1765" s="26"/>
      <c r="CJ1765" s="17">
        <f t="shared" si="678"/>
        <v>0</v>
      </c>
      <c r="CK1765" s="18">
        <f t="shared" si="689"/>
        <v>12.89</v>
      </c>
      <c r="CM1765" s="164"/>
      <c r="CN1765" s="302"/>
      <c r="CO1765" s="13">
        <f t="shared" si="682"/>
        <v>0</v>
      </c>
      <c r="CP1765" s="302"/>
      <c r="CQ1765" s="13">
        <f t="shared" si="683"/>
        <v>0</v>
      </c>
      <c r="CR1765" s="302"/>
      <c r="CS1765" s="13">
        <f t="shared" si="684"/>
        <v>0</v>
      </c>
      <c r="CT1765" s="302"/>
      <c r="CU1765" s="13">
        <f t="shared" si="679"/>
        <v>0</v>
      </c>
      <c r="CV1765" s="302"/>
      <c r="CW1765" s="13">
        <f t="shared" si="685"/>
        <v>0</v>
      </c>
      <c r="CX1765" s="13">
        <f t="shared" si="686"/>
        <v>0</v>
      </c>
      <c r="CY1765" s="251">
        <f t="shared" si="687"/>
        <v>0</v>
      </c>
      <c r="CZ1765" s="13" t="s">
        <v>29</v>
      </c>
      <c r="DA1765" s="13">
        <v>50</v>
      </c>
      <c r="DB1765" s="22">
        <f t="shared" si="688"/>
        <v>0</v>
      </c>
      <c r="DD1765" s="24"/>
      <c r="DF1765" s="163"/>
      <c r="DH1765" s="24"/>
      <c r="DI1765" s="447"/>
      <c r="DJ1765" s="163"/>
    </row>
    <row r="1766" spans="1:114" s="7" customFormat="1">
      <c r="A1766" s="277">
        <f t="shared" si="672"/>
        <v>50</v>
      </c>
      <c r="B1766" s="21" t="e">
        <f>'Calculateur de trading'!I1766/C1766/W1766</f>
        <v>#DIV/0!</v>
      </c>
      <c r="C1766" s="278">
        <f t="shared" si="673"/>
        <v>10</v>
      </c>
      <c r="D1766" s="278"/>
      <c r="E1766" s="273">
        <f t="shared" si="674"/>
        <v>100</v>
      </c>
      <c r="F1766" s="271">
        <f t="shared" si="666"/>
        <v>2</v>
      </c>
      <c r="G1766" s="271" t="e">
        <f t="shared" si="667"/>
        <v>#DIV/0!</v>
      </c>
      <c r="H1766" s="272">
        <f t="shared" si="668"/>
        <v>20</v>
      </c>
      <c r="I1766" s="270"/>
      <c r="J1766" s="273">
        <f t="shared" si="675"/>
        <v>200</v>
      </c>
      <c r="K1766" s="271">
        <f t="shared" si="669"/>
        <v>4</v>
      </c>
      <c r="L1766" s="271" t="e">
        <f t="shared" si="670"/>
        <v>#DIV/0!</v>
      </c>
      <c r="M1766" s="272">
        <f t="shared" si="671"/>
        <v>40</v>
      </c>
      <c r="N1766" s="389"/>
      <c r="O1766" s="455" t="e">
        <f>(A1766*B1766*W1766)+(B1766*'Calculateur de trading'!H1766)</f>
        <v>#DIV/0!</v>
      </c>
      <c r="P1766" s="274" t="e">
        <f>O1766/'Déscriptions des trades'!CK1766</f>
        <v>#DIV/0!</v>
      </c>
      <c r="Q1766" s="456" t="e">
        <f>'Déscriptions des trades'!CK1766-O1766</f>
        <v>#DIV/0!</v>
      </c>
      <c r="R1766" s="466" t="e">
        <f t="shared" si="676"/>
        <v>#DIV/0!</v>
      </c>
      <c r="S1766" s="389"/>
      <c r="T1766" s="12"/>
      <c r="U1766" s="25"/>
      <c r="V1766" s="15"/>
      <c r="W1766" s="490">
        <f t="shared" si="680"/>
        <v>0</v>
      </c>
      <c r="X1766" s="21" t="e">
        <f>W1766*U1766/'Déscriptions des trades'!CK1766*'Déscriptions des trades'!B1766</f>
        <v>#DIV/0!</v>
      </c>
      <c r="Y1766" s="459"/>
      <c r="Z1766" s="389"/>
      <c r="AA1766" s="23">
        <f t="shared" si="677"/>
        <v>0.1</v>
      </c>
      <c r="AB1766" s="17" t="e">
        <f>(AA1766*'Déscriptions des trades'!U1766*'Déscriptions des trades'!B1766/'Déscriptions des trades'!CK1766)*'Déscriptions des trades'!W1766</f>
        <v>#DIV/0!</v>
      </c>
      <c r="AC1766" s="265" t="e">
        <f>AB1766*'Déscriptions des trades'!CK1766</f>
        <v>#DIV/0!</v>
      </c>
      <c r="AD1766" s="266" t="e">
        <f>'Déscriptions des trades'!CK1766-AC1766</f>
        <v>#DIV/0!</v>
      </c>
      <c r="AE1766" s="389"/>
      <c r="AF1766" s="399">
        <v>1762</v>
      </c>
      <c r="AG1766" s="389"/>
      <c r="AH1766" s="20"/>
      <c r="AI1766" s="303"/>
      <c r="AJ1766" s="307"/>
      <c r="AK1766" s="161"/>
      <c r="AL1766" s="305"/>
      <c r="AM1766" s="305"/>
      <c r="AN1766" s="162"/>
      <c r="AO1766" s="439"/>
      <c r="AP1766" s="162"/>
      <c r="AQ1766" s="113"/>
      <c r="AR1766" s="113"/>
      <c r="AS1766" s="384"/>
      <c r="AT1766" s="306"/>
      <c r="AU1766" s="306"/>
      <c r="AV1766" s="160"/>
      <c r="AW1766" s="158"/>
      <c r="AX1766" s="385"/>
      <c r="AY1766" s="453"/>
      <c r="AZ1766" s="165"/>
      <c r="BA1766" s="301"/>
      <c r="BB1766" s="165"/>
      <c r="BC1766" s="301"/>
      <c r="BD1766" s="165"/>
      <c r="BE1766" s="302"/>
      <c r="BF1766" s="302"/>
      <c r="BG1766" s="165"/>
      <c r="BH1766" s="303"/>
      <c r="BI1766" s="165"/>
      <c r="BJ1766" s="304"/>
      <c r="BK1766" s="394"/>
      <c r="BL1766" s="302"/>
      <c r="BM1766" s="302"/>
      <c r="BN1766" s="394"/>
      <c r="BO1766" s="302"/>
      <c r="BP1766" s="13"/>
      <c r="BQ1766" s="302"/>
      <c r="BR1766" s="13"/>
      <c r="BS1766" s="302"/>
      <c r="BT1766" s="13"/>
      <c r="BU1766" s="302"/>
      <c r="BV1766" s="386"/>
      <c r="BW1766" s="303"/>
      <c r="BX1766" s="303"/>
      <c r="BY1766" s="302"/>
      <c r="BZ1766" s="302"/>
      <c r="CA1766" s="387"/>
      <c r="CB1766" s="395"/>
      <c r="CC1766" s="12"/>
      <c r="CD1766" s="304"/>
      <c r="CE1766" s="14"/>
      <c r="CF1766" s="395"/>
      <c r="CG1766" s="397"/>
      <c r="CH1766" s="300">
        <f t="shared" si="681"/>
        <v>0</v>
      </c>
      <c r="CI1766" s="26"/>
      <c r="CJ1766" s="17">
        <f t="shared" si="678"/>
        <v>0</v>
      </c>
      <c r="CK1766" s="18">
        <f t="shared" si="689"/>
        <v>12.89</v>
      </c>
      <c r="CM1766" s="164"/>
      <c r="CN1766" s="302"/>
      <c r="CO1766" s="13">
        <f t="shared" si="682"/>
        <v>0</v>
      </c>
      <c r="CP1766" s="302"/>
      <c r="CQ1766" s="13">
        <f t="shared" si="683"/>
        <v>0</v>
      </c>
      <c r="CR1766" s="302"/>
      <c r="CS1766" s="13">
        <f t="shared" si="684"/>
        <v>0</v>
      </c>
      <c r="CT1766" s="302"/>
      <c r="CU1766" s="13">
        <f t="shared" si="679"/>
        <v>0</v>
      </c>
      <c r="CV1766" s="302"/>
      <c r="CW1766" s="13">
        <f t="shared" si="685"/>
        <v>0</v>
      </c>
      <c r="CX1766" s="13">
        <f t="shared" si="686"/>
        <v>0</v>
      </c>
      <c r="CY1766" s="251">
        <f t="shared" si="687"/>
        <v>0</v>
      </c>
      <c r="CZ1766" s="13" t="s">
        <v>29</v>
      </c>
      <c r="DA1766" s="13">
        <v>50</v>
      </c>
      <c r="DB1766" s="22">
        <f t="shared" si="688"/>
        <v>0</v>
      </c>
      <c r="DD1766" s="24"/>
      <c r="DF1766" s="163"/>
      <c r="DH1766" s="24"/>
      <c r="DI1766" s="447"/>
      <c r="DJ1766" s="163"/>
    </row>
    <row r="1767" spans="1:114" s="7" customFormat="1">
      <c r="A1767" s="277">
        <f t="shared" si="672"/>
        <v>50</v>
      </c>
      <c r="B1767" s="21" t="e">
        <f>'Calculateur de trading'!I1767/C1767/W1767</f>
        <v>#DIV/0!</v>
      </c>
      <c r="C1767" s="278">
        <f t="shared" si="673"/>
        <v>10</v>
      </c>
      <c r="D1767" s="426"/>
      <c r="E1767" s="273">
        <f t="shared" si="674"/>
        <v>100</v>
      </c>
      <c r="F1767" s="271">
        <f t="shared" si="666"/>
        <v>2</v>
      </c>
      <c r="G1767" s="271" t="e">
        <f t="shared" si="667"/>
        <v>#DIV/0!</v>
      </c>
      <c r="H1767" s="272">
        <f t="shared" si="668"/>
        <v>20</v>
      </c>
      <c r="I1767" s="270"/>
      <c r="J1767" s="273">
        <f t="shared" si="675"/>
        <v>200</v>
      </c>
      <c r="K1767" s="271">
        <f t="shared" si="669"/>
        <v>4</v>
      </c>
      <c r="L1767" s="271" t="e">
        <f t="shared" si="670"/>
        <v>#DIV/0!</v>
      </c>
      <c r="M1767" s="272">
        <f t="shared" si="671"/>
        <v>40</v>
      </c>
      <c r="N1767" s="389"/>
      <c r="O1767" s="455" t="e">
        <f>(A1767*B1767*W1767)+(B1767*'Calculateur de trading'!H1767)</f>
        <v>#DIV/0!</v>
      </c>
      <c r="P1767" s="274" t="e">
        <f>O1767/'Déscriptions des trades'!CK1767</f>
        <v>#DIV/0!</v>
      </c>
      <c r="Q1767" s="456" t="e">
        <f>'Déscriptions des trades'!CK1767-O1767</f>
        <v>#DIV/0!</v>
      </c>
      <c r="R1767" s="466" t="e">
        <f t="shared" si="676"/>
        <v>#DIV/0!</v>
      </c>
      <c r="S1767" s="389"/>
      <c r="T1767" s="12"/>
      <c r="U1767" s="25"/>
      <c r="V1767" s="15"/>
      <c r="W1767" s="490">
        <f t="shared" si="680"/>
        <v>0</v>
      </c>
      <c r="X1767" s="21" t="e">
        <f>W1767*U1767/'Déscriptions des trades'!CK1767*'Déscriptions des trades'!B1767</f>
        <v>#DIV/0!</v>
      </c>
      <c r="Y1767" s="459"/>
      <c r="Z1767" s="389"/>
      <c r="AA1767" s="23">
        <f t="shared" si="677"/>
        <v>0.1</v>
      </c>
      <c r="AB1767" s="17" t="e">
        <f>(AA1767*'Déscriptions des trades'!U1767*'Déscriptions des trades'!B1767/'Déscriptions des trades'!CK1767)*'Déscriptions des trades'!W1767</f>
        <v>#DIV/0!</v>
      </c>
      <c r="AC1767" s="265" t="e">
        <f>AB1767*'Déscriptions des trades'!CK1767</f>
        <v>#DIV/0!</v>
      </c>
      <c r="AD1767" s="266" t="e">
        <f>'Déscriptions des trades'!CK1767-AC1767</f>
        <v>#DIV/0!</v>
      </c>
      <c r="AE1767" s="389"/>
      <c r="AF1767" s="399">
        <v>1763</v>
      </c>
      <c r="AG1767" s="389"/>
      <c r="AH1767" s="20"/>
      <c r="AI1767" s="303"/>
      <c r="AJ1767" s="307"/>
      <c r="AK1767" s="161"/>
      <c r="AL1767" s="305"/>
      <c r="AM1767" s="305"/>
      <c r="AN1767" s="162"/>
      <c r="AO1767" s="439"/>
      <c r="AP1767" s="162"/>
      <c r="AQ1767" s="113"/>
      <c r="AR1767" s="113"/>
      <c r="AS1767" s="384"/>
      <c r="AT1767" s="306"/>
      <c r="AU1767" s="306"/>
      <c r="AV1767" s="160"/>
      <c r="AW1767" s="158"/>
      <c r="AX1767" s="385"/>
      <c r="AY1767" s="453"/>
      <c r="AZ1767" s="165"/>
      <c r="BA1767" s="301"/>
      <c r="BB1767" s="165"/>
      <c r="BC1767" s="301"/>
      <c r="BD1767" s="165"/>
      <c r="BE1767" s="302"/>
      <c r="BF1767" s="302"/>
      <c r="BG1767" s="165"/>
      <c r="BH1767" s="303"/>
      <c r="BI1767" s="165"/>
      <c r="BJ1767" s="304"/>
      <c r="BK1767" s="394"/>
      <c r="BL1767" s="302"/>
      <c r="BM1767" s="302"/>
      <c r="BN1767" s="394"/>
      <c r="BO1767" s="302"/>
      <c r="BP1767" s="13"/>
      <c r="BQ1767" s="302"/>
      <c r="BR1767" s="13"/>
      <c r="BS1767" s="302"/>
      <c r="BT1767" s="13"/>
      <c r="BU1767" s="302"/>
      <c r="BV1767" s="386"/>
      <c r="BW1767" s="303"/>
      <c r="BX1767" s="303"/>
      <c r="BY1767" s="302"/>
      <c r="BZ1767" s="302"/>
      <c r="CA1767" s="387"/>
      <c r="CB1767" s="395"/>
      <c r="CC1767" s="12"/>
      <c r="CD1767" s="304"/>
      <c r="CE1767" s="14"/>
      <c r="CF1767" s="395"/>
      <c r="CG1767" s="397"/>
      <c r="CH1767" s="300">
        <f t="shared" si="681"/>
        <v>0</v>
      </c>
      <c r="CI1767" s="26"/>
      <c r="CJ1767" s="17">
        <f t="shared" si="678"/>
        <v>0</v>
      </c>
      <c r="CK1767" s="18">
        <f t="shared" si="689"/>
        <v>12.89</v>
      </c>
      <c r="CM1767" s="164"/>
      <c r="CN1767" s="302"/>
      <c r="CO1767" s="13">
        <f t="shared" si="682"/>
        <v>0</v>
      </c>
      <c r="CP1767" s="302"/>
      <c r="CQ1767" s="13">
        <f t="shared" si="683"/>
        <v>0</v>
      </c>
      <c r="CR1767" s="302"/>
      <c r="CS1767" s="13">
        <f t="shared" si="684"/>
        <v>0</v>
      </c>
      <c r="CT1767" s="302"/>
      <c r="CU1767" s="13">
        <f t="shared" si="679"/>
        <v>0</v>
      </c>
      <c r="CV1767" s="302"/>
      <c r="CW1767" s="13">
        <f t="shared" si="685"/>
        <v>0</v>
      </c>
      <c r="CX1767" s="13">
        <f t="shared" si="686"/>
        <v>0</v>
      </c>
      <c r="CY1767" s="251">
        <f t="shared" si="687"/>
        <v>0</v>
      </c>
      <c r="CZ1767" s="13" t="s">
        <v>29</v>
      </c>
      <c r="DA1767" s="13">
        <v>50</v>
      </c>
      <c r="DB1767" s="22">
        <f t="shared" si="688"/>
        <v>0</v>
      </c>
      <c r="DD1767" s="24"/>
      <c r="DF1767" s="163"/>
      <c r="DH1767" s="24"/>
      <c r="DI1767" s="447"/>
      <c r="DJ1767" s="163"/>
    </row>
    <row r="1768" spans="1:114" s="7" customFormat="1">
      <c r="A1768" s="277">
        <f t="shared" si="672"/>
        <v>50</v>
      </c>
      <c r="B1768" s="21" t="e">
        <f>'Calculateur de trading'!I1768/C1768/W1768</f>
        <v>#DIV/0!</v>
      </c>
      <c r="C1768" s="278">
        <f t="shared" si="673"/>
        <v>10</v>
      </c>
      <c r="D1768" s="278"/>
      <c r="E1768" s="273">
        <f t="shared" si="674"/>
        <v>100</v>
      </c>
      <c r="F1768" s="271">
        <f t="shared" si="666"/>
        <v>2</v>
      </c>
      <c r="G1768" s="271" t="e">
        <f t="shared" si="667"/>
        <v>#DIV/0!</v>
      </c>
      <c r="H1768" s="272">
        <f t="shared" si="668"/>
        <v>20</v>
      </c>
      <c r="I1768" s="270"/>
      <c r="J1768" s="273">
        <f t="shared" si="675"/>
        <v>200</v>
      </c>
      <c r="K1768" s="271">
        <f t="shared" si="669"/>
        <v>4</v>
      </c>
      <c r="L1768" s="271" t="e">
        <f t="shared" si="670"/>
        <v>#DIV/0!</v>
      </c>
      <c r="M1768" s="272">
        <f t="shared" si="671"/>
        <v>40</v>
      </c>
      <c r="N1768" s="389"/>
      <c r="O1768" s="455" t="e">
        <f>(A1768*B1768*W1768)+(B1768*'Calculateur de trading'!H1768)</f>
        <v>#DIV/0!</v>
      </c>
      <c r="P1768" s="274" t="e">
        <f>O1768/'Déscriptions des trades'!CK1768</f>
        <v>#DIV/0!</v>
      </c>
      <c r="Q1768" s="456" t="e">
        <f>'Déscriptions des trades'!CK1768-O1768</f>
        <v>#DIV/0!</v>
      </c>
      <c r="R1768" s="466" t="e">
        <f t="shared" si="676"/>
        <v>#DIV/0!</v>
      </c>
      <c r="S1768" s="389"/>
      <c r="T1768" s="12"/>
      <c r="U1768" s="25"/>
      <c r="V1768" s="15"/>
      <c r="W1768" s="490">
        <f t="shared" si="680"/>
        <v>0</v>
      </c>
      <c r="X1768" s="21" t="e">
        <f>W1768*U1768/'Déscriptions des trades'!CK1768*'Déscriptions des trades'!B1768</f>
        <v>#DIV/0!</v>
      </c>
      <c r="Y1768" s="459"/>
      <c r="Z1768" s="389"/>
      <c r="AA1768" s="23">
        <f t="shared" si="677"/>
        <v>0.1</v>
      </c>
      <c r="AB1768" s="17" t="e">
        <f>(AA1768*'Déscriptions des trades'!U1768*'Déscriptions des trades'!B1768/'Déscriptions des trades'!CK1768)*'Déscriptions des trades'!W1768</f>
        <v>#DIV/0!</v>
      </c>
      <c r="AC1768" s="265" t="e">
        <f>AB1768*'Déscriptions des trades'!CK1768</f>
        <v>#DIV/0!</v>
      </c>
      <c r="AD1768" s="266" t="e">
        <f>'Déscriptions des trades'!CK1768-AC1768</f>
        <v>#DIV/0!</v>
      </c>
      <c r="AE1768" s="389"/>
      <c r="AF1768" s="399">
        <v>1764</v>
      </c>
      <c r="AG1768" s="389"/>
      <c r="AH1768" s="20"/>
      <c r="AI1768" s="303"/>
      <c r="AJ1768" s="307"/>
      <c r="AK1768" s="161"/>
      <c r="AL1768" s="305"/>
      <c r="AM1768" s="305"/>
      <c r="AN1768" s="162"/>
      <c r="AO1768" s="439"/>
      <c r="AP1768" s="162"/>
      <c r="AQ1768" s="113"/>
      <c r="AR1768" s="113"/>
      <c r="AS1768" s="384"/>
      <c r="AT1768" s="306"/>
      <c r="AU1768" s="306"/>
      <c r="AV1768" s="160"/>
      <c r="AW1768" s="158"/>
      <c r="AX1768" s="385"/>
      <c r="AY1768" s="453"/>
      <c r="AZ1768" s="165"/>
      <c r="BA1768" s="301"/>
      <c r="BB1768" s="165"/>
      <c r="BC1768" s="301"/>
      <c r="BD1768" s="165"/>
      <c r="BE1768" s="302"/>
      <c r="BF1768" s="302"/>
      <c r="BG1768" s="165"/>
      <c r="BH1768" s="303"/>
      <c r="BI1768" s="165"/>
      <c r="BJ1768" s="304"/>
      <c r="BK1768" s="394"/>
      <c r="BL1768" s="302"/>
      <c r="BM1768" s="302"/>
      <c r="BN1768" s="394"/>
      <c r="BO1768" s="302"/>
      <c r="BP1768" s="13"/>
      <c r="BQ1768" s="302"/>
      <c r="BR1768" s="13"/>
      <c r="BS1768" s="302"/>
      <c r="BT1768" s="13"/>
      <c r="BU1768" s="302"/>
      <c r="BV1768" s="386"/>
      <c r="BW1768" s="303"/>
      <c r="BX1768" s="303"/>
      <c r="BY1768" s="302"/>
      <c r="BZ1768" s="302"/>
      <c r="CA1768" s="387"/>
      <c r="CB1768" s="395"/>
      <c r="CC1768" s="12"/>
      <c r="CD1768" s="304"/>
      <c r="CE1768" s="14"/>
      <c r="CF1768" s="395"/>
      <c r="CG1768" s="397"/>
      <c r="CH1768" s="300">
        <f t="shared" si="681"/>
        <v>0</v>
      </c>
      <c r="CI1768" s="26"/>
      <c r="CJ1768" s="17">
        <f t="shared" si="678"/>
        <v>0</v>
      </c>
      <c r="CK1768" s="18">
        <f t="shared" si="689"/>
        <v>12.89</v>
      </c>
      <c r="CM1768" s="164"/>
      <c r="CN1768" s="302"/>
      <c r="CO1768" s="13">
        <f t="shared" si="682"/>
        <v>0</v>
      </c>
      <c r="CP1768" s="302"/>
      <c r="CQ1768" s="13">
        <f t="shared" si="683"/>
        <v>0</v>
      </c>
      <c r="CR1768" s="302"/>
      <c r="CS1768" s="13">
        <f t="shared" si="684"/>
        <v>0</v>
      </c>
      <c r="CT1768" s="302"/>
      <c r="CU1768" s="13">
        <f t="shared" si="679"/>
        <v>0</v>
      </c>
      <c r="CV1768" s="302"/>
      <c r="CW1768" s="13">
        <f t="shared" si="685"/>
        <v>0</v>
      </c>
      <c r="CX1768" s="13">
        <f t="shared" si="686"/>
        <v>0</v>
      </c>
      <c r="CY1768" s="251">
        <f t="shared" si="687"/>
        <v>0</v>
      </c>
      <c r="CZ1768" s="13" t="s">
        <v>29</v>
      </c>
      <c r="DA1768" s="13">
        <v>50</v>
      </c>
      <c r="DB1768" s="22">
        <f t="shared" si="688"/>
        <v>0</v>
      </c>
      <c r="DD1768" s="24"/>
      <c r="DF1768" s="163"/>
      <c r="DH1768" s="24"/>
      <c r="DI1768" s="447"/>
      <c r="DJ1768" s="163"/>
    </row>
    <row r="1769" spans="1:114" s="7" customFormat="1">
      <c r="A1769" s="277">
        <f t="shared" si="672"/>
        <v>50</v>
      </c>
      <c r="B1769" s="21" t="e">
        <f>'Calculateur de trading'!I1769/C1769/W1769</f>
        <v>#DIV/0!</v>
      </c>
      <c r="C1769" s="278">
        <f t="shared" si="673"/>
        <v>10</v>
      </c>
      <c r="D1769" s="426"/>
      <c r="E1769" s="273">
        <f t="shared" si="674"/>
        <v>100</v>
      </c>
      <c r="F1769" s="271">
        <f t="shared" si="666"/>
        <v>2</v>
      </c>
      <c r="G1769" s="271" t="e">
        <f t="shared" si="667"/>
        <v>#DIV/0!</v>
      </c>
      <c r="H1769" s="272">
        <f t="shared" si="668"/>
        <v>20</v>
      </c>
      <c r="I1769" s="270"/>
      <c r="J1769" s="273">
        <f t="shared" si="675"/>
        <v>200</v>
      </c>
      <c r="K1769" s="271">
        <f t="shared" si="669"/>
        <v>4</v>
      </c>
      <c r="L1769" s="271" t="e">
        <f t="shared" si="670"/>
        <v>#DIV/0!</v>
      </c>
      <c r="M1769" s="272">
        <f t="shared" si="671"/>
        <v>40</v>
      </c>
      <c r="N1769" s="389"/>
      <c r="O1769" s="455" t="e">
        <f>(A1769*B1769*W1769)+(B1769*'Calculateur de trading'!H1769)</f>
        <v>#DIV/0!</v>
      </c>
      <c r="P1769" s="274" t="e">
        <f>O1769/'Déscriptions des trades'!CK1769</f>
        <v>#DIV/0!</v>
      </c>
      <c r="Q1769" s="456" t="e">
        <f>'Déscriptions des trades'!CK1769-O1769</f>
        <v>#DIV/0!</v>
      </c>
      <c r="R1769" s="466" t="e">
        <f t="shared" si="676"/>
        <v>#DIV/0!</v>
      </c>
      <c r="S1769" s="389"/>
      <c r="T1769" s="12"/>
      <c r="U1769" s="25"/>
      <c r="V1769" s="15"/>
      <c r="W1769" s="490">
        <f t="shared" si="680"/>
        <v>0</v>
      </c>
      <c r="X1769" s="21" t="e">
        <f>W1769*U1769/'Déscriptions des trades'!CK1769*'Déscriptions des trades'!B1769</f>
        <v>#DIV/0!</v>
      </c>
      <c r="Y1769" s="459"/>
      <c r="Z1769" s="389"/>
      <c r="AA1769" s="23">
        <f t="shared" si="677"/>
        <v>0.1</v>
      </c>
      <c r="AB1769" s="17" t="e">
        <f>(AA1769*'Déscriptions des trades'!U1769*'Déscriptions des trades'!B1769/'Déscriptions des trades'!CK1769)*'Déscriptions des trades'!W1769</f>
        <v>#DIV/0!</v>
      </c>
      <c r="AC1769" s="265" t="e">
        <f>AB1769*'Déscriptions des trades'!CK1769</f>
        <v>#DIV/0!</v>
      </c>
      <c r="AD1769" s="266" t="e">
        <f>'Déscriptions des trades'!CK1769-AC1769</f>
        <v>#DIV/0!</v>
      </c>
      <c r="AE1769" s="389"/>
      <c r="AF1769" s="399">
        <v>1765</v>
      </c>
      <c r="AG1769" s="389"/>
      <c r="AH1769" s="20"/>
      <c r="AI1769" s="303"/>
      <c r="AJ1769" s="307"/>
      <c r="AK1769" s="161"/>
      <c r="AL1769" s="305"/>
      <c r="AM1769" s="305"/>
      <c r="AN1769" s="162"/>
      <c r="AO1769" s="439"/>
      <c r="AP1769" s="162"/>
      <c r="AQ1769" s="113"/>
      <c r="AR1769" s="113"/>
      <c r="AS1769" s="384"/>
      <c r="AT1769" s="306"/>
      <c r="AU1769" s="306"/>
      <c r="AV1769" s="160"/>
      <c r="AW1769" s="158"/>
      <c r="AX1769" s="385"/>
      <c r="AY1769" s="453"/>
      <c r="AZ1769" s="165"/>
      <c r="BA1769" s="301"/>
      <c r="BB1769" s="165"/>
      <c r="BC1769" s="301"/>
      <c r="BD1769" s="165"/>
      <c r="BE1769" s="302"/>
      <c r="BF1769" s="302"/>
      <c r="BG1769" s="165"/>
      <c r="BH1769" s="303"/>
      <c r="BI1769" s="165"/>
      <c r="BJ1769" s="304"/>
      <c r="BK1769" s="394"/>
      <c r="BL1769" s="302"/>
      <c r="BM1769" s="302"/>
      <c r="BN1769" s="394"/>
      <c r="BO1769" s="302"/>
      <c r="BP1769" s="13"/>
      <c r="BQ1769" s="302"/>
      <c r="BR1769" s="13"/>
      <c r="BS1769" s="302"/>
      <c r="BT1769" s="13"/>
      <c r="BU1769" s="302"/>
      <c r="BV1769" s="386"/>
      <c r="BW1769" s="303"/>
      <c r="BX1769" s="303"/>
      <c r="BY1769" s="302"/>
      <c r="BZ1769" s="302"/>
      <c r="CA1769" s="387"/>
      <c r="CB1769" s="395"/>
      <c r="CC1769" s="12"/>
      <c r="CD1769" s="304"/>
      <c r="CE1769" s="14"/>
      <c r="CF1769" s="395"/>
      <c r="CG1769" s="397"/>
      <c r="CH1769" s="300">
        <f t="shared" si="681"/>
        <v>0</v>
      </c>
      <c r="CI1769" s="26"/>
      <c r="CJ1769" s="17">
        <f t="shared" si="678"/>
        <v>0</v>
      </c>
      <c r="CK1769" s="18">
        <f t="shared" si="689"/>
        <v>12.89</v>
      </c>
      <c r="CM1769" s="164"/>
      <c r="CN1769" s="302"/>
      <c r="CO1769" s="13">
        <f t="shared" si="682"/>
        <v>0</v>
      </c>
      <c r="CP1769" s="302"/>
      <c r="CQ1769" s="13">
        <f t="shared" si="683"/>
        <v>0</v>
      </c>
      <c r="CR1769" s="302"/>
      <c r="CS1769" s="13">
        <f t="shared" si="684"/>
        <v>0</v>
      </c>
      <c r="CT1769" s="302"/>
      <c r="CU1769" s="13">
        <f t="shared" si="679"/>
        <v>0</v>
      </c>
      <c r="CV1769" s="302"/>
      <c r="CW1769" s="13">
        <f t="shared" si="685"/>
        <v>0</v>
      </c>
      <c r="CX1769" s="13">
        <f t="shared" si="686"/>
        <v>0</v>
      </c>
      <c r="CY1769" s="251">
        <f t="shared" si="687"/>
        <v>0</v>
      </c>
      <c r="CZ1769" s="13" t="s">
        <v>29</v>
      </c>
      <c r="DA1769" s="13">
        <v>50</v>
      </c>
      <c r="DB1769" s="22">
        <f t="shared" si="688"/>
        <v>0</v>
      </c>
      <c r="DD1769" s="24"/>
      <c r="DF1769" s="163"/>
      <c r="DH1769" s="24"/>
      <c r="DI1769" s="447"/>
      <c r="DJ1769" s="163"/>
    </row>
    <row r="1770" spans="1:114" s="7" customFormat="1">
      <c r="A1770" s="277">
        <f t="shared" si="672"/>
        <v>50</v>
      </c>
      <c r="B1770" s="21" t="e">
        <f>'Calculateur de trading'!I1770/C1770/W1770</f>
        <v>#DIV/0!</v>
      </c>
      <c r="C1770" s="278">
        <f t="shared" si="673"/>
        <v>10</v>
      </c>
      <c r="D1770" s="426"/>
      <c r="E1770" s="273">
        <f t="shared" si="674"/>
        <v>100</v>
      </c>
      <c r="F1770" s="271">
        <f t="shared" si="666"/>
        <v>2</v>
      </c>
      <c r="G1770" s="271" t="e">
        <f t="shared" si="667"/>
        <v>#DIV/0!</v>
      </c>
      <c r="H1770" s="272">
        <f t="shared" si="668"/>
        <v>20</v>
      </c>
      <c r="I1770" s="270"/>
      <c r="J1770" s="273">
        <f t="shared" si="675"/>
        <v>200</v>
      </c>
      <c r="K1770" s="271">
        <f t="shared" si="669"/>
        <v>4</v>
      </c>
      <c r="L1770" s="271" t="e">
        <f t="shared" si="670"/>
        <v>#DIV/0!</v>
      </c>
      <c r="M1770" s="272">
        <f t="shared" si="671"/>
        <v>40</v>
      </c>
      <c r="N1770" s="389"/>
      <c r="O1770" s="455" t="e">
        <f>(A1770*B1770*W1770)+(B1770*'Calculateur de trading'!H1770)</f>
        <v>#DIV/0!</v>
      </c>
      <c r="P1770" s="274" t="e">
        <f>O1770/'Déscriptions des trades'!CK1770</f>
        <v>#DIV/0!</v>
      </c>
      <c r="Q1770" s="456" t="e">
        <f>'Déscriptions des trades'!CK1770-O1770</f>
        <v>#DIV/0!</v>
      </c>
      <c r="R1770" s="466" t="e">
        <f t="shared" si="676"/>
        <v>#DIV/0!</v>
      </c>
      <c r="S1770" s="389"/>
      <c r="T1770" s="12"/>
      <c r="U1770" s="25"/>
      <c r="V1770" s="15"/>
      <c r="W1770" s="490">
        <f t="shared" si="680"/>
        <v>0</v>
      </c>
      <c r="X1770" s="21" t="e">
        <f>W1770*U1770/'Déscriptions des trades'!CK1770*'Déscriptions des trades'!B1770</f>
        <v>#DIV/0!</v>
      </c>
      <c r="Y1770" s="459"/>
      <c r="Z1770" s="389"/>
      <c r="AA1770" s="23">
        <f t="shared" si="677"/>
        <v>0.1</v>
      </c>
      <c r="AB1770" s="17" t="e">
        <f>(AA1770*'Déscriptions des trades'!U1770*'Déscriptions des trades'!B1770/'Déscriptions des trades'!CK1770)*'Déscriptions des trades'!W1770</f>
        <v>#DIV/0!</v>
      </c>
      <c r="AC1770" s="265" t="e">
        <f>AB1770*'Déscriptions des trades'!CK1770</f>
        <v>#DIV/0!</v>
      </c>
      <c r="AD1770" s="266" t="e">
        <f>'Déscriptions des trades'!CK1770-AC1770</f>
        <v>#DIV/0!</v>
      </c>
      <c r="AE1770" s="389"/>
      <c r="AF1770" s="399">
        <v>1766</v>
      </c>
      <c r="AG1770" s="389"/>
      <c r="AH1770" s="20"/>
      <c r="AI1770" s="303"/>
      <c r="AJ1770" s="307"/>
      <c r="AK1770" s="161"/>
      <c r="AL1770" s="305"/>
      <c r="AM1770" s="305"/>
      <c r="AN1770" s="162"/>
      <c r="AO1770" s="439"/>
      <c r="AP1770" s="162"/>
      <c r="AQ1770" s="113"/>
      <c r="AR1770" s="113"/>
      <c r="AS1770" s="384"/>
      <c r="AT1770" s="306"/>
      <c r="AU1770" s="306"/>
      <c r="AV1770" s="160"/>
      <c r="AW1770" s="158"/>
      <c r="AX1770" s="385"/>
      <c r="AY1770" s="453"/>
      <c r="AZ1770" s="165"/>
      <c r="BA1770" s="301"/>
      <c r="BB1770" s="165"/>
      <c r="BC1770" s="301"/>
      <c r="BD1770" s="165"/>
      <c r="BE1770" s="302"/>
      <c r="BF1770" s="302"/>
      <c r="BG1770" s="165"/>
      <c r="BH1770" s="303"/>
      <c r="BI1770" s="165"/>
      <c r="BJ1770" s="304"/>
      <c r="BK1770" s="394"/>
      <c r="BL1770" s="302"/>
      <c r="BM1770" s="302"/>
      <c r="BN1770" s="394"/>
      <c r="BO1770" s="302"/>
      <c r="BP1770" s="13"/>
      <c r="BQ1770" s="302"/>
      <c r="BR1770" s="13"/>
      <c r="BS1770" s="302"/>
      <c r="BT1770" s="13"/>
      <c r="BU1770" s="302"/>
      <c r="BV1770" s="386"/>
      <c r="BW1770" s="303"/>
      <c r="BX1770" s="303"/>
      <c r="BY1770" s="302"/>
      <c r="BZ1770" s="302"/>
      <c r="CA1770" s="387"/>
      <c r="CB1770" s="395"/>
      <c r="CC1770" s="12"/>
      <c r="CD1770" s="304"/>
      <c r="CE1770" s="14"/>
      <c r="CF1770" s="395"/>
      <c r="CG1770" s="397"/>
      <c r="CH1770" s="300">
        <f t="shared" si="681"/>
        <v>0</v>
      </c>
      <c r="CI1770" s="26"/>
      <c r="CJ1770" s="17">
        <f t="shared" si="678"/>
        <v>0</v>
      </c>
      <c r="CK1770" s="18">
        <f t="shared" si="689"/>
        <v>12.89</v>
      </c>
      <c r="CM1770" s="164"/>
      <c r="CN1770" s="302"/>
      <c r="CO1770" s="13">
        <f t="shared" si="682"/>
        <v>0</v>
      </c>
      <c r="CP1770" s="302"/>
      <c r="CQ1770" s="13">
        <f t="shared" si="683"/>
        <v>0</v>
      </c>
      <c r="CR1770" s="302"/>
      <c r="CS1770" s="13">
        <f t="shared" si="684"/>
        <v>0</v>
      </c>
      <c r="CT1770" s="302"/>
      <c r="CU1770" s="13">
        <f t="shared" si="679"/>
        <v>0</v>
      </c>
      <c r="CV1770" s="302"/>
      <c r="CW1770" s="13">
        <f t="shared" si="685"/>
        <v>0</v>
      </c>
      <c r="CX1770" s="13">
        <f t="shared" si="686"/>
        <v>0</v>
      </c>
      <c r="CY1770" s="251">
        <f t="shared" si="687"/>
        <v>0</v>
      </c>
      <c r="CZ1770" s="13" t="s">
        <v>29</v>
      </c>
      <c r="DA1770" s="13">
        <v>50</v>
      </c>
      <c r="DB1770" s="22">
        <f t="shared" si="688"/>
        <v>0</v>
      </c>
      <c r="DD1770" s="24"/>
      <c r="DF1770" s="163"/>
      <c r="DH1770" s="24"/>
      <c r="DI1770" s="447"/>
      <c r="DJ1770" s="163"/>
    </row>
    <row r="1771" spans="1:114" s="7" customFormat="1">
      <c r="A1771" s="277">
        <f t="shared" si="672"/>
        <v>50</v>
      </c>
      <c r="B1771" s="21" t="e">
        <f>'Calculateur de trading'!I1771/C1771/W1771</f>
        <v>#DIV/0!</v>
      </c>
      <c r="C1771" s="278">
        <f t="shared" si="673"/>
        <v>10</v>
      </c>
      <c r="D1771" s="278"/>
      <c r="E1771" s="273">
        <f t="shared" si="674"/>
        <v>100</v>
      </c>
      <c r="F1771" s="271">
        <f t="shared" si="666"/>
        <v>2</v>
      </c>
      <c r="G1771" s="271" t="e">
        <f t="shared" si="667"/>
        <v>#DIV/0!</v>
      </c>
      <c r="H1771" s="272">
        <f t="shared" si="668"/>
        <v>20</v>
      </c>
      <c r="I1771" s="270"/>
      <c r="J1771" s="273">
        <f t="shared" si="675"/>
        <v>200</v>
      </c>
      <c r="K1771" s="271">
        <f t="shared" si="669"/>
        <v>4</v>
      </c>
      <c r="L1771" s="271" t="e">
        <f t="shared" si="670"/>
        <v>#DIV/0!</v>
      </c>
      <c r="M1771" s="272">
        <f t="shared" si="671"/>
        <v>40</v>
      </c>
      <c r="N1771" s="389"/>
      <c r="O1771" s="455" t="e">
        <f>(A1771*B1771*W1771)+(B1771*'Calculateur de trading'!H1771)</f>
        <v>#DIV/0!</v>
      </c>
      <c r="P1771" s="274" t="e">
        <f>O1771/'Déscriptions des trades'!CK1771</f>
        <v>#DIV/0!</v>
      </c>
      <c r="Q1771" s="456" t="e">
        <f>'Déscriptions des trades'!CK1771-O1771</f>
        <v>#DIV/0!</v>
      </c>
      <c r="R1771" s="466" t="e">
        <f t="shared" si="676"/>
        <v>#DIV/0!</v>
      </c>
      <c r="S1771" s="389"/>
      <c r="T1771" s="12"/>
      <c r="U1771" s="25"/>
      <c r="V1771" s="15"/>
      <c r="W1771" s="490">
        <f t="shared" si="680"/>
        <v>0</v>
      </c>
      <c r="X1771" s="21" t="e">
        <f>W1771*U1771/'Déscriptions des trades'!CK1771*'Déscriptions des trades'!B1771</f>
        <v>#DIV/0!</v>
      </c>
      <c r="Y1771" s="459"/>
      <c r="Z1771" s="389"/>
      <c r="AA1771" s="23">
        <f t="shared" si="677"/>
        <v>0.1</v>
      </c>
      <c r="AB1771" s="17" t="e">
        <f>(AA1771*'Déscriptions des trades'!U1771*'Déscriptions des trades'!B1771/'Déscriptions des trades'!CK1771)*'Déscriptions des trades'!W1771</f>
        <v>#DIV/0!</v>
      </c>
      <c r="AC1771" s="265" t="e">
        <f>AB1771*'Déscriptions des trades'!CK1771</f>
        <v>#DIV/0!</v>
      </c>
      <c r="AD1771" s="266" t="e">
        <f>'Déscriptions des trades'!CK1771-AC1771</f>
        <v>#DIV/0!</v>
      </c>
      <c r="AE1771" s="389"/>
      <c r="AF1771" s="399">
        <v>1767</v>
      </c>
      <c r="AG1771" s="389"/>
      <c r="AH1771" s="20"/>
      <c r="AI1771" s="303"/>
      <c r="AJ1771" s="307"/>
      <c r="AK1771" s="161"/>
      <c r="AL1771" s="305"/>
      <c r="AM1771" s="305"/>
      <c r="AN1771" s="162"/>
      <c r="AO1771" s="439"/>
      <c r="AP1771" s="162"/>
      <c r="AQ1771" s="113"/>
      <c r="AR1771" s="113"/>
      <c r="AS1771" s="384"/>
      <c r="AT1771" s="306"/>
      <c r="AU1771" s="306"/>
      <c r="AV1771" s="160"/>
      <c r="AW1771" s="158"/>
      <c r="AX1771" s="385"/>
      <c r="AY1771" s="453"/>
      <c r="AZ1771" s="165"/>
      <c r="BA1771" s="301"/>
      <c r="BB1771" s="165"/>
      <c r="BC1771" s="301"/>
      <c r="BD1771" s="165"/>
      <c r="BE1771" s="302"/>
      <c r="BF1771" s="302"/>
      <c r="BG1771" s="165"/>
      <c r="BH1771" s="303"/>
      <c r="BI1771" s="165"/>
      <c r="BJ1771" s="304"/>
      <c r="BK1771" s="394"/>
      <c r="BL1771" s="302"/>
      <c r="BM1771" s="302"/>
      <c r="BN1771" s="394"/>
      <c r="BO1771" s="302"/>
      <c r="BP1771" s="13"/>
      <c r="BQ1771" s="302"/>
      <c r="BR1771" s="13"/>
      <c r="BS1771" s="302"/>
      <c r="BT1771" s="13"/>
      <c r="BU1771" s="302"/>
      <c r="BV1771" s="386"/>
      <c r="BW1771" s="303"/>
      <c r="BX1771" s="303"/>
      <c r="BY1771" s="302"/>
      <c r="BZ1771" s="302"/>
      <c r="CA1771" s="387"/>
      <c r="CB1771" s="395"/>
      <c r="CC1771" s="12"/>
      <c r="CD1771" s="304"/>
      <c r="CE1771" s="14"/>
      <c r="CF1771" s="395"/>
      <c r="CG1771" s="397"/>
      <c r="CH1771" s="300">
        <f t="shared" si="681"/>
        <v>0</v>
      </c>
      <c r="CI1771" s="26"/>
      <c r="CJ1771" s="17">
        <f t="shared" si="678"/>
        <v>0</v>
      </c>
      <c r="CK1771" s="18">
        <f t="shared" si="689"/>
        <v>12.89</v>
      </c>
      <c r="CM1771" s="164"/>
      <c r="CN1771" s="302"/>
      <c r="CO1771" s="13">
        <f t="shared" si="682"/>
        <v>0</v>
      </c>
      <c r="CP1771" s="302"/>
      <c r="CQ1771" s="13">
        <f t="shared" si="683"/>
        <v>0</v>
      </c>
      <c r="CR1771" s="302"/>
      <c r="CS1771" s="13">
        <f t="shared" si="684"/>
        <v>0</v>
      </c>
      <c r="CT1771" s="302"/>
      <c r="CU1771" s="13">
        <f t="shared" si="679"/>
        <v>0</v>
      </c>
      <c r="CV1771" s="302"/>
      <c r="CW1771" s="13">
        <f t="shared" si="685"/>
        <v>0</v>
      </c>
      <c r="CX1771" s="13">
        <f t="shared" si="686"/>
        <v>0</v>
      </c>
      <c r="CY1771" s="251">
        <f t="shared" si="687"/>
        <v>0</v>
      </c>
      <c r="CZ1771" s="13" t="s">
        <v>29</v>
      </c>
      <c r="DA1771" s="13">
        <v>50</v>
      </c>
      <c r="DB1771" s="22">
        <f t="shared" si="688"/>
        <v>0</v>
      </c>
      <c r="DD1771" s="24"/>
      <c r="DF1771" s="163"/>
      <c r="DH1771" s="24"/>
      <c r="DI1771" s="447"/>
      <c r="DJ1771" s="163"/>
    </row>
    <row r="1772" spans="1:114" s="7" customFormat="1">
      <c r="A1772" s="277">
        <f t="shared" si="672"/>
        <v>50</v>
      </c>
      <c r="B1772" s="21" t="e">
        <f>'Calculateur de trading'!I1772/C1772/W1772</f>
        <v>#DIV/0!</v>
      </c>
      <c r="C1772" s="278">
        <f t="shared" si="673"/>
        <v>10</v>
      </c>
      <c r="D1772" s="426"/>
      <c r="E1772" s="273">
        <f t="shared" si="674"/>
        <v>100</v>
      </c>
      <c r="F1772" s="271">
        <f t="shared" si="666"/>
        <v>2</v>
      </c>
      <c r="G1772" s="271" t="e">
        <f t="shared" si="667"/>
        <v>#DIV/0!</v>
      </c>
      <c r="H1772" s="272">
        <f t="shared" si="668"/>
        <v>20</v>
      </c>
      <c r="I1772" s="270"/>
      <c r="J1772" s="273">
        <f t="shared" si="675"/>
        <v>200</v>
      </c>
      <c r="K1772" s="271">
        <f t="shared" si="669"/>
        <v>4</v>
      </c>
      <c r="L1772" s="271" t="e">
        <f t="shared" si="670"/>
        <v>#DIV/0!</v>
      </c>
      <c r="M1772" s="272">
        <f t="shared" si="671"/>
        <v>40</v>
      </c>
      <c r="N1772" s="389"/>
      <c r="O1772" s="455" t="e">
        <f>(A1772*B1772*W1772)+(B1772*'Calculateur de trading'!H1772)</f>
        <v>#DIV/0!</v>
      </c>
      <c r="P1772" s="274" t="e">
        <f>O1772/'Déscriptions des trades'!CK1772</f>
        <v>#DIV/0!</v>
      </c>
      <c r="Q1772" s="456" t="e">
        <f>'Déscriptions des trades'!CK1772-O1772</f>
        <v>#DIV/0!</v>
      </c>
      <c r="R1772" s="466" t="e">
        <f t="shared" si="676"/>
        <v>#DIV/0!</v>
      </c>
      <c r="S1772" s="389"/>
      <c r="T1772" s="12"/>
      <c r="U1772" s="25"/>
      <c r="V1772" s="15"/>
      <c r="W1772" s="490">
        <f t="shared" si="680"/>
        <v>0</v>
      </c>
      <c r="X1772" s="21" t="e">
        <f>W1772*U1772/'Déscriptions des trades'!CK1772*'Déscriptions des trades'!B1772</f>
        <v>#DIV/0!</v>
      </c>
      <c r="Y1772" s="459"/>
      <c r="Z1772" s="389"/>
      <c r="AA1772" s="23">
        <f t="shared" si="677"/>
        <v>0.1</v>
      </c>
      <c r="AB1772" s="17" t="e">
        <f>(AA1772*'Déscriptions des trades'!U1772*'Déscriptions des trades'!B1772/'Déscriptions des trades'!CK1772)*'Déscriptions des trades'!W1772</f>
        <v>#DIV/0!</v>
      </c>
      <c r="AC1772" s="265" t="e">
        <f>AB1772*'Déscriptions des trades'!CK1772</f>
        <v>#DIV/0!</v>
      </c>
      <c r="AD1772" s="266" t="e">
        <f>'Déscriptions des trades'!CK1772-AC1772</f>
        <v>#DIV/0!</v>
      </c>
      <c r="AE1772" s="389"/>
      <c r="AF1772" s="399">
        <v>1768</v>
      </c>
      <c r="AG1772" s="389"/>
      <c r="AH1772" s="20"/>
      <c r="AI1772" s="303"/>
      <c r="AJ1772" s="307"/>
      <c r="AK1772" s="161"/>
      <c r="AL1772" s="305"/>
      <c r="AM1772" s="305"/>
      <c r="AN1772" s="162"/>
      <c r="AO1772" s="439"/>
      <c r="AP1772" s="162"/>
      <c r="AQ1772" s="113"/>
      <c r="AR1772" s="113"/>
      <c r="AS1772" s="384"/>
      <c r="AT1772" s="306"/>
      <c r="AU1772" s="306"/>
      <c r="AV1772" s="160"/>
      <c r="AW1772" s="158"/>
      <c r="AX1772" s="385"/>
      <c r="AY1772" s="453"/>
      <c r="AZ1772" s="165"/>
      <c r="BA1772" s="301"/>
      <c r="BB1772" s="165"/>
      <c r="BC1772" s="301"/>
      <c r="BD1772" s="165"/>
      <c r="BE1772" s="302"/>
      <c r="BF1772" s="302"/>
      <c r="BG1772" s="165"/>
      <c r="BH1772" s="303"/>
      <c r="BI1772" s="165"/>
      <c r="BJ1772" s="304"/>
      <c r="BK1772" s="394"/>
      <c r="BL1772" s="302"/>
      <c r="BM1772" s="302"/>
      <c r="BN1772" s="394"/>
      <c r="BO1772" s="302"/>
      <c r="BP1772" s="13"/>
      <c r="BQ1772" s="302"/>
      <c r="BR1772" s="13"/>
      <c r="BS1772" s="302"/>
      <c r="BT1772" s="13"/>
      <c r="BU1772" s="302"/>
      <c r="BV1772" s="386"/>
      <c r="BW1772" s="303"/>
      <c r="BX1772" s="303"/>
      <c r="BY1772" s="302"/>
      <c r="BZ1772" s="302"/>
      <c r="CA1772" s="387"/>
      <c r="CB1772" s="395"/>
      <c r="CC1772" s="12"/>
      <c r="CD1772" s="304"/>
      <c r="CE1772" s="14"/>
      <c r="CF1772" s="395"/>
      <c r="CG1772" s="397"/>
      <c r="CH1772" s="300">
        <f t="shared" si="681"/>
        <v>0</v>
      </c>
      <c r="CI1772" s="26"/>
      <c r="CJ1772" s="17">
        <f t="shared" si="678"/>
        <v>0</v>
      </c>
      <c r="CK1772" s="18">
        <f t="shared" si="689"/>
        <v>12.89</v>
      </c>
      <c r="CM1772" s="164"/>
      <c r="CN1772" s="302"/>
      <c r="CO1772" s="13">
        <f t="shared" si="682"/>
        <v>0</v>
      </c>
      <c r="CP1772" s="302"/>
      <c r="CQ1772" s="13">
        <f t="shared" si="683"/>
        <v>0</v>
      </c>
      <c r="CR1772" s="302"/>
      <c r="CS1772" s="13">
        <f t="shared" si="684"/>
        <v>0</v>
      </c>
      <c r="CT1772" s="302"/>
      <c r="CU1772" s="13">
        <f t="shared" si="679"/>
        <v>0</v>
      </c>
      <c r="CV1772" s="302"/>
      <c r="CW1772" s="13">
        <f t="shared" si="685"/>
        <v>0</v>
      </c>
      <c r="CX1772" s="13">
        <f t="shared" si="686"/>
        <v>0</v>
      </c>
      <c r="CY1772" s="251">
        <f t="shared" si="687"/>
        <v>0</v>
      </c>
      <c r="CZ1772" s="13" t="s">
        <v>29</v>
      </c>
      <c r="DA1772" s="13">
        <v>50</v>
      </c>
      <c r="DB1772" s="22">
        <f t="shared" si="688"/>
        <v>0</v>
      </c>
      <c r="DD1772" s="24"/>
      <c r="DF1772" s="163"/>
      <c r="DH1772" s="24"/>
      <c r="DI1772" s="447"/>
      <c r="DJ1772" s="163"/>
    </row>
    <row r="1773" spans="1:114" s="7" customFormat="1">
      <c r="A1773" s="277">
        <f t="shared" si="672"/>
        <v>50</v>
      </c>
      <c r="B1773" s="21" t="e">
        <f>'Calculateur de trading'!I1773/C1773/W1773</f>
        <v>#DIV/0!</v>
      </c>
      <c r="C1773" s="278">
        <f t="shared" si="673"/>
        <v>10</v>
      </c>
      <c r="D1773" s="278"/>
      <c r="E1773" s="273">
        <f t="shared" si="674"/>
        <v>100</v>
      </c>
      <c r="F1773" s="271">
        <f t="shared" si="666"/>
        <v>2</v>
      </c>
      <c r="G1773" s="271" t="e">
        <f t="shared" si="667"/>
        <v>#DIV/0!</v>
      </c>
      <c r="H1773" s="272">
        <f t="shared" si="668"/>
        <v>20</v>
      </c>
      <c r="I1773" s="270"/>
      <c r="J1773" s="273">
        <f t="shared" si="675"/>
        <v>200</v>
      </c>
      <c r="K1773" s="271">
        <f t="shared" si="669"/>
        <v>4</v>
      </c>
      <c r="L1773" s="271" t="e">
        <f t="shared" si="670"/>
        <v>#DIV/0!</v>
      </c>
      <c r="M1773" s="272">
        <f t="shared" si="671"/>
        <v>40</v>
      </c>
      <c r="N1773" s="389"/>
      <c r="O1773" s="455" t="e">
        <f>(A1773*B1773*W1773)+(B1773*'Calculateur de trading'!H1773)</f>
        <v>#DIV/0!</v>
      </c>
      <c r="P1773" s="274" t="e">
        <f>O1773/'Déscriptions des trades'!CK1773</f>
        <v>#DIV/0!</v>
      </c>
      <c r="Q1773" s="456" t="e">
        <f>'Déscriptions des trades'!CK1773-O1773</f>
        <v>#DIV/0!</v>
      </c>
      <c r="R1773" s="466" t="e">
        <f t="shared" si="676"/>
        <v>#DIV/0!</v>
      </c>
      <c r="S1773" s="389"/>
      <c r="T1773" s="12"/>
      <c r="U1773" s="25"/>
      <c r="V1773" s="15"/>
      <c r="W1773" s="490">
        <f t="shared" si="680"/>
        <v>0</v>
      </c>
      <c r="X1773" s="21" t="e">
        <f>W1773*U1773/'Déscriptions des trades'!CK1773*'Déscriptions des trades'!B1773</f>
        <v>#DIV/0!</v>
      </c>
      <c r="Y1773" s="459"/>
      <c r="Z1773" s="389"/>
      <c r="AA1773" s="23">
        <f t="shared" si="677"/>
        <v>0.1</v>
      </c>
      <c r="AB1773" s="17" t="e">
        <f>(AA1773*'Déscriptions des trades'!U1773*'Déscriptions des trades'!B1773/'Déscriptions des trades'!CK1773)*'Déscriptions des trades'!W1773</f>
        <v>#DIV/0!</v>
      </c>
      <c r="AC1773" s="265" t="e">
        <f>AB1773*'Déscriptions des trades'!CK1773</f>
        <v>#DIV/0!</v>
      </c>
      <c r="AD1773" s="266" t="e">
        <f>'Déscriptions des trades'!CK1773-AC1773</f>
        <v>#DIV/0!</v>
      </c>
      <c r="AE1773" s="389"/>
      <c r="AF1773" s="399">
        <v>1769</v>
      </c>
      <c r="AG1773" s="389"/>
      <c r="AH1773" s="20"/>
      <c r="AI1773" s="303"/>
      <c r="AJ1773" s="307"/>
      <c r="AK1773" s="161"/>
      <c r="AL1773" s="305"/>
      <c r="AM1773" s="305"/>
      <c r="AN1773" s="162"/>
      <c r="AO1773" s="439"/>
      <c r="AP1773" s="162"/>
      <c r="AQ1773" s="113"/>
      <c r="AR1773" s="113"/>
      <c r="AS1773" s="384"/>
      <c r="AT1773" s="306"/>
      <c r="AU1773" s="306"/>
      <c r="AV1773" s="160"/>
      <c r="AW1773" s="158"/>
      <c r="AX1773" s="385"/>
      <c r="AY1773" s="453"/>
      <c r="AZ1773" s="165"/>
      <c r="BA1773" s="301"/>
      <c r="BB1773" s="165"/>
      <c r="BC1773" s="301"/>
      <c r="BD1773" s="165"/>
      <c r="BE1773" s="302"/>
      <c r="BF1773" s="302"/>
      <c r="BG1773" s="165"/>
      <c r="BH1773" s="303"/>
      <c r="BI1773" s="165"/>
      <c r="BJ1773" s="304"/>
      <c r="BK1773" s="394"/>
      <c r="BL1773" s="302"/>
      <c r="BM1773" s="302"/>
      <c r="BN1773" s="394"/>
      <c r="BO1773" s="302"/>
      <c r="BP1773" s="13"/>
      <c r="BQ1773" s="302"/>
      <c r="BR1773" s="13"/>
      <c r="BS1773" s="302"/>
      <c r="BT1773" s="13"/>
      <c r="BU1773" s="302"/>
      <c r="BV1773" s="386"/>
      <c r="BW1773" s="303"/>
      <c r="BX1773" s="303"/>
      <c r="BY1773" s="302"/>
      <c r="BZ1773" s="302"/>
      <c r="CA1773" s="387"/>
      <c r="CB1773" s="395"/>
      <c r="CC1773" s="12"/>
      <c r="CD1773" s="304"/>
      <c r="CE1773" s="14"/>
      <c r="CF1773" s="395"/>
      <c r="CG1773" s="397"/>
      <c r="CH1773" s="300">
        <f t="shared" si="681"/>
        <v>0</v>
      </c>
      <c r="CI1773" s="26"/>
      <c r="CJ1773" s="17">
        <f t="shared" si="678"/>
        <v>0</v>
      </c>
      <c r="CK1773" s="18">
        <f t="shared" si="689"/>
        <v>12.89</v>
      </c>
      <c r="CM1773" s="164"/>
      <c r="CN1773" s="302"/>
      <c r="CO1773" s="13">
        <f t="shared" si="682"/>
        <v>0</v>
      </c>
      <c r="CP1773" s="302"/>
      <c r="CQ1773" s="13">
        <f t="shared" si="683"/>
        <v>0</v>
      </c>
      <c r="CR1773" s="302"/>
      <c r="CS1773" s="13">
        <f t="shared" si="684"/>
        <v>0</v>
      </c>
      <c r="CT1773" s="302"/>
      <c r="CU1773" s="13">
        <f t="shared" si="679"/>
        <v>0</v>
      </c>
      <c r="CV1773" s="302"/>
      <c r="CW1773" s="13">
        <f t="shared" si="685"/>
        <v>0</v>
      </c>
      <c r="CX1773" s="13">
        <f t="shared" si="686"/>
        <v>0</v>
      </c>
      <c r="CY1773" s="251">
        <f t="shared" si="687"/>
        <v>0</v>
      </c>
      <c r="CZ1773" s="13" t="s">
        <v>29</v>
      </c>
      <c r="DA1773" s="13">
        <v>50</v>
      </c>
      <c r="DB1773" s="22">
        <f t="shared" si="688"/>
        <v>0</v>
      </c>
      <c r="DD1773" s="24"/>
      <c r="DF1773" s="163"/>
      <c r="DH1773" s="24"/>
      <c r="DI1773" s="447"/>
      <c r="DJ1773" s="163"/>
    </row>
    <row r="1774" spans="1:114" s="7" customFormat="1">
      <c r="A1774" s="277">
        <f t="shared" si="672"/>
        <v>50</v>
      </c>
      <c r="B1774" s="21" t="e">
        <f>'Calculateur de trading'!I1774/C1774/W1774</f>
        <v>#DIV/0!</v>
      </c>
      <c r="C1774" s="278">
        <f t="shared" si="673"/>
        <v>10</v>
      </c>
      <c r="D1774" s="426"/>
      <c r="E1774" s="273">
        <f t="shared" si="674"/>
        <v>100</v>
      </c>
      <c r="F1774" s="271">
        <f t="shared" si="666"/>
        <v>2</v>
      </c>
      <c r="G1774" s="271" t="e">
        <f t="shared" si="667"/>
        <v>#DIV/0!</v>
      </c>
      <c r="H1774" s="272">
        <f t="shared" si="668"/>
        <v>20</v>
      </c>
      <c r="I1774" s="270"/>
      <c r="J1774" s="273">
        <f t="shared" si="675"/>
        <v>200</v>
      </c>
      <c r="K1774" s="271">
        <f t="shared" si="669"/>
        <v>4</v>
      </c>
      <c r="L1774" s="271" t="e">
        <f t="shared" si="670"/>
        <v>#DIV/0!</v>
      </c>
      <c r="M1774" s="272">
        <f t="shared" si="671"/>
        <v>40</v>
      </c>
      <c r="N1774" s="389"/>
      <c r="O1774" s="455" t="e">
        <f>(A1774*B1774*W1774)+(B1774*'Calculateur de trading'!H1774)</f>
        <v>#DIV/0!</v>
      </c>
      <c r="P1774" s="274" t="e">
        <f>O1774/'Déscriptions des trades'!CK1774</f>
        <v>#DIV/0!</v>
      </c>
      <c r="Q1774" s="456" t="e">
        <f>'Déscriptions des trades'!CK1774-O1774</f>
        <v>#DIV/0!</v>
      </c>
      <c r="R1774" s="466" t="e">
        <f t="shared" si="676"/>
        <v>#DIV/0!</v>
      </c>
      <c r="S1774" s="389"/>
      <c r="T1774" s="12"/>
      <c r="U1774" s="25"/>
      <c r="V1774" s="15"/>
      <c r="W1774" s="490">
        <f t="shared" si="680"/>
        <v>0</v>
      </c>
      <c r="X1774" s="21" t="e">
        <f>W1774*U1774/'Déscriptions des trades'!CK1774*'Déscriptions des trades'!B1774</f>
        <v>#DIV/0!</v>
      </c>
      <c r="Y1774" s="459"/>
      <c r="Z1774" s="389"/>
      <c r="AA1774" s="23">
        <f t="shared" si="677"/>
        <v>0.1</v>
      </c>
      <c r="AB1774" s="17" t="e">
        <f>(AA1774*'Déscriptions des trades'!U1774*'Déscriptions des trades'!B1774/'Déscriptions des trades'!CK1774)*'Déscriptions des trades'!W1774</f>
        <v>#DIV/0!</v>
      </c>
      <c r="AC1774" s="265" t="e">
        <f>AB1774*'Déscriptions des trades'!CK1774</f>
        <v>#DIV/0!</v>
      </c>
      <c r="AD1774" s="266" t="e">
        <f>'Déscriptions des trades'!CK1774-AC1774</f>
        <v>#DIV/0!</v>
      </c>
      <c r="AE1774" s="389"/>
      <c r="AF1774" s="399">
        <v>1770</v>
      </c>
      <c r="AG1774" s="389"/>
      <c r="AH1774" s="20"/>
      <c r="AI1774" s="303"/>
      <c r="AJ1774" s="307"/>
      <c r="AK1774" s="161"/>
      <c r="AL1774" s="305"/>
      <c r="AM1774" s="305"/>
      <c r="AN1774" s="162"/>
      <c r="AO1774" s="439"/>
      <c r="AP1774" s="162"/>
      <c r="AQ1774" s="113"/>
      <c r="AR1774" s="113"/>
      <c r="AS1774" s="384"/>
      <c r="AT1774" s="306"/>
      <c r="AU1774" s="306"/>
      <c r="AV1774" s="160"/>
      <c r="AW1774" s="158"/>
      <c r="AX1774" s="385"/>
      <c r="AY1774" s="453"/>
      <c r="AZ1774" s="165"/>
      <c r="BA1774" s="301"/>
      <c r="BB1774" s="165"/>
      <c r="BC1774" s="301"/>
      <c r="BD1774" s="165"/>
      <c r="BE1774" s="302"/>
      <c r="BF1774" s="302"/>
      <c r="BG1774" s="165"/>
      <c r="BH1774" s="303"/>
      <c r="BI1774" s="165"/>
      <c r="BJ1774" s="304"/>
      <c r="BK1774" s="394"/>
      <c r="BL1774" s="302"/>
      <c r="BM1774" s="302"/>
      <c r="BN1774" s="394"/>
      <c r="BO1774" s="302"/>
      <c r="BP1774" s="13"/>
      <c r="BQ1774" s="302"/>
      <c r="BR1774" s="13"/>
      <c r="BS1774" s="302"/>
      <c r="BT1774" s="13"/>
      <c r="BU1774" s="302"/>
      <c r="BV1774" s="386"/>
      <c r="BW1774" s="303"/>
      <c r="BX1774" s="303"/>
      <c r="BY1774" s="302"/>
      <c r="BZ1774" s="302"/>
      <c r="CA1774" s="387"/>
      <c r="CB1774" s="395"/>
      <c r="CC1774" s="12"/>
      <c r="CD1774" s="304"/>
      <c r="CE1774" s="14"/>
      <c r="CF1774" s="395"/>
      <c r="CG1774" s="397"/>
      <c r="CH1774" s="300">
        <f t="shared" si="681"/>
        <v>0</v>
      </c>
      <c r="CI1774" s="26"/>
      <c r="CJ1774" s="17">
        <f t="shared" si="678"/>
        <v>0</v>
      </c>
      <c r="CK1774" s="18">
        <f t="shared" si="689"/>
        <v>12.89</v>
      </c>
      <c r="CM1774" s="164"/>
      <c r="CN1774" s="302"/>
      <c r="CO1774" s="13">
        <f t="shared" si="682"/>
        <v>0</v>
      </c>
      <c r="CP1774" s="302"/>
      <c r="CQ1774" s="13">
        <f t="shared" si="683"/>
        <v>0</v>
      </c>
      <c r="CR1774" s="302"/>
      <c r="CS1774" s="13">
        <f t="shared" si="684"/>
        <v>0</v>
      </c>
      <c r="CT1774" s="302"/>
      <c r="CU1774" s="13">
        <f t="shared" si="679"/>
        <v>0</v>
      </c>
      <c r="CV1774" s="302"/>
      <c r="CW1774" s="13">
        <f t="shared" si="685"/>
        <v>0</v>
      </c>
      <c r="CX1774" s="13">
        <f t="shared" si="686"/>
        <v>0</v>
      </c>
      <c r="CY1774" s="251">
        <f t="shared" si="687"/>
        <v>0</v>
      </c>
      <c r="CZ1774" s="13" t="s">
        <v>29</v>
      </c>
      <c r="DA1774" s="13">
        <v>50</v>
      </c>
      <c r="DB1774" s="22">
        <f t="shared" si="688"/>
        <v>0</v>
      </c>
      <c r="DD1774" s="24"/>
      <c r="DF1774" s="163"/>
      <c r="DH1774" s="24"/>
      <c r="DI1774" s="447"/>
      <c r="DJ1774" s="163"/>
    </row>
    <row r="1775" spans="1:114" s="7" customFormat="1">
      <c r="A1775" s="277">
        <f t="shared" si="672"/>
        <v>50</v>
      </c>
      <c r="B1775" s="21" t="e">
        <f>'Calculateur de trading'!I1775/C1775/W1775</f>
        <v>#DIV/0!</v>
      </c>
      <c r="C1775" s="278">
        <f t="shared" si="673"/>
        <v>10</v>
      </c>
      <c r="D1775" s="278"/>
      <c r="E1775" s="273">
        <f t="shared" si="674"/>
        <v>100</v>
      </c>
      <c r="F1775" s="271">
        <f t="shared" si="666"/>
        <v>2</v>
      </c>
      <c r="G1775" s="271" t="e">
        <f t="shared" si="667"/>
        <v>#DIV/0!</v>
      </c>
      <c r="H1775" s="272">
        <f t="shared" si="668"/>
        <v>20</v>
      </c>
      <c r="I1775" s="270"/>
      <c r="J1775" s="273">
        <f t="shared" si="675"/>
        <v>200</v>
      </c>
      <c r="K1775" s="271">
        <f t="shared" si="669"/>
        <v>4</v>
      </c>
      <c r="L1775" s="271" t="e">
        <f t="shared" si="670"/>
        <v>#DIV/0!</v>
      </c>
      <c r="M1775" s="272">
        <f t="shared" si="671"/>
        <v>40</v>
      </c>
      <c r="N1775" s="389"/>
      <c r="O1775" s="455" t="e">
        <f>(A1775*B1775*W1775)+(B1775*'Calculateur de trading'!H1775)</f>
        <v>#DIV/0!</v>
      </c>
      <c r="P1775" s="274" t="e">
        <f>O1775/'Déscriptions des trades'!CK1775</f>
        <v>#DIV/0!</v>
      </c>
      <c r="Q1775" s="456" t="e">
        <f>'Déscriptions des trades'!CK1775-O1775</f>
        <v>#DIV/0!</v>
      </c>
      <c r="R1775" s="466" t="e">
        <f t="shared" si="676"/>
        <v>#DIV/0!</v>
      </c>
      <c r="S1775" s="389"/>
      <c r="T1775" s="12"/>
      <c r="U1775" s="25"/>
      <c r="V1775" s="15"/>
      <c r="W1775" s="490">
        <f t="shared" si="680"/>
        <v>0</v>
      </c>
      <c r="X1775" s="21" t="e">
        <f>W1775*U1775/'Déscriptions des trades'!CK1775*'Déscriptions des trades'!B1775</f>
        <v>#DIV/0!</v>
      </c>
      <c r="Y1775" s="459"/>
      <c r="Z1775" s="389"/>
      <c r="AA1775" s="23">
        <f t="shared" si="677"/>
        <v>0.1</v>
      </c>
      <c r="AB1775" s="17" t="e">
        <f>(AA1775*'Déscriptions des trades'!U1775*'Déscriptions des trades'!B1775/'Déscriptions des trades'!CK1775)*'Déscriptions des trades'!W1775</f>
        <v>#DIV/0!</v>
      </c>
      <c r="AC1775" s="265" t="e">
        <f>AB1775*'Déscriptions des trades'!CK1775</f>
        <v>#DIV/0!</v>
      </c>
      <c r="AD1775" s="266" t="e">
        <f>'Déscriptions des trades'!CK1775-AC1775</f>
        <v>#DIV/0!</v>
      </c>
      <c r="AE1775" s="389"/>
      <c r="AF1775" s="399">
        <v>1771</v>
      </c>
      <c r="AG1775" s="389"/>
      <c r="AH1775" s="20"/>
      <c r="AI1775" s="303"/>
      <c r="AJ1775" s="307"/>
      <c r="AK1775" s="161"/>
      <c r="AL1775" s="305"/>
      <c r="AM1775" s="305"/>
      <c r="AN1775" s="162"/>
      <c r="AO1775" s="439"/>
      <c r="AP1775" s="162"/>
      <c r="AQ1775" s="113"/>
      <c r="AR1775" s="113"/>
      <c r="AS1775" s="384"/>
      <c r="AT1775" s="306"/>
      <c r="AU1775" s="306"/>
      <c r="AV1775" s="160"/>
      <c r="AW1775" s="158"/>
      <c r="AX1775" s="385"/>
      <c r="AY1775" s="453"/>
      <c r="AZ1775" s="165"/>
      <c r="BA1775" s="301"/>
      <c r="BB1775" s="165"/>
      <c r="BC1775" s="301"/>
      <c r="BD1775" s="165"/>
      <c r="BE1775" s="302"/>
      <c r="BF1775" s="302"/>
      <c r="BG1775" s="165"/>
      <c r="BH1775" s="303"/>
      <c r="BI1775" s="165"/>
      <c r="BJ1775" s="304"/>
      <c r="BK1775" s="394"/>
      <c r="BL1775" s="302"/>
      <c r="BM1775" s="302"/>
      <c r="BN1775" s="394"/>
      <c r="BO1775" s="302"/>
      <c r="BP1775" s="13"/>
      <c r="BQ1775" s="302"/>
      <c r="BR1775" s="13"/>
      <c r="BS1775" s="302"/>
      <c r="BT1775" s="13"/>
      <c r="BU1775" s="302"/>
      <c r="BV1775" s="386"/>
      <c r="BW1775" s="303"/>
      <c r="BX1775" s="303"/>
      <c r="BY1775" s="302"/>
      <c r="BZ1775" s="302"/>
      <c r="CA1775" s="387"/>
      <c r="CB1775" s="395"/>
      <c r="CC1775" s="12"/>
      <c r="CD1775" s="304"/>
      <c r="CE1775" s="14"/>
      <c r="CF1775" s="395"/>
      <c r="CG1775" s="397"/>
      <c r="CH1775" s="300">
        <f t="shared" si="681"/>
        <v>0</v>
      </c>
      <c r="CI1775" s="26"/>
      <c r="CJ1775" s="17">
        <f t="shared" si="678"/>
        <v>0</v>
      </c>
      <c r="CK1775" s="18">
        <f t="shared" si="689"/>
        <v>12.89</v>
      </c>
      <c r="CM1775" s="164"/>
      <c r="CN1775" s="302"/>
      <c r="CO1775" s="13">
        <f t="shared" si="682"/>
        <v>0</v>
      </c>
      <c r="CP1775" s="302"/>
      <c r="CQ1775" s="13">
        <f t="shared" si="683"/>
        <v>0</v>
      </c>
      <c r="CR1775" s="302"/>
      <c r="CS1775" s="13">
        <f t="shared" si="684"/>
        <v>0</v>
      </c>
      <c r="CT1775" s="302"/>
      <c r="CU1775" s="13">
        <f t="shared" si="679"/>
        <v>0</v>
      </c>
      <c r="CV1775" s="302"/>
      <c r="CW1775" s="13">
        <f t="shared" si="685"/>
        <v>0</v>
      </c>
      <c r="CX1775" s="13">
        <f t="shared" si="686"/>
        <v>0</v>
      </c>
      <c r="CY1775" s="251">
        <f t="shared" si="687"/>
        <v>0</v>
      </c>
      <c r="CZ1775" s="13" t="s">
        <v>29</v>
      </c>
      <c r="DA1775" s="13">
        <v>50</v>
      </c>
      <c r="DB1775" s="22">
        <f t="shared" si="688"/>
        <v>0</v>
      </c>
      <c r="DD1775" s="24"/>
      <c r="DF1775" s="163"/>
      <c r="DH1775" s="24"/>
      <c r="DI1775" s="447"/>
      <c r="DJ1775" s="163"/>
    </row>
    <row r="1776" spans="1:114" s="7" customFormat="1">
      <c r="A1776" s="277">
        <f t="shared" si="672"/>
        <v>50</v>
      </c>
      <c r="B1776" s="21" t="e">
        <f>'Calculateur de trading'!I1776/C1776/W1776</f>
        <v>#DIV/0!</v>
      </c>
      <c r="C1776" s="278">
        <f t="shared" si="673"/>
        <v>10</v>
      </c>
      <c r="D1776" s="426"/>
      <c r="E1776" s="273">
        <f t="shared" si="674"/>
        <v>100</v>
      </c>
      <c r="F1776" s="271">
        <f t="shared" si="666"/>
        <v>2</v>
      </c>
      <c r="G1776" s="271" t="e">
        <f t="shared" si="667"/>
        <v>#DIV/0!</v>
      </c>
      <c r="H1776" s="272">
        <f t="shared" si="668"/>
        <v>20</v>
      </c>
      <c r="I1776" s="270"/>
      <c r="J1776" s="273">
        <f t="shared" si="675"/>
        <v>200</v>
      </c>
      <c r="K1776" s="271">
        <f t="shared" si="669"/>
        <v>4</v>
      </c>
      <c r="L1776" s="271" t="e">
        <f t="shared" si="670"/>
        <v>#DIV/0!</v>
      </c>
      <c r="M1776" s="272">
        <f t="shared" si="671"/>
        <v>40</v>
      </c>
      <c r="N1776" s="389"/>
      <c r="O1776" s="455" t="e">
        <f>(A1776*B1776*W1776)+(B1776*'Calculateur de trading'!H1776)</f>
        <v>#DIV/0!</v>
      </c>
      <c r="P1776" s="274" t="e">
        <f>O1776/'Déscriptions des trades'!CK1776</f>
        <v>#DIV/0!</v>
      </c>
      <c r="Q1776" s="456" t="e">
        <f>'Déscriptions des trades'!CK1776-O1776</f>
        <v>#DIV/0!</v>
      </c>
      <c r="R1776" s="466" t="e">
        <f t="shared" si="676"/>
        <v>#DIV/0!</v>
      </c>
      <c r="S1776" s="389"/>
      <c r="T1776" s="12"/>
      <c r="U1776" s="25"/>
      <c r="V1776" s="15"/>
      <c r="W1776" s="490">
        <f t="shared" si="680"/>
        <v>0</v>
      </c>
      <c r="X1776" s="21" t="e">
        <f>W1776*U1776/'Déscriptions des trades'!CK1776*'Déscriptions des trades'!B1776</f>
        <v>#DIV/0!</v>
      </c>
      <c r="Y1776" s="459"/>
      <c r="Z1776" s="389"/>
      <c r="AA1776" s="23">
        <f t="shared" si="677"/>
        <v>0.1</v>
      </c>
      <c r="AB1776" s="17" t="e">
        <f>(AA1776*'Déscriptions des trades'!U1776*'Déscriptions des trades'!B1776/'Déscriptions des trades'!CK1776)*'Déscriptions des trades'!W1776</f>
        <v>#DIV/0!</v>
      </c>
      <c r="AC1776" s="265" t="e">
        <f>AB1776*'Déscriptions des trades'!CK1776</f>
        <v>#DIV/0!</v>
      </c>
      <c r="AD1776" s="266" t="e">
        <f>'Déscriptions des trades'!CK1776-AC1776</f>
        <v>#DIV/0!</v>
      </c>
      <c r="AE1776" s="389"/>
      <c r="AF1776" s="399">
        <v>1772</v>
      </c>
      <c r="AG1776" s="389"/>
      <c r="AH1776" s="20"/>
      <c r="AI1776" s="303"/>
      <c r="AJ1776" s="307"/>
      <c r="AK1776" s="161"/>
      <c r="AL1776" s="305"/>
      <c r="AM1776" s="305"/>
      <c r="AN1776" s="162"/>
      <c r="AO1776" s="439"/>
      <c r="AP1776" s="162"/>
      <c r="AQ1776" s="113"/>
      <c r="AR1776" s="113"/>
      <c r="AS1776" s="384"/>
      <c r="AT1776" s="306"/>
      <c r="AU1776" s="306"/>
      <c r="AV1776" s="160"/>
      <c r="AW1776" s="158"/>
      <c r="AX1776" s="385"/>
      <c r="AY1776" s="453"/>
      <c r="AZ1776" s="165"/>
      <c r="BA1776" s="301"/>
      <c r="BB1776" s="165"/>
      <c r="BC1776" s="301"/>
      <c r="BD1776" s="165"/>
      <c r="BE1776" s="302"/>
      <c r="BF1776" s="302"/>
      <c r="BG1776" s="165"/>
      <c r="BH1776" s="303"/>
      <c r="BI1776" s="165"/>
      <c r="BJ1776" s="304"/>
      <c r="BK1776" s="394"/>
      <c r="BL1776" s="302"/>
      <c r="BM1776" s="302"/>
      <c r="BN1776" s="394"/>
      <c r="BO1776" s="302"/>
      <c r="BP1776" s="13"/>
      <c r="BQ1776" s="302"/>
      <c r="BR1776" s="13"/>
      <c r="BS1776" s="302"/>
      <c r="BT1776" s="13"/>
      <c r="BU1776" s="302"/>
      <c r="BV1776" s="386"/>
      <c r="BW1776" s="303"/>
      <c r="BX1776" s="303"/>
      <c r="BY1776" s="302"/>
      <c r="BZ1776" s="302"/>
      <c r="CA1776" s="387"/>
      <c r="CB1776" s="395"/>
      <c r="CC1776" s="12"/>
      <c r="CD1776" s="304"/>
      <c r="CE1776" s="14"/>
      <c r="CF1776" s="395"/>
      <c r="CG1776" s="397"/>
      <c r="CH1776" s="300">
        <f t="shared" si="681"/>
        <v>0</v>
      </c>
      <c r="CI1776" s="26"/>
      <c r="CJ1776" s="17">
        <f t="shared" si="678"/>
        <v>0</v>
      </c>
      <c r="CK1776" s="18">
        <f t="shared" si="689"/>
        <v>12.89</v>
      </c>
      <c r="CM1776" s="164"/>
      <c r="CN1776" s="302"/>
      <c r="CO1776" s="13">
        <f t="shared" si="682"/>
        <v>0</v>
      </c>
      <c r="CP1776" s="302"/>
      <c r="CQ1776" s="13">
        <f t="shared" si="683"/>
        <v>0</v>
      </c>
      <c r="CR1776" s="302"/>
      <c r="CS1776" s="13">
        <f t="shared" si="684"/>
        <v>0</v>
      </c>
      <c r="CT1776" s="302"/>
      <c r="CU1776" s="13">
        <f t="shared" si="679"/>
        <v>0</v>
      </c>
      <c r="CV1776" s="302"/>
      <c r="CW1776" s="13">
        <f t="shared" si="685"/>
        <v>0</v>
      </c>
      <c r="CX1776" s="13">
        <f t="shared" si="686"/>
        <v>0</v>
      </c>
      <c r="CY1776" s="251">
        <f t="shared" si="687"/>
        <v>0</v>
      </c>
      <c r="CZ1776" s="13" t="s">
        <v>29</v>
      </c>
      <c r="DA1776" s="13">
        <v>50</v>
      </c>
      <c r="DB1776" s="22">
        <f t="shared" si="688"/>
        <v>0</v>
      </c>
      <c r="DD1776" s="24"/>
      <c r="DF1776" s="163"/>
      <c r="DH1776" s="24"/>
      <c r="DI1776" s="447"/>
      <c r="DJ1776" s="163"/>
    </row>
    <row r="1777" spans="1:114" s="7" customFormat="1">
      <c r="A1777" s="277">
        <f t="shared" si="672"/>
        <v>50</v>
      </c>
      <c r="B1777" s="21" t="e">
        <f>'Calculateur de trading'!I1777/C1777/W1777</f>
        <v>#DIV/0!</v>
      </c>
      <c r="C1777" s="278">
        <f t="shared" si="673"/>
        <v>10</v>
      </c>
      <c r="D1777" s="426"/>
      <c r="E1777" s="273">
        <f t="shared" si="674"/>
        <v>100</v>
      </c>
      <c r="F1777" s="271">
        <f t="shared" si="666"/>
        <v>2</v>
      </c>
      <c r="G1777" s="271" t="e">
        <f t="shared" si="667"/>
        <v>#DIV/0!</v>
      </c>
      <c r="H1777" s="272">
        <f t="shared" si="668"/>
        <v>20</v>
      </c>
      <c r="I1777" s="270"/>
      <c r="J1777" s="273">
        <f t="shared" si="675"/>
        <v>200</v>
      </c>
      <c r="K1777" s="271">
        <f t="shared" si="669"/>
        <v>4</v>
      </c>
      <c r="L1777" s="271" t="e">
        <f t="shared" si="670"/>
        <v>#DIV/0!</v>
      </c>
      <c r="M1777" s="272">
        <f t="shared" si="671"/>
        <v>40</v>
      </c>
      <c r="N1777" s="389"/>
      <c r="O1777" s="455" t="e">
        <f>(A1777*B1777*W1777)+(B1777*'Calculateur de trading'!H1777)</f>
        <v>#DIV/0!</v>
      </c>
      <c r="P1777" s="274" t="e">
        <f>O1777/'Déscriptions des trades'!CK1777</f>
        <v>#DIV/0!</v>
      </c>
      <c r="Q1777" s="456" t="e">
        <f>'Déscriptions des trades'!CK1777-O1777</f>
        <v>#DIV/0!</v>
      </c>
      <c r="R1777" s="466" t="e">
        <f t="shared" si="676"/>
        <v>#DIV/0!</v>
      </c>
      <c r="S1777" s="389"/>
      <c r="T1777" s="12"/>
      <c r="U1777" s="25"/>
      <c r="V1777" s="15"/>
      <c r="W1777" s="490">
        <f t="shared" si="680"/>
        <v>0</v>
      </c>
      <c r="X1777" s="21" t="e">
        <f>W1777*U1777/'Déscriptions des trades'!CK1777*'Déscriptions des trades'!B1777</f>
        <v>#DIV/0!</v>
      </c>
      <c r="Y1777" s="459"/>
      <c r="Z1777" s="389"/>
      <c r="AA1777" s="23">
        <f t="shared" si="677"/>
        <v>0.1</v>
      </c>
      <c r="AB1777" s="17" t="e">
        <f>(AA1777*'Déscriptions des trades'!U1777*'Déscriptions des trades'!B1777/'Déscriptions des trades'!CK1777)*'Déscriptions des trades'!W1777</f>
        <v>#DIV/0!</v>
      </c>
      <c r="AC1777" s="265" t="e">
        <f>AB1777*'Déscriptions des trades'!CK1777</f>
        <v>#DIV/0!</v>
      </c>
      <c r="AD1777" s="266" t="e">
        <f>'Déscriptions des trades'!CK1777-AC1777</f>
        <v>#DIV/0!</v>
      </c>
      <c r="AE1777" s="389"/>
      <c r="AF1777" s="399">
        <v>1773</v>
      </c>
      <c r="AG1777" s="389"/>
      <c r="AH1777" s="20"/>
      <c r="AI1777" s="303"/>
      <c r="AJ1777" s="307"/>
      <c r="AK1777" s="161"/>
      <c r="AL1777" s="305"/>
      <c r="AM1777" s="305"/>
      <c r="AN1777" s="162"/>
      <c r="AO1777" s="439"/>
      <c r="AP1777" s="162"/>
      <c r="AQ1777" s="113"/>
      <c r="AR1777" s="113"/>
      <c r="AS1777" s="384"/>
      <c r="AT1777" s="306"/>
      <c r="AU1777" s="306"/>
      <c r="AV1777" s="160"/>
      <c r="AW1777" s="158"/>
      <c r="AX1777" s="385"/>
      <c r="AY1777" s="453"/>
      <c r="AZ1777" s="165"/>
      <c r="BA1777" s="301"/>
      <c r="BB1777" s="165"/>
      <c r="BC1777" s="301"/>
      <c r="BD1777" s="165"/>
      <c r="BE1777" s="302"/>
      <c r="BF1777" s="302"/>
      <c r="BG1777" s="165"/>
      <c r="BH1777" s="303"/>
      <c r="BI1777" s="165"/>
      <c r="BJ1777" s="304"/>
      <c r="BK1777" s="394"/>
      <c r="BL1777" s="302"/>
      <c r="BM1777" s="302"/>
      <c r="BN1777" s="394"/>
      <c r="BO1777" s="302"/>
      <c r="BP1777" s="13"/>
      <c r="BQ1777" s="302"/>
      <c r="BR1777" s="13"/>
      <c r="BS1777" s="302"/>
      <c r="BT1777" s="13"/>
      <c r="BU1777" s="302"/>
      <c r="BV1777" s="386"/>
      <c r="BW1777" s="303"/>
      <c r="BX1777" s="303"/>
      <c r="BY1777" s="302"/>
      <c r="BZ1777" s="302"/>
      <c r="CA1777" s="387"/>
      <c r="CB1777" s="395"/>
      <c r="CC1777" s="12"/>
      <c r="CD1777" s="304"/>
      <c r="CE1777" s="14"/>
      <c r="CF1777" s="395"/>
      <c r="CG1777" s="397"/>
      <c r="CH1777" s="300">
        <f t="shared" si="681"/>
        <v>0</v>
      </c>
      <c r="CI1777" s="26"/>
      <c r="CJ1777" s="17">
        <f t="shared" si="678"/>
        <v>0</v>
      </c>
      <c r="CK1777" s="18">
        <f t="shared" si="689"/>
        <v>12.89</v>
      </c>
      <c r="CM1777" s="164"/>
      <c r="CN1777" s="302"/>
      <c r="CO1777" s="13">
        <f t="shared" si="682"/>
        <v>0</v>
      </c>
      <c r="CP1777" s="302"/>
      <c r="CQ1777" s="13">
        <f t="shared" si="683"/>
        <v>0</v>
      </c>
      <c r="CR1777" s="302"/>
      <c r="CS1777" s="13">
        <f t="shared" si="684"/>
        <v>0</v>
      </c>
      <c r="CT1777" s="302"/>
      <c r="CU1777" s="13">
        <f t="shared" si="679"/>
        <v>0</v>
      </c>
      <c r="CV1777" s="302"/>
      <c r="CW1777" s="13">
        <f t="shared" si="685"/>
        <v>0</v>
      </c>
      <c r="CX1777" s="13">
        <f t="shared" si="686"/>
        <v>0</v>
      </c>
      <c r="CY1777" s="251">
        <f t="shared" si="687"/>
        <v>0</v>
      </c>
      <c r="CZ1777" s="13" t="s">
        <v>29</v>
      </c>
      <c r="DA1777" s="13">
        <v>50</v>
      </c>
      <c r="DB1777" s="22">
        <f t="shared" si="688"/>
        <v>0</v>
      </c>
      <c r="DD1777" s="24"/>
      <c r="DF1777" s="163"/>
      <c r="DH1777" s="24"/>
      <c r="DI1777" s="447"/>
      <c r="DJ1777" s="163"/>
    </row>
    <row r="1778" spans="1:114" s="7" customFormat="1">
      <c r="A1778" s="277">
        <f t="shared" si="672"/>
        <v>50</v>
      </c>
      <c r="B1778" s="21" t="e">
        <f>'Calculateur de trading'!I1778/C1778/W1778</f>
        <v>#DIV/0!</v>
      </c>
      <c r="C1778" s="278">
        <f t="shared" si="673"/>
        <v>10</v>
      </c>
      <c r="D1778" s="278"/>
      <c r="E1778" s="273">
        <f t="shared" si="674"/>
        <v>100</v>
      </c>
      <c r="F1778" s="271">
        <f t="shared" si="666"/>
        <v>2</v>
      </c>
      <c r="G1778" s="271" t="e">
        <f t="shared" si="667"/>
        <v>#DIV/0!</v>
      </c>
      <c r="H1778" s="272">
        <f t="shared" si="668"/>
        <v>20</v>
      </c>
      <c r="I1778" s="270"/>
      <c r="J1778" s="273">
        <f t="shared" si="675"/>
        <v>200</v>
      </c>
      <c r="K1778" s="271">
        <f t="shared" si="669"/>
        <v>4</v>
      </c>
      <c r="L1778" s="271" t="e">
        <f t="shared" si="670"/>
        <v>#DIV/0!</v>
      </c>
      <c r="M1778" s="272">
        <f t="shared" si="671"/>
        <v>40</v>
      </c>
      <c r="N1778" s="389"/>
      <c r="O1778" s="455" t="e">
        <f>(A1778*B1778*W1778)+(B1778*'Calculateur de trading'!H1778)</f>
        <v>#DIV/0!</v>
      </c>
      <c r="P1778" s="274" t="e">
        <f>O1778/'Déscriptions des trades'!CK1778</f>
        <v>#DIV/0!</v>
      </c>
      <c r="Q1778" s="456" t="e">
        <f>'Déscriptions des trades'!CK1778-O1778</f>
        <v>#DIV/0!</v>
      </c>
      <c r="R1778" s="466" t="e">
        <f t="shared" si="676"/>
        <v>#DIV/0!</v>
      </c>
      <c r="S1778" s="389"/>
      <c r="T1778" s="12"/>
      <c r="U1778" s="25"/>
      <c r="V1778" s="15"/>
      <c r="W1778" s="490">
        <f t="shared" si="680"/>
        <v>0</v>
      </c>
      <c r="X1778" s="21" t="e">
        <f>W1778*U1778/'Déscriptions des trades'!CK1778*'Déscriptions des trades'!B1778</f>
        <v>#DIV/0!</v>
      </c>
      <c r="Y1778" s="459"/>
      <c r="Z1778" s="389"/>
      <c r="AA1778" s="23">
        <f t="shared" si="677"/>
        <v>0.1</v>
      </c>
      <c r="AB1778" s="17" t="e">
        <f>(AA1778*'Déscriptions des trades'!U1778*'Déscriptions des trades'!B1778/'Déscriptions des trades'!CK1778)*'Déscriptions des trades'!W1778</f>
        <v>#DIV/0!</v>
      </c>
      <c r="AC1778" s="265" t="e">
        <f>AB1778*'Déscriptions des trades'!CK1778</f>
        <v>#DIV/0!</v>
      </c>
      <c r="AD1778" s="266" t="e">
        <f>'Déscriptions des trades'!CK1778-AC1778</f>
        <v>#DIV/0!</v>
      </c>
      <c r="AE1778" s="389"/>
      <c r="AF1778" s="399">
        <v>1774</v>
      </c>
      <c r="AG1778" s="389"/>
      <c r="AH1778" s="20"/>
      <c r="AI1778" s="303"/>
      <c r="AJ1778" s="307"/>
      <c r="AK1778" s="161"/>
      <c r="AL1778" s="305"/>
      <c r="AM1778" s="305"/>
      <c r="AN1778" s="162"/>
      <c r="AO1778" s="439"/>
      <c r="AP1778" s="162"/>
      <c r="AQ1778" s="113"/>
      <c r="AR1778" s="113"/>
      <c r="AS1778" s="384"/>
      <c r="AT1778" s="306"/>
      <c r="AU1778" s="306"/>
      <c r="AV1778" s="160"/>
      <c r="AW1778" s="158"/>
      <c r="AX1778" s="385"/>
      <c r="AY1778" s="453"/>
      <c r="AZ1778" s="165"/>
      <c r="BA1778" s="301"/>
      <c r="BB1778" s="165"/>
      <c r="BC1778" s="301"/>
      <c r="BD1778" s="165"/>
      <c r="BE1778" s="302"/>
      <c r="BF1778" s="302"/>
      <c r="BG1778" s="165"/>
      <c r="BH1778" s="303"/>
      <c r="BI1778" s="165"/>
      <c r="BJ1778" s="304"/>
      <c r="BK1778" s="394"/>
      <c r="BL1778" s="302"/>
      <c r="BM1778" s="302"/>
      <c r="BN1778" s="394"/>
      <c r="BO1778" s="302"/>
      <c r="BP1778" s="13"/>
      <c r="BQ1778" s="302"/>
      <c r="BR1778" s="13"/>
      <c r="BS1778" s="302"/>
      <c r="BT1778" s="13"/>
      <c r="BU1778" s="302"/>
      <c r="BV1778" s="386"/>
      <c r="BW1778" s="303"/>
      <c r="BX1778" s="303"/>
      <c r="BY1778" s="302"/>
      <c r="BZ1778" s="302"/>
      <c r="CA1778" s="387"/>
      <c r="CB1778" s="395"/>
      <c r="CC1778" s="12"/>
      <c r="CD1778" s="304"/>
      <c r="CE1778" s="14"/>
      <c r="CF1778" s="395"/>
      <c r="CG1778" s="397"/>
      <c r="CH1778" s="300">
        <f t="shared" si="681"/>
        <v>0</v>
      </c>
      <c r="CI1778" s="26"/>
      <c r="CJ1778" s="17">
        <f t="shared" si="678"/>
        <v>0</v>
      </c>
      <c r="CK1778" s="18">
        <f t="shared" si="689"/>
        <v>12.89</v>
      </c>
      <c r="CM1778" s="164"/>
      <c r="CN1778" s="302"/>
      <c r="CO1778" s="13">
        <f t="shared" si="682"/>
        <v>0</v>
      </c>
      <c r="CP1778" s="302"/>
      <c r="CQ1778" s="13">
        <f t="shared" si="683"/>
        <v>0</v>
      </c>
      <c r="CR1778" s="302"/>
      <c r="CS1778" s="13">
        <f t="shared" si="684"/>
        <v>0</v>
      </c>
      <c r="CT1778" s="302"/>
      <c r="CU1778" s="13">
        <f t="shared" si="679"/>
        <v>0</v>
      </c>
      <c r="CV1778" s="302"/>
      <c r="CW1778" s="13">
        <f t="shared" si="685"/>
        <v>0</v>
      </c>
      <c r="CX1778" s="13">
        <f t="shared" si="686"/>
        <v>0</v>
      </c>
      <c r="CY1778" s="251">
        <f t="shared" si="687"/>
        <v>0</v>
      </c>
      <c r="CZ1778" s="13" t="s">
        <v>29</v>
      </c>
      <c r="DA1778" s="13">
        <v>50</v>
      </c>
      <c r="DB1778" s="22">
        <f t="shared" si="688"/>
        <v>0</v>
      </c>
      <c r="DD1778" s="24"/>
      <c r="DF1778" s="163"/>
      <c r="DH1778" s="24"/>
      <c r="DI1778" s="447"/>
      <c r="DJ1778" s="163"/>
    </row>
    <row r="1779" spans="1:114" s="7" customFormat="1">
      <c r="A1779" s="277">
        <f t="shared" si="672"/>
        <v>50</v>
      </c>
      <c r="B1779" s="21" t="e">
        <f>'Calculateur de trading'!I1779/C1779/W1779</f>
        <v>#DIV/0!</v>
      </c>
      <c r="C1779" s="278">
        <f t="shared" si="673"/>
        <v>10</v>
      </c>
      <c r="D1779" s="426"/>
      <c r="E1779" s="273">
        <f t="shared" si="674"/>
        <v>100</v>
      </c>
      <c r="F1779" s="271">
        <f t="shared" si="666"/>
        <v>2</v>
      </c>
      <c r="G1779" s="271" t="e">
        <f t="shared" si="667"/>
        <v>#DIV/0!</v>
      </c>
      <c r="H1779" s="272">
        <f t="shared" si="668"/>
        <v>20</v>
      </c>
      <c r="I1779" s="270"/>
      <c r="J1779" s="273">
        <f t="shared" si="675"/>
        <v>200</v>
      </c>
      <c r="K1779" s="271">
        <f t="shared" si="669"/>
        <v>4</v>
      </c>
      <c r="L1779" s="271" t="e">
        <f t="shared" si="670"/>
        <v>#DIV/0!</v>
      </c>
      <c r="M1779" s="272">
        <f t="shared" si="671"/>
        <v>40</v>
      </c>
      <c r="N1779" s="389"/>
      <c r="O1779" s="455" t="e">
        <f>(A1779*B1779*W1779)+(B1779*'Calculateur de trading'!H1779)</f>
        <v>#DIV/0!</v>
      </c>
      <c r="P1779" s="274" t="e">
        <f>O1779/'Déscriptions des trades'!CK1779</f>
        <v>#DIV/0!</v>
      </c>
      <c r="Q1779" s="456" t="e">
        <f>'Déscriptions des trades'!CK1779-O1779</f>
        <v>#DIV/0!</v>
      </c>
      <c r="R1779" s="466" t="e">
        <f t="shared" si="676"/>
        <v>#DIV/0!</v>
      </c>
      <c r="S1779" s="389"/>
      <c r="T1779" s="12"/>
      <c r="U1779" s="25"/>
      <c r="V1779" s="15"/>
      <c r="W1779" s="490">
        <f t="shared" si="680"/>
        <v>0</v>
      </c>
      <c r="X1779" s="21" t="e">
        <f>W1779*U1779/'Déscriptions des trades'!CK1779*'Déscriptions des trades'!B1779</f>
        <v>#DIV/0!</v>
      </c>
      <c r="Y1779" s="459"/>
      <c r="Z1779" s="389"/>
      <c r="AA1779" s="23">
        <f t="shared" si="677"/>
        <v>0.1</v>
      </c>
      <c r="AB1779" s="17" t="e">
        <f>(AA1779*'Déscriptions des trades'!U1779*'Déscriptions des trades'!B1779/'Déscriptions des trades'!CK1779)*'Déscriptions des trades'!W1779</f>
        <v>#DIV/0!</v>
      </c>
      <c r="AC1779" s="265" t="e">
        <f>AB1779*'Déscriptions des trades'!CK1779</f>
        <v>#DIV/0!</v>
      </c>
      <c r="AD1779" s="266" t="e">
        <f>'Déscriptions des trades'!CK1779-AC1779</f>
        <v>#DIV/0!</v>
      </c>
      <c r="AE1779" s="389"/>
      <c r="AF1779" s="399">
        <v>1775</v>
      </c>
      <c r="AG1779" s="389"/>
      <c r="AH1779" s="20"/>
      <c r="AI1779" s="303"/>
      <c r="AJ1779" s="307"/>
      <c r="AK1779" s="161"/>
      <c r="AL1779" s="305"/>
      <c r="AM1779" s="305"/>
      <c r="AN1779" s="162"/>
      <c r="AO1779" s="439"/>
      <c r="AP1779" s="162"/>
      <c r="AQ1779" s="113"/>
      <c r="AR1779" s="113"/>
      <c r="AS1779" s="384"/>
      <c r="AT1779" s="306"/>
      <c r="AU1779" s="306"/>
      <c r="AV1779" s="160"/>
      <c r="AW1779" s="158"/>
      <c r="AX1779" s="385"/>
      <c r="AY1779" s="453"/>
      <c r="AZ1779" s="165"/>
      <c r="BA1779" s="301"/>
      <c r="BB1779" s="165"/>
      <c r="BC1779" s="301"/>
      <c r="BD1779" s="165"/>
      <c r="BE1779" s="302"/>
      <c r="BF1779" s="302"/>
      <c r="BG1779" s="165"/>
      <c r="BH1779" s="303"/>
      <c r="BI1779" s="165"/>
      <c r="BJ1779" s="304"/>
      <c r="BK1779" s="394"/>
      <c r="BL1779" s="302"/>
      <c r="BM1779" s="302"/>
      <c r="BN1779" s="394"/>
      <c r="BO1779" s="302"/>
      <c r="BP1779" s="13"/>
      <c r="BQ1779" s="302"/>
      <c r="BR1779" s="13"/>
      <c r="BS1779" s="302"/>
      <c r="BT1779" s="13"/>
      <c r="BU1779" s="302"/>
      <c r="BV1779" s="386"/>
      <c r="BW1779" s="303"/>
      <c r="BX1779" s="303"/>
      <c r="BY1779" s="302"/>
      <c r="BZ1779" s="302"/>
      <c r="CA1779" s="387"/>
      <c r="CB1779" s="395"/>
      <c r="CC1779" s="12"/>
      <c r="CD1779" s="304"/>
      <c r="CE1779" s="14"/>
      <c r="CF1779" s="395"/>
      <c r="CG1779" s="397"/>
      <c r="CH1779" s="300">
        <f t="shared" si="681"/>
        <v>0</v>
      </c>
      <c r="CI1779" s="26"/>
      <c r="CJ1779" s="17">
        <f t="shared" si="678"/>
        <v>0</v>
      </c>
      <c r="CK1779" s="18">
        <f t="shared" si="689"/>
        <v>12.89</v>
      </c>
      <c r="CM1779" s="164"/>
      <c r="CN1779" s="302"/>
      <c r="CO1779" s="13">
        <f t="shared" si="682"/>
        <v>0</v>
      </c>
      <c r="CP1779" s="302"/>
      <c r="CQ1779" s="13">
        <f t="shared" si="683"/>
        <v>0</v>
      </c>
      <c r="CR1779" s="302"/>
      <c r="CS1779" s="13">
        <f t="shared" si="684"/>
        <v>0</v>
      </c>
      <c r="CT1779" s="302"/>
      <c r="CU1779" s="13">
        <f t="shared" si="679"/>
        <v>0</v>
      </c>
      <c r="CV1779" s="302"/>
      <c r="CW1779" s="13">
        <f t="shared" si="685"/>
        <v>0</v>
      </c>
      <c r="CX1779" s="13">
        <f t="shared" si="686"/>
        <v>0</v>
      </c>
      <c r="CY1779" s="251">
        <f t="shared" si="687"/>
        <v>0</v>
      </c>
      <c r="CZ1779" s="13" t="s">
        <v>29</v>
      </c>
      <c r="DA1779" s="13">
        <v>50</v>
      </c>
      <c r="DB1779" s="22">
        <f t="shared" si="688"/>
        <v>0</v>
      </c>
      <c r="DD1779" s="24"/>
      <c r="DF1779" s="163"/>
      <c r="DH1779" s="24"/>
      <c r="DI1779" s="447"/>
      <c r="DJ1779" s="163"/>
    </row>
    <row r="1780" spans="1:114" s="7" customFormat="1">
      <c r="A1780" s="277">
        <f t="shared" si="672"/>
        <v>50</v>
      </c>
      <c r="B1780" s="21" t="e">
        <f>'Calculateur de trading'!I1780/C1780/W1780</f>
        <v>#DIV/0!</v>
      </c>
      <c r="C1780" s="278">
        <f t="shared" si="673"/>
        <v>10</v>
      </c>
      <c r="D1780" s="278"/>
      <c r="E1780" s="273">
        <f t="shared" si="674"/>
        <v>100</v>
      </c>
      <c r="F1780" s="271">
        <f t="shared" si="666"/>
        <v>2</v>
      </c>
      <c r="G1780" s="271" t="e">
        <f t="shared" si="667"/>
        <v>#DIV/0!</v>
      </c>
      <c r="H1780" s="272">
        <f t="shared" si="668"/>
        <v>20</v>
      </c>
      <c r="I1780" s="270"/>
      <c r="J1780" s="273">
        <f t="shared" si="675"/>
        <v>200</v>
      </c>
      <c r="K1780" s="271">
        <f t="shared" si="669"/>
        <v>4</v>
      </c>
      <c r="L1780" s="271" t="e">
        <f t="shared" si="670"/>
        <v>#DIV/0!</v>
      </c>
      <c r="M1780" s="272">
        <f t="shared" si="671"/>
        <v>40</v>
      </c>
      <c r="N1780" s="389"/>
      <c r="O1780" s="455" t="e">
        <f>(A1780*B1780*W1780)+(B1780*'Calculateur de trading'!H1780)</f>
        <v>#DIV/0!</v>
      </c>
      <c r="P1780" s="274" t="e">
        <f>O1780/'Déscriptions des trades'!CK1780</f>
        <v>#DIV/0!</v>
      </c>
      <c r="Q1780" s="456" t="e">
        <f>'Déscriptions des trades'!CK1780-O1780</f>
        <v>#DIV/0!</v>
      </c>
      <c r="R1780" s="466" t="e">
        <f t="shared" si="676"/>
        <v>#DIV/0!</v>
      </c>
      <c r="S1780" s="389"/>
      <c r="T1780" s="12"/>
      <c r="U1780" s="25"/>
      <c r="V1780" s="15"/>
      <c r="W1780" s="490">
        <f t="shared" si="680"/>
        <v>0</v>
      </c>
      <c r="X1780" s="21" t="e">
        <f>W1780*U1780/'Déscriptions des trades'!CK1780*'Déscriptions des trades'!B1780</f>
        <v>#DIV/0!</v>
      </c>
      <c r="Y1780" s="459"/>
      <c r="Z1780" s="389"/>
      <c r="AA1780" s="23">
        <f t="shared" si="677"/>
        <v>0.1</v>
      </c>
      <c r="AB1780" s="17" t="e">
        <f>(AA1780*'Déscriptions des trades'!U1780*'Déscriptions des trades'!B1780/'Déscriptions des trades'!CK1780)*'Déscriptions des trades'!W1780</f>
        <v>#DIV/0!</v>
      </c>
      <c r="AC1780" s="265" t="e">
        <f>AB1780*'Déscriptions des trades'!CK1780</f>
        <v>#DIV/0!</v>
      </c>
      <c r="AD1780" s="266" t="e">
        <f>'Déscriptions des trades'!CK1780-AC1780</f>
        <v>#DIV/0!</v>
      </c>
      <c r="AE1780" s="389"/>
      <c r="AF1780" s="399">
        <v>1776</v>
      </c>
      <c r="AG1780" s="389"/>
      <c r="AH1780" s="20"/>
      <c r="AI1780" s="303"/>
      <c r="AJ1780" s="307"/>
      <c r="AK1780" s="161"/>
      <c r="AL1780" s="305"/>
      <c r="AM1780" s="305"/>
      <c r="AN1780" s="162"/>
      <c r="AO1780" s="439"/>
      <c r="AP1780" s="162"/>
      <c r="AQ1780" s="113"/>
      <c r="AR1780" s="113"/>
      <c r="AS1780" s="384"/>
      <c r="AT1780" s="306"/>
      <c r="AU1780" s="306"/>
      <c r="AV1780" s="160"/>
      <c r="AW1780" s="158"/>
      <c r="AX1780" s="385"/>
      <c r="AY1780" s="453"/>
      <c r="AZ1780" s="165"/>
      <c r="BA1780" s="301"/>
      <c r="BB1780" s="165"/>
      <c r="BC1780" s="301"/>
      <c r="BD1780" s="165"/>
      <c r="BE1780" s="302"/>
      <c r="BF1780" s="302"/>
      <c r="BG1780" s="165"/>
      <c r="BH1780" s="303"/>
      <c r="BI1780" s="165"/>
      <c r="BJ1780" s="304"/>
      <c r="BK1780" s="394"/>
      <c r="BL1780" s="302"/>
      <c r="BM1780" s="302"/>
      <c r="BN1780" s="394"/>
      <c r="BO1780" s="302"/>
      <c r="BP1780" s="13"/>
      <c r="BQ1780" s="302"/>
      <c r="BR1780" s="13"/>
      <c r="BS1780" s="302"/>
      <c r="BT1780" s="13"/>
      <c r="BU1780" s="302"/>
      <c r="BV1780" s="386"/>
      <c r="BW1780" s="303"/>
      <c r="BX1780" s="303"/>
      <c r="BY1780" s="302"/>
      <c r="BZ1780" s="302"/>
      <c r="CA1780" s="387"/>
      <c r="CB1780" s="395"/>
      <c r="CC1780" s="12"/>
      <c r="CD1780" s="304"/>
      <c r="CE1780" s="14"/>
      <c r="CF1780" s="395"/>
      <c r="CG1780" s="397"/>
      <c r="CH1780" s="300">
        <f t="shared" si="681"/>
        <v>0</v>
      </c>
      <c r="CI1780" s="26"/>
      <c r="CJ1780" s="17">
        <f t="shared" si="678"/>
        <v>0</v>
      </c>
      <c r="CK1780" s="18">
        <f t="shared" si="689"/>
        <v>12.89</v>
      </c>
      <c r="CM1780" s="164"/>
      <c r="CN1780" s="302"/>
      <c r="CO1780" s="13">
        <f t="shared" si="682"/>
        <v>0</v>
      </c>
      <c r="CP1780" s="302"/>
      <c r="CQ1780" s="13">
        <f t="shared" si="683"/>
        <v>0</v>
      </c>
      <c r="CR1780" s="302"/>
      <c r="CS1780" s="13">
        <f t="shared" si="684"/>
        <v>0</v>
      </c>
      <c r="CT1780" s="302"/>
      <c r="CU1780" s="13">
        <f t="shared" si="679"/>
        <v>0</v>
      </c>
      <c r="CV1780" s="302"/>
      <c r="CW1780" s="13">
        <f t="shared" si="685"/>
        <v>0</v>
      </c>
      <c r="CX1780" s="13">
        <f t="shared" si="686"/>
        <v>0</v>
      </c>
      <c r="CY1780" s="251">
        <f t="shared" si="687"/>
        <v>0</v>
      </c>
      <c r="CZ1780" s="13" t="s">
        <v>29</v>
      </c>
      <c r="DA1780" s="13">
        <v>50</v>
      </c>
      <c r="DB1780" s="22">
        <f t="shared" si="688"/>
        <v>0</v>
      </c>
      <c r="DD1780" s="24"/>
      <c r="DF1780" s="163"/>
      <c r="DH1780" s="24"/>
      <c r="DI1780" s="447"/>
      <c r="DJ1780" s="163"/>
    </row>
    <row r="1781" spans="1:114" s="7" customFormat="1">
      <c r="A1781" s="277">
        <f t="shared" si="672"/>
        <v>50</v>
      </c>
      <c r="B1781" s="21" t="e">
        <f>'Calculateur de trading'!I1781/C1781/W1781</f>
        <v>#DIV/0!</v>
      </c>
      <c r="C1781" s="278">
        <f t="shared" si="673"/>
        <v>10</v>
      </c>
      <c r="D1781" s="426"/>
      <c r="E1781" s="273">
        <f t="shared" si="674"/>
        <v>100</v>
      </c>
      <c r="F1781" s="271">
        <f t="shared" si="666"/>
        <v>2</v>
      </c>
      <c r="G1781" s="271" t="e">
        <f t="shared" si="667"/>
        <v>#DIV/0!</v>
      </c>
      <c r="H1781" s="272">
        <f t="shared" si="668"/>
        <v>20</v>
      </c>
      <c r="I1781" s="270"/>
      <c r="J1781" s="273">
        <f t="shared" si="675"/>
        <v>200</v>
      </c>
      <c r="K1781" s="271">
        <f t="shared" si="669"/>
        <v>4</v>
      </c>
      <c r="L1781" s="271" t="e">
        <f t="shared" si="670"/>
        <v>#DIV/0!</v>
      </c>
      <c r="M1781" s="272">
        <f t="shared" si="671"/>
        <v>40</v>
      </c>
      <c r="N1781" s="389"/>
      <c r="O1781" s="455" t="e">
        <f>(A1781*B1781*W1781)+(B1781*'Calculateur de trading'!H1781)</f>
        <v>#DIV/0!</v>
      </c>
      <c r="P1781" s="274" t="e">
        <f>O1781/'Déscriptions des trades'!CK1781</f>
        <v>#DIV/0!</v>
      </c>
      <c r="Q1781" s="456" t="e">
        <f>'Déscriptions des trades'!CK1781-O1781</f>
        <v>#DIV/0!</v>
      </c>
      <c r="R1781" s="466" t="e">
        <f t="shared" si="676"/>
        <v>#DIV/0!</v>
      </c>
      <c r="S1781" s="389"/>
      <c r="T1781" s="12"/>
      <c r="U1781" s="25"/>
      <c r="V1781" s="15"/>
      <c r="W1781" s="490">
        <f t="shared" si="680"/>
        <v>0</v>
      </c>
      <c r="X1781" s="21" t="e">
        <f>W1781*U1781/'Déscriptions des trades'!CK1781*'Déscriptions des trades'!B1781</f>
        <v>#DIV/0!</v>
      </c>
      <c r="Y1781" s="459"/>
      <c r="Z1781" s="389"/>
      <c r="AA1781" s="23">
        <f t="shared" si="677"/>
        <v>0.1</v>
      </c>
      <c r="AB1781" s="17" t="e">
        <f>(AA1781*'Déscriptions des trades'!U1781*'Déscriptions des trades'!B1781/'Déscriptions des trades'!CK1781)*'Déscriptions des trades'!W1781</f>
        <v>#DIV/0!</v>
      </c>
      <c r="AC1781" s="265" t="e">
        <f>AB1781*'Déscriptions des trades'!CK1781</f>
        <v>#DIV/0!</v>
      </c>
      <c r="AD1781" s="266" t="e">
        <f>'Déscriptions des trades'!CK1781-AC1781</f>
        <v>#DIV/0!</v>
      </c>
      <c r="AE1781" s="389"/>
      <c r="AF1781" s="399">
        <v>1777</v>
      </c>
      <c r="AG1781" s="389"/>
      <c r="AH1781" s="20"/>
      <c r="AI1781" s="303"/>
      <c r="AJ1781" s="307"/>
      <c r="AK1781" s="161"/>
      <c r="AL1781" s="305"/>
      <c r="AM1781" s="305"/>
      <c r="AN1781" s="162"/>
      <c r="AO1781" s="439"/>
      <c r="AP1781" s="162"/>
      <c r="AQ1781" s="113"/>
      <c r="AR1781" s="113"/>
      <c r="AS1781" s="384"/>
      <c r="AT1781" s="306"/>
      <c r="AU1781" s="306"/>
      <c r="AV1781" s="160"/>
      <c r="AW1781" s="158"/>
      <c r="AX1781" s="385"/>
      <c r="AY1781" s="453"/>
      <c r="AZ1781" s="165"/>
      <c r="BA1781" s="301"/>
      <c r="BB1781" s="165"/>
      <c r="BC1781" s="301"/>
      <c r="BD1781" s="165"/>
      <c r="BE1781" s="302"/>
      <c r="BF1781" s="302"/>
      <c r="BG1781" s="165"/>
      <c r="BH1781" s="303"/>
      <c r="BI1781" s="165"/>
      <c r="BJ1781" s="304"/>
      <c r="BK1781" s="394"/>
      <c r="BL1781" s="302"/>
      <c r="BM1781" s="302"/>
      <c r="BN1781" s="394"/>
      <c r="BO1781" s="302"/>
      <c r="BP1781" s="13"/>
      <c r="BQ1781" s="302"/>
      <c r="BR1781" s="13"/>
      <c r="BS1781" s="302"/>
      <c r="BT1781" s="13"/>
      <c r="BU1781" s="302"/>
      <c r="BV1781" s="386"/>
      <c r="BW1781" s="303"/>
      <c r="BX1781" s="303"/>
      <c r="BY1781" s="302"/>
      <c r="BZ1781" s="302"/>
      <c r="CA1781" s="387"/>
      <c r="CB1781" s="395"/>
      <c r="CC1781" s="12"/>
      <c r="CD1781" s="304"/>
      <c r="CE1781" s="14"/>
      <c r="CF1781" s="395"/>
      <c r="CG1781" s="397"/>
      <c r="CH1781" s="300">
        <f t="shared" si="681"/>
        <v>0</v>
      </c>
      <c r="CI1781" s="26"/>
      <c r="CJ1781" s="17">
        <f t="shared" si="678"/>
        <v>0</v>
      </c>
      <c r="CK1781" s="18">
        <f t="shared" si="689"/>
        <v>12.89</v>
      </c>
      <c r="CM1781" s="164"/>
      <c r="CN1781" s="302"/>
      <c r="CO1781" s="13">
        <f t="shared" si="682"/>
        <v>0</v>
      </c>
      <c r="CP1781" s="302"/>
      <c r="CQ1781" s="13">
        <f t="shared" si="683"/>
        <v>0</v>
      </c>
      <c r="CR1781" s="302"/>
      <c r="CS1781" s="13">
        <f t="shared" si="684"/>
        <v>0</v>
      </c>
      <c r="CT1781" s="302"/>
      <c r="CU1781" s="13">
        <f t="shared" si="679"/>
        <v>0</v>
      </c>
      <c r="CV1781" s="302"/>
      <c r="CW1781" s="13">
        <f t="shared" si="685"/>
        <v>0</v>
      </c>
      <c r="CX1781" s="13">
        <f t="shared" si="686"/>
        <v>0</v>
      </c>
      <c r="CY1781" s="251">
        <f t="shared" si="687"/>
        <v>0</v>
      </c>
      <c r="CZ1781" s="13" t="s">
        <v>29</v>
      </c>
      <c r="DA1781" s="13">
        <v>50</v>
      </c>
      <c r="DB1781" s="22">
        <f t="shared" si="688"/>
        <v>0</v>
      </c>
      <c r="DD1781" s="24"/>
      <c r="DF1781" s="163"/>
      <c r="DH1781" s="24"/>
      <c r="DI1781" s="447"/>
      <c r="DJ1781" s="163"/>
    </row>
    <row r="1782" spans="1:114" s="7" customFormat="1">
      <c r="A1782" s="277">
        <f t="shared" si="672"/>
        <v>50</v>
      </c>
      <c r="B1782" s="21" t="e">
        <f>'Calculateur de trading'!I1782/C1782/W1782</f>
        <v>#DIV/0!</v>
      </c>
      <c r="C1782" s="278">
        <f t="shared" si="673"/>
        <v>10</v>
      </c>
      <c r="D1782" s="278"/>
      <c r="E1782" s="273">
        <f t="shared" si="674"/>
        <v>100</v>
      </c>
      <c r="F1782" s="271">
        <f t="shared" si="666"/>
        <v>2</v>
      </c>
      <c r="G1782" s="271" t="e">
        <f t="shared" si="667"/>
        <v>#DIV/0!</v>
      </c>
      <c r="H1782" s="272">
        <f t="shared" si="668"/>
        <v>20</v>
      </c>
      <c r="I1782" s="270"/>
      <c r="J1782" s="273">
        <f t="shared" si="675"/>
        <v>200</v>
      </c>
      <c r="K1782" s="271">
        <f t="shared" si="669"/>
        <v>4</v>
      </c>
      <c r="L1782" s="271" t="e">
        <f t="shared" si="670"/>
        <v>#DIV/0!</v>
      </c>
      <c r="M1782" s="272">
        <f t="shared" si="671"/>
        <v>40</v>
      </c>
      <c r="N1782" s="389"/>
      <c r="O1782" s="455" t="e">
        <f>(A1782*B1782*W1782)+(B1782*'Calculateur de trading'!H1782)</f>
        <v>#DIV/0!</v>
      </c>
      <c r="P1782" s="274" t="e">
        <f>O1782/'Déscriptions des trades'!CK1782</f>
        <v>#DIV/0!</v>
      </c>
      <c r="Q1782" s="456" t="e">
        <f>'Déscriptions des trades'!CK1782-O1782</f>
        <v>#DIV/0!</v>
      </c>
      <c r="R1782" s="466" t="e">
        <f t="shared" si="676"/>
        <v>#DIV/0!</v>
      </c>
      <c r="S1782" s="389"/>
      <c r="T1782" s="12"/>
      <c r="U1782" s="25"/>
      <c r="V1782" s="15"/>
      <c r="W1782" s="490">
        <f t="shared" si="680"/>
        <v>0</v>
      </c>
      <c r="X1782" s="21" t="e">
        <f>W1782*U1782/'Déscriptions des trades'!CK1782*'Déscriptions des trades'!B1782</f>
        <v>#DIV/0!</v>
      </c>
      <c r="Y1782" s="459"/>
      <c r="Z1782" s="389"/>
      <c r="AA1782" s="23">
        <f t="shared" si="677"/>
        <v>0.1</v>
      </c>
      <c r="AB1782" s="17" t="e">
        <f>(AA1782*'Déscriptions des trades'!U1782*'Déscriptions des trades'!B1782/'Déscriptions des trades'!CK1782)*'Déscriptions des trades'!W1782</f>
        <v>#DIV/0!</v>
      </c>
      <c r="AC1782" s="265" t="e">
        <f>AB1782*'Déscriptions des trades'!CK1782</f>
        <v>#DIV/0!</v>
      </c>
      <c r="AD1782" s="266" t="e">
        <f>'Déscriptions des trades'!CK1782-AC1782</f>
        <v>#DIV/0!</v>
      </c>
      <c r="AE1782" s="389"/>
      <c r="AF1782" s="399">
        <v>1778</v>
      </c>
      <c r="AG1782" s="389"/>
      <c r="AH1782" s="20"/>
      <c r="AI1782" s="303"/>
      <c r="AJ1782" s="307"/>
      <c r="AK1782" s="161"/>
      <c r="AL1782" s="305"/>
      <c r="AM1782" s="305"/>
      <c r="AN1782" s="162"/>
      <c r="AO1782" s="439"/>
      <c r="AP1782" s="162"/>
      <c r="AQ1782" s="113"/>
      <c r="AR1782" s="113"/>
      <c r="AS1782" s="384"/>
      <c r="AT1782" s="306"/>
      <c r="AU1782" s="306"/>
      <c r="AV1782" s="160"/>
      <c r="AW1782" s="158"/>
      <c r="AX1782" s="385"/>
      <c r="AY1782" s="453"/>
      <c r="AZ1782" s="165"/>
      <c r="BA1782" s="301"/>
      <c r="BB1782" s="165"/>
      <c r="BC1782" s="301"/>
      <c r="BD1782" s="165"/>
      <c r="BE1782" s="302"/>
      <c r="BF1782" s="302"/>
      <c r="BG1782" s="165"/>
      <c r="BH1782" s="303"/>
      <c r="BI1782" s="165"/>
      <c r="BJ1782" s="304"/>
      <c r="BK1782" s="394"/>
      <c r="BL1782" s="302"/>
      <c r="BM1782" s="302"/>
      <c r="BN1782" s="394"/>
      <c r="BO1782" s="302"/>
      <c r="BP1782" s="13"/>
      <c r="BQ1782" s="302"/>
      <c r="BR1782" s="13"/>
      <c r="BS1782" s="302"/>
      <c r="BT1782" s="13"/>
      <c r="BU1782" s="302"/>
      <c r="BV1782" s="386"/>
      <c r="BW1782" s="303"/>
      <c r="BX1782" s="303"/>
      <c r="BY1782" s="302"/>
      <c r="BZ1782" s="302"/>
      <c r="CA1782" s="387"/>
      <c r="CB1782" s="395"/>
      <c r="CC1782" s="12"/>
      <c r="CD1782" s="304"/>
      <c r="CE1782" s="14"/>
      <c r="CF1782" s="395"/>
      <c r="CG1782" s="397"/>
      <c r="CH1782" s="300">
        <f t="shared" si="681"/>
        <v>0</v>
      </c>
      <c r="CI1782" s="26"/>
      <c r="CJ1782" s="17">
        <f t="shared" si="678"/>
        <v>0</v>
      </c>
      <c r="CK1782" s="18">
        <f t="shared" si="689"/>
        <v>12.89</v>
      </c>
      <c r="CM1782" s="164"/>
      <c r="CN1782" s="302"/>
      <c r="CO1782" s="13">
        <f t="shared" si="682"/>
        <v>0</v>
      </c>
      <c r="CP1782" s="302"/>
      <c r="CQ1782" s="13">
        <f t="shared" si="683"/>
        <v>0</v>
      </c>
      <c r="CR1782" s="302"/>
      <c r="CS1782" s="13">
        <f t="shared" si="684"/>
        <v>0</v>
      </c>
      <c r="CT1782" s="302"/>
      <c r="CU1782" s="13">
        <f t="shared" si="679"/>
        <v>0</v>
      </c>
      <c r="CV1782" s="302"/>
      <c r="CW1782" s="13">
        <f t="shared" si="685"/>
        <v>0</v>
      </c>
      <c r="CX1782" s="13">
        <f t="shared" si="686"/>
        <v>0</v>
      </c>
      <c r="CY1782" s="251">
        <f t="shared" si="687"/>
        <v>0</v>
      </c>
      <c r="CZ1782" s="13" t="s">
        <v>29</v>
      </c>
      <c r="DA1782" s="13">
        <v>50</v>
      </c>
      <c r="DB1782" s="22">
        <f t="shared" si="688"/>
        <v>0</v>
      </c>
      <c r="DD1782" s="24"/>
      <c r="DF1782" s="163"/>
      <c r="DH1782" s="24"/>
      <c r="DI1782" s="447"/>
      <c r="DJ1782" s="163"/>
    </row>
    <row r="1783" spans="1:114" s="7" customFormat="1">
      <c r="A1783" s="277">
        <f t="shared" si="672"/>
        <v>50</v>
      </c>
      <c r="B1783" s="21" t="e">
        <f>'Calculateur de trading'!I1783/C1783/W1783</f>
        <v>#DIV/0!</v>
      </c>
      <c r="C1783" s="278">
        <f t="shared" si="673"/>
        <v>10</v>
      </c>
      <c r="D1783" s="426"/>
      <c r="E1783" s="273">
        <f t="shared" si="674"/>
        <v>100</v>
      </c>
      <c r="F1783" s="271">
        <f t="shared" si="666"/>
        <v>2</v>
      </c>
      <c r="G1783" s="271" t="e">
        <f t="shared" si="667"/>
        <v>#DIV/0!</v>
      </c>
      <c r="H1783" s="272">
        <f t="shared" si="668"/>
        <v>20</v>
      </c>
      <c r="I1783" s="270"/>
      <c r="J1783" s="273">
        <f t="shared" si="675"/>
        <v>200</v>
      </c>
      <c r="K1783" s="271">
        <f t="shared" si="669"/>
        <v>4</v>
      </c>
      <c r="L1783" s="271" t="e">
        <f t="shared" si="670"/>
        <v>#DIV/0!</v>
      </c>
      <c r="M1783" s="272">
        <f t="shared" si="671"/>
        <v>40</v>
      </c>
      <c r="N1783" s="389"/>
      <c r="O1783" s="455" t="e">
        <f>(A1783*B1783*W1783)+(B1783*'Calculateur de trading'!H1783)</f>
        <v>#DIV/0!</v>
      </c>
      <c r="P1783" s="274" t="e">
        <f>O1783/'Déscriptions des trades'!CK1783</f>
        <v>#DIV/0!</v>
      </c>
      <c r="Q1783" s="456" t="e">
        <f>'Déscriptions des trades'!CK1783-O1783</f>
        <v>#DIV/0!</v>
      </c>
      <c r="R1783" s="466" t="e">
        <f t="shared" si="676"/>
        <v>#DIV/0!</v>
      </c>
      <c r="S1783" s="389"/>
      <c r="T1783" s="12"/>
      <c r="U1783" s="25"/>
      <c r="V1783" s="15"/>
      <c r="W1783" s="490">
        <f t="shared" si="680"/>
        <v>0</v>
      </c>
      <c r="X1783" s="21" t="e">
        <f>W1783*U1783/'Déscriptions des trades'!CK1783*'Déscriptions des trades'!B1783</f>
        <v>#DIV/0!</v>
      </c>
      <c r="Y1783" s="459"/>
      <c r="Z1783" s="389"/>
      <c r="AA1783" s="23">
        <f t="shared" si="677"/>
        <v>0.1</v>
      </c>
      <c r="AB1783" s="17" t="e">
        <f>(AA1783*'Déscriptions des trades'!U1783*'Déscriptions des trades'!B1783/'Déscriptions des trades'!CK1783)*'Déscriptions des trades'!W1783</f>
        <v>#DIV/0!</v>
      </c>
      <c r="AC1783" s="265" t="e">
        <f>AB1783*'Déscriptions des trades'!CK1783</f>
        <v>#DIV/0!</v>
      </c>
      <c r="AD1783" s="266" t="e">
        <f>'Déscriptions des trades'!CK1783-AC1783</f>
        <v>#DIV/0!</v>
      </c>
      <c r="AE1783" s="389"/>
      <c r="AF1783" s="399">
        <v>1779</v>
      </c>
      <c r="AG1783" s="389"/>
      <c r="AH1783" s="20"/>
      <c r="AI1783" s="303"/>
      <c r="AJ1783" s="307"/>
      <c r="AK1783" s="161"/>
      <c r="AL1783" s="305"/>
      <c r="AM1783" s="305"/>
      <c r="AN1783" s="162"/>
      <c r="AO1783" s="439"/>
      <c r="AP1783" s="162"/>
      <c r="AQ1783" s="113"/>
      <c r="AR1783" s="113"/>
      <c r="AS1783" s="384"/>
      <c r="AT1783" s="306"/>
      <c r="AU1783" s="306"/>
      <c r="AV1783" s="160"/>
      <c r="AW1783" s="158"/>
      <c r="AX1783" s="385"/>
      <c r="AY1783" s="453"/>
      <c r="AZ1783" s="165"/>
      <c r="BA1783" s="301"/>
      <c r="BB1783" s="165"/>
      <c r="BC1783" s="301"/>
      <c r="BD1783" s="165"/>
      <c r="BE1783" s="302"/>
      <c r="BF1783" s="302"/>
      <c r="BG1783" s="165"/>
      <c r="BH1783" s="303"/>
      <c r="BI1783" s="165"/>
      <c r="BJ1783" s="304"/>
      <c r="BK1783" s="394"/>
      <c r="BL1783" s="302"/>
      <c r="BM1783" s="302"/>
      <c r="BN1783" s="394"/>
      <c r="BO1783" s="302"/>
      <c r="BP1783" s="13"/>
      <c r="BQ1783" s="302"/>
      <c r="BR1783" s="13"/>
      <c r="BS1783" s="302"/>
      <c r="BT1783" s="13"/>
      <c r="BU1783" s="302"/>
      <c r="BV1783" s="386"/>
      <c r="BW1783" s="303"/>
      <c r="BX1783" s="303"/>
      <c r="BY1783" s="302"/>
      <c r="BZ1783" s="302"/>
      <c r="CA1783" s="387"/>
      <c r="CB1783" s="395"/>
      <c r="CC1783" s="12"/>
      <c r="CD1783" s="304"/>
      <c r="CE1783" s="14"/>
      <c r="CF1783" s="395"/>
      <c r="CG1783" s="397"/>
      <c r="CH1783" s="300">
        <f t="shared" si="681"/>
        <v>0</v>
      </c>
      <c r="CI1783" s="26"/>
      <c r="CJ1783" s="17">
        <f t="shared" si="678"/>
        <v>0</v>
      </c>
      <c r="CK1783" s="18">
        <f t="shared" si="689"/>
        <v>12.89</v>
      </c>
      <c r="CM1783" s="164"/>
      <c r="CN1783" s="302"/>
      <c r="CO1783" s="13">
        <f t="shared" si="682"/>
        <v>0</v>
      </c>
      <c r="CP1783" s="302"/>
      <c r="CQ1783" s="13">
        <f t="shared" si="683"/>
        <v>0</v>
      </c>
      <c r="CR1783" s="302"/>
      <c r="CS1783" s="13">
        <f t="shared" si="684"/>
        <v>0</v>
      </c>
      <c r="CT1783" s="302"/>
      <c r="CU1783" s="13">
        <f t="shared" si="679"/>
        <v>0</v>
      </c>
      <c r="CV1783" s="302"/>
      <c r="CW1783" s="13">
        <f t="shared" si="685"/>
        <v>0</v>
      </c>
      <c r="CX1783" s="13">
        <f t="shared" si="686"/>
        <v>0</v>
      </c>
      <c r="CY1783" s="251">
        <f t="shared" si="687"/>
        <v>0</v>
      </c>
      <c r="CZ1783" s="13" t="s">
        <v>29</v>
      </c>
      <c r="DA1783" s="13">
        <v>50</v>
      </c>
      <c r="DB1783" s="22">
        <f t="shared" si="688"/>
        <v>0</v>
      </c>
      <c r="DD1783" s="24"/>
      <c r="DF1783" s="163"/>
      <c r="DH1783" s="24"/>
      <c r="DI1783" s="447"/>
      <c r="DJ1783" s="163"/>
    </row>
    <row r="1784" spans="1:114" s="7" customFormat="1">
      <c r="A1784" s="277">
        <f t="shared" si="672"/>
        <v>50</v>
      </c>
      <c r="B1784" s="21" t="e">
        <f>'Calculateur de trading'!I1784/C1784/W1784</f>
        <v>#DIV/0!</v>
      </c>
      <c r="C1784" s="278">
        <f t="shared" si="673"/>
        <v>10</v>
      </c>
      <c r="D1784" s="426"/>
      <c r="E1784" s="273">
        <f t="shared" si="674"/>
        <v>100</v>
      </c>
      <c r="F1784" s="271">
        <f t="shared" si="666"/>
        <v>2</v>
      </c>
      <c r="G1784" s="271" t="e">
        <f t="shared" si="667"/>
        <v>#DIV/0!</v>
      </c>
      <c r="H1784" s="272">
        <f t="shared" si="668"/>
        <v>20</v>
      </c>
      <c r="I1784" s="270"/>
      <c r="J1784" s="273">
        <f t="shared" si="675"/>
        <v>200</v>
      </c>
      <c r="K1784" s="271">
        <f t="shared" si="669"/>
        <v>4</v>
      </c>
      <c r="L1784" s="271" t="e">
        <f t="shared" si="670"/>
        <v>#DIV/0!</v>
      </c>
      <c r="M1784" s="272">
        <f t="shared" si="671"/>
        <v>40</v>
      </c>
      <c r="N1784" s="389"/>
      <c r="O1784" s="455" t="e">
        <f>(A1784*B1784*W1784)+(B1784*'Calculateur de trading'!H1784)</f>
        <v>#DIV/0!</v>
      </c>
      <c r="P1784" s="274" t="e">
        <f>O1784/'Déscriptions des trades'!CK1784</f>
        <v>#DIV/0!</v>
      </c>
      <c r="Q1784" s="456" t="e">
        <f>'Déscriptions des trades'!CK1784-O1784</f>
        <v>#DIV/0!</v>
      </c>
      <c r="R1784" s="466" t="e">
        <f t="shared" si="676"/>
        <v>#DIV/0!</v>
      </c>
      <c r="S1784" s="389"/>
      <c r="T1784" s="12"/>
      <c r="U1784" s="25"/>
      <c r="V1784" s="15"/>
      <c r="W1784" s="490">
        <f t="shared" si="680"/>
        <v>0</v>
      </c>
      <c r="X1784" s="21" t="e">
        <f>W1784*U1784/'Déscriptions des trades'!CK1784*'Déscriptions des trades'!B1784</f>
        <v>#DIV/0!</v>
      </c>
      <c r="Y1784" s="459"/>
      <c r="Z1784" s="389"/>
      <c r="AA1784" s="23">
        <f t="shared" si="677"/>
        <v>0.1</v>
      </c>
      <c r="AB1784" s="17" t="e">
        <f>(AA1784*'Déscriptions des trades'!U1784*'Déscriptions des trades'!B1784/'Déscriptions des trades'!CK1784)*'Déscriptions des trades'!W1784</f>
        <v>#DIV/0!</v>
      </c>
      <c r="AC1784" s="265" t="e">
        <f>AB1784*'Déscriptions des trades'!CK1784</f>
        <v>#DIV/0!</v>
      </c>
      <c r="AD1784" s="266" t="e">
        <f>'Déscriptions des trades'!CK1784-AC1784</f>
        <v>#DIV/0!</v>
      </c>
      <c r="AE1784" s="389"/>
      <c r="AF1784" s="399">
        <v>1780</v>
      </c>
      <c r="AG1784" s="389"/>
      <c r="AH1784" s="20"/>
      <c r="AI1784" s="303"/>
      <c r="AJ1784" s="307"/>
      <c r="AK1784" s="161"/>
      <c r="AL1784" s="305"/>
      <c r="AM1784" s="305"/>
      <c r="AN1784" s="162"/>
      <c r="AO1784" s="439"/>
      <c r="AP1784" s="162"/>
      <c r="AQ1784" s="113"/>
      <c r="AR1784" s="113"/>
      <c r="AS1784" s="384"/>
      <c r="AT1784" s="306"/>
      <c r="AU1784" s="306"/>
      <c r="AV1784" s="160"/>
      <c r="AW1784" s="158"/>
      <c r="AX1784" s="385"/>
      <c r="AY1784" s="453"/>
      <c r="AZ1784" s="165"/>
      <c r="BA1784" s="301"/>
      <c r="BB1784" s="165"/>
      <c r="BC1784" s="301"/>
      <c r="BD1784" s="165"/>
      <c r="BE1784" s="302"/>
      <c r="BF1784" s="302"/>
      <c r="BG1784" s="165"/>
      <c r="BH1784" s="303"/>
      <c r="BI1784" s="165"/>
      <c r="BJ1784" s="304"/>
      <c r="BK1784" s="394"/>
      <c r="BL1784" s="302"/>
      <c r="BM1784" s="302"/>
      <c r="BN1784" s="394"/>
      <c r="BO1784" s="302"/>
      <c r="BP1784" s="13"/>
      <c r="BQ1784" s="302"/>
      <c r="BR1784" s="13"/>
      <c r="BS1784" s="302"/>
      <c r="BT1784" s="13"/>
      <c r="BU1784" s="302"/>
      <c r="BV1784" s="386"/>
      <c r="BW1784" s="303"/>
      <c r="BX1784" s="303"/>
      <c r="BY1784" s="302"/>
      <c r="BZ1784" s="302"/>
      <c r="CA1784" s="387"/>
      <c r="CB1784" s="395"/>
      <c r="CC1784" s="12"/>
      <c r="CD1784" s="304"/>
      <c r="CE1784" s="14"/>
      <c r="CF1784" s="395"/>
      <c r="CG1784" s="397"/>
      <c r="CH1784" s="300">
        <f t="shared" si="681"/>
        <v>0</v>
      </c>
      <c r="CI1784" s="26"/>
      <c r="CJ1784" s="17">
        <f t="shared" si="678"/>
        <v>0</v>
      </c>
      <c r="CK1784" s="18">
        <f t="shared" si="689"/>
        <v>12.89</v>
      </c>
      <c r="CM1784" s="164"/>
      <c r="CN1784" s="302"/>
      <c r="CO1784" s="13">
        <f t="shared" si="682"/>
        <v>0</v>
      </c>
      <c r="CP1784" s="302"/>
      <c r="CQ1784" s="13">
        <f t="shared" si="683"/>
        <v>0</v>
      </c>
      <c r="CR1784" s="302"/>
      <c r="CS1784" s="13">
        <f t="shared" si="684"/>
        <v>0</v>
      </c>
      <c r="CT1784" s="302"/>
      <c r="CU1784" s="13">
        <f t="shared" si="679"/>
        <v>0</v>
      </c>
      <c r="CV1784" s="302"/>
      <c r="CW1784" s="13">
        <f t="shared" si="685"/>
        <v>0</v>
      </c>
      <c r="CX1784" s="13">
        <f t="shared" si="686"/>
        <v>0</v>
      </c>
      <c r="CY1784" s="251">
        <f t="shared" si="687"/>
        <v>0</v>
      </c>
      <c r="CZ1784" s="13" t="s">
        <v>29</v>
      </c>
      <c r="DA1784" s="13">
        <v>50</v>
      </c>
      <c r="DB1784" s="22">
        <f t="shared" si="688"/>
        <v>0</v>
      </c>
      <c r="DD1784" s="24"/>
      <c r="DF1784" s="163"/>
      <c r="DH1784" s="24"/>
      <c r="DI1784" s="447"/>
      <c r="DJ1784" s="163"/>
    </row>
    <row r="1785" spans="1:114" s="7" customFormat="1">
      <c r="A1785" s="277">
        <f t="shared" si="672"/>
        <v>50</v>
      </c>
      <c r="B1785" s="21" t="e">
        <f>'Calculateur de trading'!I1785/C1785/W1785</f>
        <v>#DIV/0!</v>
      </c>
      <c r="C1785" s="278">
        <f t="shared" si="673"/>
        <v>10</v>
      </c>
      <c r="D1785" s="278"/>
      <c r="E1785" s="273">
        <f t="shared" si="674"/>
        <v>100</v>
      </c>
      <c r="F1785" s="271">
        <f t="shared" si="666"/>
        <v>2</v>
      </c>
      <c r="G1785" s="271" t="e">
        <f t="shared" si="667"/>
        <v>#DIV/0!</v>
      </c>
      <c r="H1785" s="272">
        <f t="shared" si="668"/>
        <v>20</v>
      </c>
      <c r="I1785" s="270"/>
      <c r="J1785" s="273">
        <f t="shared" si="675"/>
        <v>200</v>
      </c>
      <c r="K1785" s="271">
        <f t="shared" si="669"/>
        <v>4</v>
      </c>
      <c r="L1785" s="271" t="e">
        <f t="shared" si="670"/>
        <v>#DIV/0!</v>
      </c>
      <c r="M1785" s="272">
        <f t="shared" si="671"/>
        <v>40</v>
      </c>
      <c r="N1785" s="389"/>
      <c r="O1785" s="455" t="e">
        <f>(A1785*B1785*W1785)+(B1785*'Calculateur de trading'!H1785)</f>
        <v>#DIV/0!</v>
      </c>
      <c r="P1785" s="274" t="e">
        <f>O1785/'Déscriptions des trades'!CK1785</f>
        <v>#DIV/0!</v>
      </c>
      <c r="Q1785" s="456" t="e">
        <f>'Déscriptions des trades'!CK1785-O1785</f>
        <v>#DIV/0!</v>
      </c>
      <c r="R1785" s="466" t="e">
        <f t="shared" si="676"/>
        <v>#DIV/0!</v>
      </c>
      <c r="S1785" s="389"/>
      <c r="T1785" s="12"/>
      <c r="U1785" s="25"/>
      <c r="V1785" s="15"/>
      <c r="W1785" s="490">
        <f t="shared" si="680"/>
        <v>0</v>
      </c>
      <c r="X1785" s="21" t="e">
        <f>W1785*U1785/'Déscriptions des trades'!CK1785*'Déscriptions des trades'!B1785</f>
        <v>#DIV/0!</v>
      </c>
      <c r="Y1785" s="459"/>
      <c r="Z1785" s="389"/>
      <c r="AA1785" s="23">
        <f t="shared" si="677"/>
        <v>0.1</v>
      </c>
      <c r="AB1785" s="17" t="e">
        <f>(AA1785*'Déscriptions des trades'!U1785*'Déscriptions des trades'!B1785/'Déscriptions des trades'!CK1785)*'Déscriptions des trades'!W1785</f>
        <v>#DIV/0!</v>
      </c>
      <c r="AC1785" s="265" t="e">
        <f>AB1785*'Déscriptions des trades'!CK1785</f>
        <v>#DIV/0!</v>
      </c>
      <c r="AD1785" s="266" t="e">
        <f>'Déscriptions des trades'!CK1785-AC1785</f>
        <v>#DIV/0!</v>
      </c>
      <c r="AE1785" s="389"/>
      <c r="AF1785" s="399">
        <v>1781</v>
      </c>
      <c r="AG1785" s="389"/>
      <c r="AH1785" s="20"/>
      <c r="AI1785" s="303"/>
      <c r="AJ1785" s="307"/>
      <c r="AK1785" s="161"/>
      <c r="AL1785" s="305"/>
      <c r="AM1785" s="305"/>
      <c r="AN1785" s="162"/>
      <c r="AO1785" s="439"/>
      <c r="AP1785" s="162"/>
      <c r="AQ1785" s="113"/>
      <c r="AR1785" s="113"/>
      <c r="AS1785" s="384"/>
      <c r="AT1785" s="306"/>
      <c r="AU1785" s="306"/>
      <c r="AV1785" s="160"/>
      <c r="AW1785" s="158"/>
      <c r="AX1785" s="385"/>
      <c r="AY1785" s="453"/>
      <c r="AZ1785" s="165"/>
      <c r="BA1785" s="301"/>
      <c r="BB1785" s="165"/>
      <c r="BC1785" s="301"/>
      <c r="BD1785" s="165"/>
      <c r="BE1785" s="302"/>
      <c r="BF1785" s="302"/>
      <c r="BG1785" s="165"/>
      <c r="BH1785" s="303"/>
      <c r="BI1785" s="165"/>
      <c r="BJ1785" s="304"/>
      <c r="BK1785" s="394"/>
      <c r="BL1785" s="302"/>
      <c r="BM1785" s="302"/>
      <c r="BN1785" s="394"/>
      <c r="BO1785" s="302"/>
      <c r="BP1785" s="13"/>
      <c r="BQ1785" s="302"/>
      <c r="BR1785" s="13"/>
      <c r="BS1785" s="302"/>
      <c r="BT1785" s="13"/>
      <c r="BU1785" s="302"/>
      <c r="BV1785" s="386"/>
      <c r="BW1785" s="303"/>
      <c r="BX1785" s="303"/>
      <c r="BY1785" s="302"/>
      <c r="BZ1785" s="302"/>
      <c r="CA1785" s="387"/>
      <c r="CB1785" s="395"/>
      <c r="CC1785" s="12"/>
      <c r="CD1785" s="304"/>
      <c r="CE1785" s="14"/>
      <c r="CF1785" s="395"/>
      <c r="CG1785" s="397"/>
      <c r="CH1785" s="300">
        <f t="shared" si="681"/>
        <v>0</v>
      </c>
      <c r="CI1785" s="26"/>
      <c r="CJ1785" s="17">
        <f t="shared" si="678"/>
        <v>0</v>
      </c>
      <c r="CK1785" s="18">
        <f t="shared" si="689"/>
        <v>12.89</v>
      </c>
      <c r="CM1785" s="164"/>
      <c r="CN1785" s="302"/>
      <c r="CO1785" s="13">
        <f t="shared" si="682"/>
        <v>0</v>
      </c>
      <c r="CP1785" s="302"/>
      <c r="CQ1785" s="13">
        <f t="shared" si="683"/>
        <v>0</v>
      </c>
      <c r="CR1785" s="302"/>
      <c r="CS1785" s="13">
        <f t="shared" si="684"/>
        <v>0</v>
      </c>
      <c r="CT1785" s="302"/>
      <c r="CU1785" s="13">
        <f t="shared" si="679"/>
        <v>0</v>
      </c>
      <c r="CV1785" s="302"/>
      <c r="CW1785" s="13">
        <f t="shared" si="685"/>
        <v>0</v>
      </c>
      <c r="CX1785" s="13">
        <f t="shared" si="686"/>
        <v>0</v>
      </c>
      <c r="CY1785" s="251">
        <f t="shared" si="687"/>
        <v>0</v>
      </c>
      <c r="CZ1785" s="13" t="s">
        <v>29</v>
      </c>
      <c r="DA1785" s="13">
        <v>50</v>
      </c>
      <c r="DB1785" s="22">
        <f t="shared" si="688"/>
        <v>0</v>
      </c>
      <c r="DD1785" s="24"/>
      <c r="DF1785" s="163"/>
      <c r="DH1785" s="24"/>
      <c r="DI1785" s="447"/>
      <c r="DJ1785" s="163"/>
    </row>
    <row r="1786" spans="1:114" s="7" customFormat="1">
      <c r="A1786" s="277">
        <f t="shared" si="672"/>
        <v>50</v>
      </c>
      <c r="B1786" s="21" t="e">
        <f>'Calculateur de trading'!I1786/C1786/W1786</f>
        <v>#DIV/0!</v>
      </c>
      <c r="C1786" s="278">
        <f t="shared" si="673"/>
        <v>10</v>
      </c>
      <c r="D1786" s="426"/>
      <c r="E1786" s="273">
        <f t="shared" si="674"/>
        <v>100</v>
      </c>
      <c r="F1786" s="271">
        <f t="shared" si="666"/>
        <v>2</v>
      </c>
      <c r="G1786" s="271" t="e">
        <f t="shared" si="667"/>
        <v>#DIV/0!</v>
      </c>
      <c r="H1786" s="272">
        <f t="shared" si="668"/>
        <v>20</v>
      </c>
      <c r="I1786" s="270"/>
      <c r="J1786" s="273">
        <f t="shared" si="675"/>
        <v>200</v>
      </c>
      <c r="K1786" s="271">
        <f t="shared" si="669"/>
        <v>4</v>
      </c>
      <c r="L1786" s="271" t="e">
        <f t="shared" si="670"/>
        <v>#DIV/0!</v>
      </c>
      <c r="M1786" s="272">
        <f t="shared" si="671"/>
        <v>40</v>
      </c>
      <c r="N1786" s="389"/>
      <c r="O1786" s="455" t="e">
        <f>(A1786*B1786*W1786)+(B1786*'Calculateur de trading'!H1786)</f>
        <v>#DIV/0!</v>
      </c>
      <c r="P1786" s="274" t="e">
        <f>O1786/'Déscriptions des trades'!CK1786</f>
        <v>#DIV/0!</v>
      </c>
      <c r="Q1786" s="456" t="e">
        <f>'Déscriptions des trades'!CK1786-O1786</f>
        <v>#DIV/0!</v>
      </c>
      <c r="R1786" s="466" t="e">
        <f t="shared" si="676"/>
        <v>#DIV/0!</v>
      </c>
      <c r="S1786" s="389"/>
      <c r="T1786" s="12"/>
      <c r="U1786" s="25"/>
      <c r="V1786" s="15"/>
      <c r="W1786" s="490">
        <f t="shared" si="680"/>
        <v>0</v>
      </c>
      <c r="X1786" s="21" t="e">
        <f>W1786*U1786/'Déscriptions des trades'!CK1786*'Déscriptions des trades'!B1786</f>
        <v>#DIV/0!</v>
      </c>
      <c r="Y1786" s="459"/>
      <c r="Z1786" s="389"/>
      <c r="AA1786" s="23">
        <f t="shared" si="677"/>
        <v>0.1</v>
      </c>
      <c r="AB1786" s="17" t="e">
        <f>(AA1786*'Déscriptions des trades'!U1786*'Déscriptions des trades'!B1786/'Déscriptions des trades'!CK1786)*'Déscriptions des trades'!W1786</f>
        <v>#DIV/0!</v>
      </c>
      <c r="AC1786" s="265" t="e">
        <f>AB1786*'Déscriptions des trades'!CK1786</f>
        <v>#DIV/0!</v>
      </c>
      <c r="AD1786" s="266" t="e">
        <f>'Déscriptions des trades'!CK1786-AC1786</f>
        <v>#DIV/0!</v>
      </c>
      <c r="AE1786" s="389"/>
      <c r="AF1786" s="399">
        <v>1782</v>
      </c>
      <c r="AG1786" s="389"/>
      <c r="AH1786" s="20"/>
      <c r="AI1786" s="303"/>
      <c r="AJ1786" s="307"/>
      <c r="AK1786" s="161"/>
      <c r="AL1786" s="305"/>
      <c r="AM1786" s="305"/>
      <c r="AN1786" s="162"/>
      <c r="AO1786" s="439"/>
      <c r="AP1786" s="162"/>
      <c r="AQ1786" s="113"/>
      <c r="AR1786" s="113"/>
      <c r="AS1786" s="384"/>
      <c r="AT1786" s="306"/>
      <c r="AU1786" s="306"/>
      <c r="AV1786" s="160"/>
      <c r="AW1786" s="158"/>
      <c r="AX1786" s="385"/>
      <c r="AY1786" s="453"/>
      <c r="AZ1786" s="165"/>
      <c r="BA1786" s="301"/>
      <c r="BB1786" s="165"/>
      <c r="BC1786" s="301"/>
      <c r="BD1786" s="165"/>
      <c r="BE1786" s="302"/>
      <c r="BF1786" s="302"/>
      <c r="BG1786" s="165"/>
      <c r="BH1786" s="303"/>
      <c r="BI1786" s="165"/>
      <c r="BJ1786" s="304"/>
      <c r="BK1786" s="394"/>
      <c r="BL1786" s="302"/>
      <c r="BM1786" s="302"/>
      <c r="BN1786" s="394"/>
      <c r="BO1786" s="302"/>
      <c r="BP1786" s="13"/>
      <c r="BQ1786" s="302"/>
      <c r="BR1786" s="13"/>
      <c r="BS1786" s="302"/>
      <c r="BT1786" s="13"/>
      <c r="BU1786" s="302"/>
      <c r="BV1786" s="386"/>
      <c r="BW1786" s="303"/>
      <c r="BX1786" s="303"/>
      <c r="BY1786" s="302"/>
      <c r="BZ1786" s="302"/>
      <c r="CA1786" s="387"/>
      <c r="CB1786" s="395"/>
      <c r="CC1786" s="12"/>
      <c r="CD1786" s="304"/>
      <c r="CE1786" s="14"/>
      <c r="CF1786" s="395"/>
      <c r="CG1786" s="397"/>
      <c r="CH1786" s="300">
        <f t="shared" si="681"/>
        <v>0</v>
      </c>
      <c r="CI1786" s="26"/>
      <c r="CJ1786" s="17">
        <f t="shared" si="678"/>
        <v>0</v>
      </c>
      <c r="CK1786" s="18">
        <f t="shared" si="689"/>
        <v>12.89</v>
      </c>
      <c r="CM1786" s="164"/>
      <c r="CN1786" s="302"/>
      <c r="CO1786" s="13">
        <f t="shared" si="682"/>
        <v>0</v>
      </c>
      <c r="CP1786" s="302"/>
      <c r="CQ1786" s="13">
        <f t="shared" si="683"/>
        <v>0</v>
      </c>
      <c r="CR1786" s="302"/>
      <c r="CS1786" s="13">
        <f t="shared" si="684"/>
        <v>0</v>
      </c>
      <c r="CT1786" s="302"/>
      <c r="CU1786" s="13">
        <f t="shared" si="679"/>
        <v>0</v>
      </c>
      <c r="CV1786" s="302"/>
      <c r="CW1786" s="13">
        <f t="shared" si="685"/>
        <v>0</v>
      </c>
      <c r="CX1786" s="13">
        <f t="shared" si="686"/>
        <v>0</v>
      </c>
      <c r="CY1786" s="251">
        <f t="shared" si="687"/>
        <v>0</v>
      </c>
      <c r="CZ1786" s="13" t="s">
        <v>29</v>
      </c>
      <c r="DA1786" s="13">
        <v>50</v>
      </c>
      <c r="DB1786" s="22">
        <f t="shared" si="688"/>
        <v>0</v>
      </c>
      <c r="DD1786" s="24"/>
      <c r="DF1786" s="163"/>
      <c r="DH1786" s="24"/>
      <c r="DI1786" s="447"/>
      <c r="DJ1786" s="163"/>
    </row>
    <row r="1787" spans="1:114" s="7" customFormat="1">
      <c r="A1787" s="277">
        <f t="shared" si="672"/>
        <v>50</v>
      </c>
      <c r="B1787" s="21" t="e">
        <f>'Calculateur de trading'!I1787/C1787/W1787</f>
        <v>#DIV/0!</v>
      </c>
      <c r="C1787" s="278">
        <f t="shared" si="673"/>
        <v>10</v>
      </c>
      <c r="D1787" s="278"/>
      <c r="E1787" s="273">
        <f t="shared" si="674"/>
        <v>100</v>
      </c>
      <c r="F1787" s="271">
        <f t="shared" si="666"/>
        <v>2</v>
      </c>
      <c r="G1787" s="271" t="e">
        <f t="shared" si="667"/>
        <v>#DIV/0!</v>
      </c>
      <c r="H1787" s="272">
        <f t="shared" si="668"/>
        <v>20</v>
      </c>
      <c r="I1787" s="270"/>
      <c r="J1787" s="273">
        <f t="shared" si="675"/>
        <v>200</v>
      </c>
      <c r="K1787" s="271">
        <f t="shared" si="669"/>
        <v>4</v>
      </c>
      <c r="L1787" s="271" t="e">
        <f t="shared" si="670"/>
        <v>#DIV/0!</v>
      </c>
      <c r="M1787" s="272">
        <f t="shared" si="671"/>
        <v>40</v>
      </c>
      <c r="N1787" s="389"/>
      <c r="O1787" s="455" t="e">
        <f>(A1787*B1787*W1787)+(B1787*'Calculateur de trading'!H1787)</f>
        <v>#DIV/0!</v>
      </c>
      <c r="P1787" s="274" t="e">
        <f>O1787/'Déscriptions des trades'!CK1787</f>
        <v>#DIV/0!</v>
      </c>
      <c r="Q1787" s="456" t="e">
        <f>'Déscriptions des trades'!CK1787-O1787</f>
        <v>#DIV/0!</v>
      </c>
      <c r="R1787" s="466" t="e">
        <f t="shared" si="676"/>
        <v>#DIV/0!</v>
      </c>
      <c r="S1787" s="389"/>
      <c r="T1787" s="12"/>
      <c r="U1787" s="25"/>
      <c r="V1787" s="15"/>
      <c r="W1787" s="490">
        <f t="shared" si="680"/>
        <v>0</v>
      </c>
      <c r="X1787" s="21" t="e">
        <f>W1787*U1787/'Déscriptions des trades'!CK1787*'Déscriptions des trades'!B1787</f>
        <v>#DIV/0!</v>
      </c>
      <c r="Y1787" s="459"/>
      <c r="Z1787" s="389"/>
      <c r="AA1787" s="23">
        <f t="shared" si="677"/>
        <v>0.1</v>
      </c>
      <c r="AB1787" s="17" t="e">
        <f>(AA1787*'Déscriptions des trades'!U1787*'Déscriptions des trades'!B1787/'Déscriptions des trades'!CK1787)*'Déscriptions des trades'!W1787</f>
        <v>#DIV/0!</v>
      </c>
      <c r="AC1787" s="265" t="e">
        <f>AB1787*'Déscriptions des trades'!CK1787</f>
        <v>#DIV/0!</v>
      </c>
      <c r="AD1787" s="266" t="e">
        <f>'Déscriptions des trades'!CK1787-AC1787</f>
        <v>#DIV/0!</v>
      </c>
      <c r="AE1787" s="389"/>
      <c r="AF1787" s="399">
        <v>1783</v>
      </c>
      <c r="AG1787" s="389"/>
      <c r="AH1787" s="20"/>
      <c r="AI1787" s="303"/>
      <c r="AJ1787" s="307"/>
      <c r="AK1787" s="161"/>
      <c r="AL1787" s="305"/>
      <c r="AM1787" s="305"/>
      <c r="AN1787" s="162"/>
      <c r="AO1787" s="439"/>
      <c r="AP1787" s="162"/>
      <c r="AQ1787" s="113"/>
      <c r="AR1787" s="113"/>
      <c r="AS1787" s="384"/>
      <c r="AT1787" s="306"/>
      <c r="AU1787" s="306"/>
      <c r="AV1787" s="160"/>
      <c r="AW1787" s="158"/>
      <c r="AX1787" s="385"/>
      <c r="AY1787" s="453"/>
      <c r="AZ1787" s="165"/>
      <c r="BA1787" s="301"/>
      <c r="BB1787" s="165"/>
      <c r="BC1787" s="301"/>
      <c r="BD1787" s="165"/>
      <c r="BE1787" s="302"/>
      <c r="BF1787" s="302"/>
      <c r="BG1787" s="165"/>
      <c r="BH1787" s="303"/>
      <c r="BI1787" s="165"/>
      <c r="BJ1787" s="304"/>
      <c r="BK1787" s="394"/>
      <c r="BL1787" s="302"/>
      <c r="BM1787" s="302"/>
      <c r="BN1787" s="394"/>
      <c r="BO1787" s="302"/>
      <c r="BP1787" s="13"/>
      <c r="BQ1787" s="302"/>
      <c r="BR1787" s="13"/>
      <c r="BS1787" s="302"/>
      <c r="BT1787" s="13"/>
      <c r="BU1787" s="302"/>
      <c r="BV1787" s="386"/>
      <c r="BW1787" s="303"/>
      <c r="BX1787" s="303"/>
      <c r="BY1787" s="302"/>
      <c r="BZ1787" s="302"/>
      <c r="CA1787" s="387"/>
      <c r="CB1787" s="395"/>
      <c r="CC1787" s="12"/>
      <c r="CD1787" s="304"/>
      <c r="CE1787" s="14"/>
      <c r="CF1787" s="395"/>
      <c r="CG1787" s="397"/>
      <c r="CH1787" s="300">
        <f t="shared" si="681"/>
        <v>0</v>
      </c>
      <c r="CI1787" s="26"/>
      <c r="CJ1787" s="17">
        <f t="shared" si="678"/>
        <v>0</v>
      </c>
      <c r="CK1787" s="18">
        <f t="shared" si="689"/>
        <v>12.89</v>
      </c>
      <c r="CM1787" s="164"/>
      <c r="CN1787" s="302"/>
      <c r="CO1787" s="13">
        <f t="shared" si="682"/>
        <v>0</v>
      </c>
      <c r="CP1787" s="302"/>
      <c r="CQ1787" s="13">
        <f t="shared" si="683"/>
        <v>0</v>
      </c>
      <c r="CR1787" s="302"/>
      <c r="CS1787" s="13">
        <f t="shared" si="684"/>
        <v>0</v>
      </c>
      <c r="CT1787" s="302"/>
      <c r="CU1787" s="13">
        <f t="shared" si="679"/>
        <v>0</v>
      </c>
      <c r="CV1787" s="302"/>
      <c r="CW1787" s="13">
        <f t="shared" si="685"/>
        <v>0</v>
      </c>
      <c r="CX1787" s="13">
        <f t="shared" si="686"/>
        <v>0</v>
      </c>
      <c r="CY1787" s="251">
        <f t="shared" si="687"/>
        <v>0</v>
      </c>
      <c r="CZ1787" s="13" t="s">
        <v>29</v>
      </c>
      <c r="DA1787" s="13">
        <v>50</v>
      </c>
      <c r="DB1787" s="22">
        <f t="shared" si="688"/>
        <v>0</v>
      </c>
      <c r="DD1787" s="24"/>
      <c r="DF1787" s="163"/>
      <c r="DH1787" s="24"/>
      <c r="DI1787" s="447"/>
      <c r="DJ1787" s="163"/>
    </row>
    <row r="1788" spans="1:114" s="7" customFormat="1">
      <c r="A1788" s="277">
        <f t="shared" si="672"/>
        <v>50</v>
      </c>
      <c r="B1788" s="21" t="e">
        <f>'Calculateur de trading'!I1788/C1788/W1788</f>
        <v>#DIV/0!</v>
      </c>
      <c r="C1788" s="278">
        <f t="shared" si="673"/>
        <v>10</v>
      </c>
      <c r="D1788" s="426"/>
      <c r="E1788" s="273">
        <f t="shared" si="674"/>
        <v>100</v>
      </c>
      <c r="F1788" s="271">
        <f t="shared" si="666"/>
        <v>2</v>
      </c>
      <c r="G1788" s="271" t="e">
        <f t="shared" si="667"/>
        <v>#DIV/0!</v>
      </c>
      <c r="H1788" s="272">
        <f t="shared" si="668"/>
        <v>20</v>
      </c>
      <c r="I1788" s="270"/>
      <c r="J1788" s="273">
        <f t="shared" si="675"/>
        <v>200</v>
      </c>
      <c r="K1788" s="271">
        <f t="shared" si="669"/>
        <v>4</v>
      </c>
      <c r="L1788" s="271" t="e">
        <f t="shared" si="670"/>
        <v>#DIV/0!</v>
      </c>
      <c r="M1788" s="272">
        <f t="shared" si="671"/>
        <v>40</v>
      </c>
      <c r="N1788" s="389"/>
      <c r="O1788" s="455" t="e">
        <f>(A1788*B1788*W1788)+(B1788*'Calculateur de trading'!H1788)</f>
        <v>#DIV/0!</v>
      </c>
      <c r="P1788" s="274" t="e">
        <f>O1788/'Déscriptions des trades'!CK1788</f>
        <v>#DIV/0!</v>
      </c>
      <c r="Q1788" s="456" t="e">
        <f>'Déscriptions des trades'!CK1788-O1788</f>
        <v>#DIV/0!</v>
      </c>
      <c r="R1788" s="466" t="e">
        <f t="shared" si="676"/>
        <v>#DIV/0!</v>
      </c>
      <c r="S1788" s="389"/>
      <c r="T1788" s="12"/>
      <c r="U1788" s="25"/>
      <c r="V1788" s="15"/>
      <c r="W1788" s="490">
        <f t="shared" si="680"/>
        <v>0</v>
      </c>
      <c r="X1788" s="21" t="e">
        <f>W1788*U1788/'Déscriptions des trades'!CK1788*'Déscriptions des trades'!B1788</f>
        <v>#DIV/0!</v>
      </c>
      <c r="Y1788" s="459"/>
      <c r="Z1788" s="389"/>
      <c r="AA1788" s="23">
        <f t="shared" si="677"/>
        <v>0.1</v>
      </c>
      <c r="AB1788" s="17" t="e">
        <f>(AA1788*'Déscriptions des trades'!U1788*'Déscriptions des trades'!B1788/'Déscriptions des trades'!CK1788)*'Déscriptions des trades'!W1788</f>
        <v>#DIV/0!</v>
      </c>
      <c r="AC1788" s="265" t="e">
        <f>AB1788*'Déscriptions des trades'!CK1788</f>
        <v>#DIV/0!</v>
      </c>
      <c r="AD1788" s="266" t="e">
        <f>'Déscriptions des trades'!CK1788-AC1788</f>
        <v>#DIV/0!</v>
      </c>
      <c r="AE1788" s="389"/>
      <c r="AF1788" s="399">
        <v>1784</v>
      </c>
      <c r="AG1788" s="389"/>
      <c r="AH1788" s="20"/>
      <c r="AI1788" s="303"/>
      <c r="AJ1788" s="307"/>
      <c r="AK1788" s="161"/>
      <c r="AL1788" s="305"/>
      <c r="AM1788" s="305"/>
      <c r="AN1788" s="162"/>
      <c r="AO1788" s="439"/>
      <c r="AP1788" s="162"/>
      <c r="AQ1788" s="113"/>
      <c r="AR1788" s="113"/>
      <c r="AS1788" s="384"/>
      <c r="AT1788" s="306"/>
      <c r="AU1788" s="306"/>
      <c r="AV1788" s="160"/>
      <c r="AW1788" s="158"/>
      <c r="AX1788" s="385"/>
      <c r="AY1788" s="453"/>
      <c r="AZ1788" s="165"/>
      <c r="BA1788" s="301"/>
      <c r="BB1788" s="165"/>
      <c r="BC1788" s="301"/>
      <c r="BD1788" s="165"/>
      <c r="BE1788" s="302"/>
      <c r="BF1788" s="302"/>
      <c r="BG1788" s="165"/>
      <c r="BH1788" s="303"/>
      <c r="BI1788" s="165"/>
      <c r="BJ1788" s="304"/>
      <c r="BK1788" s="394"/>
      <c r="BL1788" s="302"/>
      <c r="BM1788" s="302"/>
      <c r="BN1788" s="394"/>
      <c r="BO1788" s="302"/>
      <c r="BP1788" s="13"/>
      <c r="BQ1788" s="302"/>
      <c r="BR1788" s="13"/>
      <c r="BS1788" s="302"/>
      <c r="BT1788" s="13"/>
      <c r="BU1788" s="302"/>
      <c r="BV1788" s="386"/>
      <c r="BW1788" s="303"/>
      <c r="BX1788" s="303"/>
      <c r="BY1788" s="302"/>
      <c r="BZ1788" s="302"/>
      <c r="CA1788" s="387"/>
      <c r="CB1788" s="395"/>
      <c r="CC1788" s="12"/>
      <c r="CD1788" s="304"/>
      <c r="CE1788" s="14"/>
      <c r="CF1788" s="395"/>
      <c r="CG1788" s="397"/>
      <c r="CH1788" s="300">
        <f t="shared" si="681"/>
        <v>0</v>
      </c>
      <c r="CI1788" s="26"/>
      <c r="CJ1788" s="17">
        <f t="shared" si="678"/>
        <v>0</v>
      </c>
      <c r="CK1788" s="18">
        <f t="shared" si="689"/>
        <v>12.89</v>
      </c>
      <c r="CM1788" s="164"/>
      <c r="CN1788" s="302"/>
      <c r="CO1788" s="13">
        <f t="shared" si="682"/>
        <v>0</v>
      </c>
      <c r="CP1788" s="302"/>
      <c r="CQ1788" s="13">
        <f t="shared" si="683"/>
        <v>0</v>
      </c>
      <c r="CR1788" s="302"/>
      <c r="CS1788" s="13">
        <f t="shared" si="684"/>
        <v>0</v>
      </c>
      <c r="CT1788" s="302"/>
      <c r="CU1788" s="13">
        <f t="shared" si="679"/>
        <v>0</v>
      </c>
      <c r="CV1788" s="302"/>
      <c r="CW1788" s="13">
        <f t="shared" si="685"/>
        <v>0</v>
      </c>
      <c r="CX1788" s="13">
        <f t="shared" si="686"/>
        <v>0</v>
      </c>
      <c r="CY1788" s="251">
        <f t="shared" si="687"/>
        <v>0</v>
      </c>
      <c r="CZ1788" s="13" t="s">
        <v>29</v>
      </c>
      <c r="DA1788" s="13">
        <v>50</v>
      </c>
      <c r="DB1788" s="22">
        <f t="shared" si="688"/>
        <v>0</v>
      </c>
      <c r="DD1788" s="24"/>
      <c r="DF1788" s="163"/>
      <c r="DH1788" s="24"/>
      <c r="DI1788" s="447"/>
      <c r="DJ1788" s="163"/>
    </row>
    <row r="1789" spans="1:114" s="7" customFormat="1">
      <c r="A1789" s="277">
        <f t="shared" si="672"/>
        <v>50</v>
      </c>
      <c r="B1789" s="21" t="e">
        <f>'Calculateur de trading'!I1789/C1789/W1789</f>
        <v>#DIV/0!</v>
      </c>
      <c r="C1789" s="278">
        <f t="shared" si="673"/>
        <v>10</v>
      </c>
      <c r="D1789" s="278"/>
      <c r="E1789" s="273">
        <f t="shared" si="674"/>
        <v>100</v>
      </c>
      <c r="F1789" s="271">
        <f t="shared" si="666"/>
        <v>2</v>
      </c>
      <c r="G1789" s="271" t="e">
        <f t="shared" si="667"/>
        <v>#DIV/0!</v>
      </c>
      <c r="H1789" s="272">
        <f t="shared" si="668"/>
        <v>20</v>
      </c>
      <c r="I1789" s="270"/>
      <c r="J1789" s="273">
        <f t="shared" si="675"/>
        <v>200</v>
      </c>
      <c r="K1789" s="271">
        <f t="shared" si="669"/>
        <v>4</v>
      </c>
      <c r="L1789" s="271" t="e">
        <f t="shared" si="670"/>
        <v>#DIV/0!</v>
      </c>
      <c r="M1789" s="272">
        <f t="shared" si="671"/>
        <v>40</v>
      </c>
      <c r="N1789" s="389"/>
      <c r="O1789" s="455" t="e">
        <f>(A1789*B1789*W1789)+(B1789*'Calculateur de trading'!H1789)</f>
        <v>#DIV/0!</v>
      </c>
      <c r="P1789" s="274" t="e">
        <f>O1789/'Déscriptions des trades'!CK1789</f>
        <v>#DIV/0!</v>
      </c>
      <c r="Q1789" s="456" t="e">
        <f>'Déscriptions des trades'!CK1789-O1789</f>
        <v>#DIV/0!</v>
      </c>
      <c r="R1789" s="466" t="e">
        <f t="shared" si="676"/>
        <v>#DIV/0!</v>
      </c>
      <c r="S1789" s="389"/>
      <c r="T1789" s="12"/>
      <c r="U1789" s="25"/>
      <c r="V1789" s="15"/>
      <c r="W1789" s="490">
        <f t="shared" si="680"/>
        <v>0</v>
      </c>
      <c r="X1789" s="21" t="e">
        <f>W1789*U1789/'Déscriptions des trades'!CK1789*'Déscriptions des trades'!B1789</f>
        <v>#DIV/0!</v>
      </c>
      <c r="Y1789" s="459"/>
      <c r="Z1789" s="389"/>
      <c r="AA1789" s="23">
        <f t="shared" si="677"/>
        <v>0.1</v>
      </c>
      <c r="AB1789" s="17" t="e">
        <f>(AA1789*'Déscriptions des trades'!U1789*'Déscriptions des trades'!B1789/'Déscriptions des trades'!CK1789)*'Déscriptions des trades'!W1789</f>
        <v>#DIV/0!</v>
      </c>
      <c r="AC1789" s="265" t="e">
        <f>AB1789*'Déscriptions des trades'!CK1789</f>
        <v>#DIV/0!</v>
      </c>
      <c r="AD1789" s="266" t="e">
        <f>'Déscriptions des trades'!CK1789-AC1789</f>
        <v>#DIV/0!</v>
      </c>
      <c r="AE1789" s="389"/>
      <c r="AF1789" s="399">
        <v>1785</v>
      </c>
      <c r="AG1789" s="389"/>
      <c r="AH1789" s="20"/>
      <c r="AI1789" s="303"/>
      <c r="AJ1789" s="307"/>
      <c r="AK1789" s="161"/>
      <c r="AL1789" s="305"/>
      <c r="AM1789" s="305"/>
      <c r="AN1789" s="162"/>
      <c r="AO1789" s="439"/>
      <c r="AP1789" s="162"/>
      <c r="AQ1789" s="113"/>
      <c r="AR1789" s="113"/>
      <c r="AS1789" s="384"/>
      <c r="AT1789" s="306"/>
      <c r="AU1789" s="306"/>
      <c r="AV1789" s="160"/>
      <c r="AW1789" s="158"/>
      <c r="AX1789" s="385"/>
      <c r="AY1789" s="453"/>
      <c r="AZ1789" s="165"/>
      <c r="BA1789" s="301"/>
      <c r="BB1789" s="165"/>
      <c r="BC1789" s="301"/>
      <c r="BD1789" s="165"/>
      <c r="BE1789" s="302"/>
      <c r="BF1789" s="302"/>
      <c r="BG1789" s="165"/>
      <c r="BH1789" s="303"/>
      <c r="BI1789" s="165"/>
      <c r="BJ1789" s="304"/>
      <c r="BK1789" s="394"/>
      <c r="BL1789" s="302"/>
      <c r="BM1789" s="302"/>
      <c r="BN1789" s="394"/>
      <c r="BO1789" s="302"/>
      <c r="BP1789" s="13"/>
      <c r="BQ1789" s="302"/>
      <c r="BR1789" s="13"/>
      <c r="BS1789" s="302"/>
      <c r="BT1789" s="13"/>
      <c r="BU1789" s="302"/>
      <c r="BV1789" s="386"/>
      <c r="BW1789" s="303"/>
      <c r="BX1789" s="303"/>
      <c r="BY1789" s="302"/>
      <c r="BZ1789" s="302"/>
      <c r="CA1789" s="387"/>
      <c r="CB1789" s="395"/>
      <c r="CC1789" s="12"/>
      <c r="CD1789" s="304"/>
      <c r="CE1789" s="14"/>
      <c r="CF1789" s="395"/>
      <c r="CG1789" s="397"/>
      <c r="CH1789" s="300">
        <f t="shared" si="681"/>
        <v>0</v>
      </c>
      <c r="CI1789" s="26"/>
      <c r="CJ1789" s="17">
        <f t="shared" si="678"/>
        <v>0</v>
      </c>
      <c r="CK1789" s="18">
        <f t="shared" si="689"/>
        <v>12.89</v>
      </c>
      <c r="CM1789" s="164"/>
      <c r="CN1789" s="302"/>
      <c r="CO1789" s="13">
        <f t="shared" si="682"/>
        <v>0</v>
      </c>
      <c r="CP1789" s="302"/>
      <c r="CQ1789" s="13">
        <f t="shared" si="683"/>
        <v>0</v>
      </c>
      <c r="CR1789" s="302"/>
      <c r="CS1789" s="13">
        <f t="shared" si="684"/>
        <v>0</v>
      </c>
      <c r="CT1789" s="302"/>
      <c r="CU1789" s="13">
        <f t="shared" si="679"/>
        <v>0</v>
      </c>
      <c r="CV1789" s="302"/>
      <c r="CW1789" s="13">
        <f t="shared" si="685"/>
        <v>0</v>
      </c>
      <c r="CX1789" s="13">
        <f t="shared" si="686"/>
        <v>0</v>
      </c>
      <c r="CY1789" s="251">
        <f t="shared" si="687"/>
        <v>0</v>
      </c>
      <c r="CZ1789" s="13" t="s">
        <v>29</v>
      </c>
      <c r="DA1789" s="13">
        <v>50</v>
      </c>
      <c r="DB1789" s="22">
        <f t="shared" si="688"/>
        <v>0</v>
      </c>
      <c r="DD1789" s="24"/>
      <c r="DF1789" s="163"/>
      <c r="DH1789" s="24"/>
      <c r="DI1789" s="447"/>
      <c r="DJ1789" s="163"/>
    </row>
    <row r="1790" spans="1:114" s="7" customFormat="1">
      <c r="A1790" s="277">
        <f t="shared" si="672"/>
        <v>50</v>
      </c>
      <c r="B1790" s="21" t="e">
        <f>'Calculateur de trading'!I1790/C1790/W1790</f>
        <v>#DIV/0!</v>
      </c>
      <c r="C1790" s="278">
        <f t="shared" si="673"/>
        <v>10</v>
      </c>
      <c r="D1790" s="426"/>
      <c r="E1790" s="273">
        <f t="shared" si="674"/>
        <v>100</v>
      </c>
      <c r="F1790" s="271">
        <f t="shared" si="666"/>
        <v>2</v>
      </c>
      <c r="G1790" s="271" t="e">
        <f t="shared" si="667"/>
        <v>#DIV/0!</v>
      </c>
      <c r="H1790" s="272">
        <f t="shared" si="668"/>
        <v>20</v>
      </c>
      <c r="I1790" s="270"/>
      <c r="J1790" s="273">
        <f t="shared" si="675"/>
        <v>200</v>
      </c>
      <c r="K1790" s="271">
        <f t="shared" si="669"/>
        <v>4</v>
      </c>
      <c r="L1790" s="271" t="e">
        <f t="shared" si="670"/>
        <v>#DIV/0!</v>
      </c>
      <c r="M1790" s="272">
        <f t="shared" si="671"/>
        <v>40</v>
      </c>
      <c r="N1790" s="389"/>
      <c r="O1790" s="455" t="e">
        <f>(A1790*B1790*W1790)+(B1790*'Calculateur de trading'!H1790)</f>
        <v>#DIV/0!</v>
      </c>
      <c r="P1790" s="274" t="e">
        <f>O1790/'Déscriptions des trades'!CK1790</f>
        <v>#DIV/0!</v>
      </c>
      <c r="Q1790" s="456" t="e">
        <f>'Déscriptions des trades'!CK1790-O1790</f>
        <v>#DIV/0!</v>
      </c>
      <c r="R1790" s="466" t="e">
        <f t="shared" si="676"/>
        <v>#DIV/0!</v>
      </c>
      <c r="S1790" s="389"/>
      <c r="T1790" s="12"/>
      <c r="U1790" s="25"/>
      <c r="V1790" s="15"/>
      <c r="W1790" s="490">
        <f t="shared" si="680"/>
        <v>0</v>
      </c>
      <c r="X1790" s="21" t="e">
        <f>W1790*U1790/'Déscriptions des trades'!CK1790*'Déscriptions des trades'!B1790</f>
        <v>#DIV/0!</v>
      </c>
      <c r="Y1790" s="459"/>
      <c r="Z1790" s="389"/>
      <c r="AA1790" s="23">
        <f t="shared" si="677"/>
        <v>0.1</v>
      </c>
      <c r="AB1790" s="17" t="e">
        <f>(AA1790*'Déscriptions des trades'!U1790*'Déscriptions des trades'!B1790/'Déscriptions des trades'!CK1790)*'Déscriptions des trades'!W1790</f>
        <v>#DIV/0!</v>
      </c>
      <c r="AC1790" s="265" t="e">
        <f>AB1790*'Déscriptions des trades'!CK1790</f>
        <v>#DIV/0!</v>
      </c>
      <c r="AD1790" s="266" t="e">
        <f>'Déscriptions des trades'!CK1790-AC1790</f>
        <v>#DIV/0!</v>
      </c>
      <c r="AE1790" s="389"/>
      <c r="AF1790" s="399">
        <v>1786</v>
      </c>
      <c r="AG1790" s="389"/>
      <c r="AH1790" s="20"/>
      <c r="AI1790" s="303"/>
      <c r="AJ1790" s="307"/>
      <c r="AK1790" s="161"/>
      <c r="AL1790" s="305"/>
      <c r="AM1790" s="305"/>
      <c r="AN1790" s="162"/>
      <c r="AO1790" s="439"/>
      <c r="AP1790" s="162"/>
      <c r="AQ1790" s="113"/>
      <c r="AR1790" s="113"/>
      <c r="AS1790" s="384"/>
      <c r="AT1790" s="306"/>
      <c r="AU1790" s="306"/>
      <c r="AV1790" s="160"/>
      <c r="AW1790" s="158"/>
      <c r="AX1790" s="385"/>
      <c r="AY1790" s="453"/>
      <c r="AZ1790" s="165"/>
      <c r="BA1790" s="301"/>
      <c r="BB1790" s="165"/>
      <c r="BC1790" s="301"/>
      <c r="BD1790" s="165"/>
      <c r="BE1790" s="302"/>
      <c r="BF1790" s="302"/>
      <c r="BG1790" s="165"/>
      <c r="BH1790" s="303"/>
      <c r="BI1790" s="165"/>
      <c r="BJ1790" s="304"/>
      <c r="BK1790" s="394"/>
      <c r="BL1790" s="302"/>
      <c r="BM1790" s="302"/>
      <c r="BN1790" s="394"/>
      <c r="BO1790" s="302"/>
      <c r="BP1790" s="13"/>
      <c r="BQ1790" s="302"/>
      <c r="BR1790" s="13"/>
      <c r="BS1790" s="302"/>
      <c r="BT1790" s="13"/>
      <c r="BU1790" s="302"/>
      <c r="BV1790" s="386"/>
      <c r="BW1790" s="303"/>
      <c r="BX1790" s="303"/>
      <c r="BY1790" s="302"/>
      <c r="BZ1790" s="302"/>
      <c r="CA1790" s="387"/>
      <c r="CB1790" s="395"/>
      <c r="CC1790" s="12"/>
      <c r="CD1790" s="304"/>
      <c r="CE1790" s="14"/>
      <c r="CF1790" s="395"/>
      <c r="CG1790" s="397"/>
      <c r="CH1790" s="300">
        <f t="shared" si="681"/>
        <v>0</v>
      </c>
      <c r="CI1790" s="26"/>
      <c r="CJ1790" s="17">
        <f t="shared" si="678"/>
        <v>0</v>
      </c>
      <c r="CK1790" s="18">
        <f t="shared" si="689"/>
        <v>12.89</v>
      </c>
      <c r="CM1790" s="164"/>
      <c r="CN1790" s="302"/>
      <c r="CO1790" s="13">
        <f t="shared" si="682"/>
        <v>0</v>
      </c>
      <c r="CP1790" s="302"/>
      <c r="CQ1790" s="13">
        <f t="shared" si="683"/>
        <v>0</v>
      </c>
      <c r="CR1790" s="302"/>
      <c r="CS1790" s="13">
        <f t="shared" si="684"/>
        <v>0</v>
      </c>
      <c r="CT1790" s="302"/>
      <c r="CU1790" s="13">
        <f t="shared" si="679"/>
        <v>0</v>
      </c>
      <c r="CV1790" s="302"/>
      <c r="CW1790" s="13">
        <f t="shared" si="685"/>
        <v>0</v>
      </c>
      <c r="CX1790" s="13">
        <f t="shared" si="686"/>
        <v>0</v>
      </c>
      <c r="CY1790" s="251">
        <f t="shared" si="687"/>
        <v>0</v>
      </c>
      <c r="CZ1790" s="13" t="s">
        <v>29</v>
      </c>
      <c r="DA1790" s="13">
        <v>50</v>
      </c>
      <c r="DB1790" s="22">
        <f t="shared" si="688"/>
        <v>0</v>
      </c>
      <c r="DD1790" s="24"/>
      <c r="DF1790" s="163"/>
      <c r="DH1790" s="24"/>
      <c r="DI1790" s="447"/>
      <c r="DJ1790" s="163"/>
    </row>
    <row r="1791" spans="1:114" s="7" customFormat="1">
      <c r="A1791" s="277">
        <f t="shared" si="672"/>
        <v>50</v>
      </c>
      <c r="B1791" s="21" t="e">
        <f>'Calculateur de trading'!I1791/C1791/W1791</f>
        <v>#DIV/0!</v>
      </c>
      <c r="C1791" s="278">
        <f t="shared" si="673"/>
        <v>10</v>
      </c>
      <c r="D1791" s="426"/>
      <c r="E1791" s="273">
        <f t="shared" si="674"/>
        <v>100</v>
      </c>
      <c r="F1791" s="271">
        <f t="shared" si="666"/>
        <v>2</v>
      </c>
      <c r="G1791" s="271" t="e">
        <f t="shared" si="667"/>
        <v>#DIV/0!</v>
      </c>
      <c r="H1791" s="272">
        <f t="shared" si="668"/>
        <v>20</v>
      </c>
      <c r="I1791" s="270"/>
      <c r="J1791" s="273">
        <f t="shared" si="675"/>
        <v>200</v>
      </c>
      <c r="K1791" s="271">
        <f t="shared" si="669"/>
        <v>4</v>
      </c>
      <c r="L1791" s="271" t="e">
        <f t="shared" si="670"/>
        <v>#DIV/0!</v>
      </c>
      <c r="M1791" s="272">
        <f t="shared" si="671"/>
        <v>40</v>
      </c>
      <c r="N1791" s="389"/>
      <c r="O1791" s="455" t="e">
        <f>(A1791*B1791*W1791)+(B1791*'Calculateur de trading'!H1791)</f>
        <v>#DIV/0!</v>
      </c>
      <c r="P1791" s="274" t="e">
        <f>O1791/'Déscriptions des trades'!CK1791</f>
        <v>#DIV/0!</v>
      </c>
      <c r="Q1791" s="456" t="e">
        <f>'Déscriptions des trades'!CK1791-O1791</f>
        <v>#DIV/0!</v>
      </c>
      <c r="R1791" s="466" t="e">
        <f t="shared" si="676"/>
        <v>#DIV/0!</v>
      </c>
      <c r="S1791" s="389"/>
      <c r="T1791" s="12"/>
      <c r="U1791" s="25"/>
      <c r="V1791" s="15"/>
      <c r="W1791" s="490">
        <f t="shared" si="680"/>
        <v>0</v>
      </c>
      <c r="X1791" s="21" t="e">
        <f>W1791*U1791/'Déscriptions des trades'!CK1791*'Déscriptions des trades'!B1791</f>
        <v>#DIV/0!</v>
      </c>
      <c r="Y1791" s="459"/>
      <c r="Z1791" s="389"/>
      <c r="AA1791" s="23">
        <f t="shared" si="677"/>
        <v>0.1</v>
      </c>
      <c r="AB1791" s="17" t="e">
        <f>(AA1791*'Déscriptions des trades'!U1791*'Déscriptions des trades'!B1791/'Déscriptions des trades'!CK1791)*'Déscriptions des trades'!W1791</f>
        <v>#DIV/0!</v>
      </c>
      <c r="AC1791" s="265" t="e">
        <f>AB1791*'Déscriptions des trades'!CK1791</f>
        <v>#DIV/0!</v>
      </c>
      <c r="AD1791" s="266" t="e">
        <f>'Déscriptions des trades'!CK1791-AC1791</f>
        <v>#DIV/0!</v>
      </c>
      <c r="AE1791" s="389"/>
      <c r="AF1791" s="399">
        <v>1787</v>
      </c>
      <c r="AG1791" s="389"/>
      <c r="AH1791" s="20"/>
      <c r="AI1791" s="303"/>
      <c r="AJ1791" s="307"/>
      <c r="AK1791" s="161"/>
      <c r="AL1791" s="305"/>
      <c r="AM1791" s="305"/>
      <c r="AN1791" s="162"/>
      <c r="AO1791" s="439"/>
      <c r="AP1791" s="162"/>
      <c r="AQ1791" s="113"/>
      <c r="AR1791" s="113"/>
      <c r="AS1791" s="384"/>
      <c r="AT1791" s="306"/>
      <c r="AU1791" s="306"/>
      <c r="AV1791" s="160"/>
      <c r="AW1791" s="158"/>
      <c r="AX1791" s="385"/>
      <c r="AY1791" s="453"/>
      <c r="AZ1791" s="165"/>
      <c r="BA1791" s="301"/>
      <c r="BB1791" s="165"/>
      <c r="BC1791" s="301"/>
      <c r="BD1791" s="165"/>
      <c r="BE1791" s="302"/>
      <c r="BF1791" s="302"/>
      <c r="BG1791" s="165"/>
      <c r="BH1791" s="303"/>
      <c r="BI1791" s="165"/>
      <c r="BJ1791" s="304"/>
      <c r="BK1791" s="394"/>
      <c r="BL1791" s="302"/>
      <c r="BM1791" s="302"/>
      <c r="BN1791" s="394"/>
      <c r="BO1791" s="302"/>
      <c r="BP1791" s="13"/>
      <c r="BQ1791" s="302"/>
      <c r="BR1791" s="13"/>
      <c r="BS1791" s="302"/>
      <c r="BT1791" s="13"/>
      <c r="BU1791" s="302"/>
      <c r="BV1791" s="386"/>
      <c r="BW1791" s="303"/>
      <c r="BX1791" s="303"/>
      <c r="BY1791" s="302"/>
      <c r="BZ1791" s="302"/>
      <c r="CA1791" s="387"/>
      <c r="CB1791" s="395"/>
      <c r="CC1791" s="12"/>
      <c r="CD1791" s="304"/>
      <c r="CE1791" s="14"/>
      <c r="CF1791" s="395"/>
      <c r="CG1791" s="397"/>
      <c r="CH1791" s="300">
        <f t="shared" si="681"/>
        <v>0</v>
      </c>
      <c r="CI1791" s="26"/>
      <c r="CJ1791" s="17">
        <f t="shared" si="678"/>
        <v>0</v>
      </c>
      <c r="CK1791" s="18">
        <f t="shared" si="689"/>
        <v>12.89</v>
      </c>
      <c r="CM1791" s="164"/>
      <c r="CN1791" s="302"/>
      <c r="CO1791" s="13">
        <f t="shared" si="682"/>
        <v>0</v>
      </c>
      <c r="CP1791" s="302"/>
      <c r="CQ1791" s="13">
        <f t="shared" si="683"/>
        <v>0</v>
      </c>
      <c r="CR1791" s="302"/>
      <c r="CS1791" s="13">
        <f t="shared" si="684"/>
        <v>0</v>
      </c>
      <c r="CT1791" s="302"/>
      <c r="CU1791" s="13">
        <f t="shared" si="679"/>
        <v>0</v>
      </c>
      <c r="CV1791" s="302"/>
      <c r="CW1791" s="13">
        <f t="shared" si="685"/>
        <v>0</v>
      </c>
      <c r="CX1791" s="13">
        <f t="shared" si="686"/>
        <v>0</v>
      </c>
      <c r="CY1791" s="251">
        <f t="shared" si="687"/>
        <v>0</v>
      </c>
      <c r="CZ1791" s="13" t="s">
        <v>29</v>
      </c>
      <c r="DA1791" s="13">
        <v>50</v>
      </c>
      <c r="DB1791" s="22">
        <f t="shared" si="688"/>
        <v>0</v>
      </c>
      <c r="DD1791" s="24"/>
      <c r="DF1791" s="163"/>
      <c r="DH1791" s="24"/>
      <c r="DI1791" s="447"/>
      <c r="DJ1791" s="163"/>
    </row>
    <row r="1792" spans="1:114" s="7" customFormat="1">
      <c r="A1792" s="277">
        <f t="shared" si="672"/>
        <v>50</v>
      </c>
      <c r="B1792" s="21" t="e">
        <f>'Calculateur de trading'!I1792/C1792/W1792</f>
        <v>#DIV/0!</v>
      </c>
      <c r="C1792" s="278">
        <f t="shared" si="673"/>
        <v>10</v>
      </c>
      <c r="D1792" s="278"/>
      <c r="E1792" s="273">
        <f t="shared" si="674"/>
        <v>100</v>
      </c>
      <c r="F1792" s="271">
        <f t="shared" si="666"/>
        <v>2</v>
      </c>
      <c r="G1792" s="271" t="e">
        <f t="shared" si="667"/>
        <v>#DIV/0!</v>
      </c>
      <c r="H1792" s="272">
        <f t="shared" si="668"/>
        <v>20</v>
      </c>
      <c r="I1792" s="270"/>
      <c r="J1792" s="273">
        <f t="shared" si="675"/>
        <v>200</v>
      </c>
      <c r="K1792" s="271">
        <f t="shared" si="669"/>
        <v>4</v>
      </c>
      <c r="L1792" s="271" t="e">
        <f t="shared" si="670"/>
        <v>#DIV/0!</v>
      </c>
      <c r="M1792" s="272">
        <f t="shared" si="671"/>
        <v>40</v>
      </c>
      <c r="N1792" s="389"/>
      <c r="O1792" s="455" t="e">
        <f>(A1792*B1792*W1792)+(B1792*'Calculateur de trading'!H1792)</f>
        <v>#DIV/0!</v>
      </c>
      <c r="P1792" s="274" t="e">
        <f>O1792/'Déscriptions des trades'!CK1792</f>
        <v>#DIV/0!</v>
      </c>
      <c r="Q1792" s="456" t="e">
        <f>'Déscriptions des trades'!CK1792-O1792</f>
        <v>#DIV/0!</v>
      </c>
      <c r="R1792" s="466" t="e">
        <f t="shared" si="676"/>
        <v>#DIV/0!</v>
      </c>
      <c r="S1792" s="389"/>
      <c r="T1792" s="12"/>
      <c r="U1792" s="25"/>
      <c r="V1792" s="15"/>
      <c r="W1792" s="490">
        <f t="shared" si="680"/>
        <v>0</v>
      </c>
      <c r="X1792" s="21" t="e">
        <f>W1792*U1792/'Déscriptions des trades'!CK1792*'Déscriptions des trades'!B1792</f>
        <v>#DIV/0!</v>
      </c>
      <c r="Y1792" s="459"/>
      <c r="Z1792" s="389"/>
      <c r="AA1792" s="23">
        <f t="shared" si="677"/>
        <v>0.1</v>
      </c>
      <c r="AB1792" s="17" t="e">
        <f>(AA1792*'Déscriptions des trades'!U1792*'Déscriptions des trades'!B1792/'Déscriptions des trades'!CK1792)*'Déscriptions des trades'!W1792</f>
        <v>#DIV/0!</v>
      </c>
      <c r="AC1792" s="265" t="e">
        <f>AB1792*'Déscriptions des trades'!CK1792</f>
        <v>#DIV/0!</v>
      </c>
      <c r="AD1792" s="266" t="e">
        <f>'Déscriptions des trades'!CK1792-AC1792</f>
        <v>#DIV/0!</v>
      </c>
      <c r="AE1792" s="389"/>
      <c r="AF1792" s="399">
        <v>1788</v>
      </c>
      <c r="AG1792" s="389"/>
      <c r="AH1792" s="20"/>
      <c r="AI1792" s="303"/>
      <c r="AJ1792" s="307"/>
      <c r="AK1792" s="161"/>
      <c r="AL1792" s="305"/>
      <c r="AM1792" s="305"/>
      <c r="AN1792" s="162"/>
      <c r="AO1792" s="439"/>
      <c r="AP1792" s="162"/>
      <c r="AQ1792" s="113"/>
      <c r="AR1792" s="113"/>
      <c r="AS1792" s="384"/>
      <c r="AT1792" s="306"/>
      <c r="AU1792" s="306"/>
      <c r="AV1792" s="160"/>
      <c r="AW1792" s="158"/>
      <c r="AX1792" s="385"/>
      <c r="AY1792" s="453"/>
      <c r="AZ1792" s="165"/>
      <c r="BA1792" s="301"/>
      <c r="BB1792" s="165"/>
      <c r="BC1792" s="301"/>
      <c r="BD1792" s="165"/>
      <c r="BE1792" s="302"/>
      <c r="BF1792" s="302"/>
      <c r="BG1792" s="165"/>
      <c r="BH1792" s="303"/>
      <c r="BI1792" s="165"/>
      <c r="BJ1792" s="304"/>
      <c r="BK1792" s="394"/>
      <c r="BL1792" s="302"/>
      <c r="BM1792" s="302"/>
      <c r="BN1792" s="394"/>
      <c r="BO1792" s="302"/>
      <c r="BP1792" s="13"/>
      <c r="BQ1792" s="302"/>
      <c r="BR1792" s="13"/>
      <c r="BS1792" s="302"/>
      <c r="BT1792" s="13"/>
      <c r="BU1792" s="302"/>
      <c r="BV1792" s="386"/>
      <c r="BW1792" s="303"/>
      <c r="BX1792" s="303"/>
      <c r="BY1792" s="302"/>
      <c r="BZ1792" s="302"/>
      <c r="CA1792" s="387"/>
      <c r="CB1792" s="395"/>
      <c r="CC1792" s="12"/>
      <c r="CD1792" s="304"/>
      <c r="CE1792" s="14"/>
      <c r="CF1792" s="395"/>
      <c r="CG1792" s="397"/>
      <c r="CH1792" s="300">
        <f t="shared" si="681"/>
        <v>0</v>
      </c>
      <c r="CI1792" s="26"/>
      <c r="CJ1792" s="17">
        <f t="shared" si="678"/>
        <v>0</v>
      </c>
      <c r="CK1792" s="18">
        <f t="shared" si="689"/>
        <v>12.89</v>
      </c>
      <c r="CM1792" s="164"/>
      <c r="CN1792" s="302"/>
      <c r="CO1792" s="13">
        <f t="shared" si="682"/>
        <v>0</v>
      </c>
      <c r="CP1792" s="302"/>
      <c r="CQ1792" s="13">
        <f t="shared" si="683"/>
        <v>0</v>
      </c>
      <c r="CR1792" s="302"/>
      <c r="CS1792" s="13">
        <f t="shared" si="684"/>
        <v>0</v>
      </c>
      <c r="CT1792" s="302"/>
      <c r="CU1792" s="13">
        <f t="shared" si="679"/>
        <v>0</v>
      </c>
      <c r="CV1792" s="302"/>
      <c r="CW1792" s="13">
        <f t="shared" si="685"/>
        <v>0</v>
      </c>
      <c r="CX1792" s="13">
        <f t="shared" si="686"/>
        <v>0</v>
      </c>
      <c r="CY1792" s="251">
        <f t="shared" si="687"/>
        <v>0</v>
      </c>
      <c r="CZ1792" s="13" t="s">
        <v>29</v>
      </c>
      <c r="DA1792" s="13">
        <v>50</v>
      </c>
      <c r="DB1792" s="22">
        <f t="shared" si="688"/>
        <v>0</v>
      </c>
      <c r="DD1792" s="24"/>
      <c r="DF1792" s="163"/>
      <c r="DH1792" s="24"/>
      <c r="DI1792" s="447"/>
      <c r="DJ1792" s="163"/>
    </row>
    <row r="1793" spans="1:114" s="7" customFormat="1">
      <c r="A1793" s="277">
        <f t="shared" si="672"/>
        <v>50</v>
      </c>
      <c r="B1793" s="21" t="e">
        <f>'Calculateur de trading'!I1793/C1793/W1793</f>
        <v>#DIV/0!</v>
      </c>
      <c r="C1793" s="278">
        <f t="shared" si="673"/>
        <v>10</v>
      </c>
      <c r="D1793" s="426"/>
      <c r="E1793" s="273">
        <f t="shared" si="674"/>
        <v>100</v>
      </c>
      <c r="F1793" s="271">
        <f t="shared" si="666"/>
        <v>2</v>
      </c>
      <c r="G1793" s="271" t="e">
        <f t="shared" si="667"/>
        <v>#DIV/0!</v>
      </c>
      <c r="H1793" s="272">
        <f t="shared" si="668"/>
        <v>20</v>
      </c>
      <c r="I1793" s="270"/>
      <c r="J1793" s="273">
        <f t="shared" si="675"/>
        <v>200</v>
      </c>
      <c r="K1793" s="271">
        <f t="shared" si="669"/>
        <v>4</v>
      </c>
      <c r="L1793" s="271" t="e">
        <f t="shared" si="670"/>
        <v>#DIV/0!</v>
      </c>
      <c r="M1793" s="272">
        <f t="shared" si="671"/>
        <v>40</v>
      </c>
      <c r="N1793" s="389"/>
      <c r="O1793" s="455" t="e">
        <f>(A1793*B1793*W1793)+(B1793*'Calculateur de trading'!H1793)</f>
        <v>#DIV/0!</v>
      </c>
      <c r="P1793" s="274" t="e">
        <f>O1793/'Déscriptions des trades'!CK1793</f>
        <v>#DIV/0!</v>
      </c>
      <c r="Q1793" s="456" t="e">
        <f>'Déscriptions des trades'!CK1793-O1793</f>
        <v>#DIV/0!</v>
      </c>
      <c r="R1793" s="466" t="e">
        <f t="shared" si="676"/>
        <v>#DIV/0!</v>
      </c>
      <c r="S1793" s="389"/>
      <c r="T1793" s="12"/>
      <c r="U1793" s="25"/>
      <c r="V1793" s="15"/>
      <c r="W1793" s="490">
        <f t="shared" si="680"/>
        <v>0</v>
      </c>
      <c r="X1793" s="21" t="e">
        <f>W1793*U1793/'Déscriptions des trades'!CK1793*'Déscriptions des trades'!B1793</f>
        <v>#DIV/0!</v>
      </c>
      <c r="Y1793" s="459"/>
      <c r="Z1793" s="389"/>
      <c r="AA1793" s="23">
        <f t="shared" si="677"/>
        <v>0.1</v>
      </c>
      <c r="AB1793" s="17" t="e">
        <f>(AA1793*'Déscriptions des trades'!U1793*'Déscriptions des trades'!B1793/'Déscriptions des trades'!CK1793)*'Déscriptions des trades'!W1793</f>
        <v>#DIV/0!</v>
      </c>
      <c r="AC1793" s="265" t="e">
        <f>AB1793*'Déscriptions des trades'!CK1793</f>
        <v>#DIV/0!</v>
      </c>
      <c r="AD1793" s="266" t="e">
        <f>'Déscriptions des trades'!CK1793-AC1793</f>
        <v>#DIV/0!</v>
      </c>
      <c r="AE1793" s="389"/>
      <c r="AF1793" s="399">
        <v>1789</v>
      </c>
      <c r="AG1793" s="389"/>
      <c r="AH1793" s="20"/>
      <c r="AI1793" s="303"/>
      <c r="AJ1793" s="307"/>
      <c r="AK1793" s="161"/>
      <c r="AL1793" s="305"/>
      <c r="AM1793" s="305"/>
      <c r="AN1793" s="162"/>
      <c r="AO1793" s="439"/>
      <c r="AP1793" s="162"/>
      <c r="AQ1793" s="113"/>
      <c r="AR1793" s="113"/>
      <c r="AS1793" s="384"/>
      <c r="AT1793" s="306"/>
      <c r="AU1793" s="306"/>
      <c r="AV1793" s="160"/>
      <c r="AW1793" s="158"/>
      <c r="AX1793" s="385"/>
      <c r="AY1793" s="453"/>
      <c r="AZ1793" s="165"/>
      <c r="BA1793" s="301"/>
      <c r="BB1793" s="165"/>
      <c r="BC1793" s="301"/>
      <c r="BD1793" s="165"/>
      <c r="BE1793" s="302"/>
      <c r="BF1793" s="302"/>
      <c r="BG1793" s="165"/>
      <c r="BH1793" s="303"/>
      <c r="BI1793" s="165"/>
      <c r="BJ1793" s="304"/>
      <c r="BK1793" s="394"/>
      <c r="BL1793" s="302"/>
      <c r="BM1793" s="302"/>
      <c r="BN1793" s="394"/>
      <c r="BO1793" s="302"/>
      <c r="BP1793" s="13"/>
      <c r="BQ1793" s="302"/>
      <c r="BR1793" s="13"/>
      <c r="BS1793" s="302"/>
      <c r="BT1793" s="13"/>
      <c r="BU1793" s="302"/>
      <c r="BV1793" s="386"/>
      <c r="BW1793" s="303"/>
      <c r="BX1793" s="303"/>
      <c r="BY1793" s="302"/>
      <c r="BZ1793" s="302"/>
      <c r="CA1793" s="387"/>
      <c r="CB1793" s="395"/>
      <c r="CC1793" s="12"/>
      <c r="CD1793" s="304"/>
      <c r="CE1793" s="14"/>
      <c r="CF1793" s="395"/>
      <c r="CG1793" s="397"/>
      <c r="CH1793" s="300">
        <f t="shared" si="681"/>
        <v>0</v>
      </c>
      <c r="CI1793" s="26"/>
      <c r="CJ1793" s="17">
        <f t="shared" si="678"/>
        <v>0</v>
      </c>
      <c r="CK1793" s="18">
        <f t="shared" si="689"/>
        <v>12.89</v>
      </c>
      <c r="CM1793" s="164"/>
      <c r="CN1793" s="302"/>
      <c r="CO1793" s="13">
        <f t="shared" si="682"/>
        <v>0</v>
      </c>
      <c r="CP1793" s="302"/>
      <c r="CQ1793" s="13">
        <f t="shared" si="683"/>
        <v>0</v>
      </c>
      <c r="CR1793" s="302"/>
      <c r="CS1793" s="13">
        <f t="shared" si="684"/>
        <v>0</v>
      </c>
      <c r="CT1793" s="302"/>
      <c r="CU1793" s="13">
        <f t="shared" si="679"/>
        <v>0</v>
      </c>
      <c r="CV1793" s="302"/>
      <c r="CW1793" s="13">
        <f t="shared" si="685"/>
        <v>0</v>
      </c>
      <c r="CX1793" s="13">
        <f t="shared" si="686"/>
        <v>0</v>
      </c>
      <c r="CY1793" s="251">
        <f t="shared" si="687"/>
        <v>0</v>
      </c>
      <c r="CZ1793" s="13" t="s">
        <v>29</v>
      </c>
      <c r="DA1793" s="13">
        <v>50</v>
      </c>
      <c r="DB1793" s="22">
        <f t="shared" si="688"/>
        <v>0</v>
      </c>
      <c r="DD1793" s="24"/>
      <c r="DF1793" s="163"/>
      <c r="DH1793" s="24"/>
      <c r="DI1793" s="447"/>
      <c r="DJ1793" s="163"/>
    </row>
    <row r="1794" spans="1:114" s="7" customFormat="1">
      <c r="A1794" s="277">
        <f t="shared" si="672"/>
        <v>50</v>
      </c>
      <c r="B1794" s="21" t="e">
        <f>'Calculateur de trading'!I1794/C1794/W1794</f>
        <v>#DIV/0!</v>
      </c>
      <c r="C1794" s="278">
        <f t="shared" si="673"/>
        <v>10</v>
      </c>
      <c r="D1794" s="278"/>
      <c r="E1794" s="273">
        <f t="shared" si="674"/>
        <v>100</v>
      </c>
      <c r="F1794" s="271">
        <f t="shared" si="666"/>
        <v>2</v>
      </c>
      <c r="G1794" s="271" t="e">
        <f t="shared" si="667"/>
        <v>#DIV/0!</v>
      </c>
      <c r="H1794" s="272">
        <f t="shared" si="668"/>
        <v>20</v>
      </c>
      <c r="I1794" s="270"/>
      <c r="J1794" s="273">
        <f t="shared" si="675"/>
        <v>200</v>
      </c>
      <c r="K1794" s="271">
        <f t="shared" si="669"/>
        <v>4</v>
      </c>
      <c r="L1794" s="271" t="e">
        <f t="shared" si="670"/>
        <v>#DIV/0!</v>
      </c>
      <c r="M1794" s="272">
        <f t="shared" si="671"/>
        <v>40</v>
      </c>
      <c r="N1794" s="389"/>
      <c r="O1794" s="455" t="e">
        <f>(A1794*B1794*W1794)+(B1794*'Calculateur de trading'!H1794)</f>
        <v>#DIV/0!</v>
      </c>
      <c r="P1794" s="274" t="e">
        <f>O1794/'Déscriptions des trades'!CK1794</f>
        <v>#DIV/0!</v>
      </c>
      <c r="Q1794" s="456" t="e">
        <f>'Déscriptions des trades'!CK1794-O1794</f>
        <v>#DIV/0!</v>
      </c>
      <c r="R1794" s="466" t="e">
        <f t="shared" si="676"/>
        <v>#DIV/0!</v>
      </c>
      <c r="S1794" s="389"/>
      <c r="T1794" s="12"/>
      <c r="U1794" s="25"/>
      <c r="V1794" s="15"/>
      <c r="W1794" s="490">
        <f t="shared" si="680"/>
        <v>0</v>
      </c>
      <c r="X1794" s="21" t="e">
        <f>W1794*U1794/'Déscriptions des trades'!CK1794*'Déscriptions des trades'!B1794</f>
        <v>#DIV/0!</v>
      </c>
      <c r="Y1794" s="459"/>
      <c r="Z1794" s="389"/>
      <c r="AA1794" s="23">
        <f t="shared" si="677"/>
        <v>0.1</v>
      </c>
      <c r="AB1794" s="17" t="e">
        <f>(AA1794*'Déscriptions des trades'!U1794*'Déscriptions des trades'!B1794/'Déscriptions des trades'!CK1794)*'Déscriptions des trades'!W1794</f>
        <v>#DIV/0!</v>
      </c>
      <c r="AC1794" s="265" t="e">
        <f>AB1794*'Déscriptions des trades'!CK1794</f>
        <v>#DIV/0!</v>
      </c>
      <c r="AD1794" s="266" t="e">
        <f>'Déscriptions des trades'!CK1794-AC1794</f>
        <v>#DIV/0!</v>
      </c>
      <c r="AE1794" s="389"/>
      <c r="AF1794" s="399">
        <v>1790</v>
      </c>
      <c r="AG1794" s="389"/>
      <c r="AH1794" s="20"/>
      <c r="AI1794" s="303"/>
      <c r="AJ1794" s="307"/>
      <c r="AK1794" s="161"/>
      <c r="AL1794" s="305"/>
      <c r="AM1794" s="305"/>
      <c r="AN1794" s="162"/>
      <c r="AO1794" s="439"/>
      <c r="AP1794" s="162"/>
      <c r="AQ1794" s="113"/>
      <c r="AR1794" s="113"/>
      <c r="AS1794" s="384"/>
      <c r="AT1794" s="306"/>
      <c r="AU1794" s="306"/>
      <c r="AV1794" s="160"/>
      <c r="AW1794" s="158"/>
      <c r="AX1794" s="385"/>
      <c r="AY1794" s="453"/>
      <c r="AZ1794" s="165"/>
      <c r="BA1794" s="301"/>
      <c r="BB1794" s="165"/>
      <c r="BC1794" s="301"/>
      <c r="BD1794" s="165"/>
      <c r="BE1794" s="302"/>
      <c r="BF1794" s="302"/>
      <c r="BG1794" s="165"/>
      <c r="BH1794" s="303"/>
      <c r="BI1794" s="165"/>
      <c r="BJ1794" s="304"/>
      <c r="BK1794" s="394"/>
      <c r="BL1794" s="302"/>
      <c r="BM1794" s="302"/>
      <c r="BN1794" s="394"/>
      <c r="BO1794" s="302"/>
      <c r="BP1794" s="13"/>
      <c r="BQ1794" s="302"/>
      <c r="BR1794" s="13"/>
      <c r="BS1794" s="302"/>
      <c r="BT1794" s="13"/>
      <c r="BU1794" s="302"/>
      <c r="BV1794" s="386"/>
      <c r="BW1794" s="303"/>
      <c r="BX1794" s="303"/>
      <c r="BY1794" s="302"/>
      <c r="BZ1794" s="302"/>
      <c r="CA1794" s="387"/>
      <c r="CB1794" s="395"/>
      <c r="CC1794" s="12"/>
      <c r="CD1794" s="304"/>
      <c r="CE1794" s="14"/>
      <c r="CF1794" s="395"/>
      <c r="CG1794" s="397"/>
      <c r="CH1794" s="300">
        <f t="shared" si="681"/>
        <v>0</v>
      </c>
      <c r="CI1794" s="26"/>
      <c r="CJ1794" s="17">
        <f t="shared" si="678"/>
        <v>0</v>
      </c>
      <c r="CK1794" s="18">
        <f t="shared" si="689"/>
        <v>12.89</v>
      </c>
      <c r="CM1794" s="164"/>
      <c r="CN1794" s="302"/>
      <c r="CO1794" s="13">
        <f t="shared" si="682"/>
        <v>0</v>
      </c>
      <c r="CP1794" s="302"/>
      <c r="CQ1794" s="13">
        <f t="shared" si="683"/>
        <v>0</v>
      </c>
      <c r="CR1794" s="302"/>
      <c r="CS1794" s="13">
        <f t="shared" si="684"/>
        <v>0</v>
      </c>
      <c r="CT1794" s="302"/>
      <c r="CU1794" s="13">
        <f t="shared" si="679"/>
        <v>0</v>
      </c>
      <c r="CV1794" s="302"/>
      <c r="CW1794" s="13">
        <f t="shared" si="685"/>
        <v>0</v>
      </c>
      <c r="CX1794" s="13">
        <f t="shared" si="686"/>
        <v>0</v>
      </c>
      <c r="CY1794" s="251">
        <f t="shared" si="687"/>
        <v>0</v>
      </c>
      <c r="CZ1794" s="13" t="s">
        <v>29</v>
      </c>
      <c r="DA1794" s="13">
        <v>50</v>
      </c>
      <c r="DB1794" s="22">
        <f t="shared" si="688"/>
        <v>0</v>
      </c>
      <c r="DD1794" s="24"/>
      <c r="DF1794" s="163"/>
      <c r="DH1794" s="24"/>
      <c r="DI1794" s="447"/>
      <c r="DJ1794" s="163"/>
    </row>
    <row r="1795" spans="1:114" s="7" customFormat="1">
      <c r="A1795" s="277">
        <f t="shared" si="672"/>
        <v>50</v>
      </c>
      <c r="B1795" s="21" t="e">
        <f>'Calculateur de trading'!I1795/C1795/W1795</f>
        <v>#DIV/0!</v>
      </c>
      <c r="C1795" s="278">
        <f t="shared" si="673"/>
        <v>10</v>
      </c>
      <c r="D1795" s="426"/>
      <c r="E1795" s="273">
        <f t="shared" si="674"/>
        <v>100</v>
      </c>
      <c r="F1795" s="271">
        <f t="shared" si="666"/>
        <v>2</v>
      </c>
      <c r="G1795" s="271" t="e">
        <f t="shared" si="667"/>
        <v>#DIV/0!</v>
      </c>
      <c r="H1795" s="272">
        <f t="shared" si="668"/>
        <v>20</v>
      </c>
      <c r="I1795" s="270"/>
      <c r="J1795" s="273">
        <f t="shared" si="675"/>
        <v>200</v>
      </c>
      <c r="K1795" s="271">
        <f t="shared" si="669"/>
        <v>4</v>
      </c>
      <c r="L1795" s="271" t="e">
        <f t="shared" si="670"/>
        <v>#DIV/0!</v>
      </c>
      <c r="M1795" s="272">
        <f t="shared" si="671"/>
        <v>40</v>
      </c>
      <c r="N1795" s="389"/>
      <c r="O1795" s="455" t="e">
        <f>(A1795*B1795*W1795)+(B1795*'Calculateur de trading'!H1795)</f>
        <v>#DIV/0!</v>
      </c>
      <c r="P1795" s="274" t="e">
        <f>O1795/'Déscriptions des trades'!CK1795</f>
        <v>#DIV/0!</v>
      </c>
      <c r="Q1795" s="456" t="e">
        <f>'Déscriptions des trades'!CK1795-O1795</f>
        <v>#DIV/0!</v>
      </c>
      <c r="R1795" s="466" t="e">
        <f t="shared" si="676"/>
        <v>#DIV/0!</v>
      </c>
      <c r="S1795" s="389"/>
      <c r="T1795" s="12"/>
      <c r="U1795" s="25"/>
      <c r="V1795" s="15"/>
      <c r="W1795" s="490">
        <f t="shared" si="680"/>
        <v>0</v>
      </c>
      <c r="X1795" s="21" t="e">
        <f>W1795*U1795/'Déscriptions des trades'!CK1795*'Déscriptions des trades'!B1795</f>
        <v>#DIV/0!</v>
      </c>
      <c r="Y1795" s="459"/>
      <c r="Z1795" s="389"/>
      <c r="AA1795" s="23">
        <f t="shared" si="677"/>
        <v>0.1</v>
      </c>
      <c r="AB1795" s="17" t="e">
        <f>(AA1795*'Déscriptions des trades'!U1795*'Déscriptions des trades'!B1795/'Déscriptions des trades'!CK1795)*'Déscriptions des trades'!W1795</f>
        <v>#DIV/0!</v>
      </c>
      <c r="AC1795" s="265" t="e">
        <f>AB1795*'Déscriptions des trades'!CK1795</f>
        <v>#DIV/0!</v>
      </c>
      <c r="AD1795" s="266" t="e">
        <f>'Déscriptions des trades'!CK1795-AC1795</f>
        <v>#DIV/0!</v>
      </c>
      <c r="AE1795" s="389"/>
      <c r="AF1795" s="399">
        <v>1791</v>
      </c>
      <c r="AG1795" s="389"/>
      <c r="AH1795" s="20"/>
      <c r="AI1795" s="303"/>
      <c r="AJ1795" s="307"/>
      <c r="AK1795" s="161"/>
      <c r="AL1795" s="305"/>
      <c r="AM1795" s="305"/>
      <c r="AN1795" s="162"/>
      <c r="AO1795" s="439"/>
      <c r="AP1795" s="162"/>
      <c r="AQ1795" s="113"/>
      <c r="AR1795" s="113"/>
      <c r="AS1795" s="384"/>
      <c r="AT1795" s="306"/>
      <c r="AU1795" s="306"/>
      <c r="AV1795" s="160"/>
      <c r="AW1795" s="158"/>
      <c r="AX1795" s="385"/>
      <c r="AY1795" s="453"/>
      <c r="AZ1795" s="165"/>
      <c r="BA1795" s="301"/>
      <c r="BB1795" s="165"/>
      <c r="BC1795" s="301"/>
      <c r="BD1795" s="165"/>
      <c r="BE1795" s="302"/>
      <c r="BF1795" s="302"/>
      <c r="BG1795" s="165"/>
      <c r="BH1795" s="303"/>
      <c r="BI1795" s="165"/>
      <c r="BJ1795" s="304"/>
      <c r="BK1795" s="394"/>
      <c r="BL1795" s="302"/>
      <c r="BM1795" s="302"/>
      <c r="BN1795" s="394"/>
      <c r="BO1795" s="302"/>
      <c r="BP1795" s="13"/>
      <c r="BQ1795" s="302"/>
      <c r="BR1795" s="13"/>
      <c r="BS1795" s="302"/>
      <c r="BT1795" s="13"/>
      <c r="BU1795" s="302"/>
      <c r="BV1795" s="386"/>
      <c r="BW1795" s="303"/>
      <c r="BX1795" s="303"/>
      <c r="BY1795" s="302"/>
      <c r="BZ1795" s="302"/>
      <c r="CA1795" s="387"/>
      <c r="CB1795" s="395"/>
      <c r="CC1795" s="12"/>
      <c r="CD1795" s="304"/>
      <c r="CE1795" s="14"/>
      <c r="CF1795" s="395"/>
      <c r="CG1795" s="397"/>
      <c r="CH1795" s="300">
        <f t="shared" si="681"/>
        <v>0</v>
      </c>
      <c r="CI1795" s="26"/>
      <c r="CJ1795" s="17">
        <f t="shared" si="678"/>
        <v>0</v>
      </c>
      <c r="CK1795" s="18">
        <f t="shared" si="689"/>
        <v>12.89</v>
      </c>
      <c r="CM1795" s="164"/>
      <c r="CN1795" s="302"/>
      <c r="CO1795" s="13">
        <f t="shared" si="682"/>
        <v>0</v>
      </c>
      <c r="CP1795" s="302"/>
      <c r="CQ1795" s="13">
        <f t="shared" si="683"/>
        <v>0</v>
      </c>
      <c r="CR1795" s="302"/>
      <c r="CS1795" s="13">
        <f t="shared" si="684"/>
        <v>0</v>
      </c>
      <c r="CT1795" s="302"/>
      <c r="CU1795" s="13">
        <f t="shared" si="679"/>
        <v>0</v>
      </c>
      <c r="CV1795" s="302"/>
      <c r="CW1795" s="13">
        <f t="shared" si="685"/>
        <v>0</v>
      </c>
      <c r="CX1795" s="13">
        <f t="shared" si="686"/>
        <v>0</v>
      </c>
      <c r="CY1795" s="251">
        <f t="shared" si="687"/>
        <v>0</v>
      </c>
      <c r="CZ1795" s="13" t="s">
        <v>29</v>
      </c>
      <c r="DA1795" s="13">
        <v>50</v>
      </c>
      <c r="DB1795" s="22">
        <f t="shared" si="688"/>
        <v>0</v>
      </c>
      <c r="DD1795" s="24"/>
      <c r="DF1795" s="163"/>
      <c r="DH1795" s="24"/>
      <c r="DI1795" s="447"/>
      <c r="DJ1795" s="163"/>
    </row>
    <row r="1796" spans="1:114" s="7" customFormat="1">
      <c r="A1796" s="277">
        <f t="shared" si="672"/>
        <v>50</v>
      </c>
      <c r="B1796" s="21" t="e">
        <f>'Calculateur de trading'!I1796/C1796/W1796</f>
        <v>#DIV/0!</v>
      </c>
      <c r="C1796" s="278">
        <f t="shared" si="673"/>
        <v>10</v>
      </c>
      <c r="D1796" s="278"/>
      <c r="E1796" s="273">
        <f t="shared" si="674"/>
        <v>100</v>
      </c>
      <c r="F1796" s="271">
        <f t="shared" si="666"/>
        <v>2</v>
      </c>
      <c r="G1796" s="271" t="e">
        <f t="shared" si="667"/>
        <v>#DIV/0!</v>
      </c>
      <c r="H1796" s="272">
        <f t="shared" si="668"/>
        <v>20</v>
      </c>
      <c r="I1796" s="270"/>
      <c r="J1796" s="273">
        <f t="shared" si="675"/>
        <v>200</v>
      </c>
      <c r="K1796" s="271">
        <f t="shared" si="669"/>
        <v>4</v>
      </c>
      <c r="L1796" s="271" t="e">
        <f t="shared" si="670"/>
        <v>#DIV/0!</v>
      </c>
      <c r="M1796" s="272">
        <f t="shared" si="671"/>
        <v>40</v>
      </c>
      <c r="N1796" s="389"/>
      <c r="O1796" s="455" t="e">
        <f>(A1796*B1796*W1796)+(B1796*'Calculateur de trading'!H1796)</f>
        <v>#DIV/0!</v>
      </c>
      <c r="P1796" s="274" t="e">
        <f>O1796/'Déscriptions des trades'!CK1796</f>
        <v>#DIV/0!</v>
      </c>
      <c r="Q1796" s="456" t="e">
        <f>'Déscriptions des trades'!CK1796-O1796</f>
        <v>#DIV/0!</v>
      </c>
      <c r="R1796" s="466" t="e">
        <f t="shared" si="676"/>
        <v>#DIV/0!</v>
      </c>
      <c r="S1796" s="389"/>
      <c r="T1796" s="12"/>
      <c r="U1796" s="25"/>
      <c r="V1796" s="15"/>
      <c r="W1796" s="490">
        <f t="shared" si="680"/>
        <v>0</v>
      </c>
      <c r="X1796" s="21" t="e">
        <f>W1796*U1796/'Déscriptions des trades'!CK1796*'Déscriptions des trades'!B1796</f>
        <v>#DIV/0!</v>
      </c>
      <c r="Y1796" s="459"/>
      <c r="Z1796" s="389"/>
      <c r="AA1796" s="23">
        <f t="shared" si="677"/>
        <v>0.1</v>
      </c>
      <c r="AB1796" s="17" t="e">
        <f>(AA1796*'Déscriptions des trades'!U1796*'Déscriptions des trades'!B1796/'Déscriptions des trades'!CK1796)*'Déscriptions des trades'!W1796</f>
        <v>#DIV/0!</v>
      </c>
      <c r="AC1796" s="265" t="e">
        <f>AB1796*'Déscriptions des trades'!CK1796</f>
        <v>#DIV/0!</v>
      </c>
      <c r="AD1796" s="266" t="e">
        <f>'Déscriptions des trades'!CK1796-AC1796</f>
        <v>#DIV/0!</v>
      </c>
      <c r="AE1796" s="389"/>
      <c r="AF1796" s="399">
        <v>1792</v>
      </c>
      <c r="AG1796" s="389"/>
      <c r="AH1796" s="20"/>
      <c r="AI1796" s="303"/>
      <c r="AJ1796" s="307"/>
      <c r="AK1796" s="161"/>
      <c r="AL1796" s="305"/>
      <c r="AM1796" s="305"/>
      <c r="AN1796" s="162"/>
      <c r="AO1796" s="439"/>
      <c r="AP1796" s="162"/>
      <c r="AQ1796" s="113"/>
      <c r="AR1796" s="113"/>
      <c r="AS1796" s="384"/>
      <c r="AT1796" s="306"/>
      <c r="AU1796" s="306"/>
      <c r="AV1796" s="160"/>
      <c r="AW1796" s="158"/>
      <c r="AX1796" s="385"/>
      <c r="AY1796" s="453"/>
      <c r="AZ1796" s="165"/>
      <c r="BA1796" s="301"/>
      <c r="BB1796" s="165"/>
      <c r="BC1796" s="301"/>
      <c r="BD1796" s="165"/>
      <c r="BE1796" s="302"/>
      <c r="BF1796" s="302"/>
      <c r="BG1796" s="165"/>
      <c r="BH1796" s="303"/>
      <c r="BI1796" s="165"/>
      <c r="BJ1796" s="304"/>
      <c r="BK1796" s="394"/>
      <c r="BL1796" s="302"/>
      <c r="BM1796" s="302"/>
      <c r="BN1796" s="394"/>
      <c r="BO1796" s="302"/>
      <c r="BP1796" s="13"/>
      <c r="BQ1796" s="302"/>
      <c r="BR1796" s="13"/>
      <c r="BS1796" s="302"/>
      <c r="BT1796" s="13"/>
      <c r="BU1796" s="302"/>
      <c r="BV1796" s="386"/>
      <c r="BW1796" s="303"/>
      <c r="BX1796" s="303"/>
      <c r="BY1796" s="302"/>
      <c r="BZ1796" s="302"/>
      <c r="CA1796" s="387"/>
      <c r="CB1796" s="395"/>
      <c r="CC1796" s="12"/>
      <c r="CD1796" s="304"/>
      <c r="CE1796" s="14"/>
      <c r="CF1796" s="395"/>
      <c r="CG1796" s="397"/>
      <c r="CH1796" s="300">
        <f t="shared" si="681"/>
        <v>0</v>
      </c>
      <c r="CI1796" s="26"/>
      <c r="CJ1796" s="17">
        <f t="shared" si="678"/>
        <v>0</v>
      </c>
      <c r="CK1796" s="18">
        <f t="shared" si="689"/>
        <v>12.89</v>
      </c>
      <c r="CM1796" s="164"/>
      <c r="CN1796" s="302"/>
      <c r="CO1796" s="13">
        <f t="shared" si="682"/>
        <v>0</v>
      </c>
      <c r="CP1796" s="302"/>
      <c r="CQ1796" s="13">
        <f t="shared" si="683"/>
        <v>0</v>
      </c>
      <c r="CR1796" s="302"/>
      <c r="CS1796" s="13">
        <f t="shared" si="684"/>
        <v>0</v>
      </c>
      <c r="CT1796" s="302"/>
      <c r="CU1796" s="13">
        <f t="shared" si="679"/>
        <v>0</v>
      </c>
      <c r="CV1796" s="302"/>
      <c r="CW1796" s="13">
        <f t="shared" si="685"/>
        <v>0</v>
      </c>
      <c r="CX1796" s="13">
        <f t="shared" si="686"/>
        <v>0</v>
      </c>
      <c r="CY1796" s="251">
        <f t="shared" si="687"/>
        <v>0</v>
      </c>
      <c r="CZ1796" s="13" t="s">
        <v>29</v>
      </c>
      <c r="DA1796" s="13">
        <v>50</v>
      </c>
      <c r="DB1796" s="22">
        <f t="shared" si="688"/>
        <v>0</v>
      </c>
      <c r="DD1796" s="24"/>
      <c r="DF1796" s="163"/>
      <c r="DH1796" s="24"/>
      <c r="DI1796" s="447"/>
      <c r="DJ1796" s="163"/>
    </row>
    <row r="1797" spans="1:114" s="7" customFormat="1">
      <c r="A1797" s="277">
        <f t="shared" si="672"/>
        <v>50</v>
      </c>
      <c r="B1797" s="21" t="e">
        <f>'Calculateur de trading'!I1797/C1797/W1797</f>
        <v>#DIV/0!</v>
      </c>
      <c r="C1797" s="278">
        <f t="shared" si="673"/>
        <v>10</v>
      </c>
      <c r="D1797" s="426"/>
      <c r="E1797" s="273">
        <f t="shared" si="674"/>
        <v>100</v>
      </c>
      <c r="F1797" s="271">
        <f t="shared" ref="F1797:F1860" si="690">(E1797/A1797)</f>
        <v>2</v>
      </c>
      <c r="G1797" s="271" t="e">
        <f t="shared" ref="G1797:G1860" si="691">B1797/F1797</f>
        <v>#DIV/0!</v>
      </c>
      <c r="H1797" s="272">
        <f t="shared" ref="H1797:H1860" si="692">C1797*F1797</f>
        <v>20</v>
      </c>
      <c r="I1797" s="270"/>
      <c r="J1797" s="273">
        <f t="shared" si="675"/>
        <v>200</v>
      </c>
      <c r="K1797" s="271">
        <f t="shared" ref="K1797:K1860" si="693">J1797/A1797</f>
        <v>4</v>
      </c>
      <c r="L1797" s="271" t="e">
        <f t="shared" ref="L1797:L1860" si="694">B1797/K1797</f>
        <v>#DIV/0!</v>
      </c>
      <c r="M1797" s="272">
        <f t="shared" ref="M1797:M1860" si="695">C1797*K1797</f>
        <v>40</v>
      </c>
      <c r="N1797" s="389"/>
      <c r="O1797" s="455" t="e">
        <f>(A1797*B1797*W1797)+(B1797*'Calculateur de trading'!H1797)</f>
        <v>#DIV/0!</v>
      </c>
      <c r="P1797" s="274" t="e">
        <f>O1797/'Déscriptions des trades'!CK1797</f>
        <v>#DIV/0!</v>
      </c>
      <c r="Q1797" s="456" t="e">
        <f>'Déscriptions des trades'!CK1797-O1797</f>
        <v>#DIV/0!</v>
      </c>
      <c r="R1797" s="466" t="e">
        <f t="shared" si="676"/>
        <v>#DIV/0!</v>
      </c>
      <c r="S1797" s="389"/>
      <c r="T1797" s="12"/>
      <c r="U1797" s="25"/>
      <c r="V1797" s="15"/>
      <c r="W1797" s="490">
        <f t="shared" si="680"/>
        <v>0</v>
      </c>
      <c r="X1797" s="21" t="e">
        <f>W1797*U1797/'Déscriptions des trades'!CK1797*'Déscriptions des trades'!B1797</f>
        <v>#DIV/0!</v>
      </c>
      <c r="Y1797" s="459"/>
      <c r="Z1797" s="389"/>
      <c r="AA1797" s="23">
        <f t="shared" si="677"/>
        <v>0.1</v>
      </c>
      <c r="AB1797" s="17" t="e">
        <f>(AA1797*'Déscriptions des trades'!U1797*'Déscriptions des trades'!B1797/'Déscriptions des trades'!CK1797)*'Déscriptions des trades'!W1797</f>
        <v>#DIV/0!</v>
      </c>
      <c r="AC1797" s="265" t="e">
        <f>AB1797*'Déscriptions des trades'!CK1797</f>
        <v>#DIV/0!</v>
      </c>
      <c r="AD1797" s="266" t="e">
        <f>'Déscriptions des trades'!CK1797-AC1797</f>
        <v>#DIV/0!</v>
      </c>
      <c r="AE1797" s="389"/>
      <c r="AF1797" s="399">
        <v>1793</v>
      </c>
      <c r="AG1797" s="389"/>
      <c r="AH1797" s="20"/>
      <c r="AI1797" s="303"/>
      <c r="AJ1797" s="307"/>
      <c r="AK1797" s="161"/>
      <c r="AL1797" s="305"/>
      <c r="AM1797" s="305"/>
      <c r="AN1797" s="162"/>
      <c r="AO1797" s="439"/>
      <c r="AP1797" s="162"/>
      <c r="AQ1797" s="113"/>
      <c r="AR1797" s="113"/>
      <c r="AS1797" s="384"/>
      <c r="AT1797" s="306"/>
      <c r="AU1797" s="306"/>
      <c r="AV1797" s="160"/>
      <c r="AW1797" s="158"/>
      <c r="AX1797" s="385"/>
      <c r="AY1797" s="453"/>
      <c r="AZ1797" s="165"/>
      <c r="BA1797" s="301"/>
      <c r="BB1797" s="165"/>
      <c r="BC1797" s="301"/>
      <c r="BD1797" s="165"/>
      <c r="BE1797" s="302"/>
      <c r="BF1797" s="302"/>
      <c r="BG1797" s="165"/>
      <c r="BH1797" s="303"/>
      <c r="BI1797" s="165"/>
      <c r="BJ1797" s="304"/>
      <c r="BK1797" s="394"/>
      <c r="BL1797" s="302"/>
      <c r="BM1797" s="302"/>
      <c r="BN1797" s="394"/>
      <c r="BO1797" s="302"/>
      <c r="BP1797" s="13"/>
      <c r="BQ1797" s="302"/>
      <c r="BR1797" s="13"/>
      <c r="BS1797" s="302"/>
      <c r="BT1797" s="13"/>
      <c r="BU1797" s="302"/>
      <c r="BV1797" s="386"/>
      <c r="BW1797" s="303"/>
      <c r="BX1797" s="303"/>
      <c r="BY1797" s="302"/>
      <c r="BZ1797" s="302"/>
      <c r="CA1797" s="387"/>
      <c r="CB1797" s="395"/>
      <c r="CC1797" s="12"/>
      <c r="CD1797" s="304"/>
      <c r="CE1797" s="14"/>
      <c r="CF1797" s="395"/>
      <c r="CG1797" s="397"/>
      <c r="CH1797" s="300">
        <f t="shared" si="681"/>
        <v>0</v>
      </c>
      <c r="CI1797" s="26"/>
      <c r="CJ1797" s="17">
        <f t="shared" si="678"/>
        <v>0</v>
      </c>
      <c r="CK1797" s="18">
        <f t="shared" si="689"/>
        <v>12.89</v>
      </c>
      <c r="CM1797" s="164"/>
      <c r="CN1797" s="302"/>
      <c r="CO1797" s="13">
        <f t="shared" si="682"/>
        <v>0</v>
      </c>
      <c r="CP1797" s="302"/>
      <c r="CQ1797" s="13">
        <f t="shared" si="683"/>
        <v>0</v>
      </c>
      <c r="CR1797" s="302"/>
      <c r="CS1797" s="13">
        <f t="shared" si="684"/>
        <v>0</v>
      </c>
      <c r="CT1797" s="302"/>
      <c r="CU1797" s="13">
        <f t="shared" si="679"/>
        <v>0</v>
      </c>
      <c r="CV1797" s="302"/>
      <c r="CW1797" s="13">
        <f t="shared" si="685"/>
        <v>0</v>
      </c>
      <c r="CX1797" s="13">
        <f t="shared" si="686"/>
        <v>0</v>
      </c>
      <c r="CY1797" s="251">
        <f t="shared" si="687"/>
        <v>0</v>
      </c>
      <c r="CZ1797" s="13" t="s">
        <v>29</v>
      </c>
      <c r="DA1797" s="13">
        <v>50</v>
      </c>
      <c r="DB1797" s="22">
        <f t="shared" si="688"/>
        <v>0</v>
      </c>
      <c r="DD1797" s="24"/>
      <c r="DF1797" s="163"/>
      <c r="DH1797" s="24"/>
      <c r="DI1797" s="447"/>
      <c r="DJ1797" s="163"/>
    </row>
    <row r="1798" spans="1:114" s="7" customFormat="1">
      <c r="A1798" s="277">
        <f t="shared" ref="A1798:A1861" si="696">A1797</f>
        <v>50</v>
      </c>
      <c r="B1798" s="21" t="e">
        <f>'Calculateur de trading'!I1798/C1798/W1798</f>
        <v>#DIV/0!</v>
      </c>
      <c r="C1798" s="278">
        <f t="shared" ref="C1798:C1861" si="697">C1797</f>
        <v>10</v>
      </c>
      <c r="D1798" s="426"/>
      <c r="E1798" s="273">
        <f t="shared" ref="E1798:E1861" si="698">E1797</f>
        <v>100</v>
      </c>
      <c r="F1798" s="271">
        <f t="shared" si="690"/>
        <v>2</v>
      </c>
      <c r="G1798" s="271" t="e">
        <f t="shared" si="691"/>
        <v>#DIV/0!</v>
      </c>
      <c r="H1798" s="272">
        <f t="shared" si="692"/>
        <v>20</v>
      </c>
      <c r="I1798" s="270"/>
      <c r="J1798" s="273">
        <f t="shared" ref="J1798:J1861" si="699">J1797</f>
        <v>200</v>
      </c>
      <c r="K1798" s="271">
        <f t="shared" si="693"/>
        <v>4</v>
      </c>
      <c r="L1798" s="271" t="e">
        <f t="shared" si="694"/>
        <v>#DIV/0!</v>
      </c>
      <c r="M1798" s="272">
        <f t="shared" si="695"/>
        <v>40</v>
      </c>
      <c r="N1798" s="389"/>
      <c r="O1798" s="455" t="e">
        <f>(A1798*B1798*W1798)+(B1798*'Calculateur de trading'!H1798)</f>
        <v>#DIV/0!</v>
      </c>
      <c r="P1798" s="274" t="e">
        <f>O1798/'Déscriptions des trades'!CK1798</f>
        <v>#DIV/0!</v>
      </c>
      <c r="Q1798" s="456" t="e">
        <f>'Déscriptions des trades'!CK1798-O1798</f>
        <v>#DIV/0!</v>
      </c>
      <c r="R1798" s="466" t="e">
        <f t="shared" ref="R1798:R1861" si="700">B1798*C1798</f>
        <v>#DIV/0!</v>
      </c>
      <c r="S1798" s="389"/>
      <c r="T1798" s="12"/>
      <c r="U1798" s="25"/>
      <c r="V1798" s="15"/>
      <c r="W1798" s="490">
        <f t="shared" si="680"/>
        <v>0</v>
      </c>
      <c r="X1798" s="21" t="e">
        <f>W1798*U1798/'Déscriptions des trades'!CK1798*'Déscriptions des trades'!B1798</f>
        <v>#DIV/0!</v>
      </c>
      <c r="Y1798" s="459"/>
      <c r="Z1798" s="389"/>
      <c r="AA1798" s="23">
        <f t="shared" ref="AA1798:AA1861" si="701">AA1797</f>
        <v>0.1</v>
      </c>
      <c r="AB1798" s="17" t="e">
        <f>(AA1798*'Déscriptions des trades'!U1798*'Déscriptions des trades'!B1798/'Déscriptions des trades'!CK1798)*'Déscriptions des trades'!W1798</f>
        <v>#DIV/0!</v>
      </c>
      <c r="AC1798" s="265" t="e">
        <f>AB1798*'Déscriptions des trades'!CK1798</f>
        <v>#DIV/0!</v>
      </c>
      <c r="AD1798" s="266" t="e">
        <f>'Déscriptions des trades'!CK1798-AC1798</f>
        <v>#DIV/0!</v>
      </c>
      <c r="AE1798" s="389"/>
      <c r="AF1798" s="399">
        <v>1794</v>
      </c>
      <c r="AG1798" s="389"/>
      <c r="AH1798" s="20"/>
      <c r="AI1798" s="303"/>
      <c r="AJ1798" s="307"/>
      <c r="AK1798" s="161"/>
      <c r="AL1798" s="305"/>
      <c r="AM1798" s="305"/>
      <c r="AN1798" s="162"/>
      <c r="AO1798" s="439"/>
      <c r="AP1798" s="162"/>
      <c r="AQ1798" s="113"/>
      <c r="AR1798" s="113"/>
      <c r="AS1798" s="384"/>
      <c r="AT1798" s="306"/>
      <c r="AU1798" s="306"/>
      <c r="AV1798" s="160"/>
      <c r="AW1798" s="158"/>
      <c r="AX1798" s="385"/>
      <c r="AY1798" s="453"/>
      <c r="AZ1798" s="165"/>
      <c r="BA1798" s="301"/>
      <c r="BB1798" s="165"/>
      <c r="BC1798" s="301"/>
      <c r="BD1798" s="165"/>
      <c r="BE1798" s="302"/>
      <c r="BF1798" s="302"/>
      <c r="BG1798" s="165"/>
      <c r="BH1798" s="303"/>
      <c r="BI1798" s="165"/>
      <c r="BJ1798" s="304"/>
      <c r="BK1798" s="394"/>
      <c r="BL1798" s="302"/>
      <c r="BM1798" s="302"/>
      <c r="BN1798" s="394"/>
      <c r="BO1798" s="302"/>
      <c r="BP1798" s="13"/>
      <c r="BQ1798" s="302"/>
      <c r="BR1798" s="13"/>
      <c r="BS1798" s="302"/>
      <c r="BT1798" s="13"/>
      <c r="BU1798" s="302"/>
      <c r="BV1798" s="386"/>
      <c r="BW1798" s="303"/>
      <c r="BX1798" s="303"/>
      <c r="BY1798" s="302"/>
      <c r="BZ1798" s="302"/>
      <c r="CA1798" s="387"/>
      <c r="CB1798" s="395"/>
      <c r="CC1798" s="12"/>
      <c r="CD1798" s="304"/>
      <c r="CE1798" s="14"/>
      <c r="CF1798" s="395"/>
      <c r="CG1798" s="397"/>
      <c r="CH1798" s="300">
        <f t="shared" si="681"/>
        <v>0</v>
      </c>
      <c r="CI1798" s="26"/>
      <c r="CJ1798" s="17">
        <f t="shared" si="678"/>
        <v>0</v>
      </c>
      <c r="CK1798" s="18">
        <f t="shared" si="689"/>
        <v>12.89</v>
      </c>
      <c r="CM1798" s="164"/>
      <c r="CN1798" s="302"/>
      <c r="CO1798" s="13">
        <f t="shared" si="682"/>
        <v>0</v>
      </c>
      <c r="CP1798" s="302"/>
      <c r="CQ1798" s="13">
        <f t="shared" si="683"/>
        <v>0</v>
      </c>
      <c r="CR1798" s="302"/>
      <c r="CS1798" s="13">
        <f t="shared" si="684"/>
        <v>0</v>
      </c>
      <c r="CT1798" s="302"/>
      <c r="CU1798" s="13">
        <f t="shared" si="679"/>
        <v>0</v>
      </c>
      <c r="CV1798" s="302"/>
      <c r="CW1798" s="13">
        <f t="shared" si="685"/>
        <v>0</v>
      </c>
      <c r="CX1798" s="13">
        <f t="shared" si="686"/>
        <v>0</v>
      </c>
      <c r="CY1798" s="251">
        <f t="shared" si="687"/>
        <v>0</v>
      </c>
      <c r="CZ1798" s="13" t="s">
        <v>29</v>
      </c>
      <c r="DA1798" s="13">
        <v>50</v>
      </c>
      <c r="DB1798" s="22">
        <f t="shared" si="688"/>
        <v>0</v>
      </c>
      <c r="DD1798" s="24"/>
      <c r="DF1798" s="163"/>
      <c r="DH1798" s="24"/>
      <c r="DI1798" s="447"/>
      <c r="DJ1798" s="163"/>
    </row>
    <row r="1799" spans="1:114" s="7" customFormat="1">
      <c r="A1799" s="277">
        <f t="shared" si="696"/>
        <v>50</v>
      </c>
      <c r="B1799" s="21" t="e">
        <f>'Calculateur de trading'!I1799/C1799/W1799</f>
        <v>#DIV/0!</v>
      </c>
      <c r="C1799" s="278">
        <f t="shared" si="697"/>
        <v>10</v>
      </c>
      <c r="D1799" s="278"/>
      <c r="E1799" s="273">
        <f t="shared" si="698"/>
        <v>100</v>
      </c>
      <c r="F1799" s="271">
        <f t="shared" si="690"/>
        <v>2</v>
      </c>
      <c r="G1799" s="271" t="e">
        <f t="shared" si="691"/>
        <v>#DIV/0!</v>
      </c>
      <c r="H1799" s="272">
        <f t="shared" si="692"/>
        <v>20</v>
      </c>
      <c r="I1799" s="270"/>
      <c r="J1799" s="273">
        <f t="shared" si="699"/>
        <v>200</v>
      </c>
      <c r="K1799" s="271">
        <f t="shared" si="693"/>
        <v>4</v>
      </c>
      <c r="L1799" s="271" t="e">
        <f t="shared" si="694"/>
        <v>#DIV/0!</v>
      </c>
      <c r="M1799" s="272">
        <f t="shared" si="695"/>
        <v>40</v>
      </c>
      <c r="N1799" s="389"/>
      <c r="O1799" s="455" t="e">
        <f>(A1799*B1799*W1799)+(B1799*'Calculateur de trading'!H1799)</f>
        <v>#DIV/0!</v>
      </c>
      <c r="P1799" s="274" t="e">
        <f>O1799/'Déscriptions des trades'!CK1799</f>
        <v>#DIV/0!</v>
      </c>
      <c r="Q1799" s="456" t="e">
        <f>'Déscriptions des trades'!CK1799-O1799</f>
        <v>#DIV/0!</v>
      </c>
      <c r="R1799" s="466" t="e">
        <f t="shared" si="700"/>
        <v>#DIV/0!</v>
      </c>
      <c r="S1799" s="389"/>
      <c r="T1799" s="12"/>
      <c r="U1799" s="25"/>
      <c r="V1799" s="15"/>
      <c r="W1799" s="490">
        <f t="shared" si="680"/>
        <v>0</v>
      </c>
      <c r="X1799" s="21" t="e">
        <f>W1799*U1799/'Déscriptions des trades'!CK1799*'Déscriptions des trades'!B1799</f>
        <v>#DIV/0!</v>
      </c>
      <c r="Y1799" s="459"/>
      <c r="Z1799" s="389"/>
      <c r="AA1799" s="23">
        <f t="shared" si="701"/>
        <v>0.1</v>
      </c>
      <c r="AB1799" s="17" t="e">
        <f>(AA1799*'Déscriptions des trades'!U1799*'Déscriptions des trades'!B1799/'Déscriptions des trades'!CK1799)*'Déscriptions des trades'!W1799</f>
        <v>#DIV/0!</v>
      </c>
      <c r="AC1799" s="265" t="e">
        <f>AB1799*'Déscriptions des trades'!CK1799</f>
        <v>#DIV/0!</v>
      </c>
      <c r="AD1799" s="266" t="e">
        <f>'Déscriptions des trades'!CK1799-AC1799</f>
        <v>#DIV/0!</v>
      </c>
      <c r="AE1799" s="389"/>
      <c r="AF1799" s="399">
        <v>1795</v>
      </c>
      <c r="AG1799" s="389"/>
      <c r="AH1799" s="20"/>
      <c r="AI1799" s="303"/>
      <c r="AJ1799" s="307"/>
      <c r="AK1799" s="161"/>
      <c r="AL1799" s="305"/>
      <c r="AM1799" s="305"/>
      <c r="AN1799" s="162"/>
      <c r="AO1799" s="439"/>
      <c r="AP1799" s="162"/>
      <c r="AQ1799" s="113"/>
      <c r="AR1799" s="113"/>
      <c r="AS1799" s="384"/>
      <c r="AT1799" s="306"/>
      <c r="AU1799" s="306"/>
      <c r="AV1799" s="160"/>
      <c r="AW1799" s="158"/>
      <c r="AX1799" s="385"/>
      <c r="AY1799" s="453"/>
      <c r="AZ1799" s="165"/>
      <c r="BA1799" s="301"/>
      <c r="BB1799" s="165"/>
      <c r="BC1799" s="301"/>
      <c r="BD1799" s="165"/>
      <c r="BE1799" s="302"/>
      <c r="BF1799" s="302"/>
      <c r="BG1799" s="165"/>
      <c r="BH1799" s="303"/>
      <c r="BI1799" s="165"/>
      <c r="BJ1799" s="304"/>
      <c r="BK1799" s="394"/>
      <c r="BL1799" s="302"/>
      <c r="BM1799" s="302"/>
      <c r="BN1799" s="394"/>
      <c r="BO1799" s="302"/>
      <c r="BP1799" s="13"/>
      <c r="BQ1799" s="302"/>
      <c r="BR1799" s="13"/>
      <c r="BS1799" s="302"/>
      <c r="BT1799" s="13"/>
      <c r="BU1799" s="302"/>
      <c r="BV1799" s="386"/>
      <c r="BW1799" s="303"/>
      <c r="BX1799" s="303"/>
      <c r="BY1799" s="302"/>
      <c r="BZ1799" s="302"/>
      <c r="CA1799" s="387"/>
      <c r="CB1799" s="395"/>
      <c r="CC1799" s="12"/>
      <c r="CD1799" s="304"/>
      <c r="CE1799" s="14"/>
      <c r="CF1799" s="395"/>
      <c r="CG1799" s="397"/>
      <c r="CH1799" s="300">
        <f t="shared" si="681"/>
        <v>0</v>
      </c>
      <c r="CI1799" s="26"/>
      <c r="CJ1799" s="17">
        <f t="shared" si="678"/>
        <v>0</v>
      </c>
      <c r="CK1799" s="18">
        <f t="shared" si="689"/>
        <v>12.89</v>
      </c>
      <c r="CM1799" s="164"/>
      <c r="CN1799" s="302"/>
      <c r="CO1799" s="13">
        <f t="shared" si="682"/>
        <v>0</v>
      </c>
      <c r="CP1799" s="302"/>
      <c r="CQ1799" s="13">
        <f t="shared" si="683"/>
        <v>0</v>
      </c>
      <c r="CR1799" s="302"/>
      <c r="CS1799" s="13">
        <f t="shared" si="684"/>
        <v>0</v>
      </c>
      <c r="CT1799" s="302"/>
      <c r="CU1799" s="13">
        <f t="shared" si="679"/>
        <v>0</v>
      </c>
      <c r="CV1799" s="302"/>
      <c r="CW1799" s="13">
        <f t="shared" si="685"/>
        <v>0</v>
      </c>
      <c r="CX1799" s="13">
        <f t="shared" si="686"/>
        <v>0</v>
      </c>
      <c r="CY1799" s="251">
        <f t="shared" si="687"/>
        <v>0</v>
      </c>
      <c r="CZ1799" s="13" t="s">
        <v>29</v>
      </c>
      <c r="DA1799" s="13">
        <v>50</v>
      </c>
      <c r="DB1799" s="22">
        <f t="shared" si="688"/>
        <v>0</v>
      </c>
      <c r="DD1799" s="24"/>
      <c r="DF1799" s="163"/>
      <c r="DH1799" s="24"/>
      <c r="DI1799" s="447"/>
      <c r="DJ1799" s="163"/>
    </row>
    <row r="1800" spans="1:114" s="7" customFormat="1">
      <c r="A1800" s="277">
        <f t="shared" si="696"/>
        <v>50</v>
      </c>
      <c r="B1800" s="21" t="e">
        <f>'Calculateur de trading'!I1800/C1800/W1800</f>
        <v>#DIV/0!</v>
      </c>
      <c r="C1800" s="278">
        <f t="shared" si="697"/>
        <v>10</v>
      </c>
      <c r="D1800" s="426"/>
      <c r="E1800" s="273">
        <f t="shared" si="698"/>
        <v>100</v>
      </c>
      <c r="F1800" s="271">
        <f t="shared" si="690"/>
        <v>2</v>
      </c>
      <c r="G1800" s="271" t="e">
        <f t="shared" si="691"/>
        <v>#DIV/0!</v>
      </c>
      <c r="H1800" s="272">
        <f t="shared" si="692"/>
        <v>20</v>
      </c>
      <c r="I1800" s="270"/>
      <c r="J1800" s="273">
        <f t="shared" si="699"/>
        <v>200</v>
      </c>
      <c r="K1800" s="271">
        <f t="shared" si="693"/>
        <v>4</v>
      </c>
      <c r="L1800" s="271" t="e">
        <f t="shared" si="694"/>
        <v>#DIV/0!</v>
      </c>
      <c r="M1800" s="272">
        <f t="shared" si="695"/>
        <v>40</v>
      </c>
      <c r="N1800" s="389"/>
      <c r="O1800" s="455" t="e">
        <f>(A1800*B1800*W1800)+(B1800*'Calculateur de trading'!H1800)</f>
        <v>#DIV/0!</v>
      </c>
      <c r="P1800" s="274" t="e">
        <f>O1800/'Déscriptions des trades'!CK1800</f>
        <v>#DIV/0!</v>
      </c>
      <c r="Q1800" s="456" t="e">
        <f>'Déscriptions des trades'!CK1800-O1800</f>
        <v>#DIV/0!</v>
      </c>
      <c r="R1800" s="466" t="e">
        <f t="shared" si="700"/>
        <v>#DIV/0!</v>
      </c>
      <c r="S1800" s="389"/>
      <c r="T1800" s="12"/>
      <c r="U1800" s="25"/>
      <c r="V1800" s="15"/>
      <c r="W1800" s="490">
        <f t="shared" si="680"/>
        <v>0</v>
      </c>
      <c r="X1800" s="21" t="e">
        <f>W1800*U1800/'Déscriptions des trades'!CK1800*'Déscriptions des trades'!B1800</f>
        <v>#DIV/0!</v>
      </c>
      <c r="Y1800" s="459"/>
      <c r="Z1800" s="389"/>
      <c r="AA1800" s="23">
        <f t="shared" si="701"/>
        <v>0.1</v>
      </c>
      <c r="AB1800" s="17" t="e">
        <f>(AA1800*'Déscriptions des trades'!U1800*'Déscriptions des trades'!B1800/'Déscriptions des trades'!CK1800)*'Déscriptions des trades'!W1800</f>
        <v>#DIV/0!</v>
      </c>
      <c r="AC1800" s="265" t="e">
        <f>AB1800*'Déscriptions des trades'!CK1800</f>
        <v>#DIV/0!</v>
      </c>
      <c r="AD1800" s="266" t="e">
        <f>'Déscriptions des trades'!CK1800-AC1800</f>
        <v>#DIV/0!</v>
      </c>
      <c r="AE1800" s="389"/>
      <c r="AF1800" s="399">
        <v>1796</v>
      </c>
      <c r="AG1800" s="389"/>
      <c r="AH1800" s="20"/>
      <c r="AI1800" s="303"/>
      <c r="AJ1800" s="307"/>
      <c r="AK1800" s="161"/>
      <c r="AL1800" s="305"/>
      <c r="AM1800" s="305"/>
      <c r="AN1800" s="162"/>
      <c r="AO1800" s="439"/>
      <c r="AP1800" s="162"/>
      <c r="AQ1800" s="113"/>
      <c r="AR1800" s="113"/>
      <c r="AS1800" s="384"/>
      <c r="AT1800" s="306"/>
      <c r="AU1800" s="306"/>
      <c r="AV1800" s="160"/>
      <c r="AW1800" s="158"/>
      <c r="AX1800" s="385"/>
      <c r="AY1800" s="453"/>
      <c r="AZ1800" s="165"/>
      <c r="BA1800" s="301"/>
      <c r="BB1800" s="165"/>
      <c r="BC1800" s="301"/>
      <c r="BD1800" s="165"/>
      <c r="BE1800" s="302"/>
      <c r="BF1800" s="302"/>
      <c r="BG1800" s="165"/>
      <c r="BH1800" s="303"/>
      <c r="BI1800" s="165"/>
      <c r="BJ1800" s="304"/>
      <c r="BK1800" s="394"/>
      <c r="BL1800" s="302"/>
      <c r="BM1800" s="302"/>
      <c r="BN1800" s="394"/>
      <c r="BO1800" s="302"/>
      <c r="BP1800" s="13"/>
      <c r="BQ1800" s="302"/>
      <c r="BR1800" s="13"/>
      <c r="BS1800" s="302"/>
      <c r="BT1800" s="13"/>
      <c r="BU1800" s="302"/>
      <c r="BV1800" s="386"/>
      <c r="BW1800" s="303"/>
      <c r="BX1800" s="303"/>
      <c r="BY1800" s="302"/>
      <c r="BZ1800" s="302"/>
      <c r="CA1800" s="387"/>
      <c r="CB1800" s="395"/>
      <c r="CC1800" s="12"/>
      <c r="CD1800" s="304"/>
      <c r="CE1800" s="14"/>
      <c r="CF1800" s="395"/>
      <c r="CG1800" s="397"/>
      <c r="CH1800" s="300">
        <f t="shared" si="681"/>
        <v>0</v>
      </c>
      <c r="CI1800" s="26"/>
      <c r="CJ1800" s="17">
        <f t="shared" ref="CJ1800:CJ1863" si="702">CI1800/CK1799</f>
        <v>0</v>
      </c>
      <c r="CK1800" s="18">
        <f t="shared" si="689"/>
        <v>12.89</v>
      </c>
      <c r="CM1800" s="164"/>
      <c r="CN1800" s="302"/>
      <c r="CO1800" s="13">
        <f t="shared" si="682"/>
        <v>0</v>
      </c>
      <c r="CP1800" s="302"/>
      <c r="CQ1800" s="13">
        <f t="shared" si="683"/>
        <v>0</v>
      </c>
      <c r="CR1800" s="302"/>
      <c r="CS1800" s="13">
        <f t="shared" si="684"/>
        <v>0</v>
      </c>
      <c r="CT1800" s="302"/>
      <c r="CU1800" s="13">
        <f t="shared" ref="CU1800:CU1863" si="703">IF(CT1800="Bon",10,)</f>
        <v>0</v>
      </c>
      <c r="CV1800" s="302"/>
      <c r="CW1800" s="13">
        <f t="shared" si="685"/>
        <v>0</v>
      </c>
      <c r="CX1800" s="13">
        <f t="shared" si="686"/>
        <v>0</v>
      </c>
      <c r="CY1800" s="251">
        <f t="shared" si="687"/>
        <v>0</v>
      </c>
      <c r="CZ1800" s="13" t="s">
        <v>29</v>
      </c>
      <c r="DA1800" s="13">
        <v>50</v>
      </c>
      <c r="DB1800" s="22">
        <f t="shared" si="688"/>
        <v>0</v>
      </c>
      <c r="DD1800" s="24"/>
      <c r="DF1800" s="163"/>
      <c r="DH1800" s="24"/>
      <c r="DI1800" s="447"/>
      <c r="DJ1800" s="163"/>
    </row>
    <row r="1801" spans="1:114" s="7" customFormat="1">
      <c r="A1801" s="277">
        <f t="shared" si="696"/>
        <v>50</v>
      </c>
      <c r="B1801" s="21" t="e">
        <f>'Calculateur de trading'!I1801/C1801/W1801</f>
        <v>#DIV/0!</v>
      </c>
      <c r="C1801" s="278">
        <f t="shared" si="697"/>
        <v>10</v>
      </c>
      <c r="D1801" s="278"/>
      <c r="E1801" s="273">
        <f t="shared" si="698"/>
        <v>100</v>
      </c>
      <c r="F1801" s="271">
        <f t="shared" si="690"/>
        <v>2</v>
      </c>
      <c r="G1801" s="271" t="e">
        <f t="shared" si="691"/>
        <v>#DIV/0!</v>
      </c>
      <c r="H1801" s="272">
        <f t="shared" si="692"/>
        <v>20</v>
      </c>
      <c r="I1801" s="270"/>
      <c r="J1801" s="273">
        <f t="shared" si="699"/>
        <v>200</v>
      </c>
      <c r="K1801" s="271">
        <f t="shared" si="693"/>
        <v>4</v>
      </c>
      <c r="L1801" s="271" t="e">
        <f t="shared" si="694"/>
        <v>#DIV/0!</v>
      </c>
      <c r="M1801" s="272">
        <f t="shared" si="695"/>
        <v>40</v>
      </c>
      <c r="N1801" s="389"/>
      <c r="O1801" s="455" t="e">
        <f>(A1801*B1801*W1801)+(B1801*'Calculateur de trading'!H1801)</f>
        <v>#DIV/0!</v>
      </c>
      <c r="P1801" s="274" t="e">
        <f>O1801/'Déscriptions des trades'!CK1801</f>
        <v>#DIV/0!</v>
      </c>
      <c r="Q1801" s="456" t="e">
        <f>'Déscriptions des trades'!CK1801-O1801</f>
        <v>#DIV/0!</v>
      </c>
      <c r="R1801" s="466" t="e">
        <f t="shared" si="700"/>
        <v>#DIV/0!</v>
      </c>
      <c r="S1801" s="389"/>
      <c r="T1801" s="12"/>
      <c r="U1801" s="25"/>
      <c r="V1801" s="15"/>
      <c r="W1801" s="490">
        <f t="shared" ref="W1801:W1864" si="704">W1800</f>
        <v>0</v>
      </c>
      <c r="X1801" s="21" t="e">
        <f>W1801*U1801/'Déscriptions des trades'!CK1801*'Déscriptions des trades'!B1801</f>
        <v>#DIV/0!</v>
      </c>
      <c r="Y1801" s="459"/>
      <c r="Z1801" s="389"/>
      <c r="AA1801" s="23">
        <f t="shared" si="701"/>
        <v>0.1</v>
      </c>
      <c r="AB1801" s="17" t="e">
        <f>(AA1801*'Déscriptions des trades'!U1801*'Déscriptions des trades'!B1801/'Déscriptions des trades'!CK1801)*'Déscriptions des trades'!W1801</f>
        <v>#DIV/0!</v>
      </c>
      <c r="AC1801" s="265" t="e">
        <f>AB1801*'Déscriptions des trades'!CK1801</f>
        <v>#DIV/0!</v>
      </c>
      <c r="AD1801" s="266" t="e">
        <f>'Déscriptions des trades'!CK1801-AC1801</f>
        <v>#DIV/0!</v>
      </c>
      <c r="AE1801" s="389"/>
      <c r="AF1801" s="399">
        <v>1797</v>
      </c>
      <c r="AG1801" s="389"/>
      <c r="AH1801" s="20"/>
      <c r="AI1801" s="303"/>
      <c r="AJ1801" s="307"/>
      <c r="AK1801" s="161"/>
      <c r="AL1801" s="305"/>
      <c r="AM1801" s="305"/>
      <c r="AN1801" s="162"/>
      <c r="AO1801" s="439"/>
      <c r="AP1801" s="162"/>
      <c r="AQ1801" s="113"/>
      <c r="AR1801" s="113"/>
      <c r="AS1801" s="384"/>
      <c r="AT1801" s="306"/>
      <c r="AU1801" s="306"/>
      <c r="AV1801" s="160"/>
      <c r="AW1801" s="158"/>
      <c r="AX1801" s="385"/>
      <c r="AY1801" s="453"/>
      <c r="AZ1801" s="165"/>
      <c r="BA1801" s="301"/>
      <c r="BB1801" s="165"/>
      <c r="BC1801" s="301"/>
      <c r="BD1801" s="165"/>
      <c r="BE1801" s="302"/>
      <c r="BF1801" s="302"/>
      <c r="BG1801" s="165"/>
      <c r="BH1801" s="303"/>
      <c r="BI1801" s="165"/>
      <c r="BJ1801" s="304"/>
      <c r="BK1801" s="394"/>
      <c r="BL1801" s="302"/>
      <c r="BM1801" s="302"/>
      <c r="BN1801" s="394"/>
      <c r="BO1801" s="302"/>
      <c r="BP1801" s="13"/>
      <c r="BQ1801" s="302"/>
      <c r="BR1801" s="13"/>
      <c r="BS1801" s="302"/>
      <c r="BT1801" s="13"/>
      <c r="BU1801" s="302"/>
      <c r="BV1801" s="386"/>
      <c r="BW1801" s="303"/>
      <c r="BX1801" s="303"/>
      <c r="BY1801" s="302"/>
      <c r="BZ1801" s="302"/>
      <c r="CA1801" s="387"/>
      <c r="CB1801" s="395"/>
      <c r="CC1801" s="12"/>
      <c r="CD1801" s="304"/>
      <c r="CE1801" s="14"/>
      <c r="CF1801" s="395"/>
      <c r="CG1801" s="397"/>
      <c r="CH1801" s="300">
        <f t="shared" si="681"/>
        <v>0</v>
      </c>
      <c r="CI1801" s="26"/>
      <c r="CJ1801" s="17">
        <f t="shared" si="702"/>
        <v>0</v>
      </c>
      <c r="CK1801" s="18">
        <f t="shared" si="689"/>
        <v>12.89</v>
      </c>
      <c r="CM1801" s="164"/>
      <c r="CN1801" s="302"/>
      <c r="CO1801" s="13">
        <f t="shared" si="682"/>
        <v>0</v>
      </c>
      <c r="CP1801" s="302"/>
      <c r="CQ1801" s="13">
        <f t="shared" si="683"/>
        <v>0</v>
      </c>
      <c r="CR1801" s="302"/>
      <c r="CS1801" s="13">
        <f t="shared" si="684"/>
        <v>0</v>
      </c>
      <c r="CT1801" s="302"/>
      <c r="CU1801" s="13">
        <f t="shared" si="703"/>
        <v>0</v>
      </c>
      <c r="CV1801" s="302"/>
      <c r="CW1801" s="13">
        <f t="shared" si="685"/>
        <v>0</v>
      </c>
      <c r="CX1801" s="13">
        <f t="shared" si="686"/>
        <v>0</v>
      </c>
      <c r="CY1801" s="251">
        <f t="shared" si="687"/>
        <v>0</v>
      </c>
      <c r="CZ1801" s="13" t="s">
        <v>29</v>
      </c>
      <c r="DA1801" s="13">
        <v>50</v>
      </c>
      <c r="DB1801" s="22">
        <f t="shared" si="688"/>
        <v>0</v>
      </c>
      <c r="DD1801" s="24"/>
      <c r="DF1801" s="163"/>
      <c r="DH1801" s="24"/>
      <c r="DI1801" s="447"/>
      <c r="DJ1801" s="163"/>
    </row>
    <row r="1802" spans="1:114" s="7" customFormat="1">
      <c r="A1802" s="277">
        <f t="shared" si="696"/>
        <v>50</v>
      </c>
      <c r="B1802" s="21" t="e">
        <f>'Calculateur de trading'!I1802/C1802/W1802</f>
        <v>#DIV/0!</v>
      </c>
      <c r="C1802" s="278">
        <f t="shared" si="697"/>
        <v>10</v>
      </c>
      <c r="D1802" s="426"/>
      <c r="E1802" s="273">
        <f t="shared" si="698"/>
        <v>100</v>
      </c>
      <c r="F1802" s="271">
        <f t="shared" si="690"/>
        <v>2</v>
      </c>
      <c r="G1802" s="271" t="e">
        <f t="shared" si="691"/>
        <v>#DIV/0!</v>
      </c>
      <c r="H1802" s="272">
        <f t="shared" si="692"/>
        <v>20</v>
      </c>
      <c r="I1802" s="270"/>
      <c r="J1802" s="273">
        <f t="shared" si="699"/>
        <v>200</v>
      </c>
      <c r="K1802" s="271">
        <f t="shared" si="693"/>
        <v>4</v>
      </c>
      <c r="L1802" s="271" t="e">
        <f t="shared" si="694"/>
        <v>#DIV/0!</v>
      </c>
      <c r="M1802" s="272">
        <f t="shared" si="695"/>
        <v>40</v>
      </c>
      <c r="N1802" s="389"/>
      <c r="O1802" s="455" t="e">
        <f>(A1802*B1802*W1802)+(B1802*'Calculateur de trading'!H1802)</f>
        <v>#DIV/0!</v>
      </c>
      <c r="P1802" s="274" t="e">
        <f>O1802/'Déscriptions des trades'!CK1802</f>
        <v>#DIV/0!</v>
      </c>
      <c r="Q1802" s="456" t="e">
        <f>'Déscriptions des trades'!CK1802-O1802</f>
        <v>#DIV/0!</v>
      </c>
      <c r="R1802" s="466" t="e">
        <f t="shared" si="700"/>
        <v>#DIV/0!</v>
      </c>
      <c r="S1802" s="389"/>
      <c r="T1802" s="12"/>
      <c r="U1802" s="25"/>
      <c r="V1802" s="15"/>
      <c r="W1802" s="490">
        <f t="shared" si="704"/>
        <v>0</v>
      </c>
      <c r="X1802" s="21" t="e">
        <f>W1802*U1802/'Déscriptions des trades'!CK1802*'Déscriptions des trades'!B1802</f>
        <v>#DIV/0!</v>
      </c>
      <c r="Y1802" s="459"/>
      <c r="Z1802" s="389"/>
      <c r="AA1802" s="23">
        <f t="shared" si="701"/>
        <v>0.1</v>
      </c>
      <c r="AB1802" s="17" t="e">
        <f>(AA1802*'Déscriptions des trades'!U1802*'Déscriptions des trades'!B1802/'Déscriptions des trades'!CK1802)*'Déscriptions des trades'!W1802</f>
        <v>#DIV/0!</v>
      </c>
      <c r="AC1802" s="265" t="e">
        <f>AB1802*'Déscriptions des trades'!CK1802</f>
        <v>#DIV/0!</v>
      </c>
      <c r="AD1802" s="266" t="e">
        <f>'Déscriptions des trades'!CK1802-AC1802</f>
        <v>#DIV/0!</v>
      </c>
      <c r="AE1802" s="389"/>
      <c r="AF1802" s="399">
        <v>1798</v>
      </c>
      <c r="AG1802" s="389"/>
      <c r="AH1802" s="20"/>
      <c r="AI1802" s="303"/>
      <c r="AJ1802" s="307"/>
      <c r="AK1802" s="161"/>
      <c r="AL1802" s="305"/>
      <c r="AM1802" s="305"/>
      <c r="AN1802" s="162"/>
      <c r="AO1802" s="439"/>
      <c r="AP1802" s="162"/>
      <c r="AQ1802" s="113"/>
      <c r="AR1802" s="113"/>
      <c r="AS1802" s="384"/>
      <c r="AT1802" s="306"/>
      <c r="AU1802" s="306"/>
      <c r="AV1802" s="160"/>
      <c r="AW1802" s="158"/>
      <c r="AX1802" s="385"/>
      <c r="AY1802" s="453"/>
      <c r="AZ1802" s="165"/>
      <c r="BA1802" s="301"/>
      <c r="BB1802" s="165"/>
      <c r="BC1802" s="301"/>
      <c r="BD1802" s="165"/>
      <c r="BE1802" s="302"/>
      <c r="BF1802" s="302"/>
      <c r="BG1802" s="165"/>
      <c r="BH1802" s="303"/>
      <c r="BI1802" s="165"/>
      <c r="BJ1802" s="304"/>
      <c r="BK1802" s="394"/>
      <c r="BL1802" s="302"/>
      <c r="BM1802" s="302"/>
      <c r="BN1802" s="394"/>
      <c r="BO1802" s="302"/>
      <c r="BP1802" s="13"/>
      <c r="BQ1802" s="302"/>
      <c r="BR1802" s="13"/>
      <c r="BS1802" s="302"/>
      <c r="BT1802" s="13"/>
      <c r="BU1802" s="302"/>
      <c r="BV1802" s="386"/>
      <c r="BW1802" s="303"/>
      <c r="BX1802" s="303"/>
      <c r="BY1802" s="302"/>
      <c r="BZ1802" s="302"/>
      <c r="CA1802" s="387"/>
      <c r="CB1802" s="395"/>
      <c r="CC1802" s="12"/>
      <c r="CD1802" s="304"/>
      <c r="CE1802" s="14"/>
      <c r="CF1802" s="395"/>
      <c r="CG1802" s="397"/>
      <c r="CH1802" s="300">
        <f t="shared" si="681"/>
        <v>0</v>
      </c>
      <c r="CI1802" s="26"/>
      <c r="CJ1802" s="17">
        <f t="shared" si="702"/>
        <v>0</v>
      </c>
      <c r="CK1802" s="18">
        <f t="shared" si="689"/>
        <v>12.89</v>
      </c>
      <c r="CM1802" s="164"/>
      <c r="CN1802" s="302"/>
      <c r="CO1802" s="13">
        <f t="shared" si="682"/>
        <v>0</v>
      </c>
      <c r="CP1802" s="302"/>
      <c r="CQ1802" s="13">
        <f t="shared" si="683"/>
        <v>0</v>
      </c>
      <c r="CR1802" s="302"/>
      <c r="CS1802" s="13">
        <f t="shared" si="684"/>
        <v>0</v>
      </c>
      <c r="CT1802" s="302"/>
      <c r="CU1802" s="13">
        <f t="shared" si="703"/>
        <v>0</v>
      </c>
      <c r="CV1802" s="302"/>
      <c r="CW1802" s="13">
        <f t="shared" si="685"/>
        <v>0</v>
      </c>
      <c r="CX1802" s="13">
        <f t="shared" si="686"/>
        <v>0</v>
      </c>
      <c r="CY1802" s="251">
        <f t="shared" si="687"/>
        <v>0</v>
      </c>
      <c r="CZ1802" s="13" t="s">
        <v>29</v>
      </c>
      <c r="DA1802" s="13">
        <v>50</v>
      </c>
      <c r="DB1802" s="22">
        <f t="shared" si="688"/>
        <v>0</v>
      </c>
      <c r="DD1802" s="24"/>
      <c r="DF1802" s="163"/>
      <c r="DH1802" s="24"/>
      <c r="DI1802" s="447"/>
      <c r="DJ1802" s="163"/>
    </row>
    <row r="1803" spans="1:114" s="7" customFormat="1">
      <c r="A1803" s="277">
        <f t="shared" si="696"/>
        <v>50</v>
      </c>
      <c r="B1803" s="21" t="e">
        <f>'Calculateur de trading'!I1803/C1803/W1803</f>
        <v>#DIV/0!</v>
      </c>
      <c r="C1803" s="278">
        <f t="shared" si="697"/>
        <v>10</v>
      </c>
      <c r="D1803" s="278"/>
      <c r="E1803" s="273">
        <f t="shared" si="698"/>
        <v>100</v>
      </c>
      <c r="F1803" s="271">
        <f t="shared" si="690"/>
        <v>2</v>
      </c>
      <c r="G1803" s="271" t="e">
        <f t="shared" si="691"/>
        <v>#DIV/0!</v>
      </c>
      <c r="H1803" s="272">
        <f t="shared" si="692"/>
        <v>20</v>
      </c>
      <c r="I1803" s="270"/>
      <c r="J1803" s="273">
        <f t="shared" si="699"/>
        <v>200</v>
      </c>
      <c r="K1803" s="271">
        <f t="shared" si="693"/>
        <v>4</v>
      </c>
      <c r="L1803" s="271" t="e">
        <f t="shared" si="694"/>
        <v>#DIV/0!</v>
      </c>
      <c r="M1803" s="272">
        <f t="shared" si="695"/>
        <v>40</v>
      </c>
      <c r="N1803" s="389"/>
      <c r="O1803" s="455" t="e">
        <f>(A1803*B1803*W1803)+(B1803*'Calculateur de trading'!H1803)</f>
        <v>#DIV/0!</v>
      </c>
      <c r="P1803" s="274" t="e">
        <f>O1803/'Déscriptions des trades'!CK1803</f>
        <v>#DIV/0!</v>
      </c>
      <c r="Q1803" s="456" t="e">
        <f>'Déscriptions des trades'!CK1803-O1803</f>
        <v>#DIV/0!</v>
      </c>
      <c r="R1803" s="466" t="e">
        <f t="shared" si="700"/>
        <v>#DIV/0!</v>
      </c>
      <c r="S1803" s="389"/>
      <c r="T1803" s="12"/>
      <c r="U1803" s="25"/>
      <c r="V1803" s="15"/>
      <c r="W1803" s="490">
        <f t="shared" si="704"/>
        <v>0</v>
      </c>
      <c r="X1803" s="21" t="e">
        <f>W1803*U1803/'Déscriptions des trades'!CK1803*'Déscriptions des trades'!B1803</f>
        <v>#DIV/0!</v>
      </c>
      <c r="Y1803" s="459"/>
      <c r="Z1803" s="389"/>
      <c r="AA1803" s="23">
        <f t="shared" si="701"/>
        <v>0.1</v>
      </c>
      <c r="AB1803" s="17" t="e">
        <f>(AA1803*'Déscriptions des trades'!U1803*'Déscriptions des trades'!B1803/'Déscriptions des trades'!CK1803)*'Déscriptions des trades'!W1803</f>
        <v>#DIV/0!</v>
      </c>
      <c r="AC1803" s="265" t="e">
        <f>AB1803*'Déscriptions des trades'!CK1803</f>
        <v>#DIV/0!</v>
      </c>
      <c r="AD1803" s="266" t="e">
        <f>'Déscriptions des trades'!CK1803-AC1803</f>
        <v>#DIV/0!</v>
      </c>
      <c r="AE1803" s="389"/>
      <c r="AF1803" s="399">
        <v>1799</v>
      </c>
      <c r="AG1803" s="389"/>
      <c r="AH1803" s="20"/>
      <c r="AI1803" s="303"/>
      <c r="AJ1803" s="307"/>
      <c r="AK1803" s="161"/>
      <c r="AL1803" s="305"/>
      <c r="AM1803" s="305"/>
      <c r="AN1803" s="162"/>
      <c r="AO1803" s="439"/>
      <c r="AP1803" s="162"/>
      <c r="AQ1803" s="113"/>
      <c r="AR1803" s="113"/>
      <c r="AS1803" s="384"/>
      <c r="AT1803" s="306"/>
      <c r="AU1803" s="306"/>
      <c r="AV1803" s="160"/>
      <c r="AW1803" s="158"/>
      <c r="AX1803" s="385"/>
      <c r="AY1803" s="453"/>
      <c r="AZ1803" s="165"/>
      <c r="BA1803" s="301"/>
      <c r="BB1803" s="165"/>
      <c r="BC1803" s="301"/>
      <c r="BD1803" s="165"/>
      <c r="BE1803" s="302"/>
      <c r="BF1803" s="302"/>
      <c r="BG1803" s="165"/>
      <c r="BH1803" s="303"/>
      <c r="BI1803" s="165"/>
      <c r="BJ1803" s="304"/>
      <c r="BK1803" s="394"/>
      <c r="BL1803" s="302"/>
      <c r="BM1803" s="302"/>
      <c r="BN1803" s="394"/>
      <c r="BO1803" s="302"/>
      <c r="BP1803" s="13"/>
      <c r="BQ1803" s="302"/>
      <c r="BR1803" s="13"/>
      <c r="BS1803" s="302"/>
      <c r="BT1803" s="13"/>
      <c r="BU1803" s="302"/>
      <c r="BV1803" s="386"/>
      <c r="BW1803" s="303"/>
      <c r="BX1803" s="303"/>
      <c r="BY1803" s="302"/>
      <c r="BZ1803" s="302"/>
      <c r="CA1803" s="387"/>
      <c r="CB1803" s="395"/>
      <c r="CC1803" s="12"/>
      <c r="CD1803" s="304"/>
      <c r="CE1803" s="14"/>
      <c r="CF1803" s="395"/>
      <c r="CG1803" s="397"/>
      <c r="CH1803" s="300">
        <f t="shared" si="681"/>
        <v>0</v>
      </c>
      <c r="CI1803" s="26"/>
      <c r="CJ1803" s="17">
        <f t="shared" si="702"/>
        <v>0</v>
      </c>
      <c r="CK1803" s="18">
        <f t="shared" si="689"/>
        <v>12.89</v>
      </c>
      <c r="CM1803" s="164"/>
      <c r="CN1803" s="302"/>
      <c r="CO1803" s="13">
        <f t="shared" si="682"/>
        <v>0</v>
      </c>
      <c r="CP1803" s="302"/>
      <c r="CQ1803" s="13">
        <f t="shared" si="683"/>
        <v>0</v>
      </c>
      <c r="CR1803" s="302"/>
      <c r="CS1803" s="13">
        <f t="shared" si="684"/>
        <v>0</v>
      </c>
      <c r="CT1803" s="302"/>
      <c r="CU1803" s="13">
        <f t="shared" si="703"/>
        <v>0</v>
      </c>
      <c r="CV1803" s="302"/>
      <c r="CW1803" s="13">
        <f t="shared" si="685"/>
        <v>0</v>
      </c>
      <c r="CX1803" s="13">
        <f t="shared" si="686"/>
        <v>0</v>
      </c>
      <c r="CY1803" s="251">
        <f t="shared" si="687"/>
        <v>0</v>
      </c>
      <c r="CZ1803" s="13" t="s">
        <v>29</v>
      </c>
      <c r="DA1803" s="13">
        <v>50</v>
      </c>
      <c r="DB1803" s="22">
        <f t="shared" si="688"/>
        <v>0</v>
      </c>
      <c r="DD1803" s="24"/>
      <c r="DF1803" s="163"/>
      <c r="DH1803" s="24"/>
      <c r="DI1803" s="447"/>
      <c r="DJ1803" s="163"/>
    </row>
    <row r="1804" spans="1:114" s="7" customFormat="1">
      <c r="A1804" s="277">
        <f t="shared" si="696"/>
        <v>50</v>
      </c>
      <c r="B1804" s="21" t="e">
        <f>'Calculateur de trading'!I1804/C1804/W1804</f>
        <v>#DIV/0!</v>
      </c>
      <c r="C1804" s="278">
        <f t="shared" si="697"/>
        <v>10</v>
      </c>
      <c r="D1804" s="426"/>
      <c r="E1804" s="273">
        <f t="shared" si="698"/>
        <v>100</v>
      </c>
      <c r="F1804" s="271">
        <f t="shared" si="690"/>
        <v>2</v>
      </c>
      <c r="G1804" s="271" t="e">
        <f t="shared" si="691"/>
        <v>#DIV/0!</v>
      </c>
      <c r="H1804" s="272">
        <f t="shared" si="692"/>
        <v>20</v>
      </c>
      <c r="I1804" s="270"/>
      <c r="J1804" s="273">
        <f t="shared" si="699"/>
        <v>200</v>
      </c>
      <c r="K1804" s="271">
        <f t="shared" si="693"/>
        <v>4</v>
      </c>
      <c r="L1804" s="271" t="e">
        <f t="shared" si="694"/>
        <v>#DIV/0!</v>
      </c>
      <c r="M1804" s="272">
        <f t="shared" si="695"/>
        <v>40</v>
      </c>
      <c r="N1804" s="389"/>
      <c r="O1804" s="455" t="e">
        <f>(A1804*B1804*W1804)+(B1804*'Calculateur de trading'!H1804)</f>
        <v>#DIV/0!</v>
      </c>
      <c r="P1804" s="274" t="e">
        <f>O1804/'Déscriptions des trades'!CK1804</f>
        <v>#DIV/0!</v>
      </c>
      <c r="Q1804" s="456" t="e">
        <f>'Déscriptions des trades'!CK1804-O1804</f>
        <v>#DIV/0!</v>
      </c>
      <c r="R1804" s="466" t="e">
        <f t="shared" si="700"/>
        <v>#DIV/0!</v>
      </c>
      <c r="S1804" s="389"/>
      <c r="T1804" s="12"/>
      <c r="U1804" s="25"/>
      <c r="V1804" s="15"/>
      <c r="W1804" s="490">
        <f t="shared" si="704"/>
        <v>0</v>
      </c>
      <c r="X1804" s="21" t="e">
        <f>W1804*U1804/'Déscriptions des trades'!CK1804*'Déscriptions des trades'!B1804</f>
        <v>#DIV/0!</v>
      </c>
      <c r="Y1804" s="459"/>
      <c r="Z1804" s="389"/>
      <c r="AA1804" s="23">
        <f t="shared" si="701"/>
        <v>0.1</v>
      </c>
      <c r="AB1804" s="17" t="e">
        <f>(AA1804*'Déscriptions des trades'!U1804*'Déscriptions des trades'!B1804/'Déscriptions des trades'!CK1804)*'Déscriptions des trades'!W1804</f>
        <v>#DIV/0!</v>
      </c>
      <c r="AC1804" s="265" t="e">
        <f>AB1804*'Déscriptions des trades'!CK1804</f>
        <v>#DIV/0!</v>
      </c>
      <c r="AD1804" s="266" t="e">
        <f>'Déscriptions des trades'!CK1804-AC1804</f>
        <v>#DIV/0!</v>
      </c>
      <c r="AE1804" s="389"/>
      <c r="AF1804" s="399">
        <v>1800</v>
      </c>
      <c r="AG1804" s="389"/>
      <c r="AH1804" s="20"/>
      <c r="AI1804" s="303"/>
      <c r="AJ1804" s="307"/>
      <c r="AK1804" s="161"/>
      <c r="AL1804" s="305"/>
      <c r="AM1804" s="305"/>
      <c r="AN1804" s="162"/>
      <c r="AO1804" s="439"/>
      <c r="AP1804" s="162"/>
      <c r="AQ1804" s="113"/>
      <c r="AR1804" s="113"/>
      <c r="AS1804" s="384"/>
      <c r="AT1804" s="306"/>
      <c r="AU1804" s="306"/>
      <c r="AV1804" s="160"/>
      <c r="AW1804" s="158"/>
      <c r="AX1804" s="385"/>
      <c r="AY1804" s="453"/>
      <c r="AZ1804" s="165"/>
      <c r="BA1804" s="301"/>
      <c r="BB1804" s="165"/>
      <c r="BC1804" s="301"/>
      <c r="BD1804" s="165"/>
      <c r="BE1804" s="302"/>
      <c r="BF1804" s="302"/>
      <c r="BG1804" s="165"/>
      <c r="BH1804" s="303"/>
      <c r="BI1804" s="165"/>
      <c r="BJ1804" s="304"/>
      <c r="BK1804" s="394"/>
      <c r="BL1804" s="302"/>
      <c r="BM1804" s="302"/>
      <c r="BN1804" s="394"/>
      <c r="BO1804" s="302"/>
      <c r="BP1804" s="13"/>
      <c r="BQ1804" s="302"/>
      <c r="BR1804" s="13"/>
      <c r="BS1804" s="302"/>
      <c r="BT1804" s="13"/>
      <c r="BU1804" s="302"/>
      <c r="BV1804" s="386"/>
      <c r="BW1804" s="303"/>
      <c r="BX1804" s="303"/>
      <c r="BY1804" s="302"/>
      <c r="BZ1804" s="302"/>
      <c r="CA1804" s="387"/>
      <c r="CB1804" s="395"/>
      <c r="CC1804" s="12"/>
      <c r="CD1804" s="304"/>
      <c r="CE1804" s="14"/>
      <c r="CF1804" s="395"/>
      <c r="CG1804" s="397"/>
      <c r="CH1804" s="300">
        <f t="shared" si="681"/>
        <v>0</v>
      </c>
      <c r="CI1804" s="26"/>
      <c r="CJ1804" s="17">
        <f t="shared" si="702"/>
        <v>0</v>
      </c>
      <c r="CK1804" s="18">
        <f t="shared" si="689"/>
        <v>12.89</v>
      </c>
      <c r="CM1804" s="164"/>
      <c r="CN1804" s="302"/>
      <c r="CO1804" s="13">
        <f t="shared" si="682"/>
        <v>0</v>
      </c>
      <c r="CP1804" s="302"/>
      <c r="CQ1804" s="13">
        <f t="shared" si="683"/>
        <v>0</v>
      </c>
      <c r="CR1804" s="302"/>
      <c r="CS1804" s="13">
        <f t="shared" si="684"/>
        <v>0</v>
      </c>
      <c r="CT1804" s="302"/>
      <c r="CU1804" s="13">
        <f t="shared" si="703"/>
        <v>0</v>
      </c>
      <c r="CV1804" s="302"/>
      <c r="CW1804" s="13">
        <f t="shared" si="685"/>
        <v>0</v>
      </c>
      <c r="CX1804" s="13">
        <f t="shared" si="686"/>
        <v>0</v>
      </c>
      <c r="CY1804" s="251">
        <f t="shared" si="687"/>
        <v>0</v>
      </c>
      <c r="CZ1804" s="13" t="s">
        <v>29</v>
      </c>
      <c r="DA1804" s="13">
        <v>50</v>
      </c>
      <c r="DB1804" s="22">
        <f t="shared" si="688"/>
        <v>0</v>
      </c>
      <c r="DD1804" s="24"/>
      <c r="DF1804" s="163"/>
      <c r="DH1804" s="24"/>
      <c r="DI1804" s="447"/>
      <c r="DJ1804" s="163"/>
    </row>
    <row r="1805" spans="1:114" s="7" customFormat="1">
      <c r="A1805" s="277">
        <f t="shared" si="696"/>
        <v>50</v>
      </c>
      <c r="B1805" s="21" t="e">
        <f>'Calculateur de trading'!I1805/C1805/W1805</f>
        <v>#DIV/0!</v>
      </c>
      <c r="C1805" s="278">
        <f t="shared" si="697"/>
        <v>10</v>
      </c>
      <c r="D1805" s="426"/>
      <c r="E1805" s="273">
        <f t="shared" si="698"/>
        <v>100</v>
      </c>
      <c r="F1805" s="271">
        <f t="shared" si="690"/>
        <v>2</v>
      </c>
      <c r="G1805" s="271" t="e">
        <f t="shared" si="691"/>
        <v>#DIV/0!</v>
      </c>
      <c r="H1805" s="272">
        <f t="shared" si="692"/>
        <v>20</v>
      </c>
      <c r="I1805" s="270"/>
      <c r="J1805" s="273">
        <f t="shared" si="699"/>
        <v>200</v>
      </c>
      <c r="K1805" s="271">
        <f t="shared" si="693"/>
        <v>4</v>
      </c>
      <c r="L1805" s="271" t="e">
        <f t="shared" si="694"/>
        <v>#DIV/0!</v>
      </c>
      <c r="M1805" s="272">
        <f t="shared" si="695"/>
        <v>40</v>
      </c>
      <c r="N1805" s="389"/>
      <c r="O1805" s="455" t="e">
        <f>(A1805*B1805*W1805)+(B1805*'Calculateur de trading'!H1805)</f>
        <v>#DIV/0!</v>
      </c>
      <c r="P1805" s="274" t="e">
        <f>O1805/'Déscriptions des trades'!CK1805</f>
        <v>#DIV/0!</v>
      </c>
      <c r="Q1805" s="456" t="e">
        <f>'Déscriptions des trades'!CK1805-O1805</f>
        <v>#DIV/0!</v>
      </c>
      <c r="R1805" s="466" t="e">
        <f t="shared" si="700"/>
        <v>#DIV/0!</v>
      </c>
      <c r="S1805" s="389"/>
      <c r="T1805" s="12"/>
      <c r="U1805" s="25"/>
      <c r="V1805" s="15"/>
      <c r="W1805" s="490">
        <f t="shared" si="704"/>
        <v>0</v>
      </c>
      <c r="X1805" s="21" t="e">
        <f>W1805*U1805/'Déscriptions des trades'!CK1805*'Déscriptions des trades'!B1805</f>
        <v>#DIV/0!</v>
      </c>
      <c r="Y1805" s="459"/>
      <c r="Z1805" s="389"/>
      <c r="AA1805" s="23">
        <f t="shared" si="701"/>
        <v>0.1</v>
      </c>
      <c r="AB1805" s="17" t="e">
        <f>(AA1805*'Déscriptions des trades'!U1805*'Déscriptions des trades'!B1805/'Déscriptions des trades'!CK1805)*'Déscriptions des trades'!W1805</f>
        <v>#DIV/0!</v>
      </c>
      <c r="AC1805" s="265" t="e">
        <f>AB1805*'Déscriptions des trades'!CK1805</f>
        <v>#DIV/0!</v>
      </c>
      <c r="AD1805" s="266" t="e">
        <f>'Déscriptions des trades'!CK1805-AC1805</f>
        <v>#DIV/0!</v>
      </c>
      <c r="AE1805" s="389"/>
      <c r="AF1805" s="399">
        <v>1801</v>
      </c>
      <c r="AG1805" s="389"/>
      <c r="AH1805" s="20"/>
      <c r="AI1805" s="303"/>
      <c r="AJ1805" s="307"/>
      <c r="AK1805" s="161"/>
      <c r="AL1805" s="305"/>
      <c r="AM1805" s="305"/>
      <c r="AN1805" s="162"/>
      <c r="AO1805" s="439"/>
      <c r="AP1805" s="162"/>
      <c r="AQ1805" s="113"/>
      <c r="AR1805" s="113"/>
      <c r="AS1805" s="384"/>
      <c r="AT1805" s="306"/>
      <c r="AU1805" s="306"/>
      <c r="AV1805" s="160"/>
      <c r="AW1805" s="158"/>
      <c r="AX1805" s="385"/>
      <c r="AY1805" s="453"/>
      <c r="AZ1805" s="165"/>
      <c r="BA1805" s="301"/>
      <c r="BB1805" s="165"/>
      <c r="BC1805" s="301"/>
      <c r="BD1805" s="165"/>
      <c r="BE1805" s="302"/>
      <c r="BF1805" s="302"/>
      <c r="BG1805" s="165"/>
      <c r="BH1805" s="303"/>
      <c r="BI1805" s="165"/>
      <c r="BJ1805" s="304"/>
      <c r="BK1805" s="394"/>
      <c r="BL1805" s="302"/>
      <c r="BM1805" s="302"/>
      <c r="BN1805" s="394"/>
      <c r="BO1805" s="302"/>
      <c r="BP1805" s="13"/>
      <c r="BQ1805" s="302"/>
      <c r="BR1805" s="13"/>
      <c r="BS1805" s="302"/>
      <c r="BT1805" s="13"/>
      <c r="BU1805" s="302"/>
      <c r="BV1805" s="386"/>
      <c r="BW1805" s="303"/>
      <c r="BX1805" s="303"/>
      <c r="BY1805" s="302"/>
      <c r="BZ1805" s="302"/>
      <c r="CA1805" s="387"/>
      <c r="CB1805" s="395"/>
      <c r="CC1805" s="12"/>
      <c r="CD1805" s="304"/>
      <c r="CE1805" s="14"/>
      <c r="CF1805" s="395"/>
      <c r="CG1805" s="397"/>
      <c r="CH1805" s="300">
        <f t="shared" si="681"/>
        <v>0</v>
      </c>
      <c r="CI1805" s="26"/>
      <c r="CJ1805" s="17">
        <f t="shared" si="702"/>
        <v>0</v>
      </c>
      <c r="CK1805" s="18">
        <f t="shared" si="689"/>
        <v>12.89</v>
      </c>
      <c r="CM1805" s="164"/>
      <c r="CN1805" s="302"/>
      <c r="CO1805" s="13">
        <f t="shared" si="682"/>
        <v>0</v>
      </c>
      <c r="CP1805" s="302"/>
      <c r="CQ1805" s="13">
        <f t="shared" si="683"/>
        <v>0</v>
      </c>
      <c r="CR1805" s="302"/>
      <c r="CS1805" s="13">
        <f t="shared" si="684"/>
        <v>0</v>
      </c>
      <c r="CT1805" s="302"/>
      <c r="CU1805" s="13">
        <f t="shared" si="703"/>
        <v>0</v>
      </c>
      <c r="CV1805" s="302"/>
      <c r="CW1805" s="13">
        <f t="shared" si="685"/>
        <v>0</v>
      </c>
      <c r="CX1805" s="13">
        <f t="shared" si="686"/>
        <v>0</v>
      </c>
      <c r="CY1805" s="251">
        <f t="shared" si="687"/>
        <v>0</v>
      </c>
      <c r="CZ1805" s="13" t="s">
        <v>29</v>
      </c>
      <c r="DA1805" s="13">
        <v>50</v>
      </c>
      <c r="DB1805" s="22">
        <f t="shared" si="688"/>
        <v>0</v>
      </c>
      <c r="DD1805" s="24"/>
      <c r="DF1805" s="163"/>
      <c r="DH1805" s="24"/>
      <c r="DI1805" s="447"/>
      <c r="DJ1805" s="163"/>
    </row>
    <row r="1806" spans="1:114" s="7" customFormat="1">
      <c r="A1806" s="277">
        <f t="shared" si="696"/>
        <v>50</v>
      </c>
      <c r="B1806" s="21" t="e">
        <f>'Calculateur de trading'!I1806/C1806/W1806</f>
        <v>#DIV/0!</v>
      </c>
      <c r="C1806" s="278">
        <f t="shared" si="697"/>
        <v>10</v>
      </c>
      <c r="D1806" s="278"/>
      <c r="E1806" s="273">
        <f t="shared" si="698"/>
        <v>100</v>
      </c>
      <c r="F1806" s="271">
        <f t="shared" si="690"/>
        <v>2</v>
      </c>
      <c r="G1806" s="271" t="e">
        <f t="shared" si="691"/>
        <v>#DIV/0!</v>
      </c>
      <c r="H1806" s="272">
        <f t="shared" si="692"/>
        <v>20</v>
      </c>
      <c r="I1806" s="270"/>
      <c r="J1806" s="273">
        <f t="shared" si="699"/>
        <v>200</v>
      </c>
      <c r="K1806" s="271">
        <f t="shared" si="693"/>
        <v>4</v>
      </c>
      <c r="L1806" s="271" t="e">
        <f t="shared" si="694"/>
        <v>#DIV/0!</v>
      </c>
      <c r="M1806" s="272">
        <f t="shared" si="695"/>
        <v>40</v>
      </c>
      <c r="N1806" s="389"/>
      <c r="O1806" s="455" t="e">
        <f>(A1806*B1806*W1806)+(B1806*'Calculateur de trading'!H1806)</f>
        <v>#DIV/0!</v>
      </c>
      <c r="P1806" s="274" t="e">
        <f>O1806/'Déscriptions des trades'!CK1806</f>
        <v>#DIV/0!</v>
      </c>
      <c r="Q1806" s="456" t="e">
        <f>'Déscriptions des trades'!CK1806-O1806</f>
        <v>#DIV/0!</v>
      </c>
      <c r="R1806" s="466" t="e">
        <f t="shared" si="700"/>
        <v>#DIV/0!</v>
      </c>
      <c r="S1806" s="389"/>
      <c r="T1806" s="12"/>
      <c r="U1806" s="25"/>
      <c r="V1806" s="15"/>
      <c r="W1806" s="490">
        <f t="shared" si="704"/>
        <v>0</v>
      </c>
      <c r="X1806" s="21" t="e">
        <f>W1806*U1806/'Déscriptions des trades'!CK1806*'Déscriptions des trades'!B1806</f>
        <v>#DIV/0!</v>
      </c>
      <c r="Y1806" s="459"/>
      <c r="Z1806" s="389"/>
      <c r="AA1806" s="23">
        <f t="shared" si="701"/>
        <v>0.1</v>
      </c>
      <c r="AB1806" s="17" t="e">
        <f>(AA1806*'Déscriptions des trades'!U1806*'Déscriptions des trades'!B1806/'Déscriptions des trades'!CK1806)*'Déscriptions des trades'!W1806</f>
        <v>#DIV/0!</v>
      </c>
      <c r="AC1806" s="265" t="e">
        <f>AB1806*'Déscriptions des trades'!CK1806</f>
        <v>#DIV/0!</v>
      </c>
      <c r="AD1806" s="266" t="e">
        <f>'Déscriptions des trades'!CK1806-AC1806</f>
        <v>#DIV/0!</v>
      </c>
      <c r="AE1806" s="389"/>
      <c r="AF1806" s="399">
        <v>1802</v>
      </c>
      <c r="AG1806" s="389"/>
      <c r="AH1806" s="20"/>
      <c r="AI1806" s="303"/>
      <c r="AJ1806" s="307"/>
      <c r="AK1806" s="161"/>
      <c r="AL1806" s="305"/>
      <c r="AM1806" s="305"/>
      <c r="AN1806" s="162"/>
      <c r="AO1806" s="439"/>
      <c r="AP1806" s="162"/>
      <c r="AQ1806" s="113"/>
      <c r="AR1806" s="113"/>
      <c r="AS1806" s="384"/>
      <c r="AT1806" s="306"/>
      <c r="AU1806" s="306"/>
      <c r="AV1806" s="160"/>
      <c r="AW1806" s="158"/>
      <c r="AX1806" s="385"/>
      <c r="AY1806" s="453"/>
      <c r="AZ1806" s="165"/>
      <c r="BA1806" s="301"/>
      <c r="BB1806" s="165"/>
      <c r="BC1806" s="301"/>
      <c r="BD1806" s="165"/>
      <c r="BE1806" s="302"/>
      <c r="BF1806" s="302"/>
      <c r="BG1806" s="165"/>
      <c r="BH1806" s="303"/>
      <c r="BI1806" s="165"/>
      <c r="BJ1806" s="304"/>
      <c r="BK1806" s="394"/>
      <c r="BL1806" s="302"/>
      <c r="BM1806" s="302"/>
      <c r="BN1806" s="394"/>
      <c r="BO1806" s="302"/>
      <c r="BP1806" s="13"/>
      <c r="BQ1806" s="302"/>
      <c r="BR1806" s="13"/>
      <c r="BS1806" s="302"/>
      <c r="BT1806" s="13"/>
      <c r="BU1806" s="302"/>
      <c r="BV1806" s="386"/>
      <c r="BW1806" s="303"/>
      <c r="BX1806" s="303"/>
      <c r="BY1806" s="302"/>
      <c r="BZ1806" s="302"/>
      <c r="CA1806" s="387"/>
      <c r="CB1806" s="395"/>
      <c r="CC1806" s="12"/>
      <c r="CD1806" s="304"/>
      <c r="CE1806" s="14"/>
      <c r="CF1806" s="395"/>
      <c r="CG1806" s="397"/>
      <c r="CH1806" s="300">
        <f t="shared" si="681"/>
        <v>0</v>
      </c>
      <c r="CI1806" s="26"/>
      <c r="CJ1806" s="17">
        <f t="shared" si="702"/>
        <v>0</v>
      </c>
      <c r="CK1806" s="18">
        <f t="shared" si="689"/>
        <v>12.89</v>
      </c>
      <c r="CM1806" s="164"/>
      <c r="CN1806" s="302"/>
      <c r="CO1806" s="13">
        <f t="shared" si="682"/>
        <v>0</v>
      </c>
      <c r="CP1806" s="302"/>
      <c r="CQ1806" s="13">
        <f t="shared" si="683"/>
        <v>0</v>
      </c>
      <c r="CR1806" s="302"/>
      <c r="CS1806" s="13">
        <f t="shared" si="684"/>
        <v>0</v>
      </c>
      <c r="CT1806" s="302"/>
      <c r="CU1806" s="13">
        <f t="shared" si="703"/>
        <v>0</v>
      </c>
      <c r="CV1806" s="302"/>
      <c r="CW1806" s="13">
        <f t="shared" si="685"/>
        <v>0</v>
      </c>
      <c r="CX1806" s="13">
        <f t="shared" si="686"/>
        <v>0</v>
      </c>
      <c r="CY1806" s="251">
        <f t="shared" si="687"/>
        <v>0</v>
      </c>
      <c r="CZ1806" s="13" t="s">
        <v>29</v>
      </c>
      <c r="DA1806" s="13">
        <v>50</v>
      </c>
      <c r="DB1806" s="22">
        <f t="shared" si="688"/>
        <v>0</v>
      </c>
      <c r="DD1806" s="24"/>
      <c r="DF1806" s="163"/>
      <c r="DH1806" s="24"/>
      <c r="DI1806" s="447"/>
      <c r="DJ1806" s="163"/>
    </row>
    <row r="1807" spans="1:114" s="7" customFormat="1">
      <c r="A1807" s="277">
        <f t="shared" si="696"/>
        <v>50</v>
      </c>
      <c r="B1807" s="21" t="e">
        <f>'Calculateur de trading'!I1807/C1807/W1807</f>
        <v>#DIV/0!</v>
      </c>
      <c r="C1807" s="278">
        <f t="shared" si="697"/>
        <v>10</v>
      </c>
      <c r="D1807" s="426"/>
      <c r="E1807" s="273">
        <f t="shared" si="698"/>
        <v>100</v>
      </c>
      <c r="F1807" s="271">
        <f t="shared" si="690"/>
        <v>2</v>
      </c>
      <c r="G1807" s="271" t="e">
        <f t="shared" si="691"/>
        <v>#DIV/0!</v>
      </c>
      <c r="H1807" s="272">
        <f t="shared" si="692"/>
        <v>20</v>
      </c>
      <c r="I1807" s="270"/>
      <c r="J1807" s="273">
        <f t="shared" si="699"/>
        <v>200</v>
      </c>
      <c r="K1807" s="271">
        <f t="shared" si="693"/>
        <v>4</v>
      </c>
      <c r="L1807" s="271" t="e">
        <f t="shared" si="694"/>
        <v>#DIV/0!</v>
      </c>
      <c r="M1807" s="272">
        <f t="shared" si="695"/>
        <v>40</v>
      </c>
      <c r="N1807" s="389"/>
      <c r="O1807" s="455" t="e">
        <f>(A1807*B1807*W1807)+(B1807*'Calculateur de trading'!H1807)</f>
        <v>#DIV/0!</v>
      </c>
      <c r="P1807" s="274" t="e">
        <f>O1807/'Déscriptions des trades'!CK1807</f>
        <v>#DIV/0!</v>
      </c>
      <c r="Q1807" s="456" t="e">
        <f>'Déscriptions des trades'!CK1807-O1807</f>
        <v>#DIV/0!</v>
      </c>
      <c r="R1807" s="466" t="e">
        <f t="shared" si="700"/>
        <v>#DIV/0!</v>
      </c>
      <c r="S1807" s="389"/>
      <c r="T1807" s="12"/>
      <c r="U1807" s="25"/>
      <c r="V1807" s="15"/>
      <c r="W1807" s="490">
        <f t="shared" si="704"/>
        <v>0</v>
      </c>
      <c r="X1807" s="21" t="e">
        <f>W1807*U1807/'Déscriptions des trades'!CK1807*'Déscriptions des trades'!B1807</f>
        <v>#DIV/0!</v>
      </c>
      <c r="Y1807" s="459"/>
      <c r="Z1807" s="389"/>
      <c r="AA1807" s="23">
        <f t="shared" si="701"/>
        <v>0.1</v>
      </c>
      <c r="AB1807" s="17" t="e">
        <f>(AA1807*'Déscriptions des trades'!U1807*'Déscriptions des trades'!B1807/'Déscriptions des trades'!CK1807)*'Déscriptions des trades'!W1807</f>
        <v>#DIV/0!</v>
      </c>
      <c r="AC1807" s="265" t="e">
        <f>AB1807*'Déscriptions des trades'!CK1807</f>
        <v>#DIV/0!</v>
      </c>
      <c r="AD1807" s="266" t="e">
        <f>'Déscriptions des trades'!CK1807-AC1807</f>
        <v>#DIV/0!</v>
      </c>
      <c r="AE1807" s="389"/>
      <c r="AF1807" s="399">
        <v>1803</v>
      </c>
      <c r="AG1807" s="389"/>
      <c r="AH1807" s="20"/>
      <c r="AI1807" s="303"/>
      <c r="AJ1807" s="307"/>
      <c r="AK1807" s="161"/>
      <c r="AL1807" s="305"/>
      <c r="AM1807" s="305"/>
      <c r="AN1807" s="162"/>
      <c r="AO1807" s="439"/>
      <c r="AP1807" s="162"/>
      <c r="AQ1807" s="113"/>
      <c r="AR1807" s="113"/>
      <c r="AS1807" s="384"/>
      <c r="AT1807" s="306"/>
      <c r="AU1807" s="306"/>
      <c r="AV1807" s="160"/>
      <c r="AW1807" s="158"/>
      <c r="AX1807" s="385"/>
      <c r="AY1807" s="453"/>
      <c r="AZ1807" s="165"/>
      <c r="BA1807" s="301"/>
      <c r="BB1807" s="165"/>
      <c r="BC1807" s="301"/>
      <c r="BD1807" s="165"/>
      <c r="BE1807" s="302"/>
      <c r="BF1807" s="302"/>
      <c r="BG1807" s="165"/>
      <c r="BH1807" s="303"/>
      <c r="BI1807" s="165"/>
      <c r="BJ1807" s="304"/>
      <c r="BK1807" s="394"/>
      <c r="BL1807" s="302"/>
      <c r="BM1807" s="302"/>
      <c r="BN1807" s="394"/>
      <c r="BO1807" s="302"/>
      <c r="BP1807" s="13"/>
      <c r="BQ1807" s="302"/>
      <c r="BR1807" s="13"/>
      <c r="BS1807" s="302"/>
      <c r="BT1807" s="13"/>
      <c r="BU1807" s="302"/>
      <c r="BV1807" s="386"/>
      <c r="BW1807" s="303"/>
      <c r="BX1807" s="303"/>
      <c r="BY1807" s="302"/>
      <c r="BZ1807" s="302"/>
      <c r="CA1807" s="387"/>
      <c r="CB1807" s="395"/>
      <c r="CC1807" s="12"/>
      <c r="CD1807" s="304"/>
      <c r="CE1807" s="14"/>
      <c r="CF1807" s="395"/>
      <c r="CG1807" s="397"/>
      <c r="CH1807" s="300">
        <f t="shared" ref="CH1807:CH1870" si="705">BW1807-BH1807</f>
        <v>0</v>
      </c>
      <c r="CI1807" s="26"/>
      <c r="CJ1807" s="17">
        <f t="shared" si="702"/>
        <v>0</v>
      </c>
      <c r="CK1807" s="18">
        <f t="shared" si="689"/>
        <v>12.89</v>
      </c>
      <c r="CM1807" s="164"/>
      <c r="CN1807" s="302"/>
      <c r="CO1807" s="13">
        <f t="shared" ref="CO1807:CO1870" si="706">IF(CN1807="Oui",10,)</f>
        <v>0</v>
      </c>
      <c r="CP1807" s="302"/>
      <c r="CQ1807" s="13">
        <f t="shared" ref="CQ1807:CQ1870" si="707">IF(CP1807="Oui",10,)</f>
        <v>0</v>
      </c>
      <c r="CR1807" s="302"/>
      <c r="CS1807" s="13">
        <f t="shared" ref="CS1807:CS1870" si="708">IF(CR1807="Bon",10,)</f>
        <v>0</v>
      </c>
      <c r="CT1807" s="302"/>
      <c r="CU1807" s="13">
        <f t="shared" si="703"/>
        <v>0</v>
      </c>
      <c r="CV1807" s="302"/>
      <c r="CW1807" s="13">
        <f t="shared" ref="CW1807:CW1870" si="709">IF(CV1807="Non",10,)</f>
        <v>0</v>
      </c>
      <c r="CX1807" s="13">
        <f t="shared" ref="CX1807:CX1870" si="710">IF(CV1807="Oui",-40,)</f>
        <v>0</v>
      </c>
      <c r="CY1807" s="251">
        <f t="shared" ref="CY1807:CY1870" si="711">SUM(CN1807:CX1807)</f>
        <v>0</v>
      </c>
      <c r="CZ1807" s="13" t="s">
        <v>29</v>
      </c>
      <c r="DA1807" s="13">
        <v>50</v>
      </c>
      <c r="DB1807" s="22">
        <f t="shared" ref="DB1807:DB1870" si="712">CY1807/DA1807</f>
        <v>0</v>
      </c>
      <c r="DD1807" s="24"/>
      <c r="DF1807" s="163"/>
      <c r="DH1807" s="24"/>
      <c r="DI1807" s="447"/>
      <c r="DJ1807" s="163"/>
    </row>
    <row r="1808" spans="1:114" s="7" customFormat="1">
      <c r="A1808" s="277">
        <f t="shared" si="696"/>
        <v>50</v>
      </c>
      <c r="B1808" s="21" t="e">
        <f>'Calculateur de trading'!I1808/C1808/W1808</f>
        <v>#DIV/0!</v>
      </c>
      <c r="C1808" s="278">
        <f t="shared" si="697"/>
        <v>10</v>
      </c>
      <c r="D1808" s="278"/>
      <c r="E1808" s="273">
        <f t="shared" si="698"/>
        <v>100</v>
      </c>
      <c r="F1808" s="271">
        <f t="shared" si="690"/>
        <v>2</v>
      </c>
      <c r="G1808" s="271" t="e">
        <f t="shared" si="691"/>
        <v>#DIV/0!</v>
      </c>
      <c r="H1808" s="272">
        <f t="shared" si="692"/>
        <v>20</v>
      </c>
      <c r="I1808" s="270"/>
      <c r="J1808" s="273">
        <f t="shared" si="699"/>
        <v>200</v>
      </c>
      <c r="K1808" s="271">
        <f t="shared" si="693"/>
        <v>4</v>
      </c>
      <c r="L1808" s="271" t="e">
        <f t="shared" si="694"/>
        <v>#DIV/0!</v>
      </c>
      <c r="M1808" s="272">
        <f t="shared" si="695"/>
        <v>40</v>
      </c>
      <c r="N1808" s="389"/>
      <c r="O1808" s="455" t="e">
        <f>(A1808*B1808*W1808)+(B1808*'Calculateur de trading'!H1808)</f>
        <v>#DIV/0!</v>
      </c>
      <c r="P1808" s="274" t="e">
        <f>O1808/'Déscriptions des trades'!CK1808</f>
        <v>#DIV/0!</v>
      </c>
      <c r="Q1808" s="456" t="e">
        <f>'Déscriptions des trades'!CK1808-O1808</f>
        <v>#DIV/0!</v>
      </c>
      <c r="R1808" s="466" t="e">
        <f t="shared" si="700"/>
        <v>#DIV/0!</v>
      </c>
      <c r="S1808" s="389"/>
      <c r="T1808" s="12"/>
      <c r="U1808" s="25"/>
      <c r="V1808" s="15"/>
      <c r="W1808" s="490">
        <f t="shared" si="704"/>
        <v>0</v>
      </c>
      <c r="X1808" s="21" t="e">
        <f>W1808*U1808/'Déscriptions des trades'!CK1808*'Déscriptions des trades'!B1808</f>
        <v>#DIV/0!</v>
      </c>
      <c r="Y1808" s="459"/>
      <c r="Z1808" s="389"/>
      <c r="AA1808" s="23">
        <f t="shared" si="701"/>
        <v>0.1</v>
      </c>
      <c r="AB1808" s="17" t="e">
        <f>(AA1808*'Déscriptions des trades'!U1808*'Déscriptions des trades'!B1808/'Déscriptions des trades'!CK1808)*'Déscriptions des trades'!W1808</f>
        <v>#DIV/0!</v>
      </c>
      <c r="AC1808" s="265" t="e">
        <f>AB1808*'Déscriptions des trades'!CK1808</f>
        <v>#DIV/0!</v>
      </c>
      <c r="AD1808" s="266" t="e">
        <f>'Déscriptions des trades'!CK1808-AC1808</f>
        <v>#DIV/0!</v>
      </c>
      <c r="AE1808" s="389"/>
      <c r="AF1808" s="399">
        <v>1804</v>
      </c>
      <c r="AG1808" s="389"/>
      <c r="AH1808" s="20"/>
      <c r="AI1808" s="303"/>
      <c r="AJ1808" s="307"/>
      <c r="AK1808" s="161"/>
      <c r="AL1808" s="305"/>
      <c r="AM1808" s="305"/>
      <c r="AN1808" s="162"/>
      <c r="AO1808" s="439"/>
      <c r="AP1808" s="162"/>
      <c r="AQ1808" s="113"/>
      <c r="AR1808" s="113"/>
      <c r="AS1808" s="384"/>
      <c r="AT1808" s="306"/>
      <c r="AU1808" s="306"/>
      <c r="AV1808" s="160"/>
      <c r="AW1808" s="158"/>
      <c r="AX1808" s="385"/>
      <c r="AY1808" s="453"/>
      <c r="AZ1808" s="165"/>
      <c r="BA1808" s="301"/>
      <c r="BB1808" s="165"/>
      <c r="BC1808" s="301"/>
      <c r="BD1808" s="165"/>
      <c r="BE1808" s="302"/>
      <c r="BF1808" s="302"/>
      <c r="BG1808" s="165"/>
      <c r="BH1808" s="303"/>
      <c r="BI1808" s="165"/>
      <c r="BJ1808" s="304"/>
      <c r="BK1808" s="394"/>
      <c r="BL1808" s="302"/>
      <c r="BM1808" s="302"/>
      <c r="BN1808" s="394"/>
      <c r="BO1808" s="302"/>
      <c r="BP1808" s="13"/>
      <c r="BQ1808" s="302"/>
      <c r="BR1808" s="13"/>
      <c r="BS1808" s="302"/>
      <c r="BT1808" s="13"/>
      <c r="BU1808" s="302"/>
      <c r="BV1808" s="386"/>
      <c r="BW1808" s="303"/>
      <c r="BX1808" s="303"/>
      <c r="BY1808" s="302"/>
      <c r="BZ1808" s="302"/>
      <c r="CA1808" s="387"/>
      <c r="CB1808" s="395"/>
      <c r="CC1808" s="12"/>
      <c r="CD1808" s="304"/>
      <c r="CE1808" s="14"/>
      <c r="CF1808" s="395"/>
      <c r="CG1808" s="397"/>
      <c r="CH1808" s="300">
        <f t="shared" si="705"/>
        <v>0</v>
      </c>
      <c r="CI1808" s="26"/>
      <c r="CJ1808" s="17">
        <f t="shared" si="702"/>
        <v>0</v>
      </c>
      <c r="CK1808" s="18">
        <f t="shared" ref="CK1808:CK1871" si="713">CI1808+CK1807</f>
        <v>12.89</v>
      </c>
      <c r="CM1808" s="164"/>
      <c r="CN1808" s="302"/>
      <c r="CO1808" s="13">
        <f t="shared" si="706"/>
        <v>0</v>
      </c>
      <c r="CP1808" s="302"/>
      <c r="CQ1808" s="13">
        <f t="shared" si="707"/>
        <v>0</v>
      </c>
      <c r="CR1808" s="302"/>
      <c r="CS1808" s="13">
        <f t="shared" si="708"/>
        <v>0</v>
      </c>
      <c r="CT1808" s="302"/>
      <c r="CU1808" s="13">
        <f t="shared" si="703"/>
        <v>0</v>
      </c>
      <c r="CV1808" s="302"/>
      <c r="CW1808" s="13">
        <f t="shared" si="709"/>
        <v>0</v>
      </c>
      <c r="CX1808" s="13">
        <f t="shared" si="710"/>
        <v>0</v>
      </c>
      <c r="CY1808" s="251">
        <f t="shared" si="711"/>
        <v>0</v>
      </c>
      <c r="CZ1808" s="13" t="s">
        <v>29</v>
      </c>
      <c r="DA1808" s="13">
        <v>50</v>
      </c>
      <c r="DB1808" s="22">
        <f t="shared" si="712"/>
        <v>0</v>
      </c>
      <c r="DD1808" s="24"/>
      <c r="DF1808" s="163"/>
      <c r="DH1808" s="24"/>
      <c r="DI1808" s="447"/>
      <c r="DJ1808" s="163"/>
    </row>
    <row r="1809" spans="1:114" s="7" customFormat="1">
      <c r="A1809" s="277">
        <f t="shared" si="696"/>
        <v>50</v>
      </c>
      <c r="B1809" s="21" t="e">
        <f>'Calculateur de trading'!I1809/C1809/W1809</f>
        <v>#DIV/0!</v>
      </c>
      <c r="C1809" s="278">
        <f t="shared" si="697"/>
        <v>10</v>
      </c>
      <c r="D1809" s="426"/>
      <c r="E1809" s="273">
        <f t="shared" si="698"/>
        <v>100</v>
      </c>
      <c r="F1809" s="271">
        <f t="shared" si="690"/>
        <v>2</v>
      </c>
      <c r="G1809" s="271" t="e">
        <f t="shared" si="691"/>
        <v>#DIV/0!</v>
      </c>
      <c r="H1809" s="272">
        <f t="shared" si="692"/>
        <v>20</v>
      </c>
      <c r="I1809" s="270"/>
      <c r="J1809" s="273">
        <f t="shared" si="699"/>
        <v>200</v>
      </c>
      <c r="K1809" s="271">
        <f t="shared" si="693"/>
        <v>4</v>
      </c>
      <c r="L1809" s="271" t="e">
        <f t="shared" si="694"/>
        <v>#DIV/0!</v>
      </c>
      <c r="M1809" s="272">
        <f t="shared" si="695"/>
        <v>40</v>
      </c>
      <c r="N1809" s="389"/>
      <c r="O1809" s="455" t="e">
        <f>(A1809*B1809*W1809)+(B1809*'Calculateur de trading'!H1809)</f>
        <v>#DIV/0!</v>
      </c>
      <c r="P1809" s="274" t="e">
        <f>O1809/'Déscriptions des trades'!CK1809</f>
        <v>#DIV/0!</v>
      </c>
      <c r="Q1809" s="456" t="e">
        <f>'Déscriptions des trades'!CK1809-O1809</f>
        <v>#DIV/0!</v>
      </c>
      <c r="R1809" s="466" t="e">
        <f t="shared" si="700"/>
        <v>#DIV/0!</v>
      </c>
      <c r="S1809" s="389"/>
      <c r="T1809" s="12"/>
      <c r="U1809" s="25"/>
      <c r="V1809" s="15"/>
      <c r="W1809" s="490">
        <f t="shared" si="704"/>
        <v>0</v>
      </c>
      <c r="X1809" s="21" t="e">
        <f>W1809*U1809/'Déscriptions des trades'!CK1809*'Déscriptions des trades'!B1809</f>
        <v>#DIV/0!</v>
      </c>
      <c r="Y1809" s="459"/>
      <c r="Z1809" s="389"/>
      <c r="AA1809" s="23">
        <f t="shared" si="701"/>
        <v>0.1</v>
      </c>
      <c r="AB1809" s="17" t="e">
        <f>(AA1809*'Déscriptions des trades'!U1809*'Déscriptions des trades'!B1809/'Déscriptions des trades'!CK1809)*'Déscriptions des trades'!W1809</f>
        <v>#DIV/0!</v>
      </c>
      <c r="AC1809" s="265" t="e">
        <f>AB1809*'Déscriptions des trades'!CK1809</f>
        <v>#DIV/0!</v>
      </c>
      <c r="AD1809" s="266" t="e">
        <f>'Déscriptions des trades'!CK1809-AC1809</f>
        <v>#DIV/0!</v>
      </c>
      <c r="AE1809" s="389"/>
      <c r="AF1809" s="399">
        <v>1805</v>
      </c>
      <c r="AG1809" s="389"/>
      <c r="AH1809" s="20"/>
      <c r="AI1809" s="303"/>
      <c r="AJ1809" s="307"/>
      <c r="AK1809" s="161"/>
      <c r="AL1809" s="305"/>
      <c r="AM1809" s="305"/>
      <c r="AN1809" s="162"/>
      <c r="AO1809" s="439"/>
      <c r="AP1809" s="162"/>
      <c r="AQ1809" s="113"/>
      <c r="AR1809" s="113"/>
      <c r="AS1809" s="384"/>
      <c r="AT1809" s="306"/>
      <c r="AU1809" s="306"/>
      <c r="AV1809" s="160"/>
      <c r="AW1809" s="158"/>
      <c r="AX1809" s="385"/>
      <c r="AY1809" s="453"/>
      <c r="AZ1809" s="165"/>
      <c r="BA1809" s="301"/>
      <c r="BB1809" s="165"/>
      <c r="BC1809" s="301"/>
      <c r="BD1809" s="165"/>
      <c r="BE1809" s="302"/>
      <c r="BF1809" s="302"/>
      <c r="BG1809" s="165"/>
      <c r="BH1809" s="303"/>
      <c r="BI1809" s="165"/>
      <c r="BJ1809" s="304"/>
      <c r="BK1809" s="394"/>
      <c r="BL1809" s="302"/>
      <c r="BM1809" s="302"/>
      <c r="BN1809" s="394"/>
      <c r="BO1809" s="302"/>
      <c r="BP1809" s="13"/>
      <c r="BQ1809" s="302"/>
      <c r="BR1809" s="13"/>
      <c r="BS1809" s="302"/>
      <c r="BT1809" s="13"/>
      <c r="BU1809" s="302"/>
      <c r="BV1809" s="386"/>
      <c r="BW1809" s="303"/>
      <c r="BX1809" s="303"/>
      <c r="BY1809" s="302"/>
      <c r="BZ1809" s="302"/>
      <c r="CA1809" s="387"/>
      <c r="CB1809" s="395"/>
      <c r="CC1809" s="12"/>
      <c r="CD1809" s="304"/>
      <c r="CE1809" s="14"/>
      <c r="CF1809" s="395"/>
      <c r="CG1809" s="397"/>
      <c r="CH1809" s="300">
        <f t="shared" si="705"/>
        <v>0</v>
      </c>
      <c r="CI1809" s="26"/>
      <c r="CJ1809" s="17">
        <f t="shared" si="702"/>
        <v>0</v>
      </c>
      <c r="CK1809" s="18">
        <f t="shared" si="713"/>
        <v>12.89</v>
      </c>
      <c r="CM1809" s="164"/>
      <c r="CN1809" s="302"/>
      <c r="CO1809" s="13">
        <f t="shared" si="706"/>
        <v>0</v>
      </c>
      <c r="CP1809" s="302"/>
      <c r="CQ1809" s="13">
        <f t="shared" si="707"/>
        <v>0</v>
      </c>
      <c r="CR1809" s="302"/>
      <c r="CS1809" s="13">
        <f t="shared" si="708"/>
        <v>0</v>
      </c>
      <c r="CT1809" s="302"/>
      <c r="CU1809" s="13">
        <f t="shared" si="703"/>
        <v>0</v>
      </c>
      <c r="CV1809" s="302"/>
      <c r="CW1809" s="13">
        <f t="shared" si="709"/>
        <v>0</v>
      </c>
      <c r="CX1809" s="13">
        <f t="shared" si="710"/>
        <v>0</v>
      </c>
      <c r="CY1809" s="251">
        <f t="shared" si="711"/>
        <v>0</v>
      </c>
      <c r="CZ1809" s="13" t="s">
        <v>29</v>
      </c>
      <c r="DA1809" s="13">
        <v>50</v>
      </c>
      <c r="DB1809" s="22">
        <f t="shared" si="712"/>
        <v>0</v>
      </c>
      <c r="DD1809" s="24"/>
      <c r="DF1809" s="163"/>
      <c r="DH1809" s="24"/>
      <c r="DI1809" s="447"/>
      <c r="DJ1809" s="163"/>
    </row>
    <row r="1810" spans="1:114" s="7" customFormat="1">
      <c r="A1810" s="277">
        <f t="shared" si="696"/>
        <v>50</v>
      </c>
      <c r="B1810" s="21" t="e">
        <f>'Calculateur de trading'!I1810/C1810/W1810</f>
        <v>#DIV/0!</v>
      </c>
      <c r="C1810" s="278">
        <f t="shared" si="697"/>
        <v>10</v>
      </c>
      <c r="D1810" s="278"/>
      <c r="E1810" s="273">
        <f t="shared" si="698"/>
        <v>100</v>
      </c>
      <c r="F1810" s="271">
        <f t="shared" si="690"/>
        <v>2</v>
      </c>
      <c r="G1810" s="271" t="e">
        <f t="shared" si="691"/>
        <v>#DIV/0!</v>
      </c>
      <c r="H1810" s="272">
        <f t="shared" si="692"/>
        <v>20</v>
      </c>
      <c r="I1810" s="270"/>
      <c r="J1810" s="273">
        <f t="shared" si="699"/>
        <v>200</v>
      </c>
      <c r="K1810" s="271">
        <f t="shared" si="693"/>
        <v>4</v>
      </c>
      <c r="L1810" s="271" t="e">
        <f t="shared" si="694"/>
        <v>#DIV/0!</v>
      </c>
      <c r="M1810" s="272">
        <f t="shared" si="695"/>
        <v>40</v>
      </c>
      <c r="N1810" s="389"/>
      <c r="O1810" s="455" t="e">
        <f>(A1810*B1810*W1810)+(B1810*'Calculateur de trading'!H1810)</f>
        <v>#DIV/0!</v>
      </c>
      <c r="P1810" s="274" t="e">
        <f>O1810/'Déscriptions des trades'!CK1810</f>
        <v>#DIV/0!</v>
      </c>
      <c r="Q1810" s="456" t="e">
        <f>'Déscriptions des trades'!CK1810-O1810</f>
        <v>#DIV/0!</v>
      </c>
      <c r="R1810" s="466" t="e">
        <f t="shared" si="700"/>
        <v>#DIV/0!</v>
      </c>
      <c r="S1810" s="389"/>
      <c r="T1810" s="12"/>
      <c r="U1810" s="25"/>
      <c r="V1810" s="15"/>
      <c r="W1810" s="490">
        <f t="shared" si="704"/>
        <v>0</v>
      </c>
      <c r="X1810" s="21" t="e">
        <f>W1810*U1810/'Déscriptions des trades'!CK1810*'Déscriptions des trades'!B1810</f>
        <v>#DIV/0!</v>
      </c>
      <c r="Y1810" s="459"/>
      <c r="Z1810" s="389"/>
      <c r="AA1810" s="23">
        <f t="shared" si="701"/>
        <v>0.1</v>
      </c>
      <c r="AB1810" s="17" t="e">
        <f>(AA1810*'Déscriptions des trades'!U1810*'Déscriptions des trades'!B1810/'Déscriptions des trades'!CK1810)*'Déscriptions des trades'!W1810</f>
        <v>#DIV/0!</v>
      </c>
      <c r="AC1810" s="265" t="e">
        <f>AB1810*'Déscriptions des trades'!CK1810</f>
        <v>#DIV/0!</v>
      </c>
      <c r="AD1810" s="266" t="e">
        <f>'Déscriptions des trades'!CK1810-AC1810</f>
        <v>#DIV/0!</v>
      </c>
      <c r="AE1810" s="389"/>
      <c r="AF1810" s="399">
        <v>1806</v>
      </c>
      <c r="AG1810" s="389"/>
      <c r="AH1810" s="20"/>
      <c r="AI1810" s="303"/>
      <c r="AJ1810" s="307"/>
      <c r="AK1810" s="161"/>
      <c r="AL1810" s="305"/>
      <c r="AM1810" s="305"/>
      <c r="AN1810" s="162"/>
      <c r="AO1810" s="439"/>
      <c r="AP1810" s="162"/>
      <c r="AQ1810" s="113"/>
      <c r="AR1810" s="113"/>
      <c r="AS1810" s="384"/>
      <c r="AT1810" s="306"/>
      <c r="AU1810" s="306"/>
      <c r="AV1810" s="160"/>
      <c r="AW1810" s="158"/>
      <c r="AX1810" s="385"/>
      <c r="AY1810" s="453"/>
      <c r="AZ1810" s="165"/>
      <c r="BA1810" s="301"/>
      <c r="BB1810" s="165"/>
      <c r="BC1810" s="301"/>
      <c r="BD1810" s="165"/>
      <c r="BE1810" s="302"/>
      <c r="BF1810" s="302"/>
      <c r="BG1810" s="165"/>
      <c r="BH1810" s="303"/>
      <c r="BI1810" s="165"/>
      <c r="BJ1810" s="304"/>
      <c r="BK1810" s="394"/>
      <c r="BL1810" s="302"/>
      <c r="BM1810" s="302"/>
      <c r="BN1810" s="394"/>
      <c r="BO1810" s="302"/>
      <c r="BP1810" s="13"/>
      <c r="BQ1810" s="302"/>
      <c r="BR1810" s="13"/>
      <c r="BS1810" s="302"/>
      <c r="BT1810" s="13"/>
      <c r="BU1810" s="302"/>
      <c r="BV1810" s="386"/>
      <c r="BW1810" s="303"/>
      <c r="BX1810" s="303"/>
      <c r="BY1810" s="302"/>
      <c r="BZ1810" s="302"/>
      <c r="CA1810" s="387"/>
      <c r="CB1810" s="395"/>
      <c r="CC1810" s="12"/>
      <c r="CD1810" s="304"/>
      <c r="CE1810" s="14"/>
      <c r="CF1810" s="395"/>
      <c r="CG1810" s="397"/>
      <c r="CH1810" s="300">
        <f t="shared" si="705"/>
        <v>0</v>
      </c>
      <c r="CI1810" s="26"/>
      <c r="CJ1810" s="17">
        <f t="shared" si="702"/>
        <v>0</v>
      </c>
      <c r="CK1810" s="18">
        <f t="shared" si="713"/>
        <v>12.89</v>
      </c>
      <c r="CM1810" s="164"/>
      <c r="CN1810" s="302"/>
      <c r="CO1810" s="13">
        <f t="shared" si="706"/>
        <v>0</v>
      </c>
      <c r="CP1810" s="302"/>
      <c r="CQ1810" s="13">
        <f t="shared" si="707"/>
        <v>0</v>
      </c>
      <c r="CR1810" s="302"/>
      <c r="CS1810" s="13">
        <f t="shared" si="708"/>
        <v>0</v>
      </c>
      <c r="CT1810" s="302"/>
      <c r="CU1810" s="13">
        <f t="shared" si="703"/>
        <v>0</v>
      </c>
      <c r="CV1810" s="302"/>
      <c r="CW1810" s="13">
        <f t="shared" si="709"/>
        <v>0</v>
      </c>
      <c r="CX1810" s="13">
        <f t="shared" si="710"/>
        <v>0</v>
      </c>
      <c r="CY1810" s="251">
        <f t="shared" si="711"/>
        <v>0</v>
      </c>
      <c r="CZ1810" s="13" t="s">
        <v>29</v>
      </c>
      <c r="DA1810" s="13">
        <v>50</v>
      </c>
      <c r="DB1810" s="22">
        <f t="shared" si="712"/>
        <v>0</v>
      </c>
      <c r="DD1810" s="24"/>
      <c r="DF1810" s="163"/>
      <c r="DH1810" s="24"/>
      <c r="DI1810" s="447"/>
      <c r="DJ1810" s="163"/>
    </row>
    <row r="1811" spans="1:114" s="7" customFormat="1">
      <c r="A1811" s="277">
        <f t="shared" si="696"/>
        <v>50</v>
      </c>
      <c r="B1811" s="21" t="e">
        <f>'Calculateur de trading'!I1811/C1811/W1811</f>
        <v>#DIV/0!</v>
      </c>
      <c r="C1811" s="278">
        <f t="shared" si="697"/>
        <v>10</v>
      </c>
      <c r="D1811" s="426"/>
      <c r="E1811" s="273">
        <f t="shared" si="698"/>
        <v>100</v>
      </c>
      <c r="F1811" s="271">
        <f t="shared" si="690"/>
        <v>2</v>
      </c>
      <c r="G1811" s="271" t="e">
        <f t="shared" si="691"/>
        <v>#DIV/0!</v>
      </c>
      <c r="H1811" s="272">
        <f t="shared" si="692"/>
        <v>20</v>
      </c>
      <c r="I1811" s="270"/>
      <c r="J1811" s="273">
        <f t="shared" si="699"/>
        <v>200</v>
      </c>
      <c r="K1811" s="271">
        <f t="shared" si="693"/>
        <v>4</v>
      </c>
      <c r="L1811" s="271" t="e">
        <f t="shared" si="694"/>
        <v>#DIV/0!</v>
      </c>
      <c r="M1811" s="272">
        <f t="shared" si="695"/>
        <v>40</v>
      </c>
      <c r="N1811" s="389"/>
      <c r="O1811" s="455" t="e">
        <f>(A1811*B1811*W1811)+(B1811*'Calculateur de trading'!H1811)</f>
        <v>#DIV/0!</v>
      </c>
      <c r="P1811" s="274" t="e">
        <f>O1811/'Déscriptions des trades'!CK1811</f>
        <v>#DIV/0!</v>
      </c>
      <c r="Q1811" s="456" t="e">
        <f>'Déscriptions des trades'!CK1811-O1811</f>
        <v>#DIV/0!</v>
      </c>
      <c r="R1811" s="466" t="e">
        <f t="shared" si="700"/>
        <v>#DIV/0!</v>
      </c>
      <c r="S1811" s="389"/>
      <c r="T1811" s="12"/>
      <c r="U1811" s="25"/>
      <c r="V1811" s="15"/>
      <c r="W1811" s="490">
        <f t="shared" si="704"/>
        <v>0</v>
      </c>
      <c r="X1811" s="21" t="e">
        <f>W1811*U1811/'Déscriptions des trades'!CK1811*'Déscriptions des trades'!B1811</f>
        <v>#DIV/0!</v>
      </c>
      <c r="Y1811" s="459"/>
      <c r="Z1811" s="389"/>
      <c r="AA1811" s="23">
        <f t="shared" si="701"/>
        <v>0.1</v>
      </c>
      <c r="AB1811" s="17" t="e">
        <f>(AA1811*'Déscriptions des trades'!U1811*'Déscriptions des trades'!B1811/'Déscriptions des trades'!CK1811)*'Déscriptions des trades'!W1811</f>
        <v>#DIV/0!</v>
      </c>
      <c r="AC1811" s="265" t="e">
        <f>AB1811*'Déscriptions des trades'!CK1811</f>
        <v>#DIV/0!</v>
      </c>
      <c r="AD1811" s="266" t="e">
        <f>'Déscriptions des trades'!CK1811-AC1811</f>
        <v>#DIV/0!</v>
      </c>
      <c r="AE1811" s="389"/>
      <c r="AF1811" s="399">
        <v>1807</v>
      </c>
      <c r="AG1811" s="389"/>
      <c r="AH1811" s="20"/>
      <c r="AI1811" s="303"/>
      <c r="AJ1811" s="307"/>
      <c r="AK1811" s="161"/>
      <c r="AL1811" s="305"/>
      <c r="AM1811" s="305"/>
      <c r="AN1811" s="162"/>
      <c r="AO1811" s="439"/>
      <c r="AP1811" s="162"/>
      <c r="AQ1811" s="113"/>
      <c r="AR1811" s="113"/>
      <c r="AS1811" s="384"/>
      <c r="AT1811" s="306"/>
      <c r="AU1811" s="306"/>
      <c r="AV1811" s="160"/>
      <c r="AW1811" s="158"/>
      <c r="AX1811" s="385"/>
      <c r="AY1811" s="453"/>
      <c r="AZ1811" s="165"/>
      <c r="BA1811" s="301"/>
      <c r="BB1811" s="165"/>
      <c r="BC1811" s="301"/>
      <c r="BD1811" s="165"/>
      <c r="BE1811" s="302"/>
      <c r="BF1811" s="302"/>
      <c r="BG1811" s="165"/>
      <c r="BH1811" s="303"/>
      <c r="BI1811" s="165"/>
      <c r="BJ1811" s="304"/>
      <c r="BK1811" s="394"/>
      <c r="BL1811" s="302"/>
      <c r="BM1811" s="302"/>
      <c r="BN1811" s="394"/>
      <c r="BO1811" s="302"/>
      <c r="BP1811" s="13"/>
      <c r="BQ1811" s="302"/>
      <c r="BR1811" s="13"/>
      <c r="BS1811" s="302"/>
      <c r="BT1811" s="13"/>
      <c r="BU1811" s="302"/>
      <c r="BV1811" s="386"/>
      <c r="BW1811" s="303"/>
      <c r="BX1811" s="303"/>
      <c r="BY1811" s="302"/>
      <c r="BZ1811" s="302"/>
      <c r="CA1811" s="387"/>
      <c r="CB1811" s="395"/>
      <c r="CC1811" s="12"/>
      <c r="CD1811" s="304"/>
      <c r="CE1811" s="14"/>
      <c r="CF1811" s="395"/>
      <c r="CG1811" s="397"/>
      <c r="CH1811" s="300">
        <f t="shared" si="705"/>
        <v>0</v>
      </c>
      <c r="CI1811" s="26"/>
      <c r="CJ1811" s="17">
        <f t="shared" si="702"/>
        <v>0</v>
      </c>
      <c r="CK1811" s="18">
        <f t="shared" si="713"/>
        <v>12.89</v>
      </c>
      <c r="CM1811" s="164"/>
      <c r="CN1811" s="302"/>
      <c r="CO1811" s="13">
        <f t="shared" si="706"/>
        <v>0</v>
      </c>
      <c r="CP1811" s="302"/>
      <c r="CQ1811" s="13">
        <f t="shared" si="707"/>
        <v>0</v>
      </c>
      <c r="CR1811" s="302"/>
      <c r="CS1811" s="13">
        <f t="shared" si="708"/>
        <v>0</v>
      </c>
      <c r="CT1811" s="302"/>
      <c r="CU1811" s="13">
        <f t="shared" si="703"/>
        <v>0</v>
      </c>
      <c r="CV1811" s="302"/>
      <c r="CW1811" s="13">
        <f t="shared" si="709"/>
        <v>0</v>
      </c>
      <c r="CX1811" s="13">
        <f t="shared" si="710"/>
        <v>0</v>
      </c>
      <c r="CY1811" s="251">
        <f t="shared" si="711"/>
        <v>0</v>
      </c>
      <c r="CZ1811" s="13" t="s">
        <v>29</v>
      </c>
      <c r="DA1811" s="13">
        <v>50</v>
      </c>
      <c r="DB1811" s="22">
        <f t="shared" si="712"/>
        <v>0</v>
      </c>
      <c r="DD1811" s="24"/>
      <c r="DF1811" s="163"/>
      <c r="DH1811" s="24"/>
      <c r="DI1811" s="447"/>
      <c r="DJ1811" s="163"/>
    </row>
    <row r="1812" spans="1:114" s="7" customFormat="1">
      <c r="A1812" s="277">
        <f t="shared" si="696"/>
        <v>50</v>
      </c>
      <c r="B1812" s="21" t="e">
        <f>'Calculateur de trading'!I1812/C1812/W1812</f>
        <v>#DIV/0!</v>
      </c>
      <c r="C1812" s="278">
        <f t="shared" si="697"/>
        <v>10</v>
      </c>
      <c r="D1812" s="426"/>
      <c r="E1812" s="273">
        <f t="shared" si="698"/>
        <v>100</v>
      </c>
      <c r="F1812" s="271">
        <f t="shared" si="690"/>
        <v>2</v>
      </c>
      <c r="G1812" s="271" t="e">
        <f t="shared" si="691"/>
        <v>#DIV/0!</v>
      </c>
      <c r="H1812" s="272">
        <f t="shared" si="692"/>
        <v>20</v>
      </c>
      <c r="I1812" s="270"/>
      <c r="J1812" s="273">
        <f t="shared" si="699"/>
        <v>200</v>
      </c>
      <c r="K1812" s="271">
        <f t="shared" si="693"/>
        <v>4</v>
      </c>
      <c r="L1812" s="271" t="e">
        <f t="shared" si="694"/>
        <v>#DIV/0!</v>
      </c>
      <c r="M1812" s="272">
        <f t="shared" si="695"/>
        <v>40</v>
      </c>
      <c r="N1812" s="389"/>
      <c r="O1812" s="455" t="e">
        <f>(A1812*B1812*W1812)+(B1812*'Calculateur de trading'!H1812)</f>
        <v>#DIV/0!</v>
      </c>
      <c r="P1812" s="274" t="e">
        <f>O1812/'Déscriptions des trades'!CK1812</f>
        <v>#DIV/0!</v>
      </c>
      <c r="Q1812" s="456" t="e">
        <f>'Déscriptions des trades'!CK1812-O1812</f>
        <v>#DIV/0!</v>
      </c>
      <c r="R1812" s="466" t="e">
        <f t="shared" si="700"/>
        <v>#DIV/0!</v>
      </c>
      <c r="S1812" s="389"/>
      <c r="T1812" s="12"/>
      <c r="U1812" s="25"/>
      <c r="V1812" s="15"/>
      <c r="W1812" s="490">
        <f t="shared" si="704"/>
        <v>0</v>
      </c>
      <c r="X1812" s="21" t="e">
        <f>W1812*U1812/'Déscriptions des trades'!CK1812*'Déscriptions des trades'!B1812</f>
        <v>#DIV/0!</v>
      </c>
      <c r="Y1812" s="459"/>
      <c r="Z1812" s="389"/>
      <c r="AA1812" s="23">
        <f t="shared" si="701"/>
        <v>0.1</v>
      </c>
      <c r="AB1812" s="17" t="e">
        <f>(AA1812*'Déscriptions des trades'!U1812*'Déscriptions des trades'!B1812/'Déscriptions des trades'!CK1812)*'Déscriptions des trades'!W1812</f>
        <v>#DIV/0!</v>
      </c>
      <c r="AC1812" s="265" t="e">
        <f>AB1812*'Déscriptions des trades'!CK1812</f>
        <v>#DIV/0!</v>
      </c>
      <c r="AD1812" s="266" t="e">
        <f>'Déscriptions des trades'!CK1812-AC1812</f>
        <v>#DIV/0!</v>
      </c>
      <c r="AE1812" s="389"/>
      <c r="AF1812" s="399">
        <v>1808</v>
      </c>
      <c r="AG1812" s="389"/>
      <c r="AH1812" s="20"/>
      <c r="AI1812" s="303"/>
      <c r="AJ1812" s="307"/>
      <c r="AK1812" s="161"/>
      <c r="AL1812" s="305"/>
      <c r="AM1812" s="305"/>
      <c r="AN1812" s="162"/>
      <c r="AO1812" s="439"/>
      <c r="AP1812" s="162"/>
      <c r="AQ1812" s="113"/>
      <c r="AR1812" s="113"/>
      <c r="AS1812" s="384"/>
      <c r="AT1812" s="306"/>
      <c r="AU1812" s="306"/>
      <c r="AV1812" s="160"/>
      <c r="AW1812" s="158"/>
      <c r="AX1812" s="385"/>
      <c r="AY1812" s="453"/>
      <c r="AZ1812" s="165"/>
      <c r="BA1812" s="301"/>
      <c r="BB1812" s="165"/>
      <c r="BC1812" s="301"/>
      <c r="BD1812" s="165"/>
      <c r="BE1812" s="302"/>
      <c r="BF1812" s="302"/>
      <c r="BG1812" s="165"/>
      <c r="BH1812" s="303"/>
      <c r="BI1812" s="165"/>
      <c r="BJ1812" s="304"/>
      <c r="BK1812" s="394"/>
      <c r="BL1812" s="302"/>
      <c r="BM1812" s="302"/>
      <c r="BN1812" s="394"/>
      <c r="BO1812" s="302"/>
      <c r="BP1812" s="13"/>
      <c r="BQ1812" s="302"/>
      <c r="BR1812" s="13"/>
      <c r="BS1812" s="302"/>
      <c r="BT1812" s="13"/>
      <c r="BU1812" s="302"/>
      <c r="BV1812" s="386"/>
      <c r="BW1812" s="303"/>
      <c r="BX1812" s="303"/>
      <c r="BY1812" s="302"/>
      <c r="BZ1812" s="302"/>
      <c r="CA1812" s="387"/>
      <c r="CB1812" s="395"/>
      <c r="CC1812" s="12"/>
      <c r="CD1812" s="304"/>
      <c r="CE1812" s="14"/>
      <c r="CF1812" s="395"/>
      <c r="CG1812" s="397"/>
      <c r="CH1812" s="300">
        <f t="shared" si="705"/>
        <v>0</v>
      </c>
      <c r="CI1812" s="26"/>
      <c r="CJ1812" s="17">
        <f t="shared" si="702"/>
        <v>0</v>
      </c>
      <c r="CK1812" s="18">
        <f t="shared" si="713"/>
        <v>12.89</v>
      </c>
      <c r="CM1812" s="164"/>
      <c r="CN1812" s="302"/>
      <c r="CO1812" s="13">
        <f t="shared" si="706"/>
        <v>0</v>
      </c>
      <c r="CP1812" s="302"/>
      <c r="CQ1812" s="13">
        <f t="shared" si="707"/>
        <v>0</v>
      </c>
      <c r="CR1812" s="302"/>
      <c r="CS1812" s="13">
        <f t="shared" si="708"/>
        <v>0</v>
      </c>
      <c r="CT1812" s="302"/>
      <c r="CU1812" s="13">
        <f t="shared" si="703"/>
        <v>0</v>
      </c>
      <c r="CV1812" s="302"/>
      <c r="CW1812" s="13">
        <f t="shared" si="709"/>
        <v>0</v>
      </c>
      <c r="CX1812" s="13">
        <f t="shared" si="710"/>
        <v>0</v>
      </c>
      <c r="CY1812" s="251">
        <f t="shared" si="711"/>
        <v>0</v>
      </c>
      <c r="CZ1812" s="13" t="s">
        <v>29</v>
      </c>
      <c r="DA1812" s="13">
        <v>50</v>
      </c>
      <c r="DB1812" s="22">
        <f t="shared" si="712"/>
        <v>0</v>
      </c>
      <c r="DD1812" s="24"/>
      <c r="DF1812" s="163"/>
      <c r="DH1812" s="24"/>
      <c r="DI1812" s="447"/>
      <c r="DJ1812" s="163"/>
    </row>
    <row r="1813" spans="1:114" s="7" customFormat="1">
      <c r="A1813" s="277">
        <f t="shared" si="696"/>
        <v>50</v>
      </c>
      <c r="B1813" s="21" t="e">
        <f>'Calculateur de trading'!I1813/C1813/W1813</f>
        <v>#DIV/0!</v>
      </c>
      <c r="C1813" s="278">
        <f t="shared" si="697"/>
        <v>10</v>
      </c>
      <c r="D1813" s="278"/>
      <c r="E1813" s="273">
        <f t="shared" si="698"/>
        <v>100</v>
      </c>
      <c r="F1813" s="271">
        <f t="shared" si="690"/>
        <v>2</v>
      </c>
      <c r="G1813" s="271" t="e">
        <f t="shared" si="691"/>
        <v>#DIV/0!</v>
      </c>
      <c r="H1813" s="272">
        <f t="shared" si="692"/>
        <v>20</v>
      </c>
      <c r="I1813" s="270"/>
      <c r="J1813" s="273">
        <f t="shared" si="699"/>
        <v>200</v>
      </c>
      <c r="K1813" s="271">
        <f t="shared" si="693"/>
        <v>4</v>
      </c>
      <c r="L1813" s="271" t="e">
        <f t="shared" si="694"/>
        <v>#DIV/0!</v>
      </c>
      <c r="M1813" s="272">
        <f t="shared" si="695"/>
        <v>40</v>
      </c>
      <c r="N1813" s="389"/>
      <c r="O1813" s="455" t="e">
        <f>(A1813*B1813*W1813)+(B1813*'Calculateur de trading'!H1813)</f>
        <v>#DIV/0!</v>
      </c>
      <c r="P1813" s="274" t="e">
        <f>O1813/'Déscriptions des trades'!CK1813</f>
        <v>#DIV/0!</v>
      </c>
      <c r="Q1813" s="456" t="e">
        <f>'Déscriptions des trades'!CK1813-O1813</f>
        <v>#DIV/0!</v>
      </c>
      <c r="R1813" s="466" t="e">
        <f t="shared" si="700"/>
        <v>#DIV/0!</v>
      </c>
      <c r="S1813" s="389"/>
      <c r="T1813" s="12"/>
      <c r="U1813" s="25"/>
      <c r="V1813" s="15"/>
      <c r="W1813" s="490">
        <f t="shared" si="704"/>
        <v>0</v>
      </c>
      <c r="X1813" s="21" t="e">
        <f>W1813*U1813/'Déscriptions des trades'!CK1813*'Déscriptions des trades'!B1813</f>
        <v>#DIV/0!</v>
      </c>
      <c r="Y1813" s="459"/>
      <c r="Z1813" s="389"/>
      <c r="AA1813" s="23">
        <f t="shared" si="701"/>
        <v>0.1</v>
      </c>
      <c r="AB1813" s="17" t="e">
        <f>(AA1813*'Déscriptions des trades'!U1813*'Déscriptions des trades'!B1813/'Déscriptions des trades'!CK1813)*'Déscriptions des trades'!W1813</f>
        <v>#DIV/0!</v>
      </c>
      <c r="AC1813" s="265" t="e">
        <f>AB1813*'Déscriptions des trades'!CK1813</f>
        <v>#DIV/0!</v>
      </c>
      <c r="AD1813" s="266" t="e">
        <f>'Déscriptions des trades'!CK1813-AC1813</f>
        <v>#DIV/0!</v>
      </c>
      <c r="AE1813" s="389"/>
      <c r="AF1813" s="399">
        <v>1809</v>
      </c>
      <c r="AG1813" s="389"/>
      <c r="AH1813" s="20"/>
      <c r="AI1813" s="303"/>
      <c r="AJ1813" s="307"/>
      <c r="AK1813" s="161"/>
      <c r="AL1813" s="305"/>
      <c r="AM1813" s="305"/>
      <c r="AN1813" s="162"/>
      <c r="AO1813" s="439"/>
      <c r="AP1813" s="162"/>
      <c r="AQ1813" s="113"/>
      <c r="AR1813" s="113"/>
      <c r="AS1813" s="384"/>
      <c r="AT1813" s="306"/>
      <c r="AU1813" s="306"/>
      <c r="AV1813" s="160"/>
      <c r="AW1813" s="158"/>
      <c r="AX1813" s="385"/>
      <c r="AY1813" s="453"/>
      <c r="AZ1813" s="165"/>
      <c r="BA1813" s="301"/>
      <c r="BB1813" s="165"/>
      <c r="BC1813" s="301"/>
      <c r="BD1813" s="165"/>
      <c r="BE1813" s="302"/>
      <c r="BF1813" s="302"/>
      <c r="BG1813" s="165"/>
      <c r="BH1813" s="303"/>
      <c r="BI1813" s="165"/>
      <c r="BJ1813" s="304"/>
      <c r="BK1813" s="394"/>
      <c r="BL1813" s="302"/>
      <c r="BM1813" s="302"/>
      <c r="BN1813" s="394"/>
      <c r="BO1813" s="302"/>
      <c r="BP1813" s="13"/>
      <c r="BQ1813" s="302"/>
      <c r="BR1813" s="13"/>
      <c r="BS1813" s="302"/>
      <c r="BT1813" s="13"/>
      <c r="BU1813" s="302"/>
      <c r="BV1813" s="386"/>
      <c r="BW1813" s="303"/>
      <c r="BX1813" s="303"/>
      <c r="BY1813" s="302"/>
      <c r="BZ1813" s="302"/>
      <c r="CA1813" s="387"/>
      <c r="CB1813" s="395"/>
      <c r="CC1813" s="12"/>
      <c r="CD1813" s="304"/>
      <c r="CE1813" s="14"/>
      <c r="CF1813" s="395"/>
      <c r="CG1813" s="397"/>
      <c r="CH1813" s="300">
        <f t="shared" si="705"/>
        <v>0</v>
      </c>
      <c r="CI1813" s="26"/>
      <c r="CJ1813" s="17">
        <f t="shared" si="702"/>
        <v>0</v>
      </c>
      <c r="CK1813" s="18">
        <f t="shared" si="713"/>
        <v>12.89</v>
      </c>
      <c r="CM1813" s="164"/>
      <c r="CN1813" s="302"/>
      <c r="CO1813" s="13">
        <f t="shared" si="706"/>
        <v>0</v>
      </c>
      <c r="CP1813" s="302"/>
      <c r="CQ1813" s="13">
        <f t="shared" si="707"/>
        <v>0</v>
      </c>
      <c r="CR1813" s="302"/>
      <c r="CS1813" s="13">
        <f t="shared" si="708"/>
        <v>0</v>
      </c>
      <c r="CT1813" s="302"/>
      <c r="CU1813" s="13">
        <f t="shared" si="703"/>
        <v>0</v>
      </c>
      <c r="CV1813" s="302"/>
      <c r="CW1813" s="13">
        <f t="shared" si="709"/>
        <v>0</v>
      </c>
      <c r="CX1813" s="13">
        <f t="shared" si="710"/>
        <v>0</v>
      </c>
      <c r="CY1813" s="251">
        <f t="shared" si="711"/>
        <v>0</v>
      </c>
      <c r="CZ1813" s="13" t="s">
        <v>29</v>
      </c>
      <c r="DA1813" s="13">
        <v>50</v>
      </c>
      <c r="DB1813" s="22">
        <f t="shared" si="712"/>
        <v>0</v>
      </c>
      <c r="DD1813" s="24"/>
      <c r="DF1813" s="163"/>
      <c r="DH1813" s="24"/>
      <c r="DI1813" s="447"/>
      <c r="DJ1813" s="163"/>
    </row>
    <row r="1814" spans="1:114" s="7" customFormat="1">
      <c r="A1814" s="277">
        <f t="shared" si="696"/>
        <v>50</v>
      </c>
      <c r="B1814" s="21" t="e">
        <f>'Calculateur de trading'!I1814/C1814/W1814</f>
        <v>#DIV/0!</v>
      </c>
      <c r="C1814" s="278">
        <f t="shared" si="697"/>
        <v>10</v>
      </c>
      <c r="D1814" s="426"/>
      <c r="E1814" s="273">
        <f t="shared" si="698"/>
        <v>100</v>
      </c>
      <c r="F1814" s="271">
        <f t="shared" si="690"/>
        <v>2</v>
      </c>
      <c r="G1814" s="271" t="e">
        <f t="shared" si="691"/>
        <v>#DIV/0!</v>
      </c>
      <c r="H1814" s="272">
        <f t="shared" si="692"/>
        <v>20</v>
      </c>
      <c r="I1814" s="270"/>
      <c r="J1814" s="273">
        <f t="shared" si="699"/>
        <v>200</v>
      </c>
      <c r="K1814" s="271">
        <f t="shared" si="693"/>
        <v>4</v>
      </c>
      <c r="L1814" s="271" t="e">
        <f t="shared" si="694"/>
        <v>#DIV/0!</v>
      </c>
      <c r="M1814" s="272">
        <f t="shared" si="695"/>
        <v>40</v>
      </c>
      <c r="N1814" s="389"/>
      <c r="O1814" s="455" t="e">
        <f>(A1814*B1814*W1814)+(B1814*'Calculateur de trading'!H1814)</f>
        <v>#DIV/0!</v>
      </c>
      <c r="P1814" s="274" t="e">
        <f>O1814/'Déscriptions des trades'!CK1814</f>
        <v>#DIV/0!</v>
      </c>
      <c r="Q1814" s="456" t="e">
        <f>'Déscriptions des trades'!CK1814-O1814</f>
        <v>#DIV/0!</v>
      </c>
      <c r="R1814" s="466" t="e">
        <f t="shared" si="700"/>
        <v>#DIV/0!</v>
      </c>
      <c r="S1814" s="389"/>
      <c r="T1814" s="12"/>
      <c r="U1814" s="25"/>
      <c r="V1814" s="15"/>
      <c r="W1814" s="490">
        <f t="shared" si="704"/>
        <v>0</v>
      </c>
      <c r="X1814" s="21" t="e">
        <f>W1814*U1814/'Déscriptions des trades'!CK1814*'Déscriptions des trades'!B1814</f>
        <v>#DIV/0!</v>
      </c>
      <c r="Y1814" s="459"/>
      <c r="Z1814" s="389"/>
      <c r="AA1814" s="23">
        <f t="shared" si="701"/>
        <v>0.1</v>
      </c>
      <c r="AB1814" s="17" t="e">
        <f>(AA1814*'Déscriptions des trades'!U1814*'Déscriptions des trades'!B1814/'Déscriptions des trades'!CK1814)*'Déscriptions des trades'!W1814</f>
        <v>#DIV/0!</v>
      </c>
      <c r="AC1814" s="265" t="e">
        <f>AB1814*'Déscriptions des trades'!CK1814</f>
        <v>#DIV/0!</v>
      </c>
      <c r="AD1814" s="266" t="e">
        <f>'Déscriptions des trades'!CK1814-AC1814</f>
        <v>#DIV/0!</v>
      </c>
      <c r="AE1814" s="389"/>
      <c r="AF1814" s="399">
        <v>1810</v>
      </c>
      <c r="AG1814" s="389"/>
      <c r="AH1814" s="20"/>
      <c r="AI1814" s="303"/>
      <c r="AJ1814" s="307"/>
      <c r="AK1814" s="161"/>
      <c r="AL1814" s="305"/>
      <c r="AM1814" s="305"/>
      <c r="AN1814" s="162"/>
      <c r="AO1814" s="439"/>
      <c r="AP1814" s="162"/>
      <c r="AQ1814" s="113"/>
      <c r="AR1814" s="113"/>
      <c r="AS1814" s="384"/>
      <c r="AT1814" s="306"/>
      <c r="AU1814" s="306"/>
      <c r="AV1814" s="160"/>
      <c r="AW1814" s="158"/>
      <c r="AX1814" s="385"/>
      <c r="AY1814" s="453"/>
      <c r="AZ1814" s="165"/>
      <c r="BA1814" s="301"/>
      <c r="BB1814" s="165"/>
      <c r="BC1814" s="301"/>
      <c r="BD1814" s="165"/>
      <c r="BE1814" s="302"/>
      <c r="BF1814" s="302"/>
      <c r="BG1814" s="165"/>
      <c r="BH1814" s="303"/>
      <c r="BI1814" s="165"/>
      <c r="BJ1814" s="304"/>
      <c r="BK1814" s="394"/>
      <c r="BL1814" s="302"/>
      <c r="BM1814" s="302"/>
      <c r="BN1814" s="394"/>
      <c r="BO1814" s="302"/>
      <c r="BP1814" s="13"/>
      <c r="BQ1814" s="302"/>
      <c r="BR1814" s="13"/>
      <c r="BS1814" s="302"/>
      <c r="BT1814" s="13"/>
      <c r="BU1814" s="302"/>
      <c r="BV1814" s="386"/>
      <c r="BW1814" s="303"/>
      <c r="BX1814" s="303"/>
      <c r="BY1814" s="302"/>
      <c r="BZ1814" s="302"/>
      <c r="CA1814" s="387"/>
      <c r="CB1814" s="395"/>
      <c r="CC1814" s="12"/>
      <c r="CD1814" s="304"/>
      <c r="CE1814" s="14"/>
      <c r="CF1814" s="395"/>
      <c r="CG1814" s="397"/>
      <c r="CH1814" s="300">
        <f t="shared" si="705"/>
        <v>0</v>
      </c>
      <c r="CI1814" s="26"/>
      <c r="CJ1814" s="17">
        <f t="shared" si="702"/>
        <v>0</v>
      </c>
      <c r="CK1814" s="18">
        <f t="shared" si="713"/>
        <v>12.89</v>
      </c>
      <c r="CM1814" s="164"/>
      <c r="CN1814" s="302"/>
      <c r="CO1814" s="13">
        <f t="shared" si="706"/>
        <v>0</v>
      </c>
      <c r="CP1814" s="302"/>
      <c r="CQ1814" s="13">
        <f t="shared" si="707"/>
        <v>0</v>
      </c>
      <c r="CR1814" s="302"/>
      <c r="CS1814" s="13">
        <f t="shared" si="708"/>
        <v>0</v>
      </c>
      <c r="CT1814" s="302"/>
      <c r="CU1814" s="13">
        <f t="shared" si="703"/>
        <v>0</v>
      </c>
      <c r="CV1814" s="302"/>
      <c r="CW1814" s="13">
        <f t="shared" si="709"/>
        <v>0</v>
      </c>
      <c r="CX1814" s="13">
        <f t="shared" si="710"/>
        <v>0</v>
      </c>
      <c r="CY1814" s="251">
        <f t="shared" si="711"/>
        <v>0</v>
      </c>
      <c r="CZ1814" s="13" t="s">
        <v>29</v>
      </c>
      <c r="DA1814" s="13">
        <v>50</v>
      </c>
      <c r="DB1814" s="22">
        <f t="shared" si="712"/>
        <v>0</v>
      </c>
      <c r="DD1814" s="24"/>
      <c r="DF1814" s="163"/>
      <c r="DH1814" s="24"/>
      <c r="DI1814" s="447"/>
      <c r="DJ1814" s="163"/>
    </row>
    <row r="1815" spans="1:114" s="7" customFormat="1">
      <c r="A1815" s="277">
        <f t="shared" si="696"/>
        <v>50</v>
      </c>
      <c r="B1815" s="21" t="e">
        <f>'Calculateur de trading'!I1815/C1815/W1815</f>
        <v>#DIV/0!</v>
      </c>
      <c r="C1815" s="278">
        <f t="shared" si="697"/>
        <v>10</v>
      </c>
      <c r="D1815" s="278"/>
      <c r="E1815" s="273">
        <f t="shared" si="698"/>
        <v>100</v>
      </c>
      <c r="F1815" s="271">
        <f t="shared" si="690"/>
        <v>2</v>
      </c>
      <c r="G1815" s="271" t="e">
        <f t="shared" si="691"/>
        <v>#DIV/0!</v>
      </c>
      <c r="H1815" s="272">
        <f t="shared" si="692"/>
        <v>20</v>
      </c>
      <c r="I1815" s="270"/>
      <c r="J1815" s="273">
        <f t="shared" si="699"/>
        <v>200</v>
      </c>
      <c r="K1815" s="271">
        <f t="shared" si="693"/>
        <v>4</v>
      </c>
      <c r="L1815" s="271" t="e">
        <f t="shared" si="694"/>
        <v>#DIV/0!</v>
      </c>
      <c r="M1815" s="272">
        <f t="shared" si="695"/>
        <v>40</v>
      </c>
      <c r="N1815" s="389"/>
      <c r="O1815" s="455" t="e">
        <f>(A1815*B1815*W1815)+(B1815*'Calculateur de trading'!H1815)</f>
        <v>#DIV/0!</v>
      </c>
      <c r="P1815" s="274" t="e">
        <f>O1815/'Déscriptions des trades'!CK1815</f>
        <v>#DIV/0!</v>
      </c>
      <c r="Q1815" s="456" t="e">
        <f>'Déscriptions des trades'!CK1815-O1815</f>
        <v>#DIV/0!</v>
      </c>
      <c r="R1815" s="466" t="e">
        <f t="shared" si="700"/>
        <v>#DIV/0!</v>
      </c>
      <c r="S1815" s="389"/>
      <c r="T1815" s="12"/>
      <c r="U1815" s="25"/>
      <c r="V1815" s="15"/>
      <c r="W1815" s="490">
        <f t="shared" si="704"/>
        <v>0</v>
      </c>
      <c r="X1815" s="21" t="e">
        <f>W1815*U1815/'Déscriptions des trades'!CK1815*'Déscriptions des trades'!B1815</f>
        <v>#DIV/0!</v>
      </c>
      <c r="Y1815" s="459"/>
      <c r="Z1815" s="389"/>
      <c r="AA1815" s="23">
        <f t="shared" si="701"/>
        <v>0.1</v>
      </c>
      <c r="AB1815" s="17" t="e">
        <f>(AA1815*'Déscriptions des trades'!U1815*'Déscriptions des trades'!B1815/'Déscriptions des trades'!CK1815)*'Déscriptions des trades'!W1815</f>
        <v>#DIV/0!</v>
      </c>
      <c r="AC1815" s="265" t="e">
        <f>AB1815*'Déscriptions des trades'!CK1815</f>
        <v>#DIV/0!</v>
      </c>
      <c r="AD1815" s="266" t="e">
        <f>'Déscriptions des trades'!CK1815-AC1815</f>
        <v>#DIV/0!</v>
      </c>
      <c r="AE1815" s="389"/>
      <c r="AF1815" s="399">
        <v>1811</v>
      </c>
      <c r="AG1815" s="389"/>
      <c r="AH1815" s="20"/>
      <c r="AI1815" s="303"/>
      <c r="AJ1815" s="307"/>
      <c r="AK1815" s="161"/>
      <c r="AL1815" s="305"/>
      <c r="AM1815" s="305"/>
      <c r="AN1815" s="162"/>
      <c r="AO1815" s="439"/>
      <c r="AP1815" s="162"/>
      <c r="AQ1815" s="113"/>
      <c r="AR1815" s="113"/>
      <c r="AS1815" s="384"/>
      <c r="AT1815" s="306"/>
      <c r="AU1815" s="306"/>
      <c r="AV1815" s="160"/>
      <c r="AW1815" s="158"/>
      <c r="AX1815" s="385"/>
      <c r="AY1815" s="453"/>
      <c r="AZ1815" s="165"/>
      <c r="BA1815" s="301"/>
      <c r="BB1815" s="165"/>
      <c r="BC1815" s="301"/>
      <c r="BD1815" s="165"/>
      <c r="BE1815" s="302"/>
      <c r="BF1815" s="302"/>
      <c r="BG1815" s="165"/>
      <c r="BH1815" s="303"/>
      <c r="BI1815" s="165"/>
      <c r="BJ1815" s="304"/>
      <c r="BK1815" s="394"/>
      <c r="BL1815" s="302"/>
      <c r="BM1815" s="302"/>
      <c r="BN1815" s="394"/>
      <c r="BO1815" s="302"/>
      <c r="BP1815" s="13"/>
      <c r="BQ1815" s="302"/>
      <c r="BR1815" s="13"/>
      <c r="BS1815" s="302"/>
      <c r="BT1815" s="13"/>
      <c r="BU1815" s="302"/>
      <c r="BV1815" s="386"/>
      <c r="BW1815" s="303"/>
      <c r="BX1815" s="303"/>
      <c r="BY1815" s="302"/>
      <c r="BZ1815" s="302"/>
      <c r="CA1815" s="387"/>
      <c r="CB1815" s="395"/>
      <c r="CC1815" s="12"/>
      <c r="CD1815" s="304"/>
      <c r="CE1815" s="14"/>
      <c r="CF1815" s="395"/>
      <c r="CG1815" s="397"/>
      <c r="CH1815" s="300">
        <f t="shared" si="705"/>
        <v>0</v>
      </c>
      <c r="CI1815" s="26"/>
      <c r="CJ1815" s="17">
        <f t="shared" si="702"/>
        <v>0</v>
      </c>
      <c r="CK1815" s="18">
        <f t="shared" si="713"/>
        <v>12.89</v>
      </c>
      <c r="CM1815" s="164"/>
      <c r="CN1815" s="302"/>
      <c r="CO1815" s="13">
        <f t="shared" si="706"/>
        <v>0</v>
      </c>
      <c r="CP1815" s="302"/>
      <c r="CQ1815" s="13">
        <f t="shared" si="707"/>
        <v>0</v>
      </c>
      <c r="CR1815" s="302"/>
      <c r="CS1815" s="13">
        <f t="shared" si="708"/>
        <v>0</v>
      </c>
      <c r="CT1815" s="302"/>
      <c r="CU1815" s="13">
        <f t="shared" si="703"/>
        <v>0</v>
      </c>
      <c r="CV1815" s="302"/>
      <c r="CW1815" s="13">
        <f t="shared" si="709"/>
        <v>0</v>
      </c>
      <c r="CX1815" s="13">
        <f t="shared" si="710"/>
        <v>0</v>
      </c>
      <c r="CY1815" s="251">
        <f t="shared" si="711"/>
        <v>0</v>
      </c>
      <c r="CZ1815" s="13" t="s">
        <v>29</v>
      </c>
      <c r="DA1815" s="13">
        <v>50</v>
      </c>
      <c r="DB1815" s="22">
        <f t="shared" si="712"/>
        <v>0</v>
      </c>
      <c r="DD1815" s="24"/>
      <c r="DF1815" s="163"/>
      <c r="DH1815" s="24"/>
      <c r="DI1815" s="447"/>
      <c r="DJ1815" s="163"/>
    </row>
    <row r="1816" spans="1:114" s="7" customFormat="1">
      <c r="A1816" s="277">
        <f t="shared" si="696"/>
        <v>50</v>
      </c>
      <c r="B1816" s="21" t="e">
        <f>'Calculateur de trading'!I1816/C1816/W1816</f>
        <v>#DIV/0!</v>
      </c>
      <c r="C1816" s="278">
        <f t="shared" si="697"/>
        <v>10</v>
      </c>
      <c r="D1816" s="426"/>
      <c r="E1816" s="273">
        <f t="shared" si="698"/>
        <v>100</v>
      </c>
      <c r="F1816" s="271">
        <f t="shared" si="690"/>
        <v>2</v>
      </c>
      <c r="G1816" s="271" t="e">
        <f t="shared" si="691"/>
        <v>#DIV/0!</v>
      </c>
      <c r="H1816" s="272">
        <f t="shared" si="692"/>
        <v>20</v>
      </c>
      <c r="I1816" s="270"/>
      <c r="J1816" s="273">
        <f t="shared" si="699"/>
        <v>200</v>
      </c>
      <c r="K1816" s="271">
        <f t="shared" si="693"/>
        <v>4</v>
      </c>
      <c r="L1816" s="271" t="e">
        <f t="shared" si="694"/>
        <v>#DIV/0!</v>
      </c>
      <c r="M1816" s="272">
        <f t="shared" si="695"/>
        <v>40</v>
      </c>
      <c r="N1816" s="389"/>
      <c r="O1816" s="455" t="e">
        <f>(A1816*B1816*W1816)+(B1816*'Calculateur de trading'!H1816)</f>
        <v>#DIV/0!</v>
      </c>
      <c r="P1816" s="274" t="e">
        <f>O1816/'Déscriptions des trades'!CK1816</f>
        <v>#DIV/0!</v>
      </c>
      <c r="Q1816" s="456" t="e">
        <f>'Déscriptions des trades'!CK1816-O1816</f>
        <v>#DIV/0!</v>
      </c>
      <c r="R1816" s="466" t="e">
        <f t="shared" si="700"/>
        <v>#DIV/0!</v>
      </c>
      <c r="S1816" s="389"/>
      <c r="T1816" s="12"/>
      <c r="U1816" s="25"/>
      <c r="V1816" s="15"/>
      <c r="W1816" s="490">
        <f t="shared" si="704"/>
        <v>0</v>
      </c>
      <c r="X1816" s="21" t="e">
        <f>W1816*U1816/'Déscriptions des trades'!CK1816*'Déscriptions des trades'!B1816</f>
        <v>#DIV/0!</v>
      </c>
      <c r="Y1816" s="459"/>
      <c r="Z1816" s="389"/>
      <c r="AA1816" s="23">
        <f t="shared" si="701"/>
        <v>0.1</v>
      </c>
      <c r="AB1816" s="17" t="e">
        <f>(AA1816*'Déscriptions des trades'!U1816*'Déscriptions des trades'!B1816/'Déscriptions des trades'!CK1816)*'Déscriptions des trades'!W1816</f>
        <v>#DIV/0!</v>
      </c>
      <c r="AC1816" s="265" t="e">
        <f>AB1816*'Déscriptions des trades'!CK1816</f>
        <v>#DIV/0!</v>
      </c>
      <c r="AD1816" s="266" t="e">
        <f>'Déscriptions des trades'!CK1816-AC1816</f>
        <v>#DIV/0!</v>
      </c>
      <c r="AE1816" s="389"/>
      <c r="AF1816" s="399">
        <v>1812</v>
      </c>
      <c r="AG1816" s="389"/>
      <c r="AH1816" s="20"/>
      <c r="AI1816" s="303"/>
      <c r="AJ1816" s="307"/>
      <c r="AK1816" s="161"/>
      <c r="AL1816" s="305"/>
      <c r="AM1816" s="305"/>
      <c r="AN1816" s="162"/>
      <c r="AO1816" s="439"/>
      <c r="AP1816" s="162"/>
      <c r="AQ1816" s="113"/>
      <c r="AR1816" s="113"/>
      <c r="AS1816" s="384"/>
      <c r="AT1816" s="306"/>
      <c r="AU1816" s="306"/>
      <c r="AV1816" s="160"/>
      <c r="AW1816" s="158"/>
      <c r="AX1816" s="385"/>
      <c r="AY1816" s="453"/>
      <c r="AZ1816" s="165"/>
      <c r="BA1816" s="301"/>
      <c r="BB1816" s="165"/>
      <c r="BC1816" s="301"/>
      <c r="BD1816" s="165"/>
      <c r="BE1816" s="302"/>
      <c r="BF1816" s="302"/>
      <c r="BG1816" s="165"/>
      <c r="BH1816" s="303"/>
      <c r="BI1816" s="165"/>
      <c r="BJ1816" s="304"/>
      <c r="BK1816" s="394"/>
      <c r="BL1816" s="302"/>
      <c r="BM1816" s="302"/>
      <c r="BN1816" s="394"/>
      <c r="BO1816" s="302"/>
      <c r="BP1816" s="13"/>
      <c r="BQ1816" s="302"/>
      <c r="BR1816" s="13"/>
      <c r="BS1816" s="302"/>
      <c r="BT1816" s="13"/>
      <c r="BU1816" s="302"/>
      <c r="BV1816" s="386"/>
      <c r="BW1816" s="303"/>
      <c r="BX1816" s="303"/>
      <c r="BY1816" s="302"/>
      <c r="BZ1816" s="302"/>
      <c r="CA1816" s="387"/>
      <c r="CB1816" s="395"/>
      <c r="CC1816" s="12"/>
      <c r="CD1816" s="304"/>
      <c r="CE1816" s="14"/>
      <c r="CF1816" s="395"/>
      <c r="CG1816" s="397"/>
      <c r="CH1816" s="300">
        <f t="shared" si="705"/>
        <v>0</v>
      </c>
      <c r="CI1816" s="26"/>
      <c r="CJ1816" s="17">
        <f t="shared" si="702"/>
        <v>0</v>
      </c>
      <c r="CK1816" s="18">
        <f t="shared" si="713"/>
        <v>12.89</v>
      </c>
      <c r="CM1816" s="164"/>
      <c r="CN1816" s="302"/>
      <c r="CO1816" s="13">
        <f t="shared" si="706"/>
        <v>0</v>
      </c>
      <c r="CP1816" s="302"/>
      <c r="CQ1816" s="13">
        <f t="shared" si="707"/>
        <v>0</v>
      </c>
      <c r="CR1816" s="302"/>
      <c r="CS1816" s="13">
        <f t="shared" si="708"/>
        <v>0</v>
      </c>
      <c r="CT1816" s="302"/>
      <c r="CU1816" s="13">
        <f t="shared" si="703"/>
        <v>0</v>
      </c>
      <c r="CV1816" s="302"/>
      <c r="CW1816" s="13">
        <f t="shared" si="709"/>
        <v>0</v>
      </c>
      <c r="CX1816" s="13">
        <f t="shared" si="710"/>
        <v>0</v>
      </c>
      <c r="CY1816" s="251">
        <f t="shared" si="711"/>
        <v>0</v>
      </c>
      <c r="CZ1816" s="13" t="s">
        <v>29</v>
      </c>
      <c r="DA1816" s="13">
        <v>50</v>
      </c>
      <c r="DB1816" s="22">
        <f t="shared" si="712"/>
        <v>0</v>
      </c>
      <c r="DD1816" s="24"/>
      <c r="DF1816" s="163"/>
      <c r="DH1816" s="24"/>
      <c r="DI1816" s="447"/>
      <c r="DJ1816" s="163"/>
    </row>
    <row r="1817" spans="1:114" s="7" customFormat="1">
      <c r="A1817" s="277">
        <f t="shared" si="696"/>
        <v>50</v>
      </c>
      <c r="B1817" s="21" t="e">
        <f>'Calculateur de trading'!I1817/C1817/W1817</f>
        <v>#DIV/0!</v>
      </c>
      <c r="C1817" s="278">
        <f t="shared" si="697"/>
        <v>10</v>
      </c>
      <c r="D1817" s="278"/>
      <c r="E1817" s="273">
        <f t="shared" si="698"/>
        <v>100</v>
      </c>
      <c r="F1817" s="271">
        <f t="shared" si="690"/>
        <v>2</v>
      </c>
      <c r="G1817" s="271" t="e">
        <f t="shared" si="691"/>
        <v>#DIV/0!</v>
      </c>
      <c r="H1817" s="272">
        <f t="shared" si="692"/>
        <v>20</v>
      </c>
      <c r="I1817" s="270"/>
      <c r="J1817" s="273">
        <f t="shared" si="699"/>
        <v>200</v>
      </c>
      <c r="K1817" s="271">
        <f t="shared" si="693"/>
        <v>4</v>
      </c>
      <c r="L1817" s="271" t="e">
        <f t="shared" si="694"/>
        <v>#DIV/0!</v>
      </c>
      <c r="M1817" s="272">
        <f t="shared" si="695"/>
        <v>40</v>
      </c>
      <c r="N1817" s="389"/>
      <c r="O1817" s="455" t="e">
        <f>(A1817*B1817*W1817)+(B1817*'Calculateur de trading'!H1817)</f>
        <v>#DIV/0!</v>
      </c>
      <c r="P1817" s="274" t="e">
        <f>O1817/'Déscriptions des trades'!CK1817</f>
        <v>#DIV/0!</v>
      </c>
      <c r="Q1817" s="456" t="e">
        <f>'Déscriptions des trades'!CK1817-O1817</f>
        <v>#DIV/0!</v>
      </c>
      <c r="R1817" s="466" t="e">
        <f t="shared" si="700"/>
        <v>#DIV/0!</v>
      </c>
      <c r="S1817" s="389"/>
      <c r="T1817" s="12"/>
      <c r="U1817" s="25"/>
      <c r="V1817" s="15"/>
      <c r="W1817" s="490">
        <f t="shared" si="704"/>
        <v>0</v>
      </c>
      <c r="X1817" s="21" t="e">
        <f>W1817*U1817/'Déscriptions des trades'!CK1817*'Déscriptions des trades'!B1817</f>
        <v>#DIV/0!</v>
      </c>
      <c r="Y1817" s="459"/>
      <c r="Z1817" s="389"/>
      <c r="AA1817" s="23">
        <f t="shared" si="701"/>
        <v>0.1</v>
      </c>
      <c r="AB1817" s="17" t="e">
        <f>(AA1817*'Déscriptions des trades'!U1817*'Déscriptions des trades'!B1817/'Déscriptions des trades'!CK1817)*'Déscriptions des trades'!W1817</f>
        <v>#DIV/0!</v>
      </c>
      <c r="AC1817" s="265" t="e">
        <f>AB1817*'Déscriptions des trades'!CK1817</f>
        <v>#DIV/0!</v>
      </c>
      <c r="AD1817" s="266" t="e">
        <f>'Déscriptions des trades'!CK1817-AC1817</f>
        <v>#DIV/0!</v>
      </c>
      <c r="AE1817" s="389"/>
      <c r="AF1817" s="399">
        <v>1813</v>
      </c>
      <c r="AG1817" s="389"/>
      <c r="AH1817" s="20"/>
      <c r="AI1817" s="303"/>
      <c r="AJ1817" s="307"/>
      <c r="AK1817" s="161"/>
      <c r="AL1817" s="305"/>
      <c r="AM1817" s="305"/>
      <c r="AN1817" s="162"/>
      <c r="AO1817" s="439"/>
      <c r="AP1817" s="162"/>
      <c r="AQ1817" s="113"/>
      <c r="AR1817" s="113"/>
      <c r="AS1817" s="384"/>
      <c r="AT1817" s="306"/>
      <c r="AU1817" s="306"/>
      <c r="AV1817" s="160"/>
      <c r="AW1817" s="158"/>
      <c r="AX1817" s="385"/>
      <c r="AY1817" s="453"/>
      <c r="AZ1817" s="165"/>
      <c r="BA1817" s="301"/>
      <c r="BB1817" s="165"/>
      <c r="BC1817" s="301"/>
      <c r="BD1817" s="165"/>
      <c r="BE1817" s="302"/>
      <c r="BF1817" s="302"/>
      <c r="BG1817" s="165"/>
      <c r="BH1817" s="303"/>
      <c r="BI1817" s="165"/>
      <c r="BJ1817" s="304"/>
      <c r="BK1817" s="394"/>
      <c r="BL1817" s="302"/>
      <c r="BM1817" s="302"/>
      <c r="BN1817" s="394"/>
      <c r="BO1817" s="302"/>
      <c r="BP1817" s="13"/>
      <c r="BQ1817" s="302"/>
      <c r="BR1817" s="13"/>
      <c r="BS1817" s="302"/>
      <c r="BT1817" s="13"/>
      <c r="BU1817" s="302"/>
      <c r="BV1817" s="386"/>
      <c r="BW1817" s="303"/>
      <c r="BX1817" s="303"/>
      <c r="BY1817" s="302"/>
      <c r="BZ1817" s="302"/>
      <c r="CA1817" s="387"/>
      <c r="CB1817" s="395"/>
      <c r="CC1817" s="12"/>
      <c r="CD1817" s="304"/>
      <c r="CE1817" s="14"/>
      <c r="CF1817" s="395"/>
      <c r="CG1817" s="397"/>
      <c r="CH1817" s="300">
        <f t="shared" si="705"/>
        <v>0</v>
      </c>
      <c r="CI1817" s="26"/>
      <c r="CJ1817" s="17">
        <f t="shared" si="702"/>
        <v>0</v>
      </c>
      <c r="CK1817" s="18">
        <f t="shared" si="713"/>
        <v>12.89</v>
      </c>
      <c r="CM1817" s="164"/>
      <c r="CN1817" s="302"/>
      <c r="CO1817" s="13">
        <f t="shared" si="706"/>
        <v>0</v>
      </c>
      <c r="CP1817" s="302"/>
      <c r="CQ1817" s="13">
        <f t="shared" si="707"/>
        <v>0</v>
      </c>
      <c r="CR1817" s="302"/>
      <c r="CS1817" s="13">
        <f t="shared" si="708"/>
        <v>0</v>
      </c>
      <c r="CT1817" s="302"/>
      <c r="CU1817" s="13">
        <f t="shared" si="703"/>
        <v>0</v>
      </c>
      <c r="CV1817" s="302"/>
      <c r="CW1817" s="13">
        <f t="shared" si="709"/>
        <v>0</v>
      </c>
      <c r="CX1817" s="13">
        <f t="shared" si="710"/>
        <v>0</v>
      </c>
      <c r="CY1817" s="251">
        <f t="shared" si="711"/>
        <v>0</v>
      </c>
      <c r="CZ1817" s="13" t="s">
        <v>29</v>
      </c>
      <c r="DA1817" s="13">
        <v>50</v>
      </c>
      <c r="DB1817" s="22">
        <f t="shared" si="712"/>
        <v>0</v>
      </c>
      <c r="DD1817" s="24"/>
      <c r="DF1817" s="163"/>
      <c r="DH1817" s="24"/>
      <c r="DI1817" s="447"/>
      <c r="DJ1817" s="163"/>
    </row>
    <row r="1818" spans="1:114" s="7" customFormat="1">
      <c r="A1818" s="277">
        <f t="shared" si="696"/>
        <v>50</v>
      </c>
      <c r="B1818" s="21" t="e">
        <f>'Calculateur de trading'!I1818/C1818/W1818</f>
        <v>#DIV/0!</v>
      </c>
      <c r="C1818" s="278">
        <f t="shared" si="697"/>
        <v>10</v>
      </c>
      <c r="D1818" s="426"/>
      <c r="E1818" s="273">
        <f t="shared" si="698"/>
        <v>100</v>
      </c>
      <c r="F1818" s="271">
        <f t="shared" si="690"/>
        <v>2</v>
      </c>
      <c r="G1818" s="271" t="e">
        <f t="shared" si="691"/>
        <v>#DIV/0!</v>
      </c>
      <c r="H1818" s="272">
        <f t="shared" si="692"/>
        <v>20</v>
      </c>
      <c r="I1818" s="270"/>
      <c r="J1818" s="273">
        <f t="shared" si="699"/>
        <v>200</v>
      </c>
      <c r="K1818" s="271">
        <f t="shared" si="693"/>
        <v>4</v>
      </c>
      <c r="L1818" s="271" t="e">
        <f t="shared" si="694"/>
        <v>#DIV/0!</v>
      </c>
      <c r="M1818" s="272">
        <f t="shared" si="695"/>
        <v>40</v>
      </c>
      <c r="N1818" s="389"/>
      <c r="O1818" s="455" t="e">
        <f>(A1818*B1818*W1818)+(B1818*'Calculateur de trading'!H1818)</f>
        <v>#DIV/0!</v>
      </c>
      <c r="P1818" s="274" t="e">
        <f>O1818/'Déscriptions des trades'!CK1818</f>
        <v>#DIV/0!</v>
      </c>
      <c r="Q1818" s="456" t="e">
        <f>'Déscriptions des trades'!CK1818-O1818</f>
        <v>#DIV/0!</v>
      </c>
      <c r="R1818" s="466" t="e">
        <f t="shared" si="700"/>
        <v>#DIV/0!</v>
      </c>
      <c r="S1818" s="389"/>
      <c r="T1818" s="12"/>
      <c r="U1818" s="25"/>
      <c r="V1818" s="15"/>
      <c r="W1818" s="490">
        <f t="shared" si="704"/>
        <v>0</v>
      </c>
      <c r="X1818" s="21" t="e">
        <f>W1818*U1818/'Déscriptions des trades'!CK1818*'Déscriptions des trades'!B1818</f>
        <v>#DIV/0!</v>
      </c>
      <c r="Y1818" s="459"/>
      <c r="Z1818" s="389"/>
      <c r="AA1818" s="23">
        <f t="shared" si="701"/>
        <v>0.1</v>
      </c>
      <c r="AB1818" s="17" t="e">
        <f>(AA1818*'Déscriptions des trades'!U1818*'Déscriptions des trades'!B1818/'Déscriptions des trades'!CK1818)*'Déscriptions des trades'!W1818</f>
        <v>#DIV/0!</v>
      </c>
      <c r="AC1818" s="265" t="e">
        <f>AB1818*'Déscriptions des trades'!CK1818</f>
        <v>#DIV/0!</v>
      </c>
      <c r="AD1818" s="266" t="e">
        <f>'Déscriptions des trades'!CK1818-AC1818</f>
        <v>#DIV/0!</v>
      </c>
      <c r="AE1818" s="389"/>
      <c r="AF1818" s="399">
        <v>1814</v>
      </c>
      <c r="AG1818" s="389"/>
      <c r="AH1818" s="20"/>
      <c r="AI1818" s="303"/>
      <c r="AJ1818" s="307"/>
      <c r="AK1818" s="161"/>
      <c r="AL1818" s="305"/>
      <c r="AM1818" s="305"/>
      <c r="AN1818" s="162"/>
      <c r="AO1818" s="439"/>
      <c r="AP1818" s="162"/>
      <c r="AQ1818" s="113"/>
      <c r="AR1818" s="113"/>
      <c r="AS1818" s="384"/>
      <c r="AT1818" s="306"/>
      <c r="AU1818" s="306"/>
      <c r="AV1818" s="160"/>
      <c r="AW1818" s="158"/>
      <c r="AX1818" s="385"/>
      <c r="AY1818" s="453"/>
      <c r="AZ1818" s="165"/>
      <c r="BA1818" s="301"/>
      <c r="BB1818" s="165"/>
      <c r="BC1818" s="301"/>
      <c r="BD1818" s="165"/>
      <c r="BE1818" s="302"/>
      <c r="BF1818" s="302"/>
      <c r="BG1818" s="165"/>
      <c r="BH1818" s="303"/>
      <c r="BI1818" s="165"/>
      <c r="BJ1818" s="304"/>
      <c r="BK1818" s="394"/>
      <c r="BL1818" s="302"/>
      <c r="BM1818" s="302"/>
      <c r="BN1818" s="394"/>
      <c r="BO1818" s="302"/>
      <c r="BP1818" s="13"/>
      <c r="BQ1818" s="302"/>
      <c r="BR1818" s="13"/>
      <c r="BS1818" s="302"/>
      <c r="BT1818" s="13"/>
      <c r="BU1818" s="302"/>
      <c r="BV1818" s="386"/>
      <c r="BW1818" s="303"/>
      <c r="BX1818" s="303"/>
      <c r="BY1818" s="302"/>
      <c r="BZ1818" s="302"/>
      <c r="CA1818" s="387"/>
      <c r="CB1818" s="395"/>
      <c r="CC1818" s="12"/>
      <c r="CD1818" s="304"/>
      <c r="CE1818" s="14"/>
      <c r="CF1818" s="395"/>
      <c r="CG1818" s="397"/>
      <c r="CH1818" s="300">
        <f t="shared" si="705"/>
        <v>0</v>
      </c>
      <c r="CI1818" s="26"/>
      <c r="CJ1818" s="17">
        <f t="shared" si="702"/>
        <v>0</v>
      </c>
      <c r="CK1818" s="18">
        <f t="shared" si="713"/>
        <v>12.89</v>
      </c>
      <c r="CM1818" s="164"/>
      <c r="CN1818" s="302"/>
      <c r="CO1818" s="13">
        <f t="shared" si="706"/>
        <v>0</v>
      </c>
      <c r="CP1818" s="302"/>
      <c r="CQ1818" s="13">
        <f t="shared" si="707"/>
        <v>0</v>
      </c>
      <c r="CR1818" s="302"/>
      <c r="CS1818" s="13">
        <f t="shared" si="708"/>
        <v>0</v>
      </c>
      <c r="CT1818" s="302"/>
      <c r="CU1818" s="13">
        <f t="shared" si="703"/>
        <v>0</v>
      </c>
      <c r="CV1818" s="302"/>
      <c r="CW1818" s="13">
        <f t="shared" si="709"/>
        <v>0</v>
      </c>
      <c r="CX1818" s="13">
        <f t="shared" si="710"/>
        <v>0</v>
      </c>
      <c r="CY1818" s="251">
        <f t="shared" si="711"/>
        <v>0</v>
      </c>
      <c r="CZ1818" s="13" t="s">
        <v>29</v>
      </c>
      <c r="DA1818" s="13">
        <v>50</v>
      </c>
      <c r="DB1818" s="22">
        <f t="shared" si="712"/>
        <v>0</v>
      </c>
      <c r="DD1818" s="24"/>
      <c r="DF1818" s="163"/>
      <c r="DH1818" s="24"/>
      <c r="DI1818" s="447"/>
      <c r="DJ1818" s="163"/>
    </row>
    <row r="1819" spans="1:114" s="7" customFormat="1">
      <c r="A1819" s="277">
        <f t="shared" si="696"/>
        <v>50</v>
      </c>
      <c r="B1819" s="21" t="e">
        <f>'Calculateur de trading'!I1819/C1819/W1819</f>
        <v>#DIV/0!</v>
      </c>
      <c r="C1819" s="278">
        <f t="shared" si="697"/>
        <v>10</v>
      </c>
      <c r="D1819" s="426"/>
      <c r="E1819" s="273">
        <f t="shared" si="698"/>
        <v>100</v>
      </c>
      <c r="F1819" s="271">
        <f t="shared" si="690"/>
        <v>2</v>
      </c>
      <c r="G1819" s="271" t="e">
        <f t="shared" si="691"/>
        <v>#DIV/0!</v>
      </c>
      <c r="H1819" s="272">
        <f t="shared" si="692"/>
        <v>20</v>
      </c>
      <c r="I1819" s="270"/>
      <c r="J1819" s="273">
        <f t="shared" si="699"/>
        <v>200</v>
      </c>
      <c r="K1819" s="271">
        <f t="shared" si="693"/>
        <v>4</v>
      </c>
      <c r="L1819" s="271" t="e">
        <f t="shared" si="694"/>
        <v>#DIV/0!</v>
      </c>
      <c r="M1819" s="272">
        <f t="shared" si="695"/>
        <v>40</v>
      </c>
      <c r="N1819" s="389"/>
      <c r="O1819" s="455" t="e">
        <f>(A1819*B1819*W1819)+(B1819*'Calculateur de trading'!H1819)</f>
        <v>#DIV/0!</v>
      </c>
      <c r="P1819" s="274" t="e">
        <f>O1819/'Déscriptions des trades'!CK1819</f>
        <v>#DIV/0!</v>
      </c>
      <c r="Q1819" s="456" t="e">
        <f>'Déscriptions des trades'!CK1819-O1819</f>
        <v>#DIV/0!</v>
      </c>
      <c r="R1819" s="466" t="e">
        <f t="shared" si="700"/>
        <v>#DIV/0!</v>
      </c>
      <c r="S1819" s="389"/>
      <c r="T1819" s="12"/>
      <c r="U1819" s="25"/>
      <c r="V1819" s="15"/>
      <c r="W1819" s="490">
        <f t="shared" si="704"/>
        <v>0</v>
      </c>
      <c r="X1819" s="21" t="e">
        <f>W1819*U1819/'Déscriptions des trades'!CK1819*'Déscriptions des trades'!B1819</f>
        <v>#DIV/0!</v>
      </c>
      <c r="Y1819" s="459"/>
      <c r="Z1819" s="389"/>
      <c r="AA1819" s="23">
        <f t="shared" si="701"/>
        <v>0.1</v>
      </c>
      <c r="AB1819" s="17" t="e">
        <f>(AA1819*'Déscriptions des trades'!U1819*'Déscriptions des trades'!B1819/'Déscriptions des trades'!CK1819)*'Déscriptions des trades'!W1819</f>
        <v>#DIV/0!</v>
      </c>
      <c r="AC1819" s="265" t="e">
        <f>AB1819*'Déscriptions des trades'!CK1819</f>
        <v>#DIV/0!</v>
      </c>
      <c r="AD1819" s="266" t="e">
        <f>'Déscriptions des trades'!CK1819-AC1819</f>
        <v>#DIV/0!</v>
      </c>
      <c r="AE1819" s="389"/>
      <c r="AF1819" s="399">
        <v>1815</v>
      </c>
      <c r="AG1819" s="389"/>
      <c r="AH1819" s="20"/>
      <c r="AI1819" s="303"/>
      <c r="AJ1819" s="307"/>
      <c r="AK1819" s="161"/>
      <c r="AL1819" s="305"/>
      <c r="AM1819" s="305"/>
      <c r="AN1819" s="162"/>
      <c r="AO1819" s="439"/>
      <c r="AP1819" s="162"/>
      <c r="AQ1819" s="113"/>
      <c r="AR1819" s="113"/>
      <c r="AS1819" s="384"/>
      <c r="AT1819" s="306"/>
      <c r="AU1819" s="306"/>
      <c r="AV1819" s="160"/>
      <c r="AW1819" s="158"/>
      <c r="AX1819" s="385"/>
      <c r="AY1819" s="453"/>
      <c r="AZ1819" s="165"/>
      <c r="BA1819" s="301"/>
      <c r="BB1819" s="165"/>
      <c r="BC1819" s="301"/>
      <c r="BD1819" s="165"/>
      <c r="BE1819" s="302"/>
      <c r="BF1819" s="302"/>
      <c r="BG1819" s="165"/>
      <c r="BH1819" s="303"/>
      <c r="BI1819" s="165"/>
      <c r="BJ1819" s="304"/>
      <c r="BK1819" s="394"/>
      <c r="BL1819" s="302"/>
      <c r="BM1819" s="302"/>
      <c r="BN1819" s="394"/>
      <c r="BO1819" s="302"/>
      <c r="BP1819" s="13"/>
      <c r="BQ1819" s="302"/>
      <c r="BR1819" s="13"/>
      <c r="BS1819" s="302"/>
      <c r="BT1819" s="13"/>
      <c r="BU1819" s="302"/>
      <c r="BV1819" s="386"/>
      <c r="BW1819" s="303"/>
      <c r="BX1819" s="303"/>
      <c r="BY1819" s="302"/>
      <c r="BZ1819" s="302"/>
      <c r="CA1819" s="387"/>
      <c r="CB1819" s="395"/>
      <c r="CC1819" s="12"/>
      <c r="CD1819" s="304"/>
      <c r="CE1819" s="14"/>
      <c r="CF1819" s="395"/>
      <c r="CG1819" s="397"/>
      <c r="CH1819" s="300">
        <f t="shared" si="705"/>
        <v>0</v>
      </c>
      <c r="CI1819" s="26"/>
      <c r="CJ1819" s="17">
        <f t="shared" si="702"/>
        <v>0</v>
      </c>
      <c r="CK1819" s="18">
        <f t="shared" si="713"/>
        <v>12.89</v>
      </c>
      <c r="CM1819" s="164"/>
      <c r="CN1819" s="302"/>
      <c r="CO1819" s="13">
        <f t="shared" si="706"/>
        <v>0</v>
      </c>
      <c r="CP1819" s="302"/>
      <c r="CQ1819" s="13">
        <f t="shared" si="707"/>
        <v>0</v>
      </c>
      <c r="CR1819" s="302"/>
      <c r="CS1819" s="13">
        <f t="shared" si="708"/>
        <v>0</v>
      </c>
      <c r="CT1819" s="302"/>
      <c r="CU1819" s="13">
        <f t="shared" si="703"/>
        <v>0</v>
      </c>
      <c r="CV1819" s="302"/>
      <c r="CW1819" s="13">
        <f t="shared" si="709"/>
        <v>0</v>
      </c>
      <c r="CX1819" s="13">
        <f t="shared" si="710"/>
        <v>0</v>
      </c>
      <c r="CY1819" s="251">
        <f t="shared" si="711"/>
        <v>0</v>
      </c>
      <c r="CZ1819" s="13" t="s">
        <v>29</v>
      </c>
      <c r="DA1819" s="13">
        <v>50</v>
      </c>
      <c r="DB1819" s="22">
        <f t="shared" si="712"/>
        <v>0</v>
      </c>
      <c r="DD1819" s="24"/>
      <c r="DF1819" s="163"/>
      <c r="DH1819" s="24"/>
      <c r="DI1819" s="447"/>
      <c r="DJ1819" s="163"/>
    </row>
    <row r="1820" spans="1:114" s="7" customFormat="1">
      <c r="A1820" s="277">
        <f t="shared" si="696"/>
        <v>50</v>
      </c>
      <c r="B1820" s="21" t="e">
        <f>'Calculateur de trading'!I1820/C1820/W1820</f>
        <v>#DIV/0!</v>
      </c>
      <c r="C1820" s="278">
        <f t="shared" si="697"/>
        <v>10</v>
      </c>
      <c r="D1820" s="278"/>
      <c r="E1820" s="273">
        <f t="shared" si="698"/>
        <v>100</v>
      </c>
      <c r="F1820" s="271">
        <f t="shared" si="690"/>
        <v>2</v>
      </c>
      <c r="G1820" s="271" t="e">
        <f t="shared" si="691"/>
        <v>#DIV/0!</v>
      </c>
      <c r="H1820" s="272">
        <f t="shared" si="692"/>
        <v>20</v>
      </c>
      <c r="I1820" s="270"/>
      <c r="J1820" s="273">
        <f t="shared" si="699"/>
        <v>200</v>
      </c>
      <c r="K1820" s="271">
        <f t="shared" si="693"/>
        <v>4</v>
      </c>
      <c r="L1820" s="271" t="e">
        <f t="shared" si="694"/>
        <v>#DIV/0!</v>
      </c>
      <c r="M1820" s="272">
        <f t="shared" si="695"/>
        <v>40</v>
      </c>
      <c r="N1820" s="389"/>
      <c r="O1820" s="455" t="e">
        <f>(A1820*B1820*W1820)+(B1820*'Calculateur de trading'!H1820)</f>
        <v>#DIV/0!</v>
      </c>
      <c r="P1820" s="274" t="e">
        <f>O1820/'Déscriptions des trades'!CK1820</f>
        <v>#DIV/0!</v>
      </c>
      <c r="Q1820" s="456" t="e">
        <f>'Déscriptions des trades'!CK1820-O1820</f>
        <v>#DIV/0!</v>
      </c>
      <c r="R1820" s="466" t="e">
        <f t="shared" si="700"/>
        <v>#DIV/0!</v>
      </c>
      <c r="S1820" s="389"/>
      <c r="T1820" s="12"/>
      <c r="U1820" s="25"/>
      <c r="V1820" s="15"/>
      <c r="W1820" s="490">
        <f t="shared" si="704"/>
        <v>0</v>
      </c>
      <c r="X1820" s="21" t="e">
        <f>W1820*U1820/'Déscriptions des trades'!CK1820*'Déscriptions des trades'!B1820</f>
        <v>#DIV/0!</v>
      </c>
      <c r="Y1820" s="459"/>
      <c r="Z1820" s="389"/>
      <c r="AA1820" s="23">
        <f t="shared" si="701"/>
        <v>0.1</v>
      </c>
      <c r="AB1820" s="17" t="e">
        <f>(AA1820*'Déscriptions des trades'!U1820*'Déscriptions des trades'!B1820/'Déscriptions des trades'!CK1820)*'Déscriptions des trades'!W1820</f>
        <v>#DIV/0!</v>
      </c>
      <c r="AC1820" s="265" t="e">
        <f>AB1820*'Déscriptions des trades'!CK1820</f>
        <v>#DIV/0!</v>
      </c>
      <c r="AD1820" s="266" t="e">
        <f>'Déscriptions des trades'!CK1820-AC1820</f>
        <v>#DIV/0!</v>
      </c>
      <c r="AE1820" s="389"/>
      <c r="AF1820" s="399">
        <v>1816</v>
      </c>
      <c r="AG1820" s="389"/>
      <c r="AH1820" s="20"/>
      <c r="AI1820" s="303"/>
      <c r="AJ1820" s="307"/>
      <c r="AK1820" s="161"/>
      <c r="AL1820" s="305"/>
      <c r="AM1820" s="305"/>
      <c r="AN1820" s="162"/>
      <c r="AO1820" s="439"/>
      <c r="AP1820" s="162"/>
      <c r="AQ1820" s="113"/>
      <c r="AR1820" s="113"/>
      <c r="AS1820" s="384"/>
      <c r="AT1820" s="306"/>
      <c r="AU1820" s="306"/>
      <c r="AV1820" s="160"/>
      <c r="AW1820" s="158"/>
      <c r="AX1820" s="385"/>
      <c r="AY1820" s="453"/>
      <c r="AZ1820" s="165"/>
      <c r="BA1820" s="301"/>
      <c r="BB1820" s="165"/>
      <c r="BC1820" s="301"/>
      <c r="BD1820" s="165"/>
      <c r="BE1820" s="302"/>
      <c r="BF1820" s="302"/>
      <c r="BG1820" s="165"/>
      <c r="BH1820" s="303"/>
      <c r="BI1820" s="165"/>
      <c r="BJ1820" s="304"/>
      <c r="BK1820" s="394"/>
      <c r="BL1820" s="302"/>
      <c r="BM1820" s="302"/>
      <c r="BN1820" s="394"/>
      <c r="BO1820" s="302"/>
      <c r="BP1820" s="13"/>
      <c r="BQ1820" s="302"/>
      <c r="BR1820" s="13"/>
      <c r="BS1820" s="302"/>
      <c r="BT1820" s="13"/>
      <c r="BU1820" s="302"/>
      <c r="BV1820" s="386"/>
      <c r="BW1820" s="303"/>
      <c r="BX1820" s="303"/>
      <c r="BY1820" s="302"/>
      <c r="BZ1820" s="302"/>
      <c r="CA1820" s="387"/>
      <c r="CB1820" s="395"/>
      <c r="CC1820" s="12"/>
      <c r="CD1820" s="304"/>
      <c r="CE1820" s="14"/>
      <c r="CF1820" s="395"/>
      <c r="CG1820" s="397"/>
      <c r="CH1820" s="300">
        <f t="shared" si="705"/>
        <v>0</v>
      </c>
      <c r="CI1820" s="26"/>
      <c r="CJ1820" s="17">
        <f t="shared" si="702"/>
        <v>0</v>
      </c>
      <c r="CK1820" s="18">
        <f t="shared" si="713"/>
        <v>12.89</v>
      </c>
      <c r="CM1820" s="164"/>
      <c r="CN1820" s="302"/>
      <c r="CO1820" s="13">
        <f t="shared" si="706"/>
        <v>0</v>
      </c>
      <c r="CP1820" s="302"/>
      <c r="CQ1820" s="13">
        <f t="shared" si="707"/>
        <v>0</v>
      </c>
      <c r="CR1820" s="302"/>
      <c r="CS1820" s="13">
        <f t="shared" si="708"/>
        <v>0</v>
      </c>
      <c r="CT1820" s="302"/>
      <c r="CU1820" s="13">
        <f t="shared" si="703"/>
        <v>0</v>
      </c>
      <c r="CV1820" s="302"/>
      <c r="CW1820" s="13">
        <f t="shared" si="709"/>
        <v>0</v>
      </c>
      <c r="CX1820" s="13">
        <f t="shared" si="710"/>
        <v>0</v>
      </c>
      <c r="CY1820" s="251">
        <f t="shared" si="711"/>
        <v>0</v>
      </c>
      <c r="CZ1820" s="13" t="s">
        <v>29</v>
      </c>
      <c r="DA1820" s="13">
        <v>50</v>
      </c>
      <c r="DB1820" s="22">
        <f t="shared" si="712"/>
        <v>0</v>
      </c>
      <c r="DD1820" s="24"/>
      <c r="DF1820" s="163"/>
      <c r="DH1820" s="24"/>
      <c r="DI1820" s="447"/>
      <c r="DJ1820" s="163"/>
    </row>
    <row r="1821" spans="1:114" s="7" customFormat="1">
      <c r="A1821" s="277">
        <f t="shared" si="696"/>
        <v>50</v>
      </c>
      <c r="B1821" s="21" t="e">
        <f>'Calculateur de trading'!I1821/C1821/W1821</f>
        <v>#DIV/0!</v>
      </c>
      <c r="C1821" s="278">
        <f t="shared" si="697"/>
        <v>10</v>
      </c>
      <c r="D1821" s="426"/>
      <c r="E1821" s="273">
        <f t="shared" si="698"/>
        <v>100</v>
      </c>
      <c r="F1821" s="271">
        <f t="shared" si="690"/>
        <v>2</v>
      </c>
      <c r="G1821" s="271" t="e">
        <f t="shared" si="691"/>
        <v>#DIV/0!</v>
      </c>
      <c r="H1821" s="272">
        <f t="shared" si="692"/>
        <v>20</v>
      </c>
      <c r="I1821" s="270"/>
      <c r="J1821" s="273">
        <f t="shared" si="699"/>
        <v>200</v>
      </c>
      <c r="K1821" s="271">
        <f t="shared" si="693"/>
        <v>4</v>
      </c>
      <c r="L1821" s="271" t="e">
        <f t="shared" si="694"/>
        <v>#DIV/0!</v>
      </c>
      <c r="M1821" s="272">
        <f t="shared" si="695"/>
        <v>40</v>
      </c>
      <c r="N1821" s="389"/>
      <c r="O1821" s="455" t="e">
        <f>(A1821*B1821*W1821)+(B1821*'Calculateur de trading'!H1821)</f>
        <v>#DIV/0!</v>
      </c>
      <c r="P1821" s="274" t="e">
        <f>O1821/'Déscriptions des trades'!CK1821</f>
        <v>#DIV/0!</v>
      </c>
      <c r="Q1821" s="456" t="e">
        <f>'Déscriptions des trades'!CK1821-O1821</f>
        <v>#DIV/0!</v>
      </c>
      <c r="R1821" s="466" t="e">
        <f t="shared" si="700"/>
        <v>#DIV/0!</v>
      </c>
      <c r="S1821" s="389"/>
      <c r="T1821" s="12"/>
      <c r="U1821" s="25"/>
      <c r="V1821" s="15"/>
      <c r="W1821" s="490">
        <f t="shared" si="704"/>
        <v>0</v>
      </c>
      <c r="X1821" s="21" t="e">
        <f>W1821*U1821/'Déscriptions des trades'!CK1821*'Déscriptions des trades'!B1821</f>
        <v>#DIV/0!</v>
      </c>
      <c r="Y1821" s="459"/>
      <c r="Z1821" s="389"/>
      <c r="AA1821" s="23">
        <f t="shared" si="701"/>
        <v>0.1</v>
      </c>
      <c r="AB1821" s="17" t="e">
        <f>(AA1821*'Déscriptions des trades'!U1821*'Déscriptions des trades'!B1821/'Déscriptions des trades'!CK1821)*'Déscriptions des trades'!W1821</f>
        <v>#DIV/0!</v>
      </c>
      <c r="AC1821" s="265" t="e">
        <f>AB1821*'Déscriptions des trades'!CK1821</f>
        <v>#DIV/0!</v>
      </c>
      <c r="AD1821" s="266" t="e">
        <f>'Déscriptions des trades'!CK1821-AC1821</f>
        <v>#DIV/0!</v>
      </c>
      <c r="AE1821" s="389"/>
      <c r="AF1821" s="399">
        <v>1817</v>
      </c>
      <c r="AG1821" s="389"/>
      <c r="AH1821" s="20"/>
      <c r="AI1821" s="303"/>
      <c r="AJ1821" s="307"/>
      <c r="AK1821" s="161"/>
      <c r="AL1821" s="305"/>
      <c r="AM1821" s="305"/>
      <c r="AN1821" s="162"/>
      <c r="AO1821" s="439"/>
      <c r="AP1821" s="162"/>
      <c r="AQ1821" s="113"/>
      <c r="AR1821" s="113"/>
      <c r="AS1821" s="384"/>
      <c r="AT1821" s="306"/>
      <c r="AU1821" s="306"/>
      <c r="AV1821" s="160"/>
      <c r="AW1821" s="158"/>
      <c r="AX1821" s="385"/>
      <c r="AY1821" s="453"/>
      <c r="AZ1821" s="165"/>
      <c r="BA1821" s="301"/>
      <c r="BB1821" s="165"/>
      <c r="BC1821" s="301"/>
      <c r="BD1821" s="165"/>
      <c r="BE1821" s="302"/>
      <c r="BF1821" s="302"/>
      <c r="BG1821" s="165"/>
      <c r="BH1821" s="303"/>
      <c r="BI1821" s="165"/>
      <c r="BJ1821" s="304"/>
      <c r="BK1821" s="394"/>
      <c r="BL1821" s="302"/>
      <c r="BM1821" s="302"/>
      <c r="BN1821" s="394"/>
      <c r="BO1821" s="302"/>
      <c r="BP1821" s="13"/>
      <c r="BQ1821" s="302"/>
      <c r="BR1821" s="13"/>
      <c r="BS1821" s="302"/>
      <c r="BT1821" s="13"/>
      <c r="BU1821" s="302"/>
      <c r="BV1821" s="386"/>
      <c r="BW1821" s="303"/>
      <c r="BX1821" s="303"/>
      <c r="BY1821" s="302"/>
      <c r="BZ1821" s="302"/>
      <c r="CA1821" s="387"/>
      <c r="CB1821" s="395"/>
      <c r="CC1821" s="12"/>
      <c r="CD1821" s="304"/>
      <c r="CE1821" s="14"/>
      <c r="CF1821" s="395"/>
      <c r="CG1821" s="397"/>
      <c r="CH1821" s="300">
        <f t="shared" si="705"/>
        <v>0</v>
      </c>
      <c r="CI1821" s="26"/>
      <c r="CJ1821" s="17">
        <f t="shared" si="702"/>
        <v>0</v>
      </c>
      <c r="CK1821" s="18">
        <f t="shared" si="713"/>
        <v>12.89</v>
      </c>
      <c r="CM1821" s="164"/>
      <c r="CN1821" s="302"/>
      <c r="CO1821" s="13">
        <f t="shared" si="706"/>
        <v>0</v>
      </c>
      <c r="CP1821" s="302"/>
      <c r="CQ1821" s="13">
        <f t="shared" si="707"/>
        <v>0</v>
      </c>
      <c r="CR1821" s="302"/>
      <c r="CS1821" s="13">
        <f t="shared" si="708"/>
        <v>0</v>
      </c>
      <c r="CT1821" s="302"/>
      <c r="CU1821" s="13">
        <f t="shared" si="703"/>
        <v>0</v>
      </c>
      <c r="CV1821" s="302"/>
      <c r="CW1821" s="13">
        <f t="shared" si="709"/>
        <v>0</v>
      </c>
      <c r="CX1821" s="13">
        <f t="shared" si="710"/>
        <v>0</v>
      </c>
      <c r="CY1821" s="251">
        <f t="shared" si="711"/>
        <v>0</v>
      </c>
      <c r="CZ1821" s="13" t="s">
        <v>29</v>
      </c>
      <c r="DA1821" s="13">
        <v>50</v>
      </c>
      <c r="DB1821" s="22">
        <f t="shared" si="712"/>
        <v>0</v>
      </c>
      <c r="DD1821" s="24"/>
      <c r="DF1821" s="163"/>
      <c r="DH1821" s="24"/>
      <c r="DI1821" s="447"/>
      <c r="DJ1821" s="163"/>
    </row>
    <row r="1822" spans="1:114" s="7" customFormat="1">
      <c r="A1822" s="277">
        <f t="shared" si="696"/>
        <v>50</v>
      </c>
      <c r="B1822" s="21" t="e">
        <f>'Calculateur de trading'!I1822/C1822/W1822</f>
        <v>#DIV/0!</v>
      </c>
      <c r="C1822" s="278">
        <f t="shared" si="697"/>
        <v>10</v>
      </c>
      <c r="D1822" s="278"/>
      <c r="E1822" s="273">
        <f t="shared" si="698"/>
        <v>100</v>
      </c>
      <c r="F1822" s="271">
        <f t="shared" si="690"/>
        <v>2</v>
      </c>
      <c r="G1822" s="271" t="e">
        <f t="shared" si="691"/>
        <v>#DIV/0!</v>
      </c>
      <c r="H1822" s="272">
        <f t="shared" si="692"/>
        <v>20</v>
      </c>
      <c r="I1822" s="270"/>
      <c r="J1822" s="273">
        <f t="shared" si="699"/>
        <v>200</v>
      </c>
      <c r="K1822" s="271">
        <f t="shared" si="693"/>
        <v>4</v>
      </c>
      <c r="L1822" s="271" t="e">
        <f t="shared" si="694"/>
        <v>#DIV/0!</v>
      </c>
      <c r="M1822" s="272">
        <f t="shared" si="695"/>
        <v>40</v>
      </c>
      <c r="N1822" s="389"/>
      <c r="O1822" s="455" t="e">
        <f>(A1822*B1822*W1822)+(B1822*'Calculateur de trading'!H1822)</f>
        <v>#DIV/0!</v>
      </c>
      <c r="P1822" s="274" t="e">
        <f>O1822/'Déscriptions des trades'!CK1822</f>
        <v>#DIV/0!</v>
      </c>
      <c r="Q1822" s="456" t="e">
        <f>'Déscriptions des trades'!CK1822-O1822</f>
        <v>#DIV/0!</v>
      </c>
      <c r="R1822" s="466" t="e">
        <f t="shared" si="700"/>
        <v>#DIV/0!</v>
      </c>
      <c r="S1822" s="389"/>
      <c r="T1822" s="12"/>
      <c r="U1822" s="25"/>
      <c r="V1822" s="15"/>
      <c r="W1822" s="490">
        <f t="shared" si="704"/>
        <v>0</v>
      </c>
      <c r="X1822" s="21" t="e">
        <f>W1822*U1822/'Déscriptions des trades'!CK1822*'Déscriptions des trades'!B1822</f>
        <v>#DIV/0!</v>
      </c>
      <c r="Y1822" s="459"/>
      <c r="Z1822" s="389"/>
      <c r="AA1822" s="23">
        <f t="shared" si="701"/>
        <v>0.1</v>
      </c>
      <c r="AB1822" s="17" t="e">
        <f>(AA1822*'Déscriptions des trades'!U1822*'Déscriptions des trades'!B1822/'Déscriptions des trades'!CK1822)*'Déscriptions des trades'!W1822</f>
        <v>#DIV/0!</v>
      </c>
      <c r="AC1822" s="265" t="e">
        <f>AB1822*'Déscriptions des trades'!CK1822</f>
        <v>#DIV/0!</v>
      </c>
      <c r="AD1822" s="266" t="e">
        <f>'Déscriptions des trades'!CK1822-AC1822</f>
        <v>#DIV/0!</v>
      </c>
      <c r="AE1822" s="389"/>
      <c r="AF1822" s="399">
        <v>1818</v>
      </c>
      <c r="AG1822" s="389"/>
      <c r="AH1822" s="20"/>
      <c r="AI1822" s="303"/>
      <c r="AJ1822" s="307"/>
      <c r="AK1822" s="161"/>
      <c r="AL1822" s="305"/>
      <c r="AM1822" s="305"/>
      <c r="AN1822" s="162"/>
      <c r="AO1822" s="439"/>
      <c r="AP1822" s="162"/>
      <c r="AQ1822" s="113"/>
      <c r="AR1822" s="113"/>
      <c r="AS1822" s="384"/>
      <c r="AT1822" s="306"/>
      <c r="AU1822" s="306"/>
      <c r="AV1822" s="160"/>
      <c r="AW1822" s="158"/>
      <c r="AX1822" s="385"/>
      <c r="AY1822" s="453"/>
      <c r="AZ1822" s="165"/>
      <c r="BA1822" s="301"/>
      <c r="BB1822" s="165"/>
      <c r="BC1822" s="301"/>
      <c r="BD1822" s="165"/>
      <c r="BE1822" s="302"/>
      <c r="BF1822" s="302"/>
      <c r="BG1822" s="165"/>
      <c r="BH1822" s="303"/>
      <c r="BI1822" s="165"/>
      <c r="BJ1822" s="304"/>
      <c r="BK1822" s="394"/>
      <c r="BL1822" s="302"/>
      <c r="BM1822" s="302"/>
      <c r="BN1822" s="394"/>
      <c r="BO1822" s="302"/>
      <c r="BP1822" s="13"/>
      <c r="BQ1822" s="302"/>
      <c r="BR1822" s="13"/>
      <c r="BS1822" s="302"/>
      <c r="BT1822" s="13"/>
      <c r="BU1822" s="302"/>
      <c r="BV1822" s="386"/>
      <c r="BW1822" s="303"/>
      <c r="BX1822" s="303"/>
      <c r="BY1822" s="302"/>
      <c r="BZ1822" s="302"/>
      <c r="CA1822" s="387"/>
      <c r="CB1822" s="395"/>
      <c r="CC1822" s="12"/>
      <c r="CD1822" s="304"/>
      <c r="CE1822" s="14"/>
      <c r="CF1822" s="395"/>
      <c r="CG1822" s="397"/>
      <c r="CH1822" s="300">
        <f t="shared" si="705"/>
        <v>0</v>
      </c>
      <c r="CI1822" s="26"/>
      <c r="CJ1822" s="17">
        <f t="shared" si="702"/>
        <v>0</v>
      </c>
      <c r="CK1822" s="18">
        <f t="shared" si="713"/>
        <v>12.89</v>
      </c>
      <c r="CM1822" s="164"/>
      <c r="CN1822" s="302"/>
      <c r="CO1822" s="13">
        <f t="shared" si="706"/>
        <v>0</v>
      </c>
      <c r="CP1822" s="302"/>
      <c r="CQ1822" s="13">
        <f t="shared" si="707"/>
        <v>0</v>
      </c>
      <c r="CR1822" s="302"/>
      <c r="CS1822" s="13">
        <f t="shared" si="708"/>
        <v>0</v>
      </c>
      <c r="CT1822" s="302"/>
      <c r="CU1822" s="13">
        <f t="shared" si="703"/>
        <v>0</v>
      </c>
      <c r="CV1822" s="302"/>
      <c r="CW1822" s="13">
        <f t="shared" si="709"/>
        <v>0</v>
      </c>
      <c r="CX1822" s="13">
        <f t="shared" si="710"/>
        <v>0</v>
      </c>
      <c r="CY1822" s="251">
        <f t="shared" si="711"/>
        <v>0</v>
      </c>
      <c r="CZ1822" s="13" t="s">
        <v>29</v>
      </c>
      <c r="DA1822" s="13">
        <v>50</v>
      </c>
      <c r="DB1822" s="22">
        <f t="shared" si="712"/>
        <v>0</v>
      </c>
      <c r="DD1822" s="24"/>
      <c r="DF1822" s="163"/>
      <c r="DH1822" s="24"/>
      <c r="DI1822" s="447"/>
      <c r="DJ1822" s="163"/>
    </row>
    <row r="1823" spans="1:114" s="7" customFormat="1">
      <c r="A1823" s="277">
        <f t="shared" si="696"/>
        <v>50</v>
      </c>
      <c r="B1823" s="21" t="e">
        <f>'Calculateur de trading'!I1823/C1823/W1823</f>
        <v>#DIV/0!</v>
      </c>
      <c r="C1823" s="278">
        <f t="shared" si="697"/>
        <v>10</v>
      </c>
      <c r="D1823" s="426"/>
      <c r="E1823" s="273">
        <f t="shared" si="698"/>
        <v>100</v>
      </c>
      <c r="F1823" s="271">
        <f t="shared" si="690"/>
        <v>2</v>
      </c>
      <c r="G1823" s="271" t="e">
        <f t="shared" si="691"/>
        <v>#DIV/0!</v>
      </c>
      <c r="H1823" s="272">
        <f t="shared" si="692"/>
        <v>20</v>
      </c>
      <c r="I1823" s="270"/>
      <c r="J1823" s="273">
        <f t="shared" si="699"/>
        <v>200</v>
      </c>
      <c r="K1823" s="271">
        <f t="shared" si="693"/>
        <v>4</v>
      </c>
      <c r="L1823" s="271" t="e">
        <f t="shared" si="694"/>
        <v>#DIV/0!</v>
      </c>
      <c r="M1823" s="272">
        <f t="shared" si="695"/>
        <v>40</v>
      </c>
      <c r="N1823" s="389"/>
      <c r="O1823" s="455" t="e">
        <f>(A1823*B1823*W1823)+(B1823*'Calculateur de trading'!H1823)</f>
        <v>#DIV/0!</v>
      </c>
      <c r="P1823" s="274" t="e">
        <f>O1823/'Déscriptions des trades'!CK1823</f>
        <v>#DIV/0!</v>
      </c>
      <c r="Q1823" s="456" t="e">
        <f>'Déscriptions des trades'!CK1823-O1823</f>
        <v>#DIV/0!</v>
      </c>
      <c r="R1823" s="466" t="e">
        <f t="shared" si="700"/>
        <v>#DIV/0!</v>
      </c>
      <c r="S1823" s="389"/>
      <c r="T1823" s="12"/>
      <c r="U1823" s="25"/>
      <c r="V1823" s="15"/>
      <c r="W1823" s="490">
        <f t="shared" si="704"/>
        <v>0</v>
      </c>
      <c r="X1823" s="21" t="e">
        <f>W1823*U1823/'Déscriptions des trades'!CK1823*'Déscriptions des trades'!B1823</f>
        <v>#DIV/0!</v>
      </c>
      <c r="Y1823" s="459"/>
      <c r="Z1823" s="389"/>
      <c r="AA1823" s="23">
        <f t="shared" si="701"/>
        <v>0.1</v>
      </c>
      <c r="AB1823" s="17" t="e">
        <f>(AA1823*'Déscriptions des trades'!U1823*'Déscriptions des trades'!B1823/'Déscriptions des trades'!CK1823)*'Déscriptions des trades'!W1823</f>
        <v>#DIV/0!</v>
      </c>
      <c r="AC1823" s="265" t="e">
        <f>AB1823*'Déscriptions des trades'!CK1823</f>
        <v>#DIV/0!</v>
      </c>
      <c r="AD1823" s="266" t="e">
        <f>'Déscriptions des trades'!CK1823-AC1823</f>
        <v>#DIV/0!</v>
      </c>
      <c r="AE1823" s="389"/>
      <c r="AF1823" s="399">
        <v>1819</v>
      </c>
      <c r="AG1823" s="389"/>
      <c r="AH1823" s="20"/>
      <c r="AI1823" s="303"/>
      <c r="AJ1823" s="307"/>
      <c r="AK1823" s="161"/>
      <c r="AL1823" s="305"/>
      <c r="AM1823" s="305"/>
      <c r="AN1823" s="162"/>
      <c r="AO1823" s="439"/>
      <c r="AP1823" s="162"/>
      <c r="AQ1823" s="113"/>
      <c r="AR1823" s="113"/>
      <c r="AS1823" s="384"/>
      <c r="AT1823" s="306"/>
      <c r="AU1823" s="306"/>
      <c r="AV1823" s="160"/>
      <c r="AW1823" s="158"/>
      <c r="AX1823" s="385"/>
      <c r="AY1823" s="453"/>
      <c r="AZ1823" s="165"/>
      <c r="BA1823" s="301"/>
      <c r="BB1823" s="165"/>
      <c r="BC1823" s="301"/>
      <c r="BD1823" s="165"/>
      <c r="BE1823" s="302"/>
      <c r="BF1823" s="302"/>
      <c r="BG1823" s="165"/>
      <c r="BH1823" s="303"/>
      <c r="BI1823" s="165"/>
      <c r="BJ1823" s="304"/>
      <c r="BK1823" s="394"/>
      <c r="BL1823" s="302"/>
      <c r="BM1823" s="302"/>
      <c r="BN1823" s="394"/>
      <c r="BO1823" s="302"/>
      <c r="BP1823" s="13"/>
      <c r="BQ1823" s="302"/>
      <c r="BR1823" s="13"/>
      <c r="BS1823" s="302"/>
      <c r="BT1823" s="13"/>
      <c r="BU1823" s="302"/>
      <c r="BV1823" s="386"/>
      <c r="BW1823" s="303"/>
      <c r="BX1823" s="303"/>
      <c r="BY1823" s="302"/>
      <c r="BZ1823" s="302"/>
      <c r="CA1823" s="387"/>
      <c r="CB1823" s="395"/>
      <c r="CC1823" s="12"/>
      <c r="CD1823" s="304"/>
      <c r="CE1823" s="14"/>
      <c r="CF1823" s="395"/>
      <c r="CG1823" s="397"/>
      <c r="CH1823" s="300">
        <f t="shared" si="705"/>
        <v>0</v>
      </c>
      <c r="CI1823" s="26"/>
      <c r="CJ1823" s="17">
        <f t="shared" si="702"/>
        <v>0</v>
      </c>
      <c r="CK1823" s="18">
        <f t="shared" si="713"/>
        <v>12.89</v>
      </c>
      <c r="CM1823" s="164"/>
      <c r="CN1823" s="302"/>
      <c r="CO1823" s="13">
        <f t="shared" si="706"/>
        <v>0</v>
      </c>
      <c r="CP1823" s="302"/>
      <c r="CQ1823" s="13">
        <f t="shared" si="707"/>
        <v>0</v>
      </c>
      <c r="CR1823" s="302"/>
      <c r="CS1823" s="13">
        <f t="shared" si="708"/>
        <v>0</v>
      </c>
      <c r="CT1823" s="302"/>
      <c r="CU1823" s="13">
        <f t="shared" si="703"/>
        <v>0</v>
      </c>
      <c r="CV1823" s="302"/>
      <c r="CW1823" s="13">
        <f t="shared" si="709"/>
        <v>0</v>
      </c>
      <c r="CX1823" s="13">
        <f t="shared" si="710"/>
        <v>0</v>
      </c>
      <c r="CY1823" s="251">
        <f t="shared" si="711"/>
        <v>0</v>
      </c>
      <c r="CZ1823" s="13" t="s">
        <v>29</v>
      </c>
      <c r="DA1823" s="13">
        <v>50</v>
      </c>
      <c r="DB1823" s="22">
        <f t="shared" si="712"/>
        <v>0</v>
      </c>
      <c r="DD1823" s="24"/>
      <c r="DF1823" s="163"/>
      <c r="DH1823" s="24"/>
      <c r="DI1823" s="447"/>
      <c r="DJ1823" s="163"/>
    </row>
    <row r="1824" spans="1:114" s="7" customFormat="1">
      <c r="A1824" s="277">
        <f t="shared" si="696"/>
        <v>50</v>
      </c>
      <c r="B1824" s="21" t="e">
        <f>'Calculateur de trading'!I1824/C1824/W1824</f>
        <v>#DIV/0!</v>
      </c>
      <c r="C1824" s="278">
        <f t="shared" si="697"/>
        <v>10</v>
      </c>
      <c r="D1824" s="278"/>
      <c r="E1824" s="273">
        <f t="shared" si="698"/>
        <v>100</v>
      </c>
      <c r="F1824" s="271">
        <f t="shared" si="690"/>
        <v>2</v>
      </c>
      <c r="G1824" s="271" t="e">
        <f t="shared" si="691"/>
        <v>#DIV/0!</v>
      </c>
      <c r="H1824" s="272">
        <f t="shared" si="692"/>
        <v>20</v>
      </c>
      <c r="I1824" s="270"/>
      <c r="J1824" s="273">
        <f t="shared" si="699"/>
        <v>200</v>
      </c>
      <c r="K1824" s="271">
        <f t="shared" si="693"/>
        <v>4</v>
      </c>
      <c r="L1824" s="271" t="e">
        <f t="shared" si="694"/>
        <v>#DIV/0!</v>
      </c>
      <c r="M1824" s="272">
        <f t="shared" si="695"/>
        <v>40</v>
      </c>
      <c r="N1824" s="389"/>
      <c r="O1824" s="455" t="e">
        <f>(A1824*B1824*W1824)+(B1824*'Calculateur de trading'!H1824)</f>
        <v>#DIV/0!</v>
      </c>
      <c r="P1824" s="274" t="e">
        <f>O1824/'Déscriptions des trades'!CK1824</f>
        <v>#DIV/0!</v>
      </c>
      <c r="Q1824" s="456" t="e">
        <f>'Déscriptions des trades'!CK1824-O1824</f>
        <v>#DIV/0!</v>
      </c>
      <c r="R1824" s="466" t="e">
        <f t="shared" si="700"/>
        <v>#DIV/0!</v>
      </c>
      <c r="S1824" s="389"/>
      <c r="T1824" s="12"/>
      <c r="U1824" s="25"/>
      <c r="V1824" s="15"/>
      <c r="W1824" s="490">
        <f t="shared" si="704"/>
        <v>0</v>
      </c>
      <c r="X1824" s="21" t="e">
        <f>W1824*U1824/'Déscriptions des trades'!CK1824*'Déscriptions des trades'!B1824</f>
        <v>#DIV/0!</v>
      </c>
      <c r="Y1824" s="459"/>
      <c r="Z1824" s="389"/>
      <c r="AA1824" s="23">
        <f t="shared" si="701"/>
        <v>0.1</v>
      </c>
      <c r="AB1824" s="17" t="e">
        <f>(AA1824*'Déscriptions des trades'!U1824*'Déscriptions des trades'!B1824/'Déscriptions des trades'!CK1824)*'Déscriptions des trades'!W1824</f>
        <v>#DIV/0!</v>
      </c>
      <c r="AC1824" s="265" t="e">
        <f>AB1824*'Déscriptions des trades'!CK1824</f>
        <v>#DIV/0!</v>
      </c>
      <c r="AD1824" s="266" t="e">
        <f>'Déscriptions des trades'!CK1824-AC1824</f>
        <v>#DIV/0!</v>
      </c>
      <c r="AE1824" s="389"/>
      <c r="AF1824" s="399">
        <v>1820</v>
      </c>
      <c r="AG1824" s="389"/>
      <c r="AH1824" s="20"/>
      <c r="AI1824" s="303"/>
      <c r="AJ1824" s="307"/>
      <c r="AK1824" s="161"/>
      <c r="AL1824" s="305"/>
      <c r="AM1824" s="305"/>
      <c r="AN1824" s="162"/>
      <c r="AO1824" s="439"/>
      <c r="AP1824" s="162"/>
      <c r="AQ1824" s="113"/>
      <c r="AR1824" s="113"/>
      <c r="AS1824" s="384"/>
      <c r="AT1824" s="306"/>
      <c r="AU1824" s="306"/>
      <c r="AV1824" s="160"/>
      <c r="AW1824" s="158"/>
      <c r="AX1824" s="385"/>
      <c r="AY1824" s="453"/>
      <c r="AZ1824" s="165"/>
      <c r="BA1824" s="301"/>
      <c r="BB1824" s="165"/>
      <c r="BC1824" s="301"/>
      <c r="BD1824" s="165"/>
      <c r="BE1824" s="302"/>
      <c r="BF1824" s="302"/>
      <c r="BG1824" s="165"/>
      <c r="BH1824" s="303"/>
      <c r="BI1824" s="165"/>
      <c r="BJ1824" s="304"/>
      <c r="BK1824" s="394"/>
      <c r="BL1824" s="302"/>
      <c r="BM1824" s="302"/>
      <c r="BN1824" s="394"/>
      <c r="BO1824" s="302"/>
      <c r="BP1824" s="13"/>
      <c r="BQ1824" s="302"/>
      <c r="BR1824" s="13"/>
      <c r="BS1824" s="302"/>
      <c r="BT1824" s="13"/>
      <c r="BU1824" s="302"/>
      <c r="BV1824" s="386"/>
      <c r="BW1824" s="303"/>
      <c r="BX1824" s="303"/>
      <c r="BY1824" s="302"/>
      <c r="BZ1824" s="302"/>
      <c r="CA1824" s="387"/>
      <c r="CB1824" s="395"/>
      <c r="CC1824" s="12"/>
      <c r="CD1824" s="304"/>
      <c r="CE1824" s="14"/>
      <c r="CF1824" s="395"/>
      <c r="CG1824" s="397"/>
      <c r="CH1824" s="300">
        <f t="shared" si="705"/>
        <v>0</v>
      </c>
      <c r="CI1824" s="26"/>
      <c r="CJ1824" s="17">
        <f t="shared" si="702"/>
        <v>0</v>
      </c>
      <c r="CK1824" s="18">
        <f t="shared" si="713"/>
        <v>12.89</v>
      </c>
      <c r="CM1824" s="164"/>
      <c r="CN1824" s="302"/>
      <c r="CO1824" s="13">
        <f t="shared" si="706"/>
        <v>0</v>
      </c>
      <c r="CP1824" s="302"/>
      <c r="CQ1824" s="13">
        <f t="shared" si="707"/>
        <v>0</v>
      </c>
      <c r="CR1824" s="302"/>
      <c r="CS1824" s="13">
        <f t="shared" si="708"/>
        <v>0</v>
      </c>
      <c r="CT1824" s="302"/>
      <c r="CU1824" s="13">
        <f t="shared" si="703"/>
        <v>0</v>
      </c>
      <c r="CV1824" s="302"/>
      <c r="CW1824" s="13">
        <f t="shared" si="709"/>
        <v>0</v>
      </c>
      <c r="CX1824" s="13">
        <f t="shared" si="710"/>
        <v>0</v>
      </c>
      <c r="CY1824" s="251">
        <f t="shared" si="711"/>
        <v>0</v>
      </c>
      <c r="CZ1824" s="13" t="s">
        <v>29</v>
      </c>
      <c r="DA1824" s="13">
        <v>50</v>
      </c>
      <c r="DB1824" s="22">
        <f t="shared" si="712"/>
        <v>0</v>
      </c>
      <c r="DD1824" s="24"/>
      <c r="DF1824" s="163"/>
      <c r="DH1824" s="24"/>
      <c r="DI1824" s="447"/>
      <c r="DJ1824" s="163"/>
    </row>
    <row r="1825" spans="1:114" s="7" customFormat="1">
      <c r="A1825" s="277">
        <f t="shared" si="696"/>
        <v>50</v>
      </c>
      <c r="B1825" s="21" t="e">
        <f>'Calculateur de trading'!I1825/C1825/W1825</f>
        <v>#DIV/0!</v>
      </c>
      <c r="C1825" s="278">
        <f t="shared" si="697"/>
        <v>10</v>
      </c>
      <c r="D1825" s="426"/>
      <c r="E1825" s="273">
        <f t="shared" si="698"/>
        <v>100</v>
      </c>
      <c r="F1825" s="271">
        <f t="shared" si="690"/>
        <v>2</v>
      </c>
      <c r="G1825" s="271" t="e">
        <f t="shared" si="691"/>
        <v>#DIV/0!</v>
      </c>
      <c r="H1825" s="272">
        <f t="shared" si="692"/>
        <v>20</v>
      </c>
      <c r="I1825" s="270"/>
      <c r="J1825" s="273">
        <f t="shared" si="699"/>
        <v>200</v>
      </c>
      <c r="K1825" s="271">
        <f t="shared" si="693"/>
        <v>4</v>
      </c>
      <c r="L1825" s="271" t="e">
        <f t="shared" si="694"/>
        <v>#DIV/0!</v>
      </c>
      <c r="M1825" s="272">
        <f t="shared" si="695"/>
        <v>40</v>
      </c>
      <c r="N1825" s="389"/>
      <c r="O1825" s="455" t="e">
        <f>(A1825*B1825*W1825)+(B1825*'Calculateur de trading'!H1825)</f>
        <v>#DIV/0!</v>
      </c>
      <c r="P1825" s="274" t="e">
        <f>O1825/'Déscriptions des trades'!CK1825</f>
        <v>#DIV/0!</v>
      </c>
      <c r="Q1825" s="456" t="e">
        <f>'Déscriptions des trades'!CK1825-O1825</f>
        <v>#DIV/0!</v>
      </c>
      <c r="R1825" s="466" t="e">
        <f t="shared" si="700"/>
        <v>#DIV/0!</v>
      </c>
      <c r="S1825" s="389"/>
      <c r="T1825" s="12"/>
      <c r="U1825" s="25"/>
      <c r="V1825" s="15"/>
      <c r="W1825" s="490">
        <f t="shared" si="704"/>
        <v>0</v>
      </c>
      <c r="X1825" s="21" t="e">
        <f>W1825*U1825/'Déscriptions des trades'!CK1825*'Déscriptions des trades'!B1825</f>
        <v>#DIV/0!</v>
      </c>
      <c r="Y1825" s="459"/>
      <c r="Z1825" s="389"/>
      <c r="AA1825" s="23">
        <f t="shared" si="701"/>
        <v>0.1</v>
      </c>
      <c r="AB1825" s="17" t="e">
        <f>(AA1825*'Déscriptions des trades'!U1825*'Déscriptions des trades'!B1825/'Déscriptions des trades'!CK1825)*'Déscriptions des trades'!W1825</f>
        <v>#DIV/0!</v>
      </c>
      <c r="AC1825" s="265" t="e">
        <f>AB1825*'Déscriptions des trades'!CK1825</f>
        <v>#DIV/0!</v>
      </c>
      <c r="AD1825" s="266" t="e">
        <f>'Déscriptions des trades'!CK1825-AC1825</f>
        <v>#DIV/0!</v>
      </c>
      <c r="AE1825" s="389"/>
      <c r="AF1825" s="399">
        <v>1821</v>
      </c>
      <c r="AG1825" s="389"/>
      <c r="AH1825" s="20"/>
      <c r="AI1825" s="303"/>
      <c r="AJ1825" s="307"/>
      <c r="AK1825" s="161"/>
      <c r="AL1825" s="305"/>
      <c r="AM1825" s="305"/>
      <c r="AN1825" s="162"/>
      <c r="AO1825" s="439"/>
      <c r="AP1825" s="162"/>
      <c r="AQ1825" s="113"/>
      <c r="AR1825" s="113"/>
      <c r="AS1825" s="384"/>
      <c r="AT1825" s="306"/>
      <c r="AU1825" s="306"/>
      <c r="AV1825" s="160"/>
      <c r="AW1825" s="158"/>
      <c r="AX1825" s="385"/>
      <c r="AY1825" s="453"/>
      <c r="AZ1825" s="165"/>
      <c r="BA1825" s="301"/>
      <c r="BB1825" s="165"/>
      <c r="BC1825" s="301"/>
      <c r="BD1825" s="165"/>
      <c r="BE1825" s="302"/>
      <c r="BF1825" s="302"/>
      <c r="BG1825" s="165"/>
      <c r="BH1825" s="303"/>
      <c r="BI1825" s="165"/>
      <c r="BJ1825" s="304"/>
      <c r="BK1825" s="394"/>
      <c r="BL1825" s="302"/>
      <c r="BM1825" s="302"/>
      <c r="BN1825" s="394"/>
      <c r="BO1825" s="302"/>
      <c r="BP1825" s="13"/>
      <c r="BQ1825" s="302"/>
      <c r="BR1825" s="13"/>
      <c r="BS1825" s="302"/>
      <c r="BT1825" s="13"/>
      <c r="BU1825" s="302"/>
      <c r="BV1825" s="386"/>
      <c r="BW1825" s="303"/>
      <c r="BX1825" s="303"/>
      <c r="BY1825" s="302"/>
      <c r="BZ1825" s="302"/>
      <c r="CA1825" s="387"/>
      <c r="CB1825" s="395"/>
      <c r="CC1825" s="12"/>
      <c r="CD1825" s="304"/>
      <c r="CE1825" s="14"/>
      <c r="CF1825" s="395"/>
      <c r="CG1825" s="397"/>
      <c r="CH1825" s="300">
        <f t="shared" si="705"/>
        <v>0</v>
      </c>
      <c r="CI1825" s="26"/>
      <c r="CJ1825" s="17">
        <f t="shared" si="702"/>
        <v>0</v>
      </c>
      <c r="CK1825" s="18">
        <f t="shared" si="713"/>
        <v>12.89</v>
      </c>
      <c r="CM1825" s="164"/>
      <c r="CN1825" s="302"/>
      <c r="CO1825" s="13">
        <f t="shared" si="706"/>
        <v>0</v>
      </c>
      <c r="CP1825" s="302"/>
      <c r="CQ1825" s="13">
        <f t="shared" si="707"/>
        <v>0</v>
      </c>
      <c r="CR1825" s="302"/>
      <c r="CS1825" s="13">
        <f t="shared" si="708"/>
        <v>0</v>
      </c>
      <c r="CT1825" s="302"/>
      <c r="CU1825" s="13">
        <f t="shared" si="703"/>
        <v>0</v>
      </c>
      <c r="CV1825" s="302"/>
      <c r="CW1825" s="13">
        <f t="shared" si="709"/>
        <v>0</v>
      </c>
      <c r="CX1825" s="13">
        <f t="shared" si="710"/>
        <v>0</v>
      </c>
      <c r="CY1825" s="251">
        <f t="shared" si="711"/>
        <v>0</v>
      </c>
      <c r="CZ1825" s="13" t="s">
        <v>29</v>
      </c>
      <c r="DA1825" s="13">
        <v>50</v>
      </c>
      <c r="DB1825" s="22">
        <f t="shared" si="712"/>
        <v>0</v>
      </c>
      <c r="DD1825" s="24"/>
      <c r="DF1825" s="163"/>
      <c r="DH1825" s="24"/>
      <c r="DI1825" s="447"/>
      <c r="DJ1825" s="163"/>
    </row>
    <row r="1826" spans="1:114" s="7" customFormat="1">
      <c r="A1826" s="277">
        <f t="shared" si="696"/>
        <v>50</v>
      </c>
      <c r="B1826" s="21" t="e">
        <f>'Calculateur de trading'!I1826/C1826/W1826</f>
        <v>#DIV/0!</v>
      </c>
      <c r="C1826" s="278">
        <f t="shared" si="697"/>
        <v>10</v>
      </c>
      <c r="D1826" s="426"/>
      <c r="E1826" s="273">
        <f t="shared" si="698"/>
        <v>100</v>
      </c>
      <c r="F1826" s="271">
        <f t="shared" si="690"/>
        <v>2</v>
      </c>
      <c r="G1826" s="271" t="e">
        <f t="shared" si="691"/>
        <v>#DIV/0!</v>
      </c>
      <c r="H1826" s="272">
        <f t="shared" si="692"/>
        <v>20</v>
      </c>
      <c r="I1826" s="270"/>
      <c r="J1826" s="273">
        <f t="shared" si="699"/>
        <v>200</v>
      </c>
      <c r="K1826" s="271">
        <f t="shared" si="693"/>
        <v>4</v>
      </c>
      <c r="L1826" s="271" t="e">
        <f t="shared" si="694"/>
        <v>#DIV/0!</v>
      </c>
      <c r="M1826" s="272">
        <f t="shared" si="695"/>
        <v>40</v>
      </c>
      <c r="N1826" s="389"/>
      <c r="O1826" s="455" t="e">
        <f>(A1826*B1826*W1826)+(B1826*'Calculateur de trading'!H1826)</f>
        <v>#DIV/0!</v>
      </c>
      <c r="P1826" s="274" t="e">
        <f>O1826/'Déscriptions des trades'!CK1826</f>
        <v>#DIV/0!</v>
      </c>
      <c r="Q1826" s="456" t="e">
        <f>'Déscriptions des trades'!CK1826-O1826</f>
        <v>#DIV/0!</v>
      </c>
      <c r="R1826" s="466" t="e">
        <f t="shared" si="700"/>
        <v>#DIV/0!</v>
      </c>
      <c r="S1826" s="389"/>
      <c r="T1826" s="12"/>
      <c r="U1826" s="25"/>
      <c r="V1826" s="15"/>
      <c r="W1826" s="490">
        <f t="shared" si="704"/>
        <v>0</v>
      </c>
      <c r="X1826" s="21" t="e">
        <f>W1826*U1826/'Déscriptions des trades'!CK1826*'Déscriptions des trades'!B1826</f>
        <v>#DIV/0!</v>
      </c>
      <c r="Y1826" s="459"/>
      <c r="Z1826" s="389"/>
      <c r="AA1826" s="23">
        <f t="shared" si="701"/>
        <v>0.1</v>
      </c>
      <c r="AB1826" s="17" t="e">
        <f>(AA1826*'Déscriptions des trades'!U1826*'Déscriptions des trades'!B1826/'Déscriptions des trades'!CK1826)*'Déscriptions des trades'!W1826</f>
        <v>#DIV/0!</v>
      </c>
      <c r="AC1826" s="265" t="e">
        <f>AB1826*'Déscriptions des trades'!CK1826</f>
        <v>#DIV/0!</v>
      </c>
      <c r="AD1826" s="266" t="e">
        <f>'Déscriptions des trades'!CK1826-AC1826</f>
        <v>#DIV/0!</v>
      </c>
      <c r="AE1826" s="389"/>
      <c r="AF1826" s="399">
        <v>1822</v>
      </c>
      <c r="AG1826" s="389"/>
      <c r="AH1826" s="20"/>
      <c r="AI1826" s="303"/>
      <c r="AJ1826" s="307"/>
      <c r="AK1826" s="161"/>
      <c r="AL1826" s="305"/>
      <c r="AM1826" s="305"/>
      <c r="AN1826" s="162"/>
      <c r="AO1826" s="439"/>
      <c r="AP1826" s="162"/>
      <c r="AQ1826" s="113"/>
      <c r="AR1826" s="113"/>
      <c r="AS1826" s="384"/>
      <c r="AT1826" s="306"/>
      <c r="AU1826" s="306"/>
      <c r="AV1826" s="160"/>
      <c r="AW1826" s="158"/>
      <c r="AX1826" s="385"/>
      <c r="AY1826" s="453"/>
      <c r="AZ1826" s="165"/>
      <c r="BA1826" s="301"/>
      <c r="BB1826" s="165"/>
      <c r="BC1826" s="301"/>
      <c r="BD1826" s="165"/>
      <c r="BE1826" s="302"/>
      <c r="BF1826" s="302"/>
      <c r="BG1826" s="165"/>
      <c r="BH1826" s="303"/>
      <c r="BI1826" s="165"/>
      <c r="BJ1826" s="304"/>
      <c r="BK1826" s="394"/>
      <c r="BL1826" s="302"/>
      <c r="BM1826" s="302"/>
      <c r="BN1826" s="394"/>
      <c r="BO1826" s="302"/>
      <c r="BP1826" s="13"/>
      <c r="BQ1826" s="302"/>
      <c r="BR1826" s="13"/>
      <c r="BS1826" s="302"/>
      <c r="BT1826" s="13"/>
      <c r="BU1826" s="302"/>
      <c r="BV1826" s="386"/>
      <c r="BW1826" s="303"/>
      <c r="BX1826" s="303"/>
      <c r="BY1826" s="302"/>
      <c r="BZ1826" s="302"/>
      <c r="CA1826" s="387"/>
      <c r="CB1826" s="395"/>
      <c r="CC1826" s="12"/>
      <c r="CD1826" s="304"/>
      <c r="CE1826" s="14"/>
      <c r="CF1826" s="395"/>
      <c r="CG1826" s="397"/>
      <c r="CH1826" s="300">
        <f t="shared" si="705"/>
        <v>0</v>
      </c>
      <c r="CI1826" s="26"/>
      <c r="CJ1826" s="17">
        <f t="shared" si="702"/>
        <v>0</v>
      </c>
      <c r="CK1826" s="18">
        <f t="shared" si="713"/>
        <v>12.89</v>
      </c>
      <c r="CM1826" s="164"/>
      <c r="CN1826" s="302"/>
      <c r="CO1826" s="13">
        <f t="shared" si="706"/>
        <v>0</v>
      </c>
      <c r="CP1826" s="302"/>
      <c r="CQ1826" s="13">
        <f t="shared" si="707"/>
        <v>0</v>
      </c>
      <c r="CR1826" s="302"/>
      <c r="CS1826" s="13">
        <f t="shared" si="708"/>
        <v>0</v>
      </c>
      <c r="CT1826" s="302"/>
      <c r="CU1826" s="13">
        <f t="shared" si="703"/>
        <v>0</v>
      </c>
      <c r="CV1826" s="302"/>
      <c r="CW1826" s="13">
        <f t="shared" si="709"/>
        <v>0</v>
      </c>
      <c r="CX1826" s="13">
        <f t="shared" si="710"/>
        <v>0</v>
      </c>
      <c r="CY1826" s="251">
        <f t="shared" si="711"/>
        <v>0</v>
      </c>
      <c r="CZ1826" s="13" t="s">
        <v>29</v>
      </c>
      <c r="DA1826" s="13">
        <v>50</v>
      </c>
      <c r="DB1826" s="22">
        <f t="shared" si="712"/>
        <v>0</v>
      </c>
      <c r="DD1826" s="24"/>
      <c r="DF1826" s="163"/>
      <c r="DH1826" s="24"/>
      <c r="DI1826" s="447"/>
      <c r="DJ1826" s="163"/>
    </row>
    <row r="1827" spans="1:114" s="7" customFormat="1">
      <c r="A1827" s="277">
        <f t="shared" si="696"/>
        <v>50</v>
      </c>
      <c r="B1827" s="21" t="e">
        <f>'Calculateur de trading'!I1827/C1827/W1827</f>
        <v>#DIV/0!</v>
      </c>
      <c r="C1827" s="278">
        <f t="shared" si="697"/>
        <v>10</v>
      </c>
      <c r="D1827" s="278"/>
      <c r="E1827" s="273">
        <f t="shared" si="698"/>
        <v>100</v>
      </c>
      <c r="F1827" s="271">
        <f t="shared" si="690"/>
        <v>2</v>
      </c>
      <c r="G1827" s="271" t="e">
        <f t="shared" si="691"/>
        <v>#DIV/0!</v>
      </c>
      <c r="H1827" s="272">
        <f t="shared" si="692"/>
        <v>20</v>
      </c>
      <c r="I1827" s="270"/>
      <c r="J1827" s="273">
        <f t="shared" si="699"/>
        <v>200</v>
      </c>
      <c r="K1827" s="271">
        <f t="shared" si="693"/>
        <v>4</v>
      </c>
      <c r="L1827" s="271" t="e">
        <f t="shared" si="694"/>
        <v>#DIV/0!</v>
      </c>
      <c r="M1827" s="272">
        <f t="shared" si="695"/>
        <v>40</v>
      </c>
      <c r="N1827" s="389"/>
      <c r="O1827" s="455" t="e">
        <f>(A1827*B1827*W1827)+(B1827*'Calculateur de trading'!H1827)</f>
        <v>#DIV/0!</v>
      </c>
      <c r="P1827" s="274" t="e">
        <f>O1827/'Déscriptions des trades'!CK1827</f>
        <v>#DIV/0!</v>
      </c>
      <c r="Q1827" s="456" t="e">
        <f>'Déscriptions des trades'!CK1827-O1827</f>
        <v>#DIV/0!</v>
      </c>
      <c r="R1827" s="466" t="e">
        <f t="shared" si="700"/>
        <v>#DIV/0!</v>
      </c>
      <c r="S1827" s="389"/>
      <c r="T1827" s="12"/>
      <c r="U1827" s="25"/>
      <c r="V1827" s="15"/>
      <c r="W1827" s="490">
        <f t="shared" si="704"/>
        <v>0</v>
      </c>
      <c r="X1827" s="21" t="e">
        <f>W1827*U1827/'Déscriptions des trades'!CK1827*'Déscriptions des trades'!B1827</f>
        <v>#DIV/0!</v>
      </c>
      <c r="Y1827" s="459"/>
      <c r="Z1827" s="389"/>
      <c r="AA1827" s="23">
        <f t="shared" si="701"/>
        <v>0.1</v>
      </c>
      <c r="AB1827" s="17" t="e">
        <f>(AA1827*'Déscriptions des trades'!U1827*'Déscriptions des trades'!B1827/'Déscriptions des trades'!CK1827)*'Déscriptions des trades'!W1827</f>
        <v>#DIV/0!</v>
      </c>
      <c r="AC1827" s="265" t="e">
        <f>AB1827*'Déscriptions des trades'!CK1827</f>
        <v>#DIV/0!</v>
      </c>
      <c r="AD1827" s="266" t="e">
        <f>'Déscriptions des trades'!CK1827-AC1827</f>
        <v>#DIV/0!</v>
      </c>
      <c r="AE1827" s="389"/>
      <c r="AF1827" s="399">
        <v>1823</v>
      </c>
      <c r="AG1827" s="389"/>
      <c r="AH1827" s="20"/>
      <c r="AI1827" s="303"/>
      <c r="AJ1827" s="307"/>
      <c r="AK1827" s="161"/>
      <c r="AL1827" s="305"/>
      <c r="AM1827" s="305"/>
      <c r="AN1827" s="162"/>
      <c r="AO1827" s="439"/>
      <c r="AP1827" s="162"/>
      <c r="AQ1827" s="113"/>
      <c r="AR1827" s="113"/>
      <c r="AS1827" s="384"/>
      <c r="AT1827" s="306"/>
      <c r="AU1827" s="306"/>
      <c r="AV1827" s="160"/>
      <c r="AW1827" s="158"/>
      <c r="AX1827" s="385"/>
      <c r="AY1827" s="453"/>
      <c r="AZ1827" s="165"/>
      <c r="BA1827" s="301"/>
      <c r="BB1827" s="165"/>
      <c r="BC1827" s="301"/>
      <c r="BD1827" s="165"/>
      <c r="BE1827" s="302"/>
      <c r="BF1827" s="302"/>
      <c r="BG1827" s="165"/>
      <c r="BH1827" s="303"/>
      <c r="BI1827" s="165"/>
      <c r="BJ1827" s="304"/>
      <c r="BK1827" s="394"/>
      <c r="BL1827" s="302"/>
      <c r="BM1827" s="302"/>
      <c r="BN1827" s="394"/>
      <c r="BO1827" s="302"/>
      <c r="BP1827" s="13"/>
      <c r="BQ1827" s="302"/>
      <c r="BR1827" s="13"/>
      <c r="BS1827" s="302"/>
      <c r="BT1827" s="13"/>
      <c r="BU1827" s="302"/>
      <c r="BV1827" s="386"/>
      <c r="BW1827" s="303"/>
      <c r="BX1827" s="303"/>
      <c r="BY1827" s="302"/>
      <c r="BZ1827" s="302"/>
      <c r="CA1827" s="387"/>
      <c r="CB1827" s="395"/>
      <c r="CC1827" s="12"/>
      <c r="CD1827" s="304"/>
      <c r="CE1827" s="14"/>
      <c r="CF1827" s="395"/>
      <c r="CG1827" s="397"/>
      <c r="CH1827" s="300">
        <f t="shared" si="705"/>
        <v>0</v>
      </c>
      <c r="CI1827" s="26"/>
      <c r="CJ1827" s="17">
        <f t="shared" si="702"/>
        <v>0</v>
      </c>
      <c r="CK1827" s="18">
        <f t="shared" si="713"/>
        <v>12.89</v>
      </c>
      <c r="CM1827" s="164"/>
      <c r="CN1827" s="302"/>
      <c r="CO1827" s="13">
        <f t="shared" si="706"/>
        <v>0</v>
      </c>
      <c r="CP1827" s="302"/>
      <c r="CQ1827" s="13">
        <f t="shared" si="707"/>
        <v>0</v>
      </c>
      <c r="CR1827" s="302"/>
      <c r="CS1827" s="13">
        <f t="shared" si="708"/>
        <v>0</v>
      </c>
      <c r="CT1827" s="302"/>
      <c r="CU1827" s="13">
        <f t="shared" si="703"/>
        <v>0</v>
      </c>
      <c r="CV1827" s="302"/>
      <c r="CW1827" s="13">
        <f t="shared" si="709"/>
        <v>0</v>
      </c>
      <c r="CX1827" s="13">
        <f t="shared" si="710"/>
        <v>0</v>
      </c>
      <c r="CY1827" s="251">
        <f t="shared" si="711"/>
        <v>0</v>
      </c>
      <c r="CZ1827" s="13" t="s">
        <v>29</v>
      </c>
      <c r="DA1827" s="13">
        <v>50</v>
      </c>
      <c r="DB1827" s="22">
        <f t="shared" si="712"/>
        <v>0</v>
      </c>
      <c r="DD1827" s="24"/>
      <c r="DF1827" s="163"/>
      <c r="DH1827" s="24"/>
      <c r="DI1827" s="447"/>
      <c r="DJ1827" s="163"/>
    </row>
    <row r="1828" spans="1:114" s="7" customFormat="1">
      <c r="A1828" s="277">
        <f t="shared" si="696"/>
        <v>50</v>
      </c>
      <c r="B1828" s="21" t="e">
        <f>'Calculateur de trading'!I1828/C1828/W1828</f>
        <v>#DIV/0!</v>
      </c>
      <c r="C1828" s="278">
        <f t="shared" si="697"/>
        <v>10</v>
      </c>
      <c r="D1828" s="426"/>
      <c r="E1828" s="273">
        <f t="shared" si="698"/>
        <v>100</v>
      </c>
      <c r="F1828" s="271">
        <f t="shared" si="690"/>
        <v>2</v>
      </c>
      <c r="G1828" s="271" t="e">
        <f t="shared" si="691"/>
        <v>#DIV/0!</v>
      </c>
      <c r="H1828" s="272">
        <f t="shared" si="692"/>
        <v>20</v>
      </c>
      <c r="I1828" s="270"/>
      <c r="J1828" s="273">
        <f t="shared" si="699"/>
        <v>200</v>
      </c>
      <c r="K1828" s="271">
        <f t="shared" si="693"/>
        <v>4</v>
      </c>
      <c r="L1828" s="271" t="e">
        <f t="shared" si="694"/>
        <v>#DIV/0!</v>
      </c>
      <c r="M1828" s="272">
        <f t="shared" si="695"/>
        <v>40</v>
      </c>
      <c r="N1828" s="389"/>
      <c r="O1828" s="455" t="e">
        <f>(A1828*B1828*W1828)+(B1828*'Calculateur de trading'!H1828)</f>
        <v>#DIV/0!</v>
      </c>
      <c r="P1828" s="274" t="e">
        <f>O1828/'Déscriptions des trades'!CK1828</f>
        <v>#DIV/0!</v>
      </c>
      <c r="Q1828" s="456" t="e">
        <f>'Déscriptions des trades'!CK1828-O1828</f>
        <v>#DIV/0!</v>
      </c>
      <c r="R1828" s="466" t="e">
        <f t="shared" si="700"/>
        <v>#DIV/0!</v>
      </c>
      <c r="S1828" s="389"/>
      <c r="T1828" s="12"/>
      <c r="U1828" s="25"/>
      <c r="V1828" s="15"/>
      <c r="W1828" s="490">
        <f t="shared" si="704"/>
        <v>0</v>
      </c>
      <c r="X1828" s="21" t="e">
        <f>W1828*U1828/'Déscriptions des trades'!CK1828*'Déscriptions des trades'!B1828</f>
        <v>#DIV/0!</v>
      </c>
      <c r="Y1828" s="459"/>
      <c r="Z1828" s="389"/>
      <c r="AA1828" s="23">
        <f t="shared" si="701"/>
        <v>0.1</v>
      </c>
      <c r="AB1828" s="17" t="e">
        <f>(AA1828*'Déscriptions des trades'!U1828*'Déscriptions des trades'!B1828/'Déscriptions des trades'!CK1828)*'Déscriptions des trades'!W1828</f>
        <v>#DIV/0!</v>
      </c>
      <c r="AC1828" s="265" t="e">
        <f>AB1828*'Déscriptions des trades'!CK1828</f>
        <v>#DIV/0!</v>
      </c>
      <c r="AD1828" s="266" t="e">
        <f>'Déscriptions des trades'!CK1828-AC1828</f>
        <v>#DIV/0!</v>
      </c>
      <c r="AE1828" s="389"/>
      <c r="AF1828" s="399">
        <v>1824</v>
      </c>
      <c r="AG1828" s="389"/>
      <c r="AH1828" s="20"/>
      <c r="AI1828" s="303"/>
      <c r="AJ1828" s="307"/>
      <c r="AK1828" s="161"/>
      <c r="AL1828" s="305"/>
      <c r="AM1828" s="305"/>
      <c r="AN1828" s="162"/>
      <c r="AO1828" s="439"/>
      <c r="AP1828" s="162"/>
      <c r="AQ1828" s="113"/>
      <c r="AR1828" s="113"/>
      <c r="AS1828" s="384"/>
      <c r="AT1828" s="306"/>
      <c r="AU1828" s="306"/>
      <c r="AV1828" s="160"/>
      <c r="AW1828" s="158"/>
      <c r="AX1828" s="385"/>
      <c r="AY1828" s="453"/>
      <c r="AZ1828" s="165"/>
      <c r="BA1828" s="301"/>
      <c r="BB1828" s="165"/>
      <c r="BC1828" s="301"/>
      <c r="BD1828" s="165"/>
      <c r="BE1828" s="302"/>
      <c r="BF1828" s="302"/>
      <c r="BG1828" s="165"/>
      <c r="BH1828" s="303"/>
      <c r="BI1828" s="165"/>
      <c r="BJ1828" s="304"/>
      <c r="BK1828" s="394"/>
      <c r="BL1828" s="302"/>
      <c r="BM1828" s="302"/>
      <c r="BN1828" s="394"/>
      <c r="BO1828" s="302"/>
      <c r="BP1828" s="13"/>
      <c r="BQ1828" s="302"/>
      <c r="BR1828" s="13"/>
      <c r="BS1828" s="302"/>
      <c r="BT1828" s="13"/>
      <c r="BU1828" s="302"/>
      <c r="BV1828" s="386"/>
      <c r="BW1828" s="303"/>
      <c r="BX1828" s="303"/>
      <c r="BY1828" s="302"/>
      <c r="BZ1828" s="302"/>
      <c r="CA1828" s="387"/>
      <c r="CB1828" s="395"/>
      <c r="CC1828" s="12"/>
      <c r="CD1828" s="304"/>
      <c r="CE1828" s="14"/>
      <c r="CF1828" s="395"/>
      <c r="CG1828" s="397"/>
      <c r="CH1828" s="300">
        <f t="shared" si="705"/>
        <v>0</v>
      </c>
      <c r="CI1828" s="26"/>
      <c r="CJ1828" s="17">
        <f t="shared" si="702"/>
        <v>0</v>
      </c>
      <c r="CK1828" s="18">
        <f t="shared" si="713"/>
        <v>12.89</v>
      </c>
      <c r="CM1828" s="164"/>
      <c r="CN1828" s="302"/>
      <c r="CO1828" s="13">
        <f t="shared" si="706"/>
        <v>0</v>
      </c>
      <c r="CP1828" s="302"/>
      <c r="CQ1828" s="13">
        <f t="shared" si="707"/>
        <v>0</v>
      </c>
      <c r="CR1828" s="302"/>
      <c r="CS1828" s="13">
        <f t="shared" si="708"/>
        <v>0</v>
      </c>
      <c r="CT1828" s="302"/>
      <c r="CU1828" s="13">
        <f t="shared" si="703"/>
        <v>0</v>
      </c>
      <c r="CV1828" s="302"/>
      <c r="CW1828" s="13">
        <f t="shared" si="709"/>
        <v>0</v>
      </c>
      <c r="CX1828" s="13">
        <f t="shared" si="710"/>
        <v>0</v>
      </c>
      <c r="CY1828" s="251">
        <f t="shared" si="711"/>
        <v>0</v>
      </c>
      <c r="CZ1828" s="13" t="s">
        <v>29</v>
      </c>
      <c r="DA1828" s="13">
        <v>50</v>
      </c>
      <c r="DB1828" s="22">
        <f t="shared" si="712"/>
        <v>0</v>
      </c>
      <c r="DD1828" s="24"/>
      <c r="DF1828" s="163"/>
      <c r="DH1828" s="24"/>
      <c r="DI1828" s="447"/>
      <c r="DJ1828" s="163"/>
    </row>
    <row r="1829" spans="1:114" s="7" customFormat="1">
      <c r="A1829" s="277">
        <f t="shared" si="696"/>
        <v>50</v>
      </c>
      <c r="B1829" s="21" t="e">
        <f>'Calculateur de trading'!I1829/C1829/W1829</f>
        <v>#DIV/0!</v>
      </c>
      <c r="C1829" s="278">
        <f t="shared" si="697"/>
        <v>10</v>
      </c>
      <c r="D1829" s="278"/>
      <c r="E1829" s="273">
        <f t="shared" si="698"/>
        <v>100</v>
      </c>
      <c r="F1829" s="271">
        <f t="shared" si="690"/>
        <v>2</v>
      </c>
      <c r="G1829" s="271" t="e">
        <f t="shared" si="691"/>
        <v>#DIV/0!</v>
      </c>
      <c r="H1829" s="272">
        <f t="shared" si="692"/>
        <v>20</v>
      </c>
      <c r="I1829" s="270"/>
      <c r="J1829" s="273">
        <f t="shared" si="699"/>
        <v>200</v>
      </c>
      <c r="K1829" s="271">
        <f t="shared" si="693"/>
        <v>4</v>
      </c>
      <c r="L1829" s="271" t="e">
        <f t="shared" si="694"/>
        <v>#DIV/0!</v>
      </c>
      <c r="M1829" s="272">
        <f t="shared" si="695"/>
        <v>40</v>
      </c>
      <c r="N1829" s="389"/>
      <c r="O1829" s="455" t="e">
        <f>(A1829*B1829*W1829)+(B1829*'Calculateur de trading'!H1829)</f>
        <v>#DIV/0!</v>
      </c>
      <c r="P1829" s="274" t="e">
        <f>O1829/'Déscriptions des trades'!CK1829</f>
        <v>#DIV/0!</v>
      </c>
      <c r="Q1829" s="456" t="e">
        <f>'Déscriptions des trades'!CK1829-O1829</f>
        <v>#DIV/0!</v>
      </c>
      <c r="R1829" s="466" t="e">
        <f t="shared" si="700"/>
        <v>#DIV/0!</v>
      </c>
      <c r="S1829" s="389"/>
      <c r="T1829" s="12"/>
      <c r="U1829" s="25"/>
      <c r="V1829" s="15"/>
      <c r="W1829" s="490">
        <f t="shared" si="704"/>
        <v>0</v>
      </c>
      <c r="X1829" s="21" t="e">
        <f>W1829*U1829/'Déscriptions des trades'!CK1829*'Déscriptions des trades'!B1829</f>
        <v>#DIV/0!</v>
      </c>
      <c r="Y1829" s="459"/>
      <c r="Z1829" s="389"/>
      <c r="AA1829" s="23">
        <f t="shared" si="701"/>
        <v>0.1</v>
      </c>
      <c r="AB1829" s="17" t="e">
        <f>(AA1829*'Déscriptions des trades'!U1829*'Déscriptions des trades'!B1829/'Déscriptions des trades'!CK1829)*'Déscriptions des trades'!W1829</f>
        <v>#DIV/0!</v>
      </c>
      <c r="AC1829" s="265" t="e">
        <f>AB1829*'Déscriptions des trades'!CK1829</f>
        <v>#DIV/0!</v>
      </c>
      <c r="AD1829" s="266" t="e">
        <f>'Déscriptions des trades'!CK1829-AC1829</f>
        <v>#DIV/0!</v>
      </c>
      <c r="AE1829" s="389"/>
      <c r="AF1829" s="399">
        <v>1825</v>
      </c>
      <c r="AG1829" s="389"/>
      <c r="AH1829" s="20"/>
      <c r="AI1829" s="303"/>
      <c r="AJ1829" s="307"/>
      <c r="AK1829" s="161"/>
      <c r="AL1829" s="305"/>
      <c r="AM1829" s="305"/>
      <c r="AN1829" s="162"/>
      <c r="AO1829" s="439"/>
      <c r="AP1829" s="162"/>
      <c r="AQ1829" s="113"/>
      <c r="AR1829" s="113"/>
      <c r="AS1829" s="384"/>
      <c r="AT1829" s="306"/>
      <c r="AU1829" s="306"/>
      <c r="AV1829" s="160"/>
      <c r="AW1829" s="158"/>
      <c r="AX1829" s="385"/>
      <c r="AY1829" s="453"/>
      <c r="AZ1829" s="165"/>
      <c r="BA1829" s="301"/>
      <c r="BB1829" s="165"/>
      <c r="BC1829" s="301"/>
      <c r="BD1829" s="165"/>
      <c r="BE1829" s="302"/>
      <c r="BF1829" s="302"/>
      <c r="BG1829" s="165"/>
      <c r="BH1829" s="303"/>
      <c r="BI1829" s="165"/>
      <c r="BJ1829" s="304"/>
      <c r="BK1829" s="394"/>
      <c r="BL1829" s="302"/>
      <c r="BM1829" s="302"/>
      <c r="BN1829" s="394"/>
      <c r="BO1829" s="302"/>
      <c r="BP1829" s="13"/>
      <c r="BQ1829" s="302"/>
      <c r="BR1829" s="13"/>
      <c r="BS1829" s="302"/>
      <c r="BT1829" s="13"/>
      <c r="BU1829" s="302"/>
      <c r="BV1829" s="386"/>
      <c r="BW1829" s="303"/>
      <c r="BX1829" s="303"/>
      <c r="BY1829" s="302"/>
      <c r="BZ1829" s="302"/>
      <c r="CA1829" s="387"/>
      <c r="CB1829" s="395"/>
      <c r="CC1829" s="12"/>
      <c r="CD1829" s="304"/>
      <c r="CE1829" s="14"/>
      <c r="CF1829" s="395"/>
      <c r="CG1829" s="397"/>
      <c r="CH1829" s="300">
        <f t="shared" si="705"/>
        <v>0</v>
      </c>
      <c r="CI1829" s="26"/>
      <c r="CJ1829" s="17">
        <f t="shared" si="702"/>
        <v>0</v>
      </c>
      <c r="CK1829" s="18">
        <f t="shared" si="713"/>
        <v>12.89</v>
      </c>
      <c r="CM1829" s="164"/>
      <c r="CN1829" s="302"/>
      <c r="CO1829" s="13">
        <f t="shared" si="706"/>
        <v>0</v>
      </c>
      <c r="CP1829" s="302"/>
      <c r="CQ1829" s="13">
        <f t="shared" si="707"/>
        <v>0</v>
      </c>
      <c r="CR1829" s="302"/>
      <c r="CS1829" s="13">
        <f t="shared" si="708"/>
        <v>0</v>
      </c>
      <c r="CT1829" s="302"/>
      <c r="CU1829" s="13">
        <f t="shared" si="703"/>
        <v>0</v>
      </c>
      <c r="CV1829" s="302"/>
      <c r="CW1829" s="13">
        <f t="shared" si="709"/>
        <v>0</v>
      </c>
      <c r="CX1829" s="13">
        <f t="shared" si="710"/>
        <v>0</v>
      </c>
      <c r="CY1829" s="251">
        <f t="shared" si="711"/>
        <v>0</v>
      </c>
      <c r="CZ1829" s="13" t="s">
        <v>29</v>
      </c>
      <c r="DA1829" s="13">
        <v>50</v>
      </c>
      <c r="DB1829" s="22">
        <f t="shared" si="712"/>
        <v>0</v>
      </c>
      <c r="DD1829" s="24"/>
      <c r="DF1829" s="163"/>
      <c r="DH1829" s="24"/>
      <c r="DI1829" s="447"/>
      <c r="DJ1829" s="163"/>
    </row>
    <row r="1830" spans="1:114" s="7" customFormat="1">
      <c r="A1830" s="277">
        <f t="shared" si="696"/>
        <v>50</v>
      </c>
      <c r="B1830" s="21" t="e">
        <f>'Calculateur de trading'!I1830/C1830/W1830</f>
        <v>#DIV/0!</v>
      </c>
      <c r="C1830" s="278">
        <f t="shared" si="697"/>
        <v>10</v>
      </c>
      <c r="D1830" s="426"/>
      <c r="E1830" s="273">
        <f t="shared" si="698"/>
        <v>100</v>
      </c>
      <c r="F1830" s="271">
        <f t="shared" si="690"/>
        <v>2</v>
      </c>
      <c r="G1830" s="271" t="e">
        <f t="shared" si="691"/>
        <v>#DIV/0!</v>
      </c>
      <c r="H1830" s="272">
        <f t="shared" si="692"/>
        <v>20</v>
      </c>
      <c r="I1830" s="270"/>
      <c r="J1830" s="273">
        <f t="shared" si="699"/>
        <v>200</v>
      </c>
      <c r="K1830" s="271">
        <f t="shared" si="693"/>
        <v>4</v>
      </c>
      <c r="L1830" s="271" t="e">
        <f t="shared" si="694"/>
        <v>#DIV/0!</v>
      </c>
      <c r="M1830" s="272">
        <f t="shared" si="695"/>
        <v>40</v>
      </c>
      <c r="N1830" s="389"/>
      <c r="O1830" s="455" t="e">
        <f>(A1830*B1830*W1830)+(B1830*'Calculateur de trading'!H1830)</f>
        <v>#DIV/0!</v>
      </c>
      <c r="P1830" s="274" t="e">
        <f>O1830/'Déscriptions des trades'!CK1830</f>
        <v>#DIV/0!</v>
      </c>
      <c r="Q1830" s="456" t="e">
        <f>'Déscriptions des trades'!CK1830-O1830</f>
        <v>#DIV/0!</v>
      </c>
      <c r="R1830" s="466" t="e">
        <f t="shared" si="700"/>
        <v>#DIV/0!</v>
      </c>
      <c r="S1830" s="389"/>
      <c r="T1830" s="12"/>
      <c r="U1830" s="25"/>
      <c r="V1830" s="15"/>
      <c r="W1830" s="490">
        <f t="shared" si="704"/>
        <v>0</v>
      </c>
      <c r="X1830" s="21" t="e">
        <f>W1830*U1830/'Déscriptions des trades'!CK1830*'Déscriptions des trades'!B1830</f>
        <v>#DIV/0!</v>
      </c>
      <c r="Y1830" s="459"/>
      <c r="Z1830" s="389"/>
      <c r="AA1830" s="23">
        <f t="shared" si="701"/>
        <v>0.1</v>
      </c>
      <c r="AB1830" s="17" t="e">
        <f>(AA1830*'Déscriptions des trades'!U1830*'Déscriptions des trades'!B1830/'Déscriptions des trades'!CK1830)*'Déscriptions des trades'!W1830</f>
        <v>#DIV/0!</v>
      </c>
      <c r="AC1830" s="265" t="e">
        <f>AB1830*'Déscriptions des trades'!CK1830</f>
        <v>#DIV/0!</v>
      </c>
      <c r="AD1830" s="266" t="e">
        <f>'Déscriptions des trades'!CK1830-AC1830</f>
        <v>#DIV/0!</v>
      </c>
      <c r="AE1830" s="389"/>
      <c r="AF1830" s="399">
        <v>1826</v>
      </c>
      <c r="AG1830" s="389"/>
      <c r="AH1830" s="20"/>
      <c r="AI1830" s="303"/>
      <c r="AJ1830" s="307"/>
      <c r="AK1830" s="161"/>
      <c r="AL1830" s="305"/>
      <c r="AM1830" s="305"/>
      <c r="AN1830" s="162"/>
      <c r="AO1830" s="439"/>
      <c r="AP1830" s="162"/>
      <c r="AQ1830" s="113"/>
      <c r="AR1830" s="113"/>
      <c r="AS1830" s="384"/>
      <c r="AT1830" s="306"/>
      <c r="AU1830" s="306"/>
      <c r="AV1830" s="160"/>
      <c r="AW1830" s="158"/>
      <c r="AX1830" s="385"/>
      <c r="AY1830" s="453"/>
      <c r="AZ1830" s="165"/>
      <c r="BA1830" s="301"/>
      <c r="BB1830" s="165"/>
      <c r="BC1830" s="301"/>
      <c r="BD1830" s="165"/>
      <c r="BE1830" s="302"/>
      <c r="BF1830" s="302"/>
      <c r="BG1830" s="165"/>
      <c r="BH1830" s="303"/>
      <c r="BI1830" s="165"/>
      <c r="BJ1830" s="304"/>
      <c r="BK1830" s="394"/>
      <c r="BL1830" s="302"/>
      <c r="BM1830" s="302"/>
      <c r="BN1830" s="394"/>
      <c r="BO1830" s="302"/>
      <c r="BP1830" s="13"/>
      <c r="BQ1830" s="302"/>
      <c r="BR1830" s="13"/>
      <c r="BS1830" s="302"/>
      <c r="BT1830" s="13"/>
      <c r="BU1830" s="302"/>
      <c r="BV1830" s="386"/>
      <c r="BW1830" s="303"/>
      <c r="BX1830" s="303"/>
      <c r="BY1830" s="302"/>
      <c r="BZ1830" s="302"/>
      <c r="CA1830" s="387"/>
      <c r="CB1830" s="395"/>
      <c r="CC1830" s="12"/>
      <c r="CD1830" s="304"/>
      <c r="CE1830" s="14"/>
      <c r="CF1830" s="395"/>
      <c r="CG1830" s="397"/>
      <c r="CH1830" s="300">
        <f t="shared" si="705"/>
        <v>0</v>
      </c>
      <c r="CI1830" s="26"/>
      <c r="CJ1830" s="17">
        <f t="shared" si="702"/>
        <v>0</v>
      </c>
      <c r="CK1830" s="18">
        <f t="shared" si="713"/>
        <v>12.89</v>
      </c>
      <c r="CM1830" s="164"/>
      <c r="CN1830" s="302"/>
      <c r="CO1830" s="13">
        <f t="shared" si="706"/>
        <v>0</v>
      </c>
      <c r="CP1830" s="302"/>
      <c r="CQ1830" s="13">
        <f t="shared" si="707"/>
        <v>0</v>
      </c>
      <c r="CR1830" s="302"/>
      <c r="CS1830" s="13">
        <f t="shared" si="708"/>
        <v>0</v>
      </c>
      <c r="CT1830" s="302"/>
      <c r="CU1830" s="13">
        <f t="shared" si="703"/>
        <v>0</v>
      </c>
      <c r="CV1830" s="302"/>
      <c r="CW1830" s="13">
        <f t="shared" si="709"/>
        <v>0</v>
      </c>
      <c r="CX1830" s="13">
        <f t="shared" si="710"/>
        <v>0</v>
      </c>
      <c r="CY1830" s="251">
        <f t="shared" si="711"/>
        <v>0</v>
      </c>
      <c r="CZ1830" s="13" t="s">
        <v>29</v>
      </c>
      <c r="DA1830" s="13">
        <v>50</v>
      </c>
      <c r="DB1830" s="22">
        <f t="shared" si="712"/>
        <v>0</v>
      </c>
      <c r="DD1830" s="24"/>
      <c r="DF1830" s="163"/>
      <c r="DH1830" s="24"/>
      <c r="DI1830" s="447"/>
      <c r="DJ1830" s="163"/>
    </row>
    <row r="1831" spans="1:114" s="7" customFormat="1">
      <c r="A1831" s="277">
        <f t="shared" si="696"/>
        <v>50</v>
      </c>
      <c r="B1831" s="21" t="e">
        <f>'Calculateur de trading'!I1831/C1831/W1831</f>
        <v>#DIV/0!</v>
      </c>
      <c r="C1831" s="278">
        <f t="shared" si="697"/>
        <v>10</v>
      </c>
      <c r="D1831" s="278"/>
      <c r="E1831" s="273">
        <f t="shared" si="698"/>
        <v>100</v>
      </c>
      <c r="F1831" s="271">
        <f t="shared" si="690"/>
        <v>2</v>
      </c>
      <c r="G1831" s="271" t="e">
        <f t="shared" si="691"/>
        <v>#DIV/0!</v>
      </c>
      <c r="H1831" s="272">
        <f t="shared" si="692"/>
        <v>20</v>
      </c>
      <c r="I1831" s="270"/>
      <c r="J1831" s="273">
        <f t="shared" si="699"/>
        <v>200</v>
      </c>
      <c r="K1831" s="271">
        <f t="shared" si="693"/>
        <v>4</v>
      </c>
      <c r="L1831" s="271" t="e">
        <f t="shared" si="694"/>
        <v>#DIV/0!</v>
      </c>
      <c r="M1831" s="272">
        <f t="shared" si="695"/>
        <v>40</v>
      </c>
      <c r="N1831" s="389"/>
      <c r="O1831" s="455" t="e">
        <f>(A1831*B1831*W1831)+(B1831*'Calculateur de trading'!H1831)</f>
        <v>#DIV/0!</v>
      </c>
      <c r="P1831" s="274" t="e">
        <f>O1831/'Déscriptions des trades'!CK1831</f>
        <v>#DIV/0!</v>
      </c>
      <c r="Q1831" s="456" t="e">
        <f>'Déscriptions des trades'!CK1831-O1831</f>
        <v>#DIV/0!</v>
      </c>
      <c r="R1831" s="466" t="e">
        <f t="shared" si="700"/>
        <v>#DIV/0!</v>
      </c>
      <c r="S1831" s="389"/>
      <c r="T1831" s="12"/>
      <c r="U1831" s="25"/>
      <c r="V1831" s="15"/>
      <c r="W1831" s="490">
        <f t="shared" si="704"/>
        <v>0</v>
      </c>
      <c r="X1831" s="21" t="e">
        <f>W1831*U1831/'Déscriptions des trades'!CK1831*'Déscriptions des trades'!B1831</f>
        <v>#DIV/0!</v>
      </c>
      <c r="Y1831" s="459"/>
      <c r="Z1831" s="389"/>
      <c r="AA1831" s="23">
        <f t="shared" si="701"/>
        <v>0.1</v>
      </c>
      <c r="AB1831" s="17" t="e">
        <f>(AA1831*'Déscriptions des trades'!U1831*'Déscriptions des trades'!B1831/'Déscriptions des trades'!CK1831)*'Déscriptions des trades'!W1831</f>
        <v>#DIV/0!</v>
      </c>
      <c r="AC1831" s="265" t="e">
        <f>AB1831*'Déscriptions des trades'!CK1831</f>
        <v>#DIV/0!</v>
      </c>
      <c r="AD1831" s="266" t="e">
        <f>'Déscriptions des trades'!CK1831-AC1831</f>
        <v>#DIV/0!</v>
      </c>
      <c r="AE1831" s="389"/>
      <c r="AF1831" s="399">
        <v>1827</v>
      </c>
      <c r="AG1831" s="389"/>
      <c r="AH1831" s="20"/>
      <c r="AI1831" s="303"/>
      <c r="AJ1831" s="307"/>
      <c r="AK1831" s="161"/>
      <c r="AL1831" s="305"/>
      <c r="AM1831" s="305"/>
      <c r="AN1831" s="162"/>
      <c r="AO1831" s="439"/>
      <c r="AP1831" s="162"/>
      <c r="AQ1831" s="113"/>
      <c r="AR1831" s="113"/>
      <c r="AS1831" s="384"/>
      <c r="AT1831" s="306"/>
      <c r="AU1831" s="306"/>
      <c r="AV1831" s="160"/>
      <c r="AW1831" s="158"/>
      <c r="AX1831" s="385"/>
      <c r="AY1831" s="453"/>
      <c r="AZ1831" s="165"/>
      <c r="BA1831" s="301"/>
      <c r="BB1831" s="165"/>
      <c r="BC1831" s="301"/>
      <c r="BD1831" s="165"/>
      <c r="BE1831" s="302"/>
      <c r="BF1831" s="302"/>
      <c r="BG1831" s="165"/>
      <c r="BH1831" s="303"/>
      <c r="BI1831" s="165"/>
      <c r="BJ1831" s="304"/>
      <c r="BK1831" s="394"/>
      <c r="BL1831" s="302"/>
      <c r="BM1831" s="302"/>
      <c r="BN1831" s="394"/>
      <c r="BO1831" s="302"/>
      <c r="BP1831" s="13"/>
      <c r="BQ1831" s="302"/>
      <c r="BR1831" s="13"/>
      <c r="BS1831" s="302"/>
      <c r="BT1831" s="13"/>
      <c r="BU1831" s="302"/>
      <c r="BV1831" s="386"/>
      <c r="BW1831" s="303"/>
      <c r="BX1831" s="303"/>
      <c r="BY1831" s="302"/>
      <c r="BZ1831" s="302"/>
      <c r="CA1831" s="387"/>
      <c r="CB1831" s="395"/>
      <c r="CC1831" s="12"/>
      <c r="CD1831" s="304"/>
      <c r="CE1831" s="14"/>
      <c r="CF1831" s="395"/>
      <c r="CG1831" s="397"/>
      <c r="CH1831" s="300">
        <f t="shared" si="705"/>
        <v>0</v>
      </c>
      <c r="CI1831" s="26"/>
      <c r="CJ1831" s="17">
        <f t="shared" si="702"/>
        <v>0</v>
      </c>
      <c r="CK1831" s="18">
        <f t="shared" si="713"/>
        <v>12.89</v>
      </c>
      <c r="CM1831" s="164"/>
      <c r="CN1831" s="302"/>
      <c r="CO1831" s="13">
        <f t="shared" si="706"/>
        <v>0</v>
      </c>
      <c r="CP1831" s="302"/>
      <c r="CQ1831" s="13">
        <f t="shared" si="707"/>
        <v>0</v>
      </c>
      <c r="CR1831" s="302"/>
      <c r="CS1831" s="13">
        <f t="shared" si="708"/>
        <v>0</v>
      </c>
      <c r="CT1831" s="302"/>
      <c r="CU1831" s="13">
        <f t="shared" si="703"/>
        <v>0</v>
      </c>
      <c r="CV1831" s="302"/>
      <c r="CW1831" s="13">
        <f t="shared" si="709"/>
        <v>0</v>
      </c>
      <c r="CX1831" s="13">
        <f t="shared" si="710"/>
        <v>0</v>
      </c>
      <c r="CY1831" s="251">
        <f t="shared" si="711"/>
        <v>0</v>
      </c>
      <c r="CZ1831" s="13" t="s">
        <v>29</v>
      </c>
      <c r="DA1831" s="13">
        <v>50</v>
      </c>
      <c r="DB1831" s="22">
        <f t="shared" si="712"/>
        <v>0</v>
      </c>
      <c r="DD1831" s="24"/>
      <c r="DF1831" s="163"/>
      <c r="DH1831" s="24"/>
      <c r="DI1831" s="447"/>
      <c r="DJ1831" s="163"/>
    </row>
    <row r="1832" spans="1:114" s="7" customFormat="1">
      <c r="A1832" s="277">
        <f t="shared" si="696"/>
        <v>50</v>
      </c>
      <c r="B1832" s="21" t="e">
        <f>'Calculateur de trading'!I1832/C1832/W1832</f>
        <v>#DIV/0!</v>
      </c>
      <c r="C1832" s="278">
        <f t="shared" si="697"/>
        <v>10</v>
      </c>
      <c r="D1832" s="426"/>
      <c r="E1832" s="273">
        <f t="shared" si="698"/>
        <v>100</v>
      </c>
      <c r="F1832" s="271">
        <f t="shared" si="690"/>
        <v>2</v>
      </c>
      <c r="G1832" s="271" t="e">
        <f t="shared" si="691"/>
        <v>#DIV/0!</v>
      </c>
      <c r="H1832" s="272">
        <f t="shared" si="692"/>
        <v>20</v>
      </c>
      <c r="I1832" s="270"/>
      <c r="J1832" s="273">
        <f t="shared" si="699"/>
        <v>200</v>
      </c>
      <c r="K1832" s="271">
        <f t="shared" si="693"/>
        <v>4</v>
      </c>
      <c r="L1832" s="271" t="e">
        <f t="shared" si="694"/>
        <v>#DIV/0!</v>
      </c>
      <c r="M1832" s="272">
        <f t="shared" si="695"/>
        <v>40</v>
      </c>
      <c r="N1832" s="389"/>
      <c r="O1832" s="455" t="e">
        <f>(A1832*B1832*W1832)+(B1832*'Calculateur de trading'!H1832)</f>
        <v>#DIV/0!</v>
      </c>
      <c r="P1832" s="274" t="e">
        <f>O1832/'Déscriptions des trades'!CK1832</f>
        <v>#DIV/0!</v>
      </c>
      <c r="Q1832" s="456" t="e">
        <f>'Déscriptions des trades'!CK1832-O1832</f>
        <v>#DIV/0!</v>
      </c>
      <c r="R1832" s="466" t="e">
        <f t="shared" si="700"/>
        <v>#DIV/0!</v>
      </c>
      <c r="S1832" s="389"/>
      <c r="T1832" s="12"/>
      <c r="U1832" s="25"/>
      <c r="V1832" s="15"/>
      <c r="W1832" s="490">
        <f t="shared" si="704"/>
        <v>0</v>
      </c>
      <c r="X1832" s="21" t="e">
        <f>W1832*U1832/'Déscriptions des trades'!CK1832*'Déscriptions des trades'!B1832</f>
        <v>#DIV/0!</v>
      </c>
      <c r="Y1832" s="459"/>
      <c r="Z1832" s="389"/>
      <c r="AA1832" s="23">
        <f t="shared" si="701"/>
        <v>0.1</v>
      </c>
      <c r="AB1832" s="17" t="e">
        <f>(AA1832*'Déscriptions des trades'!U1832*'Déscriptions des trades'!B1832/'Déscriptions des trades'!CK1832)*'Déscriptions des trades'!W1832</f>
        <v>#DIV/0!</v>
      </c>
      <c r="AC1832" s="265" t="e">
        <f>AB1832*'Déscriptions des trades'!CK1832</f>
        <v>#DIV/0!</v>
      </c>
      <c r="AD1832" s="266" t="e">
        <f>'Déscriptions des trades'!CK1832-AC1832</f>
        <v>#DIV/0!</v>
      </c>
      <c r="AE1832" s="389"/>
      <c r="AF1832" s="399">
        <v>1828</v>
      </c>
      <c r="AG1832" s="389"/>
      <c r="AH1832" s="20"/>
      <c r="AI1832" s="303"/>
      <c r="AJ1832" s="307"/>
      <c r="AK1832" s="161"/>
      <c r="AL1832" s="305"/>
      <c r="AM1832" s="305"/>
      <c r="AN1832" s="162"/>
      <c r="AO1832" s="439"/>
      <c r="AP1832" s="162"/>
      <c r="AQ1832" s="113"/>
      <c r="AR1832" s="113"/>
      <c r="AS1832" s="384"/>
      <c r="AT1832" s="306"/>
      <c r="AU1832" s="306"/>
      <c r="AV1832" s="160"/>
      <c r="AW1832" s="158"/>
      <c r="AX1832" s="385"/>
      <c r="AY1832" s="453"/>
      <c r="AZ1832" s="165"/>
      <c r="BA1832" s="301"/>
      <c r="BB1832" s="165"/>
      <c r="BC1832" s="301"/>
      <c r="BD1832" s="165"/>
      <c r="BE1832" s="302"/>
      <c r="BF1832" s="302"/>
      <c r="BG1832" s="165"/>
      <c r="BH1832" s="303"/>
      <c r="BI1832" s="165"/>
      <c r="BJ1832" s="304"/>
      <c r="BK1832" s="394"/>
      <c r="BL1832" s="302"/>
      <c r="BM1832" s="302"/>
      <c r="BN1832" s="394"/>
      <c r="BO1832" s="302"/>
      <c r="BP1832" s="13"/>
      <c r="BQ1832" s="302"/>
      <c r="BR1832" s="13"/>
      <c r="BS1832" s="302"/>
      <c r="BT1832" s="13"/>
      <c r="BU1832" s="302"/>
      <c r="BV1832" s="386"/>
      <c r="BW1832" s="303"/>
      <c r="BX1832" s="303"/>
      <c r="BY1832" s="302"/>
      <c r="BZ1832" s="302"/>
      <c r="CA1832" s="387"/>
      <c r="CB1832" s="395"/>
      <c r="CC1832" s="12"/>
      <c r="CD1832" s="304"/>
      <c r="CE1832" s="14"/>
      <c r="CF1832" s="395"/>
      <c r="CG1832" s="397"/>
      <c r="CH1832" s="300">
        <f t="shared" si="705"/>
        <v>0</v>
      </c>
      <c r="CI1832" s="26"/>
      <c r="CJ1832" s="17">
        <f t="shared" si="702"/>
        <v>0</v>
      </c>
      <c r="CK1832" s="18">
        <f t="shared" si="713"/>
        <v>12.89</v>
      </c>
      <c r="CM1832" s="164"/>
      <c r="CN1832" s="302"/>
      <c r="CO1832" s="13">
        <f t="shared" si="706"/>
        <v>0</v>
      </c>
      <c r="CP1832" s="302"/>
      <c r="CQ1832" s="13">
        <f t="shared" si="707"/>
        <v>0</v>
      </c>
      <c r="CR1832" s="302"/>
      <c r="CS1832" s="13">
        <f t="shared" si="708"/>
        <v>0</v>
      </c>
      <c r="CT1832" s="302"/>
      <c r="CU1832" s="13">
        <f t="shared" si="703"/>
        <v>0</v>
      </c>
      <c r="CV1832" s="302"/>
      <c r="CW1832" s="13">
        <f t="shared" si="709"/>
        <v>0</v>
      </c>
      <c r="CX1832" s="13">
        <f t="shared" si="710"/>
        <v>0</v>
      </c>
      <c r="CY1832" s="251">
        <f t="shared" si="711"/>
        <v>0</v>
      </c>
      <c r="CZ1832" s="13" t="s">
        <v>29</v>
      </c>
      <c r="DA1832" s="13">
        <v>50</v>
      </c>
      <c r="DB1832" s="22">
        <f t="shared" si="712"/>
        <v>0</v>
      </c>
      <c r="DD1832" s="24"/>
      <c r="DF1832" s="163"/>
      <c r="DH1832" s="24"/>
      <c r="DI1832" s="447"/>
      <c r="DJ1832" s="163"/>
    </row>
    <row r="1833" spans="1:114" s="7" customFormat="1">
      <c r="A1833" s="277">
        <f t="shared" si="696"/>
        <v>50</v>
      </c>
      <c r="B1833" s="21" t="e">
        <f>'Calculateur de trading'!I1833/C1833/W1833</f>
        <v>#DIV/0!</v>
      </c>
      <c r="C1833" s="278">
        <f t="shared" si="697"/>
        <v>10</v>
      </c>
      <c r="D1833" s="426"/>
      <c r="E1833" s="273">
        <f t="shared" si="698"/>
        <v>100</v>
      </c>
      <c r="F1833" s="271">
        <f t="shared" si="690"/>
        <v>2</v>
      </c>
      <c r="G1833" s="271" t="e">
        <f t="shared" si="691"/>
        <v>#DIV/0!</v>
      </c>
      <c r="H1833" s="272">
        <f t="shared" si="692"/>
        <v>20</v>
      </c>
      <c r="I1833" s="270"/>
      <c r="J1833" s="273">
        <f t="shared" si="699"/>
        <v>200</v>
      </c>
      <c r="K1833" s="271">
        <f t="shared" si="693"/>
        <v>4</v>
      </c>
      <c r="L1833" s="271" t="e">
        <f t="shared" si="694"/>
        <v>#DIV/0!</v>
      </c>
      <c r="M1833" s="272">
        <f t="shared" si="695"/>
        <v>40</v>
      </c>
      <c r="N1833" s="389"/>
      <c r="O1833" s="455" t="e">
        <f>(A1833*B1833*W1833)+(B1833*'Calculateur de trading'!H1833)</f>
        <v>#DIV/0!</v>
      </c>
      <c r="P1833" s="274" t="e">
        <f>O1833/'Déscriptions des trades'!CK1833</f>
        <v>#DIV/0!</v>
      </c>
      <c r="Q1833" s="456" t="e">
        <f>'Déscriptions des trades'!CK1833-O1833</f>
        <v>#DIV/0!</v>
      </c>
      <c r="R1833" s="466" t="e">
        <f t="shared" si="700"/>
        <v>#DIV/0!</v>
      </c>
      <c r="S1833" s="389"/>
      <c r="T1833" s="12"/>
      <c r="U1833" s="25"/>
      <c r="V1833" s="15"/>
      <c r="W1833" s="490">
        <f t="shared" si="704"/>
        <v>0</v>
      </c>
      <c r="X1833" s="21" t="e">
        <f>W1833*U1833/'Déscriptions des trades'!CK1833*'Déscriptions des trades'!B1833</f>
        <v>#DIV/0!</v>
      </c>
      <c r="Y1833" s="459"/>
      <c r="Z1833" s="389"/>
      <c r="AA1833" s="23">
        <f t="shared" si="701"/>
        <v>0.1</v>
      </c>
      <c r="AB1833" s="17" t="e">
        <f>(AA1833*'Déscriptions des trades'!U1833*'Déscriptions des trades'!B1833/'Déscriptions des trades'!CK1833)*'Déscriptions des trades'!W1833</f>
        <v>#DIV/0!</v>
      </c>
      <c r="AC1833" s="265" t="e">
        <f>AB1833*'Déscriptions des trades'!CK1833</f>
        <v>#DIV/0!</v>
      </c>
      <c r="AD1833" s="266" t="e">
        <f>'Déscriptions des trades'!CK1833-AC1833</f>
        <v>#DIV/0!</v>
      </c>
      <c r="AE1833" s="389"/>
      <c r="AF1833" s="399">
        <v>1829</v>
      </c>
      <c r="AG1833" s="389"/>
      <c r="AH1833" s="20"/>
      <c r="AI1833" s="303"/>
      <c r="AJ1833" s="307"/>
      <c r="AK1833" s="161"/>
      <c r="AL1833" s="305"/>
      <c r="AM1833" s="305"/>
      <c r="AN1833" s="162"/>
      <c r="AO1833" s="439"/>
      <c r="AP1833" s="162"/>
      <c r="AQ1833" s="113"/>
      <c r="AR1833" s="113"/>
      <c r="AS1833" s="384"/>
      <c r="AT1833" s="306"/>
      <c r="AU1833" s="306"/>
      <c r="AV1833" s="160"/>
      <c r="AW1833" s="158"/>
      <c r="AX1833" s="385"/>
      <c r="AY1833" s="453"/>
      <c r="AZ1833" s="165"/>
      <c r="BA1833" s="301"/>
      <c r="BB1833" s="165"/>
      <c r="BC1833" s="301"/>
      <c r="BD1833" s="165"/>
      <c r="BE1833" s="302"/>
      <c r="BF1833" s="302"/>
      <c r="BG1833" s="165"/>
      <c r="BH1833" s="303"/>
      <c r="BI1833" s="165"/>
      <c r="BJ1833" s="304"/>
      <c r="BK1833" s="394"/>
      <c r="BL1833" s="302"/>
      <c r="BM1833" s="302"/>
      <c r="BN1833" s="394"/>
      <c r="BO1833" s="302"/>
      <c r="BP1833" s="13"/>
      <c r="BQ1833" s="302"/>
      <c r="BR1833" s="13"/>
      <c r="BS1833" s="302"/>
      <c r="BT1833" s="13"/>
      <c r="BU1833" s="302"/>
      <c r="BV1833" s="386"/>
      <c r="BW1833" s="303"/>
      <c r="BX1833" s="303"/>
      <c r="BY1833" s="302"/>
      <c r="BZ1833" s="302"/>
      <c r="CA1833" s="387"/>
      <c r="CB1833" s="395"/>
      <c r="CC1833" s="12"/>
      <c r="CD1833" s="304"/>
      <c r="CE1833" s="14"/>
      <c r="CF1833" s="395"/>
      <c r="CG1833" s="397"/>
      <c r="CH1833" s="300">
        <f t="shared" si="705"/>
        <v>0</v>
      </c>
      <c r="CI1833" s="26"/>
      <c r="CJ1833" s="17">
        <f t="shared" si="702"/>
        <v>0</v>
      </c>
      <c r="CK1833" s="18">
        <f t="shared" si="713"/>
        <v>12.89</v>
      </c>
      <c r="CM1833" s="164"/>
      <c r="CN1833" s="302"/>
      <c r="CO1833" s="13">
        <f t="shared" si="706"/>
        <v>0</v>
      </c>
      <c r="CP1833" s="302"/>
      <c r="CQ1833" s="13">
        <f t="shared" si="707"/>
        <v>0</v>
      </c>
      <c r="CR1833" s="302"/>
      <c r="CS1833" s="13">
        <f t="shared" si="708"/>
        <v>0</v>
      </c>
      <c r="CT1833" s="302"/>
      <c r="CU1833" s="13">
        <f t="shared" si="703"/>
        <v>0</v>
      </c>
      <c r="CV1833" s="302"/>
      <c r="CW1833" s="13">
        <f t="shared" si="709"/>
        <v>0</v>
      </c>
      <c r="CX1833" s="13">
        <f t="shared" si="710"/>
        <v>0</v>
      </c>
      <c r="CY1833" s="251">
        <f t="shared" si="711"/>
        <v>0</v>
      </c>
      <c r="CZ1833" s="13" t="s">
        <v>29</v>
      </c>
      <c r="DA1833" s="13">
        <v>50</v>
      </c>
      <c r="DB1833" s="22">
        <f t="shared" si="712"/>
        <v>0</v>
      </c>
      <c r="DD1833" s="24"/>
      <c r="DF1833" s="163"/>
      <c r="DH1833" s="24"/>
      <c r="DI1833" s="447"/>
      <c r="DJ1833" s="163"/>
    </row>
    <row r="1834" spans="1:114" s="7" customFormat="1">
      <c r="A1834" s="277">
        <f t="shared" si="696"/>
        <v>50</v>
      </c>
      <c r="B1834" s="21" t="e">
        <f>'Calculateur de trading'!I1834/C1834/W1834</f>
        <v>#DIV/0!</v>
      </c>
      <c r="C1834" s="278">
        <f t="shared" si="697"/>
        <v>10</v>
      </c>
      <c r="D1834" s="278"/>
      <c r="E1834" s="273">
        <f t="shared" si="698"/>
        <v>100</v>
      </c>
      <c r="F1834" s="271">
        <f t="shared" si="690"/>
        <v>2</v>
      </c>
      <c r="G1834" s="271" t="e">
        <f t="shared" si="691"/>
        <v>#DIV/0!</v>
      </c>
      <c r="H1834" s="272">
        <f t="shared" si="692"/>
        <v>20</v>
      </c>
      <c r="I1834" s="270"/>
      <c r="J1834" s="273">
        <f t="shared" si="699"/>
        <v>200</v>
      </c>
      <c r="K1834" s="271">
        <f t="shared" si="693"/>
        <v>4</v>
      </c>
      <c r="L1834" s="271" t="e">
        <f t="shared" si="694"/>
        <v>#DIV/0!</v>
      </c>
      <c r="M1834" s="272">
        <f t="shared" si="695"/>
        <v>40</v>
      </c>
      <c r="N1834" s="389"/>
      <c r="O1834" s="455" t="e">
        <f>(A1834*B1834*W1834)+(B1834*'Calculateur de trading'!H1834)</f>
        <v>#DIV/0!</v>
      </c>
      <c r="P1834" s="274" t="e">
        <f>O1834/'Déscriptions des trades'!CK1834</f>
        <v>#DIV/0!</v>
      </c>
      <c r="Q1834" s="456" t="e">
        <f>'Déscriptions des trades'!CK1834-O1834</f>
        <v>#DIV/0!</v>
      </c>
      <c r="R1834" s="466" t="e">
        <f t="shared" si="700"/>
        <v>#DIV/0!</v>
      </c>
      <c r="S1834" s="389"/>
      <c r="T1834" s="12"/>
      <c r="U1834" s="25"/>
      <c r="V1834" s="15"/>
      <c r="W1834" s="490">
        <f t="shared" si="704"/>
        <v>0</v>
      </c>
      <c r="X1834" s="21" t="e">
        <f>W1834*U1834/'Déscriptions des trades'!CK1834*'Déscriptions des trades'!B1834</f>
        <v>#DIV/0!</v>
      </c>
      <c r="Y1834" s="459"/>
      <c r="Z1834" s="389"/>
      <c r="AA1834" s="23">
        <f t="shared" si="701"/>
        <v>0.1</v>
      </c>
      <c r="AB1834" s="17" t="e">
        <f>(AA1834*'Déscriptions des trades'!U1834*'Déscriptions des trades'!B1834/'Déscriptions des trades'!CK1834)*'Déscriptions des trades'!W1834</f>
        <v>#DIV/0!</v>
      </c>
      <c r="AC1834" s="265" t="e">
        <f>AB1834*'Déscriptions des trades'!CK1834</f>
        <v>#DIV/0!</v>
      </c>
      <c r="AD1834" s="266" t="e">
        <f>'Déscriptions des trades'!CK1834-AC1834</f>
        <v>#DIV/0!</v>
      </c>
      <c r="AE1834" s="389"/>
      <c r="AF1834" s="399">
        <v>1830</v>
      </c>
      <c r="AG1834" s="389"/>
      <c r="AH1834" s="20"/>
      <c r="AI1834" s="303"/>
      <c r="AJ1834" s="307"/>
      <c r="AK1834" s="161"/>
      <c r="AL1834" s="305"/>
      <c r="AM1834" s="305"/>
      <c r="AN1834" s="162"/>
      <c r="AO1834" s="439"/>
      <c r="AP1834" s="162"/>
      <c r="AQ1834" s="113"/>
      <c r="AR1834" s="113"/>
      <c r="AS1834" s="384"/>
      <c r="AT1834" s="306"/>
      <c r="AU1834" s="306"/>
      <c r="AV1834" s="160"/>
      <c r="AW1834" s="158"/>
      <c r="AX1834" s="385"/>
      <c r="AY1834" s="453"/>
      <c r="AZ1834" s="165"/>
      <c r="BA1834" s="301"/>
      <c r="BB1834" s="165"/>
      <c r="BC1834" s="301"/>
      <c r="BD1834" s="165"/>
      <c r="BE1834" s="302"/>
      <c r="BF1834" s="302"/>
      <c r="BG1834" s="165"/>
      <c r="BH1834" s="303"/>
      <c r="BI1834" s="165"/>
      <c r="BJ1834" s="304"/>
      <c r="BK1834" s="394"/>
      <c r="BL1834" s="302"/>
      <c r="BM1834" s="302"/>
      <c r="BN1834" s="394"/>
      <c r="BO1834" s="302"/>
      <c r="BP1834" s="13"/>
      <c r="BQ1834" s="302"/>
      <c r="BR1834" s="13"/>
      <c r="BS1834" s="302"/>
      <c r="BT1834" s="13"/>
      <c r="BU1834" s="302"/>
      <c r="BV1834" s="386"/>
      <c r="BW1834" s="303"/>
      <c r="BX1834" s="303"/>
      <c r="BY1834" s="302"/>
      <c r="BZ1834" s="302"/>
      <c r="CA1834" s="387"/>
      <c r="CB1834" s="395"/>
      <c r="CC1834" s="12"/>
      <c r="CD1834" s="304"/>
      <c r="CE1834" s="14"/>
      <c r="CF1834" s="395"/>
      <c r="CG1834" s="397"/>
      <c r="CH1834" s="300">
        <f t="shared" si="705"/>
        <v>0</v>
      </c>
      <c r="CI1834" s="26"/>
      <c r="CJ1834" s="17">
        <f t="shared" si="702"/>
        <v>0</v>
      </c>
      <c r="CK1834" s="18">
        <f t="shared" si="713"/>
        <v>12.89</v>
      </c>
      <c r="CM1834" s="164"/>
      <c r="CN1834" s="302"/>
      <c r="CO1834" s="13">
        <f t="shared" si="706"/>
        <v>0</v>
      </c>
      <c r="CP1834" s="302"/>
      <c r="CQ1834" s="13">
        <f t="shared" si="707"/>
        <v>0</v>
      </c>
      <c r="CR1834" s="302"/>
      <c r="CS1834" s="13">
        <f t="shared" si="708"/>
        <v>0</v>
      </c>
      <c r="CT1834" s="302"/>
      <c r="CU1834" s="13">
        <f t="shared" si="703"/>
        <v>0</v>
      </c>
      <c r="CV1834" s="302"/>
      <c r="CW1834" s="13">
        <f t="shared" si="709"/>
        <v>0</v>
      </c>
      <c r="CX1834" s="13">
        <f t="shared" si="710"/>
        <v>0</v>
      </c>
      <c r="CY1834" s="251">
        <f t="shared" si="711"/>
        <v>0</v>
      </c>
      <c r="CZ1834" s="13" t="s">
        <v>29</v>
      </c>
      <c r="DA1834" s="13">
        <v>50</v>
      </c>
      <c r="DB1834" s="22">
        <f t="shared" si="712"/>
        <v>0</v>
      </c>
      <c r="DD1834" s="24"/>
      <c r="DF1834" s="163"/>
      <c r="DH1834" s="24"/>
      <c r="DI1834" s="447"/>
      <c r="DJ1834" s="163"/>
    </row>
    <row r="1835" spans="1:114" s="7" customFormat="1">
      <c r="A1835" s="277">
        <f t="shared" si="696"/>
        <v>50</v>
      </c>
      <c r="B1835" s="21" t="e">
        <f>'Calculateur de trading'!I1835/C1835/W1835</f>
        <v>#DIV/0!</v>
      </c>
      <c r="C1835" s="278">
        <f t="shared" si="697"/>
        <v>10</v>
      </c>
      <c r="D1835" s="426"/>
      <c r="E1835" s="273">
        <f t="shared" si="698"/>
        <v>100</v>
      </c>
      <c r="F1835" s="271">
        <f t="shared" si="690"/>
        <v>2</v>
      </c>
      <c r="G1835" s="271" t="e">
        <f t="shared" si="691"/>
        <v>#DIV/0!</v>
      </c>
      <c r="H1835" s="272">
        <f t="shared" si="692"/>
        <v>20</v>
      </c>
      <c r="I1835" s="270"/>
      <c r="J1835" s="273">
        <f t="shared" si="699"/>
        <v>200</v>
      </c>
      <c r="K1835" s="271">
        <f t="shared" si="693"/>
        <v>4</v>
      </c>
      <c r="L1835" s="271" t="e">
        <f t="shared" si="694"/>
        <v>#DIV/0!</v>
      </c>
      <c r="M1835" s="272">
        <f t="shared" si="695"/>
        <v>40</v>
      </c>
      <c r="N1835" s="389"/>
      <c r="O1835" s="455" t="e">
        <f>(A1835*B1835*W1835)+(B1835*'Calculateur de trading'!H1835)</f>
        <v>#DIV/0!</v>
      </c>
      <c r="P1835" s="274" t="e">
        <f>O1835/'Déscriptions des trades'!CK1835</f>
        <v>#DIV/0!</v>
      </c>
      <c r="Q1835" s="456" t="e">
        <f>'Déscriptions des trades'!CK1835-O1835</f>
        <v>#DIV/0!</v>
      </c>
      <c r="R1835" s="466" t="e">
        <f t="shared" si="700"/>
        <v>#DIV/0!</v>
      </c>
      <c r="S1835" s="389"/>
      <c r="T1835" s="12"/>
      <c r="U1835" s="25"/>
      <c r="V1835" s="15"/>
      <c r="W1835" s="490">
        <f t="shared" si="704"/>
        <v>0</v>
      </c>
      <c r="X1835" s="21" t="e">
        <f>W1835*U1835/'Déscriptions des trades'!CK1835*'Déscriptions des trades'!B1835</f>
        <v>#DIV/0!</v>
      </c>
      <c r="Y1835" s="459"/>
      <c r="Z1835" s="389"/>
      <c r="AA1835" s="23">
        <f t="shared" si="701"/>
        <v>0.1</v>
      </c>
      <c r="AB1835" s="17" t="e">
        <f>(AA1835*'Déscriptions des trades'!U1835*'Déscriptions des trades'!B1835/'Déscriptions des trades'!CK1835)*'Déscriptions des trades'!W1835</f>
        <v>#DIV/0!</v>
      </c>
      <c r="AC1835" s="265" t="e">
        <f>AB1835*'Déscriptions des trades'!CK1835</f>
        <v>#DIV/0!</v>
      </c>
      <c r="AD1835" s="266" t="e">
        <f>'Déscriptions des trades'!CK1835-AC1835</f>
        <v>#DIV/0!</v>
      </c>
      <c r="AE1835" s="389"/>
      <c r="AF1835" s="399">
        <v>1831</v>
      </c>
      <c r="AG1835" s="389"/>
      <c r="AH1835" s="20"/>
      <c r="AI1835" s="303"/>
      <c r="AJ1835" s="307"/>
      <c r="AK1835" s="161"/>
      <c r="AL1835" s="305"/>
      <c r="AM1835" s="305"/>
      <c r="AN1835" s="162"/>
      <c r="AO1835" s="439"/>
      <c r="AP1835" s="162"/>
      <c r="AQ1835" s="113"/>
      <c r="AR1835" s="113"/>
      <c r="AS1835" s="384"/>
      <c r="AT1835" s="306"/>
      <c r="AU1835" s="306"/>
      <c r="AV1835" s="160"/>
      <c r="AW1835" s="158"/>
      <c r="AX1835" s="385"/>
      <c r="AY1835" s="453"/>
      <c r="AZ1835" s="165"/>
      <c r="BA1835" s="301"/>
      <c r="BB1835" s="165"/>
      <c r="BC1835" s="301"/>
      <c r="BD1835" s="165"/>
      <c r="BE1835" s="302"/>
      <c r="BF1835" s="302"/>
      <c r="BG1835" s="165"/>
      <c r="BH1835" s="303"/>
      <c r="BI1835" s="165"/>
      <c r="BJ1835" s="304"/>
      <c r="BK1835" s="394"/>
      <c r="BL1835" s="302"/>
      <c r="BM1835" s="302"/>
      <c r="BN1835" s="394"/>
      <c r="BO1835" s="302"/>
      <c r="BP1835" s="13"/>
      <c r="BQ1835" s="302"/>
      <c r="BR1835" s="13"/>
      <c r="BS1835" s="302"/>
      <c r="BT1835" s="13"/>
      <c r="BU1835" s="302"/>
      <c r="BV1835" s="386"/>
      <c r="BW1835" s="303"/>
      <c r="BX1835" s="303"/>
      <c r="BY1835" s="302"/>
      <c r="BZ1835" s="302"/>
      <c r="CA1835" s="387"/>
      <c r="CB1835" s="395"/>
      <c r="CC1835" s="12"/>
      <c r="CD1835" s="304"/>
      <c r="CE1835" s="14"/>
      <c r="CF1835" s="395"/>
      <c r="CG1835" s="397"/>
      <c r="CH1835" s="300">
        <f t="shared" si="705"/>
        <v>0</v>
      </c>
      <c r="CI1835" s="26"/>
      <c r="CJ1835" s="17">
        <f t="shared" si="702"/>
        <v>0</v>
      </c>
      <c r="CK1835" s="18">
        <f t="shared" si="713"/>
        <v>12.89</v>
      </c>
      <c r="CM1835" s="164"/>
      <c r="CN1835" s="302"/>
      <c r="CO1835" s="13">
        <f t="shared" si="706"/>
        <v>0</v>
      </c>
      <c r="CP1835" s="302"/>
      <c r="CQ1835" s="13">
        <f t="shared" si="707"/>
        <v>0</v>
      </c>
      <c r="CR1835" s="302"/>
      <c r="CS1835" s="13">
        <f t="shared" si="708"/>
        <v>0</v>
      </c>
      <c r="CT1835" s="302"/>
      <c r="CU1835" s="13">
        <f t="shared" si="703"/>
        <v>0</v>
      </c>
      <c r="CV1835" s="302"/>
      <c r="CW1835" s="13">
        <f t="shared" si="709"/>
        <v>0</v>
      </c>
      <c r="CX1835" s="13">
        <f t="shared" si="710"/>
        <v>0</v>
      </c>
      <c r="CY1835" s="251">
        <f t="shared" si="711"/>
        <v>0</v>
      </c>
      <c r="CZ1835" s="13" t="s">
        <v>29</v>
      </c>
      <c r="DA1835" s="13">
        <v>50</v>
      </c>
      <c r="DB1835" s="22">
        <f t="shared" si="712"/>
        <v>0</v>
      </c>
      <c r="DD1835" s="24"/>
      <c r="DF1835" s="163"/>
      <c r="DH1835" s="24"/>
      <c r="DI1835" s="447"/>
      <c r="DJ1835" s="163"/>
    </row>
    <row r="1836" spans="1:114" s="7" customFormat="1">
      <c r="A1836" s="277">
        <f t="shared" si="696"/>
        <v>50</v>
      </c>
      <c r="B1836" s="21" t="e">
        <f>'Calculateur de trading'!I1836/C1836/W1836</f>
        <v>#DIV/0!</v>
      </c>
      <c r="C1836" s="278">
        <f t="shared" si="697"/>
        <v>10</v>
      </c>
      <c r="D1836" s="278"/>
      <c r="E1836" s="273">
        <f t="shared" si="698"/>
        <v>100</v>
      </c>
      <c r="F1836" s="271">
        <f t="shared" si="690"/>
        <v>2</v>
      </c>
      <c r="G1836" s="271" t="e">
        <f t="shared" si="691"/>
        <v>#DIV/0!</v>
      </c>
      <c r="H1836" s="272">
        <f t="shared" si="692"/>
        <v>20</v>
      </c>
      <c r="I1836" s="270"/>
      <c r="J1836" s="273">
        <f t="shared" si="699"/>
        <v>200</v>
      </c>
      <c r="K1836" s="271">
        <f t="shared" si="693"/>
        <v>4</v>
      </c>
      <c r="L1836" s="271" t="e">
        <f t="shared" si="694"/>
        <v>#DIV/0!</v>
      </c>
      <c r="M1836" s="272">
        <f t="shared" si="695"/>
        <v>40</v>
      </c>
      <c r="N1836" s="389"/>
      <c r="O1836" s="455" t="e">
        <f>(A1836*B1836*W1836)+(B1836*'Calculateur de trading'!H1836)</f>
        <v>#DIV/0!</v>
      </c>
      <c r="P1836" s="274" t="e">
        <f>O1836/'Déscriptions des trades'!CK1836</f>
        <v>#DIV/0!</v>
      </c>
      <c r="Q1836" s="456" t="e">
        <f>'Déscriptions des trades'!CK1836-O1836</f>
        <v>#DIV/0!</v>
      </c>
      <c r="R1836" s="466" t="e">
        <f t="shared" si="700"/>
        <v>#DIV/0!</v>
      </c>
      <c r="S1836" s="389"/>
      <c r="T1836" s="12"/>
      <c r="U1836" s="25"/>
      <c r="V1836" s="15"/>
      <c r="W1836" s="490">
        <f t="shared" si="704"/>
        <v>0</v>
      </c>
      <c r="X1836" s="21" t="e">
        <f>W1836*U1836/'Déscriptions des trades'!CK1836*'Déscriptions des trades'!B1836</f>
        <v>#DIV/0!</v>
      </c>
      <c r="Y1836" s="459"/>
      <c r="Z1836" s="389"/>
      <c r="AA1836" s="23">
        <f t="shared" si="701"/>
        <v>0.1</v>
      </c>
      <c r="AB1836" s="17" t="e">
        <f>(AA1836*'Déscriptions des trades'!U1836*'Déscriptions des trades'!B1836/'Déscriptions des trades'!CK1836)*'Déscriptions des trades'!W1836</f>
        <v>#DIV/0!</v>
      </c>
      <c r="AC1836" s="265" t="e">
        <f>AB1836*'Déscriptions des trades'!CK1836</f>
        <v>#DIV/0!</v>
      </c>
      <c r="AD1836" s="266" t="e">
        <f>'Déscriptions des trades'!CK1836-AC1836</f>
        <v>#DIV/0!</v>
      </c>
      <c r="AE1836" s="389"/>
      <c r="AF1836" s="399">
        <v>1832</v>
      </c>
      <c r="AG1836" s="389"/>
      <c r="AH1836" s="20"/>
      <c r="AI1836" s="303"/>
      <c r="AJ1836" s="307"/>
      <c r="AK1836" s="161"/>
      <c r="AL1836" s="305"/>
      <c r="AM1836" s="305"/>
      <c r="AN1836" s="162"/>
      <c r="AO1836" s="439"/>
      <c r="AP1836" s="162"/>
      <c r="AQ1836" s="113"/>
      <c r="AR1836" s="113"/>
      <c r="AS1836" s="384"/>
      <c r="AT1836" s="306"/>
      <c r="AU1836" s="306"/>
      <c r="AV1836" s="160"/>
      <c r="AW1836" s="158"/>
      <c r="AX1836" s="385"/>
      <c r="AY1836" s="453"/>
      <c r="AZ1836" s="165"/>
      <c r="BA1836" s="301"/>
      <c r="BB1836" s="165"/>
      <c r="BC1836" s="301"/>
      <c r="BD1836" s="165"/>
      <c r="BE1836" s="302"/>
      <c r="BF1836" s="302"/>
      <c r="BG1836" s="165"/>
      <c r="BH1836" s="303"/>
      <c r="BI1836" s="165"/>
      <c r="BJ1836" s="304"/>
      <c r="BK1836" s="394"/>
      <c r="BL1836" s="302"/>
      <c r="BM1836" s="302"/>
      <c r="BN1836" s="394"/>
      <c r="BO1836" s="302"/>
      <c r="BP1836" s="13"/>
      <c r="BQ1836" s="302"/>
      <c r="BR1836" s="13"/>
      <c r="BS1836" s="302"/>
      <c r="BT1836" s="13"/>
      <c r="BU1836" s="302"/>
      <c r="BV1836" s="386"/>
      <c r="BW1836" s="303"/>
      <c r="BX1836" s="303"/>
      <c r="BY1836" s="302"/>
      <c r="BZ1836" s="302"/>
      <c r="CA1836" s="387"/>
      <c r="CB1836" s="395"/>
      <c r="CC1836" s="12"/>
      <c r="CD1836" s="304"/>
      <c r="CE1836" s="14"/>
      <c r="CF1836" s="395"/>
      <c r="CG1836" s="397"/>
      <c r="CH1836" s="300">
        <f t="shared" si="705"/>
        <v>0</v>
      </c>
      <c r="CI1836" s="26"/>
      <c r="CJ1836" s="17">
        <f t="shared" si="702"/>
        <v>0</v>
      </c>
      <c r="CK1836" s="18">
        <f t="shared" si="713"/>
        <v>12.89</v>
      </c>
      <c r="CM1836" s="164"/>
      <c r="CN1836" s="302"/>
      <c r="CO1836" s="13">
        <f t="shared" si="706"/>
        <v>0</v>
      </c>
      <c r="CP1836" s="302"/>
      <c r="CQ1836" s="13">
        <f t="shared" si="707"/>
        <v>0</v>
      </c>
      <c r="CR1836" s="302"/>
      <c r="CS1836" s="13">
        <f t="shared" si="708"/>
        <v>0</v>
      </c>
      <c r="CT1836" s="302"/>
      <c r="CU1836" s="13">
        <f t="shared" si="703"/>
        <v>0</v>
      </c>
      <c r="CV1836" s="302"/>
      <c r="CW1836" s="13">
        <f t="shared" si="709"/>
        <v>0</v>
      </c>
      <c r="CX1836" s="13">
        <f t="shared" si="710"/>
        <v>0</v>
      </c>
      <c r="CY1836" s="251">
        <f t="shared" si="711"/>
        <v>0</v>
      </c>
      <c r="CZ1836" s="13" t="s">
        <v>29</v>
      </c>
      <c r="DA1836" s="13">
        <v>50</v>
      </c>
      <c r="DB1836" s="22">
        <f t="shared" si="712"/>
        <v>0</v>
      </c>
      <c r="DD1836" s="24"/>
      <c r="DF1836" s="163"/>
      <c r="DH1836" s="24"/>
      <c r="DI1836" s="447"/>
      <c r="DJ1836" s="163"/>
    </row>
    <row r="1837" spans="1:114" s="7" customFormat="1">
      <c r="A1837" s="277">
        <f t="shared" si="696"/>
        <v>50</v>
      </c>
      <c r="B1837" s="21" t="e">
        <f>'Calculateur de trading'!I1837/C1837/W1837</f>
        <v>#DIV/0!</v>
      </c>
      <c r="C1837" s="278">
        <f t="shared" si="697"/>
        <v>10</v>
      </c>
      <c r="D1837" s="426"/>
      <c r="E1837" s="273">
        <f t="shared" si="698"/>
        <v>100</v>
      </c>
      <c r="F1837" s="271">
        <f t="shared" si="690"/>
        <v>2</v>
      </c>
      <c r="G1837" s="271" t="e">
        <f t="shared" si="691"/>
        <v>#DIV/0!</v>
      </c>
      <c r="H1837" s="272">
        <f t="shared" si="692"/>
        <v>20</v>
      </c>
      <c r="I1837" s="270"/>
      <c r="J1837" s="273">
        <f t="shared" si="699"/>
        <v>200</v>
      </c>
      <c r="K1837" s="271">
        <f t="shared" si="693"/>
        <v>4</v>
      </c>
      <c r="L1837" s="271" t="e">
        <f t="shared" si="694"/>
        <v>#DIV/0!</v>
      </c>
      <c r="M1837" s="272">
        <f t="shared" si="695"/>
        <v>40</v>
      </c>
      <c r="N1837" s="389"/>
      <c r="O1837" s="455" t="e">
        <f>(A1837*B1837*W1837)+(B1837*'Calculateur de trading'!H1837)</f>
        <v>#DIV/0!</v>
      </c>
      <c r="P1837" s="274" t="e">
        <f>O1837/'Déscriptions des trades'!CK1837</f>
        <v>#DIV/0!</v>
      </c>
      <c r="Q1837" s="456" t="e">
        <f>'Déscriptions des trades'!CK1837-O1837</f>
        <v>#DIV/0!</v>
      </c>
      <c r="R1837" s="466" t="e">
        <f t="shared" si="700"/>
        <v>#DIV/0!</v>
      </c>
      <c r="S1837" s="389"/>
      <c r="T1837" s="12"/>
      <c r="U1837" s="25"/>
      <c r="V1837" s="15"/>
      <c r="W1837" s="490">
        <f t="shared" si="704"/>
        <v>0</v>
      </c>
      <c r="X1837" s="21" t="e">
        <f>W1837*U1837/'Déscriptions des trades'!CK1837*'Déscriptions des trades'!B1837</f>
        <v>#DIV/0!</v>
      </c>
      <c r="Y1837" s="459"/>
      <c r="Z1837" s="389"/>
      <c r="AA1837" s="23">
        <f t="shared" si="701"/>
        <v>0.1</v>
      </c>
      <c r="AB1837" s="17" t="e">
        <f>(AA1837*'Déscriptions des trades'!U1837*'Déscriptions des trades'!B1837/'Déscriptions des trades'!CK1837)*'Déscriptions des trades'!W1837</f>
        <v>#DIV/0!</v>
      </c>
      <c r="AC1837" s="265" t="e">
        <f>AB1837*'Déscriptions des trades'!CK1837</f>
        <v>#DIV/0!</v>
      </c>
      <c r="AD1837" s="266" t="e">
        <f>'Déscriptions des trades'!CK1837-AC1837</f>
        <v>#DIV/0!</v>
      </c>
      <c r="AE1837" s="389"/>
      <c r="AF1837" s="399">
        <v>1833</v>
      </c>
      <c r="AG1837" s="389"/>
      <c r="AH1837" s="20"/>
      <c r="AI1837" s="303"/>
      <c r="AJ1837" s="307"/>
      <c r="AK1837" s="161"/>
      <c r="AL1837" s="305"/>
      <c r="AM1837" s="305"/>
      <c r="AN1837" s="162"/>
      <c r="AO1837" s="439"/>
      <c r="AP1837" s="162"/>
      <c r="AQ1837" s="113"/>
      <c r="AR1837" s="113"/>
      <c r="AS1837" s="384"/>
      <c r="AT1837" s="306"/>
      <c r="AU1837" s="306"/>
      <c r="AV1837" s="160"/>
      <c r="AW1837" s="158"/>
      <c r="AX1837" s="385"/>
      <c r="AY1837" s="453"/>
      <c r="AZ1837" s="165"/>
      <c r="BA1837" s="301"/>
      <c r="BB1837" s="165"/>
      <c r="BC1837" s="301"/>
      <c r="BD1837" s="165"/>
      <c r="BE1837" s="302"/>
      <c r="BF1837" s="302"/>
      <c r="BG1837" s="165"/>
      <c r="BH1837" s="303"/>
      <c r="BI1837" s="165"/>
      <c r="BJ1837" s="304"/>
      <c r="BK1837" s="394"/>
      <c r="BL1837" s="302"/>
      <c r="BM1837" s="302"/>
      <c r="BN1837" s="394"/>
      <c r="BO1837" s="302"/>
      <c r="BP1837" s="13"/>
      <c r="BQ1837" s="302"/>
      <c r="BR1837" s="13"/>
      <c r="BS1837" s="302"/>
      <c r="BT1837" s="13"/>
      <c r="BU1837" s="302"/>
      <c r="BV1837" s="386"/>
      <c r="BW1837" s="303"/>
      <c r="BX1837" s="303"/>
      <c r="BY1837" s="302"/>
      <c r="BZ1837" s="302"/>
      <c r="CA1837" s="387"/>
      <c r="CB1837" s="395"/>
      <c r="CC1837" s="12"/>
      <c r="CD1837" s="304"/>
      <c r="CE1837" s="14"/>
      <c r="CF1837" s="395"/>
      <c r="CG1837" s="397"/>
      <c r="CH1837" s="300">
        <f t="shared" si="705"/>
        <v>0</v>
      </c>
      <c r="CI1837" s="26"/>
      <c r="CJ1837" s="17">
        <f t="shared" si="702"/>
        <v>0</v>
      </c>
      <c r="CK1837" s="18">
        <f t="shared" si="713"/>
        <v>12.89</v>
      </c>
      <c r="CM1837" s="164"/>
      <c r="CN1837" s="302"/>
      <c r="CO1837" s="13">
        <f t="shared" si="706"/>
        <v>0</v>
      </c>
      <c r="CP1837" s="302"/>
      <c r="CQ1837" s="13">
        <f t="shared" si="707"/>
        <v>0</v>
      </c>
      <c r="CR1837" s="302"/>
      <c r="CS1837" s="13">
        <f t="shared" si="708"/>
        <v>0</v>
      </c>
      <c r="CT1837" s="302"/>
      <c r="CU1837" s="13">
        <f t="shared" si="703"/>
        <v>0</v>
      </c>
      <c r="CV1837" s="302"/>
      <c r="CW1837" s="13">
        <f t="shared" si="709"/>
        <v>0</v>
      </c>
      <c r="CX1837" s="13">
        <f t="shared" si="710"/>
        <v>0</v>
      </c>
      <c r="CY1837" s="251">
        <f t="shared" si="711"/>
        <v>0</v>
      </c>
      <c r="CZ1837" s="13" t="s">
        <v>29</v>
      </c>
      <c r="DA1837" s="13">
        <v>50</v>
      </c>
      <c r="DB1837" s="22">
        <f t="shared" si="712"/>
        <v>0</v>
      </c>
      <c r="DD1837" s="24"/>
      <c r="DF1837" s="163"/>
      <c r="DH1837" s="24"/>
      <c r="DI1837" s="447"/>
      <c r="DJ1837" s="163"/>
    </row>
    <row r="1838" spans="1:114" s="7" customFormat="1">
      <c r="A1838" s="277">
        <f t="shared" si="696"/>
        <v>50</v>
      </c>
      <c r="B1838" s="21" t="e">
        <f>'Calculateur de trading'!I1838/C1838/W1838</f>
        <v>#DIV/0!</v>
      </c>
      <c r="C1838" s="278">
        <f t="shared" si="697"/>
        <v>10</v>
      </c>
      <c r="D1838" s="278"/>
      <c r="E1838" s="273">
        <f t="shared" si="698"/>
        <v>100</v>
      </c>
      <c r="F1838" s="271">
        <f t="shared" si="690"/>
        <v>2</v>
      </c>
      <c r="G1838" s="271" t="e">
        <f t="shared" si="691"/>
        <v>#DIV/0!</v>
      </c>
      <c r="H1838" s="272">
        <f t="shared" si="692"/>
        <v>20</v>
      </c>
      <c r="I1838" s="270"/>
      <c r="J1838" s="273">
        <f t="shared" si="699"/>
        <v>200</v>
      </c>
      <c r="K1838" s="271">
        <f t="shared" si="693"/>
        <v>4</v>
      </c>
      <c r="L1838" s="271" t="e">
        <f t="shared" si="694"/>
        <v>#DIV/0!</v>
      </c>
      <c r="M1838" s="272">
        <f t="shared" si="695"/>
        <v>40</v>
      </c>
      <c r="N1838" s="389"/>
      <c r="O1838" s="455" t="e">
        <f>(A1838*B1838*W1838)+(B1838*'Calculateur de trading'!H1838)</f>
        <v>#DIV/0!</v>
      </c>
      <c r="P1838" s="274" t="e">
        <f>O1838/'Déscriptions des trades'!CK1838</f>
        <v>#DIV/0!</v>
      </c>
      <c r="Q1838" s="456" t="e">
        <f>'Déscriptions des trades'!CK1838-O1838</f>
        <v>#DIV/0!</v>
      </c>
      <c r="R1838" s="466" t="e">
        <f t="shared" si="700"/>
        <v>#DIV/0!</v>
      </c>
      <c r="S1838" s="389"/>
      <c r="T1838" s="12"/>
      <c r="U1838" s="25"/>
      <c r="V1838" s="15"/>
      <c r="W1838" s="490">
        <f t="shared" si="704"/>
        <v>0</v>
      </c>
      <c r="X1838" s="21" t="e">
        <f>W1838*U1838/'Déscriptions des trades'!CK1838*'Déscriptions des trades'!B1838</f>
        <v>#DIV/0!</v>
      </c>
      <c r="Y1838" s="459"/>
      <c r="Z1838" s="389"/>
      <c r="AA1838" s="23">
        <f t="shared" si="701"/>
        <v>0.1</v>
      </c>
      <c r="AB1838" s="17" t="e">
        <f>(AA1838*'Déscriptions des trades'!U1838*'Déscriptions des trades'!B1838/'Déscriptions des trades'!CK1838)*'Déscriptions des trades'!W1838</f>
        <v>#DIV/0!</v>
      </c>
      <c r="AC1838" s="265" t="e">
        <f>AB1838*'Déscriptions des trades'!CK1838</f>
        <v>#DIV/0!</v>
      </c>
      <c r="AD1838" s="266" t="e">
        <f>'Déscriptions des trades'!CK1838-AC1838</f>
        <v>#DIV/0!</v>
      </c>
      <c r="AE1838" s="389"/>
      <c r="AF1838" s="399">
        <v>1834</v>
      </c>
      <c r="AG1838" s="389"/>
      <c r="AH1838" s="20"/>
      <c r="AI1838" s="303"/>
      <c r="AJ1838" s="307"/>
      <c r="AK1838" s="161"/>
      <c r="AL1838" s="305"/>
      <c r="AM1838" s="305"/>
      <c r="AN1838" s="162"/>
      <c r="AO1838" s="439"/>
      <c r="AP1838" s="162"/>
      <c r="AQ1838" s="113"/>
      <c r="AR1838" s="113"/>
      <c r="AS1838" s="384"/>
      <c r="AT1838" s="306"/>
      <c r="AU1838" s="306"/>
      <c r="AV1838" s="160"/>
      <c r="AW1838" s="158"/>
      <c r="AX1838" s="385"/>
      <c r="AY1838" s="453"/>
      <c r="AZ1838" s="165"/>
      <c r="BA1838" s="301"/>
      <c r="BB1838" s="165"/>
      <c r="BC1838" s="301"/>
      <c r="BD1838" s="165"/>
      <c r="BE1838" s="302"/>
      <c r="BF1838" s="302"/>
      <c r="BG1838" s="165"/>
      <c r="BH1838" s="303"/>
      <c r="BI1838" s="165"/>
      <c r="BJ1838" s="304"/>
      <c r="BK1838" s="394"/>
      <c r="BL1838" s="302"/>
      <c r="BM1838" s="302"/>
      <c r="BN1838" s="394"/>
      <c r="BO1838" s="302"/>
      <c r="BP1838" s="13"/>
      <c r="BQ1838" s="302"/>
      <c r="BR1838" s="13"/>
      <c r="BS1838" s="302"/>
      <c r="BT1838" s="13"/>
      <c r="BU1838" s="302"/>
      <c r="BV1838" s="386"/>
      <c r="BW1838" s="303"/>
      <c r="BX1838" s="303"/>
      <c r="BY1838" s="302"/>
      <c r="BZ1838" s="302"/>
      <c r="CA1838" s="387"/>
      <c r="CB1838" s="395"/>
      <c r="CC1838" s="12"/>
      <c r="CD1838" s="304"/>
      <c r="CE1838" s="14"/>
      <c r="CF1838" s="395"/>
      <c r="CG1838" s="397"/>
      <c r="CH1838" s="300">
        <f t="shared" si="705"/>
        <v>0</v>
      </c>
      <c r="CI1838" s="26"/>
      <c r="CJ1838" s="17">
        <f t="shared" si="702"/>
        <v>0</v>
      </c>
      <c r="CK1838" s="18">
        <f t="shared" si="713"/>
        <v>12.89</v>
      </c>
      <c r="CM1838" s="164"/>
      <c r="CN1838" s="302"/>
      <c r="CO1838" s="13">
        <f t="shared" si="706"/>
        <v>0</v>
      </c>
      <c r="CP1838" s="302"/>
      <c r="CQ1838" s="13">
        <f t="shared" si="707"/>
        <v>0</v>
      </c>
      <c r="CR1838" s="302"/>
      <c r="CS1838" s="13">
        <f t="shared" si="708"/>
        <v>0</v>
      </c>
      <c r="CT1838" s="302"/>
      <c r="CU1838" s="13">
        <f t="shared" si="703"/>
        <v>0</v>
      </c>
      <c r="CV1838" s="302"/>
      <c r="CW1838" s="13">
        <f t="shared" si="709"/>
        <v>0</v>
      </c>
      <c r="CX1838" s="13">
        <f t="shared" si="710"/>
        <v>0</v>
      </c>
      <c r="CY1838" s="251">
        <f t="shared" si="711"/>
        <v>0</v>
      </c>
      <c r="CZ1838" s="13" t="s">
        <v>29</v>
      </c>
      <c r="DA1838" s="13">
        <v>50</v>
      </c>
      <c r="DB1838" s="22">
        <f t="shared" si="712"/>
        <v>0</v>
      </c>
      <c r="DD1838" s="24"/>
      <c r="DF1838" s="163"/>
      <c r="DH1838" s="24"/>
      <c r="DI1838" s="447"/>
      <c r="DJ1838" s="163"/>
    </row>
    <row r="1839" spans="1:114" s="7" customFormat="1">
      <c r="A1839" s="277">
        <f t="shared" si="696"/>
        <v>50</v>
      </c>
      <c r="B1839" s="21" t="e">
        <f>'Calculateur de trading'!I1839/C1839/W1839</f>
        <v>#DIV/0!</v>
      </c>
      <c r="C1839" s="278">
        <f t="shared" si="697"/>
        <v>10</v>
      </c>
      <c r="D1839" s="426"/>
      <c r="E1839" s="273">
        <f t="shared" si="698"/>
        <v>100</v>
      </c>
      <c r="F1839" s="271">
        <f t="shared" si="690"/>
        <v>2</v>
      </c>
      <c r="G1839" s="271" t="e">
        <f t="shared" si="691"/>
        <v>#DIV/0!</v>
      </c>
      <c r="H1839" s="272">
        <f t="shared" si="692"/>
        <v>20</v>
      </c>
      <c r="I1839" s="270"/>
      <c r="J1839" s="273">
        <f t="shared" si="699"/>
        <v>200</v>
      </c>
      <c r="K1839" s="271">
        <f t="shared" si="693"/>
        <v>4</v>
      </c>
      <c r="L1839" s="271" t="e">
        <f t="shared" si="694"/>
        <v>#DIV/0!</v>
      </c>
      <c r="M1839" s="272">
        <f t="shared" si="695"/>
        <v>40</v>
      </c>
      <c r="N1839" s="389"/>
      <c r="O1839" s="455" t="e">
        <f>(A1839*B1839*W1839)+(B1839*'Calculateur de trading'!H1839)</f>
        <v>#DIV/0!</v>
      </c>
      <c r="P1839" s="274" t="e">
        <f>O1839/'Déscriptions des trades'!CK1839</f>
        <v>#DIV/0!</v>
      </c>
      <c r="Q1839" s="456" t="e">
        <f>'Déscriptions des trades'!CK1839-O1839</f>
        <v>#DIV/0!</v>
      </c>
      <c r="R1839" s="466" t="e">
        <f t="shared" si="700"/>
        <v>#DIV/0!</v>
      </c>
      <c r="S1839" s="389"/>
      <c r="T1839" s="12"/>
      <c r="U1839" s="25"/>
      <c r="V1839" s="15"/>
      <c r="W1839" s="490">
        <f t="shared" si="704"/>
        <v>0</v>
      </c>
      <c r="X1839" s="21" t="e">
        <f>W1839*U1839/'Déscriptions des trades'!CK1839*'Déscriptions des trades'!B1839</f>
        <v>#DIV/0!</v>
      </c>
      <c r="Y1839" s="459"/>
      <c r="Z1839" s="389"/>
      <c r="AA1839" s="23">
        <f t="shared" si="701"/>
        <v>0.1</v>
      </c>
      <c r="AB1839" s="17" t="e">
        <f>(AA1839*'Déscriptions des trades'!U1839*'Déscriptions des trades'!B1839/'Déscriptions des trades'!CK1839)*'Déscriptions des trades'!W1839</f>
        <v>#DIV/0!</v>
      </c>
      <c r="AC1839" s="265" t="e">
        <f>AB1839*'Déscriptions des trades'!CK1839</f>
        <v>#DIV/0!</v>
      </c>
      <c r="AD1839" s="266" t="e">
        <f>'Déscriptions des trades'!CK1839-AC1839</f>
        <v>#DIV/0!</v>
      </c>
      <c r="AE1839" s="389"/>
      <c r="AF1839" s="399">
        <v>1835</v>
      </c>
      <c r="AG1839" s="389"/>
      <c r="AH1839" s="20"/>
      <c r="AI1839" s="303"/>
      <c r="AJ1839" s="307"/>
      <c r="AK1839" s="161"/>
      <c r="AL1839" s="305"/>
      <c r="AM1839" s="305"/>
      <c r="AN1839" s="162"/>
      <c r="AO1839" s="439"/>
      <c r="AP1839" s="162"/>
      <c r="AQ1839" s="113"/>
      <c r="AR1839" s="113"/>
      <c r="AS1839" s="384"/>
      <c r="AT1839" s="306"/>
      <c r="AU1839" s="306"/>
      <c r="AV1839" s="160"/>
      <c r="AW1839" s="158"/>
      <c r="AX1839" s="385"/>
      <c r="AY1839" s="453"/>
      <c r="AZ1839" s="165"/>
      <c r="BA1839" s="301"/>
      <c r="BB1839" s="165"/>
      <c r="BC1839" s="301"/>
      <c r="BD1839" s="165"/>
      <c r="BE1839" s="302"/>
      <c r="BF1839" s="302"/>
      <c r="BG1839" s="165"/>
      <c r="BH1839" s="303"/>
      <c r="BI1839" s="165"/>
      <c r="BJ1839" s="304"/>
      <c r="BK1839" s="394"/>
      <c r="BL1839" s="302"/>
      <c r="BM1839" s="302"/>
      <c r="BN1839" s="394"/>
      <c r="BO1839" s="302"/>
      <c r="BP1839" s="13"/>
      <c r="BQ1839" s="302"/>
      <c r="BR1839" s="13"/>
      <c r="BS1839" s="302"/>
      <c r="BT1839" s="13"/>
      <c r="BU1839" s="302"/>
      <c r="BV1839" s="386"/>
      <c r="BW1839" s="303"/>
      <c r="BX1839" s="303"/>
      <c r="BY1839" s="302"/>
      <c r="BZ1839" s="302"/>
      <c r="CA1839" s="387"/>
      <c r="CB1839" s="395"/>
      <c r="CC1839" s="12"/>
      <c r="CD1839" s="304"/>
      <c r="CE1839" s="14"/>
      <c r="CF1839" s="395"/>
      <c r="CG1839" s="397"/>
      <c r="CH1839" s="300">
        <f t="shared" si="705"/>
        <v>0</v>
      </c>
      <c r="CI1839" s="26"/>
      <c r="CJ1839" s="17">
        <f t="shared" si="702"/>
        <v>0</v>
      </c>
      <c r="CK1839" s="18">
        <f t="shared" si="713"/>
        <v>12.89</v>
      </c>
      <c r="CM1839" s="164"/>
      <c r="CN1839" s="302"/>
      <c r="CO1839" s="13">
        <f t="shared" si="706"/>
        <v>0</v>
      </c>
      <c r="CP1839" s="302"/>
      <c r="CQ1839" s="13">
        <f t="shared" si="707"/>
        <v>0</v>
      </c>
      <c r="CR1839" s="302"/>
      <c r="CS1839" s="13">
        <f t="shared" si="708"/>
        <v>0</v>
      </c>
      <c r="CT1839" s="302"/>
      <c r="CU1839" s="13">
        <f t="shared" si="703"/>
        <v>0</v>
      </c>
      <c r="CV1839" s="302"/>
      <c r="CW1839" s="13">
        <f t="shared" si="709"/>
        <v>0</v>
      </c>
      <c r="CX1839" s="13">
        <f t="shared" si="710"/>
        <v>0</v>
      </c>
      <c r="CY1839" s="251">
        <f t="shared" si="711"/>
        <v>0</v>
      </c>
      <c r="CZ1839" s="13" t="s">
        <v>29</v>
      </c>
      <c r="DA1839" s="13">
        <v>50</v>
      </c>
      <c r="DB1839" s="22">
        <f t="shared" si="712"/>
        <v>0</v>
      </c>
      <c r="DD1839" s="24"/>
      <c r="DF1839" s="163"/>
      <c r="DH1839" s="24"/>
      <c r="DI1839" s="447"/>
      <c r="DJ1839" s="163"/>
    </row>
    <row r="1840" spans="1:114" s="7" customFormat="1">
      <c r="A1840" s="277">
        <f t="shared" si="696"/>
        <v>50</v>
      </c>
      <c r="B1840" s="21" t="e">
        <f>'Calculateur de trading'!I1840/C1840/W1840</f>
        <v>#DIV/0!</v>
      </c>
      <c r="C1840" s="278">
        <f t="shared" si="697"/>
        <v>10</v>
      </c>
      <c r="D1840" s="426"/>
      <c r="E1840" s="273">
        <f t="shared" si="698"/>
        <v>100</v>
      </c>
      <c r="F1840" s="271">
        <f t="shared" si="690"/>
        <v>2</v>
      </c>
      <c r="G1840" s="271" t="e">
        <f t="shared" si="691"/>
        <v>#DIV/0!</v>
      </c>
      <c r="H1840" s="272">
        <f t="shared" si="692"/>
        <v>20</v>
      </c>
      <c r="I1840" s="270"/>
      <c r="J1840" s="273">
        <f t="shared" si="699"/>
        <v>200</v>
      </c>
      <c r="K1840" s="271">
        <f t="shared" si="693"/>
        <v>4</v>
      </c>
      <c r="L1840" s="271" t="e">
        <f t="shared" si="694"/>
        <v>#DIV/0!</v>
      </c>
      <c r="M1840" s="272">
        <f t="shared" si="695"/>
        <v>40</v>
      </c>
      <c r="N1840" s="389"/>
      <c r="O1840" s="455" t="e">
        <f>(A1840*B1840*W1840)+(B1840*'Calculateur de trading'!H1840)</f>
        <v>#DIV/0!</v>
      </c>
      <c r="P1840" s="274" t="e">
        <f>O1840/'Déscriptions des trades'!CK1840</f>
        <v>#DIV/0!</v>
      </c>
      <c r="Q1840" s="456" t="e">
        <f>'Déscriptions des trades'!CK1840-O1840</f>
        <v>#DIV/0!</v>
      </c>
      <c r="R1840" s="466" t="e">
        <f t="shared" si="700"/>
        <v>#DIV/0!</v>
      </c>
      <c r="S1840" s="389"/>
      <c r="T1840" s="12"/>
      <c r="U1840" s="25"/>
      <c r="V1840" s="15"/>
      <c r="W1840" s="490">
        <f t="shared" si="704"/>
        <v>0</v>
      </c>
      <c r="X1840" s="21" t="e">
        <f>W1840*U1840/'Déscriptions des trades'!CK1840*'Déscriptions des trades'!B1840</f>
        <v>#DIV/0!</v>
      </c>
      <c r="Y1840" s="459"/>
      <c r="Z1840" s="389"/>
      <c r="AA1840" s="23">
        <f t="shared" si="701"/>
        <v>0.1</v>
      </c>
      <c r="AB1840" s="17" t="e">
        <f>(AA1840*'Déscriptions des trades'!U1840*'Déscriptions des trades'!B1840/'Déscriptions des trades'!CK1840)*'Déscriptions des trades'!W1840</f>
        <v>#DIV/0!</v>
      </c>
      <c r="AC1840" s="265" t="e">
        <f>AB1840*'Déscriptions des trades'!CK1840</f>
        <v>#DIV/0!</v>
      </c>
      <c r="AD1840" s="266" t="e">
        <f>'Déscriptions des trades'!CK1840-AC1840</f>
        <v>#DIV/0!</v>
      </c>
      <c r="AE1840" s="389"/>
      <c r="AF1840" s="399">
        <v>1836</v>
      </c>
      <c r="AG1840" s="389"/>
      <c r="AH1840" s="20"/>
      <c r="AI1840" s="303"/>
      <c r="AJ1840" s="307"/>
      <c r="AK1840" s="161"/>
      <c r="AL1840" s="305"/>
      <c r="AM1840" s="305"/>
      <c r="AN1840" s="162"/>
      <c r="AO1840" s="439"/>
      <c r="AP1840" s="162"/>
      <c r="AQ1840" s="113"/>
      <c r="AR1840" s="113"/>
      <c r="AS1840" s="384"/>
      <c r="AT1840" s="306"/>
      <c r="AU1840" s="306"/>
      <c r="AV1840" s="160"/>
      <c r="AW1840" s="158"/>
      <c r="AX1840" s="385"/>
      <c r="AY1840" s="453"/>
      <c r="AZ1840" s="165"/>
      <c r="BA1840" s="301"/>
      <c r="BB1840" s="165"/>
      <c r="BC1840" s="301"/>
      <c r="BD1840" s="165"/>
      <c r="BE1840" s="302"/>
      <c r="BF1840" s="302"/>
      <c r="BG1840" s="165"/>
      <c r="BH1840" s="303"/>
      <c r="BI1840" s="165"/>
      <c r="BJ1840" s="304"/>
      <c r="BK1840" s="394"/>
      <c r="BL1840" s="302"/>
      <c r="BM1840" s="302"/>
      <c r="BN1840" s="394"/>
      <c r="BO1840" s="302"/>
      <c r="BP1840" s="13"/>
      <c r="BQ1840" s="302"/>
      <c r="BR1840" s="13"/>
      <c r="BS1840" s="302"/>
      <c r="BT1840" s="13"/>
      <c r="BU1840" s="302"/>
      <c r="BV1840" s="386"/>
      <c r="BW1840" s="303"/>
      <c r="BX1840" s="303"/>
      <c r="BY1840" s="302"/>
      <c r="BZ1840" s="302"/>
      <c r="CA1840" s="387"/>
      <c r="CB1840" s="395"/>
      <c r="CC1840" s="12"/>
      <c r="CD1840" s="304"/>
      <c r="CE1840" s="14"/>
      <c r="CF1840" s="395"/>
      <c r="CG1840" s="397"/>
      <c r="CH1840" s="300">
        <f t="shared" si="705"/>
        <v>0</v>
      </c>
      <c r="CI1840" s="26"/>
      <c r="CJ1840" s="17">
        <f t="shared" si="702"/>
        <v>0</v>
      </c>
      <c r="CK1840" s="18">
        <f t="shared" si="713"/>
        <v>12.89</v>
      </c>
      <c r="CM1840" s="164"/>
      <c r="CN1840" s="302"/>
      <c r="CO1840" s="13">
        <f t="shared" si="706"/>
        <v>0</v>
      </c>
      <c r="CP1840" s="302"/>
      <c r="CQ1840" s="13">
        <f t="shared" si="707"/>
        <v>0</v>
      </c>
      <c r="CR1840" s="302"/>
      <c r="CS1840" s="13">
        <f t="shared" si="708"/>
        <v>0</v>
      </c>
      <c r="CT1840" s="302"/>
      <c r="CU1840" s="13">
        <f t="shared" si="703"/>
        <v>0</v>
      </c>
      <c r="CV1840" s="302"/>
      <c r="CW1840" s="13">
        <f t="shared" si="709"/>
        <v>0</v>
      </c>
      <c r="CX1840" s="13">
        <f t="shared" si="710"/>
        <v>0</v>
      </c>
      <c r="CY1840" s="251">
        <f t="shared" si="711"/>
        <v>0</v>
      </c>
      <c r="CZ1840" s="13" t="s">
        <v>29</v>
      </c>
      <c r="DA1840" s="13">
        <v>50</v>
      </c>
      <c r="DB1840" s="22">
        <f t="shared" si="712"/>
        <v>0</v>
      </c>
      <c r="DD1840" s="24"/>
      <c r="DF1840" s="163"/>
      <c r="DH1840" s="24"/>
      <c r="DI1840" s="447"/>
      <c r="DJ1840" s="163"/>
    </row>
    <row r="1841" spans="1:114" s="7" customFormat="1">
      <c r="A1841" s="277">
        <f t="shared" si="696"/>
        <v>50</v>
      </c>
      <c r="B1841" s="21" t="e">
        <f>'Calculateur de trading'!I1841/C1841/W1841</f>
        <v>#DIV/0!</v>
      </c>
      <c r="C1841" s="278">
        <f t="shared" si="697"/>
        <v>10</v>
      </c>
      <c r="D1841" s="278"/>
      <c r="E1841" s="273">
        <f t="shared" si="698"/>
        <v>100</v>
      </c>
      <c r="F1841" s="271">
        <f t="shared" si="690"/>
        <v>2</v>
      </c>
      <c r="G1841" s="271" t="e">
        <f t="shared" si="691"/>
        <v>#DIV/0!</v>
      </c>
      <c r="H1841" s="272">
        <f t="shared" si="692"/>
        <v>20</v>
      </c>
      <c r="I1841" s="270"/>
      <c r="J1841" s="273">
        <f t="shared" si="699"/>
        <v>200</v>
      </c>
      <c r="K1841" s="271">
        <f t="shared" si="693"/>
        <v>4</v>
      </c>
      <c r="L1841" s="271" t="e">
        <f t="shared" si="694"/>
        <v>#DIV/0!</v>
      </c>
      <c r="M1841" s="272">
        <f t="shared" si="695"/>
        <v>40</v>
      </c>
      <c r="N1841" s="389"/>
      <c r="O1841" s="455" t="e">
        <f>(A1841*B1841*W1841)+(B1841*'Calculateur de trading'!H1841)</f>
        <v>#DIV/0!</v>
      </c>
      <c r="P1841" s="274" t="e">
        <f>O1841/'Déscriptions des trades'!CK1841</f>
        <v>#DIV/0!</v>
      </c>
      <c r="Q1841" s="456" t="e">
        <f>'Déscriptions des trades'!CK1841-O1841</f>
        <v>#DIV/0!</v>
      </c>
      <c r="R1841" s="466" t="e">
        <f t="shared" si="700"/>
        <v>#DIV/0!</v>
      </c>
      <c r="S1841" s="389"/>
      <c r="T1841" s="12"/>
      <c r="U1841" s="25"/>
      <c r="V1841" s="15"/>
      <c r="W1841" s="490">
        <f t="shared" si="704"/>
        <v>0</v>
      </c>
      <c r="X1841" s="21" t="e">
        <f>W1841*U1841/'Déscriptions des trades'!CK1841*'Déscriptions des trades'!B1841</f>
        <v>#DIV/0!</v>
      </c>
      <c r="Y1841" s="459"/>
      <c r="Z1841" s="389"/>
      <c r="AA1841" s="23">
        <f t="shared" si="701"/>
        <v>0.1</v>
      </c>
      <c r="AB1841" s="17" t="e">
        <f>(AA1841*'Déscriptions des trades'!U1841*'Déscriptions des trades'!B1841/'Déscriptions des trades'!CK1841)*'Déscriptions des trades'!W1841</f>
        <v>#DIV/0!</v>
      </c>
      <c r="AC1841" s="265" t="e">
        <f>AB1841*'Déscriptions des trades'!CK1841</f>
        <v>#DIV/0!</v>
      </c>
      <c r="AD1841" s="266" t="e">
        <f>'Déscriptions des trades'!CK1841-AC1841</f>
        <v>#DIV/0!</v>
      </c>
      <c r="AE1841" s="389"/>
      <c r="AF1841" s="399">
        <v>1837</v>
      </c>
      <c r="AG1841" s="389"/>
      <c r="AH1841" s="20"/>
      <c r="AI1841" s="303"/>
      <c r="AJ1841" s="307"/>
      <c r="AK1841" s="161"/>
      <c r="AL1841" s="305"/>
      <c r="AM1841" s="305"/>
      <c r="AN1841" s="162"/>
      <c r="AO1841" s="439"/>
      <c r="AP1841" s="162"/>
      <c r="AQ1841" s="113"/>
      <c r="AR1841" s="113"/>
      <c r="AS1841" s="384"/>
      <c r="AT1841" s="306"/>
      <c r="AU1841" s="306"/>
      <c r="AV1841" s="160"/>
      <c r="AW1841" s="158"/>
      <c r="AX1841" s="385"/>
      <c r="AY1841" s="453"/>
      <c r="AZ1841" s="165"/>
      <c r="BA1841" s="301"/>
      <c r="BB1841" s="165"/>
      <c r="BC1841" s="301"/>
      <c r="BD1841" s="165"/>
      <c r="BE1841" s="302"/>
      <c r="BF1841" s="302"/>
      <c r="BG1841" s="165"/>
      <c r="BH1841" s="303"/>
      <c r="BI1841" s="165"/>
      <c r="BJ1841" s="304"/>
      <c r="BK1841" s="394"/>
      <c r="BL1841" s="302"/>
      <c r="BM1841" s="302"/>
      <c r="BN1841" s="394"/>
      <c r="BO1841" s="302"/>
      <c r="BP1841" s="13"/>
      <c r="BQ1841" s="302"/>
      <c r="BR1841" s="13"/>
      <c r="BS1841" s="302"/>
      <c r="BT1841" s="13"/>
      <c r="BU1841" s="302"/>
      <c r="BV1841" s="386"/>
      <c r="BW1841" s="303"/>
      <c r="BX1841" s="303"/>
      <c r="BY1841" s="302"/>
      <c r="BZ1841" s="302"/>
      <c r="CA1841" s="387"/>
      <c r="CB1841" s="395"/>
      <c r="CC1841" s="12"/>
      <c r="CD1841" s="304"/>
      <c r="CE1841" s="14"/>
      <c r="CF1841" s="395"/>
      <c r="CG1841" s="397"/>
      <c r="CH1841" s="300">
        <f t="shared" si="705"/>
        <v>0</v>
      </c>
      <c r="CI1841" s="26"/>
      <c r="CJ1841" s="17">
        <f t="shared" si="702"/>
        <v>0</v>
      </c>
      <c r="CK1841" s="18">
        <f t="shared" si="713"/>
        <v>12.89</v>
      </c>
      <c r="CM1841" s="164"/>
      <c r="CN1841" s="302"/>
      <c r="CO1841" s="13">
        <f t="shared" si="706"/>
        <v>0</v>
      </c>
      <c r="CP1841" s="302"/>
      <c r="CQ1841" s="13">
        <f t="shared" si="707"/>
        <v>0</v>
      </c>
      <c r="CR1841" s="302"/>
      <c r="CS1841" s="13">
        <f t="shared" si="708"/>
        <v>0</v>
      </c>
      <c r="CT1841" s="302"/>
      <c r="CU1841" s="13">
        <f t="shared" si="703"/>
        <v>0</v>
      </c>
      <c r="CV1841" s="302"/>
      <c r="CW1841" s="13">
        <f t="shared" si="709"/>
        <v>0</v>
      </c>
      <c r="CX1841" s="13">
        <f t="shared" si="710"/>
        <v>0</v>
      </c>
      <c r="CY1841" s="251">
        <f t="shared" si="711"/>
        <v>0</v>
      </c>
      <c r="CZ1841" s="13" t="s">
        <v>29</v>
      </c>
      <c r="DA1841" s="13">
        <v>50</v>
      </c>
      <c r="DB1841" s="22">
        <f t="shared" si="712"/>
        <v>0</v>
      </c>
      <c r="DD1841" s="24"/>
      <c r="DF1841" s="163"/>
      <c r="DH1841" s="24"/>
      <c r="DI1841" s="447"/>
      <c r="DJ1841" s="163"/>
    </row>
    <row r="1842" spans="1:114" s="7" customFormat="1">
      <c r="A1842" s="277">
        <f t="shared" si="696"/>
        <v>50</v>
      </c>
      <c r="B1842" s="21" t="e">
        <f>'Calculateur de trading'!I1842/C1842/W1842</f>
        <v>#DIV/0!</v>
      </c>
      <c r="C1842" s="278">
        <f t="shared" si="697"/>
        <v>10</v>
      </c>
      <c r="D1842" s="426"/>
      <c r="E1842" s="273">
        <f t="shared" si="698"/>
        <v>100</v>
      </c>
      <c r="F1842" s="271">
        <f t="shared" si="690"/>
        <v>2</v>
      </c>
      <c r="G1842" s="271" t="e">
        <f t="shared" si="691"/>
        <v>#DIV/0!</v>
      </c>
      <c r="H1842" s="272">
        <f t="shared" si="692"/>
        <v>20</v>
      </c>
      <c r="I1842" s="270"/>
      <c r="J1842" s="273">
        <f t="shared" si="699"/>
        <v>200</v>
      </c>
      <c r="K1842" s="271">
        <f t="shared" si="693"/>
        <v>4</v>
      </c>
      <c r="L1842" s="271" t="e">
        <f t="shared" si="694"/>
        <v>#DIV/0!</v>
      </c>
      <c r="M1842" s="272">
        <f t="shared" si="695"/>
        <v>40</v>
      </c>
      <c r="N1842" s="389"/>
      <c r="O1842" s="455" t="e">
        <f>(A1842*B1842*W1842)+(B1842*'Calculateur de trading'!H1842)</f>
        <v>#DIV/0!</v>
      </c>
      <c r="P1842" s="274" t="e">
        <f>O1842/'Déscriptions des trades'!CK1842</f>
        <v>#DIV/0!</v>
      </c>
      <c r="Q1842" s="456" t="e">
        <f>'Déscriptions des trades'!CK1842-O1842</f>
        <v>#DIV/0!</v>
      </c>
      <c r="R1842" s="466" t="e">
        <f t="shared" si="700"/>
        <v>#DIV/0!</v>
      </c>
      <c r="S1842" s="389"/>
      <c r="T1842" s="12"/>
      <c r="U1842" s="25"/>
      <c r="V1842" s="15"/>
      <c r="W1842" s="490">
        <f t="shared" si="704"/>
        <v>0</v>
      </c>
      <c r="X1842" s="21" t="e">
        <f>W1842*U1842/'Déscriptions des trades'!CK1842*'Déscriptions des trades'!B1842</f>
        <v>#DIV/0!</v>
      </c>
      <c r="Y1842" s="459"/>
      <c r="Z1842" s="389"/>
      <c r="AA1842" s="23">
        <f t="shared" si="701"/>
        <v>0.1</v>
      </c>
      <c r="AB1842" s="17" t="e">
        <f>(AA1842*'Déscriptions des trades'!U1842*'Déscriptions des trades'!B1842/'Déscriptions des trades'!CK1842)*'Déscriptions des trades'!W1842</f>
        <v>#DIV/0!</v>
      </c>
      <c r="AC1842" s="265" t="e">
        <f>AB1842*'Déscriptions des trades'!CK1842</f>
        <v>#DIV/0!</v>
      </c>
      <c r="AD1842" s="266" t="e">
        <f>'Déscriptions des trades'!CK1842-AC1842</f>
        <v>#DIV/0!</v>
      </c>
      <c r="AE1842" s="389"/>
      <c r="AF1842" s="399">
        <v>1838</v>
      </c>
      <c r="AG1842" s="389"/>
      <c r="AH1842" s="20"/>
      <c r="AI1842" s="303"/>
      <c r="AJ1842" s="307"/>
      <c r="AK1842" s="161"/>
      <c r="AL1842" s="305"/>
      <c r="AM1842" s="305"/>
      <c r="AN1842" s="162"/>
      <c r="AO1842" s="439"/>
      <c r="AP1842" s="162"/>
      <c r="AQ1842" s="113"/>
      <c r="AR1842" s="113"/>
      <c r="AS1842" s="384"/>
      <c r="AT1842" s="306"/>
      <c r="AU1842" s="306"/>
      <c r="AV1842" s="160"/>
      <c r="AW1842" s="158"/>
      <c r="AX1842" s="385"/>
      <c r="AY1842" s="453"/>
      <c r="AZ1842" s="165"/>
      <c r="BA1842" s="301"/>
      <c r="BB1842" s="165"/>
      <c r="BC1842" s="301"/>
      <c r="BD1842" s="165"/>
      <c r="BE1842" s="302"/>
      <c r="BF1842" s="302"/>
      <c r="BG1842" s="165"/>
      <c r="BH1842" s="303"/>
      <c r="BI1842" s="165"/>
      <c r="BJ1842" s="304"/>
      <c r="BK1842" s="394"/>
      <c r="BL1842" s="302"/>
      <c r="BM1842" s="302"/>
      <c r="BN1842" s="394"/>
      <c r="BO1842" s="302"/>
      <c r="BP1842" s="13"/>
      <c r="BQ1842" s="302"/>
      <c r="BR1842" s="13"/>
      <c r="BS1842" s="302"/>
      <c r="BT1842" s="13"/>
      <c r="BU1842" s="302"/>
      <c r="BV1842" s="386"/>
      <c r="BW1842" s="303"/>
      <c r="BX1842" s="303"/>
      <c r="BY1842" s="302"/>
      <c r="BZ1842" s="302"/>
      <c r="CA1842" s="387"/>
      <c r="CB1842" s="395"/>
      <c r="CC1842" s="12"/>
      <c r="CD1842" s="304"/>
      <c r="CE1842" s="14"/>
      <c r="CF1842" s="395"/>
      <c r="CG1842" s="397"/>
      <c r="CH1842" s="300">
        <f t="shared" si="705"/>
        <v>0</v>
      </c>
      <c r="CI1842" s="26"/>
      <c r="CJ1842" s="17">
        <f t="shared" si="702"/>
        <v>0</v>
      </c>
      <c r="CK1842" s="18">
        <f t="shared" si="713"/>
        <v>12.89</v>
      </c>
      <c r="CM1842" s="164"/>
      <c r="CN1842" s="302"/>
      <c r="CO1842" s="13">
        <f t="shared" si="706"/>
        <v>0</v>
      </c>
      <c r="CP1842" s="302"/>
      <c r="CQ1842" s="13">
        <f t="shared" si="707"/>
        <v>0</v>
      </c>
      <c r="CR1842" s="302"/>
      <c r="CS1842" s="13">
        <f t="shared" si="708"/>
        <v>0</v>
      </c>
      <c r="CT1842" s="302"/>
      <c r="CU1842" s="13">
        <f t="shared" si="703"/>
        <v>0</v>
      </c>
      <c r="CV1842" s="302"/>
      <c r="CW1842" s="13">
        <f t="shared" si="709"/>
        <v>0</v>
      </c>
      <c r="CX1842" s="13">
        <f t="shared" si="710"/>
        <v>0</v>
      </c>
      <c r="CY1842" s="251">
        <f t="shared" si="711"/>
        <v>0</v>
      </c>
      <c r="CZ1842" s="13" t="s">
        <v>29</v>
      </c>
      <c r="DA1842" s="13">
        <v>50</v>
      </c>
      <c r="DB1842" s="22">
        <f t="shared" si="712"/>
        <v>0</v>
      </c>
      <c r="DD1842" s="24"/>
      <c r="DF1842" s="163"/>
      <c r="DH1842" s="24"/>
      <c r="DI1842" s="447"/>
      <c r="DJ1842" s="163"/>
    </row>
    <row r="1843" spans="1:114" s="7" customFormat="1">
      <c r="A1843" s="277">
        <f t="shared" si="696"/>
        <v>50</v>
      </c>
      <c r="B1843" s="21" t="e">
        <f>'Calculateur de trading'!I1843/C1843/W1843</f>
        <v>#DIV/0!</v>
      </c>
      <c r="C1843" s="278">
        <f t="shared" si="697"/>
        <v>10</v>
      </c>
      <c r="D1843" s="278"/>
      <c r="E1843" s="273">
        <f t="shared" si="698"/>
        <v>100</v>
      </c>
      <c r="F1843" s="271">
        <f t="shared" si="690"/>
        <v>2</v>
      </c>
      <c r="G1843" s="271" t="e">
        <f t="shared" si="691"/>
        <v>#DIV/0!</v>
      </c>
      <c r="H1843" s="272">
        <f t="shared" si="692"/>
        <v>20</v>
      </c>
      <c r="I1843" s="270"/>
      <c r="J1843" s="273">
        <f t="shared" si="699"/>
        <v>200</v>
      </c>
      <c r="K1843" s="271">
        <f t="shared" si="693"/>
        <v>4</v>
      </c>
      <c r="L1843" s="271" t="e">
        <f t="shared" si="694"/>
        <v>#DIV/0!</v>
      </c>
      <c r="M1843" s="272">
        <f t="shared" si="695"/>
        <v>40</v>
      </c>
      <c r="N1843" s="389"/>
      <c r="O1843" s="455" t="e">
        <f>(A1843*B1843*W1843)+(B1843*'Calculateur de trading'!H1843)</f>
        <v>#DIV/0!</v>
      </c>
      <c r="P1843" s="274" t="e">
        <f>O1843/'Déscriptions des trades'!CK1843</f>
        <v>#DIV/0!</v>
      </c>
      <c r="Q1843" s="456" t="e">
        <f>'Déscriptions des trades'!CK1843-O1843</f>
        <v>#DIV/0!</v>
      </c>
      <c r="R1843" s="466" t="e">
        <f t="shared" si="700"/>
        <v>#DIV/0!</v>
      </c>
      <c r="S1843" s="389"/>
      <c r="T1843" s="12"/>
      <c r="U1843" s="25"/>
      <c r="V1843" s="15"/>
      <c r="W1843" s="490">
        <f t="shared" si="704"/>
        <v>0</v>
      </c>
      <c r="X1843" s="21" t="e">
        <f>W1843*U1843/'Déscriptions des trades'!CK1843*'Déscriptions des trades'!B1843</f>
        <v>#DIV/0!</v>
      </c>
      <c r="Y1843" s="459"/>
      <c r="Z1843" s="389"/>
      <c r="AA1843" s="23">
        <f t="shared" si="701"/>
        <v>0.1</v>
      </c>
      <c r="AB1843" s="17" t="e">
        <f>(AA1843*'Déscriptions des trades'!U1843*'Déscriptions des trades'!B1843/'Déscriptions des trades'!CK1843)*'Déscriptions des trades'!W1843</f>
        <v>#DIV/0!</v>
      </c>
      <c r="AC1843" s="265" t="e">
        <f>AB1843*'Déscriptions des trades'!CK1843</f>
        <v>#DIV/0!</v>
      </c>
      <c r="AD1843" s="266" t="e">
        <f>'Déscriptions des trades'!CK1843-AC1843</f>
        <v>#DIV/0!</v>
      </c>
      <c r="AE1843" s="389"/>
      <c r="AF1843" s="399">
        <v>1839</v>
      </c>
      <c r="AG1843" s="389"/>
      <c r="AH1843" s="20"/>
      <c r="AI1843" s="303"/>
      <c r="AJ1843" s="307"/>
      <c r="AK1843" s="161"/>
      <c r="AL1843" s="305"/>
      <c r="AM1843" s="305"/>
      <c r="AN1843" s="162"/>
      <c r="AO1843" s="439"/>
      <c r="AP1843" s="162"/>
      <c r="AQ1843" s="113"/>
      <c r="AR1843" s="113"/>
      <c r="AS1843" s="384"/>
      <c r="AT1843" s="306"/>
      <c r="AU1843" s="306"/>
      <c r="AV1843" s="160"/>
      <c r="AW1843" s="158"/>
      <c r="AX1843" s="385"/>
      <c r="AY1843" s="453"/>
      <c r="AZ1843" s="165"/>
      <c r="BA1843" s="301"/>
      <c r="BB1843" s="165"/>
      <c r="BC1843" s="301"/>
      <c r="BD1843" s="165"/>
      <c r="BE1843" s="302"/>
      <c r="BF1843" s="302"/>
      <c r="BG1843" s="165"/>
      <c r="BH1843" s="303"/>
      <c r="BI1843" s="165"/>
      <c r="BJ1843" s="304"/>
      <c r="BK1843" s="394"/>
      <c r="BL1843" s="302"/>
      <c r="BM1843" s="302"/>
      <c r="BN1843" s="394"/>
      <c r="BO1843" s="302"/>
      <c r="BP1843" s="13"/>
      <c r="BQ1843" s="302"/>
      <c r="BR1843" s="13"/>
      <c r="BS1843" s="302"/>
      <c r="BT1843" s="13"/>
      <c r="BU1843" s="302"/>
      <c r="BV1843" s="386"/>
      <c r="BW1843" s="303"/>
      <c r="BX1843" s="303"/>
      <c r="BY1843" s="302"/>
      <c r="BZ1843" s="302"/>
      <c r="CA1843" s="387"/>
      <c r="CB1843" s="395"/>
      <c r="CC1843" s="12"/>
      <c r="CD1843" s="304"/>
      <c r="CE1843" s="14"/>
      <c r="CF1843" s="395"/>
      <c r="CG1843" s="397"/>
      <c r="CH1843" s="300">
        <f t="shared" si="705"/>
        <v>0</v>
      </c>
      <c r="CI1843" s="26"/>
      <c r="CJ1843" s="17">
        <f t="shared" si="702"/>
        <v>0</v>
      </c>
      <c r="CK1843" s="18">
        <f t="shared" si="713"/>
        <v>12.89</v>
      </c>
      <c r="CM1843" s="164"/>
      <c r="CN1843" s="302"/>
      <c r="CO1843" s="13">
        <f t="shared" si="706"/>
        <v>0</v>
      </c>
      <c r="CP1843" s="302"/>
      <c r="CQ1843" s="13">
        <f t="shared" si="707"/>
        <v>0</v>
      </c>
      <c r="CR1843" s="302"/>
      <c r="CS1843" s="13">
        <f t="shared" si="708"/>
        <v>0</v>
      </c>
      <c r="CT1843" s="302"/>
      <c r="CU1843" s="13">
        <f t="shared" si="703"/>
        <v>0</v>
      </c>
      <c r="CV1843" s="302"/>
      <c r="CW1843" s="13">
        <f t="shared" si="709"/>
        <v>0</v>
      </c>
      <c r="CX1843" s="13">
        <f t="shared" si="710"/>
        <v>0</v>
      </c>
      <c r="CY1843" s="251">
        <f t="shared" si="711"/>
        <v>0</v>
      </c>
      <c r="CZ1843" s="13" t="s">
        <v>29</v>
      </c>
      <c r="DA1843" s="13">
        <v>50</v>
      </c>
      <c r="DB1843" s="22">
        <f t="shared" si="712"/>
        <v>0</v>
      </c>
      <c r="DD1843" s="24"/>
      <c r="DF1843" s="163"/>
      <c r="DH1843" s="24"/>
      <c r="DI1843" s="447"/>
      <c r="DJ1843" s="163"/>
    </row>
    <row r="1844" spans="1:114" s="7" customFormat="1">
      <c r="A1844" s="277">
        <f t="shared" si="696"/>
        <v>50</v>
      </c>
      <c r="B1844" s="21" t="e">
        <f>'Calculateur de trading'!I1844/C1844/W1844</f>
        <v>#DIV/0!</v>
      </c>
      <c r="C1844" s="278">
        <f t="shared" si="697"/>
        <v>10</v>
      </c>
      <c r="D1844" s="426"/>
      <c r="E1844" s="273">
        <f t="shared" si="698"/>
        <v>100</v>
      </c>
      <c r="F1844" s="271">
        <f t="shared" si="690"/>
        <v>2</v>
      </c>
      <c r="G1844" s="271" t="e">
        <f t="shared" si="691"/>
        <v>#DIV/0!</v>
      </c>
      <c r="H1844" s="272">
        <f t="shared" si="692"/>
        <v>20</v>
      </c>
      <c r="I1844" s="270"/>
      <c r="J1844" s="273">
        <f t="shared" si="699"/>
        <v>200</v>
      </c>
      <c r="K1844" s="271">
        <f t="shared" si="693"/>
        <v>4</v>
      </c>
      <c r="L1844" s="271" t="e">
        <f t="shared" si="694"/>
        <v>#DIV/0!</v>
      </c>
      <c r="M1844" s="272">
        <f t="shared" si="695"/>
        <v>40</v>
      </c>
      <c r="N1844" s="389"/>
      <c r="O1844" s="455" t="e">
        <f>(A1844*B1844*W1844)+(B1844*'Calculateur de trading'!H1844)</f>
        <v>#DIV/0!</v>
      </c>
      <c r="P1844" s="274" t="e">
        <f>O1844/'Déscriptions des trades'!CK1844</f>
        <v>#DIV/0!</v>
      </c>
      <c r="Q1844" s="456" t="e">
        <f>'Déscriptions des trades'!CK1844-O1844</f>
        <v>#DIV/0!</v>
      </c>
      <c r="R1844" s="466" t="e">
        <f t="shared" si="700"/>
        <v>#DIV/0!</v>
      </c>
      <c r="S1844" s="389"/>
      <c r="T1844" s="12"/>
      <c r="U1844" s="25"/>
      <c r="V1844" s="15"/>
      <c r="W1844" s="490">
        <f t="shared" si="704"/>
        <v>0</v>
      </c>
      <c r="X1844" s="21" t="e">
        <f>W1844*U1844/'Déscriptions des trades'!CK1844*'Déscriptions des trades'!B1844</f>
        <v>#DIV/0!</v>
      </c>
      <c r="Y1844" s="459"/>
      <c r="Z1844" s="389"/>
      <c r="AA1844" s="23">
        <f t="shared" si="701"/>
        <v>0.1</v>
      </c>
      <c r="AB1844" s="17" t="e">
        <f>(AA1844*'Déscriptions des trades'!U1844*'Déscriptions des trades'!B1844/'Déscriptions des trades'!CK1844)*'Déscriptions des trades'!W1844</f>
        <v>#DIV/0!</v>
      </c>
      <c r="AC1844" s="265" t="e">
        <f>AB1844*'Déscriptions des trades'!CK1844</f>
        <v>#DIV/0!</v>
      </c>
      <c r="AD1844" s="266" t="e">
        <f>'Déscriptions des trades'!CK1844-AC1844</f>
        <v>#DIV/0!</v>
      </c>
      <c r="AE1844" s="389"/>
      <c r="AF1844" s="399">
        <v>1840</v>
      </c>
      <c r="AG1844" s="389"/>
      <c r="AH1844" s="20"/>
      <c r="AI1844" s="303"/>
      <c r="AJ1844" s="307"/>
      <c r="AK1844" s="161"/>
      <c r="AL1844" s="305"/>
      <c r="AM1844" s="305"/>
      <c r="AN1844" s="162"/>
      <c r="AO1844" s="439"/>
      <c r="AP1844" s="162"/>
      <c r="AQ1844" s="113"/>
      <c r="AR1844" s="113"/>
      <c r="AS1844" s="384"/>
      <c r="AT1844" s="306"/>
      <c r="AU1844" s="306"/>
      <c r="AV1844" s="160"/>
      <c r="AW1844" s="158"/>
      <c r="AX1844" s="385"/>
      <c r="AY1844" s="453"/>
      <c r="AZ1844" s="165"/>
      <c r="BA1844" s="301"/>
      <c r="BB1844" s="165"/>
      <c r="BC1844" s="301"/>
      <c r="BD1844" s="165"/>
      <c r="BE1844" s="302"/>
      <c r="BF1844" s="302"/>
      <c r="BG1844" s="165"/>
      <c r="BH1844" s="303"/>
      <c r="BI1844" s="165"/>
      <c r="BJ1844" s="304"/>
      <c r="BK1844" s="394"/>
      <c r="BL1844" s="302"/>
      <c r="BM1844" s="302"/>
      <c r="BN1844" s="394"/>
      <c r="BO1844" s="302"/>
      <c r="BP1844" s="13"/>
      <c r="BQ1844" s="302"/>
      <c r="BR1844" s="13"/>
      <c r="BS1844" s="302"/>
      <c r="BT1844" s="13"/>
      <c r="BU1844" s="302"/>
      <c r="BV1844" s="386"/>
      <c r="BW1844" s="303"/>
      <c r="BX1844" s="303"/>
      <c r="BY1844" s="302"/>
      <c r="BZ1844" s="302"/>
      <c r="CA1844" s="387"/>
      <c r="CB1844" s="395"/>
      <c r="CC1844" s="12"/>
      <c r="CD1844" s="304"/>
      <c r="CE1844" s="14"/>
      <c r="CF1844" s="395"/>
      <c r="CG1844" s="397"/>
      <c r="CH1844" s="300">
        <f t="shared" si="705"/>
        <v>0</v>
      </c>
      <c r="CI1844" s="26"/>
      <c r="CJ1844" s="17">
        <f t="shared" si="702"/>
        <v>0</v>
      </c>
      <c r="CK1844" s="18">
        <f t="shared" si="713"/>
        <v>12.89</v>
      </c>
      <c r="CM1844" s="164"/>
      <c r="CN1844" s="302"/>
      <c r="CO1844" s="13">
        <f t="shared" si="706"/>
        <v>0</v>
      </c>
      <c r="CP1844" s="302"/>
      <c r="CQ1844" s="13">
        <f t="shared" si="707"/>
        <v>0</v>
      </c>
      <c r="CR1844" s="302"/>
      <c r="CS1844" s="13">
        <f t="shared" si="708"/>
        <v>0</v>
      </c>
      <c r="CT1844" s="302"/>
      <c r="CU1844" s="13">
        <f t="shared" si="703"/>
        <v>0</v>
      </c>
      <c r="CV1844" s="302"/>
      <c r="CW1844" s="13">
        <f t="shared" si="709"/>
        <v>0</v>
      </c>
      <c r="CX1844" s="13">
        <f t="shared" si="710"/>
        <v>0</v>
      </c>
      <c r="CY1844" s="251">
        <f t="shared" si="711"/>
        <v>0</v>
      </c>
      <c r="CZ1844" s="13" t="s">
        <v>29</v>
      </c>
      <c r="DA1844" s="13">
        <v>50</v>
      </c>
      <c r="DB1844" s="22">
        <f t="shared" si="712"/>
        <v>0</v>
      </c>
      <c r="DD1844" s="24"/>
      <c r="DF1844" s="163"/>
      <c r="DH1844" s="24"/>
      <c r="DI1844" s="447"/>
      <c r="DJ1844" s="163"/>
    </row>
    <row r="1845" spans="1:114" s="7" customFormat="1">
      <c r="A1845" s="277">
        <f t="shared" si="696"/>
        <v>50</v>
      </c>
      <c r="B1845" s="21" t="e">
        <f>'Calculateur de trading'!I1845/C1845/W1845</f>
        <v>#DIV/0!</v>
      </c>
      <c r="C1845" s="278">
        <f t="shared" si="697"/>
        <v>10</v>
      </c>
      <c r="D1845" s="278"/>
      <c r="E1845" s="273">
        <f t="shared" si="698"/>
        <v>100</v>
      </c>
      <c r="F1845" s="271">
        <f t="shared" si="690"/>
        <v>2</v>
      </c>
      <c r="G1845" s="271" t="e">
        <f t="shared" si="691"/>
        <v>#DIV/0!</v>
      </c>
      <c r="H1845" s="272">
        <f t="shared" si="692"/>
        <v>20</v>
      </c>
      <c r="I1845" s="270"/>
      <c r="J1845" s="273">
        <f t="shared" si="699"/>
        <v>200</v>
      </c>
      <c r="K1845" s="271">
        <f t="shared" si="693"/>
        <v>4</v>
      </c>
      <c r="L1845" s="271" t="e">
        <f t="shared" si="694"/>
        <v>#DIV/0!</v>
      </c>
      <c r="M1845" s="272">
        <f t="shared" si="695"/>
        <v>40</v>
      </c>
      <c r="N1845" s="389"/>
      <c r="O1845" s="455" t="e">
        <f>(A1845*B1845*W1845)+(B1845*'Calculateur de trading'!H1845)</f>
        <v>#DIV/0!</v>
      </c>
      <c r="P1845" s="274" t="e">
        <f>O1845/'Déscriptions des trades'!CK1845</f>
        <v>#DIV/0!</v>
      </c>
      <c r="Q1845" s="456" t="e">
        <f>'Déscriptions des trades'!CK1845-O1845</f>
        <v>#DIV/0!</v>
      </c>
      <c r="R1845" s="466" t="e">
        <f t="shared" si="700"/>
        <v>#DIV/0!</v>
      </c>
      <c r="S1845" s="389"/>
      <c r="T1845" s="12"/>
      <c r="U1845" s="25"/>
      <c r="V1845" s="15"/>
      <c r="W1845" s="490">
        <f t="shared" si="704"/>
        <v>0</v>
      </c>
      <c r="X1845" s="21" t="e">
        <f>W1845*U1845/'Déscriptions des trades'!CK1845*'Déscriptions des trades'!B1845</f>
        <v>#DIV/0!</v>
      </c>
      <c r="Y1845" s="459"/>
      <c r="Z1845" s="389"/>
      <c r="AA1845" s="23">
        <f t="shared" si="701"/>
        <v>0.1</v>
      </c>
      <c r="AB1845" s="17" t="e">
        <f>(AA1845*'Déscriptions des trades'!U1845*'Déscriptions des trades'!B1845/'Déscriptions des trades'!CK1845)*'Déscriptions des trades'!W1845</f>
        <v>#DIV/0!</v>
      </c>
      <c r="AC1845" s="265" t="e">
        <f>AB1845*'Déscriptions des trades'!CK1845</f>
        <v>#DIV/0!</v>
      </c>
      <c r="AD1845" s="266" t="e">
        <f>'Déscriptions des trades'!CK1845-AC1845</f>
        <v>#DIV/0!</v>
      </c>
      <c r="AE1845" s="389"/>
      <c r="AF1845" s="399">
        <v>1841</v>
      </c>
      <c r="AG1845" s="389"/>
      <c r="AH1845" s="20"/>
      <c r="AI1845" s="303"/>
      <c r="AJ1845" s="307"/>
      <c r="AK1845" s="161"/>
      <c r="AL1845" s="305"/>
      <c r="AM1845" s="305"/>
      <c r="AN1845" s="162"/>
      <c r="AO1845" s="439"/>
      <c r="AP1845" s="162"/>
      <c r="AQ1845" s="113"/>
      <c r="AR1845" s="113"/>
      <c r="AS1845" s="384"/>
      <c r="AT1845" s="306"/>
      <c r="AU1845" s="306"/>
      <c r="AV1845" s="160"/>
      <c r="AW1845" s="158"/>
      <c r="AX1845" s="385"/>
      <c r="AY1845" s="453"/>
      <c r="AZ1845" s="165"/>
      <c r="BA1845" s="301"/>
      <c r="BB1845" s="165"/>
      <c r="BC1845" s="301"/>
      <c r="BD1845" s="165"/>
      <c r="BE1845" s="302"/>
      <c r="BF1845" s="302"/>
      <c r="BG1845" s="165"/>
      <c r="BH1845" s="303"/>
      <c r="BI1845" s="165"/>
      <c r="BJ1845" s="304"/>
      <c r="BK1845" s="394"/>
      <c r="BL1845" s="302"/>
      <c r="BM1845" s="302"/>
      <c r="BN1845" s="394"/>
      <c r="BO1845" s="302"/>
      <c r="BP1845" s="13"/>
      <c r="BQ1845" s="302"/>
      <c r="BR1845" s="13"/>
      <c r="BS1845" s="302"/>
      <c r="BT1845" s="13"/>
      <c r="BU1845" s="302"/>
      <c r="BV1845" s="386"/>
      <c r="BW1845" s="303"/>
      <c r="BX1845" s="303"/>
      <c r="BY1845" s="302"/>
      <c r="BZ1845" s="302"/>
      <c r="CA1845" s="387"/>
      <c r="CB1845" s="395"/>
      <c r="CC1845" s="12"/>
      <c r="CD1845" s="304"/>
      <c r="CE1845" s="14"/>
      <c r="CF1845" s="395"/>
      <c r="CG1845" s="397"/>
      <c r="CH1845" s="300">
        <f t="shared" si="705"/>
        <v>0</v>
      </c>
      <c r="CI1845" s="26"/>
      <c r="CJ1845" s="17">
        <f t="shared" si="702"/>
        <v>0</v>
      </c>
      <c r="CK1845" s="18">
        <f t="shared" si="713"/>
        <v>12.89</v>
      </c>
      <c r="CM1845" s="164"/>
      <c r="CN1845" s="302"/>
      <c r="CO1845" s="13">
        <f t="shared" si="706"/>
        <v>0</v>
      </c>
      <c r="CP1845" s="302"/>
      <c r="CQ1845" s="13">
        <f t="shared" si="707"/>
        <v>0</v>
      </c>
      <c r="CR1845" s="302"/>
      <c r="CS1845" s="13">
        <f t="shared" si="708"/>
        <v>0</v>
      </c>
      <c r="CT1845" s="302"/>
      <c r="CU1845" s="13">
        <f t="shared" si="703"/>
        <v>0</v>
      </c>
      <c r="CV1845" s="302"/>
      <c r="CW1845" s="13">
        <f t="shared" si="709"/>
        <v>0</v>
      </c>
      <c r="CX1845" s="13">
        <f t="shared" si="710"/>
        <v>0</v>
      </c>
      <c r="CY1845" s="251">
        <f t="shared" si="711"/>
        <v>0</v>
      </c>
      <c r="CZ1845" s="13" t="s">
        <v>29</v>
      </c>
      <c r="DA1845" s="13">
        <v>50</v>
      </c>
      <c r="DB1845" s="22">
        <f t="shared" si="712"/>
        <v>0</v>
      </c>
      <c r="DD1845" s="24"/>
      <c r="DF1845" s="163"/>
      <c r="DH1845" s="24"/>
      <c r="DI1845" s="447"/>
      <c r="DJ1845" s="163"/>
    </row>
    <row r="1846" spans="1:114" s="7" customFormat="1">
      <c r="A1846" s="277">
        <f t="shared" si="696"/>
        <v>50</v>
      </c>
      <c r="B1846" s="21" t="e">
        <f>'Calculateur de trading'!I1846/C1846/W1846</f>
        <v>#DIV/0!</v>
      </c>
      <c r="C1846" s="278">
        <f t="shared" si="697"/>
        <v>10</v>
      </c>
      <c r="D1846" s="426"/>
      <c r="E1846" s="273">
        <f t="shared" si="698"/>
        <v>100</v>
      </c>
      <c r="F1846" s="271">
        <f t="shared" si="690"/>
        <v>2</v>
      </c>
      <c r="G1846" s="271" t="e">
        <f t="shared" si="691"/>
        <v>#DIV/0!</v>
      </c>
      <c r="H1846" s="272">
        <f t="shared" si="692"/>
        <v>20</v>
      </c>
      <c r="I1846" s="270"/>
      <c r="J1846" s="273">
        <f t="shared" si="699"/>
        <v>200</v>
      </c>
      <c r="K1846" s="271">
        <f t="shared" si="693"/>
        <v>4</v>
      </c>
      <c r="L1846" s="271" t="e">
        <f t="shared" si="694"/>
        <v>#DIV/0!</v>
      </c>
      <c r="M1846" s="272">
        <f t="shared" si="695"/>
        <v>40</v>
      </c>
      <c r="N1846" s="389"/>
      <c r="O1846" s="455" t="e">
        <f>(A1846*B1846*W1846)+(B1846*'Calculateur de trading'!H1846)</f>
        <v>#DIV/0!</v>
      </c>
      <c r="P1846" s="274" t="e">
        <f>O1846/'Déscriptions des trades'!CK1846</f>
        <v>#DIV/0!</v>
      </c>
      <c r="Q1846" s="456" t="e">
        <f>'Déscriptions des trades'!CK1846-O1846</f>
        <v>#DIV/0!</v>
      </c>
      <c r="R1846" s="466" t="e">
        <f t="shared" si="700"/>
        <v>#DIV/0!</v>
      </c>
      <c r="S1846" s="389"/>
      <c r="T1846" s="12"/>
      <c r="U1846" s="25"/>
      <c r="V1846" s="15"/>
      <c r="W1846" s="490">
        <f t="shared" si="704"/>
        <v>0</v>
      </c>
      <c r="X1846" s="21" t="e">
        <f>W1846*U1846/'Déscriptions des trades'!CK1846*'Déscriptions des trades'!B1846</f>
        <v>#DIV/0!</v>
      </c>
      <c r="Y1846" s="459"/>
      <c r="Z1846" s="389"/>
      <c r="AA1846" s="23">
        <f t="shared" si="701"/>
        <v>0.1</v>
      </c>
      <c r="AB1846" s="17" t="e">
        <f>(AA1846*'Déscriptions des trades'!U1846*'Déscriptions des trades'!B1846/'Déscriptions des trades'!CK1846)*'Déscriptions des trades'!W1846</f>
        <v>#DIV/0!</v>
      </c>
      <c r="AC1846" s="265" t="e">
        <f>AB1846*'Déscriptions des trades'!CK1846</f>
        <v>#DIV/0!</v>
      </c>
      <c r="AD1846" s="266" t="e">
        <f>'Déscriptions des trades'!CK1846-AC1846</f>
        <v>#DIV/0!</v>
      </c>
      <c r="AE1846" s="389"/>
      <c r="AF1846" s="399">
        <v>1842</v>
      </c>
      <c r="AG1846" s="389"/>
      <c r="AH1846" s="20"/>
      <c r="AI1846" s="303"/>
      <c r="AJ1846" s="307"/>
      <c r="AK1846" s="161"/>
      <c r="AL1846" s="305"/>
      <c r="AM1846" s="305"/>
      <c r="AN1846" s="162"/>
      <c r="AO1846" s="439"/>
      <c r="AP1846" s="162"/>
      <c r="AQ1846" s="113"/>
      <c r="AR1846" s="113"/>
      <c r="AS1846" s="384"/>
      <c r="AT1846" s="306"/>
      <c r="AU1846" s="306"/>
      <c r="AV1846" s="160"/>
      <c r="AW1846" s="158"/>
      <c r="AX1846" s="385"/>
      <c r="AY1846" s="453"/>
      <c r="AZ1846" s="165"/>
      <c r="BA1846" s="301"/>
      <c r="BB1846" s="165"/>
      <c r="BC1846" s="301"/>
      <c r="BD1846" s="165"/>
      <c r="BE1846" s="302"/>
      <c r="BF1846" s="302"/>
      <c r="BG1846" s="165"/>
      <c r="BH1846" s="303"/>
      <c r="BI1846" s="165"/>
      <c r="BJ1846" s="304"/>
      <c r="BK1846" s="394"/>
      <c r="BL1846" s="302"/>
      <c r="BM1846" s="302"/>
      <c r="BN1846" s="394"/>
      <c r="BO1846" s="302"/>
      <c r="BP1846" s="13"/>
      <c r="BQ1846" s="302"/>
      <c r="BR1846" s="13"/>
      <c r="BS1846" s="302"/>
      <c r="BT1846" s="13"/>
      <c r="BU1846" s="302"/>
      <c r="BV1846" s="386"/>
      <c r="BW1846" s="303"/>
      <c r="BX1846" s="303"/>
      <c r="BY1846" s="302"/>
      <c r="BZ1846" s="302"/>
      <c r="CA1846" s="387"/>
      <c r="CB1846" s="395"/>
      <c r="CC1846" s="12"/>
      <c r="CD1846" s="304"/>
      <c r="CE1846" s="14"/>
      <c r="CF1846" s="395"/>
      <c r="CG1846" s="397"/>
      <c r="CH1846" s="300">
        <f t="shared" si="705"/>
        <v>0</v>
      </c>
      <c r="CI1846" s="26"/>
      <c r="CJ1846" s="17">
        <f t="shared" si="702"/>
        <v>0</v>
      </c>
      <c r="CK1846" s="18">
        <f t="shared" si="713"/>
        <v>12.89</v>
      </c>
      <c r="CM1846" s="164"/>
      <c r="CN1846" s="302"/>
      <c r="CO1846" s="13">
        <f t="shared" si="706"/>
        <v>0</v>
      </c>
      <c r="CP1846" s="302"/>
      <c r="CQ1846" s="13">
        <f t="shared" si="707"/>
        <v>0</v>
      </c>
      <c r="CR1846" s="302"/>
      <c r="CS1846" s="13">
        <f t="shared" si="708"/>
        <v>0</v>
      </c>
      <c r="CT1846" s="302"/>
      <c r="CU1846" s="13">
        <f t="shared" si="703"/>
        <v>0</v>
      </c>
      <c r="CV1846" s="302"/>
      <c r="CW1846" s="13">
        <f t="shared" si="709"/>
        <v>0</v>
      </c>
      <c r="CX1846" s="13">
        <f t="shared" si="710"/>
        <v>0</v>
      </c>
      <c r="CY1846" s="251">
        <f t="shared" si="711"/>
        <v>0</v>
      </c>
      <c r="CZ1846" s="13" t="s">
        <v>29</v>
      </c>
      <c r="DA1846" s="13">
        <v>50</v>
      </c>
      <c r="DB1846" s="22">
        <f t="shared" si="712"/>
        <v>0</v>
      </c>
      <c r="DD1846" s="24"/>
      <c r="DF1846" s="163"/>
      <c r="DH1846" s="24"/>
      <c r="DI1846" s="447"/>
      <c r="DJ1846" s="163"/>
    </row>
    <row r="1847" spans="1:114" s="7" customFormat="1">
      <c r="A1847" s="277">
        <f t="shared" si="696"/>
        <v>50</v>
      </c>
      <c r="B1847" s="21" t="e">
        <f>'Calculateur de trading'!I1847/C1847/W1847</f>
        <v>#DIV/0!</v>
      </c>
      <c r="C1847" s="278">
        <f t="shared" si="697"/>
        <v>10</v>
      </c>
      <c r="D1847" s="426"/>
      <c r="E1847" s="273">
        <f t="shared" si="698"/>
        <v>100</v>
      </c>
      <c r="F1847" s="271">
        <f t="shared" si="690"/>
        <v>2</v>
      </c>
      <c r="G1847" s="271" t="e">
        <f t="shared" si="691"/>
        <v>#DIV/0!</v>
      </c>
      <c r="H1847" s="272">
        <f t="shared" si="692"/>
        <v>20</v>
      </c>
      <c r="I1847" s="270"/>
      <c r="J1847" s="273">
        <f t="shared" si="699"/>
        <v>200</v>
      </c>
      <c r="K1847" s="271">
        <f t="shared" si="693"/>
        <v>4</v>
      </c>
      <c r="L1847" s="271" t="e">
        <f t="shared" si="694"/>
        <v>#DIV/0!</v>
      </c>
      <c r="M1847" s="272">
        <f t="shared" si="695"/>
        <v>40</v>
      </c>
      <c r="N1847" s="389"/>
      <c r="O1847" s="455" t="e">
        <f>(A1847*B1847*W1847)+(B1847*'Calculateur de trading'!H1847)</f>
        <v>#DIV/0!</v>
      </c>
      <c r="P1847" s="274" t="e">
        <f>O1847/'Déscriptions des trades'!CK1847</f>
        <v>#DIV/0!</v>
      </c>
      <c r="Q1847" s="456" t="e">
        <f>'Déscriptions des trades'!CK1847-O1847</f>
        <v>#DIV/0!</v>
      </c>
      <c r="R1847" s="466" t="e">
        <f t="shared" si="700"/>
        <v>#DIV/0!</v>
      </c>
      <c r="S1847" s="389"/>
      <c r="T1847" s="12"/>
      <c r="U1847" s="25"/>
      <c r="V1847" s="15"/>
      <c r="W1847" s="490">
        <f t="shared" si="704"/>
        <v>0</v>
      </c>
      <c r="X1847" s="21" t="e">
        <f>W1847*U1847/'Déscriptions des trades'!CK1847*'Déscriptions des trades'!B1847</f>
        <v>#DIV/0!</v>
      </c>
      <c r="Y1847" s="459"/>
      <c r="Z1847" s="389"/>
      <c r="AA1847" s="23">
        <f t="shared" si="701"/>
        <v>0.1</v>
      </c>
      <c r="AB1847" s="17" t="e">
        <f>(AA1847*'Déscriptions des trades'!U1847*'Déscriptions des trades'!B1847/'Déscriptions des trades'!CK1847)*'Déscriptions des trades'!W1847</f>
        <v>#DIV/0!</v>
      </c>
      <c r="AC1847" s="265" t="e">
        <f>AB1847*'Déscriptions des trades'!CK1847</f>
        <v>#DIV/0!</v>
      </c>
      <c r="AD1847" s="266" t="e">
        <f>'Déscriptions des trades'!CK1847-AC1847</f>
        <v>#DIV/0!</v>
      </c>
      <c r="AE1847" s="389"/>
      <c r="AF1847" s="399">
        <v>1843</v>
      </c>
      <c r="AG1847" s="389"/>
      <c r="AH1847" s="20"/>
      <c r="AI1847" s="303"/>
      <c r="AJ1847" s="307"/>
      <c r="AK1847" s="161"/>
      <c r="AL1847" s="305"/>
      <c r="AM1847" s="305"/>
      <c r="AN1847" s="162"/>
      <c r="AO1847" s="439"/>
      <c r="AP1847" s="162"/>
      <c r="AQ1847" s="113"/>
      <c r="AR1847" s="113"/>
      <c r="AS1847" s="384"/>
      <c r="AT1847" s="306"/>
      <c r="AU1847" s="306"/>
      <c r="AV1847" s="160"/>
      <c r="AW1847" s="158"/>
      <c r="AX1847" s="385"/>
      <c r="AY1847" s="453"/>
      <c r="AZ1847" s="165"/>
      <c r="BA1847" s="301"/>
      <c r="BB1847" s="165"/>
      <c r="BC1847" s="301"/>
      <c r="BD1847" s="165"/>
      <c r="BE1847" s="302"/>
      <c r="BF1847" s="302"/>
      <c r="BG1847" s="165"/>
      <c r="BH1847" s="303"/>
      <c r="BI1847" s="165"/>
      <c r="BJ1847" s="304"/>
      <c r="BK1847" s="394"/>
      <c r="BL1847" s="302"/>
      <c r="BM1847" s="302"/>
      <c r="BN1847" s="394"/>
      <c r="BO1847" s="302"/>
      <c r="BP1847" s="13"/>
      <c r="BQ1847" s="302"/>
      <c r="BR1847" s="13"/>
      <c r="BS1847" s="302"/>
      <c r="BT1847" s="13"/>
      <c r="BU1847" s="302"/>
      <c r="BV1847" s="386"/>
      <c r="BW1847" s="303"/>
      <c r="BX1847" s="303"/>
      <c r="BY1847" s="302"/>
      <c r="BZ1847" s="302"/>
      <c r="CA1847" s="387"/>
      <c r="CB1847" s="395"/>
      <c r="CC1847" s="12"/>
      <c r="CD1847" s="304"/>
      <c r="CE1847" s="14"/>
      <c r="CF1847" s="395"/>
      <c r="CG1847" s="397"/>
      <c r="CH1847" s="300">
        <f t="shared" si="705"/>
        <v>0</v>
      </c>
      <c r="CI1847" s="26"/>
      <c r="CJ1847" s="17">
        <f t="shared" si="702"/>
        <v>0</v>
      </c>
      <c r="CK1847" s="18">
        <f t="shared" si="713"/>
        <v>12.89</v>
      </c>
      <c r="CM1847" s="164"/>
      <c r="CN1847" s="302"/>
      <c r="CO1847" s="13">
        <f t="shared" si="706"/>
        <v>0</v>
      </c>
      <c r="CP1847" s="302"/>
      <c r="CQ1847" s="13">
        <f t="shared" si="707"/>
        <v>0</v>
      </c>
      <c r="CR1847" s="302"/>
      <c r="CS1847" s="13">
        <f t="shared" si="708"/>
        <v>0</v>
      </c>
      <c r="CT1847" s="302"/>
      <c r="CU1847" s="13">
        <f t="shared" si="703"/>
        <v>0</v>
      </c>
      <c r="CV1847" s="302"/>
      <c r="CW1847" s="13">
        <f t="shared" si="709"/>
        <v>0</v>
      </c>
      <c r="CX1847" s="13">
        <f t="shared" si="710"/>
        <v>0</v>
      </c>
      <c r="CY1847" s="251">
        <f t="shared" si="711"/>
        <v>0</v>
      </c>
      <c r="CZ1847" s="13" t="s">
        <v>29</v>
      </c>
      <c r="DA1847" s="13">
        <v>50</v>
      </c>
      <c r="DB1847" s="22">
        <f t="shared" si="712"/>
        <v>0</v>
      </c>
      <c r="DD1847" s="24"/>
      <c r="DF1847" s="163"/>
      <c r="DH1847" s="24"/>
      <c r="DI1847" s="447"/>
      <c r="DJ1847" s="163"/>
    </row>
    <row r="1848" spans="1:114" s="7" customFormat="1">
      <c r="A1848" s="277">
        <f t="shared" si="696"/>
        <v>50</v>
      </c>
      <c r="B1848" s="21" t="e">
        <f>'Calculateur de trading'!I1848/C1848/W1848</f>
        <v>#DIV/0!</v>
      </c>
      <c r="C1848" s="278">
        <f t="shared" si="697"/>
        <v>10</v>
      </c>
      <c r="D1848" s="278"/>
      <c r="E1848" s="273">
        <f t="shared" si="698"/>
        <v>100</v>
      </c>
      <c r="F1848" s="271">
        <f t="shared" si="690"/>
        <v>2</v>
      </c>
      <c r="G1848" s="271" t="e">
        <f t="shared" si="691"/>
        <v>#DIV/0!</v>
      </c>
      <c r="H1848" s="272">
        <f t="shared" si="692"/>
        <v>20</v>
      </c>
      <c r="I1848" s="270"/>
      <c r="J1848" s="273">
        <f t="shared" si="699"/>
        <v>200</v>
      </c>
      <c r="K1848" s="271">
        <f t="shared" si="693"/>
        <v>4</v>
      </c>
      <c r="L1848" s="271" t="e">
        <f t="shared" si="694"/>
        <v>#DIV/0!</v>
      </c>
      <c r="M1848" s="272">
        <f t="shared" si="695"/>
        <v>40</v>
      </c>
      <c r="N1848" s="389"/>
      <c r="O1848" s="455" t="e">
        <f>(A1848*B1848*W1848)+(B1848*'Calculateur de trading'!H1848)</f>
        <v>#DIV/0!</v>
      </c>
      <c r="P1848" s="274" t="e">
        <f>O1848/'Déscriptions des trades'!CK1848</f>
        <v>#DIV/0!</v>
      </c>
      <c r="Q1848" s="456" t="e">
        <f>'Déscriptions des trades'!CK1848-O1848</f>
        <v>#DIV/0!</v>
      </c>
      <c r="R1848" s="466" t="e">
        <f t="shared" si="700"/>
        <v>#DIV/0!</v>
      </c>
      <c r="S1848" s="389"/>
      <c r="T1848" s="12"/>
      <c r="U1848" s="25"/>
      <c r="V1848" s="15"/>
      <c r="W1848" s="490">
        <f t="shared" si="704"/>
        <v>0</v>
      </c>
      <c r="X1848" s="21" t="e">
        <f>W1848*U1848/'Déscriptions des trades'!CK1848*'Déscriptions des trades'!B1848</f>
        <v>#DIV/0!</v>
      </c>
      <c r="Y1848" s="459"/>
      <c r="Z1848" s="389"/>
      <c r="AA1848" s="23">
        <f t="shared" si="701"/>
        <v>0.1</v>
      </c>
      <c r="AB1848" s="17" t="e">
        <f>(AA1848*'Déscriptions des trades'!U1848*'Déscriptions des trades'!B1848/'Déscriptions des trades'!CK1848)*'Déscriptions des trades'!W1848</f>
        <v>#DIV/0!</v>
      </c>
      <c r="AC1848" s="265" t="e">
        <f>AB1848*'Déscriptions des trades'!CK1848</f>
        <v>#DIV/0!</v>
      </c>
      <c r="AD1848" s="266" t="e">
        <f>'Déscriptions des trades'!CK1848-AC1848</f>
        <v>#DIV/0!</v>
      </c>
      <c r="AE1848" s="389"/>
      <c r="AF1848" s="399">
        <v>1844</v>
      </c>
      <c r="AG1848" s="389"/>
      <c r="AH1848" s="20"/>
      <c r="AI1848" s="303"/>
      <c r="AJ1848" s="307"/>
      <c r="AK1848" s="161"/>
      <c r="AL1848" s="305"/>
      <c r="AM1848" s="305"/>
      <c r="AN1848" s="162"/>
      <c r="AO1848" s="439"/>
      <c r="AP1848" s="162"/>
      <c r="AQ1848" s="113"/>
      <c r="AR1848" s="113"/>
      <c r="AS1848" s="384"/>
      <c r="AT1848" s="306"/>
      <c r="AU1848" s="306"/>
      <c r="AV1848" s="160"/>
      <c r="AW1848" s="158"/>
      <c r="AX1848" s="385"/>
      <c r="AY1848" s="453"/>
      <c r="AZ1848" s="165"/>
      <c r="BA1848" s="301"/>
      <c r="BB1848" s="165"/>
      <c r="BC1848" s="301"/>
      <c r="BD1848" s="165"/>
      <c r="BE1848" s="302"/>
      <c r="BF1848" s="302"/>
      <c r="BG1848" s="165"/>
      <c r="BH1848" s="303"/>
      <c r="BI1848" s="165"/>
      <c r="BJ1848" s="304"/>
      <c r="BK1848" s="394"/>
      <c r="BL1848" s="302"/>
      <c r="BM1848" s="302"/>
      <c r="BN1848" s="394"/>
      <c r="BO1848" s="302"/>
      <c r="BP1848" s="13"/>
      <c r="BQ1848" s="302"/>
      <c r="BR1848" s="13"/>
      <c r="BS1848" s="302"/>
      <c r="BT1848" s="13"/>
      <c r="BU1848" s="302"/>
      <c r="BV1848" s="386"/>
      <c r="BW1848" s="303"/>
      <c r="BX1848" s="303"/>
      <c r="BY1848" s="302"/>
      <c r="BZ1848" s="302"/>
      <c r="CA1848" s="387"/>
      <c r="CB1848" s="395"/>
      <c r="CC1848" s="12"/>
      <c r="CD1848" s="304"/>
      <c r="CE1848" s="14"/>
      <c r="CF1848" s="395"/>
      <c r="CG1848" s="397"/>
      <c r="CH1848" s="300">
        <f t="shared" si="705"/>
        <v>0</v>
      </c>
      <c r="CI1848" s="26"/>
      <c r="CJ1848" s="17">
        <f t="shared" si="702"/>
        <v>0</v>
      </c>
      <c r="CK1848" s="18">
        <f t="shared" si="713"/>
        <v>12.89</v>
      </c>
      <c r="CM1848" s="164"/>
      <c r="CN1848" s="302"/>
      <c r="CO1848" s="13">
        <f t="shared" si="706"/>
        <v>0</v>
      </c>
      <c r="CP1848" s="302"/>
      <c r="CQ1848" s="13">
        <f t="shared" si="707"/>
        <v>0</v>
      </c>
      <c r="CR1848" s="302"/>
      <c r="CS1848" s="13">
        <f t="shared" si="708"/>
        <v>0</v>
      </c>
      <c r="CT1848" s="302"/>
      <c r="CU1848" s="13">
        <f t="shared" si="703"/>
        <v>0</v>
      </c>
      <c r="CV1848" s="302"/>
      <c r="CW1848" s="13">
        <f t="shared" si="709"/>
        <v>0</v>
      </c>
      <c r="CX1848" s="13">
        <f t="shared" si="710"/>
        <v>0</v>
      </c>
      <c r="CY1848" s="251">
        <f t="shared" si="711"/>
        <v>0</v>
      </c>
      <c r="CZ1848" s="13" t="s">
        <v>29</v>
      </c>
      <c r="DA1848" s="13">
        <v>50</v>
      </c>
      <c r="DB1848" s="22">
        <f t="shared" si="712"/>
        <v>0</v>
      </c>
      <c r="DD1848" s="24"/>
      <c r="DF1848" s="163"/>
      <c r="DH1848" s="24"/>
      <c r="DI1848" s="447"/>
      <c r="DJ1848" s="163"/>
    </row>
    <row r="1849" spans="1:114" s="7" customFormat="1">
      <c r="A1849" s="277">
        <f t="shared" si="696"/>
        <v>50</v>
      </c>
      <c r="B1849" s="21" t="e">
        <f>'Calculateur de trading'!I1849/C1849/W1849</f>
        <v>#DIV/0!</v>
      </c>
      <c r="C1849" s="278">
        <f t="shared" si="697"/>
        <v>10</v>
      </c>
      <c r="D1849" s="426"/>
      <c r="E1849" s="273">
        <f t="shared" si="698"/>
        <v>100</v>
      </c>
      <c r="F1849" s="271">
        <f t="shared" si="690"/>
        <v>2</v>
      </c>
      <c r="G1849" s="271" t="e">
        <f t="shared" si="691"/>
        <v>#DIV/0!</v>
      </c>
      <c r="H1849" s="272">
        <f t="shared" si="692"/>
        <v>20</v>
      </c>
      <c r="I1849" s="270"/>
      <c r="J1849" s="273">
        <f t="shared" si="699"/>
        <v>200</v>
      </c>
      <c r="K1849" s="271">
        <f t="shared" si="693"/>
        <v>4</v>
      </c>
      <c r="L1849" s="271" t="e">
        <f t="shared" si="694"/>
        <v>#DIV/0!</v>
      </c>
      <c r="M1849" s="272">
        <f t="shared" si="695"/>
        <v>40</v>
      </c>
      <c r="N1849" s="389"/>
      <c r="O1849" s="455" t="e">
        <f>(A1849*B1849*W1849)+(B1849*'Calculateur de trading'!H1849)</f>
        <v>#DIV/0!</v>
      </c>
      <c r="P1849" s="274" t="e">
        <f>O1849/'Déscriptions des trades'!CK1849</f>
        <v>#DIV/0!</v>
      </c>
      <c r="Q1849" s="456" t="e">
        <f>'Déscriptions des trades'!CK1849-O1849</f>
        <v>#DIV/0!</v>
      </c>
      <c r="R1849" s="466" t="e">
        <f t="shared" si="700"/>
        <v>#DIV/0!</v>
      </c>
      <c r="S1849" s="389"/>
      <c r="T1849" s="12"/>
      <c r="U1849" s="25"/>
      <c r="V1849" s="15"/>
      <c r="W1849" s="490">
        <f t="shared" si="704"/>
        <v>0</v>
      </c>
      <c r="X1849" s="21" t="e">
        <f>W1849*U1849/'Déscriptions des trades'!CK1849*'Déscriptions des trades'!B1849</f>
        <v>#DIV/0!</v>
      </c>
      <c r="Y1849" s="459"/>
      <c r="Z1849" s="389"/>
      <c r="AA1849" s="23">
        <f t="shared" si="701"/>
        <v>0.1</v>
      </c>
      <c r="AB1849" s="17" t="e">
        <f>(AA1849*'Déscriptions des trades'!U1849*'Déscriptions des trades'!B1849/'Déscriptions des trades'!CK1849)*'Déscriptions des trades'!W1849</f>
        <v>#DIV/0!</v>
      </c>
      <c r="AC1849" s="265" t="e">
        <f>AB1849*'Déscriptions des trades'!CK1849</f>
        <v>#DIV/0!</v>
      </c>
      <c r="AD1849" s="266" t="e">
        <f>'Déscriptions des trades'!CK1849-AC1849</f>
        <v>#DIV/0!</v>
      </c>
      <c r="AE1849" s="389"/>
      <c r="AF1849" s="399">
        <v>1845</v>
      </c>
      <c r="AG1849" s="389"/>
      <c r="AH1849" s="20"/>
      <c r="AI1849" s="303"/>
      <c r="AJ1849" s="307"/>
      <c r="AK1849" s="161"/>
      <c r="AL1849" s="305"/>
      <c r="AM1849" s="305"/>
      <c r="AN1849" s="162"/>
      <c r="AO1849" s="439"/>
      <c r="AP1849" s="162"/>
      <c r="AQ1849" s="113"/>
      <c r="AR1849" s="113"/>
      <c r="AS1849" s="384"/>
      <c r="AT1849" s="306"/>
      <c r="AU1849" s="306"/>
      <c r="AV1849" s="160"/>
      <c r="AW1849" s="158"/>
      <c r="AX1849" s="385"/>
      <c r="AY1849" s="453"/>
      <c r="AZ1849" s="165"/>
      <c r="BA1849" s="301"/>
      <c r="BB1849" s="165"/>
      <c r="BC1849" s="301"/>
      <c r="BD1849" s="165"/>
      <c r="BE1849" s="302"/>
      <c r="BF1849" s="302"/>
      <c r="BG1849" s="165"/>
      <c r="BH1849" s="303"/>
      <c r="BI1849" s="165"/>
      <c r="BJ1849" s="304"/>
      <c r="BK1849" s="394"/>
      <c r="BL1849" s="302"/>
      <c r="BM1849" s="302"/>
      <c r="BN1849" s="394"/>
      <c r="BO1849" s="302"/>
      <c r="BP1849" s="13"/>
      <c r="BQ1849" s="302"/>
      <c r="BR1849" s="13"/>
      <c r="BS1849" s="302"/>
      <c r="BT1849" s="13"/>
      <c r="BU1849" s="302"/>
      <c r="BV1849" s="386"/>
      <c r="BW1849" s="303"/>
      <c r="BX1849" s="303"/>
      <c r="BY1849" s="302"/>
      <c r="BZ1849" s="302"/>
      <c r="CA1849" s="387"/>
      <c r="CB1849" s="395"/>
      <c r="CC1849" s="12"/>
      <c r="CD1849" s="304"/>
      <c r="CE1849" s="14"/>
      <c r="CF1849" s="395"/>
      <c r="CG1849" s="397"/>
      <c r="CH1849" s="300">
        <f t="shared" si="705"/>
        <v>0</v>
      </c>
      <c r="CI1849" s="26"/>
      <c r="CJ1849" s="17">
        <f t="shared" si="702"/>
        <v>0</v>
      </c>
      <c r="CK1849" s="18">
        <f t="shared" si="713"/>
        <v>12.89</v>
      </c>
      <c r="CM1849" s="164"/>
      <c r="CN1849" s="302"/>
      <c r="CO1849" s="13">
        <f t="shared" si="706"/>
        <v>0</v>
      </c>
      <c r="CP1849" s="302"/>
      <c r="CQ1849" s="13">
        <f t="shared" si="707"/>
        <v>0</v>
      </c>
      <c r="CR1849" s="302"/>
      <c r="CS1849" s="13">
        <f t="shared" si="708"/>
        <v>0</v>
      </c>
      <c r="CT1849" s="302"/>
      <c r="CU1849" s="13">
        <f t="shared" si="703"/>
        <v>0</v>
      </c>
      <c r="CV1849" s="302"/>
      <c r="CW1849" s="13">
        <f t="shared" si="709"/>
        <v>0</v>
      </c>
      <c r="CX1849" s="13">
        <f t="shared" si="710"/>
        <v>0</v>
      </c>
      <c r="CY1849" s="251">
        <f t="shared" si="711"/>
        <v>0</v>
      </c>
      <c r="CZ1849" s="13" t="s">
        <v>29</v>
      </c>
      <c r="DA1849" s="13">
        <v>50</v>
      </c>
      <c r="DB1849" s="22">
        <f t="shared" si="712"/>
        <v>0</v>
      </c>
      <c r="DD1849" s="24"/>
      <c r="DF1849" s="163"/>
      <c r="DH1849" s="24"/>
      <c r="DI1849" s="447"/>
      <c r="DJ1849" s="163"/>
    </row>
    <row r="1850" spans="1:114" s="7" customFormat="1">
      <c r="A1850" s="277">
        <f t="shared" si="696"/>
        <v>50</v>
      </c>
      <c r="B1850" s="21" t="e">
        <f>'Calculateur de trading'!I1850/C1850/W1850</f>
        <v>#DIV/0!</v>
      </c>
      <c r="C1850" s="278">
        <f t="shared" si="697"/>
        <v>10</v>
      </c>
      <c r="D1850" s="278"/>
      <c r="E1850" s="273">
        <f t="shared" si="698"/>
        <v>100</v>
      </c>
      <c r="F1850" s="271">
        <f t="shared" si="690"/>
        <v>2</v>
      </c>
      <c r="G1850" s="271" t="e">
        <f t="shared" si="691"/>
        <v>#DIV/0!</v>
      </c>
      <c r="H1850" s="272">
        <f t="shared" si="692"/>
        <v>20</v>
      </c>
      <c r="I1850" s="270"/>
      <c r="J1850" s="273">
        <f t="shared" si="699"/>
        <v>200</v>
      </c>
      <c r="K1850" s="271">
        <f t="shared" si="693"/>
        <v>4</v>
      </c>
      <c r="L1850" s="271" t="e">
        <f t="shared" si="694"/>
        <v>#DIV/0!</v>
      </c>
      <c r="M1850" s="272">
        <f t="shared" si="695"/>
        <v>40</v>
      </c>
      <c r="N1850" s="389"/>
      <c r="O1850" s="455" t="e">
        <f>(A1850*B1850*W1850)+(B1850*'Calculateur de trading'!H1850)</f>
        <v>#DIV/0!</v>
      </c>
      <c r="P1850" s="274" t="e">
        <f>O1850/'Déscriptions des trades'!CK1850</f>
        <v>#DIV/0!</v>
      </c>
      <c r="Q1850" s="456" t="e">
        <f>'Déscriptions des trades'!CK1850-O1850</f>
        <v>#DIV/0!</v>
      </c>
      <c r="R1850" s="466" t="e">
        <f t="shared" si="700"/>
        <v>#DIV/0!</v>
      </c>
      <c r="S1850" s="389"/>
      <c r="T1850" s="12"/>
      <c r="U1850" s="25"/>
      <c r="V1850" s="15"/>
      <c r="W1850" s="490">
        <f t="shared" si="704"/>
        <v>0</v>
      </c>
      <c r="X1850" s="21" t="e">
        <f>W1850*U1850/'Déscriptions des trades'!CK1850*'Déscriptions des trades'!B1850</f>
        <v>#DIV/0!</v>
      </c>
      <c r="Y1850" s="459"/>
      <c r="Z1850" s="389"/>
      <c r="AA1850" s="23">
        <f t="shared" si="701"/>
        <v>0.1</v>
      </c>
      <c r="AB1850" s="17" t="e">
        <f>(AA1850*'Déscriptions des trades'!U1850*'Déscriptions des trades'!B1850/'Déscriptions des trades'!CK1850)*'Déscriptions des trades'!W1850</f>
        <v>#DIV/0!</v>
      </c>
      <c r="AC1850" s="265" t="e">
        <f>AB1850*'Déscriptions des trades'!CK1850</f>
        <v>#DIV/0!</v>
      </c>
      <c r="AD1850" s="266" t="e">
        <f>'Déscriptions des trades'!CK1850-AC1850</f>
        <v>#DIV/0!</v>
      </c>
      <c r="AE1850" s="389"/>
      <c r="AF1850" s="399">
        <v>1846</v>
      </c>
      <c r="AG1850" s="389"/>
      <c r="AH1850" s="20"/>
      <c r="AI1850" s="303"/>
      <c r="AJ1850" s="307"/>
      <c r="AK1850" s="161"/>
      <c r="AL1850" s="305"/>
      <c r="AM1850" s="305"/>
      <c r="AN1850" s="162"/>
      <c r="AO1850" s="439"/>
      <c r="AP1850" s="162"/>
      <c r="AQ1850" s="113"/>
      <c r="AR1850" s="113"/>
      <c r="AS1850" s="384"/>
      <c r="AT1850" s="306"/>
      <c r="AU1850" s="306"/>
      <c r="AV1850" s="160"/>
      <c r="AW1850" s="158"/>
      <c r="AX1850" s="385"/>
      <c r="AY1850" s="453"/>
      <c r="AZ1850" s="165"/>
      <c r="BA1850" s="301"/>
      <c r="BB1850" s="165"/>
      <c r="BC1850" s="301"/>
      <c r="BD1850" s="165"/>
      <c r="BE1850" s="302"/>
      <c r="BF1850" s="302"/>
      <c r="BG1850" s="165"/>
      <c r="BH1850" s="303"/>
      <c r="BI1850" s="165"/>
      <c r="BJ1850" s="304"/>
      <c r="BK1850" s="394"/>
      <c r="BL1850" s="302"/>
      <c r="BM1850" s="302"/>
      <c r="BN1850" s="394"/>
      <c r="BO1850" s="302"/>
      <c r="BP1850" s="13"/>
      <c r="BQ1850" s="302"/>
      <c r="BR1850" s="13"/>
      <c r="BS1850" s="302"/>
      <c r="BT1850" s="13"/>
      <c r="BU1850" s="302"/>
      <c r="BV1850" s="386"/>
      <c r="BW1850" s="303"/>
      <c r="BX1850" s="303"/>
      <c r="BY1850" s="302"/>
      <c r="BZ1850" s="302"/>
      <c r="CA1850" s="387"/>
      <c r="CB1850" s="395"/>
      <c r="CC1850" s="12"/>
      <c r="CD1850" s="304"/>
      <c r="CE1850" s="14"/>
      <c r="CF1850" s="395"/>
      <c r="CG1850" s="397"/>
      <c r="CH1850" s="300">
        <f t="shared" si="705"/>
        <v>0</v>
      </c>
      <c r="CI1850" s="26"/>
      <c r="CJ1850" s="17">
        <f t="shared" si="702"/>
        <v>0</v>
      </c>
      <c r="CK1850" s="18">
        <f t="shared" si="713"/>
        <v>12.89</v>
      </c>
      <c r="CM1850" s="164"/>
      <c r="CN1850" s="302"/>
      <c r="CO1850" s="13">
        <f t="shared" si="706"/>
        <v>0</v>
      </c>
      <c r="CP1850" s="302"/>
      <c r="CQ1850" s="13">
        <f t="shared" si="707"/>
        <v>0</v>
      </c>
      <c r="CR1850" s="302"/>
      <c r="CS1850" s="13">
        <f t="shared" si="708"/>
        <v>0</v>
      </c>
      <c r="CT1850" s="302"/>
      <c r="CU1850" s="13">
        <f t="shared" si="703"/>
        <v>0</v>
      </c>
      <c r="CV1850" s="302"/>
      <c r="CW1850" s="13">
        <f t="shared" si="709"/>
        <v>0</v>
      </c>
      <c r="CX1850" s="13">
        <f t="shared" si="710"/>
        <v>0</v>
      </c>
      <c r="CY1850" s="251">
        <f t="shared" si="711"/>
        <v>0</v>
      </c>
      <c r="CZ1850" s="13" t="s">
        <v>29</v>
      </c>
      <c r="DA1850" s="13">
        <v>50</v>
      </c>
      <c r="DB1850" s="22">
        <f t="shared" si="712"/>
        <v>0</v>
      </c>
      <c r="DD1850" s="24"/>
      <c r="DF1850" s="163"/>
      <c r="DH1850" s="24"/>
      <c r="DI1850" s="447"/>
      <c r="DJ1850" s="163"/>
    </row>
    <row r="1851" spans="1:114" s="7" customFormat="1">
      <c r="A1851" s="277">
        <f t="shared" si="696"/>
        <v>50</v>
      </c>
      <c r="B1851" s="21" t="e">
        <f>'Calculateur de trading'!I1851/C1851/W1851</f>
        <v>#DIV/0!</v>
      </c>
      <c r="C1851" s="278">
        <f t="shared" si="697"/>
        <v>10</v>
      </c>
      <c r="D1851" s="426"/>
      <c r="E1851" s="273">
        <f t="shared" si="698"/>
        <v>100</v>
      </c>
      <c r="F1851" s="271">
        <f t="shared" si="690"/>
        <v>2</v>
      </c>
      <c r="G1851" s="271" t="e">
        <f t="shared" si="691"/>
        <v>#DIV/0!</v>
      </c>
      <c r="H1851" s="272">
        <f t="shared" si="692"/>
        <v>20</v>
      </c>
      <c r="I1851" s="270"/>
      <c r="J1851" s="273">
        <f t="shared" si="699"/>
        <v>200</v>
      </c>
      <c r="K1851" s="271">
        <f t="shared" si="693"/>
        <v>4</v>
      </c>
      <c r="L1851" s="271" t="e">
        <f t="shared" si="694"/>
        <v>#DIV/0!</v>
      </c>
      <c r="M1851" s="272">
        <f t="shared" si="695"/>
        <v>40</v>
      </c>
      <c r="N1851" s="389"/>
      <c r="O1851" s="455" t="e">
        <f>(A1851*B1851*W1851)+(B1851*'Calculateur de trading'!H1851)</f>
        <v>#DIV/0!</v>
      </c>
      <c r="P1851" s="274" t="e">
        <f>O1851/'Déscriptions des trades'!CK1851</f>
        <v>#DIV/0!</v>
      </c>
      <c r="Q1851" s="456" t="e">
        <f>'Déscriptions des trades'!CK1851-O1851</f>
        <v>#DIV/0!</v>
      </c>
      <c r="R1851" s="466" t="e">
        <f t="shared" si="700"/>
        <v>#DIV/0!</v>
      </c>
      <c r="S1851" s="389"/>
      <c r="T1851" s="12"/>
      <c r="U1851" s="25"/>
      <c r="V1851" s="15"/>
      <c r="W1851" s="490">
        <f t="shared" si="704"/>
        <v>0</v>
      </c>
      <c r="X1851" s="21" t="e">
        <f>W1851*U1851/'Déscriptions des trades'!CK1851*'Déscriptions des trades'!B1851</f>
        <v>#DIV/0!</v>
      </c>
      <c r="Y1851" s="459"/>
      <c r="Z1851" s="389"/>
      <c r="AA1851" s="23">
        <f t="shared" si="701"/>
        <v>0.1</v>
      </c>
      <c r="AB1851" s="17" t="e">
        <f>(AA1851*'Déscriptions des trades'!U1851*'Déscriptions des trades'!B1851/'Déscriptions des trades'!CK1851)*'Déscriptions des trades'!W1851</f>
        <v>#DIV/0!</v>
      </c>
      <c r="AC1851" s="265" t="e">
        <f>AB1851*'Déscriptions des trades'!CK1851</f>
        <v>#DIV/0!</v>
      </c>
      <c r="AD1851" s="266" t="e">
        <f>'Déscriptions des trades'!CK1851-AC1851</f>
        <v>#DIV/0!</v>
      </c>
      <c r="AE1851" s="389"/>
      <c r="AF1851" s="399">
        <v>1847</v>
      </c>
      <c r="AG1851" s="389"/>
      <c r="AH1851" s="20"/>
      <c r="AI1851" s="303"/>
      <c r="AJ1851" s="307"/>
      <c r="AK1851" s="161"/>
      <c r="AL1851" s="305"/>
      <c r="AM1851" s="305"/>
      <c r="AN1851" s="162"/>
      <c r="AO1851" s="439"/>
      <c r="AP1851" s="162"/>
      <c r="AQ1851" s="113"/>
      <c r="AR1851" s="113"/>
      <c r="AS1851" s="384"/>
      <c r="AT1851" s="306"/>
      <c r="AU1851" s="306"/>
      <c r="AV1851" s="160"/>
      <c r="AW1851" s="158"/>
      <c r="AX1851" s="385"/>
      <c r="AY1851" s="453"/>
      <c r="AZ1851" s="165"/>
      <c r="BA1851" s="301"/>
      <c r="BB1851" s="165"/>
      <c r="BC1851" s="301"/>
      <c r="BD1851" s="165"/>
      <c r="BE1851" s="302"/>
      <c r="BF1851" s="302"/>
      <c r="BG1851" s="165"/>
      <c r="BH1851" s="303"/>
      <c r="BI1851" s="165"/>
      <c r="BJ1851" s="304"/>
      <c r="BK1851" s="394"/>
      <c r="BL1851" s="302"/>
      <c r="BM1851" s="302"/>
      <c r="BN1851" s="394"/>
      <c r="BO1851" s="302"/>
      <c r="BP1851" s="13"/>
      <c r="BQ1851" s="302"/>
      <c r="BR1851" s="13"/>
      <c r="BS1851" s="302"/>
      <c r="BT1851" s="13"/>
      <c r="BU1851" s="302"/>
      <c r="BV1851" s="386"/>
      <c r="BW1851" s="303"/>
      <c r="BX1851" s="303"/>
      <c r="BY1851" s="302"/>
      <c r="BZ1851" s="302"/>
      <c r="CA1851" s="387"/>
      <c r="CB1851" s="395"/>
      <c r="CC1851" s="12"/>
      <c r="CD1851" s="304"/>
      <c r="CE1851" s="14"/>
      <c r="CF1851" s="395"/>
      <c r="CG1851" s="397"/>
      <c r="CH1851" s="300">
        <f t="shared" si="705"/>
        <v>0</v>
      </c>
      <c r="CI1851" s="26"/>
      <c r="CJ1851" s="17">
        <f t="shared" si="702"/>
        <v>0</v>
      </c>
      <c r="CK1851" s="18">
        <f t="shared" si="713"/>
        <v>12.89</v>
      </c>
      <c r="CM1851" s="164"/>
      <c r="CN1851" s="302"/>
      <c r="CO1851" s="13">
        <f t="shared" si="706"/>
        <v>0</v>
      </c>
      <c r="CP1851" s="302"/>
      <c r="CQ1851" s="13">
        <f t="shared" si="707"/>
        <v>0</v>
      </c>
      <c r="CR1851" s="302"/>
      <c r="CS1851" s="13">
        <f t="shared" si="708"/>
        <v>0</v>
      </c>
      <c r="CT1851" s="302"/>
      <c r="CU1851" s="13">
        <f t="shared" si="703"/>
        <v>0</v>
      </c>
      <c r="CV1851" s="302"/>
      <c r="CW1851" s="13">
        <f t="shared" si="709"/>
        <v>0</v>
      </c>
      <c r="CX1851" s="13">
        <f t="shared" si="710"/>
        <v>0</v>
      </c>
      <c r="CY1851" s="251">
        <f t="shared" si="711"/>
        <v>0</v>
      </c>
      <c r="CZ1851" s="13" t="s">
        <v>29</v>
      </c>
      <c r="DA1851" s="13">
        <v>50</v>
      </c>
      <c r="DB1851" s="22">
        <f t="shared" si="712"/>
        <v>0</v>
      </c>
      <c r="DD1851" s="24"/>
      <c r="DF1851" s="163"/>
      <c r="DH1851" s="24"/>
      <c r="DI1851" s="447"/>
      <c r="DJ1851" s="163"/>
    </row>
    <row r="1852" spans="1:114" s="7" customFormat="1">
      <c r="A1852" s="277">
        <f t="shared" si="696"/>
        <v>50</v>
      </c>
      <c r="B1852" s="21" t="e">
        <f>'Calculateur de trading'!I1852/C1852/W1852</f>
        <v>#DIV/0!</v>
      </c>
      <c r="C1852" s="278">
        <f t="shared" si="697"/>
        <v>10</v>
      </c>
      <c r="D1852" s="278"/>
      <c r="E1852" s="273">
        <f t="shared" si="698"/>
        <v>100</v>
      </c>
      <c r="F1852" s="271">
        <f t="shared" si="690"/>
        <v>2</v>
      </c>
      <c r="G1852" s="271" t="e">
        <f t="shared" si="691"/>
        <v>#DIV/0!</v>
      </c>
      <c r="H1852" s="272">
        <f t="shared" si="692"/>
        <v>20</v>
      </c>
      <c r="I1852" s="270"/>
      <c r="J1852" s="273">
        <f t="shared" si="699"/>
        <v>200</v>
      </c>
      <c r="K1852" s="271">
        <f t="shared" si="693"/>
        <v>4</v>
      </c>
      <c r="L1852" s="271" t="e">
        <f t="shared" si="694"/>
        <v>#DIV/0!</v>
      </c>
      <c r="M1852" s="272">
        <f t="shared" si="695"/>
        <v>40</v>
      </c>
      <c r="N1852" s="389"/>
      <c r="O1852" s="455" t="e">
        <f>(A1852*B1852*W1852)+(B1852*'Calculateur de trading'!H1852)</f>
        <v>#DIV/0!</v>
      </c>
      <c r="P1852" s="274" t="e">
        <f>O1852/'Déscriptions des trades'!CK1852</f>
        <v>#DIV/0!</v>
      </c>
      <c r="Q1852" s="456" t="e">
        <f>'Déscriptions des trades'!CK1852-O1852</f>
        <v>#DIV/0!</v>
      </c>
      <c r="R1852" s="466" t="e">
        <f t="shared" si="700"/>
        <v>#DIV/0!</v>
      </c>
      <c r="S1852" s="389"/>
      <c r="T1852" s="12"/>
      <c r="U1852" s="25"/>
      <c r="V1852" s="15"/>
      <c r="W1852" s="490">
        <f t="shared" si="704"/>
        <v>0</v>
      </c>
      <c r="X1852" s="21" t="e">
        <f>W1852*U1852/'Déscriptions des trades'!CK1852*'Déscriptions des trades'!B1852</f>
        <v>#DIV/0!</v>
      </c>
      <c r="Y1852" s="459"/>
      <c r="Z1852" s="389"/>
      <c r="AA1852" s="23">
        <f t="shared" si="701"/>
        <v>0.1</v>
      </c>
      <c r="AB1852" s="17" t="e">
        <f>(AA1852*'Déscriptions des trades'!U1852*'Déscriptions des trades'!B1852/'Déscriptions des trades'!CK1852)*'Déscriptions des trades'!W1852</f>
        <v>#DIV/0!</v>
      </c>
      <c r="AC1852" s="265" t="e">
        <f>AB1852*'Déscriptions des trades'!CK1852</f>
        <v>#DIV/0!</v>
      </c>
      <c r="AD1852" s="266" t="e">
        <f>'Déscriptions des trades'!CK1852-AC1852</f>
        <v>#DIV/0!</v>
      </c>
      <c r="AE1852" s="389"/>
      <c r="AF1852" s="399">
        <v>1848</v>
      </c>
      <c r="AG1852" s="389"/>
      <c r="AH1852" s="20"/>
      <c r="AI1852" s="303"/>
      <c r="AJ1852" s="307"/>
      <c r="AK1852" s="161"/>
      <c r="AL1852" s="305"/>
      <c r="AM1852" s="305"/>
      <c r="AN1852" s="162"/>
      <c r="AO1852" s="439"/>
      <c r="AP1852" s="162"/>
      <c r="AQ1852" s="113"/>
      <c r="AR1852" s="113"/>
      <c r="AS1852" s="384"/>
      <c r="AT1852" s="306"/>
      <c r="AU1852" s="306"/>
      <c r="AV1852" s="160"/>
      <c r="AW1852" s="158"/>
      <c r="AX1852" s="385"/>
      <c r="AY1852" s="453"/>
      <c r="AZ1852" s="165"/>
      <c r="BA1852" s="301"/>
      <c r="BB1852" s="165"/>
      <c r="BC1852" s="301"/>
      <c r="BD1852" s="165"/>
      <c r="BE1852" s="302"/>
      <c r="BF1852" s="302"/>
      <c r="BG1852" s="165"/>
      <c r="BH1852" s="303"/>
      <c r="BI1852" s="165"/>
      <c r="BJ1852" s="304"/>
      <c r="BK1852" s="394"/>
      <c r="BL1852" s="302"/>
      <c r="BM1852" s="302"/>
      <c r="BN1852" s="394"/>
      <c r="BO1852" s="302"/>
      <c r="BP1852" s="13"/>
      <c r="BQ1852" s="302"/>
      <c r="BR1852" s="13"/>
      <c r="BS1852" s="302"/>
      <c r="BT1852" s="13"/>
      <c r="BU1852" s="302"/>
      <c r="BV1852" s="386"/>
      <c r="BW1852" s="303"/>
      <c r="BX1852" s="303"/>
      <c r="BY1852" s="302"/>
      <c r="BZ1852" s="302"/>
      <c r="CA1852" s="387"/>
      <c r="CB1852" s="395"/>
      <c r="CC1852" s="12"/>
      <c r="CD1852" s="304"/>
      <c r="CE1852" s="14"/>
      <c r="CF1852" s="395"/>
      <c r="CG1852" s="397"/>
      <c r="CH1852" s="300">
        <f t="shared" si="705"/>
        <v>0</v>
      </c>
      <c r="CI1852" s="26"/>
      <c r="CJ1852" s="17">
        <f t="shared" si="702"/>
        <v>0</v>
      </c>
      <c r="CK1852" s="18">
        <f t="shared" si="713"/>
        <v>12.89</v>
      </c>
      <c r="CM1852" s="164"/>
      <c r="CN1852" s="302"/>
      <c r="CO1852" s="13">
        <f t="shared" si="706"/>
        <v>0</v>
      </c>
      <c r="CP1852" s="302"/>
      <c r="CQ1852" s="13">
        <f t="shared" si="707"/>
        <v>0</v>
      </c>
      <c r="CR1852" s="302"/>
      <c r="CS1852" s="13">
        <f t="shared" si="708"/>
        <v>0</v>
      </c>
      <c r="CT1852" s="302"/>
      <c r="CU1852" s="13">
        <f t="shared" si="703"/>
        <v>0</v>
      </c>
      <c r="CV1852" s="302"/>
      <c r="CW1852" s="13">
        <f t="shared" si="709"/>
        <v>0</v>
      </c>
      <c r="CX1852" s="13">
        <f t="shared" si="710"/>
        <v>0</v>
      </c>
      <c r="CY1852" s="251">
        <f t="shared" si="711"/>
        <v>0</v>
      </c>
      <c r="CZ1852" s="13" t="s">
        <v>29</v>
      </c>
      <c r="DA1852" s="13">
        <v>50</v>
      </c>
      <c r="DB1852" s="22">
        <f t="shared" si="712"/>
        <v>0</v>
      </c>
      <c r="DD1852" s="24"/>
      <c r="DF1852" s="163"/>
      <c r="DH1852" s="24"/>
      <c r="DI1852" s="447"/>
      <c r="DJ1852" s="163"/>
    </row>
    <row r="1853" spans="1:114" s="7" customFormat="1">
      <c r="A1853" s="277">
        <f t="shared" si="696"/>
        <v>50</v>
      </c>
      <c r="B1853" s="21" t="e">
        <f>'Calculateur de trading'!I1853/C1853/W1853</f>
        <v>#DIV/0!</v>
      </c>
      <c r="C1853" s="278">
        <f t="shared" si="697"/>
        <v>10</v>
      </c>
      <c r="D1853" s="426"/>
      <c r="E1853" s="273">
        <f t="shared" si="698"/>
        <v>100</v>
      </c>
      <c r="F1853" s="271">
        <f t="shared" si="690"/>
        <v>2</v>
      </c>
      <c r="G1853" s="271" t="e">
        <f t="shared" si="691"/>
        <v>#DIV/0!</v>
      </c>
      <c r="H1853" s="272">
        <f t="shared" si="692"/>
        <v>20</v>
      </c>
      <c r="I1853" s="270"/>
      <c r="J1853" s="273">
        <f t="shared" si="699"/>
        <v>200</v>
      </c>
      <c r="K1853" s="271">
        <f t="shared" si="693"/>
        <v>4</v>
      </c>
      <c r="L1853" s="271" t="e">
        <f t="shared" si="694"/>
        <v>#DIV/0!</v>
      </c>
      <c r="M1853" s="272">
        <f t="shared" si="695"/>
        <v>40</v>
      </c>
      <c r="N1853" s="389"/>
      <c r="O1853" s="455" t="e">
        <f>(A1853*B1853*W1853)+(B1853*'Calculateur de trading'!H1853)</f>
        <v>#DIV/0!</v>
      </c>
      <c r="P1853" s="274" t="e">
        <f>O1853/'Déscriptions des trades'!CK1853</f>
        <v>#DIV/0!</v>
      </c>
      <c r="Q1853" s="456" t="e">
        <f>'Déscriptions des trades'!CK1853-O1853</f>
        <v>#DIV/0!</v>
      </c>
      <c r="R1853" s="466" t="e">
        <f t="shared" si="700"/>
        <v>#DIV/0!</v>
      </c>
      <c r="S1853" s="389"/>
      <c r="T1853" s="12"/>
      <c r="U1853" s="25"/>
      <c r="V1853" s="15"/>
      <c r="W1853" s="490">
        <f t="shared" si="704"/>
        <v>0</v>
      </c>
      <c r="X1853" s="21" t="e">
        <f>W1853*U1853/'Déscriptions des trades'!CK1853*'Déscriptions des trades'!B1853</f>
        <v>#DIV/0!</v>
      </c>
      <c r="Y1853" s="459"/>
      <c r="Z1853" s="389"/>
      <c r="AA1853" s="23">
        <f t="shared" si="701"/>
        <v>0.1</v>
      </c>
      <c r="AB1853" s="17" t="e">
        <f>(AA1853*'Déscriptions des trades'!U1853*'Déscriptions des trades'!B1853/'Déscriptions des trades'!CK1853)*'Déscriptions des trades'!W1853</f>
        <v>#DIV/0!</v>
      </c>
      <c r="AC1853" s="265" t="e">
        <f>AB1853*'Déscriptions des trades'!CK1853</f>
        <v>#DIV/0!</v>
      </c>
      <c r="AD1853" s="266" t="e">
        <f>'Déscriptions des trades'!CK1853-AC1853</f>
        <v>#DIV/0!</v>
      </c>
      <c r="AE1853" s="389"/>
      <c r="AF1853" s="399">
        <v>1849</v>
      </c>
      <c r="AG1853" s="389"/>
      <c r="AH1853" s="20"/>
      <c r="AI1853" s="303"/>
      <c r="AJ1853" s="307"/>
      <c r="AK1853" s="161"/>
      <c r="AL1853" s="305"/>
      <c r="AM1853" s="305"/>
      <c r="AN1853" s="162"/>
      <c r="AO1853" s="439"/>
      <c r="AP1853" s="162"/>
      <c r="AQ1853" s="113"/>
      <c r="AR1853" s="113"/>
      <c r="AS1853" s="384"/>
      <c r="AT1853" s="306"/>
      <c r="AU1853" s="306"/>
      <c r="AV1853" s="160"/>
      <c r="AW1853" s="158"/>
      <c r="AX1853" s="385"/>
      <c r="AY1853" s="453"/>
      <c r="AZ1853" s="165"/>
      <c r="BA1853" s="301"/>
      <c r="BB1853" s="165"/>
      <c r="BC1853" s="301"/>
      <c r="BD1853" s="165"/>
      <c r="BE1853" s="302"/>
      <c r="BF1853" s="302"/>
      <c r="BG1853" s="165"/>
      <c r="BH1853" s="303"/>
      <c r="BI1853" s="165"/>
      <c r="BJ1853" s="304"/>
      <c r="BK1853" s="394"/>
      <c r="BL1853" s="302"/>
      <c r="BM1853" s="302"/>
      <c r="BN1853" s="394"/>
      <c r="BO1853" s="302"/>
      <c r="BP1853" s="13"/>
      <c r="BQ1853" s="302"/>
      <c r="BR1853" s="13"/>
      <c r="BS1853" s="302"/>
      <c r="BT1853" s="13"/>
      <c r="BU1853" s="302"/>
      <c r="BV1853" s="386"/>
      <c r="BW1853" s="303"/>
      <c r="BX1853" s="303"/>
      <c r="BY1853" s="302"/>
      <c r="BZ1853" s="302"/>
      <c r="CA1853" s="387"/>
      <c r="CB1853" s="395"/>
      <c r="CC1853" s="12"/>
      <c r="CD1853" s="304"/>
      <c r="CE1853" s="14"/>
      <c r="CF1853" s="395"/>
      <c r="CG1853" s="397"/>
      <c r="CH1853" s="300">
        <f t="shared" si="705"/>
        <v>0</v>
      </c>
      <c r="CI1853" s="26"/>
      <c r="CJ1853" s="17">
        <f t="shared" si="702"/>
        <v>0</v>
      </c>
      <c r="CK1853" s="18">
        <f t="shared" si="713"/>
        <v>12.89</v>
      </c>
      <c r="CM1853" s="164"/>
      <c r="CN1853" s="302"/>
      <c r="CO1853" s="13">
        <f t="shared" si="706"/>
        <v>0</v>
      </c>
      <c r="CP1853" s="302"/>
      <c r="CQ1853" s="13">
        <f t="shared" si="707"/>
        <v>0</v>
      </c>
      <c r="CR1853" s="302"/>
      <c r="CS1853" s="13">
        <f t="shared" si="708"/>
        <v>0</v>
      </c>
      <c r="CT1853" s="302"/>
      <c r="CU1853" s="13">
        <f t="shared" si="703"/>
        <v>0</v>
      </c>
      <c r="CV1853" s="302"/>
      <c r="CW1853" s="13">
        <f t="shared" si="709"/>
        <v>0</v>
      </c>
      <c r="CX1853" s="13">
        <f t="shared" si="710"/>
        <v>0</v>
      </c>
      <c r="CY1853" s="251">
        <f t="shared" si="711"/>
        <v>0</v>
      </c>
      <c r="CZ1853" s="13" t="s">
        <v>29</v>
      </c>
      <c r="DA1853" s="13">
        <v>50</v>
      </c>
      <c r="DB1853" s="22">
        <f t="shared" si="712"/>
        <v>0</v>
      </c>
      <c r="DD1853" s="24"/>
      <c r="DF1853" s="163"/>
      <c r="DH1853" s="24"/>
      <c r="DI1853" s="447"/>
      <c r="DJ1853" s="163"/>
    </row>
    <row r="1854" spans="1:114" s="7" customFormat="1">
      <c r="A1854" s="277">
        <f t="shared" si="696"/>
        <v>50</v>
      </c>
      <c r="B1854" s="21" t="e">
        <f>'Calculateur de trading'!I1854/C1854/W1854</f>
        <v>#DIV/0!</v>
      </c>
      <c r="C1854" s="278">
        <f t="shared" si="697"/>
        <v>10</v>
      </c>
      <c r="D1854" s="426"/>
      <c r="E1854" s="273">
        <f t="shared" si="698"/>
        <v>100</v>
      </c>
      <c r="F1854" s="271">
        <f t="shared" si="690"/>
        <v>2</v>
      </c>
      <c r="G1854" s="271" t="e">
        <f t="shared" si="691"/>
        <v>#DIV/0!</v>
      </c>
      <c r="H1854" s="272">
        <f t="shared" si="692"/>
        <v>20</v>
      </c>
      <c r="I1854" s="270"/>
      <c r="J1854" s="273">
        <f t="shared" si="699"/>
        <v>200</v>
      </c>
      <c r="K1854" s="271">
        <f t="shared" si="693"/>
        <v>4</v>
      </c>
      <c r="L1854" s="271" t="e">
        <f t="shared" si="694"/>
        <v>#DIV/0!</v>
      </c>
      <c r="M1854" s="272">
        <f t="shared" si="695"/>
        <v>40</v>
      </c>
      <c r="N1854" s="389"/>
      <c r="O1854" s="455" t="e">
        <f>(A1854*B1854*W1854)+(B1854*'Calculateur de trading'!H1854)</f>
        <v>#DIV/0!</v>
      </c>
      <c r="P1854" s="274" t="e">
        <f>O1854/'Déscriptions des trades'!CK1854</f>
        <v>#DIV/0!</v>
      </c>
      <c r="Q1854" s="456" t="e">
        <f>'Déscriptions des trades'!CK1854-O1854</f>
        <v>#DIV/0!</v>
      </c>
      <c r="R1854" s="466" t="e">
        <f t="shared" si="700"/>
        <v>#DIV/0!</v>
      </c>
      <c r="S1854" s="389"/>
      <c r="T1854" s="12"/>
      <c r="U1854" s="25"/>
      <c r="V1854" s="15"/>
      <c r="W1854" s="490">
        <f t="shared" si="704"/>
        <v>0</v>
      </c>
      <c r="X1854" s="21" t="e">
        <f>W1854*U1854/'Déscriptions des trades'!CK1854*'Déscriptions des trades'!B1854</f>
        <v>#DIV/0!</v>
      </c>
      <c r="Y1854" s="459"/>
      <c r="Z1854" s="389"/>
      <c r="AA1854" s="23">
        <f t="shared" si="701"/>
        <v>0.1</v>
      </c>
      <c r="AB1854" s="17" t="e">
        <f>(AA1854*'Déscriptions des trades'!U1854*'Déscriptions des trades'!B1854/'Déscriptions des trades'!CK1854)*'Déscriptions des trades'!W1854</f>
        <v>#DIV/0!</v>
      </c>
      <c r="AC1854" s="265" t="e">
        <f>AB1854*'Déscriptions des trades'!CK1854</f>
        <v>#DIV/0!</v>
      </c>
      <c r="AD1854" s="266" t="e">
        <f>'Déscriptions des trades'!CK1854-AC1854</f>
        <v>#DIV/0!</v>
      </c>
      <c r="AE1854" s="389"/>
      <c r="AF1854" s="399">
        <v>1850</v>
      </c>
      <c r="AG1854" s="389"/>
      <c r="AH1854" s="20"/>
      <c r="AI1854" s="303"/>
      <c r="AJ1854" s="307"/>
      <c r="AK1854" s="161"/>
      <c r="AL1854" s="305"/>
      <c r="AM1854" s="305"/>
      <c r="AN1854" s="162"/>
      <c r="AO1854" s="439"/>
      <c r="AP1854" s="162"/>
      <c r="AQ1854" s="113"/>
      <c r="AR1854" s="113"/>
      <c r="AS1854" s="384"/>
      <c r="AT1854" s="306"/>
      <c r="AU1854" s="306"/>
      <c r="AV1854" s="160"/>
      <c r="AW1854" s="158"/>
      <c r="AX1854" s="385"/>
      <c r="AY1854" s="453"/>
      <c r="AZ1854" s="165"/>
      <c r="BA1854" s="301"/>
      <c r="BB1854" s="165"/>
      <c r="BC1854" s="301"/>
      <c r="BD1854" s="165"/>
      <c r="BE1854" s="302"/>
      <c r="BF1854" s="302"/>
      <c r="BG1854" s="165"/>
      <c r="BH1854" s="303"/>
      <c r="BI1854" s="165"/>
      <c r="BJ1854" s="304"/>
      <c r="BK1854" s="394"/>
      <c r="BL1854" s="302"/>
      <c r="BM1854" s="302"/>
      <c r="BN1854" s="394"/>
      <c r="BO1854" s="302"/>
      <c r="BP1854" s="13"/>
      <c r="BQ1854" s="302"/>
      <c r="BR1854" s="13"/>
      <c r="BS1854" s="302"/>
      <c r="BT1854" s="13"/>
      <c r="BU1854" s="302"/>
      <c r="BV1854" s="386"/>
      <c r="BW1854" s="303"/>
      <c r="BX1854" s="303"/>
      <c r="BY1854" s="302"/>
      <c r="BZ1854" s="302"/>
      <c r="CA1854" s="387"/>
      <c r="CB1854" s="395"/>
      <c r="CC1854" s="12"/>
      <c r="CD1854" s="304"/>
      <c r="CE1854" s="14"/>
      <c r="CF1854" s="395"/>
      <c r="CG1854" s="397"/>
      <c r="CH1854" s="300">
        <f t="shared" si="705"/>
        <v>0</v>
      </c>
      <c r="CI1854" s="26"/>
      <c r="CJ1854" s="17">
        <f t="shared" si="702"/>
        <v>0</v>
      </c>
      <c r="CK1854" s="18">
        <f t="shared" si="713"/>
        <v>12.89</v>
      </c>
      <c r="CM1854" s="164"/>
      <c r="CN1854" s="302"/>
      <c r="CO1854" s="13">
        <f t="shared" si="706"/>
        <v>0</v>
      </c>
      <c r="CP1854" s="302"/>
      <c r="CQ1854" s="13">
        <f t="shared" si="707"/>
        <v>0</v>
      </c>
      <c r="CR1854" s="302"/>
      <c r="CS1854" s="13">
        <f t="shared" si="708"/>
        <v>0</v>
      </c>
      <c r="CT1854" s="302"/>
      <c r="CU1854" s="13">
        <f t="shared" si="703"/>
        <v>0</v>
      </c>
      <c r="CV1854" s="302"/>
      <c r="CW1854" s="13">
        <f t="shared" si="709"/>
        <v>0</v>
      </c>
      <c r="CX1854" s="13">
        <f t="shared" si="710"/>
        <v>0</v>
      </c>
      <c r="CY1854" s="251">
        <f t="shared" si="711"/>
        <v>0</v>
      </c>
      <c r="CZ1854" s="13" t="s">
        <v>29</v>
      </c>
      <c r="DA1854" s="13">
        <v>50</v>
      </c>
      <c r="DB1854" s="22">
        <f t="shared" si="712"/>
        <v>0</v>
      </c>
      <c r="DD1854" s="24"/>
      <c r="DF1854" s="163"/>
      <c r="DH1854" s="24"/>
      <c r="DI1854" s="447"/>
      <c r="DJ1854" s="163"/>
    </row>
    <row r="1855" spans="1:114" s="7" customFormat="1">
      <c r="A1855" s="277">
        <f t="shared" si="696"/>
        <v>50</v>
      </c>
      <c r="B1855" s="21" t="e">
        <f>'Calculateur de trading'!I1855/C1855/W1855</f>
        <v>#DIV/0!</v>
      </c>
      <c r="C1855" s="278">
        <f t="shared" si="697"/>
        <v>10</v>
      </c>
      <c r="D1855" s="278"/>
      <c r="E1855" s="273">
        <f t="shared" si="698"/>
        <v>100</v>
      </c>
      <c r="F1855" s="271">
        <f t="shared" si="690"/>
        <v>2</v>
      </c>
      <c r="G1855" s="271" t="e">
        <f t="shared" si="691"/>
        <v>#DIV/0!</v>
      </c>
      <c r="H1855" s="272">
        <f t="shared" si="692"/>
        <v>20</v>
      </c>
      <c r="I1855" s="270"/>
      <c r="J1855" s="273">
        <f t="shared" si="699"/>
        <v>200</v>
      </c>
      <c r="K1855" s="271">
        <f t="shared" si="693"/>
        <v>4</v>
      </c>
      <c r="L1855" s="271" t="e">
        <f t="shared" si="694"/>
        <v>#DIV/0!</v>
      </c>
      <c r="M1855" s="272">
        <f t="shared" si="695"/>
        <v>40</v>
      </c>
      <c r="N1855" s="389"/>
      <c r="O1855" s="455" t="e">
        <f>(A1855*B1855*W1855)+(B1855*'Calculateur de trading'!H1855)</f>
        <v>#DIV/0!</v>
      </c>
      <c r="P1855" s="274" t="e">
        <f>O1855/'Déscriptions des trades'!CK1855</f>
        <v>#DIV/0!</v>
      </c>
      <c r="Q1855" s="456" t="e">
        <f>'Déscriptions des trades'!CK1855-O1855</f>
        <v>#DIV/0!</v>
      </c>
      <c r="R1855" s="466" t="e">
        <f t="shared" si="700"/>
        <v>#DIV/0!</v>
      </c>
      <c r="S1855" s="389"/>
      <c r="T1855" s="12"/>
      <c r="U1855" s="25"/>
      <c r="V1855" s="15"/>
      <c r="W1855" s="490">
        <f t="shared" si="704"/>
        <v>0</v>
      </c>
      <c r="X1855" s="21" t="e">
        <f>W1855*U1855/'Déscriptions des trades'!CK1855*'Déscriptions des trades'!B1855</f>
        <v>#DIV/0!</v>
      </c>
      <c r="Y1855" s="459"/>
      <c r="Z1855" s="389"/>
      <c r="AA1855" s="23">
        <f t="shared" si="701"/>
        <v>0.1</v>
      </c>
      <c r="AB1855" s="17" t="e">
        <f>(AA1855*'Déscriptions des trades'!U1855*'Déscriptions des trades'!B1855/'Déscriptions des trades'!CK1855)*'Déscriptions des trades'!W1855</f>
        <v>#DIV/0!</v>
      </c>
      <c r="AC1855" s="265" t="e">
        <f>AB1855*'Déscriptions des trades'!CK1855</f>
        <v>#DIV/0!</v>
      </c>
      <c r="AD1855" s="266" t="e">
        <f>'Déscriptions des trades'!CK1855-AC1855</f>
        <v>#DIV/0!</v>
      </c>
      <c r="AE1855" s="389"/>
      <c r="AF1855" s="399">
        <v>1851</v>
      </c>
      <c r="AG1855" s="389"/>
      <c r="AH1855" s="20"/>
      <c r="AI1855" s="303"/>
      <c r="AJ1855" s="307"/>
      <c r="AK1855" s="161"/>
      <c r="AL1855" s="305"/>
      <c r="AM1855" s="305"/>
      <c r="AN1855" s="162"/>
      <c r="AO1855" s="439"/>
      <c r="AP1855" s="162"/>
      <c r="AQ1855" s="113"/>
      <c r="AR1855" s="113"/>
      <c r="AS1855" s="384"/>
      <c r="AT1855" s="306"/>
      <c r="AU1855" s="306"/>
      <c r="AV1855" s="160"/>
      <c r="AW1855" s="158"/>
      <c r="AX1855" s="385"/>
      <c r="AY1855" s="453"/>
      <c r="AZ1855" s="165"/>
      <c r="BA1855" s="301"/>
      <c r="BB1855" s="165"/>
      <c r="BC1855" s="301"/>
      <c r="BD1855" s="165"/>
      <c r="BE1855" s="302"/>
      <c r="BF1855" s="302"/>
      <c r="BG1855" s="165"/>
      <c r="BH1855" s="303"/>
      <c r="BI1855" s="165"/>
      <c r="BJ1855" s="304"/>
      <c r="BK1855" s="394"/>
      <c r="BL1855" s="302"/>
      <c r="BM1855" s="302"/>
      <c r="BN1855" s="394"/>
      <c r="BO1855" s="302"/>
      <c r="BP1855" s="13"/>
      <c r="BQ1855" s="302"/>
      <c r="BR1855" s="13"/>
      <c r="BS1855" s="302"/>
      <c r="BT1855" s="13"/>
      <c r="BU1855" s="302"/>
      <c r="BV1855" s="386"/>
      <c r="BW1855" s="303"/>
      <c r="BX1855" s="303"/>
      <c r="BY1855" s="302"/>
      <c r="BZ1855" s="302"/>
      <c r="CA1855" s="387"/>
      <c r="CB1855" s="395"/>
      <c r="CC1855" s="12"/>
      <c r="CD1855" s="304"/>
      <c r="CE1855" s="14"/>
      <c r="CF1855" s="395"/>
      <c r="CG1855" s="397"/>
      <c r="CH1855" s="300">
        <f t="shared" si="705"/>
        <v>0</v>
      </c>
      <c r="CI1855" s="26"/>
      <c r="CJ1855" s="17">
        <f t="shared" si="702"/>
        <v>0</v>
      </c>
      <c r="CK1855" s="18">
        <f t="shared" si="713"/>
        <v>12.89</v>
      </c>
      <c r="CM1855" s="164"/>
      <c r="CN1855" s="302"/>
      <c r="CO1855" s="13">
        <f t="shared" si="706"/>
        <v>0</v>
      </c>
      <c r="CP1855" s="302"/>
      <c r="CQ1855" s="13">
        <f t="shared" si="707"/>
        <v>0</v>
      </c>
      <c r="CR1855" s="302"/>
      <c r="CS1855" s="13">
        <f t="shared" si="708"/>
        <v>0</v>
      </c>
      <c r="CT1855" s="302"/>
      <c r="CU1855" s="13">
        <f t="shared" si="703"/>
        <v>0</v>
      </c>
      <c r="CV1855" s="302"/>
      <c r="CW1855" s="13">
        <f t="shared" si="709"/>
        <v>0</v>
      </c>
      <c r="CX1855" s="13">
        <f t="shared" si="710"/>
        <v>0</v>
      </c>
      <c r="CY1855" s="251">
        <f t="shared" si="711"/>
        <v>0</v>
      </c>
      <c r="CZ1855" s="13" t="s">
        <v>29</v>
      </c>
      <c r="DA1855" s="13">
        <v>50</v>
      </c>
      <c r="DB1855" s="22">
        <f t="shared" si="712"/>
        <v>0</v>
      </c>
      <c r="DD1855" s="24"/>
      <c r="DF1855" s="163"/>
      <c r="DH1855" s="24"/>
      <c r="DI1855" s="447"/>
      <c r="DJ1855" s="163"/>
    </row>
    <row r="1856" spans="1:114" s="7" customFormat="1">
      <c r="A1856" s="277">
        <f t="shared" si="696"/>
        <v>50</v>
      </c>
      <c r="B1856" s="21" t="e">
        <f>'Calculateur de trading'!I1856/C1856/W1856</f>
        <v>#DIV/0!</v>
      </c>
      <c r="C1856" s="278">
        <f t="shared" si="697"/>
        <v>10</v>
      </c>
      <c r="D1856" s="426"/>
      <c r="E1856" s="273">
        <f t="shared" si="698"/>
        <v>100</v>
      </c>
      <c r="F1856" s="271">
        <f t="shared" si="690"/>
        <v>2</v>
      </c>
      <c r="G1856" s="271" t="e">
        <f t="shared" si="691"/>
        <v>#DIV/0!</v>
      </c>
      <c r="H1856" s="272">
        <f t="shared" si="692"/>
        <v>20</v>
      </c>
      <c r="I1856" s="270"/>
      <c r="J1856" s="273">
        <f t="shared" si="699"/>
        <v>200</v>
      </c>
      <c r="K1856" s="271">
        <f t="shared" si="693"/>
        <v>4</v>
      </c>
      <c r="L1856" s="271" t="e">
        <f t="shared" si="694"/>
        <v>#DIV/0!</v>
      </c>
      <c r="M1856" s="272">
        <f t="shared" si="695"/>
        <v>40</v>
      </c>
      <c r="N1856" s="389"/>
      <c r="O1856" s="455" t="e">
        <f>(A1856*B1856*W1856)+(B1856*'Calculateur de trading'!H1856)</f>
        <v>#DIV/0!</v>
      </c>
      <c r="P1856" s="274" t="e">
        <f>O1856/'Déscriptions des trades'!CK1856</f>
        <v>#DIV/0!</v>
      </c>
      <c r="Q1856" s="456" t="e">
        <f>'Déscriptions des trades'!CK1856-O1856</f>
        <v>#DIV/0!</v>
      </c>
      <c r="R1856" s="466" t="e">
        <f t="shared" si="700"/>
        <v>#DIV/0!</v>
      </c>
      <c r="S1856" s="389"/>
      <c r="T1856" s="12"/>
      <c r="U1856" s="25"/>
      <c r="V1856" s="15"/>
      <c r="W1856" s="490">
        <f t="shared" si="704"/>
        <v>0</v>
      </c>
      <c r="X1856" s="21" t="e">
        <f>W1856*U1856/'Déscriptions des trades'!CK1856*'Déscriptions des trades'!B1856</f>
        <v>#DIV/0!</v>
      </c>
      <c r="Y1856" s="459"/>
      <c r="Z1856" s="389"/>
      <c r="AA1856" s="23">
        <f t="shared" si="701"/>
        <v>0.1</v>
      </c>
      <c r="AB1856" s="17" t="e">
        <f>(AA1856*'Déscriptions des trades'!U1856*'Déscriptions des trades'!B1856/'Déscriptions des trades'!CK1856)*'Déscriptions des trades'!W1856</f>
        <v>#DIV/0!</v>
      </c>
      <c r="AC1856" s="265" t="e">
        <f>AB1856*'Déscriptions des trades'!CK1856</f>
        <v>#DIV/0!</v>
      </c>
      <c r="AD1856" s="266" t="e">
        <f>'Déscriptions des trades'!CK1856-AC1856</f>
        <v>#DIV/0!</v>
      </c>
      <c r="AE1856" s="389"/>
      <c r="AF1856" s="399">
        <v>1852</v>
      </c>
      <c r="AG1856" s="389"/>
      <c r="AH1856" s="20"/>
      <c r="AI1856" s="303"/>
      <c r="AJ1856" s="307"/>
      <c r="AK1856" s="161"/>
      <c r="AL1856" s="305"/>
      <c r="AM1856" s="305"/>
      <c r="AN1856" s="162"/>
      <c r="AO1856" s="439"/>
      <c r="AP1856" s="162"/>
      <c r="AQ1856" s="113"/>
      <c r="AR1856" s="113"/>
      <c r="AS1856" s="384"/>
      <c r="AT1856" s="306"/>
      <c r="AU1856" s="306"/>
      <c r="AV1856" s="160"/>
      <c r="AW1856" s="158"/>
      <c r="AX1856" s="385"/>
      <c r="AY1856" s="453"/>
      <c r="AZ1856" s="165"/>
      <c r="BA1856" s="301"/>
      <c r="BB1856" s="165"/>
      <c r="BC1856" s="301"/>
      <c r="BD1856" s="165"/>
      <c r="BE1856" s="302"/>
      <c r="BF1856" s="302"/>
      <c r="BG1856" s="165"/>
      <c r="BH1856" s="303"/>
      <c r="BI1856" s="165"/>
      <c r="BJ1856" s="304"/>
      <c r="BK1856" s="394"/>
      <c r="BL1856" s="302"/>
      <c r="BM1856" s="302"/>
      <c r="BN1856" s="394"/>
      <c r="BO1856" s="302"/>
      <c r="BP1856" s="13"/>
      <c r="BQ1856" s="302"/>
      <c r="BR1856" s="13"/>
      <c r="BS1856" s="302"/>
      <c r="BT1856" s="13"/>
      <c r="BU1856" s="302"/>
      <c r="BV1856" s="386"/>
      <c r="BW1856" s="303"/>
      <c r="BX1856" s="303"/>
      <c r="BY1856" s="302"/>
      <c r="BZ1856" s="302"/>
      <c r="CA1856" s="387"/>
      <c r="CB1856" s="395"/>
      <c r="CC1856" s="12"/>
      <c r="CD1856" s="304"/>
      <c r="CE1856" s="14"/>
      <c r="CF1856" s="395"/>
      <c r="CG1856" s="397"/>
      <c r="CH1856" s="300">
        <f t="shared" si="705"/>
        <v>0</v>
      </c>
      <c r="CI1856" s="26"/>
      <c r="CJ1856" s="17">
        <f t="shared" si="702"/>
        <v>0</v>
      </c>
      <c r="CK1856" s="18">
        <f t="shared" si="713"/>
        <v>12.89</v>
      </c>
      <c r="CM1856" s="164"/>
      <c r="CN1856" s="302"/>
      <c r="CO1856" s="13">
        <f t="shared" si="706"/>
        <v>0</v>
      </c>
      <c r="CP1856" s="302"/>
      <c r="CQ1856" s="13">
        <f t="shared" si="707"/>
        <v>0</v>
      </c>
      <c r="CR1856" s="302"/>
      <c r="CS1856" s="13">
        <f t="shared" si="708"/>
        <v>0</v>
      </c>
      <c r="CT1856" s="302"/>
      <c r="CU1856" s="13">
        <f t="shared" si="703"/>
        <v>0</v>
      </c>
      <c r="CV1856" s="302"/>
      <c r="CW1856" s="13">
        <f t="shared" si="709"/>
        <v>0</v>
      </c>
      <c r="CX1856" s="13">
        <f t="shared" si="710"/>
        <v>0</v>
      </c>
      <c r="CY1856" s="251">
        <f t="shared" si="711"/>
        <v>0</v>
      </c>
      <c r="CZ1856" s="13" t="s">
        <v>29</v>
      </c>
      <c r="DA1856" s="13">
        <v>50</v>
      </c>
      <c r="DB1856" s="22">
        <f t="shared" si="712"/>
        <v>0</v>
      </c>
      <c r="DD1856" s="24"/>
      <c r="DF1856" s="163"/>
      <c r="DH1856" s="24"/>
      <c r="DI1856" s="447"/>
      <c r="DJ1856" s="163"/>
    </row>
    <row r="1857" spans="1:114" s="7" customFormat="1">
      <c r="A1857" s="277">
        <f t="shared" si="696"/>
        <v>50</v>
      </c>
      <c r="B1857" s="21" t="e">
        <f>'Calculateur de trading'!I1857/C1857/W1857</f>
        <v>#DIV/0!</v>
      </c>
      <c r="C1857" s="278">
        <f t="shared" si="697"/>
        <v>10</v>
      </c>
      <c r="D1857" s="278"/>
      <c r="E1857" s="273">
        <f t="shared" si="698"/>
        <v>100</v>
      </c>
      <c r="F1857" s="271">
        <f t="shared" si="690"/>
        <v>2</v>
      </c>
      <c r="G1857" s="271" t="e">
        <f t="shared" si="691"/>
        <v>#DIV/0!</v>
      </c>
      <c r="H1857" s="272">
        <f t="shared" si="692"/>
        <v>20</v>
      </c>
      <c r="I1857" s="270"/>
      <c r="J1857" s="273">
        <f t="shared" si="699"/>
        <v>200</v>
      </c>
      <c r="K1857" s="271">
        <f t="shared" si="693"/>
        <v>4</v>
      </c>
      <c r="L1857" s="271" t="e">
        <f t="shared" si="694"/>
        <v>#DIV/0!</v>
      </c>
      <c r="M1857" s="272">
        <f t="shared" si="695"/>
        <v>40</v>
      </c>
      <c r="N1857" s="389"/>
      <c r="O1857" s="455" t="e">
        <f>(A1857*B1857*W1857)+(B1857*'Calculateur de trading'!H1857)</f>
        <v>#DIV/0!</v>
      </c>
      <c r="P1857" s="274" t="e">
        <f>O1857/'Déscriptions des trades'!CK1857</f>
        <v>#DIV/0!</v>
      </c>
      <c r="Q1857" s="456" t="e">
        <f>'Déscriptions des trades'!CK1857-O1857</f>
        <v>#DIV/0!</v>
      </c>
      <c r="R1857" s="466" t="e">
        <f t="shared" si="700"/>
        <v>#DIV/0!</v>
      </c>
      <c r="S1857" s="389"/>
      <c r="T1857" s="12"/>
      <c r="U1857" s="25"/>
      <c r="V1857" s="15"/>
      <c r="W1857" s="490">
        <f t="shared" si="704"/>
        <v>0</v>
      </c>
      <c r="X1857" s="21" t="e">
        <f>W1857*U1857/'Déscriptions des trades'!CK1857*'Déscriptions des trades'!B1857</f>
        <v>#DIV/0!</v>
      </c>
      <c r="Y1857" s="459"/>
      <c r="Z1857" s="389"/>
      <c r="AA1857" s="23">
        <f t="shared" si="701"/>
        <v>0.1</v>
      </c>
      <c r="AB1857" s="17" t="e">
        <f>(AA1857*'Déscriptions des trades'!U1857*'Déscriptions des trades'!B1857/'Déscriptions des trades'!CK1857)*'Déscriptions des trades'!W1857</f>
        <v>#DIV/0!</v>
      </c>
      <c r="AC1857" s="265" t="e">
        <f>AB1857*'Déscriptions des trades'!CK1857</f>
        <v>#DIV/0!</v>
      </c>
      <c r="AD1857" s="266" t="e">
        <f>'Déscriptions des trades'!CK1857-AC1857</f>
        <v>#DIV/0!</v>
      </c>
      <c r="AE1857" s="389"/>
      <c r="AF1857" s="399">
        <v>1853</v>
      </c>
      <c r="AG1857" s="389"/>
      <c r="AH1857" s="20"/>
      <c r="AI1857" s="303"/>
      <c r="AJ1857" s="307"/>
      <c r="AK1857" s="161"/>
      <c r="AL1857" s="305"/>
      <c r="AM1857" s="305"/>
      <c r="AN1857" s="162"/>
      <c r="AO1857" s="439"/>
      <c r="AP1857" s="162"/>
      <c r="AQ1857" s="113"/>
      <c r="AR1857" s="113"/>
      <c r="AS1857" s="384"/>
      <c r="AT1857" s="306"/>
      <c r="AU1857" s="306"/>
      <c r="AV1857" s="160"/>
      <c r="AW1857" s="158"/>
      <c r="AX1857" s="385"/>
      <c r="AY1857" s="453"/>
      <c r="AZ1857" s="165"/>
      <c r="BA1857" s="301"/>
      <c r="BB1857" s="165"/>
      <c r="BC1857" s="301"/>
      <c r="BD1857" s="165"/>
      <c r="BE1857" s="302"/>
      <c r="BF1857" s="302"/>
      <c r="BG1857" s="165"/>
      <c r="BH1857" s="303"/>
      <c r="BI1857" s="165"/>
      <c r="BJ1857" s="304"/>
      <c r="BK1857" s="394"/>
      <c r="BL1857" s="302"/>
      <c r="BM1857" s="302"/>
      <c r="BN1857" s="394"/>
      <c r="BO1857" s="302"/>
      <c r="BP1857" s="13"/>
      <c r="BQ1857" s="302"/>
      <c r="BR1857" s="13"/>
      <c r="BS1857" s="302"/>
      <c r="BT1857" s="13"/>
      <c r="BU1857" s="302"/>
      <c r="BV1857" s="386"/>
      <c r="BW1857" s="303"/>
      <c r="BX1857" s="303"/>
      <c r="BY1857" s="302"/>
      <c r="BZ1857" s="302"/>
      <c r="CA1857" s="387"/>
      <c r="CB1857" s="395"/>
      <c r="CC1857" s="12"/>
      <c r="CD1857" s="304"/>
      <c r="CE1857" s="14"/>
      <c r="CF1857" s="395"/>
      <c r="CG1857" s="397"/>
      <c r="CH1857" s="300">
        <f t="shared" si="705"/>
        <v>0</v>
      </c>
      <c r="CI1857" s="26"/>
      <c r="CJ1857" s="17">
        <f t="shared" si="702"/>
        <v>0</v>
      </c>
      <c r="CK1857" s="18">
        <f t="shared" si="713"/>
        <v>12.89</v>
      </c>
      <c r="CM1857" s="164"/>
      <c r="CN1857" s="302"/>
      <c r="CO1857" s="13">
        <f t="shared" si="706"/>
        <v>0</v>
      </c>
      <c r="CP1857" s="302"/>
      <c r="CQ1857" s="13">
        <f t="shared" si="707"/>
        <v>0</v>
      </c>
      <c r="CR1857" s="302"/>
      <c r="CS1857" s="13">
        <f t="shared" si="708"/>
        <v>0</v>
      </c>
      <c r="CT1857" s="302"/>
      <c r="CU1857" s="13">
        <f t="shared" si="703"/>
        <v>0</v>
      </c>
      <c r="CV1857" s="302"/>
      <c r="CW1857" s="13">
        <f t="shared" si="709"/>
        <v>0</v>
      </c>
      <c r="CX1857" s="13">
        <f t="shared" si="710"/>
        <v>0</v>
      </c>
      <c r="CY1857" s="251">
        <f t="shared" si="711"/>
        <v>0</v>
      </c>
      <c r="CZ1857" s="13" t="s">
        <v>29</v>
      </c>
      <c r="DA1857" s="13">
        <v>50</v>
      </c>
      <c r="DB1857" s="22">
        <f t="shared" si="712"/>
        <v>0</v>
      </c>
      <c r="DD1857" s="24"/>
      <c r="DF1857" s="163"/>
      <c r="DH1857" s="24"/>
      <c r="DI1857" s="447"/>
      <c r="DJ1857" s="163"/>
    </row>
    <row r="1858" spans="1:114" s="7" customFormat="1">
      <c r="A1858" s="277">
        <f t="shared" si="696"/>
        <v>50</v>
      </c>
      <c r="B1858" s="21" t="e">
        <f>'Calculateur de trading'!I1858/C1858/W1858</f>
        <v>#DIV/0!</v>
      </c>
      <c r="C1858" s="278">
        <f t="shared" si="697"/>
        <v>10</v>
      </c>
      <c r="D1858" s="426"/>
      <c r="E1858" s="273">
        <f t="shared" si="698"/>
        <v>100</v>
      </c>
      <c r="F1858" s="271">
        <f t="shared" si="690"/>
        <v>2</v>
      </c>
      <c r="G1858" s="271" t="e">
        <f t="shared" si="691"/>
        <v>#DIV/0!</v>
      </c>
      <c r="H1858" s="272">
        <f t="shared" si="692"/>
        <v>20</v>
      </c>
      <c r="I1858" s="270"/>
      <c r="J1858" s="273">
        <f t="shared" si="699"/>
        <v>200</v>
      </c>
      <c r="K1858" s="271">
        <f t="shared" si="693"/>
        <v>4</v>
      </c>
      <c r="L1858" s="271" t="e">
        <f t="shared" si="694"/>
        <v>#DIV/0!</v>
      </c>
      <c r="M1858" s="272">
        <f t="shared" si="695"/>
        <v>40</v>
      </c>
      <c r="N1858" s="389"/>
      <c r="O1858" s="455" t="e">
        <f>(A1858*B1858*W1858)+(B1858*'Calculateur de trading'!H1858)</f>
        <v>#DIV/0!</v>
      </c>
      <c r="P1858" s="274" t="e">
        <f>O1858/'Déscriptions des trades'!CK1858</f>
        <v>#DIV/0!</v>
      </c>
      <c r="Q1858" s="456" t="e">
        <f>'Déscriptions des trades'!CK1858-O1858</f>
        <v>#DIV/0!</v>
      </c>
      <c r="R1858" s="466" t="e">
        <f t="shared" si="700"/>
        <v>#DIV/0!</v>
      </c>
      <c r="S1858" s="389"/>
      <c r="T1858" s="12"/>
      <c r="U1858" s="25"/>
      <c r="V1858" s="15"/>
      <c r="W1858" s="490">
        <f t="shared" si="704"/>
        <v>0</v>
      </c>
      <c r="X1858" s="21" t="e">
        <f>W1858*U1858/'Déscriptions des trades'!CK1858*'Déscriptions des trades'!B1858</f>
        <v>#DIV/0!</v>
      </c>
      <c r="Y1858" s="459"/>
      <c r="Z1858" s="389"/>
      <c r="AA1858" s="23">
        <f t="shared" si="701"/>
        <v>0.1</v>
      </c>
      <c r="AB1858" s="17" t="e">
        <f>(AA1858*'Déscriptions des trades'!U1858*'Déscriptions des trades'!B1858/'Déscriptions des trades'!CK1858)*'Déscriptions des trades'!W1858</f>
        <v>#DIV/0!</v>
      </c>
      <c r="AC1858" s="265" t="e">
        <f>AB1858*'Déscriptions des trades'!CK1858</f>
        <v>#DIV/0!</v>
      </c>
      <c r="AD1858" s="266" t="e">
        <f>'Déscriptions des trades'!CK1858-AC1858</f>
        <v>#DIV/0!</v>
      </c>
      <c r="AE1858" s="389"/>
      <c r="AF1858" s="399">
        <v>1854</v>
      </c>
      <c r="AG1858" s="389"/>
      <c r="AH1858" s="20"/>
      <c r="AI1858" s="303"/>
      <c r="AJ1858" s="307"/>
      <c r="AK1858" s="161"/>
      <c r="AL1858" s="305"/>
      <c r="AM1858" s="305"/>
      <c r="AN1858" s="162"/>
      <c r="AO1858" s="439"/>
      <c r="AP1858" s="162"/>
      <c r="AQ1858" s="113"/>
      <c r="AR1858" s="113"/>
      <c r="AS1858" s="384"/>
      <c r="AT1858" s="306"/>
      <c r="AU1858" s="306"/>
      <c r="AV1858" s="160"/>
      <c r="AW1858" s="158"/>
      <c r="AX1858" s="385"/>
      <c r="AY1858" s="453"/>
      <c r="AZ1858" s="165"/>
      <c r="BA1858" s="301"/>
      <c r="BB1858" s="165"/>
      <c r="BC1858" s="301"/>
      <c r="BD1858" s="165"/>
      <c r="BE1858" s="302"/>
      <c r="BF1858" s="302"/>
      <c r="BG1858" s="165"/>
      <c r="BH1858" s="303"/>
      <c r="BI1858" s="165"/>
      <c r="BJ1858" s="304"/>
      <c r="BK1858" s="394"/>
      <c r="BL1858" s="302"/>
      <c r="BM1858" s="302"/>
      <c r="BN1858" s="394"/>
      <c r="BO1858" s="302"/>
      <c r="BP1858" s="13"/>
      <c r="BQ1858" s="302"/>
      <c r="BR1858" s="13"/>
      <c r="BS1858" s="302"/>
      <c r="BT1858" s="13"/>
      <c r="BU1858" s="302"/>
      <c r="BV1858" s="386"/>
      <c r="BW1858" s="303"/>
      <c r="BX1858" s="303"/>
      <c r="BY1858" s="302"/>
      <c r="BZ1858" s="302"/>
      <c r="CA1858" s="387"/>
      <c r="CB1858" s="395"/>
      <c r="CC1858" s="12"/>
      <c r="CD1858" s="304"/>
      <c r="CE1858" s="14"/>
      <c r="CF1858" s="395"/>
      <c r="CG1858" s="397"/>
      <c r="CH1858" s="300">
        <f t="shared" si="705"/>
        <v>0</v>
      </c>
      <c r="CI1858" s="26"/>
      <c r="CJ1858" s="17">
        <f t="shared" si="702"/>
        <v>0</v>
      </c>
      <c r="CK1858" s="18">
        <f t="shared" si="713"/>
        <v>12.89</v>
      </c>
      <c r="CM1858" s="164"/>
      <c r="CN1858" s="302"/>
      <c r="CO1858" s="13">
        <f t="shared" si="706"/>
        <v>0</v>
      </c>
      <c r="CP1858" s="302"/>
      <c r="CQ1858" s="13">
        <f t="shared" si="707"/>
        <v>0</v>
      </c>
      <c r="CR1858" s="302"/>
      <c r="CS1858" s="13">
        <f t="shared" si="708"/>
        <v>0</v>
      </c>
      <c r="CT1858" s="302"/>
      <c r="CU1858" s="13">
        <f t="shared" si="703"/>
        <v>0</v>
      </c>
      <c r="CV1858" s="302"/>
      <c r="CW1858" s="13">
        <f t="shared" si="709"/>
        <v>0</v>
      </c>
      <c r="CX1858" s="13">
        <f t="shared" si="710"/>
        <v>0</v>
      </c>
      <c r="CY1858" s="251">
        <f t="shared" si="711"/>
        <v>0</v>
      </c>
      <c r="CZ1858" s="13" t="s">
        <v>29</v>
      </c>
      <c r="DA1858" s="13">
        <v>50</v>
      </c>
      <c r="DB1858" s="22">
        <f t="shared" si="712"/>
        <v>0</v>
      </c>
      <c r="DD1858" s="24"/>
      <c r="DF1858" s="163"/>
      <c r="DH1858" s="24"/>
      <c r="DI1858" s="447"/>
      <c r="DJ1858" s="163"/>
    </row>
    <row r="1859" spans="1:114" s="7" customFormat="1">
      <c r="A1859" s="277">
        <f t="shared" si="696"/>
        <v>50</v>
      </c>
      <c r="B1859" s="21" t="e">
        <f>'Calculateur de trading'!I1859/C1859/W1859</f>
        <v>#DIV/0!</v>
      </c>
      <c r="C1859" s="278">
        <f t="shared" si="697"/>
        <v>10</v>
      </c>
      <c r="D1859" s="278"/>
      <c r="E1859" s="273">
        <f t="shared" si="698"/>
        <v>100</v>
      </c>
      <c r="F1859" s="271">
        <f t="shared" si="690"/>
        <v>2</v>
      </c>
      <c r="G1859" s="271" t="e">
        <f t="shared" si="691"/>
        <v>#DIV/0!</v>
      </c>
      <c r="H1859" s="272">
        <f t="shared" si="692"/>
        <v>20</v>
      </c>
      <c r="I1859" s="270"/>
      <c r="J1859" s="273">
        <f t="shared" si="699"/>
        <v>200</v>
      </c>
      <c r="K1859" s="271">
        <f t="shared" si="693"/>
        <v>4</v>
      </c>
      <c r="L1859" s="271" t="e">
        <f t="shared" si="694"/>
        <v>#DIV/0!</v>
      </c>
      <c r="M1859" s="272">
        <f t="shared" si="695"/>
        <v>40</v>
      </c>
      <c r="N1859" s="389"/>
      <c r="O1859" s="455" t="e">
        <f>(A1859*B1859*W1859)+(B1859*'Calculateur de trading'!H1859)</f>
        <v>#DIV/0!</v>
      </c>
      <c r="P1859" s="274" t="e">
        <f>O1859/'Déscriptions des trades'!CK1859</f>
        <v>#DIV/0!</v>
      </c>
      <c r="Q1859" s="456" t="e">
        <f>'Déscriptions des trades'!CK1859-O1859</f>
        <v>#DIV/0!</v>
      </c>
      <c r="R1859" s="466" t="e">
        <f t="shared" si="700"/>
        <v>#DIV/0!</v>
      </c>
      <c r="S1859" s="389"/>
      <c r="T1859" s="12"/>
      <c r="U1859" s="25"/>
      <c r="V1859" s="15"/>
      <c r="W1859" s="490">
        <f t="shared" si="704"/>
        <v>0</v>
      </c>
      <c r="X1859" s="21" t="e">
        <f>W1859*U1859/'Déscriptions des trades'!CK1859*'Déscriptions des trades'!B1859</f>
        <v>#DIV/0!</v>
      </c>
      <c r="Y1859" s="459"/>
      <c r="Z1859" s="389"/>
      <c r="AA1859" s="23">
        <f t="shared" si="701"/>
        <v>0.1</v>
      </c>
      <c r="AB1859" s="17" t="e">
        <f>(AA1859*'Déscriptions des trades'!U1859*'Déscriptions des trades'!B1859/'Déscriptions des trades'!CK1859)*'Déscriptions des trades'!W1859</f>
        <v>#DIV/0!</v>
      </c>
      <c r="AC1859" s="265" t="e">
        <f>AB1859*'Déscriptions des trades'!CK1859</f>
        <v>#DIV/0!</v>
      </c>
      <c r="AD1859" s="266" t="e">
        <f>'Déscriptions des trades'!CK1859-AC1859</f>
        <v>#DIV/0!</v>
      </c>
      <c r="AE1859" s="389"/>
      <c r="AF1859" s="399">
        <v>1855</v>
      </c>
      <c r="AG1859" s="389"/>
      <c r="AH1859" s="20"/>
      <c r="AI1859" s="303"/>
      <c r="AJ1859" s="307"/>
      <c r="AK1859" s="161"/>
      <c r="AL1859" s="305"/>
      <c r="AM1859" s="305"/>
      <c r="AN1859" s="162"/>
      <c r="AO1859" s="439"/>
      <c r="AP1859" s="162"/>
      <c r="AQ1859" s="113"/>
      <c r="AR1859" s="113"/>
      <c r="AS1859" s="384"/>
      <c r="AT1859" s="306"/>
      <c r="AU1859" s="306"/>
      <c r="AV1859" s="160"/>
      <c r="AW1859" s="158"/>
      <c r="AX1859" s="385"/>
      <c r="AY1859" s="453"/>
      <c r="AZ1859" s="165"/>
      <c r="BA1859" s="301"/>
      <c r="BB1859" s="165"/>
      <c r="BC1859" s="301"/>
      <c r="BD1859" s="165"/>
      <c r="BE1859" s="302"/>
      <c r="BF1859" s="302"/>
      <c r="BG1859" s="165"/>
      <c r="BH1859" s="303"/>
      <c r="BI1859" s="165"/>
      <c r="BJ1859" s="304"/>
      <c r="BK1859" s="394"/>
      <c r="BL1859" s="302"/>
      <c r="BM1859" s="302"/>
      <c r="BN1859" s="394"/>
      <c r="BO1859" s="302"/>
      <c r="BP1859" s="13"/>
      <c r="BQ1859" s="302"/>
      <c r="BR1859" s="13"/>
      <c r="BS1859" s="302"/>
      <c r="BT1859" s="13"/>
      <c r="BU1859" s="302"/>
      <c r="BV1859" s="386"/>
      <c r="BW1859" s="303"/>
      <c r="BX1859" s="303"/>
      <c r="BY1859" s="302"/>
      <c r="BZ1859" s="302"/>
      <c r="CA1859" s="387"/>
      <c r="CB1859" s="395"/>
      <c r="CC1859" s="12"/>
      <c r="CD1859" s="304"/>
      <c r="CE1859" s="14"/>
      <c r="CF1859" s="395"/>
      <c r="CG1859" s="397"/>
      <c r="CH1859" s="300">
        <f t="shared" si="705"/>
        <v>0</v>
      </c>
      <c r="CI1859" s="26"/>
      <c r="CJ1859" s="17">
        <f t="shared" si="702"/>
        <v>0</v>
      </c>
      <c r="CK1859" s="18">
        <f t="shared" si="713"/>
        <v>12.89</v>
      </c>
      <c r="CM1859" s="164"/>
      <c r="CN1859" s="302"/>
      <c r="CO1859" s="13">
        <f t="shared" si="706"/>
        <v>0</v>
      </c>
      <c r="CP1859" s="302"/>
      <c r="CQ1859" s="13">
        <f t="shared" si="707"/>
        <v>0</v>
      </c>
      <c r="CR1859" s="302"/>
      <c r="CS1859" s="13">
        <f t="shared" si="708"/>
        <v>0</v>
      </c>
      <c r="CT1859" s="302"/>
      <c r="CU1859" s="13">
        <f t="shared" si="703"/>
        <v>0</v>
      </c>
      <c r="CV1859" s="302"/>
      <c r="CW1859" s="13">
        <f t="shared" si="709"/>
        <v>0</v>
      </c>
      <c r="CX1859" s="13">
        <f t="shared" si="710"/>
        <v>0</v>
      </c>
      <c r="CY1859" s="251">
        <f t="shared" si="711"/>
        <v>0</v>
      </c>
      <c r="CZ1859" s="13" t="s">
        <v>29</v>
      </c>
      <c r="DA1859" s="13">
        <v>50</v>
      </c>
      <c r="DB1859" s="22">
        <f t="shared" si="712"/>
        <v>0</v>
      </c>
      <c r="DD1859" s="24"/>
      <c r="DF1859" s="163"/>
      <c r="DH1859" s="24"/>
      <c r="DI1859" s="447"/>
      <c r="DJ1859" s="163"/>
    </row>
    <row r="1860" spans="1:114" s="7" customFormat="1">
      <c r="A1860" s="277">
        <f t="shared" si="696"/>
        <v>50</v>
      </c>
      <c r="B1860" s="21" t="e">
        <f>'Calculateur de trading'!I1860/C1860/W1860</f>
        <v>#DIV/0!</v>
      </c>
      <c r="C1860" s="278">
        <f t="shared" si="697"/>
        <v>10</v>
      </c>
      <c r="D1860" s="426"/>
      <c r="E1860" s="273">
        <f t="shared" si="698"/>
        <v>100</v>
      </c>
      <c r="F1860" s="271">
        <f t="shared" si="690"/>
        <v>2</v>
      </c>
      <c r="G1860" s="271" t="e">
        <f t="shared" si="691"/>
        <v>#DIV/0!</v>
      </c>
      <c r="H1860" s="272">
        <f t="shared" si="692"/>
        <v>20</v>
      </c>
      <c r="I1860" s="270"/>
      <c r="J1860" s="273">
        <f t="shared" si="699"/>
        <v>200</v>
      </c>
      <c r="K1860" s="271">
        <f t="shared" si="693"/>
        <v>4</v>
      </c>
      <c r="L1860" s="271" t="e">
        <f t="shared" si="694"/>
        <v>#DIV/0!</v>
      </c>
      <c r="M1860" s="272">
        <f t="shared" si="695"/>
        <v>40</v>
      </c>
      <c r="N1860" s="389"/>
      <c r="O1860" s="455" t="e">
        <f>(A1860*B1860*W1860)+(B1860*'Calculateur de trading'!H1860)</f>
        <v>#DIV/0!</v>
      </c>
      <c r="P1860" s="274" t="e">
        <f>O1860/'Déscriptions des trades'!CK1860</f>
        <v>#DIV/0!</v>
      </c>
      <c r="Q1860" s="456" t="e">
        <f>'Déscriptions des trades'!CK1860-O1860</f>
        <v>#DIV/0!</v>
      </c>
      <c r="R1860" s="466" t="e">
        <f t="shared" si="700"/>
        <v>#DIV/0!</v>
      </c>
      <c r="S1860" s="389"/>
      <c r="T1860" s="12"/>
      <c r="U1860" s="25"/>
      <c r="V1860" s="15"/>
      <c r="W1860" s="490">
        <f t="shared" si="704"/>
        <v>0</v>
      </c>
      <c r="X1860" s="21" t="e">
        <f>W1860*U1860/'Déscriptions des trades'!CK1860*'Déscriptions des trades'!B1860</f>
        <v>#DIV/0!</v>
      </c>
      <c r="Y1860" s="459"/>
      <c r="Z1860" s="389"/>
      <c r="AA1860" s="23">
        <f t="shared" si="701"/>
        <v>0.1</v>
      </c>
      <c r="AB1860" s="17" t="e">
        <f>(AA1860*'Déscriptions des trades'!U1860*'Déscriptions des trades'!B1860/'Déscriptions des trades'!CK1860)*'Déscriptions des trades'!W1860</f>
        <v>#DIV/0!</v>
      </c>
      <c r="AC1860" s="265" t="e">
        <f>AB1860*'Déscriptions des trades'!CK1860</f>
        <v>#DIV/0!</v>
      </c>
      <c r="AD1860" s="266" t="e">
        <f>'Déscriptions des trades'!CK1860-AC1860</f>
        <v>#DIV/0!</v>
      </c>
      <c r="AE1860" s="389"/>
      <c r="AF1860" s="399">
        <v>1856</v>
      </c>
      <c r="AG1860" s="389"/>
      <c r="AH1860" s="20"/>
      <c r="AI1860" s="303"/>
      <c r="AJ1860" s="307"/>
      <c r="AK1860" s="161"/>
      <c r="AL1860" s="305"/>
      <c r="AM1860" s="305"/>
      <c r="AN1860" s="162"/>
      <c r="AO1860" s="439"/>
      <c r="AP1860" s="162"/>
      <c r="AQ1860" s="113"/>
      <c r="AR1860" s="113"/>
      <c r="AS1860" s="384"/>
      <c r="AT1860" s="306"/>
      <c r="AU1860" s="306"/>
      <c r="AV1860" s="160"/>
      <c r="AW1860" s="158"/>
      <c r="AX1860" s="385"/>
      <c r="AY1860" s="453"/>
      <c r="AZ1860" s="165"/>
      <c r="BA1860" s="301"/>
      <c r="BB1860" s="165"/>
      <c r="BC1860" s="301"/>
      <c r="BD1860" s="165"/>
      <c r="BE1860" s="302"/>
      <c r="BF1860" s="302"/>
      <c r="BG1860" s="165"/>
      <c r="BH1860" s="303"/>
      <c r="BI1860" s="165"/>
      <c r="BJ1860" s="304"/>
      <c r="BK1860" s="394"/>
      <c r="BL1860" s="302"/>
      <c r="BM1860" s="302"/>
      <c r="BN1860" s="394"/>
      <c r="BO1860" s="302"/>
      <c r="BP1860" s="13"/>
      <c r="BQ1860" s="302"/>
      <c r="BR1860" s="13"/>
      <c r="BS1860" s="302"/>
      <c r="BT1860" s="13"/>
      <c r="BU1860" s="302"/>
      <c r="BV1860" s="386"/>
      <c r="BW1860" s="303"/>
      <c r="BX1860" s="303"/>
      <c r="BY1860" s="302"/>
      <c r="BZ1860" s="302"/>
      <c r="CA1860" s="387"/>
      <c r="CB1860" s="395"/>
      <c r="CC1860" s="12"/>
      <c r="CD1860" s="304"/>
      <c r="CE1860" s="14"/>
      <c r="CF1860" s="395"/>
      <c r="CG1860" s="397"/>
      <c r="CH1860" s="300">
        <f t="shared" si="705"/>
        <v>0</v>
      </c>
      <c r="CI1860" s="26"/>
      <c r="CJ1860" s="17">
        <f t="shared" si="702"/>
        <v>0</v>
      </c>
      <c r="CK1860" s="18">
        <f t="shared" si="713"/>
        <v>12.89</v>
      </c>
      <c r="CM1860" s="164"/>
      <c r="CN1860" s="302"/>
      <c r="CO1860" s="13">
        <f t="shared" si="706"/>
        <v>0</v>
      </c>
      <c r="CP1860" s="302"/>
      <c r="CQ1860" s="13">
        <f t="shared" si="707"/>
        <v>0</v>
      </c>
      <c r="CR1860" s="302"/>
      <c r="CS1860" s="13">
        <f t="shared" si="708"/>
        <v>0</v>
      </c>
      <c r="CT1860" s="302"/>
      <c r="CU1860" s="13">
        <f t="shared" si="703"/>
        <v>0</v>
      </c>
      <c r="CV1860" s="302"/>
      <c r="CW1860" s="13">
        <f t="shared" si="709"/>
        <v>0</v>
      </c>
      <c r="CX1860" s="13">
        <f t="shared" si="710"/>
        <v>0</v>
      </c>
      <c r="CY1860" s="251">
        <f t="shared" si="711"/>
        <v>0</v>
      </c>
      <c r="CZ1860" s="13" t="s">
        <v>29</v>
      </c>
      <c r="DA1860" s="13">
        <v>50</v>
      </c>
      <c r="DB1860" s="22">
        <f t="shared" si="712"/>
        <v>0</v>
      </c>
      <c r="DD1860" s="24"/>
      <c r="DF1860" s="163"/>
      <c r="DH1860" s="24"/>
      <c r="DI1860" s="447"/>
      <c r="DJ1860" s="163"/>
    </row>
    <row r="1861" spans="1:114" s="7" customFormat="1">
      <c r="A1861" s="277">
        <f t="shared" si="696"/>
        <v>50</v>
      </c>
      <c r="B1861" s="21" t="e">
        <f>'Calculateur de trading'!I1861/C1861/W1861</f>
        <v>#DIV/0!</v>
      </c>
      <c r="C1861" s="278">
        <f t="shared" si="697"/>
        <v>10</v>
      </c>
      <c r="D1861" s="426"/>
      <c r="E1861" s="273">
        <f t="shared" si="698"/>
        <v>100</v>
      </c>
      <c r="F1861" s="271">
        <f t="shared" ref="F1861:F1924" si="714">(E1861/A1861)</f>
        <v>2</v>
      </c>
      <c r="G1861" s="271" t="e">
        <f t="shared" ref="G1861:G1924" si="715">B1861/F1861</f>
        <v>#DIV/0!</v>
      </c>
      <c r="H1861" s="272">
        <f t="shared" ref="H1861:H1924" si="716">C1861*F1861</f>
        <v>20</v>
      </c>
      <c r="I1861" s="270"/>
      <c r="J1861" s="273">
        <f t="shared" si="699"/>
        <v>200</v>
      </c>
      <c r="K1861" s="271">
        <f t="shared" ref="K1861:K1924" si="717">J1861/A1861</f>
        <v>4</v>
      </c>
      <c r="L1861" s="271" t="e">
        <f t="shared" ref="L1861:L1924" si="718">B1861/K1861</f>
        <v>#DIV/0!</v>
      </c>
      <c r="M1861" s="272">
        <f t="shared" ref="M1861:M1924" si="719">C1861*K1861</f>
        <v>40</v>
      </c>
      <c r="N1861" s="389"/>
      <c r="O1861" s="455" t="e">
        <f>(A1861*B1861*W1861)+(B1861*'Calculateur de trading'!H1861)</f>
        <v>#DIV/0!</v>
      </c>
      <c r="P1861" s="274" t="e">
        <f>O1861/'Déscriptions des trades'!CK1861</f>
        <v>#DIV/0!</v>
      </c>
      <c r="Q1861" s="456" t="e">
        <f>'Déscriptions des trades'!CK1861-O1861</f>
        <v>#DIV/0!</v>
      </c>
      <c r="R1861" s="466" t="e">
        <f t="shared" si="700"/>
        <v>#DIV/0!</v>
      </c>
      <c r="S1861" s="389"/>
      <c r="T1861" s="12"/>
      <c r="U1861" s="25"/>
      <c r="V1861" s="15"/>
      <c r="W1861" s="490">
        <f t="shared" si="704"/>
        <v>0</v>
      </c>
      <c r="X1861" s="21" t="e">
        <f>W1861*U1861/'Déscriptions des trades'!CK1861*'Déscriptions des trades'!B1861</f>
        <v>#DIV/0!</v>
      </c>
      <c r="Y1861" s="459"/>
      <c r="Z1861" s="389"/>
      <c r="AA1861" s="23">
        <f t="shared" si="701"/>
        <v>0.1</v>
      </c>
      <c r="AB1861" s="17" t="e">
        <f>(AA1861*'Déscriptions des trades'!U1861*'Déscriptions des trades'!B1861/'Déscriptions des trades'!CK1861)*'Déscriptions des trades'!W1861</f>
        <v>#DIV/0!</v>
      </c>
      <c r="AC1861" s="265" t="e">
        <f>AB1861*'Déscriptions des trades'!CK1861</f>
        <v>#DIV/0!</v>
      </c>
      <c r="AD1861" s="266" t="e">
        <f>'Déscriptions des trades'!CK1861-AC1861</f>
        <v>#DIV/0!</v>
      </c>
      <c r="AE1861" s="389"/>
      <c r="AF1861" s="399">
        <v>1857</v>
      </c>
      <c r="AG1861" s="389"/>
      <c r="AH1861" s="20"/>
      <c r="AI1861" s="303"/>
      <c r="AJ1861" s="307"/>
      <c r="AK1861" s="161"/>
      <c r="AL1861" s="305"/>
      <c r="AM1861" s="305"/>
      <c r="AN1861" s="162"/>
      <c r="AO1861" s="439"/>
      <c r="AP1861" s="162"/>
      <c r="AQ1861" s="113"/>
      <c r="AR1861" s="113"/>
      <c r="AS1861" s="384"/>
      <c r="AT1861" s="306"/>
      <c r="AU1861" s="306"/>
      <c r="AV1861" s="160"/>
      <c r="AW1861" s="158"/>
      <c r="AX1861" s="385"/>
      <c r="AY1861" s="453"/>
      <c r="AZ1861" s="165"/>
      <c r="BA1861" s="301"/>
      <c r="BB1861" s="165"/>
      <c r="BC1861" s="301"/>
      <c r="BD1861" s="165"/>
      <c r="BE1861" s="302"/>
      <c r="BF1861" s="302"/>
      <c r="BG1861" s="165"/>
      <c r="BH1861" s="303"/>
      <c r="BI1861" s="165"/>
      <c r="BJ1861" s="304"/>
      <c r="BK1861" s="394"/>
      <c r="BL1861" s="302"/>
      <c r="BM1861" s="302"/>
      <c r="BN1861" s="394"/>
      <c r="BO1861" s="302"/>
      <c r="BP1861" s="13"/>
      <c r="BQ1861" s="302"/>
      <c r="BR1861" s="13"/>
      <c r="BS1861" s="302"/>
      <c r="BT1861" s="13"/>
      <c r="BU1861" s="302"/>
      <c r="BV1861" s="386"/>
      <c r="BW1861" s="303"/>
      <c r="BX1861" s="303"/>
      <c r="BY1861" s="302"/>
      <c r="BZ1861" s="302"/>
      <c r="CA1861" s="387"/>
      <c r="CB1861" s="395"/>
      <c r="CC1861" s="12"/>
      <c r="CD1861" s="304"/>
      <c r="CE1861" s="14"/>
      <c r="CF1861" s="395"/>
      <c r="CG1861" s="397"/>
      <c r="CH1861" s="300">
        <f t="shared" si="705"/>
        <v>0</v>
      </c>
      <c r="CI1861" s="26"/>
      <c r="CJ1861" s="17">
        <f t="shared" si="702"/>
        <v>0</v>
      </c>
      <c r="CK1861" s="18">
        <f t="shared" si="713"/>
        <v>12.89</v>
      </c>
      <c r="CM1861" s="164"/>
      <c r="CN1861" s="302"/>
      <c r="CO1861" s="13">
        <f t="shared" si="706"/>
        <v>0</v>
      </c>
      <c r="CP1861" s="302"/>
      <c r="CQ1861" s="13">
        <f t="shared" si="707"/>
        <v>0</v>
      </c>
      <c r="CR1861" s="302"/>
      <c r="CS1861" s="13">
        <f t="shared" si="708"/>
        <v>0</v>
      </c>
      <c r="CT1861" s="302"/>
      <c r="CU1861" s="13">
        <f t="shared" si="703"/>
        <v>0</v>
      </c>
      <c r="CV1861" s="302"/>
      <c r="CW1861" s="13">
        <f t="shared" si="709"/>
        <v>0</v>
      </c>
      <c r="CX1861" s="13">
        <f t="shared" si="710"/>
        <v>0</v>
      </c>
      <c r="CY1861" s="251">
        <f t="shared" si="711"/>
        <v>0</v>
      </c>
      <c r="CZ1861" s="13" t="s">
        <v>29</v>
      </c>
      <c r="DA1861" s="13">
        <v>50</v>
      </c>
      <c r="DB1861" s="22">
        <f t="shared" si="712"/>
        <v>0</v>
      </c>
      <c r="DD1861" s="24"/>
      <c r="DF1861" s="163"/>
      <c r="DH1861" s="24"/>
      <c r="DI1861" s="447"/>
      <c r="DJ1861" s="163"/>
    </row>
    <row r="1862" spans="1:114" s="7" customFormat="1">
      <c r="A1862" s="277">
        <f t="shared" ref="A1862:A1925" si="720">A1861</f>
        <v>50</v>
      </c>
      <c r="B1862" s="21" t="e">
        <f>'Calculateur de trading'!I1862/C1862/W1862</f>
        <v>#DIV/0!</v>
      </c>
      <c r="C1862" s="278">
        <f t="shared" ref="C1862:C1925" si="721">C1861</f>
        <v>10</v>
      </c>
      <c r="D1862" s="278"/>
      <c r="E1862" s="273">
        <f t="shared" ref="E1862:E1925" si="722">E1861</f>
        <v>100</v>
      </c>
      <c r="F1862" s="271">
        <f t="shared" si="714"/>
        <v>2</v>
      </c>
      <c r="G1862" s="271" t="e">
        <f t="shared" si="715"/>
        <v>#DIV/0!</v>
      </c>
      <c r="H1862" s="272">
        <f t="shared" si="716"/>
        <v>20</v>
      </c>
      <c r="I1862" s="270"/>
      <c r="J1862" s="273">
        <f t="shared" ref="J1862:J1925" si="723">J1861</f>
        <v>200</v>
      </c>
      <c r="K1862" s="271">
        <f t="shared" si="717"/>
        <v>4</v>
      </c>
      <c r="L1862" s="271" t="e">
        <f t="shared" si="718"/>
        <v>#DIV/0!</v>
      </c>
      <c r="M1862" s="272">
        <f t="shared" si="719"/>
        <v>40</v>
      </c>
      <c r="N1862" s="389"/>
      <c r="O1862" s="455" t="e">
        <f>(A1862*B1862*W1862)+(B1862*'Calculateur de trading'!H1862)</f>
        <v>#DIV/0!</v>
      </c>
      <c r="P1862" s="274" t="e">
        <f>O1862/'Déscriptions des trades'!CK1862</f>
        <v>#DIV/0!</v>
      </c>
      <c r="Q1862" s="456" t="e">
        <f>'Déscriptions des trades'!CK1862-O1862</f>
        <v>#DIV/0!</v>
      </c>
      <c r="R1862" s="466" t="e">
        <f t="shared" ref="R1862:R1925" si="724">B1862*C1862</f>
        <v>#DIV/0!</v>
      </c>
      <c r="S1862" s="389"/>
      <c r="T1862" s="12"/>
      <c r="U1862" s="25"/>
      <c r="V1862" s="15"/>
      <c r="W1862" s="490">
        <f t="shared" si="704"/>
        <v>0</v>
      </c>
      <c r="X1862" s="21" t="e">
        <f>W1862*U1862/'Déscriptions des trades'!CK1862*'Déscriptions des trades'!B1862</f>
        <v>#DIV/0!</v>
      </c>
      <c r="Y1862" s="459"/>
      <c r="Z1862" s="389"/>
      <c r="AA1862" s="23">
        <f t="shared" ref="AA1862:AA1925" si="725">AA1861</f>
        <v>0.1</v>
      </c>
      <c r="AB1862" s="17" t="e">
        <f>(AA1862*'Déscriptions des trades'!U1862*'Déscriptions des trades'!B1862/'Déscriptions des trades'!CK1862)*'Déscriptions des trades'!W1862</f>
        <v>#DIV/0!</v>
      </c>
      <c r="AC1862" s="265" t="e">
        <f>AB1862*'Déscriptions des trades'!CK1862</f>
        <v>#DIV/0!</v>
      </c>
      <c r="AD1862" s="266" t="e">
        <f>'Déscriptions des trades'!CK1862-AC1862</f>
        <v>#DIV/0!</v>
      </c>
      <c r="AE1862" s="389"/>
      <c r="AF1862" s="399">
        <v>1858</v>
      </c>
      <c r="AG1862" s="389"/>
      <c r="AH1862" s="20"/>
      <c r="AI1862" s="303"/>
      <c r="AJ1862" s="307"/>
      <c r="AK1862" s="161"/>
      <c r="AL1862" s="305"/>
      <c r="AM1862" s="305"/>
      <c r="AN1862" s="162"/>
      <c r="AO1862" s="439"/>
      <c r="AP1862" s="162"/>
      <c r="AQ1862" s="113"/>
      <c r="AR1862" s="113"/>
      <c r="AS1862" s="384"/>
      <c r="AT1862" s="306"/>
      <c r="AU1862" s="306"/>
      <c r="AV1862" s="160"/>
      <c r="AW1862" s="158"/>
      <c r="AX1862" s="385"/>
      <c r="AY1862" s="453"/>
      <c r="AZ1862" s="165"/>
      <c r="BA1862" s="301"/>
      <c r="BB1862" s="165"/>
      <c r="BC1862" s="301"/>
      <c r="BD1862" s="165"/>
      <c r="BE1862" s="302"/>
      <c r="BF1862" s="302"/>
      <c r="BG1862" s="165"/>
      <c r="BH1862" s="303"/>
      <c r="BI1862" s="165"/>
      <c r="BJ1862" s="304"/>
      <c r="BK1862" s="394"/>
      <c r="BL1862" s="302"/>
      <c r="BM1862" s="302"/>
      <c r="BN1862" s="394"/>
      <c r="BO1862" s="302"/>
      <c r="BP1862" s="13"/>
      <c r="BQ1862" s="302"/>
      <c r="BR1862" s="13"/>
      <c r="BS1862" s="302"/>
      <c r="BT1862" s="13"/>
      <c r="BU1862" s="302"/>
      <c r="BV1862" s="386"/>
      <c r="BW1862" s="303"/>
      <c r="BX1862" s="303"/>
      <c r="BY1862" s="302"/>
      <c r="BZ1862" s="302"/>
      <c r="CA1862" s="387"/>
      <c r="CB1862" s="395"/>
      <c r="CC1862" s="12"/>
      <c r="CD1862" s="304"/>
      <c r="CE1862" s="14"/>
      <c r="CF1862" s="395"/>
      <c r="CG1862" s="397"/>
      <c r="CH1862" s="300">
        <f t="shared" si="705"/>
        <v>0</v>
      </c>
      <c r="CI1862" s="26"/>
      <c r="CJ1862" s="17">
        <f t="shared" si="702"/>
        <v>0</v>
      </c>
      <c r="CK1862" s="18">
        <f t="shared" si="713"/>
        <v>12.89</v>
      </c>
      <c r="CM1862" s="164"/>
      <c r="CN1862" s="302"/>
      <c r="CO1862" s="13">
        <f t="shared" si="706"/>
        <v>0</v>
      </c>
      <c r="CP1862" s="302"/>
      <c r="CQ1862" s="13">
        <f t="shared" si="707"/>
        <v>0</v>
      </c>
      <c r="CR1862" s="302"/>
      <c r="CS1862" s="13">
        <f t="shared" si="708"/>
        <v>0</v>
      </c>
      <c r="CT1862" s="302"/>
      <c r="CU1862" s="13">
        <f t="shared" si="703"/>
        <v>0</v>
      </c>
      <c r="CV1862" s="302"/>
      <c r="CW1862" s="13">
        <f t="shared" si="709"/>
        <v>0</v>
      </c>
      <c r="CX1862" s="13">
        <f t="shared" si="710"/>
        <v>0</v>
      </c>
      <c r="CY1862" s="251">
        <f t="shared" si="711"/>
        <v>0</v>
      </c>
      <c r="CZ1862" s="13" t="s">
        <v>29</v>
      </c>
      <c r="DA1862" s="13">
        <v>50</v>
      </c>
      <c r="DB1862" s="22">
        <f t="shared" si="712"/>
        <v>0</v>
      </c>
      <c r="DD1862" s="24"/>
      <c r="DF1862" s="163"/>
      <c r="DH1862" s="24"/>
      <c r="DI1862" s="447"/>
      <c r="DJ1862" s="163"/>
    </row>
    <row r="1863" spans="1:114" s="7" customFormat="1">
      <c r="A1863" s="277">
        <f t="shared" si="720"/>
        <v>50</v>
      </c>
      <c r="B1863" s="21" t="e">
        <f>'Calculateur de trading'!I1863/C1863/W1863</f>
        <v>#DIV/0!</v>
      </c>
      <c r="C1863" s="278">
        <f t="shared" si="721"/>
        <v>10</v>
      </c>
      <c r="D1863" s="426"/>
      <c r="E1863" s="273">
        <f t="shared" si="722"/>
        <v>100</v>
      </c>
      <c r="F1863" s="271">
        <f t="shared" si="714"/>
        <v>2</v>
      </c>
      <c r="G1863" s="271" t="e">
        <f t="shared" si="715"/>
        <v>#DIV/0!</v>
      </c>
      <c r="H1863" s="272">
        <f t="shared" si="716"/>
        <v>20</v>
      </c>
      <c r="I1863" s="270"/>
      <c r="J1863" s="273">
        <f t="shared" si="723"/>
        <v>200</v>
      </c>
      <c r="K1863" s="271">
        <f t="shared" si="717"/>
        <v>4</v>
      </c>
      <c r="L1863" s="271" t="e">
        <f t="shared" si="718"/>
        <v>#DIV/0!</v>
      </c>
      <c r="M1863" s="272">
        <f t="shared" si="719"/>
        <v>40</v>
      </c>
      <c r="N1863" s="389"/>
      <c r="O1863" s="455" t="e">
        <f>(A1863*B1863*W1863)+(B1863*'Calculateur de trading'!H1863)</f>
        <v>#DIV/0!</v>
      </c>
      <c r="P1863" s="274" t="e">
        <f>O1863/'Déscriptions des trades'!CK1863</f>
        <v>#DIV/0!</v>
      </c>
      <c r="Q1863" s="456" t="e">
        <f>'Déscriptions des trades'!CK1863-O1863</f>
        <v>#DIV/0!</v>
      </c>
      <c r="R1863" s="466" t="e">
        <f t="shared" si="724"/>
        <v>#DIV/0!</v>
      </c>
      <c r="S1863" s="389"/>
      <c r="T1863" s="12"/>
      <c r="U1863" s="25"/>
      <c r="V1863" s="15"/>
      <c r="W1863" s="490">
        <f t="shared" si="704"/>
        <v>0</v>
      </c>
      <c r="X1863" s="21" t="e">
        <f>W1863*U1863/'Déscriptions des trades'!CK1863*'Déscriptions des trades'!B1863</f>
        <v>#DIV/0!</v>
      </c>
      <c r="Y1863" s="459"/>
      <c r="Z1863" s="389"/>
      <c r="AA1863" s="23">
        <f t="shared" si="725"/>
        <v>0.1</v>
      </c>
      <c r="AB1863" s="17" t="e">
        <f>(AA1863*'Déscriptions des trades'!U1863*'Déscriptions des trades'!B1863/'Déscriptions des trades'!CK1863)*'Déscriptions des trades'!W1863</f>
        <v>#DIV/0!</v>
      </c>
      <c r="AC1863" s="265" t="e">
        <f>AB1863*'Déscriptions des trades'!CK1863</f>
        <v>#DIV/0!</v>
      </c>
      <c r="AD1863" s="266" t="e">
        <f>'Déscriptions des trades'!CK1863-AC1863</f>
        <v>#DIV/0!</v>
      </c>
      <c r="AE1863" s="389"/>
      <c r="AF1863" s="399">
        <v>1859</v>
      </c>
      <c r="AG1863" s="389"/>
      <c r="AH1863" s="20"/>
      <c r="AI1863" s="303"/>
      <c r="AJ1863" s="307"/>
      <c r="AK1863" s="161"/>
      <c r="AL1863" s="305"/>
      <c r="AM1863" s="305"/>
      <c r="AN1863" s="162"/>
      <c r="AO1863" s="439"/>
      <c r="AP1863" s="162"/>
      <c r="AQ1863" s="113"/>
      <c r="AR1863" s="113"/>
      <c r="AS1863" s="384"/>
      <c r="AT1863" s="306"/>
      <c r="AU1863" s="306"/>
      <c r="AV1863" s="160"/>
      <c r="AW1863" s="158"/>
      <c r="AX1863" s="385"/>
      <c r="AY1863" s="453"/>
      <c r="AZ1863" s="165"/>
      <c r="BA1863" s="301"/>
      <c r="BB1863" s="165"/>
      <c r="BC1863" s="301"/>
      <c r="BD1863" s="165"/>
      <c r="BE1863" s="302"/>
      <c r="BF1863" s="302"/>
      <c r="BG1863" s="165"/>
      <c r="BH1863" s="303"/>
      <c r="BI1863" s="165"/>
      <c r="BJ1863" s="304"/>
      <c r="BK1863" s="394"/>
      <c r="BL1863" s="302"/>
      <c r="BM1863" s="302"/>
      <c r="BN1863" s="394"/>
      <c r="BO1863" s="302"/>
      <c r="BP1863" s="13"/>
      <c r="BQ1863" s="302"/>
      <c r="BR1863" s="13"/>
      <c r="BS1863" s="302"/>
      <c r="BT1863" s="13"/>
      <c r="BU1863" s="302"/>
      <c r="BV1863" s="386"/>
      <c r="BW1863" s="303"/>
      <c r="BX1863" s="303"/>
      <c r="BY1863" s="302"/>
      <c r="BZ1863" s="302"/>
      <c r="CA1863" s="387"/>
      <c r="CB1863" s="395"/>
      <c r="CC1863" s="12"/>
      <c r="CD1863" s="304"/>
      <c r="CE1863" s="14"/>
      <c r="CF1863" s="395"/>
      <c r="CG1863" s="397"/>
      <c r="CH1863" s="300">
        <f t="shared" si="705"/>
        <v>0</v>
      </c>
      <c r="CI1863" s="26"/>
      <c r="CJ1863" s="17">
        <f t="shared" si="702"/>
        <v>0</v>
      </c>
      <c r="CK1863" s="18">
        <f t="shared" si="713"/>
        <v>12.89</v>
      </c>
      <c r="CM1863" s="164"/>
      <c r="CN1863" s="302"/>
      <c r="CO1863" s="13">
        <f t="shared" si="706"/>
        <v>0</v>
      </c>
      <c r="CP1863" s="302"/>
      <c r="CQ1863" s="13">
        <f t="shared" si="707"/>
        <v>0</v>
      </c>
      <c r="CR1863" s="302"/>
      <c r="CS1863" s="13">
        <f t="shared" si="708"/>
        <v>0</v>
      </c>
      <c r="CT1863" s="302"/>
      <c r="CU1863" s="13">
        <f t="shared" si="703"/>
        <v>0</v>
      </c>
      <c r="CV1863" s="302"/>
      <c r="CW1863" s="13">
        <f t="shared" si="709"/>
        <v>0</v>
      </c>
      <c r="CX1863" s="13">
        <f t="shared" si="710"/>
        <v>0</v>
      </c>
      <c r="CY1863" s="251">
        <f t="shared" si="711"/>
        <v>0</v>
      </c>
      <c r="CZ1863" s="13" t="s">
        <v>29</v>
      </c>
      <c r="DA1863" s="13">
        <v>50</v>
      </c>
      <c r="DB1863" s="22">
        <f t="shared" si="712"/>
        <v>0</v>
      </c>
      <c r="DD1863" s="24"/>
      <c r="DF1863" s="163"/>
      <c r="DH1863" s="24"/>
      <c r="DI1863" s="447"/>
      <c r="DJ1863" s="163"/>
    </row>
    <row r="1864" spans="1:114" s="7" customFormat="1">
      <c r="A1864" s="277">
        <f t="shared" si="720"/>
        <v>50</v>
      </c>
      <c r="B1864" s="21" t="e">
        <f>'Calculateur de trading'!I1864/C1864/W1864</f>
        <v>#DIV/0!</v>
      </c>
      <c r="C1864" s="278">
        <f t="shared" si="721"/>
        <v>10</v>
      </c>
      <c r="D1864" s="278"/>
      <c r="E1864" s="273">
        <f t="shared" si="722"/>
        <v>100</v>
      </c>
      <c r="F1864" s="271">
        <f t="shared" si="714"/>
        <v>2</v>
      </c>
      <c r="G1864" s="271" t="e">
        <f t="shared" si="715"/>
        <v>#DIV/0!</v>
      </c>
      <c r="H1864" s="272">
        <f t="shared" si="716"/>
        <v>20</v>
      </c>
      <c r="I1864" s="270"/>
      <c r="J1864" s="273">
        <f t="shared" si="723"/>
        <v>200</v>
      </c>
      <c r="K1864" s="271">
        <f t="shared" si="717"/>
        <v>4</v>
      </c>
      <c r="L1864" s="271" t="e">
        <f t="shared" si="718"/>
        <v>#DIV/0!</v>
      </c>
      <c r="M1864" s="272">
        <f t="shared" si="719"/>
        <v>40</v>
      </c>
      <c r="N1864" s="389"/>
      <c r="O1864" s="455" t="e">
        <f>(A1864*B1864*W1864)+(B1864*'Calculateur de trading'!H1864)</f>
        <v>#DIV/0!</v>
      </c>
      <c r="P1864" s="274" t="e">
        <f>O1864/'Déscriptions des trades'!CK1864</f>
        <v>#DIV/0!</v>
      </c>
      <c r="Q1864" s="456" t="e">
        <f>'Déscriptions des trades'!CK1864-O1864</f>
        <v>#DIV/0!</v>
      </c>
      <c r="R1864" s="466" t="e">
        <f t="shared" si="724"/>
        <v>#DIV/0!</v>
      </c>
      <c r="S1864" s="389"/>
      <c r="T1864" s="12"/>
      <c r="U1864" s="25"/>
      <c r="V1864" s="15"/>
      <c r="W1864" s="490">
        <f t="shared" si="704"/>
        <v>0</v>
      </c>
      <c r="X1864" s="21" t="e">
        <f>W1864*U1864/'Déscriptions des trades'!CK1864*'Déscriptions des trades'!B1864</f>
        <v>#DIV/0!</v>
      </c>
      <c r="Y1864" s="459"/>
      <c r="Z1864" s="389"/>
      <c r="AA1864" s="23">
        <f t="shared" si="725"/>
        <v>0.1</v>
      </c>
      <c r="AB1864" s="17" t="e">
        <f>(AA1864*'Déscriptions des trades'!U1864*'Déscriptions des trades'!B1864/'Déscriptions des trades'!CK1864)*'Déscriptions des trades'!W1864</f>
        <v>#DIV/0!</v>
      </c>
      <c r="AC1864" s="265" t="e">
        <f>AB1864*'Déscriptions des trades'!CK1864</f>
        <v>#DIV/0!</v>
      </c>
      <c r="AD1864" s="266" t="e">
        <f>'Déscriptions des trades'!CK1864-AC1864</f>
        <v>#DIV/0!</v>
      </c>
      <c r="AE1864" s="389"/>
      <c r="AF1864" s="399">
        <v>1860</v>
      </c>
      <c r="AG1864" s="389"/>
      <c r="AH1864" s="20"/>
      <c r="AI1864" s="303"/>
      <c r="AJ1864" s="307"/>
      <c r="AK1864" s="161"/>
      <c r="AL1864" s="305"/>
      <c r="AM1864" s="305"/>
      <c r="AN1864" s="162"/>
      <c r="AO1864" s="439"/>
      <c r="AP1864" s="162"/>
      <c r="AQ1864" s="113"/>
      <c r="AR1864" s="113"/>
      <c r="AS1864" s="384"/>
      <c r="AT1864" s="306"/>
      <c r="AU1864" s="306"/>
      <c r="AV1864" s="160"/>
      <c r="AW1864" s="158"/>
      <c r="AX1864" s="385"/>
      <c r="AY1864" s="453"/>
      <c r="AZ1864" s="165"/>
      <c r="BA1864" s="301"/>
      <c r="BB1864" s="165"/>
      <c r="BC1864" s="301"/>
      <c r="BD1864" s="165"/>
      <c r="BE1864" s="302"/>
      <c r="BF1864" s="302"/>
      <c r="BG1864" s="165"/>
      <c r="BH1864" s="303"/>
      <c r="BI1864" s="165"/>
      <c r="BJ1864" s="304"/>
      <c r="BK1864" s="394"/>
      <c r="BL1864" s="302"/>
      <c r="BM1864" s="302"/>
      <c r="BN1864" s="394"/>
      <c r="BO1864" s="302"/>
      <c r="BP1864" s="13"/>
      <c r="BQ1864" s="302"/>
      <c r="BR1864" s="13"/>
      <c r="BS1864" s="302"/>
      <c r="BT1864" s="13"/>
      <c r="BU1864" s="302"/>
      <c r="BV1864" s="386"/>
      <c r="BW1864" s="303"/>
      <c r="BX1864" s="303"/>
      <c r="BY1864" s="302"/>
      <c r="BZ1864" s="302"/>
      <c r="CA1864" s="387"/>
      <c r="CB1864" s="395"/>
      <c r="CC1864" s="12"/>
      <c r="CD1864" s="304"/>
      <c r="CE1864" s="14"/>
      <c r="CF1864" s="395"/>
      <c r="CG1864" s="397"/>
      <c r="CH1864" s="300">
        <f t="shared" si="705"/>
        <v>0</v>
      </c>
      <c r="CI1864" s="26"/>
      <c r="CJ1864" s="17">
        <f t="shared" ref="CJ1864:CJ1927" si="726">CI1864/CK1863</f>
        <v>0</v>
      </c>
      <c r="CK1864" s="18">
        <f t="shared" si="713"/>
        <v>12.89</v>
      </c>
      <c r="CM1864" s="164"/>
      <c r="CN1864" s="302"/>
      <c r="CO1864" s="13">
        <f t="shared" si="706"/>
        <v>0</v>
      </c>
      <c r="CP1864" s="302"/>
      <c r="CQ1864" s="13">
        <f t="shared" si="707"/>
        <v>0</v>
      </c>
      <c r="CR1864" s="302"/>
      <c r="CS1864" s="13">
        <f t="shared" si="708"/>
        <v>0</v>
      </c>
      <c r="CT1864" s="302"/>
      <c r="CU1864" s="13">
        <f t="shared" ref="CU1864:CU1927" si="727">IF(CT1864="Bon",10,)</f>
        <v>0</v>
      </c>
      <c r="CV1864" s="302"/>
      <c r="CW1864" s="13">
        <f t="shared" si="709"/>
        <v>0</v>
      </c>
      <c r="CX1864" s="13">
        <f t="shared" si="710"/>
        <v>0</v>
      </c>
      <c r="CY1864" s="251">
        <f t="shared" si="711"/>
        <v>0</v>
      </c>
      <c r="CZ1864" s="13" t="s">
        <v>29</v>
      </c>
      <c r="DA1864" s="13">
        <v>50</v>
      </c>
      <c r="DB1864" s="22">
        <f t="shared" si="712"/>
        <v>0</v>
      </c>
      <c r="DD1864" s="24"/>
      <c r="DF1864" s="163"/>
      <c r="DH1864" s="24"/>
      <c r="DI1864" s="447"/>
      <c r="DJ1864" s="163"/>
    </row>
    <row r="1865" spans="1:114" s="7" customFormat="1">
      <c r="A1865" s="277">
        <f t="shared" si="720"/>
        <v>50</v>
      </c>
      <c r="B1865" s="21" t="e">
        <f>'Calculateur de trading'!I1865/C1865/W1865</f>
        <v>#DIV/0!</v>
      </c>
      <c r="C1865" s="278">
        <f t="shared" si="721"/>
        <v>10</v>
      </c>
      <c r="D1865" s="426"/>
      <c r="E1865" s="273">
        <f t="shared" si="722"/>
        <v>100</v>
      </c>
      <c r="F1865" s="271">
        <f t="shared" si="714"/>
        <v>2</v>
      </c>
      <c r="G1865" s="271" t="e">
        <f t="shared" si="715"/>
        <v>#DIV/0!</v>
      </c>
      <c r="H1865" s="272">
        <f t="shared" si="716"/>
        <v>20</v>
      </c>
      <c r="I1865" s="270"/>
      <c r="J1865" s="273">
        <f t="shared" si="723"/>
        <v>200</v>
      </c>
      <c r="K1865" s="271">
        <f t="shared" si="717"/>
        <v>4</v>
      </c>
      <c r="L1865" s="271" t="e">
        <f t="shared" si="718"/>
        <v>#DIV/0!</v>
      </c>
      <c r="M1865" s="272">
        <f t="shared" si="719"/>
        <v>40</v>
      </c>
      <c r="N1865" s="389"/>
      <c r="O1865" s="455" t="e">
        <f>(A1865*B1865*W1865)+(B1865*'Calculateur de trading'!H1865)</f>
        <v>#DIV/0!</v>
      </c>
      <c r="P1865" s="274" t="e">
        <f>O1865/'Déscriptions des trades'!CK1865</f>
        <v>#DIV/0!</v>
      </c>
      <c r="Q1865" s="456" t="e">
        <f>'Déscriptions des trades'!CK1865-O1865</f>
        <v>#DIV/0!</v>
      </c>
      <c r="R1865" s="466" t="e">
        <f t="shared" si="724"/>
        <v>#DIV/0!</v>
      </c>
      <c r="S1865" s="389"/>
      <c r="T1865" s="12"/>
      <c r="U1865" s="25"/>
      <c r="V1865" s="15"/>
      <c r="W1865" s="490">
        <f t="shared" ref="W1865:W1928" si="728">W1864</f>
        <v>0</v>
      </c>
      <c r="X1865" s="21" t="e">
        <f>W1865*U1865/'Déscriptions des trades'!CK1865*'Déscriptions des trades'!B1865</f>
        <v>#DIV/0!</v>
      </c>
      <c r="Y1865" s="459"/>
      <c r="Z1865" s="389"/>
      <c r="AA1865" s="23">
        <f t="shared" si="725"/>
        <v>0.1</v>
      </c>
      <c r="AB1865" s="17" t="e">
        <f>(AA1865*'Déscriptions des trades'!U1865*'Déscriptions des trades'!B1865/'Déscriptions des trades'!CK1865)*'Déscriptions des trades'!W1865</f>
        <v>#DIV/0!</v>
      </c>
      <c r="AC1865" s="265" t="e">
        <f>AB1865*'Déscriptions des trades'!CK1865</f>
        <v>#DIV/0!</v>
      </c>
      <c r="AD1865" s="266" t="e">
        <f>'Déscriptions des trades'!CK1865-AC1865</f>
        <v>#DIV/0!</v>
      </c>
      <c r="AE1865" s="389"/>
      <c r="AF1865" s="399">
        <v>1861</v>
      </c>
      <c r="AG1865" s="389"/>
      <c r="AH1865" s="20"/>
      <c r="AI1865" s="303"/>
      <c r="AJ1865" s="307"/>
      <c r="AK1865" s="161"/>
      <c r="AL1865" s="305"/>
      <c r="AM1865" s="305"/>
      <c r="AN1865" s="162"/>
      <c r="AO1865" s="439"/>
      <c r="AP1865" s="162"/>
      <c r="AQ1865" s="113"/>
      <c r="AR1865" s="113"/>
      <c r="AS1865" s="384"/>
      <c r="AT1865" s="306"/>
      <c r="AU1865" s="306"/>
      <c r="AV1865" s="160"/>
      <c r="AW1865" s="158"/>
      <c r="AX1865" s="385"/>
      <c r="AY1865" s="453"/>
      <c r="AZ1865" s="165"/>
      <c r="BA1865" s="301"/>
      <c r="BB1865" s="165"/>
      <c r="BC1865" s="301"/>
      <c r="BD1865" s="165"/>
      <c r="BE1865" s="302"/>
      <c r="BF1865" s="302"/>
      <c r="BG1865" s="165"/>
      <c r="BH1865" s="303"/>
      <c r="BI1865" s="165"/>
      <c r="BJ1865" s="304"/>
      <c r="BK1865" s="394"/>
      <c r="BL1865" s="302"/>
      <c r="BM1865" s="302"/>
      <c r="BN1865" s="394"/>
      <c r="BO1865" s="302"/>
      <c r="BP1865" s="13"/>
      <c r="BQ1865" s="302"/>
      <c r="BR1865" s="13"/>
      <c r="BS1865" s="302"/>
      <c r="BT1865" s="13"/>
      <c r="BU1865" s="302"/>
      <c r="BV1865" s="386"/>
      <c r="BW1865" s="303"/>
      <c r="BX1865" s="303"/>
      <c r="BY1865" s="302"/>
      <c r="BZ1865" s="302"/>
      <c r="CA1865" s="387"/>
      <c r="CB1865" s="395"/>
      <c r="CC1865" s="12"/>
      <c r="CD1865" s="304"/>
      <c r="CE1865" s="14"/>
      <c r="CF1865" s="395"/>
      <c r="CG1865" s="397"/>
      <c r="CH1865" s="300">
        <f t="shared" si="705"/>
        <v>0</v>
      </c>
      <c r="CI1865" s="26"/>
      <c r="CJ1865" s="17">
        <f t="shared" si="726"/>
        <v>0</v>
      </c>
      <c r="CK1865" s="18">
        <f t="shared" si="713"/>
        <v>12.89</v>
      </c>
      <c r="CM1865" s="164"/>
      <c r="CN1865" s="302"/>
      <c r="CO1865" s="13">
        <f t="shared" si="706"/>
        <v>0</v>
      </c>
      <c r="CP1865" s="302"/>
      <c r="CQ1865" s="13">
        <f t="shared" si="707"/>
        <v>0</v>
      </c>
      <c r="CR1865" s="302"/>
      <c r="CS1865" s="13">
        <f t="shared" si="708"/>
        <v>0</v>
      </c>
      <c r="CT1865" s="302"/>
      <c r="CU1865" s="13">
        <f t="shared" si="727"/>
        <v>0</v>
      </c>
      <c r="CV1865" s="302"/>
      <c r="CW1865" s="13">
        <f t="shared" si="709"/>
        <v>0</v>
      </c>
      <c r="CX1865" s="13">
        <f t="shared" si="710"/>
        <v>0</v>
      </c>
      <c r="CY1865" s="251">
        <f t="shared" si="711"/>
        <v>0</v>
      </c>
      <c r="CZ1865" s="13" t="s">
        <v>29</v>
      </c>
      <c r="DA1865" s="13">
        <v>50</v>
      </c>
      <c r="DB1865" s="22">
        <f t="shared" si="712"/>
        <v>0</v>
      </c>
      <c r="DD1865" s="24"/>
      <c r="DF1865" s="163"/>
      <c r="DH1865" s="24"/>
      <c r="DI1865" s="447"/>
      <c r="DJ1865" s="163"/>
    </row>
    <row r="1866" spans="1:114" s="7" customFormat="1">
      <c r="A1866" s="277">
        <f t="shared" si="720"/>
        <v>50</v>
      </c>
      <c r="B1866" s="21" t="e">
        <f>'Calculateur de trading'!I1866/C1866/W1866</f>
        <v>#DIV/0!</v>
      </c>
      <c r="C1866" s="278">
        <f t="shared" si="721"/>
        <v>10</v>
      </c>
      <c r="D1866" s="278"/>
      <c r="E1866" s="273">
        <f t="shared" si="722"/>
        <v>100</v>
      </c>
      <c r="F1866" s="271">
        <f t="shared" si="714"/>
        <v>2</v>
      </c>
      <c r="G1866" s="271" t="e">
        <f t="shared" si="715"/>
        <v>#DIV/0!</v>
      </c>
      <c r="H1866" s="272">
        <f t="shared" si="716"/>
        <v>20</v>
      </c>
      <c r="I1866" s="270"/>
      <c r="J1866" s="273">
        <f t="shared" si="723"/>
        <v>200</v>
      </c>
      <c r="K1866" s="271">
        <f t="shared" si="717"/>
        <v>4</v>
      </c>
      <c r="L1866" s="271" t="e">
        <f t="shared" si="718"/>
        <v>#DIV/0!</v>
      </c>
      <c r="M1866" s="272">
        <f t="shared" si="719"/>
        <v>40</v>
      </c>
      <c r="N1866" s="389"/>
      <c r="O1866" s="455" t="e">
        <f>(A1866*B1866*W1866)+(B1866*'Calculateur de trading'!H1866)</f>
        <v>#DIV/0!</v>
      </c>
      <c r="P1866" s="274" t="e">
        <f>O1866/'Déscriptions des trades'!CK1866</f>
        <v>#DIV/0!</v>
      </c>
      <c r="Q1866" s="456" t="e">
        <f>'Déscriptions des trades'!CK1866-O1866</f>
        <v>#DIV/0!</v>
      </c>
      <c r="R1866" s="466" t="e">
        <f t="shared" si="724"/>
        <v>#DIV/0!</v>
      </c>
      <c r="S1866" s="389"/>
      <c r="T1866" s="12"/>
      <c r="U1866" s="25"/>
      <c r="V1866" s="15"/>
      <c r="W1866" s="490">
        <f t="shared" si="728"/>
        <v>0</v>
      </c>
      <c r="X1866" s="21" t="e">
        <f>W1866*U1866/'Déscriptions des trades'!CK1866*'Déscriptions des trades'!B1866</f>
        <v>#DIV/0!</v>
      </c>
      <c r="Y1866" s="459"/>
      <c r="Z1866" s="389"/>
      <c r="AA1866" s="23">
        <f t="shared" si="725"/>
        <v>0.1</v>
      </c>
      <c r="AB1866" s="17" t="e">
        <f>(AA1866*'Déscriptions des trades'!U1866*'Déscriptions des trades'!B1866/'Déscriptions des trades'!CK1866)*'Déscriptions des trades'!W1866</f>
        <v>#DIV/0!</v>
      </c>
      <c r="AC1866" s="265" t="e">
        <f>AB1866*'Déscriptions des trades'!CK1866</f>
        <v>#DIV/0!</v>
      </c>
      <c r="AD1866" s="266" t="e">
        <f>'Déscriptions des trades'!CK1866-AC1866</f>
        <v>#DIV/0!</v>
      </c>
      <c r="AE1866" s="389"/>
      <c r="AF1866" s="399">
        <v>1862</v>
      </c>
      <c r="AG1866" s="389"/>
      <c r="AH1866" s="20"/>
      <c r="AI1866" s="303"/>
      <c r="AJ1866" s="307"/>
      <c r="AK1866" s="161"/>
      <c r="AL1866" s="305"/>
      <c r="AM1866" s="305"/>
      <c r="AN1866" s="162"/>
      <c r="AO1866" s="439"/>
      <c r="AP1866" s="162"/>
      <c r="AQ1866" s="113"/>
      <c r="AR1866" s="113"/>
      <c r="AS1866" s="384"/>
      <c r="AT1866" s="306"/>
      <c r="AU1866" s="306"/>
      <c r="AV1866" s="160"/>
      <c r="AW1866" s="158"/>
      <c r="AX1866" s="385"/>
      <c r="AY1866" s="453"/>
      <c r="AZ1866" s="165"/>
      <c r="BA1866" s="301"/>
      <c r="BB1866" s="165"/>
      <c r="BC1866" s="301"/>
      <c r="BD1866" s="165"/>
      <c r="BE1866" s="302"/>
      <c r="BF1866" s="302"/>
      <c r="BG1866" s="165"/>
      <c r="BH1866" s="303"/>
      <c r="BI1866" s="165"/>
      <c r="BJ1866" s="304"/>
      <c r="BK1866" s="394"/>
      <c r="BL1866" s="302"/>
      <c r="BM1866" s="302"/>
      <c r="BN1866" s="394"/>
      <c r="BO1866" s="302"/>
      <c r="BP1866" s="13"/>
      <c r="BQ1866" s="302"/>
      <c r="BR1866" s="13"/>
      <c r="BS1866" s="302"/>
      <c r="BT1866" s="13"/>
      <c r="BU1866" s="302"/>
      <c r="BV1866" s="386"/>
      <c r="BW1866" s="303"/>
      <c r="BX1866" s="303"/>
      <c r="BY1866" s="302"/>
      <c r="BZ1866" s="302"/>
      <c r="CA1866" s="387"/>
      <c r="CB1866" s="395"/>
      <c r="CC1866" s="12"/>
      <c r="CD1866" s="304"/>
      <c r="CE1866" s="14"/>
      <c r="CF1866" s="395"/>
      <c r="CG1866" s="397"/>
      <c r="CH1866" s="300">
        <f t="shared" si="705"/>
        <v>0</v>
      </c>
      <c r="CI1866" s="26"/>
      <c r="CJ1866" s="17">
        <f t="shared" si="726"/>
        <v>0</v>
      </c>
      <c r="CK1866" s="18">
        <f t="shared" si="713"/>
        <v>12.89</v>
      </c>
      <c r="CM1866" s="164"/>
      <c r="CN1866" s="302"/>
      <c r="CO1866" s="13">
        <f t="shared" si="706"/>
        <v>0</v>
      </c>
      <c r="CP1866" s="302"/>
      <c r="CQ1866" s="13">
        <f t="shared" si="707"/>
        <v>0</v>
      </c>
      <c r="CR1866" s="302"/>
      <c r="CS1866" s="13">
        <f t="shared" si="708"/>
        <v>0</v>
      </c>
      <c r="CT1866" s="302"/>
      <c r="CU1866" s="13">
        <f t="shared" si="727"/>
        <v>0</v>
      </c>
      <c r="CV1866" s="302"/>
      <c r="CW1866" s="13">
        <f t="shared" si="709"/>
        <v>0</v>
      </c>
      <c r="CX1866" s="13">
        <f t="shared" si="710"/>
        <v>0</v>
      </c>
      <c r="CY1866" s="251">
        <f t="shared" si="711"/>
        <v>0</v>
      </c>
      <c r="CZ1866" s="13" t="s">
        <v>29</v>
      </c>
      <c r="DA1866" s="13">
        <v>50</v>
      </c>
      <c r="DB1866" s="22">
        <f t="shared" si="712"/>
        <v>0</v>
      </c>
      <c r="DD1866" s="24"/>
      <c r="DF1866" s="163"/>
      <c r="DH1866" s="24"/>
      <c r="DI1866" s="447"/>
      <c r="DJ1866" s="163"/>
    </row>
    <row r="1867" spans="1:114" s="7" customFormat="1">
      <c r="A1867" s="277">
        <f t="shared" si="720"/>
        <v>50</v>
      </c>
      <c r="B1867" s="21" t="e">
        <f>'Calculateur de trading'!I1867/C1867/W1867</f>
        <v>#DIV/0!</v>
      </c>
      <c r="C1867" s="278">
        <f t="shared" si="721"/>
        <v>10</v>
      </c>
      <c r="D1867" s="426"/>
      <c r="E1867" s="273">
        <f t="shared" si="722"/>
        <v>100</v>
      </c>
      <c r="F1867" s="271">
        <f t="shared" si="714"/>
        <v>2</v>
      </c>
      <c r="G1867" s="271" t="e">
        <f t="shared" si="715"/>
        <v>#DIV/0!</v>
      </c>
      <c r="H1867" s="272">
        <f t="shared" si="716"/>
        <v>20</v>
      </c>
      <c r="I1867" s="270"/>
      <c r="J1867" s="273">
        <f t="shared" si="723"/>
        <v>200</v>
      </c>
      <c r="K1867" s="271">
        <f t="shared" si="717"/>
        <v>4</v>
      </c>
      <c r="L1867" s="271" t="e">
        <f t="shared" si="718"/>
        <v>#DIV/0!</v>
      </c>
      <c r="M1867" s="272">
        <f t="shared" si="719"/>
        <v>40</v>
      </c>
      <c r="N1867" s="389"/>
      <c r="O1867" s="455" t="e">
        <f>(A1867*B1867*W1867)+(B1867*'Calculateur de trading'!H1867)</f>
        <v>#DIV/0!</v>
      </c>
      <c r="P1867" s="274" t="e">
        <f>O1867/'Déscriptions des trades'!CK1867</f>
        <v>#DIV/0!</v>
      </c>
      <c r="Q1867" s="456" t="e">
        <f>'Déscriptions des trades'!CK1867-O1867</f>
        <v>#DIV/0!</v>
      </c>
      <c r="R1867" s="466" t="e">
        <f t="shared" si="724"/>
        <v>#DIV/0!</v>
      </c>
      <c r="S1867" s="389"/>
      <c r="T1867" s="12"/>
      <c r="U1867" s="25"/>
      <c r="V1867" s="15"/>
      <c r="W1867" s="490">
        <f t="shared" si="728"/>
        <v>0</v>
      </c>
      <c r="X1867" s="21" t="e">
        <f>W1867*U1867/'Déscriptions des trades'!CK1867*'Déscriptions des trades'!B1867</f>
        <v>#DIV/0!</v>
      </c>
      <c r="Y1867" s="459"/>
      <c r="Z1867" s="389"/>
      <c r="AA1867" s="23">
        <f t="shared" si="725"/>
        <v>0.1</v>
      </c>
      <c r="AB1867" s="17" t="e">
        <f>(AA1867*'Déscriptions des trades'!U1867*'Déscriptions des trades'!B1867/'Déscriptions des trades'!CK1867)*'Déscriptions des trades'!W1867</f>
        <v>#DIV/0!</v>
      </c>
      <c r="AC1867" s="265" t="e">
        <f>AB1867*'Déscriptions des trades'!CK1867</f>
        <v>#DIV/0!</v>
      </c>
      <c r="AD1867" s="266" t="e">
        <f>'Déscriptions des trades'!CK1867-AC1867</f>
        <v>#DIV/0!</v>
      </c>
      <c r="AE1867" s="389"/>
      <c r="AF1867" s="399">
        <v>1863</v>
      </c>
      <c r="AG1867" s="389"/>
      <c r="AH1867" s="20"/>
      <c r="AI1867" s="303"/>
      <c r="AJ1867" s="307"/>
      <c r="AK1867" s="161"/>
      <c r="AL1867" s="305"/>
      <c r="AM1867" s="305"/>
      <c r="AN1867" s="162"/>
      <c r="AO1867" s="439"/>
      <c r="AP1867" s="162"/>
      <c r="AQ1867" s="113"/>
      <c r="AR1867" s="113"/>
      <c r="AS1867" s="384"/>
      <c r="AT1867" s="306"/>
      <c r="AU1867" s="306"/>
      <c r="AV1867" s="160"/>
      <c r="AW1867" s="158"/>
      <c r="AX1867" s="385"/>
      <c r="AY1867" s="453"/>
      <c r="AZ1867" s="165"/>
      <c r="BA1867" s="301"/>
      <c r="BB1867" s="165"/>
      <c r="BC1867" s="301"/>
      <c r="BD1867" s="165"/>
      <c r="BE1867" s="302"/>
      <c r="BF1867" s="302"/>
      <c r="BG1867" s="165"/>
      <c r="BH1867" s="303"/>
      <c r="BI1867" s="165"/>
      <c r="BJ1867" s="304"/>
      <c r="BK1867" s="394"/>
      <c r="BL1867" s="302"/>
      <c r="BM1867" s="302"/>
      <c r="BN1867" s="394"/>
      <c r="BO1867" s="302"/>
      <c r="BP1867" s="13"/>
      <c r="BQ1867" s="302"/>
      <c r="BR1867" s="13"/>
      <c r="BS1867" s="302"/>
      <c r="BT1867" s="13"/>
      <c r="BU1867" s="302"/>
      <c r="BV1867" s="386"/>
      <c r="BW1867" s="303"/>
      <c r="BX1867" s="303"/>
      <c r="BY1867" s="302"/>
      <c r="BZ1867" s="302"/>
      <c r="CA1867" s="387"/>
      <c r="CB1867" s="395"/>
      <c r="CC1867" s="12"/>
      <c r="CD1867" s="304"/>
      <c r="CE1867" s="14"/>
      <c r="CF1867" s="395"/>
      <c r="CG1867" s="397"/>
      <c r="CH1867" s="300">
        <f t="shared" si="705"/>
        <v>0</v>
      </c>
      <c r="CI1867" s="26"/>
      <c r="CJ1867" s="17">
        <f t="shared" si="726"/>
        <v>0</v>
      </c>
      <c r="CK1867" s="18">
        <f t="shared" si="713"/>
        <v>12.89</v>
      </c>
      <c r="CM1867" s="164"/>
      <c r="CN1867" s="302"/>
      <c r="CO1867" s="13">
        <f t="shared" si="706"/>
        <v>0</v>
      </c>
      <c r="CP1867" s="302"/>
      <c r="CQ1867" s="13">
        <f t="shared" si="707"/>
        <v>0</v>
      </c>
      <c r="CR1867" s="302"/>
      <c r="CS1867" s="13">
        <f t="shared" si="708"/>
        <v>0</v>
      </c>
      <c r="CT1867" s="302"/>
      <c r="CU1867" s="13">
        <f t="shared" si="727"/>
        <v>0</v>
      </c>
      <c r="CV1867" s="302"/>
      <c r="CW1867" s="13">
        <f t="shared" si="709"/>
        <v>0</v>
      </c>
      <c r="CX1867" s="13">
        <f t="shared" si="710"/>
        <v>0</v>
      </c>
      <c r="CY1867" s="251">
        <f t="shared" si="711"/>
        <v>0</v>
      </c>
      <c r="CZ1867" s="13" t="s">
        <v>29</v>
      </c>
      <c r="DA1867" s="13">
        <v>50</v>
      </c>
      <c r="DB1867" s="22">
        <f t="shared" si="712"/>
        <v>0</v>
      </c>
      <c r="DD1867" s="24"/>
      <c r="DF1867" s="163"/>
      <c r="DH1867" s="24"/>
      <c r="DI1867" s="447"/>
      <c r="DJ1867" s="163"/>
    </row>
    <row r="1868" spans="1:114" s="7" customFormat="1">
      <c r="A1868" s="277">
        <f t="shared" si="720"/>
        <v>50</v>
      </c>
      <c r="B1868" s="21" t="e">
        <f>'Calculateur de trading'!I1868/C1868/W1868</f>
        <v>#DIV/0!</v>
      </c>
      <c r="C1868" s="278">
        <f t="shared" si="721"/>
        <v>10</v>
      </c>
      <c r="D1868" s="426"/>
      <c r="E1868" s="273">
        <f t="shared" si="722"/>
        <v>100</v>
      </c>
      <c r="F1868" s="271">
        <f t="shared" si="714"/>
        <v>2</v>
      </c>
      <c r="G1868" s="271" t="e">
        <f t="shared" si="715"/>
        <v>#DIV/0!</v>
      </c>
      <c r="H1868" s="272">
        <f t="shared" si="716"/>
        <v>20</v>
      </c>
      <c r="I1868" s="270"/>
      <c r="J1868" s="273">
        <f t="shared" si="723"/>
        <v>200</v>
      </c>
      <c r="K1868" s="271">
        <f t="shared" si="717"/>
        <v>4</v>
      </c>
      <c r="L1868" s="271" t="e">
        <f t="shared" si="718"/>
        <v>#DIV/0!</v>
      </c>
      <c r="M1868" s="272">
        <f t="shared" si="719"/>
        <v>40</v>
      </c>
      <c r="N1868" s="389"/>
      <c r="O1868" s="455" t="e">
        <f>(A1868*B1868*W1868)+(B1868*'Calculateur de trading'!H1868)</f>
        <v>#DIV/0!</v>
      </c>
      <c r="P1868" s="274" t="e">
        <f>O1868/'Déscriptions des trades'!CK1868</f>
        <v>#DIV/0!</v>
      </c>
      <c r="Q1868" s="456" t="e">
        <f>'Déscriptions des trades'!CK1868-O1868</f>
        <v>#DIV/0!</v>
      </c>
      <c r="R1868" s="466" t="e">
        <f t="shared" si="724"/>
        <v>#DIV/0!</v>
      </c>
      <c r="S1868" s="389"/>
      <c r="T1868" s="12"/>
      <c r="U1868" s="25"/>
      <c r="V1868" s="15"/>
      <c r="W1868" s="490">
        <f t="shared" si="728"/>
        <v>0</v>
      </c>
      <c r="X1868" s="21" t="e">
        <f>W1868*U1868/'Déscriptions des trades'!CK1868*'Déscriptions des trades'!B1868</f>
        <v>#DIV/0!</v>
      </c>
      <c r="Y1868" s="459"/>
      <c r="Z1868" s="389"/>
      <c r="AA1868" s="23">
        <f t="shared" si="725"/>
        <v>0.1</v>
      </c>
      <c r="AB1868" s="17" t="e">
        <f>(AA1868*'Déscriptions des trades'!U1868*'Déscriptions des trades'!B1868/'Déscriptions des trades'!CK1868)*'Déscriptions des trades'!W1868</f>
        <v>#DIV/0!</v>
      </c>
      <c r="AC1868" s="265" t="e">
        <f>AB1868*'Déscriptions des trades'!CK1868</f>
        <v>#DIV/0!</v>
      </c>
      <c r="AD1868" s="266" t="e">
        <f>'Déscriptions des trades'!CK1868-AC1868</f>
        <v>#DIV/0!</v>
      </c>
      <c r="AE1868" s="389"/>
      <c r="AF1868" s="399">
        <v>1864</v>
      </c>
      <c r="AG1868" s="389"/>
      <c r="AH1868" s="20"/>
      <c r="AI1868" s="303"/>
      <c r="AJ1868" s="307"/>
      <c r="AK1868" s="161"/>
      <c r="AL1868" s="305"/>
      <c r="AM1868" s="305"/>
      <c r="AN1868" s="162"/>
      <c r="AO1868" s="439"/>
      <c r="AP1868" s="162"/>
      <c r="AQ1868" s="113"/>
      <c r="AR1868" s="113"/>
      <c r="AS1868" s="384"/>
      <c r="AT1868" s="306"/>
      <c r="AU1868" s="306"/>
      <c r="AV1868" s="160"/>
      <c r="AW1868" s="158"/>
      <c r="AX1868" s="385"/>
      <c r="AY1868" s="453"/>
      <c r="AZ1868" s="165"/>
      <c r="BA1868" s="301"/>
      <c r="BB1868" s="165"/>
      <c r="BC1868" s="301"/>
      <c r="BD1868" s="165"/>
      <c r="BE1868" s="302"/>
      <c r="BF1868" s="302"/>
      <c r="BG1868" s="165"/>
      <c r="BH1868" s="303"/>
      <c r="BI1868" s="165"/>
      <c r="BJ1868" s="304"/>
      <c r="BK1868" s="394"/>
      <c r="BL1868" s="302"/>
      <c r="BM1868" s="302"/>
      <c r="BN1868" s="394"/>
      <c r="BO1868" s="302"/>
      <c r="BP1868" s="13"/>
      <c r="BQ1868" s="302"/>
      <c r="BR1868" s="13"/>
      <c r="BS1868" s="302"/>
      <c r="BT1868" s="13"/>
      <c r="BU1868" s="302"/>
      <c r="BV1868" s="386"/>
      <c r="BW1868" s="303"/>
      <c r="BX1868" s="303"/>
      <c r="BY1868" s="302"/>
      <c r="BZ1868" s="302"/>
      <c r="CA1868" s="387"/>
      <c r="CB1868" s="395"/>
      <c r="CC1868" s="12"/>
      <c r="CD1868" s="304"/>
      <c r="CE1868" s="14"/>
      <c r="CF1868" s="395"/>
      <c r="CG1868" s="397"/>
      <c r="CH1868" s="300">
        <f t="shared" si="705"/>
        <v>0</v>
      </c>
      <c r="CI1868" s="26"/>
      <c r="CJ1868" s="17">
        <f t="shared" si="726"/>
        <v>0</v>
      </c>
      <c r="CK1868" s="18">
        <f t="shared" si="713"/>
        <v>12.89</v>
      </c>
      <c r="CM1868" s="164"/>
      <c r="CN1868" s="302"/>
      <c r="CO1868" s="13">
        <f t="shared" si="706"/>
        <v>0</v>
      </c>
      <c r="CP1868" s="302"/>
      <c r="CQ1868" s="13">
        <f t="shared" si="707"/>
        <v>0</v>
      </c>
      <c r="CR1868" s="302"/>
      <c r="CS1868" s="13">
        <f t="shared" si="708"/>
        <v>0</v>
      </c>
      <c r="CT1868" s="302"/>
      <c r="CU1868" s="13">
        <f t="shared" si="727"/>
        <v>0</v>
      </c>
      <c r="CV1868" s="302"/>
      <c r="CW1868" s="13">
        <f t="shared" si="709"/>
        <v>0</v>
      </c>
      <c r="CX1868" s="13">
        <f t="shared" si="710"/>
        <v>0</v>
      </c>
      <c r="CY1868" s="251">
        <f t="shared" si="711"/>
        <v>0</v>
      </c>
      <c r="CZ1868" s="13" t="s">
        <v>29</v>
      </c>
      <c r="DA1868" s="13">
        <v>50</v>
      </c>
      <c r="DB1868" s="22">
        <f t="shared" si="712"/>
        <v>0</v>
      </c>
      <c r="DD1868" s="24"/>
      <c r="DF1868" s="163"/>
      <c r="DH1868" s="24"/>
      <c r="DI1868" s="447"/>
      <c r="DJ1868" s="163"/>
    </row>
    <row r="1869" spans="1:114" s="7" customFormat="1">
      <c r="A1869" s="277">
        <f t="shared" si="720"/>
        <v>50</v>
      </c>
      <c r="B1869" s="21" t="e">
        <f>'Calculateur de trading'!I1869/C1869/W1869</f>
        <v>#DIV/0!</v>
      </c>
      <c r="C1869" s="278">
        <f t="shared" si="721"/>
        <v>10</v>
      </c>
      <c r="D1869" s="278"/>
      <c r="E1869" s="273">
        <f t="shared" si="722"/>
        <v>100</v>
      </c>
      <c r="F1869" s="271">
        <f t="shared" si="714"/>
        <v>2</v>
      </c>
      <c r="G1869" s="271" t="e">
        <f t="shared" si="715"/>
        <v>#DIV/0!</v>
      </c>
      <c r="H1869" s="272">
        <f t="shared" si="716"/>
        <v>20</v>
      </c>
      <c r="I1869" s="270"/>
      <c r="J1869" s="273">
        <f t="shared" si="723"/>
        <v>200</v>
      </c>
      <c r="K1869" s="271">
        <f t="shared" si="717"/>
        <v>4</v>
      </c>
      <c r="L1869" s="271" t="e">
        <f t="shared" si="718"/>
        <v>#DIV/0!</v>
      </c>
      <c r="M1869" s="272">
        <f t="shared" si="719"/>
        <v>40</v>
      </c>
      <c r="N1869" s="389"/>
      <c r="O1869" s="455" t="e">
        <f>(A1869*B1869*W1869)+(B1869*'Calculateur de trading'!H1869)</f>
        <v>#DIV/0!</v>
      </c>
      <c r="P1869" s="274" t="e">
        <f>O1869/'Déscriptions des trades'!CK1869</f>
        <v>#DIV/0!</v>
      </c>
      <c r="Q1869" s="456" t="e">
        <f>'Déscriptions des trades'!CK1869-O1869</f>
        <v>#DIV/0!</v>
      </c>
      <c r="R1869" s="466" t="e">
        <f t="shared" si="724"/>
        <v>#DIV/0!</v>
      </c>
      <c r="S1869" s="389"/>
      <c r="T1869" s="12"/>
      <c r="U1869" s="25"/>
      <c r="V1869" s="15"/>
      <c r="W1869" s="490">
        <f t="shared" si="728"/>
        <v>0</v>
      </c>
      <c r="X1869" s="21" t="e">
        <f>W1869*U1869/'Déscriptions des trades'!CK1869*'Déscriptions des trades'!B1869</f>
        <v>#DIV/0!</v>
      </c>
      <c r="Y1869" s="459"/>
      <c r="Z1869" s="389"/>
      <c r="AA1869" s="23">
        <f t="shared" si="725"/>
        <v>0.1</v>
      </c>
      <c r="AB1869" s="17" t="e">
        <f>(AA1869*'Déscriptions des trades'!U1869*'Déscriptions des trades'!B1869/'Déscriptions des trades'!CK1869)*'Déscriptions des trades'!W1869</f>
        <v>#DIV/0!</v>
      </c>
      <c r="AC1869" s="265" t="e">
        <f>AB1869*'Déscriptions des trades'!CK1869</f>
        <v>#DIV/0!</v>
      </c>
      <c r="AD1869" s="266" t="e">
        <f>'Déscriptions des trades'!CK1869-AC1869</f>
        <v>#DIV/0!</v>
      </c>
      <c r="AE1869" s="389"/>
      <c r="AF1869" s="399">
        <v>1865</v>
      </c>
      <c r="AG1869" s="389"/>
      <c r="AH1869" s="20"/>
      <c r="AI1869" s="303"/>
      <c r="AJ1869" s="307"/>
      <c r="AK1869" s="161"/>
      <c r="AL1869" s="305"/>
      <c r="AM1869" s="305"/>
      <c r="AN1869" s="162"/>
      <c r="AO1869" s="439"/>
      <c r="AP1869" s="162"/>
      <c r="AQ1869" s="113"/>
      <c r="AR1869" s="113"/>
      <c r="AS1869" s="384"/>
      <c r="AT1869" s="306"/>
      <c r="AU1869" s="306"/>
      <c r="AV1869" s="160"/>
      <c r="AW1869" s="158"/>
      <c r="AX1869" s="385"/>
      <c r="AY1869" s="453"/>
      <c r="AZ1869" s="165"/>
      <c r="BA1869" s="301"/>
      <c r="BB1869" s="165"/>
      <c r="BC1869" s="301"/>
      <c r="BD1869" s="165"/>
      <c r="BE1869" s="302"/>
      <c r="BF1869" s="302"/>
      <c r="BG1869" s="165"/>
      <c r="BH1869" s="303"/>
      <c r="BI1869" s="165"/>
      <c r="BJ1869" s="304"/>
      <c r="BK1869" s="394"/>
      <c r="BL1869" s="302"/>
      <c r="BM1869" s="302"/>
      <c r="BN1869" s="394"/>
      <c r="BO1869" s="302"/>
      <c r="BP1869" s="13"/>
      <c r="BQ1869" s="302"/>
      <c r="BR1869" s="13"/>
      <c r="BS1869" s="302"/>
      <c r="BT1869" s="13"/>
      <c r="BU1869" s="302"/>
      <c r="BV1869" s="386"/>
      <c r="BW1869" s="303"/>
      <c r="BX1869" s="303"/>
      <c r="BY1869" s="302"/>
      <c r="BZ1869" s="302"/>
      <c r="CA1869" s="387"/>
      <c r="CB1869" s="395"/>
      <c r="CC1869" s="12"/>
      <c r="CD1869" s="304"/>
      <c r="CE1869" s="14"/>
      <c r="CF1869" s="395"/>
      <c r="CG1869" s="397"/>
      <c r="CH1869" s="300">
        <f t="shared" si="705"/>
        <v>0</v>
      </c>
      <c r="CI1869" s="26"/>
      <c r="CJ1869" s="17">
        <f t="shared" si="726"/>
        <v>0</v>
      </c>
      <c r="CK1869" s="18">
        <f t="shared" si="713"/>
        <v>12.89</v>
      </c>
      <c r="CM1869" s="164"/>
      <c r="CN1869" s="302"/>
      <c r="CO1869" s="13">
        <f t="shared" si="706"/>
        <v>0</v>
      </c>
      <c r="CP1869" s="302"/>
      <c r="CQ1869" s="13">
        <f t="shared" si="707"/>
        <v>0</v>
      </c>
      <c r="CR1869" s="302"/>
      <c r="CS1869" s="13">
        <f t="shared" si="708"/>
        <v>0</v>
      </c>
      <c r="CT1869" s="302"/>
      <c r="CU1869" s="13">
        <f t="shared" si="727"/>
        <v>0</v>
      </c>
      <c r="CV1869" s="302"/>
      <c r="CW1869" s="13">
        <f t="shared" si="709"/>
        <v>0</v>
      </c>
      <c r="CX1869" s="13">
        <f t="shared" si="710"/>
        <v>0</v>
      </c>
      <c r="CY1869" s="251">
        <f t="shared" si="711"/>
        <v>0</v>
      </c>
      <c r="CZ1869" s="13" t="s">
        <v>29</v>
      </c>
      <c r="DA1869" s="13">
        <v>50</v>
      </c>
      <c r="DB1869" s="22">
        <f t="shared" si="712"/>
        <v>0</v>
      </c>
      <c r="DD1869" s="24"/>
      <c r="DF1869" s="163"/>
      <c r="DH1869" s="24"/>
      <c r="DI1869" s="447"/>
      <c r="DJ1869" s="163"/>
    </row>
    <row r="1870" spans="1:114" s="7" customFormat="1">
      <c r="A1870" s="277">
        <f t="shared" si="720"/>
        <v>50</v>
      </c>
      <c r="B1870" s="21" t="e">
        <f>'Calculateur de trading'!I1870/C1870/W1870</f>
        <v>#DIV/0!</v>
      </c>
      <c r="C1870" s="278">
        <f t="shared" si="721"/>
        <v>10</v>
      </c>
      <c r="D1870" s="426"/>
      <c r="E1870" s="273">
        <f t="shared" si="722"/>
        <v>100</v>
      </c>
      <c r="F1870" s="271">
        <f t="shared" si="714"/>
        <v>2</v>
      </c>
      <c r="G1870" s="271" t="e">
        <f t="shared" si="715"/>
        <v>#DIV/0!</v>
      </c>
      <c r="H1870" s="272">
        <f t="shared" si="716"/>
        <v>20</v>
      </c>
      <c r="I1870" s="270"/>
      <c r="J1870" s="273">
        <f t="shared" si="723"/>
        <v>200</v>
      </c>
      <c r="K1870" s="271">
        <f t="shared" si="717"/>
        <v>4</v>
      </c>
      <c r="L1870" s="271" t="e">
        <f t="shared" si="718"/>
        <v>#DIV/0!</v>
      </c>
      <c r="M1870" s="272">
        <f t="shared" si="719"/>
        <v>40</v>
      </c>
      <c r="N1870" s="389"/>
      <c r="O1870" s="455" t="e">
        <f>(A1870*B1870*W1870)+(B1870*'Calculateur de trading'!H1870)</f>
        <v>#DIV/0!</v>
      </c>
      <c r="P1870" s="274" t="e">
        <f>O1870/'Déscriptions des trades'!CK1870</f>
        <v>#DIV/0!</v>
      </c>
      <c r="Q1870" s="456" t="e">
        <f>'Déscriptions des trades'!CK1870-O1870</f>
        <v>#DIV/0!</v>
      </c>
      <c r="R1870" s="466" t="e">
        <f t="shared" si="724"/>
        <v>#DIV/0!</v>
      </c>
      <c r="S1870" s="389"/>
      <c r="T1870" s="12"/>
      <c r="U1870" s="25"/>
      <c r="V1870" s="15"/>
      <c r="W1870" s="490">
        <f t="shared" si="728"/>
        <v>0</v>
      </c>
      <c r="X1870" s="21" t="e">
        <f>W1870*U1870/'Déscriptions des trades'!CK1870*'Déscriptions des trades'!B1870</f>
        <v>#DIV/0!</v>
      </c>
      <c r="Y1870" s="459"/>
      <c r="Z1870" s="389"/>
      <c r="AA1870" s="23">
        <f t="shared" si="725"/>
        <v>0.1</v>
      </c>
      <c r="AB1870" s="17" t="e">
        <f>(AA1870*'Déscriptions des trades'!U1870*'Déscriptions des trades'!B1870/'Déscriptions des trades'!CK1870)*'Déscriptions des trades'!W1870</f>
        <v>#DIV/0!</v>
      </c>
      <c r="AC1870" s="265" t="e">
        <f>AB1870*'Déscriptions des trades'!CK1870</f>
        <v>#DIV/0!</v>
      </c>
      <c r="AD1870" s="266" t="e">
        <f>'Déscriptions des trades'!CK1870-AC1870</f>
        <v>#DIV/0!</v>
      </c>
      <c r="AE1870" s="389"/>
      <c r="AF1870" s="399">
        <v>1866</v>
      </c>
      <c r="AG1870" s="389"/>
      <c r="AH1870" s="20"/>
      <c r="AI1870" s="303"/>
      <c r="AJ1870" s="307"/>
      <c r="AK1870" s="161"/>
      <c r="AL1870" s="305"/>
      <c r="AM1870" s="305"/>
      <c r="AN1870" s="162"/>
      <c r="AO1870" s="439"/>
      <c r="AP1870" s="162"/>
      <c r="AQ1870" s="113"/>
      <c r="AR1870" s="113"/>
      <c r="AS1870" s="384"/>
      <c r="AT1870" s="306"/>
      <c r="AU1870" s="306"/>
      <c r="AV1870" s="160"/>
      <c r="AW1870" s="158"/>
      <c r="AX1870" s="385"/>
      <c r="AY1870" s="453"/>
      <c r="AZ1870" s="165"/>
      <c r="BA1870" s="301"/>
      <c r="BB1870" s="165"/>
      <c r="BC1870" s="301"/>
      <c r="BD1870" s="165"/>
      <c r="BE1870" s="302"/>
      <c r="BF1870" s="302"/>
      <c r="BG1870" s="165"/>
      <c r="BH1870" s="303"/>
      <c r="BI1870" s="165"/>
      <c r="BJ1870" s="304"/>
      <c r="BK1870" s="394"/>
      <c r="BL1870" s="302"/>
      <c r="BM1870" s="302"/>
      <c r="BN1870" s="394"/>
      <c r="BO1870" s="302"/>
      <c r="BP1870" s="13"/>
      <c r="BQ1870" s="302"/>
      <c r="BR1870" s="13"/>
      <c r="BS1870" s="302"/>
      <c r="BT1870" s="13"/>
      <c r="BU1870" s="302"/>
      <c r="BV1870" s="386"/>
      <c r="BW1870" s="303"/>
      <c r="BX1870" s="303"/>
      <c r="BY1870" s="302"/>
      <c r="BZ1870" s="302"/>
      <c r="CA1870" s="387"/>
      <c r="CB1870" s="395"/>
      <c r="CC1870" s="12"/>
      <c r="CD1870" s="304"/>
      <c r="CE1870" s="14"/>
      <c r="CF1870" s="395"/>
      <c r="CG1870" s="397"/>
      <c r="CH1870" s="300">
        <f t="shared" si="705"/>
        <v>0</v>
      </c>
      <c r="CI1870" s="26"/>
      <c r="CJ1870" s="17">
        <f t="shared" si="726"/>
        <v>0</v>
      </c>
      <c r="CK1870" s="18">
        <f t="shared" si="713"/>
        <v>12.89</v>
      </c>
      <c r="CM1870" s="164"/>
      <c r="CN1870" s="302"/>
      <c r="CO1870" s="13">
        <f t="shared" si="706"/>
        <v>0</v>
      </c>
      <c r="CP1870" s="302"/>
      <c r="CQ1870" s="13">
        <f t="shared" si="707"/>
        <v>0</v>
      </c>
      <c r="CR1870" s="302"/>
      <c r="CS1870" s="13">
        <f t="shared" si="708"/>
        <v>0</v>
      </c>
      <c r="CT1870" s="302"/>
      <c r="CU1870" s="13">
        <f t="shared" si="727"/>
        <v>0</v>
      </c>
      <c r="CV1870" s="302"/>
      <c r="CW1870" s="13">
        <f t="shared" si="709"/>
        <v>0</v>
      </c>
      <c r="CX1870" s="13">
        <f t="shared" si="710"/>
        <v>0</v>
      </c>
      <c r="CY1870" s="251">
        <f t="shared" si="711"/>
        <v>0</v>
      </c>
      <c r="CZ1870" s="13" t="s">
        <v>29</v>
      </c>
      <c r="DA1870" s="13">
        <v>50</v>
      </c>
      <c r="DB1870" s="22">
        <f t="shared" si="712"/>
        <v>0</v>
      </c>
      <c r="DD1870" s="24"/>
      <c r="DF1870" s="163"/>
      <c r="DH1870" s="24"/>
      <c r="DI1870" s="447"/>
      <c r="DJ1870" s="163"/>
    </row>
    <row r="1871" spans="1:114" s="7" customFormat="1">
      <c r="A1871" s="277">
        <f t="shared" si="720"/>
        <v>50</v>
      </c>
      <c r="B1871" s="21" t="e">
        <f>'Calculateur de trading'!I1871/C1871/W1871</f>
        <v>#DIV/0!</v>
      </c>
      <c r="C1871" s="278">
        <f t="shared" si="721"/>
        <v>10</v>
      </c>
      <c r="D1871" s="278"/>
      <c r="E1871" s="273">
        <f t="shared" si="722"/>
        <v>100</v>
      </c>
      <c r="F1871" s="271">
        <f t="shared" si="714"/>
        <v>2</v>
      </c>
      <c r="G1871" s="271" t="e">
        <f t="shared" si="715"/>
        <v>#DIV/0!</v>
      </c>
      <c r="H1871" s="272">
        <f t="shared" si="716"/>
        <v>20</v>
      </c>
      <c r="I1871" s="270"/>
      <c r="J1871" s="273">
        <f t="shared" si="723"/>
        <v>200</v>
      </c>
      <c r="K1871" s="271">
        <f t="shared" si="717"/>
        <v>4</v>
      </c>
      <c r="L1871" s="271" t="e">
        <f t="shared" si="718"/>
        <v>#DIV/0!</v>
      </c>
      <c r="M1871" s="272">
        <f t="shared" si="719"/>
        <v>40</v>
      </c>
      <c r="N1871" s="389"/>
      <c r="O1871" s="455" t="e">
        <f>(A1871*B1871*W1871)+(B1871*'Calculateur de trading'!H1871)</f>
        <v>#DIV/0!</v>
      </c>
      <c r="P1871" s="274" t="e">
        <f>O1871/'Déscriptions des trades'!CK1871</f>
        <v>#DIV/0!</v>
      </c>
      <c r="Q1871" s="456" t="e">
        <f>'Déscriptions des trades'!CK1871-O1871</f>
        <v>#DIV/0!</v>
      </c>
      <c r="R1871" s="466" t="e">
        <f t="shared" si="724"/>
        <v>#DIV/0!</v>
      </c>
      <c r="S1871" s="389"/>
      <c r="T1871" s="12"/>
      <c r="U1871" s="25"/>
      <c r="V1871" s="15"/>
      <c r="W1871" s="490">
        <f t="shared" si="728"/>
        <v>0</v>
      </c>
      <c r="X1871" s="21" t="e">
        <f>W1871*U1871/'Déscriptions des trades'!CK1871*'Déscriptions des trades'!B1871</f>
        <v>#DIV/0!</v>
      </c>
      <c r="Y1871" s="459"/>
      <c r="Z1871" s="389"/>
      <c r="AA1871" s="23">
        <f t="shared" si="725"/>
        <v>0.1</v>
      </c>
      <c r="AB1871" s="17" t="e">
        <f>(AA1871*'Déscriptions des trades'!U1871*'Déscriptions des trades'!B1871/'Déscriptions des trades'!CK1871)*'Déscriptions des trades'!W1871</f>
        <v>#DIV/0!</v>
      </c>
      <c r="AC1871" s="265" t="e">
        <f>AB1871*'Déscriptions des trades'!CK1871</f>
        <v>#DIV/0!</v>
      </c>
      <c r="AD1871" s="266" t="e">
        <f>'Déscriptions des trades'!CK1871-AC1871</f>
        <v>#DIV/0!</v>
      </c>
      <c r="AE1871" s="389"/>
      <c r="AF1871" s="399">
        <v>1867</v>
      </c>
      <c r="AG1871" s="389"/>
      <c r="AH1871" s="20"/>
      <c r="AI1871" s="303"/>
      <c r="AJ1871" s="307"/>
      <c r="AK1871" s="161"/>
      <c r="AL1871" s="305"/>
      <c r="AM1871" s="305"/>
      <c r="AN1871" s="162"/>
      <c r="AO1871" s="439"/>
      <c r="AP1871" s="162"/>
      <c r="AQ1871" s="113"/>
      <c r="AR1871" s="113"/>
      <c r="AS1871" s="384"/>
      <c r="AT1871" s="306"/>
      <c r="AU1871" s="306"/>
      <c r="AV1871" s="160"/>
      <c r="AW1871" s="158"/>
      <c r="AX1871" s="385"/>
      <c r="AY1871" s="453"/>
      <c r="AZ1871" s="165"/>
      <c r="BA1871" s="301"/>
      <c r="BB1871" s="165"/>
      <c r="BC1871" s="301"/>
      <c r="BD1871" s="165"/>
      <c r="BE1871" s="302"/>
      <c r="BF1871" s="302"/>
      <c r="BG1871" s="165"/>
      <c r="BH1871" s="303"/>
      <c r="BI1871" s="165"/>
      <c r="BJ1871" s="304"/>
      <c r="BK1871" s="394"/>
      <c r="BL1871" s="302"/>
      <c r="BM1871" s="302"/>
      <c r="BN1871" s="394"/>
      <c r="BO1871" s="302"/>
      <c r="BP1871" s="13"/>
      <c r="BQ1871" s="302"/>
      <c r="BR1871" s="13"/>
      <c r="BS1871" s="302"/>
      <c r="BT1871" s="13"/>
      <c r="BU1871" s="302"/>
      <c r="BV1871" s="386"/>
      <c r="BW1871" s="303"/>
      <c r="BX1871" s="303"/>
      <c r="BY1871" s="302"/>
      <c r="BZ1871" s="302"/>
      <c r="CA1871" s="387"/>
      <c r="CB1871" s="395"/>
      <c r="CC1871" s="12"/>
      <c r="CD1871" s="304"/>
      <c r="CE1871" s="14"/>
      <c r="CF1871" s="395"/>
      <c r="CG1871" s="397"/>
      <c r="CH1871" s="300">
        <f t="shared" ref="CH1871:CH1934" si="729">BW1871-BH1871</f>
        <v>0</v>
      </c>
      <c r="CI1871" s="26"/>
      <c r="CJ1871" s="17">
        <f t="shared" si="726"/>
        <v>0</v>
      </c>
      <c r="CK1871" s="18">
        <f t="shared" si="713"/>
        <v>12.89</v>
      </c>
      <c r="CM1871" s="164"/>
      <c r="CN1871" s="302"/>
      <c r="CO1871" s="13">
        <f t="shared" ref="CO1871:CO1934" si="730">IF(CN1871="Oui",10,)</f>
        <v>0</v>
      </c>
      <c r="CP1871" s="302"/>
      <c r="CQ1871" s="13">
        <f t="shared" ref="CQ1871:CQ1934" si="731">IF(CP1871="Oui",10,)</f>
        <v>0</v>
      </c>
      <c r="CR1871" s="302"/>
      <c r="CS1871" s="13">
        <f t="shared" ref="CS1871:CS1934" si="732">IF(CR1871="Bon",10,)</f>
        <v>0</v>
      </c>
      <c r="CT1871" s="302"/>
      <c r="CU1871" s="13">
        <f t="shared" si="727"/>
        <v>0</v>
      </c>
      <c r="CV1871" s="302"/>
      <c r="CW1871" s="13">
        <f t="shared" ref="CW1871:CW1934" si="733">IF(CV1871="Non",10,)</f>
        <v>0</v>
      </c>
      <c r="CX1871" s="13">
        <f t="shared" ref="CX1871:CX1934" si="734">IF(CV1871="Oui",-40,)</f>
        <v>0</v>
      </c>
      <c r="CY1871" s="251">
        <f t="shared" ref="CY1871:CY1934" si="735">SUM(CN1871:CX1871)</f>
        <v>0</v>
      </c>
      <c r="CZ1871" s="13" t="s">
        <v>29</v>
      </c>
      <c r="DA1871" s="13">
        <v>50</v>
      </c>
      <c r="DB1871" s="22">
        <f t="shared" ref="DB1871:DB1934" si="736">CY1871/DA1871</f>
        <v>0</v>
      </c>
      <c r="DD1871" s="24"/>
      <c r="DF1871" s="163"/>
      <c r="DH1871" s="24"/>
      <c r="DI1871" s="447"/>
      <c r="DJ1871" s="163"/>
    </row>
    <row r="1872" spans="1:114" s="7" customFormat="1">
      <c r="A1872" s="277">
        <f t="shared" si="720"/>
        <v>50</v>
      </c>
      <c r="B1872" s="21" t="e">
        <f>'Calculateur de trading'!I1872/C1872/W1872</f>
        <v>#DIV/0!</v>
      </c>
      <c r="C1872" s="278">
        <f t="shared" si="721"/>
        <v>10</v>
      </c>
      <c r="D1872" s="426"/>
      <c r="E1872" s="273">
        <f t="shared" si="722"/>
        <v>100</v>
      </c>
      <c r="F1872" s="271">
        <f t="shared" si="714"/>
        <v>2</v>
      </c>
      <c r="G1872" s="271" t="e">
        <f t="shared" si="715"/>
        <v>#DIV/0!</v>
      </c>
      <c r="H1872" s="272">
        <f t="shared" si="716"/>
        <v>20</v>
      </c>
      <c r="I1872" s="270"/>
      <c r="J1872" s="273">
        <f t="shared" si="723"/>
        <v>200</v>
      </c>
      <c r="K1872" s="271">
        <f t="shared" si="717"/>
        <v>4</v>
      </c>
      <c r="L1872" s="271" t="e">
        <f t="shared" si="718"/>
        <v>#DIV/0!</v>
      </c>
      <c r="M1872" s="272">
        <f t="shared" si="719"/>
        <v>40</v>
      </c>
      <c r="N1872" s="389"/>
      <c r="O1872" s="455" t="e">
        <f>(A1872*B1872*W1872)+(B1872*'Calculateur de trading'!H1872)</f>
        <v>#DIV/0!</v>
      </c>
      <c r="P1872" s="274" t="e">
        <f>O1872/'Déscriptions des trades'!CK1872</f>
        <v>#DIV/0!</v>
      </c>
      <c r="Q1872" s="456" t="e">
        <f>'Déscriptions des trades'!CK1872-O1872</f>
        <v>#DIV/0!</v>
      </c>
      <c r="R1872" s="466" t="e">
        <f t="shared" si="724"/>
        <v>#DIV/0!</v>
      </c>
      <c r="S1872" s="389"/>
      <c r="T1872" s="12"/>
      <c r="U1872" s="25"/>
      <c r="V1872" s="15"/>
      <c r="W1872" s="490">
        <f t="shared" si="728"/>
        <v>0</v>
      </c>
      <c r="X1872" s="21" t="e">
        <f>W1872*U1872/'Déscriptions des trades'!CK1872*'Déscriptions des trades'!B1872</f>
        <v>#DIV/0!</v>
      </c>
      <c r="Y1872" s="459"/>
      <c r="Z1872" s="389"/>
      <c r="AA1872" s="23">
        <f t="shared" si="725"/>
        <v>0.1</v>
      </c>
      <c r="AB1872" s="17" t="e">
        <f>(AA1872*'Déscriptions des trades'!U1872*'Déscriptions des trades'!B1872/'Déscriptions des trades'!CK1872)*'Déscriptions des trades'!W1872</f>
        <v>#DIV/0!</v>
      </c>
      <c r="AC1872" s="265" t="e">
        <f>AB1872*'Déscriptions des trades'!CK1872</f>
        <v>#DIV/0!</v>
      </c>
      <c r="AD1872" s="266" t="e">
        <f>'Déscriptions des trades'!CK1872-AC1872</f>
        <v>#DIV/0!</v>
      </c>
      <c r="AE1872" s="389"/>
      <c r="AF1872" s="399">
        <v>1868</v>
      </c>
      <c r="AG1872" s="389"/>
      <c r="AH1872" s="20"/>
      <c r="AI1872" s="303"/>
      <c r="AJ1872" s="307"/>
      <c r="AK1872" s="161"/>
      <c r="AL1872" s="305"/>
      <c r="AM1872" s="305"/>
      <c r="AN1872" s="162"/>
      <c r="AO1872" s="439"/>
      <c r="AP1872" s="162"/>
      <c r="AQ1872" s="113"/>
      <c r="AR1872" s="113"/>
      <c r="AS1872" s="384"/>
      <c r="AT1872" s="306"/>
      <c r="AU1872" s="306"/>
      <c r="AV1872" s="160"/>
      <c r="AW1872" s="158"/>
      <c r="AX1872" s="385"/>
      <c r="AY1872" s="453"/>
      <c r="AZ1872" s="165"/>
      <c r="BA1872" s="301"/>
      <c r="BB1872" s="165"/>
      <c r="BC1872" s="301"/>
      <c r="BD1872" s="165"/>
      <c r="BE1872" s="302"/>
      <c r="BF1872" s="302"/>
      <c r="BG1872" s="165"/>
      <c r="BH1872" s="303"/>
      <c r="BI1872" s="165"/>
      <c r="BJ1872" s="304"/>
      <c r="BK1872" s="394"/>
      <c r="BL1872" s="302"/>
      <c r="BM1872" s="302"/>
      <c r="BN1872" s="394"/>
      <c r="BO1872" s="302"/>
      <c r="BP1872" s="13"/>
      <c r="BQ1872" s="302"/>
      <c r="BR1872" s="13"/>
      <c r="BS1872" s="302"/>
      <c r="BT1872" s="13"/>
      <c r="BU1872" s="302"/>
      <c r="BV1872" s="386"/>
      <c r="BW1872" s="303"/>
      <c r="BX1872" s="303"/>
      <c r="BY1872" s="302"/>
      <c r="BZ1872" s="302"/>
      <c r="CA1872" s="387"/>
      <c r="CB1872" s="395"/>
      <c r="CC1872" s="12"/>
      <c r="CD1872" s="304"/>
      <c r="CE1872" s="14"/>
      <c r="CF1872" s="395"/>
      <c r="CG1872" s="397"/>
      <c r="CH1872" s="300">
        <f t="shared" si="729"/>
        <v>0</v>
      </c>
      <c r="CI1872" s="26"/>
      <c r="CJ1872" s="17">
        <f t="shared" si="726"/>
        <v>0</v>
      </c>
      <c r="CK1872" s="18">
        <f t="shared" ref="CK1872:CK1935" si="737">CI1872+CK1871</f>
        <v>12.89</v>
      </c>
      <c r="CM1872" s="164"/>
      <c r="CN1872" s="302"/>
      <c r="CO1872" s="13">
        <f t="shared" si="730"/>
        <v>0</v>
      </c>
      <c r="CP1872" s="302"/>
      <c r="CQ1872" s="13">
        <f t="shared" si="731"/>
        <v>0</v>
      </c>
      <c r="CR1872" s="302"/>
      <c r="CS1872" s="13">
        <f t="shared" si="732"/>
        <v>0</v>
      </c>
      <c r="CT1872" s="302"/>
      <c r="CU1872" s="13">
        <f t="shared" si="727"/>
        <v>0</v>
      </c>
      <c r="CV1872" s="302"/>
      <c r="CW1872" s="13">
        <f t="shared" si="733"/>
        <v>0</v>
      </c>
      <c r="CX1872" s="13">
        <f t="shared" si="734"/>
        <v>0</v>
      </c>
      <c r="CY1872" s="251">
        <f t="shared" si="735"/>
        <v>0</v>
      </c>
      <c r="CZ1872" s="13" t="s">
        <v>29</v>
      </c>
      <c r="DA1872" s="13">
        <v>50</v>
      </c>
      <c r="DB1872" s="22">
        <f t="shared" si="736"/>
        <v>0</v>
      </c>
      <c r="DD1872" s="24"/>
      <c r="DF1872" s="163"/>
      <c r="DH1872" s="24"/>
      <c r="DI1872" s="447"/>
      <c r="DJ1872" s="163"/>
    </row>
    <row r="1873" spans="1:114" s="7" customFormat="1">
      <c r="A1873" s="277">
        <f t="shared" si="720"/>
        <v>50</v>
      </c>
      <c r="B1873" s="21" t="e">
        <f>'Calculateur de trading'!I1873/C1873/W1873</f>
        <v>#DIV/0!</v>
      </c>
      <c r="C1873" s="278">
        <f t="shared" si="721"/>
        <v>10</v>
      </c>
      <c r="D1873" s="278"/>
      <c r="E1873" s="273">
        <f t="shared" si="722"/>
        <v>100</v>
      </c>
      <c r="F1873" s="271">
        <f t="shared" si="714"/>
        <v>2</v>
      </c>
      <c r="G1873" s="271" t="e">
        <f t="shared" si="715"/>
        <v>#DIV/0!</v>
      </c>
      <c r="H1873" s="272">
        <f t="shared" si="716"/>
        <v>20</v>
      </c>
      <c r="I1873" s="270"/>
      <c r="J1873" s="273">
        <f t="shared" si="723"/>
        <v>200</v>
      </c>
      <c r="K1873" s="271">
        <f t="shared" si="717"/>
        <v>4</v>
      </c>
      <c r="L1873" s="271" t="e">
        <f t="shared" si="718"/>
        <v>#DIV/0!</v>
      </c>
      <c r="M1873" s="272">
        <f t="shared" si="719"/>
        <v>40</v>
      </c>
      <c r="N1873" s="389"/>
      <c r="O1873" s="455" t="e">
        <f>(A1873*B1873*W1873)+(B1873*'Calculateur de trading'!H1873)</f>
        <v>#DIV/0!</v>
      </c>
      <c r="P1873" s="274" t="e">
        <f>O1873/'Déscriptions des trades'!CK1873</f>
        <v>#DIV/0!</v>
      </c>
      <c r="Q1873" s="456" t="e">
        <f>'Déscriptions des trades'!CK1873-O1873</f>
        <v>#DIV/0!</v>
      </c>
      <c r="R1873" s="466" t="e">
        <f t="shared" si="724"/>
        <v>#DIV/0!</v>
      </c>
      <c r="S1873" s="389"/>
      <c r="T1873" s="12"/>
      <c r="U1873" s="25"/>
      <c r="V1873" s="15"/>
      <c r="W1873" s="490">
        <f t="shared" si="728"/>
        <v>0</v>
      </c>
      <c r="X1873" s="21" t="e">
        <f>W1873*U1873/'Déscriptions des trades'!CK1873*'Déscriptions des trades'!B1873</f>
        <v>#DIV/0!</v>
      </c>
      <c r="Y1873" s="459"/>
      <c r="Z1873" s="389"/>
      <c r="AA1873" s="23">
        <f t="shared" si="725"/>
        <v>0.1</v>
      </c>
      <c r="AB1873" s="17" t="e">
        <f>(AA1873*'Déscriptions des trades'!U1873*'Déscriptions des trades'!B1873/'Déscriptions des trades'!CK1873)*'Déscriptions des trades'!W1873</f>
        <v>#DIV/0!</v>
      </c>
      <c r="AC1873" s="265" t="e">
        <f>AB1873*'Déscriptions des trades'!CK1873</f>
        <v>#DIV/0!</v>
      </c>
      <c r="AD1873" s="266" t="e">
        <f>'Déscriptions des trades'!CK1873-AC1873</f>
        <v>#DIV/0!</v>
      </c>
      <c r="AE1873" s="389"/>
      <c r="AF1873" s="399">
        <v>1869</v>
      </c>
      <c r="AG1873" s="389"/>
      <c r="AH1873" s="20"/>
      <c r="AI1873" s="303"/>
      <c r="AJ1873" s="307"/>
      <c r="AK1873" s="161"/>
      <c r="AL1873" s="305"/>
      <c r="AM1873" s="305"/>
      <c r="AN1873" s="162"/>
      <c r="AO1873" s="439"/>
      <c r="AP1873" s="162"/>
      <c r="AQ1873" s="113"/>
      <c r="AR1873" s="113"/>
      <c r="AS1873" s="384"/>
      <c r="AT1873" s="306"/>
      <c r="AU1873" s="306"/>
      <c r="AV1873" s="160"/>
      <c r="AW1873" s="158"/>
      <c r="AX1873" s="385"/>
      <c r="AY1873" s="453"/>
      <c r="AZ1873" s="165"/>
      <c r="BA1873" s="301"/>
      <c r="BB1873" s="165"/>
      <c r="BC1873" s="301"/>
      <c r="BD1873" s="165"/>
      <c r="BE1873" s="302"/>
      <c r="BF1873" s="302"/>
      <c r="BG1873" s="165"/>
      <c r="BH1873" s="303"/>
      <c r="BI1873" s="165"/>
      <c r="BJ1873" s="304"/>
      <c r="BK1873" s="394"/>
      <c r="BL1873" s="302"/>
      <c r="BM1873" s="302"/>
      <c r="BN1873" s="394"/>
      <c r="BO1873" s="302"/>
      <c r="BP1873" s="13"/>
      <c r="BQ1873" s="302"/>
      <c r="BR1873" s="13"/>
      <c r="BS1873" s="302"/>
      <c r="BT1873" s="13"/>
      <c r="BU1873" s="302"/>
      <c r="BV1873" s="386"/>
      <c r="BW1873" s="303"/>
      <c r="BX1873" s="303"/>
      <c r="BY1873" s="302"/>
      <c r="BZ1873" s="302"/>
      <c r="CA1873" s="387"/>
      <c r="CB1873" s="395"/>
      <c r="CC1873" s="12"/>
      <c r="CD1873" s="304"/>
      <c r="CE1873" s="14"/>
      <c r="CF1873" s="395"/>
      <c r="CG1873" s="397"/>
      <c r="CH1873" s="300">
        <f t="shared" si="729"/>
        <v>0</v>
      </c>
      <c r="CI1873" s="26"/>
      <c r="CJ1873" s="17">
        <f t="shared" si="726"/>
        <v>0</v>
      </c>
      <c r="CK1873" s="18">
        <f t="shared" si="737"/>
        <v>12.89</v>
      </c>
      <c r="CM1873" s="164"/>
      <c r="CN1873" s="302"/>
      <c r="CO1873" s="13">
        <f t="shared" si="730"/>
        <v>0</v>
      </c>
      <c r="CP1873" s="302"/>
      <c r="CQ1873" s="13">
        <f t="shared" si="731"/>
        <v>0</v>
      </c>
      <c r="CR1873" s="302"/>
      <c r="CS1873" s="13">
        <f t="shared" si="732"/>
        <v>0</v>
      </c>
      <c r="CT1873" s="302"/>
      <c r="CU1873" s="13">
        <f t="shared" si="727"/>
        <v>0</v>
      </c>
      <c r="CV1873" s="302"/>
      <c r="CW1873" s="13">
        <f t="shared" si="733"/>
        <v>0</v>
      </c>
      <c r="CX1873" s="13">
        <f t="shared" si="734"/>
        <v>0</v>
      </c>
      <c r="CY1873" s="251">
        <f t="shared" si="735"/>
        <v>0</v>
      </c>
      <c r="CZ1873" s="13" t="s">
        <v>29</v>
      </c>
      <c r="DA1873" s="13">
        <v>50</v>
      </c>
      <c r="DB1873" s="22">
        <f t="shared" si="736"/>
        <v>0</v>
      </c>
      <c r="DD1873" s="24"/>
      <c r="DF1873" s="163"/>
      <c r="DH1873" s="24"/>
      <c r="DI1873" s="447"/>
      <c r="DJ1873" s="163"/>
    </row>
    <row r="1874" spans="1:114" s="7" customFormat="1">
      <c r="A1874" s="277">
        <f t="shared" si="720"/>
        <v>50</v>
      </c>
      <c r="B1874" s="21" t="e">
        <f>'Calculateur de trading'!I1874/C1874/W1874</f>
        <v>#DIV/0!</v>
      </c>
      <c r="C1874" s="278">
        <f t="shared" si="721"/>
        <v>10</v>
      </c>
      <c r="D1874" s="426"/>
      <c r="E1874" s="273">
        <f t="shared" si="722"/>
        <v>100</v>
      </c>
      <c r="F1874" s="271">
        <f t="shared" si="714"/>
        <v>2</v>
      </c>
      <c r="G1874" s="271" t="e">
        <f t="shared" si="715"/>
        <v>#DIV/0!</v>
      </c>
      <c r="H1874" s="272">
        <f t="shared" si="716"/>
        <v>20</v>
      </c>
      <c r="I1874" s="270"/>
      <c r="J1874" s="273">
        <f t="shared" si="723"/>
        <v>200</v>
      </c>
      <c r="K1874" s="271">
        <f t="shared" si="717"/>
        <v>4</v>
      </c>
      <c r="L1874" s="271" t="e">
        <f t="shared" si="718"/>
        <v>#DIV/0!</v>
      </c>
      <c r="M1874" s="272">
        <f t="shared" si="719"/>
        <v>40</v>
      </c>
      <c r="N1874" s="389"/>
      <c r="O1874" s="455" t="e">
        <f>(A1874*B1874*W1874)+(B1874*'Calculateur de trading'!H1874)</f>
        <v>#DIV/0!</v>
      </c>
      <c r="P1874" s="274" t="e">
        <f>O1874/'Déscriptions des trades'!CK1874</f>
        <v>#DIV/0!</v>
      </c>
      <c r="Q1874" s="456" t="e">
        <f>'Déscriptions des trades'!CK1874-O1874</f>
        <v>#DIV/0!</v>
      </c>
      <c r="R1874" s="466" t="e">
        <f t="shared" si="724"/>
        <v>#DIV/0!</v>
      </c>
      <c r="S1874" s="389"/>
      <c r="T1874" s="12"/>
      <c r="U1874" s="25"/>
      <c r="V1874" s="15"/>
      <c r="W1874" s="490">
        <f t="shared" si="728"/>
        <v>0</v>
      </c>
      <c r="X1874" s="21" t="e">
        <f>W1874*U1874/'Déscriptions des trades'!CK1874*'Déscriptions des trades'!B1874</f>
        <v>#DIV/0!</v>
      </c>
      <c r="Y1874" s="459"/>
      <c r="Z1874" s="389"/>
      <c r="AA1874" s="23">
        <f t="shared" si="725"/>
        <v>0.1</v>
      </c>
      <c r="AB1874" s="17" t="e">
        <f>(AA1874*'Déscriptions des trades'!U1874*'Déscriptions des trades'!B1874/'Déscriptions des trades'!CK1874)*'Déscriptions des trades'!W1874</f>
        <v>#DIV/0!</v>
      </c>
      <c r="AC1874" s="265" t="e">
        <f>AB1874*'Déscriptions des trades'!CK1874</f>
        <v>#DIV/0!</v>
      </c>
      <c r="AD1874" s="266" t="e">
        <f>'Déscriptions des trades'!CK1874-AC1874</f>
        <v>#DIV/0!</v>
      </c>
      <c r="AE1874" s="389"/>
      <c r="AF1874" s="399">
        <v>1870</v>
      </c>
      <c r="AG1874" s="389"/>
      <c r="AH1874" s="20"/>
      <c r="AI1874" s="303"/>
      <c r="AJ1874" s="307"/>
      <c r="AK1874" s="161"/>
      <c r="AL1874" s="305"/>
      <c r="AM1874" s="305"/>
      <c r="AN1874" s="162"/>
      <c r="AO1874" s="439"/>
      <c r="AP1874" s="162"/>
      <c r="AQ1874" s="113"/>
      <c r="AR1874" s="113"/>
      <c r="AS1874" s="384"/>
      <c r="AT1874" s="306"/>
      <c r="AU1874" s="306"/>
      <c r="AV1874" s="160"/>
      <c r="AW1874" s="158"/>
      <c r="AX1874" s="385"/>
      <c r="AY1874" s="453"/>
      <c r="AZ1874" s="165"/>
      <c r="BA1874" s="301"/>
      <c r="BB1874" s="165"/>
      <c r="BC1874" s="301"/>
      <c r="BD1874" s="165"/>
      <c r="BE1874" s="302"/>
      <c r="BF1874" s="302"/>
      <c r="BG1874" s="165"/>
      <c r="BH1874" s="303"/>
      <c r="BI1874" s="165"/>
      <c r="BJ1874" s="304"/>
      <c r="BK1874" s="394"/>
      <c r="BL1874" s="302"/>
      <c r="BM1874" s="302"/>
      <c r="BN1874" s="394"/>
      <c r="BO1874" s="302"/>
      <c r="BP1874" s="13"/>
      <c r="BQ1874" s="302"/>
      <c r="BR1874" s="13"/>
      <c r="BS1874" s="302"/>
      <c r="BT1874" s="13"/>
      <c r="BU1874" s="302"/>
      <c r="BV1874" s="386"/>
      <c r="BW1874" s="303"/>
      <c r="BX1874" s="303"/>
      <c r="BY1874" s="302"/>
      <c r="BZ1874" s="302"/>
      <c r="CA1874" s="387"/>
      <c r="CB1874" s="395"/>
      <c r="CC1874" s="12"/>
      <c r="CD1874" s="304"/>
      <c r="CE1874" s="14"/>
      <c r="CF1874" s="395"/>
      <c r="CG1874" s="397"/>
      <c r="CH1874" s="300">
        <f t="shared" si="729"/>
        <v>0</v>
      </c>
      <c r="CI1874" s="26"/>
      <c r="CJ1874" s="17">
        <f t="shared" si="726"/>
        <v>0</v>
      </c>
      <c r="CK1874" s="18">
        <f t="shared" si="737"/>
        <v>12.89</v>
      </c>
      <c r="CM1874" s="164"/>
      <c r="CN1874" s="302"/>
      <c r="CO1874" s="13">
        <f t="shared" si="730"/>
        <v>0</v>
      </c>
      <c r="CP1874" s="302"/>
      <c r="CQ1874" s="13">
        <f t="shared" si="731"/>
        <v>0</v>
      </c>
      <c r="CR1874" s="302"/>
      <c r="CS1874" s="13">
        <f t="shared" si="732"/>
        <v>0</v>
      </c>
      <c r="CT1874" s="302"/>
      <c r="CU1874" s="13">
        <f t="shared" si="727"/>
        <v>0</v>
      </c>
      <c r="CV1874" s="302"/>
      <c r="CW1874" s="13">
        <f t="shared" si="733"/>
        <v>0</v>
      </c>
      <c r="CX1874" s="13">
        <f t="shared" si="734"/>
        <v>0</v>
      </c>
      <c r="CY1874" s="251">
        <f t="shared" si="735"/>
        <v>0</v>
      </c>
      <c r="CZ1874" s="13" t="s">
        <v>29</v>
      </c>
      <c r="DA1874" s="13">
        <v>50</v>
      </c>
      <c r="DB1874" s="22">
        <f t="shared" si="736"/>
        <v>0</v>
      </c>
      <c r="DD1874" s="24"/>
      <c r="DF1874" s="163"/>
      <c r="DH1874" s="24"/>
      <c r="DI1874" s="447"/>
      <c r="DJ1874" s="163"/>
    </row>
    <row r="1875" spans="1:114" s="7" customFormat="1">
      <c r="A1875" s="277">
        <f t="shared" si="720"/>
        <v>50</v>
      </c>
      <c r="B1875" s="21" t="e">
        <f>'Calculateur de trading'!I1875/C1875/W1875</f>
        <v>#DIV/0!</v>
      </c>
      <c r="C1875" s="278">
        <f t="shared" si="721"/>
        <v>10</v>
      </c>
      <c r="D1875" s="426"/>
      <c r="E1875" s="273">
        <f t="shared" si="722"/>
        <v>100</v>
      </c>
      <c r="F1875" s="271">
        <f t="shared" si="714"/>
        <v>2</v>
      </c>
      <c r="G1875" s="271" t="e">
        <f t="shared" si="715"/>
        <v>#DIV/0!</v>
      </c>
      <c r="H1875" s="272">
        <f t="shared" si="716"/>
        <v>20</v>
      </c>
      <c r="I1875" s="270"/>
      <c r="J1875" s="273">
        <f t="shared" si="723"/>
        <v>200</v>
      </c>
      <c r="K1875" s="271">
        <f t="shared" si="717"/>
        <v>4</v>
      </c>
      <c r="L1875" s="271" t="e">
        <f t="shared" si="718"/>
        <v>#DIV/0!</v>
      </c>
      <c r="M1875" s="272">
        <f t="shared" si="719"/>
        <v>40</v>
      </c>
      <c r="N1875" s="389"/>
      <c r="O1875" s="455" t="e">
        <f>(A1875*B1875*W1875)+(B1875*'Calculateur de trading'!H1875)</f>
        <v>#DIV/0!</v>
      </c>
      <c r="P1875" s="274" t="e">
        <f>O1875/'Déscriptions des trades'!CK1875</f>
        <v>#DIV/0!</v>
      </c>
      <c r="Q1875" s="456" t="e">
        <f>'Déscriptions des trades'!CK1875-O1875</f>
        <v>#DIV/0!</v>
      </c>
      <c r="R1875" s="466" t="e">
        <f t="shared" si="724"/>
        <v>#DIV/0!</v>
      </c>
      <c r="S1875" s="389"/>
      <c r="T1875" s="12"/>
      <c r="U1875" s="25"/>
      <c r="V1875" s="15"/>
      <c r="W1875" s="490">
        <f t="shared" si="728"/>
        <v>0</v>
      </c>
      <c r="X1875" s="21" t="e">
        <f>W1875*U1875/'Déscriptions des trades'!CK1875*'Déscriptions des trades'!B1875</f>
        <v>#DIV/0!</v>
      </c>
      <c r="Y1875" s="459"/>
      <c r="Z1875" s="389"/>
      <c r="AA1875" s="23">
        <f t="shared" si="725"/>
        <v>0.1</v>
      </c>
      <c r="AB1875" s="17" t="e">
        <f>(AA1875*'Déscriptions des trades'!U1875*'Déscriptions des trades'!B1875/'Déscriptions des trades'!CK1875)*'Déscriptions des trades'!W1875</f>
        <v>#DIV/0!</v>
      </c>
      <c r="AC1875" s="265" t="e">
        <f>AB1875*'Déscriptions des trades'!CK1875</f>
        <v>#DIV/0!</v>
      </c>
      <c r="AD1875" s="266" t="e">
        <f>'Déscriptions des trades'!CK1875-AC1875</f>
        <v>#DIV/0!</v>
      </c>
      <c r="AE1875" s="389"/>
      <c r="AF1875" s="399">
        <v>1871</v>
      </c>
      <c r="AG1875" s="389"/>
      <c r="AH1875" s="20"/>
      <c r="AI1875" s="303"/>
      <c r="AJ1875" s="307"/>
      <c r="AK1875" s="161"/>
      <c r="AL1875" s="305"/>
      <c r="AM1875" s="305"/>
      <c r="AN1875" s="162"/>
      <c r="AO1875" s="439"/>
      <c r="AP1875" s="162"/>
      <c r="AQ1875" s="113"/>
      <c r="AR1875" s="113"/>
      <c r="AS1875" s="384"/>
      <c r="AT1875" s="306"/>
      <c r="AU1875" s="306"/>
      <c r="AV1875" s="160"/>
      <c r="AW1875" s="158"/>
      <c r="AX1875" s="385"/>
      <c r="AY1875" s="453"/>
      <c r="AZ1875" s="165"/>
      <c r="BA1875" s="301"/>
      <c r="BB1875" s="165"/>
      <c r="BC1875" s="301"/>
      <c r="BD1875" s="165"/>
      <c r="BE1875" s="302"/>
      <c r="BF1875" s="302"/>
      <c r="BG1875" s="165"/>
      <c r="BH1875" s="303"/>
      <c r="BI1875" s="165"/>
      <c r="BJ1875" s="304"/>
      <c r="BK1875" s="394"/>
      <c r="BL1875" s="302"/>
      <c r="BM1875" s="302"/>
      <c r="BN1875" s="394"/>
      <c r="BO1875" s="302"/>
      <c r="BP1875" s="13"/>
      <c r="BQ1875" s="302"/>
      <c r="BR1875" s="13"/>
      <c r="BS1875" s="302"/>
      <c r="BT1875" s="13"/>
      <c r="BU1875" s="302"/>
      <c r="BV1875" s="386"/>
      <c r="BW1875" s="303"/>
      <c r="BX1875" s="303"/>
      <c r="BY1875" s="302"/>
      <c r="BZ1875" s="302"/>
      <c r="CA1875" s="387"/>
      <c r="CB1875" s="395"/>
      <c r="CC1875" s="12"/>
      <c r="CD1875" s="304"/>
      <c r="CE1875" s="14"/>
      <c r="CF1875" s="395"/>
      <c r="CG1875" s="397"/>
      <c r="CH1875" s="300">
        <f t="shared" si="729"/>
        <v>0</v>
      </c>
      <c r="CI1875" s="26"/>
      <c r="CJ1875" s="17">
        <f t="shared" si="726"/>
        <v>0</v>
      </c>
      <c r="CK1875" s="18">
        <f t="shared" si="737"/>
        <v>12.89</v>
      </c>
      <c r="CM1875" s="164"/>
      <c r="CN1875" s="302"/>
      <c r="CO1875" s="13">
        <f t="shared" si="730"/>
        <v>0</v>
      </c>
      <c r="CP1875" s="302"/>
      <c r="CQ1875" s="13">
        <f t="shared" si="731"/>
        <v>0</v>
      </c>
      <c r="CR1875" s="302"/>
      <c r="CS1875" s="13">
        <f t="shared" si="732"/>
        <v>0</v>
      </c>
      <c r="CT1875" s="302"/>
      <c r="CU1875" s="13">
        <f t="shared" si="727"/>
        <v>0</v>
      </c>
      <c r="CV1875" s="302"/>
      <c r="CW1875" s="13">
        <f t="shared" si="733"/>
        <v>0</v>
      </c>
      <c r="CX1875" s="13">
        <f t="shared" si="734"/>
        <v>0</v>
      </c>
      <c r="CY1875" s="251">
        <f t="shared" si="735"/>
        <v>0</v>
      </c>
      <c r="CZ1875" s="13" t="s">
        <v>29</v>
      </c>
      <c r="DA1875" s="13">
        <v>50</v>
      </c>
      <c r="DB1875" s="22">
        <f t="shared" si="736"/>
        <v>0</v>
      </c>
      <c r="DD1875" s="24"/>
      <c r="DF1875" s="163"/>
      <c r="DH1875" s="24"/>
      <c r="DI1875" s="447"/>
      <c r="DJ1875" s="163"/>
    </row>
    <row r="1876" spans="1:114" s="7" customFormat="1">
      <c r="A1876" s="277">
        <f t="shared" si="720"/>
        <v>50</v>
      </c>
      <c r="B1876" s="21" t="e">
        <f>'Calculateur de trading'!I1876/C1876/W1876</f>
        <v>#DIV/0!</v>
      </c>
      <c r="C1876" s="278">
        <f t="shared" si="721"/>
        <v>10</v>
      </c>
      <c r="D1876" s="278"/>
      <c r="E1876" s="273">
        <f t="shared" si="722"/>
        <v>100</v>
      </c>
      <c r="F1876" s="271">
        <f t="shared" si="714"/>
        <v>2</v>
      </c>
      <c r="G1876" s="271" t="e">
        <f t="shared" si="715"/>
        <v>#DIV/0!</v>
      </c>
      <c r="H1876" s="272">
        <f t="shared" si="716"/>
        <v>20</v>
      </c>
      <c r="I1876" s="270"/>
      <c r="J1876" s="273">
        <f t="shared" si="723"/>
        <v>200</v>
      </c>
      <c r="K1876" s="271">
        <f t="shared" si="717"/>
        <v>4</v>
      </c>
      <c r="L1876" s="271" t="e">
        <f t="shared" si="718"/>
        <v>#DIV/0!</v>
      </c>
      <c r="M1876" s="272">
        <f t="shared" si="719"/>
        <v>40</v>
      </c>
      <c r="N1876" s="389"/>
      <c r="O1876" s="455" t="e">
        <f>(A1876*B1876*W1876)+(B1876*'Calculateur de trading'!H1876)</f>
        <v>#DIV/0!</v>
      </c>
      <c r="P1876" s="274" t="e">
        <f>O1876/'Déscriptions des trades'!CK1876</f>
        <v>#DIV/0!</v>
      </c>
      <c r="Q1876" s="456" t="e">
        <f>'Déscriptions des trades'!CK1876-O1876</f>
        <v>#DIV/0!</v>
      </c>
      <c r="R1876" s="466" t="e">
        <f t="shared" si="724"/>
        <v>#DIV/0!</v>
      </c>
      <c r="S1876" s="389"/>
      <c r="T1876" s="12"/>
      <c r="U1876" s="25"/>
      <c r="V1876" s="15"/>
      <c r="W1876" s="490">
        <f t="shared" si="728"/>
        <v>0</v>
      </c>
      <c r="X1876" s="21" t="e">
        <f>W1876*U1876/'Déscriptions des trades'!CK1876*'Déscriptions des trades'!B1876</f>
        <v>#DIV/0!</v>
      </c>
      <c r="Y1876" s="459"/>
      <c r="Z1876" s="389"/>
      <c r="AA1876" s="23">
        <f t="shared" si="725"/>
        <v>0.1</v>
      </c>
      <c r="AB1876" s="17" t="e">
        <f>(AA1876*'Déscriptions des trades'!U1876*'Déscriptions des trades'!B1876/'Déscriptions des trades'!CK1876)*'Déscriptions des trades'!W1876</f>
        <v>#DIV/0!</v>
      </c>
      <c r="AC1876" s="265" t="e">
        <f>AB1876*'Déscriptions des trades'!CK1876</f>
        <v>#DIV/0!</v>
      </c>
      <c r="AD1876" s="266" t="e">
        <f>'Déscriptions des trades'!CK1876-AC1876</f>
        <v>#DIV/0!</v>
      </c>
      <c r="AE1876" s="389"/>
      <c r="AF1876" s="399">
        <v>1872</v>
      </c>
      <c r="AG1876" s="389"/>
      <c r="AH1876" s="20"/>
      <c r="AI1876" s="303"/>
      <c r="AJ1876" s="307"/>
      <c r="AK1876" s="161"/>
      <c r="AL1876" s="305"/>
      <c r="AM1876" s="305"/>
      <c r="AN1876" s="162"/>
      <c r="AO1876" s="439"/>
      <c r="AP1876" s="162"/>
      <c r="AQ1876" s="113"/>
      <c r="AR1876" s="113"/>
      <c r="AS1876" s="384"/>
      <c r="AT1876" s="306"/>
      <c r="AU1876" s="306"/>
      <c r="AV1876" s="160"/>
      <c r="AW1876" s="158"/>
      <c r="AX1876" s="385"/>
      <c r="AY1876" s="453"/>
      <c r="AZ1876" s="165"/>
      <c r="BA1876" s="301"/>
      <c r="BB1876" s="165"/>
      <c r="BC1876" s="301"/>
      <c r="BD1876" s="165"/>
      <c r="BE1876" s="302"/>
      <c r="BF1876" s="302"/>
      <c r="BG1876" s="165"/>
      <c r="BH1876" s="303"/>
      <c r="BI1876" s="165"/>
      <c r="BJ1876" s="304"/>
      <c r="BK1876" s="394"/>
      <c r="BL1876" s="302"/>
      <c r="BM1876" s="302"/>
      <c r="BN1876" s="394"/>
      <c r="BO1876" s="302"/>
      <c r="BP1876" s="13"/>
      <c r="BQ1876" s="302"/>
      <c r="BR1876" s="13"/>
      <c r="BS1876" s="302"/>
      <c r="BT1876" s="13"/>
      <c r="BU1876" s="302"/>
      <c r="BV1876" s="386"/>
      <c r="BW1876" s="303"/>
      <c r="BX1876" s="303"/>
      <c r="BY1876" s="302"/>
      <c r="BZ1876" s="302"/>
      <c r="CA1876" s="387"/>
      <c r="CB1876" s="395"/>
      <c r="CC1876" s="12"/>
      <c r="CD1876" s="304"/>
      <c r="CE1876" s="14"/>
      <c r="CF1876" s="395"/>
      <c r="CG1876" s="397"/>
      <c r="CH1876" s="300">
        <f t="shared" si="729"/>
        <v>0</v>
      </c>
      <c r="CI1876" s="26"/>
      <c r="CJ1876" s="17">
        <f t="shared" si="726"/>
        <v>0</v>
      </c>
      <c r="CK1876" s="18">
        <f t="shared" si="737"/>
        <v>12.89</v>
      </c>
      <c r="CM1876" s="164"/>
      <c r="CN1876" s="302"/>
      <c r="CO1876" s="13">
        <f t="shared" si="730"/>
        <v>0</v>
      </c>
      <c r="CP1876" s="302"/>
      <c r="CQ1876" s="13">
        <f t="shared" si="731"/>
        <v>0</v>
      </c>
      <c r="CR1876" s="302"/>
      <c r="CS1876" s="13">
        <f t="shared" si="732"/>
        <v>0</v>
      </c>
      <c r="CT1876" s="302"/>
      <c r="CU1876" s="13">
        <f t="shared" si="727"/>
        <v>0</v>
      </c>
      <c r="CV1876" s="302"/>
      <c r="CW1876" s="13">
        <f t="shared" si="733"/>
        <v>0</v>
      </c>
      <c r="CX1876" s="13">
        <f t="shared" si="734"/>
        <v>0</v>
      </c>
      <c r="CY1876" s="251">
        <f t="shared" si="735"/>
        <v>0</v>
      </c>
      <c r="CZ1876" s="13" t="s">
        <v>29</v>
      </c>
      <c r="DA1876" s="13">
        <v>50</v>
      </c>
      <c r="DB1876" s="22">
        <f t="shared" si="736"/>
        <v>0</v>
      </c>
      <c r="DD1876" s="24"/>
      <c r="DF1876" s="163"/>
      <c r="DH1876" s="24"/>
      <c r="DI1876" s="447"/>
      <c r="DJ1876" s="163"/>
    </row>
    <row r="1877" spans="1:114" s="7" customFormat="1">
      <c r="A1877" s="277">
        <f t="shared" si="720"/>
        <v>50</v>
      </c>
      <c r="B1877" s="21" t="e">
        <f>'Calculateur de trading'!I1877/C1877/W1877</f>
        <v>#DIV/0!</v>
      </c>
      <c r="C1877" s="278">
        <f t="shared" si="721"/>
        <v>10</v>
      </c>
      <c r="D1877" s="426"/>
      <c r="E1877" s="273">
        <f t="shared" si="722"/>
        <v>100</v>
      </c>
      <c r="F1877" s="271">
        <f t="shared" si="714"/>
        <v>2</v>
      </c>
      <c r="G1877" s="271" t="e">
        <f t="shared" si="715"/>
        <v>#DIV/0!</v>
      </c>
      <c r="H1877" s="272">
        <f t="shared" si="716"/>
        <v>20</v>
      </c>
      <c r="I1877" s="270"/>
      <c r="J1877" s="273">
        <f t="shared" si="723"/>
        <v>200</v>
      </c>
      <c r="K1877" s="271">
        <f t="shared" si="717"/>
        <v>4</v>
      </c>
      <c r="L1877" s="271" t="e">
        <f t="shared" si="718"/>
        <v>#DIV/0!</v>
      </c>
      <c r="M1877" s="272">
        <f t="shared" si="719"/>
        <v>40</v>
      </c>
      <c r="N1877" s="389"/>
      <c r="O1877" s="455" t="e">
        <f>(A1877*B1877*W1877)+(B1877*'Calculateur de trading'!H1877)</f>
        <v>#DIV/0!</v>
      </c>
      <c r="P1877" s="274" t="e">
        <f>O1877/'Déscriptions des trades'!CK1877</f>
        <v>#DIV/0!</v>
      </c>
      <c r="Q1877" s="456" t="e">
        <f>'Déscriptions des trades'!CK1877-O1877</f>
        <v>#DIV/0!</v>
      </c>
      <c r="R1877" s="466" t="e">
        <f t="shared" si="724"/>
        <v>#DIV/0!</v>
      </c>
      <c r="S1877" s="389"/>
      <c r="T1877" s="12"/>
      <c r="U1877" s="25"/>
      <c r="V1877" s="15"/>
      <c r="W1877" s="490">
        <f t="shared" si="728"/>
        <v>0</v>
      </c>
      <c r="X1877" s="21" t="e">
        <f>W1877*U1877/'Déscriptions des trades'!CK1877*'Déscriptions des trades'!B1877</f>
        <v>#DIV/0!</v>
      </c>
      <c r="Y1877" s="459"/>
      <c r="Z1877" s="389"/>
      <c r="AA1877" s="23">
        <f t="shared" si="725"/>
        <v>0.1</v>
      </c>
      <c r="AB1877" s="17" t="e">
        <f>(AA1877*'Déscriptions des trades'!U1877*'Déscriptions des trades'!B1877/'Déscriptions des trades'!CK1877)*'Déscriptions des trades'!W1877</f>
        <v>#DIV/0!</v>
      </c>
      <c r="AC1877" s="265" t="e">
        <f>AB1877*'Déscriptions des trades'!CK1877</f>
        <v>#DIV/0!</v>
      </c>
      <c r="AD1877" s="266" t="e">
        <f>'Déscriptions des trades'!CK1877-AC1877</f>
        <v>#DIV/0!</v>
      </c>
      <c r="AE1877" s="389"/>
      <c r="AF1877" s="399">
        <v>1873</v>
      </c>
      <c r="AG1877" s="389"/>
      <c r="AH1877" s="20"/>
      <c r="AI1877" s="303"/>
      <c r="AJ1877" s="307"/>
      <c r="AK1877" s="161"/>
      <c r="AL1877" s="305"/>
      <c r="AM1877" s="305"/>
      <c r="AN1877" s="162"/>
      <c r="AO1877" s="439"/>
      <c r="AP1877" s="162"/>
      <c r="AQ1877" s="113"/>
      <c r="AR1877" s="113"/>
      <c r="AS1877" s="384"/>
      <c r="AT1877" s="306"/>
      <c r="AU1877" s="306"/>
      <c r="AV1877" s="160"/>
      <c r="AW1877" s="158"/>
      <c r="AX1877" s="385"/>
      <c r="AY1877" s="453"/>
      <c r="AZ1877" s="165"/>
      <c r="BA1877" s="301"/>
      <c r="BB1877" s="165"/>
      <c r="BC1877" s="301"/>
      <c r="BD1877" s="165"/>
      <c r="BE1877" s="302"/>
      <c r="BF1877" s="302"/>
      <c r="BG1877" s="165"/>
      <c r="BH1877" s="303"/>
      <c r="BI1877" s="165"/>
      <c r="BJ1877" s="304"/>
      <c r="BK1877" s="394"/>
      <c r="BL1877" s="302"/>
      <c r="BM1877" s="302"/>
      <c r="BN1877" s="394"/>
      <c r="BO1877" s="302"/>
      <c r="BP1877" s="13"/>
      <c r="BQ1877" s="302"/>
      <c r="BR1877" s="13"/>
      <c r="BS1877" s="302"/>
      <c r="BT1877" s="13"/>
      <c r="BU1877" s="302"/>
      <c r="BV1877" s="386"/>
      <c r="BW1877" s="303"/>
      <c r="BX1877" s="303"/>
      <c r="BY1877" s="302"/>
      <c r="BZ1877" s="302"/>
      <c r="CA1877" s="387"/>
      <c r="CB1877" s="395"/>
      <c r="CC1877" s="12"/>
      <c r="CD1877" s="304"/>
      <c r="CE1877" s="14"/>
      <c r="CF1877" s="395"/>
      <c r="CG1877" s="397"/>
      <c r="CH1877" s="300">
        <f t="shared" si="729"/>
        <v>0</v>
      </c>
      <c r="CI1877" s="26"/>
      <c r="CJ1877" s="17">
        <f t="shared" si="726"/>
        <v>0</v>
      </c>
      <c r="CK1877" s="18">
        <f t="shared" si="737"/>
        <v>12.89</v>
      </c>
      <c r="CM1877" s="164"/>
      <c r="CN1877" s="302"/>
      <c r="CO1877" s="13">
        <f t="shared" si="730"/>
        <v>0</v>
      </c>
      <c r="CP1877" s="302"/>
      <c r="CQ1877" s="13">
        <f t="shared" si="731"/>
        <v>0</v>
      </c>
      <c r="CR1877" s="302"/>
      <c r="CS1877" s="13">
        <f t="shared" si="732"/>
        <v>0</v>
      </c>
      <c r="CT1877" s="302"/>
      <c r="CU1877" s="13">
        <f t="shared" si="727"/>
        <v>0</v>
      </c>
      <c r="CV1877" s="302"/>
      <c r="CW1877" s="13">
        <f t="shared" si="733"/>
        <v>0</v>
      </c>
      <c r="CX1877" s="13">
        <f t="shared" si="734"/>
        <v>0</v>
      </c>
      <c r="CY1877" s="251">
        <f t="shared" si="735"/>
        <v>0</v>
      </c>
      <c r="CZ1877" s="13" t="s">
        <v>29</v>
      </c>
      <c r="DA1877" s="13">
        <v>50</v>
      </c>
      <c r="DB1877" s="22">
        <f t="shared" si="736"/>
        <v>0</v>
      </c>
      <c r="DD1877" s="24"/>
      <c r="DF1877" s="163"/>
      <c r="DH1877" s="24"/>
      <c r="DI1877" s="447"/>
      <c r="DJ1877" s="163"/>
    </row>
    <row r="1878" spans="1:114" s="7" customFormat="1">
      <c r="A1878" s="277">
        <f t="shared" si="720"/>
        <v>50</v>
      </c>
      <c r="B1878" s="21" t="e">
        <f>'Calculateur de trading'!I1878/C1878/W1878</f>
        <v>#DIV/0!</v>
      </c>
      <c r="C1878" s="278">
        <f t="shared" si="721"/>
        <v>10</v>
      </c>
      <c r="D1878" s="278"/>
      <c r="E1878" s="273">
        <f t="shared" si="722"/>
        <v>100</v>
      </c>
      <c r="F1878" s="271">
        <f t="shared" si="714"/>
        <v>2</v>
      </c>
      <c r="G1878" s="271" t="e">
        <f t="shared" si="715"/>
        <v>#DIV/0!</v>
      </c>
      <c r="H1878" s="272">
        <f t="shared" si="716"/>
        <v>20</v>
      </c>
      <c r="I1878" s="270"/>
      <c r="J1878" s="273">
        <f t="shared" si="723"/>
        <v>200</v>
      </c>
      <c r="K1878" s="271">
        <f t="shared" si="717"/>
        <v>4</v>
      </c>
      <c r="L1878" s="271" t="e">
        <f t="shared" si="718"/>
        <v>#DIV/0!</v>
      </c>
      <c r="M1878" s="272">
        <f t="shared" si="719"/>
        <v>40</v>
      </c>
      <c r="N1878" s="389"/>
      <c r="O1878" s="455" t="e">
        <f>(A1878*B1878*W1878)+(B1878*'Calculateur de trading'!H1878)</f>
        <v>#DIV/0!</v>
      </c>
      <c r="P1878" s="274" t="e">
        <f>O1878/'Déscriptions des trades'!CK1878</f>
        <v>#DIV/0!</v>
      </c>
      <c r="Q1878" s="456" t="e">
        <f>'Déscriptions des trades'!CK1878-O1878</f>
        <v>#DIV/0!</v>
      </c>
      <c r="R1878" s="466" t="e">
        <f t="shared" si="724"/>
        <v>#DIV/0!</v>
      </c>
      <c r="S1878" s="389"/>
      <c r="T1878" s="12"/>
      <c r="U1878" s="25"/>
      <c r="V1878" s="15"/>
      <c r="W1878" s="490">
        <f t="shared" si="728"/>
        <v>0</v>
      </c>
      <c r="X1878" s="21" t="e">
        <f>W1878*U1878/'Déscriptions des trades'!CK1878*'Déscriptions des trades'!B1878</f>
        <v>#DIV/0!</v>
      </c>
      <c r="Y1878" s="459"/>
      <c r="Z1878" s="389"/>
      <c r="AA1878" s="23">
        <f t="shared" si="725"/>
        <v>0.1</v>
      </c>
      <c r="AB1878" s="17" t="e">
        <f>(AA1878*'Déscriptions des trades'!U1878*'Déscriptions des trades'!B1878/'Déscriptions des trades'!CK1878)*'Déscriptions des trades'!W1878</f>
        <v>#DIV/0!</v>
      </c>
      <c r="AC1878" s="265" t="e">
        <f>AB1878*'Déscriptions des trades'!CK1878</f>
        <v>#DIV/0!</v>
      </c>
      <c r="AD1878" s="266" t="e">
        <f>'Déscriptions des trades'!CK1878-AC1878</f>
        <v>#DIV/0!</v>
      </c>
      <c r="AE1878" s="389"/>
      <c r="AF1878" s="399">
        <v>1874</v>
      </c>
      <c r="AG1878" s="389"/>
      <c r="AH1878" s="20"/>
      <c r="AI1878" s="303"/>
      <c r="AJ1878" s="307"/>
      <c r="AK1878" s="161"/>
      <c r="AL1878" s="305"/>
      <c r="AM1878" s="305"/>
      <c r="AN1878" s="162"/>
      <c r="AO1878" s="439"/>
      <c r="AP1878" s="162"/>
      <c r="AQ1878" s="113"/>
      <c r="AR1878" s="113"/>
      <c r="AS1878" s="384"/>
      <c r="AT1878" s="306"/>
      <c r="AU1878" s="306"/>
      <c r="AV1878" s="160"/>
      <c r="AW1878" s="158"/>
      <c r="AX1878" s="385"/>
      <c r="AY1878" s="453"/>
      <c r="AZ1878" s="165"/>
      <c r="BA1878" s="301"/>
      <c r="BB1878" s="165"/>
      <c r="BC1878" s="301"/>
      <c r="BD1878" s="165"/>
      <c r="BE1878" s="302"/>
      <c r="BF1878" s="302"/>
      <c r="BG1878" s="165"/>
      <c r="BH1878" s="303"/>
      <c r="BI1878" s="165"/>
      <c r="BJ1878" s="304"/>
      <c r="BK1878" s="394"/>
      <c r="BL1878" s="302"/>
      <c r="BM1878" s="302"/>
      <c r="BN1878" s="394"/>
      <c r="BO1878" s="302"/>
      <c r="BP1878" s="13"/>
      <c r="BQ1878" s="302"/>
      <c r="BR1878" s="13"/>
      <c r="BS1878" s="302"/>
      <c r="BT1878" s="13"/>
      <c r="BU1878" s="302"/>
      <c r="BV1878" s="386"/>
      <c r="BW1878" s="303"/>
      <c r="BX1878" s="303"/>
      <c r="BY1878" s="302"/>
      <c r="BZ1878" s="302"/>
      <c r="CA1878" s="387"/>
      <c r="CB1878" s="395"/>
      <c r="CC1878" s="12"/>
      <c r="CD1878" s="304"/>
      <c r="CE1878" s="14"/>
      <c r="CF1878" s="395"/>
      <c r="CG1878" s="397"/>
      <c r="CH1878" s="300">
        <f t="shared" si="729"/>
        <v>0</v>
      </c>
      <c r="CI1878" s="26"/>
      <c r="CJ1878" s="17">
        <f t="shared" si="726"/>
        <v>0</v>
      </c>
      <c r="CK1878" s="18">
        <f t="shared" si="737"/>
        <v>12.89</v>
      </c>
      <c r="CM1878" s="164"/>
      <c r="CN1878" s="302"/>
      <c r="CO1878" s="13">
        <f t="shared" si="730"/>
        <v>0</v>
      </c>
      <c r="CP1878" s="302"/>
      <c r="CQ1878" s="13">
        <f t="shared" si="731"/>
        <v>0</v>
      </c>
      <c r="CR1878" s="302"/>
      <c r="CS1878" s="13">
        <f t="shared" si="732"/>
        <v>0</v>
      </c>
      <c r="CT1878" s="302"/>
      <c r="CU1878" s="13">
        <f t="shared" si="727"/>
        <v>0</v>
      </c>
      <c r="CV1878" s="302"/>
      <c r="CW1878" s="13">
        <f t="shared" si="733"/>
        <v>0</v>
      </c>
      <c r="CX1878" s="13">
        <f t="shared" si="734"/>
        <v>0</v>
      </c>
      <c r="CY1878" s="251">
        <f t="shared" si="735"/>
        <v>0</v>
      </c>
      <c r="CZ1878" s="13" t="s">
        <v>29</v>
      </c>
      <c r="DA1878" s="13">
        <v>50</v>
      </c>
      <c r="DB1878" s="22">
        <f t="shared" si="736"/>
        <v>0</v>
      </c>
      <c r="DD1878" s="24"/>
      <c r="DF1878" s="163"/>
      <c r="DH1878" s="24"/>
      <c r="DI1878" s="447"/>
      <c r="DJ1878" s="163"/>
    </row>
    <row r="1879" spans="1:114" s="7" customFormat="1">
      <c r="A1879" s="277">
        <f t="shared" si="720"/>
        <v>50</v>
      </c>
      <c r="B1879" s="21" t="e">
        <f>'Calculateur de trading'!I1879/C1879/W1879</f>
        <v>#DIV/0!</v>
      </c>
      <c r="C1879" s="278">
        <f t="shared" si="721"/>
        <v>10</v>
      </c>
      <c r="D1879" s="426"/>
      <c r="E1879" s="273">
        <f t="shared" si="722"/>
        <v>100</v>
      </c>
      <c r="F1879" s="271">
        <f t="shared" si="714"/>
        <v>2</v>
      </c>
      <c r="G1879" s="271" t="e">
        <f t="shared" si="715"/>
        <v>#DIV/0!</v>
      </c>
      <c r="H1879" s="272">
        <f t="shared" si="716"/>
        <v>20</v>
      </c>
      <c r="I1879" s="270"/>
      <c r="J1879" s="273">
        <f t="shared" si="723"/>
        <v>200</v>
      </c>
      <c r="K1879" s="271">
        <f t="shared" si="717"/>
        <v>4</v>
      </c>
      <c r="L1879" s="271" t="e">
        <f t="shared" si="718"/>
        <v>#DIV/0!</v>
      </c>
      <c r="M1879" s="272">
        <f t="shared" si="719"/>
        <v>40</v>
      </c>
      <c r="N1879" s="389"/>
      <c r="O1879" s="455" t="e">
        <f>(A1879*B1879*W1879)+(B1879*'Calculateur de trading'!H1879)</f>
        <v>#DIV/0!</v>
      </c>
      <c r="P1879" s="274" t="e">
        <f>O1879/'Déscriptions des trades'!CK1879</f>
        <v>#DIV/0!</v>
      </c>
      <c r="Q1879" s="456" t="e">
        <f>'Déscriptions des trades'!CK1879-O1879</f>
        <v>#DIV/0!</v>
      </c>
      <c r="R1879" s="466" t="e">
        <f t="shared" si="724"/>
        <v>#DIV/0!</v>
      </c>
      <c r="S1879" s="389"/>
      <c r="T1879" s="12"/>
      <c r="U1879" s="25"/>
      <c r="V1879" s="15"/>
      <c r="W1879" s="490">
        <f t="shared" si="728"/>
        <v>0</v>
      </c>
      <c r="X1879" s="21" t="e">
        <f>W1879*U1879/'Déscriptions des trades'!CK1879*'Déscriptions des trades'!B1879</f>
        <v>#DIV/0!</v>
      </c>
      <c r="Y1879" s="459"/>
      <c r="Z1879" s="389"/>
      <c r="AA1879" s="23">
        <f t="shared" si="725"/>
        <v>0.1</v>
      </c>
      <c r="AB1879" s="17" t="e">
        <f>(AA1879*'Déscriptions des trades'!U1879*'Déscriptions des trades'!B1879/'Déscriptions des trades'!CK1879)*'Déscriptions des trades'!W1879</f>
        <v>#DIV/0!</v>
      </c>
      <c r="AC1879" s="265" t="e">
        <f>AB1879*'Déscriptions des trades'!CK1879</f>
        <v>#DIV/0!</v>
      </c>
      <c r="AD1879" s="266" t="e">
        <f>'Déscriptions des trades'!CK1879-AC1879</f>
        <v>#DIV/0!</v>
      </c>
      <c r="AE1879" s="389"/>
      <c r="AF1879" s="399">
        <v>1875</v>
      </c>
      <c r="AG1879" s="389"/>
      <c r="AH1879" s="20"/>
      <c r="AI1879" s="303"/>
      <c r="AJ1879" s="307"/>
      <c r="AK1879" s="161"/>
      <c r="AL1879" s="305"/>
      <c r="AM1879" s="305"/>
      <c r="AN1879" s="162"/>
      <c r="AO1879" s="439"/>
      <c r="AP1879" s="162"/>
      <c r="AQ1879" s="113"/>
      <c r="AR1879" s="113"/>
      <c r="AS1879" s="384"/>
      <c r="AT1879" s="306"/>
      <c r="AU1879" s="306"/>
      <c r="AV1879" s="160"/>
      <c r="AW1879" s="158"/>
      <c r="AX1879" s="385"/>
      <c r="AY1879" s="453"/>
      <c r="AZ1879" s="165"/>
      <c r="BA1879" s="301"/>
      <c r="BB1879" s="165"/>
      <c r="BC1879" s="301"/>
      <c r="BD1879" s="165"/>
      <c r="BE1879" s="302"/>
      <c r="BF1879" s="302"/>
      <c r="BG1879" s="165"/>
      <c r="BH1879" s="303"/>
      <c r="BI1879" s="165"/>
      <c r="BJ1879" s="304"/>
      <c r="BK1879" s="394"/>
      <c r="BL1879" s="302"/>
      <c r="BM1879" s="302"/>
      <c r="BN1879" s="394"/>
      <c r="BO1879" s="302"/>
      <c r="BP1879" s="13"/>
      <c r="BQ1879" s="302"/>
      <c r="BR1879" s="13"/>
      <c r="BS1879" s="302"/>
      <c r="BT1879" s="13"/>
      <c r="BU1879" s="302"/>
      <c r="BV1879" s="386"/>
      <c r="BW1879" s="303"/>
      <c r="BX1879" s="303"/>
      <c r="BY1879" s="302"/>
      <c r="BZ1879" s="302"/>
      <c r="CA1879" s="387"/>
      <c r="CB1879" s="395"/>
      <c r="CC1879" s="12"/>
      <c r="CD1879" s="304"/>
      <c r="CE1879" s="14"/>
      <c r="CF1879" s="395"/>
      <c r="CG1879" s="397"/>
      <c r="CH1879" s="300">
        <f t="shared" si="729"/>
        <v>0</v>
      </c>
      <c r="CI1879" s="26"/>
      <c r="CJ1879" s="17">
        <f t="shared" si="726"/>
        <v>0</v>
      </c>
      <c r="CK1879" s="18">
        <f t="shared" si="737"/>
        <v>12.89</v>
      </c>
      <c r="CM1879" s="164"/>
      <c r="CN1879" s="302"/>
      <c r="CO1879" s="13">
        <f t="shared" si="730"/>
        <v>0</v>
      </c>
      <c r="CP1879" s="302"/>
      <c r="CQ1879" s="13">
        <f t="shared" si="731"/>
        <v>0</v>
      </c>
      <c r="CR1879" s="302"/>
      <c r="CS1879" s="13">
        <f t="shared" si="732"/>
        <v>0</v>
      </c>
      <c r="CT1879" s="302"/>
      <c r="CU1879" s="13">
        <f t="shared" si="727"/>
        <v>0</v>
      </c>
      <c r="CV1879" s="302"/>
      <c r="CW1879" s="13">
        <f t="shared" si="733"/>
        <v>0</v>
      </c>
      <c r="CX1879" s="13">
        <f t="shared" si="734"/>
        <v>0</v>
      </c>
      <c r="CY1879" s="251">
        <f t="shared" si="735"/>
        <v>0</v>
      </c>
      <c r="CZ1879" s="13" t="s">
        <v>29</v>
      </c>
      <c r="DA1879" s="13">
        <v>50</v>
      </c>
      <c r="DB1879" s="22">
        <f t="shared" si="736"/>
        <v>0</v>
      </c>
      <c r="DD1879" s="24"/>
      <c r="DF1879" s="163"/>
      <c r="DH1879" s="24"/>
      <c r="DI1879" s="447"/>
      <c r="DJ1879" s="163"/>
    </row>
    <row r="1880" spans="1:114" s="7" customFormat="1">
      <c r="A1880" s="277">
        <f t="shared" si="720"/>
        <v>50</v>
      </c>
      <c r="B1880" s="21" t="e">
        <f>'Calculateur de trading'!I1880/C1880/W1880</f>
        <v>#DIV/0!</v>
      </c>
      <c r="C1880" s="278">
        <f t="shared" si="721"/>
        <v>10</v>
      </c>
      <c r="D1880" s="278"/>
      <c r="E1880" s="273">
        <f t="shared" si="722"/>
        <v>100</v>
      </c>
      <c r="F1880" s="271">
        <f t="shared" si="714"/>
        <v>2</v>
      </c>
      <c r="G1880" s="271" t="e">
        <f t="shared" si="715"/>
        <v>#DIV/0!</v>
      </c>
      <c r="H1880" s="272">
        <f t="shared" si="716"/>
        <v>20</v>
      </c>
      <c r="I1880" s="270"/>
      <c r="J1880" s="273">
        <f t="shared" si="723"/>
        <v>200</v>
      </c>
      <c r="K1880" s="271">
        <f t="shared" si="717"/>
        <v>4</v>
      </c>
      <c r="L1880" s="271" t="e">
        <f t="shared" si="718"/>
        <v>#DIV/0!</v>
      </c>
      <c r="M1880" s="272">
        <f t="shared" si="719"/>
        <v>40</v>
      </c>
      <c r="N1880" s="389"/>
      <c r="O1880" s="455" t="e">
        <f>(A1880*B1880*W1880)+(B1880*'Calculateur de trading'!H1880)</f>
        <v>#DIV/0!</v>
      </c>
      <c r="P1880" s="274" t="e">
        <f>O1880/'Déscriptions des trades'!CK1880</f>
        <v>#DIV/0!</v>
      </c>
      <c r="Q1880" s="456" t="e">
        <f>'Déscriptions des trades'!CK1880-O1880</f>
        <v>#DIV/0!</v>
      </c>
      <c r="R1880" s="466" t="e">
        <f t="shared" si="724"/>
        <v>#DIV/0!</v>
      </c>
      <c r="S1880" s="389"/>
      <c r="T1880" s="12"/>
      <c r="U1880" s="25"/>
      <c r="V1880" s="15"/>
      <c r="W1880" s="490">
        <f t="shared" si="728"/>
        <v>0</v>
      </c>
      <c r="X1880" s="21" t="e">
        <f>W1880*U1880/'Déscriptions des trades'!CK1880*'Déscriptions des trades'!B1880</f>
        <v>#DIV/0!</v>
      </c>
      <c r="Y1880" s="459"/>
      <c r="Z1880" s="389"/>
      <c r="AA1880" s="23">
        <f t="shared" si="725"/>
        <v>0.1</v>
      </c>
      <c r="AB1880" s="17" t="e">
        <f>(AA1880*'Déscriptions des trades'!U1880*'Déscriptions des trades'!B1880/'Déscriptions des trades'!CK1880)*'Déscriptions des trades'!W1880</f>
        <v>#DIV/0!</v>
      </c>
      <c r="AC1880" s="265" t="e">
        <f>AB1880*'Déscriptions des trades'!CK1880</f>
        <v>#DIV/0!</v>
      </c>
      <c r="AD1880" s="266" t="e">
        <f>'Déscriptions des trades'!CK1880-AC1880</f>
        <v>#DIV/0!</v>
      </c>
      <c r="AE1880" s="389"/>
      <c r="AF1880" s="399">
        <v>1876</v>
      </c>
      <c r="AG1880" s="389"/>
      <c r="AH1880" s="20"/>
      <c r="AI1880" s="303"/>
      <c r="AJ1880" s="307"/>
      <c r="AK1880" s="161"/>
      <c r="AL1880" s="305"/>
      <c r="AM1880" s="305"/>
      <c r="AN1880" s="162"/>
      <c r="AO1880" s="439"/>
      <c r="AP1880" s="162"/>
      <c r="AQ1880" s="113"/>
      <c r="AR1880" s="113"/>
      <c r="AS1880" s="384"/>
      <c r="AT1880" s="306"/>
      <c r="AU1880" s="306"/>
      <c r="AV1880" s="160"/>
      <c r="AW1880" s="158"/>
      <c r="AX1880" s="385"/>
      <c r="AY1880" s="453"/>
      <c r="AZ1880" s="165"/>
      <c r="BA1880" s="301"/>
      <c r="BB1880" s="165"/>
      <c r="BC1880" s="301"/>
      <c r="BD1880" s="165"/>
      <c r="BE1880" s="302"/>
      <c r="BF1880" s="302"/>
      <c r="BG1880" s="165"/>
      <c r="BH1880" s="303"/>
      <c r="BI1880" s="165"/>
      <c r="BJ1880" s="304"/>
      <c r="BK1880" s="394"/>
      <c r="BL1880" s="302"/>
      <c r="BM1880" s="302"/>
      <c r="BN1880" s="394"/>
      <c r="BO1880" s="302"/>
      <c r="BP1880" s="13"/>
      <c r="BQ1880" s="302"/>
      <c r="BR1880" s="13"/>
      <c r="BS1880" s="302"/>
      <c r="BT1880" s="13"/>
      <c r="BU1880" s="302"/>
      <c r="BV1880" s="386"/>
      <c r="BW1880" s="303"/>
      <c r="BX1880" s="303"/>
      <c r="BY1880" s="302"/>
      <c r="BZ1880" s="302"/>
      <c r="CA1880" s="387"/>
      <c r="CB1880" s="395"/>
      <c r="CC1880" s="12"/>
      <c r="CD1880" s="304"/>
      <c r="CE1880" s="14"/>
      <c r="CF1880" s="395"/>
      <c r="CG1880" s="397"/>
      <c r="CH1880" s="300">
        <f t="shared" si="729"/>
        <v>0</v>
      </c>
      <c r="CI1880" s="26"/>
      <c r="CJ1880" s="17">
        <f t="shared" si="726"/>
        <v>0</v>
      </c>
      <c r="CK1880" s="18">
        <f t="shared" si="737"/>
        <v>12.89</v>
      </c>
      <c r="CM1880" s="164"/>
      <c r="CN1880" s="302"/>
      <c r="CO1880" s="13">
        <f t="shared" si="730"/>
        <v>0</v>
      </c>
      <c r="CP1880" s="302"/>
      <c r="CQ1880" s="13">
        <f t="shared" si="731"/>
        <v>0</v>
      </c>
      <c r="CR1880" s="302"/>
      <c r="CS1880" s="13">
        <f t="shared" si="732"/>
        <v>0</v>
      </c>
      <c r="CT1880" s="302"/>
      <c r="CU1880" s="13">
        <f t="shared" si="727"/>
        <v>0</v>
      </c>
      <c r="CV1880" s="302"/>
      <c r="CW1880" s="13">
        <f t="shared" si="733"/>
        <v>0</v>
      </c>
      <c r="CX1880" s="13">
        <f t="shared" si="734"/>
        <v>0</v>
      </c>
      <c r="CY1880" s="251">
        <f t="shared" si="735"/>
        <v>0</v>
      </c>
      <c r="CZ1880" s="13" t="s">
        <v>29</v>
      </c>
      <c r="DA1880" s="13">
        <v>50</v>
      </c>
      <c r="DB1880" s="22">
        <f t="shared" si="736"/>
        <v>0</v>
      </c>
      <c r="DD1880" s="24"/>
      <c r="DF1880" s="163"/>
      <c r="DH1880" s="24"/>
      <c r="DI1880" s="447"/>
      <c r="DJ1880" s="163"/>
    </row>
    <row r="1881" spans="1:114" s="7" customFormat="1">
      <c r="A1881" s="277">
        <f t="shared" si="720"/>
        <v>50</v>
      </c>
      <c r="B1881" s="21" t="e">
        <f>'Calculateur de trading'!I1881/C1881/W1881</f>
        <v>#DIV/0!</v>
      </c>
      <c r="C1881" s="278">
        <f t="shared" si="721"/>
        <v>10</v>
      </c>
      <c r="D1881" s="426"/>
      <c r="E1881" s="273">
        <f t="shared" si="722"/>
        <v>100</v>
      </c>
      <c r="F1881" s="271">
        <f t="shared" si="714"/>
        <v>2</v>
      </c>
      <c r="G1881" s="271" t="e">
        <f t="shared" si="715"/>
        <v>#DIV/0!</v>
      </c>
      <c r="H1881" s="272">
        <f t="shared" si="716"/>
        <v>20</v>
      </c>
      <c r="I1881" s="270"/>
      <c r="J1881" s="273">
        <f t="shared" si="723"/>
        <v>200</v>
      </c>
      <c r="K1881" s="271">
        <f t="shared" si="717"/>
        <v>4</v>
      </c>
      <c r="L1881" s="271" t="e">
        <f t="shared" si="718"/>
        <v>#DIV/0!</v>
      </c>
      <c r="M1881" s="272">
        <f t="shared" si="719"/>
        <v>40</v>
      </c>
      <c r="N1881" s="389"/>
      <c r="O1881" s="455" t="e">
        <f>(A1881*B1881*W1881)+(B1881*'Calculateur de trading'!H1881)</f>
        <v>#DIV/0!</v>
      </c>
      <c r="P1881" s="274" t="e">
        <f>O1881/'Déscriptions des trades'!CK1881</f>
        <v>#DIV/0!</v>
      </c>
      <c r="Q1881" s="456" t="e">
        <f>'Déscriptions des trades'!CK1881-O1881</f>
        <v>#DIV/0!</v>
      </c>
      <c r="R1881" s="466" t="e">
        <f t="shared" si="724"/>
        <v>#DIV/0!</v>
      </c>
      <c r="S1881" s="389"/>
      <c r="T1881" s="12"/>
      <c r="U1881" s="25"/>
      <c r="V1881" s="15"/>
      <c r="W1881" s="490">
        <f t="shared" si="728"/>
        <v>0</v>
      </c>
      <c r="X1881" s="21" t="e">
        <f>W1881*U1881/'Déscriptions des trades'!CK1881*'Déscriptions des trades'!B1881</f>
        <v>#DIV/0!</v>
      </c>
      <c r="Y1881" s="459"/>
      <c r="Z1881" s="389"/>
      <c r="AA1881" s="23">
        <f t="shared" si="725"/>
        <v>0.1</v>
      </c>
      <c r="AB1881" s="17" t="e">
        <f>(AA1881*'Déscriptions des trades'!U1881*'Déscriptions des trades'!B1881/'Déscriptions des trades'!CK1881)*'Déscriptions des trades'!W1881</f>
        <v>#DIV/0!</v>
      </c>
      <c r="AC1881" s="265" t="e">
        <f>AB1881*'Déscriptions des trades'!CK1881</f>
        <v>#DIV/0!</v>
      </c>
      <c r="AD1881" s="266" t="e">
        <f>'Déscriptions des trades'!CK1881-AC1881</f>
        <v>#DIV/0!</v>
      </c>
      <c r="AE1881" s="389"/>
      <c r="AF1881" s="399">
        <v>1877</v>
      </c>
      <c r="AG1881" s="389"/>
      <c r="AH1881" s="20"/>
      <c r="AI1881" s="303"/>
      <c r="AJ1881" s="307"/>
      <c r="AK1881" s="161"/>
      <c r="AL1881" s="305"/>
      <c r="AM1881" s="305"/>
      <c r="AN1881" s="162"/>
      <c r="AO1881" s="439"/>
      <c r="AP1881" s="162"/>
      <c r="AQ1881" s="113"/>
      <c r="AR1881" s="113"/>
      <c r="AS1881" s="384"/>
      <c r="AT1881" s="306"/>
      <c r="AU1881" s="306"/>
      <c r="AV1881" s="160"/>
      <c r="AW1881" s="158"/>
      <c r="AX1881" s="385"/>
      <c r="AY1881" s="453"/>
      <c r="AZ1881" s="165"/>
      <c r="BA1881" s="301"/>
      <c r="BB1881" s="165"/>
      <c r="BC1881" s="301"/>
      <c r="BD1881" s="165"/>
      <c r="BE1881" s="302"/>
      <c r="BF1881" s="302"/>
      <c r="BG1881" s="165"/>
      <c r="BH1881" s="303"/>
      <c r="BI1881" s="165"/>
      <c r="BJ1881" s="304"/>
      <c r="BK1881" s="394"/>
      <c r="BL1881" s="302"/>
      <c r="BM1881" s="302"/>
      <c r="BN1881" s="394"/>
      <c r="BO1881" s="302"/>
      <c r="BP1881" s="13"/>
      <c r="BQ1881" s="302"/>
      <c r="BR1881" s="13"/>
      <c r="BS1881" s="302"/>
      <c r="BT1881" s="13"/>
      <c r="BU1881" s="302"/>
      <c r="BV1881" s="386"/>
      <c r="BW1881" s="303"/>
      <c r="BX1881" s="303"/>
      <c r="BY1881" s="302"/>
      <c r="BZ1881" s="302"/>
      <c r="CA1881" s="387"/>
      <c r="CB1881" s="395"/>
      <c r="CC1881" s="12"/>
      <c r="CD1881" s="304"/>
      <c r="CE1881" s="14"/>
      <c r="CF1881" s="395"/>
      <c r="CG1881" s="397"/>
      <c r="CH1881" s="300">
        <f t="shared" si="729"/>
        <v>0</v>
      </c>
      <c r="CI1881" s="26"/>
      <c r="CJ1881" s="17">
        <f t="shared" si="726"/>
        <v>0</v>
      </c>
      <c r="CK1881" s="18">
        <f t="shared" si="737"/>
        <v>12.89</v>
      </c>
      <c r="CM1881" s="164"/>
      <c r="CN1881" s="302"/>
      <c r="CO1881" s="13">
        <f t="shared" si="730"/>
        <v>0</v>
      </c>
      <c r="CP1881" s="302"/>
      <c r="CQ1881" s="13">
        <f t="shared" si="731"/>
        <v>0</v>
      </c>
      <c r="CR1881" s="302"/>
      <c r="CS1881" s="13">
        <f t="shared" si="732"/>
        <v>0</v>
      </c>
      <c r="CT1881" s="302"/>
      <c r="CU1881" s="13">
        <f t="shared" si="727"/>
        <v>0</v>
      </c>
      <c r="CV1881" s="302"/>
      <c r="CW1881" s="13">
        <f t="shared" si="733"/>
        <v>0</v>
      </c>
      <c r="CX1881" s="13">
        <f t="shared" si="734"/>
        <v>0</v>
      </c>
      <c r="CY1881" s="251">
        <f t="shared" si="735"/>
        <v>0</v>
      </c>
      <c r="CZ1881" s="13" t="s">
        <v>29</v>
      </c>
      <c r="DA1881" s="13">
        <v>50</v>
      </c>
      <c r="DB1881" s="22">
        <f t="shared" si="736"/>
        <v>0</v>
      </c>
      <c r="DD1881" s="24"/>
      <c r="DF1881" s="163"/>
      <c r="DH1881" s="24"/>
      <c r="DI1881" s="447"/>
      <c r="DJ1881" s="163"/>
    </row>
    <row r="1882" spans="1:114" s="7" customFormat="1">
      <c r="A1882" s="277">
        <f t="shared" si="720"/>
        <v>50</v>
      </c>
      <c r="B1882" s="21" t="e">
        <f>'Calculateur de trading'!I1882/C1882/W1882</f>
        <v>#DIV/0!</v>
      </c>
      <c r="C1882" s="278">
        <f t="shared" si="721"/>
        <v>10</v>
      </c>
      <c r="D1882" s="426"/>
      <c r="E1882" s="273">
        <f t="shared" si="722"/>
        <v>100</v>
      </c>
      <c r="F1882" s="271">
        <f t="shared" si="714"/>
        <v>2</v>
      </c>
      <c r="G1882" s="271" t="e">
        <f t="shared" si="715"/>
        <v>#DIV/0!</v>
      </c>
      <c r="H1882" s="272">
        <f t="shared" si="716"/>
        <v>20</v>
      </c>
      <c r="I1882" s="270"/>
      <c r="J1882" s="273">
        <f t="shared" si="723"/>
        <v>200</v>
      </c>
      <c r="K1882" s="271">
        <f t="shared" si="717"/>
        <v>4</v>
      </c>
      <c r="L1882" s="271" t="e">
        <f t="shared" si="718"/>
        <v>#DIV/0!</v>
      </c>
      <c r="M1882" s="272">
        <f t="shared" si="719"/>
        <v>40</v>
      </c>
      <c r="N1882" s="389"/>
      <c r="O1882" s="455" t="e">
        <f>(A1882*B1882*W1882)+(B1882*'Calculateur de trading'!H1882)</f>
        <v>#DIV/0!</v>
      </c>
      <c r="P1882" s="274" t="e">
        <f>O1882/'Déscriptions des trades'!CK1882</f>
        <v>#DIV/0!</v>
      </c>
      <c r="Q1882" s="456" t="e">
        <f>'Déscriptions des trades'!CK1882-O1882</f>
        <v>#DIV/0!</v>
      </c>
      <c r="R1882" s="466" t="e">
        <f t="shared" si="724"/>
        <v>#DIV/0!</v>
      </c>
      <c r="S1882" s="389"/>
      <c r="T1882" s="12"/>
      <c r="U1882" s="25"/>
      <c r="V1882" s="15"/>
      <c r="W1882" s="490">
        <f t="shared" si="728"/>
        <v>0</v>
      </c>
      <c r="X1882" s="21" t="e">
        <f>W1882*U1882/'Déscriptions des trades'!CK1882*'Déscriptions des trades'!B1882</f>
        <v>#DIV/0!</v>
      </c>
      <c r="Y1882" s="459"/>
      <c r="Z1882" s="389"/>
      <c r="AA1882" s="23">
        <f t="shared" si="725"/>
        <v>0.1</v>
      </c>
      <c r="AB1882" s="17" t="e">
        <f>(AA1882*'Déscriptions des trades'!U1882*'Déscriptions des trades'!B1882/'Déscriptions des trades'!CK1882)*'Déscriptions des trades'!W1882</f>
        <v>#DIV/0!</v>
      </c>
      <c r="AC1882" s="265" t="e">
        <f>AB1882*'Déscriptions des trades'!CK1882</f>
        <v>#DIV/0!</v>
      </c>
      <c r="AD1882" s="266" t="e">
        <f>'Déscriptions des trades'!CK1882-AC1882</f>
        <v>#DIV/0!</v>
      </c>
      <c r="AE1882" s="389"/>
      <c r="AF1882" s="399">
        <v>1878</v>
      </c>
      <c r="AG1882" s="389"/>
      <c r="AH1882" s="20"/>
      <c r="AI1882" s="303"/>
      <c r="AJ1882" s="307"/>
      <c r="AK1882" s="161"/>
      <c r="AL1882" s="305"/>
      <c r="AM1882" s="305"/>
      <c r="AN1882" s="162"/>
      <c r="AO1882" s="439"/>
      <c r="AP1882" s="162"/>
      <c r="AQ1882" s="113"/>
      <c r="AR1882" s="113"/>
      <c r="AS1882" s="384"/>
      <c r="AT1882" s="306"/>
      <c r="AU1882" s="306"/>
      <c r="AV1882" s="160"/>
      <c r="AW1882" s="158"/>
      <c r="AX1882" s="385"/>
      <c r="AY1882" s="453"/>
      <c r="AZ1882" s="165"/>
      <c r="BA1882" s="301"/>
      <c r="BB1882" s="165"/>
      <c r="BC1882" s="301"/>
      <c r="BD1882" s="165"/>
      <c r="BE1882" s="302"/>
      <c r="BF1882" s="302"/>
      <c r="BG1882" s="165"/>
      <c r="BH1882" s="303"/>
      <c r="BI1882" s="165"/>
      <c r="BJ1882" s="304"/>
      <c r="BK1882" s="394"/>
      <c r="BL1882" s="302"/>
      <c r="BM1882" s="302"/>
      <c r="BN1882" s="394"/>
      <c r="BO1882" s="302"/>
      <c r="BP1882" s="13"/>
      <c r="BQ1882" s="302"/>
      <c r="BR1882" s="13"/>
      <c r="BS1882" s="302"/>
      <c r="BT1882" s="13"/>
      <c r="BU1882" s="302"/>
      <c r="BV1882" s="386"/>
      <c r="BW1882" s="303"/>
      <c r="BX1882" s="303"/>
      <c r="BY1882" s="302"/>
      <c r="BZ1882" s="302"/>
      <c r="CA1882" s="387"/>
      <c r="CB1882" s="395"/>
      <c r="CC1882" s="12"/>
      <c r="CD1882" s="304"/>
      <c r="CE1882" s="14"/>
      <c r="CF1882" s="395"/>
      <c r="CG1882" s="397"/>
      <c r="CH1882" s="300">
        <f t="shared" si="729"/>
        <v>0</v>
      </c>
      <c r="CI1882" s="26"/>
      <c r="CJ1882" s="17">
        <f t="shared" si="726"/>
        <v>0</v>
      </c>
      <c r="CK1882" s="18">
        <f t="shared" si="737"/>
        <v>12.89</v>
      </c>
      <c r="CM1882" s="164"/>
      <c r="CN1882" s="302"/>
      <c r="CO1882" s="13">
        <f t="shared" si="730"/>
        <v>0</v>
      </c>
      <c r="CP1882" s="302"/>
      <c r="CQ1882" s="13">
        <f t="shared" si="731"/>
        <v>0</v>
      </c>
      <c r="CR1882" s="302"/>
      <c r="CS1882" s="13">
        <f t="shared" si="732"/>
        <v>0</v>
      </c>
      <c r="CT1882" s="302"/>
      <c r="CU1882" s="13">
        <f t="shared" si="727"/>
        <v>0</v>
      </c>
      <c r="CV1882" s="302"/>
      <c r="CW1882" s="13">
        <f t="shared" si="733"/>
        <v>0</v>
      </c>
      <c r="CX1882" s="13">
        <f t="shared" si="734"/>
        <v>0</v>
      </c>
      <c r="CY1882" s="251">
        <f t="shared" si="735"/>
        <v>0</v>
      </c>
      <c r="CZ1882" s="13" t="s">
        <v>29</v>
      </c>
      <c r="DA1882" s="13">
        <v>50</v>
      </c>
      <c r="DB1882" s="22">
        <f t="shared" si="736"/>
        <v>0</v>
      </c>
      <c r="DD1882" s="24"/>
      <c r="DF1882" s="163"/>
      <c r="DH1882" s="24"/>
      <c r="DI1882" s="447"/>
      <c r="DJ1882" s="163"/>
    </row>
    <row r="1883" spans="1:114" s="7" customFormat="1">
      <c r="A1883" s="277">
        <f t="shared" si="720"/>
        <v>50</v>
      </c>
      <c r="B1883" s="21" t="e">
        <f>'Calculateur de trading'!I1883/C1883/W1883</f>
        <v>#DIV/0!</v>
      </c>
      <c r="C1883" s="278">
        <f t="shared" si="721"/>
        <v>10</v>
      </c>
      <c r="D1883" s="278"/>
      <c r="E1883" s="273">
        <f t="shared" si="722"/>
        <v>100</v>
      </c>
      <c r="F1883" s="271">
        <f t="shared" si="714"/>
        <v>2</v>
      </c>
      <c r="G1883" s="271" t="e">
        <f t="shared" si="715"/>
        <v>#DIV/0!</v>
      </c>
      <c r="H1883" s="272">
        <f t="shared" si="716"/>
        <v>20</v>
      </c>
      <c r="I1883" s="270"/>
      <c r="J1883" s="273">
        <f t="shared" si="723"/>
        <v>200</v>
      </c>
      <c r="K1883" s="271">
        <f t="shared" si="717"/>
        <v>4</v>
      </c>
      <c r="L1883" s="271" t="e">
        <f t="shared" si="718"/>
        <v>#DIV/0!</v>
      </c>
      <c r="M1883" s="272">
        <f t="shared" si="719"/>
        <v>40</v>
      </c>
      <c r="N1883" s="389"/>
      <c r="O1883" s="455" t="e">
        <f>(A1883*B1883*W1883)+(B1883*'Calculateur de trading'!H1883)</f>
        <v>#DIV/0!</v>
      </c>
      <c r="P1883" s="274" t="e">
        <f>O1883/'Déscriptions des trades'!CK1883</f>
        <v>#DIV/0!</v>
      </c>
      <c r="Q1883" s="456" t="e">
        <f>'Déscriptions des trades'!CK1883-O1883</f>
        <v>#DIV/0!</v>
      </c>
      <c r="R1883" s="466" t="e">
        <f t="shared" si="724"/>
        <v>#DIV/0!</v>
      </c>
      <c r="S1883" s="389"/>
      <c r="T1883" s="12"/>
      <c r="U1883" s="25"/>
      <c r="V1883" s="15"/>
      <c r="W1883" s="490">
        <f t="shared" si="728"/>
        <v>0</v>
      </c>
      <c r="X1883" s="21" t="e">
        <f>W1883*U1883/'Déscriptions des trades'!CK1883*'Déscriptions des trades'!B1883</f>
        <v>#DIV/0!</v>
      </c>
      <c r="Y1883" s="459"/>
      <c r="Z1883" s="389"/>
      <c r="AA1883" s="23">
        <f t="shared" si="725"/>
        <v>0.1</v>
      </c>
      <c r="AB1883" s="17" t="e">
        <f>(AA1883*'Déscriptions des trades'!U1883*'Déscriptions des trades'!B1883/'Déscriptions des trades'!CK1883)*'Déscriptions des trades'!W1883</f>
        <v>#DIV/0!</v>
      </c>
      <c r="AC1883" s="265" t="e">
        <f>AB1883*'Déscriptions des trades'!CK1883</f>
        <v>#DIV/0!</v>
      </c>
      <c r="AD1883" s="266" t="e">
        <f>'Déscriptions des trades'!CK1883-AC1883</f>
        <v>#DIV/0!</v>
      </c>
      <c r="AE1883" s="389"/>
      <c r="AF1883" s="399">
        <v>1879</v>
      </c>
      <c r="AG1883" s="389"/>
      <c r="AH1883" s="20"/>
      <c r="AI1883" s="303"/>
      <c r="AJ1883" s="307"/>
      <c r="AK1883" s="161"/>
      <c r="AL1883" s="305"/>
      <c r="AM1883" s="305"/>
      <c r="AN1883" s="162"/>
      <c r="AO1883" s="439"/>
      <c r="AP1883" s="162"/>
      <c r="AQ1883" s="113"/>
      <c r="AR1883" s="113"/>
      <c r="AS1883" s="384"/>
      <c r="AT1883" s="306"/>
      <c r="AU1883" s="306"/>
      <c r="AV1883" s="160"/>
      <c r="AW1883" s="158"/>
      <c r="AX1883" s="385"/>
      <c r="AY1883" s="453"/>
      <c r="AZ1883" s="165"/>
      <c r="BA1883" s="301"/>
      <c r="BB1883" s="165"/>
      <c r="BC1883" s="301"/>
      <c r="BD1883" s="165"/>
      <c r="BE1883" s="302"/>
      <c r="BF1883" s="302"/>
      <c r="BG1883" s="165"/>
      <c r="BH1883" s="303"/>
      <c r="BI1883" s="165"/>
      <c r="BJ1883" s="304"/>
      <c r="BK1883" s="394"/>
      <c r="BL1883" s="302"/>
      <c r="BM1883" s="302"/>
      <c r="BN1883" s="394"/>
      <c r="BO1883" s="302"/>
      <c r="BP1883" s="13"/>
      <c r="BQ1883" s="302"/>
      <c r="BR1883" s="13"/>
      <c r="BS1883" s="302"/>
      <c r="BT1883" s="13"/>
      <c r="BU1883" s="302"/>
      <c r="BV1883" s="386"/>
      <c r="BW1883" s="303"/>
      <c r="BX1883" s="303"/>
      <c r="BY1883" s="302"/>
      <c r="BZ1883" s="302"/>
      <c r="CA1883" s="387"/>
      <c r="CB1883" s="395"/>
      <c r="CC1883" s="12"/>
      <c r="CD1883" s="304"/>
      <c r="CE1883" s="14"/>
      <c r="CF1883" s="395"/>
      <c r="CG1883" s="397"/>
      <c r="CH1883" s="300">
        <f t="shared" si="729"/>
        <v>0</v>
      </c>
      <c r="CI1883" s="26"/>
      <c r="CJ1883" s="17">
        <f t="shared" si="726"/>
        <v>0</v>
      </c>
      <c r="CK1883" s="18">
        <f t="shared" si="737"/>
        <v>12.89</v>
      </c>
      <c r="CM1883" s="164"/>
      <c r="CN1883" s="302"/>
      <c r="CO1883" s="13">
        <f t="shared" si="730"/>
        <v>0</v>
      </c>
      <c r="CP1883" s="302"/>
      <c r="CQ1883" s="13">
        <f t="shared" si="731"/>
        <v>0</v>
      </c>
      <c r="CR1883" s="302"/>
      <c r="CS1883" s="13">
        <f t="shared" si="732"/>
        <v>0</v>
      </c>
      <c r="CT1883" s="302"/>
      <c r="CU1883" s="13">
        <f t="shared" si="727"/>
        <v>0</v>
      </c>
      <c r="CV1883" s="302"/>
      <c r="CW1883" s="13">
        <f t="shared" si="733"/>
        <v>0</v>
      </c>
      <c r="CX1883" s="13">
        <f t="shared" si="734"/>
        <v>0</v>
      </c>
      <c r="CY1883" s="251">
        <f t="shared" si="735"/>
        <v>0</v>
      </c>
      <c r="CZ1883" s="13" t="s">
        <v>29</v>
      </c>
      <c r="DA1883" s="13">
        <v>50</v>
      </c>
      <c r="DB1883" s="22">
        <f t="shared" si="736"/>
        <v>0</v>
      </c>
      <c r="DD1883" s="24"/>
      <c r="DF1883" s="163"/>
      <c r="DH1883" s="24"/>
      <c r="DI1883" s="447"/>
      <c r="DJ1883" s="163"/>
    </row>
    <row r="1884" spans="1:114" s="7" customFormat="1">
      <c r="A1884" s="277">
        <f t="shared" si="720"/>
        <v>50</v>
      </c>
      <c r="B1884" s="21" t="e">
        <f>'Calculateur de trading'!I1884/C1884/W1884</f>
        <v>#DIV/0!</v>
      </c>
      <c r="C1884" s="278">
        <f t="shared" si="721"/>
        <v>10</v>
      </c>
      <c r="D1884" s="426"/>
      <c r="E1884" s="273">
        <f t="shared" si="722"/>
        <v>100</v>
      </c>
      <c r="F1884" s="271">
        <f t="shared" si="714"/>
        <v>2</v>
      </c>
      <c r="G1884" s="271" t="e">
        <f t="shared" si="715"/>
        <v>#DIV/0!</v>
      </c>
      <c r="H1884" s="272">
        <f t="shared" si="716"/>
        <v>20</v>
      </c>
      <c r="I1884" s="270"/>
      <c r="J1884" s="273">
        <f t="shared" si="723"/>
        <v>200</v>
      </c>
      <c r="K1884" s="271">
        <f t="shared" si="717"/>
        <v>4</v>
      </c>
      <c r="L1884" s="271" t="e">
        <f t="shared" si="718"/>
        <v>#DIV/0!</v>
      </c>
      <c r="M1884" s="272">
        <f t="shared" si="719"/>
        <v>40</v>
      </c>
      <c r="N1884" s="389"/>
      <c r="O1884" s="455" t="e">
        <f>(A1884*B1884*W1884)+(B1884*'Calculateur de trading'!H1884)</f>
        <v>#DIV/0!</v>
      </c>
      <c r="P1884" s="274" t="e">
        <f>O1884/'Déscriptions des trades'!CK1884</f>
        <v>#DIV/0!</v>
      </c>
      <c r="Q1884" s="456" t="e">
        <f>'Déscriptions des trades'!CK1884-O1884</f>
        <v>#DIV/0!</v>
      </c>
      <c r="R1884" s="466" t="e">
        <f t="shared" si="724"/>
        <v>#DIV/0!</v>
      </c>
      <c r="S1884" s="389"/>
      <c r="T1884" s="12"/>
      <c r="U1884" s="25"/>
      <c r="V1884" s="15"/>
      <c r="W1884" s="490">
        <f t="shared" si="728"/>
        <v>0</v>
      </c>
      <c r="X1884" s="21" t="e">
        <f>W1884*U1884/'Déscriptions des trades'!CK1884*'Déscriptions des trades'!B1884</f>
        <v>#DIV/0!</v>
      </c>
      <c r="Y1884" s="459"/>
      <c r="Z1884" s="389"/>
      <c r="AA1884" s="23">
        <f t="shared" si="725"/>
        <v>0.1</v>
      </c>
      <c r="AB1884" s="17" t="e">
        <f>(AA1884*'Déscriptions des trades'!U1884*'Déscriptions des trades'!B1884/'Déscriptions des trades'!CK1884)*'Déscriptions des trades'!W1884</f>
        <v>#DIV/0!</v>
      </c>
      <c r="AC1884" s="265" t="e">
        <f>AB1884*'Déscriptions des trades'!CK1884</f>
        <v>#DIV/0!</v>
      </c>
      <c r="AD1884" s="266" t="e">
        <f>'Déscriptions des trades'!CK1884-AC1884</f>
        <v>#DIV/0!</v>
      </c>
      <c r="AE1884" s="389"/>
      <c r="AF1884" s="399">
        <v>1880</v>
      </c>
      <c r="AG1884" s="389"/>
      <c r="AH1884" s="20"/>
      <c r="AI1884" s="303"/>
      <c r="AJ1884" s="307"/>
      <c r="AK1884" s="161"/>
      <c r="AL1884" s="305"/>
      <c r="AM1884" s="305"/>
      <c r="AN1884" s="162"/>
      <c r="AO1884" s="439"/>
      <c r="AP1884" s="162"/>
      <c r="AQ1884" s="113"/>
      <c r="AR1884" s="113"/>
      <c r="AS1884" s="384"/>
      <c r="AT1884" s="306"/>
      <c r="AU1884" s="306"/>
      <c r="AV1884" s="160"/>
      <c r="AW1884" s="158"/>
      <c r="AX1884" s="385"/>
      <c r="AY1884" s="453"/>
      <c r="AZ1884" s="165"/>
      <c r="BA1884" s="301"/>
      <c r="BB1884" s="165"/>
      <c r="BC1884" s="301"/>
      <c r="BD1884" s="165"/>
      <c r="BE1884" s="302"/>
      <c r="BF1884" s="302"/>
      <c r="BG1884" s="165"/>
      <c r="BH1884" s="303"/>
      <c r="BI1884" s="165"/>
      <c r="BJ1884" s="304"/>
      <c r="BK1884" s="394"/>
      <c r="BL1884" s="302"/>
      <c r="BM1884" s="302"/>
      <c r="BN1884" s="394"/>
      <c r="BO1884" s="302"/>
      <c r="BP1884" s="13"/>
      <c r="BQ1884" s="302"/>
      <c r="BR1884" s="13"/>
      <c r="BS1884" s="302"/>
      <c r="BT1884" s="13"/>
      <c r="BU1884" s="302"/>
      <c r="BV1884" s="386"/>
      <c r="BW1884" s="303"/>
      <c r="BX1884" s="303"/>
      <c r="BY1884" s="302"/>
      <c r="BZ1884" s="302"/>
      <c r="CA1884" s="387"/>
      <c r="CB1884" s="395"/>
      <c r="CC1884" s="12"/>
      <c r="CD1884" s="304"/>
      <c r="CE1884" s="14"/>
      <c r="CF1884" s="395"/>
      <c r="CG1884" s="397"/>
      <c r="CH1884" s="300">
        <f t="shared" si="729"/>
        <v>0</v>
      </c>
      <c r="CI1884" s="26"/>
      <c r="CJ1884" s="17">
        <f t="shared" si="726"/>
        <v>0</v>
      </c>
      <c r="CK1884" s="18">
        <f t="shared" si="737"/>
        <v>12.89</v>
      </c>
      <c r="CM1884" s="164"/>
      <c r="CN1884" s="302"/>
      <c r="CO1884" s="13">
        <f t="shared" si="730"/>
        <v>0</v>
      </c>
      <c r="CP1884" s="302"/>
      <c r="CQ1884" s="13">
        <f t="shared" si="731"/>
        <v>0</v>
      </c>
      <c r="CR1884" s="302"/>
      <c r="CS1884" s="13">
        <f t="shared" si="732"/>
        <v>0</v>
      </c>
      <c r="CT1884" s="302"/>
      <c r="CU1884" s="13">
        <f t="shared" si="727"/>
        <v>0</v>
      </c>
      <c r="CV1884" s="302"/>
      <c r="CW1884" s="13">
        <f t="shared" si="733"/>
        <v>0</v>
      </c>
      <c r="CX1884" s="13">
        <f t="shared" si="734"/>
        <v>0</v>
      </c>
      <c r="CY1884" s="251">
        <f t="shared" si="735"/>
        <v>0</v>
      </c>
      <c r="CZ1884" s="13" t="s">
        <v>29</v>
      </c>
      <c r="DA1884" s="13">
        <v>50</v>
      </c>
      <c r="DB1884" s="22">
        <f t="shared" si="736"/>
        <v>0</v>
      </c>
      <c r="DD1884" s="24"/>
      <c r="DF1884" s="163"/>
      <c r="DH1884" s="24"/>
      <c r="DI1884" s="447"/>
      <c r="DJ1884" s="163"/>
    </row>
    <row r="1885" spans="1:114" s="7" customFormat="1">
      <c r="A1885" s="277">
        <f t="shared" si="720"/>
        <v>50</v>
      </c>
      <c r="B1885" s="21" t="e">
        <f>'Calculateur de trading'!I1885/C1885/W1885</f>
        <v>#DIV/0!</v>
      </c>
      <c r="C1885" s="278">
        <f t="shared" si="721"/>
        <v>10</v>
      </c>
      <c r="D1885" s="278"/>
      <c r="E1885" s="273">
        <f t="shared" si="722"/>
        <v>100</v>
      </c>
      <c r="F1885" s="271">
        <f t="shared" si="714"/>
        <v>2</v>
      </c>
      <c r="G1885" s="271" t="e">
        <f t="shared" si="715"/>
        <v>#DIV/0!</v>
      </c>
      <c r="H1885" s="272">
        <f t="shared" si="716"/>
        <v>20</v>
      </c>
      <c r="I1885" s="270"/>
      <c r="J1885" s="273">
        <f t="shared" si="723"/>
        <v>200</v>
      </c>
      <c r="K1885" s="271">
        <f t="shared" si="717"/>
        <v>4</v>
      </c>
      <c r="L1885" s="271" t="e">
        <f t="shared" si="718"/>
        <v>#DIV/0!</v>
      </c>
      <c r="M1885" s="272">
        <f t="shared" si="719"/>
        <v>40</v>
      </c>
      <c r="N1885" s="389"/>
      <c r="O1885" s="455" t="e">
        <f>(A1885*B1885*W1885)+(B1885*'Calculateur de trading'!H1885)</f>
        <v>#DIV/0!</v>
      </c>
      <c r="P1885" s="274" t="e">
        <f>O1885/'Déscriptions des trades'!CK1885</f>
        <v>#DIV/0!</v>
      </c>
      <c r="Q1885" s="456" t="e">
        <f>'Déscriptions des trades'!CK1885-O1885</f>
        <v>#DIV/0!</v>
      </c>
      <c r="R1885" s="466" t="e">
        <f t="shared" si="724"/>
        <v>#DIV/0!</v>
      </c>
      <c r="S1885" s="389"/>
      <c r="T1885" s="12"/>
      <c r="U1885" s="25"/>
      <c r="V1885" s="15"/>
      <c r="W1885" s="490">
        <f t="shared" si="728"/>
        <v>0</v>
      </c>
      <c r="X1885" s="21" t="e">
        <f>W1885*U1885/'Déscriptions des trades'!CK1885*'Déscriptions des trades'!B1885</f>
        <v>#DIV/0!</v>
      </c>
      <c r="Y1885" s="459"/>
      <c r="Z1885" s="389"/>
      <c r="AA1885" s="23">
        <f t="shared" si="725"/>
        <v>0.1</v>
      </c>
      <c r="AB1885" s="17" t="e">
        <f>(AA1885*'Déscriptions des trades'!U1885*'Déscriptions des trades'!B1885/'Déscriptions des trades'!CK1885)*'Déscriptions des trades'!W1885</f>
        <v>#DIV/0!</v>
      </c>
      <c r="AC1885" s="265" t="e">
        <f>AB1885*'Déscriptions des trades'!CK1885</f>
        <v>#DIV/0!</v>
      </c>
      <c r="AD1885" s="266" t="e">
        <f>'Déscriptions des trades'!CK1885-AC1885</f>
        <v>#DIV/0!</v>
      </c>
      <c r="AE1885" s="389"/>
      <c r="AF1885" s="399">
        <v>1881</v>
      </c>
      <c r="AG1885" s="389"/>
      <c r="AH1885" s="20"/>
      <c r="AI1885" s="303"/>
      <c r="AJ1885" s="307"/>
      <c r="AK1885" s="161"/>
      <c r="AL1885" s="305"/>
      <c r="AM1885" s="305"/>
      <c r="AN1885" s="162"/>
      <c r="AO1885" s="439"/>
      <c r="AP1885" s="162"/>
      <c r="AQ1885" s="113"/>
      <c r="AR1885" s="113"/>
      <c r="AS1885" s="384"/>
      <c r="AT1885" s="306"/>
      <c r="AU1885" s="306"/>
      <c r="AV1885" s="160"/>
      <c r="AW1885" s="158"/>
      <c r="AX1885" s="385"/>
      <c r="AY1885" s="453"/>
      <c r="AZ1885" s="165"/>
      <c r="BA1885" s="301"/>
      <c r="BB1885" s="165"/>
      <c r="BC1885" s="301"/>
      <c r="BD1885" s="165"/>
      <c r="BE1885" s="302"/>
      <c r="BF1885" s="302"/>
      <c r="BG1885" s="165"/>
      <c r="BH1885" s="303"/>
      <c r="BI1885" s="165"/>
      <c r="BJ1885" s="304"/>
      <c r="BK1885" s="394"/>
      <c r="BL1885" s="302"/>
      <c r="BM1885" s="302"/>
      <c r="BN1885" s="394"/>
      <c r="BO1885" s="302"/>
      <c r="BP1885" s="13"/>
      <c r="BQ1885" s="302"/>
      <c r="BR1885" s="13"/>
      <c r="BS1885" s="302"/>
      <c r="BT1885" s="13"/>
      <c r="BU1885" s="302"/>
      <c r="BV1885" s="386"/>
      <c r="BW1885" s="303"/>
      <c r="BX1885" s="303"/>
      <c r="BY1885" s="302"/>
      <c r="BZ1885" s="302"/>
      <c r="CA1885" s="387"/>
      <c r="CB1885" s="395"/>
      <c r="CC1885" s="12"/>
      <c r="CD1885" s="304"/>
      <c r="CE1885" s="14"/>
      <c r="CF1885" s="395"/>
      <c r="CG1885" s="397"/>
      <c r="CH1885" s="300">
        <f t="shared" si="729"/>
        <v>0</v>
      </c>
      <c r="CI1885" s="26"/>
      <c r="CJ1885" s="17">
        <f t="shared" si="726"/>
        <v>0</v>
      </c>
      <c r="CK1885" s="18">
        <f t="shared" si="737"/>
        <v>12.89</v>
      </c>
      <c r="CM1885" s="164"/>
      <c r="CN1885" s="302"/>
      <c r="CO1885" s="13">
        <f t="shared" si="730"/>
        <v>0</v>
      </c>
      <c r="CP1885" s="302"/>
      <c r="CQ1885" s="13">
        <f t="shared" si="731"/>
        <v>0</v>
      </c>
      <c r="CR1885" s="302"/>
      <c r="CS1885" s="13">
        <f t="shared" si="732"/>
        <v>0</v>
      </c>
      <c r="CT1885" s="302"/>
      <c r="CU1885" s="13">
        <f t="shared" si="727"/>
        <v>0</v>
      </c>
      <c r="CV1885" s="302"/>
      <c r="CW1885" s="13">
        <f t="shared" si="733"/>
        <v>0</v>
      </c>
      <c r="CX1885" s="13">
        <f t="shared" si="734"/>
        <v>0</v>
      </c>
      <c r="CY1885" s="251">
        <f t="shared" si="735"/>
        <v>0</v>
      </c>
      <c r="CZ1885" s="13" t="s">
        <v>29</v>
      </c>
      <c r="DA1885" s="13">
        <v>50</v>
      </c>
      <c r="DB1885" s="22">
        <f t="shared" si="736"/>
        <v>0</v>
      </c>
      <c r="DD1885" s="24"/>
      <c r="DF1885" s="163"/>
      <c r="DH1885" s="24"/>
      <c r="DI1885" s="447"/>
      <c r="DJ1885" s="163"/>
    </row>
    <row r="1886" spans="1:114" s="7" customFormat="1">
      <c r="A1886" s="277">
        <f t="shared" si="720"/>
        <v>50</v>
      </c>
      <c r="B1886" s="21" t="e">
        <f>'Calculateur de trading'!I1886/C1886/W1886</f>
        <v>#DIV/0!</v>
      </c>
      <c r="C1886" s="278">
        <f t="shared" si="721"/>
        <v>10</v>
      </c>
      <c r="D1886" s="426"/>
      <c r="E1886" s="273">
        <f t="shared" si="722"/>
        <v>100</v>
      </c>
      <c r="F1886" s="271">
        <f t="shared" si="714"/>
        <v>2</v>
      </c>
      <c r="G1886" s="271" t="e">
        <f t="shared" si="715"/>
        <v>#DIV/0!</v>
      </c>
      <c r="H1886" s="272">
        <f t="shared" si="716"/>
        <v>20</v>
      </c>
      <c r="I1886" s="270"/>
      <c r="J1886" s="273">
        <f t="shared" si="723"/>
        <v>200</v>
      </c>
      <c r="K1886" s="271">
        <f t="shared" si="717"/>
        <v>4</v>
      </c>
      <c r="L1886" s="271" t="e">
        <f t="shared" si="718"/>
        <v>#DIV/0!</v>
      </c>
      <c r="M1886" s="272">
        <f t="shared" si="719"/>
        <v>40</v>
      </c>
      <c r="N1886" s="389"/>
      <c r="O1886" s="455" t="e">
        <f>(A1886*B1886*W1886)+(B1886*'Calculateur de trading'!H1886)</f>
        <v>#DIV/0!</v>
      </c>
      <c r="P1886" s="274" t="e">
        <f>O1886/'Déscriptions des trades'!CK1886</f>
        <v>#DIV/0!</v>
      </c>
      <c r="Q1886" s="456" t="e">
        <f>'Déscriptions des trades'!CK1886-O1886</f>
        <v>#DIV/0!</v>
      </c>
      <c r="R1886" s="466" t="e">
        <f t="shared" si="724"/>
        <v>#DIV/0!</v>
      </c>
      <c r="S1886" s="389"/>
      <c r="T1886" s="12"/>
      <c r="U1886" s="25"/>
      <c r="V1886" s="15"/>
      <c r="W1886" s="490">
        <f t="shared" si="728"/>
        <v>0</v>
      </c>
      <c r="X1886" s="21" t="e">
        <f>W1886*U1886/'Déscriptions des trades'!CK1886*'Déscriptions des trades'!B1886</f>
        <v>#DIV/0!</v>
      </c>
      <c r="Y1886" s="459"/>
      <c r="Z1886" s="389"/>
      <c r="AA1886" s="23">
        <f t="shared" si="725"/>
        <v>0.1</v>
      </c>
      <c r="AB1886" s="17" t="e">
        <f>(AA1886*'Déscriptions des trades'!U1886*'Déscriptions des trades'!B1886/'Déscriptions des trades'!CK1886)*'Déscriptions des trades'!W1886</f>
        <v>#DIV/0!</v>
      </c>
      <c r="AC1886" s="265" t="e">
        <f>AB1886*'Déscriptions des trades'!CK1886</f>
        <v>#DIV/0!</v>
      </c>
      <c r="AD1886" s="266" t="e">
        <f>'Déscriptions des trades'!CK1886-AC1886</f>
        <v>#DIV/0!</v>
      </c>
      <c r="AE1886" s="389"/>
      <c r="AF1886" s="399">
        <v>1882</v>
      </c>
      <c r="AG1886" s="389"/>
      <c r="AH1886" s="20"/>
      <c r="AI1886" s="303"/>
      <c r="AJ1886" s="307"/>
      <c r="AK1886" s="161"/>
      <c r="AL1886" s="305"/>
      <c r="AM1886" s="305"/>
      <c r="AN1886" s="162"/>
      <c r="AO1886" s="439"/>
      <c r="AP1886" s="162"/>
      <c r="AQ1886" s="113"/>
      <c r="AR1886" s="113"/>
      <c r="AS1886" s="384"/>
      <c r="AT1886" s="306"/>
      <c r="AU1886" s="306"/>
      <c r="AV1886" s="160"/>
      <c r="AW1886" s="158"/>
      <c r="AX1886" s="385"/>
      <c r="AY1886" s="453"/>
      <c r="AZ1886" s="165"/>
      <c r="BA1886" s="301"/>
      <c r="BB1886" s="165"/>
      <c r="BC1886" s="301"/>
      <c r="BD1886" s="165"/>
      <c r="BE1886" s="302"/>
      <c r="BF1886" s="302"/>
      <c r="BG1886" s="165"/>
      <c r="BH1886" s="303"/>
      <c r="BI1886" s="165"/>
      <c r="BJ1886" s="304"/>
      <c r="BK1886" s="394"/>
      <c r="BL1886" s="302"/>
      <c r="BM1886" s="302"/>
      <c r="BN1886" s="394"/>
      <c r="BO1886" s="302"/>
      <c r="BP1886" s="13"/>
      <c r="BQ1886" s="302"/>
      <c r="BR1886" s="13"/>
      <c r="BS1886" s="302"/>
      <c r="BT1886" s="13"/>
      <c r="BU1886" s="302"/>
      <c r="BV1886" s="386"/>
      <c r="BW1886" s="303"/>
      <c r="BX1886" s="303"/>
      <c r="BY1886" s="302"/>
      <c r="BZ1886" s="302"/>
      <c r="CA1886" s="387"/>
      <c r="CB1886" s="395"/>
      <c r="CC1886" s="12"/>
      <c r="CD1886" s="304"/>
      <c r="CE1886" s="14"/>
      <c r="CF1886" s="395"/>
      <c r="CG1886" s="397"/>
      <c r="CH1886" s="300">
        <f t="shared" si="729"/>
        <v>0</v>
      </c>
      <c r="CI1886" s="26"/>
      <c r="CJ1886" s="17">
        <f t="shared" si="726"/>
        <v>0</v>
      </c>
      <c r="CK1886" s="18">
        <f t="shared" si="737"/>
        <v>12.89</v>
      </c>
      <c r="CM1886" s="164"/>
      <c r="CN1886" s="302"/>
      <c r="CO1886" s="13">
        <f t="shared" si="730"/>
        <v>0</v>
      </c>
      <c r="CP1886" s="302"/>
      <c r="CQ1886" s="13">
        <f t="shared" si="731"/>
        <v>0</v>
      </c>
      <c r="CR1886" s="302"/>
      <c r="CS1886" s="13">
        <f t="shared" si="732"/>
        <v>0</v>
      </c>
      <c r="CT1886" s="302"/>
      <c r="CU1886" s="13">
        <f t="shared" si="727"/>
        <v>0</v>
      </c>
      <c r="CV1886" s="302"/>
      <c r="CW1886" s="13">
        <f t="shared" si="733"/>
        <v>0</v>
      </c>
      <c r="CX1886" s="13">
        <f t="shared" si="734"/>
        <v>0</v>
      </c>
      <c r="CY1886" s="251">
        <f t="shared" si="735"/>
        <v>0</v>
      </c>
      <c r="CZ1886" s="13" t="s">
        <v>29</v>
      </c>
      <c r="DA1886" s="13">
        <v>50</v>
      </c>
      <c r="DB1886" s="22">
        <f t="shared" si="736"/>
        <v>0</v>
      </c>
      <c r="DD1886" s="24"/>
      <c r="DF1886" s="163"/>
      <c r="DH1886" s="24"/>
      <c r="DI1886" s="447"/>
      <c r="DJ1886" s="163"/>
    </row>
    <row r="1887" spans="1:114" s="7" customFormat="1">
      <c r="A1887" s="277">
        <f t="shared" si="720"/>
        <v>50</v>
      </c>
      <c r="B1887" s="21" t="e">
        <f>'Calculateur de trading'!I1887/C1887/W1887</f>
        <v>#DIV/0!</v>
      </c>
      <c r="C1887" s="278">
        <f t="shared" si="721"/>
        <v>10</v>
      </c>
      <c r="D1887" s="278"/>
      <c r="E1887" s="273">
        <f t="shared" si="722"/>
        <v>100</v>
      </c>
      <c r="F1887" s="271">
        <f t="shared" si="714"/>
        <v>2</v>
      </c>
      <c r="G1887" s="271" t="e">
        <f t="shared" si="715"/>
        <v>#DIV/0!</v>
      </c>
      <c r="H1887" s="272">
        <f t="shared" si="716"/>
        <v>20</v>
      </c>
      <c r="I1887" s="270"/>
      <c r="J1887" s="273">
        <f t="shared" si="723"/>
        <v>200</v>
      </c>
      <c r="K1887" s="271">
        <f t="shared" si="717"/>
        <v>4</v>
      </c>
      <c r="L1887" s="271" t="e">
        <f t="shared" si="718"/>
        <v>#DIV/0!</v>
      </c>
      <c r="M1887" s="272">
        <f t="shared" si="719"/>
        <v>40</v>
      </c>
      <c r="N1887" s="389"/>
      <c r="O1887" s="455" t="e">
        <f>(A1887*B1887*W1887)+(B1887*'Calculateur de trading'!H1887)</f>
        <v>#DIV/0!</v>
      </c>
      <c r="P1887" s="274" t="e">
        <f>O1887/'Déscriptions des trades'!CK1887</f>
        <v>#DIV/0!</v>
      </c>
      <c r="Q1887" s="456" t="e">
        <f>'Déscriptions des trades'!CK1887-O1887</f>
        <v>#DIV/0!</v>
      </c>
      <c r="R1887" s="466" t="e">
        <f t="shared" si="724"/>
        <v>#DIV/0!</v>
      </c>
      <c r="S1887" s="389"/>
      <c r="T1887" s="12"/>
      <c r="U1887" s="25"/>
      <c r="V1887" s="15"/>
      <c r="W1887" s="490">
        <f t="shared" si="728"/>
        <v>0</v>
      </c>
      <c r="X1887" s="21" t="e">
        <f>W1887*U1887/'Déscriptions des trades'!CK1887*'Déscriptions des trades'!B1887</f>
        <v>#DIV/0!</v>
      </c>
      <c r="Y1887" s="459"/>
      <c r="Z1887" s="389"/>
      <c r="AA1887" s="23">
        <f t="shared" si="725"/>
        <v>0.1</v>
      </c>
      <c r="AB1887" s="17" t="e">
        <f>(AA1887*'Déscriptions des trades'!U1887*'Déscriptions des trades'!B1887/'Déscriptions des trades'!CK1887)*'Déscriptions des trades'!W1887</f>
        <v>#DIV/0!</v>
      </c>
      <c r="AC1887" s="265" t="e">
        <f>AB1887*'Déscriptions des trades'!CK1887</f>
        <v>#DIV/0!</v>
      </c>
      <c r="AD1887" s="266" t="e">
        <f>'Déscriptions des trades'!CK1887-AC1887</f>
        <v>#DIV/0!</v>
      </c>
      <c r="AE1887" s="389"/>
      <c r="AF1887" s="399">
        <v>1883</v>
      </c>
      <c r="AG1887" s="389"/>
      <c r="AH1887" s="20"/>
      <c r="AI1887" s="303"/>
      <c r="AJ1887" s="307"/>
      <c r="AK1887" s="161"/>
      <c r="AL1887" s="305"/>
      <c r="AM1887" s="305"/>
      <c r="AN1887" s="162"/>
      <c r="AO1887" s="439"/>
      <c r="AP1887" s="162"/>
      <c r="AQ1887" s="113"/>
      <c r="AR1887" s="113"/>
      <c r="AS1887" s="384"/>
      <c r="AT1887" s="306"/>
      <c r="AU1887" s="306"/>
      <c r="AV1887" s="160"/>
      <c r="AW1887" s="158"/>
      <c r="AX1887" s="385"/>
      <c r="AY1887" s="453"/>
      <c r="AZ1887" s="165"/>
      <c r="BA1887" s="301"/>
      <c r="BB1887" s="165"/>
      <c r="BC1887" s="301"/>
      <c r="BD1887" s="165"/>
      <c r="BE1887" s="302"/>
      <c r="BF1887" s="302"/>
      <c r="BG1887" s="165"/>
      <c r="BH1887" s="303"/>
      <c r="BI1887" s="165"/>
      <c r="BJ1887" s="304"/>
      <c r="BK1887" s="394"/>
      <c r="BL1887" s="302"/>
      <c r="BM1887" s="302"/>
      <c r="BN1887" s="394"/>
      <c r="BO1887" s="302"/>
      <c r="BP1887" s="13"/>
      <c r="BQ1887" s="302"/>
      <c r="BR1887" s="13"/>
      <c r="BS1887" s="302"/>
      <c r="BT1887" s="13"/>
      <c r="BU1887" s="302"/>
      <c r="BV1887" s="386"/>
      <c r="BW1887" s="303"/>
      <c r="BX1887" s="303"/>
      <c r="BY1887" s="302"/>
      <c r="BZ1887" s="302"/>
      <c r="CA1887" s="387"/>
      <c r="CB1887" s="395"/>
      <c r="CC1887" s="12"/>
      <c r="CD1887" s="304"/>
      <c r="CE1887" s="14"/>
      <c r="CF1887" s="395"/>
      <c r="CG1887" s="397"/>
      <c r="CH1887" s="300">
        <f t="shared" si="729"/>
        <v>0</v>
      </c>
      <c r="CI1887" s="26"/>
      <c r="CJ1887" s="17">
        <f t="shared" si="726"/>
        <v>0</v>
      </c>
      <c r="CK1887" s="18">
        <f t="shared" si="737"/>
        <v>12.89</v>
      </c>
      <c r="CM1887" s="164"/>
      <c r="CN1887" s="302"/>
      <c r="CO1887" s="13">
        <f t="shared" si="730"/>
        <v>0</v>
      </c>
      <c r="CP1887" s="302"/>
      <c r="CQ1887" s="13">
        <f t="shared" si="731"/>
        <v>0</v>
      </c>
      <c r="CR1887" s="302"/>
      <c r="CS1887" s="13">
        <f t="shared" si="732"/>
        <v>0</v>
      </c>
      <c r="CT1887" s="302"/>
      <c r="CU1887" s="13">
        <f t="shared" si="727"/>
        <v>0</v>
      </c>
      <c r="CV1887" s="302"/>
      <c r="CW1887" s="13">
        <f t="shared" si="733"/>
        <v>0</v>
      </c>
      <c r="CX1887" s="13">
        <f t="shared" si="734"/>
        <v>0</v>
      </c>
      <c r="CY1887" s="251">
        <f t="shared" si="735"/>
        <v>0</v>
      </c>
      <c r="CZ1887" s="13" t="s">
        <v>29</v>
      </c>
      <c r="DA1887" s="13">
        <v>50</v>
      </c>
      <c r="DB1887" s="22">
        <f t="shared" si="736"/>
        <v>0</v>
      </c>
      <c r="DD1887" s="24"/>
      <c r="DF1887" s="163"/>
      <c r="DH1887" s="24"/>
      <c r="DI1887" s="447"/>
      <c r="DJ1887" s="163"/>
    </row>
    <row r="1888" spans="1:114" s="7" customFormat="1">
      <c r="A1888" s="277">
        <f t="shared" si="720"/>
        <v>50</v>
      </c>
      <c r="B1888" s="21" t="e">
        <f>'Calculateur de trading'!I1888/C1888/W1888</f>
        <v>#DIV/0!</v>
      </c>
      <c r="C1888" s="278">
        <f t="shared" si="721"/>
        <v>10</v>
      </c>
      <c r="D1888" s="426"/>
      <c r="E1888" s="273">
        <f t="shared" si="722"/>
        <v>100</v>
      </c>
      <c r="F1888" s="271">
        <f t="shared" si="714"/>
        <v>2</v>
      </c>
      <c r="G1888" s="271" t="e">
        <f t="shared" si="715"/>
        <v>#DIV/0!</v>
      </c>
      <c r="H1888" s="272">
        <f t="shared" si="716"/>
        <v>20</v>
      </c>
      <c r="I1888" s="270"/>
      <c r="J1888" s="273">
        <f t="shared" si="723"/>
        <v>200</v>
      </c>
      <c r="K1888" s="271">
        <f t="shared" si="717"/>
        <v>4</v>
      </c>
      <c r="L1888" s="271" t="e">
        <f t="shared" si="718"/>
        <v>#DIV/0!</v>
      </c>
      <c r="M1888" s="272">
        <f t="shared" si="719"/>
        <v>40</v>
      </c>
      <c r="N1888" s="389"/>
      <c r="O1888" s="455" t="e">
        <f>(A1888*B1888*W1888)+(B1888*'Calculateur de trading'!H1888)</f>
        <v>#DIV/0!</v>
      </c>
      <c r="P1888" s="274" t="e">
        <f>O1888/'Déscriptions des trades'!CK1888</f>
        <v>#DIV/0!</v>
      </c>
      <c r="Q1888" s="456" t="e">
        <f>'Déscriptions des trades'!CK1888-O1888</f>
        <v>#DIV/0!</v>
      </c>
      <c r="R1888" s="466" t="e">
        <f t="shared" si="724"/>
        <v>#DIV/0!</v>
      </c>
      <c r="S1888" s="389"/>
      <c r="T1888" s="12"/>
      <c r="U1888" s="25"/>
      <c r="V1888" s="15"/>
      <c r="W1888" s="490">
        <f t="shared" si="728"/>
        <v>0</v>
      </c>
      <c r="X1888" s="21" t="e">
        <f>W1888*U1888/'Déscriptions des trades'!CK1888*'Déscriptions des trades'!B1888</f>
        <v>#DIV/0!</v>
      </c>
      <c r="Y1888" s="459"/>
      <c r="Z1888" s="389"/>
      <c r="AA1888" s="23">
        <f t="shared" si="725"/>
        <v>0.1</v>
      </c>
      <c r="AB1888" s="17" t="e">
        <f>(AA1888*'Déscriptions des trades'!U1888*'Déscriptions des trades'!B1888/'Déscriptions des trades'!CK1888)*'Déscriptions des trades'!W1888</f>
        <v>#DIV/0!</v>
      </c>
      <c r="AC1888" s="265" t="e">
        <f>AB1888*'Déscriptions des trades'!CK1888</f>
        <v>#DIV/0!</v>
      </c>
      <c r="AD1888" s="266" t="e">
        <f>'Déscriptions des trades'!CK1888-AC1888</f>
        <v>#DIV/0!</v>
      </c>
      <c r="AE1888" s="389"/>
      <c r="AF1888" s="399">
        <v>1884</v>
      </c>
      <c r="AG1888" s="389"/>
      <c r="AH1888" s="20"/>
      <c r="AI1888" s="303"/>
      <c r="AJ1888" s="307"/>
      <c r="AK1888" s="161"/>
      <c r="AL1888" s="305"/>
      <c r="AM1888" s="305"/>
      <c r="AN1888" s="162"/>
      <c r="AO1888" s="439"/>
      <c r="AP1888" s="162"/>
      <c r="AQ1888" s="113"/>
      <c r="AR1888" s="113"/>
      <c r="AS1888" s="384"/>
      <c r="AT1888" s="306"/>
      <c r="AU1888" s="306"/>
      <c r="AV1888" s="160"/>
      <c r="AW1888" s="158"/>
      <c r="AX1888" s="385"/>
      <c r="AY1888" s="453"/>
      <c r="AZ1888" s="165"/>
      <c r="BA1888" s="301"/>
      <c r="BB1888" s="165"/>
      <c r="BC1888" s="301"/>
      <c r="BD1888" s="165"/>
      <c r="BE1888" s="302"/>
      <c r="BF1888" s="302"/>
      <c r="BG1888" s="165"/>
      <c r="BH1888" s="303"/>
      <c r="BI1888" s="165"/>
      <c r="BJ1888" s="304"/>
      <c r="BK1888" s="394"/>
      <c r="BL1888" s="302"/>
      <c r="BM1888" s="302"/>
      <c r="BN1888" s="394"/>
      <c r="BO1888" s="302"/>
      <c r="BP1888" s="13"/>
      <c r="BQ1888" s="302"/>
      <c r="BR1888" s="13"/>
      <c r="BS1888" s="302"/>
      <c r="BT1888" s="13"/>
      <c r="BU1888" s="302"/>
      <c r="BV1888" s="386"/>
      <c r="BW1888" s="303"/>
      <c r="BX1888" s="303"/>
      <c r="BY1888" s="302"/>
      <c r="BZ1888" s="302"/>
      <c r="CA1888" s="387"/>
      <c r="CB1888" s="395"/>
      <c r="CC1888" s="12"/>
      <c r="CD1888" s="304"/>
      <c r="CE1888" s="14"/>
      <c r="CF1888" s="395"/>
      <c r="CG1888" s="397"/>
      <c r="CH1888" s="300">
        <f t="shared" si="729"/>
        <v>0</v>
      </c>
      <c r="CI1888" s="26"/>
      <c r="CJ1888" s="17">
        <f t="shared" si="726"/>
        <v>0</v>
      </c>
      <c r="CK1888" s="18">
        <f t="shared" si="737"/>
        <v>12.89</v>
      </c>
      <c r="CM1888" s="164"/>
      <c r="CN1888" s="302"/>
      <c r="CO1888" s="13">
        <f t="shared" si="730"/>
        <v>0</v>
      </c>
      <c r="CP1888" s="302"/>
      <c r="CQ1888" s="13">
        <f t="shared" si="731"/>
        <v>0</v>
      </c>
      <c r="CR1888" s="302"/>
      <c r="CS1888" s="13">
        <f t="shared" si="732"/>
        <v>0</v>
      </c>
      <c r="CT1888" s="302"/>
      <c r="CU1888" s="13">
        <f t="shared" si="727"/>
        <v>0</v>
      </c>
      <c r="CV1888" s="302"/>
      <c r="CW1888" s="13">
        <f t="shared" si="733"/>
        <v>0</v>
      </c>
      <c r="CX1888" s="13">
        <f t="shared" si="734"/>
        <v>0</v>
      </c>
      <c r="CY1888" s="251">
        <f t="shared" si="735"/>
        <v>0</v>
      </c>
      <c r="CZ1888" s="13" t="s">
        <v>29</v>
      </c>
      <c r="DA1888" s="13">
        <v>50</v>
      </c>
      <c r="DB1888" s="22">
        <f t="shared" si="736"/>
        <v>0</v>
      </c>
      <c r="DD1888" s="24"/>
      <c r="DF1888" s="163"/>
      <c r="DH1888" s="24"/>
      <c r="DI1888" s="447"/>
      <c r="DJ1888" s="163"/>
    </row>
    <row r="1889" spans="1:114" s="7" customFormat="1">
      <c r="A1889" s="277">
        <f t="shared" si="720"/>
        <v>50</v>
      </c>
      <c r="B1889" s="21" t="e">
        <f>'Calculateur de trading'!I1889/C1889/W1889</f>
        <v>#DIV/0!</v>
      </c>
      <c r="C1889" s="278">
        <f t="shared" si="721"/>
        <v>10</v>
      </c>
      <c r="D1889" s="426"/>
      <c r="E1889" s="273">
        <f t="shared" si="722"/>
        <v>100</v>
      </c>
      <c r="F1889" s="271">
        <f t="shared" si="714"/>
        <v>2</v>
      </c>
      <c r="G1889" s="271" t="e">
        <f t="shared" si="715"/>
        <v>#DIV/0!</v>
      </c>
      <c r="H1889" s="272">
        <f t="shared" si="716"/>
        <v>20</v>
      </c>
      <c r="I1889" s="270"/>
      <c r="J1889" s="273">
        <f t="shared" si="723"/>
        <v>200</v>
      </c>
      <c r="K1889" s="271">
        <f t="shared" si="717"/>
        <v>4</v>
      </c>
      <c r="L1889" s="271" t="e">
        <f t="shared" si="718"/>
        <v>#DIV/0!</v>
      </c>
      <c r="M1889" s="272">
        <f t="shared" si="719"/>
        <v>40</v>
      </c>
      <c r="N1889" s="389"/>
      <c r="O1889" s="455" t="e">
        <f>(A1889*B1889*W1889)+(B1889*'Calculateur de trading'!H1889)</f>
        <v>#DIV/0!</v>
      </c>
      <c r="P1889" s="274" t="e">
        <f>O1889/'Déscriptions des trades'!CK1889</f>
        <v>#DIV/0!</v>
      </c>
      <c r="Q1889" s="456" t="e">
        <f>'Déscriptions des trades'!CK1889-O1889</f>
        <v>#DIV/0!</v>
      </c>
      <c r="R1889" s="466" t="e">
        <f t="shared" si="724"/>
        <v>#DIV/0!</v>
      </c>
      <c r="S1889" s="389"/>
      <c r="T1889" s="12"/>
      <c r="U1889" s="25"/>
      <c r="V1889" s="15"/>
      <c r="W1889" s="490">
        <f t="shared" si="728"/>
        <v>0</v>
      </c>
      <c r="X1889" s="21" t="e">
        <f>W1889*U1889/'Déscriptions des trades'!CK1889*'Déscriptions des trades'!B1889</f>
        <v>#DIV/0!</v>
      </c>
      <c r="Y1889" s="459"/>
      <c r="Z1889" s="389"/>
      <c r="AA1889" s="23">
        <f t="shared" si="725"/>
        <v>0.1</v>
      </c>
      <c r="AB1889" s="17" t="e">
        <f>(AA1889*'Déscriptions des trades'!U1889*'Déscriptions des trades'!B1889/'Déscriptions des trades'!CK1889)*'Déscriptions des trades'!W1889</f>
        <v>#DIV/0!</v>
      </c>
      <c r="AC1889" s="265" t="e">
        <f>AB1889*'Déscriptions des trades'!CK1889</f>
        <v>#DIV/0!</v>
      </c>
      <c r="AD1889" s="266" t="e">
        <f>'Déscriptions des trades'!CK1889-AC1889</f>
        <v>#DIV/0!</v>
      </c>
      <c r="AE1889" s="389"/>
      <c r="AF1889" s="399">
        <v>1885</v>
      </c>
      <c r="AG1889" s="389"/>
      <c r="AH1889" s="20"/>
      <c r="AI1889" s="303"/>
      <c r="AJ1889" s="307"/>
      <c r="AK1889" s="161"/>
      <c r="AL1889" s="305"/>
      <c r="AM1889" s="305"/>
      <c r="AN1889" s="162"/>
      <c r="AO1889" s="439"/>
      <c r="AP1889" s="162"/>
      <c r="AQ1889" s="113"/>
      <c r="AR1889" s="113"/>
      <c r="AS1889" s="384"/>
      <c r="AT1889" s="306"/>
      <c r="AU1889" s="306"/>
      <c r="AV1889" s="160"/>
      <c r="AW1889" s="158"/>
      <c r="AX1889" s="385"/>
      <c r="AY1889" s="453"/>
      <c r="AZ1889" s="165"/>
      <c r="BA1889" s="301"/>
      <c r="BB1889" s="165"/>
      <c r="BC1889" s="301"/>
      <c r="BD1889" s="165"/>
      <c r="BE1889" s="302"/>
      <c r="BF1889" s="302"/>
      <c r="BG1889" s="165"/>
      <c r="BH1889" s="303"/>
      <c r="BI1889" s="165"/>
      <c r="BJ1889" s="304"/>
      <c r="BK1889" s="394"/>
      <c r="BL1889" s="302"/>
      <c r="BM1889" s="302"/>
      <c r="BN1889" s="394"/>
      <c r="BO1889" s="302"/>
      <c r="BP1889" s="13"/>
      <c r="BQ1889" s="302"/>
      <c r="BR1889" s="13"/>
      <c r="BS1889" s="302"/>
      <c r="BT1889" s="13"/>
      <c r="BU1889" s="302"/>
      <c r="BV1889" s="386"/>
      <c r="BW1889" s="303"/>
      <c r="BX1889" s="303"/>
      <c r="BY1889" s="302"/>
      <c r="BZ1889" s="302"/>
      <c r="CA1889" s="387"/>
      <c r="CB1889" s="395"/>
      <c r="CC1889" s="12"/>
      <c r="CD1889" s="304"/>
      <c r="CE1889" s="14"/>
      <c r="CF1889" s="395"/>
      <c r="CG1889" s="397"/>
      <c r="CH1889" s="300">
        <f t="shared" si="729"/>
        <v>0</v>
      </c>
      <c r="CI1889" s="26"/>
      <c r="CJ1889" s="17">
        <f t="shared" si="726"/>
        <v>0</v>
      </c>
      <c r="CK1889" s="18">
        <f t="shared" si="737"/>
        <v>12.89</v>
      </c>
      <c r="CM1889" s="164"/>
      <c r="CN1889" s="302"/>
      <c r="CO1889" s="13">
        <f t="shared" si="730"/>
        <v>0</v>
      </c>
      <c r="CP1889" s="302"/>
      <c r="CQ1889" s="13">
        <f t="shared" si="731"/>
        <v>0</v>
      </c>
      <c r="CR1889" s="302"/>
      <c r="CS1889" s="13">
        <f t="shared" si="732"/>
        <v>0</v>
      </c>
      <c r="CT1889" s="302"/>
      <c r="CU1889" s="13">
        <f t="shared" si="727"/>
        <v>0</v>
      </c>
      <c r="CV1889" s="302"/>
      <c r="CW1889" s="13">
        <f t="shared" si="733"/>
        <v>0</v>
      </c>
      <c r="CX1889" s="13">
        <f t="shared" si="734"/>
        <v>0</v>
      </c>
      <c r="CY1889" s="251">
        <f t="shared" si="735"/>
        <v>0</v>
      </c>
      <c r="CZ1889" s="13" t="s">
        <v>29</v>
      </c>
      <c r="DA1889" s="13">
        <v>50</v>
      </c>
      <c r="DB1889" s="22">
        <f t="shared" si="736"/>
        <v>0</v>
      </c>
      <c r="DD1889" s="24"/>
      <c r="DF1889" s="163"/>
      <c r="DH1889" s="24"/>
      <c r="DI1889" s="447"/>
      <c r="DJ1889" s="163"/>
    </row>
    <row r="1890" spans="1:114" s="7" customFormat="1">
      <c r="A1890" s="277">
        <f t="shared" si="720"/>
        <v>50</v>
      </c>
      <c r="B1890" s="21" t="e">
        <f>'Calculateur de trading'!I1890/C1890/W1890</f>
        <v>#DIV/0!</v>
      </c>
      <c r="C1890" s="278">
        <f t="shared" si="721"/>
        <v>10</v>
      </c>
      <c r="D1890" s="278"/>
      <c r="E1890" s="273">
        <f t="shared" si="722"/>
        <v>100</v>
      </c>
      <c r="F1890" s="271">
        <f t="shared" si="714"/>
        <v>2</v>
      </c>
      <c r="G1890" s="271" t="e">
        <f t="shared" si="715"/>
        <v>#DIV/0!</v>
      </c>
      <c r="H1890" s="272">
        <f t="shared" si="716"/>
        <v>20</v>
      </c>
      <c r="I1890" s="270"/>
      <c r="J1890" s="273">
        <f t="shared" si="723"/>
        <v>200</v>
      </c>
      <c r="K1890" s="271">
        <f t="shared" si="717"/>
        <v>4</v>
      </c>
      <c r="L1890" s="271" t="e">
        <f t="shared" si="718"/>
        <v>#DIV/0!</v>
      </c>
      <c r="M1890" s="272">
        <f t="shared" si="719"/>
        <v>40</v>
      </c>
      <c r="N1890" s="389"/>
      <c r="O1890" s="455" t="e">
        <f>(A1890*B1890*W1890)+(B1890*'Calculateur de trading'!H1890)</f>
        <v>#DIV/0!</v>
      </c>
      <c r="P1890" s="274" t="e">
        <f>O1890/'Déscriptions des trades'!CK1890</f>
        <v>#DIV/0!</v>
      </c>
      <c r="Q1890" s="456" t="e">
        <f>'Déscriptions des trades'!CK1890-O1890</f>
        <v>#DIV/0!</v>
      </c>
      <c r="R1890" s="466" t="e">
        <f t="shared" si="724"/>
        <v>#DIV/0!</v>
      </c>
      <c r="S1890" s="389"/>
      <c r="T1890" s="12"/>
      <c r="U1890" s="25"/>
      <c r="V1890" s="15"/>
      <c r="W1890" s="490">
        <f t="shared" si="728"/>
        <v>0</v>
      </c>
      <c r="X1890" s="21" t="e">
        <f>W1890*U1890/'Déscriptions des trades'!CK1890*'Déscriptions des trades'!B1890</f>
        <v>#DIV/0!</v>
      </c>
      <c r="Y1890" s="459"/>
      <c r="Z1890" s="389"/>
      <c r="AA1890" s="23">
        <f t="shared" si="725"/>
        <v>0.1</v>
      </c>
      <c r="AB1890" s="17" t="e">
        <f>(AA1890*'Déscriptions des trades'!U1890*'Déscriptions des trades'!B1890/'Déscriptions des trades'!CK1890)*'Déscriptions des trades'!W1890</f>
        <v>#DIV/0!</v>
      </c>
      <c r="AC1890" s="265" t="e">
        <f>AB1890*'Déscriptions des trades'!CK1890</f>
        <v>#DIV/0!</v>
      </c>
      <c r="AD1890" s="266" t="e">
        <f>'Déscriptions des trades'!CK1890-AC1890</f>
        <v>#DIV/0!</v>
      </c>
      <c r="AE1890" s="389"/>
      <c r="AF1890" s="399">
        <v>1886</v>
      </c>
      <c r="AG1890" s="389"/>
      <c r="AH1890" s="20"/>
      <c r="AI1890" s="303"/>
      <c r="AJ1890" s="307"/>
      <c r="AK1890" s="161"/>
      <c r="AL1890" s="305"/>
      <c r="AM1890" s="305"/>
      <c r="AN1890" s="162"/>
      <c r="AO1890" s="439"/>
      <c r="AP1890" s="162"/>
      <c r="AQ1890" s="113"/>
      <c r="AR1890" s="113"/>
      <c r="AS1890" s="384"/>
      <c r="AT1890" s="306"/>
      <c r="AU1890" s="306"/>
      <c r="AV1890" s="160"/>
      <c r="AW1890" s="158"/>
      <c r="AX1890" s="385"/>
      <c r="AY1890" s="453"/>
      <c r="AZ1890" s="165"/>
      <c r="BA1890" s="301"/>
      <c r="BB1890" s="165"/>
      <c r="BC1890" s="301"/>
      <c r="BD1890" s="165"/>
      <c r="BE1890" s="302"/>
      <c r="BF1890" s="302"/>
      <c r="BG1890" s="165"/>
      <c r="BH1890" s="303"/>
      <c r="BI1890" s="165"/>
      <c r="BJ1890" s="304"/>
      <c r="BK1890" s="394"/>
      <c r="BL1890" s="302"/>
      <c r="BM1890" s="302"/>
      <c r="BN1890" s="394"/>
      <c r="BO1890" s="302"/>
      <c r="BP1890" s="13"/>
      <c r="BQ1890" s="302"/>
      <c r="BR1890" s="13"/>
      <c r="BS1890" s="302"/>
      <c r="BT1890" s="13"/>
      <c r="BU1890" s="302"/>
      <c r="BV1890" s="386"/>
      <c r="BW1890" s="303"/>
      <c r="BX1890" s="303"/>
      <c r="BY1890" s="302"/>
      <c r="BZ1890" s="302"/>
      <c r="CA1890" s="387"/>
      <c r="CB1890" s="395"/>
      <c r="CC1890" s="12"/>
      <c r="CD1890" s="304"/>
      <c r="CE1890" s="14"/>
      <c r="CF1890" s="395"/>
      <c r="CG1890" s="397"/>
      <c r="CH1890" s="300">
        <f t="shared" si="729"/>
        <v>0</v>
      </c>
      <c r="CI1890" s="26"/>
      <c r="CJ1890" s="17">
        <f t="shared" si="726"/>
        <v>0</v>
      </c>
      <c r="CK1890" s="18">
        <f t="shared" si="737"/>
        <v>12.89</v>
      </c>
      <c r="CM1890" s="164"/>
      <c r="CN1890" s="302"/>
      <c r="CO1890" s="13">
        <f t="shared" si="730"/>
        <v>0</v>
      </c>
      <c r="CP1890" s="302"/>
      <c r="CQ1890" s="13">
        <f t="shared" si="731"/>
        <v>0</v>
      </c>
      <c r="CR1890" s="302"/>
      <c r="CS1890" s="13">
        <f t="shared" si="732"/>
        <v>0</v>
      </c>
      <c r="CT1890" s="302"/>
      <c r="CU1890" s="13">
        <f t="shared" si="727"/>
        <v>0</v>
      </c>
      <c r="CV1890" s="302"/>
      <c r="CW1890" s="13">
        <f t="shared" si="733"/>
        <v>0</v>
      </c>
      <c r="CX1890" s="13">
        <f t="shared" si="734"/>
        <v>0</v>
      </c>
      <c r="CY1890" s="251">
        <f t="shared" si="735"/>
        <v>0</v>
      </c>
      <c r="CZ1890" s="13" t="s">
        <v>29</v>
      </c>
      <c r="DA1890" s="13">
        <v>50</v>
      </c>
      <c r="DB1890" s="22">
        <f t="shared" si="736"/>
        <v>0</v>
      </c>
      <c r="DD1890" s="24"/>
      <c r="DF1890" s="163"/>
      <c r="DH1890" s="24"/>
      <c r="DI1890" s="447"/>
      <c r="DJ1890" s="163"/>
    </row>
    <row r="1891" spans="1:114" s="7" customFormat="1">
      <c r="A1891" s="277">
        <f t="shared" si="720"/>
        <v>50</v>
      </c>
      <c r="B1891" s="21" t="e">
        <f>'Calculateur de trading'!I1891/C1891/W1891</f>
        <v>#DIV/0!</v>
      </c>
      <c r="C1891" s="278">
        <f t="shared" si="721"/>
        <v>10</v>
      </c>
      <c r="D1891" s="426"/>
      <c r="E1891" s="273">
        <f t="shared" si="722"/>
        <v>100</v>
      </c>
      <c r="F1891" s="271">
        <f t="shared" si="714"/>
        <v>2</v>
      </c>
      <c r="G1891" s="271" t="e">
        <f t="shared" si="715"/>
        <v>#DIV/0!</v>
      </c>
      <c r="H1891" s="272">
        <f t="shared" si="716"/>
        <v>20</v>
      </c>
      <c r="I1891" s="270"/>
      <c r="J1891" s="273">
        <f t="shared" si="723"/>
        <v>200</v>
      </c>
      <c r="K1891" s="271">
        <f t="shared" si="717"/>
        <v>4</v>
      </c>
      <c r="L1891" s="271" t="e">
        <f t="shared" si="718"/>
        <v>#DIV/0!</v>
      </c>
      <c r="M1891" s="272">
        <f t="shared" si="719"/>
        <v>40</v>
      </c>
      <c r="N1891" s="389"/>
      <c r="O1891" s="455" t="e">
        <f>(A1891*B1891*W1891)+(B1891*'Calculateur de trading'!H1891)</f>
        <v>#DIV/0!</v>
      </c>
      <c r="P1891" s="274" t="e">
        <f>O1891/'Déscriptions des trades'!CK1891</f>
        <v>#DIV/0!</v>
      </c>
      <c r="Q1891" s="456" t="e">
        <f>'Déscriptions des trades'!CK1891-O1891</f>
        <v>#DIV/0!</v>
      </c>
      <c r="R1891" s="466" t="e">
        <f t="shared" si="724"/>
        <v>#DIV/0!</v>
      </c>
      <c r="S1891" s="389"/>
      <c r="T1891" s="12"/>
      <c r="U1891" s="25"/>
      <c r="V1891" s="15"/>
      <c r="W1891" s="490">
        <f t="shared" si="728"/>
        <v>0</v>
      </c>
      <c r="X1891" s="21" t="e">
        <f>W1891*U1891/'Déscriptions des trades'!CK1891*'Déscriptions des trades'!B1891</f>
        <v>#DIV/0!</v>
      </c>
      <c r="Y1891" s="459"/>
      <c r="Z1891" s="389"/>
      <c r="AA1891" s="23">
        <f t="shared" si="725"/>
        <v>0.1</v>
      </c>
      <c r="AB1891" s="17" t="e">
        <f>(AA1891*'Déscriptions des trades'!U1891*'Déscriptions des trades'!B1891/'Déscriptions des trades'!CK1891)*'Déscriptions des trades'!W1891</f>
        <v>#DIV/0!</v>
      </c>
      <c r="AC1891" s="265" t="e">
        <f>AB1891*'Déscriptions des trades'!CK1891</f>
        <v>#DIV/0!</v>
      </c>
      <c r="AD1891" s="266" t="e">
        <f>'Déscriptions des trades'!CK1891-AC1891</f>
        <v>#DIV/0!</v>
      </c>
      <c r="AE1891" s="389"/>
      <c r="AF1891" s="399">
        <v>1887</v>
      </c>
      <c r="AG1891" s="389"/>
      <c r="AH1891" s="20"/>
      <c r="AI1891" s="303"/>
      <c r="AJ1891" s="307"/>
      <c r="AK1891" s="161"/>
      <c r="AL1891" s="305"/>
      <c r="AM1891" s="305"/>
      <c r="AN1891" s="162"/>
      <c r="AO1891" s="439"/>
      <c r="AP1891" s="162"/>
      <c r="AQ1891" s="113"/>
      <c r="AR1891" s="113"/>
      <c r="AS1891" s="384"/>
      <c r="AT1891" s="306"/>
      <c r="AU1891" s="306"/>
      <c r="AV1891" s="160"/>
      <c r="AW1891" s="158"/>
      <c r="AX1891" s="385"/>
      <c r="AY1891" s="453"/>
      <c r="AZ1891" s="165"/>
      <c r="BA1891" s="301"/>
      <c r="BB1891" s="165"/>
      <c r="BC1891" s="301"/>
      <c r="BD1891" s="165"/>
      <c r="BE1891" s="302"/>
      <c r="BF1891" s="302"/>
      <c r="BG1891" s="165"/>
      <c r="BH1891" s="303"/>
      <c r="BI1891" s="165"/>
      <c r="BJ1891" s="304"/>
      <c r="BK1891" s="394"/>
      <c r="BL1891" s="302"/>
      <c r="BM1891" s="302"/>
      <c r="BN1891" s="394"/>
      <c r="BO1891" s="302"/>
      <c r="BP1891" s="13"/>
      <c r="BQ1891" s="302"/>
      <c r="BR1891" s="13"/>
      <c r="BS1891" s="302"/>
      <c r="BT1891" s="13"/>
      <c r="BU1891" s="302"/>
      <c r="BV1891" s="386"/>
      <c r="BW1891" s="303"/>
      <c r="BX1891" s="303"/>
      <c r="BY1891" s="302"/>
      <c r="BZ1891" s="302"/>
      <c r="CA1891" s="387"/>
      <c r="CB1891" s="395"/>
      <c r="CC1891" s="12"/>
      <c r="CD1891" s="304"/>
      <c r="CE1891" s="14"/>
      <c r="CF1891" s="395"/>
      <c r="CG1891" s="397"/>
      <c r="CH1891" s="300">
        <f t="shared" si="729"/>
        <v>0</v>
      </c>
      <c r="CI1891" s="26"/>
      <c r="CJ1891" s="17">
        <f t="shared" si="726"/>
        <v>0</v>
      </c>
      <c r="CK1891" s="18">
        <f t="shared" si="737"/>
        <v>12.89</v>
      </c>
      <c r="CM1891" s="164"/>
      <c r="CN1891" s="302"/>
      <c r="CO1891" s="13">
        <f t="shared" si="730"/>
        <v>0</v>
      </c>
      <c r="CP1891" s="302"/>
      <c r="CQ1891" s="13">
        <f t="shared" si="731"/>
        <v>0</v>
      </c>
      <c r="CR1891" s="302"/>
      <c r="CS1891" s="13">
        <f t="shared" si="732"/>
        <v>0</v>
      </c>
      <c r="CT1891" s="302"/>
      <c r="CU1891" s="13">
        <f t="shared" si="727"/>
        <v>0</v>
      </c>
      <c r="CV1891" s="302"/>
      <c r="CW1891" s="13">
        <f t="shared" si="733"/>
        <v>0</v>
      </c>
      <c r="CX1891" s="13">
        <f t="shared" si="734"/>
        <v>0</v>
      </c>
      <c r="CY1891" s="251">
        <f t="shared" si="735"/>
        <v>0</v>
      </c>
      <c r="CZ1891" s="13" t="s">
        <v>29</v>
      </c>
      <c r="DA1891" s="13">
        <v>50</v>
      </c>
      <c r="DB1891" s="22">
        <f t="shared" si="736"/>
        <v>0</v>
      </c>
      <c r="DD1891" s="24"/>
      <c r="DF1891" s="163"/>
      <c r="DH1891" s="24"/>
      <c r="DI1891" s="447"/>
      <c r="DJ1891" s="163"/>
    </row>
    <row r="1892" spans="1:114" s="7" customFormat="1">
      <c r="A1892" s="277">
        <f t="shared" si="720"/>
        <v>50</v>
      </c>
      <c r="B1892" s="21" t="e">
        <f>'Calculateur de trading'!I1892/C1892/W1892</f>
        <v>#DIV/0!</v>
      </c>
      <c r="C1892" s="278">
        <f t="shared" si="721"/>
        <v>10</v>
      </c>
      <c r="D1892" s="278"/>
      <c r="E1892" s="273">
        <f t="shared" si="722"/>
        <v>100</v>
      </c>
      <c r="F1892" s="271">
        <f t="shared" si="714"/>
        <v>2</v>
      </c>
      <c r="G1892" s="271" t="e">
        <f t="shared" si="715"/>
        <v>#DIV/0!</v>
      </c>
      <c r="H1892" s="272">
        <f t="shared" si="716"/>
        <v>20</v>
      </c>
      <c r="I1892" s="270"/>
      <c r="J1892" s="273">
        <f t="shared" si="723"/>
        <v>200</v>
      </c>
      <c r="K1892" s="271">
        <f t="shared" si="717"/>
        <v>4</v>
      </c>
      <c r="L1892" s="271" t="e">
        <f t="shared" si="718"/>
        <v>#DIV/0!</v>
      </c>
      <c r="M1892" s="272">
        <f t="shared" si="719"/>
        <v>40</v>
      </c>
      <c r="N1892" s="389"/>
      <c r="O1892" s="455" t="e">
        <f>(A1892*B1892*W1892)+(B1892*'Calculateur de trading'!H1892)</f>
        <v>#DIV/0!</v>
      </c>
      <c r="P1892" s="274" t="e">
        <f>O1892/'Déscriptions des trades'!CK1892</f>
        <v>#DIV/0!</v>
      </c>
      <c r="Q1892" s="456" t="e">
        <f>'Déscriptions des trades'!CK1892-O1892</f>
        <v>#DIV/0!</v>
      </c>
      <c r="R1892" s="466" t="e">
        <f t="shared" si="724"/>
        <v>#DIV/0!</v>
      </c>
      <c r="S1892" s="389"/>
      <c r="T1892" s="12"/>
      <c r="U1892" s="25"/>
      <c r="V1892" s="15"/>
      <c r="W1892" s="490">
        <f t="shared" si="728"/>
        <v>0</v>
      </c>
      <c r="X1892" s="21" t="e">
        <f>W1892*U1892/'Déscriptions des trades'!CK1892*'Déscriptions des trades'!B1892</f>
        <v>#DIV/0!</v>
      </c>
      <c r="Y1892" s="459"/>
      <c r="Z1892" s="389"/>
      <c r="AA1892" s="23">
        <f t="shared" si="725"/>
        <v>0.1</v>
      </c>
      <c r="AB1892" s="17" t="e">
        <f>(AA1892*'Déscriptions des trades'!U1892*'Déscriptions des trades'!B1892/'Déscriptions des trades'!CK1892)*'Déscriptions des trades'!W1892</f>
        <v>#DIV/0!</v>
      </c>
      <c r="AC1892" s="265" t="e">
        <f>AB1892*'Déscriptions des trades'!CK1892</f>
        <v>#DIV/0!</v>
      </c>
      <c r="AD1892" s="266" t="e">
        <f>'Déscriptions des trades'!CK1892-AC1892</f>
        <v>#DIV/0!</v>
      </c>
      <c r="AE1892" s="389"/>
      <c r="AF1892" s="399">
        <v>1888</v>
      </c>
      <c r="AG1892" s="389"/>
      <c r="AH1892" s="20"/>
      <c r="AI1892" s="303"/>
      <c r="AJ1892" s="307"/>
      <c r="AK1892" s="161"/>
      <c r="AL1892" s="305"/>
      <c r="AM1892" s="305"/>
      <c r="AN1892" s="162"/>
      <c r="AO1892" s="439"/>
      <c r="AP1892" s="162"/>
      <c r="AQ1892" s="113"/>
      <c r="AR1892" s="113"/>
      <c r="AS1892" s="384"/>
      <c r="AT1892" s="306"/>
      <c r="AU1892" s="306"/>
      <c r="AV1892" s="160"/>
      <c r="AW1892" s="158"/>
      <c r="AX1892" s="385"/>
      <c r="AY1892" s="453"/>
      <c r="AZ1892" s="165"/>
      <c r="BA1892" s="301"/>
      <c r="BB1892" s="165"/>
      <c r="BC1892" s="301"/>
      <c r="BD1892" s="165"/>
      <c r="BE1892" s="302"/>
      <c r="BF1892" s="302"/>
      <c r="BG1892" s="165"/>
      <c r="BH1892" s="303"/>
      <c r="BI1892" s="165"/>
      <c r="BJ1892" s="304"/>
      <c r="BK1892" s="394"/>
      <c r="BL1892" s="302"/>
      <c r="BM1892" s="302"/>
      <c r="BN1892" s="394"/>
      <c r="BO1892" s="302"/>
      <c r="BP1892" s="13"/>
      <c r="BQ1892" s="302"/>
      <c r="BR1892" s="13"/>
      <c r="BS1892" s="302"/>
      <c r="BT1892" s="13"/>
      <c r="BU1892" s="302"/>
      <c r="BV1892" s="386"/>
      <c r="BW1892" s="303"/>
      <c r="BX1892" s="303"/>
      <c r="BY1892" s="302"/>
      <c r="BZ1892" s="302"/>
      <c r="CA1892" s="387"/>
      <c r="CB1892" s="395"/>
      <c r="CC1892" s="12"/>
      <c r="CD1892" s="304"/>
      <c r="CE1892" s="14"/>
      <c r="CF1892" s="395"/>
      <c r="CG1892" s="397"/>
      <c r="CH1892" s="300">
        <f t="shared" si="729"/>
        <v>0</v>
      </c>
      <c r="CI1892" s="26"/>
      <c r="CJ1892" s="17">
        <f t="shared" si="726"/>
        <v>0</v>
      </c>
      <c r="CK1892" s="18">
        <f t="shared" si="737"/>
        <v>12.89</v>
      </c>
      <c r="CM1892" s="164"/>
      <c r="CN1892" s="302"/>
      <c r="CO1892" s="13">
        <f t="shared" si="730"/>
        <v>0</v>
      </c>
      <c r="CP1892" s="302"/>
      <c r="CQ1892" s="13">
        <f t="shared" si="731"/>
        <v>0</v>
      </c>
      <c r="CR1892" s="302"/>
      <c r="CS1892" s="13">
        <f t="shared" si="732"/>
        <v>0</v>
      </c>
      <c r="CT1892" s="302"/>
      <c r="CU1892" s="13">
        <f t="shared" si="727"/>
        <v>0</v>
      </c>
      <c r="CV1892" s="302"/>
      <c r="CW1892" s="13">
        <f t="shared" si="733"/>
        <v>0</v>
      </c>
      <c r="CX1892" s="13">
        <f t="shared" si="734"/>
        <v>0</v>
      </c>
      <c r="CY1892" s="251">
        <f t="shared" si="735"/>
        <v>0</v>
      </c>
      <c r="CZ1892" s="13" t="s">
        <v>29</v>
      </c>
      <c r="DA1892" s="13">
        <v>50</v>
      </c>
      <c r="DB1892" s="22">
        <f t="shared" si="736"/>
        <v>0</v>
      </c>
      <c r="DD1892" s="24"/>
      <c r="DF1892" s="163"/>
      <c r="DH1892" s="24"/>
      <c r="DI1892" s="447"/>
      <c r="DJ1892" s="163"/>
    </row>
    <row r="1893" spans="1:114" s="7" customFormat="1">
      <c r="A1893" s="277">
        <f t="shared" si="720"/>
        <v>50</v>
      </c>
      <c r="B1893" s="21" t="e">
        <f>'Calculateur de trading'!I1893/C1893/W1893</f>
        <v>#DIV/0!</v>
      </c>
      <c r="C1893" s="278">
        <f t="shared" si="721"/>
        <v>10</v>
      </c>
      <c r="D1893" s="426"/>
      <c r="E1893" s="273">
        <f t="shared" si="722"/>
        <v>100</v>
      </c>
      <c r="F1893" s="271">
        <f t="shared" si="714"/>
        <v>2</v>
      </c>
      <c r="G1893" s="271" t="e">
        <f t="shared" si="715"/>
        <v>#DIV/0!</v>
      </c>
      <c r="H1893" s="272">
        <f t="shared" si="716"/>
        <v>20</v>
      </c>
      <c r="I1893" s="270"/>
      <c r="J1893" s="273">
        <f t="shared" si="723"/>
        <v>200</v>
      </c>
      <c r="K1893" s="271">
        <f t="shared" si="717"/>
        <v>4</v>
      </c>
      <c r="L1893" s="271" t="e">
        <f t="shared" si="718"/>
        <v>#DIV/0!</v>
      </c>
      <c r="M1893" s="272">
        <f t="shared" si="719"/>
        <v>40</v>
      </c>
      <c r="N1893" s="389"/>
      <c r="O1893" s="455" t="e">
        <f>(A1893*B1893*W1893)+(B1893*'Calculateur de trading'!H1893)</f>
        <v>#DIV/0!</v>
      </c>
      <c r="P1893" s="274" t="e">
        <f>O1893/'Déscriptions des trades'!CK1893</f>
        <v>#DIV/0!</v>
      </c>
      <c r="Q1893" s="456" t="e">
        <f>'Déscriptions des trades'!CK1893-O1893</f>
        <v>#DIV/0!</v>
      </c>
      <c r="R1893" s="466" t="e">
        <f t="shared" si="724"/>
        <v>#DIV/0!</v>
      </c>
      <c r="S1893" s="389"/>
      <c r="T1893" s="12"/>
      <c r="U1893" s="25"/>
      <c r="V1893" s="15"/>
      <c r="W1893" s="490">
        <f t="shared" si="728"/>
        <v>0</v>
      </c>
      <c r="X1893" s="21" t="e">
        <f>W1893*U1893/'Déscriptions des trades'!CK1893*'Déscriptions des trades'!B1893</f>
        <v>#DIV/0!</v>
      </c>
      <c r="Y1893" s="459"/>
      <c r="Z1893" s="389"/>
      <c r="AA1893" s="23">
        <f t="shared" si="725"/>
        <v>0.1</v>
      </c>
      <c r="AB1893" s="17" t="e">
        <f>(AA1893*'Déscriptions des trades'!U1893*'Déscriptions des trades'!B1893/'Déscriptions des trades'!CK1893)*'Déscriptions des trades'!W1893</f>
        <v>#DIV/0!</v>
      </c>
      <c r="AC1893" s="265" t="e">
        <f>AB1893*'Déscriptions des trades'!CK1893</f>
        <v>#DIV/0!</v>
      </c>
      <c r="AD1893" s="266" t="e">
        <f>'Déscriptions des trades'!CK1893-AC1893</f>
        <v>#DIV/0!</v>
      </c>
      <c r="AE1893" s="389"/>
      <c r="AF1893" s="399">
        <v>1889</v>
      </c>
      <c r="AG1893" s="389"/>
      <c r="AH1893" s="20"/>
      <c r="AI1893" s="303"/>
      <c r="AJ1893" s="307"/>
      <c r="AK1893" s="161"/>
      <c r="AL1893" s="305"/>
      <c r="AM1893" s="305"/>
      <c r="AN1893" s="162"/>
      <c r="AO1893" s="439"/>
      <c r="AP1893" s="162"/>
      <c r="AQ1893" s="113"/>
      <c r="AR1893" s="113"/>
      <c r="AS1893" s="384"/>
      <c r="AT1893" s="306"/>
      <c r="AU1893" s="306"/>
      <c r="AV1893" s="160"/>
      <c r="AW1893" s="158"/>
      <c r="AX1893" s="385"/>
      <c r="AY1893" s="453"/>
      <c r="AZ1893" s="165"/>
      <c r="BA1893" s="301"/>
      <c r="BB1893" s="165"/>
      <c r="BC1893" s="301"/>
      <c r="BD1893" s="165"/>
      <c r="BE1893" s="302"/>
      <c r="BF1893" s="302"/>
      <c r="BG1893" s="165"/>
      <c r="BH1893" s="303"/>
      <c r="BI1893" s="165"/>
      <c r="BJ1893" s="304"/>
      <c r="BK1893" s="394"/>
      <c r="BL1893" s="302"/>
      <c r="BM1893" s="302"/>
      <c r="BN1893" s="394"/>
      <c r="BO1893" s="302"/>
      <c r="BP1893" s="13"/>
      <c r="BQ1893" s="302"/>
      <c r="BR1893" s="13"/>
      <c r="BS1893" s="302"/>
      <c r="BT1893" s="13"/>
      <c r="BU1893" s="302"/>
      <c r="BV1893" s="386"/>
      <c r="BW1893" s="303"/>
      <c r="BX1893" s="303"/>
      <c r="BY1893" s="302"/>
      <c r="BZ1893" s="302"/>
      <c r="CA1893" s="387"/>
      <c r="CB1893" s="395"/>
      <c r="CC1893" s="12"/>
      <c r="CD1893" s="304"/>
      <c r="CE1893" s="14"/>
      <c r="CF1893" s="395"/>
      <c r="CG1893" s="397"/>
      <c r="CH1893" s="300">
        <f t="shared" si="729"/>
        <v>0</v>
      </c>
      <c r="CI1893" s="26"/>
      <c r="CJ1893" s="17">
        <f t="shared" si="726"/>
        <v>0</v>
      </c>
      <c r="CK1893" s="18">
        <f t="shared" si="737"/>
        <v>12.89</v>
      </c>
      <c r="CM1893" s="164"/>
      <c r="CN1893" s="302"/>
      <c r="CO1893" s="13">
        <f t="shared" si="730"/>
        <v>0</v>
      </c>
      <c r="CP1893" s="302"/>
      <c r="CQ1893" s="13">
        <f t="shared" si="731"/>
        <v>0</v>
      </c>
      <c r="CR1893" s="302"/>
      <c r="CS1893" s="13">
        <f t="shared" si="732"/>
        <v>0</v>
      </c>
      <c r="CT1893" s="302"/>
      <c r="CU1893" s="13">
        <f t="shared" si="727"/>
        <v>0</v>
      </c>
      <c r="CV1893" s="302"/>
      <c r="CW1893" s="13">
        <f t="shared" si="733"/>
        <v>0</v>
      </c>
      <c r="CX1893" s="13">
        <f t="shared" si="734"/>
        <v>0</v>
      </c>
      <c r="CY1893" s="251">
        <f t="shared" si="735"/>
        <v>0</v>
      </c>
      <c r="CZ1893" s="13" t="s">
        <v>29</v>
      </c>
      <c r="DA1893" s="13">
        <v>50</v>
      </c>
      <c r="DB1893" s="22">
        <f t="shared" si="736"/>
        <v>0</v>
      </c>
      <c r="DD1893" s="24"/>
      <c r="DF1893" s="163"/>
      <c r="DH1893" s="24"/>
      <c r="DI1893" s="447"/>
      <c r="DJ1893" s="163"/>
    </row>
    <row r="1894" spans="1:114" s="7" customFormat="1">
      <c r="A1894" s="277">
        <f t="shared" si="720"/>
        <v>50</v>
      </c>
      <c r="B1894" s="21" t="e">
        <f>'Calculateur de trading'!I1894/C1894/W1894</f>
        <v>#DIV/0!</v>
      </c>
      <c r="C1894" s="278">
        <f t="shared" si="721"/>
        <v>10</v>
      </c>
      <c r="D1894" s="278"/>
      <c r="E1894" s="273">
        <f t="shared" si="722"/>
        <v>100</v>
      </c>
      <c r="F1894" s="271">
        <f t="shared" si="714"/>
        <v>2</v>
      </c>
      <c r="G1894" s="271" t="e">
        <f t="shared" si="715"/>
        <v>#DIV/0!</v>
      </c>
      <c r="H1894" s="272">
        <f t="shared" si="716"/>
        <v>20</v>
      </c>
      <c r="I1894" s="270"/>
      <c r="J1894" s="273">
        <f t="shared" si="723"/>
        <v>200</v>
      </c>
      <c r="K1894" s="271">
        <f t="shared" si="717"/>
        <v>4</v>
      </c>
      <c r="L1894" s="271" t="e">
        <f t="shared" si="718"/>
        <v>#DIV/0!</v>
      </c>
      <c r="M1894" s="272">
        <f t="shared" si="719"/>
        <v>40</v>
      </c>
      <c r="N1894" s="389"/>
      <c r="O1894" s="455" t="e">
        <f>(A1894*B1894*W1894)+(B1894*'Calculateur de trading'!H1894)</f>
        <v>#DIV/0!</v>
      </c>
      <c r="P1894" s="274" t="e">
        <f>O1894/'Déscriptions des trades'!CK1894</f>
        <v>#DIV/0!</v>
      </c>
      <c r="Q1894" s="456" t="e">
        <f>'Déscriptions des trades'!CK1894-O1894</f>
        <v>#DIV/0!</v>
      </c>
      <c r="R1894" s="466" t="e">
        <f t="shared" si="724"/>
        <v>#DIV/0!</v>
      </c>
      <c r="S1894" s="389"/>
      <c r="T1894" s="12"/>
      <c r="U1894" s="25"/>
      <c r="V1894" s="15"/>
      <c r="W1894" s="490">
        <f t="shared" si="728"/>
        <v>0</v>
      </c>
      <c r="X1894" s="21" t="e">
        <f>W1894*U1894/'Déscriptions des trades'!CK1894*'Déscriptions des trades'!B1894</f>
        <v>#DIV/0!</v>
      </c>
      <c r="Y1894" s="459"/>
      <c r="Z1894" s="389"/>
      <c r="AA1894" s="23">
        <f t="shared" si="725"/>
        <v>0.1</v>
      </c>
      <c r="AB1894" s="17" t="e">
        <f>(AA1894*'Déscriptions des trades'!U1894*'Déscriptions des trades'!B1894/'Déscriptions des trades'!CK1894)*'Déscriptions des trades'!W1894</f>
        <v>#DIV/0!</v>
      </c>
      <c r="AC1894" s="265" t="e">
        <f>AB1894*'Déscriptions des trades'!CK1894</f>
        <v>#DIV/0!</v>
      </c>
      <c r="AD1894" s="266" t="e">
        <f>'Déscriptions des trades'!CK1894-AC1894</f>
        <v>#DIV/0!</v>
      </c>
      <c r="AE1894" s="389"/>
      <c r="AF1894" s="399">
        <v>1890</v>
      </c>
      <c r="AG1894" s="389"/>
      <c r="AH1894" s="20"/>
      <c r="AI1894" s="303"/>
      <c r="AJ1894" s="307"/>
      <c r="AK1894" s="161"/>
      <c r="AL1894" s="305"/>
      <c r="AM1894" s="305"/>
      <c r="AN1894" s="162"/>
      <c r="AO1894" s="439"/>
      <c r="AP1894" s="162"/>
      <c r="AQ1894" s="113"/>
      <c r="AR1894" s="113"/>
      <c r="AS1894" s="384"/>
      <c r="AT1894" s="306"/>
      <c r="AU1894" s="306"/>
      <c r="AV1894" s="160"/>
      <c r="AW1894" s="158"/>
      <c r="AX1894" s="385"/>
      <c r="AY1894" s="453"/>
      <c r="AZ1894" s="165"/>
      <c r="BA1894" s="301"/>
      <c r="BB1894" s="165"/>
      <c r="BC1894" s="301"/>
      <c r="BD1894" s="165"/>
      <c r="BE1894" s="302"/>
      <c r="BF1894" s="302"/>
      <c r="BG1894" s="165"/>
      <c r="BH1894" s="303"/>
      <c r="BI1894" s="165"/>
      <c r="BJ1894" s="304"/>
      <c r="BK1894" s="394"/>
      <c r="BL1894" s="302"/>
      <c r="BM1894" s="302"/>
      <c r="BN1894" s="394"/>
      <c r="BO1894" s="302"/>
      <c r="BP1894" s="13"/>
      <c r="BQ1894" s="302"/>
      <c r="BR1894" s="13"/>
      <c r="BS1894" s="302"/>
      <c r="BT1894" s="13"/>
      <c r="BU1894" s="302"/>
      <c r="BV1894" s="386"/>
      <c r="BW1894" s="303"/>
      <c r="BX1894" s="303"/>
      <c r="BY1894" s="302"/>
      <c r="BZ1894" s="302"/>
      <c r="CA1894" s="387"/>
      <c r="CB1894" s="395"/>
      <c r="CC1894" s="12"/>
      <c r="CD1894" s="304"/>
      <c r="CE1894" s="14"/>
      <c r="CF1894" s="395"/>
      <c r="CG1894" s="397"/>
      <c r="CH1894" s="300">
        <f t="shared" si="729"/>
        <v>0</v>
      </c>
      <c r="CI1894" s="26"/>
      <c r="CJ1894" s="17">
        <f t="shared" si="726"/>
        <v>0</v>
      </c>
      <c r="CK1894" s="18">
        <f t="shared" si="737"/>
        <v>12.89</v>
      </c>
      <c r="CM1894" s="164"/>
      <c r="CN1894" s="302"/>
      <c r="CO1894" s="13">
        <f t="shared" si="730"/>
        <v>0</v>
      </c>
      <c r="CP1894" s="302"/>
      <c r="CQ1894" s="13">
        <f t="shared" si="731"/>
        <v>0</v>
      </c>
      <c r="CR1894" s="302"/>
      <c r="CS1894" s="13">
        <f t="shared" si="732"/>
        <v>0</v>
      </c>
      <c r="CT1894" s="302"/>
      <c r="CU1894" s="13">
        <f t="shared" si="727"/>
        <v>0</v>
      </c>
      <c r="CV1894" s="302"/>
      <c r="CW1894" s="13">
        <f t="shared" si="733"/>
        <v>0</v>
      </c>
      <c r="CX1894" s="13">
        <f t="shared" si="734"/>
        <v>0</v>
      </c>
      <c r="CY1894" s="251">
        <f t="shared" si="735"/>
        <v>0</v>
      </c>
      <c r="CZ1894" s="13" t="s">
        <v>29</v>
      </c>
      <c r="DA1894" s="13">
        <v>50</v>
      </c>
      <c r="DB1894" s="22">
        <f t="shared" si="736"/>
        <v>0</v>
      </c>
      <c r="DD1894" s="24"/>
      <c r="DF1894" s="163"/>
      <c r="DH1894" s="24"/>
      <c r="DI1894" s="447"/>
      <c r="DJ1894" s="163"/>
    </row>
    <row r="1895" spans="1:114" s="7" customFormat="1">
      <c r="A1895" s="277">
        <f t="shared" si="720"/>
        <v>50</v>
      </c>
      <c r="B1895" s="21" t="e">
        <f>'Calculateur de trading'!I1895/C1895/W1895</f>
        <v>#DIV/0!</v>
      </c>
      <c r="C1895" s="278">
        <f t="shared" si="721"/>
        <v>10</v>
      </c>
      <c r="D1895" s="426"/>
      <c r="E1895" s="273">
        <f t="shared" si="722"/>
        <v>100</v>
      </c>
      <c r="F1895" s="271">
        <f t="shared" si="714"/>
        <v>2</v>
      </c>
      <c r="G1895" s="271" t="e">
        <f t="shared" si="715"/>
        <v>#DIV/0!</v>
      </c>
      <c r="H1895" s="272">
        <f t="shared" si="716"/>
        <v>20</v>
      </c>
      <c r="I1895" s="270"/>
      <c r="J1895" s="273">
        <f t="shared" si="723"/>
        <v>200</v>
      </c>
      <c r="K1895" s="271">
        <f t="shared" si="717"/>
        <v>4</v>
      </c>
      <c r="L1895" s="271" t="e">
        <f t="shared" si="718"/>
        <v>#DIV/0!</v>
      </c>
      <c r="M1895" s="272">
        <f t="shared" si="719"/>
        <v>40</v>
      </c>
      <c r="N1895" s="389"/>
      <c r="O1895" s="455" t="e">
        <f>(A1895*B1895*W1895)+(B1895*'Calculateur de trading'!H1895)</f>
        <v>#DIV/0!</v>
      </c>
      <c r="P1895" s="274" t="e">
        <f>O1895/'Déscriptions des trades'!CK1895</f>
        <v>#DIV/0!</v>
      </c>
      <c r="Q1895" s="456" t="e">
        <f>'Déscriptions des trades'!CK1895-O1895</f>
        <v>#DIV/0!</v>
      </c>
      <c r="R1895" s="466" t="e">
        <f t="shared" si="724"/>
        <v>#DIV/0!</v>
      </c>
      <c r="S1895" s="389"/>
      <c r="T1895" s="12"/>
      <c r="U1895" s="25"/>
      <c r="V1895" s="15"/>
      <c r="W1895" s="490">
        <f t="shared" si="728"/>
        <v>0</v>
      </c>
      <c r="X1895" s="21" t="e">
        <f>W1895*U1895/'Déscriptions des trades'!CK1895*'Déscriptions des trades'!B1895</f>
        <v>#DIV/0!</v>
      </c>
      <c r="Y1895" s="459"/>
      <c r="Z1895" s="389"/>
      <c r="AA1895" s="23">
        <f t="shared" si="725"/>
        <v>0.1</v>
      </c>
      <c r="AB1895" s="17" t="e">
        <f>(AA1895*'Déscriptions des trades'!U1895*'Déscriptions des trades'!B1895/'Déscriptions des trades'!CK1895)*'Déscriptions des trades'!W1895</f>
        <v>#DIV/0!</v>
      </c>
      <c r="AC1895" s="265" t="e">
        <f>AB1895*'Déscriptions des trades'!CK1895</f>
        <v>#DIV/0!</v>
      </c>
      <c r="AD1895" s="266" t="e">
        <f>'Déscriptions des trades'!CK1895-AC1895</f>
        <v>#DIV/0!</v>
      </c>
      <c r="AE1895" s="389"/>
      <c r="AF1895" s="399">
        <v>1891</v>
      </c>
      <c r="AG1895" s="389"/>
      <c r="AH1895" s="20"/>
      <c r="AI1895" s="303"/>
      <c r="AJ1895" s="307"/>
      <c r="AK1895" s="161"/>
      <c r="AL1895" s="305"/>
      <c r="AM1895" s="305"/>
      <c r="AN1895" s="162"/>
      <c r="AO1895" s="439"/>
      <c r="AP1895" s="162"/>
      <c r="AQ1895" s="113"/>
      <c r="AR1895" s="113"/>
      <c r="AS1895" s="384"/>
      <c r="AT1895" s="306"/>
      <c r="AU1895" s="306"/>
      <c r="AV1895" s="160"/>
      <c r="AW1895" s="158"/>
      <c r="AX1895" s="385"/>
      <c r="AY1895" s="453"/>
      <c r="AZ1895" s="165"/>
      <c r="BA1895" s="301"/>
      <c r="BB1895" s="165"/>
      <c r="BC1895" s="301"/>
      <c r="BD1895" s="165"/>
      <c r="BE1895" s="302"/>
      <c r="BF1895" s="302"/>
      <c r="BG1895" s="165"/>
      <c r="BH1895" s="303"/>
      <c r="BI1895" s="165"/>
      <c r="BJ1895" s="304"/>
      <c r="BK1895" s="394"/>
      <c r="BL1895" s="302"/>
      <c r="BM1895" s="302"/>
      <c r="BN1895" s="394"/>
      <c r="BO1895" s="302"/>
      <c r="BP1895" s="13"/>
      <c r="BQ1895" s="302"/>
      <c r="BR1895" s="13"/>
      <c r="BS1895" s="302"/>
      <c r="BT1895" s="13"/>
      <c r="BU1895" s="302"/>
      <c r="BV1895" s="386"/>
      <c r="BW1895" s="303"/>
      <c r="BX1895" s="303"/>
      <c r="BY1895" s="302"/>
      <c r="BZ1895" s="302"/>
      <c r="CA1895" s="387"/>
      <c r="CB1895" s="395"/>
      <c r="CC1895" s="12"/>
      <c r="CD1895" s="304"/>
      <c r="CE1895" s="14"/>
      <c r="CF1895" s="395"/>
      <c r="CG1895" s="397"/>
      <c r="CH1895" s="300">
        <f t="shared" si="729"/>
        <v>0</v>
      </c>
      <c r="CI1895" s="26"/>
      <c r="CJ1895" s="17">
        <f t="shared" si="726"/>
        <v>0</v>
      </c>
      <c r="CK1895" s="18">
        <f t="shared" si="737"/>
        <v>12.89</v>
      </c>
      <c r="CM1895" s="164"/>
      <c r="CN1895" s="302"/>
      <c r="CO1895" s="13">
        <f t="shared" si="730"/>
        <v>0</v>
      </c>
      <c r="CP1895" s="302"/>
      <c r="CQ1895" s="13">
        <f t="shared" si="731"/>
        <v>0</v>
      </c>
      <c r="CR1895" s="302"/>
      <c r="CS1895" s="13">
        <f t="shared" si="732"/>
        <v>0</v>
      </c>
      <c r="CT1895" s="302"/>
      <c r="CU1895" s="13">
        <f t="shared" si="727"/>
        <v>0</v>
      </c>
      <c r="CV1895" s="302"/>
      <c r="CW1895" s="13">
        <f t="shared" si="733"/>
        <v>0</v>
      </c>
      <c r="CX1895" s="13">
        <f t="shared" si="734"/>
        <v>0</v>
      </c>
      <c r="CY1895" s="251">
        <f t="shared" si="735"/>
        <v>0</v>
      </c>
      <c r="CZ1895" s="13" t="s">
        <v>29</v>
      </c>
      <c r="DA1895" s="13">
        <v>50</v>
      </c>
      <c r="DB1895" s="22">
        <f t="shared" si="736"/>
        <v>0</v>
      </c>
      <c r="DD1895" s="24"/>
      <c r="DF1895" s="163"/>
      <c r="DH1895" s="24"/>
      <c r="DI1895" s="447"/>
      <c r="DJ1895" s="163"/>
    </row>
    <row r="1896" spans="1:114" s="7" customFormat="1">
      <c r="A1896" s="277">
        <f t="shared" si="720"/>
        <v>50</v>
      </c>
      <c r="B1896" s="21" t="e">
        <f>'Calculateur de trading'!I1896/C1896/W1896</f>
        <v>#DIV/0!</v>
      </c>
      <c r="C1896" s="278">
        <f t="shared" si="721"/>
        <v>10</v>
      </c>
      <c r="D1896" s="426"/>
      <c r="E1896" s="273">
        <f t="shared" si="722"/>
        <v>100</v>
      </c>
      <c r="F1896" s="271">
        <f t="shared" si="714"/>
        <v>2</v>
      </c>
      <c r="G1896" s="271" t="e">
        <f t="shared" si="715"/>
        <v>#DIV/0!</v>
      </c>
      <c r="H1896" s="272">
        <f t="shared" si="716"/>
        <v>20</v>
      </c>
      <c r="I1896" s="270"/>
      <c r="J1896" s="273">
        <f t="shared" si="723"/>
        <v>200</v>
      </c>
      <c r="K1896" s="271">
        <f t="shared" si="717"/>
        <v>4</v>
      </c>
      <c r="L1896" s="271" t="e">
        <f t="shared" si="718"/>
        <v>#DIV/0!</v>
      </c>
      <c r="M1896" s="272">
        <f t="shared" si="719"/>
        <v>40</v>
      </c>
      <c r="N1896" s="389"/>
      <c r="O1896" s="455" t="e">
        <f>(A1896*B1896*W1896)+(B1896*'Calculateur de trading'!H1896)</f>
        <v>#DIV/0!</v>
      </c>
      <c r="P1896" s="274" t="e">
        <f>O1896/'Déscriptions des trades'!CK1896</f>
        <v>#DIV/0!</v>
      </c>
      <c r="Q1896" s="456" t="e">
        <f>'Déscriptions des trades'!CK1896-O1896</f>
        <v>#DIV/0!</v>
      </c>
      <c r="R1896" s="466" t="e">
        <f t="shared" si="724"/>
        <v>#DIV/0!</v>
      </c>
      <c r="S1896" s="389"/>
      <c r="T1896" s="12"/>
      <c r="U1896" s="25"/>
      <c r="V1896" s="15"/>
      <c r="W1896" s="490">
        <f t="shared" si="728"/>
        <v>0</v>
      </c>
      <c r="X1896" s="21" t="e">
        <f>W1896*U1896/'Déscriptions des trades'!CK1896*'Déscriptions des trades'!B1896</f>
        <v>#DIV/0!</v>
      </c>
      <c r="Y1896" s="459"/>
      <c r="Z1896" s="389"/>
      <c r="AA1896" s="23">
        <f t="shared" si="725"/>
        <v>0.1</v>
      </c>
      <c r="AB1896" s="17" t="e">
        <f>(AA1896*'Déscriptions des trades'!U1896*'Déscriptions des trades'!B1896/'Déscriptions des trades'!CK1896)*'Déscriptions des trades'!W1896</f>
        <v>#DIV/0!</v>
      </c>
      <c r="AC1896" s="265" t="e">
        <f>AB1896*'Déscriptions des trades'!CK1896</f>
        <v>#DIV/0!</v>
      </c>
      <c r="AD1896" s="266" t="e">
        <f>'Déscriptions des trades'!CK1896-AC1896</f>
        <v>#DIV/0!</v>
      </c>
      <c r="AE1896" s="389"/>
      <c r="AF1896" s="399">
        <v>1892</v>
      </c>
      <c r="AG1896" s="389"/>
      <c r="AH1896" s="20"/>
      <c r="AI1896" s="303"/>
      <c r="AJ1896" s="307"/>
      <c r="AK1896" s="161"/>
      <c r="AL1896" s="305"/>
      <c r="AM1896" s="305"/>
      <c r="AN1896" s="162"/>
      <c r="AO1896" s="439"/>
      <c r="AP1896" s="162"/>
      <c r="AQ1896" s="113"/>
      <c r="AR1896" s="113"/>
      <c r="AS1896" s="384"/>
      <c r="AT1896" s="306"/>
      <c r="AU1896" s="306"/>
      <c r="AV1896" s="160"/>
      <c r="AW1896" s="158"/>
      <c r="AX1896" s="385"/>
      <c r="AY1896" s="453"/>
      <c r="AZ1896" s="165"/>
      <c r="BA1896" s="301"/>
      <c r="BB1896" s="165"/>
      <c r="BC1896" s="301"/>
      <c r="BD1896" s="165"/>
      <c r="BE1896" s="302"/>
      <c r="BF1896" s="302"/>
      <c r="BG1896" s="165"/>
      <c r="BH1896" s="303"/>
      <c r="BI1896" s="165"/>
      <c r="BJ1896" s="304"/>
      <c r="BK1896" s="394"/>
      <c r="BL1896" s="302"/>
      <c r="BM1896" s="302"/>
      <c r="BN1896" s="394"/>
      <c r="BO1896" s="302"/>
      <c r="BP1896" s="13"/>
      <c r="BQ1896" s="302"/>
      <c r="BR1896" s="13"/>
      <c r="BS1896" s="302"/>
      <c r="BT1896" s="13"/>
      <c r="BU1896" s="302"/>
      <c r="BV1896" s="386"/>
      <c r="BW1896" s="303"/>
      <c r="BX1896" s="303"/>
      <c r="BY1896" s="302"/>
      <c r="BZ1896" s="302"/>
      <c r="CA1896" s="387"/>
      <c r="CB1896" s="395"/>
      <c r="CC1896" s="12"/>
      <c r="CD1896" s="304"/>
      <c r="CE1896" s="14"/>
      <c r="CF1896" s="395"/>
      <c r="CG1896" s="397"/>
      <c r="CH1896" s="300">
        <f t="shared" si="729"/>
        <v>0</v>
      </c>
      <c r="CI1896" s="26"/>
      <c r="CJ1896" s="17">
        <f t="shared" si="726"/>
        <v>0</v>
      </c>
      <c r="CK1896" s="18">
        <f t="shared" si="737"/>
        <v>12.89</v>
      </c>
      <c r="CM1896" s="164"/>
      <c r="CN1896" s="302"/>
      <c r="CO1896" s="13">
        <f t="shared" si="730"/>
        <v>0</v>
      </c>
      <c r="CP1896" s="302"/>
      <c r="CQ1896" s="13">
        <f t="shared" si="731"/>
        <v>0</v>
      </c>
      <c r="CR1896" s="302"/>
      <c r="CS1896" s="13">
        <f t="shared" si="732"/>
        <v>0</v>
      </c>
      <c r="CT1896" s="302"/>
      <c r="CU1896" s="13">
        <f t="shared" si="727"/>
        <v>0</v>
      </c>
      <c r="CV1896" s="302"/>
      <c r="CW1896" s="13">
        <f t="shared" si="733"/>
        <v>0</v>
      </c>
      <c r="CX1896" s="13">
        <f t="shared" si="734"/>
        <v>0</v>
      </c>
      <c r="CY1896" s="251">
        <f t="shared" si="735"/>
        <v>0</v>
      </c>
      <c r="CZ1896" s="13" t="s">
        <v>29</v>
      </c>
      <c r="DA1896" s="13">
        <v>50</v>
      </c>
      <c r="DB1896" s="22">
        <f t="shared" si="736"/>
        <v>0</v>
      </c>
      <c r="DD1896" s="24"/>
      <c r="DF1896" s="163"/>
      <c r="DH1896" s="24"/>
      <c r="DI1896" s="447"/>
      <c r="DJ1896" s="163"/>
    </row>
    <row r="1897" spans="1:114" s="7" customFormat="1">
      <c r="A1897" s="277">
        <f t="shared" si="720"/>
        <v>50</v>
      </c>
      <c r="B1897" s="21" t="e">
        <f>'Calculateur de trading'!I1897/C1897/W1897</f>
        <v>#DIV/0!</v>
      </c>
      <c r="C1897" s="278">
        <f t="shared" si="721"/>
        <v>10</v>
      </c>
      <c r="D1897" s="278"/>
      <c r="E1897" s="273">
        <f t="shared" si="722"/>
        <v>100</v>
      </c>
      <c r="F1897" s="271">
        <f t="shared" si="714"/>
        <v>2</v>
      </c>
      <c r="G1897" s="271" t="e">
        <f t="shared" si="715"/>
        <v>#DIV/0!</v>
      </c>
      <c r="H1897" s="272">
        <f t="shared" si="716"/>
        <v>20</v>
      </c>
      <c r="I1897" s="270"/>
      <c r="J1897" s="273">
        <f t="shared" si="723"/>
        <v>200</v>
      </c>
      <c r="K1897" s="271">
        <f t="shared" si="717"/>
        <v>4</v>
      </c>
      <c r="L1897" s="271" t="e">
        <f t="shared" si="718"/>
        <v>#DIV/0!</v>
      </c>
      <c r="M1897" s="272">
        <f t="shared" si="719"/>
        <v>40</v>
      </c>
      <c r="N1897" s="389"/>
      <c r="O1897" s="455" t="e">
        <f>(A1897*B1897*W1897)+(B1897*'Calculateur de trading'!H1897)</f>
        <v>#DIV/0!</v>
      </c>
      <c r="P1897" s="274" t="e">
        <f>O1897/'Déscriptions des trades'!CK1897</f>
        <v>#DIV/0!</v>
      </c>
      <c r="Q1897" s="456" t="e">
        <f>'Déscriptions des trades'!CK1897-O1897</f>
        <v>#DIV/0!</v>
      </c>
      <c r="R1897" s="466" t="e">
        <f t="shared" si="724"/>
        <v>#DIV/0!</v>
      </c>
      <c r="S1897" s="389"/>
      <c r="T1897" s="12"/>
      <c r="U1897" s="25"/>
      <c r="V1897" s="15"/>
      <c r="W1897" s="490">
        <f t="shared" si="728"/>
        <v>0</v>
      </c>
      <c r="X1897" s="21" t="e">
        <f>W1897*U1897/'Déscriptions des trades'!CK1897*'Déscriptions des trades'!B1897</f>
        <v>#DIV/0!</v>
      </c>
      <c r="Y1897" s="459"/>
      <c r="Z1897" s="389"/>
      <c r="AA1897" s="23">
        <f t="shared" si="725"/>
        <v>0.1</v>
      </c>
      <c r="AB1897" s="17" t="e">
        <f>(AA1897*'Déscriptions des trades'!U1897*'Déscriptions des trades'!B1897/'Déscriptions des trades'!CK1897)*'Déscriptions des trades'!W1897</f>
        <v>#DIV/0!</v>
      </c>
      <c r="AC1897" s="265" t="e">
        <f>AB1897*'Déscriptions des trades'!CK1897</f>
        <v>#DIV/0!</v>
      </c>
      <c r="AD1897" s="266" t="e">
        <f>'Déscriptions des trades'!CK1897-AC1897</f>
        <v>#DIV/0!</v>
      </c>
      <c r="AE1897" s="389"/>
      <c r="AF1897" s="399">
        <v>1893</v>
      </c>
      <c r="AG1897" s="389"/>
      <c r="AH1897" s="20"/>
      <c r="AI1897" s="303"/>
      <c r="AJ1897" s="307"/>
      <c r="AK1897" s="161"/>
      <c r="AL1897" s="305"/>
      <c r="AM1897" s="305"/>
      <c r="AN1897" s="162"/>
      <c r="AO1897" s="439"/>
      <c r="AP1897" s="162"/>
      <c r="AQ1897" s="113"/>
      <c r="AR1897" s="113"/>
      <c r="AS1897" s="384"/>
      <c r="AT1897" s="306"/>
      <c r="AU1897" s="306"/>
      <c r="AV1897" s="160"/>
      <c r="AW1897" s="158"/>
      <c r="AX1897" s="385"/>
      <c r="AY1897" s="453"/>
      <c r="AZ1897" s="165"/>
      <c r="BA1897" s="301"/>
      <c r="BB1897" s="165"/>
      <c r="BC1897" s="301"/>
      <c r="BD1897" s="165"/>
      <c r="BE1897" s="302"/>
      <c r="BF1897" s="302"/>
      <c r="BG1897" s="165"/>
      <c r="BH1897" s="303"/>
      <c r="BI1897" s="165"/>
      <c r="BJ1897" s="304"/>
      <c r="BK1897" s="394"/>
      <c r="BL1897" s="302"/>
      <c r="BM1897" s="302"/>
      <c r="BN1897" s="394"/>
      <c r="BO1897" s="302"/>
      <c r="BP1897" s="13"/>
      <c r="BQ1897" s="302"/>
      <c r="BR1897" s="13"/>
      <c r="BS1897" s="302"/>
      <c r="BT1897" s="13"/>
      <c r="BU1897" s="302"/>
      <c r="BV1897" s="386"/>
      <c r="BW1897" s="303"/>
      <c r="BX1897" s="303"/>
      <c r="BY1897" s="302"/>
      <c r="BZ1897" s="302"/>
      <c r="CA1897" s="387"/>
      <c r="CB1897" s="395"/>
      <c r="CC1897" s="12"/>
      <c r="CD1897" s="304"/>
      <c r="CE1897" s="14"/>
      <c r="CF1897" s="395"/>
      <c r="CG1897" s="397"/>
      <c r="CH1897" s="300">
        <f t="shared" si="729"/>
        <v>0</v>
      </c>
      <c r="CI1897" s="26"/>
      <c r="CJ1897" s="17">
        <f t="shared" si="726"/>
        <v>0</v>
      </c>
      <c r="CK1897" s="18">
        <f t="shared" si="737"/>
        <v>12.89</v>
      </c>
      <c r="CM1897" s="164"/>
      <c r="CN1897" s="302"/>
      <c r="CO1897" s="13">
        <f t="shared" si="730"/>
        <v>0</v>
      </c>
      <c r="CP1897" s="302"/>
      <c r="CQ1897" s="13">
        <f t="shared" si="731"/>
        <v>0</v>
      </c>
      <c r="CR1897" s="302"/>
      <c r="CS1897" s="13">
        <f t="shared" si="732"/>
        <v>0</v>
      </c>
      <c r="CT1897" s="302"/>
      <c r="CU1897" s="13">
        <f t="shared" si="727"/>
        <v>0</v>
      </c>
      <c r="CV1897" s="302"/>
      <c r="CW1897" s="13">
        <f t="shared" si="733"/>
        <v>0</v>
      </c>
      <c r="CX1897" s="13">
        <f t="shared" si="734"/>
        <v>0</v>
      </c>
      <c r="CY1897" s="251">
        <f t="shared" si="735"/>
        <v>0</v>
      </c>
      <c r="CZ1897" s="13" t="s">
        <v>29</v>
      </c>
      <c r="DA1897" s="13">
        <v>50</v>
      </c>
      <c r="DB1897" s="22">
        <f t="shared" si="736"/>
        <v>0</v>
      </c>
      <c r="DD1897" s="24"/>
      <c r="DF1897" s="163"/>
      <c r="DH1897" s="24"/>
      <c r="DI1897" s="447"/>
      <c r="DJ1897" s="163"/>
    </row>
    <row r="1898" spans="1:114" s="7" customFormat="1">
      <c r="A1898" s="277">
        <f t="shared" si="720"/>
        <v>50</v>
      </c>
      <c r="B1898" s="21" t="e">
        <f>'Calculateur de trading'!I1898/C1898/W1898</f>
        <v>#DIV/0!</v>
      </c>
      <c r="C1898" s="278">
        <f t="shared" si="721"/>
        <v>10</v>
      </c>
      <c r="D1898" s="426"/>
      <c r="E1898" s="273">
        <f t="shared" si="722"/>
        <v>100</v>
      </c>
      <c r="F1898" s="271">
        <f t="shared" si="714"/>
        <v>2</v>
      </c>
      <c r="G1898" s="271" t="e">
        <f t="shared" si="715"/>
        <v>#DIV/0!</v>
      </c>
      <c r="H1898" s="272">
        <f t="shared" si="716"/>
        <v>20</v>
      </c>
      <c r="I1898" s="270"/>
      <c r="J1898" s="273">
        <f t="shared" si="723"/>
        <v>200</v>
      </c>
      <c r="K1898" s="271">
        <f t="shared" si="717"/>
        <v>4</v>
      </c>
      <c r="L1898" s="271" t="e">
        <f t="shared" si="718"/>
        <v>#DIV/0!</v>
      </c>
      <c r="M1898" s="272">
        <f t="shared" si="719"/>
        <v>40</v>
      </c>
      <c r="N1898" s="389"/>
      <c r="O1898" s="455" t="e">
        <f>(A1898*B1898*W1898)+(B1898*'Calculateur de trading'!H1898)</f>
        <v>#DIV/0!</v>
      </c>
      <c r="P1898" s="274" t="e">
        <f>O1898/'Déscriptions des trades'!CK1898</f>
        <v>#DIV/0!</v>
      </c>
      <c r="Q1898" s="456" t="e">
        <f>'Déscriptions des trades'!CK1898-O1898</f>
        <v>#DIV/0!</v>
      </c>
      <c r="R1898" s="466" t="e">
        <f t="shared" si="724"/>
        <v>#DIV/0!</v>
      </c>
      <c r="S1898" s="389"/>
      <c r="T1898" s="12"/>
      <c r="U1898" s="25"/>
      <c r="V1898" s="15"/>
      <c r="W1898" s="490">
        <f t="shared" si="728"/>
        <v>0</v>
      </c>
      <c r="X1898" s="21" t="e">
        <f>W1898*U1898/'Déscriptions des trades'!CK1898*'Déscriptions des trades'!B1898</f>
        <v>#DIV/0!</v>
      </c>
      <c r="Y1898" s="459"/>
      <c r="Z1898" s="389"/>
      <c r="AA1898" s="23">
        <f t="shared" si="725"/>
        <v>0.1</v>
      </c>
      <c r="AB1898" s="17" t="e">
        <f>(AA1898*'Déscriptions des trades'!U1898*'Déscriptions des trades'!B1898/'Déscriptions des trades'!CK1898)*'Déscriptions des trades'!W1898</f>
        <v>#DIV/0!</v>
      </c>
      <c r="AC1898" s="265" t="e">
        <f>AB1898*'Déscriptions des trades'!CK1898</f>
        <v>#DIV/0!</v>
      </c>
      <c r="AD1898" s="266" t="e">
        <f>'Déscriptions des trades'!CK1898-AC1898</f>
        <v>#DIV/0!</v>
      </c>
      <c r="AE1898" s="389"/>
      <c r="AF1898" s="399">
        <v>1894</v>
      </c>
      <c r="AG1898" s="389"/>
      <c r="AH1898" s="20"/>
      <c r="AI1898" s="303"/>
      <c r="AJ1898" s="307"/>
      <c r="AK1898" s="161"/>
      <c r="AL1898" s="305"/>
      <c r="AM1898" s="305"/>
      <c r="AN1898" s="162"/>
      <c r="AO1898" s="439"/>
      <c r="AP1898" s="162"/>
      <c r="AQ1898" s="113"/>
      <c r="AR1898" s="113"/>
      <c r="AS1898" s="384"/>
      <c r="AT1898" s="306"/>
      <c r="AU1898" s="306"/>
      <c r="AV1898" s="160"/>
      <c r="AW1898" s="158"/>
      <c r="AX1898" s="385"/>
      <c r="AY1898" s="453"/>
      <c r="AZ1898" s="165"/>
      <c r="BA1898" s="301"/>
      <c r="BB1898" s="165"/>
      <c r="BC1898" s="301"/>
      <c r="BD1898" s="165"/>
      <c r="BE1898" s="302"/>
      <c r="BF1898" s="302"/>
      <c r="BG1898" s="165"/>
      <c r="BH1898" s="303"/>
      <c r="BI1898" s="165"/>
      <c r="BJ1898" s="304"/>
      <c r="BK1898" s="394"/>
      <c r="BL1898" s="302"/>
      <c r="BM1898" s="302"/>
      <c r="BN1898" s="394"/>
      <c r="BO1898" s="302"/>
      <c r="BP1898" s="13"/>
      <c r="BQ1898" s="302"/>
      <c r="BR1898" s="13"/>
      <c r="BS1898" s="302"/>
      <c r="BT1898" s="13"/>
      <c r="BU1898" s="302"/>
      <c r="BV1898" s="386"/>
      <c r="BW1898" s="303"/>
      <c r="BX1898" s="303"/>
      <c r="BY1898" s="302"/>
      <c r="BZ1898" s="302"/>
      <c r="CA1898" s="387"/>
      <c r="CB1898" s="395"/>
      <c r="CC1898" s="12"/>
      <c r="CD1898" s="304"/>
      <c r="CE1898" s="14"/>
      <c r="CF1898" s="395"/>
      <c r="CG1898" s="397"/>
      <c r="CH1898" s="300">
        <f t="shared" si="729"/>
        <v>0</v>
      </c>
      <c r="CI1898" s="26"/>
      <c r="CJ1898" s="17">
        <f t="shared" si="726"/>
        <v>0</v>
      </c>
      <c r="CK1898" s="18">
        <f t="shared" si="737"/>
        <v>12.89</v>
      </c>
      <c r="CM1898" s="164"/>
      <c r="CN1898" s="302"/>
      <c r="CO1898" s="13">
        <f t="shared" si="730"/>
        <v>0</v>
      </c>
      <c r="CP1898" s="302"/>
      <c r="CQ1898" s="13">
        <f t="shared" si="731"/>
        <v>0</v>
      </c>
      <c r="CR1898" s="302"/>
      <c r="CS1898" s="13">
        <f t="shared" si="732"/>
        <v>0</v>
      </c>
      <c r="CT1898" s="302"/>
      <c r="CU1898" s="13">
        <f t="shared" si="727"/>
        <v>0</v>
      </c>
      <c r="CV1898" s="302"/>
      <c r="CW1898" s="13">
        <f t="shared" si="733"/>
        <v>0</v>
      </c>
      <c r="CX1898" s="13">
        <f t="shared" si="734"/>
        <v>0</v>
      </c>
      <c r="CY1898" s="251">
        <f t="shared" si="735"/>
        <v>0</v>
      </c>
      <c r="CZ1898" s="13" t="s">
        <v>29</v>
      </c>
      <c r="DA1898" s="13">
        <v>50</v>
      </c>
      <c r="DB1898" s="22">
        <f t="shared" si="736"/>
        <v>0</v>
      </c>
      <c r="DD1898" s="24"/>
      <c r="DF1898" s="163"/>
      <c r="DH1898" s="24"/>
      <c r="DI1898" s="447"/>
      <c r="DJ1898" s="163"/>
    </row>
    <row r="1899" spans="1:114" s="7" customFormat="1">
      <c r="A1899" s="277">
        <f t="shared" si="720"/>
        <v>50</v>
      </c>
      <c r="B1899" s="21" t="e">
        <f>'Calculateur de trading'!I1899/C1899/W1899</f>
        <v>#DIV/0!</v>
      </c>
      <c r="C1899" s="278">
        <f t="shared" si="721"/>
        <v>10</v>
      </c>
      <c r="D1899" s="278"/>
      <c r="E1899" s="273">
        <f t="shared" si="722"/>
        <v>100</v>
      </c>
      <c r="F1899" s="271">
        <f t="shared" si="714"/>
        <v>2</v>
      </c>
      <c r="G1899" s="271" t="e">
        <f t="shared" si="715"/>
        <v>#DIV/0!</v>
      </c>
      <c r="H1899" s="272">
        <f t="shared" si="716"/>
        <v>20</v>
      </c>
      <c r="I1899" s="270"/>
      <c r="J1899" s="273">
        <f t="shared" si="723"/>
        <v>200</v>
      </c>
      <c r="K1899" s="271">
        <f t="shared" si="717"/>
        <v>4</v>
      </c>
      <c r="L1899" s="271" t="e">
        <f t="shared" si="718"/>
        <v>#DIV/0!</v>
      </c>
      <c r="M1899" s="272">
        <f t="shared" si="719"/>
        <v>40</v>
      </c>
      <c r="N1899" s="389"/>
      <c r="O1899" s="455" t="e">
        <f>(A1899*B1899*W1899)+(B1899*'Calculateur de trading'!H1899)</f>
        <v>#DIV/0!</v>
      </c>
      <c r="P1899" s="274" t="e">
        <f>O1899/'Déscriptions des trades'!CK1899</f>
        <v>#DIV/0!</v>
      </c>
      <c r="Q1899" s="456" t="e">
        <f>'Déscriptions des trades'!CK1899-O1899</f>
        <v>#DIV/0!</v>
      </c>
      <c r="R1899" s="466" t="e">
        <f t="shared" si="724"/>
        <v>#DIV/0!</v>
      </c>
      <c r="S1899" s="389"/>
      <c r="T1899" s="12"/>
      <c r="U1899" s="25"/>
      <c r="V1899" s="15"/>
      <c r="W1899" s="490">
        <f t="shared" si="728"/>
        <v>0</v>
      </c>
      <c r="X1899" s="21" t="e">
        <f>W1899*U1899/'Déscriptions des trades'!CK1899*'Déscriptions des trades'!B1899</f>
        <v>#DIV/0!</v>
      </c>
      <c r="Y1899" s="459"/>
      <c r="Z1899" s="389"/>
      <c r="AA1899" s="23">
        <f t="shared" si="725"/>
        <v>0.1</v>
      </c>
      <c r="AB1899" s="17" t="e">
        <f>(AA1899*'Déscriptions des trades'!U1899*'Déscriptions des trades'!B1899/'Déscriptions des trades'!CK1899)*'Déscriptions des trades'!W1899</f>
        <v>#DIV/0!</v>
      </c>
      <c r="AC1899" s="265" t="e">
        <f>AB1899*'Déscriptions des trades'!CK1899</f>
        <v>#DIV/0!</v>
      </c>
      <c r="AD1899" s="266" t="e">
        <f>'Déscriptions des trades'!CK1899-AC1899</f>
        <v>#DIV/0!</v>
      </c>
      <c r="AE1899" s="389"/>
      <c r="AF1899" s="399">
        <v>1895</v>
      </c>
      <c r="AG1899" s="389"/>
      <c r="AH1899" s="20"/>
      <c r="AI1899" s="303"/>
      <c r="AJ1899" s="307"/>
      <c r="AK1899" s="161"/>
      <c r="AL1899" s="305"/>
      <c r="AM1899" s="305"/>
      <c r="AN1899" s="162"/>
      <c r="AO1899" s="439"/>
      <c r="AP1899" s="162"/>
      <c r="AQ1899" s="113"/>
      <c r="AR1899" s="113"/>
      <c r="AS1899" s="384"/>
      <c r="AT1899" s="306"/>
      <c r="AU1899" s="306"/>
      <c r="AV1899" s="160"/>
      <c r="AW1899" s="158"/>
      <c r="AX1899" s="385"/>
      <c r="AY1899" s="453"/>
      <c r="AZ1899" s="165"/>
      <c r="BA1899" s="301"/>
      <c r="BB1899" s="165"/>
      <c r="BC1899" s="301"/>
      <c r="BD1899" s="165"/>
      <c r="BE1899" s="302"/>
      <c r="BF1899" s="302"/>
      <c r="BG1899" s="165"/>
      <c r="BH1899" s="303"/>
      <c r="BI1899" s="165"/>
      <c r="BJ1899" s="304"/>
      <c r="BK1899" s="394"/>
      <c r="BL1899" s="302"/>
      <c r="BM1899" s="302"/>
      <c r="BN1899" s="394"/>
      <c r="BO1899" s="302"/>
      <c r="BP1899" s="13"/>
      <c r="BQ1899" s="302"/>
      <c r="BR1899" s="13"/>
      <c r="BS1899" s="302"/>
      <c r="BT1899" s="13"/>
      <c r="BU1899" s="302"/>
      <c r="BV1899" s="386"/>
      <c r="BW1899" s="303"/>
      <c r="BX1899" s="303"/>
      <c r="BY1899" s="302"/>
      <c r="BZ1899" s="302"/>
      <c r="CA1899" s="387"/>
      <c r="CB1899" s="395"/>
      <c r="CC1899" s="12"/>
      <c r="CD1899" s="304"/>
      <c r="CE1899" s="14"/>
      <c r="CF1899" s="395"/>
      <c r="CG1899" s="397"/>
      <c r="CH1899" s="300">
        <f t="shared" si="729"/>
        <v>0</v>
      </c>
      <c r="CI1899" s="26"/>
      <c r="CJ1899" s="17">
        <f t="shared" si="726"/>
        <v>0</v>
      </c>
      <c r="CK1899" s="18">
        <f t="shared" si="737"/>
        <v>12.89</v>
      </c>
      <c r="CM1899" s="164"/>
      <c r="CN1899" s="302"/>
      <c r="CO1899" s="13">
        <f t="shared" si="730"/>
        <v>0</v>
      </c>
      <c r="CP1899" s="302"/>
      <c r="CQ1899" s="13">
        <f t="shared" si="731"/>
        <v>0</v>
      </c>
      <c r="CR1899" s="302"/>
      <c r="CS1899" s="13">
        <f t="shared" si="732"/>
        <v>0</v>
      </c>
      <c r="CT1899" s="302"/>
      <c r="CU1899" s="13">
        <f t="shared" si="727"/>
        <v>0</v>
      </c>
      <c r="CV1899" s="302"/>
      <c r="CW1899" s="13">
        <f t="shared" si="733"/>
        <v>0</v>
      </c>
      <c r="CX1899" s="13">
        <f t="shared" si="734"/>
        <v>0</v>
      </c>
      <c r="CY1899" s="251">
        <f t="shared" si="735"/>
        <v>0</v>
      </c>
      <c r="CZ1899" s="13" t="s">
        <v>29</v>
      </c>
      <c r="DA1899" s="13">
        <v>50</v>
      </c>
      <c r="DB1899" s="22">
        <f t="shared" si="736"/>
        <v>0</v>
      </c>
      <c r="DD1899" s="24"/>
      <c r="DF1899" s="163"/>
      <c r="DH1899" s="24"/>
      <c r="DI1899" s="447"/>
      <c r="DJ1899" s="163"/>
    </row>
    <row r="1900" spans="1:114" s="7" customFormat="1">
      <c r="A1900" s="277">
        <f t="shared" si="720"/>
        <v>50</v>
      </c>
      <c r="B1900" s="21" t="e">
        <f>'Calculateur de trading'!I1900/C1900/W1900</f>
        <v>#DIV/0!</v>
      </c>
      <c r="C1900" s="278">
        <f t="shared" si="721"/>
        <v>10</v>
      </c>
      <c r="D1900" s="426"/>
      <c r="E1900" s="273">
        <f t="shared" si="722"/>
        <v>100</v>
      </c>
      <c r="F1900" s="271">
        <f t="shared" si="714"/>
        <v>2</v>
      </c>
      <c r="G1900" s="271" t="e">
        <f t="shared" si="715"/>
        <v>#DIV/0!</v>
      </c>
      <c r="H1900" s="272">
        <f t="shared" si="716"/>
        <v>20</v>
      </c>
      <c r="I1900" s="270"/>
      <c r="J1900" s="273">
        <f t="shared" si="723"/>
        <v>200</v>
      </c>
      <c r="K1900" s="271">
        <f t="shared" si="717"/>
        <v>4</v>
      </c>
      <c r="L1900" s="271" t="e">
        <f t="shared" si="718"/>
        <v>#DIV/0!</v>
      </c>
      <c r="M1900" s="272">
        <f t="shared" si="719"/>
        <v>40</v>
      </c>
      <c r="N1900" s="389"/>
      <c r="O1900" s="455" t="e">
        <f>(A1900*B1900*W1900)+(B1900*'Calculateur de trading'!H1900)</f>
        <v>#DIV/0!</v>
      </c>
      <c r="P1900" s="274" t="e">
        <f>O1900/'Déscriptions des trades'!CK1900</f>
        <v>#DIV/0!</v>
      </c>
      <c r="Q1900" s="456" t="e">
        <f>'Déscriptions des trades'!CK1900-O1900</f>
        <v>#DIV/0!</v>
      </c>
      <c r="R1900" s="466" t="e">
        <f t="shared" si="724"/>
        <v>#DIV/0!</v>
      </c>
      <c r="S1900" s="389"/>
      <c r="T1900" s="12"/>
      <c r="U1900" s="25"/>
      <c r="V1900" s="15"/>
      <c r="W1900" s="490">
        <f t="shared" si="728"/>
        <v>0</v>
      </c>
      <c r="X1900" s="21" t="e">
        <f>W1900*U1900/'Déscriptions des trades'!CK1900*'Déscriptions des trades'!B1900</f>
        <v>#DIV/0!</v>
      </c>
      <c r="Y1900" s="459"/>
      <c r="Z1900" s="389"/>
      <c r="AA1900" s="23">
        <f t="shared" si="725"/>
        <v>0.1</v>
      </c>
      <c r="AB1900" s="17" t="e">
        <f>(AA1900*'Déscriptions des trades'!U1900*'Déscriptions des trades'!B1900/'Déscriptions des trades'!CK1900)*'Déscriptions des trades'!W1900</f>
        <v>#DIV/0!</v>
      </c>
      <c r="AC1900" s="265" t="e">
        <f>AB1900*'Déscriptions des trades'!CK1900</f>
        <v>#DIV/0!</v>
      </c>
      <c r="AD1900" s="266" t="e">
        <f>'Déscriptions des trades'!CK1900-AC1900</f>
        <v>#DIV/0!</v>
      </c>
      <c r="AE1900" s="389"/>
      <c r="AF1900" s="399">
        <v>1896</v>
      </c>
      <c r="AG1900" s="389"/>
      <c r="AH1900" s="20"/>
      <c r="AI1900" s="303"/>
      <c r="AJ1900" s="307"/>
      <c r="AK1900" s="161"/>
      <c r="AL1900" s="305"/>
      <c r="AM1900" s="305"/>
      <c r="AN1900" s="162"/>
      <c r="AO1900" s="439"/>
      <c r="AP1900" s="162"/>
      <c r="AQ1900" s="113"/>
      <c r="AR1900" s="113"/>
      <c r="AS1900" s="384"/>
      <c r="AT1900" s="306"/>
      <c r="AU1900" s="306"/>
      <c r="AV1900" s="160"/>
      <c r="AW1900" s="158"/>
      <c r="AX1900" s="385"/>
      <c r="AY1900" s="453"/>
      <c r="AZ1900" s="165"/>
      <c r="BA1900" s="301"/>
      <c r="BB1900" s="165"/>
      <c r="BC1900" s="301"/>
      <c r="BD1900" s="165"/>
      <c r="BE1900" s="302"/>
      <c r="BF1900" s="302"/>
      <c r="BG1900" s="165"/>
      <c r="BH1900" s="303"/>
      <c r="BI1900" s="165"/>
      <c r="BJ1900" s="304"/>
      <c r="BK1900" s="394"/>
      <c r="BL1900" s="302"/>
      <c r="BM1900" s="302"/>
      <c r="BN1900" s="394"/>
      <c r="BO1900" s="302"/>
      <c r="BP1900" s="13"/>
      <c r="BQ1900" s="302"/>
      <c r="BR1900" s="13"/>
      <c r="BS1900" s="302"/>
      <c r="BT1900" s="13"/>
      <c r="BU1900" s="302"/>
      <c r="BV1900" s="386"/>
      <c r="BW1900" s="303"/>
      <c r="BX1900" s="303"/>
      <c r="BY1900" s="302"/>
      <c r="BZ1900" s="302"/>
      <c r="CA1900" s="387"/>
      <c r="CB1900" s="395"/>
      <c r="CC1900" s="12"/>
      <c r="CD1900" s="304"/>
      <c r="CE1900" s="14"/>
      <c r="CF1900" s="395"/>
      <c r="CG1900" s="397"/>
      <c r="CH1900" s="300">
        <f t="shared" si="729"/>
        <v>0</v>
      </c>
      <c r="CI1900" s="26"/>
      <c r="CJ1900" s="17">
        <f t="shared" si="726"/>
        <v>0</v>
      </c>
      <c r="CK1900" s="18">
        <f t="shared" si="737"/>
        <v>12.89</v>
      </c>
      <c r="CM1900" s="164"/>
      <c r="CN1900" s="302"/>
      <c r="CO1900" s="13">
        <f t="shared" si="730"/>
        <v>0</v>
      </c>
      <c r="CP1900" s="302"/>
      <c r="CQ1900" s="13">
        <f t="shared" si="731"/>
        <v>0</v>
      </c>
      <c r="CR1900" s="302"/>
      <c r="CS1900" s="13">
        <f t="shared" si="732"/>
        <v>0</v>
      </c>
      <c r="CT1900" s="302"/>
      <c r="CU1900" s="13">
        <f t="shared" si="727"/>
        <v>0</v>
      </c>
      <c r="CV1900" s="302"/>
      <c r="CW1900" s="13">
        <f t="shared" si="733"/>
        <v>0</v>
      </c>
      <c r="CX1900" s="13">
        <f t="shared" si="734"/>
        <v>0</v>
      </c>
      <c r="CY1900" s="251">
        <f t="shared" si="735"/>
        <v>0</v>
      </c>
      <c r="CZ1900" s="13" t="s">
        <v>29</v>
      </c>
      <c r="DA1900" s="13">
        <v>50</v>
      </c>
      <c r="DB1900" s="22">
        <f t="shared" si="736"/>
        <v>0</v>
      </c>
      <c r="DD1900" s="24"/>
      <c r="DF1900" s="163"/>
      <c r="DH1900" s="24"/>
      <c r="DI1900" s="447"/>
      <c r="DJ1900" s="163"/>
    </row>
    <row r="1901" spans="1:114" s="7" customFormat="1">
      <c r="A1901" s="277">
        <f t="shared" si="720"/>
        <v>50</v>
      </c>
      <c r="B1901" s="21" t="e">
        <f>'Calculateur de trading'!I1901/C1901/W1901</f>
        <v>#DIV/0!</v>
      </c>
      <c r="C1901" s="278">
        <f t="shared" si="721"/>
        <v>10</v>
      </c>
      <c r="D1901" s="278"/>
      <c r="E1901" s="273">
        <f t="shared" si="722"/>
        <v>100</v>
      </c>
      <c r="F1901" s="271">
        <f t="shared" si="714"/>
        <v>2</v>
      </c>
      <c r="G1901" s="271" t="e">
        <f t="shared" si="715"/>
        <v>#DIV/0!</v>
      </c>
      <c r="H1901" s="272">
        <f t="shared" si="716"/>
        <v>20</v>
      </c>
      <c r="I1901" s="270"/>
      <c r="J1901" s="273">
        <f t="shared" si="723"/>
        <v>200</v>
      </c>
      <c r="K1901" s="271">
        <f t="shared" si="717"/>
        <v>4</v>
      </c>
      <c r="L1901" s="271" t="e">
        <f t="shared" si="718"/>
        <v>#DIV/0!</v>
      </c>
      <c r="M1901" s="272">
        <f t="shared" si="719"/>
        <v>40</v>
      </c>
      <c r="N1901" s="389"/>
      <c r="O1901" s="455" t="e">
        <f>(A1901*B1901*W1901)+(B1901*'Calculateur de trading'!H1901)</f>
        <v>#DIV/0!</v>
      </c>
      <c r="P1901" s="274" t="e">
        <f>O1901/'Déscriptions des trades'!CK1901</f>
        <v>#DIV/0!</v>
      </c>
      <c r="Q1901" s="456" t="e">
        <f>'Déscriptions des trades'!CK1901-O1901</f>
        <v>#DIV/0!</v>
      </c>
      <c r="R1901" s="466" t="e">
        <f t="shared" si="724"/>
        <v>#DIV/0!</v>
      </c>
      <c r="S1901" s="389"/>
      <c r="T1901" s="12"/>
      <c r="U1901" s="25"/>
      <c r="V1901" s="15"/>
      <c r="W1901" s="490">
        <f t="shared" si="728"/>
        <v>0</v>
      </c>
      <c r="X1901" s="21" t="e">
        <f>W1901*U1901/'Déscriptions des trades'!CK1901*'Déscriptions des trades'!B1901</f>
        <v>#DIV/0!</v>
      </c>
      <c r="Y1901" s="459"/>
      <c r="Z1901" s="389"/>
      <c r="AA1901" s="23">
        <f t="shared" si="725"/>
        <v>0.1</v>
      </c>
      <c r="AB1901" s="17" t="e">
        <f>(AA1901*'Déscriptions des trades'!U1901*'Déscriptions des trades'!B1901/'Déscriptions des trades'!CK1901)*'Déscriptions des trades'!W1901</f>
        <v>#DIV/0!</v>
      </c>
      <c r="AC1901" s="265" t="e">
        <f>AB1901*'Déscriptions des trades'!CK1901</f>
        <v>#DIV/0!</v>
      </c>
      <c r="AD1901" s="266" t="e">
        <f>'Déscriptions des trades'!CK1901-AC1901</f>
        <v>#DIV/0!</v>
      </c>
      <c r="AE1901" s="389"/>
      <c r="AF1901" s="399">
        <v>1897</v>
      </c>
      <c r="AG1901" s="389"/>
      <c r="AH1901" s="20"/>
      <c r="AI1901" s="303"/>
      <c r="AJ1901" s="307"/>
      <c r="AK1901" s="161"/>
      <c r="AL1901" s="305"/>
      <c r="AM1901" s="305"/>
      <c r="AN1901" s="162"/>
      <c r="AO1901" s="439"/>
      <c r="AP1901" s="162"/>
      <c r="AQ1901" s="113"/>
      <c r="AR1901" s="113"/>
      <c r="AS1901" s="384"/>
      <c r="AT1901" s="306"/>
      <c r="AU1901" s="306"/>
      <c r="AV1901" s="160"/>
      <c r="AW1901" s="158"/>
      <c r="AX1901" s="385"/>
      <c r="AY1901" s="453"/>
      <c r="AZ1901" s="165"/>
      <c r="BA1901" s="301"/>
      <c r="BB1901" s="165"/>
      <c r="BC1901" s="301"/>
      <c r="BD1901" s="165"/>
      <c r="BE1901" s="302"/>
      <c r="BF1901" s="302"/>
      <c r="BG1901" s="165"/>
      <c r="BH1901" s="303"/>
      <c r="BI1901" s="165"/>
      <c r="BJ1901" s="304"/>
      <c r="BK1901" s="394"/>
      <c r="BL1901" s="302"/>
      <c r="BM1901" s="302"/>
      <c r="BN1901" s="394"/>
      <c r="BO1901" s="302"/>
      <c r="BP1901" s="13"/>
      <c r="BQ1901" s="302"/>
      <c r="BR1901" s="13"/>
      <c r="BS1901" s="302"/>
      <c r="BT1901" s="13"/>
      <c r="BU1901" s="302"/>
      <c r="BV1901" s="386"/>
      <c r="BW1901" s="303"/>
      <c r="BX1901" s="303"/>
      <c r="BY1901" s="302"/>
      <c r="BZ1901" s="302"/>
      <c r="CA1901" s="387"/>
      <c r="CB1901" s="395"/>
      <c r="CC1901" s="12"/>
      <c r="CD1901" s="304"/>
      <c r="CE1901" s="14"/>
      <c r="CF1901" s="395"/>
      <c r="CG1901" s="397"/>
      <c r="CH1901" s="300">
        <f t="shared" si="729"/>
        <v>0</v>
      </c>
      <c r="CI1901" s="26"/>
      <c r="CJ1901" s="17">
        <f t="shared" si="726"/>
        <v>0</v>
      </c>
      <c r="CK1901" s="18">
        <f t="shared" si="737"/>
        <v>12.89</v>
      </c>
      <c r="CM1901" s="164"/>
      <c r="CN1901" s="302"/>
      <c r="CO1901" s="13">
        <f t="shared" si="730"/>
        <v>0</v>
      </c>
      <c r="CP1901" s="302"/>
      <c r="CQ1901" s="13">
        <f t="shared" si="731"/>
        <v>0</v>
      </c>
      <c r="CR1901" s="302"/>
      <c r="CS1901" s="13">
        <f t="shared" si="732"/>
        <v>0</v>
      </c>
      <c r="CT1901" s="302"/>
      <c r="CU1901" s="13">
        <f t="shared" si="727"/>
        <v>0</v>
      </c>
      <c r="CV1901" s="302"/>
      <c r="CW1901" s="13">
        <f t="shared" si="733"/>
        <v>0</v>
      </c>
      <c r="CX1901" s="13">
        <f t="shared" si="734"/>
        <v>0</v>
      </c>
      <c r="CY1901" s="251">
        <f t="shared" si="735"/>
        <v>0</v>
      </c>
      <c r="CZ1901" s="13" t="s">
        <v>29</v>
      </c>
      <c r="DA1901" s="13">
        <v>50</v>
      </c>
      <c r="DB1901" s="22">
        <f t="shared" si="736"/>
        <v>0</v>
      </c>
      <c r="DD1901" s="24"/>
      <c r="DF1901" s="163"/>
      <c r="DH1901" s="24"/>
      <c r="DI1901" s="447"/>
      <c r="DJ1901" s="163"/>
    </row>
    <row r="1902" spans="1:114" s="7" customFormat="1">
      <c r="A1902" s="277">
        <f t="shared" si="720"/>
        <v>50</v>
      </c>
      <c r="B1902" s="21" t="e">
        <f>'Calculateur de trading'!I1902/C1902/W1902</f>
        <v>#DIV/0!</v>
      </c>
      <c r="C1902" s="278">
        <f t="shared" si="721"/>
        <v>10</v>
      </c>
      <c r="D1902" s="426"/>
      <c r="E1902" s="273">
        <f t="shared" si="722"/>
        <v>100</v>
      </c>
      <c r="F1902" s="271">
        <f t="shared" si="714"/>
        <v>2</v>
      </c>
      <c r="G1902" s="271" t="e">
        <f t="shared" si="715"/>
        <v>#DIV/0!</v>
      </c>
      <c r="H1902" s="272">
        <f t="shared" si="716"/>
        <v>20</v>
      </c>
      <c r="I1902" s="270"/>
      <c r="J1902" s="273">
        <f t="shared" si="723"/>
        <v>200</v>
      </c>
      <c r="K1902" s="271">
        <f t="shared" si="717"/>
        <v>4</v>
      </c>
      <c r="L1902" s="271" t="e">
        <f t="shared" si="718"/>
        <v>#DIV/0!</v>
      </c>
      <c r="M1902" s="272">
        <f t="shared" si="719"/>
        <v>40</v>
      </c>
      <c r="N1902" s="389"/>
      <c r="O1902" s="455" t="e">
        <f>(A1902*B1902*W1902)+(B1902*'Calculateur de trading'!H1902)</f>
        <v>#DIV/0!</v>
      </c>
      <c r="P1902" s="274" t="e">
        <f>O1902/'Déscriptions des trades'!CK1902</f>
        <v>#DIV/0!</v>
      </c>
      <c r="Q1902" s="456" t="e">
        <f>'Déscriptions des trades'!CK1902-O1902</f>
        <v>#DIV/0!</v>
      </c>
      <c r="R1902" s="466" t="e">
        <f t="shared" si="724"/>
        <v>#DIV/0!</v>
      </c>
      <c r="S1902" s="389"/>
      <c r="T1902" s="12"/>
      <c r="U1902" s="25"/>
      <c r="V1902" s="15"/>
      <c r="W1902" s="490">
        <f t="shared" si="728"/>
        <v>0</v>
      </c>
      <c r="X1902" s="21" t="e">
        <f>W1902*U1902/'Déscriptions des trades'!CK1902*'Déscriptions des trades'!B1902</f>
        <v>#DIV/0!</v>
      </c>
      <c r="Y1902" s="459"/>
      <c r="Z1902" s="389"/>
      <c r="AA1902" s="23">
        <f t="shared" si="725"/>
        <v>0.1</v>
      </c>
      <c r="AB1902" s="17" t="e">
        <f>(AA1902*'Déscriptions des trades'!U1902*'Déscriptions des trades'!B1902/'Déscriptions des trades'!CK1902)*'Déscriptions des trades'!W1902</f>
        <v>#DIV/0!</v>
      </c>
      <c r="AC1902" s="265" t="e">
        <f>AB1902*'Déscriptions des trades'!CK1902</f>
        <v>#DIV/0!</v>
      </c>
      <c r="AD1902" s="266" t="e">
        <f>'Déscriptions des trades'!CK1902-AC1902</f>
        <v>#DIV/0!</v>
      </c>
      <c r="AE1902" s="389"/>
      <c r="AF1902" s="399">
        <v>1898</v>
      </c>
      <c r="AG1902" s="389"/>
      <c r="AH1902" s="20"/>
      <c r="AI1902" s="303"/>
      <c r="AJ1902" s="307"/>
      <c r="AK1902" s="161"/>
      <c r="AL1902" s="305"/>
      <c r="AM1902" s="305"/>
      <c r="AN1902" s="162"/>
      <c r="AO1902" s="439"/>
      <c r="AP1902" s="162"/>
      <c r="AQ1902" s="113"/>
      <c r="AR1902" s="113"/>
      <c r="AS1902" s="384"/>
      <c r="AT1902" s="306"/>
      <c r="AU1902" s="306"/>
      <c r="AV1902" s="160"/>
      <c r="AW1902" s="158"/>
      <c r="AX1902" s="385"/>
      <c r="AY1902" s="453"/>
      <c r="AZ1902" s="165"/>
      <c r="BA1902" s="301"/>
      <c r="BB1902" s="165"/>
      <c r="BC1902" s="301"/>
      <c r="BD1902" s="165"/>
      <c r="BE1902" s="302"/>
      <c r="BF1902" s="302"/>
      <c r="BG1902" s="165"/>
      <c r="BH1902" s="303"/>
      <c r="BI1902" s="165"/>
      <c r="BJ1902" s="304"/>
      <c r="BK1902" s="394"/>
      <c r="BL1902" s="302"/>
      <c r="BM1902" s="302"/>
      <c r="BN1902" s="394"/>
      <c r="BO1902" s="302"/>
      <c r="BP1902" s="13"/>
      <c r="BQ1902" s="302"/>
      <c r="BR1902" s="13"/>
      <c r="BS1902" s="302"/>
      <c r="BT1902" s="13"/>
      <c r="BU1902" s="302"/>
      <c r="BV1902" s="386"/>
      <c r="BW1902" s="303"/>
      <c r="BX1902" s="303"/>
      <c r="BY1902" s="302"/>
      <c r="BZ1902" s="302"/>
      <c r="CA1902" s="387"/>
      <c r="CB1902" s="395"/>
      <c r="CC1902" s="12"/>
      <c r="CD1902" s="304"/>
      <c r="CE1902" s="14"/>
      <c r="CF1902" s="395"/>
      <c r="CG1902" s="397"/>
      <c r="CH1902" s="300">
        <f t="shared" si="729"/>
        <v>0</v>
      </c>
      <c r="CI1902" s="26"/>
      <c r="CJ1902" s="17">
        <f t="shared" si="726"/>
        <v>0</v>
      </c>
      <c r="CK1902" s="18">
        <f t="shared" si="737"/>
        <v>12.89</v>
      </c>
      <c r="CM1902" s="164"/>
      <c r="CN1902" s="302"/>
      <c r="CO1902" s="13">
        <f t="shared" si="730"/>
        <v>0</v>
      </c>
      <c r="CP1902" s="302"/>
      <c r="CQ1902" s="13">
        <f t="shared" si="731"/>
        <v>0</v>
      </c>
      <c r="CR1902" s="302"/>
      <c r="CS1902" s="13">
        <f t="shared" si="732"/>
        <v>0</v>
      </c>
      <c r="CT1902" s="302"/>
      <c r="CU1902" s="13">
        <f t="shared" si="727"/>
        <v>0</v>
      </c>
      <c r="CV1902" s="302"/>
      <c r="CW1902" s="13">
        <f t="shared" si="733"/>
        <v>0</v>
      </c>
      <c r="CX1902" s="13">
        <f t="shared" si="734"/>
        <v>0</v>
      </c>
      <c r="CY1902" s="251">
        <f t="shared" si="735"/>
        <v>0</v>
      </c>
      <c r="CZ1902" s="13" t="s">
        <v>29</v>
      </c>
      <c r="DA1902" s="13">
        <v>50</v>
      </c>
      <c r="DB1902" s="22">
        <f t="shared" si="736"/>
        <v>0</v>
      </c>
      <c r="DD1902" s="24"/>
      <c r="DF1902" s="163"/>
      <c r="DH1902" s="24"/>
      <c r="DI1902" s="447"/>
      <c r="DJ1902" s="163"/>
    </row>
    <row r="1903" spans="1:114" s="7" customFormat="1">
      <c r="A1903" s="277">
        <f t="shared" si="720"/>
        <v>50</v>
      </c>
      <c r="B1903" s="21" t="e">
        <f>'Calculateur de trading'!I1903/C1903/W1903</f>
        <v>#DIV/0!</v>
      </c>
      <c r="C1903" s="278">
        <f t="shared" si="721"/>
        <v>10</v>
      </c>
      <c r="D1903" s="426"/>
      <c r="E1903" s="273">
        <f t="shared" si="722"/>
        <v>100</v>
      </c>
      <c r="F1903" s="271">
        <f t="shared" si="714"/>
        <v>2</v>
      </c>
      <c r="G1903" s="271" t="e">
        <f t="shared" si="715"/>
        <v>#DIV/0!</v>
      </c>
      <c r="H1903" s="272">
        <f t="shared" si="716"/>
        <v>20</v>
      </c>
      <c r="I1903" s="270"/>
      <c r="J1903" s="273">
        <f t="shared" si="723"/>
        <v>200</v>
      </c>
      <c r="K1903" s="271">
        <f t="shared" si="717"/>
        <v>4</v>
      </c>
      <c r="L1903" s="271" t="e">
        <f t="shared" si="718"/>
        <v>#DIV/0!</v>
      </c>
      <c r="M1903" s="272">
        <f t="shared" si="719"/>
        <v>40</v>
      </c>
      <c r="N1903" s="389"/>
      <c r="O1903" s="455" t="e">
        <f>(A1903*B1903*W1903)+(B1903*'Calculateur de trading'!H1903)</f>
        <v>#DIV/0!</v>
      </c>
      <c r="P1903" s="274" t="e">
        <f>O1903/'Déscriptions des trades'!CK1903</f>
        <v>#DIV/0!</v>
      </c>
      <c r="Q1903" s="456" t="e">
        <f>'Déscriptions des trades'!CK1903-O1903</f>
        <v>#DIV/0!</v>
      </c>
      <c r="R1903" s="466" t="e">
        <f t="shared" si="724"/>
        <v>#DIV/0!</v>
      </c>
      <c r="S1903" s="389"/>
      <c r="T1903" s="12"/>
      <c r="U1903" s="25"/>
      <c r="V1903" s="15"/>
      <c r="W1903" s="490">
        <f t="shared" si="728"/>
        <v>0</v>
      </c>
      <c r="X1903" s="21" t="e">
        <f>W1903*U1903/'Déscriptions des trades'!CK1903*'Déscriptions des trades'!B1903</f>
        <v>#DIV/0!</v>
      </c>
      <c r="Y1903" s="459"/>
      <c r="Z1903" s="389"/>
      <c r="AA1903" s="23">
        <f t="shared" si="725"/>
        <v>0.1</v>
      </c>
      <c r="AB1903" s="17" t="e">
        <f>(AA1903*'Déscriptions des trades'!U1903*'Déscriptions des trades'!B1903/'Déscriptions des trades'!CK1903)*'Déscriptions des trades'!W1903</f>
        <v>#DIV/0!</v>
      </c>
      <c r="AC1903" s="265" t="e">
        <f>AB1903*'Déscriptions des trades'!CK1903</f>
        <v>#DIV/0!</v>
      </c>
      <c r="AD1903" s="266" t="e">
        <f>'Déscriptions des trades'!CK1903-AC1903</f>
        <v>#DIV/0!</v>
      </c>
      <c r="AE1903" s="389"/>
      <c r="AF1903" s="399">
        <v>1899</v>
      </c>
      <c r="AG1903" s="389"/>
      <c r="AH1903" s="20"/>
      <c r="AI1903" s="303"/>
      <c r="AJ1903" s="307"/>
      <c r="AK1903" s="161"/>
      <c r="AL1903" s="305"/>
      <c r="AM1903" s="305"/>
      <c r="AN1903" s="162"/>
      <c r="AO1903" s="439"/>
      <c r="AP1903" s="162"/>
      <c r="AQ1903" s="113"/>
      <c r="AR1903" s="113"/>
      <c r="AS1903" s="384"/>
      <c r="AT1903" s="306"/>
      <c r="AU1903" s="306"/>
      <c r="AV1903" s="160"/>
      <c r="AW1903" s="158"/>
      <c r="AX1903" s="385"/>
      <c r="AY1903" s="453"/>
      <c r="AZ1903" s="165"/>
      <c r="BA1903" s="301"/>
      <c r="BB1903" s="165"/>
      <c r="BC1903" s="301"/>
      <c r="BD1903" s="165"/>
      <c r="BE1903" s="302"/>
      <c r="BF1903" s="302"/>
      <c r="BG1903" s="165"/>
      <c r="BH1903" s="303"/>
      <c r="BI1903" s="165"/>
      <c r="BJ1903" s="304"/>
      <c r="BK1903" s="394"/>
      <c r="BL1903" s="302"/>
      <c r="BM1903" s="302"/>
      <c r="BN1903" s="394"/>
      <c r="BO1903" s="302"/>
      <c r="BP1903" s="13"/>
      <c r="BQ1903" s="302"/>
      <c r="BR1903" s="13"/>
      <c r="BS1903" s="302"/>
      <c r="BT1903" s="13"/>
      <c r="BU1903" s="302"/>
      <c r="BV1903" s="386"/>
      <c r="BW1903" s="303"/>
      <c r="BX1903" s="303"/>
      <c r="BY1903" s="302"/>
      <c r="BZ1903" s="302"/>
      <c r="CA1903" s="387"/>
      <c r="CB1903" s="395"/>
      <c r="CC1903" s="12"/>
      <c r="CD1903" s="304"/>
      <c r="CE1903" s="14"/>
      <c r="CF1903" s="395"/>
      <c r="CG1903" s="397"/>
      <c r="CH1903" s="300">
        <f t="shared" si="729"/>
        <v>0</v>
      </c>
      <c r="CI1903" s="26"/>
      <c r="CJ1903" s="17">
        <f t="shared" si="726"/>
        <v>0</v>
      </c>
      <c r="CK1903" s="18">
        <f t="shared" si="737"/>
        <v>12.89</v>
      </c>
      <c r="CM1903" s="164"/>
      <c r="CN1903" s="302"/>
      <c r="CO1903" s="13">
        <f t="shared" si="730"/>
        <v>0</v>
      </c>
      <c r="CP1903" s="302"/>
      <c r="CQ1903" s="13">
        <f t="shared" si="731"/>
        <v>0</v>
      </c>
      <c r="CR1903" s="302"/>
      <c r="CS1903" s="13">
        <f t="shared" si="732"/>
        <v>0</v>
      </c>
      <c r="CT1903" s="302"/>
      <c r="CU1903" s="13">
        <f t="shared" si="727"/>
        <v>0</v>
      </c>
      <c r="CV1903" s="302"/>
      <c r="CW1903" s="13">
        <f t="shared" si="733"/>
        <v>0</v>
      </c>
      <c r="CX1903" s="13">
        <f t="shared" si="734"/>
        <v>0</v>
      </c>
      <c r="CY1903" s="251">
        <f t="shared" si="735"/>
        <v>0</v>
      </c>
      <c r="CZ1903" s="13" t="s">
        <v>29</v>
      </c>
      <c r="DA1903" s="13">
        <v>50</v>
      </c>
      <c r="DB1903" s="22">
        <f t="shared" si="736"/>
        <v>0</v>
      </c>
      <c r="DD1903" s="24"/>
      <c r="DF1903" s="163"/>
      <c r="DH1903" s="24"/>
      <c r="DI1903" s="447"/>
      <c r="DJ1903" s="163"/>
    </row>
    <row r="1904" spans="1:114" s="7" customFormat="1">
      <c r="A1904" s="277">
        <f t="shared" si="720"/>
        <v>50</v>
      </c>
      <c r="B1904" s="21" t="e">
        <f>'Calculateur de trading'!I1904/C1904/W1904</f>
        <v>#DIV/0!</v>
      </c>
      <c r="C1904" s="278">
        <f t="shared" si="721"/>
        <v>10</v>
      </c>
      <c r="D1904" s="278"/>
      <c r="E1904" s="273">
        <f t="shared" si="722"/>
        <v>100</v>
      </c>
      <c r="F1904" s="271">
        <f t="shared" si="714"/>
        <v>2</v>
      </c>
      <c r="G1904" s="271" t="e">
        <f t="shared" si="715"/>
        <v>#DIV/0!</v>
      </c>
      <c r="H1904" s="272">
        <f t="shared" si="716"/>
        <v>20</v>
      </c>
      <c r="I1904" s="270"/>
      <c r="J1904" s="273">
        <f t="shared" si="723"/>
        <v>200</v>
      </c>
      <c r="K1904" s="271">
        <f t="shared" si="717"/>
        <v>4</v>
      </c>
      <c r="L1904" s="271" t="e">
        <f t="shared" si="718"/>
        <v>#DIV/0!</v>
      </c>
      <c r="M1904" s="272">
        <f t="shared" si="719"/>
        <v>40</v>
      </c>
      <c r="N1904" s="389"/>
      <c r="O1904" s="455" t="e">
        <f>(A1904*B1904*W1904)+(B1904*'Calculateur de trading'!H1904)</f>
        <v>#DIV/0!</v>
      </c>
      <c r="P1904" s="274" t="e">
        <f>O1904/'Déscriptions des trades'!CK1904</f>
        <v>#DIV/0!</v>
      </c>
      <c r="Q1904" s="456" t="e">
        <f>'Déscriptions des trades'!CK1904-O1904</f>
        <v>#DIV/0!</v>
      </c>
      <c r="R1904" s="466" t="e">
        <f t="shared" si="724"/>
        <v>#DIV/0!</v>
      </c>
      <c r="S1904" s="389"/>
      <c r="T1904" s="12"/>
      <c r="U1904" s="25"/>
      <c r="V1904" s="15"/>
      <c r="W1904" s="490">
        <f t="shared" si="728"/>
        <v>0</v>
      </c>
      <c r="X1904" s="21" t="e">
        <f>W1904*U1904/'Déscriptions des trades'!CK1904*'Déscriptions des trades'!B1904</f>
        <v>#DIV/0!</v>
      </c>
      <c r="Y1904" s="459"/>
      <c r="Z1904" s="389"/>
      <c r="AA1904" s="23">
        <f t="shared" si="725"/>
        <v>0.1</v>
      </c>
      <c r="AB1904" s="17" t="e">
        <f>(AA1904*'Déscriptions des trades'!U1904*'Déscriptions des trades'!B1904/'Déscriptions des trades'!CK1904)*'Déscriptions des trades'!W1904</f>
        <v>#DIV/0!</v>
      </c>
      <c r="AC1904" s="265" t="e">
        <f>AB1904*'Déscriptions des trades'!CK1904</f>
        <v>#DIV/0!</v>
      </c>
      <c r="AD1904" s="266" t="e">
        <f>'Déscriptions des trades'!CK1904-AC1904</f>
        <v>#DIV/0!</v>
      </c>
      <c r="AE1904" s="389"/>
      <c r="AF1904" s="399">
        <v>1900</v>
      </c>
      <c r="AG1904" s="389"/>
      <c r="AH1904" s="20"/>
      <c r="AI1904" s="303"/>
      <c r="AJ1904" s="307"/>
      <c r="AK1904" s="161"/>
      <c r="AL1904" s="305"/>
      <c r="AM1904" s="305"/>
      <c r="AN1904" s="162"/>
      <c r="AO1904" s="439"/>
      <c r="AP1904" s="162"/>
      <c r="AQ1904" s="113"/>
      <c r="AR1904" s="113"/>
      <c r="AS1904" s="384"/>
      <c r="AT1904" s="306"/>
      <c r="AU1904" s="306"/>
      <c r="AV1904" s="160"/>
      <c r="AW1904" s="158"/>
      <c r="AX1904" s="385"/>
      <c r="AY1904" s="453"/>
      <c r="AZ1904" s="165"/>
      <c r="BA1904" s="301"/>
      <c r="BB1904" s="165"/>
      <c r="BC1904" s="301"/>
      <c r="BD1904" s="165"/>
      <c r="BE1904" s="302"/>
      <c r="BF1904" s="302"/>
      <c r="BG1904" s="165"/>
      <c r="BH1904" s="303"/>
      <c r="BI1904" s="165"/>
      <c r="BJ1904" s="304"/>
      <c r="BK1904" s="394"/>
      <c r="BL1904" s="302"/>
      <c r="BM1904" s="302"/>
      <c r="BN1904" s="394"/>
      <c r="BO1904" s="302"/>
      <c r="BP1904" s="13"/>
      <c r="BQ1904" s="302"/>
      <c r="BR1904" s="13"/>
      <c r="BS1904" s="302"/>
      <c r="BT1904" s="13"/>
      <c r="BU1904" s="302"/>
      <c r="BV1904" s="386"/>
      <c r="BW1904" s="303"/>
      <c r="BX1904" s="303"/>
      <c r="BY1904" s="302"/>
      <c r="BZ1904" s="302"/>
      <c r="CA1904" s="387"/>
      <c r="CB1904" s="395"/>
      <c r="CC1904" s="12"/>
      <c r="CD1904" s="304"/>
      <c r="CE1904" s="14"/>
      <c r="CF1904" s="395"/>
      <c r="CG1904" s="397"/>
      <c r="CH1904" s="300">
        <f t="shared" si="729"/>
        <v>0</v>
      </c>
      <c r="CI1904" s="26"/>
      <c r="CJ1904" s="17">
        <f t="shared" si="726"/>
        <v>0</v>
      </c>
      <c r="CK1904" s="18">
        <f t="shared" si="737"/>
        <v>12.89</v>
      </c>
      <c r="CM1904" s="164"/>
      <c r="CN1904" s="302"/>
      <c r="CO1904" s="13">
        <f t="shared" si="730"/>
        <v>0</v>
      </c>
      <c r="CP1904" s="302"/>
      <c r="CQ1904" s="13">
        <f t="shared" si="731"/>
        <v>0</v>
      </c>
      <c r="CR1904" s="302"/>
      <c r="CS1904" s="13">
        <f t="shared" si="732"/>
        <v>0</v>
      </c>
      <c r="CT1904" s="302"/>
      <c r="CU1904" s="13">
        <f t="shared" si="727"/>
        <v>0</v>
      </c>
      <c r="CV1904" s="302"/>
      <c r="CW1904" s="13">
        <f t="shared" si="733"/>
        <v>0</v>
      </c>
      <c r="CX1904" s="13">
        <f t="shared" si="734"/>
        <v>0</v>
      </c>
      <c r="CY1904" s="251">
        <f t="shared" si="735"/>
        <v>0</v>
      </c>
      <c r="CZ1904" s="13" t="s">
        <v>29</v>
      </c>
      <c r="DA1904" s="13">
        <v>50</v>
      </c>
      <c r="DB1904" s="22">
        <f t="shared" si="736"/>
        <v>0</v>
      </c>
      <c r="DD1904" s="24"/>
      <c r="DF1904" s="163"/>
      <c r="DH1904" s="24"/>
      <c r="DI1904" s="447"/>
      <c r="DJ1904" s="163"/>
    </row>
    <row r="1905" spans="1:114" s="7" customFormat="1">
      <c r="A1905" s="277">
        <f t="shared" si="720"/>
        <v>50</v>
      </c>
      <c r="B1905" s="21" t="e">
        <f>'Calculateur de trading'!I1905/C1905/W1905</f>
        <v>#DIV/0!</v>
      </c>
      <c r="C1905" s="278">
        <f t="shared" si="721"/>
        <v>10</v>
      </c>
      <c r="D1905" s="426"/>
      <c r="E1905" s="273">
        <f t="shared" si="722"/>
        <v>100</v>
      </c>
      <c r="F1905" s="271">
        <f t="shared" si="714"/>
        <v>2</v>
      </c>
      <c r="G1905" s="271" t="e">
        <f t="shared" si="715"/>
        <v>#DIV/0!</v>
      </c>
      <c r="H1905" s="272">
        <f t="shared" si="716"/>
        <v>20</v>
      </c>
      <c r="I1905" s="270"/>
      <c r="J1905" s="273">
        <f t="shared" si="723"/>
        <v>200</v>
      </c>
      <c r="K1905" s="271">
        <f t="shared" si="717"/>
        <v>4</v>
      </c>
      <c r="L1905" s="271" t="e">
        <f t="shared" si="718"/>
        <v>#DIV/0!</v>
      </c>
      <c r="M1905" s="272">
        <f t="shared" si="719"/>
        <v>40</v>
      </c>
      <c r="N1905" s="389"/>
      <c r="O1905" s="455" t="e">
        <f>(A1905*B1905*W1905)+(B1905*'Calculateur de trading'!H1905)</f>
        <v>#DIV/0!</v>
      </c>
      <c r="P1905" s="274" t="e">
        <f>O1905/'Déscriptions des trades'!CK1905</f>
        <v>#DIV/0!</v>
      </c>
      <c r="Q1905" s="456" t="e">
        <f>'Déscriptions des trades'!CK1905-O1905</f>
        <v>#DIV/0!</v>
      </c>
      <c r="R1905" s="466" t="e">
        <f t="shared" si="724"/>
        <v>#DIV/0!</v>
      </c>
      <c r="S1905" s="389"/>
      <c r="T1905" s="12"/>
      <c r="U1905" s="25"/>
      <c r="V1905" s="15"/>
      <c r="W1905" s="490">
        <f t="shared" si="728"/>
        <v>0</v>
      </c>
      <c r="X1905" s="21" t="e">
        <f>W1905*U1905/'Déscriptions des trades'!CK1905*'Déscriptions des trades'!B1905</f>
        <v>#DIV/0!</v>
      </c>
      <c r="Y1905" s="459"/>
      <c r="Z1905" s="389"/>
      <c r="AA1905" s="23">
        <f t="shared" si="725"/>
        <v>0.1</v>
      </c>
      <c r="AB1905" s="17" t="e">
        <f>(AA1905*'Déscriptions des trades'!U1905*'Déscriptions des trades'!B1905/'Déscriptions des trades'!CK1905)*'Déscriptions des trades'!W1905</f>
        <v>#DIV/0!</v>
      </c>
      <c r="AC1905" s="265" t="e">
        <f>AB1905*'Déscriptions des trades'!CK1905</f>
        <v>#DIV/0!</v>
      </c>
      <c r="AD1905" s="266" t="e">
        <f>'Déscriptions des trades'!CK1905-AC1905</f>
        <v>#DIV/0!</v>
      </c>
      <c r="AE1905" s="389"/>
      <c r="AF1905" s="399">
        <v>1901</v>
      </c>
      <c r="AG1905" s="389"/>
      <c r="AH1905" s="20"/>
      <c r="AI1905" s="303"/>
      <c r="AJ1905" s="307"/>
      <c r="AK1905" s="161"/>
      <c r="AL1905" s="305"/>
      <c r="AM1905" s="305"/>
      <c r="AN1905" s="162"/>
      <c r="AO1905" s="439"/>
      <c r="AP1905" s="162"/>
      <c r="AQ1905" s="113"/>
      <c r="AR1905" s="113"/>
      <c r="AS1905" s="384"/>
      <c r="AT1905" s="306"/>
      <c r="AU1905" s="306"/>
      <c r="AV1905" s="160"/>
      <c r="AW1905" s="158"/>
      <c r="AX1905" s="385"/>
      <c r="AY1905" s="453"/>
      <c r="AZ1905" s="165"/>
      <c r="BA1905" s="301"/>
      <c r="BB1905" s="165"/>
      <c r="BC1905" s="301"/>
      <c r="BD1905" s="165"/>
      <c r="BE1905" s="302"/>
      <c r="BF1905" s="302"/>
      <c r="BG1905" s="165"/>
      <c r="BH1905" s="303"/>
      <c r="BI1905" s="165"/>
      <c r="BJ1905" s="304"/>
      <c r="BK1905" s="394"/>
      <c r="BL1905" s="302"/>
      <c r="BM1905" s="302"/>
      <c r="BN1905" s="394"/>
      <c r="BO1905" s="302"/>
      <c r="BP1905" s="13"/>
      <c r="BQ1905" s="302"/>
      <c r="BR1905" s="13"/>
      <c r="BS1905" s="302"/>
      <c r="BT1905" s="13"/>
      <c r="BU1905" s="302"/>
      <c r="BV1905" s="386"/>
      <c r="BW1905" s="303"/>
      <c r="BX1905" s="303"/>
      <c r="BY1905" s="302"/>
      <c r="BZ1905" s="302"/>
      <c r="CA1905" s="387"/>
      <c r="CB1905" s="395"/>
      <c r="CC1905" s="12"/>
      <c r="CD1905" s="304"/>
      <c r="CE1905" s="14"/>
      <c r="CF1905" s="395"/>
      <c r="CG1905" s="397"/>
      <c r="CH1905" s="300">
        <f t="shared" si="729"/>
        <v>0</v>
      </c>
      <c r="CI1905" s="26"/>
      <c r="CJ1905" s="17">
        <f t="shared" si="726"/>
        <v>0</v>
      </c>
      <c r="CK1905" s="18">
        <f t="shared" si="737"/>
        <v>12.89</v>
      </c>
      <c r="CM1905" s="164"/>
      <c r="CN1905" s="302"/>
      <c r="CO1905" s="13">
        <f t="shared" si="730"/>
        <v>0</v>
      </c>
      <c r="CP1905" s="302"/>
      <c r="CQ1905" s="13">
        <f t="shared" si="731"/>
        <v>0</v>
      </c>
      <c r="CR1905" s="302"/>
      <c r="CS1905" s="13">
        <f t="shared" si="732"/>
        <v>0</v>
      </c>
      <c r="CT1905" s="302"/>
      <c r="CU1905" s="13">
        <f t="shared" si="727"/>
        <v>0</v>
      </c>
      <c r="CV1905" s="302"/>
      <c r="CW1905" s="13">
        <f t="shared" si="733"/>
        <v>0</v>
      </c>
      <c r="CX1905" s="13">
        <f t="shared" si="734"/>
        <v>0</v>
      </c>
      <c r="CY1905" s="251">
        <f t="shared" si="735"/>
        <v>0</v>
      </c>
      <c r="CZ1905" s="13" t="s">
        <v>29</v>
      </c>
      <c r="DA1905" s="13">
        <v>50</v>
      </c>
      <c r="DB1905" s="22">
        <f t="shared" si="736"/>
        <v>0</v>
      </c>
      <c r="DD1905" s="24"/>
      <c r="DF1905" s="163"/>
      <c r="DH1905" s="24"/>
      <c r="DI1905" s="447"/>
      <c r="DJ1905" s="163"/>
    </row>
    <row r="1906" spans="1:114" s="7" customFormat="1">
      <c r="A1906" s="277">
        <f t="shared" si="720"/>
        <v>50</v>
      </c>
      <c r="B1906" s="21" t="e">
        <f>'Calculateur de trading'!I1906/C1906/W1906</f>
        <v>#DIV/0!</v>
      </c>
      <c r="C1906" s="278">
        <f t="shared" si="721"/>
        <v>10</v>
      </c>
      <c r="D1906" s="278"/>
      <c r="E1906" s="273">
        <f t="shared" si="722"/>
        <v>100</v>
      </c>
      <c r="F1906" s="271">
        <f t="shared" si="714"/>
        <v>2</v>
      </c>
      <c r="G1906" s="271" t="e">
        <f t="shared" si="715"/>
        <v>#DIV/0!</v>
      </c>
      <c r="H1906" s="272">
        <f t="shared" si="716"/>
        <v>20</v>
      </c>
      <c r="I1906" s="270"/>
      <c r="J1906" s="273">
        <f t="shared" si="723"/>
        <v>200</v>
      </c>
      <c r="K1906" s="271">
        <f t="shared" si="717"/>
        <v>4</v>
      </c>
      <c r="L1906" s="271" t="e">
        <f t="shared" si="718"/>
        <v>#DIV/0!</v>
      </c>
      <c r="M1906" s="272">
        <f t="shared" si="719"/>
        <v>40</v>
      </c>
      <c r="N1906" s="389"/>
      <c r="O1906" s="455" t="e">
        <f>(A1906*B1906*W1906)+(B1906*'Calculateur de trading'!H1906)</f>
        <v>#DIV/0!</v>
      </c>
      <c r="P1906" s="274" t="e">
        <f>O1906/'Déscriptions des trades'!CK1906</f>
        <v>#DIV/0!</v>
      </c>
      <c r="Q1906" s="456" t="e">
        <f>'Déscriptions des trades'!CK1906-O1906</f>
        <v>#DIV/0!</v>
      </c>
      <c r="R1906" s="466" t="e">
        <f t="shared" si="724"/>
        <v>#DIV/0!</v>
      </c>
      <c r="S1906" s="389"/>
      <c r="T1906" s="12"/>
      <c r="U1906" s="25"/>
      <c r="V1906" s="15"/>
      <c r="W1906" s="490">
        <f t="shared" si="728"/>
        <v>0</v>
      </c>
      <c r="X1906" s="21" t="e">
        <f>W1906*U1906/'Déscriptions des trades'!CK1906*'Déscriptions des trades'!B1906</f>
        <v>#DIV/0!</v>
      </c>
      <c r="Y1906" s="459"/>
      <c r="Z1906" s="389"/>
      <c r="AA1906" s="23">
        <f t="shared" si="725"/>
        <v>0.1</v>
      </c>
      <c r="AB1906" s="17" t="e">
        <f>(AA1906*'Déscriptions des trades'!U1906*'Déscriptions des trades'!B1906/'Déscriptions des trades'!CK1906)*'Déscriptions des trades'!W1906</f>
        <v>#DIV/0!</v>
      </c>
      <c r="AC1906" s="265" t="e">
        <f>AB1906*'Déscriptions des trades'!CK1906</f>
        <v>#DIV/0!</v>
      </c>
      <c r="AD1906" s="266" t="e">
        <f>'Déscriptions des trades'!CK1906-AC1906</f>
        <v>#DIV/0!</v>
      </c>
      <c r="AE1906" s="389"/>
      <c r="AF1906" s="399">
        <v>1902</v>
      </c>
      <c r="AG1906" s="389"/>
      <c r="AH1906" s="20"/>
      <c r="AI1906" s="303"/>
      <c r="AJ1906" s="307"/>
      <c r="AK1906" s="161"/>
      <c r="AL1906" s="305"/>
      <c r="AM1906" s="305"/>
      <c r="AN1906" s="162"/>
      <c r="AO1906" s="439"/>
      <c r="AP1906" s="162"/>
      <c r="AQ1906" s="113"/>
      <c r="AR1906" s="113"/>
      <c r="AS1906" s="384"/>
      <c r="AT1906" s="306"/>
      <c r="AU1906" s="306"/>
      <c r="AV1906" s="160"/>
      <c r="AW1906" s="158"/>
      <c r="AX1906" s="385"/>
      <c r="AY1906" s="453"/>
      <c r="AZ1906" s="165"/>
      <c r="BA1906" s="301"/>
      <c r="BB1906" s="165"/>
      <c r="BC1906" s="301"/>
      <c r="BD1906" s="165"/>
      <c r="BE1906" s="302"/>
      <c r="BF1906" s="302"/>
      <c r="BG1906" s="165"/>
      <c r="BH1906" s="303"/>
      <c r="BI1906" s="165"/>
      <c r="BJ1906" s="304"/>
      <c r="BK1906" s="394"/>
      <c r="BL1906" s="302"/>
      <c r="BM1906" s="302"/>
      <c r="BN1906" s="394"/>
      <c r="BO1906" s="302"/>
      <c r="BP1906" s="13"/>
      <c r="BQ1906" s="302"/>
      <c r="BR1906" s="13"/>
      <c r="BS1906" s="302"/>
      <c r="BT1906" s="13"/>
      <c r="BU1906" s="302"/>
      <c r="BV1906" s="386"/>
      <c r="BW1906" s="303"/>
      <c r="BX1906" s="303"/>
      <c r="BY1906" s="302"/>
      <c r="BZ1906" s="302"/>
      <c r="CA1906" s="387"/>
      <c r="CB1906" s="395"/>
      <c r="CC1906" s="12"/>
      <c r="CD1906" s="304"/>
      <c r="CE1906" s="14"/>
      <c r="CF1906" s="395"/>
      <c r="CG1906" s="397"/>
      <c r="CH1906" s="300">
        <f t="shared" si="729"/>
        <v>0</v>
      </c>
      <c r="CI1906" s="26"/>
      <c r="CJ1906" s="17">
        <f t="shared" si="726"/>
        <v>0</v>
      </c>
      <c r="CK1906" s="18">
        <f t="shared" si="737"/>
        <v>12.89</v>
      </c>
      <c r="CM1906" s="164"/>
      <c r="CN1906" s="302"/>
      <c r="CO1906" s="13">
        <f t="shared" si="730"/>
        <v>0</v>
      </c>
      <c r="CP1906" s="302"/>
      <c r="CQ1906" s="13">
        <f t="shared" si="731"/>
        <v>0</v>
      </c>
      <c r="CR1906" s="302"/>
      <c r="CS1906" s="13">
        <f t="shared" si="732"/>
        <v>0</v>
      </c>
      <c r="CT1906" s="302"/>
      <c r="CU1906" s="13">
        <f t="shared" si="727"/>
        <v>0</v>
      </c>
      <c r="CV1906" s="302"/>
      <c r="CW1906" s="13">
        <f t="shared" si="733"/>
        <v>0</v>
      </c>
      <c r="CX1906" s="13">
        <f t="shared" si="734"/>
        <v>0</v>
      </c>
      <c r="CY1906" s="251">
        <f t="shared" si="735"/>
        <v>0</v>
      </c>
      <c r="CZ1906" s="13" t="s">
        <v>29</v>
      </c>
      <c r="DA1906" s="13">
        <v>50</v>
      </c>
      <c r="DB1906" s="22">
        <f t="shared" si="736"/>
        <v>0</v>
      </c>
      <c r="DD1906" s="24"/>
      <c r="DF1906" s="163"/>
      <c r="DH1906" s="24"/>
      <c r="DI1906" s="447"/>
      <c r="DJ1906" s="163"/>
    </row>
    <row r="1907" spans="1:114" s="7" customFormat="1">
      <c r="A1907" s="277">
        <f t="shared" si="720"/>
        <v>50</v>
      </c>
      <c r="B1907" s="21" t="e">
        <f>'Calculateur de trading'!I1907/C1907/W1907</f>
        <v>#DIV/0!</v>
      </c>
      <c r="C1907" s="278">
        <f t="shared" si="721"/>
        <v>10</v>
      </c>
      <c r="D1907" s="426"/>
      <c r="E1907" s="273">
        <f t="shared" si="722"/>
        <v>100</v>
      </c>
      <c r="F1907" s="271">
        <f t="shared" si="714"/>
        <v>2</v>
      </c>
      <c r="G1907" s="271" t="e">
        <f t="shared" si="715"/>
        <v>#DIV/0!</v>
      </c>
      <c r="H1907" s="272">
        <f t="shared" si="716"/>
        <v>20</v>
      </c>
      <c r="I1907" s="270"/>
      <c r="J1907" s="273">
        <f t="shared" si="723"/>
        <v>200</v>
      </c>
      <c r="K1907" s="271">
        <f t="shared" si="717"/>
        <v>4</v>
      </c>
      <c r="L1907" s="271" t="e">
        <f t="shared" si="718"/>
        <v>#DIV/0!</v>
      </c>
      <c r="M1907" s="272">
        <f t="shared" si="719"/>
        <v>40</v>
      </c>
      <c r="N1907" s="389"/>
      <c r="O1907" s="455" t="e">
        <f>(A1907*B1907*W1907)+(B1907*'Calculateur de trading'!H1907)</f>
        <v>#DIV/0!</v>
      </c>
      <c r="P1907" s="274" t="e">
        <f>O1907/'Déscriptions des trades'!CK1907</f>
        <v>#DIV/0!</v>
      </c>
      <c r="Q1907" s="456" t="e">
        <f>'Déscriptions des trades'!CK1907-O1907</f>
        <v>#DIV/0!</v>
      </c>
      <c r="R1907" s="466" t="e">
        <f t="shared" si="724"/>
        <v>#DIV/0!</v>
      </c>
      <c r="S1907" s="389"/>
      <c r="T1907" s="12"/>
      <c r="U1907" s="25"/>
      <c r="V1907" s="15"/>
      <c r="W1907" s="490">
        <f t="shared" si="728"/>
        <v>0</v>
      </c>
      <c r="X1907" s="21" t="e">
        <f>W1907*U1907/'Déscriptions des trades'!CK1907*'Déscriptions des trades'!B1907</f>
        <v>#DIV/0!</v>
      </c>
      <c r="Y1907" s="459"/>
      <c r="Z1907" s="389"/>
      <c r="AA1907" s="23">
        <f t="shared" si="725"/>
        <v>0.1</v>
      </c>
      <c r="AB1907" s="17" t="e">
        <f>(AA1907*'Déscriptions des trades'!U1907*'Déscriptions des trades'!B1907/'Déscriptions des trades'!CK1907)*'Déscriptions des trades'!W1907</f>
        <v>#DIV/0!</v>
      </c>
      <c r="AC1907" s="265" t="e">
        <f>AB1907*'Déscriptions des trades'!CK1907</f>
        <v>#DIV/0!</v>
      </c>
      <c r="AD1907" s="266" t="e">
        <f>'Déscriptions des trades'!CK1907-AC1907</f>
        <v>#DIV/0!</v>
      </c>
      <c r="AE1907" s="389"/>
      <c r="AF1907" s="399">
        <v>1903</v>
      </c>
      <c r="AG1907" s="389"/>
      <c r="AH1907" s="20"/>
      <c r="AI1907" s="303"/>
      <c r="AJ1907" s="307"/>
      <c r="AK1907" s="161"/>
      <c r="AL1907" s="305"/>
      <c r="AM1907" s="305"/>
      <c r="AN1907" s="162"/>
      <c r="AO1907" s="439"/>
      <c r="AP1907" s="162"/>
      <c r="AQ1907" s="113"/>
      <c r="AR1907" s="113"/>
      <c r="AS1907" s="384"/>
      <c r="AT1907" s="306"/>
      <c r="AU1907" s="306"/>
      <c r="AV1907" s="160"/>
      <c r="AW1907" s="158"/>
      <c r="AX1907" s="385"/>
      <c r="AY1907" s="453"/>
      <c r="AZ1907" s="165"/>
      <c r="BA1907" s="301"/>
      <c r="BB1907" s="165"/>
      <c r="BC1907" s="301"/>
      <c r="BD1907" s="165"/>
      <c r="BE1907" s="302"/>
      <c r="BF1907" s="302"/>
      <c r="BG1907" s="165"/>
      <c r="BH1907" s="303"/>
      <c r="BI1907" s="165"/>
      <c r="BJ1907" s="304"/>
      <c r="BK1907" s="394"/>
      <c r="BL1907" s="302"/>
      <c r="BM1907" s="302"/>
      <c r="BN1907" s="394"/>
      <c r="BO1907" s="302"/>
      <c r="BP1907" s="13"/>
      <c r="BQ1907" s="302"/>
      <c r="BR1907" s="13"/>
      <c r="BS1907" s="302"/>
      <c r="BT1907" s="13"/>
      <c r="BU1907" s="302"/>
      <c r="BV1907" s="386"/>
      <c r="BW1907" s="303"/>
      <c r="BX1907" s="303"/>
      <c r="BY1907" s="302"/>
      <c r="BZ1907" s="302"/>
      <c r="CA1907" s="387"/>
      <c r="CB1907" s="395"/>
      <c r="CC1907" s="12"/>
      <c r="CD1907" s="304"/>
      <c r="CE1907" s="14"/>
      <c r="CF1907" s="395"/>
      <c r="CG1907" s="397"/>
      <c r="CH1907" s="300">
        <f t="shared" si="729"/>
        <v>0</v>
      </c>
      <c r="CI1907" s="26"/>
      <c r="CJ1907" s="17">
        <f t="shared" si="726"/>
        <v>0</v>
      </c>
      <c r="CK1907" s="18">
        <f t="shared" si="737"/>
        <v>12.89</v>
      </c>
      <c r="CM1907" s="164"/>
      <c r="CN1907" s="302"/>
      <c r="CO1907" s="13">
        <f t="shared" si="730"/>
        <v>0</v>
      </c>
      <c r="CP1907" s="302"/>
      <c r="CQ1907" s="13">
        <f t="shared" si="731"/>
        <v>0</v>
      </c>
      <c r="CR1907" s="302"/>
      <c r="CS1907" s="13">
        <f t="shared" si="732"/>
        <v>0</v>
      </c>
      <c r="CT1907" s="302"/>
      <c r="CU1907" s="13">
        <f t="shared" si="727"/>
        <v>0</v>
      </c>
      <c r="CV1907" s="302"/>
      <c r="CW1907" s="13">
        <f t="shared" si="733"/>
        <v>0</v>
      </c>
      <c r="CX1907" s="13">
        <f t="shared" si="734"/>
        <v>0</v>
      </c>
      <c r="CY1907" s="251">
        <f t="shared" si="735"/>
        <v>0</v>
      </c>
      <c r="CZ1907" s="13" t="s">
        <v>29</v>
      </c>
      <c r="DA1907" s="13">
        <v>50</v>
      </c>
      <c r="DB1907" s="22">
        <f t="shared" si="736"/>
        <v>0</v>
      </c>
      <c r="DD1907" s="24"/>
      <c r="DF1907" s="163"/>
      <c r="DH1907" s="24"/>
      <c r="DI1907" s="447"/>
      <c r="DJ1907" s="163"/>
    </row>
    <row r="1908" spans="1:114" s="7" customFormat="1">
      <c r="A1908" s="277">
        <f t="shared" si="720"/>
        <v>50</v>
      </c>
      <c r="B1908" s="21" t="e">
        <f>'Calculateur de trading'!I1908/C1908/W1908</f>
        <v>#DIV/0!</v>
      </c>
      <c r="C1908" s="278">
        <f t="shared" si="721"/>
        <v>10</v>
      </c>
      <c r="D1908" s="278"/>
      <c r="E1908" s="273">
        <f t="shared" si="722"/>
        <v>100</v>
      </c>
      <c r="F1908" s="271">
        <f t="shared" si="714"/>
        <v>2</v>
      </c>
      <c r="G1908" s="271" t="e">
        <f t="shared" si="715"/>
        <v>#DIV/0!</v>
      </c>
      <c r="H1908" s="272">
        <f t="shared" si="716"/>
        <v>20</v>
      </c>
      <c r="I1908" s="270"/>
      <c r="J1908" s="273">
        <f t="shared" si="723"/>
        <v>200</v>
      </c>
      <c r="K1908" s="271">
        <f t="shared" si="717"/>
        <v>4</v>
      </c>
      <c r="L1908" s="271" t="e">
        <f t="shared" si="718"/>
        <v>#DIV/0!</v>
      </c>
      <c r="M1908" s="272">
        <f t="shared" si="719"/>
        <v>40</v>
      </c>
      <c r="N1908" s="389"/>
      <c r="O1908" s="455" t="e">
        <f>(A1908*B1908*W1908)+(B1908*'Calculateur de trading'!H1908)</f>
        <v>#DIV/0!</v>
      </c>
      <c r="P1908" s="274" t="e">
        <f>O1908/'Déscriptions des trades'!CK1908</f>
        <v>#DIV/0!</v>
      </c>
      <c r="Q1908" s="456" t="e">
        <f>'Déscriptions des trades'!CK1908-O1908</f>
        <v>#DIV/0!</v>
      </c>
      <c r="R1908" s="466" t="e">
        <f t="shared" si="724"/>
        <v>#DIV/0!</v>
      </c>
      <c r="S1908" s="389"/>
      <c r="T1908" s="12"/>
      <c r="U1908" s="25"/>
      <c r="V1908" s="15"/>
      <c r="W1908" s="490">
        <f t="shared" si="728"/>
        <v>0</v>
      </c>
      <c r="X1908" s="21" t="e">
        <f>W1908*U1908/'Déscriptions des trades'!CK1908*'Déscriptions des trades'!B1908</f>
        <v>#DIV/0!</v>
      </c>
      <c r="Y1908" s="459"/>
      <c r="Z1908" s="389"/>
      <c r="AA1908" s="23">
        <f t="shared" si="725"/>
        <v>0.1</v>
      </c>
      <c r="AB1908" s="17" t="e">
        <f>(AA1908*'Déscriptions des trades'!U1908*'Déscriptions des trades'!B1908/'Déscriptions des trades'!CK1908)*'Déscriptions des trades'!W1908</f>
        <v>#DIV/0!</v>
      </c>
      <c r="AC1908" s="265" t="e">
        <f>AB1908*'Déscriptions des trades'!CK1908</f>
        <v>#DIV/0!</v>
      </c>
      <c r="AD1908" s="266" t="e">
        <f>'Déscriptions des trades'!CK1908-AC1908</f>
        <v>#DIV/0!</v>
      </c>
      <c r="AE1908" s="389"/>
      <c r="AF1908" s="399">
        <v>1904</v>
      </c>
      <c r="AG1908" s="389"/>
      <c r="AH1908" s="20"/>
      <c r="AI1908" s="303"/>
      <c r="AJ1908" s="307"/>
      <c r="AK1908" s="161"/>
      <c r="AL1908" s="305"/>
      <c r="AM1908" s="305"/>
      <c r="AN1908" s="162"/>
      <c r="AO1908" s="439"/>
      <c r="AP1908" s="162"/>
      <c r="AQ1908" s="113"/>
      <c r="AR1908" s="113"/>
      <c r="AS1908" s="384"/>
      <c r="AT1908" s="306"/>
      <c r="AU1908" s="306"/>
      <c r="AV1908" s="160"/>
      <c r="AW1908" s="158"/>
      <c r="AX1908" s="385"/>
      <c r="AY1908" s="453"/>
      <c r="AZ1908" s="165"/>
      <c r="BA1908" s="301"/>
      <c r="BB1908" s="165"/>
      <c r="BC1908" s="301"/>
      <c r="BD1908" s="165"/>
      <c r="BE1908" s="302"/>
      <c r="BF1908" s="302"/>
      <c r="BG1908" s="165"/>
      <c r="BH1908" s="303"/>
      <c r="BI1908" s="165"/>
      <c r="BJ1908" s="304"/>
      <c r="BK1908" s="394"/>
      <c r="BL1908" s="302"/>
      <c r="BM1908" s="302"/>
      <c r="BN1908" s="394"/>
      <c r="BO1908" s="302"/>
      <c r="BP1908" s="13"/>
      <c r="BQ1908" s="302"/>
      <c r="BR1908" s="13"/>
      <c r="BS1908" s="302"/>
      <c r="BT1908" s="13"/>
      <c r="BU1908" s="302"/>
      <c r="BV1908" s="386"/>
      <c r="BW1908" s="303"/>
      <c r="BX1908" s="303"/>
      <c r="BY1908" s="302"/>
      <c r="BZ1908" s="302"/>
      <c r="CA1908" s="387"/>
      <c r="CB1908" s="395"/>
      <c r="CC1908" s="12"/>
      <c r="CD1908" s="304"/>
      <c r="CE1908" s="14"/>
      <c r="CF1908" s="395"/>
      <c r="CG1908" s="397"/>
      <c r="CH1908" s="300">
        <f t="shared" si="729"/>
        <v>0</v>
      </c>
      <c r="CI1908" s="26"/>
      <c r="CJ1908" s="17">
        <f t="shared" si="726"/>
        <v>0</v>
      </c>
      <c r="CK1908" s="18">
        <f t="shared" si="737"/>
        <v>12.89</v>
      </c>
      <c r="CM1908" s="164"/>
      <c r="CN1908" s="302"/>
      <c r="CO1908" s="13">
        <f t="shared" si="730"/>
        <v>0</v>
      </c>
      <c r="CP1908" s="302"/>
      <c r="CQ1908" s="13">
        <f t="shared" si="731"/>
        <v>0</v>
      </c>
      <c r="CR1908" s="302"/>
      <c r="CS1908" s="13">
        <f t="shared" si="732"/>
        <v>0</v>
      </c>
      <c r="CT1908" s="302"/>
      <c r="CU1908" s="13">
        <f t="shared" si="727"/>
        <v>0</v>
      </c>
      <c r="CV1908" s="302"/>
      <c r="CW1908" s="13">
        <f t="shared" si="733"/>
        <v>0</v>
      </c>
      <c r="CX1908" s="13">
        <f t="shared" si="734"/>
        <v>0</v>
      </c>
      <c r="CY1908" s="251">
        <f t="shared" si="735"/>
        <v>0</v>
      </c>
      <c r="CZ1908" s="13" t="s">
        <v>29</v>
      </c>
      <c r="DA1908" s="13">
        <v>50</v>
      </c>
      <c r="DB1908" s="22">
        <f t="shared" si="736"/>
        <v>0</v>
      </c>
      <c r="DD1908" s="24"/>
      <c r="DF1908" s="163"/>
      <c r="DH1908" s="24"/>
      <c r="DI1908" s="447"/>
      <c r="DJ1908" s="163"/>
    </row>
    <row r="1909" spans="1:114" s="7" customFormat="1">
      <c r="A1909" s="277">
        <f t="shared" si="720"/>
        <v>50</v>
      </c>
      <c r="B1909" s="21" t="e">
        <f>'Calculateur de trading'!I1909/C1909/W1909</f>
        <v>#DIV/0!</v>
      </c>
      <c r="C1909" s="278">
        <f t="shared" si="721"/>
        <v>10</v>
      </c>
      <c r="D1909" s="426"/>
      <c r="E1909" s="273">
        <f t="shared" si="722"/>
        <v>100</v>
      </c>
      <c r="F1909" s="271">
        <f t="shared" si="714"/>
        <v>2</v>
      </c>
      <c r="G1909" s="271" t="e">
        <f t="shared" si="715"/>
        <v>#DIV/0!</v>
      </c>
      <c r="H1909" s="272">
        <f t="shared" si="716"/>
        <v>20</v>
      </c>
      <c r="I1909" s="270"/>
      <c r="J1909" s="273">
        <f t="shared" si="723"/>
        <v>200</v>
      </c>
      <c r="K1909" s="271">
        <f t="shared" si="717"/>
        <v>4</v>
      </c>
      <c r="L1909" s="271" t="e">
        <f t="shared" si="718"/>
        <v>#DIV/0!</v>
      </c>
      <c r="M1909" s="272">
        <f t="shared" si="719"/>
        <v>40</v>
      </c>
      <c r="N1909" s="389"/>
      <c r="O1909" s="455" t="e">
        <f>(A1909*B1909*W1909)+(B1909*'Calculateur de trading'!H1909)</f>
        <v>#DIV/0!</v>
      </c>
      <c r="P1909" s="274" t="e">
        <f>O1909/'Déscriptions des trades'!CK1909</f>
        <v>#DIV/0!</v>
      </c>
      <c r="Q1909" s="456" t="e">
        <f>'Déscriptions des trades'!CK1909-O1909</f>
        <v>#DIV/0!</v>
      </c>
      <c r="R1909" s="466" t="e">
        <f t="shared" si="724"/>
        <v>#DIV/0!</v>
      </c>
      <c r="S1909" s="389"/>
      <c r="T1909" s="12"/>
      <c r="U1909" s="25"/>
      <c r="V1909" s="15"/>
      <c r="W1909" s="490">
        <f t="shared" si="728"/>
        <v>0</v>
      </c>
      <c r="X1909" s="21" t="e">
        <f>W1909*U1909/'Déscriptions des trades'!CK1909*'Déscriptions des trades'!B1909</f>
        <v>#DIV/0!</v>
      </c>
      <c r="Y1909" s="459"/>
      <c r="Z1909" s="389"/>
      <c r="AA1909" s="23">
        <f t="shared" si="725"/>
        <v>0.1</v>
      </c>
      <c r="AB1909" s="17" t="e">
        <f>(AA1909*'Déscriptions des trades'!U1909*'Déscriptions des trades'!B1909/'Déscriptions des trades'!CK1909)*'Déscriptions des trades'!W1909</f>
        <v>#DIV/0!</v>
      </c>
      <c r="AC1909" s="265" t="e">
        <f>AB1909*'Déscriptions des trades'!CK1909</f>
        <v>#DIV/0!</v>
      </c>
      <c r="AD1909" s="266" t="e">
        <f>'Déscriptions des trades'!CK1909-AC1909</f>
        <v>#DIV/0!</v>
      </c>
      <c r="AE1909" s="389"/>
      <c r="AF1909" s="399">
        <v>1905</v>
      </c>
      <c r="AG1909" s="389"/>
      <c r="AH1909" s="20"/>
      <c r="AI1909" s="303"/>
      <c r="AJ1909" s="307"/>
      <c r="AK1909" s="161"/>
      <c r="AL1909" s="305"/>
      <c r="AM1909" s="305"/>
      <c r="AN1909" s="162"/>
      <c r="AO1909" s="439"/>
      <c r="AP1909" s="162"/>
      <c r="AQ1909" s="113"/>
      <c r="AR1909" s="113"/>
      <c r="AS1909" s="384"/>
      <c r="AT1909" s="306"/>
      <c r="AU1909" s="306"/>
      <c r="AV1909" s="160"/>
      <c r="AW1909" s="158"/>
      <c r="AX1909" s="385"/>
      <c r="AY1909" s="453"/>
      <c r="AZ1909" s="165"/>
      <c r="BA1909" s="301"/>
      <c r="BB1909" s="165"/>
      <c r="BC1909" s="301"/>
      <c r="BD1909" s="165"/>
      <c r="BE1909" s="302"/>
      <c r="BF1909" s="302"/>
      <c r="BG1909" s="165"/>
      <c r="BH1909" s="303"/>
      <c r="BI1909" s="165"/>
      <c r="BJ1909" s="304"/>
      <c r="BK1909" s="394"/>
      <c r="BL1909" s="302"/>
      <c r="BM1909" s="302"/>
      <c r="BN1909" s="394"/>
      <c r="BO1909" s="302"/>
      <c r="BP1909" s="13"/>
      <c r="BQ1909" s="302"/>
      <c r="BR1909" s="13"/>
      <c r="BS1909" s="302"/>
      <c r="BT1909" s="13"/>
      <c r="BU1909" s="302"/>
      <c r="BV1909" s="386"/>
      <c r="BW1909" s="303"/>
      <c r="BX1909" s="303"/>
      <c r="BY1909" s="302"/>
      <c r="BZ1909" s="302"/>
      <c r="CA1909" s="387"/>
      <c r="CB1909" s="395"/>
      <c r="CC1909" s="12"/>
      <c r="CD1909" s="304"/>
      <c r="CE1909" s="14"/>
      <c r="CF1909" s="395"/>
      <c r="CG1909" s="397"/>
      <c r="CH1909" s="300">
        <f t="shared" si="729"/>
        <v>0</v>
      </c>
      <c r="CI1909" s="26"/>
      <c r="CJ1909" s="17">
        <f t="shared" si="726"/>
        <v>0</v>
      </c>
      <c r="CK1909" s="18">
        <f t="shared" si="737"/>
        <v>12.89</v>
      </c>
      <c r="CM1909" s="164"/>
      <c r="CN1909" s="302"/>
      <c r="CO1909" s="13">
        <f t="shared" si="730"/>
        <v>0</v>
      </c>
      <c r="CP1909" s="302"/>
      <c r="CQ1909" s="13">
        <f t="shared" si="731"/>
        <v>0</v>
      </c>
      <c r="CR1909" s="302"/>
      <c r="CS1909" s="13">
        <f t="shared" si="732"/>
        <v>0</v>
      </c>
      <c r="CT1909" s="302"/>
      <c r="CU1909" s="13">
        <f t="shared" si="727"/>
        <v>0</v>
      </c>
      <c r="CV1909" s="302"/>
      <c r="CW1909" s="13">
        <f t="shared" si="733"/>
        <v>0</v>
      </c>
      <c r="CX1909" s="13">
        <f t="shared" si="734"/>
        <v>0</v>
      </c>
      <c r="CY1909" s="251">
        <f t="shared" si="735"/>
        <v>0</v>
      </c>
      <c r="CZ1909" s="13" t="s">
        <v>29</v>
      </c>
      <c r="DA1909" s="13">
        <v>50</v>
      </c>
      <c r="DB1909" s="22">
        <f t="shared" si="736"/>
        <v>0</v>
      </c>
      <c r="DD1909" s="24"/>
      <c r="DF1909" s="163"/>
      <c r="DH1909" s="24"/>
      <c r="DI1909" s="447"/>
      <c r="DJ1909" s="163"/>
    </row>
    <row r="1910" spans="1:114" s="7" customFormat="1">
      <c r="A1910" s="277">
        <f t="shared" si="720"/>
        <v>50</v>
      </c>
      <c r="B1910" s="21" t="e">
        <f>'Calculateur de trading'!I1910/C1910/W1910</f>
        <v>#DIV/0!</v>
      </c>
      <c r="C1910" s="278">
        <f t="shared" si="721"/>
        <v>10</v>
      </c>
      <c r="D1910" s="426"/>
      <c r="E1910" s="273">
        <f t="shared" si="722"/>
        <v>100</v>
      </c>
      <c r="F1910" s="271">
        <f t="shared" si="714"/>
        <v>2</v>
      </c>
      <c r="G1910" s="271" t="e">
        <f t="shared" si="715"/>
        <v>#DIV/0!</v>
      </c>
      <c r="H1910" s="272">
        <f t="shared" si="716"/>
        <v>20</v>
      </c>
      <c r="I1910" s="270"/>
      <c r="J1910" s="273">
        <f t="shared" si="723"/>
        <v>200</v>
      </c>
      <c r="K1910" s="271">
        <f t="shared" si="717"/>
        <v>4</v>
      </c>
      <c r="L1910" s="271" t="e">
        <f t="shared" si="718"/>
        <v>#DIV/0!</v>
      </c>
      <c r="M1910" s="272">
        <f t="shared" si="719"/>
        <v>40</v>
      </c>
      <c r="N1910" s="389"/>
      <c r="O1910" s="455" t="e">
        <f>(A1910*B1910*W1910)+(B1910*'Calculateur de trading'!H1910)</f>
        <v>#DIV/0!</v>
      </c>
      <c r="P1910" s="274" t="e">
        <f>O1910/'Déscriptions des trades'!CK1910</f>
        <v>#DIV/0!</v>
      </c>
      <c r="Q1910" s="456" t="e">
        <f>'Déscriptions des trades'!CK1910-O1910</f>
        <v>#DIV/0!</v>
      </c>
      <c r="R1910" s="466" t="e">
        <f t="shared" si="724"/>
        <v>#DIV/0!</v>
      </c>
      <c r="S1910" s="389"/>
      <c r="T1910" s="12"/>
      <c r="U1910" s="25"/>
      <c r="V1910" s="15"/>
      <c r="W1910" s="490">
        <f t="shared" si="728"/>
        <v>0</v>
      </c>
      <c r="X1910" s="21" t="e">
        <f>W1910*U1910/'Déscriptions des trades'!CK1910*'Déscriptions des trades'!B1910</f>
        <v>#DIV/0!</v>
      </c>
      <c r="Y1910" s="459"/>
      <c r="Z1910" s="389"/>
      <c r="AA1910" s="23">
        <f t="shared" si="725"/>
        <v>0.1</v>
      </c>
      <c r="AB1910" s="17" t="e">
        <f>(AA1910*'Déscriptions des trades'!U1910*'Déscriptions des trades'!B1910/'Déscriptions des trades'!CK1910)*'Déscriptions des trades'!W1910</f>
        <v>#DIV/0!</v>
      </c>
      <c r="AC1910" s="265" t="e">
        <f>AB1910*'Déscriptions des trades'!CK1910</f>
        <v>#DIV/0!</v>
      </c>
      <c r="AD1910" s="266" t="e">
        <f>'Déscriptions des trades'!CK1910-AC1910</f>
        <v>#DIV/0!</v>
      </c>
      <c r="AE1910" s="389"/>
      <c r="AF1910" s="399">
        <v>1906</v>
      </c>
      <c r="AG1910" s="389"/>
      <c r="AH1910" s="20"/>
      <c r="AI1910" s="303"/>
      <c r="AJ1910" s="307"/>
      <c r="AK1910" s="161"/>
      <c r="AL1910" s="305"/>
      <c r="AM1910" s="305"/>
      <c r="AN1910" s="162"/>
      <c r="AO1910" s="439"/>
      <c r="AP1910" s="162"/>
      <c r="AQ1910" s="113"/>
      <c r="AR1910" s="113"/>
      <c r="AS1910" s="384"/>
      <c r="AT1910" s="306"/>
      <c r="AU1910" s="306"/>
      <c r="AV1910" s="160"/>
      <c r="AW1910" s="158"/>
      <c r="AX1910" s="385"/>
      <c r="AY1910" s="453"/>
      <c r="AZ1910" s="165"/>
      <c r="BA1910" s="301"/>
      <c r="BB1910" s="165"/>
      <c r="BC1910" s="301"/>
      <c r="BD1910" s="165"/>
      <c r="BE1910" s="302"/>
      <c r="BF1910" s="302"/>
      <c r="BG1910" s="165"/>
      <c r="BH1910" s="303"/>
      <c r="BI1910" s="165"/>
      <c r="BJ1910" s="304"/>
      <c r="BK1910" s="394"/>
      <c r="BL1910" s="302"/>
      <c r="BM1910" s="302"/>
      <c r="BN1910" s="394"/>
      <c r="BO1910" s="302"/>
      <c r="BP1910" s="13"/>
      <c r="BQ1910" s="302"/>
      <c r="BR1910" s="13"/>
      <c r="BS1910" s="302"/>
      <c r="BT1910" s="13"/>
      <c r="BU1910" s="302"/>
      <c r="BV1910" s="386"/>
      <c r="BW1910" s="303"/>
      <c r="BX1910" s="303"/>
      <c r="BY1910" s="302"/>
      <c r="BZ1910" s="302"/>
      <c r="CA1910" s="387"/>
      <c r="CB1910" s="395"/>
      <c r="CC1910" s="12"/>
      <c r="CD1910" s="304"/>
      <c r="CE1910" s="14"/>
      <c r="CF1910" s="395"/>
      <c r="CG1910" s="397"/>
      <c r="CH1910" s="300">
        <f t="shared" si="729"/>
        <v>0</v>
      </c>
      <c r="CI1910" s="26"/>
      <c r="CJ1910" s="17">
        <f t="shared" si="726"/>
        <v>0</v>
      </c>
      <c r="CK1910" s="18">
        <f t="shared" si="737"/>
        <v>12.89</v>
      </c>
      <c r="CM1910" s="164"/>
      <c r="CN1910" s="302"/>
      <c r="CO1910" s="13">
        <f t="shared" si="730"/>
        <v>0</v>
      </c>
      <c r="CP1910" s="302"/>
      <c r="CQ1910" s="13">
        <f t="shared" si="731"/>
        <v>0</v>
      </c>
      <c r="CR1910" s="302"/>
      <c r="CS1910" s="13">
        <f t="shared" si="732"/>
        <v>0</v>
      </c>
      <c r="CT1910" s="302"/>
      <c r="CU1910" s="13">
        <f t="shared" si="727"/>
        <v>0</v>
      </c>
      <c r="CV1910" s="302"/>
      <c r="CW1910" s="13">
        <f t="shared" si="733"/>
        <v>0</v>
      </c>
      <c r="CX1910" s="13">
        <f t="shared" si="734"/>
        <v>0</v>
      </c>
      <c r="CY1910" s="251">
        <f t="shared" si="735"/>
        <v>0</v>
      </c>
      <c r="CZ1910" s="13" t="s">
        <v>29</v>
      </c>
      <c r="DA1910" s="13">
        <v>50</v>
      </c>
      <c r="DB1910" s="22">
        <f t="shared" si="736"/>
        <v>0</v>
      </c>
      <c r="DD1910" s="24"/>
      <c r="DF1910" s="163"/>
      <c r="DH1910" s="24"/>
      <c r="DI1910" s="447"/>
      <c r="DJ1910" s="163"/>
    </row>
    <row r="1911" spans="1:114" s="7" customFormat="1">
      <c r="A1911" s="277">
        <f t="shared" si="720"/>
        <v>50</v>
      </c>
      <c r="B1911" s="21" t="e">
        <f>'Calculateur de trading'!I1911/C1911/W1911</f>
        <v>#DIV/0!</v>
      </c>
      <c r="C1911" s="278">
        <f t="shared" si="721"/>
        <v>10</v>
      </c>
      <c r="D1911" s="278"/>
      <c r="E1911" s="273">
        <f t="shared" si="722"/>
        <v>100</v>
      </c>
      <c r="F1911" s="271">
        <f t="shared" si="714"/>
        <v>2</v>
      </c>
      <c r="G1911" s="271" t="e">
        <f t="shared" si="715"/>
        <v>#DIV/0!</v>
      </c>
      <c r="H1911" s="272">
        <f t="shared" si="716"/>
        <v>20</v>
      </c>
      <c r="I1911" s="270"/>
      <c r="J1911" s="273">
        <f t="shared" si="723"/>
        <v>200</v>
      </c>
      <c r="K1911" s="271">
        <f t="shared" si="717"/>
        <v>4</v>
      </c>
      <c r="L1911" s="271" t="e">
        <f t="shared" si="718"/>
        <v>#DIV/0!</v>
      </c>
      <c r="M1911" s="272">
        <f t="shared" si="719"/>
        <v>40</v>
      </c>
      <c r="N1911" s="389"/>
      <c r="O1911" s="455" t="e">
        <f>(A1911*B1911*W1911)+(B1911*'Calculateur de trading'!H1911)</f>
        <v>#DIV/0!</v>
      </c>
      <c r="P1911" s="274" t="e">
        <f>O1911/'Déscriptions des trades'!CK1911</f>
        <v>#DIV/0!</v>
      </c>
      <c r="Q1911" s="456" t="e">
        <f>'Déscriptions des trades'!CK1911-O1911</f>
        <v>#DIV/0!</v>
      </c>
      <c r="R1911" s="466" t="e">
        <f t="shared" si="724"/>
        <v>#DIV/0!</v>
      </c>
      <c r="S1911" s="389"/>
      <c r="T1911" s="12"/>
      <c r="U1911" s="25"/>
      <c r="V1911" s="15"/>
      <c r="W1911" s="490">
        <f t="shared" si="728"/>
        <v>0</v>
      </c>
      <c r="X1911" s="21" t="e">
        <f>W1911*U1911/'Déscriptions des trades'!CK1911*'Déscriptions des trades'!B1911</f>
        <v>#DIV/0!</v>
      </c>
      <c r="Y1911" s="459"/>
      <c r="Z1911" s="389"/>
      <c r="AA1911" s="23">
        <f t="shared" si="725"/>
        <v>0.1</v>
      </c>
      <c r="AB1911" s="17" t="e">
        <f>(AA1911*'Déscriptions des trades'!U1911*'Déscriptions des trades'!B1911/'Déscriptions des trades'!CK1911)*'Déscriptions des trades'!W1911</f>
        <v>#DIV/0!</v>
      </c>
      <c r="AC1911" s="265" t="e">
        <f>AB1911*'Déscriptions des trades'!CK1911</f>
        <v>#DIV/0!</v>
      </c>
      <c r="AD1911" s="266" t="e">
        <f>'Déscriptions des trades'!CK1911-AC1911</f>
        <v>#DIV/0!</v>
      </c>
      <c r="AE1911" s="389"/>
      <c r="AF1911" s="399">
        <v>1907</v>
      </c>
      <c r="AG1911" s="389"/>
      <c r="AH1911" s="20"/>
      <c r="AI1911" s="303"/>
      <c r="AJ1911" s="307"/>
      <c r="AK1911" s="161"/>
      <c r="AL1911" s="305"/>
      <c r="AM1911" s="305"/>
      <c r="AN1911" s="162"/>
      <c r="AO1911" s="439"/>
      <c r="AP1911" s="162"/>
      <c r="AQ1911" s="113"/>
      <c r="AR1911" s="113"/>
      <c r="AS1911" s="384"/>
      <c r="AT1911" s="306"/>
      <c r="AU1911" s="306"/>
      <c r="AV1911" s="160"/>
      <c r="AW1911" s="158"/>
      <c r="AX1911" s="385"/>
      <c r="AY1911" s="453"/>
      <c r="AZ1911" s="165"/>
      <c r="BA1911" s="301"/>
      <c r="BB1911" s="165"/>
      <c r="BC1911" s="301"/>
      <c r="BD1911" s="165"/>
      <c r="BE1911" s="302"/>
      <c r="BF1911" s="302"/>
      <c r="BG1911" s="165"/>
      <c r="BH1911" s="303"/>
      <c r="BI1911" s="165"/>
      <c r="BJ1911" s="304"/>
      <c r="BK1911" s="394"/>
      <c r="BL1911" s="302"/>
      <c r="BM1911" s="302"/>
      <c r="BN1911" s="394"/>
      <c r="BO1911" s="302"/>
      <c r="BP1911" s="13"/>
      <c r="BQ1911" s="302"/>
      <c r="BR1911" s="13"/>
      <c r="BS1911" s="302"/>
      <c r="BT1911" s="13"/>
      <c r="BU1911" s="302"/>
      <c r="BV1911" s="386"/>
      <c r="BW1911" s="303"/>
      <c r="BX1911" s="303"/>
      <c r="BY1911" s="302"/>
      <c r="BZ1911" s="302"/>
      <c r="CA1911" s="387"/>
      <c r="CB1911" s="395"/>
      <c r="CC1911" s="12"/>
      <c r="CD1911" s="304"/>
      <c r="CE1911" s="14"/>
      <c r="CF1911" s="395"/>
      <c r="CG1911" s="397"/>
      <c r="CH1911" s="300">
        <f t="shared" si="729"/>
        <v>0</v>
      </c>
      <c r="CI1911" s="26"/>
      <c r="CJ1911" s="17">
        <f t="shared" si="726"/>
        <v>0</v>
      </c>
      <c r="CK1911" s="18">
        <f t="shared" si="737"/>
        <v>12.89</v>
      </c>
      <c r="CM1911" s="164"/>
      <c r="CN1911" s="302"/>
      <c r="CO1911" s="13">
        <f t="shared" si="730"/>
        <v>0</v>
      </c>
      <c r="CP1911" s="302"/>
      <c r="CQ1911" s="13">
        <f t="shared" si="731"/>
        <v>0</v>
      </c>
      <c r="CR1911" s="302"/>
      <c r="CS1911" s="13">
        <f t="shared" si="732"/>
        <v>0</v>
      </c>
      <c r="CT1911" s="302"/>
      <c r="CU1911" s="13">
        <f t="shared" si="727"/>
        <v>0</v>
      </c>
      <c r="CV1911" s="302"/>
      <c r="CW1911" s="13">
        <f t="shared" si="733"/>
        <v>0</v>
      </c>
      <c r="CX1911" s="13">
        <f t="shared" si="734"/>
        <v>0</v>
      </c>
      <c r="CY1911" s="251">
        <f t="shared" si="735"/>
        <v>0</v>
      </c>
      <c r="CZ1911" s="13" t="s">
        <v>29</v>
      </c>
      <c r="DA1911" s="13">
        <v>50</v>
      </c>
      <c r="DB1911" s="22">
        <f t="shared" si="736"/>
        <v>0</v>
      </c>
      <c r="DD1911" s="24"/>
      <c r="DF1911" s="163"/>
      <c r="DH1911" s="24"/>
      <c r="DI1911" s="447"/>
      <c r="DJ1911" s="163"/>
    </row>
    <row r="1912" spans="1:114" s="7" customFormat="1">
      <c r="A1912" s="277">
        <f t="shared" si="720"/>
        <v>50</v>
      </c>
      <c r="B1912" s="21" t="e">
        <f>'Calculateur de trading'!I1912/C1912/W1912</f>
        <v>#DIV/0!</v>
      </c>
      <c r="C1912" s="278">
        <f t="shared" si="721"/>
        <v>10</v>
      </c>
      <c r="D1912" s="426"/>
      <c r="E1912" s="273">
        <f t="shared" si="722"/>
        <v>100</v>
      </c>
      <c r="F1912" s="271">
        <f t="shared" si="714"/>
        <v>2</v>
      </c>
      <c r="G1912" s="271" t="e">
        <f t="shared" si="715"/>
        <v>#DIV/0!</v>
      </c>
      <c r="H1912" s="272">
        <f t="shared" si="716"/>
        <v>20</v>
      </c>
      <c r="I1912" s="270"/>
      <c r="J1912" s="273">
        <f t="shared" si="723"/>
        <v>200</v>
      </c>
      <c r="K1912" s="271">
        <f t="shared" si="717"/>
        <v>4</v>
      </c>
      <c r="L1912" s="271" t="e">
        <f t="shared" si="718"/>
        <v>#DIV/0!</v>
      </c>
      <c r="M1912" s="272">
        <f t="shared" si="719"/>
        <v>40</v>
      </c>
      <c r="N1912" s="389"/>
      <c r="O1912" s="455" t="e">
        <f>(A1912*B1912*W1912)+(B1912*'Calculateur de trading'!H1912)</f>
        <v>#DIV/0!</v>
      </c>
      <c r="P1912" s="274" t="e">
        <f>O1912/'Déscriptions des trades'!CK1912</f>
        <v>#DIV/0!</v>
      </c>
      <c r="Q1912" s="456" t="e">
        <f>'Déscriptions des trades'!CK1912-O1912</f>
        <v>#DIV/0!</v>
      </c>
      <c r="R1912" s="466" t="e">
        <f t="shared" si="724"/>
        <v>#DIV/0!</v>
      </c>
      <c r="S1912" s="389"/>
      <c r="T1912" s="12"/>
      <c r="U1912" s="25"/>
      <c r="V1912" s="15"/>
      <c r="W1912" s="490">
        <f t="shared" si="728"/>
        <v>0</v>
      </c>
      <c r="X1912" s="21" t="e">
        <f>W1912*U1912/'Déscriptions des trades'!CK1912*'Déscriptions des trades'!B1912</f>
        <v>#DIV/0!</v>
      </c>
      <c r="Y1912" s="459"/>
      <c r="Z1912" s="389"/>
      <c r="AA1912" s="23">
        <f t="shared" si="725"/>
        <v>0.1</v>
      </c>
      <c r="AB1912" s="17" t="e">
        <f>(AA1912*'Déscriptions des trades'!U1912*'Déscriptions des trades'!B1912/'Déscriptions des trades'!CK1912)*'Déscriptions des trades'!W1912</f>
        <v>#DIV/0!</v>
      </c>
      <c r="AC1912" s="265" t="e">
        <f>AB1912*'Déscriptions des trades'!CK1912</f>
        <v>#DIV/0!</v>
      </c>
      <c r="AD1912" s="266" t="e">
        <f>'Déscriptions des trades'!CK1912-AC1912</f>
        <v>#DIV/0!</v>
      </c>
      <c r="AE1912" s="389"/>
      <c r="AF1912" s="399">
        <v>1908</v>
      </c>
      <c r="AG1912" s="389"/>
      <c r="AH1912" s="20"/>
      <c r="AI1912" s="303"/>
      <c r="AJ1912" s="307"/>
      <c r="AK1912" s="161"/>
      <c r="AL1912" s="305"/>
      <c r="AM1912" s="305"/>
      <c r="AN1912" s="162"/>
      <c r="AO1912" s="439"/>
      <c r="AP1912" s="162"/>
      <c r="AQ1912" s="113"/>
      <c r="AR1912" s="113"/>
      <c r="AS1912" s="384"/>
      <c r="AT1912" s="306"/>
      <c r="AU1912" s="306"/>
      <c r="AV1912" s="160"/>
      <c r="AW1912" s="158"/>
      <c r="AX1912" s="385"/>
      <c r="AY1912" s="453"/>
      <c r="AZ1912" s="165"/>
      <c r="BA1912" s="301"/>
      <c r="BB1912" s="165"/>
      <c r="BC1912" s="301"/>
      <c r="BD1912" s="165"/>
      <c r="BE1912" s="302"/>
      <c r="BF1912" s="302"/>
      <c r="BG1912" s="165"/>
      <c r="BH1912" s="303"/>
      <c r="BI1912" s="165"/>
      <c r="BJ1912" s="304"/>
      <c r="BK1912" s="394"/>
      <c r="BL1912" s="302"/>
      <c r="BM1912" s="302"/>
      <c r="BN1912" s="394"/>
      <c r="BO1912" s="302"/>
      <c r="BP1912" s="13"/>
      <c r="BQ1912" s="302"/>
      <c r="BR1912" s="13"/>
      <c r="BS1912" s="302"/>
      <c r="BT1912" s="13"/>
      <c r="BU1912" s="302"/>
      <c r="BV1912" s="386"/>
      <c r="BW1912" s="303"/>
      <c r="BX1912" s="303"/>
      <c r="BY1912" s="302"/>
      <c r="BZ1912" s="302"/>
      <c r="CA1912" s="387"/>
      <c r="CB1912" s="395"/>
      <c r="CC1912" s="12"/>
      <c r="CD1912" s="304"/>
      <c r="CE1912" s="14"/>
      <c r="CF1912" s="395"/>
      <c r="CG1912" s="397"/>
      <c r="CH1912" s="300">
        <f t="shared" si="729"/>
        <v>0</v>
      </c>
      <c r="CI1912" s="26"/>
      <c r="CJ1912" s="17">
        <f t="shared" si="726"/>
        <v>0</v>
      </c>
      <c r="CK1912" s="18">
        <f t="shared" si="737"/>
        <v>12.89</v>
      </c>
      <c r="CM1912" s="164"/>
      <c r="CN1912" s="302"/>
      <c r="CO1912" s="13">
        <f t="shared" si="730"/>
        <v>0</v>
      </c>
      <c r="CP1912" s="302"/>
      <c r="CQ1912" s="13">
        <f t="shared" si="731"/>
        <v>0</v>
      </c>
      <c r="CR1912" s="302"/>
      <c r="CS1912" s="13">
        <f t="shared" si="732"/>
        <v>0</v>
      </c>
      <c r="CT1912" s="302"/>
      <c r="CU1912" s="13">
        <f t="shared" si="727"/>
        <v>0</v>
      </c>
      <c r="CV1912" s="302"/>
      <c r="CW1912" s="13">
        <f t="shared" si="733"/>
        <v>0</v>
      </c>
      <c r="CX1912" s="13">
        <f t="shared" si="734"/>
        <v>0</v>
      </c>
      <c r="CY1912" s="251">
        <f t="shared" si="735"/>
        <v>0</v>
      </c>
      <c r="CZ1912" s="13" t="s">
        <v>29</v>
      </c>
      <c r="DA1912" s="13">
        <v>50</v>
      </c>
      <c r="DB1912" s="22">
        <f t="shared" si="736"/>
        <v>0</v>
      </c>
      <c r="DD1912" s="24"/>
      <c r="DF1912" s="163"/>
      <c r="DH1912" s="24"/>
      <c r="DI1912" s="447"/>
      <c r="DJ1912" s="163"/>
    </row>
    <row r="1913" spans="1:114" s="7" customFormat="1">
      <c r="A1913" s="277">
        <f t="shared" si="720"/>
        <v>50</v>
      </c>
      <c r="B1913" s="21" t="e">
        <f>'Calculateur de trading'!I1913/C1913/W1913</f>
        <v>#DIV/0!</v>
      </c>
      <c r="C1913" s="278">
        <f t="shared" si="721"/>
        <v>10</v>
      </c>
      <c r="D1913" s="278"/>
      <c r="E1913" s="273">
        <f t="shared" si="722"/>
        <v>100</v>
      </c>
      <c r="F1913" s="271">
        <f t="shared" si="714"/>
        <v>2</v>
      </c>
      <c r="G1913" s="271" t="e">
        <f t="shared" si="715"/>
        <v>#DIV/0!</v>
      </c>
      <c r="H1913" s="272">
        <f t="shared" si="716"/>
        <v>20</v>
      </c>
      <c r="I1913" s="270"/>
      <c r="J1913" s="273">
        <f t="shared" si="723"/>
        <v>200</v>
      </c>
      <c r="K1913" s="271">
        <f t="shared" si="717"/>
        <v>4</v>
      </c>
      <c r="L1913" s="271" t="e">
        <f t="shared" si="718"/>
        <v>#DIV/0!</v>
      </c>
      <c r="M1913" s="272">
        <f t="shared" si="719"/>
        <v>40</v>
      </c>
      <c r="N1913" s="389"/>
      <c r="O1913" s="455" t="e">
        <f>(A1913*B1913*W1913)+(B1913*'Calculateur de trading'!H1913)</f>
        <v>#DIV/0!</v>
      </c>
      <c r="P1913" s="274" t="e">
        <f>O1913/'Déscriptions des trades'!CK1913</f>
        <v>#DIV/0!</v>
      </c>
      <c r="Q1913" s="456" t="e">
        <f>'Déscriptions des trades'!CK1913-O1913</f>
        <v>#DIV/0!</v>
      </c>
      <c r="R1913" s="466" t="e">
        <f t="shared" si="724"/>
        <v>#DIV/0!</v>
      </c>
      <c r="S1913" s="389"/>
      <c r="T1913" s="12"/>
      <c r="U1913" s="25"/>
      <c r="V1913" s="15"/>
      <c r="W1913" s="490">
        <f t="shared" si="728"/>
        <v>0</v>
      </c>
      <c r="X1913" s="21" t="e">
        <f>W1913*U1913/'Déscriptions des trades'!CK1913*'Déscriptions des trades'!B1913</f>
        <v>#DIV/0!</v>
      </c>
      <c r="Y1913" s="459"/>
      <c r="Z1913" s="389"/>
      <c r="AA1913" s="23">
        <f t="shared" si="725"/>
        <v>0.1</v>
      </c>
      <c r="AB1913" s="17" t="e">
        <f>(AA1913*'Déscriptions des trades'!U1913*'Déscriptions des trades'!B1913/'Déscriptions des trades'!CK1913)*'Déscriptions des trades'!W1913</f>
        <v>#DIV/0!</v>
      </c>
      <c r="AC1913" s="265" t="e">
        <f>AB1913*'Déscriptions des trades'!CK1913</f>
        <v>#DIV/0!</v>
      </c>
      <c r="AD1913" s="266" t="e">
        <f>'Déscriptions des trades'!CK1913-AC1913</f>
        <v>#DIV/0!</v>
      </c>
      <c r="AE1913" s="389"/>
      <c r="AF1913" s="399">
        <v>1909</v>
      </c>
      <c r="AG1913" s="389"/>
      <c r="AH1913" s="20"/>
      <c r="AI1913" s="303"/>
      <c r="AJ1913" s="307"/>
      <c r="AK1913" s="161"/>
      <c r="AL1913" s="305"/>
      <c r="AM1913" s="305"/>
      <c r="AN1913" s="162"/>
      <c r="AO1913" s="439"/>
      <c r="AP1913" s="162"/>
      <c r="AQ1913" s="113"/>
      <c r="AR1913" s="113"/>
      <c r="AS1913" s="384"/>
      <c r="AT1913" s="306"/>
      <c r="AU1913" s="306"/>
      <c r="AV1913" s="160"/>
      <c r="AW1913" s="158"/>
      <c r="AX1913" s="385"/>
      <c r="AY1913" s="453"/>
      <c r="AZ1913" s="165"/>
      <c r="BA1913" s="301"/>
      <c r="BB1913" s="165"/>
      <c r="BC1913" s="301"/>
      <c r="BD1913" s="165"/>
      <c r="BE1913" s="302"/>
      <c r="BF1913" s="302"/>
      <c r="BG1913" s="165"/>
      <c r="BH1913" s="303"/>
      <c r="BI1913" s="165"/>
      <c r="BJ1913" s="304"/>
      <c r="BK1913" s="394"/>
      <c r="BL1913" s="302"/>
      <c r="BM1913" s="302"/>
      <c r="BN1913" s="394"/>
      <c r="BO1913" s="302"/>
      <c r="BP1913" s="13"/>
      <c r="BQ1913" s="302"/>
      <c r="BR1913" s="13"/>
      <c r="BS1913" s="302"/>
      <c r="BT1913" s="13"/>
      <c r="BU1913" s="302"/>
      <c r="BV1913" s="386"/>
      <c r="BW1913" s="303"/>
      <c r="BX1913" s="303"/>
      <c r="BY1913" s="302"/>
      <c r="BZ1913" s="302"/>
      <c r="CA1913" s="387"/>
      <c r="CB1913" s="395"/>
      <c r="CC1913" s="12"/>
      <c r="CD1913" s="304"/>
      <c r="CE1913" s="14"/>
      <c r="CF1913" s="395"/>
      <c r="CG1913" s="397"/>
      <c r="CH1913" s="300">
        <f t="shared" si="729"/>
        <v>0</v>
      </c>
      <c r="CI1913" s="26"/>
      <c r="CJ1913" s="17">
        <f t="shared" si="726"/>
        <v>0</v>
      </c>
      <c r="CK1913" s="18">
        <f t="shared" si="737"/>
        <v>12.89</v>
      </c>
      <c r="CM1913" s="164"/>
      <c r="CN1913" s="302"/>
      <c r="CO1913" s="13">
        <f t="shared" si="730"/>
        <v>0</v>
      </c>
      <c r="CP1913" s="302"/>
      <c r="CQ1913" s="13">
        <f t="shared" si="731"/>
        <v>0</v>
      </c>
      <c r="CR1913" s="302"/>
      <c r="CS1913" s="13">
        <f t="shared" si="732"/>
        <v>0</v>
      </c>
      <c r="CT1913" s="302"/>
      <c r="CU1913" s="13">
        <f t="shared" si="727"/>
        <v>0</v>
      </c>
      <c r="CV1913" s="302"/>
      <c r="CW1913" s="13">
        <f t="shared" si="733"/>
        <v>0</v>
      </c>
      <c r="CX1913" s="13">
        <f t="shared" si="734"/>
        <v>0</v>
      </c>
      <c r="CY1913" s="251">
        <f t="shared" si="735"/>
        <v>0</v>
      </c>
      <c r="CZ1913" s="13" t="s">
        <v>29</v>
      </c>
      <c r="DA1913" s="13">
        <v>50</v>
      </c>
      <c r="DB1913" s="22">
        <f t="shared" si="736"/>
        <v>0</v>
      </c>
      <c r="DD1913" s="24"/>
      <c r="DF1913" s="163"/>
      <c r="DH1913" s="24"/>
      <c r="DI1913" s="447"/>
      <c r="DJ1913" s="163"/>
    </row>
    <row r="1914" spans="1:114" s="7" customFormat="1">
      <c r="A1914" s="277">
        <f t="shared" si="720"/>
        <v>50</v>
      </c>
      <c r="B1914" s="21" t="e">
        <f>'Calculateur de trading'!I1914/C1914/W1914</f>
        <v>#DIV/0!</v>
      </c>
      <c r="C1914" s="278">
        <f t="shared" si="721"/>
        <v>10</v>
      </c>
      <c r="D1914" s="426"/>
      <c r="E1914" s="273">
        <f t="shared" si="722"/>
        <v>100</v>
      </c>
      <c r="F1914" s="271">
        <f t="shared" si="714"/>
        <v>2</v>
      </c>
      <c r="G1914" s="271" t="e">
        <f t="shared" si="715"/>
        <v>#DIV/0!</v>
      </c>
      <c r="H1914" s="272">
        <f t="shared" si="716"/>
        <v>20</v>
      </c>
      <c r="I1914" s="270"/>
      <c r="J1914" s="273">
        <f t="shared" si="723"/>
        <v>200</v>
      </c>
      <c r="K1914" s="271">
        <f t="shared" si="717"/>
        <v>4</v>
      </c>
      <c r="L1914" s="271" t="e">
        <f t="shared" si="718"/>
        <v>#DIV/0!</v>
      </c>
      <c r="M1914" s="272">
        <f t="shared" si="719"/>
        <v>40</v>
      </c>
      <c r="N1914" s="389"/>
      <c r="O1914" s="455" t="e">
        <f>(A1914*B1914*W1914)+(B1914*'Calculateur de trading'!H1914)</f>
        <v>#DIV/0!</v>
      </c>
      <c r="P1914" s="274" t="e">
        <f>O1914/'Déscriptions des trades'!CK1914</f>
        <v>#DIV/0!</v>
      </c>
      <c r="Q1914" s="456" t="e">
        <f>'Déscriptions des trades'!CK1914-O1914</f>
        <v>#DIV/0!</v>
      </c>
      <c r="R1914" s="466" t="e">
        <f t="shared" si="724"/>
        <v>#DIV/0!</v>
      </c>
      <c r="S1914" s="389"/>
      <c r="T1914" s="12"/>
      <c r="U1914" s="25"/>
      <c r="V1914" s="15"/>
      <c r="W1914" s="490">
        <f t="shared" si="728"/>
        <v>0</v>
      </c>
      <c r="X1914" s="21" t="e">
        <f>W1914*U1914/'Déscriptions des trades'!CK1914*'Déscriptions des trades'!B1914</f>
        <v>#DIV/0!</v>
      </c>
      <c r="Y1914" s="459"/>
      <c r="Z1914" s="389"/>
      <c r="AA1914" s="23">
        <f t="shared" si="725"/>
        <v>0.1</v>
      </c>
      <c r="AB1914" s="17" t="e">
        <f>(AA1914*'Déscriptions des trades'!U1914*'Déscriptions des trades'!B1914/'Déscriptions des trades'!CK1914)*'Déscriptions des trades'!W1914</f>
        <v>#DIV/0!</v>
      </c>
      <c r="AC1914" s="265" t="e">
        <f>AB1914*'Déscriptions des trades'!CK1914</f>
        <v>#DIV/0!</v>
      </c>
      <c r="AD1914" s="266" t="e">
        <f>'Déscriptions des trades'!CK1914-AC1914</f>
        <v>#DIV/0!</v>
      </c>
      <c r="AE1914" s="389"/>
      <c r="AF1914" s="399">
        <v>1910</v>
      </c>
      <c r="AG1914" s="389"/>
      <c r="AH1914" s="20"/>
      <c r="AI1914" s="303"/>
      <c r="AJ1914" s="307"/>
      <c r="AK1914" s="161"/>
      <c r="AL1914" s="305"/>
      <c r="AM1914" s="305"/>
      <c r="AN1914" s="162"/>
      <c r="AO1914" s="439"/>
      <c r="AP1914" s="162"/>
      <c r="AQ1914" s="113"/>
      <c r="AR1914" s="113"/>
      <c r="AS1914" s="384"/>
      <c r="AT1914" s="306"/>
      <c r="AU1914" s="306"/>
      <c r="AV1914" s="160"/>
      <c r="AW1914" s="158"/>
      <c r="AX1914" s="385"/>
      <c r="AY1914" s="453"/>
      <c r="AZ1914" s="165"/>
      <c r="BA1914" s="301"/>
      <c r="BB1914" s="165"/>
      <c r="BC1914" s="301"/>
      <c r="BD1914" s="165"/>
      <c r="BE1914" s="302"/>
      <c r="BF1914" s="302"/>
      <c r="BG1914" s="165"/>
      <c r="BH1914" s="303"/>
      <c r="BI1914" s="165"/>
      <c r="BJ1914" s="304"/>
      <c r="BK1914" s="394"/>
      <c r="BL1914" s="302"/>
      <c r="BM1914" s="302"/>
      <c r="BN1914" s="394"/>
      <c r="BO1914" s="302"/>
      <c r="BP1914" s="13"/>
      <c r="BQ1914" s="302"/>
      <c r="BR1914" s="13"/>
      <c r="BS1914" s="302"/>
      <c r="BT1914" s="13"/>
      <c r="BU1914" s="302"/>
      <c r="BV1914" s="386"/>
      <c r="BW1914" s="303"/>
      <c r="BX1914" s="303"/>
      <c r="BY1914" s="302"/>
      <c r="BZ1914" s="302"/>
      <c r="CA1914" s="387"/>
      <c r="CB1914" s="395"/>
      <c r="CC1914" s="12"/>
      <c r="CD1914" s="304"/>
      <c r="CE1914" s="14"/>
      <c r="CF1914" s="395"/>
      <c r="CG1914" s="397"/>
      <c r="CH1914" s="300">
        <f t="shared" si="729"/>
        <v>0</v>
      </c>
      <c r="CI1914" s="26"/>
      <c r="CJ1914" s="17">
        <f t="shared" si="726"/>
        <v>0</v>
      </c>
      <c r="CK1914" s="18">
        <f t="shared" si="737"/>
        <v>12.89</v>
      </c>
      <c r="CM1914" s="164"/>
      <c r="CN1914" s="302"/>
      <c r="CO1914" s="13">
        <f t="shared" si="730"/>
        <v>0</v>
      </c>
      <c r="CP1914" s="302"/>
      <c r="CQ1914" s="13">
        <f t="shared" si="731"/>
        <v>0</v>
      </c>
      <c r="CR1914" s="302"/>
      <c r="CS1914" s="13">
        <f t="shared" si="732"/>
        <v>0</v>
      </c>
      <c r="CT1914" s="302"/>
      <c r="CU1914" s="13">
        <f t="shared" si="727"/>
        <v>0</v>
      </c>
      <c r="CV1914" s="302"/>
      <c r="CW1914" s="13">
        <f t="shared" si="733"/>
        <v>0</v>
      </c>
      <c r="CX1914" s="13">
        <f t="shared" si="734"/>
        <v>0</v>
      </c>
      <c r="CY1914" s="251">
        <f t="shared" si="735"/>
        <v>0</v>
      </c>
      <c r="CZ1914" s="13" t="s">
        <v>29</v>
      </c>
      <c r="DA1914" s="13">
        <v>50</v>
      </c>
      <c r="DB1914" s="22">
        <f t="shared" si="736"/>
        <v>0</v>
      </c>
      <c r="DD1914" s="24"/>
      <c r="DF1914" s="163"/>
      <c r="DH1914" s="24"/>
      <c r="DI1914" s="447"/>
      <c r="DJ1914" s="163"/>
    </row>
    <row r="1915" spans="1:114" s="7" customFormat="1">
      <c r="A1915" s="277">
        <f t="shared" si="720"/>
        <v>50</v>
      </c>
      <c r="B1915" s="21" t="e">
        <f>'Calculateur de trading'!I1915/C1915/W1915</f>
        <v>#DIV/0!</v>
      </c>
      <c r="C1915" s="278">
        <f t="shared" si="721"/>
        <v>10</v>
      </c>
      <c r="D1915" s="278"/>
      <c r="E1915" s="273">
        <f t="shared" si="722"/>
        <v>100</v>
      </c>
      <c r="F1915" s="271">
        <f t="shared" si="714"/>
        <v>2</v>
      </c>
      <c r="G1915" s="271" t="e">
        <f t="shared" si="715"/>
        <v>#DIV/0!</v>
      </c>
      <c r="H1915" s="272">
        <f t="shared" si="716"/>
        <v>20</v>
      </c>
      <c r="I1915" s="270"/>
      <c r="J1915" s="273">
        <f t="shared" si="723"/>
        <v>200</v>
      </c>
      <c r="K1915" s="271">
        <f t="shared" si="717"/>
        <v>4</v>
      </c>
      <c r="L1915" s="271" t="e">
        <f t="shared" si="718"/>
        <v>#DIV/0!</v>
      </c>
      <c r="M1915" s="272">
        <f t="shared" si="719"/>
        <v>40</v>
      </c>
      <c r="N1915" s="389"/>
      <c r="O1915" s="455" t="e">
        <f>(A1915*B1915*W1915)+(B1915*'Calculateur de trading'!H1915)</f>
        <v>#DIV/0!</v>
      </c>
      <c r="P1915" s="274" t="e">
        <f>O1915/'Déscriptions des trades'!CK1915</f>
        <v>#DIV/0!</v>
      </c>
      <c r="Q1915" s="456" t="e">
        <f>'Déscriptions des trades'!CK1915-O1915</f>
        <v>#DIV/0!</v>
      </c>
      <c r="R1915" s="466" t="e">
        <f t="shared" si="724"/>
        <v>#DIV/0!</v>
      </c>
      <c r="S1915" s="389"/>
      <c r="T1915" s="12"/>
      <c r="U1915" s="25"/>
      <c r="V1915" s="15"/>
      <c r="W1915" s="490">
        <f t="shared" si="728"/>
        <v>0</v>
      </c>
      <c r="X1915" s="21" t="e">
        <f>W1915*U1915/'Déscriptions des trades'!CK1915*'Déscriptions des trades'!B1915</f>
        <v>#DIV/0!</v>
      </c>
      <c r="Y1915" s="459"/>
      <c r="Z1915" s="389"/>
      <c r="AA1915" s="23">
        <f t="shared" si="725"/>
        <v>0.1</v>
      </c>
      <c r="AB1915" s="17" t="e">
        <f>(AA1915*'Déscriptions des trades'!U1915*'Déscriptions des trades'!B1915/'Déscriptions des trades'!CK1915)*'Déscriptions des trades'!W1915</f>
        <v>#DIV/0!</v>
      </c>
      <c r="AC1915" s="265" t="e">
        <f>AB1915*'Déscriptions des trades'!CK1915</f>
        <v>#DIV/0!</v>
      </c>
      <c r="AD1915" s="266" t="e">
        <f>'Déscriptions des trades'!CK1915-AC1915</f>
        <v>#DIV/0!</v>
      </c>
      <c r="AE1915" s="389"/>
      <c r="AF1915" s="399">
        <v>1911</v>
      </c>
      <c r="AG1915" s="389"/>
      <c r="AH1915" s="20"/>
      <c r="AI1915" s="303"/>
      <c r="AJ1915" s="307"/>
      <c r="AK1915" s="161"/>
      <c r="AL1915" s="305"/>
      <c r="AM1915" s="305"/>
      <c r="AN1915" s="162"/>
      <c r="AO1915" s="439"/>
      <c r="AP1915" s="162"/>
      <c r="AQ1915" s="113"/>
      <c r="AR1915" s="113"/>
      <c r="AS1915" s="384"/>
      <c r="AT1915" s="306"/>
      <c r="AU1915" s="306"/>
      <c r="AV1915" s="160"/>
      <c r="AW1915" s="158"/>
      <c r="AX1915" s="385"/>
      <c r="AY1915" s="453"/>
      <c r="AZ1915" s="165"/>
      <c r="BA1915" s="301"/>
      <c r="BB1915" s="165"/>
      <c r="BC1915" s="301"/>
      <c r="BD1915" s="165"/>
      <c r="BE1915" s="302"/>
      <c r="BF1915" s="302"/>
      <c r="BG1915" s="165"/>
      <c r="BH1915" s="303"/>
      <c r="BI1915" s="165"/>
      <c r="BJ1915" s="304"/>
      <c r="BK1915" s="394"/>
      <c r="BL1915" s="302"/>
      <c r="BM1915" s="302"/>
      <c r="BN1915" s="394"/>
      <c r="BO1915" s="302"/>
      <c r="BP1915" s="13"/>
      <c r="BQ1915" s="302"/>
      <c r="BR1915" s="13"/>
      <c r="BS1915" s="302"/>
      <c r="BT1915" s="13"/>
      <c r="BU1915" s="302"/>
      <c r="BV1915" s="386"/>
      <c r="BW1915" s="303"/>
      <c r="BX1915" s="303"/>
      <c r="BY1915" s="302"/>
      <c r="BZ1915" s="302"/>
      <c r="CA1915" s="387"/>
      <c r="CB1915" s="395"/>
      <c r="CC1915" s="12"/>
      <c r="CD1915" s="304"/>
      <c r="CE1915" s="14"/>
      <c r="CF1915" s="395"/>
      <c r="CG1915" s="397"/>
      <c r="CH1915" s="300">
        <f t="shared" si="729"/>
        <v>0</v>
      </c>
      <c r="CI1915" s="26"/>
      <c r="CJ1915" s="17">
        <f t="shared" si="726"/>
        <v>0</v>
      </c>
      <c r="CK1915" s="18">
        <f t="shared" si="737"/>
        <v>12.89</v>
      </c>
      <c r="CM1915" s="164"/>
      <c r="CN1915" s="302"/>
      <c r="CO1915" s="13">
        <f t="shared" si="730"/>
        <v>0</v>
      </c>
      <c r="CP1915" s="302"/>
      <c r="CQ1915" s="13">
        <f t="shared" si="731"/>
        <v>0</v>
      </c>
      <c r="CR1915" s="302"/>
      <c r="CS1915" s="13">
        <f t="shared" si="732"/>
        <v>0</v>
      </c>
      <c r="CT1915" s="302"/>
      <c r="CU1915" s="13">
        <f t="shared" si="727"/>
        <v>0</v>
      </c>
      <c r="CV1915" s="302"/>
      <c r="CW1915" s="13">
        <f t="shared" si="733"/>
        <v>0</v>
      </c>
      <c r="CX1915" s="13">
        <f t="shared" si="734"/>
        <v>0</v>
      </c>
      <c r="CY1915" s="251">
        <f t="shared" si="735"/>
        <v>0</v>
      </c>
      <c r="CZ1915" s="13" t="s">
        <v>29</v>
      </c>
      <c r="DA1915" s="13">
        <v>50</v>
      </c>
      <c r="DB1915" s="22">
        <f t="shared" si="736"/>
        <v>0</v>
      </c>
      <c r="DD1915" s="24"/>
      <c r="DF1915" s="163"/>
      <c r="DH1915" s="24"/>
      <c r="DI1915" s="447"/>
      <c r="DJ1915" s="163"/>
    </row>
    <row r="1916" spans="1:114" s="7" customFormat="1">
      <c r="A1916" s="277">
        <f t="shared" si="720"/>
        <v>50</v>
      </c>
      <c r="B1916" s="21" t="e">
        <f>'Calculateur de trading'!I1916/C1916/W1916</f>
        <v>#DIV/0!</v>
      </c>
      <c r="C1916" s="278">
        <f t="shared" si="721"/>
        <v>10</v>
      </c>
      <c r="D1916" s="426"/>
      <c r="E1916" s="273">
        <f t="shared" si="722"/>
        <v>100</v>
      </c>
      <c r="F1916" s="271">
        <f t="shared" si="714"/>
        <v>2</v>
      </c>
      <c r="G1916" s="271" t="e">
        <f t="shared" si="715"/>
        <v>#DIV/0!</v>
      </c>
      <c r="H1916" s="272">
        <f t="shared" si="716"/>
        <v>20</v>
      </c>
      <c r="I1916" s="270"/>
      <c r="J1916" s="273">
        <f t="shared" si="723"/>
        <v>200</v>
      </c>
      <c r="K1916" s="271">
        <f t="shared" si="717"/>
        <v>4</v>
      </c>
      <c r="L1916" s="271" t="e">
        <f t="shared" si="718"/>
        <v>#DIV/0!</v>
      </c>
      <c r="M1916" s="272">
        <f t="shared" si="719"/>
        <v>40</v>
      </c>
      <c r="N1916" s="389"/>
      <c r="O1916" s="455" t="e">
        <f>(A1916*B1916*W1916)+(B1916*'Calculateur de trading'!H1916)</f>
        <v>#DIV/0!</v>
      </c>
      <c r="P1916" s="274" t="e">
        <f>O1916/'Déscriptions des trades'!CK1916</f>
        <v>#DIV/0!</v>
      </c>
      <c r="Q1916" s="456" t="e">
        <f>'Déscriptions des trades'!CK1916-O1916</f>
        <v>#DIV/0!</v>
      </c>
      <c r="R1916" s="466" t="e">
        <f t="shared" si="724"/>
        <v>#DIV/0!</v>
      </c>
      <c r="S1916" s="389"/>
      <c r="T1916" s="12"/>
      <c r="U1916" s="25"/>
      <c r="V1916" s="15"/>
      <c r="W1916" s="490">
        <f t="shared" si="728"/>
        <v>0</v>
      </c>
      <c r="X1916" s="21" t="e">
        <f>W1916*U1916/'Déscriptions des trades'!CK1916*'Déscriptions des trades'!B1916</f>
        <v>#DIV/0!</v>
      </c>
      <c r="Y1916" s="459"/>
      <c r="Z1916" s="389"/>
      <c r="AA1916" s="23">
        <f t="shared" si="725"/>
        <v>0.1</v>
      </c>
      <c r="AB1916" s="17" t="e">
        <f>(AA1916*'Déscriptions des trades'!U1916*'Déscriptions des trades'!B1916/'Déscriptions des trades'!CK1916)*'Déscriptions des trades'!W1916</f>
        <v>#DIV/0!</v>
      </c>
      <c r="AC1916" s="265" t="e">
        <f>AB1916*'Déscriptions des trades'!CK1916</f>
        <v>#DIV/0!</v>
      </c>
      <c r="AD1916" s="266" t="e">
        <f>'Déscriptions des trades'!CK1916-AC1916</f>
        <v>#DIV/0!</v>
      </c>
      <c r="AE1916" s="389"/>
      <c r="AF1916" s="399">
        <v>1912</v>
      </c>
      <c r="AG1916" s="389"/>
      <c r="AH1916" s="20"/>
      <c r="AI1916" s="303"/>
      <c r="AJ1916" s="307"/>
      <c r="AK1916" s="161"/>
      <c r="AL1916" s="305"/>
      <c r="AM1916" s="305"/>
      <c r="AN1916" s="162"/>
      <c r="AO1916" s="439"/>
      <c r="AP1916" s="162"/>
      <c r="AQ1916" s="113"/>
      <c r="AR1916" s="113"/>
      <c r="AS1916" s="384"/>
      <c r="AT1916" s="306"/>
      <c r="AU1916" s="306"/>
      <c r="AV1916" s="160"/>
      <c r="AW1916" s="158"/>
      <c r="AX1916" s="385"/>
      <c r="AY1916" s="453"/>
      <c r="AZ1916" s="165"/>
      <c r="BA1916" s="301"/>
      <c r="BB1916" s="165"/>
      <c r="BC1916" s="301"/>
      <c r="BD1916" s="165"/>
      <c r="BE1916" s="302"/>
      <c r="BF1916" s="302"/>
      <c r="BG1916" s="165"/>
      <c r="BH1916" s="303"/>
      <c r="BI1916" s="165"/>
      <c r="BJ1916" s="304"/>
      <c r="BK1916" s="394"/>
      <c r="BL1916" s="302"/>
      <c r="BM1916" s="302"/>
      <c r="BN1916" s="394"/>
      <c r="BO1916" s="302"/>
      <c r="BP1916" s="13"/>
      <c r="BQ1916" s="302"/>
      <c r="BR1916" s="13"/>
      <c r="BS1916" s="302"/>
      <c r="BT1916" s="13"/>
      <c r="BU1916" s="302"/>
      <c r="BV1916" s="386"/>
      <c r="BW1916" s="303"/>
      <c r="BX1916" s="303"/>
      <c r="BY1916" s="302"/>
      <c r="BZ1916" s="302"/>
      <c r="CA1916" s="387"/>
      <c r="CB1916" s="395"/>
      <c r="CC1916" s="12"/>
      <c r="CD1916" s="304"/>
      <c r="CE1916" s="14"/>
      <c r="CF1916" s="395"/>
      <c r="CG1916" s="397"/>
      <c r="CH1916" s="300">
        <f t="shared" si="729"/>
        <v>0</v>
      </c>
      <c r="CI1916" s="26"/>
      <c r="CJ1916" s="17">
        <f t="shared" si="726"/>
        <v>0</v>
      </c>
      <c r="CK1916" s="18">
        <f t="shared" si="737"/>
        <v>12.89</v>
      </c>
      <c r="CM1916" s="164"/>
      <c r="CN1916" s="302"/>
      <c r="CO1916" s="13">
        <f t="shared" si="730"/>
        <v>0</v>
      </c>
      <c r="CP1916" s="302"/>
      <c r="CQ1916" s="13">
        <f t="shared" si="731"/>
        <v>0</v>
      </c>
      <c r="CR1916" s="302"/>
      <c r="CS1916" s="13">
        <f t="shared" si="732"/>
        <v>0</v>
      </c>
      <c r="CT1916" s="302"/>
      <c r="CU1916" s="13">
        <f t="shared" si="727"/>
        <v>0</v>
      </c>
      <c r="CV1916" s="302"/>
      <c r="CW1916" s="13">
        <f t="shared" si="733"/>
        <v>0</v>
      </c>
      <c r="CX1916" s="13">
        <f t="shared" si="734"/>
        <v>0</v>
      </c>
      <c r="CY1916" s="251">
        <f t="shared" si="735"/>
        <v>0</v>
      </c>
      <c r="CZ1916" s="13" t="s">
        <v>29</v>
      </c>
      <c r="DA1916" s="13">
        <v>50</v>
      </c>
      <c r="DB1916" s="22">
        <f t="shared" si="736"/>
        <v>0</v>
      </c>
      <c r="DD1916" s="24"/>
      <c r="DF1916" s="163"/>
      <c r="DH1916" s="24"/>
      <c r="DI1916" s="447"/>
      <c r="DJ1916" s="163"/>
    </row>
    <row r="1917" spans="1:114" s="7" customFormat="1">
      <c r="A1917" s="277">
        <f t="shared" si="720"/>
        <v>50</v>
      </c>
      <c r="B1917" s="21" t="e">
        <f>'Calculateur de trading'!I1917/C1917/W1917</f>
        <v>#DIV/0!</v>
      </c>
      <c r="C1917" s="278">
        <f t="shared" si="721"/>
        <v>10</v>
      </c>
      <c r="D1917" s="426"/>
      <c r="E1917" s="273">
        <f t="shared" si="722"/>
        <v>100</v>
      </c>
      <c r="F1917" s="271">
        <f t="shared" si="714"/>
        <v>2</v>
      </c>
      <c r="G1917" s="271" t="e">
        <f t="shared" si="715"/>
        <v>#DIV/0!</v>
      </c>
      <c r="H1917" s="272">
        <f t="shared" si="716"/>
        <v>20</v>
      </c>
      <c r="I1917" s="270"/>
      <c r="J1917" s="273">
        <f t="shared" si="723"/>
        <v>200</v>
      </c>
      <c r="K1917" s="271">
        <f t="shared" si="717"/>
        <v>4</v>
      </c>
      <c r="L1917" s="271" t="e">
        <f t="shared" si="718"/>
        <v>#DIV/0!</v>
      </c>
      <c r="M1917" s="272">
        <f t="shared" si="719"/>
        <v>40</v>
      </c>
      <c r="N1917" s="389"/>
      <c r="O1917" s="455" t="e">
        <f>(A1917*B1917*W1917)+(B1917*'Calculateur de trading'!H1917)</f>
        <v>#DIV/0!</v>
      </c>
      <c r="P1917" s="274" t="e">
        <f>O1917/'Déscriptions des trades'!CK1917</f>
        <v>#DIV/0!</v>
      </c>
      <c r="Q1917" s="456" t="e">
        <f>'Déscriptions des trades'!CK1917-O1917</f>
        <v>#DIV/0!</v>
      </c>
      <c r="R1917" s="466" t="e">
        <f t="shared" si="724"/>
        <v>#DIV/0!</v>
      </c>
      <c r="S1917" s="389"/>
      <c r="T1917" s="12"/>
      <c r="U1917" s="25"/>
      <c r="V1917" s="15"/>
      <c r="W1917" s="490">
        <f t="shared" si="728"/>
        <v>0</v>
      </c>
      <c r="X1917" s="21" t="e">
        <f>W1917*U1917/'Déscriptions des trades'!CK1917*'Déscriptions des trades'!B1917</f>
        <v>#DIV/0!</v>
      </c>
      <c r="Y1917" s="459"/>
      <c r="Z1917" s="389"/>
      <c r="AA1917" s="23">
        <f t="shared" si="725"/>
        <v>0.1</v>
      </c>
      <c r="AB1917" s="17" t="e">
        <f>(AA1917*'Déscriptions des trades'!U1917*'Déscriptions des trades'!B1917/'Déscriptions des trades'!CK1917)*'Déscriptions des trades'!W1917</f>
        <v>#DIV/0!</v>
      </c>
      <c r="AC1917" s="265" t="e">
        <f>AB1917*'Déscriptions des trades'!CK1917</f>
        <v>#DIV/0!</v>
      </c>
      <c r="AD1917" s="266" t="e">
        <f>'Déscriptions des trades'!CK1917-AC1917</f>
        <v>#DIV/0!</v>
      </c>
      <c r="AE1917" s="389"/>
      <c r="AF1917" s="399">
        <v>1913</v>
      </c>
      <c r="AG1917" s="389"/>
      <c r="AH1917" s="20"/>
      <c r="AI1917" s="303"/>
      <c r="AJ1917" s="307"/>
      <c r="AK1917" s="161"/>
      <c r="AL1917" s="305"/>
      <c r="AM1917" s="305"/>
      <c r="AN1917" s="162"/>
      <c r="AO1917" s="439"/>
      <c r="AP1917" s="162"/>
      <c r="AQ1917" s="113"/>
      <c r="AR1917" s="113"/>
      <c r="AS1917" s="384"/>
      <c r="AT1917" s="306"/>
      <c r="AU1917" s="306"/>
      <c r="AV1917" s="160"/>
      <c r="AW1917" s="158"/>
      <c r="AX1917" s="385"/>
      <c r="AY1917" s="453"/>
      <c r="AZ1917" s="165"/>
      <c r="BA1917" s="301"/>
      <c r="BB1917" s="165"/>
      <c r="BC1917" s="301"/>
      <c r="BD1917" s="165"/>
      <c r="BE1917" s="302"/>
      <c r="BF1917" s="302"/>
      <c r="BG1917" s="165"/>
      <c r="BH1917" s="303"/>
      <c r="BI1917" s="165"/>
      <c r="BJ1917" s="304"/>
      <c r="BK1917" s="394"/>
      <c r="BL1917" s="302"/>
      <c r="BM1917" s="302"/>
      <c r="BN1917" s="394"/>
      <c r="BO1917" s="302"/>
      <c r="BP1917" s="13"/>
      <c r="BQ1917" s="302"/>
      <c r="BR1917" s="13"/>
      <c r="BS1917" s="302"/>
      <c r="BT1917" s="13"/>
      <c r="BU1917" s="302"/>
      <c r="BV1917" s="386"/>
      <c r="BW1917" s="303"/>
      <c r="BX1917" s="303"/>
      <c r="BY1917" s="302"/>
      <c r="BZ1917" s="302"/>
      <c r="CA1917" s="387"/>
      <c r="CB1917" s="395"/>
      <c r="CC1917" s="12"/>
      <c r="CD1917" s="304"/>
      <c r="CE1917" s="14"/>
      <c r="CF1917" s="395"/>
      <c r="CG1917" s="397"/>
      <c r="CH1917" s="300">
        <f t="shared" si="729"/>
        <v>0</v>
      </c>
      <c r="CI1917" s="26"/>
      <c r="CJ1917" s="17">
        <f t="shared" si="726"/>
        <v>0</v>
      </c>
      <c r="CK1917" s="18">
        <f t="shared" si="737"/>
        <v>12.89</v>
      </c>
      <c r="CM1917" s="164"/>
      <c r="CN1917" s="302"/>
      <c r="CO1917" s="13">
        <f t="shared" si="730"/>
        <v>0</v>
      </c>
      <c r="CP1917" s="302"/>
      <c r="CQ1917" s="13">
        <f t="shared" si="731"/>
        <v>0</v>
      </c>
      <c r="CR1917" s="302"/>
      <c r="CS1917" s="13">
        <f t="shared" si="732"/>
        <v>0</v>
      </c>
      <c r="CT1917" s="302"/>
      <c r="CU1917" s="13">
        <f t="shared" si="727"/>
        <v>0</v>
      </c>
      <c r="CV1917" s="302"/>
      <c r="CW1917" s="13">
        <f t="shared" si="733"/>
        <v>0</v>
      </c>
      <c r="CX1917" s="13">
        <f t="shared" si="734"/>
        <v>0</v>
      </c>
      <c r="CY1917" s="251">
        <f t="shared" si="735"/>
        <v>0</v>
      </c>
      <c r="CZ1917" s="13" t="s">
        <v>29</v>
      </c>
      <c r="DA1917" s="13">
        <v>50</v>
      </c>
      <c r="DB1917" s="22">
        <f t="shared" si="736"/>
        <v>0</v>
      </c>
      <c r="DD1917" s="24"/>
      <c r="DF1917" s="163"/>
      <c r="DH1917" s="24"/>
      <c r="DI1917" s="447"/>
      <c r="DJ1917" s="163"/>
    </row>
    <row r="1918" spans="1:114" s="7" customFormat="1">
      <c r="A1918" s="277">
        <f t="shared" si="720"/>
        <v>50</v>
      </c>
      <c r="B1918" s="21" t="e">
        <f>'Calculateur de trading'!I1918/C1918/W1918</f>
        <v>#DIV/0!</v>
      </c>
      <c r="C1918" s="278">
        <f t="shared" si="721"/>
        <v>10</v>
      </c>
      <c r="D1918" s="278"/>
      <c r="E1918" s="273">
        <f t="shared" si="722"/>
        <v>100</v>
      </c>
      <c r="F1918" s="271">
        <f t="shared" si="714"/>
        <v>2</v>
      </c>
      <c r="G1918" s="271" t="e">
        <f t="shared" si="715"/>
        <v>#DIV/0!</v>
      </c>
      <c r="H1918" s="272">
        <f t="shared" si="716"/>
        <v>20</v>
      </c>
      <c r="I1918" s="270"/>
      <c r="J1918" s="273">
        <f t="shared" si="723"/>
        <v>200</v>
      </c>
      <c r="K1918" s="271">
        <f t="shared" si="717"/>
        <v>4</v>
      </c>
      <c r="L1918" s="271" t="e">
        <f t="shared" si="718"/>
        <v>#DIV/0!</v>
      </c>
      <c r="M1918" s="272">
        <f t="shared" si="719"/>
        <v>40</v>
      </c>
      <c r="N1918" s="389"/>
      <c r="O1918" s="455" t="e">
        <f>(A1918*B1918*W1918)+(B1918*'Calculateur de trading'!H1918)</f>
        <v>#DIV/0!</v>
      </c>
      <c r="P1918" s="274" t="e">
        <f>O1918/'Déscriptions des trades'!CK1918</f>
        <v>#DIV/0!</v>
      </c>
      <c r="Q1918" s="456" t="e">
        <f>'Déscriptions des trades'!CK1918-O1918</f>
        <v>#DIV/0!</v>
      </c>
      <c r="R1918" s="466" t="e">
        <f t="shared" si="724"/>
        <v>#DIV/0!</v>
      </c>
      <c r="S1918" s="389"/>
      <c r="T1918" s="12"/>
      <c r="U1918" s="25"/>
      <c r="V1918" s="15"/>
      <c r="W1918" s="490">
        <f t="shared" si="728"/>
        <v>0</v>
      </c>
      <c r="X1918" s="21" t="e">
        <f>W1918*U1918/'Déscriptions des trades'!CK1918*'Déscriptions des trades'!B1918</f>
        <v>#DIV/0!</v>
      </c>
      <c r="Y1918" s="459"/>
      <c r="Z1918" s="389"/>
      <c r="AA1918" s="23">
        <f t="shared" si="725"/>
        <v>0.1</v>
      </c>
      <c r="AB1918" s="17" t="e">
        <f>(AA1918*'Déscriptions des trades'!U1918*'Déscriptions des trades'!B1918/'Déscriptions des trades'!CK1918)*'Déscriptions des trades'!W1918</f>
        <v>#DIV/0!</v>
      </c>
      <c r="AC1918" s="265" t="e">
        <f>AB1918*'Déscriptions des trades'!CK1918</f>
        <v>#DIV/0!</v>
      </c>
      <c r="AD1918" s="266" t="e">
        <f>'Déscriptions des trades'!CK1918-AC1918</f>
        <v>#DIV/0!</v>
      </c>
      <c r="AE1918" s="389"/>
      <c r="AF1918" s="399">
        <v>1914</v>
      </c>
      <c r="AG1918" s="389"/>
      <c r="AH1918" s="20"/>
      <c r="AI1918" s="303"/>
      <c r="AJ1918" s="307"/>
      <c r="AK1918" s="161"/>
      <c r="AL1918" s="305"/>
      <c r="AM1918" s="305"/>
      <c r="AN1918" s="162"/>
      <c r="AO1918" s="439"/>
      <c r="AP1918" s="162"/>
      <c r="AQ1918" s="113"/>
      <c r="AR1918" s="113"/>
      <c r="AS1918" s="384"/>
      <c r="AT1918" s="306"/>
      <c r="AU1918" s="306"/>
      <c r="AV1918" s="160"/>
      <c r="AW1918" s="158"/>
      <c r="AX1918" s="385"/>
      <c r="AY1918" s="453"/>
      <c r="AZ1918" s="165"/>
      <c r="BA1918" s="301"/>
      <c r="BB1918" s="165"/>
      <c r="BC1918" s="301"/>
      <c r="BD1918" s="165"/>
      <c r="BE1918" s="302"/>
      <c r="BF1918" s="302"/>
      <c r="BG1918" s="165"/>
      <c r="BH1918" s="303"/>
      <c r="BI1918" s="165"/>
      <c r="BJ1918" s="304"/>
      <c r="BK1918" s="394"/>
      <c r="BL1918" s="302"/>
      <c r="BM1918" s="302"/>
      <c r="BN1918" s="394"/>
      <c r="BO1918" s="302"/>
      <c r="BP1918" s="13"/>
      <c r="BQ1918" s="302"/>
      <c r="BR1918" s="13"/>
      <c r="BS1918" s="302"/>
      <c r="BT1918" s="13"/>
      <c r="BU1918" s="302"/>
      <c r="BV1918" s="386"/>
      <c r="BW1918" s="303"/>
      <c r="BX1918" s="303"/>
      <c r="BY1918" s="302"/>
      <c r="BZ1918" s="302"/>
      <c r="CA1918" s="387"/>
      <c r="CB1918" s="395"/>
      <c r="CC1918" s="12"/>
      <c r="CD1918" s="304"/>
      <c r="CE1918" s="14"/>
      <c r="CF1918" s="395"/>
      <c r="CG1918" s="397"/>
      <c r="CH1918" s="300">
        <f t="shared" si="729"/>
        <v>0</v>
      </c>
      <c r="CI1918" s="26"/>
      <c r="CJ1918" s="17">
        <f t="shared" si="726"/>
        <v>0</v>
      </c>
      <c r="CK1918" s="18">
        <f t="shared" si="737"/>
        <v>12.89</v>
      </c>
      <c r="CM1918" s="164"/>
      <c r="CN1918" s="302"/>
      <c r="CO1918" s="13">
        <f t="shared" si="730"/>
        <v>0</v>
      </c>
      <c r="CP1918" s="302"/>
      <c r="CQ1918" s="13">
        <f t="shared" si="731"/>
        <v>0</v>
      </c>
      <c r="CR1918" s="302"/>
      <c r="CS1918" s="13">
        <f t="shared" si="732"/>
        <v>0</v>
      </c>
      <c r="CT1918" s="302"/>
      <c r="CU1918" s="13">
        <f t="shared" si="727"/>
        <v>0</v>
      </c>
      <c r="CV1918" s="302"/>
      <c r="CW1918" s="13">
        <f t="shared" si="733"/>
        <v>0</v>
      </c>
      <c r="CX1918" s="13">
        <f t="shared" si="734"/>
        <v>0</v>
      </c>
      <c r="CY1918" s="251">
        <f t="shared" si="735"/>
        <v>0</v>
      </c>
      <c r="CZ1918" s="13" t="s">
        <v>29</v>
      </c>
      <c r="DA1918" s="13">
        <v>50</v>
      </c>
      <c r="DB1918" s="22">
        <f t="shared" si="736"/>
        <v>0</v>
      </c>
      <c r="DD1918" s="24"/>
      <c r="DF1918" s="163"/>
      <c r="DH1918" s="24"/>
      <c r="DI1918" s="447"/>
      <c r="DJ1918" s="163"/>
    </row>
    <row r="1919" spans="1:114" s="7" customFormat="1">
      <c r="A1919" s="277">
        <f t="shared" si="720"/>
        <v>50</v>
      </c>
      <c r="B1919" s="21" t="e">
        <f>'Calculateur de trading'!I1919/C1919/W1919</f>
        <v>#DIV/0!</v>
      </c>
      <c r="C1919" s="278">
        <f t="shared" si="721"/>
        <v>10</v>
      </c>
      <c r="D1919" s="426"/>
      <c r="E1919" s="273">
        <f t="shared" si="722"/>
        <v>100</v>
      </c>
      <c r="F1919" s="271">
        <f t="shared" si="714"/>
        <v>2</v>
      </c>
      <c r="G1919" s="271" t="e">
        <f t="shared" si="715"/>
        <v>#DIV/0!</v>
      </c>
      <c r="H1919" s="272">
        <f t="shared" si="716"/>
        <v>20</v>
      </c>
      <c r="I1919" s="270"/>
      <c r="J1919" s="273">
        <f t="shared" si="723"/>
        <v>200</v>
      </c>
      <c r="K1919" s="271">
        <f t="shared" si="717"/>
        <v>4</v>
      </c>
      <c r="L1919" s="271" t="e">
        <f t="shared" si="718"/>
        <v>#DIV/0!</v>
      </c>
      <c r="M1919" s="272">
        <f t="shared" si="719"/>
        <v>40</v>
      </c>
      <c r="N1919" s="389"/>
      <c r="O1919" s="455" t="e">
        <f>(A1919*B1919*W1919)+(B1919*'Calculateur de trading'!H1919)</f>
        <v>#DIV/0!</v>
      </c>
      <c r="P1919" s="274" t="e">
        <f>O1919/'Déscriptions des trades'!CK1919</f>
        <v>#DIV/0!</v>
      </c>
      <c r="Q1919" s="456" t="e">
        <f>'Déscriptions des trades'!CK1919-O1919</f>
        <v>#DIV/0!</v>
      </c>
      <c r="R1919" s="466" t="e">
        <f t="shared" si="724"/>
        <v>#DIV/0!</v>
      </c>
      <c r="S1919" s="389"/>
      <c r="T1919" s="12"/>
      <c r="U1919" s="25"/>
      <c r="V1919" s="15"/>
      <c r="W1919" s="490">
        <f t="shared" si="728"/>
        <v>0</v>
      </c>
      <c r="X1919" s="21" t="e">
        <f>W1919*U1919/'Déscriptions des trades'!CK1919*'Déscriptions des trades'!B1919</f>
        <v>#DIV/0!</v>
      </c>
      <c r="Y1919" s="459"/>
      <c r="Z1919" s="389"/>
      <c r="AA1919" s="23">
        <f t="shared" si="725"/>
        <v>0.1</v>
      </c>
      <c r="AB1919" s="17" t="e">
        <f>(AA1919*'Déscriptions des trades'!U1919*'Déscriptions des trades'!B1919/'Déscriptions des trades'!CK1919)*'Déscriptions des trades'!W1919</f>
        <v>#DIV/0!</v>
      </c>
      <c r="AC1919" s="265" t="e">
        <f>AB1919*'Déscriptions des trades'!CK1919</f>
        <v>#DIV/0!</v>
      </c>
      <c r="AD1919" s="266" t="e">
        <f>'Déscriptions des trades'!CK1919-AC1919</f>
        <v>#DIV/0!</v>
      </c>
      <c r="AE1919" s="389"/>
      <c r="AF1919" s="399">
        <v>1915</v>
      </c>
      <c r="AG1919" s="389"/>
      <c r="AH1919" s="20"/>
      <c r="AI1919" s="303"/>
      <c r="AJ1919" s="307"/>
      <c r="AK1919" s="161"/>
      <c r="AL1919" s="305"/>
      <c r="AM1919" s="305"/>
      <c r="AN1919" s="162"/>
      <c r="AO1919" s="439"/>
      <c r="AP1919" s="162"/>
      <c r="AQ1919" s="113"/>
      <c r="AR1919" s="113"/>
      <c r="AS1919" s="384"/>
      <c r="AT1919" s="306"/>
      <c r="AU1919" s="306"/>
      <c r="AV1919" s="160"/>
      <c r="AW1919" s="158"/>
      <c r="AX1919" s="385"/>
      <c r="AY1919" s="453"/>
      <c r="AZ1919" s="165"/>
      <c r="BA1919" s="301"/>
      <c r="BB1919" s="165"/>
      <c r="BC1919" s="301"/>
      <c r="BD1919" s="165"/>
      <c r="BE1919" s="302"/>
      <c r="BF1919" s="302"/>
      <c r="BG1919" s="165"/>
      <c r="BH1919" s="303"/>
      <c r="BI1919" s="165"/>
      <c r="BJ1919" s="304"/>
      <c r="BK1919" s="394"/>
      <c r="BL1919" s="302"/>
      <c r="BM1919" s="302"/>
      <c r="BN1919" s="394"/>
      <c r="BO1919" s="302"/>
      <c r="BP1919" s="13"/>
      <c r="BQ1919" s="302"/>
      <c r="BR1919" s="13"/>
      <c r="BS1919" s="302"/>
      <c r="BT1919" s="13"/>
      <c r="BU1919" s="302"/>
      <c r="BV1919" s="386"/>
      <c r="BW1919" s="303"/>
      <c r="BX1919" s="303"/>
      <c r="BY1919" s="302"/>
      <c r="BZ1919" s="302"/>
      <c r="CA1919" s="387"/>
      <c r="CB1919" s="395"/>
      <c r="CC1919" s="12"/>
      <c r="CD1919" s="304"/>
      <c r="CE1919" s="14"/>
      <c r="CF1919" s="395"/>
      <c r="CG1919" s="397"/>
      <c r="CH1919" s="300">
        <f t="shared" si="729"/>
        <v>0</v>
      </c>
      <c r="CI1919" s="26"/>
      <c r="CJ1919" s="17">
        <f t="shared" si="726"/>
        <v>0</v>
      </c>
      <c r="CK1919" s="18">
        <f t="shared" si="737"/>
        <v>12.89</v>
      </c>
      <c r="CM1919" s="164"/>
      <c r="CN1919" s="302"/>
      <c r="CO1919" s="13">
        <f t="shared" si="730"/>
        <v>0</v>
      </c>
      <c r="CP1919" s="302"/>
      <c r="CQ1919" s="13">
        <f t="shared" si="731"/>
        <v>0</v>
      </c>
      <c r="CR1919" s="302"/>
      <c r="CS1919" s="13">
        <f t="shared" si="732"/>
        <v>0</v>
      </c>
      <c r="CT1919" s="302"/>
      <c r="CU1919" s="13">
        <f t="shared" si="727"/>
        <v>0</v>
      </c>
      <c r="CV1919" s="302"/>
      <c r="CW1919" s="13">
        <f t="shared" si="733"/>
        <v>0</v>
      </c>
      <c r="CX1919" s="13">
        <f t="shared" si="734"/>
        <v>0</v>
      </c>
      <c r="CY1919" s="251">
        <f t="shared" si="735"/>
        <v>0</v>
      </c>
      <c r="CZ1919" s="13" t="s">
        <v>29</v>
      </c>
      <c r="DA1919" s="13">
        <v>50</v>
      </c>
      <c r="DB1919" s="22">
        <f t="shared" si="736"/>
        <v>0</v>
      </c>
      <c r="DD1919" s="24"/>
      <c r="DF1919" s="163"/>
      <c r="DH1919" s="24"/>
      <c r="DI1919" s="447"/>
      <c r="DJ1919" s="163"/>
    </row>
    <row r="1920" spans="1:114" s="7" customFormat="1">
      <c r="A1920" s="277">
        <f t="shared" si="720"/>
        <v>50</v>
      </c>
      <c r="B1920" s="21" t="e">
        <f>'Calculateur de trading'!I1920/C1920/W1920</f>
        <v>#DIV/0!</v>
      </c>
      <c r="C1920" s="278">
        <f t="shared" si="721"/>
        <v>10</v>
      </c>
      <c r="D1920" s="278"/>
      <c r="E1920" s="273">
        <f t="shared" si="722"/>
        <v>100</v>
      </c>
      <c r="F1920" s="271">
        <f t="shared" si="714"/>
        <v>2</v>
      </c>
      <c r="G1920" s="271" t="e">
        <f t="shared" si="715"/>
        <v>#DIV/0!</v>
      </c>
      <c r="H1920" s="272">
        <f t="shared" si="716"/>
        <v>20</v>
      </c>
      <c r="I1920" s="270"/>
      <c r="J1920" s="273">
        <f t="shared" si="723"/>
        <v>200</v>
      </c>
      <c r="K1920" s="271">
        <f t="shared" si="717"/>
        <v>4</v>
      </c>
      <c r="L1920" s="271" t="e">
        <f t="shared" si="718"/>
        <v>#DIV/0!</v>
      </c>
      <c r="M1920" s="272">
        <f t="shared" si="719"/>
        <v>40</v>
      </c>
      <c r="N1920" s="389"/>
      <c r="O1920" s="455" t="e">
        <f>(A1920*B1920*W1920)+(B1920*'Calculateur de trading'!H1920)</f>
        <v>#DIV/0!</v>
      </c>
      <c r="P1920" s="274" t="e">
        <f>O1920/'Déscriptions des trades'!CK1920</f>
        <v>#DIV/0!</v>
      </c>
      <c r="Q1920" s="456" t="e">
        <f>'Déscriptions des trades'!CK1920-O1920</f>
        <v>#DIV/0!</v>
      </c>
      <c r="R1920" s="466" t="e">
        <f t="shared" si="724"/>
        <v>#DIV/0!</v>
      </c>
      <c r="S1920" s="389"/>
      <c r="T1920" s="12"/>
      <c r="U1920" s="25"/>
      <c r="V1920" s="15"/>
      <c r="W1920" s="490">
        <f t="shared" si="728"/>
        <v>0</v>
      </c>
      <c r="X1920" s="21" t="e">
        <f>W1920*U1920/'Déscriptions des trades'!CK1920*'Déscriptions des trades'!B1920</f>
        <v>#DIV/0!</v>
      </c>
      <c r="Y1920" s="459"/>
      <c r="Z1920" s="389"/>
      <c r="AA1920" s="23">
        <f t="shared" si="725"/>
        <v>0.1</v>
      </c>
      <c r="AB1920" s="17" t="e">
        <f>(AA1920*'Déscriptions des trades'!U1920*'Déscriptions des trades'!B1920/'Déscriptions des trades'!CK1920)*'Déscriptions des trades'!W1920</f>
        <v>#DIV/0!</v>
      </c>
      <c r="AC1920" s="265" t="e">
        <f>AB1920*'Déscriptions des trades'!CK1920</f>
        <v>#DIV/0!</v>
      </c>
      <c r="AD1920" s="266" t="e">
        <f>'Déscriptions des trades'!CK1920-AC1920</f>
        <v>#DIV/0!</v>
      </c>
      <c r="AE1920" s="389"/>
      <c r="AF1920" s="399">
        <v>1916</v>
      </c>
      <c r="AG1920" s="389"/>
      <c r="AH1920" s="20"/>
      <c r="AI1920" s="303"/>
      <c r="AJ1920" s="307"/>
      <c r="AK1920" s="161"/>
      <c r="AL1920" s="305"/>
      <c r="AM1920" s="305"/>
      <c r="AN1920" s="162"/>
      <c r="AO1920" s="439"/>
      <c r="AP1920" s="162"/>
      <c r="AQ1920" s="113"/>
      <c r="AR1920" s="113"/>
      <c r="AS1920" s="384"/>
      <c r="AT1920" s="306"/>
      <c r="AU1920" s="306"/>
      <c r="AV1920" s="160"/>
      <c r="AW1920" s="158"/>
      <c r="AX1920" s="385"/>
      <c r="AY1920" s="453"/>
      <c r="AZ1920" s="165"/>
      <c r="BA1920" s="301"/>
      <c r="BB1920" s="165"/>
      <c r="BC1920" s="301"/>
      <c r="BD1920" s="165"/>
      <c r="BE1920" s="302"/>
      <c r="BF1920" s="302"/>
      <c r="BG1920" s="165"/>
      <c r="BH1920" s="303"/>
      <c r="BI1920" s="165"/>
      <c r="BJ1920" s="304"/>
      <c r="BK1920" s="394"/>
      <c r="BL1920" s="302"/>
      <c r="BM1920" s="302"/>
      <c r="BN1920" s="394"/>
      <c r="BO1920" s="302"/>
      <c r="BP1920" s="13"/>
      <c r="BQ1920" s="302"/>
      <c r="BR1920" s="13"/>
      <c r="BS1920" s="302"/>
      <c r="BT1920" s="13"/>
      <c r="BU1920" s="302"/>
      <c r="BV1920" s="386"/>
      <c r="BW1920" s="303"/>
      <c r="BX1920" s="303"/>
      <c r="BY1920" s="302"/>
      <c r="BZ1920" s="302"/>
      <c r="CA1920" s="387"/>
      <c r="CB1920" s="395"/>
      <c r="CC1920" s="12"/>
      <c r="CD1920" s="304"/>
      <c r="CE1920" s="14"/>
      <c r="CF1920" s="395"/>
      <c r="CG1920" s="397"/>
      <c r="CH1920" s="300">
        <f t="shared" si="729"/>
        <v>0</v>
      </c>
      <c r="CI1920" s="26"/>
      <c r="CJ1920" s="17">
        <f t="shared" si="726"/>
        <v>0</v>
      </c>
      <c r="CK1920" s="18">
        <f t="shared" si="737"/>
        <v>12.89</v>
      </c>
      <c r="CM1920" s="164"/>
      <c r="CN1920" s="302"/>
      <c r="CO1920" s="13">
        <f t="shared" si="730"/>
        <v>0</v>
      </c>
      <c r="CP1920" s="302"/>
      <c r="CQ1920" s="13">
        <f t="shared" si="731"/>
        <v>0</v>
      </c>
      <c r="CR1920" s="302"/>
      <c r="CS1920" s="13">
        <f t="shared" si="732"/>
        <v>0</v>
      </c>
      <c r="CT1920" s="302"/>
      <c r="CU1920" s="13">
        <f t="shared" si="727"/>
        <v>0</v>
      </c>
      <c r="CV1920" s="302"/>
      <c r="CW1920" s="13">
        <f t="shared" si="733"/>
        <v>0</v>
      </c>
      <c r="CX1920" s="13">
        <f t="shared" si="734"/>
        <v>0</v>
      </c>
      <c r="CY1920" s="251">
        <f t="shared" si="735"/>
        <v>0</v>
      </c>
      <c r="CZ1920" s="13" t="s">
        <v>29</v>
      </c>
      <c r="DA1920" s="13">
        <v>50</v>
      </c>
      <c r="DB1920" s="22">
        <f t="shared" si="736"/>
        <v>0</v>
      </c>
      <c r="DD1920" s="24"/>
      <c r="DF1920" s="163"/>
      <c r="DH1920" s="24"/>
      <c r="DI1920" s="447"/>
      <c r="DJ1920" s="163"/>
    </row>
    <row r="1921" spans="1:114" s="7" customFormat="1">
      <c r="A1921" s="277">
        <f t="shared" si="720"/>
        <v>50</v>
      </c>
      <c r="B1921" s="21" t="e">
        <f>'Calculateur de trading'!I1921/C1921/W1921</f>
        <v>#DIV/0!</v>
      </c>
      <c r="C1921" s="278">
        <f t="shared" si="721"/>
        <v>10</v>
      </c>
      <c r="D1921" s="426"/>
      <c r="E1921" s="273">
        <f t="shared" si="722"/>
        <v>100</v>
      </c>
      <c r="F1921" s="271">
        <f t="shared" si="714"/>
        <v>2</v>
      </c>
      <c r="G1921" s="271" t="e">
        <f t="shared" si="715"/>
        <v>#DIV/0!</v>
      </c>
      <c r="H1921" s="272">
        <f t="shared" si="716"/>
        <v>20</v>
      </c>
      <c r="I1921" s="270"/>
      <c r="J1921" s="273">
        <f t="shared" si="723"/>
        <v>200</v>
      </c>
      <c r="K1921" s="271">
        <f t="shared" si="717"/>
        <v>4</v>
      </c>
      <c r="L1921" s="271" t="e">
        <f t="shared" si="718"/>
        <v>#DIV/0!</v>
      </c>
      <c r="M1921" s="272">
        <f t="shared" si="719"/>
        <v>40</v>
      </c>
      <c r="N1921" s="389"/>
      <c r="O1921" s="455" t="e">
        <f>(A1921*B1921*W1921)+(B1921*'Calculateur de trading'!H1921)</f>
        <v>#DIV/0!</v>
      </c>
      <c r="P1921" s="274" t="e">
        <f>O1921/'Déscriptions des trades'!CK1921</f>
        <v>#DIV/0!</v>
      </c>
      <c r="Q1921" s="456" t="e">
        <f>'Déscriptions des trades'!CK1921-O1921</f>
        <v>#DIV/0!</v>
      </c>
      <c r="R1921" s="466" t="e">
        <f t="shared" si="724"/>
        <v>#DIV/0!</v>
      </c>
      <c r="S1921" s="389"/>
      <c r="T1921" s="12"/>
      <c r="U1921" s="25"/>
      <c r="V1921" s="15"/>
      <c r="W1921" s="490">
        <f t="shared" si="728"/>
        <v>0</v>
      </c>
      <c r="X1921" s="21" t="e">
        <f>W1921*U1921/'Déscriptions des trades'!CK1921*'Déscriptions des trades'!B1921</f>
        <v>#DIV/0!</v>
      </c>
      <c r="Y1921" s="459"/>
      <c r="Z1921" s="389"/>
      <c r="AA1921" s="23">
        <f t="shared" si="725"/>
        <v>0.1</v>
      </c>
      <c r="AB1921" s="17" t="e">
        <f>(AA1921*'Déscriptions des trades'!U1921*'Déscriptions des trades'!B1921/'Déscriptions des trades'!CK1921)*'Déscriptions des trades'!W1921</f>
        <v>#DIV/0!</v>
      </c>
      <c r="AC1921" s="265" t="e">
        <f>AB1921*'Déscriptions des trades'!CK1921</f>
        <v>#DIV/0!</v>
      </c>
      <c r="AD1921" s="266" t="e">
        <f>'Déscriptions des trades'!CK1921-AC1921</f>
        <v>#DIV/0!</v>
      </c>
      <c r="AE1921" s="389"/>
      <c r="AF1921" s="399">
        <v>1917</v>
      </c>
      <c r="AG1921" s="389"/>
      <c r="AH1921" s="20"/>
      <c r="AI1921" s="303"/>
      <c r="AJ1921" s="307"/>
      <c r="AK1921" s="161"/>
      <c r="AL1921" s="305"/>
      <c r="AM1921" s="305"/>
      <c r="AN1921" s="162"/>
      <c r="AO1921" s="439"/>
      <c r="AP1921" s="162"/>
      <c r="AQ1921" s="113"/>
      <c r="AR1921" s="113"/>
      <c r="AS1921" s="384"/>
      <c r="AT1921" s="306"/>
      <c r="AU1921" s="306"/>
      <c r="AV1921" s="160"/>
      <c r="AW1921" s="158"/>
      <c r="AX1921" s="385"/>
      <c r="AY1921" s="453"/>
      <c r="AZ1921" s="165"/>
      <c r="BA1921" s="301"/>
      <c r="BB1921" s="165"/>
      <c r="BC1921" s="301"/>
      <c r="BD1921" s="165"/>
      <c r="BE1921" s="302"/>
      <c r="BF1921" s="302"/>
      <c r="BG1921" s="165"/>
      <c r="BH1921" s="303"/>
      <c r="BI1921" s="165"/>
      <c r="BJ1921" s="304"/>
      <c r="BK1921" s="394"/>
      <c r="BL1921" s="302"/>
      <c r="BM1921" s="302"/>
      <c r="BN1921" s="394"/>
      <c r="BO1921" s="302"/>
      <c r="BP1921" s="13"/>
      <c r="BQ1921" s="302"/>
      <c r="BR1921" s="13"/>
      <c r="BS1921" s="302"/>
      <c r="BT1921" s="13"/>
      <c r="BU1921" s="302"/>
      <c r="BV1921" s="386"/>
      <c r="BW1921" s="303"/>
      <c r="BX1921" s="303"/>
      <c r="BY1921" s="302"/>
      <c r="BZ1921" s="302"/>
      <c r="CA1921" s="387"/>
      <c r="CB1921" s="395"/>
      <c r="CC1921" s="12"/>
      <c r="CD1921" s="304"/>
      <c r="CE1921" s="14"/>
      <c r="CF1921" s="395"/>
      <c r="CG1921" s="397"/>
      <c r="CH1921" s="300">
        <f t="shared" si="729"/>
        <v>0</v>
      </c>
      <c r="CI1921" s="26"/>
      <c r="CJ1921" s="17">
        <f t="shared" si="726"/>
        <v>0</v>
      </c>
      <c r="CK1921" s="18">
        <f t="shared" si="737"/>
        <v>12.89</v>
      </c>
      <c r="CM1921" s="164"/>
      <c r="CN1921" s="302"/>
      <c r="CO1921" s="13">
        <f t="shared" si="730"/>
        <v>0</v>
      </c>
      <c r="CP1921" s="302"/>
      <c r="CQ1921" s="13">
        <f t="shared" si="731"/>
        <v>0</v>
      </c>
      <c r="CR1921" s="302"/>
      <c r="CS1921" s="13">
        <f t="shared" si="732"/>
        <v>0</v>
      </c>
      <c r="CT1921" s="302"/>
      <c r="CU1921" s="13">
        <f t="shared" si="727"/>
        <v>0</v>
      </c>
      <c r="CV1921" s="302"/>
      <c r="CW1921" s="13">
        <f t="shared" si="733"/>
        <v>0</v>
      </c>
      <c r="CX1921" s="13">
        <f t="shared" si="734"/>
        <v>0</v>
      </c>
      <c r="CY1921" s="251">
        <f t="shared" si="735"/>
        <v>0</v>
      </c>
      <c r="CZ1921" s="13" t="s">
        <v>29</v>
      </c>
      <c r="DA1921" s="13">
        <v>50</v>
      </c>
      <c r="DB1921" s="22">
        <f t="shared" si="736"/>
        <v>0</v>
      </c>
      <c r="DD1921" s="24"/>
      <c r="DF1921" s="163"/>
      <c r="DH1921" s="24"/>
      <c r="DI1921" s="447"/>
      <c r="DJ1921" s="163"/>
    </row>
    <row r="1922" spans="1:114" s="7" customFormat="1">
      <c r="A1922" s="277">
        <f t="shared" si="720"/>
        <v>50</v>
      </c>
      <c r="B1922" s="21" t="e">
        <f>'Calculateur de trading'!I1922/C1922/W1922</f>
        <v>#DIV/0!</v>
      </c>
      <c r="C1922" s="278">
        <f t="shared" si="721"/>
        <v>10</v>
      </c>
      <c r="D1922" s="278"/>
      <c r="E1922" s="273">
        <f t="shared" si="722"/>
        <v>100</v>
      </c>
      <c r="F1922" s="271">
        <f t="shared" si="714"/>
        <v>2</v>
      </c>
      <c r="G1922" s="271" t="e">
        <f t="shared" si="715"/>
        <v>#DIV/0!</v>
      </c>
      <c r="H1922" s="272">
        <f t="shared" si="716"/>
        <v>20</v>
      </c>
      <c r="I1922" s="270"/>
      <c r="J1922" s="273">
        <f t="shared" si="723"/>
        <v>200</v>
      </c>
      <c r="K1922" s="271">
        <f t="shared" si="717"/>
        <v>4</v>
      </c>
      <c r="L1922" s="271" t="e">
        <f t="shared" si="718"/>
        <v>#DIV/0!</v>
      </c>
      <c r="M1922" s="272">
        <f t="shared" si="719"/>
        <v>40</v>
      </c>
      <c r="N1922" s="389"/>
      <c r="O1922" s="455" t="e">
        <f>(A1922*B1922*W1922)+(B1922*'Calculateur de trading'!H1922)</f>
        <v>#DIV/0!</v>
      </c>
      <c r="P1922" s="274" t="e">
        <f>O1922/'Déscriptions des trades'!CK1922</f>
        <v>#DIV/0!</v>
      </c>
      <c r="Q1922" s="456" t="e">
        <f>'Déscriptions des trades'!CK1922-O1922</f>
        <v>#DIV/0!</v>
      </c>
      <c r="R1922" s="466" t="e">
        <f t="shared" si="724"/>
        <v>#DIV/0!</v>
      </c>
      <c r="S1922" s="389"/>
      <c r="T1922" s="12"/>
      <c r="U1922" s="25"/>
      <c r="V1922" s="15"/>
      <c r="W1922" s="490">
        <f t="shared" si="728"/>
        <v>0</v>
      </c>
      <c r="X1922" s="21" t="e">
        <f>W1922*U1922/'Déscriptions des trades'!CK1922*'Déscriptions des trades'!B1922</f>
        <v>#DIV/0!</v>
      </c>
      <c r="Y1922" s="459"/>
      <c r="Z1922" s="389"/>
      <c r="AA1922" s="23">
        <f t="shared" si="725"/>
        <v>0.1</v>
      </c>
      <c r="AB1922" s="17" t="e">
        <f>(AA1922*'Déscriptions des trades'!U1922*'Déscriptions des trades'!B1922/'Déscriptions des trades'!CK1922)*'Déscriptions des trades'!W1922</f>
        <v>#DIV/0!</v>
      </c>
      <c r="AC1922" s="265" t="e">
        <f>AB1922*'Déscriptions des trades'!CK1922</f>
        <v>#DIV/0!</v>
      </c>
      <c r="AD1922" s="266" t="e">
        <f>'Déscriptions des trades'!CK1922-AC1922</f>
        <v>#DIV/0!</v>
      </c>
      <c r="AE1922" s="389"/>
      <c r="AF1922" s="399">
        <v>1918</v>
      </c>
      <c r="AG1922" s="389"/>
      <c r="AH1922" s="20"/>
      <c r="AI1922" s="303"/>
      <c r="AJ1922" s="307"/>
      <c r="AK1922" s="161"/>
      <c r="AL1922" s="305"/>
      <c r="AM1922" s="305"/>
      <c r="AN1922" s="162"/>
      <c r="AO1922" s="439"/>
      <c r="AP1922" s="162"/>
      <c r="AQ1922" s="113"/>
      <c r="AR1922" s="113"/>
      <c r="AS1922" s="384"/>
      <c r="AT1922" s="306"/>
      <c r="AU1922" s="306"/>
      <c r="AV1922" s="160"/>
      <c r="AW1922" s="158"/>
      <c r="AX1922" s="385"/>
      <c r="AY1922" s="453"/>
      <c r="AZ1922" s="165"/>
      <c r="BA1922" s="301"/>
      <c r="BB1922" s="165"/>
      <c r="BC1922" s="301"/>
      <c r="BD1922" s="165"/>
      <c r="BE1922" s="302"/>
      <c r="BF1922" s="302"/>
      <c r="BG1922" s="165"/>
      <c r="BH1922" s="303"/>
      <c r="BI1922" s="165"/>
      <c r="BJ1922" s="304"/>
      <c r="BK1922" s="394"/>
      <c r="BL1922" s="302"/>
      <c r="BM1922" s="302"/>
      <c r="BN1922" s="394"/>
      <c r="BO1922" s="302"/>
      <c r="BP1922" s="13"/>
      <c r="BQ1922" s="302"/>
      <c r="BR1922" s="13"/>
      <c r="BS1922" s="302"/>
      <c r="BT1922" s="13"/>
      <c r="BU1922" s="302"/>
      <c r="BV1922" s="386"/>
      <c r="BW1922" s="303"/>
      <c r="BX1922" s="303"/>
      <c r="BY1922" s="302"/>
      <c r="BZ1922" s="302"/>
      <c r="CA1922" s="387"/>
      <c r="CB1922" s="395"/>
      <c r="CC1922" s="12"/>
      <c r="CD1922" s="304"/>
      <c r="CE1922" s="14"/>
      <c r="CF1922" s="395"/>
      <c r="CG1922" s="397"/>
      <c r="CH1922" s="300">
        <f t="shared" si="729"/>
        <v>0</v>
      </c>
      <c r="CI1922" s="26"/>
      <c r="CJ1922" s="17">
        <f t="shared" si="726"/>
        <v>0</v>
      </c>
      <c r="CK1922" s="18">
        <f t="shared" si="737"/>
        <v>12.89</v>
      </c>
      <c r="CM1922" s="164"/>
      <c r="CN1922" s="302"/>
      <c r="CO1922" s="13">
        <f t="shared" si="730"/>
        <v>0</v>
      </c>
      <c r="CP1922" s="302"/>
      <c r="CQ1922" s="13">
        <f t="shared" si="731"/>
        <v>0</v>
      </c>
      <c r="CR1922" s="302"/>
      <c r="CS1922" s="13">
        <f t="shared" si="732"/>
        <v>0</v>
      </c>
      <c r="CT1922" s="302"/>
      <c r="CU1922" s="13">
        <f t="shared" si="727"/>
        <v>0</v>
      </c>
      <c r="CV1922" s="302"/>
      <c r="CW1922" s="13">
        <f t="shared" si="733"/>
        <v>0</v>
      </c>
      <c r="CX1922" s="13">
        <f t="shared" si="734"/>
        <v>0</v>
      </c>
      <c r="CY1922" s="251">
        <f t="shared" si="735"/>
        <v>0</v>
      </c>
      <c r="CZ1922" s="13" t="s">
        <v>29</v>
      </c>
      <c r="DA1922" s="13">
        <v>50</v>
      </c>
      <c r="DB1922" s="22">
        <f t="shared" si="736"/>
        <v>0</v>
      </c>
      <c r="DD1922" s="24"/>
      <c r="DF1922" s="163"/>
      <c r="DH1922" s="24"/>
      <c r="DI1922" s="447"/>
      <c r="DJ1922" s="163"/>
    </row>
    <row r="1923" spans="1:114" s="7" customFormat="1">
      <c r="A1923" s="277">
        <f t="shared" si="720"/>
        <v>50</v>
      </c>
      <c r="B1923" s="21" t="e">
        <f>'Calculateur de trading'!I1923/C1923/W1923</f>
        <v>#DIV/0!</v>
      </c>
      <c r="C1923" s="278">
        <f t="shared" si="721"/>
        <v>10</v>
      </c>
      <c r="D1923" s="426"/>
      <c r="E1923" s="273">
        <f t="shared" si="722"/>
        <v>100</v>
      </c>
      <c r="F1923" s="271">
        <f t="shared" si="714"/>
        <v>2</v>
      </c>
      <c r="G1923" s="271" t="e">
        <f t="shared" si="715"/>
        <v>#DIV/0!</v>
      </c>
      <c r="H1923" s="272">
        <f t="shared" si="716"/>
        <v>20</v>
      </c>
      <c r="I1923" s="270"/>
      <c r="J1923" s="273">
        <f t="shared" si="723"/>
        <v>200</v>
      </c>
      <c r="K1923" s="271">
        <f t="shared" si="717"/>
        <v>4</v>
      </c>
      <c r="L1923" s="271" t="e">
        <f t="shared" si="718"/>
        <v>#DIV/0!</v>
      </c>
      <c r="M1923" s="272">
        <f t="shared" si="719"/>
        <v>40</v>
      </c>
      <c r="N1923" s="389"/>
      <c r="O1923" s="455" t="e">
        <f>(A1923*B1923*W1923)+(B1923*'Calculateur de trading'!H1923)</f>
        <v>#DIV/0!</v>
      </c>
      <c r="P1923" s="274" t="e">
        <f>O1923/'Déscriptions des trades'!CK1923</f>
        <v>#DIV/0!</v>
      </c>
      <c r="Q1923" s="456" t="e">
        <f>'Déscriptions des trades'!CK1923-O1923</f>
        <v>#DIV/0!</v>
      </c>
      <c r="R1923" s="466" t="e">
        <f t="shared" si="724"/>
        <v>#DIV/0!</v>
      </c>
      <c r="S1923" s="389"/>
      <c r="T1923" s="12"/>
      <c r="U1923" s="25"/>
      <c r="V1923" s="15"/>
      <c r="W1923" s="490">
        <f t="shared" si="728"/>
        <v>0</v>
      </c>
      <c r="X1923" s="21" t="e">
        <f>W1923*U1923/'Déscriptions des trades'!CK1923*'Déscriptions des trades'!B1923</f>
        <v>#DIV/0!</v>
      </c>
      <c r="Y1923" s="459"/>
      <c r="Z1923" s="389"/>
      <c r="AA1923" s="23">
        <f t="shared" si="725"/>
        <v>0.1</v>
      </c>
      <c r="AB1923" s="17" t="e">
        <f>(AA1923*'Déscriptions des trades'!U1923*'Déscriptions des trades'!B1923/'Déscriptions des trades'!CK1923)*'Déscriptions des trades'!W1923</f>
        <v>#DIV/0!</v>
      </c>
      <c r="AC1923" s="265" t="e">
        <f>AB1923*'Déscriptions des trades'!CK1923</f>
        <v>#DIV/0!</v>
      </c>
      <c r="AD1923" s="266" t="e">
        <f>'Déscriptions des trades'!CK1923-AC1923</f>
        <v>#DIV/0!</v>
      </c>
      <c r="AE1923" s="389"/>
      <c r="AF1923" s="399">
        <v>1919</v>
      </c>
      <c r="AG1923" s="389"/>
      <c r="AH1923" s="20"/>
      <c r="AI1923" s="303"/>
      <c r="AJ1923" s="307"/>
      <c r="AK1923" s="161"/>
      <c r="AL1923" s="305"/>
      <c r="AM1923" s="305"/>
      <c r="AN1923" s="162"/>
      <c r="AO1923" s="439"/>
      <c r="AP1923" s="162"/>
      <c r="AQ1923" s="113"/>
      <c r="AR1923" s="113"/>
      <c r="AS1923" s="384"/>
      <c r="AT1923" s="306"/>
      <c r="AU1923" s="306"/>
      <c r="AV1923" s="160"/>
      <c r="AW1923" s="158"/>
      <c r="AX1923" s="385"/>
      <c r="AY1923" s="453"/>
      <c r="AZ1923" s="165"/>
      <c r="BA1923" s="301"/>
      <c r="BB1923" s="165"/>
      <c r="BC1923" s="301"/>
      <c r="BD1923" s="165"/>
      <c r="BE1923" s="302"/>
      <c r="BF1923" s="302"/>
      <c r="BG1923" s="165"/>
      <c r="BH1923" s="303"/>
      <c r="BI1923" s="165"/>
      <c r="BJ1923" s="304"/>
      <c r="BK1923" s="394"/>
      <c r="BL1923" s="302"/>
      <c r="BM1923" s="302"/>
      <c r="BN1923" s="394"/>
      <c r="BO1923" s="302"/>
      <c r="BP1923" s="13"/>
      <c r="BQ1923" s="302"/>
      <c r="BR1923" s="13"/>
      <c r="BS1923" s="302"/>
      <c r="BT1923" s="13"/>
      <c r="BU1923" s="302"/>
      <c r="BV1923" s="386"/>
      <c r="BW1923" s="303"/>
      <c r="BX1923" s="303"/>
      <c r="BY1923" s="302"/>
      <c r="BZ1923" s="302"/>
      <c r="CA1923" s="387"/>
      <c r="CB1923" s="395"/>
      <c r="CC1923" s="12"/>
      <c r="CD1923" s="304"/>
      <c r="CE1923" s="14"/>
      <c r="CF1923" s="395"/>
      <c r="CG1923" s="397"/>
      <c r="CH1923" s="300">
        <f t="shared" si="729"/>
        <v>0</v>
      </c>
      <c r="CI1923" s="26"/>
      <c r="CJ1923" s="17">
        <f t="shared" si="726"/>
        <v>0</v>
      </c>
      <c r="CK1923" s="18">
        <f t="shared" si="737"/>
        <v>12.89</v>
      </c>
      <c r="CM1923" s="164"/>
      <c r="CN1923" s="302"/>
      <c r="CO1923" s="13">
        <f t="shared" si="730"/>
        <v>0</v>
      </c>
      <c r="CP1923" s="302"/>
      <c r="CQ1923" s="13">
        <f t="shared" si="731"/>
        <v>0</v>
      </c>
      <c r="CR1923" s="302"/>
      <c r="CS1923" s="13">
        <f t="shared" si="732"/>
        <v>0</v>
      </c>
      <c r="CT1923" s="302"/>
      <c r="CU1923" s="13">
        <f t="shared" si="727"/>
        <v>0</v>
      </c>
      <c r="CV1923" s="302"/>
      <c r="CW1923" s="13">
        <f t="shared" si="733"/>
        <v>0</v>
      </c>
      <c r="CX1923" s="13">
        <f t="shared" si="734"/>
        <v>0</v>
      </c>
      <c r="CY1923" s="251">
        <f t="shared" si="735"/>
        <v>0</v>
      </c>
      <c r="CZ1923" s="13" t="s">
        <v>29</v>
      </c>
      <c r="DA1923" s="13">
        <v>50</v>
      </c>
      <c r="DB1923" s="22">
        <f t="shared" si="736"/>
        <v>0</v>
      </c>
      <c r="DD1923" s="24"/>
      <c r="DF1923" s="163"/>
      <c r="DH1923" s="24"/>
      <c r="DI1923" s="447"/>
      <c r="DJ1923" s="163"/>
    </row>
    <row r="1924" spans="1:114" s="7" customFormat="1">
      <c r="A1924" s="277">
        <f t="shared" si="720"/>
        <v>50</v>
      </c>
      <c r="B1924" s="21" t="e">
        <f>'Calculateur de trading'!I1924/C1924/W1924</f>
        <v>#DIV/0!</v>
      </c>
      <c r="C1924" s="278">
        <f t="shared" si="721"/>
        <v>10</v>
      </c>
      <c r="D1924" s="426"/>
      <c r="E1924" s="273">
        <f t="shared" si="722"/>
        <v>100</v>
      </c>
      <c r="F1924" s="271">
        <f t="shared" si="714"/>
        <v>2</v>
      </c>
      <c r="G1924" s="271" t="e">
        <f t="shared" si="715"/>
        <v>#DIV/0!</v>
      </c>
      <c r="H1924" s="272">
        <f t="shared" si="716"/>
        <v>20</v>
      </c>
      <c r="I1924" s="270"/>
      <c r="J1924" s="273">
        <f t="shared" si="723"/>
        <v>200</v>
      </c>
      <c r="K1924" s="271">
        <f t="shared" si="717"/>
        <v>4</v>
      </c>
      <c r="L1924" s="271" t="e">
        <f t="shared" si="718"/>
        <v>#DIV/0!</v>
      </c>
      <c r="M1924" s="272">
        <f t="shared" si="719"/>
        <v>40</v>
      </c>
      <c r="N1924" s="389"/>
      <c r="O1924" s="455" t="e">
        <f>(A1924*B1924*W1924)+(B1924*'Calculateur de trading'!H1924)</f>
        <v>#DIV/0!</v>
      </c>
      <c r="P1924" s="274" t="e">
        <f>O1924/'Déscriptions des trades'!CK1924</f>
        <v>#DIV/0!</v>
      </c>
      <c r="Q1924" s="456" t="e">
        <f>'Déscriptions des trades'!CK1924-O1924</f>
        <v>#DIV/0!</v>
      </c>
      <c r="R1924" s="466" t="e">
        <f t="shared" si="724"/>
        <v>#DIV/0!</v>
      </c>
      <c r="S1924" s="389"/>
      <c r="T1924" s="12"/>
      <c r="U1924" s="25"/>
      <c r="V1924" s="15"/>
      <c r="W1924" s="490">
        <f t="shared" si="728"/>
        <v>0</v>
      </c>
      <c r="X1924" s="21" t="e">
        <f>W1924*U1924/'Déscriptions des trades'!CK1924*'Déscriptions des trades'!B1924</f>
        <v>#DIV/0!</v>
      </c>
      <c r="Y1924" s="459"/>
      <c r="Z1924" s="389"/>
      <c r="AA1924" s="23">
        <f t="shared" si="725"/>
        <v>0.1</v>
      </c>
      <c r="AB1924" s="17" t="e">
        <f>(AA1924*'Déscriptions des trades'!U1924*'Déscriptions des trades'!B1924/'Déscriptions des trades'!CK1924)*'Déscriptions des trades'!W1924</f>
        <v>#DIV/0!</v>
      </c>
      <c r="AC1924" s="265" t="e">
        <f>AB1924*'Déscriptions des trades'!CK1924</f>
        <v>#DIV/0!</v>
      </c>
      <c r="AD1924" s="266" t="e">
        <f>'Déscriptions des trades'!CK1924-AC1924</f>
        <v>#DIV/0!</v>
      </c>
      <c r="AE1924" s="389"/>
      <c r="AF1924" s="399">
        <v>1920</v>
      </c>
      <c r="AG1924" s="389"/>
      <c r="AH1924" s="20"/>
      <c r="AI1924" s="303"/>
      <c r="AJ1924" s="307"/>
      <c r="AK1924" s="161"/>
      <c r="AL1924" s="305"/>
      <c r="AM1924" s="305"/>
      <c r="AN1924" s="162"/>
      <c r="AO1924" s="439"/>
      <c r="AP1924" s="162"/>
      <c r="AQ1924" s="113"/>
      <c r="AR1924" s="113"/>
      <c r="AS1924" s="384"/>
      <c r="AT1924" s="306"/>
      <c r="AU1924" s="306"/>
      <c r="AV1924" s="160"/>
      <c r="AW1924" s="158"/>
      <c r="AX1924" s="385"/>
      <c r="AY1924" s="453"/>
      <c r="AZ1924" s="165"/>
      <c r="BA1924" s="301"/>
      <c r="BB1924" s="165"/>
      <c r="BC1924" s="301"/>
      <c r="BD1924" s="165"/>
      <c r="BE1924" s="302"/>
      <c r="BF1924" s="302"/>
      <c r="BG1924" s="165"/>
      <c r="BH1924" s="303"/>
      <c r="BI1924" s="165"/>
      <c r="BJ1924" s="304"/>
      <c r="BK1924" s="394"/>
      <c r="BL1924" s="302"/>
      <c r="BM1924" s="302"/>
      <c r="BN1924" s="394"/>
      <c r="BO1924" s="302"/>
      <c r="BP1924" s="13"/>
      <c r="BQ1924" s="302"/>
      <c r="BR1924" s="13"/>
      <c r="BS1924" s="302"/>
      <c r="BT1924" s="13"/>
      <c r="BU1924" s="302"/>
      <c r="BV1924" s="386"/>
      <c r="BW1924" s="303"/>
      <c r="BX1924" s="303"/>
      <c r="BY1924" s="302"/>
      <c r="BZ1924" s="302"/>
      <c r="CA1924" s="387"/>
      <c r="CB1924" s="395"/>
      <c r="CC1924" s="12"/>
      <c r="CD1924" s="304"/>
      <c r="CE1924" s="14"/>
      <c r="CF1924" s="395"/>
      <c r="CG1924" s="397"/>
      <c r="CH1924" s="300">
        <f t="shared" si="729"/>
        <v>0</v>
      </c>
      <c r="CI1924" s="26"/>
      <c r="CJ1924" s="17">
        <f t="shared" si="726"/>
        <v>0</v>
      </c>
      <c r="CK1924" s="18">
        <f t="shared" si="737"/>
        <v>12.89</v>
      </c>
      <c r="CM1924" s="164"/>
      <c r="CN1924" s="302"/>
      <c r="CO1924" s="13">
        <f t="shared" si="730"/>
        <v>0</v>
      </c>
      <c r="CP1924" s="302"/>
      <c r="CQ1924" s="13">
        <f t="shared" si="731"/>
        <v>0</v>
      </c>
      <c r="CR1924" s="302"/>
      <c r="CS1924" s="13">
        <f t="shared" si="732"/>
        <v>0</v>
      </c>
      <c r="CT1924" s="302"/>
      <c r="CU1924" s="13">
        <f t="shared" si="727"/>
        <v>0</v>
      </c>
      <c r="CV1924" s="302"/>
      <c r="CW1924" s="13">
        <f t="shared" si="733"/>
        <v>0</v>
      </c>
      <c r="CX1924" s="13">
        <f t="shared" si="734"/>
        <v>0</v>
      </c>
      <c r="CY1924" s="251">
        <f t="shared" si="735"/>
        <v>0</v>
      </c>
      <c r="CZ1924" s="13" t="s">
        <v>29</v>
      </c>
      <c r="DA1924" s="13">
        <v>50</v>
      </c>
      <c r="DB1924" s="22">
        <f t="shared" si="736"/>
        <v>0</v>
      </c>
      <c r="DD1924" s="24"/>
      <c r="DF1924" s="163"/>
      <c r="DH1924" s="24"/>
      <c r="DI1924" s="447"/>
      <c r="DJ1924" s="163"/>
    </row>
    <row r="1925" spans="1:114" s="7" customFormat="1">
      <c r="A1925" s="277">
        <f t="shared" si="720"/>
        <v>50</v>
      </c>
      <c r="B1925" s="21" t="e">
        <f>'Calculateur de trading'!I1925/C1925/W1925</f>
        <v>#DIV/0!</v>
      </c>
      <c r="C1925" s="278">
        <f t="shared" si="721"/>
        <v>10</v>
      </c>
      <c r="D1925" s="278"/>
      <c r="E1925" s="273">
        <f t="shared" si="722"/>
        <v>100</v>
      </c>
      <c r="F1925" s="271">
        <f t="shared" ref="F1925:F1988" si="738">(E1925/A1925)</f>
        <v>2</v>
      </c>
      <c r="G1925" s="271" t="e">
        <f t="shared" ref="G1925:G1988" si="739">B1925/F1925</f>
        <v>#DIV/0!</v>
      </c>
      <c r="H1925" s="272">
        <f t="shared" ref="H1925:H1988" si="740">C1925*F1925</f>
        <v>20</v>
      </c>
      <c r="I1925" s="270"/>
      <c r="J1925" s="273">
        <f t="shared" si="723"/>
        <v>200</v>
      </c>
      <c r="K1925" s="271">
        <f t="shared" ref="K1925:K1988" si="741">J1925/A1925</f>
        <v>4</v>
      </c>
      <c r="L1925" s="271" t="e">
        <f t="shared" ref="L1925:L1988" si="742">B1925/K1925</f>
        <v>#DIV/0!</v>
      </c>
      <c r="M1925" s="272">
        <f t="shared" ref="M1925:M1988" si="743">C1925*K1925</f>
        <v>40</v>
      </c>
      <c r="N1925" s="389"/>
      <c r="O1925" s="455" t="e">
        <f>(A1925*B1925*W1925)+(B1925*'Calculateur de trading'!H1925)</f>
        <v>#DIV/0!</v>
      </c>
      <c r="P1925" s="274" t="e">
        <f>O1925/'Déscriptions des trades'!CK1925</f>
        <v>#DIV/0!</v>
      </c>
      <c r="Q1925" s="456" t="e">
        <f>'Déscriptions des trades'!CK1925-O1925</f>
        <v>#DIV/0!</v>
      </c>
      <c r="R1925" s="466" t="e">
        <f t="shared" si="724"/>
        <v>#DIV/0!</v>
      </c>
      <c r="S1925" s="389"/>
      <c r="T1925" s="12"/>
      <c r="U1925" s="25"/>
      <c r="V1925" s="15"/>
      <c r="W1925" s="490">
        <f t="shared" si="728"/>
        <v>0</v>
      </c>
      <c r="X1925" s="21" t="e">
        <f>W1925*U1925/'Déscriptions des trades'!CK1925*'Déscriptions des trades'!B1925</f>
        <v>#DIV/0!</v>
      </c>
      <c r="Y1925" s="459"/>
      <c r="Z1925" s="389"/>
      <c r="AA1925" s="23">
        <f t="shared" si="725"/>
        <v>0.1</v>
      </c>
      <c r="AB1925" s="17" t="e">
        <f>(AA1925*'Déscriptions des trades'!U1925*'Déscriptions des trades'!B1925/'Déscriptions des trades'!CK1925)*'Déscriptions des trades'!W1925</f>
        <v>#DIV/0!</v>
      </c>
      <c r="AC1925" s="265" t="e">
        <f>AB1925*'Déscriptions des trades'!CK1925</f>
        <v>#DIV/0!</v>
      </c>
      <c r="AD1925" s="266" t="e">
        <f>'Déscriptions des trades'!CK1925-AC1925</f>
        <v>#DIV/0!</v>
      </c>
      <c r="AE1925" s="389"/>
      <c r="AF1925" s="399">
        <v>1921</v>
      </c>
      <c r="AG1925" s="389"/>
      <c r="AH1925" s="20"/>
      <c r="AI1925" s="303"/>
      <c r="AJ1925" s="307"/>
      <c r="AK1925" s="161"/>
      <c r="AL1925" s="305"/>
      <c r="AM1925" s="305"/>
      <c r="AN1925" s="162"/>
      <c r="AO1925" s="439"/>
      <c r="AP1925" s="162"/>
      <c r="AQ1925" s="113"/>
      <c r="AR1925" s="113"/>
      <c r="AS1925" s="384"/>
      <c r="AT1925" s="306"/>
      <c r="AU1925" s="306"/>
      <c r="AV1925" s="160"/>
      <c r="AW1925" s="158"/>
      <c r="AX1925" s="385"/>
      <c r="AY1925" s="453"/>
      <c r="AZ1925" s="165"/>
      <c r="BA1925" s="301"/>
      <c r="BB1925" s="165"/>
      <c r="BC1925" s="301"/>
      <c r="BD1925" s="165"/>
      <c r="BE1925" s="302"/>
      <c r="BF1925" s="302"/>
      <c r="BG1925" s="165"/>
      <c r="BH1925" s="303"/>
      <c r="BI1925" s="165"/>
      <c r="BJ1925" s="304"/>
      <c r="BK1925" s="394"/>
      <c r="BL1925" s="302"/>
      <c r="BM1925" s="302"/>
      <c r="BN1925" s="394"/>
      <c r="BO1925" s="302"/>
      <c r="BP1925" s="13"/>
      <c r="BQ1925" s="302"/>
      <c r="BR1925" s="13"/>
      <c r="BS1925" s="302"/>
      <c r="BT1925" s="13"/>
      <c r="BU1925" s="302"/>
      <c r="BV1925" s="386"/>
      <c r="BW1925" s="303"/>
      <c r="BX1925" s="303"/>
      <c r="BY1925" s="302"/>
      <c r="BZ1925" s="302"/>
      <c r="CA1925" s="387"/>
      <c r="CB1925" s="395"/>
      <c r="CC1925" s="12"/>
      <c r="CD1925" s="304"/>
      <c r="CE1925" s="14"/>
      <c r="CF1925" s="395"/>
      <c r="CG1925" s="397"/>
      <c r="CH1925" s="300">
        <f t="shared" si="729"/>
        <v>0</v>
      </c>
      <c r="CI1925" s="26"/>
      <c r="CJ1925" s="17">
        <f t="shared" si="726"/>
        <v>0</v>
      </c>
      <c r="CK1925" s="18">
        <f t="shared" si="737"/>
        <v>12.89</v>
      </c>
      <c r="CM1925" s="164"/>
      <c r="CN1925" s="302"/>
      <c r="CO1925" s="13">
        <f t="shared" si="730"/>
        <v>0</v>
      </c>
      <c r="CP1925" s="302"/>
      <c r="CQ1925" s="13">
        <f t="shared" si="731"/>
        <v>0</v>
      </c>
      <c r="CR1925" s="302"/>
      <c r="CS1925" s="13">
        <f t="shared" si="732"/>
        <v>0</v>
      </c>
      <c r="CT1925" s="302"/>
      <c r="CU1925" s="13">
        <f t="shared" si="727"/>
        <v>0</v>
      </c>
      <c r="CV1925" s="302"/>
      <c r="CW1925" s="13">
        <f t="shared" si="733"/>
        <v>0</v>
      </c>
      <c r="CX1925" s="13">
        <f t="shared" si="734"/>
        <v>0</v>
      </c>
      <c r="CY1925" s="251">
        <f t="shared" si="735"/>
        <v>0</v>
      </c>
      <c r="CZ1925" s="13" t="s">
        <v>29</v>
      </c>
      <c r="DA1925" s="13">
        <v>50</v>
      </c>
      <c r="DB1925" s="22">
        <f t="shared" si="736"/>
        <v>0</v>
      </c>
      <c r="DD1925" s="24"/>
      <c r="DF1925" s="163"/>
      <c r="DH1925" s="24"/>
      <c r="DI1925" s="447"/>
      <c r="DJ1925" s="163"/>
    </row>
    <row r="1926" spans="1:114" s="7" customFormat="1">
      <c r="A1926" s="277">
        <f t="shared" ref="A1926:A1989" si="744">A1925</f>
        <v>50</v>
      </c>
      <c r="B1926" s="21" t="e">
        <f>'Calculateur de trading'!I1926/C1926/W1926</f>
        <v>#DIV/0!</v>
      </c>
      <c r="C1926" s="278">
        <f t="shared" ref="C1926:C1989" si="745">C1925</f>
        <v>10</v>
      </c>
      <c r="D1926" s="426"/>
      <c r="E1926" s="273">
        <f t="shared" ref="E1926:E1989" si="746">E1925</f>
        <v>100</v>
      </c>
      <c r="F1926" s="271">
        <f t="shared" si="738"/>
        <v>2</v>
      </c>
      <c r="G1926" s="271" t="e">
        <f t="shared" si="739"/>
        <v>#DIV/0!</v>
      </c>
      <c r="H1926" s="272">
        <f t="shared" si="740"/>
        <v>20</v>
      </c>
      <c r="I1926" s="270"/>
      <c r="J1926" s="273">
        <f t="shared" ref="J1926:J1989" si="747">J1925</f>
        <v>200</v>
      </c>
      <c r="K1926" s="271">
        <f t="shared" si="741"/>
        <v>4</v>
      </c>
      <c r="L1926" s="271" t="e">
        <f t="shared" si="742"/>
        <v>#DIV/0!</v>
      </c>
      <c r="M1926" s="272">
        <f t="shared" si="743"/>
        <v>40</v>
      </c>
      <c r="N1926" s="389"/>
      <c r="O1926" s="455" t="e">
        <f>(A1926*B1926*W1926)+(B1926*'Calculateur de trading'!H1926)</f>
        <v>#DIV/0!</v>
      </c>
      <c r="P1926" s="274" t="e">
        <f>O1926/'Déscriptions des trades'!CK1926</f>
        <v>#DIV/0!</v>
      </c>
      <c r="Q1926" s="456" t="e">
        <f>'Déscriptions des trades'!CK1926-O1926</f>
        <v>#DIV/0!</v>
      </c>
      <c r="R1926" s="466" t="e">
        <f t="shared" ref="R1926:R1989" si="748">B1926*C1926</f>
        <v>#DIV/0!</v>
      </c>
      <c r="S1926" s="389"/>
      <c r="T1926" s="12"/>
      <c r="U1926" s="25"/>
      <c r="V1926" s="15"/>
      <c r="W1926" s="490">
        <f t="shared" si="728"/>
        <v>0</v>
      </c>
      <c r="X1926" s="21" t="e">
        <f>W1926*U1926/'Déscriptions des trades'!CK1926*'Déscriptions des trades'!B1926</f>
        <v>#DIV/0!</v>
      </c>
      <c r="Y1926" s="459"/>
      <c r="Z1926" s="389"/>
      <c r="AA1926" s="23">
        <f t="shared" ref="AA1926:AA1989" si="749">AA1925</f>
        <v>0.1</v>
      </c>
      <c r="AB1926" s="17" t="e">
        <f>(AA1926*'Déscriptions des trades'!U1926*'Déscriptions des trades'!B1926/'Déscriptions des trades'!CK1926)*'Déscriptions des trades'!W1926</f>
        <v>#DIV/0!</v>
      </c>
      <c r="AC1926" s="265" t="e">
        <f>AB1926*'Déscriptions des trades'!CK1926</f>
        <v>#DIV/0!</v>
      </c>
      <c r="AD1926" s="266" t="e">
        <f>'Déscriptions des trades'!CK1926-AC1926</f>
        <v>#DIV/0!</v>
      </c>
      <c r="AE1926" s="389"/>
      <c r="AF1926" s="399">
        <v>1922</v>
      </c>
      <c r="AG1926" s="389"/>
      <c r="AH1926" s="20"/>
      <c r="AI1926" s="303"/>
      <c r="AJ1926" s="307"/>
      <c r="AK1926" s="161"/>
      <c r="AL1926" s="305"/>
      <c r="AM1926" s="305"/>
      <c r="AN1926" s="162"/>
      <c r="AO1926" s="439"/>
      <c r="AP1926" s="162"/>
      <c r="AQ1926" s="113"/>
      <c r="AR1926" s="113"/>
      <c r="AS1926" s="384"/>
      <c r="AT1926" s="306"/>
      <c r="AU1926" s="306"/>
      <c r="AV1926" s="160"/>
      <c r="AW1926" s="158"/>
      <c r="AX1926" s="385"/>
      <c r="AY1926" s="453"/>
      <c r="AZ1926" s="165"/>
      <c r="BA1926" s="301"/>
      <c r="BB1926" s="165"/>
      <c r="BC1926" s="301"/>
      <c r="BD1926" s="165"/>
      <c r="BE1926" s="302"/>
      <c r="BF1926" s="302"/>
      <c r="BG1926" s="165"/>
      <c r="BH1926" s="303"/>
      <c r="BI1926" s="165"/>
      <c r="BJ1926" s="304"/>
      <c r="BK1926" s="394"/>
      <c r="BL1926" s="302"/>
      <c r="BM1926" s="302"/>
      <c r="BN1926" s="394"/>
      <c r="BO1926" s="302"/>
      <c r="BP1926" s="13"/>
      <c r="BQ1926" s="302"/>
      <c r="BR1926" s="13"/>
      <c r="BS1926" s="302"/>
      <c r="BT1926" s="13"/>
      <c r="BU1926" s="302"/>
      <c r="BV1926" s="386"/>
      <c r="BW1926" s="303"/>
      <c r="BX1926" s="303"/>
      <c r="BY1926" s="302"/>
      <c r="BZ1926" s="302"/>
      <c r="CA1926" s="387"/>
      <c r="CB1926" s="395"/>
      <c r="CC1926" s="12"/>
      <c r="CD1926" s="304"/>
      <c r="CE1926" s="14"/>
      <c r="CF1926" s="395"/>
      <c r="CG1926" s="397"/>
      <c r="CH1926" s="300">
        <f t="shared" si="729"/>
        <v>0</v>
      </c>
      <c r="CI1926" s="26"/>
      <c r="CJ1926" s="17">
        <f t="shared" si="726"/>
        <v>0</v>
      </c>
      <c r="CK1926" s="18">
        <f t="shared" si="737"/>
        <v>12.89</v>
      </c>
      <c r="CM1926" s="164"/>
      <c r="CN1926" s="302"/>
      <c r="CO1926" s="13">
        <f t="shared" si="730"/>
        <v>0</v>
      </c>
      <c r="CP1926" s="302"/>
      <c r="CQ1926" s="13">
        <f t="shared" si="731"/>
        <v>0</v>
      </c>
      <c r="CR1926" s="302"/>
      <c r="CS1926" s="13">
        <f t="shared" si="732"/>
        <v>0</v>
      </c>
      <c r="CT1926" s="302"/>
      <c r="CU1926" s="13">
        <f t="shared" si="727"/>
        <v>0</v>
      </c>
      <c r="CV1926" s="302"/>
      <c r="CW1926" s="13">
        <f t="shared" si="733"/>
        <v>0</v>
      </c>
      <c r="CX1926" s="13">
        <f t="shared" si="734"/>
        <v>0</v>
      </c>
      <c r="CY1926" s="251">
        <f t="shared" si="735"/>
        <v>0</v>
      </c>
      <c r="CZ1926" s="13" t="s">
        <v>29</v>
      </c>
      <c r="DA1926" s="13">
        <v>50</v>
      </c>
      <c r="DB1926" s="22">
        <f t="shared" si="736"/>
        <v>0</v>
      </c>
      <c r="DD1926" s="24"/>
      <c r="DF1926" s="163"/>
      <c r="DH1926" s="24"/>
      <c r="DI1926" s="447"/>
      <c r="DJ1926" s="163"/>
    </row>
    <row r="1927" spans="1:114" s="7" customFormat="1">
      <c r="A1927" s="277">
        <f t="shared" si="744"/>
        <v>50</v>
      </c>
      <c r="B1927" s="21" t="e">
        <f>'Calculateur de trading'!I1927/C1927/W1927</f>
        <v>#DIV/0!</v>
      </c>
      <c r="C1927" s="278">
        <f t="shared" si="745"/>
        <v>10</v>
      </c>
      <c r="D1927" s="278"/>
      <c r="E1927" s="273">
        <f t="shared" si="746"/>
        <v>100</v>
      </c>
      <c r="F1927" s="271">
        <f t="shared" si="738"/>
        <v>2</v>
      </c>
      <c r="G1927" s="271" t="e">
        <f t="shared" si="739"/>
        <v>#DIV/0!</v>
      </c>
      <c r="H1927" s="272">
        <f t="shared" si="740"/>
        <v>20</v>
      </c>
      <c r="I1927" s="270"/>
      <c r="J1927" s="273">
        <f t="shared" si="747"/>
        <v>200</v>
      </c>
      <c r="K1927" s="271">
        <f t="shared" si="741"/>
        <v>4</v>
      </c>
      <c r="L1927" s="271" t="e">
        <f t="shared" si="742"/>
        <v>#DIV/0!</v>
      </c>
      <c r="M1927" s="272">
        <f t="shared" si="743"/>
        <v>40</v>
      </c>
      <c r="N1927" s="389"/>
      <c r="O1927" s="455" t="e">
        <f>(A1927*B1927*W1927)+(B1927*'Calculateur de trading'!H1927)</f>
        <v>#DIV/0!</v>
      </c>
      <c r="P1927" s="274" t="e">
        <f>O1927/'Déscriptions des trades'!CK1927</f>
        <v>#DIV/0!</v>
      </c>
      <c r="Q1927" s="456" t="e">
        <f>'Déscriptions des trades'!CK1927-O1927</f>
        <v>#DIV/0!</v>
      </c>
      <c r="R1927" s="466" t="e">
        <f t="shared" si="748"/>
        <v>#DIV/0!</v>
      </c>
      <c r="S1927" s="389"/>
      <c r="T1927" s="12"/>
      <c r="U1927" s="25"/>
      <c r="V1927" s="15"/>
      <c r="W1927" s="490">
        <f t="shared" si="728"/>
        <v>0</v>
      </c>
      <c r="X1927" s="21" t="e">
        <f>W1927*U1927/'Déscriptions des trades'!CK1927*'Déscriptions des trades'!B1927</f>
        <v>#DIV/0!</v>
      </c>
      <c r="Y1927" s="459"/>
      <c r="Z1927" s="389"/>
      <c r="AA1927" s="23">
        <f t="shared" si="749"/>
        <v>0.1</v>
      </c>
      <c r="AB1927" s="17" t="e">
        <f>(AA1927*'Déscriptions des trades'!U1927*'Déscriptions des trades'!B1927/'Déscriptions des trades'!CK1927)*'Déscriptions des trades'!W1927</f>
        <v>#DIV/0!</v>
      </c>
      <c r="AC1927" s="265" t="e">
        <f>AB1927*'Déscriptions des trades'!CK1927</f>
        <v>#DIV/0!</v>
      </c>
      <c r="AD1927" s="266" t="e">
        <f>'Déscriptions des trades'!CK1927-AC1927</f>
        <v>#DIV/0!</v>
      </c>
      <c r="AE1927" s="389"/>
      <c r="AF1927" s="399">
        <v>1923</v>
      </c>
      <c r="AG1927" s="389"/>
      <c r="AH1927" s="20"/>
      <c r="AI1927" s="303"/>
      <c r="AJ1927" s="307"/>
      <c r="AK1927" s="161"/>
      <c r="AL1927" s="305"/>
      <c r="AM1927" s="305"/>
      <c r="AN1927" s="162"/>
      <c r="AO1927" s="439"/>
      <c r="AP1927" s="162"/>
      <c r="AQ1927" s="113"/>
      <c r="AR1927" s="113"/>
      <c r="AS1927" s="384"/>
      <c r="AT1927" s="306"/>
      <c r="AU1927" s="306"/>
      <c r="AV1927" s="160"/>
      <c r="AW1927" s="158"/>
      <c r="AX1927" s="385"/>
      <c r="AY1927" s="453"/>
      <c r="AZ1927" s="165"/>
      <c r="BA1927" s="301"/>
      <c r="BB1927" s="165"/>
      <c r="BC1927" s="301"/>
      <c r="BD1927" s="165"/>
      <c r="BE1927" s="302"/>
      <c r="BF1927" s="302"/>
      <c r="BG1927" s="165"/>
      <c r="BH1927" s="303"/>
      <c r="BI1927" s="165"/>
      <c r="BJ1927" s="304"/>
      <c r="BK1927" s="394"/>
      <c r="BL1927" s="302"/>
      <c r="BM1927" s="302"/>
      <c r="BN1927" s="394"/>
      <c r="BO1927" s="302"/>
      <c r="BP1927" s="13"/>
      <c r="BQ1927" s="302"/>
      <c r="BR1927" s="13"/>
      <c r="BS1927" s="302"/>
      <c r="BT1927" s="13"/>
      <c r="BU1927" s="302"/>
      <c r="BV1927" s="386"/>
      <c r="BW1927" s="303"/>
      <c r="BX1927" s="303"/>
      <c r="BY1927" s="302"/>
      <c r="BZ1927" s="302"/>
      <c r="CA1927" s="387"/>
      <c r="CB1927" s="395"/>
      <c r="CC1927" s="12"/>
      <c r="CD1927" s="304"/>
      <c r="CE1927" s="14"/>
      <c r="CF1927" s="395"/>
      <c r="CG1927" s="397"/>
      <c r="CH1927" s="300">
        <f t="shared" si="729"/>
        <v>0</v>
      </c>
      <c r="CI1927" s="26"/>
      <c r="CJ1927" s="17">
        <f t="shared" si="726"/>
        <v>0</v>
      </c>
      <c r="CK1927" s="18">
        <f t="shared" si="737"/>
        <v>12.89</v>
      </c>
      <c r="CM1927" s="164"/>
      <c r="CN1927" s="302"/>
      <c r="CO1927" s="13">
        <f t="shared" si="730"/>
        <v>0</v>
      </c>
      <c r="CP1927" s="302"/>
      <c r="CQ1927" s="13">
        <f t="shared" si="731"/>
        <v>0</v>
      </c>
      <c r="CR1927" s="302"/>
      <c r="CS1927" s="13">
        <f t="shared" si="732"/>
        <v>0</v>
      </c>
      <c r="CT1927" s="302"/>
      <c r="CU1927" s="13">
        <f t="shared" si="727"/>
        <v>0</v>
      </c>
      <c r="CV1927" s="302"/>
      <c r="CW1927" s="13">
        <f t="shared" si="733"/>
        <v>0</v>
      </c>
      <c r="CX1927" s="13">
        <f t="shared" si="734"/>
        <v>0</v>
      </c>
      <c r="CY1927" s="251">
        <f t="shared" si="735"/>
        <v>0</v>
      </c>
      <c r="CZ1927" s="13" t="s">
        <v>29</v>
      </c>
      <c r="DA1927" s="13">
        <v>50</v>
      </c>
      <c r="DB1927" s="22">
        <f t="shared" si="736"/>
        <v>0</v>
      </c>
      <c r="DD1927" s="24"/>
      <c r="DF1927" s="163"/>
      <c r="DH1927" s="24"/>
      <c r="DI1927" s="447"/>
      <c r="DJ1927" s="163"/>
    </row>
    <row r="1928" spans="1:114" s="7" customFormat="1">
      <c r="A1928" s="277">
        <f t="shared" si="744"/>
        <v>50</v>
      </c>
      <c r="B1928" s="21" t="e">
        <f>'Calculateur de trading'!I1928/C1928/W1928</f>
        <v>#DIV/0!</v>
      </c>
      <c r="C1928" s="278">
        <f t="shared" si="745"/>
        <v>10</v>
      </c>
      <c r="D1928" s="426"/>
      <c r="E1928" s="273">
        <f t="shared" si="746"/>
        <v>100</v>
      </c>
      <c r="F1928" s="271">
        <f t="shared" si="738"/>
        <v>2</v>
      </c>
      <c r="G1928" s="271" t="e">
        <f t="shared" si="739"/>
        <v>#DIV/0!</v>
      </c>
      <c r="H1928" s="272">
        <f t="shared" si="740"/>
        <v>20</v>
      </c>
      <c r="I1928" s="270"/>
      <c r="J1928" s="273">
        <f t="shared" si="747"/>
        <v>200</v>
      </c>
      <c r="K1928" s="271">
        <f t="shared" si="741"/>
        <v>4</v>
      </c>
      <c r="L1928" s="271" t="e">
        <f t="shared" si="742"/>
        <v>#DIV/0!</v>
      </c>
      <c r="M1928" s="272">
        <f t="shared" si="743"/>
        <v>40</v>
      </c>
      <c r="N1928" s="389"/>
      <c r="O1928" s="455" t="e">
        <f>(A1928*B1928*W1928)+(B1928*'Calculateur de trading'!H1928)</f>
        <v>#DIV/0!</v>
      </c>
      <c r="P1928" s="274" t="e">
        <f>O1928/'Déscriptions des trades'!CK1928</f>
        <v>#DIV/0!</v>
      </c>
      <c r="Q1928" s="456" t="e">
        <f>'Déscriptions des trades'!CK1928-O1928</f>
        <v>#DIV/0!</v>
      </c>
      <c r="R1928" s="466" t="e">
        <f t="shared" si="748"/>
        <v>#DIV/0!</v>
      </c>
      <c r="S1928" s="389"/>
      <c r="T1928" s="12"/>
      <c r="U1928" s="25"/>
      <c r="V1928" s="15"/>
      <c r="W1928" s="490">
        <f t="shared" si="728"/>
        <v>0</v>
      </c>
      <c r="X1928" s="21" t="e">
        <f>W1928*U1928/'Déscriptions des trades'!CK1928*'Déscriptions des trades'!B1928</f>
        <v>#DIV/0!</v>
      </c>
      <c r="Y1928" s="459"/>
      <c r="Z1928" s="389"/>
      <c r="AA1928" s="23">
        <f t="shared" si="749"/>
        <v>0.1</v>
      </c>
      <c r="AB1928" s="17" t="e">
        <f>(AA1928*'Déscriptions des trades'!U1928*'Déscriptions des trades'!B1928/'Déscriptions des trades'!CK1928)*'Déscriptions des trades'!W1928</f>
        <v>#DIV/0!</v>
      </c>
      <c r="AC1928" s="265" t="e">
        <f>AB1928*'Déscriptions des trades'!CK1928</f>
        <v>#DIV/0!</v>
      </c>
      <c r="AD1928" s="266" t="e">
        <f>'Déscriptions des trades'!CK1928-AC1928</f>
        <v>#DIV/0!</v>
      </c>
      <c r="AE1928" s="389"/>
      <c r="AF1928" s="399">
        <v>1924</v>
      </c>
      <c r="AG1928" s="389"/>
      <c r="AH1928" s="20"/>
      <c r="AI1928" s="303"/>
      <c r="AJ1928" s="307"/>
      <c r="AK1928" s="161"/>
      <c r="AL1928" s="305"/>
      <c r="AM1928" s="305"/>
      <c r="AN1928" s="162"/>
      <c r="AO1928" s="439"/>
      <c r="AP1928" s="162"/>
      <c r="AQ1928" s="113"/>
      <c r="AR1928" s="113"/>
      <c r="AS1928" s="384"/>
      <c r="AT1928" s="306"/>
      <c r="AU1928" s="306"/>
      <c r="AV1928" s="160"/>
      <c r="AW1928" s="158"/>
      <c r="AX1928" s="385"/>
      <c r="AY1928" s="453"/>
      <c r="AZ1928" s="165"/>
      <c r="BA1928" s="301"/>
      <c r="BB1928" s="165"/>
      <c r="BC1928" s="301"/>
      <c r="BD1928" s="165"/>
      <c r="BE1928" s="302"/>
      <c r="BF1928" s="302"/>
      <c r="BG1928" s="165"/>
      <c r="BH1928" s="303"/>
      <c r="BI1928" s="165"/>
      <c r="BJ1928" s="304"/>
      <c r="BK1928" s="394"/>
      <c r="BL1928" s="302"/>
      <c r="BM1928" s="302"/>
      <c r="BN1928" s="394"/>
      <c r="BO1928" s="302"/>
      <c r="BP1928" s="13"/>
      <c r="BQ1928" s="302"/>
      <c r="BR1928" s="13"/>
      <c r="BS1928" s="302"/>
      <c r="BT1928" s="13"/>
      <c r="BU1928" s="302"/>
      <c r="BV1928" s="386"/>
      <c r="BW1928" s="303"/>
      <c r="BX1928" s="303"/>
      <c r="BY1928" s="302"/>
      <c r="BZ1928" s="302"/>
      <c r="CA1928" s="387"/>
      <c r="CB1928" s="395"/>
      <c r="CC1928" s="12"/>
      <c r="CD1928" s="304"/>
      <c r="CE1928" s="14"/>
      <c r="CF1928" s="395"/>
      <c r="CG1928" s="397"/>
      <c r="CH1928" s="300">
        <f t="shared" si="729"/>
        <v>0</v>
      </c>
      <c r="CI1928" s="26"/>
      <c r="CJ1928" s="17">
        <f t="shared" ref="CJ1928:CJ1991" si="750">CI1928/CK1927</f>
        <v>0</v>
      </c>
      <c r="CK1928" s="18">
        <f t="shared" si="737"/>
        <v>12.89</v>
      </c>
      <c r="CM1928" s="164"/>
      <c r="CN1928" s="302"/>
      <c r="CO1928" s="13">
        <f t="shared" si="730"/>
        <v>0</v>
      </c>
      <c r="CP1928" s="302"/>
      <c r="CQ1928" s="13">
        <f t="shared" si="731"/>
        <v>0</v>
      </c>
      <c r="CR1928" s="302"/>
      <c r="CS1928" s="13">
        <f t="shared" si="732"/>
        <v>0</v>
      </c>
      <c r="CT1928" s="302"/>
      <c r="CU1928" s="13">
        <f t="shared" ref="CU1928:CU1991" si="751">IF(CT1928="Bon",10,)</f>
        <v>0</v>
      </c>
      <c r="CV1928" s="302"/>
      <c r="CW1928" s="13">
        <f t="shared" si="733"/>
        <v>0</v>
      </c>
      <c r="CX1928" s="13">
        <f t="shared" si="734"/>
        <v>0</v>
      </c>
      <c r="CY1928" s="251">
        <f t="shared" si="735"/>
        <v>0</v>
      </c>
      <c r="CZ1928" s="13" t="s">
        <v>29</v>
      </c>
      <c r="DA1928" s="13">
        <v>50</v>
      </c>
      <c r="DB1928" s="22">
        <f t="shared" si="736"/>
        <v>0</v>
      </c>
      <c r="DD1928" s="24"/>
      <c r="DF1928" s="163"/>
      <c r="DH1928" s="24"/>
      <c r="DI1928" s="447"/>
      <c r="DJ1928" s="163"/>
    </row>
    <row r="1929" spans="1:114" s="7" customFormat="1">
      <c r="A1929" s="277">
        <f t="shared" si="744"/>
        <v>50</v>
      </c>
      <c r="B1929" s="21" t="e">
        <f>'Calculateur de trading'!I1929/C1929/W1929</f>
        <v>#DIV/0!</v>
      </c>
      <c r="C1929" s="278">
        <f t="shared" si="745"/>
        <v>10</v>
      </c>
      <c r="D1929" s="278"/>
      <c r="E1929" s="273">
        <f t="shared" si="746"/>
        <v>100</v>
      </c>
      <c r="F1929" s="271">
        <f t="shared" si="738"/>
        <v>2</v>
      </c>
      <c r="G1929" s="271" t="e">
        <f t="shared" si="739"/>
        <v>#DIV/0!</v>
      </c>
      <c r="H1929" s="272">
        <f t="shared" si="740"/>
        <v>20</v>
      </c>
      <c r="I1929" s="270"/>
      <c r="J1929" s="273">
        <f t="shared" si="747"/>
        <v>200</v>
      </c>
      <c r="K1929" s="271">
        <f t="shared" si="741"/>
        <v>4</v>
      </c>
      <c r="L1929" s="271" t="e">
        <f t="shared" si="742"/>
        <v>#DIV/0!</v>
      </c>
      <c r="M1929" s="272">
        <f t="shared" si="743"/>
        <v>40</v>
      </c>
      <c r="N1929" s="389"/>
      <c r="O1929" s="455" t="e">
        <f>(A1929*B1929*W1929)+(B1929*'Calculateur de trading'!H1929)</f>
        <v>#DIV/0!</v>
      </c>
      <c r="P1929" s="274" t="e">
        <f>O1929/'Déscriptions des trades'!CK1929</f>
        <v>#DIV/0!</v>
      </c>
      <c r="Q1929" s="456" t="e">
        <f>'Déscriptions des trades'!CK1929-O1929</f>
        <v>#DIV/0!</v>
      </c>
      <c r="R1929" s="466" t="e">
        <f t="shared" si="748"/>
        <v>#DIV/0!</v>
      </c>
      <c r="S1929" s="389"/>
      <c r="T1929" s="12"/>
      <c r="U1929" s="25"/>
      <c r="V1929" s="15"/>
      <c r="W1929" s="490">
        <f t="shared" ref="W1929:W1992" si="752">W1928</f>
        <v>0</v>
      </c>
      <c r="X1929" s="21" t="e">
        <f>W1929*U1929/'Déscriptions des trades'!CK1929*'Déscriptions des trades'!B1929</f>
        <v>#DIV/0!</v>
      </c>
      <c r="Y1929" s="459"/>
      <c r="Z1929" s="389"/>
      <c r="AA1929" s="23">
        <f t="shared" si="749"/>
        <v>0.1</v>
      </c>
      <c r="AB1929" s="17" t="e">
        <f>(AA1929*'Déscriptions des trades'!U1929*'Déscriptions des trades'!B1929/'Déscriptions des trades'!CK1929)*'Déscriptions des trades'!W1929</f>
        <v>#DIV/0!</v>
      </c>
      <c r="AC1929" s="265" t="e">
        <f>AB1929*'Déscriptions des trades'!CK1929</f>
        <v>#DIV/0!</v>
      </c>
      <c r="AD1929" s="266" t="e">
        <f>'Déscriptions des trades'!CK1929-AC1929</f>
        <v>#DIV/0!</v>
      </c>
      <c r="AE1929" s="389"/>
      <c r="AF1929" s="399">
        <v>1925</v>
      </c>
      <c r="AG1929" s="389"/>
      <c r="AH1929" s="20"/>
      <c r="AI1929" s="303"/>
      <c r="AJ1929" s="307"/>
      <c r="AK1929" s="161"/>
      <c r="AL1929" s="305"/>
      <c r="AM1929" s="305"/>
      <c r="AN1929" s="162"/>
      <c r="AO1929" s="439"/>
      <c r="AP1929" s="162"/>
      <c r="AQ1929" s="113"/>
      <c r="AR1929" s="113"/>
      <c r="AS1929" s="384"/>
      <c r="AT1929" s="306"/>
      <c r="AU1929" s="306"/>
      <c r="AV1929" s="160"/>
      <c r="AW1929" s="158"/>
      <c r="AX1929" s="385"/>
      <c r="AY1929" s="453"/>
      <c r="AZ1929" s="165"/>
      <c r="BA1929" s="301"/>
      <c r="BB1929" s="165"/>
      <c r="BC1929" s="301"/>
      <c r="BD1929" s="165"/>
      <c r="BE1929" s="302"/>
      <c r="BF1929" s="302"/>
      <c r="BG1929" s="165"/>
      <c r="BH1929" s="303"/>
      <c r="BI1929" s="165"/>
      <c r="BJ1929" s="304"/>
      <c r="BK1929" s="394"/>
      <c r="BL1929" s="302"/>
      <c r="BM1929" s="302"/>
      <c r="BN1929" s="394"/>
      <c r="BO1929" s="302"/>
      <c r="BP1929" s="13"/>
      <c r="BQ1929" s="302"/>
      <c r="BR1929" s="13"/>
      <c r="BS1929" s="302"/>
      <c r="BT1929" s="13"/>
      <c r="BU1929" s="302"/>
      <c r="BV1929" s="386"/>
      <c r="BW1929" s="303"/>
      <c r="BX1929" s="303"/>
      <c r="BY1929" s="302"/>
      <c r="BZ1929" s="302"/>
      <c r="CA1929" s="387"/>
      <c r="CB1929" s="395"/>
      <c r="CC1929" s="12"/>
      <c r="CD1929" s="304"/>
      <c r="CE1929" s="14"/>
      <c r="CF1929" s="395"/>
      <c r="CG1929" s="397"/>
      <c r="CH1929" s="300">
        <f t="shared" si="729"/>
        <v>0</v>
      </c>
      <c r="CI1929" s="26"/>
      <c r="CJ1929" s="17">
        <f t="shared" si="750"/>
        <v>0</v>
      </c>
      <c r="CK1929" s="18">
        <f t="shared" si="737"/>
        <v>12.89</v>
      </c>
      <c r="CM1929" s="164"/>
      <c r="CN1929" s="302"/>
      <c r="CO1929" s="13">
        <f t="shared" si="730"/>
        <v>0</v>
      </c>
      <c r="CP1929" s="302"/>
      <c r="CQ1929" s="13">
        <f t="shared" si="731"/>
        <v>0</v>
      </c>
      <c r="CR1929" s="302"/>
      <c r="CS1929" s="13">
        <f t="shared" si="732"/>
        <v>0</v>
      </c>
      <c r="CT1929" s="302"/>
      <c r="CU1929" s="13">
        <f t="shared" si="751"/>
        <v>0</v>
      </c>
      <c r="CV1929" s="302"/>
      <c r="CW1929" s="13">
        <f t="shared" si="733"/>
        <v>0</v>
      </c>
      <c r="CX1929" s="13">
        <f t="shared" si="734"/>
        <v>0</v>
      </c>
      <c r="CY1929" s="251">
        <f t="shared" si="735"/>
        <v>0</v>
      </c>
      <c r="CZ1929" s="13" t="s">
        <v>29</v>
      </c>
      <c r="DA1929" s="13">
        <v>50</v>
      </c>
      <c r="DB1929" s="22">
        <f t="shared" si="736"/>
        <v>0</v>
      </c>
      <c r="DD1929" s="24"/>
      <c r="DF1929" s="163"/>
      <c r="DH1929" s="24"/>
      <c r="DI1929" s="447"/>
      <c r="DJ1929" s="163"/>
    </row>
    <row r="1930" spans="1:114" s="7" customFormat="1">
      <c r="A1930" s="277">
        <f t="shared" si="744"/>
        <v>50</v>
      </c>
      <c r="B1930" s="21" t="e">
        <f>'Calculateur de trading'!I1930/C1930/W1930</f>
        <v>#DIV/0!</v>
      </c>
      <c r="C1930" s="278">
        <f t="shared" si="745"/>
        <v>10</v>
      </c>
      <c r="D1930" s="426"/>
      <c r="E1930" s="273">
        <f t="shared" si="746"/>
        <v>100</v>
      </c>
      <c r="F1930" s="271">
        <f t="shared" si="738"/>
        <v>2</v>
      </c>
      <c r="G1930" s="271" t="e">
        <f t="shared" si="739"/>
        <v>#DIV/0!</v>
      </c>
      <c r="H1930" s="272">
        <f t="shared" si="740"/>
        <v>20</v>
      </c>
      <c r="I1930" s="270"/>
      <c r="J1930" s="273">
        <f t="shared" si="747"/>
        <v>200</v>
      </c>
      <c r="K1930" s="271">
        <f t="shared" si="741"/>
        <v>4</v>
      </c>
      <c r="L1930" s="271" t="e">
        <f t="shared" si="742"/>
        <v>#DIV/0!</v>
      </c>
      <c r="M1930" s="272">
        <f t="shared" si="743"/>
        <v>40</v>
      </c>
      <c r="N1930" s="389"/>
      <c r="O1930" s="455" t="e">
        <f>(A1930*B1930*W1930)+(B1930*'Calculateur de trading'!H1930)</f>
        <v>#DIV/0!</v>
      </c>
      <c r="P1930" s="274" t="e">
        <f>O1930/'Déscriptions des trades'!CK1930</f>
        <v>#DIV/0!</v>
      </c>
      <c r="Q1930" s="456" t="e">
        <f>'Déscriptions des trades'!CK1930-O1930</f>
        <v>#DIV/0!</v>
      </c>
      <c r="R1930" s="466" t="e">
        <f t="shared" si="748"/>
        <v>#DIV/0!</v>
      </c>
      <c r="S1930" s="389"/>
      <c r="T1930" s="12"/>
      <c r="U1930" s="25"/>
      <c r="V1930" s="15"/>
      <c r="W1930" s="490">
        <f t="shared" si="752"/>
        <v>0</v>
      </c>
      <c r="X1930" s="21" t="e">
        <f>W1930*U1930/'Déscriptions des trades'!CK1930*'Déscriptions des trades'!B1930</f>
        <v>#DIV/0!</v>
      </c>
      <c r="Y1930" s="459"/>
      <c r="Z1930" s="389"/>
      <c r="AA1930" s="23">
        <f t="shared" si="749"/>
        <v>0.1</v>
      </c>
      <c r="AB1930" s="17" t="e">
        <f>(AA1930*'Déscriptions des trades'!U1930*'Déscriptions des trades'!B1930/'Déscriptions des trades'!CK1930)*'Déscriptions des trades'!W1930</f>
        <v>#DIV/0!</v>
      </c>
      <c r="AC1930" s="265" t="e">
        <f>AB1930*'Déscriptions des trades'!CK1930</f>
        <v>#DIV/0!</v>
      </c>
      <c r="AD1930" s="266" t="e">
        <f>'Déscriptions des trades'!CK1930-AC1930</f>
        <v>#DIV/0!</v>
      </c>
      <c r="AE1930" s="389"/>
      <c r="AF1930" s="399">
        <v>1926</v>
      </c>
      <c r="AG1930" s="389"/>
      <c r="AH1930" s="20"/>
      <c r="AI1930" s="303"/>
      <c r="AJ1930" s="307"/>
      <c r="AK1930" s="161"/>
      <c r="AL1930" s="305"/>
      <c r="AM1930" s="305"/>
      <c r="AN1930" s="162"/>
      <c r="AO1930" s="439"/>
      <c r="AP1930" s="162"/>
      <c r="AQ1930" s="113"/>
      <c r="AR1930" s="113"/>
      <c r="AS1930" s="384"/>
      <c r="AT1930" s="306"/>
      <c r="AU1930" s="306"/>
      <c r="AV1930" s="160"/>
      <c r="AW1930" s="158"/>
      <c r="AX1930" s="385"/>
      <c r="AY1930" s="453"/>
      <c r="AZ1930" s="165"/>
      <c r="BA1930" s="301"/>
      <c r="BB1930" s="165"/>
      <c r="BC1930" s="301"/>
      <c r="BD1930" s="165"/>
      <c r="BE1930" s="302"/>
      <c r="BF1930" s="302"/>
      <c r="BG1930" s="165"/>
      <c r="BH1930" s="303"/>
      <c r="BI1930" s="165"/>
      <c r="BJ1930" s="304"/>
      <c r="BK1930" s="394"/>
      <c r="BL1930" s="302"/>
      <c r="BM1930" s="302"/>
      <c r="BN1930" s="394"/>
      <c r="BO1930" s="302"/>
      <c r="BP1930" s="13"/>
      <c r="BQ1930" s="302"/>
      <c r="BR1930" s="13"/>
      <c r="BS1930" s="302"/>
      <c r="BT1930" s="13"/>
      <c r="BU1930" s="302"/>
      <c r="BV1930" s="386"/>
      <c r="BW1930" s="303"/>
      <c r="BX1930" s="303"/>
      <c r="BY1930" s="302"/>
      <c r="BZ1930" s="302"/>
      <c r="CA1930" s="387"/>
      <c r="CB1930" s="395"/>
      <c r="CC1930" s="12"/>
      <c r="CD1930" s="304"/>
      <c r="CE1930" s="14"/>
      <c r="CF1930" s="395"/>
      <c r="CG1930" s="397"/>
      <c r="CH1930" s="300">
        <f t="shared" si="729"/>
        <v>0</v>
      </c>
      <c r="CI1930" s="26"/>
      <c r="CJ1930" s="17">
        <f t="shared" si="750"/>
        <v>0</v>
      </c>
      <c r="CK1930" s="18">
        <f t="shared" si="737"/>
        <v>12.89</v>
      </c>
      <c r="CM1930" s="164"/>
      <c r="CN1930" s="302"/>
      <c r="CO1930" s="13">
        <f t="shared" si="730"/>
        <v>0</v>
      </c>
      <c r="CP1930" s="302"/>
      <c r="CQ1930" s="13">
        <f t="shared" si="731"/>
        <v>0</v>
      </c>
      <c r="CR1930" s="302"/>
      <c r="CS1930" s="13">
        <f t="shared" si="732"/>
        <v>0</v>
      </c>
      <c r="CT1930" s="302"/>
      <c r="CU1930" s="13">
        <f t="shared" si="751"/>
        <v>0</v>
      </c>
      <c r="CV1930" s="302"/>
      <c r="CW1930" s="13">
        <f t="shared" si="733"/>
        <v>0</v>
      </c>
      <c r="CX1930" s="13">
        <f t="shared" si="734"/>
        <v>0</v>
      </c>
      <c r="CY1930" s="251">
        <f t="shared" si="735"/>
        <v>0</v>
      </c>
      <c r="CZ1930" s="13" t="s">
        <v>29</v>
      </c>
      <c r="DA1930" s="13">
        <v>50</v>
      </c>
      <c r="DB1930" s="22">
        <f t="shared" si="736"/>
        <v>0</v>
      </c>
      <c r="DD1930" s="24"/>
      <c r="DF1930" s="163"/>
      <c r="DH1930" s="24"/>
      <c r="DI1930" s="447"/>
      <c r="DJ1930" s="163"/>
    </row>
    <row r="1931" spans="1:114" s="7" customFormat="1">
      <c r="A1931" s="277">
        <f t="shared" si="744"/>
        <v>50</v>
      </c>
      <c r="B1931" s="21" t="e">
        <f>'Calculateur de trading'!I1931/C1931/W1931</f>
        <v>#DIV/0!</v>
      </c>
      <c r="C1931" s="278">
        <f t="shared" si="745"/>
        <v>10</v>
      </c>
      <c r="D1931" s="426"/>
      <c r="E1931" s="273">
        <f t="shared" si="746"/>
        <v>100</v>
      </c>
      <c r="F1931" s="271">
        <f t="shared" si="738"/>
        <v>2</v>
      </c>
      <c r="G1931" s="271" t="e">
        <f t="shared" si="739"/>
        <v>#DIV/0!</v>
      </c>
      <c r="H1931" s="272">
        <f t="shared" si="740"/>
        <v>20</v>
      </c>
      <c r="I1931" s="270"/>
      <c r="J1931" s="273">
        <f t="shared" si="747"/>
        <v>200</v>
      </c>
      <c r="K1931" s="271">
        <f t="shared" si="741"/>
        <v>4</v>
      </c>
      <c r="L1931" s="271" t="e">
        <f t="shared" si="742"/>
        <v>#DIV/0!</v>
      </c>
      <c r="M1931" s="272">
        <f t="shared" si="743"/>
        <v>40</v>
      </c>
      <c r="N1931" s="389"/>
      <c r="O1931" s="455" t="e">
        <f>(A1931*B1931*W1931)+(B1931*'Calculateur de trading'!H1931)</f>
        <v>#DIV/0!</v>
      </c>
      <c r="P1931" s="274" t="e">
        <f>O1931/'Déscriptions des trades'!CK1931</f>
        <v>#DIV/0!</v>
      </c>
      <c r="Q1931" s="456" t="e">
        <f>'Déscriptions des trades'!CK1931-O1931</f>
        <v>#DIV/0!</v>
      </c>
      <c r="R1931" s="466" t="e">
        <f t="shared" si="748"/>
        <v>#DIV/0!</v>
      </c>
      <c r="S1931" s="389"/>
      <c r="T1931" s="12"/>
      <c r="U1931" s="25"/>
      <c r="V1931" s="15"/>
      <c r="W1931" s="490">
        <f t="shared" si="752"/>
        <v>0</v>
      </c>
      <c r="X1931" s="21" t="e">
        <f>W1931*U1931/'Déscriptions des trades'!CK1931*'Déscriptions des trades'!B1931</f>
        <v>#DIV/0!</v>
      </c>
      <c r="Y1931" s="459"/>
      <c r="Z1931" s="389"/>
      <c r="AA1931" s="23">
        <f t="shared" si="749"/>
        <v>0.1</v>
      </c>
      <c r="AB1931" s="17" t="e">
        <f>(AA1931*'Déscriptions des trades'!U1931*'Déscriptions des trades'!B1931/'Déscriptions des trades'!CK1931)*'Déscriptions des trades'!W1931</f>
        <v>#DIV/0!</v>
      </c>
      <c r="AC1931" s="265" t="e">
        <f>AB1931*'Déscriptions des trades'!CK1931</f>
        <v>#DIV/0!</v>
      </c>
      <c r="AD1931" s="266" t="e">
        <f>'Déscriptions des trades'!CK1931-AC1931</f>
        <v>#DIV/0!</v>
      </c>
      <c r="AE1931" s="389"/>
      <c r="AF1931" s="399">
        <v>1927</v>
      </c>
      <c r="AG1931" s="389"/>
      <c r="AH1931" s="20"/>
      <c r="AI1931" s="303"/>
      <c r="AJ1931" s="307"/>
      <c r="AK1931" s="161"/>
      <c r="AL1931" s="305"/>
      <c r="AM1931" s="305"/>
      <c r="AN1931" s="162"/>
      <c r="AO1931" s="439"/>
      <c r="AP1931" s="162"/>
      <c r="AQ1931" s="113"/>
      <c r="AR1931" s="113"/>
      <c r="AS1931" s="384"/>
      <c r="AT1931" s="306"/>
      <c r="AU1931" s="306"/>
      <c r="AV1931" s="160"/>
      <c r="AW1931" s="158"/>
      <c r="AX1931" s="385"/>
      <c r="AY1931" s="453"/>
      <c r="AZ1931" s="165"/>
      <c r="BA1931" s="301"/>
      <c r="BB1931" s="165"/>
      <c r="BC1931" s="301"/>
      <c r="BD1931" s="165"/>
      <c r="BE1931" s="302"/>
      <c r="BF1931" s="302"/>
      <c r="BG1931" s="165"/>
      <c r="BH1931" s="303"/>
      <c r="BI1931" s="165"/>
      <c r="BJ1931" s="304"/>
      <c r="BK1931" s="394"/>
      <c r="BL1931" s="302"/>
      <c r="BM1931" s="302"/>
      <c r="BN1931" s="394"/>
      <c r="BO1931" s="302"/>
      <c r="BP1931" s="13"/>
      <c r="BQ1931" s="302"/>
      <c r="BR1931" s="13"/>
      <c r="BS1931" s="302"/>
      <c r="BT1931" s="13"/>
      <c r="BU1931" s="302"/>
      <c r="BV1931" s="386"/>
      <c r="BW1931" s="303"/>
      <c r="BX1931" s="303"/>
      <c r="BY1931" s="302"/>
      <c r="BZ1931" s="302"/>
      <c r="CA1931" s="387"/>
      <c r="CB1931" s="395"/>
      <c r="CC1931" s="12"/>
      <c r="CD1931" s="304"/>
      <c r="CE1931" s="14"/>
      <c r="CF1931" s="395"/>
      <c r="CG1931" s="397"/>
      <c r="CH1931" s="300">
        <f t="shared" si="729"/>
        <v>0</v>
      </c>
      <c r="CI1931" s="26"/>
      <c r="CJ1931" s="17">
        <f t="shared" si="750"/>
        <v>0</v>
      </c>
      <c r="CK1931" s="18">
        <f t="shared" si="737"/>
        <v>12.89</v>
      </c>
      <c r="CM1931" s="164"/>
      <c r="CN1931" s="302"/>
      <c r="CO1931" s="13">
        <f t="shared" si="730"/>
        <v>0</v>
      </c>
      <c r="CP1931" s="302"/>
      <c r="CQ1931" s="13">
        <f t="shared" si="731"/>
        <v>0</v>
      </c>
      <c r="CR1931" s="302"/>
      <c r="CS1931" s="13">
        <f t="shared" si="732"/>
        <v>0</v>
      </c>
      <c r="CT1931" s="302"/>
      <c r="CU1931" s="13">
        <f t="shared" si="751"/>
        <v>0</v>
      </c>
      <c r="CV1931" s="302"/>
      <c r="CW1931" s="13">
        <f t="shared" si="733"/>
        <v>0</v>
      </c>
      <c r="CX1931" s="13">
        <f t="shared" si="734"/>
        <v>0</v>
      </c>
      <c r="CY1931" s="251">
        <f t="shared" si="735"/>
        <v>0</v>
      </c>
      <c r="CZ1931" s="13" t="s">
        <v>29</v>
      </c>
      <c r="DA1931" s="13">
        <v>50</v>
      </c>
      <c r="DB1931" s="22">
        <f t="shared" si="736"/>
        <v>0</v>
      </c>
      <c r="DD1931" s="24"/>
      <c r="DF1931" s="163"/>
      <c r="DH1931" s="24"/>
      <c r="DI1931" s="447"/>
      <c r="DJ1931" s="163"/>
    </row>
    <row r="1932" spans="1:114" s="7" customFormat="1">
      <c r="A1932" s="277">
        <f t="shared" si="744"/>
        <v>50</v>
      </c>
      <c r="B1932" s="21" t="e">
        <f>'Calculateur de trading'!I1932/C1932/W1932</f>
        <v>#DIV/0!</v>
      </c>
      <c r="C1932" s="278">
        <f t="shared" si="745"/>
        <v>10</v>
      </c>
      <c r="D1932" s="278"/>
      <c r="E1932" s="273">
        <f t="shared" si="746"/>
        <v>100</v>
      </c>
      <c r="F1932" s="271">
        <f t="shared" si="738"/>
        <v>2</v>
      </c>
      <c r="G1932" s="271" t="e">
        <f t="shared" si="739"/>
        <v>#DIV/0!</v>
      </c>
      <c r="H1932" s="272">
        <f t="shared" si="740"/>
        <v>20</v>
      </c>
      <c r="I1932" s="270"/>
      <c r="J1932" s="273">
        <f t="shared" si="747"/>
        <v>200</v>
      </c>
      <c r="K1932" s="271">
        <f t="shared" si="741"/>
        <v>4</v>
      </c>
      <c r="L1932" s="271" t="e">
        <f t="shared" si="742"/>
        <v>#DIV/0!</v>
      </c>
      <c r="M1932" s="272">
        <f t="shared" si="743"/>
        <v>40</v>
      </c>
      <c r="N1932" s="389"/>
      <c r="O1932" s="455" t="e">
        <f>(A1932*B1932*W1932)+(B1932*'Calculateur de trading'!H1932)</f>
        <v>#DIV/0!</v>
      </c>
      <c r="P1932" s="274" t="e">
        <f>O1932/'Déscriptions des trades'!CK1932</f>
        <v>#DIV/0!</v>
      </c>
      <c r="Q1932" s="456" t="e">
        <f>'Déscriptions des trades'!CK1932-O1932</f>
        <v>#DIV/0!</v>
      </c>
      <c r="R1932" s="466" t="e">
        <f t="shared" si="748"/>
        <v>#DIV/0!</v>
      </c>
      <c r="S1932" s="389"/>
      <c r="T1932" s="12"/>
      <c r="U1932" s="25"/>
      <c r="V1932" s="15"/>
      <c r="W1932" s="490">
        <f t="shared" si="752"/>
        <v>0</v>
      </c>
      <c r="X1932" s="21" t="e">
        <f>W1932*U1932/'Déscriptions des trades'!CK1932*'Déscriptions des trades'!B1932</f>
        <v>#DIV/0!</v>
      </c>
      <c r="Y1932" s="459"/>
      <c r="Z1932" s="389"/>
      <c r="AA1932" s="23">
        <f t="shared" si="749"/>
        <v>0.1</v>
      </c>
      <c r="AB1932" s="17" t="e">
        <f>(AA1932*'Déscriptions des trades'!U1932*'Déscriptions des trades'!B1932/'Déscriptions des trades'!CK1932)*'Déscriptions des trades'!W1932</f>
        <v>#DIV/0!</v>
      </c>
      <c r="AC1932" s="265" t="e">
        <f>AB1932*'Déscriptions des trades'!CK1932</f>
        <v>#DIV/0!</v>
      </c>
      <c r="AD1932" s="266" t="e">
        <f>'Déscriptions des trades'!CK1932-AC1932</f>
        <v>#DIV/0!</v>
      </c>
      <c r="AE1932" s="389"/>
      <c r="AF1932" s="399">
        <v>1928</v>
      </c>
      <c r="AG1932" s="389"/>
      <c r="AH1932" s="20"/>
      <c r="AI1932" s="303"/>
      <c r="AJ1932" s="307"/>
      <c r="AK1932" s="161"/>
      <c r="AL1932" s="305"/>
      <c r="AM1932" s="305"/>
      <c r="AN1932" s="162"/>
      <c r="AO1932" s="439"/>
      <c r="AP1932" s="162"/>
      <c r="AQ1932" s="113"/>
      <c r="AR1932" s="113"/>
      <c r="AS1932" s="384"/>
      <c r="AT1932" s="306"/>
      <c r="AU1932" s="306"/>
      <c r="AV1932" s="160"/>
      <c r="AW1932" s="158"/>
      <c r="AX1932" s="385"/>
      <c r="AY1932" s="453"/>
      <c r="AZ1932" s="165"/>
      <c r="BA1932" s="301"/>
      <c r="BB1932" s="165"/>
      <c r="BC1932" s="301"/>
      <c r="BD1932" s="165"/>
      <c r="BE1932" s="302"/>
      <c r="BF1932" s="302"/>
      <c r="BG1932" s="165"/>
      <c r="BH1932" s="303"/>
      <c r="BI1932" s="165"/>
      <c r="BJ1932" s="304"/>
      <c r="BK1932" s="394"/>
      <c r="BL1932" s="302"/>
      <c r="BM1932" s="302"/>
      <c r="BN1932" s="394"/>
      <c r="BO1932" s="302"/>
      <c r="BP1932" s="13"/>
      <c r="BQ1932" s="302"/>
      <c r="BR1932" s="13"/>
      <c r="BS1932" s="302"/>
      <c r="BT1932" s="13"/>
      <c r="BU1932" s="302"/>
      <c r="BV1932" s="386"/>
      <c r="BW1932" s="303"/>
      <c r="BX1932" s="303"/>
      <c r="BY1932" s="302"/>
      <c r="BZ1932" s="302"/>
      <c r="CA1932" s="387"/>
      <c r="CB1932" s="395"/>
      <c r="CC1932" s="12"/>
      <c r="CD1932" s="304"/>
      <c r="CE1932" s="14"/>
      <c r="CF1932" s="395"/>
      <c r="CG1932" s="397"/>
      <c r="CH1932" s="300">
        <f t="shared" si="729"/>
        <v>0</v>
      </c>
      <c r="CI1932" s="26"/>
      <c r="CJ1932" s="17">
        <f t="shared" si="750"/>
        <v>0</v>
      </c>
      <c r="CK1932" s="18">
        <f t="shared" si="737"/>
        <v>12.89</v>
      </c>
      <c r="CM1932" s="164"/>
      <c r="CN1932" s="302"/>
      <c r="CO1932" s="13">
        <f t="shared" si="730"/>
        <v>0</v>
      </c>
      <c r="CP1932" s="302"/>
      <c r="CQ1932" s="13">
        <f t="shared" si="731"/>
        <v>0</v>
      </c>
      <c r="CR1932" s="302"/>
      <c r="CS1932" s="13">
        <f t="shared" si="732"/>
        <v>0</v>
      </c>
      <c r="CT1932" s="302"/>
      <c r="CU1932" s="13">
        <f t="shared" si="751"/>
        <v>0</v>
      </c>
      <c r="CV1932" s="302"/>
      <c r="CW1932" s="13">
        <f t="shared" si="733"/>
        <v>0</v>
      </c>
      <c r="CX1932" s="13">
        <f t="shared" si="734"/>
        <v>0</v>
      </c>
      <c r="CY1932" s="251">
        <f t="shared" si="735"/>
        <v>0</v>
      </c>
      <c r="CZ1932" s="13" t="s">
        <v>29</v>
      </c>
      <c r="DA1932" s="13">
        <v>50</v>
      </c>
      <c r="DB1932" s="22">
        <f t="shared" si="736"/>
        <v>0</v>
      </c>
      <c r="DD1932" s="24"/>
      <c r="DF1932" s="163"/>
      <c r="DH1932" s="24"/>
      <c r="DI1932" s="447"/>
      <c r="DJ1932" s="163"/>
    </row>
    <row r="1933" spans="1:114" s="7" customFormat="1">
      <c r="A1933" s="277">
        <f t="shared" si="744"/>
        <v>50</v>
      </c>
      <c r="B1933" s="21" t="e">
        <f>'Calculateur de trading'!I1933/C1933/W1933</f>
        <v>#DIV/0!</v>
      </c>
      <c r="C1933" s="278">
        <f t="shared" si="745"/>
        <v>10</v>
      </c>
      <c r="D1933" s="426"/>
      <c r="E1933" s="273">
        <f t="shared" si="746"/>
        <v>100</v>
      </c>
      <c r="F1933" s="271">
        <f t="shared" si="738"/>
        <v>2</v>
      </c>
      <c r="G1933" s="271" t="e">
        <f t="shared" si="739"/>
        <v>#DIV/0!</v>
      </c>
      <c r="H1933" s="272">
        <f t="shared" si="740"/>
        <v>20</v>
      </c>
      <c r="I1933" s="270"/>
      <c r="J1933" s="273">
        <f t="shared" si="747"/>
        <v>200</v>
      </c>
      <c r="K1933" s="271">
        <f t="shared" si="741"/>
        <v>4</v>
      </c>
      <c r="L1933" s="271" t="e">
        <f t="shared" si="742"/>
        <v>#DIV/0!</v>
      </c>
      <c r="M1933" s="272">
        <f t="shared" si="743"/>
        <v>40</v>
      </c>
      <c r="N1933" s="389"/>
      <c r="O1933" s="455" t="e">
        <f>(A1933*B1933*W1933)+(B1933*'Calculateur de trading'!H1933)</f>
        <v>#DIV/0!</v>
      </c>
      <c r="P1933" s="274" t="e">
        <f>O1933/'Déscriptions des trades'!CK1933</f>
        <v>#DIV/0!</v>
      </c>
      <c r="Q1933" s="456" t="e">
        <f>'Déscriptions des trades'!CK1933-O1933</f>
        <v>#DIV/0!</v>
      </c>
      <c r="R1933" s="466" t="e">
        <f t="shared" si="748"/>
        <v>#DIV/0!</v>
      </c>
      <c r="S1933" s="389"/>
      <c r="T1933" s="12"/>
      <c r="U1933" s="25"/>
      <c r="V1933" s="15"/>
      <c r="W1933" s="490">
        <f t="shared" si="752"/>
        <v>0</v>
      </c>
      <c r="X1933" s="21" t="e">
        <f>W1933*U1933/'Déscriptions des trades'!CK1933*'Déscriptions des trades'!B1933</f>
        <v>#DIV/0!</v>
      </c>
      <c r="Y1933" s="459"/>
      <c r="Z1933" s="389"/>
      <c r="AA1933" s="23">
        <f t="shared" si="749"/>
        <v>0.1</v>
      </c>
      <c r="AB1933" s="17" t="e">
        <f>(AA1933*'Déscriptions des trades'!U1933*'Déscriptions des trades'!B1933/'Déscriptions des trades'!CK1933)*'Déscriptions des trades'!W1933</f>
        <v>#DIV/0!</v>
      </c>
      <c r="AC1933" s="265" t="e">
        <f>AB1933*'Déscriptions des trades'!CK1933</f>
        <v>#DIV/0!</v>
      </c>
      <c r="AD1933" s="266" t="e">
        <f>'Déscriptions des trades'!CK1933-AC1933</f>
        <v>#DIV/0!</v>
      </c>
      <c r="AE1933" s="389"/>
      <c r="AF1933" s="399">
        <v>1929</v>
      </c>
      <c r="AG1933" s="389"/>
      <c r="AH1933" s="20"/>
      <c r="AI1933" s="303"/>
      <c r="AJ1933" s="307"/>
      <c r="AK1933" s="161"/>
      <c r="AL1933" s="305"/>
      <c r="AM1933" s="305"/>
      <c r="AN1933" s="162"/>
      <c r="AO1933" s="439"/>
      <c r="AP1933" s="162"/>
      <c r="AQ1933" s="113"/>
      <c r="AR1933" s="113"/>
      <c r="AS1933" s="384"/>
      <c r="AT1933" s="306"/>
      <c r="AU1933" s="306"/>
      <c r="AV1933" s="160"/>
      <c r="AW1933" s="158"/>
      <c r="AX1933" s="385"/>
      <c r="AY1933" s="453"/>
      <c r="AZ1933" s="165"/>
      <c r="BA1933" s="301"/>
      <c r="BB1933" s="165"/>
      <c r="BC1933" s="301"/>
      <c r="BD1933" s="165"/>
      <c r="BE1933" s="302"/>
      <c r="BF1933" s="302"/>
      <c r="BG1933" s="165"/>
      <c r="BH1933" s="303"/>
      <c r="BI1933" s="165"/>
      <c r="BJ1933" s="304"/>
      <c r="BK1933" s="394"/>
      <c r="BL1933" s="302"/>
      <c r="BM1933" s="302"/>
      <c r="BN1933" s="394"/>
      <c r="BO1933" s="302"/>
      <c r="BP1933" s="13"/>
      <c r="BQ1933" s="302"/>
      <c r="BR1933" s="13"/>
      <c r="BS1933" s="302"/>
      <c r="BT1933" s="13"/>
      <c r="BU1933" s="302"/>
      <c r="BV1933" s="386"/>
      <c r="BW1933" s="303"/>
      <c r="BX1933" s="303"/>
      <c r="BY1933" s="302"/>
      <c r="BZ1933" s="302"/>
      <c r="CA1933" s="387"/>
      <c r="CB1933" s="395"/>
      <c r="CC1933" s="12"/>
      <c r="CD1933" s="304"/>
      <c r="CE1933" s="14"/>
      <c r="CF1933" s="395"/>
      <c r="CG1933" s="397"/>
      <c r="CH1933" s="300">
        <f t="shared" si="729"/>
        <v>0</v>
      </c>
      <c r="CI1933" s="26"/>
      <c r="CJ1933" s="17">
        <f t="shared" si="750"/>
        <v>0</v>
      </c>
      <c r="CK1933" s="18">
        <f t="shared" si="737"/>
        <v>12.89</v>
      </c>
      <c r="CM1933" s="164"/>
      <c r="CN1933" s="302"/>
      <c r="CO1933" s="13">
        <f t="shared" si="730"/>
        <v>0</v>
      </c>
      <c r="CP1933" s="302"/>
      <c r="CQ1933" s="13">
        <f t="shared" si="731"/>
        <v>0</v>
      </c>
      <c r="CR1933" s="302"/>
      <c r="CS1933" s="13">
        <f t="shared" si="732"/>
        <v>0</v>
      </c>
      <c r="CT1933" s="302"/>
      <c r="CU1933" s="13">
        <f t="shared" si="751"/>
        <v>0</v>
      </c>
      <c r="CV1933" s="302"/>
      <c r="CW1933" s="13">
        <f t="shared" si="733"/>
        <v>0</v>
      </c>
      <c r="CX1933" s="13">
        <f t="shared" si="734"/>
        <v>0</v>
      </c>
      <c r="CY1933" s="251">
        <f t="shared" si="735"/>
        <v>0</v>
      </c>
      <c r="CZ1933" s="13" t="s">
        <v>29</v>
      </c>
      <c r="DA1933" s="13">
        <v>50</v>
      </c>
      <c r="DB1933" s="22">
        <f t="shared" si="736"/>
        <v>0</v>
      </c>
      <c r="DD1933" s="24"/>
      <c r="DF1933" s="163"/>
      <c r="DH1933" s="24"/>
      <c r="DI1933" s="447"/>
      <c r="DJ1933" s="163"/>
    </row>
    <row r="1934" spans="1:114" s="7" customFormat="1">
      <c r="A1934" s="277">
        <f t="shared" si="744"/>
        <v>50</v>
      </c>
      <c r="B1934" s="21" t="e">
        <f>'Calculateur de trading'!I1934/C1934/W1934</f>
        <v>#DIV/0!</v>
      </c>
      <c r="C1934" s="278">
        <f t="shared" si="745"/>
        <v>10</v>
      </c>
      <c r="D1934" s="278"/>
      <c r="E1934" s="273">
        <f t="shared" si="746"/>
        <v>100</v>
      </c>
      <c r="F1934" s="271">
        <f t="shared" si="738"/>
        <v>2</v>
      </c>
      <c r="G1934" s="271" t="e">
        <f t="shared" si="739"/>
        <v>#DIV/0!</v>
      </c>
      <c r="H1934" s="272">
        <f t="shared" si="740"/>
        <v>20</v>
      </c>
      <c r="I1934" s="270"/>
      <c r="J1934" s="273">
        <f t="shared" si="747"/>
        <v>200</v>
      </c>
      <c r="K1934" s="271">
        <f t="shared" si="741"/>
        <v>4</v>
      </c>
      <c r="L1934" s="271" t="e">
        <f t="shared" si="742"/>
        <v>#DIV/0!</v>
      </c>
      <c r="M1934" s="272">
        <f t="shared" si="743"/>
        <v>40</v>
      </c>
      <c r="N1934" s="389"/>
      <c r="O1934" s="455" t="e">
        <f>(A1934*B1934*W1934)+(B1934*'Calculateur de trading'!H1934)</f>
        <v>#DIV/0!</v>
      </c>
      <c r="P1934" s="274" t="e">
        <f>O1934/'Déscriptions des trades'!CK1934</f>
        <v>#DIV/0!</v>
      </c>
      <c r="Q1934" s="456" t="e">
        <f>'Déscriptions des trades'!CK1934-O1934</f>
        <v>#DIV/0!</v>
      </c>
      <c r="R1934" s="466" t="e">
        <f t="shared" si="748"/>
        <v>#DIV/0!</v>
      </c>
      <c r="S1934" s="389"/>
      <c r="T1934" s="12"/>
      <c r="U1934" s="25"/>
      <c r="V1934" s="15"/>
      <c r="W1934" s="490">
        <f t="shared" si="752"/>
        <v>0</v>
      </c>
      <c r="X1934" s="21" t="e">
        <f>W1934*U1934/'Déscriptions des trades'!CK1934*'Déscriptions des trades'!B1934</f>
        <v>#DIV/0!</v>
      </c>
      <c r="Y1934" s="459"/>
      <c r="Z1934" s="389"/>
      <c r="AA1934" s="23">
        <f t="shared" si="749"/>
        <v>0.1</v>
      </c>
      <c r="AB1934" s="17" t="e">
        <f>(AA1934*'Déscriptions des trades'!U1934*'Déscriptions des trades'!B1934/'Déscriptions des trades'!CK1934)*'Déscriptions des trades'!W1934</f>
        <v>#DIV/0!</v>
      </c>
      <c r="AC1934" s="265" t="e">
        <f>AB1934*'Déscriptions des trades'!CK1934</f>
        <v>#DIV/0!</v>
      </c>
      <c r="AD1934" s="266" t="e">
        <f>'Déscriptions des trades'!CK1934-AC1934</f>
        <v>#DIV/0!</v>
      </c>
      <c r="AE1934" s="389"/>
      <c r="AF1934" s="399">
        <v>1930</v>
      </c>
      <c r="AG1934" s="389"/>
      <c r="AH1934" s="20"/>
      <c r="AI1934" s="303"/>
      <c r="AJ1934" s="307"/>
      <c r="AK1934" s="161"/>
      <c r="AL1934" s="305"/>
      <c r="AM1934" s="305"/>
      <c r="AN1934" s="162"/>
      <c r="AO1934" s="439"/>
      <c r="AP1934" s="162"/>
      <c r="AQ1934" s="113"/>
      <c r="AR1934" s="113"/>
      <c r="AS1934" s="384"/>
      <c r="AT1934" s="306"/>
      <c r="AU1934" s="306"/>
      <c r="AV1934" s="160"/>
      <c r="AW1934" s="158"/>
      <c r="AX1934" s="385"/>
      <c r="AY1934" s="453"/>
      <c r="AZ1934" s="165"/>
      <c r="BA1934" s="301"/>
      <c r="BB1934" s="165"/>
      <c r="BC1934" s="301"/>
      <c r="BD1934" s="165"/>
      <c r="BE1934" s="302"/>
      <c r="BF1934" s="302"/>
      <c r="BG1934" s="165"/>
      <c r="BH1934" s="303"/>
      <c r="BI1934" s="165"/>
      <c r="BJ1934" s="304"/>
      <c r="BK1934" s="394"/>
      <c r="BL1934" s="302"/>
      <c r="BM1934" s="302"/>
      <c r="BN1934" s="394"/>
      <c r="BO1934" s="302"/>
      <c r="BP1934" s="13"/>
      <c r="BQ1934" s="302"/>
      <c r="BR1934" s="13"/>
      <c r="BS1934" s="302"/>
      <c r="BT1934" s="13"/>
      <c r="BU1934" s="302"/>
      <c r="BV1934" s="386"/>
      <c r="BW1934" s="303"/>
      <c r="BX1934" s="303"/>
      <c r="BY1934" s="302"/>
      <c r="BZ1934" s="302"/>
      <c r="CA1934" s="387"/>
      <c r="CB1934" s="395"/>
      <c r="CC1934" s="12"/>
      <c r="CD1934" s="304"/>
      <c r="CE1934" s="14"/>
      <c r="CF1934" s="395"/>
      <c r="CG1934" s="397"/>
      <c r="CH1934" s="300">
        <f t="shared" si="729"/>
        <v>0</v>
      </c>
      <c r="CI1934" s="26"/>
      <c r="CJ1934" s="17">
        <f t="shared" si="750"/>
        <v>0</v>
      </c>
      <c r="CK1934" s="18">
        <f t="shared" si="737"/>
        <v>12.89</v>
      </c>
      <c r="CM1934" s="164"/>
      <c r="CN1934" s="302"/>
      <c r="CO1934" s="13">
        <f t="shared" si="730"/>
        <v>0</v>
      </c>
      <c r="CP1934" s="302"/>
      <c r="CQ1934" s="13">
        <f t="shared" si="731"/>
        <v>0</v>
      </c>
      <c r="CR1934" s="302"/>
      <c r="CS1934" s="13">
        <f t="shared" si="732"/>
        <v>0</v>
      </c>
      <c r="CT1934" s="302"/>
      <c r="CU1934" s="13">
        <f t="shared" si="751"/>
        <v>0</v>
      </c>
      <c r="CV1934" s="302"/>
      <c r="CW1934" s="13">
        <f t="shared" si="733"/>
        <v>0</v>
      </c>
      <c r="CX1934" s="13">
        <f t="shared" si="734"/>
        <v>0</v>
      </c>
      <c r="CY1934" s="251">
        <f t="shared" si="735"/>
        <v>0</v>
      </c>
      <c r="CZ1934" s="13" t="s">
        <v>29</v>
      </c>
      <c r="DA1934" s="13">
        <v>50</v>
      </c>
      <c r="DB1934" s="22">
        <f t="shared" si="736"/>
        <v>0</v>
      </c>
      <c r="DD1934" s="24"/>
      <c r="DF1934" s="163"/>
      <c r="DH1934" s="24"/>
      <c r="DI1934" s="447"/>
      <c r="DJ1934" s="163"/>
    </row>
    <row r="1935" spans="1:114" s="7" customFormat="1">
      <c r="A1935" s="277">
        <f t="shared" si="744"/>
        <v>50</v>
      </c>
      <c r="B1935" s="21" t="e">
        <f>'Calculateur de trading'!I1935/C1935/W1935</f>
        <v>#DIV/0!</v>
      </c>
      <c r="C1935" s="278">
        <f t="shared" si="745"/>
        <v>10</v>
      </c>
      <c r="D1935" s="426"/>
      <c r="E1935" s="273">
        <f t="shared" si="746"/>
        <v>100</v>
      </c>
      <c r="F1935" s="271">
        <f t="shared" si="738"/>
        <v>2</v>
      </c>
      <c r="G1935" s="271" t="e">
        <f t="shared" si="739"/>
        <v>#DIV/0!</v>
      </c>
      <c r="H1935" s="272">
        <f t="shared" si="740"/>
        <v>20</v>
      </c>
      <c r="I1935" s="270"/>
      <c r="J1935" s="273">
        <f t="shared" si="747"/>
        <v>200</v>
      </c>
      <c r="K1935" s="271">
        <f t="shared" si="741"/>
        <v>4</v>
      </c>
      <c r="L1935" s="271" t="e">
        <f t="shared" si="742"/>
        <v>#DIV/0!</v>
      </c>
      <c r="M1935" s="272">
        <f t="shared" si="743"/>
        <v>40</v>
      </c>
      <c r="N1935" s="389"/>
      <c r="O1935" s="455" t="e">
        <f>(A1935*B1935*W1935)+(B1935*'Calculateur de trading'!H1935)</f>
        <v>#DIV/0!</v>
      </c>
      <c r="P1935" s="274" t="e">
        <f>O1935/'Déscriptions des trades'!CK1935</f>
        <v>#DIV/0!</v>
      </c>
      <c r="Q1935" s="456" t="e">
        <f>'Déscriptions des trades'!CK1935-O1935</f>
        <v>#DIV/0!</v>
      </c>
      <c r="R1935" s="466" t="e">
        <f t="shared" si="748"/>
        <v>#DIV/0!</v>
      </c>
      <c r="S1935" s="389"/>
      <c r="T1935" s="12"/>
      <c r="U1935" s="25"/>
      <c r="V1935" s="15"/>
      <c r="W1935" s="490">
        <f t="shared" si="752"/>
        <v>0</v>
      </c>
      <c r="X1935" s="21" t="e">
        <f>W1935*U1935/'Déscriptions des trades'!CK1935*'Déscriptions des trades'!B1935</f>
        <v>#DIV/0!</v>
      </c>
      <c r="Y1935" s="459"/>
      <c r="Z1935" s="389"/>
      <c r="AA1935" s="23">
        <f t="shared" si="749"/>
        <v>0.1</v>
      </c>
      <c r="AB1935" s="17" t="e">
        <f>(AA1935*'Déscriptions des trades'!U1935*'Déscriptions des trades'!B1935/'Déscriptions des trades'!CK1935)*'Déscriptions des trades'!W1935</f>
        <v>#DIV/0!</v>
      </c>
      <c r="AC1935" s="265" t="e">
        <f>AB1935*'Déscriptions des trades'!CK1935</f>
        <v>#DIV/0!</v>
      </c>
      <c r="AD1935" s="266" t="e">
        <f>'Déscriptions des trades'!CK1935-AC1935</f>
        <v>#DIV/0!</v>
      </c>
      <c r="AE1935" s="389"/>
      <c r="AF1935" s="399">
        <v>1931</v>
      </c>
      <c r="AG1935" s="389"/>
      <c r="AH1935" s="20"/>
      <c r="AI1935" s="303"/>
      <c r="AJ1935" s="307"/>
      <c r="AK1935" s="161"/>
      <c r="AL1935" s="305"/>
      <c r="AM1935" s="305"/>
      <c r="AN1935" s="162"/>
      <c r="AO1935" s="439"/>
      <c r="AP1935" s="162"/>
      <c r="AQ1935" s="113"/>
      <c r="AR1935" s="113"/>
      <c r="AS1935" s="384"/>
      <c r="AT1935" s="306"/>
      <c r="AU1935" s="306"/>
      <c r="AV1935" s="160"/>
      <c r="AW1935" s="158"/>
      <c r="AX1935" s="385"/>
      <c r="AY1935" s="453"/>
      <c r="AZ1935" s="165"/>
      <c r="BA1935" s="301"/>
      <c r="BB1935" s="165"/>
      <c r="BC1935" s="301"/>
      <c r="BD1935" s="165"/>
      <c r="BE1935" s="302"/>
      <c r="BF1935" s="302"/>
      <c r="BG1935" s="165"/>
      <c r="BH1935" s="303"/>
      <c r="BI1935" s="165"/>
      <c r="BJ1935" s="304"/>
      <c r="BK1935" s="394"/>
      <c r="BL1935" s="302"/>
      <c r="BM1935" s="302"/>
      <c r="BN1935" s="394"/>
      <c r="BO1935" s="302"/>
      <c r="BP1935" s="13"/>
      <c r="BQ1935" s="302"/>
      <c r="BR1935" s="13"/>
      <c r="BS1935" s="302"/>
      <c r="BT1935" s="13"/>
      <c r="BU1935" s="302"/>
      <c r="BV1935" s="386"/>
      <c r="BW1935" s="303"/>
      <c r="BX1935" s="303"/>
      <c r="BY1935" s="302"/>
      <c r="BZ1935" s="302"/>
      <c r="CA1935" s="387"/>
      <c r="CB1935" s="395"/>
      <c r="CC1935" s="12"/>
      <c r="CD1935" s="304"/>
      <c r="CE1935" s="14"/>
      <c r="CF1935" s="395"/>
      <c r="CG1935" s="397"/>
      <c r="CH1935" s="300">
        <f t="shared" ref="CH1935:CH1998" si="753">BW1935-BH1935</f>
        <v>0</v>
      </c>
      <c r="CI1935" s="26"/>
      <c r="CJ1935" s="17">
        <f t="shared" si="750"/>
        <v>0</v>
      </c>
      <c r="CK1935" s="18">
        <f t="shared" si="737"/>
        <v>12.89</v>
      </c>
      <c r="CM1935" s="164"/>
      <c r="CN1935" s="302"/>
      <c r="CO1935" s="13">
        <f t="shared" ref="CO1935:CO1998" si="754">IF(CN1935="Oui",10,)</f>
        <v>0</v>
      </c>
      <c r="CP1935" s="302"/>
      <c r="CQ1935" s="13">
        <f t="shared" ref="CQ1935:CQ1998" si="755">IF(CP1935="Oui",10,)</f>
        <v>0</v>
      </c>
      <c r="CR1935" s="302"/>
      <c r="CS1935" s="13">
        <f t="shared" ref="CS1935:CS1998" si="756">IF(CR1935="Bon",10,)</f>
        <v>0</v>
      </c>
      <c r="CT1935" s="302"/>
      <c r="CU1935" s="13">
        <f t="shared" si="751"/>
        <v>0</v>
      </c>
      <c r="CV1935" s="302"/>
      <c r="CW1935" s="13">
        <f t="shared" ref="CW1935:CW1998" si="757">IF(CV1935="Non",10,)</f>
        <v>0</v>
      </c>
      <c r="CX1935" s="13">
        <f t="shared" ref="CX1935:CX1998" si="758">IF(CV1935="Oui",-40,)</f>
        <v>0</v>
      </c>
      <c r="CY1935" s="251">
        <f t="shared" ref="CY1935:CY1998" si="759">SUM(CN1935:CX1935)</f>
        <v>0</v>
      </c>
      <c r="CZ1935" s="13" t="s">
        <v>29</v>
      </c>
      <c r="DA1935" s="13">
        <v>50</v>
      </c>
      <c r="DB1935" s="22">
        <f t="shared" ref="DB1935:DB1998" si="760">CY1935/DA1935</f>
        <v>0</v>
      </c>
      <c r="DD1935" s="24"/>
      <c r="DF1935" s="163"/>
      <c r="DH1935" s="24"/>
      <c r="DI1935" s="447"/>
      <c r="DJ1935" s="163"/>
    </row>
    <row r="1936" spans="1:114" s="7" customFormat="1">
      <c r="A1936" s="277">
        <f t="shared" si="744"/>
        <v>50</v>
      </c>
      <c r="B1936" s="21" t="e">
        <f>'Calculateur de trading'!I1936/C1936/W1936</f>
        <v>#DIV/0!</v>
      </c>
      <c r="C1936" s="278">
        <f t="shared" si="745"/>
        <v>10</v>
      </c>
      <c r="D1936" s="278"/>
      <c r="E1936" s="273">
        <f t="shared" si="746"/>
        <v>100</v>
      </c>
      <c r="F1936" s="271">
        <f t="shared" si="738"/>
        <v>2</v>
      </c>
      <c r="G1936" s="271" t="e">
        <f t="shared" si="739"/>
        <v>#DIV/0!</v>
      </c>
      <c r="H1936" s="272">
        <f t="shared" si="740"/>
        <v>20</v>
      </c>
      <c r="I1936" s="270"/>
      <c r="J1936" s="273">
        <f t="shared" si="747"/>
        <v>200</v>
      </c>
      <c r="K1936" s="271">
        <f t="shared" si="741"/>
        <v>4</v>
      </c>
      <c r="L1936" s="271" t="e">
        <f t="shared" si="742"/>
        <v>#DIV/0!</v>
      </c>
      <c r="M1936" s="272">
        <f t="shared" si="743"/>
        <v>40</v>
      </c>
      <c r="N1936" s="389"/>
      <c r="O1936" s="455" t="e">
        <f>(A1936*B1936*W1936)+(B1936*'Calculateur de trading'!H1936)</f>
        <v>#DIV/0!</v>
      </c>
      <c r="P1936" s="274" t="e">
        <f>O1936/'Déscriptions des trades'!CK1936</f>
        <v>#DIV/0!</v>
      </c>
      <c r="Q1936" s="456" t="e">
        <f>'Déscriptions des trades'!CK1936-O1936</f>
        <v>#DIV/0!</v>
      </c>
      <c r="R1936" s="466" t="e">
        <f t="shared" si="748"/>
        <v>#DIV/0!</v>
      </c>
      <c r="S1936" s="389"/>
      <c r="T1936" s="12"/>
      <c r="U1936" s="25"/>
      <c r="V1936" s="15"/>
      <c r="W1936" s="490">
        <f t="shared" si="752"/>
        <v>0</v>
      </c>
      <c r="X1936" s="21" t="e">
        <f>W1936*U1936/'Déscriptions des trades'!CK1936*'Déscriptions des trades'!B1936</f>
        <v>#DIV/0!</v>
      </c>
      <c r="Y1936" s="459"/>
      <c r="Z1936" s="389"/>
      <c r="AA1936" s="23">
        <f t="shared" si="749"/>
        <v>0.1</v>
      </c>
      <c r="AB1936" s="17" t="e">
        <f>(AA1936*'Déscriptions des trades'!U1936*'Déscriptions des trades'!B1936/'Déscriptions des trades'!CK1936)*'Déscriptions des trades'!W1936</f>
        <v>#DIV/0!</v>
      </c>
      <c r="AC1936" s="265" t="e">
        <f>AB1936*'Déscriptions des trades'!CK1936</f>
        <v>#DIV/0!</v>
      </c>
      <c r="AD1936" s="266" t="e">
        <f>'Déscriptions des trades'!CK1936-AC1936</f>
        <v>#DIV/0!</v>
      </c>
      <c r="AE1936" s="389"/>
      <c r="AF1936" s="399">
        <v>1932</v>
      </c>
      <c r="AG1936" s="389"/>
      <c r="AH1936" s="20"/>
      <c r="AI1936" s="303"/>
      <c r="AJ1936" s="307"/>
      <c r="AK1936" s="161"/>
      <c r="AL1936" s="305"/>
      <c r="AM1936" s="305"/>
      <c r="AN1936" s="162"/>
      <c r="AO1936" s="439"/>
      <c r="AP1936" s="162"/>
      <c r="AQ1936" s="113"/>
      <c r="AR1936" s="113"/>
      <c r="AS1936" s="384"/>
      <c r="AT1936" s="306"/>
      <c r="AU1936" s="306"/>
      <c r="AV1936" s="160"/>
      <c r="AW1936" s="158"/>
      <c r="AX1936" s="385"/>
      <c r="AY1936" s="453"/>
      <c r="AZ1936" s="165"/>
      <c r="BA1936" s="301"/>
      <c r="BB1936" s="165"/>
      <c r="BC1936" s="301"/>
      <c r="BD1936" s="165"/>
      <c r="BE1936" s="302"/>
      <c r="BF1936" s="302"/>
      <c r="BG1936" s="165"/>
      <c r="BH1936" s="303"/>
      <c r="BI1936" s="165"/>
      <c r="BJ1936" s="304"/>
      <c r="BK1936" s="394"/>
      <c r="BL1936" s="302"/>
      <c r="BM1936" s="302"/>
      <c r="BN1936" s="394"/>
      <c r="BO1936" s="302"/>
      <c r="BP1936" s="13"/>
      <c r="BQ1936" s="302"/>
      <c r="BR1936" s="13"/>
      <c r="BS1936" s="302"/>
      <c r="BT1936" s="13"/>
      <c r="BU1936" s="302"/>
      <c r="BV1936" s="386"/>
      <c r="BW1936" s="303"/>
      <c r="BX1936" s="303"/>
      <c r="BY1936" s="302"/>
      <c r="BZ1936" s="302"/>
      <c r="CA1936" s="387"/>
      <c r="CB1936" s="395"/>
      <c r="CC1936" s="12"/>
      <c r="CD1936" s="304"/>
      <c r="CE1936" s="14"/>
      <c r="CF1936" s="395"/>
      <c r="CG1936" s="397"/>
      <c r="CH1936" s="300">
        <f t="shared" si="753"/>
        <v>0</v>
      </c>
      <c r="CI1936" s="26"/>
      <c r="CJ1936" s="17">
        <f t="shared" si="750"/>
        <v>0</v>
      </c>
      <c r="CK1936" s="18">
        <f t="shared" ref="CK1936:CK1999" si="761">CI1936+CK1935</f>
        <v>12.89</v>
      </c>
      <c r="CM1936" s="164"/>
      <c r="CN1936" s="302"/>
      <c r="CO1936" s="13">
        <f t="shared" si="754"/>
        <v>0</v>
      </c>
      <c r="CP1936" s="302"/>
      <c r="CQ1936" s="13">
        <f t="shared" si="755"/>
        <v>0</v>
      </c>
      <c r="CR1936" s="302"/>
      <c r="CS1936" s="13">
        <f t="shared" si="756"/>
        <v>0</v>
      </c>
      <c r="CT1936" s="302"/>
      <c r="CU1936" s="13">
        <f t="shared" si="751"/>
        <v>0</v>
      </c>
      <c r="CV1936" s="302"/>
      <c r="CW1936" s="13">
        <f t="shared" si="757"/>
        <v>0</v>
      </c>
      <c r="CX1936" s="13">
        <f t="shared" si="758"/>
        <v>0</v>
      </c>
      <c r="CY1936" s="251">
        <f t="shared" si="759"/>
        <v>0</v>
      </c>
      <c r="CZ1936" s="13" t="s">
        <v>29</v>
      </c>
      <c r="DA1936" s="13">
        <v>50</v>
      </c>
      <c r="DB1936" s="22">
        <f t="shared" si="760"/>
        <v>0</v>
      </c>
      <c r="DD1936" s="24"/>
      <c r="DF1936" s="163"/>
      <c r="DH1936" s="24"/>
      <c r="DI1936" s="447"/>
      <c r="DJ1936" s="163"/>
    </row>
    <row r="1937" spans="1:114" s="7" customFormat="1">
      <c r="A1937" s="277">
        <f t="shared" si="744"/>
        <v>50</v>
      </c>
      <c r="B1937" s="21" t="e">
        <f>'Calculateur de trading'!I1937/C1937/W1937</f>
        <v>#DIV/0!</v>
      </c>
      <c r="C1937" s="278">
        <f t="shared" si="745"/>
        <v>10</v>
      </c>
      <c r="D1937" s="426"/>
      <c r="E1937" s="273">
        <f t="shared" si="746"/>
        <v>100</v>
      </c>
      <c r="F1937" s="271">
        <f t="shared" si="738"/>
        <v>2</v>
      </c>
      <c r="G1937" s="271" t="e">
        <f t="shared" si="739"/>
        <v>#DIV/0!</v>
      </c>
      <c r="H1937" s="272">
        <f t="shared" si="740"/>
        <v>20</v>
      </c>
      <c r="I1937" s="270"/>
      <c r="J1937" s="273">
        <f t="shared" si="747"/>
        <v>200</v>
      </c>
      <c r="K1937" s="271">
        <f t="shared" si="741"/>
        <v>4</v>
      </c>
      <c r="L1937" s="271" t="e">
        <f t="shared" si="742"/>
        <v>#DIV/0!</v>
      </c>
      <c r="M1937" s="272">
        <f t="shared" si="743"/>
        <v>40</v>
      </c>
      <c r="N1937" s="389"/>
      <c r="O1937" s="455" t="e">
        <f>(A1937*B1937*W1937)+(B1937*'Calculateur de trading'!H1937)</f>
        <v>#DIV/0!</v>
      </c>
      <c r="P1937" s="274" t="e">
        <f>O1937/'Déscriptions des trades'!CK1937</f>
        <v>#DIV/0!</v>
      </c>
      <c r="Q1937" s="456" t="e">
        <f>'Déscriptions des trades'!CK1937-O1937</f>
        <v>#DIV/0!</v>
      </c>
      <c r="R1937" s="466" t="e">
        <f t="shared" si="748"/>
        <v>#DIV/0!</v>
      </c>
      <c r="S1937" s="389"/>
      <c r="T1937" s="12"/>
      <c r="U1937" s="25"/>
      <c r="V1937" s="15"/>
      <c r="W1937" s="490">
        <f t="shared" si="752"/>
        <v>0</v>
      </c>
      <c r="X1937" s="21" t="e">
        <f>W1937*U1937/'Déscriptions des trades'!CK1937*'Déscriptions des trades'!B1937</f>
        <v>#DIV/0!</v>
      </c>
      <c r="Y1937" s="459"/>
      <c r="Z1937" s="389"/>
      <c r="AA1937" s="23">
        <f t="shared" si="749"/>
        <v>0.1</v>
      </c>
      <c r="AB1937" s="17" t="e">
        <f>(AA1937*'Déscriptions des trades'!U1937*'Déscriptions des trades'!B1937/'Déscriptions des trades'!CK1937)*'Déscriptions des trades'!W1937</f>
        <v>#DIV/0!</v>
      </c>
      <c r="AC1937" s="265" t="e">
        <f>AB1937*'Déscriptions des trades'!CK1937</f>
        <v>#DIV/0!</v>
      </c>
      <c r="AD1937" s="266" t="e">
        <f>'Déscriptions des trades'!CK1937-AC1937</f>
        <v>#DIV/0!</v>
      </c>
      <c r="AE1937" s="389"/>
      <c r="AF1937" s="399">
        <v>1933</v>
      </c>
      <c r="AG1937" s="389"/>
      <c r="AH1937" s="20"/>
      <c r="AI1937" s="303"/>
      <c r="AJ1937" s="307"/>
      <c r="AK1937" s="161"/>
      <c r="AL1937" s="305"/>
      <c r="AM1937" s="305"/>
      <c r="AN1937" s="162"/>
      <c r="AO1937" s="439"/>
      <c r="AP1937" s="162"/>
      <c r="AQ1937" s="113"/>
      <c r="AR1937" s="113"/>
      <c r="AS1937" s="384"/>
      <c r="AT1937" s="306"/>
      <c r="AU1937" s="306"/>
      <c r="AV1937" s="160"/>
      <c r="AW1937" s="158"/>
      <c r="AX1937" s="385"/>
      <c r="AY1937" s="453"/>
      <c r="AZ1937" s="165"/>
      <c r="BA1937" s="301"/>
      <c r="BB1937" s="165"/>
      <c r="BC1937" s="301"/>
      <c r="BD1937" s="165"/>
      <c r="BE1937" s="302"/>
      <c r="BF1937" s="302"/>
      <c r="BG1937" s="165"/>
      <c r="BH1937" s="303"/>
      <c r="BI1937" s="165"/>
      <c r="BJ1937" s="304"/>
      <c r="BK1937" s="394"/>
      <c r="BL1937" s="302"/>
      <c r="BM1937" s="302"/>
      <c r="BN1937" s="394"/>
      <c r="BO1937" s="302"/>
      <c r="BP1937" s="13"/>
      <c r="BQ1937" s="302"/>
      <c r="BR1937" s="13"/>
      <c r="BS1937" s="302"/>
      <c r="BT1937" s="13"/>
      <c r="BU1937" s="302"/>
      <c r="BV1937" s="386"/>
      <c r="BW1937" s="303"/>
      <c r="BX1937" s="303"/>
      <c r="BY1937" s="302"/>
      <c r="BZ1937" s="302"/>
      <c r="CA1937" s="387"/>
      <c r="CB1937" s="395"/>
      <c r="CC1937" s="12"/>
      <c r="CD1937" s="304"/>
      <c r="CE1937" s="14"/>
      <c r="CF1937" s="395"/>
      <c r="CG1937" s="397"/>
      <c r="CH1937" s="300">
        <f t="shared" si="753"/>
        <v>0</v>
      </c>
      <c r="CI1937" s="26"/>
      <c r="CJ1937" s="17">
        <f t="shared" si="750"/>
        <v>0</v>
      </c>
      <c r="CK1937" s="18">
        <f t="shared" si="761"/>
        <v>12.89</v>
      </c>
      <c r="CM1937" s="164"/>
      <c r="CN1937" s="302"/>
      <c r="CO1937" s="13">
        <f t="shared" si="754"/>
        <v>0</v>
      </c>
      <c r="CP1937" s="302"/>
      <c r="CQ1937" s="13">
        <f t="shared" si="755"/>
        <v>0</v>
      </c>
      <c r="CR1937" s="302"/>
      <c r="CS1937" s="13">
        <f t="shared" si="756"/>
        <v>0</v>
      </c>
      <c r="CT1937" s="302"/>
      <c r="CU1937" s="13">
        <f t="shared" si="751"/>
        <v>0</v>
      </c>
      <c r="CV1937" s="302"/>
      <c r="CW1937" s="13">
        <f t="shared" si="757"/>
        <v>0</v>
      </c>
      <c r="CX1937" s="13">
        <f t="shared" si="758"/>
        <v>0</v>
      </c>
      <c r="CY1937" s="251">
        <f t="shared" si="759"/>
        <v>0</v>
      </c>
      <c r="CZ1937" s="13" t="s">
        <v>29</v>
      </c>
      <c r="DA1937" s="13">
        <v>50</v>
      </c>
      <c r="DB1937" s="22">
        <f t="shared" si="760"/>
        <v>0</v>
      </c>
      <c r="DD1937" s="24"/>
      <c r="DF1937" s="163"/>
      <c r="DH1937" s="24"/>
      <c r="DI1937" s="447"/>
      <c r="DJ1937" s="163"/>
    </row>
    <row r="1938" spans="1:114" s="7" customFormat="1">
      <c r="A1938" s="277">
        <f t="shared" si="744"/>
        <v>50</v>
      </c>
      <c r="B1938" s="21" t="e">
        <f>'Calculateur de trading'!I1938/C1938/W1938</f>
        <v>#DIV/0!</v>
      </c>
      <c r="C1938" s="278">
        <f t="shared" si="745"/>
        <v>10</v>
      </c>
      <c r="D1938" s="426"/>
      <c r="E1938" s="273">
        <f t="shared" si="746"/>
        <v>100</v>
      </c>
      <c r="F1938" s="271">
        <f t="shared" si="738"/>
        <v>2</v>
      </c>
      <c r="G1938" s="271" t="e">
        <f t="shared" si="739"/>
        <v>#DIV/0!</v>
      </c>
      <c r="H1938" s="272">
        <f t="shared" si="740"/>
        <v>20</v>
      </c>
      <c r="I1938" s="270"/>
      <c r="J1938" s="273">
        <f t="shared" si="747"/>
        <v>200</v>
      </c>
      <c r="K1938" s="271">
        <f t="shared" si="741"/>
        <v>4</v>
      </c>
      <c r="L1938" s="271" t="e">
        <f t="shared" si="742"/>
        <v>#DIV/0!</v>
      </c>
      <c r="M1938" s="272">
        <f t="shared" si="743"/>
        <v>40</v>
      </c>
      <c r="N1938" s="389"/>
      <c r="O1938" s="455" t="e">
        <f>(A1938*B1938*W1938)+(B1938*'Calculateur de trading'!H1938)</f>
        <v>#DIV/0!</v>
      </c>
      <c r="P1938" s="274" t="e">
        <f>O1938/'Déscriptions des trades'!CK1938</f>
        <v>#DIV/0!</v>
      </c>
      <c r="Q1938" s="456" t="e">
        <f>'Déscriptions des trades'!CK1938-O1938</f>
        <v>#DIV/0!</v>
      </c>
      <c r="R1938" s="466" t="e">
        <f t="shared" si="748"/>
        <v>#DIV/0!</v>
      </c>
      <c r="S1938" s="389"/>
      <c r="T1938" s="12"/>
      <c r="U1938" s="25"/>
      <c r="V1938" s="15"/>
      <c r="W1938" s="490">
        <f t="shared" si="752"/>
        <v>0</v>
      </c>
      <c r="X1938" s="21" t="e">
        <f>W1938*U1938/'Déscriptions des trades'!CK1938*'Déscriptions des trades'!B1938</f>
        <v>#DIV/0!</v>
      </c>
      <c r="Y1938" s="459"/>
      <c r="Z1938" s="389"/>
      <c r="AA1938" s="23">
        <f t="shared" si="749"/>
        <v>0.1</v>
      </c>
      <c r="AB1938" s="17" t="e">
        <f>(AA1938*'Déscriptions des trades'!U1938*'Déscriptions des trades'!B1938/'Déscriptions des trades'!CK1938)*'Déscriptions des trades'!W1938</f>
        <v>#DIV/0!</v>
      </c>
      <c r="AC1938" s="265" t="e">
        <f>AB1938*'Déscriptions des trades'!CK1938</f>
        <v>#DIV/0!</v>
      </c>
      <c r="AD1938" s="266" t="e">
        <f>'Déscriptions des trades'!CK1938-AC1938</f>
        <v>#DIV/0!</v>
      </c>
      <c r="AE1938" s="389"/>
      <c r="AF1938" s="399">
        <v>1934</v>
      </c>
      <c r="AG1938" s="389"/>
      <c r="AH1938" s="20"/>
      <c r="AI1938" s="303"/>
      <c r="AJ1938" s="307"/>
      <c r="AK1938" s="161"/>
      <c r="AL1938" s="305"/>
      <c r="AM1938" s="305"/>
      <c r="AN1938" s="162"/>
      <c r="AO1938" s="439"/>
      <c r="AP1938" s="162"/>
      <c r="AQ1938" s="113"/>
      <c r="AR1938" s="113"/>
      <c r="AS1938" s="384"/>
      <c r="AT1938" s="306"/>
      <c r="AU1938" s="306"/>
      <c r="AV1938" s="160"/>
      <c r="AW1938" s="158"/>
      <c r="AX1938" s="385"/>
      <c r="AY1938" s="453"/>
      <c r="AZ1938" s="165"/>
      <c r="BA1938" s="301"/>
      <c r="BB1938" s="165"/>
      <c r="BC1938" s="301"/>
      <c r="BD1938" s="165"/>
      <c r="BE1938" s="302"/>
      <c r="BF1938" s="302"/>
      <c r="BG1938" s="165"/>
      <c r="BH1938" s="303"/>
      <c r="BI1938" s="165"/>
      <c r="BJ1938" s="304"/>
      <c r="BK1938" s="394"/>
      <c r="BL1938" s="302"/>
      <c r="BM1938" s="302"/>
      <c r="BN1938" s="394"/>
      <c r="BO1938" s="302"/>
      <c r="BP1938" s="13"/>
      <c r="BQ1938" s="302"/>
      <c r="BR1938" s="13"/>
      <c r="BS1938" s="302"/>
      <c r="BT1938" s="13"/>
      <c r="BU1938" s="302"/>
      <c r="BV1938" s="386"/>
      <c r="BW1938" s="303"/>
      <c r="BX1938" s="303"/>
      <c r="BY1938" s="302"/>
      <c r="BZ1938" s="302"/>
      <c r="CA1938" s="387"/>
      <c r="CB1938" s="395"/>
      <c r="CC1938" s="12"/>
      <c r="CD1938" s="304"/>
      <c r="CE1938" s="14"/>
      <c r="CF1938" s="395"/>
      <c r="CG1938" s="397"/>
      <c r="CH1938" s="300">
        <f t="shared" si="753"/>
        <v>0</v>
      </c>
      <c r="CI1938" s="26"/>
      <c r="CJ1938" s="17">
        <f t="shared" si="750"/>
        <v>0</v>
      </c>
      <c r="CK1938" s="18">
        <f t="shared" si="761"/>
        <v>12.89</v>
      </c>
      <c r="CM1938" s="164"/>
      <c r="CN1938" s="302"/>
      <c r="CO1938" s="13">
        <f t="shared" si="754"/>
        <v>0</v>
      </c>
      <c r="CP1938" s="302"/>
      <c r="CQ1938" s="13">
        <f t="shared" si="755"/>
        <v>0</v>
      </c>
      <c r="CR1938" s="302"/>
      <c r="CS1938" s="13">
        <f t="shared" si="756"/>
        <v>0</v>
      </c>
      <c r="CT1938" s="302"/>
      <c r="CU1938" s="13">
        <f t="shared" si="751"/>
        <v>0</v>
      </c>
      <c r="CV1938" s="302"/>
      <c r="CW1938" s="13">
        <f t="shared" si="757"/>
        <v>0</v>
      </c>
      <c r="CX1938" s="13">
        <f t="shared" si="758"/>
        <v>0</v>
      </c>
      <c r="CY1938" s="251">
        <f t="shared" si="759"/>
        <v>0</v>
      </c>
      <c r="CZ1938" s="13" t="s">
        <v>29</v>
      </c>
      <c r="DA1938" s="13">
        <v>50</v>
      </c>
      <c r="DB1938" s="22">
        <f t="shared" si="760"/>
        <v>0</v>
      </c>
      <c r="DD1938" s="24"/>
      <c r="DF1938" s="163"/>
      <c r="DH1938" s="24"/>
      <c r="DI1938" s="447"/>
      <c r="DJ1938" s="163"/>
    </row>
    <row r="1939" spans="1:114" s="7" customFormat="1">
      <c r="A1939" s="277">
        <f t="shared" si="744"/>
        <v>50</v>
      </c>
      <c r="B1939" s="21" t="e">
        <f>'Calculateur de trading'!I1939/C1939/W1939</f>
        <v>#DIV/0!</v>
      </c>
      <c r="C1939" s="278">
        <f t="shared" si="745"/>
        <v>10</v>
      </c>
      <c r="D1939" s="278"/>
      <c r="E1939" s="273">
        <f t="shared" si="746"/>
        <v>100</v>
      </c>
      <c r="F1939" s="271">
        <f t="shared" si="738"/>
        <v>2</v>
      </c>
      <c r="G1939" s="271" t="e">
        <f t="shared" si="739"/>
        <v>#DIV/0!</v>
      </c>
      <c r="H1939" s="272">
        <f t="shared" si="740"/>
        <v>20</v>
      </c>
      <c r="I1939" s="270"/>
      <c r="J1939" s="273">
        <f t="shared" si="747"/>
        <v>200</v>
      </c>
      <c r="K1939" s="271">
        <f t="shared" si="741"/>
        <v>4</v>
      </c>
      <c r="L1939" s="271" t="e">
        <f t="shared" si="742"/>
        <v>#DIV/0!</v>
      </c>
      <c r="M1939" s="272">
        <f t="shared" si="743"/>
        <v>40</v>
      </c>
      <c r="N1939" s="389"/>
      <c r="O1939" s="455" t="e">
        <f>(A1939*B1939*W1939)+(B1939*'Calculateur de trading'!H1939)</f>
        <v>#DIV/0!</v>
      </c>
      <c r="P1939" s="274" t="e">
        <f>O1939/'Déscriptions des trades'!CK1939</f>
        <v>#DIV/0!</v>
      </c>
      <c r="Q1939" s="456" t="e">
        <f>'Déscriptions des trades'!CK1939-O1939</f>
        <v>#DIV/0!</v>
      </c>
      <c r="R1939" s="466" t="e">
        <f t="shared" si="748"/>
        <v>#DIV/0!</v>
      </c>
      <c r="S1939" s="389"/>
      <c r="T1939" s="12"/>
      <c r="U1939" s="25"/>
      <c r="V1939" s="15"/>
      <c r="W1939" s="490">
        <f t="shared" si="752"/>
        <v>0</v>
      </c>
      <c r="X1939" s="21" t="e">
        <f>W1939*U1939/'Déscriptions des trades'!CK1939*'Déscriptions des trades'!B1939</f>
        <v>#DIV/0!</v>
      </c>
      <c r="Y1939" s="459"/>
      <c r="Z1939" s="389"/>
      <c r="AA1939" s="23">
        <f t="shared" si="749"/>
        <v>0.1</v>
      </c>
      <c r="AB1939" s="17" t="e">
        <f>(AA1939*'Déscriptions des trades'!U1939*'Déscriptions des trades'!B1939/'Déscriptions des trades'!CK1939)*'Déscriptions des trades'!W1939</f>
        <v>#DIV/0!</v>
      </c>
      <c r="AC1939" s="265" t="e">
        <f>AB1939*'Déscriptions des trades'!CK1939</f>
        <v>#DIV/0!</v>
      </c>
      <c r="AD1939" s="266" t="e">
        <f>'Déscriptions des trades'!CK1939-AC1939</f>
        <v>#DIV/0!</v>
      </c>
      <c r="AE1939" s="389"/>
      <c r="AF1939" s="399">
        <v>1935</v>
      </c>
      <c r="AG1939" s="389"/>
      <c r="AH1939" s="20"/>
      <c r="AI1939" s="303"/>
      <c r="AJ1939" s="307"/>
      <c r="AK1939" s="161"/>
      <c r="AL1939" s="305"/>
      <c r="AM1939" s="305"/>
      <c r="AN1939" s="162"/>
      <c r="AO1939" s="439"/>
      <c r="AP1939" s="162"/>
      <c r="AQ1939" s="113"/>
      <c r="AR1939" s="113"/>
      <c r="AS1939" s="384"/>
      <c r="AT1939" s="306"/>
      <c r="AU1939" s="306"/>
      <c r="AV1939" s="160"/>
      <c r="AW1939" s="158"/>
      <c r="AX1939" s="385"/>
      <c r="AY1939" s="453"/>
      <c r="AZ1939" s="165"/>
      <c r="BA1939" s="301"/>
      <c r="BB1939" s="165"/>
      <c r="BC1939" s="301"/>
      <c r="BD1939" s="165"/>
      <c r="BE1939" s="302"/>
      <c r="BF1939" s="302"/>
      <c r="BG1939" s="165"/>
      <c r="BH1939" s="303"/>
      <c r="BI1939" s="165"/>
      <c r="BJ1939" s="304"/>
      <c r="BK1939" s="394"/>
      <c r="BL1939" s="302"/>
      <c r="BM1939" s="302"/>
      <c r="BN1939" s="394"/>
      <c r="BO1939" s="302"/>
      <c r="BP1939" s="13"/>
      <c r="BQ1939" s="302"/>
      <c r="BR1939" s="13"/>
      <c r="BS1939" s="302"/>
      <c r="BT1939" s="13"/>
      <c r="BU1939" s="302"/>
      <c r="BV1939" s="386"/>
      <c r="BW1939" s="303"/>
      <c r="BX1939" s="303"/>
      <c r="BY1939" s="302"/>
      <c r="BZ1939" s="302"/>
      <c r="CA1939" s="387"/>
      <c r="CB1939" s="395"/>
      <c r="CC1939" s="12"/>
      <c r="CD1939" s="304"/>
      <c r="CE1939" s="14"/>
      <c r="CF1939" s="395"/>
      <c r="CG1939" s="397"/>
      <c r="CH1939" s="300">
        <f t="shared" si="753"/>
        <v>0</v>
      </c>
      <c r="CI1939" s="26"/>
      <c r="CJ1939" s="17">
        <f t="shared" si="750"/>
        <v>0</v>
      </c>
      <c r="CK1939" s="18">
        <f t="shared" si="761"/>
        <v>12.89</v>
      </c>
      <c r="CM1939" s="164"/>
      <c r="CN1939" s="302"/>
      <c r="CO1939" s="13">
        <f t="shared" si="754"/>
        <v>0</v>
      </c>
      <c r="CP1939" s="302"/>
      <c r="CQ1939" s="13">
        <f t="shared" si="755"/>
        <v>0</v>
      </c>
      <c r="CR1939" s="302"/>
      <c r="CS1939" s="13">
        <f t="shared" si="756"/>
        <v>0</v>
      </c>
      <c r="CT1939" s="302"/>
      <c r="CU1939" s="13">
        <f t="shared" si="751"/>
        <v>0</v>
      </c>
      <c r="CV1939" s="302"/>
      <c r="CW1939" s="13">
        <f t="shared" si="757"/>
        <v>0</v>
      </c>
      <c r="CX1939" s="13">
        <f t="shared" si="758"/>
        <v>0</v>
      </c>
      <c r="CY1939" s="251">
        <f t="shared" si="759"/>
        <v>0</v>
      </c>
      <c r="CZ1939" s="13" t="s">
        <v>29</v>
      </c>
      <c r="DA1939" s="13">
        <v>50</v>
      </c>
      <c r="DB1939" s="22">
        <f t="shared" si="760"/>
        <v>0</v>
      </c>
      <c r="DD1939" s="24"/>
      <c r="DF1939" s="163"/>
      <c r="DH1939" s="24"/>
      <c r="DI1939" s="447"/>
      <c r="DJ1939" s="163"/>
    </row>
    <row r="1940" spans="1:114" s="7" customFormat="1">
      <c r="A1940" s="277">
        <f t="shared" si="744"/>
        <v>50</v>
      </c>
      <c r="B1940" s="21" t="e">
        <f>'Calculateur de trading'!I1940/C1940/W1940</f>
        <v>#DIV/0!</v>
      </c>
      <c r="C1940" s="278">
        <f t="shared" si="745"/>
        <v>10</v>
      </c>
      <c r="D1940" s="426"/>
      <c r="E1940" s="273">
        <f t="shared" si="746"/>
        <v>100</v>
      </c>
      <c r="F1940" s="271">
        <f t="shared" si="738"/>
        <v>2</v>
      </c>
      <c r="G1940" s="271" t="e">
        <f t="shared" si="739"/>
        <v>#DIV/0!</v>
      </c>
      <c r="H1940" s="272">
        <f t="shared" si="740"/>
        <v>20</v>
      </c>
      <c r="I1940" s="270"/>
      <c r="J1940" s="273">
        <f t="shared" si="747"/>
        <v>200</v>
      </c>
      <c r="K1940" s="271">
        <f t="shared" si="741"/>
        <v>4</v>
      </c>
      <c r="L1940" s="271" t="e">
        <f t="shared" si="742"/>
        <v>#DIV/0!</v>
      </c>
      <c r="M1940" s="272">
        <f t="shared" si="743"/>
        <v>40</v>
      </c>
      <c r="N1940" s="389"/>
      <c r="O1940" s="455" t="e">
        <f>(A1940*B1940*W1940)+(B1940*'Calculateur de trading'!H1940)</f>
        <v>#DIV/0!</v>
      </c>
      <c r="P1940" s="274" t="e">
        <f>O1940/'Déscriptions des trades'!CK1940</f>
        <v>#DIV/0!</v>
      </c>
      <c r="Q1940" s="456" t="e">
        <f>'Déscriptions des trades'!CK1940-O1940</f>
        <v>#DIV/0!</v>
      </c>
      <c r="R1940" s="466" t="e">
        <f t="shared" si="748"/>
        <v>#DIV/0!</v>
      </c>
      <c r="S1940" s="389"/>
      <c r="T1940" s="12"/>
      <c r="U1940" s="25"/>
      <c r="V1940" s="15"/>
      <c r="W1940" s="490">
        <f t="shared" si="752"/>
        <v>0</v>
      </c>
      <c r="X1940" s="21" t="e">
        <f>W1940*U1940/'Déscriptions des trades'!CK1940*'Déscriptions des trades'!B1940</f>
        <v>#DIV/0!</v>
      </c>
      <c r="Y1940" s="459"/>
      <c r="Z1940" s="389"/>
      <c r="AA1940" s="23">
        <f t="shared" si="749"/>
        <v>0.1</v>
      </c>
      <c r="AB1940" s="17" t="e">
        <f>(AA1940*'Déscriptions des trades'!U1940*'Déscriptions des trades'!B1940/'Déscriptions des trades'!CK1940)*'Déscriptions des trades'!W1940</f>
        <v>#DIV/0!</v>
      </c>
      <c r="AC1940" s="265" t="e">
        <f>AB1940*'Déscriptions des trades'!CK1940</f>
        <v>#DIV/0!</v>
      </c>
      <c r="AD1940" s="266" t="e">
        <f>'Déscriptions des trades'!CK1940-AC1940</f>
        <v>#DIV/0!</v>
      </c>
      <c r="AE1940" s="389"/>
      <c r="AF1940" s="399">
        <v>1936</v>
      </c>
      <c r="AG1940" s="389"/>
      <c r="AH1940" s="20"/>
      <c r="AI1940" s="303"/>
      <c r="AJ1940" s="307"/>
      <c r="AK1940" s="161"/>
      <c r="AL1940" s="305"/>
      <c r="AM1940" s="305"/>
      <c r="AN1940" s="162"/>
      <c r="AO1940" s="439"/>
      <c r="AP1940" s="162"/>
      <c r="AQ1940" s="113"/>
      <c r="AR1940" s="113"/>
      <c r="AS1940" s="384"/>
      <c r="AT1940" s="306"/>
      <c r="AU1940" s="306"/>
      <c r="AV1940" s="160"/>
      <c r="AW1940" s="158"/>
      <c r="AX1940" s="385"/>
      <c r="AY1940" s="453"/>
      <c r="AZ1940" s="165"/>
      <c r="BA1940" s="301"/>
      <c r="BB1940" s="165"/>
      <c r="BC1940" s="301"/>
      <c r="BD1940" s="165"/>
      <c r="BE1940" s="302"/>
      <c r="BF1940" s="302"/>
      <c r="BG1940" s="165"/>
      <c r="BH1940" s="303"/>
      <c r="BI1940" s="165"/>
      <c r="BJ1940" s="304"/>
      <c r="BK1940" s="394"/>
      <c r="BL1940" s="302"/>
      <c r="BM1940" s="302"/>
      <c r="BN1940" s="394"/>
      <c r="BO1940" s="302"/>
      <c r="BP1940" s="13"/>
      <c r="BQ1940" s="302"/>
      <c r="BR1940" s="13"/>
      <c r="BS1940" s="302"/>
      <c r="BT1940" s="13"/>
      <c r="BU1940" s="302"/>
      <c r="BV1940" s="386"/>
      <c r="BW1940" s="303"/>
      <c r="BX1940" s="303"/>
      <c r="BY1940" s="302"/>
      <c r="BZ1940" s="302"/>
      <c r="CA1940" s="387"/>
      <c r="CB1940" s="395"/>
      <c r="CC1940" s="12"/>
      <c r="CD1940" s="304"/>
      <c r="CE1940" s="14"/>
      <c r="CF1940" s="395"/>
      <c r="CG1940" s="397"/>
      <c r="CH1940" s="300">
        <f t="shared" si="753"/>
        <v>0</v>
      </c>
      <c r="CI1940" s="26"/>
      <c r="CJ1940" s="17">
        <f t="shared" si="750"/>
        <v>0</v>
      </c>
      <c r="CK1940" s="18">
        <f t="shared" si="761"/>
        <v>12.89</v>
      </c>
      <c r="CM1940" s="164"/>
      <c r="CN1940" s="302"/>
      <c r="CO1940" s="13">
        <f t="shared" si="754"/>
        <v>0</v>
      </c>
      <c r="CP1940" s="302"/>
      <c r="CQ1940" s="13">
        <f t="shared" si="755"/>
        <v>0</v>
      </c>
      <c r="CR1940" s="302"/>
      <c r="CS1940" s="13">
        <f t="shared" si="756"/>
        <v>0</v>
      </c>
      <c r="CT1940" s="302"/>
      <c r="CU1940" s="13">
        <f t="shared" si="751"/>
        <v>0</v>
      </c>
      <c r="CV1940" s="302"/>
      <c r="CW1940" s="13">
        <f t="shared" si="757"/>
        <v>0</v>
      </c>
      <c r="CX1940" s="13">
        <f t="shared" si="758"/>
        <v>0</v>
      </c>
      <c r="CY1940" s="251">
        <f t="shared" si="759"/>
        <v>0</v>
      </c>
      <c r="CZ1940" s="13" t="s">
        <v>29</v>
      </c>
      <c r="DA1940" s="13">
        <v>50</v>
      </c>
      <c r="DB1940" s="22">
        <f t="shared" si="760"/>
        <v>0</v>
      </c>
      <c r="DD1940" s="24"/>
      <c r="DF1940" s="163"/>
      <c r="DH1940" s="24"/>
      <c r="DI1940" s="447"/>
      <c r="DJ1940" s="163"/>
    </row>
    <row r="1941" spans="1:114" s="7" customFormat="1">
      <c r="A1941" s="277">
        <f t="shared" si="744"/>
        <v>50</v>
      </c>
      <c r="B1941" s="21" t="e">
        <f>'Calculateur de trading'!I1941/C1941/W1941</f>
        <v>#DIV/0!</v>
      </c>
      <c r="C1941" s="278">
        <f t="shared" si="745"/>
        <v>10</v>
      </c>
      <c r="D1941" s="278"/>
      <c r="E1941" s="273">
        <f t="shared" si="746"/>
        <v>100</v>
      </c>
      <c r="F1941" s="271">
        <f t="shared" si="738"/>
        <v>2</v>
      </c>
      <c r="G1941" s="271" t="e">
        <f t="shared" si="739"/>
        <v>#DIV/0!</v>
      </c>
      <c r="H1941" s="272">
        <f t="shared" si="740"/>
        <v>20</v>
      </c>
      <c r="I1941" s="270"/>
      <c r="J1941" s="273">
        <f t="shared" si="747"/>
        <v>200</v>
      </c>
      <c r="K1941" s="271">
        <f t="shared" si="741"/>
        <v>4</v>
      </c>
      <c r="L1941" s="271" t="e">
        <f t="shared" si="742"/>
        <v>#DIV/0!</v>
      </c>
      <c r="M1941" s="272">
        <f t="shared" si="743"/>
        <v>40</v>
      </c>
      <c r="N1941" s="389"/>
      <c r="O1941" s="455" t="e">
        <f>(A1941*B1941*W1941)+(B1941*'Calculateur de trading'!H1941)</f>
        <v>#DIV/0!</v>
      </c>
      <c r="P1941" s="274" t="e">
        <f>O1941/'Déscriptions des trades'!CK1941</f>
        <v>#DIV/0!</v>
      </c>
      <c r="Q1941" s="456" t="e">
        <f>'Déscriptions des trades'!CK1941-O1941</f>
        <v>#DIV/0!</v>
      </c>
      <c r="R1941" s="466" t="e">
        <f t="shared" si="748"/>
        <v>#DIV/0!</v>
      </c>
      <c r="S1941" s="389"/>
      <c r="T1941" s="12"/>
      <c r="U1941" s="25"/>
      <c r="V1941" s="15"/>
      <c r="W1941" s="490">
        <f t="shared" si="752"/>
        <v>0</v>
      </c>
      <c r="X1941" s="21" t="e">
        <f>W1941*U1941/'Déscriptions des trades'!CK1941*'Déscriptions des trades'!B1941</f>
        <v>#DIV/0!</v>
      </c>
      <c r="Y1941" s="459"/>
      <c r="Z1941" s="389"/>
      <c r="AA1941" s="23">
        <f t="shared" si="749"/>
        <v>0.1</v>
      </c>
      <c r="AB1941" s="17" t="e">
        <f>(AA1941*'Déscriptions des trades'!U1941*'Déscriptions des trades'!B1941/'Déscriptions des trades'!CK1941)*'Déscriptions des trades'!W1941</f>
        <v>#DIV/0!</v>
      </c>
      <c r="AC1941" s="265" t="e">
        <f>AB1941*'Déscriptions des trades'!CK1941</f>
        <v>#DIV/0!</v>
      </c>
      <c r="AD1941" s="266" t="e">
        <f>'Déscriptions des trades'!CK1941-AC1941</f>
        <v>#DIV/0!</v>
      </c>
      <c r="AE1941" s="389"/>
      <c r="AF1941" s="399">
        <v>1937</v>
      </c>
      <c r="AG1941" s="389"/>
      <c r="AH1941" s="20"/>
      <c r="AI1941" s="303"/>
      <c r="AJ1941" s="307"/>
      <c r="AK1941" s="161"/>
      <c r="AL1941" s="305"/>
      <c r="AM1941" s="305"/>
      <c r="AN1941" s="162"/>
      <c r="AO1941" s="439"/>
      <c r="AP1941" s="162"/>
      <c r="AQ1941" s="113"/>
      <c r="AR1941" s="113"/>
      <c r="AS1941" s="384"/>
      <c r="AT1941" s="306"/>
      <c r="AU1941" s="306"/>
      <c r="AV1941" s="160"/>
      <c r="AW1941" s="158"/>
      <c r="AX1941" s="385"/>
      <c r="AY1941" s="453"/>
      <c r="AZ1941" s="165"/>
      <c r="BA1941" s="301"/>
      <c r="BB1941" s="165"/>
      <c r="BC1941" s="301"/>
      <c r="BD1941" s="165"/>
      <c r="BE1941" s="302"/>
      <c r="BF1941" s="302"/>
      <c r="BG1941" s="165"/>
      <c r="BH1941" s="303"/>
      <c r="BI1941" s="165"/>
      <c r="BJ1941" s="304"/>
      <c r="BK1941" s="394"/>
      <c r="BL1941" s="302"/>
      <c r="BM1941" s="302"/>
      <c r="BN1941" s="394"/>
      <c r="BO1941" s="302"/>
      <c r="BP1941" s="13"/>
      <c r="BQ1941" s="302"/>
      <c r="BR1941" s="13"/>
      <c r="BS1941" s="302"/>
      <c r="BT1941" s="13"/>
      <c r="BU1941" s="302"/>
      <c r="BV1941" s="386"/>
      <c r="BW1941" s="303"/>
      <c r="BX1941" s="303"/>
      <c r="BY1941" s="302"/>
      <c r="BZ1941" s="302"/>
      <c r="CA1941" s="387"/>
      <c r="CB1941" s="395"/>
      <c r="CC1941" s="12"/>
      <c r="CD1941" s="304"/>
      <c r="CE1941" s="14"/>
      <c r="CF1941" s="395"/>
      <c r="CG1941" s="397"/>
      <c r="CH1941" s="300">
        <f t="shared" si="753"/>
        <v>0</v>
      </c>
      <c r="CI1941" s="26"/>
      <c r="CJ1941" s="17">
        <f t="shared" si="750"/>
        <v>0</v>
      </c>
      <c r="CK1941" s="18">
        <f t="shared" si="761"/>
        <v>12.89</v>
      </c>
      <c r="CM1941" s="164"/>
      <c r="CN1941" s="302"/>
      <c r="CO1941" s="13">
        <f t="shared" si="754"/>
        <v>0</v>
      </c>
      <c r="CP1941" s="302"/>
      <c r="CQ1941" s="13">
        <f t="shared" si="755"/>
        <v>0</v>
      </c>
      <c r="CR1941" s="302"/>
      <c r="CS1941" s="13">
        <f t="shared" si="756"/>
        <v>0</v>
      </c>
      <c r="CT1941" s="302"/>
      <c r="CU1941" s="13">
        <f t="shared" si="751"/>
        <v>0</v>
      </c>
      <c r="CV1941" s="302"/>
      <c r="CW1941" s="13">
        <f t="shared" si="757"/>
        <v>0</v>
      </c>
      <c r="CX1941" s="13">
        <f t="shared" si="758"/>
        <v>0</v>
      </c>
      <c r="CY1941" s="251">
        <f t="shared" si="759"/>
        <v>0</v>
      </c>
      <c r="CZ1941" s="13" t="s">
        <v>29</v>
      </c>
      <c r="DA1941" s="13">
        <v>50</v>
      </c>
      <c r="DB1941" s="22">
        <f t="shared" si="760"/>
        <v>0</v>
      </c>
      <c r="DD1941" s="24"/>
      <c r="DF1941" s="163"/>
      <c r="DH1941" s="24"/>
      <c r="DI1941" s="447"/>
      <c r="DJ1941" s="163"/>
    </row>
    <row r="1942" spans="1:114" s="7" customFormat="1">
      <c r="A1942" s="277">
        <f t="shared" si="744"/>
        <v>50</v>
      </c>
      <c r="B1942" s="21" t="e">
        <f>'Calculateur de trading'!I1942/C1942/W1942</f>
        <v>#DIV/0!</v>
      </c>
      <c r="C1942" s="278">
        <f t="shared" si="745"/>
        <v>10</v>
      </c>
      <c r="D1942" s="426"/>
      <c r="E1942" s="273">
        <f t="shared" si="746"/>
        <v>100</v>
      </c>
      <c r="F1942" s="271">
        <f t="shared" si="738"/>
        <v>2</v>
      </c>
      <c r="G1942" s="271" t="e">
        <f t="shared" si="739"/>
        <v>#DIV/0!</v>
      </c>
      <c r="H1942" s="272">
        <f t="shared" si="740"/>
        <v>20</v>
      </c>
      <c r="I1942" s="270"/>
      <c r="J1942" s="273">
        <f t="shared" si="747"/>
        <v>200</v>
      </c>
      <c r="K1942" s="271">
        <f t="shared" si="741"/>
        <v>4</v>
      </c>
      <c r="L1942" s="271" t="e">
        <f t="shared" si="742"/>
        <v>#DIV/0!</v>
      </c>
      <c r="M1942" s="272">
        <f t="shared" si="743"/>
        <v>40</v>
      </c>
      <c r="N1942" s="389"/>
      <c r="O1942" s="455" t="e">
        <f>(A1942*B1942*W1942)+(B1942*'Calculateur de trading'!H1942)</f>
        <v>#DIV/0!</v>
      </c>
      <c r="P1942" s="274" t="e">
        <f>O1942/'Déscriptions des trades'!CK1942</f>
        <v>#DIV/0!</v>
      </c>
      <c r="Q1942" s="456" t="e">
        <f>'Déscriptions des trades'!CK1942-O1942</f>
        <v>#DIV/0!</v>
      </c>
      <c r="R1942" s="466" t="e">
        <f t="shared" si="748"/>
        <v>#DIV/0!</v>
      </c>
      <c r="S1942" s="389"/>
      <c r="T1942" s="12"/>
      <c r="U1942" s="25"/>
      <c r="V1942" s="15"/>
      <c r="W1942" s="490">
        <f t="shared" si="752"/>
        <v>0</v>
      </c>
      <c r="X1942" s="21" t="e">
        <f>W1942*U1942/'Déscriptions des trades'!CK1942*'Déscriptions des trades'!B1942</f>
        <v>#DIV/0!</v>
      </c>
      <c r="Y1942" s="459"/>
      <c r="Z1942" s="389"/>
      <c r="AA1942" s="23">
        <f t="shared" si="749"/>
        <v>0.1</v>
      </c>
      <c r="AB1942" s="17" t="e">
        <f>(AA1942*'Déscriptions des trades'!U1942*'Déscriptions des trades'!B1942/'Déscriptions des trades'!CK1942)*'Déscriptions des trades'!W1942</f>
        <v>#DIV/0!</v>
      </c>
      <c r="AC1942" s="265" t="e">
        <f>AB1942*'Déscriptions des trades'!CK1942</f>
        <v>#DIV/0!</v>
      </c>
      <c r="AD1942" s="266" t="e">
        <f>'Déscriptions des trades'!CK1942-AC1942</f>
        <v>#DIV/0!</v>
      </c>
      <c r="AE1942" s="389"/>
      <c r="AF1942" s="399">
        <v>1938</v>
      </c>
      <c r="AG1942" s="389"/>
      <c r="AH1942" s="20"/>
      <c r="AI1942" s="303"/>
      <c r="AJ1942" s="307"/>
      <c r="AK1942" s="161"/>
      <c r="AL1942" s="305"/>
      <c r="AM1942" s="305"/>
      <c r="AN1942" s="162"/>
      <c r="AO1942" s="439"/>
      <c r="AP1942" s="162"/>
      <c r="AQ1942" s="113"/>
      <c r="AR1942" s="113"/>
      <c r="AS1942" s="384"/>
      <c r="AT1942" s="306"/>
      <c r="AU1942" s="306"/>
      <c r="AV1942" s="160"/>
      <c r="AW1942" s="158"/>
      <c r="AX1942" s="385"/>
      <c r="AY1942" s="453"/>
      <c r="AZ1942" s="165"/>
      <c r="BA1942" s="301"/>
      <c r="BB1942" s="165"/>
      <c r="BC1942" s="301"/>
      <c r="BD1942" s="165"/>
      <c r="BE1942" s="302"/>
      <c r="BF1942" s="302"/>
      <c r="BG1942" s="165"/>
      <c r="BH1942" s="303"/>
      <c r="BI1942" s="165"/>
      <c r="BJ1942" s="304"/>
      <c r="BK1942" s="394"/>
      <c r="BL1942" s="302"/>
      <c r="BM1942" s="302"/>
      <c r="BN1942" s="394"/>
      <c r="BO1942" s="302"/>
      <c r="BP1942" s="13"/>
      <c r="BQ1942" s="302"/>
      <c r="BR1942" s="13"/>
      <c r="BS1942" s="302"/>
      <c r="BT1942" s="13"/>
      <c r="BU1942" s="302"/>
      <c r="BV1942" s="386"/>
      <c r="BW1942" s="303"/>
      <c r="BX1942" s="303"/>
      <c r="BY1942" s="302"/>
      <c r="BZ1942" s="302"/>
      <c r="CA1942" s="387"/>
      <c r="CB1942" s="395"/>
      <c r="CC1942" s="12"/>
      <c r="CD1942" s="304"/>
      <c r="CE1942" s="14"/>
      <c r="CF1942" s="395"/>
      <c r="CG1942" s="397"/>
      <c r="CH1942" s="300">
        <f t="shared" si="753"/>
        <v>0</v>
      </c>
      <c r="CI1942" s="26"/>
      <c r="CJ1942" s="17">
        <f t="shared" si="750"/>
        <v>0</v>
      </c>
      <c r="CK1942" s="18">
        <f t="shared" si="761"/>
        <v>12.89</v>
      </c>
      <c r="CM1942" s="164"/>
      <c r="CN1942" s="302"/>
      <c r="CO1942" s="13">
        <f t="shared" si="754"/>
        <v>0</v>
      </c>
      <c r="CP1942" s="302"/>
      <c r="CQ1942" s="13">
        <f t="shared" si="755"/>
        <v>0</v>
      </c>
      <c r="CR1942" s="302"/>
      <c r="CS1942" s="13">
        <f t="shared" si="756"/>
        <v>0</v>
      </c>
      <c r="CT1942" s="302"/>
      <c r="CU1942" s="13">
        <f t="shared" si="751"/>
        <v>0</v>
      </c>
      <c r="CV1942" s="302"/>
      <c r="CW1942" s="13">
        <f t="shared" si="757"/>
        <v>0</v>
      </c>
      <c r="CX1942" s="13">
        <f t="shared" si="758"/>
        <v>0</v>
      </c>
      <c r="CY1942" s="251">
        <f t="shared" si="759"/>
        <v>0</v>
      </c>
      <c r="CZ1942" s="13" t="s">
        <v>29</v>
      </c>
      <c r="DA1942" s="13">
        <v>50</v>
      </c>
      <c r="DB1942" s="22">
        <f t="shared" si="760"/>
        <v>0</v>
      </c>
      <c r="DD1942" s="24"/>
      <c r="DF1942" s="163"/>
      <c r="DH1942" s="24"/>
      <c r="DI1942" s="447"/>
      <c r="DJ1942" s="163"/>
    </row>
    <row r="1943" spans="1:114" s="7" customFormat="1">
      <c r="A1943" s="277">
        <f t="shared" si="744"/>
        <v>50</v>
      </c>
      <c r="B1943" s="21" t="e">
        <f>'Calculateur de trading'!I1943/C1943/W1943</f>
        <v>#DIV/0!</v>
      </c>
      <c r="C1943" s="278">
        <f t="shared" si="745"/>
        <v>10</v>
      </c>
      <c r="D1943" s="278"/>
      <c r="E1943" s="273">
        <f t="shared" si="746"/>
        <v>100</v>
      </c>
      <c r="F1943" s="271">
        <f t="shared" si="738"/>
        <v>2</v>
      </c>
      <c r="G1943" s="271" t="e">
        <f t="shared" si="739"/>
        <v>#DIV/0!</v>
      </c>
      <c r="H1943" s="272">
        <f t="shared" si="740"/>
        <v>20</v>
      </c>
      <c r="I1943" s="270"/>
      <c r="J1943" s="273">
        <f t="shared" si="747"/>
        <v>200</v>
      </c>
      <c r="K1943" s="271">
        <f t="shared" si="741"/>
        <v>4</v>
      </c>
      <c r="L1943" s="271" t="e">
        <f t="shared" si="742"/>
        <v>#DIV/0!</v>
      </c>
      <c r="M1943" s="272">
        <f t="shared" si="743"/>
        <v>40</v>
      </c>
      <c r="N1943" s="389"/>
      <c r="O1943" s="455" t="e">
        <f>(A1943*B1943*W1943)+(B1943*'Calculateur de trading'!H1943)</f>
        <v>#DIV/0!</v>
      </c>
      <c r="P1943" s="274" t="e">
        <f>O1943/'Déscriptions des trades'!CK1943</f>
        <v>#DIV/0!</v>
      </c>
      <c r="Q1943" s="456" t="e">
        <f>'Déscriptions des trades'!CK1943-O1943</f>
        <v>#DIV/0!</v>
      </c>
      <c r="R1943" s="466" t="e">
        <f t="shared" si="748"/>
        <v>#DIV/0!</v>
      </c>
      <c r="S1943" s="389"/>
      <c r="T1943" s="12"/>
      <c r="U1943" s="25"/>
      <c r="V1943" s="15"/>
      <c r="W1943" s="490">
        <f t="shared" si="752"/>
        <v>0</v>
      </c>
      <c r="X1943" s="21" t="e">
        <f>W1943*U1943/'Déscriptions des trades'!CK1943*'Déscriptions des trades'!B1943</f>
        <v>#DIV/0!</v>
      </c>
      <c r="Y1943" s="459"/>
      <c r="Z1943" s="389"/>
      <c r="AA1943" s="23">
        <f t="shared" si="749"/>
        <v>0.1</v>
      </c>
      <c r="AB1943" s="17" t="e">
        <f>(AA1943*'Déscriptions des trades'!U1943*'Déscriptions des trades'!B1943/'Déscriptions des trades'!CK1943)*'Déscriptions des trades'!W1943</f>
        <v>#DIV/0!</v>
      </c>
      <c r="AC1943" s="265" t="e">
        <f>AB1943*'Déscriptions des trades'!CK1943</f>
        <v>#DIV/0!</v>
      </c>
      <c r="AD1943" s="266" t="e">
        <f>'Déscriptions des trades'!CK1943-AC1943</f>
        <v>#DIV/0!</v>
      </c>
      <c r="AE1943" s="389"/>
      <c r="AF1943" s="399">
        <v>1939</v>
      </c>
      <c r="AG1943" s="389"/>
      <c r="AH1943" s="20"/>
      <c r="AI1943" s="303"/>
      <c r="AJ1943" s="307"/>
      <c r="AK1943" s="161"/>
      <c r="AL1943" s="305"/>
      <c r="AM1943" s="305"/>
      <c r="AN1943" s="162"/>
      <c r="AO1943" s="439"/>
      <c r="AP1943" s="162"/>
      <c r="AQ1943" s="113"/>
      <c r="AR1943" s="113"/>
      <c r="AS1943" s="384"/>
      <c r="AT1943" s="306"/>
      <c r="AU1943" s="306"/>
      <c r="AV1943" s="160"/>
      <c r="AW1943" s="158"/>
      <c r="AX1943" s="385"/>
      <c r="AY1943" s="453"/>
      <c r="AZ1943" s="165"/>
      <c r="BA1943" s="301"/>
      <c r="BB1943" s="165"/>
      <c r="BC1943" s="301"/>
      <c r="BD1943" s="165"/>
      <c r="BE1943" s="302"/>
      <c r="BF1943" s="302"/>
      <c r="BG1943" s="165"/>
      <c r="BH1943" s="303"/>
      <c r="BI1943" s="165"/>
      <c r="BJ1943" s="304"/>
      <c r="BK1943" s="394"/>
      <c r="BL1943" s="302"/>
      <c r="BM1943" s="302"/>
      <c r="BN1943" s="394"/>
      <c r="BO1943" s="302"/>
      <c r="BP1943" s="13"/>
      <c r="BQ1943" s="302"/>
      <c r="BR1943" s="13"/>
      <c r="BS1943" s="302"/>
      <c r="BT1943" s="13"/>
      <c r="BU1943" s="302"/>
      <c r="BV1943" s="386"/>
      <c r="BW1943" s="303"/>
      <c r="BX1943" s="303"/>
      <c r="BY1943" s="302"/>
      <c r="BZ1943" s="302"/>
      <c r="CA1943" s="387"/>
      <c r="CB1943" s="395"/>
      <c r="CC1943" s="12"/>
      <c r="CD1943" s="304"/>
      <c r="CE1943" s="14"/>
      <c r="CF1943" s="395"/>
      <c r="CG1943" s="397"/>
      <c r="CH1943" s="300">
        <f t="shared" si="753"/>
        <v>0</v>
      </c>
      <c r="CI1943" s="26"/>
      <c r="CJ1943" s="17">
        <f t="shared" si="750"/>
        <v>0</v>
      </c>
      <c r="CK1943" s="18">
        <f t="shared" si="761"/>
        <v>12.89</v>
      </c>
      <c r="CM1943" s="164"/>
      <c r="CN1943" s="302"/>
      <c r="CO1943" s="13">
        <f t="shared" si="754"/>
        <v>0</v>
      </c>
      <c r="CP1943" s="302"/>
      <c r="CQ1943" s="13">
        <f t="shared" si="755"/>
        <v>0</v>
      </c>
      <c r="CR1943" s="302"/>
      <c r="CS1943" s="13">
        <f t="shared" si="756"/>
        <v>0</v>
      </c>
      <c r="CT1943" s="302"/>
      <c r="CU1943" s="13">
        <f t="shared" si="751"/>
        <v>0</v>
      </c>
      <c r="CV1943" s="302"/>
      <c r="CW1943" s="13">
        <f t="shared" si="757"/>
        <v>0</v>
      </c>
      <c r="CX1943" s="13">
        <f t="shared" si="758"/>
        <v>0</v>
      </c>
      <c r="CY1943" s="251">
        <f t="shared" si="759"/>
        <v>0</v>
      </c>
      <c r="CZ1943" s="13" t="s">
        <v>29</v>
      </c>
      <c r="DA1943" s="13">
        <v>50</v>
      </c>
      <c r="DB1943" s="22">
        <f t="shared" si="760"/>
        <v>0</v>
      </c>
      <c r="DD1943" s="24"/>
      <c r="DF1943" s="163"/>
      <c r="DH1943" s="24"/>
      <c r="DI1943" s="447"/>
      <c r="DJ1943" s="163"/>
    </row>
    <row r="1944" spans="1:114" s="7" customFormat="1">
      <c r="A1944" s="277">
        <f t="shared" si="744"/>
        <v>50</v>
      </c>
      <c r="B1944" s="21" t="e">
        <f>'Calculateur de trading'!I1944/C1944/W1944</f>
        <v>#DIV/0!</v>
      </c>
      <c r="C1944" s="278">
        <f t="shared" si="745"/>
        <v>10</v>
      </c>
      <c r="D1944" s="426"/>
      <c r="E1944" s="273">
        <f t="shared" si="746"/>
        <v>100</v>
      </c>
      <c r="F1944" s="271">
        <f t="shared" si="738"/>
        <v>2</v>
      </c>
      <c r="G1944" s="271" t="e">
        <f t="shared" si="739"/>
        <v>#DIV/0!</v>
      </c>
      <c r="H1944" s="272">
        <f t="shared" si="740"/>
        <v>20</v>
      </c>
      <c r="I1944" s="270"/>
      <c r="J1944" s="273">
        <f t="shared" si="747"/>
        <v>200</v>
      </c>
      <c r="K1944" s="271">
        <f t="shared" si="741"/>
        <v>4</v>
      </c>
      <c r="L1944" s="271" t="e">
        <f t="shared" si="742"/>
        <v>#DIV/0!</v>
      </c>
      <c r="M1944" s="272">
        <f t="shared" si="743"/>
        <v>40</v>
      </c>
      <c r="N1944" s="389"/>
      <c r="O1944" s="455" t="e">
        <f>(A1944*B1944*W1944)+(B1944*'Calculateur de trading'!H1944)</f>
        <v>#DIV/0!</v>
      </c>
      <c r="P1944" s="274" t="e">
        <f>O1944/'Déscriptions des trades'!CK1944</f>
        <v>#DIV/0!</v>
      </c>
      <c r="Q1944" s="456" t="e">
        <f>'Déscriptions des trades'!CK1944-O1944</f>
        <v>#DIV/0!</v>
      </c>
      <c r="R1944" s="466" t="e">
        <f t="shared" si="748"/>
        <v>#DIV/0!</v>
      </c>
      <c r="S1944" s="389"/>
      <c r="T1944" s="12"/>
      <c r="U1944" s="25"/>
      <c r="V1944" s="15"/>
      <c r="W1944" s="490">
        <f t="shared" si="752"/>
        <v>0</v>
      </c>
      <c r="X1944" s="21" t="e">
        <f>W1944*U1944/'Déscriptions des trades'!CK1944*'Déscriptions des trades'!B1944</f>
        <v>#DIV/0!</v>
      </c>
      <c r="Y1944" s="459"/>
      <c r="Z1944" s="389"/>
      <c r="AA1944" s="23">
        <f t="shared" si="749"/>
        <v>0.1</v>
      </c>
      <c r="AB1944" s="17" t="e">
        <f>(AA1944*'Déscriptions des trades'!U1944*'Déscriptions des trades'!B1944/'Déscriptions des trades'!CK1944)*'Déscriptions des trades'!W1944</f>
        <v>#DIV/0!</v>
      </c>
      <c r="AC1944" s="265" t="e">
        <f>AB1944*'Déscriptions des trades'!CK1944</f>
        <v>#DIV/0!</v>
      </c>
      <c r="AD1944" s="266" t="e">
        <f>'Déscriptions des trades'!CK1944-AC1944</f>
        <v>#DIV/0!</v>
      </c>
      <c r="AE1944" s="389"/>
      <c r="AF1944" s="399">
        <v>1940</v>
      </c>
      <c r="AG1944" s="389"/>
      <c r="AH1944" s="20"/>
      <c r="AI1944" s="303"/>
      <c r="AJ1944" s="307"/>
      <c r="AK1944" s="161"/>
      <c r="AL1944" s="305"/>
      <c r="AM1944" s="305"/>
      <c r="AN1944" s="162"/>
      <c r="AO1944" s="439"/>
      <c r="AP1944" s="162"/>
      <c r="AQ1944" s="113"/>
      <c r="AR1944" s="113"/>
      <c r="AS1944" s="384"/>
      <c r="AT1944" s="306"/>
      <c r="AU1944" s="306"/>
      <c r="AV1944" s="160"/>
      <c r="AW1944" s="158"/>
      <c r="AX1944" s="385"/>
      <c r="AY1944" s="453"/>
      <c r="AZ1944" s="165"/>
      <c r="BA1944" s="301"/>
      <c r="BB1944" s="165"/>
      <c r="BC1944" s="301"/>
      <c r="BD1944" s="165"/>
      <c r="BE1944" s="302"/>
      <c r="BF1944" s="302"/>
      <c r="BG1944" s="165"/>
      <c r="BH1944" s="303"/>
      <c r="BI1944" s="165"/>
      <c r="BJ1944" s="304"/>
      <c r="BK1944" s="394"/>
      <c r="BL1944" s="302"/>
      <c r="BM1944" s="302"/>
      <c r="BN1944" s="394"/>
      <c r="BO1944" s="302"/>
      <c r="BP1944" s="13"/>
      <c r="BQ1944" s="302"/>
      <c r="BR1944" s="13"/>
      <c r="BS1944" s="302"/>
      <c r="BT1944" s="13"/>
      <c r="BU1944" s="302"/>
      <c r="BV1944" s="386"/>
      <c r="BW1944" s="303"/>
      <c r="BX1944" s="303"/>
      <c r="BY1944" s="302"/>
      <c r="BZ1944" s="302"/>
      <c r="CA1944" s="387"/>
      <c r="CB1944" s="395"/>
      <c r="CC1944" s="12"/>
      <c r="CD1944" s="304"/>
      <c r="CE1944" s="14"/>
      <c r="CF1944" s="395"/>
      <c r="CG1944" s="397"/>
      <c r="CH1944" s="300">
        <f t="shared" si="753"/>
        <v>0</v>
      </c>
      <c r="CI1944" s="26"/>
      <c r="CJ1944" s="17">
        <f t="shared" si="750"/>
        <v>0</v>
      </c>
      <c r="CK1944" s="18">
        <f t="shared" si="761"/>
        <v>12.89</v>
      </c>
      <c r="CM1944" s="164"/>
      <c r="CN1944" s="302"/>
      <c r="CO1944" s="13">
        <f t="shared" si="754"/>
        <v>0</v>
      </c>
      <c r="CP1944" s="302"/>
      <c r="CQ1944" s="13">
        <f t="shared" si="755"/>
        <v>0</v>
      </c>
      <c r="CR1944" s="302"/>
      <c r="CS1944" s="13">
        <f t="shared" si="756"/>
        <v>0</v>
      </c>
      <c r="CT1944" s="302"/>
      <c r="CU1944" s="13">
        <f t="shared" si="751"/>
        <v>0</v>
      </c>
      <c r="CV1944" s="302"/>
      <c r="CW1944" s="13">
        <f t="shared" si="757"/>
        <v>0</v>
      </c>
      <c r="CX1944" s="13">
        <f t="shared" si="758"/>
        <v>0</v>
      </c>
      <c r="CY1944" s="251">
        <f t="shared" si="759"/>
        <v>0</v>
      </c>
      <c r="CZ1944" s="13" t="s">
        <v>29</v>
      </c>
      <c r="DA1944" s="13">
        <v>50</v>
      </c>
      <c r="DB1944" s="22">
        <f t="shared" si="760"/>
        <v>0</v>
      </c>
      <c r="DD1944" s="24"/>
      <c r="DF1944" s="163"/>
      <c r="DH1944" s="24"/>
      <c r="DI1944" s="447"/>
      <c r="DJ1944" s="163"/>
    </row>
    <row r="1945" spans="1:114" s="7" customFormat="1">
      <c r="A1945" s="277">
        <f t="shared" si="744"/>
        <v>50</v>
      </c>
      <c r="B1945" s="21" t="e">
        <f>'Calculateur de trading'!I1945/C1945/W1945</f>
        <v>#DIV/0!</v>
      </c>
      <c r="C1945" s="278">
        <f t="shared" si="745"/>
        <v>10</v>
      </c>
      <c r="D1945" s="426"/>
      <c r="E1945" s="273">
        <f t="shared" si="746"/>
        <v>100</v>
      </c>
      <c r="F1945" s="271">
        <f t="shared" si="738"/>
        <v>2</v>
      </c>
      <c r="G1945" s="271" t="e">
        <f t="shared" si="739"/>
        <v>#DIV/0!</v>
      </c>
      <c r="H1945" s="272">
        <f t="shared" si="740"/>
        <v>20</v>
      </c>
      <c r="I1945" s="270"/>
      <c r="J1945" s="273">
        <f t="shared" si="747"/>
        <v>200</v>
      </c>
      <c r="K1945" s="271">
        <f t="shared" si="741"/>
        <v>4</v>
      </c>
      <c r="L1945" s="271" t="e">
        <f t="shared" si="742"/>
        <v>#DIV/0!</v>
      </c>
      <c r="M1945" s="272">
        <f t="shared" si="743"/>
        <v>40</v>
      </c>
      <c r="N1945" s="389"/>
      <c r="O1945" s="455" t="e">
        <f>(A1945*B1945*W1945)+(B1945*'Calculateur de trading'!H1945)</f>
        <v>#DIV/0!</v>
      </c>
      <c r="P1945" s="274" t="e">
        <f>O1945/'Déscriptions des trades'!CK1945</f>
        <v>#DIV/0!</v>
      </c>
      <c r="Q1945" s="456" t="e">
        <f>'Déscriptions des trades'!CK1945-O1945</f>
        <v>#DIV/0!</v>
      </c>
      <c r="R1945" s="466" t="e">
        <f t="shared" si="748"/>
        <v>#DIV/0!</v>
      </c>
      <c r="S1945" s="389"/>
      <c r="T1945" s="12"/>
      <c r="U1945" s="25"/>
      <c r="V1945" s="15"/>
      <c r="W1945" s="490">
        <f t="shared" si="752"/>
        <v>0</v>
      </c>
      <c r="X1945" s="21" t="e">
        <f>W1945*U1945/'Déscriptions des trades'!CK1945*'Déscriptions des trades'!B1945</f>
        <v>#DIV/0!</v>
      </c>
      <c r="Y1945" s="459"/>
      <c r="Z1945" s="389"/>
      <c r="AA1945" s="23">
        <f t="shared" si="749"/>
        <v>0.1</v>
      </c>
      <c r="AB1945" s="17" t="e">
        <f>(AA1945*'Déscriptions des trades'!U1945*'Déscriptions des trades'!B1945/'Déscriptions des trades'!CK1945)*'Déscriptions des trades'!W1945</f>
        <v>#DIV/0!</v>
      </c>
      <c r="AC1945" s="265" t="e">
        <f>AB1945*'Déscriptions des trades'!CK1945</f>
        <v>#DIV/0!</v>
      </c>
      <c r="AD1945" s="266" t="e">
        <f>'Déscriptions des trades'!CK1945-AC1945</f>
        <v>#DIV/0!</v>
      </c>
      <c r="AE1945" s="389"/>
      <c r="AF1945" s="399">
        <v>1941</v>
      </c>
      <c r="AG1945" s="389"/>
      <c r="AH1945" s="20"/>
      <c r="AI1945" s="303"/>
      <c r="AJ1945" s="307"/>
      <c r="AK1945" s="161"/>
      <c r="AL1945" s="305"/>
      <c r="AM1945" s="305"/>
      <c r="AN1945" s="162"/>
      <c r="AO1945" s="439"/>
      <c r="AP1945" s="162"/>
      <c r="AQ1945" s="113"/>
      <c r="AR1945" s="113"/>
      <c r="AS1945" s="384"/>
      <c r="AT1945" s="306"/>
      <c r="AU1945" s="306"/>
      <c r="AV1945" s="160"/>
      <c r="AW1945" s="158"/>
      <c r="AX1945" s="385"/>
      <c r="AY1945" s="453"/>
      <c r="AZ1945" s="165"/>
      <c r="BA1945" s="301"/>
      <c r="BB1945" s="165"/>
      <c r="BC1945" s="301"/>
      <c r="BD1945" s="165"/>
      <c r="BE1945" s="302"/>
      <c r="BF1945" s="302"/>
      <c r="BG1945" s="165"/>
      <c r="BH1945" s="303"/>
      <c r="BI1945" s="165"/>
      <c r="BJ1945" s="304"/>
      <c r="BK1945" s="394"/>
      <c r="BL1945" s="302"/>
      <c r="BM1945" s="302"/>
      <c r="BN1945" s="394"/>
      <c r="BO1945" s="302"/>
      <c r="BP1945" s="13"/>
      <c r="BQ1945" s="302"/>
      <c r="BR1945" s="13"/>
      <c r="BS1945" s="302"/>
      <c r="BT1945" s="13"/>
      <c r="BU1945" s="302"/>
      <c r="BV1945" s="386"/>
      <c r="BW1945" s="303"/>
      <c r="BX1945" s="303"/>
      <c r="BY1945" s="302"/>
      <c r="BZ1945" s="302"/>
      <c r="CA1945" s="387"/>
      <c r="CB1945" s="395"/>
      <c r="CC1945" s="12"/>
      <c r="CD1945" s="304"/>
      <c r="CE1945" s="14"/>
      <c r="CF1945" s="395"/>
      <c r="CG1945" s="397"/>
      <c r="CH1945" s="300">
        <f t="shared" si="753"/>
        <v>0</v>
      </c>
      <c r="CI1945" s="26"/>
      <c r="CJ1945" s="17">
        <f t="shared" si="750"/>
        <v>0</v>
      </c>
      <c r="CK1945" s="18">
        <f t="shared" si="761"/>
        <v>12.89</v>
      </c>
      <c r="CM1945" s="164"/>
      <c r="CN1945" s="302"/>
      <c r="CO1945" s="13">
        <f t="shared" si="754"/>
        <v>0</v>
      </c>
      <c r="CP1945" s="302"/>
      <c r="CQ1945" s="13">
        <f t="shared" si="755"/>
        <v>0</v>
      </c>
      <c r="CR1945" s="302"/>
      <c r="CS1945" s="13">
        <f t="shared" si="756"/>
        <v>0</v>
      </c>
      <c r="CT1945" s="302"/>
      <c r="CU1945" s="13">
        <f t="shared" si="751"/>
        <v>0</v>
      </c>
      <c r="CV1945" s="302"/>
      <c r="CW1945" s="13">
        <f t="shared" si="757"/>
        <v>0</v>
      </c>
      <c r="CX1945" s="13">
        <f t="shared" si="758"/>
        <v>0</v>
      </c>
      <c r="CY1945" s="251">
        <f t="shared" si="759"/>
        <v>0</v>
      </c>
      <c r="CZ1945" s="13" t="s">
        <v>29</v>
      </c>
      <c r="DA1945" s="13">
        <v>50</v>
      </c>
      <c r="DB1945" s="22">
        <f t="shared" si="760"/>
        <v>0</v>
      </c>
      <c r="DD1945" s="24"/>
      <c r="DF1945" s="163"/>
      <c r="DH1945" s="24"/>
      <c r="DI1945" s="447"/>
      <c r="DJ1945" s="163"/>
    </row>
    <row r="1946" spans="1:114" s="7" customFormat="1">
      <c r="A1946" s="277">
        <f t="shared" si="744"/>
        <v>50</v>
      </c>
      <c r="B1946" s="21" t="e">
        <f>'Calculateur de trading'!I1946/C1946/W1946</f>
        <v>#DIV/0!</v>
      </c>
      <c r="C1946" s="278">
        <f t="shared" si="745"/>
        <v>10</v>
      </c>
      <c r="D1946" s="278"/>
      <c r="E1946" s="273">
        <f t="shared" si="746"/>
        <v>100</v>
      </c>
      <c r="F1946" s="271">
        <f t="shared" si="738"/>
        <v>2</v>
      </c>
      <c r="G1946" s="271" t="e">
        <f t="shared" si="739"/>
        <v>#DIV/0!</v>
      </c>
      <c r="H1946" s="272">
        <f t="shared" si="740"/>
        <v>20</v>
      </c>
      <c r="I1946" s="270"/>
      <c r="J1946" s="273">
        <f t="shared" si="747"/>
        <v>200</v>
      </c>
      <c r="K1946" s="271">
        <f t="shared" si="741"/>
        <v>4</v>
      </c>
      <c r="L1946" s="271" t="e">
        <f t="shared" si="742"/>
        <v>#DIV/0!</v>
      </c>
      <c r="M1946" s="272">
        <f t="shared" si="743"/>
        <v>40</v>
      </c>
      <c r="N1946" s="389"/>
      <c r="O1946" s="455" t="e">
        <f>(A1946*B1946*W1946)+(B1946*'Calculateur de trading'!H1946)</f>
        <v>#DIV/0!</v>
      </c>
      <c r="P1946" s="274" t="e">
        <f>O1946/'Déscriptions des trades'!CK1946</f>
        <v>#DIV/0!</v>
      </c>
      <c r="Q1946" s="456" t="e">
        <f>'Déscriptions des trades'!CK1946-O1946</f>
        <v>#DIV/0!</v>
      </c>
      <c r="R1946" s="466" t="e">
        <f t="shared" si="748"/>
        <v>#DIV/0!</v>
      </c>
      <c r="S1946" s="389"/>
      <c r="T1946" s="12"/>
      <c r="U1946" s="25"/>
      <c r="V1946" s="15"/>
      <c r="W1946" s="490">
        <f t="shared" si="752"/>
        <v>0</v>
      </c>
      <c r="X1946" s="21" t="e">
        <f>W1946*U1946/'Déscriptions des trades'!CK1946*'Déscriptions des trades'!B1946</f>
        <v>#DIV/0!</v>
      </c>
      <c r="Y1946" s="459"/>
      <c r="Z1946" s="389"/>
      <c r="AA1946" s="23">
        <f t="shared" si="749"/>
        <v>0.1</v>
      </c>
      <c r="AB1946" s="17" t="e">
        <f>(AA1946*'Déscriptions des trades'!U1946*'Déscriptions des trades'!B1946/'Déscriptions des trades'!CK1946)*'Déscriptions des trades'!W1946</f>
        <v>#DIV/0!</v>
      </c>
      <c r="AC1946" s="265" t="e">
        <f>AB1946*'Déscriptions des trades'!CK1946</f>
        <v>#DIV/0!</v>
      </c>
      <c r="AD1946" s="266" t="e">
        <f>'Déscriptions des trades'!CK1946-AC1946</f>
        <v>#DIV/0!</v>
      </c>
      <c r="AE1946" s="389"/>
      <c r="AF1946" s="399">
        <v>1942</v>
      </c>
      <c r="AG1946" s="389"/>
      <c r="AH1946" s="20"/>
      <c r="AI1946" s="303"/>
      <c r="AJ1946" s="307"/>
      <c r="AK1946" s="161"/>
      <c r="AL1946" s="305"/>
      <c r="AM1946" s="305"/>
      <c r="AN1946" s="162"/>
      <c r="AO1946" s="439"/>
      <c r="AP1946" s="162"/>
      <c r="AQ1946" s="113"/>
      <c r="AR1946" s="113"/>
      <c r="AS1946" s="384"/>
      <c r="AT1946" s="306"/>
      <c r="AU1946" s="306"/>
      <c r="AV1946" s="160"/>
      <c r="AW1946" s="158"/>
      <c r="AX1946" s="385"/>
      <c r="AY1946" s="453"/>
      <c r="AZ1946" s="165"/>
      <c r="BA1946" s="301"/>
      <c r="BB1946" s="165"/>
      <c r="BC1946" s="301"/>
      <c r="BD1946" s="165"/>
      <c r="BE1946" s="302"/>
      <c r="BF1946" s="302"/>
      <c r="BG1946" s="165"/>
      <c r="BH1946" s="303"/>
      <c r="BI1946" s="165"/>
      <c r="BJ1946" s="304"/>
      <c r="BK1946" s="394"/>
      <c r="BL1946" s="302"/>
      <c r="BM1946" s="302"/>
      <c r="BN1946" s="394"/>
      <c r="BO1946" s="302"/>
      <c r="BP1946" s="13"/>
      <c r="BQ1946" s="302"/>
      <c r="BR1946" s="13"/>
      <c r="BS1946" s="302"/>
      <c r="BT1946" s="13"/>
      <c r="BU1946" s="302"/>
      <c r="BV1946" s="386"/>
      <c r="BW1946" s="303"/>
      <c r="BX1946" s="303"/>
      <c r="BY1946" s="302"/>
      <c r="BZ1946" s="302"/>
      <c r="CA1946" s="387"/>
      <c r="CB1946" s="395"/>
      <c r="CC1946" s="12"/>
      <c r="CD1946" s="304"/>
      <c r="CE1946" s="14"/>
      <c r="CF1946" s="395"/>
      <c r="CG1946" s="397"/>
      <c r="CH1946" s="300">
        <f t="shared" si="753"/>
        <v>0</v>
      </c>
      <c r="CI1946" s="26"/>
      <c r="CJ1946" s="17">
        <f t="shared" si="750"/>
        <v>0</v>
      </c>
      <c r="CK1946" s="18">
        <f t="shared" si="761"/>
        <v>12.89</v>
      </c>
      <c r="CM1946" s="164"/>
      <c r="CN1946" s="302"/>
      <c r="CO1946" s="13">
        <f t="shared" si="754"/>
        <v>0</v>
      </c>
      <c r="CP1946" s="302"/>
      <c r="CQ1946" s="13">
        <f t="shared" si="755"/>
        <v>0</v>
      </c>
      <c r="CR1946" s="302"/>
      <c r="CS1946" s="13">
        <f t="shared" si="756"/>
        <v>0</v>
      </c>
      <c r="CT1946" s="302"/>
      <c r="CU1946" s="13">
        <f t="shared" si="751"/>
        <v>0</v>
      </c>
      <c r="CV1946" s="302"/>
      <c r="CW1946" s="13">
        <f t="shared" si="757"/>
        <v>0</v>
      </c>
      <c r="CX1946" s="13">
        <f t="shared" si="758"/>
        <v>0</v>
      </c>
      <c r="CY1946" s="251">
        <f t="shared" si="759"/>
        <v>0</v>
      </c>
      <c r="CZ1946" s="13" t="s">
        <v>29</v>
      </c>
      <c r="DA1946" s="13">
        <v>50</v>
      </c>
      <c r="DB1946" s="22">
        <f t="shared" si="760"/>
        <v>0</v>
      </c>
      <c r="DD1946" s="24"/>
      <c r="DF1946" s="163"/>
      <c r="DH1946" s="24"/>
      <c r="DI1946" s="447"/>
      <c r="DJ1946" s="163"/>
    </row>
    <row r="1947" spans="1:114" s="7" customFormat="1">
      <c r="A1947" s="277">
        <f t="shared" si="744"/>
        <v>50</v>
      </c>
      <c r="B1947" s="21" t="e">
        <f>'Calculateur de trading'!I1947/C1947/W1947</f>
        <v>#DIV/0!</v>
      </c>
      <c r="C1947" s="278">
        <f t="shared" si="745"/>
        <v>10</v>
      </c>
      <c r="D1947" s="426"/>
      <c r="E1947" s="273">
        <f t="shared" si="746"/>
        <v>100</v>
      </c>
      <c r="F1947" s="271">
        <f t="shared" si="738"/>
        <v>2</v>
      </c>
      <c r="G1947" s="271" t="e">
        <f t="shared" si="739"/>
        <v>#DIV/0!</v>
      </c>
      <c r="H1947" s="272">
        <f t="shared" si="740"/>
        <v>20</v>
      </c>
      <c r="I1947" s="270"/>
      <c r="J1947" s="273">
        <f t="shared" si="747"/>
        <v>200</v>
      </c>
      <c r="K1947" s="271">
        <f t="shared" si="741"/>
        <v>4</v>
      </c>
      <c r="L1947" s="271" t="e">
        <f t="shared" si="742"/>
        <v>#DIV/0!</v>
      </c>
      <c r="M1947" s="272">
        <f t="shared" si="743"/>
        <v>40</v>
      </c>
      <c r="N1947" s="389"/>
      <c r="O1947" s="455" t="e">
        <f>(A1947*B1947*W1947)+(B1947*'Calculateur de trading'!H1947)</f>
        <v>#DIV/0!</v>
      </c>
      <c r="P1947" s="274" t="e">
        <f>O1947/'Déscriptions des trades'!CK1947</f>
        <v>#DIV/0!</v>
      </c>
      <c r="Q1947" s="456" t="e">
        <f>'Déscriptions des trades'!CK1947-O1947</f>
        <v>#DIV/0!</v>
      </c>
      <c r="R1947" s="466" t="e">
        <f t="shared" si="748"/>
        <v>#DIV/0!</v>
      </c>
      <c r="S1947" s="389"/>
      <c r="T1947" s="12"/>
      <c r="U1947" s="25"/>
      <c r="V1947" s="15"/>
      <c r="W1947" s="490">
        <f t="shared" si="752"/>
        <v>0</v>
      </c>
      <c r="X1947" s="21" t="e">
        <f>W1947*U1947/'Déscriptions des trades'!CK1947*'Déscriptions des trades'!B1947</f>
        <v>#DIV/0!</v>
      </c>
      <c r="Y1947" s="459"/>
      <c r="Z1947" s="389"/>
      <c r="AA1947" s="23">
        <f t="shared" si="749"/>
        <v>0.1</v>
      </c>
      <c r="AB1947" s="17" t="e">
        <f>(AA1947*'Déscriptions des trades'!U1947*'Déscriptions des trades'!B1947/'Déscriptions des trades'!CK1947)*'Déscriptions des trades'!W1947</f>
        <v>#DIV/0!</v>
      </c>
      <c r="AC1947" s="265" t="e">
        <f>AB1947*'Déscriptions des trades'!CK1947</f>
        <v>#DIV/0!</v>
      </c>
      <c r="AD1947" s="266" t="e">
        <f>'Déscriptions des trades'!CK1947-AC1947</f>
        <v>#DIV/0!</v>
      </c>
      <c r="AE1947" s="389"/>
      <c r="AF1947" s="399">
        <v>1943</v>
      </c>
      <c r="AG1947" s="389"/>
      <c r="AH1947" s="20"/>
      <c r="AI1947" s="303"/>
      <c r="AJ1947" s="307"/>
      <c r="AK1947" s="161"/>
      <c r="AL1947" s="305"/>
      <c r="AM1947" s="305"/>
      <c r="AN1947" s="162"/>
      <c r="AO1947" s="439"/>
      <c r="AP1947" s="162"/>
      <c r="AQ1947" s="113"/>
      <c r="AR1947" s="113"/>
      <c r="AS1947" s="384"/>
      <c r="AT1947" s="306"/>
      <c r="AU1947" s="306"/>
      <c r="AV1947" s="160"/>
      <c r="AW1947" s="158"/>
      <c r="AX1947" s="385"/>
      <c r="AY1947" s="453"/>
      <c r="AZ1947" s="165"/>
      <c r="BA1947" s="301"/>
      <c r="BB1947" s="165"/>
      <c r="BC1947" s="301"/>
      <c r="BD1947" s="165"/>
      <c r="BE1947" s="302"/>
      <c r="BF1947" s="302"/>
      <c r="BG1947" s="165"/>
      <c r="BH1947" s="303"/>
      <c r="BI1947" s="165"/>
      <c r="BJ1947" s="304"/>
      <c r="BK1947" s="394"/>
      <c r="BL1947" s="302"/>
      <c r="BM1947" s="302"/>
      <c r="BN1947" s="394"/>
      <c r="BO1947" s="302"/>
      <c r="BP1947" s="13"/>
      <c r="BQ1947" s="302"/>
      <c r="BR1947" s="13"/>
      <c r="BS1947" s="302"/>
      <c r="BT1947" s="13"/>
      <c r="BU1947" s="302"/>
      <c r="BV1947" s="386"/>
      <c r="BW1947" s="303"/>
      <c r="BX1947" s="303"/>
      <c r="BY1947" s="302"/>
      <c r="BZ1947" s="302"/>
      <c r="CA1947" s="387"/>
      <c r="CB1947" s="395"/>
      <c r="CC1947" s="12"/>
      <c r="CD1947" s="304"/>
      <c r="CE1947" s="14"/>
      <c r="CF1947" s="395"/>
      <c r="CG1947" s="397"/>
      <c r="CH1947" s="300">
        <f t="shared" si="753"/>
        <v>0</v>
      </c>
      <c r="CI1947" s="26"/>
      <c r="CJ1947" s="17">
        <f t="shared" si="750"/>
        <v>0</v>
      </c>
      <c r="CK1947" s="18">
        <f t="shared" si="761"/>
        <v>12.89</v>
      </c>
      <c r="CM1947" s="164"/>
      <c r="CN1947" s="302"/>
      <c r="CO1947" s="13">
        <f t="shared" si="754"/>
        <v>0</v>
      </c>
      <c r="CP1947" s="302"/>
      <c r="CQ1947" s="13">
        <f t="shared" si="755"/>
        <v>0</v>
      </c>
      <c r="CR1947" s="302"/>
      <c r="CS1947" s="13">
        <f t="shared" si="756"/>
        <v>0</v>
      </c>
      <c r="CT1947" s="302"/>
      <c r="CU1947" s="13">
        <f t="shared" si="751"/>
        <v>0</v>
      </c>
      <c r="CV1947" s="302"/>
      <c r="CW1947" s="13">
        <f t="shared" si="757"/>
        <v>0</v>
      </c>
      <c r="CX1947" s="13">
        <f t="shared" si="758"/>
        <v>0</v>
      </c>
      <c r="CY1947" s="251">
        <f t="shared" si="759"/>
        <v>0</v>
      </c>
      <c r="CZ1947" s="13" t="s">
        <v>29</v>
      </c>
      <c r="DA1947" s="13">
        <v>50</v>
      </c>
      <c r="DB1947" s="22">
        <f t="shared" si="760"/>
        <v>0</v>
      </c>
      <c r="DD1947" s="24"/>
      <c r="DF1947" s="163"/>
      <c r="DH1947" s="24"/>
      <c r="DI1947" s="447"/>
      <c r="DJ1947" s="163"/>
    </row>
    <row r="1948" spans="1:114" s="7" customFormat="1">
      <c r="A1948" s="277">
        <f t="shared" si="744"/>
        <v>50</v>
      </c>
      <c r="B1948" s="21" t="e">
        <f>'Calculateur de trading'!I1948/C1948/W1948</f>
        <v>#DIV/0!</v>
      </c>
      <c r="C1948" s="278">
        <f t="shared" si="745"/>
        <v>10</v>
      </c>
      <c r="D1948" s="278"/>
      <c r="E1948" s="273">
        <f t="shared" si="746"/>
        <v>100</v>
      </c>
      <c r="F1948" s="271">
        <f t="shared" si="738"/>
        <v>2</v>
      </c>
      <c r="G1948" s="271" t="e">
        <f t="shared" si="739"/>
        <v>#DIV/0!</v>
      </c>
      <c r="H1948" s="272">
        <f t="shared" si="740"/>
        <v>20</v>
      </c>
      <c r="I1948" s="270"/>
      <c r="J1948" s="273">
        <f t="shared" si="747"/>
        <v>200</v>
      </c>
      <c r="K1948" s="271">
        <f t="shared" si="741"/>
        <v>4</v>
      </c>
      <c r="L1948" s="271" t="e">
        <f t="shared" si="742"/>
        <v>#DIV/0!</v>
      </c>
      <c r="M1948" s="272">
        <f t="shared" si="743"/>
        <v>40</v>
      </c>
      <c r="N1948" s="389"/>
      <c r="O1948" s="455" t="e">
        <f>(A1948*B1948*W1948)+(B1948*'Calculateur de trading'!H1948)</f>
        <v>#DIV/0!</v>
      </c>
      <c r="P1948" s="274" t="e">
        <f>O1948/'Déscriptions des trades'!CK1948</f>
        <v>#DIV/0!</v>
      </c>
      <c r="Q1948" s="456" t="e">
        <f>'Déscriptions des trades'!CK1948-O1948</f>
        <v>#DIV/0!</v>
      </c>
      <c r="R1948" s="466" t="e">
        <f t="shared" si="748"/>
        <v>#DIV/0!</v>
      </c>
      <c r="S1948" s="389"/>
      <c r="T1948" s="12"/>
      <c r="U1948" s="25"/>
      <c r="V1948" s="15"/>
      <c r="W1948" s="490">
        <f t="shared" si="752"/>
        <v>0</v>
      </c>
      <c r="X1948" s="21" t="e">
        <f>W1948*U1948/'Déscriptions des trades'!CK1948*'Déscriptions des trades'!B1948</f>
        <v>#DIV/0!</v>
      </c>
      <c r="Y1948" s="459"/>
      <c r="Z1948" s="389"/>
      <c r="AA1948" s="23">
        <f t="shared" si="749"/>
        <v>0.1</v>
      </c>
      <c r="AB1948" s="17" t="e">
        <f>(AA1948*'Déscriptions des trades'!U1948*'Déscriptions des trades'!B1948/'Déscriptions des trades'!CK1948)*'Déscriptions des trades'!W1948</f>
        <v>#DIV/0!</v>
      </c>
      <c r="AC1948" s="265" t="e">
        <f>AB1948*'Déscriptions des trades'!CK1948</f>
        <v>#DIV/0!</v>
      </c>
      <c r="AD1948" s="266" t="e">
        <f>'Déscriptions des trades'!CK1948-AC1948</f>
        <v>#DIV/0!</v>
      </c>
      <c r="AE1948" s="389"/>
      <c r="AF1948" s="399">
        <v>1944</v>
      </c>
      <c r="AG1948" s="389"/>
      <c r="AH1948" s="20"/>
      <c r="AI1948" s="303"/>
      <c r="AJ1948" s="307"/>
      <c r="AK1948" s="161"/>
      <c r="AL1948" s="305"/>
      <c r="AM1948" s="305"/>
      <c r="AN1948" s="162"/>
      <c r="AO1948" s="439"/>
      <c r="AP1948" s="162"/>
      <c r="AQ1948" s="113"/>
      <c r="AR1948" s="113"/>
      <c r="AS1948" s="384"/>
      <c r="AT1948" s="306"/>
      <c r="AU1948" s="306"/>
      <c r="AV1948" s="160"/>
      <c r="AW1948" s="158"/>
      <c r="AX1948" s="385"/>
      <c r="AY1948" s="453"/>
      <c r="AZ1948" s="165"/>
      <c r="BA1948" s="301"/>
      <c r="BB1948" s="165"/>
      <c r="BC1948" s="301"/>
      <c r="BD1948" s="165"/>
      <c r="BE1948" s="302"/>
      <c r="BF1948" s="302"/>
      <c r="BG1948" s="165"/>
      <c r="BH1948" s="303"/>
      <c r="BI1948" s="165"/>
      <c r="BJ1948" s="304"/>
      <c r="BK1948" s="394"/>
      <c r="BL1948" s="302"/>
      <c r="BM1948" s="302"/>
      <c r="BN1948" s="394"/>
      <c r="BO1948" s="302"/>
      <c r="BP1948" s="13"/>
      <c r="BQ1948" s="302"/>
      <c r="BR1948" s="13"/>
      <c r="BS1948" s="302"/>
      <c r="BT1948" s="13"/>
      <c r="BU1948" s="302"/>
      <c r="BV1948" s="386"/>
      <c r="BW1948" s="303"/>
      <c r="BX1948" s="303"/>
      <c r="BY1948" s="302"/>
      <c r="BZ1948" s="302"/>
      <c r="CA1948" s="387"/>
      <c r="CB1948" s="395"/>
      <c r="CC1948" s="12"/>
      <c r="CD1948" s="304"/>
      <c r="CE1948" s="14"/>
      <c r="CF1948" s="395"/>
      <c r="CG1948" s="397"/>
      <c r="CH1948" s="300">
        <f t="shared" si="753"/>
        <v>0</v>
      </c>
      <c r="CI1948" s="26"/>
      <c r="CJ1948" s="17">
        <f t="shared" si="750"/>
        <v>0</v>
      </c>
      <c r="CK1948" s="18">
        <f t="shared" si="761"/>
        <v>12.89</v>
      </c>
      <c r="CM1948" s="164"/>
      <c r="CN1948" s="302"/>
      <c r="CO1948" s="13">
        <f t="shared" si="754"/>
        <v>0</v>
      </c>
      <c r="CP1948" s="302"/>
      <c r="CQ1948" s="13">
        <f t="shared" si="755"/>
        <v>0</v>
      </c>
      <c r="CR1948" s="302"/>
      <c r="CS1948" s="13">
        <f t="shared" si="756"/>
        <v>0</v>
      </c>
      <c r="CT1948" s="302"/>
      <c r="CU1948" s="13">
        <f t="shared" si="751"/>
        <v>0</v>
      </c>
      <c r="CV1948" s="302"/>
      <c r="CW1948" s="13">
        <f t="shared" si="757"/>
        <v>0</v>
      </c>
      <c r="CX1948" s="13">
        <f t="shared" si="758"/>
        <v>0</v>
      </c>
      <c r="CY1948" s="251">
        <f t="shared" si="759"/>
        <v>0</v>
      </c>
      <c r="CZ1948" s="13" t="s">
        <v>29</v>
      </c>
      <c r="DA1948" s="13">
        <v>50</v>
      </c>
      <c r="DB1948" s="22">
        <f t="shared" si="760"/>
        <v>0</v>
      </c>
      <c r="DD1948" s="24"/>
      <c r="DF1948" s="163"/>
      <c r="DH1948" s="24"/>
      <c r="DI1948" s="447"/>
      <c r="DJ1948" s="163"/>
    </row>
    <row r="1949" spans="1:114" s="7" customFormat="1">
      <c r="A1949" s="277">
        <f t="shared" si="744"/>
        <v>50</v>
      </c>
      <c r="B1949" s="21" t="e">
        <f>'Calculateur de trading'!I1949/C1949/W1949</f>
        <v>#DIV/0!</v>
      </c>
      <c r="C1949" s="278">
        <f t="shared" si="745"/>
        <v>10</v>
      </c>
      <c r="D1949" s="426"/>
      <c r="E1949" s="273">
        <f t="shared" si="746"/>
        <v>100</v>
      </c>
      <c r="F1949" s="271">
        <f t="shared" si="738"/>
        <v>2</v>
      </c>
      <c r="G1949" s="271" t="e">
        <f t="shared" si="739"/>
        <v>#DIV/0!</v>
      </c>
      <c r="H1949" s="272">
        <f t="shared" si="740"/>
        <v>20</v>
      </c>
      <c r="I1949" s="270"/>
      <c r="J1949" s="273">
        <f t="shared" si="747"/>
        <v>200</v>
      </c>
      <c r="K1949" s="271">
        <f t="shared" si="741"/>
        <v>4</v>
      </c>
      <c r="L1949" s="271" t="e">
        <f t="shared" si="742"/>
        <v>#DIV/0!</v>
      </c>
      <c r="M1949" s="272">
        <f t="shared" si="743"/>
        <v>40</v>
      </c>
      <c r="N1949" s="389"/>
      <c r="O1949" s="455" t="e">
        <f>(A1949*B1949*W1949)+(B1949*'Calculateur de trading'!H1949)</f>
        <v>#DIV/0!</v>
      </c>
      <c r="P1949" s="274" t="e">
        <f>O1949/'Déscriptions des trades'!CK1949</f>
        <v>#DIV/0!</v>
      </c>
      <c r="Q1949" s="456" t="e">
        <f>'Déscriptions des trades'!CK1949-O1949</f>
        <v>#DIV/0!</v>
      </c>
      <c r="R1949" s="466" t="e">
        <f t="shared" si="748"/>
        <v>#DIV/0!</v>
      </c>
      <c r="S1949" s="389"/>
      <c r="T1949" s="12"/>
      <c r="U1949" s="25"/>
      <c r="V1949" s="15"/>
      <c r="W1949" s="490">
        <f t="shared" si="752"/>
        <v>0</v>
      </c>
      <c r="X1949" s="21" t="e">
        <f>W1949*U1949/'Déscriptions des trades'!CK1949*'Déscriptions des trades'!B1949</f>
        <v>#DIV/0!</v>
      </c>
      <c r="Y1949" s="459"/>
      <c r="Z1949" s="389"/>
      <c r="AA1949" s="23">
        <f t="shared" si="749"/>
        <v>0.1</v>
      </c>
      <c r="AB1949" s="17" t="e">
        <f>(AA1949*'Déscriptions des trades'!U1949*'Déscriptions des trades'!B1949/'Déscriptions des trades'!CK1949)*'Déscriptions des trades'!W1949</f>
        <v>#DIV/0!</v>
      </c>
      <c r="AC1949" s="265" t="e">
        <f>AB1949*'Déscriptions des trades'!CK1949</f>
        <v>#DIV/0!</v>
      </c>
      <c r="AD1949" s="266" t="e">
        <f>'Déscriptions des trades'!CK1949-AC1949</f>
        <v>#DIV/0!</v>
      </c>
      <c r="AE1949" s="389"/>
      <c r="AF1949" s="399">
        <v>1945</v>
      </c>
      <c r="AG1949" s="389"/>
      <c r="AH1949" s="20"/>
      <c r="AI1949" s="303"/>
      <c r="AJ1949" s="307"/>
      <c r="AK1949" s="161"/>
      <c r="AL1949" s="305"/>
      <c r="AM1949" s="305"/>
      <c r="AN1949" s="162"/>
      <c r="AO1949" s="439"/>
      <c r="AP1949" s="162"/>
      <c r="AQ1949" s="113"/>
      <c r="AR1949" s="113"/>
      <c r="AS1949" s="384"/>
      <c r="AT1949" s="306"/>
      <c r="AU1949" s="306"/>
      <c r="AV1949" s="160"/>
      <c r="AW1949" s="158"/>
      <c r="AX1949" s="385"/>
      <c r="AY1949" s="453"/>
      <c r="AZ1949" s="165"/>
      <c r="BA1949" s="301"/>
      <c r="BB1949" s="165"/>
      <c r="BC1949" s="301"/>
      <c r="BD1949" s="165"/>
      <c r="BE1949" s="302"/>
      <c r="BF1949" s="302"/>
      <c r="BG1949" s="165"/>
      <c r="BH1949" s="303"/>
      <c r="BI1949" s="165"/>
      <c r="BJ1949" s="304"/>
      <c r="BK1949" s="394"/>
      <c r="BL1949" s="302"/>
      <c r="BM1949" s="302"/>
      <c r="BN1949" s="394"/>
      <c r="BO1949" s="302"/>
      <c r="BP1949" s="13"/>
      <c r="BQ1949" s="302"/>
      <c r="BR1949" s="13"/>
      <c r="BS1949" s="302"/>
      <c r="BT1949" s="13"/>
      <c r="BU1949" s="302"/>
      <c r="BV1949" s="386"/>
      <c r="BW1949" s="303"/>
      <c r="BX1949" s="303"/>
      <c r="BY1949" s="302"/>
      <c r="BZ1949" s="302"/>
      <c r="CA1949" s="387"/>
      <c r="CB1949" s="395"/>
      <c r="CC1949" s="12"/>
      <c r="CD1949" s="304"/>
      <c r="CE1949" s="14"/>
      <c r="CF1949" s="395"/>
      <c r="CG1949" s="397"/>
      <c r="CH1949" s="300">
        <f t="shared" si="753"/>
        <v>0</v>
      </c>
      <c r="CI1949" s="26"/>
      <c r="CJ1949" s="17">
        <f t="shared" si="750"/>
        <v>0</v>
      </c>
      <c r="CK1949" s="18">
        <f t="shared" si="761"/>
        <v>12.89</v>
      </c>
      <c r="CM1949" s="164"/>
      <c r="CN1949" s="302"/>
      <c r="CO1949" s="13">
        <f t="shared" si="754"/>
        <v>0</v>
      </c>
      <c r="CP1949" s="302"/>
      <c r="CQ1949" s="13">
        <f t="shared" si="755"/>
        <v>0</v>
      </c>
      <c r="CR1949" s="302"/>
      <c r="CS1949" s="13">
        <f t="shared" si="756"/>
        <v>0</v>
      </c>
      <c r="CT1949" s="302"/>
      <c r="CU1949" s="13">
        <f t="shared" si="751"/>
        <v>0</v>
      </c>
      <c r="CV1949" s="302"/>
      <c r="CW1949" s="13">
        <f t="shared" si="757"/>
        <v>0</v>
      </c>
      <c r="CX1949" s="13">
        <f t="shared" si="758"/>
        <v>0</v>
      </c>
      <c r="CY1949" s="251">
        <f t="shared" si="759"/>
        <v>0</v>
      </c>
      <c r="CZ1949" s="13" t="s">
        <v>29</v>
      </c>
      <c r="DA1949" s="13">
        <v>50</v>
      </c>
      <c r="DB1949" s="22">
        <f t="shared" si="760"/>
        <v>0</v>
      </c>
      <c r="DD1949" s="24"/>
      <c r="DF1949" s="163"/>
      <c r="DH1949" s="24"/>
      <c r="DI1949" s="447"/>
      <c r="DJ1949" s="163"/>
    </row>
    <row r="1950" spans="1:114" s="7" customFormat="1">
      <c r="A1950" s="277">
        <f t="shared" si="744"/>
        <v>50</v>
      </c>
      <c r="B1950" s="21" t="e">
        <f>'Calculateur de trading'!I1950/C1950/W1950</f>
        <v>#DIV/0!</v>
      </c>
      <c r="C1950" s="278">
        <f t="shared" si="745"/>
        <v>10</v>
      </c>
      <c r="D1950" s="278"/>
      <c r="E1950" s="273">
        <f t="shared" si="746"/>
        <v>100</v>
      </c>
      <c r="F1950" s="271">
        <f t="shared" si="738"/>
        <v>2</v>
      </c>
      <c r="G1950" s="271" t="e">
        <f t="shared" si="739"/>
        <v>#DIV/0!</v>
      </c>
      <c r="H1950" s="272">
        <f t="shared" si="740"/>
        <v>20</v>
      </c>
      <c r="I1950" s="270"/>
      <c r="J1950" s="273">
        <f t="shared" si="747"/>
        <v>200</v>
      </c>
      <c r="K1950" s="271">
        <f t="shared" si="741"/>
        <v>4</v>
      </c>
      <c r="L1950" s="271" t="e">
        <f t="shared" si="742"/>
        <v>#DIV/0!</v>
      </c>
      <c r="M1950" s="272">
        <f t="shared" si="743"/>
        <v>40</v>
      </c>
      <c r="N1950" s="389"/>
      <c r="O1950" s="455" t="e">
        <f>(A1950*B1950*W1950)+(B1950*'Calculateur de trading'!H1950)</f>
        <v>#DIV/0!</v>
      </c>
      <c r="P1950" s="274" t="e">
        <f>O1950/'Déscriptions des trades'!CK1950</f>
        <v>#DIV/0!</v>
      </c>
      <c r="Q1950" s="456" t="e">
        <f>'Déscriptions des trades'!CK1950-O1950</f>
        <v>#DIV/0!</v>
      </c>
      <c r="R1950" s="466" t="e">
        <f t="shared" si="748"/>
        <v>#DIV/0!</v>
      </c>
      <c r="S1950" s="389"/>
      <c r="T1950" s="12"/>
      <c r="U1950" s="25"/>
      <c r="V1950" s="15"/>
      <c r="W1950" s="490">
        <f t="shared" si="752"/>
        <v>0</v>
      </c>
      <c r="X1950" s="21" t="e">
        <f>W1950*U1950/'Déscriptions des trades'!CK1950*'Déscriptions des trades'!B1950</f>
        <v>#DIV/0!</v>
      </c>
      <c r="Y1950" s="459"/>
      <c r="Z1950" s="389"/>
      <c r="AA1950" s="23">
        <f t="shared" si="749"/>
        <v>0.1</v>
      </c>
      <c r="AB1950" s="17" t="e">
        <f>(AA1950*'Déscriptions des trades'!U1950*'Déscriptions des trades'!B1950/'Déscriptions des trades'!CK1950)*'Déscriptions des trades'!W1950</f>
        <v>#DIV/0!</v>
      </c>
      <c r="AC1950" s="265" t="e">
        <f>AB1950*'Déscriptions des trades'!CK1950</f>
        <v>#DIV/0!</v>
      </c>
      <c r="AD1950" s="266" t="e">
        <f>'Déscriptions des trades'!CK1950-AC1950</f>
        <v>#DIV/0!</v>
      </c>
      <c r="AE1950" s="389"/>
      <c r="AF1950" s="399">
        <v>1946</v>
      </c>
      <c r="AG1950" s="389"/>
      <c r="AH1950" s="20"/>
      <c r="AI1950" s="303"/>
      <c r="AJ1950" s="307"/>
      <c r="AK1950" s="161"/>
      <c r="AL1950" s="305"/>
      <c r="AM1950" s="305"/>
      <c r="AN1950" s="162"/>
      <c r="AO1950" s="439"/>
      <c r="AP1950" s="162"/>
      <c r="AQ1950" s="113"/>
      <c r="AR1950" s="113"/>
      <c r="AS1950" s="384"/>
      <c r="AT1950" s="306"/>
      <c r="AU1950" s="306"/>
      <c r="AV1950" s="160"/>
      <c r="AW1950" s="158"/>
      <c r="AX1950" s="385"/>
      <c r="AY1950" s="453"/>
      <c r="AZ1950" s="165"/>
      <c r="BA1950" s="301"/>
      <c r="BB1950" s="165"/>
      <c r="BC1950" s="301"/>
      <c r="BD1950" s="165"/>
      <c r="BE1950" s="302"/>
      <c r="BF1950" s="302"/>
      <c r="BG1950" s="165"/>
      <c r="BH1950" s="303"/>
      <c r="BI1950" s="165"/>
      <c r="BJ1950" s="304"/>
      <c r="BK1950" s="394"/>
      <c r="BL1950" s="302"/>
      <c r="BM1950" s="302"/>
      <c r="BN1950" s="394"/>
      <c r="BO1950" s="302"/>
      <c r="BP1950" s="13"/>
      <c r="BQ1950" s="302"/>
      <c r="BR1950" s="13"/>
      <c r="BS1950" s="302"/>
      <c r="BT1950" s="13"/>
      <c r="BU1950" s="302"/>
      <c r="BV1950" s="386"/>
      <c r="BW1950" s="303"/>
      <c r="BX1950" s="303"/>
      <c r="BY1950" s="302"/>
      <c r="BZ1950" s="302"/>
      <c r="CA1950" s="387"/>
      <c r="CB1950" s="395"/>
      <c r="CC1950" s="12"/>
      <c r="CD1950" s="304"/>
      <c r="CE1950" s="14"/>
      <c r="CF1950" s="395"/>
      <c r="CG1950" s="397"/>
      <c r="CH1950" s="300">
        <f t="shared" si="753"/>
        <v>0</v>
      </c>
      <c r="CI1950" s="26"/>
      <c r="CJ1950" s="17">
        <f t="shared" si="750"/>
        <v>0</v>
      </c>
      <c r="CK1950" s="18">
        <f t="shared" si="761"/>
        <v>12.89</v>
      </c>
      <c r="CM1950" s="164"/>
      <c r="CN1950" s="302"/>
      <c r="CO1950" s="13">
        <f t="shared" si="754"/>
        <v>0</v>
      </c>
      <c r="CP1950" s="302"/>
      <c r="CQ1950" s="13">
        <f t="shared" si="755"/>
        <v>0</v>
      </c>
      <c r="CR1950" s="302"/>
      <c r="CS1950" s="13">
        <f t="shared" si="756"/>
        <v>0</v>
      </c>
      <c r="CT1950" s="302"/>
      <c r="CU1950" s="13">
        <f t="shared" si="751"/>
        <v>0</v>
      </c>
      <c r="CV1950" s="302"/>
      <c r="CW1950" s="13">
        <f t="shared" si="757"/>
        <v>0</v>
      </c>
      <c r="CX1950" s="13">
        <f t="shared" si="758"/>
        <v>0</v>
      </c>
      <c r="CY1950" s="251">
        <f t="shared" si="759"/>
        <v>0</v>
      </c>
      <c r="CZ1950" s="13" t="s">
        <v>29</v>
      </c>
      <c r="DA1950" s="13">
        <v>50</v>
      </c>
      <c r="DB1950" s="22">
        <f t="shared" si="760"/>
        <v>0</v>
      </c>
      <c r="DD1950" s="24"/>
      <c r="DF1950" s="163"/>
      <c r="DH1950" s="24"/>
      <c r="DI1950" s="447"/>
      <c r="DJ1950" s="163"/>
    </row>
    <row r="1951" spans="1:114" s="7" customFormat="1">
      <c r="A1951" s="277">
        <f t="shared" si="744"/>
        <v>50</v>
      </c>
      <c r="B1951" s="21" t="e">
        <f>'Calculateur de trading'!I1951/C1951/W1951</f>
        <v>#DIV/0!</v>
      </c>
      <c r="C1951" s="278">
        <f t="shared" si="745"/>
        <v>10</v>
      </c>
      <c r="D1951" s="426"/>
      <c r="E1951" s="273">
        <f t="shared" si="746"/>
        <v>100</v>
      </c>
      <c r="F1951" s="271">
        <f t="shared" si="738"/>
        <v>2</v>
      </c>
      <c r="G1951" s="271" t="e">
        <f t="shared" si="739"/>
        <v>#DIV/0!</v>
      </c>
      <c r="H1951" s="272">
        <f t="shared" si="740"/>
        <v>20</v>
      </c>
      <c r="I1951" s="270"/>
      <c r="J1951" s="273">
        <f t="shared" si="747"/>
        <v>200</v>
      </c>
      <c r="K1951" s="271">
        <f t="shared" si="741"/>
        <v>4</v>
      </c>
      <c r="L1951" s="271" t="e">
        <f t="shared" si="742"/>
        <v>#DIV/0!</v>
      </c>
      <c r="M1951" s="272">
        <f t="shared" si="743"/>
        <v>40</v>
      </c>
      <c r="N1951" s="389"/>
      <c r="O1951" s="455" t="e">
        <f>(A1951*B1951*W1951)+(B1951*'Calculateur de trading'!H1951)</f>
        <v>#DIV/0!</v>
      </c>
      <c r="P1951" s="274" t="e">
        <f>O1951/'Déscriptions des trades'!CK1951</f>
        <v>#DIV/0!</v>
      </c>
      <c r="Q1951" s="456" t="e">
        <f>'Déscriptions des trades'!CK1951-O1951</f>
        <v>#DIV/0!</v>
      </c>
      <c r="R1951" s="466" t="e">
        <f t="shared" si="748"/>
        <v>#DIV/0!</v>
      </c>
      <c r="S1951" s="389"/>
      <c r="T1951" s="12"/>
      <c r="U1951" s="25"/>
      <c r="V1951" s="15"/>
      <c r="W1951" s="490">
        <f t="shared" si="752"/>
        <v>0</v>
      </c>
      <c r="X1951" s="21" t="e">
        <f>W1951*U1951/'Déscriptions des trades'!CK1951*'Déscriptions des trades'!B1951</f>
        <v>#DIV/0!</v>
      </c>
      <c r="Y1951" s="459"/>
      <c r="Z1951" s="389"/>
      <c r="AA1951" s="23">
        <f t="shared" si="749"/>
        <v>0.1</v>
      </c>
      <c r="AB1951" s="17" t="e">
        <f>(AA1951*'Déscriptions des trades'!U1951*'Déscriptions des trades'!B1951/'Déscriptions des trades'!CK1951)*'Déscriptions des trades'!W1951</f>
        <v>#DIV/0!</v>
      </c>
      <c r="AC1951" s="265" t="e">
        <f>AB1951*'Déscriptions des trades'!CK1951</f>
        <v>#DIV/0!</v>
      </c>
      <c r="AD1951" s="266" t="e">
        <f>'Déscriptions des trades'!CK1951-AC1951</f>
        <v>#DIV/0!</v>
      </c>
      <c r="AE1951" s="389"/>
      <c r="AF1951" s="399">
        <v>1947</v>
      </c>
      <c r="AG1951" s="389"/>
      <c r="AH1951" s="20"/>
      <c r="AI1951" s="303"/>
      <c r="AJ1951" s="307"/>
      <c r="AK1951" s="161"/>
      <c r="AL1951" s="305"/>
      <c r="AM1951" s="305"/>
      <c r="AN1951" s="162"/>
      <c r="AO1951" s="439"/>
      <c r="AP1951" s="162"/>
      <c r="AQ1951" s="113"/>
      <c r="AR1951" s="113"/>
      <c r="AS1951" s="384"/>
      <c r="AT1951" s="306"/>
      <c r="AU1951" s="306"/>
      <c r="AV1951" s="160"/>
      <c r="AW1951" s="158"/>
      <c r="AX1951" s="385"/>
      <c r="AY1951" s="453"/>
      <c r="AZ1951" s="165"/>
      <c r="BA1951" s="301"/>
      <c r="BB1951" s="165"/>
      <c r="BC1951" s="301"/>
      <c r="BD1951" s="165"/>
      <c r="BE1951" s="302"/>
      <c r="BF1951" s="302"/>
      <c r="BG1951" s="165"/>
      <c r="BH1951" s="303"/>
      <c r="BI1951" s="165"/>
      <c r="BJ1951" s="304"/>
      <c r="BK1951" s="394"/>
      <c r="BL1951" s="302"/>
      <c r="BM1951" s="302"/>
      <c r="BN1951" s="394"/>
      <c r="BO1951" s="302"/>
      <c r="BP1951" s="13"/>
      <c r="BQ1951" s="302"/>
      <c r="BR1951" s="13"/>
      <c r="BS1951" s="302"/>
      <c r="BT1951" s="13"/>
      <c r="BU1951" s="302"/>
      <c r="BV1951" s="386"/>
      <c r="BW1951" s="303"/>
      <c r="BX1951" s="303"/>
      <c r="BY1951" s="302"/>
      <c r="BZ1951" s="302"/>
      <c r="CA1951" s="387"/>
      <c r="CB1951" s="395"/>
      <c r="CC1951" s="12"/>
      <c r="CD1951" s="304"/>
      <c r="CE1951" s="14"/>
      <c r="CF1951" s="395"/>
      <c r="CG1951" s="397"/>
      <c r="CH1951" s="300">
        <f t="shared" si="753"/>
        <v>0</v>
      </c>
      <c r="CI1951" s="26"/>
      <c r="CJ1951" s="17">
        <f t="shared" si="750"/>
        <v>0</v>
      </c>
      <c r="CK1951" s="18">
        <f t="shared" si="761"/>
        <v>12.89</v>
      </c>
      <c r="CM1951" s="164"/>
      <c r="CN1951" s="302"/>
      <c r="CO1951" s="13">
        <f t="shared" si="754"/>
        <v>0</v>
      </c>
      <c r="CP1951" s="302"/>
      <c r="CQ1951" s="13">
        <f t="shared" si="755"/>
        <v>0</v>
      </c>
      <c r="CR1951" s="302"/>
      <c r="CS1951" s="13">
        <f t="shared" si="756"/>
        <v>0</v>
      </c>
      <c r="CT1951" s="302"/>
      <c r="CU1951" s="13">
        <f t="shared" si="751"/>
        <v>0</v>
      </c>
      <c r="CV1951" s="302"/>
      <c r="CW1951" s="13">
        <f t="shared" si="757"/>
        <v>0</v>
      </c>
      <c r="CX1951" s="13">
        <f t="shared" si="758"/>
        <v>0</v>
      </c>
      <c r="CY1951" s="251">
        <f t="shared" si="759"/>
        <v>0</v>
      </c>
      <c r="CZ1951" s="13" t="s">
        <v>29</v>
      </c>
      <c r="DA1951" s="13">
        <v>50</v>
      </c>
      <c r="DB1951" s="22">
        <f t="shared" si="760"/>
        <v>0</v>
      </c>
      <c r="DD1951" s="24"/>
      <c r="DF1951" s="163"/>
      <c r="DH1951" s="24"/>
      <c r="DI1951" s="447"/>
      <c r="DJ1951" s="163"/>
    </row>
    <row r="1952" spans="1:114" s="7" customFormat="1">
      <c r="A1952" s="277">
        <f t="shared" si="744"/>
        <v>50</v>
      </c>
      <c r="B1952" s="21" t="e">
        <f>'Calculateur de trading'!I1952/C1952/W1952</f>
        <v>#DIV/0!</v>
      </c>
      <c r="C1952" s="278">
        <f t="shared" si="745"/>
        <v>10</v>
      </c>
      <c r="D1952" s="426"/>
      <c r="E1952" s="273">
        <f t="shared" si="746"/>
        <v>100</v>
      </c>
      <c r="F1952" s="271">
        <f t="shared" si="738"/>
        <v>2</v>
      </c>
      <c r="G1952" s="271" t="e">
        <f t="shared" si="739"/>
        <v>#DIV/0!</v>
      </c>
      <c r="H1952" s="272">
        <f t="shared" si="740"/>
        <v>20</v>
      </c>
      <c r="I1952" s="270"/>
      <c r="J1952" s="273">
        <f t="shared" si="747"/>
        <v>200</v>
      </c>
      <c r="K1952" s="271">
        <f t="shared" si="741"/>
        <v>4</v>
      </c>
      <c r="L1952" s="271" t="e">
        <f t="shared" si="742"/>
        <v>#DIV/0!</v>
      </c>
      <c r="M1952" s="272">
        <f t="shared" si="743"/>
        <v>40</v>
      </c>
      <c r="N1952" s="389"/>
      <c r="O1952" s="455" t="e">
        <f>(A1952*B1952*W1952)+(B1952*'Calculateur de trading'!H1952)</f>
        <v>#DIV/0!</v>
      </c>
      <c r="P1952" s="274" t="e">
        <f>O1952/'Déscriptions des trades'!CK1952</f>
        <v>#DIV/0!</v>
      </c>
      <c r="Q1952" s="456" t="e">
        <f>'Déscriptions des trades'!CK1952-O1952</f>
        <v>#DIV/0!</v>
      </c>
      <c r="R1952" s="466" t="e">
        <f t="shared" si="748"/>
        <v>#DIV/0!</v>
      </c>
      <c r="S1952" s="389"/>
      <c r="T1952" s="12"/>
      <c r="U1952" s="25"/>
      <c r="V1952" s="15"/>
      <c r="W1952" s="490">
        <f t="shared" si="752"/>
        <v>0</v>
      </c>
      <c r="X1952" s="21" t="e">
        <f>W1952*U1952/'Déscriptions des trades'!CK1952*'Déscriptions des trades'!B1952</f>
        <v>#DIV/0!</v>
      </c>
      <c r="Y1952" s="459"/>
      <c r="Z1952" s="389"/>
      <c r="AA1952" s="23">
        <f t="shared" si="749"/>
        <v>0.1</v>
      </c>
      <c r="AB1952" s="17" t="e">
        <f>(AA1952*'Déscriptions des trades'!U1952*'Déscriptions des trades'!B1952/'Déscriptions des trades'!CK1952)*'Déscriptions des trades'!W1952</f>
        <v>#DIV/0!</v>
      </c>
      <c r="AC1952" s="265" t="e">
        <f>AB1952*'Déscriptions des trades'!CK1952</f>
        <v>#DIV/0!</v>
      </c>
      <c r="AD1952" s="266" t="e">
        <f>'Déscriptions des trades'!CK1952-AC1952</f>
        <v>#DIV/0!</v>
      </c>
      <c r="AE1952" s="389"/>
      <c r="AF1952" s="399">
        <v>1948</v>
      </c>
      <c r="AG1952" s="389"/>
      <c r="AH1952" s="20"/>
      <c r="AI1952" s="303"/>
      <c r="AJ1952" s="307"/>
      <c r="AK1952" s="161"/>
      <c r="AL1952" s="305"/>
      <c r="AM1952" s="305"/>
      <c r="AN1952" s="162"/>
      <c r="AO1952" s="439"/>
      <c r="AP1952" s="162"/>
      <c r="AQ1952" s="113"/>
      <c r="AR1952" s="113"/>
      <c r="AS1952" s="384"/>
      <c r="AT1952" s="306"/>
      <c r="AU1952" s="306"/>
      <c r="AV1952" s="160"/>
      <c r="AW1952" s="158"/>
      <c r="AX1952" s="385"/>
      <c r="AY1952" s="453"/>
      <c r="AZ1952" s="165"/>
      <c r="BA1952" s="301"/>
      <c r="BB1952" s="165"/>
      <c r="BC1952" s="301"/>
      <c r="BD1952" s="165"/>
      <c r="BE1952" s="302"/>
      <c r="BF1952" s="302"/>
      <c r="BG1952" s="165"/>
      <c r="BH1952" s="303"/>
      <c r="BI1952" s="165"/>
      <c r="BJ1952" s="304"/>
      <c r="BK1952" s="394"/>
      <c r="BL1952" s="302"/>
      <c r="BM1952" s="302"/>
      <c r="BN1952" s="394"/>
      <c r="BO1952" s="302"/>
      <c r="BP1952" s="13"/>
      <c r="BQ1952" s="302"/>
      <c r="BR1952" s="13"/>
      <c r="BS1952" s="302"/>
      <c r="BT1952" s="13"/>
      <c r="BU1952" s="302"/>
      <c r="BV1952" s="386"/>
      <c r="BW1952" s="303"/>
      <c r="BX1952" s="303"/>
      <c r="BY1952" s="302"/>
      <c r="BZ1952" s="302"/>
      <c r="CA1952" s="387"/>
      <c r="CB1952" s="395"/>
      <c r="CC1952" s="12"/>
      <c r="CD1952" s="304"/>
      <c r="CE1952" s="14"/>
      <c r="CF1952" s="395"/>
      <c r="CG1952" s="397"/>
      <c r="CH1952" s="300">
        <f t="shared" si="753"/>
        <v>0</v>
      </c>
      <c r="CI1952" s="26"/>
      <c r="CJ1952" s="17">
        <f t="shared" si="750"/>
        <v>0</v>
      </c>
      <c r="CK1952" s="18">
        <f t="shared" si="761"/>
        <v>12.89</v>
      </c>
      <c r="CM1952" s="164"/>
      <c r="CN1952" s="302"/>
      <c r="CO1952" s="13">
        <f t="shared" si="754"/>
        <v>0</v>
      </c>
      <c r="CP1952" s="302"/>
      <c r="CQ1952" s="13">
        <f t="shared" si="755"/>
        <v>0</v>
      </c>
      <c r="CR1952" s="302"/>
      <c r="CS1952" s="13">
        <f t="shared" si="756"/>
        <v>0</v>
      </c>
      <c r="CT1952" s="302"/>
      <c r="CU1952" s="13">
        <f t="shared" si="751"/>
        <v>0</v>
      </c>
      <c r="CV1952" s="302"/>
      <c r="CW1952" s="13">
        <f t="shared" si="757"/>
        <v>0</v>
      </c>
      <c r="CX1952" s="13">
        <f t="shared" si="758"/>
        <v>0</v>
      </c>
      <c r="CY1952" s="251">
        <f t="shared" si="759"/>
        <v>0</v>
      </c>
      <c r="CZ1952" s="13" t="s">
        <v>29</v>
      </c>
      <c r="DA1952" s="13">
        <v>50</v>
      </c>
      <c r="DB1952" s="22">
        <f t="shared" si="760"/>
        <v>0</v>
      </c>
      <c r="DD1952" s="24"/>
      <c r="DF1952" s="163"/>
      <c r="DH1952" s="24"/>
      <c r="DI1952" s="447"/>
      <c r="DJ1952" s="163"/>
    </row>
    <row r="1953" spans="1:114" s="7" customFormat="1">
      <c r="A1953" s="277">
        <f t="shared" si="744"/>
        <v>50</v>
      </c>
      <c r="B1953" s="21" t="e">
        <f>'Calculateur de trading'!I1953/C1953/W1953</f>
        <v>#DIV/0!</v>
      </c>
      <c r="C1953" s="278">
        <f t="shared" si="745"/>
        <v>10</v>
      </c>
      <c r="D1953" s="278"/>
      <c r="E1953" s="273">
        <f t="shared" si="746"/>
        <v>100</v>
      </c>
      <c r="F1953" s="271">
        <f t="shared" si="738"/>
        <v>2</v>
      </c>
      <c r="G1953" s="271" t="e">
        <f t="shared" si="739"/>
        <v>#DIV/0!</v>
      </c>
      <c r="H1953" s="272">
        <f t="shared" si="740"/>
        <v>20</v>
      </c>
      <c r="I1953" s="270"/>
      <c r="J1953" s="273">
        <f t="shared" si="747"/>
        <v>200</v>
      </c>
      <c r="K1953" s="271">
        <f t="shared" si="741"/>
        <v>4</v>
      </c>
      <c r="L1953" s="271" t="e">
        <f t="shared" si="742"/>
        <v>#DIV/0!</v>
      </c>
      <c r="M1953" s="272">
        <f t="shared" si="743"/>
        <v>40</v>
      </c>
      <c r="N1953" s="389"/>
      <c r="O1953" s="455" t="e">
        <f>(A1953*B1953*W1953)+(B1953*'Calculateur de trading'!H1953)</f>
        <v>#DIV/0!</v>
      </c>
      <c r="P1953" s="274" t="e">
        <f>O1953/'Déscriptions des trades'!CK1953</f>
        <v>#DIV/0!</v>
      </c>
      <c r="Q1953" s="456" t="e">
        <f>'Déscriptions des trades'!CK1953-O1953</f>
        <v>#DIV/0!</v>
      </c>
      <c r="R1953" s="466" t="e">
        <f t="shared" si="748"/>
        <v>#DIV/0!</v>
      </c>
      <c r="S1953" s="389"/>
      <c r="T1953" s="12"/>
      <c r="U1953" s="25"/>
      <c r="V1953" s="15"/>
      <c r="W1953" s="490">
        <f t="shared" si="752"/>
        <v>0</v>
      </c>
      <c r="X1953" s="21" t="e">
        <f>W1953*U1953/'Déscriptions des trades'!CK1953*'Déscriptions des trades'!B1953</f>
        <v>#DIV/0!</v>
      </c>
      <c r="Y1953" s="459"/>
      <c r="Z1953" s="389"/>
      <c r="AA1953" s="23">
        <f t="shared" si="749"/>
        <v>0.1</v>
      </c>
      <c r="AB1953" s="17" t="e">
        <f>(AA1953*'Déscriptions des trades'!U1953*'Déscriptions des trades'!B1953/'Déscriptions des trades'!CK1953)*'Déscriptions des trades'!W1953</f>
        <v>#DIV/0!</v>
      </c>
      <c r="AC1953" s="265" t="e">
        <f>AB1953*'Déscriptions des trades'!CK1953</f>
        <v>#DIV/0!</v>
      </c>
      <c r="AD1953" s="266" t="e">
        <f>'Déscriptions des trades'!CK1953-AC1953</f>
        <v>#DIV/0!</v>
      </c>
      <c r="AE1953" s="389"/>
      <c r="AF1953" s="399">
        <v>1949</v>
      </c>
      <c r="AG1953" s="389"/>
      <c r="AH1953" s="20"/>
      <c r="AI1953" s="303"/>
      <c r="AJ1953" s="307"/>
      <c r="AK1953" s="161"/>
      <c r="AL1953" s="305"/>
      <c r="AM1953" s="305"/>
      <c r="AN1953" s="162"/>
      <c r="AO1953" s="439"/>
      <c r="AP1953" s="162"/>
      <c r="AQ1953" s="113"/>
      <c r="AR1953" s="113"/>
      <c r="AS1953" s="384"/>
      <c r="AT1953" s="306"/>
      <c r="AU1953" s="306"/>
      <c r="AV1953" s="160"/>
      <c r="AW1953" s="158"/>
      <c r="AX1953" s="385"/>
      <c r="AY1953" s="453"/>
      <c r="AZ1953" s="165"/>
      <c r="BA1953" s="301"/>
      <c r="BB1953" s="165"/>
      <c r="BC1953" s="301"/>
      <c r="BD1953" s="165"/>
      <c r="BE1953" s="302"/>
      <c r="BF1953" s="302"/>
      <c r="BG1953" s="165"/>
      <c r="BH1953" s="303"/>
      <c r="BI1953" s="165"/>
      <c r="BJ1953" s="304"/>
      <c r="BK1953" s="394"/>
      <c r="BL1953" s="302"/>
      <c r="BM1953" s="302"/>
      <c r="BN1953" s="394"/>
      <c r="BO1953" s="302"/>
      <c r="BP1953" s="13"/>
      <c r="BQ1953" s="302"/>
      <c r="BR1953" s="13"/>
      <c r="BS1953" s="302"/>
      <c r="BT1953" s="13"/>
      <c r="BU1953" s="302"/>
      <c r="BV1953" s="386"/>
      <c r="BW1953" s="303"/>
      <c r="BX1953" s="303"/>
      <c r="BY1953" s="302"/>
      <c r="BZ1953" s="302"/>
      <c r="CA1953" s="387"/>
      <c r="CB1953" s="395"/>
      <c r="CC1953" s="12"/>
      <c r="CD1953" s="304"/>
      <c r="CE1953" s="14"/>
      <c r="CF1953" s="395"/>
      <c r="CG1953" s="397"/>
      <c r="CH1953" s="300">
        <f t="shared" si="753"/>
        <v>0</v>
      </c>
      <c r="CI1953" s="26"/>
      <c r="CJ1953" s="17">
        <f t="shared" si="750"/>
        <v>0</v>
      </c>
      <c r="CK1953" s="18">
        <f t="shared" si="761"/>
        <v>12.89</v>
      </c>
      <c r="CM1953" s="164"/>
      <c r="CN1953" s="302"/>
      <c r="CO1953" s="13">
        <f t="shared" si="754"/>
        <v>0</v>
      </c>
      <c r="CP1953" s="302"/>
      <c r="CQ1953" s="13">
        <f t="shared" si="755"/>
        <v>0</v>
      </c>
      <c r="CR1953" s="302"/>
      <c r="CS1953" s="13">
        <f t="shared" si="756"/>
        <v>0</v>
      </c>
      <c r="CT1953" s="302"/>
      <c r="CU1953" s="13">
        <f t="shared" si="751"/>
        <v>0</v>
      </c>
      <c r="CV1953" s="302"/>
      <c r="CW1953" s="13">
        <f t="shared" si="757"/>
        <v>0</v>
      </c>
      <c r="CX1953" s="13">
        <f t="shared" si="758"/>
        <v>0</v>
      </c>
      <c r="CY1953" s="251">
        <f t="shared" si="759"/>
        <v>0</v>
      </c>
      <c r="CZ1953" s="13" t="s">
        <v>29</v>
      </c>
      <c r="DA1953" s="13">
        <v>50</v>
      </c>
      <c r="DB1953" s="22">
        <f t="shared" si="760"/>
        <v>0</v>
      </c>
      <c r="DD1953" s="24"/>
      <c r="DF1953" s="163"/>
      <c r="DH1953" s="24"/>
      <c r="DI1953" s="447"/>
      <c r="DJ1953" s="163"/>
    </row>
    <row r="1954" spans="1:114" s="7" customFormat="1">
      <c r="A1954" s="277">
        <f t="shared" si="744"/>
        <v>50</v>
      </c>
      <c r="B1954" s="21" t="e">
        <f>'Calculateur de trading'!I1954/C1954/W1954</f>
        <v>#DIV/0!</v>
      </c>
      <c r="C1954" s="278">
        <f t="shared" si="745"/>
        <v>10</v>
      </c>
      <c r="D1954" s="426"/>
      <c r="E1954" s="273">
        <f t="shared" si="746"/>
        <v>100</v>
      </c>
      <c r="F1954" s="271">
        <f t="shared" si="738"/>
        <v>2</v>
      </c>
      <c r="G1954" s="271" t="e">
        <f t="shared" si="739"/>
        <v>#DIV/0!</v>
      </c>
      <c r="H1954" s="272">
        <f t="shared" si="740"/>
        <v>20</v>
      </c>
      <c r="I1954" s="270"/>
      <c r="J1954" s="273">
        <f t="shared" si="747"/>
        <v>200</v>
      </c>
      <c r="K1954" s="271">
        <f t="shared" si="741"/>
        <v>4</v>
      </c>
      <c r="L1954" s="271" t="e">
        <f t="shared" si="742"/>
        <v>#DIV/0!</v>
      </c>
      <c r="M1954" s="272">
        <f t="shared" si="743"/>
        <v>40</v>
      </c>
      <c r="N1954" s="389"/>
      <c r="O1954" s="455" t="e">
        <f>(A1954*B1954*W1954)+(B1954*'Calculateur de trading'!H1954)</f>
        <v>#DIV/0!</v>
      </c>
      <c r="P1954" s="274" t="e">
        <f>O1954/'Déscriptions des trades'!CK1954</f>
        <v>#DIV/0!</v>
      </c>
      <c r="Q1954" s="456" t="e">
        <f>'Déscriptions des trades'!CK1954-O1954</f>
        <v>#DIV/0!</v>
      </c>
      <c r="R1954" s="466" t="e">
        <f t="shared" si="748"/>
        <v>#DIV/0!</v>
      </c>
      <c r="S1954" s="389"/>
      <c r="T1954" s="12"/>
      <c r="U1954" s="25"/>
      <c r="V1954" s="15"/>
      <c r="W1954" s="490">
        <f t="shared" si="752"/>
        <v>0</v>
      </c>
      <c r="X1954" s="21" t="e">
        <f>W1954*U1954/'Déscriptions des trades'!CK1954*'Déscriptions des trades'!B1954</f>
        <v>#DIV/0!</v>
      </c>
      <c r="Y1954" s="459"/>
      <c r="Z1954" s="389"/>
      <c r="AA1954" s="23">
        <f t="shared" si="749"/>
        <v>0.1</v>
      </c>
      <c r="AB1954" s="17" t="e">
        <f>(AA1954*'Déscriptions des trades'!U1954*'Déscriptions des trades'!B1954/'Déscriptions des trades'!CK1954)*'Déscriptions des trades'!W1954</f>
        <v>#DIV/0!</v>
      </c>
      <c r="AC1954" s="265" t="e">
        <f>AB1954*'Déscriptions des trades'!CK1954</f>
        <v>#DIV/0!</v>
      </c>
      <c r="AD1954" s="266" t="e">
        <f>'Déscriptions des trades'!CK1954-AC1954</f>
        <v>#DIV/0!</v>
      </c>
      <c r="AE1954" s="389"/>
      <c r="AF1954" s="399">
        <v>1950</v>
      </c>
      <c r="AG1954" s="389"/>
      <c r="AH1954" s="20"/>
      <c r="AI1954" s="303"/>
      <c r="AJ1954" s="307"/>
      <c r="AK1954" s="161"/>
      <c r="AL1954" s="305"/>
      <c r="AM1954" s="305"/>
      <c r="AN1954" s="162"/>
      <c r="AO1954" s="439"/>
      <c r="AP1954" s="162"/>
      <c r="AQ1954" s="113"/>
      <c r="AR1954" s="113"/>
      <c r="AS1954" s="384"/>
      <c r="AT1954" s="306"/>
      <c r="AU1954" s="306"/>
      <c r="AV1954" s="160"/>
      <c r="AW1954" s="158"/>
      <c r="AX1954" s="385"/>
      <c r="AY1954" s="453"/>
      <c r="AZ1954" s="165"/>
      <c r="BA1954" s="301"/>
      <c r="BB1954" s="165"/>
      <c r="BC1954" s="301"/>
      <c r="BD1954" s="165"/>
      <c r="BE1954" s="302"/>
      <c r="BF1954" s="302"/>
      <c r="BG1954" s="165"/>
      <c r="BH1954" s="303"/>
      <c r="BI1954" s="165"/>
      <c r="BJ1954" s="304"/>
      <c r="BK1954" s="394"/>
      <c r="BL1954" s="302"/>
      <c r="BM1954" s="302"/>
      <c r="BN1954" s="394"/>
      <c r="BO1954" s="302"/>
      <c r="BP1954" s="13"/>
      <c r="BQ1954" s="302"/>
      <c r="BR1954" s="13"/>
      <c r="BS1954" s="302"/>
      <c r="BT1954" s="13"/>
      <c r="BU1954" s="302"/>
      <c r="BV1954" s="386"/>
      <c r="BW1954" s="303"/>
      <c r="BX1954" s="303"/>
      <c r="BY1954" s="302"/>
      <c r="BZ1954" s="302"/>
      <c r="CA1954" s="387"/>
      <c r="CB1954" s="395"/>
      <c r="CC1954" s="12"/>
      <c r="CD1954" s="304"/>
      <c r="CE1954" s="14"/>
      <c r="CF1954" s="395"/>
      <c r="CG1954" s="397"/>
      <c r="CH1954" s="300">
        <f t="shared" si="753"/>
        <v>0</v>
      </c>
      <c r="CI1954" s="26"/>
      <c r="CJ1954" s="17">
        <f t="shared" si="750"/>
        <v>0</v>
      </c>
      <c r="CK1954" s="18">
        <f t="shared" si="761"/>
        <v>12.89</v>
      </c>
      <c r="CM1954" s="164"/>
      <c r="CN1954" s="302"/>
      <c r="CO1954" s="13">
        <f t="shared" si="754"/>
        <v>0</v>
      </c>
      <c r="CP1954" s="302"/>
      <c r="CQ1954" s="13">
        <f t="shared" si="755"/>
        <v>0</v>
      </c>
      <c r="CR1954" s="302"/>
      <c r="CS1954" s="13">
        <f t="shared" si="756"/>
        <v>0</v>
      </c>
      <c r="CT1954" s="302"/>
      <c r="CU1954" s="13">
        <f t="shared" si="751"/>
        <v>0</v>
      </c>
      <c r="CV1954" s="302"/>
      <c r="CW1954" s="13">
        <f t="shared" si="757"/>
        <v>0</v>
      </c>
      <c r="CX1954" s="13">
        <f t="shared" si="758"/>
        <v>0</v>
      </c>
      <c r="CY1954" s="251">
        <f t="shared" si="759"/>
        <v>0</v>
      </c>
      <c r="CZ1954" s="13" t="s">
        <v>29</v>
      </c>
      <c r="DA1954" s="13">
        <v>50</v>
      </c>
      <c r="DB1954" s="22">
        <f t="shared" si="760"/>
        <v>0</v>
      </c>
      <c r="DD1954" s="24"/>
      <c r="DF1954" s="163"/>
      <c r="DH1954" s="24"/>
      <c r="DI1954" s="447"/>
      <c r="DJ1954" s="163"/>
    </row>
    <row r="1955" spans="1:114" s="7" customFormat="1">
      <c r="A1955" s="277">
        <f t="shared" si="744"/>
        <v>50</v>
      </c>
      <c r="B1955" s="21" t="e">
        <f>'Calculateur de trading'!I1955/C1955/W1955</f>
        <v>#DIV/0!</v>
      </c>
      <c r="C1955" s="278">
        <f t="shared" si="745"/>
        <v>10</v>
      </c>
      <c r="D1955" s="278"/>
      <c r="E1955" s="273">
        <f t="shared" si="746"/>
        <v>100</v>
      </c>
      <c r="F1955" s="271">
        <f t="shared" si="738"/>
        <v>2</v>
      </c>
      <c r="G1955" s="271" t="e">
        <f t="shared" si="739"/>
        <v>#DIV/0!</v>
      </c>
      <c r="H1955" s="272">
        <f t="shared" si="740"/>
        <v>20</v>
      </c>
      <c r="I1955" s="270"/>
      <c r="J1955" s="273">
        <f t="shared" si="747"/>
        <v>200</v>
      </c>
      <c r="K1955" s="271">
        <f t="shared" si="741"/>
        <v>4</v>
      </c>
      <c r="L1955" s="271" t="e">
        <f t="shared" si="742"/>
        <v>#DIV/0!</v>
      </c>
      <c r="M1955" s="272">
        <f t="shared" si="743"/>
        <v>40</v>
      </c>
      <c r="N1955" s="389"/>
      <c r="O1955" s="455" t="e">
        <f>(A1955*B1955*W1955)+(B1955*'Calculateur de trading'!H1955)</f>
        <v>#DIV/0!</v>
      </c>
      <c r="P1955" s="274" t="e">
        <f>O1955/'Déscriptions des trades'!CK1955</f>
        <v>#DIV/0!</v>
      </c>
      <c r="Q1955" s="456" t="e">
        <f>'Déscriptions des trades'!CK1955-O1955</f>
        <v>#DIV/0!</v>
      </c>
      <c r="R1955" s="466" t="e">
        <f t="shared" si="748"/>
        <v>#DIV/0!</v>
      </c>
      <c r="S1955" s="389"/>
      <c r="T1955" s="12"/>
      <c r="U1955" s="25"/>
      <c r="V1955" s="15"/>
      <c r="W1955" s="490">
        <f t="shared" si="752"/>
        <v>0</v>
      </c>
      <c r="X1955" s="21" t="e">
        <f>W1955*U1955/'Déscriptions des trades'!CK1955*'Déscriptions des trades'!B1955</f>
        <v>#DIV/0!</v>
      </c>
      <c r="Y1955" s="459"/>
      <c r="Z1955" s="389"/>
      <c r="AA1955" s="23">
        <f t="shared" si="749"/>
        <v>0.1</v>
      </c>
      <c r="AB1955" s="17" t="e">
        <f>(AA1955*'Déscriptions des trades'!U1955*'Déscriptions des trades'!B1955/'Déscriptions des trades'!CK1955)*'Déscriptions des trades'!W1955</f>
        <v>#DIV/0!</v>
      </c>
      <c r="AC1955" s="265" t="e">
        <f>AB1955*'Déscriptions des trades'!CK1955</f>
        <v>#DIV/0!</v>
      </c>
      <c r="AD1955" s="266" t="e">
        <f>'Déscriptions des trades'!CK1955-AC1955</f>
        <v>#DIV/0!</v>
      </c>
      <c r="AE1955" s="389"/>
      <c r="AF1955" s="399">
        <v>1951</v>
      </c>
      <c r="AG1955" s="389"/>
      <c r="AH1955" s="20"/>
      <c r="AI1955" s="303"/>
      <c r="AJ1955" s="307"/>
      <c r="AK1955" s="161"/>
      <c r="AL1955" s="305"/>
      <c r="AM1955" s="305"/>
      <c r="AN1955" s="162"/>
      <c r="AO1955" s="439"/>
      <c r="AP1955" s="162"/>
      <c r="AQ1955" s="113"/>
      <c r="AR1955" s="113"/>
      <c r="AS1955" s="384"/>
      <c r="AT1955" s="306"/>
      <c r="AU1955" s="306"/>
      <c r="AV1955" s="160"/>
      <c r="AW1955" s="158"/>
      <c r="AX1955" s="385"/>
      <c r="AY1955" s="453"/>
      <c r="AZ1955" s="165"/>
      <c r="BA1955" s="301"/>
      <c r="BB1955" s="165"/>
      <c r="BC1955" s="301"/>
      <c r="BD1955" s="165"/>
      <c r="BE1955" s="302"/>
      <c r="BF1955" s="302"/>
      <c r="BG1955" s="165"/>
      <c r="BH1955" s="303"/>
      <c r="BI1955" s="165"/>
      <c r="BJ1955" s="304"/>
      <c r="BK1955" s="394"/>
      <c r="BL1955" s="302"/>
      <c r="BM1955" s="302"/>
      <c r="BN1955" s="394"/>
      <c r="BO1955" s="302"/>
      <c r="BP1955" s="13"/>
      <c r="BQ1955" s="302"/>
      <c r="BR1955" s="13"/>
      <c r="BS1955" s="302"/>
      <c r="BT1955" s="13"/>
      <c r="BU1955" s="302"/>
      <c r="BV1955" s="386"/>
      <c r="BW1955" s="303"/>
      <c r="BX1955" s="303"/>
      <c r="BY1955" s="302"/>
      <c r="BZ1955" s="302"/>
      <c r="CA1955" s="387"/>
      <c r="CB1955" s="395"/>
      <c r="CC1955" s="12"/>
      <c r="CD1955" s="304"/>
      <c r="CE1955" s="14"/>
      <c r="CF1955" s="395"/>
      <c r="CG1955" s="397"/>
      <c r="CH1955" s="300">
        <f t="shared" si="753"/>
        <v>0</v>
      </c>
      <c r="CI1955" s="26"/>
      <c r="CJ1955" s="17">
        <f t="shared" si="750"/>
        <v>0</v>
      </c>
      <c r="CK1955" s="18">
        <f t="shared" si="761"/>
        <v>12.89</v>
      </c>
      <c r="CM1955" s="164"/>
      <c r="CN1955" s="302"/>
      <c r="CO1955" s="13">
        <f t="shared" si="754"/>
        <v>0</v>
      </c>
      <c r="CP1955" s="302"/>
      <c r="CQ1955" s="13">
        <f t="shared" si="755"/>
        <v>0</v>
      </c>
      <c r="CR1955" s="302"/>
      <c r="CS1955" s="13">
        <f t="shared" si="756"/>
        <v>0</v>
      </c>
      <c r="CT1955" s="302"/>
      <c r="CU1955" s="13">
        <f t="shared" si="751"/>
        <v>0</v>
      </c>
      <c r="CV1955" s="302"/>
      <c r="CW1955" s="13">
        <f t="shared" si="757"/>
        <v>0</v>
      </c>
      <c r="CX1955" s="13">
        <f t="shared" si="758"/>
        <v>0</v>
      </c>
      <c r="CY1955" s="251">
        <f t="shared" si="759"/>
        <v>0</v>
      </c>
      <c r="CZ1955" s="13" t="s">
        <v>29</v>
      </c>
      <c r="DA1955" s="13">
        <v>50</v>
      </c>
      <c r="DB1955" s="22">
        <f t="shared" si="760"/>
        <v>0</v>
      </c>
      <c r="DD1955" s="24"/>
      <c r="DF1955" s="163"/>
      <c r="DH1955" s="24"/>
      <c r="DI1955" s="447"/>
      <c r="DJ1955" s="163"/>
    </row>
    <row r="1956" spans="1:114" s="7" customFormat="1">
      <c r="A1956" s="277">
        <f t="shared" si="744"/>
        <v>50</v>
      </c>
      <c r="B1956" s="21" t="e">
        <f>'Calculateur de trading'!I1956/C1956/W1956</f>
        <v>#DIV/0!</v>
      </c>
      <c r="C1956" s="278">
        <f t="shared" si="745"/>
        <v>10</v>
      </c>
      <c r="D1956" s="426"/>
      <c r="E1956" s="273">
        <f t="shared" si="746"/>
        <v>100</v>
      </c>
      <c r="F1956" s="271">
        <f t="shared" si="738"/>
        <v>2</v>
      </c>
      <c r="G1956" s="271" t="e">
        <f t="shared" si="739"/>
        <v>#DIV/0!</v>
      </c>
      <c r="H1956" s="272">
        <f t="shared" si="740"/>
        <v>20</v>
      </c>
      <c r="I1956" s="270"/>
      <c r="J1956" s="273">
        <f t="shared" si="747"/>
        <v>200</v>
      </c>
      <c r="K1956" s="271">
        <f t="shared" si="741"/>
        <v>4</v>
      </c>
      <c r="L1956" s="271" t="e">
        <f t="shared" si="742"/>
        <v>#DIV/0!</v>
      </c>
      <c r="M1956" s="272">
        <f t="shared" si="743"/>
        <v>40</v>
      </c>
      <c r="N1956" s="389"/>
      <c r="O1956" s="455" t="e">
        <f>(A1956*B1956*W1956)+(B1956*'Calculateur de trading'!H1956)</f>
        <v>#DIV/0!</v>
      </c>
      <c r="P1956" s="274" t="e">
        <f>O1956/'Déscriptions des trades'!CK1956</f>
        <v>#DIV/0!</v>
      </c>
      <c r="Q1956" s="456" t="e">
        <f>'Déscriptions des trades'!CK1956-O1956</f>
        <v>#DIV/0!</v>
      </c>
      <c r="R1956" s="466" t="e">
        <f t="shared" si="748"/>
        <v>#DIV/0!</v>
      </c>
      <c r="S1956" s="389"/>
      <c r="T1956" s="12"/>
      <c r="U1956" s="25"/>
      <c r="V1956" s="15"/>
      <c r="W1956" s="490">
        <f t="shared" si="752"/>
        <v>0</v>
      </c>
      <c r="X1956" s="21" t="e">
        <f>W1956*U1956/'Déscriptions des trades'!CK1956*'Déscriptions des trades'!B1956</f>
        <v>#DIV/0!</v>
      </c>
      <c r="Y1956" s="459"/>
      <c r="Z1956" s="389"/>
      <c r="AA1956" s="23">
        <f t="shared" si="749"/>
        <v>0.1</v>
      </c>
      <c r="AB1956" s="17" t="e">
        <f>(AA1956*'Déscriptions des trades'!U1956*'Déscriptions des trades'!B1956/'Déscriptions des trades'!CK1956)*'Déscriptions des trades'!W1956</f>
        <v>#DIV/0!</v>
      </c>
      <c r="AC1956" s="265" t="e">
        <f>AB1956*'Déscriptions des trades'!CK1956</f>
        <v>#DIV/0!</v>
      </c>
      <c r="AD1956" s="266" t="e">
        <f>'Déscriptions des trades'!CK1956-AC1956</f>
        <v>#DIV/0!</v>
      </c>
      <c r="AE1956" s="389"/>
      <c r="AF1956" s="399">
        <v>1952</v>
      </c>
      <c r="AG1956" s="389"/>
      <c r="AH1956" s="20"/>
      <c r="AI1956" s="303"/>
      <c r="AJ1956" s="307"/>
      <c r="AK1956" s="161"/>
      <c r="AL1956" s="305"/>
      <c r="AM1956" s="305"/>
      <c r="AN1956" s="162"/>
      <c r="AO1956" s="439"/>
      <c r="AP1956" s="162"/>
      <c r="AQ1956" s="113"/>
      <c r="AR1956" s="113"/>
      <c r="AS1956" s="384"/>
      <c r="AT1956" s="306"/>
      <c r="AU1956" s="306"/>
      <c r="AV1956" s="160"/>
      <c r="AW1956" s="158"/>
      <c r="AX1956" s="385"/>
      <c r="AY1956" s="453"/>
      <c r="AZ1956" s="165"/>
      <c r="BA1956" s="301"/>
      <c r="BB1956" s="165"/>
      <c r="BC1956" s="301"/>
      <c r="BD1956" s="165"/>
      <c r="BE1956" s="302"/>
      <c r="BF1956" s="302"/>
      <c r="BG1956" s="165"/>
      <c r="BH1956" s="303"/>
      <c r="BI1956" s="165"/>
      <c r="BJ1956" s="304"/>
      <c r="BK1956" s="394"/>
      <c r="BL1956" s="302"/>
      <c r="BM1956" s="302"/>
      <c r="BN1956" s="394"/>
      <c r="BO1956" s="302"/>
      <c r="BP1956" s="13"/>
      <c r="BQ1956" s="302"/>
      <c r="BR1956" s="13"/>
      <c r="BS1956" s="302"/>
      <c r="BT1956" s="13"/>
      <c r="BU1956" s="302"/>
      <c r="BV1956" s="386"/>
      <c r="BW1956" s="303"/>
      <c r="BX1956" s="303"/>
      <c r="BY1956" s="302"/>
      <c r="BZ1956" s="302"/>
      <c r="CA1956" s="387"/>
      <c r="CB1956" s="395"/>
      <c r="CC1956" s="12"/>
      <c r="CD1956" s="304"/>
      <c r="CE1956" s="14"/>
      <c r="CF1956" s="395"/>
      <c r="CG1956" s="397"/>
      <c r="CH1956" s="300">
        <f t="shared" si="753"/>
        <v>0</v>
      </c>
      <c r="CI1956" s="26"/>
      <c r="CJ1956" s="17">
        <f t="shared" si="750"/>
        <v>0</v>
      </c>
      <c r="CK1956" s="18">
        <f t="shared" si="761"/>
        <v>12.89</v>
      </c>
      <c r="CM1956" s="164"/>
      <c r="CN1956" s="302"/>
      <c r="CO1956" s="13">
        <f t="shared" si="754"/>
        <v>0</v>
      </c>
      <c r="CP1956" s="302"/>
      <c r="CQ1956" s="13">
        <f t="shared" si="755"/>
        <v>0</v>
      </c>
      <c r="CR1956" s="302"/>
      <c r="CS1956" s="13">
        <f t="shared" si="756"/>
        <v>0</v>
      </c>
      <c r="CT1956" s="302"/>
      <c r="CU1956" s="13">
        <f t="shared" si="751"/>
        <v>0</v>
      </c>
      <c r="CV1956" s="302"/>
      <c r="CW1956" s="13">
        <f t="shared" si="757"/>
        <v>0</v>
      </c>
      <c r="CX1956" s="13">
        <f t="shared" si="758"/>
        <v>0</v>
      </c>
      <c r="CY1956" s="251">
        <f t="shared" si="759"/>
        <v>0</v>
      </c>
      <c r="CZ1956" s="13" t="s">
        <v>29</v>
      </c>
      <c r="DA1956" s="13">
        <v>50</v>
      </c>
      <c r="DB1956" s="22">
        <f t="shared" si="760"/>
        <v>0</v>
      </c>
      <c r="DD1956" s="24"/>
      <c r="DF1956" s="163"/>
      <c r="DH1956" s="24"/>
      <c r="DI1956" s="447"/>
      <c r="DJ1956" s="163"/>
    </row>
    <row r="1957" spans="1:114" s="7" customFormat="1">
      <c r="A1957" s="277">
        <f t="shared" si="744"/>
        <v>50</v>
      </c>
      <c r="B1957" s="21" t="e">
        <f>'Calculateur de trading'!I1957/C1957/W1957</f>
        <v>#DIV/0!</v>
      </c>
      <c r="C1957" s="278">
        <f t="shared" si="745"/>
        <v>10</v>
      </c>
      <c r="D1957" s="278"/>
      <c r="E1957" s="273">
        <f t="shared" si="746"/>
        <v>100</v>
      </c>
      <c r="F1957" s="271">
        <f t="shared" si="738"/>
        <v>2</v>
      </c>
      <c r="G1957" s="271" t="e">
        <f t="shared" si="739"/>
        <v>#DIV/0!</v>
      </c>
      <c r="H1957" s="272">
        <f t="shared" si="740"/>
        <v>20</v>
      </c>
      <c r="I1957" s="270"/>
      <c r="J1957" s="273">
        <f t="shared" si="747"/>
        <v>200</v>
      </c>
      <c r="K1957" s="271">
        <f t="shared" si="741"/>
        <v>4</v>
      </c>
      <c r="L1957" s="271" t="e">
        <f t="shared" si="742"/>
        <v>#DIV/0!</v>
      </c>
      <c r="M1957" s="272">
        <f t="shared" si="743"/>
        <v>40</v>
      </c>
      <c r="N1957" s="389"/>
      <c r="O1957" s="455" t="e">
        <f>(A1957*B1957*W1957)+(B1957*'Calculateur de trading'!H1957)</f>
        <v>#DIV/0!</v>
      </c>
      <c r="P1957" s="274" t="e">
        <f>O1957/'Déscriptions des trades'!CK1957</f>
        <v>#DIV/0!</v>
      </c>
      <c r="Q1957" s="456" t="e">
        <f>'Déscriptions des trades'!CK1957-O1957</f>
        <v>#DIV/0!</v>
      </c>
      <c r="R1957" s="466" t="e">
        <f t="shared" si="748"/>
        <v>#DIV/0!</v>
      </c>
      <c r="S1957" s="389"/>
      <c r="T1957" s="12"/>
      <c r="U1957" s="25"/>
      <c r="V1957" s="15"/>
      <c r="W1957" s="490">
        <f t="shared" si="752"/>
        <v>0</v>
      </c>
      <c r="X1957" s="21" t="e">
        <f>W1957*U1957/'Déscriptions des trades'!CK1957*'Déscriptions des trades'!B1957</f>
        <v>#DIV/0!</v>
      </c>
      <c r="Y1957" s="459"/>
      <c r="Z1957" s="389"/>
      <c r="AA1957" s="23">
        <f t="shared" si="749"/>
        <v>0.1</v>
      </c>
      <c r="AB1957" s="17" t="e">
        <f>(AA1957*'Déscriptions des trades'!U1957*'Déscriptions des trades'!B1957/'Déscriptions des trades'!CK1957)*'Déscriptions des trades'!W1957</f>
        <v>#DIV/0!</v>
      </c>
      <c r="AC1957" s="265" t="e">
        <f>AB1957*'Déscriptions des trades'!CK1957</f>
        <v>#DIV/0!</v>
      </c>
      <c r="AD1957" s="266" t="e">
        <f>'Déscriptions des trades'!CK1957-AC1957</f>
        <v>#DIV/0!</v>
      </c>
      <c r="AE1957" s="389"/>
      <c r="AF1957" s="399">
        <v>1953</v>
      </c>
      <c r="AG1957" s="389"/>
      <c r="AH1957" s="20"/>
      <c r="AI1957" s="303"/>
      <c r="AJ1957" s="307"/>
      <c r="AK1957" s="161"/>
      <c r="AL1957" s="305"/>
      <c r="AM1957" s="305"/>
      <c r="AN1957" s="162"/>
      <c r="AO1957" s="439"/>
      <c r="AP1957" s="162"/>
      <c r="AQ1957" s="113"/>
      <c r="AR1957" s="113"/>
      <c r="AS1957" s="384"/>
      <c r="AT1957" s="306"/>
      <c r="AU1957" s="306"/>
      <c r="AV1957" s="160"/>
      <c r="AW1957" s="158"/>
      <c r="AX1957" s="385"/>
      <c r="AY1957" s="453"/>
      <c r="AZ1957" s="165"/>
      <c r="BA1957" s="301"/>
      <c r="BB1957" s="165"/>
      <c r="BC1957" s="301"/>
      <c r="BD1957" s="165"/>
      <c r="BE1957" s="302"/>
      <c r="BF1957" s="302"/>
      <c r="BG1957" s="165"/>
      <c r="BH1957" s="303"/>
      <c r="BI1957" s="165"/>
      <c r="BJ1957" s="304"/>
      <c r="BK1957" s="394"/>
      <c r="BL1957" s="302"/>
      <c r="BM1957" s="302"/>
      <c r="BN1957" s="394"/>
      <c r="BO1957" s="302"/>
      <c r="BP1957" s="13"/>
      <c r="BQ1957" s="302"/>
      <c r="BR1957" s="13"/>
      <c r="BS1957" s="302"/>
      <c r="BT1957" s="13"/>
      <c r="BU1957" s="302"/>
      <c r="BV1957" s="386"/>
      <c r="BW1957" s="303"/>
      <c r="BX1957" s="303"/>
      <c r="BY1957" s="302"/>
      <c r="BZ1957" s="302"/>
      <c r="CA1957" s="387"/>
      <c r="CB1957" s="395"/>
      <c r="CC1957" s="12"/>
      <c r="CD1957" s="304"/>
      <c r="CE1957" s="14"/>
      <c r="CF1957" s="395"/>
      <c r="CG1957" s="397"/>
      <c r="CH1957" s="300">
        <f t="shared" si="753"/>
        <v>0</v>
      </c>
      <c r="CI1957" s="26"/>
      <c r="CJ1957" s="17">
        <f t="shared" si="750"/>
        <v>0</v>
      </c>
      <c r="CK1957" s="18">
        <f t="shared" si="761"/>
        <v>12.89</v>
      </c>
      <c r="CM1957" s="164"/>
      <c r="CN1957" s="302"/>
      <c r="CO1957" s="13">
        <f t="shared" si="754"/>
        <v>0</v>
      </c>
      <c r="CP1957" s="302"/>
      <c r="CQ1957" s="13">
        <f t="shared" si="755"/>
        <v>0</v>
      </c>
      <c r="CR1957" s="302"/>
      <c r="CS1957" s="13">
        <f t="shared" si="756"/>
        <v>0</v>
      </c>
      <c r="CT1957" s="302"/>
      <c r="CU1957" s="13">
        <f t="shared" si="751"/>
        <v>0</v>
      </c>
      <c r="CV1957" s="302"/>
      <c r="CW1957" s="13">
        <f t="shared" si="757"/>
        <v>0</v>
      </c>
      <c r="CX1957" s="13">
        <f t="shared" si="758"/>
        <v>0</v>
      </c>
      <c r="CY1957" s="251">
        <f t="shared" si="759"/>
        <v>0</v>
      </c>
      <c r="CZ1957" s="13" t="s">
        <v>29</v>
      </c>
      <c r="DA1957" s="13">
        <v>50</v>
      </c>
      <c r="DB1957" s="22">
        <f t="shared" si="760"/>
        <v>0</v>
      </c>
      <c r="DD1957" s="24"/>
      <c r="DF1957" s="163"/>
      <c r="DH1957" s="24"/>
      <c r="DI1957" s="447"/>
      <c r="DJ1957" s="163"/>
    </row>
    <row r="1958" spans="1:114" s="7" customFormat="1">
      <c r="A1958" s="277">
        <f t="shared" si="744"/>
        <v>50</v>
      </c>
      <c r="B1958" s="21" t="e">
        <f>'Calculateur de trading'!I1958/C1958/W1958</f>
        <v>#DIV/0!</v>
      </c>
      <c r="C1958" s="278">
        <f t="shared" si="745"/>
        <v>10</v>
      </c>
      <c r="D1958" s="426"/>
      <c r="E1958" s="273">
        <f t="shared" si="746"/>
        <v>100</v>
      </c>
      <c r="F1958" s="271">
        <f t="shared" si="738"/>
        <v>2</v>
      </c>
      <c r="G1958" s="271" t="e">
        <f t="shared" si="739"/>
        <v>#DIV/0!</v>
      </c>
      <c r="H1958" s="272">
        <f t="shared" si="740"/>
        <v>20</v>
      </c>
      <c r="I1958" s="270"/>
      <c r="J1958" s="273">
        <f t="shared" si="747"/>
        <v>200</v>
      </c>
      <c r="K1958" s="271">
        <f t="shared" si="741"/>
        <v>4</v>
      </c>
      <c r="L1958" s="271" t="e">
        <f t="shared" si="742"/>
        <v>#DIV/0!</v>
      </c>
      <c r="M1958" s="272">
        <f t="shared" si="743"/>
        <v>40</v>
      </c>
      <c r="N1958" s="389"/>
      <c r="O1958" s="455" t="e">
        <f>(A1958*B1958*W1958)+(B1958*'Calculateur de trading'!H1958)</f>
        <v>#DIV/0!</v>
      </c>
      <c r="P1958" s="274" t="e">
        <f>O1958/'Déscriptions des trades'!CK1958</f>
        <v>#DIV/0!</v>
      </c>
      <c r="Q1958" s="456" t="e">
        <f>'Déscriptions des trades'!CK1958-O1958</f>
        <v>#DIV/0!</v>
      </c>
      <c r="R1958" s="466" t="e">
        <f t="shared" si="748"/>
        <v>#DIV/0!</v>
      </c>
      <c r="S1958" s="389"/>
      <c r="T1958" s="12"/>
      <c r="U1958" s="25"/>
      <c r="V1958" s="15"/>
      <c r="W1958" s="490">
        <f t="shared" si="752"/>
        <v>0</v>
      </c>
      <c r="X1958" s="21" t="e">
        <f>W1958*U1958/'Déscriptions des trades'!CK1958*'Déscriptions des trades'!B1958</f>
        <v>#DIV/0!</v>
      </c>
      <c r="Y1958" s="459"/>
      <c r="Z1958" s="389"/>
      <c r="AA1958" s="23">
        <f t="shared" si="749"/>
        <v>0.1</v>
      </c>
      <c r="AB1958" s="17" t="e">
        <f>(AA1958*'Déscriptions des trades'!U1958*'Déscriptions des trades'!B1958/'Déscriptions des trades'!CK1958)*'Déscriptions des trades'!W1958</f>
        <v>#DIV/0!</v>
      </c>
      <c r="AC1958" s="265" t="e">
        <f>AB1958*'Déscriptions des trades'!CK1958</f>
        <v>#DIV/0!</v>
      </c>
      <c r="AD1958" s="266" t="e">
        <f>'Déscriptions des trades'!CK1958-AC1958</f>
        <v>#DIV/0!</v>
      </c>
      <c r="AE1958" s="389"/>
      <c r="AF1958" s="399">
        <v>1954</v>
      </c>
      <c r="AG1958" s="389"/>
      <c r="AH1958" s="20"/>
      <c r="AI1958" s="303"/>
      <c r="AJ1958" s="307"/>
      <c r="AK1958" s="161"/>
      <c r="AL1958" s="305"/>
      <c r="AM1958" s="305"/>
      <c r="AN1958" s="162"/>
      <c r="AO1958" s="439"/>
      <c r="AP1958" s="162"/>
      <c r="AQ1958" s="113"/>
      <c r="AR1958" s="113"/>
      <c r="AS1958" s="384"/>
      <c r="AT1958" s="306"/>
      <c r="AU1958" s="306"/>
      <c r="AV1958" s="160"/>
      <c r="AW1958" s="158"/>
      <c r="AX1958" s="385"/>
      <c r="AY1958" s="453"/>
      <c r="AZ1958" s="165"/>
      <c r="BA1958" s="301"/>
      <c r="BB1958" s="165"/>
      <c r="BC1958" s="301"/>
      <c r="BD1958" s="165"/>
      <c r="BE1958" s="302"/>
      <c r="BF1958" s="302"/>
      <c r="BG1958" s="165"/>
      <c r="BH1958" s="303"/>
      <c r="BI1958" s="165"/>
      <c r="BJ1958" s="304"/>
      <c r="BK1958" s="394"/>
      <c r="BL1958" s="302"/>
      <c r="BM1958" s="302"/>
      <c r="BN1958" s="394"/>
      <c r="BO1958" s="302"/>
      <c r="BP1958" s="13"/>
      <c r="BQ1958" s="302"/>
      <c r="BR1958" s="13"/>
      <c r="BS1958" s="302"/>
      <c r="BT1958" s="13"/>
      <c r="BU1958" s="302"/>
      <c r="BV1958" s="386"/>
      <c r="BW1958" s="303"/>
      <c r="BX1958" s="303"/>
      <c r="BY1958" s="302"/>
      <c r="BZ1958" s="302"/>
      <c r="CA1958" s="387"/>
      <c r="CB1958" s="395"/>
      <c r="CC1958" s="12"/>
      <c r="CD1958" s="304"/>
      <c r="CE1958" s="14"/>
      <c r="CF1958" s="395"/>
      <c r="CG1958" s="397"/>
      <c r="CH1958" s="300">
        <f t="shared" si="753"/>
        <v>0</v>
      </c>
      <c r="CI1958" s="26"/>
      <c r="CJ1958" s="17">
        <f t="shared" si="750"/>
        <v>0</v>
      </c>
      <c r="CK1958" s="18">
        <f t="shared" si="761"/>
        <v>12.89</v>
      </c>
      <c r="CM1958" s="164"/>
      <c r="CN1958" s="302"/>
      <c r="CO1958" s="13">
        <f t="shared" si="754"/>
        <v>0</v>
      </c>
      <c r="CP1958" s="302"/>
      <c r="CQ1958" s="13">
        <f t="shared" si="755"/>
        <v>0</v>
      </c>
      <c r="CR1958" s="302"/>
      <c r="CS1958" s="13">
        <f t="shared" si="756"/>
        <v>0</v>
      </c>
      <c r="CT1958" s="302"/>
      <c r="CU1958" s="13">
        <f t="shared" si="751"/>
        <v>0</v>
      </c>
      <c r="CV1958" s="302"/>
      <c r="CW1958" s="13">
        <f t="shared" si="757"/>
        <v>0</v>
      </c>
      <c r="CX1958" s="13">
        <f t="shared" si="758"/>
        <v>0</v>
      </c>
      <c r="CY1958" s="251">
        <f t="shared" si="759"/>
        <v>0</v>
      </c>
      <c r="CZ1958" s="13" t="s">
        <v>29</v>
      </c>
      <c r="DA1958" s="13">
        <v>50</v>
      </c>
      <c r="DB1958" s="22">
        <f t="shared" si="760"/>
        <v>0</v>
      </c>
      <c r="DD1958" s="24"/>
      <c r="DF1958" s="163"/>
      <c r="DH1958" s="24"/>
      <c r="DI1958" s="447"/>
      <c r="DJ1958" s="163"/>
    </row>
    <row r="1959" spans="1:114" s="7" customFormat="1">
      <c r="A1959" s="277">
        <f t="shared" si="744"/>
        <v>50</v>
      </c>
      <c r="B1959" s="21" t="e">
        <f>'Calculateur de trading'!I1959/C1959/W1959</f>
        <v>#DIV/0!</v>
      </c>
      <c r="C1959" s="278">
        <f t="shared" si="745"/>
        <v>10</v>
      </c>
      <c r="D1959" s="426"/>
      <c r="E1959" s="273">
        <f t="shared" si="746"/>
        <v>100</v>
      </c>
      <c r="F1959" s="271">
        <f t="shared" si="738"/>
        <v>2</v>
      </c>
      <c r="G1959" s="271" t="e">
        <f t="shared" si="739"/>
        <v>#DIV/0!</v>
      </c>
      <c r="H1959" s="272">
        <f t="shared" si="740"/>
        <v>20</v>
      </c>
      <c r="I1959" s="270"/>
      <c r="J1959" s="273">
        <f t="shared" si="747"/>
        <v>200</v>
      </c>
      <c r="K1959" s="271">
        <f t="shared" si="741"/>
        <v>4</v>
      </c>
      <c r="L1959" s="271" t="e">
        <f t="shared" si="742"/>
        <v>#DIV/0!</v>
      </c>
      <c r="M1959" s="272">
        <f t="shared" si="743"/>
        <v>40</v>
      </c>
      <c r="N1959" s="389"/>
      <c r="O1959" s="455" t="e">
        <f>(A1959*B1959*W1959)+(B1959*'Calculateur de trading'!H1959)</f>
        <v>#DIV/0!</v>
      </c>
      <c r="P1959" s="274" t="e">
        <f>O1959/'Déscriptions des trades'!CK1959</f>
        <v>#DIV/0!</v>
      </c>
      <c r="Q1959" s="456" t="e">
        <f>'Déscriptions des trades'!CK1959-O1959</f>
        <v>#DIV/0!</v>
      </c>
      <c r="R1959" s="466" t="e">
        <f t="shared" si="748"/>
        <v>#DIV/0!</v>
      </c>
      <c r="S1959" s="389"/>
      <c r="T1959" s="12"/>
      <c r="U1959" s="25"/>
      <c r="V1959" s="15"/>
      <c r="W1959" s="490">
        <f t="shared" si="752"/>
        <v>0</v>
      </c>
      <c r="X1959" s="21" t="e">
        <f>W1959*U1959/'Déscriptions des trades'!CK1959*'Déscriptions des trades'!B1959</f>
        <v>#DIV/0!</v>
      </c>
      <c r="Y1959" s="459"/>
      <c r="Z1959" s="389"/>
      <c r="AA1959" s="23">
        <f t="shared" si="749"/>
        <v>0.1</v>
      </c>
      <c r="AB1959" s="17" t="e">
        <f>(AA1959*'Déscriptions des trades'!U1959*'Déscriptions des trades'!B1959/'Déscriptions des trades'!CK1959)*'Déscriptions des trades'!W1959</f>
        <v>#DIV/0!</v>
      </c>
      <c r="AC1959" s="265" t="e">
        <f>AB1959*'Déscriptions des trades'!CK1959</f>
        <v>#DIV/0!</v>
      </c>
      <c r="AD1959" s="266" t="e">
        <f>'Déscriptions des trades'!CK1959-AC1959</f>
        <v>#DIV/0!</v>
      </c>
      <c r="AE1959" s="389"/>
      <c r="AF1959" s="399">
        <v>1955</v>
      </c>
      <c r="AG1959" s="389"/>
      <c r="AH1959" s="20"/>
      <c r="AI1959" s="303"/>
      <c r="AJ1959" s="307"/>
      <c r="AK1959" s="161"/>
      <c r="AL1959" s="305"/>
      <c r="AM1959" s="305"/>
      <c r="AN1959" s="162"/>
      <c r="AO1959" s="439"/>
      <c r="AP1959" s="162"/>
      <c r="AQ1959" s="113"/>
      <c r="AR1959" s="113"/>
      <c r="AS1959" s="384"/>
      <c r="AT1959" s="306"/>
      <c r="AU1959" s="306"/>
      <c r="AV1959" s="160"/>
      <c r="AW1959" s="158"/>
      <c r="AX1959" s="385"/>
      <c r="AY1959" s="453"/>
      <c r="AZ1959" s="165"/>
      <c r="BA1959" s="301"/>
      <c r="BB1959" s="165"/>
      <c r="BC1959" s="301"/>
      <c r="BD1959" s="165"/>
      <c r="BE1959" s="302"/>
      <c r="BF1959" s="302"/>
      <c r="BG1959" s="165"/>
      <c r="BH1959" s="303"/>
      <c r="BI1959" s="165"/>
      <c r="BJ1959" s="304"/>
      <c r="BK1959" s="394"/>
      <c r="BL1959" s="302"/>
      <c r="BM1959" s="302"/>
      <c r="BN1959" s="394"/>
      <c r="BO1959" s="302"/>
      <c r="BP1959" s="13"/>
      <c r="BQ1959" s="302"/>
      <c r="BR1959" s="13"/>
      <c r="BS1959" s="302"/>
      <c r="BT1959" s="13"/>
      <c r="BU1959" s="302"/>
      <c r="BV1959" s="386"/>
      <c r="BW1959" s="303"/>
      <c r="BX1959" s="303"/>
      <c r="BY1959" s="302"/>
      <c r="BZ1959" s="302"/>
      <c r="CA1959" s="387"/>
      <c r="CB1959" s="395"/>
      <c r="CC1959" s="12"/>
      <c r="CD1959" s="304"/>
      <c r="CE1959" s="14"/>
      <c r="CF1959" s="395"/>
      <c r="CG1959" s="397"/>
      <c r="CH1959" s="300">
        <f t="shared" si="753"/>
        <v>0</v>
      </c>
      <c r="CI1959" s="26"/>
      <c r="CJ1959" s="17">
        <f t="shared" si="750"/>
        <v>0</v>
      </c>
      <c r="CK1959" s="18">
        <f t="shared" si="761"/>
        <v>12.89</v>
      </c>
      <c r="CM1959" s="164"/>
      <c r="CN1959" s="302"/>
      <c r="CO1959" s="13">
        <f t="shared" si="754"/>
        <v>0</v>
      </c>
      <c r="CP1959" s="302"/>
      <c r="CQ1959" s="13">
        <f t="shared" si="755"/>
        <v>0</v>
      </c>
      <c r="CR1959" s="302"/>
      <c r="CS1959" s="13">
        <f t="shared" si="756"/>
        <v>0</v>
      </c>
      <c r="CT1959" s="302"/>
      <c r="CU1959" s="13">
        <f t="shared" si="751"/>
        <v>0</v>
      </c>
      <c r="CV1959" s="302"/>
      <c r="CW1959" s="13">
        <f t="shared" si="757"/>
        <v>0</v>
      </c>
      <c r="CX1959" s="13">
        <f t="shared" si="758"/>
        <v>0</v>
      </c>
      <c r="CY1959" s="251">
        <f t="shared" si="759"/>
        <v>0</v>
      </c>
      <c r="CZ1959" s="13" t="s">
        <v>29</v>
      </c>
      <c r="DA1959" s="13">
        <v>50</v>
      </c>
      <c r="DB1959" s="22">
        <f t="shared" si="760"/>
        <v>0</v>
      </c>
      <c r="DD1959" s="24"/>
      <c r="DF1959" s="163"/>
      <c r="DH1959" s="24"/>
      <c r="DI1959" s="447"/>
      <c r="DJ1959" s="163"/>
    </row>
    <row r="1960" spans="1:114" s="7" customFormat="1">
      <c r="A1960" s="277">
        <f t="shared" si="744"/>
        <v>50</v>
      </c>
      <c r="B1960" s="21" t="e">
        <f>'Calculateur de trading'!I1960/C1960/W1960</f>
        <v>#DIV/0!</v>
      </c>
      <c r="C1960" s="278">
        <f t="shared" si="745"/>
        <v>10</v>
      </c>
      <c r="D1960" s="278"/>
      <c r="E1960" s="273">
        <f t="shared" si="746"/>
        <v>100</v>
      </c>
      <c r="F1960" s="271">
        <f t="shared" si="738"/>
        <v>2</v>
      </c>
      <c r="G1960" s="271" t="e">
        <f t="shared" si="739"/>
        <v>#DIV/0!</v>
      </c>
      <c r="H1960" s="272">
        <f t="shared" si="740"/>
        <v>20</v>
      </c>
      <c r="I1960" s="270"/>
      <c r="J1960" s="273">
        <f t="shared" si="747"/>
        <v>200</v>
      </c>
      <c r="K1960" s="271">
        <f t="shared" si="741"/>
        <v>4</v>
      </c>
      <c r="L1960" s="271" t="e">
        <f t="shared" si="742"/>
        <v>#DIV/0!</v>
      </c>
      <c r="M1960" s="272">
        <f t="shared" si="743"/>
        <v>40</v>
      </c>
      <c r="N1960" s="389"/>
      <c r="O1960" s="455" t="e">
        <f>(A1960*B1960*W1960)+(B1960*'Calculateur de trading'!H1960)</f>
        <v>#DIV/0!</v>
      </c>
      <c r="P1960" s="274" t="e">
        <f>O1960/'Déscriptions des trades'!CK1960</f>
        <v>#DIV/0!</v>
      </c>
      <c r="Q1960" s="456" t="e">
        <f>'Déscriptions des trades'!CK1960-O1960</f>
        <v>#DIV/0!</v>
      </c>
      <c r="R1960" s="466" t="e">
        <f t="shared" si="748"/>
        <v>#DIV/0!</v>
      </c>
      <c r="S1960" s="389"/>
      <c r="T1960" s="12"/>
      <c r="U1960" s="25"/>
      <c r="V1960" s="15"/>
      <c r="W1960" s="490">
        <f t="shared" si="752"/>
        <v>0</v>
      </c>
      <c r="X1960" s="21" t="e">
        <f>W1960*U1960/'Déscriptions des trades'!CK1960*'Déscriptions des trades'!B1960</f>
        <v>#DIV/0!</v>
      </c>
      <c r="Y1960" s="459"/>
      <c r="Z1960" s="389"/>
      <c r="AA1960" s="23">
        <f t="shared" si="749"/>
        <v>0.1</v>
      </c>
      <c r="AB1960" s="17" t="e">
        <f>(AA1960*'Déscriptions des trades'!U1960*'Déscriptions des trades'!B1960/'Déscriptions des trades'!CK1960)*'Déscriptions des trades'!W1960</f>
        <v>#DIV/0!</v>
      </c>
      <c r="AC1960" s="265" t="e">
        <f>AB1960*'Déscriptions des trades'!CK1960</f>
        <v>#DIV/0!</v>
      </c>
      <c r="AD1960" s="266" t="e">
        <f>'Déscriptions des trades'!CK1960-AC1960</f>
        <v>#DIV/0!</v>
      </c>
      <c r="AE1960" s="389"/>
      <c r="AF1960" s="399">
        <v>1956</v>
      </c>
      <c r="AG1960" s="389"/>
      <c r="AH1960" s="20"/>
      <c r="AI1960" s="303"/>
      <c r="AJ1960" s="307"/>
      <c r="AK1960" s="161"/>
      <c r="AL1960" s="305"/>
      <c r="AM1960" s="305"/>
      <c r="AN1960" s="162"/>
      <c r="AO1960" s="439"/>
      <c r="AP1960" s="162"/>
      <c r="AQ1960" s="113"/>
      <c r="AR1960" s="113"/>
      <c r="AS1960" s="384"/>
      <c r="AT1960" s="306"/>
      <c r="AU1960" s="306"/>
      <c r="AV1960" s="160"/>
      <c r="AW1960" s="158"/>
      <c r="AX1960" s="385"/>
      <c r="AY1960" s="453"/>
      <c r="AZ1960" s="165"/>
      <c r="BA1960" s="301"/>
      <c r="BB1960" s="165"/>
      <c r="BC1960" s="301"/>
      <c r="BD1960" s="165"/>
      <c r="BE1960" s="302"/>
      <c r="BF1960" s="302"/>
      <c r="BG1960" s="165"/>
      <c r="BH1960" s="303"/>
      <c r="BI1960" s="165"/>
      <c r="BJ1960" s="304"/>
      <c r="BK1960" s="394"/>
      <c r="BL1960" s="302"/>
      <c r="BM1960" s="302"/>
      <c r="BN1960" s="394"/>
      <c r="BO1960" s="302"/>
      <c r="BP1960" s="13"/>
      <c r="BQ1960" s="302"/>
      <c r="BR1960" s="13"/>
      <c r="BS1960" s="302"/>
      <c r="BT1960" s="13"/>
      <c r="BU1960" s="302"/>
      <c r="BV1960" s="386"/>
      <c r="BW1960" s="303"/>
      <c r="BX1960" s="303"/>
      <c r="BY1960" s="302"/>
      <c r="BZ1960" s="302"/>
      <c r="CA1960" s="387"/>
      <c r="CB1960" s="395"/>
      <c r="CC1960" s="12"/>
      <c r="CD1960" s="304"/>
      <c r="CE1960" s="14"/>
      <c r="CF1960" s="395"/>
      <c r="CG1960" s="397"/>
      <c r="CH1960" s="300">
        <f t="shared" si="753"/>
        <v>0</v>
      </c>
      <c r="CI1960" s="26"/>
      <c r="CJ1960" s="17">
        <f t="shared" si="750"/>
        <v>0</v>
      </c>
      <c r="CK1960" s="18">
        <f t="shared" si="761"/>
        <v>12.89</v>
      </c>
      <c r="CM1960" s="164"/>
      <c r="CN1960" s="302"/>
      <c r="CO1960" s="13">
        <f t="shared" si="754"/>
        <v>0</v>
      </c>
      <c r="CP1960" s="302"/>
      <c r="CQ1960" s="13">
        <f t="shared" si="755"/>
        <v>0</v>
      </c>
      <c r="CR1960" s="302"/>
      <c r="CS1960" s="13">
        <f t="shared" si="756"/>
        <v>0</v>
      </c>
      <c r="CT1960" s="302"/>
      <c r="CU1960" s="13">
        <f t="shared" si="751"/>
        <v>0</v>
      </c>
      <c r="CV1960" s="302"/>
      <c r="CW1960" s="13">
        <f t="shared" si="757"/>
        <v>0</v>
      </c>
      <c r="CX1960" s="13">
        <f t="shared" si="758"/>
        <v>0</v>
      </c>
      <c r="CY1960" s="251">
        <f t="shared" si="759"/>
        <v>0</v>
      </c>
      <c r="CZ1960" s="13" t="s">
        <v>29</v>
      </c>
      <c r="DA1960" s="13">
        <v>50</v>
      </c>
      <c r="DB1960" s="22">
        <f t="shared" si="760"/>
        <v>0</v>
      </c>
      <c r="DD1960" s="24"/>
      <c r="DF1960" s="163"/>
      <c r="DH1960" s="24"/>
      <c r="DI1960" s="447"/>
      <c r="DJ1960" s="163"/>
    </row>
    <row r="1961" spans="1:114" s="7" customFormat="1">
      <c r="A1961" s="277">
        <f t="shared" si="744"/>
        <v>50</v>
      </c>
      <c r="B1961" s="21" t="e">
        <f>'Calculateur de trading'!I1961/C1961/W1961</f>
        <v>#DIV/0!</v>
      </c>
      <c r="C1961" s="278">
        <f t="shared" si="745"/>
        <v>10</v>
      </c>
      <c r="D1961" s="426"/>
      <c r="E1961" s="273">
        <f t="shared" si="746"/>
        <v>100</v>
      </c>
      <c r="F1961" s="271">
        <f t="shared" si="738"/>
        <v>2</v>
      </c>
      <c r="G1961" s="271" t="e">
        <f t="shared" si="739"/>
        <v>#DIV/0!</v>
      </c>
      <c r="H1961" s="272">
        <f t="shared" si="740"/>
        <v>20</v>
      </c>
      <c r="I1961" s="270"/>
      <c r="J1961" s="273">
        <f t="shared" si="747"/>
        <v>200</v>
      </c>
      <c r="K1961" s="271">
        <f t="shared" si="741"/>
        <v>4</v>
      </c>
      <c r="L1961" s="271" t="e">
        <f t="shared" si="742"/>
        <v>#DIV/0!</v>
      </c>
      <c r="M1961" s="272">
        <f t="shared" si="743"/>
        <v>40</v>
      </c>
      <c r="N1961" s="389"/>
      <c r="O1961" s="455" t="e">
        <f>(A1961*B1961*W1961)+(B1961*'Calculateur de trading'!H1961)</f>
        <v>#DIV/0!</v>
      </c>
      <c r="P1961" s="274" t="e">
        <f>O1961/'Déscriptions des trades'!CK1961</f>
        <v>#DIV/0!</v>
      </c>
      <c r="Q1961" s="456" t="e">
        <f>'Déscriptions des trades'!CK1961-O1961</f>
        <v>#DIV/0!</v>
      </c>
      <c r="R1961" s="466" t="e">
        <f t="shared" si="748"/>
        <v>#DIV/0!</v>
      </c>
      <c r="S1961" s="389"/>
      <c r="T1961" s="12"/>
      <c r="U1961" s="25"/>
      <c r="V1961" s="15"/>
      <c r="W1961" s="490">
        <f t="shared" si="752"/>
        <v>0</v>
      </c>
      <c r="X1961" s="21" t="e">
        <f>W1961*U1961/'Déscriptions des trades'!CK1961*'Déscriptions des trades'!B1961</f>
        <v>#DIV/0!</v>
      </c>
      <c r="Y1961" s="459"/>
      <c r="Z1961" s="389"/>
      <c r="AA1961" s="23">
        <f t="shared" si="749"/>
        <v>0.1</v>
      </c>
      <c r="AB1961" s="17" t="e">
        <f>(AA1961*'Déscriptions des trades'!U1961*'Déscriptions des trades'!B1961/'Déscriptions des trades'!CK1961)*'Déscriptions des trades'!W1961</f>
        <v>#DIV/0!</v>
      </c>
      <c r="AC1961" s="265" t="e">
        <f>AB1961*'Déscriptions des trades'!CK1961</f>
        <v>#DIV/0!</v>
      </c>
      <c r="AD1961" s="266" t="e">
        <f>'Déscriptions des trades'!CK1961-AC1961</f>
        <v>#DIV/0!</v>
      </c>
      <c r="AE1961" s="389"/>
      <c r="AF1961" s="399">
        <v>1957</v>
      </c>
      <c r="AG1961" s="389"/>
      <c r="AH1961" s="20"/>
      <c r="AI1961" s="303"/>
      <c r="AJ1961" s="307"/>
      <c r="AK1961" s="161"/>
      <c r="AL1961" s="305"/>
      <c r="AM1961" s="305"/>
      <c r="AN1961" s="162"/>
      <c r="AO1961" s="439"/>
      <c r="AP1961" s="162"/>
      <c r="AQ1961" s="113"/>
      <c r="AR1961" s="113"/>
      <c r="AS1961" s="384"/>
      <c r="AT1961" s="306"/>
      <c r="AU1961" s="306"/>
      <c r="AV1961" s="160"/>
      <c r="AW1961" s="158"/>
      <c r="AX1961" s="385"/>
      <c r="AY1961" s="453"/>
      <c r="AZ1961" s="165"/>
      <c r="BA1961" s="301"/>
      <c r="BB1961" s="165"/>
      <c r="BC1961" s="301"/>
      <c r="BD1961" s="165"/>
      <c r="BE1961" s="302"/>
      <c r="BF1961" s="302"/>
      <c r="BG1961" s="165"/>
      <c r="BH1961" s="303"/>
      <c r="BI1961" s="165"/>
      <c r="BJ1961" s="304"/>
      <c r="BK1961" s="394"/>
      <c r="BL1961" s="302"/>
      <c r="BM1961" s="302"/>
      <c r="BN1961" s="394"/>
      <c r="BO1961" s="302"/>
      <c r="BP1961" s="13"/>
      <c r="BQ1961" s="302"/>
      <c r="BR1961" s="13"/>
      <c r="BS1961" s="302"/>
      <c r="BT1961" s="13"/>
      <c r="BU1961" s="302"/>
      <c r="BV1961" s="386"/>
      <c r="BW1961" s="303"/>
      <c r="BX1961" s="303"/>
      <c r="BY1961" s="302"/>
      <c r="BZ1961" s="302"/>
      <c r="CA1961" s="387"/>
      <c r="CB1961" s="395"/>
      <c r="CC1961" s="12"/>
      <c r="CD1961" s="304"/>
      <c r="CE1961" s="14"/>
      <c r="CF1961" s="395"/>
      <c r="CG1961" s="397"/>
      <c r="CH1961" s="300">
        <f t="shared" si="753"/>
        <v>0</v>
      </c>
      <c r="CI1961" s="26"/>
      <c r="CJ1961" s="17">
        <f t="shared" si="750"/>
        <v>0</v>
      </c>
      <c r="CK1961" s="18">
        <f t="shared" si="761"/>
        <v>12.89</v>
      </c>
      <c r="CM1961" s="164"/>
      <c r="CN1961" s="302"/>
      <c r="CO1961" s="13">
        <f t="shared" si="754"/>
        <v>0</v>
      </c>
      <c r="CP1961" s="302"/>
      <c r="CQ1961" s="13">
        <f t="shared" si="755"/>
        <v>0</v>
      </c>
      <c r="CR1961" s="302"/>
      <c r="CS1961" s="13">
        <f t="shared" si="756"/>
        <v>0</v>
      </c>
      <c r="CT1961" s="302"/>
      <c r="CU1961" s="13">
        <f t="shared" si="751"/>
        <v>0</v>
      </c>
      <c r="CV1961" s="302"/>
      <c r="CW1961" s="13">
        <f t="shared" si="757"/>
        <v>0</v>
      </c>
      <c r="CX1961" s="13">
        <f t="shared" si="758"/>
        <v>0</v>
      </c>
      <c r="CY1961" s="251">
        <f t="shared" si="759"/>
        <v>0</v>
      </c>
      <c r="CZ1961" s="13" t="s">
        <v>29</v>
      </c>
      <c r="DA1961" s="13">
        <v>50</v>
      </c>
      <c r="DB1961" s="22">
        <f t="shared" si="760"/>
        <v>0</v>
      </c>
      <c r="DD1961" s="24"/>
      <c r="DF1961" s="163"/>
      <c r="DH1961" s="24"/>
      <c r="DI1961" s="447"/>
      <c r="DJ1961" s="163"/>
    </row>
    <row r="1962" spans="1:114" s="7" customFormat="1">
      <c r="A1962" s="277">
        <f t="shared" si="744"/>
        <v>50</v>
      </c>
      <c r="B1962" s="21" t="e">
        <f>'Calculateur de trading'!I1962/C1962/W1962</f>
        <v>#DIV/0!</v>
      </c>
      <c r="C1962" s="278">
        <f t="shared" si="745"/>
        <v>10</v>
      </c>
      <c r="D1962" s="278"/>
      <c r="E1962" s="273">
        <f t="shared" si="746"/>
        <v>100</v>
      </c>
      <c r="F1962" s="271">
        <f t="shared" si="738"/>
        <v>2</v>
      </c>
      <c r="G1962" s="271" t="e">
        <f t="shared" si="739"/>
        <v>#DIV/0!</v>
      </c>
      <c r="H1962" s="272">
        <f t="shared" si="740"/>
        <v>20</v>
      </c>
      <c r="I1962" s="270"/>
      <c r="J1962" s="273">
        <f t="shared" si="747"/>
        <v>200</v>
      </c>
      <c r="K1962" s="271">
        <f t="shared" si="741"/>
        <v>4</v>
      </c>
      <c r="L1962" s="271" t="e">
        <f t="shared" si="742"/>
        <v>#DIV/0!</v>
      </c>
      <c r="M1962" s="272">
        <f t="shared" si="743"/>
        <v>40</v>
      </c>
      <c r="N1962" s="389"/>
      <c r="O1962" s="455" t="e">
        <f>(A1962*B1962*W1962)+(B1962*'Calculateur de trading'!H1962)</f>
        <v>#DIV/0!</v>
      </c>
      <c r="P1962" s="274" t="e">
        <f>O1962/'Déscriptions des trades'!CK1962</f>
        <v>#DIV/0!</v>
      </c>
      <c r="Q1962" s="456" t="e">
        <f>'Déscriptions des trades'!CK1962-O1962</f>
        <v>#DIV/0!</v>
      </c>
      <c r="R1962" s="466" t="e">
        <f t="shared" si="748"/>
        <v>#DIV/0!</v>
      </c>
      <c r="S1962" s="389"/>
      <c r="T1962" s="12"/>
      <c r="U1962" s="25"/>
      <c r="V1962" s="15"/>
      <c r="W1962" s="490">
        <f t="shared" si="752"/>
        <v>0</v>
      </c>
      <c r="X1962" s="21" t="e">
        <f>W1962*U1962/'Déscriptions des trades'!CK1962*'Déscriptions des trades'!B1962</f>
        <v>#DIV/0!</v>
      </c>
      <c r="Y1962" s="459"/>
      <c r="Z1962" s="389"/>
      <c r="AA1962" s="23">
        <f t="shared" si="749"/>
        <v>0.1</v>
      </c>
      <c r="AB1962" s="17" t="e">
        <f>(AA1962*'Déscriptions des trades'!U1962*'Déscriptions des trades'!B1962/'Déscriptions des trades'!CK1962)*'Déscriptions des trades'!W1962</f>
        <v>#DIV/0!</v>
      </c>
      <c r="AC1962" s="265" t="e">
        <f>AB1962*'Déscriptions des trades'!CK1962</f>
        <v>#DIV/0!</v>
      </c>
      <c r="AD1962" s="266" t="e">
        <f>'Déscriptions des trades'!CK1962-AC1962</f>
        <v>#DIV/0!</v>
      </c>
      <c r="AE1962" s="389"/>
      <c r="AF1962" s="399">
        <v>1958</v>
      </c>
      <c r="AG1962" s="389"/>
      <c r="AH1962" s="20"/>
      <c r="AI1962" s="303"/>
      <c r="AJ1962" s="307"/>
      <c r="AK1962" s="161"/>
      <c r="AL1962" s="305"/>
      <c r="AM1962" s="305"/>
      <c r="AN1962" s="162"/>
      <c r="AO1962" s="439"/>
      <c r="AP1962" s="162"/>
      <c r="AQ1962" s="113"/>
      <c r="AR1962" s="113"/>
      <c r="AS1962" s="384"/>
      <c r="AT1962" s="306"/>
      <c r="AU1962" s="306"/>
      <c r="AV1962" s="160"/>
      <c r="AW1962" s="158"/>
      <c r="AX1962" s="385"/>
      <c r="AY1962" s="453"/>
      <c r="AZ1962" s="165"/>
      <c r="BA1962" s="301"/>
      <c r="BB1962" s="165"/>
      <c r="BC1962" s="301"/>
      <c r="BD1962" s="165"/>
      <c r="BE1962" s="302"/>
      <c r="BF1962" s="302"/>
      <c r="BG1962" s="165"/>
      <c r="BH1962" s="303"/>
      <c r="BI1962" s="165"/>
      <c r="BJ1962" s="304"/>
      <c r="BK1962" s="394"/>
      <c r="BL1962" s="302"/>
      <c r="BM1962" s="302"/>
      <c r="BN1962" s="394"/>
      <c r="BO1962" s="302"/>
      <c r="BP1962" s="13"/>
      <c r="BQ1962" s="302"/>
      <c r="BR1962" s="13"/>
      <c r="BS1962" s="302"/>
      <c r="BT1962" s="13"/>
      <c r="BU1962" s="302"/>
      <c r="BV1962" s="386"/>
      <c r="BW1962" s="303"/>
      <c r="BX1962" s="303"/>
      <c r="BY1962" s="302"/>
      <c r="BZ1962" s="302"/>
      <c r="CA1962" s="387"/>
      <c r="CB1962" s="395"/>
      <c r="CC1962" s="12"/>
      <c r="CD1962" s="304"/>
      <c r="CE1962" s="14"/>
      <c r="CF1962" s="395"/>
      <c r="CG1962" s="397"/>
      <c r="CH1962" s="300">
        <f t="shared" si="753"/>
        <v>0</v>
      </c>
      <c r="CI1962" s="26"/>
      <c r="CJ1962" s="17">
        <f t="shared" si="750"/>
        <v>0</v>
      </c>
      <c r="CK1962" s="18">
        <f t="shared" si="761"/>
        <v>12.89</v>
      </c>
      <c r="CM1962" s="164"/>
      <c r="CN1962" s="302"/>
      <c r="CO1962" s="13">
        <f t="shared" si="754"/>
        <v>0</v>
      </c>
      <c r="CP1962" s="302"/>
      <c r="CQ1962" s="13">
        <f t="shared" si="755"/>
        <v>0</v>
      </c>
      <c r="CR1962" s="302"/>
      <c r="CS1962" s="13">
        <f t="shared" si="756"/>
        <v>0</v>
      </c>
      <c r="CT1962" s="302"/>
      <c r="CU1962" s="13">
        <f t="shared" si="751"/>
        <v>0</v>
      </c>
      <c r="CV1962" s="302"/>
      <c r="CW1962" s="13">
        <f t="shared" si="757"/>
        <v>0</v>
      </c>
      <c r="CX1962" s="13">
        <f t="shared" si="758"/>
        <v>0</v>
      </c>
      <c r="CY1962" s="251">
        <f t="shared" si="759"/>
        <v>0</v>
      </c>
      <c r="CZ1962" s="13" t="s">
        <v>29</v>
      </c>
      <c r="DA1962" s="13">
        <v>50</v>
      </c>
      <c r="DB1962" s="22">
        <f t="shared" si="760"/>
        <v>0</v>
      </c>
      <c r="DD1962" s="24"/>
      <c r="DF1962" s="163"/>
      <c r="DH1962" s="24"/>
      <c r="DI1962" s="447"/>
      <c r="DJ1962" s="163"/>
    </row>
    <row r="1963" spans="1:114" s="7" customFormat="1">
      <c r="A1963" s="277">
        <f t="shared" si="744"/>
        <v>50</v>
      </c>
      <c r="B1963" s="21" t="e">
        <f>'Calculateur de trading'!I1963/C1963/W1963</f>
        <v>#DIV/0!</v>
      </c>
      <c r="C1963" s="278">
        <f t="shared" si="745"/>
        <v>10</v>
      </c>
      <c r="D1963" s="426"/>
      <c r="E1963" s="273">
        <f t="shared" si="746"/>
        <v>100</v>
      </c>
      <c r="F1963" s="271">
        <f t="shared" si="738"/>
        <v>2</v>
      </c>
      <c r="G1963" s="271" t="e">
        <f t="shared" si="739"/>
        <v>#DIV/0!</v>
      </c>
      <c r="H1963" s="272">
        <f t="shared" si="740"/>
        <v>20</v>
      </c>
      <c r="I1963" s="270"/>
      <c r="J1963" s="273">
        <f t="shared" si="747"/>
        <v>200</v>
      </c>
      <c r="K1963" s="271">
        <f t="shared" si="741"/>
        <v>4</v>
      </c>
      <c r="L1963" s="271" t="e">
        <f t="shared" si="742"/>
        <v>#DIV/0!</v>
      </c>
      <c r="M1963" s="272">
        <f t="shared" si="743"/>
        <v>40</v>
      </c>
      <c r="N1963" s="389"/>
      <c r="O1963" s="455" t="e">
        <f>(A1963*B1963*W1963)+(B1963*'Calculateur de trading'!H1963)</f>
        <v>#DIV/0!</v>
      </c>
      <c r="P1963" s="274" t="e">
        <f>O1963/'Déscriptions des trades'!CK1963</f>
        <v>#DIV/0!</v>
      </c>
      <c r="Q1963" s="456" t="e">
        <f>'Déscriptions des trades'!CK1963-O1963</f>
        <v>#DIV/0!</v>
      </c>
      <c r="R1963" s="466" t="e">
        <f t="shared" si="748"/>
        <v>#DIV/0!</v>
      </c>
      <c r="S1963" s="389"/>
      <c r="T1963" s="12"/>
      <c r="U1963" s="25"/>
      <c r="V1963" s="15"/>
      <c r="W1963" s="490">
        <f t="shared" si="752"/>
        <v>0</v>
      </c>
      <c r="X1963" s="21" t="e">
        <f>W1963*U1963/'Déscriptions des trades'!CK1963*'Déscriptions des trades'!B1963</f>
        <v>#DIV/0!</v>
      </c>
      <c r="Y1963" s="459"/>
      <c r="Z1963" s="389"/>
      <c r="AA1963" s="23">
        <f t="shared" si="749"/>
        <v>0.1</v>
      </c>
      <c r="AB1963" s="17" t="e">
        <f>(AA1963*'Déscriptions des trades'!U1963*'Déscriptions des trades'!B1963/'Déscriptions des trades'!CK1963)*'Déscriptions des trades'!W1963</f>
        <v>#DIV/0!</v>
      </c>
      <c r="AC1963" s="265" t="e">
        <f>AB1963*'Déscriptions des trades'!CK1963</f>
        <v>#DIV/0!</v>
      </c>
      <c r="AD1963" s="266" t="e">
        <f>'Déscriptions des trades'!CK1963-AC1963</f>
        <v>#DIV/0!</v>
      </c>
      <c r="AE1963" s="389"/>
      <c r="AF1963" s="399">
        <v>1959</v>
      </c>
      <c r="AG1963" s="389"/>
      <c r="AH1963" s="20"/>
      <c r="AI1963" s="303"/>
      <c r="AJ1963" s="307"/>
      <c r="AK1963" s="161"/>
      <c r="AL1963" s="305"/>
      <c r="AM1963" s="305"/>
      <c r="AN1963" s="162"/>
      <c r="AO1963" s="439"/>
      <c r="AP1963" s="162"/>
      <c r="AQ1963" s="113"/>
      <c r="AR1963" s="113"/>
      <c r="AS1963" s="384"/>
      <c r="AT1963" s="306"/>
      <c r="AU1963" s="306"/>
      <c r="AV1963" s="160"/>
      <c r="AW1963" s="158"/>
      <c r="AX1963" s="385"/>
      <c r="AY1963" s="453"/>
      <c r="AZ1963" s="165"/>
      <c r="BA1963" s="301"/>
      <c r="BB1963" s="165"/>
      <c r="BC1963" s="301"/>
      <c r="BD1963" s="165"/>
      <c r="BE1963" s="302"/>
      <c r="BF1963" s="302"/>
      <c r="BG1963" s="165"/>
      <c r="BH1963" s="303"/>
      <c r="BI1963" s="165"/>
      <c r="BJ1963" s="304"/>
      <c r="BK1963" s="394"/>
      <c r="BL1963" s="302"/>
      <c r="BM1963" s="302"/>
      <c r="BN1963" s="394"/>
      <c r="BO1963" s="302"/>
      <c r="BP1963" s="13"/>
      <c r="BQ1963" s="302"/>
      <c r="BR1963" s="13"/>
      <c r="BS1963" s="302"/>
      <c r="BT1963" s="13"/>
      <c r="BU1963" s="302"/>
      <c r="BV1963" s="386"/>
      <c r="BW1963" s="303"/>
      <c r="BX1963" s="303"/>
      <c r="BY1963" s="302"/>
      <c r="BZ1963" s="302"/>
      <c r="CA1963" s="387"/>
      <c r="CB1963" s="395"/>
      <c r="CC1963" s="12"/>
      <c r="CD1963" s="304"/>
      <c r="CE1963" s="14"/>
      <c r="CF1963" s="395"/>
      <c r="CG1963" s="397"/>
      <c r="CH1963" s="300">
        <f t="shared" si="753"/>
        <v>0</v>
      </c>
      <c r="CI1963" s="26"/>
      <c r="CJ1963" s="17">
        <f t="shared" si="750"/>
        <v>0</v>
      </c>
      <c r="CK1963" s="18">
        <f t="shared" si="761"/>
        <v>12.89</v>
      </c>
      <c r="CM1963" s="164"/>
      <c r="CN1963" s="302"/>
      <c r="CO1963" s="13">
        <f t="shared" si="754"/>
        <v>0</v>
      </c>
      <c r="CP1963" s="302"/>
      <c r="CQ1963" s="13">
        <f t="shared" si="755"/>
        <v>0</v>
      </c>
      <c r="CR1963" s="302"/>
      <c r="CS1963" s="13">
        <f t="shared" si="756"/>
        <v>0</v>
      </c>
      <c r="CT1963" s="302"/>
      <c r="CU1963" s="13">
        <f t="shared" si="751"/>
        <v>0</v>
      </c>
      <c r="CV1963" s="302"/>
      <c r="CW1963" s="13">
        <f t="shared" si="757"/>
        <v>0</v>
      </c>
      <c r="CX1963" s="13">
        <f t="shared" si="758"/>
        <v>0</v>
      </c>
      <c r="CY1963" s="251">
        <f t="shared" si="759"/>
        <v>0</v>
      </c>
      <c r="CZ1963" s="13" t="s">
        <v>29</v>
      </c>
      <c r="DA1963" s="13">
        <v>50</v>
      </c>
      <c r="DB1963" s="22">
        <f t="shared" si="760"/>
        <v>0</v>
      </c>
      <c r="DD1963" s="24"/>
      <c r="DF1963" s="163"/>
      <c r="DH1963" s="24"/>
      <c r="DI1963" s="447"/>
      <c r="DJ1963" s="163"/>
    </row>
    <row r="1964" spans="1:114" s="7" customFormat="1">
      <c r="A1964" s="277">
        <f t="shared" si="744"/>
        <v>50</v>
      </c>
      <c r="B1964" s="21" t="e">
        <f>'Calculateur de trading'!I1964/C1964/W1964</f>
        <v>#DIV/0!</v>
      </c>
      <c r="C1964" s="278">
        <f t="shared" si="745"/>
        <v>10</v>
      </c>
      <c r="D1964" s="278"/>
      <c r="E1964" s="273">
        <f t="shared" si="746"/>
        <v>100</v>
      </c>
      <c r="F1964" s="271">
        <f t="shared" si="738"/>
        <v>2</v>
      </c>
      <c r="G1964" s="271" t="e">
        <f t="shared" si="739"/>
        <v>#DIV/0!</v>
      </c>
      <c r="H1964" s="272">
        <f t="shared" si="740"/>
        <v>20</v>
      </c>
      <c r="I1964" s="270"/>
      <c r="J1964" s="273">
        <f t="shared" si="747"/>
        <v>200</v>
      </c>
      <c r="K1964" s="271">
        <f t="shared" si="741"/>
        <v>4</v>
      </c>
      <c r="L1964" s="271" t="e">
        <f t="shared" si="742"/>
        <v>#DIV/0!</v>
      </c>
      <c r="M1964" s="272">
        <f t="shared" si="743"/>
        <v>40</v>
      </c>
      <c r="N1964" s="389"/>
      <c r="O1964" s="455" t="e">
        <f>(A1964*B1964*W1964)+(B1964*'Calculateur de trading'!H1964)</f>
        <v>#DIV/0!</v>
      </c>
      <c r="P1964" s="274" t="e">
        <f>O1964/'Déscriptions des trades'!CK1964</f>
        <v>#DIV/0!</v>
      </c>
      <c r="Q1964" s="456" t="e">
        <f>'Déscriptions des trades'!CK1964-O1964</f>
        <v>#DIV/0!</v>
      </c>
      <c r="R1964" s="466" t="e">
        <f t="shared" si="748"/>
        <v>#DIV/0!</v>
      </c>
      <c r="S1964" s="389"/>
      <c r="T1964" s="12"/>
      <c r="U1964" s="25"/>
      <c r="V1964" s="15"/>
      <c r="W1964" s="490">
        <f t="shared" si="752"/>
        <v>0</v>
      </c>
      <c r="X1964" s="21" t="e">
        <f>W1964*U1964/'Déscriptions des trades'!CK1964*'Déscriptions des trades'!B1964</f>
        <v>#DIV/0!</v>
      </c>
      <c r="Y1964" s="459"/>
      <c r="Z1964" s="389"/>
      <c r="AA1964" s="23">
        <f t="shared" si="749"/>
        <v>0.1</v>
      </c>
      <c r="AB1964" s="17" t="e">
        <f>(AA1964*'Déscriptions des trades'!U1964*'Déscriptions des trades'!B1964/'Déscriptions des trades'!CK1964)*'Déscriptions des trades'!W1964</f>
        <v>#DIV/0!</v>
      </c>
      <c r="AC1964" s="265" t="e">
        <f>AB1964*'Déscriptions des trades'!CK1964</f>
        <v>#DIV/0!</v>
      </c>
      <c r="AD1964" s="266" t="e">
        <f>'Déscriptions des trades'!CK1964-AC1964</f>
        <v>#DIV/0!</v>
      </c>
      <c r="AE1964" s="389"/>
      <c r="AF1964" s="399">
        <v>1960</v>
      </c>
      <c r="AG1964" s="389"/>
      <c r="AH1964" s="20"/>
      <c r="AI1964" s="303"/>
      <c r="AJ1964" s="307"/>
      <c r="AK1964" s="161"/>
      <c r="AL1964" s="305"/>
      <c r="AM1964" s="305"/>
      <c r="AN1964" s="162"/>
      <c r="AO1964" s="439"/>
      <c r="AP1964" s="162"/>
      <c r="AQ1964" s="113"/>
      <c r="AR1964" s="113"/>
      <c r="AS1964" s="384"/>
      <c r="AT1964" s="306"/>
      <c r="AU1964" s="306"/>
      <c r="AV1964" s="160"/>
      <c r="AW1964" s="158"/>
      <c r="AX1964" s="385"/>
      <c r="AY1964" s="453"/>
      <c r="AZ1964" s="165"/>
      <c r="BA1964" s="301"/>
      <c r="BB1964" s="165"/>
      <c r="BC1964" s="301"/>
      <c r="BD1964" s="165"/>
      <c r="BE1964" s="302"/>
      <c r="BF1964" s="302"/>
      <c r="BG1964" s="165"/>
      <c r="BH1964" s="303"/>
      <c r="BI1964" s="165"/>
      <c r="BJ1964" s="304"/>
      <c r="BK1964" s="394"/>
      <c r="BL1964" s="302"/>
      <c r="BM1964" s="302"/>
      <c r="BN1964" s="394"/>
      <c r="BO1964" s="302"/>
      <c r="BP1964" s="13"/>
      <c r="BQ1964" s="302"/>
      <c r="BR1964" s="13"/>
      <c r="BS1964" s="302"/>
      <c r="BT1964" s="13"/>
      <c r="BU1964" s="302"/>
      <c r="BV1964" s="386"/>
      <c r="BW1964" s="303"/>
      <c r="BX1964" s="303"/>
      <c r="BY1964" s="302"/>
      <c r="BZ1964" s="302"/>
      <c r="CA1964" s="387"/>
      <c r="CB1964" s="395"/>
      <c r="CC1964" s="12"/>
      <c r="CD1964" s="304"/>
      <c r="CE1964" s="14"/>
      <c r="CF1964" s="395"/>
      <c r="CG1964" s="397"/>
      <c r="CH1964" s="300">
        <f t="shared" si="753"/>
        <v>0</v>
      </c>
      <c r="CI1964" s="26"/>
      <c r="CJ1964" s="17">
        <f t="shared" si="750"/>
        <v>0</v>
      </c>
      <c r="CK1964" s="18">
        <f t="shared" si="761"/>
        <v>12.89</v>
      </c>
      <c r="CM1964" s="164"/>
      <c r="CN1964" s="302"/>
      <c r="CO1964" s="13">
        <f t="shared" si="754"/>
        <v>0</v>
      </c>
      <c r="CP1964" s="302"/>
      <c r="CQ1964" s="13">
        <f t="shared" si="755"/>
        <v>0</v>
      </c>
      <c r="CR1964" s="302"/>
      <c r="CS1964" s="13">
        <f t="shared" si="756"/>
        <v>0</v>
      </c>
      <c r="CT1964" s="302"/>
      <c r="CU1964" s="13">
        <f t="shared" si="751"/>
        <v>0</v>
      </c>
      <c r="CV1964" s="302"/>
      <c r="CW1964" s="13">
        <f t="shared" si="757"/>
        <v>0</v>
      </c>
      <c r="CX1964" s="13">
        <f t="shared" si="758"/>
        <v>0</v>
      </c>
      <c r="CY1964" s="251">
        <f t="shared" si="759"/>
        <v>0</v>
      </c>
      <c r="CZ1964" s="13" t="s">
        <v>29</v>
      </c>
      <c r="DA1964" s="13">
        <v>50</v>
      </c>
      <c r="DB1964" s="22">
        <f t="shared" si="760"/>
        <v>0</v>
      </c>
      <c r="DD1964" s="24"/>
      <c r="DF1964" s="163"/>
      <c r="DH1964" s="24"/>
      <c r="DI1964" s="447"/>
      <c r="DJ1964" s="163"/>
    </row>
    <row r="1965" spans="1:114" s="7" customFormat="1">
      <c r="A1965" s="277">
        <f t="shared" si="744"/>
        <v>50</v>
      </c>
      <c r="B1965" s="21" t="e">
        <f>'Calculateur de trading'!I1965/C1965/W1965</f>
        <v>#DIV/0!</v>
      </c>
      <c r="C1965" s="278">
        <f t="shared" si="745"/>
        <v>10</v>
      </c>
      <c r="D1965" s="426"/>
      <c r="E1965" s="273">
        <f t="shared" si="746"/>
        <v>100</v>
      </c>
      <c r="F1965" s="271">
        <f t="shared" si="738"/>
        <v>2</v>
      </c>
      <c r="G1965" s="271" t="e">
        <f t="shared" si="739"/>
        <v>#DIV/0!</v>
      </c>
      <c r="H1965" s="272">
        <f t="shared" si="740"/>
        <v>20</v>
      </c>
      <c r="I1965" s="270"/>
      <c r="J1965" s="273">
        <f t="shared" si="747"/>
        <v>200</v>
      </c>
      <c r="K1965" s="271">
        <f t="shared" si="741"/>
        <v>4</v>
      </c>
      <c r="L1965" s="271" t="e">
        <f t="shared" si="742"/>
        <v>#DIV/0!</v>
      </c>
      <c r="M1965" s="272">
        <f t="shared" si="743"/>
        <v>40</v>
      </c>
      <c r="N1965" s="389"/>
      <c r="O1965" s="455" t="e">
        <f>(A1965*B1965*W1965)+(B1965*'Calculateur de trading'!H1965)</f>
        <v>#DIV/0!</v>
      </c>
      <c r="P1965" s="274" t="e">
        <f>O1965/'Déscriptions des trades'!CK1965</f>
        <v>#DIV/0!</v>
      </c>
      <c r="Q1965" s="456" t="e">
        <f>'Déscriptions des trades'!CK1965-O1965</f>
        <v>#DIV/0!</v>
      </c>
      <c r="R1965" s="466" t="e">
        <f t="shared" si="748"/>
        <v>#DIV/0!</v>
      </c>
      <c r="S1965" s="389"/>
      <c r="T1965" s="12"/>
      <c r="U1965" s="25"/>
      <c r="V1965" s="15"/>
      <c r="W1965" s="490">
        <f t="shared" si="752"/>
        <v>0</v>
      </c>
      <c r="X1965" s="21" t="e">
        <f>W1965*U1965/'Déscriptions des trades'!CK1965*'Déscriptions des trades'!B1965</f>
        <v>#DIV/0!</v>
      </c>
      <c r="Y1965" s="459"/>
      <c r="Z1965" s="389"/>
      <c r="AA1965" s="23">
        <f t="shared" si="749"/>
        <v>0.1</v>
      </c>
      <c r="AB1965" s="17" t="e">
        <f>(AA1965*'Déscriptions des trades'!U1965*'Déscriptions des trades'!B1965/'Déscriptions des trades'!CK1965)*'Déscriptions des trades'!W1965</f>
        <v>#DIV/0!</v>
      </c>
      <c r="AC1965" s="265" t="e">
        <f>AB1965*'Déscriptions des trades'!CK1965</f>
        <v>#DIV/0!</v>
      </c>
      <c r="AD1965" s="266" t="e">
        <f>'Déscriptions des trades'!CK1965-AC1965</f>
        <v>#DIV/0!</v>
      </c>
      <c r="AE1965" s="389"/>
      <c r="AF1965" s="399">
        <v>1961</v>
      </c>
      <c r="AG1965" s="389"/>
      <c r="AH1965" s="20"/>
      <c r="AI1965" s="303"/>
      <c r="AJ1965" s="307"/>
      <c r="AK1965" s="161"/>
      <c r="AL1965" s="305"/>
      <c r="AM1965" s="305"/>
      <c r="AN1965" s="162"/>
      <c r="AO1965" s="439"/>
      <c r="AP1965" s="162"/>
      <c r="AQ1965" s="113"/>
      <c r="AR1965" s="113"/>
      <c r="AS1965" s="384"/>
      <c r="AT1965" s="306"/>
      <c r="AU1965" s="306"/>
      <c r="AV1965" s="160"/>
      <c r="AW1965" s="158"/>
      <c r="AX1965" s="385"/>
      <c r="AY1965" s="453"/>
      <c r="AZ1965" s="165"/>
      <c r="BA1965" s="301"/>
      <c r="BB1965" s="165"/>
      <c r="BC1965" s="301"/>
      <c r="BD1965" s="165"/>
      <c r="BE1965" s="302"/>
      <c r="BF1965" s="302"/>
      <c r="BG1965" s="165"/>
      <c r="BH1965" s="303"/>
      <c r="BI1965" s="165"/>
      <c r="BJ1965" s="304"/>
      <c r="BK1965" s="394"/>
      <c r="BL1965" s="302"/>
      <c r="BM1965" s="302"/>
      <c r="BN1965" s="394"/>
      <c r="BO1965" s="302"/>
      <c r="BP1965" s="13"/>
      <c r="BQ1965" s="302"/>
      <c r="BR1965" s="13"/>
      <c r="BS1965" s="302"/>
      <c r="BT1965" s="13"/>
      <c r="BU1965" s="302"/>
      <c r="BV1965" s="386"/>
      <c r="BW1965" s="303"/>
      <c r="BX1965" s="303"/>
      <c r="BY1965" s="302"/>
      <c r="BZ1965" s="302"/>
      <c r="CA1965" s="387"/>
      <c r="CB1965" s="395"/>
      <c r="CC1965" s="12"/>
      <c r="CD1965" s="304"/>
      <c r="CE1965" s="14"/>
      <c r="CF1965" s="395"/>
      <c r="CG1965" s="397"/>
      <c r="CH1965" s="300">
        <f t="shared" si="753"/>
        <v>0</v>
      </c>
      <c r="CI1965" s="26"/>
      <c r="CJ1965" s="17">
        <f t="shared" si="750"/>
        <v>0</v>
      </c>
      <c r="CK1965" s="18">
        <f t="shared" si="761"/>
        <v>12.89</v>
      </c>
      <c r="CM1965" s="164"/>
      <c r="CN1965" s="302"/>
      <c r="CO1965" s="13">
        <f t="shared" si="754"/>
        <v>0</v>
      </c>
      <c r="CP1965" s="302"/>
      <c r="CQ1965" s="13">
        <f t="shared" si="755"/>
        <v>0</v>
      </c>
      <c r="CR1965" s="302"/>
      <c r="CS1965" s="13">
        <f t="shared" si="756"/>
        <v>0</v>
      </c>
      <c r="CT1965" s="302"/>
      <c r="CU1965" s="13">
        <f t="shared" si="751"/>
        <v>0</v>
      </c>
      <c r="CV1965" s="302"/>
      <c r="CW1965" s="13">
        <f t="shared" si="757"/>
        <v>0</v>
      </c>
      <c r="CX1965" s="13">
        <f t="shared" si="758"/>
        <v>0</v>
      </c>
      <c r="CY1965" s="251">
        <f t="shared" si="759"/>
        <v>0</v>
      </c>
      <c r="CZ1965" s="13" t="s">
        <v>29</v>
      </c>
      <c r="DA1965" s="13">
        <v>50</v>
      </c>
      <c r="DB1965" s="22">
        <f t="shared" si="760"/>
        <v>0</v>
      </c>
      <c r="DD1965" s="24"/>
      <c r="DF1965" s="163"/>
      <c r="DH1965" s="24"/>
      <c r="DI1965" s="447"/>
      <c r="DJ1965" s="163"/>
    </row>
    <row r="1966" spans="1:114" s="7" customFormat="1">
      <c r="A1966" s="277">
        <f t="shared" si="744"/>
        <v>50</v>
      </c>
      <c r="B1966" s="21" t="e">
        <f>'Calculateur de trading'!I1966/C1966/W1966</f>
        <v>#DIV/0!</v>
      </c>
      <c r="C1966" s="278">
        <f t="shared" si="745"/>
        <v>10</v>
      </c>
      <c r="D1966" s="426"/>
      <c r="E1966" s="273">
        <f t="shared" si="746"/>
        <v>100</v>
      </c>
      <c r="F1966" s="271">
        <f t="shared" si="738"/>
        <v>2</v>
      </c>
      <c r="G1966" s="271" t="e">
        <f t="shared" si="739"/>
        <v>#DIV/0!</v>
      </c>
      <c r="H1966" s="272">
        <f t="shared" si="740"/>
        <v>20</v>
      </c>
      <c r="I1966" s="270"/>
      <c r="J1966" s="273">
        <f t="shared" si="747"/>
        <v>200</v>
      </c>
      <c r="K1966" s="271">
        <f t="shared" si="741"/>
        <v>4</v>
      </c>
      <c r="L1966" s="271" t="e">
        <f t="shared" si="742"/>
        <v>#DIV/0!</v>
      </c>
      <c r="M1966" s="272">
        <f t="shared" si="743"/>
        <v>40</v>
      </c>
      <c r="N1966" s="389"/>
      <c r="O1966" s="455" t="e">
        <f>(A1966*B1966*W1966)+(B1966*'Calculateur de trading'!H1966)</f>
        <v>#DIV/0!</v>
      </c>
      <c r="P1966" s="274" t="e">
        <f>O1966/'Déscriptions des trades'!CK1966</f>
        <v>#DIV/0!</v>
      </c>
      <c r="Q1966" s="456" t="e">
        <f>'Déscriptions des trades'!CK1966-O1966</f>
        <v>#DIV/0!</v>
      </c>
      <c r="R1966" s="466" t="e">
        <f t="shared" si="748"/>
        <v>#DIV/0!</v>
      </c>
      <c r="S1966" s="389"/>
      <c r="T1966" s="12"/>
      <c r="U1966" s="25"/>
      <c r="V1966" s="15"/>
      <c r="W1966" s="490">
        <f t="shared" si="752"/>
        <v>0</v>
      </c>
      <c r="X1966" s="21" t="e">
        <f>W1966*U1966/'Déscriptions des trades'!CK1966*'Déscriptions des trades'!B1966</f>
        <v>#DIV/0!</v>
      </c>
      <c r="Y1966" s="459"/>
      <c r="Z1966" s="389"/>
      <c r="AA1966" s="23">
        <f t="shared" si="749"/>
        <v>0.1</v>
      </c>
      <c r="AB1966" s="17" t="e">
        <f>(AA1966*'Déscriptions des trades'!U1966*'Déscriptions des trades'!B1966/'Déscriptions des trades'!CK1966)*'Déscriptions des trades'!W1966</f>
        <v>#DIV/0!</v>
      </c>
      <c r="AC1966" s="265" t="e">
        <f>AB1966*'Déscriptions des trades'!CK1966</f>
        <v>#DIV/0!</v>
      </c>
      <c r="AD1966" s="266" t="e">
        <f>'Déscriptions des trades'!CK1966-AC1966</f>
        <v>#DIV/0!</v>
      </c>
      <c r="AE1966" s="389"/>
      <c r="AF1966" s="399">
        <v>1962</v>
      </c>
      <c r="AG1966" s="389"/>
      <c r="AH1966" s="20"/>
      <c r="AI1966" s="303"/>
      <c r="AJ1966" s="307"/>
      <c r="AK1966" s="161"/>
      <c r="AL1966" s="305"/>
      <c r="AM1966" s="305"/>
      <c r="AN1966" s="162"/>
      <c r="AO1966" s="439"/>
      <c r="AP1966" s="162"/>
      <c r="AQ1966" s="113"/>
      <c r="AR1966" s="113"/>
      <c r="AS1966" s="384"/>
      <c r="AT1966" s="306"/>
      <c r="AU1966" s="306"/>
      <c r="AV1966" s="160"/>
      <c r="AW1966" s="158"/>
      <c r="AX1966" s="385"/>
      <c r="AY1966" s="453"/>
      <c r="AZ1966" s="165"/>
      <c r="BA1966" s="301"/>
      <c r="BB1966" s="165"/>
      <c r="BC1966" s="301"/>
      <c r="BD1966" s="165"/>
      <c r="BE1966" s="302"/>
      <c r="BF1966" s="302"/>
      <c r="BG1966" s="165"/>
      <c r="BH1966" s="303"/>
      <c r="BI1966" s="165"/>
      <c r="BJ1966" s="304"/>
      <c r="BK1966" s="394"/>
      <c r="BL1966" s="302"/>
      <c r="BM1966" s="302"/>
      <c r="BN1966" s="394"/>
      <c r="BO1966" s="302"/>
      <c r="BP1966" s="13"/>
      <c r="BQ1966" s="302"/>
      <c r="BR1966" s="13"/>
      <c r="BS1966" s="302"/>
      <c r="BT1966" s="13"/>
      <c r="BU1966" s="302"/>
      <c r="BV1966" s="386"/>
      <c r="BW1966" s="303"/>
      <c r="BX1966" s="303"/>
      <c r="BY1966" s="302"/>
      <c r="BZ1966" s="302"/>
      <c r="CA1966" s="387"/>
      <c r="CB1966" s="395"/>
      <c r="CC1966" s="12"/>
      <c r="CD1966" s="304"/>
      <c r="CE1966" s="14"/>
      <c r="CF1966" s="395"/>
      <c r="CG1966" s="397"/>
      <c r="CH1966" s="300">
        <f t="shared" si="753"/>
        <v>0</v>
      </c>
      <c r="CI1966" s="26"/>
      <c r="CJ1966" s="17">
        <f t="shared" si="750"/>
        <v>0</v>
      </c>
      <c r="CK1966" s="18">
        <f t="shared" si="761"/>
        <v>12.89</v>
      </c>
      <c r="CM1966" s="164"/>
      <c r="CN1966" s="302"/>
      <c r="CO1966" s="13">
        <f t="shared" si="754"/>
        <v>0</v>
      </c>
      <c r="CP1966" s="302"/>
      <c r="CQ1966" s="13">
        <f t="shared" si="755"/>
        <v>0</v>
      </c>
      <c r="CR1966" s="302"/>
      <c r="CS1966" s="13">
        <f t="shared" si="756"/>
        <v>0</v>
      </c>
      <c r="CT1966" s="302"/>
      <c r="CU1966" s="13">
        <f t="shared" si="751"/>
        <v>0</v>
      </c>
      <c r="CV1966" s="302"/>
      <c r="CW1966" s="13">
        <f t="shared" si="757"/>
        <v>0</v>
      </c>
      <c r="CX1966" s="13">
        <f t="shared" si="758"/>
        <v>0</v>
      </c>
      <c r="CY1966" s="251">
        <f t="shared" si="759"/>
        <v>0</v>
      </c>
      <c r="CZ1966" s="13" t="s">
        <v>29</v>
      </c>
      <c r="DA1966" s="13">
        <v>50</v>
      </c>
      <c r="DB1966" s="22">
        <f t="shared" si="760"/>
        <v>0</v>
      </c>
      <c r="DD1966" s="24"/>
      <c r="DF1966" s="163"/>
      <c r="DH1966" s="24"/>
      <c r="DI1966" s="447"/>
      <c r="DJ1966" s="163"/>
    </row>
    <row r="1967" spans="1:114" s="7" customFormat="1">
      <c r="A1967" s="277">
        <f t="shared" si="744"/>
        <v>50</v>
      </c>
      <c r="B1967" s="21" t="e">
        <f>'Calculateur de trading'!I1967/C1967/W1967</f>
        <v>#DIV/0!</v>
      </c>
      <c r="C1967" s="278">
        <f t="shared" si="745"/>
        <v>10</v>
      </c>
      <c r="D1967" s="278"/>
      <c r="E1967" s="273">
        <f t="shared" si="746"/>
        <v>100</v>
      </c>
      <c r="F1967" s="271">
        <f t="shared" si="738"/>
        <v>2</v>
      </c>
      <c r="G1967" s="271" t="e">
        <f t="shared" si="739"/>
        <v>#DIV/0!</v>
      </c>
      <c r="H1967" s="272">
        <f t="shared" si="740"/>
        <v>20</v>
      </c>
      <c r="I1967" s="270"/>
      <c r="J1967" s="273">
        <f t="shared" si="747"/>
        <v>200</v>
      </c>
      <c r="K1967" s="271">
        <f t="shared" si="741"/>
        <v>4</v>
      </c>
      <c r="L1967" s="271" t="e">
        <f t="shared" si="742"/>
        <v>#DIV/0!</v>
      </c>
      <c r="M1967" s="272">
        <f t="shared" si="743"/>
        <v>40</v>
      </c>
      <c r="N1967" s="389"/>
      <c r="O1967" s="455" t="e">
        <f>(A1967*B1967*W1967)+(B1967*'Calculateur de trading'!H1967)</f>
        <v>#DIV/0!</v>
      </c>
      <c r="P1967" s="274" t="e">
        <f>O1967/'Déscriptions des trades'!CK1967</f>
        <v>#DIV/0!</v>
      </c>
      <c r="Q1967" s="456" t="e">
        <f>'Déscriptions des trades'!CK1967-O1967</f>
        <v>#DIV/0!</v>
      </c>
      <c r="R1967" s="466" t="e">
        <f t="shared" si="748"/>
        <v>#DIV/0!</v>
      </c>
      <c r="S1967" s="389"/>
      <c r="T1967" s="12"/>
      <c r="U1967" s="25"/>
      <c r="V1967" s="15"/>
      <c r="W1967" s="490">
        <f t="shared" si="752"/>
        <v>0</v>
      </c>
      <c r="X1967" s="21" t="e">
        <f>W1967*U1967/'Déscriptions des trades'!CK1967*'Déscriptions des trades'!B1967</f>
        <v>#DIV/0!</v>
      </c>
      <c r="Y1967" s="459"/>
      <c r="Z1967" s="389"/>
      <c r="AA1967" s="23">
        <f t="shared" si="749"/>
        <v>0.1</v>
      </c>
      <c r="AB1967" s="17" t="e">
        <f>(AA1967*'Déscriptions des trades'!U1967*'Déscriptions des trades'!B1967/'Déscriptions des trades'!CK1967)*'Déscriptions des trades'!W1967</f>
        <v>#DIV/0!</v>
      </c>
      <c r="AC1967" s="265" t="e">
        <f>AB1967*'Déscriptions des trades'!CK1967</f>
        <v>#DIV/0!</v>
      </c>
      <c r="AD1967" s="266" t="e">
        <f>'Déscriptions des trades'!CK1967-AC1967</f>
        <v>#DIV/0!</v>
      </c>
      <c r="AE1967" s="389"/>
      <c r="AF1967" s="399">
        <v>1963</v>
      </c>
      <c r="AG1967" s="389"/>
      <c r="AH1967" s="20"/>
      <c r="AI1967" s="303"/>
      <c r="AJ1967" s="307"/>
      <c r="AK1967" s="161"/>
      <c r="AL1967" s="305"/>
      <c r="AM1967" s="305"/>
      <c r="AN1967" s="162"/>
      <c r="AO1967" s="439"/>
      <c r="AP1967" s="162"/>
      <c r="AQ1967" s="113"/>
      <c r="AR1967" s="113"/>
      <c r="AS1967" s="384"/>
      <c r="AT1967" s="306"/>
      <c r="AU1967" s="306"/>
      <c r="AV1967" s="160"/>
      <c r="AW1967" s="158"/>
      <c r="AX1967" s="385"/>
      <c r="AY1967" s="453"/>
      <c r="AZ1967" s="165"/>
      <c r="BA1967" s="301"/>
      <c r="BB1967" s="165"/>
      <c r="BC1967" s="301"/>
      <c r="BD1967" s="165"/>
      <c r="BE1967" s="302"/>
      <c r="BF1967" s="302"/>
      <c r="BG1967" s="165"/>
      <c r="BH1967" s="303"/>
      <c r="BI1967" s="165"/>
      <c r="BJ1967" s="304"/>
      <c r="BK1967" s="394"/>
      <c r="BL1967" s="302"/>
      <c r="BM1967" s="302"/>
      <c r="BN1967" s="394"/>
      <c r="BO1967" s="302"/>
      <c r="BP1967" s="13"/>
      <c r="BQ1967" s="302"/>
      <c r="BR1967" s="13"/>
      <c r="BS1967" s="302"/>
      <c r="BT1967" s="13"/>
      <c r="BU1967" s="302"/>
      <c r="BV1967" s="386"/>
      <c r="BW1967" s="303"/>
      <c r="BX1967" s="303"/>
      <c r="BY1967" s="302"/>
      <c r="BZ1967" s="302"/>
      <c r="CA1967" s="387"/>
      <c r="CB1967" s="395"/>
      <c r="CC1967" s="12"/>
      <c r="CD1967" s="304"/>
      <c r="CE1967" s="14"/>
      <c r="CF1967" s="395"/>
      <c r="CG1967" s="397"/>
      <c r="CH1967" s="300">
        <f t="shared" si="753"/>
        <v>0</v>
      </c>
      <c r="CI1967" s="26"/>
      <c r="CJ1967" s="17">
        <f t="shared" si="750"/>
        <v>0</v>
      </c>
      <c r="CK1967" s="18">
        <f t="shared" si="761"/>
        <v>12.89</v>
      </c>
      <c r="CM1967" s="164"/>
      <c r="CN1967" s="302"/>
      <c r="CO1967" s="13">
        <f t="shared" si="754"/>
        <v>0</v>
      </c>
      <c r="CP1967" s="302"/>
      <c r="CQ1967" s="13">
        <f t="shared" si="755"/>
        <v>0</v>
      </c>
      <c r="CR1967" s="302"/>
      <c r="CS1967" s="13">
        <f t="shared" si="756"/>
        <v>0</v>
      </c>
      <c r="CT1967" s="302"/>
      <c r="CU1967" s="13">
        <f t="shared" si="751"/>
        <v>0</v>
      </c>
      <c r="CV1967" s="302"/>
      <c r="CW1967" s="13">
        <f t="shared" si="757"/>
        <v>0</v>
      </c>
      <c r="CX1967" s="13">
        <f t="shared" si="758"/>
        <v>0</v>
      </c>
      <c r="CY1967" s="251">
        <f t="shared" si="759"/>
        <v>0</v>
      </c>
      <c r="CZ1967" s="13" t="s">
        <v>29</v>
      </c>
      <c r="DA1967" s="13">
        <v>50</v>
      </c>
      <c r="DB1967" s="22">
        <f t="shared" si="760"/>
        <v>0</v>
      </c>
      <c r="DD1967" s="24"/>
      <c r="DF1967" s="163"/>
      <c r="DH1967" s="24"/>
      <c r="DI1967" s="447"/>
      <c r="DJ1967" s="163"/>
    </row>
    <row r="1968" spans="1:114" s="7" customFormat="1">
      <c r="A1968" s="277">
        <f t="shared" si="744"/>
        <v>50</v>
      </c>
      <c r="B1968" s="21" t="e">
        <f>'Calculateur de trading'!I1968/C1968/W1968</f>
        <v>#DIV/0!</v>
      </c>
      <c r="C1968" s="278">
        <f t="shared" si="745"/>
        <v>10</v>
      </c>
      <c r="D1968" s="426"/>
      <c r="E1968" s="273">
        <f t="shared" si="746"/>
        <v>100</v>
      </c>
      <c r="F1968" s="271">
        <f t="shared" si="738"/>
        <v>2</v>
      </c>
      <c r="G1968" s="271" t="e">
        <f t="shared" si="739"/>
        <v>#DIV/0!</v>
      </c>
      <c r="H1968" s="272">
        <f t="shared" si="740"/>
        <v>20</v>
      </c>
      <c r="I1968" s="270"/>
      <c r="J1968" s="273">
        <f t="shared" si="747"/>
        <v>200</v>
      </c>
      <c r="K1968" s="271">
        <f t="shared" si="741"/>
        <v>4</v>
      </c>
      <c r="L1968" s="271" t="e">
        <f t="shared" si="742"/>
        <v>#DIV/0!</v>
      </c>
      <c r="M1968" s="272">
        <f t="shared" si="743"/>
        <v>40</v>
      </c>
      <c r="N1968" s="389"/>
      <c r="O1968" s="455" t="e">
        <f>(A1968*B1968*W1968)+(B1968*'Calculateur de trading'!H1968)</f>
        <v>#DIV/0!</v>
      </c>
      <c r="P1968" s="274" t="e">
        <f>O1968/'Déscriptions des trades'!CK1968</f>
        <v>#DIV/0!</v>
      </c>
      <c r="Q1968" s="456" t="e">
        <f>'Déscriptions des trades'!CK1968-O1968</f>
        <v>#DIV/0!</v>
      </c>
      <c r="R1968" s="466" t="e">
        <f t="shared" si="748"/>
        <v>#DIV/0!</v>
      </c>
      <c r="S1968" s="389"/>
      <c r="T1968" s="12"/>
      <c r="U1968" s="25"/>
      <c r="V1968" s="15"/>
      <c r="W1968" s="490">
        <f t="shared" si="752"/>
        <v>0</v>
      </c>
      <c r="X1968" s="21" t="e">
        <f>W1968*U1968/'Déscriptions des trades'!CK1968*'Déscriptions des trades'!B1968</f>
        <v>#DIV/0!</v>
      </c>
      <c r="Y1968" s="459"/>
      <c r="Z1968" s="389"/>
      <c r="AA1968" s="23">
        <f t="shared" si="749"/>
        <v>0.1</v>
      </c>
      <c r="AB1968" s="17" t="e">
        <f>(AA1968*'Déscriptions des trades'!U1968*'Déscriptions des trades'!B1968/'Déscriptions des trades'!CK1968)*'Déscriptions des trades'!W1968</f>
        <v>#DIV/0!</v>
      </c>
      <c r="AC1968" s="265" t="e">
        <f>AB1968*'Déscriptions des trades'!CK1968</f>
        <v>#DIV/0!</v>
      </c>
      <c r="AD1968" s="266" t="e">
        <f>'Déscriptions des trades'!CK1968-AC1968</f>
        <v>#DIV/0!</v>
      </c>
      <c r="AE1968" s="389"/>
      <c r="AF1968" s="399">
        <v>1964</v>
      </c>
      <c r="AG1968" s="389"/>
      <c r="AH1968" s="20"/>
      <c r="AI1968" s="303"/>
      <c r="AJ1968" s="307"/>
      <c r="AK1968" s="161"/>
      <c r="AL1968" s="305"/>
      <c r="AM1968" s="305"/>
      <c r="AN1968" s="162"/>
      <c r="AO1968" s="439"/>
      <c r="AP1968" s="162"/>
      <c r="AQ1968" s="113"/>
      <c r="AR1968" s="113"/>
      <c r="AS1968" s="384"/>
      <c r="AT1968" s="306"/>
      <c r="AU1968" s="306"/>
      <c r="AV1968" s="160"/>
      <c r="AW1968" s="158"/>
      <c r="AX1968" s="385"/>
      <c r="AY1968" s="453"/>
      <c r="AZ1968" s="165"/>
      <c r="BA1968" s="301"/>
      <c r="BB1968" s="165"/>
      <c r="BC1968" s="301"/>
      <c r="BD1968" s="165"/>
      <c r="BE1968" s="302"/>
      <c r="BF1968" s="302"/>
      <c r="BG1968" s="165"/>
      <c r="BH1968" s="303"/>
      <c r="BI1968" s="165"/>
      <c r="BJ1968" s="304"/>
      <c r="BK1968" s="394"/>
      <c r="BL1968" s="302"/>
      <c r="BM1968" s="302"/>
      <c r="BN1968" s="394"/>
      <c r="BO1968" s="302"/>
      <c r="BP1968" s="13"/>
      <c r="BQ1968" s="302"/>
      <c r="BR1968" s="13"/>
      <c r="BS1968" s="302"/>
      <c r="BT1968" s="13"/>
      <c r="BU1968" s="302"/>
      <c r="BV1968" s="386"/>
      <c r="BW1968" s="303"/>
      <c r="BX1968" s="303"/>
      <c r="BY1968" s="302"/>
      <c r="BZ1968" s="302"/>
      <c r="CA1968" s="387"/>
      <c r="CB1968" s="395"/>
      <c r="CC1968" s="12"/>
      <c r="CD1968" s="304"/>
      <c r="CE1968" s="14"/>
      <c r="CF1968" s="395"/>
      <c r="CG1968" s="397"/>
      <c r="CH1968" s="300">
        <f t="shared" si="753"/>
        <v>0</v>
      </c>
      <c r="CI1968" s="26"/>
      <c r="CJ1968" s="17">
        <f t="shared" si="750"/>
        <v>0</v>
      </c>
      <c r="CK1968" s="18">
        <f t="shared" si="761"/>
        <v>12.89</v>
      </c>
      <c r="CM1968" s="164"/>
      <c r="CN1968" s="302"/>
      <c r="CO1968" s="13">
        <f t="shared" si="754"/>
        <v>0</v>
      </c>
      <c r="CP1968" s="302"/>
      <c r="CQ1968" s="13">
        <f t="shared" si="755"/>
        <v>0</v>
      </c>
      <c r="CR1968" s="302"/>
      <c r="CS1968" s="13">
        <f t="shared" si="756"/>
        <v>0</v>
      </c>
      <c r="CT1968" s="302"/>
      <c r="CU1968" s="13">
        <f t="shared" si="751"/>
        <v>0</v>
      </c>
      <c r="CV1968" s="302"/>
      <c r="CW1968" s="13">
        <f t="shared" si="757"/>
        <v>0</v>
      </c>
      <c r="CX1968" s="13">
        <f t="shared" si="758"/>
        <v>0</v>
      </c>
      <c r="CY1968" s="251">
        <f t="shared" si="759"/>
        <v>0</v>
      </c>
      <c r="CZ1968" s="13" t="s">
        <v>29</v>
      </c>
      <c r="DA1968" s="13">
        <v>50</v>
      </c>
      <c r="DB1968" s="22">
        <f t="shared" si="760"/>
        <v>0</v>
      </c>
      <c r="DD1968" s="24"/>
      <c r="DF1968" s="163"/>
      <c r="DH1968" s="24"/>
      <c r="DI1968" s="447"/>
      <c r="DJ1968" s="163"/>
    </row>
    <row r="1969" spans="1:114" s="7" customFormat="1">
      <c r="A1969" s="277">
        <f t="shared" si="744"/>
        <v>50</v>
      </c>
      <c r="B1969" s="21" t="e">
        <f>'Calculateur de trading'!I1969/C1969/W1969</f>
        <v>#DIV/0!</v>
      </c>
      <c r="C1969" s="278">
        <f t="shared" si="745"/>
        <v>10</v>
      </c>
      <c r="D1969" s="278"/>
      <c r="E1969" s="273">
        <f t="shared" si="746"/>
        <v>100</v>
      </c>
      <c r="F1969" s="271">
        <f t="shared" si="738"/>
        <v>2</v>
      </c>
      <c r="G1969" s="271" t="e">
        <f t="shared" si="739"/>
        <v>#DIV/0!</v>
      </c>
      <c r="H1969" s="272">
        <f t="shared" si="740"/>
        <v>20</v>
      </c>
      <c r="I1969" s="270"/>
      <c r="J1969" s="273">
        <f t="shared" si="747"/>
        <v>200</v>
      </c>
      <c r="K1969" s="271">
        <f t="shared" si="741"/>
        <v>4</v>
      </c>
      <c r="L1969" s="271" t="e">
        <f t="shared" si="742"/>
        <v>#DIV/0!</v>
      </c>
      <c r="M1969" s="272">
        <f t="shared" si="743"/>
        <v>40</v>
      </c>
      <c r="N1969" s="389"/>
      <c r="O1969" s="455" t="e">
        <f>(A1969*B1969*W1969)+(B1969*'Calculateur de trading'!H1969)</f>
        <v>#DIV/0!</v>
      </c>
      <c r="P1969" s="274" t="e">
        <f>O1969/'Déscriptions des trades'!CK1969</f>
        <v>#DIV/0!</v>
      </c>
      <c r="Q1969" s="456" t="e">
        <f>'Déscriptions des trades'!CK1969-O1969</f>
        <v>#DIV/0!</v>
      </c>
      <c r="R1969" s="466" t="e">
        <f t="shared" si="748"/>
        <v>#DIV/0!</v>
      </c>
      <c r="S1969" s="389"/>
      <c r="T1969" s="12"/>
      <c r="U1969" s="25"/>
      <c r="V1969" s="15"/>
      <c r="W1969" s="490">
        <f t="shared" si="752"/>
        <v>0</v>
      </c>
      <c r="X1969" s="21" t="e">
        <f>W1969*U1969/'Déscriptions des trades'!CK1969*'Déscriptions des trades'!B1969</f>
        <v>#DIV/0!</v>
      </c>
      <c r="Y1969" s="459"/>
      <c r="Z1969" s="389"/>
      <c r="AA1969" s="23">
        <f t="shared" si="749"/>
        <v>0.1</v>
      </c>
      <c r="AB1969" s="17" t="e">
        <f>(AA1969*'Déscriptions des trades'!U1969*'Déscriptions des trades'!B1969/'Déscriptions des trades'!CK1969)*'Déscriptions des trades'!W1969</f>
        <v>#DIV/0!</v>
      </c>
      <c r="AC1969" s="265" t="e">
        <f>AB1969*'Déscriptions des trades'!CK1969</f>
        <v>#DIV/0!</v>
      </c>
      <c r="AD1969" s="266" t="e">
        <f>'Déscriptions des trades'!CK1969-AC1969</f>
        <v>#DIV/0!</v>
      </c>
      <c r="AE1969" s="389"/>
      <c r="AF1969" s="399">
        <v>1965</v>
      </c>
      <c r="AG1969" s="389"/>
      <c r="AH1969" s="20"/>
      <c r="AI1969" s="303"/>
      <c r="AJ1969" s="307"/>
      <c r="AK1969" s="161"/>
      <c r="AL1969" s="305"/>
      <c r="AM1969" s="305"/>
      <c r="AN1969" s="162"/>
      <c r="AO1969" s="439"/>
      <c r="AP1969" s="162"/>
      <c r="AQ1969" s="113"/>
      <c r="AR1969" s="113"/>
      <c r="AS1969" s="384"/>
      <c r="AT1969" s="306"/>
      <c r="AU1969" s="306"/>
      <c r="AV1969" s="160"/>
      <c r="AW1969" s="158"/>
      <c r="AX1969" s="385"/>
      <c r="AY1969" s="453"/>
      <c r="AZ1969" s="165"/>
      <c r="BA1969" s="301"/>
      <c r="BB1969" s="165"/>
      <c r="BC1969" s="301"/>
      <c r="BD1969" s="165"/>
      <c r="BE1969" s="302"/>
      <c r="BF1969" s="302"/>
      <c r="BG1969" s="165"/>
      <c r="BH1969" s="303"/>
      <c r="BI1969" s="165"/>
      <c r="BJ1969" s="304"/>
      <c r="BK1969" s="394"/>
      <c r="BL1969" s="302"/>
      <c r="BM1969" s="302"/>
      <c r="BN1969" s="394"/>
      <c r="BO1969" s="302"/>
      <c r="BP1969" s="13"/>
      <c r="BQ1969" s="302"/>
      <c r="BR1969" s="13"/>
      <c r="BS1969" s="302"/>
      <c r="BT1969" s="13"/>
      <c r="BU1969" s="302"/>
      <c r="BV1969" s="386"/>
      <c r="BW1969" s="303"/>
      <c r="BX1969" s="303"/>
      <c r="BY1969" s="302"/>
      <c r="BZ1969" s="302"/>
      <c r="CA1969" s="387"/>
      <c r="CB1969" s="395"/>
      <c r="CC1969" s="12"/>
      <c r="CD1969" s="304"/>
      <c r="CE1969" s="14"/>
      <c r="CF1969" s="395"/>
      <c r="CG1969" s="397"/>
      <c r="CH1969" s="300">
        <f t="shared" si="753"/>
        <v>0</v>
      </c>
      <c r="CI1969" s="26"/>
      <c r="CJ1969" s="17">
        <f t="shared" si="750"/>
        <v>0</v>
      </c>
      <c r="CK1969" s="18">
        <f t="shared" si="761"/>
        <v>12.89</v>
      </c>
      <c r="CM1969" s="164"/>
      <c r="CN1969" s="302"/>
      <c r="CO1969" s="13">
        <f t="shared" si="754"/>
        <v>0</v>
      </c>
      <c r="CP1969" s="302"/>
      <c r="CQ1969" s="13">
        <f t="shared" si="755"/>
        <v>0</v>
      </c>
      <c r="CR1969" s="302"/>
      <c r="CS1969" s="13">
        <f t="shared" si="756"/>
        <v>0</v>
      </c>
      <c r="CT1969" s="302"/>
      <c r="CU1969" s="13">
        <f t="shared" si="751"/>
        <v>0</v>
      </c>
      <c r="CV1969" s="302"/>
      <c r="CW1969" s="13">
        <f t="shared" si="757"/>
        <v>0</v>
      </c>
      <c r="CX1969" s="13">
        <f t="shared" si="758"/>
        <v>0</v>
      </c>
      <c r="CY1969" s="251">
        <f t="shared" si="759"/>
        <v>0</v>
      </c>
      <c r="CZ1969" s="13" t="s">
        <v>29</v>
      </c>
      <c r="DA1969" s="13">
        <v>50</v>
      </c>
      <c r="DB1969" s="22">
        <f t="shared" si="760"/>
        <v>0</v>
      </c>
      <c r="DD1969" s="24"/>
      <c r="DF1969" s="163"/>
      <c r="DH1969" s="24"/>
      <c r="DI1969" s="447"/>
      <c r="DJ1969" s="163"/>
    </row>
    <row r="1970" spans="1:114" s="7" customFormat="1">
      <c r="A1970" s="277">
        <f t="shared" si="744"/>
        <v>50</v>
      </c>
      <c r="B1970" s="21" t="e">
        <f>'Calculateur de trading'!I1970/C1970/W1970</f>
        <v>#DIV/0!</v>
      </c>
      <c r="C1970" s="278">
        <f t="shared" si="745"/>
        <v>10</v>
      </c>
      <c r="D1970" s="426"/>
      <c r="E1970" s="273">
        <f t="shared" si="746"/>
        <v>100</v>
      </c>
      <c r="F1970" s="271">
        <f t="shared" si="738"/>
        <v>2</v>
      </c>
      <c r="G1970" s="271" t="e">
        <f t="shared" si="739"/>
        <v>#DIV/0!</v>
      </c>
      <c r="H1970" s="272">
        <f t="shared" si="740"/>
        <v>20</v>
      </c>
      <c r="I1970" s="270"/>
      <c r="J1970" s="273">
        <f t="shared" si="747"/>
        <v>200</v>
      </c>
      <c r="K1970" s="271">
        <f t="shared" si="741"/>
        <v>4</v>
      </c>
      <c r="L1970" s="271" t="e">
        <f t="shared" si="742"/>
        <v>#DIV/0!</v>
      </c>
      <c r="M1970" s="272">
        <f t="shared" si="743"/>
        <v>40</v>
      </c>
      <c r="N1970" s="389"/>
      <c r="O1970" s="455" t="e">
        <f>(A1970*B1970*W1970)+(B1970*'Calculateur de trading'!H1970)</f>
        <v>#DIV/0!</v>
      </c>
      <c r="P1970" s="274" t="e">
        <f>O1970/'Déscriptions des trades'!CK1970</f>
        <v>#DIV/0!</v>
      </c>
      <c r="Q1970" s="456" t="e">
        <f>'Déscriptions des trades'!CK1970-O1970</f>
        <v>#DIV/0!</v>
      </c>
      <c r="R1970" s="466" t="e">
        <f t="shared" si="748"/>
        <v>#DIV/0!</v>
      </c>
      <c r="S1970" s="389"/>
      <c r="T1970" s="12"/>
      <c r="U1970" s="25"/>
      <c r="V1970" s="15"/>
      <c r="W1970" s="490">
        <f t="shared" si="752"/>
        <v>0</v>
      </c>
      <c r="X1970" s="21" t="e">
        <f>W1970*U1970/'Déscriptions des trades'!CK1970*'Déscriptions des trades'!B1970</f>
        <v>#DIV/0!</v>
      </c>
      <c r="Y1970" s="459"/>
      <c r="Z1970" s="389"/>
      <c r="AA1970" s="23">
        <f t="shared" si="749"/>
        <v>0.1</v>
      </c>
      <c r="AB1970" s="17" t="e">
        <f>(AA1970*'Déscriptions des trades'!U1970*'Déscriptions des trades'!B1970/'Déscriptions des trades'!CK1970)*'Déscriptions des trades'!W1970</f>
        <v>#DIV/0!</v>
      </c>
      <c r="AC1970" s="265" t="e">
        <f>AB1970*'Déscriptions des trades'!CK1970</f>
        <v>#DIV/0!</v>
      </c>
      <c r="AD1970" s="266" t="e">
        <f>'Déscriptions des trades'!CK1970-AC1970</f>
        <v>#DIV/0!</v>
      </c>
      <c r="AE1970" s="389"/>
      <c r="AF1970" s="399">
        <v>1966</v>
      </c>
      <c r="AG1970" s="389"/>
      <c r="AH1970" s="20"/>
      <c r="AI1970" s="303"/>
      <c r="AJ1970" s="307"/>
      <c r="AK1970" s="161"/>
      <c r="AL1970" s="305"/>
      <c r="AM1970" s="305"/>
      <c r="AN1970" s="162"/>
      <c r="AO1970" s="439"/>
      <c r="AP1970" s="162"/>
      <c r="AQ1970" s="113"/>
      <c r="AR1970" s="113"/>
      <c r="AS1970" s="384"/>
      <c r="AT1970" s="306"/>
      <c r="AU1970" s="306"/>
      <c r="AV1970" s="160"/>
      <c r="AW1970" s="158"/>
      <c r="AX1970" s="385"/>
      <c r="AY1970" s="453"/>
      <c r="AZ1970" s="165"/>
      <c r="BA1970" s="301"/>
      <c r="BB1970" s="165"/>
      <c r="BC1970" s="301"/>
      <c r="BD1970" s="165"/>
      <c r="BE1970" s="302"/>
      <c r="BF1970" s="302"/>
      <c r="BG1970" s="165"/>
      <c r="BH1970" s="303"/>
      <c r="BI1970" s="165"/>
      <c r="BJ1970" s="304"/>
      <c r="BK1970" s="394"/>
      <c r="BL1970" s="302"/>
      <c r="BM1970" s="302"/>
      <c r="BN1970" s="394"/>
      <c r="BO1970" s="302"/>
      <c r="BP1970" s="13"/>
      <c r="BQ1970" s="302"/>
      <c r="BR1970" s="13"/>
      <c r="BS1970" s="302"/>
      <c r="BT1970" s="13"/>
      <c r="BU1970" s="302"/>
      <c r="BV1970" s="386"/>
      <c r="BW1970" s="303"/>
      <c r="BX1970" s="303"/>
      <c r="BY1970" s="302"/>
      <c r="BZ1970" s="302"/>
      <c r="CA1970" s="387"/>
      <c r="CB1970" s="395"/>
      <c r="CC1970" s="12"/>
      <c r="CD1970" s="304"/>
      <c r="CE1970" s="14"/>
      <c r="CF1970" s="395"/>
      <c r="CG1970" s="397"/>
      <c r="CH1970" s="300">
        <f t="shared" si="753"/>
        <v>0</v>
      </c>
      <c r="CI1970" s="26"/>
      <c r="CJ1970" s="17">
        <f t="shared" si="750"/>
        <v>0</v>
      </c>
      <c r="CK1970" s="18">
        <f t="shared" si="761"/>
        <v>12.89</v>
      </c>
      <c r="CM1970" s="164"/>
      <c r="CN1970" s="302"/>
      <c r="CO1970" s="13">
        <f t="shared" si="754"/>
        <v>0</v>
      </c>
      <c r="CP1970" s="302"/>
      <c r="CQ1970" s="13">
        <f t="shared" si="755"/>
        <v>0</v>
      </c>
      <c r="CR1970" s="302"/>
      <c r="CS1970" s="13">
        <f t="shared" si="756"/>
        <v>0</v>
      </c>
      <c r="CT1970" s="302"/>
      <c r="CU1970" s="13">
        <f t="shared" si="751"/>
        <v>0</v>
      </c>
      <c r="CV1970" s="302"/>
      <c r="CW1970" s="13">
        <f t="shared" si="757"/>
        <v>0</v>
      </c>
      <c r="CX1970" s="13">
        <f t="shared" si="758"/>
        <v>0</v>
      </c>
      <c r="CY1970" s="251">
        <f t="shared" si="759"/>
        <v>0</v>
      </c>
      <c r="CZ1970" s="13" t="s">
        <v>29</v>
      </c>
      <c r="DA1970" s="13">
        <v>50</v>
      </c>
      <c r="DB1970" s="22">
        <f t="shared" si="760"/>
        <v>0</v>
      </c>
      <c r="DD1970" s="24"/>
      <c r="DF1970" s="163"/>
      <c r="DH1970" s="24"/>
      <c r="DI1970" s="447"/>
      <c r="DJ1970" s="163"/>
    </row>
    <row r="1971" spans="1:114" s="7" customFormat="1">
      <c r="A1971" s="277">
        <f t="shared" si="744"/>
        <v>50</v>
      </c>
      <c r="B1971" s="21" t="e">
        <f>'Calculateur de trading'!I1971/C1971/W1971</f>
        <v>#DIV/0!</v>
      </c>
      <c r="C1971" s="278">
        <f t="shared" si="745"/>
        <v>10</v>
      </c>
      <c r="D1971" s="278"/>
      <c r="E1971" s="273">
        <f t="shared" si="746"/>
        <v>100</v>
      </c>
      <c r="F1971" s="271">
        <f t="shared" si="738"/>
        <v>2</v>
      </c>
      <c r="G1971" s="271" t="e">
        <f t="shared" si="739"/>
        <v>#DIV/0!</v>
      </c>
      <c r="H1971" s="272">
        <f t="shared" si="740"/>
        <v>20</v>
      </c>
      <c r="I1971" s="270"/>
      <c r="J1971" s="273">
        <f t="shared" si="747"/>
        <v>200</v>
      </c>
      <c r="K1971" s="271">
        <f t="shared" si="741"/>
        <v>4</v>
      </c>
      <c r="L1971" s="271" t="e">
        <f t="shared" si="742"/>
        <v>#DIV/0!</v>
      </c>
      <c r="M1971" s="272">
        <f t="shared" si="743"/>
        <v>40</v>
      </c>
      <c r="N1971" s="389"/>
      <c r="O1971" s="455" t="e">
        <f>(A1971*B1971*W1971)+(B1971*'Calculateur de trading'!H1971)</f>
        <v>#DIV/0!</v>
      </c>
      <c r="P1971" s="274" t="e">
        <f>O1971/'Déscriptions des trades'!CK1971</f>
        <v>#DIV/0!</v>
      </c>
      <c r="Q1971" s="456" t="e">
        <f>'Déscriptions des trades'!CK1971-O1971</f>
        <v>#DIV/0!</v>
      </c>
      <c r="R1971" s="466" t="e">
        <f t="shared" si="748"/>
        <v>#DIV/0!</v>
      </c>
      <c r="S1971" s="389"/>
      <c r="T1971" s="12"/>
      <c r="U1971" s="25"/>
      <c r="V1971" s="15"/>
      <c r="W1971" s="490">
        <f t="shared" si="752"/>
        <v>0</v>
      </c>
      <c r="X1971" s="21" t="e">
        <f>W1971*U1971/'Déscriptions des trades'!CK1971*'Déscriptions des trades'!B1971</f>
        <v>#DIV/0!</v>
      </c>
      <c r="Y1971" s="459"/>
      <c r="Z1971" s="389"/>
      <c r="AA1971" s="23">
        <f t="shared" si="749"/>
        <v>0.1</v>
      </c>
      <c r="AB1971" s="17" t="e">
        <f>(AA1971*'Déscriptions des trades'!U1971*'Déscriptions des trades'!B1971/'Déscriptions des trades'!CK1971)*'Déscriptions des trades'!W1971</f>
        <v>#DIV/0!</v>
      </c>
      <c r="AC1971" s="265" t="e">
        <f>AB1971*'Déscriptions des trades'!CK1971</f>
        <v>#DIV/0!</v>
      </c>
      <c r="AD1971" s="266" t="e">
        <f>'Déscriptions des trades'!CK1971-AC1971</f>
        <v>#DIV/0!</v>
      </c>
      <c r="AE1971" s="389"/>
      <c r="AF1971" s="399">
        <v>1967</v>
      </c>
      <c r="AG1971" s="389"/>
      <c r="AH1971" s="20"/>
      <c r="AI1971" s="303"/>
      <c r="AJ1971" s="307"/>
      <c r="AK1971" s="161"/>
      <c r="AL1971" s="305"/>
      <c r="AM1971" s="305"/>
      <c r="AN1971" s="162"/>
      <c r="AO1971" s="439"/>
      <c r="AP1971" s="162"/>
      <c r="AQ1971" s="113"/>
      <c r="AR1971" s="113"/>
      <c r="AS1971" s="384"/>
      <c r="AT1971" s="306"/>
      <c r="AU1971" s="306"/>
      <c r="AV1971" s="160"/>
      <c r="AW1971" s="158"/>
      <c r="AX1971" s="385"/>
      <c r="AY1971" s="453"/>
      <c r="AZ1971" s="165"/>
      <c r="BA1971" s="301"/>
      <c r="BB1971" s="165"/>
      <c r="BC1971" s="301"/>
      <c r="BD1971" s="165"/>
      <c r="BE1971" s="302"/>
      <c r="BF1971" s="302"/>
      <c r="BG1971" s="165"/>
      <c r="BH1971" s="303"/>
      <c r="BI1971" s="165"/>
      <c r="BJ1971" s="304"/>
      <c r="BK1971" s="394"/>
      <c r="BL1971" s="302"/>
      <c r="BM1971" s="302"/>
      <c r="BN1971" s="394"/>
      <c r="BO1971" s="302"/>
      <c r="BP1971" s="13"/>
      <c r="BQ1971" s="302"/>
      <c r="BR1971" s="13"/>
      <c r="BS1971" s="302"/>
      <c r="BT1971" s="13"/>
      <c r="BU1971" s="302"/>
      <c r="BV1971" s="386"/>
      <c r="BW1971" s="303"/>
      <c r="BX1971" s="303"/>
      <c r="BY1971" s="302"/>
      <c r="BZ1971" s="302"/>
      <c r="CA1971" s="387"/>
      <c r="CB1971" s="395"/>
      <c r="CC1971" s="12"/>
      <c r="CD1971" s="304"/>
      <c r="CE1971" s="14"/>
      <c r="CF1971" s="395"/>
      <c r="CG1971" s="397"/>
      <c r="CH1971" s="300">
        <f t="shared" si="753"/>
        <v>0</v>
      </c>
      <c r="CI1971" s="26"/>
      <c r="CJ1971" s="17">
        <f t="shared" si="750"/>
        <v>0</v>
      </c>
      <c r="CK1971" s="18">
        <f t="shared" si="761"/>
        <v>12.89</v>
      </c>
      <c r="CM1971" s="164"/>
      <c r="CN1971" s="302"/>
      <c r="CO1971" s="13">
        <f t="shared" si="754"/>
        <v>0</v>
      </c>
      <c r="CP1971" s="302"/>
      <c r="CQ1971" s="13">
        <f t="shared" si="755"/>
        <v>0</v>
      </c>
      <c r="CR1971" s="302"/>
      <c r="CS1971" s="13">
        <f t="shared" si="756"/>
        <v>0</v>
      </c>
      <c r="CT1971" s="302"/>
      <c r="CU1971" s="13">
        <f t="shared" si="751"/>
        <v>0</v>
      </c>
      <c r="CV1971" s="302"/>
      <c r="CW1971" s="13">
        <f t="shared" si="757"/>
        <v>0</v>
      </c>
      <c r="CX1971" s="13">
        <f t="shared" si="758"/>
        <v>0</v>
      </c>
      <c r="CY1971" s="251">
        <f t="shared" si="759"/>
        <v>0</v>
      </c>
      <c r="CZ1971" s="13" t="s">
        <v>29</v>
      </c>
      <c r="DA1971" s="13">
        <v>50</v>
      </c>
      <c r="DB1971" s="22">
        <f t="shared" si="760"/>
        <v>0</v>
      </c>
      <c r="DD1971" s="24"/>
      <c r="DF1971" s="163"/>
      <c r="DH1971" s="24"/>
      <c r="DI1971" s="447"/>
      <c r="DJ1971" s="163"/>
    </row>
    <row r="1972" spans="1:114" s="7" customFormat="1">
      <c r="A1972" s="277">
        <f t="shared" si="744"/>
        <v>50</v>
      </c>
      <c r="B1972" s="21" t="e">
        <f>'Calculateur de trading'!I1972/C1972/W1972</f>
        <v>#DIV/0!</v>
      </c>
      <c r="C1972" s="278">
        <f t="shared" si="745"/>
        <v>10</v>
      </c>
      <c r="D1972" s="426"/>
      <c r="E1972" s="273">
        <f t="shared" si="746"/>
        <v>100</v>
      </c>
      <c r="F1972" s="271">
        <f t="shared" si="738"/>
        <v>2</v>
      </c>
      <c r="G1972" s="271" t="e">
        <f t="shared" si="739"/>
        <v>#DIV/0!</v>
      </c>
      <c r="H1972" s="272">
        <f t="shared" si="740"/>
        <v>20</v>
      </c>
      <c r="I1972" s="270"/>
      <c r="J1972" s="273">
        <f t="shared" si="747"/>
        <v>200</v>
      </c>
      <c r="K1972" s="271">
        <f t="shared" si="741"/>
        <v>4</v>
      </c>
      <c r="L1972" s="271" t="e">
        <f t="shared" si="742"/>
        <v>#DIV/0!</v>
      </c>
      <c r="M1972" s="272">
        <f t="shared" si="743"/>
        <v>40</v>
      </c>
      <c r="N1972" s="389"/>
      <c r="O1972" s="455" t="e">
        <f>(A1972*B1972*W1972)+(B1972*'Calculateur de trading'!H1972)</f>
        <v>#DIV/0!</v>
      </c>
      <c r="P1972" s="274" t="e">
        <f>O1972/'Déscriptions des trades'!CK1972</f>
        <v>#DIV/0!</v>
      </c>
      <c r="Q1972" s="456" t="e">
        <f>'Déscriptions des trades'!CK1972-O1972</f>
        <v>#DIV/0!</v>
      </c>
      <c r="R1972" s="466" t="e">
        <f t="shared" si="748"/>
        <v>#DIV/0!</v>
      </c>
      <c r="S1972" s="389"/>
      <c r="T1972" s="12"/>
      <c r="U1972" s="25"/>
      <c r="V1972" s="15"/>
      <c r="W1972" s="490">
        <f t="shared" si="752"/>
        <v>0</v>
      </c>
      <c r="X1972" s="21" t="e">
        <f>W1972*U1972/'Déscriptions des trades'!CK1972*'Déscriptions des trades'!B1972</f>
        <v>#DIV/0!</v>
      </c>
      <c r="Y1972" s="459"/>
      <c r="Z1972" s="389"/>
      <c r="AA1972" s="23">
        <f t="shared" si="749"/>
        <v>0.1</v>
      </c>
      <c r="AB1972" s="17" t="e">
        <f>(AA1972*'Déscriptions des trades'!U1972*'Déscriptions des trades'!B1972/'Déscriptions des trades'!CK1972)*'Déscriptions des trades'!W1972</f>
        <v>#DIV/0!</v>
      </c>
      <c r="AC1972" s="265" t="e">
        <f>AB1972*'Déscriptions des trades'!CK1972</f>
        <v>#DIV/0!</v>
      </c>
      <c r="AD1972" s="266" t="e">
        <f>'Déscriptions des trades'!CK1972-AC1972</f>
        <v>#DIV/0!</v>
      </c>
      <c r="AE1972" s="389"/>
      <c r="AF1972" s="399">
        <v>1968</v>
      </c>
      <c r="AG1972" s="389"/>
      <c r="AH1972" s="20"/>
      <c r="AI1972" s="303"/>
      <c r="AJ1972" s="307"/>
      <c r="AK1972" s="161"/>
      <c r="AL1972" s="305"/>
      <c r="AM1972" s="305"/>
      <c r="AN1972" s="162"/>
      <c r="AO1972" s="439"/>
      <c r="AP1972" s="162"/>
      <c r="AQ1972" s="113"/>
      <c r="AR1972" s="113"/>
      <c r="AS1972" s="384"/>
      <c r="AT1972" s="306"/>
      <c r="AU1972" s="306"/>
      <c r="AV1972" s="160"/>
      <c r="AW1972" s="158"/>
      <c r="AX1972" s="385"/>
      <c r="AY1972" s="453"/>
      <c r="AZ1972" s="165"/>
      <c r="BA1972" s="301"/>
      <c r="BB1972" s="165"/>
      <c r="BC1972" s="301"/>
      <c r="BD1972" s="165"/>
      <c r="BE1972" s="302"/>
      <c r="BF1972" s="302"/>
      <c r="BG1972" s="165"/>
      <c r="BH1972" s="303"/>
      <c r="BI1972" s="165"/>
      <c r="BJ1972" s="304"/>
      <c r="BK1972" s="394"/>
      <c r="BL1972" s="302"/>
      <c r="BM1972" s="302"/>
      <c r="BN1972" s="394"/>
      <c r="BO1972" s="302"/>
      <c r="BP1972" s="13"/>
      <c r="BQ1972" s="302"/>
      <c r="BR1972" s="13"/>
      <c r="BS1972" s="302"/>
      <c r="BT1972" s="13"/>
      <c r="BU1972" s="302"/>
      <c r="BV1972" s="386"/>
      <c r="BW1972" s="303"/>
      <c r="BX1972" s="303"/>
      <c r="BY1972" s="302"/>
      <c r="BZ1972" s="302"/>
      <c r="CA1972" s="387"/>
      <c r="CB1972" s="395"/>
      <c r="CC1972" s="12"/>
      <c r="CD1972" s="304"/>
      <c r="CE1972" s="14"/>
      <c r="CF1972" s="395"/>
      <c r="CG1972" s="397"/>
      <c r="CH1972" s="300">
        <f t="shared" si="753"/>
        <v>0</v>
      </c>
      <c r="CI1972" s="26"/>
      <c r="CJ1972" s="17">
        <f t="shared" si="750"/>
        <v>0</v>
      </c>
      <c r="CK1972" s="18">
        <f t="shared" si="761"/>
        <v>12.89</v>
      </c>
      <c r="CM1972" s="164"/>
      <c r="CN1972" s="302"/>
      <c r="CO1972" s="13">
        <f t="shared" si="754"/>
        <v>0</v>
      </c>
      <c r="CP1972" s="302"/>
      <c r="CQ1972" s="13">
        <f t="shared" si="755"/>
        <v>0</v>
      </c>
      <c r="CR1972" s="302"/>
      <c r="CS1972" s="13">
        <f t="shared" si="756"/>
        <v>0</v>
      </c>
      <c r="CT1972" s="302"/>
      <c r="CU1972" s="13">
        <f t="shared" si="751"/>
        <v>0</v>
      </c>
      <c r="CV1972" s="302"/>
      <c r="CW1972" s="13">
        <f t="shared" si="757"/>
        <v>0</v>
      </c>
      <c r="CX1972" s="13">
        <f t="shared" si="758"/>
        <v>0</v>
      </c>
      <c r="CY1972" s="251">
        <f t="shared" si="759"/>
        <v>0</v>
      </c>
      <c r="CZ1972" s="13" t="s">
        <v>29</v>
      </c>
      <c r="DA1972" s="13">
        <v>50</v>
      </c>
      <c r="DB1972" s="22">
        <f t="shared" si="760"/>
        <v>0</v>
      </c>
      <c r="DD1972" s="24"/>
      <c r="DF1972" s="163"/>
      <c r="DH1972" s="24"/>
      <c r="DI1972" s="447"/>
      <c r="DJ1972" s="163"/>
    </row>
    <row r="1973" spans="1:114" s="7" customFormat="1">
      <c r="A1973" s="277">
        <f t="shared" si="744"/>
        <v>50</v>
      </c>
      <c r="B1973" s="21" t="e">
        <f>'Calculateur de trading'!I1973/C1973/W1973</f>
        <v>#DIV/0!</v>
      </c>
      <c r="C1973" s="278">
        <f t="shared" si="745"/>
        <v>10</v>
      </c>
      <c r="D1973" s="426"/>
      <c r="E1973" s="273">
        <f t="shared" si="746"/>
        <v>100</v>
      </c>
      <c r="F1973" s="271">
        <f t="shared" si="738"/>
        <v>2</v>
      </c>
      <c r="G1973" s="271" t="e">
        <f t="shared" si="739"/>
        <v>#DIV/0!</v>
      </c>
      <c r="H1973" s="272">
        <f t="shared" si="740"/>
        <v>20</v>
      </c>
      <c r="I1973" s="270"/>
      <c r="J1973" s="273">
        <f t="shared" si="747"/>
        <v>200</v>
      </c>
      <c r="K1973" s="271">
        <f t="shared" si="741"/>
        <v>4</v>
      </c>
      <c r="L1973" s="271" t="e">
        <f t="shared" si="742"/>
        <v>#DIV/0!</v>
      </c>
      <c r="M1973" s="272">
        <f t="shared" si="743"/>
        <v>40</v>
      </c>
      <c r="N1973" s="389"/>
      <c r="O1973" s="455" t="e">
        <f>(A1973*B1973*W1973)+(B1973*'Calculateur de trading'!H1973)</f>
        <v>#DIV/0!</v>
      </c>
      <c r="P1973" s="274" t="e">
        <f>O1973/'Déscriptions des trades'!CK1973</f>
        <v>#DIV/0!</v>
      </c>
      <c r="Q1973" s="456" t="e">
        <f>'Déscriptions des trades'!CK1973-O1973</f>
        <v>#DIV/0!</v>
      </c>
      <c r="R1973" s="466" t="e">
        <f t="shared" si="748"/>
        <v>#DIV/0!</v>
      </c>
      <c r="S1973" s="389"/>
      <c r="T1973" s="12"/>
      <c r="U1973" s="25"/>
      <c r="V1973" s="15"/>
      <c r="W1973" s="490">
        <f t="shared" si="752"/>
        <v>0</v>
      </c>
      <c r="X1973" s="21" t="e">
        <f>W1973*U1973/'Déscriptions des trades'!CK1973*'Déscriptions des trades'!B1973</f>
        <v>#DIV/0!</v>
      </c>
      <c r="Y1973" s="459"/>
      <c r="Z1973" s="389"/>
      <c r="AA1973" s="23">
        <f t="shared" si="749"/>
        <v>0.1</v>
      </c>
      <c r="AB1973" s="17" t="e">
        <f>(AA1973*'Déscriptions des trades'!U1973*'Déscriptions des trades'!B1973/'Déscriptions des trades'!CK1973)*'Déscriptions des trades'!W1973</f>
        <v>#DIV/0!</v>
      </c>
      <c r="AC1973" s="265" t="e">
        <f>AB1973*'Déscriptions des trades'!CK1973</f>
        <v>#DIV/0!</v>
      </c>
      <c r="AD1973" s="266" t="e">
        <f>'Déscriptions des trades'!CK1973-AC1973</f>
        <v>#DIV/0!</v>
      </c>
      <c r="AE1973" s="389"/>
      <c r="AF1973" s="399">
        <v>1969</v>
      </c>
      <c r="AG1973" s="389"/>
      <c r="AH1973" s="20"/>
      <c r="AI1973" s="303"/>
      <c r="AJ1973" s="307"/>
      <c r="AK1973" s="161"/>
      <c r="AL1973" s="305"/>
      <c r="AM1973" s="305"/>
      <c r="AN1973" s="162"/>
      <c r="AO1973" s="439"/>
      <c r="AP1973" s="162"/>
      <c r="AQ1973" s="113"/>
      <c r="AR1973" s="113"/>
      <c r="AS1973" s="384"/>
      <c r="AT1973" s="306"/>
      <c r="AU1973" s="306"/>
      <c r="AV1973" s="160"/>
      <c r="AW1973" s="158"/>
      <c r="AX1973" s="385"/>
      <c r="AY1973" s="453"/>
      <c r="AZ1973" s="165"/>
      <c r="BA1973" s="301"/>
      <c r="BB1973" s="165"/>
      <c r="BC1973" s="301"/>
      <c r="BD1973" s="165"/>
      <c r="BE1973" s="302"/>
      <c r="BF1973" s="302"/>
      <c r="BG1973" s="165"/>
      <c r="BH1973" s="303"/>
      <c r="BI1973" s="165"/>
      <c r="BJ1973" s="304"/>
      <c r="BK1973" s="394"/>
      <c r="BL1973" s="302"/>
      <c r="BM1973" s="302"/>
      <c r="BN1973" s="394"/>
      <c r="BO1973" s="302"/>
      <c r="BP1973" s="13"/>
      <c r="BQ1973" s="302"/>
      <c r="BR1973" s="13"/>
      <c r="BS1973" s="302"/>
      <c r="BT1973" s="13"/>
      <c r="BU1973" s="302"/>
      <c r="BV1973" s="386"/>
      <c r="BW1973" s="303"/>
      <c r="BX1973" s="303"/>
      <c r="BY1973" s="302"/>
      <c r="BZ1973" s="302"/>
      <c r="CA1973" s="387"/>
      <c r="CB1973" s="395"/>
      <c r="CC1973" s="12"/>
      <c r="CD1973" s="304"/>
      <c r="CE1973" s="14"/>
      <c r="CF1973" s="395"/>
      <c r="CG1973" s="397"/>
      <c r="CH1973" s="300">
        <f t="shared" si="753"/>
        <v>0</v>
      </c>
      <c r="CI1973" s="26"/>
      <c r="CJ1973" s="17">
        <f t="shared" si="750"/>
        <v>0</v>
      </c>
      <c r="CK1973" s="18">
        <f t="shared" si="761"/>
        <v>12.89</v>
      </c>
      <c r="CM1973" s="164"/>
      <c r="CN1973" s="302"/>
      <c r="CO1973" s="13">
        <f t="shared" si="754"/>
        <v>0</v>
      </c>
      <c r="CP1973" s="302"/>
      <c r="CQ1973" s="13">
        <f t="shared" si="755"/>
        <v>0</v>
      </c>
      <c r="CR1973" s="302"/>
      <c r="CS1973" s="13">
        <f t="shared" si="756"/>
        <v>0</v>
      </c>
      <c r="CT1973" s="302"/>
      <c r="CU1973" s="13">
        <f t="shared" si="751"/>
        <v>0</v>
      </c>
      <c r="CV1973" s="302"/>
      <c r="CW1973" s="13">
        <f t="shared" si="757"/>
        <v>0</v>
      </c>
      <c r="CX1973" s="13">
        <f t="shared" si="758"/>
        <v>0</v>
      </c>
      <c r="CY1973" s="251">
        <f t="shared" si="759"/>
        <v>0</v>
      </c>
      <c r="CZ1973" s="13" t="s">
        <v>29</v>
      </c>
      <c r="DA1973" s="13">
        <v>50</v>
      </c>
      <c r="DB1973" s="22">
        <f t="shared" si="760"/>
        <v>0</v>
      </c>
      <c r="DD1973" s="24"/>
      <c r="DF1973" s="163"/>
      <c r="DH1973" s="24"/>
      <c r="DI1973" s="447"/>
      <c r="DJ1973" s="163"/>
    </row>
    <row r="1974" spans="1:114" s="7" customFormat="1">
      <c r="A1974" s="277">
        <f t="shared" si="744"/>
        <v>50</v>
      </c>
      <c r="B1974" s="21" t="e">
        <f>'Calculateur de trading'!I1974/C1974/W1974</f>
        <v>#DIV/0!</v>
      </c>
      <c r="C1974" s="278">
        <f t="shared" si="745"/>
        <v>10</v>
      </c>
      <c r="D1974" s="278"/>
      <c r="E1974" s="273">
        <f t="shared" si="746"/>
        <v>100</v>
      </c>
      <c r="F1974" s="271">
        <f t="shared" si="738"/>
        <v>2</v>
      </c>
      <c r="G1974" s="271" t="e">
        <f t="shared" si="739"/>
        <v>#DIV/0!</v>
      </c>
      <c r="H1974" s="272">
        <f t="shared" si="740"/>
        <v>20</v>
      </c>
      <c r="I1974" s="270"/>
      <c r="J1974" s="273">
        <f t="shared" si="747"/>
        <v>200</v>
      </c>
      <c r="K1974" s="271">
        <f t="shared" si="741"/>
        <v>4</v>
      </c>
      <c r="L1974" s="271" t="e">
        <f t="shared" si="742"/>
        <v>#DIV/0!</v>
      </c>
      <c r="M1974" s="272">
        <f t="shared" si="743"/>
        <v>40</v>
      </c>
      <c r="N1974" s="389"/>
      <c r="O1974" s="455" t="e">
        <f>(A1974*B1974*W1974)+(B1974*'Calculateur de trading'!H1974)</f>
        <v>#DIV/0!</v>
      </c>
      <c r="P1974" s="274" t="e">
        <f>O1974/'Déscriptions des trades'!CK1974</f>
        <v>#DIV/0!</v>
      </c>
      <c r="Q1974" s="456" t="e">
        <f>'Déscriptions des trades'!CK1974-O1974</f>
        <v>#DIV/0!</v>
      </c>
      <c r="R1974" s="466" t="e">
        <f t="shared" si="748"/>
        <v>#DIV/0!</v>
      </c>
      <c r="S1974" s="389"/>
      <c r="T1974" s="12"/>
      <c r="U1974" s="25"/>
      <c r="V1974" s="15"/>
      <c r="W1974" s="490">
        <f t="shared" si="752"/>
        <v>0</v>
      </c>
      <c r="X1974" s="21" t="e">
        <f>W1974*U1974/'Déscriptions des trades'!CK1974*'Déscriptions des trades'!B1974</f>
        <v>#DIV/0!</v>
      </c>
      <c r="Y1974" s="459"/>
      <c r="Z1974" s="389"/>
      <c r="AA1974" s="23">
        <f t="shared" si="749"/>
        <v>0.1</v>
      </c>
      <c r="AB1974" s="17" t="e">
        <f>(AA1974*'Déscriptions des trades'!U1974*'Déscriptions des trades'!B1974/'Déscriptions des trades'!CK1974)*'Déscriptions des trades'!W1974</f>
        <v>#DIV/0!</v>
      </c>
      <c r="AC1974" s="265" t="e">
        <f>AB1974*'Déscriptions des trades'!CK1974</f>
        <v>#DIV/0!</v>
      </c>
      <c r="AD1974" s="266" t="e">
        <f>'Déscriptions des trades'!CK1974-AC1974</f>
        <v>#DIV/0!</v>
      </c>
      <c r="AE1974" s="389"/>
      <c r="AF1974" s="399">
        <v>1970</v>
      </c>
      <c r="AG1974" s="389"/>
      <c r="AH1974" s="20"/>
      <c r="AI1974" s="303"/>
      <c r="AJ1974" s="307"/>
      <c r="AK1974" s="161"/>
      <c r="AL1974" s="305"/>
      <c r="AM1974" s="305"/>
      <c r="AN1974" s="162"/>
      <c r="AO1974" s="439"/>
      <c r="AP1974" s="162"/>
      <c r="AQ1974" s="113"/>
      <c r="AR1974" s="113"/>
      <c r="AS1974" s="384"/>
      <c r="AT1974" s="306"/>
      <c r="AU1974" s="306"/>
      <c r="AV1974" s="160"/>
      <c r="AW1974" s="158"/>
      <c r="AX1974" s="385"/>
      <c r="AY1974" s="453"/>
      <c r="AZ1974" s="165"/>
      <c r="BA1974" s="301"/>
      <c r="BB1974" s="165"/>
      <c r="BC1974" s="301"/>
      <c r="BD1974" s="165"/>
      <c r="BE1974" s="302"/>
      <c r="BF1974" s="302"/>
      <c r="BG1974" s="165"/>
      <c r="BH1974" s="303"/>
      <c r="BI1974" s="165"/>
      <c r="BJ1974" s="304"/>
      <c r="BK1974" s="394"/>
      <c r="BL1974" s="302"/>
      <c r="BM1974" s="302"/>
      <c r="BN1974" s="394"/>
      <c r="BO1974" s="302"/>
      <c r="BP1974" s="13"/>
      <c r="BQ1974" s="302"/>
      <c r="BR1974" s="13"/>
      <c r="BS1974" s="302"/>
      <c r="BT1974" s="13"/>
      <c r="BU1974" s="302"/>
      <c r="BV1974" s="386"/>
      <c r="BW1974" s="303"/>
      <c r="BX1974" s="303"/>
      <c r="BY1974" s="302"/>
      <c r="BZ1974" s="302"/>
      <c r="CA1974" s="387"/>
      <c r="CB1974" s="395"/>
      <c r="CC1974" s="12"/>
      <c r="CD1974" s="304"/>
      <c r="CE1974" s="14"/>
      <c r="CF1974" s="395"/>
      <c r="CG1974" s="397"/>
      <c r="CH1974" s="300">
        <f t="shared" si="753"/>
        <v>0</v>
      </c>
      <c r="CI1974" s="26"/>
      <c r="CJ1974" s="17">
        <f t="shared" si="750"/>
        <v>0</v>
      </c>
      <c r="CK1974" s="18">
        <f t="shared" si="761"/>
        <v>12.89</v>
      </c>
      <c r="CM1974" s="164"/>
      <c r="CN1974" s="302"/>
      <c r="CO1974" s="13">
        <f t="shared" si="754"/>
        <v>0</v>
      </c>
      <c r="CP1974" s="302"/>
      <c r="CQ1974" s="13">
        <f t="shared" si="755"/>
        <v>0</v>
      </c>
      <c r="CR1974" s="302"/>
      <c r="CS1974" s="13">
        <f t="shared" si="756"/>
        <v>0</v>
      </c>
      <c r="CT1974" s="302"/>
      <c r="CU1974" s="13">
        <f t="shared" si="751"/>
        <v>0</v>
      </c>
      <c r="CV1974" s="302"/>
      <c r="CW1974" s="13">
        <f t="shared" si="757"/>
        <v>0</v>
      </c>
      <c r="CX1974" s="13">
        <f t="shared" si="758"/>
        <v>0</v>
      </c>
      <c r="CY1974" s="251">
        <f t="shared" si="759"/>
        <v>0</v>
      </c>
      <c r="CZ1974" s="13" t="s">
        <v>29</v>
      </c>
      <c r="DA1974" s="13">
        <v>50</v>
      </c>
      <c r="DB1974" s="22">
        <f t="shared" si="760"/>
        <v>0</v>
      </c>
      <c r="DD1974" s="24"/>
      <c r="DF1974" s="163"/>
      <c r="DH1974" s="24"/>
      <c r="DI1974" s="447"/>
      <c r="DJ1974" s="163"/>
    </row>
    <row r="1975" spans="1:114" s="7" customFormat="1">
      <c r="A1975" s="277">
        <f t="shared" si="744"/>
        <v>50</v>
      </c>
      <c r="B1975" s="21" t="e">
        <f>'Calculateur de trading'!I1975/C1975/W1975</f>
        <v>#DIV/0!</v>
      </c>
      <c r="C1975" s="278">
        <f t="shared" si="745"/>
        <v>10</v>
      </c>
      <c r="D1975" s="426"/>
      <c r="E1975" s="273">
        <f t="shared" si="746"/>
        <v>100</v>
      </c>
      <c r="F1975" s="271">
        <f t="shared" si="738"/>
        <v>2</v>
      </c>
      <c r="G1975" s="271" t="e">
        <f t="shared" si="739"/>
        <v>#DIV/0!</v>
      </c>
      <c r="H1975" s="272">
        <f t="shared" si="740"/>
        <v>20</v>
      </c>
      <c r="I1975" s="270"/>
      <c r="J1975" s="273">
        <f t="shared" si="747"/>
        <v>200</v>
      </c>
      <c r="K1975" s="271">
        <f t="shared" si="741"/>
        <v>4</v>
      </c>
      <c r="L1975" s="271" t="e">
        <f t="shared" si="742"/>
        <v>#DIV/0!</v>
      </c>
      <c r="M1975" s="272">
        <f t="shared" si="743"/>
        <v>40</v>
      </c>
      <c r="N1975" s="389"/>
      <c r="O1975" s="455" t="e">
        <f>(A1975*B1975*W1975)+(B1975*'Calculateur de trading'!H1975)</f>
        <v>#DIV/0!</v>
      </c>
      <c r="P1975" s="274" t="e">
        <f>O1975/'Déscriptions des trades'!CK1975</f>
        <v>#DIV/0!</v>
      </c>
      <c r="Q1975" s="456" t="e">
        <f>'Déscriptions des trades'!CK1975-O1975</f>
        <v>#DIV/0!</v>
      </c>
      <c r="R1975" s="466" t="e">
        <f t="shared" si="748"/>
        <v>#DIV/0!</v>
      </c>
      <c r="S1975" s="389"/>
      <c r="T1975" s="12"/>
      <c r="U1975" s="25"/>
      <c r="V1975" s="15"/>
      <c r="W1975" s="490">
        <f t="shared" si="752"/>
        <v>0</v>
      </c>
      <c r="X1975" s="21" t="e">
        <f>W1975*U1975/'Déscriptions des trades'!CK1975*'Déscriptions des trades'!B1975</f>
        <v>#DIV/0!</v>
      </c>
      <c r="Y1975" s="459"/>
      <c r="Z1975" s="389"/>
      <c r="AA1975" s="23">
        <f t="shared" si="749"/>
        <v>0.1</v>
      </c>
      <c r="AB1975" s="17" t="e">
        <f>(AA1975*'Déscriptions des trades'!U1975*'Déscriptions des trades'!B1975/'Déscriptions des trades'!CK1975)*'Déscriptions des trades'!W1975</f>
        <v>#DIV/0!</v>
      </c>
      <c r="AC1975" s="265" t="e">
        <f>AB1975*'Déscriptions des trades'!CK1975</f>
        <v>#DIV/0!</v>
      </c>
      <c r="AD1975" s="266" t="e">
        <f>'Déscriptions des trades'!CK1975-AC1975</f>
        <v>#DIV/0!</v>
      </c>
      <c r="AE1975" s="389"/>
      <c r="AF1975" s="399">
        <v>1971</v>
      </c>
      <c r="AG1975" s="389"/>
      <c r="AH1975" s="20"/>
      <c r="AI1975" s="303"/>
      <c r="AJ1975" s="307"/>
      <c r="AK1975" s="161"/>
      <c r="AL1975" s="305"/>
      <c r="AM1975" s="305"/>
      <c r="AN1975" s="162"/>
      <c r="AO1975" s="439"/>
      <c r="AP1975" s="162"/>
      <c r="AQ1975" s="113"/>
      <c r="AR1975" s="113"/>
      <c r="AS1975" s="384"/>
      <c r="AT1975" s="306"/>
      <c r="AU1975" s="306"/>
      <c r="AV1975" s="160"/>
      <c r="AW1975" s="158"/>
      <c r="AX1975" s="385"/>
      <c r="AY1975" s="453"/>
      <c r="AZ1975" s="165"/>
      <c r="BA1975" s="301"/>
      <c r="BB1975" s="165"/>
      <c r="BC1975" s="301"/>
      <c r="BD1975" s="165"/>
      <c r="BE1975" s="302"/>
      <c r="BF1975" s="302"/>
      <c r="BG1975" s="165"/>
      <c r="BH1975" s="303"/>
      <c r="BI1975" s="165"/>
      <c r="BJ1975" s="304"/>
      <c r="BK1975" s="394"/>
      <c r="BL1975" s="302"/>
      <c r="BM1975" s="302"/>
      <c r="BN1975" s="394"/>
      <c r="BO1975" s="302"/>
      <c r="BP1975" s="13"/>
      <c r="BQ1975" s="302"/>
      <c r="BR1975" s="13"/>
      <c r="BS1975" s="302"/>
      <c r="BT1975" s="13"/>
      <c r="BU1975" s="302"/>
      <c r="BV1975" s="386"/>
      <c r="BW1975" s="303"/>
      <c r="BX1975" s="303"/>
      <c r="BY1975" s="302"/>
      <c r="BZ1975" s="302"/>
      <c r="CA1975" s="387"/>
      <c r="CB1975" s="395"/>
      <c r="CC1975" s="12"/>
      <c r="CD1975" s="304"/>
      <c r="CE1975" s="14"/>
      <c r="CF1975" s="395"/>
      <c r="CG1975" s="397"/>
      <c r="CH1975" s="300">
        <f t="shared" si="753"/>
        <v>0</v>
      </c>
      <c r="CI1975" s="26"/>
      <c r="CJ1975" s="17">
        <f t="shared" si="750"/>
        <v>0</v>
      </c>
      <c r="CK1975" s="18">
        <f t="shared" si="761"/>
        <v>12.89</v>
      </c>
      <c r="CM1975" s="164"/>
      <c r="CN1975" s="302"/>
      <c r="CO1975" s="13">
        <f t="shared" si="754"/>
        <v>0</v>
      </c>
      <c r="CP1975" s="302"/>
      <c r="CQ1975" s="13">
        <f t="shared" si="755"/>
        <v>0</v>
      </c>
      <c r="CR1975" s="302"/>
      <c r="CS1975" s="13">
        <f t="shared" si="756"/>
        <v>0</v>
      </c>
      <c r="CT1975" s="302"/>
      <c r="CU1975" s="13">
        <f t="shared" si="751"/>
        <v>0</v>
      </c>
      <c r="CV1975" s="302"/>
      <c r="CW1975" s="13">
        <f t="shared" si="757"/>
        <v>0</v>
      </c>
      <c r="CX1975" s="13">
        <f t="shared" si="758"/>
        <v>0</v>
      </c>
      <c r="CY1975" s="251">
        <f t="shared" si="759"/>
        <v>0</v>
      </c>
      <c r="CZ1975" s="13" t="s">
        <v>29</v>
      </c>
      <c r="DA1975" s="13">
        <v>50</v>
      </c>
      <c r="DB1975" s="22">
        <f t="shared" si="760"/>
        <v>0</v>
      </c>
      <c r="DD1975" s="24"/>
      <c r="DF1975" s="163"/>
      <c r="DH1975" s="24"/>
      <c r="DI1975" s="447"/>
      <c r="DJ1975" s="163"/>
    </row>
    <row r="1976" spans="1:114" s="7" customFormat="1">
      <c r="A1976" s="277">
        <f t="shared" si="744"/>
        <v>50</v>
      </c>
      <c r="B1976" s="21" t="e">
        <f>'Calculateur de trading'!I1976/C1976/W1976</f>
        <v>#DIV/0!</v>
      </c>
      <c r="C1976" s="278">
        <f t="shared" si="745"/>
        <v>10</v>
      </c>
      <c r="D1976" s="278"/>
      <c r="E1976" s="273">
        <f t="shared" si="746"/>
        <v>100</v>
      </c>
      <c r="F1976" s="271">
        <f t="shared" si="738"/>
        <v>2</v>
      </c>
      <c r="G1976" s="271" t="e">
        <f t="shared" si="739"/>
        <v>#DIV/0!</v>
      </c>
      <c r="H1976" s="272">
        <f t="shared" si="740"/>
        <v>20</v>
      </c>
      <c r="I1976" s="270"/>
      <c r="J1976" s="273">
        <f t="shared" si="747"/>
        <v>200</v>
      </c>
      <c r="K1976" s="271">
        <f t="shared" si="741"/>
        <v>4</v>
      </c>
      <c r="L1976" s="271" t="e">
        <f t="shared" si="742"/>
        <v>#DIV/0!</v>
      </c>
      <c r="M1976" s="272">
        <f t="shared" si="743"/>
        <v>40</v>
      </c>
      <c r="N1976" s="389"/>
      <c r="O1976" s="455" t="e">
        <f>(A1976*B1976*W1976)+(B1976*'Calculateur de trading'!H1976)</f>
        <v>#DIV/0!</v>
      </c>
      <c r="P1976" s="274" t="e">
        <f>O1976/'Déscriptions des trades'!CK1976</f>
        <v>#DIV/0!</v>
      </c>
      <c r="Q1976" s="456" t="e">
        <f>'Déscriptions des trades'!CK1976-O1976</f>
        <v>#DIV/0!</v>
      </c>
      <c r="R1976" s="466" t="e">
        <f t="shared" si="748"/>
        <v>#DIV/0!</v>
      </c>
      <c r="S1976" s="389"/>
      <c r="T1976" s="12"/>
      <c r="U1976" s="25"/>
      <c r="V1976" s="15"/>
      <c r="W1976" s="490">
        <f t="shared" si="752"/>
        <v>0</v>
      </c>
      <c r="X1976" s="21" t="e">
        <f>W1976*U1976/'Déscriptions des trades'!CK1976*'Déscriptions des trades'!B1976</f>
        <v>#DIV/0!</v>
      </c>
      <c r="Y1976" s="459"/>
      <c r="Z1976" s="389"/>
      <c r="AA1976" s="23">
        <f t="shared" si="749"/>
        <v>0.1</v>
      </c>
      <c r="AB1976" s="17" t="e">
        <f>(AA1976*'Déscriptions des trades'!U1976*'Déscriptions des trades'!B1976/'Déscriptions des trades'!CK1976)*'Déscriptions des trades'!W1976</f>
        <v>#DIV/0!</v>
      </c>
      <c r="AC1976" s="265" t="e">
        <f>AB1976*'Déscriptions des trades'!CK1976</f>
        <v>#DIV/0!</v>
      </c>
      <c r="AD1976" s="266" t="e">
        <f>'Déscriptions des trades'!CK1976-AC1976</f>
        <v>#DIV/0!</v>
      </c>
      <c r="AE1976" s="389"/>
      <c r="AF1976" s="399">
        <v>1972</v>
      </c>
      <c r="AG1976" s="389"/>
      <c r="AH1976" s="20"/>
      <c r="AI1976" s="303"/>
      <c r="AJ1976" s="307"/>
      <c r="AK1976" s="161"/>
      <c r="AL1976" s="305"/>
      <c r="AM1976" s="305"/>
      <c r="AN1976" s="162"/>
      <c r="AO1976" s="439"/>
      <c r="AP1976" s="162"/>
      <c r="AQ1976" s="113"/>
      <c r="AR1976" s="113"/>
      <c r="AS1976" s="384"/>
      <c r="AT1976" s="306"/>
      <c r="AU1976" s="306"/>
      <c r="AV1976" s="160"/>
      <c r="AW1976" s="158"/>
      <c r="AX1976" s="385"/>
      <c r="AY1976" s="453"/>
      <c r="AZ1976" s="165"/>
      <c r="BA1976" s="301"/>
      <c r="BB1976" s="165"/>
      <c r="BC1976" s="301"/>
      <c r="BD1976" s="165"/>
      <c r="BE1976" s="302"/>
      <c r="BF1976" s="302"/>
      <c r="BG1976" s="165"/>
      <c r="BH1976" s="303"/>
      <c r="BI1976" s="165"/>
      <c r="BJ1976" s="304"/>
      <c r="BK1976" s="394"/>
      <c r="BL1976" s="302"/>
      <c r="BM1976" s="302"/>
      <c r="BN1976" s="394"/>
      <c r="BO1976" s="302"/>
      <c r="BP1976" s="13"/>
      <c r="BQ1976" s="302"/>
      <c r="BR1976" s="13"/>
      <c r="BS1976" s="302"/>
      <c r="BT1976" s="13"/>
      <c r="BU1976" s="302"/>
      <c r="BV1976" s="386"/>
      <c r="BW1976" s="303"/>
      <c r="BX1976" s="303"/>
      <c r="BY1976" s="302"/>
      <c r="BZ1976" s="302"/>
      <c r="CA1976" s="387"/>
      <c r="CB1976" s="395"/>
      <c r="CC1976" s="12"/>
      <c r="CD1976" s="304"/>
      <c r="CE1976" s="14"/>
      <c r="CF1976" s="395"/>
      <c r="CG1976" s="397"/>
      <c r="CH1976" s="300">
        <f t="shared" si="753"/>
        <v>0</v>
      </c>
      <c r="CI1976" s="26"/>
      <c r="CJ1976" s="17">
        <f t="shared" si="750"/>
        <v>0</v>
      </c>
      <c r="CK1976" s="18">
        <f t="shared" si="761"/>
        <v>12.89</v>
      </c>
      <c r="CM1976" s="164"/>
      <c r="CN1976" s="302"/>
      <c r="CO1976" s="13">
        <f t="shared" si="754"/>
        <v>0</v>
      </c>
      <c r="CP1976" s="302"/>
      <c r="CQ1976" s="13">
        <f t="shared" si="755"/>
        <v>0</v>
      </c>
      <c r="CR1976" s="302"/>
      <c r="CS1976" s="13">
        <f t="shared" si="756"/>
        <v>0</v>
      </c>
      <c r="CT1976" s="302"/>
      <c r="CU1976" s="13">
        <f t="shared" si="751"/>
        <v>0</v>
      </c>
      <c r="CV1976" s="302"/>
      <c r="CW1976" s="13">
        <f t="shared" si="757"/>
        <v>0</v>
      </c>
      <c r="CX1976" s="13">
        <f t="shared" si="758"/>
        <v>0</v>
      </c>
      <c r="CY1976" s="251">
        <f t="shared" si="759"/>
        <v>0</v>
      </c>
      <c r="CZ1976" s="13" t="s">
        <v>29</v>
      </c>
      <c r="DA1976" s="13">
        <v>50</v>
      </c>
      <c r="DB1976" s="22">
        <f t="shared" si="760"/>
        <v>0</v>
      </c>
      <c r="DD1976" s="24"/>
      <c r="DF1976" s="163"/>
      <c r="DH1976" s="24"/>
      <c r="DI1976" s="447"/>
      <c r="DJ1976" s="163"/>
    </row>
    <row r="1977" spans="1:114" s="7" customFormat="1">
      <c r="A1977" s="277">
        <f t="shared" si="744"/>
        <v>50</v>
      </c>
      <c r="B1977" s="21" t="e">
        <f>'Calculateur de trading'!I1977/C1977/W1977</f>
        <v>#DIV/0!</v>
      </c>
      <c r="C1977" s="278">
        <f t="shared" si="745"/>
        <v>10</v>
      </c>
      <c r="D1977" s="426"/>
      <c r="E1977" s="273">
        <f t="shared" si="746"/>
        <v>100</v>
      </c>
      <c r="F1977" s="271">
        <f t="shared" si="738"/>
        <v>2</v>
      </c>
      <c r="G1977" s="271" t="e">
        <f t="shared" si="739"/>
        <v>#DIV/0!</v>
      </c>
      <c r="H1977" s="272">
        <f t="shared" si="740"/>
        <v>20</v>
      </c>
      <c r="I1977" s="270"/>
      <c r="J1977" s="273">
        <f t="shared" si="747"/>
        <v>200</v>
      </c>
      <c r="K1977" s="271">
        <f t="shared" si="741"/>
        <v>4</v>
      </c>
      <c r="L1977" s="271" t="e">
        <f t="shared" si="742"/>
        <v>#DIV/0!</v>
      </c>
      <c r="M1977" s="272">
        <f t="shared" si="743"/>
        <v>40</v>
      </c>
      <c r="N1977" s="389"/>
      <c r="O1977" s="455" t="e">
        <f>(A1977*B1977*W1977)+(B1977*'Calculateur de trading'!H1977)</f>
        <v>#DIV/0!</v>
      </c>
      <c r="P1977" s="274" t="e">
        <f>O1977/'Déscriptions des trades'!CK1977</f>
        <v>#DIV/0!</v>
      </c>
      <c r="Q1977" s="456" t="e">
        <f>'Déscriptions des trades'!CK1977-O1977</f>
        <v>#DIV/0!</v>
      </c>
      <c r="R1977" s="466" t="e">
        <f t="shared" si="748"/>
        <v>#DIV/0!</v>
      </c>
      <c r="S1977" s="389"/>
      <c r="T1977" s="12"/>
      <c r="U1977" s="25"/>
      <c r="V1977" s="15"/>
      <c r="W1977" s="490">
        <f t="shared" si="752"/>
        <v>0</v>
      </c>
      <c r="X1977" s="21" t="e">
        <f>W1977*U1977/'Déscriptions des trades'!CK1977*'Déscriptions des trades'!B1977</f>
        <v>#DIV/0!</v>
      </c>
      <c r="Y1977" s="459"/>
      <c r="Z1977" s="389"/>
      <c r="AA1977" s="23">
        <f t="shared" si="749"/>
        <v>0.1</v>
      </c>
      <c r="AB1977" s="17" t="e">
        <f>(AA1977*'Déscriptions des trades'!U1977*'Déscriptions des trades'!B1977/'Déscriptions des trades'!CK1977)*'Déscriptions des trades'!W1977</f>
        <v>#DIV/0!</v>
      </c>
      <c r="AC1977" s="265" t="e">
        <f>AB1977*'Déscriptions des trades'!CK1977</f>
        <v>#DIV/0!</v>
      </c>
      <c r="AD1977" s="266" t="e">
        <f>'Déscriptions des trades'!CK1977-AC1977</f>
        <v>#DIV/0!</v>
      </c>
      <c r="AE1977" s="389"/>
      <c r="AF1977" s="399">
        <v>1973</v>
      </c>
      <c r="AG1977" s="389"/>
      <c r="AH1977" s="20"/>
      <c r="AI1977" s="303"/>
      <c r="AJ1977" s="307"/>
      <c r="AK1977" s="161"/>
      <c r="AL1977" s="305"/>
      <c r="AM1977" s="305"/>
      <c r="AN1977" s="162"/>
      <c r="AO1977" s="439"/>
      <c r="AP1977" s="162"/>
      <c r="AQ1977" s="113"/>
      <c r="AR1977" s="113"/>
      <c r="AS1977" s="384"/>
      <c r="AT1977" s="306"/>
      <c r="AU1977" s="306"/>
      <c r="AV1977" s="160"/>
      <c r="AW1977" s="158"/>
      <c r="AX1977" s="385"/>
      <c r="AY1977" s="453"/>
      <c r="AZ1977" s="165"/>
      <c r="BA1977" s="301"/>
      <c r="BB1977" s="165"/>
      <c r="BC1977" s="301"/>
      <c r="BD1977" s="165"/>
      <c r="BE1977" s="302"/>
      <c r="BF1977" s="302"/>
      <c r="BG1977" s="165"/>
      <c r="BH1977" s="303"/>
      <c r="BI1977" s="165"/>
      <c r="BJ1977" s="304"/>
      <c r="BK1977" s="394"/>
      <c r="BL1977" s="302"/>
      <c r="BM1977" s="302"/>
      <c r="BN1977" s="394"/>
      <c r="BO1977" s="302"/>
      <c r="BP1977" s="13"/>
      <c r="BQ1977" s="302"/>
      <c r="BR1977" s="13"/>
      <c r="BS1977" s="302"/>
      <c r="BT1977" s="13"/>
      <c r="BU1977" s="302"/>
      <c r="BV1977" s="386"/>
      <c r="BW1977" s="303"/>
      <c r="BX1977" s="303"/>
      <c r="BY1977" s="302"/>
      <c r="BZ1977" s="302"/>
      <c r="CA1977" s="387"/>
      <c r="CB1977" s="395"/>
      <c r="CC1977" s="12"/>
      <c r="CD1977" s="304"/>
      <c r="CE1977" s="14"/>
      <c r="CF1977" s="395"/>
      <c r="CG1977" s="397"/>
      <c r="CH1977" s="300">
        <f t="shared" si="753"/>
        <v>0</v>
      </c>
      <c r="CI1977" s="26"/>
      <c r="CJ1977" s="17">
        <f t="shared" si="750"/>
        <v>0</v>
      </c>
      <c r="CK1977" s="18">
        <f t="shared" si="761"/>
        <v>12.89</v>
      </c>
      <c r="CM1977" s="164"/>
      <c r="CN1977" s="302"/>
      <c r="CO1977" s="13">
        <f t="shared" si="754"/>
        <v>0</v>
      </c>
      <c r="CP1977" s="302"/>
      <c r="CQ1977" s="13">
        <f t="shared" si="755"/>
        <v>0</v>
      </c>
      <c r="CR1977" s="302"/>
      <c r="CS1977" s="13">
        <f t="shared" si="756"/>
        <v>0</v>
      </c>
      <c r="CT1977" s="302"/>
      <c r="CU1977" s="13">
        <f t="shared" si="751"/>
        <v>0</v>
      </c>
      <c r="CV1977" s="302"/>
      <c r="CW1977" s="13">
        <f t="shared" si="757"/>
        <v>0</v>
      </c>
      <c r="CX1977" s="13">
        <f t="shared" si="758"/>
        <v>0</v>
      </c>
      <c r="CY1977" s="251">
        <f t="shared" si="759"/>
        <v>0</v>
      </c>
      <c r="CZ1977" s="13" t="s">
        <v>29</v>
      </c>
      <c r="DA1977" s="13">
        <v>50</v>
      </c>
      <c r="DB1977" s="22">
        <f t="shared" si="760"/>
        <v>0</v>
      </c>
      <c r="DD1977" s="24"/>
      <c r="DF1977" s="163"/>
      <c r="DH1977" s="24"/>
      <c r="DI1977" s="447"/>
      <c r="DJ1977" s="163"/>
    </row>
    <row r="1978" spans="1:114" s="7" customFormat="1">
      <c r="A1978" s="277">
        <f t="shared" si="744"/>
        <v>50</v>
      </c>
      <c r="B1978" s="21" t="e">
        <f>'Calculateur de trading'!I1978/C1978/W1978</f>
        <v>#DIV/0!</v>
      </c>
      <c r="C1978" s="278">
        <f t="shared" si="745"/>
        <v>10</v>
      </c>
      <c r="D1978" s="278"/>
      <c r="E1978" s="273">
        <f t="shared" si="746"/>
        <v>100</v>
      </c>
      <c r="F1978" s="271">
        <f t="shared" si="738"/>
        <v>2</v>
      </c>
      <c r="G1978" s="271" t="e">
        <f t="shared" si="739"/>
        <v>#DIV/0!</v>
      </c>
      <c r="H1978" s="272">
        <f t="shared" si="740"/>
        <v>20</v>
      </c>
      <c r="I1978" s="270"/>
      <c r="J1978" s="273">
        <f t="shared" si="747"/>
        <v>200</v>
      </c>
      <c r="K1978" s="271">
        <f t="shared" si="741"/>
        <v>4</v>
      </c>
      <c r="L1978" s="271" t="e">
        <f t="shared" si="742"/>
        <v>#DIV/0!</v>
      </c>
      <c r="M1978" s="272">
        <f t="shared" si="743"/>
        <v>40</v>
      </c>
      <c r="N1978" s="389"/>
      <c r="O1978" s="455" t="e">
        <f>(A1978*B1978*W1978)+(B1978*'Calculateur de trading'!H1978)</f>
        <v>#DIV/0!</v>
      </c>
      <c r="P1978" s="274" t="e">
        <f>O1978/'Déscriptions des trades'!CK1978</f>
        <v>#DIV/0!</v>
      </c>
      <c r="Q1978" s="456" t="e">
        <f>'Déscriptions des trades'!CK1978-O1978</f>
        <v>#DIV/0!</v>
      </c>
      <c r="R1978" s="466" t="e">
        <f t="shared" si="748"/>
        <v>#DIV/0!</v>
      </c>
      <c r="S1978" s="389"/>
      <c r="T1978" s="12"/>
      <c r="U1978" s="25"/>
      <c r="V1978" s="15"/>
      <c r="W1978" s="490">
        <f t="shared" si="752"/>
        <v>0</v>
      </c>
      <c r="X1978" s="21" t="e">
        <f>W1978*U1978/'Déscriptions des trades'!CK1978*'Déscriptions des trades'!B1978</f>
        <v>#DIV/0!</v>
      </c>
      <c r="Y1978" s="459"/>
      <c r="Z1978" s="389"/>
      <c r="AA1978" s="23">
        <f t="shared" si="749"/>
        <v>0.1</v>
      </c>
      <c r="AB1978" s="17" t="e">
        <f>(AA1978*'Déscriptions des trades'!U1978*'Déscriptions des trades'!B1978/'Déscriptions des trades'!CK1978)*'Déscriptions des trades'!W1978</f>
        <v>#DIV/0!</v>
      </c>
      <c r="AC1978" s="265" t="e">
        <f>AB1978*'Déscriptions des trades'!CK1978</f>
        <v>#DIV/0!</v>
      </c>
      <c r="AD1978" s="266" t="e">
        <f>'Déscriptions des trades'!CK1978-AC1978</f>
        <v>#DIV/0!</v>
      </c>
      <c r="AE1978" s="389"/>
      <c r="AF1978" s="399">
        <v>1974</v>
      </c>
      <c r="AG1978" s="389"/>
      <c r="AH1978" s="20"/>
      <c r="AI1978" s="303"/>
      <c r="AJ1978" s="307"/>
      <c r="AK1978" s="161"/>
      <c r="AL1978" s="305"/>
      <c r="AM1978" s="305"/>
      <c r="AN1978" s="162"/>
      <c r="AO1978" s="439"/>
      <c r="AP1978" s="162"/>
      <c r="AQ1978" s="113"/>
      <c r="AR1978" s="113"/>
      <c r="AS1978" s="384"/>
      <c r="AT1978" s="306"/>
      <c r="AU1978" s="306"/>
      <c r="AV1978" s="160"/>
      <c r="AW1978" s="158"/>
      <c r="AX1978" s="385"/>
      <c r="AY1978" s="453"/>
      <c r="AZ1978" s="165"/>
      <c r="BA1978" s="301"/>
      <c r="BB1978" s="165"/>
      <c r="BC1978" s="301"/>
      <c r="BD1978" s="165"/>
      <c r="BE1978" s="302"/>
      <c r="BF1978" s="302"/>
      <c r="BG1978" s="165"/>
      <c r="BH1978" s="303"/>
      <c r="BI1978" s="165"/>
      <c r="BJ1978" s="304"/>
      <c r="BK1978" s="394"/>
      <c r="BL1978" s="302"/>
      <c r="BM1978" s="302"/>
      <c r="BN1978" s="394"/>
      <c r="BO1978" s="302"/>
      <c r="BP1978" s="13"/>
      <c r="BQ1978" s="302"/>
      <c r="BR1978" s="13"/>
      <c r="BS1978" s="302"/>
      <c r="BT1978" s="13"/>
      <c r="BU1978" s="302"/>
      <c r="BV1978" s="386"/>
      <c r="BW1978" s="303"/>
      <c r="BX1978" s="303"/>
      <c r="BY1978" s="302"/>
      <c r="BZ1978" s="302"/>
      <c r="CA1978" s="387"/>
      <c r="CB1978" s="395"/>
      <c r="CC1978" s="12"/>
      <c r="CD1978" s="304"/>
      <c r="CE1978" s="14"/>
      <c r="CF1978" s="395"/>
      <c r="CG1978" s="397"/>
      <c r="CH1978" s="300">
        <f t="shared" si="753"/>
        <v>0</v>
      </c>
      <c r="CI1978" s="26"/>
      <c r="CJ1978" s="17">
        <f t="shared" si="750"/>
        <v>0</v>
      </c>
      <c r="CK1978" s="18">
        <f t="shared" si="761"/>
        <v>12.89</v>
      </c>
      <c r="CM1978" s="164"/>
      <c r="CN1978" s="302"/>
      <c r="CO1978" s="13">
        <f t="shared" si="754"/>
        <v>0</v>
      </c>
      <c r="CP1978" s="302"/>
      <c r="CQ1978" s="13">
        <f t="shared" si="755"/>
        <v>0</v>
      </c>
      <c r="CR1978" s="302"/>
      <c r="CS1978" s="13">
        <f t="shared" si="756"/>
        <v>0</v>
      </c>
      <c r="CT1978" s="302"/>
      <c r="CU1978" s="13">
        <f t="shared" si="751"/>
        <v>0</v>
      </c>
      <c r="CV1978" s="302"/>
      <c r="CW1978" s="13">
        <f t="shared" si="757"/>
        <v>0</v>
      </c>
      <c r="CX1978" s="13">
        <f t="shared" si="758"/>
        <v>0</v>
      </c>
      <c r="CY1978" s="251">
        <f t="shared" si="759"/>
        <v>0</v>
      </c>
      <c r="CZ1978" s="13" t="s">
        <v>29</v>
      </c>
      <c r="DA1978" s="13">
        <v>50</v>
      </c>
      <c r="DB1978" s="22">
        <f t="shared" si="760"/>
        <v>0</v>
      </c>
      <c r="DD1978" s="24"/>
      <c r="DF1978" s="163"/>
      <c r="DH1978" s="24"/>
      <c r="DI1978" s="447"/>
      <c r="DJ1978" s="163"/>
    </row>
    <row r="1979" spans="1:114" s="7" customFormat="1">
      <c r="A1979" s="277">
        <f t="shared" si="744"/>
        <v>50</v>
      </c>
      <c r="B1979" s="21" t="e">
        <f>'Calculateur de trading'!I1979/C1979/W1979</f>
        <v>#DIV/0!</v>
      </c>
      <c r="C1979" s="278">
        <f t="shared" si="745"/>
        <v>10</v>
      </c>
      <c r="D1979" s="426"/>
      <c r="E1979" s="273">
        <f t="shared" si="746"/>
        <v>100</v>
      </c>
      <c r="F1979" s="271">
        <f t="shared" si="738"/>
        <v>2</v>
      </c>
      <c r="G1979" s="271" t="e">
        <f t="shared" si="739"/>
        <v>#DIV/0!</v>
      </c>
      <c r="H1979" s="272">
        <f t="shared" si="740"/>
        <v>20</v>
      </c>
      <c r="I1979" s="270"/>
      <c r="J1979" s="273">
        <f t="shared" si="747"/>
        <v>200</v>
      </c>
      <c r="K1979" s="271">
        <f t="shared" si="741"/>
        <v>4</v>
      </c>
      <c r="L1979" s="271" t="e">
        <f t="shared" si="742"/>
        <v>#DIV/0!</v>
      </c>
      <c r="M1979" s="272">
        <f t="shared" si="743"/>
        <v>40</v>
      </c>
      <c r="N1979" s="389"/>
      <c r="O1979" s="455" t="e">
        <f>(A1979*B1979*W1979)+(B1979*'Calculateur de trading'!H1979)</f>
        <v>#DIV/0!</v>
      </c>
      <c r="P1979" s="274" t="e">
        <f>O1979/'Déscriptions des trades'!CK1979</f>
        <v>#DIV/0!</v>
      </c>
      <c r="Q1979" s="456" t="e">
        <f>'Déscriptions des trades'!CK1979-O1979</f>
        <v>#DIV/0!</v>
      </c>
      <c r="R1979" s="466" t="e">
        <f t="shared" si="748"/>
        <v>#DIV/0!</v>
      </c>
      <c r="S1979" s="389"/>
      <c r="T1979" s="12"/>
      <c r="U1979" s="25"/>
      <c r="V1979" s="15"/>
      <c r="W1979" s="490">
        <f t="shared" si="752"/>
        <v>0</v>
      </c>
      <c r="X1979" s="21" t="e">
        <f>W1979*U1979/'Déscriptions des trades'!CK1979*'Déscriptions des trades'!B1979</f>
        <v>#DIV/0!</v>
      </c>
      <c r="Y1979" s="459"/>
      <c r="Z1979" s="389"/>
      <c r="AA1979" s="23">
        <f t="shared" si="749"/>
        <v>0.1</v>
      </c>
      <c r="AB1979" s="17" t="e">
        <f>(AA1979*'Déscriptions des trades'!U1979*'Déscriptions des trades'!B1979/'Déscriptions des trades'!CK1979)*'Déscriptions des trades'!W1979</f>
        <v>#DIV/0!</v>
      </c>
      <c r="AC1979" s="265" t="e">
        <f>AB1979*'Déscriptions des trades'!CK1979</f>
        <v>#DIV/0!</v>
      </c>
      <c r="AD1979" s="266" t="e">
        <f>'Déscriptions des trades'!CK1979-AC1979</f>
        <v>#DIV/0!</v>
      </c>
      <c r="AE1979" s="389"/>
      <c r="AF1979" s="399">
        <v>1975</v>
      </c>
      <c r="AG1979" s="389"/>
      <c r="AH1979" s="20"/>
      <c r="AI1979" s="303"/>
      <c r="AJ1979" s="307"/>
      <c r="AK1979" s="161"/>
      <c r="AL1979" s="305"/>
      <c r="AM1979" s="305"/>
      <c r="AN1979" s="162"/>
      <c r="AO1979" s="439"/>
      <c r="AP1979" s="162"/>
      <c r="AQ1979" s="113"/>
      <c r="AR1979" s="113"/>
      <c r="AS1979" s="384"/>
      <c r="AT1979" s="306"/>
      <c r="AU1979" s="306"/>
      <c r="AV1979" s="160"/>
      <c r="AW1979" s="158"/>
      <c r="AX1979" s="385"/>
      <c r="AY1979" s="453"/>
      <c r="AZ1979" s="165"/>
      <c r="BA1979" s="301"/>
      <c r="BB1979" s="165"/>
      <c r="BC1979" s="301"/>
      <c r="BD1979" s="165"/>
      <c r="BE1979" s="302"/>
      <c r="BF1979" s="302"/>
      <c r="BG1979" s="165"/>
      <c r="BH1979" s="303"/>
      <c r="BI1979" s="165"/>
      <c r="BJ1979" s="304"/>
      <c r="BK1979" s="394"/>
      <c r="BL1979" s="302"/>
      <c r="BM1979" s="302"/>
      <c r="BN1979" s="394"/>
      <c r="BO1979" s="302"/>
      <c r="BP1979" s="13"/>
      <c r="BQ1979" s="302"/>
      <c r="BR1979" s="13"/>
      <c r="BS1979" s="302"/>
      <c r="BT1979" s="13"/>
      <c r="BU1979" s="302"/>
      <c r="BV1979" s="386"/>
      <c r="BW1979" s="303"/>
      <c r="BX1979" s="303"/>
      <c r="BY1979" s="302"/>
      <c r="BZ1979" s="302"/>
      <c r="CA1979" s="387"/>
      <c r="CB1979" s="395"/>
      <c r="CC1979" s="12"/>
      <c r="CD1979" s="304"/>
      <c r="CE1979" s="14"/>
      <c r="CF1979" s="395"/>
      <c r="CG1979" s="397"/>
      <c r="CH1979" s="300">
        <f t="shared" si="753"/>
        <v>0</v>
      </c>
      <c r="CI1979" s="26"/>
      <c r="CJ1979" s="17">
        <f t="shared" si="750"/>
        <v>0</v>
      </c>
      <c r="CK1979" s="18">
        <f t="shared" si="761"/>
        <v>12.89</v>
      </c>
      <c r="CM1979" s="164"/>
      <c r="CN1979" s="302"/>
      <c r="CO1979" s="13">
        <f t="shared" si="754"/>
        <v>0</v>
      </c>
      <c r="CP1979" s="302"/>
      <c r="CQ1979" s="13">
        <f t="shared" si="755"/>
        <v>0</v>
      </c>
      <c r="CR1979" s="302"/>
      <c r="CS1979" s="13">
        <f t="shared" si="756"/>
        <v>0</v>
      </c>
      <c r="CT1979" s="302"/>
      <c r="CU1979" s="13">
        <f t="shared" si="751"/>
        <v>0</v>
      </c>
      <c r="CV1979" s="302"/>
      <c r="CW1979" s="13">
        <f t="shared" si="757"/>
        <v>0</v>
      </c>
      <c r="CX1979" s="13">
        <f t="shared" si="758"/>
        <v>0</v>
      </c>
      <c r="CY1979" s="251">
        <f t="shared" si="759"/>
        <v>0</v>
      </c>
      <c r="CZ1979" s="13" t="s">
        <v>29</v>
      </c>
      <c r="DA1979" s="13">
        <v>50</v>
      </c>
      <c r="DB1979" s="22">
        <f t="shared" si="760"/>
        <v>0</v>
      </c>
      <c r="DD1979" s="24"/>
      <c r="DF1979" s="163"/>
      <c r="DH1979" s="24"/>
      <c r="DI1979" s="447"/>
      <c r="DJ1979" s="163"/>
    </row>
    <row r="1980" spans="1:114" s="7" customFormat="1">
      <c r="A1980" s="277">
        <f t="shared" si="744"/>
        <v>50</v>
      </c>
      <c r="B1980" s="21" t="e">
        <f>'Calculateur de trading'!I1980/C1980/W1980</f>
        <v>#DIV/0!</v>
      </c>
      <c r="C1980" s="278">
        <f t="shared" si="745"/>
        <v>10</v>
      </c>
      <c r="D1980" s="426"/>
      <c r="E1980" s="273">
        <f t="shared" si="746"/>
        <v>100</v>
      </c>
      <c r="F1980" s="271">
        <f t="shared" si="738"/>
        <v>2</v>
      </c>
      <c r="G1980" s="271" t="e">
        <f t="shared" si="739"/>
        <v>#DIV/0!</v>
      </c>
      <c r="H1980" s="272">
        <f t="shared" si="740"/>
        <v>20</v>
      </c>
      <c r="I1980" s="270"/>
      <c r="J1980" s="273">
        <f t="shared" si="747"/>
        <v>200</v>
      </c>
      <c r="K1980" s="271">
        <f t="shared" si="741"/>
        <v>4</v>
      </c>
      <c r="L1980" s="271" t="e">
        <f t="shared" si="742"/>
        <v>#DIV/0!</v>
      </c>
      <c r="M1980" s="272">
        <f t="shared" si="743"/>
        <v>40</v>
      </c>
      <c r="N1980" s="389"/>
      <c r="O1980" s="455" t="e">
        <f>(A1980*B1980*W1980)+(B1980*'Calculateur de trading'!H1980)</f>
        <v>#DIV/0!</v>
      </c>
      <c r="P1980" s="274" t="e">
        <f>O1980/'Déscriptions des trades'!CK1980</f>
        <v>#DIV/0!</v>
      </c>
      <c r="Q1980" s="456" t="e">
        <f>'Déscriptions des trades'!CK1980-O1980</f>
        <v>#DIV/0!</v>
      </c>
      <c r="R1980" s="466" t="e">
        <f t="shared" si="748"/>
        <v>#DIV/0!</v>
      </c>
      <c r="S1980" s="389"/>
      <c r="T1980" s="12"/>
      <c r="U1980" s="25"/>
      <c r="V1980" s="15"/>
      <c r="W1980" s="490">
        <f t="shared" si="752"/>
        <v>0</v>
      </c>
      <c r="X1980" s="21" t="e">
        <f>W1980*U1980/'Déscriptions des trades'!CK1980*'Déscriptions des trades'!B1980</f>
        <v>#DIV/0!</v>
      </c>
      <c r="Y1980" s="459"/>
      <c r="Z1980" s="389"/>
      <c r="AA1980" s="23">
        <f t="shared" si="749"/>
        <v>0.1</v>
      </c>
      <c r="AB1980" s="17" t="e">
        <f>(AA1980*'Déscriptions des trades'!U1980*'Déscriptions des trades'!B1980/'Déscriptions des trades'!CK1980)*'Déscriptions des trades'!W1980</f>
        <v>#DIV/0!</v>
      </c>
      <c r="AC1980" s="265" t="e">
        <f>AB1980*'Déscriptions des trades'!CK1980</f>
        <v>#DIV/0!</v>
      </c>
      <c r="AD1980" s="266" t="e">
        <f>'Déscriptions des trades'!CK1980-AC1980</f>
        <v>#DIV/0!</v>
      </c>
      <c r="AE1980" s="389"/>
      <c r="AF1980" s="399">
        <v>1976</v>
      </c>
      <c r="AG1980" s="389"/>
      <c r="AH1980" s="20"/>
      <c r="AI1980" s="303"/>
      <c r="AJ1980" s="307"/>
      <c r="AK1980" s="161"/>
      <c r="AL1980" s="305"/>
      <c r="AM1980" s="305"/>
      <c r="AN1980" s="162"/>
      <c r="AO1980" s="439"/>
      <c r="AP1980" s="162"/>
      <c r="AQ1980" s="113"/>
      <c r="AR1980" s="113"/>
      <c r="AS1980" s="384"/>
      <c r="AT1980" s="306"/>
      <c r="AU1980" s="306"/>
      <c r="AV1980" s="160"/>
      <c r="AW1980" s="158"/>
      <c r="AX1980" s="385"/>
      <c r="AY1980" s="453"/>
      <c r="AZ1980" s="165"/>
      <c r="BA1980" s="301"/>
      <c r="BB1980" s="165"/>
      <c r="BC1980" s="301"/>
      <c r="BD1980" s="165"/>
      <c r="BE1980" s="302"/>
      <c r="BF1980" s="302"/>
      <c r="BG1980" s="165"/>
      <c r="BH1980" s="303"/>
      <c r="BI1980" s="165"/>
      <c r="BJ1980" s="304"/>
      <c r="BK1980" s="394"/>
      <c r="BL1980" s="302"/>
      <c r="BM1980" s="302"/>
      <c r="BN1980" s="394"/>
      <c r="BO1980" s="302"/>
      <c r="BP1980" s="13"/>
      <c r="BQ1980" s="302"/>
      <c r="BR1980" s="13"/>
      <c r="BS1980" s="302"/>
      <c r="BT1980" s="13"/>
      <c r="BU1980" s="302"/>
      <c r="BV1980" s="386"/>
      <c r="BW1980" s="303"/>
      <c r="BX1980" s="303"/>
      <c r="BY1980" s="302"/>
      <c r="BZ1980" s="302"/>
      <c r="CA1980" s="387"/>
      <c r="CB1980" s="395"/>
      <c r="CC1980" s="12"/>
      <c r="CD1980" s="304"/>
      <c r="CE1980" s="14"/>
      <c r="CF1980" s="395"/>
      <c r="CG1980" s="397"/>
      <c r="CH1980" s="300">
        <f t="shared" si="753"/>
        <v>0</v>
      </c>
      <c r="CI1980" s="26"/>
      <c r="CJ1980" s="17">
        <f t="shared" si="750"/>
        <v>0</v>
      </c>
      <c r="CK1980" s="18">
        <f t="shared" si="761"/>
        <v>12.89</v>
      </c>
      <c r="CM1980" s="164"/>
      <c r="CN1980" s="302"/>
      <c r="CO1980" s="13">
        <f t="shared" si="754"/>
        <v>0</v>
      </c>
      <c r="CP1980" s="302"/>
      <c r="CQ1980" s="13">
        <f t="shared" si="755"/>
        <v>0</v>
      </c>
      <c r="CR1980" s="302"/>
      <c r="CS1980" s="13">
        <f t="shared" si="756"/>
        <v>0</v>
      </c>
      <c r="CT1980" s="302"/>
      <c r="CU1980" s="13">
        <f t="shared" si="751"/>
        <v>0</v>
      </c>
      <c r="CV1980" s="302"/>
      <c r="CW1980" s="13">
        <f t="shared" si="757"/>
        <v>0</v>
      </c>
      <c r="CX1980" s="13">
        <f t="shared" si="758"/>
        <v>0</v>
      </c>
      <c r="CY1980" s="251">
        <f t="shared" si="759"/>
        <v>0</v>
      </c>
      <c r="CZ1980" s="13" t="s">
        <v>29</v>
      </c>
      <c r="DA1980" s="13">
        <v>50</v>
      </c>
      <c r="DB1980" s="22">
        <f t="shared" si="760"/>
        <v>0</v>
      </c>
      <c r="DD1980" s="24"/>
      <c r="DF1980" s="163"/>
      <c r="DH1980" s="24"/>
      <c r="DI1980" s="447"/>
      <c r="DJ1980" s="163"/>
    </row>
    <row r="1981" spans="1:114" s="7" customFormat="1">
      <c r="A1981" s="277">
        <f t="shared" si="744"/>
        <v>50</v>
      </c>
      <c r="B1981" s="21" t="e">
        <f>'Calculateur de trading'!I1981/C1981/W1981</f>
        <v>#DIV/0!</v>
      </c>
      <c r="C1981" s="278">
        <f t="shared" si="745"/>
        <v>10</v>
      </c>
      <c r="D1981" s="278"/>
      <c r="E1981" s="273">
        <f t="shared" si="746"/>
        <v>100</v>
      </c>
      <c r="F1981" s="271">
        <f t="shared" si="738"/>
        <v>2</v>
      </c>
      <c r="G1981" s="271" t="e">
        <f t="shared" si="739"/>
        <v>#DIV/0!</v>
      </c>
      <c r="H1981" s="272">
        <f t="shared" si="740"/>
        <v>20</v>
      </c>
      <c r="I1981" s="270"/>
      <c r="J1981" s="273">
        <f t="shared" si="747"/>
        <v>200</v>
      </c>
      <c r="K1981" s="271">
        <f t="shared" si="741"/>
        <v>4</v>
      </c>
      <c r="L1981" s="271" t="e">
        <f t="shared" si="742"/>
        <v>#DIV/0!</v>
      </c>
      <c r="M1981" s="272">
        <f t="shared" si="743"/>
        <v>40</v>
      </c>
      <c r="N1981" s="389"/>
      <c r="O1981" s="455" t="e">
        <f>(A1981*B1981*W1981)+(B1981*'Calculateur de trading'!H1981)</f>
        <v>#DIV/0!</v>
      </c>
      <c r="P1981" s="274" t="e">
        <f>O1981/'Déscriptions des trades'!CK1981</f>
        <v>#DIV/0!</v>
      </c>
      <c r="Q1981" s="456" t="e">
        <f>'Déscriptions des trades'!CK1981-O1981</f>
        <v>#DIV/0!</v>
      </c>
      <c r="R1981" s="466" t="e">
        <f t="shared" si="748"/>
        <v>#DIV/0!</v>
      </c>
      <c r="S1981" s="389"/>
      <c r="T1981" s="12"/>
      <c r="U1981" s="25"/>
      <c r="V1981" s="15"/>
      <c r="W1981" s="490">
        <f t="shared" si="752"/>
        <v>0</v>
      </c>
      <c r="X1981" s="21" t="e">
        <f>W1981*U1981/'Déscriptions des trades'!CK1981*'Déscriptions des trades'!B1981</f>
        <v>#DIV/0!</v>
      </c>
      <c r="Y1981" s="459"/>
      <c r="Z1981" s="389"/>
      <c r="AA1981" s="23">
        <f t="shared" si="749"/>
        <v>0.1</v>
      </c>
      <c r="AB1981" s="17" t="e">
        <f>(AA1981*'Déscriptions des trades'!U1981*'Déscriptions des trades'!B1981/'Déscriptions des trades'!CK1981)*'Déscriptions des trades'!W1981</f>
        <v>#DIV/0!</v>
      </c>
      <c r="AC1981" s="265" t="e">
        <f>AB1981*'Déscriptions des trades'!CK1981</f>
        <v>#DIV/0!</v>
      </c>
      <c r="AD1981" s="266" t="e">
        <f>'Déscriptions des trades'!CK1981-AC1981</f>
        <v>#DIV/0!</v>
      </c>
      <c r="AE1981" s="389"/>
      <c r="AF1981" s="399">
        <v>1977</v>
      </c>
      <c r="AG1981" s="389"/>
      <c r="AH1981" s="20"/>
      <c r="AI1981" s="303"/>
      <c r="AJ1981" s="307"/>
      <c r="AK1981" s="161"/>
      <c r="AL1981" s="305"/>
      <c r="AM1981" s="305"/>
      <c r="AN1981" s="162"/>
      <c r="AO1981" s="439"/>
      <c r="AP1981" s="162"/>
      <c r="AQ1981" s="113"/>
      <c r="AR1981" s="113"/>
      <c r="AS1981" s="384"/>
      <c r="AT1981" s="306"/>
      <c r="AU1981" s="306"/>
      <c r="AV1981" s="160"/>
      <c r="AW1981" s="158"/>
      <c r="AX1981" s="385"/>
      <c r="AY1981" s="453"/>
      <c r="AZ1981" s="165"/>
      <c r="BA1981" s="301"/>
      <c r="BB1981" s="165"/>
      <c r="BC1981" s="301"/>
      <c r="BD1981" s="165"/>
      <c r="BE1981" s="302"/>
      <c r="BF1981" s="302"/>
      <c r="BG1981" s="165"/>
      <c r="BH1981" s="303"/>
      <c r="BI1981" s="165"/>
      <c r="BJ1981" s="304"/>
      <c r="BK1981" s="394"/>
      <c r="BL1981" s="302"/>
      <c r="BM1981" s="302"/>
      <c r="BN1981" s="394"/>
      <c r="BO1981" s="302"/>
      <c r="BP1981" s="13"/>
      <c r="BQ1981" s="302"/>
      <c r="BR1981" s="13"/>
      <c r="BS1981" s="302"/>
      <c r="BT1981" s="13"/>
      <c r="BU1981" s="302"/>
      <c r="BV1981" s="386"/>
      <c r="BW1981" s="303"/>
      <c r="BX1981" s="303"/>
      <c r="BY1981" s="302"/>
      <c r="BZ1981" s="302"/>
      <c r="CA1981" s="387"/>
      <c r="CB1981" s="395"/>
      <c r="CC1981" s="12"/>
      <c r="CD1981" s="304"/>
      <c r="CE1981" s="14"/>
      <c r="CF1981" s="395"/>
      <c r="CG1981" s="397"/>
      <c r="CH1981" s="300">
        <f t="shared" si="753"/>
        <v>0</v>
      </c>
      <c r="CI1981" s="26"/>
      <c r="CJ1981" s="17">
        <f t="shared" si="750"/>
        <v>0</v>
      </c>
      <c r="CK1981" s="18">
        <f t="shared" si="761"/>
        <v>12.89</v>
      </c>
      <c r="CM1981" s="164"/>
      <c r="CN1981" s="302"/>
      <c r="CO1981" s="13">
        <f t="shared" si="754"/>
        <v>0</v>
      </c>
      <c r="CP1981" s="302"/>
      <c r="CQ1981" s="13">
        <f t="shared" si="755"/>
        <v>0</v>
      </c>
      <c r="CR1981" s="302"/>
      <c r="CS1981" s="13">
        <f t="shared" si="756"/>
        <v>0</v>
      </c>
      <c r="CT1981" s="302"/>
      <c r="CU1981" s="13">
        <f t="shared" si="751"/>
        <v>0</v>
      </c>
      <c r="CV1981" s="302"/>
      <c r="CW1981" s="13">
        <f t="shared" si="757"/>
        <v>0</v>
      </c>
      <c r="CX1981" s="13">
        <f t="shared" si="758"/>
        <v>0</v>
      </c>
      <c r="CY1981" s="251">
        <f t="shared" si="759"/>
        <v>0</v>
      </c>
      <c r="CZ1981" s="13" t="s">
        <v>29</v>
      </c>
      <c r="DA1981" s="13">
        <v>50</v>
      </c>
      <c r="DB1981" s="22">
        <f t="shared" si="760"/>
        <v>0</v>
      </c>
      <c r="DD1981" s="24"/>
      <c r="DF1981" s="163"/>
      <c r="DH1981" s="24"/>
      <c r="DI1981" s="447"/>
      <c r="DJ1981" s="163"/>
    </row>
    <row r="1982" spans="1:114" s="7" customFormat="1">
      <c r="A1982" s="277">
        <f t="shared" si="744"/>
        <v>50</v>
      </c>
      <c r="B1982" s="21" t="e">
        <f>'Calculateur de trading'!I1982/C1982/W1982</f>
        <v>#DIV/0!</v>
      </c>
      <c r="C1982" s="278">
        <f t="shared" si="745"/>
        <v>10</v>
      </c>
      <c r="D1982" s="426"/>
      <c r="E1982" s="273">
        <f t="shared" si="746"/>
        <v>100</v>
      </c>
      <c r="F1982" s="271">
        <f t="shared" si="738"/>
        <v>2</v>
      </c>
      <c r="G1982" s="271" t="e">
        <f t="shared" si="739"/>
        <v>#DIV/0!</v>
      </c>
      <c r="H1982" s="272">
        <f t="shared" si="740"/>
        <v>20</v>
      </c>
      <c r="I1982" s="270"/>
      <c r="J1982" s="273">
        <f t="shared" si="747"/>
        <v>200</v>
      </c>
      <c r="K1982" s="271">
        <f t="shared" si="741"/>
        <v>4</v>
      </c>
      <c r="L1982" s="271" t="e">
        <f t="shared" si="742"/>
        <v>#DIV/0!</v>
      </c>
      <c r="M1982" s="272">
        <f t="shared" si="743"/>
        <v>40</v>
      </c>
      <c r="N1982" s="389"/>
      <c r="O1982" s="455" t="e">
        <f>(A1982*B1982*W1982)+(B1982*'Calculateur de trading'!H1982)</f>
        <v>#DIV/0!</v>
      </c>
      <c r="P1982" s="274" t="e">
        <f>O1982/'Déscriptions des trades'!CK1982</f>
        <v>#DIV/0!</v>
      </c>
      <c r="Q1982" s="456" t="e">
        <f>'Déscriptions des trades'!CK1982-O1982</f>
        <v>#DIV/0!</v>
      </c>
      <c r="R1982" s="466" t="e">
        <f t="shared" si="748"/>
        <v>#DIV/0!</v>
      </c>
      <c r="S1982" s="389"/>
      <c r="T1982" s="12"/>
      <c r="U1982" s="25"/>
      <c r="V1982" s="15"/>
      <c r="W1982" s="490">
        <f t="shared" si="752"/>
        <v>0</v>
      </c>
      <c r="X1982" s="21" t="e">
        <f>W1982*U1982/'Déscriptions des trades'!CK1982*'Déscriptions des trades'!B1982</f>
        <v>#DIV/0!</v>
      </c>
      <c r="Y1982" s="459"/>
      <c r="Z1982" s="389"/>
      <c r="AA1982" s="23">
        <f t="shared" si="749"/>
        <v>0.1</v>
      </c>
      <c r="AB1982" s="17" t="e">
        <f>(AA1982*'Déscriptions des trades'!U1982*'Déscriptions des trades'!B1982/'Déscriptions des trades'!CK1982)*'Déscriptions des trades'!W1982</f>
        <v>#DIV/0!</v>
      </c>
      <c r="AC1982" s="265" t="e">
        <f>AB1982*'Déscriptions des trades'!CK1982</f>
        <v>#DIV/0!</v>
      </c>
      <c r="AD1982" s="266" t="e">
        <f>'Déscriptions des trades'!CK1982-AC1982</f>
        <v>#DIV/0!</v>
      </c>
      <c r="AE1982" s="389"/>
      <c r="AF1982" s="399">
        <v>1978</v>
      </c>
      <c r="AG1982" s="389"/>
      <c r="AH1982" s="20"/>
      <c r="AI1982" s="303"/>
      <c r="AJ1982" s="307"/>
      <c r="AK1982" s="161"/>
      <c r="AL1982" s="305"/>
      <c r="AM1982" s="305"/>
      <c r="AN1982" s="162"/>
      <c r="AO1982" s="439"/>
      <c r="AP1982" s="162"/>
      <c r="AQ1982" s="113"/>
      <c r="AR1982" s="113"/>
      <c r="AS1982" s="384"/>
      <c r="AT1982" s="306"/>
      <c r="AU1982" s="306"/>
      <c r="AV1982" s="160"/>
      <c r="AW1982" s="158"/>
      <c r="AX1982" s="385"/>
      <c r="AY1982" s="453"/>
      <c r="AZ1982" s="165"/>
      <c r="BA1982" s="301"/>
      <c r="BB1982" s="165"/>
      <c r="BC1982" s="301"/>
      <c r="BD1982" s="165"/>
      <c r="BE1982" s="302"/>
      <c r="BF1982" s="302"/>
      <c r="BG1982" s="165"/>
      <c r="BH1982" s="303"/>
      <c r="BI1982" s="165"/>
      <c r="BJ1982" s="304"/>
      <c r="BK1982" s="394"/>
      <c r="BL1982" s="302"/>
      <c r="BM1982" s="302"/>
      <c r="BN1982" s="394"/>
      <c r="BO1982" s="302"/>
      <c r="BP1982" s="13"/>
      <c r="BQ1982" s="302"/>
      <c r="BR1982" s="13"/>
      <c r="BS1982" s="302"/>
      <c r="BT1982" s="13"/>
      <c r="BU1982" s="302"/>
      <c r="BV1982" s="386"/>
      <c r="BW1982" s="303"/>
      <c r="BX1982" s="303"/>
      <c r="BY1982" s="302"/>
      <c r="BZ1982" s="302"/>
      <c r="CA1982" s="387"/>
      <c r="CB1982" s="395"/>
      <c r="CC1982" s="12"/>
      <c r="CD1982" s="304"/>
      <c r="CE1982" s="14"/>
      <c r="CF1982" s="395"/>
      <c r="CG1982" s="397"/>
      <c r="CH1982" s="300">
        <f t="shared" si="753"/>
        <v>0</v>
      </c>
      <c r="CI1982" s="26"/>
      <c r="CJ1982" s="17">
        <f t="shared" si="750"/>
        <v>0</v>
      </c>
      <c r="CK1982" s="18">
        <f t="shared" si="761"/>
        <v>12.89</v>
      </c>
      <c r="CM1982" s="164"/>
      <c r="CN1982" s="302"/>
      <c r="CO1982" s="13">
        <f t="shared" si="754"/>
        <v>0</v>
      </c>
      <c r="CP1982" s="302"/>
      <c r="CQ1982" s="13">
        <f t="shared" si="755"/>
        <v>0</v>
      </c>
      <c r="CR1982" s="302"/>
      <c r="CS1982" s="13">
        <f t="shared" si="756"/>
        <v>0</v>
      </c>
      <c r="CT1982" s="302"/>
      <c r="CU1982" s="13">
        <f t="shared" si="751"/>
        <v>0</v>
      </c>
      <c r="CV1982" s="302"/>
      <c r="CW1982" s="13">
        <f t="shared" si="757"/>
        <v>0</v>
      </c>
      <c r="CX1982" s="13">
        <f t="shared" si="758"/>
        <v>0</v>
      </c>
      <c r="CY1982" s="251">
        <f t="shared" si="759"/>
        <v>0</v>
      </c>
      <c r="CZ1982" s="13" t="s">
        <v>29</v>
      </c>
      <c r="DA1982" s="13">
        <v>50</v>
      </c>
      <c r="DB1982" s="22">
        <f t="shared" si="760"/>
        <v>0</v>
      </c>
      <c r="DD1982" s="24"/>
      <c r="DF1982" s="163"/>
      <c r="DH1982" s="24"/>
      <c r="DI1982" s="447"/>
      <c r="DJ1982" s="163"/>
    </row>
    <row r="1983" spans="1:114" s="7" customFormat="1">
      <c r="A1983" s="277">
        <f t="shared" si="744"/>
        <v>50</v>
      </c>
      <c r="B1983" s="21" t="e">
        <f>'Calculateur de trading'!I1983/C1983/W1983</f>
        <v>#DIV/0!</v>
      </c>
      <c r="C1983" s="278">
        <f t="shared" si="745"/>
        <v>10</v>
      </c>
      <c r="D1983" s="278"/>
      <c r="E1983" s="273">
        <f t="shared" si="746"/>
        <v>100</v>
      </c>
      <c r="F1983" s="271">
        <f t="shared" si="738"/>
        <v>2</v>
      </c>
      <c r="G1983" s="271" t="e">
        <f t="shared" si="739"/>
        <v>#DIV/0!</v>
      </c>
      <c r="H1983" s="272">
        <f t="shared" si="740"/>
        <v>20</v>
      </c>
      <c r="I1983" s="270"/>
      <c r="J1983" s="273">
        <f t="shared" si="747"/>
        <v>200</v>
      </c>
      <c r="K1983" s="271">
        <f t="shared" si="741"/>
        <v>4</v>
      </c>
      <c r="L1983" s="271" t="e">
        <f t="shared" si="742"/>
        <v>#DIV/0!</v>
      </c>
      <c r="M1983" s="272">
        <f t="shared" si="743"/>
        <v>40</v>
      </c>
      <c r="N1983" s="389"/>
      <c r="O1983" s="455" t="e">
        <f>(A1983*B1983*W1983)+(B1983*'Calculateur de trading'!H1983)</f>
        <v>#DIV/0!</v>
      </c>
      <c r="P1983" s="274" t="e">
        <f>O1983/'Déscriptions des trades'!CK1983</f>
        <v>#DIV/0!</v>
      </c>
      <c r="Q1983" s="456" t="e">
        <f>'Déscriptions des trades'!CK1983-O1983</f>
        <v>#DIV/0!</v>
      </c>
      <c r="R1983" s="466" t="e">
        <f t="shared" si="748"/>
        <v>#DIV/0!</v>
      </c>
      <c r="S1983" s="389"/>
      <c r="T1983" s="12"/>
      <c r="U1983" s="25"/>
      <c r="V1983" s="15"/>
      <c r="W1983" s="490">
        <f t="shared" si="752"/>
        <v>0</v>
      </c>
      <c r="X1983" s="21" t="e">
        <f>W1983*U1983/'Déscriptions des trades'!CK1983*'Déscriptions des trades'!B1983</f>
        <v>#DIV/0!</v>
      </c>
      <c r="Y1983" s="459"/>
      <c r="Z1983" s="389"/>
      <c r="AA1983" s="23">
        <f t="shared" si="749"/>
        <v>0.1</v>
      </c>
      <c r="AB1983" s="17" t="e">
        <f>(AA1983*'Déscriptions des trades'!U1983*'Déscriptions des trades'!B1983/'Déscriptions des trades'!CK1983)*'Déscriptions des trades'!W1983</f>
        <v>#DIV/0!</v>
      </c>
      <c r="AC1983" s="265" t="e">
        <f>AB1983*'Déscriptions des trades'!CK1983</f>
        <v>#DIV/0!</v>
      </c>
      <c r="AD1983" s="266" t="e">
        <f>'Déscriptions des trades'!CK1983-AC1983</f>
        <v>#DIV/0!</v>
      </c>
      <c r="AE1983" s="389"/>
      <c r="AF1983" s="399">
        <v>1979</v>
      </c>
      <c r="AG1983" s="389"/>
      <c r="AH1983" s="20"/>
      <c r="AI1983" s="303"/>
      <c r="AJ1983" s="307"/>
      <c r="AK1983" s="161"/>
      <c r="AL1983" s="305"/>
      <c r="AM1983" s="305"/>
      <c r="AN1983" s="162"/>
      <c r="AO1983" s="439"/>
      <c r="AP1983" s="162"/>
      <c r="AQ1983" s="113"/>
      <c r="AR1983" s="113"/>
      <c r="AS1983" s="384"/>
      <c r="AT1983" s="306"/>
      <c r="AU1983" s="306"/>
      <c r="AV1983" s="160"/>
      <c r="AW1983" s="158"/>
      <c r="AX1983" s="385"/>
      <c r="AY1983" s="453"/>
      <c r="AZ1983" s="165"/>
      <c r="BA1983" s="301"/>
      <c r="BB1983" s="165"/>
      <c r="BC1983" s="301"/>
      <c r="BD1983" s="165"/>
      <c r="BE1983" s="302"/>
      <c r="BF1983" s="302"/>
      <c r="BG1983" s="165"/>
      <c r="BH1983" s="303"/>
      <c r="BI1983" s="165"/>
      <c r="BJ1983" s="304"/>
      <c r="BK1983" s="394"/>
      <c r="BL1983" s="302"/>
      <c r="BM1983" s="302"/>
      <c r="BN1983" s="394"/>
      <c r="BO1983" s="302"/>
      <c r="BP1983" s="13"/>
      <c r="BQ1983" s="302"/>
      <c r="BR1983" s="13"/>
      <c r="BS1983" s="302"/>
      <c r="BT1983" s="13"/>
      <c r="BU1983" s="302"/>
      <c r="BV1983" s="386"/>
      <c r="BW1983" s="303"/>
      <c r="BX1983" s="303"/>
      <c r="BY1983" s="302"/>
      <c r="BZ1983" s="302"/>
      <c r="CA1983" s="387"/>
      <c r="CB1983" s="395"/>
      <c r="CC1983" s="12"/>
      <c r="CD1983" s="304"/>
      <c r="CE1983" s="14"/>
      <c r="CF1983" s="395"/>
      <c r="CG1983" s="397"/>
      <c r="CH1983" s="300">
        <f t="shared" si="753"/>
        <v>0</v>
      </c>
      <c r="CI1983" s="26"/>
      <c r="CJ1983" s="17">
        <f t="shared" si="750"/>
        <v>0</v>
      </c>
      <c r="CK1983" s="18">
        <f t="shared" si="761"/>
        <v>12.89</v>
      </c>
      <c r="CM1983" s="164"/>
      <c r="CN1983" s="302"/>
      <c r="CO1983" s="13">
        <f t="shared" si="754"/>
        <v>0</v>
      </c>
      <c r="CP1983" s="302"/>
      <c r="CQ1983" s="13">
        <f t="shared" si="755"/>
        <v>0</v>
      </c>
      <c r="CR1983" s="302"/>
      <c r="CS1983" s="13">
        <f t="shared" si="756"/>
        <v>0</v>
      </c>
      <c r="CT1983" s="302"/>
      <c r="CU1983" s="13">
        <f t="shared" si="751"/>
        <v>0</v>
      </c>
      <c r="CV1983" s="302"/>
      <c r="CW1983" s="13">
        <f t="shared" si="757"/>
        <v>0</v>
      </c>
      <c r="CX1983" s="13">
        <f t="shared" si="758"/>
        <v>0</v>
      </c>
      <c r="CY1983" s="251">
        <f t="shared" si="759"/>
        <v>0</v>
      </c>
      <c r="CZ1983" s="13" t="s">
        <v>29</v>
      </c>
      <c r="DA1983" s="13">
        <v>50</v>
      </c>
      <c r="DB1983" s="22">
        <f t="shared" si="760"/>
        <v>0</v>
      </c>
      <c r="DD1983" s="24"/>
      <c r="DF1983" s="163"/>
      <c r="DH1983" s="24"/>
      <c r="DI1983" s="447"/>
      <c r="DJ1983" s="163"/>
    </row>
    <row r="1984" spans="1:114" s="7" customFormat="1">
      <c r="A1984" s="277">
        <f t="shared" si="744"/>
        <v>50</v>
      </c>
      <c r="B1984" s="21" t="e">
        <f>'Calculateur de trading'!I1984/C1984/W1984</f>
        <v>#DIV/0!</v>
      </c>
      <c r="C1984" s="278">
        <f t="shared" si="745"/>
        <v>10</v>
      </c>
      <c r="D1984" s="426"/>
      <c r="E1984" s="273">
        <f t="shared" si="746"/>
        <v>100</v>
      </c>
      <c r="F1984" s="271">
        <f t="shared" si="738"/>
        <v>2</v>
      </c>
      <c r="G1984" s="271" t="e">
        <f t="shared" si="739"/>
        <v>#DIV/0!</v>
      </c>
      <c r="H1984" s="272">
        <f t="shared" si="740"/>
        <v>20</v>
      </c>
      <c r="I1984" s="270"/>
      <c r="J1984" s="273">
        <f t="shared" si="747"/>
        <v>200</v>
      </c>
      <c r="K1984" s="271">
        <f t="shared" si="741"/>
        <v>4</v>
      </c>
      <c r="L1984" s="271" t="e">
        <f t="shared" si="742"/>
        <v>#DIV/0!</v>
      </c>
      <c r="M1984" s="272">
        <f t="shared" si="743"/>
        <v>40</v>
      </c>
      <c r="N1984" s="389"/>
      <c r="O1984" s="455" t="e">
        <f>(A1984*B1984*W1984)+(B1984*'Calculateur de trading'!H1984)</f>
        <v>#DIV/0!</v>
      </c>
      <c r="P1984" s="274" t="e">
        <f>O1984/'Déscriptions des trades'!CK1984</f>
        <v>#DIV/0!</v>
      </c>
      <c r="Q1984" s="456" t="e">
        <f>'Déscriptions des trades'!CK1984-O1984</f>
        <v>#DIV/0!</v>
      </c>
      <c r="R1984" s="466" t="e">
        <f t="shared" si="748"/>
        <v>#DIV/0!</v>
      </c>
      <c r="S1984" s="389"/>
      <c r="T1984" s="12"/>
      <c r="U1984" s="25"/>
      <c r="V1984" s="15"/>
      <c r="W1984" s="490">
        <f t="shared" si="752"/>
        <v>0</v>
      </c>
      <c r="X1984" s="21" t="e">
        <f>W1984*U1984/'Déscriptions des trades'!CK1984*'Déscriptions des trades'!B1984</f>
        <v>#DIV/0!</v>
      </c>
      <c r="Y1984" s="459"/>
      <c r="Z1984" s="389"/>
      <c r="AA1984" s="23">
        <f t="shared" si="749"/>
        <v>0.1</v>
      </c>
      <c r="AB1984" s="17" t="e">
        <f>(AA1984*'Déscriptions des trades'!U1984*'Déscriptions des trades'!B1984/'Déscriptions des trades'!CK1984)*'Déscriptions des trades'!W1984</f>
        <v>#DIV/0!</v>
      </c>
      <c r="AC1984" s="265" t="e">
        <f>AB1984*'Déscriptions des trades'!CK1984</f>
        <v>#DIV/0!</v>
      </c>
      <c r="AD1984" s="266" t="e">
        <f>'Déscriptions des trades'!CK1984-AC1984</f>
        <v>#DIV/0!</v>
      </c>
      <c r="AE1984" s="389"/>
      <c r="AF1984" s="399">
        <v>1980</v>
      </c>
      <c r="AG1984" s="389"/>
      <c r="AH1984" s="20"/>
      <c r="AI1984" s="303"/>
      <c r="AJ1984" s="307"/>
      <c r="AK1984" s="161"/>
      <c r="AL1984" s="305"/>
      <c r="AM1984" s="305"/>
      <c r="AN1984" s="162"/>
      <c r="AO1984" s="439"/>
      <c r="AP1984" s="162"/>
      <c r="AQ1984" s="113"/>
      <c r="AR1984" s="113"/>
      <c r="AS1984" s="384"/>
      <c r="AT1984" s="306"/>
      <c r="AU1984" s="306"/>
      <c r="AV1984" s="160"/>
      <c r="AW1984" s="158"/>
      <c r="AX1984" s="385"/>
      <c r="AY1984" s="453"/>
      <c r="AZ1984" s="165"/>
      <c r="BA1984" s="301"/>
      <c r="BB1984" s="165"/>
      <c r="BC1984" s="301"/>
      <c r="BD1984" s="165"/>
      <c r="BE1984" s="302"/>
      <c r="BF1984" s="302"/>
      <c r="BG1984" s="165"/>
      <c r="BH1984" s="303"/>
      <c r="BI1984" s="165"/>
      <c r="BJ1984" s="304"/>
      <c r="BK1984" s="394"/>
      <c r="BL1984" s="302"/>
      <c r="BM1984" s="302"/>
      <c r="BN1984" s="394"/>
      <c r="BO1984" s="302"/>
      <c r="BP1984" s="13"/>
      <c r="BQ1984" s="302"/>
      <c r="BR1984" s="13"/>
      <c r="BS1984" s="302"/>
      <c r="BT1984" s="13"/>
      <c r="BU1984" s="302"/>
      <c r="BV1984" s="386"/>
      <c r="BW1984" s="303"/>
      <c r="BX1984" s="303"/>
      <c r="BY1984" s="302"/>
      <c r="BZ1984" s="302"/>
      <c r="CA1984" s="387"/>
      <c r="CB1984" s="395"/>
      <c r="CC1984" s="12"/>
      <c r="CD1984" s="304"/>
      <c r="CE1984" s="14"/>
      <c r="CF1984" s="395"/>
      <c r="CG1984" s="397"/>
      <c r="CH1984" s="300">
        <f t="shared" si="753"/>
        <v>0</v>
      </c>
      <c r="CI1984" s="26"/>
      <c r="CJ1984" s="17">
        <f t="shared" si="750"/>
        <v>0</v>
      </c>
      <c r="CK1984" s="18">
        <f t="shared" si="761"/>
        <v>12.89</v>
      </c>
      <c r="CM1984" s="164"/>
      <c r="CN1984" s="302"/>
      <c r="CO1984" s="13">
        <f t="shared" si="754"/>
        <v>0</v>
      </c>
      <c r="CP1984" s="302"/>
      <c r="CQ1984" s="13">
        <f t="shared" si="755"/>
        <v>0</v>
      </c>
      <c r="CR1984" s="302"/>
      <c r="CS1984" s="13">
        <f t="shared" si="756"/>
        <v>0</v>
      </c>
      <c r="CT1984" s="302"/>
      <c r="CU1984" s="13">
        <f t="shared" si="751"/>
        <v>0</v>
      </c>
      <c r="CV1984" s="302"/>
      <c r="CW1984" s="13">
        <f t="shared" si="757"/>
        <v>0</v>
      </c>
      <c r="CX1984" s="13">
        <f t="shared" si="758"/>
        <v>0</v>
      </c>
      <c r="CY1984" s="251">
        <f t="shared" si="759"/>
        <v>0</v>
      </c>
      <c r="CZ1984" s="13" t="s">
        <v>29</v>
      </c>
      <c r="DA1984" s="13">
        <v>50</v>
      </c>
      <c r="DB1984" s="22">
        <f t="shared" si="760"/>
        <v>0</v>
      </c>
      <c r="DD1984" s="24"/>
      <c r="DF1984" s="163"/>
      <c r="DH1984" s="24"/>
      <c r="DI1984" s="447"/>
      <c r="DJ1984" s="163"/>
    </row>
    <row r="1985" spans="1:114" s="7" customFormat="1">
      <c r="A1985" s="277">
        <f t="shared" si="744"/>
        <v>50</v>
      </c>
      <c r="B1985" s="21" t="e">
        <f>'Calculateur de trading'!I1985/C1985/W1985</f>
        <v>#DIV/0!</v>
      </c>
      <c r="C1985" s="278">
        <f t="shared" si="745"/>
        <v>10</v>
      </c>
      <c r="D1985" s="278"/>
      <c r="E1985" s="273">
        <f t="shared" si="746"/>
        <v>100</v>
      </c>
      <c r="F1985" s="271">
        <f t="shared" si="738"/>
        <v>2</v>
      </c>
      <c r="G1985" s="271" t="e">
        <f t="shared" si="739"/>
        <v>#DIV/0!</v>
      </c>
      <c r="H1985" s="272">
        <f t="shared" si="740"/>
        <v>20</v>
      </c>
      <c r="I1985" s="270"/>
      <c r="J1985" s="273">
        <f t="shared" si="747"/>
        <v>200</v>
      </c>
      <c r="K1985" s="271">
        <f t="shared" si="741"/>
        <v>4</v>
      </c>
      <c r="L1985" s="271" t="e">
        <f t="shared" si="742"/>
        <v>#DIV/0!</v>
      </c>
      <c r="M1985" s="272">
        <f t="shared" si="743"/>
        <v>40</v>
      </c>
      <c r="N1985" s="389"/>
      <c r="O1985" s="455" t="e">
        <f>(A1985*B1985*W1985)+(B1985*'Calculateur de trading'!H1985)</f>
        <v>#DIV/0!</v>
      </c>
      <c r="P1985" s="274" t="e">
        <f>O1985/'Déscriptions des trades'!CK1985</f>
        <v>#DIV/0!</v>
      </c>
      <c r="Q1985" s="456" t="e">
        <f>'Déscriptions des trades'!CK1985-O1985</f>
        <v>#DIV/0!</v>
      </c>
      <c r="R1985" s="466" t="e">
        <f t="shared" si="748"/>
        <v>#DIV/0!</v>
      </c>
      <c r="S1985" s="389"/>
      <c r="T1985" s="12"/>
      <c r="U1985" s="25"/>
      <c r="V1985" s="15"/>
      <c r="W1985" s="490">
        <f t="shared" si="752"/>
        <v>0</v>
      </c>
      <c r="X1985" s="21" t="e">
        <f>W1985*U1985/'Déscriptions des trades'!CK1985*'Déscriptions des trades'!B1985</f>
        <v>#DIV/0!</v>
      </c>
      <c r="Y1985" s="459"/>
      <c r="Z1985" s="389"/>
      <c r="AA1985" s="23">
        <f t="shared" si="749"/>
        <v>0.1</v>
      </c>
      <c r="AB1985" s="17" t="e">
        <f>(AA1985*'Déscriptions des trades'!U1985*'Déscriptions des trades'!B1985/'Déscriptions des trades'!CK1985)*'Déscriptions des trades'!W1985</f>
        <v>#DIV/0!</v>
      </c>
      <c r="AC1985" s="265" t="e">
        <f>AB1985*'Déscriptions des trades'!CK1985</f>
        <v>#DIV/0!</v>
      </c>
      <c r="AD1985" s="266" t="e">
        <f>'Déscriptions des trades'!CK1985-AC1985</f>
        <v>#DIV/0!</v>
      </c>
      <c r="AE1985" s="389"/>
      <c r="AF1985" s="399">
        <v>1981</v>
      </c>
      <c r="AG1985" s="389"/>
      <c r="AH1985" s="20"/>
      <c r="AI1985" s="303"/>
      <c r="AJ1985" s="307"/>
      <c r="AK1985" s="161"/>
      <c r="AL1985" s="305"/>
      <c r="AM1985" s="305"/>
      <c r="AN1985" s="162"/>
      <c r="AO1985" s="439"/>
      <c r="AP1985" s="162"/>
      <c r="AQ1985" s="113"/>
      <c r="AR1985" s="113"/>
      <c r="AS1985" s="384"/>
      <c r="AT1985" s="306"/>
      <c r="AU1985" s="306"/>
      <c r="AV1985" s="160"/>
      <c r="AW1985" s="158"/>
      <c r="AX1985" s="385"/>
      <c r="AY1985" s="453"/>
      <c r="AZ1985" s="165"/>
      <c r="BA1985" s="301"/>
      <c r="BB1985" s="165"/>
      <c r="BC1985" s="301"/>
      <c r="BD1985" s="165"/>
      <c r="BE1985" s="302"/>
      <c r="BF1985" s="302"/>
      <c r="BG1985" s="165"/>
      <c r="BH1985" s="303"/>
      <c r="BI1985" s="165"/>
      <c r="BJ1985" s="304"/>
      <c r="BK1985" s="394"/>
      <c r="BL1985" s="302"/>
      <c r="BM1985" s="302"/>
      <c r="BN1985" s="394"/>
      <c r="BO1985" s="302"/>
      <c r="BP1985" s="13"/>
      <c r="BQ1985" s="302"/>
      <c r="BR1985" s="13"/>
      <c r="BS1985" s="302"/>
      <c r="BT1985" s="13"/>
      <c r="BU1985" s="302"/>
      <c r="BV1985" s="386"/>
      <c r="BW1985" s="303"/>
      <c r="BX1985" s="303"/>
      <c r="BY1985" s="302"/>
      <c r="BZ1985" s="302"/>
      <c r="CA1985" s="387"/>
      <c r="CB1985" s="395"/>
      <c r="CC1985" s="12"/>
      <c r="CD1985" s="304"/>
      <c r="CE1985" s="14"/>
      <c r="CF1985" s="395"/>
      <c r="CG1985" s="397"/>
      <c r="CH1985" s="300">
        <f t="shared" si="753"/>
        <v>0</v>
      </c>
      <c r="CI1985" s="26"/>
      <c r="CJ1985" s="17">
        <f t="shared" si="750"/>
        <v>0</v>
      </c>
      <c r="CK1985" s="18">
        <f t="shared" si="761"/>
        <v>12.89</v>
      </c>
      <c r="CM1985" s="164"/>
      <c r="CN1985" s="302"/>
      <c r="CO1985" s="13">
        <f t="shared" si="754"/>
        <v>0</v>
      </c>
      <c r="CP1985" s="302"/>
      <c r="CQ1985" s="13">
        <f t="shared" si="755"/>
        <v>0</v>
      </c>
      <c r="CR1985" s="302"/>
      <c r="CS1985" s="13">
        <f t="shared" si="756"/>
        <v>0</v>
      </c>
      <c r="CT1985" s="302"/>
      <c r="CU1985" s="13">
        <f t="shared" si="751"/>
        <v>0</v>
      </c>
      <c r="CV1985" s="302"/>
      <c r="CW1985" s="13">
        <f t="shared" si="757"/>
        <v>0</v>
      </c>
      <c r="CX1985" s="13">
        <f t="shared" si="758"/>
        <v>0</v>
      </c>
      <c r="CY1985" s="251">
        <f t="shared" si="759"/>
        <v>0</v>
      </c>
      <c r="CZ1985" s="13" t="s">
        <v>29</v>
      </c>
      <c r="DA1985" s="13">
        <v>50</v>
      </c>
      <c r="DB1985" s="22">
        <f t="shared" si="760"/>
        <v>0</v>
      </c>
      <c r="DD1985" s="24"/>
      <c r="DF1985" s="163"/>
      <c r="DH1985" s="24"/>
      <c r="DI1985" s="447"/>
      <c r="DJ1985" s="163"/>
    </row>
    <row r="1986" spans="1:114" s="7" customFormat="1">
      <c r="A1986" s="277">
        <f t="shared" si="744"/>
        <v>50</v>
      </c>
      <c r="B1986" s="21" t="e">
        <f>'Calculateur de trading'!I1986/C1986/W1986</f>
        <v>#DIV/0!</v>
      </c>
      <c r="C1986" s="278">
        <f t="shared" si="745"/>
        <v>10</v>
      </c>
      <c r="D1986" s="426"/>
      <c r="E1986" s="273">
        <f t="shared" si="746"/>
        <v>100</v>
      </c>
      <c r="F1986" s="271">
        <f t="shared" si="738"/>
        <v>2</v>
      </c>
      <c r="G1986" s="271" t="e">
        <f t="shared" si="739"/>
        <v>#DIV/0!</v>
      </c>
      <c r="H1986" s="272">
        <f t="shared" si="740"/>
        <v>20</v>
      </c>
      <c r="I1986" s="270"/>
      <c r="J1986" s="273">
        <f t="shared" si="747"/>
        <v>200</v>
      </c>
      <c r="K1986" s="271">
        <f t="shared" si="741"/>
        <v>4</v>
      </c>
      <c r="L1986" s="271" t="e">
        <f t="shared" si="742"/>
        <v>#DIV/0!</v>
      </c>
      <c r="M1986" s="272">
        <f t="shared" si="743"/>
        <v>40</v>
      </c>
      <c r="N1986" s="389"/>
      <c r="O1986" s="455" t="e">
        <f>(A1986*B1986*W1986)+(B1986*'Calculateur de trading'!H1986)</f>
        <v>#DIV/0!</v>
      </c>
      <c r="P1986" s="274" t="e">
        <f>O1986/'Déscriptions des trades'!CK1986</f>
        <v>#DIV/0!</v>
      </c>
      <c r="Q1986" s="456" t="e">
        <f>'Déscriptions des trades'!CK1986-O1986</f>
        <v>#DIV/0!</v>
      </c>
      <c r="R1986" s="466" t="e">
        <f t="shared" si="748"/>
        <v>#DIV/0!</v>
      </c>
      <c r="S1986" s="389"/>
      <c r="T1986" s="12"/>
      <c r="U1986" s="25"/>
      <c r="V1986" s="15"/>
      <c r="W1986" s="490">
        <f t="shared" si="752"/>
        <v>0</v>
      </c>
      <c r="X1986" s="21" t="e">
        <f>W1986*U1986/'Déscriptions des trades'!CK1986*'Déscriptions des trades'!B1986</f>
        <v>#DIV/0!</v>
      </c>
      <c r="Y1986" s="459"/>
      <c r="Z1986" s="389"/>
      <c r="AA1986" s="23">
        <f t="shared" si="749"/>
        <v>0.1</v>
      </c>
      <c r="AB1986" s="17" t="e">
        <f>(AA1986*'Déscriptions des trades'!U1986*'Déscriptions des trades'!B1986/'Déscriptions des trades'!CK1986)*'Déscriptions des trades'!W1986</f>
        <v>#DIV/0!</v>
      </c>
      <c r="AC1986" s="265" t="e">
        <f>AB1986*'Déscriptions des trades'!CK1986</f>
        <v>#DIV/0!</v>
      </c>
      <c r="AD1986" s="266" t="e">
        <f>'Déscriptions des trades'!CK1986-AC1986</f>
        <v>#DIV/0!</v>
      </c>
      <c r="AE1986" s="389"/>
      <c r="AF1986" s="399">
        <v>1982</v>
      </c>
      <c r="AG1986" s="389"/>
      <c r="AH1986" s="20"/>
      <c r="AI1986" s="303"/>
      <c r="AJ1986" s="307"/>
      <c r="AK1986" s="161"/>
      <c r="AL1986" s="305"/>
      <c r="AM1986" s="305"/>
      <c r="AN1986" s="162"/>
      <c r="AO1986" s="439"/>
      <c r="AP1986" s="162"/>
      <c r="AQ1986" s="113"/>
      <c r="AR1986" s="113"/>
      <c r="AS1986" s="384"/>
      <c r="AT1986" s="306"/>
      <c r="AU1986" s="306"/>
      <c r="AV1986" s="160"/>
      <c r="AW1986" s="158"/>
      <c r="AX1986" s="385"/>
      <c r="AY1986" s="453"/>
      <c r="AZ1986" s="165"/>
      <c r="BA1986" s="301"/>
      <c r="BB1986" s="165"/>
      <c r="BC1986" s="301"/>
      <c r="BD1986" s="165"/>
      <c r="BE1986" s="302"/>
      <c r="BF1986" s="302"/>
      <c r="BG1986" s="165"/>
      <c r="BH1986" s="303"/>
      <c r="BI1986" s="165"/>
      <c r="BJ1986" s="304"/>
      <c r="BK1986" s="394"/>
      <c r="BL1986" s="302"/>
      <c r="BM1986" s="302"/>
      <c r="BN1986" s="394"/>
      <c r="BO1986" s="302"/>
      <c r="BP1986" s="13"/>
      <c r="BQ1986" s="302"/>
      <c r="BR1986" s="13"/>
      <c r="BS1986" s="302"/>
      <c r="BT1986" s="13"/>
      <c r="BU1986" s="302"/>
      <c r="BV1986" s="386"/>
      <c r="BW1986" s="303"/>
      <c r="BX1986" s="303"/>
      <c r="BY1986" s="302"/>
      <c r="BZ1986" s="302"/>
      <c r="CA1986" s="387"/>
      <c r="CB1986" s="395"/>
      <c r="CC1986" s="12"/>
      <c r="CD1986" s="304"/>
      <c r="CE1986" s="14"/>
      <c r="CF1986" s="395"/>
      <c r="CG1986" s="397"/>
      <c r="CH1986" s="300">
        <f t="shared" si="753"/>
        <v>0</v>
      </c>
      <c r="CI1986" s="26"/>
      <c r="CJ1986" s="17">
        <f t="shared" si="750"/>
        <v>0</v>
      </c>
      <c r="CK1986" s="18">
        <f t="shared" si="761"/>
        <v>12.89</v>
      </c>
      <c r="CM1986" s="164"/>
      <c r="CN1986" s="302"/>
      <c r="CO1986" s="13">
        <f t="shared" si="754"/>
        <v>0</v>
      </c>
      <c r="CP1986" s="302"/>
      <c r="CQ1986" s="13">
        <f t="shared" si="755"/>
        <v>0</v>
      </c>
      <c r="CR1986" s="302"/>
      <c r="CS1986" s="13">
        <f t="shared" si="756"/>
        <v>0</v>
      </c>
      <c r="CT1986" s="302"/>
      <c r="CU1986" s="13">
        <f t="shared" si="751"/>
        <v>0</v>
      </c>
      <c r="CV1986" s="302"/>
      <c r="CW1986" s="13">
        <f t="shared" si="757"/>
        <v>0</v>
      </c>
      <c r="CX1986" s="13">
        <f t="shared" si="758"/>
        <v>0</v>
      </c>
      <c r="CY1986" s="251">
        <f t="shared" si="759"/>
        <v>0</v>
      </c>
      <c r="CZ1986" s="13" t="s">
        <v>29</v>
      </c>
      <c r="DA1986" s="13">
        <v>50</v>
      </c>
      <c r="DB1986" s="22">
        <f t="shared" si="760"/>
        <v>0</v>
      </c>
      <c r="DD1986" s="24"/>
      <c r="DF1986" s="163"/>
      <c r="DH1986" s="24"/>
      <c r="DI1986" s="447"/>
      <c r="DJ1986" s="163"/>
    </row>
    <row r="1987" spans="1:114" s="7" customFormat="1">
      <c r="A1987" s="277">
        <f t="shared" si="744"/>
        <v>50</v>
      </c>
      <c r="B1987" s="21" t="e">
        <f>'Calculateur de trading'!I1987/C1987/W1987</f>
        <v>#DIV/0!</v>
      </c>
      <c r="C1987" s="278">
        <f t="shared" si="745"/>
        <v>10</v>
      </c>
      <c r="D1987" s="426"/>
      <c r="E1987" s="273">
        <f t="shared" si="746"/>
        <v>100</v>
      </c>
      <c r="F1987" s="271">
        <f t="shared" si="738"/>
        <v>2</v>
      </c>
      <c r="G1987" s="271" t="e">
        <f t="shared" si="739"/>
        <v>#DIV/0!</v>
      </c>
      <c r="H1987" s="272">
        <f t="shared" si="740"/>
        <v>20</v>
      </c>
      <c r="I1987" s="270"/>
      <c r="J1987" s="273">
        <f t="shared" si="747"/>
        <v>200</v>
      </c>
      <c r="K1987" s="271">
        <f t="shared" si="741"/>
        <v>4</v>
      </c>
      <c r="L1987" s="271" t="e">
        <f t="shared" si="742"/>
        <v>#DIV/0!</v>
      </c>
      <c r="M1987" s="272">
        <f t="shared" si="743"/>
        <v>40</v>
      </c>
      <c r="N1987" s="389"/>
      <c r="O1987" s="455" t="e">
        <f>(A1987*B1987*W1987)+(B1987*'Calculateur de trading'!H1987)</f>
        <v>#DIV/0!</v>
      </c>
      <c r="P1987" s="274" t="e">
        <f>O1987/'Déscriptions des trades'!CK1987</f>
        <v>#DIV/0!</v>
      </c>
      <c r="Q1987" s="456" t="e">
        <f>'Déscriptions des trades'!CK1987-O1987</f>
        <v>#DIV/0!</v>
      </c>
      <c r="R1987" s="466" t="e">
        <f t="shared" si="748"/>
        <v>#DIV/0!</v>
      </c>
      <c r="S1987" s="389"/>
      <c r="T1987" s="12"/>
      <c r="U1987" s="25"/>
      <c r="V1987" s="15"/>
      <c r="W1987" s="490">
        <f t="shared" si="752"/>
        <v>0</v>
      </c>
      <c r="X1987" s="21" t="e">
        <f>W1987*U1987/'Déscriptions des trades'!CK1987*'Déscriptions des trades'!B1987</f>
        <v>#DIV/0!</v>
      </c>
      <c r="Y1987" s="459"/>
      <c r="Z1987" s="389"/>
      <c r="AA1987" s="23">
        <f t="shared" si="749"/>
        <v>0.1</v>
      </c>
      <c r="AB1987" s="17" t="e">
        <f>(AA1987*'Déscriptions des trades'!U1987*'Déscriptions des trades'!B1987/'Déscriptions des trades'!CK1987)*'Déscriptions des trades'!W1987</f>
        <v>#DIV/0!</v>
      </c>
      <c r="AC1987" s="265" t="e">
        <f>AB1987*'Déscriptions des trades'!CK1987</f>
        <v>#DIV/0!</v>
      </c>
      <c r="AD1987" s="266" t="e">
        <f>'Déscriptions des trades'!CK1987-AC1987</f>
        <v>#DIV/0!</v>
      </c>
      <c r="AE1987" s="389"/>
      <c r="AF1987" s="399">
        <v>1983</v>
      </c>
      <c r="AG1987" s="389"/>
      <c r="AH1987" s="20"/>
      <c r="AI1987" s="303"/>
      <c r="AJ1987" s="307"/>
      <c r="AK1987" s="161"/>
      <c r="AL1987" s="305"/>
      <c r="AM1987" s="305"/>
      <c r="AN1987" s="162"/>
      <c r="AO1987" s="439"/>
      <c r="AP1987" s="162"/>
      <c r="AQ1987" s="113"/>
      <c r="AR1987" s="113"/>
      <c r="AS1987" s="384"/>
      <c r="AT1987" s="306"/>
      <c r="AU1987" s="306"/>
      <c r="AV1987" s="160"/>
      <c r="AW1987" s="158"/>
      <c r="AX1987" s="385"/>
      <c r="AY1987" s="453"/>
      <c r="AZ1987" s="165"/>
      <c r="BA1987" s="301"/>
      <c r="BB1987" s="165"/>
      <c r="BC1987" s="301"/>
      <c r="BD1987" s="165"/>
      <c r="BE1987" s="302"/>
      <c r="BF1987" s="302"/>
      <c r="BG1987" s="165"/>
      <c r="BH1987" s="303"/>
      <c r="BI1987" s="165"/>
      <c r="BJ1987" s="304"/>
      <c r="BK1987" s="394"/>
      <c r="BL1987" s="302"/>
      <c r="BM1987" s="302"/>
      <c r="BN1987" s="394"/>
      <c r="BO1987" s="302"/>
      <c r="BP1987" s="13"/>
      <c r="BQ1987" s="302"/>
      <c r="BR1987" s="13"/>
      <c r="BS1987" s="302"/>
      <c r="BT1987" s="13"/>
      <c r="BU1987" s="302"/>
      <c r="BV1987" s="386"/>
      <c r="BW1987" s="303"/>
      <c r="BX1987" s="303"/>
      <c r="BY1987" s="302"/>
      <c r="BZ1987" s="302"/>
      <c r="CA1987" s="387"/>
      <c r="CB1987" s="395"/>
      <c r="CC1987" s="12"/>
      <c r="CD1987" s="304"/>
      <c r="CE1987" s="14"/>
      <c r="CF1987" s="395"/>
      <c r="CG1987" s="397"/>
      <c r="CH1987" s="300">
        <f t="shared" si="753"/>
        <v>0</v>
      </c>
      <c r="CI1987" s="26"/>
      <c r="CJ1987" s="17">
        <f t="shared" si="750"/>
        <v>0</v>
      </c>
      <c r="CK1987" s="18">
        <f t="shared" si="761"/>
        <v>12.89</v>
      </c>
      <c r="CM1987" s="164"/>
      <c r="CN1987" s="302"/>
      <c r="CO1987" s="13">
        <f t="shared" si="754"/>
        <v>0</v>
      </c>
      <c r="CP1987" s="302"/>
      <c r="CQ1987" s="13">
        <f t="shared" si="755"/>
        <v>0</v>
      </c>
      <c r="CR1987" s="302"/>
      <c r="CS1987" s="13">
        <f t="shared" si="756"/>
        <v>0</v>
      </c>
      <c r="CT1987" s="302"/>
      <c r="CU1987" s="13">
        <f t="shared" si="751"/>
        <v>0</v>
      </c>
      <c r="CV1987" s="302"/>
      <c r="CW1987" s="13">
        <f t="shared" si="757"/>
        <v>0</v>
      </c>
      <c r="CX1987" s="13">
        <f t="shared" si="758"/>
        <v>0</v>
      </c>
      <c r="CY1987" s="251">
        <f t="shared" si="759"/>
        <v>0</v>
      </c>
      <c r="CZ1987" s="13" t="s">
        <v>29</v>
      </c>
      <c r="DA1987" s="13">
        <v>50</v>
      </c>
      <c r="DB1987" s="22">
        <f t="shared" si="760"/>
        <v>0</v>
      </c>
      <c r="DD1987" s="24"/>
      <c r="DF1987" s="163"/>
      <c r="DH1987" s="24"/>
      <c r="DI1987" s="447"/>
      <c r="DJ1987" s="163"/>
    </row>
    <row r="1988" spans="1:114" s="7" customFormat="1">
      <c r="A1988" s="277">
        <f t="shared" si="744"/>
        <v>50</v>
      </c>
      <c r="B1988" s="21" t="e">
        <f>'Calculateur de trading'!I1988/C1988/W1988</f>
        <v>#DIV/0!</v>
      </c>
      <c r="C1988" s="278">
        <f t="shared" si="745"/>
        <v>10</v>
      </c>
      <c r="D1988" s="278"/>
      <c r="E1988" s="273">
        <f t="shared" si="746"/>
        <v>100</v>
      </c>
      <c r="F1988" s="271">
        <f t="shared" si="738"/>
        <v>2</v>
      </c>
      <c r="G1988" s="271" t="e">
        <f t="shared" si="739"/>
        <v>#DIV/0!</v>
      </c>
      <c r="H1988" s="272">
        <f t="shared" si="740"/>
        <v>20</v>
      </c>
      <c r="I1988" s="270"/>
      <c r="J1988" s="273">
        <f t="shared" si="747"/>
        <v>200</v>
      </c>
      <c r="K1988" s="271">
        <f t="shared" si="741"/>
        <v>4</v>
      </c>
      <c r="L1988" s="271" t="e">
        <f t="shared" si="742"/>
        <v>#DIV/0!</v>
      </c>
      <c r="M1988" s="272">
        <f t="shared" si="743"/>
        <v>40</v>
      </c>
      <c r="N1988" s="389"/>
      <c r="O1988" s="455" t="e">
        <f>(A1988*B1988*W1988)+(B1988*'Calculateur de trading'!H1988)</f>
        <v>#DIV/0!</v>
      </c>
      <c r="P1988" s="274" t="e">
        <f>O1988/'Déscriptions des trades'!CK1988</f>
        <v>#DIV/0!</v>
      </c>
      <c r="Q1988" s="456" t="e">
        <f>'Déscriptions des trades'!CK1988-O1988</f>
        <v>#DIV/0!</v>
      </c>
      <c r="R1988" s="466" t="e">
        <f t="shared" si="748"/>
        <v>#DIV/0!</v>
      </c>
      <c r="S1988" s="389"/>
      <c r="T1988" s="12"/>
      <c r="U1988" s="25"/>
      <c r="V1988" s="15"/>
      <c r="W1988" s="490">
        <f t="shared" si="752"/>
        <v>0</v>
      </c>
      <c r="X1988" s="21" t="e">
        <f>W1988*U1988/'Déscriptions des trades'!CK1988*'Déscriptions des trades'!B1988</f>
        <v>#DIV/0!</v>
      </c>
      <c r="Y1988" s="459"/>
      <c r="Z1988" s="389"/>
      <c r="AA1988" s="23">
        <f t="shared" si="749"/>
        <v>0.1</v>
      </c>
      <c r="AB1988" s="17" t="e">
        <f>(AA1988*'Déscriptions des trades'!U1988*'Déscriptions des trades'!B1988/'Déscriptions des trades'!CK1988)*'Déscriptions des trades'!W1988</f>
        <v>#DIV/0!</v>
      </c>
      <c r="AC1988" s="265" t="e">
        <f>AB1988*'Déscriptions des trades'!CK1988</f>
        <v>#DIV/0!</v>
      </c>
      <c r="AD1988" s="266" t="e">
        <f>'Déscriptions des trades'!CK1988-AC1988</f>
        <v>#DIV/0!</v>
      </c>
      <c r="AE1988" s="389"/>
      <c r="AF1988" s="399">
        <v>1984</v>
      </c>
      <c r="AG1988" s="389"/>
      <c r="AH1988" s="20"/>
      <c r="AI1988" s="303"/>
      <c r="AJ1988" s="307"/>
      <c r="AK1988" s="161"/>
      <c r="AL1988" s="305"/>
      <c r="AM1988" s="305"/>
      <c r="AN1988" s="162"/>
      <c r="AO1988" s="439"/>
      <c r="AP1988" s="162"/>
      <c r="AQ1988" s="113"/>
      <c r="AR1988" s="113"/>
      <c r="AS1988" s="384"/>
      <c r="AT1988" s="306"/>
      <c r="AU1988" s="306"/>
      <c r="AV1988" s="160"/>
      <c r="AW1988" s="158"/>
      <c r="AX1988" s="385"/>
      <c r="AY1988" s="453"/>
      <c r="AZ1988" s="165"/>
      <c r="BA1988" s="301"/>
      <c r="BB1988" s="165"/>
      <c r="BC1988" s="301"/>
      <c r="BD1988" s="165"/>
      <c r="BE1988" s="302"/>
      <c r="BF1988" s="302"/>
      <c r="BG1988" s="165"/>
      <c r="BH1988" s="303"/>
      <c r="BI1988" s="165"/>
      <c r="BJ1988" s="304"/>
      <c r="BK1988" s="394"/>
      <c r="BL1988" s="302"/>
      <c r="BM1988" s="302"/>
      <c r="BN1988" s="394"/>
      <c r="BO1988" s="302"/>
      <c r="BP1988" s="13"/>
      <c r="BQ1988" s="302"/>
      <c r="BR1988" s="13"/>
      <c r="BS1988" s="302"/>
      <c r="BT1988" s="13"/>
      <c r="BU1988" s="302"/>
      <c r="BV1988" s="386"/>
      <c r="BW1988" s="303"/>
      <c r="BX1988" s="303"/>
      <c r="BY1988" s="302"/>
      <c r="BZ1988" s="302"/>
      <c r="CA1988" s="387"/>
      <c r="CB1988" s="395"/>
      <c r="CC1988" s="12"/>
      <c r="CD1988" s="304"/>
      <c r="CE1988" s="14"/>
      <c r="CF1988" s="395"/>
      <c r="CG1988" s="397"/>
      <c r="CH1988" s="300">
        <f t="shared" si="753"/>
        <v>0</v>
      </c>
      <c r="CI1988" s="26"/>
      <c r="CJ1988" s="17">
        <f t="shared" si="750"/>
        <v>0</v>
      </c>
      <c r="CK1988" s="18">
        <f t="shared" si="761"/>
        <v>12.89</v>
      </c>
      <c r="CM1988" s="164"/>
      <c r="CN1988" s="302"/>
      <c r="CO1988" s="13">
        <f t="shared" si="754"/>
        <v>0</v>
      </c>
      <c r="CP1988" s="302"/>
      <c r="CQ1988" s="13">
        <f t="shared" si="755"/>
        <v>0</v>
      </c>
      <c r="CR1988" s="302"/>
      <c r="CS1988" s="13">
        <f t="shared" si="756"/>
        <v>0</v>
      </c>
      <c r="CT1988" s="302"/>
      <c r="CU1988" s="13">
        <f t="shared" si="751"/>
        <v>0</v>
      </c>
      <c r="CV1988" s="302"/>
      <c r="CW1988" s="13">
        <f t="shared" si="757"/>
        <v>0</v>
      </c>
      <c r="CX1988" s="13">
        <f t="shared" si="758"/>
        <v>0</v>
      </c>
      <c r="CY1988" s="251">
        <f t="shared" si="759"/>
        <v>0</v>
      </c>
      <c r="CZ1988" s="13" t="s">
        <v>29</v>
      </c>
      <c r="DA1988" s="13">
        <v>50</v>
      </c>
      <c r="DB1988" s="22">
        <f t="shared" si="760"/>
        <v>0</v>
      </c>
      <c r="DD1988" s="24"/>
      <c r="DF1988" s="163"/>
      <c r="DH1988" s="24"/>
      <c r="DI1988" s="447"/>
      <c r="DJ1988" s="163"/>
    </row>
    <row r="1989" spans="1:114" s="7" customFormat="1">
      <c r="A1989" s="277">
        <f t="shared" si="744"/>
        <v>50</v>
      </c>
      <c r="B1989" s="21" t="e">
        <f>'Calculateur de trading'!I1989/C1989/W1989</f>
        <v>#DIV/0!</v>
      </c>
      <c r="C1989" s="278">
        <f t="shared" si="745"/>
        <v>10</v>
      </c>
      <c r="D1989" s="426"/>
      <c r="E1989" s="273">
        <f t="shared" si="746"/>
        <v>100</v>
      </c>
      <c r="F1989" s="271">
        <f t="shared" ref="F1989:F2052" si="762">(E1989/A1989)</f>
        <v>2</v>
      </c>
      <c r="G1989" s="271" t="e">
        <f t="shared" ref="G1989:G2052" si="763">B1989/F1989</f>
        <v>#DIV/0!</v>
      </c>
      <c r="H1989" s="272">
        <f t="shared" ref="H1989:H2052" si="764">C1989*F1989</f>
        <v>20</v>
      </c>
      <c r="I1989" s="270"/>
      <c r="J1989" s="273">
        <f t="shared" si="747"/>
        <v>200</v>
      </c>
      <c r="K1989" s="271">
        <f t="shared" ref="K1989:K2052" si="765">J1989/A1989</f>
        <v>4</v>
      </c>
      <c r="L1989" s="271" t="e">
        <f t="shared" ref="L1989:L2052" si="766">B1989/K1989</f>
        <v>#DIV/0!</v>
      </c>
      <c r="M1989" s="272">
        <f t="shared" ref="M1989:M2052" si="767">C1989*K1989</f>
        <v>40</v>
      </c>
      <c r="N1989" s="389"/>
      <c r="O1989" s="455" t="e">
        <f>(A1989*B1989*W1989)+(B1989*'Calculateur de trading'!H1989)</f>
        <v>#DIV/0!</v>
      </c>
      <c r="P1989" s="274" t="e">
        <f>O1989/'Déscriptions des trades'!CK1989</f>
        <v>#DIV/0!</v>
      </c>
      <c r="Q1989" s="456" t="e">
        <f>'Déscriptions des trades'!CK1989-O1989</f>
        <v>#DIV/0!</v>
      </c>
      <c r="R1989" s="466" t="e">
        <f t="shared" si="748"/>
        <v>#DIV/0!</v>
      </c>
      <c r="S1989" s="389"/>
      <c r="T1989" s="12"/>
      <c r="U1989" s="25"/>
      <c r="V1989" s="15"/>
      <c r="W1989" s="490">
        <f t="shared" si="752"/>
        <v>0</v>
      </c>
      <c r="X1989" s="21" t="e">
        <f>W1989*U1989/'Déscriptions des trades'!CK1989*'Déscriptions des trades'!B1989</f>
        <v>#DIV/0!</v>
      </c>
      <c r="Y1989" s="459"/>
      <c r="Z1989" s="389"/>
      <c r="AA1989" s="23">
        <f t="shared" si="749"/>
        <v>0.1</v>
      </c>
      <c r="AB1989" s="17" t="e">
        <f>(AA1989*'Déscriptions des trades'!U1989*'Déscriptions des trades'!B1989/'Déscriptions des trades'!CK1989)*'Déscriptions des trades'!W1989</f>
        <v>#DIV/0!</v>
      </c>
      <c r="AC1989" s="265" t="e">
        <f>AB1989*'Déscriptions des trades'!CK1989</f>
        <v>#DIV/0!</v>
      </c>
      <c r="AD1989" s="266" t="e">
        <f>'Déscriptions des trades'!CK1989-AC1989</f>
        <v>#DIV/0!</v>
      </c>
      <c r="AE1989" s="389"/>
      <c r="AF1989" s="399">
        <v>1985</v>
      </c>
      <c r="AG1989" s="389"/>
      <c r="AH1989" s="20"/>
      <c r="AI1989" s="303"/>
      <c r="AJ1989" s="307"/>
      <c r="AK1989" s="161"/>
      <c r="AL1989" s="305"/>
      <c r="AM1989" s="305"/>
      <c r="AN1989" s="162"/>
      <c r="AO1989" s="439"/>
      <c r="AP1989" s="162"/>
      <c r="AQ1989" s="113"/>
      <c r="AR1989" s="113"/>
      <c r="AS1989" s="384"/>
      <c r="AT1989" s="306"/>
      <c r="AU1989" s="306"/>
      <c r="AV1989" s="160"/>
      <c r="AW1989" s="158"/>
      <c r="AX1989" s="385"/>
      <c r="AY1989" s="453"/>
      <c r="AZ1989" s="165"/>
      <c r="BA1989" s="301"/>
      <c r="BB1989" s="165"/>
      <c r="BC1989" s="301"/>
      <c r="BD1989" s="165"/>
      <c r="BE1989" s="302"/>
      <c r="BF1989" s="302"/>
      <c r="BG1989" s="165"/>
      <c r="BH1989" s="303"/>
      <c r="BI1989" s="165"/>
      <c r="BJ1989" s="304"/>
      <c r="BK1989" s="394"/>
      <c r="BL1989" s="302"/>
      <c r="BM1989" s="302"/>
      <c r="BN1989" s="394"/>
      <c r="BO1989" s="302"/>
      <c r="BP1989" s="13"/>
      <c r="BQ1989" s="302"/>
      <c r="BR1989" s="13"/>
      <c r="BS1989" s="302"/>
      <c r="BT1989" s="13"/>
      <c r="BU1989" s="302"/>
      <c r="BV1989" s="386"/>
      <c r="BW1989" s="303"/>
      <c r="BX1989" s="303"/>
      <c r="BY1989" s="302"/>
      <c r="BZ1989" s="302"/>
      <c r="CA1989" s="387"/>
      <c r="CB1989" s="395"/>
      <c r="CC1989" s="12"/>
      <c r="CD1989" s="304"/>
      <c r="CE1989" s="14"/>
      <c r="CF1989" s="395"/>
      <c r="CG1989" s="397"/>
      <c r="CH1989" s="300">
        <f t="shared" si="753"/>
        <v>0</v>
      </c>
      <c r="CI1989" s="26"/>
      <c r="CJ1989" s="17">
        <f t="shared" si="750"/>
        <v>0</v>
      </c>
      <c r="CK1989" s="18">
        <f t="shared" si="761"/>
        <v>12.89</v>
      </c>
      <c r="CM1989" s="164"/>
      <c r="CN1989" s="302"/>
      <c r="CO1989" s="13">
        <f t="shared" si="754"/>
        <v>0</v>
      </c>
      <c r="CP1989" s="302"/>
      <c r="CQ1989" s="13">
        <f t="shared" si="755"/>
        <v>0</v>
      </c>
      <c r="CR1989" s="302"/>
      <c r="CS1989" s="13">
        <f t="shared" si="756"/>
        <v>0</v>
      </c>
      <c r="CT1989" s="302"/>
      <c r="CU1989" s="13">
        <f t="shared" si="751"/>
        <v>0</v>
      </c>
      <c r="CV1989" s="302"/>
      <c r="CW1989" s="13">
        <f t="shared" si="757"/>
        <v>0</v>
      </c>
      <c r="CX1989" s="13">
        <f t="shared" si="758"/>
        <v>0</v>
      </c>
      <c r="CY1989" s="251">
        <f t="shared" si="759"/>
        <v>0</v>
      </c>
      <c r="CZ1989" s="13" t="s">
        <v>29</v>
      </c>
      <c r="DA1989" s="13">
        <v>50</v>
      </c>
      <c r="DB1989" s="22">
        <f t="shared" si="760"/>
        <v>0</v>
      </c>
      <c r="DD1989" s="24"/>
      <c r="DF1989" s="163"/>
      <c r="DH1989" s="24"/>
      <c r="DI1989" s="447"/>
      <c r="DJ1989" s="163"/>
    </row>
    <row r="1990" spans="1:114" s="7" customFormat="1">
      <c r="A1990" s="277">
        <f t="shared" ref="A1990:A2053" si="768">A1989</f>
        <v>50</v>
      </c>
      <c r="B1990" s="21" t="e">
        <f>'Calculateur de trading'!I1990/C1990/W1990</f>
        <v>#DIV/0!</v>
      </c>
      <c r="C1990" s="278">
        <f t="shared" ref="C1990:C2053" si="769">C1989</f>
        <v>10</v>
      </c>
      <c r="D1990" s="278"/>
      <c r="E1990" s="273">
        <f t="shared" ref="E1990:E2053" si="770">E1989</f>
        <v>100</v>
      </c>
      <c r="F1990" s="271">
        <f t="shared" si="762"/>
        <v>2</v>
      </c>
      <c r="G1990" s="271" t="e">
        <f t="shared" si="763"/>
        <v>#DIV/0!</v>
      </c>
      <c r="H1990" s="272">
        <f t="shared" si="764"/>
        <v>20</v>
      </c>
      <c r="I1990" s="270"/>
      <c r="J1990" s="273">
        <f t="shared" ref="J1990:J2053" si="771">J1989</f>
        <v>200</v>
      </c>
      <c r="K1990" s="271">
        <f t="shared" si="765"/>
        <v>4</v>
      </c>
      <c r="L1990" s="271" t="e">
        <f t="shared" si="766"/>
        <v>#DIV/0!</v>
      </c>
      <c r="M1990" s="272">
        <f t="shared" si="767"/>
        <v>40</v>
      </c>
      <c r="N1990" s="389"/>
      <c r="O1990" s="455" t="e">
        <f>(A1990*B1990*W1990)+(B1990*'Calculateur de trading'!H1990)</f>
        <v>#DIV/0!</v>
      </c>
      <c r="P1990" s="274" t="e">
        <f>O1990/'Déscriptions des trades'!CK1990</f>
        <v>#DIV/0!</v>
      </c>
      <c r="Q1990" s="456" t="e">
        <f>'Déscriptions des trades'!CK1990-O1990</f>
        <v>#DIV/0!</v>
      </c>
      <c r="R1990" s="466" t="e">
        <f t="shared" ref="R1990:R2053" si="772">B1990*C1990</f>
        <v>#DIV/0!</v>
      </c>
      <c r="S1990" s="389"/>
      <c r="T1990" s="12"/>
      <c r="U1990" s="25"/>
      <c r="V1990" s="15"/>
      <c r="W1990" s="490">
        <f t="shared" si="752"/>
        <v>0</v>
      </c>
      <c r="X1990" s="21" t="e">
        <f>W1990*U1990/'Déscriptions des trades'!CK1990*'Déscriptions des trades'!B1990</f>
        <v>#DIV/0!</v>
      </c>
      <c r="Y1990" s="459"/>
      <c r="Z1990" s="389"/>
      <c r="AA1990" s="23">
        <f t="shared" ref="AA1990:AA2053" si="773">AA1989</f>
        <v>0.1</v>
      </c>
      <c r="AB1990" s="17" t="e">
        <f>(AA1990*'Déscriptions des trades'!U1990*'Déscriptions des trades'!B1990/'Déscriptions des trades'!CK1990)*'Déscriptions des trades'!W1990</f>
        <v>#DIV/0!</v>
      </c>
      <c r="AC1990" s="265" t="e">
        <f>AB1990*'Déscriptions des trades'!CK1990</f>
        <v>#DIV/0!</v>
      </c>
      <c r="AD1990" s="266" t="e">
        <f>'Déscriptions des trades'!CK1990-AC1990</f>
        <v>#DIV/0!</v>
      </c>
      <c r="AE1990" s="389"/>
      <c r="AF1990" s="399">
        <v>1986</v>
      </c>
      <c r="AG1990" s="389"/>
      <c r="AH1990" s="20"/>
      <c r="AI1990" s="303"/>
      <c r="AJ1990" s="307"/>
      <c r="AK1990" s="161"/>
      <c r="AL1990" s="305"/>
      <c r="AM1990" s="305"/>
      <c r="AN1990" s="162"/>
      <c r="AO1990" s="439"/>
      <c r="AP1990" s="162"/>
      <c r="AQ1990" s="113"/>
      <c r="AR1990" s="113"/>
      <c r="AS1990" s="384"/>
      <c r="AT1990" s="306"/>
      <c r="AU1990" s="306"/>
      <c r="AV1990" s="160"/>
      <c r="AW1990" s="158"/>
      <c r="AX1990" s="385"/>
      <c r="AY1990" s="453"/>
      <c r="AZ1990" s="165"/>
      <c r="BA1990" s="301"/>
      <c r="BB1990" s="165"/>
      <c r="BC1990" s="301"/>
      <c r="BD1990" s="165"/>
      <c r="BE1990" s="302"/>
      <c r="BF1990" s="302"/>
      <c r="BG1990" s="165"/>
      <c r="BH1990" s="303"/>
      <c r="BI1990" s="165"/>
      <c r="BJ1990" s="304"/>
      <c r="BK1990" s="394"/>
      <c r="BL1990" s="302"/>
      <c r="BM1990" s="302"/>
      <c r="BN1990" s="394"/>
      <c r="BO1990" s="302"/>
      <c r="BP1990" s="13"/>
      <c r="BQ1990" s="302"/>
      <c r="BR1990" s="13"/>
      <c r="BS1990" s="302"/>
      <c r="BT1990" s="13"/>
      <c r="BU1990" s="302"/>
      <c r="BV1990" s="386"/>
      <c r="BW1990" s="303"/>
      <c r="BX1990" s="303"/>
      <c r="BY1990" s="302"/>
      <c r="BZ1990" s="302"/>
      <c r="CA1990" s="387"/>
      <c r="CB1990" s="395"/>
      <c r="CC1990" s="12"/>
      <c r="CD1990" s="304"/>
      <c r="CE1990" s="14"/>
      <c r="CF1990" s="395"/>
      <c r="CG1990" s="397"/>
      <c r="CH1990" s="300">
        <f t="shared" si="753"/>
        <v>0</v>
      </c>
      <c r="CI1990" s="26"/>
      <c r="CJ1990" s="17">
        <f t="shared" si="750"/>
        <v>0</v>
      </c>
      <c r="CK1990" s="18">
        <f t="shared" si="761"/>
        <v>12.89</v>
      </c>
      <c r="CM1990" s="164"/>
      <c r="CN1990" s="302"/>
      <c r="CO1990" s="13">
        <f t="shared" si="754"/>
        <v>0</v>
      </c>
      <c r="CP1990" s="302"/>
      <c r="CQ1990" s="13">
        <f t="shared" si="755"/>
        <v>0</v>
      </c>
      <c r="CR1990" s="302"/>
      <c r="CS1990" s="13">
        <f t="shared" si="756"/>
        <v>0</v>
      </c>
      <c r="CT1990" s="302"/>
      <c r="CU1990" s="13">
        <f t="shared" si="751"/>
        <v>0</v>
      </c>
      <c r="CV1990" s="302"/>
      <c r="CW1990" s="13">
        <f t="shared" si="757"/>
        <v>0</v>
      </c>
      <c r="CX1990" s="13">
        <f t="shared" si="758"/>
        <v>0</v>
      </c>
      <c r="CY1990" s="251">
        <f t="shared" si="759"/>
        <v>0</v>
      </c>
      <c r="CZ1990" s="13" t="s">
        <v>29</v>
      </c>
      <c r="DA1990" s="13">
        <v>50</v>
      </c>
      <c r="DB1990" s="22">
        <f t="shared" si="760"/>
        <v>0</v>
      </c>
      <c r="DD1990" s="24"/>
      <c r="DF1990" s="163"/>
      <c r="DH1990" s="24"/>
      <c r="DI1990" s="447"/>
      <c r="DJ1990" s="163"/>
    </row>
    <row r="1991" spans="1:114" s="7" customFormat="1">
      <c r="A1991" s="277">
        <f t="shared" si="768"/>
        <v>50</v>
      </c>
      <c r="B1991" s="21" t="e">
        <f>'Calculateur de trading'!I1991/C1991/W1991</f>
        <v>#DIV/0!</v>
      </c>
      <c r="C1991" s="278">
        <f t="shared" si="769"/>
        <v>10</v>
      </c>
      <c r="D1991" s="426"/>
      <c r="E1991" s="273">
        <f t="shared" si="770"/>
        <v>100</v>
      </c>
      <c r="F1991" s="271">
        <f t="shared" si="762"/>
        <v>2</v>
      </c>
      <c r="G1991" s="271" t="e">
        <f t="shared" si="763"/>
        <v>#DIV/0!</v>
      </c>
      <c r="H1991" s="272">
        <f t="shared" si="764"/>
        <v>20</v>
      </c>
      <c r="I1991" s="270"/>
      <c r="J1991" s="273">
        <f t="shared" si="771"/>
        <v>200</v>
      </c>
      <c r="K1991" s="271">
        <f t="shared" si="765"/>
        <v>4</v>
      </c>
      <c r="L1991" s="271" t="e">
        <f t="shared" si="766"/>
        <v>#DIV/0!</v>
      </c>
      <c r="M1991" s="272">
        <f t="shared" si="767"/>
        <v>40</v>
      </c>
      <c r="N1991" s="389"/>
      <c r="O1991" s="455" t="e">
        <f>(A1991*B1991*W1991)+(B1991*'Calculateur de trading'!H1991)</f>
        <v>#DIV/0!</v>
      </c>
      <c r="P1991" s="274" t="e">
        <f>O1991/'Déscriptions des trades'!CK1991</f>
        <v>#DIV/0!</v>
      </c>
      <c r="Q1991" s="456" t="e">
        <f>'Déscriptions des trades'!CK1991-O1991</f>
        <v>#DIV/0!</v>
      </c>
      <c r="R1991" s="466" t="e">
        <f t="shared" si="772"/>
        <v>#DIV/0!</v>
      </c>
      <c r="S1991" s="389"/>
      <c r="T1991" s="12"/>
      <c r="U1991" s="25"/>
      <c r="V1991" s="15"/>
      <c r="W1991" s="490">
        <f t="shared" si="752"/>
        <v>0</v>
      </c>
      <c r="X1991" s="21" t="e">
        <f>W1991*U1991/'Déscriptions des trades'!CK1991*'Déscriptions des trades'!B1991</f>
        <v>#DIV/0!</v>
      </c>
      <c r="Y1991" s="459"/>
      <c r="Z1991" s="389"/>
      <c r="AA1991" s="23">
        <f t="shared" si="773"/>
        <v>0.1</v>
      </c>
      <c r="AB1991" s="17" t="e">
        <f>(AA1991*'Déscriptions des trades'!U1991*'Déscriptions des trades'!B1991/'Déscriptions des trades'!CK1991)*'Déscriptions des trades'!W1991</f>
        <v>#DIV/0!</v>
      </c>
      <c r="AC1991" s="265" t="e">
        <f>AB1991*'Déscriptions des trades'!CK1991</f>
        <v>#DIV/0!</v>
      </c>
      <c r="AD1991" s="266" t="e">
        <f>'Déscriptions des trades'!CK1991-AC1991</f>
        <v>#DIV/0!</v>
      </c>
      <c r="AE1991" s="389"/>
      <c r="AF1991" s="399">
        <v>1987</v>
      </c>
      <c r="AG1991" s="389"/>
      <c r="AH1991" s="20"/>
      <c r="AI1991" s="303"/>
      <c r="AJ1991" s="307"/>
      <c r="AK1991" s="161"/>
      <c r="AL1991" s="305"/>
      <c r="AM1991" s="305"/>
      <c r="AN1991" s="162"/>
      <c r="AO1991" s="439"/>
      <c r="AP1991" s="162"/>
      <c r="AQ1991" s="113"/>
      <c r="AR1991" s="113"/>
      <c r="AS1991" s="384"/>
      <c r="AT1991" s="306"/>
      <c r="AU1991" s="306"/>
      <c r="AV1991" s="160"/>
      <c r="AW1991" s="158"/>
      <c r="AX1991" s="385"/>
      <c r="AY1991" s="453"/>
      <c r="AZ1991" s="165"/>
      <c r="BA1991" s="301"/>
      <c r="BB1991" s="165"/>
      <c r="BC1991" s="301"/>
      <c r="BD1991" s="165"/>
      <c r="BE1991" s="302"/>
      <c r="BF1991" s="302"/>
      <c r="BG1991" s="165"/>
      <c r="BH1991" s="303"/>
      <c r="BI1991" s="165"/>
      <c r="BJ1991" s="304"/>
      <c r="BK1991" s="394"/>
      <c r="BL1991" s="302"/>
      <c r="BM1991" s="302"/>
      <c r="BN1991" s="394"/>
      <c r="BO1991" s="302"/>
      <c r="BP1991" s="13"/>
      <c r="BQ1991" s="302"/>
      <c r="BR1991" s="13"/>
      <c r="BS1991" s="302"/>
      <c r="BT1991" s="13"/>
      <c r="BU1991" s="302"/>
      <c r="BV1991" s="386"/>
      <c r="BW1991" s="303"/>
      <c r="BX1991" s="303"/>
      <c r="BY1991" s="302"/>
      <c r="BZ1991" s="302"/>
      <c r="CA1991" s="387"/>
      <c r="CB1991" s="395"/>
      <c r="CC1991" s="12"/>
      <c r="CD1991" s="304"/>
      <c r="CE1991" s="14"/>
      <c r="CF1991" s="395"/>
      <c r="CG1991" s="397"/>
      <c r="CH1991" s="300">
        <f t="shared" si="753"/>
        <v>0</v>
      </c>
      <c r="CI1991" s="26"/>
      <c r="CJ1991" s="17">
        <f t="shared" si="750"/>
        <v>0</v>
      </c>
      <c r="CK1991" s="18">
        <f t="shared" si="761"/>
        <v>12.89</v>
      </c>
      <c r="CM1991" s="164"/>
      <c r="CN1991" s="302"/>
      <c r="CO1991" s="13">
        <f t="shared" si="754"/>
        <v>0</v>
      </c>
      <c r="CP1991" s="302"/>
      <c r="CQ1991" s="13">
        <f t="shared" si="755"/>
        <v>0</v>
      </c>
      <c r="CR1991" s="302"/>
      <c r="CS1991" s="13">
        <f t="shared" si="756"/>
        <v>0</v>
      </c>
      <c r="CT1991" s="302"/>
      <c r="CU1991" s="13">
        <f t="shared" si="751"/>
        <v>0</v>
      </c>
      <c r="CV1991" s="302"/>
      <c r="CW1991" s="13">
        <f t="shared" si="757"/>
        <v>0</v>
      </c>
      <c r="CX1991" s="13">
        <f t="shared" si="758"/>
        <v>0</v>
      </c>
      <c r="CY1991" s="251">
        <f t="shared" si="759"/>
        <v>0</v>
      </c>
      <c r="CZ1991" s="13" t="s">
        <v>29</v>
      </c>
      <c r="DA1991" s="13">
        <v>50</v>
      </c>
      <c r="DB1991" s="22">
        <f t="shared" si="760"/>
        <v>0</v>
      </c>
      <c r="DD1991" s="24"/>
      <c r="DF1991" s="163"/>
      <c r="DH1991" s="24"/>
      <c r="DI1991" s="447"/>
      <c r="DJ1991" s="163"/>
    </row>
    <row r="1992" spans="1:114" s="7" customFormat="1">
      <c r="A1992" s="277">
        <f t="shared" si="768"/>
        <v>50</v>
      </c>
      <c r="B1992" s="21" t="e">
        <f>'Calculateur de trading'!I1992/C1992/W1992</f>
        <v>#DIV/0!</v>
      </c>
      <c r="C1992" s="278">
        <f t="shared" si="769"/>
        <v>10</v>
      </c>
      <c r="D1992" s="278"/>
      <c r="E1992" s="273">
        <f t="shared" si="770"/>
        <v>100</v>
      </c>
      <c r="F1992" s="271">
        <f t="shared" si="762"/>
        <v>2</v>
      </c>
      <c r="G1992" s="271" t="e">
        <f t="shared" si="763"/>
        <v>#DIV/0!</v>
      </c>
      <c r="H1992" s="272">
        <f t="shared" si="764"/>
        <v>20</v>
      </c>
      <c r="I1992" s="270"/>
      <c r="J1992" s="273">
        <f t="shared" si="771"/>
        <v>200</v>
      </c>
      <c r="K1992" s="271">
        <f t="shared" si="765"/>
        <v>4</v>
      </c>
      <c r="L1992" s="271" t="e">
        <f t="shared" si="766"/>
        <v>#DIV/0!</v>
      </c>
      <c r="M1992" s="272">
        <f t="shared" si="767"/>
        <v>40</v>
      </c>
      <c r="N1992" s="389"/>
      <c r="O1992" s="455" t="e">
        <f>(A1992*B1992*W1992)+(B1992*'Calculateur de trading'!H1992)</f>
        <v>#DIV/0!</v>
      </c>
      <c r="P1992" s="274" t="e">
        <f>O1992/'Déscriptions des trades'!CK1992</f>
        <v>#DIV/0!</v>
      </c>
      <c r="Q1992" s="456" t="e">
        <f>'Déscriptions des trades'!CK1992-O1992</f>
        <v>#DIV/0!</v>
      </c>
      <c r="R1992" s="466" t="e">
        <f t="shared" si="772"/>
        <v>#DIV/0!</v>
      </c>
      <c r="S1992" s="389"/>
      <c r="T1992" s="12"/>
      <c r="U1992" s="25"/>
      <c r="V1992" s="15"/>
      <c r="W1992" s="490">
        <f t="shared" si="752"/>
        <v>0</v>
      </c>
      <c r="X1992" s="21" t="e">
        <f>W1992*U1992/'Déscriptions des trades'!CK1992*'Déscriptions des trades'!B1992</f>
        <v>#DIV/0!</v>
      </c>
      <c r="Y1992" s="459"/>
      <c r="Z1992" s="389"/>
      <c r="AA1992" s="23">
        <f t="shared" si="773"/>
        <v>0.1</v>
      </c>
      <c r="AB1992" s="17" t="e">
        <f>(AA1992*'Déscriptions des trades'!U1992*'Déscriptions des trades'!B1992/'Déscriptions des trades'!CK1992)*'Déscriptions des trades'!W1992</f>
        <v>#DIV/0!</v>
      </c>
      <c r="AC1992" s="265" t="e">
        <f>AB1992*'Déscriptions des trades'!CK1992</f>
        <v>#DIV/0!</v>
      </c>
      <c r="AD1992" s="266" t="e">
        <f>'Déscriptions des trades'!CK1992-AC1992</f>
        <v>#DIV/0!</v>
      </c>
      <c r="AE1992" s="389"/>
      <c r="AF1992" s="399">
        <v>1988</v>
      </c>
      <c r="AG1992" s="389"/>
      <c r="AH1992" s="20"/>
      <c r="AI1992" s="303"/>
      <c r="AJ1992" s="307"/>
      <c r="AK1992" s="161"/>
      <c r="AL1992" s="305"/>
      <c r="AM1992" s="305"/>
      <c r="AN1992" s="162"/>
      <c r="AO1992" s="439"/>
      <c r="AP1992" s="162"/>
      <c r="AQ1992" s="113"/>
      <c r="AR1992" s="113"/>
      <c r="AS1992" s="384"/>
      <c r="AT1992" s="306"/>
      <c r="AU1992" s="306"/>
      <c r="AV1992" s="160"/>
      <c r="AW1992" s="158"/>
      <c r="AX1992" s="385"/>
      <c r="AY1992" s="453"/>
      <c r="AZ1992" s="165"/>
      <c r="BA1992" s="301"/>
      <c r="BB1992" s="165"/>
      <c r="BC1992" s="301"/>
      <c r="BD1992" s="165"/>
      <c r="BE1992" s="302"/>
      <c r="BF1992" s="302"/>
      <c r="BG1992" s="165"/>
      <c r="BH1992" s="303"/>
      <c r="BI1992" s="165"/>
      <c r="BJ1992" s="304"/>
      <c r="BK1992" s="394"/>
      <c r="BL1992" s="302"/>
      <c r="BM1992" s="302"/>
      <c r="BN1992" s="394"/>
      <c r="BO1992" s="302"/>
      <c r="BP1992" s="13"/>
      <c r="BQ1992" s="302"/>
      <c r="BR1992" s="13"/>
      <c r="BS1992" s="302"/>
      <c r="BT1992" s="13"/>
      <c r="BU1992" s="302"/>
      <c r="BV1992" s="386"/>
      <c r="BW1992" s="303"/>
      <c r="BX1992" s="303"/>
      <c r="BY1992" s="302"/>
      <c r="BZ1992" s="302"/>
      <c r="CA1992" s="387"/>
      <c r="CB1992" s="395"/>
      <c r="CC1992" s="12"/>
      <c r="CD1992" s="304"/>
      <c r="CE1992" s="14"/>
      <c r="CF1992" s="395"/>
      <c r="CG1992" s="397"/>
      <c r="CH1992" s="300">
        <f t="shared" si="753"/>
        <v>0</v>
      </c>
      <c r="CI1992" s="26"/>
      <c r="CJ1992" s="17">
        <f t="shared" ref="CJ1992:CJ2055" si="774">CI1992/CK1991</f>
        <v>0</v>
      </c>
      <c r="CK1992" s="18">
        <f t="shared" si="761"/>
        <v>12.89</v>
      </c>
      <c r="CM1992" s="164"/>
      <c r="CN1992" s="302"/>
      <c r="CO1992" s="13">
        <f t="shared" si="754"/>
        <v>0</v>
      </c>
      <c r="CP1992" s="302"/>
      <c r="CQ1992" s="13">
        <f t="shared" si="755"/>
        <v>0</v>
      </c>
      <c r="CR1992" s="302"/>
      <c r="CS1992" s="13">
        <f t="shared" si="756"/>
        <v>0</v>
      </c>
      <c r="CT1992" s="302"/>
      <c r="CU1992" s="13">
        <f t="shared" ref="CU1992:CU2055" si="775">IF(CT1992="Bon",10,)</f>
        <v>0</v>
      </c>
      <c r="CV1992" s="302"/>
      <c r="CW1992" s="13">
        <f t="shared" si="757"/>
        <v>0</v>
      </c>
      <c r="CX1992" s="13">
        <f t="shared" si="758"/>
        <v>0</v>
      </c>
      <c r="CY1992" s="251">
        <f t="shared" si="759"/>
        <v>0</v>
      </c>
      <c r="CZ1992" s="13" t="s">
        <v>29</v>
      </c>
      <c r="DA1992" s="13">
        <v>50</v>
      </c>
      <c r="DB1992" s="22">
        <f t="shared" si="760"/>
        <v>0</v>
      </c>
      <c r="DD1992" s="24"/>
      <c r="DF1992" s="163"/>
      <c r="DH1992" s="24"/>
      <c r="DI1992" s="447"/>
      <c r="DJ1992" s="163"/>
    </row>
    <row r="1993" spans="1:114" s="7" customFormat="1">
      <c r="A1993" s="277">
        <f t="shared" si="768"/>
        <v>50</v>
      </c>
      <c r="B1993" s="21" t="e">
        <f>'Calculateur de trading'!I1993/C1993/W1993</f>
        <v>#DIV/0!</v>
      </c>
      <c r="C1993" s="278">
        <f t="shared" si="769"/>
        <v>10</v>
      </c>
      <c r="D1993" s="426"/>
      <c r="E1993" s="273">
        <f t="shared" si="770"/>
        <v>100</v>
      </c>
      <c r="F1993" s="271">
        <f t="shared" si="762"/>
        <v>2</v>
      </c>
      <c r="G1993" s="271" t="e">
        <f t="shared" si="763"/>
        <v>#DIV/0!</v>
      </c>
      <c r="H1993" s="272">
        <f t="shared" si="764"/>
        <v>20</v>
      </c>
      <c r="I1993" s="270"/>
      <c r="J1993" s="273">
        <f t="shared" si="771"/>
        <v>200</v>
      </c>
      <c r="K1993" s="271">
        <f t="shared" si="765"/>
        <v>4</v>
      </c>
      <c r="L1993" s="271" t="e">
        <f t="shared" si="766"/>
        <v>#DIV/0!</v>
      </c>
      <c r="M1993" s="272">
        <f t="shared" si="767"/>
        <v>40</v>
      </c>
      <c r="N1993" s="389"/>
      <c r="O1993" s="455" t="e">
        <f>(A1993*B1993*W1993)+(B1993*'Calculateur de trading'!H1993)</f>
        <v>#DIV/0!</v>
      </c>
      <c r="P1993" s="274" t="e">
        <f>O1993/'Déscriptions des trades'!CK1993</f>
        <v>#DIV/0!</v>
      </c>
      <c r="Q1993" s="456" t="e">
        <f>'Déscriptions des trades'!CK1993-O1993</f>
        <v>#DIV/0!</v>
      </c>
      <c r="R1993" s="466" t="e">
        <f t="shared" si="772"/>
        <v>#DIV/0!</v>
      </c>
      <c r="S1993" s="389"/>
      <c r="T1993" s="12"/>
      <c r="U1993" s="25"/>
      <c r="V1993" s="15"/>
      <c r="W1993" s="490">
        <f t="shared" ref="W1993:W2056" si="776">W1992</f>
        <v>0</v>
      </c>
      <c r="X1993" s="21" t="e">
        <f>W1993*U1993/'Déscriptions des trades'!CK1993*'Déscriptions des trades'!B1993</f>
        <v>#DIV/0!</v>
      </c>
      <c r="Y1993" s="459"/>
      <c r="Z1993" s="389"/>
      <c r="AA1993" s="23">
        <f t="shared" si="773"/>
        <v>0.1</v>
      </c>
      <c r="AB1993" s="17" t="e">
        <f>(AA1993*'Déscriptions des trades'!U1993*'Déscriptions des trades'!B1993/'Déscriptions des trades'!CK1993)*'Déscriptions des trades'!W1993</f>
        <v>#DIV/0!</v>
      </c>
      <c r="AC1993" s="265" t="e">
        <f>AB1993*'Déscriptions des trades'!CK1993</f>
        <v>#DIV/0!</v>
      </c>
      <c r="AD1993" s="266" t="e">
        <f>'Déscriptions des trades'!CK1993-AC1993</f>
        <v>#DIV/0!</v>
      </c>
      <c r="AE1993" s="389"/>
      <c r="AF1993" s="399">
        <v>1989</v>
      </c>
      <c r="AG1993" s="389"/>
      <c r="AH1993" s="20"/>
      <c r="AI1993" s="303"/>
      <c r="AJ1993" s="307"/>
      <c r="AK1993" s="161"/>
      <c r="AL1993" s="305"/>
      <c r="AM1993" s="305"/>
      <c r="AN1993" s="162"/>
      <c r="AO1993" s="439"/>
      <c r="AP1993" s="162"/>
      <c r="AQ1993" s="113"/>
      <c r="AR1993" s="113"/>
      <c r="AS1993" s="384"/>
      <c r="AT1993" s="306"/>
      <c r="AU1993" s="306"/>
      <c r="AV1993" s="160"/>
      <c r="AW1993" s="158"/>
      <c r="AX1993" s="385"/>
      <c r="AY1993" s="453"/>
      <c r="AZ1993" s="165"/>
      <c r="BA1993" s="301"/>
      <c r="BB1993" s="165"/>
      <c r="BC1993" s="301"/>
      <c r="BD1993" s="165"/>
      <c r="BE1993" s="302"/>
      <c r="BF1993" s="302"/>
      <c r="BG1993" s="165"/>
      <c r="BH1993" s="303"/>
      <c r="BI1993" s="165"/>
      <c r="BJ1993" s="304"/>
      <c r="BK1993" s="394"/>
      <c r="BL1993" s="302"/>
      <c r="BM1993" s="302"/>
      <c r="BN1993" s="394"/>
      <c r="BO1993" s="302"/>
      <c r="BP1993" s="13"/>
      <c r="BQ1993" s="302"/>
      <c r="BR1993" s="13"/>
      <c r="BS1993" s="302"/>
      <c r="BT1993" s="13"/>
      <c r="BU1993" s="302"/>
      <c r="BV1993" s="386"/>
      <c r="BW1993" s="303"/>
      <c r="BX1993" s="303"/>
      <c r="BY1993" s="302"/>
      <c r="BZ1993" s="302"/>
      <c r="CA1993" s="387"/>
      <c r="CB1993" s="395"/>
      <c r="CC1993" s="12"/>
      <c r="CD1993" s="304"/>
      <c r="CE1993" s="14"/>
      <c r="CF1993" s="395"/>
      <c r="CG1993" s="397"/>
      <c r="CH1993" s="300">
        <f t="shared" si="753"/>
        <v>0</v>
      </c>
      <c r="CI1993" s="26"/>
      <c r="CJ1993" s="17">
        <f t="shared" si="774"/>
        <v>0</v>
      </c>
      <c r="CK1993" s="18">
        <f t="shared" si="761"/>
        <v>12.89</v>
      </c>
      <c r="CM1993" s="164"/>
      <c r="CN1993" s="302"/>
      <c r="CO1993" s="13">
        <f t="shared" si="754"/>
        <v>0</v>
      </c>
      <c r="CP1993" s="302"/>
      <c r="CQ1993" s="13">
        <f t="shared" si="755"/>
        <v>0</v>
      </c>
      <c r="CR1993" s="302"/>
      <c r="CS1993" s="13">
        <f t="shared" si="756"/>
        <v>0</v>
      </c>
      <c r="CT1993" s="302"/>
      <c r="CU1993" s="13">
        <f t="shared" si="775"/>
        <v>0</v>
      </c>
      <c r="CV1993" s="302"/>
      <c r="CW1993" s="13">
        <f t="shared" si="757"/>
        <v>0</v>
      </c>
      <c r="CX1993" s="13">
        <f t="shared" si="758"/>
        <v>0</v>
      </c>
      <c r="CY1993" s="251">
        <f t="shared" si="759"/>
        <v>0</v>
      </c>
      <c r="CZ1993" s="13" t="s">
        <v>29</v>
      </c>
      <c r="DA1993" s="13">
        <v>50</v>
      </c>
      <c r="DB1993" s="22">
        <f t="shared" si="760"/>
        <v>0</v>
      </c>
      <c r="DD1993" s="24"/>
      <c r="DF1993" s="163"/>
      <c r="DH1993" s="24"/>
      <c r="DI1993" s="447"/>
      <c r="DJ1993" s="163"/>
    </row>
    <row r="1994" spans="1:114" s="7" customFormat="1">
      <c r="A1994" s="277">
        <f t="shared" si="768"/>
        <v>50</v>
      </c>
      <c r="B1994" s="21" t="e">
        <f>'Calculateur de trading'!I1994/C1994/W1994</f>
        <v>#DIV/0!</v>
      </c>
      <c r="C1994" s="278">
        <f t="shared" si="769"/>
        <v>10</v>
      </c>
      <c r="D1994" s="426"/>
      <c r="E1994" s="273">
        <f t="shared" si="770"/>
        <v>100</v>
      </c>
      <c r="F1994" s="271">
        <f t="shared" si="762"/>
        <v>2</v>
      </c>
      <c r="G1994" s="271" t="e">
        <f t="shared" si="763"/>
        <v>#DIV/0!</v>
      </c>
      <c r="H1994" s="272">
        <f t="shared" si="764"/>
        <v>20</v>
      </c>
      <c r="I1994" s="270"/>
      <c r="J1994" s="273">
        <f t="shared" si="771"/>
        <v>200</v>
      </c>
      <c r="K1994" s="271">
        <f t="shared" si="765"/>
        <v>4</v>
      </c>
      <c r="L1994" s="271" t="e">
        <f t="shared" si="766"/>
        <v>#DIV/0!</v>
      </c>
      <c r="M1994" s="272">
        <f t="shared" si="767"/>
        <v>40</v>
      </c>
      <c r="N1994" s="389"/>
      <c r="O1994" s="455" t="e">
        <f>(A1994*B1994*W1994)+(B1994*'Calculateur de trading'!H1994)</f>
        <v>#DIV/0!</v>
      </c>
      <c r="P1994" s="274" t="e">
        <f>O1994/'Déscriptions des trades'!CK1994</f>
        <v>#DIV/0!</v>
      </c>
      <c r="Q1994" s="456" t="e">
        <f>'Déscriptions des trades'!CK1994-O1994</f>
        <v>#DIV/0!</v>
      </c>
      <c r="R1994" s="466" t="e">
        <f t="shared" si="772"/>
        <v>#DIV/0!</v>
      </c>
      <c r="S1994" s="389"/>
      <c r="T1994" s="12"/>
      <c r="U1994" s="25"/>
      <c r="V1994" s="15"/>
      <c r="W1994" s="490">
        <f t="shared" si="776"/>
        <v>0</v>
      </c>
      <c r="X1994" s="21" t="e">
        <f>W1994*U1994/'Déscriptions des trades'!CK1994*'Déscriptions des trades'!B1994</f>
        <v>#DIV/0!</v>
      </c>
      <c r="Y1994" s="459"/>
      <c r="Z1994" s="389"/>
      <c r="AA1994" s="23">
        <f t="shared" si="773"/>
        <v>0.1</v>
      </c>
      <c r="AB1994" s="17" t="e">
        <f>(AA1994*'Déscriptions des trades'!U1994*'Déscriptions des trades'!B1994/'Déscriptions des trades'!CK1994)*'Déscriptions des trades'!W1994</f>
        <v>#DIV/0!</v>
      </c>
      <c r="AC1994" s="265" t="e">
        <f>AB1994*'Déscriptions des trades'!CK1994</f>
        <v>#DIV/0!</v>
      </c>
      <c r="AD1994" s="266" t="e">
        <f>'Déscriptions des trades'!CK1994-AC1994</f>
        <v>#DIV/0!</v>
      </c>
      <c r="AE1994" s="389"/>
      <c r="AF1994" s="399">
        <v>1990</v>
      </c>
      <c r="AG1994" s="389"/>
      <c r="AH1994" s="20"/>
      <c r="AI1994" s="303"/>
      <c r="AJ1994" s="307"/>
      <c r="AK1994" s="161"/>
      <c r="AL1994" s="305"/>
      <c r="AM1994" s="305"/>
      <c r="AN1994" s="162"/>
      <c r="AO1994" s="439"/>
      <c r="AP1994" s="162"/>
      <c r="AQ1994" s="113"/>
      <c r="AR1994" s="113"/>
      <c r="AS1994" s="384"/>
      <c r="AT1994" s="306"/>
      <c r="AU1994" s="306"/>
      <c r="AV1994" s="160"/>
      <c r="AW1994" s="158"/>
      <c r="AX1994" s="385"/>
      <c r="AY1994" s="453"/>
      <c r="AZ1994" s="165"/>
      <c r="BA1994" s="301"/>
      <c r="BB1994" s="165"/>
      <c r="BC1994" s="301"/>
      <c r="BD1994" s="165"/>
      <c r="BE1994" s="302"/>
      <c r="BF1994" s="302"/>
      <c r="BG1994" s="165"/>
      <c r="BH1994" s="303"/>
      <c r="BI1994" s="165"/>
      <c r="BJ1994" s="304"/>
      <c r="BK1994" s="394"/>
      <c r="BL1994" s="302"/>
      <c r="BM1994" s="302"/>
      <c r="BN1994" s="394"/>
      <c r="BO1994" s="302"/>
      <c r="BP1994" s="13"/>
      <c r="BQ1994" s="302"/>
      <c r="BR1994" s="13"/>
      <c r="BS1994" s="302"/>
      <c r="BT1994" s="13"/>
      <c r="BU1994" s="302"/>
      <c r="BV1994" s="386"/>
      <c r="BW1994" s="303"/>
      <c r="BX1994" s="303"/>
      <c r="BY1994" s="302"/>
      <c r="BZ1994" s="302"/>
      <c r="CA1994" s="387"/>
      <c r="CB1994" s="395"/>
      <c r="CC1994" s="12"/>
      <c r="CD1994" s="304"/>
      <c r="CE1994" s="14"/>
      <c r="CF1994" s="395"/>
      <c r="CG1994" s="397"/>
      <c r="CH1994" s="300">
        <f t="shared" si="753"/>
        <v>0</v>
      </c>
      <c r="CI1994" s="26"/>
      <c r="CJ1994" s="17">
        <f t="shared" si="774"/>
        <v>0</v>
      </c>
      <c r="CK1994" s="18">
        <f t="shared" si="761"/>
        <v>12.89</v>
      </c>
      <c r="CM1994" s="164"/>
      <c r="CN1994" s="302"/>
      <c r="CO1994" s="13">
        <f t="shared" si="754"/>
        <v>0</v>
      </c>
      <c r="CP1994" s="302"/>
      <c r="CQ1994" s="13">
        <f t="shared" si="755"/>
        <v>0</v>
      </c>
      <c r="CR1994" s="302"/>
      <c r="CS1994" s="13">
        <f t="shared" si="756"/>
        <v>0</v>
      </c>
      <c r="CT1994" s="302"/>
      <c r="CU1994" s="13">
        <f t="shared" si="775"/>
        <v>0</v>
      </c>
      <c r="CV1994" s="302"/>
      <c r="CW1994" s="13">
        <f t="shared" si="757"/>
        <v>0</v>
      </c>
      <c r="CX1994" s="13">
        <f t="shared" si="758"/>
        <v>0</v>
      </c>
      <c r="CY1994" s="251">
        <f t="shared" si="759"/>
        <v>0</v>
      </c>
      <c r="CZ1994" s="13" t="s">
        <v>29</v>
      </c>
      <c r="DA1994" s="13">
        <v>50</v>
      </c>
      <c r="DB1994" s="22">
        <f t="shared" si="760"/>
        <v>0</v>
      </c>
      <c r="DD1994" s="24"/>
      <c r="DF1994" s="163"/>
      <c r="DH1994" s="24"/>
      <c r="DI1994" s="447"/>
      <c r="DJ1994" s="163"/>
    </row>
    <row r="1995" spans="1:114" s="7" customFormat="1">
      <c r="A1995" s="277">
        <f t="shared" si="768"/>
        <v>50</v>
      </c>
      <c r="B1995" s="21" t="e">
        <f>'Calculateur de trading'!I1995/C1995/W1995</f>
        <v>#DIV/0!</v>
      </c>
      <c r="C1995" s="278">
        <f t="shared" si="769"/>
        <v>10</v>
      </c>
      <c r="D1995" s="278"/>
      <c r="E1995" s="273">
        <f t="shared" si="770"/>
        <v>100</v>
      </c>
      <c r="F1995" s="271">
        <f t="shared" si="762"/>
        <v>2</v>
      </c>
      <c r="G1995" s="271" t="e">
        <f t="shared" si="763"/>
        <v>#DIV/0!</v>
      </c>
      <c r="H1995" s="272">
        <f t="shared" si="764"/>
        <v>20</v>
      </c>
      <c r="I1995" s="270"/>
      <c r="J1995" s="273">
        <f t="shared" si="771"/>
        <v>200</v>
      </c>
      <c r="K1995" s="271">
        <f t="shared" si="765"/>
        <v>4</v>
      </c>
      <c r="L1995" s="271" t="e">
        <f t="shared" si="766"/>
        <v>#DIV/0!</v>
      </c>
      <c r="M1995" s="272">
        <f t="shared" si="767"/>
        <v>40</v>
      </c>
      <c r="N1995" s="389"/>
      <c r="O1995" s="455" t="e">
        <f>(A1995*B1995*W1995)+(B1995*'Calculateur de trading'!H1995)</f>
        <v>#DIV/0!</v>
      </c>
      <c r="P1995" s="274" t="e">
        <f>O1995/'Déscriptions des trades'!CK1995</f>
        <v>#DIV/0!</v>
      </c>
      <c r="Q1995" s="456" t="e">
        <f>'Déscriptions des trades'!CK1995-O1995</f>
        <v>#DIV/0!</v>
      </c>
      <c r="R1995" s="466" t="e">
        <f t="shared" si="772"/>
        <v>#DIV/0!</v>
      </c>
      <c r="S1995" s="389"/>
      <c r="T1995" s="12"/>
      <c r="U1995" s="25"/>
      <c r="V1995" s="15"/>
      <c r="W1995" s="490">
        <f t="shared" si="776"/>
        <v>0</v>
      </c>
      <c r="X1995" s="21" t="e">
        <f>W1995*U1995/'Déscriptions des trades'!CK1995*'Déscriptions des trades'!B1995</f>
        <v>#DIV/0!</v>
      </c>
      <c r="Y1995" s="459"/>
      <c r="Z1995" s="389"/>
      <c r="AA1995" s="23">
        <f t="shared" si="773"/>
        <v>0.1</v>
      </c>
      <c r="AB1995" s="17" t="e">
        <f>(AA1995*'Déscriptions des trades'!U1995*'Déscriptions des trades'!B1995/'Déscriptions des trades'!CK1995)*'Déscriptions des trades'!W1995</f>
        <v>#DIV/0!</v>
      </c>
      <c r="AC1995" s="265" t="e">
        <f>AB1995*'Déscriptions des trades'!CK1995</f>
        <v>#DIV/0!</v>
      </c>
      <c r="AD1995" s="266" t="e">
        <f>'Déscriptions des trades'!CK1995-AC1995</f>
        <v>#DIV/0!</v>
      </c>
      <c r="AE1995" s="389"/>
      <c r="AF1995" s="399">
        <v>1991</v>
      </c>
      <c r="AG1995" s="389"/>
      <c r="AH1995" s="20"/>
      <c r="AI1995" s="303"/>
      <c r="AJ1995" s="307"/>
      <c r="AK1995" s="161"/>
      <c r="AL1995" s="305"/>
      <c r="AM1995" s="305"/>
      <c r="AN1995" s="162"/>
      <c r="AO1995" s="439"/>
      <c r="AP1995" s="162"/>
      <c r="AQ1995" s="113"/>
      <c r="AR1995" s="113"/>
      <c r="AS1995" s="384"/>
      <c r="AT1995" s="306"/>
      <c r="AU1995" s="306"/>
      <c r="AV1995" s="160"/>
      <c r="AW1995" s="158"/>
      <c r="AX1995" s="385"/>
      <c r="AY1995" s="453"/>
      <c r="AZ1995" s="165"/>
      <c r="BA1995" s="301"/>
      <c r="BB1995" s="165"/>
      <c r="BC1995" s="301"/>
      <c r="BD1995" s="165"/>
      <c r="BE1995" s="302"/>
      <c r="BF1995" s="302"/>
      <c r="BG1995" s="165"/>
      <c r="BH1995" s="303"/>
      <c r="BI1995" s="165"/>
      <c r="BJ1995" s="304"/>
      <c r="BK1995" s="394"/>
      <c r="BL1995" s="302"/>
      <c r="BM1995" s="302"/>
      <c r="BN1995" s="394"/>
      <c r="BO1995" s="302"/>
      <c r="BP1995" s="13"/>
      <c r="BQ1995" s="302"/>
      <c r="BR1995" s="13"/>
      <c r="BS1995" s="302"/>
      <c r="BT1995" s="13"/>
      <c r="BU1995" s="302"/>
      <c r="BV1995" s="386"/>
      <c r="BW1995" s="303"/>
      <c r="BX1995" s="303"/>
      <c r="BY1995" s="302"/>
      <c r="BZ1995" s="302"/>
      <c r="CA1995" s="387"/>
      <c r="CB1995" s="395"/>
      <c r="CC1995" s="12"/>
      <c r="CD1995" s="304"/>
      <c r="CE1995" s="14"/>
      <c r="CF1995" s="395"/>
      <c r="CG1995" s="397"/>
      <c r="CH1995" s="300">
        <f t="shared" si="753"/>
        <v>0</v>
      </c>
      <c r="CI1995" s="26"/>
      <c r="CJ1995" s="17">
        <f t="shared" si="774"/>
        <v>0</v>
      </c>
      <c r="CK1995" s="18">
        <f t="shared" si="761"/>
        <v>12.89</v>
      </c>
      <c r="CM1995" s="164"/>
      <c r="CN1995" s="302"/>
      <c r="CO1995" s="13">
        <f t="shared" si="754"/>
        <v>0</v>
      </c>
      <c r="CP1995" s="302"/>
      <c r="CQ1995" s="13">
        <f t="shared" si="755"/>
        <v>0</v>
      </c>
      <c r="CR1995" s="302"/>
      <c r="CS1995" s="13">
        <f t="shared" si="756"/>
        <v>0</v>
      </c>
      <c r="CT1995" s="302"/>
      <c r="CU1995" s="13">
        <f t="shared" si="775"/>
        <v>0</v>
      </c>
      <c r="CV1995" s="302"/>
      <c r="CW1995" s="13">
        <f t="shared" si="757"/>
        <v>0</v>
      </c>
      <c r="CX1995" s="13">
        <f t="shared" si="758"/>
        <v>0</v>
      </c>
      <c r="CY1995" s="251">
        <f t="shared" si="759"/>
        <v>0</v>
      </c>
      <c r="CZ1995" s="13" t="s">
        <v>29</v>
      </c>
      <c r="DA1995" s="13">
        <v>50</v>
      </c>
      <c r="DB1995" s="22">
        <f t="shared" si="760"/>
        <v>0</v>
      </c>
      <c r="DD1995" s="24"/>
      <c r="DF1995" s="163"/>
      <c r="DH1995" s="24"/>
      <c r="DI1995" s="447"/>
      <c r="DJ1995" s="163"/>
    </row>
    <row r="1996" spans="1:114" s="7" customFormat="1">
      <c r="A1996" s="277">
        <f t="shared" si="768"/>
        <v>50</v>
      </c>
      <c r="B1996" s="21" t="e">
        <f>'Calculateur de trading'!I1996/C1996/W1996</f>
        <v>#DIV/0!</v>
      </c>
      <c r="C1996" s="278">
        <f t="shared" si="769"/>
        <v>10</v>
      </c>
      <c r="D1996" s="426"/>
      <c r="E1996" s="273">
        <f t="shared" si="770"/>
        <v>100</v>
      </c>
      <c r="F1996" s="271">
        <f t="shared" si="762"/>
        <v>2</v>
      </c>
      <c r="G1996" s="271" t="e">
        <f t="shared" si="763"/>
        <v>#DIV/0!</v>
      </c>
      <c r="H1996" s="272">
        <f t="shared" si="764"/>
        <v>20</v>
      </c>
      <c r="I1996" s="270"/>
      <c r="J1996" s="273">
        <f t="shared" si="771"/>
        <v>200</v>
      </c>
      <c r="K1996" s="271">
        <f t="shared" si="765"/>
        <v>4</v>
      </c>
      <c r="L1996" s="271" t="e">
        <f t="shared" si="766"/>
        <v>#DIV/0!</v>
      </c>
      <c r="M1996" s="272">
        <f t="shared" si="767"/>
        <v>40</v>
      </c>
      <c r="N1996" s="389"/>
      <c r="O1996" s="455" t="e">
        <f>(A1996*B1996*W1996)+(B1996*'Calculateur de trading'!H1996)</f>
        <v>#DIV/0!</v>
      </c>
      <c r="P1996" s="274" t="e">
        <f>O1996/'Déscriptions des trades'!CK1996</f>
        <v>#DIV/0!</v>
      </c>
      <c r="Q1996" s="456" t="e">
        <f>'Déscriptions des trades'!CK1996-O1996</f>
        <v>#DIV/0!</v>
      </c>
      <c r="R1996" s="466" t="e">
        <f t="shared" si="772"/>
        <v>#DIV/0!</v>
      </c>
      <c r="S1996" s="389"/>
      <c r="T1996" s="12"/>
      <c r="U1996" s="25"/>
      <c r="V1996" s="15"/>
      <c r="W1996" s="490">
        <f t="shared" si="776"/>
        <v>0</v>
      </c>
      <c r="X1996" s="21" t="e">
        <f>W1996*U1996/'Déscriptions des trades'!CK1996*'Déscriptions des trades'!B1996</f>
        <v>#DIV/0!</v>
      </c>
      <c r="Y1996" s="459"/>
      <c r="Z1996" s="389"/>
      <c r="AA1996" s="23">
        <f t="shared" si="773"/>
        <v>0.1</v>
      </c>
      <c r="AB1996" s="17" t="e">
        <f>(AA1996*'Déscriptions des trades'!U1996*'Déscriptions des trades'!B1996/'Déscriptions des trades'!CK1996)*'Déscriptions des trades'!W1996</f>
        <v>#DIV/0!</v>
      </c>
      <c r="AC1996" s="265" t="e">
        <f>AB1996*'Déscriptions des trades'!CK1996</f>
        <v>#DIV/0!</v>
      </c>
      <c r="AD1996" s="266" t="e">
        <f>'Déscriptions des trades'!CK1996-AC1996</f>
        <v>#DIV/0!</v>
      </c>
      <c r="AE1996" s="389"/>
      <c r="AF1996" s="399">
        <v>1992</v>
      </c>
      <c r="AG1996" s="389"/>
      <c r="AH1996" s="20"/>
      <c r="AI1996" s="303"/>
      <c r="AJ1996" s="307"/>
      <c r="AK1996" s="161"/>
      <c r="AL1996" s="305"/>
      <c r="AM1996" s="305"/>
      <c r="AN1996" s="162"/>
      <c r="AO1996" s="439"/>
      <c r="AP1996" s="162"/>
      <c r="AQ1996" s="113"/>
      <c r="AR1996" s="113"/>
      <c r="AS1996" s="384"/>
      <c r="AT1996" s="306"/>
      <c r="AU1996" s="306"/>
      <c r="AV1996" s="160"/>
      <c r="AW1996" s="158"/>
      <c r="AX1996" s="385"/>
      <c r="AY1996" s="453"/>
      <c r="AZ1996" s="165"/>
      <c r="BA1996" s="301"/>
      <c r="BB1996" s="165"/>
      <c r="BC1996" s="301"/>
      <c r="BD1996" s="165"/>
      <c r="BE1996" s="302"/>
      <c r="BF1996" s="302"/>
      <c r="BG1996" s="165"/>
      <c r="BH1996" s="303"/>
      <c r="BI1996" s="165"/>
      <c r="BJ1996" s="304"/>
      <c r="BK1996" s="394"/>
      <c r="BL1996" s="302"/>
      <c r="BM1996" s="302"/>
      <c r="BN1996" s="394"/>
      <c r="BO1996" s="302"/>
      <c r="BP1996" s="13"/>
      <c r="BQ1996" s="302"/>
      <c r="BR1996" s="13"/>
      <c r="BS1996" s="302"/>
      <c r="BT1996" s="13"/>
      <c r="BU1996" s="302"/>
      <c r="BV1996" s="386"/>
      <c r="BW1996" s="303"/>
      <c r="BX1996" s="303"/>
      <c r="BY1996" s="302"/>
      <c r="BZ1996" s="302"/>
      <c r="CA1996" s="387"/>
      <c r="CB1996" s="395"/>
      <c r="CC1996" s="12"/>
      <c r="CD1996" s="304"/>
      <c r="CE1996" s="14"/>
      <c r="CF1996" s="395"/>
      <c r="CG1996" s="397"/>
      <c r="CH1996" s="300">
        <f t="shared" si="753"/>
        <v>0</v>
      </c>
      <c r="CI1996" s="26"/>
      <c r="CJ1996" s="17">
        <f t="shared" si="774"/>
        <v>0</v>
      </c>
      <c r="CK1996" s="18">
        <f t="shared" si="761"/>
        <v>12.89</v>
      </c>
      <c r="CM1996" s="164"/>
      <c r="CN1996" s="302"/>
      <c r="CO1996" s="13">
        <f t="shared" si="754"/>
        <v>0</v>
      </c>
      <c r="CP1996" s="302"/>
      <c r="CQ1996" s="13">
        <f t="shared" si="755"/>
        <v>0</v>
      </c>
      <c r="CR1996" s="302"/>
      <c r="CS1996" s="13">
        <f t="shared" si="756"/>
        <v>0</v>
      </c>
      <c r="CT1996" s="302"/>
      <c r="CU1996" s="13">
        <f t="shared" si="775"/>
        <v>0</v>
      </c>
      <c r="CV1996" s="302"/>
      <c r="CW1996" s="13">
        <f t="shared" si="757"/>
        <v>0</v>
      </c>
      <c r="CX1996" s="13">
        <f t="shared" si="758"/>
        <v>0</v>
      </c>
      <c r="CY1996" s="251">
        <f t="shared" si="759"/>
        <v>0</v>
      </c>
      <c r="CZ1996" s="13" t="s">
        <v>29</v>
      </c>
      <c r="DA1996" s="13">
        <v>50</v>
      </c>
      <c r="DB1996" s="22">
        <f t="shared" si="760"/>
        <v>0</v>
      </c>
      <c r="DD1996" s="24"/>
      <c r="DF1996" s="163"/>
      <c r="DH1996" s="24"/>
      <c r="DI1996" s="447"/>
      <c r="DJ1996" s="163"/>
    </row>
    <row r="1997" spans="1:114" s="7" customFormat="1">
      <c r="A1997" s="277">
        <f t="shared" si="768"/>
        <v>50</v>
      </c>
      <c r="B1997" s="21" t="e">
        <f>'Calculateur de trading'!I1997/C1997/W1997</f>
        <v>#DIV/0!</v>
      </c>
      <c r="C1997" s="278">
        <f t="shared" si="769"/>
        <v>10</v>
      </c>
      <c r="D1997" s="278"/>
      <c r="E1997" s="273">
        <f t="shared" si="770"/>
        <v>100</v>
      </c>
      <c r="F1997" s="271">
        <f t="shared" si="762"/>
        <v>2</v>
      </c>
      <c r="G1997" s="271" t="e">
        <f t="shared" si="763"/>
        <v>#DIV/0!</v>
      </c>
      <c r="H1997" s="272">
        <f t="shared" si="764"/>
        <v>20</v>
      </c>
      <c r="I1997" s="270"/>
      <c r="J1997" s="273">
        <f t="shared" si="771"/>
        <v>200</v>
      </c>
      <c r="K1997" s="271">
        <f t="shared" si="765"/>
        <v>4</v>
      </c>
      <c r="L1997" s="271" t="e">
        <f t="shared" si="766"/>
        <v>#DIV/0!</v>
      </c>
      <c r="M1997" s="272">
        <f t="shared" si="767"/>
        <v>40</v>
      </c>
      <c r="N1997" s="389"/>
      <c r="O1997" s="455" t="e">
        <f>(A1997*B1997*W1997)+(B1997*'Calculateur de trading'!H1997)</f>
        <v>#DIV/0!</v>
      </c>
      <c r="P1997" s="274" t="e">
        <f>O1997/'Déscriptions des trades'!CK1997</f>
        <v>#DIV/0!</v>
      </c>
      <c r="Q1997" s="456" t="e">
        <f>'Déscriptions des trades'!CK1997-O1997</f>
        <v>#DIV/0!</v>
      </c>
      <c r="R1997" s="466" t="e">
        <f t="shared" si="772"/>
        <v>#DIV/0!</v>
      </c>
      <c r="S1997" s="389"/>
      <c r="T1997" s="12"/>
      <c r="U1997" s="25"/>
      <c r="V1997" s="15"/>
      <c r="W1997" s="490">
        <f t="shared" si="776"/>
        <v>0</v>
      </c>
      <c r="X1997" s="21" t="e">
        <f>W1997*U1997/'Déscriptions des trades'!CK1997*'Déscriptions des trades'!B1997</f>
        <v>#DIV/0!</v>
      </c>
      <c r="Y1997" s="459"/>
      <c r="Z1997" s="389"/>
      <c r="AA1997" s="23">
        <f t="shared" si="773"/>
        <v>0.1</v>
      </c>
      <c r="AB1997" s="17" t="e">
        <f>(AA1997*'Déscriptions des trades'!U1997*'Déscriptions des trades'!B1997/'Déscriptions des trades'!CK1997)*'Déscriptions des trades'!W1997</f>
        <v>#DIV/0!</v>
      </c>
      <c r="AC1997" s="265" t="e">
        <f>AB1997*'Déscriptions des trades'!CK1997</f>
        <v>#DIV/0!</v>
      </c>
      <c r="AD1997" s="266" t="e">
        <f>'Déscriptions des trades'!CK1997-AC1997</f>
        <v>#DIV/0!</v>
      </c>
      <c r="AE1997" s="389"/>
      <c r="AF1997" s="399">
        <v>1993</v>
      </c>
      <c r="AG1997" s="389"/>
      <c r="AH1997" s="20"/>
      <c r="AI1997" s="303"/>
      <c r="AJ1997" s="307"/>
      <c r="AK1997" s="161"/>
      <c r="AL1997" s="305"/>
      <c r="AM1997" s="305"/>
      <c r="AN1997" s="162"/>
      <c r="AO1997" s="439"/>
      <c r="AP1997" s="162"/>
      <c r="AQ1997" s="113"/>
      <c r="AR1997" s="113"/>
      <c r="AS1997" s="384"/>
      <c r="AT1997" s="306"/>
      <c r="AU1997" s="306"/>
      <c r="AV1997" s="160"/>
      <c r="AW1997" s="158"/>
      <c r="AX1997" s="385"/>
      <c r="AY1997" s="453"/>
      <c r="AZ1997" s="165"/>
      <c r="BA1997" s="301"/>
      <c r="BB1997" s="165"/>
      <c r="BC1997" s="301"/>
      <c r="BD1997" s="165"/>
      <c r="BE1997" s="302"/>
      <c r="BF1997" s="302"/>
      <c r="BG1997" s="165"/>
      <c r="BH1997" s="303"/>
      <c r="BI1997" s="165"/>
      <c r="BJ1997" s="304"/>
      <c r="BK1997" s="394"/>
      <c r="BL1997" s="302"/>
      <c r="BM1997" s="302"/>
      <c r="BN1997" s="394"/>
      <c r="BO1997" s="302"/>
      <c r="BP1997" s="13"/>
      <c r="BQ1997" s="302"/>
      <c r="BR1997" s="13"/>
      <c r="BS1997" s="302"/>
      <c r="BT1997" s="13"/>
      <c r="BU1997" s="302"/>
      <c r="BV1997" s="386"/>
      <c r="BW1997" s="303"/>
      <c r="BX1997" s="303"/>
      <c r="BY1997" s="302"/>
      <c r="BZ1997" s="302"/>
      <c r="CA1997" s="387"/>
      <c r="CB1997" s="395"/>
      <c r="CC1997" s="12"/>
      <c r="CD1997" s="304"/>
      <c r="CE1997" s="14"/>
      <c r="CF1997" s="395"/>
      <c r="CG1997" s="397"/>
      <c r="CH1997" s="300">
        <f t="shared" si="753"/>
        <v>0</v>
      </c>
      <c r="CI1997" s="26"/>
      <c r="CJ1997" s="17">
        <f t="shared" si="774"/>
        <v>0</v>
      </c>
      <c r="CK1997" s="18">
        <f t="shared" si="761"/>
        <v>12.89</v>
      </c>
      <c r="CM1997" s="164"/>
      <c r="CN1997" s="302"/>
      <c r="CO1997" s="13">
        <f t="shared" si="754"/>
        <v>0</v>
      </c>
      <c r="CP1997" s="302"/>
      <c r="CQ1997" s="13">
        <f t="shared" si="755"/>
        <v>0</v>
      </c>
      <c r="CR1997" s="302"/>
      <c r="CS1997" s="13">
        <f t="shared" si="756"/>
        <v>0</v>
      </c>
      <c r="CT1997" s="302"/>
      <c r="CU1997" s="13">
        <f t="shared" si="775"/>
        <v>0</v>
      </c>
      <c r="CV1997" s="302"/>
      <c r="CW1997" s="13">
        <f t="shared" si="757"/>
        <v>0</v>
      </c>
      <c r="CX1997" s="13">
        <f t="shared" si="758"/>
        <v>0</v>
      </c>
      <c r="CY1997" s="251">
        <f t="shared" si="759"/>
        <v>0</v>
      </c>
      <c r="CZ1997" s="13" t="s">
        <v>29</v>
      </c>
      <c r="DA1997" s="13">
        <v>50</v>
      </c>
      <c r="DB1997" s="22">
        <f t="shared" si="760"/>
        <v>0</v>
      </c>
      <c r="DD1997" s="24"/>
      <c r="DF1997" s="163"/>
      <c r="DH1997" s="24"/>
      <c r="DI1997" s="447"/>
      <c r="DJ1997" s="163"/>
    </row>
    <row r="1998" spans="1:114" s="7" customFormat="1">
      <c r="A1998" s="277">
        <f t="shared" si="768"/>
        <v>50</v>
      </c>
      <c r="B1998" s="21" t="e">
        <f>'Calculateur de trading'!I1998/C1998/W1998</f>
        <v>#DIV/0!</v>
      </c>
      <c r="C1998" s="278">
        <f t="shared" si="769"/>
        <v>10</v>
      </c>
      <c r="D1998" s="426"/>
      <c r="E1998" s="273">
        <f t="shared" si="770"/>
        <v>100</v>
      </c>
      <c r="F1998" s="271">
        <f t="shared" si="762"/>
        <v>2</v>
      </c>
      <c r="G1998" s="271" t="e">
        <f t="shared" si="763"/>
        <v>#DIV/0!</v>
      </c>
      <c r="H1998" s="272">
        <f t="shared" si="764"/>
        <v>20</v>
      </c>
      <c r="I1998" s="270"/>
      <c r="J1998" s="273">
        <f t="shared" si="771"/>
        <v>200</v>
      </c>
      <c r="K1998" s="271">
        <f t="shared" si="765"/>
        <v>4</v>
      </c>
      <c r="L1998" s="271" t="e">
        <f t="shared" si="766"/>
        <v>#DIV/0!</v>
      </c>
      <c r="M1998" s="272">
        <f t="shared" si="767"/>
        <v>40</v>
      </c>
      <c r="N1998" s="389"/>
      <c r="O1998" s="455" t="e">
        <f>(A1998*B1998*W1998)+(B1998*'Calculateur de trading'!H1998)</f>
        <v>#DIV/0!</v>
      </c>
      <c r="P1998" s="274" t="e">
        <f>O1998/'Déscriptions des trades'!CK1998</f>
        <v>#DIV/0!</v>
      </c>
      <c r="Q1998" s="456" t="e">
        <f>'Déscriptions des trades'!CK1998-O1998</f>
        <v>#DIV/0!</v>
      </c>
      <c r="R1998" s="466" t="e">
        <f t="shared" si="772"/>
        <v>#DIV/0!</v>
      </c>
      <c r="S1998" s="389"/>
      <c r="T1998" s="12"/>
      <c r="U1998" s="25"/>
      <c r="V1998" s="15"/>
      <c r="W1998" s="490">
        <f t="shared" si="776"/>
        <v>0</v>
      </c>
      <c r="X1998" s="21" t="e">
        <f>W1998*U1998/'Déscriptions des trades'!CK1998*'Déscriptions des trades'!B1998</f>
        <v>#DIV/0!</v>
      </c>
      <c r="Y1998" s="459"/>
      <c r="Z1998" s="389"/>
      <c r="AA1998" s="23">
        <f t="shared" si="773"/>
        <v>0.1</v>
      </c>
      <c r="AB1998" s="17" t="e">
        <f>(AA1998*'Déscriptions des trades'!U1998*'Déscriptions des trades'!B1998/'Déscriptions des trades'!CK1998)*'Déscriptions des trades'!W1998</f>
        <v>#DIV/0!</v>
      </c>
      <c r="AC1998" s="265" t="e">
        <f>AB1998*'Déscriptions des trades'!CK1998</f>
        <v>#DIV/0!</v>
      </c>
      <c r="AD1998" s="266" t="e">
        <f>'Déscriptions des trades'!CK1998-AC1998</f>
        <v>#DIV/0!</v>
      </c>
      <c r="AE1998" s="389"/>
      <c r="AF1998" s="399">
        <v>1994</v>
      </c>
      <c r="AG1998" s="389"/>
      <c r="AH1998" s="20"/>
      <c r="AI1998" s="303"/>
      <c r="AJ1998" s="307"/>
      <c r="AK1998" s="161"/>
      <c r="AL1998" s="305"/>
      <c r="AM1998" s="305"/>
      <c r="AN1998" s="162"/>
      <c r="AO1998" s="439"/>
      <c r="AP1998" s="162"/>
      <c r="AQ1998" s="113"/>
      <c r="AR1998" s="113"/>
      <c r="AS1998" s="384"/>
      <c r="AT1998" s="306"/>
      <c r="AU1998" s="306"/>
      <c r="AV1998" s="160"/>
      <c r="AW1998" s="158"/>
      <c r="AX1998" s="385"/>
      <c r="AY1998" s="453"/>
      <c r="AZ1998" s="165"/>
      <c r="BA1998" s="301"/>
      <c r="BB1998" s="165"/>
      <c r="BC1998" s="301"/>
      <c r="BD1998" s="165"/>
      <c r="BE1998" s="302"/>
      <c r="BF1998" s="302"/>
      <c r="BG1998" s="165"/>
      <c r="BH1998" s="303"/>
      <c r="BI1998" s="165"/>
      <c r="BJ1998" s="304"/>
      <c r="BK1998" s="394"/>
      <c r="BL1998" s="302"/>
      <c r="BM1998" s="302"/>
      <c r="BN1998" s="394"/>
      <c r="BO1998" s="302"/>
      <c r="BP1998" s="13"/>
      <c r="BQ1998" s="302"/>
      <c r="BR1998" s="13"/>
      <c r="BS1998" s="302"/>
      <c r="BT1998" s="13"/>
      <c r="BU1998" s="302"/>
      <c r="BV1998" s="386"/>
      <c r="BW1998" s="303"/>
      <c r="BX1998" s="303"/>
      <c r="BY1998" s="302"/>
      <c r="BZ1998" s="302"/>
      <c r="CA1998" s="387"/>
      <c r="CB1998" s="395"/>
      <c r="CC1998" s="12"/>
      <c r="CD1998" s="304"/>
      <c r="CE1998" s="14"/>
      <c r="CF1998" s="395"/>
      <c r="CG1998" s="397"/>
      <c r="CH1998" s="300">
        <f t="shared" si="753"/>
        <v>0</v>
      </c>
      <c r="CI1998" s="26"/>
      <c r="CJ1998" s="17">
        <f t="shared" si="774"/>
        <v>0</v>
      </c>
      <c r="CK1998" s="18">
        <f t="shared" si="761"/>
        <v>12.89</v>
      </c>
      <c r="CM1998" s="164"/>
      <c r="CN1998" s="302"/>
      <c r="CO1998" s="13">
        <f t="shared" si="754"/>
        <v>0</v>
      </c>
      <c r="CP1998" s="302"/>
      <c r="CQ1998" s="13">
        <f t="shared" si="755"/>
        <v>0</v>
      </c>
      <c r="CR1998" s="302"/>
      <c r="CS1998" s="13">
        <f t="shared" si="756"/>
        <v>0</v>
      </c>
      <c r="CT1998" s="302"/>
      <c r="CU1998" s="13">
        <f t="shared" si="775"/>
        <v>0</v>
      </c>
      <c r="CV1998" s="302"/>
      <c r="CW1998" s="13">
        <f t="shared" si="757"/>
        <v>0</v>
      </c>
      <c r="CX1998" s="13">
        <f t="shared" si="758"/>
        <v>0</v>
      </c>
      <c r="CY1998" s="251">
        <f t="shared" si="759"/>
        <v>0</v>
      </c>
      <c r="CZ1998" s="13" t="s">
        <v>29</v>
      </c>
      <c r="DA1998" s="13">
        <v>50</v>
      </c>
      <c r="DB1998" s="22">
        <f t="shared" si="760"/>
        <v>0</v>
      </c>
      <c r="DD1998" s="24"/>
      <c r="DF1998" s="163"/>
      <c r="DH1998" s="24"/>
      <c r="DI1998" s="447"/>
      <c r="DJ1998" s="163"/>
    </row>
    <row r="1999" spans="1:114" s="7" customFormat="1">
      <c r="A1999" s="277">
        <f t="shared" si="768"/>
        <v>50</v>
      </c>
      <c r="B1999" s="21" t="e">
        <f>'Calculateur de trading'!I1999/C1999/W1999</f>
        <v>#DIV/0!</v>
      </c>
      <c r="C1999" s="278">
        <f t="shared" si="769"/>
        <v>10</v>
      </c>
      <c r="D1999" s="278"/>
      <c r="E1999" s="273">
        <f t="shared" si="770"/>
        <v>100</v>
      </c>
      <c r="F1999" s="271">
        <f t="shared" si="762"/>
        <v>2</v>
      </c>
      <c r="G1999" s="271" t="e">
        <f t="shared" si="763"/>
        <v>#DIV/0!</v>
      </c>
      <c r="H1999" s="272">
        <f t="shared" si="764"/>
        <v>20</v>
      </c>
      <c r="I1999" s="270"/>
      <c r="J1999" s="273">
        <f t="shared" si="771"/>
        <v>200</v>
      </c>
      <c r="K1999" s="271">
        <f t="shared" si="765"/>
        <v>4</v>
      </c>
      <c r="L1999" s="271" t="e">
        <f t="shared" si="766"/>
        <v>#DIV/0!</v>
      </c>
      <c r="M1999" s="272">
        <f t="shared" si="767"/>
        <v>40</v>
      </c>
      <c r="N1999" s="389"/>
      <c r="O1999" s="455" t="e">
        <f>(A1999*B1999*W1999)+(B1999*'Calculateur de trading'!H1999)</f>
        <v>#DIV/0!</v>
      </c>
      <c r="P1999" s="274" t="e">
        <f>O1999/'Déscriptions des trades'!CK1999</f>
        <v>#DIV/0!</v>
      </c>
      <c r="Q1999" s="456" t="e">
        <f>'Déscriptions des trades'!CK1999-O1999</f>
        <v>#DIV/0!</v>
      </c>
      <c r="R1999" s="466" t="e">
        <f t="shared" si="772"/>
        <v>#DIV/0!</v>
      </c>
      <c r="S1999" s="389"/>
      <c r="T1999" s="12"/>
      <c r="U1999" s="25"/>
      <c r="V1999" s="15"/>
      <c r="W1999" s="490">
        <f t="shared" si="776"/>
        <v>0</v>
      </c>
      <c r="X1999" s="21" t="e">
        <f>W1999*U1999/'Déscriptions des trades'!CK1999*'Déscriptions des trades'!B1999</f>
        <v>#DIV/0!</v>
      </c>
      <c r="Y1999" s="459"/>
      <c r="Z1999" s="389"/>
      <c r="AA1999" s="23">
        <f t="shared" si="773"/>
        <v>0.1</v>
      </c>
      <c r="AB1999" s="17" t="e">
        <f>(AA1999*'Déscriptions des trades'!U1999*'Déscriptions des trades'!B1999/'Déscriptions des trades'!CK1999)*'Déscriptions des trades'!W1999</f>
        <v>#DIV/0!</v>
      </c>
      <c r="AC1999" s="265" t="e">
        <f>AB1999*'Déscriptions des trades'!CK1999</f>
        <v>#DIV/0!</v>
      </c>
      <c r="AD1999" s="266" t="e">
        <f>'Déscriptions des trades'!CK1999-AC1999</f>
        <v>#DIV/0!</v>
      </c>
      <c r="AE1999" s="389"/>
      <c r="AF1999" s="399">
        <v>1995</v>
      </c>
      <c r="AG1999" s="389"/>
      <c r="AH1999" s="20"/>
      <c r="AI1999" s="303"/>
      <c r="AJ1999" s="307"/>
      <c r="AK1999" s="161"/>
      <c r="AL1999" s="305"/>
      <c r="AM1999" s="305"/>
      <c r="AN1999" s="162"/>
      <c r="AO1999" s="439"/>
      <c r="AP1999" s="162"/>
      <c r="AQ1999" s="113"/>
      <c r="AR1999" s="113"/>
      <c r="AS1999" s="384"/>
      <c r="AT1999" s="306"/>
      <c r="AU1999" s="306"/>
      <c r="AV1999" s="160"/>
      <c r="AW1999" s="158"/>
      <c r="AX1999" s="385"/>
      <c r="AY1999" s="453"/>
      <c r="AZ1999" s="165"/>
      <c r="BA1999" s="301"/>
      <c r="BB1999" s="165"/>
      <c r="BC1999" s="301"/>
      <c r="BD1999" s="165"/>
      <c r="BE1999" s="302"/>
      <c r="BF1999" s="302"/>
      <c r="BG1999" s="165"/>
      <c r="BH1999" s="303"/>
      <c r="BI1999" s="165"/>
      <c r="BJ1999" s="304"/>
      <c r="BK1999" s="394"/>
      <c r="BL1999" s="302"/>
      <c r="BM1999" s="302"/>
      <c r="BN1999" s="394"/>
      <c r="BO1999" s="302"/>
      <c r="BP1999" s="13"/>
      <c r="BQ1999" s="302"/>
      <c r="BR1999" s="13"/>
      <c r="BS1999" s="302"/>
      <c r="BT1999" s="13"/>
      <c r="BU1999" s="302"/>
      <c r="BV1999" s="386"/>
      <c r="BW1999" s="303"/>
      <c r="BX1999" s="303"/>
      <c r="BY1999" s="302"/>
      <c r="BZ1999" s="302"/>
      <c r="CA1999" s="387"/>
      <c r="CB1999" s="395"/>
      <c r="CC1999" s="12"/>
      <c r="CD1999" s="304"/>
      <c r="CE1999" s="14"/>
      <c r="CF1999" s="395"/>
      <c r="CG1999" s="397"/>
      <c r="CH1999" s="300">
        <f t="shared" ref="CH1999:CH2062" si="777">BW1999-BH1999</f>
        <v>0</v>
      </c>
      <c r="CI1999" s="26"/>
      <c r="CJ1999" s="17">
        <f t="shared" si="774"/>
        <v>0</v>
      </c>
      <c r="CK1999" s="18">
        <f t="shared" si="761"/>
        <v>12.89</v>
      </c>
      <c r="CM1999" s="164"/>
      <c r="CN1999" s="302"/>
      <c r="CO1999" s="13">
        <f t="shared" ref="CO1999:CO2062" si="778">IF(CN1999="Oui",10,)</f>
        <v>0</v>
      </c>
      <c r="CP1999" s="302"/>
      <c r="CQ1999" s="13">
        <f t="shared" ref="CQ1999:CQ2062" si="779">IF(CP1999="Oui",10,)</f>
        <v>0</v>
      </c>
      <c r="CR1999" s="302"/>
      <c r="CS1999" s="13">
        <f t="shared" ref="CS1999:CS2062" si="780">IF(CR1999="Bon",10,)</f>
        <v>0</v>
      </c>
      <c r="CT1999" s="302"/>
      <c r="CU1999" s="13">
        <f t="shared" si="775"/>
        <v>0</v>
      </c>
      <c r="CV1999" s="302"/>
      <c r="CW1999" s="13">
        <f t="shared" ref="CW1999:CW2062" si="781">IF(CV1999="Non",10,)</f>
        <v>0</v>
      </c>
      <c r="CX1999" s="13">
        <f t="shared" ref="CX1999:CX2062" si="782">IF(CV1999="Oui",-40,)</f>
        <v>0</v>
      </c>
      <c r="CY1999" s="251">
        <f t="shared" ref="CY1999:CY2062" si="783">SUM(CN1999:CX1999)</f>
        <v>0</v>
      </c>
      <c r="CZ1999" s="13" t="s">
        <v>29</v>
      </c>
      <c r="DA1999" s="13">
        <v>50</v>
      </c>
      <c r="DB1999" s="22">
        <f t="shared" ref="DB1999:DB2062" si="784">CY1999/DA1999</f>
        <v>0</v>
      </c>
      <c r="DD1999" s="24"/>
      <c r="DF1999" s="163"/>
      <c r="DH1999" s="24"/>
      <c r="DI1999" s="447"/>
      <c r="DJ1999" s="163"/>
    </row>
    <row r="2000" spans="1:114" s="7" customFormat="1">
      <c r="A2000" s="277">
        <f t="shared" si="768"/>
        <v>50</v>
      </c>
      <c r="B2000" s="21" t="e">
        <f>'Calculateur de trading'!I2000/C2000/W2000</f>
        <v>#DIV/0!</v>
      </c>
      <c r="C2000" s="278">
        <f t="shared" si="769"/>
        <v>10</v>
      </c>
      <c r="D2000" s="426"/>
      <c r="E2000" s="273">
        <f t="shared" si="770"/>
        <v>100</v>
      </c>
      <c r="F2000" s="271">
        <f t="shared" si="762"/>
        <v>2</v>
      </c>
      <c r="G2000" s="271" t="e">
        <f t="shared" si="763"/>
        <v>#DIV/0!</v>
      </c>
      <c r="H2000" s="272">
        <f t="shared" si="764"/>
        <v>20</v>
      </c>
      <c r="I2000" s="270"/>
      <c r="J2000" s="273">
        <f t="shared" si="771"/>
        <v>200</v>
      </c>
      <c r="K2000" s="271">
        <f t="shared" si="765"/>
        <v>4</v>
      </c>
      <c r="L2000" s="271" t="e">
        <f t="shared" si="766"/>
        <v>#DIV/0!</v>
      </c>
      <c r="M2000" s="272">
        <f t="shared" si="767"/>
        <v>40</v>
      </c>
      <c r="N2000" s="389"/>
      <c r="O2000" s="455" t="e">
        <f>(A2000*B2000*W2000)+(B2000*'Calculateur de trading'!H2000)</f>
        <v>#DIV/0!</v>
      </c>
      <c r="P2000" s="274" t="e">
        <f>O2000/'Déscriptions des trades'!CK2000</f>
        <v>#DIV/0!</v>
      </c>
      <c r="Q2000" s="456" t="e">
        <f>'Déscriptions des trades'!CK2000-O2000</f>
        <v>#DIV/0!</v>
      </c>
      <c r="R2000" s="466" t="e">
        <f t="shared" si="772"/>
        <v>#DIV/0!</v>
      </c>
      <c r="S2000" s="389"/>
      <c r="T2000" s="12"/>
      <c r="U2000" s="25"/>
      <c r="V2000" s="15"/>
      <c r="W2000" s="490">
        <f t="shared" si="776"/>
        <v>0</v>
      </c>
      <c r="X2000" s="21" t="e">
        <f>W2000*U2000/'Déscriptions des trades'!CK2000*'Déscriptions des trades'!B2000</f>
        <v>#DIV/0!</v>
      </c>
      <c r="Y2000" s="459"/>
      <c r="Z2000" s="389"/>
      <c r="AA2000" s="23">
        <f t="shared" si="773"/>
        <v>0.1</v>
      </c>
      <c r="AB2000" s="17" t="e">
        <f>(AA2000*'Déscriptions des trades'!U2000*'Déscriptions des trades'!B2000/'Déscriptions des trades'!CK2000)*'Déscriptions des trades'!W2000</f>
        <v>#DIV/0!</v>
      </c>
      <c r="AC2000" s="265" t="e">
        <f>AB2000*'Déscriptions des trades'!CK2000</f>
        <v>#DIV/0!</v>
      </c>
      <c r="AD2000" s="266" t="e">
        <f>'Déscriptions des trades'!CK2000-AC2000</f>
        <v>#DIV/0!</v>
      </c>
      <c r="AE2000" s="389"/>
      <c r="AF2000" s="399">
        <v>1996</v>
      </c>
      <c r="AG2000" s="389"/>
      <c r="AH2000" s="20"/>
      <c r="AI2000" s="303"/>
      <c r="AJ2000" s="307"/>
      <c r="AK2000" s="161"/>
      <c r="AL2000" s="305"/>
      <c r="AM2000" s="305"/>
      <c r="AN2000" s="162"/>
      <c r="AO2000" s="439"/>
      <c r="AP2000" s="162"/>
      <c r="AQ2000" s="113"/>
      <c r="AR2000" s="113"/>
      <c r="AS2000" s="384"/>
      <c r="AT2000" s="306"/>
      <c r="AU2000" s="306"/>
      <c r="AV2000" s="160"/>
      <c r="AW2000" s="158"/>
      <c r="AX2000" s="385"/>
      <c r="AY2000" s="453"/>
      <c r="AZ2000" s="165"/>
      <c r="BA2000" s="301"/>
      <c r="BB2000" s="165"/>
      <c r="BC2000" s="301"/>
      <c r="BD2000" s="165"/>
      <c r="BE2000" s="302"/>
      <c r="BF2000" s="302"/>
      <c r="BG2000" s="165"/>
      <c r="BH2000" s="303"/>
      <c r="BI2000" s="165"/>
      <c r="BJ2000" s="304"/>
      <c r="BK2000" s="394"/>
      <c r="BL2000" s="302"/>
      <c r="BM2000" s="302"/>
      <c r="BN2000" s="394"/>
      <c r="BO2000" s="302"/>
      <c r="BP2000" s="13"/>
      <c r="BQ2000" s="302"/>
      <c r="BR2000" s="13"/>
      <c r="BS2000" s="302"/>
      <c r="BT2000" s="13"/>
      <c r="BU2000" s="302"/>
      <c r="BV2000" s="386"/>
      <c r="BW2000" s="303"/>
      <c r="BX2000" s="303"/>
      <c r="BY2000" s="302"/>
      <c r="BZ2000" s="302"/>
      <c r="CA2000" s="387"/>
      <c r="CB2000" s="395"/>
      <c r="CC2000" s="12"/>
      <c r="CD2000" s="304"/>
      <c r="CE2000" s="14"/>
      <c r="CF2000" s="395"/>
      <c r="CG2000" s="397"/>
      <c r="CH2000" s="300">
        <f t="shared" si="777"/>
        <v>0</v>
      </c>
      <c r="CI2000" s="26"/>
      <c r="CJ2000" s="17">
        <f t="shared" si="774"/>
        <v>0</v>
      </c>
      <c r="CK2000" s="18">
        <f t="shared" ref="CK2000:CK2063" si="785">CI2000+CK1999</f>
        <v>12.89</v>
      </c>
      <c r="CM2000" s="164"/>
      <c r="CN2000" s="302"/>
      <c r="CO2000" s="13">
        <f t="shared" si="778"/>
        <v>0</v>
      </c>
      <c r="CP2000" s="302"/>
      <c r="CQ2000" s="13">
        <f t="shared" si="779"/>
        <v>0</v>
      </c>
      <c r="CR2000" s="302"/>
      <c r="CS2000" s="13">
        <f t="shared" si="780"/>
        <v>0</v>
      </c>
      <c r="CT2000" s="302"/>
      <c r="CU2000" s="13">
        <f t="shared" si="775"/>
        <v>0</v>
      </c>
      <c r="CV2000" s="302"/>
      <c r="CW2000" s="13">
        <f t="shared" si="781"/>
        <v>0</v>
      </c>
      <c r="CX2000" s="13">
        <f t="shared" si="782"/>
        <v>0</v>
      </c>
      <c r="CY2000" s="251">
        <f t="shared" si="783"/>
        <v>0</v>
      </c>
      <c r="CZ2000" s="13" t="s">
        <v>29</v>
      </c>
      <c r="DA2000" s="13">
        <v>50</v>
      </c>
      <c r="DB2000" s="22">
        <f t="shared" si="784"/>
        <v>0</v>
      </c>
      <c r="DD2000" s="24"/>
      <c r="DF2000" s="163"/>
      <c r="DH2000" s="24"/>
      <c r="DI2000" s="447"/>
      <c r="DJ2000" s="163"/>
    </row>
    <row r="2001" spans="1:114" s="7" customFormat="1">
      <c r="A2001" s="277">
        <f t="shared" si="768"/>
        <v>50</v>
      </c>
      <c r="B2001" s="21" t="e">
        <f>'Calculateur de trading'!I2001/C2001/W2001</f>
        <v>#DIV/0!</v>
      </c>
      <c r="C2001" s="278">
        <f t="shared" si="769"/>
        <v>10</v>
      </c>
      <c r="D2001" s="426"/>
      <c r="E2001" s="273">
        <f t="shared" si="770"/>
        <v>100</v>
      </c>
      <c r="F2001" s="271">
        <f t="shared" si="762"/>
        <v>2</v>
      </c>
      <c r="G2001" s="271" t="e">
        <f t="shared" si="763"/>
        <v>#DIV/0!</v>
      </c>
      <c r="H2001" s="272">
        <f t="shared" si="764"/>
        <v>20</v>
      </c>
      <c r="I2001" s="270"/>
      <c r="J2001" s="273">
        <f t="shared" si="771"/>
        <v>200</v>
      </c>
      <c r="K2001" s="271">
        <f t="shared" si="765"/>
        <v>4</v>
      </c>
      <c r="L2001" s="271" t="e">
        <f t="shared" si="766"/>
        <v>#DIV/0!</v>
      </c>
      <c r="M2001" s="272">
        <f t="shared" si="767"/>
        <v>40</v>
      </c>
      <c r="N2001" s="389"/>
      <c r="O2001" s="455" t="e">
        <f>(A2001*B2001*W2001)+(B2001*'Calculateur de trading'!H2001)</f>
        <v>#DIV/0!</v>
      </c>
      <c r="P2001" s="274" t="e">
        <f>O2001/'Déscriptions des trades'!CK2001</f>
        <v>#DIV/0!</v>
      </c>
      <c r="Q2001" s="456" t="e">
        <f>'Déscriptions des trades'!CK2001-O2001</f>
        <v>#DIV/0!</v>
      </c>
      <c r="R2001" s="466" t="e">
        <f t="shared" si="772"/>
        <v>#DIV/0!</v>
      </c>
      <c r="S2001" s="389"/>
      <c r="T2001" s="12"/>
      <c r="U2001" s="25"/>
      <c r="V2001" s="15"/>
      <c r="W2001" s="490">
        <f t="shared" si="776"/>
        <v>0</v>
      </c>
      <c r="X2001" s="21" t="e">
        <f>W2001*U2001/'Déscriptions des trades'!CK2001*'Déscriptions des trades'!B2001</f>
        <v>#DIV/0!</v>
      </c>
      <c r="Y2001" s="459"/>
      <c r="Z2001" s="389"/>
      <c r="AA2001" s="23">
        <f t="shared" si="773"/>
        <v>0.1</v>
      </c>
      <c r="AB2001" s="17" t="e">
        <f>(AA2001*'Déscriptions des trades'!U2001*'Déscriptions des trades'!B2001/'Déscriptions des trades'!CK2001)*'Déscriptions des trades'!W2001</f>
        <v>#DIV/0!</v>
      </c>
      <c r="AC2001" s="265" t="e">
        <f>AB2001*'Déscriptions des trades'!CK2001</f>
        <v>#DIV/0!</v>
      </c>
      <c r="AD2001" s="266" t="e">
        <f>'Déscriptions des trades'!CK2001-AC2001</f>
        <v>#DIV/0!</v>
      </c>
      <c r="AE2001" s="389"/>
      <c r="AF2001" s="399">
        <v>1997</v>
      </c>
      <c r="AG2001" s="389"/>
      <c r="AH2001" s="20"/>
      <c r="AI2001" s="303"/>
      <c r="AJ2001" s="307"/>
      <c r="AK2001" s="161"/>
      <c r="AL2001" s="305"/>
      <c r="AM2001" s="305"/>
      <c r="AN2001" s="162"/>
      <c r="AO2001" s="439"/>
      <c r="AP2001" s="162"/>
      <c r="AQ2001" s="113"/>
      <c r="AR2001" s="113"/>
      <c r="AS2001" s="384"/>
      <c r="AT2001" s="306"/>
      <c r="AU2001" s="306"/>
      <c r="AV2001" s="160"/>
      <c r="AW2001" s="158"/>
      <c r="AX2001" s="385"/>
      <c r="AY2001" s="453"/>
      <c r="AZ2001" s="165"/>
      <c r="BA2001" s="301"/>
      <c r="BB2001" s="165"/>
      <c r="BC2001" s="301"/>
      <c r="BD2001" s="165"/>
      <c r="BE2001" s="302"/>
      <c r="BF2001" s="302"/>
      <c r="BG2001" s="165"/>
      <c r="BH2001" s="303"/>
      <c r="BI2001" s="165"/>
      <c r="BJ2001" s="304"/>
      <c r="BK2001" s="394"/>
      <c r="BL2001" s="302"/>
      <c r="BM2001" s="302"/>
      <c r="BN2001" s="394"/>
      <c r="BO2001" s="302"/>
      <c r="BP2001" s="13"/>
      <c r="BQ2001" s="302"/>
      <c r="BR2001" s="13"/>
      <c r="BS2001" s="302"/>
      <c r="BT2001" s="13"/>
      <c r="BU2001" s="302"/>
      <c r="BV2001" s="386"/>
      <c r="BW2001" s="303"/>
      <c r="BX2001" s="303"/>
      <c r="BY2001" s="302"/>
      <c r="BZ2001" s="302"/>
      <c r="CA2001" s="387"/>
      <c r="CB2001" s="395"/>
      <c r="CC2001" s="12"/>
      <c r="CD2001" s="304"/>
      <c r="CE2001" s="14"/>
      <c r="CF2001" s="395"/>
      <c r="CG2001" s="397"/>
      <c r="CH2001" s="300">
        <f t="shared" si="777"/>
        <v>0</v>
      </c>
      <c r="CI2001" s="26"/>
      <c r="CJ2001" s="17">
        <f t="shared" si="774"/>
        <v>0</v>
      </c>
      <c r="CK2001" s="18">
        <f t="shared" si="785"/>
        <v>12.89</v>
      </c>
      <c r="CM2001" s="164"/>
      <c r="CN2001" s="302"/>
      <c r="CO2001" s="13">
        <f t="shared" si="778"/>
        <v>0</v>
      </c>
      <c r="CP2001" s="302"/>
      <c r="CQ2001" s="13">
        <f t="shared" si="779"/>
        <v>0</v>
      </c>
      <c r="CR2001" s="302"/>
      <c r="CS2001" s="13">
        <f t="shared" si="780"/>
        <v>0</v>
      </c>
      <c r="CT2001" s="302"/>
      <c r="CU2001" s="13">
        <f t="shared" si="775"/>
        <v>0</v>
      </c>
      <c r="CV2001" s="302"/>
      <c r="CW2001" s="13">
        <f t="shared" si="781"/>
        <v>0</v>
      </c>
      <c r="CX2001" s="13">
        <f t="shared" si="782"/>
        <v>0</v>
      </c>
      <c r="CY2001" s="251">
        <f t="shared" si="783"/>
        <v>0</v>
      </c>
      <c r="CZ2001" s="13" t="s">
        <v>29</v>
      </c>
      <c r="DA2001" s="13">
        <v>50</v>
      </c>
      <c r="DB2001" s="22">
        <f t="shared" si="784"/>
        <v>0</v>
      </c>
      <c r="DD2001" s="24"/>
      <c r="DF2001" s="163"/>
      <c r="DH2001" s="24"/>
      <c r="DI2001" s="447"/>
      <c r="DJ2001" s="163"/>
    </row>
    <row r="2002" spans="1:114" s="7" customFormat="1">
      <c r="A2002" s="277">
        <f t="shared" si="768"/>
        <v>50</v>
      </c>
      <c r="B2002" s="21" t="e">
        <f>'Calculateur de trading'!I2002/C2002/W2002</f>
        <v>#DIV/0!</v>
      </c>
      <c r="C2002" s="278">
        <f t="shared" si="769"/>
        <v>10</v>
      </c>
      <c r="D2002" s="278"/>
      <c r="E2002" s="273">
        <f t="shared" si="770"/>
        <v>100</v>
      </c>
      <c r="F2002" s="271">
        <f t="shared" si="762"/>
        <v>2</v>
      </c>
      <c r="G2002" s="271" t="e">
        <f t="shared" si="763"/>
        <v>#DIV/0!</v>
      </c>
      <c r="H2002" s="272">
        <f t="shared" si="764"/>
        <v>20</v>
      </c>
      <c r="I2002" s="270"/>
      <c r="J2002" s="273">
        <f t="shared" si="771"/>
        <v>200</v>
      </c>
      <c r="K2002" s="271">
        <f t="shared" si="765"/>
        <v>4</v>
      </c>
      <c r="L2002" s="271" t="e">
        <f t="shared" si="766"/>
        <v>#DIV/0!</v>
      </c>
      <c r="M2002" s="272">
        <f t="shared" si="767"/>
        <v>40</v>
      </c>
      <c r="N2002" s="389"/>
      <c r="O2002" s="455" t="e">
        <f>(A2002*B2002*W2002)+(B2002*'Calculateur de trading'!H2002)</f>
        <v>#DIV/0!</v>
      </c>
      <c r="P2002" s="274" t="e">
        <f>O2002/'Déscriptions des trades'!CK2002</f>
        <v>#DIV/0!</v>
      </c>
      <c r="Q2002" s="456" t="e">
        <f>'Déscriptions des trades'!CK2002-O2002</f>
        <v>#DIV/0!</v>
      </c>
      <c r="R2002" s="466" t="e">
        <f t="shared" si="772"/>
        <v>#DIV/0!</v>
      </c>
      <c r="S2002" s="389"/>
      <c r="T2002" s="12"/>
      <c r="U2002" s="25"/>
      <c r="V2002" s="15"/>
      <c r="W2002" s="490">
        <f t="shared" si="776"/>
        <v>0</v>
      </c>
      <c r="X2002" s="21" t="e">
        <f>W2002*U2002/'Déscriptions des trades'!CK2002*'Déscriptions des trades'!B2002</f>
        <v>#DIV/0!</v>
      </c>
      <c r="Y2002" s="459"/>
      <c r="Z2002" s="389"/>
      <c r="AA2002" s="23">
        <f t="shared" si="773"/>
        <v>0.1</v>
      </c>
      <c r="AB2002" s="17" t="e">
        <f>(AA2002*'Déscriptions des trades'!U2002*'Déscriptions des trades'!B2002/'Déscriptions des trades'!CK2002)*'Déscriptions des trades'!W2002</f>
        <v>#DIV/0!</v>
      </c>
      <c r="AC2002" s="265" t="e">
        <f>AB2002*'Déscriptions des trades'!CK2002</f>
        <v>#DIV/0!</v>
      </c>
      <c r="AD2002" s="266" t="e">
        <f>'Déscriptions des trades'!CK2002-AC2002</f>
        <v>#DIV/0!</v>
      </c>
      <c r="AE2002" s="389"/>
      <c r="AF2002" s="399">
        <v>1998</v>
      </c>
      <c r="AG2002" s="389"/>
      <c r="AH2002" s="20"/>
      <c r="AI2002" s="303"/>
      <c r="AJ2002" s="307"/>
      <c r="AK2002" s="161"/>
      <c r="AL2002" s="305"/>
      <c r="AM2002" s="305"/>
      <c r="AN2002" s="162"/>
      <c r="AO2002" s="439"/>
      <c r="AP2002" s="162"/>
      <c r="AQ2002" s="113"/>
      <c r="AR2002" s="113"/>
      <c r="AS2002" s="384"/>
      <c r="AT2002" s="306"/>
      <c r="AU2002" s="306"/>
      <c r="AV2002" s="160"/>
      <c r="AW2002" s="158"/>
      <c r="AX2002" s="385"/>
      <c r="AY2002" s="453"/>
      <c r="AZ2002" s="165"/>
      <c r="BA2002" s="301"/>
      <c r="BB2002" s="165"/>
      <c r="BC2002" s="301"/>
      <c r="BD2002" s="165"/>
      <c r="BE2002" s="302"/>
      <c r="BF2002" s="302"/>
      <c r="BG2002" s="165"/>
      <c r="BH2002" s="303"/>
      <c r="BI2002" s="165"/>
      <c r="BJ2002" s="304"/>
      <c r="BK2002" s="394"/>
      <c r="BL2002" s="302"/>
      <c r="BM2002" s="302"/>
      <c r="BN2002" s="394"/>
      <c r="BO2002" s="302"/>
      <c r="BP2002" s="13"/>
      <c r="BQ2002" s="302"/>
      <c r="BR2002" s="13"/>
      <c r="BS2002" s="302"/>
      <c r="BT2002" s="13"/>
      <c r="BU2002" s="302"/>
      <c r="BV2002" s="386"/>
      <c r="BW2002" s="303"/>
      <c r="BX2002" s="303"/>
      <c r="BY2002" s="302"/>
      <c r="BZ2002" s="302"/>
      <c r="CA2002" s="387"/>
      <c r="CB2002" s="395"/>
      <c r="CC2002" s="12"/>
      <c r="CD2002" s="304"/>
      <c r="CE2002" s="14"/>
      <c r="CF2002" s="395"/>
      <c r="CG2002" s="397"/>
      <c r="CH2002" s="300">
        <f t="shared" si="777"/>
        <v>0</v>
      </c>
      <c r="CI2002" s="26"/>
      <c r="CJ2002" s="17">
        <f t="shared" si="774"/>
        <v>0</v>
      </c>
      <c r="CK2002" s="18">
        <f t="shared" si="785"/>
        <v>12.89</v>
      </c>
      <c r="CM2002" s="164"/>
      <c r="CN2002" s="302"/>
      <c r="CO2002" s="13">
        <f t="shared" si="778"/>
        <v>0</v>
      </c>
      <c r="CP2002" s="302"/>
      <c r="CQ2002" s="13">
        <f t="shared" si="779"/>
        <v>0</v>
      </c>
      <c r="CR2002" s="302"/>
      <c r="CS2002" s="13">
        <f t="shared" si="780"/>
        <v>0</v>
      </c>
      <c r="CT2002" s="302"/>
      <c r="CU2002" s="13">
        <f t="shared" si="775"/>
        <v>0</v>
      </c>
      <c r="CV2002" s="302"/>
      <c r="CW2002" s="13">
        <f t="shared" si="781"/>
        <v>0</v>
      </c>
      <c r="CX2002" s="13">
        <f t="shared" si="782"/>
        <v>0</v>
      </c>
      <c r="CY2002" s="251">
        <f t="shared" si="783"/>
        <v>0</v>
      </c>
      <c r="CZ2002" s="13" t="s">
        <v>29</v>
      </c>
      <c r="DA2002" s="13">
        <v>50</v>
      </c>
      <c r="DB2002" s="22">
        <f t="shared" si="784"/>
        <v>0</v>
      </c>
      <c r="DD2002" s="24"/>
      <c r="DF2002" s="163"/>
      <c r="DH2002" s="24"/>
      <c r="DI2002" s="447"/>
      <c r="DJ2002" s="163"/>
    </row>
    <row r="2003" spans="1:114" s="7" customFormat="1">
      <c r="A2003" s="277">
        <f t="shared" si="768"/>
        <v>50</v>
      </c>
      <c r="B2003" s="21" t="e">
        <f>'Calculateur de trading'!I2003/C2003/W2003</f>
        <v>#DIV/0!</v>
      </c>
      <c r="C2003" s="278">
        <f t="shared" si="769"/>
        <v>10</v>
      </c>
      <c r="D2003" s="426"/>
      <c r="E2003" s="273">
        <f t="shared" si="770"/>
        <v>100</v>
      </c>
      <c r="F2003" s="271">
        <f t="shared" si="762"/>
        <v>2</v>
      </c>
      <c r="G2003" s="271" t="e">
        <f t="shared" si="763"/>
        <v>#DIV/0!</v>
      </c>
      <c r="H2003" s="272">
        <f t="shared" si="764"/>
        <v>20</v>
      </c>
      <c r="I2003" s="270"/>
      <c r="J2003" s="273">
        <f t="shared" si="771"/>
        <v>200</v>
      </c>
      <c r="K2003" s="271">
        <f t="shared" si="765"/>
        <v>4</v>
      </c>
      <c r="L2003" s="271" t="e">
        <f t="shared" si="766"/>
        <v>#DIV/0!</v>
      </c>
      <c r="M2003" s="272">
        <f t="shared" si="767"/>
        <v>40</v>
      </c>
      <c r="N2003" s="389"/>
      <c r="O2003" s="455" t="e">
        <f>(A2003*B2003*W2003)+(B2003*'Calculateur de trading'!H2003)</f>
        <v>#DIV/0!</v>
      </c>
      <c r="P2003" s="274" t="e">
        <f>O2003/'Déscriptions des trades'!CK2003</f>
        <v>#DIV/0!</v>
      </c>
      <c r="Q2003" s="456" t="e">
        <f>'Déscriptions des trades'!CK2003-O2003</f>
        <v>#DIV/0!</v>
      </c>
      <c r="R2003" s="466" t="e">
        <f t="shared" si="772"/>
        <v>#DIV/0!</v>
      </c>
      <c r="S2003" s="389"/>
      <c r="T2003" s="12"/>
      <c r="U2003" s="25"/>
      <c r="V2003" s="15"/>
      <c r="W2003" s="490">
        <f t="shared" si="776"/>
        <v>0</v>
      </c>
      <c r="X2003" s="21" t="e">
        <f>W2003*U2003/'Déscriptions des trades'!CK2003*'Déscriptions des trades'!B2003</f>
        <v>#DIV/0!</v>
      </c>
      <c r="Y2003" s="459"/>
      <c r="Z2003" s="389"/>
      <c r="AA2003" s="23">
        <f t="shared" si="773"/>
        <v>0.1</v>
      </c>
      <c r="AB2003" s="17" t="e">
        <f>(AA2003*'Déscriptions des trades'!U2003*'Déscriptions des trades'!B2003/'Déscriptions des trades'!CK2003)*'Déscriptions des trades'!W2003</f>
        <v>#DIV/0!</v>
      </c>
      <c r="AC2003" s="265" t="e">
        <f>AB2003*'Déscriptions des trades'!CK2003</f>
        <v>#DIV/0!</v>
      </c>
      <c r="AD2003" s="266" t="e">
        <f>'Déscriptions des trades'!CK2003-AC2003</f>
        <v>#DIV/0!</v>
      </c>
      <c r="AE2003" s="389"/>
      <c r="AF2003" s="399">
        <v>1999</v>
      </c>
      <c r="AG2003" s="389"/>
      <c r="AH2003" s="20"/>
      <c r="AI2003" s="303"/>
      <c r="AJ2003" s="307"/>
      <c r="AK2003" s="161"/>
      <c r="AL2003" s="305"/>
      <c r="AM2003" s="305"/>
      <c r="AN2003" s="162"/>
      <c r="AO2003" s="439"/>
      <c r="AP2003" s="162"/>
      <c r="AQ2003" s="113"/>
      <c r="AR2003" s="113"/>
      <c r="AS2003" s="384"/>
      <c r="AT2003" s="306"/>
      <c r="AU2003" s="306"/>
      <c r="AV2003" s="160"/>
      <c r="AW2003" s="158"/>
      <c r="AX2003" s="385"/>
      <c r="AY2003" s="453"/>
      <c r="AZ2003" s="165"/>
      <c r="BA2003" s="301"/>
      <c r="BB2003" s="165"/>
      <c r="BC2003" s="301"/>
      <c r="BD2003" s="165"/>
      <c r="BE2003" s="302"/>
      <c r="BF2003" s="302"/>
      <c r="BG2003" s="165"/>
      <c r="BH2003" s="303"/>
      <c r="BI2003" s="165"/>
      <c r="BJ2003" s="304"/>
      <c r="BK2003" s="394"/>
      <c r="BL2003" s="302"/>
      <c r="BM2003" s="302"/>
      <c r="BN2003" s="394"/>
      <c r="BO2003" s="302"/>
      <c r="BP2003" s="13"/>
      <c r="BQ2003" s="302"/>
      <c r="BR2003" s="13"/>
      <c r="BS2003" s="302"/>
      <c r="BT2003" s="13"/>
      <c r="BU2003" s="302"/>
      <c r="BV2003" s="386"/>
      <c r="BW2003" s="303"/>
      <c r="BX2003" s="303"/>
      <c r="BY2003" s="302"/>
      <c r="BZ2003" s="302"/>
      <c r="CA2003" s="387"/>
      <c r="CB2003" s="395"/>
      <c r="CC2003" s="12"/>
      <c r="CD2003" s="304"/>
      <c r="CE2003" s="14"/>
      <c r="CF2003" s="395"/>
      <c r="CG2003" s="397"/>
      <c r="CH2003" s="300">
        <f t="shared" si="777"/>
        <v>0</v>
      </c>
      <c r="CI2003" s="26"/>
      <c r="CJ2003" s="17">
        <f t="shared" si="774"/>
        <v>0</v>
      </c>
      <c r="CK2003" s="18">
        <f t="shared" si="785"/>
        <v>12.89</v>
      </c>
      <c r="CM2003" s="164"/>
      <c r="CN2003" s="302"/>
      <c r="CO2003" s="13">
        <f t="shared" si="778"/>
        <v>0</v>
      </c>
      <c r="CP2003" s="302"/>
      <c r="CQ2003" s="13">
        <f t="shared" si="779"/>
        <v>0</v>
      </c>
      <c r="CR2003" s="302"/>
      <c r="CS2003" s="13">
        <f t="shared" si="780"/>
        <v>0</v>
      </c>
      <c r="CT2003" s="302"/>
      <c r="CU2003" s="13">
        <f t="shared" si="775"/>
        <v>0</v>
      </c>
      <c r="CV2003" s="302"/>
      <c r="CW2003" s="13">
        <f t="shared" si="781"/>
        <v>0</v>
      </c>
      <c r="CX2003" s="13">
        <f t="shared" si="782"/>
        <v>0</v>
      </c>
      <c r="CY2003" s="251">
        <f t="shared" si="783"/>
        <v>0</v>
      </c>
      <c r="CZ2003" s="13" t="s">
        <v>29</v>
      </c>
      <c r="DA2003" s="13">
        <v>50</v>
      </c>
      <c r="DB2003" s="22">
        <f t="shared" si="784"/>
        <v>0</v>
      </c>
      <c r="DD2003" s="24"/>
      <c r="DF2003" s="163"/>
      <c r="DH2003" s="24"/>
      <c r="DI2003" s="447"/>
      <c r="DJ2003" s="163"/>
    </row>
    <row r="2004" spans="1:114" s="7" customFormat="1">
      <c r="A2004" s="277">
        <f t="shared" si="768"/>
        <v>50</v>
      </c>
      <c r="B2004" s="21" t="e">
        <f>'Calculateur de trading'!I2004/C2004/W2004</f>
        <v>#DIV/0!</v>
      </c>
      <c r="C2004" s="278">
        <f t="shared" si="769"/>
        <v>10</v>
      </c>
      <c r="D2004" s="278"/>
      <c r="E2004" s="273">
        <f t="shared" si="770"/>
        <v>100</v>
      </c>
      <c r="F2004" s="271">
        <f t="shared" si="762"/>
        <v>2</v>
      </c>
      <c r="G2004" s="271" t="e">
        <f t="shared" si="763"/>
        <v>#DIV/0!</v>
      </c>
      <c r="H2004" s="272">
        <f t="shared" si="764"/>
        <v>20</v>
      </c>
      <c r="I2004" s="270"/>
      <c r="J2004" s="273">
        <f t="shared" si="771"/>
        <v>200</v>
      </c>
      <c r="K2004" s="271">
        <f t="shared" si="765"/>
        <v>4</v>
      </c>
      <c r="L2004" s="271" t="e">
        <f t="shared" si="766"/>
        <v>#DIV/0!</v>
      </c>
      <c r="M2004" s="272">
        <f t="shared" si="767"/>
        <v>40</v>
      </c>
      <c r="N2004" s="389"/>
      <c r="O2004" s="455" t="e">
        <f>(A2004*B2004*W2004)+(B2004*'Calculateur de trading'!H2004)</f>
        <v>#DIV/0!</v>
      </c>
      <c r="P2004" s="274" t="e">
        <f>O2004/'Déscriptions des trades'!CK2004</f>
        <v>#DIV/0!</v>
      </c>
      <c r="Q2004" s="456" t="e">
        <f>'Déscriptions des trades'!CK2004-O2004</f>
        <v>#DIV/0!</v>
      </c>
      <c r="R2004" s="466" t="e">
        <f t="shared" si="772"/>
        <v>#DIV/0!</v>
      </c>
      <c r="S2004" s="389"/>
      <c r="T2004" s="12"/>
      <c r="U2004" s="25"/>
      <c r="V2004" s="15"/>
      <c r="W2004" s="490">
        <f t="shared" si="776"/>
        <v>0</v>
      </c>
      <c r="X2004" s="21" t="e">
        <f>W2004*U2004/'Déscriptions des trades'!CK2004*'Déscriptions des trades'!B2004</f>
        <v>#DIV/0!</v>
      </c>
      <c r="Y2004" s="459"/>
      <c r="Z2004" s="389"/>
      <c r="AA2004" s="23">
        <f t="shared" si="773"/>
        <v>0.1</v>
      </c>
      <c r="AB2004" s="17" t="e">
        <f>(AA2004*'Déscriptions des trades'!U2004*'Déscriptions des trades'!B2004/'Déscriptions des trades'!CK2004)*'Déscriptions des trades'!W2004</f>
        <v>#DIV/0!</v>
      </c>
      <c r="AC2004" s="265" t="e">
        <f>AB2004*'Déscriptions des trades'!CK2004</f>
        <v>#DIV/0!</v>
      </c>
      <c r="AD2004" s="266" t="e">
        <f>'Déscriptions des trades'!CK2004-AC2004</f>
        <v>#DIV/0!</v>
      </c>
      <c r="AE2004" s="389"/>
      <c r="AF2004" s="399">
        <v>2000</v>
      </c>
      <c r="AG2004" s="389"/>
      <c r="AH2004" s="20"/>
      <c r="AI2004" s="303"/>
      <c r="AJ2004" s="307"/>
      <c r="AK2004" s="161"/>
      <c r="AL2004" s="305"/>
      <c r="AM2004" s="305"/>
      <c r="AN2004" s="162"/>
      <c r="AO2004" s="439"/>
      <c r="AP2004" s="162"/>
      <c r="AQ2004" s="113"/>
      <c r="AR2004" s="113"/>
      <c r="AS2004" s="384"/>
      <c r="AT2004" s="306"/>
      <c r="AU2004" s="306"/>
      <c r="AV2004" s="160"/>
      <c r="AW2004" s="158"/>
      <c r="AX2004" s="385"/>
      <c r="AY2004" s="453"/>
      <c r="AZ2004" s="165"/>
      <c r="BA2004" s="301"/>
      <c r="BB2004" s="165"/>
      <c r="BC2004" s="301"/>
      <c r="BD2004" s="165"/>
      <c r="BE2004" s="302"/>
      <c r="BF2004" s="302"/>
      <c r="BG2004" s="165"/>
      <c r="BH2004" s="303"/>
      <c r="BI2004" s="165"/>
      <c r="BJ2004" s="304"/>
      <c r="BK2004" s="394"/>
      <c r="BL2004" s="302"/>
      <c r="BM2004" s="302"/>
      <c r="BN2004" s="394"/>
      <c r="BO2004" s="302"/>
      <c r="BP2004" s="13"/>
      <c r="BQ2004" s="302"/>
      <c r="BR2004" s="13"/>
      <c r="BS2004" s="302"/>
      <c r="BT2004" s="13"/>
      <c r="BU2004" s="302"/>
      <c r="BV2004" s="386"/>
      <c r="BW2004" s="303"/>
      <c r="BX2004" s="303"/>
      <c r="BY2004" s="302"/>
      <c r="BZ2004" s="302"/>
      <c r="CA2004" s="387"/>
      <c r="CB2004" s="395"/>
      <c r="CC2004" s="12"/>
      <c r="CD2004" s="304"/>
      <c r="CE2004" s="14"/>
      <c r="CF2004" s="395"/>
      <c r="CG2004" s="397"/>
      <c r="CH2004" s="300">
        <f t="shared" si="777"/>
        <v>0</v>
      </c>
      <c r="CI2004" s="26"/>
      <c r="CJ2004" s="17">
        <f t="shared" si="774"/>
        <v>0</v>
      </c>
      <c r="CK2004" s="18">
        <f t="shared" si="785"/>
        <v>12.89</v>
      </c>
      <c r="CM2004" s="164"/>
      <c r="CN2004" s="302"/>
      <c r="CO2004" s="13">
        <f t="shared" si="778"/>
        <v>0</v>
      </c>
      <c r="CP2004" s="302"/>
      <c r="CQ2004" s="13">
        <f t="shared" si="779"/>
        <v>0</v>
      </c>
      <c r="CR2004" s="302"/>
      <c r="CS2004" s="13">
        <f t="shared" si="780"/>
        <v>0</v>
      </c>
      <c r="CT2004" s="302"/>
      <c r="CU2004" s="13">
        <f t="shared" si="775"/>
        <v>0</v>
      </c>
      <c r="CV2004" s="302"/>
      <c r="CW2004" s="13">
        <f t="shared" si="781"/>
        <v>0</v>
      </c>
      <c r="CX2004" s="13">
        <f t="shared" si="782"/>
        <v>0</v>
      </c>
      <c r="CY2004" s="251">
        <f t="shared" si="783"/>
        <v>0</v>
      </c>
      <c r="CZ2004" s="13" t="s">
        <v>29</v>
      </c>
      <c r="DA2004" s="13">
        <v>50</v>
      </c>
      <c r="DB2004" s="22">
        <f t="shared" si="784"/>
        <v>0</v>
      </c>
      <c r="DD2004" s="24"/>
      <c r="DF2004" s="163"/>
      <c r="DH2004" s="24"/>
      <c r="DI2004" s="447"/>
      <c r="DJ2004" s="163"/>
    </row>
    <row r="2005" spans="1:114" s="7" customFormat="1">
      <c r="A2005" s="277">
        <f t="shared" si="768"/>
        <v>50</v>
      </c>
      <c r="B2005" s="21" t="e">
        <f>'Calculateur de trading'!I2005/C2005/W2005</f>
        <v>#DIV/0!</v>
      </c>
      <c r="C2005" s="278">
        <f t="shared" si="769"/>
        <v>10</v>
      </c>
      <c r="D2005" s="426"/>
      <c r="E2005" s="273">
        <f t="shared" si="770"/>
        <v>100</v>
      </c>
      <c r="F2005" s="271">
        <f t="shared" si="762"/>
        <v>2</v>
      </c>
      <c r="G2005" s="271" t="e">
        <f t="shared" si="763"/>
        <v>#DIV/0!</v>
      </c>
      <c r="H2005" s="272">
        <f t="shared" si="764"/>
        <v>20</v>
      </c>
      <c r="I2005" s="270"/>
      <c r="J2005" s="273">
        <f t="shared" si="771"/>
        <v>200</v>
      </c>
      <c r="K2005" s="271">
        <f t="shared" si="765"/>
        <v>4</v>
      </c>
      <c r="L2005" s="271" t="e">
        <f t="shared" si="766"/>
        <v>#DIV/0!</v>
      </c>
      <c r="M2005" s="272">
        <f t="shared" si="767"/>
        <v>40</v>
      </c>
      <c r="N2005" s="389"/>
      <c r="O2005" s="455" t="e">
        <f>(A2005*B2005*W2005)+(B2005*'Calculateur de trading'!H2005)</f>
        <v>#DIV/0!</v>
      </c>
      <c r="P2005" s="274" t="e">
        <f>O2005/'Déscriptions des trades'!CK2005</f>
        <v>#DIV/0!</v>
      </c>
      <c r="Q2005" s="456" t="e">
        <f>'Déscriptions des trades'!CK2005-O2005</f>
        <v>#DIV/0!</v>
      </c>
      <c r="R2005" s="466" t="e">
        <f t="shared" si="772"/>
        <v>#DIV/0!</v>
      </c>
      <c r="S2005" s="389"/>
      <c r="T2005" s="12"/>
      <c r="U2005" s="25"/>
      <c r="V2005" s="15"/>
      <c r="W2005" s="490">
        <f t="shared" si="776"/>
        <v>0</v>
      </c>
      <c r="X2005" s="21" t="e">
        <f>W2005*U2005/'Déscriptions des trades'!CK2005*'Déscriptions des trades'!B2005</f>
        <v>#DIV/0!</v>
      </c>
      <c r="Y2005" s="459"/>
      <c r="Z2005" s="389"/>
      <c r="AA2005" s="23">
        <f t="shared" si="773"/>
        <v>0.1</v>
      </c>
      <c r="AB2005" s="17" t="e">
        <f>(AA2005*'Déscriptions des trades'!U2005*'Déscriptions des trades'!B2005/'Déscriptions des trades'!CK2005)*'Déscriptions des trades'!W2005</f>
        <v>#DIV/0!</v>
      </c>
      <c r="AC2005" s="265" t="e">
        <f>AB2005*'Déscriptions des trades'!CK2005</f>
        <v>#DIV/0!</v>
      </c>
      <c r="AD2005" s="266" t="e">
        <f>'Déscriptions des trades'!CK2005-AC2005</f>
        <v>#DIV/0!</v>
      </c>
      <c r="AE2005" s="389"/>
      <c r="AF2005" s="399">
        <v>2001</v>
      </c>
      <c r="AG2005" s="389"/>
      <c r="AH2005" s="20"/>
      <c r="AI2005" s="303"/>
      <c r="AJ2005" s="307"/>
      <c r="AK2005" s="161"/>
      <c r="AL2005" s="305"/>
      <c r="AM2005" s="305"/>
      <c r="AN2005" s="162"/>
      <c r="AO2005" s="439"/>
      <c r="AP2005" s="162"/>
      <c r="AQ2005" s="113"/>
      <c r="AR2005" s="113"/>
      <c r="AS2005" s="384"/>
      <c r="AT2005" s="306"/>
      <c r="AU2005" s="306"/>
      <c r="AV2005" s="160"/>
      <c r="AW2005" s="158"/>
      <c r="AX2005" s="385"/>
      <c r="AY2005" s="453"/>
      <c r="AZ2005" s="165"/>
      <c r="BA2005" s="301"/>
      <c r="BB2005" s="165"/>
      <c r="BC2005" s="301"/>
      <c r="BD2005" s="165"/>
      <c r="BE2005" s="302"/>
      <c r="BF2005" s="302"/>
      <c r="BG2005" s="165"/>
      <c r="BH2005" s="303"/>
      <c r="BI2005" s="165"/>
      <c r="BJ2005" s="304"/>
      <c r="BK2005" s="394"/>
      <c r="BL2005" s="302"/>
      <c r="BM2005" s="302"/>
      <c r="BN2005" s="394"/>
      <c r="BO2005" s="302"/>
      <c r="BP2005" s="13"/>
      <c r="BQ2005" s="302"/>
      <c r="BR2005" s="13"/>
      <c r="BS2005" s="302"/>
      <c r="BT2005" s="13"/>
      <c r="BU2005" s="302"/>
      <c r="BV2005" s="386"/>
      <c r="BW2005" s="303"/>
      <c r="BX2005" s="303"/>
      <c r="BY2005" s="302"/>
      <c r="BZ2005" s="302"/>
      <c r="CA2005" s="387"/>
      <c r="CB2005" s="395"/>
      <c r="CC2005" s="12"/>
      <c r="CD2005" s="304"/>
      <c r="CE2005" s="14"/>
      <c r="CF2005" s="395"/>
      <c r="CG2005" s="397"/>
      <c r="CH2005" s="300">
        <f t="shared" si="777"/>
        <v>0</v>
      </c>
      <c r="CI2005" s="26"/>
      <c r="CJ2005" s="17">
        <f t="shared" si="774"/>
        <v>0</v>
      </c>
      <c r="CK2005" s="18">
        <f t="shared" si="785"/>
        <v>12.89</v>
      </c>
      <c r="CM2005" s="164"/>
      <c r="CN2005" s="302"/>
      <c r="CO2005" s="13">
        <f t="shared" si="778"/>
        <v>0</v>
      </c>
      <c r="CP2005" s="302"/>
      <c r="CQ2005" s="13">
        <f t="shared" si="779"/>
        <v>0</v>
      </c>
      <c r="CR2005" s="302"/>
      <c r="CS2005" s="13">
        <f t="shared" si="780"/>
        <v>0</v>
      </c>
      <c r="CT2005" s="302"/>
      <c r="CU2005" s="13">
        <f t="shared" si="775"/>
        <v>0</v>
      </c>
      <c r="CV2005" s="302"/>
      <c r="CW2005" s="13">
        <f t="shared" si="781"/>
        <v>0</v>
      </c>
      <c r="CX2005" s="13">
        <f t="shared" si="782"/>
        <v>0</v>
      </c>
      <c r="CY2005" s="251">
        <f t="shared" si="783"/>
        <v>0</v>
      </c>
      <c r="CZ2005" s="13" t="s">
        <v>29</v>
      </c>
      <c r="DA2005" s="13">
        <v>50</v>
      </c>
      <c r="DB2005" s="22">
        <f t="shared" si="784"/>
        <v>0</v>
      </c>
      <c r="DD2005" s="24"/>
      <c r="DF2005" s="163"/>
      <c r="DH2005" s="24"/>
      <c r="DI2005" s="447"/>
      <c r="DJ2005" s="163"/>
    </row>
    <row r="2006" spans="1:114" s="7" customFormat="1">
      <c r="A2006" s="277">
        <f t="shared" si="768"/>
        <v>50</v>
      </c>
      <c r="B2006" s="21" t="e">
        <f>'Calculateur de trading'!I2006/C2006/W2006</f>
        <v>#DIV/0!</v>
      </c>
      <c r="C2006" s="278">
        <f t="shared" si="769"/>
        <v>10</v>
      </c>
      <c r="D2006" s="278"/>
      <c r="E2006" s="273">
        <f t="shared" si="770"/>
        <v>100</v>
      </c>
      <c r="F2006" s="271">
        <f t="shared" si="762"/>
        <v>2</v>
      </c>
      <c r="G2006" s="271" t="e">
        <f t="shared" si="763"/>
        <v>#DIV/0!</v>
      </c>
      <c r="H2006" s="272">
        <f t="shared" si="764"/>
        <v>20</v>
      </c>
      <c r="I2006" s="270"/>
      <c r="J2006" s="273">
        <f t="shared" si="771"/>
        <v>200</v>
      </c>
      <c r="K2006" s="271">
        <f t="shared" si="765"/>
        <v>4</v>
      </c>
      <c r="L2006" s="271" t="e">
        <f t="shared" si="766"/>
        <v>#DIV/0!</v>
      </c>
      <c r="M2006" s="272">
        <f t="shared" si="767"/>
        <v>40</v>
      </c>
      <c r="N2006" s="389"/>
      <c r="O2006" s="455" t="e">
        <f>(A2006*B2006*W2006)+(B2006*'Calculateur de trading'!H2006)</f>
        <v>#DIV/0!</v>
      </c>
      <c r="P2006" s="274" t="e">
        <f>O2006/'Déscriptions des trades'!CK2006</f>
        <v>#DIV/0!</v>
      </c>
      <c r="Q2006" s="456" t="e">
        <f>'Déscriptions des trades'!CK2006-O2006</f>
        <v>#DIV/0!</v>
      </c>
      <c r="R2006" s="466" t="e">
        <f t="shared" si="772"/>
        <v>#DIV/0!</v>
      </c>
      <c r="S2006" s="389"/>
      <c r="T2006" s="12"/>
      <c r="U2006" s="25"/>
      <c r="V2006" s="15"/>
      <c r="W2006" s="490">
        <f t="shared" si="776"/>
        <v>0</v>
      </c>
      <c r="X2006" s="21" t="e">
        <f>W2006*U2006/'Déscriptions des trades'!CK2006*'Déscriptions des trades'!B2006</f>
        <v>#DIV/0!</v>
      </c>
      <c r="Y2006" s="459"/>
      <c r="Z2006" s="389"/>
      <c r="AA2006" s="23">
        <f t="shared" si="773"/>
        <v>0.1</v>
      </c>
      <c r="AB2006" s="17" t="e">
        <f>(AA2006*'Déscriptions des trades'!U2006*'Déscriptions des trades'!B2006/'Déscriptions des trades'!CK2006)*'Déscriptions des trades'!W2006</f>
        <v>#DIV/0!</v>
      </c>
      <c r="AC2006" s="265" t="e">
        <f>AB2006*'Déscriptions des trades'!CK2006</f>
        <v>#DIV/0!</v>
      </c>
      <c r="AD2006" s="266" t="e">
        <f>'Déscriptions des trades'!CK2006-AC2006</f>
        <v>#DIV/0!</v>
      </c>
      <c r="AE2006" s="389"/>
      <c r="AF2006" s="399">
        <v>2002</v>
      </c>
      <c r="AG2006" s="389"/>
      <c r="AH2006" s="20"/>
      <c r="AI2006" s="303"/>
      <c r="AJ2006" s="307"/>
      <c r="AK2006" s="161"/>
      <c r="AL2006" s="305"/>
      <c r="AM2006" s="305"/>
      <c r="AN2006" s="162"/>
      <c r="AO2006" s="439"/>
      <c r="AP2006" s="162"/>
      <c r="AQ2006" s="113"/>
      <c r="AR2006" s="113"/>
      <c r="AS2006" s="384"/>
      <c r="AT2006" s="306"/>
      <c r="AU2006" s="306"/>
      <c r="AV2006" s="160"/>
      <c r="AW2006" s="158"/>
      <c r="AX2006" s="385"/>
      <c r="AY2006" s="453"/>
      <c r="AZ2006" s="165"/>
      <c r="BA2006" s="301"/>
      <c r="BB2006" s="165"/>
      <c r="BC2006" s="301"/>
      <c r="BD2006" s="165"/>
      <c r="BE2006" s="302"/>
      <c r="BF2006" s="302"/>
      <c r="BG2006" s="165"/>
      <c r="BH2006" s="303"/>
      <c r="BI2006" s="165"/>
      <c r="BJ2006" s="304"/>
      <c r="BK2006" s="394"/>
      <c r="BL2006" s="302"/>
      <c r="BM2006" s="302"/>
      <c r="BN2006" s="394"/>
      <c r="BO2006" s="302"/>
      <c r="BP2006" s="13"/>
      <c r="BQ2006" s="302"/>
      <c r="BR2006" s="13"/>
      <c r="BS2006" s="302"/>
      <c r="BT2006" s="13"/>
      <c r="BU2006" s="302"/>
      <c r="BV2006" s="386"/>
      <c r="BW2006" s="303"/>
      <c r="BX2006" s="303"/>
      <c r="BY2006" s="302"/>
      <c r="BZ2006" s="302"/>
      <c r="CA2006" s="387"/>
      <c r="CB2006" s="395"/>
      <c r="CC2006" s="12"/>
      <c r="CD2006" s="304"/>
      <c r="CE2006" s="14"/>
      <c r="CF2006" s="395"/>
      <c r="CG2006" s="397"/>
      <c r="CH2006" s="300">
        <f t="shared" si="777"/>
        <v>0</v>
      </c>
      <c r="CI2006" s="26"/>
      <c r="CJ2006" s="17">
        <f t="shared" si="774"/>
        <v>0</v>
      </c>
      <c r="CK2006" s="18">
        <f t="shared" si="785"/>
        <v>12.89</v>
      </c>
      <c r="CM2006" s="164"/>
      <c r="CN2006" s="302"/>
      <c r="CO2006" s="13">
        <f t="shared" si="778"/>
        <v>0</v>
      </c>
      <c r="CP2006" s="302"/>
      <c r="CQ2006" s="13">
        <f t="shared" si="779"/>
        <v>0</v>
      </c>
      <c r="CR2006" s="302"/>
      <c r="CS2006" s="13">
        <f t="shared" si="780"/>
        <v>0</v>
      </c>
      <c r="CT2006" s="302"/>
      <c r="CU2006" s="13">
        <f t="shared" si="775"/>
        <v>0</v>
      </c>
      <c r="CV2006" s="302"/>
      <c r="CW2006" s="13">
        <f t="shared" si="781"/>
        <v>0</v>
      </c>
      <c r="CX2006" s="13">
        <f t="shared" si="782"/>
        <v>0</v>
      </c>
      <c r="CY2006" s="251">
        <f t="shared" si="783"/>
        <v>0</v>
      </c>
      <c r="CZ2006" s="13" t="s">
        <v>29</v>
      </c>
      <c r="DA2006" s="13">
        <v>50</v>
      </c>
      <c r="DB2006" s="22">
        <f t="shared" si="784"/>
        <v>0</v>
      </c>
      <c r="DD2006" s="24"/>
      <c r="DF2006" s="163"/>
      <c r="DH2006" s="24"/>
      <c r="DI2006" s="447"/>
      <c r="DJ2006" s="163"/>
    </row>
    <row r="2007" spans="1:114" s="7" customFormat="1">
      <c r="A2007" s="277">
        <f t="shared" si="768"/>
        <v>50</v>
      </c>
      <c r="B2007" s="21" t="e">
        <f>'Calculateur de trading'!I2007/C2007/W2007</f>
        <v>#DIV/0!</v>
      </c>
      <c r="C2007" s="278">
        <f t="shared" si="769"/>
        <v>10</v>
      </c>
      <c r="D2007" s="426"/>
      <c r="E2007" s="273">
        <f t="shared" si="770"/>
        <v>100</v>
      </c>
      <c r="F2007" s="271">
        <f t="shared" si="762"/>
        <v>2</v>
      </c>
      <c r="G2007" s="271" t="e">
        <f t="shared" si="763"/>
        <v>#DIV/0!</v>
      </c>
      <c r="H2007" s="272">
        <f t="shared" si="764"/>
        <v>20</v>
      </c>
      <c r="I2007" s="270"/>
      <c r="J2007" s="273">
        <f t="shared" si="771"/>
        <v>200</v>
      </c>
      <c r="K2007" s="271">
        <f t="shared" si="765"/>
        <v>4</v>
      </c>
      <c r="L2007" s="271" t="e">
        <f t="shared" si="766"/>
        <v>#DIV/0!</v>
      </c>
      <c r="M2007" s="272">
        <f t="shared" si="767"/>
        <v>40</v>
      </c>
      <c r="N2007" s="389"/>
      <c r="O2007" s="455" t="e">
        <f>(A2007*B2007*W2007)+(B2007*'Calculateur de trading'!H2007)</f>
        <v>#DIV/0!</v>
      </c>
      <c r="P2007" s="274" t="e">
        <f>O2007/'Déscriptions des trades'!CK2007</f>
        <v>#DIV/0!</v>
      </c>
      <c r="Q2007" s="456" t="e">
        <f>'Déscriptions des trades'!CK2007-O2007</f>
        <v>#DIV/0!</v>
      </c>
      <c r="R2007" s="466" t="e">
        <f t="shared" si="772"/>
        <v>#DIV/0!</v>
      </c>
      <c r="S2007" s="389"/>
      <c r="T2007" s="12"/>
      <c r="U2007" s="25"/>
      <c r="V2007" s="15"/>
      <c r="W2007" s="490">
        <f t="shared" si="776"/>
        <v>0</v>
      </c>
      <c r="X2007" s="21" t="e">
        <f>W2007*U2007/'Déscriptions des trades'!CK2007*'Déscriptions des trades'!B2007</f>
        <v>#DIV/0!</v>
      </c>
      <c r="Y2007" s="459"/>
      <c r="Z2007" s="389"/>
      <c r="AA2007" s="23">
        <f t="shared" si="773"/>
        <v>0.1</v>
      </c>
      <c r="AB2007" s="17" t="e">
        <f>(AA2007*'Déscriptions des trades'!U2007*'Déscriptions des trades'!B2007/'Déscriptions des trades'!CK2007)*'Déscriptions des trades'!W2007</f>
        <v>#DIV/0!</v>
      </c>
      <c r="AC2007" s="265" t="e">
        <f>AB2007*'Déscriptions des trades'!CK2007</f>
        <v>#DIV/0!</v>
      </c>
      <c r="AD2007" s="266" t="e">
        <f>'Déscriptions des trades'!CK2007-AC2007</f>
        <v>#DIV/0!</v>
      </c>
      <c r="AE2007" s="389"/>
      <c r="AF2007" s="399">
        <v>2003</v>
      </c>
      <c r="AG2007" s="389"/>
      <c r="AH2007" s="20"/>
      <c r="AI2007" s="303"/>
      <c r="AJ2007" s="307"/>
      <c r="AK2007" s="161"/>
      <c r="AL2007" s="305"/>
      <c r="AM2007" s="305"/>
      <c r="AN2007" s="162"/>
      <c r="AO2007" s="439"/>
      <c r="AP2007" s="162"/>
      <c r="AQ2007" s="113"/>
      <c r="AR2007" s="113"/>
      <c r="AS2007" s="384"/>
      <c r="AT2007" s="306"/>
      <c r="AU2007" s="306"/>
      <c r="AV2007" s="160"/>
      <c r="AW2007" s="158"/>
      <c r="AX2007" s="385"/>
      <c r="AY2007" s="453"/>
      <c r="AZ2007" s="165"/>
      <c r="BA2007" s="301"/>
      <c r="BB2007" s="165"/>
      <c r="BC2007" s="301"/>
      <c r="BD2007" s="165"/>
      <c r="BE2007" s="302"/>
      <c r="BF2007" s="302"/>
      <c r="BG2007" s="165"/>
      <c r="BH2007" s="303"/>
      <c r="BI2007" s="165"/>
      <c r="BJ2007" s="304"/>
      <c r="BK2007" s="394"/>
      <c r="BL2007" s="302"/>
      <c r="BM2007" s="302"/>
      <c r="BN2007" s="394"/>
      <c r="BO2007" s="302"/>
      <c r="BP2007" s="13"/>
      <c r="BQ2007" s="302"/>
      <c r="BR2007" s="13"/>
      <c r="BS2007" s="302"/>
      <c r="BT2007" s="13"/>
      <c r="BU2007" s="302"/>
      <c r="BV2007" s="386"/>
      <c r="BW2007" s="303"/>
      <c r="BX2007" s="303"/>
      <c r="BY2007" s="302"/>
      <c r="BZ2007" s="302"/>
      <c r="CA2007" s="387"/>
      <c r="CB2007" s="395"/>
      <c r="CC2007" s="12"/>
      <c r="CD2007" s="304"/>
      <c r="CE2007" s="14"/>
      <c r="CF2007" s="395"/>
      <c r="CG2007" s="397"/>
      <c r="CH2007" s="300">
        <f t="shared" si="777"/>
        <v>0</v>
      </c>
      <c r="CI2007" s="26"/>
      <c r="CJ2007" s="17">
        <f t="shared" si="774"/>
        <v>0</v>
      </c>
      <c r="CK2007" s="18">
        <f t="shared" si="785"/>
        <v>12.89</v>
      </c>
      <c r="CM2007" s="164"/>
      <c r="CN2007" s="302"/>
      <c r="CO2007" s="13">
        <f t="shared" si="778"/>
        <v>0</v>
      </c>
      <c r="CP2007" s="302"/>
      <c r="CQ2007" s="13">
        <f t="shared" si="779"/>
        <v>0</v>
      </c>
      <c r="CR2007" s="302"/>
      <c r="CS2007" s="13">
        <f t="shared" si="780"/>
        <v>0</v>
      </c>
      <c r="CT2007" s="302"/>
      <c r="CU2007" s="13">
        <f t="shared" si="775"/>
        <v>0</v>
      </c>
      <c r="CV2007" s="302"/>
      <c r="CW2007" s="13">
        <f t="shared" si="781"/>
        <v>0</v>
      </c>
      <c r="CX2007" s="13">
        <f t="shared" si="782"/>
        <v>0</v>
      </c>
      <c r="CY2007" s="251">
        <f t="shared" si="783"/>
        <v>0</v>
      </c>
      <c r="CZ2007" s="13" t="s">
        <v>29</v>
      </c>
      <c r="DA2007" s="13">
        <v>50</v>
      </c>
      <c r="DB2007" s="22">
        <f t="shared" si="784"/>
        <v>0</v>
      </c>
      <c r="DD2007" s="24"/>
      <c r="DF2007" s="163"/>
      <c r="DH2007" s="24"/>
      <c r="DI2007" s="447"/>
      <c r="DJ2007" s="163"/>
    </row>
    <row r="2008" spans="1:114" s="7" customFormat="1">
      <c r="A2008" s="277">
        <f t="shared" si="768"/>
        <v>50</v>
      </c>
      <c r="B2008" s="21" t="e">
        <f>'Calculateur de trading'!I2008/C2008/W2008</f>
        <v>#DIV/0!</v>
      </c>
      <c r="C2008" s="278">
        <f t="shared" si="769"/>
        <v>10</v>
      </c>
      <c r="D2008" s="426"/>
      <c r="E2008" s="273">
        <f t="shared" si="770"/>
        <v>100</v>
      </c>
      <c r="F2008" s="271">
        <f t="shared" si="762"/>
        <v>2</v>
      </c>
      <c r="G2008" s="271" t="e">
        <f t="shared" si="763"/>
        <v>#DIV/0!</v>
      </c>
      <c r="H2008" s="272">
        <f t="shared" si="764"/>
        <v>20</v>
      </c>
      <c r="I2008" s="270"/>
      <c r="J2008" s="273">
        <f t="shared" si="771"/>
        <v>200</v>
      </c>
      <c r="K2008" s="271">
        <f t="shared" si="765"/>
        <v>4</v>
      </c>
      <c r="L2008" s="271" t="e">
        <f t="shared" si="766"/>
        <v>#DIV/0!</v>
      </c>
      <c r="M2008" s="272">
        <f t="shared" si="767"/>
        <v>40</v>
      </c>
      <c r="N2008" s="389"/>
      <c r="O2008" s="455" t="e">
        <f>(A2008*B2008*W2008)+(B2008*'Calculateur de trading'!H2008)</f>
        <v>#DIV/0!</v>
      </c>
      <c r="P2008" s="274" t="e">
        <f>O2008/'Déscriptions des trades'!CK2008</f>
        <v>#DIV/0!</v>
      </c>
      <c r="Q2008" s="456" t="e">
        <f>'Déscriptions des trades'!CK2008-O2008</f>
        <v>#DIV/0!</v>
      </c>
      <c r="R2008" s="466" t="e">
        <f t="shared" si="772"/>
        <v>#DIV/0!</v>
      </c>
      <c r="S2008" s="389"/>
      <c r="T2008" s="12"/>
      <c r="U2008" s="25"/>
      <c r="V2008" s="15"/>
      <c r="W2008" s="490">
        <f t="shared" si="776"/>
        <v>0</v>
      </c>
      <c r="X2008" s="21" t="e">
        <f>W2008*U2008/'Déscriptions des trades'!CK2008*'Déscriptions des trades'!B2008</f>
        <v>#DIV/0!</v>
      </c>
      <c r="Y2008" s="459"/>
      <c r="Z2008" s="389"/>
      <c r="AA2008" s="23">
        <f t="shared" si="773"/>
        <v>0.1</v>
      </c>
      <c r="AB2008" s="17" t="e">
        <f>(AA2008*'Déscriptions des trades'!U2008*'Déscriptions des trades'!B2008/'Déscriptions des trades'!CK2008)*'Déscriptions des trades'!W2008</f>
        <v>#DIV/0!</v>
      </c>
      <c r="AC2008" s="265" t="e">
        <f>AB2008*'Déscriptions des trades'!CK2008</f>
        <v>#DIV/0!</v>
      </c>
      <c r="AD2008" s="266" t="e">
        <f>'Déscriptions des trades'!CK2008-AC2008</f>
        <v>#DIV/0!</v>
      </c>
      <c r="AE2008" s="389"/>
      <c r="AF2008" s="399">
        <v>2004</v>
      </c>
      <c r="AG2008" s="389"/>
      <c r="AH2008" s="20"/>
      <c r="AI2008" s="303"/>
      <c r="AJ2008" s="307"/>
      <c r="AK2008" s="161"/>
      <c r="AL2008" s="305"/>
      <c r="AM2008" s="305"/>
      <c r="AN2008" s="162"/>
      <c r="AO2008" s="439"/>
      <c r="AP2008" s="162"/>
      <c r="AQ2008" s="113"/>
      <c r="AR2008" s="113"/>
      <c r="AS2008" s="384"/>
      <c r="AT2008" s="306"/>
      <c r="AU2008" s="306"/>
      <c r="AV2008" s="160"/>
      <c r="AW2008" s="158"/>
      <c r="AX2008" s="385"/>
      <c r="AY2008" s="453"/>
      <c r="AZ2008" s="165"/>
      <c r="BA2008" s="301"/>
      <c r="BB2008" s="165"/>
      <c r="BC2008" s="301"/>
      <c r="BD2008" s="165"/>
      <c r="BE2008" s="302"/>
      <c r="BF2008" s="302"/>
      <c r="BG2008" s="165"/>
      <c r="BH2008" s="303"/>
      <c r="BI2008" s="165"/>
      <c r="BJ2008" s="304"/>
      <c r="BK2008" s="394"/>
      <c r="BL2008" s="302"/>
      <c r="BM2008" s="302"/>
      <c r="BN2008" s="394"/>
      <c r="BO2008" s="302"/>
      <c r="BP2008" s="13"/>
      <c r="BQ2008" s="302"/>
      <c r="BR2008" s="13"/>
      <c r="BS2008" s="302"/>
      <c r="BT2008" s="13"/>
      <c r="BU2008" s="302"/>
      <c r="BV2008" s="386"/>
      <c r="BW2008" s="303"/>
      <c r="BX2008" s="303"/>
      <c r="BY2008" s="302"/>
      <c r="BZ2008" s="302"/>
      <c r="CA2008" s="387"/>
      <c r="CB2008" s="395"/>
      <c r="CC2008" s="12"/>
      <c r="CD2008" s="304"/>
      <c r="CE2008" s="14"/>
      <c r="CF2008" s="395"/>
      <c r="CG2008" s="397"/>
      <c r="CH2008" s="300">
        <f t="shared" si="777"/>
        <v>0</v>
      </c>
      <c r="CI2008" s="26"/>
      <c r="CJ2008" s="17">
        <f t="shared" si="774"/>
        <v>0</v>
      </c>
      <c r="CK2008" s="18">
        <f t="shared" si="785"/>
        <v>12.89</v>
      </c>
      <c r="CM2008" s="164"/>
      <c r="CN2008" s="302"/>
      <c r="CO2008" s="13">
        <f t="shared" si="778"/>
        <v>0</v>
      </c>
      <c r="CP2008" s="302"/>
      <c r="CQ2008" s="13">
        <f t="shared" si="779"/>
        <v>0</v>
      </c>
      <c r="CR2008" s="302"/>
      <c r="CS2008" s="13">
        <f t="shared" si="780"/>
        <v>0</v>
      </c>
      <c r="CT2008" s="302"/>
      <c r="CU2008" s="13">
        <f t="shared" si="775"/>
        <v>0</v>
      </c>
      <c r="CV2008" s="302"/>
      <c r="CW2008" s="13">
        <f t="shared" si="781"/>
        <v>0</v>
      </c>
      <c r="CX2008" s="13">
        <f t="shared" si="782"/>
        <v>0</v>
      </c>
      <c r="CY2008" s="251">
        <f t="shared" si="783"/>
        <v>0</v>
      </c>
      <c r="CZ2008" s="13" t="s">
        <v>29</v>
      </c>
      <c r="DA2008" s="13">
        <v>50</v>
      </c>
      <c r="DB2008" s="22">
        <f t="shared" si="784"/>
        <v>0</v>
      </c>
      <c r="DD2008" s="24"/>
      <c r="DF2008" s="163"/>
      <c r="DH2008" s="24"/>
      <c r="DI2008" s="447"/>
      <c r="DJ2008" s="163"/>
    </row>
    <row r="2009" spans="1:114" s="7" customFormat="1">
      <c r="A2009" s="277">
        <f t="shared" si="768"/>
        <v>50</v>
      </c>
      <c r="B2009" s="21" t="e">
        <f>'Calculateur de trading'!I2009/C2009/W2009</f>
        <v>#DIV/0!</v>
      </c>
      <c r="C2009" s="278">
        <f t="shared" si="769"/>
        <v>10</v>
      </c>
      <c r="D2009" s="278"/>
      <c r="E2009" s="273">
        <f t="shared" si="770"/>
        <v>100</v>
      </c>
      <c r="F2009" s="271">
        <f t="shared" si="762"/>
        <v>2</v>
      </c>
      <c r="G2009" s="271" t="e">
        <f t="shared" si="763"/>
        <v>#DIV/0!</v>
      </c>
      <c r="H2009" s="272">
        <f t="shared" si="764"/>
        <v>20</v>
      </c>
      <c r="I2009" s="270"/>
      <c r="J2009" s="273">
        <f t="shared" si="771"/>
        <v>200</v>
      </c>
      <c r="K2009" s="271">
        <f t="shared" si="765"/>
        <v>4</v>
      </c>
      <c r="L2009" s="271" t="e">
        <f t="shared" si="766"/>
        <v>#DIV/0!</v>
      </c>
      <c r="M2009" s="272">
        <f t="shared" si="767"/>
        <v>40</v>
      </c>
      <c r="N2009" s="389"/>
      <c r="O2009" s="455" t="e">
        <f>(A2009*B2009*W2009)+(B2009*'Calculateur de trading'!H2009)</f>
        <v>#DIV/0!</v>
      </c>
      <c r="P2009" s="274" t="e">
        <f>O2009/'Déscriptions des trades'!CK2009</f>
        <v>#DIV/0!</v>
      </c>
      <c r="Q2009" s="456" t="e">
        <f>'Déscriptions des trades'!CK2009-O2009</f>
        <v>#DIV/0!</v>
      </c>
      <c r="R2009" s="466" t="e">
        <f t="shared" si="772"/>
        <v>#DIV/0!</v>
      </c>
      <c r="S2009" s="389"/>
      <c r="T2009" s="12"/>
      <c r="U2009" s="25"/>
      <c r="V2009" s="15"/>
      <c r="W2009" s="490">
        <f t="shared" si="776"/>
        <v>0</v>
      </c>
      <c r="X2009" s="21" t="e">
        <f>W2009*U2009/'Déscriptions des trades'!CK2009*'Déscriptions des trades'!B2009</f>
        <v>#DIV/0!</v>
      </c>
      <c r="Y2009" s="459"/>
      <c r="Z2009" s="389"/>
      <c r="AA2009" s="23">
        <f t="shared" si="773"/>
        <v>0.1</v>
      </c>
      <c r="AB2009" s="17" t="e">
        <f>(AA2009*'Déscriptions des trades'!U2009*'Déscriptions des trades'!B2009/'Déscriptions des trades'!CK2009)*'Déscriptions des trades'!W2009</f>
        <v>#DIV/0!</v>
      </c>
      <c r="AC2009" s="265" t="e">
        <f>AB2009*'Déscriptions des trades'!CK2009</f>
        <v>#DIV/0!</v>
      </c>
      <c r="AD2009" s="266" t="e">
        <f>'Déscriptions des trades'!CK2009-AC2009</f>
        <v>#DIV/0!</v>
      </c>
      <c r="AE2009" s="389"/>
      <c r="AF2009" s="399">
        <v>2005</v>
      </c>
      <c r="AG2009" s="389"/>
      <c r="AH2009" s="20"/>
      <c r="AI2009" s="303"/>
      <c r="AJ2009" s="307"/>
      <c r="AK2009" s="161"/>
      <c r="AL2009" s="305"/>
      <c r="AM2009" s="305"/>
      <c r="AN2009" s="162"/>
      <c r="AO2009" s="439"/>
      <c r="AP2009" s="162"/>
      <c r="AQ2009" s="113"/>
      <c r="AR2009" s="113"/>
      <c r="AS2009" s="384"/>
      <c r="AT2009" s="306"/>
      <c r="AU2009" s="306"/>
      <c r="AV2009" s="160"/>
      <c r="AW2009" s="158"/>
      <c r="AX2009" s="385"/>
      <c r="AY2009" s="453"/>
      <c r="AZ2009" s="165"/>
      <c r="BA2009" s="301"/>
      <c r="BB2009" s="165"/>
      <c r="BC2009" s="301"/>
      <c r="BD2009" s="165"/>
      <c r="BE2009" s="302"/>
      <c r="BF2009" s="302"/>
      <c r="BG2009" s="165"/>
      <c r="BH2009" s="303"/>
      <c r="BI2009" s="165"/>
      <c r="BJ2009" s="304"/>
      <c r="BK2009" s="394"/>
      <c r="BL2009" s="302"/>
      <c r="BM2009" s="302"/>
      <c r="BN2009" s="394"/>
      <c r="BO2009" s="302"/>
      <c r="BP2009" s="13"/>
      <c r="BQ2009" s="302"/>
      <c r="BR2009" s="13"/>
      <c r="BS2009" s="302"/>
      <c r="BT2009" s="13"/>
      <c r="BU2009" s="302"/>
      <c r="BV2009" s="386"/>
      <c r="BW2009" s="303"/>
      <c r="BX2009" s="303"/>
      <c r="BY2009" s="302"/>
      <c r="BZ2009" s="302"/>
      <c r="CA2009" s="387"/>
      <c r="CB2009" s="395"/>
      <c r="CC2009" s="12"/>
      <c r="CD2009" s="304"/>
      <c r="CE2009" s="14"/>
      <c r="CF2009" s="395"/>
      <c r="CG2009" s="397"/>
      <c r="CH2009" s="300">
        <f t="shared" si="777"/>
        <v>0</v>
      </c>
      <c r="CI2009" s="26"/>
      <c r="CJ2009" s="17">
        <f t="shared" si="774"/>
        <v>0</v>
      </c>
      <c r="CK2009" s="18">
        <f t="shared" si="785"/>
        <v>12.89</v>
      </c>
      <c r="CM2009" s="164"/>
      <c r="CN2009" s="302"/>
      <c r="CO2009" s="13">
        <f t="shared" si="778"/>
        <v>0</v>
      </c>
      <c r="CP2009" s="302"/>
      <c r="CQ2009" s="13">
        <f t="shared" si="779"/>
        <v>0</v>
      </c>
      <c r="CR2009" s="302"/>
      <c r="CS2009" s="13">
        <f t="shared" si="780"/>
        <v>0</v>
      </c>
      <c r="CT2009" s="302"/>
      <c r="CU2009" s="13">
        <f t="shared" si="775"/>
        <v>0</v>
      </c>
      <c r="CV2009" s="302"/>
      <c r="CW2009" s="13">
        <f t="shared" si="781"/>
        <v>0</v>
      </c>
      <c r="CX2009" s="13">
        <f t="shared" si="782"/>
        <v>0</v>
      </c>
      <c r="CY2009" s="251">
        <f t="shared" si="783"/>
        <v>0</v>
      </c>
      <c r="CZ2009" s="13" t="s">
        <v>29</v>
      </c>
      <c r="DA2009" s="13">
        <v>50</v>
      </c>
      <c r="DB2009" s="22">
        <f t="shared" si="784"/>
        <v>0</v>
      </c>
      <c r="DD2009" s="24"/>
      <c r="DF2009" s="163"/>
      <c r="DH2009" s="24"/>
      <c r="DI2009" s="447"/>
      <c r="DJ2009" s="163"/>
    </row>
    <row r="2010" spans="1:114" s="7" customFormat="1">
      <c r="A2010" s="277">
        <f t="shared" si="768"/>
        <v>50</v>
      </c>
      <c r="B2010" s="21" t="e">
        <f>'Calculateur de trading'!I2010/C2010/W2010</f>
        <v>#DIV/0!</v>
      </c>
      <c r="C2010" s="278">
        <f t="shared" si="769"/>
        <v>10</v>
      </c>
      <c r="D2010" s="426"/>
      <c r="E2010" s="273">
        <f t="shared" si="770"/>
        <v>100</v>
      </c>
      <c r="F2010" s="271">
        <f t="shared" si="762"/>
        <v>2</v>
      </c>
      <c r="G2010" s="271" t="e">
        <f t="shared" si="763"/>
        <v>#DIV/0!</v>
      </c>
      <c r="H2010" s="272">
        <f t="shared" si="764"/>
        <v>20</v>
      </c>
      <c r="I2010" s="270"/>
      <c r="J2010" s="273">
        <f t="shared" si="771"/>
        <v>200</v>
      </c>
      <c r="K2010" s="271">
        <f t="shared" si="765"/>
        <v>4</v>
      </c>
      <c r="L2010" s="271" t="e">
        <f t="shared" si="766"/>
        <v>#DIV/0!</v>
      </c>
      <c r="M2010" s="272">
        <f t="shared" si="767"/>
        <v>40</v>
      </c>
      <c r="N2010" s="389"/>
      <c r="O2010" s="455" t="e">
        <f>(A2010*B2010*W2010)+(B2010*'Calculateur de trading'!H2010)</f>
        <v>#DIV/0!</v>
      </c>
      <c r="P2010" s="274" t="e">
        <f>O2010/'Déscriptions des trades'!CK2010</f>
        <v>#DIV/0!</v>
      </c>
      <c r="Q2010" s="456" t="e">
        <f>'Déscriptions des trades'!CK2010-O2010</f>
        <v>#DIV/0!</v>
      </c>
      <c r="R2010" s="466" t="e">
        <f t="shared" si="772"/>
        <v>#DIV/0!</v>
      </c>
      <c r="S2010" s="389"/>
      <c r="T2010" s="12"/>
      <c r="U2010" s="25"/>
      <c r="V2010" s="15"/>
      <c r="W2010" s="490">
        <f t="shared" si="776"/>
        <v>0</v>
      </c>
      <c r="X2010" s="21" t="e">
        <f>W2010*U2010/'Déscriptions des trades'!CK2010*'Déscriptions des trades'!B2010</f>
        <v>#DIV/0!</v>
      </c>
      <c r="Y2010" s="459"/>
      <c r="Z2010" s="389"/>
      <c r="AA2010" s="23">
        <f t="shared" si="773"/>
        <v>0.1</v>
      </c>
      <c r="AB2010" s="17" t="e">
        <f>(AA2010*'Déscriptions des trades'!U2010*'Déscriptions des trades'!B2010/'Déscriptions des trades'!CK2010)*'Déscriptions des trades'!W2010</f>
        <v>#DIV/0!</v>
      </c>
      <c r="AC2010" s="265" t="e">
        <f>AB2010*'Déscriptions des trades'!CK2010</f>
        <v>#DIV/0!</v>
      </c>
      <c r="AD2010" s="266" t="e">
        <f>'Déscriptions des trades'!CK2010-AC2010</f>
        <v>#DIV/0!</v>
      </c>
      <c r="AE2010" s="389"/>
      <c r="AF2010" s="399">
        <v>2006</v>
      </c>
      <c r="AG2010" s="389"/>
      <c r="AH2010" s="20"/>
      <c r="AI2010" s="303"/>
      <c r="AJ2010" s="307"/>
      <c r="AK2010" s="161"/>
      <c r="AL2010" s="305"/>
      <c r="AM2010" s="305"/>
      <c r="AN2010" s="162"/>
      <c r="AO2010" s="439"/>
      <c r="AP2010" s="162"/>
      <c r="AQ2010" s="113"/>
      <c r="AR2010" s="113"/>
      <c r="AS2010" s="384"/>
      <c r="AT2010" s="306"/>
      <c r="AU2010" s="306"/>
      <c r="AV2010" s="160"/>
      <c r="AW2010" s="158"/>
      <c r="AX2010" s="385"/>
      <c r="AY2010" s="453"/>
      <c r="AZ2010" s="165"/>
      <c r="BA2010" s="301"/>
      <c r="BB2010" s="165"/>
      <c r="BC2010" s="301"/>
      <c r="BD2010" s="165"/>
      <c r="BE2010" s="302"/>
      <c r="BF2010" s="302"/>
      <c r="BG2010" s="165"/>
      <c r="BH2010" s="303"/>
      <c r="BI2010" s="165"/>
      <c r="BJ2010" s="304"/>
      <c r="BK2010" s="394"/>
      <c r="BL2010" s="302"/>
      <c r="BM2010" s="302"/>
      <c r="BN2010" s="394"/>
      <c r="BO2010" s="302"/>
      <c r="BP2010" s="13"/>
      <c r="BQ2010" s="302"/>
      <c r="BR2010" s="13"/>
      <c r="BS2010" s="302"/>
      <c r="BT2010" s="13"/>
      <c r="BU2010" s="302"/>
      <c r="BV2010" s="386"/>
      <c r="BW2010" s="303"/>
      <c r="BX2010" s="303"/>
      <c r="BY2010" s="302"/>
      <c r="BZ2010" s="302"/>
      <c r="CA2010" s="387"/>
      <c r="CB2010" s="395"/>
      <c r="CC2010" s="12"/>
      <c r="CD2010" s="304"/>
      <c r="CE2010" s="14"/>
      <c r="CF2010" s="395"/>
      <c r="CG2010" s="397"/>
      <c r="CH2010" s="300">
        <f t="shared" si="777"/>
        <v>0</v>
      </c>
      <c r="CI2010" s="26"/>
      <c r="CJ2010" s="17">
        <f t="shared" si="774"/>
        <v>0</v>
      </c>
      <c r="CK2010" s="18">
        <f t="shared" si="785"/>
        <v>12.89</v>
      </c>
      <c r="CM2010" s="164"/>
      <c r="CN2010" s="302"/>
      <c r="CO2010" s="13">
        <f t="shared" si="778"/>
        <v>0</v>
      </c>
      <c r="CP2010" s="302"/>
      <c r="CQ2010" s="13">
        <f t="shared" si="779"/>
        <v>0</v>
      </c>
      <c r="CR2010" s="302"/>
      <c r="CS2010" s="13">
        <f t="shared" si="780"/>
        <v>0</v>
      </c>
      <c r="CT2010" s="302"/>
      <c r="CU2010" s="13">
        <f t="shared" si="775"/>
        <v>0</v>
      </c>
      <c r="CV2010" s="302"/>
      <c r="CW2010" s="13">
        <f t="shared" si="781"/>
        <v>0</v>
      </c>
      <c r="CX2010" s="13">
        <f t="shared" si="782"/>
        <v>0</v>
      </c>
      <c r="CY2010" s="251">
        <f t="shared" si="783"/>
        <v>0</v>
      </c>
      <c r="CZ2010" s="13" t="s">
        <v>29</v>
      </c>
      <c r="DA2010" s="13">
        <v>50</v>
      </c>
      <c r="DB2010" s="22">
        <f t="shared" si="784"/>
        <v>0</v>
      </c>
      <c r="DD2010" s="24"/>
      <c r="DF2010" s="163"/>
      <c r="DH2010" s="24"/>
      <c r="DI2010" s="447"/>
      <c r="DJ2010" s="163"/>
    </row>
    <row r="2011" spans="1:114" s="7" customFormat="1">
      <c r="A2011" s="277">
        <f t="shared" si="768"/>
        <v>50</v>
      </c>
      <c r="B2011" s="21" t="e">
        <f>'Calculateur de trading'!I2011/C2011/W2011</f>
        <v>#DIV/0!</v>
      </c>
      <c r="C2011" s="278">
        <f t="shared" si="769"/>
        <v>10</v>
      </c>
      <c r="D2011" s="278"/>
      <c r="E2011" s="273">
        <f t="shared" si="770"/>
        <v>100</v>
      </c>
      <c r="F2011" s="271">
        <f t="shared" si="762"/>
        <v>2</v>
      </c>
      <c r="G2011" s="271" t="e">
        <f t="shared" si="763"/>
        <v>#DIV/0!</v>
      </c>
      <c r="H2011" s="272">
        <f t="shared" si="764"/>
        <v>20</v>
      </c>
      <c r="I2011" s="270"/>
      <c r="J2011" s="273">
        <f t="shared" si="771"/>
        <v>200</v>
      </c>
      <c r="K2011" s="271">
        <f t="shared" si="765"/>
        <v>4</v>
      </c>
      <c r="L2011" s="271" t="e">
        <f t="shared" si="766"/>
        <v>#DIV/0!</v>
      </c>
      <c r="M2011" s="272">
        <f t="shared" si="767"/>
        <v>40</v>
      </c>
      <c r="N2011" s="389"/>
      <c r="O2011" s="455" t="e">
        <f>(A2011*B2011*W2011)+(B2011*'Calculateur de trading'!H2011)</f>
        <v>#DIV/0!</v>
      </c>
      <c r="P2011" s="274" t="e">
        <f>O2011/'Déscriptions des trades'!CK2011</f>
        <v>#DIV/0!</v>
      </c>
      <c r="Q2011" s="456" t="e">
        <f>'Déscriptions des trades'!CK2011-O2011</f>
        <v>#DIV/0!</v>
      </c>
      <c r="R2011" s="466" t="e">
        <f t="shared" si="772"/>
        <v>#DIV/0!</v>
      </c>
      <c r="S2011" s="389"/>
      <c r="T2011" s="12"/>
      <c r="U2011" s="25"/>
      <c r="V2011" s="15"/>
      <c r="W2011" s="490">
        <f t="shared" si="776"/>
        <v>0</v>
      </c>
      <c r="X2011" s="21" t="e">
        <f>W2011*U2011/'Déscriptions des trades'!CK2011*'Déscriptions des trades'!B2011</f>
        <v>#DIV/0!</v>
      </c>
      <c r="Y2011" s="459"/>
      <c r="Z2011" s="389"/>
      <c r="AA2011" s="23">
        <f t="shared" si="773"/>
        <v>0.1</v>
      </c>
      <c r="AB2011" s="17" t="e">
        <f>(AA2011*'Déscriptions des trades'!U2011*'Déscriptions des trades'!B2011/'Déscriptions des trades'!CK2011)*'Déscriptions des trades'!W2011</f>
        <v>#DIV/0!</v>
      </c>
      <c r="AC2011" s="265" t="e">
        <f>AB2011*'Déscriptions des trades'!CK2011</f>
        <v>#DIV/0!</v>
      </c>
      <c r="AD2011" s="266" t="e">
        <f>'Déscriptions des trades'!CK2011-AC2011</f>
        <v>#DIV/0!</v>
      </c>
      <c r="AE2011" s="389"/>
      <c r="AF2011" s="399">
        <v>2007</v>
      </c>
      <c r="AG2011" s="389"/>
      <c r="AH2011" s="20"/>
      <c r="AI2011" s="303"/>
      <c r="AJ2011" s="307"/>
      <c r="AK2011" s="161"/>
      <c r="AL2011" s="305"/>
      <c r="AM2011" s="305"/>
      <c r="AN2011" s="162"/>
      <c r="AO2011" s="439"/>
      <c r="AP2011" s="162"/>
      <c r="AQ2011" s="113"/>
      <c r="AR2011" s="113"/>
      <c r="AS2011" s="384"/>
      <c r="AT2011" s="306"/>
      <c r="AU2011" s="306"/>
      <c r="AV2011" s="160"/>
      <c r="AW2011" s="158"/>
      <c r="AX2011" s="385"/>
      <c r="AY2011" s="453"/>
      <c r="AZ2011" s="165"/>
      <c r="BA2011" s="301"/>
      <c r="BB2011" s="165"/>
      <c r="BC2011" s="301"/>
      <c r="BD2011" s="165"/>
      <c r="BE2011" s="302"/>
      <c r="BF2011" s="302"/>
      <c r="BG2011" s="165"/>
      <c r="BH2011" s="303"/>
      <c r="BI2011" s="165"/>
      <c r="BJ2011" s="304"/>
      <c r="BK2011" s="394"/>
      <c r="BL2011" s="302"/>
      <c r="BM2011" s="302"/>
      <c r="BN2011" s="394"/>
      <c r="BO2011" s="302"/>
      <c r="BP2011" s="13"/>
      <c r="BQ2011" s="302"/>
      <c r="BR2011" s="13"/>
      <c r="BS2011" s="302"/>
      <c r="BT2011" s="13"/>
      <c r="BU2011" s="302"/>
      <c r="BV2011" s="386"/>
      <c r="BW2011" s="303"/>
      <c r="BX2011" s="303"/>
      <c r="BY2011" s="302"/>
      <c r="BZ2011" s="302"/>
      <c r="CA2011" s="387"/>
      <c r="CB2011" s="395"/>
      <c r="CC2011" s="12"/>
      <c r="CD2011" s="304"/>
      <c r="CE2011" s="14"/>
      <c r="CF2011" s="395"/>
      <c r="CG2011" s="397"/>
      <c r="CH2011" s="300">
        <f t="shared" si="777"/>
        <v>0</v>
      </c>
      <c r="CI2011" s="26"/>
      <c r="CJ2011" s="17">
        <f t="shared" si="774"/>
        <v>0</v>
      </c>
      <c r="CK2011" s="18">
        <f t="shared" si="785"/>
        <v>12.89</v>
      </c>
      <c r="CM2011" s="164"/>
      <c r="CN2011" s="302"/>
      <c r="CO2011" s="13">
        <f t="shared" si="778"/>
        <v>0</v>
      </c>
      <c r="CP2011" s="302"/>
      <c r="CQ2011" s="13">
        <f t="shared" si="779"/>
        <v>0</v>
      </c>
      <c r="CR2011" s="302"/>
      <c r="CS2011" s="13">
        <f t="shared" si="780"/>
        <v>0</v>
      </c>
      <c r="CT2011" s="302"/>
      <c r="CU2011" s="13">
        <f t="shared" si="775"/>
        <v>0</v>
      </c>
      <c r="CV2011" s="302"/>
      <c r="CW2011" s="13">
        <f t="shared" si="781"/>
        <v>0</v>
      </c>
      <c r="CX2011" s="13">
        <f t="shared" si="782"/>
        <v>0</v>
      </c>
      <c r="CY2011" s="251">
        <f t="shared" si="783"/>
        <v>0</v>
      </c>
      <c r="CZ2011" s="13" t="s">
        <v>29</v>
      </c>
      <c r="DA2011" s="13">
        <v>50</v>
      </c>
      <c r="DB2011" s="22">
        <f t="shared" si="784"/>
        <v>0</v>
      </c>
      <c r="DD2011" s="24"/>
      <c r="DF2011" s="163"/>
      <c r="DH2011" s="24"/>
      <c r="DI2011" s="447"/>
      <c r="DJ2011" s="163"/>
    </row>
    <row r="2012" spans="1:114" s="7" customFormat="1">
      <c r="A2012" s="277">
        <f t="shared" si="768"/>
        <v>50</v>
      </c>
      <c r="B2012" s="21" t="e">
        <f>'Calculateur de trading'!I2012/C2012/W2012</f>
        <v>#DIV/0!</v>
      </c>
      <c r="C2012" s="278">
        <f t="shared" si="769"/>
        <v>10</v>
      </c>
      <c r="D2012" s="426"/>
      <c r="E2012" s="273">
        <f t="shared" si="770"/>
        <v>100</v>
      </c>
      <c r="F2012" s="271">
        <f t="shared" si="762"/>
        <v>2</v>
      </c>
      <c r="G2012" s="271" t="e">
        <f t="shared" si="763"/>
        <v>#DIV/0!</v>
      </c>
      <c r="H2012" s="272">
        <f t="shared" si="764"/>
        <v>20</v>
      </c>
      <c r="I2012" s="270"/>
      <c r="J2012" s="273">
        <f t="shared" si="771"/>
        <v>200</v>
      </c>
      <c r="K2012" s="271">
        <f t="shared" si="765"/>
        <v>4</v>
      </c>
      <c r="L2012" s="271" t="e">
        <f t="shared" si="766"/>
        <v>#DIV/0!</v>
      </c>
      <c r="M2012" s="272">
        <f t="shared" si="767"/>
        <v>40</v>
      </c>
      <c r="N2012" s="389"/>
      <c r="O2012" s="455" t="e">
        <f>(A2012*B2012*W2012)+(B2012*'Calculateur de trading'!H2012)</f>
        <v>#DIV/0!</v>
      </c>
      <c r="P2012" s="274" t="e">
        <f>O2012/'Déscriptions des trades'!CK2012</f>
        <v>#DIV/0!</v>
      </c>
      <c r="Q2012" s="456" t="e">
        <f>'Déscriptions des trades'!CK2012-O2012</f>
        <v>#DIV/0!</v>
      </c>
      <c r="R2012" s="466" t="e">
        <f t="shared" si="772"/>
        <v>#DIV/0!</v>
      </c>
      <c r="S2012" s="389"/>
      <c r="T2012" s="12"/>
      <c r="U2012" s="25"/>
      <c r="V2012" s="15"/>
      <c r="W2012" s="490">
        <f t="shared" si="776"/>
        <v>0</v>
      </c>
      <c r="X2012" s="21" t="e">
        <f>W2012*U2012/'Déscriptions des trades'!CK2012*'Déscriptions des trades'!B2012</f>
        <v>#DIV/0!</v>
      </c>
      <c r="Y2012" s="459"/>
      <c r="Z2012" s="389"/>
      <c r="AA2012" s="23">
        <f t="shared" si="773"/>
        <v>0.1</v>
      </c>
      <c r="AB2012" s="17" t="e">
        <f>(AA2012*'Déscriptions des trades'!U2012*'Déscriptions des trades'!B2012/'Déscriptions des trades'!CK2012)*'Déscriptions des trades'!W2012</f>
        <v>#DIV/0!</v>
      </c>
      <c r="AC2012" s="265" t="e">
        <f>AB2012*'Déscriptions des trades'!CK2012</f>
        <v>#DIV/0!</v>
      </c>
      <c r="AD2012" s="266" t="e">
        <f>'Déscriptions des trades'!CK2012-AC2012</f>
        <v>#DIV/0!</v>
      </c>
      <c r="AE2012" s="389"/>
      <c r="AF2012" s="399">
        <v>2008</v>
      </c>
      <c r="AG2012" s="389"/>
      <c r="AH2012" s="20"/>
      <c r="AI2012" s="303"/>
      <c r="AJ2012" s="307"/>
      <c r="AK2012" s="161"/>
      <c r="AL2012" s="305"/>
      <c r="AM2012" s="305"/>
      <c r="AN2012" s="162"/>
      <c r="AO2012" s="439"/>
      <c r="AP2012" s="162"/>
      <c r="AQ2012" s="113"/>
      <c r="AR2012" s="113"/>
      <c r="AS2012" s="384"/>
      <c r="AT2012" s="306"/>
      <c r="AU2012" s="306"/>
      <c r="AV2012" s="160"/>
      <c r="AW2012" s="158"/>
      <c r="AX2012" s="385"/>
      <c r="AY2012" s="453"/>
      <c r="AZ2012" s="165"/>
      <c r="BA2012" s="301"/>
      <c r="BB2012" s="165"/>
      <c r="BC2012" s="301"/>
      <c r="BD2012" s="165"/>
      <c r="BE2012" s="302"/>
      <c r="BF2012" s="302"/>
      <c r="BG2012" s="165"/>
      <c r="BH2012" s="303"/>
      <c r="BI2012" s="165"/>
      <c r="BJ2012" s="304"/>
      <c r="BK2012" s="394"/>
      <c r="BL2012" s="302"/>
      <c r="BM2012" s="302"/>
      <c r="BN2012" s="394"/>
      <c r="BO2012" s="302"/>
      <c r="BP2012" s="13"/>
      <c r="BQ2012" s="302"/>
      <c r="BR2012" s="13"/>
      <c r="BS2012" s="302"/>
      <c r="BT2012" s="13"/>
      <c r="BU2012" s="302"/>
      <c r="BV2012" s="386"/>
      <c r="BW2012" s="303"/>
      <c r="BX2012" s="303"/>
      <c r="BY2012" s="302"/>
      <c r="BZ2012" s="302"/>
      <c r="CA2012" s="387"/>
      <c r="CB2012" s="395"/>
      <c r="CC2012" s="12"/>
      <c r="CD2012" s="304"/>
      <c r="CE2012" s="14"/>
      <c r="CF2012" s="395"/>
      <c r="CG2012" s="397"/>
      <c r="CH2012" s="300">
        <f t="shared" si="777"/>
        <v>0</v>
      </c>
      <c r="CI2012" s="26"/>
      <c r="CJ2012" s="17">
        <f t="shared" si="774"/>
        <v>0</v>
      </c>
      <c r="CK2012" s="18">
        <f t="shared" si="785"/>
        <v>12.89</v>
      </c>
      <c r="CM2012" s="164"/>
      <c r="CN2012" s="302"/>
      <c r="CO2012" s="13">
        <f t="shared" si="778"/>
        <v>0</v>
      </c>
      <c r="CP2012" s="302"/>
      <c r="CQ2012" s="13">
        <f t="shared" si="779"/>
        <v>0</v>
      </c>
      <c r="CR2012" s="302"/>
      <c r="CS2012" s="13">
        <f t="shared" si="780"/>
        <v>0</v>
      </c>
      <c r="CT2012" s="302"/>
      <c r="CU2012" s="13">
        <f t="shared" si="775"/>
        <v>0</v>
      </c>
      <c r="CV2012" s="302"/>
      <c r="CW2012" s="13">
        <f t="shared" si="781"/>
        <v>0</v>
      </c>
      <c r="CX2012" s="13">
        <f t="shared" si="782"/>
        <v>0</v>
      </c>
      <c r="CY2012" s="251">
        <f t="shared" si="783"/>
        <v>0</v>
      </c>
      <c r="CZ2012" s="13" t="s">
        <v>29</v>
      </c>
      <c r="DA2012" s="13">
        <v>50</v>
      </c>
      <c r="DB2012" s="22">
        <f t="shared" si="784"/>
        <v>0</v>
      </c>
      <c r="DD2012" s="24"/>
      <c r="DF2012" s="163"/>
      <c r="DH2012" s="24"/>
      <c r="DI2012" s="447"/>
      <c r="DJ2012" s="163"/>
    </row>
    <row r="2013" spans="1:114" s="7" customFormat="1">
      <c r="A2013" s="277">
        <f t="shared" si="768"/>
        <v>50</v>
      </c>
      <c r="B2013" s="21" t="e">
        <f>'Calculateur de trading'!I2013/C2013/W2013</f>
        <v>#DIV/0!</v>
      </c>
      <c r="C2013" s="278">
        <f t="shared" si="769"/>
        <v>10</v>
      </c>
      <c r="D2013" s="278"/>
      <c r="E2013" s="273">
        <f t="shared" si="770"/>
        <v>100</v>
      </c>
      <c r="F2013" s="271">
        <f t="shared" si="762"/>
        <v>2</v>
      </c>
      <c r="G2013" s="271" t="e">
        <f t="shared" si="763"/>
        <v>#DIV/0!</v>
      </c>
      <c r="H2013" s="272">
        <f t="shared" si="764"/>
        <v>20</v>
      </c>
      <c r="I2013" s="270"/>
      <c r="J2013" s="273">
        <f t="shared" si="771"/>
        <v>200</v>
      </c>
      <c r="K2013" s="271">
        <f t="shared" si="765"/>
        <v>4</v>
      </c>
      <c r="L2013" s="271" t="e">
        <f t="shared" si="766"/>
        <v>#DIV/0!</v>
      </c>
      <c r="M2013" s="272">
        <f t="shared" si="767"/>
        <v>40</v>
      </c>
      <c r="N2013" s="389"/>
      <c r="O2013" s="455" t="e">
        <f>(A2013*B2013*W2013)+(B2013*'Calculateur de trading'!H2013)</f>
        <v>#DIV/0!</v>
      </c>
      <c r="P2013" s="274" t="e">
        <f>O2013/'Déscriptions des trades'!CK2013</f>
        <v>#DIV/0!</v>
      </c>
      <c r="Q2013" s="456" t="e">
        <f>'Déscriptions des trades'!CK2013-O2013</f>
        <v>#DIV/0!</v>
      </c>
      <c r="R2013" s="466" t="e">
        <f t="shared" si="772"/>
        <v>#DIV/0!</v>
      </c>
      <c r="S2013" s="389"/>
      <c r="T2013" s="12"/>
      <c r="U2013" s="25"/>
      <c r="V2013" s="15"/>
      <c r="W2013" s="490">
        <f t="shared" si="776"/>
        <v>0</v>
      </c>
      <c r="X2013" s="21" t="e">
        <f>W2013*U2013/'Déscriptions des trades'!CK2013*'Déscriptions des trades'!B2013</f>
        <v>#DIV/0!</v>
      </c>
      <c r="Y2013" s="459"/>
      <c r="Z2013" s="389"/>
      <c r="AA2013" s="23">
        <f t="shared" si="773"/>
        <v>0.1</v>
      </c>
      <c r="AB2013" s="17" t="e">
        <f>(AA2013*'Déscriptions des trades'!U2013*'Déscriptions des trades'!B2013/'Déscriptions des trades'!CK2013)*'Déscriptions des trades'!W2013</f>
        <v>#DIV/0!</v>
      </c>
      <c r="AC2013" s="265" t="e">
        <f>AB2013*'Déscriptions des trades'!CK2013</f>
        <v>#DIV/0!</v>
      </c>
      <c r="AD2013" s="266" t="e">
        <f>'Déscriptions des trades'!CK2013-AC2013</f>
        <v>#DIV/0!</v>
      </c>
      <c r="AE2013" s="389"/>
      <c r="AF2013" s="399">
        <v>2009</v>
      </c>
      <c r="AG2013" s="389"/>
      <c r="AH2013" s="20"/>
      <c r="AI2013" s="303"/>
      <c r="AJ2013" s="307"/>
      <c r="AK2013" s="161"/>
      <c r="AL2013" s="305"/>
      <c r="AM2013" s="305"/>
      <c r="AN2013" s="162"/>
      <c r="AO2013" s="439"/>
      <c r="AP2013" s="162"/>
      <c r="AQ2013" s="113"/>
      <c r="AR2013" s="113"/>
      <c r="AS2013" s="384"/>
      <c r="AT2013" s="306"/>
      <c r="AU2013" s="306"/>
      <c r="AV2013" s="160"/>
      <c r="AW2013" s="158"/>
      <c r="AX2013" s="385"/>
      <c r="AY2013" s="453"/>
      <c r="AZ2013" s="165"/>
      <c r="BA2013" s="301"/>
      <c r="BB2013" s="165"/>
      <c r="BC2013" s="301"/>
      <c r="BD2013" s="165"/>
      <c r="BE2013" s="302"/>
      <c r="BF2013" s="302"/>
      <c r="BG2013" s="165"/>
      <c r="BH2013" s="303"/>
      <c r="BI2013" s="165"/>
      <c r="BJ2013" s="304"/>
      <c r="BK2013" s="394"/>
      <c r="BL2013" s="302"/>
      <c r="BM2013" s="302"/>
      <c r="BN2013" s="394"/>
      <c r="BO2013" s="302"/>
      <c r="BP2013" s="13"/>
      <c r="BQ2013" s="302"/>
      <c r="BR2013" s="13"/>
      <c r="BS2013" s="302"/>
      <c r="BT2013" s="13"/>
      <c r="BU2013" s="302"/>
      <c r="BV2013" s="386"/>
      <c r="BW2013" s="303"/>
      <c r="BX2013" s="303"/>
      <c r="BY2013" s="302"/>
      <c r="BZ2013" s="302"/>
      <c r="CA2013" s="387"/>
      <c r="CB2013" s="395"/>
      <c r="CC2013" s="12"/>
      <c r="CD2013" s="304"/>
      <c r="CE2013" s="14"/>
      <c r="CF2013" s="395"/>
      <c r="CG2013" s="397"/>
      <c r="CH2013" s="300">
        <f t="shared" si="777"/>
        <v>0</v>
      </c>
      <c r="CI2013" s="26"/>
      <c r="CJ2013" s="17">
        <f t="shared" si="774"/>
        <v>0</v>
      </c>
      <c r="CK2013" s="18">
        <f t="shared" si="785"/>
        <v>12.89</v>
      </c>
      <c r="CM2013" s="164"/>
      <c r="CN2013" s="302"/>
      <c r="CO2013" s="13">
        <f t="shared" si="778"/>
        <v>0</v>
      </c>
      <c r="CP2013" s="302"/>
      <c r="CQ2013" s="13">
        <f t="shared" si="779"/>
        <v>0</v>
      </c>
      <c r="CR2013" s="302"/>
      <c r="CS2013" s="13">
        <f t="shared" si="780"/>
        <v>0</v>
      </c>
      <c r="CT2013" s="302"/>
      <c r="CU2013" s="13">
        <f t="shared" si="775"/>
        <v>0</v>
      </c>
      <c r="CV2013" s="302"/>
      <c r="CW2013" s="13">
        <f t="shared" si="781"/>
        <v>0</v>
      </c>
      <c r="CX2013" s="13">
        <f t="shared" si="782"/>
        <v>0</v>
      </c>
      <c r="CY2013" s="251">
        <f t="shared" si="783"/>
        <v>0</v>
      </c>
      <c r="CZ2013" s="13" t="s">
        <v>29</v>
      </c>
      <c r="DA2013" s="13">
        <v>50</v>
      </c>
      <c r="DB2013" s="22">
        <f t="shared" si="784"/>
        <v>0</v>
      </c>
      <c r="DD2013" s="24"/>
      <c r="DF2013" s="163"/>
      <c r="DH2013" s="24"/>
      <c r="DI2013" s="447"/>
      <c r="DJ2013" s="163"/>
    </row>
    <row r="2014" spans="1:114" s="7" customFormat="1">
      <c r="A2014" s="277">
        <f t="shared" si="768"/>
        <v>50</v>
      </c>
      <c r="B2014" s="21" t="e">
        <f>'Calculateur de trading'!I2014/C2014/W2014</f>
        <v>#DIV/0!</v>
      </c>
      <c r="C2014" s="278">
        <f t="shared" si="769"/>
        <v>10</v>
      </c>
      <c r="D2014" s="426"/>
      <c r="E2014" s="273">
        <f t="shared" si="770"/>
        <v>100</v>
      </c>
      <c r="F2014" s="271">
        <f t="shared" si="762"/>
        <v>2</v>
      </c>
      <c r="G2014" s="271" t="e">
        <f t="shared" si="763"/>
        <v>#DIV/0!</v>
      </c>
      <c r="H2014" s="272">
        <f t="shared" si="764"/>
        <v>20</v>
      </c>
      <c r="I2014" s="270"/>
      <c r="J2014" s="273">
        <f t="shared" si="771"/>
        <v>200</v>
      </c>
      <c r="K2014" s="271">
        <f t="shared" si="765"/>
        <v>4</v>
      </c>
      <c r="L2014" s="271" t="e">
        <f t="shared" si="766"/>
        <v>#DIV/0!</v>
      </c>
      <c r="M2014" s="272">
        <f t="shared" si="767"/>
        <v>40</v>
      </c>
      <c r="N2014" s="389"/>
      <c r="O2014" s="455" t="e">
        <f>(A2014*B2014*W2014)+(B2014*'Calculateur de trading'!H2014)</f>
        <v>#DIV/0!</v>
      </c>
      <c r="P2014" s="274" t="e">
        <f>O2014/'Déscriptions des trades'!CK2014</f>
        <v>#DIV/0!</v>
      </c>
      <c r="Q2014" s="456" t="e">
        <f>'Déscriptions des trades'!CK2014-O2014</f>
        <v>#DIV/0!</v>
      </c>
      <c r="R2014" s="466" t="e">
        <f t="shared" si="772"/>
        <v>#DIV/0!</v>
      </c>
      <c r="S2014" s="389"/>
      <c r="T2014" s="12"/>
      <c r="U2014" s="25"/>
      <c r="V2014" s="15"/>
      <c r="W2014" s="490">
        <f t="shared" si="776"/>
        <v>0</v>
      </c>
      <c r="X2014" s="21" t="e">
        <f>W2014*U2014/'Déscriptions des trades'!CK2014*'Déscriptions des trades'!B2014</f>
        <v>#DIV/0!</v>
      </c>
      <c r="Y2014" s="459"/>
      <c r="Z2014" s="389"/>
      <c r="AA2014" s="23">
        <f t="shared" si="773"/>
        <v>0.1</v>
      </c>
      <c r="AB2014" s="17" t="e">
        <f>(AA2014*'Déscriptions des trades'!U2014*'Déscriptions des trades'!B2014/'Déscriptions des trades'!CK2014)*'Déscriptions des trades'!W2014</f>
        <v>#DIV/0!</v>
      </c>
      <c r="AC2014" s="265" t="e">
        <f>AB2014*'Déscriptions des trades'!CK2014</f>
        <v>#DIV/0!</v>
      </c>
      <c r="AD2014" s="266" t="e">
        <f>'Déscriptions des trades'!CK2014-AC2014</f>
        <v>#DIV/0!</v>
      </c>
      <c r="AE2014" s="389"/>
      <c r="AF2014" s="399">
        <v>2010</v>
      </c>
      <c r="AG2014" s="389"/>
      <c r="AH2014" s="20"/>
      <c r="AI2014" s="303"/>
      <c r="AJ2014" s="307"/>
      <c r="AK2014" s="161"/>
      <c r="AL2014" s="305"/>
      <c r="AM2014" s="305"/>
      <c r="AN2014" s="162"/>
      <c r="AO2014" s="439"/>
      <c r="AP2014" s="162"/>
      <c r="AQ2014" s="113"/>
      <c r="AR2014" s="113"/>
      <c r="AS2014" s="384"/>
      <c r="AT2014" s="306"/>
      <c r="AU2014" s="306"/>
      <c r="AV2014" s="160"/>
      <c r="AW2014" s="158"/>
      <c r="AX2014" s="385"/>
      <c r="AY2014" s="453"/>
      <c r="AZ2014" s="165"/>
      <c r="BA2014" s="301"/>
      <c r="BB2014" s="165"/>
      <c r="BC2014" s="301"/>
      <c r="BD2014" s="165"/>
      <c r="BE2014" s="302"/>
      <c r="BF2014" s="302"/>
      <c r="BG2014" s="165"/>
      <c r="BH2014" s="303"/>
      <c r="BI2014" s="165"/>
      <c r="BJ2014" s="304"/>
      <c r="BK2014" s="394"/>
      <c r="BL2014" s="302"/>
      <c r="BM2014" s="302"/>
      <c r="BN2014" s="394"/>
      <c r="BO2014" s="302"/>
      <c r="BP2014" s="13"/>
      <c r="BQ2014" s="302"/>
      <c r="BR2014" s="13"/>
      <c r="BS2014" s="302"/>
      <c r="BT2014" s="13"/>
      <c r="BU2014" s="302"/>
      <c r="BV2014" s="386"/>
      <c r="BW2014" s="303"/>
      <c r="BX2014" s="303"/>
      <c r="BY2014" s="302"/>
      <c r="BZ2014" s="302"/>
      <c r="CA2014" s="387"/>
      <c r="CB2014" s="395"/>
      <c r="CC2014" s="12"/>
      <c r="CD2014" s="304"/>
      <c r="CE2014" s="14"/>
      <c r="CF2014" s="395"/>
      <c r="CG2014" s="397"/>
      <c r="CH2014" s="300">
        <f t="shared" si="777"/>
        <v>0</v>
      </c>
      <c r="CI2014" s="26"/>
      <c r="CJ2014" s="17">
        <f t="shared" si="774"/>
        <v>0</v>
      </c>
      <c r="CK2014" s="18">
        <f t="shared" si="785"/>
        <v>12.89</v>
      </c>
      <c r="CM2014" s="164"/>
      <c r="CN2014" s="302"/>
      <c r="CO2014" s="13">
        <f t="shared" si="778"/>
        <v>0</v>
      </c>
      <c r="CP2014" s="302"/>
      <c r="CQ2014" s="13">
        <f t="shared" si="779"/>
        <v>0</v>
      </c>
      <c r="CR2014" s="302"/>
      <c r="CS2014" s="13">
        <f t="shared" si="780"/>
        <v>0</v>
      </c>
      <c r="CT2014" s="302"/>
      <c r="CU2014" s="13">
        <f t="shared" si="775"/>
        <v>0</v>
      </c>
      <c r="CV2014" s="302"/>
      <c r="CW2014" s="13">
        <f t="shared" si="781"/>
        <v>0</v>
      </c>
      <c r="CX2014" s="13">
        <f t="shared" si="782"/>
        <v>0</v>
      </c>
      <c r="CY2014" s="251">
        <f t="shared" si="783"/>
        <v>0</v>
      </c>
      <c r="CZ2014" s="13" t="s">
        <v>29</v>
      </c>
      <c r="DA2014" s="13">
        <v>50</v>
      </c>
      <c r="DB2014" s="22">
        <f t="shared" si="784"/>
        <v>0</v>
      </c>
      <c r="DD2014" s="24"/>
      <c r="DF2014" s="163"/>
      <c r="DH2014" s="24"/>
      <c r="DI2014" s="447"/>
      <c r="DJ2014" s="163"/>
    </row>
    <row r="2015" spans="1:114" s="7" customFormat="1">
      <c r="A2015" s="277">
        <f t="shared" si="768"/>
        <v>50</v>
      </c>
      <c r="B2015" s="21" t="e">
        <f>'Calculateur de trading'!I2015/C2015/W2015</f>
        <v>#DIV/0!</v>
      </c>
      <c r="C2015" s="278">
        <f t="shared" si="769"/>
        <v>10</v>
      </c>
      <c r="D2015" s="426"/>
      <c r="E2015" s="273">
        <f t="shared" si="770"/>
        <v>100</v>
      </c>
      <c r="F2015" s="271">
        <f t="shared" si="762"/>
        <v>2</v>
      </c>
      <c r="G2015" s="271" t="e">
        <f t="shared" si="763"/>
        <v>#DIV/0!</v>
      </c>
      <c r="H2015" s="272">
        <f t="shared" si="764"/>
        <v>20</v>
      </c>
      <c r="I2015" s="270"/>
      <c r="J2015" s="273">
        <f t="shared" si="771"/>
        <v>200</v>
      </c>
      <c r="K2015" s="271">
        <f t="shared" si="765"/>
        <v>4</v>
      </c>
      <c r="L2015" s="271" t="e">
        <f t="shared" si="766"/>
        <v>#DIV/0!</v>
      </c>
      <c r="M2015" s="272">
        <f t="shared" si="767"/>
        <v>40</v>
      </c>
      <c r="N2015" s="389"/>
      <c r="O2015" s="455" t="e">
        <f>(A2015*B2015*W2015)+(B2015*'Calculateur de trading'!H2015)</f>
        <v>#DIV/0!</v>
      </c>
      <c r="P2015" s="274" t="e">
        <f>O2015/'Déscriptions des trades'!CK2015</f>
        <v>#DIV/0!</v>
      </c>
      <c r="Q2015" s="456" t="e">
        <f>'Déscriptions des trades'!CK2015-O2015</f>
        <v>#DIV/0!</v>
      </c>
      <c r="R2015" s="466" t="e">
        <f t="shared" si="772"/>
        <v>#DIV/0!</v>
      </c>
      <c r="S2015" s="389"/>
      <c r="T2015" s="12"/>
      <c r="U2015" s="25"/>
      <c r="V2015" s="15"/>
      <c r="W2015" s="490">
        <f t="shared" si="776"/>
        <v>0</v>
      </c>
      <c r="X2015" s="21" t="e">
        <f>W2015*U2015/'Déscriptions des trades'!CK2015*'Déscriptions des trades'!B2015</f>
        <v>#DIV/0!</v>
      </c>
      <c r="Y2015" s="459"/>
      <c r="Z2015" s="389"/>
      <c r="AA2015" s="23">
        <f t="shared" si="773"/>
        <v>0.1</v>
      </c>
      <c r="AB2015" s="17" t="e">
        <f>(AA2015*'Déscriptions des trades'!U2015*'Déscriptions des trades'!B2015/'Déscriptions des trades'!CK2015)*'Déscriptions des trades'!W2015</f>
        <v>#DIV/0!</v>
      </c>
      <c r="AC2015" s="265" t="e">
        <f>AB2015*'Déscriptions des trades'!CK2015</f>
        <v>#DIV/0!</v>
      </c>
      <c r="AD2015" s="266" t="e">
        <f>'Déscriptions des trades'!CK2015-AC2015</f>
        <v>#DIV/0!</v>
      </c>
      <c r="AE2015" s="389"/>
      <c r="AF2015" s="399">
        <v>2011</v>
      </c>
      <c r="AG2015" s="389"/>
      <c r="AH2015" s="20"/>
      <c r="AI2015" s="303"/>
      <c r="AJ2015" s="307"/>
      <c r="AK2015" s="161"/>
      <c r="AL2015" s="305"/>
      <c r="AM2015" s="305"/>
      <c r="AN2015" s="162"/>
      <c r="AO2015" s="439"/>
      <c r="AP2015" s="162"/>
      <c r="AQ2015" s="113"/>
      <c r="AR2015" s="113"/>
      <c r="AS2015" s="384"/>
      <c r="AT2015" s="306"/>
      <c r="AU2015" s="306"/>
      <c r="AV2015" s="160"/>
      <c r="AW2015" s="158"/>
      <c r="AX2015" s="385"/>
      <c r="AY2015" s="453"/>
      <c r="AZ2015" s="165"/>
      <c r="BA2015" s="301"/>
      <c r="BB2015" s="165"/>
      <c r="BC2015" s="301"/>
      <c r="BD2015" s="165"/>
      <c r="BE2015" s="302"/>
      <c r="BF2015" s="302"/>
      <c r="BG2015" s="165"/>
      <c r="BH2015" s="303"/>
      <c r="BI2015" s="165"/>
      <c r="BJ2015" s="304"/>
      <c r="BK2015" s="394"/>
      <c r="BL2015" s="302"/>
      <c r="BM2015" s="302"/>
      <c r="BN2015" s="394"/>
      <c r="BO2015" s="302"/>
      <c r="BP2015" s="13"/>
      <c r="BQ2015" s="302"/>
      <c r="BR2015" s="13"/>
      <c r="BS2015" s="302"/>
      <c r="BT2015" s="13"/>
      <c r="BU2015" s="302"/>
      <c r="BV2015" s="386"/>
      <c r="BW2015" s="303"/>
      <c r="BX2015" s="303"/>
      <c r="BY2015" s="302"/>
      <c r="BZ2015" s="302"/>
      <c r="CA2015" s="387"/>
      <c r="CB2015" s="395"/>
      <c r="CC2015" s="12"/>
      <c r="CD2015" s="304"/>
      <c r="CE2015" s="14"/>
      <c r="CF2015" s="395"/>
      <c r="CG2015" s="397"/>
      <c r="CH2015" s="300">
        <f t="shared" si="777"/>
        <v>0</v>
      </c>
      <c r="CI2015" s="26"/>
      <c r="CJ2015" s="17">
        <f t="shared" si="774"/>
        <v>0</v>
      </c>
      <c r="CK2015" s="18">
        <f t="shared" si="785"/>
        <v>12.89</v>
      </c>
      <c r="CM2015" s="164"/>
      <c r="CN2015" s="302"/>
      <c r="CO2015" s="13">
        <f t="shared" si="778"/>
        <v>0</v>
      </c>
      <c r="CP2015" s="302"/>
      <c r="CQ2015" s="13">
        <f t="shared" si="779"/>
        <v>0</v>
      </c>
      <c r="CR2015" s="302"/>
      <c r="CS2015" s="13">
        <f t="shared" si="780"/>
        <v>0</v>
      </c>
      <c r="CT2015" s="302"/>
      <c r="CU2015" s="13">
        <f t="shared" si="775"/>
        <v>0</v>
      </c>
      <c r="CV2015" s="302"/>
      <c r="CW2015" s="13">
        <f t="shared" si="781"/>
        <v>0</v>
      </c>
      <c r="CX2015" s="13">
        <f t="shared" si="782"/>
        <v>0</v>
      </c>
      <c r="CY2015" s="251">
        <f t="shared" si="783"/>
        <v>0</v>
      </c>
      <c r="CZ2015" s="13" t="s">
        <v>29</v>
      </c>
      <c r="DA2015" s="13">
        <v>50</v>
      </c>
      <c r="DB2015" s="22">
        <f t="shared" si="784"/>
        <v>0</v>
      </c>
      <c r="DD2015" s="24"/>
      <c r="DF2015" s="163"/>
      <c r="DH2015" s="24"/>
      <c r="DI2015" s="447"/>
      <c r="DJ2015" s="163"/>
    </row>
    <row r="2016" spans="1:114" s="7" customFormat="1">
      <c r="A2016" s="277">
        <f t="shared" si="768"/>
        <v>50</v>
      </c>
      <c r="B2016" s="21" t="e">
        <f>'Calculateur de trading'!I2016/C2016/W2016</f>
        <v>#DIV/0!</v>
      </c>
      <c r="C2016" s="278">
        <f t="shared" si="769"/>
        <v>10</v>
      </c>
      <c r="D2016" s="278"/>
      <c r="E2016" s="273">
        <f t="shared" si="770"/>
        <v>100</v>
      </c>
      <c r="F2016" s="271">
        <f t="shared" si="762"/>
        <v>2</v>
      </c>
      <c r="G2016" s="271" t="e">
        <f t="shared" si="763"/>
        <v>#DIV/0!</v>
      </c>
      <c r="H2016" s="272">
        <f t="shared" si="764"/>
        <v>20</v>
      </c>
      <c r="I2016" s="270"/>
      <c r="J2016" s="273">
        <f t="shared" si="771"/>
        <v>200</v>
      </c>
      <c r="K2016" s="271">
        <f t="shared" si="765"/>
        <v>4</v>
      </c>
      <c r="L2016" s="271" t="e">
        <f t="shared" si="766"/>
        <v>#DIV/0!</v>
      </c>
      <c r="M2016" s="272">
        <f t="shared" si="767"/>
        <v>40</v>
      </c>
      <c r="N2016" s="389"/>
      <c r="O2016" s="455" t="e">
        <f>(A2016*B2016*W2016)+(B2016*'Calculateur de trading'!H2016)</f>
        <v>#DIV/0!</v>
      </c>
      <c r="P2016" s="274" t="e">
        <f>O2016/'Déscriptions des trades'!CK2016</f>
        <v>#DIV/0!</v>
      </c>
      <c r="Q2016" s="456" t="e">
        <f>'Déscriptions des trades'!CK2016-O2016</f>
        <v>#DIV/0!</v>
      </c>
      <c r="R2016" s="466" t="e">
        <f t="shared" si="772"/>
        <v>#DIV/0!</v>
      </c>
      <c r="S2016" s="389"/>
      <c r="T2016" s="12"/>
      <c r="U2016" s="25"/>
      <c r="V2016" s="15"/>
      <c r="W2016" s="490">
        <f t="shared" si="776"/>
        <v>0</v>
      </c>
      <c r="X2016" s="21" t="e">
        <f>W2016*U2016/'Déscriptions des trades'!CK2016*'Déscriptions des trades'!B2016</f>
        <v>#DIV/0!</v>
      </c>
      <c r="Y2016" s="459"/>
      <c r="Z2016" s="389"/>
      <c r="AA2016" s="23">
        <f t="shared" si="773"/>
        <v>0.1</v>
      </c>
      <c r="AB2016" s="17" t="e">
        <f>(AA2016*'Déscriptions des trades'!U2016*'Déscriptions des trades'!B2016/'Déscriptions des trades'!CK2016)*'Déscriptions des trades'!W2016</f>
        <v>#DIV/0!</v>
      </c>
      <c r="AC2016" s="265" t="e">
        <f>AB2016*'Déscriptions des trades'!CK2016</f>
        <v>#DIV/0!</v>
      </c>
      <c r="AD2016" s="266" t="e">
        <f>'Déscriptions des trades'!CK2016-AC2016</f>
        <v>#DIV/0!</v>
      </c>
      <c r="AE2016" s="389"/>
      <c r="AF2016" s="399">
        <v>2012</v>
      </c>
      <c r="AG2016" s="389"/>
      <c r="AH2016" s="20"/>
      <c r="AI2016" s="303"/>
      <c r="AJ2016" s="307"/>
      <c r="AK2016" s="161"/>
      <c r="AL2016" s="305"/>
      <c r="AM2016" s="305"/>
      <c r="AN2016" s="162"/>
      <c r="AO2016" s="439"/>
      <c r="AP2016" s="162"/>
      <c r="AQ2016" s="113"/>
      <c r="AR2016" s="113"/>
      <c r="AS2016" s="384"/>
      <c r="AT2016" s="306"/>
      <c r="AU2016" s="306"/>
      <c r="AV2016" s="160"/>
      <c r="AW2016" s="158"/>
      <c r="AX2016" s="385"/>
      <c r="AY2016" s="453"/>
      <c r="AZ2016" s="165"/>
      <c r="BA2016" s="301"/>
      <c r="BB2016" s="165"/>
      <c r="BC2016" s="301"/>
      <c r="BD2016" s="165"/>
      <c r="BE2016" s="302"/>
      <c r="BF2016" s="302"/>
      <c r="BG2016" s="165"/>
      <c r="BH2016" s="303"/>
      <c r="BI2016" s="165"/>
      <c r="BJ2016" s="304"/>
      <c r="BK2016" s="394"/>
      <c r="BL2016" s="302"/>
      <c r="BM2016" s="302"/>
      <c r="BN2016" s="394"/>
      <c r="BO2016" s="302"/>
      <c r="BP2016" s="13"/>
      <c r="BQ2016" s="302"/>
      <c r="BR2016" s="13"/>
      <c r="BS2016" s="302"/>
      <c r="BT2016" s="13"/>
      <c r="BU2016" s="302"/>
      <c r="BV2016" s="386"/>
      <c r="BW2016" s="303"/>
      <c r="BX2016" s="303"/>
      <c r="BY2016" s="302"/>
      <c r="BZ2016" s="302"/>
      <c r="CA2016" s="387"/>
      <c r="CB2016" s="395"/>
      <c r="CC2016" s="12"/>
      <c r="CD2016" s="304"/>
      <c r="CE2016" s="14"/>
      <c r="CF2016" s="395"/>
      <c r="CG2016" s="397"/>
      <c r="CH2016" s="300">
        <f t="shared" si="777"/>
        <v>0</v>
      </c>
      <c r="CI2016" s="26"/>
      <c r="CJ2016" s="17">
        <f t="shared" si="774"/>
        <v>0</v>
      </c>
      <c r="CK2016" s="18">
        <f t="shared" si="785"/>
        <v>12.89</v>
      </c>
      <c r="CM2016" s="164"/>
      <c r="CN2016" s="302"/>
      <c r="CO2016" s="13">
        <f t="shared" si="778"/>
        <v>0</v>
      </c>
      <c r="CP2016" s="302"/>
      <c r="CQ2016" s="13">
        <f t="shared" si="779"/>
        <v>0</v>
      </c>
      <c r="CR2016" s="302"/>
      <c r="CS2016" s="13">
        <f t="shared" si="780"/>
        <v>0</v>
      </c>
      <c r="CT2016" s="302"/>
      <c r="CU2016" s="13">
        <f t="shared" si="775"/>
        <v>0</v>
      </c>
      <c r="CV2016" s="302"/>
      <c r="CW2016" s="13">
        <f t="shared" si="781"/>
        <v>0</v>
      </c>
      <c r="CX2016" s="13">
        <f t="shared" si="782"/>
        <v>0</v>
      </c>
      <c r="CY2016" s="251">
        <f t="shared" si="783"/>
        <v>0</v>
      </c>
      <c r="CZ2016" s="13" t="s">
        <v>29</v>
      </c>
      <c r="DA2016" s="13">
        <v>50</v>
      </c>
      <c r="DB2016" s="22">
        <f t="shared" si="784"/>
        <v>0</v>
      </c>
      <c r="DD2016" s="24"/>
      <c r="DF2016" s="163"/>
      <c r="DH2016" s="24"/>
      <c r="DI2016" s="447"/>
      <c r="DJ2016" s="163"/>
    </row>
    <row r="2017" spans="1:114" s="7" customFormat="1">
      <c r="A2017" s="277">
        <f t="shared" si="768"/>
        <v>50</v>
      </c>
      <c r="B2017" s="21" t="e">
        <f>'Calculateur de trading'!I2017/C2017/W2017</f>
        <v>#DIV/0!</v>
      </c>
      <c r="C2017" s="278">
        <f t="shared" si="769"/>
        <v>10</v>
      </c>
      <c r="D2017" s="426"/>
      <c r="E2017" s="273">
        <f t="shared" si="770"/>
        <v>100</v>
      </c>
      <c r="F2017" s="271">
        <f t="shared" si="762"/>
        <v>2</v>
      </c>
      <c r="G2017" s="271" t="e">
        <f t="shared" si="763"/>
        <v>#DIV/0!</v>
      </c>
      <c r="H2017" s="272">
        <f t="shared" si="764"/>
        <v>20</v>
      </c>
      <c r="I2017" s="270"/>
      <c r="J2017" s="273">
        <f t="shared" si="771"/>
        <v>200</v>
      </c>
      <c r="K2017" s="271">
        <f t="shared" si="765"/>
        <v>4</v>
      </c>
      <c r="L2017" s="271" t="e">
        <f t="shared" si="766"/>
        <v>#DIV/0!</v>
      </c>
      <c r="M2017" s="272">
        <f t="shared" si="767"/>
        <v>40</v>
      </c>
      <c r="N2017" s="389"/>
      <c r="O2017" s="455" t="e">
        <f>(A2017*B2017*W2017)+(B2017*'Calculateur de trading'!H2017)</f>
        <v>#DIV/0!</v>
      </c>
      <c r="P2017" s="274" t="e">
        <f>O2017/'Déscriptions des trades'!CK2017</f>
        <v>#DIV/0!</v>
      </c>
      <c r="Q2017" s="456" t="e">
        <f>'Déscriptions des trades'!CK2017-O2017</f>
        <v>#DIV/0!</v>
      </c>
      <c r="R2017" s="466" t="e">
        <f t="shared" si="772"/>
        <v>#DIV/0!</v>
      </c>
      <c r="S2017" s="389"/>
      <c r="T2017" s="12"/>
      <c r="U2017" s="25"/>
      <c r="V2017" s="15"/>
      <c r="W2017" s="490">
        <f t="shared" si="776"/>
        <v>0</v>
      </c>
      <c r="X2017" s="21" t="e">
        <f>W2017*U2017/'Déscriptions des trades'!CK2017*'Déscriptions des trades'!B2017</f>
        <v>#DIV/0!</v>
      </c>
      <c r="Y2017" s="459"/>
      <c r="Z2017" s="389"/>
      <c r="AA2017" s="23">
        <f t="shared" si="773"/>
        <v>0.1</v>
      </c>
      <c r="AB2017" s="17" t="e">
        <f>(AA2017*'Déscriptions des trades'!U2017*'Déscriptions des trades'!B2017/'Déscriptions des trades'!CK2017)*'Déscriptions des trades'!W2017</f>
        <v>#DIV/0!</v>
      </c>
      <c r="AC2017" s="265" t="e">
        <f>AB2017*'Déscriptions des trades'!CK2017</f>
        <v>#DIV/0!</v>
      </c>
      <c r="AD2017" s="266" t="e">
        <f>'Déscriptions des trades'!CK2017-AC2017</f>
        <v>#DIV/0!</v>
      </c>
      <c r="AE2017" s="389"/>
      <c r="AF2017" s="399">
        <v>2013</v>
      </c>
      <c r="AG2017" s="389"/>
      <c r="AH2017" s="20"/>
      <c r="AI2017" s="303"/>
      <c r="AJ2017" s="307"/>
      <c r="AK2017" s="161"/>
      <c r="AL2017" s="305"/>
      <c r="AM2017" s="305"/>
      <c r="AN2017" s="162"/>
      <c r="AO2017" s="439"/>
      <c r="AP2017" s="162"/>
      <c r="AQ2017" s="113"/>
      <c r="AR2017" s="113"/>
      <c r="AS2017" s="384"/>
      <c r="AT2017" s="306"/>
      <c r="AU2017" s="306"/>
      <c r="AV2017" s="160"/>
      <c r="AW2017" s="158"/>
      <c r="AX2017" s="385"/>
      <c r="AY2017" s="453"/>
      <c r="AZ2017" s="165"/>
      <c r="BA2017" s="301"/>
      <c r="BB2017" s="165"/>
      <c r="BC2017" s="301"/>
      <c r="BD2017" s="165"/>
      <c r="BE2017" s="302"/>
      <c r="BF2017" s="302"/>
      <c r="BG2017" s="165"/>
      <c r="BH2017" s="303"/>
      <c r="BI2017" s="165"/>
      <c r="BJ2017" s="304"/>
      <c r="BK2017" s="394"/>
      <c r="BL2017" s="302"/>
      <c r="BM2017" s="302"/>
      <c r="BN2017" s="394"/>
      <c r="BO2017" s="302"/>
      <c r="BP2017" s="13"/>
      <c r="BQ2017" s="302"/>
      <c r="BR2017" s="13"/>
      <c r="BS2017" s="302"/>
      <c r="BT2017" s="13"/>
      <c r="BU2017" s="302"/>
      <c r="BV2017" s="386"/>
      <c r="BW2017" s="303"/>
      <c r="BX2017" s="303"/>
      <c r="BY2017" s="302"/>
      <c r="BZ2017" s="302"/>
      <c r="CA2017" s="387"/>
      <c r="CB2017" s="395"/>
      <c r="CC2017" s="12"/>
      <c r="CD2017" s="304"/>
      <c r="CE2017" s="14"/>
      <c r="CF2017" s="395"/>
      <c r="CG2017" s="397"/>
      <c r="CH2017" s="300">
        <f t="shared" si="777"/>
        <v>0</v>
      </c>
      <c r="CI2017" s="26"/>
      <c r="CJ2017" s="17">
        <f t="shared" si="774"/>
        <v>0</v>
      </c>
      <c r="CK2017" s="18">
        <f t="shared" si="785"/>
        <v>12.89</v>
      </c>
      <c r="CM2017" s="164"/>
      <c r="CN2017" s="302"/>
      <c r="CO2017" s="13">
        <f t="shared" si="778"/>
        <v>0</v>
      </c>
      <c r="CP2017" s="302"/>
      <c r="CQ2017" s="13">
        <f t="shared" si="779"/>
        <v>0</v>
      </c>
      <c r="CR2017" s="302"/>
      <c r="CS2017" s="13">
        <f t="shared" si="780"/>
        <v>0</v>
      </c>
      <c r="CT2017" s="302"/>
      <c r="CU2017" s="13">
        <f t="shared" si="775"/>
        <v>0</v>
      </c>
      <c r="CV2017" s="302"/>
      <c r="CW2017" s="13">
        <f t="shared" si="781"/>
        <v>0</v>
      </c>
      <c r="CX2017" s="13">
        <f t="shared" si="782"/>
        <v>0</v>
      </c>
      <c r="CY2017" s="251">
        <f t="shared" si="783"/>
        <v>0</v>
      </c>
      <c r="CZ2017" s="13" t="s">
        <v>29</v>
      </c>
      <c r="DA2017" s="13">
        <v>50</v>
      </c>
      <c r="DB2017" s="22">
        <f t="shared" si="784"/>
        <v>0</v>
      </c>
      <c r="DD2017" s="24"/>
      <c r="DF2017" s="163"/>
      <c r="DH2017" s="24"/>
      <c r="DI2017" s="447"/>
      <c r="DJ2017" s="163"/>
    </row>
    <row r="2018" spans="1:114" s="7" customFormat="1">
      <c r="A2018" s="277">
        <f t="shared" si="768"/>
        <v>50</v>
      </c>
      <c r="B2018" s="21" t="e">
        <f>'Calculateur de trading'!I2018/C2018/W2018</f>
        <v>#DIV/0!</v>
      </c>
      <c r="C2018" s="278">
        <f t="shared" si="769"/>
        <v>10</v>
      </c>
      <c r="D2018" s="278"/>
      <c r="E2018" s="273">
        <f t="shared" si="770"/>
        <v>100</v>
      </c>
      <c r="F2018" s="271">
        <f t="shared" si="762"/>
        <v>2</v>
      </c>
      <c r="G2018" s="271" t="e">
        <f t="shared" si="763"/>
        <v>#DIV/0!</v>
      </c>
      <c r="H2018" s="272">
        <f t="shared" si="764"/>
        <v>20</v>
      </c>
      <c r="I2018" s="270"/>
      <c r="J2018" s="273">
        <f t="shared" si="771"/>
        <v>200</v>
      </c>
      <c r="K2018" s="271">
        <f t="shared" si="765"/>
        <v>4</v>
      </c>
      <c r="L2018" s="271" t="e">
        <f t="shared" si="766"/>
        <v>#DIV/0!</v>
      </c>
      <c r="M2018" s="272">
        <f t="shared" si="767"/>
        <v>40</v>
      </c>
      <c r="N2018" s="389"/>
      <c r="O2018" s="455" t="e">
        <f>(A2018*B2018*W2018)+(B2018*'Calculateur de trading'!H2018)</f>
        <v>#DIV/0!</v>
      </c>
      <c r="P2018" s="274" t="e">
        <f>O2018/'Déscriptions des trades'!CK2018</f>
        <v>#DIV/0!</v>
      </c>
      <c r="Q2018" s="456" t="e">
        <f>'Déscriptions des trades'!CK2018-O2018</f>
        <v>#DIV/0!</v>
      </c>
      <c r="R2018" s="466" t="e">
        <f t="shared" si="772"/>
        <v>#DIV/0!</v>
      </c>
      <c r="S2018" s="389"/>
      <c r="T2018" s="12"/>
      <c r="U2018" s="25"/>
      <c r="V2018" s="15"/>
      <c r="W2018" s="490">
        <f t="shared" si="776"/>
        <v>0</v>
      </c>
      <c r="X2018" s="21" t="e">
        <f>W2018*U2018/'Déscriptions des trades'!CK2018*'Déscriptions des trades'!B2018</f>
        <v>#DIV/0!</v>
      </c>
      <c r="Y2018" s="459"/>
      <c r="Z2018" s="389"/>
      <c r="AA2018" s="23">
        <f t="shared" si="773"/>
        <v>0.1</v>
      </c>
      <c r="AB2018" s="17" t="e">
        <f>(AA2018*'Déscriptions des trades'!U2018*'Déscriptions des trades'!B2018/'Déscriptions des trades'!CK2018)*'Déscriptions des trades'!W2018</f>
        <v>#DIV/0!</v>
      </c>
      <c r="AC2018" s="265" t="e">
        <f>AB2018*'Déscriptions des trades'!CK2018</f>
        <v>#DIV/0!</v>
      </c>
      <c r="AD2018" s="266" t="e">
        <f>'Déscriptions des trades'!CK2018-AC2018</f>
        <v>#DIV/0!</v>
      </c>
      <c r="AE2018" s="389"/>
      <c r="AF2018" s="399">
        <v>2014</v>
      </c>
      <c r="AG2018" s="389"/>
      <c r="AH2018" s="20"/>
      <c r="AI2018" s="303"/>
      <c r="AJ2018" s="307"/>
      <c r="AK2018" s="161"/>
      <c r="AL2018" s="305"/>
      <c r="AM2018" s="305"/>
      <c r="AN2018" s="162"/>
      <c r="AO2018" s="439"/>
      <c r="AP2018" s="162"/>
      <c r="AQ2018" s="113"/>
      <c r="AR2018" s="113"/>
      <c r="AS2018" s="384"/>
      <c r="AT2018" s="306"/>
      <c r="AU2018" s="306"/>
      <c r="AV2018" s="160"/>
      <c r="AW2018" s="158"/>
      <c r="AX2018" s="385"/>
      <c r="AY2018" s="453"/>
      <c r="AZ2018" s="165"/>
      <c r="BA2018" s="301"/>
      <c r="BB2018" s="165"/>
      <c r="BC2018" s="301"/>
      <c r="BD2018" s="165"/>
      <c r="BE2018" s="302"/>
      <c r="BF2018" s="302"/>
      <c r="BG2018" s="165"/>
      <c r="BH2018" s="303"/>
      <c r="BI2018" s="165"/>
      <c r="BJ2018" s="304"/>
      <c r="BK2018" s="394"/>
      <c r="BL2018" s="302"/>
      <c r="BM2018" s="302"/>
      <c r="BN2018" s="394"/>
      <c r="BO2018" s="302"/>
      <c r="BP2018" s="13"/>
      <c r="BQ2018" s="302"/>
      <c r="BR2018" s="13"/>
      <c r="BS2018" s="302"/>
      <c r="BT2018" s="13"/>
      <c r="BU2018" s="302"/>
      <c r="BV2018" s="386"/>
      <c r="BW2018" s="303"/>
      <c r="BX2018" s="303"/>
      <c r="BY2018" s="302"/>
      <c r="BZ2018" s="302"/>
      <c r="CA2018" s="387"/>
      <c r="CB2018" s="395"/>
      <c r="CC2018" s="12"/>
      <c r="CD2018" s="304"/>
      <c r="CE2018" s="14"/>
      <c r="CF2018" s="395"/>
      <c r="CG2018" s="397"/>
      <c r="CH2018" s="300">
        <f t="shared" si="777"/>
        <v>0</v>
      </c>
      <c r="CI2018" s="26"/>
      <c r="CJ2018" s="17">
        <f t="shared" si="774"/>
        <v>0</v>
      </c>
      <c r="CK2018" s="18">
        <f t="shared" si="785"/>
        <v>12.89</v>
      </c>
      <c r="CM2018" s="164"/>
      <c r="CN2018" s="302"/>
      <c r="CO2018" s="13">
        <f t="shared" si="778"/>
        <v>0</v>
      </c>
      <c r="CP2018" s="302"/>
      <c r="CQ2018" s="13">
        <f t="shared" si="779"/>
        <v>0</v>
      </c>
      <c r="CR2018" s="302"/>
      <c r="CS2018" s="13">
        <f t="shared" si="780"/>
        <v>0</v>
      </c>
      <c r="CT2018" s="302"/>
      <c r="CU2018" s="13">
        <f t="shared" si="775"/>
        <v>0</v>
      </c>
      <c r="CV2018" s="302"/>
      <c r="CW2018" s="13">
        <f t="shared" si="781"/>
        <v>0</v>
      </c>
      <c r="CX2018" s="13">
        <f t="shared" si="782"/>
        <v>0</v>
      </c>
      <c r="CY2018" s="251">
        <f t="shared" si="783"/>
        <v>0</v>
      </c>
      <c r="CZ2018" s="13" t="s">
        <v>29</v>
      </c>
      <c r="DA2018" s="13">
        <v>50</v>
      </c>
      <c r="DB2018" s="22">
        <f t="shared" si="784"/>
        <v>0</v>
      </c>
      <c r="DD2018" s="24"/>
      <c r="DF2018" s="163"/>
      <c r="DH2018" s="24"/>
      <c r="DI2018" s="447"/>
      <c r="DJ2018" s="163"/>
    </row>
    <row r="2019" spans="1:114" s="7" customFormat="1">
      <c r="A2019" s="277">
        <f t="shared" si="768"/>
        <v>50</v>
      </c>
      <c r="B2019" s="21" t="e">
        <f>'Calculateur de trading'!I2019/C2019/W2019</f>
        <v>#DIV/0!</v>
      </c>
      <c r="C2019" s="278">
        <f t="shared" si="769"/>
        <v>10</v>
      </c>
      <c r="D2019" s="426"/>
      <c r="E2019" s="273">
        <f t="shared" si="770"/>
        <v>100</v>
      </c>
      <c r="F2019" s="271">
        <f t="shared" si="762"/>
        <v>2</v>
      </c>
      <c r="G2019" s="271" t="e">
        <f t="shared" si="763"/>
        <v>#DIV/0!</v>
      </c>
      <c r="H2019" s="272">
        <f t="shared" si="764"/>
        <v>20</v>
      </c>
      <c r="I2019" s="270"/>
      <c r="J2019" s="273">
        <f t="shared" si="771"/>
        <v>200</v>
      </c>
      <c r="K2019" s="271">
        <f t="shared" si="765"/>
        <v>4</v>
      </c>
      <c r="L2019" s="271" t="e">
        <f t="shared" si="766"/>
        <v>#DIV/0!</v>
      </c>
      <c r="M2019" s="272">
        <f t="shared" si="767"/>
        <v>40</v>
      </c>
      <c r="N2019" s="389"/>
      <c r="O2019" s="455" t="e">
        <f>(A2019*B2019*W2019)+(B2019*'Calculateur de trading'!H2019)</f>
        <v>#DIV/0!</v>
      </c>
      <c r="P2019" s="274" t="e">
        <f>O2019/'Déscriptions des trades'!CK2019</f>
        <v>#DIV/0!</v>
      </c>
      <c r="Q2019" s="456" t="e">
        <f>'Déscriptions des trades'!CK2019-O2019</f>
        <v>#DIV/0!</v>
      </c>
      <c r="R2019" s="466" t="e">
        <f t="shared" si="772"/>
        <v>#DIV/0!</v>
      </c>
      <c r="S2019" s="389"/>
      <c r="T2019" s="12"/>
      <c r="U2019" s="25"/>
      <c r="V2019" s="15"/>
      <c r="W2019" s="490">
        <f t="shared" si="776"/>
        <v>0</v>
      </c>
      <c r="X2019" s="21" t="e">
        <f>W2019*U2019/'Déscriptions des trades'!CK2019*'Déscriptions des trades'!B2019</f>
        <v>#DIV/0!</v>
      </c>
      <c r="Y2019" s="459"/>
      <c r="Z2019" s="389"/>
      <c r="AA2019" s="23">
        <f t="shared" si="773"/>
        <v>0.1</v>
      </c>
      <c r="AB2019" s="17" t="e">
        <f>(AA2019*'Déscriptions des trades'!U2019*'Déscriptions des trades'!B2019/'Déscriptions des trades'!CK2019)*'Déscriptions des trades'!W2019</f>
        <v>#DIV/0!</v>
      </c>
      <c r="AC2019" s="265" t="e">
        <f>AB2019*'Déscriptions des trades'!CK2019</f>
        <v>#DIV/0!</v>
      </c>
      <c r="AD2019" s="266" t="e">
        <f>'Déscriptions des trades'!CK2019-AC2019</f>
        <v>#DIV/0!</v>
      </c>
      <c r="AE2019" s="389"/>
      <c r="AF2019" s="399">
        <v>2015</v>
      </c>
      <c r="AG2019" s="389"/>
      <c r="AH2019" s="20"/>
      <c r="AI2019" s="303"/>
      <c r="AJ2019" s="307"/>
      <c r="AK2019" s="161"/>
      <c r="AL2019" s="305"/>
      <c r="AM2019" s="305"/>
      <c r="AN2019" s="162"/>
      <c r="AO2019" s="439"/>
      <c r="AP2019" s="162"/>
      <c r="AQ2019" s="113"/>
      <c r="AR2019" s="113"/>
      <c r="AS2019" s="384"/>
      <c r="AT2019" s="306"/>
      <c r="AU2019" s="306"/>
      <c r="AV2019" s="160"/>
      <c r="AW2019" s="158"/>
      <c r="AX2019" s="385"/>
      <c r="AY2019" s="453"/>
      <c r="AZ2019" s="165"/>
      <c r="BA2019" s="301"/>
      <c r="BB2019" s="165"/>
      <c r="BC2019" s="301"/>
      <c r="BD2019" s="165"/>
      <c r="BE2019" s="302"/>
      <c r="BF2019" s="302"/>
      <c r="BG2019" s="165"/>
      <c r="BH2019" s="303"/>
      <c r="BI2019" s="165"/>
      <c r="BJ2019" s="304"/>
      <c r="BK2019" s="394"/>
      <c r="BL2019" s="302"/>
      <c r="BM2019" s="302"/>
      <c r="BN2019" s="394"/>
      <c r="BO2019" s="302"/>
      <c r="BP2019" s="13"/>
      <c r="BQ2019" s="302"/>
      <c r="BR2019" s="13"/>
      <c r="BS2019" s="302"/>
      <c r="BT2019" s="13"/>
      <c r="BU2019" s="302"/>
      <c r="BV2019" s="386"/>
      <c r="BW2019" s="303"/>
      <c r="BX2019" s="303"/>
      <c r="BY2019" s="302"/>
      <c r="BZ2019" s="302"/>
      <c r="CA2019" s="387"/>
      <c r="CB2019" s="395"/>
      <c r="CC2019" s="12"/>
      <c r="CD2019" s="304"/>
      <c r="CE2019" s="14"/>
      <c r="CF2019" s="395"/>
      <c r="CG2019" s="397"/>
      <c r="CH2019" s="300">
        <f t="shared" si="777"/>
        <v>0</v>
      </c>
      <c r="CI2019" s="26"/>
      <c r="CJ2019" s="17">
        <f t="shared" si="774"/>
        <v>0</v>
      </c>
      <c r="CK2019" s="18">
        <f t="shared" si="785"/>
        <v>12.89</v>
      </c>
      <c r="CM2019" s="164"/>
      <c r="CN2019" s="302"/>
      <c r="CO2019" s="13">
        <f t="shared" si="778"/>
        <v>0</v>
      </c>
      <c r="CP2019" s="302"/>
      <c r="CQ2019" s="13">
        <f t="shared" si="779"/>
        <v>0</v>
      </c>
      <c r="CR2019" s="302"/>
      <c r="CS2019" s="13">
        <f t="shared" si="780"/>
        <v>0</v>
      </c>
      <c r="CT2019" s="302"/>
      <c r="CU2019" s="13">
        <f t="shared" si="775"/>
        <v>0</v>
      </c>
      <c r="CV2019" s="302"/>
      <c r="CW2019" s="13">
        <f t="shared" si="781"/>
        <v>0</v>
      </c>
      <c r="CX2019" s="13">
        <f t="shared" si="782"/>
        <v>0</v>
      </c>
      <c r="CY2019" s="251">
        <f t="shared" si="783"/>
        <v>0</v>
      </c>
      <c r="CZ2019" s="13" t="s">
        <v>29</v>
      </c>
      <c r="DA2019" s="13">
        <v>50</v>
      </c>
      <c r="DB2019" s="22">
        <f t="shared" si="784"/>
        <v>0</v>
      </c>
      <c r="DD2019" s="24"/>
      <c r="DF2019" s="163"/>
      <c r="DH2019" s="24"/>
      <c r="DI2019" s="447"/>
      <c r="DJ2019" s="163"/>
    </row>
    <row r="2020" spans="1:114" s="7" customFormat="1">
      <c r="A2020" s="277">
        <f t="shared" si="768"/>
        <v>50</v>
      </c>
      <c r="B2020" s="21" t="e">
        <f>'Calculateur de trading'!I2020/C2020/W2020</f>
        <v>#DIV/0!</v>
      </c>
      <c r="C2020" s="278">
        <f t="shared" si="769"/>
        <v>10</v>
      </c>
      <c r="D2020" s="278"/>
      <c r="E2020" s="273">
        <f t="shared" si="770"/>
        <v>100</v>
      </c>
      <c r="F2020" s="271">
        <f t="shared" si="762"/>
        <v>2</v>
      </c>
      <c r="G2020" s="271" t="e">
        <f t="shared" si="763"/>
        <v>#DIV/0!</v>
      </c>
      <c r="H2020" s="272">
        <f t="shared" si="764"/>
        <v>20</v>
      </c>
      <c r="I2020" s="270"/>
      <c r="J2020" s="273">
        <f t="shared" si="771"/>
        <v>200</v>
      </c>
      <c r="K2020" s="271">
        <f t="shared" si="765"/>
        <v>4</v>
      </c>
      <c r="L2020" s="271" t="e">
        <f t="shared" si="766"/>
        <v>#DIV/0!</v>
      </c>
      <c r="M2020" s="272">
        <f t="shared" si="767"/>
        <v>40</v>
      </c>
      <c r="N2020" s="389"/>
      <c r="O2020" s="455" t="e">
        <f>(A2020*B2020*W2020)+(B2020*'Calculateur de trading'!H2020)</f>
        <v>#DIV/0!</v>
      </c>
      <c r="P2020" s="274" t="e">
        <f>O2020/'Déscriptions des trades'!CK2020</f>
        <v>#DIV/0!</v>
      </c>
      <c r="Q2020" s="456" t="e">
        <f>'Déscriptions des trades'!CK2020-O2020</f>
        <v>#DIV/0!</v>
      </c>
      <c r="R2020" s="466" t="e">
        <f t="shared" si="772"/>
        <v>#DIV/0!</v>
      </c>
      <c r="S2020" s="389"/>
      <c r="T2020" s="12"/>
      <c r="U2020" s="25"/>
      <c r="V2020" s="15"/>
      <c r="W2020" s="490">
        <f t="shared" si="776"/>
        <v>0</v>
      </c>
      <c r="X2020" s="21" t="e">
        <f>W2020*U2020/'Déscriptions des trades'!CK2020*'Déscriptions des trades'!B2020</f>
        <v>#DIV/0!</v>
      </c>
      <c r="Y2020" s="459"/>
      <c r="Z2020" s="389"/>
      <c r="AA2020" s="23">
        <f t="shared" si="773"/>
        <v>0.1</v>
      </c>
      <c r="AB2020" s="17" t="e">
        <f>(AA2020*'Déscriptions des trades'!U2020*'Déscriptions des trades'!B2020/'Déscriptions des trades'!CK2020)*'Déscriptions des trades'!W2020</f>
        <v>#DIV/0!</v>
      </c>
      <c r="AC2020" s="265" t="e">
        <f>AB2020*'Déscriptions des trades'!CK2020</f>
        <v>#DIV/0!</v>
      </c>
      <c r="AD2020" s="266" t="e">
        <f>'Déscriptions des trades'!CK2020-AC2020</f>
        <v>#DIV/0!</v>
      </c>
      <c r="AE2020" s="389"/>
      <c r="AF2020" s="399">
        <v>2016</v>
      </c>
      <c r="AG2020" s="389"/>
      <c r="AH2020" s="20"/>
      <c r="AI2020" s="303"/>
      <c r="AJ2020" s="307"/>
      <c r="AK2020" s="161"/>
      <c r="AL2020" s="305"/>
      <c r="AM2020" s="305"/>
      <c r="AN2020" s="162"/>
      <c r="AO2020" s="439"/>
      <c r="AP2020" s="162"/>
      <c r="AQ2020" s="113"/>
      <c r="AR2020" s="113"/>
      <c r="AS2020" s="384"/>
      <c r="AT2020" s="306"/>
      <c r="AU2020" s="306"/>
      <c r="AV2020" s="160"/>
      <c r="AW2020" s="158"/>
      <c r="AX2020" s="385"/>
      <c r="AY2020" s="453"/>
      <c r="AZ2020" s="165"/>
      <c r="BA2020" s="301"/>
      <c r="BB2020" s="165"/>
      <c r="BC2020" s="301"/>
      <c r="BD2020" s="165"/>
      <c r="BE2020" s="302"/>
      <c r="BF2020" s="302"/>
      <c r="BG2020" s="165"/>
      <c r="BH2020" s="303"/>
      <c r="BI2020" s="165"/>
      <c r="BJ2020" s="304"/>
      <c r="BK2020" s="394"/>
      <c r="BL2020" s="302"/>
      <c r="BM2020" s="302"/>
      <c r="BN2020" s="394"/>
      <c r="BO2020" s="302"/>
      <c r="BP2020" s="13"/>
      <c r="BQ2020" s="302"/>
      <c r="BR2020" s="13"/>
      <c r="BS2020" s="302"/>
      <c r="BT2020" s="13"/>
      <c r="BU2020" s="302"/>
      <c r="BV2020" s="386"/>
      <c r="BW2020" s="303"/>
      <c r="BX2020" s="303"/>
      <c r="BY2020" s="302"/>
      <c r="BZ2020" s="302"/>
      <c r="CA2020" s="387"/>
      <c r="CB2020" s="395"/>
      <c r="CC2020" s="12"/>
      <c r="CD2020" s="304"/>
      <c r="CE2020" s="14"/>
      <c r="CF2020" s="395"/>
      <c r="CG2020" s="397"/>
      <c r="CH2020" s="300">
        <f t="shared" si="777"/>
        <v>0</v>
      </c>
      <c r="CI2020" s="26"/>
      <c r="CJ2020" s="17">
        <f t="shared" si="774"/>
        <v>0</v>
      </c>
      <c r="CK2020" s="18">
        <f t="shared" si="785"/>
        <v>12.89</v>
      </c>
      <c r="CM2020" s="164"/>
      <c r="CN2020" s="302"/>
      <c r="CO2020" s="13">
        <f t="shared" si="778"/>
        <v>0</v>
      </c>
      <c r="CP2020" s="302"/>
      <c r="CQ2020" s="13">
        <f t="shared" si="779"/>
        <v>0</v>
      </c>
      <c r="CR2020" s="302"/>
      <c r="CS2020" s="13">
        <f t="shared" si="780"/>
        <v>0</v>
      </c>
      <c r="CT2020" s="302"/>
      <c r="CU2020" s="13">
        <f t="shared" si="775"/>
        <v>0</v>
      </c>
      <c r="CV2020" s="302"/>
      <c r="CW2020" s="13">
        <f t="shared" si="781"/>
        <v>0</v>
      </c>
      <c r="CX2020" s="13">
        <f t="shared" si="782"/>
        <v>0</v>
      </c>
      <c r="CY2020" s="251">
        <f t="shared" si="783"/>
        <v>0</v>
      </c>
      <c r="CZ2020" s="13" t="s">
        <v>29</v>
      </c>
      <c r="DA2020" s="13">
        <v>50</v>
      </c>
      <c r="DB2020" s="22">
        <f t="shared" si="784"/>
        <v>0</v>
      </c>
      <c r="DD2020" s="24"/>
      <c r="DF2020" s="163"/>
      <c r="DH2020" s="24"/>
      <c r="DI2020" s="447"/>
      <c r="DJ2020" s="163"/>
    </row>
    <row r="2021" spans="1:114" s="7" customFormat="1">
      <c r="A2021" s="277">
        <f t="shared" si="768"/>
        <v>50</v>
      </c>
      <c r="B2021" s="21" t="e">
        <f>'Calculateur de trading'!I2021/C2021/W2021</f>
        <v>#DIV/0!</v>
      </c>
      <c r="C2021" s="278">
        <f t="shared" si="769"/>
        <v>10</v>
      </c>
      <c r="D2021" s="426"/>
      <c r="E2021" s="273">
        <f t="shared" si="770"/>
        <v>100</v>
      </c>
      <c r="F2021" s="271">
        <f t="shared" si="762"/>
        <v>2</v>
      </c>
      <c r="G2021" s="271" t="e">
        <f t="shared" si="763"/>
        <v>#DIV/0!</v>
      </c>
      <c r="H2021" s="272">
        <f t="shared" si="764"/>
        <v>20</v>
      </c>
      <c r="I2021" s="270"/>
      <c r="J2021" s="273">
        <f t="shared" si="771"/>
        <v>200</v>
      </c>
      <c r="K2021" s="271">
        <f t="shared" si="765"/>
        <v>4</v>
      </c>
      <c r="L2021" s="271" t="e">
        <f t="shared" si="766"/>
        <v>#DIV/0!</v>
      </c>
      <c r="M2021" s="272">
        <f t="shared" si="767"/>
        <v>40</v>
      </c>
      <c r="N2021" s="389"/>
      <c r="O2021" s="455" t="e">
        <f>(A2021*B2021*W2021)+(B2021*'Calculateur de trading'!H2021)</f>
        <v>#DIV/0!</v>
      </c>
      <c r="P2021" s="274" t="e">
        <f>O2021/'Déscriptions des trades'!CK2021</f>
        <v>#DIV/0!</v>
      </c>
      <c r="Q2021" s="456" t="e">
        <f>'Déscriptions des trades'!CK2021-O2021</f>
        <v>#DIV/0!</v>
      </c>
      <c r="R2021" s="466" t="e">
        <f t="shared" si="772"/>
        <v>#DIV/0!</v>
      </c>
      <c r="S2021" s="389"/>
      <c r="T2021" s="12"/>
      <c r="U2021" s="25"/>
      <c r="V2021" s="15"/>
      <c r="W2021" s="490">
        <f t="shared" si="776"/>
        <v>0</v>
      </c>
      <c r="X2021" s="21" t="e">
        <f>W2021*U2021/'Déscriptions des trades'!CK2021*'Déscriptions des trades'!B2021</f>
        <v>#DIV/0!</v>
      </c>
      <c r="Y2021" s="459"/>
      <c r="Z2021" s="389"/>
      <c r="AA2021" s="23">
        <f t="shared" si="773"/>
        <v>0.1</v>
      </c>
      <c r="AB2021" s="17" t="e">
        <f>(AA2021*'Déscriptions des trades'!U2021*'Déscriptions des trades'!B2021/'Déscriptions des trades'!CK2021)*'Déscriptions des trades'!W2021</f>
        <v>#DIV/0!</v>
      </c>
      <c r="AC2021" s="265" t="e">
        <f>AB2021*'Déscriptions des trades'!CK2021</f>
        <v>#DIV/0!</v>
      </c>
      <c r="AD2021" s="266" t="e">
        <f>'Déscriptions des trades'!CK2021-AC2021</f>
        <v>#DIV/0!</v>
      </c>
      <c r="AE2021" s="389"/>
      <c r="AF2021" s="399">
        <v>2017</v>
      </c>
      <c r="AG2021" s="389"/>
      <c r="AH2021" s="20"/>
      <c r="AI2021" s="303"/>
      <c r="AJ2021" s="307"/>
      <c r="AK2021" s="161"/>
      <c r="AL2021" s="305"/>
      <c r="AM2021" s="305"/>
      <c r="AN2021" s="162"/>
      <c r="AO2021" s="439"/>
      <c r="AP2021" s="162"/>
      <c r="AQ2021" s="113"/>
      <c r="AR2021" s="113"/>
      <c r="AS2021" s="384"/>
      <c r="AT2021" s="306"/>
      <c r="AU2021" s="306"/>
      <c r="AV2021" s="160"/>
      <c r="AW2021" s="158"/>
      <c r="AX2021" s="385"/>
      <c r="AY2021" s="453"/>
      <c r="AZ2021" s="165"/>
      <c r="BA2021" s="301"/>
      <c r="BB2021" s="165"/>
      <c r="BC2021" s="301"/>
      <c r="BD2021" s="165"/>
      <c r="BE2021" s="302"/>
      <c r="BF2021" s="302"/>
      <c r="BG2021" s="165"/>
      <c r="BH2021" s="303"/>
      <c r="BI2021" s="165"/>
      <c r="BJ2021" s="304"/>
      <c r="BK2021" s="394"/>
      <c r="BL2021" s="302"/>
      <c r="BM2021" s="302"/>
      <c r="BN2021" s="394"/>
      <c r="BO2021" s="302"/>
      <c r="BP2021" s="13"/>
      <c r="BQ2021" s="302"/>
      <c r="BR2021" s="13"/>
      <c r="BS2021" s="302"/>
      <c r="BT2021" s="13"/>
      <c r="BU2021" s="302"/>
      <c r="BV2021" s="386"/>
      <c r="BW2021" s="303"/>
      <c r="BX2021" s="303"/>
      <c r="BY2021" s="302"/>
      <c r="BZ2021" s="302"/>
      <c r="CA2021" s="387"/>
      <c r="CB2021" s="395"/>
      <c r="CC2021" s="12"/>
      <c r="CD2021" s="304"/>
      <c r="CE2021" s="14"/>
      <c r="CF2021" s="395"/>
      <c r="CG2021" s="397"/>
      <c r="CH2021" s="300">
        <f t="shared" si="777"/>
        <v>0</v>
      </c>
      <c r="CI2021" s="26"/>
      <c r="CJ2021" s="17">
        <f t="shared" si="774"/>
        <v>0</v>
      </c>
      <c r="CK2021" s="18">
        <f t="shared" si="785"/>
        <v>12.89</v>
      </c>
      <c r="CM2021" s="164"/>
      <c r="CN2021" s="302"/>
      <c r="CO2021" s="13">
        <f t="shared" si="778"/>
        <v>0</v>
      </c>
      <c r="CP2021" s="302"/>
      <c r="CQ2021" s="13">
        <f t="shared" si="779"/>
        <v>0</v>
      </c>
      <c r="CR2021" s="302"/>
      <c r="CS2021" s="13">
        <f t="shared" si="780"/>
        <v>0</v>
      </c>
      <c r="CT2021" s="302"/>
      <c r="CU2021" s="13">
        <f t="shared" si="775"/>
        <v>0</v>
      </c>
      <c r="CV2021" s="302"/>
      <c r="CW2021" s="13">
        <f t="shared" si="781"/>
        <v>0</v>
      </c>
      <c r="CX2021" s="13">
        <f t="shared" si="782"/>
        <v>0</v>
      </c>
      <c r="CY2021" s="251">
        <f t="shared" si="783"/>
        <v>0</v>
      </c>
      <c r="CZ2021" s="13" t="s">
        <v>29</v>
      </c>
      <c r="DA2021" s="13">
        <v>50</v>
      </c>
      <c r="DB2021" s="22">
        <f t="shared" si="784"/>
        <v>0</v>
      </c>
      <c r="DD2021" s="24"/>
      <c r="DF2021" s="163"/>
      <c r="DH2021" s="24"/>
      <c r="DI2021" s="447"/>
      <c r="DJ2021" s="163"/>
    </row>
    <row r="2022" spans="1:114" s="7" customFormat="1">
      <c r="A2022" s="277">
        <f t="shared" si="768"/>
        <v>50</v>
      </c>
      <c r="B2022" s="21" t="e">
        <f>'Calculateur de trading'!I2022/C2022/W2022</f>
        <v>#DIV/0!</v>
      </c>
      <c r="C2022" s="278">
        <f t="shared" si="769"/>
        <v>10</v>
      </c>
      <c r="D2022" s="426"/>
      <c r="E2022" s="273">
        <f t="shared" si="770"/>
        <v>100</v>
      </c>
      <c r="F2022" s="271">
        <f t="shared" si="762"/>
        <v>2</v>
      </c>
      <c r="G2022" s="271" t="e">
        <f t="shared" si="763"/>
        <v>#DIV/0!</v>
      </c>
      <c r="H2022" s="272">
        <f t="shared" si="764"/>
        <v>20</v>
      </c>
      <c r="I2022" s="270"/>
      <c r="J2022" s="273">
        <f t="shared" si="771"/>
        <v>200</v>
      </c>
      <c r="K2022" s="271">
        <f t="shared" si="765"/>
        <v>4</v>
      </c>
      <c r="L2022" s="271" t="e">
        <f t="shared" si="766"/>
        <v>#DIV/0!</v>
      </c>
      <c r="M2022" s="272">
        <f t="shared" si="767"/>
        <v>40</v>
      </c>
      <c r="N2022" s="389"/>
      <c r="O2022" s="455" t="e">
        <f>(A2022*B2022*W2022)+(B2022*'Calculateur de trading'!H2022)</f>
        <v>#DIV/0!</v>
      </c>
      <c r="P2022" s="274" t="e">
        <f>O2022/'Déscriptions des trades'!CK2022</f>
        <v>#DIV/0!</v>
      </c>
      <c r="Q2022" s="456" t="e">
        <f>'Déscriptions des trades'!CK2022-O2022</f>
        <v>#DIV/0!</v>
      </c>
      <c r="R2022" s="466" t="e">
        <f t="shared" si="772"/>
        <v>#DIV/0!</v>
      </c>
      <c r="S2022" s="389"/>
      <c r="T2022" s="12"/>
      <c r="U2022" s="25"/>
      <c r="V2022" s="15"/>
      <c r="W2022" s="490">
        <f t="shared" si="776"/>
        <v>0</v>
      </c>
      <c r="X2022" s="21" t="e">
        <f>W2022*U2022/'Déscriptions des trades'!CK2022*'Déscriptions des trades'!B2022</f>
        <v>#DIV/0!</v>
      </c>
      <c r="Y2022" s="459"/>
      <c r="Z2022" s="389"/>
      <c r="AA2022" s="23">
        <f t="shared" si="773"/>
        <v>0.1</v>
      </c>
      <c r="AB2022" s="17" t="e">
        <f>(AA2022*'Déscriptions des trades'!U2022*'Déscriptions des trades'!B2022/'Déscriptions des trades'!CK2022)*'Déscriptions des trades'!W2022</f>
        <v>#DIV/0!</v>
      </c>
      <c r="AC2022" s="265" t="e">
        <f>AB2022*'Déscriptions des trades'!CK2022</f>
        <v>#DIV/0!</v>
      </c>
      <c r="AD2022" s="266" t="e">
        <f>'Déscriptions des trades'!CK2022-AC2022</f>
        <v>#DIV/0!</v>
      </c>
      <c r="AE2022" s="389"/>
      <c r="AF2022" s="399">
        <v>2018</v>
      </c>
      <c r="AG2022" s="389"/>
      <c r="AH2022" s="20"/>
      <c r="AI2022" s="303"/>
      <c r="AJ2022" s="307"/>
      <c r="AK2022" s="161"/>
      <c r="AL2022" s="305"/>
      <c r="AM2022" s="305"/>
      <c r="AN2022" s="162"/>
      <c r="AO2022" s="439"/>
      <c r="AP2022" s="162"/>
      <c r="AQ2022" s="113"/>
      <c r="AR2022" s="113"/>
      <c r="AS2022" s="384"/>
      <c r="AT2022" s="306"/>
      <c r="AU2022" s="306"/>
      <c r="AV2022" s="160"/>
      <c r="AW2022" s="158"/>
      <c r="AX2022" s="385"/>
      <c r="AY2022" s="453"/>
      <c r="AZ2022" s="165"/>
      <c r="BA2022" s="301"/>
      <c r="BB2022" s="165"/>
      <c r="BC2022" s="301"/>
      <c r="BD2022" s="165"/>
      <c r="BE2022" s="302"/>
      <c r="BF2022" s="302"/>
      <c r="BG2022" s="165"/>
      <c r="BH2022" s="303"/>
      <c r="BI2022" s="165"/>
      <c r="BJ2022" s="304"/>
      <c r="BK2022" s="394"/>
      <c r="BL2022" s="302"/>
      <c r="BM2022" s="302"/>
      <c r="BN2022" s="394"/>
      <c r="BO2022" s="302"/>
      <c r="BP2022" s="13"/>
      <c r="BQ2022" s="302"/>
      <c r="BR2022" s="13"/>
      <c r="BS2022" s="302"/>
      <c r="BT2022" s="13"/>
      <c r="BU2022" s="302"/>
      <c r="BV2022" s="386"/>
      <c r="BW2022" s="303"/>
      <c r="BX2022" s="303"/>
      <c r="BY2022" s="302"/>
      <c r="BZ2022" s="302"/>
      <c r="CA2022" s="387"/>
      <c r="CB2022" s="395"/>
      <c r="CC2022" s="12"/>
      <c r="CD2022" s="304"/>
      <c r="CE2022" s="14"/>
      <c r="CF2022" s="395"/>
      <c r="CG2022" s="397"/>
      <c r="CH2022" s="300">
        <f t="shared" si="777"/>
        <v>0</v>
      </c>
      <c r="CI2022" s="26"/>
      <c r="CJ2022" s="17">
        <f t="shared" si="774"/>
        <v>0</v>
      </c>
      <c r="CK2022" s="18">
        <f t="shared" si="785"/>
        <v>12.89</v>
      </c>
      <c r="CM2022" s="164"/>
      <c r="CN2022" s="302"/>
      <c r="CO2022" s="13">
        <f t="shared" si="778"/>
        <v>0</v>
      </c>
      <c r="CP2022" s="302"/>
      <c r="CQ2022" s="13">
        <f t="shared" si="779"/>
        <v>0</v>
      </c>
      <c r="CR2022" s="302"/>
      <c r="CS2022" s="13">
        <f t="shared" si="780"/>
        <v>0</v>
      </c>
      <c r="CT2022" s="302"/>
      <c r="CU2022" s="13">
        <f t="shared" si="775"/>
        <v>0</v>
      </c>
      <c r="CV2022" s="302"/>
      <c r="CW2022" s="13">
        <f t="shared" si="781"/>
        <v>0</v>
      </c>
      <c r="CX2022" s="13">
        <f t="shared" si="782"/>
        <v>0</v>
      </c>
      <c r="CY2022" s="251">
        <f t="shared" si="783"/>
        <v>0</v>
      </c>
      <c r="CZ2022" s="13" t="s">
        <v>29</v>
      </c>
      <c r="DA2022" s="13">
        <v>50</v>
      </c>
      <c r="DB2022" s="22">
        <f t="shared" si="784"/>
        <v>0</v>
      </c>
      <c r="DD2022" s="24"/>
      <c r="DF2022" s="163"/>
      <c r="DH2022" s="24"/>
      <c r="DI2022" s="447"/>
      <c r="DJ2022" s="163"/>
    </row>
    <row r="2023" spans="1:114" s="7" customFormat="1">
      <c r="A2023" s="277">
        <f t="shared" si="768"/>
        <v>50</v>
      </c>
      <c r="B2023" s="21" t="e">
        <f>'Calculateur de trading'!I2023/C2023/W2023</f>
        <v>#DIV/0!</v>
      </c>
      <c r="C2023" s="278">
        <f t="shared" si="769"/>
        <v>10</v>
      </c>
      <c r="D2023" s="278"/>
      <c r="E2023" s="273">
        <f t="shared" si="770"/>
        <v>100</v>
      </c>
      <c r="F2023" s="271">
        <f t="shared" si="762"/>
        <v>2</v>
      </c>
      <c r="G2023" s="271" t="e">
        <f t="shared" si="763"/>
        <v>#DIV/0!</v>
      </c>
      <c r="H2023" s="272">
        <f t="shared" si="764"/>
        <v>20</v>
      </c>
      <c r="I2023" s="270"/>
      <c r="J2023" s="273">
        <f t="shared" si="771"/>
        <v>200</v>
      </c>
      <c r="K2023" s="271">
        <f t="shared" si="765"/>
        <v>4</v>
      </c>
      <c r="L2023" s="271" t="e">
        <f t="shared" si="766"/>
        <v>#DIV/0!</v>
      </c>
      <c r="M2023" s="272">
        <f t="shared" si="767"/>
        <v>40</v>
      </c>
      <c r="N2023" s="389"/>
      <c r="O2023" s="455" t="e">
        <f>(A2023*B2023*W2023)+(B2023*'Calculateur de trading'!H2023)</f>
        <v>#DIV/0!</v>
      </c>
      <c r="P2023" s="274" t="e">
        <f>O2023/'Déscriptions des trades'!CK2023</f>
        <v>#DIV/0!</v>
      </c>
      <c r="Q2023" s="456" t="e">
        <f>'Déscriptions des trades'!CK2023-O2023</f>
        <v>#DIV/0!</v>
      </c>
      <c r="R2023" s="466" t="e">
        <f t="shared" si="772"/>
        <v>#DIV/0!</v>
      </c>
      <c r="S2023" s="389"/>
      <c r="T2023" s="12"/>
      <c r="U2023" s="25"/>
      <c r="V2023" s="15"/>
      <c r="W2023" s="490">
        <f t="shared" si="776"/>
        <v>0</v>
      </c>
      <c r="X2023" s="21" t="e">
        <f>W2023*U2023/'Déscriptions des trades'!CK2023*'Déscriptions des trades'!B2023</f>
        <v>#DIV/0!</v>
      </c>
      <c r="Y2023" s="459"/>
      <c r="Z2023" s="389"/>
      <c r="AA2023" s="23">
        <f t="shared" si="773"/>
        <v>0.1</v>
      </c>
      <c r="AB2023" s="17" t="e">
        <f>(AA2023*'Déscriptions des trades'!U2023*'Déscriptions des trades'!B2023/'Déscriptions des trades'!CK2023)*'Déscriptions des trades'!W2023</f>
        <v>#DIV/0!</v>
      </c>
      <c r="AC2023" s="265" t="e">
        <f>AB2023*'Déscriptions des trades'!CK2023</f>
        <v>#DIV/0!</v>
      </c>
      <c r="AD2023" s="266" t="e">
        <f>'Déscriptions des trades'!CK2023-AC2023</f>
        <v>#DIV/0!</v>
      </c>
      <c r="AE2023" s="389"/>
      <c r="AF2023" s="399">
        <v>2019</v>
      </c>
      <c r="AG2023" s="389"/>
      <c r="AH2023" s="20"/>
      <c r="AI2023" s="303"/>
      <c r="AJ2023" s="307"/>
      <c r="AK2023" s="161"/>
      <c r="AL2023" s="305"/>
      <c r="AM2023" s="305"/>
      <c r="AN2023" s="162"/>
      <c r="AO2023" s="439"/>
      <c r="AP2023" s="162"/>
      <c r="AQ2023" s="113"/>
      <c r="AR2023" s="113"/>
      <c r="AS2023" s="384"/>
      <c r="AT2023" s="306"/>
      <c r="AU2023" s="306"/>
      <c r="AV2023" s="160"/>
      <c r="AW2023" s="158"/>
      <c r="AX2023" s="385"/>
      <c r="AY2023" s="453"/>
      <c r="AZ2023" s="165"/>
      <c r="BA2023" s="301"/>
      <c r="BB2023" s="165"/>
      <c r="BC2023" s="301"/>
      <c r="BD2023" s="165"/>
      <c r="BE2023" s="302"/>
      <c r="BF2023" s="302"/>
      <c r="BG2023" s="165"/>
      <c r="BH2023" s="303"/>
      <c r="BI2023" s="165"/>
      <c r="BJ2023" s="304"/>
      <c r="BK2023" s="394"/>
      <c r="BL2023" s="302"/>
      <c r="BM2023" s="302"/>
      <c r="BN2023" s="394"/>
      <c r="BO2023" s="302"/>
      <c r="BP2023" s="13"/>
      <c r="BQ2023" s="302"/>
      <c r="BR2023" s="13"/>
      <c r="BS2023" s="302"/>
      <c r="BT2023" s="13"/>
      <c r="BU2023" s="302"/>
      <c r="BV2023" s="386"/>
      <c r="BW2023" s="303"/>
      <c r="BX2023" s="303"/>
      <c r="BY2023" s="302"/>
      <c r="BZ2023" s="302"/>
      <c r="CA2023" s="387"/>
      <c r="CB2023" s="395"/>
      <c r="CC2023" s="12"/>
      <c r="CD2023" s="304"/>
      <c r="CE2023" s="14"/>
      <c r="CF2023" s="395"/>
      <c r="CG2023" s="397"/>
      <c r="CH2023" s="300">
        <f t="shared" si="777"/>
        <v>0</v>
      </c>
      <c r="CI2023" s="26"/>
      <c r="CJ2023" s="17">
        <f t="shared" si="774"/>
        <v>0</v>
      </c>
      <c r="CK2023" s="18">
        <f t="shared" si="785"/>
        <v>12.89</v>
      </c>
      <c r="CM2023" s="164"/>
      <c r="CN2023" s="302"/>
      <c r="CO2023" s="13">
        <f t="shared" si="778"/>
        <v>0</v>
      </c>
      <c r="CP2023" s="302"/>
      <c r="CQ2023" s="13">
        <f t="shared" si="779"/>
        <v>0</v>
      </c>
      <c r="CR2023" s="302"/>
      <c r="CS2023" s="13">
        <f t="shared" si="780"/>
        <v>0</v>
      </c>
      <c r="CT2023" s="302"/>
      <c r="CU2023" s="13">
        <f t="shared" si="775"/>
        <v>0</v>
      </c>
      <c r="CV2023" s="302"/>
      <c r="CW2023" s="13">
        <f t="shared" si="781"/>
        <v>0</v>
      </c>
      <c r="CX2023" s="13">
        <f t="shared" si="782"/>
        <v>0</v>
      </c>
      <c r="CY2023" s="251">
        <f t="shared" si="783"/>
        <v>0</v>
      </c>
      <c r="CZ2023" s="13" t="s">
        <v>29</v>
      </c>
      <c r="DA2023" s="13">
        <v>50</v>
      </c>
      <c r="DB2023" s="22">
        <f t="shared" si="784"/>
        <v>0</v>
      </c>
      <c r="DD2023" s="24"/>
      <c r="DF2023" s="163"/>
      <c r="DH2023" s="24"/>
      <c r="DI2023" s="447"/>
      <c r="DJ2023" s="163"/>
    </row>
    <row r="2024" spans="1:114" s="7" customFormat="1">
      <c r="A2024" s="277">
        <f t="shared" si="768"/>
        <v>50</v>
      </c>
      <c r="B2024" s="21" t="e">
        <f>'Calculateur de trading'!I2024/C2024/W2024</f>
        <v>#DIV/0!</v>
      </c>
      <c r="C2024" s="278">
        <f t="shared" si="769"/>
        <v>10</v>
      </c>
      <c r="D2024" s="426"/>
      <c r="E2024" s="273">
        <f t="shared" si="770"/>
        <v>100</v>
      </c>
      <c r="F2024" s="271">
        <f t="shared" si="762"/>
        <v>2</v>
      </c>
      <c r="G2024" s="271" t="e">
        <f t="shared" si="763"/>
        <v>#DIV/0!</v>
      </c>
      <c r="H2024" s="272">
        <f t="shared" si="764"/>
        <v>20</v>
      </c>
      <c r="I2024" s="270"/>
      <c r="J2024" s="273">
        <f t="shared" si="771"/>
        <v>200</v>
      </c>
      <c r="K2024" s="271">
        <f t="shared" si="765"/>
        <v>4</v>
      </c>
      <c r="L2024" s="271" t="e">
        <f t="shared" si="766"/>
        <v>#DIV/0!</v>
      </c>
      <c r="M2024" s="272">
        <f t="shared" si="767"/>
        <v>40</v>
      </c>
      <c r="N2024" s="389"/>
      <c r="O2024" s="455" t="e">
        <f>(A2024*B2024*W2024)+(B2024*'Calculateur de trading'!H2024)</f>
        <v>#DIV/0!</v>
      </c>
      <c r="P2024" s="274" t="e">
        <f>O2024/'Déscriptions des trades'!CK2024</f>
        <v>#DIV/0!</v>
      </c>
      <c r="Q2024" s="456" t="e">
        <f>'Déscriptions des trades'!CK2024-O2024</f>
        <v>#DIV/0!</v>
      </c>
      <c r="R2024" s="466" t="e">
        <f t="shared" si="772"/>
        <v>#DIV/0!</v>
      </c>
      <c r="S2024" s="389"/>
      <c r="T2024" s="12"/>
      <c r="U2024" s="25"/>
      <c r="V2024" s="15"/>
      <c r="W2024" s="490">
        <f t="shared" si="776"/>
        <v>0</v>
      </c>
      <c r="X2024" s="21" t="e">
        <f>W2024*U2024/'Déscriptions des trades'!CK2024*'Déscriptions des trades'!B2024</f>
        <v>#DIV/0!</v>
      </c>
      <c r="Y2024" s="459"/>
      <c r="Z2024" s="389"/>
      <c r="AA2024" s="23">
        <f t="shared" si="773"/>
        <v>0.1</v>
      </c>
      <c r="AB2024" s="17" t="e">
        <f>(AA2024*'Déscriptions des trades'!U2024*'Déscriptions des trades'!B2024/'Déscriptions des trades'!CK2024)*'Déscriptions des trades'!W2024</f>
        <v>#DIV/0!</v>
      </c>
      <c r="AC2024" s="265" t="e">
        <f>AB2024*'Déscriptions des trades'!CK2024</f>
        <v>#DIV/0!</v>
      </c>
      <c r="AD2024" s="266" t="e">
        <f>'Déscriptions des trades'!CK2024-AC2024</f>
        <v>#DIV/0!</v>
      </c>
      <c r="AE2024" s="389"/>
      <c r="AF2024" s="399">
        <v>2020</v>
      </c>
      <c r="AG2024" s="389"/>
      <c r="AH2024" s="20"/>
      <c r="AI2024" s="303"/>
      <c r="AJ2024" s="307"/>
      <c r="AK2024" s="161"/>
      <c r="AL2024" s="305"/>
      <c r="AM2024" s="305"/>
      <c r="AN2024" s="162"/>
      <c r="AO2024" s="439"/>
      <c r="AP2024" s="162"/>
      <c r="AQ2024" s="113"/>
      <c r="AR2024" s="113"/>
      <c r="AS2024" s="384"/>
      <c r="AT2024" s="306"/>
      <c r="AU2024" s="306"/>
      <c r="AV2024" s="160"/>
      <c r="AW2024" s="158"/>
      <c r="AX2024" s="385"/>
      <c r="AY2024" s="453"/>
      <c r="AZ2024" s="165"/>
      <c r="BA2024" s="301"/>
      <c r="BB2024" s="165"/>
      <c r="BC2024" s="301"/>
      <c r="BD2024" s="165"/>
      <c r="BE2024" s="302"/>
      <c r="BF2024" s="302"/>
      <c r="BG2024" s="165"/>
      <c r="BH2024" s="303"/>
      <c r="BI2024" s="165"/>
      <c r="BJ2024" s="304"/>
      <c r="BK2024" s="394"/>
      <c r="BL2024" s="302"/>
      <c r="BM2024" s="302"/>
      <c r="BN2024" s="394"/>
      <c r="BO2024" s="302"/>
      <c r="BP2024" s="13"/>
      <c r="BQ2024" s="302"/>
      <c r="BR2024" s="13"/>
      <c r="BS2024" s="302"/>
      <c r="BT2024" s="13"/>
      <c r="BU2024" s="302"/>
      <c r="BV2024" s="386"/>
      <c r="BW2024" s="303"/>
      <c r="BX2024" s="303"/>
      <c r="BY2024" s="302"/>
      <c r="BZ2024" s="302"/>
      <c r="CA2024" s="387"/>
      <c r="CB2024" s="395"/>
      <c r="CC2024" s="12"/>
      <c r="CD2024" s="304"/>
      <c r="CE2024" s="14"/>
      <c r="CF2024" s="395"/>
      <c r="CG2024" s="397"/>
      <c r="CH2024" s="300">
        <f t="shared" si="777"/>
        <v>0</v>
      </c>
      <c r="CI2024" s="26"/>
      <c r="CJ2024" s="17">
        <f t="shared" si="774"/>
        <v>0</v>
      </c>
      <c r="CK2024" s="18">
        <f t="shared" si="785"/>
        <v>12.89</v>
      </c>
      <c r="CM2024" s="164"/>
      <c r="CN2024" s="302"/>
      <c r="CO2024" s="13">
        <f t="shared" si="778"/>
        <v>0</v>
      </c>
      <c r="CP2024" s="302"/>
      <c r="CQ2024" s="13">
        <f t="shared" si="779"/>
        <v>0</v>
      </c>
      <c r="CR2024" s="302"/>
      <c r="CS2024" s="13">
        <f t="shared" si="780"/>
        <v>0</v>
      </c>
      <c r="CT2024" s="302"/>
      <c r="CU2024" s="13">
        <f t="shared" si="775"/>
        <v>0</v>
      </c>
      <c r="CV2024" s="302"/>
      <c r="CW2024" s="13">
        <f t="shared" si="781"/>
        <v>0</v>
      </c>
      <c r="CX2024" s="13">
        <f t="shared" si="782"/>
        <v>0</v>
      </c>
      <c r="CY2024" s="251">
        <f t="shared" si="783"/>
        <v>0</v>
      </c>
      <c r="CZ2024" s="13" t="s">
        <v>29</v>
      </c>
      <c r="DA2024" s="13">
        <v>50</v>
      </c>
      <c r="DB2024" s="22">
        <f t="shared" si="784"/>
        <v>0</v>
      </c>
      <c r="DD2024" s="24"/>
      <c r="DF2024" s="163"/>
      <c r="DH2024" s="24"/>
      <c r="DI2024" s="447"/>
      <c r="DJ2024" s="163"/>
    </row>
    <row r="2025" spans="1:114" s="7" customFormat="1">
      <c r="A2025" s="277">
        <f t="shared" si="768"/>
        <v>50</v>
      </c>
      <c r="B2025" s="21" t="e">
        <f>'Calculateur de trading'!I2025/C2025/W2025</f>
        <v>#DIV/0!</v>
      </c>
      <c r="C2025" s="278">
        <f t="shared" si="769"/>
        <v>10</v>
      </c>
      <c r="D2025" s="278"/>
      <c r="E2025" s="273">
        <f t="shared" si="770"/>
        <v>100</v>
      </c>
      <c r="F2025" s="271">
        <f t="shared" si="762"/>
        <v>2</v>
      </c>
      <c r="G2025" s="271" t="e">
        <f t="shared" si="763"/>
        <v>#DIV/0!</v>
      </c>
      <c r="H2025" s="272">
        <f t="shared" si="764"/>
        <v>20</v>
      </c>
      <c r="I2025" s="270"/>
      <c r="J2025" s="273">
        <f t="shared" si="771"/>
        <v>200</v>
      </c>
      <c r="K2025" s="271">
        <f t="shared" si="765"/>
        <v>4</v>
      </c>
      <c r="L2025" s="271" t="e">
        <f t="shared" si="766"/>
        <v>#DIV/0!</v>
      </c>
      <c r="M2025" s="272">
        <f t="shared" si="767"/>
        <v>40</v>
      </c>
      <c r="N2025" s="389"/>
      <c r="O2025" s="455" t="e">
        <f>(A2025*B2025*W2025)+(B2025*'Calculateur de trading'!H2025)</f>
        <v>#DIV/0!</v>
      </c>
      <c r="P2025" s="274" t="e">
        <f>O2025/'Déscriptions des trades'!CK2025</f>
        <v>#DIV/0!</v>
      </c>
      <c r="Q2025" s="456" t="e">
        <f>'Déscriptions des trades'!CK2025-O2025</f>
        <v>#DIV/0!</v>
      </c>
      <c r="R2025" s="466" t="e">
        <f t="shared" si="772"/>
        <v>#DIV/0!</v>
      </c>
      <c r="S2025" s="389"/>
      <c r="T2025" s="12"/>
      <c r="U2025" s="25"/>
      <c r="V2025" s="15"/>
      <c r="W2025" s="490">
        <f t="shared" si="776"/>
        <v>0</v>
      </c>
      <c r="X2025" s="21" t="e">
        <f>W2025*U2025/'Déscriptions des trades'!CK2025*'Déscriptions des trades'!B2025</f>
        <v>#DIV/0!</v>
      </c>
      <c r="Y2025" s="459"/>
      <c r="Z2025" s="389"/>
      <c r="AA2025" s="23">
        <f t="shared" si="773"/>
        <v>0.1</v>
      </c>
      <c r="AB2025" s="17" t="e">
        <f>(AA2025*'Déscriptions des trades'!U2025*'Déscriptions des trades'!B2025/'Déscriptions des trades'!CK2025)*'Déscriptions des trades'!W2025</f>
        <v>#DIV/0!</v>
      </c>
      <c r="AC2025" s="265" t="e">
        <f>AB2025*'Déscriptions des trades'!CK2025</f>
        <v>#DIV/0!</v>
      </c>
      <c r="AD2025" s="266" t="e">
        <f>'Déscriptions des trades'!CK2025-AC2025</f>
        <v>#DIV/0!</v>
      </c>
      <c r="AE2025" s="389"/>
      <c r="AF2025" s="399">
        <v>2021</v>
      </c>
      <c r="AG2025" s="389"/>
      <c r="AH2025" s="20"/>
      <c r="AI2025" s="303"/>
      <c r="AJ2025" s="307"/>
      <c r="AK2025" s="161"/>
      <c r="AL2025" s="305"/>
      <c r="AM2025" s="305"/>
      <c r="AN2025" s="162"/>
      <c r="AO2025" s="439"/>
      <c r="AP2025" s="162"/>
      <c r="AQ2025" s="113"/>
      <c r="AR2025" s="113"/>
      <c r="AS2025" s="384"/>
      <c r="AT2025" s="306"/>
      <c r="AU2025" s="306"/>
      <c r="AV2025" s="160"/>
      <c r="AW2025" s="158"/>
      <c r="AX2025" s="385"/>
      <c r="AY2025" s="453"/>
      <c r="AZ2025" s="165"/>
      <c r="BA2025" s="301"/>
      <c r="BB2025" s="165"/>
      <c r="BC2025" s="301"/>
      <c r="BD2025" s="165"/>
      <c r="BE2025" s="302"/>
      <c r="BF2025" s="302"/>
      <c r="BG2025" s="165"/>
      <c r="BH2025" s="303"/>
      <c r="BI2025" s="165"/>
      <c r="BJ2025" s="304"/>
      <c r="BK2025" s="394"/>
      <c r="BL2025" s="302"/>
      <c r="BM2025" s="302"/>
      <c r="BN2025" s="394"/>
      <c r="BO2025" s="302"/>
      <c r="BP2025" s="13"/>
      <c r="BQ2025" s="302"/>
      <c r="BR2025" s="13"/>
      <c r="BS2025" s="302"/>
      <c r="BT2025" s="13"/>
      <c r="BU2025" s="302"/>
      <c r="BV2025" s="386"/>
      <c r="BW2025" s="303"/>
      <c r="BX2025" s="303"/>
      <c r="BY2025" s="302"/>
      <c r="BZ2025" s="302"/>
      <c r="CA2025" s="387"/>
      <c r="CB2025" s="395"/>
      <c r="CC2025" s="12"/>
      <c r="CD2025" s="304"/>
      <c r="CE2025" s="14"/>
      <c r="CF2025" s="395"/>
      <c r="CG2025" s="397"/>
      <c r="CH2025" s="300">
        <f t="shared" si="777"/>
        <v>0</v>
      </c>
      <c r="CI2025" s="26"/>
      <c r="CJ2025" s="17">
        <f t="shared" si="774"/>
        <v>0</v>
      </c>
      <c r="CK2025" s="18">
        <f t="shared" si="785"/>
        <v>12.89</v>
      </c>
      <c r="CM2025" s="164"/>
      <c r="CN2025" s="302"/>
      <c r="CO2025" s="13">
        <f t="shared" si="778"/>
        <v>0</v>
      </c>
      <c r="CP2025" s="302"/>
      <c r="CQ2025" s="13">
        <f t="shared" si="779"/>
        <v>0</v>
      </c>
      <c r="CR2025" s="302"/>
      <c r="CS2025" s="13">
        <f t="shared" si="780"/>
        <v>0</v>
      </c>
      <c r="CT2025" s="302"/>
      <c r="CU2025" s="13">
        <f t="shared" si="775"/>
        <v>0</v>
      </c>
      <c r="CV2025" s="302"/>
      <c r="CW2025" s="13">
        <f t="shared" si="781"/>
        <v>0</v>
      </c>
      <c r="CX2025" s="13">
        <f t="shared" si="782"/>
        <v>0</v>
      </c>
      <c r="CY2025" s="251">
        <f t="shared" si="783"/>
        <v>0</v>
      </c>
      <c r="CZ2025" s="13" t="s">
        <v>29</v>
      </c>
      <c r="DA2025" s="13">
        <v>50</v>
      </c>
      <c r="DB2025" s="22">
        <f t="shared" si="784"/>
        <v>0</v>
      </c>
      <c r="DD2025" s="24"/>
      <c r="DF2025" s="163"/>
      <c r="DH2025" s="24"/>
      <c r="DI2025" s="447"/>
      <c r="DJ2025" s="163"/>
    </row>
    <row r="2026" spans="1:114" s="7" customFormat="1">
      <c r="A2026" s="277">
        <f t="shared" si="768"/>
        <v>50</v>
      </c>
      <c r="B2026" s="21" t="e">
        <f>'Calculateur de trading'!I2026/C2026/W2026</f>
        <v>#DIV/0!</v>
      </c>
      <c r="C2026" s="278">
        <f t="shared" si="769"/>
        <v>10</v>
      </c>
      <c r="D2026" s="426"/>
      <c r="E2026" s="273">
        <f t="shared" si="770"/>
        <v>100</v>
      </c>
      <c r="F2026" s="271">
        <f t="shared" si="762"/>
        <v>2</v>
      </c>
      <c r="G2026" s="271" t="e">
        <f t="shared" si="763"/>
        <v>#DIV/0!</v>
      </c>
      <c r="H2026" s="272">
        <f t="shared" si="764"/>
        <v>20</v>
      </c>
      <c r="I2026" s="270"/>
      <c r="J2026" s="273">
        <f t="shared" si="771"/>
        <v>200</v>
      </c>
      <c r="K2026" s="271">
        <f t="shared" si="765"/>
        <v>4</v>
      </c>
      <c r="L2026" s="271" t="e">
        <f t="shared" si="766"/>
        <v>#DIV/0!</v>
      </c>
      <c r="M2026" s="272">
        <f t="shared" si="767"/>
        <v>40</v>
      </c>
      <c r="N2026" s="389"/>
      <c r="O2026" s="455" t="e">
        <f>(A2026*B2026*W2026)+(B2026*'Calculateur de trading'!H2026)</f>
        <v>#DIV/0!</v>
      </c>
      <c r="P2026" s="274" t="e">
        <f>O2026/'Déscriptions des trades'!CK2026</f>
        <v>#DIV/0!</v>
      </c>
      <c r="Q2026" s="456" t="e">
        <f>'Déscriptions des trades'!CK2026-O2026</f>
        <v>#DIV/0!</v>
      </c>
      <c r="R2026" s="466" t="e">
        <f t="shared" si="772"/>
        <v>#DIV/0!</v>
      </c>
      <c r="S2026" s="389"/>
      <c r="T2026" s="12"/>
      <c r="U2026" s="25"/>
      <c r="V2026" s="15"/>
      <c r="W2026" s="490">
        <f t="shared" si="776"/>
        <v>0</v>
      </c>
      <c r="X2026" s="21" t="e">
        <f>W2026*U2026/'Déscriptions des trades'!CK2026*'Déscriptions des trades'!B2026</f>
        <v>#DIV/0!</v>
      </c>
      <c r="Y2026" s="459"/>
      <c r="Z2026" s="389"/>
      <c r="AA2026" s="23">
        <f t="shared" si="773"/>
        <v>0.1</v>
      </c>
      <c r="AB2026" s="17" t="e">
        <f>(AA2026*'Déscriptions des trades'!U2026*'Déscriptions des trades'!B2026/'Déscriptions des trades'!CK2026)*'Déscriptions des trades'!W2026</f>
        <v>#DIV/0!</v>
      </c>
      <c r="AC2026" s="265" t="e">
        <f>AB2026*'Déscriptions des trades'!CK2026</f>
        <v>#DIV/0!</v>
      </c>
      <c r="AD2026" s="266" t="e">
        <f>'Déscriptions des trades'!CK2026-AC2026</f>
        <v>#DIV/0!</v>
      </c>
      <c r="AE2026" s="389"/>
      <c r="AF2026" s="399">
        <v>2022</v>
      </c>
      <c r="AG2026" s="389"/>
      <c r="AH2026" s="20"/>
      <c r="AI2026" s="303"/>
      <c r="AJ2026" s="307"/>
      <c r="AK2026" s="161"/>
      <c r="AL2026" s="305"/>
      <c r="AM2026" s="305"/>
      <c r="AN2026" s="162"/>
      <c r="AO2026" s="439"/>
      <c r="AP2026" s="162"/>
      <c r="AQ2026" s="113"/>
      <c r="AR2026" s="113"/>
      <c r="AS2026" s="384"/>
      <c r="AT2026" s="306"/>
      <c r="AU2026" s="306"/>
      <c r="AV2026" s="160"/>
      <c r="AW2026" s="158"/>
      <c r="AX2026" s="385"/>
      <c r="AY2026" s="453"/>
      <c r="AZ2026" s="165"/>
      <c r="BA2026" s="301"/>
      <c r="BB2026" s="165"/>
      <c r="BC2026" s="301"/>
      <c r="BD2026" s="165"/>
      <c r="BE2026" s="302"/>
      <c r="BF2026" s="302"/>
      <c r="BG2026" s="165"/>
      <c r="BH2026" s="303"/>
      <c r="BI2026" s="165"/>
      <c r="BJ2026" s="304"/>
      <c r="BK2026" s="394"/>
      <c r="BL2026" s="302"/>
      <c r="BM2026" s="302"/>
      <c r="BN2026" s="394"/>
      <c r="BO2026" s="302"/>
      <c r="BP2026" s="13"/>
      <c r="BQ2026" s="302"/>
      <c r="BR2026" s="13"/>
      <c r="BS2026" s="302"/>
      <c r="BT2026" s="13"/>
      <c r="BU2026" s="302"/>
      <c r="BV2026" s="386"/>
      <c r="BW2026" s="303"/>
      <c r="BX2026" s="303"/>
      <c r="BY2026" s="302"/>
      <c r="BZ2026" s="302"/>
      <c r="CA2026" s="387"/>
      <c r="CB2026" s="395"/>
      <c r="CC2026" s="12"/>
      <c r="CD2026" s="304"/>
      <c r="CE2026" s="14"/>
      <c r="CF2026" s="395"/>
      <c r="CG2026" s="397"/>
      <c r="CH2026" s="300">
        <f t="shared" si="777"/>
        <v>0</v>
      </c>
      <c r="CI2026" s="26"/>
      <c r="CJ2026" s="17">
        <f t="shared" si="774"/>
        <v>0</v>
      </c>
      <c r="CK2026" s="18">
        <f t="shared" si="785"/>
        <v>12.89</v>
      </c>
      <c r="CM2026" s="164"/>
      <c r="CN2026" s="302"/>
      <c r="CO2026" s="13">
        <f t="shared" si="778"/>
        <v>0</v>
      </c>
      <c r="CP2026" s="302"/>
      <c r="CQ2026" s="13">
        <f t="shared" si="779"/>
        <v>0</v>
      </c>
      <c r="CR2026" s="302"/>
      <c r="CS2026" s="13">
        <f t="shared" si="780"/>
        <v>0</v>
      </c>
      <c r="CT2026" s="302"/>
      <c r="CU2026" s="13">
        <f t="shared" si="775"/>
        <v>0</v>
      </c>
      <c r="CV2026" s="302"/>
      <c r="CW2026" s="13">
        <f t="shared" si="781"/>
        <v>0</v>
      </c>
      <c r="CX2026" s="13">
        <f t="shared" si="782"/>
        <v>0</v>
      </c>
      <c r="CY2026" s="251">
        <f t="shared" si="783"/>
        <v>0</v>
      </c>
      <c r="CZ2026" s="13" t="s">
        <v>29</v>
      </c>
      <c r="DA2026" s="13">
        <v>50</v>
      </c>
      <c r="DB2026" s="22">
        <f t="shared" si="784"/>
        <v>0</v>
      </c>
      <c r="DD2026" s="24"/>
      <c r="DF2026" s="163"/>
      <c r="DH2026" s="24"/>
      <c r="DI2026" s="447"/>
      <c r="DJ2026" s="163"/>
    </row>
    <row r="2027" spans="1:114" s="7" customFormat="1">
      <c r="A2027" s="277">
        <f t="shared" si="768"/>
        <v>50</v>
      </c>
      <c r="B2027" s="21" t="e">
        <f>'Calculateur de trading'!I2027/C2027/W2027</f>
        <v>#DIV/0!</v>
      </c>
      <c r="C2027" s="278">
        <f t="shared" si="769"/>
        <v>10</v>
      </c>
      <c r="D2027" s="278"/>
      <c r="E2027" s="273">
        <f t="shared" si="770"/>
        <v>100</v>
      </c>
      <c r="F2027" s="271">
        <f t="shared" si="762"/>
        <v>2</v>
      </c>
      <c r="G2027" s="271" t="e">
        <f t="shared" si="763"/>
        <v>#DIV/0!</v>
      </c>
      <c r="H2027" s="272">
        <f t="shared" si="764"/>
        <v>20</v>
      </c>
      <c r="I2027" s="270"/>
      <c r="J2027" s="273">
        <f t="shared" si="771"/>
        <v>200</v>
      </c>
      <c r="K2027" s="271">
        <f t="shared" si="765"/>
        <v>4</v>
      </c>
      <c r="L2027" s="271" t="e">
        <f t="shared" si="766"/>
        <v>#DIV/0!</v>
      </c>
      <c r="M2027" s="272">
        <f t="shared" si="767"/>
        <v>40</v>
      </c>
      <c r="N2027" s="389"/>
      <c r="O2027" s="455" t="e">
        <f>(A2027*B2027*W2027)+(B2027*'Calculateur de trading'!H2027)</f>
        <v>#DIV/0!</v>
      </c>
      <c r="P2027" s="274" t="e">
        <f>O2027/'Déscriptions des trades'!CK2027</f>
        <v>#DIV/0!</v>
      </c>
      <c r="Q2027" s="456" t="e">
        <f>'Déscriptions des trades'!CK2027-O2027</f>
        <v>#DIV/0!</v>
      </c>
      <c r="R2027" s="466" t="e">
        <f t="shared" si="772"/>
        <v>#DIV/0!</v>
      </c>
      <c r="S2027" s="389"/>
      <c r="T2027" s="12"/>
      <c r="U2027" s="25"/>
      <c r="V2027" s="15"/>
      <c r="W2027" s="490">
        <f t="shared" si="776"/>
        <v>0</v>
      </c>
      <c r="X2027" s="21" t="e">
        <f>W2027*U2027/'Déscriptions des trades'!CK2027*'Déscriptions des trades'!B2027</f>
        <v>#DIV/0!</v>
      </c>
      <c r="Y2027" s="459"/>
      <c r="Z2027" s="389"/>
      <c r="AA2027" s="23">
        <f t="shared" si="773"/>
        <v>0.1</v>
      </c>
      <c r="AB2027" s="17" t="e">
        <f>(AA2027*'Déscriptions des trades'!U2027*'Déscriptions des trades'!B2027/'Déscriptions des trades'!CK2027)*'Déscriptions des trades'!W2027</f>
        <v>#DIV/0!</v>
      </c>
      <c r="AC2027" s="265" t="e">
        <f>AB2027*'Déscriptions des trades'!CK2027</f>
        <v>#DIV/0!</v>
      </c>
      <c r="AD2027" s="266" t="e">
        <f>'Déscriptions des trades'!CK2027-AC2027</f>
        <v>#DIV/0!</v>
      </c>
      <c r="AE2027" s="389"/>
      <c r="AF2027" s="399">
        <v>2023</v>
      </c>
      <c r="AG2027" s="389"/>
      <c r="AH2027" s="20"/>
      <c r="AI2027" s="303"/>
      <c r="AJ2027" s="307"/>
      <c r="AK2027" s="161"/>
      <c r="AL2027" s="305"/>
      <c r="AM2027" s="305"/>
      <c r="AN2027" s="162"/>
      <c r="AO2027" s="439"/>
      <c r="AP2027" s="162"/>
      <c r="AQ2027" s="113"/>
      <c r="AR2027" s="113"/>
      <c r="AS2027" s="384"/>
      <c r="AT2027" s="306"/>
      <c r="AU2027" s="306"/>
      <c r="AV2027" s="160"/>
      <c r="AW2027" s="158"/>
      <c r="AX2027" s="385"/>
      <c r="AY2027" s="453"/>
      <c r="AZ2027" s="165"/>
      <c r="BA2027" s="301"/>
      <c r="BB2027" s="165"/>
      <c r="BC2027" s="301"/>
      <c r="BD2027" s="165"/>
      <c r="BE2027" s="302"/>
      <c r="BF2027" s="302"/>
      <c r="BG2027" s="165"/>
      <c r="BH2027" s="303"/>
      <c r="BI2027" s="165"/>
      <c r="BJ2027" s="304"/>
      <c r="BK2027" s="394"/>
      <c r="BL2027" s="302"/>
      <c r="BM2027" s="302"/>
      <c r="BN2027" s="394"/>
      <c r="BO2027" s="302"/>
      <c r="BP2027" s="13"/>
      <c r="BQ2027" s="302"/>
      <c r="BR2027" s="13"/>
      <c r="BS2027" s="302"/>
      <c r="BT2027" s="13"/>
      <c r="BU2027" s="302"/>
      <c r="BV2027" s="386"/>
      <c r="BW2027" s="303"/>
      <c r="BX2027" s="303"/>
      <c r="BY2027" s="302"/>
      <c r="BZ2027" s="302"/>
      <c r="CA2027" s="387"/>
      <c r="CB2027" s="395"/>
      <c r="CC2027" s="12"/>
      <c r="CD2027" s="304"/>
      <c r="CE2027" s="14"/>
      <c r="CF2027" s="395"/>
      <c r="CG2027" s="397"/>
      <c r="CH2027" s="300">
        <f t="shared" si="777"/>
        <v>0</v>
      </c>
      <c r="CI2027" s="26"/>
      <c r="CJ2027" s="17">
        <f t="shared" si="774"/>
        <v>0</v>
      </c>
      <c r="CK2027" s="18">
        <f t="shared" si="785"/>
        <v>12.89</v>
      </c>
      <c r="CM2027" s="164"/>
      <c r="CN2027" s="302"/>
      <c r="CO2027" s="13">
        <f t="shared" si="778"/>
        <v>0</v>
      </c>
      <c r="CP2027" s="302"/>
      <c r="CQ2027" s="13">
        <f t="shared" si="779"/>
        <v>0</v>
      </c>
      <c r="CR2027" s="302"/>
      <c r="CS2027" s="13">
        <f t="shared" si="780"/>
        <v>0</v>
      </c>
      <c r="CT2027" s="302"/>
      <c r="CU2027" s="13">
        <f t="shared" si="775"/>
        <v>0</v>
      </c>
      <c r="CV2027" s="302"/>
      <c r="CW2027" s="13">
        <f t="shared" si="781"/>
        <v>0</v>
      </c>
      <c r="CX2027" s="13">
        <f t="shared" si="782"/>
        <v>0</v>
      </c>
      <c r="CY2027" s="251">
        <f t="shared" si="783"/>
        <v>0</v>
      </c>
      <c r="CZ2027" s="13" t="s">
        <v>29</v>
      </c>
      <c r="DA2027" s="13">
        <v>50</v>
      </c>
      <c r="DB2027" s="22">
        <f t="shared" si="784"/>
        <v>0</v>
      </c>
      <c r="DD2027" s="24"/>
      <c r="DF2027" s="163"/>
      <c r="DH2027" s="24"/>
      <c r="DI2027" s="447"/>
      <c r="DJ2027" s="163"/>
    </row>
    <row r="2028" spans="1:114" s="7" customFormat="1">
      <c r="A2028" s="277">
        <f t="shared" si="768"/>
        <v>50</v>
      </c>
      <c r="B2028" s="21" t="e">
        <f>'Calculateur de trading'!I2028/C2028/W2028</f>
        <v>#DIV/0!</v>
      </c>
      <c r="C2028" s="278">
        <f t="shared" si="769"/>
        <v>10</v>
      </c>
      <c r="D2028" s="426"/>
      <c r="E2028" s="273">
        <f t="shared" si="770"/>
        <v>100</v>
      </c>
      <c r="F2028" s="271">
        <f t="shared" si="762"/>
        <v>2</v>
      </c>
      <c r="G2028" s="271" t="e">
        <f t="shared" si="763"/>
        <v>#DIV/0!</v>
      </c>
      <c r="H2028" s="272">
        <f t="shared" si="764"/>
        <v>20</v>
      </c>
      <c r="I2028" s="270"/>
      <c r="J2028" s="273">
        <f t="shared" si="771"/>
        <v>200</v>
      </c>
      <c r="K2028" s="271">
        <f t="shared" si="765"/>
        <v>4</v>
      </c>
      <c r="L2028" s="271" t="e">
        <f t="shared" si="766"/>
        <v>#DIV/0!</v>
      </c>
      <c r="M2028" s="272">
        <f t="shared" si="767"/>
        <v>40</v>
      </c>
      <c r="N2028" s="389"/>
      <c r="O2028" s="455" t="e">
        <f>(A2028*B2028*W2028)+(B2028*'Calculateur de trading'!H2028)</f>
        <v>#DIV/0!</v>
      </c>
      <c r="P2028" s="274" t="e">
        <f>O2028/'Déscriptions des trades'!CK2028</f>
        <v>#DIV/0!</v>
      </c>
      <c r="Q2028" s="456" t="e">
        <f>'Déscriptions des trades'!CK2028-O2028</f>
        <v>#DIV/0!</v>
      </c>
      <c r="R2028" s="466" t="e">
        <f t="shared" si="772"/>
        <v>#DIV/0!</v>
      </c>
      <c r="S2028" s="389"/>
      <c r="T2028" s="12"/>
      <c r="U2028" s="25"/>
      <c r="V2028" s="15"/>
      <c r="W2028" s="490">
        <f t="shared" si="776"/>
        <v>0</v>
      </c>
      <c r="X2028" s="21" t="e">
        <f>W2028*U2028/'Déscriptions des trades'!CK2028*'Déscriptions des trades'!B2028</f>
        <v>#DIV/0!</v>
      </c>
      <c r="Y2028" s="459"/>
      <c r="Z2028" s="389"/>
      <c r="AA2028" s="23">
        <f t="shared" si="773"/>
        <v>0.1</v>
      </c>
      <c r="AB2028" s="17" t="e">
        <f>(AA2028*'Déscriptions des trades'!U2028*'Déscriptions des trades'!B2028/'Déscriptions des trades'!CK2028)*'Déscriptions des trades'!W2028</f>
        <v>#DIV/0!</v>
      </c>
      <c r="AC2028" s="265" t="e">
        <f>AB2028*'Déscriptions des trades'!CK2028</f>
        <v>#DIV/0!</v>
      </c>
      <c r="AD2028" s="266" t="e">
        <f>'Déscriptions des trades'!CK2028-AC2028</f>
        <v>#DIV/0!</v>
      </c>
      <c r="AE2028" s="389"/>
      <c r="AF2028" s="399">
        <v>2024</v>
      </c>
      <c r="AG2028" s="389"/>
      <c r="AH2028" s="20"/>
      <c r="AI2028" s="303"/>
      <c r="AJ2028" s="307"/>
      <c r="AK2028" s="161"/>
      <c r="AL2028" s="305"/>
      <c r="AM2028" s="305"/>
      <c r="AN2028" s="162"/>
      <c r="AO2028" s="439"/>
      <c r="AP2028" s="162"/>
      <c r="AQ2028" s="113"/>
      <c r="AR2028" s="113"/>
      <c r="AS2028" s="384"/>
      <c r="AT2028" s="306"/>
      <c r="AU2028" s="306"/>
      <c r="AV2028" s="160"/>
      <c r="AW2028" s="158"/>
      <c r="AX2028" s="385"/>
      <c r="AY2028" s="453"/>
      <c r="AZ2028" s="165"/>
      <c r="BA2028" s="301"/>
      <c r="BB2028" s="165"/>
      <c r="BC2028" s="301"/>
      <c r="BD2028" s="165"/>
      <c r="BE2028" s="302"/>
      <c r="BF2028" s="302"/>
      <c r="BG2028" s="165"/>
      <c r="BH2028" s="303"/>
      <c r="BI2028" s="165"/>
      <c r="BJ2028" s="304"/>
      <c r="BK2028" s="394"/>
      <c r="BL2028" s="302"/>
      <c r="BM2028" s="302"/>
      <c r="BN2028" s="394"/>
      <c r="BO2028" s="302"/>
      <c r="BP2028" s="13"/>
      <c r="BQ2028" s="302"/>
      <c r="BR2028" s="13"/>
      <c r="BS2028" s="302"/>
      <c r="BT2028" s="13"/>
      <c r="BU2028" s="302"/>
      <c r="BV2028" s="386"/>
      <c r="BW2028" s="303"/>
      <c r="BX2028" s="303"/>
      <c r="BY2028" s="302"/>
      <c r="BZ2028" s="302"/>
      <c r="CA2028" s="387"/>
      <c r="CB2028" s="395"/>
      <c r="CC2028" s="12"/>
      <c r="CD2028" s="304"/>
      <c r="CE2028" s="14"/>
      <c r="CF2028" s="395"/>
      <c r="CG2028" s="397"/>
      <c r="CH2028" s="300">
        <f t="shared" si="777"/>
        <v>0</v>
      </c>
      <c r="CI2028" s="26"/>
      <c r="CJ2028" s="17">
        <f t="shared" si="774"/>
        <v>0</v>
      </c>
      <c r="CK2028" s="18">
        <f t="shared" si="785"/>
        <v>12.89</v>
      </c>
      <c r="CM2028" s="164"/>
      <c r="CN2028" s="302"/>
      <c r="CO2028" s="13">
        <f t="shared" si="778"/>
        <v>0</v>
      </c>
      <c r="CP2028" s="302"/>
      <c r="CQ2028" s="13">
        <f t="shared" si="779"/>
        <v>0</v>
      </c>
      <c r="CR2028" s="302"/>
      <c r="CS2028" s="13">
        <f t="shared" si="780"/>
        <v>0</v>
      </c>
      <c r="CT2028" s="302"/>
      <c r="CU2028" s="13">
        <f t="shared" si="775"/>
        <v>0</v>
      </c>
      <c r="CV2028" s="302"/>
      <c r="CW2028" s="13">
        <f t="shared" si="781"/>
        <v>0</v>
      </c>
      <c r="CX2028" s="13">
        <f t="shared" si="782"/>
        <v>0</v>
      </c>
      <c r="CY2028" s="251">
        <f t="shared" si="783"/>
        <v>0</v>
      </c>
      <c r="CZ2028" s="13" t="s">
        <v>29</v>
      </c>
      <c r="DA2028" s="13">
        <v>50</v>
      </c>
      <c r="DB2028" s="22">
        <f t="shared" si="784"/>
        <v>0</v>
      </c>
      <c r="DD2028" s="24"/>
      <c r="DF2028" s="163"/>
      <c r="DH2028" s="24"/>
      <c r="DI2028" s="447"/>
      <c r="DJ2028" s="163"/>
    </row>
    <row r="2029" spans="1:114" s="7" customFormat="1">
      <c r="A2029" s="277">
        <f t="shared" si="768"/>
        <v>50</v>
      </c>
      <c r="B2029" s="21" t="e">
        <f>'Calculateur de trading'!I2029/C2029/W2029</f>
        <v>#DIV/0!</v>
      </c>
      <c r="C2029" s="278">
        <f t="shared" si="769"/>
        <v>10</v>
      </c>
      <c r="D2029" s="426"/>
      <c r="E2029" s="273">
        <f t="shared" si="770"/>
        <v>100</v>
      </c>
      <c r="F2029" s="271">
        <f t="shared" si="762"/>
        <v>2</v>
      </c>
      <c r="G2029" s="271" t="e">
        <f t="shared" si="763"/>
        <v>#DIV/0!</v>
      </c>
      <c r="H2029" s="272">
        <f t="shared" si="764"/>
        <v>20</v>
      </c>
      <c r="I2029" s="270"/>
      <c r="J2029" s="273">
        <f t="shared" si="771"/>
        <v>200</v>
      </c>
      <c r="K2029" s="271">
        <f t="shared" si="765"/>
        <v>4</v>
      </c>
      <c r="L2029" s="271" t="e">
        <f t="shared" si="766"/>
        <v>#DIV/0!</v>
      </c>
      <c r="M2029" s="272">
        <f t="shared" si="767"/>
        <v>40</v>
      </c>
      <c r="N2029" s="389"/>
      <c r="O2029" s="455" t="e">
        <f>(A2029*B2029*W2029)+(B2029*'Calculateur de trading'!H2029)</f>
        <v>#DIV/0!</v>
      </c>
      <c r="P2029" s="274" t="e">
        <f>O2029/'Déscriptions des trades'!CK2029</f>
        <v>#DIV/0!</v>
      </c>
      <c r="Q2029" s="456" t="e">
        <f>'Déscriptions des trades'!CK2029-O2029</f>
        <v>#DIV/0!</v>
      </c>
      <c r="R2029" s="466" t="e">
        <f t="shared" si="772"/>
        <v>#DIV/0!</v>
      </c>
      <c r="S2029" s="389"/>
      <c r="T2029" s="12"/>
      <c r="U2029" s="25"/>
      <c r="V2029" s="15"/>
      <c r="W2029" s="490">
        <f t="shared" si="776"/>
        <v>0</v>
      </c>
      <c r="X2029" s="21" t="e">
        <f>W2029*U2029/'Déscriptions des trades'!CK2029*'Déscriptions des trades'!B2029</f>
        <v>#DIV/0!</v>
      </c>
      <c r="Y2029" s="459"/>
      <c r="Z2029" s="389"/>
      <c r="AA2029" s="23">
        <f t="shared" si="773"/>
        <v>0.1</v>
      </c>
      <c r="AB2029" s="17" t="e">
        <f>(AA2029*'Déscriptions des trades'!U2029*'Déscriptions des trades'!B2029/'Déscriptions des trades'!CK2029)*'Déscriptions des trades'!W2029</f>
        <v>#DIV/0!</v>
      </c>
      <c r="AC2029" s="265" t="e">
        <f>AB2029*'Déscriptions des trades'!CK2029</f>
        <v>#DIV/0!</v>
      </c>
      <c r="AD2029" s="266" t="e">
        <f>'Déscriptions des trades'!CK2029-AC2029</f>
        <v>#DIV/0!</v>
      </c>
      <c r="AE2029" s="389"/>
      <c r="AF2029" s="399">
        <v>2025</v>
      </c>
      <c r="AG2029" s="389"/>
      <c r="AH2029" s="20"/>
      <c r="AI2029" s="303"/>
      <c r="AJ2029" s="307"/>
      <c r="AK2029" s="161"/>
      <c r="AL2029" s="305"/>
      <c r="AM2029" s="305"/>
      <c r="AN2029" s="162"/>
      <c r="AO2029" s="439"/>
      <c r="AP2029" s="162"/>
      <c r="AQ2029" s="113"/>
      <c r="AR2029" s="113"/>
      <c r="AS2029" s="384"/>
      <c r="AT2029" s="306"/>
      <c r="AU2029" s="306"/>
      <c r="AV2029" s="160"/>
      <c r="AW2029" s="158"/>
      <c r="AX2029" s="385"/>
      <c r="AY2029" s="453"/>
      <c r="AZ2029" s="165"/>
      <c r="BA2029" s="301"/>
      <c r="BB2029" s="165"/>
      <c r="BC2029" s="301"/>
      <c r="BD2029" s="165"/>
      <c r="BE2029" s="302"/>
      <c r="BF2029" s="302"/>
      <c r="BG2029" s="165"/>
      <c r="BH2029" s="303"/>
      <c r="BI2029" s="165"/>
      <c r="BJ2029" s="304"/>
      <c r="BK2029" s="394"/>
      <c r="BL2029" s="302"/>
      <c r="BM2029" s="302"/>
      <c r="BN2029" s="394"/>
      <c r="BO2029" s="302"/>
      <c r="BP2029" s="13"/>
      <c r="BQ2029" s="302"/>
      <c r="BR2029" s="13"/>
      <c r="BS2029" s="302"/>
      <c r="BT2029" s="13"/>
      <c r="BU2029" s="302"/>
      <c r="BV2029" s="386"/>
      <c r="BW2029" s="303"/>
      <c r="BX2029" s="303"/>
      <c r="BY2029" s="302"/>
      <c r="BZ2029" s="302"/>
      <c r="CA2029" s="387"/>
      <c r="CB2029" s="395"/>
      <c r="CC2029" s="12"/>
      <c r="CD2029" s="304"/>
      <c r="CE2029" s="14"/>
      <c r="CF2029" s="395"/>
      <c r="CG2029" s="397"/>
      <c r="CH2029" s="300">
        <f t="shared" si="777"/>
        <v>0</v>
      </c>
      <c r="CI2029" s="26"/>
      <c r="CJ2029" s="17">
        <f t="shared" si="774"/>
        <v>0</v>
      </c>
      <c r="CK2029" s="18">
        <f t="shared" si="785"/>
        <v>12.89</v>
      </c>
      <c r="CM2029" s="164"/>
      <c r="CN2029" s="302"/>
      <c r="CO2029" s="13">
        <f t="shared" si="778"/>
        <v>0</v>
      </c>
      <c r="CP2029" s="302"/>
      <c r="CQ2029" s="13">
        <f t="shared" si="779"/>
        <v>0</v>
      </c>
      <c r="CR2029" s="302"/>
      <c r="CS2029" s="13">
        <f t="shared" si="780"/>
        <v>0</v>
      </c>
      <c r="CT2029" s="302"/>
      <c r="CU2029" s="13">
        <f t="shared" si="775"/>
        <v>0</v>
      </c>
      <c r="CV2029" s="302"/>
      <c r="CW2029" s="13">
        <f t="shared" si="781"/>
        <v>0</v>
      </c>
      <c r="CX2029" s="13">
        <f t="shared" si="782"/>
        <v>0</v>
      </c>
      <c r="CY2029" s="251">
        <f t="shared" si="783"/>
        <v>0</v>
      </c>
      <c r="CZ2029" s="13" t="s">
        <v>29</v>
      </c>
      <c r="DA2029" s="13">
        <v>50</v>
      </c>
      <c r="DB2029" s="22">
        <f t="shared" si="784"/>
        <v>0</v>
      </c>
      <c r="DD2029" s="24"/>
      <c r="DF2029" s="163"/>
      <c r="DH2029" s="24"/>
      <c r="DI2029" s="447"/>
      <c r="DJ2029" s="163"/>
    </row>
    <row r="2030" spans="1:114" s="7" customFormat="1">
      <c r="A2030" s="277">
        <f t="shared" si="768"/>
        <v>50</v>
      </c>
      <c r="B2030" s="21" t="e">
        <f>'Calculateur de trading'!I2030/C2030/W2030</f>
        <v>#DIV/0!</v>
      </c>
      <c r="C2030" s="278">
        <f t="shared" si="769"/>
        <v>10</v>
      </c>
      <c r="D2030" s="278"/>
      <c r="E2030" s="273">
        <f t="shared" si="770"/>
        <v>100</v>
      </c>
      <c r="F2030" s="271">
        <f t="shared" si="762"/>
        <v>2</v>
      </c>
      <c r="G2030" s="271" t="e">
        <f t="shared" si="763"/>
        <v>#DIV/0!</v>
      </c>
      <c r="H2030" s="272">
        <f t="shared" si="764"/>
        <v>20</v>
      </c>
      <c r="I2030" s="270"/>
      <c r="J2030" s="273">
        <f t="shared" si="771"/>
        <v>200</v>
      </c>
      <c r="K2030" s="271">
        <f t="shared" si="765"/>
        <v>4</v>
      </c>
      <c r="L2030" s="271" t="e">
        <f t="shared" si="766"/>
        <v>#DIV/0!</v>
      </c>
      <c r="M2030" s="272">
        <f t="shared" si="767"/>
        <v>40</v>
      </c>
      <c r="N2030" s="389"/>
      <c r="O2030" s="455" t="e">
        <f>(A2030*B2030*W2030)+(B2030*'Calculateur de trading'!H2030)</f>
        <v>#DIV/0!</v>
      </c>
      <c r="P2030" s="274" t="e">
        <f>O2030/'Déscriptions des trades'!CK2030</f>
        <v>#DIV/0!</v>
      </c>
      <c r="Q2030" s="456" t="e">
        <f>'Déscriptions des trades'!CK2030-O2030</f>
        <v>#DIV/0!</v>
      </c>
      <c r="R2030" s="466" t="e">
        <f t="shared" si="772"/>
        <v>#DIV/0!</v>
      </c>
      <c r="S2030" s="389"/>
      <c r="T2030" s="12"/>
      <c r="U2030" s="25"/>
      <c r="V2030" s="15"/>
      <c r="W2030" s="490">
        <f t="shared" si="776"/>
        <v>0</v>
      </c>
      <c r="X2030" s="21" t="e">
        <f>W2030*U2030/'Déscriptions des trades'!CK2030*'Déscriptions des trades'!B2030</f>
        <v>#DIV/0!</v>
      </c>
      <c r="Y2030" s="459"/>
      <c r="Z2030" s="389"/>
      <c r="AA2030" s="23">
        <f t="shared" si="773"/>
        <v>0.1</v>
      </c>
      <c r="AB2030" s="17" t="e">
        <f>(AA2030*'Déscriptions des trades'!U2030*'Déscriptions des trades'!B2030/'Déscriptions des trades'!CK2030)*'Déscriptions des trades'!W2030</f>
        <v>#DIV/0!</v>
      </c>
      <c r="AC2030" s="265" t="e">
        <f>AB2030*'Déscriptions des trades'!CK2030</f>
        <v>#DIV/0!</v>
      </c>
      <c r="AD2030" s="266" t="e">
        <f>'Déscriptions des trades'!CK2030-AC2030</f>
        <v>#DIV/0!</v>
      </c>
      <c r="AE2030" s="389"/>
      <c r="AF2030" s="399">
        <v>2026</v>
      </c>
      <c r="AG2030" s="389"/>
      <c r="AH2030" s="20"/>
      <c r="AI2030" s="303"/>
      <c r="AJ2030" s="307"/>
      <c r="AK2030" s="161"/>
      <c r="AL2030" s="305"/>
      <c r="AM2030" s="305"/>
      <c r="AN2030" s="162"/>
      <c r="AO2030" s="439"/>
      <c r="AP2030" s="162"/>
      <c r="AQ2030" s="113"/>
      <c r="AR2030" s="113"/>
      <c r="AS2030" s="384"/>
      <c r="AT2030" s="306"/>
      <c r="AU2030" s="306"/>
      <c r="AV2030" s="160"/>
      <c r="AW2030" s="158"/>
      <c r="AX2030" s="385"/>
      <c r="AY2030" s="453"/>
      <c r="AZ2030" s="165"/>
      <c r="BA2030" s="301"/>
      <c r="BB2030" s="165"/>
      <c r="BC2030" s="301"/>
      <c r="BD2030" s="165"/>
      <c r="BE2030" s="302"/>
      <c r="BF2030" s="302"/>
      <c r="BG2030" s="165"/>
      <c r="BH2030" s="303"/>
      <c r="BI2030" s="165"/>
      <c r="BJ2030" s="304"/>
      <c r="BK2030" s="394"/>
      <c r="BL2030" s="302"/>
      <c r="BM2030" s="302"/>
      <c r="BN2030" s="394"/>
      <c r="BO2030" s="302"/>
      <c r="BP2030" s="13"/>
      <c r="BQ2030" s="302"/>
      <c r="BR2030" s="13"/>
      <c r="BS2030" s="302"/>
      <c r="BT2030" s="13"/>
      <c r="BU2030" s="302"/>
      <c r="BV2030" s="386"/>
      <c r="BW2030" s="303"/>
      <c r="BX2030" s="303"/>
      <c r="BY2030" s="302"/>
      <c r="BZ2030" s="302"/>
      <c r="CA2030" s="387"/>
      <c r="CB2030" s="395"/>
      <c r="CC2030" s="12"/>
      <c r="CD2030" s="304"/>
      <c r="CE2030" s="14"/>
      <c r="CF2030" s="395"/>
      <c r="CG2030" s="397"/>
      <c r="CH2030" s="300">
        <f t="shared" si="777"/>
        <v>0</v>
      </c>
      <c r="CI2030" s="26"/>
      <c r="CJ2030" s="17">
        <f t="shared" si="774"/>
        <v>0</v>
      </c>
      <c r="CK2030" s="18">
        <f t="shared" si="785"/>
        <v>12.89</v>
      </c>
      <c r="CM2030" s="164"/>
      <c r="CN2030" s="302"/>
      <c r="CO2030" s="13">
        <f t="shared" si="778"/>
        <v>0</v>
      </c>
      <c r="CP2030" s="302"/>
      <c r="CQ2030" s="13">
        <f t="shared" si="779"/>
        <v>0</v>
      </c>
      <c r="CR2030" s="302"/>
      <c r="CS2030" s="13">
        <f t="shared" si="780"/>
        <v>0</v>
      </c>
      <c r="CT2030" s="302"/>
      <c r="CU2030" s="13">
        <f t="shared" si="775"/>
        <v>0</v>
      </c>
      <c r="CV2030" s="302"/>
      <c r="CW2030" s="13">
        <f t="shared" si="781"/>
        <v>0</v>
      </c>
      <c r="CX2030" s="13">
        <f t="shared" si="782"/>
        <v>0</v>
      </c>
      <c r="CY2030" s="251">
        <f t="shared" si="783"/>
        <v>0</v>
      </c>
      <c r="CZ2030" s="13" t="s">
        <v>29</v>
      </c>
      <c r="DA2030" s="13">
        <v>50</v>
      </c>
      <c r="DB2030" s="22">
        <f t="shared" si="784"/>
        <v>0</v>
      </c>
      <c r="DD2030" s="24"/>
      <c r="DF2030" s="163"/>
      <c r="DH2030" s="24"/>
      <c r="DI2030" s="447"/>
      <c r="DJ2030" s="163"/>
    </row>
    <row r="2031" spans="1:114" s="7" customFormat="1">
      <c r="A2031" s="277">
        <f t="shared" si="768"/>
        <v>50</v>
      </c>
      <c r="B2031" s="21" t="e">
        <f>'Calculateur de trading'!I2031/C2031/W2031</f>
        <v>#DIV/0!</v>
      </c>
      <c r="C2031" s="278">
        <f t="shared" si="769"/>
        <v>10</v>
      </c>
      <c r="D2031" s="426"/>
      <c r="E2031" s="273">
        <f t="shared" si="770"/>
        <v>100</v>
      </c>
      <c r="F2031" s="271">
        <f t="shared" si="762"/>
        <v>2</v>
      </c>
      <c r="G2031" s="271" t="e">
        <f t="shared" si="763"/>
        <v>#DIV/0!</v>
      </c>
      <c r="H2031" s="272">
        <f t="shared" si="764"/>
        <v>20</v>
      </c>
      <c r="I2031" s="270"/>
      <c r="J2031" s="273">
        <f t="shared" si="771"/>
        <v>200</v>
      </c>
      <c r="K2031" s="271">
        <f t="shared" si="765"/>
        <v>4</v>
      </c>
      <c r="L2031" s="271" t="e">
        <f t="shared" si="766"/>
        <v>#DIV/0!</v>
      </c>
      <c r="M2031" s="272">
        <f t="shared" si="767"/>
        <v>40</v>
      </c>
      <c r="N2031" s="389"/>
      <c r="O2031" s="455" t="e">
        <f>(A2031*B2031*W2031)+(B2031*'Calculateur de trading'!H2031)</f>
        <v>#DIV/0!</v>
      </c>
      <c r="P2031" s="274" t="e">
        <f>O2031/'Déscriptions des trades'!CK2031</f>
        <v>#DIV/0!</v>
      </c>
      <c r="Q2031" s="456" t="e">
        <f>'Déscriptions des trades'!CK2031-O2031</f>
        <v>#DIV/0!</v>
      </c>
      <c r="R2031" s="466" t="e">
        <f t="shared" si="772"/>
        <v>#DIV/0!</v>
      </c>
      <c r="S2031" s="389"/>
      <c r="T2031" s="12"/>
      <c r="U2031" s="25"/>
      <c r="V2031" s="15"/>
      <c r="W2031" s="490">
        <f t="shared" si="776"/>
        <v>0</v>
      </c>
      <c r="X2031" s="21" t="e">
        <f>W2031*U2031/'Déscriptions des trades'!CK2031*'Déscriptions des trades'!B2031</f>
        <v>#DIV/0!</v>
      </c>
      <c r="Y2031" s="459"/>
      <c r="Z2031" s="389"/>
      <c r="AA2031" s="23">
        <f t="shared" si="773"/>
        <v>0.1</v>
      </c>
      <c r="AB2031" s="17" t="e">
        <f>(AA2031*'Déscriptions des trades'!U2031*'Déscriptions des trades'!B2031/'Déscriptions des trades'!CK2031)*'Déscriptions des trades'!W2031</f>
        <v>#DIV/0!</v>
      </c>
      <c r="AC2031" s="265" t="e">
        <f>AB2031*'Déscriptions des trades'!CK2031</f>
        <v>#DIV/0!</v>
      </c>
      <c r="AD2031" s="266" t="e">
        <f>'Déscriptions des trades'!CK2031-AC2031</f>
        <v>#DIV/0!</v>
      </c>
      <c r="AE2031" s="389"/>
      <c r="AF2031" s="399">
        <v>2027</v>
      </c>
      <c r="AG2031" s="389"/>
      <c r="AH2031" s="20"/>
      <c r="AI2031" s="303"/>
      <c r="AJ2031" s="307"/>
      <c r="AK2031" s="161"/>
      <c r="AL2031" s="305"/>
      <c r="AM2031" s="305"/>
      <c r="AN2031" s="162"/>
      <c r="AO2031" s="439"/>
      <c r="AP2031" s="162"/>
      <c r="AQ2031" s="113"/>
      <c r="AR2031" s="113"/>
      <c r="AS2031" s="384"/>
      <c r="AT2031" s="306"/>
      <c r="AU2031" s="306"/>
      <c r="AV2031" s="160"/>
      <c r="AW2031" s="158"/>
      <c r="AX2031" s="385"/>
      <c r="AY2031" s="453"/>
      <c r="AZ2031" s="165"/>
      <c r="BA2031" s="301"/>
      <c r="BB2031" s="165"/>
      <c r="BC2031" s="301"/>
      <c r="BD2031" s="165"/>
      <c r="BE2031" s="302"/>
      <c r="BF2031" s="302"/>
      <c r="BG2031" s="165"/>
      <c r="BH2031" s="303"/>
      <c r="BI2031" s="165"/>
      <c r="BJ2031" s="304"/>
      <c r="BK2031" s="394"/>
      <c r="BL2031" s="302"/>
      <c r="BM2031" s="302"/>
      <c r="BN2031" s="394"/>
      <c r="BO2031" s="302"/>
      <c r="BP2031" s="13"/>
      <c r="BQ2031" s="302"/>
      <c r="BR2031" s="13"/>
      <c r="BS2031" s="302"/>
      <c r="BT2031" s="13"/>
      <c r="BU2031" s="302"/>
      <c r="BV2031" s="386"/>
      <c r="BW2031" s="303"/>
      <c r="BX2031" s="303"/>
      <c r="BY2031" s="302"/>
      <c r="BZ2031" s="302"/>
      <c r="CA2031" s="387"/>
      <c r="CB2031" s="395"/>
      <c r="CC2031" s="12"/>
      <c r="CD2031" s="304"/>
      <c r="CE2031" s="14"/>
      <c r="CF2031" s="395"/>
      <c r="CG2031" s="397"/>
      <c r="CH2031" s="300">
        <f t="shared" si="777"/>
        <v>0</v>
      </c>
      <c r="CI2031" s="26"/>
      <c r="CJ2031" s="17">
        <f t="shared" si="774"/>
        <v>0</v>
      </c>
      <c r="CK2031" s="18">
        <f t="shared" si="785"/>
        <v>12.89</v>
      </c>
      <c r="CM2031" s="164"/>
      <c r="CN2031" s="302"/>
      <c r="CO2031" s="13">
        <f t="shared" si="778"/>
        <v>0</v>
      </c>
      <c r="CP2031" s="302"/>
      <c r="CQ2031" s="13">
        <f t="shared" si="779"/>
        <v>0</v>
      </c>
      <c r="CR2031" s="302"/>
      <c r="CS2031" s="13">
        <f t="shared" si="780"/>
        <v>0</v>
      </c>
      <c r="CT2031" s="302"/>
      <c r="CU2031" s="13">
        <f t="shared" si="775"/>
        <v>0</v>
      </c>
      <c r="CV2031" s="302"/>
      <c r="CW2031" s="13">
        <f t="shared" si="781"/>
        <v>0</v>
      </c>
      <c r="CX2031" s="13">
        <f t="shared" si="782"/>
        <v>0</v>
      </c>
      <c r="CY2031" s="251">
        <f t="shared" si="783"/>
        <v>0</v>
      </c>
      <c r="CZ2031" s="13" t="s">
        <v>29</v>
      </c>
      <c r="DA2031" s="13">
        <v>50</v>
      </c>
      <c r="DB2031" s="22">
        <f t="shared" si="784"/>
        <v>0</v>
      </c>
      <c r="DD2031" s="24"/>
      <c r="DF2031" s="163"/>
      <c r="DH2031" s="24"/>
      <c r="DI2031" s="447"/>
      <c r="DJ2031" s="163"/>
    </row>
    <row r="2032" spans="1:114" s="7" customFormat="1">
      <c r="A2032" s="277">
        <f t="shared" si="768"/>
        <v>50</v>
      </c>
      <c r="B2032" s="21" t="e">
        <f>'Calculateur de trading'!I2032/C2032/W2032</f>
        <v>#DIV/0!</v>
      </c>
      <c r="C2032" s="278">
        <f t="shared" si="769"/>
        <v>10</v>
      </c>
      <c r="D2032" s="278"/>
      <c r="E2032" s="273">
        <f t="shared" si="770"/>
        <v>100</v>
      </c>
      <c r="F2032" s="271">
        <f t="shared" si="762"/>
        <v>2</v>
      </c>
      <c r="G2032" s="271" t="e">
        <f t="shared" si="763"/>
        <v>#DIV/0!</v>
      </c>
      <c r="H2032" s="272">
        <f t="shared" si="764"/>
        <v>20</v>
      </c>
      <c r="I2032" s="270"/>
      <c r="J2032" s="273">
        <f t="shared" si="771"/>
        <v>200</v>
      </c>
      <c r="K2032" s="271">
        <f t="shared" si="765"/>
        <v>4</v>
      </c>
      <c r="L2032" s="271" t="e">
        <f t="shared" si="766"/>
        <v>#DIV/0!</v>
      </c>
      <c r="M2032" s="272">
        <f t="shared" si="767"/>
        <v>40</v>
      </c>
      <c r="N2032" s="389"/>
      <c r="O2032" s="455" t="e">
        <f>(A2032*B2032*W2032)+(B2032*'Calculateur de trading'!H2032)</f>
        <v>#DIV/0!</v>
      </c>
      <c r="P2032" s="274" t="e">
        <f>O2032/'Déscriptions des trades'!CK2032</f>
        <v>#DIV/0!</v>
      </c>
      <c r="Q2032" s="456" t="e">
        <f>'Déscriptions des trades'!CK2032-O2032</f>
        <v>#DIV/0!</v>
      </c>
      <c r="R2032" s="466" t="e">
        <f t="shared" si="772"/>
        <v>#DIV/0!</v>
      </c>
      <c r="S2032" s="389"/>
      <c r="T2032" s="12"/>
      <c r="U2032" s="25"/>
      <c r="V2032" s="15"/>
      <c r="W2032" s="490">
        <f t="shared" si="776"/>
        <v>0</v>
      </c>
      <c r="X2032" s="21" t="e">
        <f>W2032*U2032/'Déscriptions des trades'!CK2032*'Déscriptions des trades'!B2032</f>
        <v>#DIV/0!</v>
      </c>
      <c r="Y2032" s="459"/>
      <c r="Z2032" s="389"/>
      <c r="AA2032" s="23">
        <f t="shared" si="773"/>
        <v>0.1</v>
      </c>
      <c r="AB2032" s="17" t="e">
        <f>(AA2032*'Déscriptions des trades'!U2032*'Déscriptions des trades'!B2032/'Déscriptions des trades'!CK2032)*'Déscriptions des trades'!W2032</f>
        <v>#DIV/0!</v>
      </c>
      <c r="AC2032" s="265" t="e">
        <f>AB2032*'Déscriptions des trades'!CK2032</f>
        <v>#DIV/0!</v>
      </c>
      <c r="AD2032" s="266" t="e">
        <f>'Déscriptions des trades'!CK2032-AC2032</f>
        <v>#DIV/0!</v>
      </c>
      <c r="AE2032" s="389"/>
      <c r="AF2032" s="399">
        <v>2028</v>
      </c>
      <c r="AG2032" s="389"/>
      <c r="AH2032" s="20"/>
      <c r="AI2032" s="303"/>
      <c r="AJ2032" s="307"/>
      <c r="AK2032" s="161"/>
      <c r="AL2032" s="305"/>
      <c r="AM2032" s="305"/>
      <c r="AN2032" s="162"/>
      <c r="AO2032" s="439"/>
      <c r="AP2032" s="162"/>
      <c r="AQ2032" s="113"/>
      <c r="AR2032" s="113"/>
      <c r="AS2032" s="384"/>
      <c r="AT2032" s="306"/>
      <c r="AU2032" s="306"/>
      <c r="AV2032" s="160"/>
      <c r="AW2032" s="158"/>
      <c r="AX2032" s="385"/>
      <c r="AY2032" s="453"/>
      <c r="AZ2032" s="165"/>
      <c r="BA2032" s="301"/>
      <c r="BB2032" s="165"/>
      <c r="BC2032" s="301"/>
      <c r="BD2032" s="165"/>
      <c r="BE2032" s="302"/>
      <c r="BF2032" s="302"/>
      <c r="BG2032" s="165"/>
      <c r="BH2032" s="303"/>
      <c r="BI2032" s="165"/>
      <c r="BJ2032" s="304"/>
      <c r="BK2032" s="394"/>
      <c r="BL2032" s="302"/>
      <c r="BM2032" s="302"/>
      <c r="BN2032" s="394"/>
      <c r="BO2032" s="302"/>
      <c r="BP2032" s="13"/>
      <c r="BQ2032" s="302"/>
      <c r="BR2032" s="13"/>
      <c r="BS2032" s="302"/>
      <c r="BT2032" s="13"/>
      <c r="BU2032" s="302"/>
      <c r="BV2032" s="386"/>
      <c r="BW2032" s="303"/>
      <c r="BX2032" s="303"/>
      <c r="BY2032" s="302"/>
      <c r="BZ2032" s="302"/>
      <c r="CA2032" s="387"/>
      <c r="CB2032" s="395"/>
      <c r="CC2032" s="12"/>
      <c r="CD2032" s="304"/>
      <c r="CE2032" s="14"/>
      <c r="CF2032" s="395"/>
      <c r="CG2032" s="397"/>
      <c r="CH2032" s="300">
        <f t="shared" si="777"/>
        <v>0</v>
      </c>
      <c r="CI2032" s="26"/>
      <c r="CJ2032" s="17">
        <f t="shared" si="774"/>
        <v>0</v>
      </c>
      <c r="CK2032" s="18">
        <f t="shared" si="785"/>
        <v>12.89</v>
      </c>
      <c r="CM2032" s="164"/>
      <c r="CN2032" s="302"/>
      <c r="CO2032" s="13">
        <f t="shared" si="778"/>
        <v>0</v>
      </c>
      <c r="CP2032" s="302"/>
      <c r="CQ2032" s="13">
        <f t="shared" si="779"/>
        <v>0</v>
      </c>
      <c r="CR2032" s="302"/>
      <c r="CS2032" s="13">
        <f t="shared" si="780"/>
        <v>0</v>
      </c>
      <c r="CT2032" s="302"/>
      <c r="CU2032" s="13">
        <f t="shared" si="775"/>
        <v>0</v>
      </c>
      <c r="CV2032" s="302"/>
      <c r="CW2032" s="13">
        <f t="shared" si="781"/>
        <v>0</v>
      </c>
      <c r="CX2032" s="13">
        <f t="shared" si="782"/>
        <v>0</v>
      </c>
      <c r="CY2032" s="251">
        <f t="shared" si="783"/>
        <v>0</v>
      </c>
      <c r="CZ2032" s="13" t="s">
        <v>29</v>
      </c>
      <c r="DA2032" s="13">
        <v>50</v>
      </c>
      <c r="DB2032" s="22">
        <f t="shared" si="784"/>
        <v>0</v>
      </c>
      <c r="DD2032" s="24"/>
      <c r="DF2032" s="163"/>
      <c r="DH2032" s="24"/>
      <c r="DI2032" s="447"/>
      <c r="DJ2032" s="163"/>
    </row>
    <row r="2033" spans="1:114" s="7" customFormat="1">
      <c r="A2033" s="277">
        <f t="shared" si="768"/>
        <v>50</v>
      </c>
      <c r="B2033" s="21" t="e">
        <f>'Calculateur de trading'!I2033/C2033/W2033</f>
        <v>#DIV/0!</v>
      </c>
      <c r="C2033" s="278">
        <f t="shared" si="769"/>
        <v>10</v>
      </c>
      <c r="D2033" s="426"/>
      <c r="E2033" s="273">
        <f t="shared" si="770"/>
        <v>100</v>
      </c>
      <c r="F2033" s="271">
        <f t="shared" si="762"/>
        <v>2</v>
      </c>
      <c r="G2033" s="271" t="e">
        <f t="shared" si="763"/>
        <v>#DIV/0!</v>
      </c>
      <c r="H2033" s="272">
        <f t="shared" si="764"/>
        <v>20</v>
      </c>
      <c r="I2033" s="270"/>
      <c r="J2033" s="273">
        <f t="shared" si="771"/>
        <v>200</v>
      </c>
      <c r="K2033" s="271">
        <f t="shared" si="765"/>
        <v>4</v>
      </c>
      <c r="L2033" s="271" t="e">
        <f t="shared" si="766"/>
        <v>#DIV/0!</v>
      </c>
      <c r="M2033" s="272">
        <f t="shared" si="767"/>
        <v>40</v>
      </c>
      <c r="N2033" s="389"/>
      <c r="O2033" s="455" t="e">
        <f>(A2033*B2033*W2033)+(B2033*'Calculateur de trading'!H2033)</f>
        <v>#DIV/0!</v>
      </c>
      <c r="P2033" s="274" t="e">
        <f>O2033/'Déscriptions des trades'!CK2033</f>
        <v>#DIV/0!</v>
      </c>
      <c r="Q2033" s="456" t="e">
        <f>'Déscriptions des trades'!CK2033-O2033</f>
        <v>#DIV/0!</v>
      </c>
      <c r="R2033" s="466" t="e">
        <f t="shared" si="772"/>
        <v>#DIV/0!</v>
      </c>
      <c r="S2033" s="389"/>
      <c r="T2033" s="12"/>
      <c r="U2033" s="25"/>
      <c r="V2033" s="15"/>
      <c r="W2033" s="490">
        <f t="shared" si="776"/>
        <v>0</v>
      </c>
      <c r="X2033" s="21" t="e">
        <f>W2033*U2033/'Déscriptions des trades'!CK2033*'Déscriptions des trades'!B2033</f>
        <v>#DIV/0!</v>
      </c>
      <c r="Y2033" s="459"/>
      <c r="Z2033" s="389"/>
      <c r="AA2033" s="23">
        <f t="shared" si="773"/>
        <v>0.1</v>
      </c>
      <c r="AB2033" s="17" t="e">
        <f>(AA2033*'Déscriptions des trades'!U2033*'Déscriptions des trades'!B2033/'Déscriptions des trades'!CK2033)*'Déscriptions des trades'!W2033</f>
        <v>#DIV/0!</v>
      </c>
      <c r="AC2033" s="265" t="e">
        <f>AB2033*'Déscriptions des trades'!CK2033</f>
        <v>#DIV/0!</v>
      </c>
      <c r="AD2033" s="266" t="e">
        <f>'Déscriptions des trades'!CK2033-AC2033</f>
        <v>#DIV/0!</v>
      </c>
      <c r="AE2033" s="389"/>
      <c r="AF2033" s="399">
        <v>2029</v>
      </c>
      <c r="AG2033" s="389"/>
      <c r="AH2033" s="20"/>
      <c r="AI2033" s="303"/>
      <c r="AJ2033" s="307"/>
      <c r="AK2033" s="161"/>
      <c r="AL2033" s="305"/>
      <c r="AM2033" s="305"/>
      <c r="AN2033" s="162"/>
      <c r="AO2033" s="439"/>
      <c r="AP2033" s="162"/>
      <c r="AQ2033" s="113"/>
      <c r="AR2033" s="113"/>
      <c r="AS2033" s="384"/>
      <c r="AT2033" s="306"/>
      <c r="AU2033" s="306"/>
      <c r="AV2033" s="160"/>
      <c r="AW2033" s="158"/>
      <c r="AX2033" s="385"/>
      <c r="AY2033" s="453"/>
      <c r="AZ2033" s="165"/>
      <c r="BA2033" s="301"/>
      <c r="BB2033" s="165"/>
      <c r="BC2033" s="301"/>
      <c r="BD2033" s="165"/>
      <c r="BE2033" s="302"/>
      <c r="BF2033" s="302"/>
      <c r="BG2033" s="165"/>
      <c r="BH2033" s="303"/>
      <c r="BI2033" s="165"/>
      <c r="BJ2033" s="304"/>
      <c r="BK2033" s="394"/>
      <c r="BL2033" s="302"/>
      <c r="BM2033" s="302"/>
      <c r="BN2033" s="394"/>
      <c r="BO2033" s="302"/>
      <c r="BP2033" s="13"/>
      <c r="BQ2033" s="302"/>
      <c r="BR2033" s="13"/>
      <c r="BS2033" s="302"/>
      <c r="BT2033" s="13"/>
      <c r="BU2033" s="302"/>
      <c r="BV2033" s="386"/>
      <c r="BW2033" s="303"/>
      <c r="BX2033" s="303"/>
      <c r="BY2033" s="302"/>
      <c r="BZ2033" s="302"/>
      <c r="CA2033" s="387"/>
      <c r="CB2033" s="395"/>
      <c r="CC2033" s="12"/>
      <c r="CD2033" s="304"/>
      <c r="CE2033" s="14"/>
      <c r="CF2033" s="395"/>
      <c r="CG2033" s="397"/>
      <c r="CH2033" s="300">
        <f t="shared" si="777"/>
        <v>0</v>
      </c>
      <c r="CI2033" s="26"/>
      <c r="CJ2033" s="17">
        <f t="shared" si="774"/>
        <v>0</v>
      </c>
      <c r="CK2033" s="18">
        <f t="shared" si="785"/>
        <v>12.89</v>
      </c>
      <c r="CM2033" s="164"/>
      <c r="CN2033" s="302"/>
      <c r="CO2033" s="13">
        <f t="shared" si="778"/>
        <v>0</v>
      </c>
      <c r="CP2033" s="302"/>
      <c r="CQ2033" s="13">
        <f t="shared" si="779"/>
        <v>0</v>
      </c>
      <c r="CR2033" s="302"/>
      <c r="CS2033" s="13">
        <f t="shared" si="780"/>
        <v>0</v>
      </c>
      <c r="CT2033" s="302"/>
      <c r="CU2033" s="13">
        <f t="shared" si="775"/>
        <v>0</v>
      </c>
      <c r="CV2033" s="302"/>
      <c r="CW2033" s="13">
        <f t="shared" si="781"/>
        <v>0</v>
      </c>
      <c r="CX2033" s="13">
        <f t="shared" si="782"/>
        <v>0</v>
      </c>
      <c r="CY2033" s="251">
        <f t="shared" si="783"/>
        <v>0</v>
      </c>
      <c r="CZ2033" s="13" t="s">
        <v>29</v>
      </c>
      <c r="DA2033" s="13">
        <v>50</v>
      </c>
      <c r="DB2033" s="22">
        <f t="shared" si="784"/>
        <v>0</v>
      </c>
      <c r="DD2033" s="24"/>
      <c r="DF2033" s="163"/>
      <c r="DH2033" s="24"/>
      <c r="DI2033" s="447"/>
      <c r="DJ2033" s="163"/>
    </row>
    <row r="2034" spans="1:114" s="7" customFormat="1">
      <c r="A2034" s="277">
        <f t="shared" si="768"/>
        <v>50</v>
      </c>
      <c r="B2034" s="21" t="e">
        <f>'Calculateur de trading'!I2034/C2034/W2034</f>
        <v>#DIV/0!</v>
      </c>
      <c r="C2034" s="278">
        <f t="shared" si="769"/>
        <v>10</v>
      </c>
      <c r="D2034" s="278"/>
      <c r="E2034" s="273">
        <f t="shared" si="770"/>
        <v>100</v>
      </c>
      <c r="F2034" s="271">
        <f t="shared" si="762"/>
        <v>2</v>
      </c>
      <c r="G2034" s="271" t="e">
        <f t="shared" si="763"/>
        <v>#DIV/0!</v>
      </c>
      <c r="H2034" s="272">
        <f t="shared" si="764"/>
        <v>20</v>
      </c>
      <c r="I2034" s="270"/>
      <c r="J2034" s="273">
        <f t="shared" si="771"/>
        <v>200</v>
      </c>
      <c r="K2034" s="271">
        <f t="shared" si="765"/>
        <v>4</v>
      </c>
      <c r="L2034" s="271" t="e">
        <f t="shared" si="766"/>
        <v>#DIV/0!</v>
      </c>
      <c r="M2034" s="272">
        <f t="shared" si="767"/>
        <v>40</v>
      </c>
      <c r="N2034" s="389"/>
      <c r="O2034" s="455" t="e">
        <f>(A2034*B2034*W2034)+(B2034*'Calculateur de trading'!H2034)</f>
        <v>#DIV/0!</v>
      </c>
      <c r="P2034" s="274" t="e">
        <f>O2034/'Déscriptions des trades'!CK2034</f>
        <v>#DIV/0!</v>
      </c>
      <c r="Q2034" s="456" t="e">
        <f>'Déscriptions des trades'!CK2034-O2034</f>
        <v>#DIV/0!</v>
      </c>
      <c r="R2034" s="466" t="e">
        <f t="shared" si="772"/>
        <v>#DIV/0!</v>
      </c>
      <c r="S2034" s="389"/>
      <c r="T2034" s="12"/>
      <c r="U2034" s="25"/>
      <c r="V2034" s="15"/>
      <c r="W2034" s="490">
        <f t="shared" si="776"/>
        <v>0</v>
      </c>
      <c r="X2034" s="21" t="e">
        <f>W2034*U2034/'Déscriptions des trades'!CK2034*'Déscriptions des trades'!B2034</f>
        <v>#DIV/0!</v>
      </c>
      <c r="Y2034" s="459"/>
      <c r="Z2034" s="389"/>
      <c r="AA2034" s="23">
        <f t="shared" si="773"/>
        <v>0.1</v>
      </c>
      <c r="AB2034" s="17" t="e">
        <f>(AA2034*'Déscriptions des trades'!U2034*'Déscriptions des trades'!B2034/'Déscriptions des trades'!CK2034)*'Déscriptions des trades'!W2034</f>
        <v>#DIV/0!</v>
      </c>
      <c r="AC2034" s="265" t="e">
        <f>AB2034*'Déscriptions des trades'!CK2034</f>
        <v>#DIV/0!</v>
      </c>
      <c r="AD2034" s="266" t="e">
        <f>'Déscriptions des trades'!CK2034-AC2034</f>
        <v>#DIV/0!</v>
      </c>
      <c r="AE2034" s="389"/>
      <c r="AF2034" s="399">
        <v>2030</v>
      </c>
      <c r="AG2034" s="389"/>
      <c r="AH2034" s="20"/>
      <c r="AI2034" s="303"/>
      <c r="AJ2034" s="307"/>
      <c r="AK2034" s="161"/>
      <c r="AL2034" s="305"/>
      <c r="AM2034" s="305"/>
      <c r="AN2034" s="162"/>
      <c r="AO2034" s="439"/>
      <c r="AP2034" s="162"/>
      <c r="AQ2034" s="113"/>
      <c r="AR2034" s="113"/>
      <c r="AS2034" s="384"/>
      <c r="AT2034" s="306"/>
      <c r="AU2034" s="306"/>
      <c r="AV2034" s="160"/>
      <c r="AW2034" s="158"/>
      <c r="AX2034" s="385"/>
      <c r="AY2034" s="453"/>
      <c r="AZ2034" s="165"/>
      <c r="BA2034" s="301"/>
      <c r="BB2034" s="165"/>
      <c r="BC2034" s="301"/>
      <c r="BD2034" s="165"/>
      <c r="BE2034" s="302"/>
      <c r="BF2034" s="302"/>
      <c r="BG2034" s="165"/>
      <c r="BH2034" s="303"/>
      <c r="BI2034" s="165"/>
      <c r="BJ2034" s="304"/>
      <c r="BK2034" s="394"/>
      <c r="BL2034" s="302"/>
      <c r="BM2034" s="302"/>
      <c r="BN2034" s="394"/>
      <c r="BO2034" s="302"/>
      <c r="BP2034" s="13"/>
      <c r="BQ2034" s="302"/>
      <c r="BR2034" s="13"/>
      <c r="BS2034" s="302"/>
      <c r="BT2034" s="13"/>
      <c r="BU2034" s="302"/>
      <c r="BV2034" s="386"/>
      <c r="BW2034" s="303"/>
      <c r="BX2034" s="303"/>
      <c r="BY2034" s="302"/>
      <c r="BZ2034" s="302"/>
      <c r="CA2034" s="387"/>
      <c r="CB2034" s="395"/>
      <c r="CC2034" s="12"/>
      <c r="CD2034" s="304"/>
      <c r="CE2034" s="14"/>
      <c r="CF2034" s="395"/>
      <c r="CG2034" s="397"/>
      <c r="CH2034" s="300">
        <f t="shared" si="777"/>
        <v>0</v>
      </c>
      <c r="CI2034" s="26"/>
      <c r="CJ2034" s="17">
        <f t="shared" si="774"/>
        <v>0</v>
      </c>
      <c r="CK2034" s="18">
        <f t="shared" si="785"/>
        <v>12.89</v>
      </c>
      <c r="CM2034" s="164"/>
      <c r="CN2034" s="302"/>
      <c r="CO2034" s="13">
        <f t="shared" si="778"/>
        <v>0</v>
      </c>
      <c r="CP2034" s="302"/>
      <c r="CQ2034" s="13">
        <f t="shared" si="779"/>
        <v>0</v>
      </c>
      <c r="CR2034" s="302"/>
      <c r="CS2034" s="13">
        <f t="shared" si="780"/>
        <v>0</v>
      </c>
      <c r="CT2034" s="302"/>
      <c r="CU2034" s="13">
        <f t="shared" si="775"/>
        <v>0</v>
      </c>
      <c r="CV2034" s="302"/>
      <c r="CW2034" s="13">
        <f t="shared" si="781"/>
        <v>0</v>
      </c>
      <c r="CX2034" s="13">
        <f t="shared" si="782"/>
        <v>0</v>
      </c>
      <c r="CY2034" s="251">
        <f t="shared" si="783"/>
        <v>0</v>
      </c>
      <c r="CZ2034" s="13" t="s">
        <v>29</v>
      </c>
      <c r="DA2034" s="13">
        <v>50</v>
      </c>
      <c r="DB2034" s="22">
        <f t="shared" si="784"/>
        <v>0</v>
      </c>
      <c r="DD2034" s="24"/>
      <c r="DF2034" s="163"/>
      <c r="DH2034" s="24"/>
      <c r="DI2034" s="447"/>
      <c r="DJ2034" s="163"/>
    </row>
    <row r="2035" spans="1:114" s="7" customFormat="1">
      <c r="A2035" s="277">
        <f t="shared" si="768"/>
        <v>50</v>
      </c>
      <c r="B2035" s="21" t="e">
        <f>'Calculateur de trading'!I2035/C2035/W2035</f>
        <v>#DIV/0!</v>
      </c>
      <c r="C2035" s="278">
        <f t="shared" si="769"/>
        <v>10</v>
      </c>
      <c r="D2035" s="426"/>
      <c r="E2035" s="273">
        <f t="shared" si="770"/>
        <v>100</v>
      </c>
      <c r="F2035" s="271">
        <f t="shared" si="762"/>
        <v>2</v>
      </c>
      <c r="G2035" s="271" t="e">
        <f t="shared" si="763"/>
        <v>#DIV/0!</v>
      </c>
      <c r="H2035" s="272">
        <f t="shared" si="764"/>
        <v>20</v>
      </c>
      <c r="I2035" s="270"/>
      <c r="J2035" s="273">
        <f t="shared" si="771"/>
        <v>200</v>
      </c>
      <c r="K2035" s="271">
        <f t="shared" si="765"/>
        <v>4</v>
      </c>
      <c r="L2035" s="271" t="e">
        <f t="shared" si="766"/>
        <v>#DIV/0!</v>
      </c>
      <c r="M2035" s="272">
        <f t="shared" si="767"/>
        <v>40</v>
      </c>
      <c r="N2035" s="389"/>
      <c r="O2035" s="455" t="e">
        <f>(A2035*B2035*W2035)+(B2035*'Calculateur de trading'!H2035)</f>
        <v>#DIV/0!</v>
      </c>
      <c r="P2035" s="274" t="e">
        <f>O2035/'Déscriptions des trades'!CK2035</f>
        <v>#DIV/0!</v>
      </c>
      <c r="Q2035" s="456" t="e">
        <f>'Déscriptions des trades'!CK2035-O2035</f>
        <v>#DIV/0!</v>
      </c>
      <c r="R2035" s="466" t="e">
        <f t="shared" si="772"/>
        <v>#DIV/0!</v>
      </c>
      <c r="S2035" s="389"/>
      <c r="T2035" s="12"/>
      <c r="U2035" s="25"/>
      <c r="V2035" s="15"/>
      <c r="W2035" s="490">
        <f t="shared" si="776"/>
        <v>0</v>
      </c>
      <c r="X2035" s="21" t="e">
        <f>W2035*U2035/'Déscriptions des trades'!CK2035*'Déscriptions des trades'!B2035</f>
        <v>#DIV/0!</v>
      </c>
      <c r="Y2035" s="459"/>
      <c r="Z2035" s="389"/>
      <c r="AA2035" s="23">
        <f t="shared" si="773"/>
        <v>0.1</v>
      </c>
      <c r="AB2035" s="17" t="e">
        <f>(AA2035*'Déscriptions des trades'!U2035*'Déscriptions des trades'!B2035/'Déscriptions des trades'!CK2035)*'Déscriptions des trades'!W2035</f>
        <v>#DIV/0!</v>
      </c>
      <c r="AC2035" s="265" t="e">
        <f>AB2035*'Déscriptions des trades'!CK2035</f>
        <v>#DIV/0!</v>
      </c>
      <c r="AD2035" s="266" t="e">
        <f>'Déscriptions des trades'!CK2035-AC2035</f>
        <v>#DIV/0!</v>
      </c>
      <c r="AE2035" s="389"/>
      <c r="AF2035" s="399">
        <v>2031</v>
      </c>
      <c r="AG2035" s="389"/>
      <c r="AH2035" s="20"/>
      <c r="AI2035" s="303"/>
      <c r="AJ2035" s="307"/>
      <c r="AK2035" s="161"/>
      <c r="AL2035" s="305"/>
      <c r="AM2035" s="305"/>
      <c r="AN2035" s="162"/>
      <c r="AO2035" s="439"/>
      <c r="AP2035" s="162"/>
      <c r="AQ2035" s="113"/>
      <c r="AR2035" s="113"/>
      <c r="AS2035" s="384"/>
      <c r="AT2035" s="306"/>
      <c r="AU2035" s="306"/>
      <c r="AV2035" s="160"/>
      <c r="AW2035" s="158"/>
      <c r="AX2035" s="385"/>
      <c r="AY2035" s="453"/>
      <c r="AZ2035" s="165"/>
      <c r="BA2035" s="301"/>
      <c r="BB2035" s="165"/>
      <c r="BC2035" s="301"/>
      <c r="BD2035" s="165"/>
      <c r="BE2035" s="302"/>
      <c r="BF2035" s="302"/>
      <c r="BG2035" s="165"/>
      <c r="BH2035" s="303"/>
      <c r="BI2035" s="165"/>
      <c r="BJ2035" s="304"/>
      <c r="BK2035" s="394"/>
      <c r="BL2035" s="302"/>
      <c r="BM2035" s="302"/>
      <c r="BN2035" s="394"/>
      <c r="BO2035" s="302"/>
      <c r="BP2035" s="13"/>
      <c r="BQ2035" s="302"/>
      <c r="BR2035" s="13"/>
      <c r="BS2035" s="302"/>
      <c r="BT2035" s="13"/>
      <c r="BU2035" s="302"/>
      <c r="BV2035" s="386"/>
      <c r="BW2035" s="303"/>
      <c r="BX2035" s="303"/>
      <c r="BY2035" s="302"/>
      <c r="BZ2035" s="302"/>
      <c r="CA2035" s="387"/>
      <c r="CB2035" s="395"/>
      <c r="CC2035" s="12"/>
      <c r="CD2035" s="304"/>
      <c r="CE2035" s="14"/>
      <c r="CF2035" s="395"/>
      <c r="CG2035" s="397"/>
      <c r="CH2035" s="300">
        <f t="shared" si="777"/>
        <v>0</v>
      </c>
      <c r="CI2035" s="26"/>
      <c r="CJ2035" s="17">
        <f t="shared" si="774"/>
        <v>0</v>
      </c>
      <c r="CK2035" s="18">
        <f t="shared" si="785"/>
        <v>12.89</v>
      </c>
      <c r="CM2035" s="164"/>
      <c r="CN2035" s="302"/>
      <c r="CO2035" s="13">
        <f t="shared" si="778"/>
        <v>0</v>
      </c>
      <c r="CP2035" s="302"/>
      <c r="CQ2035" s="13">
        <f t="shared" si="779"/>
        <v>0</v>
      </c>
      <c r="CR2035" s="302"/>
      <c r="CS2035" s="13">
        <f t="shared" si="780"/>
        <v>0</v>
      </c>
      <c r="CT2035" s="302"/>
      <c r="CU2035" s="13">
        <f t="shared" si="775"/>
        <v>0</v>
      </c>
      <c r="CV2035" s="302"/>
      <c r="CW2035" s="13">
        <f t="shared" si="781"/>
        <v>0</v>
      </c>
      <c r="CX2035" s="13">
        <f t="shared" si="782"/>
        <v>0</v>
      </c>
      <c r="CY2035" s="251">
        <f t="shared" si="783"/>
        <v>0</v>
      </c>
      <c r="CZ2035" s="13" t="s">
        <v>29</v>
      </c>
      <c r="DA2035" s="13">
        <v>50</v>
      </c>
      <c r="DB2035" s="22">
        <f t="shared" si="784"/>
        <v>0</v>
      </c>
      <c r="DD2035" s="24"/>
      <c r="DF2035" s="163"/>
      <c r="DH2035" s="24"/>
      <c r="DI2035" s="447"/>
      <c r="DJ2035" s="163"/>
    </row>
    <row r="2036" spans="1:114" s="7" customFormat="1">
      <c r="A2036" s="277">
        <f t="shared" si="768"/>
        <v>50</v>
      </c>
      <c r="B2036" s="21" t="e">
        <f>'Calculateur de trading'!I2036/C2036/W2036</f>
        <v>#DIV/0!</v>
      </c>
      <c r="C2036" s="278">
        <f t="shared" si="769"/>
        <v>10</v>
      </c>
      <c r="D2036" s="426"/>
      <c r="E2036" s="273">
        <f t="shared" si="770"/>
        <v>100</v>
      </c>
      <c r="F2036" s="271">
        <f t="shared" si="762"/>
        <v>2</v>
      </c>
      <c r="G2036" s="271" t="e">
        <f t="shared" si="763"/>
        <v>#DIV/0!</v>
      </c>
      <c r="H2036" s="272">
        <f t="shared" si="764"/>
        <v>20</v>
      </c>
      <c r="I2036" s="270"/>
      <c r="J2036" s="273">
        <f t="shared" si="771"/>
        <v>200</v>
      </c>
      <c r="K2036" s="271">
        <f t="shared" si="765"/>
        <v>4</v>
      </c>
      <c r="L2036" s="271" t="e">
        <f t="shared" si="766"/>
        <v>#DIV/0!</v>
      </c>
      <c r="M2036" s="272">
        <f t="shared" si="767"/>
        <v>40</v>
      </c>
      <c r="N2036" s="389"/>
      <c r="O2036" s="455" t="e">
        <f>(A2036*B2036*W2036)+(B2036*'Calculateur de trading'!H2036)</f>
        <v>#DIV/0!</v>
      </c>
      <c r="P2036" s="274" t="e">
        <f>O2036/'Déscriptions des trades'!CK2036</f>
        <v>#DIV/0!</v>
      </c>
      <c r="Q2036" s="456" t="e">
        <f>'Déscriptions des trades'!CK2036-O2036</f>
        <v>#DIV/0!</v>
      </c>
      <c r="R2036" s="466" t="e">
        <f t="shared" si="772"/>
        <v>#DIV/0!</v>
      </c>
      <c r="S2036" s="389"/>
      <c r="T2036" s="12"/>
      <c r="U2036" s="25"/>
      <c r="V2036" s="15"/>
      <c r="W2036" s="490">
        <f t="shared" si="776"/>
        <v>0</v>
      </c>
      <c r="X2036" s="21" t="e">
        <f>W2036*U2036/'Déscriptions des trades'!CK2036*'Déscriptions des trades'!B2036</f>
        <v>#DIV/0!</v>
      </c>
      <c r="Y2036" s="459"/>
      <c r="Z2036" s="389"/>
      <c r="AA2036" s="23">
        <f t="shared" si="773"/>
        <v>0.1</v>
      </c>
      <c r="AB2036" s="17" t="e">
        <f>(AA2036*'Déscriptions des trades'!U2036*'Déscriptions des trades'!B2036/'Déscriptions des trades'!CK2036)*'Déscriptions des trades'!W2036</f>
        <v>#DIV/0!</v>
      </c>
      <c r="AC2036" s="265" t="e">
        <f>AB2036*'Déscriptions des trades'!CK2036</f>
        <v>#DIV/0!</v>
      </c>
      <c r="AD2036" s="266" t="e">
        <f>'Déscriptions des trades'!CK2036-AC2036</f>
        <v>#DIV/0!</v>
      </c>
      <c r="AE2036" s="389"/>
      <c r="AF2036" s="399">
        <v>2032</v>
      </c>
      <c r="AG2036" s="389"/>
      <c r="AH2036" s="20"/>
      <c r="AI2036" s="303"/>
      <c r="AJ2036" s="307"/>
      <c r="AK2036" s="161"/>
      <c r="AL2036" s="305"/>
      <c r="AM2036" s="305"/>
      <c r="AN2036" s="162"/>
      <c r="AO2036" s="439"/>
      <c r="AP2036" s="162"/>
      <c r="AQ2036" s="113"/>
      <c r="AR2036" s="113"/>
      <c r="AS2036" s="384"/>
      <c r="AT2036" s="306"/>
      <c r="AU2036" s="306"/>
      <c r="AV2036" s="160"/>
      <c r="AW2036" s="158"/>
      <c r="AX2036" s="385"/>
      <c r="AY2036" s="453"/>
      <c r="AZ2036" s="165"/>
      <c r="BA2036" s="301"/>
      <c r="BB2036" s="165"/>
      <c r="BC2036" s="301"/>
      <c r="BD2036" s="165"/>
      <c r="BE2036" s="302"/>
      <c r="BF2036" s="302"/>
      <c r="BG2036" s="165"/>
      <c r="BH2036" s="303"/>
      <c r="BI2036" s="165"/>
      <c r="BJ2036" s="304"/>
      <c r="BK2036" s="394"/>
      <c r="BL2036" s="302"/>
      <c r="BM2036" s="302"/>
      <c r="BN2036" s="394"/>
      <c r="BO2036" s="302"/>
      <c r="BP2036" s="13"/>
      <c r="BQ2036" s="302"/>
      <c r="BR2036" s="13"/>
      <c r="BS2036" s="302"/>
      <c r="BT2036" s="13"/>
      <c r="BU2036" s="302"/>
      <c r="BV2036" s="386"/>
      <c r="BW2036" s="303"/>
      <c r="BX2036" s="303"/>
      <c r="BY2036" s="302"/>
      <c r="BZ2036" s="302"/>
      <c r="CA2036" s="387"/>
      <c r="CB2036" s="395"/>
      <c r="CC2036" s="12"/>
      <c r="CD2036" s="304"/>
      <c r="CE2036" s="14"/>
      <c r="CF2036" s="395"/>
      <c r="CG2036" s="397"/>
      <c r="CH2036" s="300">
        <f t="shared" si="777"/>
        <v>0</v>
      </c>
      <c r="CI2036" s="26"/>
      <c r="CJ2036" s="17">
        <f t="shared" si="774"/>
        <v>0</v>
      </c>
      <c r="CK2036" s="18">
        <f t="shared" si="785"/>
        <v>12.89</v>
      </c>
      <c r="CM2036" s="164"/>
      <c r="CN2036" s="302"/>
      <c r="CO2036" s="13">
        <f t="shared" si="778"/>
        <v>0</v>
      </c>
      <c r="CP2036" s="302"/>
      <c r="CQ2036" s="13">
        <f t="shared" si="779"/>
        <v>0</v>
      </c>
      <c r="CR2036" s="302"/>
      <c r="CS2036" s="13">
        <f t="shared" si="780"/>
        <v>0</v>
      </c>
      <c r="CT2036" s="302"/>
      <c r="CU2036" s="13">
        <f t="shared" si="775"/>
        <v>0</v>
      </c>
      <c r="CV2036" s="302"/>
      <c r="CW2036" s="13">
        <f t="shared" si="781"/>
        <v>0</v>
      </c>
      <c r="CX2036" s="13">
        <f t="shared" si="782"/>
        <v>0</v>
      </c>
      <c r="CY2036" s="251">
        <f t="shared" si="783"/>
        <v>0</v>
      </c>
      <c r="CZ2036" s="13" t="s">
        <v>29</v>
      </c>
      <c r="DA2036" s="13">
        <v>50</v>
      </c>
      <c r="DB2036" s="22">
        <f t="shared" si="784"/>
        <v>0</v>
      </c>
      <c r="DD2036" s="24"/>
      <c r="DF2036" s="163"/>
      <c r="DH2036" s="24"/>
      <c r="DI2036" s="447"/>
      <c r="DJ2036" s="163"/>
    </row>
    <row r="2037" spans="1:114" s="7" customFormat="1">
      <c r="A2037" s="277">
        <f t="shared" si="768"/>
        <v>50</v>
      </c>
      <c r="B2037" s="21" t="e">
        <f>'Calculateur de trading'!I2037/C2037/W2037</f>
        <v>#DIV/0!</v>
      </c>
      <c r="C2037" s="278">
        <f t="shared" si="769"/>
        <v>10</v>
      </c>
      <c r="D2037" s="278"/>
      <c r="E2037" s="273">
        <f t="shared" si="770"/>
        <v>100</v>
      </c>
      <c r="F2037" s="271">
        <f t="shared" si="762"/>
        <v>2</v>
      </c>
      <c r="G2037" s="271" t="e">
        <f t="shared" si="763"/>
        <v>#DIV/0!</v>
      </c>
      <c r="H2037" s="272">
        <f t="shared" si="764"/>
        <v>20</v>
      </c>
      <c r="I2037" s="270"/>
      <c r="J2037" s="273">
        <f t="shared" si="771"/>
        <v>200</v>
      </c>
      <c r="K2037" s="271">
        <f t="shared" si="765"/>
        <v>4</v>
      </c>
      <c r="L2037" s="271" t="e">
        <f t="shared" si="766"/>
        <v>#DIV/0!</v>
      </c>
      <c r="M2037" s="272">
        <f t="shared" si="767"/>
        <v>40</v>
      </c>
      <c r="N2037" s="389"/>
      <c r="O2037" s="455" t="e">
        <f>(A2037*B2037*W2037)+(B2037*'Calculateur de trading'!H2037)</f>
        <v>#DIV/0!</v>
      </c>
      <c r="P2037" s="274" t="e">
        <f>O2037/'Déscriptions des trades'!CK2037</f>
        <v>#DIV/0!</v>
      </c>
      <c r="Q2037" s="456" t="e">
        <f>'Déscriptions des trades'!CK2037-O2037</f>
        <v>#DIV/0!</v>
      </c>
      <c r="R2037" s="466" t="e">
        <f t="shared" si="772"/>
        <v>#DIV/0!</v>
      </c>
      <c r="S2037" s="389"/>
      <c r="T2037" s="12"/>
      <c r="U2037" s="25"/>
      <c r="V2037" s="15"/>
      <c r="W2037" s="490">
        <f t="shared" si="776"/>
        <v>0</v>
      </c>
      <c r="X2037" s="21" t="e">
        <f>W2037*U2037/'Déscriptions des trades'!CK2037*'Déscriptions des trades'!B2037</f>
        <v>#DIV/0!</v>
      </c>
      <c r="Y2037" s="459"/>
      <c r="Z2037" s="389"/>
      <c r="AA2037" s="23">
        <f t="shared" si="773"/>
        <v>0.1</v>
      </c>
      <c r="AB2037" s="17" t="e">
        <f>(AA2037*'Déscriptions des trades'!U2037*'Déscriptions des trades'!B2037/'Déscriptions des trades'!CK2037)*'Déscriptions des trades'!W2037</f>
        <v>#DIV/0!</v>
      </c>
      <c r="AC2037" s="265" t="e">
        <f>AB2037*'Déscriptions des trades'!CK2037</f>
        <v>#DIV/0!</v>
      </c>
      <c r="AD2037" s="266" t="e">
        <f>'Déscriptions des trades'!CK2037-AC2037</f>
        <v>#DIV/0!</v>
      </c>
      <c r="AE2037" s="389"/>
      <c r="AF2037" s="399">
        <v>2033</v>
      </c>
      <c r="AG2037" s="389"/>
      <c r="AH2037" s="20"/>
      <c r="AI2037" s="303"/>
      <c r="AJ2037" s="307"/>
      <c r="AK2037" s="161"/>
      <c r="AL2037" s="305"/>
      <c r="AM2037" s="305"/>
      <c r="AN2037" s="162"/>
      <c r="AO2037" s="439"/>
      <c r="AP2037" s="162"/>
      <c r="AQ2037" s="113"/>
      <c r="AR2037" s="113"/>
      <c r="AS2037" s="384"/>
      <c r="AT2037" s="306"/>
      <c r="AU2037" s="306"/>
      <c r="AV2037" s="160"/>
      <c r="AW2037" s="158"/>
      <c r="AX2037" s="385"/>
      <c r="AY2037" s="453"/>
      <c r="AZ2037" s="165"/>
      <c r="BA2037" s="301"/>
      <c r="BB2037" s="165"/>
      <c r="BC2037" s="301"/>
      <c r="BD2037" s="165"/>
      <c r="BE2037" s="302"/>
      <c r="BF2037" s="302"/>
      <c r="BG2037" s="165"/>
      <c r="BH2037" s="303"/>
      <c r="BI2037" s="165"/>
      <c r="BJ2037" s="304"/>
      <c r="BK2037" s="394"/>
      <c r="BL2037" s="302"/>
      <c r="BM2037" s="302"/>
      <c r="BN2037" s="394"/>
      <c r="BO2037" s="302"/>
      <c r="BP2037" s="13"/>
      <c r="BQ2037" s="302"/>
      <c r="BR2037" s="13"/>
      <c r="BS2037" s="302"/>
      <c r="BT2037" s="13"/>
      <c r="BU2037" s="302"/>
      <c r="BV2037" s="386"/>
      <c r="BW2037" s="303"/>
      <c r="BX2037" s="303"/>
      <c r="BY2037" s="302"/>
      <c r="BZ2037" s="302"/>
      <c r="CA2037" s="387"/>
      <c r="CB2037" s="395"/>
      <c r="CC2037" s="12"/>
      <c r="CD2037" s="304"/>
      <c r="CE2037" s="14"/>
      <c r="CF2037" s="395"/>
      <c r="CG2037" s="397"/>
      <c r="CH2037" s="300">
        <f t="shared" si="777"/>
        <v>0</v>
      </c>
      <c r="CI2037" s="26"/>
      <c r="CJ2037" s="17">
        <f t="shared" si="774"/>
        <v>0</v>
      </c>
      <c r="CK2037" s="18">
        <f t="shared" si="785"/>
        <v>12.89</v>
      </c>
      <c r="CM2037" s="164"/>
      <c r="CN2037" s="302"/>
      <c r="CO2037" s="13">
        <f t="shared" si="778"/>
        <v>0</v>
      </c>
      <c r="CP2037" s="302"/>
      <c r="CQ2037" s="13">
        <f t="shared" si="779"/>
        <v>0</v>
      </c>
      <c r="CR2037" s="302"/>
      <c r="CS2037" s="13">
        <f t="shared" si="780"/>
        <v>0</v>
      </c>
      <c r="CT2037" s="302"/>
      <c r="CU2037" s="13">
        <f t="shared" si="775"/>
        <v>0</v>
      </c>
      <c r="CV2037" s="302"/>
      <c r="CW2037" s="13">
        <f t="shared" si="781"/>
        <v>0</v>
      </c>
      <c r="CX2037" s="13">
        <f t="shared" si="782"/>
        <v>0</v>
      </c>
      <c r="CY2037" s="251">
        <f t="shared" si="783"/>
        <v>0</v>
      </c>
      <c r="CZ2037" s="13" t="s">
        <v>29</v>
      </c>
      <c r="DA2037" s="13">
        <v>50</v>
      </c>
      <c r="DB2037" s="22">
        <f t="shared" si="784"/>
        <v>0</v>
      </c>
      <c r="DD2037" s="24"/>
      <c r="DF2037" s="163"/>
      <c r="DH2037" s="24"/>
      <c r="DI2037" s="447"/>
      <c r="DJ2037" s="163"/>
    </row>
    <row r="2038" spans="1:114" s="7" customFormat="1">
      <c r="A2038" s="277">
        <f t="shared" si="768"/>
        <v>50</v>
      </c>
      <c r="B2038" s="21" t="e">
        <f>'Calculateur de trading'!I2038/C2038/W2038</f>
        <v>#DIV/0!</v>
      </c>
      <c r="C2038" s="278">
        <f t="shared" si="769"/>
        <v>10</v>
      </c>
      <c r="D2038" s="426"/>
      <c r="E2038" s="273">
        <f t="shared" si="770"/>
        <v>100</v>
      </c>
      <c r="F2038" s="271">
        <f t="shared" si="762"/>
        <v>2</v>
      </c>
      <c r="G2038" s="271" t="e">
        <f t="shared" si="763"/>
        <v>#DIV/0!</v>
      </c>
      <c r="H2038" s="272">
        <f t="shared" si="764"/>
        <v>20</v>
      </c>
      <c r="I2038" s="270"/>
      <c r="J2038" s="273">
        <f t="shared" si="771"/>
        <v>200</v>
      </c>
      <c r="K2038" s="271">
        <f t="shared" si="765"/>
        <v>4</v>
      </c>
      <c r="L2038" s="271" t="e">
        <f t="shared" si="766"/>
        <v>#DIV/0!</v>
      </c>
      <c r="M2038" s="272">
        <f t="shared" si="767"/>
        <v>40</v>
      </c>
      <c r="N2038" s="389"/>
      <c r="O2038" s="455" t="e">
        <f>(A2038*B2038*W2038)+(B2038*'Calculateur de trading'!H2038)</f>
        <v>#DIV/0!</v>
      </c>
      <c r="P2038" s="274" t="e">
        <f>O2038/'Déscriptions des trades'!CK2038</f>
        <v>#DIV/0!</v>
      </c>
      <c r="Q2038" s="456" t="e">
        <f>'Déscriptions des trades'!CK2038-O2038</f>
        <v>#DIV/0!</v>
      </c>
      <c r="R2038" s="466" t="e">
        <f t="shared" si="772"/>
        <v>#DIV/0!</v>
      </c>
      <c r="S2038" s="389"/>
      <c r="T2038" s="12"/>
      <c r="U2038" s="25"/>
      <c r="V2038" s="15"/>
      <c r="W2038" s="490">
        <f t="shared" si="776"/>
        <v>0</v>
      </c>
      <c r="X2038" s="21" t="e">
        <f>W2038*U2038/'Déscriptions des trades'!CK2038*'Déscriptions des trades'!B2038</f>
        <v>#DIV/0!</v>
      </c>
      <c r="Y2038" s="459"/>
      <c r="Z2038" s="389"/>
      <c r="AA2038" s="23">
        <f t="shared" si="773"/>
        <v>0.1</v>
      </c>
      <c r="AB2038" s="17" t="e">
        <f>(AA2038*'Déscriptions des trades'!U2038*'Déscriptions des trades'!B2038/'Déscriptions des trades'!CK2038)*'Déscriptions des trades'!W2038</f>
        <v>#DIV/0!</v>
      </c>
      <c r="AC2038" s="265" t="e">
        <f>AB2038*'Déscriptions des trades'!CK2038</f>
        <v>#DIV/0!</v>
      </c>
      <c r="AD2038" s="266" t="e">
        <f>'Déscriptions des trades'!CK2038-AC2038</f>
        <v>#DIV/0!</v>
      </c>
      <c r="AE2038" s="389"/>
      <c r="AF2038" s="399">
        <v>2034</v>
      </c>
      <c r="AG2038" s="389"/>
      <c r="AH2038" s="20"/>
      <c r="AI2038" s="303"/>
      <c r="AJ2038" s="307"/>
      <c r="AK2038" s="161"/>
      <c r="AL2038" s="305"/>
      <c r="AM2038" s="305"/>
      <c r="AN2038" s="162"/>
      <c r="AO2038" s="439"/>
      <c r="AP2038" s="162"/>
      <c r="AQ2038" s="113"/>
      <c r="AR2038" s="113"/>
      <c r="AS2038" s="384"/>
      <c r="AT2038" s="306"/>
      <c r="AU2038" s="306"/>
      <c r="AV2038" s="160"/>
      <c r="AW2038" s="158"/>
      <c r="AX2038" s="385"/>
      <c r="AY2038" s="453"/>
      <c r="AZ2038" s="165"/>
      <c r="BA2038" s="301"/>
      <c r="BB2038" s="165"/>
      <c r="BC2038" s="301"/>
      <c r="BD2038" s="165"/>
      <c r="BE2038" s="302"/>
      <c r="BF2038" s="302"/>
      <c r="BG2038" s="165"/>
      <c r="BH2038" s="303"/>
      <c r="BI2038" s="165"/>
      <c r="BJ2038" s="304"/>
      <c r="BK2038" s="394"/>
      <c r="BL2038" s="302"/>
      <c r="BM2038" s="302"/>
      <c r="BN2038" s="394"/>
      <c r="BO2038" s="302"/>
      <c r="BP2038" s="13"/>
      <c r="BQ2038" s="302"/>
      <c r="BR2038" s="13"/>
      <c r="BS2038" s="302"/>
      <c r="BT2038" s="13"/>
      <c r="BU2038" s="302"/>
      <c r="BV2038" s="386"/>
      <c r="BW2038" s="303"/>
      <c r="BX2038" s="303"/>
      <c r="BY2038" s="302"/>
      <c r="BZ2038" s="302"/>
      <c r="CA2038" s="387"/>
      <c r="CB2038" s="395"/>
      <c r="CC2038" s="12"/>
      <c r="CD2038" s="304"/>
      <c r="CE2038" s="14"/>
      <c r="CF2038" s="395"/>
      <c r="CG2038" s="397"/>
      <c r="CH2038" s="300">
        <f t="shared" si="777"/>
        <v>0</v>
      </c>
      <c r="CI2038" s="26"/>
      <c r="CJ2038" s="17">
        <f t="shared" si="774"/>
        <v>0</v>
      </c>
      <c r="CK2038" s="18">
        <f t="shared" si="785"/>
        <v>12.89</v>
      </c>
      <c r="CM2038" s="164"/>
      <c r="CN2038" s="302"/>
      <c r="CO2038" s="13">
        <f t="shared" si="778"/>
        <v>0</v>
      </c>
      <c r="CP2038" s="302"/>
      <c r="CQ2038" s="13">
        <f t="shared" si="779"/>
        <v>0</v>
      </c>
      <c r="CR2038" s="302"/>
      <c r="CS2038" s="13">
        <f t="shared" si="780"/>
        <v>0</v>
      </c>
      <c r="CT2038" s="302"/>
      <c r="CU2038" s="13">
        <f t="shared" si="775"/>
        <v>0</v>
      </c>
      <c r="CV2038" s="302"/>
      <c r="CW2038" s="13">
        <f t="shared" si="781"/>
        <v>0</v>
      </c>
      <c r="CX2038" s="13">
        <f t="shared" si="782"/>
        <v>0</v>
      </c>
      <c r="CY2038" s="251">
        <f t="shared" si="783"/>
        <v>0</v>
      </c>
      <c r="CZ2038" s="13" t="s">
        <v>29</v>
      </c>
      <c r="DA2038" s="13">
        <v>50</v>
      </c>
      <c r="DB2038" s="22">
        <f t="shared" si="784"/>
        <v>0</v>
      </c>
      <c r="DD2038" s="24"/>
      <c r="DF2038" s="163"/>
      <c r="DH2038" s="24"/>
      <c r="DI2038" s="447"/>
      <c r="DJ2038" s="163"/>
    </row>
    <row r="2039" spans="1:114" s="7" customFormat="1">
      <c r="A2039" s="277">
        <f t="shared" si="768"/>
        <v>50</v>
      </c>
      <c r="B2039" s="21" t="e">
        <f>'Calculateur de trading'!I2039/C2039/W2039</f>
        <v>#DIV/0!</v>
      </c>
      <c r="C2039" s="278">
        <f t="shared" si="769"/>
        <v>10</v>
      </c>
      <c r="D2039" s="278"/>
      <c r="E2039" s="273">
        <f t="shared" si="770"/>
        <v>100</v>
      </c>
      <c r="F2039" s="271">
        <f t="shared" si="762"/>
        <v>2</v>
      </c>
      <c r="G2039" s="271" t="e">
        <f t="shared" si="763"/>
        <v>#DIV/0!</v>
      </c>
      <c r="H2039" s="272">
        <f t="shared" si="764"/>
        <v>20</v>
      </c>
      <c r="I2039" s="270"/>
      <c r="J2039" s="273">
        <f t="shared" si="771"/>
        <v>200</v>
      </c>
      <c r="K2039" s="271">
        <f t="shared" si="765"/>
        <v>4</v>
      </c>
      <c r="L2039" s="271" t="e">
        <f t="shared" si="766"/>
        <v>#DIV/0!</v>
      </c>
      <c r="M2039" s="272">
        <f t="shared" si="767"/>
        <v>40</v>
      </c>
      <c r="N2039" s="389"/>
      <c r="O2039" s="455" t="e">
        <f>(A2039*B2039*W2039)+(B2039*'Calculateur de trading'!H2039)</f>
        <v>#DIV/0!</v>
      </c>
      <c r="P2039" s="274" t="e">
        <f>O2039/'Déscriptions des trades'!CK2039</f>
        <v>#DIV/0!</v>
      </c>
      <c r="Q2039" s="456" t="e">
        <f>'Déscriptions des trades'!CK2039-O2039</f>
        <v>#DIV/0!</v>
      </c>
      <c r="R2039" s="466" t="e">
        <f t="shared" si="772"/>
        <v>#DIV/0!</v>
      </c>
      <c r="S2039" s="389"/>
      <c r="T2039" s="12"/>
      <c r="U2039" s="25"/>
      <c r="V2039" s="15"/>
      <c r="W2039" s="490">
        <f t="shared" si="776"/>
        <v>0</v>
      </c>
      <c r="X2039" s="21" t="e">
        <f>W2039*U2039/'Déscriptions des trades'!CK2039*'Déscriptions des trades'!B2039</f>
        <v>#DIV/0!</v>
      </c>
      <c r="Y2039" s="459"/>
      <c r="Z2039" s="389"/>
      <c r="AA2039" s="23">
        <f t="shared" si="773"/>
        <v>0.1</v>
      </c>
      <c r="AB2039" s="17" t="e">
        <f>(AA2039*'Déscriptions des trades'!U2039*'Déscriptions des trades'!B2039/'Déscriptions des trades'!CK2039)*'Déscriptions des trades'!W2039</f>
        <v>#DIV/0!</v>
      </c>
      <c r="AC2039" s="265" t="e">
        <f>AB2039*'Déscriptions des trades'!CK2039</f>
        <v>#DIV/0!</v>
      </c>
      <c r="AD2039" s="266" t="e">
        <f>'Déscriptions des trades'!CK2039-AC2039</f>
        <v>#DIV/0!</v>
      </c>
      <c r="AE2039" s="389"/>
      <c r="AF2039" s="399">
        <v>2035</v>
      </c>
      <c r="AG2039" s="389"/>
      <c r="AH2039" s="20"/>
      <c r="AI2039" s="303"/>
      <c r="AJ2039" s="307"/>
      <c r="AK2039" s="161"/>
      <c r="AL2039" s="305"/>
      <c r="AM2039" s="305"/>
      <c r="AN2039" s="162"/>
      <c r="AO2039" s="439"/>
      <c r="AP2039" s="162"/>
      <c r="AQ2039" s="113"/>
      <c r="AR2039" s="113"/>
      <c r="AS2039" s="384"/>
      <c r="AT2039" s="306"/>
      <c r="AU2039" s="306"/>
      <c r="AV2039" s="160"/>
      <c r="AW2039" s="158"/>
      <c r="AX2039" s="385"/>
      <c r="AY2039" s="453"/>
      <c r="AZ2039" s="165"/>
      <c r="BA2039" s="301"/>
      <c r="BB2039" s="165"/>
      <c r="BC2039" s="301"/>
      <c r="BD2039" s="165"/>
      <c r="BE2039" s="302"/>
      <c r="BF2039" s="302"/>
      <c r="BG2039" s="165"/>
      <c r="BH2039" s="303"/>
      <c r="BI2039" s="165"/>
      <c r="BJ2039" s="304"/>
      <c r="BK2039" s="394"/>
      <c r="BL2039" s="302"/>
      <c r="BM2039" s="302"/>
      <c r="BN2039" s="394"/>
      <c r="BO2039" s="302"/>
      <c r="BP2039" s="13"/>
      <c r="BQ2039" s="302"/>
      <c r="BR2039" s="13"/>
      <c r="BS2039" s="302"/>
      <c r="BT2039" s="13"/>
      <c r="BU2039" s="302"/>
      <c r="BV2039" s="386"/>
      <c r="BW2039" s="303"/>
      <c r="BX2039" s="303"/>
      <c r="BY2039" s="302"/>
      <c r="BZ2039" s="302"/>
      <c r="CA2039" s="387"/>
      <c r="CB2039" s="395"/>
      <c r="CC2039" s="12"/>
      <c r="CD2039" s="304"/>
      <c r="CE2039" s="14"/>
      <c r="CF2039" s="395"/>
      <c r="CG2039" s="397"/>
      <c r="CH2039" s="300">
        <f t="shared" si="777"/>
        <v>0</v>
      </c>
      <c r="CI2039" s="26"/>
      <c r="CJ2039" s="17">
        <f t="shared" si="774"/>
        <v>0</v>
      </c>
      <c r="CK2039" s="18">
        <f t="shared" si="785"/>
        <v>12.89</v>
      </c>
      <c r="CM2039" s="164"/>
      <c r="CN2039" s="302"/>
      <c r="CO2039" s="13">
        <f t="shared" si="778"/>
        <v>0</v>
      </c>
      <c r="CP2039" s="302"/>
      <c r="CQ2039" s="13">
        <f t="shared" si="779"/>
        <v>0</v>
      </c>
      <c r="CR2039" s="302"/>
      <c r="CS2039" s="13">
        <f t="shared" si="780"/>
        <v>0</v>
      </c>
      <c r="CT2039" s="302"/>
      <c r="CU2039" s="13">
        <f t="shared" si="775"/>
        <v>0</v>
      </c>
      <c r="CV2039" s="302"/>
      <c r="CW2039" s="13">
        <f t="shared" si="781"/>
        <v>0</v>
      </c>
      <c r="CX2039" s="13">
        <f t="shared" si="782"/>
        <v>0</v>
      </c>
      <c r="CY2039" s="251">
        <f t="shared" si="783"/>
        <v>0</v>
      </c>
      <c r="CZ2039" s="13" t="s">
        <v>29</v>
      </c>
      <c r="DA2039" s="13">
        <v>50</v>
      </c>
      <c r="DB2039" s="22">
        <f t="shared" si="784"/>
        <v>0</v>
      </c>
      <c r="DD2039" s="24"/>
      <c r="DF2039" s="163"/>
      <c r="DH2039" s="24"/>
      <c r="DI2039" s="447"/>
      <c r="DJ2039" s="163"/>
    </row>
    <row r="2040" spans="1:114" s="7" customFormat="1">
      <c r="A2040" s="277">
        <f t="shared" si="768"/>
        <v>50</v>
      </c>
      <c r="B2040" s="21" t="e">
        <f>'Calculateur de trading'!I2040/C2040/W2040</f>
        <v>#DIV/0!</v>
      </c>
      <c r="C2040" s="278">
        <f t="shared" si="769"/>
        <v>10</v>
      </c>
      <c r="D2040" s="426"/>
      <c r="E2040" s="273">
        <f t="shared" si="770"/>
        <v>100</v>
      </c>
      <c r="F2040" s="271">
        <f t="shared" si="762"/>
        <v>2</v>
      </c>
      <c r="G2040" s="271" t="e">
        <f t="shared" si="763"/>
        <v>#DIV/0!</v>
      </c>
      <c r="H2040" s="272">
        <f t="shared" si="764"/>
        <v>20</v>
      </c>
      <c r="I2040" s="270"/>
      <c r="J2040" s="273">
        <f t="shared" si="771"/>
        <v>200</v>
      </c>
      <c r="K2040" s="271">
        <f t="shared" si="765"/>
        <v>4</v>
      </c>
      <c r="L2040" s="271" t="e">
        <f t="shared" si="766"/>
        <v>#DIV/0!</v>
      </c>
      <c r="M2040" s="272">
        <f t="shared" si="767"/>
        <v>40</v>
      </c>
      <c r="N2040" s="389"/>
      <c r="O2040" s="455" t="e">
        <f>(A2040*B2040*W2040)+(B2040*'Calculateur de trading'!H2040)</f>
        <v>#DIV/0!</v>
      </c>
      <c r="P2040" s="274" t="e">
        <f>O2040/'Déscriptions des trades'!CK2040</f>
        <v>#DIV/0!</v>
      </c>
      <c r="Q2040" s="456" t="e">
        <f>'Déscriptions des trades'!CK2040-O2040</f>
        <v>#DIV/0!</v>
      </c>
      <c r="R2040" s="466" t="e">
        <f t="shared" si="772"/>
        <v>#DIV/0!</v>
      </c>
      <c r="S2040" s="389"/>
      <c r="T2040" s="12"/>
      <c r="U2040" s="25"/>
      <c r="V2040" s="15"/>
      <c r="W2040" s="490">
        <f t="shared" si="776"/>
        <v>0</v>
      </c>
      <c r="X2040" s="21" t="e">
        <f>W2040*U2040/'Déscriptions des trades'!CK2040*'Déscriptions des trades'!B2040</f>
        <v>#DIV/0!</v>
      </c>
      <c r="Y2040" s="459"/>
      <c r="Z2040" s="389"/>
      <c r="AA2040" s="23">
        <f t="shared" si="773"/>
        <v>0.1</v>
      </c>
      <c r="AB2040" s="17" t="e">
        <f>(AA2040*'Déscriptions des trades'!U2040*'Déscriptions des trades'!B2040/'Déscriptions des trades'!CK2040)*'Déscriptions des trades'!W2040</f>
        <v>#DIV/0!</v>
      </c>
      <c r="AC2040" s="265" t="e">
        <f>AB2040*'Déscriptions des trades'!CK2040</f>
        <v>#DIV/0!</v>
      </c>
      <c r="AD2040" s="266" t="e">
        <f>'Déscriptions des trades'!CK2040-AC2040</f>
        <v>#DIV/0!</v>
      </c>
      <c r="AE2040" s="389"/>
      <c r="AF2040" s="399">
        <v>2036</v>
      </c>
      <c r="AG2040" s="389"/>
      <c r="AH2040" s="20"/>
      <c r="AI2040" s="303"/>
      <c r="AJ2040" s="307"/>
      <c r="AK2040" s="161"/>
      <c r="AL2040" s="305"/>
      <c r="AM2040" s="305"/>
      <c r="AN2040" s="162"/>
      <c r="AO2040" s="439"/>
      <c r="AP2040" s="162"/>
      <c r="AQ2040" s="113"/>
      <c r="AR2040" s="113"/>
      <c r="AS2040" s="384"/>
      <c r="AT2040" s="306"/>
      <c r="AU2040" s="306"/>
      <c r="AV2040" s="160"/>
      <c r="AW2040" s="158"/>
      <c r="AX2040" s="385"/>
      <c r="AY2040" s="453"/>
      <c r="AZ2040" s="165"/>
      <c r="BA2040" s="301"/>
      <c r="BB2040" s="165"/>
      <c r="BC2040" s="301"/>
      <c r="BD2040" s="165"/>
      <c r="BE2040" s="302"/>
      <c r="BF2040" s="302"/>
      <c r="BG2040" s="165"/>
      <c r="BH2040" s="303"/>
      <c r="BI2040" s="165"/>
      <c r="BJ2040" s="304"/>
      <c r="BK2040" s="394"/>
      <c r="BL2040" s="302"/>
      <c r="BM2040" s="302"/>
      <c r="BN2040" s="394"/>
      <c r="BO2040" s="302"/>
      <c r="BP2040" s="13"/>
      <c r="BQ2040" s="302"/>
      <c r="BR2040" s="13"/>
      <c r="BS2040" s="302"/>
      <c r="BT2040" s="13"/>
      <c r="BU2040" s="302"/>
      <c r="BV2040" s="386"/>
      <c r="BW2040" s="303"/>
      <c r="BX2040" s="303"/>
      <c r="BY2040" s="302"/>
      <c r="BZ2040" s="302"/>
      <c r="CA2040" s="387"/>
      <c r="CB2040" s="395"/>
      <c r="CC2040" s="12"/>
      <c r="CD2040" s="304"/>
      <c r="CE2040" s="14"/>
      <c r="CF2040" s="395"/>
      <c r="CG2040" s="397"/>
      <c r="CH2040" s="300">
        <f t="shared" si="777"/>
        <v>0</v>
      </c>
      <c r="CI2040" s="26"/>
      <c r="CJ2040" s="17">
        <f t="shared" si="774"/>
        <v>0</v>
      </c>
      <c r="CK2040" s="18">
        <f t="shared" si="785"/>
        <v>12.89</v>
      </c>
      <c r="CM2040" s="164"/>
      <c r="CN2040" s="302"/>
      <c r="CO2040" s="13">
        <f t="shared" si="778"/>
        <v>0</v>
      </c>
      <c r="CP2040" s="302"/>
      <c r="CQ2040" s="13">
        <f t="shared" si="779"/>
        <v>0</v>
      </c>
      <c r="CR2040" s="302"/>
      <c r="CS2040" s="13">
        <f t="shared" si="780"/>
        <v>0</v>
      </c>
      <c r="CT2040" s="302"/>
      <c r="CU2040" s="13">
        <f t="shared" si="775"/>
        <v>0</v>
      </c>
      <c r="CV2040" s="302"/>
      <c r="CW2040" s="13">
        <f t="shared" si="781"/>
        <v>0</v>
      </c>
      <c r="CX2040" s="13">
        <f t="shared" si="782"/>
        <v>0</v>
      </c>
      <c r="CY2040" s="251">
        <f t="shared" si="783"/>
        <v>0</v>
      </c>
      <c r="CZ2040" s="13" t="s">
        <v>29</v>
      </c>
      <c r="DA2040" s="13">
        <v>50</v>
      </c>
      <c r="DB2040" s="22">
        <f t="shared" si="784"/>
        <v>0</v>
      </c>
      <c r="DD2040" s="24"/>
      <c r="DF2040" s="163"/>
      <c r="DH2040" s="24"/>
      <c r="DI2040" s="447"/>
      <c r="DJ2040" s="163"/>
    </row>
    <row r="2041" spans="1:114" s="7" customFormat="1">
      <c r="A2041" s="277">
        <f t="shared" si="768"/>
        <v>50</v>
      </c>
      <c r="B2041" s="21" t="e">
        <f>'Calculateur de trading'!I2041/C2041/W2041</f>
        <v>#DIV/0!</v>
      </c>
      <c r="C2041" s="278">
        <f t="shared" si="769"/>
        <v>10</v>
      </c>
      <c r="D2041" s="278"/>
      <c r="E2041" s="273">
        <f t="shared" si="770"/>
        <v>100</v>
      </c>
      <c r="F2041" s="271">
        <f t="shared" si="762"/>
        <v>2</v>
      </c>
      <c r="G2041" s="271" t="e">
        <f t="shared" si="763"/>
        <v>#DIV/0!</v>
      </c>
      <c r="H2041" s="272">
        <f t="shared" si="764"/>
        <v>20</v>
      </c>
      <c r="I2041" s="270"/>
      <c r="J2041" s="273">
        <f t="shared" si="771"/>
        <v>200</v>
      </c>
      <c r="K2041" s="271">
        <f t="shared" si="765"/>
        <v>4</v>
      </c>
      <c r="L2041" s="271" t="e">
        <f t="shared" si="766"/>
        <v>#DIV/0!</v>
      </c>
      <c r="M2041" s="272">
        <f t="shared" si="767"/>
        <v>40</v>
      </c>
      <c r="N2041" s="389"/>
      <c r="O2041" s="455" t="e">
        <f>(A2041*B2041*W2041)+(B2041*'Calculateur de trading'!H2041)</f>
        <v>#DIV/0!</v>
      </c>
      <c r="P2041" s="274" t="e">
        <f>O2041/'Déscriptions des trades'!CK2041</f>
        <v>#DIV/0!</v>
      </c>
      <c r="Q2041" s="456" t="e">
        <f>'Déscriptions des trades'!CK2041-O2041</f>
        <v>#DIV/0!</v>
      </c>
      <c r="R2041" s="466" t="e">
        <f t="shared" si="772"/>
        <v>#DIV/0!</v>
      </c>
      <c r="S2041" s="389"/>
      <c r="T2041" s="12"/>
      <c r="U2041" s="25"/>
      <c r="V2041" s="15"/>
      <c r="W2041" s="490">
        <f t="shared" si="776"/>
        <v>0</v>
      </c>
      <c r="X2041" s="21" t="e">
        <f>W2041*U2041/'Déscriptions des trades'!CK2041*'Déscriptions des trades'!B2041</f>
        <v>#DIV/0!</v>
      </c>
      <c r="Y2041" s="459"/>
      <c r="Z2041" s="389"/>
      <c r="AA2041" s="23">
        <f t="shared" si="773"/>
        <v>0.1</v>
      </c>
      <c r="AB2041" s="17" t="e">
        <f>(AA2041*'Déscriptions des trades'!U2041*'Déscriptions des trades'!B2041/'Déscriptions des trades'!CK2041)*'Déscriptions des trades'!W2041</f>
        <v>#DIV/0!</v>
      </c>
      <c r="AC2041" s="265" t="e">
        <f>AB2041*'Déscriptions des trades'!CK2041</f>
        <v>#DIV/0!</v>
      </c>
      <c r="AD2041" s="266" t="e">
        <f>'Déscriptions des trades'!CK2041-AC2041</f>
        <v>#DIV/0!</v>
      </c>
      <c r="AE2041" s="389"/>
      <c r="AF2041" s="399">
        <v>2037</v>
      </c>
      <c r="AG2041" s="389"/>
      <c r="AH2041" s="20"/>
      <c r="AI2041" s="303"/>
      <c r="AJ2041" s="307"/>
      <c r="AK2041" s="161"/>
      <c r="AL2041" s="305"/>
      <c r="AM2041" s="305"/>
      <c r="AN2041" s="162"/>
      <c r="AO2041" s="439"/>
      <c r="AP2041" s="162"/>
      <c r="AQ2041" s="113"/>
      <c r="AR2041" s="113"/>
      <c r="AS2041" s="384"/>
      <c r="AT2041" s="306"/>
      <c r="AU2041" s="306"/>
      <c r="AV2041" s="160"/>
      <c r="AW2041" s="158"/>
      <c r="AX2041" s="385"/>
      <c r="AY2041" s="453"/>
      <c r="AZ2041" s="165"/>
      <c r="BA2041" s="301"/>
      <c r="BB2041" s="165"/>
      <c r="BC2041" s="301"/>
      <c r="BD2041" s="165"/>
      <c r="BE2041" s="302"/>
      <c r="BF2041" s="302"/>
      <c r="BG2041" s="165"/>
      <c r="BH2041" s="303"/>
      <c r="BI2041" s="165"/>
      <c r="BJ2041" s="304"/>
      <c r="BK2041" s="394"/>
      <c r="BL2041" s="302"/>
      <c r="BM2041" s="302"/>
      <c r="BN2041" s="394"/>
      <c r="BO2041" s="302"/>
      <c r="BP2041" s="13"/>
      <c r="BQ2041" s="302"/>
      <c r="BR2041" s="13"/>
      <c r="BS2041" s="302"/>
      <c r="BT2041" s="13"/>
      <c r="BU2041" s="302"/>
      <c r="BV2041" s="386"/>
      <c r="BW2041" s="303"/>
      <c r="BX2041" s="303"/>
      <c r="BY2041" s="302"/>
      <c r="BZ2041" s="302"/>
      <c r="CA2041" s="387"/>
      <c r="CB2041" s="395"/>
      <c r="CC2041" s="12"/>
      <c r="CD2041" s="304"/>
      <c r="CE2041" s="14"/>
      <c r="CF2041" s="395"/>
      <c r="CG2041" s="397"/>
      <c r="CH2041" s="300">
        <f t="shared" si="777"/>
        <v>0</v>
      </c>
      <c r="CI2041" s="26"/>
      <c r="CJ2041" s="17">
        <f t="shared" si="774"/>
        <v>0</v>
      </c>
      <c r="CK2041" s="18">
        <f t="shared" si="785"/>
        <v>12.89</v>
      </c>
      <c r="CM2041" s="164"/>
      <c r="CN2041" s="302"/>
      <c r="CO2041" s="13">
        <f t="shared" si="778"/>
        <v>0</v>
      </c>
      <c r="CP2041" s="302"/>
      <c r="CQ2041" s="13">
        <f t="shared" si="779"/>
        <v>0</v>
      </c>
      <c r="CR2041" s="302"/>
      <c r="CS2041" s="13">
        <f t="shared" si="780"/>
        <v>0</v>
      </c>
      <c r="CT2041" s="302"/>
      <c r="CU2041" s="13">
        <f t="shared" si="775"/>
        <v>0</v>
      </c>
      <c r="CV2041" s="302"/>
      <c r="CW2041" s="13">
        <f t="shared" si="781"/>
        <v>0</v>
      </c>
      <c r="CX2041" s="13">
        <f t="shared" si="782"/>
        <v>0</v>
      </c>
      <c r="CY2041" s="251">
        <f t="shared" si="783"/>
        <v>0</v>
      </c>
      <c r="CZ2041" s="13" t="s">
        <v>29</v>
      </c>
      <c r="DA2041" s="13">
        <v>50</v>
      </c>
      <c r="DB2041" s="22">
        <f t="shared" si="784"/>
        <v>0</v>
      </c>
      <c r="DD2041" s="24"/>
      <c r="DF2041" s="163"/>
      <c r="DH2041" s="24"/>
      <c r="DI2041" s="447"/>
      <c r="DJ2041" s="163"/>
    </row>
    <row r="2042" spans="1:114" s="7" customFormat="1">
      <c r="A2042" s="277">
        <f t="shared" si="768"/>
        <v>50</v>
      </c>
      <c r="B2042" s="21" t="e">
        <f>'Calculateur de trading'!I2042/C2042/W2042</f>
        <v>#DIV/0!</v>
      </c>
      <c r="C2042" s="278">
        <f t="shared" si="769"/>
        <v>10</v>
      </c>
      <c r="D2042" s="426"/>
      <c r="E2042" s="273">
        <f t="shared" si="770"/>
        <v>100</v>
      </c>
      <c r="F2042" s="271">
        <f t="shared" si="762"/>
        <v>2</v>
      </c>
      <c r="G2042" s="271" t="e">
        <f t="shared" si="763"/>
        <v>#DIV/0!</v>
      </c>
      <c r="H2042" s="272">
        <f t="shared" si="764"/>
        <v>20</v>
      </c>
      <c r="I2042" s="270"/>
      <c r="J2042" s="273">
        <f t="shared" si="771"/>
        <v>200</v>
      </c>
      <c r="K2042" s="271">
        <f t="shared" si="765"/>
        <v>4</v>
      </c>
      <c r="L2042" s="271" t="e">
        <f t="shared" si="766"/>
        <v>#DIV/0!</v>
      </c>
      <c r="M2042" s="272">
        <f t="shared" si="767"/>
        <v>40</v>
      </c>
      <c r="N2042" s="389"/>
      <c r="O2042" s="455" t="e">
        <f>(A2042*B2042*W2042)+(B2042*'Calculateur de trading'!H2042)</f>
        <v>#DIV/0!</v>
      </c>
      <c r="P2042" s="274" t="e">
        <f>O2042/'Déscriptions des trades'!CK2042</f>
        <v>#DIV/0!</v>
      </c>
      <c r="Q2042" s="456" t="e">
        <f>'Déscriptions des trades'!CK2042-O2042</f>
        <v>#DIV/0!</v>
      </c>
      <c r="R2042" s="466" t="e">
        <f t="shared" si="772"/>
        <v>#DIV/0!</v>
      </c>
      <c r="S2042" s="389"/>
      <c r="T2042" s="12"/>
      <c r="U2042" s="25"/>
      <c r="V2042" s="15"/>
      <c r="W2042" s="490">
        <f t="shared" si="776"/>
        <v>0</v>
      </c>
      <c r="X2042" s="21" t="e">
        <f>W2042*U2042/'Déscriptions des trades'!CK2042*'Déscriptions des trades'!B2042</f>
        <v>#DIV/0!</v>
      </c>
      <c r="Y2042" s="459"/>
      <c r="Z2042" s="389"/>
      <c r="AA2042" s="23">
        <f t="shared" si="773"/>
        <v>0.1</v>
      </c>
      <c r="AB2042" s="17" t="e">
        <f>(AA2042*'Déscriptions des trades'!U2042*'Déscriptions des trades'!B2042/'Déscriptions des trades'!CK2042)*'Déscriptions des trades'!W2042</f>
        <v>#DIV/0!</v>
      </c>
      <c r="AC2042" s="265" t="e">
        <f>AB2042*'Déscriptions des trades'!CK2042</f>
        <v>#DIV/0!</v>
      </c>
      <c r="AD2042" s="266" t="e">
        <f>'Déscriptions des trades'!CK2042-AC2042</f>
        <v>#DIV/0!</v>
      </c>
      <c r="AE2042" s="389"/>
      <c r="AF2042" s="399">
        <v>2038</v>
      </c>
      <c r="AG2042" s="389"/>
      <c r="AH2042" s="20"/>
      <c r="AI2042" s="303"/>
      <c r="AJ2042" s="307"/>
      <c r="AK2042" s="161"/>
      <c r="AL2042" s="305"/>
      <c r="AM2042" s="305"/>
      <c r="AN2042" s="162"/>
      <c r="AO2042" s="439"/>
      <c r="AP2042" s="162"/>
      <c r="AQ2042" s="113"/>
      <c r="AR2042" s="113"/>
      <c r="AS2042" s="384"/>
      <c r="AT2042" s="306"/>
      <c r="AU2042" s="306"/>
      <c r="AV2042" s="160"/>
      <c r="AW2042" s="158"/>
      <c r="AX2042" s="385"/>
      <c r="AY2042" s="453"/>
      <c r="AZ2042" s="165"/>
      <c r="BA2042" s="301"/>
      <c r="BB2042" s="165"/>
      <c r="BC2042" s="301"/>
      <c r="BD2042" s="165"/>
      <c r="BE2042" s="302"/>
      <c r="BF2042" s="302"/>
      <c r="BG2042" s="165"/>
      <c r="BH2042" s="303"/>
      <c r="BI2042" s="165"/>
      <c r="BJ2042" s="304"/>
      <c r="BK2042" s="394"/>
      <c r="BL2042" s="302"/>
      <c r="BM2042" s="302"/>
      <c r="BN2042" s="394"/>
      <c r="BO2042" s="302"/>
      <c r="BP2042" s="13"/>
      <c r="BQ2042" s="302"/>
      <c r="BR2042" s="13"/>
      <c r="BS2042" s="302"/>
      <c r="BT2042" s="13"/>
      <c r="BU2042" s="302"/>
      <c r="BV2042" s="386"/>
      <c r="BW2042" s="303"/>
      <c r="BX2042" s="303"/>
      <c r="BY2042" s="302"/>
      <c r="BZ2042" s="302"/>
      <c r="CA2042" s="387"/>
      <c r="CB2042" s="395"/>
      <c r="CC2042" s="12"/>
      <c r="CD2042" s="304"/>
      <c r="CE2042" s="14"/>
      <c r="CF2042" s="395"/>
      <c r="CG2042" s="397"/>
      <c r="CH2042" s="300">
        <f t="shared" si="777"/>
        <v>0</v>
      </c>
      <c r="CI2042" s="26"/>
      <c r="CJ2042" s="17">
        <f t="shared" si="774"/>
        <v>0</v>
      </c>
      <c r="CK2042" s="18">
        <f t="shared" si="785"/>
        <v>12.89</v>
      </c>
      <c r="CM2042" s="164"/>
      <c r="CN2042" s="302"/>
      <c r="CO2042" s="13">
        <f t="shared" si="778"/>
        <v>0</v>
      </c>
      <c r="CP2042" s="302"/>
      <c r="CQ2042" s="13">
        <f t="shared" si="779"/>
        <v>0</v>
      </c>
      <c r="CR2042" s="302"/>
      <c r="CS2042" s="13">
        <f t="shared" si="780"/>
        <v>0</v>
      </c>
      <c r="CT2042" s="302"/>
      <c r="CU2042" s="13">
        <f t="shared" si="775"/>
        <v>0</v>
      </c>
      <c r="CV2042" s="302"/>
      <c r="CW2042" s="13">
        <f t="shared" si="781"/>
        <v>0</v>
      </c>
      <c r="CX2042" s="13">
        <f t="shared" si="782"/>
        <v>0</v>
      </c>
      <c r="CY2042" s="251">
        <f t="shared" si="783"/>
        <v>0</v>
      </c>
      <c r="CZ2042" s="13" t="s">
        <v>29</v>
      </c>
      <c r="DA2042" s="13">
        <v>50</v>
      </c>
      <c r="DB2042" s="22">
        <f t="shared" si="784"/>
        <v>0</v>
      </c>
      <c r="DD2042" s="24"/>
      <c r="DF2042" s="163"/>
      <c r="DH2042" s="24"/>
      <c r="DI2042" s="447"/>
      <c r="DJ2042" s="163"/>
    </row>
    <row r="2043" spans="1:114" s="7" customFormat="1">
      <c r="A2043" s="277">
        <f t="shared" si="768"/>
        <v>50</v>
      </c>
      <c r="B2043" s="21" t="e">
        <f>'Calculateur de trading'!I2043/C2043/W2043</f>
        <v>#DIV/0!</v>
      </c>
      <c r="C2043" s="278">
        <f t="shared" si="769"/>
        <v>10</v>
      </c>
      <c r="D2043" s="426"/>
      <c r="E2043" s="273">
        <f t="shared" si="770"/>
        <v>100</v>
      </c>
      <c r="F2043" s="271">
        <f t="shared" si="762"/>
        <v>2</v>
      </c>
      <c r="G2043" s="271" t="e">
        <f t="shared" si="763"/>
        <v>#DIV/0!</v>
      </c>
      <c r="H2043" s="272">
        <f t="shared" si="764"/>
        <v>20</v>
      </c>
      <c r="I2043" s="270"/>
      <c r="J2043" s="273">
        <f t="shared" si="771"/>
        <v>200</v>
      </c>
      <c r="K2043" s="271">
        <f t="shared" si="765"/>
        <v>4</v>
      </c>
      <c r="L2043" s="271" t="e">
        <f t="shared" si="766"/>
        <v>#DIV/0!</v>
      </c>
      <c r="M2043" s="272">
        <f t="shared" si="767"/>
        <v>40</v>
      </c>
      <c r="N2043" s="389"/>
      <c r="O2043" s="455" t="e">
        <f>(A2043*B2043*W2043)+(B2043*'Calculateur de trading'!H2043)</f>
        <v>#DIV/0!</v>
      </c>
      <c r="P2043" s="274" t="e">
        <f>O2043/'Déscriptions des trades'!CK2043</f>
        <v>#DIV/0!</v>
      </c>
      <c r="Q2043" s="456" t="e">
        <f>'Déscriptions des trades'!CK2043-O2043</f>
        <v>#DIV/0!</v>
      </c>
      <c r="R2043" s="466" t="e">
        <f t="shared" si="772"/>
        <v>#DIV/0!</v>
      </c>
      <c r="S2043" s="389"/>
      <c r="T2043" s="12"/>
      <c r="U2043" s="25"/>
      <c r="V2043" s="15"/>
      <c r="W2043" s="490">
        <f t="shared" si="776"/>
        <v>0</v>
      </c>
      <c r="X2043" s="21" t="e">
        <f>W2043*U2043/'Déscriptions des trades'!CK2043*'Déscriptions des trades'!B2043</f>
        <v>#DIV/0!</v>
      </c>
      <c r="Y2043" s="459"/>
      <c r="Z2043" s="389"/>
      <c r="AA2043" s="23">
        <f t="shared" si="773"/>
        <v>0.1</v>
      </c>
      <c r="AB2043" s="17" t="e">
        <f>(AA2043*'Déscriptions des trades'!U2043*'Déscriptions des trades'!B2043/'Déscriptions des trades'!CK2043)*'Déscriptions des trades'!W2043</f>
        <v>#DIV/0!</v>
      </c>
      <c r="AC2043" s="265" t="e">
        <f>AB2043*'Déscriptions des trades'!CK2043</f>
        <v>#DIV/0!</v>
      </c>
      <c r="AD2043" s="266" t="e">
        <f>'Déscriptions des trades'!CK2043-AC2043</f>
        <v>#DIV/0!</v>
      </c>
      <c r="AE2043" s="389"/>
      <c r="AF2043" s="399">
        <v>2039</v>
      </c>
      <c r="AG2043" s="389"/>
      <c r="AH2043" s="20"/>
      <c r="AI2043" s="303"/>
      <c r="AJ2043" s="307"/>
      <c r="AK2043" s="161"/>
      <c r="AL2043" s="305"/>
      <c r="AM2043" s="305"/>
      <c r="AN2043" s="162"/>
      <c r="AO2043" s="439"/>
      <c r="AP2043" s="162"/>
      <c r="AQ2043" s="113"/>
      <c r="AR2043" s="113"/>
      <c r="AS2043" s="384"/>
      <c r="AT2043" s="306"/>
      <c r="AU2043" s="306"/>
      <c r="AV2043" s="160"/>
      <c r="AW2043" s="158"/>
      <c r="AX2043" s="385"/>
      <c r="AY2043" s="453"/>
      <c r="AZ2043" s="165"/>
      <c r="BA2043" s="301"/>
      <c r="BB2043" s="165"/>
      <c r="BC2043" s="301"/>
      <c r="BD2043" s="165"/>
      <c r="BE2043" s="302"/>
      <c r="BF2043" s="302"/>
      <c r="BG2043" s="165"/>
      <c r="BH2043" s="303"/>
      <c r="BI2043" s="165"/>
      <c r="BJ2043" s="304"/>
      <c r="BK2043" s="394"/>
      <c r="BL2043" s="302"/>
      <c r="BM2043" s="302"/>
      <c r="BN2043" s="394"/>
      <c r="BO2043" s="302"/>
      <c r="BP2043" s="13"/>
      <c r="BQ2043" s="302"/>
      <c r="BR2043" s="13"/>
      <c r="BS2043" s="302"/>
      <c r="BT2043" s="13"/>
      <c r="BU2043" s="302"/>
      <c r="BV2043" s="386"/>
      <c r="BW2043" s="303"/>
      <c r="BX2043" s="303"/>
      <c r="BY2043" s="302"/>
      <c r="BZ2043" s="302"/>
      <c r="CA2043" s="387"/>
      <c r="CB2043" s="395"/>
      <c r="CC2043" s="12"/>
      <c r="CD2043" s="304"/>
      <c r="CE2043" s="14"/>
      <c r="CF2043" s="395"/>
      <c r="CG2043" s="397"/>
      <c r="CH2043" s="300">
        <f t="shared" si="777"/>
        <v>0</v>
      </c>
      <c r="CI2043" s="26"/>
      <c r="CJ2043" s="17">
        <f t="shared" si="774"/>
        <v>0</v>
      </c>
      <c r="CK2043" s="18">
        <f t="shared" si="785"/>
        <v>12.89</v>
      </c>
      <c r="CM2043" s="164"/>
      <c r="CN2043" s="302"/>
      <c r="CO2043" s="13">
        <f t="shared" si="778"/>
        <v>0</v>
      </c>
      <c r="CP2043" s="302"/>
      <c r="CQ2043" s="13">
        <f t="shared" si="779"/>
        <v>0</v>
      </c>
      <c r="CR2043" s="302"/>
      <c r="CS2043" s="13">
        <f t="shared" si="780"/>
        <v>0</v>
      </c>
      <c r="CT2043" s="302"/>
      <c r="CU2043" s="13">
        <f t="shared" si="775"/>
        <v>0</v>
      </c>
      <c r="CV2043" s="302"/>
      <c r="CW2043" s="13">
        <f t="shared" si="781"/>
        <v>0</v>
      </c>
      <c r="CX2043" s="13">
        <f t="shared" si="782"/>
        <v>0</v>
      </c>
      <c r="CY2043" s="251">
        <f t="shared" si="783"/>
        <v>0</v>
      </c>
      <c r="CZ2043" s="13" t="s">
        <v>29</v>
      </c>
      <c r="DA2043" s="13">
        <v>50</v>
      </c>
      <c r="DB2043" s="22">
        <f t="shared" si="784"/>
        <v>0</v>
      </c>
      <c r="DD2043" s="24"/>
      <c r="DF2043" s="163"/>
      <c r="DH2043" s="24"/>
      <c r="DI2043" s="447"/>
      <c r="DJ2043" s="163"/>
    </row>
    <row r="2044" spans="1:114" s="7" customFormat="1">
      <c r="A2044" s="277">
        <f t="shared" si="768"/>
        <v>50</v>
      </c>
      <c r="B2044" s="21" t="e">
        <f>'Calculateur de trading'!I2044/C2044/W2044</f>
        <v>#DIV/0!</v>
      </c>
      <c r="C2044" s="278">
        <f t="shared" si="769"/>
        <v>10</v>
      </c>
      <c r="D2044" s="278"/>
      <c r="E2044" s="273">
        <f t="shared" si="770"/>
        <v>100</v>
      </c>
      <c r="F2044" s="271">
        <f t="shared" si="762"/>
        <v>2</v>
      </c>
      <c r="G2044" s="271" t="e">
        <f t="shared" si="763"/>
        <v>#DIV/0!</v>
      </c>
      <c r="H2044" s="272">
        <f t="shared" si="764"/>
        <v>20</v>
      </c>
      <c r="I2044" s="270"/>
      <c r="J2044" s="273">
        <f t="shared" si="771"/>
        <v>200</v>
      </c>
      <c r="K2044" s="271">
        <f t="shared" si="765"/>
        <v>4</v>
      </c>
      <c r="L2044" s="271" t="e">
        <f t="shared" si="766"/>
        <v>#DIV/0!</v>
      </c>
      <c r="M2044" s="272">
        <f t="shared" si="767"/>
        <v>40</v>
      </c>
      <c r="N2044" s="389"/>
      <c r="O2044" s="455" t="e">
        <f>(A2044*B2044*W2044)+(B2044*'Calculateur de trading'!H2044)</f>
        <v>#DIV/0!</v>
      </c>
      <c r="P2044" s="274" t="e">
        <f>O2044/'Déscriptions des trades'!CK2044</f>
        <v>#DIV/0!</v>
      </c>
      <c r="Q2044" s="456" t="e">
        <f>'Déscriptions des trades'!CK2044-O2044</f>
        <v>#DIV/0!</v>
      </c>
      <c r="R2044" s="466" t="e">
        <f t="shared" si="772"/>
        <v>#DIV/0!</v>
      </c>
      <c r="S2044" s="389"/>
      <c r="T2044" s="12"/>
      <c r="U2044" s="25"/>
      <c r="V2044" s="15"/>
      <c r="W2044" s="490">
        <f t="shared" si="776"/>
        <v>0</v>
      </c>
      <c r="X2044" s="21" t="e">
        <f>W2044*U2044/'Déscriptions des trades'!CK2044*'Déscriptions des trades'!B2044</f>
        <v>#DIV/0!</v>
      </c>
      <c r="Y2044" s="459"/>
      <c r="Z2044" s="389"/>
      <c r="AA2044" s="23">
        <f t="shared" si="773"/>
        <v>0.1</v>
      </c>
      <c r="AB2044" s="17" t="e">
        <f>(AA2044*'Déscriptions des trades'!U2044*'Déscriptions des trades'!B2044/'Déscriptions des trades'!CK2044)*'Déscriptions des trades'!W2044</f>
        <v>#DIV/0!</v>
      </c>
      <c r="AC2044" s="265" t="e">
        <f>AB2044*'Déscriptions des trades'!CK2044</f>
        <v>#DIV/0!</v>
      </c>
      <c r="AD2044" s="266" t="e">
        <f>'Déscriptions des trades'!CK2044-AC2044</f>
        <v>#DIV/0!</v>
      </c>
      <c r="AE2044" s="389"/>
      <c r="AF2044" s="399">
        <v>2040</v>
      </c>
      <c r="AG2044" s="389"/>
      <c r="AH2044" s="20"/>
      <c r="AI2044" s="303"/>
      <c r="AJ2044" s="307"/>
      <c r="AK2044" s="161"/>
      <c r="AL2044" s="305"/>
      <c r="AM2044" s="305"/>
      <c r="AN2044" s="162"/>
      <c r="AO2044" s="439"/>
      <c r="AP2044" s="162"/>
      <c r="AQ2044" s="113"/>
      <c r="AR2044" s="113"/>
      <c r="AS2044" s="384"/>
      <c r="AT2044" s="306"/>
      <c r="AU2044" s="306"/>
      <c r="AV2044" s="160"/>
      <c r="AW2044" s="158"/>
      <c r="AX2044" s="385"/>
      <c r="AY2044" s="453"/>
      <c r="AZ2044" s="165"/>
      <c r="BA2044" s="301"/>
      <c r="BB2044" s="165"/>
      <c r="BC2044" s="301"/>
      <c r="BD2044" s="165"/>
      <c r="BE2044" s="302"/>
      <c r="BF2044" s="302"/>
      <c r="BG2044" s="165"/>
      <c r="BH2044" s="303"/>
      <c r="BI2044" s="165"/>
      <c r="BJ2044" s="304"/>
      <c r="BK2044" s="394"/>
      <c r="BL2044" s="302"/>
      <c r="BM2044" s="302"/>
      <c r="BN2044" s="394"/>
      <c r="BO2044" s="302"/>
      <c r="BP2044" s="13"/>
      <c r="BQ2044" s="302"/>
      <c r="BR2044" s="13"/>
      <c r="BS2044" s="302"/>
      <c r="BT2044" s="13"/>
      <c r="BU2044" s="302"/>
      <c r="BV2044" s="386"/>
      <c r="BW2044" s="303"/>
      <c r="BX2044" s="303"/>
      <c r="BY2044" s="302"/>
      <c r="BZ2044" s="302"/>
      <c r="CA2044" s="387"/>
      <c r="CB2044" s="395"/>
      <c r="CC2044" s="12"/>
      <c r="CD2044" s="304"/>
      <c r="CE2044" s="14"/>
      <c r="CF2044" s="395"/>
      <c r="CG2044" s="397"/>
      <c r="CH2044" s="300">
        <f t="shared" si="777"/>
        <v>0</v>
      </c>
      <c r="CI2044" s="26"/>
      <c r="CJ2044" s="17">
        <f t="shared" si="774"/>
        <v>0</v>
      </c>
      <c r="CK2044" s="18">
        <f t="shared" si="785"/>
        <v>12.89</v>
      </c>
      <c r="CM2044" s="164"/>
      <c r="CN2044" s="302"/>
      <c r="CO2044" s="13">
        <f t="shared" si="778"/>
        <v>0</v>
      </c>
      <c r="CP2044" s="302"/>
      <c r="CQ2044" s="13">
        <f t="shared" si="779"/>
        <v>0</v>
      </c>
      <c r="CR2044" s="302"/>
      <c r="CS2044" s="13">
        <f t="shared" si="780"/>
        <v>0</v>
      </c>
      <c r="CT2044" s="302"/>
      <c r="CU2044" s="13">
        <f t="shared" si="775"/>
        <v>0</v>
      </c>
      <c r="CV2044" s="302"/>
      <c r="CW2044" s="13">
        <f t="shared" si="781"/>
        <v>0</v>
      </c>
      <c r="CX2044" s="13">
        <f t="shared" si="782"/>
        <v>0</v>
      </c>
      <c r="CY2044" s="251">
        <f t="shared" si="783"/>
        <v>0</v>
      </c>
      <c r="CZ2044" s="13" t="s">
        <v>29</v>
      </c>
      <c r="DA2044" s="13">
        <v>50</v>
      </c>
      <c r="DB2044" s="22">
        <f t="shared" si="784"/>
        <v>0</v>
      </c>
      <c r="DD2044" s="24"/>
      <c r="DF2044" s="163"/>
      <c r="DH2044" s="24"/>
      <c r="DI2044" s="447"/>
      <c r="DJ2044" s="163"/>
    </row>
    <row r="2045" spans="1:114" s="7" customFormat="1">
      <c r="A2045" s="277">
        <f t="shared" si="768"/>
        <v>50</v>
      </c>
      <c r="B2045" s="21" t="e">
        <f>'Calculateur de trading'!I2045/C2045/W2045</f>
        <v>#DIV/0!</v>
      </c>
      <c r="C2045" s="278">
        <f t="shared" si="769"/>
        <v>10</v>
      </c>
      <c r="D2045" s="426"/>
      <c r="E2045" s="273">
        <f t="shared" si="770"/>
        <v>100</v>
      </c>
      <c r="F2045" s="271">
        <f t="shared" si="762"/>
        <v>2</v>
      </c>
      <c r="G2045" s="271" t="e">
        <f t="shared" si="763"/>
        <v>#DIV/0!</v>
      </c>
      <c r="H2045" s="272">
        <f t="shared" si="764"/>
        <v>20</v>
      </c>
      <c r="I2045" s="270"/>
      <c r="J2045" s="273">
        <f t="shared" si="771"/>
        <v>200</v>
      </c>
      <c r="K2045" s="271">
        <f t="shared" si="765"/>
        <v>4</v>
      </c>
      <c r="L2045" s="271" t="e">
        <f t="shared" si="766"/>
        <v>#DIV/0!</v>
      </c>
      <c r="M2045" s="272">
        <f t="shared" si="767"/>
        <v>40</v>
      </c>
      <c r="N2045" s="389"/>
      <c r="O2045" s="455" t="e">
        <f>(A2045*B2045*W2045)+(B2045*'Calculateur de trading'!H2045)</f>
        <v>#DIV/0!</v>
      </c>
      <c r="P2045" s="274" t="e">
        <f>O2045/'Déscriptions des trades'!CK2045</f>
        <v>#DIV/0!</v>
      </c>
      <c r="Q2045" s="456" t="e">
        <f>'Déscriptions des trades'!CK2045-O2045</f>
        <v>#DIV/0!</v>
      </c>
      <c r="R2045" s="466" t="e">
        <f t="shared" si="772"/>
        <v>#DIV/0!</v>
      </c>
      <c r="S2045" s="389"/>
      <c r="T2045" s="12"/>
      <c r="U2045" s="25"/>
      <c r="V2045" s="15"/>
      <c r="W2045" s="490">
        <f t="shared" si="776"/>
        <v>0</v>
      </c>
      <c r="X2045" s="21" t="e">
        <f>W2045*U2045/'Déscriptions des trades'!CK2045*'Déscriptions des trades'!B2045</f>
        <v>#DIV/0!</v>
      </c>
      <c r="Y2045" s="459"/>
      <c r="Z2045" s="389"/>
      <c r="AA2045" s="23">
        <f t="shared" si="773"/>
        <v>0.1</v>
      </c>
      <c r="AB2045" s="17" t="e">
        <f>(AA2045*'Déscriptions des trades'!U2045*'Déscriptions des trades'!B2045/'Déscriptions des trades'!CK2045)*'Déscriptions des trades'!W2045</f>
        <v>#DIV/0!</v>
      </c>
      <c r="AC2045" s="265" t="e">
        <f>AB2045*'Déscriptions des trades'!CK2045</f>
        <v>#DIV/0!</v>
      </c>
      <c r="AD2045" s="266" t="e">
        <f>'Déscriptions des trades'!CK2045-AC2045</f>
        <v>#DIV/0!</v>
      </c>
      <c r="AE2045" s="389"/>
      <c r="AF2045" s="399">
        <v>2041</v>
      </c>
      <c r="AG2045" s="389"/>
      <c r="AH2045" s="20"/>
      <c r="AI2045" s="303"/>
      <c r="AJ2045" s="307"/>
      <c r="AK2045" s="161"/>
      <c r="AL2045" s="305"/>
      <c r="AM2045" s="305"/>
      <c r="AN2045" s="162"/>
      <c r="AO2045" s="439"/>
      <c r="AP2045" s="162"/>
      <c r="AQ2045" s="113"/>
      <c r="AR2045" s="113"/>
      <c r="AS2045" s="384"/>
      <c r="AT2045" s="306"/>
      <c r="AU2045" s="306"/>
      <c r="AV2045" s="160"/>
      <c r="AW2045" s="158"/>
      <c r="AX2045" s="385"/>
      <c r="AY2045" s="453"/>
      <c r="AZ2045" s="165"/>
      <c r="BA2045" s="301"/>
      <c r="BB2045" s="165"/>
      <c r="BC2045" s="301"/>
      <c r="BD2045" s="165"/>
      <c r="BE2045" s="302"/>
      <c r="BF2045" s="302"/>
      <c r="BG2045" s="165"/>
      <c r="BH2045" s="303"/>
      <c r="BI2045" s="165"/>
      <c r="BJ2045" s="304"/>
      <c r="BK2045" s="394"/>
      <c r="BL2045" s="302"/>
      <c r="BM2045" s="302"/>
      <c r="BN2045" s="394"/>
      <c r="BO2045" s="302"/>
      <c r="BP2045" s="13"/>
      <c r="BQ2045" s="302"/>
      <c r="BR2045" s="13"/>
      <c r="BS2045" s="302"/>
      <c r="BT2045" s="13"/>
      <c r="BU2045" s="302"/>
      <c r="BV2045" s="386"/>
      <c r="BW2045" s="303"/>
      <c r="BX2045" s="303"/>
      <c r="BY2045" s="302"/>
      <c r="BZ2045" s="302"/>
      <c r="CA2045" s="387"/>
      <c r="CB2045" s="395"/>
      <c r="CC2045" s="12"/>
      <c r="CD2045" s="304"/>
      <c r="CE2045" s="14"/>
      <c r="CF2045" s="395"/>
      <c r="CG2045" s="397"/>
      <c r="CH2045" s="300">
        <f t="shared" si="777"/>
        <v>0</v>
      </c>
      <c r="CI2045" s="26"/>
      <c r="CJ2045" s="17">
        <f t="shared" si="774"/>
        <v>0</v>
      </c>
      <c r="CK2045" s="18">
        <f t="shared" si="785"/>
        <v>12.89</v>
      </c>
      <c r="CM2045" s="164"/>
      <c r="CN2045" s="302"/>
      <c r="CO2045" s="13">
        <f t="shared" si="778"/>
        <v>0</v>
      </c>
      <c r="CP2045" s="302"/>
      <c r="CQ2045" s="13">
        <f t="shared" si="779"/>
        <v>0</v>
      </c>
      <c r="CR2045" s="302"/>
      <c r="CS2045" s="13">
        <f t="shared" si="780"/>
        <v>0</v>
      </c>
      <c r="CT2045" s="302"/>
      <c r="CU2045" s="13">
        <f t="shared" si="775"/>
        <v>0</v>
      </c>
      <c r="CV2045" s="302"/>
      <c r="CW2045" s="13">
        <f t="shared" si="781"/>
        <v>0</v>
      </c>
      <c r="CX2045" s="13">
        <f t="shared" si="782"/>
        <v>0</v>
      </c>
      <c r="CY2045" s="251">
        <f t="shared" si="783"/>
        <v>0</v>
      </c>
      <c r="CZ2045" s="13" t="s">
        <v>29</v>
      </c>
      <c r="DA2045" s="13">
        <v>50</v>
      </c>
      <c r="DB2045" s="22">
        <f t="shared" si="784"/>
        <v>0</v>
      </c>
      <c r="DD2045" s="24"/>
      <c r="DF2045" s="163"/>
      <c r="DH2045" s="24"/>
      <c r="DI2045" s="447"/>
      <c r="DJ2045" s="163"/>
    </row>
    <row r="2046" spans="1:114" s="7" customFormat="1">
      <c r="A2046" s="277">
        <f t="shared" si="768"/>
        <v>50</v>
      </c>
      <c r="B2046" s="21" t="e">
        <f>'Calculateur de trading'!I2046/C2046/W2046</f>
        <v>#DIV/0!</v>
      </c>
      <c r="C2046" s="278">
        <f t="shared" si="769"/>
        <v>10</v>
      </c>
      <c r="D2046" s="278"/>
      <c r="E2046" s="273">
        <f t="shared" si="770"/>
        <v>100</v>
      </c>
      <c r="F2046" s="271">
        <f t="shared" si="762"/>
        <v>2</v>
      </c>
      <c r="G2046" s="271" t="e">
        <f t="shared" si="763"/>
        <v>#DIV/0!</v>
      </c>
      <c r="H2046" s="272">
        <f t="shared" si="764"/>
        <v>20</v>
      </c>
      <c r="I2046" s="270"/>
      <c r="J2046" s="273">
        <f t="shared" si="771"/>
        <v>200</v>
      </c>
      <c r="K2046" s="271">
        <f t="shared" si="765"/>
        <v>4</v>
      </c>
      <c r="L2046" s="271" t="e">
        <f t="shared" si="766"/>
        <v>#DIV/0!</v>
      </c>
      <c r="M2046" s="272">
        <f t="shared" si="767"/>
        <v>40</v>
      </c>
      <c r="N2046" s="389"/>
      <c r="O2046" s="455" t="e">
        <f>(A2046*B2046*W2046)+(B2046*'Calculateur de trading'!H2046)</f>
        <v>#DIV/0!</v>
      </c>
      <c r="P2046" s="274" t="e">
        <f>O2046/'Déscriptions des trades'!CK2046</f>
        <v>#DIV/0!</v>
      </c>
      <c r="Q2046" s="456" t="e">
        <f>'Déscriptions des trades'!CK2046-O2046</f>
        <v>#DIV/0!</v>
      </c>
      <c r="R2046" s="466" t="e">
        <f t="shared" si="772"/>
        <v>#DIV/0!</v>
      </c>
      <c r="S2046" s="389"/>
      <c r="T2046" s="12"/>
      <c r="U2046" s="25"/>
      <c r="V2046" s="15"/>
      <c r="W2046" s="490">
        <f t="shared" si="776"/>
        <v>0</v>
      </c>
      <c r="X2046" s="21" t="e">
        <f>W2046*U2046/'Déscriptions des trades'!CK2046*'Déscriptions des trades'!B2046</f>
        <v>#DIV/0!</v>
      </c>
      <c r="Y2046" s="459"/>
      <c r="Z2046" s="389"/>
      <c r="AA2046" s="23">
        <f t="shared" si="773"/>
        <v>0.1</v>
      </c>
      <c r="AB2046" s="17" t="e">
        <f>(AA2046*'Déscriptions des trades'!U2046*'Déscriptions des trades'!B2046/'Déscriptions des trades'!CK2046)*'Déscriptions des trades'!W2046</f>
        <v>#DIV/0!</v>
      </c>
      <c r="AC2046" s="265" t="e">
        <f>AB2046*'Déscriptions des trades'!CK2046</f>
        <v>#DIV/0!</v>
      </c>
      <c r="AD2046" s="266" t="e">
        <f>'Déscriptions des trades'!CK2046-AC2046</f>
        <v>#DIV/0!</v>
      </c>
      <c r="AE2046" s="389"/>
      <c r="AF2046" s="399">
        <v>2042</v>
      </c>
      <c r="AG2046" s="389"/>
      <c r="AH2046" s="20"/>
      <c r="AI2046" s="303"/>
      <c r="AJ2046" s="307"/>
      <c r="AK2046" s="161"/>
      <c r="AL2046" s="305"/>
      <c r="AM2046" s="305"/>
      <c r="AN2046" s="162"/>
      <c r="AO2046" s="439"/>
      <c r="AP2046" s="162"/>
      <c r="AQ2046" s="113"/>
      <c r="AR2046" s="113"/>
      <c r="AS2046" s="384"/>
      <c r="AT2046" s="306"/>
      <c r="AU2046" s="306"/>
      <c r="AV2046" s="160"/>
      <c r="AW2046" s="158"/>
      <c r="AX2046" s="385"/>
      <c r="AY2046" s="453"/>
      <c r="AZ2046" s="165"/>
      <c r="BA2046" s="301"/>
      <c r="BB2046" s="165"/>
      <c r="BC2046" s="301"/>
      <c r="BD2046" s="165"/>
      <c r="BE2046" s="302"/>
      <c r="BF2046" s="302"/>
      <c r="BG2046" s="165"/>
      <c r="BH2046" s="303"/>
      <c r="BI2046" s="165"/>
      <c r="BJ2046" s="304"/>
      <c r="BK2046" s="394"/>
      <c r="BL2046" s="302"/>
      <c r="BM2046" s="302"/>
      <c r="BN2046" s="394"/>
      <c r="BO2046" s="302"/>
      <c r="BP2046" s="13"/>
      <c r="BQ2046" s="302"/>
      <c r="BR2046" s="13"/>
      <c r="BS2046" s="302"/>
      <c r="BT2046" s="13"/>
      <c r="BU2046" s="302"/>
      <c r="BV2046" s="386"/>
      <c r="BW2046" s="303"/>
      <c r="BX2046" s="303"/>
      <c r="BY2046" s="302"/>
      <c r="BZ2046" s="302"/>
      <c r="CA2046" s="387"/>
      <c r="CB2046" s="395"/>
      <c r="CC2046" s="12"/>
      <c r="CD2046" s="304"/>
      <c r="CE2046" s="14"/>
      <c r="CF2046" s="395"/>
      <c r="CG2046" s="397"/>
      <c r="CH2046" s="300">
        <f t="shared" si="777"/>
        <v>0</v>
      </c>
      <c r="CI2046" s="26"/>
      <c r="CJ2046" s="17">
        <f t="shared" si="774"/>
        <v>0</v>
      </c>
      <c r="CK2046" s="18">
        <f t="shared" si="785"/>
        <v>12.89</v>
      </c>
      <c r="CM2046" s="164"/>
      <c r="CN2046" s="302"/>
      <c r="CO2046" s="13">
        <f t="shared" si="778"/>
        <v>0</v>
      </c>
      <c r="CP2046" s="302"/>
      <c r="CQ2046" s="13">
        <f t="shared" si="779"/>
        <v>0</v>
      </c>
      <c r="CR2046" s="302"/>
      <c r="CS2046" s="13">
        <f t="shared" si="780"/>
        <v>0</v>
      </c>
      <c r="CT2046" s="302"/>
      <c r="CU2046" s="13">
        <f t="shared" si="775"/>
        <v>0</v>
      </c>
      <c r="CV2046" s="302"/>
      <c r="CW2046" s="13">
        <f t="shared" si="781"/>
        <v>0</v>
      </c>
      <c r="CX2046" s="13">
        <f t="shared" si="782"/>
        <v>0</v>
      </c>
      <c r="CY2046" s="251">
        <f t="shared" si="783"/>
        <v>0</v>
      </c>
      <c r="CZ2046" s="13" t="s">
        <v>29</v>
      </c>
      <c r="DA2046" s="13">
        <v>50</v>
      </c>
      <c r="DB2046" s="22">
        <f t="shared" si="784"/>
        <v>0</v>
      </c>
      <c r="DD2046" s="24"/>
      <c r="DF2046" s="163"/>
      <c r="DH2046" s="24"/>
      <c r="DI2046" s="447"/>
      <c r="DJ2046" s="163"/>
    </row>
    <row r="2047" spans="1:114" s="7" customFormat="1">
      <c r="A2047" s="277">
        <f t="shared" si="768"/>
        <v>50</v>
      </c>
      <c r="B2047" s="21" t="e">
        <f>'Calculateur de trading'!I2047/C2047/W2047</f>
        <v>#DIV/0!</v>
      </c>
      <c r="C2047" s="278">
        <f t="shared" si="769"/>
        <v>10</v>
      </c>
      <c r="D2047" s="426"/>
      <c r="E2047" s="273">
        <f t="shared" si="770"/>
        <v>100</v>
      </c>
      <c r="F2047" s="271">
        <f t="shared" si="762"/>
        <v>2</v>
      </c>
      <c r="G2047" s="271" t="e">
        <f t="shared" si="763"/>
        <v>#DIV/0!</v>
      </c>
      <c r="H2047" s="272">
        <f t="shared" si="764"/>
        <v>20</v>
      </c>
      <c r="I2047" s="270"/>
      <c r="J2047" s="273">
        <f t="shared" si="771"/>
        <v>200</v>
      </c>
      <c r="K2047" s="271">
        <f t="shared" si="765"/>
        <v>4</v>
      </c>
      <c r="L2047" s="271" t="e">
        <f t="shared" si="766"/>
        <v>#DIV/0!</v>
      </c>
      <c r="M2047" s="272">
        <f t="shared" si="767"/>
        <v>40</v>
      </c>
      <c r="N2047" s="389"/>
      <c r="O2047" s="455" t="e">
        <f>(A2047*B2047*W2047)+(B2047*'Calculateur de trading'!H2047)</f>
        <v>#DIV/0!</v>
      </c>
      <c r="P2047" s="274" t="e">
        <f>O2047/'Déscriptions des trades'!CK2047</f>
        <v>#DIV/0!</v>
      </c>
      <c r="Q2047" s="456" t="e">
        <f>'Déscriptions des trades'!CK2047-O2047</f>
        <v>#DIV/0!</v>
      </c>
      <c r="R2047" s="466" t="e">
        <f t="shared" si="772"/>
        <v>#DIV/0!</v>
      </c>
      <c r="S2047" s="389"/>
      <c r="T2047" s="12"/>
      <c r="U2047" s="25"/>
      <c r="V2047" s="15"/>
      <c r="W2047" s="490">
        <f t="shared" si="776"/>
        <v>0</v>
      </c>
      <c r="X2047" s="21" t="e">
        <f>W2047*U2047/'Déscriptions des trades'!CK2047*'Déscriptions des trades'!B2047</f>
        <v>#DIV/0!</v>
      </c>
      <c r="Y2047" s="459"/>
      <c r="Z2047" s="389"/>
      <c r="AA2047" s="23">
        <f t="shared" si="773"/>
        <v>0.1</v>
      </c>
      <c r="AB2047" s="17" t="e">
        <f>(AA2047*'Déscriptions des trades'!U2047*'Déscriptions des trades'!B2047/'Déscriptions des trades'!CK2047)*'Déscriptions des trades'!W2047</f>
        <v>#DIV/0!</v>
      </c>
      <c r="AC2047" s="265" t="e">
        <f>AB2047*'Déscriptions des trades'!CK2047</f>
        <v>#DIV/0!</v>
      </c>
      <c r="AD2047" s="266" t="e">
        <f>'Déscriptions des trades'!CK2047-AC2047</f>
        <v>#DIV/0!</v>
      </c>
      <c r="AE2047" s="389"/>
      <c r="AF2047" s="399">
        <v>2043</v>
      </c>
      <c r="AG2047" s="389"/>
      <c r="AH2047" s="20"/>
      <c r="AI2047" s="303"/>
      <c r="AJ2047" s="307"/>
      <c r="AK2047" s="161"/>
      <c r="AL2047" s="305"/>
      <c r="AM2047" s="305"/>
      <c r="AN2047" s="162"/>
      <c r="AO2047" s="439"/>
      <c r="AP2047" s="162"/>
      <c r="AQ2047" s="113"/>
      <c r="AR2047" s="113"/>
      <c r="AS2047" s="384"/>
      <c r="AT2047" s="306"/>
      <c r="AU2047" s="306"/>
      <c r="AV2047" s="160"/>
      <c r="AW2047" s="158"/>
      <c r="AX2047" s="385"/>
      <c r="AY2047" s="453"/>
      <c r="AZ2047" s="165"/>
      <c r="BA2047" s="301"/>
      <c r="BB2047" s="165"/>
      <c r="BC2047" s="301"/>
      <c r="BD2047" s="165"/>
      <c r="BE2047" s="302"/>
      <c r="BF2047" s="302"/>
      <c r="BG2047" s="165"/>
      <c r="BH2047" s="303"/>
      <c r="BI2047" s="165"/>
      <c r="BJ2047" s="304"/>
      <c r="BK2047" s="394"/>
      <c r="BL2047" s="302"/>
      <c r="BM2047" s="302"/>
      <c r="BN2047" s="394"/>
      <c r="BO2047" s="302"/>
      <c r="BP2047" s="13"/>
      <c r="BQ2047" s="302"/>
      <c r="BR2047" s="13"/>
      <c r="BS2047" s="302"/>
      <c r="BT2047" s="13"/>
      <c r="BU2047" s="302"/>
      <c r="BV2047" s="386"/>
      <c r="BW2047" s="303"/>
      <c r="BX2047" s="303"/>
      <c r="BY2047" s="302"/>
      <c r="BZ2047" s="302"/>
      <c r="CA2047" s="387"/>
      <c r="CB2047" s="395"/>
      <c r="CC2047" s="12"/>
      <c r="CD2047" s="304"/>
      <c r="CE2047" s="14"/>
      <c r="CF2047" s="395"/>
      <c r="CG2047" s="397"/>
      <c r="CH2047" s="300">
        <f t="shared" si="777"/>
        <v>0</v>
      </c>
      <c r="CI2047" s="26"/>
      <c r="CJ2047" s="17">
        <f t="shared" si="774"/>
        <v>0</v>
      </c>
      <c r="CK2047" s="18">
        <f t="shared" si="785"/>
        <v>12.89</v>
      </c>
      <c r="CM2047" s="164"/>
      <c r="CN2047" s="302"/>
      <c r="CO2047" s="13">
        <f t="shared" si="778"/>
        <v>0</v>
      </c>
      <c r="CP2047" s="302"/>
      <c r="CQ2047" s="13">
        <f t="shared" si="779"/>
        <v>0</v>
      </c>
      <c r="CR2047" s="302"/>
      <c r="CS2047" s="13">
        <f t="shared" si="780"/>
        <v>0</v>
      </c>
      <c r="CT2047" s="302"/>
      <c r="CU2047" s="13">
        <f t="shared" si="775"/>
        <v>0</v>
      </c>
      <c r="CV2047" s="302"/>
      <c r="CW2047" s="13">
        <f t="shared" si="781"/>
        <v>0</v>
      </c>
      <c r="CX2047" s="13">
        <f t="shared" si="782"/>
        <v>0</v>
      </c>
      <c r="CY2047" s="251">
        <f t="shared" si="783"/>
        <v>0</v>
      </c>
      <c r="CZ2047" s="13" t="s">
        <v>29</v>
      </c>
      <c r="DA2047" s="13">
        <v>50</v>
      </c>
      <c r="DB2047" s="22">
        <f t="shared" si="784"/>
        <v>0</v>
      </c>
      <c r="DD2047" s="24"/>
      <c r="DF2047" s="163"/>
      <c r="DH2047" s="24"/>
      <c r="DI2047" s="447"/>
      <c r="DJ2047" s="163"/>
    </row>
    <row r="2048" spans="1:114" s="7" customFormat="1">
      <c r="A2048" s="277">
        <f t="shared" si="768"/>
        <v>50</v>
      </c>
      <c r="B2048" s="21" t="e">
        <f>'Calculateur de trading'!I2048/C2048/W2048</f>
        <v>#DIV/0!</v>
      </c>
      <c r="C2048" s="278">
        <f t="shared" si="769"/>
        <v>10</v>
      </c>
      <c r="D2048" s="278"/>
      <c r="E2048" s="273">
        <f t="shared" si="770"/>
        <v>100</v>
      </c>
      <c r="F2048" s="271">
        <f t="shared" si="762"/>
        <v>2</v>
      </c>
      <c r="G2048" s="271" t="e">
        <f t="shared" si="763"/>
        <v>#DIV/0!</v>
      </c>
      <c r="H2048" s="272">
        <f t="shared" si="764"/>
        <v>20</v>
      </c>
      <c r="I2048" s="270"/>
      <c r="J2048" s="273">
        <f t="shared" si="771"/>
        <v>200</v>
      </c>
      <c r="K2048" s="271">
        <f t="shared" si="765"/>
        <v>4</v>
      </c>
      <c r="L2048" s="271" t="e">
        <f t="shared" si="766"/>
        <v>#DIV/0!</v>
      </c>
      <c r="M2048" s="272">
        <f t="shared" si="767"/>
        <v>40</v>
      </c>
      <c r="N2048" s="389"/>
      <c r="O2048" s="455" t="e">
        <f>(A2048*B2048*W2048)+(B2048*'Calculateur de trading'!H2048)</f>
        <v>#DIV/0!</v>
      </c>
      <c r="P2048" s="274" t="e">
        <f>O2048/'Déscriptions des trades'!CK2048</f>
        <v>#DIV/0!</v>
      </c>
      <c r="Q2048" s="456" t="e">
        <f>'Déscriptions des trades'!CK2048-O2048</f>
        <v>#DIV/0!</v>
      </c>
      <c r="R2048" s="466" t="e">
        <f t="shared" si="772"/>
        <v>#DIV/0!</v>
      </c>
      <c r="S2048" s="389"/>
      <c r="T2048" s="12"/>
      <c r="U2048" s="25"/>
      <c r="V2048" s="15"/>
      <c r="W2048" s="490">
        <f t="shared" si="776"/>
        <v>0</v>
      </c>
      <c r="X2048" s="21" t="e">
        <f>W2048*U2048/'Déscriptions des trades'!CK2048*'Déscriptions des trades'!B2048</f>
        <v>#DIV/0!</v>
      </c>
      <c r="Y2048" s="459"/>
      <c r="Z2048" s="389"/>
      <c r="AA2048" s="23">
        <f t="shared" si="773"/>
        <v>0.1</v>
      </c>
      <c r="AB2048" s="17" t="e">
        <f>(AA2048*'Déscriptions des trades'!U2048*'Déscriptions des trades'!B2048/'Déscriptions des trades'!CK2048)*'Déscriptions des trades'!W2048</f>
        <v>#DIV/0!</v>
      </c>
      <c r="AC2048" s="265" t="e">
        <f>AB2048*'Déscriptions des trades'!CK2048</f>
        <v>#DIV/0!</v>
      </c>
      <c r="AD2048" s="266" t="e">
        <f>'Déscriptions des trades'!CK2048-AC2048</f>
        <v>#DIV/0!</v>
      </c>
      <c r="AE2048" s="389"/>
      <c r="AF2048" s="399">
        <v>2044</v>
      </c>
      <c r="AG2048" s="389"/>
      <c r="AH2048" s="20"/>
      <c r="AI2048" s="303"/>
      <c r="AJ2048" s="307"/>
      <c r="AK2048" s="161"/>
      <c r="AL2048" s="305"/>
      <c r="AM2048" s="305"/>
      <c r="AN2048" s="162"/>
      <c r="AO2048" s="439"/>
      <c r="AP2048" s="162"/>
      <c r="AQ2048" s="113"/>
      <c r="AR2048" s="113"/>
      <c r="AS2048" s="384"/>
      <c r="AT2048" s="306"/>
      <c r="AU2048" s="306"/>
      <c r="AV2048" s="160"/>
      <c r="AW2048" s="158"/>
      <c r="AX2048" s="385"/>
      <c r="AY2048" s="453"/>
      <c r="AZ2048" s="165"/>
      <c r="BA2048" s="301"/>
      <c r="BB2048" s="165"/>
      <c r="BC2048" s="301"/>
      <c r="BD2048" s="165"/>
      <c r="BE2048" s="302"/>
      <c r="BF2048" s="302"/>
      <c r="BG2048" s="165"/>
      <c r="BH2048" s="303"/>
      <c r="BI2048" s="165"/>
      <c r="BJ2048" s="304"/>
      <c r="BK2048" s="394"/>
      <c r="BL2048" s="302"/>
      <c r="BM2048" s="302"/>
      <c r="BN2048" s="394"/>
      <c r="BO2048" s="302"/>
      <c r="BP2048" s="13"/>
      <c r="BQ2048" s="302"/>
      <c r="BR2048" s="13"/>
      <c r="BS2048" s="302"/>
      <c r="BT2048" s="13"/>
      <c r="BU2048" s="302"/>
      <c r="BV2048" s="386"/>
      <c r="BW2048" s="303"/>
      <c r="BX2048" s="303"/>
      <c r="BY2048" s="302"/>
      <c r="BZ2048" s="302"/>
      <c r="CA2048" s="387"/>
      <c r="CB2048" s="395"/>
      <c r="CC2048" s="12"/>
      <c r="CD2048" s="304"/>
      <c r="CE2048" s="14"/>
      <c r="CF2048" s="395"/>
      <c r="CG2048" s="397"/>
      <c r="CH2048" s="300">
        <f t="shared" si="777"/>
        <v>0</v>
      </c>
      <c r="CI2048" s="26"/>
      <c r="CJ2048" s="17">
        <f t="shared" si="774"/>
        <v>0</v>
      </c>
      <c r="CK2048" s="18">
        <f t="shared" si="785"/>
        <v>12.89</v>
      </c>
      <c r="CM2048" s="164"/>
      <c r="CN2048" s="302"/>
      <c r="CO2048" s="13">
        <f t="shared" si="778"/>
        <v>0</v>
      </c>
      <c r="CP2048" s="302"/>
      <c r="CQ2048" s="13">
        <f t="shared" si="779"/>
        <v>0</v>
      </c>
      <c r="CR2048" s="302"/>
      <c r="CS2048" s="13">
        <f t="shared" si="780"/>
        <v>0</v>
      </c>
      <c r="CT2048" s="302"/>
      <c r="CU2048" s="13">
        <f t="shared" si="775"/>
        <v>0</v>
      </c>
      <c r="CV2048" s="302"/>
      <c r="CW2048" s="13">
        <f t="shared" si="781"/>
        <v>0</v>
      </c>
      <c r="CX2048" s="13">
        <f t="shared" si="782"/>
        <v>0</v>
      </c>
      <c r="CY2048" s="251">
        <f t="shared" si="783"/>
        <v>0</v>
      </c>
      <c r="CZ2048" s="13" t="s">
        <v>29</v>
      </c>
      <c r="DA2048" s="13">
        <v>50</v>
      </c>
      <c r="DB2048" s="22">
        <f t="shared" si="784"/>
        <v>0</v>
      </c>
      <c r="DD2048" s="24"/>
      <c r="DF2048" s="163"/>
      <c r="DH2048" s="24"/>
      <c r="DI2048" s="447"/>
      <c r="DJ2048" s="163"/>
    </row>
    <row r="2049" spans="1:114" s="7" customFormat="1">
      <c r="A2049" s="277">
        <f t="shared" si="768"/>
        <v>50</v>
      </c>
      <c r="B2049" s="21" t="e">
        <f>'Calculateur de trading'!I2049/C2049/W2049</f>
        <v>#DIV/0!</v>
      </c>
      <c r="C2049" s="278">
        <f t="shared" si="769"/>
        <v>10</v>
      </c>
      <c r="D2049" s="426"/>
      <c r="E2049" s="273">
        <f t="shared" si="770"/>
        <v>100</v>
      </c>
      <c r="F2049" s="271">
        <f t="shared" si="762"/>
        <v>2</v>
      </c>
      <c r="G2049" s="271" t="e">
        <f t="shared" si="763"/>
        <v>#DIV/0!</v>
      </c>
      <c r="H2049" s="272">
        <f t="shared" si="764"/>
        <v>20</v>
      </c>
      <c r="I2049" s="270"/>
      <c r="J2049" s="273">
        <f t="shared" si="771"/>
        <v>200</v>
      </c>
      <c r="K2049" s="271">
        <f t="shared" si="765"/>
        <v>4</v>
      </c>
      <c r="L2049" s="271" t="e">
        <f t="shared" si="766"/>
        <v>#DIV/0!</v>
      </c>
      <c r="M2049" s="272">
        <f t="shared" si="767"/>
        <v>40</v>
      </c>
      <c r="N2049" s="389"/>
      <c r="O2049" s="455" t="e">
        <f>(A2049*B2049*W2049)+(B2049*'Calculateur de trading'!H2049)</f>
        <v>#DIV/0!</v>
      </c>
      <c r="P2049" s="274" t="e">
        <f>O2049/'Déscriptions des trades'!CK2049</f>
        <v>#DIV/0!</v>
      </c>
      <c r="Q2049" s="456" t="e">
        <f>'Déscriptions des trades'!CK2049-O2049</f>
        <v>#DIV/0!</v>
      </c>
      <c r="R2049" s="466" t="e">
        <f t="shared" si="772"/>
        <v>#DIV/0!</v>
      </c>
      <c r="S2049" s="389"/>
      <c r="T2049" s="12"/>
      <c r="U2049" s="25"/>
      <c r="V2049" s="15"/>
      <c r="W2049" s="490">
        <f t="shared" si="776"/>
        <v>0</v>
      </c>
      <c r="X2049" s="21" t="e">
        <f>W2049*U2049/'Déscriptions des trades'!CK2049*'Déscriptions des trades'!B2049</f>
        <v>#DIV/0!</v>
      </c>
      <c r="Y2049" s="459"/>
      <c r="Z2049" s="389"/>
      <c r="AA2049" s="23">
        <f t="shared" si="773"/>
        <v>0.1</v>
      </c>
      <c r="AB2049" s="17" t="e">
        <f>(AA2049*'Déscriptions des trades'!U2049*'Déscriptions des trades'!B2049/'Déscriptions des trades'!CK2049)*'Déscriptions des trades'!W2049</f>
        <v>#DIV/0!</v>
      </c>
      <c r="AC2049" s="265" t="e">
        <f>AB2049*'Déscriptions des trades'!CK2049</f>
        <v>#DIV/0!</v>
      </c>
      <c r="AD2049" s="266" t="e">
        <f>'Déscriptions des trades'!CK2049-AC2049</f>
        <v>#DIV/0!</v>
      </c>
      <c r="AE2049" s="389"/>
      <c r="AF2049" s="399">
        <v>2045</v>
      </c>
      <c r="AG2049" s="389"/>
      <c r="AH2049" s="20"/>
      <c r="AI2049" s="303"/>
      <c r="AJ2049" s="307"/>
      <c r="AK2049" s="161"/>
      <c r="AL2049" s="305"/>
      <c r="AM2049" s="305"/>
      <c r="AN2049" s="162"/>
      <c r="AO2049" s="439"/>
      <c r="AP2049" s="162"/>
      <c r="AQ2049" s="113"/>
      <c r="AR2049" s="113"/>
      <c r="AS2049" s="384"/>
      <c r="AT2049" s="306"/>
      <c r="AU2049" s="306"/>
      <c r="AV2049" s="160"/>
      <c r="AW2049" s="158"/>
      <c r="AX2049" s="385"/>
      <c r="AY2049" s="453"/>
      <c r="AZ2049" s="165"/>
      <c r="BA2049" s="301"/>
      <c r="BB2049" s="165"/>
      <c r="BC2049" s="301"/>
      <c r="BD2049" s="165"/>
      <c r="BE2049" s="302"/>
      <c r="BF2049" s="302"/>
      <c r="BG2049" s="165"/>
      <c r="BH2049" s="303"/>
      <c r="BI2049" s="165"/>
      <c r="BJ2049" s="304"/>
      <c r="BK2049" s="394"/>
      <c r="BL2049" s="302"/>
      <c r="BM2049" s="302"/>
      <c r="BN2049" s="394"/>
      <c r="BO2049" s="302"/>
      <c r="BP2049" s="13"/>
      <c r="BQ2049" s="302"/>
      <c r="BR2049" s="13"/>
      <c r="BS2049" s="302"/>
      <c r="BT2049" s="13"/>
      <c r="BU2049" s="302"/>
      <c r="BV2049" s="386"/>
      <c r="BW2049" s="303"/>
      <c r="BX2049" s="303"/>
      <c r="BY2049" s="302"/>
      <c r="BZ2049" s="302"/>
      <c r="CA2049" s="387"/>
      <c r="CB2049" s="395"/>
      <c r="CC2049" s="12"/>
      <c r="CD2049" s="304"/>
      <c r="CE2049" s="14"/>
      <c r="CF2049" s="395"/>
      <c r="CG2049" s="397"/>
      <c r="CH2049" s="300">
        <f t="shared" si="777"/>
        <v>0</v>
      </c>
      <c r="CI2049" s="26"/>
      <c r="CJ2049" s="17">
        <f t="shared" si="774"/>
        <v>0</v>
      </c>
      <c r="CK2049" s="18">
        <f t="shared" si="785"/>
        <v>12.89</v>
      </c>
      <c r="CM2049" s="164"/>
      <c r="CN2049" s="302"/>
      <c r="CO2049" s="13">
        <f t="shared" si="778"/>
        <v>0</v>
      </c>
      <c r="CP2049" s="302"/>
      <c r="CQ2049" s="13">
        <f t="shared" si="779"/>
        <v>0</v>
      </c>
      <c r="CR2049" s="302"/>
      <c r="CS2049" s="13">
        <f t="shared" si="780"/>
        <v>0</v>
      </c>
      <c r="CT2049" s="302"/>
      <c r="CU2049" s="13">
        <f t="shared" si="775"/>
        <v>0</v>
      </c>
      <c r="CV2049" s="302"/>
      <c r="CW2049" s="13">
        <f t="shared" si="781"/>
        <v>0</v>
      </c>
      <c r="CX2049" s="13">
        <f t="shared" si="782"/>
        <v>0</v>
      </c>
      <c r="CY2049" s="251">
        <f t="shared" si="783"/>
        <v>0</v>
      </c>
      <c r="CZ2049" s="13" t="s">
        <v>29</v>
      </c>
      <c r="DA2049" s="13">
        <v>50</v>
      </c>
      <c r="DB2049" s="22">
        <f t="shared" si="784"/>
        <v>0</v>
      </c>
      <c r="DD2049" s="24"/>
      <c r="DF2049" s="163"/>
      <c r="DH2049" s="24"/>
      <c r="DI2049" s="447"/>
      <c r="DJ2049" s="163"/>
    </row>
    <row r="2050" spans="1:114" s="7" customFormat="1">
      <c r="A2050" s="277">
        <f t="shared" si="768"/>
        <v>50</v>
      </c>
      <c r="B2050" s="21" t="e">
        <f>'Calculateur de trading'!I2050/C2050/W2050</f>
        <v>#DIV/0!</v>
      </c>
      <c r="C2050" s="278">
        <f t="shared" si="769"/>
        <v>10</v>
      </c>
      <c r="D2050" s="426"/>
      <c r="E2050" s="273">
        <f t="shared" si="770"/>
        <v>100</v>
      </c>
      <c r="F2050" s="271">
        <f t="shared" si="762"/>
        <v>2</v>
      </c>
      <c r="G2050" s="271" t="e">
        <f t="shared" si="763"/>
        <v>#DIV/0!</v>
      </c>
      <c r="H2050" s="272">
        <f t="shared" si="764"/>
        <v>20</v>
      </c>
      <c r="I2050" s="270"/>
      <c r="J2050" s="273">
        <f t="shared" si="771"/>
        <v>200</v>
      </c>
      <c r="K2050" s="271">
        <f t="shared" si="765"/>
        <v>4</v>
      </c>
      <c r="L2050" s="271" t="e">
        <f t="shared" si="766"/>
        <v>#DIV/0!</v>
      </c>
      <c r="M2050" s="272">
        <f t="shared" si="767"/>
        <v>40</v>
      </c>
      <c r="N2050" s="389"/>
      <c r="O2050" s="455" t="e">
        <f>(A2050*B2050*W2050)+(B2050*'Calculateur de trading'!H2050)</f>
        <v>#DIV/0!</v>
      </c>
      <c r="P2050" s="274" t="e">
        <f>O2050/'Déscriptions des trades'!CK2050</f>
        <v>#DIV/0!</v>
      </c>
      <c r="Q2050" s="456" t="e">
        <f>'Déscriptions des trades'!CK2050-O2050</f>
        <v>#DIV/0!</v>
      </c>
      <c r="R2050" s="466" t="e">
        <f t="shared" si="772"/>
        <v>#DIV/0!</v>
      </c>
      <c r="S2050" s="389"/>
      <c r="T2050" s="12"/>
      <c r="U2050" s="25"/>
      <c r="V2050" s="15"/>
      <c r="W2050" s="490">
        <f t="shared" si="776"/>
        <v>0</v>
      </c>
      <c r="X2050" s="21" t="e">
        <f>W2050*U2050/'Déscriptions des trades'!CK2050*'Déscriptions des trades'!B2050</f>
        <v>#DIV/0!</v>
      </c>
      <c r="Y2050" s="459"/>
      <c r="Z2050" s="389"/>
      <c r="AA2050" s="23">
        <f t="shared" si="773"/>
        <v>0.1</v>
      </c>
      <c r="AB2050" s="17" t="e">
        <f>(AA2050*'Déscriptions des trades'!U2050*'Déscriptions des trades'!B2050/'Déscriptions des trades'!CK2050)*'Déscriptions des trades'!W2050</f>
        <v>#DIV/0!</v>
      </c>
      <c r="AC2050" s="265" t="e">
        <f>AB2050*'Déscriptions des trades'!CK2050</f>
        <v>#DIV/0!</v>
      </c>
      <c r="AD2050" s="266" t="e">
        <f>'Déscriptions des trades'!CK2050-AC2050</f>
        <v>#DIV/0!</v>
      </c>
      <c r="AE2050" s="389"/>
      <c r="AF2050" s="399">
        <v>2046</v>
      </c>
      <c r="AG2050" s="389"/>
      <c r="AH2050" s="20"/>
      <c r="AI2050" s="303"/>
      <c r="AJ2050" s="307"/>
      <c r="AK2050" s="161"/>
      <c r="AL2050" s="305"/>
      <c r="AM2050" s="305"/>
      <c r="AN2050" s="162"/>
      <c r="AO2050" s="439"/>
      <c r="AP2050" s="162"/>
      <c r="AQ2050" s="113"/>
      <c r="AR2050" s="113"/>
      <c r="AS2050" s="384"/>
      <c r="AT2050" s="306"/>
      <c r="AU2050" s="306"/>
      <c r="AV2050" s="160"/>
      <c r="AW2050" s="158"/>
      <c r="AX2050" s="385"/>
      <c r="AY2050" s="453"/>
      <c r="AZ2050" s="165"/>
      <c r="BA2050" s="301"/>
      <c r="BB2050" s="165"/>
      <c r="BC2050" s="301"/>
      <c r="BD2050" s="165"/>
      <c r="BE2050" s="302"/>
      <c r="BF2050" s="302"/>
      <c r="BG2050" s="165"/>
      <c r="BH2050" s="303"/>
      <c r="BI2050" s="165"/>
      <c r="BJ2050" s="304"/>
      <c r="BK2050" s="394"/>
      <c r="BL2050" s="302"/>
      <c r="BM2050" s="302"/>
      <c r="BN2050" s="394"/>
      <c r="BO2050" s="302"/>
      <c r="BP2050" s="13"/>
      <c r="BQ2050" s="302"/>
      <c r="BR2050" s="13"/>
      <c r="BS2050" s="302"/>
      <c r="BT2050" s="13"/>
      <c r="BU2050" s="302"/>
      <c r="BV2050" s="386"/>
      <c r="BW2050" s="303"/>
      <c r="BX2050" s="303"/>
      <c r="BY2050" s="302"/>
      <c r="BZ2050" s="302"/>
      <c r="CA2050" s="387"/>
      <c r="CB2050" s="395"/>
      <c r="CC2050" s="12"/>
      <c r="CD2050" s="304"/>
      <c r="CE2050" s="14"/>
      <c r="CF2050" s="395"/>
      <c r="CG2050" s="397"/>
      <c r="CH2050" s="300">
        <f t="shared" si="777"/>
        <v>0</v>
      </c>
      <c r="CI2050" s="26"/>
      <c r="CJ2050" s="17">
        <f t="shared" si="774"/>
        <v>0</v>
      </c>
      <c r="CK2050" s="18">
        <f t="shared" si="785"/>
        <v>12.89</v>
      </c>
      <c r="CM2050" s="164"/>
      <c r="CN2050" s="302"/>
      <c r="CO2050" s="13">
        <f t="shared" si="778"/>
        <v>0</v>
      </c>
      <c r="CP2050" s="302"/>
      <c r="CQ2050" s="13">
        <f t="shared" si="779"/>
        <v>0</v>
      </c>
      <c r="CR2050" s="302"/>
      <c r="CS2050" s="13">
        <f t="shared" si="780"/>
        <v>0</v>
      </c>
      <c r="CT2050" s="302"/>
      <c r="CU2050" s="13">
        <f t="shared" si="775"/>
        <v>0</v>
      </c>
      <c r="CV2050" s="302"/>
      <c r="CW2050" s="13">
        <f t="shared" si="781"/>
        <v>0</v>
      </c>
      <c r="CX2050" s="13">
        <f t="shared" si="782"/>
        <v>0</v>
      </c>
      <c r="CY2050" s="251">
        <f t="shared" si="783"/>
        <v>0</v>
      </c>
      <c r="CZ2050" s="13" t="s">
        <v>29</v>
      </c>
      <c r="DA2050" s="13">
        <v>50</v>
      </c>
      <c r="DB2050" s="22">
        <f t="shared" si="784"/>
        <v>0</v>
      </c>
      <c r="DD2050" s="24"/>
      <c r="DF2050" s="163"/>
      <c r="DH2050" s="24"/>
      <c r="DI2050" s="447"/>
      <c r="DJ2050" s="163"/>
    </row>
    <row r="2051" spans="1:114" s="7" customFormat="1">
      <c r="A2051" s="277">
        <f t="shared" si="768"/>
        <v>50</v>
      </c>
      <c r="B2051" s="21" t="e">
        <f>'Calculateur de trading'!I2051/C2051/W2051</f>
        <v>#DIV/0!</v>
      </c>
      <c r="C2051" s="278">
        <f t="shared" si="769"/>
        <v>10</v>
      </c>
      <c r="D2051" s="278"/>
      <c r="E2051" s="273">
        <f t="shared" si="770"/>
        <v>100</v>
      </c>
      <c r="F2051" s="271">
        <f t="shared" si="762"/>
        <v>2</v>
      </c>
      <c r="G2051" s="271" t="e">
        <f t="shared" si="763"/>
        <v>#DIV/0!</v>
      </c>
      <c r="H2051" s="272">
        <f t="shared" si="764"/>
        <v>20</v>
      </c>
      <c r="I2051" s="270"/>
      <c r="J2051" s="273">
        <f t="shared" si="771"/>
        <v>200</v>
      </c>
      <c r="K2051" s="271">
        <f t="shared" si="765"/>
        <v>4</v>
      </c>
      <c r="L2051" s="271" t="e">
        <f t="shared" si="766"/>
        <v>#DIV/0!</v>
      </c>
      <c r="M2051" s="272">
        <f t="shared" si="767"/>
        <v>40</v>
      </c>
      <c r="N2051" s="389"/>
      <c r="O2051" s="455" t="e">
        <f>(A2051*B2051*W2051)+(B2051*'Calculateur de trading'!H2051)</f>
        <v>#DIV/0!</v>
      </c>
      <c r="P2051" s="274" t="e">
        <f>O2051/'Déscriptions des trades'!CK2051</f>
        <v>#DIV/0!</v>
      </c>
      <c r="Q2051" s="456" t="e">
        <f>'Déscriptions des trades'!CK2051-O2051</f>
        <v>#DIV/0!</v>
      </c>
      <c r="R2051" s="466" t="e">
        <f t="shared" si="772"/>
        <v>#DIV/0!</v>
      </c>
      <c r="S2051" s="389"/>
      <c r="T2051" s="12"/>
      <c r="U2051" s="25"/>
      <c r="V2051" s="15"/>
      <c r="W2051" s="490">
        <f t="shared" si="776"/>
        <v>0</v>
      </c>
      <c r="X2051" s="21" t="e">
        <f>W2051*U2051/'Déscriptions des trades'!CK2051*'Déscriptions des trades'!B2051</f>
        <v>#DIV/0!</v>
      </c>
      <c r="Y2051" s="459"/>
      <c r="Z2051" s="389"/>
      <c r="AA2051" s="23">
        <f t="shared" si="773"/>
        <v>0.1</v>
      </c>
      <c r="AB2051" s="17" t="e">
        <f>(AA2051*'Déscriptions des trades'!U2051*'Déscriptions des trades'!B2051/'Déscriptions des trades'!CK2051)*'Déscriptions des trades'!W2051</f>
        <v>#DIV/0!</v>
      </c>
      <c r="AC2051" s="265" t="e">
        <f>AB2051*'Déscriptions des trades'!CK2051</f>
        <v>#DIV/0!</v>
      </c>
      <c r="AD2051" s="266" t="e">
        <f>'Déscriptions des trades'!CK2051-AC2051</f>
        <v>#DIV/0!</v>
      </c>
      <c r="AE2051" s="389"/>
      <c r="AF2051" s="399">
        <v>2047</v>
      </c>
      <c r="AG2051" s="389"/>
      <c r="AH2051" s="20"/>
      <c r="AI2051" s="303"/>
      <c r="AJ2051" s="307"/>
      <c r="AK2051" s="161"/>
      <c r="AL2051" s="305"/>
      <c r="AM2051" s="305"/>
      <c r="AN2051" s="162"/>
      <c r="AO2051" s="439"/>
      <c r="AP2051" s="162"/>
      <c r="AQ2051" s="113"/>
      <c r="AR2051" s="113"/>
      <c r="AS2051" s="384"/>
      <c r="AT2051" s="306"/>
      <c r="AU2051" s="306"/>
      <c r="AV2051" s="160"/>
      <c r="AW2051" s="158"/>
      <c r="AX2051" s="385"/>
      <c r="AY2051" s="453"/>
      <c r="AZ2051" s="165"/>
      <c r="BA2051" s="301"/>
      <c r="BB2051" s="165"/>
      <c r="BC2051" s="301"/>
      <c r="BD2051" s="165"/>
      <c r="BE2051" s="302"/>
      <c r="BF2051" s="302"/>
      <c r="BG2051" s="165"/>
      <c r="BH2051" s="303"/>
      <c r="BI2051" s="165"/>
      <c r="BJ2051" s="304"/>
      <c r="BK2051" s="394"/>
      <c r="BL2051" s="302"/>
      <c r="BM2051" s="302"/>
      <c r="BN2051" s="394"/>
      <c r="BO2051" s="302"/>
      <c r="BP2051" s="13"/>
      <c r="BQ2051" s="302"/>
      <c r="BR2051" s="13"/>
      <c r="BS2051" s="302"/>
      <c r="BT2051" s="13"/>
      <c r="BU2051" s="302"/>
      <c r="BV2051" s="386"/>
      <c r="BW2051" s="303"/>
      <c r="BX2051" s="303"/>
      <c r="BY2051" s="302"/>
      <c r="BZ2051" s="302"/>
      <c r="CA2051" s="387"/>
      <c r="CB2051" s="395"/>
      <c r="CC2051" s="12"/>
      <c r="CD2051" s="304"/>
      <c r="CE2051" s="14"/>
      <c r="CF2051" s="395"/>
      <c r="CG2051" s="397"/>
      <c r="CH2051" s="300">
        <f t="shared" si="777"/>
        <v>0</v>
      </c>
      <c r="CI2051" s="26"/>
      <c r="CJ2051" s="17">
        <f t="shared" si="774"/>
        <v>0</v>
      </c>
      <c r="CK2051" s="18">
        <f t="shared" si="785"/>
        <v>12.89</v>
      </c>
      <c r="CM2051" s="164"/>
      <c r="CN2051" s="302"/>
      <c r="CO2051" s="13">
        <f t="shared" si="778"/>
        <v>0</v>
      </c>
      <c r="CP2051" s="302"/>
      <c r="CQ2051" s="13">
        <f t="shared" si="779"/>
        <v>0</v>
      </c>
      <c r="CR2051" s="302"/>
      <c r="CS2051" s="13">
        <f t="shared" si="780"/>
        <v>0</v>
      </c>
      <c r="CT2051" s="302"/>
      <c r="CU2051" s="13">
        <f t="shared" si="775"/>
        <v>0</v>
      </c>
      <c r="CV2051" s="302"/>
      <c r="CW2051" s="13">
        <f t="shared" si="781"/>
        <v>0</v>
      </c>
      <c r="CX2051" s="13">
        <f t="shared" si="782"/>
        <v>0</v>
      </c>
      <c r="CY2051" s="251">
        <f t="shared" si="783"/>
        <v>0</v>
      </c>
      <c r="CZ2051" s="13" t="s">
        <v>29</v>
      </c>
      <c r="DA2051" s="13">
        <v>50</v>
      </c>
      <c r="DB2051" s="22">
        <f t="shared" si="784"/>
        <v>0</v>
      </c>
      <c r="DD2051" s="24"/>
      <c r="DF2051" s="163"/>
      <c r="DH2051" s="24"/>
      <c r="DI2051" s="447"/>
      <c r="DJ2051" s="163"/>
    </row>
    <row r="2052" spans="1:114" s="7" customFormat="1">
      <c r="A2052" s="277">
        <f t="shared" si="768"/>
        <v>50</v>
      </c>
      <c r="B2052" s="21" t="e">
        <f>'Calculateur de trading'!I2052/C2052/W2052</f>
        <v>#DIV/0!</v>
      </c>
      <c r="C2052" s="278">
        <f t="shared" si="769"/>
        <v>10</v>
      </c>
      <c r="D2052" s="426"/>
      <c r="E2052" s="273">
        <f t="shared" si="770"/>
        <v>100</v>
      </c>
      <c r="F2052" s="271">
        <f t="shared" si="762"/>
        <v>2</v>
      </c>
      <c r="G2052" s="271" t="e">
        <f t="shared" si="763"/>
        <v>#DIV/0!</v>
      </c>
      <c r="H2052" s="272">
        <f t="shared" si="764"/>
        <v>20</v>
      </c>
      <c r="I2052" s="270"/>
      <c r="J2052" s="273">
        <f t="shared" si="771"/>
        <v>200</v>
      </c>
      <c r="K2052" s="271">
        <f t="shared" si="765"/>
        <v>4</v>
      </c>
      <c r="L2052" s="271" t="e">
        <f t="shared" si="766"/>
        <v>#DIV/0!</v>
      </c>
      <c r="M2052" s="272">
        <f t="shared" si="767"/>
        <v>40</v>
      </c>
      <c r="N2052" s="389"/>
      <c r="O2052" s="455" t="e">
        <f>(A2052*B2052*W2052)+(B2052*'Calculateur de trading'!H2052)</f>
        <v>#DIV/0!</v>
      </c>
      <c r="P2052" s="274" t="e">
        <f>O2052/'Déscriptions des trades'!CK2052</f>
        <v>#DIV/0!</v>
      </c>
      <c r="Q2052" s="456" t="e">
        <f>'Déscriptions des trades'!CK2052-O2052</f>
        <v>#DIV/0!</v>
      </c>
      <c r="R2052" s="466" t="e">
        <f t="shared" si="772"/>
        <v>#DIV/0!</v>
      </c>
      <c r="S2052" s="389"/>
      <c r="T2052" s="12"/>
      <c r="U2052" s="25"/>
      <c r="V2052" s="15"/>
      <c r="W2052" s="490">
        <f t="shared" si="776"/>
        <v>0</v>
      </c>
      <c r="X2052" s="21" t="e">
        <f>W2052*U2052/'Déscriptions des trades'!CK2052*'Déscriptions des trades'!B2052</f>
        <v>#DIV/0!</v>
      </c>
      <c r="Y2052" s="459"/>
      <c r="Z2052" s="389"/>
      <c r="AA2052" s="23">
        <f t="shared" si="773"/>
        <v>0.1</v>
      </c>
      <c r="AB2052" s="17" t="e">
        <f>(AA2052*'Déscriptions des trades'!U2052*'Déscriptions des trades'!B2052/'Déscriptions des trades'!CK2052)*'Déscriptions des trades'!W2052</f>
        <v>#DIV/0!</v>
      </c>
      <c r="AC2052" s="265" t="e">
        <f>AB2052*'Déscriptions des trades'!CK2052</f>
        <v>#DIV/0!</v>
      </c>
      <c r="AD2052" s="266" t="e">
        <f>'Déscriptions des trades'!CK2052-AC2052</f>
        <v>#DIV/0!</v>
      </c>
      <c r="AE2052" s="389"/>
      <c r="AF2052" s="399">
        <v>2048</v>
      </c>
      <c r="AG2052" s="389"/>
      <c r="AH2052" s="20"/>
      <c r="AI2052" s="303"/>
      <c r="AJ2052" s="307"/>
      <c r="AK2052" s="161"/>
      <c r="AL2052" s="305"/>
      <c r="AM2052" s="305"/>
      <c r="AN2052" s="162"/>
      <c r="AO2052" s="439"/>
      <c r="AP2052" s="162"/>
      <c r="AQ2052" s="113"/>
      <c r="AR2052" s="113"/>
      <c r="AS2052" s="384"/>
      <c r="AT2052" s="306"/>
      <c r="AU2052" s="306"/>
      <c r="AV2052" s="160"/>
      <c r="AW2052" s="158"/>
      <c r="AX2052" s="385"/>
      <c r="AY2052" s="453"/>
      <c r="AZ2052" s="165"/>
      <c r="BA2052" s="301"/>
      <c r="BB2052" s="165"/>
      <c r="BC2052" s="301"/>
      <c r="BD2052" s="165"/>
      <c r="BE2052" s="302"/>
      <c r="BF2052" s="302"/>
      <c r="BG2052" s="165"/>
      <c r="BH2052" s="303"/>
      <c r="BI2052" s="165"/>
      <c r="BJ2052" s="304"/>
      <c r="BK2052" s="394"/>
      <c r="BL2052" s="302"/>
      <c r="BM2052" s="302"/>
      <c r="BN2052" s="394"/>
      <c r="BO2052" s="302"/>
      <c r="BP2052" s="13"/>
      <c r="BQ2052" s="302"/>
      <c r="BR2052" s="13"/>
      <c r="BS2052" s="302"/>
      <c r="BT2052" s="13"/>
      <c r="BU2052" s="302"/>
      <c r="BV2052" s="386"/>
      <c r="BW2052" s="303"/>
      <c r="BX2052" s="303"/>
      <c r="BY2052" s="302"/>
      <c r="BZ2052" s="302"/>
      <c r="CA2052" s="387"/>
      <c r="CB2052" s="395"/>
      <c r="CC2052" s="12"/>
      <c r="CD2052" s="304"/>
      <c r="CE2052" s="14"/>
      <c r="CF2052" s="395"/>
      <c r="CG2052" s="397"/>
      <c r="CH2052" s="300">
        <f t="shared" si="777"/>
        <v>0</v>
      </c>
      <c r="CI2052" s="26"/>
      <c r="CJ2052" s="17">
        <f t="shared" si="774"/>
        <v>0</v>
      </c>
      <c r="CK2052" s="18">
        <f t="shared" si="785"/>
        <v>12.89</v>
      </c>
      <c r="CM2052" s="164"/>
      <c r="CN2052" s="302"/>
      <c r="CO2052" s="13">
        <f t="shared" si="778"/>
        <v>0</v>
      </c>
      <c r="CP2052" s="302"/>
      <c r="CQ2052" s="13">
        <f t="shared" si="779"/>
        <v>0</v>
      </c>
      <c r="CR2052" s="302"/>
      <c r="CS2052" s="13">
        <f t="shared" si="780"/>
        <v>0</v>
      </c>
      <c r="CT2052" s="302"/>
      <c r="CU2052" s="13">
        <f t="shared" si="775"/>
        <v>0</v>
      </c>
      <c r="CV2052" s="302"/>
      <c r="CW2052" s="13">
        <f t="shared" si="781"/>
        <v>0</v>
      </c>
      <c r="CX2052" s="13">
        <f t="shared" si="782"/>
        <v>0</v>
      </c>
      <c r="CY2052" s="251">
        <f t="shared" si="783"/>
        <v>0</v>
      </c>
      <c r="CZ2052" s="13" t="s">
        <v>29</v>
      </c>
      <c r="DA2052" s="13">
        <v>50</v>
      </c>
      <c r="DB2052" s="22">
        <f t="shared" si="784"/>
        <v>0</v>
      </c>
      <c r="DD2052" s="24"/>
      <c r="DF2052" s="163"/>
      <c r="DH2052" s="24"/>
      <c r="DI2052" s="447"/>
      <c r="DJ2052" s="163"/>
    </row>
    <row r="2053" spans="1:114" s="7" customFormat="1">
      <c r="A2053" s="277">
        <f t="shared" si="768"/>
        <v>50</v>
      </c>
      <c r="B2053" s="21" t="e">
        <f>'Calculateur de trading'!I2053/C2053/W2053</f>
        <v>#DIV/0!</v>
      </c>
      <c r="C2053" s="278">
        <f t="shared" si="769"/>
        <v>10</v>
      </c>
      <c r="D2053" s="278"/>
      <c r="E2053" s="273">
        <f t="shared" si="770"/>
        <v>100</v>
      </c>
      <c r="F2053" s="271">
        <f t="shared" ref="F2053:F2116" si="786">(E2053/A2053)</f>
        <v>2</v>
      </c>
      <c r="G2053" s="271" t="e">
        <f t="shared" ref="G2053:G2116" si="787">B2053/F2053</f>
        <v>#DIV/0!</v>
      </c>
      <c r="H2053" s="272">
        <f t="shared" ref="H2053:H2116" si="788">C2053*F2053</f>
        <v>20</v>
      </c>
      <c r="I2053" s="270"/>
      <c r="J2053" s="273">
        <f t="shared" si="771"/>
        <v>200</v>
      </c>
      <c r="K2053" s="271">
        <f t="shared" ref="K2053:K2116" si="789">J2053/A2053</f>
        <v>4</v>
      </c>
      <c r="L2053" s="271" t="e">
        <f t="shared" ref="L2053:L2116" si="790">B2053/K2053</f>
        <v>#DIV/0!</v>
      </c>
      <c r="M2053" s="272">
        <f t="shared" ref="M2053:M2116" si="791">C2053*K2053</f>
        <v>40</v>
      </c>
      <c r="N2053" s="389"/>
      <c r="O2053" s="455" t="e">
        <f>(A2053*B2053*W2053)+(B2053*'Calculateur de trading'!H2053)</f>
        <v>#DIV/0!</v>
      </c>
      <c r="P2053" s="274" t="e">
        <f>O2053/'Déscriptions des trades'!CK2053</f>
        <v>#DIV/0!</v>
      </c>
      <c r="Q2053" s="456" t="e">
        <f>'Déscriptions des trades'!CK2053-O2053</f>
        <v>#DIV/0!</v>
      </c>
      <c r="R2053" s="466" t="e">
        <f t="shared" si="772"/>
        <v>#DIV/0!</v>
      </c>
      <c r="S2053" s="389"/>
      <c r="T2053" s="12"/>
      <c r="U2053" s="25"/>
      <c r="V2053" s="15"/>
      <c r="W2053" s="490">
        <f t="shared" si="776"/>
        <v>0</v>
      </c>
      <c r="X2053" s="21" t="e">
        <f>W2053*U2053/'Déscriptions des trades'!CK2053*'Déscriptions des trades'!B2053</f>
        <v>#DIV/0!</v>
      </c>
      <c r="Y2053" s="459"/>
      <c r="Z2053" s="389"/>
      <c r="AA2053" s="23">
        <f t="shared" si="773"/>
        <v>0.1</v>
      </c>
      <c r="AB2053" s="17" t="e">
        <f>(AA2053*'Déscriptions des trades'!U2053*'Déscriptions des trades'!B2053/'Déscriptions des trades'!CK2053)*'Déscriptions des trades'!W2053</f>
        <v>#DIV/0!</v>
      </c>
      <c r="AC2053" s="265" t="e">
        <f>AB2053*'Déscriptions des trades'!CK2053</f>
        <v>#DIV/0!</v>
      </c>
      <c r="AD2053" s="266" t="e">
        <f>'Déscriptions des trades'!CK2053-AC2053</f>
        <v>#DIV/0!</v>
      </c>
      <c r="AE2053" s="389"/>
      <c r="AF2053" s="399">
        <v>2049</v>
      </c>
      <c r="AG2053" s="389"/>
      <c r="AH2053" s="20"/>
      <c r="AI2053" s="303"/>
      <c r="AJ2053" s="307"/>
      <c r="AK2053" s="161"/>
      <c r="AL2053" s="305"/>
      <c r="AM2053" s="305"/>
      <c r="AN2053" s="162"/>
      <c r="AO2053" s="439"/>
      <c r="AP2053" s="162"/>
      <c r="AQ2053" s="113"/>
      <c r="AR2053" s="113"/>
      <c r="AS2053" s="384"/>
      <c r="AT2053" s="306"/>
      <c r="AU2053" s="306"/>
      <c r="AV2053" s="160"/>
      <c r="AW2053" s="158"/>
      <c r="AX2053" s="385"/>
      <c r="AY2053" s="453"/>
      <c r="AZ2053" s="165"/>
      <c r="BA2053" s="301"/>
      <c r="BB2053" s="165"/>
      <c r="BC2053" s="301"/>
      <c r="BD2053" s="165"/>
      <c r="BE2053" s="302"/>
      <c r="BF2053" s="302"/>
      <c r="BG2053" s="165"/>
      <c r="BH2053" s="303"/>
      <c r="BI2053" s="165"/>
      <c r="BJ2053" s="304"/>
      <c r="BK2053" s="394"/>
      <c r="BL2053" s="302"/>
      <c r="BM2053" s="302"/>
      <c r="BN2053" s="394"/>
      <c r="BO2053" s="302"/>
      <c r="BP2053" s="13"/>
      <c r="BQ2053" s="302"/>
      <c r="BR2053" s="13"/>
      <c r="BS2053" s="302"/>
      <c r="BT2053" s="13"/>
      <c r="BU2053" s="302"/>
      <c r="BV2053" s="386"/>
      <c r="BW2053" s="303"/>
      <c r="BX2053" s="303"/>
      <c r="BY2053" s="302"/>
      <c r="BZ2053" s="302"/>
      <c r="CA2053" s="387"/>
      <c r="CB2053" s="395"/>
      <c r="CC2053" s="12"/>
      <c r="CD2053" s="304"/>
      <c r="CE2053" s="14"/>
      <c r="CF2053" s="395"/>
      <c r="CG2053" s="397"/>
      <c r="CH2053" s="300">
        <f t="shared" si="777"/>
        <v>0</v>
      </c>
      <c r="CI2053" s="26"/>
      <c r="CJ2053" s="17">
        <f t="shared" si="774"/>
        <v>0</v>
      </c>
      <c r="CK2053" s="18">
        <f t="shared" si="785"/>
        <v>12.89</v>
      </c>
      <c r="CM2053" s="164"/>
      <c r="CN2053" s="302"/>
      <c r="CO2053" s="13">
        <f t="shared" si="778"/>
        <v>0</v>
      </c>
      <c r="CP2053" s="302"/>
      <c r="CQ2053" s="13">
        <f t="shared" si="779"/>
        <v>0</v>
      </c>
      <c r="CR2053" s="302"/>
      <c r="CS2053" s="13">
        <f t="shared" si="780"/>
        <v>0</v>
      </c>
      <c r="CT2053" s="302"/>
      <c r="CU2053" s="13">
        <f t="shared" si="775"/>
        <v>0</v>
      </c>
      <c r="CV2053" s="302"/>
      <c r="CW2053" s="13">
        <f t="shared" si="781"/>
        <v>0</v>
      </c>
      <c r="CX2053" s="13">
        <f t="shared" si="782"/>
        <v>0</v>
      </c>
      <c r="CY2053" s="251">
        <f t="shared" si="783"/>
        <v>0</v>
      </c>
      <c r="CZ2053" s="13" t="s">
        <v>29</v>
      </c>
      <c r="DA2053" s="13">
        <v>50</v>
      </c>
      <c r="DB2053" s="22">
        <f t="shared" si="784"/>
        <v>0</v>
      </c>
      <c r="DD2053" s="24"/>
      <c r="DF2053" s="163"/>
      <c r="DH2053" s="24"/>
      <c r="DI2053" s="447"/>
      <c r="DJ2053" s="163"/>
    </row>
    <row r="2054" spans="1:114" s="7" customFormat="1">
      <c r="A2054" s="277">
        <f t="shared" ref="A2054:A2117" si="792">A2053</f>
        <v>50</v>
      </c>
      <c r="B2054" s="21" t="e">
        <f>'Calculateur de trading'!I2054/C2054/W2054</f>
        <v>#DIV/0!</v>
      </c>
      <c r="C2054" s="278">
        <f t="shared" ref="C2054:C2117" si="793">C2053</f>
        <v>10</v>
      </c>
      <c r="D2054" s="426"/>
      <c r="E2054" s="273">
        <f t="shared" ref="E2054:E2117" si="794">E2053</f>
        <v>100</v>
      </c>
      <c r="F2054" s="271">
        <f t="shared" si="786"/>
        <v>2</v>
      </c>
      <c r="G2054" s="271" t="e">
        <f t="shared" si="787"/>
        <v>#DIV/0!</v>
      </c>
      <c r="H2054" s="272">
        <f t="shared" si="788"/>
        <v>20</v>
      </c>
      <c r="I2054" s="270"/>
      <c r="J2054" s="273">
        <f t="shared" ref="J2054:J2117" si="795">J2053</f>
        <v>200</v>
      </c>
      <c r="K2054" s="271">
        <f t="shared" si="789"/>
        <v>4</v>
      </c>
      <c r="L2054" s="271" t="e">
        <f t="shared" si="790"/>
        <v>#DIV/0!</v>
      </c>
      <c r="M2054" s="272">
        <f t="shared" si="791"/>
        <v>40</v>
      </c>
      <c r="N2054" s="389"/>
      <c r="O2054" s="455" t="e">
        <f>(A2054*B2054*W2054)+(B2054*'Calculateur de trading'!H2054)</f>
        <v>#DIV/0!</v>
      </c>
      <c r="P2054" s="274" t="e">
        <f>O2054/'Déscriptions des trades'!CK2054</f>
        <v>#DIV/0!</v>
      </c>
      <c r="Q2054" s="456" t="e">
        <f>'Déscriptions des trades'!CK2054-O2054</f>
        <v>#DIV/0!</v>
      </c>
      <c r="R2054" s="466" t="e">
        <f t="shared" ref="R2054:R2117" si="796">B2054*C2054</f>
        <v>#DIV/0!</v>
      </c>
      <c r="S2054" s="389"/>
      <c r="T2054" s="12"/>
      <c r="U2054" s="25"/>
      <c r="V2054" s="15"/>
      <c r="W2054" s="490">
        <f t="shared" si="776"/>
        <v>0</v>
      </c>
      <c r="X2054" s="21" t="e">
        <f>W2054*U2054/'Déscriptions des trades'!CK2054*'Déscriptions des trades'!B2054</f>
        <v>#DIV/0!</v>
      </c>
      <c r="Y2054" s="459"/>
      <c r="Z2054" s="389"/>
      <c r="AA2054" s="23">
        <f t="shared" ref="AA2054:AA2117" si="797">AA2053</f>
        <v>0.1</v>
      </c>
      <c r="AB2054" s="17" t="e">
        <f>(AA2054*'Déscriptions des trades'!U2054*'Déscriptions des trades'!B2054/'Déscriptions des trades'!CK2054)*'Déscriptions des trades'!W2054</f>
        <v>#DIV/0!</v>
      </c>
      <c r="AC2054" s="265" t="e">
        <f>AB2054*'Déscriptions des trades'!CK2054</f>
        <v>#DIV/0!</v>
      </c>
      <c r="AD2054" s="266" t="e">
        <f>'Déscriptions des trades'!CK2054-AC2054</f>
        <v>#DIV/0!</v>
      </c>
      <c r="AE2054" s="389"/>
      <c r="AF2054" s="399">
        <v>2050</v>
      </c>
      <c r="AG2054" s="389"/>
      <c r="AH2054" s="20"/>
      <c r="AI2054" s="303"/>
      <c r="AJ2054" s="307"/>
      <c r="AK2054" s="161"/>
      <c r="AL2054" s="305"/>
      <c r="AM2054" s="305"/>
      <c r="AN2054" s="162"/>
      <c r="AO2054" s="439"/>
      <c r="AP2054" s="162"/>
      <c r="AQ2054" s="113"/>
      <c r="AR2054" s="113"/>
      <c r="AS2054" s="384"/>
      <c r="AT2054" s="306"/>
      <c r="AU2054" s="306"/>
      <c r="AV2054" s="160"/>
      <c r="AW2054" s="158"/>
      <c r="AX2054" s="385"/>
      <c r="AY2054" s="453"/>
      <c r="AZ2054" s="165"/>
      <c r="BA2054" s="301"/>
      <c r="BB2054" s="165"/>
      <c r="BC2054" s="301"/>
      <c r="BD2054" s="165"/>
      <c r="BE2054" s="302"/>
      <c r="BF2054" s="302"/>
      <c r="BG2054" s="165"/>
      <c r="BH2054" s="303"/>
      <c r="BI2054" s="165"/>
      <c r="BJ2054" s="304"/>
      <c r="BK2054" s="394"/>
      <c r="BL2054" s="302"/>
      <c r="BM2054" s="302"/>
      <c r="BN2054" s="394"/>
      <c r="BO2054" s="302"/>
      <c r="BP2054" s="13"/>
      <c r="BQ2054" s="302"/>
      <c r="BR2054" s="13"/>
      <c r="BS2054" s="302"/>
      <c r="BT2054" s="13"/>
      <c r="BU2054" s="302"/>
      <c r="BV2054" s="386"/>
      <c r="BW2054" s="303"/>
      <c r="BX2054" s="303"/>
      <c r="BY2054" s="302"/>
      <c r="BZ2054" s="302"/>
      <c r="CA2054" s="387"/>
      <c r="CB2054" s="395"/>
      <c r="CC2054" s="12"/>
      <c r="CD2054" s="304"/>
      <c r="CE2054" s="14"/>
      <c r="CF2054" s="395"/>
      <c r="CG2054" s="397"/>
      <c r="CH2054" s="300">
        <f t="shared" si="777"/>
        <v>0</v>
      </c>
      <c r="CI2054" s="26"/>
      <c r="CJ2054" s="17">
        <f t="shared" si="774"/>
        <v>0</v>
      </c>
      <c r="CK2054" s="18">
        <f t="shared" si="785"/>
        <v>12.89</v>
      </c>
      <c r="CM2054" s="164"/>
      <c r="CN2054" s="302"/>
      <c r="CO2054" s="13">
        <f t="shared" si="778"/>
        <v>0</v>
      </c>
      <c r="CP2054" s="302"/>
      <c r="CQ2054" s="13">
        <f t="shared" si="779"/>
        <v>0</v>
      </c>
      <c r="CR2054" s="302"/>
      <c r="CS2054" s="13">
        <f t="shared" si="780"/>
        <v>0</v>
      </c>
      <c r="CT2054" s="302"/>
      <c r="CU2054" s="13">
        <f t="shared" si="775"/>
        <v>0</v>
      </c>
      <c r="CV2054" s="302"/>
      <c r="CW2054" s="13">
        <f t="shared" si="781"/>
        <v>0</v>
      </c>
      <c r="CX2054" s="13">
        <f t="shared" si="782"/>
        <v>0</v>
      </c>
      <c r="CY2054" s="251">
        <f t="shared" si="783"/>
        <v>0</v>
      </c>
      <c r="CZ2054" s="13" t="s">
        <v>29</v>
      </c>
      <c r="DA2054" s="13">
        <v>50</v>
      </c>
      <c r="DB2054" s="22">
        <f t="shared" si="784"/>
        <v>0</v>
      </c>
      <c r="DD2054" s="24"/>
      <c r="DF2054" s="163"/>
      <c r="DH2054" s="24"/>
      <c r="DI2054" s="447"/>
      <c r="DJ2054" s="163"/>
    </row>
    <row r="2055" spans="1:114" s="7" customFormat="1">
      <c r="A2055" s="277">
        <f t="shared" si="792"/>
        <v>50</v>
      </c>
      <c r="B2055" s="21" t="e">
        <f>'Calculateur de trading'!I2055/C2055/W2055</f>
        <v>#DIV/0!</v>
      </c>
      <c r="C2055" s="278">
        <f t="shared" si="793"/>
        <v>10</v>
      </c>
      <c r="D2055" s="278"/>
      <c r="E2055" s="273">
        <f t="shared" si="794"/>
        <v>100</v>
      </c>
      <c r="F2055" s="271">
        <f t="shared" si="786"/>
        <v>2</v>
      </c>
      <c r="G2055" s="271" t="e">
        <f t="shared" si="787"/>
        <v>#DIV/0!</v>
      </c>
      <c r="H2055" s="272">
        <f t="shared" si="788"/>
        <v>20</v>
      </c>
      <c r="I2055" s="270"/>
      <c r="J2055" s="273">
        <f t="shared" si="795"/>
        <v>200</v>
      </c>
      <c r="K2055" s="271">
        <f t="shared" si="789"/>
        <v>4</v>
      </c>
      <c r="L2055" s="271" t="e">
        <f t="shared" si="790"/>
        <v>#DIV/0!</v>
      </c>
      <c r="M2055" s="272">
        <f t="shared" si="791"/>
        <v>40</v>
      </c>
      <c r="N2055" s="389"/>
      <c r="O2055" s="455" t="e">
        <f>(A2055*B2055*W2055)+(B2055*'Calculateur de trading'!H2055)</f>
        <v>#DIV/0!</v>
      </c>
      <c r="P2055" s="274" t="e">
        <f>O2055/'Déscriptions des trades'!CK2055</f>
        <v>#DIV/0!</v>
      </c>
      <c r="Q2055" s="456" t="e">
        <f>'Déscriptions des trades'!CK2055-O2055</f>
        <v>#DIV/0!</v>
      </c>
      <c r="R2055" s="466" t="e">
        <f t="shared" si="796"/>
        <v>#DIV/0!</v>
      </c>
      <c r="S2055" s="389"/>
      <c r="T2055" s="12"/>
      <c r="U2055" s="25"/>
      <c r="V2055" s="15"/>
      <c r="W2055" s="490">
        <f t="shared" si="776"/>
        <v>0</v>
      </c>
      <c r="X2055" s="21" t="e">
        <f>W2055*U2055/'Déscriptions des trades'!CK2055*'Déscriptions des trades'!B2055</f>
        <v>#DIV/0!</v>
      </c>
      <c r="Y2055" s="459"/>
      <c r="Z2055" s="389"/>
      <c r="AA2055" s="23">
        <f t="shared" si="797"/>
        <v>0.1</v>
      </c>
      <c r="AB2055" s="17" t="e">
        <f>(AA2055*'Déscriptions des trades'!U2055*'Déscriptions des trades'!B2055/'Déscriptions des trades'!CK2055)*'Déscriptions des trades'!W2055</f>
        <v>#DIV/0!</v>
      </c>
      <c r="AC2055" s="265" t="e">
        <f>AB2055*'Déscriptions des trades'!CK2055</f>
        <v>#DIV/0!</v>
      </c>
      <c r="AD2055" s="266" t="e">
        <f>'Déscriptions des trades'!CK2055-AC2055</f>
        <v>#DIV/0!</v>
      </c>
      <c r="AE2055" s="389"/>
      <c r="AF2055" s="399">
        <v>2051</v>
      </c>
      <c r="AG2055" s="389"/>
      <c r="AH2055" s="20"/>
      <c r="AI2055" s="303"/>
      <c r="AJ2055" s="307"/>
      <c r="AK2055" s="161"/>
      <c r="AL2055" s="305"/>
      <c r="AM2055" s="305"/>
      <c r="AN2055" s="162"/>
      <c r="AO2055" s="439"/>
      <c r="AP2055" s="162"/>
      <c r="AQ2055" s="113"/>
      <c r="AR2055" s="113"/>
      <c r="AS2055" s="384"/>
      <c r="AT2055" s="306"/>
      <c r="AU2055" s="306"/>
      <c r="AV2055" s="160"/>
      <c r="AW2055" s="158"/>
      <c r="AX2055" s="385"/>
      <c r="AY2055" s="453"/>
      <c r="AZ2055" s="165"/>
      <c r="BA2055" s="301"/>
      <c r="BB2055" s="165"/>
      <c r="BC2055" s="301"/>
      <c r="BD2055" s="165"/>
      <c r="BE2055" s="302"/>
      <c r="BF2055" s="302"/>
      <c r="BG2055" s="165"/>
      <c r="BH2055" s="303"/>
      <c r="BI2055" s="165"/>
      <c r="BJ2055" s="304"/>
      <c r="BK2055" s="394"/>
      <c r="BL2055" s="302"/>
      <c r="BM2055" s="302"/>
      <c r="BN2055" s="394"/>
      <c r="BO2055" s="302"/>
      <c r="BP2055" s="13"/>
      <c r="BQ2055" s="302"/>
      <c r="BR2055" s="13"/>
      <c r="BS2055" s="302"/>
      <c r="BT2055" s="13"/>
      <c r="BU2055" s="302"/>
      <c r="BV2055" s="386"/>
      <c r="BW2055" s="303"/>
      <c r="BX2055" s="303"/>
      <c r="BY2055" s="302"/>
      <c r="BZ2055" s="302"/>
      <c r="CA2055" s="387"/>
      <c r="CB2055" s="395"/>
      <c r="CC2055" s="12"/>
      <c r="CD2055" s="304"/>
      <c r="CE2055" s="14"/>
      <c r="CF2055" s="395"/>
      <c r="CG2055" s="397"/>
      <c r="CH2055" s="300">
        <f t="shared" si="777"/>
        <v>0</v>
      </c>
      <c r="CI2055" s="26"/>
      <c r="CJ2055" s="17">
        <f t="shared" si="774"/>
        <v>0</v>
      </c>
      <c r="CK2055" s="18">
        <f t="shared" si="785"/>
        <v>12.89</v>
      </c>
      <c r="CM2055" s="164"/>
      <c r="CN2055" s="302"/>
      <c r="CO2055" s="13">
        <f t="shared" si="778"/>
        <v>0</v>
      </c>
      <c r="CP2055" s="302"/>
      <c r="CQ2055" s="13">
        <f t="shared" si="779"/>
        <v>0</v>
      </c>
      <c r="CR2055" s="302"/>
      <c r="CS2055" s="13">
        <f t="shared" si="780"/>
        <v>0</v>
      </c>
      <c r="CT2055" s="302"/>
      <c r="CU2055" s="13">
        <f t="shared" si="775"/>
        <v>0</v>
      </c>
      <c r="CV2055" s="302"/>
      <c r="CW2055" s="13">
        <f t="shared" si="781"/>
        <v>0</v>
      </c>
      <c r="CX2055" s="13">
        <f t="shared" si="782"/>
        <v>0</v>
      </c>
      <c r="CY2055" s="251">
        <f t="shared" si="783"/>
        <v>0</v>
      </c>
      <c r="CZ2055" s="13" t="s">
        <v>29</v>
      </c>
      <c r="DA2055" s="13">
        <v>50</v>
      </c>
      <c r="DB2055" s="22">
        <f t="shared" si="784"/>
        <v>0</v>
      </c>
      <c r="DD2055" s="24"/>
      <c r="DF2055" s="163"/>
      <c r="DH2055" s="24"/>
      <c r="DI2055" s="447"/>
      <c r="DJ2055" s="163"/>
    </row>
    <row r="2056" spans="1:114" s="7" customFormat="1">
      <c r="A2056" s="277">
        <f t="shared" si="792"/>
        <v>50</v>
      </c>
      <c r="B2056" s="21" t="e">
        <f>'Calculateur de trading'!I2056/C2056/W2056</f>
        <v>#DIV/0!</v>
      </c>
      <c r="C2056" s="278">
        <f t="shared" si="793"/>
        <v>10</v>
      </c>
      <c r="D2056" s="426"/>
      <c r="E2056" s="273">
        <f t="shared" si="794"/>
        <v>100</v>
      </c>
      <c r="F2056" s="271">
        <f t="shared" si="786"/>
        <v>2</v>
      </c>
      <c r="G2056" s="271" t="e">
        <f t="shared" si="787"/>
        <v>#DIV/0!</v>
      </c>
      <c r="H2056" s="272">
        <f t="shared" si="788"/>
        <v>20</v>
      </c>
      <c r="I2056" s="270"/>
      <c r="J2056" s="273">
        <f t="shared" si="795"/>
        <v>200</v>
      </c>
      <c r="K2056" s="271">
        <f t="shared" si="789"/>
        <v>4</v>
      </c>
      <c r="L2056" s="271" t="e">
        <f t="shared" si="790"/>
        <v>#DIV/0!</v>
      </c>
      <c r="M2056" s="272">
        <f t="shared" si="791"/>
        <v>40</v>
      </c>
      <c r="N2056" s="389"/>
      <c r="O2056" s="455" t="e">
        <f>(A2056*B2056*W2056)+(B2056*'Calculateur de trading'!H2056)</f>
        <v>#DIV/0!</v>
      </c>
      <c r="P2056" s="274" t="e">
        <f>O2056/'Déscriptions des trades'!CK2056</f>
        <v>#DIV/0!</v>
      </c>
      <c r="Q2056" s="456" t="e">
        <f>'Déscriptions des trades'!CK2056-O2056</f>
        <v>#DIV/0!</v>
      </c>
      <c r="R2056" s="466" t="e">
        <f t="shared" si="796"/>
        <v>#DIV/0!</v>
      </c>
      <c r="S2056" s="389"/>
      <c r="T2056" s="12"/>
      <c r="U2056" s="25"/>
      <c r="V2056" s="15"/>
      <c r="W2056" s="490">
        <f t="shared" si="776"/>
        <v>0</v>
      </c>
      <c r="X2056" s="21" t="e">
        <f>W2056*U2056/'Déscriptions des trades'!CK2056*'Déscriptions des trades'!B2056</f>
        <v>#DIV/0!</v>
      </c>
      <c r="Y2056" s="459"/>
      <c r="Z2056" s="389"/>
      <c r="AA2056" s="23">
        <f t="shared" si="797"/>
        <v>0.1</v>
      </c>
      <c r="AB2056" s="17" t="e">
        <f>(AA2056*'Déscriptions des trades'!U2056*'Déscriptions des trades'!B2056/'Déscriptions des trades'!CK2056)*'Déscriptions des trades'!W2056</f>
        <v>#DIV/0!</v>
      </c>
      <c r="AC2056" s="265" t="e">
        <f>AB2056*'Déscriptions des trades'!CK2056</f>
        <v>#DIV/0!</v>
      </c>
      <c r="AD2056" s="266" t="e">
        <f>'Déscriptions des trades'!CK2056-AC2056</f>
        <v>#DIV/0!</v>
      </c>
      <c r="AE2056" s="389"/>
      <c r="AF2056" s="399">
        <v>2052</v>
      </c>
      <c r="AG2056" s="389"/>
      <c r="AH2056" s="20"/>
      <c r="AI2056" s="303"/>
      <c r="AJ2056" s="307"/>
      <c r="AK2056" s="161"/>
      <c r="AL2056" s="305"/>
      <c r="AM2056" s="305"/>
      <c r="AN2056" s="162"/>
      <c r="AO2056" s="439"/>
      <c r="AP2056" s="162"/>
      <c r="AQ2056" s="113"/>
      <c r="AR2056" s="113"/>
      <c r="AS2056" s="384"/>
      <c r="AT2056" s="306"/>
      <c r="AU2056" s="306"/>
      <c r="AV2056" s="160"/>
      <c r="AW2056" s="158"/>
      <c r="AX2056" s="385"/>
      <c r="AY2056" s="453"/>
      <c r="AZ2056" s="165"/>
      <c r="BA2056" s="301"/>
      <c r="BB2056" s="165"/>
      <c r="BC2056" s="301"/>
      <c r="BD2056" s="165"/>
      <c r="BE2056" s="302"/>
      <c r="BF2056" s="302"/>
      <c r="BG2056" s="165"/>
      <c r="BH2056" s="303"/>
      <c r="BI2056" s="165"/>
      <c r="BJ2056" s="304"/>
      <c r="BK2056" s="394"/>
      <c r="BL2056" s="302"/>
      <c r="BM2056" s="302"/>
      <c r="BN2056" s="394"/>
      <c r="BO2056" s="302"/>
      <c r="BP2056" s="13"/>
      <c r="BQ2056" s="302"/>
      <c r="BR2056" s="13"/>
      <c r="BS2056" s="302"/>
      <c r="BT2056" s="13"/>
      <c r="BU2056" s="302"/>
      <c r="BV2056" s="386"/>
      <c r="BW2056" s="303"/>
      <c r="BX2056" s="303"/>
      <c r="BY2056" s="302"/>
      <c r="BZ2056" s="302"/>
      <c r="CA2056" s="387"/>
      <c r="CB2056" s="395"/>
      <c r="CC2056" s="12"/>
      <c r="CD2056" s="304"/>
      <c r="CE2056" s="14"/>
      <c r="CF2056" s="395"/>
      <c r="CG2056" s="397"/>
      <c r="CH2056" s="300">
        <f t="shared" si="777"/>
        <v>0</v>
      </c>
      <c r="CI2056" s="26"/>
      <c r="CJ2056" s="17">
        <f t="shared" ref="CJ2056:CJ2119" si="798">CI2056/CK2055</f>
        <v>0</v>
      </c>
      <c r="CK2056" s="18">
        <f t="shared" si="785"/>
        <v>12.89</v>
      </c>
      <c r="CM2056" s="164"/>
      <c r="CN2056" s="302"/>
      <c r="CO2056" s="13">
        <f t="shared" si="778"/>
        <v>0</v>
      </c>
      <c r="CP2056" s="302"/>
      <c r="CQ2056" s="13">
        <f t="shared" si="779"/>
        <v>0</v>
      </c>
      <c r="CR2056" s="302"/>
      <c r="CS2056" s="13">
        <f t="shared" si="780"/>
        <v>0</v>
      </c>
      <c r="CT2056" s="302"/>
      <c r="CU2056" s="13">
        <f t="shared" ref="CU2056:CU2119" si="799">IF(CT2056="Bon",10,)</f>
        <v>0</v>
      </c>
      <c r="CV2056" s="302"/>
      <c r="CW2056" s="13">
        <f t="shared" si="781"/>
        <v>0</v>
      </c>
      <c r="CX2056" s="13">
        <f t="shared" si="782"/>
        <v>0</v>
      </c>
      <c r="CY2056" s="251">
        <f t="shared" si="783"/>
        <v>0</v>
      </c>
      <c r="CZ2056" s="13" t="s">
        <v>29</v>
      </c>
      <c r="DA2056" s="13">
        <v>50</v>
      </c>
      <c r="DB2056" s="22">
        <f t="shared" si="784"/>
        <v>0</v>
      </c>
      <c r="DD2056" s="24"/>
      <c r="DF2056" s="163"/>
      <c r="DH2056" s="24"/>
      <c r="DI2056" s="447"/>
      <c r="DJ2056" s="163"/>
    </row>
    <row r="2057" spans="1:114" s="7" customFormat="1">
      <c r="A2057" s="277">
        <f t="shared" si="792"/>
        <v>50</v>
      </c>
      <c r="B2057" s="21" t="e">
        <f>'Calculateur de trading'!I2057/C2057/W2057</f>
        <v>#DIV/0!</v>
      </c>
      <c r="C2057" s="278">
        <f t="shared" si="793"/>
        <v>10</v>
      </c>
      <c r="D2057" s="426"/>
      <c r="E2057" s="273">
        <f t="shared" si="794"/>
        <v>100</v>
      </c>
      <c r="F2057" s="271">
        <f t="shared" si="786"/>
        <v>2</v>
      </c>
      <c r="G2057" s="271" t="e">
        <f t="shared" si="787"/>
        <v>#DIV/0!</v>
      </c>
      <c r="H2057" s="272">
        <f t="shared" si="788"/>
        <v>20</v>
      </c>
      <c r="I2057" s="270"/>
      <c r="J2057" s="273">
        <f t="shared" si="795"/>
        <v>200</v>
      </c>
      <c r="K2057" s="271">
        <f t="shared" si="789"/>
        <v>4</v>
      </c>
      <c r="L2057" s="271" t="e">
        <f t="shared" si="790"/>
        <v>#DIV/0!</v>
      </c>
      <c r="M2057" s="272">
        <f t="shared" si="791"/>
        <v>40</v>
      </c>
      <c r="N2057" s="389"/>
      <c r="O2057" s="455" t="e">
        <f>(A2057*B2057*W2057)+(B2057*'Calculateur de trading'!H2057)</f>
        <v>#DIV/0!</v>
      </c>
      <c r="P2057" s="274" t="e">
        <f>O2057/'Déscriptions des trades'!CK2057</f>
        <v>#DIV/0!</v>
      </c>
      <c r="Q2057" s="456" t="e">
        <f>'Déscriptions des trades'!CK2057-O2057</f>
        <v>#DIV/0!</v>
      </c>
      <c r="R2057" s="466" t="e">
        <f t="shared" si="796"/>
        <v>#DIV/0!</v>
      </c>
      <c r="S2057" s="389"/>
      <c r="T2057" s="12"/>
      <c r="U2057" s="25"/>
      <c r="V2057" s="15"/>
      <c r="W2057" s="490">
        <f t="shared" ref="W2057:W2120" si="800">W2056</f>
        <v>0</v>
      </c>
      <c r="X2057" s="21" t="e">
        <f>W2057*U2057/'Déscriptions des trades'!CK2057*'Déscriptions des trades'!B2057</f>
        <v>#DIV/0!</v>
      </c>
      <c r="Y2057" s="459"/>
      <c r="Z2057" s="389"/>
      <c r="AA2057" s="23">
        <f t="shared" si="797"/>
        <v>0.1</v>
      </c>
      <c r="AB2057" s="17" t="e">
        <f>(AA2057*'Déscriptions des trades'!U2057*'Déscriptions des trades'!B2057/'Déscriptions des trades'!CK2057)*'Déscriptions des trades'!W2057</f>
        <v>#DIV/0!</v>
      </c>
      <c r="AC2057" s="265" t="e">
        <f>AB2057*'Déscriptions des trades'!CK2057</f>
        <v>#DIV/0!</v>
      </c>
      <c r="AD2057" s="266" t="e">
        <f>'Déscriptions des trades'!CK2057-AC2057</f>
        <v>#DIV/0!</v>
      </c>
      <c r="AE2057" s="389"/>
      <c r="AF2057" s="399">
        <v>2053</v>
      </c>
      <c r="AG2057" s="389"/>
      <c r="AH2057" s="20"/>
      <c r="AI2057" s="303"/>
      <c r="AJ2057" s="307"/>
      <c r="AK2057" s="161"/>
      <c r="AL2057" s="305"/>
      <c r="AM2057" s="305"/>
      <c r="AN2057" s="162"/>
      <c r="AO2057" s="439"/>
      <c r="AP2057" s="162"/>
      <c r="AQ2057" s="113"/>
      <c r="AR2057" s="113"/>
      <c r="AS2057" s="384"/>
      <c r="AT2057" s="306"/>
      <c r="AU2057" s="306"/>
      <c r="AV2057" s="160"/>
      <c r="AW2057" s="158"/>
      <c r="AX2057" s="385"/>
      <c r="AY2057" s="453"/>
      <c r="AZ2057" s="165"/>
      <c r="BA2057" s="301"/>
      <c r="BB2057" s="165"/>
      <c r="BC2057" s="301"/>
      <c r="BD2057" s="165"/>
      <c r="BE2057" s="302"/>
      <c r="BF2057" s="302"/>
      <c r="BG2057" s="165"/>
      <c r="BH2057" s="303"/>
      <c r="BI2057" s="165"/>
      <c r="BJ2057" s="304"/>
      <c r="BK2057" s="394"/>
      <c r="BL2057" s="302"/>
      <c r="BM2057" s="302"/>
      <c r="BN2057" s="394"/>
      <c r="BO2057" s="302"/>
      <c r="BP2057" s="13"/>
      <c r="BQ2057" s="302"/>
      <c r="BR2057" s="13"/>
      <c r="BS2057" s="302"/>
      <c r="BT2057" s="13"/>
      <c r="BU2057" s="302"/>
      <c r="BV2057" s="386"/>
      <c r="BW2057" s="303"/>
      <c r="BX2057" s="303"/>
      <c r="BY2057" s="302"/>
      <c r="BZ2057" s="302"/>
      <c r="CA2057" s="387"/>
      <c r="CB2057" s="395"/>
      <c r="CC2057" s="12"/>
      <c r="CD2057" s="304"/>
      <c r="CE2057" s="14"/>
      <c r="CF2057" s="395"/>
      <c r="CG2057" s="397"/>
      <c r="CH2057" s="300">
        <f t="shared" si="777"/>
        <v>0</v>
      </c>
      <c r="CI2057" s="26"/>
      <c r="CJ2057" s="17">
        <f t="shared" si="798"/>
        <v>0</v>
      </c>
      <c r="CK2057" s="18">
        <f t="shared" si="785"/>
        <v>12.89</v>
      </c>
      <c r="CM2057" s="164"/>
      <c r="CN2057" s="302"/>
      <c r="CO2057" s="13">
        <f t="shared" si="778"/>
        <v>0</v>
      </c>
      <c r="CP2057" s="302"/>
      <c r="CQ2057" s="13">
        <f t="shared" si="779"/>
        <v>0</v>
      </c>
      <c r="CR2057" s="302"/>
      <c r="CS2057" s="13">
        <f t="shared" si="780"/>
        <v>0</v>
      </c>
      <c r="CT2057" s="302"/>
      <c r="CU2057" s="13">
        <f t="shared" si="799"/>
        <v>0</v>
      </c>
      <c r="CV2057" s="302"/>
      <c r="CW2057" s="13">
        <f t="shared" si="781"/>
        <v>0</v>
      </c>
      <c r="CX2057" s="13">
        <f t="shared" si="782"/>
        <v>0</v>
      </c>
      <c r="CY2057" s="251">
        <f t="shared" si="783"/>
        <v>0</v>
      </c>
      <c r="CZ2057" s="13" t="s">
        <v>29</v>
      </c>
      <c r="DA2057" s="13">
        <v>50</v>
      </c>
      <c r="DB2057" s="22">
        <f t="shared" si="784"/>
        <v>0</v>
      </c>
      <c r="DD2057" s="24"/>
      <c r="DF2057" s="163"/>
      <c r="DH2057" s="24"/>
      <c r="DI2057" s="447"/>
      <c r="DJ2057" s="163"/>
    </row>
    <row r="2058" spans="1:114" s="7" customFormat="1">
      <c r="A2058" s="277">
        <f t="shared" si="792"/>
        <v>50</v>
      </c>
      <c r="B2058" s="21" t="e">
        <f>'Calculateur de trading'!I2058/C2058/W2058</f>
        <v>#DIV/0!</v>
      </c>
      <c r="C2058" s="278">
        <f t="shared" si="793"/>
        <v>10</v>
      </c>
      <c r="D2058" s="278"/>
      <c r="E2058" s="273">
        <f t="shared" si="794"/>
        <v>100</v>
      </c>
      <c r="F2058" s="271">
        <f t="shared" si="786"/>
        <v>2</v>
      </c>
      <c r="G2058" s="271" t="e">
        <f t="shared" si="787"/>
        <v>#DIV/0!</v>
      </c>
      <c r="H2058" s="272">
        <f t="shared" si="788"/>
        <v>20</v>
      </c>
      <c r="I2058" s="270"/>
      <c r="J2058" s="273">
        <f t="shared" si="795"/>
        <v>200</v>
      </c>
      <c r="K2058" s="271">
        <f t="shared" si="789"/>
        <v>4</v>
      </c>
      <c r="L2058" s="271" t="e">
        <f t="shared" si="790"/>
        <v>#DIV/0!</v>
      </c>
      <c r="M2058" s="272">
        <f t="shared" si="791"/>
        <v>40</v>
      </c>
      <c r="N2058" s="389"/>
      <c r="O2058" s="455" t="e">
        <f>(A2058*B2058*W2058)+(B2058*'Calculateur de trading'!H2058)</f>
        <v>#DIV/0!</v>
      </c>
      <c r="P2058" s="274" t="e">
        <f>O2058/'Déscriptions des trades'!CK2058</f>
        <v>#DIV/0!</v>
      </c>
      <c r="Q2058" s="456" t="e">
        <f>'Déscriptions des trades'!CK2058-O2058</f>
        <v>#DIV/0!</v>
      </c>
      <c r="R2058" s="466" t="e">
        <f t="shared" si="796"/>
        <v>#DIV/0!</v>
      </c>
      <c r="S2058" s="389"/>
      <c r="T2058" s="12"/>
      <c r="U2058" s="25"/>
      <c r="V2058" s="15"/>
      <c r="W2058" s="490">
        <f t="shared" si="800"/>
        <v>0</v>
      </c>
      <c r="X2058" s="21" t="e">
        <f>W2058*U2058/'Déscriptions des trades'!CK2058*'Déscriptions des trades'!B2058</f>
        <v>#DIV/0!</v>
      </c>
      <c r="Y2058" s="459"/>
      <c r="Z2058" s="389"/>
      <c r="AA2058" s="23">
        <f t="shared" si="797"/>
        <v>0.1</v>
      </c>
      <c r="AB2058" s="17" t="e">
        <f>(AA2058*'Déscriptions des trades'!U2058*'Déscriptions des trades'!B2058/'Déscriptions des trades'!CK2058)*'Déscriptions des trades'!W2058</f>
        <v>#DIV/0!</v>
      </c>
      <c r="AC2058" s="265" t="e">
        <f>AB2058*'Déscriptions des trades'!CK2058</f>
        <v>#DIV/0!</v>
      </c>
      <c r="AD2058" s="266" t="e">
        <f>'Déscriptions des trades'!CK2058-AC2058</f>
        <v>#DIV/0!</v>
      </c>
      <c r="AE2058" s="389"/>
      <c r="AF2058" s="399">
        <v>2054</v>
      </c>
      <c r="AG2058" s="389"/>
      <c r="AH2058" s="20"/>
      <c r="AI2058" s="303"/>
      <c r="AJ2058" s="307"/>
      <c r="AK2058" s="161"/>
      <c r="AL2058" s="305"/>
      <c r="AM2058" s="305"/>
      <c r="AN2058" s="162"/>
      <c r="AO2058" s="439"/>
      <c r="AP2058" s="162"/>
      <c r="AQ2058" s="113"/>
      <c r="AR2058" s="113"/>
      <c r="AS2058" s="384"/>
      <c r="AT2058" s="306"/>
      <c r="AU2058" s="306"/>
      <c r="AV2058" s="160"/>
      <c r="AW2058" s="158"/>
      <c r="AX2058" s="385"/>
      <c r="AY2058" s="453"/>
      <c r="AZ2058" s="165"/>
      <c r="BA2058" s="301"/>
      <c r="BB2058" s="165"/>
      <c r="BC2058" s="301"/>
      <c r="BD2058" s="165"/>
      <c r="BE2058" s="302"/>
      <c r="BF2058" s="302"/>
      <c r="BG2058" s="165"/>
      <c r="BH2058" s="303"/>
      <c r="BI2058" s="165"/>
      <c r="BJ2058" s="304"/>
      <c r="BK2058" s="394"/>
      <c r="BL2058" s="302"/>
      <c r="BM2058" s="302"/>
      <c r="BN2058" s="394"/>
      <c r="BO2058" s="302"/>
      <c r="BP2058" s="13"/>
      <c r="BQ2058" s="302"/>
      <c r="BR2058" s="13"/>
      <c r="BS2058" s="302"/>
      <c r="BT2058" s="13"/>
      <c r="BU2058" s="302"/>
      <c r="BV2058" s="386"/>
      <c r="BW2058" s="303"/>
      <c r="BX2058" s="303"/>
      <c r="BY2058" s="302"/>
      <c r="BZ2058" s="302"/>
      <c r="CA2058" s="387"/>
      <c r="CB2058" s="395"/>
      <c r="CC2058" s="12"/>
      <c r="CD2058" s="304"/>
      <c r="CE2058" s="14"/>
      <c r="CF2058" s="395"/>
      <c r="CG2058" s="397"/>
      <c r="CH2058" s="300">
        <f t="shared" si="777"/>
        <v>0</v>
      </c>
      <c r="CI2058" s="26"/>
      <c r="CJ2058" s="17">
        <f t="shared" si="798"/>
        <v>0</v>
      </c>
      <c r="CK2058" s="18">
        <f t="shared" si="785"/>
        <v>12.89</v>
      </c>
      <c r="CM2058" s="164"/>
      <c r="CN2058" s="302"/>
      <c r="CO2058" s="13">
        <f t="shared" si="778"/>
        <v>0</v>
      </c>
      <c r="CP2058" s="302"/>
      <c r="CQ2058" s="13">
        <f t="shared" si="779"/>
        <v>0</v>
      </c>
      <c r="CR2058" s="302"/>
      <c r="CS2058" s="13">
        <f t="shared" si="780"/>
        <v>0</v>
      </c>
      <c r="CT2058" s="302"/>
      <c r="CU2058" s="13">
        <f t="shared" si="799"/>
        <v>0</v>
      </c>
      <c r="CV2058" s="302"/>
      <c r="CW2058" s="13">
        <f t="shared" si="781"/>
        <v>0</v>
      </c>
      <c r="CX2058" s="13">
        <f t="shared" si="782"/>
        <v>0</v>
      </c>
      <c r="CY2058" s="251">
        <f t="shared" si="783"/>
        <v>0</v>
      </c>
      <c r="CZ2058" s="13" t="s">
        <v>29</v>
      </c>
      <c r="DA2058" s="13">
        <v>50</v>
      </c>
      <c r="DB2058" s="22">
        <f t="shared" si="784"/>
        <v>0</v>
      </c>
      <c r="DD2058" s="24"/>
      <c r="DF2058" s="163"/>
      <c r="DH2058" s="24"/>
      <c r="DI2058" s="447"/>
      <c r="DJ2058" s="163"/>
    </row>
    <row r="2059" spans="1:114" s="7" customFormat="1">
      <c r="A2059" s="277">
        <f t="shared" si="792"/>
        <v>50</v>
      </c>
      <c r="B2059" s="21" t="e">
        <f>'Calculateur de trading'!I2059/C2059/W2059</f>
        <v>#DIV/0!</v>
      </c>
      <c r="C2059" s="278">
        <f t="shared" si="793"/>
        <v>10</v>
      </c>
      <c r="D2059" s="426"/>
      <c r="E2059" s="273">
        <f t="shared" si="794"/>
        <v>100</v>
      </c>
      <c r="F2059" s="271">
        <f t="shared" si="786"/>
        <v>2</v>
      </c>
      <c r="G2059" s="271" t="e">
        <f t="shared" si="787"/>
        <v>#DIV/0!</v>
      </c>
      <c r="H2059" s="272">
        <f t="shared" si="788"/>
        <v>20</v>
      </c>
      <c r="I2059" s="270"/>
      <c r="J2059" s="273">
        <f t="shared" si="795"/>
        <v>200</v>
      </c>
      <c r="K2059" s="271">
        <f t="shared" si="789"/>
        <v>4</v>
      </c>
      <c r="L2059" s="271" t="e">
        <f t="shared" si="790"/>
        <v>#DIV/0!</v>
      </c>
      <c r="M2059" s="272">
        <f t="shared" si="791"/>
        <v>40</v>
      </c>
      <c r="N2059" s="389"/>
      <c r="O2059" s="455" t="e">
        <f>(A2059*B2059*W2059)+(B2059*'Calculateur de trading'!H2059)</f>
        <v>#DIV/0!</v>
      </c>
      <c r="P2059" s="274" t="e">
        <f>O2059/'Déscriptions des trades'!CK2059</f>
        <v>#DIV/0!</v>
      </c>
      <c r="Q2059" s="456" t="e">
        <f>'Déscriptions des trades'!CK2059-O2059</f>
        <v>#DIV/0!</v>
      </c>
      <c r="R2059" s="466" t="e">
        <f t="shared" si="796"/>
        <v>#DIV/0!</v>
      </c>
      <c r="S2059" s="389"/>
      <c r="T2059" s="12"/>
      <c r="U2059" s="25"/>
      <c r="V2059" s="15"/>
      <c r="W2059" s="490">
        <f t="shared" si="800"/>
        <v>0</v>
      </c>
      <c r="X2059" s="21" t="e">
        <f>W2059*U2059/'Déscriptions des trades'!CK2059*'Déscriptions des trades'!B2059</f>
        <v>#DIV/0!</v>
      </c>
      <c r="Y2059" s="459"/>
      <c r="Z2059" s="389"/>
      <c r="AA2059" s="23">
        <f t="shared" si="797"/>
        <v>0.1</v>
      </c>
      <c r="AB2059" s="17" t="e">
        <f>(AA2059*'Déscriptions des trades'!U2059*'Déscriptions des trades'!B2059/'Déscriptions des trades'!CK2059)*'Déscriptions des trades'!W2059</f>
        <v>#DIV/0!</v>
      </c>
      <c r="AC2059" s="265" t="e">
        <f>AB2059*'Déscriptions des trades'!CK2059</f>
        <v>#DIV/0!</v>
      </c>
      <c r="AD2059" s="266" t="e">
        <f>'Déscriptions des trades'!CK2059-AC2059</f>
        <v>#DIV/0!</v>
      </c>
      <c r="AE2059" s="389"/>
      <c r="AF2059" s="399">
        <v>2055</v>
      </c>
      <c r="AG2059" s="389"/>
      <c r="AH2059" s="20"/>
      <c r="AI2059" s="303"/>
      <c r="AJ2059" s="307"/>
      <c r="AK2059" s="161"/>
      <c r="AL2059" s="305"/>
      <c r="AM2059" s="305"/>
      <c r="AN2059" s="162"/>
      <c r="AO2059" s="439"/>
      <c r="AP2059" s="162"/>
      <c r="AQ2059" s="113"/>
      <c r="AR2059" s="113"/>
      <c r="AS2059" s="384"/>
      <c r="AT2059" s="306"/>
      <c r="AU2059" s="306"/>
      <c r="AV2059" s="160"/>
      <c r="AW2059" s="158"/>
      <c r="AX2059" s="385"/>
      <c r="AY2059" s="453"/>
      <c r="AZ2059" s="165"/>
      <c r="BA2059" s="301"/>
      <c r="BB2059" s="165"/>
      <c r="BC2059" s="301"/>
      <c r="BD2059" s="165"/>
      <c r="BE2059" s="302"/>
      <c r="BF2059" s="302"/>
      <c r="BG2059" s="165"/>
      <c r="BH2059" s="303"/>
      <c r="BI2059" s="165"/>
      <c r="BJ2059" s="304"/>
      <c r="BK2059" s="394"/>
      <c r="BL2059" s="302"/>
      <c r="BM2059" s="302"/>
      <c r="BN2059" s="394"/>
      <c r="BO2059" s="302"/>
      <c r="BP2059" s="13"/>
      <c r="BQ2059" s="302"/>
      <c r="BR2059" s="13"/>
      <c r="BS2059" s="302"/>
      <c r="BT2059" s="13"/>
      <c r="BU2059" s="302"/>
      <c r="BV2059" s="386"/>
      <c r="BW2059" s="303"/>
      <c r="BX2059" s="303"/>
      <c r="BY2059" s="302"/>
      <c r="BZ2059" s="302"/>
      <c r="CA2059" s="387"/>
      <c r="CB2059" s="395"/>
      <c r="CC2059" s="12"/>
      <c r="CD2059" s="304"/>
      <c r="CE2059" s="14"/>
      <c r="CF2059" s="395"/>
      <c r="CG2059" s="397"/>
      <c r="CH2059" s="300">
        <f t="shared" si="777"/>
        <v>0</v>
      </c>
      <c r="CI2059" s="26"/>
      <c r="CJ2059" s="17">
        <f t="shared" si="798"/>
        <v>0</v>
      </c>
      <c r="CK2059" s="18">
        <f t="shared" si="785"/>
        <v>12.89</v>
      </c>
      <c r="CM2059" s="164"/>
      <c r="CN2059" s="302"/>
      <c r="CO2059" s="13">
        <f t="shared" si="778"/>
        <v>0</v>
      </c>
      <c r="CP2059" s="302"/>
      <c r="CQ2059" s="13">
        <f t="shared" si="779"/>
        <v>0</v>
      </c>
      <c r="CR2059" s="302"/>
      <c r="CS2059" s="13">
        <f t="shared" si="780"/>
        <v>0</v>
      </c>
      <c r="CT2059" s="302"/>
      <c r="CU2059" s="13">
        <f t="shared" si="799"/>
        <v>0</v>
      </c>
      <c r="CV2059" s="302"/>
      <c r="CW2059" s="13">
        <f t="shared" si="781"/>
        <v>0</v>
      </c>
      <c r="CX2059" s="13">
        <f t="shared" si="782"/>
        <v>0</v>
      </c>
      <c r="CY2059" s="251">
        <f t="shared" si="783"/>
        <v>0</v>
      </c>
      <c r="CZ2059" s="13" t="s">
        <v>29</v>
      </c>
      <c r="DA2059" s="13">
        <v>50</v>
      </c>
      <c r="DB2059" s="22">
        <f t="shared" si="784"/>
        <v>0</v>
      </c>
      <c r="DD2059" s="24"/>
      <c r="DF2059" s="163"/>
      <c r="DH2059" s="24"/>
      <c r="DI2059" s="447"/>
      <c r="DJ2059" s="163"/>
    </row>
    <row r="2060" spans="1:114" s="7" customFormat="1">
      <c r="A2060" s="277">
        <f t="shared" si="792"/>
        <v>50</v>
      </c>
      <c r="B2060" s="21" t="e">
        <f>'Calculateur de trading'!I2060/C2060/W2060</f>
        <v>#DIV/0!</v>
      </c>
      <c r="C2060" s="278">
        <f t="shared" si="793"/>
        <v>10</v>
      </c>
      <c r="D2060" s="278"/>
      <c r="E2060" s="273">
        <f t="shared" si="794"/>
        <v>100</v>
      </c>
      <c r="F2060" s="271">
        <f t="shared" si="786"/>
        <v>2</v>
      </c>
      <c r="G2060" s="271" t="e">
        <f t="shared" si="787"/>
        <v>#DIV/0!</v>
      </c>
      <c r="H2060" s="272">
        <f t="shared" si="788"/>
        <v>20</v>
      </c>
      <c r="I2060" s="270"/>
      <c r="J2060" s="273">
        <f t="shared" si="795"/>
        <v>200</v>
      </c>
      <c r="K2060" s="271">
        <f t="shared" si="789"/>
        <v>4</v>
      </c>
      <c r="L2060" s="271" t="e">
        <f t="shared" si="790"/>
        <v>#DIV/0!</v>
      </c>
      <c r="M2060" s="272">
        <f t="shared" si="791"/>
        <v>40</v>
      </c>
      <c r="N2060" s="389"/>
      <c r="O2060" s="455" t="e">
        <f>(A2060*B2060*W2060)+(B2060*'Calculateur de trading'!H2060)</f>
        <v>#DIV/0!</v>
      </c>
      <c r="P2060" s="274" t="e">
        <f>O2060/'Déscriptions des trades'!CK2060</f>
        <v>#DIV/0!</v>
      </c>
      <c r="Q2060" s="456" t="e">
        <f>'Déscriptions des trades'!CK2060-O2060</f>
        <v>#DIV/0!</v>
      </c>
      <c r="R2060" s="466" t="e">
        <f t="shared" si="796"/>
        <v>#DIV/0!</v>
      </c>
      <c r="S2060" s="389"/>
      <c r="T2060" s="12"/>
      <c r="U2060" s="25"/>
      <c r="V2060" s="15"/>
      <c r="W2060" s="490">
        <f t="shared" si="800"/>
        <v>0</v>
      </c>
      <c r="X2060" s="21" t="e">
        <f>W2060*U2060/'Déscriptions des trades'!CK2060*'Déscriptions des trades'!B2060</f>
        <v>#DIV/0!</v>
      </c>
      <c r="Y2060" s="459"/>
      <c r="Z2060" s="389"/>
      <c r="AA2060" s="23">
        <f t="shared" si="797"/>
        <v>0.1</v>
      </c>
      <c r="AB2060" s="17" t="e">
        <f>(AA2060*'Déscriptions des trades'!U2060*'Déscriptions des trades'!B2060/'Déscriptions des trades'!CK2060)*'Déscriptions des trades'!W2060</f>
        <v>#DIV/0!</v>
      </c>
      <c r="AC2060" s="265" t="e">
        <f>AB2060*'Déscriptions des trades'!CK2060</f>
        <v>#DIV/0!</v>
      </c>
      <c r="AD2060" s="266" t="e">
        <f>'Déscriptions des trades'!CK2060-AC2060</f>
        <v>#DIV/0!</v>
      </c>
      <c r="AE2060" s="389"/>
      <c r="AF2060" s="399">
        <v>2056</v>
      </c>
      <c r="AG2060" s="389"/>
      <c r="AH2060" s="20"/>
      <c r="AI2060" s="303"/>
      <c r="AJ2060" s="307"/>
      <c r="AK2060" s="161"/>
      <c r="AL2060" s="305"/>
      <c r="AM2060" s="305"/>
      <c r="AN2060" s="162"/>
      <c r="AO2060" s="439"/>
      <c r="AP2060" s="162"/>
      <c r="AQ2060" s="113"/>
      <c r="AR2060" s="113"/>
      <c r="AS2060" s="384"/>
      <c r="AT2060" s="306"/>
      <c r="AU2060" s="306"/>
      <c r="AV2060" s="160"/>
      <c r="AW2060" s="158"/>
      <c r="AX2060" s="385"/>
      <c r="AY2060" s="453"/>
      <c r="AZ2060" s="165"/>
      <c r="BA2060" s="301"/>
      <c r="BB2060" s="165"/>
      <c r="BC2060" s="301"/>
      <c r="BD2060" s="165"/>
      <c r="BE2060" s="302"/>
      <c r="BF2060" s="302"/>
      <c r="BG2060" s="165"/>
      <c r="BH2060" s="303"/>
      <c r="BI2060" s="165"/>
      <c r="BJ2060" s="304"/>
      <c r="BK2060" s="394"/>
      <c r="BL2060" s="302"/>
      <c r="BM2060" s="302"/>
      <c r="BN2060" s="394"/>
      <c r="BO2060" s="302"/>
      <c r="BP2060" s="13"/>
      <c r="BQ2060" s="302"/>
      <c r="BR2060" s="13"/>
      <c r="BS2060" s="302"/>
      <c r="BT2060" s="13"/>
      <c r="BU2060" s="302"/>
      <c r="BV2060" s="386"/>
      <c r="BW2060" s="303"/>
      <c r="BX2060" s="303"/>
      <c r="BY2060" s="302"/>
      <c r="BZ2060" s="302"/>
      <c r="CA2060" s="387"/>
      <c r="CB2060" s="395"/>
      <c r="CC2060" s="12"/>
      <c r="CD2060" s="304"/>
      <c r="CE2060" s="14"/>
      <c r="CF2060" s="395"/>
      <c r="CG2060" s="397"/>
      <c r="CH2060" s="300">
        <f t="shared" si="777"/>
        <v>0</v>
      </c>
      <c r="CI2060" s="26"/>
      <c r="CJ2060" s="17">
        <f t="shared" si="798"/>
        <v>0</v>
      </c>
      <c r="CK2060" s="18">
        <f t="shared" si="785"/>
        <v>12.89</v>
      </c>
      <c r="CM2060" s="164"/>
      <c r="CN2060" s="302"/>
      <c r="CO2060" s="13">
        <f t="shared" si="778"/>
        <v>0</v>
      </c>
      <c r="CP2060" s="302"/>
      <c r="CQ2060" s="13">
        <f t="shared" si="779"/>
        <v>0</v>
      </c>
      <c r="CR2060" s="302"/>
      <c r="CS2060" s="13">
        <f t="shared" si="780"/>
        <v>0</v>
      </c>
      <c r="CT2060" s="302"/>
      <c r="CU2060" s="13">
        <f t="shared" si="799"/>
        <v>0</v>
      </c>
      <c r="CV2060" s="302"/>
      <c r="CW2060" s="13">
        <f t="shared" si="781"/>
        <v>0</v>
      </c>
      <c r="CX2060" s="13">
        <f t="shared" si="782"/>
        <v>0</v>
      </c>
      <c r="CY2060" s="251">
        <f t="shared" si="783"/>
        <v>0</v>
      </c>
      <c r="CZ2060" s="13" t="s">
        <v>29</v>
      </c>
      <c r="DA2060" s="13">
        <v>50</v>
      </c>
      <c r="DB2060" s="22">
        <f t="shared" si="784"/>
        <v>0</v>
      </c>
      <c r="DD2060" s="24"/>
      <c r="DF2060" s="163"/>
      <c r="DH2060" s="24"/>
      <c r="DI2060" s="447"/>
      <c r="DJ2060" s="163"/>
    </row>
    <row r="2061" spans="1:114" s="7" customFormat="1">
      <c r="A2061" s="277">
        <f t="shared" si="792"/>
        <v>50</v>
      </c>
      <c r="B2061" s="21" t="e">
        <f>'Calculateur de trading'!I2061/C2061/W2061</f>
        <v>#DIV/0!</v>
      </c>
      <c r="C2061" s="278">
        <f t="shared" si="793"/>
        <v>10</v>
      </c>
      <c r="D2061" s="426"/>
      <c r="E2061" s="273">
        <f t="shared" si="794"/>
        <v>100</v>
      </c>
      <c r="F2061" s="271">
        <f t="shared" si="786"/>
        <v>2</v>
      </c>
      <c r="G2061" s="271" t="e">
        <f t="shared" si="787"/>
        <v>#DIV/0!</v>
      </c>
      <c r="H2061" s="272">
        <f t="shared" si="788"/>
        <v>20</v>
      </c>
      <c r="I2061" s="270"/>
      <c r="J2061" s="273">
        <f t="shared" si="795"/>
        <v>200</v>
      </c>
      <c r="K2061" s="271">
        <f t="shared" si="789"/>
        <v>4</v>
      </c>
      <c r="L2061" s="271" t="e">
        <f t="shared" si="790"/>
        <v>#DIV/0!</v>
      </c>
      <c r="M2061" s="272">
        <f t="shared" si="791"/>
        <v>40</v>
      </c>
      <c r="N2061" s="389"/>
      <c r="O2061" s="455" t="e">
        <f>(A2061*B2061*W2061)+(B2061*'Calculateur de trading'!H2061)</f>
        <v>#DIV/0!</v>
      </c>
      <c r="P2061" s="274" t="e">
        <f>O2061/'Déscriptions des trades'!CK2061</f>
        <v>#DIV/0!</v>
      </c>
      <c r="Q2061" s="456" t="e">
        <f>'Déscriptions des trades'!CK2061-O2061</f>
        <v>#DIV/0!</v>
      </c>
      <c r="R2061" s="466" t="e">
        <f t="shared" si="796"/>
        <v>#DIV/0!</v>
      </c>
      <c r="S2061" s="389"/>
      <c r="T2061" s="12"/>
      <c r="U2061" s="25"/>
      <c r="V2061" s="15"/>
      <c r="W2061" s="490">
        <f t="shared" si="800"/>
        <v>0</v>
      </c>
      <c r="X2061" s="21" t="e">
        <f>W2061*U2061/'Déscriptions des trades'!CK2061*'Déscriptions des trades'!B2061</f>
        <v>#DIV/0!</v>
      </c>
      <c r="Y2061" s="459"/>
      <c r="Z2061" s="389"/>
      <c r="AA2061" s="23">
        <f t="shared" si="797"/>
        <v>0.1</v>
      </c>
      <c r="AB2061" s="17" t="e">
        <f>(AA2061*'Déscriptions des trades'!U2061*'Déscriptions des trades'!B2061/'Déscriptions des trades'!CK2061)*'Déscriptions des trades'!W2061</f>
        <v>#DIV/0!</v>
      </c>
      <c r="AC2061" s="265" t="e">
        <f>AB2061*'Déscriptions des trades'!CK2061</f>
        <v>#DIV/0!</v>
      </c>
      <c r="AD2061" s="266" t="e">
        <f>'Déscriptions des trades'!CK2061-AC2061</f>
        <v>#DIV/0!</v>
      </c>
      <c r="AE2061" s="389"/>
      <c r="AF2061" s="399">
        <v>2057</v>
      </c>
      <c r="AG2061" s="389"/>
      <c r="AH2061" s="20"/>
      <c r="AI2061" s="303"/>
      <c r="AJ2061" s="307"/>
      <c r="AK2061" s="161"/>
      <c r="AL2061" s="305"/>
      <c r="AM2061" s="305"/>
      <c r="AN2061" s="162"/>
      <c r="AO2061" s="439"/>
      <c r="AP2061" s="162"/>
      <c r="AQ2061" s="113"/>
      <c r="AR2061" s="113"/>
      <c r="AS2061" s="384"/>
      <c r="AT2061" s="306"/>
      <c r="AU2061" s="306"/>
      <c r="AV2061" s="160"/>
      <c r="AW2061" s="158"/>
      <c r="AX2061" s="385"/>
      <c r="AY2061" s="453"/>
      <c r="AZ2061" s="165"/>
      <c r="BA2061" s="301"/>
      <c r="BB2061" s="165"/>
      <c r="BC2061" s="301"/>
      <c r="BD2061" s="165"/>
      <c r="BE2061" s="302"/>
      <c r="BF2061" s="302"/>
      <c r="BG2061" s="165"/>
      <c r="BH2061" s="303"/>
      <c r="BI2061" s="165"/>
      <c r="BJ2061" s="304"/>
      <c r="BK2061" s="394"/>
      <c r="BL2061" s="302"/>
      <c r="BM2061" s="302"/>
      <c r="BN2061" s="394"/>
      <c r="BO2061" s="302"/>
      <c r="BP2061" s="13"/>
      <c r="BQ2061" s="302"/>
      <c r="BR2061" s="13"/>
      <c r="BS2061" s="302"/>
      <c r="BT2061" s="13"/>
      <c r="BU2061" s="302"/>
      <c r="BV2061" s="386"/>
      <c r="BW2061" s="303"/>
      <c r="BX2061" s="303"/>
      <c r="BY2061" s="302"/>
      <c r="BZ2061" s="302"/>
      <c r="CA2061" s="387"/>
      <c r="CB2061" s="395"/>
      <c r="CC2061" s="12"/>
      <c r="CD2061" s="304"/>
      <c r="CE2061" s="14"/>
      <c r="CF2061" s="395"/>
      <c r="CG2061" s="397"/>
      <c r="CH2061" s="300">
        <f t="shared" si="777"/>
        <v>0</v>
      </c>
      <c r="CI2061" s="26"/>
      <c r="CJ2061" s="17">
        <f t="shared" si="798"/>
        <v>0</v>
      </c>
      <c r="CK2061" s="18">
        <f t="shared" si="785"/>
        <v>12.89</v>
      </c>
      <c r="CM2061" s="164"/>
      <c r="CN2061" s="302"/>
      <c r="CO2061" s="13">
        <f t="shared" si="778"/>
        <v>0</v>
      </c>
      <c r="CP2061" s="302"/>
      <c r="CQ2061" s="13">
        <f t="shared" si="779"/>
        <v>0</v>
      </c>
      <c r="CR2061" s="302"/>
      <c r="CS2061" s="13">
        <f t="shared" si="780"/>
        <v>0</v>
      </c>
      <c r="CT2061" s="302"/>
      <c r="CU2061" s="13">
        <f t="shared" si="799"/>
        <v>0</v>
      </c>
      <c r="CV2061" s="302"/>
      <c r="CW2061" s="13">
        <f t="shared" si="781"/>
        <v>0</v>
      </c>
      <c r="CX2061" s="13">
        <f t="shared" si="782"/>
        <v>0</v>
      </c>
      <c r="CY2061" s="251">
        <f t="shared" si="783"/>
        <v>0</v>
      </c>
      <c r="CZ2061" s="13" t="s">
        <v>29</v>
      </c>
      <c r="DA2061" s="13">
        <v>50</v>
      </c>
      <c r="DB2061" s="22">
        <f t="shared" si="784"/>
        <v>0</v>
      </c>
      <c r="DD2061" s="24"/>
      <c r="DF2061" s="163"/>
      <c r="DH2061" s="24"/>
      <c r="DI2061" s="447"/>
      <c r="DJ2061" s="163"/>
    </row>
    <row r="2062" spans="1:114" s="7" customFormat="1">
      <c r="A2062" s="277">
        <f t="shared" si="792"/>
        <v>50</v>
      </c>
      <c r="B2062" s="21" t="e">
        <f>'Calculateur de trading'!I2062/C2062/W2062</f>
        <v>#DIV/0!</v>
      </c>
      <c r="C2062" s="278">
        <f t="shared" si="793"/>
        <v>10</v>
      </c>
      <c r="D2062" s="278"/>
      <c r="E2062" s="273">
        <f t="shared" si="794"/>
        <v>100</v>
      </c>
      <c r="F2062" s="271">
        <f t="shared" si="786"/>
        <v>2</v>
      </c>
      <c r="G2062" s="271" t="e">
        <f t="shared" si="787"/>
        <v>#DIV/0!</v>
      </c>
      <c r="H2062" s="272">
        <f t="shared" si="788"/>
        <v>20</v>
      </c>
      <c r="I2062" s="270"/>
      <c r="J2062" s="273">
        <f t="shared" si="795"/>
        <v>200</v>
      </c>
      <c r="K2062" s="271">
        <f t="shared" si="789"/>
        <v>4</v>
      </c>
      <c r="L2062" s="271" t="e">
        <f t="shared" si="790"/>
        <v>#DIV/0!</v>
      </c>
      <c r="M2062" s="272">
        <f t="shared" si="791"/>
        <v>40</v>
      </c>
      <c r="N2062" s="389"/>
      <c r="O2062" s="455" t="e">
        <f>(A2062*B2062*W2062)+(B2062*'Calculateur de trading'!H2062)</f>
        <v>#DIV/0!</v>
      </c>
      <c r="P2062" s="274" t="e">
        <f>O2062/'Déscriptions des trades'!CK2062</f>
        <v>#DIV/0!</v>
      </c>
      <c r="Q2062" s="456" t="e">
        <f>'Déscriptions des trades'!CK2062-O2062</f>
        <v>#DIV/0!</v>
      </c>
      <c r="R2062" s="466" t="e">
        <f t="shared" si="796"/>
        <v>#DIV/0!</v>
      </c>
      <c r="S2062" s="389"/>
      <c r="T2062" s="12"/>
      <c r="U2062" s="25"/>
      <c r="V2062" s="15"/>
      <c r="W2062" s="490">
        <f t="shared" si="800"/>
        <v>0</v>
      </c>
      <c r="X2062" s="21" t="e">
        <f>W2062*U2062/'Déscriptions des trades'!CK2062*'Déscriptions des trades'!B2062</f>
        <v>#DIV/0!</v>
      </c>
      <c r="Y2062" s="459"/>
      <c r="Z2062" s="389"/>
      <c r="AA2062" s="23">
        <f t="shared" si="797"/>
        <v>0.1</v>
      </c>
      <c r="AB2062" s="17" t="e">
        <f>(AA2062*'Déscriptions des trades'!U2062*'Déscriptions des trades'!B2062/'Déscriptions des trades'!CK2062)*'Déscriptions des trades'!W2062</f>
        <v>#DIV/0!</v>
      </c>
      <c r="AC2062" s="265" t="e">
        <f>AB2062*'Déscriptions des trades'!CK2062</f>
        <v>#DIV/0!</v>
      </c>
      <c r="AD2062" s="266" t="e">
        <f>'Déscriptions des trades'!CK2062-AC2062</f>
        <v>#DIV/0!</v>
      </c>
      <c r="AE2062" s="389"/>
      <c r="AF2062" s="399">
        <v>2058</v>
      </c>
      <c r="AG2062" s="389"/>
      <c r="AH2062" s="20"/>
      <c r="AI2062" s="303"/>
      <c r="AJ2062" s="307"/>
      <c r="AK2062" s="161"/>
      <c r="AL2062" s="305"/>
      <c r="AM2062" s="305"/>
      <c r="AN2062" s="162"/>
      <c r="AO2062" s="439"/>
      <c r="AP2062" s="162"/>
      <c r="AQ2062" s="113"/>
      <c r="AR2062" s="113"/>
      <c r="AS2062" s="384"/>
      <c r="AT2062" s="306"/>
      <c r="AU2062" s="306"/>
      <c r="AV2062" s="160"/>
      <c r="AW2062" s="158"/>
      <c r="AX2062" s="385"/>
      <c r="AY2062" s="453"/>
      <c r="AZ2062" s="165"/>
      <c r="BA2062" s="301"/>
      <c r="BB2062" s="165"/>
      <c r="BC2062" s="301"/>
      <c r="BD2062" s="165"/>
      <c r="BE2062" s="302"/>
      <c r="BF2062" s="302"/>
      <c r="BG2062" s="165"/>
      <c r="BH2062" s="303"/>
      <c r="BI2062" s="165"/>
      <c r="BJ2062" s="304"/>
      <c r="BK2062" s="394"/>
      <c r="BL2062" s="302"/>
      <c r="BM2062" s="302"/>
      <c r="BN2062" s="394"/>
      <c r="BO2062" s="302"/>
      <c r="BP2062" s="13"/>
      <c r="BQ2062" s="302"/>
      <c r="BR2062" s="13"/>
      <c r="BS2062" s="302"/>
      <c r="BT2062" s="13"/>
      <c r="BU2062" s="302"/>
      <c r="BV2062" s="386"/>
      <c r="BW2062" s="303"/>
      <c r="BX2062" s="303"/>
      <c r="BY2062" s="302"/>
      <c r="BZ2062" s="302"/>
      <c r="CA2062" s="387"/>
      <c r="CB2062" s="395"/>
      <c r="CC2062" s="12"/>
      <c r="CD2062" s="304"/>
      <c r="CE2062" s="14"/>
      <c r="CF2062" s="395"/>
      <c r="CG2062" s="397"/>
      <c r="CH2062" s="300">
        <f t="shared" si="777"/>
        <v>0</v>
      </c>
      <c r="CI2062" s="26"/>
      <c r="CJ2062" s="17">
        <f t="shared" si="798"/>
        <v>0</v>
      </c>
      <c r="CK2062" s="18">
        <f t="shared" si="785"/>
        <v>12.89</v>
      </c>
      <c r="CM2062" s="164"/>
      <c r="CN2062" s="302"/>
      <c r="CO2062" s="13">
        <f t="shared" si="778"/>
        <v>0</v>
      </c>
      <c r="CP2062" s="302"/>
      <c r="CQ2062" s="13">
        <f t="shared" si="779"/>
        <v>0</v>
      </c>
      <c r="CR2062" s="302"/>
      <c r="CS2062" s="13">
        <f t="shared" si="780"/>
        <v>0</v>
      </c>
      <c r="CT2062" s="302"/>
      <c r="CU2062" s="13">
        <f t="shared" si="799"/>
        <v>0</v>
      </c>
      <c r="CV2062" s="302"/>
      <c r="CW2062" s="13">
        <f t="shared" si="781"/>
        <v>0</v>
      </c>
      <c r="CX2062" s="13">
        <f t="shared" si="782"/>
        <v>0</v>
      </c>
      <c r="CY2062" s="251">
        <f t="shared" si="783"/>
        <v>0</v>
      </c>
      <c r="CZ2062" s="13" t="s">
        <v>29</v>
      </c>
      <c r="DA2062" s="13">
        <v>50</v>
      </c>
      <c r="DB2062" s="22">
        <f t="shared" si="784"/>
        <v>0</v>
      </c>
      <c r="DD2062" s="24"/>
      <c r="DF2062" s="163"/>
      <c r="DH2062" s="24"/>
      <c r="DI2062" s="447"/>
      <c r="DJ2062" s="163"/>
    </row>
    <row r="2063" spans="1:114" s="7" customFormat="1">
      <c r="A2063" s="277">
        <f t="shared" si="792"/>
        <v>50</v>
      </c>
      <c r="B2063" s="21" t="e">
        <f>'Calculateur de trading'!I2063/C2063/W2063</f>
        <v>#DIV/0!</v>
      </c>
      <c r="C2063" s="278">
        <f t="shared" si="793"/>
        <v>10</v>
      </c>
      <c r="D2063" s="426"/>
      <c r="E2063" s="273">
        <f t="shared" si="794"/>
        <v>100</v>
      </c>
      <c r="F2063" s="271">
        <f t="shared" si="786"/>
        <v>2</v>
      </c>
      <c r="G2063" s="271" t="e">
        <f t="shared" si="787"/>
        <v>#DIV/0!</v>
      </c>
      <c r="H2063" s="272">
        <f t="shared" si="788"/>
        <v>20</v>
      </c>
      <c r="I2063" s="270"/>
      <c r="J2063" s="273">
        <f t="shared" si="795"/>
        <v>200</v>
      </c>
      <c r="K2063" s="271">
        <f t="shared" si="789"/>
        <v>4</v>
      </c>
      <c r="L2063" s="271" t="e">
        <f t="shared" si="790"/>
        <v>#DIV/0!</v>
      </c>
      <c r="M2063" s="272">
        <f t="shared" si="791"/>
        <v>40</v>
      </c>
      <c r="N2063" s="389"/>
      <c r="O2063" s="455" t="e">
        <f>(A2063*B2063*W2063)+(B2063*'Calculateur de trading'!H2063)</f>
        <v>#DIV/0!</v>
      </c>
      <c r="P2063" s="274" t="e">
        <f>O2063/'Déscriptions des trades'!CK2063</f>
        <v>#DIV/0!</v>
      </c>
      <c r="Q2063" s="456" t="e">
        <f>'Déscriptions des trades'!CK2063-O2063</f>
        <v>#DIV/0!</v>
      </c>
      <c r="R2063" s="466" t="e">
        <f t="shared" si="796"/>
        <v>#DIV/0!</v>
      </c>
      <c r="S2063" s="389"/>
      <c r="T2063" s="12"/>
      <c r="U2063" s="25"/>
      <c r="V2063" s="15"/>
      <c r="W2063" s="490">
        <f t="shared" si="800"/>
        <v>0</v>
      </c>
      <c r="X2063" s="21" t="e">
        <f>W2063*U2063/'Déscriptions des trades'!CK2063*'Déscriptions des trades'!B2063</f>
        <v>#DIV/0!</v>
      </c>
      <c r="Y2063" s="459"/>
      <c r="Z2063" s="389"/>
      <c r="AA2063" s="23">
        <f t="shared" si="797"/>
        <v>0.1</v>
      </c>
      <c r="AB2063" s="17" t="e">
        <f>(AA2063*'Déscriptions des trades'!U2063*'Déscriptions des trades'!B2063/'Déscriptions des trades'!CK2063)*'Déscriptions des trades'!W2063</f>
        <v>#DIV/0!</v>
      </c>
      <c r="AC2063" s="265" t="e">
        <f>AB2063*'Déscriptions des trades'!CK2063</f>
        <v>#DIV/0!</v>
      </c>
      <c r="AD2063" s="266" t="e">
        <f>'Déscriptions des trades'!CK2063-AC2063</f>
        <v>#DIV/0!</v>
      </c>
      <c r="AE2063" s="389"/>
      <c r="AF2063" s="399">
        <v>2059</v>
      </c>
      <c r="AG2063" s="389"/>
      <c r="AH2063" s="20"/>
      <c r="AI2063" s="303"/>
      <c r="AJ2063" s="307"/>
      <c r="AK2063" s="161"/>
      <c r="AL2063" s="305"/>
      <c r="AM2063" s="305"/>
      <c r="AN2063" s="162"/>
      <c r="AO2063" s="439"/>
      <c r="AP2063" s="162"/>
      <c r="AQ2063" s="113"/>
      <c r="AR2063" s="113"/>
      <c r="AS2063" s="384"/>
      <c r="AT2063" s="306"/>
      <c r="AU2063" s="306"/>
      <c r="AV2063" s="160"/>
      <c r="AW2063" s="158"/>
      <c r="AX2063" s="385"/>
      <c r="AY2063" s="453"/>
      <c r="AZ2063" s="165"/>
      <c r="BA2063" s="301"/>
      <c r="BB2063" s="165"/>
      <c r="BC2063" s="301"/>
      <c r="BD2063" s="165"/>
      <c r="BE2063" s="302"/>
      <c r="BF2063" s="302"/>
      <c r="BG2063" s="165"/>
      <c r="BH2063" s="303"/>
      <c r="BI2063" s="165"/>
      <c r="BJ2063" s="304"/>
      <c r="BK2063" s="394"/>
      <c r="BL2063" s="302"/>
      <c r="BM2063" s="302"/>
      <c r="BN2063" s="394"/>
      <c r="BO2063" s="302"/>
      <c r="BP2063" s="13"/>
      <c r="BQ2063" s="302"/>
      <c r="BR2063" s="13"/>
      <c r="BS2063" s="302"/>
      <c r="BT2063" s="13"/>
      <c r="BU2063" s="302"/>
      <c r="BV2063" s="386"/>
      <c r="BW2063" s="303"/>
      <c r="BX2063" s="303"/>
      <c r="BY2063" s="302"/>
      <c r="BZ2063" s="302"/>
      <c r="CA2063" s="387"/>
      <c r="CB2063" s="395"/>
      <c r="CC2063" s="12"/>
      <c r="CD2063" s="304"/>
      <c r="CE2063" s="14"/>
      <c r="CF2063" s="395"/>
      <c r="CG2063" s="397"/>
      <c r="CH2063" s="300">
        <f t="shared" ref="CH2063:CH2126" si="801">BW2063-BH2063</f>
        <v>0</v>
      </c>
      <c r="CI2063" s="26"/>
      <c r="CJ2063" s="17">
        <f t="shared" si="798"/>
        <v>0</v>
      </c>
      <c r="CK2063" s="18">
        <f t="shared" si="785"/>
        <v>12.89</v>
      </c>
      <c r="CM2063" s="164"/>
      <c r="CN2063" s="302"/>
      <c r="CO2063" s="13">
        <f t="shared" ref="CO2063:CO2126" si="802">IF(CN2063="Oui",10,)</f>
        <v>0</v>
      </c>
      <c r="CP2063" s="302"/>
      <c r="CQ2063" s="13">
        <f t="shared" ref="CQ2063:CQ2126" si="803">IF(CP2063="Oui",10,)</f>
        <v>0</v>
      </c>
      <c r="CR2063" s="302"/>
      <c r="CS2063" s="13">
        <f t="shared" ref="CS2063:CS2126" si="804">IF(CR2063="Bon",10,)</f>
        <v>0</v>
      </c>
      <c r="CT2063" s="302"/>
      <c r="CU2063" s="13">
        <f t="shared" si="799"/>
        <v>0</v>
      </c>
      <c r="CV2063" s="302"/>
      <c r="CW2063" s="13">
        <f t="shared" ref="CW2063:CW2126" si="805">IF(CV2063="Non",10,)</f>
        <v>0</v>
      </c>
      <c r="CX2063" s="13">
        <f t="shared" ref="CX2063:CX2126" si="806">IF(CV2063="Oui",-40,)</f>
        <v>0</v>
      </c>
      <c r="CY2063" s="251">
        <f t="shared" ref="CY2063:CY2126" si="807">SUM(CN2063:CX2063)</f>
        <v>0</v>
      </c>
      <c r="CZ2063" s="13" t="s">
        <v>29</v>
      </c>
      <c r="DA2063" s="13">
        <v>50</v>
      </c>
      <c r="DB2063" s="22">
        <f t="shared" ref="DB2063:DB2126" si="808">CY2063/DA2063</f>
        <v>0</v>
      </c>
      <c r="DD2063" s="24"/>
      <c r="DF2063" s="163"/>
      <c r="DH2063" s="24"/>
      <c r="DI2063" s="447"/>
      <c r="DJ2063" s="163"/>
    </row>
    <row r="2064" spans="1:114" s="7" customFormat="1">
      <c r="A2064" s="277">
        <f t="shared" si="792"/>
        <v>50</v>
      </c>
      <c r="B2064" s="21" t="e">
        <f>'Calculateur de trading'!I2064/C2064/W2064</f>
        <v>#DIV/0!</v>
      </c>
      <c r="C2064" s="278">
        <f t="shared" si="793"/>
        <v>10</v>
      </c>
      <c r="D2064" s="426"/>
      <c r="E2064" s="273">
        <f t="shared" si="794"/>
        <v>100</v>
      </c>
      <c r="F2064" s="271">
        <f t="shared" si="786"/>
        <v>2</v>
      </c>
      <c r="G2064" s="271" t="e">
        <f t="shared" si="787"/>
        <v>#DIV/0!</v>
      </c>
      <c r="H2064" s="272">
        <f t="shared" si="788"/>
        <v>20</v>
      </c>
      <c r="I2064" s="270"/>
      <c r="J2064" s="273">
        <f t="shared" si="795"/>
        <v>200</v>
      </c>
      <c r="K2064" s="271">
        <f t="shared" si="789"/>
        <v>4</v>
      </c>
      <c r="L2064" s="271" t="e">
        <f t="shared" si="790"/>
        <v>#DIV/0!</v>
      </c>
      <c r="M2064" s="272">
        <f t="shared" si="791"/>
        <v>40</v>
      </c>
      <c r="N2064" s="389"/>
      <c r="O2064" s="455" t="e">
        <f>(A2064*B2064*W2064)+(B2064*'Calculateur de trading'!H2064)</f>
        <v>#DIV/0!</v>
      </c>
      <c r="P2064" s="274" t="e">
        <f>O2064/'Déscriptions des trades'!CK2064</f>
        <v>#DIV/0!</v>
      </c>
      <c r="Q2064" s="456" t="e">
        <f>'Déscriptions des trades'!CK2064-O2064</f>
        <v>#DIV/0!</v>
      </c>
      <c r="R2064" s="466" t="e">
        <f t="shared" si="796"/>
        <v>#DIV/0!</v>
      </c>
      <c r="S2064" s="389"/>
      <c r="T2064" s="12"/>
      <c r="U2064" s="25"/>
      <c r="V2064" s="15"/>
      <c r="W2064" s="490">
        <f t="shared" si="800"/>
        <v>0</v>
      </c>
      <c r="X2064" s="21" t="e">
        <f>W2064*U2064/'Déscriptions des trades'!CK2064*'Déscriptions des trades'!B2064</f>
        <v>#DIV/0!</v>
      </c>
      <c r="Y2064" s="459"/>
      <c r="Z2064" s="389"/>
      <c r="AA2064" s="23">
        <f t="shared" si="797"/>
        <v>0.1</v>
      </c>
      <c r="AB2064" s="17" t="e">
        <f>(AA2064*'Déscriptions des trades'!U2064*'Déscriptions des trades'!B2064/'Déscriptions des trades'!CK2064)*'Déscriptions des trades'!W2064</f>
        <v>#DIV/0!</v>
      </c>
      <c r="AC2064" s="265" t="e">
        <f>AB2064*'Déscriptions des trades'!CK2064</f>
        <v>#DIV/0!</v>
      </c>
      <c r="AD2064" s="266" t="e">
        <f>'Déscriptions des trades'!CK2064-AC2064</f>
        <v>#DIV/0!</v>
      </c>
      <c r="AE2064" s="389"/>
      <c r="AF2064" s="399">
        <v>2060</v>
      </c>
      <c r="AG2064" s="389"/>
      <c r="AH2064" s="20"/>
      <c r="AI2064" s="303"/>
      <c r="AJ2064" s="307"/>
      <c r="AK2064" s="161"/>
      <c r="AL2064" s="305"/>
      <c r="AM2064" s="305"/>
      <c r="AN2064" s="162"/>
      <c r="AO2064" s="439"/>
      <c r="AP2064" s="162"/>
      <c r="AQ2064" s="113"/>
      <c r="AR2064" s="113"/>
      <c r="AS2064" s="384"/>
      <c r="AT2064" s="306"/>
      <c r="AU2064" s="306"/>
      <c r="AV2064" s="160"/>
      <c r="AW2064" s="158"/>
      <c r="AX2064" s="385"/>
      <c r="AY2064" s="453"/>
      <c r="AZ2064" s="165"/>
      <c r="BA2064" s="301"/>
      <c r="BB2064" s="165"/>
      <c r="BC2064" s="301"/>
      <c r="BD2064" s="165"/>
      <c r="BE2064" s="302"/>
      <c r="BF2064" s="302"/>
      <c r="BG2064" s="165"/>
      <c r="BH2064" s="303"/>
      <c r="BI2064" s="165"/>
      <c r="BJ2064" s="304"/>
      <c r="BK2064" s="394"/>
      <c r="BL2064" s="302"/>
      <c r="BM2064" s="302"/>
      <c r="BN2064" s="394"/>
      <c r="BO2064" s="302"/>
      <c r="BP2064" s="13"/>
      <c r="BQ2064" s="302"/>
      <c r="BR2064" s="13"/>
      <c r="BS2064" s="302"/>
      <c r="BT2064" s="13"/>
      <c r="BU2064" s="302"/>
      <c r="BV2064" s="386"/>
      <c r="BW2064" s="303"/>
      <c r="BX2064" s="303"/>
      <c r="BY2064" s="302"/>
      <c r="BZ2064" s="302"/>
      <c r="CA2064" s="387"/>
      <c r="CB2064" s="395"/>
      <c r="CC2064" s="12"/>
      <c r="CD2064" s="304"/>
      <c r="CE2064" s="14"/>
      <c r="CF2064" s="395"/>
      <c r="CG2064" s="397"/>
      <c r="CH2064" s="300">
        <f t="shared" si="801"/>
        <v>0</v>
      </c>
      <c r="CI2064" s="26"/>
      <c r="CJ2064" s="17">
        <f t="shared" si="798"/>
        <v>0</v>
      </c>
      <c r="CK2064" s="18">
        <f t="shared" ref="CK2064:CK2127" si="809">CI2064+CK2063</f>
        <v>12.89</v>
      </c>
      <c r="CM2064" s="164"/>
      <c r="CN2064" s="302"/>
      <c r="CO2064" s="13">
        <f t="shared" si="802"/>
        <v>0</v>
      </c>
      <c r="CP2064" s="302"/>
      <c r="CQ2064" s="13">
        <f t="shared" si="803"/>
        <v>0</v>
      </c>
      <c r="CR2064" s="302"/>
      <c r="CS2064" s="13">
        <f t="shared" si="804"/>
        <v>0</v>
      </c>
      <c r="CT2064" s="302"/>
      <c r="CU2064" s="13">
        <f t="shared" si="799"/>
        <v>0</v>
      </c>
      <c r="CV2064" s="302"/>
      <c r="CW2064" s="13">
        <f t="shared" si="805"/>
        <v>0</v>
      </c>
      <c r="CX2064" s="13">
        <f t="shared" si="806"/>
        <v>0</v>
      </c>
      <c r="CY2064" s="251">
        <f t="shared" si="807"/>
        <v>0</v>
      </c>
      <c r="CZ2064" s="13" t="s">
        <v>29</v>
      </c>
      <c r="DA2064" s="13">
        <v>50</v>
      </c>
      <c r="DB2064" s="22">
        <f t="shared" si="808"/>
        <v>0</v>
      </c>
      <c r="DD2064" s="24"/>
      <c r="DF2064" s="163"/>
      <c r="DH2064" s="24"/>
      <c r="DI2064" s="447"/>
      <c r="DJ2064" s="163"/>
    </row>
    <row r="2065" spans="1:114" s="7" customFormat="1">
      <c r="A2065" s="277">
        <f t="shared" si="792"/>
        <v>50</v>
      </c>
      <c r="B2065" s="21" t="e">
        <f>'Calculateur de trading'!I2065/C2065/W2065</f>
        <v>#DIV/0!</v>
      </c>
      <c r="C2065" s="278">
        <f t="shared" si="793"/>
        <v>10</v>
      </c>
      <c r="D2065" s="278"/>
      <c r="E2065" s="273">
        <f t="shared" si="794"/>
        <v>100</v>
      </c>
      <c r="F2065" s="271">
        <f t="shared" si="786"/>
        <v>2</v>
      </c>
      <c r="G2065" s="271" t="e">
        <f t="shared" si="787"/>
        <v>#DIV/0!</v>
      </c>
      <c r="H2065" s="272">
        <f t="shared" si="788"/>
        <v>20</v>
      </c>
      <c r="I2065" s="270"/>
      <c r="J2065" s="273">
        <f t="shared" si="795"/>
        <v>200</v>
      </c>
      <c r="K2065" s="271">
        <f t="shared" si="789"/>
        <v>4</v>
      </c>
      <c r="L2065" s="271" t="e">
        <f t="shared" si="790"/>
        <v>#DIV/0!</v>
      </c>
      <c r="M2065" s="272">
        <f t="shared" si="791"/>
        <v>40</v>
      </c>
      <c r="N2065" s="389"/>
      <c r="O2065" s="455" t="e">
        <f>(A2065*B2065*W2065)+(B2065*'Calculateur de trading'!H2065)</f>
        <v>#DIV/0!</v>
      </c>
      <c r="P2065" s="274" t="e">
        <f>O2065/'Déscriptions des trades'!CK2065</f>
        <v>#DIV/0!</v>
      </c>
      <c r="Q2065" s="456" t="e">
        <f>'Déscriptions des trades'!CK2065-O2065</f>
        <v>#DIV/0!</v>
      </c>
      <c r="R2065" s="466" t="e">
        <f t="shared" si="796"/>
        <v>#DIV/0!</v>
      </c>
      <c r="S2065" s="389"/>
      <c r="T2065" s="12"/>
      <c r="U2065" s="25"/>
      <c r="V2065" s="15"/>
      <c r="W2065" s="490">
        <f t="shared" si="800"/>
        <v>0</v>
      </c>
      <c r="X2065" s="21" t="e">
        <f>W2065*U2065/'Déscriptions des trades'!CK2065*'Déscriptions des trades'!B2065</f>
        <v>#DIV/0!</v>
      </c>
      <c r="Y2065" s="459"/>
      <c r="Z2065" s="389"/>
      <c r="AA2065" s="23">
        <f t="shared" si="797"/>
        <v>0.1</v>
      </c>
      <c r="AB2065" s="17" t="e">
        <f>(AA2065*'Déscriptions des trades'!U2065*'Déscriptions des trades'!B2065/'Déscriptions des trades'!CK2065)*'Déscriptions des trades'!W2065</f>
        <v>#DIV/0!</v>
      </c>
      <c r="AC2065" s="265" t="e">
        <f>AB2065*'Déscriptions des trades'!CK2065</f>
        <v>#DIV/0!</v>
      </c>
      <c r="AD2065" s="266" t="e">
        <f>'Déscriptions des trades'!CK2065-AC2065</f>
        <v>#DIV/0!</v>
      </c>
      <c r="AE2065" s="389"/>
      <c r="AF2065" s="399">
        <v>2061</v>
      </c>
      <c r="AG2065" s="389"/>
      <c r="AH2065" s="20"/>
      <c r="AI2065" s="303"/>
      <c r="AJ2065" s="307"/>
      <c r="AK2065" s="161"/>
      <c r="AL2065" s="305"/>
      <c r="AM2065" s="305"/>
      <c r="AN2065" s="162"/>
      <c r="AO2065" s="439"/>
      <c r="AP2065" s="162"/>
      <c r="AQ2065" s="113"/>
      <c r="AR2065" s="113"/>
      <c r="AS2065" s="384"/>
      <c r="AT2065" s="306"/>
      <c r="AU2065" s="306"/>
      <c r="AV2065" s="160"/>
      <c r="AW2065" s="158"/>
      <c r="AX2065" s="385"/>
      <c r="AY2065" s="453"/>
      <c r="AZ2065" s="165"/>
      <c r="BA2065" s="301"/>
      <c r="BB2065" s="165"/>
      <c r="BC2065" s="301"/>
      <c r="BD2065" s="165"/>
      <c r="BE2065" s="302"/>
      <c r="BF2065" s="302"/>
      <c r="BG2065" s="165"/>
      <c r="BH2065" s="303"/>
      <c r="BI2065" s="165"/>
      <c r="BJ2065" s="304"/>
      <c r="BK2065" s="394"/>
      <c r="BL2065" s="302"/>
      <c r="BM2065" s="302"/>
      <c r="BN2065" s="394"/>
      <c r="BO2065" s="302"/>
      <c r="BP2065" s="13"/>
      <c r="BQ2065" s="302"/>
      <c r="BR2065" s="13"/>
      <c r="BS2065" s="302"/>
      <c r="BT2065" s="13"/>
      <c r="BU2065" s="302"/>
      <c r="BV2065" s="386"/>
      <c r="BW2065" s="303"/>
      <c r="BX2065" s="303"/>
      <c r="BY2065" s="302"/>
      <c r="BZ2065" s="302"/>
      <c r="CA2065" s="387"/>
      <c r="CB2065" s="395"/>
      <c r="CC2065" s="12"/>
      <c r="CD2065" s="304"/>
      <c r="CE2065" s="14"/>
      <c r="CF2065" s="395"/>
      <c r="CG2065" s="397"/>
      <c r="CH2065" s="300">
        <f t="shared" si="801"/>
        <v>0</v>
      </c>
      <c r="CI2065" s="26"/>
      <c r="CJ2065" s="17">
        <f t="shared" si="798"/>
        <v>0</v>
      </c>
      <c r="CK2065" s="18">
        <f t="shared" si="809"/>
        <v>12.89</v>
      </c>
      <c r="CM2065" s="164"/>
      <c r="CN2065" s="302"/>
      <c r="CO2065" s="13">
        <f t="shared" si="802"/>
        <v>0</v>
      </c>
      <c r="CP2065" s="302"/>
      <c r="CQ2065" s="13">
        <f t="shared" si="803"/>
        <v>0</v>
      </c>
      <c r="CR2065" s="302"/>
      <c r="CS2065" s="13">
        <f t="shared" si="804"/>
        <v>0</v>
      </c>
      <c r="CT2065" s="302"/>
      <c r="CU2065" s="13">
        <f t="shared" si="799"/>
        <v>0</v>
      </c>
      <c r="CV2065" s="302"/>
      <c r="CW2065" s="13">
        <f t="shared" si="805"/>
        <v>0</v>
      </c>
      <c r="CX2065" s="13">
        <f t="shared" si="806"/>
        <v>0</v>
      </c>
      <c r="CY2065" s="251">
        <f t="shared" si="807"/>
        <v>0</v>
      </c>
      <c r="CZ2065" s="13" t="s">
        <v>29</v>
      </c>
      <c r="DA2065" s="13">
        <v>50</v>
      </c>
      <c r="DB2065" s="22">
        <f t="shared" si="808"/>
        <v>0</v>
      </c>
      <c r="DD2065" s="24"/>
      <c r="DF2065" s="163"/>
      <c r="DH2065" s="24"/>
      <c r="DI2065" s="447"/>
      <c r="DJ2065" s="163"/>
    </row>
    <row r="2066" spans="1:114" s="7" customFormat="1">
      <c r="A2066" s="277">
        <f t="shared" si="792"/>
        <v>50</v>
      </c>
      <c r="B2066" s="21" t="e">
        <f>'Calculateur de trading'!I2066/C2066/W2066</f>
        <v>#DIV/0!</v>
      </c>
      <c r="C2066" s="278">
        <f t="shared" si="793"/>
        <v>10</v>
      </c>
      <c r="D2066" s="426"/>
      <c r="E2066" s="273">
        <f t="shared" si="794"/>
        <v>100</v>
      </c>
      <c r="F2066" s="271">
        <f t="shared" si="786"/>
        <v>2</v>
      </c>
      <c r="G2066" s="271" t="e">
        <f t="shared" si="787"/>
        <v>#DIV/0!</v>
      </c>
      <c r="H2066" s="272">
        <f t="shared" si="788"/>
        <v>20</v>
      </c>
      <c r="I2066" s="270"/>
      <c r="J2066" s="273">
        <f t="shared" si="795"/>
        <v>200</v>
      </c>
      <c r="K2066" s="271">
        <f t="shared" si="789"/>
        <v>4</v>
      </c>
      <c r="L2066" s="271" t="e">
        <f t="shared" si="790"/>
        <v>#DIV/0!</v>
      </c>
      <c r="M2066" s="272">
        <f t="shared" si="791"/>
        <v>40</v>
      </c>
      <c r="N2066" s="389"/>
      <c r="O2066" s="455" t="e">
        <f>(A2066*B2066*W2066)+(B2066*'Calculateur de trading'!H2066)</f>
        <v>#DIV/0!</v>
      </c>
      <c r="P2066" s="274" t="e">
        <f>O2066/'Déscriptions des trades'!CK2066</f>
        <v>#DIV/0!</v>
      </c>
      <c r="Q2066" s="456" t="e">
        <f>'Déscriptions des trades'!CK2066-O2066</f>
        <v>#DIV/0!</v>
      </c>
      <c r="R2066" s="466" t="e">
        <f t="shared" si="796"/>
        <v>#DIV/0!</v>
      </c>
      <c r="S2066" s="389"/>
      <c r="T2066" s="12"/>
      <c r="U2066" s="25"/>
      <c r="V2066" s="15"/>
      <c r="W2066" s="490">
        <f t="shared" si="800"/>
        <v>0</v>
      </c>
      <c r="X2066" s="21" t="e">
        <f>W2066*U2066/'Déscriptions des trades'!CK2066*'Déscriptions des trades'!B2066</f>
        <v>#DIV/0!</v>
      </c>
      <c r="Y2066" s="459"/>
      <c r="Z2066" s="389"/>
      <c r="AA2066" s="23">
        <f t="shared" si="797"/>
        <v>0.1</v>
      </c>
      <c r="AB2066" s="17" t="e">
        <f>(AA2066*'Déscriptions des trades'!U2066*'Déscriptions des trades'!B2066/'Déscriptions des trades'!CK2066)*'Déscriptions des trades'!W2066</f>
        <v>#DIV/0!</v>
      </c>
      <c r="AC2066" s="265" t="e">
        <f>AB2066*'Déscriptions des trades'!CK2066</f>
        <v>#DIV/0!</v>
      </c>
      <c r="AD2066" s="266" t="e">
        <f>'Déscriptions des trades'!CK2066-AC2066</f>
        <v>#DIV/0!</v>
      </c>
      <c r="AE2066" s="389"/>
      <c r="AF2066" s="399">
        <v>2062</v>
      </c>
      <c r="AG2066" s="389"/>
      <c r="AH2066" s="20"/>
      <c r="AI2066" s="303"/>
      <c r="AJ2066" s="307"/>
      <c r="AK2066" s="161"/>
      <c r="AL2066" s="305"/>
      <c r="AM2066" s="305"/>
      <c r="AN2066" s="162"/>
      <c r="AO2066" s="439"/>
      <c r="AP2066" s="162"/>
      <c r="AQ2066" s="113"/>
      <c r="AR2066" s="113"/>
      <c r="AS2066" s="384"/>
      <c r="AT2066" s="306"/>
      <c r="AU2066" s="306"/>
      <c r="AV2066" s="160"/>
      <c r="AW2066" s="158"/>
      <c r="AX2066" s="385"/>
      <c r="AY2066" s="453"/>
      <c r="AZ2066" s="165"/>
      <c r="BA2066" s="301"/>
      <c r="BB2066" s="165"/>
      <c r="BC2066" s="301"/>
      <c r="BD2066" s="165"/>
      <c r="BE2066" s="302"/>
      <c r="BF2066" s="302"/>
      <c r="BG2066" s="165"/>
      <c r="BH2066" s="303"/>
      <c r="BI2066" s="165"/>
      <c r="BJ2066" s="304"/>
      <c r="BK2066" s="394"/>
      <c r="BL2066" s="302"/>
      <c r="BM2066" s="302"/>
      <c r="BN2066" s="394"/>
      <c r="BO2066" s="302"/>
      <c r="BP2066" s="13"/>
      <c r="BQ2066" s="302"/>
      <c r="BR2066" s="13"/>
      <c r="BS2066" s="302"/>
      <c r="BT2066" s="13"/>
      <c r="BU2066" s="302"/>
      <c r="BV2066" s="386"/>
      <c r="BW2066" s="303"/>
      <c r="BX2066" s="303"/>
      <c r="BY2066" s="302"/>
      <c r="BZ2066" s="302"/>
      <c r="CA2066" s="387"/>
      <c r="CB2066" s="395"/>
      <c r="CC2066" s="12"/>
      <c r="CD2066" s="304"/>
      <c r="CE2066" s="14"/>
      <c r="CF2066" s="395"/>
      <c r="CG2066" s="397"/>
      <c r="CH2066" s="300">
        <f t="shared" si="801"/>
        <v>0</v>
      </c>
      <c r="CI2066" s="26"/>
      <c r="CJ2066" s="17">
        <f t="shared" si="798"/>
        <v>0</v>
      </c>
      <c r="CK2066" s="18">
        <f t="shared" si="809"/>
        <v>12.89</v>
      </c>
      <c r="CM2066" s="164"/>
      <c r="CN2066" s="302"/>
      <c r="CO2066" s="13">
        <f t="shared" si="802"/>
        <v>0</v>
      </c>
      <c r="CP2066" s="302"/>
      <c r="CQ2066" s="13">
        <f t="shared" si="803"/>
        <v>0</v>
      </c>
      <c r="CR2066" s="302"/>
      <c r="CS2066" s="13">
        <f t="shared" si="804"/>
        <v>0</v>
      </c>
      <c r="CT2066" s="302"/>
      <c r="CU2066" s="13">
        <f t="shared" si="799"/>
        <v>0</v>
      </c>
      <c r="CV2066" s="302"/>
      <c r="CW2066" s="13">
        <f t="shared" si="805"/>
        <v>0</v>
      </c>
      <c r="CX2066" s="13">
        <f t="shared" si="806"/>
        <v>0</v>
      </c>
      <c r="CY2066" s="251">
        <f t="shared" si="807"/>
        <v>0</v>
      </c>
      <c r="CZ2066" s="13" t="s">
        <v>29</v>
      </c>
      <c r="DA2066" s="13">
        <v>50</v>
      </c>
      <c r="DB2066" s="22">
        <f t="shared" si="808"/>
        <v>0</v>
      </c>
      <c r="DD2066" s="24"/>
      <c r="DF2066" s="163"/>
      <c r="DH2066" s="24"/>
      <c r="DI2066" s="447"/>
      <c r="DJ2066" s="163"/>
    </row>
    <row r="2067" spans="1:114" s="7" customFormat="1">
      <c r="A2067" s="277">
        <f t="shared" si="792"/>
        <v>50</v>
      </c>
      <c r="B2067" s="21" t="e">
        <f>'Calculateur de trading'!I2067/C2067/W2067</f>
        <v>#DIV/0!</v>
      </c>
      <c r="C2067" s="278">
        <f t="shared" si="793"/>
        <v>10</v>
      </c>
      <c r="D2067" s="278"/>
      <c r="E2067" s="273">
        <f t="shared" si="794"/>
        <v>100</v>
      </c>
      <c r="F2067" s="271">
        <f t="shared" si="786"/>
        <v>2</v>
      </c>
      <c r="G2067" s="271" t="e">
        <f t="shared" si="787"/>
        <v>#DIV/0!</v>
      </c>
      <c r="H2067" s="272">
        <f t="shared" si="788"/>
        <v>20</v>
      </c>
      <c r="I2067" s="270"/>
      <c r="J2067" s="273">
        <f t="shared" si="795"/>
        <v>200</v>
      </c>
      <c r="K2067" s="271">
        <f t="shared" si="789"/>
        <v>4</v>
      </c>
      <c r="L2067" s="271" t="e">
        <f t="shared" si="790"/>
        <v>#DIV/0!</v>
      </c>
      <c r="M2067" s="272">
        <f t="shared" si="791"/>
        <v>40</v>
      </c>
      <c r="N2067" s="389"/>
      <c r="O2067" s="455" t="e">
        <f>(A2067*B2067*W2067)+(B2067*'Calculateur de trading'!H2067)</f>
        <v>#DIV/0!</v>
      </c>
      <c r="P2067" s="274" t="e">
        <f>O2067/'Déscriptions des trades'!CK2067</f>
        <v>#DIV/0!</v>
      </c>
      <c r="Q2067" s="456" t="e">
        <f>'Déscriptions des trades'!CK2067-O2067</f>
        <v>#DIV/0!</v>
      </c>
      <c r="R2067" s="466" t="e">
        <f t="shared" si="796"/>
        <v>#DIV/0!</v>
      </c>
      <c r="S2067" s="389"/>
      <c r="T2067" s="12"/>
      <c r="U2067" s="25"/>
      <c r="V2067" s="15"/>
      <c r="W2067" s="490">
        <f t="shared" si="800"/>
        <v>0</v>
      </c>
      <c r="X2067" s="21" t="e">
        <f>W2067*U2067/'Déscriptions des trades'!CK2067*'Déscriptions des trades'!B2067</f>
        <v>#DIV/0!</v>
      </c>
      <c r="Y2067" s="459"/>
      <c r="Z2067" s="389"/>
      <c r="AA2067" s="23">
        <f t="shared" si="797"/>
        <v>0.1</v>
      </c>
      <c r="AB2067" s="17" t="e">
        <f>(AA2067*'Déscriptions des trades'!U2067*'Déscriptions des trades'!B2067/'Déscriptions des trades'!CK2067)*'Déscriptions des trades'!W2067</f>
        <v>#DIV/0!</v>
      </c>
      <c r="AC2067" s="265" t="e">
        <f>AB2067*'Déscriptions des trades'!CK2067</f>
        <v>#DIV/0!</v>
      </c>
      <c r="AD2067" s="266" t="e">
        <f>'Déscriptions des trades'!CK2067-AC2067</f>
        <v>#DIV/0!</v>
      </c>
      <c r="AE2067" s="389"/>
      <c r="AF2067" s="399">
        <v>2063</v>
      </c>
      <c r="AG2067" s="389"/>
      <c r="AH2067" s="20"/>
      <c r="AI2067" s="303"/>
      <c r="AJ2067" s="307"/>
      <c r="AK2067" s="161"/>
      <c r="AL2067" s="305"/>
      <c r="AM2067" s="305"/>
      <c r="AN2067" s="162"/>
      <c r="AO2067" s="439"/>
      <c r="AP2067" s="162"/>
      <c r="AQ2067" s="113"/>
      <c r="AR2067" s="113"/>
      <c r="AS2067" s="384"/>
      <c r="AT2067" s="306"/>
      <c r="AU2067" s="306"/>
      <c r="AV2067" s="160"/>
      <c r="AW2067" s="158"/>
      <c r="AX2067" s="385"/>
      <c r="AY2067" s="453"/>
      <c r="AZ2067" s="165"/>
      <c r="BA2067" s="301"/>
      <c r="BB2067" s="165"/>
      <c r="BC2067" s="301"/>
      <c r="BD2067" s="165"/>
      <c r="BE2067" s="302"/>
      <c r="BF2067" s="302"/>
      <c r="BG2067" s="165"/>
      <c r="BH2067" s="303"/>
      <c r="BI2067" s="165"/>
      <c r="BJ2067" s="304"/>
      <c r="BK2067" s="394"/>
      <c r="BL2067" s="302"/>
      <c r="BM2067" s="302"/>
      <c r="BN2067" s="394"/>
      <c r="BO2067" s="302"/>
      <c r="BP2067" s="13"/>
      <c r="BQ2067" s="302"/>
      <c r="BR2067" s="13"/>
      <c r="BS2067" s="302"/>
      <c r="BT2067" s="13"/>
      <c r="BU2067" s="302"/>
      <c r="BV2067" s="386"/>
      <c r="BW2067" s="303"/>
      <c r="BX2067" s="303"/>
      <c r="BY2067" s="302"/>
      <c r="BZ2067" s="302"/>
      <c r="CA2067" s="387"/>
      <c r="CB2067" s="395"/>
      <c r="CC2067" s="12"/>
      <c r="CD2067" s="304"/>
      <c r="CE2067" s="14"/>
      <c r="CF2067" s="395"/>
      <c r="CG2067" s="397"/>
      <c r="CH2067" s="300">
        <f t="shared" si="801"/>
        <v>0</v>
      </c>
      <c r="CI2067" s="26"/>
      <c r="CJ2067" s="17">
        <f t="shared" si="798"/>
        <v>0</v>
      </c>
      <c r="CK2067" s="18">
        <f t="shared" si="809"/>
        <v>12.89</v>
      </c>
      <c r="CM2067" s="164"/>
      <c r="CN2067" s="302"/>
      <c r="CO2067" s="13">
        <f t="shared" si="802"/>
        <v>0</v>
      </c>
      <c r="CP2067" s="302"/>
      <c r="CQ2067" s="13">
        <f t="shared" si="803"/>
        <v>0</v>
      </c>
      <c r="CR2067" s="302"/>
      <c r="CS2067" s="13">
        <f t="shared" si="804"/>
        <v>0</v>
      </c>
      <c r="CT2067" s="302"/>
      <c r="CU2067" s="13">
        <f t="shared" si="799"/>
        <v>0</v>
      </c>
      <c r="CV2067" s="302"/>
      <c r="CW2067" s="13">
        <f t="shared" si="805"/>
        <v>0</v>
      </c>
      <c r="CX2067" s="13">
        <f t="shared" si="806"/>
        <v>0</v>
      </c>
      <c r="CY2067" s="251">
        <f t="shared" si="807"/>
        <v>0</v>
      </c>
      <c r="CZ2067" s="13" t="s">
        <v>29</v>
      </c>
      <c r="DA2067" s="13">
        <v>50</v>
      </c>
      <c r="DB2067" s="22">
        <f t="shared" si="808"/>
        <v>0</v>
      </c>
      <c r="DD2067" s="24"/>
      <c r="DF2067" s="163"/>
      <c r="DH2067" s="24"/>
      <c r="DI2067" s="447"/>
      <c r="DJ2067" s="163"/>
    </row>
    <row r="2068" spans="1:114" s="7" customFormat="1">
      <c r="A2068" s="277">
        <f t="shared" si="792"/>
        <v>50</v>
      </c>
      <c r="B2068" s="21" t="e">
        <f>'Calculateur de trading'!I2068/C2068/W2068</f>
        <v>#DIV/0!</v>
      </c>
      <c r="C2068" s="278">
        <f t="shared" si="793"/>
        <v>10</v>
      </c>
      <c r="D2068" s="426"/>
      <c r="E2068" s="273">
        <f t="shared" si="794"/>
        <v>100</v>
      </c>
      <c r="F2068" s="271">
        <f t="shared" si="786"/>
        <v>2</v>
      </c>
      <c r="G2068" s="271" t="e">
        <f t="shared" si="787"/>
        <v>#DIV/0!</v>
      </c>
      <c r="H2068" s="272">
        <f t="shared" si="788"/>
        <v>20</v>
      </c>
      <c r="I2068" s="270"/>
      <c r="J2068" s="273">
        <f t="shared" si="795"/>
        <v>200</v>
      </c>
      <c r="K2068" s="271">
        <f t="shared" si="789"/>
        <v>4</v>
      </c>
      <c r="L2068" s="271" t="e">
        <f t="shared" si="790"/>
        <v>#DIV/0!</v>
      </c>
      <c r="M2068" s="272">
        <f t="shared" si="791"/>
        <v>40</v>
      </c>
      <c r="N2068" s="389"/>
      <c r="O2068" s="455" t="e">
        <f>(A2068*B2068*W2068)+(B2068*'Calculateur de trading'!H2068)</f>
        <v>#DIV/0!</v>
      </c>
      <c r="P2068" s="274" t="e">
        <f>O2068/'Déscriptions des trades'!CK2068</f>
        <v>#DIV/0!</v>
      </c>
      <c r="Q2068" s="456" t="e">
        <f>'Déscriptions des trades'!CK2068-O2068</f>
        <v>#DIV/0!</v>
      </c>
      <c r="R2068" s="466" t="e">
        <f t="shared" si="796"/>
        <v>#DIV/0!</v>
      </c>
      <c r="S2068" s="389"/>
      <c r="T2068" s="12"/>
      <c r="U2068" s="25"/>
      <c r="V2068" s="15"/>
      <c r="W2068" s="490">
        <f t="shared" si="800"/>
        <v>0</v>
      </c>
      <c r="X2068" s="21" t="e">
        <f>W2068*U2068/'Déscriptions des trades'!CK2068*'Déscriptions des trades'!B2068</f>
        <v>#DIV/0!</v>
      </c>
      <c r="Y2068" s="459"/>
      <c r="Z2068" s="389"/>
      <c r="AA2068" s="23">
        <f t="shared" si="797"/>
        <v>0.1</v>
      </c>
      <c r="AB2068" s="17" t="e">
        <f>(AA2068*'Déscriptions des trades'!U2068*'Déscriptions des trades'!B2068/'Déscriptions des trades'!CK2068)*'Déscriptions des trades'!W2068</f>
        <v>#DIV/0!</v>
      </c>
      <c r="AC2068" s="265" t="e">
        <f>AB2068*'Déscriptions des trades'!CK2068</f>
        <v>#DIV/0!</v>
      </c>
      <c r="AD2068" s="266" t="e">
        <f>'Déscriptions des trades'!CK2068-AC2068</f>
        <v>#DIV/0!</v>
      </c>
      <c r="AE2068" s="389"/>
      <c r="AF2068" s="399">
        <v>2064</v>
      </c>
      <c r="AG2068" s="389"/>
      <c r="AH2068" s="20"/>
      <c r="AI2068" s="303"/>
      <c r="AJ2068" s="307"/>
      <c r="AK2068" s="161"/>
      <c r="AL2068" s="305"/>
      <c r="AM2068" s="305"/>
      <c r="AN2068" s="162"/>
      <c r="AO2068" s="439"/>
      <c r="AP2068" s="162"/>
      <c r="AQ2068" s="113"/>
      <c r="AR2068" s="113"/>
      <c r="AS2068" s="384"/>
      <c r="AT2068" s="306"/>
      <c r="AU2068" s="306"/>
      <c r="AV2068" s="160"/>
      <c r="AW2068" s="158"/>
      <c r="AX2068" s="385"/>
      <c r="AY2068" s="453"/>
      <c r="AZ2068" s="165"/>
      <c r="BA2068" s="301"/>
      <c r="BB2068" s="165"/>
      <c r="BC2068" s="301"/>
      <c r="BD2068" s="165"/>
      <c r="BE2068" s="302"/>
      <c r="BF2068" s="302"/>
      <c r="BG2068" s="165"/>
      <c r="BH2068" s="303"/>
      <c r="BI2068" s="165"/>
      <c r="BJ2068" s="304"/>
      <c r="BK2068" s="394"/>
      <c r="BL2068" s="302"/>
      <c r="BM2068" s="302"/>
      <c r="BN2068" s="394"/>
      <c r="BO2068" s="302"/>
      <c r="BP2068" s="13"/>
      <c r="BQ2068" s="302"/>
      <c r="BR2068" s="13"/>
      <c r="BS2068" s="302"/>
      <c r="BT2068" s="13"/>
      <c r="BU2068" s="302"/>
      <c r="BV2068" s="386"/>
      <c r="BW2068" s="303"/>
      <c r="BX2068" s="303"/>
      <c r="BY2068" s="302"/>
      <c r="BZ2068" s="302"/>
      <c r="CA2068" s="387"/>
      <c r="CB2068" s="395"/>
      <c r="CC2068" s="12"/>
      <c r="CD2068" s="304"/>
      <c r="CE2068" s="14"/>
      <c r="CF2068" s="395"/>
      <c r="CG2068" s="397"/>
      <c r="CH2068" s="300">
        <f t="shared" si="801"/>
        <v>0</v>
      </c>
      <c r="CI2068" s="26"/>
      <c r="CJ2068" s="17">
        <f t="shared" si="798"/>
        <v>0</v>
      </c>
      <c r="CK2068" s="18">
        <f t="shared" si="809"/>
        <v>12.89</v>
      </c>
      <c r="CM2068" s="164"/>
      <c r="CN2068" s="302"/>
      <c r="CO2068" s="13">
        <f t="shared" si="802"/>
        <v>0</v>
      </c>
      <c r="CP2068" s="302"/>
      <c r="CQ2068" s="13">
        <f t="shared" si="803"/>
        <v>0</v>
      </c>
      <c r="CR2068" s="302"/>
      <c r="CS2068" s="13">
        <f t="shared" si="804"/>
        <v>0</v>
      </c>
      <c r="CT2068" s="302"/>
      <c r="CU2068" s="13">
        <f t="shared" si="799"/>
        <v>0</v>
      </c>
      <c r="CV2068" s="302"/>
      <c r="CW2068" s="13">
        <f t="shared" si="805"/>
        <v>0</v>
      </c>
      <c r="CX2068" s="13">
        <f t="shared" si="806"/>
        <v>0</v>
      </c>
      <c r="CY2068" s="251">
        <f t="shared" si="807"/>
        <v>0</v>
      </c>
      <c r="CZ2068" s="13" t="s">
        <v>29</v>
      </c>
      <c r="DA2068" s="13">
        <v>50</v>
      </c>
      <c r="DB2068" s="22">
        <f t="shared" si="808"/>
        <v>0</v>
      </c>
      <c r="DD2068" s="24"/>
      <c r="DF2068" s="163"/>
      <c r="DH2068" s="24"/>
      <c r="DI2068" s="447"/>
      <c r="DJ2068" s="163"/>
    </row>
    <row r="2069" spans="1:114" s="7" customFormat="1">
      <c r="A2069" s="277">
        <f t="shared" si="792"/>
        <v>50</v>
      </c>
      <c r="B2069" s="21" t="e">
        <f>'Calculateur de trading'!I2069/C2069/W2069</f>
        <v>#DIV/0!</v>
      </c>
      <c r="C2069" s="278">
        <f t="shared" si="793"/>
        <v>10</v>
      </c>
      <c r="D2069" s="278"/>
      <c r="E2069" s="273">
        <f t="shared" si="794"/>
        <v>100</v>
      </c>
      <c r="F2069" s="271">
        <f t="shared" si="786"/>
        <v>2</v>
      </c>
      <c r="G2069" s="271" t="e">
        <f t="shared" si="787"/>
        <v>#DIV/0!</v>
      </c>
      <c r="H2069" s="272">
        <f t="shared" si="788"/>
        <v>20</v>
      </c>
      <c r="I2069" s="270"/>
      <c r="J2069" s="273">
        <f t="shared" si="795"/>
        <v>200</v>
      </c>
      <c r="K2069" s="271">
        <f t="shared" si="789"/>
        <v>4</v>
      </c>
      <c r="L2069" s="271" t="e">
        <f t="shared" si="790"/>
        <v>#DIV/0!</v>
      </c>
      <c r="M2069" s="272">
        <f t="shared" si="791"/>
        <v>40</v>
      </c>
      <c r="N2069" s="389"/>
      <c r="O2069" s="455" t="e">
        <f>(A2069*B2069*W2069)+(B2069*'Calculateur de trading'!H2069)</f>
        <v>#DIV/0!</v>
      </c>
      <c r="P2069" s="274" t="e">
        <f>O2069/'Déscriptions des trades'!CK2069</f>
        <v>#DIV/0!</v>
      </c>
      <c r="Q2069" s="456" t="e">
        <f>'Déscriptions des trades'!CK2069-O2069</f>
        <v>#DIV/0!</v>
      </c>
      <c r="R2069" s="466" t="e">
        <f t="shared" si="796"/>
        <v>#DIV/0!</v>
      </c>
      <c r="S2069" s="389"/>
      <c r="T2069" s="12"/>
      <c r="U2069" s="25"/>
      <c r="V2069" s="15"/>
      <c r="W2069" s="490">
        <f t="shared" si="800"/>
        <v>0</v>
      </c>
      <c r="X2069" s="21" t="e">
        <f>W2069*U2069/'Déscriptions des trades'!CK2069*'Déscriptions des trades'!B2069</f>
        <v>#DIV/0!</v>
      </c>
      <c r="Y2069" s="459"/>
      <c r="Z2069" s="389"/>
      <c r="AA2069" s="23">
        <f t="shared" si="797"/>
        <v>0.1</v>
      </c>
      <c r="AB2069" s="17" t="e">
        <f>(AA2069*'Déscriptions des trades'!U2069*'Déscriptions des trades'!B2069/'Déscriptions des trades'!CK2069)*'Déscriptions des trades'!W2069</f>
        <v>#DIV/0!</v>
      </c>
      <c r="AC2069" s="265" t="e">
        <f>AB2069*'Déscriptions des trades'!CK2069</f>
        <v>#DIV/0!</v>
      </c>
      <c r="AD2069" s="266" t="e">
        <f>'Déscriptions des trades'!CK2069-AC2069</f>
        <v>#DIV/0!</v>
      </c>
      <c r="AE2069" s="389"/>
      <c r="AF2069" s="399">
        <v>2065</v>
      </c>
      <c r="AG2069" s="389"/>
      <c r="AH2069" s="20"/>
      <c r="AI2069" s="303"/>
      <c r="AJ2069" s="307"/>
      <c r="AK2069" s="161"/>
      <c r="AL2069" s="305"/>
      <c r="AM2069" s="305"/>
      <c r="AN2069" s="162"/>
      <c r="AO2069" s="439"/>
      <c r="AP2069" s="162"/>
      <c r="AQ2069" s="113"/>
      <c r="AR2069" s="113"/>
      <c r="AS2069" s="384"/>
      <c r="AT2069" s="306"/>
      <c r="AU2069" s="306"/>
      <c r="AV2069" s="160"/>
      <c r="AW2069" s="158"/>
      <c r="AX2069" s="385"/>
      <c r="AY2069" s="453"/>
      <c r="AZ2069" s="165"/>
      <c r="BA2069" s="301"/>
      <c r="BB2069" s="165"/>
      <c r="BC2069" s="301"/>
      <c r="BD2069" s="165"/>
      <c r="BE2069" s="302"/>
      <c r="BF2069" s="302"/>
      <c r="BG2069" s="165"/>
      <c r="BH2069" s="303"/>
      <c r="BI2069" s="165"/>
      <c r="BJ2069" s="304"/>
      <c r="BK2069" s="394"/>
      <c r="BL2069" s="302"/>
      <c r="BM2069" s="302"/>
      <c r="BN2069" s="394"/>
      <c r="BO2069" s="302"/>
      <c r="BP2069" s="13"/>
      <c r="BQ2069" s="302"/>
      <c r="BR2069" s="13"/>
      <c r="BS2069" s="302"/>
      <c r="BT2069" s="13"/>
      <c r="BU2069" s="302"/>
      <c r="BV2069" s="386"/>
      <c r="BW2069" s="303"/>
      <c r="BX2069" s="303"/>
      <c r="BY2069" s="302"/>
      <c r="BZ2069" s="302"/>
      <c r="CA2069" s="387"/>
      <c r="CB2069" s="395"/>
      <c r="CC2069" s="12"/>
      <c r="CD2069" s="304"/>
      <c r="CE2069" s="14"/>
      <c r="CF2069" s="395"/>
      <c r="CG2069" s="397"/>
      <c r="CH2069" s="300">
        <f t="shared" si="801"/>
        <v>0</v>
      </c>
      <c r="CI2069" s="26"/>
      <c r="CJ2069" s="17">
        <f t="shared" si="798"/>
        <v>0</v>
      </c>
      <c r="CK2069" s="18">
        <f t="shared" si="809"/>
        <v>12.89</v>
      </c>
      <c r="CM2069" s="164"/>
      <c r="CN2069" s="302"/>
      <c r="CO2069" s="13">
        <f t="shared" si="802"/>
        <v>0</v>
      </c>
      <c r="CP2069" s="302"/>
      <c r="CQ2069" s="13">
        <f t="shared" si="803"/>
        <v>0</v>
      </c>
      <c r="CR2069" s="302"/>
      <c r="CS2069" s="13">
        <f t="shared" si="804"/>
        <v>0</v>
      </c>
      <c r="CT2069" s="302"/>
      <c r="CU2069" s="13">
        <f t="shared" si="799"/>
        <v>0</v>
      </c>
      <c r="CV2069" s="302"/>
      <c r="CW2069" s="13">
        <f t="shared" si="805"/>
        <v>0</v>
      </c>
      <c r="CX2069" s="13">
        <f t="shared" si="806"/>
        <v>0</v>
      </c>
      <c r="CY2069" s="251">
        <f t="shared" si="807"/>
        <v>0</v>
      </c>
      <c r="CZ2069" s="13" t="s">
        <v>29</v>
      </c>
      <c r="DA2069" s="13">
        <v>50</v>
      </c>
      <c r="DB2069" s="22">
        <f t="shared" si="808"/>
        <v>0</v>
      </c>
      <c r="DD2069" s="24"/>
      <c r="DF2069" s="163"/>
      <c r="DH2069" s="24"/>
      <c r="DI2069" s="447"/>
      <c r="DJ2069" s="163"/>
    </row>
    <row r="2070" spans="1:114" s="7" customFormat="1">
      <c r="A2070" s="277">
        <f t="shared" si="792"/>
        <v>50</v>
      </c>
      <c r="B2070" s="21" t="e">
        <f>'Calculateur de trading'!I2070/C2070/W2070</f>
        <v>#DIV/0!</v>
      </c>
      <c r="C2070" s="278">
        <f t="shared" si="793"/>
        <v>10</v>
      </c>
      <c r="D2070" s="426"/>
      <c r="E2070" s="273">
        <f t="shared" si="794"/>
        <v>100</v>
      </c>
      <c r="F2070" s="271">
        <f t="shared" si="786"/>
        <v>2</v>
      </c>
      <c r="G2070" s="271" t="e">
        <f t="shared" si="787"/>
        <v>#DIV/0!</v>
      </c>
      <c r="H2070" s="272">
        <f t="shared" si="788"/>
        <v>20</v>
      </c>
      <c r="I2070" s="270"/>
      <c r="J2070" s="273">
        <f t="shared" si="795"/>
        <v>200</v>
      </c>
      <c r="K2070" s="271">
        <f t="shared" si="789"/>
        <v>4</v>
      </c>
      <c r="L2070" s="271" t="e">
        <f t="shared" si="790"/>
        <v>#DIV/0!</v>
      </c>
      <c r="M2070" s="272">
        <f t="shared" si="791"/>
        <v>40</v>
      </c>
      <c r="N2070" s="389"/>
      <c r="O2070" s="455" t="e">
        <f>(A2070*B2070*W2070)+(B2070*'Calculateur de trading'!H2070)</f>
        <v>#DIV/0!</v>
      </c>
      <c r="P2070" s="274" t="e">
        <f>O2070/'Déscriptions des trades'!CK2070</f>
        <v>#DIV/0!</v>
      </c>
      <c r="Q2070" s="456" t="e">
        <f>'Déscriptions des trades'!CK2070-O2070</f>
        <v>#DIV/0!</v>
      </c>
      <c r="R2070" s="466" t="e">
        <f t="shared" si="796"/>
        <v>#DIV/0!</v>
      </c>
      <c r="S2070" s="389"/>
      <c r="T2070" s="12"/>
      <c r="U2070" s="25"/>
      <c r="V2070" s="15"/>
      <c r="W2070" s="490">
        <f t="shared" si="800"/>
        <v>0</v>
      </c>
      <c r="X2070" s="21" t="e">
        <f>W2070*U2070/'Déscriptions des trades'!CK2070*'Déscriptions des trades'!B2070</f>
        <v>#DIV/0!</v>
      </c>
      <c r="Y2070" s="459"/>
      <c r="Z2070" s="389"/>
      <c r="AA2070" s="23">
        <f t="shared" si="797"/>
        <v>0.1</v>
      </c>
      <c r="AB2070" s="17" t="e">
        <f>(AA2070*'Déscriptions des trades'!U2070*'Déscriptions des trades'!B2070/'Déscriptions des trades'!CK2070)*'Déscriptions des trades'!W2070</f>
        <v>#DIV/0!</v>
      </c>
      <c r="AC2070" s="265" t="e">
        <f>AB2070*'Déscriptions des trades'!CK2070</f>
        <v>#DIV/0!</v>
      </c>
      <c r="AD2070" s="266" t="e">
        <f>'Déscriptions des trades'!CK2070-AC2070</f>
        <v>#DIV/0!</v>
      </c>
      <c r="AE2070" s="389"/>
      <c r="AF2070" s="399">
        <v>2066</v>
      </c>
      <c r="AG2070" s="389"/>
      <c r="AH2070" s="20"/>
      <c r="AI2070" s="303"/>
      <c r="AJ2070" s="307"/>
      <c r="AK2070" s="161"/>
      <c r="AL2070" s="305"/>
      <c r="AM2070" s="305"/>
      <c r="AN2070" s="162"/>
      <c r="AO2070" s="439"/>
      <c r="AP2070" s="162"/>
      <c r="AQ2070" s="113"/>
      <c r="AR2070" s="113"/>
      <c r="AS2070" s="384"/>
      <c r="AT2070" s="306"/>
      <c r="AU2070" s="306"/>
      <c r="AV2070" s="160"/>
      <c r="AW2070" s="158"/>
      <c r="AX2070" s="385"/>
      <c r="AY2070" s="453"/>
      <c r="AZ2070" s="165"/>
      <c r="BA2070" s="301"/>
      <c r="BB2070" s="165"/>
      <c r="BC2070" s="301"/>
      <c r="BD2070" s="165"/>
      <c r="BE2070" s="302"/>
      <c r="BF2070" s="302"/>
      <c r="BG2070" s="165"/>
      <c r="BH2070" s="303"/>
      <c r="BI2070" s="165"/>
      <c r="BJ2070" s="304"/>
      <c r="BK2070" s="394"/>
      <c r="BL2070" s="302"/>
      <c r="BM2070" s="302"/>
      <c r="BN2070" s="394"/>
      <c r="BO2070" s="302"/>
      <c r="BP2070" s="13"/>
      <c r="BQ2070" s="302"/>
      <c r="BR2070" s="13"/>
      <c r="BS2070" s="302"/>
      <c r="BT2070" s="13"/>
      <c r="BU2070" s="302"/>
      <c r="BV2070" s="386"/>
      <c r="BW2070" s="303"/>
      <c r="BX2070" s="303"/>
      <c r="BY2070" s="302"/>
      <c r="BZ2070" s="302"/>
      <c r="CA2070" s="387"/>
      <c r="CB2070" s="395"/>
      <c r="CC2070" s="12"/>
      <c r="CD2070" s="304"/>
      <c r="CE2070" s="14"/>
      <c r="CF2070" s="395"/>
      <c r="CG2070" s="397"/>
      <c r="CH2070" s="300">
        <f t="shared" si="801"/>
        <v>0</v>
      </c>
      <c r="CI2070" s="26"/>
      <c r="CJ2070" s="17">
        <f t="shared" si="798"/>
        <v>0</v>
      </c>
      <c r="CK2070" s="18">
        <f t="shared" si="809"/>
        <v>12.89</v>
      </c>
      <c r="CM2070" s="164"/>
      <c r="CN2070" s="302"/>
      <c r="CO2070" s="13">
        <f t="shared" si="802"/>
        <v>0</v>
      </c>
      <c r="CP2070" s="302"/>
      <c r="CQ2070" s="13">
        <f t="shared" si="803"/>
        <v>0</v>
      </c>
      <c r="CR2070" s="302"/>
      <c r="CS2070" s="13">
        <f t="shared" si="804"/>
        <v>0</v>
      </c>
      <c r="CT2070" s="302"/>
      <c r="CU2070" s="13">
        <f t="shared" si="799"/>
        <v>0</v>
      </c>
      <c r="CV2070" s="302"/>
      <c r="CW2070" s="13">
        <f t="shared" si="805"/>
        <v>0</v>
      </c>
      <c r="CX2070" s="13">
        <f t="shared" si="806"/>
        <v>0</v>
      </c>
      <c r="CY2070" s="251">
        <f t="shared" si="807"/>
        <v>0</v>
      </c>
      <c r="CZ2070" s="13" t="s">
        <v>29</v>
      </c>
      <c r="DA2070" s="13">
        <v>50</v>
      </c>
      <c r="DB2070" s="22">
        <f t="shared" si="808"/>
        <v>0</v>
      </c>
      <c r="DD2070" s="24"/>
      <c r="DF2070" s="163"/>
      <c r="DH2070" s="24"/>
      <c r="DI2070" s="447"/>
      <c r="DJ2070" s="163"/>
    </row>
    <row r="2071" spans="1:114" s="7" customFormat="1">
      <c r="A2071" s="277">
        <f t="shared" si="792"/>
        <v>50</v>
      </c>
      <c r="B2071" s="21" t="e">
        <f>'Calculateur de trading'!I2071/C2071/W2071</f>
        <v>#DIV/0!</v>
      </c>
      <c r="C2071" s="278">
        <f t="shared" si="793"/>
        <v>10</v>
      </c>
      <c r="D2071" s="426"/>
      <c r="E2071" s="273">
        <f t="shared" si="794"/>
        <v>100</v>
      </c>
      <c r="F2071" s="271">
        <f t="shared" si="786"/>
        <v>2</v>
      </c>
      <c r="G2071" s="271" t="e">
        <f t="shared" si="787"/>
        <v>#DIV/0!</v>
      </c>
      <c r="H2071" s="272">
        <f t="shared" si="788"/>
        <v>20</v>
      </c>
      <c r="I2071" s="270"/>
      <c r="J2071" s="273">
        <f t="shared" si="795"/>
        <v>200</v>
      </c>
      <c r="K2071" s="271">
        <f t="shared" si="789"/>
        <v>4</v>
      </c>
      <c r="L2071" s="271" t="e">
        <f t="shared" si="790"/>
        <v>#DIV/0!</v>
      </c>
      <c r="M2071" s="272">
        <f t="shared" si="791"/>
        <v>40</v>
      </c>
      <c r="N2071" s="389"/>
      <c r="O2071" s="455" t="e">
        <f>(A2071*B2071*W2071)+(B2071*'Calculateur de trading'!H2071)</f>
        <v>#DIV/0!</v>
      </c>
      <c r="P2071" s="274" t="e">
        <f>O2071/'Déscriptions des trades'!CK2071</f>
        <v>#DIV/0!</v>
      </c>
      <c r="Q2071" s="456" t="e">
        <f>'Déscriptions des trades'!CK2071-O2071</f>
        <v>#DIV/0!</v>
      </c>
      <c r="R2071" s="466" t="e">
        <f t="shared" si="796"/>
        <v>#DIV/0!</v>
      </c>
      <c r="S2071" s="389"/>
      <c r="T2071" s="12"/>
      <c r="U2071" s="25"/>
      <c r="V2071" s="15"/>
      <c r="W2071" s="490">
        <f t="shared" si="800"/>
        <v>0</v>
      </c>
      <c r="X2071" s="21" t="e">
        <f>W2071*U2071/'Déscriptions des trades'!CK2071*'Déscriptions des trades'!B2071</f>
        <v>#DIV/0!</v>
      </c>
      <c r="Y2071" s="459"/>
      <c r="Z2071" s="389"/>
      <c r="AA2071" s="23">
        <f t="shared" si="797"/>
        <v>0.1</v>
      </c>
      <c r="AB2071" s="17" t="e">
        <f>(AA2071*'Déscriptions des trades'!U2071*'Déscriptions des trades'!B2071/'Déscriptions des trades'!CK2071)*'Déscriptions des trades'!W2071</f>
        <v>#DIV/0!</v>
      </c>
      <c r="AC2071" s="265" t="e">
        <f>AB2071*'Déscriptions des trades'!CK2071</f>
        <v>#DIV/0!</v>
      </c>
      <c r="AD2071" s="266" t="e">
        <f>'Déscriptions des trades'!CK2071-AC2071</f>
        <v>#DIV/0!</v>
      </c>
      <c r="AE2071" s="389"/>
      <c r="AF2071" s="399">
        <v>2067</v>
      </c>
      <c r="AG2071" s="389"/>
      <c r="AH2071" s="20"/>
      <c r="AI2071" s="303"/>
      <c r="AJ2071" s="307"/>
      <c r="AK2071" s="161"/>
      <c r="AL2071" s="305"/>
      <c r="AM2071" s="305"/>
      <c r="AN2071" s="162"/>
      <c r="AO2071" s="439"/>
      <c r="AP2071" s="162"/>
      <c r="AQ2071" s="113"/>
      <c r="AR2071" s="113"/>
      <c r="AS2071" s="384"/>
      <c r="AT2071" s="306"/>
      <c r="AU2071" s="306"/>
      <c r="AV2071" s="160"/>
      <c r="AW2071" s="158"/>
      <c r="AX2071" s="385"/>
      <c r="AY2071" s="453"/>
      <c r="AZ2071" s="165"/>
      <c r="BA2071" s="301"/>
      <c r="BB2071" s="165"/>
      <c r="BC2071" s="301"/>
      <c r="BD2071" s="165"/>
      <c r="BE2071" s="302"/>
      <c r="BF2071" s="302"/>
      <c r="BG2071" s="165"/>
      <c r="BH2071" s="303"/>
      <c r="BI2071" s="165"/>
      <c r="BJ2071" s="304"/>
      <c r="BK2071" s="394"/>
      <c r="BL2071" s="302"/>
      <c r="BM2071" s="302"/>
      <c r="BN2071" s="394"/>
      <c r="BO2071" s="302"/>
      <c r="BP2071" s="13"/>
      <c r="BQ2071" s="302"/>
      <c r="BR2071" s="13"/>
      <c r="BS2071" s="302"/>
      <c r="BT2071" s="13"/>
      <c r="BU2071" s="302"/>
      <c r="BV2071" s="386"/>
      <c r="BW2071" s="303"/>
      <c r="BX2071" s="303"/>
      <c r="BY2071" s="302"/>
      <c r="BZ2071" s="302"/>
      <c r="CA2071" s="387"/>
      <c r="CB2071" s="395"/>
      <c r="CC2071" s="12"/>
      <c r="CD2071" s="304"/>
      <c r="CE2071" s="14"/>
      <c r="CF2071" s="395"/>
      <c r="CG2071" s="397"/>
      <c r="CH2071" s="300">
        <f t="shared" si="801"/>
        <v>0</v>
      </c>
      <c r="CI2071" s="26"/>
      <c r="CJ2071" s="17">
        <f t="shared" si="798"/>
        <v>0</v>
      </c>
      <c r="CK2071" s="18">
        <f t="shared" si="809"/>
        <v>12.89</v>
      </c>
      <c r="CM2071" s="164"/>
      <c r="CN2071" s="302"/>
      <c r="CO2071" s="13">
        <f t="shared" si="802"/>
        <v>0</v>
      </c>
      <c r="CP2071" s="302"/>
      <c r="CQ2071" s="13">
        <f t="shared" si="803"/>
        <v>0</v>
      </c>
      <c r="CR2071" s="302"/>
      <c r="CS2071" s="13">
        <f t="shared" si="804"/>
        <v>0</v>
      </c>
      <c r="CT2071" s="302"/>
      <c r="CU2071" s="13">
        <f t="shared" si="799"/>
        <v>0</v>
      </c>
      <c r="CV2071" s="302"/>
      <c r="CW2071" s="13">
        <f t="shared" si="805"/>
        <v>0</v>
      </c>
      <c r="CX2071" s="13">
        <f t="shared" si="806"/>
        <v>0</v>
      </c>
      <c r="CY2071" s="251">
        <f t="shared" si="807"/>
        <v>0</v>
      </c>
      <c r="CZ2071" s="13" t="s">
        <v>29</v>
      </c>
      <c r="DA2071" s="13">
        <v>50</v>
      </c>
      <c r="DB2071" s="22">
        <f t="shared" si="808"/>
        <v>0</v>
      </c>
      <c r="DD2071" s="24"/>
      <c r="DF2071" s="163"/>
      <c r="DH2071" s="24"/>
      <c r="DI2071" s="447"/>
      <c r="DJ2071" s="163"/>
    </row>
    <row r="2072" spans="1:114" s="7" customFormat="1">
      <c r="A2072" s="277">
        <f t="shared" si="792"/>
        <v>50</v>
      </c>
      <c r="B2072" s="21" t="e">
        <f>'Calculateur de trading'!I2072/C2072/W2072</f>
        <v>#DIV/0!</v>
      </c>
      <c r="C2072" s="278">
        <f t="shared" si="793"/>
        <v>10</v>
      </c>
      <c r="D2072" s="278"/>
      <c r="E2072" s="273">
        <f t="shared" si="794"/>
        <v>100</v>
      </c>
      <c r="F2072" s="271">
        <f t="shared" si="786"/>
        <v>2</v>
      </c>
      <c r="G2072" s="271" t="e">
        <f t="shared" si="787"/>
        <v>#DIV/0!</v>
      </c>
      <c r="H2072" s="272">
        <f t="shared" si="788"/>
        <v>20</v>
      </c>
      <c r="I2072" s="270"/>
      <c r="J2072" s="273">
        <f t="shared" si="795"/>
        <v>200</v>
      </c>
      <c r="K2072" s="271">
        <f t="shared" si="789"/>
        <v>4</v>
      </c>
      <c r="L2072" s="271" t="e">
        <f t="shared" si="790"/>
        <v>#DIV/0!</v>
      </c>
      <c r="M2072" s="272">
        <f t="shared" si="791"/>
        <v>40</v>
      </c>
      <c r="N2072" s="389"/>
      <c r="O2072" s="455" t="e">
        <f>(A2072*B2072*W2072)+(B2072*'Calculateur de trading'!H2072)</f>
        <v>#DIV/0!</v>
      </c>
      <c r="P2072" s="274" t="e">
        <f>O2072/'Déscriptions des trades'!CK2072</f>
        <v>#DIV/0!</v>
      </c>
      <c r="Q2072" s="456" t="e">
        <f>'Déscriptions des trades'!CK2072-O2072</f>
        <v>#DIV/0!</v>
      </c>
      <c r="R2072" s="466" t="e">
        <f t="shared" si="796"/>
        <v>#DIV/0!</v>
      </c>
      <c r="S2072" s="389"/>
      <c r="T2072" s="12"/>
      <c r="U2072" s="25"/>
      <c r="V2072" s="15"/>
      <c r="W2072" s="490">
        <f t="shared" si="800"/>
        <v>0</v>
      </c>
      <c r="X2072" s="21" t="e">
        <f>W2072*U2072/'Déscriptions des trades'!CK2072*'Déscriptions des trades'!B2072</f>
        <v>#DIV/0!</v>
      </c>
      <c r="Y2072" s="459"/>
      <c r="Z2072" s="389"/>
      <c r="AA2072" s="23">
        <f t="shared" si="797"/>
        <v>0.1</v>
      </c>
      <c r="AB2072" s="17" t="e">
        <f>(AA2072*'Déscriptions des trades'!U2072*'Déscriptions des trades'!B2072/'Déscriptions des trades'!CK2072)*'Déscriptions des trades'!W2072</f>
        <v>#DIV/0!</v>
      </c>
      <c r="AC2072" s="265" t="e">
        <f>AB2072*'Déscriptions des trades'!CK2072</f>
        <v>#DIV/0!</v>
      </c>
      <c r="AD2072" s="266" t="e">
        <f>'Déscriptions des trades'!CK2072-AC2072</f>
        <v>#DIV/0!</v>
      </c>
      <c r="AE2072" s="389"/>
      <c r="AF2072" s="399">
        <v>2068</v>
      </c>
      <c r="AG2072" s="389"/>
      <c r="AH2072" s="20"/>
      <c r="AI2072" s="303"/>
      <c r="AJ2072" s="307"/>
      <c r="AK2072" s="161"/>
      <c r="AL2072" s="305"/>
      <c r="AM2072" s="305"/>
      <c r="AN2072" s="162"/>
      <c r="AO2072" s="439"/>
      <c r="AP2072" s="162"/>
      <c r="AQ2072" s="113"/>
      <c r="AR2072" s="113"/>
      <c r="AS2072" s="384"/>
      <c r="AT2072" s="306"/>
      <c r="AU2072" s="306"/>
      <c r="AV2072" s="160"/>
      <c r="AW2072" s="158"/>
      <c r="AX2072" s="385"/>
      <c r="AY2072" s="453"/>
      <c r="AZ2072" s="165"/>
      <c r="BA2072" s="301"/>
      <c r="BB2072" s="165"/>
      <c r="BC2072" s="301"/>
      <c r="BD2072" s="165"/>
      <c r="BE2072" s="302"/>
      <c r="BF2072" s="302"/>
      <c r="BG2072" s="165"/>
      <c r="BH2072" s="303"/>
      <c r="BI2072" s="165"/>
      <c r="BJ2072" s="304"/>
      <c r="BK2072" s="394"/>
      <c r="BL2072" s="302"/>
      <c r="BM2072" s="302"/>
      <c r="BN2072" s="394"/>
      <c r="BO2072" s="302"/>
      <c r="BP2072" s="13"/>
      <c r="BQ2072" s="302"/>
      <c r="BR2072" s="13"/>
      <c r="BS2072" s="302"/>
      <c r="BT2072" s="13"/>
      <c r="BU2072" s="302"/>
      <c r="BV2072" s="386"/>
      <c r="BW2072" s="303"/>
      <c r="BX2072" s="303"/>
      <c r="BY2072" s="302"/>
      <c r="BZ2072" s="302"/>
      <c r="CA2072" s="387"/>
      <c r="CB2072" s="395"/>
      <c r="CC2072" s="12"/>
      <c r="CD2072" s="304"/>
      <c r="CE2072" s="14"/>
      <c r="CF2072" s="395"/>
      <c r="CG2072" s="397"/>
      <c r="CH2072" s="300">
        <f t="shared" si="801"/>
        <v>0</v>
      </c>
      <c r="CI2072" s="26"/>
      <c r="CJ2072" s="17">
        <f t="shared" si="798"/>
        <v>0</v>
      </c>
      <c r="CK2072" s="18">
        <f t="shared" si="809"/>
        <v>12.89</v>
      </c>
      <c r="CM2072" s="164"/>
      <c r="CN2072" s="302"/>
      <c r="CO2072" s="13">
        <f t="shared" si="802"/>
        <v>0</v>
      </c>
      <c r="CP2072" s="302"/>
      <c r="CQ2072" s="13">
        <f t="shared" si="803"/>
        <v>0</v>
      </c>
      <c r="CR2072" s="302"/>
      <c r="CS2072" s="13">
        <f t="shared" si="804"/>
        <v>0</v>
      </c>
      <c r="CT2072" s="302"/>
      <c r="CU2072" s="13">
        <f t="shared" si="799"/>
        <v>0</v>
      </c>
      <c r="CV2072" s="302"/>
      <c r="CW2072" s="13">
        <f t="shared" si="805"/>
        <v>0</v>
      </c>
      <c r="CX2072" s="13">
        <f t="shared" si="806"/>
        <v>0</v>
      </c>
      <c r="CY2072" s="251">
        <f t="shared" si="807"/>
        <v>0</v>
      </c>
      <c r="CZ2072" s="13" t="s">
        <v>29</v>
      </c>
      <c r="DA2072" s="13">
        <v>50</v>
      </c>
      <c r="DB2072" s="22">
        <f t="shared" si="808"/>
        <v>0</v>
      </c>
      <c r="DD2072" s="24"/>
      <c r="DF2072" s="163"/>
      <c r="DH2072" s="24"/>
      <c r="DI2072" s="447"/>
      <c r="DJ2072" s="163"/>
    </row>
    <row r="2073" spans="1:114" s="7" customFormat="1">
      <c r="A2073" s="277">
        <f t="shared" si="792"/>
        <v>50</v>
      </c>
      <c r="B2073" s="21" t="e">
        <f>'Calculateur de trading'!I2073/C2073/W2073</f>
        <v>#DIV/0!</v>
      </c>
      <c r="C2073" s="278">
        <f t="shared" si="793"/>
        <v>10</v>
      </c>
      <c r="D2073" s="426"/>
      <c r="E2073" s="273">
        <f t="shared" si="794"/>
        <v>100</v>
      </c>
      <c r="F2073" s="271">
        <f t="shared" si="786"/>
        <v>2</v>
      </c>
      <c r="G2073" s="271" t="e">
        <f t="shared" si="787"/>
        <v>#DIV/0!</v>
      </c>
      <c r="H2073" s="272">
        <f t="shared" si="788"/>
        <v>20</v>
      </c>
      <c r="I2073" s="270"/>
      <c r="J2073" s="273">
        <f t="shared" si="795"/>
        <v>200</v>
      </c>
      <c r="K2073" s="271">
        <f t="shared" si="789"/>
        <v>4</v>
      </c>
      <c r="L2073" s="271" t="e">
        <f t="shared" si="790"/>
        <v>#DIV/0!</v>
      </c>
      <c r="M2073" s="272">
        <f t="shared" si="791"/>
        <v>40</v>
      </c>
      <c r="N2073" s="389"/>
      <c r="O2073" s="455" t="e">
        <f>(A2073*B2073*W2073)+(B2073*'Calculateur de trading'!H2073)</f>
        <v>#DIV/0!</v>
      </c>
      <c r="P2073" s="274" t="e">
        <f>O2073/'Déscriptions des trades'!CK2073</f>
        <v>#DIV/0!</v>
      </c>
      <c r="Q2073" s="456" t="e">
        <f>'Déscriptions des trades'!CK2073-O2073</f>
        <v>#DIV/0!</v>
      </c>
      <c r="R2073" s="466" t="e">
        <f t="shared" si="796"/>
        <v>#DIV/0!</v>
      </c>
      <c r="S2073" s="389"/>
      <c r="T2073" s="12"/>
      <c r="U2073" s="25"/>
      <c r="V2073" s="15"/>
      <c r="W2073" s="490">
        <f t="shared" si="800"/>
        <v>0</v>
      </c>
      <c r="X2073" s="21" t="e">
        <f>W2073*U2073/'Déscriptions des trades'!CK2073*'Déscriptions des trades'!B2073</f>
        <v>#DIV/0!</v>
      </c>
      <c r="Y2073" s="459"/>
      <c r="Z2073" s="389"/>
      <c r="AA2073" s="23">
        <f t="shared" si="797"/>
        <v>0.1</v>
      </c>
      <c r="AB2073" s="17" t="e">
        <f>(AA2073*'Déscriptions des trades'!U2073*'Déscriptions des trades'!B2073/'Déscriptions des trades'!CK2073)*'Déscriptions des trades'!W2073</f>
        <v>#DIV/0!</v>
      </c>
      <c r="AC2073" s="265" t="e">
        <f>AB2073*'Déscriptions des trades'!CK2073</f>
        <v>#DIV/0!</v>
      </c>
      <c r="AD2073" s="266" t="e">
        <f>'Déscriptions des trades'!CK2073-AC2073</f>
        <v>#DIV/0!</v>
      </c>
      <c r="AE2073" s="389"/>
      <c r="AF2073" s="399">
        <v>2069</v>
      </c>
      <c r="AG2073" s="389"/>
      <c r="AH2073" s="20"/>
      <c r="AI2073" s="303"/>
      <c r="AJ2073" s="307"/>
      <c r="AK2073" s="161"/>
      <c r="AL2073" s="305"/>
      <c r="AM2073" s="305"/>
      <c r="AN2073" s="162"/>
      <c r="AO2073" s="439"/>
      <c r="AP2073" s="162"/>
      <c r="AQ2073" s="113"/>
      <c r="AR2073" s="113"/>
      <c r="AS2073" s="384"/>
      <c r="AT2073" s="306"/>
      <c r="AU2073" s="306"/>
      <c r="AV2073" s="160"/>
      <c r="AW2073" s="158"/>
      <c r="AX2073" s="385"/>
      <c r="AY2073" s="453"/>
      <c r="AZ2073" s="165"/>
      <c r="BA2073" s="301"/>
      <c r="BB2073" s="165"/>
      <c r="BC2073" s="301"/>
      <c r="BD2073" s="165"/>
      <c r="BE2073" s="302"/>
      <c r="BF2073" s="302"/>
      <c r="BG2073" s="165"/>
      <c r="BH2073" s="303"/>
      <c r="BI2073" s="165"/>
      <c r="BJ2073" s="304"/>
      <c r="BK2073" s="394"/>
      <c r="BL2073" s="302"/>
      <c r="BM2073" s="302"/>
      <c r="BN2073" s="394"/>
      <c r="BO2073" s="302"/>
      <c r="BP2073" s="13"/>
      <c r="BQ2073" s="302"/>
      <c r="BR2073" s="13"/>
      <c r="BS2073" s="302"/>
      <c r="BT2073" s="13"/>
      <c r="BU2073" s="302"/>
      <c r="BV2073" s="386"/>
      <c r="BW2073" s="303"/>
      <c r="BX2073" s="303"/>
      <c r="BY2073" s="302"/>
      <c r="BZ2073" s="302"/>
      <c r="CA2073" s="387"/>
      <c r="CB2073" s="395"/>
      <c r="CC2073" s="12"/>
      <c r="CD2073" s="304"/>
      <c r="CE2073" s="14"/>
      <c r="CF2073" s="395"/>
      <c r="CG2073" s="397"/>
      <c r="CH2073" s="300">
        <f t="shared" si="801"/>
        <v>0</v>
      </c>
      <c r="CI2073" s="26"/>
      <c r="CJ2073" s="17">
        <f t="shared" si="798"/>
        <v>0</v>
      </c>
      <c r="CK2073" s="18">
        <f t="shared" si="809"/>
        <v>12.89</v>
      </c>
      <c r="CM2073" s="164"/>
      <c r="CN2073" s="302"/>
      <c r="CO2073" s="13">
        <f t="shared" si="802"/>
        <v>0</v>
      </c>
      <c r="CP2073" s="302"/>
      <c r="CQ2073" s="13">
        <f t="shared" si="803"/>
        <v>0</v>
      </c>
      <c r="CR2073" s="302"/>
      <c r="CS2073" s="13">
        <f t="shared" si="804"/>
        <v>0</v>
      </c>
      <c r="CT2073" s="302"/>
      <c r="CU2073" s="13">
        <f t="shared" si="799"/>
        <v>0</v>
      </c>
      <c r="CV2073" s="302"/>
      <c r="CW2073" s="13">
        <f t="shared" si="805"/>
        <v>0</v>
      </c>
      <c r="CX2073" s="13">
        <f t="shared" si="806"/>
        <v>0</v>
      </c>
      <c r="CY2073" s="251">
        <f t="shared" si="807"/>
        <v>0</v>
      </c>
      <c r="CZ2073" s="13" t="s">
        <v>29</v>
      </c>
      <c r="DA2073" s="13">
        <v>50</v>
      </c>
      <c r="DB2073" s="22">
        <f t="shared" si="808"/>
        <v>0</v>
      </c>
      <c r="DD2073" s="24"/>
      <c r="DF2073" s="163"/>
      <c r="DH2073" s="24"/>
      <c r="DI2073" s="447"/>
      <c r="DJ2073" s="163"/>
    </row>
    <row r="2074" spans="1:114" s="7" customFormat="1">
      <c r="A2074" s="277">
        <f t="shared" si="792"/>
        <v>50</v>
      </c>
      <c r="B2074" s="21" t="e">
        <f>'Calculateur de trading'!I2074/C2074/W2074</f>
        <v>#DIV/0!</v>
      </c>
      <c r="C2074" s="278">
        <f t="shared" si="793"/>
        <v>10</v>
      </c>
      <c r="D2074" s="278"/>
      <c r="E2074" s="273">
        <f t="shared" si="794"/>
        <v>100</v>
      </c>
      <c r="F2074" s="271">
        <f t="shared" si="786"/>
        <v>2</v>
      </c>
      <c r="G2074" s="271" t="e">
        <f t="shared" si="787"/>
        <v>#DIV/0!</v>
      </c>
      <c r="H2074" s="272">
        <f t="shared" si="788"/>
        <v>20</v>
      </c>
      <c r="I2074" s="270"/>
      <c r="J2074" s="273">
        <f t="shared" si="795"/>
        <v>200</v>
      </c>
      <c r="K2074" s="271">
        <f t="shared" si="789"/>
        <v>4</v>
      </c>
      <c r="L2074" s="271" t="e">
        <f t="shared" si="790"/>
        <v>#DIV/0!</v>
      </c>
      <c r="M2074" s="272">
        <f t="shared" si="791"/>
        <v>40</v>
      </c>
      <c r="N2074" s="389"/>
      <c r="O2074" s="455" t="e">
        <f>(A2074*B2074*W2074)+(B2074*'Calculateur de trading'!H2074)</f>
        <v>#DIV/0!</v>
      </c>
      <c r="P2074" s="274" t="e">
        <f>O2074/'Déscriptions des trades'!CK2074</f>
        <v>#DIV/0!</v>
      </c>
      <c r="Q2074" s="456" t="e">
        <f>'Déscriptions des trades'!CK2074-O2074</f>
        <v>#DIV/0!</v>
      </c>
      <c r="R2074" s="466" t="e">
        <f t="shared" si="796"/>
        <v>#DIV/0!</v>
      </c>
      <c r="S2074" s="389"/>
      <c r="T2074" s="12"/>
      <c r="U2074" s="25"/>
      <c r="V2074" s="15"/>
      <c r="W2074" s="490">
        <f t="shared" si="800"/>
        <v>0</v>
      </c>
      <c r="X2074" s="21" t="e">
        <f>W2074*U2074/'Déscriptions des trades'!CK2074*'Déscriptions des trades'!B2074</f>
        <v>#DIV/0!</v>
      </c>
      <c r="Y2074" s="459"/>
      <c r="Z2074" s="389"/>
      <c r="AA2074" s="23">
        <f t="shared" si="797"/>
        <v>0.1</v>
      </c>
      <c r="AB2074" s="17" t="e">
        <f>(AA2074*'Déscriptions des trades'!U2074*'Déscriptions des trades'!B2074/'Déscriptions des trades'!CK2074)*'Déscriptions des trades'!W2074</f>
        <v>#DIV/0!</v>
      </c>
      <c r="AC2074" s="265" t="e">
        <f>AB2074*'Déscriptions des trades'!CK2074</f>
        <v>#DIV/0!</v>
      </c>
      <c r="AD2074" s="266" t="e">
        <f>'Déscriptions des trades'!CK2074-AC2074</f>
        <v>#DIV/0!</v>
      </c>
      <c r="AE2074" s="389"/>
      <c r="AF2074" s="399">
        <v>2070</v>
      </c>
      <c r="AG2074" s="389"/>
      <c r="AH2074" s="20"/>
      <c r="AI2074" s="303"/>
      <c r="AJ2074" s="307"/>
      <c r="AK2074" s="161"/>
      <c r="AL2074" s="305"/>
      <c r="AM2074" s="305"/>
      <c r="AN2074" s="162"/>
      <c r="AO2074" s="439"/>
      <c r="AP2074" s="162"/>
      <c r="AQ2074" s="113"/>
      <c r="AR2074" s="113"/>
      <c r="AS2074" s="384"/>
      <c r="AT2074" s="306"/>
      <c r="AU2074" s="306"/>
      <c r="AV2074" s="160"/>
      <c r="AW2074" s="158"/>
      <c r="AX2074" s="385"/>
      <c r="AY2074" s="453"/>
      <c r="AZ2074" s="165"/>
      <c r="BA2074" s="301"/>
      <c r="BB2074" s="165"/>
      <c r="BC2074" s="301"/>
      <c r="BD2074" s="165"/>
      <c r="BE2074" s="302"/>
      <c r="BF2074" s="302"/>
      <c r="BG2074" s="165"/>
      <c r="BH2074" s="303"/>
      <c r="BI2074" s="165"/>
      <c r="BJ2074" s="304"/>
      <c r="BK2074" s="394"/>
      <c r="BL2074" s="302"/>
      <c r="BM2074" s="302"/>
      <c r="BN2074" s="394"/>
      <c r="BO2074" s="302"/>
      <c r="BP2074" s="13"/>
      <c r="BQ2074" s="302"/>
      <c r="BR2074" s="13"/>
      <c r="BS2074" s="302"/>
      <c r="BT2074" s="13"/>
      <c r="BU2074" s="302"/>
      <c r="BV2074" s="386"/>
      <c r="BW2074" s="303"/>
      <c r="BX2074" s="303"/>
      <c r="BY2074" s="302"/>
      <c r="BZ2074" s="302"/>
      <c r="CA2074" s="387"/>
      <c r="CB2074" s="395"/>
      <c r="CC2074" s="12"/>
      <c r="CD2074" s="304"/>
      <c r="CE2074" s="14"/>
      <c r="CF2074" s="395"/>
      <c r="CG2074" s="397"/>
      <c r="CH2074" s="300">
        <f t="shared" si="801"/>
        <v>0</v>
      </c>
      <c r="CI2074" s="26"/>
      <c r="CJ2074" s="17">
        <f t="shared" si="798"/>
        <v>0</v>
      </c>
      <c r="CK2074" s="18">
        <f t="shared" si="809"/>
        <v>12.89</v>
      </c>
      <c r="CM2074" s="164"/>
      <c r="CN2074" s="302"/>
      <c r="CO2074" s="13">
        <f t="shared" si="802"/>
        <v>0</v>
      </c>
      <c r="CP2074" s="302"/>
      <c r="CQ2074" s="13">
        <f t="shared" si="803"/>
        <v>0</v>
      </c>
      <c r="CR2074" s="302"/>
      <c r="CS2074" s="13">
        <f t="shared" si="804"/>
        <v>0</v>
      </c>
      <c r="CT2074" s="302"/>
      <c r="CU2074" s="13">
        <f t="shared" si="799"/>
        <v>0</v>
      </c>
      <c r="CV2074" s="302"/>
      <c r="CW2074" s="13">
        <f t="shared" si="805"/>
        <v>0</v>
      </c>
      <c r="CX2074" s="13">
        <f t="shared" si="806"/>
        <v>0</v>
      </c>
      <c r="CY2074" s="251">
        <f t="shared" si="807"/>
        <v>0</v>
      </c>
      <c r="CZ2074" s="13" t="s">
        <v>29</v>
      </c>
      <c r="DA2074" s="13">
        <v>50</v>
      </c>
      <c r="DB2074" s="22">
        <f t="shared" si="808"/>
        <v>0</v>
      </c>
      <c r="DD2074" s="24"/>
      <c r="DF2074" s="163"/>
      <c r="DH2074" s="24"/>
      <c r="DI2074" s="447"/>
      <c r="DJ2074" s="163"/>
    </row>
    <row r="2075" spans="1:114" s="7" customFormat="1">
      <c r="A2075" s="277">
        <f t="shared" si="792"/>
        <v>50</v>
      </c>
      <c r="B2075" s="21" t="e">
        <f>'Calculateur de trading'!I2075/C2075/W2075</f>
        <v>#DIV/0!</v>
      </c>
      <c r="C2075" s="278">
        <f t="shared" si="793"/>
        <v>10</v>
      </c>
      <c r="D2075" s="426"/>
      <c r="E2075" s="273">
        <f t="shared" si="794"/>
        <v>100</v>
      </c>
      <c r="F2075" s="271">
        <f t="shared" si="786"/>
        <v>2</v>
      </c>
      <c r="G2075" s="271" t="e">
        <f t="shared" si="787"/>
        <v>#DIV/0!</v>
      </c>
      <c r="H2075" s="272">
        <f t="shared" si="788"/>
        <v>20</v>
      </c>
      <c r="I2075" s="270"/>
      <c r="J2075" s="273">
        <f t="shared" si="795"/>
        <v>200</v>
      </c>
      <c r="K2075" s="271">
        <f t="shared" si="789"/>
        <v>4</v>
      </c>
      <c r="L2075" s="271" t="e">
        <f t="shared" si="790"/>
        <v>#DIV/0!</v>
      </c>
      <c r="M2075" s="272">
        <f t="shared" si="791"/>
        <v>40</v>
      </c>
      <c r="N2075" s="389"/>
      <c r="O2075" s="455" t="e">
        <f>(A2075*B2075*W2075)+(B2075*'Calculateur de trading'!H2075)</f>
        <v>#DIV/0!</v>
      </c>
      <c r="P2075" s="274" t="e">
        <f>O2075/'Déscriptions des trades'!CK2075</f>
        <v>#DIV/0!</v>
      </c>
      <c r="Q2075" s="456" t="e">
        <f>'Déscriptions des trades'!CK2075-O2075</f>
        <v>#DIV/0!</v>
      </c>
      <c r="R2075" s="466" t="e">
        <f t="shared" si="796"/>
        <v>#DIV/0!</v>
      </c>
      <c r="S2075" s="389"/>
      <c r="T2075" s="12"/>
      <c r="U2075" s="25"/>
      <c r="V2075" s="15"/>
      <c r="W2075" s="490">
        <f t="shared" si="800"/>
        <v>0</v>
      </c>
      <c r="X2075" s="21" t="e">
        <f>W2075*U2075/'Déscriptions des trades'!CK2075*'Déscriptions des trades'!B2075</f>
        <v>#DIV/0!</v>
      </c>
      <c r="Y2075" s="459"/>
      <c r="Z2075" s="389"/>
      <c r="AA2075" s="23">
        <f t="shared" si="797"/>
        <v>0.1</v>
      </c>
      <c r="AB2075" s="17" t="e">
        <f>(AA2075*'Déscriptions des trades'!U2075*'Déscriptions des trades'!B2075/'Déscriptions des trades'!CK2075)*'Déscriptions des trades'!W2075</f>
        <v>#DIV/0!</v>
      </c>
      <c r="AC2075" s="265" t="e">
        <f>AB2075*'Déscriptions des trades'!CK2075</f>
        <v>#DIV/0!</v>
      </c>
      <c r="AD2075" s="266" t="e">
        <f>'Déscriptions des trades'!CK2075-AC2075</f>
        <v>#DIV/0!</v>
      </c>
      <c r="AE2075" s="389"/>
      <c r="AF2075" s="399">
        <v>2071</v>
      </c>
      <c r="AG2075" s="389"/>
      <c r="AH2075" s="20"/>
      <c r="AI2075" s="303"/>
      <c r="AJ2075" s="307"/>
      <c r="AK2075" s="161"/>
      <c r="AL2075" s="305"/>
      <c r="AM2075" s="305"/>
      <c r="AN2075" s="162"/>
      <c r="AO2075" s="439"/>
      <c r="AP2075" s="162"/>
      <c r="AQ2075" s="113"/>
      <c r="AR2075" s="113"/>
      <c r="AS2075" s="384"/>
      <c r="AT2075" s="306"/>
      <c r="AU2075" s="306"/>
      <c r="AV2075" s="160"/>
      <c r="AW2075" s="158"/>
      <c r="AX2075" s="385"/>
      <c r="AY2075" s="453"/>
      <c r="AZ2075" s="165"/>
      <c r="BA2075" s="301"/>
      <c r="BB2075" s="165"/>
      <c r="BC2075" s="301"/>
      <c r="BD2075" s="165"/>
      <c r="BE2075" s="302"/>
      <c r="BF2075" s="302"/>
      <c r="BG2075" s="165"/>
      <c r="BH2075" s="303"/>
      <c r="BI2075" s="165"/>
      <c r="BJ2075" s="304"/>
      <c r="BK2075" s="394"/>
      <c r="BL2075" s="302"/>
      <c r="BM2075" s="302"/>
      <c r="BN2075" s="394"/>
      <c r="BO2075" s="302"/>
      <c r="BP2075" s="13"/>
      <c r="BQ2075" s="302"/>
      <c r="BR2075" s="13"/>
      <c r="BS2075" s="302"/>
      <c r="BT2075" s="13"/>
      <c r="BU2075" s="302"/>
      <c r="BV2075" s="386"/>
      <c r="BW2075" s="303"/>
      <c r="BX2075" s="303"/>
      <c r="BY2075" s="302"/>
      <c r="BZ2075" s="302"/>
      <c r="CA2075" s="387"/>
      <c r="CB2075" s="395"/>
      <c r="CC2075" s="12"/>
      <c r="CD2075" s="304"/>
      <c r="CE2075" s="14"/>
      <c r="CF2075" s="395"/>
      <c r="CG2075" s="397"/>
      <c r="CH2075" s="300">
        <f t="shared" si="801"/>
        <v>0</v>
      </c>
      <c r="CI2075" s="26"/>
      <c r="CJ2075" s="17">
        <f t="shared" si="798"/>
        <v>0</v>
      </c>
      <c r="CK2075" s="18">
        <f t="shared" si="809"/>
        <v>12.89</v>
      </c>
      <c r="CM2075" s="164"/>
      <c r="CN2075" s="302"/>
      <c r="CO2075" s="13">
        <f t="shared" si="802"/>
        <v>0</v>
      </c>
      <c r="CP2075" s="302"/>
      <c r="CQ2075" s="13">
        <f t="shared" si="803"/>
        <v>0</v>
      </c>
      <c r="CR2075" s="302"/>
      <c r="CS2075" s="13">
        <f t="shared" si="804"/>
        <v>0</v>
      </c>
      <c r="CT2075" s="302"/>
      <c r="CU2075" s="13">
        <f t="shared" si="799"/>
        <v>0</v>
      </c>
      <c r="CV2075" s="302"/>
      <c r="CW2075" s="13">
        <f t="shared" si="805"/>
        <v>0</v>
      </c>
      <c r="CX2075" s="13">
        <f t="shared" si="806"/>
        <v>0</v>
      </c>
      <c r="CY2075" s="251">
        <f t="shared" si="807"/>
        <v>0</v>
      </c>
      <c r="CZ2075" s="13" t="s">
        <v>29</v>
      </c>
      <c r="DA2075" s="13">
        <v>50</v>
      </c>
      <c r="DB2075" s="22">
        <f t="shared" si="808"/>
        <v>0</v>
      </c>
      <c r="DD2075" s="24"/>
      <c r="DF2075" s="163"/>
      <c r="DH2075" s="24"/>
      <c r="DI2075" s="447"/>
      <c r="DJ2075" s="163"/>
    </row>
    <row r="2076" spans="1:114" s="7" customFormat="1">
      <c r="A2076" s="277">
        <f t="shared" si="792"/>
        <v>50</v>
      </c>
      <c r="B2076" s="21" t="e">
        <f>'Calculateur de trading'!I2076/C2076/W2076</f>
        <v>#DIV/0!</v>
      </c>
      <c r="C2076" s="278">
        <f t="shared" si="793"/>
        <v>10</v>
      </c>
      <c r="D2076" s="278"/>
      <c r="E2076" s="273">
        <f t="shared" si="794"/>
        <v>100</v>
      </c>
      <c r="F2076" s="271">
        <f t="shared" si="786"/>
        <v>2</v>
      </c>
      <c r="G2076" s="271" t="e">
        <f t="shared" si="787"/>
        <v>#DIV/0!</v>
      </c>
      <c r="H2076" s="272">
        <f t="shared" si="788"/>
        <v>20</v>
      </c>
      <c r="I2076" s="270"/>
      <c r="J2076" s="273">
        <f t="shared" si="795"/>
        <v>200</v>
      </c>
      <c r="K2076" s="271">
        <f t="shared" si="789"/>
        <v>4</v>
      </c>
      <c r="L2076" s="271" t="e">
        <f t="shared" si="790"/>
        <v>#DIV/0!</v>
      </c>
      <c r="M2076" s="272">
        <f t="shared" si="791"/>
        <v>40</v>
      </c>
      <c r="N2076" s="389"/>
      <c r="O2076" s="455" t="e">
        <f>(A2076*B2076*W2076)+(B2076*'Calculateur de trading'!H2076)</f>
        <v>#DIV/0!</v>
      </c>
      <c r="P2076" s="274" t="e">
        <f>O2076/'Déscriptions des trades'!CK2076</f>
        <v>#DIV/0!</v>
      </c>
      <c r="Q2076" s="456" t="e">
        <f>'Déscriptions des trades'!CK2076-O2076</f>
        <v>#DIV/0!</v>
      </c>
      <c r="R2076" s="466" t="e">
        <f t="shared" si="796"/>
        <v>#DIV/0!</v>
      </c>
      <c r="S2076" s="389"/>
      <c r="T2076" s="12"/>
      <c r="U2076" s="25"/>
      <c r="V2076" s="15"/>
      <c r="W2076" s="490">
        <f t="shared" si="800"/>
        <v>0</v>
      </c>
      <c r="X2076" s="21" t="e">
        <f>W2076*U2076/'Déscriptions des trades'!CK2076*'Déscriptions des trades'!B2076</f>
        <v>#DIV/0!</v>
      </c>
      <c r="Y2076" s="459"/>
      <c r="Z2076" s="389"/>
      <c r="AA2076" s="23">
        <f t="shared" si="797"/>
        <v>0.1</v>
      </c>
      <c r="AB2076" s="17" t="e">
        <f>(AA2076*'Déscriptions des trades'!U2076*'Déscriptions des trades'!B2076/'Déscriptions des trades'!CK2076)*'Déscriptions des trades'!W2076</f>
        <v>#DIV/0!</v>
      </c>
      <c r="AC2076" s="265" t="e">
        <f>AB2076*'Déscriptions des trades'!CK2076</f>
        <v>#DIV/0!</v>
      </c>
      <c r="AD2076" s="266" t="e">
        <f>'Déscriptions des trades'!CK2076-AC2076</f>
        <v>#DIV/0!</v>
      </c>
      <c r="AE2076" s="389"/>
      <c r="AF2076" s="399">
        <v>2072</v>
      </c>
      <c r="AG2076" s="389"/>
      <c r="AH2076" s="20"/>
      <c r="AI2076" s="303"/>
      <c r="AJ2076" s="307"/>
      <c r="AK2076" s="161"/>
      <c r="AL2076" s="305"/>
      <c r="AM2076" s="305"/>
      <c r="AN2076" s="162"/>
      <c r="AO2076" s="439"/>
      <c r="AP2076" s="162"/>
      <c r="AQ2076" s="113"/>
      <c r="AR2076" s="113"/>
      <c r="AS2076" s="384"/>
      <c r="AT2076" s="306"/>
      <c r="AU2076" s="306"/>
      <c r="AV2076" s="160"/>
      <c r="AW2076" s="158"/>
      <c r="AX2076" s="385"/>
      <c r="AY2076" s="453"/>
      <c r="AZ2076" s="165"/>
      <c r="BA2076" s="301"/>
      <c r="BB2076" s="165"/>
      <c r="BC2076" s="301"/>
      <c r="BD2076" s="165"/>
      <c r="BE2076" s="302"/>
      <c r="BF2076" s="302"/>
      <c r="BG2076" s="165"/>
      <c r="BH2076" s="303"/>
      <c r="BI2076" s="165"/>
      <c r="BJ2076" s="304"/>
      <c r="BK2076" s="394"/>
      <c r="BL2076" s="302"/>
      <c r="BM2076" s="302"/>
      <c r="BN2076" s="394"/>
      <c r="BO2076" s="302"/>
      <c r="BP2076" s="13"/>
      <c r="BQ2076" s="302"/>
      <c r="BR2076" s="13"/>
      <c r="BS2076" s="302"/>
      <c r="BT2076" s="13"/>
      <c r="BU2076" s="302"/>
      <c r="BV2076" s="386"/>
      <c r="BW2076" s="303"/>
      <c r="BX2076" s="303"/>
      <c r="BY2076" s="302"/>
      <c r="BZ2076" s="302"/>
      <c r="CA2076" s="387"/>
      <c r="CB2076" s="395"/>
      <c r="CC2076" s="12"/>
      <c r="CD2076" s="304"/>
      <c r="CE2076" s="14"/>
      <c r="CF2076" s="395"/>
      <c r="CG2076" s="397"/>
      <c r="CH2076" s="300">
        <f t="shared" si="801"/>
        <v>0</v>
      </c>
      <c r="CI2076" s="26"/>
      <c r="CJ2076" s="17">
        <f t="shared" si="798"/>
        <v>0</v>
      </c>
      <c r="CK2076" s="18">
        <f t="shared" si="809"/>
        <v>12.89</v>
      </c>
      <c r="CM2076" s="164"/>
      <c r="CN2076" s="302"/>
      <c r="CO2076" s="13">
        <f t="shared" si="802"/>
        <v>0</v>
      </c>
      <c r="CP2076" s="302"/>
      <c r="CQ2076" s="13">
        <f t="shared" si="803"/>
        <v>0</v>
      </c>
      <c r="CR2076" s="302"/>
      <c r="CS2076" s="13">
        <f t="shared" si="804"/>
        <v>0</v>
      </c>
      <c r="CT2076" s="302"/>
      <c r="CU2076" s="13">
        <f t="shared" si="799"/>
        <v>0</v>
      </c>
      <c r="CV2076" s="302"/>
      <c r="CW2076" s="13">
        <f t="shared" si="805"/>
        <v>0</v>
      </c>
      <c r="CX2076" s="13">
        <f t="shared" si="806"/>
        <v>0</v>
      </c>
      <c r="CY2076" s="251">
        <f t="shared" si="807"/>
        <v>0</v>
      </c>
      <c r="CZ2076" s="13" t="s">
        <v>29</v>
      </c>
      <c r="DA2076" s="13">
        <v>50</v>
      </c>
      <c r="DB2076" s="22">
        <f t="shared" si="808"/>
        <v>0</v>
      </c>
      <c r="DD2076" s="24"/>
      <c r="DF2076" s="163"/>
      <c r="DH2076" s="24"/>
      <c r="DI2076" s="447"/>
      <c r="DJ2076" s="163"/>
    </row>
    <row r="2077" spans="1:114" s="7" customFormat="1">
      <c r="A2077" s="277">
        <f t="shared" si="792"/>
        <v>50</v>
      </c>
      <c r="B2077" s="21" t="e">
        <f>'Calculateur de trading'!I2077/C2077/W2077</f>
        <v>#DIV/0!</v>
      </c>
      <c r="C2077" s="278">
        <f t="shared" si="793"/>
        <v>10</v>
      </c>
      <c r="D2077" s="426"/>
      <c r="E2077" s="273">
        <f t="shared" si="794"/>
        <v>100</v>
      </c>
      <c r="F2077" s="271">
        <f t="shared" si="786"/>
        <v>2</v>
      </c>
      <c r="G2077" s="271" t="e">
        <f t="shared" si="787"/>
        <v>#DIV/0!</v>
      </c>
      <c r="H2077" s="272">
        <f t="shared" si="788"/>
        <v>20</v>
      </c>
      <c r="I2077" s="270"/>
      <c r="J2077" s="273">
        <f t="shared" si="795"/>
        <v>200</v>
      </c>
      <c r="K2077" s="271">
        <f t="shared" si="789"/>
        <v>4</v>
      </c>
      <c r="L2077" s="271" t="e">
        <f t="shared" si="790"/>
        <v>#DIV/0!</v>
      </c>
      <c r="M2077" s="272">
        <f t="shared" si="791"/>
        <v>40</v>
      </c>
      <c r="N2077" s="389"/>
      <c r="O2077" s="455" t="e">
        <f>(A2077*B2077*W2077)+(B2077*'Calculateur de trading'!H2077)</f>
        <v>#DIV/0!</v>
      </c>
      <c r="P2077" s="274" t="e">
        <f>O2077/'Déscriptions des trades'!CK2077</f>
        <v>#DIV/0!</v>
      </c>
      <c r="Q2077" s="456" t="e">
        <f>'Déscriptions des trades'!CK2077-O2077</f>
        <v>#DIV/0!</v>
      </c>
      <c r="R2077" s="466" t="e">
        <f t="shared" si="796"/>
        <v>#DIV/0!</v>
      </c>
      <c r="S2077" s="389"/>
      <c r="T2077" s="12"/>
      <c r="U2077" s="25"/>
      <c r="V2077" s="15"/>
      <c r="W2077" s="490">
        <f t="shared" si="800"/>
        <v>0</v>
      </c>
      <c r="X2077" s="21" t="e">
        <f>W2077*U2077/'Déscriptions des trades'!CK2077*'Déscriptions des trades'!B2077</f>
        <v>#DIV/0!</v>
      </c>
      <c r="Y2077" s="459"/>
      <c r="Z2077" s="389"/>
      <c r="AA2077" s="23">
        <f t="shared" si="797"/>
        <v>0.1</v>
      </c>
      <c r="AB2077" s="17" t="e">
        <f>(AA2077*'Déscriptions des trades'!U2077*'Déscriptions des trades'!B2077/'Déscriptions des trades'!CK2077)*'Déscriptions des trades'!W2077</f>
        <v>#DIV/0!</v>
      </c>
      <c r="AC2077" s="265" t="e">
        <f>AB2077*'Déscriptions des trades'!CK2077</f>
        <v>#DIV/0!</v>
      </c>
      <c r="AD2077" s="266" t="e">
        <f>'Déscriptions des trades'!CK2077-AC2077</f>
        <v>#DIV/0!</v>
      </c>
      <c r="AE2077" s="389"/>
      <c r="AF2077" s="399">
        <v>2073</v>
      </c>
      <c r="AG2077" s="389"/>
      <c r="AH2077" s="20"/>
      <c r="AI2077" s="303"/>
      <c r="AJ2077" s="307"/>
      <c r="AK2077" s="161"/>
      <c r="AL2077" s="305"/>
      <c r="AM2077" s="305"/>
      <c r="AN2077" s="162"/>
      <c r="AO2077" s="439"/>
      <c r="AP2077" s="162"/>
      <c r="AQ2077" s="113"/>
      <c r="AR2077" s="113"/>
      <c r="AS2077" s="384"/>
      <c r="AT2077" s="306"/>
      <c r="AU2077" s="306"/>
      <c r="AV2077" s="160"/>
      <c r="AW2077" s="158"/>
      <c r="AX2077" s="385"/>
      <c r="AY2077" s="453"/>
      <c r="AZ2077" s="165"/>
      <c r="BA2077" s="301"/>
      <c r="BB2077" s="165"/>
      <c r="BC2077" s="301"/>
      <c r="BD2077" s="165"/>
      <c r="BE2077" s="302"/>
      <c r="BF2077" s="302"/>
      <c r="BG2077" s="165"/>
      <c r="BH2077" s="303"/>
      <c r="BI2077" s="165"/>
      <c r="BJ2077" s="304"/>
      <c r="BK2077" s="394"/>
      <c r="BL2077" s="302"/>
      <c r="BM2077" s="302"/>
      <c r="BN2077" s="394"/>
      <c r="BO2077" s="302"/>
      <c r="BP2077" s="13"/>
      <c r="BQ2077" s="302"/>
      <c r="BR2077" s="13"/>
      <c r="BS2077" s="302"/>
      <c r="BT2077" s="13"/>
      <c r="BU2077" s="302"/>
      <c r="BV2077" s="386"/>
      <c r="BW2077" s="303"/>
      <c r="BX2077" s="303"/>
      <c r="BY2077" s="302"/>
      <c r="BZ2077" s="302"/>
      <c r="CA2077" s="387"/>
      <c r="CB2077" s="395"/>
      <c r="CC2077" s="12"/>
      <c r="CD2077" s="304"/>
      <c r="CE2077" s="14"/>
      <c r="CF2077" s="395"/>
      <c r="CG2077" s="397"/>
      <c r="CH2077" s="300">
        <f t="shared" si="801"/>
        <v>0</v>
      </c>
      <c r="CI2077" s="26"/>
      <c r="CJ2077" s="17">
        <f t="shared" si="798"/>
        <v>0</v>
      </c>
      <c r="CK2077" s="18">
        <f t="shared" si="809"/>
        <v>12.89</v>
      </c>
      <c r="CM2077" s="164"/>
      <c r="CN2077" s="302"/>
      <c r="CO2077" s="13">
        <f t="shared" si="802"/>
        <v>0</v>
      </c>
      <c r="CP2077" s="302"/>
      <c r="CQ2077" s="13">
        <f t="shared" si="803"/>
        <v>0</v>
      </c>
      <c r="CR2077" s="302"/>
      <c r="CS2077" s="13">
        <f t="shared" si="804"/>
        <v>0</v>
      </c>
      <c r="CT2077" s="302"/>
      <c r="CU2077" s="13">
        <f t="shared" si="799"/>
        <v>0</v>
      </c>
      <c r="CV2077" s="302"/>
      <c r="CW2077" s="13">
        <f t="shared" si="805"/>
        <v>0</v>
      </c>
      <c r="CX2077" s="13">
        <f t="shared" si="806"/>
        <v>0</v>
      </c>
      <c r="CY2077" s="251">
        <f t="shared" si="807"/>
        <v>0</v>
      </c>
      <c r="CZ2077" s="13" t="s">
        <v>29</v>
      </c>
      <c r="DA2077" s="13">
        <v>50</v>
      </c>
      <c r="DB2077" s="22">
        <f t="shared" si="808"/>
        <v>0</v>
      </c>
      <c r="DD2077" s="24"/>
      <c r="DF2077" s="163"/>
      <c r="DH2077" s="24"/>
      <c r="DI2077" s="447"/>
      <c r="DJ2077" s="163"/>
    </row>
    <row r="2078" spans="1:114" s="7" customFormat="1">
      <c r="A2078" s="277">
        <f t="shared" si="792"/>
        <v>50</v>
      </c>
      <c r="B2078" s="21" t="e">
        <f>'Calculateur de trading'!I2078/C2078/W2078</f>
        <v>#DIV/0!</v>
      </c>
      <c r="C2078" s="278">
        <f t="shared" si="793"/>
        <v>10</v>
      </c>
      <c r="D2078" s="426"/>
      <c r="E2078" s="273">
        <f t="shared" si="794"/>
        <v>100</v>
      </c>
      <c r="F2078" s="271">
        <f t="shared" si="786"/>
        <v>2</v>
      </c>
      <c r="G2078" s="271" t="e">
        <f t="shared" si="787"/>
        <v>#DIV/0!</v>
      </c>
      <c r="H2078" s="272">
        <f t="shared" si="788"/>
        <v>20</v>
      </c>
      <c r="I2078" s="270"/>
      <c r="J2078" s="273">
        <f t="shared" si="795"/>
        <v>200</v>
      </c>
      <c r="K2078" s="271">
        <f t="shared" si="789"/>
        <v>4</v>
      </c>
      <c r="L2078" s="271" t="e">
        <f t="shared" si="790"/>
        <v>#DIV/0!</v>
      </c>
      <c r="M2078" s="272">
        <f t="shared" si="791"/>
        <v>40</v>
      </c>
      <c r="N2078" s="389"/>
      <c r="O2078" s="455" t="e">
        <f>(A2078*B2078*W2078)+(B2078*'Calculateur de trading'!H2078)</f>
        <v>#DIV/0!</v>
      </c>
      <c r="P2078" s="274" t="e">
        <f>O2078/'Déscriptions des trades'!CK2078</f>
        <v>#DIV/0!</v>
      </c>
      <c r="Q2078" s="456" t="e">
        <f>'Déscriptions des trades'!CK2078-O2078</f>
        <v>#DIV/0!</v>
      </c>
      <c r="R2078" s="466" t="e">
        <f t="shared" si="796"/>
        <v>#DIV/0!</v>
      </c>
      <c r="S2078" s="389"/>
      <c r="T2078" s="12"/>
      <c r="U2078" s="25"/>
      <c r="V2078" s="15"/>
      <c r="W2078" s="490">
        <f t="shared" si="800"/>
        <v>0</v>
      </c>
      <c r="X2078" s="21" t="e">
        <f>W2078*U2078/'Déscriptions des trades'!CK2078*'Déscriptions des trades'!B2078</f>
        <v>#DIV/0!</v>
      </c>
      <c r="Y2078" s="459"/>
      <c r="Z2078" s="389"/>
      <c r="AA2078" s="23">
        <f t="shared" si="797"/>
        <v>0.1</v>
      </c>
      <c r="AB2078" s="17" t="e">
        <f>(AA2078*'Déscriptions des trades'!U2078*'Déscriptions des trades'!B2078/'Déscriptions des trades'!CK2078)*'Déscriptions des trades'!W2078</f>
        <v>#DIV/0!</v>
      </c>
      <c r="AC2078" s="265" t="e">
        <f>AB2078*'Déscriptions des trades'!CK2078</f>
        <v>#DIV/0!</v>
      </c>
      <c r="AD2078" s="266" t="e">
        <f>'Déscriptions des trades'!CK2078-AC2078</f>
        <v>#DIV/0!</v>
      </c>
      <c r="AE2078" s="389"/>
      <c r="AF2078" s="399">
        <v>2074</v>
      </c>
      <c r="AG2078" s="389"/>
      <c r="AH2078" s="20"/>
      <c r="AI2078" s="303"/>
      <c r="AJ2078" s="307"/>
      <c r="AK2078" s="161"/>
      <c r="AL2078" s="305"/>
      <c r="AM2078" s="305"/>
      <c r="AN2078" s="162"/>
      <c r="AO2078" s="439"/>
      <c r="AP2078" s="162"/>
      <c r="AQ2078" s="113"/>
      <c r="AR2078" s="113"/>
      <c r="AS2078" s="384"/>
      <c r="AT2078" s="306"/>
      <c r="AU2078" s="306"/>
      <c r="AV2078" s="160"/>
      <c r="AW2078" s="158"/>
      <c r="AX2078" s="385"/>
      <c r="AY2078" s="453"/>
      <c r="AZ2078" s="165"/>
      <c r="BA2078" s="301"/>
      <c r="BB2078" s="165"/>
      <c r="BC2078" s="301"/>
      <c r="BD2078" s="165"/>
      <c r="BE2078" s="302"/>
      <c r="BF2078" s="302"/>
      <c r="BG2078" s="165"/>
      <c r="BH2078" s="303"/>
      <c r="BI2078" s="165"/>
      <c r="BJ2078" s="304"/>
      <c r="BK2078" s="394"/>
      <c r="BL2078" s="302"/>
      <c r="BM2078" s="302"/>
      <c r="BN2078" s="394"/>
      <c r="BO2078" s="302"/>
      <c r="BP2078" s="13"/>
      <c r="BQ2078" s="302"/>
      <c r="BR2078" s="13"/>
      <c r="BS2078" s="302"/>
      <c r="BT2078" s="13"/>
      <c r="BU2078" s="302"/>
      <c r="BV2078" s="386"/>
      <c r="BW2078" s="303"/>
      <c r="BX2078" s="303"/>
      <c r="BY2078" s="302"/>
      <c r="BZ2078" s="302"/>
      <c r="CA2078" s="387"/>
      <c r="CB2078" s="395"/>
      <c r="CC2078" s="12"/>
      <c r="CD2078" s="304"/>
      <c r="CE2078" s="14"/>
      <c r="CF2078" s="395"/>
      <c r="CG2078" s="397"/>
      <c r="CH2078" s="300">
        <f t="shared" si="801"/>
        <v>0</v>
      </c>
      <c r="CI2078" s="26"/>
      <c r="CJ2078" s="17">
        <f t="shared" si="798"/>
        <v>0</v>
      </c>
      <c r="CK2078" s="18">
        <f t="shared" si="809"/>
        <v>12.89</v>
      </c>
      <c r="CM2078" s="164"/>
      <c r="CN2078" s="302"/>
      <c r="CO2078" s="13">
        <f t="shared" si="802"/>
        <v>0</v>
      </c>
      <c r="CP2078" s="302"/>
      <c r="CQ2078" s="13">
        <f t="shared" si="803"/>
        <v>0</v>
      </c>
      <c r="CR2078" s="302"/>
      <c r="CS2078" s="13">
        <f t="shared" si="804"/>
        <v>0</v>
      </c>
      <c r="CT2078" s="302"/>
      <c r="CU2078" s="13">
        <f t="shared" si="799"/>
        <v>0</v>
      </c>
      <c r="CV2078" s="302"/>
      <c r="CW2078" s="13">
        <f t="shared" si="805"/>
        <v>0</v>
      </c>
      <c r="CX2078" s="13">
        <f t="shared" si="806"/>
        <v>0</v>
      </c>
      <c r="CY2078" s="251">
        <f t="shared" si="807"/>
        <v>0</v>
      </c>
      <c r="CZ2078" s="13" t="s">
        <v>29</v>
      </c>
      <c r="DA2078" s="13">
        <v>50</v>
      </c>
      <c r="DB2078" s="22">
        <f t="shared" si="808"/>
        <v>0</v>
      </c>
      <c r="DD2078" s="24"/>
      <c r="DF2078" s="163"/>
      <c r="DH2078" s="24"/>
      <c r="DI2078" s="447"/>
      <c r="DJ2078" s="163"/>
    </row>
    <row r="2079" spans="1:114" s="7" customFormat="1">
      <c r="A2079" s="277">
        <f t="shared" si="792"/>
        <v>50</v>
      </c>
      <c r="B2079" s="21" t="e">
        <f>'Calculateur de trading'!I2079/C2079/W2079</f>
        <v>#DIV/0!</v>
      </c>
      <c r="C2079" s="278">
        <f t="shared" si="793"/>
        <v>10</v>
      </c>
      <c r="D2079" s="278"/>
      <c r="E2079" s="273">
        <f t="shared" si="794"/>
        <v>100</v>
      </c>
      <c r="F2079" s="271">
        <f t="shared" si="786"/>
        <v>2</v>
      </c>
      <c r="G2079" s="271" t="e">
        <f t="shared" si="787"/>
        <v>#DIV/0!</v>
      </c>
      <c r="H2079" s="272">
        <f t="shared" si="788"/>
        <v>20</v>
      </c>
      <c r="I2079" s="270"/>
      <c r="J2079" s="273">
        <f t="shared" si="795"/>
        <v>200</v>
      </c>
      <c r="K2079" s="271">
        <f t="shared" si="789"/>
        <v>4</v>
      </c>
      <c r="L2079" s="271" t="e">
        <f t="shared" si="790"/>
        <v>#DIV/0!</v>
      </c>
      <c r="M2079" s="272">
        <f t="shared" si="791"/>
        <v>40</v>
      </c>
      <c r="N2079" s="389"/>
      <c r="O2079" s="455" t="e">
        <f>(A2079*B2079*W2079)+(B2079*'Calculateur de trading'!H2079)</f>
        <v>#DIV/0!</v>
      </c>
      <c r="P2079" s="274" t="e">
        <f>O2079/'Déscriptions des trades'!CK2079</f>
        <v>#DIV/0!</v>
      </c>
      <c r="Q2079" s="456" t="e">
        <f>'Déscriptions des trades'!CK2079-O2079</f>
        <v>#DIV/0!</v>
      </c>
      <c r="R2079" s="466" t="e">
        <f t="shared" si="796"/>
        <v>#DIV/0!</v>
      </c>
      <c r="S2079" s="389"/>
      <c r="T2079" s="12"/>
      <c r="U2079" s="25"/>
      <c r="V2079" s="15"/>
      <c r="W2079" s="490">
        <f t="shared" si="800"/>
        <v>0</v>
      </c>
      <c r="X2079" s="21" t="e">
        <f>W2079*U2079/'Déscriptions des trades'!CK2079*'Déscriptions des trades'!B2079</f>
        <v>#DIV/0!</v>
      </c>
      <c r="Y2079" s="459"/>
      <c r="Z2079" s="389"/>
      <c r="AA2079" s="23">
        <f t="shared" si="797"/>
        <v>0.1</v>
      </c>
      <c r="AB2079" s="17" t="e">
        <f>(AA2079*'Déscriptions des trades'!U2079*'Déscriptions des trades'!B2079/'Déscriptions des trades'!CK2079)*'Déscriptions des trades'!W2079</f>
        <v>#DIV/0!</v>
      </c>
      <c r="AC2079" s="265" t="e">
        <f>AB2079*'Déscriptions des trades'!CK2079</f>
        <v>#DIV/0!</v>
      </c>
      <c r="AD2079" s="266" t="e">
        <f>'Déscriptions des trades'!CK2079-AC2079</f>
        <v>#DIV/0!</v>
      </c>
      <c r="AE2079" s="389"/>
      <c r="AF2079" s="399">
        <v>2075</v>
      </c>
      <c r="AG2079" s="389"/>
      <c r="AH2079" s="20"/>
      <c r="AI2079" s="303"/>
      <c r="AJ2079" s="307"/>
      <c r="AK2079" s="161"/>
      <c r="AL2079" s="305"/>
      <c r="AM2079" s="305"/>
      <c r="AN2079" s="162"/>
      <c r="AO2079" s="439"/>
      <c r="AP2079" s="162"/>
      <c r="AQ2079" s="113"/>
      <c r="AR2079" s="113"/>
      <c r="AS2079" s="384"/>
      <c r="AT2079" s="306"/>
      <c r="AU2079" s="306"/>
      <c r="AV2079" s="160"/>
      <c r="AW2079" s="158"/>
      <c r="AX2079" s="385"/>
      <c r="AY2079" s="453"/>
      <c r="AZ2079" s="165"/>
      <c r="BA2079" s="301"/>
      <c r="BB2079" s="165"/>
      <c r="BC2079" s="301"/>
      <c r="BD2079" s="165"/>
      <c r="BE2079" s="302"/>
      <c r="BF2079" s="302"/>
      <c r="BG2079" s="165"/>
      <c r="BH2079" s="303"/>
      <c r="BI2079" s="165"/>
      <c r="BJ2079" s="304"/>
      <c r="BK2079" s="394"/>
      <c r="BL2079" s="302"/>
      <c r="BM2079" s="302"/>
      <c r="BN2079" s="394"/>
      <c r="BO2079" s="302"/>
      <c r="BP2079" s="13"/>
      <c r="BQ2079" s="302"/>
      <c r="BR2079" s="13"/>
      <c r="BS2079" s="302"/>
      <c r="BT2079" s="13"/>
      <c r="BU2079" s="302"/>
      <c r="BV2079" s="386"/>
      <c r="BW2079" s="303"/>
      <c r="BX2079" s="303"/>
      <c r="BY2079" s="302"/>
      <c r="BZ2079" s="302"/>
      <c r="CA2079" s="387"/>
      <c r="CB2079" s="395"/>
      <c r="CC2079" s="12"/>
      <c r="CD2079" s="304"/>
      <c r="CE2079" s="14"/>
      <c r="CF2079" s="395"/>
      <c r="CG2079" s="397"/>
      <c r="CH2079" s="300">
        <f t="shared" si="801"/>
        <v>0</v>
      </c>
      <c r="CI2079" s="26"/>
      <c r="CJ2079" s="17">
        <f t="shared" si="798"/>
        <v>0</v>
      </c>
      <c r="CK2079" s="18">
        <f t="shared" si="809"/>
        <v>12.89</v>
      </c>
      <c r="CM2079" s="164"/>
      <c r="CN2079" s="302"/>
      <c r="CO2079" s="13">
        <f t="shared" si="802"/>
        <v>0</v>
      </c>
      <c r="CP2079" s="302"/>
      <c r="CQ2079" s="13">
        <f t="shared" si="803"/>
        <v>0</v>
      </c>
      <c r="CR2079" s="302"/>
      <c r="CS2079" s="13">
        <f t="shared" si="804"/>
        <v>0</v>
      </c>
      <c r="CT2079" s="302"/>
      <c r="CU2079" s="13">
        <f t="shared" si="799"/>
        <v>0</v>
      </c>
      <c r="CV2079" s="302"/>
      <c r="CW2079" s="13">
        <f t="shared" si="805"/>
        <v>0</v>
      </c>
      <c r="CX2079" s="13">
        <f t="shared" si="806"/>
        <v>0</v>
      </c>
      <c r="CY2079" s="251">
        <f t="shared" si="807"/>
        <v>0</v>
      </c>
      <c r="CZ2079" s="13" t="s">
        <v>29</v>
      </c>
      <c r="DA2079" s="13">
        <v>50</v>
      </c>
      <c r="DB2079" s="22">
        <f t="shared" si="808"/>
        <v>0</v>
      </c>
      <c r="DD2079" s="24"/>
      <c r="DF2079" s="163"/>
      <c r="DH2079" s="24"/>
      <c r="DI2079" s="447"/>
      <c r="DJ2079" s="163"/>
    </row>
    <row r="2080" spans="1:114" s="7" customFormat="1">
      <c r="A2080" s="277">
        <f t="shared" si="792"/>
        <v>50</v>
      </c>
      <c r="B2080" s="21" t="e">
        <f>'Calculateur de trading'!I2080/C2080/W2080</f>
        <v>#DIV/0!</v>
      </c>
      <c r="C2080" s="278">
        <f t="shared" si="793"/>
        <v>10</v>
      </c>
      <c r="D2080" s="426"/>
      <c r="E2080" s="273">
        <f t="shared" si="794"/>
        <v>100</v>
      </c>
      <c r="F2080" s="271">
        <f t="shared" si="786"/>
        <v>2</v>
      </c>
      <c r="G2080" s="271" t="e">
        <f t="shared" si="787"/>
        <v>#DIV/0!</v>
      </c>
      <c r="H2080" s="272">
        <f t="shared" si="788"/>
        <v>20</v>
      </c>
      <c r="I2080" s="270"/>
      <c r="J2080" s="273">
        <f t="shared" si="795"/>
        <v>200</v>
      </c>
      <c r="K2080" s="271">
        <f t="shared" si="789"/>
        <v>4</v>
      </c>
      <c r="L2080" s="271" t="e">
        <f t="shared" si="790"/>
        <v>#DIV/0!</v>
      </c>
      <c r="M2080" s="272">
        <f t="shared" si="791"/>
        <v>40</v>
      </c>
      <c r="N2080" s="389"/>
      <c r="O2080" s="455" t="e">
        <f>(A2080*B2080*W2080)+(B2080*'Calculateur de trading'!H2080)</f>
        <v>#DIV/0!</v>
      </c>
      <c r="P2080" s="274" t="e">
        <f>O2080/'Déscriptions des trades'!CK2080</f>
        <v>#DIV/0!</v>
      </c>
      <c r="Q2080" s="456" t="e">
        <f>'Déscriptions des trades'!CK2080-O2080</f>
        <v>#DIV/0!</v>
      </c>
      <c r="R2080" s="466" t="e">
        <f t="shared" si="796"/>
        <v>#DIV/0!</v>
      </c>
      <c r="S2080" s="389"/>
      <c r="T2080" s="12"/>
      <c r="U2080" s="25"/>
      <c r="V2080" s="15"/>
      <c r="W2080" s="490">
        <f t="shared" si="800"/>
        <v>0</v>
      </c>
      <c r="X2080" s="21" t="e">
        <f>W2080*U2080/'Déscriptions des trades'!CK2080*'Déscriptions des trades'!B2080</f>
        <v>#DIV/0!</v>
      </c>
      <c r="Y2080" s="459"/>
      <c r="Z2080" s="389"/>
      <c r="AA2080" s="23">
        <f t="shared" si="797"/>
        <v>0.1</v>
      </c>
      <c r="AB2080" s="17" t="e">
        <f>(AA2080*'Déscriptions des trades'!U2080*'Déscriptions des trades'!B2080/'Déscriptions des trades'!CK2080)*'Déscriptions des trades'!W2080</f>
        <v>#DIV/0!</v>
      </c>
      <c r="AC2080" s="265" t="e">
        <f>AB2080*'Déscriptions des trades'!CK2080</f>
        <v>#DIV/0!</v>
      </c>
      <c r="AD2080" s="266" t="e">
        <f>'Déscriptions des trades'!CK2080-AC2080</f>
        <v>#DIV/0!</v>
      </c>
      <c r="AE2080" s="389"/>
      <c r="AF2080" s="399">
        <v>2076</v>
      </c>
      <c r="AG2080" s="389"/>
      <c r="AH2080" s="20"/>
      <c r="AI2080" s="303"/>
      <c r="AJ2080" s="307"/>
      <c r="AK2080" s="161"/>
      <c r="AL2080" s="305"/>
      <c r="AM2080" s="305"/>
      <c r="AN2080" s="162"/>
      <c r="AO2080" s="439"/>
      <c r="AP2080" s="162"/>
      <c r="AQ2080" s="113"/>
      <c r="AR2080" s="113"/>
      <c r="AS2080" s="384"/>
      <c r="AT2080" s="306"/>
      <c r="AU2080" s="306"/>
      <c r="AV2080" s="160"/>
      <c r="AW2080" s="158"/>
      <c r="AX2080" s="385"/>
      <c r="AY2080" s="453"/>
      <c r="AZ2080" s="165"/>
      <c r="BA2080" s="301"/>
      <c r="BB2080" s="165"/>
      <c r="BC2080" s="301"/>
      <c r="BD2080" s="165"/>
      <c r="BE2080" s="302"/>
      <c r="BF2080" s="302"/>
      <c r="BG2080" s="165"/>
      <c r="BH2080" s="303"/>
      <c r="BI2080" s="165"/>
      <c r="BJ2080" s="304"/>
      <c r="BK2080" s="394"/>
      <c r="BL2080" s="302"/>
      <c r="BM2080" s="302"/>
      <c r="BN2080" s="394"/>
      <c r="BO2080" s="302"/>
      <c r="BP2080" s="13"/>
      <c r="BQ2080" s="302"/>
      <c r="BR2080" s="13"/>
      <c r="BS2080" s="302"/>
      <c r="BT2080" s="13"/>
      <c r="BU2080" s="302"/>
      <c r="BV2080" s="386"/>
      <c r="BW2080" s="303"/>
      <c r="BX2080" s="303"/>
      <c r="BY2080" s="302"/>
      <c r="BZ2080" s="302"/>
      <c r="CA2080" s="387"/>
      <c r="CB2080" s="395"/>
      <c r="CC2080" s="12"/>
      <c r="CD2080" s="304"/>
      <c r="CE2080" s="14"/>
      <c r="CF2080" s="395"/>
      <c r="CG2080" s="397"/>
      <c r="CH2080" s="300">
        <f t="shared" si="801"/>
        <v>0</v>
      </c>
      <c r="CI2080" s="26"/>
      <c r="CJ2080" s="17">
        <f t="shared" si="798"/>
        <v>0</v>
      </c>
      <c r="CK2080" s="18">
        <f t="shared" si="809"/>
        <v>12.89</v>
      </c>
      <c r="CM2080" s="164"/>
      <c r="CN2080" s="302"/>
      <c r="CO2080" s="13">
        <f t="shared" si="802"/>
        <v>0</v>
      </c>
      <c r="CP2080" s="302"/>
      <c r="CQ2080" s="13">
        <f t="shared" si="803"/>
        <v>0</v>
      </c>
      <c r="CR2080" s="302"/>
      <c r="CS2080" s="13">
        <f t="shared" si="804"/>
        <v>0</v>
      </c>
      <c r="CT2080" s="302"/>
      <c r="CU2080" s="13">
        <f t="shared" si="799"/>
        <v>0</v>
      </c>
      <c r="CV2080" s="302"/>
      <c r="CW2080" s="13">
        <f t="shared" si="805"/>
        <v>0</v>
      </c>
      <c r="CX2080" s="13">
        <f t="shared" si="806"/>
        <v>0</v>
      </c>
      <c r="CY2080" s="251">
        <f t="shared" si="807"/>
        <v>0</v>
      </c>
      <c r="CZ2080" s="13" t="s">
        <v>29</v>
      </c>
      <c r="DA2080" s="13">
        <v>50</v>
      </c>
      <c r="DB2080" s="22">
        <f t="shared" si="808"/>
        <v>0</v>
      </c>
      <c r="DD2080" s="24"/>
      <c r="DF2080" s="163"/>
      <c r="DH2080" s="24"/>
      <c r="DI2080" s="447"/>
      <c r="DJ2080" s="163"/>
    </row>
    <row r="2081" spans="1:114" s="7" customFormat="1">
      <c r="A2081" s="277">
        <f t="shared" si="792"/>
        <v>50</v>
      </c>
      <c r="B2081" s="21" t="e">
        <f>'Calculateur de trading'!I2081/C2081/W2081</f>
        <v>#DIV/0!</v>
      </c>
      <c r="C2081" s="278">
        <f t="shared" si="793"/>
        <v>10</v>
      </c>
      <c r="D2081" s="278"/>
      <c r="E2081" s="273">
        <f t="shared" si="794"/>
        <v>100</v>
      </c>
      <c r="F2081" s="271">
        <f t="shared" si="786"/>
        <v>2</v>
      </c>
      <c r="G2081" s="271" t="e">
        <f t="shared" si="787"/>
        <v>#DIV/0!</v>
      </c>
      <c r="H2081" s="272">
        <f t="shared" si="788"/>
        <v>20</v>
      </c>
      <c r="I2081" s="270"/>
      <c r="J2081" s="273">
        <f t="shared" si="795"/>
        <v>200</v>
      </c>
      <c r="K2081" s="271">
        <f t="shared" si="789"/>
        <v>4</v>
      </c>
      <c r="L2081" s="271" t="e">
        <f t="shared" si="790"/>
        <v>#DIV/0!</v>
      </c>
      <c r="M2081" s="272">
        <f t="shared" si="791"/>
        <v>40</v>
      </c>
      <c r="N2081" s="389"/>
      <c r="O2081" s="455" t="e">
        <f>(A2081*B2081*W2081)+(B2081*'Calculateur de trading'!H2081)</f>
        <v>#DIV/0!</v>
      </c>
      <c r="P2081" s="274" t="e">
        <f>O2081/'Déscriptions des trades'!CK2081</f>
        <v>#DIV/0!</v>
      </c>
      <c r="Q2081" s="456" t="e">
        <f>'Déscriptions des trades'!CK2081-O2081</f>
        <v>#DIV/0!</v>
      </c>
      <c r="R2081" s="466" t="e">
        <f t="shared" si="796"/>
        <v>#DIV/0!</v>
      </c>
      <c r="S2081" s="389"/>
      <c r="T2081" s="12"/>
      <c r="U2081" s="25"/>
      <c r="V2081" s="15"/>
      <c r="W2081" s="490">
        <f t="shared" si="800"/>
        <v>0</v>
      </c>
      <c r="X2081" s="21" t="e">
        <f>W2081*U2081/'Déscriptions des trades'!CK2081*'Déscriptions des trades'!B2081</f>
        <v>#DIV/0!</v>
      </c>
      <c r="Y2081" s="459"/>
      <c r="Z2081" s="389"/>
      <c r="AA2081" s="23">
        <f t="shared" si="797"/>
        <v>0.1</v>
      </c>
      <c r="AB2081" s="17" t="e">
        <f>(AA2081*'Déscriptions des trades'!U2081*'Déscriptions des trades'!B2081/'Déscriptions des trades'!CK2081)*'Déscriptions des trades'!W2081</f>
        <v>#DIV/0!</v>
      </c>
      <c r="AC2081" s="265" t="e">
        <f>AB2081*'Déscriptions des trades'!CK2081</f>
        <v>#DIV/0!</v>
      </c>
      <c r="AD2081" s="266" t="e">
        <f>'Déscriptions des trades'!CK2081-AC2081</f>
        <v>#DIV/0!</v>
      </c>
      <c r="AE2081" s="389"/>
      <c r="AF2081" s="399">
        <v>2077</v>
      </c>
      <c r="AG2081" s="389"/>
      <c r="AH2081" s="20"/>
      <c r="AI2081" s="303"/>
      <c r="AJ2081" s="307"/>
      <c r="AK2081" s="161"/>
      <c r="AL2081" s="305"/>
      <c r="AM2081" s="305"/>
      <c r="AN2081" s="162"/>
      <c r="AO2081" s="439"/>
      <c r="AP2081" s="162"/>
      <c r="AQ2081" s="113"/>
      <c r="AR2081" s="113"/>
      <c r="AS2081" s="384"/>
      <c r="AT2081" s="306"/>
      <c r="AU2081" s="306"/>
      <c r="AV2081" s="160"/>
      <c r="AW2081" s="158"/>
      <c r="AX2081" s="385"/>
      <c r="AY2081" s="453"/>
      <c r="AZ2081" s="165"/>
      <c r="BA2081" s="301"/>
      <c r="BB2081" s="165"/>
      <c r="BC2081" s="301"/>
      <c r="BD2081" s="165"/>
      <c r="BE2081" s="302"/>
      <c r="BF2081" s="302"/>
      <c r="BG2081" s="165"/>
      <c r="BH2081" s="303"/>
      <c r="BI2081" s="165"/>
      <c r="BJ2081" s="304"/>
      <c r="BK2081" s="394"/>
      <c r="BL2081" s="302"/>
      <c r="BM2081" s="302"/>
      <c r="BN2081" s="394"/>
      <c r="BO2081" s="302"/>
      <c r="BP2081" s="13"/>
      <c r="BQ2081" s="302"/>
      <c r="BR2081" s="13"/>
      <c r="BS2081" s="302"/>
      <c r="BT2081" s="13"/>
      <c r="BU2081" s="302"/>
      <c r="BV2081" s="386"/>
      <c r="BW2081" s="303"/>
      <c r="BX2081" s="303"/>
      <c r="BY2081" s="302"/>
      <c r="BZ2081" s="302"/>
      <c r="CA2081" s="387"/>
      <c r="CB2081" s="395"/>
      <c r="CC2081" s="12"/>
      <c r="CD2081" s="304"/>
      <c r="CE2081" s="14"/>
      <c r="CF2081" s="395"/>
      <c r="CG2081" s="397"/>
      <c r="CH2081" s="300">
        <f t="shared" si="801"/>
        <v>0</v>
      </c>
      <c r="CI2081" s="26"/>
      <c r="CJ2081" s="17">
        <f t="shared" si="798"/>
        <v>0</v>
      </c>
      <c r="CK2081" s="18">
        <f t="shared" si="809"/>
        <v>12.89</v>
      </c>
      <c r="CM2081" s="164"/>
      <c r="CN2081" s="302"/>
      <c r="CO2081" s="13">
        <f t="shared" si="802"/>
        <v>0</v>
      </c>
      <c r="CP2081" s="302"/>
      <c r="CQ2081" s="13">
        <f t="shared" si="803"/>
        <v>0</v>
      </c>
      <c r="CR2081" s="302"/>
      <c r="CS2081" s="13">
        <f t="shared" si="804"/>
        <v>0</v>
      </c>
      <c r="CT2081" s="302"/>
      <c r="CU2081" s="13">
        <f t="shared" si="799"/>
        <v>0</v>
      </c>
      <c r="CV2081" s="302"/>
      <c r="CW2081" s="13">
        <f t="shared" si="805"/>
        <v>0</v>
      </c>
      <c r="CX2081" s="13">
        <f t="shared" si="806"/>
        <v>0</v>
      </c>
      <c r="CY2081" s="251">
        <f t="shared" si="807"/>
        <v>0</v>
      </c>
      <c r="CZ2081" s="13" t="s">
        <v>29</v>
      </c>
      <c r="DA2081" s="13">
        <v>50</v>
      </c>
      <c r="DB2081" s="22">
        <f t="shared" si="808"/>
        <v>0</v>
      </c>
      <c r="DD2081" s="24"/>
      <c r="DF2081" s="163"/>
      <c r="DH2081" s="24"/>
      <c r="DI2081" s="447"/>
      <c r="DJ2081" s="163"/>
    </row>
    <row r="2082" spans="1:114" s="7" customFormat="1">
      <c r="A2082" s="277">
        <f t="shared" si="792"/>
        <v>50</v>
      </c>
      <c r="B2082" s="21" t="e">
        <f>'Calculateur de trading'!I2082/C2082/W2082</f>
        <v>#DIV/0!</v>
      </c>
      <c r="C2082" s="278">
        <f t="shared" si="793"/>
        <v>10</v>
      </c>
      <c r="D2082" s="426"/>
      <c r="E2082" s="273">
        <f t="shared" si="794"/>
        <v>100</v>
      </c>
      <c r="F2082" s="271">
        <f t="shared" si="786"/>
        <v>2</v>
      </c>
      <c r="G2082" s="271" t="e">
        <f t="shared" si="787"/>
        <v>#DIV/0!</v>
      </c>
      <c r="H2082" s="272">
        <f t="shared" si="788"/>
        <v>20</v>
      </c>
      <c r="I2082" s="270"/>
      <c r="J2082" s="273">
        <f t="shared" si="795"/>
        <v>200</v>
      </c>
      <c r="K2082" s="271">
        <f t="shared" si="789"/>
        <v>4</v>
      </c>
      <c r="L2082" s="271" t="e">
        <f t="shared" si="790"/>
        <v>#DIV/0!</v>
      </c>
      <c r="M2082" s="272">
        <f t="shared" si="791"/>
        <v>40</v>
      </c>
      <c r="N2082" s="389"/>
      <c r="O2082" s="455" t="e">
        <f>(A2082*B2082*W2082)+(B2082*'Calculateur de trading'!H2082)</f>
        <v>#DIV/0!</v>
      </c>
      <c r="P2082" s="274" t="e">
        <f>O2082/'Déscriptions des trades'!CK2082</f>
        <v>#DIV/0!</v>
      </c>
      <c r="Q2082" s="456" t="e">
        <f>'Déscriptions des trades'!CK2082-O2082</f>
        <v>#DIV/0!</v>
      </c>
      <c r="R2082" s="466" t="e">
        <f t="shared" si="796"/>
        <v>#DIV/0!</v>
      </c>
      <c r="S2082" s="389"/>
      <c r="T2082" s="12"/>
      <c r="U2082" s="25"/>
      <c r="V2082" s="15"/>
      <c r="W2082" s="490">
        <f t="shared" si="800"/>
        <v>0</v>
      </c>
      <c r="X2082" s="21" t="e">
        <f>W2082*U2082/'Déscriptions des trades'!CK2082*'Déscriptions des trades'!B2082</f>
        <v>#DIV/0!</v>
      </c>
      <c r="Y2082" s="459"/>
      <c r="Z2082" s="389"/>
      <c r="AA2082" s="23">
        <f t="shared" si="797"/>
        <v>0.1</v>
      </c>
      <c r="AB2082" s="17" t="e">
        <f>(AA2082*'Déscriptions des trades'!U2082*'Déscriptions des trades'!B2082/'Déscriptions des trades'!CK2082)*'Déscriptions des trades'!W2082</f>
        <v>#DIV/0!</v>
      </c>
      <c r="AC2082" s="265" t="e">
        <f>AB2082*'Déscriptions des trades'!CK2082</f>
        <v>#DIV/0!</v>
      </c>
      <c r="AD2082" s="266" t="e">
        <f>'Déscriptions des trades'!CK2082-AC2082</f>
        <v>#DIV/0!</v>
      </c>
      <c r="AE2082" s="389"/>
      <c r="AF2082" s="399">
        <v>2078</v>
      </c>
      <c r="AG2082" s="389"/>
      <c r="AH2082" s="20"/>
      <c r="AI2082" s="303"/>
      <c r="AJ2082" s="307"/>
      <c r="AK2082" s="161"/>
      <c r="AL2082" s="305"/>
      <c r="AM2082" s="305"/>
      <c r="AN2082" s="162"/>
      <c r="AO2082" s="439"/>
      <c r="AP2082" s="162"/>
      <c r="AQ2082" s="113"/>
      <c r="AR2082" s="113"/>
      <c r="AS2082" s="384"/>
      <c r="AT2082" s="306"/>
      <c r="AU2082" s="306"/>
      <c r="AV2082" s="160"/>
      <c r="AW2082" s="158"/>
      <c r="AX2082" s="385"/>
      <c r="AY2082" s="453"/>
      <c r="AZ2082" s="165"/>
      <c r="BA2082" s="301"/>
      <c r="BB2082" s="165"/>
      <c r="BC2082" s="301"/>
      <c r="BD2082" s="165"/>
      <c r="BE2082" s="302"/>
      <c r="BF2082" s="302"/>
      <c r="BG2082" s="165"/>
      <c r="BH2082" s="303"/>
      <c r="BI2082" s="165"/>
      <c r="BJ2082" s="304"/>
      <c r="BK2082" s="394"/>
      <c r="BL2082" s="302"/>
      <c r="BM2082" s="302"/>
      <c r="BN2082" s="394"/>
      <c r="BO2082" s="302"/>
      <c r="BP2082" s="13"/>
      <c r="BQ2082" s="302"/>
      <c r="BR2082" s="13"/>
      <c r="BS2082" s="302"/>
      <c r="BT2082" s="13"/>
      <c r="BU2082" s="302"/>
      <c r="BV2082" s="386"/>
      <c r="BW2082" s="303"/>
      <c r="BX2082" s="303"/>
      <c r="BY2082" s="302"/>
      <c r="BZ2082" s="302"/>
      <c r="CA2082" s="387"/>
      <c r="CB2082" s="395"/>
      <c r="CC2082" s="12"/>
      <c r="CD2082" s="304"/>
      <c r="CE2082" s="14"/>
      <c r="CF2082" s="395"/>
      <c r="CG2082" s="397"/>
      <c r="CH2082" s="300">
        <f t="shared" si="801"/>
        <v>0</v>
      </c>
      <c r="CI2082" s="26"/>
      <c r="CJ2082" s="17">
        <f t="shared" si="798"/>
        <v>0</v>
      </c>
      <c r="CK2082" s="18">
        <f t="shared" si="809"/>
        <v>12.89</v>
      </c>
      <c r="CM2082" s="164"/>
      <c r="CN2082" s="302"/>
      <c r="CO2082" s="13">
        <f t="shared" si="802"/>
        <v>0</v>
      </c>
      <c r="CP2082" s="302"/>
      <c r="CQ2082" s="13">
        <f t="shared" si="803"/>
        <v>0</v>
      </c>
      <c r="CR2082" s="302"/>
      <c r="CS2082" s="13">
        <f t="shared" si="804"/>
        <v>0</v>
      </c>
      <c r="CT2082" s="302"/>
      <c r="CU2082" s="13">
        <f t="shared" si="799"/>
        <v>0</v>
      </c>
      <c r="CV2082" s="302"/>
      <c r="CW2082" s="13">
        <f t="shared" si="805"/>
        <v>0</v>
      </c>
      <c r="CX2082" s="13">
        <f t="shared" si="806"/>
        <v>0</v>
      </c>
      <c r="CY2082" s="251">
        <f t="shared" si="807"/>
        <v>0</v>
      </c>
      <c r="CZ2082" s="13" t="s">
        <v>29</v>
      </c>
      <c r="DA2082" s="13">
        <v>50</v>
      </c>
      <c r="DB2082" s="22">
        <f t="shared" si="808"/>
        <v>0</v>
      </c>
      <c r="DD2082" s="24"/>
      <c r="DF2082" s="163"/>
      <c r="DH2082" s="24"/>
      <c r="DI2082" s="447"/>
      <c r="DJ2082" s="163"/>
    </row>
    <row r="2083" spans="1:114" s="7" customFormat="1">
      <c r="A2083" s="277">
        <f t="shared" si="792"/>
        <v>50</v>
      </c>
      <c r="B2083" s="21" t="e">
        <f>'Calculateur de trading'!I2083/C2083/W2083</f>
        <v>#DIV/0!</v>
      </c>
      <c r="C2083" s="278">
        <f t="shared" si="793"/>
        <v>10</v>
      </c>
      <c r="D2083" s="278"/>
      <c r="E2083" s="273">
        <f t="shared" si="794"/>
        <v>100</v>
      </c>
      <c r="F2083" s="271">
        <f t="shared" si="786"/>
        <v>2</v>
      </c>
      <c r="G2083" s="271" t="e">
        <f t="shared" si="787"/>
        <v>#DIV/0!</v>
      </c>
      <c r="H2083" s="272">
        <f t="shared" si="788"/>
        <v>20</v>
      </c>
      <c r="I2083" s="270"/>
      <c r="J2083" s="273">
        <f t="shared" si="795"/>
        <v>200</v>
      </c>
      <c r="K2083" s="271">
        <f t="shared" si="789"/>
        <v>4</v>
      </c>
      <c r="L2083" s="271" t="e">
        <f t="shared" si="790"/>
        <v>#DIV/0!</v>
      </c>
      <c r="M2083" s="272">
        <f t="shared" si="791"/>
        <v>40</v>
      </c>
      <c r="N2083" s="389"/>
      <c r="O2083" s="455" t="e">
        <f>(A2083*B2083*W2083)+(B2083*'Calculateur de trading'!H2083)</f>
        <v>#DIV/0!</v>
      </c>
      <c r="P2083" s="274" t="e">
        <f>O2083/'Déscriptions des trades'!CK2083</f>
        <v>#DIV/0!</v>
      </c>
      <c r="Q2083" s="456" t="e">
        <f>'Déscriptions des trades'!CK2083-O2083</f>
        <v>#DIV/0!</v>
      </c>
      <c r="R2083" s="466" t="e">
        <f t="shared" si="796"/>
        <v>#DIV/0!</v>
      </c>
      <c r="S2083" s="389"/>
      <c r="T2083" s="12"/>
      <c r="U2083" s="25"/>
      <c r="V2083" s="15"/>
      <c r="W2083" s="490">
        <f t="shared" si="800"/>
        <v>0</v>
      </c>
      <c r="X2083" s="21" t="e">
        <f>W2083*U2083/'Déscriptions des trades'!CK2083*'Déscriptions des trades'!B2083</f>
        <v>#DIV/0!</v>
      </c>
      <c r="Y2083" s="459"/>
      <c r="Z2083" s="389"/>
      <c r="AA2083" s="23">
        <f t="shared" si="797"/>
        <v>0.1</v>
      </c>
      <c r="AB2083" s="17" t="e">
        <f>(AA2083*'Déscriptions des trades'!U2083*'Déscriptions des trades'!B2083/'Déscriptions des trades'!CK2083)*'Déscriptions des trades'!W2083</f>
        <v>#DIV/0!</v>
      </c>
      <c r="AC2083" s="265" t="e">
        <f>AB2083*'Déscriptions des trades'!CK2083</f>
        <v>#DIV/0!</v>
      </c>
      <c r="AD2083" s="266" t="e">
        <f>'Déscriptions des trades'!CK2083-AC2083</f>
        <v>#DIV/0!</v>
      </c>
      <c r="AE2083" s="389"/>
      <c r="AF2083" s="399">
        <v>2079</v>
      </c>
      <c r="AG2083" s="389"/>
      <c r="AH2083" s="20"/>
      <c r="AI2083" s="303"/>
      <c r="AJ2083" s="307"/>
      <c r="AK2083" s="161"/>
      <c r="AL2083" s="305"/>
      <c r="AM2083" s="305"/>
      <c r="AN2083" s="162"/>
      <c r="AO2083" s="439"/>
      <c r="AP2083" s="162"/>
      <c r="AQ2083" s="113"/>
      <c r="AR2083" s="113"/>
      <c r="AS2083" s="384"/>
      <c r="AT2083" s="306"/>
      <c r="AU2083" s="306"/>
      <c r="AV2083" s="160"/>
      <c r="AW2083" s="158"/>
      <c r="AX2083" s="385"/>
      <c r="AY2083" s="453"/>
      <c r="AZ2083" s="165"/>
      <c r="BA2083" s="301"/>
      <c r="BB2083" s="165"/>
      <c r="BC2083" s="301"/>
      <c r="BD2083" s="165"/>
      <c r="BE2083" s="302"/>
      <c r="BF2083" s="302"/>
      <c r="BG2083" s="165"/>
      <c r="BH2083" s="303"/>
      <c r="BI2083" s="165"/>
      <c r="BJ2083" s="304"/>
      <c r="BK2083" s="394"/>
      <c r="BL2083" s="302"/>
      <c r="BM2083" s="302"/>
      <c r="BN2083" s="394"/>
      <c r="BO2083" s="302"/>
      <c r="BP2083" s="13"/>
      <c r="BQ2083" s="302"/>
      <c r="BR2083" s="13"/>
      <c r="BS2083" s="302"/>
      <c r="BT2083" s="13"/>
      <c r="BU2083" s="302"/>
      <c r="BV2083" s="386"/>
      <c r="BW2083" s="303"/>
      <c r="BX2083" s="303"/>
      <c r="BY2083" s="302"/>
      <c r="BZ2083" s="302"/>
      <c r="CA2083" s="387"/>
      <c r="CB2083" s="395"/>
      <c r="CC2083" s="12"/>
      <c r="CD2083" s="304"/>
      <c r="CE2083" s="14"/>
      <c r="CF2083" s="395"/>
      <c r="CG2083" s="397"/>
      <c r="CH2083" s="300">
        <f t="shared" si="801"/>
        <v>0</v>
      </c>
      <c r="CI2083" s="26"/>
      <c r="CJ2083" s="17">
        <f t="shared" si="798"/>
        <v>0</v>
      </c>
      <c r="CK2083" s="18">
        <f t="shared" si="809"/>
        <v>12.89</v>
      </c>
      <c r="CM2083" s="164"/>
      <c r="CN2083" s="302"/>
      <c r="CO2083" s="13">
        <f t="shared" si="802"/>
        <v>0</v>
      </c>
      <c r="CP2083" s="302"/>
      <c r="CQ2083" s="13">
        <f t="shared" si="803"/>
        <v>0</v>
      </c>
      <c r="CR2083" s="302"/>
      <c r="CS2083" s="13">
        <f t="shared" si="804"/>
        <v>0</v>
      </c>
      <c r="CT2083" s="302"/>
      <c r="CU2083" s="13">
        <f t="shared" si="799"/>
        <v>0</v>
      </c>
      <c r="CV2083" s="302"/>
      <c r="CW2083" s="13">
        <f t="shared" si="805"/>
        <v>0</v>
      </c>
      <c r="CX2083" s="13">
        <f t="shared" si="806"/>
        <v>0</v>
      </c>
      <c r="CY2083" s="251">
        <f t="shared" si="807"/>
        <v>0</v>
      </c>
      <c r="CZ2083" s="13" t="s">
        <v>29</v>
      </c>
      <c r="DA2083" s="13">
        <v>50</v>
      </c>
      <c r="DB2083" s="22">
        <f t="shared" si="808"/>
        <v>0</v>
      </c>
      <c r="DD2083" s="24"/>
      <c r="DF2083" s="163"/>
      <c r="DH2083" s="24"/>
      <c r="DI2083" s="447"/>
      <c r="DJ2083" s="163"/>
    </row>
    <row r="2084" spans="1:114" s="7" customFormat="1">
      <c r="A2084" s="277">
        <f t="shared" si="792"/>
        <v>50</v>
      </c>
      <c r="B2084" s="21" t="e">
        <f>'Calculateur de trading'!I2084/C2084/W2084</f>
        <v>#DIV/0!</v>
      </c>
      <c r="C2084" s="278">
        <f t="shared" si="793"/>
        <v>10</v>
      </c>
      <c r="D2084" s="426"/>
      <c r="E2084" s="273">
        <f t="shared" si="794"/>
        <v>100</v>
      </c>
      <c r="F2084" s="271">
        <f t="shared" si="786"/>
        <v>2</v>
      </c>
      <c r="G2084" s="271" t="e">
        <f t="shared" si="787"/>
        <v>#DIV/0!</v>
      </c>
      <c r="H2084" s="272">
        <f t="shared" si="788"/>
        <v>20</v>
      </c>
      <c r="I2084" s="270"/>
      <c r="J2084" s="273">
        <f t="shared" si="795"/>
        <v>200</v>
      </c>
      <c r="K2084" s="271">
        <f t="shared" si="789"/>
        <v>4</v>
      </c>
      <c r="L2084" s="271" t="e">
        <f t="shared" si="790"/>
        <v>#DIV/0!</v>
      </c>
      <c r="M2084" s="272">
        <f t="shared" si="791"/>
        <v>40</v>
      </c>
      <c r="N2084" s="389"/>
      <c r="O2084" s="455" t="e">
        <f>(A2084*B2084*W2084)+(B2084*'Calculateur de trading'!H2084)</f>
        <v>#DIV/0!</v>
      </c>
      <c r="P2084" s="274" t="e">
        <f>O2084/'Déscriptions des trades'!CK2084</f>
        <v>#DIV/0!</v>
      </c>
      <c r="Q2084" s="456" t="e">
        <f>'Déscriptions des trades'!CK2084-O2084</f>
        <v>#DIV/0!</v>
      </c>
      <c r="R2084" s="466" t="e">
        <f t="shared" si="796"/>
        <v>#DIV/0!</v>
      </c>
      <c r="S2084" s="389"/>
      <c r="T2084" s="12"/>
      <c r="U2084" s="25"/>
      <c r="V2084" s="15"/>
      <c r="W2084" s="490">
        <f t="shared" si="800"/>
        <v>0</v>
      </c>
      <c r="X2084" s="21" t="e">
        <f>W2084*U2084/'Déscriptions des trades'!CK2084*'Déscriptions des trades'!B2084</f>
        <v>#DIV/0!</v>
      </c>
      <c r="Y2084" s="459"/>
      <c r="Z2084" s="389"/>
      <c r="AA2084" s="23">
        <f t="shared" si="797"/>
        <v>0.1</v>
      </c>
      <c r="AB2084" s="17" t="e">
        <f>(AA2084*'Déscriptions des trades'!U2084*'Déscriptions des trades'!B2084/'Déscriptions des trades'!CK2084)*'Déscriptions des trades'!W2084</f>
        <v>#DIV/0!</v>
      </c>
      <c r="AC2084" s="265" t="e">
        <f>AB2084*'Déscriptions des trades'!CK2084</f>
        <v>#DIV/0!</v>
      </c>
      <c r="AD2084" s="266" t="e">
        <f>'Déscriptions des trades'!CK2084-AC2084</f>
        <v>#DIV/0!</v>
      </c>
      <c r="AE2084" s="389"/>
      <c r="AF2084" s="399">
        <v>2080</v>
      </c>
      <c r="AG2084" s="389"/>
      <c r="AH2084" s="20"/>
      <c r="AI2084" s="303"/>
      <c r="AJ2084" s="307"/>
      <c r="AK2084" s="161"/>
      <c r="AL2084" s="305"/>
      <c r="AM2084" s="305"/>
      <c r="AN2084" s="162"/>
      <c r="AO2084" s="439"/>
      <c r="AP2084" s="162"/>
      <c r="AQ2084" s="113"/>
      <c r="AR2084" s="113"/>
      <c r="AS2084" s="384"/>
      <c r="AT2084" s="306"/>
      <c r="AU2084" s="306"/>
      <c r="AV2084" s="160"/>
      <c r="AW2084" s="158"/>
      <c r="AX2084" s="385"/>
      <c r="AY2084" s="453"/>
      <c r="AZ2084" s="165"/>
      <c r="BA2084" s="301"/>
      <c r="BB2084" s="165"/>
      <c r="BC2084" s="301"/>
      <c r="BD2084" s="165"/>
      <c r="BE2084" s="302"/>
      <c r="BF2084" s="302"/>
      <c r="BG2084" s="165"/>
      <c r="BH2084" s="303"/>
      <c r="BI2084" s="165"/>
      <c r="BJ2084" s="304"/>
      <c r="BK2084" s="394"/>
      <c r="BL2084" s="302"/>
      <c r="BM2084" s="302"/>
      <c r="BN2084" s="394"/>
      <c r="BO2084" s="302"/>
      <c r="BP2084" s="13"/>
      <c r="BQ2084" s="302"/>
      <c r="BR2084" s="13"/>
      <c r="BS2084" s="302"/>
      <c r="BT2084" s="13"/>
      <c r="BU2084" s="302"/>
      <c r="BV2084" s="386"/>
      <c r="BW2084" s="303"/>
      <c r="BX2084" s="303"/>
      <c r="BY2084" s="302"/>
      <c r="BZ2084" s="302"/>
      <c r="CA2084" s="387"/>
      <c r="CB2084" s="395"/>
      <c r="CC2084" s="12"/>
      <c r="CD2084" s="304"/>
      <c r="CE2084" s="14"/>
      <c r="CF2084" s="395"/>
      <c r="CG2084" s="397"/>
      <c r="CH2084" s="300">
        <f t="shared" si="801"/>
        <v>0</v>
      </c>
      <c r="CI2084" s="26"/>
      <c r="CJ2084" s="17">
        <f t="shared" si="798"/>
        <v>0</v>
      </c>
      <c r="CK2084" s="18">
        <f t="shared" si="809"/>
        <v>12.89</v>
      </c>
      <c r="CM2084" s="164"/>
      <c r="CN2084" s="302"/>
      <c r="CO2084" s="13">
        <f t="shared" si="802"/>
        <v>0</v>
      </c>
      <c r="CP2084" s="302"/>
      <c r="CQ2084" s="13">
        <f t="shared" si="803"/>
        <v>0</v>
      </c>
      <c r="CR2084" s="302"/>
      <c r="CS2084" s="13">
        <f t="shared" si="804"/>
        <v>0</v>
      </c>
      <c r="CT2084" s="302"/>
      <c r="CU2084" s="13">
        <f t="shared" si="799"/>
        <v>0</v>
      </c>
      <c r="CV2084" s="302"/>
      <c r="CW2084" s="13">
        <f t="shared" si="805"/>
        <v>0</v>
      </c>
      <c r="CX2084" s="13">
        <f t="shared" si="806"/>
        <v>0</v>
      </c>
      <c r="CY2084" s="251">
        <f t="shared" si="807"/>
        <v>0</v>
      </c>
      <c r="CZ2084" s="13" t="s">
        <v>29</v>
      </c>
      <c r="DA2084" s="13">
        <v>50</v>
      </c>
      <c r="DB2084" s="22">
        <f t="shared" si="808"/>
        <v>0</v>
      </c>
      <c r="DD2084" s="24"/>
      <c r="DF2084" s="163"/>
      <c r="DH2084" s="24"/>
      <c r="DI2084" s="447"/>
      <c r="DJ2084" s="163"/>
    </row>
    <row r="2085" spans="1:114" s="7" customFormat="1">
      <c r="A2085" s="277">
        <f t="shared" si="792"/>
        <v>50</v>
      </c>
      <c r="B2085" s="21" t="e">
        <f>'Calculateur de trading'!I2085/C2085/W2085</f>
        <v>#DIV/0!</v>
      </c>
      <c r="C2085" s="278">
        <f t="shared" si="793"/>
        <v>10</v>
      </c>
      <c r="D2085" s="426"/>
      <c r="E2085" s="273">
        <f t="shared" si="794"/>
        <v>100</v>
      </c>
      <c r="F2085" s="271">
        <f t="shared" si="786"/>
        <v>2</v>
      </c>
      <c r="G2085" s="271" t="e">
        <f t="shared" si="787"/>
        <v>#DIV/0!</v>
      </c>
      <c r="H2085" s="272">
        <f t="shared" si="788"/>
        <v>20</v>
      </c>
      <c r="I2085" s="270"/>
      <c r="J2085" s="273">
        <f t="shared" si="795"/>
        <v>200</v>
      </c>
      <c r="K2085" s="271">
        <f t="shared" si="789"/>
        <v>4</v>
      </c>
      <c r="L2085" s="271" t="e">
        <f t="shared" si="790"/>
        <v>#DIV/0!</v>
      </c>
      <c r="M2085" s="272">
        <f t="shared" si="791"/>
        <v>40</v>
      </c>
      <c r="N2085" s="389"/>
      <c r="O2085" s="455" t="e">
        <f>(A2085*B2085*W2085)+(B2085*'Calculateur de trading'!H2085)</f>
        <v>#DIV/0!</v>
      </c>
      <c r="P2085" s="274" t="e">
        <f>O2085/'Déscriptions des trades'!CK2085</f>
        <v>#DIV/0!</v>
      </c>
      <c r="Q2085" s="456" t="e">
        <f>'Déscriptions des trades'!CK2085-O2085</f>
        <v>#DIV/0!</v>
      </c>
      <c r="R2085" s="466" t="e">
        <f t="shared" si="796"/>
        <v>#DIV/0!</v>
      </c>
      <c r="S2085" s="389"/>
      <c r="T2085" s="12"/>
      <c r="U2085" s="25"/>
      <c r="V2085" s="15"/>
      <c r="W2085" s="490">
        <f t="shared" si="800"/>
        <v>0</v>
      </c>
      <c r="X2085" s="21" t="e">
        <f>W2085*U2085/'Déscriptions des trades'!CK2085*'Déscriptions des trades'!B2085</f>
        <v>#DIV/0!</v>
      </c>
      <c r="Y2085" s="459"/>
      <c r="Z2085" s="389"/>
      <c r="AA2085" s="23">
        <f t="shared" si="797"/>
        <v>0.1</v>
      </c>
      <c r="AB2085" s="17" t="e">
        <f>(AA2085*'Déscriptions des trades'!U2085*'Déscriptions des trades'!B2085/'Déscriptions des trades'!CK2085)*'Déscriptions des trades'!W2085</f>
        <v>#DIV/0!</v>
      </c>
      <c r="AC2085" s="265" t="e">
        <f>AB2085*'Déscriptions des trades'!CK2085</f>
        <v>#DIV/0!</v>
      </c>
      <c r="AD2085" s="266" t="e">
        <f>'Déscriptions des trades'!CK2085-AC2085</f>
        <v>#DIV/0!</v>
      </c>
      <c r="AE2085" s="389"/>
      <c r="AF2085" s="399">
        <v>2081</v>
      </c>
      <c r="AG2085" s="389"/>
      <c r="AH2085" s="20"/>
      <c r="AI2085" s="303"/>
      <c r="AJ2085" s="307"/>
      <c r="AK2085" s="161"/>
      <c r="AL2085" s="305"/>
      <c r="AM2085" s="305"/>
      <c r="AN2085" s="162"/>
      <c r="AO2085" s="439"/>
      <c r="AP2085" s="162"/>
      <c r="AQ2085" s="113"/>
      <c r="AR2085" s="113"/>
      <c r="AS2085" s="384"/>
      <c r="AT2085" s="306"/>
      <c r="AU2085" s="306"/>
      <c r="AV2085" s="160"/>
      <c r="AW2085" s="158"/>
      <c r="AX2085" s="385"/>
      <c r="AY2085" s="453"/>
      <c r="AZ2085" s="165"/>
      <c r="BA2085" s="301"/>
      <c r="BB2085" s="165"/>
      <c r="BC2085" s="301"/>
      <c r="BD2085" s="165"/>
      <c r="BE2085" s="302"/>
      <c r="BF2085" s="302"/>
      <c r="BG2085" s="165"/>
      <c r="BH2085" s="303"/>
      <c r="BI2085" s="165"/>
      <c r="BJ2085" s="304"/>
      <c r="BK2085" s="394"/>
      <c r="BL2085" s="302"/>
      <c r="BM2085" s="302"/>
      <c r="BN2085" s="394"/>
      <c r="BO2085" s="302"/>
      <c r="BP2085" s="13"/>
      <c r="BQ2085" s="302"/>
      <c r="BR2085" s="13"/>
      <c r="BS2085" s="302"/>
      <c r="BT2085" s="13"/>
      <c r="BU2085" s="302"/>
      <c r="BV2085" s="386"/>
      <c r="BW2085" s="303"/>
      <c r="BX2085" s="303"/>
      <c r="BY2085" s="302"/>
      <c r="BZ2085" s="302"/>
      <c r="CA2085" s="387"/>
      <c r="CB2085" s="395"/>
      <c r="CC2085" s="12"/>
      <c r="CD2085" s="304"/>
      <c r="CE2085" s="14"/>
      <c r="CF2085" s="395"/>
      <c r="CG2085" s="397"/>
      <c r="CH2085" s="300">
        <f t="shared" si="801"/>
        <v>0</v>
      </c>
      <c r="CI2085" s="26"/>
      <c r="CJ2085" s="17">
        <f t="shared" si="798"/>
        <v>0</v>
      </c>
      <c r="CK2085" s="18">
        <f t="shared" si="809"/>
        <v>12.89</v>
      </c>
      <c r="CM2085" s="164"/>
      <c r="CN2085" s="302"/>
      <c r="CO2085" s="13">
        <f t="shared" si="802"/>
        <v>0</v>
      </c>
      <c r="CP2085" s="302"/>
      <c r="CQ2085" s="13">
        <f t="shared" si="803"/>
        <v>0</v>
      </c>
      <c r="CR2085" s="302"/>
      <c r="CS2085" s="13">
        <f t="shared" si="804"/>
        <v>0</v>
      </c>
      <c r="CT2085" s="302"/>
      <c r="CU2085" s="13">
        <f t="shared" si="799"/>
        <v>0</v>
      </c>
      <c r="CV2085" s="302"/>
      <c r="CW2085" s="13">
        <f t="shared" si="805"/>
        <v>0</v>
      </c>
      <c r="CX2085" s="13">
        <f t="shared" si="806"/>
        <v>0</v>
      </c>
      <c r="CY2085" s="251">
        <f t="shared" si="807"/>
        <v>0</v>
      </c>
      <c r="CZ2085" s="13" t="s">
        <v>29</v>
      </c>
      <c r="DA2085" s="13">
        <v>50</v>
      </c>
      <c r="DB2085" s="22">
        <f t="shared" si="808"/>
        <v>0</v>
      </c>
      <c r="DD2085" s="24"/>
      <c r="DF2085" s="163"/>
      <c r="DH2085" s="24"/>
      <c r="DI2085" s="447"/>
      <c r="DJ2085" s="163"/>
    </row>
    <row r="2086" spans="1:114" s="7" customFormat="1">
      <c r="A2086" s="277">
        <f t="shared" si="792"/>
        <v>50</v>
      </c>
      <c r="B2086" s="21" t="e">
        <f>'Calculateur de trading'!I2086/C2086/W2086</f>
        <v>#DIV/0!</v>
      </c>
      <c r="C2086" s="278">
        <f t="shared" si="793"/>
        <v>10</v>
      </c>
      <c r="D2086" s="278"/>
      <c r="E2086" s="273">
        <f t="shared" si="794"/>
        <v>100</v>
      </c>
      <c r="F2086" s="271">
        <f t="shared" si="786"/>
        <v>2</v>
      </c>
      <c r="G2086" s="271" t="e">
        <f t="shared" si="787"/>
        <v>#DIV/0!</v>
      </c>
      <c r="H2086" s="272">
        <f t="shared" si="788"/>
        <v>20</v>
      </c>
      <c r="I2086" s="270"/>
      <c r="J2086" s="273">
        <f t="shared" si="795"/>
        <v>200</v>
      </c>
      <c r="K2086" s="271">
        <f t="shared" si="789"/>
        <v>4</v>
      </c>
      <c r="L2086" s="271" t="e">
        <f t="shared" si="790"/>
        <v>#DIV/0!</v>
      </c>
      <c r="M2086" s="272">
        <f t="shared" si="791"/>
        <v>40</v>
      </c>
      <c r="N2086" s="389"/>
      <c r="O2086" s="455" t="e">
        <f>(A2086*B2086*W2086)+(B2086*'Calculateur de trading'!H2086)</f>
        <v>#DIV/0!</v>
      </c>
      <c r="P2086" s="274" t="e">
        <f>O2086/'Déscriptions des trades'!CK2086</f>
        <v>#DIV/0!</v>
      </c>
      <c r="Q2086" s="456" t="e">
        <f>'Déscriptions des trades'!CK2086-O2086</f>
        <v>#DIV/0!</v>
      </c>
      <c r="R2086" s="466" t="e">
        <f t="shared" si="796"/>
        <v>#DIV/0!</v>
      </c>
      <c r="S2086" s="389"/>
      <c r="T2086" s="12"/>
      <c r="U2086" s="25"/>
      <c r="V2086" s="15"/>
      <c r="W2086" s="490">
        <f t="shared" si="800"/>
        <v>0</v>
      </c>
      <c r="X2086" s="21" t="e">
        <f>W2086*U2086/'Déscriptions des trades'!CK2086*'Déscriptions des trades'!B2086</f>
        <v>#DIV/0!</v>
      </c>
      <c r="Y2086" s="459"/>
      <c r="Z2086" s="389"/>
      <c r="AA2086" s="23">
        <f t="shared" si="797"/>
        <v>0.1</v>
      </c>
      <c r="AB2086" s="17" t="e">
        <f>(AA2086*'Déscriptions des trades'!U2086*'Déscriptions des trades'!B2086/'Déscriptions des trades'!CK2086)*'Déscriptions des trades'!W2086</f>
        <v>#DIV/0!</v>
      </c>
      <c r="AC2086" s="265" t="e">
        <f>AB2086*'Déscriptions des trades'!CK2086</f>
        <v>#DIV/0!</v>
      </c>
      <c r="AD2086" s="266" t="e">
        <f>'Déscriptions des trades'!CK2086-AC2086</f>
        <v>#DIV/0!</v>
      </c>
      <c r="AE2086" s="389"/>
      <c r="AF2086" s="399">
        <v>2082</v>
      </c>
      <c r="AG2086" s="389"/>
      <c r="AH2086" s="20"/>
      <c r="AI2086" s="303"/>
      <c r="AJ2086" s="307"/>
      <c r="AK2086" s="161"/>
      <c r="AL2086" s="305"/>
      <c r="AM2086" s="305"/>
      <c r="AN2086" s="162"/>
      <c r="AO2086" s="439"/>
      <c r="AP2086" s="162"/>
      <c r="AQ2086" s="113"/>
      <c r="AR2086" s="113"/>
      <c r="AS2086" s="384"/>
      <c r="AT2086" s="306"/>
      <c r="AU2086" s="306"/>
      <c r="AV2086" s="160"/>
      <c r="AW2086" s="158"/>
      <c r="AX2086" s="385"/>
      <c r="AY2086" s="453"/>
      <c r="AZ2086" s="165"/>
      <c r="BA2086" s="301"/>
      <c r="BB2086" s="165"/>
      <c r="BC2086" s="301"/>
      <c r="BD2086" s="165"/>
      <c r="BE2086" s="302"/>
      <c r="BF2086" s="302"/>
      <c r="BG2086" s="165"/>
      <c r="BH2086" s="303"/>
      <c r="BI2086" s="165"/>
      <c r="BJ2086" s="304"/>
      <c r="BK2086" s="394"/>
      <c r="BL2086" s="302"/>
      <c r="BM2086" s="302"/>
      <c r="BN2086" s="394"/>
      <c r="BO2086" s="302"/>
      <c r="BP2086" s="13"/>
      <c r="BQ2086" s="302"/>
      <c r="BR2086" s="13"/>
      <c r="BS2086" s="302"/>
      <c r="BT2086" s="13"/>
      <c r="BU2086" s="302"/>
      <c r="BV2086" s="386"/>
      <c r="BW2086" s="303"/>
      <c r="BX2086" s="303"/>
      <c r="BY2086" s="302"/>
      <c r="BZ2086" s="302"/>
      <c r="CA2086" s="387"/>
      <c r="CB2086" s="395"/>
      <c r="CC2086" s="12"/>
      <c r="CD2086" s="304"/>
      <c r="CE2086" s="14"/>
      <c r="CF2086" s="395"/>
      <c r="CG2086" s="397"/>
      <c r="CH2086" s="300">
        <f t="shared" si="801"/>
        <v>0</v>
      </c>
      <c r="CI2086" s="26"/>
      <c r="CJ2086" s="17">
        <f t="shared" si="798"/>
        <v>0</v>
      </c>
      <c r="CK2086" s="18">
        <f t="shared" si="809"/>
        <v>12.89</v>
      </c>
      <c r="CM2086" s="164"/>
      <c r="CN2086" s="302"/>
      <c r="CO2086" s="13">
        <f t="shared" si="802"/>
        <v>0</v>
      </c>
      <c r="CP2086" s="302"/>
      <c r="CQ2086" s="13">
        <f t="shared" si="803"/>
        <v>0</v>
      </c>
      <c r="CR2086" s="302"/>
      <c r="CS2086" s="13">
        <f t="shared" si="804"/>
        <v>0</v>
      </c>
      <c r="CT2086" s="302"/>
      <c r="CU2086" s="13">
        <f t="shared" si="799"/>
        <v>0</v>
      </c>
      <c r="CV2086" s="302"/>
      <c r="CW2086" s="13">
        <f t="shared" si="805"/>
        <v>0</v>
      </c>
      <c r="CX2086" s="13">
        <f t="shared" si="806"/>
        <v>0</v>
      </c>
      <c r="CY2086" s="251">
        <f t="shared" si="807"/>
        <v>0</v>
      </c>
      <c r="CZ2086" s="13" t="s">
        <v>29</v>
      </c>
      <c r="DA2086" s="13">
        <v>50</v>
      </c>
      <c r="DB2086" s="22">
        <f t="shared" si="808"/>
        <v>0</v>
      </c>
      <c r="DD2086" s="24"/>
      <c r="DF2086" s="163"/>
      <c r="DH2086" s="24"/>
      <c r="DI2086" s="447"/>
      <c r="DJ2086" s="163"/>
    </row>
    <row r="2087" spans="1:114" s="7" customFormat="1">
      <c r="A2087" s="277">
        <f t="shared" si="792"/>
        <v>50</v>
      </c>
      <c r="B2087" s="21" t="e">
        <f>'Calculateur de trading'!I2087/C2087/W2087</f>
        <v>#DIV/0!</v>
      </c>
      <c r="C2087" s="278">
        <f t="shared" si="793"/>
        <v>10</v>
      </c>
      <c r="D2087" s="426"/>
      <c r="E2087" s="273">
        <f t="shared" si="794"/>
        <v>100</v>
      </c>
      <c r="F2087" s="271">
        <f t="shared" si="786"/>
        <v>2</v>
      </c>
      <c r="G2087" s="271" t="e">
        <f t="shared" si="787"/>
        <v>#DIV/0!</v>
      </c>
      <c r="H2087" s="272">
        <f t="shared" si="788"/>
        <v>20</v>
      </c>
      <c r="I2087" s="270"/>
      <c r="J2087" s="273">
        <f t="shared" si="795"/>
        <v>200</v>
      </c>
      <c r="K2087" s="271">
        <f t="shared" si="789"/>
        <v>4</v>
      </c>
      <c r="L2087" s="271" t="e">
        <f t="shared" si="790"/>
        <v>#DIV/0!</v>
      </c>
      <c r="M2087" s="272">
        <f t="shared" si="791"/>
        <v>40</v>
      </c>
      <c r="N2087" s="389"/>
      <c r="O2087" s="455" t="e">
        <f>(A2087*B2087*W2087)+(B2087*'Calculateur de trading'!H2087)</f>
        <v>#DIV/0!</v>
      </c>
      <c r="P2087" s="274" t="e">
        <f>O2087/'Déscriptions des trades'!CK2087</f>
        <v>#DIV/0!</v>
      </c>
      <c r="Q2087" s="456" t="e">
        <f>'Déscriptions des trades'!CK2087-O2087</f>
        <v>#DIV/0!</v>
      </c>
      <c r="R2087" s="466" t="e">
        <f t="shared" si="796"/>
        <v>#DIV/0!</v>
      </c>
      <c r="S2087" s="389"/>
      <c r="T2087" s="12"/>
      <c r="U2087" s="25"/>
      <c r="V2087" s="15"/>
      <c r="W2087" s="490">
        <f t="shared" si="800"/>
        <v>0</v>
      </c>
      <c r="X2087" s="21" t="e">
        <f>W2087*U2087/'Déscriptions des trades'!CK2087*'Déscriptions des trades'!B2087</f>
        <v>#DIV/0!</v>
      </c>
      <c r="Y2087" s="459"/>
      <c r="Z2087" s="389"/>
      <c r="AA2087" s="23">
        <f t="shared" si="797"/>
        <v>0.1</v>
      </c>
      <c r="AB2087" s="17" t="e">
        <f>(AA2087*'Déscriptions des trades'!U2087*'Déscriptions des trades'!B2087/'Déscriptions des trades'!CK2087)*'Déscriptions des trades'!W2087</f>
        <v>#DIV/0!</v>
      </c>
      <c r="AC2087" s="265" t="e">
        <f>AB2087*'Déscriptions des trades'!CK2087</f>
        <v>#DIV/0!</v>
      </c>
      <c r="AD2087" s="266" t="e">
        <f>'Déscriptions des trades'!CK2087-AC2087</f>
        <v>#DIV/0!</v>
      </c>
      <c r="AE2087" s="389"/>
      <c r="AF2087" s="399">
        <v>2083</v>
      </c>
      <c r="AG2087" s="389"/>
      <c r="AH2087" s="20"/>
      <c r="AI2087" s="303"/>
      <c r="AJ2087" s="307"/>
      <c r="AK2087" s="161"/>
      <c r="AL2087" s="305"/>
      <c r="AM2087" s="305"/>
      <c r="AN2087" s="162"/>
      <c r="AO2087" s="439"/>
      <c r="AP2087" s="162"/>
      <c r="AQ2087" s="113"/>
      <c r="AR2087" s="113"/>
      <c r="AS2087" s="384"/>
      <c r="AT2087" s="306"/>
      <c r="AU2087" s="306"/>
      <c r="AV2087" s="160"/>
      <c r="AW2087" s="158"/>
      <c r="AX2087" s="385"/>
      <c r="AY2087" s="453"/>
      <c r="AZ2087" s="165"/>
      <c r="BA2087" s="301"/>
      <c r="BB2087" s="165"/>
      <c r="BC2087" s="301"/>
      <c r="BD2087" s="165"/>
      <c r="BE2087" s="302"/>
      <c r="BF2087" s="302"/>
      <c r="BG2087" s="165"/>
      <c r="BH2087" s="303"/>
      <c r="BI2087" s="165"/>
      <c r="BJ2087" s="304"/>
      <c r="BK2087" s="394"/>
      <c r="BL2087" s="302"/>
      <c r="BM2087" s="302"/>
      <c r="BN2087" s="394"/>
      <c r="BO2087" s="302"/>
      <c r="BP2087" s="13"/>
      <c r="BQ2087" s="302"/>
      <c r="BR2087" s="13"/>
      <c r="BS2087" s="302"/>
      <c r="BT2087" s="13"/>
      <c r="BU2087" s="302"/>
      <c r="BV2087" s="386"/>
      <c r="BW2087" s="303"/>
      <c r="BX2087" s="303"/>
      <c r="BY2087" s="302"/>
      <c r="BZ2087" s="302"/>
      <c r="CA2087" s="387"/>
      <c r="CB2087" s="395"/>
      <c r="CC2087" s="12"/>
      <c r="CD2087" s="304"/>
      <c r="CE2087" s="14"/>
      <c r="CF2087" s="395"/>
      <c r="CG2087" s="397"/>
      <c r="CH2087" s="300">
        <f t="shared" si="801"/>
        <v>0</v>
      </c>
      <c r="CI2087" s="26"/>
      <c r="CJ2087" s="17">
        <f t="shared" si="798"/>
        <v>0</v>
      </c>
      <c r="CK2087" s="18">
        <f t="shared" si="809"/>
        <v>12.89</v>
      </c>
      <c r="CM2087" s="164"/>
      <c r="CN2087" s="302"/>
      <c r="CO2087" s="13">
        <f t="shared" si="802"/>
        <v>0</v>
      </c>
      <c r="CP2087" s="302"/>
      <c r="CQ2087" s="13">
        <f t="shared" si="803"/>
        <v>0</v>
      </c>
      <c r="CR2087" s="302"/>
      <c r="CS2087" s="13">
        <f t="shared" si="804"/>
        <v>0</v>
      </c>
      <c r="CT2087" s="302"/>
      <c r="CU2087" s="13">
        <f t="shared" si="799"/>
        <v>0</v>
      </c>
      <c r="CV2087" s="302"/>
      <c r="CW2087" s="13">
        <f t="shared" si="805"/>
        <v>0</v>
      </c>
      <c r="CX2087" s="13">
        <f t="shared" si="806"/>
        <v>0</v>
      </c>
      <c r="CY2087" s="251">
        <f t="shared" si="807"/>
        <v>0</v>
      </c>
      <c r="CZ2087" s="13" t="s">
        <v>29</v>
      </c>
      <c r="DA2087" s="13">
        <v>50</v>
      </c>
      <c r="DB2087" s="22">
        <f t="shared" si="808"/>
        <v>0</v>
      </c>
      <c r="DD2087" s="24"/>
      <c r="DF2087" s="163"/>
      <c r="DH2087" s="24"/>
      <c r="DI2087" s="447"/>
      <c r="DJ2087" s="163"/>
    </row>
    <row r="2088" spans="1:114" s="7" customFormat="1">
      <c r="A2088" s="277">
        <f t="shared" si="792"/>
        <v>50</v>
      </c>
      <c r="B2088" s="21" t="e">
        <f>'Calculateur de trading'!I2088/C2088/W2088</f>
        <v>#DIV/0!</v>
      </c>
      <c r="C2088" s="278">
        <f t="shared" si="793"/>
        <v>10</v>
      </c>
      <c r="D2088" s="278"/>
      <c r="E2088" s="273">
        <f t="shared" si="794"/>
        <v>100</v>
      </c>
      <c r="F2088" s="271">
        <f t="shared" si="786"/>
        <v>2</v>
      </c>
      <c r="G2088" s="271" t="e">
        <f t="shared" si="787"/>
        <v>#DIV/0!</v>
      </c>
      <c r="H2088" s="272">
        <f t="shared" si="788"/>
        <v>20</v>
      </c>
      <c r="I2088" s="270"/>
      <c r="J2088" s="273">
        <f t="shared" si="795"/>
        <v>200</v>
      </c>
      <c r="K2088" s="271">
        <f t="shared" si="789"/>
        <v>4</v>
      </c>
      <c r="L2088" s="271" t="e">
        <f t="shared" si="790"/>
        <v>#DIV/0!</v>
      </c>
      <c r="M2088" s="272">
        <f t="shared" si="791"/>
        <v>40</v>
      </c>
      <c r="N2088" s="389"/>
      <c r="O2088" s="455" t="e">
        <f>(A2088*B2088*W2088)+(B2088*'Calculateur de trading'!H2088)</f>
        <v>#DIV/0!</v>
      </c>
      <c r="P2088" s="274" t="e">
        <f>O2088/'Déscriptions des trades'!CK2088</f>
        <v>#DIV/0!</v>
      </c>
      <c r="Q2088" s="456" t="e">
        <f>'Déscriptions des trades'!CK2088-O2088</f>
        <v>#DIV/0!</v>
      </c>
      <c r="R2088" s="466" t="e">
        <f t="shared" si="796"/>
        <v>#DIV/0!</v>
      </c>
      <c r="S2088" s="389"/>
      <c r="T2088" s="12"/>
      <c r="U2088" s="25"/>
      <c r="V2088" s="15"/>
      <c r="W2088" s="490">
        <f t="shared" si="800"/>
        <v>0</v>
      </c>
      <c r="X2088" s="21" t="e">
        <f>W2088*U2088/'Déscriptions des trades'!CK2088*'Déscriptions des trades'!B2088</f>
        <v>#DIV/0!</v>
      </c>
      <c r="Y2088" s="459"/>
      <c r="Z2088" s="389"/>
      <c r="AA2088" s="23">
        <f t="shared" si="797"/>
        <v>0.1</v>
      </c>
      <c r="AB2088" s="17" t="e">
        <f>(AA2088*'Déscriptions des trades'!U2088*'Déscriptions des trades'!B2088/'Déscriptions des trades'!CK2088)*'Déscriptions des trades'!W2088</f>
        <v>#DIV/0!</v>
      </c>
      <c r="AC2088" s="265" t="e">
        <f>AB2088*'Déscriptions des trades'!CK2088</f>
        <v>#DIV/0!</v>
      </c>
      <c r="AD2088" s="266" t="e">
        <f>'Déscriptions des trades'!CK2088-AC2088</f>
        <v>#DIV/0!</v>
      </c>
      <c r="AE2088" s="389"/>
      <c r="AF2088" s="399">
        <v>2084</v>
      </c>
      <c r="AG2088" s="389"/>
      <c r="AH2088" s="20"/>
      <c r="AI2088" s="303"/>
      <c r="AJ2088" s="307"/>
      <c r="AK2088" s="161"/>
      <c r="AL2088" s="305"/>
      <c r="AM2088" s="305"/>
      <c r="AN2088" s="162"/>
      <c r="AO2088" s="439"/>
      <c r="AP2088" s="162"/>
      <c r="AQ2088" s="113"/>
      <c r="AR2088" s="113"/>
      <c r="AS2088" s="384"/>
      <c r="AT2088" s="306"/>
      <c r="AU2088" s="306"/>
      <c r="AV2088" s="160"/>
      <c r="AW2088" s="158"/>
      <c r="AX2088" s="385"/>
      <c r="AY2088" s="453"/>
      <c r="AZ2088" s="165"/>
      <c r="BA2088" s="301"/>
      <c r="BB2088" s="165"/>
      <c r="BC2088" s="301"/>
      <c r="BD2088" s="165"/>
      <c r="BE2088" s="302"/>
      <c r="BF2088" s="302"/>
      <c r="BG2088" s="165"/>
      <c r="BH2088" s="303"/>
      <c r="BI2088" s="165"/>
      <c r="BJ2088" s="304"/>
      <c r="BK2088" s="394"/>
      <c r="BL2088" s="302"/>
      <c r="BM2088" s="302"/>
      <c r="BN2088" s="394"/>
      <c r="BO2088" s="302"/>
      <c r="BP2088" s="13"/>
      <c r="BQ2088" s="302"/>
      <c r="BR2088" s="13"/>
      <c r="BS2088" s="302"/>
      <c r="BT2088" s="13"/>
      <c r="BU2088" s="302"/>
      <c r="BV2088" s="386"/>
      <c r="BW2088" s="303"/>
      <c r="BX2088" s="303"/>
      <c r="BY2088" s="302"/>
      <c r="BZ2088" s="302"/>
      <c r="CA2088" s="387"/>
      <c r="CB2088" s="395"/>
      <c r="CC2088" s="12"/>
      <c r="CD2088" s="304"/>
      <c r="CE2088" s="14"/>
      <c r="CF2088" s="395"/>
      <c r="CG2088" s="397"/>
      <c r="CH2088" s="300">
        <f t="shared" si="801"/>
        <v>0</v>
      </c>
      <c r="CI2088" s="26"/>
      <c r="CJ2088" s="17">
        <f t="shared" si="798"/>
        <v>0</v>
      </c>
      <c r="CK2088" s="18">
        <f t="shared" si="809"/>
        <v>12.89</v>
      </c>
      <c r="CM2088" s="164"/>
      <c r="CN2088" s="302"/>
      <c r="CO2088" s="13">
        <f t="shared" si="802"/>
        <v>0</v>
      </c>
      <c r="CP2088" s="302"/>
      <c r="CQ2088" s="13">
        <f t="shared" si="803"/>
        <v>0</v>
      </c>
      <c r="CR2088" s="302"/>
      <c r="CS2088" s="13">
        <f t="shared" si="804"/>
        <v>0</v>
      </c>
      <c r="CT2088" s="302"/>
      <c r="CU2088" s="13">
        <f t="shared" si="799"/>
        <v>0</v>
      </c>
      <c r="CV2088" s="302"/>
      <c r="CW2088" s="13">
        <f t="shared" si="805"/>
        <v>0</v>
      </c>
      <c r="CX2088" s="13">
        <f t="shared" si="806"/>
        <v>0</v>
      </c>
      <c r="CY2088" s="251">
        <f t="shared" si="807"/>
        <v>0</v>
      </c>
      <c r="CZ2088" s="13" t="s">
        <v>29</v>
      </c>
      <c r="DA2088" s="13">
        <v>50</v>
      </c>
      <c r="DB2088" s="22">
        <f t="shared" si="808"/>
        <v>0</v>
      </c>
      <c r="DD2088" s="24"/>
      <c r="DF2088" s="163"/>
      <c r="DH2088" s="24"/>
      <c r="DI2088" s="447"/>
      <c r="DJ2088" s="163"/>
    </row>
    <row r="2089" spans="1:114" s="7" customFormat="1">
      <c r="A2089" s="277">
        <f t="shared" si="792"/>
        <v>50</v>
      </c>
      <c r="B2089" s="21" t="e">
        <f>'Calculateur de trading'!I2089/C2089/W2089</f>
        <v>#DIV/0!</v>
      </c>
      <c r="C2089" s="278">
        <f t="shared" si="793"/>
        <v>10</v>
      </c>
      <c r="D2089" s="426"/>
      <c r="E2089" s="273">
        <f t="shared" si="794"/>
        <v>100</v>
      </c>
      <c r="F2089" s="271">
        <f t="shared" si="786"/>
        <v>2</v>
      </c>
      <c r="G2089" s="271" t="e">
        <f t="shared" si="787"/>
        <v>#DIV/0!</v>
      </c>
      <c r="H2089" s="272">
        <f t="shared" si="788"/>
        <v>20</v>
      </c>
      <c r="I2089" s="270"/>
      <c r="J2089" s="273">
        <f t="shared" si="795"/>
        <v>200</v>
      </c>
      <c r="K2089" s="271">
        <f t="shared" si="789"/>
        <v>4</v>
      </c>
      <c r="L2089" s="271" t="e">
        <f t="shared" si="790"/>
        <v>#DIV/0!</v>
      </c>
      <c r="M2089" s="272">
        <f t="shared" si="791"/>
        <v>40</v>
      </c>
      <c r="N2089" s="389"/>
      <c r="O2089" s="455" t="e">
        <f>(A2089*B2089*W2089)+(B2089*'Calculateur de trading'!H2089)</f>
        <v>#DIV/0!</v>
      </c>
      <c r="P2089" s="274" t="e">
        <f>O2089/'Déscriptions des trades'!CK2089</f>
        <v>#DIV/0!</v>
      </c>
      <c r="Q2089" s="456" t="e">
        <f>'Déscriptions des trades'!CK2089-O2089</f>
        <v>#DIV/0!</v>
      </c>
      <c r="R2089" s="466" t="e">
        <f t="shared" si="796"/>
        <v>#DIV/0!</v>
      </c>
      <c r="S2089" s="389"/>
      <c r="T2089" s="12"/>
      <c r="U2089" s="25"/>
      <c r="V2089" s="15"/>
      <c r="W2089" s="490">
        <f t="shared" si="800"/>
        <v>0</v>
      </c>
      <c r="X2089" s="21" t="e">
        <f>W2089*U2089/'Déscriptions des trades'!CK2089*'Déscriptions des trades'!B2089</f>
        <v>#DIV/0!</v>
      </c>
      <c r="Y2089" s="459"/>
      <c r="Z2089" s="389"/>
      <c r="AA2089" s="23">
        <f t="shared" si="797"/>
        <v>0.1</v>
      </c>
      <c r="AB2089" s="17" t="e">
        <f>(AA2089*'Déscriptions des trades'!U2089*'Déscriptions des trades'!B2089/'Déscriptions des trades'!CK2089)*'Déscriptions des trades'!W2089</f>
        <v>#DIV/0!</v>
      </c>
      <c r="AC2089" s="265" t="e">
        <f>AB2089*'Déscriptions des trades'!CK2089</f>
        <v>#DIV/0!</v>
      </c>
      <c r="AD2089" s="266" t="e">
        <f>'Déscriptions des trades'!CK2089-AC2089</f>
        <v>#DIV/0!</v>
      </c>
      <c r="AE2089" s="389"/>
      <c r="AF2089" s="399">
        <v>2085</v>
      </c>
      <c r="AG2089" s="389"/>
      <c r="AH2089" s="20"/>
      <c r="AI2089" s="303"/>
      <c r="AJ2089" s="307"/>
      <c r="AK2089" s="161"/>
      <c r="AL2089" s="305"/>
      <c r="AM2089" s="305"/>
      <c r="AN2089" s="162"/>
      <c r="AO2089" s="439"/>
      <c r="AP2089" s="162"/>
      <c r="AQ2089" s="113"/>
      <c r="AR2089" s="113"/>
      <c r="AS2089" s="384"/>
      <c r="AT2089" s="306"/>
      <c r="AU2089" s="306"/>
      <c r="AV2089" s="160"/>
      <c r="AW2089" s="158"/>
      <c r="AX2089" s="385"/>
      <c r="AY2089" s="453"/>
      <c r="AZ2089" s="165"/>
      <c r="BA2089" s="301"/>
      <c r="BB2089" s="165"/>
      <c r="BC2089" s="301"/>
      <c r="BD2089" s="165"/>
      <c r="BE2089" s="302"/>
      <c r="BF2089" s="302"/>
      <c r="BG2089" s="165"/>
      <c r="BH2089" s="303"/>
      <c r="BI2089" s="165"/>
      <c r="BJ2089" s="304"/>
      <c r="BK2089" s="394"/>
      <c r="BL2089" s="302"/>
      <c r="BM2089" s="302"/>
      <c r="BN2089" s="394"/>
      <c r="BO2089" s="302"/>
      <c r="BP2089" s="13"/>
      <c r="BQ2089" s="302"/>
      <c r="BR2089" s="13"/>
      <c r="BS2089" s="302"/>
      <c r="BT2089" s="13"/>
      <c r="BU2089" s="302"/>
      <c r="BV2089" s="386"/>
      <c r="BW2089" s="303"/>
      <c r="BX2089" s="303"/>
      <c r="BY2089" s="302"/>
      <c r="BZ2089" s="302"/>
      <c r="CA2089" s="387"/>
      <c r="CB2089" s="395"/>
      <c r="CC2089" s="12"/>
      <c r="CD2089" s="304"/>
      <c r="CE2089" s="14"/>
      <c r="CF2089" s="395"/>
      <c r="CG2089" s="397"/>
      <c r="CH2089" s="300">
        <f t="shared" si="801"/>
        <v>0</v>
      </c>
      <c r="CI2089" s="26"/>
      <c r="CJ2089" s="17">
        <f t="shared" si="798"/>
        <v>0</v>
      </c>
      <c r="CK2089" s="18">
        <f t="shared" si="809"/>
        <v>12.89</v>
      </c>
      <c r="CM2089" s="164"/>
      <c r="CN2089" s="302"/>
      <c r="CO2089" s="13">
        <f t="shared" si="802"/>
        <v>0</v>
      </c>
      <c r="CP2089" s="302"/>
      <c r="CQ2089" s="13">
        <f t="shared" si="803"/>
        <v>0</v>
      </c>
      <c r="CR2089" s="302"/>
      <c r="CS2089" s="13">
        <f t="shared" si="804"/>
        <v>0</v>
      </c>
      <c r="CT2089" s="302"/>
      <c r="CU2089" s="13">
        <f t="shared" si="799"/>
        <v>0</v>
      </c>
      <c r="CV2089" s="302"/>
      <c r="CW2089" s="13">
        <f t="shared" si="805"/>
        <v>0</v>
      </c>
      <c r="CX2089" s="13">
        <f t="shared" si="806"/>
        <v>0</v>
      </c>
      <c r="CY2089" s="251">
        <f t="shared" si="807"/>
        <v>0</v>
      </c>
      <c r="CZ2089" s="13" t="s">
        <v>29</v>
      </c>
      <c r="DA2089" s="13">
        <v>50</v>
      </c>
      <c r="DB2089" s="22">
        <f t="shared" si="808"/>
        <v>0</v>
      </c>
      <c r="DD2089" s="24"/>
      <c r="DF2089" s="163"/>
      <c r="DH2089" s="24"/>
      <c r="DI2089" s="447"/>
      <c r="DJ2089" s="163"/>
    </row>
    <row r="2090" spans="1:114" s="7" customFormat="1">
      <c r="A2090" s="277">
        <f t="shared" si="792"/>
        <v>50</v>
      </c>
      <c r="B2090" s="21" t="e">
        <f>'Calculateur de trading'!I2090/C2090/W2090</f>
        <v>#DIV/0!</v>
      </c>
      <c r="C2090" s="278">
        <f t="shared" si="793"/>
        <v>10</v>
      </c>
      <c r="D2090" s="278"/>
      <c r="E2090" s="273">
        <f t="shared" si="794"/>
        <v>100</v>
      </c>
      <c r="F2090" s="271">
        <f t="shared" si="786"/>
        <v>2</v>
      </c>
      <c r="G2090" s="271" t="e">
        <f t="shared" si="787"/>
        <v>#DIV/0!</v>
      </c>
      <c r="H2090" s="272">
        <f t="shared" si="788"/>
        <v>20</v>
      </c>
      <c r="I2090" s="270"/>
      <c r="J2090" s="273">
        <f t="shared" si="795"/>
        <v>200</v>
      </c>
      <c r="K2090" s="271">
        <f t="shared" si="789"/>
        <v>4</v>
      </c>
      <c r="L2090" s="271" t="e">
        <f t="shared" si="790"/>
        <v>#DIV/0!</v>
      </c>
      <c r="M2090" s="272">
        <f t="shared" si="791"/>
        <v>40</v>
      </c>
      <c r="N2090" s="389"/>
      <c r="O2090" s="455" t="e">
        <f>(A2090*B2090*W2090)+(B2090*'Calculateur de trading'!H2090)</f>
        <v>#DIV/0!</v>
      </c>
      <c r="P2090" s="274" t="e">
        <f>O2090/'Déscriptions des trades'!CK2090</f>
        <v>#DIV/0!</v>
      </c>
      <c r="Q2090" s="456" t="e">
        <f>'Déscriptions des trades'!CK2090-O2090</f>
        <v>#DIV/0!</v>
      </c>
      <c r="R2090" s="466" t="e">
        <f t="shared" si="796"/>
        <v>#DIV/0!</v>
      </c>
      <c r="S2090" s="389"/>
      <c r="T2090" s="12"/>
      <c r="U2090" s="25"/>
      <c r="V2090" s="15"/>
      <c r="W2090" s="490">
        <f t="shared" si="800"/>
        <v>0</v>
      </c>
      <c r="X2090" s="21" t="e">
        <f>W2090*U2090/'Déscriptions des trades'!CK2090*'Déscriptions des trades'!B2090</f>
        <v>#DIV/0!</v>
      </c>
      <c r="Y2090" s="459"/>
      <c r="Z2090" s="389"/>
      <c r="AA2090" s="23">
        <f t="shared" si="797"/>
        <v>0.1</v>
      </c>
      <c r="AB2090" s="17" t="e">
        <f>(AA2090*'Déscriptions des trades'!U2090*'Déscriptions des trades'!B2090/'Déscriptions des trades'!CK2090)*'Déscriptions des trades'!W2090</f>
        <v>#DIV/0!</v>
      </c>
      <c r="AC2090" s="265" t="e">
        <f>AB2090*'Déscriptions des trades'!CK2090</f>
        <v>#DIV/0!</v>
      </c>
      <c r="AD2090" s="266" t="e">
        <f>'Déscriptions des trades'!CK2090-AC2090</f>
        <v>#DIV/0!</v>
      </c>
      <c r="AE2090" s="389"/>
      <c r="AF2090" s="399">
        <v>2086</v>
      </c>
      <c r="AG2090" s="389"/>
      <c r="AH2090" s="20"/>
      <c r="AI2090" s="303"/>
      <c r="AJ2090" s="307"/>
      <c r="AK2090" s="161"/>
      <c r="AL2090" s="305"/>
      <c r="AM2090" s="305"/>
      <c r="AN2090" s="162"/>
      <c r="AO2090" s="439"/>
      <c r="AP2090" s="162"/>
      <c r="AQ2090" s="113"/>
      <c r="AR2090" s="113"/>
      <c r="AS2090" s="384"/>
      <c r="AT2090" s="306"/>
      <c r="AU2090" s="306"/>
      <c r="AV2090" s="160"/>
      <c r="AW2090" s="158"/>
      <c r="AX2090" s="385"/>
      <c r="AY2090" s="453"/>
      <c r="AZ2090" s="165"/>
      <c r="BA2090" s="301"/>
      <c r="BB2090" s="165"/>
      <c r="BC2090" s="301"/>
      <c r="BD2090" s="165"/>
      <c r="BE2090" s="302"/>
      <c r="BF2090" s="302"/>
      <c r="BG2090" s="165"/>
      <c r="BH2090" s="303"/>
      <c r="BI2090" s="165"/>
      <c r="BJ2090" s="304"/>
      <c r="BK2090" s="394"/>
      <c r="BL2090" s="302"/>
      <c r="BM2090" s="302"/>
      <c r="BN2090" s="394"/>
      <c r="BO2090" s="302"/>
      <c r="BP2090" s="13"/>
      <c r="BQ2090" s="302"/>
      <c r="BR2090" s="13"/>
      <c r="BS2090" s="302"/>
      <c r="BT2090" s="13"/>
      <c r="BU2090" s="302"/>
      <c r="BV2090" s="386"/>
      <c r="BW2090" s="303"/>
      <c r="BX2090" s="303"/>
      <c r="BY2090" s="302"/>
      <c r="BZ2090" s="302"/>
      <c r="CA2090" s="387"/>
      <c r="CB2090" s="395"/>
      <c r="CC2090" s="12"/>
      <c r="CD2090" s="304"/>
      <c r="CE2090" s="14"/>
      <c r="CF2090" s="395"/>
      <c r="CG2090" s="397"/>
      <c r="CH2090" s="300">
        <f t="shared" si="801"/>
        <v>0</v>
      </c>
      <c r="CI2090" s="26"/>
      <c r="CJ2090" s="17">
        <f t="shared" si="798"/>
        <v>0</v>
      </c>
      <c r="CK2090" s="18">
        <f t="shared" si="809"/>
        <v>12.89</v>
      </c>
      <c r="CM2090" s="164"/>
      <c r="CN2090" s="302"/>
      <c r="CO2090" s="13">
        <f t="shared" si="802"/>
        <v>0</v>
      </c>
      <c r="CP2090" s="302"/>
      <c r="CQ2090" s="13">
        <f t="shared" si="803"/>
        <v>0</v>
      </c>
      <c r="CR2090" s="302"/>
      <c r="CS2090" s="13">
        <f t="shared" si="804"/>
        <v>0</v>
      </c>
      <c r="CT2090" s="302"/>
      <c r="CU2090" s="13">
        <f t="shared" si="799"/>
        <v>0</v>
      </c>
      <c r="CV2090" s="302"/>
      <c r="CW2090" s="13">
        <f t="shared" si="805"/>
        <v>0</v>
      </c>
      <c r="CX2090" s="13">
        <f t="shared" si="806"/>
        <v>0</v>
      </c>
      <c r="CY2090" s="251">
        <f t="shared" si="807"/>
        <v>0</v>
      </c>
      <c r="CZ2090" s="13" t="s">
        <v>29</v>
      </c>
      <c r="DA2090" s="13">
        <v>50</v>
      </c>
      <c r="DB2090" s="22">
        <f t="shared" si="808"/>
        <v>0</v>
      </c>
      <c r="DD2090" s="24"/>
      <c r="DF2090" s="163"/>
      <c r="DH2090" s="24"/>
      <c r="DI2090" s="447"/>
      <c r="DJ2090" s="163"/>
    </row>
    <row r="2091" spans="1:114" s="7" customFormat="1">
      <c r="A2091" s="277">
        <f t="shared" si="792"/>
        <v>50</v>
      </c>
      <c r="B2091" s="21" t="e">
        <f>'Calculateur de trading'!I2091/C2091/W2091</f>
        <v>#DIV/0!</v>
      </c>
      <c r="C2091" s="278">
        <f t="shared" si="793"/>
        <v>10</v>
      </c>
      <c r="D2091" s="426"/>
      <c r="E2091" s="273">
        <f t="shared" si="794"/>
        <v>100</v>
      </c>
      <c r="F2091" s="271">
        <f t="shared" si="786"/>
        <v>2</v>
      </c>
      <c r="G2091" s="271" t="e">
        <f t="shared" si="787"/>
        <v>#DIV/0!</v>
      </c>
      <c r="H2091" s="272">
        <f t="shared" si="788"/>
        <v>20</v>
      </c>
      <c r="I2091" s="270"/>
      <c r="J2091" s="273">
        <f t="shared" si="795"/>
        <v>200</v>
      </c>
      <c r="K2091" s="271">
        <f t="shared" si="789"/>
        <v>4</v>
      </c>
      <c r="L2091" s="271" t="e">
        <f t="shared" si="790"/>
        <v>#DIV/0!</v>
      </c>
      <c r="M2091" s="272">
        <f t="shared" si="791"/>
        <v>40</v>
      </c>
      <c r="N2091" s="389"/>
      <c r="O2091" s="455" t="e">
        <f>(A2091*B2091*W2091)+(B2091*'Calculateur de trading'!H2091)</f>
        <v>#DIV/0!</v>
      </c>
      <c r="P2091" s="274" t="e">
        <f>O2091/'Déscriptions des trades'!CK2091</f>
        <v>#DIV/0!</v>
      </c>
      <c r="Q2091" s="456" t="e">
        <f>'Déscriptions des trades'!CK2091-O2091</f>
        <v>#DIV/0!</v>
      </c>
      <c r="R2091" s="466" t="e">
        <f t="shared" si="796"/>
        <v>#DIV/0!</v>
      </c>
      <c r="S2091" s="389"/>
      <c r="T2091" s="12"/>
      <c r="U2091" s="25"/>
      <c r="V2091" s="15"/>
      <c r="W2091" s="490">
        <f t="shared" si="800"/>
        <v>0</v>
      </c>
      <c r="X2091" s="21" t="e">
        <f>W2091*U2091/'Déscriptions des trades'!CK2091*'Déscriptions des trades'!B2091</f>
        <v>#DIV/0!</v>
      </c>
      <c r="Y2091" s="459"/>
      <c r="Z2091" s="389"/>
      <c r="AA2091" s="23">
        <f t="shared" si="797"/>
        <v>0.1</v>
      </c>
      <c r="AB2091" s="17" t="e">
        <f>(AA2091*'Déscriptions des trades'!U2091*'Déscriptions des trades'!B2091/'Déscriptions des trades'!CK2091)*'Déscriptions des trades'!W2091</f>
        <v>#DIV/0!</v>
      </c>
      <c r="AC2091" s="265" t="e">
        <f>AB2091*'Déscriptions des trades'!CK2091</f>
        <v>#DIV/0!</v>
      </c>
      <c r="AD2091" s="266" t="e">
        <f>'Déscriptions des trades'!CK2091-AC2091</f>
        <v>#DIV/0!</v>
      </c>
      <c r="AE2091" s="389"/>
      <c r="AF2091" s="399">
        <v>2087</v>
      </c>
      <c r="AG2091" s="389"/>
      <c r="AH2091" s="20"/>
      <c r="AI2091" s="303"/>
      <c r="AJ2091" s="307"/>
      <c r="AK2091" s="161"/>
      <c r="AL2091" s="305"/>
      <c r="AM2091" s="305"/>
      <c r="AN2091" s="162"/>
      <c r="AO2091" s="439"/>
      <c r="AP2091" s="162"/>
      <c r="AQ2091" s="113"/>
      <c r="AR2091" s="113"/>
      <c r="AS2091" s="384"/>
      <c r="AT2091" s="306"/>
      <c r="AU2091" s="306"/>
      <c r="AV2091" s="160"/>
      <c r="AW2091" s="158"/>
      <c r="AX2091" s="385"/>
      <c r="AY2091" s="453"/>
      <c r="AZ2091" s="165"/>
      <c r="BA2091" s="301"/>
      <c r="BB2091" s="165"/>
      <c r="BC2091" s="301"/>
      <c r="BD2091" s="165"/>
      <c r="BE2091" s="302"/>
      <c r="BF2091" s="302"/>
      <c r="BG2091" s="165"/>
      <c r="BH2091" s="303"/>
      <c r="BI2091" s="165"/>
      <c r="BJ2091" s="304"/>
      <c r="BK2091" s="394"/>
      <c r="BL2091" s="302"/>
      <c r="BM2091" s="302"/>
      <c r="BN2091" s="394"/>
      <c r="BO2091" s="302"/>
      <c r="BP2091" s="13"/>
      <c r="BQ2091" s="302"/>
      <c r="BR2091" s="13"/>
      <c r="BS2091" s="302"/>
      <c r="BT2091" s="13"/>
      <c r="BU2091" s="302"/>
      <c r="BV2091" s="386"/>
      <c r="BW2091" s="303"/>
      <c r="BX2091" s="303"/>
      <c r="BY2091" s="302"/>
      <c r="BZ2091" s="302"/>
      <c r="CA2091" s="387"/>
      <c r="CB2091" s="395"/>
      <c r="CC2091" s="12"/>
      <c r="CD2091" s="304"/>
      <c r="CE2091" s="14"/>
      <c r="CF2091" s="395"/>
      <c r="CG2091" s="397"/>
      <c r="CH2091" s="300">
        <f t="shared" si="801"/>
        <v>0</v>
      </c>
      <c r="CI2091" s="26"/>
      <c r="CJ2091" s="17">
        <f t="shared" si="798"/>
        <v>0</v>
      </c>
      <c r="CK2091" s="18">
        <f t="shared" si="809"/>
        <v>12.89</v>
      </c>
      <c r="CM2091" s="164"/>
      <c r="CN2091" s="302"/>
      <c r="CO2091" s="13">
        <f t="shared" si="802"/>
        <v>0</v>
      </c>
      <c r="CP2091" s="302"/>
      <c r="CQ2091" s="13">
        <f t="shared" si="803"/>
        <v>0</v>
      </c>
      <c r="CR2091" s="302"/>
      <c r="CS2091" s="13">
        <f t="shared" si="804"/>
        <v>0</v>
      </c>
      <c r="CT2091" s="302"/>
      <c r="CU2091" s="13">
        <f t="shared" si="799"/>
        <v>0</v>
      </c>
      <c r="CV2091" s="302"/>
      <c r="CW2091" s="13">
        <f t="shared" si="805"/>
        <v>0</v>
      </c>
      <c r="CX2091" s="13">
        <f t="shared" si="806"/>
        <v>0</v>
      </c>
      <c r="CY2091" s="251">
        <f t="shared" si="807"/>
        <v>0</v>
      </c>
      <c r="CZ2091" s="13" t="s">
        <v>29</v>
      </c>
      <c r="DA2091" s="13">
        <v>50</v>
      </c>
      <c r="DB2091" s="22">
        <f t="shared" si="808"/>
        <v>0</v>
      </c>
      <c r="DD2091" s="24"/>
      <c r="DF2091" s="163"/>
      <c r="DH2091" s="24"/>
      <c r="DI2091" s="447"/>
      <c r="DJ2091" s="163"/>
    </row>
    <row r="2092" spans="1:114" s="7" customFormat="1">
      <c r="A2092" s="277">
        <f t="shared" si="792"/>
        <v>50</v>
      </c>
      <c r="B2092" s="21" t="e">
        <f>'Calculateur de trading'!I2092/C2092/W2092</f>
        <v>#DIV/0!</v>
      </c>
      <c r="C2092" s="278">
        <f t="shared" si="793"/>
        <v>10</v>
      </c>
      <c r="D2092" s="426"/>
      <c r="E2092" s="273">
        <f t="shared" si="794"/>
        <v>100</v>
      </c>
      <c r="F2092" s="271">
        <f t="shared" si="786"/>
        <v>2</v>
      </c>
      <c r="G2092" s="271" t="e">
        <f t="shared" si="787"/>
        <v>#DIV/0!</v>
      </c>
      <c r="H2092" s="272">
        <f t="shared" si="788"/>
        <v>20</v>
      </c>
      <c r="I2092" s="270"/>
      <c r="J2092" s="273">
        <f t="shared" si="795"/>
        <v>200</v>
      </c>
      <c r="K2092" s="271">
        <f t="shared" si="789"/>
        <v>4</v>
      </c>
      <c r="L2092" s="271" t="e">
        <f t="shared" si="790"/>
        <v>#DIV/0!</v>
      </c>
      <c r="M2092" s="272">
        <f t="shared" si="791"/>
        <v>40</v>
      </c>
      <c r="N2092" s="389"/>
      <c r="O2092" s="455" t="e">
        <f>(A2092*B2092*W2092)+(B2092*'Calculateur de trading'!H2092)</f>
        <v>#DIV/0!</v>
      </c>
      <c r="P2092" s="274" t="e">
        <f>O2092/'Déscriptions des trades'!CK2092</f>
        <v>#DIV/0!</v>
      </c>
      <c r="Q2092" s="456" t="e">
        <f>'Déscriptions des trades'!CK2092-O2092</f>
        <v>#DIV/0!</v>
      </c>
      <c r="R2092" s="466" t="e">
        <f t="shared" si="796"/>
        <v>#DIV/0!</v>
      </c>
      <c r="S2092" s="389"/>
      <c r="T2092" s="12"/>
      <c r="U2092" s="25"/>
      <c r="V2092" s="15"/>
      <c r="W2092" s="490">
        <f t="shared" si="800"/>
        <v>0</v>
      </c>
      <c r="X2092" s="21" t="e">
        <f>W2092*U2092/'Déscriptions des trades'!CK2092*'Déscriptions des trades'!B2092</f>
        <v>#DIV/0!</v>
      </c>
      <c r="Y2092" s="459"/>
      <c r="Z2092" s="389"/>
      <c r="AA2092" s="23">
        <f t="shared" si="797"/>
        <v>0.1</v>
      </c>
      <c r="AB2092" s="17" t="e">
        <f>(AA2092*'Déscriptions des trades'!U2092*'Déscriptions des trades'!B2092/'Déscriptions des trades'!CK2092)*'Déscriptions des trades'!W2092</f>
        <v>#DIV/0!</v>
      </c>
      <c r="AC2092" s="265" t="e">
        <f>AB2092*'Déscriptions des trades'!CK2092</f>
        <v>#DIV/0!</v>
      </c>
      <c r="AD2092" s="266" t="e">
        <f>'Déscriptions des trades'!CK2092-AC2092</f>
        <v>#DIV/0!</v>
      </c>
      <c r="AE2092" s="389"/>
      <c r="AF2092" s="399">
        <v>2088</v>
      </c>
      <c r="AG2092" s="389"/>
      <c r="AH2092" s="20"/>
      <c r="AI2092" s="303"/>
      <c r="AJ2092" s="307"/>
      <c r="AK2092" s="161"/>
      <c r="AL2092" s="305"/>
      <c r="AM2092" s="305"/>
      <c r="AN2092" s="162"/>
      <c r="AO2092" s="439"/>
      <c r="AP2092" s="162"/>
      <c r="AQ2092" s="113"/>
      <c r="AR2092" s="113"/>
      <c r="AS2092" s="384"/>
      <c r="AT2092" s="306"/>
      <c r="AU2092" s="306"/>
      <c r="AV2092" s="160"/>
      <c r="AW2092" s="158"/>
      <c r="AX2092" s="385"/>
      <c r="AY2092" s="453"/>
      <c r="AZ2092" s="165"/>
      <c r="BA2092" s="301"/>
      <c r="BB2092" s="165"/>
      <c r="BC2092" s="301"/>
      <c r="BD2092" s="165"/>
      <c r="BE2092" s="302"/>
      <c r="BF2092" s="302"/>
      <c r="BG2092" s="165"/>
      <c r="BH2092" s="303"/>
      <c r="BI2092" s="165"/>
      <c r="BJ2092" s="304"/>
      <c r="BK2092" s="394"/>
      <c r="BL2092" s="302"/>
      <c r="BM2092" s="302"/>
      <c r="BN2092" s="394"/>
      <c r="BO2092" s="302"/>
      <c r="BP2092" s="13"/>
      <c r="BQ2092" s="302"/>
      <c r="BR2092" s="13"/>
      <c r="BS2092" s="302"/>
      <c r="BT2092" s="13"/>
      <c r="BU2092" s="302"/>
      <c r="BV2092" s="386"/>
      <c r="BW2092" s="303"/>
      <c r="BX2092" s="303"/>
      <c r="BY2092" s="302"/>
      <c r="BZ2092" s="302"/>
      <c r="CA2092" s="387"/>
      <c r="CB2092" s="395"/>
      <c r="CC2092" s="12"/>
      <c r="CD2092" s="304"/>
      <c r="CE2092" s="14"/>
      <c r="CF2092" s="395"/>
      <c r="CG2092" s="397"/>
      <c r="CH2092" s="300">
        <f t="shared" si="801"/>
        <v>0</v>
      </c>
      <c r="CI2092" s="26"/>
      <c r="CJ2092" s="17">
        <f t="shared" si="798"/>
        <v>0</v>
      </c>
      <c r="CK2092" s="18">
        <f t="shared" si="809"/>
        <v>12.89</v>
      </c>
      <c r="CM2092" s="164"/>
      <c r="CN2092" s="302"/>
      <c r="CO2092" s="13">
        <f t="shared" si="802"/>
        <v>0</v>
      </c>
      <c r="CP2092" s="302"/>
      <c r="CQ2092" s="13">
        <f t="shared" si="803"/>
        <v>0</v>
      </c>
      <c r="CR2092" s="302"/>
      <c r="CS2092" s="13">
        <f t="shared" si="804"/>
        <v>0</v>
      </c>
      <c r="CT2092" s="302"/>
      <c r="CU2092" s="13">
        <f t="shared" si="799"/>
        <v>0</v>
      </c>
      <c r="CV2092" s="302"/>
      <c r="CW2092" s="13">
        <f t="shared" si="805"/>
        <v>0</v>
      </c>
      <c r="CX2092" s="13">
        <f t="shared" si="806"/>
        <v>0</v>
      </c>
      <c r="CY2092" s="251">
        <f t="shared" si="807"/>
        <v>0</v>
      </c>
      <c r="CZ2092" s="13" t="s">
        <v>29</v>
      </c>
      <c r="DA2092" s="13">
        <v>50</v>
      </c>
      <c r="DB2092" s="22">
        <f t="shared" si="808"/>
        <v>0</v>
      </c>
      <c r="DD2092" s="24"/>
      <c r="DF2092" s="163"/>
      <c r="DH2092" s="24"/>
      <c r="DI2092" s="447"/>
      <c r="DJ2092" s="163"/>
    </row>
    <row r="2093" spans="1:114" s="7" customFormat="1">
      <c r="A2093" s="277">
        <f t="shared" si="792"/>
        <v>50</v>
      </c>
      <c r="B2093" s="21" t="e">
        <f>'Calculateur de trading'!I2093/C2093/W2093</f>
        <v>#DIV/0!</v>
      </c>
      <c r="C2093" s="278">
        <f t="shared" si="793"/>
        <v>10</v>
      </c>
      <c r="D2093" s="278"/>
      <c r="E2093" s="273">
        <f t="shared" si="794"/>
        <v>100</v>
      </c>
      <c r="F2093" s="271">
        <f t="shared" si="786"/>
        <v>2</v>
      </c>
      <c r="G2093" s="271" t="e">
        <f t="shared" si="787"/>
        <v>#DIV/0!</v>
      </c>
      <c r="H2093" s="272">
        <f t="shared" si="788"/>
        <v>20</v>
      </c>
      <c r="I2093" s="270"/>
      <c r="J2093" s="273">
        <f t="shared" si="795"/>
        <v>200</v>
      </c>
      <c r="K2093" s="271">
        <f t="shared" si="789"/>
        <v>4</v>
      </c>
      <c r="L2093" s="271" t="e">
        <f t="shared" si="790"/>
        <v>#DIV/0!</v>
      </c>
      <c r="M2093" s="272">
        <f t="shared" si="791"/>
        <v>40</v>
      </c>
      <c r="N2093" s="389"/>
      <c r="O2093" s="455" t="e">
        <f>(A2093*B2093*W2093)+(B2093*'Calculateur de trading'!H2093)</f>
        <v>#DIV/0!</v>
      </c>
      <c r="P2093" s="274" t="e">
        <f>O2093/'Déscriptions des trades'!CK2093</f>
        <v>#DIV/0!</v>
      </c>
      <c r="Q2093" s="456" t="e">
        <f>'Déscriptions des trades'!CK2093-O2093</f>
        <v>#DIV/0!</v>
      </c>
      <c r="R2093" s="466" t="e">
        <f t="shared" si="796"/>
        <v>#DIV/0!</v>
      </c>
      <c r="S2093" s="389"/>
      <c r="T2093" s="12"/>
      <c r="U2093" s="25"/>
      <c r="V2093" s="15"/>
      <c r="W2093" s="490">
        <f t="shared" si="800"/>
        <v>0</v>
      </c>
      <c r="X2093" s="21" t="e">
        <f>W2093*U2093/'Déscriptions des trades'!CK2093*'Déscriptions des trades'!B2093</f>
        <v>#DIV/0!</v>
      </c>
      <c r="Y2093" s="459"/>
      <c r="Z2093" s="389"/>
      <c r="AA2093" s="23">
        <f t="shared" si="797"/>
        <v>0.1</v>
      </c>
      <c r="AB2093" s="17" t="e">
        <f>(AA2093*'Déscriptions des trades'!U2093*'Déscriptions des trades'!B2093/'Déscriptions des trades'!CK2093)*'Déscriptions des trades'!W2093</f>
        <v>#DIV/0!</v>
      </c>
      <c r="AC2093" s="265" t="e">
        <f>AB2093*'Déscriptions des trades'!CK2093</f>
        <v>#DIV/0!</v>
      </c>
      <c r="AD2093" s="266" t="e">
        <f>'Déscriptions des trades'!CK2093-AC2093</f>
        <v>#DIV/0!</v>
      </c>
      <c r="AE2093" s="389"/>
      <c r="AF2093" s="399">
        <v>2089</v>
      </c>
      <c r="AG2093" s="389"/>
      <c r="AH2093" s="20"/>
      <c r="AI2093" s="303"/>
      <c r="AJ2093" s="307"/>
      <c r="AK2093" s="161"/>
      <c r="AL2093" s="305"/>
      <c r="AM2093" s="305"/>
      <c r="AN2093" s="162"/>
      <c r="AO2093" s="439"/>
      <c r="AP2093" s="162"/>
      <c r="AQ2093" s="113"/>
      <c r="AR2093" s="113"/>
      <c r="AS2093" s="384"/>
      <c r="AT2093" s="306"/>
      <c r="AU2093" s="306"/>
      <c r="AV2093" s="160"/>
      <c r="AW2093" s="158"/>
      <c r="AX2093" s="385"/>
      <c r="AY2093" s="453"/>
      <c r="AZ2093" s="165"/>
      <c r="BA2093" s="301"/>
      <c r="BB2093" s="165"/>
      <c r="BC2093" s="301"/>
      <c r="BD2093" s="165"/>
      <c r="BE2093" s="302"/>
      <c r="BF2093" s="302"/>
      <c r="BG2093" s="165"/>
      <c r="BH2093" s="303"/>
      <c r="BI2093" s="165"/>
      <c r="BJ2093" s="304"/>
      <c r="BK2093" s="394"/>
      <c r="BL2093" s="302"/>
      <c r="BM2093" s="302"/>
      <c r="BN2093" s="394"/>
      <c r="BO2093" s="302"/>
      <c r="BP2093" s="13"/>
      <c r="BQ2093" s="302"/>
      <c r="BR2093" s="13"/>
      <c r="BS2093" s="302"/>
      <c r="BT2093" s="13"/>
      <c r="BU2093" s="302"/>
      <c r="BV2093" s="386"/>
      <c r="BW2093" s="303"/>
      <c r="BX2093" s="303"/>
      <c r="BY2093" s="302"/>
      <c r="BZ2093" s="302"/>
      <c r="CA2093" s="387"/>
      <c r="CB2093" s="395"/>
      <c r="CC2093" s="12"/>
      <c r="CD2093" s="304"/>
      <c r="CE2093" s="14"/>
      <c r="CF2093" s="395"/>
      <c r="CG2093" s="397"/>
      <c r="CH2093" s="300">
        <f t="shared" si="801"/>
        <v>0</v>
      </c>
      <c r="CI2093" s="26"/>
      <c r="CJ2093" s="17">
        <f t="shared" si="798"/>
        <v>0</v>
      </c>
      <c r="CK2093" s="18">
        <f t="shared" si="809"/>
        <v>12.89</v>
      </c>
      <c r="CM2093" s="164"/>
      <c r="CN2093" s="302"/>
      <c r="CO2093" s="13">
        <f t="shared" si="802"/>
        <v>0</v>
      </c>
      <c r="CP2093" s="302"/>
      <c r="CQ2093" s="13">
        <f t="shared" si="803"/>
        <v>0</v>
      </c>
      <c r="CR2093" s="302"/>
      <c r="CS2093" s="13">
        <f t="shared" si="804"/>
        <v>0</v>
      </c>
      <c r="CT2093" s="302"/>
      <c r="CU2093" s="13">
        <f t="shared" si="799"/>
        <v>0</v>
      </c>
      <c r="CV2093" s="302"/>
      <c r="CW2093" s="13">
        <f t="shared" si="805"/>
        <v>0</v>
      </c>
      <c r="CX2093" s="13">
        <f t="shared" si="806"/>
        <v>0</v>
      </c>
      <c r="CY2093" s="251">
        <f t="shared" si="807"/>
        <v>0</v>
      </c>
      <c r="CZ2093" s="13" t="s">
        <v>29</v>
      </c>
      <c r="DA2093" s="13">
        <v>50</v>
      </c>
      <c r="DB2093" s="22">
        <f t="shared" si="808"/>
        <v>0</v>
      </c>
      <c r="DD2093" s="24"/>
      <c r="DF2093" s="163"/>
      <c r="DH2093" s="24"/>
      <c r="DI2093" s="447"/>
      <c r="DJ2093" s="163"/>
    </row>
    <row r="2094" spans="1:114" s="7" customFormat="1">
      <c r="A2094" s="277">
        <f t="shared" si="792"/>
        <v>50</v>
      </c>
      <c r="B2094" s="21" t="e">
        <f>'Calculateur de trading'!I2094/C2094/W2094</f>
        <v>#DIV/0!</v>
      </c>
      <c r="C2094" s="278">
        <f t="shared" si="793"/>
        <v>10</v>
      </c>
      <c r="D2094" s="426"/>
      <c r="E2094" s="273">
        <f t="shared" si="794"/>
        <v>100</v>
      </c>
      <c r="F2094" s="271">
        <f t="shared" si="786"/>
        <v>2</v>
      </c>
      <c r="G2094" s="271" t="e">
        <f t="shared" si="787"/>
        <v>#DIV/0!</v>
      </c>
      <c r="H2094" s="272">
        <f t="shared" si="788"/>
        <v>20</v>
      </c>
      <c r="I2094" s="270"/>
      <c r="J2094" s="273">
        <f t="shared" si="795"/>
        <v>200</v>
      </c>
      <c r="K2094" s="271">
        <f t="shared" si="789"/>
        <v>4</v>
      </c>
      <c r="L2094" s="271" t="e">
        <f t="shared" si="790"/>
        <v>#DIV/0!</v>
      </c>
      <c r="M2094" s="272">
        <f t="shared" si="791"/>
        <v>40</v>
      </c>
      <c r="N2094" s="389"/>
      <c r="O2094" s="455" t="e">
        <f>(A2094*B2094*W2094)+(B2094*'Calculateur de trading'!H2094)</f>
        <v>#DIV/0!</v>
      </c>
      <c r="P2094" s="274" t="e">
        <f>O2094/'Déscriptions des trades'!CK2094</f>
        <v>#DIV/0!</v>
      </c>
      <c r="Q2094" s="456" t="e">
        <f>'Déscriptions des trades'!CK2094-O2094</f>
        <v>#DIV/0!</v>
      </c>
      <c r="R2094" s="466" t="e">
        <f t="shared" si="796"/>
        <v>#DIV/0!</v>
      </c>
      <c r="S2094" s="389"/>
      <c r="T2094" s="12"/>
      <c r="U2094" s="25"/>
      <c r="V2094" s="15"/>
      <c r="W2094" s="490">
        <f t="shared" si="800"/>
        <v>0</v>
      </c>
      <c r="X2094" s="21" t="e">
        <f>W2094*U2094/'Déscriptions des trades'!CK2094*'Déscriptions des trades'!B2094</f>
        <v>#DIV/0!</v>
      </c>
      <c r="Y2094" s="459"/>
      <c r="Z2094" s="389"/>
      <c r="AA2094" s="23">
        <f t="shared" si="797"/>
        <v>0.1</v>
      </c>
      <c r="AB2094" s="17" t="e">
        <f>(AA2094*'Déscriptions des trades'!U2094*'Déscriptions des trades'!B2094/'Déscriptions des trades'!CK2094)*'Déscriptions des trades'!W2094</f>
        <v>#DIV/0!</v>
      </c>
      <c r="AC2094" s="265" t="e">
        <f>AB2094*'Déscriptions des trades'!CK2094</f>
        <v>#DIV/0!</v>
      </c>
      <c r="AD2094" s="266" t="e">
        <f>'Déscriptions des trades'!CK2094-AC2094</f>
        <v>#DIV/0!</v>
      </c>
      <c r="AE2094" s="389"/>
      <c r="AF2094" s="399">
        <v>2090</v>
      </c>
      <c r="AG2094" s="389"/>
      <c r="AH2094" s="20"/>
      <c r="AI2094" s="303"/>
      <c r="AJ2094" s="307"/>
      <c r="AK2094" s="161"/>
      <c r="AL2094" s="305"/>
      <c r="AM2094" s="305"/>
      <c r="AN2094" s="162"/>
      <c r="AO2094" s="439"/>
      <c r="AP2094" s="162"/>
      <c r="AQ2094" s="113"/>
      <c r="AR2094" s="113"/>
      <c r="AS2094" s="384"/>
      <c r="AT2094" s="306"/>
      <c r="AU2094" s="306"/>
      <c r="AV2094" s="160"/>
      <c r="AW2094" s="158"/>
      <c r="AX2094" s="385"/>
      <c r="AY2094" s="453"/>
      <c r="AZ2094" s="165"/>
      <c r="BA2094" s="301"/>
      <c r="BB2094" s="165"/>
      <c r="BC2094" s="301"/>
      <c r="BD2094" s="165"/>
      <c r="BE2094" s="302"/>
      <c r="BF2094" s="302"/>
      <c r="BG2094" s="165"/>
      <c r="BH2094" s="303"/>
      <c r="BI2094" s="165"/>
      <c r="BJ2094" s="304"/>
      <c r="BK2094" s="394"/>
      <c r="BL2094" s="302"/>
      <c r="BM2094" s="302"/>
      <c r="BN2094" s="394"/>
      <c r="BO2094" s="302"/>
      <c r="BP2094" s="13"/>
      <c r="BQ2094" s="302"/>
      <c r="BR2094" s="13"/>
      <c r="BS2094" s="302"/>
      <c r="BT2094" s="13"/>
      <c r="BU2094" s="302"/>
      <c r="BV2094" s="386"/>
      <c r="BW2094" s="303"/>
      <c r="BX2094" s="303"/>
      <c r="BY2094" s="302"/>
      <c r="BZ2094" s="302"/>
      <c r="CA2094" s="387"/>
      <c r="CB2094" s="395"/>
      <c r="CC2094" s="12"/>
      <c r="CD2094" s="304"/>
      <c r="CE2094" s="14"/>
      <c r="CF2094" s="395"/>
      <c r="CG2094" s="397"/>
      <c r="CH2094" s="300">
        <f t="shared" si="801"/>
        <v>0</v>
      </c>
      <c r="CI2094" s="26"/>
      <c r="CJ2094" s="17">
        <f t="shared" si="798"/>
        <v>0</v>
      </c>
      <c r="CK2094" s="18">
        <f t="shared" si="809"/>
        <v>12.89</v>
      </c>
      <c r="CM2094" s="164"/>
      <c r="CN2094" s="302"/>
      <c r="CO2094" s="13">
        <f t="shared" si="802"/>
        <v>0</v>
      </c>
      <c r="CP2094" s="302"/>
      <c r="CQ2094" s="13">
        <f t="shared" si="803"/>
        <v>0</v>
      </c>
      <c r="CR2094" s="302"/>
      <c r="CS2094" s="13">
        <f t="shared" si="804"/>
        <v>0</v>
      </c>
      <c r="CT2094" s="302"/>
      <c r="CU2094" s="13">
        <f t="shared" si="799"/>
        <v>0</v>
      </c>
      <c r="CV2094" s="302"/>
      <c r="CW2094" s="13">
        <f t="shared" si="805"/>
        <v>0</v>
      </c>
      <c r="CX2094" s="13">
        <f t="shared" si="806"/>
        <v>0</v>
      </c>
      <c r="CY2094" s="251">
        <f t="shared" si="807"/>
        <v>0</v>
      </c>
      <c r="CZ2094" s="13" t="s">
        <v>29</v>
      </c>
      <c r="DA2094" s="13">
        <v>50</v>
      </c>
      <c r="DB2094" s="22">
        <f t="shared" si="808"/>
        <v>0</v>
      </c>
      <c r="DD2094" s="24"/>
      <c r="DF2094" s="163"/>
      <c r="DH2094" s="24"/>
      <c r="DI2094" s="447"/>
      <c r="DJ2094" s="163"/>
    </row>
    <row r="2095" spans="1:114" s="7" customFormat="1">
      <c r="A2095" s="277">
        <f t="shared" si="792"/>
        <v>50</v>
      </c>
      <c r="B2095" s="21" t="e">
        <f>'Calculateur de trading'!I2095/C2095/W2095</f>
        <v>#DIV/0!</v>
      </c>
      <c r="C2095" s="278">
        <f t="shared" si="793"/>
        <v>10</v>
      </c>
      <c r="D2095" s="278"/>
      <c r="E2095" s="273">
        <f t="shared" si="794"/>
        <v>100</v>
      </c>
      <c r="F2095" s="271">
        <f t="shared" si="786"/>
        <v>2</v>
      </c>
      <c r="G2095" s="271" t="e">
        <f t="shared" si="787"/>
        <v>#DIV/0!</v>
      </c>
      <c r="H2095" s="272">
        <f t="shared" si="788"/>
        <v>20</v>
      </c>
      <c r="I2095" s="270"/>
      <c r="J2095" s="273">
        <f t="shared" si="795"/>
        <v>200</v>
      </c>
      <c r="K2095" s="271">
        <f t="shared" si="789"/>
        <v>4</v>
      </c>
      <c r="L2095" s="271" t="e">
        <f t="shared" si="790"/>
        <v>#DIV/0!</v>
      </c>
      <c r="M2095" s="272">
        <f t="shared" si="791"/>
        <v>40</v>
      </c>
      <c r="N2095" s="389"/>
      <c r="O2095" s="455" t="e">
        <f>(A2095*B2095*W2095)+(B2095*'Calculateur de trading'!H2095)</f>
        <v>#DIV/0!</v>
      </c>
      <c r="P2095" s="274" t="e">
        <f>O2095/'Déscriptions des trades'!CK2095</f>
        <v>#DIV/0!</v>
      </c>
      <c r="Q2095" s="456" t="e">
        <f>'Déscriptions des trades'!CK2095-O2095</f>
        <v>#DIV/0!</v>
      </c>
      <c r="R2095" s="466" t="e">
        <f t="shared" si="796"/>
        <v>#DIV/0!</v>
      </c>
      <c r="S2095" s="389"/>
      <c r="T2095" s="12"/>
      <c r="U2095" s="25"/>
      <c r="V2095" s="15"/>
      <c r="W2095" s="490">
        <f t="shared" si="800"/>
        <v>0</v>
      </c>
      <c r="X2095" s="21" t="e">
        <f>W2095*U2095/'Déscriptions des trades'!CK2095*'Déscriptions des trades'!B2095</f>
        <v>#DIV/0!</v>
      </c>
      <c r="Y2095" s="459"/>
      <c r="Z2095" s="389"/>
      <c r="AA2095" s="23">
        <f t="shared" si="797"/>
        <v>0.1</v>
      </c>
      <c r="AB2095" s="17" t="e">
        <f>(AA2095*'Déscriptions des trades'!U2095*'Déscriptions des trades'!B2095/'Déscriptions des trades'!CK2095)*'Déscriptions des trades'!W2095</f>
        <v>#DIV/0!</v>
      </c>
      <c r="AC2095" s="265" t="e">
        <f>AB2095*'Déscriptions des trades'!CK2095</f>
        <v>#DIV/0!</v>
      </c>
      <c r="AD2095" s="266" t="e">
        <f>'Déscriptions des trades'!CK2095-AC2095</f>
        <v>#DIV/0!</v>
      </c>
      <c r="AE2095" s="389"/>
      <c r="AF2095" s="399">
        <v>2091</v>
      </c>
      <c r="AG2095" s="389"/>
      <c r="AH2095" s="20"/>
      <c r="AI2095" s="303"/>
      <c r="AJ2095" s="307"/>
      <c r="AK2095" s="161"/>
      <c r="AL2095" s="305"/>
      <c r="AM2095" s="305"/>
      <c r="AN2095" s="162"/>
      <c r="AO2095" s="439"/>
      <c r="AP2095" s="162"/>
      <c r="AQ2095" s="113"/>
      <c r="AR2095" s="113"/>
      <c r="AS2095" s="384"/>
      <c r="AT2095" s="306"/>
      <c r="AU2095" s="306"/>
      <c r="AV2095" s="160"/>
      <c r="AW2095" s="158"/>
      <c r="AX2095" s="385"/>
      <c r="AY2095" s="453"/>
      <c r="AZ2095" s="165"/>
      <c r="BA2095" s="301"/>
      <c r="BB2095" s="165"/>
      <c r="BC2095" s="301"/>
      <c r="BD2095" s="165"/>
      <c r="BE2095" s="302"/>
      <c r="BF2095" s="302"/>
      <c r="BG2095" s="165"/>
      <c r="BH2095" s="303"/>
      <c r="BI2095" s="165"/>
      <c r="BJ2095" s="304"/>
      <c r="BK2095" s="394"/>
      <c r="BL2095" s="302"/>
      <c r="BM2095" s="302"/>
      <c r="BN2095" s="394"/>
      <c r="BO2095" s="302"/>
      <c r="BP2095" s="13"/>
      <c r="BQ2095" s="302"/>
      <c r="BR2095" s="13"/>
      <c r="BS2095" s="302"/>
      <c r="BT2095" s="13"/>
      <c r="BU2095" s="302"/>
      <c r="BV2095" s="386"/>
      <c r="BW2095" s="303"/>
      <c r="BX2095" s="303"/>
      <c r="BY2095" s="302"/>
      <c r="BZ2095" s="302"/>
      <c r="CA2095" s="387"/>
      <c r="CB2095" s="395"/>
      <c r="CC2095" s="12"/>
      <c r="CD2095" s="304"/>
      <c r="CE2095" s="14"/>
      <c r="CF2095" s="395"/>
      <c r="CG2095" s="397"/>
      <c r="CH2095" s="300">
        <f t="shared" si="801"/>
        <v>0</v>
      </c>
      <c r="CI2095" s="26"/>
      <c r="CJ2095" s="17">
        <f t="shared" si="798"/>
        <v>0</v>
      </c>
      <c r="CK2095" s="18">
        <f t="shared" si="809"/>
        <v>12.89</v>
      </c>
      <c r="CM2095" s="164"/>
      <c r="CN2095" s="302"/>
      <c r="CO2095" s="13">
        <f t="shared" si="802"/>
        <v>0</v>
      </c>
      <c r="CP2095" s="302"/>
      <c r="CQ2095" s="13">
        <f t="shared" si="803"/>
        <v>0</v>
      </c>
      <c r="CR2095" s="302"/>
      <c r="CS2095" s="13">
        <f t="shared" si="804"/>
        <v>0</v>
      </c>
      <c r="CT2095" s="302"/>
      <c r="CU2095" s="13">
        <f t="shared" si="799"/>
        <v>0</v>
      </c>
      <c r="CV2095" s="302"/>
      <c r="CW2095" s="13">
        <f t="shared" si="805"/>
        <v>0</v>
      </c>
      <c r="CX2095" s="13">
        <f t="shared" si="806"/>
        <v>0</v>
      </c>
      <c r="CY2095" s="251">
        <f t="shared" si="807"/>
        <v>0</v>
      </c>
      <c r="CZ2095" s="13" t="s">
        <v>29</v>
      </c>
      <c r="DA2095" s="13">
        <v>50</v>
      </c>
      <c r="DB2095" s="22">
        <f t="shared" si="808"/>
        <v>0</v>
      </c>
      <c r="DD2095" s="24"/>
      <c r="DF2095" s="163"/>
      <c r="DH2095" s="24"/>
      <c r="DI2095" s="447"/>
      <c r="DJ2095" s="163"/>
    </row>
    <row r="2096" spans="1:114" s="7" customFormat="1">
      <c r="A2096" s="277">
        <f t="shared" si="792"/>
        <v>50</v>
      </c>
      <c r="B2096" s="21" t="e">
        <f>'Calculateur de trading'!I2096/C2096/W2096</f>
        <v>#DIV/0!</v>
      </c>
      <c r="C2096" s="278">
        <f t="shared" si="793"/>
        <v>10</v>
      </c>
      <c r="D2096" s="426"/>
      <c r="E2096" s="273">
        <f t="shared" si="794"/>
        <v>100</v>
      </c>
      <c r="F2096" s="271">
        <f t="shared" si="786"/>
        <v>2</v>
      </c>
      <c r="G2096" s="271" t="e">
        <f t="shared" si="787"/>
        <v>#DIV/0!</v>
      </c>
      <c r="H2096" s="272">
        <f t="shared" si="788"/>
        <v>20</v>
      </c>
      <c r="I2096" s="270"/>
      <c r="J2096" s="273">
        <f t="shared" si="795"/>
        <v>200</v>
      </c>
      <c r="K2096" s="271">
        <f t="shared" si="789"/>
        <v>4</v>
      </c>
      <c r="L2096" s="271" t="e">
        <f t="shared" si="790"/>
        <v>#DIV/0!</v>
      </c>
      <c r="M2096" s="272">
        <f t="shared" si="791"/>
        <v>40</v>
      </c>
      <c r="N2096" s="389"/>
      <c r="O2096" s="455" t="e">
        <f>(A2096*B2096*W2096)+(B2096*'Calculateur de trading'!H2096)</f>
        <v>#DIV/0!</v>
      </c>
      <c r="P2096" s="274" t="e">
        <f>O2096/'Déscriptions des trades'!CK2096</f>
        <v>#DIV/0!</v>
      </c>
      <c r="Q2096" s="456" t="e">
        <f>'Déscriptions des trades'!CK2096-O2096</f>
        <v>#DIV/0!</v>
      </c>
      <c r="R2096" s="466" t="e">
        <f t="shared" si="796"/>
        <v>#DIV/0!</v>
      </c>
      <c r="S2096" s="389"/>
      <c r="T2096" s="12"/>
      <c r="U2096" s="25"/>
      <c r="V2096" s="15"/>
      <c r="W2096" s="490">
        <f t="shared" si="800"/>
        <v>0</v>
      </c>
      <c r="X2096" s="21" t="e">
        <f>W2096*U2096/'Déscriptions des trades'!CK2096*'Déscriptions des trades'!B2096</f>
        <v>#DIV/0!</v>
      </c>
      <c r="Y2096" s="459"/>
      <c r="Z2096" s="389"/>
      <c r="AA2096" s="23">
        <f t="shared" si="797"/>
        <v>0.1</v>
      </c>
      <c r="AB2096" s="17" t="e">
        <f>(AA2096*'Déscriptions des trades'!U2096*'Déscriptions des trades'!B2096/'Déscriptions des trades'!CK2096)*'Déscriptions des trades'!W2096</f>
        <v>#DIV/0!</v>
      </c>
      <c r="AC2096" s="265" t="e">
        <f>AB2096*'Déscriptions des trades'!CK2096</f>
        <v>#DIV/0!</v>
      </c>
      <c r="AD2096" s="266" t="e">
        <f>'Déscriptions des trades'!CK2096-AC2096</f>
        <v>#DIV/0!</v>
      </c>
      <c r="AE2096" s="389"/>
      <c r="AF2096" s="399">
        <v>2092</v>
      </c>
      <c r="AG2096" s="389"/>
      <c r="AH2096" s="20"/>
      <c r="AI2096" s="303"/>
      <c r="AJ2096" s="307"/>
      <c r="AK2096" s="161"/>
      <c r="AL2096" s="305"/>
      <c r="AM2096" s="305"/>
      <c r="AN2096" s="162"/>
      <c r="AO2096" s="439"/>
      <c r="AP2096" s="162"/>
      <c r="AQ2096" s="113"/>
      <c r="AR2096" s="113"/>
      <c r="AS2096" s="384"/>
      <c r="AT2096" s="306"/>
      <c r="AU2096" s="306"/>
      <c r="AV2096" s="160"/>
      <c r="AW2096" s="158"/>
      <c r="AX2096" s="385"/>
      <c r="AY2096" s="453"/>
      <c r="AZ2096" s="165"/>
      <c r="BA2096" s="301"/>
      <c r="BB2096" s="165"/>
      <c r="BC2096" s="301"/>
      <c r="BD2096" s="165"/>
      <c r="BE2096" s="302"/>
      <c r="BF2096" s="302"/>
      <c r="BG2096" s="165"/>
      <c r="BH2096" s="303"/>
      <c r="BI2096" s="165"/>
      <c r="BJ2096" s="304"/>
      <c r="BK2096" s="394"/>
      <c r="BL2096" s="302"/>
      <c r="BM2096" s="302"/>
      <c r="BN2096" s="394"/>
      <c r="BO2096" s="302"/>
      <c r="BP2096" s="13"/>
      <c r="BQ2096" s="302"/>
      <c r="BR2096" s="13"/>
      <c r="BS2096" s="302"/>
      <c r="BT2096" s="13"/>
      <c r="BU2096" s="302"/>
      <c r="BV2096" s="386"/>
      <c r="BW2096" s="303"/>
      <c r="BX2096" s="303"/>
      <c r="BY2096" s="302"/>
      <c r="BZ2096" s="302"/>
      <c r="CA2096" s="387"/>
      <c r="CB2096" s="395"/>
      <c r="CC2096" s="12"/>
      <c r="CD2096" s="304"/>
      <c r="CE2096" s="14"/>
      <c r="CF2096" s="395"/>
      <c r="CG2096" s="397"/>
      <c r="CH2096" s="300">
        <f t="shared" si="801"/>
        <v>0</v>
      </c>
      <c r="CI2096" s="26"/>
      <c r="CJ2096" s="17">
        <f t="shared" si="798"/>
        <v>0</v>
      </c>
      <c r="CK2096" s="18">
        <f t="shared" si="809"/>
        <v>12.89</v>
      </c>
      <c r="CM2096" s="164"/>
      <c r="CN2096" s="302"/>
      <c r="CO2096" s="13">
        <f t="shared" si="802"/>
        <v>0</v>
      </c>
      <c r="CP2096" s="302"/>
      <c r="CQ2096" s="13">
        <f t="shared" si="803"/>
        <v>0</v>
      </c>
      <c r="CR2096" s="302"/>
      <c r="CS2096" s="13">
        <f t="shared" si="804"/>
        <v>0</v>
      </c>
      <c r="CT2096" s="302"/>
      <c r="CU2096" s="13">
        <f t="shared" si="799"/>
        <v>0</v>
      </c>
      <c r="CV2096" s="302"/>
      <c r="CW2096" s="13">
        <f t="shared" si="805"/>
        <v>0</v>
      </c>
      <c r="CX2096" s="13">
        <f t="shared" si="806"/>
        <v>0</v>
      </c>
      <c r="CY2096" s="251">
        <f t="shared" si="807"/>
        <v>0</v>
      </c>
      <c r="CZ2096" s="13" t="s">
        <v>29</v>
      </c>
      <c r="DA2096" s="13">
        <v>50</v>
      </c>
      <c r="DB2096" s="22">
        <f t="shared" si="808"/>
        <v>0</v>
      </c>
      <c r="DD2096" s="24"/>
      <c r="DF2096" s="163"/>
      <c r="DH2096" s="24"/>
      <c r="DI2096" s="447"/>
      <c r="DJ2096" s="163"/>
    </row>
    <row r="2097" spans="1:114" s="7" customFormat="1">
      <c r="A2097" s="277">
        <f t="shared" si="792"/>
        <v>50</v>
      </c>
      <c r="B2097" s="21" t="e">
        <f>'Calculateur de trading'!I2097/C2097/W2097</f>
        <v>#DIV/0!</v>
      </c>
      <c r="C2097" s="278">
        <f t="shared" si="793"/>
        <v>10</v>
      </c>
      <c r="D2097" s="278"/>
      <c r="E2097" s="273">
        <f t="shared" si="794"/>
        <v>100</v>
      </c>
      <c r="F2097" s="271">
        <f t="shared" si="786"/>
        <v>2</v>
      </c>
      <c r="G2097" s="271" t="e">
        <f t="shared" si="787"/>
        <v>#DIV/0!</v>
      </c>
      <c r="H2097" s="272">
        <f t="shared" si="788"/>
        <v>20</v>
      </c>
      <c r="I2097" s="270"/>
      <c r="J2097" s="273">
        <f t="shared" si="795"/>
        <v>200</v>
      </c>
      <c r="K2097" s="271">
        <f t="shared" si="789"/>
        <v>4</v>
      </c>
      <c r="L2097" s="271" t="e">
        <f t="shared" si="790"/>
        <v>#DIV/0!</v>
      </c>
      <c r="M2097" s="272">
        <f t="shared" si="791"/>
        <v>40</v>
      </c>
      <c r="N2097" s="389"/>
      <c r="O2097" s="455" t="e">
        <f>(A2097*B2097*W2097)+(B2097*'Calculateur de trading'!H2097)</f>
        <v>#DIV/0!</v>
      </c>
      <c r="P2097" s="274" t="e">
        <f>O2097/'Déscriptions des trades'!CK2097</f>
        <v>#DIV/0!</v>
      </c>
      <c r="Q2097" s="456" t="e">
        <f>'Déscriptions des trades'!CK2097-O2097</f>
        <v>#DIV/0!</v>
      </c>
      <c r="R2097" s="466" t="e">
        <f t="shared" si="796"/>
        <v>#DIV/0!</v>
      </c>
      <c r="S2097" s="389"/>
      <c r="T2097" s="12"/>
      <c r="U2097" s="25"/>
      <c r="V2097" s="15"/>
      <c r="W2097" s="490">
        <f t="shared" si="800"/>
        <v>0</v>
      </c>
      <c r="X2097" s="21" t="e">
        <f>W2097*U2097/'Déscriptions des trades'!CK2097*'Déscriptions des trades'!B2097</f>
        <v>#DIV/0!</v>
      </c>
      <c r="Y2097" s="459"/>
      <c r="Z2097" s="389"/>
      <c r="AA2097" s="23">
        <f t="shared" si="797"/>
        <v>0.1</v>
      </c>
      <c r="AB2097" s="17" t="e">
        <f>(AA2097*'Déscriptions des trades'!U2097*'Déscriptions des trades'!B2097/'Déscriptions des trades'!CK2097)*'Déscriptions des trades'!W2097</f>
        <v>#DIV/0!</v>
      </c>
      <c r="AC2097" s="265" t="e">
        <f>AB2097*'Déscriptions des trades'!CK2097</f>
        <v>#DIV/0!</v>
      </c>
      <c r="AD2097" s="266" t="e">
        <f>'Déscriptions des trades'!CK2097-AC2097</f>
        <v>#DIV/0!</v>
      </c>
      <c r="AE2097" s="389"/>
      <c r="AF2097" s="399">
        <v>2093</v>
      </c>
      <c r="AG2097" s="389"/>
      <c r="AH2097" s="20"/>
      <c r="AI2097" s="303"/>
      <c r="AJ2097" s="307"/>
      <c r="AK2097" s="161"/>
      <c r="AL2097" s="305"/>
      <c r="AM2097" s="305"/>
      <c r="AN2097" s="162"/>
      <c r="AO2097" s="439"/>
      <c r="AP2097" s="162"/>
      <c r="AQ2097" s="113"/>
      <c r="AR2097" s="113"/>
      <c r="AS2097" s="384"/>
      <c r="AT2097" s="306"/>
      <c r="AU2097" s="306"/>
      <c r="AV2097" s="160"/>
      <c r="AW2097" s="158"/>
      <c r="AX2097" s="385"/>
      <c r="AY2097" s="453"/>
      <c r="AZ2097" s="165"/>
      <c r="BA2097" s="301"/>
      <c r="BB2097" s="165"/>
      <c r="BC2097" s="301"/>
      <c r="BD2097" s="165"/>
      <c r="BE2097" s="302"/>
      <c r="BF2097" s="302"/>
      <c r="BG2097" s="165"/>
      <c r="BH2097" s="303"/>
      <c r="BI2097" s="165"/>
      <c r="BJ2097" s="304"/>
      <c r="BK2097" s="394"/>
      <c r="BL2097" s="302"/>
      <c r="BM2097" s="302"/>
      <c r="BN2097" s="394"/>
      <c r="BO2097" s="302"/>
      <c r="BP2097" s="13"/>
      <c r="BQ2097" s="302"/>
      <c r="BR2097" s="13"/>
      <c r="BS2097" s="302"/>
      <c r="BT2097" s="13"/>
      <c r="BU2097" s="302"/>
      <c r="BV2097" s="386"/>
      <c r="BW2097" s="303"/>
      <c r="BX2097" s="303"/>
      <c r="BY2097" s="302"/>
      <c r="BZ2097" s="302"/>
      <c r="CA2097" s="387"/>
      <c r="CB2097" s="395"/>
      <c r="CC2097" s="12"/>
      <c r="CD2097" s="304"/>
      <c r="CE2097" s="14"/>
      <c r="CF2097" s="395"/>
      <c r="CG2097" s="397"/>
      <c r="CH2097" s="300">
        <f t="shared" si="801"/>
        <v>0</v>
      </c>
      <c r="CI2097" s="26"/>
      <c r="CJ2097" s="17">
        <f t="shared" si="798"/>
        <v>0</v>
      </c>
      <c r="CK2097" s="18">
        <f t="shared" si="809"/>
        <v>12.89</v>
      </c>
      <c r="CM2097" s="164"/>
      <c r="CN2097" s="302"/>
      <c r="CO2097" s="13">
        <f t="shared" si="802"/>
        <v>0</v>
      </c>
      <c r="CP2097" s="302"/>
      <c r="CQ2097" s="13">
        <f t="shared" si="803"/>
        <v>0</v>
      </c>
      <c r="CR2097" s="302"/>
      <c r="CS2097" s="13">
        <f t="shared" si="804"/>
        <v>0</v>
      </c>
      <c r="CT2097" s="302"/>
      <c r="CU2097" s="13">
        <f t="shared" si="799"/>
        <v>0</v>
      </c>
      <c r="CV2097" s="302"/>
      <c r="CW2097" s="13">
        <f t="shared" si="805"/>
        <v>0</v>
      </c>
      <c r="CX2097" s="13">
        <f t="shared" si="806"/>
        <v>0</v>
      </c>
      <c r="CY2097" s="251">
        <f t="shared" si="807"/>
        <v>0</v>
      </c>
      <c r="CZ2097" s="13" t="s">
        <v>29</v>
      </c>
      <c r="DA2097" s="13">
        <v>50</v>
      </c>
      <c r="DB2097" s="22">
        <f t="shared" si="808"/>
        <v>0</v>
      </c>
      <c r="DD2097" s="24"/>
      <c r="DF2097" s="163"/>
      <c r="DH2097" s="24"/>
      <c r="DI2097" s="447"/>
      <c r="DJ2097" s="163"/>
    </row>
    <row r="2098" spans="1:114" s="7" customFormat="1">
      <c r="A2098" s="277">
        <f t="shared" si="792"/>
        <v>50</v>
      </c>
      <c r="B2098" s="21" t="e">
        <f>'Calculateur de trading'!I2098/C2098/W2098</f>
        <v>#DIV/0!</v>
      </c>
      <c r="C2098" s="278">
        <f t="shared" si="793"/>
        <v>10</v>
      </c>
      <c r="D2098" s="426"/>
      <c r="E2098" s="273">
        <f t="shared" si="794"/>
        <v>100</v>
      </c>
      <c r="F2098" s="271">
        <f t="shared" si="786"/>
        <v>2</v>
      </c>
      <c r="G2098" s="271" t="e">
        <f t="shared" si="787"/>
        <v>#DIV/0!</v>
      </c>
      <c r="H2098" s="272">
        <f t="shared" si="788"/>
        <v>20</v>
      </c>
      <c r="I2098" s="270"/>
      <c r="J2098" s="273">
        <f t="shared" si="795"/>
        <v>200</v>
      </c>
      <c r="K2098" s="271">
        <f t="shared" si="789"/>
        <v>4</v>
      </c>
      <c r="L2098" s="271" t="e">
        <f t="shared" si="790"/>
        <v>#DIV/0!</v>
      </c>
      <c r="M2098" s="272">
        <f t="shared" si="791"/>
        <v>40</v>
      </c>
      <c r="N2098" s="389"/>
      <c r="O2098" s="455" t="e">
        <f>(A2098*B2098*W2098)+(B2098*'Calculateur de trading'!H2098)</f>
        <v>#DIV/0!</v>
      </c>
      <c r="P2098" s="274" t="e">
        <f>O2098/'Déscriptions des trades'!CK2098</f>
        <v>#DIV/0!</v>
      </c>
      <c r="Q2098" s="456" t="e">
        <f>'Déscriptions des trades'!CK2098-O2098</f>
        <v>#DIV/0!</v>
      </c>
      <c r="R2098" s="466" t="e">
        <f t="shared" si="796"/>
        <v>#DIV/0!</v>
      </c>
      <c r="S2098" s="389"/>
      <c r="T2098" s="12"/>
      <c r="U2098" s="25"/>
      <c r="V2098" s="15"/>
      <c r="W2098" s="490">
        <f t="shared" si="800"/>
        <v>0</v>
      </c>
      <c r="X2098" s="21" t="e">
        <f>W2098*U2098/'Déscriptions des trades'!CK2098*'Déscriptions des trades'!B2098</f>
        <v>#DIV/0!</v>
      </c>
      <c r="Y2098" s="459"/>
      <c r="Z2098" s="389"/>
      <c r="AA2098" s="23">
        <f t="shared" si="797"/>
        <v>0.1</v>
      </c>
      <c r="AB2098" s="17" t="e">
        <f>(AA2098*'Déscriptions des trades'!U2098*'Déscriptions des trades'!B2098/'Déscriptions des trades'!CK2098)*'Déscriptions des trades'!W2098</f>
        <v>#DIV/0!</v>
      </c>
      <c r="AC2098" s="265" t="e">
        <f>AB2098*'Déscriptions des trades'!CK2098</f>
        <v>#DIV/0!</v>
      </c>
      <c r="AD2098" s="266" t="e">
        <f>'Déscriptions des trades'!CK2098-AC2098</f>
        <v>#DIV/0!</v>
      </c>
      <c r="AE2098" s="389"/>
      <c r="AF2098" s="399">
        <v>2094</v>
      </c>
      <c r="AG2098" s="389"/>
      <c r="AH2098" s="20"/>
      <c r="AI2098" s="303"/>
      <c r="AJ2098" s="307"/>
      <c r="AK2098" s="161"/>
      <c r="AL2098" s="305"/>
      <c r="AM2098" s="305"/>
      <c r="AN2098" s="162"/>
      <c r="AO2098" s="439"/>
      <c r="AP2098" s="162"/>
      <c r="AQ2098" s="113"/>
      <c r="AR2098" s="113"/>
      <c r="AS2098" s="384"/>
      <c r="AT2098" s="306"/>
      <c r="AU2098" s="306"/>
      <c r="AV2098" s="160"/>
      <c r="AW2098" s="158"/>
      <c r="AX2098" s="385"/>
      <c r="AY2098" s="453"/>
      <c r="AZ2098" s="165"/>
      <c r="BA2098" s="301"/>
      <c r="BB2098" s="165"/>
      <c r="BC2098" s="301"/>
      <c r="BD2098" s="165"/>
      <c r="BE2098" s="302"/>
      <c r="BF2098" s="302"/>
      <c r="BG2098" s="165"/>
      <c r="BH2098" s="303"/>
      <c r="BI2098" s="165"/>
      <c r="BJ2098" s="304"/>
      <c r="BK2098" s="394"/>
      <c r="BL2098" s="302"/>
      <c r="BM2098" s="302"/>
      <c r="BN2098" s="394"/>
      <c r="BO2098" s="302"/>
      <c r="BP2098" s="13"/>
      <c r="BQ2098" s="302"/>
      <c r="BR2098" s="13"/>
      <c r="BS2098" s="302"/>
      <c r="BT2098" s="13"/>
      <c r="BU2098" s="302"/>
      <c r="BV2098" s="386"/>
      <c r="BW2098" s="303"/>
      <c r="BX2098" s="303"/>
      <c r="BY2098" s="302"/>
      <c r="BZ2098" s="302"/>
      <c r="CA2098" s="387"/>
      <c r="CB2098" s="395"/>
      <c r="CC2098" s="12"/>
      <c r="CD2098" s="304"/>
      <c r="CE2098" s="14"/>
      <c r="CF2098" s="395"/>
      <c r="CG2098" s="397"/>
      <c r="CH2098" s="300">
        <f t="shared" si="801"/>
        <v>0</v>
      </c>
      <c r="CI2098" s="26"/>
      <c r="CJ2098" s="17">
        <f t="shared" si="798"/>
        <v>0</v>
      </c>
      <c r="CK2098" s="18">
        <f t="shared" si="809"/>
        <v>12.89</v>
      </c>
      <c r="CM2098" s="164"/>
      <c r="CN2098" s="302"/>
      <c r="CO2098" s="13">
        <f t="shared" si="802"/>
        <v>0</v>
      </c>
      <c r="CP2098" s="302"/>
      <c r="CQ2098" s="13">
        <f t="shared" si="803"/>
        <v>0</v>
      </c>
      <c r="CR2098" s="302"/>
      <c r="CS2098" s="13">
        <f t="shared" si="804"/>
        <v>0</v>
      </c>
      <c r="CT2098" s="302"/>
      <c r="CU2098" s="13">
        <f t="shared" si="799"/>
        <v>0</v>
      </c>
      <c r="CV2098" s="302"/>
      <c r="CW2098" s="13">
        <f t="shared" si="805"/>
        <v>0</v>
      </c>
      <c r="CX2098" s="13">
        <f t="shared" si="806"/>
        <v>0</v>
      </c>
      <c r="CY2098" s="251">
        <f t="shared" si="807"/>
        <v>0</v>
      </c>
      <c r="CZ2098" s="13" t="s">
        <v>29</v>
      </c>
      <c r="DA2098" s="13">
        <v>50</v>
      </c>
      <c r="DB2098" s="22">
        <f t="shared" si="808"/>
        <v>0</v>
      </c>
      <c r="DD2098" s="24"/>
      <c r="DF2098" s="163"/>
      <c r="DH2098" s="24"/>
      <c r="DI2098" s="447"/>
      <c r="DJ2098" s="163"/>
    </row>
    <row r="2099" spans="1:114" s="7" customFormat="1">
      <c r="A2099" s="277">
        <f t="shared" si="792"/>
        <v>50</v>
      </c>
      <c r="B2099" s="21" t="e">
        <f>'Calculateur de trading'!I2099/C2099/W2099</f>
        <v>#DIV/0!</v>
      </c>
      <c r="C2099" s="278">
        <f t="shared" si="793"/>
        <v>10</v>
      </c>
      <c r="D2099" s="426"/>
      <c r="E2099" s="273">
        <f t="shared" si="794"/>
        <v>100</v>
      </c>
      <c r="F2099" s="271">
        <f t="shared" si="786"/>
        <v>2</v>
      </c>
      <c r="G2099" s="271" t="e">
        <f t="shared" si="787"/>
        <v>#DIV/0!</v>
      </c>
      <c r="H2099" s="272">
        <f t="shared" si="788"/>
        <v>20</v>
      </c>
      <c r="I2099" s="270"/>
      <c r="J2099" s="273">
        <f t="shared" si="795"/>
        <v>200</v>
      </c>
      <c r="K2099" s="271">
        <f t="shared" si="789"/>
        <v>4</v>
      </c>
      <c r="L2099" s="271" t="e">
        <f t="shared" si="790"/>
        <v>#DIV/0!</v>
      </c>
      <c r="M2099" s="272">
        <f t="shared" si="791"/>
        <v>40</v>
      </c>
      <c r="N2099" s="389"/>
      <c r="O2099" s="455" t="e">
        <f>(A2099*B2099*W2099)+(B2099*'Calculateur de trading'!H2099)</f>
        <v>#DIV/0!</v>
      </c>
      <c r="P2099" s="274" t="e">
        <f>O2099/'Déscriptions des trades'!CK2099</f>
        <v>#DIV/0!</v>
      </c>
      <c r="Q2099" s="456" t="e">
        <f>'Déscriptions des trades'!CK2099-O2099</f>
        <v>#DIV/0!</v>
      </c>
      <c r="R2099" s="466" t="e">
        <f t="shared" si="796"/>
        <v>#DIV/0!</v>
      </c>
      <c r="S2099" s="389"/>
      <c r="T2099" s="12"/>
      <c r="U2099" s="25"/>
      <c r="V2099" s="15"/>
      <c r="W2099" s="490">
        <f t="shared" si="800"/>
        <v>0</v>
      </c>
      <c r="X2099" s="21" t="e">
        <f>W2099*U2099/'Déscriptions des trades'!CK2099*'Déscriptions des trades'!B2099</f>
        <v>#DIV/0!</v>
      </c>
      <c r="Y2099" s="459"/>
      <c r="Z2099" s="389"/>
      <c r="AA2099" s="23">
        <f t="shared" si="797"/>
        <v>0.1</v>
      </c>
      <c r="AB2099" s="17" t="e">
        <f>(AA2099*'Déscriptions des trades'!U2099*'Déscriptions des trades'!B2099/'Déscriptions des trades'!CK2099)*'Déscriptions des trades'!W2099</f>
        <v>#DIV/0!</v>
      </c>
      <c r="AC2099" s="265" t="e">
        <f>AB2099*'Déscriptions des trades'!CK2099</f>
        <v>#DIV/0!</v>
      </c>
      <c r="AD2099" s="266" t="e">
        <f>'Déscriptions des trades'!CK2099-AC2099</f>
        <v>#DIV/0!</v>
      </c>
      <c r="AE2099" s="389"/>
      <c r="AF2099" s="399">
        <v>2095</v>
      </c>
      <c r="AG2099" s="389"/>
      <c r="AH2099" s="20"/>
      <c r="AI2099" s="303"/>
      <c r="AJ2099" s="307"/>
      <c r="AK2099" s="161"/>
      <c r="AL2099" s="305"/>
      <c r="AM2099" s="305"/>
      <c r="AN2099" s="162"/>
      <c r="AO2099" s="439"/>
      <c r="AP2099" s="162"/>
      <c r="AQ2099" s="113"/>
      <c r="AR2099" s="113"/>
      <c r="AS2099" s="384"/>
      <c r="AT2099" s="306"/>
      <c r="AU2099" s="306"/>
      <c r="AV2099" s="160"/>
      <c r="AW2099" s="158"/>
      <c r="AX2099" s="385"/>
      <c r="AY2099" s="453"/>
      <c r="AZ2099" s="165"/>
      <c r="BA2099" s="301"/>
      <c r="BB2099" s="165"/>
      <c r="BC2099" s="301"/>
      <c r="BD2099" s="165"/>
      <c r="BE2099" s="302"/>
      <c r="BF2099" s="302"/>
      <c r="BG2099" s="165"/>
      <c r="BH2099" s="303"/>
      <c r="BI2099" s="165"/>
      <c r="BJ2099" s="304"/>
      <c r="BK2099" s="394"/>
      <c r="BL2099" s="302"/>
      <c r="BM2099" s="302"/>
      <c r="BN2099" s="394"/>
      <c r="BO2099" s="302"/>
      <c r="BP2099" s="13"/>
      <c r="BQ2099" s="302"/>
      <c r="BR2099" s="13"/>
      <c r="BS2099" s="302"/>
      <c r="BT2099" s="13"/>
      <c r="BU2099" s="302"/>
      <c r="BV2099" s="386"/>
      <c r="BW2099" s="303"/>
      <c r="BX2099" s="303"/>
      <c r="BY2099" s="302"/>
      <c r="BZ2099" s="302"/>
      <c r="CA2099" s="387"/>
      <c r="CB2099" s="395"/>
      <c r="CC2099" s="12"/>
      <c r="CD2099" s="304"/>
      <c r="CE2099" s="14"/>
      <c r="CF2099" s="395"/>
      <c r="CG2099" s="397"/>
      <c r="CH2099" s="300">
        <f t="shared" si="801"/>
        <v>0</v>
      </c>
      <c r="CI2099" s="26"/>
      <c r="CJ2099" s="17">
        <f t="shared" si="798"/>
        <v>0</v>
      </c>
      <c r="CK2099" s="18">
        <f t="shared" si="809"/>
        <v>12.89</v>
      </c>
      <c r="CM2099" s="164"/>
      <c r="CN2099" s="302"/>
      <c r="CO2099" s="13">
        <f t="shared" si="802"/>
        <v>0</v>
      </c>
      <c r="CP2099" s="302"/>
      <c r="CQ2099" s="13">
        <f t="shared" si="803"/>
        <v>0</v>
      </c>
      <c r="CR2099" s="302"/>
      <c r="CS2099" s="13">
        <f t="shared" si="804"/>
        <v>0</v>
      </c>
      <c r="CT2099" s="302"/>
      <c r="CU2099" s="13">
        <f t="shared" si="799"/>
        <v>0</v>
      </c>
      <c r="CV2099" s="302"/>
      <c r="CW2099" s="13">
        <f t="shared" si="805"/>
        <v>0</v>
      </c>
      <c r="CX2099" s="13">
        <f t="shared" si="806"/>
        <v>0</v>
      </c>
      <c r="CY2099" s="251">
        <f t="shared" si="807"/>
        <v>0</v>
      </c>
      <c r="CZ2099" s="13" t="s">
        <v>29</v>
      </c>
      <c r="DA2099" s="13">
        <v>50</v>
      </c>
      <c r="DB2099" s="22">
        <f t="shared" si="808"/>
        <v>0</v>
      </c>
      <c r="DD2099" s="24"/>
      <c r="DF2099" s="163"/>
      <c r="DH2099" s="24"/>
      <c r="DI2099" s="447"/>
      <c r="DJ2099" s="163"/>
    </row>
    <row r="2100" spans="1:114" s="7" customFormat="1">
      <c r="A2100" s="277">
        <f t="shared" si="792"/>
        <v>50</v>
      </c>
      <c r="B2100" s="21" t="e">
        <f>'Calculateur de trading'!I2100/C2100/W2100</f>
        <v>#DIV/0!</v>
      </c>
      <c r="C2100" s="278">
        <f t="shared" si="793"/>
        <v>10</v>
      </c>
      <c r="D2100" s="278"/>
      <c r="E2100" s="273">
        <f t="shared" si="794"/>
        <v>100</v>
      </c>
      <c r="F2100" s="271">
        <f t="shared" si="786"/>
        <v>2</v>
      </c>
      <c r="G2100" s="271" t="e">
        <f t="shared" si="787"/>
        <v>#DIV/0!</v>
      </c>
      <c r="H2100" s="272">
        <f t="shared" si="788"/>
        <v>20</v>
      </c>
      <c r="I2100" s="270"/>
      <c r="J2100" s="273">
        <f t="shared" si="795"/>
        <v>200</v>
      </c>
      <c r="K2100" s="271">
        <f t="shared" si="789"/>
        <v>4</v>
      </c>
      <c r="L2100" s="271" t="e">
        <f t="shared" si="790"/>
        <v>#DIV/0!</v>
      </c>
      <c r="M2100" s="272">
        <f t="shared" si="791"/>
        <v>40</v>
      </c>
      <c r="N2100" s="389"/>
      <c r="O2100" s="455" t="e">
        <f>(A2100*B2100*W2100)+(B2100*'Calculateur de trading'!H2100)</f>
        <v>#DIV/0!</v>
      </c>
      <c r="P2100" s="274" t="e">
        <f>O2100/'Déscriptions des trades'!CK2100</f>
        <v>#DIV/0!</v>
      </c>
      <c r="Q2100" s="456" t="e">
        <f>'Déscriptions des trades'!CK2100-O2100</f>
        <v>#DIV/0!</v>
      </c>
      <c r="R2100" s="466" t="e">
        <f t="shared" si="796"/>
        <v>#DIV/0!</v>
      </c>
      <c r="S2100" s="389"/>
      <c r="T2100" s="12"/>
      <c r="U2100" s="25"/>
      <c r="V2100" s="15"/>
      <c r="W2100" s="490">
        <f t="shared" si="800"/>
        <v>0</v>
      </c>
      <c r="X2100" s="21" t="e">
        <f>W2100*U2100/'Déscriptions des trades'!CK2100*'Déscriptions des trades'!B2100</f>
        <v>#DIV/0!</v>
      </c>
      <c r="Y2100" s="459"/>
      <c r="Z2100" s="389"/>
      <c r="AA2100" s="23">
        <f t="shared" si="797"/>
        <v>0.1</v>
      </c>
      <c r="AB2100" s="17" t="e">
        <f>(AA2100*'Déscriptions des trades'!U2100*'Déscriptions des trades'!B2100/'Déscriptions des trades'!CK2100)*'Déscriptions des trades'!W2100</f>
        <v>#DIV/0!</v>
      </c>
      <c r="AC2100" s="265" t="e">
        <f>AB2100*'Déscriptions des trades'!CK2100</f>
        <v>#DIV/0!</v>
      </c>
      <c r="AD2100" s="266" t="e">
        <f>'Déscriptions des trades'!CK2100-AC2100</f>
        <v>#DIV/0!</v>
      </c>
      <c r="AE2100" s="389"/>
      <c r="AF2100" s="399">
        <v>2096</v>
      </c>
      <c r="AG2100" s="389"/>
      <c r="AH2100" s="20"/>
      <c r="AI2100" s="303"/>
      <c r="AJ2100" s="307"/>
      <c r="AK2100" s="161"/>
      <c r="AL2100" s="305"/>
      <c r="AM2100" s="305"/>
      <c r="AN2100" s="162"/>
      <c r="AO2100" s="439"/>
      <c r="AP2100" s="162"/>
      <c r="AQ2100" s="113"/>
      <c r="AR2100" s="113"/>
      <c r="AS2100" s="384"/>
      <c r="AT2100" s="306"/>
      <c r="AU2100" s="306"/>
      <c r="AV2100" s="160"/>
      <c r="AW2100" s="158"/>
      <c r="AX2100" s="385"/>
      <c r="AY2100" s="453"/>
      <c r="AZ2100" s="165"/>
      <c r="BA2100" s="301"/>
      <c r="BB2100" s="165"/>
      <c r="BC2100" s="301"/>
      <c r="BD2100" s="165"/>
      <c r="BE2100" s="302"/>
      <c r="BF2100" s="302"/>
      <c r="BG2100" s="165"/>
      <c r="BH2100" s="303"/>
      <c r="BI2100" s="165"/>
      <c r="BJ2100" s="304"/>
      <c r="BK2100" s="394"/>
      <c r="BL2100" s="302"/>
      <c r="BM2100" s="302"/>
      <c r="BN2100" s="394"/>
      <c r="BO2100" s="302"/>
      <c r="BP2100" s="13"/>
      <c r="BQ2100" s="302"/>
      <c r="BR2100" s="13"/>
      <c r="BS2100" s="302"/>
      <c r="BT2100" s="13"/>
      <c r="BU2100" s="302"/>
      <c r="BV2100" s="386"/>
      <c r="BW2100" s="303"/>
      <c r="BX2100" s="303"/>
      <c r="BY2100" s="302"/>
      <c r="BZ2100" s="302"/>
      <c r="CA2100" s="387"/>
      <c r="CB2100" s="395"/>
      <c r="CC2100" s="12"/>
      <c r="CD2100" s="304"/>
      <c r="CE2100" s="14"/>
      <c r="CF2100" s="395"/>
      <c r="CG2100" s="397"/>
      <c r="CH2100" s="300">
        <f t="shared" si="801"/>
        <v>0</v>
      </c>
      <c r="CI2100" s="26"/>
      <c r="CJ2100" s="17">
        <f t="shared" si="798"/>
        <v>0</v>
      </c>
      <c r="CK2100" s="18">
        <f t="shared" si="809"/>
        <v>12.89</v>
      </c>
      <c r="CM2100" s="164"/>
      <c r="CN2100" s="302"/>
      <c r="CO2100" s="13">
        <f t="shared" si="802"/>
        <v>0</v>
      </c>
      <c r="CP2100" s="302"/>
      <c r="CQ2100" s="13">
        <f t="shared" si="803"/>
        <v>0</v>
      </c>
      <c r="CR2100" s="302"/>
      <c r="CS2100" s="13">
        <f t="shared" si="804"/>
        <v>0</v>
      </c>
      <c r="CT2100" s="302"/>
      <c r="CU2100" s="13">
        <f t="shared" si="799"/>
        <v>0</v>
      </c>
      <c r="CV2100" s="302"/>
      <c r="CW2100" s="13">
        <f t="shared" si="805"/>
        <v>0</v>
      </c>
      <c r="CX2100" s="13">
        <f t="shared" si="806"/>
        <v>0</v>
      </c>
      <c r="CY2100" s="251">
        <f t="shared" si="807"/>
        <v>0</v>
      </c>
      <c r="CZ2100" s="13" t="s">
        <v>29</v>
      </c>
      <c r="DA2100" s="13">
        <v>50</v>
      </c>
      <c r="DB2100" s="22">
        <f t="shared" si="808"/>
        <v>0</v>
      </c>
      <c r="DD2100" s="24"/>
      <c r="DF2100" s="163"/>
      <c r="DH2100" s="24"/>
      <c r="DI2100" s="447"/>
      <c r="DJ2100" s="163"/>
    </row>
    <row r="2101" spans="1:114" s="7" customFormat="1">
      <c r="A2101" s="277">
        <f t="shared" si="792"/>
        <v>50</v>
      </c>
      <c r="B2101" s="21" t="e">
        <f>'Calculateur de trading'!I2101/C2101/W2101</f>
        <v>#DIV/0!</v>
      </c>
      <c r="C2101" s="278">
        <f t="shared" si="793"/>
        <v>10</v>
      </c>
      <c r="D2101" s="426"/>
      <c r="E2101" s="273">
        <f t="shared" si="794"/>
        <v>100</v>
      </c>
      <c r="F2101" s="271">
        <f t="shared" si="786"/>
        <v>2</v>
      </c>
      <c r="G2101" s="271" t="e">
        <f t="shared" si="787"/>
        <v>#DIV/0!</v>
      </c>
      <c r="H2101" s="272">
        <f t="shared" si="788"/>
        <v>20</v>
      </c>
      <c r="I2101" s="270"/>
      <c r="J2101" s="273">
        <f t="shared" si="795"/>
        <v>200</v>
      </c>
      <c r="K2101" s="271">
        <f t="shared" si="789"/>
        <v>4</v>
      </c>
      <c r="L2101" s="271" t="e">
        <f t="shared" si="790"/>
        <v>#DIV/0!</v>
      </c>
      <c r="M2101" s="272">
        <f t="shared" si="791"/>
        <v>40</v>
      </c>
      <c r="N2101" s="389"/>
      <c r="O2101" s="455" t="e">
        <f>(A2101*B2101*W2101)+(B2101*'Calculateur de trading'!H2101)</f>
        <v>#DIV/0!</v>
      </c>
      <c r="P2101" s="274" t="e">
        <f>O2101/'Déscriptions des trades'!CK2101</f>
        <v>#DIV/0!</v>
      </c>
      <c r="Q2101" s="456" t="e">
        <f>'Déscriptions des trades'!CK2101-O2101</f>
        <v>#DIV/0!</v>
      </c>
      <c r="R2101" s="466" t="e">
        <f t="shared" si="796"/>
        <v>#DIV/0!</v>
      </c>
      <c r="S2101" s="389"/>
      <c r="T2101" s="12"/>
      <c r="U2101" s="25"/>
      <c r="V2101" s="15"/>
      <c r="W2101" s="490">
        <f t="shared" si="800"/>
        <v>0</v>
      </c>
      <c r="X2101" s="21" t="e">
        <f>W2101*U2101/'Déscriptions des trades'!CK2101*'Déscriptions des trades'!B2101</f>
        <v>#DIV/0!</v>
      </c>
      <c r="Y2101" s="459"/>
      <c r="Z2101" s="389"/>
      <c r="AA2101" s="23">
        <f t="shared" si="797"/>
        <v>0.1</v>
      </c>
      <c r="AB2101" s="17" t="e">
        <f>(AA2101*'Déscriptions des trades'!U2101*'Déscriptions des trades'!B2101/'Déscriptions des trades'!CK2101)*'Déscriptions des trades'!W2101</f>
        <v>#DIV/0!</v>
      </c>
      <c r="AC2101" s="265" t="e">
        <f>AB2101*'Déscriptions des trades'!CK2101</f>
        <v>#DIV/0!</v>
      </c>
      <c r="AD2101" s="266" t="e">
        <f>'Déscriptions des trades'!CK2101-AC2101</f>
        <v>#DIV/0!</v>
      </c>
      <c r="AE2101" s="389"/>
      <c r="AF2101" s="399">
        <v>2097</v>
      </c>
      <c r="AG2101" s="389"/>
      <c r="AH2101" s="20"/>
      <c r="AI2101" s="303"/>
      <c r="AJ2101" s="307"/>
      <c r="AK2101" s="161"/>
      <c r="AL2101" s="305"/>
      <c r="AM2101" s="305"/>
      <c r="AN2101" s="162"/>
      <c r="AO2101" s="439"/>
      <c r="AP2101" s="162"/>
      <c r="AQ2101" s="113"/>
      <c r="AR2101" s="113"/>
      <c r="AS2101" s="384"/>
      <c r="AT2101" s="306"/>
      <c r="AU2101" s="306"/>
      <c r="AV2101" s="160"/>
      <c r="AW2101" s="158"/>
      <c r="AX2101" s="385"/>
      <c r="AY2101" s="453"/>
      <c r="AZ2101" s="165"/>
      <c r="BA2101" s="301"/>
      <c r="BB2101" s="165"/>
      <c r="BC2101" s="301"/>
      <c r="BD2101" s="165"/>
      <c r="BE2101" s="302"/>
      <c r="BF2101" s="302"/>
      <c r="BG2101" s="165"/>
      <c r="BH2101" s="303"/>
      <c r="BI2101" s="165"/>
      <c r="BJ2101" s="304"/>
      <c r="BK2101" s="394"/>
      <c r="BL2101" s="302"/>
      <c r="BM2101" s="302"/>
      <c r="BN2101" s="394"/>
      <c r="BO2101" s="302"/>
      <c r="BP2101" s="13"/>
      <c r="BQ2101" s="302"/>
      <c r="BR2101" s="13"/>
      <c r="BS2101" s="302"/>
      <c r="BT2101" s="13"/>
      <c r="BU2101" s="302"/>
      <c r="BV2101" s="386"/>
      <c r="BW2101" s="303"/>
      <c r="BX2101" s="303"/>
      <c r="BY2101" s="302"/>
      <c r="BZ2101" s="302"/>
      <c r="CA2101" s="387"/>
      <c r="CB2101" s="395"/>
      <c r="CC2101" s="12"/>
      <c r="CD2101" s="304"/>
      <c r="CE2101" s="14"/>
      <c r="CF2101" s="395"/>
      <c r="CG2101" s="397"/>
      <c r="CH2101" s="300">
        <f t="shared" si="801"/>
        <v>0</v>
      </c>
      <c r="CI2101" s="26"/>
      <c r="CJ2101" s="17">
        <f t="shared" si="798"/>
        <v>0</v>
      </c>
      <c r="CK2101" s="18">
        <f t="shared" si="809"/>
        <v>12.89</v>
      </c>
      <c r="CM2101" s="164"/>
      <c r="CN2101" s="302"/>
      <c r="CO2101" s="13">
        <f t="shared" si="802"/>
        <v>0</v>
      </c>
      <c r="CP2101" s="302"/>
      <c r="CQ2101" s="13">
        <f t="shared" si="803"/>
        <v>0</v>
      </c>
      <c r="CR2101" s="302"/>
      <c r="CS2101" s="13">
        <f t="shared" si="804"/>
        <v>0</v>
      </c>
      <c r="CT2101" s="302"/>
      <c r="CU2101" s="13">
        <f t="shared" si="799"/>
        <v>0</v>
      </c>
      <c r="CV2101" s="302"/>
      <c r="CW2101" s="13">
        <f t="shared" si="805"/>
        <v>0</v>
      </c>
      <c r="CX2101" s="13">
        <f t="shared" si="806"/>
        <v>0</v>
      </c>
      <c r="CY2101" s="251">
        <f t="shared" si="807"/>
        <v>0</v>
      </c>
      <c r="CZ2101" s="13" t="s">
        <v>29</v>
      </c>
      <c r="DA2101" s="13">
        <v>50</v>
      </c>
      <c r="DB2101" s="22">
        <f t="shared" si="808"/>
        <v>0</v>
      </c>
      <c r="DD2101" s="24"/>
      <c r="DF2101" s="163"/>
      <c r="DH2101" s="24"/>
      <c r="DI2101" s="447"/>
      <c r="DJ2101" s="163"/>
    </row>
    <row r="2102" spans="1:114" s="7" customFormat="1">
      <c r="A2102" s="277">
        <f t="shared" si="792"/>
        <v>50</v>
      </c>
      <c r="B2102" s="21" t="e">
        <f>'Calculateur de trading'!I2102/C2102/W2102</f>
        <v>#DIV/0!</v>
      </c>
      <c r="C2102" s="278">
        <f t="shared" si="793"/>
        <v>10</v>
      </c>
      <c r="D2102" s="278"/>
      <c r="E2102" s="273">
        <f t="shared" si="794"/>
        <v>100</v>
      </c>
      <c r="F2102" s="271">
        <f t="shared" si="786"/>
        <v>2</v>
      </c>
      <c r="G2102" s="271" t="e">
        <f t="shared" si="787"/>
        <v>#DIV/0!</v>
      </c>
      <c r="H2102" s="272">
        <f t="shared" si="788"/>
        <v>20</v>
      </c>
      <c r="I2102" s="270"/>
      <c r="J2102" s="273">
        <f t="shared" si="795"/>
        <v>200</v>
      </c>
      <c r="K2102" s="271">
        <f t="shared" si="789"/>
        <v>4</v>
      </c>
      <c r="L2102" s="271" t="e">
        <f t="shared" si="790"/>
        <v>#DIV/0!</v>
      </c>
      <c r="M2102" s="272">
        <f t="shared" si="791"/>
        <v>40</v>
      </c>
      <c r="N2102" s="389"/>
      <c r="O2102" s="455" t="e">
        <f>(A2102*B2102*W2102)+(B2102*'Calculateur de trading'!H2102)</f>
        <v>#DIV/0!</v>
      </c>
      <c r="P2102" s="274" t="e">
        <f>O2102/'Déscriptions des trades'!CK2102</f>
        <v>#DIV/0!</v>
      </c>
      <c r="Q2102" s="456" t="e">
        <f>'Déscriptions des trades'!CK2102-O2102</f>
        <v>#DIV/0!</v>
      </c>
      <c r="R2102" s="466" t="e">
        <f t="shared" si="796"/>
        <v>#DIV/0!</v>
      </c>
      <c r="S2102" s="389"/>
      <c r="T2102" s="12"/>
      <c r="U2102" s="25"/>
      <c r="V2102" s="15"/>
      <c r="W2102" s="490">
        <f t="shared" si="800"/>
        <v>0</v>
      </c>
      <c r="X2102" s="21" t="e">
        <f>W2102*U2102/'Déscriptions des trades'!CK2102*'Déscriptions des trades'!B2102</f>
        <v>#DIV/0!</v>
      </c>
      <c r="Y2102" s="459"/>
      <c r="Z2102" s="389"/>
      <c r="AA2102" s="23">
        <f t="shared" si="797"/>
        <v>0.1</v>
      </c>
      <c r="AB2102" s="17" t="e">
        <f>(AA2102*'Déscriptions des trades'!U2102*'Déscriptions des trades'!B2102/'Déscriptions des trades'!CK2102)*'Déscriptions des trades'!W2102</f>
        <v>#DIV/0!</v>
      </c>
      <c r="AC2102" s="265" t="e">
        <f>AB2102*'Déscriptions des trades'!CK2102</f>
        <v>#DIV/0!</v>
      </c>
      <c r="AD2102" s="266" t="e">
        <f>'Déscriptions des trades'!CK2102-AC2102</f>
        <v>#DIV/0!</v>
      </c>
      <c r="AE2102" s="389"/>
      <c r="AF2102" s="399">
        <v>2098</v>
      </c>
      <c r="AG2102" s="389"/>
      <c r="AH2102" s="20"/>
      <c r="AI2102" s="303"/>
      <c r="AJ2102" s="307"/>
      <c r="AK2102" s="161"/>
      <c r="AL2102" s="305"/>
      <c r="AM2102" s="305"/>
      <c r="AN2102" s="162"/>
      <c r="AO2102" s="439"/>
      <c r="AP2102" s="162"/>
      <c r="AQ2102" s="113"/>
      <c r="AR2102" s="113"/>
      <c r="AS2102" s="384"/>
      <c r="AT2102" s="306"/>
      <c r="AU2102" s="306"/>
      <c r="AV2102" s="160"/>
      <c r="AW2102" s="158"/>
      <c r="AX2102" s="385"/>
      <c r="AY2102" s="453"/>
      <c r="AZ2102" s="165"/>
      <c r="BA2102" s="301"/>
      <c r="BB2102" s="165"/>
      <c r="BC2102" s="301"/>
      <c r="BD2102" s="165"/>
      <c r="BE2102" s="302"/>
      <c r="BF2102" s="302"/>
      <c r="BG2102" s="165"/>
      <c r="BH2102" s="303"/>
      <c r="BI2102" s="165"/>
      <c r="BJ2102" s="304"/>
      <c r="BK2102" s="394"/>
      <c r="BL2102" s="302"/>
      <c r="BM2102" s="302"/>
      <c r="BN2102" s="394"/>
      <c r="BO2102" s="302"/>
      <c r="BP2102" s="13"/>
      <c r="BQ2102" s="302"/>
      <c r="BR2102" s="13"/>
      <c r="BS2102" s="302"/>
      <c r="BT2102" s="13"/>
      <c r="BU2102" s="302"/>
      <c r="BV2102" s="386"/>
      <c r="BW2102" s="303"/>
      <c r="BX2102" s="303"/>
      <c r="BY2102" s="302"/>
      <c r="BZ2102" s="302"/>
      <c r="CA2102" s="387"/>
      <c r="CB2102" s="395"/>
      <c r="CC2102" s="12"/>
      <c r="CD2102" s="304"/>
      <c r="CE2102" s="14"/>
      <c r="CF2102" s="395"/>
      <c r="CG2102" s="397"/>
      <c r="CH2102" s="300">
        <f t="shared" si="801"/>
        <v>0</v>
      </c>
      <c r="CI2102" s="26"/>
      <c r="CJ2102" s="17">
        <f t="shared" si="798"/>
        <v>0</v>
      </c>
      <c r="CK2102" s="18">
        <f t="shared" si="809"/>
        <v>12.89</v>
      </c>
      <c r="CM2102" s="164"/>
      <c r="CN2102" s="302"/>
      <c r="CO2102" s="13">
        <f t="shared" si="802"/>
        <v>0</v>
      </c>
      <c r="CP2102" s="302"/>
      <c r="CQ2102" s="13">
        <f t="shared" si="803"/>
        <v>0</v>
      </c>
      <c r="CR2102" s="302"/>
      <c r="CS2102" s="13">
        <f t="shared" si="804"/>
        <v>0</v>
      </c>
      <c r="CT2102" s="302"/>
      <c r="CU2102" s="13">
        <f t="shared" si="799"/>
        <v>0</v>
      </c>
      <c r="CV2102" s="302"/>
      <c r="CW2102" s="13">
        <f t="shared" si="805"/>
        <v>0</v>
      </c>
      <c r="CX2102" s="13">
        <f t="shared" si="806"/>
        <v>0</v>
      </c>
      <c r="CY2102" s="251">
        <f t="shared" si="807"/>
        <v>0</v>
      </c>
      <c r="CZ2102" s="13" t="s">
        <v>29</v>
      </c>
      <c r="DA2102" s="13">
        <v>50</v>
      </c>
      <c r="DB2102" s="22">
        <f t="shared" si="808"/>
        <v>0</v>
      </c>
      <c r="DD2102" s="24"/>
      <c r="DF2102" s="163"/>
      <c r="DH2102" s="24"/>
      <c r="DI2102" s="447"/>
      <c r="DJ2102" s="163"/>
    </row>
    <row r="2103" spans="1:114" s="7" customFormat="1">
      <c r="A2103" s="277">
        <f t="shared" si="792"/>
        <v>50</v>
      </c>
      <c r="B2103" s="21" t="e">
        <f>'Calculateur de trading'!I2103/C2103/W2103</f>
        <v>#DIV/0!</v>
      </c>
      <c r="C2103" s="278">
        <f t="shared" si="793"/>
        <v>10</v>
      </c>
      <c r="D2103" s="426"/>
      <c r="E2103" s="273">
        <f t="shared" si="794"/>
        <v>100</v>
      </c>
      <c r="F2103" s="271">
        <f t="shared" si="786"/>
        <v>2</v>
      </c>
      <c r="G2103" s="271" t="e">
        <f t="shared" si="787"/>
        <v>#DIV/0!</v>
      </c>
      <c r="H2103" s="272">
        <f t="shared" si="788"/>
        <v>20</v>
      </c>
      <c r="I2103" s="270"/>
      <c r="J2103" s="273">
        <f t="shared" si="795"/>
        <v>200</v>
      </c>
      <c r="K2103" s="271">
        <f t="shared" si="789"/>
        <v>4</v>
      </c>
      <c r="L2103" s="271" t="e">
        <f t="shared" si="790"/>
        <v>#DIV/0!</v>
      </c>
      <c r="M2103" s="272">
        <f t="shared" si="791"/>
        <v>40</v>
      </c>
      <c r="N2103" s="389"/>
      <c r="O2103" s="455" t="e">
        <f>(A2103*B2103*W2103)+(B2103*'Calculateur de trading'!H2103)</f>
        <v>#DIV/0!</v>
      </c>
      <c r="P2103" s="274" t="e">
        <f>O2103/'Déscriptions des trades'!CK2103</f>
        <v>#DIV/0!</v>
      </c>
      <c r="Q2103" s="456" t="e">
        <f>'Déscriptions des trades'!CK2103-O2103</f>
        <v>#DIV/0!</v>
      </c>
      <c r="R2103" s="466" t="e">
        <f t="shared" si="796"/>
        <v>#DIV/0!</v>
      </c>
      <c r="S2103" s="389"/>
      <c r="T2103" s="12"/>
      <c r="U2103" s="25"/>
      <c r="V2103" s="15"/>
      <c r="W2103" s="490">
        <f t="shared" si="800"/>
        <v>0</v>
      </c>
      <c r="X2103" s="21" t="e">
        <f>W2103*U2103/'Déscriptions des trades'!CK2103*'Déscriptions des trades'!B2103</f>
        <v>#DIV/0!</v>
      </c>
      <c r="Y2103" s="459"/>
      <c r="Z2103" s="389"/>
      <c r="AA2103" s="23">
        <f t="shared" si="797"/>
        <v>0.1</v>
      </c>
      <c r="AB2103" s="17" t="e">
        <f>(AA2103*'Déscriptions des trades'!U2103*'Déscriptions des trades'!B2103/'Déscriptions des trades'!CK2103)*'Déscriptions des trades'!W2103</f>
        <v>#DIV/0!</v>
      </c>
      <c r="AC2103" s="265" t="e">
        <f>AB2103*'Déscriptions des trades'!CK2103</f>
        <v>#DIV/0!</v>
      </c>
      <c r="AD2103" s="266" t="e">
        <f>'Déscriptions des trades'!CK2103-AC2103</f>
        <v>#DIV/0!</v>
      </c>
      <c r="AE2103" s="389"/>
      <c r="AF2103" s="399">
        <v>2099</v>
      </c>
      <c r="AG2103" s="389"/>
      <c r="AH2103" s="20"/>
      <c r="AI2103" s="303"/>
      <c r="AJ2103" s="307"/>
      <c r="AK2103" s="161"/>
      <c r="AL2103" s="305"/>
      <c r="AM2103" s="305"/>
      <c r="AN2103" s="162"/>
      <c r="AO2103" s="439"/>
      <c r="AP2103" s="162"/>
      <c r="AQ2103" s="113"/>
      <c r="AR2103" s="113"/>
      <c r="AS2103" s="384"/>
      <c r="AT2103" s="306"/>
      <c r="AU2103" s="306"/>
      <c r="AV2103" s="160"/>
      <c r="AW2103" s="158"/>
      <c r="AX2103" s="385"/>
      <c r="AY2103" s="453"/>
      <c r="AZ2103" s="165"/>
      <c r="BA2103" s="301"/>
      <c r="BB2103" s="165"/>
      <c r="BC2103" s="301"/>
      <c r="BD2103" s="165"/>
      <c r="BE2103" s="302"/>
      <c r="BF2103" s="302"/>
      <c r="BG2103" s="165"/>
      <c r="BH2103" s="303"/>
      <c r="BI2103" s="165"/>
      <c r="BJ2103" s="304"/>
      <c r="BK2103" s="394"/>
      <c r="BL2103" s="302"/>
      <c r="BM2103" s="302"/>
      <c r="BN2103" s="394"/>
      <c r="BO2103" s="302"/>
      <c r="BP2103" s="13"/>
      <c r="BQ2103" s="302"/>
      <c r="BR2103" s="13"/>
      <c r="BS2103" s="302"/>
      <c r="BT2103" s="13"/>
      <c r="BU2103" s="302"/>
      <c r="BV2103" s="386"/>
      <c r="BW2103" s="303"/>
      <c r="BX2103" s="303"/>
      <c r="BY2103" s="302"/>
      <c r="BZ2103" s="302"/>
      <c r="CA2103" s="387"/>
      <c r="CB2103" s="395"/>
      <c r="CC2103" s="12"/>
      <c r="CD2103" s="304"/>
      <c r="CE2103" s="14"/>
      <c r="CF2103" s="395"/>
      <c r="CG2103" s="397"/>
      <c r="CH2103" s="300">
        <f t="shared" si="801"/>
        <v>0</v>
      </c>
      <c r="CI2103" s="26"/>
      <c r="CJ2103" s="17">
        <f t="shared" si="798"/>
        <v>0</v>
      </c>
      <c r="CK2103" s="18">
        <f t="shared" si="809"/>
        <v>12.89</v>
      </c>
      <c r="CM2103" s="164"/>
      <c r="CN2103" s="302"/>
      <c r="CO2103" s="13">
        <f t="shared" si="802"/>
        <v>0</v>
      </c>
      <c r="CP2103" s="302"/>
      <c r="CQ2103" s="13">
        <f t="shared" si="803"/>
        <v>0</v>
      </c>
      <c r="CR2103" s="302"/>
      <c r="CS2103" s="13">
        <f t="shared" si="804"/>
        <v>0</v>
      </c>
      <c r="CT2103" s="302"/>
      <c r="CU2103" s="13">
        <f t="shared" si="799"/>
        <v>0</v>
      </c>
      <c r="CV2103" s="302"/>
      <c r="CW2103" s="13">
        <f t="shared" si="805"/>
        <v>0</v>
      </c>
      <c r="CX2103" s="13">
        <f t="shared" si="806"/>
        <v>0</v>
      </c>
      <c r="CY2103" s="251">
        <f t="shared" si="807"/>
        <v>0</v>
      </c>
      <c r="CZ2103" s="13" t="s">
        <v>29</v>
      </c>
      <c r="DA2103" s="13">
        <v>50</v>
      </c>
      <c r="DB2103" s="22">
        <f t="shared" si="808"/>
        <v>0</v>
      </c>
      <c r="DD2103" s="24"/>
      <c r="DF2103" s="163"/>
      <c r="DH2103" s="24"/>
      <c r="DI2103" s="447"/>
      <c r="DJ2103" s="163"/>
    </row>
    <row r="2104" spans="1:114" s="7" customFormat="1">
      <c r="A2104" s="277">
        <f t="shared" si="792"/>
        <v>50</v>
      </c>
      <c r="B2104" s="21" t="e">
        <f>'Calculateur de trading'!I2104/C2104/W2104</f>
        <v>#DIV/0!</v>
      </c>
      <c r="C2104" s="278">
        <f t="shared" si="793"/>
        <v>10</v>
      </c>
      <c r="D2104" s="278"/>
      <c r="E2104" s="273">
        <f t="shared" si="794"/>
        <v>100</v>
      </c>
      <c r="F2104" s="271">
        <f t="shared" si="786"/>
        <v>2</v>
      </c>
      <c r="G2104" s="271" t="e">
        <f t="shared" si="787"/>
        <v>#DIV/0!</v>
      </c>
      <c r="H2104" s="272">
        <f t="shared" si="788"/>
        <v>20</v>
      </c>
      <c r="I2104" s="270"/>
      <c r="J2104" s="273">
        <f t="shared" si="795"/>
        <v>200</v>
      </c>
      <c r="K2104" s="271">
        <f t="shared" si="789"/>
        <v>4</v>
      </c>
      <c r="L2104" s="271" t="e">
        <f t="shared" si="790"/>
        <v>#DIV/0!</v>
      </c>
      <c r="M2104" s="272">
        <f t="shared" si="791"/>
        <v>40</v>
      </c>
      <c r="N2104" s="389"/>
      <c r="O2104" s="455" t="e">
        <f>(A2104*B2104*W2104)+(B2104*'Calculateur de trading'!H2104)</f>
        <v>#DIV/0!</v>
      </c>
      <c r="P2104" s="274" t="e">
        <f>O2104/'Déscriptions des trades'!CK2104</f>
        <v>#DIV/0!</v>
      </c>
      <c r="Q2104" s="456" t="e">
        <f>'Déscriptions des trades'!CK2104-O2104</f>
        <v>#DIV/0!</v>
      </c>
      <c r="R2104" s="466" t="e">
        <f t="shared" si="796"/>
        <v>#DIV/0!</v>
      </c>
      <c r="S2104" s="389"/>
      <c r="T2104" s="12"/>
      <c r="U2104" s="25"/>
      <c r="V2104" s="15"/>
      <c r="W2104" s="490">
        <f t="shared" si="800"/>
        <v>0</v>
      </c>
      <c r="X2104" s="21" t="e">
        <f>W2104*U2104/'Déscriptions des trades'!CK2104*'Déscriptions des trades'!B2104</f>
        <v>#DIV/0!</v>
      </c>
      <c r="Y2104" s="459"/>
      <c r="Z2104" s="389"/>
      <c r="AA2104" s="23">
        <f t="shared" si="797"/>
        <v>0.1</v>
      </c>
      <c r="AB2104" s="17" t="e">
        <f>(AA2104*'Déscriptions des trades'!U2104*'Déscriptions des trades'!B2104/'Déscriptions des trades'!CK2104)*'Déscriptions des trades'!W2104</f>
        <v>#DIV/0!</v>
      </c>
      <c r="AC2104" s="265" t="e">
        <f>AB2104*'Déscriptions des trades'!CK2104</f>
        <v>#DIV/0!</v>
      </c>
      <c r="AD2104" s="266" t="e">
        <f>'Déscriptions des trades'!CK2104-AC2104</f>
        <v>#DIV/0!</v>
      </c>
      <c r="AE2104" s="389"/>
      <c r="AF2104" s="399">
        <v>2100</v>
      </c>
      <c r="AG2104" s="389"/>
      <c r="AH2104" s="20"/>
      <c r="AI2104" s="303"/>
      <c r="AJ2104" s="307"/>
      <c r="AK2104" s="161"/>
      <c r="AL2104" s="305"/>
      <c r="AM2104" s="305"/>
      <c r="AN2104" s="162"/>
      <c r="AO2104" s="439"/>
      <c r="AP2104" s="162"/>
      <c r="AQ2104" s="113"/>
      <c r="AR2104" s="113"/>
      <c r="AS2104" s="384"/>
      <c r="AT2104" s="306"/>
      <c r="AU2104" s="306"/>
      <c r="AV2104" s="160"/>
      <c r="AW2104" s="158"/>
      <c r="AX2104" s="385"/>
      <c r="AY2104" s="453"/>
      <c r="AZ2104" s="165"/>
      <c r="BA2104" s="301"/>
      <c r="BB2104" s="165"/>
      <c r="BC2104" s="301"/>
      <c r="BD2104" s="165"/>
      <c r="BE2104" s="302"/>
      <c r="BF2104" s="302"/>
      <c r="BG2104" s="165"/>
      <c r="BH2104" s="303"/>
      <c r="BI2104" s="165"/>
      <c r="BJ2104" s="304"/>
      <c r="BK2104" s="394"/>
      <c r="BL2104" s="302"/>
      <c r="BM2104" s="302"/>
      <c r="BN2104" s="394"/>
      <c r="BO2104" s="302"/>
      <c r="BP2104" s="13"/>
      <c r="BQ2104" s="302"/>
      <c r="BR2104" s="13"/>
      <c r="BS2104" s="302"/>
      <c r="BT2104" s="13"/>
      <c r="BU2104" s="302"/>
      <c r="BV2104" s="386"/>
      <c r="BW2104" s="303"/>
      <c r="BX2104" s="303"/>
      <c r="BY2104" s="302"/>
      <c r="BZ2104" s="302"/>
      <c r="CA2104" s="387"/>
      <c r="CB2104" s="395"/>
      <c r="CC2104" s="12"/>
      <c r="CD2104" s="304"/>
      <c r="CE2104" s="14"/>
      <c r="CF2104" s="395"/>
      <c r="CG2104" s="397"/>
      <c r="CH2104" s="300">
        <f t="shared" si="801"/>
        <v>0</v>
      </c>
      <c r="CI2104" s="26"/>
      <c r="CJ2104" s="17">
        <f t="shared" si="798"/>
        <v>0</v>
      </c>
      <c r="CK2104" s="18">
        <f t="shared" si="809"/>
        <v>12.89</v>
      </c>
      <c r="CM2104" s="164"/>
      <c r="CN2104" s="302"/>
      <c r="CO2104" s="13">
        <f t="shared" si="802"/>
        <v>0</v>
      </c>
      <c r="CP2104" s="302"/>
      <c r="CQ2104" s="13">
        <f t="shared" si="803"/>
        <v>0</v>
      </c>
      <c r="CR2104" s="302"/>
      <c r="CS2104" s="13">
        <f t="shared" si="804"/>
        <v>0</v>
      </c>
      <c r="CT2104" s="302"/>
      <c r="CU2104" s="13">
        <f t="shared" si="799"/>
        <v>0</v>
      </c>
      <c r="CV2104" s="302"/>
      <c r="CW2104" s="13">
        <f t="shared" si="805"/>
        <v>0</v>
      </c>
      <c r="CX2104" s="13">
        <f t="shared" si="806"/>
        <v>0</v>
      </c>
      <c r="CY2104" s="251">
        <f t="shared" si="807"/>
        <v>0</v>
      </c>
      <c r="CZ2104" s="13" t="s">
        <v>29</v>
      </c>
      <c r="DA2104" s="13">
        <v>50</v>
      </c>
      <c r="DB2104" s="22">
        <f t="shared" si="808"/>
        <v>0</v>
      </c>
      <c r="DD2104" s="24"/>
      <c r="DF2104" s="163"/>
      <c r="DH2104" s="24"/>
      <c r="DI2104" s="447"/>
      <c r="DJ2104" s="163"/>
    </row>
    <row r="2105" spans="1:114" s="7" customFormat="1">
      <c r="A2105" s="277">
        <f t="shared" si="792"/>
        <v>50</v>
      </c>
      <c r="B2105" s="21" t="e">
        <f>'Calculateur de trading'!I2105/C2105/W2105</f>
        <v>#DIV/0!</v>
      </c>
      <c r="C2105" s="278">
        <f t="shared" si="793"/>
        <v>10</v>
      </c>
      <c r="D2105" s="426"/>
      <c r="E2105" s="273">
        <f t="shared" si="794"/>
        <v>100</v>
      </c>
      <c r="F2105" s="271">
        <f t="shared" si="786"/>
        <v>2</v>
      </c>
      <c r="G2105" s="271" t="e">
        <f t="shared" si="787"/>
        <v>#DIV/0!</v>
      </c>
      <c r="H2105" s="272">
        <f t="shared" si="788"/>
        <v>20</v>
      </c>
      <c r="I2105" s="270"/>
      <c r="J2105" s="273">
        <f t="shared" si="795"/>
        <v>200</v>
      </c>
      <c r="K2105" s="271">
        <f t="shared" si="789"/>
        <v>4</v>
      </c>
      <c r="L2105" s="271" t="e">
        <f t="shared" si="790"/>
        <v>#DIV/0!</v>
      </c>
      <c r="M2105" s="272">
        <f t="shared" si="791"/>
        <v>40</v>
      </c>
      <c r="N2105" s="389"/>
      <c r="O2105" s="455" t="e">
        <f>(A2105*B2105*W2105)+(B2105*'Calculateur de trading'!H2105)</f>
        <v>#DIV/0!</v>
      </c>
      <c r="P2105" s="274" t="e">
        <f>O2105/'Déscriptions des trades'!CK2105</f>
        <v>#DIV/0!</v>
      </c>
      <c r="Q2105" s="456" t="e">
        <f>'Déscriptions des trades'!CK2105-O2105</f>
        <v>#DIV/0!</v>
      </c>
      <c r="R2105" s="466" t="e">
        <f t="shared" si="796"/>
        <v>#DIV/0!</v>
      </c>
      <c r="S2105" s="389"/>
      <c r="T2105" s="12"/>
      <c r="U2105" s="25"/>
      <c r="V2105" s="15"/>
      <c r="W2105" s="490">
        <f t="shared" si="800"/>
        <v>0</v>
      </c>
      <c r="X2105" s="21" t="e">
        <f>W2105*U2105/'Déscriptions des trades'!CK2105*'Déscriptions des trades'!B2105</f>
        <v>#DIV/0!</v>
      </c>
      <c r="Y2105" s="459"/>
      <c r="Z2105" s="389"/>
      <c r="AA2105" s="23">
        <f t="shared" si="797"/>
        <v>0.1</v>
      </c>
      <c r="AB2105" s="17" t="e">
        <f>(AA2105*'Déscriptions des trades'!U2105*'Déscriptions des trades'!B2105/'Déscriptions des trades'!CK2105)*'Déscriptions des trades'!W2105</f>
        <v>#DIV/0!</v>
      </c>
      <c r="AC2105" s="265" t="e">
        <f>AB2105*'Déscriptions des trades'!CK2105</f>
        <v>#DIV/0!</v>
      </c>
      <c r="AD2105" s="266" t="e">
        <f>'Déscriptions des trades'!CK2105-AC2105</f>
        <v>#DIV/0!</v>
      </c>
      <c r="AE2105" s="389"/>
      <c r="AF2105" s="399">
        <v>2101</v>
      </c>
      <c r="AG2105" s="389"/>
      <c r="AH2105" s="20"/>
      <c r="AI2105" s="303"/>
      <c r="AJ2105" s="307"/>
      <c r="AK2105" s="161"/>
      <c r="AL2105" s="305"/>
      <c r="AM2105" s="305"/>
      <c r="AN2105" s="162"/>
      <c r="AO2105" s="439"/>
      <c r="AP2105" s="162"/>
      <c r="AQ2105" s="113"/>
      <c r="AR2105" s="113"/>
      <c r="AS2105" s="384"/>
      <c r="AT2105" s="306"/>
      <c r="AU2105" s="306"/>
      <c r="AV2105" s="160"/>
      <c r="AW2105" s="158"/>
      <c r="AX2105" s="385"/>
      <c r="AY2105" s="453"/>
      <c r="AZ2105" s="165"/>
      <c r="BA2105" s="301"/>
      <c r="BB2105" s="165"/>
      <c r="BC2105" s="301"/>
      <c r="BD2105" s="165"/>
      <c r="BE2105" s="302"/>
      <c r="BF2105" s="302"/>
      <c r="BG2105" s="165"/>
      <c r="BH2105" s="303"/>
      <c r="BI2105" s="165"/>
      <c r="BJ2105" s="304"/>
      <c r="BK2105" s="394"/>
      <c r="BL2105" s="302"/>
      <c r="BM2105" s="302"/>
      <c r="BN2105" s="394"/>
      <c r="BO2105" s="302"/>
      <c r="BP2105" s="13"/>
      <c r="BQ2105" s="302"/>
      <c r="BR2105" s="13"/>
      <c r="BS2105" s="302"/>
      <c r="BT2105" s="13"/>
      <c r="BU2105" s="302"/>
      <c r="BV2105" s="386"/>
      <c r="BW2105" s="303"/>
      <c r="BX2105" s="303"/>
      <c r="BY2105" s="302"/>
      <c r="BZ2105" s="302"/>
      <c r="CA2105" s="387"/>
      <c r="CB2105" s="395"/>
      <c r="CC2105" s="12"/>
      <c r="CD2105" s="304"/>
      <c r="CE2105" s="14"/>
      <c r="CF2105" s="395"/>
      <c r="CG2105" s="397"/>
      <c r="CH2105" s="300">
        <f t="shared" si="801"/>
        <v>0</v>
      </c>
      <c r="CI2105" s="26"/>
      <c r="CJ2105" s="17">
        <f t="shared" si="798"/>
        <v>0</v>
      </c>
      <c r="CK2105" s="18">
        <f t="shared" si="809"/>
        <v>12.89</v>
      </c>
      <c r="CM2105" s="164"/>
      <c r="CN2105" s="302"/>
      <c r="CO2105" s="13">
        <f t="shared" si="802"/>
        <v>0</v>
      </c>
      <c r="CP2105" s="302"/>
      <c r="CQ2105" s="13">
        <f t="shared" si="803"/>
        <v>0</v>
      </c>
      <c r="CR2105" s="302"/>
      <c r="CS2105" s="13">
        <f t="shared" si="804"/>
        <v>0</v>
      </c>
      <c r="CT2105" s="302"/>
      <c r="CU2105" s="13">
        <f t="shared" si="799"/>
        <v>0</v>
      </c>
      <c r="CV2105" s="302"/>
      <c r="CW2105" s="13">
        <f t="shared" si="805"/>
        <v>0</v>
      </c>
      <c r="CX2105" s="13">
        <f t="shared" si="806"/>
        <v>0</v>
      </c>
      <c r="CY2105" s="251">
        <f t="shared" si="807"/>
        <v>0</v>
      </c>
      <c r="CZ2105" s="13" t="s">
        <v>29</v>
      </c>
      <c r="DA2105" s="13">
        <v>50</v>
      </c>
      <c r="DB2105" s="22">
        <f t="shared" si="808"/>
        <v>0</v>
      </c>
      <c r="DD2105" s="24"/>
      <c r="DF2105" s="163"/>
      <c r="DH2105" s="24"/>
      <c r="DI2105" s="447"/>
      <c r="DJ2105" s="163"/>
    </row>
    <row r="2106" spans="1:114" s="7" customFormat="1">
      <c r="A2106" s="277">
        <f t="shared" si="792"/>
        <v>50</v>
      </c>
      <c r="B2106" s="21" t="e">
        <f>'Calculateur de trading'!I2106/C2106/W2106</f>
        <v>#DIV/0!</v>
      </c>
      <c r="C2106" s="278">
        <f t="shared" si="793"/>
        <v>10</v>
      </c>
      <c r="D2106" s="426"/>
      <c r="E2106" s="273">
        <f t="shared" si="794"/>
        <v>100</v>
      </c>
      <c r="F2106" s="271">
        <f t="shared" si="786"/>
        <v>2</v>
      </c>
      <c r="G2106" s="271" t="e">
        <f t="shared" si="787"/>
        <v>#DIV/0!</v>
      </c>
      <c r="H2106" s="272">
        <f t="shared" si="788"/>
        <v>20</v>
      </c>
      <c r="I2106" s="270"/>
      <c r="J2106" s="273">
        <f t="shared" si="795"/>
        <v>200</v>
      </c>
      <c r="K2106" s="271">
        <f t="shared" si="789"/>
        <v>4</v>
      </c>
      <c r="L2106" s="271" t="e">
        <f t="shared" si="790"/>
        <v>#DIV/0!</v>
      </c>
      <c r="M2106" s="272">
        <f t="shared" si="791"/>
        <v>40</v>
      </c>
      <c r="N2106" s="389"/>
      <c r="O2106" s="455" t="e">
        <f>(A2106*B2106*W2106)+(B2106*'Calculateur de trading'!H2106)</f>
        <v>#DIV/0!</v>
      </c>
      <c r="P2106" s="274" t="e">
        <f>O2106/'Déscriptions des trades'!CK2106</f>
        <v>#DIV/0!</v>
      </c>
      <c r="Q2106" s="456" t="e">
        <f>'Déscriptions des trades'!CK2106-O2106</f>
        <v>#DIV/0!</v>
      </c>
      <c r="R2106" s="466" t="e">
        <f t="shared" si="796"/>
        <v>#DIV/0!</v>
      </c>
      <c r="S2106" s="389"/>
      <c r="T2106" s="12"/>
      <c r="U2106" s="25"/>
      <c r="V2106" s="15"/>
      <c r="W2106" s="490">
        <f t="shared" si="800"/>
        <v>0</v>
      </c>
      <c r="X2106" s="21" t="e">
        <f>W2106*U2106/'Déscriptions des trades'!CK2106*'Déscriptions des trades'!B2106</f>
        <v>#DIV/0!</v>
      </c>
      <c r="Y2106" s="459"/>
      <c r="Z2106" s="389"/>
      <c r="AA2106" s="23">
        <f t="shared" si="797"/>
        <v>0.1</v>
      </c>
      <c r="AB2106" s="17" t="e">
        <f>(AA2106*'Déscriptions des trades'!U2106*'Déscriptions des trades'!B2106/'Déscriptions des trades'!CK2106)*'Déscriptions des trades'!W2106</f>
        <v>#DIV/0!</v>
      </c>
      <c r="AC2106" s="265" t="e">
        <f>AB2106*'Déscriptions des trades'!CK2106</f>
        <v>#DIV/0!</v>
      </c>
      <c r="AD2106" s="266" t="e">
        <f>'Déscriptions des trades'!CK2106-AC2106</f>
        <v>#DIV/0!</v>
      </c>
      <c r="AE2106" s="389"/>
      <c r="AF2106" s="399">
        <v>2102</v>
      </c>
      <c r="AG2106" s="389"/>
      <c r="AH2106" s="20"/>
      <c r="AI2106" s="303"/>
      <c r="AJ2106" s="307"/>
      <c r="AK2106" s="161"/>
      <c r="AL2106" s="305"/>
      <c r="AM2106" s="305"/>
      <c r="AN2106" s="162"/>
      <c r="AO2106" s="439"/>
      <c r="AP2106" s="162"/>
      <c r="AQ2106" s="113"/>
      <c r="AR2106" s="113"/>
      <c r="AS2106" s="384"/>
      <c r="AT2106" s="306"/>
      <c r="AU2106" s="306"/>
      <c r="AV2106" s="160"/>
      <c r="AW2106" s="158"/>
      <c r="AX2106" s="385"/>
      <c r="AY2106" s="453"/>
      <c r="AZ2106" s="165"/>
      <c r="BA2106" s="301"/>
      <c r="BB2106" s="165"/>
      <c r="BC2106" s="301"/>
      <c r="BD2106" s="165"/>
      <c r="BE2106" s="302"/>
      <c r="BF2106" s="302"/>
      <c r="BG2106" s="165"/>
      <c r="BH2106" s="303"/>
      <c r="BI2106" s="165"/>
      <c r="BJ2106" s="304"/>
      <c r="BK2106" s="394"/>
      <c r="BL2106" s="302"/>
      <c r="BM2106" s="302"/>
      <c r="BN2106" s="394"/>
      <c r="BO2106" s="302"/>
      <c r="BP2106" s="13"/>
      <c r="BQ2106" s="302"/>
      <c r="BR2106" s="13"/>
      <c r="BS2106" s="302"/>
      <c r="BT2106" s="13"/>
      <c r="BU2106" s="302"/>
      <c r="BV2106" s="386"/>
      <c r="BW2106" s="303"/>
      <c r="BX2106" s="303"/>
      <c r="BY2106" s="302"/>
      <c r="BZ2106" s="302"/>
      <c r="CA2106" s="387"/>
      <c r="CB2106" s="395"/>
      <c r="CC2106" s="12"/>
      <c r="CD2106" s="304"/>
      <c r="CE2106" s="14"/>
      <c r="CF2106" s="395"/>
      <c r="CG2106" s="397"/>
      <c r="CH2106" s="300">
        <f t="shared" si="801"/>
        <v>0</v>
      </c>
      <c r="CI2106" s="26"/>
      <c r="CJ2106" s="17">
        <f t="shared" si="798"/>
        <v>0</v>
      </c>
      <c r="CK2106" s="18">
        <f t="shared" si="809"/>
        <v>12.89</v>
      </c>
      <c r="CM2106" s="164"/>
      <c r="CN2106" s="302"/>
      <c r="CO2106" s="13">
        <f t="shared" si="802"/>
        <v>0</v>
      </c>
      <c r="CP2106" s="302"/>
      <c r="CQ2106" s="13">
        <f t="shared" si="803"/>
        <v>0</v>
      </c>
      <c r="CR2106" s="302"/>
      <c r="CS2106" s="13">
        <f t="shared" si="804"/>
        <v>0</v>
      </c>
      <c r="CT2106" s="302"/>
      <c r="CU2106" s="13">
        <f t="shared" si="799"/>
        <v>0</v>
      </c>
      <c r="CV2106" s="302"/>
      <c r="CW2106" s="13">
        <f t="shared" si="805"/>
        <v>0</v>
      </c>
      <c r="CX2106" s="13">
        <f t="shared" si="806"/>
        <v>0</v>
      </c>
      <c r="CY2106" s="251">
        <f t="shared" si="807"/>
        <v>0</v>
      </c>
      <c r="CZ2106" s="13" t="s">
        <v>29</v>
      </c>
      <c r="DA2106" s="13">
        <v>50</v>
      </c>
      <c r="DB2106" s="22">
        <f t="shared" si="808"/>
        <v>0</v>
      </c>
      <c r="DD2106" s="24"/>
      <c r="DF2106" s="163"/>
      <c r="DH2106" s="24"/>
      <c r="DI2106" s="447"/>
      <c r="DJ2106" s="163"/>
    </row>
    <row r="2107" spans="1:114" s="7" customFormat="1">
      <c r="A2107" s="277">
        <f t="shared" si="792"/>
        <v>50</v>
      </c>
      <c r="B2107" s="21" t="e">
        <f>'Calculateur de trading'!I2107/C2107/W2107</f>
        <v>#DIV/0!</v>
      </c>
      <c r="C2107" s="278">
        <f t="shared" si="793"/>
        <v>10</v>
      </c>
      <c r="D2107" s="278"/>
      <c r="E2107" s="273">
        <f t="shared" si="794"/>
        <v>100</v>
      </c>
      <c r="F2107" s="271">
        <f t="shared" si="786"/>
        <v>2</v>
      </c>
      <c r="G2107" s="271" t="e">
        <f t="shared" si="787"/>
        <v>#DIV/0!</v>
      </c>
      <c r="H2107" s="272">
        <f t="shared" si="788"/>
        <v>20</v>
      </c>
      <c r="I2107" s="270"/>
      <c r="J2107" s="273">
        <f t="shared" si="795"/>
        <v>200</v>
      </c>
      <c r="K2107" s="271">
        <f t="shared" si="789"/>
        <v>4</v>
      </c>
      <c r="L2107" s="271" t="e">
        <f t="shared" si="790"/>
        <v>#DIV/0!</v>
      </c>
      <c r="M2107" s="272">
        <f t="shared" si="791"/>
        <v>40</v>
      </c>
      <c r="N2107" s="389"/>
      <c r="O2107" s="455" t="e">
        <f>(A2107*B2107*W2107)+(B2107*'Calculateur de trading'!H2107)</f>
        <v>#DIV/0!</v>
      </c>
      <c r="P2107" s="274" t="e">
        <f>O2107/'Déscriptions des trades'!CK2107</f>
        <v>#DIV/0!</v>
      </c>
      <c r="Q2107" s="456" t="e">
        <f>'Déscriptions des trades'!CK2107-O2107</f>
        <v>#DIV/0!</v>
      </c>
      <c r="R2107" s="466" t="e">
        <f t="shared" si="796"/>
        <v>#DIV/0!</v>
      </c>
      <c r="S2107" s="389"/>
      <c r="T2107" s="12"/>
      <c r="U2107" s="25"/>
      <c r="V2107" s="15"/>
      <c r="W2107" s="490">
        <f t="shared" si="800"/>
        <v>0</v>
      </c>
      <c r="X2107" s="21" t="e">
        <f>W2107*U2107/'Déscriptions des trades'!CK2107*'Déscriptions des trades'!B2107</f>
        <v>#DIV/0!</v>
      </c>
      <c r="Y2107" s="459"/>
      <c r="Z2107" s="389"/>
      <c r="AA2107" s="23">
        <f t="shared" si="797"/>
        <v>0.1</v>
      </c>
      <c r="AB2107" s="17" t="e">
        <f>(AA2107*'Déscriptions des trades'!U2107*'Déscriptions des trades'!B2107/'Déscriptions des trades'!CK2107)*'Déscriptions des trades'!W2107</f>
        <v>#DIV/0!</v>
      </c>
      <c r="AC2107" s="265" t="e">
        <f>AB2107*'Déscriptions des trades'!CK2107</f>
        <v>#DIV/0!</v>
      </c>
      <c r="AD2107" s="266" t="e">
        <f>'Déscriptions des trades'!CK2107-AC2107</f>
        <v>#DIV/0!</v>
      </c>
      <c r="AE2107" s="389"/>
      <c r="AF2107" s="399">
        <v>2103</v>
      </c>
      <c r="AG2107" s="389"/>
      <c r="AH2107" s="20"/>
      <c r="AI2107" s="303"/>
      <c r="AJ2107" s="307"/>
      <c r="AK2107" s="161"/>
      <c r="AL2107" s="305"/>
      <c r="AM2107" s="305"/>
      <c r="AN2107" s="162"/>
      <c r="AO2107" s="439"/>
      <c r="AP2107" s="162"/>
      <c r="AQ2107" s="113"/>
      <c r="AR2107" s="113"/>
      <c r="AS2107" s="384"/>
      <c r="AT2107" s="306"/>
      <c r="AU2107" s="306"/>
      <c r="AV2107" s="160"/>
      <c r="AW2107" s="158"/>
      <c r="AX2107" s="385"/>
      <c r="AY2107" s="453"/>
      <c r="AZ2107" s="165"/>
      <c r="BA2107" s="301"/>
      <c r="BB2107" s="165"/>
      <c r="BC2107" s="301"/>
      <c r="BD2107" s="165"/>
      <c r="BE2107" s="302"/>
      <c r="BF2107" s="302"/>
      <c r="BG2107" s="165"/>
      <c r="BH2107" s="303"/>
      <c r="BI2107" s="165"/>
      <c r="BJ2107" s="304"/>
      <c r="BK2107" s="394"/>
      <c r="BL2107" s="302"/>
      <c r="BM2107" s="302"/>
      <c r="BN2107" s="394"/>
      <c r="BO2107" s="302"/>
      <c r="BP2107" s="13"/>
      <c r="BQ2107" s="302"/>
      <c r="BR2107" s="13"/>
      <c r="BS2107" s="302"/>
      <c r="BT2107" s="13"/>
      <c r="BU2107" s="302"/>
      <c r="BV2107" s="386"/>
      <c r="BW2107" s="303"/>
      <c r="BX2107" s="303"/>
      <c r="BY2107" s="302"/>
      <c r="BZ2107" s="302"/>
      <c r="CA2107" s="387"/>
      <c r="CB2107" s="395"/>
      <c r="CC2107" s="12"/>
      <c r="CD2107" s="304"/>
      <c r="CE2107" s="14"/>
      <c r="CF2107" s="395"/>
      <c r="CG2107" s="397"/>
      <c r="CH2107" s="300">
        <f t="shared" si="801"/>
        <v>0</v>
      </c>
      <c r="CI2107" s="26"/>
      <c r="CJ2107" s="17">
        <f t="shared" si="798"/>
        <v>0</v>
      </c>
      <c r="CK2107" s="18">
        <f t="shared" si="809"/>
        <v>12.89</v>
      </c>
      <c r="CM2107" s="164"/>
      <c r="CN2107" s="302"/>
      <c r="CO2107" s="13">
        <f t="shared" si="802"/>
        <v>0</v>
      </c>
      <c r="CP2107" s="302"/>
      <c r="CQ2107" s="13">
        <f t="shared" si="803"/>
        <v>0</v>
      </c>
      <c r="CR2107" s="302"/>
      <c r="CS2107" s="13">
        <f t="shared" si="804"/>
        <v>0</v>
      </c>
      <c r="CT2107" s="302"/>
      <c r="CU2107" s="13">
        <f t="shared" si="799"/>
        <v>0</v>
      </c>
      <c r="CV2107" s="302"/>
      <c r="CW2107" s="13">
        <f t="shared" si="805"/>
        <v>0</v>
      </c>
      <c r="CX2107" s="13">
        <f t="shared" si="806"/>
        <v>0</v>
      </c>
      <c r="CY2107" s="251">
        <f t="shared" si="807"/>
        <v>0</v>
      </c>
      <c r="CZ2107" s="13" t="s">
        <v>29</v>
      </c>
      <c r="DA2107" s="13">
        <v>50</v>
      </c>
      <c r="DB2107" s="22">
        <f t="shared" si="808"/>
        <v>0</v>
      </c>
      <c r="DD2107" s="24"/>
      <c r="DF2107" s="163"/>
      <c r="DH2107" s="24"/>
      <c r="DI2107" s="447"/>
      <c r="DJ2107" s="163"/>
    </row>
    <row r="2108" spans="1:114" s="7" customFormat="1">
      <c r="A2108" s="277">
        <f t="shared" si="792"/>
        <v>50</v>
      </c>
      <c r="B2108" s="21" t="e">
        <f>'Calculateur de trading'!I2108/C2108/W2108</f>
        <v>#DIV/0!</v>
      </c>
      <c r="C2108" s="278">
        <f t="shared" si="793"/>
        <v>10</v>
      </c>
      <c r="D2108" s="426"/>
      <c r="E2108" s="273">
        <f t="shared" si="794"/>
        <v>100</v>
      </c>
      <c r="F2108" s="271">
        <f t="shared" si="786"/>
        <v>2</v>
      </c>
      <c r="G2108" s="271" t="e">
        <f t="shared" si="787"/>
        <v>#DIV/0!</v>
      </c>
      <c r="H2108" s="272">
        <f t="shared" si="788"/>
        <v>20</v>
      </c>
      <c r="I2108" s="270"/>
      <c r="J2108" s="273">
        <f t="shared" si="795"/>
        <v>200</v>
      </c>
      <c r="K2108" s="271">
        <f t="shared" si="789"/>
        <v>4</v>
      </c>
      <c r="L2108" s="271" t="e">
        <f t="shared" si="790"/>
        <v>#DIV/0!</v>
      </c>
      <c r="M2108" s="272">
        <f t="shared" si="791"/>
        <v>40</v>
      </c>
      <c r="N2108" s="389"/>
      <c r="O2108" s="455" t="e">
        <f>(A2108*B2108*W2108)+(B2108*'Calculateur de trading'!H2108)</f>
        <v>#DIV/0!</v>
      </c>
      <c r="P2108" s="274" t="e">
        <f>O2108/'Déscriptions des trades'!CK2108</f>
        <v>#DIV/0!</v>
      </c>
      <c r="Q2108" s="456" t="e">
        <f>'Déscriptions des trades'!CK2108-O2108</f>
        <v>#DIV/0!</v>
      </c>
      <c r="R2108" s="466" t="e">
        <f t="shared" si="796"/>
        <v>#DIV/0!</v>
      </c>
      <c r="S2108" s="389"/>
      <c r="T2108" s="12"/>
      <c r="U2108" s="25"/>
      <c r="V2108" s="15"/>
      <c r="W2108" s="490">
        <f t="shared" si="800"/>
        <v>0</v>
      </c>
      <c r="X2108" s="21" t="e">
        <f>W2108*U2108/'Déscriptions des trades'!CK2108*'Déscriptions des trades'!B2108</f>
        <v>#DIV/0!</v>
      </c>
      <c r="Y2108" s="459"/>
      <c r="Z2108" s="389"/>
      <c r="AA2108" s="23">
        <f t="shared" si="797"/>
        <v>0.1</v>
      </c>
      <c r="AB2108" s="17" t="e">
        <f>(AA2108*'Déscriptions des trades'!U2108*'Déscriptions des trades'!B2108/'Déscriptions des trades'!CK2108)*'Déscriptions des trades'!W2108</f>
        <v>#DIV/0!</v>
      </c>
      <c r="AC2108" s="265" t="e">
        <f>AB2108*'Déscriptions des trades'!CK2108</f>
        <v>#DIV/0!</v>
      </c>
      <c r="AD2108" s="266" t="e">
        <f>'Déscriptions des trades'!CK2108-AC2108</f>
        <v>#DIV/0!</v>
      </c>
      <c r="AE2108" s="389"/>
      <c r="AF2108" s="399">
        <v>2104</v>
      </c>
      <c r="AG2108" s="389"/>
      <c r="AH2108" s="20"/>
      <c r="AI2108" s="303"/>
      <c r="AJ2108" s="307"/>
      <c r="AK2108" s="161"/>
      <c r="AL2108" s="305"/>
      <c r="AM2108" s="305"/>
      <c r="AN2108" s="162"/>
      <c r="AO2108" s="439"/>
      <c r="AP2108" s="162"/>
      <c r="AQ2108" s="113"/>
      <c r="AR2108" s="113"/>
      <c r="AS2108" s="384"/>
      <c r="AT2108" s="306"/>
      <c r="AU2108" s="306"/>
      <c r="AV2108" s="160"/>
      <c r="AW2108" s="158"/>
      <c r="AX2108" s="385"/>
      <c r="AY2108" s="453"/>
      <c r="AZ2108" s="165"/>
      <c r="BA2108" s="301"/>
      <c r="BB2108" s="165"/>
      <c r="BC2108" s="301"/>
      <c r="BD2108" s="165"/>
      <c r="BE2108" s="302"/>
      <c r="BF2108" s="302"/>
      <c r="BG2108" s="165"/>
      <c r="BH2108" s="303"/>
      <c r="BI2108" s="165"/>
      <c r="BJ2108" s="304"/>
      <c r="BK2108" s="394"/>
      <c r="BL2108" s="302"/>
      <c r="BM2108" s="302"/>
      <c r="BN2108" s="394"/>
      <c r="BO2108" s="302"/>
      <c r="BP2108" s="13"/>
      <c r="BQ2108" s="302"/>
      <c r="BR2108" s="13"/>
      <c r="BS2108" s="302"/>
      <c r="BT2108" s="13"/>
      <c r="BU2108" s="302"/>
      <c r="BV2108" s="386"/>
      <c r="BW2108" s="303"/>
      <c r="BX2108" s="303"/>
      <c r="BY2108" s="302"/>
      <c r="BZ2108" s="302"/>
      <c r="CA2108" s="387"/>
      <c r="CB2108" s="395"/>
      <c r="CC2108" s="12"/>
      <c r="CD2108" s="304"/>
      <c r="CE2108" s="14"/>
      <c r="CF2108" s="395"/>
      <c r="CG2108" s="397"/>
      <c r="CH2108" s="300">
        <f t="shared" si="801"/>
        <v>0</v>
      </c>
      <c r="CI2108" s="26"/>
      <c r="CJ2108" s="17">
        <f t="shared" si="798"/>
        <v>0</v>
      </c>
      <c r="CK2108" s="18">
        <f t="shared" si="809"/>
        <v>12.89</v>
      </c>
      <c r="CM2108" s="164"/>
      <c r="CN2108" s="302"/>
      <c r="CO2108" s="13">
        <f t="shared" si="802"/>
        <v>0</v>
      </c>
      <c r="CP2108" s="302"/>
      <c r="CQ2108" s="13">
        <f t="shared" si="803"/>
        <v>0</v>
      </c>
      <c r="CR2108" s="302"/>
      <c r="CS2108" s="13">
        <f t="shared" si="804"/>
        <v>0</v>
      </c>
      <c r="CT2108" s="302"/>
      <c r="CU2108" s="13">
        <f t="shared" si="799"/>
        <v>0</v>
      </c>
      <c r="CV2108" s="302"/>
      <c r="CW2108" s="13">
        <f t="shared" si="805"/>
        <v>0</v>
      </c>
      <c r="CX2108" s="13">
        <f t="shared" si="806"/>
        <v>0</v>
      </c>
      <c r="CY2108" s="251">
        <f t="shared" si="807"/>
        <v>0</v>
      </c>
      <c r="CZ2108" s="13" t="s">
        <v>29</v>
      </c>
      <c r="DA2108" s="13">
        <v>50</v>
      </c>
      <c r="DB2108" s="22">
        <f t="shared" si="808"/>
        <v>0</v>
      </c>
      <c r="DD2108" s="24"/>
      <c r="DF2108" s="163"/>
      <c r="DH2108" s="24"/>
      <c r="DI2108" s="447"/>
      <c r="DJ2108" s="163"/>
    </row>
    <row r="2109" spans="1:114" s="7" customFormat="1">
      <c r="A2109" s="277">
        <f t="shared" si="792"/>
        <v>50</v>
      </c>
      <c r="B2109" s="21" t="e">
        <f>'Calculateur de trading'!I2109/C2109/W2109</f>
        <v>#DIV/0!</v>
      </c>
      <c r="C2109" s="278">
        <f t="shared" si="793"/>
        <v>10</v>
      </c>
      <c r="D2109" s="278"/>
      <c r="E2109" s="273">
        <f t="shared" si="794"/>
        <v>100</v>
      </c>
      <c r="F2109" s="271">
        <f t="shared" si="786"/>
        <v>2</v>
      </c>
      <c r="G2109" s="271" t="e">
        <f t="shared" si="787"/>
        <v>#DIV/0!</v>
      </c>
      <c r="H2109" s="272">
        <f t="shared" si="788"/>
        <v>20</v>
      </c>
      <c r="I2109" s="270"/>
      <c r="J2109" s="273">
        <f t="shared" si="795"/>
        <v>200</v>
      </c>
      <c r="K2109" s="271">
        <f t="shared" si="789"/>
        <v>4</v>
      </c>
      <c r="L2109" s="271" t="e">
        <f t="shared" si="790"/>
        <v>#DIV/0!</v>
      </c>
      <c r="M2109" s="272">
        <f t="shared" si="791"/>
        <v>40</v>
      </c>
      <c r="N2109" s="389"/>
      <c r="O2109" s="455" t="e">
        <f>(A2109*B2109*W2109)+(B2109*'Calculateur de trading'!H2109)</f>
        <v>#DIV/0!</v>
      </c>
      <c r="P2109" s="274" t="e">
        <f>O2109/'Déscriptions des trades'!CK2109</f>
        <v>#DIV/0!</v>
      </c>
      <c r="Q2109" s="456" t="e">
        <f>'Déscriptions des trades'!CK2109-O2109</f>
        <v>#DIV/0!</v>
      </c>
      <c r="R2109" s="466" t="e">
        <f t="shared" si="796"/>
        <v>#DIV/0!</v>
      </c>
      <c r="S2109" s="389"/>
      <c r="T2109" s="12"/>
      <c r="U2109" s="25"/>
      <c r="V2109" s="15"/>
      <c r="W2109" s="490">
        <f t="shared" si="800"/>
        <v>0</v>
      </c>
      <c r="X2109" s="21" t="e">
        <f>W2109*U2109/'Déscriptions des trades'!CK2109*'Déscriptions des trades'!B2109</f>
        <v>#DIV/0!</v>
      </c>
      <c r="Y2109" s="459"/>
      <c r="Z2109" s="389"/>
      <c r="AA2109" s="23">
        <f t="shared" si="797"/>
        <v>0.1</v>
      </c>
      <c r="AB2109" s="17" t="e">
        <f>(AA2109*'Déscriptions des trades'!U2109*'Déscriptions des trades'!B2109/'Déscriptions des trades'!CK2109)*'Déscriptions des trades'!W2109</f>
        <v>#DIV/0!</v>
      </c>
      <c r="AC2109" s="265" t="e">
        <f>AB2109*'Déscriptions des trades'!CK2109</f>
        <v>#DIV/0!</v>
      </c>
      <c r="AD2109" s="266" t="e">
        <f>'Déscriptions des trades'!CK2109-AC2109</f>
        <v>#DIV/0!</v>
      </c>
      <c r="AE2109" s="389"/>
      <c r="AF2109" s="399">
        <v>2105</v>
      </c>
      <c r="AG2109" s="389"/>
      <c r="AH2109" s="20"/>
      <c r="AI2109" s="303"/>
      <c r="AJ2109" s="307"/>
      <c r="AK2109" s="161"/>
      <c r="AL2109" s="305"/>
      <c r="AM2109" s="305"/>
      <c r="AN2109" s="162"/>
      <c r="AO2109" s="439"/>
      <c r="AP2109" s="162"/>
      <c r="AQ2109" s="113"/>
      <c r="AR2109" s="113"/>
      <c r="AS2109" s="384"/>
      <c r="AT2109" s="306"/>
      <c r="AU2109" s="306"/>
      <c r="AV2109" s="160"/>
      <c r="AW2109" s="158"/>
      <c r="AX2109" s="385"/>
      <c r="AY2109" s="453"/>
      <c r="AZ2109" s="165"/>
      <c r="BA2109" s="301"/>
      <c r="BB2109" s="165"/>
      <c r="BC2109" s="301"/>
      <c r="BD2109" s="165"/>
      <c r="BE2109" s="302"/>
      <c r="BF2109" s="302"/>
      <c r="BG2109" s="165"/>
      <c r="BH2109" s="303"/>
      <c r="BI2109" s="165"/>
      <c r="BJ2109" s="304"/>
      <c r="BK2109" s="394"/>
      <c r="BL2109" s="302"/>
      <c r="BM2109" s="302"/>
      <c r="BN2109" s="394"/>
      <c r="BO2109" s="302"/>
      <c r="BP2109" s="13"/>
      <c r="BQ2109" s="302"/>
      <c r="BR2109" s="13"/>
      <c r="BS2109" s="302"/>
      <c r="BT2109" s="13"/>
      <c r="BU2109" s="302"/>
      <c r="BV2109" s="386"/>
      <c r="BW2109" s="303"/>
      <c r="BX2109" s="303"/>
      <c r="BY2109" s="302"/>
      <c r="BZ2109" s="302"/>
      <c r="CA2109" s="387"/>
      <c r="CB2109" s="395"/>
      <c r="CC2109" s="12"/>
      <c r="CD2109" s="304"/>
      <c r="CE2109" s="14"/>
      <c r="CF2109" s="395"/>
      <c r="CG2109" s="397"/>
      <c r="CH2109" s="300">
        <f t="shared" si="801"/>
        <v>0</v>
      </c>
      <c r="CI2109" s="26"/>
      <c r="CJ2109" s="17">
        <f t="shared" si="798"/>
        <v>0</v>
      </c>
      <c r="CK2109" s="18">
        <f t="shared" si="809"/>
        <v>12.89</v>
      </c>
      <c r="CM2109" s="164"/>
      <c r="CN2109" s="302"/>
      <c r="CO2109" s="13">
        <f t="shared" si="802"/>
        <v>0</v>
      </c>
      <c r="CP2109" s="302"/>
      <c r="CQ2109" s="13">
        <f t="shared" si="803"/>
        <v>0</v>
      </c>
      <c r="CR2109" s="302"/>
      <c r="CS2109" s="13">
        <f t="shared" si="804"/>
        <v>0</v>
      </c>
      <c r="CT2109" s="302"/>
      <c r="CU2109" s="13">
        <f t="shared" si="799"/>
        <v>0</v>
      </c>
      <c r="CV2109" s="302"/>
      <c r="CW2109" s="13">
        <f t="shared" si="805"/>
        <v>0</v>
      </c>
      <c r="CX2109" s="13">
        <f t="shared" si="806"/>
        <v>0</v>
      </c>
      <c r="CY2109" s="251">
        <f t="shared" si="807"/>
        <v>0</v>
      </c>
      <c r="CZ2109" s="13" t="s">
        <v>29</v>
      </c>
      <c r="DA2109" s="13">
        <v>50</v>
      </c>
      <c r="DB2109" s="22">
        <f t="shared" si="808"/>
        <v>0</v>
      </c>
      <c r="DD2109" s="24"/>
      <c r="DF2109" s="163"/>
      <c r="DH2109" s="24"/>
      <c r="DI2109" s="447"/>
      <c r="DJ2109" s="163"/>
    </row>
    <row r="2110" spans="1:114" s="7" customFormat="1">
      <c r="A2110" s="277">
        <f t="shared" si="792"/>
        <v>50</v>
      </c>
      <c r="B2110" s="21" t="e">
        <f>'Calculateur de trading'!I2110/C2110/W2110</f>
        <v>#DIV/0!</v>
      </c>
      <c r="C2110" s="278">
        <f t="shared" si="793"/>
        <v>10</v>
      </c>
      <c r="D2110" s="426"/>
      <c r="E2110" s="273">
        <f t="shared" si="794"/>
        <v>100</v>
      </c>
      <c r="F2110" s="271">
        <f t="shared" si="786"/>
        <v>2</v>
      </c>
      <c r="G2110" s="271" t="e">
        <f t="shared" si="787"/>
        <v>#DIV/0!</v>
      </c>
      <c r="H2110" s="272">
        <f t="shared" si="788"/>
        <v>20</v>
      </c>
      <c r="I2110" s="270"/>
      <c r="J2110" s="273">
        <f t="shared" si="795"/>
        <v>200</v>
      </c>
      <c r="K2110" s="271">
        <f t="shared" si="789"/>
        <v>4</v>
      </c>
      <c r="L2110" s="271" t="e">
        <f t="shared" si="790"/>
        <v>#DIV/0!</v>
      </c>
      <c r="M2110" s="272">
        <f t="shared" si="791"/>
        <v>40</v>
      </c>
      <c r="N2110" s="389"/>
      <c r="O2110" s="455" t="e">
        <f>(A2110*B2110*W2110)+(B2110*'Calculateur de trading'!H2110)</f>
        <v>#DIV/0!</v>
      </c>
      <c r="P2110" s="274" t="e">
        <f>O2110/'Déscriptions des trades'!CK2110</f>
        <v>#DIV/0!</v>
      </c>
      <c r="Q2110" s="456" t="e">
        <f>'Déscriptions des trades'!CK2110-O2110</f>
        <v>#DIV/0!</v>
      </c>
      <c r="R2110" s="466" t="e">
        <f t="shared" si="796"/>
        <v>#DIV/0!</v>
      </c>
      <c r="S2110" s="389"/>
      <c r="T2110" s="12"/>
      <c r="U2110" s="25"/>
      <c r="V2110" s="15"/>
      <c r="W2110" s="490">
        <f t="shared" si="800"/>
        <v>0</v>
      </c>
      <c r="X2110" s="21" t="e">
        <f>W2110*U2110/'Déscriptions des trades'!CK2110*'Déscriptions des trades'!B2110</f>
        <v>#DIV/0!</v>
      </c>
      <c r="Y2110" s="459"/>
      <c r="Z2110" s="389"/>
      <c r="AA2110" s="23">
        <f t="shared" si="797"/>
        <v>0.1</v>
      </c>
      <c r="AB2110" s="17" t="e">
        <f>(AA2110*'Déscriptions des trades'!U2110*'Déscriptions des trades'!B2110/'Déscriptions des trades'!CK2110)*'Déscriptions des trades'!W2110</f>
        <v>#DIV/0!</v>
      </c>
      <c r="AC2110" s="265" t="e">
        <f>AB2110*'Déscriptions des trades'!CK2110</f>
        <v>#DIV/0!</v>
      </c>
      <c r="AD2110" s="266" t="e">
        <f>'Déscriptions des trades'!CK2110-AC2110</f>
        <v>#DIV/0!</v>
      </c>
      <c r="AE2110" s="389"/>
      <c r="AF2110" s="399">
        <v>2106</v>
      </c>
      <c r="AG2110" s="389"/>
      <c r="AH2110" s="20"/>
      <c r="AI2110" s="303"/>
      <c r="AJ2110" s="307"/>
      <c r="AK2110" s="161"/>
      <c r="AL2110" s="305"/>
      <c r="AM2110" s="305"/>
      <c r="AN2110" s="162"/>
      <c r="AO2110" s="439"/>
      <c r="AP2110" s="162"/>
      <c r="AQ2110" s="113"/>
      <c r="AR2110" s="113"/>
      <c r="AS2110" s="384"/>
      <c r="AT2110" s="306"/>
      <c r="AU2110" s="306"/>
      <c r="AV2110" s="160"/>
      <c r="AW2110" s="158"/>
      <c r="AX2110" s="385"/>
      <c r="AY2110" s="453"/>
      <c r="AZ2110" s="165"/>
      <c r="BA2110" s="301"/>
      <c r="BB2110" s="165"/>
      <c r="BC2110" s="301"/>
      <c r="BD2110" s="165"/>
      <c r="BE2110" s="302"/>
      <c r="BF2110" s="302"/>
      <c r="BG2110" s="165"/>
      <c r="BH2110" s="303"/>
      <c r="BI2110" s="165"/>
      <c r="BJ2110" s="304"/>
      <c r="BK2110" s="394"/>
      <c r="BL2110" s="302"/>
      <c r="BM2110" s="302"/>
      <c r="BN2110" s="394"/>
      <c r="BO2110" s="302"/>
      <c r="BP2110" s="13"/>
      <c r="BQ2110" s="302"/>
      <c r="BR2110" s="13"/>
      <c r="BS2110" s="302"/>
      <c r="BT2110" s="13"/>
      <c r="BU2110" s="302"/>
      <c r="BV2110" s="386"/>
      <c r="BW2110" s="303"/>
      <c r="BX2110" s="303"/>
      <c r="BY2110" s="302"/>
      <c r="BZ2110" s="302"/>
      <c r="CA2110" s="387"/>
      <c r="CB2110" s="395"/>
      <c r="CC2110" s="12"/>
      <c r="CD2110" s="304"/>
      <c r="CE2110" s="14"/>
      <c r="CF2110" s="395"/>
      <c r="CG2110" s="397"/>
      <c r="CH2110" s="300">
        <f t="shared" si="801"/>
        <v>0</v>
      </c>
      <c r="CI2110" s="26"/>
      <c r="CJ2110" s="17">
        <f t="shared" si="798"/>
        <v>0</v>
      </c>
      <c r="CK2110" s="18">
        <f t="shared" si="809"/>
        <v>12.89</v>
      </c>
      <c r="CM2110" s="164"/>
      <c r="CN2110" s="302"/>
      <c r="CO2110" s="13">
        <f t="shared" si="802"/>
        <v>0</v>
      </c>
      <c r="CP2110" s="302"/>
      <c r="CQ2110" s="13">
        <f t="shared" si="803"/>
        <v>0</v>
      </c>
      <c r="CR2110" s="302"/>
      <c r="CS2110" s="13">
        <f t="shared" si="804"/>
        <v>0</v>
      </c>
      <c r="CT2110" s="302"/>
      <c r="CU2110" s="13">
        <f t="shared" si="799"/>
        <v>0</v>
      </c>
      <c r="CV2110" s="302"/>
      <c r="CW2110" s="13">
        <f t="shared" si="805"/>
        <v>0</v>
      </c>
      <c r="CX2110" s="13">
        <f t="shared" si="806"/>
        <v>0</v>
      </c>
      <c r="CY2110" s="251">
        <f t="shared" si="807"/>
        <v>0</v>
      </c>
      <c r="CZ2110" s="13" t="s">
        <v>29</v>
      </c>
      <c r="DA2110" s="13">
        <v>50</v>
      </c>
      <c r="DB2110" s="22">
        <f t="shared" si="808"/>
        <v>0</v>
      </c>
      <c r="DD2110" s="24"/>
      <c r="DF2110" s="163"/>
      <c r="DH2110" s="24"/>
      <c r="DI2110" s="447"/>
      <c r="DJ2110" s="163"/>
    </row>
    <row r="2111" spans="1:114" s="7" customFormat="1">
      <c r="A2111" s="277">
        <f t="shared" si="792"/>
        <v>50</v>
      </c>
      <c r="B2111" s="21" t="e">
        <f>'Calculateur de trading'!I2111/C2111/W2111</f>
        <v>#DIV/0!</v>
      </c>
      <c r="C2111" s="278">
        <f t="shared" si="793"/>
        <v>10</v>
      </c>
      <c r="D2111" s="278"/>
      <c r="E2111" s="273">
        <f t="shared" si="794"/>
        <v>100</v>
      </c>
      <c r="F2111" s="271">
        <f t="shared" si="786"/>
        <v>2</v>
      </c>
      <c r="G2111" s="271" t="e">
        <f t="shared" si="787"/>
        <v>#DIV/0!</v>
      </c>
      <c r="H2111" s="272">
        <f t="shared" si="788"/>
        <v>20</v>
      </c>
      <c r="I2111" s="270"/>
      <c r="J2111" s="273">
        <f t="shared" si="795"/>
        <v>200</v>
      </c>
      <c r="K2111" s="271">
        <f t="shared" si="789"/>
        <v>4</v>
      </c>
      <c r="L2111" s="271" t="e">
        <f t="shared" si="790"/>
        <v>#DIV/0!</v>
      </c>
      <c r="M2111" s="272">
        <f t="shared" si="791"/>
        <v>40</v>
      </c>
      <c r="N2111" s="389"/>
      <c r="O2111" s="455" t="e">
        <f>(A2111*B2111*W2111)+(B2111*'Calculateur de trading'!H2111)</f>
        <v>#DIV/0!</v>
      </c>
      <c r="P2111" s="274" t="e">
        <f>O2111/'Déscriptions des trades'!CK2111</f>
        <v>#DIV/0!</v>
      </c>
      <c r="Q2111" s="456" t="e">
        <f>'Déscriptions des trades'!CK2111-O2111</f>
        <v>#DIV/0!</v>
      </c>
      <c r="R2111" s="466" t="e">
        <f t="shared" si="796"/>
        <v>#DIV/0!</v>
      </c>
      <c r="S2111" s="389"/>
      <c r="T2111" s="12"/>
      <c r="U2111" s="25"/>
      <c r="V2111" s="15"/>
      <c r="W2111" s="490">
        <f t="shared" si="800"/>
        <v>0</v>
      </c>
      <c r="X2111" s="21" t="e">
        <f>W2111*U2111/'Déscriptions des trades'!CK2111*'Déscriptions des trades'!B2111</f>
        <v>#DIV/0!</v>
      </c>
      <c r="Y2111" s="459"/>
      <c r="Z2111" s="389"/>
      <c r="AA2111" s="23">
        <f t="shared" si="797"/>
        <v>0.1</v>
      </c>
      <c r="AB2111" s="17" t="e">
        <f>(AA2111*'Déscriptions des trades'!U2111*'Déscriptions des trades'!B2111/'Déscriptions des trades'!CK2111)*'Déscriptions des trades'!W2111</f>
        <v>#DIV/0!</v>
      </c>
      <c r="AC2111" s="265" t="e">
        <f>AB2111*'Déscriptions des trades'!CK2111</f>
        <v>#DIV/0!</v>
      </c>
      <c r="AD2111" s="266" t="e">
        <f>'Déscriptions des trades'!CK2111-AC2111</f>
        <v>#DIV/0!</v>
      </c>
      <c r="AE2111" s="389"/>
      <c r="AF2111" s="399">
        <v>2107</v>
      </c>
      <c r="AG2111" s="389"/>
      <c r="AH2111" s="20"/>
      <c r="AI2111" s="303"/>
      <c r="AJ2111" s="307"/>
      <c r="AK2111" s="161"/>
      <c r="AL2111" s="305"/>
      <c r="AM2111" s="305"/>
      <c r="AN2111" s="162"/>
      <c r="AO2111" s="439"/>
      <c r="AP2111" s="162"/>
      <c r="AQ2111" s="113"/>
      <c r="AR2111" s="113"/>
      <c r="AS2111" s="384"/>
      <c r="AT2111" s="306"/>
      <c r="AU2111" s="306"/>
      <c r="AV2111" s="160"/>
      <c r="AW2111" s="158"/>
      <c r="AX2111" s="385"/>
      <c r="AY2111" s="453"/>
      <c r="AZ2111" s="165"/>
      <c r="BA2111" s="301"/>
      <c r="BB2111" s="165"/>
      <c r="BC2111" s="301"/>
      <c r="BD2111" s="165"/>
      <c r="BE2111" s="302"/>
      <c r="BF2111" s="302"/>
      <c r="BG2111" s="165"/>
      <c r="BH2111" s="303"/>
      <c r="BI2111" s="165"/>
      <c r="BJ2111" s="304"/>
      <c r="BK2111" s="394"/>
      <c r="BL2111" s="302"/>
      <c r="BM2111" s="302"/>
      <c r="BN2111" s="394"/>
      <c r="BO2111" s="302"/>
      <c r="BP2111" s="13"/>
      <c r="BQ2111" s="302"/>
      <c r="BR2111" s="13"/>
      <c r="BS2111" s="302"/>
      <c r="BT2111" s="13"/>
      <c r="BU2111" s="302"/>
      <c r="BV2111" s="386"/>
      <c r="BW2111" s="303"/>
      <c r="BX2111" s="303"/>
      <c r="BY2111" s="302"/>
      <c r="BZ2111" s="302"/>
      <c r="CA2111" s="387"/>
      <c r="CB2111" s="395"/>
      <c r="CC2111" s="12"/>
      <c r="CD2111" s="304"/>
      <c r="CE2111" s="14"/>
      <c r="CF2111" s="395"/>
      <c r="CG2111" s="397"/>
      <c r="CH2111" s="300">
        <f t="shared" si="801"/>
        <v>0</v>
      </c>
      <c r="CI2111" s="26"/>
      <c r="CJ2111" s="17">
        <f t="shared" si="798"/>
        <v>0</v>
      </c>
      <c r="CK2111" s="18">
        <f t="shared" si="809"/>
        <v>12.89</v>
      </c>
      <c r="CM2111" s="164"/>
      <c r="CN2111" s="302"/>
      <c r="CO2111" s="13">
        <f t="shared" si="802"/>
        <v>0</v>
      </c>
      <c r="CP2111" s="302"/>
      <c r="CQ2111" s="13">
        <f t="shared" si="803"/>
        <v>0</v>
      </c>
      <c r="CR2111" s="302"/>
      <c r="CS2111" s="13">
        <f t="shared" si="804"/>
        <v>0</v>
      </c>
      <c r="CT2111" s="302"/>
      <c r="CU2111" s="13">
        <f t="shared" si="799"/>
        <v>0</v>
      </c>
      <c r="CV2111" s="302"/>
      <c r="CW2111" s="13">
        <f t="shared" si="805"/>
        <v>0</v>
      </c>
      <c r="CX2111" s="13">
        <f t="shared" si="806"/>
        <v>0</v>
      </c>
      <c r="CY2111" s="251">
        <f t="shared" si="807"/>
        <v>0</v>
      </c>
      <c r="CZ2111" s="13" t="s">
        <v>29</v>
      </c>
      <c r="DA2111" s="13">
        <v>50</v>
      </c>
      <c r="DB2111" s="22">
        <f t="shared" si="808"/>
        <v>0</v>
      </c>
      <c r="DD2111" s="24"/>
      <c r="DF2111" s="163"/>
      <c r="DH2111" s="24"/>
      <c r="DI2111" s="447"/>
      <c r="DJ2111" s="163"/>
    </row>
    <row r="2112" spans="1:114" s="7" customFormat="1">
      <c r="A2112" s="277">
        <f t="shared" si="792"/>
        <v>50</v>
      </c>
      <c r="B2112" s="21" t="e">
        <f>'Calculateur de trading'!I2112/C2112/W2112</f>
        <v>#DIV/0!</v>
      </c>
      <c r="C2112" s="278">
        <f t="shared" si="793"/>
        <v>10</v>
      </c>
      <c r="D2112" s="426"/>
      <c r="E2112" s="273">
        <f t="shared" si="794"/>
        <v>100</v>
      </c>
      <c r="F2112" s="271">
        <f t="shared" si="786"/>
        <v>2</v>
      </c>
      <c r="G2112" s="271" t="e">
        <f t="shared" si="787"/>
        <v>#DIV/0!</v>
      </c>
      <c r="H2112" s="272">
        <f t="shared" si="788"/>
        <v>20</v>
      </c>
      <c r="I2112" s="270"/>
      <c r="J2112" s="273">
        <f t="shared" si="795"/>
        <v>200</v>
      </c>
      <c r="K2112" s="271">
        <f t="shared" si="789"/>
        <v>4</v>
      </c>
      <c r="L2112" s="271" t="e">
        <f t="shared" si="790"/>
        <v>#DIV/0!</v>
      </c>
      <c r="M2112" s="272">
        <f t="shared" si="791"/>
        <v>40</v>
      </c>
      <c r="N2112" s="389"/>
      <c r="O2112" s="455" t="e">
        <f>(A2112*B2112*W2112)+(B2112*'Calculateur de trading'!H2112)</f>
        <v>#DIV/0!</v>
      </c>
      <c r="P2112" s="274" t="e">
        <f>O2112/'Déscriptions des trades'!CK2112</f>
        <v>#DIV/0!</v>
      </c>
      <c r="Q2112" s="456" t="e">
        <f>'Déscriptions des trades'!CK2112-O2112</f>
        <v>#DIV/0!</v>
      </c>
      <c r="R2112" s="466" t="e">
        <f t="shared" si="796"/>
        <v>#DIV/0!</v>
      </c>
      <c r="S2112" s="389"/>
      <c r="T2112" s="12"/>
      <c r="U2112" s="25"/>
      <c r="V2112" s="15"/>
      <c r="W2112" s="490">
        <f t="shared" si="800"/>
        <v>0</v>
      </c>
      <c r="X2112" s="21" t="e">
        <f>W2112*U2112/'Déscriptions des trades'!CK2112*'Déscriptions des trades'!B2112</f>
        <v>#DIV/0!</v>
      </c>
      <c r="Y2112" s="459"/>
      <c r="Z2112" s="389"/>
      <c r="AA2112" s="23">
        <f t="shared" si="797"/>
        <v>0.1</v>
      </c>
      <c r="AB2112" s="17" t="e">
        <f>(AA2112*'Déscriptions des trades'!U2112*'Déscriptions des trades'!B2112/'Déscriptions des trades'!CK2112)*'Déscriptions des trades'!W2112</f>
        <v>#DIV/0!</v>
      </c>
      <c r="AC2112" s="265" t="e">
        <f>AB2112*'Déscriptions des trades'!CK2112</f>
        <v>#DIV/0!</v>
      </c>
      <c r="AD2112" s="266" t="e">
        <f>'Déscriptions des trades'!CK2112-AC2112</f>
        <v>#DIV/0!</v>
      </c>
      <c r="AE2112" s="389"/>
      <c r="AF2112" s="399">
        <v>2108</v>
      </c>
      <c r="AG2112" s="389"/>
      <c r="AH2112" s="20"/>
      <c r="AI2112" s="303"/>
      <c r="AJ2112" s="307"/>
      <c r="AK2112" s="161"/>
      <c r="AL2112" s="305"/>
      <c r="AM2112" s="305"/>
      <c r="AN2112" s="162"/>
      <c r="AO2112" s="439"/>
      <c r="AP2112" s="162"/>
      <c r="AQ2112" s="113"/>
      <c r="AR2112" s="113"/>
      <c r="AS2112" s="384"/>
      <c r="AT2112" s="306"/>
      <c r="AU2112" s="306"/>
      <c r="AV2112" s="160"/>
      <c r="AW2112" s="158"/>
      <c r="AX2112" s="385"/>
      <c r="AY2112" s="453"/>
      <c r="AZ2112" s="165"/>
      <c r="BA2112" s="301"/>
      <c r="BB2112" s="165"/>
      <c r="BC2112" s="301"/>
      <c r="BD2112" s="165"/>
      <c r="BE2112" s="302"/>
      <c r="BF2112" s="302"/>
      <c r="BG2112" s="165"/>
      <c r="BH2112" s="303"/>
      <c r="BI2112" s="165"/>
      <c r="BJ2112" s="304"/>
      <c r="BK2112" s="394"/>
      <c r="BL2112" s="302"/>
      <c r="BM2112" s="302"/>
      <c r="BN2112" s="394"/>
      <c r="BO2112" s="302"/>
      <c r="BP2112" s="13"/>
      <c r="BQ2112" s="302"/>
      <c r="BR2112" s="13"/>
      <c r="BS2112" s="302"/>
      <c r="BT2112" s="13"/>
      <c r="BU2112" s="302"/>
      <c r="BV2112" s="386"/>
      <c r="BW2112" s="303"/>
      <c r="BX2112" s="303"/>
      <c r="BY2112" s="302"/>
      <c r="BZ2112" s="302"/>
      <c r="CA2112" s="387"/>
      <c r="CB2112" s="395"/>
      <c r="CC2112" s="12"/>
      <c r="CD2112" s="304"/>
      <c r="CE2112" s="14"/>
      <c r="CF2112" s="395"/>
      <c r="CG2112" s="397"/>
      <c r="CH2112" s="300">
        <f t="shared" si="801"/>
        <v>0</v>
      </c>
      <c r="CI2112" s="26"/>
      <c r="CJ2112" s="17">
        <f t="shared" si="798"/>
        <v>0</v>
      </c>
      <c r="CK2112" s="18">
        <f t="shared" si="809"/>
        <v>12.89</v>
      </c>
      <c r="CM2112" s="164"/>
      <c r="CN2112" s="302"/>
      <c r="CO2112" s="13">
        <f t="shared" si="802"/>
        <v>0</v>
      </c>
      <c r="CP2112" s="302"/>
      <c r="CQ2112" s="13">
        <f t="shared" si="803"/>
        <v>0</v>
      </c>
      <c r="CR2112" s="302"/>
      <c r="CS2112" s="13">
        <f t="shared" si="804"/>
        <v>0</v>
      </c>
      <c r="CT2112" s="302"/>
      <c r="CU2112" s="13">
        <f t="shared" si="799"/>
        <v>0</v>
      </c>
      <c r="CV2112" s="302"/>
      <c r="CW2112" s="13">
        <f t="shared" si="805"/>
        <v>0</v>
      </c>
      <c r="CX2112" s="13">
        <f t="shared" si="806"/>
        <v>0</v>
      </c>
      <c r="CY2112" s="251">
        <f t="shared" si="807"/>
        <v>0</v>
      </c>
      <c r="CZ2112" s="13" t="s">
        <v>29</v>
      </c>
      <c r="DA2112" s="13">
        <v>50</v>
      </c>
      <c r="DB2112" s="22">
        <f t="shared" si="808"/>
        <v>0</v>
      </c>
      <c r="DD2112" s="24"/>
      <c r="DF2112" s="163"/>
      <c r="DH2112" s="24"/>
      <c r="DI2112" s="447"/>
      <c r="DJ2112" s="163"/>
    </row>
    <row r="2113" spans="1:114" s="7" customFormat="1">
      <c r="A2113" s="277">
        <f t="shared" si="792"/>
        <v>50</v>
      </c>
      <c r="B2113" s="21" t="e">
        <f>'Calculateur de trading'!I2113/C2113/W2113</f>
        <v>#DIV/0!</v>
      </c>
      <c r="C2113" s="278">
        <f t="shared" si="793"/>
        <v>10</v>
      </c>
      <c r="D2113" s="426"/>
      <c r="E2113" s="273">
        <f t="shared" si="794"/>
        <v>100</v>
      </c>
      <c r="F2113" s="271">
        <f t="shared" si="786"/>
        <v>2</v>
      </c>
      <c r="G2113" s="271" t="e">
        <f t="shared" si="787"/>
        <v>#DIV/0!</v>
      </c>
      <c r="H2113" s="272">
        <f t="shared" si="788"/>
        <v>20</v>
      </c>
      <c r="I2113" s="270"/>
      <c r="J2113" s="273">
        <f t="shared" si="795"/>
        <v>200</v>
      </c>
      <c r="K2113" s="271">
        <f t="shared" si="789"/>
        <v>4</v>
      </c>
      <c r="L2113" s="271" t="e">
        <f t="shared" si="790"/>
        <v>#DIV/0!</v>
      </c>
      <c r="M2113" s="272">
        <f t="shared" si="791"/>
        <v>40</v>
      </c>
      <c r="N2113" s="389"/>
      <c r="O2113" s="455" t="e">
        <f>(A2113*B2113*W2113)+(B2113*'Calculateur de trading'!H2113)</f>
        <v>#DIV/0!</v>
      </c>
      <c r="P2113" s="274" t="e">
        <f>O2113/'Déscriptions des trades'!CK2113</f>
        <v>#DIV/0!</v>
      </c>
      <c r="Q2113" s="456" t="e">
        <f>'Déscriptions des trades'!CK2113-O2113</f>
        <v>#DIV/0!</v>
      </c>
      <c r="R2113" s="466" t="e">
        <f t="shared" si="796"/>
        <v>#DIV/0!</v>
      </c>
      <c r="S2113" s="389"/>
      <c r="T2113" s="12"/>
      <c r="U2113" s="25"/>
      <c r="V2113" s="15"/>
      <c r="W2113" s="490">
        <f t="shared" si="800"/>
        <v>0</v>
      </c>
      <c r="X2113" s="21" t="e">
        <f>W2113*U2113/'Déscriptions des trades'!CK2113*'Déscriptions des trades'!B2113</f>
        <v>#DIV/0!</v>
      </c>
      <c r="Y2113" s="459"/>
      <c r="Z2113" s="389"/>
      <c r="AA2113" s="23">
        <f t="shared" si="797"/>
        <v>0.1</v>
      </c>
      <c r="AB2113" s="17" t="e">
        <f>(AA2113*'Déscriptions des trades'!U2113*'Déscriptions des trades'!B2113/'Déscriptions des trades'!CK2113)*'Déscriptions des trades'!W2113</f>
        <v>#DIV/0!</v>
      </c>
      <c r="AC2113" s="265" t="e">
        <f>AB2113*'Déscriptions des trades'!CK2113</f>
        <v>#DIV/0!</v>
      </c>
      <c r="AD2113" s="266" t="e">
        <f>'Déscriptions des trades'!CK2113-AC2113</f>
        <v>#DIV/0!</v>
      </c>
      <c r="AE2113" s="389"/>
      <c r="AF2113" s="399">
        <v>2109</v>
      </c>
      <c r="AG2113" s="389"/>
      <c r="AH2113" s="20"/>
      <c r="AI2113" s="303"/>
      <c r="AJ2113" s="307"/>
      <c r="AK2113" s="161"/>
      <c r="AL2113" s="305"/>
      <c r="AM2113" s="305"/>
      <c r="AN2113" s="162"/>
      <c r="AO2113" s="439"/>
      <c r="AP2113" s="162"/>
      <c r="AQ2113" s="113"/>
      <c r="AR2113" s="113"/>
      <c r="AS2113" s="384"/>
      <c r="AT2113" s="306"/>
      <c r="AU2113" s="306"/>
      <c r="AV2113" s="160"/>
      <c r="AW2113" s="158"/>
      <c r="AX2113" s="385"/>
      <c r="AY2113" s="453"/>
      <c r="AZ2113" s="165"/>
      <c r="BA2113" s="301"/>
      <c r="BB2113" s="165"/>
      <c r="BC2113" s="301"/>
      <c r="BD2113" s="165"/>
      <c r="BE2113" s="302"/>
      <c r="BF2113" s="302"/>
      <c r="BG2113" s="165"/>
      <c r="BH2113" s="303"/>
      <c r="BI2113" s="165"/>
      <c r="BJ2113" s="304"/>
      <c r="BK2113" s="394"/>
      <c r="BL2113" s="302"/>
      <c r="BM2113" s="302"/>
      <c r="BN2113" s="394"/>
      <c r="BO2113" s="302"/>
      <c r="BP2113" s="13"/>
      <c r="BQ2113" s="302"/>
      <c r="BR2113" s="13"/>
      <c r="BS2113" s="302"/>
      <c r="BT2113" s="13"/>
      <c r="BU2113" s="302"/>
      <c r="BV2113" s="386"/>
      <c r="BW2113" s="303"/>
      <c r="BX2113" s="303"/>
      <c r="BY2113" s="302"/>
      <c r="BZ2113" s="302"/>
      <c r="CA2113" s="387"/>
      <c r="CB2113" s="395"/>
      <c r="CC2113" s="12"/>
      <c r="CD2113" s="304"/>
      <c r="CE2113" s="14"/>
      <c r="CF2113" s="395"/>
      <c r="CG2113" s="397"/>
      <c r="CH2113" s="300">
        <f t="shared" si="801"/>
        <v>0</v>
      </c>
      <c r="CI2113" s="26"/>
      <c r="CJ2113" s="17">
        <f t="shared" si="798"/>
        <v>0</v>
      </c>
      <c r="CK2113" s="18">
        <f t="shared" si="809"/>
        <v>12.89</v>
      </c>
      <c r="CM2113" s="164"/>
      <c r="CN2113" s="302"/>
      <c r="CO2113" s="13">
        <f t="shared" si="802"/>
        <v>0</v>
      </c>
      <c r="CP2113" s="302"/>
      <c r="CQ2113" s="13">
        <f t="shared" si="803"/>
        <v>0</v>
      </c>
      <c r="CR2113" s="302"/>
      <c r="CS2113" s="13">
        <f t="shared" si="804"/>
        <v>0</v>
      </c>
      <c r="CT2113" s="302"/>
      <c r="CU2113" s="13">
        <f t="shared" si="799"/>
        <v>0</v>
      </c>
      <c r="CV2113" s="302"/>
      <c r="CW2113" s="13">
        <f t="shared" si="805"/>
        <v>0</v>
      </c>
      <c r="CX2113" s="13">
        <f t="shared" si="806"/>
        <v>0</v>
      </c>
      <c r="CY2113" s="251">
        <f t="shared" si="807"/>
        <v>0</v>
      </c>
      <c r="CZ2113" s="13" t="s">
        <v>29</v>
      </c>
      <c r="DA2113" s="13">
        <v>50</v>
      </c>
      <c r="DB2113" s="22">
        <f t="shared" si="808"/>
        <v>0</v>
      </c>
      <c r="DD2113" s="24"/>
      <c r="DF2113" s="163"/>
      <c r="DH2113" s="24"/>
      <c r="DI2113" s="447"/>
      <c r="DJ2113" s="163"/>
    </row>
    <row r="2114" spans="1:114" s="7" customFormat="1">
      <c r="A2114" s="277">
        <f t="shared" si="792"/>
        <v>50</v>
      </c>
      <c r="B2114" s="21" t="e">
        <f>'Calculateur de trading'!I2114/C2114/W2114</f>
        <v>#DIV/0!</v>
      </c>
      <c r="C2114" s="278">
        <f t="shared" si="793"/>
        <v>10</v>
      </c>
      <c r="D2114" s="278"/>
      <c r="E2114" s="273">
        <f t="shared" si="794"/>
        <v>100</v>
      </c>
      <c r="F2114" s="271">
        <f t="shared" si="786"/>
        <v>2</v>
      </c>
      <c r="G2114" s="271" t="e">
        <f t="shared" si="787"/>
        <v>#DIV/0!</v>
      </c>
      <c r="H2114" s="272">
        <f t="shared" si="788"/>
        <v>20</v>
      </c>
      <c r="I2114" s="270"/>
      <c r="J2114" s="273">
        <f t="shared" si="795"/>
        <v>200</v>
      </c>
      <c r="K2114" s="271">
        <f t="shared" si="789"/>
        <v>4</v>
      </c>
      <c r="L2114" s="271" t="e">
        <f t="shared" si="790"/>
        <v>#DIV/0!</v>
      </c>
      <c r="M2114" s="272">
        <f t="shared" si="791"/>
        <v>40</v>
      </c>
      <c r="N2114" s="389"/>
      <c r="O2114" s="455" t="e">
        <f>(A2114*B2114*W2114)+(B2114*'Calculateur de trading'!H2114)</f>
        <v>#DIV/0!</v>
      </c>
      <c r="P2114" s="274" t="e">
        <f>O2114/'Déscriptions des trades'!CK2114</f>
        <v>#DIV/0!</v>
      </c>
      <c r="Q2114" s="456" t="e">
        <f>'Déscriptions des trades'!CK2114-O2114</f>
        <v>#DIV/0!</v>
      </c>
      <c r="R2114" s="466" t="e">
        <f t="shared" si="796"/>
        <v>#DIV/0!</v>
      </c>
      <c r="S2114" s="389"/>
      <c r="T2114" s="12"/>
      <c r="U2114" s="25"/>
      <c r="V2114" s="15"/>
      <c r="W2114" s="490">
        <f t="shared" si="800"/>
        <v>0</v>
      </c>
      <c r="X2114" s="21" t="e">
        <f>W2114*U2114/'Déscriptions des trades'!CK2114*'Déscriptions des trades'!B2114</f>
        <v>#DIV/0!</v>
      </c>
      <c r="Y2114" s="459"/>
      <c r="Z2114" s="389"/>
      <c r="AA2114" s="23">
        <f t="shared" si="797"/>
        <v>0.1</v>
      </c>
      <c r="AB2114" s="17" t="e">
        <f>(AA2114*'Déscriptions des trades'!U2114*'Déscriptions des trades'!B2114/'Déscriptions des trades'!CK2114)*'Déscriptions des trades'!W2114</f>
        <v>#DIV/0!</v>
      </c>
      <c r="AC2114" s="265" t="e">
        <f>AB2114*'Déscriptions des trades'!CK2114</f>
        <v>#DIV/0!</v>
      </c>
      <c r="AD2114" s="266" t="e">
        <f>'Déscriptions des trades'!CK2114-AC2114</f>
        <v>#DIV/0!</v>
      </c>
      <c r="AE2114" s="389"/>
      <c r="AF2114" s="399">
        <v>2110</v>
      </c>
      <c r="AG2114" s="389"/>
      <c r="AH2114" s="20"/>
      <c r="AI2114" s="303"/>
      <c r="AJ2114" s="307"/>
      <c r="AK2114" s="161"/>
      <c r="AL2114" s="305"/>
      <c r="AM2114" s="305"/>
      <c r="AN2114" s="162"/>
      <c r="AO2114" s="439"/>
      <c r="AP2114" s="162"/>
      <c r="AQ2114" s="113"/>
      <c r="AR2114" s="113"/>
      <c r="AS2114" s="384"/>
      <c r="AT2114" s="306"/>
      <c r="AU2114" s="306"/>
      <c r="AV2114" s="160"/>
      <c r="AW2114" s="158"/>
      <c r="AX2114" s="385"/>
      <c r="AY2114" s="453"/>
      <c r="AZ2114" s="165"/>
      <c r="BA2114" s="301"/>
      <c r="BB2114" s="165"/>
      <c r="BC2114" s="301"/>
      <c r="BD2114" s="165"/>
      <c r="BE2114" s="302"/>
      <c r="BF2114" s="302"/>
      <c r="BG2114" s="165"/>
      <c r="BH2114" s="303"/>
      <c r="BI2114" s="165"/>
      <c r="BJ2114" s="304"/>
      <c r="BK2114" s="394"/>
      <c r="BL2114" s="302"/>
      <c r="BM2114" s="302"/>
      <c r="BN2114" s="394"/>
      <c r="BO2114" s="302"/>
      <c r="BP2114" s="13"/>
      <c r="BQ2114" s="302"/>
      <c r="BR2114" s="13"/>
      <c r="BS2114" s="302"/>
      <c r="BT2114" s="13"/>
      <c r="BU2114" s="302"/>
      <c r="BV2114" s="386"/>
      <c r="BW2114" s="303"/>
      <c r="BX2114" s="303"/>
      <c r="BY2114" s="302"/>
      <c r="BZ2114" s="302"/>
      <c r="CA2114" s="387"/>
      <c r="CB2114" s="395"/>
      <c r="CC2114" s="12"/>
      <c r="CD2114" s="304"/>
      <c r="CE2114" s="14"/>
      <c r="CF2114" s="395"/>
      <c r="CG2114" s="397"/>
      <c r="CH2114" s="300">
        <f t="shared" si="801"/>
        <v>0</v>
      </c>
      <c r="CI2114" s="26"/>
      <c r="CJ2114" s="17">
        <f t="shared" si="798"/>
        <v>0</v>
      </c>
      <c r="CK2114" s="18">
        <f t="shared" si="809"/>
        <v>12.89</v>
      </c>
      <c r="CM2114" s="164"/>
      <c r="CN2114" s="302"/>
      <c r="CO2114" s="13">
        <f t="shared" si="802"/>
        <v>0</v>
      </c>
      <c r="CP2114" s="302"/>
      <c r="CQ2114" s="13">
        <f t="shared" si="803"/>
        <v>0</v>
      </c>
      <c r="CR2114" s="302"/>
      <c r="CS2114" s="13">
        <f t="shared" si="804"/>
        <v>0</v>
      </c>
      <c r="CT2114" s="302"/>
      <c r="CU2114" s="13">
        <f t="shared" si="799"/>
        <v>0</v>
      </c>
      <c r="CV2114" s="302"/>
      <c r="CW2114" s="13">
        <f t="shared" si="805"/>
        <v>0</v>
      </c>
      <c r="CX2114" s="13">
        <f t="shared" si="806"/>
        <v>0</v>
      </c>
      <c r="CY2114" s="251">
        <f t="shared" si="807"/>
        <v>0</v>
      </c>
      <c r="CZ2114" s="13" t="s">
        <v>29</v>
      </c>
      <c r="DA2114" s="13">
        <v>50</v>
      </c>
      <c r="DB2114" s="22">
        <f t="shared" si="808"/>
        <v>0</v>
      </c>
      <c r="DD2114" s="24"/>
      <c r="DF2114" s="163"/>
      <c r="DH2114" s="24"/>
      <c r="DI2114" s="447"/>
      <c r="DJ2114" s="163"/>
    </row>
    <row r="2115" spans="1:114" s="7" customFormat="1">
      <c r="A2115" s="277">
        <f t="shared" si="792"/>
        <v>50</v>
      </c>
      <c r="B2115" s="21" t="e">
        <f>'Calculateur de trading'!I2115/C2115/W2115</f>
        <v>#DIV/0!</v>
      </c>
      <c r="C2115" s="278">
        <f t="shared" si="793"/>
        <v>10</v>
      </c>
      <c r="D2115" s="426"/>
      <c r="E2115" s="273">
        <f t="shared" si="794"/>
        <v>100</v>
      </c>
      <c r="F2115" s="271">
        <f t="shared" si="786"/>
        <v>2</v>
      </c>
      <c r="G2115" s="271" t="e">
        <f t="shared" si="787"/>
        <v>#DIV/0!</v>
      </c>
      <c r="H2115" s="272">
        <f t="shared" si="788"/>
        <v>20</v>
      </c>
      <c r="I2115" s="270"/>
      <c r="J2115" s="273">
        <f t="shared" si="795"/>
        <v>200</v>
      </c>
      <c r="K2115" s="271">
        <f t="shared" si="789"/>
        <v>4</v>
      </c>
      <c r="L2115" s="271" t="e">
        <f t="shared" si="790"/>
        <v>#DIV/0!</v>
      </c>
      <c r="M2115" s="272">
        <f t="shared" si="791"/>
        <v>40</v>
      </c>
      <c r="N2115" s="389"/>
      <c r="O2115" s="455" t="e">
        <f>(A2115*B2115*W2115)+(B2115*'Calculateur de trading'!H2115)</f>
        <v>#DIV/0!</v>
      </c>
      <c r="P2115" s="274" t="e">
        <f>O2115/'Déscriptions des trades'!CK2115</f>
        <v>#DIV/0!</v>
      </c>
      <c r="Q2115" s="456" t="e">
        <f>'Déscriptions des trades'!CK2115-O2115</f>
        <v>#DIV/0!</v>
      </c>
      <c r="R2115" s="466" t="e">
        <f t="shared" si="796"/>
        <v>#DIV/0!</v>
      </c>
      <c r="S2115" s="389"/>
      <c r="T2115" s="12"/>
      <c r="U2115" s="25"/>
      <c r="V2115" s="15"/>
      <c r="W2115" s="490">
        <f t="shared" si="800"/>
        <v>0</v>
      </c>
      <c r="X2115" s="21" t="e">
        <f>W2115*U2115/'Déscriptions des trades'!CK2115*'Déscriptions des trades'!B2115</f>
        <v>#DIV/0!</v>
      </c>
      <c r="Y2115" s="459"/>
      <c r="Z2115" s="389"/>
      <c r="AA2115" s="23">
        <f t="shared" si="797"/>
        <v>0.1</v>
      </c>
      <c r="AB2115" s="17" t="e">
        <f>(AA2115*'Déscriptions des trades'!U2115*'Déscriptions des trades'!B2115/'Déscriptions des trades'!CK2115)*'Déscriptions des trades'!W2115</f>
        <v>#DIV/0!</v>
      </c>
      <c r="AC2115" s="265" t="e">
        <f>AB2115*'Déscriptions des trades'!CK2115</f>
        <v>#DIV/0!</v>
      </c>
      <c r="AD2115" s="266" t="e">
        <f>'Déscriptions des trades'!CK2115-AC2115</f>
        <v>#DIV/0!</v>
      </c>
      <c r="AE2115" s="389"/>
      <c r="AF2115" s="399">
        <v>2111</v>
      </c>
      <c r="AG2115" s="389"/>
      <c r="AH2115" s="20"/>
      <c r="AI2115" s="303"/>
      <c r="AJ2115" s="307"/>
      <c r="AK2115" s="161"/>
      <c r="AL2115" s="305"/>
      <c r="AM2115" s="305"/>
      <c r="AN2115" s="162"/>
      <c r="AO2115" s="439"/>
      <c r="AP2115" s="162"/>
      <c r="AQ2115" s="113"/>
      <c r="AR2115" s="113"/>
      <c r="AS2115" s="384"/>
      <c r="AT2115" s="306"/>
      <c r="AU2115" s="306"/>
      <c r="AV2115" s="160"/>
      <c r="AW2115" s="158"/>
      <c r="AX2115" s="385"/>
      <c r="AY2115" s="453"/>
      <c r="AZ2115" s="165"/>
      <c r="BA2115" s="301"/>
      <c r="BB2115" s="165"/>
      <c r="BC2115" s="301"/>
      <c r="BD2115" s="165"/>
      <c r="BE2115" s="302"/>
      <c r="BF2115" s="302"/>
      <c r="BG2115" s="165"/>
      <c r="BH2115" s="303"/>
      <c r="BI2115" s="165"/>
      <c r="BJ2115" s="304"/>
      <c r="BK2115" s="394"/>
      <c r="BL2115" s="302"/>
      <c r="BM2115" s="302"/>
      <c r="BN2115" s="394"/>
      <c r="BO2115" s="302"/>
      <c r="BP2115" s="13"/>
      <c r="BQ2115" s="302"/>
      <c r="BR2115" s="13"/>
      <c r="BS2115" s="302"/>
      <c r="BT2115" s="13"/>
      <c r="BU2115" s="302"/>
      <c r="BV2115" s="386"/>
      <c r="BW2115" s="303"/>
      <c r="BX2115" s="303"/>
      <c r="BY2115" s="302"/>
      <c r="BZ2115" s="302"/>
      <c r="CA2115" s="387"/>
      <c r="CB2115" s="395"/>
      <c r="CC2115" s="12"/>
      <c r="CD2115" s="304"/>
      <c r="CE2115" s="14"/>
      <c r="CF2115" s="395"/>
      <c r="CG2115" s="397"/>
      <c r="CH2115" s="300">
        <f t="shared" si="801"/>
        <v>0</v>
      </c>
      <c r="CI2115" s="26"/>
      <c r="CJ2115" s="17">
        <f t="shared" si="798"/>
        <v>0</v>
      </c>
      <c r="CK2115" s="18">
        <f t="shared" si="809"/>
        <v>12.89</v>
      </c>
      <c r="CM2115" s="164"/>
      <c r="CN2115" s="302"/>
      <c r="CO2115" s="13">
        <f t="shared" si="802"/>
        <v>0</v>
      </c>
      <c r="CP2115" s="302"/>
      <c r="CQ2115" s="13">
        <f t="shared" si="803"/>
        <v>0</v>
      </c>
      <c r="CR2115" s="302"/>
      <c r="CS2115" s="13">
        <f t="shared" si="804"/>
        <v>0</v>
      </c>
      <c r="CT2115" s="302"/>
      <c r="CU2115" s="13">
        <f t="shared" si="799"/>
        <v>0</v>
      </c>
      <c r="CV2115" s="302"/>
      <c r="CW2115" s="13">
        <f t="shared" si="805"/>
        <v>0</v>
      </c>
      <c r="CX2115" s="13">
        <f t="shared" si="806"/>
        <v>0</v>
      </c>
      <c r="CY2115" s="251">
        <f t="shared" si="807"/>
        <v>0</v>
      </c>
      <c r="CZ2115" s="13" t="s">
        <v>29</v>
      </c>
      <c r="DA2115" s="13">
        <v>50</v>
      </c>
      <c r="DB2115" s="22">
        <f t="shared" si="808"/>
        <v>0</v>
      </c>
      <c r="DD2115" s="24"/>
      <c r="DF2115" s="163"/>
      <c r="DH2115" s="24"/>
      <c r="DI2115" s="447"/>
      <c r="DJ2115" s="163"/>
    </row>
    <row r="2116" spans="1:114" s="7" customFormat="1">
      <c r="A2116" s="277">
        <f t="shared" si="792"/>
        <v>50</v>
      </c>
      <c r="B2116" s="21" t="e">
        <f>'Calculateur de trading'!I2116/C2116/W2116</f>
        <v>#DIV/0!</v>
      </c>
      <c r="C2116" s="278">
        <f t="shared" si="793"/>
        <v>10</v>
      </c>
      <c r="D2116" s="278"/>
      <c r="E2116" s="273">
        <f t="shared" si="794"/>
        <v>100</v>
      </c>
      <c r="F2116" s="271">
        <f t="shared" si="786"/>
        <v>2</v>
      </c>
      <c r="G2116" s="271" t="e">
        <f t="shared" si="787"/>
        <v>#DIV/0!</v>
      </c>
      <c r="H2116" s="272">
        <f t="shared" si="788"/>
        <v>20</v>
      </c>
      <c r="I2116" s="270"/>
      <c r="J2116" s="273">
        <f t="shared" si="795"/>
        <v>200</v>
      </c>
      <c r="K2116" s="271">
        <f t="shared" si="789"/>
        <v>4</v>
      </c>
      <c r="L2116" s="271" t="e">
        <f t="shared" si="790"/>
        <v>#DIV/0!</v>
      </c>
      <c r="M2116" s="272">
        <f t="shared" si="791"/>
        <v>40</v>
      </c>
      <c r="N2116" s="389"/>
      <c r="O2116" s="455" t="e">
        <f>(A2116*B2116*W2116)+(B2116*'Calculateur de trading'!H2116)</f>
        <v>#DIV/0!</v>
      </c>
      <c r="P2116" s="274" t="e">
        <f>O2116/'Déscriptions des trades'!CK2116</f>
        <v>#DIV/0!</v>
      </c>
      <c r="Q2116" s="456" t="e">
        <f>'Déscriptions des trades'!CK2116-O2116</f>
        <v>#DIV/0!</v>
      </c>
      <c r="R2116" s="466" t="e">
        <f t="shared" si="796"/>
        <v>#DIV/0!</v>
      </c>
      <c r="S2116" s="389"/>
      <c r="T2116" s="12"/>
      <c r="U2116" s="25"/>
      <c r="V2116" s="15"/>
      <c r="W2116" s="490">
        <f t="shared" si="800"/>
        <v>0</v>
      </c>
      <c r="X2116" s="21" t="e">
        <f>W2116*U2116/'Déscriptions des trades'!CK2116*'Déscriptions des trades'!B2116</f>
        <v>#DIV/0!</v>
      </c>
      <c r="Y2116" s="459"/>
      <c r="Z2116" s="389"/>
      <c r="AA2116" s="23">
        <f t="shared" si="797"/>
        <v>0.1</v>
      </c>
      <c r="AB2116" s="17" t="e">
        <f>(AA2116*'Déscriptions des trades'!U2116*'Déscriptions des trades'!B2116/'Déscriptions des trades'!CK2116)*'Déscriptions des trades'!W2116</f>
        <v>#DIV/0!</v>
      </c>
      <c r="AC2116" s="265" t="e">
        <f>AB2116*'Déscriptions des trades'!CK2116</f>
        <v>#DIV/0!</v>
      </c>
      <c r="AD2116" s="266" t="e">
        <f>'Déscriptions des trades'!CK2116-AC2116</f>
        <v>#DIV/0!</v>
      </c>
      <c r="AE2116" s="389"/>
      <c r="AF2116" s="399">
        <v>2112</v>
      </c>
      <c r="AG2116" s="389"/>
      <c r="AH2116" s="20"/>
      <c r="AI2116" s="303"/>
      <c r="AJ2116" s="307"/>
      <c r="AK2116" s="161"/>
      <c r="AL2116" s="305"/>
      <c r="AM2116" s="305"/>
      <c r="AN2116" s="162"/>
      <c r="AO2116" s="439"/>
      <c r="AP2116" s="162"/>
      <c r="AQ2116" s="113"/>
      <c r="AR2116" s="113"/>
      <c r="AS2116" s="384"/>
      <c r="AT2116" s="306"/>
      <c r="AU2116" s="306"/>
      <c r="AV2116" s="160"/>
      <c r="AW2116" s="158"/>
      <c r="AX2116" s="385"/>
      <c r="AY2116" s="453"/>
      <c r="AZ2116" s="165"/>
      <c r="BA2116" s="301"/>
      <c r="BB2116" s="165"/>
      <c r="BC2116" s="301"/>
      <c r="BD2116" s="165"/>
      <c r="BE2116" s="302"/>
      <c r="BF2116" s="302"/>
      <c r="BG2116" s="165"/>
      <c r="BH2116" s="303"/>
      <c r="BI2116" s="165"/>
      <c r="BJ2116" s="304"/>
      <c r="BK2116" s="394"/>
      <c r="BL2116" s="302"/>
      <c r="BM2116" s="302"/>
      <c r="BN2116" s="394"/>
      <c r="BO2116" s="302"/>
      <c r="BP2116" s="13"/>
      <c r="BQ2116" s="302"/>
      <c r="BR2116" s="13"/>
      <c r="BS2116" s="302"/>
      <c r="BT2116" s="13"/>
      <c r="BU2116" s="302"/>
      <c r="BV2116" s="386"/>
      <c r="BW2116" s="303"/>
      <c r="BX2116" s="303"/>
      <c r="BY2116" s="302"/>
      <c r="BZ2116" s="302"/>
      <c r="CA2116" s="387"/>
      <c r="CB2116" s="395"/>
      <c r="CC2116" s="12"/>
      <c r="CD2116" s="304"/>
      <c r="CE2116" s="14"/>
      <c r="CF2116" s="395"/>
      <c r="CG2116" s="397"/>
      <c r="CH2116" s="300">
        <f t="shared" si="801"/>
        <v>0</v>
      </c>
      <c r="CI2116" s="26"/>
      <c r="CJ2116" s="17">
        <f t="shared" si="798"/>
        <v>0</v>
      </c>
      <c r="CK2116" s="18">
        <f t="shared" si="809"/>
        <v>12.89</v>
      </c>
      <c r="CM2116" s="164"/>
      <c r="CN2116" s="302"/>
      <c r="CO2116" s="13">
        <f t="shared" si="802"/>
        <v>0</v>
      </c>
      <c r="CP2116" s="302"/>
      <c r="CQ2116" s="13">
        <f t="shared" si="803"/>
        <v>0</v>
      </c>
      <c r="CR2116" s="302"/>
      <c r="CS2116" s="13">
        <f t="shared" si="804"/>
        <v>0</v>
      </c>
      <c r="CT2116" s="302"/>
      <c r="CU2116" s="13">
        <f t="shared" si="799"/>
        <v>0</v>
      </c>
      <c r="CV2116" s="302"/>
      <c r="CW2116" s="13">
        <f t="shared" si="805"/>
        <v>0</v>
      </c>
      <c r="CX2116" s="13">
        <f t="shared" si="806"/>
        <v>0</v>
      </c>
      <c r="CY2116" s="251">
        <f t="shared" si="807"/>
        <v>0</v>
      </c>
      <c r="CZ2116" s="13" t="s">
        <v>29</v>
      </c>
      <c r="DA2116" s="13">
        <v>50</v>
      </c>
      <c r="DB2116" s="22">
        <f t="shared" si="808"/>
        <v>0</v>
      </c>
      <c r="DD2116" s="24"/>
      <c r="DF2116" s="163"/>
      <c r="DH2116" s="24"/>
      <c r="DI2116" s="447"/>
      <c r="DJ2116" s="163"/>
    </row>
    <row r="2117" spans="1:114" s="7" customFormat="1">
      <c r="A2117" s="277">
        <f t="shared" si="792"/>
        <v>50</v>
      </c>
      <c r="B2117" s="21" t="e">
        <f>'Calculateur de trading'!I2117/C2117/W2117</f>
        <v>#DIV/0!</v>
      </c>
      <c r="C2117" s="278">
        <f t="shared" si="793"/>
        <v>10</v>
      </c>
      <c r="D2117" s="426"/>
      <c r="E2117" s="273">
        <f t="shared" si="794"/>
        <v>100</v>
      </c>
      <c r="F2117" s="271">
        <f t="shared" ref="F2117:F2180" si="810">(E2117/A2117)</f>
        <v>2</v>
      </c>
      <c r="G2117" s="271" t="e">
        <f t="shared" ref="G2117:G2180" si="811">B2117/F2117</f>
        <v>#DIV/0!</v>
      </c>
      <c r="H2117" s="272">
        <f t="shared" ref="H2117:H2180" si="812">C2117*F2117</f>
        <v>20</v>
      </c>
      <c r="I2117" s="270"/>
      <c r="J2117" s="273">
        <f t="shared" si="795"/>
        <v>200</v>
      </c>
      <c r="K2117" s="271">
        <f t="shared" ref="K2117:K2180" si="813">J2117/A2117</f>
        <v>4</v>
      </c>
      <c r="L2117" s="271" t="e">
        <f t="shared" ref="L2117:L2180" si="814">B2117/K2117</f>
        <v>#DIV/0!</v>
      </c>
      <c r="M2117" s="272">
        <f t="shared" ref="M2117:M2180" si="815">C2117*K2117</f>
        <v>40</v>
      </c>
      <c r="N2117" s="389"/>
      <c r="O2117" s="455" t="e">
        <f>(A2117*B2117*W2117)+(B2117*'Calculateur de trading'!H2117)</f>
        <v>#DIV/0!</v>
      </c>
      <c r="P2117" s="274" t="e">
        <f>O2117/'Déscriptions des trades'!CK2117</f>
        <v>#DIV/0!</v>
      </c>
      <c r="Q2117" s="456" t="e">
        <f>'Déscriptions des trades'!CK2117-O2117</f>
        <v>#DIV/0!</v>
      </c>
      <c r="R2117" s="466" t="e">
        <f t="shared" si="796"/>
        <v>#DIV/0!</v>
      </c>
      <c r="S2117" s="389"/>
      <c r="T2117" s="12"/>
      <c r="U2117" s="25"/>
      <c r="V2117" s="15"/>
      <c r="W2117" s="490">
        <f t="shared" si="800"/>
        <v>0</v>
      </c>
      <c r="X2117" s="21" t="e">
        <f>W2117*U2117/'Déscriptions des trades'!CK2117*'Déscriptions des trades'!B2117</f>
        <v>#DIV/0!</v>
      </c>
      <c r="Y2117" s="459"/>
      <c r="Z2117" s="389"/>
      <c r="AA2117" s="23">
        <f t="shared" si="797"/>
        <v>0.1</v>
      </c>
      <c r="AB2117" s="17" t="e">
        <f>(AA2117*'Déscriptions des trades'!U2117*'Déscriptions des trades'!B2117/'Déscriptions des trades'!CK2117)*'Déscriptions des trades'!W2117</f>
        <v>#DIV/0!</v>
      </c>
      <c r="AC2117" s="265" t="e">
        <f>AB2117*'Déscriptions des trades'!CK2117</f>
        <v>#DIV/0!</v>
      </c>
      <c r="AD2117" s="266" t="e">
        <f>'Déscriptions des trades'!CK2117-AC2117</f>
        <v>#DIV/0!</v>
      </c>
      <c r="AE2117" s="389"/>
      <c r="AF2117" s="399">
        <v>2113</v>
      </c>
      <c r="AG2117" s="389"/>
      <c r="AH2117" s="20"/>
      <c r="AI2117" s="303"/>
      <c r="AJ2117" s="307"/>
      <c r="AK2117" s="161"/>
      <c r="AL2117" s="305"/>
      <c r="AM2117" s="305"/>
      <c r="AN2117" s="162"/>
      <c r="AO2117" s="439"/>
      <c r="AP2117" s="162"/>
      <c r="AQ2117" s="113"/>
      <c r="AR2117" s="113"/>
      <c r="AS2117" s="384"/>
      <c r="AT2117" s="306"/>
      <c r="AU2117" s="306"/>
      <c r="AV2117" s="160"/>
      <c r="AW2117" s="158"/>
      <c r="AX2117" s="385"/>
      <c r="AY2117" s="453"/>
      <c r="AZ2117" s="165"/>
      <c r="BA2117" s="301"/>
      <c r="BB2117" s="165"/>
      <c r="BC2117" s="301"/>
      <c r="BD2117" s="165"/>
      <c r="BE2117" s="302"/>
      <c r="BF2117" s="302"/>
      <c r="BG2117" s="165"/>
      <c r="BH2117" s="303"/>
      <c r="BI2117" s="165"/>
      <c r="BJ2117" s="304"/>
      <c r="BK2117" s="394"/>
      <c r="BL2117" s="302"/>
      <c r="BM2117" s="302"/>
      <c r="BN2117" s="394"/>
      <c r="BO2117" s="302"/>
      <c r="BP2117" s="13"/>
      <c r="BQ2117" s="302"/>
      <c r="BR2117" s="13"/>
      <c r="BS2117" s="302"/>
      <c r="BT2117" s="13"/>
      <c r="BU2117" s="302"/>
      <c r="BV2117" s="386"/>
      <c r="BW2117" s="303"/>
      <c r="BX2117" s="303"/>
      <c r="BY2117" s="302"/>
      <c r="BZ2117" s="302"/>
      <c r="CA2117" s="387"/>
      <c r="CB2117" s="395"/>
      <c r="CC2117" s="12"/>
      <c r="CD2117" s="304"/>
      <c r="CE2117" s="14"/>
      <c r="CF2117" s="395"/>
      <c r="CG2117" s="397"/>
      <c r="CH2117" s="300">
        <f t="shared" si="801"/>
        <v>0</v>
      </c>
      <c r="CI2117" s="26"/>
      <c r="CJ2117" s="17">
        <f t="shared" si="798"/>
        <v>0</v>
      </c>
      <c r="CK2117" s="18">
        <f t="shared" si="809"/>
        <v>12.89</v>
      </c>
      <c r="CM2117" s="164"/>
      <c r="CN2117" s="302"/>
      <c r="CO2117" s="13">
        <f t="shared" si="802"/>
        <v>0</v>
      </c>
      <c r="CP2117" s="302"/>
      <c r="CQ2117" s="13">
        <f t="shared" si="803"/>
        <v>0</v>
      </c>
      <c r="CR2117" s="302"/>
      <c r="CS2117" s="13">
        <f t="shared" si="804"/>
        <v>0</v>
      </c>
      <c r="CT2117" s="302"/>
      <c r="CU2117" s="13">
        <f t="shared" si="799"/>
        <v>0</v>
      </c>
      <c r="CV2117" s="302"/>
      <c r="CW2117" s="13">
        <f t="shared" si="805"/>
        <v>0</v>
      </c>
      <c r="CX2117" s="13">
        <f t="shared" si="806"/>
        <v>0</v>
      </c>
      <c r="CY2117" s="251">
        <f t="shared" si="807"/>
        <v>0</v>
      </c>
      <c r="CZ2117" s="13" t="s">
        <v>29</v>
      </c>
      <c r="DA2117" s="13">
        <v>50</v>
      </c>
      <c r="DB2117" s="22">
        <f t="shared" si="808"/>
        <v>0</v>
      </c>
      <c r="DD2117" s="24"/>
      <c r="DF2117" s="163"/>
      <c r="DH2117" s="24"/>
      <c r="DI2117" s="447"/>
      <c r="DJ2117" s="163"/>
    </row>
    <row r="2118" spans="1:114" s="7" customFormat="1">
      <c r="A2118" s="277">
        <f t="shared" ref="A2118:A2181" si="816">A2117</f>
        <v>50</v>
      </c>
      <c r="B2118" s="21" t="e">
        <f>'Calculateur de trading'!I2118/C2118/W2118</f>
        <v>#DIV/0!</v>
      </c>
      <c r="C2118" s="278">
        <f t="shared" ref="C2118:C2181" si="817">C2117</f>
        <v>10</v>
      </c>
      <c r="D2118" s="278"/>
      <c r="E2118" s="273">
        <f t="shared" ref="E2118:E2181" si="818">E2117</f>
        <v>100</v>
      </c>
      <c r="F2118" s="271">
        <f t="shared" si="810"/>
        <v>2</v>
      </c>
      <c r="G2118" s="271" t="e">
        <f t="shared" si="811"/>
        <v>#DIV/0!</v>
      </c>
      <c r="H2118" s="272">
        <f t="shared" si="812"/>
        <v>20</v>
      </c>
      <c r="I2118" s="270"/>
      <c r="J2118" s="273">
        <f t="shared" ref="J2118:J2181" si="819">J2117</f>
        <v>200</v>
      </c>
      <c r="K2118" s="271">
        <f t="shared" si="813"/>
        <v>4</v>
      </c>
      <c r="L2118" s="271" t="e">
        <f t="shared" si="814"/>
        <v>#DIV/0!</v>
      </c>
      <c r="M2118" s="272">
        <f t="shared" si="815"/>
        <v>40</v>
      </c>
      <c r="N2118" s="389"/>
      <c r="O2118" s="455" t="e">
        <f>(A2118*B2118*W2118)+(B2118*'Calculateur de trading'!H2118)</f>
        <v>#DIV/0!</v>
      </c>
      <c r="P2118" s="274" t="e">
        <f>O2118/'Déscriptions des trades'!CK2118</f>
        <v>#DIV/0!</v>
      </c>
      <c r="Q2118" s="456" t="e">
        <f>'Déscriptions des trades'!CK2118-O2118</f>
        <v>#DIV/0!</v>
      </c>
      <c r="R2118" s="466" t="e">
        <f t="shared" ref="R2118:R2181" si="820">B2118*C2118</f>
        <v>#DIV/0!</v>
      </c>
      <c r="S2118" s="389"/>
      <c r="T2118" s="12"/>
      <c r="U2118" s="25"/>
      <c r="V2118" s="15"/>
      <c r="W2118" s="490">
        <f t="shared" si="800"/>
        <v>0</v>
      </c>
      <c r="X2118" s="21" t="e">
        <f>W2118*U2118/'Déscriptions des trades'!CK2118*'Déscriptions des trades'!B2118</f>
        <v>#DIV/0!</v>
      </c>
      <c r="Y2118" s="459"/>
      <c r="Z2118" s="389"/>
      <c r="AA2118" s="23">
        <f t="shared" ref="AA2118:AA2181" si="821">AA2117</f>
        <v>0.1</v>
      </c>
      <c r="AB2118" s="17" t="e">
        <f>(AA2118*'Déscriptions des trades'!U2118*'Déscriptions des trades'!B2118/'Déscriptions des trades'!CK2118)*'Déscriptions des trades'!W2118</f>
        <v>#DIV/0!</v>
      </c>
      <c r="AC2118" s="265" t="e">
        <f>AB2118*'Déscriptions des trades'!CK2118</f>
        <v>#DIV/0!</v>
      </c>
      <c r="AD2118" s="266" t="e">
        <f>'Déscriptions des trades'!CK2118-AC2118</f>
        <v>#DIV/0!</v>
      </c>
      <c r="AE2118" s="389"/>
      <c r="AF2118" s="399">
        <v>2114</v>
      </c>
      <c r="AG2118" s="389"/>
      <c r="AH2118" s="20"/>
      <c r="AI2118" s="303"/>
      <c r="AJ2118" s="307"/>
      <c r="AK2118" s="161"/>
      <c r="AL2118" s="305"/>
      <c r="AM2118" s="305"/>
      <c r="AN2118" s="162"/>
      <c r="AO2118" s="439"/>
      <c r="AP2118" s="162"/>
      <c r="AQ2118" s="113"/>
      <c r="AR2118" s="113"/>
      <c r="AS2118" s="384"/>
      <c r="AT2118" s="306"/>
      <c r="AU2118" s="306"/>
      <c r="AV2118" s="160"/>
      <c r="AW2118" s="158"/>
      <c r="AX2118" s="385"/>
      <c r="AY2118" s="453"/>
      <c r="AZ2118" s="165"/>
      <c r="BA2118" s="301"/>
      <c r="BB2118" s="165"/>
      <c r="BC2118" s="301"/>
      <c r="BD2118" s="165"/>
      <c r="BE2118" s="302"/>
      <c r="BF2118" s="302"/>
      <c r="BG2118" s="165"/>
      <c r="BH2118" s="303"/>
      <c r="BI2118" s="165"/>
      <c r="BJ2118" s="304"/>
      <c r="BK2118" s="394"/>
      <c r="BL2118" s="302"/>
      <c r="BM2118" s="302"/>
      <c r="BN2118" s="394"/>
      <c r="BO2118" s="302"/>
      <c r="BP2118" s="13"/>
      <c r="BQ2118" s="302"/>
      <c r="BR2118" s="13"/>
      <c r="BS2118" s="302"/>
      <c r="BT2118" s="13"/>
      <c r="BU2118" s="302"/>
      <c r="BV2118" s="386"/>
      <c r="BW2118" s="303"/>
      <c r="BX2118" s="303"/>
      <c r="BY2118" s="302"/>
      <c r="BZ2118" s="302"/>
      <c r="CA2118" s="387"/>
      <c r="CB2118" s="395"/>
      <c r="CC2118" s="12"/>
      <c r="CD2118" s="304"/>
      <c r="CE2118" s="14"/>
      <c r="CF2118" s="395"/>
      <c r="CG2118" s="397"/>
      <c r="CH2118" s="300">
        <f t="shared" si="801"/>
        <v>0</v>
      </c>
      <c r="CI2118" s="26"/>
      <c r="CJ2118" s="17">
        <f t="shared" si="798"/>
        <v>0</v>
      </c>
      <c r="CK2118" s="18">
        <f t="shared" si="809"/>
        <v>12.89</v>
      </c>
      <c r="CM2118" s="164"/>
      <c r="CN2118" s="302"/>
      <c r="CO2118" s="13">
        <f t="shared" si="802"/>
        <v>0</v>
      </c>
      <c r="CP2118" s="302"/>
      <c r="CQ2118" s="13">
        <f t="shared" si="803"/>
        <v>0</v>
      </c>
      <c r="CR2118" s="302"/>
      <c r="CS2118" s="13">
        <f t="shared" si="804"/>
        <v>0</v>
      </c>
      <c r="CT2118" s="302"/>
      <c r="CU2118" s="13">
        <f t="shared" si="799"/>
        <v>0</v>
      </c>
      <c r="CV2118" s="302"/>
      <c r="CW2118" s="13">
        <f t="shared" si="805"/>
        <v>0</v>
      </c>
      <c r="CX2118" s="13">
        <f t="shared" si="806"/>
        <v>0</v>
      </c>
      <c r="CY2118" s="251">
        <f t="shared" si="807"/>
        <v>0</v>
      </c>
      <c r="CZ2118" s="13" t="s">
        <v>29</v>
      </c>
      <c r="DA2118" s="13">
        <v>50</v>
      </c>
      <c r="DB2118" s="22">
        <f t="shared" si="808"/>
        <v>0</v>
      </c>
      <c r="DD2118" s="24"/>
      <c r="DF2118" s="163"/>
      <c r="DH2118" s="24"/>
      <c r="DI2118" s="447"/>
      <c r="DJ2118" s="163"/>
    </row>
    <row r="2119" spans="1:114" s="7" customFormat="1">
      <c r="A2119" s="277">
        <f t="shared" si="816"/>
        <v>50</v>
      </c>
      <c r="B2119" s="21" t="e">
        <f>'Calculateur de trading'!I2119/C2119/W2119</f>
        <v>#DIV/0!</v>
      </c>
      <c r="C2119" s="278">
        <f t="shared" si="817"/>
        <v>10</v>
      </c>
      <c r="D2119" s="426"/>
      <c r="E2119" s="273">
        <f t="shared" si="818"/>
        <v>100</v>
      </c>
      <c r="F2119" s="271">
        <f t="shared" si="810"/>
        <v>2</v>
      </c>
      <c r="G2119" s="271" t="e">
        <f t="shared" si="811"/>
        <v>#DIV/0!</v>
      </c>
      <c r="H2119" s="272">
        <f t="shared" si="812"/>
        <v>20</v>
      </c>
      <c r="I2119" s="270"/>
      <c r="J2119" s="273">
        <f t="shared" si="819"/>
        <v>200</v>
      </c>
      <c r="K2119" s="271">
        <f t="shared" si="813"/>
        <v>4</v>
      </c>
      <c r="L2119" s="271" t="e">
        <f t="shared" si="814"/>
        <v>#DIV/0!</v>
      </c>
      <c r="M2119" s="272">
        <f t="shared" si="815"/>
        <v>40</v>
      </c>
      <c r="N2119" s="389"/>
      <c r="O2119" s="455" t="e">
        <f>(A2119*B2119*W2119)+(B2119*'Calculateur de trading'!H2119)</f>
        <v>#DIV/0!</v>
      </c>
      <c r="P2119" s="274" t="e">
        <f>O2119/'Déscriptions des trades'!CK2119</f>
        <v>#DIV/0!</v>
      </c>
      <c r="Q2119" s="456" t="e">
        <f>'Déscriptions des trades'!CK2119-O2119</f>
        <v>#DIV/0!</v>
      </c>
      <c r="R2119" s="466" t="e">
        <f t="shared" si="820"/>
        <v>#DIV/0!</v>
      </c>
      <c r="S2119" s="389"/>
      <c r="T2119" s="12"/>
      <c r="U2119" s="25"/>
      <c r="V2119" s="15"/>
      <c r="W2119" s="490">
        <f t="shared" si="800"/>
        <v>0</v>
      </c>
      <c r="X2119" s="21" t="e">
        <f>W2119*U2119/'Déscriptions des trades'!CK2119*'Déscriptions des trades'!B2119</f>
        <v>#DIV/0!</v>
      </c>
      <c r="Y2119" s="459"/>
      <c r="Z2119" s="389"/>
      <c r="AA2119" s="23">
        <f t="shared" si="821"/>
        <v>0.1</v>
      </c>
      <c r="AB2119" s="17" t="e">
        <f>(AA2119*'Déscriptions des trades'!U2119*'Déscriptions des trades'!B2119/'Déscriptions des trades'!CK2119)*'Déscriptions des trades'!W2119</f>
        <v>#DIV/0!</v>
      </c>
      <c r="AC2119" s="265" t="e">
        <f>AB2119*'Déscriptions des trades'!CK2119</f>
        <v>#DIV/0!</v>
      </c>
      <c r="AD2119" s="266" t="e">
        <f>'Déscriptions des trades'!CK2119-AC2119</f>
        <v>#DIV/0!</v>
      </c>
      <c r="AE2119" s="389"/>
      <c r="AF2119" s="399">
        <v>2115</v>
      </c>
      <c r="AG2119" s="389"/>
      <c r="AH2119" s="20"/>
      <c r="AI2119" s="303"/>
      <c r="AJ2119" s="307"/>
      <c r="AK2119" s="161"/>
      <c r="AL2119" s="305"/>
      <c r="AM2119" s="305"/>
      <c r="AN2119" s="162"/>
      <c r="AO2119" s="439"/>
      <c r="AP2119" s="162"/>
      <c r="AQ2119" s="113"/>
      <c r="AR2119" s="113"/>
      <c r="AS2119" s="384"/>
      <c r="AT2119" s="306"/>
      <c r="AU2119" s="306"/>
      <c r="AV2119" s="160"/>
      <c r="AW2119" s="158"/>
      <c r="AX2119" s="385"/>
      <c r="AY2119" s="453"/>
      <c r="AZ2119" s="165"/>
      <c r="BA2119" s="301"/>
      <c r="BB2119" s="165"/>
      <c r="BC2119" s="301"/>
      <c r="BD2119" s="165"/>
      <c r="BE2119" s="302"/>
      <c r="BF2119" s="302"/>
      <c r="BG2119" s="165"/>
      <c r="BH2119" s="303"/>
      <c r="BI2119" s="165"/>
      <c r="BJ2119" s="304"/>
      <c r="BK2119" s="394"/>
      <c r="BL2119" s="302"/>
      <c r="BM2119" s="302"/>
      <c r="BN2119" s="394"/>
      <c r="BO2119" s="302"/>
      <c r="BP2119" s="13"/>
      <c r="BQ2119" s="302"/>
      <c r="BR2119" s="13"/>
      <c r="BS2119" s="302"/>
      <c r="BT2119" s="13"/>
      <c r="BU2119" s="302"/>
      <c r="BV2119" s="386"/>
      <c r="BW2119" s="303"/>
      <c r="BX2119" s="303"/>
      <c r="BY2119" s="302"/>
      <c r="BZ2119" s="302"/>
      <c r="CA2119" s="387"/>
      <c r="CB2119" s="395"/>
      <c r="CC2119" s="12"/>
      <c r="CD2119" s="304"/>
      <c r="CE2119" s="14"/>
      <c r="CF2119" s="395"/>
      <c r="CG2119" s="397"/>
      <c r="CH2119" s="300">
        <f t="shared" si="801"/>
        <v>0</v>
      </c>
      <c r="CI2119" s="26"/>
      <c r="CJ2119" s="17">
        <f t="shared" si="798"/>
        <v>0</v>
      </c>
      <c r="CK2119" s="18">
        <f t="shared" si="809"/>
        <v>12.89</v>
      </c>
      <c r="CM2119" s="164"/>
      <c r="CN2119" s="302"/>
      <c r="CO2119" s="13">
        <f t="shared" si="802"/>
        <v>0</v>
      </c>
      <c r="CP2119" s="302"/>
      <c r="CQ2119" s="13">
        <f t="shared" si="803"/>
        <v>0</v>
      </c>
      <c r="CR2119" s="302"/>
      <c r="CS2119" s="13">
        <f t="shared" si="804"/>
        <v>0</v>
      </c>
      <c r="CT2119" s="302"/>
      <c r="CU2119" s="13">
        <f t="shared" si="799"/>
        <v>0</v>
      </c>
      <c r="CV2119" s="302"/>
      <c r="CW2119" s="13">
        <f t="shared" si="805"/>
        <v>0</v>
      </c>
      <c r="CX2119" s="13">
        <f t="shared" si="806"/>
        <v>0</v>
      </c>
      <c r="CY2119" s="251">
        <f t="shared" si="807"/>
        <v>0</v>
      </c>
      <c r="CZ2119" s="13" t="s">
        <v>29</v>
      </c>
      <c r="DA2119" s="13">
        <v>50</v>
      </c>
      <c r="DB2119" s="22">
        <f t="shared" si="808"/>
        <v>0</v>
      </c>
      <c r="DD2119" s="24"/>
      <c r="DF2119" s="163"/>
      <c r="DH2119" s="24"/>
      <c r="DI2119" s="447"/>
      <c r="DJ2119" s="163"/>
    </row>
    <row r="2120" spans="1:114" s="7" customFormat="1">
      <c r="A2120" s="277">
        <f t="shared" si="816"/>
        <v>50</v>
      </c>
      <c r="B2120" s="21" t="e">
        <f>'Calculateur de trading'!I2120/C2120/W2120</f>
        <v>#DIV/0!</v>
      </c>
      <c r="C2120" s="278">
        <f t="shared" si="817"/>
        <v>10</v>
      </c>
      <c r="D2120" s="426"/>
      <c r="E2120" s="273">
        <f t="shared" si="818"/>
        <v>100</v>
      </c>
      <c r="F2120" s="271">
        <f t="shared" si="810"/>
        <v>2</v>
      </c>
      <c r="G2120" s="271" t="e">
        <f t="shared" si="811"/>
        <v>#DIV/0!</v>
      </c>
      <c r="H2120" s="272">
        <f t="shared" si="812"/>
        <v>20</v>
      </c>
      <c r="I2120" s="270"/>
      <c r="J2120" s="273">
        <f t="shared" si="819"/>
        <v>200</v>
      </c>
      <c r="K2120" s="271">
        <f t="shared" si="813"/>
        <v>4</v>
      </c>
      <c r="L2120" s="271" t="e">
        <f t="shared" si="814"/>
        <v>#DIV/0!</v>
      </c>
      <c r="M2120" s="272">
        <f t="shared" si="815"/>
        <v>40</v>
      </c>
      <c r="N2120" s="389"/>
      <c r="O2120" s="455" t="e">
        <f>(A2120*B2120*W2120)+(B2120*'Calculateur de trading'!H2120)</f>
        <v>#DIV/0!</v>
      </c>
      <c r="P2120" s="274" t="e">
        <f>O2120/'Déscriptions des trades'!CK2120</f>
        <v>#DIV/0!</v>
      </c>
      <c r="Q2120" s="456" t="e">
        <f>'Déscriptions des trades'!CK2120-O2120</f>
        <v>#DIV/0!</v>
      </c>
      <c r="R2120" s="466" t="e">
        <f t="shared" si="820"/>
        <v>#DIV/0!</v>
      </c>
      <c r="S2120" s="389"/>
      <c r="T2120" s="12"/>
      <c r="U2120" s="25"/>
      <c r="V2120" s="15"/>
      <c r="W2120" s="490">
        <f t="shared" si="800"/>
        <v>0</v>
      </c>
      <c r="X2120" s="21" t="e">
        <f>W2120*U2120/'Déscriptions des trades'!CK2120*'Déscriptions des trades'!B2120</f>
        <v>#DIV/0!</v>
      </c>
      <c r="Y2120" s="459"/>
      <c r="Z2120" s="389"/>
      <c r="AA2120" s="23">
        <f t="shared" si="821"/>
        <v>0.1</v>
      </c>
      <c r="AB2120" s="17" t="e">
        <f>(AA2120*'Déscriptions des trades'!U2120*'Déscriptions des trades'!B2120/'Déscriptions des trades'!CK2120)*'Déscriptions des trades'!W2120</f>
        <v>#DIV/0!</v>
      </c>
      <c r="AC2120" s="265" t="e">
        <f>AB2120*'Déscriptions des trades'!CK2120</f>
        <v>#DIV/0!</v>
      </c>
      <c r="AD2120" s="266" t="e">
        <f>'Déscriptions des trades'!CK2120-AC2120</f>
        <v>#DIV/0!</v>
      </c>
      <c r="AE2120" s="389"/>
      <c r="AF2120" s="399">
        <v>2116</v>
      </c>
      <c r="AG2120" s="389"/>
      <c r="AH2120" s="20"/>
      <c r="AI2120" s="303"/>
      <c r="AJ2120" s="307"/>
      <c r="AK2120" s="161"/>
      <c r="AL2120" s="305"/>
      <c r="AM2120" s="305"/>
      <c r="AN2120" s="162"/>
      <c r="AO2120" s="439"/>
      <c r="AP2120" s="162"/>
      <c r="AQ2120" s="113"/>
      <c r="AR2120" s="113"/>
      <c r="AS2120" s="384"/>
      <c r="AT2120" s="306"/>
      <c r="AU2120" s="306"/>
      <c r="AV2120" s="160"/>
      <c r="AW2120" s="158"/>
      <c r="AX2120" s="385"/>
      <c r="AY2120" s="453"/>
      <c r="AZ2120" s="165"/>
      <c r="BA2120" s="301"/>
      <c r="BB2120" s="165"/>
      <c r="BC2120" s="301"/>
      <c r="BD2120" s="165"/>
      <c r="BE2120" s="302"/>
      <c r="BF2120" s="302"/>
      <c r="BG2120" s="165"/>
      <c r="BH2120" s="303"/>
      <c r="BI2120" s="165"/>
      <c r="BJ2120" s="304"/>
      <c r="BK2120" s="394"/>
      <c r="BL2120" s="302"/>
      <c r="BM2120" s="302"/>
      <c r="BN2120" s="394"/>
      <c r="BO2120" s="302"/>
      <c r="BP2120" s="13"/>
      <c r="BQ2120" s="302"/>
      <c r="BR2120" s="13"/>
      <c r="BS2120" s="302"/>
      <c r="BT2120" s="13"/>
      <c r="BU2120" s="302"/>
      <c r="BV2120" s="386"/>
      <c r="BW2120" s="303"/>
      <c r="BX2120" s="303"/>
      <c r="BY2120" s="302"/>
      <c r="BZ2120" s="302"/>
      <c r="CA2120" s="387"/>
      <c r="CB2120" s="395"/>
      <c r="CC2120" s="12"/>
      <c r="CD2120" s="304"/>
      <c r="CE2120" s="14"/>
      <c r="CF2120" s="395"/>
      <c r="CG2120" s="397"/>
      <c r="CH2120" s="300">
        <f t="shared" si="801"/>
        <v>0</v>
      </c>
      <c r="CI2120" s="26"/>
      <c r="CJ2120" s="17">
        <f t="shared" ref="CJ2120:CJ2183" si="822">CI2120/CK2119</f>
        <v>0</v>
      </c>
      <c r="CK2120" s="18">
        <f t="shared" si="809"/>
        <v>12.89</v>
      </c>
      <c r="CM2120" s="164"/>
      <c r="CN2120" s="302"/>
      <c r="CO2120" s="13">
        <f t="shared" si="802"/>
        <v>0</v>
      </c>
      <c r="CP2120" s="302"/>
      <c r="CQ2120" s="13">
        <f t="shared" si="803"/>
        <v>0</v>
      </c>
      <c r="CR2120" s="302"/>
      <c r="CS2120" s="13">
        <f t="shared" si="804"/>
        <v>0</v>
      </c>
      <c r="CT2120" s="302"/>
      <c r="CU2120" s="13">
        <f t="shared" ref="CU2120:CU2183" si="823">IF(CT2120="Bon",10,)</f>
        <v>0</v>
      </c>
      <c r="CV2120" s="302"/>
      <c r="CW2120" s="13">
        <f t="shared" si="805"/>
        <v>0</v>
      </c>
      <c r="CX2120" s="13">
        <f t="shared" si="806"/>
        <v>0</v>
      </c>
      <c r="CY2120" s="251">
        <f t="shared" si="807"/>
        <v>0</v>
      </c>
      <c r="CZ2120" s="13" t="s">
        <v>29</v>
      </c>
      <c r="DA2120" s="13">
        <v>50</v>
      </c>
      <c r="DB2120" s="22">
        <f t="shared" si="808"/>
        <v>0</v>
      </c>
      <c r="DD2120" s="24"/>
      <c r="DF2120" s="163"/>
      <c r="DH2120" s="24"/>
      <c r="DI2120" s="447"/>
      <c r="DJ2120" s="163"/>
    </row>
    <row r="2121" spans="1:114" s="7" customFormat="1">
      <c r="A2121" s="277">
        <f t="shared" si="816"/>
        <v>50</v>
      </c>
      <c r="B2121" s="21" t="e">
        <f>'Calculateur de trading'!I2121/C2121/W2121</f>
        <v>#DIV/0!</v>
      </c>
      <c r="C2121" s="278">
        <f t="shared" si="817"/>
        <v>10</v>
      </c>
      <c r="D2121" s="278"/>
      <c r="E2121" s="273">
        <f t="shared" si="818"/>
        <v>100</v>
      </c>
      <c r="F2121" s="271">
        <f t="shared" si="810"/>
        <v>2</v>
      </c>
      <c r="G2121" s="271" t="e">
        <f t="shared" si="811"/>
        <v>#DIV/0!</v>
      </c>
      <c r="H2121" s="272">
        <f t="shared" si="812"/>
        <v>20</v>
      </c>
      <c r="I2121" s="270"/>
      <c r="J2121" s="273">
        <f t="shared" si="819"/>
        <v>200</v>
      </c>
      <c r="K2121" s="271">
        <f t="shared" si="813"/>
        <v>4</v>
      </c>
      <c r="L2121" s="271" t="e">
        <f t="shared" si="814"/>
        <v>#DIV/0!</v>
      </c>
      <c r="M2121" s="272">
        <f t="shared" si="815"/>
        <v>40</v>
      </c>
      <c r="N2121" s="389"/>
      <c r="O2121" s="455" t="e">
        <f>(A2121*B2121*W2121)+(B2121*'Calculateur de trading'!H2121)</f>
        <v>#DIV/0!</v>
      </c>
      <c r="P2121" s="274" t="e">
        <f>O2121/'Déscriptions des trades'!CK2121</f>
        <v>#DIV/0!</v>
      </c>
      <c r="Q2121" s="456" t="e">
        <f>'Déscriptions des trades'!CK2121-O2121</f>
        <v>#DIV/0!</v>
      </c>
      <c r="R2121" s="466" t="e">
        <f t="shared" si="820"/>
        <v>#DIV/0!</v>
      </c>
      <c r="S2121" s="389"/>
      <c r="T2121" s="12"/>
      <c r="U2121" s="25"/>
      <c r="V2121" s="15"/>
      <c r="W2121" s="490">
        <f t="shared" ref="W2121:W2184" si="824">W2120</f>
        <v>0</v>
      </c>
      <c r="X2121" s="21" t="e">
        <f>W2121*U2121/'Déscriptions des trades'!CK2121*'Déscriptions des trades'!B2121</f>
        <v>#DIV/0!</v>
      </c>
      <c r="Y2121" s="459"/>
      <c r="Z2121" s="389"/>
      <c r="AA2121" s="23">
        <f t="shared" si="821"/>
        <v>0.1</v>
      </c>
      <c r="AB2121" s="17" t="e">
        <f>(AA2121*'Déscriptions des trades'!U2121*'Déscriptions des trades'!B2121/'Déscriptions des trades'!CK2121)*'Déscriptions des trades'!W2121</f>
        <v>#DIV/0!</v>
      </c>
      <c r="AC2121" s="265" t="e">
        <f>AB2121*'Déscriptions des trades'!CK2121</f>
        <v>#DIV/0!</v>
      </c>
      <c r="AD2121" s="266" t="e">
        <f>'Déscriptions des trades'!CK2121-AC2121</f>
        <v>#DIV/0!</v>
      </c>
      <c r="AE2121" s="389"/>
      <c r="AF2121" s="399">
        <v>2117</v>
      </c>
      <c r="AG2121" s="389"/>
      <c r="AH2121" s="20"/>
      <c r="AI2121" s="303"/>
      <c r="AJ2121" s="307"/>
      <c r="AK2121" s="161"/>
      <c r="AL2121" s="305"/>
      <c r="AM2121" s="305"/>
      <c r="AN2121" s="162"/>
      <c r="AO2121" s="439"/>
      <c r="AP2121" s="162"/>
      <c r="AQ2121" s="113"/>
      <c r="AR2121" s="113"/>
      <c r="AS2121" s="384"/>
      <c r="AT2121" s="306"/>
      <c r="AU2121" s="306"/>
      <c r="AV2121" s="160"/>
      <c r="AW2121" s="158"/>
      <c r="AX2121" s="385"/>
      <c r="AY2121" s="453"/>
      <c r="AZ2121" s="165"/>
      <c r="BA2121" s="301"/>
      <c r="BB2121" s="165"/>
      <c r="BC2121" s="301"/>
      <c r="BD2121" s="165"/>
      <c r="BE2121" s="302"/>
      <c r="BF2121" s="302"/>
      <c r="BG2121" s="165"/>
      <c r="BH2121" s="303"/>
      <c r="BI2121" s="165"/>
      <c r="BJ2121" s="304"/>
      <c r="BK2121" s="394"/>
      <c r="BL2121" s="302"/>
      <c r="BM2121" s="302"/>
      <c r="BN2121" s="394"/>
      <c r="BO2121" s="302"/>
      <c r="BP2121" s="13"/>
      <c r="BQ2121" s="302"/>
      <c r="BR2121" s="13"/>
      <c r="BS2121" s="302"/>
      <c r="BT2121" s="13"/>
      <c r="BU2121" s="302"/>
      <c r="BV2121" s="386"/>
      <c r="BW2121" s="303"/>
      <c r="BX2121" s="303"/>
      <c r="BY2121" s="302"/>
      <c r="BZ2121" s="302"/>
      <c r="CA2121" s="387"/>
      <c r="CB2121" s="395"/>
      <c r="CC2121" s="12"/>
      <c r="CD2121" s="304"/>
      <c r="CE2121" s="14"/>
      <c r="CF2121" s="395"/>
      <c r="CG2121" s="397"/>
      <c r="CH2121" s="300">
        <f t="shared" si="801"/>
        <v>0</v>
      </c>
      <c r="CI2121" s="26"/>
      <c r="CJ2121" s="17">
        <f t="shared" si="822"/>
        <v>0</v>
      </c>
      <c r="CK2121" s="18">
        <f t="shared" si="809"/>
        <v>12.89</v>
      </c>
      <c r="CM2121" s="164"/>
      <c r="CN2121" s="302"/>
      <c r="CO2121" s="13">
        <f t="shared" si="802"/>
        <v>0</v>
      </c>
      <c r="CP2121" s="302"/>
      <c r="CQ2121" s="13">
        <f t="shared" si="803"/>
        <v>0</v>
      </c>
      <c r="CR2121" s="302"/>
      <c r="CS2121" s="13">
        <f t="shared" si="804"/>
        <v>0</v>
      </c>
      <c r="CT2121" s="302"/>
      <c r="CU2121" s="13">
        <f t="shared" si="823"/>
        <v>0</v>
      </c>
      <c r="CV2121" s="302"/>
      <c r="CW2121" s="13">
        <f t="shared" si="805"/>
        <v>0</v>
      </c>
      <c r="CX2121" s="13">
        <f t="shared" si="806"/>
        <v>0</v>
      </c>
      <c r="CY2121" s="251">
        <f t="shared" si="807"/>
        <v>0</v>
      </c>
      <c r="CZ2121" s="13" t="s">
        <v>29</v>
      </c>
      <c r="DA2121" s="13">
        <v>50</v>
      </c>
      <c r="DB2121" s="22">
        <f t="shared" si="808"/>
        <v>0</v>
      </c>
      <c r="DD2121" s="24"/>
      <c r="DF2121" s="163"/>
      <c r="DH2121" s="24"/>
      <c r="DI2121" s="447"/>
      <c r="DJ2121" s="163"/>
    </row>
    <row r="2122" spans="1:114" s="7" customFormat="1">
      <c r="A2122" s="277">
        <f t="shared" si="816"/>
        <v>50</v>
      </c>
      <c r="B2122" s="21" t="e">
        <f>'Calculateur de trading'!I2122/C2122/W2122</f>
        <v>#DIV/0!</v>
      </c>
      <c r="C2122" s="278">
        <f t="shared" si="817"/>
        <v>10</v>
      </c>
      <c r="D2122" s="426"/>
      <c r="E2122" s="273">
        <f t="shared" si="818"/>
        <v>100</v>
      </c>
      <c r="F2122" s="271">
        <f t="shared" si="810"/>
        <v>2</v>
      </c>
      <c r="G2122" s="271" t="e">
        <f t="shared" si="811"/>
        <v>#DIV/0!</v>
      </c>
      <c r="H2122" s="272">
        <f t="shared" si="812"/>
        <v>20</v>
      </c>
      <c r="I2122" s="270"/>
      <c r="J2122" s="273">
        <f t="shared" si="819"/>
        <v>200</v>
      </c>
      <c r="K2122" s="271">
        <f t="shared" si="813"/>
        <v>4</v>
      </c>
      <c r="L2122" s="271" t="e">
        <f t="shared" si="814"/>
        <v>#DIV/0!</v>
      </c>
      <c r="M2122" s="272">
        <f t="shared" si="815"/>
        <v>40</v>
      </c>
      <c r="N2122" s="389"/>
      <c r="O2122" s="455" t="e">
        <f>(A2122*B2122*W2122)+(B2122*'Calculateur de trading'!H2122)</f>
        <v>#DIV/0!</v>
      </c>
      <c r="P2122" s="274" t="e">
        <f>O2122/'Déscriptions des trades'!CK2122</f>
        <v>#DIV/0!</v>
      </c>
      <c r="Q2122" s="456" t="e">
        <f>'Déscriptions des trades'!CK2122-O2122</f>
        <v>#DIV/0!</v>
      </c>
      <c r="R2122" s="466" t="e">
        <f t="shared" si="820"/>
        <v>#DIV/0!</v>
      </c>
      <c r="S2122" s="389"/>
      <c r="T2122" s="12"/>
      <c r="U2122" s="25"/>
      <c r="V2122" s="15"/>
      <c r="W2122" s="490">
        <f t="shared" si="824"/>
        <v>0</v>
      </c>
      <c r="X2122" s="21" t="e">
        <f>W2122*U2122/'Déscriptions des trades'!CK2122*'Déscriptions des trades'!B2122</f>
        <v>#DIV/0!</v>
      </c>
      <c r="Y2122" s="459"/>
      <c r="Z2122" s="389"/>
      <c r="AA2122" s="23">
        <f t="shared" si="821"/>
        <v>0.1</v>
      </c>
      <c r="AB2122" s="17" t="e">
        <f>(AA2122*'Déscriptions des trades'!U2122*'Déscriptions des trades'!B2122/'Déscriptions des trades'!CK2122)*'Déscriptions des trades'!W2122</f>
        <v>#DIV/0!</v>
      </c>
      <c r="AC2122" s="265" t="e">
        <f>AB2122*'Déscriptions des trades'!CK2122</f>
        <v>#DIV/0!</v>
      </c>
      <c r="AD2122" s="266" t="e">
        <f>'Déscriptions des trades'!CK2122-AC2122</f>
        <v>#DIV/0!</v>
      </c>
      <c r="AE2122" s="389"/>
      <c r="AF2122" s="399">
        <v>2118</v>
      </c>
      <c r="AG2122" s="389"/>
      <c r="AH2122" s="20"/>
      <c r="AI2122" s="303"/>
      <c r="AJ2122" s="307"/>
      <c r="AK2122" s="161"/>
      <c r="AL2122" s="305"/>
      <c r="AM2122" s="305"/>
      <c r="AN2122" s="162"/>
      <c r="AO2122" s="439"/>
      <c r="AP2122" s="162"/>
      <c r="AQ2122" s="113"/>
      <c r="AR2122" s="113"/>
      <c r="AS2122" s="384"/>
      <c r="AT2122" s="306"/>
      <c r="AU2122" s="306"/>
      <c r="AV2122" s="160"/>
      <c r="AW2122" s="158"/>
      <c r="AX2122" s="385"/>
      <c r="AY2122" s="453"/>
      <c r="AZ2122" s="165"/>
      <c r="BA2122" s="301"/>
      <c r="BB2122" s="165"/>
      <c r="BC2122" s="301"/>
      <c r="BD2122" s="165"/>
      <c r="BE2122" s="302"/>
      <c r="BF2122" s="302"/>
      <c r="BG2122" s="165"/>
      <c r="BH2122" s="303"/>
      <c r="BI2122" s="165"/>
      <c r="BJ2122" s="304"/>
      <c r="BK2122" s="394"/>
      <c r="BL2122" s="302"/>
      <c r="BM2122" s="302"/>
      <c r="BN2122" s="394"/>
      <c r="BO2122" s="302"/>
      <c r="BP2122" s="13"/>
      <c r="BQ2122" s="302"/>
      <c r="BR2122" s="13"/>
      <c r="BS2122" s="302"/>
      <c r="BT2122" s="13"/>
      <c r="BU2122" s="302"/>
      <c r="BV2122" s="386"/>
      <c r="BW2122" s="303"/>
      <c r="BX2122" s="303"/>
      <c r="BY2122" s="302"/>
      <c r="BZ2122" s="302"/>
      <c r="CA2122" s="387"/>
      <c r="CB2122" s="395"/>
      <c r="CC2122" s="12"/>
      <c r="CD2122" s="304"/>
      <c r="CE2122" s="14"/>
      <c r="CF2122" s="395"/>
      <c r="CG2122" s="397"/>
      <c r="CH2122" s="300">
        <f t="shared" si="801"/>
        <v>0</v>
      </c>
      <c r="CI2122" s="26"/>
      <c r="CJ2122" s="17">
        <f t="shared" si="822"/>
        <v>0</v>
      </c>
      <c r="CK2122" s="18">
        <f t="shared" si="809"/>
        <v>12.89</v>
      </c>
      <c r="CM2122" s="164"/>
      <c r="CN2122" s="302"/>
      <c r="CO2122" s="13">
        <f t="shared" si="802"/>
        <v>0</v>
      </c>
      <c r="CP2122" s="302"/>
      <c r="CQ2122" s="13">
        <f t="shared" si="803"/>
        <v>0</v>
      </c>
      <c r="CR2122" s="302"/>
      <c r="CS2122" s="13">
        <f t="shared" si="804"/>
        <v>0</v>
      </c>
      <c r="CT2122" s="302"/>
      <c r="CU2122" s="13">
        <f t="shared" si="823"/>
        <v>0</v>
      </c>
      <c r="CV2122" s="302"/>
      <c r="CW2122" s="13">
        <f t="shared" si="805"/>
        <v>0</v>
      </c>
      <c r="CX2122" s="13">
        <f t="shared" si="806"/>
        <v>0</v>
      </c>
      <c r="CY2122" s="251">
        <f t="shared" si="807"/>
        <v>0</v>
      </c>
      <c r="CZ2122" s="13" t="s">
        <v>29</v>
      </c>
      <c r="DA2122" s="13">
        <v>50</v>
      </c>
      <c r="DB2122" s="22">
        <f t="shared" si="808"/>
        <v>0</v>
      </c>
      <c r="DD2122" s="24"/>
      <c r="DF2122" s="163"/>
      <c r="DH2122" s="24"/>
      <c r="DI2122" s="447"/>
      <c r="DJ2122" s="163"/>
    </row>
    <row r="2123" spans="1:114" s="7" customFormat="1">
      <c r="A2123" s="277">
        <f t="shared" si="816"/>
        <v>50</v>
      </c>
      <c r="B2123" s="21" t="e">
        <f>'Calculateur de trading'!I2123/C2123/W2123</f>
        <v>#DIV/0!</v>
      </c>
      <c r="C2123" s="278">
        <f t="shared" si="817"/>
        <v>10</v>
      </c>
      <c r="D2123" s="278"/>
      <c r="E2123" s="273">
        <f t="shared" si="818"/>
        <v>100</v>
      </c>
      <c r="F2123" s="271">
        <f t="shared" si="810"/>
        <v>2</v>
      </c>
      <c r="G2123" s="271" t="e">
        <f t="shared" si="811"/>
        <v>#DIV/0!</v>
      </c>
      <c r="H2123" s="272">
        <f t="shared" si="812"/>
        <v>20</v>
      </c>
      <c r="I2123" s="270"/>
      <c r="J2123" s="273">
        <f t="shared" si="819"/>
        <v>200</v>
      </c>
      <c r="K2123" s="271">
        <f t="shared" si="813"/>
        <v>4</v>
      </c>
      <c r="L2123" s="271" t="e">
        <f t="shared" si="814"/>
        <v>#DIV/0!</v>
      </c>
      <c r="M2123" s="272">
        <f t="shared" si="815"/>
        <v>40</v>
      </c>
      <c r="N2123" s="389"/>
      <c r="O2123" s="455" t="e">
        <f>(A2123*B2123*W2123)+(B2123*'Calculateur de trading'!H2123)</f>
        <v>#DIV/0!</v>
      </c>
      <c r="P2123" s="274" t="e">
        <f>O2123/'Déscriptions des trades'!CK2123</f>
        <v>#DIV/0!</v>
      </c>
      <c r="Q2123" s="456" t="e">
        <f>'Déscriptions des trades'!CK2123-O2123</f>
        <v>#DIV/0!</v>
      </c>
      <c r="R2123" s="466" t="e">
        <f t="shared" si="820"/>
        <v>#DIV/0!</v>
      </c>
      <c r="S2123" s="389"/>
      <c r="T2123" s="12"/>
      <c r="U2123" s="25"/>
      <c r="V2123" s="15"/>
      <c r="W2123" s="490">
        <f t="shared" si="824"/>
        <v>0</v>
      </c>
      <c r="X2123" s="21" t="e">
        <f>W2123*U2123/'Déscriptions des trades'!CK2123*'Déscriptions des trades'!B2123</f>
        <v>#DIV/0!</v>
      </c>
      <c r="Y2123" s="459"/>
      <c r="Z2123" s="389"/>
      <c r="AA2123" s="23">
        <f t="shared" si="821"/>
        <v>0.1</v>
      </c>
      <c r="AB2123" s="17" t="e">
        <f>(AA2123*'Déscriptions des trades'!U2123*'Déscriptions des trades'!B2123/'Déscriptions des trades'!CK2123)*'Déscriptions des trades'!W2123</f>
        <v>#DIV/0!</v>
      </c>
      <c r="AC2123" s="265" t="e">
        <f>AB2123*'Déscriptions des trades'!CK2123</f>
        <v>#DIV/0!</v>
      </c>
      <c r="AD2123" s="266" t="e">
        <f>'Déscriptions des trades'!CK2123-AC2123</f>
        <v>#DIV/0!</v>
      </c>
      <c r="AE2123" s="389"/>
      <c r="AF2123" s="399">
        <v>2119</v>
      </c>
      <c r="AG2123" s="389"/>
      <c r="AH2123" s="20"/>
      <c r="AI2123" s="303"/>
      <c r="AJ2123" s="307"/>
      <c r="AK2123" s="161"/>
      <c r="AL2123" s="305"/>
      <c r="AM2123" s="305"/>
      <c r="AN2123" s="162"/>
      <c r="AO2123" s="439"/>
      <c r="AP2123" s="162"/>
      <c r="AQ2123" s="113"/>
      <c r="AR2123" s="113"/>
      <c r="AS2123" s="384"/>
      <c r="AT2123" s="306"/>
      <c r="AU2123" s="306"/>
      <c r="AV2123" s="160"/>
      <c r="AW2123" s="158"/>
      <c r="AX2123" s="385"/>
      <c r="AY2123" s="453"/>
      <c r="AZ2123" s="165"/>
      <c r="BA2123" s="301"/>
      <c r="BB2123" s="165"/>
      <c r="BC2123" s="301"/>
      <c r="BD2123" s="165"/>
      <c r="BE2123" s="302"/>
      <c r="BF2123" s="302"/>
      <c r="BG2123" s="165"/>
      <c r="BH2123" s="303"/>
      <c r="BI2123" s="165"/>
      <c r="BJ2123" s="304"/>
      <c r="BK2123" s="394"/>
      <c r="BL2123" s="302"/>
      <c r="BM2123" s="302"/>
      <c r="BN2123" s="394"/>
      <c r="BO2123" s="302"/>
      <c r="BP2123" s="13"/>
      <c r="BQ2123" s="302"/>
      <c r="BR2123" s="13"/>
      <c r="BS2123" s="302"/>
      <c r="BT2123" s="13"/>
      <c r="BU2123" s="302"/>
      <c r="BV2123" s="386"/>
      <c r="BW2123" s="303"/>
      <c r="BX2123" s="303"/>
      <c r="BY2123" s="302"/>
      <c r="BZ2123" s="302"/>
      <c r="CA2123" s="387"/>
      <c r="CB2123" s="395"/>
      <c r="CC2123" s="12"/>
      <c r="CD2123" s="304"/>
      <c r="CE2123" s="14"/>
      <c r="CF2123" s="395"/>
      <c r="CG2123" s="397"/>
      <c r="CH2123" s="300">
        <f t="shared" si="801"/>
        <v>0</v>
      </c>
      <c r="CI2123" s="26"/>
      <c r="CJ2123" s="17">
        <f t="shared" si="822"/>
        <v>0</v>
      </c>
      <c r="CK2123" s="18">
        <f t="shared" si="809"/>
        <v>12.89</v>
      </c>
      <c r="CM2123" s="164"/>
      <c r="CN2123" s="302"/>
      <c r="CO2123" s="13">
        <f t="shared" si="802"/>
        <v>0</v>
      </c>
      <c r="CP2123" s="302"/>
      <c r="CQ2123" s="13">
        <f t="shared" si="803"/>
        <v>0</v>
      </c>
      <c r="CR2123" s="302"/>
      <c r="CS2123" s="13">
        <f t="shared" si="804"/>
        <v>0</v>
      </c>
      <c r="CT2123" s="302"/>
      <c r="CU2123" s="13">
        <f t="shared" si="823"/>
        <v>0</v>
      </c>
      <c r="CV2123" s="302"/>
      <c r="CW2123" s="13">
        <f t="shared" si="805"/>
        <v>0</v>
      </c>
      <c r="CX2123" s="13">
        <f t="shared" si="806"/>
        <v>0</v>
      </c>
      <c r="CY2123" s="251">
        <f t="shared" si="807"/>
        <v>0</v>
      </c>
      <c r="CZ2123" s="13" t="s">
        <v>29</v>
      </c>
      <c r="DA2123" s="13">
        <v>50</v>
      </c>
      <c r="DB2123" s="22">
        <f t="shared" si="808"/>
        <v>0</v>
      </c>
      <c r="DD2123" s="24"/>
      <c r="DF2123" s="163"/>
      <c r="DH2123" s="24"/>
      <c r="DI2123" s="447"/>
      <c r="DJ2123" s="163"/>
    </row>
    <row r="2124" spans="1:114" s="7" customFormat="1">
      <c r="A2124" s="277">
        <f t="shared" si="816"/>
        <v>50</v>
      </c>
      <c r="B2124" s="21" t="e">
        <f>'Calculateur de trading'!I2124/C2124/W2124</f>
        <v>#DIV/0!</v>
      </c>
      <c r="C2124" s="278">
        <f t="shared" si="817"/>
        <v>10</v>
      </c>
      <c r="D2124" s="426"/>
      <c r="E2124" s="273">
        <f t="shared" si="818"/>
        <v>100</v>
      </c>
      <c r="F2124" s="271">
        <f t="shared" si="810"/>
        <v>2</v>
      </c>
      <c r="G2124" s="271" t="e">
        <f t="shared" si="811"/>
        <v>#DIV/0!</v>
      </c>
      <c r="H2124" s="272">
        <f t="shared" si="812"/>
        <v>20</v>
      </c>
      <c r="I2124" s="270"/>
      <c r="J2124" s="273">
        <f t="shared" si="819"/>
        <v>200</v>
      </c>
      <c r="K2124" s="271">
        <f t="shared" si="813"/>
        <v>4</v>
      </c>
      <c r="L2124" s="271" t="e">
        <f t="shared" si="814"/>
        <v>#DIV/0!</v>
      </c>
      <c r="M2124" s="272">
        <f t="shared" si="815"/>
        <v>40</v>
      </c>
      <c r="N2124" s="389"/>
      <c r="O2124" s="455" t="e">
        <f>(A2124*B2124*W2124)+(B2124*'Calculateur de trading'!H2124)</f>
        <v>#DIV/0!</v>
      </c>
      <c r="P2124" s="274" t="e">
        <f>O2124/'Déscriptions des trades'!CK2124</f>
        <v>#DIV/0!</v>
      </c>
      <c r="Q2124" s="456" t="e">
        <f>'Déscriptions des trades'!CK2124-O2124</f>
        <v>#DIV/0!</v>
      </c>
      <c r="R2124" s="466" t="e">
        <f t="shared" si="820"/>
        <v>#DIV/0!</v>
      </c>
      <c r="S2124" s="389"/>
      <c r="T2124" s="12"/>
      <c r="U2124" s="25"/>
      <c r="V2124" s="15"/>
      <c r="W2124" s="490">
        <f t="shared" si="824"/>
        <v>0</v>
      </c>
      <c r="X2124" s="21" t="e">
        <f>W2124*U2124/'Déscriptions des trades'!CK2124*'Déscriptions des trades'!B2124</f>
        <v>#DIV/0!</v>
      </c>
      <c r="Y2124" s="459"/>
      <c r="Z2124" s="389"/>
      <c r="AA2124" s="23">
        <f t="shared" si="821"/>
        <v>0.1</v>
      </c>
      <c r="AB2124" s="17" t="e">
        <f>(AA2124*'Déscriptions des trades'!U2124*'Déscriptions des trades'!B2124/'Déscriptions des trades'!CK2124)*'Déscriptions des trades'!W2124</f>
        <v>#DIV/0!</v>
      </c>
      <c r="AC2124" s="265" t="e">
        <f>AB2124*'Déscriptions des trades'!CK2124</f>
        <v>#DIV/0!</v>
      </c>
      <c r="AD2124" s="266" t="e">
        <f>'Déscriptions des trades'!CK2124-AC2124</f>
        <v>#DIV/0!</v>
      </c>
      <c r="AE2124" s="389"/>
      <c r="AF2124" s="399">
        <v>2120</v>
      </c>
      <c r="AG2124" s="389"/>
      <c r="AH2124" s="20"/>
      <c r="AI2124" s="303"/>
      <c r="AJ2124" s="307"/>
      <c r="AK2124" s="161"/>
      <c r="AL2124" s="305"/>
      <c r="AM2124" s="305"/>
      <c r="AN2124" s="162"/>
      <c r="AO2124" s="439"/>
      <c r="AP2124" s="162"/>
      <c r="AQ2124" s="113"/>
      <c r="AR2124" s="113"/>
      <c r="AS2124" s="384"/>
      <c r="AT2124" s="306"/>
      <c r="AU2124" s="306"/>
      <c r="AV2124" s="160"/>
      <c r="AW2124" s="158"/>
      <c r="AX2124" s="385"/>
      <c r="AY2124" s="453"/>
      <c r="AZ2124" s="165"/>
      <c r="BA2124" s="301"/>
      <c r="BB2124" s="165"/>
      <c r="BC2124" s="301"/>
      <c r="BD2124" s="165"/>
      <c r="BE2124" s="302"/>
      <c r="BF2124" s="302"/>
      <c r="BG2124" s="165"/>
      <c r="BH2124" s="303"/>
      <c r="BI2124" s="165"/>
      <c r="BJ2124" s="304"/>
      <c r="BK2124" s="394"/>
      <c r="BL2124" s="302"/>
      <c r="BM2124" s="302"/>
      <c r="BN2124" s="394"/>
      <c r="BO2124" s="302"/>
      <c r="BP2124" s="13"/>
      <c r="BQ2124" s="302"/>
      <c r="BR2124" s="13"/>
      <c r="BS2124" s="302"/>
      <c r="BT2124" s="13"/>
      <c r="BU2124" s="302"/>
      <c r="BV2124" s="386"/>
      <c r="BW2124" s="303"/>
      <c r="BX2124" s="303"/>
      <c r="BY2124" s="302"/>
      <c r="BZ2124" s="302"/>
      <c r="CA2124" s="387"/>
      <c r="CB2124" s="395"/>
      <c r="CC2124" s="12"/>
      <c r="CD2124" s="304"/>
      <c r="CE2124" s="14"/>
      <c r="CF2124" s="395"/>
      <c r="CG2124" s="397"/>
      <c r="CH2124" s="300">
        <f t="shared" si="801"/>
        <v>0</v>
      </c>
      <c r="CI2124" s="26"/>
      <c r="CJ2124" s="17">
        <f t="shared" si="822"/>
        <v>0</v>
      </c>
      <c r="CK2124" s="18">
        <f t="shared" si="809"/>
        <v>12.89</v>
      </c>
      <c r="CM2124" s="164"/>
      <c r="CN2124" s="302"/>
      <c r="CO2124" s="13">
        <f t="shared" si="802"/>
        <v>0</v>
      </c>
      <c r="CP2124" s="302"/>
      <c r="CQ2124" s="13">
        <f t="shared" si="803"/>
        <v>0</v>
      </c>
      <c r="CR2124" s="302"/>
      <c r="CS2124" s="13">
        <f t="shared" si="804"/>
        <v>0</v>
      </c>
      <c r="CT2124" s="302"/>
      <c r="CU2124" s="13">
        <f t="shared" si="823"/>
        <v>0</v>
      </c>
      <c r="CV2124" s="302"/>
      <c r="CW2124" s="13">
        <f t="shared" si="805"/>
        <v>0</v>
      </c>
      <c r="CX2124" s="13">
        <f t="shared" si="806"/>
        <v>0</v>
      </c>
      <c r="CY2124" s="251">
        <f t="shared" si="807"/>
        <v>0</v>
      </c>
      <c r="CZ2124" s="13" t="s">
        <v>29</v>
      </c>
      <c r="DA2124" s="13">
        <v>50</v>
      </c>
      <c r="DB2124" s="22">
        <f t="shared" si="808"/>
        <v>0</v>
      </c>
      <c r="DD2124" s="24"/>
      <c r="DF2124" s="163"/>
      <c r="DH2124" s="24"/>
      <c r="DI2124" s="447"/>
      <c r="DJ2124" s="163"/>
    </row>
    <row r="2125" spans="1:114" s="7" customFormat="1">
      <c r="A2125" s="277">
        <f t="shared" si="816"/>
        <v>50</v>
      </c>
      <c r="B2125" s="21" t="e">
        <f>'Calculateur de trading'!I2125/C2125/W2125</f>
        <v>#DIV/0!</v>
      </c>
      <c r="C2125" s="278">
        <f t="shared" si="817"/>
        <v>10</v>
      </c>
      <c r="D2125" s="278"/>
      <c r="E2125" s="273">
        <f t="shared" si="818"/>
        <v>100</v>
      </c>
      <c r="F2125" s="271">
        <f t="shared" si="810"/>
        <v>2</v>
      </c>
      <c r="G2125" s="271" t="e">
        <f t="shared" si="811"/>
        <v>#DIV/0!</v>
      </c>
      <c r="H2125" s="272">
        <f t="shared" si="812"/>
        <v>20</v>
      </c>
      <c r="I2125" s="270"/>
      <c r="J2125" s="273">
        <f t="shared" si="819"/>
        <v>200</v>
      </c>
      <c r="K2125" s="271">
        <f t="shared" si="813"/>
        <v>4</v>
      </c>
      <c r="L2125" s="271" t="e">
        <f t="shared" si="814"/>
        <v>#DIV/0!</v>
      </c>
      <c r="M2125" s="272">
        <f t="shared" si="815"/>
        <v>40</v>
      </c>
      <c r="N2125" s="389"/>
      <c r="O2125" s="455" t="e">
        <f>(A2125*B2125*W2125)+(B2125*'Calculateur de trading'!H2125)</f>
        <v>#DIV/0!</v>
      </c>
      <c r="P2125" s="274" t="e">
        <f>O2125/'Déscriptions des trades'!CK2125</f>
        <v>#DIV/0!</v>
      </c>
      <c r="Q2125" s="456" t="e">
        <f>'Déscriptions des trades'!CK2125-O2125</f>
        <v>#DIV/0!</v>
      </c>
      <c r="R2125" s="466" t="e">
        <f t="shared" si="820"/>
        <v>#DIV/0!</v>
      </c>
      <c r="S2125" s="389"/>
      <c r="T2125" s="12"/>
      <c r="U2125" s="25"/>
      <c r="V2125" s="15"/>
      <c r="W2125" s="490">
        <f t="shared" si="824"/>
        <v>0</v>
      </c>
      <c r="X2125" s="21" t="e">
        <f>W2125*U2125/'Déscriptions des trades'!CK2125*'Déscriptions des trades'!B2125</f>
        <v>#DIV/0!</v>
      </c>
      <c r="Y2125" s="459"/>
      <c r="Z2125" s="389"/>
      <c r="AA2125" s="23">
        <f t="shared" si="821"/>
        <v>0.1</v>
      </c>
      <c r="AB2125" s="17" t="e">
        <f>(AA2125*'Déscriptions des trades'!U2125*'Déscriptions des trades'!B2125/'Déscriptions des trades'!CK2125)*'Déscriptions des trades'!W2125</f>
        <v>#DIV/0!</v>
      </c>
      <c r="AC2125" s="265" t="e">
        <f>AB2125*'Déscriptions des trades'!CK2125</f>
        <v>#DIV/0!</v>
      </c>
      <c r="AD2125" s="266" t="e">
        <f>'Déscriptions des trades'!CK2125-AC2125</f>
        <v>#DIV/0!</v>
      </c>
      <c r="AE2125" s="389"/>
      <c r="AF2125" s="399">
        <v>2121</v>
      </c>
      <c r="AG2125" s="389"/>
      <c r="AH2125" s="20"/>
      <c r="AI2125" s="303"/>
      <c r="AJ2125" s="307"/>
      <c r="AK2125" s="161"/>
      <c r="AL2125" s="305"/>
      <c r="AM2125" s="305"/>
      <c r="AN2125" s="162"/>
      <c r="AO2125" s="439"/>
      <c r="AP2125" s="162"/>
      <c r="AQ2125" s="113"/>
      <c r="AR2125" s="113"/>
      <c r="AS2125" s="384"/>
      <c r="AT2125" s="306"/>
      <c r="AU2125" s="306"/>
      <c r="AV2125" s="160"/>
      <c r="AW2125" s="158"/>
      <c r="AX2125" s="385"/>
      <c r="AY2125" s="453"/>
      <c r="AZ2125" s="165"/>
      <c r="BA2125" s="301"/>
      <c r="BB2125" s="165"/>
      <c r="BC2125" s="301"/>
      <c r="BD2125" s="165"/>
      <c r="BE2125" s="302"/>
      <c r="BF2125" s="302"/>
      <c r="BG2125" s="165"/>
      <c r="BH2125" s="303"/>
      <c r="BI2125" s="165"/>
      <c r="BJ2125" s="304"/>
      <c r="BK2125" s="394"/>
      <c r="BL2125" s="302"/>
      <c r="BM2125" s="302"/>
      <c r="BN2125" s="394"/>
      <c r="BO2125" s="302"/>
      <c r="BP2125" s="13"/>
      <c r="BQ2125" s="302"/>
      <c r="BR2125" s="13"/>
      <c r="BS2125" s="302"/>
      <c r="BT2125" s="13"/>
      <c r="BU2125" s="302"/>
      <c r="BV2125" s="386"/>
      <c r="BW2125" s="303"/>
      <c r="BX2125" s="303"/>
      <c r="BY2125" s="302"/>
      <c r="BZ2125" s="302"/>
      <c r="CA2125" s="387"/>
      <c r="CB2125" s="395"/>
      <c r="CC2125" s="12"/>
      <c r="CD2125" s="304"/>
      <c r="CE2125" s="14"/>
      <c r="CF2125" s="395"/>
      <c r="CG2125" s="397"/>
      <c r="CH2125" s="300">
        <f t="shared" si="801"/>
        <v>0</v>
      </c>
      <c r="CI2125" s="26"/>
      <c r="CJ2125" s="17">
        <f t="shared" si="822"/>
        <v>0</v>
      </c>
      <c r="CK2125" s="18">
        <f t="shared" si="809"/>
        <v>12.89</v>
      </c>
      <c r="CM2125" s="164"/>
      <c r="CN2125" s="302"/>
      <c r="CO2125" s="13">
        <f t="shared" si="802"/>
        <v>0</v>
      </c>
      <c r="CP2125" s="302"/>
      <c r="CQ2125" s="13">
        <f t="shared" si="803"/>
        <v>0</v>
      </c>
      <c r="CR2125" s="302"/>
      <c r="CS2125" s="13">
        <f t="shared" si="804"/>
        <v>0</v>
      </c>
      <c r="CT2125" s="302"/>
      <c r="CU2125" s="13">
        <f t="shared" si="823"/>
        <v>0</v>
      </c>
      <c r="CV2125" s="302"/>
      <c r="CW2125" s="13">
        <f t="shared" si="805"/>
        <v>0</v>
      </c>
      <c r="CX2125" s="13">
        <f t="shared" si="806"/>
        <v>0</v>
      </c>
      <c r="CY2125" s="251">
        <f t="shared" si="807"/>
        <v>0</v>
      </c>
      <c r="CZ2125" s="13" t="s">
        <v>29</v>
      </c>
      <c r="DA2125" s="13">
        <v>50</v>
      </c>
      <c r="DB2125" s="22">
        <f t="shared" si="808"/>
        <v>0</v>
      </c>
      <c r="DD2125" s="24"/>
      <c r="DF2125" s="163"/>
      <c r="DH2125" s="24"/>
      <c r="DI2125" s="447"/>
      <c r="DJ2125" s="163"/>
    </row>
    <row r="2126" spans="1:114" s="7" customFormat="1">
      <c r="A2126" s="277">
        <f t="shared" si="816"/>
        <v>50</v>
      </c>
      <c r="B2126" s="21" t="e">
        <f>'Calculateur de trading'!I2126/C2126/W2126</f>
        <v>#DIV/0!</v>
      </c>
      <c r="C2126" s="278">
        <f t="shared" si="817"/>
        <v>10</v>
      </c>
      <c r="D2126" s="426"/>
      <c r="E2126" s="273">
        <f t="shared" si="818"/>
        <v>100</v>
      </c>
      <c r="F2126" s="271">
        <f t="shared" si="810"/>
        <v>2</v>
      </c>
      <c r="G2126" s="271" t="e">
        <f t="shared" si="811"/>
        <v>#DIV/0!</v>
      </c>
      <c r="H2126" s="272">
        <f t="shared" si="812"/>
        <v>20</v>
      </c>
      <c r="I2126" s="270"/>
      <c r="J2126" s="273">
        <f t="shared" si="819"/>
        <v>200</v>
      </c>
      <c r="K2126" s="271">
        <f t="shared" si="813"/>
        <v>4</v>
      </c>
      <c r="L2126" s="271" t="e">
        <f t="shared" si="814"/>
        <v>#DIV/0!</v>
      </c>
      <c r="M2126" s="272">
        <f t="shared" si="815"/>
        <v>40</v>
      </c>
      <c r="N2126" s="389"/>
      <c r="O2126" s="455" t="e">
        <f>(A2126*B2126*W2126)+(B2126*'Calculateur de trading'!H2126)</f>
        <v>#DIV/0!</v>
      </c>
      <c r="P2126" s="274" t="e">
        <f>O2126/'Déscriptions des trades'!CK2126</f>
        <v>#DIV/0!</v>
      </c>
      <c r="Q2126" s="456" t="e">
        <f>'Déscriptions des trades'!CK2126-O2126</f>
        <v>#DIV/0!</v>
      </c>
      <c r="R2126" s="466" t="e">
        <f t="shared" si="820"/>
        <v>#DIV/0!</v>
      </c>
      <c r="S2126" s="389"/>
      <c r="T2126" s="12"/>
      <c r="U2126" s="25"/>
      <c r="V2126" s="15"/>
      <c r="W2126" s="490">
        <f t="shared" si="824"/>
        <v>0</v>
      </c>
      <c r="X2126" s="21" t="e">
        <f>W2126*U2126/'Déscriptions des trades'!CK2126*'Déscriptions des trades'!B2126</f>
        <v>#DIV/0!</v>
      </c>
      <c r="Y2126" s="459"/>
      <c r="Z2126" s="389"/>
      <c r="AA2126" s="23">
        <f t="shared" si="821"/>
        <v>0.1</v>
      </c>
      <c r="AB2126" s="17" t="e">
        <f>(AA2126*'Déscriptions des trades'!U2126*'Déscriptions des trades'!B2126/'Déscriptions des trades'!CK2126)*'Déscriptions des trades'!W2126</f>
        <v>#DIV/0!</v>
      </c>
      <c r="AC2126" s="265" t="e">
        <f>AB2126*'Déscriptions des trades'!CK2126</f>
        <v>#DIV/0!</v>
      </c>
      <c r="AD2126" s="266" t="e">
        <f>'Déscriptions des trades'!CK2126-AC2126</f>
        <v>#DIV/0!</v>
      </c>
      <c r="AE2126" s="389"/>
      <c r="AF2126" s="399">
        <v>2122</v>
      </c>
      <c r="AG2126" s="389"/>
      <c r="AH2126" s="20"/>
      <c r="AI2126" s="303"/>
      <c r="AJ2126" s="307"/>
      <c r="AK2126" s="161"/>
      <c r="AL2126" s="305"/>
      <c r="AM2126" s="305"/>
      <c r="AN2126" s="162"/>
      <c r="AO2126" s="439"/>
      <c r="AP2126" s="162"/>
      <c r="AQ2126" s="113"/>
      <c r="AR2126" s="113"/>
      <c r="AS2126" s="384"/>
      <c r="AT2126" s="306"/>
      <c r="AU2126" s="306"/>
      <c r="AV2126" s="160"/>
      <c r="AW2126" s="158"/>
      <c r="AX2126" s="385"/>
      <c r="AY2126" s="453"/>
      <c r="AZ2126" s="165"/>
      <c r="BA2126" s="301"/>
      <c r="BB2126" s="165"/>
      <c r="BC2126" s="301"/>
      <c r="BD2126" s="165"/>
      <c r="BE2126" s="302"/>
      <c r="BF2126" s="302"/>
      <c r="BG2126" s="165"/>
      <c r="BH2126" s="303"/>
      <c r="BI2126" s="165"/>
      <c r="BJ2126" s="304"/>
      <c r="BK2126" s="394"/>
      <c r="BL2126" s="302"/>
      <c r="BM2126" s="302"/>
      <c r="BN2126" s="394"/>
      <c r="BO2126" s="302"/>
      <c r="BP2126" s="13"/>
      <c r="BQ2126" s="302"/>
      <c r="BR2126" s="13"/>
      <c r="BS2126" s="302"/>
      <c r="BT2126" s="13"/>
      <c r="BU2126" s="302"/>
      <c r="BV2126" s="386"/>
      <c r="BW2126" s="303"/>
      <c r="BX2126" s="303"/>
      <c r="BY2126" s="302"/>
      <c r="BZ2126" s="302"/>
      <c r="CA2126" s="387"/>
      <c r="CB2126" s="395"/>
      <c r="CC2126" s="12"/>
      <c r="CD2126" s="304"/>
      <c r="CE2126" s="14"/>
      <c r="CF2126" s="395"/>
      <c r="CG2126" s="397"/>
      <c r="CH2126" s="300">
        <f t="shared" si="801"/>
        <v>0</v>
      </c>
      <c r="CI2126" s="26"/>
      <c r="CJ2126" s="17">
        <f t="shared" si="822"/>
        <v>0</v>
      </c>
      <c r="CK2126" s="18">
        <f t="shared" si="809"/>
        <v>12.89</v>
      </c>
      <c r="CM2126" s="164"/>
      <c r="CN2126" s="302"/>
      <c r="CO2126" s="13">
        <f t="shared" si="802"/>
        <v>0</v>
      </c>
      <c r="CP2126" s="302"/>
      <c r="CQ2126" s="13">
        <f t="shared" si="803"/>
        <v>0</v>
      </c>
      <c r="CR2126" s="302"/>
      <c r="CS2126" s="13">
        <f t="shared" si="804"/>
        <v>0</v>
      </c>
      <c r="CT2126" s="302"/>
      <c r="CU2126" s="13">
        <f t="shared" si="823"/>
        <v>0</v>
      </c>
      <c r="CV2126" s="302"/>
      <c r="CW2126" s="13">
        <f t="shared" si="805"/>
        <v>0</v>
      </c>
      <c r="CX2126" s="13">
        <f t="shared" si="806"/>
        <v>0</v>
      </c>
      <c r="CY2126" s="251">
        <f t="shared" si="807"/>
        <v>0</v>
      </c>
      <c r="CZ2126" s="13" t="s">
        <v>29</v>
      </c>
      <c r="DA2126" s="13">
        <v>50</v>
      </c>
      <c r="DB2126" s="22">
        <f t="shared" si="808"/>
        <v>0</v>
      </c>
      <c r="DD2126" s="24"/>
      <c r="DF2126" s="163"/>
      <c r="DH2126" s="24"/>
      <c r="DI2126" s="447"/>
      <c r="DJ2126" s="163"/>
    </row>
    <row r="2127" spans="1:114" s="7" customFormat="1">
      <c r="A2127" s="277">
        <f t="shared" si="816"/>
        <v>50</v>
      </c>
      <c r="B2127" s="21" t="e">
        <f>'Calculateur de trading'!I2127/C2127/W2127</f>
        <v>#DIV/0!</v>
      </c>
      <c r="C2127" s="278">
        <f t="shared" si="817"/>
        <v>10</v>
      </c>
      <c r="D2127" s="426"/>
      <c r="E2127" s="273">
        <f t="shared" si="818"/>
        <v>100</v>
      </c>
      <c r="F2127" s="271">
        <f t="shared" si="810"/>
        <v>2</v>
      </c>
      <c r="G2127" s="271" t="e">
        <f t="shared" si="811"/>
        <v>#DIV/0!</v>
      </c>
      <c r="H2127" s="272">
        <f t="shared" si="812"/>
        <v>20</v>
      </c>
      <c r="I2127" s="270"/>
      <c r="J2127" s="273">
        <f t="shared" si="819"/>
        <v>200</v>
      </c>
      <c r="K2127" s="271">
        <f t="shared" si="813"/>
        <v>4</v>
      </c>
      <c r="L2127" s="271" t="e">
        <f t="shared" si="814"/>
        <v>#DIV/0!</v>
      </c>
      <c r="M2127" s="272">
        <f t="shared" si="815"/>
        <v>40</v>
      </c>
      <c r="N2127" s="389"/>
      <c r="O2127" s="455" t="e">
        <f>(A2127*B2127*W2127)+(B2127*'Calculateur de trading'!H2127)</f>
        <v>#DIV/0!</v>
      </c>
      <c r="P2127" s="274" t="e">
        <f>O2127/'Déscriptions des trades'!CK2127</f>
        <v>#DIV/0!</v>
      </c>
      <c r="Q2127" s="456" t="e">
        <f>'Déscriptions des trades'!CK2127-O2127</f>
        <v>#DIV/0!</v>
      </c>
      <c r="R2127" s="466" t="e">
        <f t="shared" si="820"/>
        <v>#DIV/0!</v>
      </c>
      <c r="S2127" s="389"/>
      <c r="T2127" s="12"/>
      <c r="U2127" s="25"/>
      <c r="V2127" s="15"/>
      <c r="W2127" s="490">
        <f t="shared" si="824"/>
        <v>0</v>
      </c>
      <c r="X2127" s="21" t="e">
        <f>W2127*U2127/'Déscriptions des trades'!CK2127*'Déscriptions des trades'!B2127</f>
        <v>#DIV/0!</v>
      </c>
      <c r="Y2127" s="459"/>
      <c r="Z2127" s="389"/>
      <c r="AA2127" s="23">
        <f t="shared" si="821"/>
        <v>0.1</v>
      </c>
      <c r="AB2127" s="17" t="e">
        <f>(AA2127*'Déscriptions des trades'!U2127*'Déscriptions des trades'!B2127/'Déscriptions des trades'!CK2127)*'Déscriptions des trades'!W2127</f>
        <v>#DIV/0!</v>
      </c>
      <c r="AC2127" s="265" t="e">
        <f>AB2127*'Déscriptions des trades'!CK2127</f>
        <v>#DIV/0!</v>
      </c>
      <c r="AD2127" s="266" t="e">
        <f>'Déscriptions des trades'!CK2127-AC2127</f>
        <v>#DIV/0!</v>
      </c>
      <c r="AE2127" s="389"/>
      <c r="AF2127" s="399">
        <v>2123</v>
      </c>
      <c r="AG2127" s="389"/>
      <c r="AH2127" s="20"/>
      <c r="AI2127" s="303"/>
      <c r="AJ2127" s="307"/>
      <c r="AK2127" s="161"/>
      <c r="AL2127" s="305"/>
      <c r="AM2127" s="305"/>
      <c r="AN2127" s="162"/>
      <c r="AO2127" s="439"/>
      <c r="AP2127" s="162"/>
      <c r="AQ2127" s="113"/>
      <c r="AR2127" s="113"/>
      <c r="AS2127" s="384"/>
      <c r="AT2127" s="306"/>
      <c r="AU2127" s="306"/>
      <c r="AV2127" s="160"/>
      <c r="AW2127" s="158"/>
      <c r="AX2127" s="385"/>
      <c r="AY2127" s="453"/>
      <c r="AZ2127" s="165"/>
      <c r="BA2127" s="301"/>
      <c r="BB2127" s="165"/>
      <c r="BC2127" s="301"/>
      <c r="BD2127" s="165"/>
      <c r="BE2127" s="302"/>
      <c r="BF2127" s="302"/>
      <c r="BG2127" s="165"/>
      <c r="BH2127" s="303"/>
      <c r="BI2127" s="165"/>
      <c r="BJ2127" s="304"/>
      <c r="BK2127" s="394"/>
      <c r="BL2127" s="302"/>
      <c r="BM2127" s="302"/>
      <c r="BN2127" s="394"/>
      <c r="BO2127" s="302"/>
      <c r="BP2127" s="13"/>
      <c r="BQ2127" s="302"/>
      <c r="BR2127" s="13"/>
      <c r="BS2127" s="302"/>
      <c r="BT2127" s="13"/>
      <c r="BU2127" s="302"/>
      <c r="BV2127" s="386"/>
      <c r="BW2127" s="303"/>
      <c r="BX2127" s="303"/>
      <c r="BY2127" s="302"/>
      <c r="BZ2127" s="302"/>
      <c r="CA2127" s="387"/>
      <c r="CB2127" s="395"/>
      <c r="CC2127" s="12"/>
      <c r="CD2127" s="304"/>
      <c r="CE2127" s="14"/>
      <c r="CF2127" s="395"/>
      <c r="CG2127" s="397"/>
      <c r="CH2127" s="300">
        <f t="shared" ref="CH2127:CH2190" si="825">BW2127-BH2127</f>
        <v>0</v>
      </c>
      <c r="CI2127" s="26"/>
      <c r="CJ2127" s="17">
        <f t="shared" si="822"/>
        <v>0</v>
      </c>
      <c r="CK2127" s="18">
        <f t="shared" si="809"/>
        <v>12.89</v>
      </c>
      <c r="CM2127" s="164"/>
      <c r="CN2127" s="302"/>
      <c r="CO2127" s="13">
        <f t="shared" ref="CO2127:CO2190" si="826">IF(CN2127="Oui",10,)</f>
        <v>0</v>
      </c>
      <c r="CP2127" s="302"/>
      <c r="CQ2127" s="13">
        <f t="shared" ref="CQ2127:CQ2190" si="827">IF(CP2127="Oui",10,)</f>
        <v>0</v>
      </c>
      <c r="CR2127" s="302"/>
      <c r="CS2127" s="13">
        <f t="shared" ref="CS2127:CS2190" si="828">IF(CR2127="Bon",10,)</f>
        <v>0</v>
      </c>
      <c r="CT2127" s="302"/>
      <c r="CU2127" s="13">
        <f t="shared" si="823"/>
        <v>0</v>
      </c>
      <c r="CV2127" s="302"/>
      <c r="CW2127" s="13">
        <f t="shared" ref="CW2127:CW2190" si="829">IF(CV2127="Non",10,)</f>
        <v>0</v>
      </c>
      <c r="CX2127" s="13">
        <f t="shared" ref="CX2127:CX2190" si="830">IF(CV2127="Oui",-40,)</f>
        <v>0</v>
      </c>
      <c r="CY2127" s="251">
        <f t="shared" ref="CY2127:CY2190" si="831">SUM(CN2127:CX2127)</f>
        <v>0</v>
      </c>
      <c r="CZ2127" s="13" t="s">
        <v>29</v>
      </c>
      <c r="DA2127" s="13">
        <v>50</v>
      </c>
      <c r="DB2127" s="22">
        <f t="shared" ref="DB2127:DB2190" si="832">CY2127/DA2127</f>
        <v>0</v>
      </c>
      <c r="DD2127" s="24"/>
      <c r="DF2127" s="163"/>
      <c r="DH2127" s="24"/>
      <c r="DI2127" s="447"/>
      <c r="DJ2127" s="163"/>
    </row>
    <row r="2128" spans="1:114" s="7" customFormat="1">
      <c r="A2128" s="277">
        <f t="shared" si="816"/>
        <v>50</v>
      </c>
      <c r="B2128" s="21" t="e">
        <f>'Calculateur de trading'!I2128/C2128/W2128</f>
        <v>#DIV/0!</v>
      </c>
      <c r="C2128" s="278">
        <f t="shared" si="817"/>
        <v>10</v>
      </c>
      <c r="D2128" s="278"/>
      <c r="E2128" s="273">
        <f t="shared" si="818"/>
        <v>100</v>
      </c>
      <c r="F2128" s="271">
        <f t="shared" si="810"/>
        <v>2</v>
      </c>
      <c r="G2128" s="271" t="e">
        <f t="shared" si="811"/>
        <v>#DIV/0!</v>
      </c>
      <c r="H2128" s="272">
        <f t="shared" si="812"/>
        <v>20</v>
      </c>
      <c r="I2128" s="270"/>
      <c r="J2128" s="273">
        <f t="shared" si="819"/>
        <v>200</v>
      </c>
      <c r="K2128" s="271">
        <f t="shared" si="813"/>
        <v>4</v>
      </c>
      <c r="L2128" s="271" t="e">
        <f t="shared" si="814"/>
        <v>#DIV/0!</v>
      </c>
      <c r="M2128" s="272">
        <f t="shared" si="815"/>
        <v>40</v>
      </c>
      <c r="N2128" s="389"/>
      <c r="O2128" s="455" t="e">
        <f>(A2128*B2128*W2128)+(B2128*'Calculateur de trading'!H2128)</f>
        <v>#DIV/0!</v>
      </c>
      <c r="P2128" s="274" t="e">
        <f>O2128/'Déscriptions des trades'!CK2128</f>
        <v>#DIV/0!</v>
      </c>
      <c r="Q2128" s="456" t="e">
        <f>'Déscriptions des trades'!CK2128-O2128</f>
        <v>#DIV/0!</v>
      </c>
      <c r="R2128" s="466" t="e">
        <f t="shared" si="820"/>
        <v>#DIV/0!</v>
      </c>
      <c r="S2128" s="389"/>
      <c r="T2128" s="12"/>
      <c r="U2128" s="25"/>
      <c r="V2128" s="15"/>
      <c r="W2128" s="490">
        <f t="shared" si="824"/>
        <v>0</v>
      </c>
      <c r="X2128" s="21" t="e">
        <f>W2128*U2128/'Déscriptions des trades'!CK2128*'Déscriptions des trades'!B2128</f>
        <v>#DIV/0!</v>
      </c>
      <c r="Y2128" s="459"/>
      <c r="Z2128" s="389"/>
      <c r="AA2128" s="23">
        <f t="shared" si="821"/>
        <v>0.1</v>
      </c>
      <c r="AB2128" s="17" t="e">
        <f>(AA2128*'Déscriptions des trades'!U2128*'Déscriptions des trades'!B2128/'Déscriptions des trades'!CK2128)*'Déscriptions des trades'!W2128</f>
        <v>#DIV/0!</v>
      </c>
      <c r="AC2128" s="265" t="e">
        <f>AB2128*'Déscriptions des trades'!CK2128</f>
        <v>#DIV/0!</v>
      </c>
      <c r="AD2128" s="266" t="e">
        <f>'Déscriptions des trades'!CK2128-AC2128</f>
        <v>#DIV/0!</v>
      </c>
      <c r="AE2128" s="389"/>
      <c r="AF2128" s="399">
        <v>2124</v>
      </c>
      <c r="AG2128" s="389"/>
      <c r="AH2128" s="20"/>
      <c r="AI2128" s="303"/>
      <c r="AJ2128" s="307"/>
      <c r="AK2128" s="161"/>
      <c r="AL2128" s="305"/>
      <c r="AM2128" s="305"/>
      <c r="AN2128" s="162"/>
      <c r="AO2128" s="439"/>
      <c r="AP2128" s="162"/>
      <c r="AQ2128" s="113"/>
      <c r="AR2128" s="113"/>
      <c r="AS2128" s="384"/>
      <c r="AT2128" s="306"/>
      <c r="AU2128" s="306"/>
      <c r="AV2128" s="160"/>
      <c r="AW2128" s="158"/>
      <c r="AX2128" s="385"/>
      <c r="AY2128" s="453"/>
      <c r="AZ2128" s="165"/>
      <c r="BA2128" s="301"/>
      <c r="BB2128" s="165"/>
      <c r="BC2128" s="301"/>
      <c r="BD2128" s="165"/>
      <c r="BE2128" s="302"/>
      <c r="BF2128" s="302"/>
      <c r="BG2128" s="165"/>
      <c r="BH2128" s="303"/>
      <c r="BI2128" s="165"/>
      <c r="BJ2128" s="304"/>
      <c r="BK2128" s="394"/>
      <c r="BL2128" s="302"/>
      <c r="BM2128" s="302"/>
      <c r="BN2128" s="394"/>
      <c r="BO2128" s="302"/>
      <c r="BP2128" s="13"/>
      <c r="BQ2128" s="302"/>
      <c r="BR2128" s="13"/>
      <c r="BS2128" s="302"/>
      <c r="BT2128" s="13"/>
      <c r="BU2128" s="302"/>
      <c r="BV2128" s="386"/>
      <c r="BW2128" s="303"/>
      <c r="BX2128" s="303"/>
      <c r="BY2128" s="302"/>
      <c r="BZ2128" s="302"/>
      <c r="CA2128" s="387"/>
      <c r="CB2128" s="395"/>
      <c r="CC2128" s="12"/>
      <c r="CD2128" s="304"/>
      <c r="CE2128" s="14"/>
      <c r="CF2128" s="395"/>
      <c r="CG2128" s="397"/>
      <c r="CH2128" s="300">
        <f t="shared" si="825"/>
        <v>0</v>
      </c>
      <c r="CI2128" s="26"/>
      <c r="CJ2128" s="17">
        <f t="shared" si="822"/>
        <v>0</v>
      </c>
      <c r="CK2128" s="18">
        <f t="shared" ref="CK2128:CK2191" si="833">CI2128+CK2127</f>
        <v>12.89</v>
      </c>
      <c r="CM2128" s="164"/>
      <c r="CN2128" s="302"/>
      <c r="CO2128" s="13">
        <f t="shared" si="826"/>
        <v>0</v>
      </c>
      <c r="CP2128" s="302"/>
      <c r="CQ2128" s="13">
        <f t="shared" si="827"/>
        <v>0</v>
      </c>
      <c r="CR2128" s="302"/>
      <c r="CS2128" s="13">
        <f t="shared" si="828"/>
        <v>0</v>
      </c>
      <c r="CT2128" s="302"/>
      <c r="CU2128" s="13">
        <f t="shared" si="823"/>
        <v>0</v>
      </c>
      <c r="CV2128" s="302"/>
      <c r="CW2128" s="13">
        <f t="shared" si="829"/>
        <v>0</v>
      </c>
      <c r="CX2128" s="13">
        <f t="shared" si="830"/>
        <v>0</v>
      </c>
      <c r="CY2128" s="251">
        <f t="shared" si="831"/>
        <v>0</v>
      </c>
      <c r="CZ2128" s="13" t="s">
        <v>29</v>
      </c>
      <c r="DA2128" s="13">
        <v>50</v>
      </c>
      <c r="DB2128" s="22">
        <f t="shared" si="832"/>
        <v>0</v>
      </c>
      <c r="DD2128" s="24"/>
      <c r="DF2128" s="163"/>
      <c r="DH2128" s="24"/>
      <c r="DI2128" s="447"/>
      <c r="DJ2128" s="163"/>
    </row>
    <row r="2129" spans="1:114" s="7" customFormat="1">
      <c r="A2129" s="277">
        <f t="shared" si="816"/>
        <v>50</v>
      </c>
      <c r="B2129" s="21" t="e">
        <f>'Calculateur de trading'!I2129/C2129/W2129</f>
        <v>#DIV/0!</v>
      </c>
      <c r="C2129" s="278">
        <f t="shared" si="817"/>
        <v>10</v>
      </c>
      <c r="D2129" s="426"/>
      <c r="E2129" s="273">
        <f t="shared" si="818"/>
        <v>100</v>
      </c>
      <c r="F2129" s="271">
        <f t="shared" si="810"/>
        <v>2</v>
      </c>
      <c r="G2129" s="271" t="e">
        <f t="shared" si="811"/>
        <v>#DIV/0!</v>
      </c>
      <c r="H2129" s="272">
        <f t="shared" si="812"/>
        <v>20</v>
      </c>
      <c r="I2129" s="270"/>
      <c r="J2129" s="273">
        <f t="shared" si="819"/>
        <v>200</v>
      </c>
      <c r="K2129" s="271">
        <f t="shared" si="813"/>
        <v>4</v>
      </c>
      <c r="L2129" s="271" t="e">
        <f t="shared" si="814"/>
        <v>#DIV/0!</v>
      </c>
      <c r="M2129" s="272">
        <f t="shared" si="815"/>
        <v>40</v>
      </c>
      <c r="N2129" s="389"/>
      <c r="O2129" s="455" t="e">
        <f>(A2129*B2129*W2129)+(B2129*'Calculateur de trading'!H2129)</f>
        <v>#DIV/0!</v>
      </c>
      <c r="P2129" s="274" t="e">
        <f>O2129/'Déscriptions des trades'!CK2129</f>
        <v>#DIV/0!</v>
      </c>
      <c r="Q2129" s="456" t="e">
        <f>'Déscriptions des trades'!CK2129-O2129</f>
        <v>#DIV/0!</v>
      </c>
      <c r="R2129" s="466" t="e">
        <f t="shared" si="820"/>
        <v>#DIV/0!</v>
      </c>
      <c r="S2129" s="389"/>
      <c r="T2129" s="12"/>
      <c r="U2129" s="25"/>
      <c r="V2129" s="15"/>
      <c r="W2129" s="490">
        <f t="shared" si="824"/>
        <v>0</v>
      </c>
      <c r="X2129" s="21" t="e">
        <f>W2129*U2129/'Déscriptions des trades'!CK2129*'Déscriptions des trades'!B2129</f>
        <v>#DIV/0!</v>
      </c>
      <c r="Y2129" s="459"/>
      <c r="Z2129" s="389"/>
      <c r="AA2129" s="23">
        <f t="shared" si="821"/>
        <v>0.1</v>
      </c>
      <c r="AB2129" s="17" t="e">
        <f>(AA2129*'Déscriptions des trades'!U2129*'Déscriptions des trades'!B2129/'Déscriptions des trades'!CK2129)*'Déscriptions des trades'!W2129</f>
        <v>#DIV/0!</v>
      </c>
      <c r="AC2129" s="265" t="e">
        <f>AB2129*'Déscriptions des trades'!CK2129</f>
        <v>#DIV/0!</v>
      </c>
      <c r="AD2129" s="266" t="e">
        <f>'Déscriptions des trades'!CK2129-AC2129</f>
        <v>#DIV/0!</v>
      </c>
      <c r="AE2129" s="389"/>
      <c r="AF2129" s="399">
        <v>2125</v>
      </c>
      <c r="AG2129" s="389"/>
      <c r="AH2129" s="20"/>
      <c r="AI2129" s="303"/>
      <c r="AJ2129" s="307"/>
      <c r="AK2129" s="161"/>
      <c r="AL2129" s="305"/>
      <c r="AM2129" s="305"/>
      <c r="AN2129" s="162"/>
      <c r="AO2129" s="439"/>
      <c r="AP2129" s="162"/>
      <c r="AQ2129" s="113"/>
      <c r="AR2129" s="113"/>
      <c r="AS2129" s="384"/>
      <c r="AT2129" s="306"/>
      <c r="AU2129" s="306"/>
      <c r="AV2129" s="160"/>
      <c r="AW2129" s="158"/>
      <c r="AX2129" s="385"/>
      <c r="AY2129" s="453"/>
      <c r="AZ2129" s="165"/>
      <c r="BA2129" s="301"/>
      <c r="BB2129" s="165"/>
      <c r="BC2129" s="301"/>
      <c r="BD2129" s="165"/>
      <c r="BE2129" s="302"/>
      <c r="BF2129" s="302"/>
      <c r="BG2129" s="165"/>
      <c r="BH2129" s="303"/>
      <c r="BI2129" s="165"/>
      <c r="BJ2129" s="304"/>
      <c r="BK2129" s="394"/>
      <c r="BL2129" s="302"/>
      <c r="BM2129" s="302"/>
      <c r="BN2129" s="394"/>
      <c r="BO2129" s="302"/>
      <c r="BP2129" s="13"/>
      <c r="BQ2129" s="302"/>
      <c r="BR2129" s="13"/>
      <c r="BS2129" s="302"/>
      <c r="BT2129" s="13"/>
      <c r="BU2129" s="302"/>
      <c r="BV2129" s="386"/>
      <c r="BW2129" s="303"/>
      <c r="BX2129" s="303"/>
      <c r="BY2129" s="302"/>
      <c r="BZ2129" s="302"/>
      <c r="CA2129" s="387"/>
      <c r="CB2129" s="395"/>
      <c r="CC2129" s="12"/>
      <c r="CD2129" s="304"/>
      <c r="CE2129" s="14"/>
      <c r="CF2129" s="395"/>
      <c r="CG2129" s="397"/>
      <c r="CH2129" s="300">
        <f t="shared" si="825"/>
        <v>0</v>
      </c>
      <c r="CI2129" s="26"/>
      <c r="CJ2129" s="17">
        <f t="shared" si="822"/>
        <v>0</v>
      </c>
      <c r="CK2129" s="18">
        <f t="shared" si="833"/>
        <v>12.89</v>
      </c>
      <c r="CM2129" s="164"/>
      <c r="CN2129" s="302"/>
      <c r="CO2129" s="13">
        <f t="shared" si="826"/>
        <v>0</v>
      </c>
      <c r="CP2129" s="302"/>
      <c r="CQ2129" s="13">
        <f t="shared" si="827"/>
        <v>0</v>
      </c>
      <c r="CR2129" s="302"/>
      <c r="CS2129" s="13">
        <f t="shared" si="828"/>
        <v>0</v>
      </c>
      <c r="CT2129" s="302"/>
      <c r="CU2129" s="13">
        <f t="shared" si="823"/>
        <v>0</v>
      </c>
      <c r="CV2129" s="302"/>
      <c r="CW2129" s="13">
        <f t="shared" si="829"/>
        <v>0</v>
      </c>
      <c r="CX2129" s="13">
        <f t="shared" si="830"/>
        <v>0</v>
      </c>
      <c r="CY2129" s="251">
        <f t="shared" si="831"/>
        <v>0</v>
      </c>
      <c r="CZ2129" s="13" t="s">
        <v>29</v>
      </c>
      <c r="DA2129" s="13">
        <v>50</v>
      </c>
      <c r="DB2129" s="22">
        <f t="shared" si="832"/>
        <v>0</v>
      </c>
      <c r="DD2129" s="24"/>
      <c r="DF2129" s="163"/>
      <c r="DH2129" s="24"/>
      <c r="DI2129" s="447"/>
      <c r="DJ2129" s="163"/>
    </row>
    <row r="2130" spans="1:114" s="7" customFormat="1">
      <c r="A2130" s="277">
        <f t="shared" si="816"/>
        <v>50</v>
      </c>
      <c r="B2130" s="21" t="e">
        <f>'Calculateur de trading'!I2130/C2130/W2130</f>
        <v>#DIV/0!</v>
      </c>
      <c r="C2130" s="278">
        <f t="shared" si="817"/>
        <v>10</v>
      </c>
      <c r="D2130" s="278"/>
      <c r="E2130" s="273">
        <f t="shared" si="818"/>
        <v>100</v>
      </c>
      <c r="F2130" s="271">
        <f t="shared" si="810"/>
        <v>2</v>
      </c>
      <c r="G2130" s="271" t="e">
        <f t="shared" si="811"/>
        <v>#DIV/0!</v>
      </c>
      <c r="H2130" s="272">
        <f t="shared" si="812"/>
        <v>20</v>
      </c>
      <c r="I2130" s="270"/>
      <c r="J2130" s="273">
        <f t="shared" si="819"/>
        <v>200</v>
      </c>
      <c r="K2130" s="271">
        <f t="shared" si="813"/>
        <v>4</v>
      </c>
      <c r="L2130" s="271" t="e">
        <f t="shared" si="814"/>
        <v>#DIV/0!</v>
      </c>
      <c r="M2130" s="272">
        <f t="shared" si="815"/>
        <v>40</v>
      </c>
      <c r="N2130" s="389"/>
      <c r="O2130" s="455" t="e">
        <f>(A2130*B2130*W2130)+(B2130*'Calculateur de trading'!H2130)</f>
        <v>#DIV/0!</v>
      </c>
      <c r="P2130" s="274" t="e">
        <f>O2130/'Déscriptions des trades'!CK2130</f>
        <v>#DIV/0!</v>
      </c>
      <c r="Q2130" s="456" t="e">
        <f>'Déscriptions des trades'!CK2130-O2130</f>
        <v>#DIV/0!</v>
      </c>
      <c r="R2130" s="466" t="e">
        <f t="shared" si="820"/>
        <v>#DIV/0!</v>
      </c>
      <c r="S2130" s="389"/>
      <c r="T2130" s="12"/>
      <c r="U2130" s="25"/>
      <c r="V2130" s="15"/>
      <c r="W2130" s="490">
        <f t="shared" si="824"/>
        <v>0</v>
      </c>
      <c r="X2130" s="21" t="e">
        <f>W2130*U2130/'Déscriptions des trades'!CK2130*'Déscriptions des trades'!B2130</f>
        <v>#DIV/0!</v>
      </c>
      <c r="Y2130" s="459"/>
      <c r="Z2130" s="389"/>
      <c r="AA2130" s="23">
        <f t="shared" si="821"/>
        <v>0.1</v>
      </c>
      <c r="AB2130" s="17" t="e">
        <f>(AA2130*'Déscriptions des trades'!U2130*'Déscriptions des trades'!B2130/'Déscriptions des trades'!CK2130)*'Déscriptions des trades'!W2130</f>
        <v>#DIV/0!</v>
      </c>
      <c r="AC2130" s="265" t="e">
        <f>AB2130*'Déscriptions des trades'!CK2130</f>
        <v>#DIV/0!</v>
      </c>
      <c r="AD2130" s="266" t="e">
        <f>'Déscriptions des trades'!CK2130-AC2130</f>
        <v>#DIV/0!</v>
      </c>
      <c r="AE2130" s="389"/>
      <c r="AF2130" s="399">
        <v>2126</v>
      </c>
      <c r="AG2130" s="389"/>
      <c r="AH2130" s="20"/>
      <c r="AI2130" s="303"/>
      <c r="AJ2130" s="307"/>
      <c r="AK2130" s="161"/>
      <c r="AL2130" s="305"/>
      <c r="AM2130" s="305"/>
      <c r="AN2130" s="162"/>
      <c r="AO2130" s="439"/>
      <c r="AP2130" s="162"/>
      <c r="AQ2130" s="113"/>
      <c r="AR2130" s="113"/>
      <c r="AS2130" s="384"/>
      <c r="AT2130" s="306"/>
      <c r="AU2130" s="306"/>
      <c r="AV2130" s="160"/>
      <c r="AW2130" s="158"/>
      <c r="AX2130" s="385"/>
      <c r="AY2130" s="453"/>
      <c r="AZ2130" s="165"/>
      <c r="BA2130" s="301"/>
      <c r="BB2130" s="165"/>
      <c r="BC2130" s="301"/>
      <c r="BD2130" s="165"/>
      <c r="BE2130" s="302"/>
      <c r="BF2130" s="302"/>
      <c r="BG2130" s="165"/>
      <c r="BH2130" s="303"/>
      <c r="BI2130" s="165"/>
      <c r="BJ2130" s="304"/>
      <c r="BK2130" s="394"/>
      <c r="BL2130" s="302"/>
      <c r="BM2130" s="302"/>
      <c r="BN2130" s="394"/>
      <c r="BO2130" s="302"/>
      <c r="BP2130" s="13"/>
      <c r="BQ2130" s="302"/>
      <c r="BR2130" s="13"/>
      <c r="BS2130" s="302"/>
      <c r="BT2130" s="13"/>
      <c r="BU2130" s="302"/>
      <c r="BV2130" s="386"/>
      <c r="BW2130" s="303"/>
      <c r="BX2130" s="303"/>
      <c r="BY2130" s="302"/>
      <c r="BZ2130" s="302"/>
      <c r="CA2130" s="387"/>
      <c r="CB2130" s="395"/>
      <c r="CC2130" s="12"/>
      <c r="CD2130" s="304"/>
      <c r="CE2130" s="14"/>
      <c r="CF2130" s="395"/>
      <c r="CG2130" s="397"/>
      <c r="CH2130" s="300">
        <f t="shared" si="825"/>
        <v>0</v>
      </c>
      <c r="CI2130" s="26"/>
      <c r="CJ2130" s="17">
        <f t="shared" si="822"/>
        <v>0</v>
      </c>
      <c r="CK2130" s="18">
        <f t="shared" si="833"/>
        <v>12.89</v>
      </c>
      <c r="CM2130" s="164"/>
      <c r="CN2130" s="302"/>
      <c r="CO2130" s="13">
        <f t="shared" si="826"/>
        <v>0</v>
      </c>
      <c r="CP2130" s="302"/>
      <c r="CQ2130" s="13">
        <f t="shared" si="827"/>
        <v>0</v>
      </c>
      <c r="CR2130" s="302"/>
      <c r="CS2130" s="13">
        <f t="shared" si="828"/>
        <v>0</v>
      </c>
      <c r="CT2130" s="302"/>
      <c r="CU2130" s="13">
        <f t="shared" si="823"/>
        <v>0</v>
      </c>
      <c r="CV2130" s="302"/>
      <c r="CW2130" s="13">
        <f t="shared" si="829"/>
        <v>0</v>
      </c>
      <c r="CX2130" s="13">
        <f t="shared" si="830"/>
        <v>0</v>
      </c>
      <c r="CY2130" s="251">
        <f t="shared" si="831"/>
        <v>0</v>
      </c>
      <c r="CZ2130" s="13" t="s">
        <v>29</v>
      </c>
      <c r="DA2130" s="13">
        <v>50</v>
      </c>
      <c r="DB2130" s="22">
        <f t="shared" si="832"/>
        <v>0</v>
      </c>
      <c r="DD2130" s="24"/>
      <c r="DF2130" s="163"/>
      <c r="DH2130" s="24"/>
      <c r="DI2130" s="447"/>
      <c r="DJ2130" s="163"/>
    </row>
    <row r="2131" spans="1:114" s="7" customFormat="1">
      <c r="A2131" s="277">
        <f t="shared" si="816"/>
        <v>50</v>
      </c>
      <c r="B2131" s="21" t="e">
        <f>'Calculateur de trading'!I2131/C2131/W2131</f>
        <v>#DIV/0!</v>
      </c>
      <c r="C2131" s="278">
        <f t="shared" si="817"/>
        <v>10</v>
      </c>
      <c r="D2131" s="426"/>
      <c r="E2131" s="273">
        <f t="shared" si="818"/>
        <v>100</v>
      </c>
      <c r="F2131" s="271">
        <f t="shared" si="810"/>
        <v>2</v>
      </c>
      <c r="G2131" s="271" t="e">
        <f t="shared" si="811"/>
        <v>#DIV/0!</v>
      </c>
      <c r="H2131" s="272">
        <f t="shared" si="812"/>
        <v>20</v>
      </c>
      <c r="I2131" s="270"/>
      <c r="J2131" s="273">
        <f t="shared" si="819"/>
        <v>200</v>
      </c>
      <c r="K2131" s="271">
        <f t="shared" si="813"/>
        <v>4</v>
      </c>
      <c r="L2131" s="271" t="e">
        <f t="shared" si="814"/>
        <v>#DIV/0!</v>
      </c>
      <c r="M2131" s="272">
        <f t="shared" si="815"/>
        <v>40</v>
      </c>
      <c r="N2131" s="389"/>
      <c r="O2131" s="455" t="e">
        <f>(A2131*B2131*W2131)+(B2131*'Calculateur de trading'!H2131)</f>
        <v>#DIV/0!</v>
      </c>
      <c r="P2131" s="274" t="e">
        <f>O2131/'Déscriptions des trades'!CK2131</f>
        <v>#DIV/0!</v>
      </c>
      <c r="Q2131" s="456" t="e">
        <f>'Déscriptions des trades'!CK2131-O2131</f>
        <v>#DIV/0!</v>
      </c>
      <c r="R2131" s="466" t="e">
        <f t="shared" si="820"/>
        <v>#DIV/0!</v>
      </c>
      <c r="S2131" s="389"/>
      <c r="T2131" s="12"/>
      <c r="U2131" s="25"/>
      <c r="V2131" s="15"/>
      <c r="W2131" s="490">
        <f t="shared" si="824"/>
        <v>0</v>
      </c>
      <c r="X2131" s="21" t="e">
        <f>W2131*U2131/'Déscriptions des trades'!CK2131*'Déscriptions des trades'!B2131</f>
        <v>#DIV/0!</v>
      </c>
      <c r="Y2131" s="459"/>
      <c r="Z2131" s="389"/>
      <c r="AA2131" s="23">
        <f t="shared" si="821"/>
        <v>0.1</v>
      </c>
      <c r="AB2131" s="17" t="e">
        <f>(AA2131*'Déscriptions des trades'!U2131*'Déscriptions des trades'!B2131/'Déscriptions des trades'!CK2131)*'Déscriptions des trades'!W2131</f>
        <v>#DIV/0!</v>
      </c>
      <c r="AC2131" s="265" t="e">
        <f>AB2131*'Déscriptions des trades'!CK2131</f>
        <v>#DIV/0!</v>
      </c>
      <c r="AD2131" s="266" t="e">
        <f>'Déscriptions des trades'!CK2131-AC2131</f>
        <v>#DIV/0!</v>
      </c>
      <c r="AE2131" s="389"/>
      <c r="AF2131" s="399">
        <v>2127</v>
      </c>
      <c r="AG2131" s="389"/>
      <c r="AH2131" s="20"/>
      <c r="AI2131" s="303"/>
      <c r="AJ2131" s="307"/>
      <c r="AK2131" s="161"/>
      <c r="AL2131" s="305"/>
      <c r="AM2131" s="305"/>
      <c r="AN2131" s="162"/>
      <c r="AO2131" s="439"/>
      <c r="AP2131" s="162"/>
      <c r="AQ2131" s="113"/>
      <c r="AR2131" s="113"/>
      <c r="AS2131" s="384"/>
      <c r="AT2131" s="306"/>
      <c r="AU2131" s="306"/>
      <c r="AV2131" s="160"/>
      <c r="AW2131" s="158"/>
      <c r="AX2131" s="385"/>
      <c r="AY2131" s="453"/>
      <c r="AZ2131" s="165"/>
      <c r="BA2131" s="301"/>
      <c r="BB2131" s="165"/>
      <c r="BC2131" s="301"/>
      <c r="BD2131" s="165"/>
      <c r="BE2131" s="302"/>
      <c r="BF2131" s="302"/>
      <c r="BG2131" s="165"/>
      <c r="BH2131" s="303"/>
      <c r="BI2131" s="165"/>
      <c r="BJ2131" s="304"/>
      <c r="BK2131" s="394"/>
      <c r="BL2131" s="302"/>
      <c r="BM2131" s="302"/>
      <c r="BN2131" s="394"/>
      <c r="BO2131" s="302"/>
      <c r="BP2131" s="13"/>
      <c r="BQ2131" s="302"/>
      <c r="BR2131" s="13"/>
      <c r="BS2131" s="302"/>
      <c r="BT2131" s="13"/>
      <c r="BU2131" s="302"/>
      <c r="BV2131" s="386"/>
      <c r="BW2131" s="303"/>
      <c r="BX2131" s="303"/>
      <c r="BY2131" s="302"/>
      <c r="BZ2131" s="302"/>
      <c r="CA2131" s="387"/>
      <c r="CB2131" s="395"/>
      <c r="CC2131" s="12"/>
      <c r="CD2131" s="304"/>
      <c r="CE2131" s="14"/>
      <c r="CF2131" s="395"/>
      <c r="CG2131" s="397"/>
      <c r="CH2131" s="300">
        <f t="shared" si="825"/>
        <v>0</v>
      </c>
      <c r="CI2131" s="26"/>
      <c r="CJ2131" s="17">
        <f t="shared" si="822"/>
        <v>0</v>
      </c>
      <c r="CK2131" s="18">
        <f t="shared" si="833"/>
        <v>12.89</v>
      </c>
      <c r="CM2131" s="164"/>
      <c r="CN2131" s="302"/>
      <c r="CO2131" s="13">
        <f t="shared" si="826"/>
        <v>0</v>
      </c>
      <c r="CP2131" s="302"/>
      <c r="CQ2131" s="13">
        <f t="shared" si="827"/>
        <v>0</v>
      </c>
      <c r="CR2131" s="302"/>
      <c r="CS2131" s="13">
        <f t="shared" si="828"/>
        <v>0</v>
      </c>
      <c r="CT2131" s="302"/>
      <c r="CU2131" s="13">
        <f t="shared" si="823"/>
        <v>0</v>
      </c>
      <c r="CV2131" s="302"/>
      <c r="CW2131" s="13">
        <f t="shared" si="829"/>
        <v>0</v>
      </c>
      <c r="CX2131" s="13">
        <f t="shared" si="830"/>
        <v>0</v>
      </c>
      <c r="CY2131" s="251">
        <f t="shared" si="831"/>
        <v>0</v>
      </c>
      <c r="CZ2131" s="13" t="s">
        <v>29</v>
      </c>
      <c r="DA2131" s="13">
        <v>50</v>
      </c>
      <c r="DB2131" s="22">
        <f t="shared" si="832"/>
        <v>0</v>
      </c>
      <c r="DD2131" s="24"/>
      <c r="DF2131" s="163"/>
      <c r="DH2131" s="24"/>
      <c r="DI2131" s="447"/>
      <c r="DJ2131" s="163"/>
    </row>
    <row r="2132" spans="1:114" s="7" customFormat="1">
      <c r="A2132" s="277">
        <f t="shared" si="816"/>
        <v>50</v>
      </c>
      <c r="B2132" s="21" t="e">
        <f>'Calculateur de trading'!I2132/C2132/W2132</f>
        <v>#DIV/0!</v>
      </c>
      <c r="C2132" s="278">
        <f t="shared" si="817"/>
        <v>10</v>
      </c>
      <c r="D2132" s="278"/>
      <c r="E2132" s="273">
        <f t="shared" si="818"/>
        <v>100</v>
      </c>
      <c r="F2132" s="271">
        <f t="shared" si="810"/>
        <v>2</v>
      </c>
      <c r="G2132" s="271" t="e">
        <f t="shared" si="811"/>
        <v>#DIV/0!</v>
      </c>
      <c r="H2132" s="272">
        <f t="shared" si="812"/>
        <v>20</v>
      </c>
      <c r="I2132" s="270"/>
      <c r="J2132" s="273">
        <f t="shared" si="819"/>
        <v>200</v>
      </c>
      <c r="K2132" s="271">
        <f t="shared" si="813"/>
        <v>4</v>
      </c>
      <c r="L2132" s="271" t="e">
        <f t="shared" si="814"/>
        <v>#DIV/0!</v>
      </c>
      <c r="M2132" s="272">
        <f t="shared" si="815"/>
        <v>40</v>
      </c>
      <c r="N2132" s="389"/>
      <c r="O2132" s="455" t="e">
        <f>(A2132*B2132*W2132)+(B2132*'Calculateur de trading'!H2132)</f>
        <v>#DIV/0!</v>
      </c>
      <c r="P2132" s="274" t="e">
        <f>O2132/'Déscriptions des trades'!CK2132</f>
        <v>#DIV/0!</v>
      </c>
      <c r="Q2132" s="456" t="e">
        <f>'Déscriptions des trades'!CK2132-O2132</f>
        <v>#DIV/0!</v>
      </c>
      <c r="R2132" s="466" t="e">
        <f t="shared" si="820"/>
        <v>#DIV/0!</v>
      </c>
      <c r="S2132" s="389"/>
      <c r="T2132" s="12"/>
      <c r="U2132" s="25"/>
      <c r="V2132" s="15"/>
      <c r="W2132" s="490">
        <f t="shared" si="824"/>
        <v>0</v>
      </c>
      <c r="X2132" s="21" t="e">
        <f>W2132*U2132/'Déscriptions des trades'!CK2132*'Déscriptions des trades'!B2132</f>
        <v>#DIV/0!</v>
      </c>
      <c r="Y2132" s="459"/>
      <c r="Z2132" s="389"/>
      <c r="AA2132" s="23">
        <f t="shared" si="821"/>
        <v>0.1</v>
      </c>
      <c r="AB2132" s="17" t="e">
        <f>(AA2132*'Déscriptions des trades'!U2132*'Déscriptions des trades'!B2132/'Déscriptions des trades'!CK2132)*'Déscriptions des trades'!W2132</f>
        <v>#DIV/0!</v>
      </c>
      <c r="AC2132" s="265" t="e">
        <f>AB2132*'Déscriptions des trades'!CK2132</f>
        <v>#DIV/0!</v>
      </c>
      <c r="AD2132" s="266" t="e">
        <f>'Déscriptions des trades'!CK2132-AC2132</f>
        <v>#DIV/0!</v>
      </c>
      <c r="AE2132" s="389"/>
      <c r="AF2132" s="399">
        <v>2128</v>
      </c>
      <c r="AG2132" s="389"/>
      <c r="AH2132" s="20"/>
      <c r="AI2132" s="303"/>
      <c r="AJ2132" s="307"/>
      <c r="AK2132" s="161"/>
      <c r="AL2132" s="305"/>
      <c r="AM2132" s="305"/>
      <c r="AN2132" s="162"/>
      <c r="AO2132" s="439"/>
      <c r="AP2132" s="162"/>
      <c r="AQ2132" s="113"/>
      <c r="AR2132" s="113"/>
      <c r="AS2132" s="384"/>
      <c r="AT2132" s="306"/>
      <c r="AU2132" s="306"/>
      <c r="AV2132" s="160"/>
      <c r="AW2132" s="158"/>
      <c r="AX2132" s="385"/>
      <c r="AY2132" s="453"/>
      <c r="AZ2132" s="165"/>
      <c r="BA2132" s="301"/>
      <c r="BB2132" s="165"/>
      <c r="BC2132" s="301"/>
      <c r="BD2132" s="165"/>
      <c r="BE2132" s="302"/>
      <c r="BF2132" s="302"/>
      <c r="BG2132" s="165"/>
      <c r="BH2132" s="303"/>
      <c r="BI2132" s="165"/>
      <c r="BJ2132" s="304"/>
      <c r="BK2132" s="394"/>
      <c r="BL2132" s="302"/>
      <c r="BM2132" s="302"/>
      <c r="BN2132" s="394"/>
      <c r="BO2132" s="302"/>
      <c r="BP2132" s="13"/>
      <c r="BQ2132" s="302"/>
      <c r="BR2132" s="13"/>
      <c r="BS2132" s="302"/>
      <c r="BT2132" s="13"/>
      <c r="BU2132" s="302"/>
      <c r="BV2132" s="386"/>
      <c r="BW2132" s="303"/>
      <c r="BX2132" s="303"/>
      <c r="BY2132" s="302"/>
      <c r="BZ2132" s="302"/>
      <c r="CA2132" s="387"/>
      <c r="CB2132" s="395"/>
      <c r="CC2132" s="12"/>
      <c r="CD2132" s="304"/>
      <c r="CE2132" s="14"/>
      <c r="CF2132" s="395"/>
      <c r="CG2132" s="397"/>
      <c r="CH2132" s="300">
        <f t="shared" si="825"/>
        <v>0</v>
      </c>
      <c r="CI2132" s="26"/>
      <c r="CJ2132" s="17">
        <f t="shared" si="822"/>
        <v>0</v>
      </c>
      <c r="CK2132" s="18">
        <f t="shared" si="833"/>
        <v>12.89</v>
      </c>
      <c r="CM2132" s="164"/>
      <c r="CN2132" s="302"/>
      <c r="CO2132" s="13">
        <f t="shared" si="826"/>
        <v>0</v>
      </c>
      <c r="CP2132" s="302"/>
      <c r="CQ2132" s="13">
        <f t="shared" si="827"/>
        <v>0</v>
      </c>
      <c r="CR2132" s="302"/>
      <c r="CS2132" s="13">
        <f t="shared" si="828"/>
        <v>0</v>
      </c>
      <c r="CT2132" s="302"/>
      <c r="CU2132" s="13">
        <f t="shared" si="823"/>
        <v>0</v>
      </c>
      <c r="CV2132" s="302"/>
      <c r="CW2132" s="13">
        <f t="shared" si="829"/>
        <v>0</v>
      </c>
      <c r="CX2132" s="13">
        <f t="shared" si="830"/>
        <v>0</v>
      </c>
      <c r="CY2132" s="251">
        <f t="shared" si="831"/>
        <v>0</v>
      </c>
      <c r="CZ2132" s="13" t="s">
        <v>29</v>
      </c>
      <c r="DA2132" s="13">
        <v>50</v>
      </c>
      <c r="DB2132" s="22">
        <f t="shared" si="832"/>
        <v>0</v>
      </c>
      <c r="DD2132" s="24"/>
      <c r="DF2132" s="163"/>
      <c r="DH2132" s="24"/>
      <c r="DI2132" s="447"/>
      <c r="DJ2132" s="163"/>
    </row>
    <row r="2133" spans="1:114" s="7" customFormat="1">
      <c r="A2133" s="277">
        <f t="shared" si="816"/>
        <v>50</v>
      </c>
      <c r="B2133" s="21" t="e">
        <f>'Calculateur de trading'!I2133/C2133/W2133</f>
        <v>#DIV/0!</v>
      </c>
      <c r="C2133" s="278">
        <f t="shared" si="817"/>
        <v>10</v>
      </c>
      <c r="D2133" s="426"/>
      <c r="E2133" s="273">
        <f t="shared" si="818"/>
        <v>100</v>
      </c>
      <c r="F2133" s="271">
        <f t="shared" si="810"/>
        <v>2</v>
      </c>
      <c r="G2133" s="271" t="e">
        <f t="shared" si="811"/>
        <v>#DIV/0!</v>
      </c>
      <c r="H2133" s="272">
        <f t="shared" si="812"/>
        <v>20</v>
      </c>
      <c r="I2133" s="270"/>
      <c r="J2133" s="273">
        <f t="shared" si="819"/>
        <v>200</v>
      </c>
      <c r="K2133" s="271">
        <f t="shared" si="813"/>
        <v>4</v>
      </c>
      <c r="L2133" s="271" t="e">
        <f t="shared" si="814"/>
        <v>#DIV/0!</v>
      </c>
      <c r="M2133" s="272">
        <f t="shared" si="815"/>
        <v>40</v>
      </c>
      <c r="N2133" s="389"/>
      <c r="O2133" s="455" t="e">
        <f>(A2133*B2133*W2133)+(B2133*'Calculateur de trading'!H2133)</f>
        <v>#DIV/0!</v>
      </c>
      <c r="P2133" s="274" t="e">
        <f>O2133/'Déscriptions des trades'!CK2133</f>
        <v>#DIV/0!</v>
      </c>
      <c r="Q2133" s="456" t="e">
        <f>'Déscriptions des trades'!CK2133-O2133</f>
        <v>#DIV/0!</v>
      </c>
      <c r="R2133" s="466" t="e">
        <f t="shared" si="820"/>
        <v>#DIV/0!</v>
      </c>
      <c r="S2133" s="389"/>
      <c r="T2133" s="12"/>
      <c r="U2133" s="25"/>
      <c r="V2133" s="15"/>
      <c r="W2133" s="490">
        <f t="shared" si="824"/>
        <v>0</v>
      </c>
      <c r="X2133" s="21" t="e">
        <f>W2133*U2133/'Déscriptions des trades'!CK2133*'Déscriptions des trades'!B2133</f>
        <v>#DIV/0!</v>
      </c>
      <c r="Y2133" s="459"/>
      <c r="Z2133" s="389"/>
      <c r="AA2133" s="23">
        <f t="shared" si="821"/>
        <v>0.1</v>
      </c>
      <c r="AB2133" s="17" t="e">
        <f>(AA2133*'Déscriptions des trades'!U2133*'Déscriptions des trades'!B2133/'Déscriptions des trades'!CK2133)*'Déscriptions des trades'!W2133</f>
        <v>#DIV/0!</v>
      </c>
      <c r="AC2133" s="265" t="e">
        <f>AB2133*'Déscriptions des trades'!CK2133</f>
        <v>#DIV/0!</v>
      </c>
      <c r="AD2133" s="266" t="e">
        <f>'Déscriptions des trades'!CK2133-AC2133</f>
        <v>#DIV/0!</v>
      </c>
      <c r="AE2133" s="389"/>
      <c r="AF2133" s="399">
        <v>2129</v>
      </c>
      <c r="AG2133" s="389"/>
      <c r="AH2133" s="20"/>
      <c r="AI2133" s="303"/>
      <c r="AJ2133" s="307"/>
      <c r="AK2133" s="161"/>
      <c r="AL2133" s="305"/>
      <c r="AM2133" s="305"/>
      <c r="AN2133" s="162"/>
      <c r="AO2133" s="439"/>
      <c r="AP2133" s="162"/>
      <c r="AQ2133" s="113"/>
      <c r="AR2133" s="113"/>
      <c r="AS2133" s="384"/>
      <c r="AT2133" s="306"/>
      <c r="AU2133" s="306"/>
      <c r="AV2133" s="160"/>
      <c r="AW2133" s="158"/>
      <c r="AX2133" s="385"/>
      <c r="AY2133" s="453"/>
      <c r="AZ2133" s="165"/>
      <c r="BA2133" s="301"/>
      <c r="BB2133" s="165"/>
      <c r="BC2133" s="301"/>
      <c r="BD2133" s="165"/>
      <c r="BE2133" s="302"/>
      <c r="BF2133" s="302"/>
      <c r="BG2133" s="165"/>
      <c r="BH2133" s="303"/>
      <c r="BI2133" s="165"/>
      <c r="BJ2133" s="304"/>
      <c r="BK2133" s="394"/>
      <c r="BL2133" s="302"/>
      <c r="BM2133" s="302"/>
      <c r="BN2133" s="394"/>
      <c r="BO2133" s="302"/>
      <c r="BP2133" s="13"/>
      <c r="BQ2133" s="302"/>
      <c r="BR2133" s="13"/>
      <c r="BS2133" s="302"/>
      <c r="BT2133" s="13"/>
      <c r="BU2133" s="302"/>
      <c r="BV2133" s="386"/>
      <c r="BW2133" s="303"/>
      <c r="BX2133" s="303"/>
      <c r="BY2133" s="302"/>
      <c r="BZ2133" s="302"/>
      <c r="CA2133" s="387"/>
      <c r="CB2133" s="395"/>
      <c r="CC2133" s="12"/>
      <c r="CD2133" s="304"/>
      <c r="CE2133" s="14"/>
      <c r="CF2133" s="395"/>
      <c r="CG2133" s="397"/>
      <c r="CH2133" s="300">
        <f t="shared" si="825"/>
        <v>0</v>
      </c>
      <c r="CI2133" s="26"/>
      <c r="CJ2133" s="17">
        <f t="shared" si="822"/>
        <v>0</v>
      </c>
      <c r="CK2133" s="18">
        <f t="shared" si="833"/>
        <v>12.89</v>
      </c>
      <c r="CM2133" s="164"/>
      <c r="CN2133" s="302"/>
      <c r="CO2133" s="13">
        <f t="shared" si="826"/>
        <v>0</v>
      </c>
      <c r="CP2133" s="302"/>
      <c r="CQ2133" s="13">
        <f t="shared" si="827"/>
        <v>0</v>
      </c>
      <c r="CR2133" s="302"/>
      <c r="CS2133" s="13">
        <f t="shared" si="828"/>
        <v>0</v>
      </c>
      <c r="CT2133" s="302"/>
      <c r="CU2133" s="13">
        <f t="shared" si="823"/>
        <v>0</v>
      </c>
      <c r="CV2133" s="302"/>
      <c r="CW2133" s="13">
        <f t="shared" si="829"/>
        <v>0</v>
      </c>
      <c r="CX2133" s="13">
        <f t="shared" si="830"/>
        <v>0</v>
      </c>
      <c r="CY2133" s="251">
        <f t="shared" si="831"/>
        <v>0</v>
      </c>
      <c r="CZ2133" s="13" t="s">
        <v>29</v>
      </c>
      <c r="DA2133" s="13">
        <v>50</v>
      </c>
      <c r="DB2133" s="22">
        <f t="shared" si="832"/>
        <v>0</v>
      </c>
      <c r="DD2133" s="24"/>
      <c r="DF2133" s="163"/>
      <c r="DH2133" s="24"/>
      <c r="DI2133" s="447"/>
      <c r="DJ2133" s="163"/>
    </row>
    <row r="2134" spans="1:114" s="7" customFormat="1">
      <c r="A2134" s="277">
        <f t="shared" si="816"/>
        <v>50</v>
      </c>
      <c r="B2134" s="21" t="e">
        <f>'Calculateur de trading'!I2134/C2134/W2134</f>
        <v>#DIV/0!</v>
      </c>
      <c r="C2134" s="278">
        <f t="shared" si="817"/>
        <v>10</v>
      </c>
      <c r="D2134" s="426"/>
      <c r="E2134" s="273">
        <f t="shared" si="818"/>
        <v>100</v>
      </c>
      <c r="F2134" s="271">
        <f t="shared" si="810"/>
        <v>2</v>
      </c>
      <c r="G2134" s="271" t="e">
        <f t="shared" si="811"/>
        <v>#DIV/0!</v>
      </c>
      <c r="H2134" s="272">
        <f t="shared" si="812"/>
        <v>20</v>
      </c>
      <c r="I2134" s="270"/>
      <c r="J2134" s="273">
        <f t="shared" si="819"/>
        <v>200</v>
      </c>
      <c r="K2134" s="271">
        <f t="shared" si="813"/>
        <v>4</v>
      </c>
      <c r="L2134" s="271" t="e">
        <f t="shared" si="814"/>
        <v>#DIV/0!</v>
      </c>
      <c r="M2134" s="272">
        <f t="shared" si="815"/>
        <v>40</v>
      </c>
      <c r="N2134" s="389"/>
      <c r="O2134" s="455" t="e">
        <f>(A2134*B2134*W2134)+(B2134*'Calculateur de trading'!H2134)</f>
        <v>#DIV/0!</v>
      </c>
      <c r="P2134" s="274" t="e">
        <f>O2134/'Déscriptions des trades'!CK2134</f>
        <v>#DIV/0!</v>
      </c>
      <c r="Q2134" s="456" t="e">
        <f>'Déscriptions des trades'!CK2134-O2134</f>
        <v>#DIV/0!</v>
      </c>
      <c r="R2134" s="466" t="e">
        <f t="shared" si="820"/>
        <v>#DIV/0!</v>
      </c>
      <c r="S2134" s="389"/>
      <c r="T2134" s="12"/>
      <c r="U2134" s="25"/>
      <c r="V2134" s="15"/>
      <c r="W2134" s="490">
        <f t="shared" si="824"/>
        <v>0</v>
      </c>
      <c r="X2134" s="21" t="e">
        <f>W2134*U2134/'Déscriptions des trades'!CK2134*'Déscriptions des trades'!B2134</f>
        <v>#DIV/0!</v>
      </c>
      <c r="Y2134" s="459"/>
      <c r="Z2134" s="389"/>
      <c r="AA2134" s="23">
        <f t="shared" si="821"/>
        <v>0.1</v>
      </c>
      <c r="AB2134" s="17" t="e">
        <f>(AA2134*'Déscriptions des trades'!U2134*'Déscriptions des trades'!B2134/'Déscriptions des trades'!CK2134)*'Déscriptions des trades'!W2134</f>
        <v>#DIV/0!</v>
      </c>
      <c r="AC2134" s="265" t="e">
        <f>AB2134*'Déscriptions des trades'!CK2134</f>
        <v>#DIV/0!</v>
      </c>
      <c r="AD2134" s="266" t="e">
        <f>'Déscriptions des trades'!CK2134-AC2134</f>
        <v>#DIV/0!</v>
      </c>
      <c r="AE2134" s="389"/>
      <c r="AF2134" s="399">
        <v>2130</v>
      </c>
      <c r="AG2134" s="389"/>
      <c r="AH2134" s="20"/>
      <c r="AI2134" s="303"/>
      <c r="AJ2134" s="307"/>
      <c r="AK2134" s="161"/>
      <c r="AL2134" s="305"/>
      <c r="AM2134" s="305"/>
      <c r="AN2134" s="162"/>
      <c r="AO2134" s="439"/>
      <c r="AP2134" s="162"/>
      <c r="AQ2134" s="113"/>
      <c r="AR2134" s="113"/>
      <c r="AS2134" s="384"/>
      <c r="AT2134" s="306"/>
      <c r="AU2134" s="306"/>
      <c r="AV2134" s="160"/>
      <c r="AW2134" s="158"/>
      <c r="AX2134" s="385"/>
      <c r="AY2134" s="453"/>
      <c r="AZ2134" s="165"/>
      <c r="BA2134" s="301"/>
      <c r="BB2134" s="165"/>
      <c r="BC2134" s="301"/>
      <c r="BD2134" s="165"/>
      <c r="BE2134" s="302"/>
      <c r="BF2134" s="302"/>
      <c r="BG2134" s="165"/>
      <c r="BH2134" s="303"/>
      <c r="BI2134" s="165"/>
      <c r="BJ2134" s="304"/>
      <c r="BK2134" s="394"/>
      <c r="BL2134" s="302"/>
      <c r="BM2134" s="302"/>
      <c r="BN2134" s="394"/>
      <c r="BO2134" s="302"/>
      <c r="BP2134" s="13"/>
      <c r="BQ2134" s="302"/>
      <c r="BR2134" s="13"/>
      <c r="BS2134" s="302"/>
      <c r="BT2134" s="13"/>
      <c r="BU2134" s="302"/>
      <c r="BV2134" s="386"/>
      <c r="BW2134" s="303"/>
      <c r="BX2134" s="303"/>
      <c r="BY2134" s="302"/>
      <c r="BZ2134" s="302"/>
      <c r="CA2134" s="387"/>
      <c r="CB2134" s="395"/>
      <c r="CC2134" s="12"/>
      <c r="CD2134" s="304"/>
      <c r="CE2134" s="14"/>
      <c r="CF2134" s="395"/>
      <c r="CG2134" s="397"/>
      <c r="CH2134" s="300">
        <f t="shared" si="825"/>
        <v>0</v>
      </c>
      <c r="CI2134" s="26"/>
      <c r="CJ2134" s="17">
        <f t="shared" si="822"/>
        <v>0</v>
      </c>
      <c r="CK2134" s="18">
        <f t="shared" si="833"/>
        <v>12.89</v>
      </c>
      <c r="CM2134" s="164"/>
      <c r="CN2134" s="302"/>
      <c r="CO2134" s="13">
        <f t="shared" si="826"/>
        <v>0</v>
      </c>
      <c r="CP2134" s="302"/>
      <c r="CQ2134" s="13">
        <f t="shared" si="827"/>
        <v>0</v>
      </c>
      <c r="CR2134" s="302"/>
      <c r="CS2134" s="13">
        <f t="shared" si="828"/>
        <v>0</v>
      </c>
      <c r="CT2134" s="302"/>
      <c r="CU2134" s="13">
        <f t="shared" si="823"/>
        <v>0</v>
      </c>
      <c r="CV2134" s="302"/>
      <c r="CW2134" s="13">
        <f t="shared" si="829"/>
        <v>0</v>
      </c>
      <c r="CX2134" s="13">
        <f t="shared" si="830"/>
        <v>0</v>
      </c>
      <c r="CY2134" s="251">
        <f t="shared" si="831"/>
        <v>0</v>
      </c>
      <c r="CZ2134" s="13" t="s">
        <v>29</v>
      </c>
      <c r="DA2134" s="13">
        <v>50</v>
      </c>
      <c r="DB2134" s="22">
        <f t="shared" si="832"/>
        <v>0</v>
      </c>
      <c r="DD2134" s="24"/>
      <c r="DF2134" s="163"/>
      <c r="DH2134" s="24"/>
      <c r="DI2134" s="447"/>
      <c r="DJ2134" s="163"/>
    </row>
    <row r="2135" spans="1:114" s="7" customFormat="1">
      <c r="A2135" s="277">
        <f t="shared" si="816"/>
        <v>50</v>
      </c>
      <c r="B2135" s="21" t="e">
        <f>'Calculateur de trading'!I2135/C2135/W2135</f>
        <v>#DIV/0!</v>
      </c>
      <c r="C2135" s="278">
        <f t="shared" si="817"/>
        <v>10</v>
      </c>
      <c r="D2135" s="278"/>
      <c r="E2135" s="273">
        <f t="shared" si="818"/>
        <v>100</v>
      </c>
      <c r="F2135" s="271">
        <f t="shared" si="810"/>
        <v>2</v>
      </c>
      <c r="G2135" s="271" t="e">
        <f t="shared" si="811"/>
        <v>#DIV/0!</v>
      </c>
      <c r="H2135" s="272">
        <f t="shared" si="812"/>
        <v>20</v>
      </c>
      <c r="I2135" s="270"/>
      <c r="J2135" s="273">
        <f t="shared" si="819"/>
        <v>200</v>
      </c>
      <c r="K2135" s="271">
        <f t="shared" si="813"/>
        <v>4</v>
      </c>
      <c r="L2135" s="271" t="e">
        <f t="shared" si="814"/>
        <v>#DIV/0!</v>
      </c>
      <c r="M2135" s="272">
        <f t="shared" si="815"/>
        <v>40</v>
      </c>
      <c r="N2135" s="389"/>
      <c r="O2135" s="455" t="e">
        <f>(A2135*B2135*W2135)+(B2135*'Calculateur de trading'!H2135)</f>
        <v>#DIV/0!</v>
      </c>
      <c r="P2135" s="274" t="e">
        <f>O2135/'Déscriptions des trades'!CK2135</f>
        <v>#DIV/0!</v>
      </c>
      <c r="Q2135" s="456" t="e">
        <f>'Déscriptions des trades'!CK2135-O2135</f>
        <v>#DIV/0!</v>
      </c>
      <c r="R2135" s="466" t="e">
        <f t="shared" si="820"/>
        <v>#DIV/0!</v>
      </c>
      <c r="S2135" s="389"/>
      <c r="T2135" s="12"/>
      <c r="U2135" s="25"/>
      <c r="V2135" s="15"/>
      <c r="W2135" s="490">
        <f t="shared" si="824"/>
        <v>0</v>
      </c>
      <c r="X2135" s="21" t="e">
        <f>W2135*U2135/'Déscriptions des trades'!CK2135*'Déscriptions des trades'!B2135</f>
        <v>#DIV/0!</v>
      </c>
      <c r="Y2135" s="459"/>
      <c r="Z2135" s="389"/>
      <c r="AA2135" s="23">
        <f t="shared" si="821"/>
        <v>0.1</v>
      </c>
      <c r="AB2135" s="17" t="e">
        <f>(AA2135*'Déscriptions des trades'!U2135*'Déscriptions des trades'!B2135/'Déscriptions des trades'!CK2135)*'Déscriptions des trades'!W2135</f>
        <v>#DIV/0!</v>
      </c>
      <c r="AC2135" s="265" t="e">
        <f>AB2135*'Déscriptions des trades'!CK2135</f>
        <v>#DIV/0!</v>
      </c>
      <c r="AD2135" s="266" t="e">
        <f>'Déscriptions des trades'!CK2135-AC2135</f>
        <v>#DIV/0!</v>
      </c>
      <c r="AE2135" s="389"/>
      <c r="AF2135" s="399">
        <v>2131</v>
      </c>
      <c r="AG2135" s="389"/>
      <c r="AH2135" s="20"/>
      <c r="AI2135" s="303"/>
      <c r="AJ2135" s="307"/>
      <c r="AK2135" s="161"/>
      <c r="AL2135" s="305"/>
      <c r="AM2135" s="305"/>
      <c r="AN2135" s="162"/>
      <c r="AO2135" s="439"/>
      <c r="AP2135" s="162"/>
      <c r="AQ2135" s="113"/>
      <c r="AR2135" s="113"/>
      <c r="AS2135" s="384"/>
      <c r="AT2135" s="306"/>
      <c r="AU2135" s="306"/>
      <c r="AV2135" s="160"/>
      <c r="AW2135" s="158"/>
      <c r="AX2135" s="385"/>
      <c r="AY2135" s="453"/>
      <c r="AZ2135" s="165"/>
      <c r="BA2135" s="301"/>
      <c r="BB2135" s="165"/>
      <c r="BC2135" s="301"/>
      <c r="BD2135" s="165"/>
      <c r="BE2135" s="302"/>
      <c r="BF2135" s="302"/>
      <c r="BG2135" s="165"/>
      <c r="BH2135" s="303"/>
      <c r="BI2135" s="165"/>
      <c r="BJ2135" s="304"/>
      <c r="BK2135" s="394"/>
      <c r="BL2135" s="302"/>
      <c r="BM2135" s="302"/>
      <c r="BN2135" s="394"/>
      <c r="BO2135" s="302"/>
      <c r="BP2135" s="13"/>
      <c r="BQ2135" s="302"/>
      <c r="BR2135" s="13"/>
      <c r="BS2135" s="302"/>
      <c r="BT2135" s="13"/>
      <c r="BU2135" s="302"/>
      <c r="BV2135" s="386"/>
      <c r="BW2135" s="303"/>
      <c r="BX2135" s="303"/>
      <c r="BY2135" s="302"/>
      <c r="BZ2135" s="302"/>
      <c r="CA2135" s="387"/>
      <c r="CB2135" s="395"/>
      <c r="CC2135" s="12"/>
      <c r="CD2135" s="304"/>
      <c r="CE2135" s="14"/>
      <c r="CF2135" s="395"/>
      <c r="CG2135" s="397"/>
      <c r="CH2135" s="300">
        <f t="shared" si="825"/>
        <v>0</v>
      </c>
      <c r="CI2135" s="26"/>
      <c r="CJ2135" s="17">
        <f t="shared" si="822"/>
        <v>0</v>
      </c>
      <c r="CK2135" s="18">
        <f t="shared" si="833"/>
        <v>12.89</v>
      </c>
      <c r="CM2135" s="164"/>
      <c r="CN2135" s="302"/>
      <c r="CO2135" s="13">
        <f t="shared" si="826"/>
        <v>0</v>
      </c>
      <c r="CP2135" s="302"/>
      <c r="CQ2135" s="13">
        <f t="shared" si="827"/>
        <v>0</v>
      </c>
      <c r="CR2135" s="302"/>
      <c r="CS2135" s="13">
        <f t="shared" si="828"/>
        <v>0</v>
      </c>
      <c r="CT2135" s="302"/>
      <c r="CU2135" s="13">
        <f t="shared" si="823"/>
        <v>0</v>
      </c>
      <c r="CV2135" s="302"/>
      <c r="CW2135" s="13">
        <f t="shared" si="829"/>
        <v>0</v>
      </c>
      <c r="CX2135" s="13">
        <f t="shared" si="830"/>
        <v>0</v>
      </c>
      <c r="CY2135" s="251">
        <f t="shared" si="831"/>
        <v>0</v>
      </c>
      <c r="CZ2135" s="13" t="s">
        <v>29</v>
      </c>
      <c r="DA2135" s="13">
        <v>50</v>
      </c>
      <c r="DB2135" s="22">
        <f t="shared" si="832"/>
        <v>0</v>
      </c>
      <c r="DD2135" s="24"/>
      <c r="DF2135" s="163"/>
      <c r="DH2135" s="24"/>
      <c r="DI2135" s="447"/>
      <c r="DJ2135" s="163"/>
    </row>
    <row r="2136" spans="1:114" s="7" customFormat="1">
      <c r="A2136" s="277">
        <f t="shared" si="816"/>
        <v>50</v>
      </c>
      <c r="B2136" s="21" t="e">
        <f>'Calculateur de trading'!I2136/C2136/W2136</f>
        <v>#DIV/0!</v>
      </c>
      <c r="C2136" s="278">
        <f t="shared" si="817"/>
        <v>10</v>
      </c>
      <c r="D2136" s="426"/>
      <c r="E2136" s="273">
        <f t="shared" si="818"/>
        <v>100</v>
      </c>
      <c r="F2136" s="271">
        <f t="shared" si="810"/>
        <v>2</v>
      </c>
      <c r="G2136" s="271" t="e">
        <f t="shared" si="811"/>
        <v>#DIV/0!</v>
      </c>
      <c r="H2136" s="272">
        <f t="shared" si="812"/>
        <v>20</v>
      </c>
      <c r="I2136" s="270"/>
      <c r="J2136" s="273">
        <f t="shared" si="819"/>
        <v>200</v>
      </c>
      <c r="K2136" s="271">
        <f t="shared" si="813"/>
        <v>4</v>
      </c>
      <c r="L2136" s="271" t="e">
        <f t="shared" si="814"/>
        <v>#DIV/0!</v>
      </c>
      <c r="M2136" s="272">
        <f t="shared" si="815"/>
        <v>40</v>
      </c>
      <c r="N2136" s="389"/>
      <c r="O2136" s="455" t="e">
        <f>(A2136*B2136*W2136)+(B2136*'Calculateur de trading'!H2136)</f>
        <v>#DIV/0!</v>
      </c>
      <c r="P2136" s="274" t="e">
        <f>O2136/'Déscriptions des trades'!CK2136</f>
        <v>#DIV/0!</v>
      </c>
      <c r="Q2136" s="456" t="e">
        <f>'Déscriptions des trades'!CK2136-O2136</f>
        <v>#DIV/0!</v>
      </c>
      <c r="R2136" s="466" t="e">
        <f t="shared" si="820"/>
        <v>#DIV/0!</v>
      </c>
      <c r="S2136" s="389"/>
      <c r="T2136" s="12"/>
      <c r="U2136" s="25"/>
      <c r="V2136" s="15"/>
      <c r="W2136" s="490">
        <f t="shared" si="824"/>
        <v>0</v>
      </c>
      <c r="X2136" s="21" t="e">
        <f>W2136*U2136/'Déscriptions des trades'!CK2136*'Déscriptions des trades'!B2136</f>
        <v>#DIV/0!</v>
      </c>
      <c r="Y2136" s="459"/>
      <c r="Z2136" s="389"/>
      <c r="AA2136" s="23">
        <f t="shared" si="821"/>
        <v>0.1</v>
      </c>
      <c r="AB2136" s="17" t="e">
        <f>(AA2136*'Déscriptions des trades'!U2136*'Déscriptions des trades'!B2136/'Déscriptions des trades'!CK2136)*'Déscriptions des trades'!W2136</f>
        <v>#DIV/0!</v>
      </c>
      <c r="AC2136" s="265" t="e">
        <f>AB2136*'Déscriptions des trades'!CK2136</f>
        <v>#DIV/0!</v>
      </c>
      <c r="AD2136" s="266" t="e">
        <f>'Déscriptions des trades'!CK2136-AC2136</f>
        <v>#DIV/0!</v>
      </c>
      <c r="AE2136" s="389"/>
      <c r="AF2136" s="399">
        <v>2132</v>
      </c>
      <c r="AG2136" s="389"/>
      <c r="AH2136" s="20"/>
      <c r="AI2136" s="303"/>
      <c r="AJ2136" s="307"/>
      <c r="AK2136" s="161"/>
      <c r="AL2136" s="305"/>
      <c r="AM2136" s="305"/>
      <c r="AN2136" s="162"/>
      <c r="AO2136" s="439"/>
      <c r="AP2136" s="162"/>
      <c r="AQ2136" s="113"/>
      <c r="AR2136" s="113"/>
      <c r="AS2136" s="384"/>
      <c r="AT2136" s="306"/>
      <c r="AU2136" s="306"/>
      <c r="AV2136" s="160"/>
      <c r="AW2136" s="158"/>
      <c r="AX2136" s="385"/>
      <c r="AY2136" s="453"/>
      <c r="AZ2136" s="165"/>
      <c r="BA2136" s="301"/>
      <c r="BB2136" s="165"/>
      <c r="BC2136" s="301"/>
      <c r="BD2136" s="165"/>
      <c r="BE2136" s="302"/>
      <c r="BF2136" s="302"/>
      <c r="BG2136" s="165"/>
      <c r="BH2136" s="303"/>
      <c r="BI2136" s="165"/>
      <c r="BJ2136" s="304"/>
      <c r="BK2136" s="394"/>
      <c r="BL2136" s="302"/>
      <c r="BM2136" s="302"/>
      <c r="BN2136" s="394"/>
      <c r="BO2136" s="302"/>
      <c r="BP2136" s="13"/>
      <c r="BQ2136" s="302"/>
      <c r="BR2136" s="13"/>
      <c r="BS2136" s="302"/>
      <c r="BT2136" s="13"/>
      <c r="BU2136" s="302"/>
      <c r="BV2136" s="386"/>
      <c r="BW2136" s="303"/>
      <c r="BX2136" s="303"/>
      <c r="BY2136" s="302"/>
      <c r="BZ2136" s="302"/>
      <c r="CA2136" s="387"/>
      <c r="CB2136" s="395"/>
      <c r="CC2136" s="12"/>
      <c r="CD2136" s="304"/>
      <c r="CE2136" s="14"/>
      <c r="CF2136" s="395"/>
      <c r="CG2136" s="397"/>
      <c r="CH2136" s="300">
        <f t="shared" si="825"/>
        <v>0</v>
      </c>
      <c r="CI2136" s="26"/>
      <c r="CJ2136" s="17">
        <f t="shared" si="822"/>
        <v>0</v>
      </c>
      <c r="CK2136" s="18">
        <f t="shared" si="833"/>
        <v>12.89</v>
      </c>
      <c r="CM2136" s="164"/>
      <c r="CN2136" s="302"/>
      <c r="CO2136" s="13">
        <f t="shared" si="826"/>
        <v>0</v>
      </c>
      <c r="CP2136" s="302"/>
      <c r="CQ2136" s="13">
        <f t="shared" si="827"/>
        <v>0</v>
      </c>
      <c r="CR2136" s="302"/>
      <c r="CS2136" s="13">
        <f t="shared" si="828"/>
        <v>0</v>
      </c>
      <c r="CT2136" s="302"/>
      <c r="CU2136" s="13">
        <f t="shared" si="823"/>
        <v>0</v>
      </c>
      <c r="CV2136" s="302"/>
      <c r="CW2136" s="13">
        <f t="shared" si="829"/>
        <v>0</v>
      </c>
      <c r="CX2136" s="13">
        <f t="shared" si="830"/>
        <v>0</v>
      </c>
      <c r="CY2136" s="251">
        <f t="shared" si="831"/>
        <v>0</v>
      </c>
      <c r="CZ2136" s="13" t="s">
        <v>29</v>
      </c>
      <c r="DA2136" s="13">
        <v>50</v>
      </c>
      <c r="DB2136" s="22">
        <f t="shared" si="832"/>
        <v>0</v>
      </c>
      <c r="DD2136" s="24"/>
      <c r="DF2136" s="163"/>
      <c r="DH2136" s="24"/>
      <c r="DI2136" s="447"/>
      <c r="DJ2136" s="163"/>
    </row>
    <row r="2137" spans="1:114" s="7" customFormat="1">
      <c r="A2137" s="277">
        <f t="shared" si="816"/>
        <v>50</v>
      </c>
      <c r="B2137" s="21" t="e">
        <f>'Calculateur de trading'!I2137/C2137/W2137</f>
        <v>#DIV/0!</v>
      </c>
      <c r="C2137" s="278">
        <f t="shared" si="817"/>
        <v>10</v>
      </c>
      <c r="D2137" s="278"/>
      <c r="E2137" s="273">
        <f t="shared" si="818"/>
        <v>100</v>
      </c>
      <c r="F2137" s="271">
        <f t="shared" si="810"/>
        <v>2</v>
      </c>
      <c r="G2137" s="271" t="e">
        <f t="shared" si="811"/>
        <v>#DIV/0!</v>
      </c>
      <c r="H2137" s="272">
        <f t="shared" si="812"/>
        <v>20</v>
      </c>
      <c r="I2137" s="270"/>
      <c r="J2137" s="273">
        <f t="shared" si="819"/>
        <v>200</v>
      </c>
      <c r="K2137" s="271">
        <f t="shared" si="813"/>
        <v>4</v>
      </c>
      <c r="L2137" s="271" t="e">
        <f t="shared" si="814"/>
        <v>#DIV/0!</v>
      </c>
      <c r="M2137" s="272">
        <f t="shared" si="815"/>
        <v>40</v>
      </c>
      <c r="N2137" s="389"/>
      <c r="O2137" s="455" t="e">
        <f>(A2137*B2137*W2137)+(B2137*'Calculateur de trading'!H2137)</f>
        <v>#DIV/0!</v>
      </c>
      <c r="P2137" s="274" t="e">
        <f>O2137/'Déscriptions des trades'!CK2137</f>
        <v>#DIV/0!</v>
      </c>
      <c r="Q2137" s="456" t="e">
        <f>'Déscriptions des trades'!CK2137-O2137</f>
        <v>#DIV/0!</v>
      </c>
      <c r="R2137" s="466" t="e">
        <f t="shared" si="820"/>
        <v>#DIV/0!</v>
      </c>
      <c r="S2137" s="389"/>
      <c r="T2137" s="12"/>
      <c r="U2137" s="25"/>
      <c r="V2137" s="15"/>
      <c r="W2137" s="490">
        <f t="shared" si="824"/>
        <v>0</v>
      </c>
      <c r="X2137" s="21" t="e">
        <f>W2137*U2137/'Déscriptions des trades'!CK2137*'Déscriptions des trades'!B2137</f>
        <v>#DIV/0!</v>
      </c>
      <c r="Y2137" s="459"/>
      <c r="Z2137" s="389"/>
      <c r="AA2137" s="23">
        <f t="shared" si="821"/>
        <v>0.1</v>
      </c>
      <c r="AB2137" s="17" t="e">
        <f>(AA2137*'Déscriptions des trades'!U2137*'Déscriptions des trades'!B2137/'Déscriptions des trades'!CK2137)*'Déscriptions des trades'!W2137</f>
        <v>#DIV/0!</v>
      </c>
      <c r="AC2137" s="265" t="e">
        <f>AB2137*'Déscriptions des trades'!CK2137</f>
        <v>#DIV/0!</v>
      </c>
      <c r="AD2137" s="266" t="e">
        <f>'Déscriptions des trades'!CK2137-AC2137</f>
        <v>#DIV/0!</v>
      </c>
      <c r="AE2137" s="389"/>
      <c r="AF2137" s="399">
        <v>2133</v>
      </c>
      <c r="AG2137" s="389"/>
      <c r="AH2137" s="20"/>
      <c r="AI2137" s="303"/>
      <c r="AJ2137" s="307"/>
      <c r="AK2137" s="161"/>
      <c r="AL2137" s="305"/>
      <c r="AM2137" s="305"/>
      <c r="AN2137" s="162"/>
      <c r="AO2137" s="439"/>
      <c r="AP2137" s="162"/>
      <c r="AQ2137" s="113"/>
      <c r="AR2137" s="113"/>
      <c r="AS2137" s="384"/>
      <c r="AT2137" s="306"/>
      <c r="AU2137" s="306"/>
      <c r="AV2137" s="160"/>
      <c r="AW2137" s="158"/>
      <c r="AX2137" s="385"/>
      <c r="AY2137" s="453"/>
      <c r="AZ2137" s="165"/>
      <c r="BA2137" s="301"/>
      <c r="BB2137" s="165"/>
      <c r="BC2137" s="301"/>
      <c r="BD2137" s="165"/>
      <c r="BE2137" s="302"/>
      <c r="BF2137" s="302"/>
      <c r="BG2137" s="165"/>
      <c r="BH2137" s="303"/>
      <c r="BI2137" s="165"/>
      <c r="BJ2137" s="304"/>
      <c r="BK2137" s="394"/>
      <c r="BL2137" s="302"/>
      <c r="BM2137" s="302"/>
      <c r="BN2137" s="394"/>
      <c r="BO2137" s="302"/>
      <c r="BP2137" s="13"/>
      <c r="BQ2137" s="302"/>
      <c r="BR2137" s="13"/>
      <c r="BS2137" s="302"/>
      <c r="BT2137" s="13"/>
      <c r="BU2137" s="302"/>
      <c r="BV2137" s="386"/>
      <c r="BW2137" s="303"/>
      <c r="BX2137" s="303"/>
      <c r="BY2137" s="302"/>
      <c r="BZ2137" s="302"/>
      <c r="CA2137" s="387"/>
      <c r="CB2137" s="395"/>
      <c r="CC2137" s="12"/>
      <c r="CD2137" s="304"/>
      <c r="CE2137" s="14"/>
      <c r="CF2137" s="395"/>
      <c r="CG2137" s="397"/>
      <c r="CH2137" s="300">
        <f t="shared" si="825"/>
        <v>0</v>
      </c>
      <c r="CI2137" s="26"/>
      <c r="CJ2137" s="17">
        <f t="shared" si="822"/>
        <v>0</v>
      </c>
      <c r="CK2137" s="18">
        <f t="shared" si="833"/>
        <v>12.89</v>
      </c>
      <c r="CM2137" s="164"/>
      <c r="CN2137" s="302"/>
      <c r="CO2137" s="13">
        <f t="shared" si="826"/>
        <v>0</v>
      </c>
      <c r="CP2137" s="302"/>
      <c r="CQ2137" s="13">
        <f t="shared" si="827"/>
        <v>0</v>
      </c>
      <c r="CR2137" s="302"/>
      <c r="CS2137" s="13">
        <f t="shared" si="828"/>
        <v>0</v>
      </c>
      <c r="CT2137" s="302"/>
      <c r="CU2137" s="13">
        <f t="shared" si="823"/>
        <v>0</v>
      </c>
      <c r="CV2137" s="302"/>
      <c r="CW2137" s="13">
        <f t="shared" si="829"/>
        <v>0</v>
      </c>
      <c r="CX2137" s="13">
        <f t="shared" si="830"/>
        <v>0</v>
      </c>
      <c r="CY2137" s="251">
        <f t="shared" si="831"/>
        <v>0</v>
      </c>
      <c r="CZ2137" s="13" t="s">
        <v>29</v>
      </c>
      <c r="DA2137" s="13">
        <v>50</v>
      </c>
      <c r="DB2137" s="22">
        <f t="shared" si="832"/>
        <v>0</v>
      </c>
      <c r="DD2137" s="24"/>
      <c r="DF2137" s="163"/>
      <c r="DH2137" s="24"/>
      <c r="DI2137" s="447"/>
      <c r="DJ2137" s="163"/>
    </row>
    <row r="2138" spans="1:114" s="7" customFormat="1">
      <c r="A2138" s="277">
        <f t="shared" si="816"/>
        <v>50</v>
      </c>
      <c r="B2138" s="21" t="e">
        <f>'Calculateur de trading'!I2138/C2138/W2138</f>
        <v>#DIV/0!</v>
      </c>
      <c r="C2138" s="278">
        <f t="shared" si="817"/>
        <v>10</v>
      </c>
      <c r="D2138" s="426"/>
      <c r="E2138" s="273">
        <f t="shared" si="818"/>
        <v>100</v>
      </c>
      <c r="F2138" s="271">
        <f t="shared" si="810"/>
        <v>2</v>
      </c>
      <c r="G2138" s="271" t="e">
        <f t="shared" si="811"/>
        <v>#DIV/0!</v>
      </c>
      <c r="H2138" s="272">
        <f t="shared" si="812"/>
        <v>20</v>
      </c>
      <c r="I2138" s="270"/>
      <c r="J2138" s="273">
        <f t="shared" si="819"/>
        <v>200</v>
      </c>
      <c r="K2138" s="271">
        <f t="shared" si="813"/>
        <v>4</v>
      </c>
      <c r="L2138" s="271" t="e">
        <f t="shared" si="814"/>
        <v>#DIV/0!</v>
      </c>
      <c r="M2138" s="272">
        <f t="shared" si="815"/>
        <v>40</v>
      </c>
      <c r="N2138" s="389"/>
      <c r="O2138" s="455" t="e">
        <f>(A2138*B2138*W2138)+(B2138*'Calculateur de trading'!H2138)</f>
        <v>#DIV/0!</v>
      </c>
      <c r="P2138" s="274" t="e">
        <f>O2138/'Déscriptions des trades'!CK2138</f>
        <v>#DIV/0!</v>
      </c>
      <c r="Q2138" s="456" t="e">
        <f>'Déscriptions des trades'!CK2138-O2138</f>
        <v>#DIV/0!</v>
      </c>
      <c r="R2138" s="466" t="e">
        <f t="shared" si="820"/>
        <v>#DIV/0!</v>
      </c>
      <c r="S2138" s="389"/>
      <c r="T2138" s="12"/>
      <c r="U2138" s="25"/>
      <c r="V2138" s="15"/>
      <c r="W2138" s="490">
        <f t="shared" si="824"/>
        <v>0</v>
      </c>
      <c r="X2138" s="21" t="e">
        <f>W2138*U2138/'Déscriptions des trades'!CK2138*'Déscriptions des trades'!B2138</f>
        <v>#DIV/0!</v>
      </c>
      <c r="Y2138" s="459"/>
      <c r="Z2138" s="389"/>
      <c r="AA2138" s="23">
        <f t="shared" si="821"/>
        <v>0.1</v>
      </c>
      <c r="AB2138" s="17" t="e">
        <f>(AA2138*'Déscriptions des trades'!U2138*'Déscriptions des trades'!B2138/'Déscriptions des trades'!CK2138)*'Déscriptions des trades'!W2138</f>
        <v>#DIV/0!</v>
      </c>
      <c r="AC2138" s="265" t="e">
        <f>AB2138*'Déscriptions des trades'!CK2138</f>
        <v>#DIV/0!</v>
      </c>
      <c r="AD2138" s="266" t="e">
        <f>'Déscriptions des trades'!CK2138-AC2138</f>
        <v>#DIV/0!</v>
      </c>
      <c r="AE2138" s="389"/>
      <c r="AF2138" s="399">
        <v>2134</v>
      </c>
      <c r="AG2138" s="389"/>
      <c r="AH2138" s="20"/>
      <c r="AI2138" s="303"/>
      <c r="AJ2138" s="307"/>
      <c r="AK2138" s="161"/>
      <c r="AL2138" s="305"/>
      <c r="AM2138" s="305"/>
      <c r="AN2138" s="162"/>
      <c r="AO2138" s="439"/>
      <c r="AP2138" s="162"/>
      <c r="AQ2138" s="113"/>
      <c r="AR2138" s="113"/>
      <c r="AS2138" s="384"/>
      <c r="AT2138" s="306"/>
      <c r="AU2138" s="306"/>
      <c r="AV2138" s="160"/>
      <c r="AW2138" s="158"/>
      <c r="AX2138" s="385"/>
      <c r="AY2138" s="453"/>
      <c r="AZ2138" s="165"/>
      <c r="BA2138" s="301"/>
      <c r="BB2138" s="165"/>
      <c r="BC2138" s="301"/>
      <c r="BD2138" s="165"/>
      <c r="BE2138" s="302"/>
      <c r="BF2138" s="302"/>
      <c r="BG2138" s="165"/>
      <c r="BH2138" s="303"/>
      <c r="BI2138" s="165"/>
      <c r="BJ2138" s="304"/>
      <c r="BK2138" s="394"/>
      <c r="BL2138" s="302"/>
      <c r="BM2138" s="302"/>
      <c r="BN2138" s="394"/>
      <c r="BO2138" s="302"/>
      <c r="BP2138" s="13"/>
      <c r="BQ2138" s="302"/>
      <c r="BR2138" s="13"/>
      <c r="BS2138" s="302"/>
      <c r="BT2138" s="13"/>
      <c r="BU2138" s="302"/>
      <c r="BV2138" s="386"/>
      <c r="BW2138" s="303"/>
      <c r="BX2138" s="303"/>
      <c r="BY2138" s="302"/>
      <c r="BZ2138" s="302"/>
      <c r="CA2138" s="387"/>
      <c r="CB2138" s="395"/>
      <c r="CC2138" s="12"/>
      <c r="CD2138" s="304"/>
      <c r="CE2138" s="14"/>
      <c r="CF2138" s="395"/>
      <c r="CG2138" s="397"/>
      <c r="CH2138" s="300">
        <f t="shared" si="825"/>
        <v>0</v>
      </c>
      <c r="CI2138" s="26"/>
      <c r="CJ2138" s="17">
        <f t="shared" si="822"/>
        <v>0</v>
      </c>
      <c r="CK2138" s="18">
        <f t="shared" si="833"/>
        <v>12.89</v>
      </c>
      <c r="CM2138" s="164"/>
      <c r="CN2138" s="302"/>
      <c r="CO2138" s="13">
        <f t="shared" si="826"/>
        <v>0</v>
      </c>
      <c r="CP2138" s="302"/>
      <c r="CQ2138" s="13">
        <f t="shared" si="827"/>
        <v>0</v>
      </c>
      <c r="CR2138" s="302"/>
      <c r="CS2138" s="13">
        <f t="shared" si="828"/>
        <v>0</v>
      </c>
      <c r="CT2138" s="302"/>
      <c r="CU2138" s="13">
        <f t="shared" si="823"/>
        <v>0</v>
      </c>
      <c r="CV2138" s="302"/>
      <c r="CW2138" s="13">
        <f t="shared" si="829"/>
        <v>0</v>
      </c>
      <c r="CX2138" s="13">
        <f t="shared" si="830"/>
        <v>0</v>
      </c>
      <c r="CY2138" s="251">
        <f t="shared" si="831"/>
        <v>0</v>
      </c>
      <c r="CZ2138" s="13" t="s">
        <v>29</v>
      </c>
      <c r="DA2138" s="13">
        <v>50</v>
      </c>
      <c r="DB2138" s="22">
        <f t="shared" si="832"/>
        <v>0</v>
      </c>
      <c r="DD2138" s="24"/>
      <c r="DF2138" s="163"/>
      <c r="DH2138" s="24"/>
      <c r="DI2138" s="447"/>
      <c r="DJ2138" s="163"/>
    </row>
    <row r="2139" spans="1:114" s="7" customFormat="1">
      <c r="A2139" s="277">
        <f t="shared" si="816"/>
        <v>50</v>
      </c>
      <c r="B2139" s="21" t="e">
        <f>'Calculateur de trading'!I2139/C2139/W2139</f>
        <v>#DIV/0!</v>
      </c>
      <c r="C2139" s="278">
        <f t="shared" si="817"/>
        <v>10</v>
      </c>
      <c r="D2139" s="278"/>
      <c r="E2139" s="273">
        <f t="shared" si="818"/>
        <v>100</v>
      </c>
      <c r="F2139" s="271">
        <f t="shared" si="810"/>
        <v>2</v>
      </c>
      <c r="G2139" s="271" t="e">
        <f t="shared" si="811"/>
        <v>#DIV/0!</v>
      </c>
      <c r="H2139" s="272">
        <f t="shared" si="812"/>
        <v>20</v>
      </c>
      <c r="I2139" s="270"/>
      <c r="J2139" s="273">
        <f t="shared" si="819"/>
        <v>200</v>
      </c>
      <c r="K2139" s="271">
        <f t="shared" si="813"/>
        <v>4</v>
      </c>
      <c r="L2139" s="271" t="e">
        <f t="shared" si="814"/>
        <v>#DIV/0!</v>
      </c>
      <c r="M2139" s="272">
        <f t="shared" si="815"/>
        <v>40</v>
      </c>
      <c r="N2139" s="389"/>
      <c r="O2139" s="455" t="e">
        <f>(A2139*B2139*W2139)+(B2139*'Calculateur de trading'!H2139)</f>
        <v>#DIV/0!</v>
      </c>
      <c r="P2139" s="274" t="e">
        <f>O2139/'Déscriptions des trades'!CK2139</f>
        <v>#DIV/0!</v>
      </c>
      <c r="Q2139" s="456" t="e">
        <f>'Déscriptions des trades'!CK2139-O2139</f>
        <v>#DIV/0!</v>
      </c>
      <c r="R2139" s="466" t="e">
        <f t="shared" si="820"/>
        <v>#DIV/0!</v>
      </c>
      <c r="S2139" s="389"/>
      <c r="T2139" s="12"/>
      <c r="U2139" s="25"/>
      <c r="V2139" s="15"/>
      <c r="W2139" s="490">
        <f t="shared" si="824"/>
        <v>0</v>
      </c>
      <c r="X2139" s="21" t="e">
        <f>W2139*U2139/'Déscriptions des trades'!CK2139*'Déscriptions des trades'!B2139</f>
        <v>#DIV/0!</v>
      </c>
      <c r="Y2139" s="459"/>
      <c r="Z2139" s="389"/>
      <c r="AA2139" s="23">
        <f t="shared" si="821"/>
        <v>0.1</v>
      </c>
      <c r="AB2139" s="17" t="e">
        <f>(AA2139*'Déscriptions des trades'!U2139*'Déscriptions des trades'!B2139/'Déscriptions des trades'!CK2139)*'Déscriptions des trades'!W2139</f>
        <v>#DIV/0!</v>
      </c>
      <c r="AC2139" s="265" t="e">
        <f>AB2139*'Déscriptions des trades'!CK2139</f>
        <v>#DIV/0!</v>
      </c>
      <c r="AD2139" s="266" t="e">
        <f>'Déscriptions des trades'!CK2139-AC2139</f>
        <v>#DIV/0!</v>
      </c>
      <c r="AE2139" s="389"/>
      <c r="AF2139" s="399">
        <v>2135</v>
      </c>
      <c r="AG2139" s="389"/>
      <c r="AH2139" s="20"/>
      <c r="AI2139" s="303"/>
      <c r="AJ2139" s="307"/>
      <c r="AK2139" s="161"/>
      <c r="AL2139" s="305"/>
      <c r="AM2139" s="305"/>
      <c r="AN2139" s="162"/>
      <c r="AO2139" s="439"/>
      <c r="AP2139" s="162"/>
      <c r="AQ2139" s="113"/>
      <c r="AR2139" s="113"/>
      <c r="AS2139" s="384"/>
      <c r="AT2139" s="306"/>
      <c r="AU2139" s="306"/>
      <c r="AV2139" s="160"/>
      <c r="AW2139" s="158"/>
      <c r="AX2139" s="385"/>
      <c r="AY2139" s="453"/>
      <c r="AZ2139" s="165"/>
      <c r="BA2139" s="301"/>
      <c r="BB2139" s="165"/>
      <c r="BC2139" s="301"/>
      <c r="BD2139" s="165"/>
      <c r="BE2139" s="302"/>
      <c r="BF2139" s="302"/>
      <c r="BG2139" s="165"/>
      <c r="BH2139" s="303"/>
      <c r="BI2139" s="165"/>
      <c r="BJ2139" s="304"/>
      <c r="BK2139" s="394"/>
      <c r="BL2139" s="302"/>
      <c r="BM2139" s="302"/>
      <c r="BN2139" s="394"/>
      <c r="BO2139" s="302"/>
      <c r="BP2139" s="13"/>
      <c r="BQ2139" s="302"/>
      <c r="BR2139" s="13"/>
      <c r="BS2139" s="302"/>
      <c r="BT2139" s="13"/>
      <c r="BU2139" s="302"/>
      <c r="BV2139" s="386"/>
      <c r="BW2139" s="303"/>
      <c r="BX2139" s="303"/>
      <c r="BY2139" s="302"/>
      <c r="BZ2139" s="302"/>
      <c r="CA2139" s="387"/>
      <c r="CB2139" s="395"/>
      <c r="CC2139" s="12"/>
      <c r="CD2139" s="304"/>
      <c r="CE2139" s="14"/>
      <c r="CF2139" s="395"/>
      <c r="CG2139" s="397"/>
      <c r="CH2139" s="300">
        <f t="shared" si="825"/>
        <v>0</v>
      </c>
      <c r="CI2139" s="26"/>
      <c r="CJ2139" s="17">
        <f t="shared" si="822"/>
        <v>0</v>
      </c>
      <c r="CK2139" s="18">
        <f t="shared" si="833"/>
        <v>12.89</v>
      </c>
      <c r="CM2139" s="164"/>
      <c r="CN2139" s="302"/>
      <c r="CO2139" s="13">
        <f t="shared" si="826"/>
        <v>0</v>
      </c>
      <c r="CP2139" s="302"/>
      <c r="CQ2139" s="13">
        <f t="shared" si="827"/>
        <v>0</v>
      </c>
      <c r="CR2139" s="302"/>
      <c r="CS2139" s="13">
        <f t="shared" si="828"/>
        <v>0</v>
      </c>
      <c r="CT2139" s="302"/>
      <c r="CU2139" s="13">
        <f t="shared" si="823"/>
        <v>0</v>
      </c>
      <c r="CV2139" s="302"/>
      <c r="CW2139" s="13">
        <f t="shared" si="829"/>
        <v>0</v>
      </c>
      <c r="CX2139" s="13">
        <f t="shared" si="830"/>
        <v>0</v>
      </c>
      <c r="CY2139" s="251">
        <f t="shared" si="831"/>
        <v>0</v>
      </c>
      <c r="CZ2139" s="13" t="s">
        <v>29</v>
      </c>
      <c r="DA2139" s="13">
        <v>50</v>
      </c>
      <c r="DB2139" s="22">
        <f t="shared" si="832"/>
        <v>0</v>
      </c>
      <c r="DD2139" s="24"/>
      <c r="DF2139" s="163"/>
      <c r="DH2139" s="24"/>
      <c r="DI2139" s="447"/>
      <c r="DJ2139" s="163"/>
    </row>
    <row r="2140" spans="1:114" s="7" customFormat="1">
      <c r="A2140" s="277">
        <f t="shared" si="816"/>
        <v>50</v>
      </c>
      <c r="B2140" s="21" t="e">
        <f>'Calculateur de trading'!I2140/C2140/W2140</f>
        <v>#DIV/0!</v>
      </c>
      <c r="C2140" s="278">
        <f t="shared" si="817"/>
        <v>10</v>
      </c>
      <c r="D2140" s="426"/>
      <c r="E2140" s="273">
        <f t="shared" si="818"/>
        <v>100</v>
      </c>
      <c r="F2140" s="271">
        <f t="shared" si="810"/>
        <v>2</v>
      </c>
      <c r="G2140" s="271" t="e">
        <f t="shared" si="811"/>
        <v>#DIV/0!</v>
      </c>
      <c r="H2140" s="272">
        <f t="shared" si="812"/>
        <v>20</v>
      </c>
      <c r="I2140" s="270"/>
      <c r="J2140" s="273">
        <f t="shared" si="819"/>
        <v>200</v>
      </c>
      <c r="K2140" s="271">
        <f t="shared" si="813"/>
        <v>4</v>
      </c>
      <c r="L2140" s="271" t="e">
        <f t="shared" si="814"/>
        <v>#DIV/0!</v>
      </c>
      <c r="M2140" s="272">
        <f t="shared" si="815"/>
        <v>40</v>
      </c>
      <c r="N2140" s="389"/>
      <c r="O2140" s="455" t="e">
        <f>(A2140*B2140*W2140)+(B2140*'Calculateur de trading'!H2140)</f>
        <v>#DIV/0!</v>
      </c>
      <c r="P2140" s="274" t="e">
        <f>O2140/'Déscriptions des trades'!CK2140</f>
        <v>#DIV/0!</v>
      </c>
      <c r="Q2140" s="456" t="e">
        <f>'Déscriptions des trades'!CK2140-O2140</f>
        <v>#DIV/0!</v>
      </c>
      <c r="R2140" s="466" t="e">
        <f t="shared" si="820"/>
        <v>#DIV/0!</v>
      </c>
      <c r="S2140" s="389"/>
      <c r="T2140" s="12"/>
      <c r="U2140" s="25"/>
      <c r="V2140" s="15"/>
      <c r="W2140" s="490">
        <f t="shared" si="824"/>
        <v>0</v>
      </c>
      <c r="X2140" s="21" t="e">
        <f>W2140*U2140/'Déscriptions des trades'!CK2140*'Déscriptions des trades'!B2140</f>
        <v>#DIV/0!</v>
      </c>
      <c r="Y2140" s="459"/>
      <c r="Z2140" s="389"/>
      <c r="AA2140" s="23">
        <f t="shared" si="821"/>
        <v>0.1</v>
      </c>
      <c r="AB2140" s="17" t="e">
        <f>(AA2140*'Déscriptions des trades'!U2140*'Déscriptions des trades'!B2140/'Déscriptions des trades'!CK2140)*'Déscriptions des trades'!W2140</f>
        <v>#DIV/0!</v>
      </c>
      <c r="AC2140" s="265" t="e">
        <f>AB2140*'Déscriptions des trades'!CK2140</f>
        <v>#DIV/0!</v>
      </c>
      <c r="AD2140" s="266" t="e">
        <f>'Déscriptions des trades'!CK2140-AC2140</f>
        <v>#DIV/0!</v>
      </c>
      <c r="AE2140" s="389"/>
      <c r="AF2140" s="399">
        <v>2136</v>
      </c>
      <c r="AG2140" s="389"/>
      <c r="AH2140" s="20"/>
      <c r="AI2140" s="303"/>
      <c r="AJ2140" s="307"/>
      <c r="AK2140" s="161"/>
      <c r="AL2140" s="305"/>
      <c r="AM2140" s="305"/>
      <c r="AN2140" s="162"/>
      <c r="AO2140" s="439"/>
      <c r="AP2140" s="162"/>
      <c r="AQ2140" s="113"/>
      <c r="AR2140" s="113"/>
      <c r="AS2140" s="384"/>
      <c r="AT2140" s="306"/>
      <c r="AU2140" s="306"/>
      <c r="AV2140" s="160"/>
      <c r="AW2140" s="158"/>
      <c r="AX2140" s="385"/>
      <c r="AY2140" s="453"/>
      <c r="AZ2140" s="165"/>
      <c r="BA2140" s="301"/>
      <c r="BB2140" s="165"/>
      <c r="BC2140" s="301"/>
      <c r="BD2140" s="165"/>
      <c r="BE2140" s="302"/>
      <c r="BF2140" s="302"/>
      <c r="BG2140" s="165"/>
      <c r="BH2140" s="303"/>
      <c r="BI2140" s="165"/>
      <c r="BJ2140" s="304"/>
      <c r="BK2140" s="394"/>
      <c r="BL2140" s="302"/>
      <c r="BM2140" s="302"/>
      <c r="BN2140" s="394"/>
      <c r="BO2140" s="302"/>
      <c r="BP2140" s="13"/>
      <c r="BQ2140" s="302"/>
      <c r="BR2140" s="13"/>
      <c r="BS2140" s="302"/>
      <c r="BT2140" s="13"/>
      <c r="BU2140" s="302"/>
      <c r="BV2140" s="386"/>
      <c r="BW2140" s="303"/>
      <c r="BX2140" s="303"/>
      <c r="BY2140" s="302"/>
      <c r="BZ2140" s="302"/>
      <c r="CA2140" s="387"/>
      <c r="CB2140" s="395"/>
      <c r="CC2140" s="12"/>
      <c r="CD2140" s="304"/>
      <c r="CE2140" s="14"/>
      <c r="CF2140" s="395"/>
      <c r="CG2140" s="397"/>
      <c r="CH2140" s="300">
        <f t="shared" si="825"/>
        <v>0</v>
      </c>
      <c r="CI2140" s="26"/>
      <c r="CJ2140" s="17">
        <f t="shared" si="822"/>
        <v>0</v>
      </c>
      <c r="CK2140" s="18">
        <f t="shared" si="833"/>
        <v>12.89</v>
      </c>
      <c r="CM2140" s="164"/>
      <c r="CN2140" s="302"/>
      <c r="CO2140" s="13">
        <f t="shared" si="826"/>
        <v>0</v>
      </c>
      <c r="CP2140" s="302"/>
      <c r="CQ2140" s="13">
        <f t="shared" si="827"/>
        <v>0</v>
      </c>
      <c r="CR2140" s="302"/>
      <c r="CS2140" s="13">
        <f t="shared" si="828"/>
        <v>0</v>
      </c>
      <c r="CT2140" s="302"/>
      <c r="CU2140" s="13">
        <f t="shared" si="823"/>
        <v>0</v>
      </c>
      <c r="CV2140" s="302"/>
      <c r="CW2140" s="13">
        <f t="shared" si="829"/>
        <v>0</v>
      </c>
      <c r="CX2140" s="13">
        <f t="shared" si="830"/>
        <v>0</v>
      </c>
      <c r="CY2140" s="251">
        <f t="shared" si="831"/>
        <v>0</v>
      </c>
      <c r="CZ2140" s="13" t="s">
        <v>29</v>
      </c>
      <c r="DA2140" s="13">
        <v>50</v>
      </c>
      <c r="DB2140" s="22">
        <f t="shared" si="832"/>
        <v>0</v>
      </c>
      <c r="DD2140" s="24"/>
      <c r="DF2140" s="163"/>
      <c r="DH2140" s="24"/>
      <c r="DI2140" s="447"/>
      <c r="DJ2140" s="163"/>
    </row>
    <row r="2141" spans="1:114" s="7" customFormat="1">
      <c r="A2141" s="277">
        <f t="shared" si="816"/>
        <v>50</v>
      </c>
      <c r="B2141" s="21" t="e">
        <f>'Calculateur de trading'!I2141/C2141/W2141</f>
        <v>#DIV/0!</v>
      </c>
      <c r="C2141" s="278">
        <f t="shared" si="817"/>
        <v>10</v>
      </c>
      <c r="D2141" s="426"/>
      <c r="E2141" s="273">
        <f t="shared" si="818"/>
        <v>100</v>
      </c>
      <c r="F2141" s="271">
        <f t="shared" si="810"/>
        <v>2</v>
      </c>
      <c r="G2141" s="271" t="e">
        <f t="shared" si="811"/>
        <v>#DIV/0!</v>
      </c>
      <c r="H2141" s="272">
        <f t="shared" si="812"/>
        <v>20</v>
      </c>
      <c r="I2141" s="270"/>
      <c r="J2141" s="273">
        <f t="shared" si="819"/>
        <v>200</v>
      </c>
      <c r="K2141" s="271">
        <f t="shared" si="813"/>
        <v>4</v>
      </c>
      <c r="L2141" s="271" t="e">
        <f t="shared" si="814"/>
        <v>#DIV/0!</v>
      </c>
      <c r="M2141" s="272">
        <f t="shared" si="815"/>
        <v>40</v>
      </c>
      <c r="N2141" s="389"/>
      <c r="O2141" s="455" t="e">
        <f>(A2141*B2141*W2141)+(B2141*'Calculateur de trading'!H2141)</f>
        <v>#DIV/0!</v>
      </c>
      <c r="P2141" s="274" t="e">
        <f>O2141/'Déscriptions des trades'!CK2141</f>
        <v>#DIV/0!</v>
      </c>
      <c r="Q2141" s="456" t="e">
        <f>'Déscriptions des trades'!CK2141-O2141</f>
        <v>#DIV/0!</v>
      </c>
      <c r="R2141" s="466" t="e">
        <f t="shared" si="820"/>
        <v>#DIV/0!</v>
      </c>
      <c r="S2141" s="389"/>
      <c r="T2141" s="12"/>
      <c r="U2141" s="25"/>
      <c r="V2141" s="15"/>
      <c r="W2141" s="490">
        <f t="shared" si="824"/>
        <v>0</v>
      </c>
      <c r="X2141" s="21" t="e">
        <f>W2141*U2141/'Déscriptions des trades'!CK2141*'Déscriptions des trades'!B2141</f>
        <v>#DIV/0!</v>
      </c>
      <c r="Y2141" s="459"/>
      <c r="Z2141" s="389"/>
      <c r="AA2141" s="23">
        <f t="shared" si="821"/>
        <v>0.1</v>
      </c>
      <c r="AB2141" s="17" t="e">
        <f>(AA2141*'Déscriptions des trades'!U2141*'Déscriptions des trades'!B2141/'Déscriptions des trades'!CK2141)*'Déscriptions des trades'!W2141</f>
        <v>#DIV/0!</v>
      </c>
      <c r="AC2141" s="265" t="e">
        <f>AB2141*'Déscriptions des trades'!CK2141</f>
        <v>#DIV/0!</v>
      </c>
      <c r="AD2141" s="266" t="e">
        <f>'Déscriptions des trades'!CK2141-AC2141</f>
        <v>#DIV/0!</v>
      </c>
      <c r="AE2141" s="389"/>
      <c r="AF2141" s="399">
        <v>2137</v>
      </c>
      <c r="AG2141" s="389"/>
      <c r="AH2141" s="20"/>
      <c r="AI2141" s="303"/>
      <c r="AJ2141" s="307"/>
      <c r="AK2141" s="161"/>
      <c r="AL2141" s="305"/>
      <c r="AM2141" s="305"/>
      <c r="AN2141" s="162"/>
      <c r="AO2141" s="439"/>
      <c r="AP2141" s="162"/>
      <c r="AQ2141" s="113"/>
      <c r="AR2141" s="113"/>
      <c r="AS2141" s="384"/>
      <c r="AT2141" s="306"/>
      <c r="AU2141" s="306"/>
      <c r="AV2141" s="160"/>
      <c r="AW2141" s="158"/>
      <c r="AX2141" s="385"/>
      <c r="AY2141" s="453"/>
      <c r="AZ2141" s="165"/>
      <c r="BA2141" s="301"/>
      <c r="BB2141" s="165"/>
      <c r="BC2141" s="301"/>
      <c r="BD2141" s="165"/>
      <c r="BE2141" s="302"/>
      <c r="BF2141" s="302"/>
      <c r="BG2141" s="165"/>
      <c r="BH2141" s="303"/>
      <c r="BI2141" s="165"/>
      <c r="BJ2141" s="304"/>
      <c r="BK2141" s="394"/>
      <c r="BL2141" s="302"/>
      <c r="BM2141" s="302"/>
      <c r="BN2141" s="394"/>
      <c r="BO2141" s="302"/>
      <c r="BP2141" s="13"/>
      <c r="BQ2141" s="302"/>
      <c r="BR2141" s="13"/>
      <c r="BS2141" s="302"/>
      <c r="BT2141" s="13"/>
      <c r="BU2141" s="302"/>
      <c r="BV2141" s="386"/>
      <c r="BW2141" s="303"/>
      <c r="BX2141" s="303"/>
      <c r="BY2141" s="302"/>
      <c r="BZ2141" s="302"/>
      <c r="CA2141" s="387"/>
      <c r="CB2141" s="395"/>
      <c r="CC2141" s="12"/>
      <c r="CD2141" s="304"/>
      <c r="CE2141" s="14"/>
      <c r="CF2141" s="395"/>
      <c r="CG2141" s="397"/>
      <c r="CH2141" s="300">
        <f t="shared" si="825"/>
        <v>0</v>
      </c>
      <c r="CI2141" s="26"/>
      <c r="CJ2141" s="17">
        <f t="shared" si="822"/>
        <v>0</v>
      </c>
      <c r="CK2141" s="18">
        <f t="shared" si="833"/>
        <v>12.89</v>
      </c>
      <c r="CM2141" s="164"/>
      <c r="CN2141" s="302"/>
      <c r="CO2141" s="13">
        <f t="shared" si="826"/>
        <v>0</v>
      </c>
      <c r="CP2141" s="302"/>
      <c r="CQ2141" s="13">
        <f t="shared" si="827"/>
        <v>0</v>
      </c>
      <c r="CR2141" s="302"/>
      <c r="CS2141" s="13">
        <f t="shared" si="828"/>
        <v>0</v>
      </c>
      <c r="CT2141" s="302"/>
      <c r="CU2141" s="13">
        <f t="shared" si="823"/>
        <v>0</v>
      </c>
      <c r="CV2141" s="302"/>
      <c r="CW2141" s="13">
        <f t="shared" si="829"/>
        <v>0</v>
      </c>
      <c r="CX2141" s="13">
        <f t="shared" si="830"/>
        <v>0</v>
      </c>
      <c r="CY2141" s="251">
        <f t="shared" si="831"/>
        <v>0</v>
      </c>
      <c r="CZ2141" s="13" t="s">
        <v>29</v>
      </c>
      <c r="DA2141" s="13">
        <v>50</v>
      </c>
      <c r="DB2141" s="22">
        <f t="shared" si="832"/>
        <v>0</v>
      </c>
      <c r="DD2141" s="24"/>
      <c r="DF2141" s="163"/>
      <c r="DH2141" s="24"/>
      <c r="DI2141" s="447"/>
      <c r="DJ2141" s="163"/>
    </row>
    <row r="2142" spans="1:114" s="7" customFormat="1">
      <c r="A2142" s="277">
        <f t="shared" si="816"/>
        <v>50</v>
      </c>
      <c r="B2142" s="21" t="e">
        <f>'Calculateur de trading'!I2142/C2142/W2142</f>
        <v>#DIV/0!</v>
      </c>
      <c r="C2142" s="278">
        <f t="shared" si="817"/>
        <v>10</v>
      </c>
      <c r="D2142" s="278"/>
      <c r="E2142" s="273">
        <f t="shared" si="818"/>
        <v>100</v>
      </c>
      <c r="F2142" s="271">
        <f t="shared" si="810"/>
        <v>2</v>
      </c>
      <c r="G2142" s="271" t="e">
        <f t="shared" si="811"/>
        <v>#DIV/0!</v>
      </c>
      <c r="H2142" s="272">
        <f t="shared" si="812"/>
        <v>20</v>
      </c>
      <c r="I2142" s="270"/>
      <c r="J2142" s="273">
        <f t="shared" si="819"/>
        <v>200</v>
      </c>
      <c r="K2142" s="271">
        <f t="shared" si="813"/>
        <v>4</v>
      </c>
      <c r="L2142" s="271" t="e">
        <f t="shared" si="814"/>
        <v>#DIV/0!</v>
      </c>
      <c r="M2142" s="272">
        <f t="shared" si="815"/>
        <v>40</v>
      </c>
      <c r="N2142" s="389"/>
      <c r="O2142" s="455" t="e">
        <f>(A2142*B2142*W2142)+(B2142*'Calculateur de trading'!H2142)</f>
        <v>#DIV/0!</v>
      </c>
      <c r="P2142" s="274" t="e">
        <f>O2142/'Déscriptions des trades'!CK2142</f>
        <v>#DIV/0!</v>
      </c>
      <c r="Q2142" s="456" t="e">
        <f>'Déscriptions des trades'!CK2142-O2142</f>
        <v>#DIV/0!</v>
      </c>
      <c r="R2142" s="466" t="e">
        <f t="shared" si="820"/>
        <v>#DIV/0!</v>
      </c>
      <c r="S2142" s="389"/>
      <c r="T2142" s="12"/>
      <c r="U2142" s="25"/>
      <c r="V2142" s="15"/>
      <c r="W2142" s="490">
        <f t="shared" si="824"/>
        <v>0</v>
      </c>
      <c r="X2142" s="21" t="e">
        <f>W2142*U2142/'Déscriptions des trades'!CK2142*'Déscriptions des trades'!B2142</f>
        <v>#DIV/0!</v>
      </c>
      <c r="Y2142" s="459"/>
      <c r="Z2142" s="389"/>
      <c r="AA2142" s="23">
        <f t="shared" si="821"/>
        <v>0.1</v>
      </c>
      <c r="AB2142" s="17" t="e">
        <f>(AA2142*'Déscriptions des trades'!U2142*'Déscriptions des trades'!B2142/'Déscriptions des trades'!CK2142)*'Déscriptions des trades'!W2142</f>
        <v>#DIV/0!</v>
      </c>
      <c r="AC2142" s="265" t="e">
        <f>AB2142*'Déscriptions des trades'!CK2142</f>
        <v>#DIV/0!</v>
      </c>
      <c r="AD2142" s="266" t="e">
        <f>'Déscriptions des trades'!CK2142-AC2142</f>
        <v>#DIV/0!</v>
      </c>
      <c r="AE2142" s="389"/>
      <c r="AF2142" s="399">
        <v>2138</v>
      </c>
      <c r="AG2142" s="389"/>
      <c r="AH2142" s="20"/>
      <c r="AI2142" s="303"/>
      <c r="AJ2142" s="307"/>
      <c r="AK2142" s="161"/>
      <c r="AL2142" s="305"/>
      <c r="AM2142" s="305"/>
      <c r="AN2142" s="162"/>
      <c r="AO2142" s="439"/>
      <c r="AP2142" s="162"/>
      <c r="AQ2142" s="113"/>
      <c r="AR2142" s="113"/>
      <c r="AS2142" s="384"/>
      <c r="AT2142" s="306"/>
      <c r="AU2142" s="306"/>
      <c r="AV2142" s="160"/>
      <c r="AW2142" s="158"/>
      <c r="AX2142" s="385"/>
      <c r="AY2142" s="453"/>
      <c r="AZ2142" s="165"/>
      <c r="BA2142" s="301"/>
      <c r="BB2142" s="165"/>
      <c r="BC2142" s="301"/>
      <c r="BD2142" s="165"/>
      <c r="BE2142" s="302"/>
      <c r="BF2142" s="302"/>
      <c r="BG2142" s="165"/>
      <c r="BH2142" s="303"/>
      <c r="BI2142" s="165"/>
      <c r="BJ2142" s="304"/>
      <c r="BK2142" s="394"/>
      <c r="BL2142" s="302"/>
      <c r="BM2142" s="302"/>
      <c r="BN2142" s="394"/>
      <c r="BO2142" s="302"/>
      <c r="BP2142" s="13"/>
      <c r="BQ2142" s="302"/>
      <c r="BR2142" s="13"/>
      <c r="BS2142" s="302"/>
      <c r="BT2142" s="13"/>
      <c r="BU2142" s="302"/>
      <c r="BV2142" s="386"/>
      <c r="BW2142" s="303"/>
      <c r="BX2142" s="303"/>
      <c r="BY2142" s="302"/>
      <c r="BZ2142" s="302"/>
      <c r="CA2142" s="387"/>
      <c r="CB2142" s="395"/>
      <c r="CC2142" s="12"/>
      <c r="CD2142" s="304"/>
      <c r="CE2142" s="14"/>
      <c r="CF2142" s="395"/>
      <c r="CG2142" s="397"/>
      <c r="CH2142" s="300">
        <f t="shared" si="825"/>
        <v>0</v>
      </c>
      <c r="CI2142" s="26"/>
      <c r="CJ2142" s="17">
        <f t="shared" si="822"/>
        <v>0</v>
      </c>
      <c r="CK2142" s="18">
        <f t="shared" si="833"/>
        <v>12.89</v>
      </c>
      <c r="CM2142" s="164"/>
      <c r="CN2142" s="302"/>
      <c r="CO2142" s="13">
        <f t="shared" si="826"/>
        <v>0</v>
      </c>
      <c r="CP2142" s="302"/>
      <c r="CQ2142" s="13">
        <f t="shared" si="827"/>
        <v>0</v>
      </c>
      <c r="CR2142" s="302"/>
      <c r="CS2142" s="13">
        <f t="shared" si="828"/>
        <v>0</v>
      </c>
      <c r="CT2142" s="302"/>
      <c r="CU2142" s="13">
        <f t="shared" si="823"/>
        <v>0</v>
      </c>
      <c r="CV2142" s="302"/>
      <c r="CW2142" s="13">
        <f t="shared" si="829"/>
        <v>0</v>
      </c>
      <c r="CX2142" s="13">
        <f t="shared" si="830"/>
        <v>0</v>
      </c>
      <c r="CY2142" s="251">
        <f t="shared" si="831"/>
        <v>0</v>
      </c>
      <c r="CZ2142" s="13" t="s">
        <v>29</v>
      </c>
      <c r="DA2142" s="13">
        <v>50</v>
      </c>
      <c r="DB2142" s="22">
        <f t="shared" si="832"/>
        <v>0</v>
      </c>
      <c r="DD2142" s="24"/>
      <c r="DF2142" s="163"/>
      <c r="DH2142" s="24"/>
      <c r="DI2142" s="447"/>
      <c r="DJ2142" s="163"/>
    </row>
    <row r="2143" spans="1:114" s="7" customFormat="1">
      <c r="A2143" s="277">
        <f t="shared" si="816"/>
        <v>50</v>
      </c>
      <c r="B2143" s="21" t="e">
        <f>'Calculateur de trading'!I2143/C2143/W2143</f>
        <v>#DIV/0!</v>
      </c>
      <c r="C2143" s="278">
        <f t="shared" si="817"/>
        <v>10</v>
      </c>
      <c r="D2143" s="426"/>
      <c r="E2143" s="273">
        <f t="shared" si="818"/>
        <v>100</v>
      </c>
      <c r="F2143" s="271">
        <f t="shared" si="810"/>
        <v>2</v>
      </c>
      <c r="G2143" s="271" t="e">
        <f t="shared" si="811"/>
        <v>#DIV/0!</v>
      </c>
      <c r="H2143" s="272">
        <f t="shared" si="812"/>
        <v>20</v>
      </c>
      <c r="I2143" s="270"/>
      <c r="J2143" s="273">
        <f t="shared" si="819"/>
        <v>200</v>
      </c>
      <c r="K2143" s="271">
        <f t="shared" si="813"/>
        <v>4</v>
      </c>
      <c r="L2143" s="271" t="e">
        <f t="shared" si="814"/>
        <v>#DIV/0!</v>
      </c>
      <c r="M2143" s="272">
        <f t="shared" si="815"/>
        <v>40</v>
      </c>
      <c r="N2143" s="389"/>
      <c r="O2143" s="455" t="e">
        <f>(A2143*B2143*W2143)+(B2143*'Calculateur de trading'!H2143)</f>
        <v>#DIV/0!</v>
      </c>
      <c r="P2143" s="274" t="e">
        <f>O2143/'Déscriptions des trades'!CK2143</f>
        <v>#DIV/0!</v>
      </c>
      <c r="Q2143" s="456" t="e">
        <f>'Déscriptions des trades'!CK2143-O2143</f>
        <v>#DIV/0!</v>
      </c>
      <c r="R2143" s="466" t="e">
        <f t="shared" si="820"/>
        <v>#DIV/0!</v>
      </c>
      <c r="S2143" s="389"/>
      <c r="T2143" s="12"/>
      <c r="U2143" s="25"/>
      <c r="V2143" s="15"/>
      <c r="W2143" s="490">
        <f t="shared" si="824"/>
        <v>0</v>
      </c>
      <c r="X2143" s="21" t="e">
        <f>W2143*U2143/'Déscriptions des trades'!CK2143*'Déscriptions des trades'!B2143</f>
        <v>#DIV/0!</v>
      </c>
      <c r="Y2143" s="459"/>
      <c r="Z2143" s="389"/>
      <c r="AA2143" s="23">
        <f t="shared" si="821"/>
        <v>0.1</v>
      </c>
      <c r="AB2143" s="17" t="e">
        <f>(AA2143*'Déscriptions des trades'!U2143*'Déscriptions des trades'!B2143/'Déscriptions des trades'!CK2143)*'Déscriptions des trades'!W2143</f>
        <v>#DIV/0!</v>
      </c>
      <c r="AC2143" s="265" t="e">
        <f>AB2143*'Déscriptions des trades'!CK2143</f>
        <v>#DIV/0!</v>
      </c>
      <c r="AD2143" s="266" t="e">
        <f>'Déscriptions des trades'!CK2143-AC2143</f>
        <v>#DIV/0!</v>
      </c>
      <c r="AE2143" s="389"/>
      <c r="AF2143" s="399">
        <v>2139</v>
      </c>
      <c r="AG2143" s="389"/>
      <c r="AH2143" s="20"/>
      <c r="AI2143" s="303"/>
      <c r="AJ2143" s="307"/>
      <c r="AK2143" s="161"/>
      <c r="AL2143" s="305"/>
      <c r="AM2143" s="305"/>
      <c r="AN2143" s="162"/>
      <c r="AO2143" s="439"/>
      <c r="AP2143" s="162"/>
      <c r="AQ2143" s="113"/>
      <c r="AR2143" s="113"/>
      <c r="AS2143" s="384"/>
      <c r="AT2143" s="306"/>
      <c r="AU2143" s="306"/>
      <c r="AV2143" s="160"/>
      <c r="AW2143" s="158"/>
      <c r="AX2143" s="385"/>
      <c r="AY2143" s="453"/>
      <c r="AZ2143" s="165"/>
      <c r="BA2143" s="301"/>
      <c r="BB2143" s="165"/>
      <c r="BC2143" s="301"/>
      <c r="BD2143" s="165"/>
      <c r="BE2143" s="302"/>
      <c r="BF2143" s="302"/>
      <c r="BG2143" s="165"/>
      <c r="BH2143" s="303"/>
      <c r="BI2143" s="165"/>
      <c r="BJ2143" s="304"/>
      <c r="BK2143" s="394"/>
      <c r="BL2143" s="302"/>
      <c r="BM2143" s="302"/>
      <c r="BN2143" s="394"/>
      <c r="BO2143" s="302"/>
      <c r="BP2143" s="13"/>
      <c r="BQ2143" s="302"/>
      <c r="BR2143" s="13"/>
      <c r="BS2143" s="302"/>
      <c r="BT2143" s="13"/>
      <c r="BU2143" s="302"/>
      <c r="BV2143" s="386"/>
      <c r="BW2143" s="303"/>
      <c r="BX2143" s="303"/>
      <c r="BY2143" s="302"/>
      <c r="BZ2143" s="302"/>
      <c r="CA2143" s="387"/>
      <c r="CB2143" s="395"/>
      <c r="CC2143" s="12"/>
      <c r="CD2143" s="304"/>
      <c r="CE2143" s="14"/>
      <c r="CF2143" s="395"/>
      <c r="CG2143" s="397"/>
      <c r="CH2143" s="300">
        <f t="shared" si="825"/>
        <v>0</v>
      </c>
      <c r="CI2143" s="26"/>
      <c r="CJ2143" s="17">
        <f t="shared" si="822"/>
        <v>0</v>
      </c>
      <c r="CK2143" s="18">
        <f t="shared" si="833"/>
        <v>12.89</v>
      </c>
      <c r="CM2143" s="164"/>
      <c r="CN2143" s="302"/>
      <c r="CO2143" s="13">
        <f t="shared" si="826"/>
        <v>0</v>
      </c>
      <c r="CP2143" s="302"/>
      <c r="CQ2143" s="13">
        <f t="shared" si="827"/>
        <v>0</v>
      </c>
      <c r="CR2143" s="302"/>
      <c r="CS2143" s="13">
        <f t="shared" si="828"/>
        <v>0</v>
      </c>
      <c r="CT2143" s="302"/>
      <c r="CU2143" s="13">
        <f t="shared" si="823"/>
        <v>0</v>
      </c>
      <c r="CV2143" s="302"/>
      <c r="CW2143" s="13">
        <f t="shared" si="829"/>
        <v>0</v>
      </c>
      <c r="CX2143" s="13">
        <f t="shared" si="830"/>
        <v>0</v>
      </c>
      <c r="CY2143" s="251">
        <f t="shared" si="831"/>
        <v>0</v>
      </c>
      <c r="CZ2143" s="13" t="s">
        <v>29</v>
      </c>
      <c r="DA2143" s="13">
        <v>50</v>
      </c>
      <c r="DB2143" s="22">
        <f t="shared" si="832"/>
        <v>0</v>
      </c>
      <c r="DD2143" s="24"/>
      <c r="DF2143" s="163"/>
      <c r="DH2143" s="24"/>
      <c r="DI2143" s="447"/>
      <c r="DJ2143" s="163"/>
    </row>
    <row r="2144" spans="1:114" s="7" customFormat="1">
      <c r="A2144" s="277">
        <f t="shared" si="816"/>
        <v>50</v>
      </c>
      <c r="B2144" s="21" t="e">
        <f>'Calculateur de trading'!I2144/C2144/W2144</f>
        <v>#DIV/0!</v>
      </c>
      <c r="C2144" s="278">
        <f t="shared" si="817"/>
        <v>10</v>
      </c>
      <c r="D2144" s="278"/>
      <c r="E2144" s="273">
        <f t="shared" si="818"/>
        <v>100</v>
      </c>
      <c r="F2144" s="271">
        <f t="shared" si="810"/>
        <v>2</v>
      </c>
      <c r="G2144" s="271" t="e">
        <f t="shared" si="811"/>
        <v>#DIV/0!</v>
      </c>
      <c r="H2144" s="272">
        <f t="shared" si="812"/>
        <v>20</v>
      </c>
      <c r="I2144" s="270"/>
      <c r="J2144" s="273">
        <f t="shared" si="819"/>
        <v>200</v>
      </c>
      <c r="K2144" s="271">
        <f t="shared" si="813"/>
        <v>4</v>
      </c>
      <c r="L2144" s="271" t="e">
        <f t="shared" si="814"/>
        <v>#DIV/0!</v>
      </c>
      <c r="M2144" s="272">
        <f t="shared" si="815"/>
        <v>40</v>
      </c>
      <c r="N2144" s="389"/>
      <c r="O2144" s="455" t="e">
        <f>(A2144*B2144*W2144)+(B2144*'Calculateur de trading'!H2144)</f>
        <v>#DIV/0!</v>
      </c>
      <c r="P2144" s="274" t="e">
        <f>O2144/'Déscriptions des trades'!CK2144</f>
        <v>#DIV/0!</v>
      </c>
      <c r="Q2144" s="456" t="e">
        <f>'Déscriptions des trades'!CK2144-O2144</f>
        <v>#DIV/0!</v>
      </c>
      <c r="R2144" s="466" t="e">
        <f t="shared" si="820"/>
        <v>#DIV/0!</v>
      </c>
      <c r="S2144" s="389"/>
      <c r="T2144" s="12"/>
      <c r="U2144" s="25"/>
      <c r="V2144" s="15"/>
      <c r="W2144" s="490">
        <f t="shared" si="824"/>
        <v>0</v>
      </c>
      <c r="X2144" s="21" t="e">
        <f>W2144*U2144/'Déscriptions des trades'!CK2144*'Déscriptions des trades'!B2144</f>
        <v>#DIV/0!</v>
      </c>
      <c r="Y2144" s="459"/>
      <c r="Z2144" s="389"/>
      <c r="AA2144" s="23">
        <f t="shared" si="821"/>
        <v>0.1</v>
      </c>
      <c r="AB2144" s="17" t="e">
        <f>(AA2144*'Déscriptions des trades'!U2144*'Déscriptions des trades'!B2144/'Déscriptions des trades'!CK2144)*'Déscriptions des trades'!W2144</f>
        <v>#DIV/0!</v>
      </c>
      <c r="AC2144" s="265" t="e">
        <f>AB2144*'Déscriptions des trades'!CK2144</f>
        <v>#DIV/0!</v>
      </c>
      <c r="AD2144" s="266" t="e">
        <f>'Déscriptions des trades'!CK2144-AC2144</f>
        <v>#DIV/0!</v>
      </c>
      <c r="AE2144" s="389"/>
      <c r="AF2144" s="399">
        <v>2140</v>
      </c>
      <c r="AG2144" s="389"/>
      <c r="AH2144" s="20"/>
      <c r="AI2144" s="303"/>
      <c r="AJ2144" s="307"/>
      <c r="AK2144" s="161"/>
      <c r="AL2144" s="305"/>
      <c r="AM2144" s="305"/>
      <c r="AN2144" s="162"/>
      <c r="AO2144" s="439"/>
      <c r="AP2144" s="162"/>
      <c r="AQ2144" s="113"/>
      <c r="AR2144" s="113"/>
      <c r="AS2144" s="384"/>
      <c r="AT2144" s="306"/>
      <c r="AU2144" s="306"/>
      <c r="AV2144" s="160"/>
      <c r="AW2144" s="158"/>
      <c r="AX2144" s="385"/>
      <c r="AY2144" s="453"/>
      <c r="AZ2144" s="165"/>
      <c r="BA2144" s="301"/>
      <c r="BB2144" s="165"/>
      <c r="BC2144" s="301"/>
      <c r="BD2144" s="165"/>
      <c r="BE2144" s="302"/>
      <c r="BF2144" s="302"/>
      <c r="BG2144" s="165"/>
      <c r="BH2144" s="303"/>
      <c r="BI2144" s="165"/>
      <c r="BJ2144" s="304"/>
      <c r="BK2144" s="394"/>
      <c r="BL2144" s="302"/>
      <c r="BM2144" s="302"/>
      <c r="BN2144" s="394"/>
      <c r="BO2144" s="302"/>
      <c r="BP2144" s="13"/>
      <c r="BQ2144" s="302"/>
      <c r="BR2144" s="13"/>
      <c r="BS2144" s="302"/>
      <c r="BT2144" s="13"/>
      <c r="BU2144" s="302"/>
      <c r="BV2144" s="386"/>
      <c r="BW2144" s="303"/>
      <c r="BX2144" s="303"/>
      <c r="BY2144" s="302"/>
      <c r="BZ2144" s="302"/>
      <c r="CA2144" s="387"/>
      <c r="CB2144" s="395"/>
      <c r="CC2144" s="12"/>
      <c r="CD2144" s="304"/>
      <c r="CE2144" s="14"/>
      <c r="CF2144" s="395"/>
      <c r="CG2144" s="397"/>
      <c r="CH2144" s="300">
        <f t="shared" si="825"/>
        <v>0</v>
      </c>
      <c r="CI2144" s="26"/>
      <c r="CJ2144" s="17">
        <f t="shared" si="822"/>
        <v>0</v>
      </c>
      <c r="CK2144" s="18">
        <f t="shared" si="833"/>
        <v>12.89</v>
      </c>
      <c r="CM2144" s="164"/>
      <c r="CN2144" s="302"/>
      <c r="CO2144" s="13">
        <f t="shared" si="826"/>
        <v>0</v>
      </c>
      <c r="CP2144" s="302"/>
      <c r="CQ2144" s="13">
        <f t="shared" si="827"/>
        <v>0</v>
      </c>
      <c r="CR2144" s="302"/>
      <c r="CS2144" s="13">
        <f t="shared" si="828"/>
        <v>0</v>
      </c>
      <c r="CT2144" s="302"/>
      <c r="CU2144" s="13">
        <f t="shared" si="823"/>
        <v>0</v>
      </c>
      <c r="CV2144" s="302"/>
      <c r="CW2144" s="13">
        <f t="shared" si="829"/>
        <v>0</v>
      </c>
      <c r="CX2144" s="13">
        <f t="shared" si="830"/>
        <v>0</v>
      </c>
      <c r="CY2144" s="251">
        <f t="shared" si="831"/>
        <v>0</v>
      </c>
      <c r="CZ2144" s="13" t="s">
        <v>29</v>
      </c>
      <c r="DA2144" s="13">
        <v>50</v>
      </c>
      <c r="DB2144" s="22">
        <f t="shared" si="832"/>
        <v>0</v>
      </c>
      <c r="DD2144" s="24"/>
      <c r="DF2144" s="163"/>
      <c r="DH2144" s="24"/>
      <c r="DI2144" s="447"/>
      <c r="DJ2144" s="163"/>
    </row>
    <row r="2145" spans="1:114" s="7" customFormat="1">
      <c r="A2145" s="277">
        <f t="shared" si="816"/>
        <v>50</v>
      </c>
      <c r="B2145" s="21" t="e">
        <f>'Calculateur de trading'!I2145/C2145/W2145</f>
        <v>#DIV/0!</v>
      </c>
      <c r="C2145" s="278">
        <f t="shared" si="817"/>
        <v>10</v>
      </c>
      <c r="D2145" s="426"/>
      <c r="E2145" s="273">
        <f t="shared" si="818"/>
        <v>100</v>
      </c>
      <c r="F2145" s="271">
        <f t="shared" si="810"/>
        <v>2</v>
      </c>
      <c r="G2145" s="271" t="e">
        <f t="shared" si="811"/>
        <v>#DIV/0!</v>
      </c>
      <c r="H2145" s="272">
        <f t="shared" si="812"/>
        <v>20</v>
      </c>
      <c r="I2145" s="270"/>
      <c r="J2145" s="273">
        <f t="shared" si="819"/>
        <v>200</v>
      </c>
      <c r="K2145" s="271">
        <f t="shared" si="813"/>
        <v>4</v>
      </c>
      <c r="L2145" s="271" t="e">
        <f t="shared" si="814"/>
        <v>#DIV/0!</v>
      </c>
      <c r="M2145" s="272">
        <f t="shared" si="815"/>
        <v>40</v>
      </c>
      <c r="N2145" s="389"/>
      <c r="O2145" s="455" t="e">
        <f>(A2145*B2145*W2145)+(B2145*'Calculateur de trading'!H2145)</f>
        <v>#DIV/0!</v>
      </c>
      <c r="P2145" s="274" t="e">
        <f>O2145/'Déscriptions des trades'!CK2145</f>
        <v>#DIV/0!</v>
      </c>
      <c r="Q2145" s="456" t="e">
        <f>'Déscriptions des trades'!CK2145-O2145</f>
        <v>#DIV/0!</v>
      </c>
      <c r="R2145" s="466" t="e">
        <f t="shared" si="820"/>
        <v>#DIV/0!</v>
      </c>
      <c r="S2145" s="389"/>
      <c r="T2145" s="12"/>
      <c r="U2145" s="25"/>
      <c r="V2145" s="15"/>
      <c r="W2145" s="490">
        <f t="shared" si="824"/>
        <v>0</v>
      </c>
      <c r="X2145" s="21" t="e">
        <f>W2145*U2145/'Déscriptions des trades'!CK2145*'Déscriptions des trades'!B2145</f>
        <v>#DIV/0!</v>
      </c>
      <c r="Y2145" s="459"/>
      <c r="Z2145" s="389"/>
      <c r="AA2145" s="23">
        <f t="shared" si="821"/>
        <v>0.1</v>
      </c>
      <c r="AB2145" s="17" t="e">
        <f>(AA2145*'Déscriptions des trades'!U2145*'Déscriptions des trades'!B2145/'Déscriptions des trades'!CK2145)*'Déscriptions des trades'!W2145</f>
        <v>#DIV/0!</v>
      </c>
      <c r="AC2145" s="265" t="e">
        <f>AB2145*'Déscriptions des trades'!CK2145</f>
        <v>#DIV/0!</v>
      </c>
      <c r="AD2145" s="266" t="e">
        <f>'Déscriptions des trades'!CK2145-AC2145</f>
        <v>#DIV/0!</v>
      </c>
      <c r="AE2145" s="389"/>
      <c r="AF2145" s="399">
        <v>2141</v>
      </c>
      <c r="AG2145" s="389"/>
      <c r="AH2145" s="20"/>
      <c r="AI2145" s="303"/>
      <c r="AJ2145" s="307"/>
      <c r="AK2145" s="161"/>
      <c r="AL2145" s="305"/>
      <c r="AM2145" s="305"/>
      <c r="AN2145" s="162"/>
      <c r="AO2145" s="439"/>
      <c r="AP2145" s="162"/>
      <c r="AQ2145" s="113"/>
      <c r="AR2145" s="113"/>
      <c r="AS2145" s="384"/>
      <c r="AT2145" s="306"/>
      <c r="AU2145" s="306"/>
      <c r="AV2145" s="160"/>
      <c r="AW2145" s="158"/>
      <c r="AX2145" s="385"/>
      <c r="AY2145" s="453"/>
      <c r="AZ2145" s="165"/>
      <c r="BA2145" s="301"/>
      <c r="BB2145" s="165"/>
      <c r="BC2145" s="301"/>
      <c r="BD2145" s="165"/>
      <c r="BE2145" s="302"/>
      <c r="BF2145" s="302"/>
      <c r="BG2145" s="165"/>
      <c r="BH2145" s="303"/>
      <c r="BI2145" s="165"/>
      <c r="BJ2145" s="304"/>
      <c r="BK2145" s="394"/>
      <c r="BL2145" s="302"/>
      <c r="BM2145" s="302"/>
      <c r="BN2145" s="394"/>
      <c r="BO2145" s="302"/>
      <c r="BP2145" s="13"/>
      <c r="BQ2145" s="302"/>
      <c r="BR2145" s="13"/>
      <c r="BS2145" s="302"/>
      <c r="BT2145" s="13"/>
      <c r="BU2145" s="302"/>
      <c r="BV2145" s="386"/>
      <c r="BW2145" s="303"/>
      <c r="BX2145" s="303"/>
      <c r="BY2145" s="302"/>
      <c r="BZ2145" s="302"/>
      <c r="CA2145" s="387"/>
      <c r="CB2145" s="395"/>
      <c r="CC2145" s="12"/>
      <c r="CD2145" s="304"/>
      <c r="CE2145" s="14"/>
      <c r="CF2145" s="395"/>
      <c r="CG2145" s="397"/>
      <c r="CH2145" s="300">
        <f t="shared" si="825"/>
        <v>0</v>
      </c>
      <c r="CI2145" s="26"/>
      <c r="CJ2145" s="17">
        <f t="shared" si="822"/>
        <v>0</v>
      </c>
      <c r="CK2145" s="18">
        <f t="shared" si="833"/>
        <v>12.89</v>
      </c>
      <c r="CM2145" s="164"/>
      <c r="CN2145" s="302"/>
      <c r="CO2145" s="13">
        <f t="shared" si="826"/>
        <v>0</v>
      </c>
      <c r="CP2145" s="302"/>
      <c r="CQ2145" s="13">
        <f t="shared" si="827"/>
        <v>0</v>
      </c>
      <c r="CR2145" s="302"/>
      <c r="CS2145" s="13">
        <f t="shared" si="828"/>
        <v>0</v>
      </c>
      <c r="CT2145" s="302"/>
      <c r="CU2145" s="13">
        <f t="shared" si="823"/>
        <v>0</v>
      </c>
      <c r="CV2145" s="302"/>
      <c r="CW2145" s="13">
        <f t="shared" si="829"/>
        <v>0</v>
      </c>
      <c r="CX2145" s="13">
        <f t="shared" si="830"/>
        <v>0</v>
      </c>
      <c r="CY2145" s="251">
        <f t="shared" si="831"/>
        <v>0</v>
      </c>
      <c r="CZ2145" s="13" t="s">
        <v>29</v>
      </c>
      <c r="DA2145" s="13">
        <v>50</v>
      </c>
      <c r="DB2145" s="22">
        <f t="shared" si="832"/>
        <v>0</v>
      </c>
      <c r="DD2145" s="24"/>
      <c r="DF2145" s="163"/>
      <c r="DH2145" s="24"/>
      <c r="DI2145" s="447"/>
      <c r="DJ2145" s="163"/>
    </row>
    <row r="2146" spans="1:114" s="7" customFormat="1">
      <c r="A2146" s="277">
        <f t="shared" si="816"/>
        <v>50</v>
      </c>
      <c r="B2146" s="21" t="e">
        <f>'Calculateur de trading'!I2146/C2146/W2146</f>
        <v>#DIV/0!</v>
      </c>
      <c r="C2146" s="278">
        <f t="shared" si="817"/>
        <v>10</v>
      </c>
      <c r="D2146" s="278"/>
      <c r="E2146" s="273">
        <f t="shared" si="818"/>
        <v>100</v>
      </c>
      <c r="F2146" s="271">
        <f t="shared" si="810"/>
        <v>2</v>
      </c>
      <c r="G2146" s="271" t="e">
        <f t="shared" si="811"/>
        <v>#DIV/0!</v>
      </c>
      <c r="H2146" s="272">
        <f t="shared" si="812"/>
        <v>20</v>
      </c>
      <c r="I2146" s="270"/>
      <c r="J2146" s="273">
        <f t="shared" si="819"/>
        <v>200</v>
      </c>
      <c r="K2146" s="271">
        <f t="shared" si="813"/>
        <v>4</v>
      </c>
      <c r="L2146" s="271" t="e">
        <f t="shared" si="814"/>
        <v>#DIV/0!</v>
      </c>
      <c r="M2146" s="272">
        <f t="shared" si="815"/>
        <v>40</v>
      </c>
      <c r="N2146" s="389"/>
      <c r="O2146" s="455" t="e">
        <f>(A2146*B2146*W2146)+(B2146*'Calculateur de trading'!H2146)</f>
        <v>#DIV/0!</v>
      </c>
      <c r="P2146" s="274" t="e">
        <f>O2146/'Déscriptions des trades'!CK2146</f>
        <v>#DIV/0!</v>
      </c>
      <c r="Q2146" s="456" t="e">
        <f>'Déscriptions des trades'!CK2146-O2146</f>
        <v>#DIV/0!</v>
      </c>
      <c r="R2146" s="466" t="e">
        <f t="shared" si="820"/>
        <v>#DIV/0!</v>
      </c>
      <c r="S2146" s="389"/>
      <c r="T2146" s="12"/>
      <c r="U2146" s="25"/>
      <c r="V2146" s="15"/>
      <c r="W2146" s="490">
        <f t="shared" si="824"/>
        <v>0</v>
      </c>
      <c r="X2146" s="21" t="e">
        <f>W2146*U2146/'Déscriptions des trades'!CK2146*'Déscriptions des trades'!B2146</f>
        <v>#DIV/0!</v>
      </c>
      <c r="Y2146" s="459"/>
      <c r="Z2146" s="389"/>
      <c r="AA2146" s="23">
        <f t="shared" si="821"/>
        <v>0.1</v>
      </c>
      <c r="AB2146" s="17" t="e">
        <f>(AA2146*'Déscriptions des trades'!U2146*'Déscriptions des trades'!B2146/'Déscriptions des trades'!CK2146)*'Déscriptions des trades'!W2146</f>
        <v>#DIV/0!</v>
      </c>
      <c r="AC2146" s="265" t="e">
        <f>AB2146*'Déscriptions des trades'!CK2146</f>
        <v>#DIV/0!</v>
      </c>
      <c r="AD2146" s="266" t="e">
        <f>'Déscriptions des trades'!CK2146-AC2146</f>
        <v>#DIV/0!</v>
      </c>
      <c r="AE2146" s="389"/>
      <c r="AF2146" s="399">
        <v>2142</v>
      </c>
      <c r="AG2146" s="389"/>
      <c r="AH2146" s="20"/>
      <c r="AI2146" s="303"/>
      <c r="AJ2146" s="307"/>
      <c r="AK2146" s="161"/>
      <c r="AL2146" s="305"/>
      <c r="AM2146" s="305"/>
      <c r="AN2146" s="162"/>
      <c r="AO2146" s="439"/>
      <c r="AP2146" s="162"/>
      <c r="AQ2146" s="113"/>
      <c r="AR2146" s="113"/>
      <c r="AS2146" s="384"/>
      <c r="AT2146" s="306"/>
      <c r="AU2146" s="306"/>
      <c r="AV2146" s="160"/>
      <c r="AW2146" s="158"/>
      <c r="AX2146" s="385"/>
      <c r="AY2146" s="453"/>
      <c r="AZ2146" s="165"/>
      <c r="BA2146" s="301"/>
      <c r="BB2146" s="165"/>
      <c r="BC2146" s="301"/>
      <c r="BD2146" s="165"/>
      <c r="BE2146" s="302"/>
      <c r="BF2146" s="302"/>
      <c r="BG2146" s="165"/>
      <c r="BH2146" s="303"/>
      <c r="BI2146" s="165"/>
      <c r="BJ2146" s="304"/>
      <c r="BK2146" s="394"/>
      <c r="BL2146" s="302"/>
      <c r="BM2146" s="302"/>
      <c r="BN2146" s="394"/>
      <c r="BO2146" s="302"/>
      <c r="BP2146" s="13"/>
      <c r="BQ2146" s="302"/>
      <c r="BR2146" s="13"/>
      <c r="BS2146" s="302"/>
      <c r="BT2146" s="13"/>
      <c r="BU2146" s="302"/>
      <c r="BV2146" s="386"/>
      <c r="BW2146" s="303"/>
      <c r="BX2146" s="303"/>
      <c r="BY2146" s="302"/>
      <c r="BZ2146" s="302"/>
      <c r="CA2146" s="387"/>
      <c r="CB2146" s="395"/>
      <c r="CC2146" s="12"/>
      <c r="CD2146" s="304"/>
      <c r="CE2146" s="14"/>
      <c r="CF2146" s="395"/>
      <c r="CG2146" s="397"/>
      <c r="CH2146" s="300">
        <f t="shared" si="825"/>
        <v>0</v>
      </c>
      <c r="CI2146" s="26"/>
      <c r="CJ2146" s="17">
        <f t="shared" si="822"/>
        <v>0</v>
      </c>
      <c r="CK2146" s="18">
        <f t="shared" si="833"/>
        <v>12.89</v>
      </c>
      <c r="CM2146" s="164"/>
      <c r="CN2146" s="302"/>
      <c r="CO2146" s="13">
        <f t="shared" si="826"/>
        <v>0</v>
      </c>
      <c r="CP2146" s="302"/>
      <c r="CQ2146" s="13">
        <f t="shared" si="827"/>
        <v>0</v>
      </c>
      <c r="CR2146" s="302"/>
      <c r="CS2146" s="13">
        <f t="shared" si="828"/>
        <v>0</v>
      </c>
      <c r="CT2146" s="302"/>
      <c r="CU2146" s="13">
        <f t="shared" si="823"/>
        <v>0</v>
      </c>
      <c r="CV2146" s="302"/>
      <c r="CW2146" s="13">
        <f t="shared" si="829"/>
        <v>0</v>
      </c>
      <c r="CX2146" s="13">
        <f t="shared" si="830"/>
        <v>0</v>
      </c>
      <c r="CY2146" s="251">
        <f t="shared" si="831"/>
        <v>0</v>
      </c>
      <c r="CZ2146" s="13" t="s">
        <v>29</v>
      </c>
      <c r="DA2146" s="13">
        <v>50</v>
      </c>
      <c r="DB2146" s="22">
        <f t="shared" si="832"/>
        <v>0</v>
      </c>
      <c r="DD2146" s="24"/>
      <c r="DF2146" s="163"/>
      <c r="DH2146" s="24"/>
      <c r="DI2146" s="447"/>
      <c r="DJ2146" s="163"/>
    </row>
    <row r="2147" spans="1:114" s="7" customFormat="1">
      <c r="A2147" s="277">
        <f t="shared" si="816"/>
        <v>50</v>
      </c>
      <c r="B2147" s="21" t="e">
        <f>'Calculateur de trading'!I2147/C2147/W2147</f>
        <v>#DIV/0!</v>
      </c>
      <c r="C2147" s="278">
        <f t="shared" si="817"/>
        <v>10</v>
      </c>
      <c r="D2147" s="426"/>
      <c r="E2147" s="273">
        <f t="shared" si="818"/>
        <v>100</v>
      </c>
      <c r="F2147" s="271">
        <f t="shared" si="810"/>
        <v>2</v>
      </c>
      <c r="G2147" s="271" t="e">
        <f t="shared" si="811"/>
        <v>#DIV/0!</v>
      </c>
      <c r="H2147" s="272">
        <f t="shared" si="812"/>
        <v>20</v>
      </c>
      <c r="I2147" s="270"/>
      <c r="J2147" s="273">
        <f t="shared" si="819"/>
        <v>200</v>
      </c>
      <c r="K2147" s="271">
        <f t="shared" si="813"/>
        <v>4</v>
      </c>
      <c r="L2147" s="271" t="e">
        <f t="shared" si="814"/>
        <v>#DIV/0!</v>
      </c>
      <c r="M2147" s="272">
        <f t="shared" si="815"/>
        <v>40</v>
      </c>
      <c r="N2147" s="389"/>
      <c r="O2147" s="455" t="e">
        <f>(A2147*B2147*W2147)+(B2147*'Calculateur de trading'!H2147)</f>
        <v>#DIV/0!</v>
      </c>
      <c r="P2147" s="274" t="e">
        <f>O2147/'Déscriptions des trades'!CK2147</f>
        <v>#DIV/0!</v>
      </c>
      <c r="Q2147" s="456" t="e">
        <f>'Déscriptions des trades'!CK2147-O2147</f>
        <v>#DIV/0!</v>
      </c>
      <c r="R2147" s="466" t="e">
        <f t="shared" si="820"/>
        <v>#DIV/0!</v>
      </c>
      <c r="S2147" s="389"/>
      <c r="T2147" s="12"/>
      <c r="U2147" s="25"/>
      <c r="V2147" s="15"/>
      <c r="W2147" s="490">
        <f t="shared" si="824"/>
        <v>0</v>
      </c>
      <c r="X2147" s="21" t="e">
        <f>W2147*U2147/'Déscriptions des trades'!CK2147*'Déscriptions des trades'!B2147</f>
        <v>#DIV/0!</v>
      </c>
      <c r="Y2147" s="459"/>
      <c r="Z2147" s="389"/>
      <c r="AA2147" s="23">
        <f t="shared" si="821"/>
        <v>0.1</v>
      </c>
      <c r="AB2147" s="17" t="e">
        <f>(AA2147*'Déscriptions des trades'!U2147*'Déscriptions des trades'!B2147/'Déscriptions des trades'!CK2147)*'Déscriptions des trades'!W2147</f>
        <v>#DIV/0!</v>
      </c>
      <c r="AC2147" s="265" t="e">
        <f>AB2147*'Déscriptions des trades'!CK2147</f>
        <v>#DIV/0!</v>
      </c>
      <c r="AD2147" s="266" t="e">
        <f>'Déscriptions des trades'!CK2147-AC2147</f>
        <v>#DIV/0!</v>
      </c>
      <c r="AE2147" s="389"/>
      <c r="AF2147" s="399">
        <v>2143</v>
      </c>
      <c r="AG2147" s="389"/>
      <c r="AH2147" s="20"/>
      <c r="AI2147" s="303"/>
      <c r="AJ2147" s="307"/>
      <c r="AK2147" s="161"/>
      <c r="AL2147" s="305"/>
      <c r="AM2147" s="305"/>
      <c r="AN2147" s="162"/>
      <c r="AO2147" s="439"/>
      <c r="AP2147" s="162"/>
      <c r="AQ2147" s="113"/>
      <c r="AR2147" s="113"/>
      <c r="AS2147" s="384"/>
      <c r="AT2147" s="306"/>
      <c r="AU2147" s="306"/>
      <c r="AV2147" s="160"/>
      <c r="AW2147" s="158"/>
      <c r="AX2147" s="385"/>
      <c r="AY2147" s="453"/>
      <c r="AZ2147" s="165"/>
      <c r="BA2147" s="301"/>
      <c r="BB2147" s="165"/>
      <c r="BC2147" s="301"/>
      <c r="BD2147" s="165"/>
      <c r="BE2147" s="302"/>
      <c r="BF2147" s="302"/>
      <c r="BG2147" s="165"/>
      <c r="BH2147" s="303"/>
      <c r="BI2147" s="165"/>
      <c r="BJ2147" s="304"/>
      <c r="BK2147" s="394"/>
      <c r="BL2147" s="302"/>
      <c r="BM2147" s="302"/>
      <c r="BN2147" s="394"/>
      <c r="BO2147" s="302"/>
      <c r="BP2147" s="13"/>
      <c r="BQ2147" s="302"/>
      <c r="BR2147" s="13"/>
      <c r="BS2147" s="302"/>
      <c r="BT2147" s="13"/>
      <c r="BU2147" s="302"/>
      <c r="BV2147" s="386"/>
      <c r="BW2147" s="303"/>
      <c r="BX2147" s="303"/>
      <c r="BY2147" s="302"/>
      <c r="BZ2147" s="302"/>
      <c r="CA2147" s="387"/>
      <c r="CB2147" s="395"/>
      <c r="CC2147" s="12"/>
      <c r="CD2147" s="304"/>
      <c r="CE2147" s="14"/>
      <c r="CF2147" s="395"/>
      <c r="CG2147" s="397"/>
      <c r="CH2147" s="300">
        <f t="shared" si="825"/>
        <v>0</v>
      </c>
      <c r="CI2147" s="26"/>
      <c r="CJ2147" s="17">
        <f t="shared" si="822"/>
        <v>0</v>
      </c>
      <c r="CK2147" s="18">
        <f t="shared" si="833"/>
        <v>12.89</v>
      </c>
      <c r="CM2147" s="164"/>
      <c r="CN2147" s="302"/>
      <c r="CO2147" s="13">
        <f t="shared" si="826"/>
        <v>0</v>
      </c>
      <c r="CP2147" s="302"/>
      <c r="CQ2147" s="13">
        <f t="shared" si="827"/>
        <v>0</v>
      </c>
      <c r="CR2147" s="302"/>
      <c r="CS2147" s="13">
        <f t="shared" si="828"/>
        <v>0</v>
      </c>
      <c r="CT2147" s="302"/>
      <c r="CU2147" s="13">
        <f t="shared" si="823"/>
        <v>0</v>
      </c>
      <c r="CV2147" s="302"/>
      <c r="CW2147" s="13">
        <f t="shared" si="829"/>
        <v>0</v>
      </c>
      <c r="CX2147" s="13">
        <f t="shared" si="830"/>
        <v>0</v>
      </c>
      <c r="CY2147" s="251">
        <f t="shared" si="831"/>
        <v>0</v>
      </c>
      <c r="CZ2147" s="13" t="s">
        <v>29</v>
      </c>
      <c r="DA2147" s="13">
        <v>50</v>
      </c>
      <c r="DB2147" s="22">
        <f t="shared" si="832"/>
        <v>0</v>
      </c>
      <c r="DD2147" s="24"/>
      <c r="DF2147" s="163"/>
      <c r="DH2147" s="24"/>
      <c r="DI2147" s="447"/>
      <c r="DJ2147" s="163"/>
    </row>
    <row r="2148" spans="1:114" s="7" customFormat="1">
      <c r="A2148" s="277">
        <f t="shared" si="816"/>
        <v>50</v>
      </c>
      <c r="B2148" s="21" t="e">
        <f>'Calculateur de trading'!I2148/C2148/W2148</f>
        <v>#DIV/0!</v>
      </c>
      <c r="C2148" s="278">
        <f t="shared" si="817"/>
        <v>10</v>
      </c>
      <c r="D2148" s="426"/>
      <c r="E2148" s="273">
        <f t="shared" si="818"/>
        <v>100</v>
      </c>
      <c r="F2148" s="271">
        <f t="shared" si="810"/>
        <v>2</v>
      </c>
      <c r="G2148" s="271" t="e">
        <f t="shared" si="811"/>
        <v>#DIV/0!</v>
      </c>
      <c r="H2148" s="272">
        <f t="shared" si="812"/>
        <v>20</v>
      </c>
      <c r="I2148" s="270"/>
      <c r="J2148" s="273">
        <f t="shared" si="819"/>
        <v>200</v>
      </c>
      <c r="K2148" s="271">
        <f t="shared" si="813"/>
        <v>4</v>
      </c>
      <c r="L2148" s="271" t="e">
        <f t="shared" si="814"/>
        <v>#DIV/0!</v>
      </c>
      <c r="M2148" s="272">
        <f t="shared" si="815"/>
        <v>40</v>
      </c>
      <c r="N2148" s="389"/>
      <c r="O2148" s="455" t="e">
        <f>(A2148*B2148*W2148)+(B2148*'Calculateur de trading'!H2148)</f>
        <v>#DIV/0!</v>
      </c>
      <c r="P2148" s="274" t="e">
        <f>O2148/'Déscriptions des trades'!CK2148</f>
        <v>#DIV/0!</v>
      </c>
      <c r="Q2148" s="456" t="e">
        <f>'Déscriptions des trades'!CK2148-O2148</f>
        <v>#DIV/0!</v>
      </c>
      <c r="R2148" s="466" t="e">
        <f t="shared" si="820"/>
        <v>#DIV/0!</v>
      </c>
      <c r="S2148" s="389"/>
      <c r="T2148" s="12"/>
      <c r="U2148" s="25"/>
      <c r="V2148" s="15"/>
      <c r="W2148" s="490">
        <f t="shared" si="824"/>
        <v>0</v>
      </c>
      <c r="X2148" s="21" t="e">
        <f>W2148*U2148/'Déscriptions des trades'!CK2148*'Déscriptions des trades'!B2148</f>
        <v>#DIV/0!</v>
      </c>
      <c r="Y2148" s="459"/>
      <c r="Z2148" s="389"/>
      <c r="AA2148" s="23">
        <f t="shared" si="821"/>
        <v>0.1</v>
      </c>
      <c r="AB2148" s="17" t="e">
        <f>(AA2148*'Déscriptions des trades'!U2148*'Déscriptions des trades'!B2148/'Déscriptions des trades'!CK2148)*'Déscriptions des trades'!W2148</f>
        <v>#DIV/0!</v>
      </c>
      <c r="AC2148" s="265" t="e">
        <f>AB2148*'Déscriptions des trades'!CK2148</f>
        <v>#DIV/0!</v>
      </c>
      <c r="AD2148" s="266" t="e">
        <f>'Déscriptions des trades'!CK2148-AC2148</f>
        <v>#DIV/0!</v>
      </c>
      <c r="AE2148" s="389"/>
      <c r="AF2148" s="399">
        <v>2144</v>
      </c>
      <c r="AG2148" s="389"/>
      <c r="AH2148" s="20"/>
      <c r="AI2148" s="303"/>
      <c r="AJ2148" s="307"/>
      <c r="AK2148" s="161"/>
      <c r="AL2148" s="305"/>
      <c r="AM2148" s="305"/>
      <c r="AN2148" s="162"/>
      <c r="AO2148" s="439"/>
      <c r="AP2148" s="162"/>
      <c r="AQ2148" s="113"/>
      <c r="AR2148" s="113"/>
      <c r="AS2148" s="384"/>
      <c r="AT2148" s="306"/>
      <c r="AU2148" s="306"/>
      <c r="AV2148" s="160"/>
      <c r="AW2148" s="158"/>
      <c r="AX2148" s="385"/>
      <c r="AY2148" s="453"/>
      <c r="AZ2148" s="165"/>
      <c r="BA2148" s="301"/>
      <c r="BB2148" s="165"/>
      <c r="BC2148" s="301"/>
      <c r="BD2148" s="165"/>
      <c r="BE2148" s="302"/>
      <c r="BF2148" s="302"/>
      <c r="BG2148" s="165"/>
      <c r="BH2148" s="303"/>
      <c r="BI2148" s="165"/>
      <c r="BJ2148" s="304"/>
      <c r="BK2148" s="394"/>
      <c r="BL2148" s="302"/>
      <c r="BM2148" s="302"/>
      <c r="BN2148" s="394"/>
      <c r="BO2148" s="302"/>
      <c r="BP2148" s="13"/>
      <c r="BQ2148" s="302"/>
      <c r="BR2148" s="13"/>
      <c r="BS2148" s="302"/>
      <c r="BT2148" s="13"/>
      <c r="BU2148" s="302"/>
      <c r="BV2148" s="386"/>
      <c r="BW2148" s="303"/>
      <c r="BX2148" s="303"/>
      <c r="BY2148" s="302"/>
      <c r="BZ2148" s="302"/>
      <c r="CA2148" s="387"/>
      <c r="CB2148" s="395"/>
      <c r="CC2148" s="12"/>
      <c r="CD2148" s="304"/>
      <c r="CE2148" s="14"/>
      <c r="CF2148" s="395"/>
      <c r="CG2148" s="397"/>
      <c r="CH2148" s="300">
        <f t="shared" si="825"/>
        <v>0</v>
      </c>
      <c r="CI2148" s="26"/>
      <c r="CJ2148" s="17">
        <f t="shared" si="822"/>
        <v>0</v>
      </c>
      <c r="CK2148" s="18">
        <f t="shared" si="833"/>
        <v>12.89</v>
      </c>
      <c r="CM2148" s="164"/>
      <c r="CN2148" s="302"/>
      <c r="CO2148" s="13">
        <f t="shared" si="826"/>
        <v>0</v>
      </c>
      <c r="CP2148" s="302"/>
      <c r="CQ2148" s="13">
        <f t="shared" si="827"/>
        <v>0</v>
      </c>
      <c r="CR2148" s="302"/>
      <c r="CS2148" s="13">
        <f t="shared" si="828"/>
        <v>0</v>
      </c>
      <c r="CT2148" s="302"/>
      <c r="CU2148" s="13">
        <f t="shared" si="823"/>
        <v>0</v>
      </c>
      <c r="CV2148" s="302"/>
      <c r="CW2148" s="13">
        <f t="shared" si="829"/>
        <v>0</v>
      </c>
      <c r="CX2148" s="13">
        <f t="shared" si="830"/>
        <v>0</v>
      </c>
      <c r="CY2148" s="251">
        <f t="shared" si="831"/>
        <v>0</v>
      </c>
      <c r="CZ2148" s="13" t="s">
        <v>29</v>
      </c>
      <c r="DA2148" s="13">
        <v>50</v>
      </c>
      <c r="DB2148" s="22">
        <f t="shared" si="832"/>
        <v>0</v>
      </c>
      <c r="DD2148" s="24"/>
      <c r="DF2148" s="163"/>
      <c r="DH2148" s="24"/>
      <c r="DI2148" s="447"/>
      <c r="DJ2148" s="163"/>
    </row>
    <row r="2149" spans="1:114" s="7" customFormat="1">
      <c r="A2149" s="277">
        <f t="shared" si="816"/>
        <v>50</v>
      </c>
      <c r="B2149" s="21" t="e">
        <f>'Calculateur de trading'!I2149/C2149/W2149</f>
        <v>#DIV/0!</v>
      </c>
      <c r="C2149" s="278">
        <f t="shared" si="817"/>
        <v>10</v>
      </c>
      <c r="D2149" s="278"/>
      <c r="E2149" s="273">
        <f t="shared" si="818"/>
        <v>100</v>
      </c>
      <c r="F2149" s="271">
        <f t="shared" si="810"/>
        <v>2</v>
      </c>
      <c r="G2149" s="271" t="e">
        <f t="shared" si="811"/>
        <v>#DIV/0!</v>
      </c>
      <c r="H2149" s="272">
        <f t="shared" si="812"/>
        <v>20</v>
      </c>
      <c r="I2149" s="270"/>
      <c r="J2149" s="273">
        <f t="shared" si="819"/>
        <v>200</v>
      </c>
      <c r="K2149" s="271">
        <f t="shared" si="813"/>
        <v>4</v>
      </c>
      <c r="L2149" s="271" t="e">
        <f t="shared" si="814"/>
        <v>#DIV/0!</v>
      </c>
      <c r="M2149" s="272">
        <f t="shared" si="815"/>
        <v>40</v>
      </c>
      <c r="N2149" s="389"/>
      <c r="O2149" s="455" t="e">
        <f>(A2149*B2149*W2149)+(B2149*'Calculateur de trading'!H2149)</f>
        <v>#DIV/0!</v>
      </c>
      <c r="P2149" s="274" t="e">
        <f>O2149/'Déscriptions des trades'!CK2149</f>
        <v>#DIV/0!</v>
      </c>
      <c r="Q2149" s="456" t="e">
        <f>'Déscriptions des trades'!CK2149-O2149</f>
        <v>#DIV/0!</v>
      </c>
      <c r="R2149" s="466" t="e">
        <f t="shared" si="820"/>
        <v>#DIV/0!</v>
      </c>
      <c r="S2149" s="389"/>
      <c r="T2149" s="12"/>
      <c r="U2149" s="25"/>
      <c r="V2149" s="15"/>
      <c r="W2149" s="490">
        <f t="shared" si="824"/>
        <v>0</v>
      </c>
      <c r="X2149" s="21" t="e">
        <f>W2149*U2149/'Déscriptions des trades'!CK2149*'Déscriptions des trades'!B2149</f>
        <v>#DIV/0!</v>
      </c>
      <c r="Y2149" s="459"/>
      <c r="Z2149" s="389"/>
      <c r="AA2149" s="23">
        <f t="shared" si="821"/>
        <v>0.1</v>
      </c>
      <c r="AB2149" s="17" t="e">
        <f>(AA2149*'Déscriptions des trades'!U2149*'Déscriptions des trades'!B2149/'Déscriptions des trades'!CK2149)*'Déscriptions des trades'!W2149</f>
        <v>#DIV/0!</v>
      </c>
      <c r="AC2149" s="265" t="e">
        <f>AB2149*'Déscriptions des trades'!CK2149</f>
        <v>#DIV/0!</v>
      </c>
      <c r="AD2149" s="266" t="e">
        <f>'Déscriptions des trades'!CK2149-AC2149</f>
        <v>#DIV/0!</v>
      </c>
      <c r="AE2149" s="389"/>
      <c r="AF2149" s="399">
        <v>2145</v>
      </c>
      <c r="AG2149" s="389"/>
      <c r="AH2149" s="20"/>
      <c r="AI2149" s="303"/>
      <c r="AJ2149" s="307"/>
      <c r="AK2149" s="161"/>
      <c r="AL2149" s="305"/>
      <c r="AM2149" s="305"/>
      <c r="AN2149" s="162"/>
      <c r="AO2149" s="439"/>
      <c r="AP2149" s="162"/>
      <c r="AQ2149" s="113"/>
      <c r="AR2149" s="113"/>
      <c r="AS2149" s="384"/>
      <c r="AT2149" s="306"/>
      <c r="AU2149" s="306"/>
      <c r="AV2149" s="160"/>
      <c r="AW2149" s="158"/>
      <c r="AX2149" s="385"/>
      <c r="AY2149" s="453"/>
      <c r="AZ2149" s="165"/>
      <c r="BA2149" s="301"/>
      <c r="BB2149" s="165"/>
      <c r="BC2149" s="301"/>
      <c r="BD2149" s="165"/>
      <c r="BE2149" s="302"/>
      <c r="BF2149" s="302"/>
      <c r="BG2149" s="165"/>
      <c r="BH2149" s="303"/>
      <c r="BI2149" s="165"/>
      <c r="BJ2149" s="304"/>
      <c r="BK2149" s="394"/>
      <c r="BL2149" s="302"/>
      <c r="BM2149" s="302"/>
      <c r="BN2149" s="394"/>
      <c r="BO2149" s="302"/>
      <c r="BP2149" s="13"/>
      <c r="BQ2149" s="302"/>
      <c r="BR2149" s="13"/>
      <c r="BS2149" s="302"/>
      <c r="BT2149" s="13"/>
      <c r="BU2149" s="302"/>
      <c r="BV2149" s="386"/>
      <c r="BW2149" s="303"/>
      <c r="BX2149" s="303"/>
      <c r="BY2149" s="302"/>
      <c r="BZ2149" s="302"/>
      <c r="CA2149" s="387"/>
      <c r="CB2149" s="395"/>
      <c r="CC2149" s="12"/>
      <c r="CD2149" s="304"/>
      <c r="CE2149" s="14"/>
      <c r="CF2149" s="395"/>
      <c r="CG2149" s="397"/>
      <c r="CH2149" s="300">
        <f t="shared" si="825"/>
        <v>0</v>
      </c>
      <c r="CI2149" s="26"/>
      <c r="CJ2149" s="17">
        <f t="shared" si="822"/>
        <v>0</v>
      </c>
      <c r="CK2149" s="18">
        <f t="shared" si="833"/>
        <v>12.89</v>
      </c>
      <c r="CM2149" s="164"/>
      <c r="CN2149" s="302"/>
      <c r="CO2149" s="13">
        <f t="shared" si="826"/>
        <v>0</v>
      </c>
      <c r="CP2149" s="302"/>
      <c r="CQ2149" s="13">
        <f t="shared" si="827"/>
        <v>0</v>
      </c>
      <c r="CR2149" s="302"/>
      <c r="CS2149" s="13">
        <f t="shared" si="828"/>
        <v>0</v>
      </c>
      <c r="CT2149" s="302"/>
      <c r="CU2149" s="13">
        <f t="shared" si="823"/>
        <v>0</v>
      </c>
      <c r="CV2149" s="302"/>
      <c r="CW2149" s="13">
        <f t="shared" si="829"/>
        <v>0</v>
      </c>
      <c r="CX2149" s="13">
        <f t="shared" si="830"/>
        <v>0</v>
      </c>
      <c r="CY2149" s="251">
        <f t="shared" si="831"/>
        <v>0</v>
      </c>
      <c r="CZ2149" s="13" t="s">
        <v>29</v>
      </c>
      <c r="DA2149" s="13">
        <v>50</v>
      </c>
      <c r="DB2149" s="22">
        <f t="shared" si="832"/>
        <v>0</v>
      </c>
      <c r="DD2149" s="24"/>
      <c r="DF2149" s="163"/>
      <c r="DH2149" s="24"/>
      <c r="DI2149" s="447"/>
      <c r="DJ2149" s="163"/>
    </row>
    <row r="2150" spans="1:114" s="7" customFormat="1">
      <c r="A2150" s="277">
        <f t="shared" si="816"/>
        <v>50</v>
      </c>
      <c r="B2150" s="21" t="e">
        <f>'Calculateur de trading'!I2150/C2150/W2150</f>
        <v>#DIV/0!</v>
      </c>
      <c r="C2150" s="278">
        <f t="shared" si="817"/>
        <v>10</v>
      </c>
      <c r="D2150" s="426"/>
      <c r="E2150" s="273">
        <f t="shared" si="818"/>
        <v>100</v>
      </c>
      <c r="F2150" s="271">
        <f t="shared" si="810"/>
        <v>2</v>
      </c>
      <c r="G2150" s="271" t="e">
        <f t="shared" si="811"/>
        <v>#DIV/0!</v>
      </c>
      <c r="H2150" s="272">
        <f t="shared" si="812"/>
        <v>20</v>
      </c>
      <c r="I2150" s="270"/>
      <c r="J2150" s="273">
        <f t="shared" si="819"/>
        <v>200</v>
      </c>
      <c r="K2150" s="271">
        <f t="shared" si="813"/>
        <v>4</v>
      </c>
      <c r="L2150" s="271" t="e">
        <f t="shared" si="814"/>
        <v>#DIV/0!</v>
      </c>
      <c r="M2150" s="272">
        <f t="shared" si="815"/>
        <v>40</v>
      </c>
      <c r="N2150" s="389"/>
      <c r="O2150" s="455" t="e">
        <f>(A2150*B2150*W2150)+(B2150*'Calculateur de trading'!H2150)</f>
        <v>#DIV/0!</v>
      </c>
      <c r="P2150" s="274" t="e">
        <f>O2150/'Déscriptions des trades'!CK2150</f>
        <v>#DIV/0!</v>
      </c>
      <c r="Q2150" s="456" t="e">
        <f>'Déscriptions des trades'!CK2150-O2150</f>
        <v>#DIV/0!</v>
      </c>
      <c r="R2150" s="466" t="e">
        <f t="shared" si="820"/>
        <v>#DIV/0!</v>
      </c>
      <c r="S2150" s="389"/>
      <c r="T2150" s="12"/>
      <c r="U2150" s="25"/>
      <c r="V2150" s="15"/>
      <c r="W2150" s="490">
        <f t="shared" si="824"/>
        <v>0</v>
      </c>
      <c r="X2150" s="21" t="e">
        <f>W2150*U2150/'Déscriptions des trades'!CK2150*'Déscriptions des trades'!B2150</f>
        <v>#DIV/0!</v>
      </c>
      <c r="Y2150" s="459"/>
      <c r="Z2150" s="389"/>
      <c r="AA2150" s="23">
        <f t="shared" si="821"/>
        <v>0.1</v>
      </c>
      <c r="AB2150" s="17" t="e">
        <f>(AA2150*'Déscriptions des trades'!U2150*'Déscriptions des trades'!B2150/'Déscriptions des trades'!CK2150)*'Déscriptions des trades'!W2150</f>
        <v>#DIV/0!</v>
      </c>
      <c r="AC2150" s="265" t="e">
        <f>AB2150*'Déscriptions des trades'!CK2150</f>
        <v>#DIV/0!</v>
      </c>
      <c r="AD2150" s="266" t="e">
        <f>'Déscriptions des trades'!CK2150-AC2150</f>
        <v>#DIV/0!</v>
      </c>
      <c r="AE2150" s="389"/>
      <c r="AF2150" s="399">
        <v>2146</v>
      </c>
      <c r="AG2150" s="389"/>
      <c r="AH2150" s="20"/>
      <c r="AI2150" s="303"/>
      <c r="AJ2150" s="307"/>
      <c r="AK2150" s="161"/>
      <c r="AL2150" s="305"/>
      <c r="AM2150" s="305"/>
      <c r="AN2150" s="162"/>
      <c r="AO2150" s="439"/>
      <c r="AP2150" s="162"/>
      <c r="AQ2150" s="113"/>
      <c r="AR2150" s="113"/>
      <c r="AS2150" s="384"/>
      <c r="AT2150" s="306"/>
      <c r="AU2150" s="306"/>
      <c r="AV2150" s="160"/>
      <c r="AW2150" s="158"/>
      <c r="AX2150" s="385"/>
      <c r="AY2150" s="453"/>
      <c r="AZ2150" s="165"/>
      <c r="BA2150" s="301"/>
      <c r="BB2150" s="165"/>
      <c r="BC2150" s="301"/>
      <c r="BD2150" s="165"/>
      <c r="BE2150" s="302"/>
      <c r="BF2150" s="302"/>
      <c r="BG2150" s="165"/>
      <c r="BH2150" s="303"/>
      <c r="BI2150" s="165"/>
      <c r="BJ2150" s="304"/>
      <c r="BK2150" s="394"/>
      <c r="BL2150" s="302"/>
      <c r="BM2150" s="302"/>
      <c r="BN2150" s="394"/>
      <c r="BO2150" s="302"/>
      <c r="BP2150" s="13"/>
      <c r="BQ2150" s="302"/>
      <c r="BR2150" s="13"/>
      <c r="BS2150" s="302"/>
      <c r="BT2150" s="13"/>
      <c r="BU2150" s="302"/>
      <c r="BV2150" s="386"/>
      <c r="BW2150" s="303"/>
      <c r="BX2150" s="303"/>
      <c r="BY2150" s="302"/>
      <c r="BZ2150" s="302"/>
      <c r="CA2150" s="387"/>
      <c r="CB2150" s="395"/>
      <c r="CC2150" s="12"/>
      <c r="CD2150" s="304"/>
      <c r="CE2150" s="14"/>
      <c r="CF2150" s="395"/>
      <c r="CG2150" s="397"/>
      <c r="CH2150" s="300">
        <f t="shared" si="825"/>
        <v>0</v>
      </c>
      <c r="CI2150" s="26"/>
      <c r="CJ2150" s="17">
        <f t="shared" si="822"/>
        <v>0</v>
      </c>
      <c r="CK2150" s="18">
        <f t="shared" si="833"/>
        <v>12.89</v>
      </c>
      <c r="CM2150" s="164"/>
      <c r="CN2150" s="302"/>
      <c r="CO2150" s="13">
        <f t="shared" si="826"/>
        <v>0</v>
      </c>
      <c r="CP2150" s="302"/>
      <c r="CQ2150" s="13">
        <f t="shared" si="827"/>
        <v>0</v>
      </c>
      <c r="CR2150" s="302"/>
      <c r="CS2150" s="13">
        <f t="shared" si="828"/>
        <v>0</v>
      </c>
      <c r="CT2150" s="302"/>
      <c r="CU2150" s="13">
        <f t="shared" si="823"/>
        <v>0</v>
      </c>
      <c r="CV2150" s="302"/>
      <c r="CW2150" s="13">
        <f t="shared" si="829"/>
        <v>0</v>
      </c>
      <c r="CX2150" s="13">
        <f t="shared" si="830"/>
        <v>0</v>
      </c>
      <c r="CY2150" s="251">
        <f t="shared" si="831"/>
        <v>0</v>
      </c>
      <c r="CZ2150" s="13" t="s">
        <v>29</v>
      </c>
      <c r="DA2150" s="13">
        <v>50</v>
      </c>
      <c r="DB2150" s="22">
        <f t="shared" si="832"/>
        <v>0</v>
      </c>
      <c r="DD2150" s="24"/>
      <c r="DF2150" s="163"/>
      <c r="DH2150" s="24"/>
      <c r="DI2150" s="447"/>
      <c r="DJ2150" s="163"/>
    </row>
    <row r="2151" spans="1:114" s="7" customFormat="1">
      <c r="A2151" s="277">
        <f t="shared" si="816"/>
        <v>50</v>
      </c>
      <c r="B2151" s="21" t="e">
        <f>'Calculateur de trading'!I2151/C2151/W2151</f>
        <v>#DIV/0!</v>
      </c>
      <c r="C2151" s="278">
        <f t="shared" si="817"/>
        <v>10</v>
      </c>
      <c r="D2151" s="278"/>
      <c r="E2151" s="273">
        <f t="shared" si="818"/>
        <v>100</v>
      </c>
      <c r="F2151" s="271">
        <f t="shared" si="810"/>
        <v>2</v>
      </c>
      <c r="G2151" s="271" t="e">
        <f t="shared" si="811"/>
        <v>#DIV/0!</v>
      </c>
      <c r="H2151" s="272">
        <f t="shared" si="812"/>
        <v>20</v>
      </c>
      <c r="I2151" s="270"/>
      <c r="J2151" s="273">
        <f t="shared" si="819"/>
        <v>200</v>
      </c>
      <c r="K2151" s="271">
        <f t="shared" si="813"/>
        <v>4</v>
      </c>
      <c r="L2151" s="271" t="e">
        <f t="shared" si="814"/>
        <v>#DIV/0!</v>
      </c>
      <c r="M2151" s="272">
        <f t="shared" si="815"/>
        <v>40</v>
      </c>
      <c r="N2151" s="389"/>
      <c r="O2151" s="455" t="e">
        <f>(A2151*B2151*W2151)+(B2151*'Calculateur de trading'!H2151)</f>
        <v>#DIV/0!</v>
      </c>
      <c r="P2151" s="274" t="e">
        <f>O2151/'Déscriptions des trades'!CK2151</f>
        <v>#DIV/0!</v>
      </c>
      <c r="Q2151" s="456" t="e">
        <f>'Déscriptions des trades'!CK2151-O2151</f>
        <v>#DIV/0!</v>
      </c>
      <c r="R2151" s="466" t="e">
        <f t="shared" si="820"/>
        <v>#DIV/0!</v>
      </c>
      <c r="S2151" s="389"/>
      <c r="T2151" s="12"/>
      <c r="U2151" s="25"/>
      <c r="V2151" s="15"/>
      <c r="W2151" s="490">
        <f t="shared" si="824"/>
        <v>0</v>
      </c>
      <c r="X2151" s="21" t="e">
        <f>W2151*U2151/'Déscriptions des trades'!CK2151*'Déscriptions des trades'!B2151</f>
        <v>#DIV/0!</v>
      </c>
      <c r="Y2151" s="459"/>
      <c r="Z2151" s="389"/>
      <c r="AA2151" s="23">
        <f t="shared" si="821"/>
        <v>0.1</v>
      </c>
      <c r="AB2151" s="17" t="e">
        <f>(AA2151*'Déscriptions des trades'!U2151*'Déscriptions des trades'!B2151/'Déscriptions des trades'!CK2151)*'Déscriptions des trades'!W2151</f>
        <v>#DIV/0!</v>
      </c>
      <c r="AC2151" s="265" t="e">
        <f>AB2151*'Déscriptions des trades'!CK2151</f>
        <v>#DIV/0!</v>
      </c>
      <c r="AD2151" s="266" t="e">
        <f>'Déscriptions des trades'!CK2151-AC2151</f>
        <v>#DIV/0!</v>
      </c>
      <c r="AE2151" s="389"/>
      <c r="AF2151" s="399">
        <v>2147</v>
      </c>
      <c r="AG2151" s="389"/>
      <c r="AH2151" s="20"/>
      <c r="AI2151" s="303"/>
      <c r="AJ2151" s="307"/>
      <c r="AK2151" s="161"/>
      <c r="AL2151" s="305"/>
      <c r="AM2151" s="305"/>
      <c r="AN2151" s="162"/>
      <c r="AO2151" s="439"/>
      <c r="AP2151" s="162"/>
      <c r="AQ2151" s="113"/>
      <c r="AR2151" s="113"/>
      <c r="AS2151" s="384"/>
      <c r="AT2151" s="306"/>
      <c r="AU2151" s="306"/>
      <c r="AV2151" s="160"/>
      <c r="AW2151" s="158"/>
      <c r="AX2151" s="385"/>
      <c r="AY2151" s="453"/>
      <c r="AZ2151" s="165"/>
      <c r="BA2151" s="301"/>
      <c r="BB2151" s="165"/>
      <c r="BC2151" s="301"/>
      <c r="BD2151" s="165"/>
      <c r="BE2151" s="302"/>
      <c r="BF2151" s="302"/>
      <c r="BG2151" s="165"/>
      <c r="BH2151" s="303"/>
      <c r="BI2151" s="165"/>
      <c r="BJ2151" s="304"/>
      <c r="BK2151" s="394"/>
      <c r="BL2151" s="302"/>
      <c r="BM2151" s="302"/>
      <c r="BN2151" s="394"/>
      <c r="BO2151" s="302"/>
      <c r="BP2151" s="13"/>
      <c r="BQ2151" s="302"/>
      <c r="BR2151" s="13"/>
      <c r="BS2151" s="302"/>
      <c r="BT2151" s="13"/>
      <c r="BU2151" s="302"/>
      <c r="BV2151" s="386"/>
      <c r="BW2151" s="303"/>
      <c r="BX2151" s="303"/>
      <c r="BY2151" s="302"/>
      <c r="BZ2151" s="302"/>
      <c r="CA2151" s="387"/>
      <c r="CB2151" s="395"/>
      <c r="CC2151" s="12"/>
      <c r="CD2151" s="304"/>
      <c r="CE2151" s="14"/>
      <c r="CF2151" s="395"/>
      <c r="CG2151" s="397"/>
      <c r="CH2151" s="300">
        <f t="shared" si="825"/>
        <v>0</v>
      </c>
      <c r="CI2151" s="26"/>
      <c r="CJ2151" s="17">
        <f t="shared" si="822"/>
        <v>0</v>
      </c>
      <c r="CK2151" s="18">
        <f t="shared" si="833"/>
        <v>12.89</v>
      </c>
      <c r="CM2151" s="164"/>
      <c r="CN2151" s="302"/>
      <c r="CO2151" s="13">
        <f t="shared" si="826"/>
        <v>0</v>
      </c>
      <c r="CP2151" s="302"/>
      <c r="CQ2151" s="13">
        <f t="shared" si="827"/>
        <v>0</v>
      </c>
      <c r="CR2151" s="302"/>
      <c r="CS2151" s="13">
        <f t="shared" si="828"/>
        <v>0</v>
      </c>
      <c r="CT2151" s="302"/>
      <c r="CU2151" s="13">
        <f t="shared" si="823"/>
        <v>0</v>
      </c>
      <c r="CV2151" s="302"/>
      <c r="CW2151" s="13">
        <f t="shared" si="829"/>
        <v>0</v>
      </c>
      <c r="CX2151" s="13">
        <f t="shared" si="830"/>
        <v>0</v>
      </c>
      <c r="CY2151" s="251">
        <f t="shared" si="831"/>
        <v>0</v>
      </c>
      <c r="CZ2151" s="13" t="s">
        <v>29</v>
      </c>
      <c r="DA2151" s="13">
        <v>50</v>
      </c>
      <c r="DB2151" s="22">
        <f t="shared" si="832"/>
        <v>0</v>
      </c>
      <c r="DD2151" s="24"/>
      <c r="DF2151" s="163"/>
      <c r="DH2151" s="24"/>
      <c r="DI2151" s="447"/>
      <c r="DJ2151" s="163"/>
    </row>
    <row r="2152" spans="1:114" s="7" customFormat="1">
      <c r="A2152" s="277">
        <f t="shared" si="816"/>
        <v>50</v>
      </c>
      <c r="B2152" s="21" t="e">
        <f>'Calculateur de trading'!I2152/C2152/W2152</f>
        <v>#DIV/0!</v>
      </c>
      <c r="C2152" s="278">
        <f t="shared" si="817"/>
        <v>10</v>
      </c>
      <c r="D2152" s="426"/>
      <c r="E2152" s="273">
        <f t="shared" si="818"/>
        <v>100</v>
      </c>
      <c r="F2152" s="271">
        <f t="shared" si="810"/>
        <v>2</v>
      </c>
      <c r="G2152" s="271" t="e">
        <f t="shared" si="811"/>
        <v>#DIV/0!</v>
      </c>
      <c r="H2152" s="272">
        <f t="shared" si="812"/>
        <v>20</v>
      </c>
      <c r="I2152" s="270"/>
      <c r="J2152" s="273">
        <f t="shared" si="819"/>
        <v>200</v>
      </c>
      <c r="K2152" s="271">
        <f t="shared" si="813"/>
        <v>4</v>
      </c>
      <c r="L2152" s="271" t="e">
        <f t="shared" si="814"/>
        <v>#DIV/0!</v>
      </c>
      <c r="M2152" s="272">
        <f t="shared" si="815"/>
        <v>40</v>
      </c>
      <c r="N2152" s="389"/>
      <c r="O2152" s="455" t="e">
        <f>(A2152*B2152*W2152)+(B2152*'Calculateur de trading'!H2152)</f>
        <v>#DIV/0!</v>
      </c>
      <c r="P2152" s="274" t="e">
        <f>O2152/'Déscriptions des trades'!CK2152</f>
        <v>#DIV/0!</v>
      </c>
      <c r="Q2152" s="456" t="e">
        <f>'Déscriptions des trades'!CK2152-O2152</f>
        <v>#DIV/0!</v>
      </c>
      <c r="R2152" s="466" t="e">
        <f t="shared" si="820"/>
        <v>#DIV/0!</v>
      </c>
      <c r="S2152" s="389"/>
      <c r="T2152" s="12"/>
      <c r="U2152" s="25"/>
      <c r="V2152" s="15"/>
      <c r="W2152" s="490">
        <f t="shared" si="824"/>
        <v>0</v>
      </c>
      <c r="X2152" s="21" t="e">
        <f>W2152*U2152/'Déscriptions des trades'!CK2152*'Déscriptions des trades'!B2152</f>
        <v>#DIV/0!</v>
      </c>
      <c r="Y2152" s="459"/>
      <c r="Z2152" s="389"/>
      <c r="AA2152" s="23">
        <f t="shared" si="821"/>
        <v>0.1</v>
      </c>
      <c r="AB2152" s="17" t="e">
        <f>(AA2152*'Déscriptions des trades'!U2152*'Déscriptions des trades'!B2152/'Déscriptions des trades'!CK2152)*'Déscriptions des trades'!W2152</f>
        <v>#DIV/0!</v>
      </c>
      <c r="AC2152" s="265" t="e">
        <f>AB2152*'Déscriptions des trades'!CK2152</f>
        <v>#DIV/0!</v>
      </c>
      <c r="AD2152" s="266" t="e">
        <f>'Déscriptions des trades'!CK2152-AC2152</f>
        <v>#DIV/0!</v>
      </c>
      <c r="AE2152" s="389"/>
      <c r="AF2152" s="399">
        <v>2148</v>
      </c>
      <c r="AG2152" s="389"/>
      <c r="AH2152" s="20"/>
      <c r="AI2152" s="303"/>
      <c r="AJ2152" s="307"/>
      <c r="AK2152" s="161"/>
      <c r="AL2152" s="305"/>
      <c r="AM2152" s="305"/>
      <c r="AN2152" s="162"/>
      <c r="AO2152" s="439"/>
      <c r="AP2152" s="162"/>
      <c r="AQ2152" s="113"/>
      <c r="AR2152" s="113"/>
      <c r="AS2152" s="384"/>
      <c r="AT2152" s="306"/>
      <c r="AU2152" s="306"/>
      <c r="AV2152" s="160"/>
      <c r="AW2152" s="158"/>
      <c r="AX2152" s="385"/>
      <c r="AY2152" s="453"/>
      <c r="AZ2152" s="165"/>
      <c r="BA2152" s="301"/>
      <c r="BB2152" s="165"/>
      <c r="BC2152" s="301"/>
      <c r="BD2152" s="165"/>
      <c r="BE2152" s="302"/>
      <c r="BF2152" s="302"/>
      <c r="BG2152" s="165"/>
      <c r="BH2152" s="303"/>
      <c r="BI2152" s="165"/>
      <c r="BJ2152" s="304"/>
      <c r="BK2152" s="394"/>
      <c r="BL2152" s="302"/>
      <c r="BM2152" s="302"/>
      <c r="BN2152" s="394"/>
      <c r="BO2152" s="302"/>
      <c r="BP2152" s="13"/>
      <c r="BQ2152" s="302"/>
      <c r="BR2152" s="13"/>
      <c r="BS2152" s="302"/>
      <c r="BT2152" s="13"/>
      <c r="BU2152" s="302"/>
      <c r="BV2152" s="386"/>
      <c r="BW2152" s="303"/>
      <c r="BX2152" s="303"/>
      <c r="BY2152" s="302"/>
      <c r="BZ2152" s="302"/>
      <c r="CA2152" s="387"/>
      <c r="CB2152" s="395"/>
      <c r="CC2152" s="12"/>
      <c r="CD2152" s="304"/>
      <c r="CE2152" s="14"/>
      <c r="CF2152" s="395"/>
      <c r="CG2152" s="397"/>
      <c r="CH2152" s="300">
        <f t="shared" si="825"/>
        <v>0</v>
      </c>
      <c r="CI2152" s="26"/>
      <c r="CJ2152" s="17">
        <f t="shared" si="822"/>
        <v>0</v>
      </c>
      <c r="CK2152" s="18">
        <f t="shared" si="833"/>
        <v>12.89</v>
      </c>
      <c r="CM2152" s="164"/>
      <c r="CN2152" s="302"/>
      <c r="CO2152" s="13">
        <f t="shared" si="826"/>
        <v>0</v>
      </c>
      <c r="CP2152" s="302"/>
      <c r="CQ2152" s="13">
        <f t="shared" si="827"/>
        <v>0</v>
      </c>
      <c r="CR2152" s="302"/>
      <c r="CS2152" s="13">
        <f t="shared" si="828"/>
        <v>0</v>
      </c>
      <c r="CT2152" s="302"/>
      <c r="CU2152" s="13">
        <f t="shared" si="823"/>
        <v>0</v>
      </c>
      <c r="CV2152" s="302"/>
      <c r="CW2152" s="13">
        <f t="shared" si="829"/>
        <v>0</v>
      </c>
      <c r="CX2152" s="13">
        <f t="shared" si="830"/>
        <v>0</v>
      </c>
      <c r="CY2152" s="251">
        <f t="shared" si="831"/>
        <v>0</v>
      </c>
      <c r="CZ2152" s="13" t="s">
        <v>29</v>
      </c>
      <c r="DA2152" s="13">
        <v>50</v>
      </c>
      <c r="DB2152" s="22">
        <f t="shared" si="832"/>
        <v>0</v>
      </c>
      <c r="DD2152" s="24"/>
      <c r="DF2152" s="163"/>
      <c r="DH2152" s="24"/>
      <c r="DI2152" s="447"/>
      <c r="DJ2152" s="163"/>
    </row>
    <row r="2153" spans="1:114" s="7" customFormat="1">
      <c r="A2153" s="277">
        <f t="shared" si="816"/>
        <v>50</v>
      </c>
      <c r="B2153" s="21" t="e">
        <f>'Calculateur de trading'!I2153/C2153/W2153</f>
        <v>#DIV/0!</v>
      </c>
      <c r="C2153" s="278">
        <f t="shared" si="817"/>
        <v>10</v>
      </c>
      <c r="D2153" s="278"/>
      <c r="E2153" s="273">
        <f t="shared" si="818"/>
        <v>100</v>
      </c>
      <c r="F2153" s="271">
        <f t="shared" si="810"/>
        <v>2</v>
      </c>
      <c r="G2153" s="271" t="e">
        <f t="shared" si="811"/>
        <v>#DIV/0!</v>
      </c>
      <c r="H2153" s="272">
        <f t="shared" si="812"/>
        <v>20</v>
      </c>
      <c r="I2153" s="270"/>
      <c r="J2153" s="273">
        <f t="shared" si="819"/>
        <v>200</v>
      </c>
      <c r="K2153" s="271">
        <f t="shared" si="813"/>
        <v>4</v>
      </c>
      <c r="L2153" s="271" t="e">
        <f t="shared" si="814"/>
        <v>#DIV/0!</v>
      </c>
      <c r="M2153" s="272">
        <f t="shared" si="815"/>
        <v>40</v>
      </c>
      <c r="N2153" s="389"/>
      <c r="O2153" s="455" t="e">
        <f>(A2153*B2153*W2153)+(B2153*'Calculateur de trading'!H2153)</f>
        <v>#DIV/0!</v>
      </c>
      <c r="P2153" s="274" t="e">
        <f>O2153/'Déscriptions des trades'!CK2153</f>
        <v>#DIV/0!</v>
      </c>
      <c r="Q2153" s="456" t="e">
        <f>'Déscriptions des trades'!CK2153-O2153</f>
        <v>#DIV/0!</v>
      </c>
      <c r="R2153" s="466" t="e">
        <f t="shared" si="820"/>
        <v>#DIV/0!</v>
      </c>
      <c r="S2153" s="389"/>
      <c r="T2153" s="12"/>
      <c r="U2153" s="25"/>
      <c r="V2153" s="15"/>
      <c r="W2153" s="490">
        <f t="shared" si="824"/>
        <v>0</v>
      </c>
      <c r="X2153" s="21" t="e">
        <f>W2153*U2153/'Déscriptions des trades'!CK2153*'Déscriptions des trades'!B2153</f>
        <v>#DIV/0!</v>
      </c>
      <c r="Y2153" s="459"/>
      <c r="Z2153" s="389"/>
      <c r="AA2153" s="23">
        <f t="shared" si="821"/>
        <v>0.1</v>
      </c>
      <c r="AB2153" s="17" t="e">
        <f>(AA2153*'Déscriptions des trades'!U2153*'Déscriptions des trades'!B2153/'Déscriptions des trades'!CK2153)*'Déscriptions des trades'!W2153</f>
        <v>#DIV/0!</v>
      </c>
      <c r="AC2153" s="265" t="e">
        <f>AB2153*'Déscriptions des trades'!CK2153</f>
        <v>#DIV/0!</v>
      </c>
      <c r="AD2153" s="266" t="e">
        <f>'Déscriptions des trades'!CK2153-AC2153</f>
        <v>#DIV/0!</v>
      </c>
      <c r="AE2153" s="389"/>
      <c r="AF2153" s="399">
        <v>2149</v>
      </c>
      <c r="AG2153" s="389"/>
      <c r="AH2153" s="20"/>
      <c r="AI2153" s="303"/>
      <c r="AJ2153" s="307"/>
      <c r="AK2153" s="161"/>
      <c r="AL2153" s="305"/>
      <c r="AM2153" s="305"/>
      <c r="AN2153" s="162"/>
      <c r="AO2153" s="439"/>
      <c r="AP2153" s="162"/>
      <c r="AQ2153" s="113"/>
      <c r="AR2153" s="113"/>
      <c r="AS2153" s="384"/>
      <c r="AT2153" s="306"/>
      <c r="AU2153" s="306"/>
      <c r="AV2153" s="160"/>
      <c r="AW2153" s="158"/>
      <c r="AX2153" s="385"/>
      <c r="AY2153" s="453"/>
      <c r="AZ2153" s="165"/>
      <c r="BA2153" s="301"/>
      <c r="BB2153" s="165"/>
      <c r="BC2153" s="301"/>
      <c r="BD2153" s="165"/>
      <c r="BE2153" s="302"/>
      <c r="BF2153" s="302"/>
      <c r="BG2153" s="165"/>
      <c r="BH2153" s="303"/>
      <c r="BI2153" s="165"/>
      <c r="BJ2153" s="304"/>
      <c r="BK2153" s="394"/>
      <c r="BL2153" s="302"/>
      <c r="BM2153" s="302"/>
      <c r="BN2153" s="394"/>
      <c r="BO2153" s="302"/>
      <c r="BP2153" s="13"/>
      <c r="BQ2153" s="302"/>
      <c r="BR2153" s="13"/>
      <c r="BS2153" s="302"/>
      <c r="BT2153" s="13"/>
      <c r="BU2153" s="302"/>
      <c r="BV2153" s="386"/>
      <c r="BW2153" s="303"/>
      <c r="BX2153" s="303"/>
      <c r="BY2153" s="302"/>
      <c r="BZ2153" s="302"/>
      <c r="CA2153" s="387"/>
      <c r="CB2153" s="395"/>
      <c r="CC2153" s="12"/>
      <c r="CD2153" s="304"/>
      <c r="CE2153" s="14"/>
      <c r="CF2153" s="395"/>
      <c r="CG2153" s="397"/>
      <c r="CH2153" s="300">
        <f t="shared" si="825"/>
        <v>0</v>
      </c>
      <c r="CI2153" s="26"/>
      <c r="CJ2153" s="17">
        <f t="shared" si="822"/>
        <v>0</v>
      </c>
      <c r="CK2153" s="18">
        <f t="shared" si="833"/>
        <v>12.89</v>
      </c>
      <c r="CM2153" s="164"/>
      <c r="CN2153" s="302"/>
      <c r="CO2153" s="13">
        <f t="shared" si="826"/>
        <v>0</v>
      </c>
      <c r="CP2153" s="302"/>
      <c r="CQ2153" s="13">
        <f t="shared" si="827"/>
        <v>0</v>
      </c>
      <c r="CR2153" s="302"/>
      <c r="CS2153" s="13">
        <f t="shared" si="828"/>
        <v>0</v>
      </c>
      <c r="CT2153" s="302"/>
      <c r="CU2153" s="13">
        <f t="shared" si="823"/>
        <v>0</v>
      </c>
      <c r="CV2153" s="302"/>
      <c r="CW2153" s="13">
        <f t="shared" si="829"/>
        <v>0</v>
      </c>
      <c r="CX2153" s="13">
        <f t="shared" si="830"/>
        <v>0</v>
      </c>
      <c r="CY2153" s="251">
        <f t="shared" si="831"/>
        <v>0</v>
      </c>
      <c r="CZ2153" s="13" t="s">
        <v>29</v>
      </c>
      <c r="DA2153" s="13">
        <v>50</v>
      </c>
      <c r="DB2153" s="22">
        <f t="shared" si="832"/>
        <v>0</v>
      </c>
      <c r="DD2153" s="24"/>
      <c r="DF2153" s="163"/>
      <c r="DH2153" s="24"/>
      <c r="DI2153" s="447"/>
      <c r="DJ2153" s="163"/>
    </row>
    <row r="2154" spans="1:114" s="7" customFormat="1">
      <c r="A2154" s="277">
        <f t="shared" si="816"/>
        <v>50</v>
      </c>
      <c r="B2154" s="21" t="e">
        <f>'Calculateur de trading'!I2154/C2154/W2154</f>
        <v>#DIV/0!</v>
      </c>
      <c r="C2154" s="278">
        <f t="shared" si="817"/>
        <v>10</v>
      </c>
      <c r="D2154" s="426"/>
      <c r="E2154" s="273">
        <f t="shared" si="818"/>
        <v>100</v>
      </c>
      <c r="F2154" s="271">
        <f t="shared" si="810"/>
        <v>2</v>
      </c>
      <c r="G2154" s="271" t="e">
        <f t="shared" si="811"/>
        <v>#DIV/0!</v>
      </c>
      <c r="H2154" s="272">
        <f t="shared" si="812"/>
        <v>20</v>
      </c>
      <c r="I2154" s="270"/>
      <c r="J2154" s="273">
        <f t="shared" si="819"/>
        <v>200</v>
      </c>
      <c r="K2154" s="271">
        <f t="shared" si="813"/>
        <v>4</v>
      </c>
      <c r="L2154" s="271" t="e">
        <f t="shared" si="814"/>
        <v>#DIV/0!</v>
      </c>
      <c r="M2154" s="272">
        <f t="shared" si="815"/>
        <v>40</v>
      </c>
      <c r="N2154" s="389"/>
      <c r="O2154" s="455" t="e">
        <f>(A2154*B2154*W2154)+(B2154*'Calculateur de trading'!H2154)</f>
        <v>#DIV/0!</v>
      </c>
      <c r="P2154" s="274" t="e">
        <f>O2154/'Déscriptions des trades'!CK2154</f>
        <v>#DIV/0!</v>
      </c>
      <c r="Q2154" s="456" t="e">
        <f>'Déscriptions des trades'!CK2154-O2154</f>
        <v>#DIV/0!</v>
      </c>
      <c r="R2154" s="466" t="e">
        <f t="shared" si="820"/>
        <v>#DIV/0!</v>
      </c>
      <c r="S2154" s="389"/>
      <c r="T2154" s="12"/>
      <c r="U2154" s="25"/>
      <c r="V2154" s="15"/>
      <c r="W2154" s="490">
        <f t="shared" si="824"/>
        <v>0</v>
      </c>
      <c r="X2154" s="21" t="e">
        <f>W2154*U2154/'Déscriptions des trades'!CK2154*'Déscriptions des trades'!B2154</f>
        <v>#DIV/0!</v>
      </c>
      <c r="Y2154" s="459"/>
      <c r="Z2154" s="389"/>
      <c r="AA2154" s="23">
        <f t="shared" si="821"/>
        <v>0.1</v>
      </c>
      <c r="AB2154" s="17" t="e">
        <f>(AA2154*'Déscriptions des trades'!U2154*'Déscriptions des trades'!B2154/'Déscriptions des trades'!CK2154)*'Déscriptions des trades'!W2154</f>
        <v>#DIV/0!</v>
      </c>
      <c r="AC2154" s="265" t="e">
        <f>AB2154*'Déscriptions des trades'!CK2154</f>
        <v>#DIV/0!</v>
      </c>
      <c r="AD2154" s="266" t="e">
        <f>'Déscriptions des trades'!CK2154-AC2154</f>
        <v>#DIV/0!</v>
      </c>
      <c r="AE2154" s="389"/>
      <c r="AF2154" s="399">
        <v>2150</v>
      </c>
      <c r="AG2154" s="389"/>
      <c r="AH2154" s="20"/>
      <c r="AI2154" s="303"/>
      <c r="AJ2154" s="307"/>
      <c r="AK2154" s="161"/>
      <c r="AL2154" s="305"/>
      <c r="AM2154" s="305"/>
      <c r="AN2154" s="162"/>
      <c r="AO2154" s="439"/>
      <c r="AP2154" s="162"/>
      <c r="AQ2154" s="113"/>
      <c r="AR2154" s="113"/>
      <c r="AS2154" s="384"/>
      <c r="AT2154" s="306"/>
      <c r="AU2154" s="306"/>
      <c r="AV2154" s="160"/>
      <c r="AW2154" s="158"/>
      <c r="AX2154" s="385"/>
      <c r="AY2154" s="453"/>
      <c r="AZ2154" s="165"/>
      <c r="BA2154" s="301"/>
      <c r="BB2154" s="165"/>
      <c r="BC2154" s="301"/>
      <c r="BD2154" s="165"/>
      <c r="BE2154" s="302"/>
      <c r="BF2154" s="302"/>
      <c r="BG2154" s="165"/>
      <c r="BH2154" s="303"/>
      <c r="BI2154" s="165"/>
      <c r="BJ2154" s="304"/>
      <c r="BK2154" s="394"/>
      <c r="BL2154" s="302"/>
      <c r="BM2154" s="302"/>
      <c r="BN2154" s="394"/>
      <c r="BO2154" s="302"/>
      <c r="BP2154" s="13"/>
      <c r="BQ2154" s="302"/>
      <c r="BR2154" s="13"/>
      <c r="BS2154" s="302"/>
      <c r="BT2154" s="13"/>
      <c r="BU2154" s="302"/>
      <c r="BV2154" s="386"/>
      <c r="BW2154" s="303"/>
      <c r="BX2154" s="303"/>
      <c r="BY2154" s="302"/>
      <c r="BZ2154" s="302"/>
      <c r="CA2154" s="387"/>
      <c r="CB2154" s="395"/>
      <c r="CC2154" s="12"/>
      <c r="CD2154" s="304"/>
      <c r="CE2154" s="14"/>
      <c r="CF2154" s="395"/>
      <c r="CG2154" s="397"/>
      <c r="CH2154" s="300">
        <f t="shared" si="825"/>
        <v>0</v>
      </c>
      <c r="CI2154" s="26"/>
      <c r="CJ2154" s="17">
        <f t="shared" si="822"/>
        <v>0</v>
      </c>
      <c r="CK2154" s="18">
        <f t="shared" si="833"/>
        <v>12.89</v>
      </c>
      <c r="CM2154" s="164"/>
      <c r="CN2154" s="302"/>
      <c r="CO2154" s="13">
        <f t="shared" si="826"/>
        <v>0</v>
      </c>
      <c r="CP2154" s="302"/>
      <c r="CQ2154" s="13">
        <f t="shared" si="827"/>
        <v>0</v>
      </c>
      <c r="CR2154" s="302"/>
      <c r="CS2154" s="13">
        <f t="shared" si="828"/>
        <v>0</v>
      </c>
      <c r="CT2154" s="302"/>
      <c r="CU2154" s="13">
        <f t="shared" si="823"/>
        <v>0</v>
      </c>
      <c r="CV2154" s="302"/>
      <c r="CW2154" s="13">
        <f t="shared" si="829"/>
        <v>0</v>
      </c>
      <c r="CX2154" s="13">
        <f t="shared" si="830"/>
        <v>0</v>
      </c>
      <c r="CY2154" s="251">
        <f t="shared" si="831"/>
        <v>0</v>
      </c>
      <c r="CZ2154" s="13" t="s">
        <v>29</v>
      </c>
      <c r="DA2154" s="13">
        <v>50</v>
      </c>
      <c r="DB2154" s="22">
        <f t="shared" si="832"/>
        <v>0</v>
      </c>
      <c r="DD2154" s="24"/>
      <c r="DF2154" s="163"/>
      <c r="DH2154" s="24"/>
      <c r="DI2154" s="447"/>
      <c r="DJ2154" s="163"/>
    </row>
    <row r="2155" spans="1:114" s="7" customFormat="1">
      <c r="A2155" s="277">
        <f t="shared" si="816"/>
        <v>50</v>
      </c>
      <c r="B2155" s="21" t="e">
        <f>'Calculateur de trading'!I2155/C2155/W2155</f>
        <v>#DIV/0!</v>
      </c>
      <c r="C2155" s="278">
        <f t="shared" si="817"/>
        <v>10</v>
      </c>
      <c r="D2155" s="426"/>
      <c r="E2155" s="273">
        <f t="shared" si="818"/>
        <v>100</v>
      </c>
      <c r="F2155" s="271">
        <f t="shared" si="810"/>
        <v>2</v>
      </c>
      <c r="G2155" s="271" t="e">
        <f t="shared" si="811"/>
        <v>#DIV/0!</v>
      </c>
      <c r="H2155" s="272">
        <f t="shared" si="812"/>
        <v>20</v>
      </c>
      <c r="I2155" s="270"/>
      <c r="J2155" s="273">
        <f t="shared" si="819"/>
        <v>200</v>
      </c>
      <c r="K2155" s="271">
        <f t="shared" si="813"/>
        <v>4</v>
      </c>
      <c r="L2155" s="271" t="e">
        <f t="shared" si="814"/>
        <v>#DIV/0!</v>
      </c>
      <c r="M2155" s="272">
        <f t="shared" si="815"/>
        <v>40</v>
      </c>
      <c r="N2155" s="389"/>
      <c r="O2155" s="455" t="e">
        <f>(A2155*B2155*W2155)+(B2155*'Calculateur de trading'!H2155)</f>
        <v>#DIV/0!</v>
      </c>
      <c r="P2155" s="274" t="e">
        <f>O2155/'Déscriptions des trades'!CK2155</f>
        <v>#DIV/0!</v>
      </c>
      <c r="Q2155" s="456" t="e">
        <f>'Déscriptions des trades'!CK2155-O2155</f>
        <v>#DIV/0!</v>
      </c>
      <c r="R2155" s="466" t="e">
        <f t="shared" si="820"/>
        <v>#DIV/0!</v>
      </c>
      <c r="S2155" s="389"/>
      <c r="T2155" s="12"/>
      <c r="U2155" s="25"/>
      <c r="V2155" s="15"/>
      <c r="W2155" s="490">
        <f t="shared" si="824"/>
        <v>0</v>
      </c>
      <c r="X2155" s="21" t="e">
        <f>W2155*U2155/'Déscriptions des trades'!CK2155*'Déscriptions des trades'!B2155</f>
        <v>#DIV/0!</v>
      </c>
      <c r="Y2155" s="459"/>
      <c r="Z2155" s="389"/>
      <c r="AA2155" s="23">
        <f t="shared" si="821"/>
        <v>0.1</v>
      </c>
      <c r="AB2155" s="17" t="e">
        <f>(AA2155*'Déscriptions des trades'!U2155*'Déscriptions des trades'!B2155/'Déscriptions des trades'!CK2155)*'Déscriptions des trades'!W2155</f>
        <v>#DIV/0!</v>
      </c>
      <c r="AC2155" s="265" t="e">
        <f>AB2155*'Déscriptions des trades'!CK2155</f>
        <v>#DIV/0!</v>
      </c>
      <c r="AD2155" s="266" t="e">
        <f>'Déscriptions des trades'!CK2155-AC2155</f>
        <v>#DIV/0!</v>
      </c>
      <c r="AE2155" s="389"/>
      <c r="AF2155" s="399">
        <v>2151</v>
      </c>
      <c r="AG2155" s="389"/>
      <c r="AH2155" s="20"/>
      <c r="AI2155" s="303"/>
      <c r="AJ2155" s="307"/>
      <c r="AK2155" s="161"/>
      <c r="AL2155" s="305"/>
      <c r="AM2155" s="305"/>
      <c r="AN2155" s="162"/>
      <c r="AO2155" s="439"/>
      <c r="AP2155" s="162"/>
      <c r="AQ2155" s="113"/>
      <c r="AR2155" s="113"/>
      <c r="AS2155" s="384"/>
      <c r="AT2155" s="306"/>
      <c r="AU2155" s="306"/>
      <c r="AV2155" s="160"/>
      <c r="AW2155" s="158"/>
      <c r="AX2155" s="385"/>
      <c r="AY2155" s="453"/>
      <c r="AZ2155" s="165"/>
      <c r="BA2155" s="301"/>
      <c r="BB2155" s="165"/>
      <c r="BC2155" s="301"/>
      <c r="BD2155" s="165"/>
      <c r="BE2155" s="302"/>
      <c r="BF2155" s="302"/>
      <c r="BG2155" s="165"/>
      <c r="BH2155" s="303"/>
      <c r="BI2155" s="165"/>
      <c r="BJ2155" s="304"/>
      <c r="BK2155" s="394"/>
      <c r="BL2155" s="302"/>
      <c r="BM2155" s="302"/>
      <c r="BN2155" s="394"/>
      <c r="BO2155" s="302"/>
      <c r="BP2155" s="13"/>
      <c r="BQ2155" s="302"/>
      <c r="BR2155" s="13"/>
      <c r="BS2155" s="302"/>
      <c r="BT2155" s="13"/>
      <c r="BU2155" s="302"/>
      <c r="BV2155" s="386"/>
      <c r="BW2155" s="303"/>
      <c r="BX2155" s="303"/>
      <c r="BY2155" s="302"/>
      <c r="BZ2155" s="302"/>
      <c r="CA2155" s="387"/>
      <c r="CB2155" s="395"/>
      <c r="CC2155" s="12"/>
      <c r="CD2155" s="304"/>
      <c r="CE2155" s="14"/>
      <c r="CF2155" s="395"/>
      <c r="CG2155" s="397"/>
      <c r="CH2155" s="300">
        <f t="shared" si="825"/>
        <v>0</v>
      </c>
      <c r="CI2155" s="26"/>
      <c r="CJ2155" s="17">
        <f t="shared" si="822"/>
        <v>0</v>
      </c>
      <c r="CK2155" s="18">
        <f t="shared" si="833"/>
        <v>12.89</v>
      </c>
      <c r="CM2155" s="164"/>
      <c r="CN2155" s="302"/>
      <c r="CO2155" s="13">
        <f t="shared" si="826"/>
        <v>0</v>
      </c>
      <c r="CP2155" s="302"/>
      <c r="CQ2155" s="13">
        <f t="shared" si="827"/>
        <v>0</v>
      </c>
      <c r="CR2155" s="302"/>
      <c r="CS2155" s="13">
        <f t="shared" si="828"/>
        <v>0</v>
      </c>
      <c r="CT2155" s="302"/>
      <c r="CU2155" s="13">
        <f t="shared" si="823"/>
        <v>0</v>
      </c>
      <c r="CV2155" s="302"/>
      <c r="CW2155" s="13">
        <f t="shared" si="829"/>
        <v>0</v>
      </c>
      <c r="CX2155" s="13">
        <f t="shared" si="830"/>
        <v>0</v>
      </c>
      <c r="CY2155" s="251">
        <f t="shared" si="831"/>
        <v>0</v>
      </c>
      <c r="CZ2155" s="13" t="s">
        <v>29</v>
      </c>
      <c r="DA2155" s="13">
        <v>50</v>
      </c>
      <c r="DB2155" s="22">
        <f t="shared" si="832"/>
        <v>0</v>
      </c>
      <c r="DD2155" s="24"/>
      <c r="DF2155" s="163"/>
      <c r="DH2155" s="24"/>
      <c r="DI2155" s="447"/>
      <c r="DJ2155" s="163"/>
    </row>
    <row r="2156" spans="1:114" s="7" customFormat="1">
      <c r="A2156" s="277">
        <f t="shared" si="816"/>
        <v>50</v>
      </c>
      <c r="B2156" s="21" t="e">
        <f>'Calculateur de trading'!I2156/C2156/W2156</f>
        <v>#DIV/0!</v>
      </c>
      <c r="C2156" s="278">
        <f t="shared" si="817"/>
        <v>10</v>
      </c>
      <c r="D2156" s="278"/>
      <c r="E2156" s="273">
        <f t="shared" si="818"/>
        <v>100</v>
      </c>
      <c r="F2156" s="271">
        <f t="shared" si="810"/>
        <v>2</v>
      </c>
      <c r="G2156" s="271" t="e">
        <f t="shared" si="811"/>
        <v>#DIV/0!</v>
      </c>
      <c r="H2156" s="272">
        <f t="shared" si="812"/>
        <v>20</v>
      </c>
      <c r="I2156" s="270"/>
      <c r="J2156" s="273">
        <f t="shared" si="819"/>
        <v>200</v>
      </c>
      <c r="K2156" s="271">
        <f t="shared" si="813"/>
        <v>4</v>
      </c>
      <c r="L2156" s="271" t="e">
        <f t="shared" si="814"/>
        <v>#DIV/0!</v>
      </c>
      <c r="M2156" s="272">
        <f t="shared" si="815"/>
        <v>40</v>
      </c>
      <c r="N2156" s="389"/>
      <c r="O2156" s="455" t="e">
        <f>(A2156*B2156*W2156)+(B2156*'Calculateur de trading'!H2156)</f>
        <v>#DIV/0!</v>
      </c>
      <c r="P2156" s="274" t="e">
        <f>O2156/'Déscriptions des trades'!CK2156</f>
        <v>#DIV/0!</v>
      </c>
      <c r="Q2156" s="456" t="e">
        <f>'Déscriptions des trades'!CK2156-O2156</f>
        <v>#DIV/0!</v>
      </c>
      <c r="R2156" s="466" t="e">
        <f t="shared" si="820"/>
        <v>#DIV/0!</v>
      </c>
      <c r="S2156" s="389"/>
      <c r="T2156" s="12"/>
      <c r="U2156" s="25"/>
      <c r="V2156" s="15"/>
      <c r="W2156" s="490">
        <f t="shared" si="824"/>
        <v>0</v>
      </c>
      <c r="X2156" s="21" t="e">
        <f>W2156*U2156/'Déscriptions des trades'!CK2156*'Déscriptions des trades'!B2156</f>
        <v>#DIV/0!</v>
      </c>
      <c r="Y2156" s="459"/>
      <c r="Z2156" s="389"/>
      <c r="AA2156" s="23">
        <f t="shared" si="821"/>
        <v>0.1</v>
      </c>
      <c r="AB2156" s="17" t="e">
        <f>(AA2156*'Déscriptions des trades'!U2156*'Déscriptions des trades'!B2156/'Déscriptions des trades'!CK2156)*'Déscriptions des trades'!W2156</f>
        <v>#DIV/0!</v>
      </c>
      <c r="AC2156" s="265" t="e">
        <f>AB2156*'Déscriptions des trades'!CK2156</f>
        <v>#DIV/0!</v>
      </c>
      <c r="AD2156" s="266" t="e">
        <f>'Déscriptions des trades'!CK2156-AC2156</f>
        <v>#DIV/0!</v>
      </c>
      <c r="AE2156" s="389"/>
      <c r="AF2156" s="399">
        <v>2152</v>
      </c>
      <c r="AG2156" s="389"/>
      <c r="AH2156" s="20"/>
      <c r="AI2156" s="303"/>
      <c r="AJ2156" s="307"/>
      <c r="AK2156" s="161"/>
      <c r="AL2156" s="305"/>
      <c r="AM2156" s="305"/>
      <c r="AN2156" s="162"/>
      <c r="AO2156" s="439"/>
      <c r="AP2156" s="162"/>
      <c r="AQ2156" s="113"/>
      <c r="AR2156" s="113"/>
      <c r="AS2156" s="384"/>
      <c r="AT2156" s="306"/>
      <c r="AU2156" s="306"/>
      <c r="AV2156" s="160"/>
      <c r="AW2156" s="158"/>
      <c r="AX2156" s="385"/>
      <c r="AY2156" s="453"/>
      <c r="AZ2156" s="165"/>
      <c r="BA2156" s="301"/>
      <c r="BB2156" s="165"/>
      <c r="BC2156" s="301"/>
      <c r="BD2156" s="165"/>
      <c r="BE2156" s="302"/>
      <c r="BF2156" s="302"/>
      <c r="BG2156" s="165"/>
      <c r="BH2156" s="303"/>
      <c r="BI2156" s="165"/>
      <c r="BJ2156" s="304"/>
      <c r="BK2156" s="394"/>
      <c r="BL2156" s="302"/>
      <c r="BM2156" s="302"/>
      <c r="BN2156" s="394"/>
      <c r="BO2156" s="302"/>
      <c r="BP2156" s="13"/>
      <c r="BQ2156" s="302"/>
      <c r="BR2156" s="13"/>
      <c r="BS2156" s="302"/>
      <c r="BT2156" s="13"/>
      <c r="BU2156" s="302"/>
      <c r="BV2156" s="386"/>
      <c r="BW2156" s="303"/>
      <c r="BX2156" s="303"/>
      <c r="BY2156" s="302"/>
      <c r="BZ2156" s="302"/>
      <c r="CA2156" s="387"/>
      <c r="CB2156" s="395"/>
      <c r="CC2156" s="12"/>
      <c r="CD2156" s="304"/>
      <c r="CE2156" s="14"/>
      <c r="CF2156" s="395"/>
      <c r="CG2156" s="397"/>
      <c r="CH2156" s="300">
        <f t="shared" si="825"/>
        <v>0</v>
      </c>
      <c r="CI2156" s="26"/>
      <c r="CJ2156" s="17">
        <f t="shared" si="822"/>
        <v>0</v>
      </c>
      <c r="CK2156" s="18">
        <f t="shared" si="833"/>
        <v>12.89</v>
      </c>
      <c r="CM2156" s="164"/>
      <c r="CN2156" s="302"/>
      <c r="CO2156" s="13">
        <f t="shared" si="826"/>
        <v>0</v>
      </c>
      <c r="CP2156" s="302"/>
      <c r="CQ2156" s="13">
        <f t="shared" si="827"/>
        <v>0</v>
      </c>
      <c r="CR2156" s="302"/>
      <c r="CS2156" s="13">
        <f t="shared" si="828"/>
        <v>0</v>
      </c>
      <c r="CT2156" s="302"/>
      <c r="CU2156" s="13">
        <f t="shared" si="823"/>
        <v>0</v>
      </c>
      <c r="CV2156" s="302"/>
      <c r="CW2156" s="13">
        <f t="shared" si="829"/>
        <v>0</v>
      </c>
      <c r="CX2156" s="13">
        <f t="shared" si="830"/>
        <v>0</v>
      </c>
      <c r="CY2156" s="251">
        <f t="shared" si="831"/>
        <v>0</v>
      </c>
      <c r="CZ2156" s="13" t="s">
        <v>29</v>
      </c>
      <c r="DA2156" s="13">
        <v>50</v>
      </c>
      <c r="DB2156" s="22">
        <f t="shared" si="832"/>
        <v>0</v>
      </c>
      <c r="DD2156" s="24"/>
      <c r="DF2156" s="163"/>
      <c r="DH2156" s="24"/>
      <c r="DI2156" s="447"/>
      <c r="DJ2156" s="163"/>
    </row>
    <row r="2157" spans="1:114" s="7" customFormat="1">
      <c r="A2157" s="277">
        <f t="shared" si="816"/>
        <v>50</v>
      </c>
      <c r="B2157" s="21" t="e">
        <f>'Calculateur de trading'!I2157/C2157/W2157</f>
        <v>#DIV/0!</v>
      </c>
      <c r="C2157" s="278">
        <f t="shared" si="817"/>
        <v>10</v>
      </c>
      <c r="D2157" s="426"/>
      <c r="E2157" s="273">
        <f t="shared" si="818"/>
        <v>100</v>
      </c>
      <c r="F2157" s="271">
        <f t="shared" si="810"/>
        <v>2</v>
      </c>
      <c r="G2157" s="271" t="e">
        <f t="shared" si="811"/>
        <v>#DIV/0!</v>
      </c>
      <c r="H2157" s="272">
        <f t="shared" si="812"/>
        <v>20</v>
      </c>
      <c r="I2157" s="270"/>
      <c r="J2157" s="273">
        <f t="shared" si="819"/>
        <v>200</v>
      </c>
      <c r="K2157" s="271">
        <f t="shared" si="813"/>
        <v>4</v>
      </c>
      <c r="L2157" s="271" t="e">
        <f t="shared" si="814"/>
        <v>#DIV/0!</v>
      </c>
      <c r="M2157" s="272">
        <f t="shared" si="815"/>
        <v>40</v>
      </c>
      <c r="N2157" s="389"/>
      <c r="O2157" s="455" t="e">
        <f>(A2157*B2157*W2157)+(B2157*'Calculateur de trading'!H2157)</f>
        <v>#DIV/0!</v>
      </c>
      <c r="P2157" s="274" t="e">
        <f>O2157/'Déscriptions des trades'!CK2157</f>
        <v>#DIV/0!</v>
      </c>
      <c r="Q2157" s="456" t="e">
        <f>'Déscriptions des trades'!CK2157-O2157</f>
        <v>#DIV/0!</v>
      </c>
      <c r="R2157" s="466" t="e">
        <f t="shared" si="820"/>
        <v>#DIV/0!</v>
      </c>
      <c r="S2157" s="389"/>
      <c r="T2157" s="12"/>
      <c r="U2157" s="25"/>
      <c r="V2157" s="15"/>
      <c r="W2157" s="490">
        <f t="shared" si="824"/>
        <v>0</v>
      </c>
      <c r="X2157" s="21" t="e">
        <f>W2157*U2157/'Déscriptions des trades'!CK2157*'Déscriptions des trades'!B2157</f>
        <v>#DIV/0!</v>
      </c>
      <c r="Y2157" s="459"/>
      <c r="Z2157" s="389"/>
      <c r="AA2157" s="23">
        <f t="shared" si="821"/>
        <v>0.1</v>
      </c>
      <c r="AB2157" s="17" t="e">
        <f>(AA2157*'Déscriptions des trades'!U2157*'Déscriptions des trades'!B2157/'Déscriptions des trades'!CK2157)*'Déscriptions des trades'!W2157</f>
        <v>#DIV/0!</v>
      </c>
      <c r="AC2157" s="265" t="e">
        <f>AB2157*'Déscriptions des trades'!CK2157</f>
        <v>#DIV/0!</v>
      </c>
      <c r="AD2157" s="266" t="e">
        <f>'Déscriptions des trades'!CK2157-AC2157</f>
        <v>#DIV/0!</v>
      </c>
      <c r="AE2157" s="389"/>
      <c r="AF2157" s="399">
        <v>2153</v>
      </c>
      <c r="AG2157" s="389"/>
      <c r="AH2157" s="20"/>
      <c r="AI2157" s="303"/>
      <c r="AJ2157" s="307"/>
      <c r="AK2157" s="161"/>
      <c r="AL2157" s="305"/>
      <c r="AM2157" s="305"/>
      <c r="AN2157" s="162"/>
      <c r="AO2157" s="439"/>
      <c r="AP2157" s="162"/>
      <c r="AQ2157" s="113"/>
      <c r="AR2157" s="113"/>
      <c r="AS2157" s="384"/>
      <c r="AT2157" s="306"/>
      <c r="AU2157" s="306"/>
      <c r="AV2157" s="160"/>
      <c r="AW2157" s="158"/>
      <c r="AX2157" s="385"/>
      <c r="AY2157" s="453"/>
      <c r="AZ2157" s="165"/>
      <c r="BA2157" s="301"/>
      <c r="BB2157" s="165"/>
      <c r="BC2157" s="301"/>
      <c r="BD2157" s="165"/>
      <c r="BE2157" s="302"/>
      <c r="BF2157" s="302"/>
      <c r="BG2157" s="165"/>
      <c r="BH2157" s="303"/>
      <c r="BI2157" s="165"/>
      <c r="BJ2157" s="304"/>
      <c r="BK2157" s="394"/>
      <c r="BL2157" s="302"/>
      <c r="BM2157" s="302"/>
      <c r="BN2157" s="394"/>
      <c r="BO2157" s="302"/>
      <c r="BP2157" s="13"/>
      <c r="BQ2157" s="302"/>
      <c r="BR2157" s="13"/>
      <c r="BS2157" s="302"/>
      <c r="BT2157" s="13"/>
      <c r="BU2157" s="302"/>
      <c r="BV2157" s="386"/>
      <c r="BW2157" s="303"/>
      <c r="BX2157" s="303"/>
      <c r="BY2157" s="302"/>
      <c r="BZ2157" s="302"/>
      <c r="CA2157" s="387"/>
      <c r="CB2157" s="395"/>
      <c r="CC2157" s="12"/>
      <c r="CD2157" s="304"/>
      <c r="CE2157" s="14"/>
      <c r="CF2157" s="395"/>
      <c r="CG2157" s="397"/>
      <c r="CH2157" s="300">
        <f t="shared" si="825"/>
        <v>0</v>
      </c>
      <c r="CI2157" s="26"/>
      <c r="CJ2157" s="17">
        <f t="shared" si="822"/>
        <v>0</v>
      </c>
      <c r="CK2157" s="18">
        <f t="shared" si="833"/>
        <v>12.89</v>
      </c>
      <c r="CM2157" s="164"/>
      <c r="CN2157" s="302"/>
      <c r="CO2157" s="13">
        <f t="shared" si="826"/>
        <v>0</v>
      </c>
      <c r="CP2157" s="302"/>
      <c r="CQ2157" s="13">
        <f t="shared" si="827"/>
        <v>0</v>
      </c>
      <c r="CR2157" s="302"/>
      <c r="CS2157" s="13">
        <f t="shared" si="828"/>
        <v>0</v>
      </c>
      <c r="CT2157" s="302"/>
      <c r="CU2157" s="13">
        <f t="shared" si="823"/>
        <v>0</v>
      </c>
      <c r="CV2157" s="302"/>
      <c r="CW2157" s="13">
        <f t="shared" si="829"/>
        <v>0</v>
      </c>
      <c r="CX2157" s="13">
        <f t="shared" si="830"/>
        <v>0</v>
      </c>
      <c r="CY2157" s="251">
        <f t="shared" si="831"/>
        <v>0</v>
      </c>
      <c r="CZ2157" s="13" t="s">
        <v>29</v>
      </c>
      <c r="DA2157" s="13">
        <v>50</v>
      </c>
      <c r="DB2157" s="22">
        <f t="shared" si="832"/>
        <v>0</v>
      </c>
      <c r="DD2157" s="24"/>
      <c r="DF2157" s="163"/>
      <c r="DH2157" s="24"/>
      <c r="DI2157" s="447"/>
      <c r="DJ2157" s="163"/>
    </row>
    <row r="2158" spans="1:114" s="7" customFormat="1">
      <c r="A2158" s="277">
        <f t="shared" si="816"/>
        <v>50</v>
      </c>
      <c r="B2158" s="21" t="e">
        <f>'Calculateur de trading'!I2158/C2158/W2158</f>
        <v>#DIV/0!</v>
      </c>
      <c r="C2158" s="278">
        <f t="shared" si="817"/>
        <v>10</v>
      </c>
      <c r="D2158" s="278"/>
      <c r="E2158" s="273">
        <f t="shared" si="818"/>
        <v>100</v>
      </c>
      <c r="F2158" s="271">
        <f t="shared" si="810"/>
        <v>2</v>
      </c>
      <c r="G2158" s="271" t="e">
        <f t="shared" si="811"/>
        <v>#DIV/0!</v>
      </c>
      <c r="H2158" s="272">
        <f t="shared" si="812"/>
        <v>20</v>
      </c>
      <c r="I2158" s="270"/>
      <c r="J2158" s="273">
        <f t="shared" si="819"/>
        <v>200</v>
      </c>
      <c r="K2158" s="271">
        <f t="shared" si="813"/>
        <v>4</v>
      </c>
      <c r="L2158" s="271" t="e">
        <f t="shared" si="814"/>
        <v>#DIV/0!</v>
      </c>
      <c r="M2158" s="272">
        <f t="shared" si="815"/>
        <v>40</v>
      </c>
      <c r="N2158" s="389"/>
      <c r="O2158" s="455" t="e">
        <f>(A2158*B2158*W2158)+(B2158*'Calculateur de trading'!H2158)</f>
        <v>#DIV/0!</v>
      </c>
      <c r="P2158" s="274" t="e">
        <f>O2158/'Déscriptions des trades'!CK2158</f>
        <v>#DIV/0!</v>
      </c>
      <c r="Q2158" s="456" t="e">
        <f>'Déscriptions des trades'!CK2158-O2158</f>
        <v>#DIV/0!</v>
      </c>
      <c r="R2158" s="466" t="e">
        <f t="shared" si="820"/>
        <v>#DIV/0!</v>
      </c>
      <c r="S2158" s="389"/>
      <c r="T2158" s="12"/>
      <c r="U2158" s="25"/>
      <c r="V2158" s="15"/>
      <c r="W2158" s="490">
        <f t="shared" si="824"/>
        <v>0</v>
      </c>
      <c r="X2158" s="21" t="e">
        <f>W2158*U2158/'Déscriptions des trades'!CK2158*'Déscriptions des trades'!B2158</f>
        <v>#DIV/0!</v>
      </c>
      <c r="Y2158" s="459"/>
      <c r="Z2158" s="389"/>
      <c r="AA2158" s="23">
        <f t="shared" si="821"/>
        <v>0.1</v>
      </c>
      <c r="AB2158" s="17" t="e">
        <f>(AA2158*'Déscriptions des trades'!U2158*'Déscriptions des trades'!B2158/'Déscriptions des trades'!CK2158)*'Déscriptions des trades'!W2158</f>
        <v>#DIV/0!</v>
      </c>
      <c r="AC2158" s="265" t="e">
        <f>AB2158*'Déscriptions des trades'!CK2158</f>
        <v>#DIV/0!</v>
      </c>
      <c r="AD2158" s="266" t="e">
        <f>'Déscriptions des trades'!CK2158-AC2158</f>
        <v>#DIV/0!</v>
      </c>
      <c r="AE2158" s="389"/>
      <c r="AF2158" s="399">
        <v>2154</v>
      </c>
      <c r="AG2158" s="389"/>
      <c r="AH2158" s="20"/>
      <c r="AI2158" s="303"/>
      <c r="AJ2158" s="307"/>
      <c r="AK2158" s="161"/>
      <c r="AL2158" s="305"/>
      <c r="AM2158" s="305"/>
      <c r="AN2158" s="162"/>
      <c r="AO2158" s="439"/>
      <c r="AP2158" s="162"/>
      <c r="AQ2158" s="113"/>
      <c r="AR2158" s="113"/>
      <c r="AS2158" s="384"/>
      <c r="AT2158" s="306"/>
      <c r="AU2158" s="306"/>
      <c r="AV2158" s="160"/>
      <c r="AW2158" s="158"/>
      <c r="AX2158" s="385"/>
      <c r="AY2158" s="453"/>
      <c r="AZ2158" s="165"/>
      <c r="BA2158" s="301"/>
      <c r="BB2158" s="165"/>
      <c r="BC2158" s="301"/>
      <c r="BD2158" s="165"/>
      <c r="BE2158" s="302"/>
      <c r="BF2158" s="302"/>
      <c r="BG2158" s="165"/>
      <c r="BH2158" s="303"/>
      <c r="BI2158" s="165"/>
      <c r="BJ2158" s="304"/>
      <c r="BK2158" s="394"/>
      <c r="BL2158" s="302"/>
      <c r="BM2158" s="302"/>
      <c r="BN2158" s="394"/>
      <c r="BO2158" s="302"/>
      <c r="BP2158" s="13"/>
      <c r="BQ2158" s="302"/>
      <c r="BR2158" s="13"/>
      <c r="BS2158" s="302"/>
      <c r="BT2158" s="13"/>
      <c r="BU2158" s="302"/>
      <c r="BV2158" s="386"/>
      <c r="BW2158" s="303"/>
      <c r="BX2158" s="303"/>
      <c r="BY2158" s="302"/>
      <c r="BZ2158" s="302"/>
      <c r="CA2158" s="387"/>
      <c r="CB2158" s="395"/>
      <c r="CC2158" s="12"/>
      <c r="CD2158" s="304"/>
      <c r="CE2158" s="14"/>
      <c r="CF2158" s="395"/>
      <c r="CG2158" s="397"/>
      <c r="CH2158" s="300">
        <f t="shared" si="825"/>
        <v>0</v>
      </c>
      <c r="CI2158" s="26"/>
      <c r="CJ2158" s="17">
        <f t="shared" si="822"/>
        <v>0</v>
      </c>
      <c r="CK2158" s="18">
        <f t="shared" si="833"/>
        <v>12.89</v>
      </c>
      <c r="CM2158" s="164"/>
      <c r="CN2158" s="302"/>
      <c r="CO2158" s="13">
        <f t="shared" si="826"/>
        <v>0</v>
      </c>
      <c r="CP2158" s="302"/>
      <c r="CQ2158" s="13">
        <f t="shared" si="827"/>
        <v>0</v>
      </c>
      <c r="CR2158" s="302"/>
      <c r="CS2158" s="13">
        <f t="shared" si="828"/>
        <v>0</v>
      </c>
      <c r="CT2158" s="302"/>
      <c r="CU2158" s="13">
        <f t="shared" si="823"/>
        <v>0</v>
      </c>
      <c r="CV2158" s="302"/>
      <c r="CW2158" s="13">
        <f t="shared" si="829"/>
        <v>0</v>
      </c>
      <c r="CX2158" s="13">
        <f t="shared" si="830"/>
        <v>0</v>
      </c>
      <c r="CY2158" s="251">
        <f t="shared" si="831"/>
        <v>0</v>
      </c>
      <c r="CZ2158" s="13" t="s">
        <v>29</v>
      </c>
      <c r="DA2158" s="13">
        <v>50</v>
      </c>
      <c r="DB2158" s="22">
        <f t="shared" si="832"/>
        <v>0</v>
      </c>
      <c r="DD2158" s="24"/>
      <c r="DF2158" s="163"/>
      <c r="DH2158" s="24"/>
      <c r="DI2158" s="447"/>
      <c r="DJ2158" s="163"/>
    </row>
    <row r="2159" spans="1:114" s="7" customFormat="1">
      <c r="A2159" s="277">
        <f t="shared" si="816"/>
        <v>50</v>
      </c>
      <c r="B2159" s="21" t="e">
        <f>'Calculateur de trading'!I2159/C2159/W2159</f>
        <v>#DIV/0!</v>
      </c>
      <c r="C2159" s="278">
        <f t="shared" si="817"/>
        <v>10</v>
      </c>
      <c r="D2159" s="426"/>
      <c r="E2159" s="273">
        <f t="shared" si="818"/>
        <v>100</v>
      </c>
      <c r="F2159" s="271">
        <f t="shared" si="810"/>
        <v>2</v>
      </c>
      <c r="G2159" s="271" t="e">
        <f t="shared" si="811"/>
        <v>#DIV/0!</v>
      </c>
      <c r="H2159" s="272">
        <f t="shared" si="812"/>
        <v>20</v>
      </c>
      <c r="I2159" s="270"/>
      <c r="J2159" s="273">
        <f t="shared" si="819"/>
        <v>200</v>
      </c>
      <c r="K2159" s="271">
        <f t="shared" si="813"/>
        <v>4</v>
      </c>
      <c r="L2159" s="271" t="e">
        <f t="shared" si="814"/>
        <v>#DIV/0!</v>
      </c>
      <c r="M2159" s="272">
        <f t="shared" si="815"/>
        <v>40</v>
      </c>
      <c r="N2159" s="389"/>
      <c r="O2159" s="455" t="e">
        <f>(A2159*B2159*W2159)+(B2159*'Calculateur de trading'!H2159)</f>
        <v>#DIV/0!</v>
      </c>
      <c r="P2159" s="274" t="e">
        <f>O2159/'Déscriptions des trades'!CK2159</f>
        <v>#DIV/0!</v>
      </c>
      <c r="Q2159" s="456" t="e">
        <f>'Déscriptions des trades'!CK2159-O2159</f>
        <v>#DIV/0!</v>
      </c>
      <c r="R2159" s="466" t="e">
        <f t="shared" si="820"/>
        <v>#DIV/0!</v>
      </c>
      <c r="S2159" s="389"/>
      <c r="T2159" s="12"/>
      <c r="U2159" s="25"/>
      <c r="V2159" s="15"/>
      <c r="W2159" s="490">
        <f t="shared" si="824"/>
        <v>0</v>
      </c>
      <c r="X2159" s="21" t="e">
        <f>W2159*U2159/'Déscriptions des trades'!CK2159*'Déscriptions des trades'!B2159</f>
        <v>#DIV/0!</v>
      </c>
      <c r="Y2159" s="459"/>
      <c r="Z2159" s="389"/>
      <c r="AA2159" s="23">
        <f t="shared" si="821"/>
        <v>0.1</v>
      </c>
      <c r="AB2159" s="17" t="e">
        <f>(AA2159*'Déscriptions des trades'!U2159*'Déscriptions des trades'!B2159/'Déscriptions des trades'!CK2159)*'Déscriptions des trades'!W2159</f>
        <v>#DIV/0!</v>
      </c>
      <c r="AC2159" s="265" t="e">
        <f>AB2159*'Déscriptions des trades'!CK2159</f>
        <v>#DIV/0!</v>
      </c>
      <c r="AD2159" s="266" t="e">
        <f>'Déscriptions des trades'!CK2159-AC2159</f>
        <v>#DIV/0!</v>
      </c>
      <c r="AE2159" s="389"/>
      <c r="AF2159" s="399">
        <v>2155</v>
      </c>
      <c r="AG2159" s="389"/>
      <c r="AH2159" s="20"/>
      <c r="AI2159" s="303"/>
      <c r="AJ2159" s="307"/>
      <c r="AK2159" s="161"/>
      <c r="AL2159" s="305"/>
      <c r="AM2159" s="305"/>
      <c r="AN2159" s="162"/>
      <c r="AO2159" s="439"/>
      <c r="AP2159" s="162"/>
      <c r="AQ2159" s="113"/>
      <c r="AR2159" s="113"/>
      <c r="AS2159" s="384"/>
      <c r="AT2159" s="306"/>
      <c r="AU2159" s="306"/>
      <c r="AV2159" s="160"/>
      <c r="AW2159" s="158"/>
      <c r="AX2159" s="385"/>
      <c r="AY2159" s="453"/>
      <c r="AZ2159" s="165"/>
      <c r="BA2159" s="301"/>
      <c r="BB2159" s="165"/>
      <c r="BC2159" s="301"/>
      <c r="BD2159" s="165"/>
      <c r="BE2159" s="302"/>
      <c r="BF2159" s="302"/>
      <c r="BG2159" s="165"/>
      <c r="BH2159" s="303"/>
      <c r="BI2159" s="165"/>
      <c r="BJ2159" s="304"/>
      <c r="BK2159" s="394"/>
      <c r="BL2159" s="302"/>
      <c r="BM2159" s="302"/>
      <c r="BN2159" s="394"/>
      <c r="BO2159" s="302"/>
      <c r="BP2159" s="13"/>
      <c r="BQ2159" s="302"/>
      <c r="BR2159" s="13"/>
      <c r="BS2159" s="302"/>
      <c r="BT2159" s="13"/>
      <c r="BU2159" s="302"/>
      <c r="BV2159" s="386"/>
      <c r="BW2159" s="303"/>
      <c r="BX2159" s="303"/>
      <c r="BY2159" s="302"/>
      <c r="BZ2159" s="302"/>
      <c r="CA2159" s="387"/>
      <c r="CB2159" s="395"/>
      <c r="CC2159" s="12"/>
      <c r="CD2159" s="304"/>
      <c r="CE2159" s="14"/>
      <c r="CF2159" s="395"/>
      <c r="CG2159" s="397"/>
      <c r="CH2159" s="300">
        <f t="shared" si="825"/>
        <v>0</v>
      </c>
      <c r="CI2159" s="26"/>
      <c r="CJ2159" s="17">
        <f t="shared" si="822"/>
        <v>0</v>
      </c>
      <c r="CK2159" s="18">
        <f t="shared" si="833"/>
        <v>12.89</v>
      </c>
      <c r="CM2159" s="164"/>
      <c r="CN2159" s="302"/>
      <c r="CO2159" s="13">
        <f t="shared" si="826"/>
        <v>0</v>
      </c>
      <c r="CP2159" s="302"/>
      <c r="CQ2159" s="13">
        <f t="shared" si="827"/>
        <v>0</v>
      </c>
      <c r="CR2159" s="302"/>
      <c r="CS2159" s="13">
        <f t="shared" si="828"/>
        <v>0</v>
      </c>
      <c r="CT2159" s="302"/>
      <c r="CU2159" s="13">
        <f t="shared" si="823"/>
        <v>0</v>
      </c>
      <c r="CV2159" s="302"/>
      <c r="CW2159" s="13">
        <f t="shared" si="829"/>
        <v>0</v>
      </c>
      <c r="CX2159" s="13">
        <f t="shared" si="830"/>
        <v>0</v>
      </c>
      <c r="CY2159" s="251">
        <f t="shared" si="831"/>
        <v>0</v>
      </c>
      <c r="CZ2159" s="13" t="s">
        <v>29</v>
      </c>
      <c r="DA2159" s="13">
        <v>50</v>
      </c>
      <c r="DB2159" s="22">
        <f t="shared" si="832"/>
        <v>0</v>
      </c>
      <c r="DD2159" s="24"/>
      <c r="DF2159" s="163"/>
      <c r="DH2159" s="24"/>
      <c r="DI2159" s="447"/>
      <c r="DJ2159" s="163"/>
    </row>
    <row r="2160" spans="1:114" s="7" customFormat="1">
      <c r="A2160" s="277">
        <f t="shared" si="816"/>
        <v>50</v>
      </c>
      <c r="B2160" s="21" t="e">
        <f>'Calculateur de trading'!I2160/C2160/W2160</f>
        <v>#DIV/0!</v>
      </c>
      <c r="C2160" s="278">
        <f t="shared" si="817"/>
        <v>10</v>
      </c>
      <c r="D2160" s="278"/>
      <c r="E2160" s="273">
        <f t="shared" si="818"/>
        <v>100</v>
      </c>
      <c r="F2160" s="271">
        <f t="shared" si="810"/>
        <v>2</v>
      </c>
      <c r="G2160" s="271" t="e">
        <f t="shared" si="811"/>
        <v>#DIV/0!</v>
      </c>
      <c r="H2160" s="272">
        <f t="shared" si="812"/>
        <v>20</v>
      </c>
      <c r="I2160" s="270"/>
      <c r="J2160" s="273">
        <f t="shared" si="819"/>
        <v>200</v>
      </c>
      <c r="K2160" s="271">
        <f t="shared" si="813"/>
        <v>4</v>
      </c>
      <c r="L2160" s="271" t="e">
        <f t="shared" si="814"/>
        <v>#DIV/0!</v>
      </c>
      <c r="M2160" s="272">
        <f t="shared" si="815"/>
        <v>40</v>
      </c>
      <c r="N2160" s="389"/>
      <c r="O2160" s="455" t="e">
        <f>(A2160*B2160*W2160)+(B2160*'Calculateur de trading'!H2160)</f>
        <v>#DIV/0!</v>
      </c>
      <c r="P2160" s="274" t="e">
        <f>O2160/'Déscriptions des trades'!CK2160</f>
        <v>#DIV/0!</v>
      </c>
      <c r="Q2160" s="456" t="e">
        <f>'Déscriptions des trades'!CK2160-O2160</f>
        <v>#DIV/0!</v>
      </c>
      <c r="R2160" s="466" t="e">
        <f t="shared" si="820"/>
        <v>#DIV/0!</v>
      </c>
      <c r="S2160" s="389"/>
      <c r="T2160" s="12"/>
      <c r="U2160" s="25"/>
      <c r="V2160" s="15"/>
      <c r="W2160" s="490">
        <f t="shared" si="824"/>
        <v>0</v>
      </c>
      <c r="X2160" s="21" t="e">
        <f>W2160*U2160/'Déscriptions des trades'!CK2160*'Déscriptions des trades'!B2160</f>
        <v>#DIV/0!</v>
      </c>
      <c r="Y2160" s="459"/>
      <c r="Z2160" s="389"/>
      <c r="AA2160" s="23">
        <f t="shared" si="821"/>
        <v>0.1</v>
      </c>
      <c r="AB2160" s="17" t="e">
        <f>(AA2160*'Déscriptions des trades'!U2160*'Déscriptions des trades'!B2160/'Déscriptions des trades'!CK2160)*'Déscriptions des trades'!W2160</f>
        <v>#DIV/0!</v>
      </c>
      <c r="AC2160" s="265" t="e">
        <f>AB2160*'Déscriptions des trades'!CK2160</f>
        <v>#DIV/0!</v>
      </c>
      <c r="AD2160" s="266" t="e">
        <f>'Déscriptions des trades'!CK2160-AC2160</f>
        <v>#DIV/0!</v>
      </c>
      <c r="AE2160" s="389"/>
      <c r="AF2160" s="399">
        <v>2156</v>
      </c>
      <c r="AG2160" s="389"/>
      <c r="AH2160" s="20"/>
      <c r="AI2160" s="303"/>
      <c r="AJ2160" s="307"/>
      <c r="AK2160" s="161"/>
      <c r="AL2160" s="305"/>
      <c r="AM2160" s="305"/>
      <c r="AN2160" s="162"/>
      <c r="AO2160" s="439"/>
      <c r="AP2160" s="162"/>
      <c r="AQ2160" s="113"/>
      <c r="AR2160" s="113"/>
      <c r="AS2160" s="384"/>
      <c r="AT2160" s="306"/>
      <c r="AU2160" s="306"/>
      <c r="AV2160" s="160"/>
      <c r="AW2160" s="158"/>
      <c r="AX2160" s="385"/>
      <c r="AY2160" s="453"/>
      <c r="AZ2160" s="165"/>
      <c r="BA2160" s="301"/>
      <c r="BB2160" s="165"/>
      <c r="BC2160" s="301"/>
      <c r="BD2160" s="165"/>
      <c r="BE2160" s="302"/>
      <c r="BF2160" s="302"/>
      <c r="BG2160" s="165"/>
      <c r="BH2160" s="303"/>
      <c r="BI2160" s="165"/>
      <c r="BJ2160" s="304"/>
      <c r="BK2160" s="394"/>
      <c r="BL2160" s="302"/>
      <c r="BM2160" s="302"/>
      <c r="BN2160" s="394"/>
      <c r="BO2160" s="302"/>
      <c r="BP2160" s="13"/>
      <c r="BQ2160" s="302"/>
      <c r="BR2160" s="13"/>
      <c r="BS2160" s="302"/>
      <c r="BT2160" s="13"/>
      <c r="BU2160" s="302"/>
      <c r="BV2160" s="386"/>
      <c r="BW2160" s="303"/>
      <c r="BX2160" s="303"/>
      <c r="BY2160" s="302"/>
      <c r="BZ2160" s="302"/>
      <c r="CA2160" s="387"/>
      <c r="CB2160" s="395"/>
      <c r="CC2160" s="12"/>
      <c r="CD2160" s="304"/>
      <c r="CE2160" s="14"/>
      <c r="CF2160" s="395"/>
      <c r="CG2160" s="397"/>
      <c r="CH2160" s="300">
        <f t="shared" si="825"/>
        <v>0</v>
      </c>
      <c r="CI2160" s="26"/>
      <c r="CJ2160" s="17">
        <f t="shared" si="822"/>
        <v>0</v>
      </c>
      <c r="CK2160" s="18">
        <f t="shared" si="833"/>
        <v>12.89</v>
      </c>
      <c r="CM2160" s="164"/>
      <c r="CN2160" s="302"/>
      <c r="CO2160" s="13">
        <f t="shared" si="826"/>
        <v>0</v>
      </c>
      <c r="CP2160" s="302"/>
      <c r="CQ2160" s="13">
        <f t="shared" si="827"/>
        <v>0</v>
      </c>
      <c r="CR2160" s="302"/>
      <c r="CS2160" s="13">
        <f t="shared" si="828"/>
        <v>0</v>
      </c>
      <c r="CT2160" s="302"/>
      <c r="CU2160" s="13">
        <f t="shared" si="823"/>
        <v>0</v>
      </c>
      <c r="CV2160" s="302"/>
      <c r="CW2160" s="13">
        <f t="shared" si="829"/>
        <v>0</v>
      </c>
      <c r="CX2160" s="13">
        <f t="shared" si="830"/>
        <v>0</v>
      </c>
      <c r="CY2160" s="251">
        <f t="shared" si="831"/>
        <v>0</v>
      </c>
      <c r="CZ2160" s="13" t="s">
        <v>29</v>
      </c>
      <c r="DA2160" s="13">
        <v>50</v>
      </c>
      <c r="DB2160" s="22">
        <f t="shared" si="832"/>
        <v>0</v>
      </c>
      <c r="DD2160" s="24"/>
      <c r="DF2160" s="163"/>
      <c r="DH2160" s="24"/>
      <c r="DI2160" s="447"/>
      <c r="DJ2160" s="163"/>
    </row>
    <row r="2161" spans="1:114" s="7" customFormat="1">
      <c r="A2161" s="277">
        <f t="shared" si="816"/>
        <v>50</v>
      </c>
      <c r="B2161" s="21" t="e">
        <f>'Calculateur de trading'!I2161/C2161/W2161</f>
        <v>#DIV/0!</v>
      </c>
      <c r="C2161" s="278">
        <f t="shared" si="817"/>
        <v>10</v>
      </c>
      <c r="D2161" s="426"/>
      <c r="E2161" s="273">
        <f t="shared" si="818"/>
        <v>100</v>
      </c>
      <c r="F2161" s="271">
        <f t="shared" si="810"/>
        <v>2</v>
      </c>
      <c r="G2161" s="271" t="e">
        <f t="shared" si="811"/>
        <v>#DIV/0!</v>
      </c>
      <c r="H2161" s="272">
        <f t="shared" si="812"/>
        <v>20</v>
      </c>
      <c r="I2161" s="270"/>
      <c r="J2161" s="273">
        <f t="shared" si="819"/>
        <v>200</v>
      </c>
      <c r="K2161" s="271">
        <f t="shared" si="813"/>
        <v>4</v>
      </c>
      <c r="L2161" s="271" t="e">
        <f t="shared" si="814"/>
        <v>#DIV/0!</v>
      </c>
      <c r="M2161" s="272">
        <f t="shared" si="815"/>
        <v>40</v>
      </c>
      <c r="N2161" s="389"/>
      <c r="O2161" s="455" t="e">
        <f>(A2161*B2161*W2161)+(B2161*'Calculateur de trading'!H2161)</f>
        <v>#DIV/0!</v>
      </c>
      <c r="P2161" s="274" t="e">
        <f>O2161/'Déscriptions des trades'!CK2161</f>
        <v>#DIV/0!</v>
      </c>
      <c r="Q2161" s="456" t="e">
        <f>'Déscriptions des trades'!CK2161-O2161</f>
        <v>#DIV/0!</v>
      </c>
      <c r="R2161" s="466" t="e">
        <f t="shared" si="820"/>
        <v>#DIV/0!</v>
      </c>
      <c r="S2161" s="389"/>
      <c r="T2161" s="12"/>
      <c r="U2161" s="25"/>
      <c r="V2161" s="15"/>
      <c r="W2161" s="490">
        <f t="shared" si="824"/>
        <v>0</v>
      </c>
      <c r="X2161" s="21" t="e">
        <f>W2161*U2161/'Déscriptions des trades'!CK2161*'Déscriptions des trades'!B2161</f>
        <v>#DIV/0!</v>
      </c>
      <c r="Y2161" s="459"/>
      <c r="Z2161" s="389"/>
      <c r="AA2161" s="23">
        <f t="shared" si="821"/>
        <v>0.1</v>
      </c>
      <c r="AB2161" s="17" t="e">
        <f>(AA2161*'Déscriptions des trades'!U2161*'Déscriptions des trades'!B2161/'Déscriptions des trades'!CK2161)*'Déscriptions des trades'!W2161</f>
        <v>#DIV/0!</v>
      </c>
      <c r="AC2161" s="265" t="e">
        <f>AB2161*'Déscriptions des trades'!CK2161</f>
        <v>#DIV/0!</v>
      </c>
      <c r="AD2161" s="266" t="e">
        <f>'Déscriptions des trades'!CK2161-AC2161</f>
        <v>#DIV/0!</v>
      </c>
      <c r="AE2161" s="389"/>
      <c r="AF2161" s="399">
        <v>2157</v>
      </c>
      <c r="AG2161" s="389"/>
      <c r="AH2161" s="20"/>
      <c r="AI2161" s="303"/>
      <c r="AJ2161" s="307"/>
      <c r="AK2161" s="161"/>
      <c r="AL2161" s="305"/>
      <c r="AM2161" s="305"/>
      <c r="AN2161" s="162"/>
      <c r="AO2161" s="439"/>
      <c r="AP2161" s="162"/>
      <c r="AQ2161" s="113"/>
      <c r="AR2161" s="113"/>
      <c r="AS2161" s="384"/>
      <c r="AT2161" s="306"/>
      <c r="AU2161" s="306"/>
      <c r="AV2161" s="160"/>
      <c r="AW2161" s="158"/>
      <c r="AX2161" s="385"/>
      <c r="AY2161" s="453"/>
      <c r="AZ2161" s="165"/>
      <c r="BA2161" s="301"/>
      <c r="BB2161" s="165"/>
      <c r="BC2161" s="301"/>
      <c r="BD2161" s="165"/>
      <c r="BE2161" s="302"/>
      <c r="BF2161" s="302"/>
      <c r="BG2161" s="165"/>
      <c r="BH2161" s="303"/>
      <c r="BI2161" s="165"/>
      <c r="BJ2161" s="304"/>
      <c r="BK2161" s="394"/>
      <c r="BL2161" s="302"/>
      <c r="BM2161" s="302"/>
      <c r="BN2161" s="394"/>
      <c r="BO2161" s="302"/>
      <c r="BP2161" s="13"/>
      <c r="BQ2161" s="302"/>
      <c r="BR2161" s="13"/>
      <c r="BS2161" s="302"/>
      <c r="BT2161" s="13"/>
      <c r="BU2161" s="302"/>
      <c r="BV2161" s="386"/>
      <c r="BW2161" s="303"/>
      <c r="BX2161" s="303"/>
      <c r="BY2161" s="302"/>
      <c r="BZ2161" s="302"/>
      <c r="CA2161" s="387"/>
      <c r="CB2161" s="395"/>
      <c r="CC2161" s="12"/>
      <c r="CD2161" s="304"/>
      <c r="CE2161" s="14"/>
      <c r="CF2161" s="395"/>
      <c r="CG2161" s="397"/>
      <c r="CH2161" s="300">
        <f t="shared" si="825"/>
        <v>0</v>
      </c>
      <c r="CI2161" s="26"/>
      <c r="CJ2161" s="17">
        <f t="shared" si="822"/>
        <v>0</v>
      </c>
      <c r="CK2161" s="18">
        <f t="shared" si="833"/>
        <v>12.89</v>
      </c>
      <c r="CM2161" s="164"/>
      <c r="CN2161" s="302"/>
      <c r="CO2161" s="13">
        <f t="shared" si="826"/>
        <v>0</v>
      </c>
      <c r="CP2161" s="302"/>
      <c r="CQ2161" s="13">
        <f t="shared" si="827"/>
        <v>0</v>
      </c>
      <c r="CR2161" s="302"/>
      <c r="CS2161" s="13">
        <f t="shared" si="828"/>
        <v>0</v>
      </c>
      <c r="CT2161" s="302"/>
      <c r="CU2161" s="13">
        <f t="shared" si="823"/>
        <v>0</v>
      </c>
      <c r="CV2161" s="302"/>
      <c r="CW2161" s="13">
        <f t="shared" si="829"/>
        <v>0</v>
      </c>
      <c r="CX2161" s="13">
        <f t="shared" si="830"/>
        <v>0</v>
      </c>
      <c r="CY2161" s="251">
        <f t="shared" si="831"/>
        <v>0</v>
      </c>
      <c r="CZ2161" s="13" t="s">
        <v>29</v>
      </c>
      <c r="DA2161" s="13">
        <v>50</v>
      </c>
      <c r="DB2161" s="22">
        <f t="shared" si="832"/>
        <v>0</v>
      </c>
      <c r="DD2161" s="24"/>
      <c r="DF2161" s="163"/>
      <c r="DH2161" s="24"/>
      <c r="DI2161" s="447"/>
      <c r="DJ2161" s="163"/>
    </row>
    <row r="2162" spans="1:114" s="7" customFormat="1">
      <c r="A2162" s="277">
        <f t="shared" si="816"/>
        <v>50</v>
      </c>
      <c r="B2162" s="21" t="e">
        <f>'Calculateur de trading'!I2162/C2162/W2162</f>
        <v>#DIV/0!</v>
      </c>
      <c r="C2162" s="278">
        <f t="shared" si="817"/>
        <v>10</v>
      </c>
      <c r="D2162" s="426"/>
      <c r="E2162" s="273">
        <f t="shared" si="818"/>
        <v>100</v>
      </c>
      <c r="F2162" s="271">
        <f t="shared" si="810"/>
        <v>2</v>
      </c>
      <c r="G2162" s="271" t="e">
        <f t="shared" si="811"/>
        <v>#DIV/0!</v>
      </c>
      <c r="H2162" s="272">
        <f t="shared" si="812"/>
        <v>20</v>
      </c>
      <c r="I2162" s="270"/>
      <c r="J2162" s="273">
        <f t="shared" si="819"/>
        <v>200</v>
      </c>
      <c r="K2162" s="271">
        <f t="shared" si="813"/>
        <v>4</v>
      </c>
      <c r="L2162" s="271" t="e">
        <f t="shared" si="814"/>
        <v>#DIV/0!</v>
      </c>
      <c r="M2162" s="272">
        <f t="shared" si="815"/>
        <v>40</v>
      </c>
      <c r="N2162" s="389"/>
      <c r="O2162" s="455" t="e">
        <f>(A2162*B2162*W2162)+(B2162*'Calculateur de trading'!H2162)</f>
        <v>#DIV/0!</v>
      </c>
      <c r="P2162" s="274" t="e">
        <f>O2162/'Déscriptions des trades'!CK2162</f>
        <v>#DIV/0!</v>
      </c>
      <c r="Q2162" s="456" t="e">
        <f>'Déscriptions des trades'!CK2162-O2162</f>
        <v>#DIV/0!</v>
      </c>
      <c r="R2162" s="466" t="e">
        <f t="shared" si="820"/>
        <v>#DIV/0!</v>
      </c>
      <c r="S2162" s="389"/>
      <c r="T2162" s="12"/>
      <c r="U2162" s="25"/>
      <c r="V2162" s="15"/>
      <c r="W2162" s="490">
        <f t="shared" si="824"/>
        <v>0</v>
      </c>
      <c r="X2162" s="21" t="e">
        <f>W2162*U2162/'Déscriptions des trades'!CK2162*'Déscriptions des trades'!B2162</f>
        <v>#DIV/0!</v>
      </c>
      <c r="Y2162" s="459"/>
      <c r="Z2162" s="389"/>
      <c r="AA2162" s="23">
        <f t="shared" si="821"/>
        <v>0.1</v>
      </c>
      <c r="AB2162" s="17" t="e">
        <f>(AA2162*'Déscriptions des trades'!U2162*'Déscriptions des trades'!B2162/'Déscriptions des trades'!CK2162)*'Déscriptions des trades'!W2162</f>
        <v>#DIV/0!</v>
      </c>
      <c r="AC2162" s="265" t="e">
        <f>AB2162*'Déscriptions des trades'!CK2162</f>
        <v>#DIV/0!</v>
      </c>
      <c r="AD2162" s="266" t="e">
        <f>'Déscriptions des trades'!CK2162-AC2162</f>
        <v>#DIV/0!</v>
      </c>
      <c r="AE2162" s="389"/>
      <c r="AF2162" s="399">
        <v>2158</v>
      </c>
      <c r="AG2162" s="389"/>
      <c r="AH2162" s="20"/>
      <c r="AI2162" s="303"/>
      <c r="AJ2162" s="307"/>
      <c r="AK2162" s="161"/>
      <c r="AL2162" s="305"/>
      <c r="AM2162" s="305"/>
      <c r="AN2162" s="162"/>
      <c r="AO2162" s="439"/>
      <c r="AP2162" s="162"/>
      <c r="AQ2162" s="113"/>
      <c r="AR2162" s="113"/>
      <c r="AS2162" s="384"/>
      <c r="AT2162" s="306"/>
      <c r="AU2162" s="306"/>
      <c r="AV2162" s="160"/>
      <c r="AW2162" s="158"/>
      <c r="AX2162" s="385"/>
      <c r="AY2162" s="453"/>
      <c r="AZ2162" s="165"/>
      <c r="BA2162" s="301"/>
      <c r="BB2162" s="165"/>
      <c r="BC2162" s="301"/>
      <c r="BD2162" s="165"/>
      <c r="BE2162" s="302"/>
      <c r="BF2162" s="302"/>
      <c r="BG2162" s="165"/>
      <c r="BH2162" s="303"/>
      <c r="BI2162" s="165"/>
      <c r="BJ2162" s="304"/>
      <c r="BK2162" s="394"/>
      <c r="BL2162" s="302"/>
      <c r="BM2162" s="302"/>
      <c r="BN2162" s="394"/>
      <c r="BO2162" s="302"/>
      <c r="BP2162" s="13"/>
      <c r="BQ2162" s="302"/>
      <c r="BR2162" s="13"/>
      <c r="BS2162" s="302"/>
      <c r="BT2162" s="13"/>
      <c r="BU2162" s="302"/>
      <c r="BV2162" s="386"/>
      <c r="BW2162" s="303"/>
      <c r="BX2162" s="303"/>
      <c r="BY2162" s="302"/>
      <c r="BZ2162" s="302"/>
      <c r="CA2162" s="387"/>
      <c r="CB2162" s="395"/>
      <c r="CC2162" s="12"/>
      <c r="CD2162" s="304"/>
      <c r="CE2162" s="14"/>
      <c r="CF2162" s="395"/>
      <c r="CG2162" s="397"/>
      <c r="CH2162" s="300">
        <f t="shared" si="825"/>
        <v>0</v>
      </c>
      <c r="CI2162" s="26"/>
      <c r="CJ2162" s="17">
        <f t="shared" si="822"/>
        <v>0</v>
      </c>
      <c r="CK2162" s="18">
        <f t="shared" si="833"/>
        <v>12.89</v>
      </c>
      <c r="CM2162" s="164"/>
      <c r="CN2162" s="302"/>
      <c r="CO2162" s="13">
        <f t="shared" si="826"/>
        <v>0</v>
      </c>
      <c r="CP2162" s="302"/>
      <c r="CQ2162" s="13">
        <f t="shared" si="827"/>
        <v>0</v>
      </c>
      <c r="CR2162" s="302"/>
      <c r="CS2162" s="13">
        <f t="shared" si="828"/>
        <v>0</v>
      </c>
      <c r="CT2162" s="302"/>
      <c r="CU2162" s="13">
        <f t="shared" si="823"/>
        <v>0</v>
      </c>
      <c r="CV2162" s="302"/>
      <c r="CW2162" s="13">
        <f t="shared" si="829"/>
        <v>0</v>
      </c>
      <c r="CX2162" s="13">
        <f t="shared" si="830"/>
        <v>0</v>
      </c>
      <c r="CY2162" s="251">
        <f t="shared" si="831"/>
        <v>0</v>
      </c>
      <c r="CZ2162" s="13" t="s">
        <v>29</v>
      </c>
      <c r="DA2162" s="13">
        <v>50</v>
      </c>
      <c r="DB2162" s="22">
        <f t="shared" si="832"/>
        <v>0</v>
      </c>
      <c r="DD2162" s="24"/>
      <c r="DF2162" s="163"/>
      <c r="DH2162" s="24"/>
      <c r="DI2162" s="447"/>
      <c r="DJ2162" s="163"/>
    </row>
    <row r="2163" spans="1:114" s="7" customFormat="1">
      <c r="A2163" s="277">
        <f t="shared" si="816"/>
        <v>50</v>
      </c>
      <c r="B2163" s="21" t="e">
        <f>'Calculateur de trading'!I2163/C2163/W2163</f>
        <v>#DIV/0!</v>
      </c>
      <c r="C2163" s="278">
        <f t="shared" si="817"/>
        <v>10</v>
      </c>
      <c r="D2163" s="278"/>
      <c r="E2163" s="273">
        <f t="shared" si="818"/>
        <v>100</v>
      </c>
      <c r="F2163" s="271">
        <f t="shared" si="810"/>
        <v>2</v>
      </c>
      <c r="G2163" s="271" t="e">
        <f t="shared" si="811"/>
        <v>#DIV/0!</v>
      </c>
      <c r="H2163" s="272">
        <f t="shared" si="812"/>
        <v>20</v>
      </c>
      <c r="I2163" s="270"/>
      <c r="J2163" s="273">
        <f t="shared" si="819"/>
        <v>200</v>
      </c>
      <c r="K2163" s="271">
        <f t="shared" si="813"/>
        <v>4</v>
      </c>
      <c r="L2163" s="271" t="e">
        <f t="shared" si="814"/>
        <v>#DIV/0!</v>
      </c>
      <c r="M2163" s="272">
        <f t="shared" si="815"/>
        <v>40</v>
      </c>
      <c r="N2163" s="389"/>
      <c r="O2163" s="455" t="e">
        <f>(A2163*B2163*W2163)+(B2163*'Calculateur de trading'!H2163)</f>
        <v>#DIV/0!</v>
      </c>
      <c r="P2163" s="274" t="e">
        <f>O2163/'Déscriptions des trades'!CK2163</f>
        <v>#DIV/0!</v>
      </c>
      <c r="Q2163" s="456" t="e">
        <f>'Déscriptions des trades'!CK2163-O2163</f>
        <v>#DIV/0!</v>
      </c>
      <c r="R2163" s="466" t="e">
        <f t="shared" si="820"/>
        <v>#DIV/0!</v>
      </c>
      <c r="S2163" s="389"/>
      <c r="T2163" s="12"/>
      <c r="U2163" s="25"/>
      <c r="V2163" s="15"/>
      <c r="W2163" s="490">
        <f t="shared" si="824"/>
        <v>0</v>
      </c>
      <c r="X2163" s="21" t="e">
        <f>W2163*U2163/'Déscriptions des trades'!CK2163*'Déscriptions des trades'!B2163</f>
        <v>#DIV/0!</v>
      </c>
      <c r="Y2163" s="459"/>
      <c r="Z2163" s="389"/>
      <c r="AA2163" s="23">
        <f t="shared" si="821"/>
        <v>0.1</v>
      </c>
      <c r="AB2163" s="17" t="e">
        <f>(AA2163*'Déscriptions des trades'!U2163*'Déscriptions des trades'!B2163/'Déscriptions des trades'!CK2163)*'Déscriptions des trades'!W2163</f>
        <v>#DIV/0!</v>
      </c>
      <c r="AC2163" s="265" t="e">
        <f>AB2163*'Déscriptions des trades'!CK2163</f>
        <v>#DIV/0!</v>
      </c>
      <c r="AD2163" s="266" t="e">
        <f>'Déscriptions des trades'!CK2163-AC2163</f>
        <v>#DIV/0!</v>
      </c>
      <c r="AE2163" s="389"/>
      <c r="AF2163" s="399">
        <v>2159</v>
      </c>
      <c r="AG2163" s="389"/>
      <c r="AH2163" s="20"/>
      <c r="AI2163" s="303"/>
      <c r="AJ2163" s="307"/>
      <c r="AK2163" s="161"/>
      <c r="AL2163" s="305"/>
      <c r="AM2163" s="305"/>
      <c r="AN2163" s="162"/>
      <c r="AO2163" s="439"/>
      <c r="AP2163" s="162"/>
      <c r="AQ2163" s="113"/>
      <c r="AR2163" s="113"/>
      <c r="AS2163" s="384"/>
      <c r="AT2163" s="306"/>
      <c r="AU2163" s="306"/>
      <c r="AV2163" s="160"/>
      <c r="AW2163" s="158"/>
      <c r="AX2163" s="385"/>
      <c r="AY2163" s="453"/>
      <c r="AZ2163" s="165"/>
      <c r="BA2163" s="301"/>
      <c r="BB2163" s="165"/>
      <c r="BC2163" s="301"/>
      <c r="BD2163" s="165"/>
      <c r="BE2163" s="302"/>
      <c r="BF2163" s="302"/>
      <c r="BG2163" s="165"/>
      <c r="BH2163" s="303"/>
      <c r="BI2163" s="165"/>
      <c r="BJ2163" s="304"/>
      <c r="BK2163" s="394"/>
      <c r="BL2163" s="302"/>
      <c r="BM2163" s="302"/>
      <c r="BN2163" s="394"/>
      <c r="BO2163" s="302"/>
      <c r="BP2163" s="13"/>
      <c r="BQ2163" s="302"/>
      <c r="BR2163" s="13"/>
      <c r="BS2163" s="302"/>
      <c r="BT2163" s="13"/>
      <c r="BU2163" s="302"/>
      <c r="BV2163" s="386"/>
      <c r="BW2163" s="303"/>
      <c r="BX2163" s="303"/>
      <c r="BY2163" s="302"/>
      <c r="BZ2163" s="302"/>
      <c r="CA2163" s="387"/>
      <c r="CB2163" s="395"/>
      <c r="CC2163" s="12"/>
      <c r="CD2163" s="304"/>
      <c r="CE2163" s="14"/>
      <c r="CF2163" s="395"/>
      <c r="CG2163" s="397"/>
      <c r="CH2163" s="300">
        <f t="shared" si="825"/>
        <v>0</v>
      </c>
      <c r="CI2163" s="26"/>
      <c r="CJ2163" s="17">
        <f t="shared" si="822"/>
        <v>0</v>
      </c>
      <c r="CK2163" s="18">
        <f t="shared" si="833"/>
        <v>12.89</v>
      </c>
      <c r="CM2163" s="164"/>
      <c r="CN2163" s="302"/>
      <c r="CO2163" s="13">
        <f t="shared" si="826"/>
        <v>0</v>
      </c>
      <c r="CP2163" s="302"/>
      <c r="CQ2163" s="13">
        <f t="shared" si="827"/>
        <v>0</v>
      </c>
      <c r="CR2163" s="302"/>
      <c r="CS2163" s="13">
        <f t="shared" si="828"/>
        <v>0</v>
      </c>
      <c r="CT2163" s="302"/>
      <c r="CU2163" s="13">
        <f t="shared" si="823"/>
        <v>0</v>
      </c>
      <c r="CV2163" s="302"/>
      <c r="CW2163" s="13">
        <f t="shared" si="829"/>
        <v>0</v>
      </c>
      <c r="CX2163" s="13">
        <f t="shared" si="830"/>
        <v>0</v>
      </c>
      <c r="CY2163" s="251">
        <f t="shared" si="831"/>
        <v>0</v>
      </c>
      <c r="CZ2163" s="13" t="s">
        <v>29</v>
      </c>
      <c r="DA2163" s="13">
        <v>50</v>
      </c>
      <c r="DB2163" s="22">
        <f t="shared" si="832"/>
        <v>0</v>
      </c>
      <c r="DD2163" s="24"/>
      <c r="DF2163" s="163"/>
      <c r="DH2163" s="24"/>
      <c r="DI2163" s="447"/>
      <c r="DJ2163" s="163"/>
    </row>
    <row r="2164" spans="1:114" s="7" customFormat="1">
      <c r="A2164" s="277">
        <f t="shared" si="816"/>
        <v>50</v>
      </c>
      <c r="B2164" s="21" t="e">
        <f>'Calculateur de trading'!I2164/C2164/W2164</f>
        <v>#DIV/0!</v>
      </c>
      <c r="C2164" s="278">
        <f t="shared" si="817"/>
        <v>10</v>
      </c>
      <c r="D2164" s="426"/>
      <c r="E2164" s="273">
        <f t="shared" si="818"/>
        <v>100</v>
      </c>
      <c r="F2164" s="271">
        <f t="shared" si="810"/>
        <v>2</v>
      </c>
      <c r="G2164" s="271" t="e">
        <f t="shared" si="811"/>
        <v>#DIV/0!</v>
      </c>
      <c r="H2164" s="272">
        <f t="shared" si="812"/>
        <v>20</v>
      </c>
      <c r="I2164" s="270"/>
      <c r="J2164" s="273">
        <f t="shared" si="819"/>
        <v>200</v>
      </c>
      <c r="K2164" s="271">
        <f t="shared" si="813"/>
        <v>4</v>
      </c>
      <c r="L2164" s="271" t="e">
        <f t="shared" si="814"/>
        <v>#DIV/0!</v>
      </c>
      <c r="M2164" s="272">
        <f t="shared" si="815"/>
        <v>40</v>
      </c>
      <c r="N2164" s="389"/>
      <c r="O2164" s="455" t="e">
        <f>(A2164*B2164*W2164)+(B2164*'Calculateur de trading'!H2164)</f>
        <v>#DIV/0!</v>
      </c>
      <c r="P2164" s="274" t="e">
        <f>O2164/'Déscriptions des trades'!CK2164</f>
        <v>#DIV/0!</v>
      </c>
      <c r="Q2164" s="456" t="e">
        <f>'Déscriptions des trades'!CK2164-O2164</f>
        <v>#DIV/0!</v>
      </c>
      <c r="R2164" s="466" t="e">
        <f t="shared" si="820"/>
        <v>#DIV/0!</v>
      </c>
      <c r="S2164" s="389"/>
      <c r="T2164" s="12"/>
      <c r="U2164" s="25"/>
      <c r="V2164" s="15"/>
      <c r="W2164" s="490">
        <f t="shared" si="824"/>
        <v>0</v>
      </c>
      <c r="X2164" s="21" t="e">
        <f>W2164*U2164/'Déscriptions des trades'!CK2164*'Déscriptions des trades'!B2164</f>
        <v>#DIV/0!</v>
      </c>
      <c r="Y2164" s="459"/>
      <c r="Z2164" s="389"/>
      <c r="AA2164" s="23">
        <f t="shared" si="821"/>
        <v>0.1</v>
      </c>
      <c r="AB2164" s="17" t="e">
        <f>(AA2164*'Déscriptions des trades'!U2164*'Déscriptions des trades'!B2164/'Déscriptions des trades'!CK2164)*'Déscriptions des trades'!W2164</f>
        <v>#DIV/0!</v>
      </c>
      <c r="AC2164" s="265" t="e">
        <f>AB2164*'Déscriptions des trades'!CK2164</f>
        <v>#DIV/0!</v>
      </c>
      <c r="AD2164" s="266" t="e">
        <f>'Déscriptions des trades'!CK2164-AC2164</f>
        <v>#DIV/0!</v>
      </c>
      <c r="AE2164" s="389"/>
      <c r="AF2164" s="399">
        <v>2160</v>
      </c>
      <c r="AG2164" s="389"/>
      <c r="AH2164" s="20"/>
      <c r="AI2164" s="303"/>
      <c r="AJ2164" s="307"/>
      <c r="AK2164" s="161"/>
      <c r="AL2164" s="305"/>
      <c r="AM2164" s="305"/>
      <c r="AN2164" s="162"/>
      <c r="AO2164" s="439"/>
      <c r="AP2164" s="162"/>
      <c r="AQ2164" s="113"/>
      <c r="AR2164" s="113"/>
      <c r="AS2164" s="384"/>
      <c r="AT2164" s="306"/>
      <c r="AU2164" s="306"/>
      <c r="AV2164" s="160"/>
      <c r="AW2164" s="158"/>
      <c r="AX2164" s="385"/>
      <c r="AY2164" s="453"/>
      <c r="AZ2164" s="165"/>
      <c r="BA2164" s="301"/>
      <c r="BB2164" s="165"/>
      <c r="BC2164" s="301"/>
      <c r="BD2164" s="165"/>
      <c r="BE2164" s="302"/>
      <c r="BF2164" s="302"/>
      <c r="BG2164" s="165"/>
      <c r="BH2164" s="303"/>
      <c r="BI2164" s="165"/>
      <c r="BJ2164" s="304"/>
      <c r="BK2164" s="394"/>
      <c r="BL2164" s="302"/>
      <c r="BM2164" s="302"/>
      <c r="BN2164" s="394"/>
      <c r="BO2164" s="302"/>
      <c r="BP2164" s="13"/>
      <c r="BQ2164" s="302"/>
      <c r="BR2164" s="13"/>
      <c r="BS2164" s="302"/>
      <c r="BT2164" s="13"/>
      <c r="BU2164" s="302"/>
      <c r="BV2164" s="386"/>
      <c r="BW2164" s="303"/>
      <c r="BX2164" s="303"/>
      <c r="BY2164" s="302"/>
      <c r="BZ2164" s="302"/>
      <c r="CA2164" s="387"/>
      <c r="CB2164" s="395"/>
      <c r="CC2164" s="12"/>
      <c r="CD2164" s="304"/>
      <c r="CE2164" s="14"/>
      <c r="CF2164" s="395"/>
      <c r="CG2164" s="397"/>
      <c r="CH2164" s="300">
        <f t="shared" si="825"/>
        <v>0</v>
      </c>
      <c r="CI2164" s="26"/>
      <c r="CJ2164" s="17">
        <f t="shared" si="822"/>
        <v>0</v>
      </c>
      <c r="CK2164" s="18">
        <f t="shared" si="833"/>
        <v>12.89</v>
      </c>
      <c r="CM2164" s="164"/>
      <c r="CN2164" s="302"/>
      <c r="CO2164" s="13">
        <f t="shared" si="826"/>
        <v>0</v>
      </c>
      <c r="CP2164" s="302"/>
      <c r="CQ2164" s="13">
        <f t="shared" si="827"/>
        <v>0</v>
      </c>
      <c r="CR2164" s="302"/>
      <c r="CS2164" s="13">
        <f t="shared" si="828"/>
        <v>0</v>
      </c>
      <c r="CT2164" s="302"/>
      <c r="CU2164" s="13">
        <f t="shared" si="823"/>
        <v>0</v>
      </c>
      <c r="CV2164" s="302"/>
      <c r="CW2164" s="13">
        <f t="shared" si="829"/>
        <v>0</v>
      </c>
      <c r="CX2164" s="13">
        <f t="shared" si="830"/>
        <v>0</v>
      </c>
      <c r="CY2164" s="251">
        <f t="shared" si="831"/>
        <v>0</v>
      </c>
      <c r="CZ2164" s="13" t="s">
        <v>29</v>
      </c>
      <c r="DA2164" s="13">
        <v>50</v>
      </c>
      <c r="DB2164" s="22">
        <f t="shared" si="832"/>
        <v>0</v>
      </c>
      <c r="DD2164" s="24"/>
      <c r="DF2164" s="163"/>
      <c r="DH2164" s="24"/>
      <c r="DI2164" s="447"/>
      <c r="DJ2164" s="163"/>
    </row>
    <row r="2165" spans="1:114" s="7" customFormat="1">
      <c r="A2165" s="277">
        <f t="shared" si="816"/>
        <v>50</v>
      </c>
      <c r="B2165" s="21" t="e">
        <f>'Calculateur de trading'!I2165/C2165/W2165</f>
        <v>#DIV/0!</v>
      </c>
      <c r="C2165" s="278">
        <f t="shared" si="817"/>
        <v>10</v>
      </c>
      <c r="D2165" s="278"/>
      <c r="E2165" s="273">
        <f t="shared" si="818"/>
        <v>100</v>
      </c>
      <c r="F2165" s="271">
        <f t="shared" si="810"/>
        <v>2</v>
      </c>
      <c r="G2165" s="271" t="e">
        <f t="shared" si="811"/>
        <v>#DIV/0!</v>
      </c>
      <c r="H2165" s="272">
        <f t="shared" si="812"/>
        <v>20</v>
      </c>
      <c r="I2165" s="270"/>
      <c r="J2165" s="273">
        <f t="shared" si="819"/>
        <v>200</v>
      </c>
      <c r="K2165" s="271">
        <f t="shared" si="813"/>
        <v>4</v>
      </c>
      <c r="L2165" s="271" t="e">
        <f t="shared" si="814"/>
        <v>#DIV/0!</v>
      </c>
      <c r="M2165" s="272">
        <f t="shared" si="815"/>
        <v>40</v>
      </c>
      <c r="N2165" s="389"/>
      <c r="O2165" s="455" t="e">
        <f>(A2165*B2165*W2165)+(B2165*'Calculateur de trading'!H2165)</f>
        <v>#DIV/0!</v>
      </c>
      <c r="P2165" s="274" t="e">
        <f>O2165/'Déscriptions des trades'!CK2165</f>
        <v>#DIV/0!</v>
      </c>
      <c r="Q2165" s="456" t="e">
        <f>'Déscriptions des trades'!CK2165-O2165</f>
        <v>#DIV/0!</v>
      </c>
      <c r="R2165" s="466" t="e">
        <f t="shared" si="820"/>
        <v>#DIV/0!</v>
      </c>
      <c r="S2165" s="389"/>
      <c r="T2165" s="12"/>
      <c r="U2165" s="25"/>
      <c r="V2165" s="15"/>
      <c r="W2165" s="490">
        <f t="shared" si="824"/>
        <v>0</v>
      </c>
      <c r="X2165" s="21" t="e">
        <f>W2165*U2165/'Déscriptions des trades'!CK2165*'Déscriptions des trades'!B2165</f>
        <v>#DIV/0!</v>
      </c>
      <c r="Y2165" s="459"/>
      <c r="Z2165" s="389"/>
      <c r="AA2165" s="23">
        <f t="shared" si="821"/>
        <v>0.1</v>
      </c>
      <c r="AB2165" s="17" t="e">
        <f>(AA2165*'Déscriptions des trades'!U2165*'Déscriptions des trades'!B2165/'Déscriptions des trades'!CK2165)*'Déscriptions des trades'!W2165</f>
        <v>#DIV/0!</v>
      </c>
      <c r="AC2165" s="265" t="e">
        <f>AB2165*'Déscriptions des trades'!CK2165</f>
        <v>#DIV/0!</v>
      </c>
      <c r="AD2165" s="266" t="e">
        <f>'Déscriptions des trades'!CK2165-AC2165</f>
        <v>#DIV/0!</v>
      </c>
      <c r="AE2165" s="389"/>
      <c r="AF2165" s="399">
        <v>2161</v>
      </c>
      <c r="AG2165" s="389"/>
      <c r="AH2165" s="20"/>
      <c r="AI2165" s="303"/>
      <c r="AJ2165" s="307"/>
      <c r="AK2165" s="161"/>
      <c r="AL2165" s="305"/>
      <c r="AM2165" s="305"/>
      <c r="AN2165" s="162"/>
      <c r="AO2165" s="439"/>
      <c r="AP2165" s="162"/>
      <c r="AQ2165" s="113"/>
      <c r="AR2165" s="113"/>
      <c r="AS2165" s="384"/>
      <c r="AT2165" s="306"/>
      <c r="AU2165" s="306"/>
      <c r="AV2165" s="160"/>
      <c r="AW2165" s="158"/>
      <c r="AX2165" s="385"/>
      <c r="AY2165" s="453"/>
      <c r="AZ2165" s="165"/>
      <c r="BA2165" s="301"/>
      <c r="BB2165" s="165"/>
      <c r="BC2165" s="301"/>
      <c r="BD2165" s="165"/>
      <c r="BE2165" s="302"/>
      <c r="BF2165" s="302"/>
      <c r="BG2165" s="165"/>
      <c r="BH2165" s="303"/>
      <c r="BI2165" s="165"/>
      <c r="BJ2165" s="304"/>
      <c r="BK2165" s="394"/>
      <c r="BL2165" s="302"/>
      <c r="BM2165" s="302"/>
      <c r="BN2165" s="394"/>
      <c r="BO2165" s="302"/>
      <c r="BP2165" s="13"/>
      <c r="BQ2165" s="302"/>
      <c r="BR2165" s="13"/>
      <c r="BS2165" s="302"/>
      <c r="BT2165" s="13"/>
      <c r="BU2165" s="302"/>
      <c r="BV2165" s="386"/>
      <c r="BW2165" s="303"/>
      <c r="BX2165" s="303"/>
      <c r="BY2165" s="302"/>
      <c r="BZ2165" s="302"/>
      <c r="CA2165" s="387"/>
      <c r="CB2165" s="395"/>
      <c r="CC2165" s="12"/>
      <c r="CD2165" s="304"/>
      <c r="CE2165" s="14"/>
      <c r="CF2165" s="395"/>
      <c r="CG2165" s="397"/>
      <c r="CH2165" s="300">
        <f t="shared" si="825"/>
        <v>0</v>
      </c>
      <c r="CI2165" s="26"/>
      <c r="CJ2165" s="17">
        <f t="shared" si="822"/>
        <v>0</v>
      </c>
      <c r="CK2165" s="18">
        <f t="shared" si="833"/>
        <v>12.89</v>
      </c>
      <c r="CM2165" s="164"/>
      <c r="CN2165" s="302"/>
      <c r="CO2165" s="13">
        <f t="shared" si="826"/>
        <v>0</v>
      </c>
      <c r="CP2165" s="302"/>
      <c r="CQ2165" s="13">
        <f t="shared" si="827"/>
        <v>0</v>
      </c>
      <c r="CR2165" s="302"/>
      <c r="CS2165" s="13">
        <f t="shared" si="828"/>
        <v>0</v>
      </c>
      <c r="CT2165" s="302"/>
      <c r="CU2165" s="13">
        <f t="shared" si="823"/>
        <v>0</v>
      </c>
      <c r="CV2165" s="302"/>
      <c r="CW2165" s="13">
        <f t="shared" si="829"/>
        <v>0</v>
      </c>
      <c r="CX2165" s="13">
        <f t="shared" si="830"/>
        <v>0</v>
      </c>
      <c r="CY2165" s="251">
        <f t="shared" si="831"/>
        <v>0</v>
      </c>
      <c r="CZ2165" s="13" t="s">
        <v>29</v>
      </c>
      <c r="DA2165" s="13">
        <v>50</v>
      </c>
      <c r="DB2165" s="22">
        <f t="shared" si="832"/>
        <v>0</v>
      </c>
      <c r="DD2165" s="24"/>
      <c r="DF2165" s="163"/>
      <c r="DH2165" s="24"/>
      <c r="DI2165" s="447"/>
      <c r="DJ2165" s="163"/>
    </row>
    <row r="2166" spans="1:114" s="7" customFormat="1">
      <c r="A2166" s="277">
        <f t="shared" si="816"/>
        <v>50</v>
      </c>
      <c r="B2166" s="21" t="e">
        <f>'Calculateur de trading'!I2166/C2166/W2166</f>
        <v>#DIV/0!</v>
      </c>
      <c r="C2166" s="278">
        <f t="shared" si="817"/>
        <v>10</v>
      </c>
      <c r="D2166" s="426"/>
      <c r="E2166" s="273">
        <f t="shared" si="818"/>
        <v>100</v>
      </c>
      <c r="F2166" s="271">
        <f t="shared" si="810"/>
        <v>2</v>
      </c>
      <c r="G2166" s="271" t="e">
        <f t="shared" si="811"/>
        <v>#DIV/0!</v>
      </c>
      <c r="H2166" s="272">
        <f t="shared" si="812"/>
        <v>20</v>
      </c>
      <c r="I2166" s="270"/>
      <c r="J2166" s="273">
        <f t="shared" si="819"/>
        <v>200</v>
      </c>
      <c r="K2166" s="271">
        <f t="shared" si="813"/>
        <v>4</v>
      </c>
      <c r="L2166" s="271" t="e">
        <f t="shared" si="814"/>
        <v>#DIV/0!</v>
      </c>
      <c r="M2166" s="272">
        <f t="shared" si="815"/>
        <v>40</v>
      </c>
      <c r="N2166" s="389"/>
      <c r="O2166" s="455" t="e">
        <f>(A2166*B2166*W2166)+(B2166*'Calculateur de trading'!H2166)</f>
        <v>#DIV/0!</v>
      </c>
      <c r="P2166" s="274" t="e">
        <f>O2166/'Déscriptions des trades'!CK2166</f>
        <v>#DIV/0!</v>
      </c>
      <c r="Q2166" s="456" t="e">
        <f>'Déscriptions des trades'!CK2166-O2166</f>
        <v>#DIV/0!</v>
      </c>
      <c r="R2166" s="466" t="e">
        <f t="shared" si="820"/>
        <v>#DIV/0!</v>
      </c>
      <c r="S2166" s="389"/>
      <c r="T2166" s="12"/>
      <c r="U2166" s="25"/>
      <c r="V2166" s="15"/>
      <c r="W2166" s="490">
        <f t="shared" si="824"/>
        <v>0</v>
      </c>
      <c r="X2166" s="21" t="e">
        <f>W2166*U2166/'Déscriptions des trades'!CK2166*'Déscriptions des trades'!B2166</f>
        <v>#DIV/0!</v>
      </c>
      <c r="Y2166" s="459"/>
      <c r="Z2166" s="389"/>
      <c r="AA2166" s="23">
        <f t="shared" si="821"/>
        <v>0.1</v>
      </c>
      <c r="AB2166" s="17" t="e">
        <f>(AA2166*'Déscriptions des trades'!U2166*'Déscriptions des trades'!B2166/'Déscriptions des trades'!CK2166)*'Déscriptions des trades'!W2166</f>
        <v>#DIV/0!</v>
      </c>
      <c r="AC2166" s="265" t="e">
        <f>AB2166*'Déscriptions des trades'!CK2166</f>
        <v>#DIV/0!</v>
      </c>
      <c r="AD2166" s="266" t="e">
        <f>'Déscriptions des trades'!CK2166-AC2166</f>
        <v>#DIV/0!</v>
      </c>
      <c r="AE2166" s="389"/>
      <c r="AF2166" s="399">
        <v>2162</v>
      </c>
      <c r="AG2166" s="389"/>
      <c r="AH2166" s="20"/>
      <c r="AI2166" s="303"/>
      <c r="AJ2166" s="307"/>
      <c r="AK2166" s="161"/>
      <c r="AL2166" s="305"/>
      <c r="AM2166" s="305"/>
      <c r="AN2166" s="162"/>
      <c r="AO2166" s="439"/>
      <c r="AP2166" s="162"/>
      <c r="AQ2166" s="113"/>
      <c r="AR2166" s="113"/>
      <c r="AS2166" s="384"/>
      <c r="AT2166" s="306"/>
      <c r="AU2166" s="306"/>
      <c r="AV2166" s="160"/>
      <c r="AW2166" s="158"/>
      <c r="AX2166" s="385"/>
      <c r="AY2166" s="453"/>
      <c r="AZ2166" s="165"/>
      <c r="BA2166" s="301"/>
      <c r="BB2166" s="165"/>
      <c r="BC2166" s="301"/>
      <c r="BD2166" s="165"/>
      <c r="BE2166" s="302"/>
      <c r="BF2166" s="302"/>
      <c r="BG2166" s="165"/>
      <c r="BH2166" s="303"/>
      <c r="BI2166" s="165"/>
      <c r="BJ2166" s="304"/>
      <c r="BK2166" s="394"/>
      <c r="BL2166" s="302"/>
      <c r="BM2166" s="302"/>
      <c r="BN2166" s="394"/>
      <c r="BO2166" s="302"/>
      <c r="BP2166" s="13"/>
      <c r="BQ2166" s="302"/>
      <c r="BR2166" s="13"/>
      <c r="BS2166" s="302"/>
      <c r="BT2166" s="13"/>
      <c r="BU2166" s="302"/>
      <c r="BV2166" s="386"/>
      <c r="BW2166" s="303"/>
      <c r="BX2166" s="303"/>
      <c r="BY2166" s="302"/>
      <c r="BZ2166" s="302"/>
      <c r="CA2166" s="387"/>
      <c r="CB2166" s="395"/>
      <c r="CC2166" s="12"/>
      <c r="CD2166" s="304"/>
      <c r="CE2166" s="14"/>
      <c r="CF2166" s="395"/>
      <c r="CG2166" s="397"/>
      <c r="CH2166" s="300">
        <f t="shared" si="825"/>
        <v>0</v>
      </c>
      <c r="CI2166" s="26"/>
      <c r="CJ2166" s="17">
        <f t="shared" si="822"/>
        <v>0</v>
      </c>
      <c r="CK2166" s="18">
        <f t="shared" si="833"/>
        <v>12.89</v>
      </c>
      <c r="CM2166" s="164"/>
      <c r="CN2166" s="302"/>
      <c r="CO2166" s="13">
        <f t="shared" si="826"/>
        <v>0</v>
      </c>
      <c r="CP2166" s="302"/>
      <c r="CQ2166" s="13">
        <f t="shared" si="827"/>
        <v>0</v>
      </c>
      <c r="CR2166" s="302"/>
      <c r="CS2166" s="13">
        <f t="shared" si="828"/>
        <v>0</v>
      </c>
      <c r="CT2166" s="302"/>
      <c r="CU2166" s="13">
        <f t="shared" si="823"/>
        <v>0</v>
      </c>
      <c r="CV2166" s="302"/>
      <c r="CW2166" s="13">
        <f t="shared" si="829"/>
        <v>0</v>
      </c>
      <c r="CX2166" s="13">
        <f t="shared" si="830"/>
        <v>0</v>
      </c>
      <c r="CY2166" s="251">
        <f t="shared" si="831"/>
        <v>0</v>
      </c>
      <c r="CZ2166" s="13" t="s">
        <v>29</v>
      </c>
      <c r="DA2166" s="13">
        <v>50</v>
      </c>
      <c r="DB2166" s="22">
        <f t="shared" si="832"/>
        <v>0</v>
      </c>
      <c r="DD2166" s="24"/>
      <c r="DF2166" s="163"/>
      <c r="DH2166" s="24"/>
      <c r="DI2166" s="447"/>
      <c r="DJ2166" s="163"/>
    </row>
    <row r="2167" spans="1:114" s="7" customFormat="1">
      <c r="A2167" s="277">
        <f t="shared" si="816"/>
        <v>50</v>
      </c>
      <c r="B2167" s="21" t="e">
        <f>'Calculateur de trading'!I2167/C2167/W2167</f>
        <v>#DIV/0!</v>
      </c>
      <c r="C2167" s="278">
        <f t="shared" si="817"/>
        <v>10</v>
      </c>
      <c r="D2167" s="278"/>
      <c r="E2167" s="273">
        <f t="shared" si="818"/>
        <v>100</v>
      </c>
      <c r="F2167" s="271">
        <f t="shared" si="810"/>
        <v>2</v>
      </c>
      <c r="G2167" s="271" t="e">
        <f t="shared" si="811"/>
        <v>#DIV/0!</v>
      </c>
      <c r="H2167" s="272">
        <f t="shared" si="812"/>
        <v>20</v>
      </c>
      <c r="I2167" s="270"/>
      <c r="J2167" s="273">
        <f t="shared" si="819"/>
        <v>200</v>
      </c>
      <c r="K2167" s="271">
        <f t="shared" si="813"/>
        <v>4</v>
      </c>
      <c r="L2167" s="271" t="e">
        <f t="shared" si="814"/>
        <v>#DIV/0!</v>
      </c>
      <c r="M2167" s="272">
        <f t="shared" si="815"/>
        <v>40</v>
      </c>
      <c r="N2167" s="389"/>
      <c r="O2167" s="455" t="e">
        <f>(A2167*B2167*W2167)+(B2167*'Calculateur de trading'!H2167)</f>
        <v>#DIV/0!</v>
      </c>
      <c r="P2167" s="274" t="e">
        <f>O2167/'Déscriptions des trades'!CK2167</f>
        <v>#DIV/0!</v>
      </c>
      <c r="Q2167" s="456" t="e">
        <f>'Déscriptions des trades'!CK2167-O2167</f>
        <v>#DIV/0!</v>
      </c>
      <c r="R2167" s="466" t="e">
        <f t="shared" si="820"/>
        <v>#DIV/0!</v>
      </c>
      <c r="S2167" s="389"/>
      <c r="T2167" s="12"/>
      <c r="U2167" s="25"/>
      <c r="V2167" s="15"/>
      <c r="W2167" s="490">
        <f t="shared" si="824"/>
        <v>0</v>
      </c>
      <c r="X2167" s="21" t="e">
        <f>W2167*U2167/'Déscriptions des trades'!CK2167*'Déscriptions des trades'!B2167</f>
        <v>#DIV/0!</v>
      </c>
      <c r="Y2167" s="459"/>
      <c r="Z2167" s="389"/>
      <c r="AA2167" s="23">
        <f t="shared" si="821"/>
        <v>0.1</v>
      </c>
      <c r="AB2167" s="17" t="e">
        <f>(AA2167*'Déscriptions des trades'!U2167*'Déscriptions des trades'!B2167/'Déscriptions des trades'!CK2167)*'Déscriptions des trades'!W2167</f>
        <v>#DIV/0!</v>
      </c>
      <c r="AC2167" s="265" t="e">
        <f>AB2167*'Déscriptions des trades'!CK2167</f>
        <v>#DIV/0!</v>
      </c>
      <c r="AD2167" s="266" t="e">
        <f>'Déscriptions des trades'!CK2167-AC2167</f>
        <v>#DIV/0!</v>
      </c>
      <c r="AE2167" s="389"/>
      <c r="AF2167" s="399">
        <v>2163</v>
      </c>
      <c r="AG2167" s="389"/>
      <c r="AH2167" s="20"/>
      <c r="AI2167" s="303"/>
      <c r="AJ2167" s="307"/>
      <c r="AK2167" s="161"/>
      <c r="AL2167" s="305"/>
      <c r="AM2167" s="305"/>
      <c r="AN2167" s="162"/>
      <c r="AO2167" s="439"/>
      <c r="AP2167" s="162"/>
      <c r="AQ2167" s="113"/>
      <c r="AR2167" s="113"/>
      <c r="AS2167" s="384"/>
      <c r="AT2167" s="306"/>
      <c r="AU2167" s="306"/>
      <c r="AV2167" s="160"/>
      <c r="AW2167" s="158"/>
      <c r="AX2167" s="385"/>
      <c r="AY2167" s="453"/>
      <c r="AZ2167" s="165"/>
      <c r="BA2167" s="301"/>
      <c r="BB2167" s="165"/>
      <c r="BC2167" s="301"/>
      <c r="BD2167" s="165"/>
      <c r="BE2167" s="302"/>
      <c r="BF2167" s="302"/>
      <c r="BG2167" s="165"/>
      <c r="BH2167" s="303"/>
      <c r="BI2167" s="165"/>
      <c r="BJ2167" s="304"/>
      <c r="BK2167" s="394"/>
      <c r="BL2167" s="302"/>
      <c r="BM2167" s="302"/>
      <c r="BN2167" s="394"/>
      <c r="BO2167" s="302"/>
      <c r="BP2167" s="13"/>
      <c r="BQ2167" s="302"/>
      <c r="BR2167" s="13"/>
      <c r="BS2167" s="302"/>
      <c r="BT2167" s="13"/>
      <c r="BU2167" s="302"/>
      <c r="BV2167" s="386"/>
      <c r="BW2167" s="303"/>
      <c r="BX2167" s="303"/>
      <c r="BY2167" s="302"/>
      <c r="BZ2167" s="302"/>
      <c r="CA2167" s="387"/>
      <c r="CB2167" s="395"/>
      <c r="CC2167" s="12"/>
      <c r="CD2167" s="304"/>
      <c r="CE2167" s="14"/>
      <c r="CF2167" s="395"/>
      <c r="CG2167" s="397"/>
      <c r="CH2167" s="300">
        <f t="shared" si="825"/>
        <v>0</v>
      </c>
      <c r="CI2167" s="26"/>
      <c r="CJ2167" s="17">
        <f t="shared" si="822"/>
        <v>0</v>
      </c>
      <c r="CK2167" s="18">
        <f t="shared" si="833"/>
        <v>12.89</v>
      </c>
      <c r="CM2167" s="164"/>
      <c r="CN2167" s="302"/>
      <c r="CO2167" s="13">
        <f t="shared" si="826"/>
        <v>0</v>
      </c>
      <c r="CP2167" s="302"/>
      <c r="CQ2167" s="13">
        <f t="shared" si="827"/>
        <v>0</v>
      </c>
      <c r="CR2167" s="302"/>
      <c r="CS2167" s="13">
        <f t="shared" si="828"/>
        <v>0</v>
      </c>
      <c r="CT2167" s="302"/>
      <c r="CU2167" s="13">
        <f t="shared" si="823"/>
        <v>0</v>
      </c>
      <c r="CV2167" s="302"/>
      <c r="CW2167" s="13">
        <f t="shared" si="829"/>
        <v>0</v>
      </c>
      <c r="CX2167" s="13">
        <f t="shared" si="830"/>
        <v>0</v>
      </c>
      <c r="CY2167" s="251">
        <f t="shared" si="831"/>
        <v>0</v>
      </c>
      <c r="CZ2167" s="13" t="s">
        <v>29</v>
      </c>
      <c r="DA2167" s="13">
        <v>50</v>
      </c>
      <c r="DB2167" s="22">
        <f t="shared" si="832"/>
        <v>0</v>
      </c>
      <c r="DD2167" s="24"/>
      <c r="DF2167" s="163"/>
      <c r="DH2167" s="24"/>
      <c r="DI2167" s="447"/>
      <c r="DJ2167" s="163"/>
    </row>
    <row r="2168" spans="1:114" s="7" customFormat="1">
      <c r="A2168" s="277">
        <f t="shared" si="816"/>
        <v>50</v>
      </c>
      <c r="B2168" s="21" t="e">
        <f>'Calculateur de trading'!I2168/C2168/W2168</f>
        <v>#DIV/0!</v>
      </c>
      <c r="C2168" s="278">
        <f t="shared" si="817"/>
        <v>10</v>
      </c>
      <c r="D2168" s="426"/>
      <c r="E2168" s="273">
        <f t="shared" si="818"/>
        <v>100</v>
      </c>
      <c r="F2168" s="271">
        <f t="shared" si="810"/>
        <v>2</v>
      </c>
      <c r="G2168" s="271" t="e">
        <f t="shared" si="811"/>
        <v>#DIV/0!</v>
      </c>
      <c r="H2168" s="272">
        <f t="shared" si="812"/>
        <v>20</v>
      </c>
      <c r="I2168" s="270"/>
      <c r="J2168" s="273">
        <f t="shared" si="819"/>
        <v>200</v>
      </c>
      <c r="K2168" s="271">
        <f t="shared" si="813"/>
        <v>4</v>
      </c>
      <c r="L2168" s="271" t="e">
        <f t="shared" si="814"/>
        <v>#DIV/0!</v>
      </c>
      <c r="M2168" s="272">
        <f t="shared" si="815"/>
        <v>40</v>
      </c>
      <c r="N2168" s="389"/>
      <c r="O2168" s="455" t="e">
        <f>(A2168*B2168*W2168)+(B2168*'Calculateur de trading'!H2168)</f>
        <v>#DIV/0!</v>
      </c>
      <c r="P2168" s="274" t="e">
        <f>O2168/'Déscriptions des trades'!CK2168</f>
        <v>#DIV/0!</v>
      </c>
      <c r="Q2168" s="456" t="e">
        <f>'Déscriptions des trades'!CK2168-O2168</f>
        <v>#DIV/0!</v>
      </c>
      <c r="R2168" s="466" t="e">
        <f t="shared" si="820"/>
        <v>#DIV/0!</v>
      </c>
      <c r="S2168" s="389"/>
      <c r="T2168" s="12"/>
      <c r="U2168" s="25"/>
      <c r="V2168" s="15"/>
      <c r="W2168" s="490">
        <f t="shared" si="824"/>
        <v>0</v>
      </c>
      <c r="X2168" s="21" t="e">
        <f>W2168*U2168/'Déscriptions des trades'!CK2168*'Déscriptions des trades'!B2168</f>
        <v>#DIV/0!</v>
      </c>
      <c r="Y2168" s="459"/>
      <c r="Z2168" s="389"/>
      <c r="AA2168" s="23">
        <f t="shared" si="821"/>
        <v>0.1</v>
      </c>
      <c r="AB2168" s="17" t="e">
        <f>(AA2168*'Déscriptions des trades'!U2168*'Déscriptions des trades'!B2168/'Déscriptions des trades'!CK2168)*'Déscriptions des trades'!W2168</f>
        <v>#DIV/0!</v>
      </c>
      <c r="AC2168" s="265" t="e">
        <f>AB2168*'Déscriptions des trades'!CK2168</f>
        <v>#DIV/0!</v>
      </c>
      <c r="AD2168" s="266" t="e">
        <f>'Déscriptions des trades'!CK2168-AC2168</f>
        <v>#DIV/0!</v>
      </c>
      <c r="AE2168" s="389"/>
      <c r="AF2168" s="399">
        <v>2164</v>
      </c>
      <c r="AG2168" s="389"/>
      <c r="AH2168" s="20"/>
      <c r="AI2168" s="303"/>
      <c r="AJ2168" s="307"/>
      <c r="AK2168" s="161"/>
      <c r="AL2168" s="305"/>
      <c r="AM2168" s="305"/>
      <c r="AN2168" s="162"/>
      <c r="AO2168" s="439"/>
      <c r="AP2168" s="162"/>
      <c r="AQ2168" s="113"/>
      <c r="AR2168" s="113"/>
      <c r="AS2168" s="384"/>
      <c r="AT2168" s="306"/>
      <c r="AU2168" s="306"/>
      <c r="AV2168" s="160"/>
      <c r="AW2168" s="158"/>
      <c r="AX2168" s="385"/>
      <c r="AY2168" s="453"/>
      <c r="AZ2168" s="165"/>
      <c r="BA2168" s="301"/>
      <c r="BB2168" s="165"/>
      <c r="BC2168" s="301"/>
      <c r="BD2168" s="165"/>
      <c r="BE2168" s="302"/>
      <c r="BF2168" s="302"/>
      <c r="BG2168" s="165"/>
      <c r="BH2168" s="303"/>
      <c r="BI2168" s="165"/>
      <c r="BJ2168" s="304"/>
      <c r="BK2168" s="394"/>
      <c r="BL2168" s="302"/>
      <c r="BM2168" s="302"/>
      <c r="BN2168" s="394"/>
      <c r="BO2168" s="302"/>
      <c r="BP2168" s="13"/>
      <c r="BQ2168" s="302"/>
      <c r="BR2168" s="13"/>
      <c r="BS2168" s="302"/>
      <c r="BT2168" s="13"/>
      <c r="BU2168" s="302"/>
      <c r="BV2168" s="386"/>
      <c r="BW2168" s="303"/>
      <c r="BX2168" s="303"/>
      <c r="BY2168" s="302"/>
      <c r="BZ2168" s="302"/>
      <c r="CA2168" s="387"/>
      <c r="CB2168" s="395"/>
      <c r="CC2168" s="12"/>
      <c r="CD2168" s="304"/>
      <c r="CE2168" s="14"/>
      <c r="CF2168" s="395"/>
      <c r="CG2168" s="397"/>
      <c r="CH2168" s="300">
        <f t="shared" si="825"/>
        <v>0</v>
      </c>
      <c r="CI2168" s="26"/>
      <c r="CJ2168" s="17">
        <f t="shared" si="822"/>
        <v>0</v>
      </c>
      <c r="CK2168" s="18">
        <f t="shared" si="833"/>
        <v>12.89</v>
      </c>
      <c r="CM2168" s="164"/>
      <c r="CN2168" s="302"/>
      <c r="CO2168" s="13">
        <f t="shared" si="826"/>
        <v>0</v>
      </c>
      <c r="CP2168" s="302"/>
      <c r="CQ2168" s="13">
        <f t="shared" si="827"/>
        <v>0</v>
      </c>
      <c r="CR2168" s="302"/>
      <c r="CS2168" s="13">
        <f t="shared" si="828"/>
        <v>0</v>
      </c>
      <c r="CT2168" s="302"/>
      <c r="CU2168" s="13">
        <f t="shared" si="823"/>
        <v>0</v>
      </c>
      <c r="CV2168" s="302"/>
      <c r="CW2168" s="13">
        <f t="shared" si="829"/>
        <v>0</v>
      </c>
      <c r="CX2168" s="13">
        <f t="shared" si="830"/>
        <v>0</v>
      </c>
      <c r="CY2168" s="251">
        <f t="shared" si="831"/>
        <v>0</v>
      </c>
      <c r="CZ2168" s="13" t="s">
        <v>29</v>
      </c>
      <c r="DA2168" s="13">
        <v>50</v>
      </c>
      <c r="DB2168" s="22">
        <f t="shared" si="832"/>
        <v>0</v>
      </c>
      <c r="DD2168" s="24"/>
      <c r="DF2168" s="163"/>
      <c r="DH2168" s="24"/>
      <c r="DI2168" s="447"/>
      <c r="DJ2168" s="163"/>
    </row>
    <row r="2169" spans="1:114" s="7" customFormat="1">
      <c r="A2169" s="277">
        <f t="shared" si="816"/>
        <v>50</v>
      </c>
      <c r="B2169" s="21" t="e">
        <f>'Calculateur de trading'!I2169/C2169/W2169</f>
        <v>#DIV/0!</v>
      </c>
      <c r="C2169" s="278">
        <f t="shared" si="817"/>
        <v>10</v>
      </c>
      <c r="D2169" s="426"/>
      <c r="E2169" s="273">
        <f t="shared" si="818"/>
        <v>100</v>
      </c>
      <c r="F2169" s="271">
        <f t="shared" si="810"/>
        <v>2</v>
      </c>
      <c r="G2169" s="271" t="e">
        <f t="shared" si="811"/>
        <v>#DIV/0!</v>
      </c>
      <c r="H2169" s="272">
        <f t="shared" si="812"/>
        <v>20</v>
      </c>
      <c r="I2169" s="270"/>
      <c r="J2169" s="273">
        <f t="shared" si="819"/>
        <v>200</v>
      </c>
      <c r="K2169" s="271">
        <f t="shared" si="813"/>
        <v>4</v>
      </c>
      <c r="L2169" s="271" t="e">
        <f t="shared" si="814"/>
        <v>#DIV/0!</v>
      </c>
      <c r="M2169" s="272">
        <f t="shared" si="815"/>
        <v>40</v>
      </c>
      <c r="N2169" s="389"/>
      <c r="O2169" s="455" t="e">
        <f>(A2169*B2169*W2169)+(B2169*'Calculateur de trading'!H2169)</f>
        <v>#DIV/0!</v>
      </c>
      <c r="P2169" s="274" t="e">
        <f>O2169/'Déscriptions des trades'!CK2169</f>
        <v>#DIV/0!</v>
      </c>
      <c r="Q2169" s="456" t="e">
        <f>'Déscriptions des trades'!CK2169-O2169</f>
        <v>#DIV/0!</v>
      </c>
      <c r="R2169" s="466" t="e">
        <f t="shared" si="820"/>
        <v>#DIV/0!</v>
      </c>
      <c r="S2169" s="389"/>
      <c r="T2169" s="12"/>
      <c r="U2169" s="25"/>
      <c r="V2169" s="15"/>
      <c r="W2169" s="490">
        <f t="shared" si="824"/>
        <v>0</v>
      </c>
      <c r="X2169" s="21" t="e">
        <f>W2169*U2169/'Déscriptions des trades'!CK2169*'Déscriptions des trades'!B2169</f>
        <v>#DIV/0!</v>
      </c>
      <c r="Y2169" s="459"/>
      <c r="Z2169" s="389"/>
      <c r="AA2169" s="23">
        <f t="shared" si="821"/>
        <v>0.1</v>
      </c>
      <c r="AB2169" s="17" t="e">
        <f>(AA2169*'Déscriptions des trades'!U2169*'Déscriptions des trades'!B2169/'Déscriptions des trades'!CK2169)*'Déscriptions des trades'!W2169</f>
        <v>#DIV/0!</v>
      </c>
      <c r="AC2169" s="265" t="e">
        <f>AB2169*'Déscriptions des trades'!CK2169</f>
        <v>#DIV/0!</v>
      </c>
      <c r="AD2169" s="266" t="e">
        <f>'Déscriptions des trades'!CK2169-AC2169</f>
        <v>#DIV/0!</v>
      </c>
      <c r="AE2169" s="389"/>
      <c r="AF2169" s="399">
        <v>2165</v>
      </c>
      <c r="AG2169" s="389"/>
      <c r="AH2169" s="20"/>
      <c r="AI2169" s="303"/>
      <c r="AJ2169" s="307"/>
      <c r="AK2169" s="161"/>
      <c r="AL2169" s="305"/>
      <c r="AM2169" s="305"/>
      <c r="AN2169" s="162"/>
      <c r="AO2169" s="439"/>
      <c r="AP2169" s="162"/>
      <c r="AQ2169" s="113"/>
      <c r="AR2169" s="113"/>
      <c r="AS2169" s="384"/>
      <c r="AT2169" s="306"/>
      <c r="AU2169" s="306"/>
      <c r="AV2169" s="160"/>
      <c r="AW2169" s="158"/>
      <c r="AX2169" s="385"/>
      <c r="AY2169" s="453"/>
      <c r="AZ2169" s="165"/>
      <c r="BA2169" s="301"/>
      <c r="BB2169" s="165"/>
      <c r="BC2169" s="301"/>
      <c r="BD2169" s="165"/>
      <c r="BE2169" s="302"/>
      <c r="BF2169" s="302"/>
      <c r="BG2169" s="165"/>
      <c r="BH2169" s="303"/>
      <c r="BI2169" s="165"/>
      <c r="BJ2169" s="304"/>
      <c r="BK2169" s="394"/>
      <c r="BL2169" s="302"/>
      <c r="BM2169" s="302"/>
      <c r="BN2169" s="394"/>
      <c r="BO2169" s="302"/>
      <c r="BP2169" s="13"/>
      <c r="BQ2169" s="302"/>
      <c r="BR2169" s="13"/>
      <c r="BS2169" s="302"/>
      <c r="BT2169" s="13"/>
      <c r="BU2169" s="302"/>
      <c r="BV2169" s="386"/>
      <c r="BW2169" s="303"/>
      <c r="BX2169" s="303"/>
      <c r="BY2169" s="302"/>
      <c r="BZ2169" s="302"/>
      <c r="CA2169" s="387"/>
      <c r="CB2169" s="395"/>
      <c r="CC2169" s="12"/>
      <c r="CD2169" s="304"/>
      <c r="CE2169" s="14"/>
      <c r="CF2169" s="395"/>
      <c r="CG2169" s="397"/>
      <c r="CH2169" s="300">
        <f t="shared" si="825"/>
        <v>0</v>
      </c>
      <c r="CI2169" s="26"/>
      <c r="CJ2169" s="17">
        <f t="shared" si="822"/>
        <v>0</v>
      </c>
      <c r="CK2169" s="18">
        <f t="shared" si="833"/>
        <v>12.89</v>
      </c>
      <c r="CM2169" s="164"/>
      <c r="CN2169" s="302"/>
      <c r="CO2169" s="13">
        <f t="shared" si="826"/>
        <v>0</v>
      </c>
      <c r="CP2169" s="302"/>
      <c r="CQ2169" s="13">
        <f t="shared" si="827"/>
        <v>0</v>
      </c>
      <c r="CR2169" s="302"/>
      <c r="CS2169" s="13">
        <f t="shared" si="828"/>
        <v>0</v>
      </c>
      <c r="CT2169" s="302"/>
      <c r="CU2169" s="13">
        <f t="shared" si="823"/>
        <v>0</v>
      </c>
      <c r="CV2169" s="302"/>
      <c r="CW2169" s="13">
        <f t="shared" si="829"/>
        <v>0</v>
      </c>
      <c r="CX2169" s="13">
        <f t="shared" si="830"/>
        <v>0</v>
      </c>
      <c r="CY2169" s="251">
        <f t="shared" si="831"/>
        <v>0</v>
      </c>
      <c r="CZ2169" s="13" t="s">
        <v>29</v>
      </c>
      <c r="DA2169" s="13">
        <v>50</v>
      </c>
      <c r="DB2169" s="22">
        <f t="shared" si="832"/>
        <v>0</v>
      </c>
      <c r="DD2169" s="24"/>
      <c r="DF2169" s="163"/>
      <c r="DH2169" s="24"/>
      <c r="DI2169" s="447"/>
      <c r="DJ2169" s="163"/>
    </row>
    <row r="2170" spans="1:114" s="7" customFormat="1">
      <c r="A2170" s="277">
        <f t="shared" si="816"/>
        <v>50</v>
      </c>
      <c r="B2170" s="21" t="e">
        <f>'Calculateur de trading'!I2170/C2170/W2170</f>
        <v>#DIV/0!</v>
      </c>
      <c r="C2170" s="278">
        <f t="shared" si="817"/>
        <v>10</v>
      </c>
      <c r="D2170" s="278"/>
      <c r="E2170" s="273">
        <f t="shared" si="818"/>
        <v>100</v>
      </c>
      <c r="F2170" s="271">
        <f t="shared" si="810"/>
        <v>2</v>
      </c>
      <c r="G2170" s="271" t="e">
        <f t="shared" si="811"/>
        <v>#DIV/0!</v>
      </c>
      <c r="H2170" s="272">
        <f t="shared" si="812"/>
        <v>20</v>
      </c>
      <c r="I2170" s="270"/>
      <c r="J2170" s="273">
        <f t="shared" si="819"/>
        <v>200</v>
      </c>
      <c r="K2170" s="271">
        <f t="shared" si="813"/>
        <v>4</v>
      </c>
      <c r="L2170" s="271" t="e">
        <f t="shared" si="814"/>
        <v>#DIV/0!</v>
      </c>
      <c r="M2170" s="272">
        <f t="shared" si="815"/>
        <v>40</v>
      </c>
      <c r="N2170" s="389"/>
      <c r="O2170" s="455" t="e">
        <f>(A2170*B2170*W2170)+(B2170*'Calculateur de trading'!H2170)</f>
        <v>#DIV/0!</v>
      </c>
      <c r="P2170" s="274" t="e">
        <f>O2170/'Déscriptions des trades'!CK2170</f>
        <v>#DIV/0!</v>
      </c>
      <c r="Q2170" s="456" t="e">
        <f>'Déscriptions des trades'!CK2170-O2170</f>
        <v>#DIV/0!</v>
      </c>
      <c r="R2170" s="466" t="e">
        <f t="shared" si="820"/>
        <v>#DIV/0!</v>
      </c>
      <c r="S2170" s="389"/>
      <c r="T2170" s="12"/>
      <c r="U2170" s="25"/>
      <c r="V2170" s="15"/>
      <c r="W2170" s="490">
        <f t="shared" si="824"/>
        <v>0</v>
      </c>
      <c r="X2170" s="21" t="e">
        <f>W2170*U2170/'Déscriptions des trades'!CK2170*'Déscriptions des trades'!B2170</f>
        <v>#DIV/0!</v>
      </c>
      <c r="Y2170" s="459"/>
      <c r="Z2170" s="389"/>
      <c r="AA2170" s="23">
        <f t="shared" si="821"/>
        <v>0.1</v>
      </c>
      <c r="AB2170" s="17" t="e">
        <f>(AA2170*'Déscriptions des trades'!U2170*'Déscriptions des trades'!B2170/'Déscriptions des trades'!CK2170)*'Déscriptions des trades'!W2170</f>
        <v>#DIV/0!</v>
      </c>
      <c r="AC2170" s="265" t="e">
        <f>AB2170*'Déscriptions des trades'!CK2170</f>
        <v>#DIV/0!</v>
      </c>
      <c r="AD2170" s="266" t="e">
        <f>'Déscriptions des trades'!CK2170-AC2170</f>
        <v>#DIV/0!</v>
      </c>
      <c r="AE2170" s="389"/>
      <c r="AF2170" s="399">
        <v>2166</v>
      </c>
      <c r="AG2170" s="389"/>
      <c r="AH2170" s="20"/>
      <c r="AI2170" s="303"/>
      <c r="AJ2170" s="307"/>
      <c r="AK2170" s="161"/>
      <c r="AL2170" s="305"/>
      <c r="AM2170" s="305"/>
      <c r="AN2170" s="162"/>
      <c r="AO2170" s="439"/>
      <c r="AP2170" s="162"/>
      <c r="AQ2170" s="113"/>
      <c r="AR2170" s="113"/>
      <c r="AS2170" s="384"/>
      <c r="AT2170" s="306"/>
      <c r="AU2170" s="306"/>
      <c r="AV2170" s="160"/>
      <c r="AW2170" s="158"/>
      <c r="AX2170" s="385"/>
      <c r="AY2170" s="453"/>
      <c r="AZ2170" s="165"/>
      <c r="BA2170" s="301"/>
      <c r="BB2170" s="165"/>
      <c r="BC2170" s="301"/>
      <c r="BD2170" s="165"/>
      <c r="BE2170" s="302"/>
      <c r="BF2170" s="302"/>
      <c r="BG2170" s="165"/>
      <c r="BH2170" s="303"/>
      <c r="BI2170" s="165"/>
      <c r="BJ2170" s="304"/>
      <c r="BK2170" s="394"/>
      <c r="BL2170" s="302"/>
      <c r="BM2170" s="302"/>
      <c r="BN2170" s="394"/>
      <c r="BO2170" s="302"/>
      <c r="BP2170" s="13"/>
      <c r="BQ2170" s="302"/>
      <c r="BR2170" s="13"/>
      <c r="BS2170" s="302"/>
      <c r="BT2170" s="13"/>
      <c r="BU2170" s="302"/>
      <c r="BV2170" s="386"/>
      <c r="BW2170" s="303"/>
      <c r="BX2170" s="303"/>
      <c r="BY2170" s="302"/>
      <c r="BZ2170" s="302"/>
      <c r="CA2170" s="387"/>
      <c r="CB2170" s="395"/>
      <c r="CC2170" s="12"/>
      <c r="CD2170" s="304"/>
      <c r="CE2170" s="14"/>
      <c r="CF2170" s="395"/>
      <c r="CG2170" s="397"/>
      <c r="CH2170" s="300">
        <f t="shared" si="825"/>
        <v>0</v>
      </c>
      <c r="CI2170" s="26"/>
      <c r="CJ2170" s="17">
        <f t="shared" si="822"/>
        <v>0</v>
      </c>
      <c r="CK2170" s="18">
        <f t="shared" si="833"/>
        <v>12.89</v>
      </c>
      <c r="CM2170" s="164"/>
      <c r="CN2170" s="302"/>
      <c r="CO2170" s="13">
        <f t="shared" si="826"/>
        <v>0</v>
      </c>
      <c r="CP2170" s="302"/>
      <c r="CQ2170" s="13">
        <f t="shared" si="827"/>
        <v>0</v>
      </c>
      <c r="CR2170" s="302"/>
      <c r="CS2170" s="13">
        <f t="shared" si="828"/>
        <v>0</v>
      </c>
      <c r="CT2170" s="302"/>
      <c r="CU2170" s="13">
        <f t="shared" si="823"/>
        <v>0</v>
      </c>
      <c r="CV2170" s="302"/>
      <c r="CW2170" s="13">
        <f t="shared" si="829"/>
        <v>0</v>
      </c>
      <c r="CX2170" s="13">
        <f t="shared" si="830"/>
        <v>0</v>
      </c>
      <c r="CY2170" s="251">
        <f t="shared" si="831"/>
        <v>0</v>
      </c>
      <c r="CZ2170" s="13" t="s">
        <v>29</v>
      </c>
      <c r="DA2170" s="13">
        <v>50</v>
      </c>
      <c r="DB2170" s="22">
        <f t="shared" si="832"/>
        <v>0</v>
      </c>
      <c r="DD2170" s="24"/>
      <c r="DF2170" s="163"/>
      <c r="DH2170" s="24"/>
      <c r="DI2170" s="447"/>
      <c r="DJ2170" s="163"/>
    </row>
    <row r="2171" spans="1:114" s="7" customFormat="1">
      <c r="A2171" s="277">
        <f t="shared" si="816"/>
        <v>50</v>
      </c>
      <c r="B2171" s="21" t="e">
        <f>'Calculateur de trading'!I2171/C2171/W2171</f>
        <v>#DIV/0!</v>
      </c>
      <c r="C2171" s="278">
        <f t="shared" si="817"/>
        <v>10</v>
      </c>
      <c r="D2171" s="426"/>
      <c r="E2171" s="273">
        <f t="shared" si="818"/>
        <v>100</v>
      </c>
      <c r="F2171" s="271">
        <f t="shared" si="810"/>
        <v>2</v>
      </c>
      <c r="G2171" s="271" t="e">
        <f t="shared" si="811"/>
        <v>#DIV/0!</v>
      </c>
      <c r="H2171" s="272">
        <f t="shared" si="812"/>
        <v>20</v>
      </c>
      <c r="I2171" s="270"/>
      <c r="J2171" s="273">
        <f t="shared" si="819"/>
        <v>200</v>
      </c>
      <c r="K2171" s="271">
        <f t="shared" si="813"/>
        <v>4</v>
      </c>
      <c r="L2171" s="271" t="e">
        <f t="shared" si="814"/>
        <v>#DIV/0!</v>
      </c>
      <c r="M2171" s="272">
        <f t="shared" si="815"/>
        <v>40</v>
      </c>
      <c r="N2171" s="389"/>
      <c r="O2171" s="455" t="e">
        <f>(A2171*B2171*W2171)+(B2171*'Calculateur de trading'!H2171)</f>
        <v>#DIV/0!</v>
      </c>
      <c r="P2171" s="274" t="e">
        <f>O2171/'Déscriptions des trades'!CK2171</f>
        <v>#DIV/0!</v>
      </c>
      <c r="Q2171" s="456" t="e">
        <f>'Déscriptions des trades'!CK2171-O2171</f>
        <v>#DIV/0!</v>
      </c>
      <c r="R2171" s="466" t="e">
        <f t="shared" si="820"/>
        <v>#DIV/0!</v>
      </c>
      <c r="S2171" s="389"/>
      <c r="T2171" s="12"/>
      <c r="U2171" s="25"/>
      <c r="V2171" s="15"/>
      <c r="W2171" s="490">
        <f t="shared" si="824"/>
        <v>0</v>
      </c>
      <c r="X2171" s="21" t="e">
        <f>W2171*U2171/'Déscriptions des trades'!CK2171*'Déscriptions des trades'!B2171</f>
        <v>#DIV/0!</v>
      </c>
      <c r="Y2171" s="459"/>
      <c r="Z2171" s="389"/>
      <c r="AA2171" s="23">
        <f t="shared" si="821"/>
        <v>0.1</v>
      </c>
      <c r="AB2171" s="17" t="e">
        <f>(AA2171*'Déscriptions des trades'!U2171*'Déscriptions des trades'!B2171/'Déscriptions des trades'!CK2171)*'Déscriptions des trades'!W2171</f>
        <v>#DIV/0!</v>
      </c>
      <c r="AC2171" s="265" t="e">
        <f>AB2171*'Déscriptions des trades'!CK2171</f>
        <v>#DIV/0!</v>
      </c>
      <c r="AD2171" s="266" t="e">
        <f>'Déscriptions des trades'!CK2171-AC2171</f>
        <v>#DIV/0!</v>
      </c>
      <c r="AE2171" s="389"/>
      <c r="AF2171" s="399">
        <v>2167</v>
      </c>
      <c r="AG2171" s="389"/>
      <c r="AH2171" s="20"/>
      <c r="AI2171" s="303"/>
      <c r="AJ2171" s="307"/>
      <c r="AK2171" s="161"/>
      <c r="AL2171" s="305"/>
      <c r="AM2171" s="305"/>
      <c r="AN2171" s="162"/>
      <c r="AO2171" s="439"/>
      <c r="AP2171" s="162"/>
      <c r="AQ2171" s="113"/>
      <c r="AR2171" s="113"/>
      <c r="AS2171" s="384"/>
      <c r="AT2171" s="306"/>
      <c r="AU2171" s="306"/>
      <c r="AV2171" s="160"/>
      <c r="AW2171" s="158"/>
      <c r="AX2171" s="385"/>
      <c r="AY2171" s="453"/>
      <c r="AZ2171" s="165"/>
      <c r="BA2171" s="301"/>
      <c r="BB2171" s="165"/>
      <c r="BC2171" s="301"/>
      <c r="BD2171" s="165"/>
      <c r="BE2171" s="302"/>
      <c r="BF2171" s="302"/>
      <c r="BG2171" s="165"/>
      <c r="BH2171" s="303"/>
      <c r="BI2171" s="165"/>
      <c r="BJ2171" s="304"/>
      <c r="BK2171" s="394"/>
      <c r="BL2171" s="302"/>
      <c r="BM2171" s="302"/>
      <c r="BN2171" s="394"/>
      <c r="BO2171" s="302"/>
      <c r="BP2171" s="13"/>
      <c r="BQ2171" s="302"/>
      <c r="BR2171" s="13"/>
      <c r="BS2171" s="302"/>
      <c r="BT2171" s="13"/>
      <c r="BU2171" s="302"/>
      <c r="BV2171" s="386"/>
      <c r="BW2171" s="303"/>
      <c r="BX2171" s="303"/>
      <c r="BY2171" s="302"/>
      <c r="BZ2171" s="302"/>
      <c r="CA2171" s="387"/>
      <c r="CB2171" s="395"/>
      <c r="CC2171" s="12"/>
      <c r="CD2171" s="304"/>
      <c r="CE2171" s="14"/>
      <c r="CF2171" s="395"/>
      <c r="CG2171" s="397"/>
      <c r="CH2171" s="300">
        <f t="shared" si="825"/>
        <v>0</v>
      </c>
      <c r="CI2171" s="26"/>
      <c r="CJ2171" s="17">
        <f t="shared" si="822"/>
        <v>0</v>
      </c>
      <c r="CK2171" s="18">
        <f t="shared" si="833"/>
        <v>12.89</v>
      </c>
      <c r="CM2171" s="164"/>
      <c r="CN2171" s="302"/>
      <c r="CO2171" s="13">
        <f t="shared" si="826"/>
        <v>0</v>
      </c>
      <c r="CP2171" s="302"/>
      <c r="CQ2171" s="13">
        <f t="shared" si="827"/>
        <v>0</v>
      </c>
      <c r="CR2171" s="302"/>
      <c r="CS2171" s="13">
        <f t="shared" si="828"/>
        <v>0</v>
      </c>
      <c r="CT2171" s="302"/>
      <c r="CU2171" s="13">
        <f t="shared" si="823"/>
        <v>0</v>
      </c>
      <c r="CV2171" s="302"/>
      <c r="CW2171" s="13">
        <f t="shared" si="829"/>
        <v>0</v>
      </c>
      <c r="CX2171" s="13">
        <f t="shared" si="830"/>
        <v>0</v>
      </c>
      <c r="CY2171" s="251">
        <f t="shared" si="831"/>
        <v>0</v>
      </c>
      <c r="CZ2171" s="13" t="s">
        <v>29</v>
      </c>
      <c r="DA2171" s="13">
        <v>50</v>
      </c>
      <c r="DB2171" s="22">
        <f t="shared" si="832"/>
        <v>0</v>
      </c>
      <c r="DD2171" s="24"/>
      <c r="DF2171" s="163"/>
      <c r="DH2171" s="24"/>
      <c r="DI2171" s="447"/>
      <c r="DJ2171" s="163"/>
    </row>
    <row r="2172" spans="1:114" s="7" customFormat="1">
      <c r="A2172" s="277">
        <f t="shared" si="816"/>
        <v>50</v>
      </c>
      <c r="B2172" s="21" t="e">
        <f>'Calculateur de trading'!I2172/C2172/W2172</f>
        <v>#DIV/0!</v>
      </c>
      <c r="C2172" s="278">
        <f t="shared" si="817"/>
        <v>10</v>
      </c>
      <c r="D2172" s="278"/>
      <c r="E2172" s="273">
        <f t="shared" si="818"/>
        <v>100</v>
      </c>
      <c r="F2172" s="271">
        <f t="shared" si="810"/>
        <v>2</v>
      </c>
      <c r="G2172" s="271" t="e">
        <f t="shared" si="811"/>
        <v>#DIV/0!</v>
      </c>
      <c r="H2172" s="272">
        <f t="shared" si="812"/>
        <v>20</v>
      </c>
      <c r="I2172" s="270"/>
      <c r="J2172" s="273">
        <f t="shared" si="819"/>
        <v>200</v>
      </c>
      <c r="K2172" s="271">
        <f t="shared" si="813"/>
        <v>4</v>
      </c>
      <c r="L2172" s="271" t="e">
        <f t="shared" si="814"/>
        <v>#DIV/0!</v>
      </c>
      <c r="M2172" s="272">
        <f t="shared" si="815"/>
        <v>40</v>
      </c>
      <c r="N2172" s="389"/>
      <c r="O2172" s="455" t="e">
        <f>(A2172*B2172*W2172)+(B2172*'Calculateur de trading'!H2172)</f>
        <v>#DIV/0!</v>
      </c>
      <c r="P2172" s="274" t="e">
        <f>O2172/'Déscriptions des trades'!CK2172</f>
        <v>#DIV/0!</v>
      </c>
      <c r="Q2172" s="456" t="e">
        <f>'Déscriptions des trades'!CK2172-O2172</f>
        <v>#DIV/0!</v>
      </c>
      <c r="R2172" s="466" t="e">
        <f t="shared" si="820"/>
        <v>#DIV/0!</v>
      </c>
      <c r="S2172" s="389"/>
      <c r="T2172" s="12"/>
      <c r="U2172" s="25"/>
      <c r="V2172" s="15"/>
      <c r="W2172" s="490">
        <f t="shared" si="824"/>
        <v>0</v>
      </c>
      <c r="X2172" s="21" t="e">
        <f>W2172*U2172/'Déscriptions des trades'!CK2172*'Déscriptions des trades'!B2172</f>
        <v>#DIV/0!</v>
      </c>
      <c r="Y2172" s="459"/>
      <c r="Z2172" s="389"/>
      <c r="AA2172" s="23">
        <f t="shared" si="821"/>
        <v>0.1</v>
      </c>
      <c r="AB2172" s="17" t="e">
        <f>(AA2172*'Déscriptions des trades'!U2172*'Déscriptions des trades'!B2172/'Déscriptions des trades'!CK2172)*'Déscriptions des trades'!W2172</f>
        <v>#DIV/0!</v>
      </c>
      <c r="AC2172" s="265" t="e">
        <f>AB2172*'Déscriptions des trades'!CK2172</f>
        <v>#DIV/0!</v>
      </c>
      <c r="AD2172" s="266" t="e">
        <f>'Déscriptions des trades'!CK2172-AC2172</f>
        <v>#DIV/0!</v>
      </c>
      <c r="AE2172" s="389"/>
      <c r="AF2172" s="399">
        <v>2168</v>
      </c>
      <c r="AG2172" s="389"/>
      <c r="AH2172" s="20"/>
      <c r="AI2172" s="303"/>
      <c r="AJ2172" s="307"/>
      <c r="AK2172" s="161"/>
      <c r="AL2172" s="305"/>
      <c r="AM2172" s="305"/>
      <c r="AN2172" s="162"/>
      <c r="AO2172" s="439"/>
      <c r="AP2172" s="162"/>
      <c r="AQ2172" s="113"/>
      <c r="AR2172" s="113"/>
      <c r="AS2172" s="384"/>
      <c r="AT2172" s="306"/>
      <c r="AU2172" s="306"/>
      <c r="AV2172" s="160"/>
      <c r="AW2172" s="158"/>
      <c r="AX2172" s="385"/>
      <c r="AY2172" s="453"/>
      <c r="AZ2172" s="165"/>
      <c r="BA2172" s="301"/>
      <c r="BB2172" s="165"/>
      <c r="BC2172" s="301"/>
      <c r="BD2172" s="165"/>
      <c r="BE2172" s="302"/>
      <c r="BF2172" s="302"/>
      <c r="BG2172" s="165"/>
      <c r="BH2172" s="303"/>
      <c r="BI2172" s="165"/>
      <c r="BJ2172" s="304"/>
      <c r="BK2172" s="394"/>
      <c r="BL2172" s="302"/>
      <c r="BM2172" s="302"/>
      <c r="BN2172" s="394"/>
      <c r="BO2172" s="302"/>
      <c r="BP2172" s="13"/>
      <c r="BQ2172" s="302"/>
      <c r="BR2172" s="13"/>
      <c r="BS2172" s="302"/>
      <c r="BT2172" s="13"/>
      <c r="BU2172" s="302"/>
      <c r="BV2172" s="386"/>
      <c r="BW2172" s="303"/>
      <c r="BX2172" s="303"/>
      <c r="BY2172" s="302"/>
      <c r="BZ2172" s="302"/>
      <c r="CA2172" s="387"/>
      <c r="CB2172" s="395"/>
      <c r="CC2172" s="12"/>
      <c r="CD2172" s="304"/>
      <c r="CE2172" s="14"/>
      <c r="CF2172" s="395"/>
      <c r="CG2172" s="397"/>
      <c r="CH2172" s="300">
        <f t="shared" si="825"/>
        <v>0</v>
      </c>
      <c r="CI2172" s="26"/>
      <c r="CJ2172" s="17">
        <f t="shared" si="822"/>
        <v>0</v>
      </c>
      <c r="CK2172" s="18">
        <f t="shared" si="833"/>
        <v>12.89</v>
      </c>
      <c r="CM2172" s="164"/>
      <c r="CN2172" s="302"/>
      <c r="CO2172" s="13">
        <f t="shared" si="826"/>
        <v>0</v>
      </c>
      <c r="CP2172" s="302"/>
      <c r="CQ2172" s="13">
        <f t="shared" si="827"/>
        <v>0</v>
      </c>
      <c r="CR2172" s="302"/>
      <c r="CS2172" s="13">
        <f t="shared" si="828"/>
        <v>0</v>
      </c>
      <c r="CT2172" s="302"/>
      <c r="CU2172" s="13">
        <f t="shared" si="823"/>
        <v>0</v>
      </c>
      <c r="CV2172" s="302"/>
      <c r="CW2172" s="13">
        <f t="shared" si="829"/>
        <v>0</v>
      </c>
      <c r="CX2172" s="13">
        <f t="shared" si="830"/>
        <v>0</v>
      </c>
      <c r="CY2172" s="251">
        <f t="shared" si="831"/>
        <v>0</v>
      </c>
      <c r="CZ2172" s="13" t="s">
        <v>29</v>
      </c>
      <c r="DA2172" s="13">
        <v>50</v>
      </c>
      <c r="DB2172" s="22">
        <f t="shared" si="832"/>
        <v>0</v>
      </c>
      <c r="DD2172" s="24"/>
      <c r="DF2172" s="163"/>
      <c r="DH2172" s="24"/>
      <c r="DI2172" s="447"/>
      <c r="DJ2172" s="163"/>
    </row>
    <row r="2173" spans="1:114" s="7" customFormat="1">
      <c r="A2173" s="277">
        <f t="shared" si="816"/>
        <v>50</v>
      </c>
      <c r="B2173" s="21" t="e">
        <f>'Calculateur de trading'!I2173/C2173/W2173</f>
        <v>#DIV/0!</v>
      </c>
      <c r="C2173" s="278">
        <f t="shared" si="817"/>
        <v>10</v>
      </c>
      <c r="D2173" s="426"/>
      <c r="E2173" s="273">
        <f t="shared" si="818"/>
        <v>100</v>
      </c>
      <c r="F2173" s="271">
        <f t="shared" si="810"/>
        <v>2</v>
      </c>
      <c r="G2173" s="271" t="e">
        <f t="shared" si="811"/>
        <v>#DIV/0!</v>
      </c>
      <c r="H2173" s="272">
        <f t="shared" si="812"/>
        <v>20</v>
      </c>
      <c r="I2173" s="270"/>
      <c r="J2173" s="273">
        <f t="shared" si="819"/>
        <v>200</v>
      </c>
      <c r="K2173" s="271">
        <f t="shared" si="813"/>
        <v>4</v>
      </c>
      <c r="L2173" s="271" t="e">
        <f t="shared" si="814"/>
        <v>#DIV/0!</v>
      </c>
      <c r="M2173" s="272">
        <f t="shared" si="815"/>
        <v>40</v>
      </c>
      <c r="N2173" s="389"/>
      <c r="O2173" s="455" t="e">
        <f>(A2173*B2173*W2173)+(B2173*'Calculateur de trading'!H2173)</f>
        <v>#DIV/0!</v>
      </c>
      <c r="P2173" s="274" t="e">
        <f>O2173/'Déscriptions des trades'!CK2173</f>
        <v>#DIV/0!</v>
      </c>
      <c r="Q2173" s="456" t="e">
        <f>'Déscriptions des trades'!CK2173-O2173</f>
        <v>#DIV/0!</v>
      </c>
      <c r="R2173" s="466" t="e">
        <f t="shared" si="820"/>
        <v>#DIV/0!</v>
      </c>
      <c r="S2173" s="389"/>
      <c r="T2173" s="12"/>
      <c r="U2173" s="25"/>
      <c r="V2173" s="15"/>
      <c r="W2173" s="490">
        <f t="shared" si="824"/>
        <v>0</v>
      </c>
      <c r="X2173" s="21" t="e">
        <f>W2173*U2173/'Déscriptions des trades'!CK2173*'Déscriptions des trades'!B2173</f>
        <v>#DIV/0!</v>
      </c>
      <c r="Y2173" s="459"/>
      <c r="Z2173" s="389"/>
      <c r="AA2173" s="23">
        <f t="shared" si="821"/>
        <v>0.1</v>
      </c>
      <c r="AB2173" s="17" t="e">
        <f>(AA2173*'Déscriptions des trades'!U2173*'Déscriptions des trades'!B2173/'Déscriptions des trades'!CK2173)*'Déscriptions des trades'!W2173</f>
        <v>#DIV/0!</v>
      </c>
      <c r="AC2173" s="265" t="e">
        <f>AB2173*'Déscriptions des trades'!CK2173</f>
        <v>#DIV/0!</v>
      </c>
      <c r="AD2173" s="266" t="e">
        <f>'Déscriptions des trades'!CK2173-AC2173</f>
        <v>#DIV/0!</v>
      </c>
      <c r="AE2173" s="389"/>
      <c r="AF2173" s="399">
        <v>2169</v>
      </c>
      <c r="AG2173" s="389"/>
      <c r="AH2173" s="20"/>
      <c r="AI2173" s="303"/>
      <c r="AJ2173" s="307"/>
      <c r="AK2173" s="161"/>
      <c r="AL2173" s="305"/>
      <c r="AM2173" s="305"/>
      <c r="AN2173" s="162"/>
      <c r="AO2173" s="439"/>
      <c r="AP2173" s="162"/>
      <c r="AQ2173" s="113"/>
      <c r="AR2173" s="113"/>
      <c r="AS2173" s="384"/>
      <c r="AT2173" s="306"/>
      <c r="AU2173" s="306"/>
      <c r="AV2173" s="160"/>
      <c r="AW2173" s="158"/>
      <c r="AX2173" s="385"/>
      <c r="AY2173" s="453"/>
      <c r="AZ2173" s="165"/>
      <c r="BA2173" s="301"/>
      <c r="BB2173" s="165"/>
      <c r="BC2173" s="301"/>
      <c r="BD2173" s="165"/>
      <c r="BE2173" s="302"/>
      <c r="BF2173" s="302"/>
      <c r="BG2173" s="165"/>
      <c r="BH2173" s="303"/>
      <c r="BI2173" s="165"/>
      <c r="BJ2173" s="304"/>
      <c r="BK2173" s="394"/>
      <c r="BL2173" s="302"/>
      <c r="BM2173" s="302"/>
      <c r="BN2173" s="394"/>
      <c r="BO2173" s="302"/>
      <c r="BP2173" s="13"/>
      <c r="BQ2173" s="302"/>
      <c r="BR2173" s="13"/>
      <c r="BS2173" s="302"/>
      <c r="BT2173" s="13"/>
      <c r="BU2173" s="302"/>
      <c r="BV2173" s="386"/>
      <c r="BW2173" s="303"/>
      <c r="BX2173" s="303"/>
      <c r="BY2173" s="302"/>
      <c r="BZ2173" s="302"/>
      <c r="CA2173" s="387"/>
      <c r="CB2173" s="395"/>
      <c r="CC2173" s="12"/>
      <c r="CD2173" s="304"/>
      <c r="CE2173" s="14"/>
      <c r="CF2173" s="395"/>
      <c r="CG2173" s="397"/>
      <c r="CH2173" s="300">
        <f t="shared" si="825"/>
        <v>0</v>
      </c>
      <c r="CI2173" s="26"/>
      <c r="CJ2173" s="17">
        <f t="shared" si="822"/>
        <v>0</v>
      </c>
      <c r="CK2173" s="18">
        <f t="shared" si="833"/>
        <v>12.89</v>
      </c>
      <c r="CM2173" s="164"/>
      <c r="CN2173" s="302"/>
      <c r="CO2173" s="13">
        <f t="shared" si="826"/>
        <v>0</v>
      </c>
      <c r="CP2173" s="302"/>
      <c r="CQ2173" s="13">
        <f t="shared" si="827"/>
        <v>0</v>
      </c>
      <c r="CR2173" s="302"/>
      <c r="CS2173" s="13">
        <f t="shared" si="828"/>
        <v>0</v>
      </c>
      <c r="CT2173" s="302"/>
      <c r="CU2173" s="13">
        <f t="shared" si="823"/>
        <v>0</v>
      </c>
      <c r="CV2173" s="302"/>
      <c r="CW2173" s="13">
        <f t="shared" si="829"/>
        <v>0</v>
      </c>
      <c r="CX2173" s="13">
        <f t="shared" si="830"/>
        <v>0</v>
      </c>
      <c r="CY2173" s="251">
        <f t="shared" si="831"/>
        <v>0</v>
      </c>
      <c r="CZ2173" s="13" t="s">
        <v>29</v>
      </c>
      <c r="DA2173" s="13">
        <v>50</v>
      </c>
      <c r="DB2173" s="22">
        <f t="shared" si="832"/>
        <v>0</v>
      </c>
      <c r="DD2173" s="24"/>
      <c r="DF2173" s="163"/>
      <c r="DH2173" s="24"/>
      <c r="DI2173" s="447"/>
      <c r="DJ2173" s="163"/>
    </row>
    <row r="2174" spans="1:114" s="7" customFormat="1">
      <c r="A2174" s="277">
        <f t="shared" si="816"/>
        <v>50</v>
      </c>
      <c r="B2174" s="21" t="e">
        <f>'Calculateur de trading'!I2174/C2174/W2174</f>
        <v>#DIV/0!</v>
      </c>
      <c r="C2174" s="278">
        <f t="shared" si="817"/>
        <v>10</v>
      </c>
      <c r="D2174" s="278"/>
      <c r="E2174" s="273">
        <f t="shared" si="818"/>
        <v>100</v>
      </c>
      <c r="F2174" s="271">
        <f t="shared" si="810"/>
        <v>2</v>
      </c>
      <c r="G2174" s="271" t="e">
        <f t="shared" si="811"/>
        <v>#DIV/0!</v>
      </c>
      <c r="H2174" s="272">
        <f t="shared" si="812"/>
        <v>20</v>
      </c>
      <c r="I2174" s="270"/>
      <c r="J2174" s="273">
        <f t="shared" si="819"/>
        <v>200</v>
      </c>
      <c r="K2174" s="271">
        <f t="shared" si="813"/>
        <v>4</v>
      </c>
      <c r="L2174" s="271" t="e">
        <f t="shared" si="814"/>
        <v>#DIV/0!</v>
      </c>
      <c r="M2174" s="272">
        <f t="shared" si="815"/>
        <v>40</v>
      </c>
      <c r="N2174" s="389"/>
      <c r="O2174" s="455" t="e">
        <f>(A2174*B2174*W2174)+(B2174*'Calculateur de trading'!H2174)</f>
        <v>#DIV/0!</v>
      </c>
      <c r="P2174" s="274" t="e">
        <f>O2174/'Déscriptions des trades'!CK2174</f>
        <v>#DIV/0!</v>
      </c>
      <c r="Q2174" s="456" t="e">
        <f>'Déscriptions des trades'!CK2174-O2174</f>
        <v>#DIV/0!</v>
      </c>
      <c r="R2174" s="466" t="e">
        <f t="shared" si="820"/>
        <v>#DIV/0!</v>
      </c>
      <c r="S2174" s="389"/>
      <c r="T2174" s="12"/>
      <c r="U2174" s="25"/>
      <c r="V2174" s="15"/>
      <c r="W2174" s="490">
        <f t="shared" si="824"/>
        <v>0</v>
      </c>
      <c r="X2174" s="21" t="e">
        <f>W2174*U2174/'Déscriptions des trades'!CK2174*'Déscriptions des trades'!B2174</f>
        <v>#DIV/0!</v>
      </c>
      <c r="Y2174" s="459"/>
      <c r="Z2174" s="389"/>
      <c r="AA2174" s="23">
        <f t="shared" si="821"/>
        <v>0.1</v>
      </c>
      <c r="AB2174" s="17" t="e">
        <f>(AA2174*'Déscriptions des trades'!U2174*'Déscriptions des trades'!B2174/'Déscriptions des trades'!CK2174)*'Déscriptions des trades'!W2174</f>
        <v>#DIV/0!</v>
      </c>
      <c r="AC2174" s="265" t="e">
        <f>AB2174*'Déscriptions des trades'!CK2174</f>
        <v>#DIV/0!</v>
      </c>
      <c r="AD2174" s="266" t="e">
        <f>'Déscriptions des trades'!CK2174-AC2174</f>
        <v>#DIV/0!</v>
      </c>
      <c r="AE2174" s="389"/>
      <c r="AF2174" s="399">
        <v>2170</v>
      </c>
      <c r="AG2174" s="389"/>
      <c r="AH2174" s="20"/>
      <c r="AI2174" s="303"/>
      <c r="AJ2174" s="307"/>
      <c r="AK2174" s="161"/>
      <c r="AL2174" s="305"/>
      <c r="AM2174" s="305"/>
      <c r="AN2174" s="162"/>
      <c r="AO2174" s="439"/>
      <c r="AP2174" s="162"/>
      <c r="AQ2174" s="113"/>
      <c r="AR2174" s="113"/>
      <c r="AS2174" s="384"/>
      <c r="AT2174" s="306"/>
      <c r="AU2174" s="306"/>
      <c r="AV2174" s="160"/>
      <c r="AW2174" s="158"/>
      <c r="AX2174" s="385"/>
      <c r="AY2174" s="453"/>
      <c r="AZ2174" s="165"/>
      <c r="BA2174" s="301"/>
      <c r="BB2174" s="165"/>
      <c r="BC2174" s="301"/>
      <c r="BD2174" s="165"/>
      <c r="BE2174" s="302"/>
      <c r="BF2174" s="302"/>
      <c r="BG2174" s="165"/>
      <c r="BH2174" s="303"/>
      <c r="BI2174" s="165"/>
      <c r="BJ2174" s="304"/>
      <c r="BK2174" s="394"/>
      <c r="BL2174" s="302"/>
      <c r="BM2174" s="302"/>
      <c r="BN2174" s="394"/>
      <c r="BO2174" s="302"/>
      <c r="BP2174" s="13"/>
      <c r="BQ2174" s="302"/>
      <c r="BR2174" s="13"/>
      <c r="BS2174" s="302"/>
      <c r="BT2174" s="13"/>
      <c r="BU2174" s="302"/>
      <c r="BV2174" s="386"/>
      <c r="BW2174" s="303"/>
      <c r="BX2174" s="303"/>
      <c r="BY2174" s="302"/>
      <c r="BZ2174" s="302"/>
      <c r="CA2174" s="387"/>
      <c r="CB2174" s="395"/>
      <c r="CC2174" s="12"/>
      <c r="CD2174" s="304"/>
      <c r="CE2174" s="14"/>
      <c r="CF2174" s="395"/>
      <c r="CG2174" s="397"/>
      <c r="CH2174" s="300">
        <f t="shared" si="825"/>
        <v>0</v>
      </c>
      <c r="CI2174" s="26"/>
      <c r="CJ2174" s="17">
        <f t="shared" si="822"/>
        <v>0</v>
      </c>
      <c r="CK2174" s="18">
        <f t="shared" si="833"/>
        <v>12.89</v>
      </c>
      <c r="CM2174" s="164"/>
      <c r="CN2174" s="302"/>
      <c r="CO2174" s="13">
        <f t="shared" si="826"/>
        <v>0</v>
      </c>
      <c r="CP2174" s="302"/>
      <c r="CQ2174" s="13">
        <f t="shared" si="827"/>
        <v>0</v>
      </c>
      <c r="CR2174" s="302"/>
      <c r="CS2174" s="13">
        <f t="shared" si="828"/>
        <v>0</v>
      </c>
      <c r="CT2174" s="302"/>
      <c r="CU2174" s="13">
        <f t="shared" si="823"/>
        <v>0</v>
      </c>
      <c r="CV2174" s="302"/>
      <c r="CW2174" s="13">
        <f t="shared" si="829"/>
        <v>0</v>
      </c>
      <c r="CX2174" s="13">
        <f t="shared" si="830"/>
        <v>0</v>
      </c>
      <c r="CY2174" s="251">
        <f t="shared" si="831"/>
        <v>0</v>
      </c>
      <c r="CZ2174" s="13" t="s">
        <v>29</v>
      </c>
      <c r="DA2174" s="13">
        <v>50</v>
      </c>
      <c r="DB2174" s="22">
        <f t="shared" si="832"/>
        <v>0</v>
      </c>
      <c r="DD2174" s="24"/>
      <c r="DF2174" s="163"/>
      <c r="DH2174" s="24"/>
      <c r="DI2174" s="447"/>
      <c r="DJ2174" s="163"/>
    </row>
    <row r="2175" spans="1:114" s="7" customFormat="1">
      <c r="A2175" s="277">
        <f t="shared" si="816"/>
        <v>50</v>
      </c>
      <c r="B2175" s="21" t="e">
        <f>'Calculateur de trading'!I2175/C2175/W2175</f>
        <v>#DIV/0!</v>
      </c>
      <c r="C2175" s="278">
        <f t="shared" si="817"/>
        <v>10</v>
      </c>
      <c r="D2175" s="426"/>
      <c r="E2175" s="273">
        <f t="shared" si="818"/>
        <v>100</v>
      </c>
      <c r="F2175" s="271">
        <f t="shared" si="810"/>
        <v>2</v>
      </c>
      <c r="G2175" s="271" t="e">
        <f t="shared" si="811"/>
        <v>#DIV/0!</v>
      </c>
      <c r="H2175" s="272">
        <f t="shared" si="812"/>
        <v>20</v>
      </c>
      <c r="I2175" s="270"/>
      <c r="J2175" s="273">
        <f t="shared" si="819"/>
        <v>200</v>
      </c>
      <c r="K2175" s="271">
        <f t="shared" si="813"/>
        <v>4</v>
      </c>
      <c r="L2175" s="271" t="e">
        <f t="shared" si="814"/>
        <v>#DIV/0!</v>
      </c>
      <c r="M2175" s="272">
        <f t="shared" si="815"/>
        <v>40</v>
      </c>
      <c r="N2175" s="389"/>
      <c r="O2175" s="455" t="e">
        <f>(A2175*B2175*W2175)+(B2175*'Calculateur de trading'!H2175)</f>
        <v>#DIV/0!</v>
      </c>
      <c r="P2175" s="274" t="e">
        <f>O2175/'Déscriptions des trades'!CK2175</f>
        <v>#DIV/0!</v>
      </c>
      <c r="Q2175" s="456" t="e">
        <f>'Déscriptions des trades'!CK2175-O2175</f>
        <v>#DIV/0!</v>
      </c>
      <c r="R2175" s="466" t="e">
        <f t="shared" si="820"/>
        <v>#DIV/0!</v>
      </c>
      <c r="S2175" s="389"/>
      <c r="T2175" s="12"/>
      <c r="U2175" s="25"/>
      <c r="V2175" s="15"/>
      <c r="W2175" s="490">
        <f t="shared" si="824"/>
        <v>0</v>
      </c>
      <c r="X2175" s="21" t="e">
        <f>W2175*U2175/'Déscriptions des trades'!CK2175*'Déscriptions des trades'!B2175</f>
        <v>#DIV/0!</v>
      </c>
      <c r="Y2175" s="459"/>
      <c r="Z2175" s="389"/>
      <c r="AA2175" s="23">
        <f t="shared" si="821"/>
        <v>0.1</v>
      </c>
      <c r="AB2175" s="17" t="e">
        <f>(AA2175*'Déscriptions des trades'!U2175*'Déscriptions des trades'!B2175/'Déscriptions des trades'!CK2175)*'Déscriptions des trades'!W2175</f>
        <v>#DIV/0!</v>
      </c>
      <c r="AC2175" s="265" t="e">
        <f>AB2175*'Déscriptions des trades'!CK2175</f>
        <v>#DIV/0!</v>
      </c>
      <c r="AD2175" s="266" t="e">
        <f>'Déscriptions des trades'!CK2175-AC2175</f>
        <v>#DIV/0!</v>
      </c>
      <c r="AE2175" s="389"/>
      <c r="AF2175" s="399">
        <v>2171</v>
      </c>
      <c r="AG2175" s="389"/>
      <c r="AH2175" s="20"/>
      <c r="AI2175" s="303"/>
      <c r="AJ2175" s="307"/>
      <c r="AK2175" s="161"/>
      <c r="AL2175" s="305"/>
      <c r="AM2175" s="305"/>
      <c r="AN2175" s="162"/>
      <c r="AO2175" s="439"/>
      <c r="AP2175" s="162"/>
      <c r="AQ2175" s="113"/>
      <c r="AR2175" s="113"/>
      <c r="AS2175" s="384"/>
      <c r="AT2175" s="306"/>
      <c r="AU2175" s="306"/>
      <c r="AV2175" s="160"/>
      <c r="AW2175" s="158"/>
      <c r="AX2175" s="385"/>
      <c r="AY2175" s="453"/>
      <c r="AZ2175" s="165"/>
      <c r="BA2175" s="301"/>
      <c r="BB2175" s="165"/>
      <c r="BC2175" s="301"/>
      <c r="BD2175" s="165"/>
      <c r="BE2175" s="302"/>
      <c r="BF2175" s="302"/>
      <c r="BG2175" s="165"/>
      <c r="BH2175" s="303"/>
      <c r="BI2175" s="165"/>
      <c r="BJ2175" s="304"/>
      <c r="BK2175" s="394"/>
      <c r="BL2175" s="302"/>
      <c r="BM2175" s="302"/>
      <c r="BN2175" s="394"/>
      <c r="BO2175" s="302"/>
      <c r="BP2175" s="13"/>
      <c r="BQ2175" s="302"/>
      <c r="BR2175" s="13"/>
      <c r="BS2175" s="302"/>
      <c r="BT2175" s="13"/>
      <c r="BU2175" s="302"/>
      <c r="BV2175" s="386"/>
      <c r="BW2175" s="303"/>
      <c r="BX2175" s="303"/>
      <c r="BY2175" s="302"/>
      <c r="BZ2175" s="302"/>
      <c r="CA2175" s="387"/>
      <c r="CB2175" s="395"/>
      <c r="CC2175" s="12"/>
      <c r="CD2175" s="304"/>
      <c r="CE2175" s="14"/>
      <c r="CF2175" s="395"/>
      <c r="CG2175" s="397"/>
      <c r="CH2175" s="300">
        <f t="shared" si="825"/>
        <v>0</v>
      </c>
      <c r="CI2175" s="26"/>
      <c r="CJ2175" s="17">
        <f t="shared" si="822"/>
        <v>0</v>
      </c>
      <c r="CK2175" s="18">
        <f t="shared" si="833"/>
        <v>12.89</v>
      </c>
      <c r="CM2175" s="164"/>
      <c r="CN2175" s="302"/>
      <c r="CO2175" s="13">
        <f t="shared" si="826"/>
        <v>0</v>
      </c>
      <c r="CP2175" s="302"/>
      <c r="CQ2175" s="13">
        <f t="shared" si="827"/>
        <v>0</v>
      </c>
      <c r="CR2175" s="302"/>
      <c r="CS2175" s="13">
        <f t="shared" si="828"/>
        <v>0</v>
      </c>
      <c r="CT2175" s="302"/>
      <c r="CU2175" s="13">
        <f t="shared" si="823"/>
        <v>0</v>
      </c>
      <c r="CV2175" s="302"/>
      <c r="CW2175" s="13">
        <f t="shared" si="829"/>
        <v>0</v>
      </c>
      <c r="CX2175" s="13">
        <f t="shared" si="830"/>
        <v>0</v>
      </c>
      <c r="CY2175" s="251">
        <f t="shared" si="831"/>
        <v>0</v>
      </c>
      <c r="CZ2175" s="13" t="s">
        <v>29</v>
      </c>
      <c r="DA2175" s="13">
        <v>50</v>
      </c>
      <c r="DB2175" s="22">
        <f t="shared" si="832"/>
        <v>0</v>
      </c>
      <c r="DD2175" s="24"/>
      <c r="DF2175" s="163"/>
      <c r="DH2175" s="24"/>
      <c r="DI2175" s="447"/>
      <c r="DJ2175" s="163"/>
    </row>
    <row r="2176" spans="1:114" s="7" customFormat="1">
      <c r="A2176" s="277">
        <f t="shared" si="816"/>
        <v>50</v>
      </c>
      <c r="B2176" s="21" t="e">
        <f>'Calculateur de trading'!I2176/C2176/W2176</f>
        <v>#DIV/0!</v>
      </c>
      <c r="C2176" s="278">
        <f t="shared" si="817"/>
        <v>10</v>
      </c>
      <c r="D2176" s="426"/>
      <c r="E2176" s="273">
        <f t="shared" si="818"/>
        <v>100</v>
      </c>
      <c r="F2176" s="271">
        <f t="shared" si="810"/>
        <v>2</v>
      </c>
      <c r="G2176" s="271" t="e">
        <f t="shared" si="811"/>
        <v>#DIV/0!</v>
      </c>
      <c r="H2176" s="272">
        <f t="shared" si="812"/>
        <v>20</v>
      </c>
      <c r="I2176" s="270"/>
      <c r="J2176" s="273">
        <f t="shared" si="819"/>
        <v>200</v>
      </c>
      <c r="K2176" s="271">
        <f t="shared" si="813"/>
        <v>4</v>
      </c>
      <c r="L2176" s="271" t="e">
        <f t="shared" si="814"/>
        <v>#DIV/0!</v>
      </c>
      <c r="M2176" s="272">
        <f t="shared" si="815"/>
        <v>40</v>
      </c>
      <c r="N2176" s="389"/>
      <c r="O2176" s="455" t="e">
        <f>(A2176*B2176*W2176)+(B2176*'Calculateur de trading'!H2176)</f>
        <v>#DIV/0!</v>
      </c>
      <c r="P2176" s="274" t="e">
        <f>O2176/'Déscriptions des trades'!CK2176</f>
        <v>#DIV/0!</v>
      </c>
      <c r="Q2176" s="456" t="e">
        <f>'Déscriptions des trades'!CK2176-O2176</f>
        <v>#DIV/0!</v>
      </c>
      <c r="R2176" s="466" t="e">
        <f t="shared" si="820"/>
        <v>#DIV/0!</v>
      </c>
      <c r="S2176" s="389"/>
      <c r="T2176" s="12"/>
      <c r="U2176" s="25"/>
      <c r="V2176" s="15"/>
      <c r="W2176" s="490">
        <f t="shared" si="824"/>
        <v>0</v>
      </c>
      <c r="X2176" s="21" t="e">
        <f>W2176*U2176/'Déscriptions des trades'!CK2176*'Déscriptions des trades'!B2176</f>
        <v>#DIV/0!</v>
      </c>
      <c r="Y2176" s="459"/>
      <c r="Z2176" s="389"/>
      <c r="AA2176" s="23">
        <f t="shared" si="821"/>
        <v>0.1</v>
      </c>
      <c r="AB2176" s="17" t="e">
        <f>(AA2176*'Déscriptions des trades'!U2176*'Déscriptions des trades'!B2176/'Déscriptions des trades'!CK2176)*'Déscriptions des trades'!W2176</f>
        <v>#DIV/0!</v>
      </c>
      <c r="AC2176" s="265" t="e">
        <f>AB2176*'Déscriptions des trades'!CK2176</f>
        <v>#DIV/0!</v>
      </c>
      <c r="AD2176" s="266" t="e">
        <f>'Déscriptions des trades'!CK2176-AC2176</f>
        <v>#DIV/0!</v>
      </c>
      <c r="AE2176" s="389"/>
      <c r="AF2176" s="399">
        <v>2172</v>
      </c>
      <c r="AG2176" s="389"/>
      <c r="AH2176" s="20"/>
      <c r="AI2176" s="303"/>
      <c r="AJ2176" s="307"/>
      <c r="AK2176" s="161"/>
      <c r="AL2176" s="305"/>
      <c r="AM2176" s="305"/>
      <c r="AN2176" s="162"/>
      <c r="AO2176" s="439"/>
      <c r="AP2176" s="162"/>
      <c r="AQ2176" s="113"/>
      <c r="AR2176" s="113"/>
      <c r="AS2176" s="384"/>
      <c r="AT2176" s="306"/>
      <c r="AU2176" s="306"/>
      <c r="AV2176" s="160"/>
      <c r="AW2176" s="158"/>
      <c r="AX2176" s="385"/>
      <c r="AY2176" s="453"/>
      <c r="AZ2176" s="165"/>
      <c r="BA2176" s="301"/>
      <c r="BB2176" s="165"/>
      <c r="BC2176" s="301"/>
      <c r="BD2176" s="165"/>
      <c r="BE2176" s="302"/>
      <c r="BF2176" s="302"/>
      <c r="BG2176" s="165"/>
      <c r="BH2176" s="303"/>
      <c r="BI2176" s="165"/>
      <c r="BJ2176" s="304"/>
      <c r="BK2176" s="394"/>
      <c r="BL2176" s="302"/>
      <c r="BM2176" s="302"/>
      <c r="BN2176" s="394"/>
      <c r="BO2176" s="302"/>
      <c r="BP2176" s="13"/>
      <c r="BQ2176" s="302"/>
      <c r="BR2176" s="13"/>
      <c r="BS2176" s="302"/>
      <c r="BT2176" s="13"/>
      <c r="BU2176" s="302"/>
      <c r="BV2176" s="386"/>
      <c r="BW2176" s="303"/>
      <c r="BX2176" s="303"/>
      <c r="BY2176" s="302"/>
      <c r="BZ2176" s="302"/>
      <c r="CA2176" s="387"/>
      <c r="CB2176" s="395"/>
      <c r="CC2176" s="12"/>
      <c r="CD2176" s="304"/>
      <c r="CE2176" s="14"/>
      <c r="CF2176" s="395"/>
      <c r="CG2176" s="397"/>
      <c r="CH2176" s="300">
        <f t="shared" si="825"/>
        <v>0</v>
      </c>
      <c r="CI2176" s="26"/>
      <c r="CJ2176" s="17">
        <f t="shared" si="822"/>
        <v>0</v>
      </c>
      <c r="CK2176" s="18">
        <f t="shared" si="833"/>
        <v>12.89</v>
      </c>
      <c r="CM2176" s="164"/>
      <c r="CN2176" s="302"/>
      <c r="CO2176" s="13">
        <f t="shared" si="826"/>
        <v>0</v>
      </c>
      <c r="CP2176" s="302"/>
      <c r="CQ2176" s="13">
        <f t="shared" si="827"/>
        <v>0</v>
      </c>
      <c r="CR2176" s="302"/>
      <c r="CS2176" s="13">
        <f t="shared" si="828"/>
        <v>0</v>
      </c>
      <c r="CT2176" s="302"/>
      <c r="CU2176" s="13">
        <f t="shared" si="823"/>
        <v>0</v>
      </c>
      <c r="CV2176" s="302"/>
      <c r="CW2176" s="13">
        <f t="shared" si="829"/>
        <v>0</v>
      </c>
      <c r="CX2176" s="13">
        <f t="shared" si="830"/>
        <v>0</v>
      </c>
      <c r="CY2176" s="251">
        <f t="shared" si="831"/>
        <v>0</v>
      </c>
      <c r="CZ2176" s="13" t="s">
        <v>29</v>
      </c>
      <c r="DA2176" s="13">
        <v>50</v>
      </c>
      <c r="DB2176" s="22">
        <f t="shared" si="832"/>
        <v>0</v>
      </c>
      <c r="DD2176" s="24"/>
      <c r="DF2176" s="163"/>
      <c r="DH2176" s="24"/>
      <c r="DI2176" s="447"/>
      <c r="DJ2176" s="163"/>
    </row>
    <row r="2177" spans="1:114" s="7" customFormat="1">
      <c r="A2177" s="277">
        <f t="shared" si="816"/>
        <v>50</v>
      </c>
      <c r="B2177" s="21" t="e">
        <f>'Calculateur de trading'!I2177/C2177/W2177</f>
        <v>#DIV/0!</v>
      </c>
      <c r="C2177" s="278">
        <f t="shared" si="817"/>
        <v>10</v>
      </c>
      <c r="D2177" s="278"/>
      <c r="E2177" s="273">
        <f t="shared" si="818"/>
        <v>100</v>
      </c>
      <c r="F2177" s="271">
        <f t="shared" si="810"/>
        <v>2</v>
      </c>
      <c r="G2177" s="271" t="e">
        <f t="shared" si="811"/>
        <v>#DIV/0!</v>
      </c>
      <c r="H2177" s="272">
        <f t="shared" si="812"/>
        <v>20</v>
      </c>
      <c r="I2177" s="270"/>
      <c r="J2177" s="273">
        <f t="shared" si="819"/>
        <v>200</v>
      </c>
      <c r="K2177" s="271">
        <f t="shared" si="813"/>
        <v>4</v>
      </c>
      <c r="L2177" s="271" t="e">
        <f t="shared" si="814"/>
        <v>#DIV/0!</v>
      </c>
      <c r="M2177" s="272">
        <f t="shared" si="815"/>
        <v>40</v>
      </c>
      <c r="N2177" s="389"/>
      <c r="O2177" s="455" t="e">
        <f>(A2177*B2177*W2177)+(B2177*'Calculateur de trading'!H2177)</f>
        <v>#DIV/0!</v>
      </c>
      <c r="P2177" s="274" t="e">
        <f>O2177/'Déscriptions des trades'!CK2177</f>
        <v>#DIV/0!</v>
      </c>
      <c r="Q2177" s="456" t="e">
        <f>'Déscriptions des trades'!CK2177-O2177</f>
        <v>#DIV/0!</v>
      </c>
      <c r="R2177" s="466" t="e">
        <f t="shared" si="820"/>
        <v>#DIV/0!</v>
      </c>
      <c r="S2177" s="389"/>
      <c r="T2177" s="12"/>
      <c r="U2177" s="25"/>
      <c r="V2177" s="15"/>
      <c r="W2177" s="490">
        <f t="shared" si="824"/>
        <v>0</v>
      </c>
      <c r="X2177" s="21" t="e">
        <f>W2177*U2177/'Déscriptions des trades'!CK2177*'Déscriptions des trades'!B2177</f>
        <v>#DIV/0!</v>
      </c>
      <c r="Y2177" s="459"/>
      <c r="Z2177" s="389"/>
      <c r="AA2177" s="23">
        <f t="shared" si="821"/>
        <v>0.1</v>
      </c>
      <c r="AB2177" s="17" t="e">
        <f>(AA2177*'Déscriptions des trades'!U2177*'Déscriptions des trades'!B2177/'Déscriptions des trades'!CK2177)*'Déscriptions des trades'!W2177</f>
        <v>#DIV/0!</v>
      </c>
      <c r="AC2177" s="265" t="e">
        <f>AB2177*'Déscriptions des trades'!CK2177</f>
        <v>#DIV/0!</v>
      </c>
      <c r="AD2177" s="266" t="e">
        <f>'Déscriptions des trades'!CK2177-AC2177</f>
        <v>#DIV/0!</v>
      </c>
      <c r="AE2177" s="389"/>
      <c r="AF2177" s="399">
        <v>2173</v>
      </c>
      <c r="AG2177" s="389"/>
      <c r="AH2177" s="20"/>
      <c r="AI2177" s="303"/>
      <c r="AJ2177" s="307"/>
      <c r="AK2177" s="161"/>
      <c r="AL2177" s="305"/>
      <c r="AM2177" s="305"/>
      <c r="AN2177" s="162"/>
      <c r="AO2177" s="439"/>
      <c r="AP2177" s="162"/>
      <c r="AQ2177" s="113"/>
      <c r="AR2177" s="113"/>
      <c r="AS2177" s="384"/>
      <c r="AT2177" s="306"/>
      <c r="AU2177" s="306"/>
      <c r="AV2177" s="160"/>
      <c r="AW2177" s="158"/>
      <c r="AX2177" s="385"/>
      <c r="AY2177" s="453"/>
      <c r="AZ2177" s="165"/>
      <c r="BA2177" s="301"/>
      <c r="BB2177" s="165"/>
      <c r="BC2177" s="301"/>
      <c r="BD2177" s="165"/>
      <c r="BE2177" s="302"/>
      <c r="BF2177" s="302"/>
      <c r="BG2177" s="165"/>
      <c r="BH2177" s="303"/>
      <c r="BI2177" s="165"/>
      <c r="BJ2177" s="304"/>
      <c r="BK2177" s="394"/>
      <c r="BL2177" s="302"/>
      <c r="BM2177" s="302"/>
      <c r="BN2177" s="394"/>
      <c r="BO2177" s="302"/>
      <c r="BP2177" s="13"/>
      <c r="BQ2177" s="302"/>
      <c r="BR2177" s="13"/>
      <c r="BS2177" s="302"/>
      <c r="BT2177" s="13"/>
      <c r="BU2177" s="302"/>
      <c r="BV2177" s="386"/>
      <c r="BW2177" s="303"/>
      <c r="BX2177" s="303"/>
      <c r="BY2177" s="302"/>
      <c r="BZ2177" s="302"/>
      <c r="CA2177" s="387"/>
      <c r="CB2177" s="395"/>
      <c r="CC2177" s="12"/>
      <c r="CD2177" s="304"/>
      <c r="CE2177" s="14"/>
      <c r="CF2177" s="395"/>
      <c r="CG2177" s="397"/>
      <c r="CH2177" s="300">
        <f t="shared" si="825"/>
        <v>0</v>
      </c>
      <c r="CI2177" s="26"/>
      <c r="CJ2177" s="17">
        <f t="shared" si="822"/>
        <v>0</v>
      </c>
      <c r="CK2177" s="18">
        <f t="shared" si="833"/>
        <v>12.89</v>
      </c>
      <c r="CM2177" s="164"/>
      <c r="CN2177" s="302"/>
      <c r="CO2177" s="13">
        <f t="shared" si="826"/>
        <v>0</v>
      </c>
      <c r="CP2177" s="302"/>
      <c r="CQ2177" s="13">
        <f t="shared" si="827"/>
        <v>0</v>
      </c>
      <c r="CR2177" s="302"/>
      <c r="CS2177" s="13">
        <f t="shared" si="828"/>
        <v>0</v>
      </c>
      <c r="CT2177" s="302"/>
      <c r="CU2177" s="13">
        <f t="shared" si="823"/>
        <v>0</v>
      </c>
      <c r="CV2177" s="302"/>
      <c r="CW2177" s="13">
        <f t="shared" si="829"/>
        <v>0</v>
      </c>
      <c r="CX2177" s="13">
        <f t="shared" si="830"/>
        <v>0</v>
      </c>
      <c r="CY2177" s="251">
        <f t="shared" si="831"/>
        <v>0</v>
      </c>
      <c r="CZ2177" s="13" t="s">
        <v>29</v>
      </c>
      <c r="DA2177" s="13">
        <v>50</v>
      </c>
      <c r="DB2177" s="22">
        <f t="shared" si="832"/>
        <v>0</v>
      </c>
      <c r="DD2177" s="24"/>
      <c r="DF2177" s="163"/>
      <c r="DH2177" s="24"/>
      <c r="DI2177" s="447"/>
      <c r="DJ2177" s="163"/>
    </row>
    <row r="2178" spans="1:114" s="7" customFormat="1">
      <c r="A2178" s="277">
        <f t="shared" si="816"/>
        <v>50</v>
      </c>
      <c r="B2178" s="21" t="e">
        <f>'Calculateur de trading'!I2178/C2178/W2178</f>
        <v>#DIV/0!</v>
      </c>
      <c r="C2178" s="278">
        <f t="shared" si="817"/>
        <v>10</v>
      </c>
      <c r="D2178" s="426"/>
      <c r="E2178" s="273">
        <f t="shared" si="818"/>
        <v>100</v>
      </c>
      <c r="F2178" s="271">
        <f t="shared" si="810"/>
        <v>2</v>
      </c>
      <c r="G2178" s="271" t="e">
        <f t="shared" si="811"/>
        <v>#DIV/0!</v>
      </c>
      <c r="H2178" s="272">
        <f t="shared" si="812"/>
        <v>20</v>
      </c>
      <c r="I2178" s="270"/>
      <c r="J2178" s="273">
        <f t="shared" si="819"/>
        <v>200</v>
      </c>
      <c r="K2178" s="271">
        <f t="shared" si="813"/>
        <v>4</v>
      </c>
      <c r="L2178" s="271" t="e">
        <f t="shared" si="814"/>
        <v>#DIV/0!</v>
      </c>
      <c r="M2178" s="272">
        <f t="shared" si="815"/>
        <v>40</v>
      </c>
      <c r="N2178" s="389"/>
      <c r="O2178" s="455" t="e">
        <f>(A2178*B2178*W2178)+(B2178*'Calculateur de trading'!H2178)</f>
        <v>#DIV/0!</v>
      </c>
      <c r="P2178" s="274" t="e">
        <f>O2178/'Déscriptions des trades'!CK2178</f>
        <v>#DIV/0!</v>
      </c>
      <c r="Q2178" s="456" t="e">
        <f>'Déscriptions des trades'!CK2178-O2178</f>
        <v>#DIV/0!</v>
      </c>
      <c r="R2178" s="466" t="e">
        <f t="shared" si="820"/>
        <v>#DIV/0!</v>
      </c>
      <c r="S2178" s="389"/>
      <c r="T2178" s="12"/>
      <c r="U2178" s="25"/>
      <c r="V2178" s="15"/>
      <c r="W2178" s="490">
        <f t="shared" si="824"/>
        <v>0</v>
      </c>
      <c r="X2178" s="21" t="e">
        <f>W2178*U2178/'Déscriptions des trades'!CK2178*'Déscriptions des trades'!B2178</f>
        <v>#DIV/0!</v>
      </c>
      <c r="Y2178" s="459"/>
      <c r="Z2178" s="389"/>
      <c r="AA2178" s="23">
        <f t="shared" si="821"/>
        <v>0.1</v>
      </c>
      <c r="AB2178" s="17" t="e">
        <f>(AA2178*'Déscriptions des trades'!U2178*'Déscriptions des trades'!B2178/'Déscriptions des trades'!CK2178)*'Déscriptions des trades'!W2178</f>
        <v>#DIV/0!</v>
      </c>
      <c r="AC2178" s="265" t="e">
        <f>AB2178*'Déscriptions des trades'!CK2178</f>
        <v>#DIV/0!</v>
      </c>
      <c r="AD2178" s="266" t="e">
        <f>'Déscriptions des trades'!CK2178-AC2178</f>
        <v>#DIV/0!</v>
      </c>
      <c r="AE2178" s="389"/>
      <c r="AF2178" s="399">
        <v>2174</v>
      </c>
      <c r="AG2178" s="389"/>
      <c r="AH2178" s="20"/>
      <c r="AI2178" s="303"/>
      <c r="AJ2178" s="307"/>
      <c r="AK2178" s="161"/>
      <c r="AL2178" s="305"/>
      <c r="AM2178" s="305"/>
      <c r="AN2178" s="162"/>
      <c r="AO2178" s="439"/>
      <c r="AP2178" s="162"/>
      <c r="AQ2178" s="113"/>
      <c r="AR2178" s="113"/>
      <c r="AS2178" s="384"/>
      <c r="AT2178" s="306"/>
      <c r="AU2178" s="306"/>
      <c r="AV2178" s="160"/>
      <c r="AW2178" s="158"/>
      <c r="AX2178" s="385"/>
      <c r="AY2178" s="453"/>
      <c r="AZ2178" s="165"/>
      <c r="BA2178" s="301"/>
      <c r="BB2178" s="165"/>
      <c r="BC2178" s="301"/>
      <c r="BD2178" s="165"/>
      <c r="BE2178" s="302"/>
      <c r="BF2178" s="302"/>
      <c r="BG2178" s="165"/>
      <c r="BH2178" s="303"/>
      <c r="BI2178" s="165"/>
      <c r="BJ2178" s="304"/>
      <c r="BK2178" s="394"/>
      <c r="BL2178" s="302"/>
      <c r="BM2178" s="302"/>
      <c r="BN2178" s="394"/>
      <c r="BO2178" s="302"/>
      <c r="BP2178" s="13"/>
      <c r="BQ2178" s="302"/>
      <c r="BR2178" s="13"/>
      <c r="BS2178" s="302"/>
      <c r="BT2178" s="13"/>
      <c r="BU2178" s="302"/>
      <c r="BV2178" s="386"/>
      <c r="BW2178" s="303"/>
      <c r="BX2178" s="303"/>
      <c r="BY2178" s="302"/>
      <c r="BZ2178" s="302"/>
      <c r="CA2178" s="387"/>
      <c r="CB2178" s="395"/>
      <c r="CC2178" s="12"/>
      <c r="CD2178" s="304"/>
      <c r="CE2178" s="14"/>
      <c r="CF2178" s="395"/>
      <c r="CG2178" s="397"/>
      <c r="CH2178" s="300">
        <f t="shared" si="825"/>
        <v>0</v>
      </c>
      <c r="CI2178" s="26"/>
      <c r="CJ2178" s="17">
        <f t="shared" si="822"/>
        <v>0</v>
      </c>
      <c r="CK2178" s="18">
        <f t="shared" si="833"/>
        <v>12.89</v>
      </c>
      <c r="CM2178" s="164"/>
      <c r="CN2178" s="302"/>
      <c r="CO2178" s="13">
        <f t="shared" si="826"/>
        <v>0</v>
      </c>
      <c r="CP2178" s="302"/>
      <c r="CQ2178" s="13">
        <f t="shared" si="827"/>
        <v>0</v>
      </c>
      <c r="CR2178" s="302"/>
      <c r="CS2178" s="13">
        <f t="shared" si="828"/>
        <v>0</v>
      </c>
      <c r="CT2178" s="302"/>
      <c r="CU2178" s="13">
        <f t="shared" si="823"/>
        <v>0</v>
      </c>
      <c r="CV2178" s="302"/>
      <c r="CW2178" s="13">
        <f t="shared" si="829"/>
        <v>0</v>
      </c>
      <c r="CX2178" s="13">
        <f t="shared" si="830"/>
        <v>0</v>
      </c>
      <c r="CY2178" s="251">
        <f t="shared" si="831"/>
        <v>0</v>
      </c>
      <c r="CZ2178" s="13" t="s">
        <v>29</v>
      </c>
      <c r="DA2178" s="13">
        <v>50</v>
      </c>
      <c r="DB2178" s="22">
        <f t="shared" si="832"/>
        <v>0</v>
      </c>
      <c r="DD2178" s="24"/>
      <c r="DF2178" s="163"/>
      <c r="DH2178" s="24"/>
      <c r="DI2178" s="447"/>
      <c r="DJ2178" s="163"/>
    </row>
    <row r="2179" spans="1:114" s="7" customFormat="1">
      <c r="A2179" s="277">
        <f t="shared" si="816"/>
        <v>50</v>
      </c>
      <c r="B2179" s="21" t="e">
        <f>'Calculateur de trading'!I2179/C2179/W2179</f>
        <v>#DIV/0!</v>
      </c>
      <c r="C2179" s="278">
        <f t="shared" si="817"/>
        <v>10</v>
      </c>
      <c r="D2179" s="278"/>
      <c r="E2179" s="273">
        <f t="shared" si="818"/>
        <v>100</v>
      </c>
      <c r="F2179" s="271">
        <f t="shared" si="810"/>
        <v>2</v>
      </c>
      <c r="G2179" s="271" t="e">
        <f t="shared" si="811"/>
        <v>#DIV/0!</v>
      </c>
      <c r="H2179" s="272">
        <f t="shared" si="812"/>
        <v>20</v>
      </c>
      <c r="I2179" s="270"/>
      <c r="J2179" s="273">
        <f t="shared" si="819"/>
        <v>200</v>
      </c>
      <c r="K2179" s="271">
        <f t="shared" si="813"/>
        <v>4</v>
      </c>
      <c r="L2179" s="271" t="e">
        <f t="shared" si="814"/>
        <v>#DIV/0!</v>
      </c>
      <c r="M2179" s="272">
        <f t="shared" si="815"/>
        <v>40</v>
      </c>
      <c r="N2179" s="389"/>
      <c r="O2179" s="455" t="e">
        <f>(A2179*B2179*W2179)+(B2179*'Calculateur de trading'!H2179)</f>
        <v>#DIV/0!</v>
      </c>
      <c r="P2179" s="274" t="e">
        <f>O2179/'Déscriptions des trades'!CK2179</f>
        <v>#DIV/0!</v>
      </c>
      <c r="Q2179" s="456" t="e">
        <f>'Déscriptions des trades'!CK2179-O2179</f>
        <v>#DIV/0!</v>
      </c>
      <c r="R2179" s="466" t="e">
        <f t="shared" si="820"/>
        <v>#DIV/0!</v>
      </c>
      <c r="S2179" s="389"/>
      <c r="T2179" s="12"/>
      <c r="U2179" s="25"/>
      <c r="V2179" s="15"/>
      <c r="W2179" s="490">
        <f t="shared" si="824"/>
        <v>0</v>
      </c>
      <c r="X2179" s="21" t="e">
        <f>W2179*U2179/'Déscriptions des trades'!CK2179*'Déscriptions des trades'!B2179</f>
        <v>#DIV/0!</v>
      </c>
      <c r="Y2179" s="459"/>
      <c r="Z2179" s="389"/>
      <c r="AA2179" s="23">
        <f t="shared" si="821"/>
        <v>0.1</v>
      </c>
      <c r="AB2179" s="17" t="e">
        <f>(AA2179*'Déscriptions des trades'!U2179*'Déscriptions des trades'!B2179/'Déscriptions des trades'!CK2179)*'Déscriptions des trades'!W2179</f>
        <v>#DIV/0!</v>
      </c>
      <c r="AC2179" s="265" t="e">
        <f>AB2179*'Déscriptions des trades'!CK2179</f>
        <v>#DIV/0!</v>
      </c>
      <c r="AD2179" s="266" t="e">
        <f>'Déscriptions des trades'!CK2179-AC2179</f>
        <v>#DIV/0!</v>
      </c>
      <c r="AE2179" s="389"/>
      <c r="AF2179" s="399">
        <v>2175</v>
      </c>
      <c r="AG2179" s="389"/>
      <c r="AH2179" s="20"/>
      <c r="AI2179" s="303"/>
      <c r="AJ2179" s="307"/>
      <c r="AK2179" s="161"/>
      <c r="AL2179" s="305"/>
      <c r="AM2179" s="305"/>
      <c r="AN2179" s="162"/>
      <c r="AO2179" s="439"/>
      <c r="AP2179" s="162"/>
      <c r="AQ2179" s="113"/>
      <c r="AR2179" s="113"/>
      <c r="AS2179" s="384"/>
      <c r="AT2179" s="306"/>
      <c r="AU2179" s="306"/>
      <c r="AV2179" s="160"/>
      <c r="AW2179" s="158"/>
      <c r="AX2179" s="385"/>
      <c r="AY2179" s="453"/>
      <c r="AZ2179" s="165"/>
      <c r="BA2179" s="301"/>
      <c r="BB2179" s="165"/>
      <c r="BC2179" s="301"/>
      <c r="BD2179" s="165"/>
      <c r="BE2179" s="302"/>
      <c r="BF2179" s="302"/>
      <c r="BG2179" s="165"/>
      <c r="BH2179" s="303"/>
      <c r="BI2179" s="165"/>
      <c r="BJ2179" s="304"/>
      <c r="BK2179" s="394"/>
      <c r="BL2179" s="302"/>
      <c r="BM2179" s="302"/>
      <c r="BN2179" s="394"/>
      <c r="BO2179" s="302"/>
      <c r="BP2179" s="13"/>
      <c r="BQ2179" s="302"/>
      <c r="BR2179" s="13"/>
      <c r="BS2179" s="302"/>
      <c r="BT2179" s="13"/>
      <c r="BU2179" s="302"/>
      <c r="BV2179" s="386"/>
      <c r="BW2179" s="303"/>
      <c r="BX2179" s="303"/>
      <c r="BY2179" s="302"/>
      <c r="BZ2179" s="302"/>
      <c r="CA2179" s="387"/>
      <c r="CB2179" s="395"/>
      <c r="CC2179" s="12"/>
      <c r="CD2179" s="304"/>
      <c r="CE2179" s="14"/>
      <c r="CF2179" s="395"/>
      <c r="CG2179" s="397"/>
      <c r="CH2179" s="300">
        <f t="shared" si="825"/>
        <v>0</v>
      </c>
      <c r="CI2179" s="26"/>
      <c r="CJ2179" s="17">
        <f t="shared" si="822"/>
        <v>0</v>
      </c>
      <c r="CK2179" s="18">
        <f t="shared" si="833"/>
        <v>12.89</v>
      </c>
      <c r="CM2179" s="164"/>
      <c r="CN2179" s="302"/>
      <c r="CO2179" s="13">
        <f t="shared" si="826"/>
        <v>0</v>
      </c>
      <c r="CP2179" s="302"/>
      <c r="CQ2179" s="13">
        <f t="shared" si="827"/>
        <v>0</v>
      </c>
      <c r="CR2179" s="302"/>
      <c r="CS2179" s="13">
        <f t="shared" si="828"/>
        <v>0</v>
      </c>
      <c r="CT2179" s="302"/>
      <c r="CU2179" s="13">
        <f t="shared" si="823"/>
        <v>0</v>
      </c>
      <c r="CV2179" s="302"/>
      <c r="CW2179" s="13">
        <f t="shared" si="829"/>
        <v>0</v>
      </c>
      <c r="CX2179" s="13">
        <f t="shared" si="830"/>
        <v>0</v>
      </c>
      <c r="CY2179" s="251">
        <f t="shared" si="831"/>
        <v>0</v>
      </c>
      <c r="CZ2179" s="13" t="s">
        <v>29</v>
      </c>
      <c r="DA2179" s="13">
        <v>50</v>
      </c>
      <c r="DB2179" s="22">
        <f t="shared" si="832"/>
        <v>0</v>
      </c>
      <c r="DD2179" s="24"/>
      <c r="DF2179" s="163"/>
      <c r="DH2179" s="24"/>
      <c r="DI2179" s="447"/>
      <c r="DJ2179" s="163"/>
    </row>
    <row r="2180" spans="1:114" s="7" customFormat="1">
      <c r="A2180" s="277">
        <f t="shared" si="816"/>
        <v>50</v>
      </c>
      <c r="B2180" s="21" t="e">
        <f>'Calculateur de trading'!I2180/C2180/W2180</f>
        <v>#DIV/0!</v>
      </c>
      <c r="C2180" s="278">
        <f t="shared" si="817"/>
        <v>10</v>
      </c>
      <c r="D2180" s="426"/>
      <c r="E2180" s="273">
        <f t="shared" si="818"/>
        <v>100</v>
      </c>
      <c r="F2180" s="271">
        <f t="shared" si="810"/>
        <v>2</v>
      </c>
      <c r="G2180" s="271" t="e">
        <f t="shared" si="811"/>
        <v>#DIV/0!</v>
      </c>
      <c r="H2180" s="272">
        <f t="shared" si="812"/>
        <v>20</v>
      </c>
      <c r="I2180" s="270"/>
      <c r="J2180" s="273">
        <f t="shared" si="819"/>
        <v>200</v>
      </c>
      <c r="K2180" s="271">
        <f t="shared" si="813"/>
        <v>4</v>
      </c>
      <c r="L2180" s="271" t="e">
        <f t="shared" si="814"/>
        <v>#DIV/0!</v>
      </c>
      <c r="M2180" s="272">
        <f t="shared" si="815"/>
        <v>40</v>
      </c>
      <c r="N2180" s="389"/>
      <c r="O2180" s="455" t="e">
        <f>(A2180*B2180*W2180)+(B2180*'Calculateur de trading'!H2180)</f>
        <v>#DIV/0!</v>
      </c>
      <c r="P2180" s="274" t="e">
        <f>O2180/'Déscriptions des trades'!CK2180</f>
        <v>#DIV/0!</v>
      </c>
      <c r="Q2180" s="456" t="e">
        <f>'Déscriptions des trades'!CK2180-O2180</f>
        <v>#DIV/0!</v>
      </c>
      <c r="R2180" s="466" t="e">
        <f t="shared" si="820"/>
        <v>#DIV/0!</v>
      </c>
      <c r="S2180" s="389"/>
      <c r="T2180" s="12"/>
      <c r="U2180" s="25"/>
      <c r="V2180" s="15"/>
      <c r="W2180" s="490">
        <f t="shared" si="824"/>
        <v>0</v>
      </c>
      <c r="X2180" s="21" t="e">
        <f>W2180*U2180/'Déscriptions des trades'!CK2180*'Déscriptions des trades'!B2180</f>
        <v>#DIV/0!</v>
      </c>
      <c r="Y2180" s="459"/>
      <c r="Z2180" s="389"/>
      <c r="AA2180" s="23">
        <f t="shared" si="821"/>
        <v>0.1</v>
      </c>
      <c r="AB2180" s="17" t="e">
        <f>(AA2180*'Déscriptions des trades'!U2180*'Déscriptions des trades'!B2180/'Déscriptions des trades'!CK2180)*'Déscriptions des trades'!W2180</f>
        <v>#DIV/0!</v>
      </c>
      <c r="AC2180" s="265" t="e">
        <f>AB2180*'Déscriptions des trades'!CK2180</f>
        <v>#DIV/0!</v>
      </c>
      <c r="AD2180" s="266" t="e">
        <f>'Déscriptions des trades'!CK2180-AC2180</f>
        <v>#DIV/0!</v>
      </c>
      <c r="AE2180" s="389"/>
      <c r="AF2180" s="399">
        <v>2176</v>
      </c>
      <c r="AG2180" s="389"/>
      <c r="AH2180" s="20"/>
      <c r="AI2180" s="303"/>
      <c r="AJ2180" s="307"/>
      <c r="AK2180" s="161"/>
      <c r="AL2180" s="305"/>
      <c r="AM2180" s="305"/>
      <c r="AN2180" s="162"/>
      <c r="AO2180" s="439"/>
      <c r="AP2180" s="162"/>
      <c r="AQ2180" s="113"/>
      <c r="AR2180" s="113"/>
      <c r="AS2180" s="384"/>
      <c r="AT2180" s="306"/>
      <c r="AU2180" s="306"/>
      <c r="AV2180" s="160"/>
      <c r="AW2180" s="158"/>
      <c r="AX2180" s="385"/>
      <c r="AY2180" s="453"/>
      <c r="AZ2180" s="165"/>
      <c r="BA2180" s="301"/>
      <c r="BB2180" s="165"/>
      <c r="BC2180" s="301"/>
      <c r="BD2180" s="165"/>
      <c r="BE2180" s="302"/>
      <c r="BF2180" s="302"/>
      <c r="BG2180" s="165"/>
      <c r="BH2180" s="303"/>
      <c r="BI2180" s="165"/>
      <c r="BJ2180" s="304"/>
      <c r="BK2180" s="394"/>
      <c r="BL2180" s="302"/>
      <c r="BM2180" s="302"/>
      <c r="BN2180" s="394"/>
      <c r="BO2180" s="302"/>
      <c r="BP2180" s="13"/>
      <c r="BQ2180" s="302"/>
      <c r="BR2180" s="13"/>
      <c r="BS2180" s="302"/>
      <c r="BT2180" s="13"/>
      <c r="BU2180" s="302"/>
      <c r="BV2180" s="386"/>
      <c r="BW2180" s="303"/>
      <c r="BX2180" s="303"/>
      <c r="BY2180" s="302"/>
      <c r="BZ2180" s="302"/>
      <c r="CA2180" s="387"/>
      <c r="CB2180" s="395"/>
      <c r="CC2180" s="12"/>
      <c r="CD2180" s="304"/>
      <c r="CE2180" s="14"/>
      <c r="CF2180" s="395"/>
      <c r="CG2180" s="397"/>
      <c r="CH2180" s="300">
        <f t="shared" si="825"/>
        <v>0</v>
      </c>
      <c r="CI2180" s="26"/>
      <c r="CJ2180" s="17">
        <f t="shared" si="822"/>
        <v>0</v>
      </c>
      <c r="CK2180" s="18">
        <f t="shared" si="833"/>
        <v>12.89</v>
      </c>
      <c r="CM2180" s="164"/>
      <c r="CN2180" s="302"/>
      <c r="CO2180" s="13">
        <f t="shared" si="826"/>
        <v>0</v>
      </c>
      <c r="CP2180" s="302"/>
      <c r="CQ2180" s="13">
        <f t="shared" si="827"/>
        <v>0</v>
      </c>
      <c r="CR2180" s="302"/>
      <c r="CS2180" s="13">
        <f t="shared" si="828"/>
        <v>0</v>
      </c>
      <c r="CT2180" s="302"/>
      <c r="CU2180" s="13">
        <f t="shared" si="823"/>
        <v>0</v>
      </c>
      <c r="CV2180" s="302"/>
      <c r="CW2180" s="13">
        <f t="shared" si="829"/>
        <v>0</v>
      </c>
      <c r="CX2180" s="13">
        <f t="shared" si="830"/>
        <v>0</v>
      </c>
      <c r="CY2180" s="251">
        <f t="shared" si="831"/>
        <v>0</v>
      </c>
      <c r="CZ2180" s="13" t="s">
        <v>29</v>
      </c>
      <c r="DA2180" s="13">
        <v>50</v>
      </c>
      <c r="DB2180" s="22">
        <f t="shared" si="832"/>
        <v>0</v>
      </c>
      <c r="DD2180" s="24"/>
      <c r="DF2180" s="163"/>
      <c r="DH2180" s="24"/>
      <c r="DI2180" s="447"/>
      <c r="DJ2180" s="163"/>
    </row>
    <row r="2181" spans="1:114" s="7" customFormat="1">
      <c r="A2181" s="277">
        <f t="shared" si="816"/>
        <v>50</v>
      </c>
      <c r="B2181" s="21" t="e">
        <f>'Calculateur de trading'!I2181/C2181/W2181</f>
        <v>#DIV/0!</v>
      </c>
      <c r="C2181" s="278">
        <f t="shared" si="817"/>
        <v>10</v>
      </c>
      <c r="D2181" s="278"/>
      <c r="E2181" s="273">
        <f t="shared" si="818"/>
        <v>100</v>
      </c>
      <c r="F2181" s="271">
        <f t="shared" ref="F2181:F2244" si="834">(E2181/A2181)</f>
        <v>2</v>
      </c>
      <c r="G2181" s="271" t="e">
        <f t="shared" ref="G2181:G2244" si="835">B2181/F2181</f>
        <v>#DIV/0!</v>
      </c>
      <c r="H2181" s="272">
        <f t="shared" ref="H2181:H2244" si="836">C2181*F2181</f>
        <v>20</v>
      </c>
      <c r="I2181" s="270"/>
      <c r="J2181" s="273">
        <f t="shared" si="819"/>
        <v>200</v>
      </c>
      <c r="K2181" s="271">
        <f t="shared" ref="K2181:K2244" si="837">J2181/A2181</f>
        <v>4</v>
      </c>
      <c r="L2181" s="271" t="e">
        <f t="shared" ref="L2181:L2244" si="838">B2181/K2181</f>
        <v>#DIV/0!</v>
      </c>
      <c r="M2181" s="272">
        <f t="shared" ref="M2181:M2244" si="839">C2181*K2181</f>
        <v>40</v>
      </c>
      <c r="N2181" s="389"/>
      <c r="O2181" s="455" t="e">
        <f>(A2181*B2181*W2181)+(B2181*'Calculateur de trading'!H2181)</f>
        <v>#DIV/0!</v>
      </c>
      <c r="P2181" s="274" t="e">
        <f>O2181/'Déscriptions des trades'!CK2181</f>
        <v>#DIV/0!</v>
      </c>
      <c r="Q2181" s="456" t="e">
        <f>'Déscriptions des trades'!CK2181-O2181</f>
        <v>#DIV/0!</v>
      </c>
      <c r="R2181" s="466" t="e">
        <f t="shared" si="820"/>
        <v>#DIV/0!</v>
      </c>
      <c r="S2181" s="389"/>
      <c r="T2181" s="12"/>
      <c r="U2181" s="25"/>
      <c r="V2181" s="15"/>
      <c r="W2181" s="490">
        <f t="shared" si="824"/>
        <v>0</v>
      </c>
      <c r="X2181" s="21" t="e">
        <f>W2181*U2181/'Déscriptions des trades'!CK2181*'Déscriptions des trades'!B2181</f>
        <v>#DIV/0!</v>
      </c>
      <c r="Y2181" s="459"/>
      <c r="Z2181" s="389"/>
      <c r="AA2181" s="23">
        <f t="shared" si="821"/>
        <v>0.1</v>
      </c>
      <c r="AB2181" s="17" t="e">
        <f>(AA2181*'Déscriptions des trades'!U2181*'Déscriptions des trades'!B2181/'Déscriptions des trades'!CK2181)*'Déscriptions des trades'!W2181</f>
        <v>#DIV/0!</v>
      </c>
      <c r="AC2181" s="265" t="e">
        <f>AB2181*'Déscriptions des trades'!CK2181</f>
        <v>#DIV/0!</v>
      </c>
      <c r="AD2181" s="266" t="e">
        <f>'Déscriptions des trades'!CK2181-AC2181</f>
        <v>#DIV/0!</v>
      </c>
      <c r="AE2181" s="389"/>
      <c r="AF2181" s="399">
        <v>2177</v>
      </c>
      <c r="AG2181" s="389"/>
      <c r="AH2181" s="20"/>
      <c r="AI2181" s="303"/>
      <c r="AJ2181" s="307"/>
      <c r="AK2181" s="161"/>
      <c r="AL2181" s="305"/>
      <c r="AM2181" s="305"/>
      <c r="AN2181" s="162"/>
      <c r="AO2181" s="439"/>
      <c r="AP2181" s="162"/>
      <c r="AQ2181" s="113"/>
      <c r="AR2181" s="113"/>
      <c r="AS2181" s="384"/>
      <c r="AT2181" s="306"/>
      <c r="AU2181" s="306"/>
      <c r="AV2181" s="160"/>
      <c r="AW2181" s="158"/>
      <c r="AX2181" s="385"/>
      <c r="AY2181" s="453"/>
      <c r="AZ2181" s="165"/>
      <c r="BA2181" s="301"/>
      <c r="BB2181" s="165"/>
      <c r="BC2181" s="301"/>
      <c r="BD2181" s="165"/>
      <c r="BE2181" s="302"/>
      <c r="BF2181" s="302"/>
      <c r="BG2181" s="165"/>
      <c r="BH2181" s="303"/>
      <c r="BI2181" s="165"/>
      <c r="BJ2181" s="304"/>
      <c r="BK2181" s="394"/>
      <c r="BL2181" s="302"/>
      <c r="BM2181" s="302"/>
      <c r="BN2181" s="394"/>
      <c r="BO2181" s="302"/>
      <c r="BP2181" s="13"/>
      <c r="BQ2181" s="302"/>
      <c r="BR2181" s="13"/>
      <c r="BS2181" s="302"/>
      <c r="BT2181" s="13"/>
      <c r="BU2181" s="302"/>
      <c r="BV2181" s="386"/>
      <c r="BW2181" s="303"/>
      <c r="BX2181" s="303"/>
      <c r="BY2181" s="302"/>
      <c r="BZ2181" s="302"/>
      <c r="CA2181" s="387"/>
      <c r="CB2181" s="395"/>
      <c r="CC2181" s="12"/>
      <c r="CD2181" s="304"/>
      <c r="CE2181" s="14"/>
      <c r="CF2181" s="395"/>
      <c r="CG2181" s="397"/>
      <c r="CH2181" s="300">
        <f t="shared" si="825"/>
        <v>0</v>
      </c>
      <c r="CI2181" s="26"/>
      <c r="CJ2181" s="17">
        <f t="shared" si="822"/>
        <v>0</v>
      </c>
      <c r="CK2181" s="18">
        <f t="shared" si="833"/>
        <v>12.89</v>
      </c>
      <c r="CM2181" s="164"/>
      <c r="CN2181" s="302"/>
      <c r="CO2181" s="13">
        <f t="shared" si="826"/>
        <v>0</v>
      </c>
      <c r="CP2181" s="302"/>
      <c r="CQ2181" s="13">
        <f t="shared" si="827"/>
        <v>0</v>
      </c>
      <c r="CR2181" s="302"/>
      <c r="CS2181" s="13">
        <f t="shared" si="828"/>
        <v>0</v>
      </c>
      <c r="CT2181" s="302"/>
      <c r="CU2181" s="13">
        <f t="shared" si="823"/>
        <v>0</v>
      </c>
      <c r="CV2181" s="302"/>
      <c r="CW2181" s="13">
        <f t="shared" si="829"/>
        <v>0</v>
      </c>
      <c r="CX2181" s="13">
        <f t="shared" si="830"/>
        <v>0</v>
      </c>
      <c r="CY2181" s="251">
        <f t="shared" si="831"/>
        <v>0</v>
      </c>
      <c r="CZ2181" s="13" t="s">
        <v>29</v>
      </c>
      <c r="DA2181" s="13">
        <v>50</v>
      </c>
      <c r="DB2181" s="22">
        <f t="shared" si="832"/>
        <v>0</v>
      </c>
      <c r="DD2181" s="24"/>
      <c r="DF2181" s="163"/>
      <c r="DH2181" s="24"/>
      <c r="DI2181" s="447"/>
      <c r="DJ2181" s="163"/>
    </row>
    <row r="2182" spans="1:114" s="7" customFormat="1">
      <c r="A2182" s="277">
        <f t="shared" ref="A2182:A2245" si="840">A2181</f>
        <v>50</v>
      </c>
      <c r="B2182" s="21" t="e">
        <f>'Calculateur de trading'!I2182/C2182/W2182</f>
        <v>#DIV/0!</v>
      </c>
      <c r="C2182" s="278">
        <f t="shared" ref="C2182:C2245" si="841">C2181</f>
        <v>10</v>
      </c>
      <c r="D2182" s="426"/>
      <c r="E2182" s="273">
        <f t="shared" ref="E2182:E2245" si="842">E2181</f>
        <v>100</v>
      </c>
      <c r="F2182" s="271">
        <f t="shared" si="834"/>
        <v>2</v>
      </c>
      <c r="G2182" s="271" t="e">
        <f t="shared" si="835"/>
        <v>#DIV/0!</v>
      </c>
      <c r="H2182" s="272">
        <f t="shared" si="836"/>
        <v>20</v>
      </c>
      <c r="I2182" s="270"/>
      <c r="J2182" s="273">
        <f t="shared" ref="J2182:J2245" si="843">J2181</f>
        <v>200</v>
      </c>
      <c r="K2182" s="271">
        <f t="shared" si="837"/>
        <v>4</v>
      </c>
      <c r="L2182" s="271" t="e">
        <f t="shared" si="838"/>
        <v>#DIV/0!</v>
      </c>
      <c r="M2182" s="272">
        <f t="shared" si="839"/>
        <v>40</v>
      </c>
      <c r="N2182" s="389"/>
      <c r="O2182" s="455" t="e">
        <f>(A2182*B2182*W2182)+(B2182*'Calculateur de trading'!H2182)</f>
        <v>#DIV/0!</v>
      </c>
      <c r="P2182" s="274" t="e">
        <f>O2182/'Déscriptions des trades'!CK2182</f>
        <v>#DIV/0!</v>
      </c>
      <c r="Q2182" s="456" t="e">
        <f>'Déscriptions des trades'!CK2182-O2182</f>
        <v>#DIV/0!</v>
      </c>
      <c r="R2182" s="466" t="e">
        <f t="shared" ref="R2182:R2245" si="844">B2182*C2182</f>
        <v>#DIV/0!</v>
      </c>
      <c r="S2182" s="389"/>
      <c r="T2182" s="12"/>
      <c r="U2182" s="25"/>
      <c r="V2182" s="15"/>
      <c r="W2182" s="490">
        <f t="shared" si="824"/>
        <v>0</v>
      </c>
      <c r="X2182" s="21" t="e">
        <f>W2182*U2182/'Déscriptions des trades'!CK2182*'Déscriptions des trades'!B2182</f>
        <v>#DIV/0!</v>
      </c>
      <c r="Y2182" s="459"/>
      <c r="Z2182" s="389"/>
      <c r="AA2182" s="23">
        <f t="shared" ref="AA2182:AA2245" si="845">AA2181</f>
        <v>0.1</v>
      </c>
      <c r="AB2182" s="17" t="e">
        <f>(AA2182*'Déscriptions des trades'!U2182*'Déscriptions des trades'!B2182/'Déscriptions des trades'!CK2182)*'Déscriptions des trades'!W2182</f>
        <v>#DIV/0!</v>
      </c>
      <c r="AC2182" s="265" t="e">
        <f>AB2182*'Déscriptions des trades'!CK2182</f>
        <v>#DIV/0!</v>
      </c>
      <c r="AD2182" s="266" t="e">
        <f>'Déscriptions des trades'!CK2182-AC2182</f>
        <v>#DIV/0!</v>
      </c>
      <c r="AE2182" s="389"/>
      <c r="AF2182" s="399">
        <v>2178</v>
      </c>
      <c r="AG2182" s="389"/>
      <c r="AH2182" s="20"/>
      <c r="AI2182" s="303"/>
      <c r="AJ2182" s="307"/>
      <c r="AK2182" s="161"/>
      <c r="AL2182" s="305"/>
      <c r="AM2182" s="305"/>
      <c r="AN2182" s="162"/>
      <c r="AO2182" s="439"/>
      <c r="AP2182" s="162"/>
      <c r="AQ2182" s="113"/>
      <c r="AR2182" s="113"/>
      <c r="AS2182" s="384"/>
      <c r="AT2182" s="306"/>
      <c r="AU2182" s="306"/>
      <c r="AV2182" s="160"/>
      <c r="AW2182" s="158"/>
      <c r="AX2182" s="385"/>
      <c r="AY2182" s="453"/>
      <c r="AZ2182" s="165"/>
      <c r="BA2182" s="301"/>
      <c r="BB2182" s="165"/>
      <c r="BC2182" s="301"/>
      <c r="BD2182" s="165"/>
      <c r="BE2182" s="302"/>
      <c r="BF2182" s="302"/>
      <c r="BG2182" s="165"/>
      <c r="BH2182" s="303"/>
      <c r="BI2182" s="165"/>
      <c r="BJ2182" s="304"/>
      <c r="BK2182" s="394"/>
      <c r="BL2182" s="302"/>
      <c r="BM2182" s="302"/>
      <c r="BN2182" s="394"/>
      <c r="BO2182" s="302"/>
      <c r="BP2182" s="13"/>
      <c r="BQ2182" s="302"/>
      <c r="BR2182" s="13"/>
      <c r="BS2182" s="302"/>
      <c r="BT2182" s="13"/>
      <c r="BU2182" s="302"/>
      <c r="BV2182" s="386"/>
      <c r="BW2182" s="303"/>
      <c r="BX2182" s="303"/>
      <c r="BY2182" s="302"/>
      <c r="BZ2182" s="302"/>
      <c r="CA2182" s="387"/>
      <c r="CB2182" s="395"/>
      <c r="CC2182" s="12"/>
      <c r="CD2182" s="304"/>
      <c r="CE2182" s="14"/>
      <c r="CF2182" s="395"/>
      <c r="CG2182" s="397"/>
      <c r="CH2182" s="300">
        <f t="shared" si="825"/>
        <v>0</v>
      </c>
      <c r="CI2182" s="26"/>
      <c r="CJ2182" s="17">
        <f t="shared" si="822"/>
        <v>0</v>
      </c>
      <c r="CK2182" s="18">
        <f t="shared" si="833"/>
        <v>12.89</v>
      </c>
      <c r="CM2182" s="164"/>
      <c r="CN2182" s="302"/>
      <c r="CO2182" s="13">
        <f t="shared" si="826"/>
        <v>0</v>
      </c>
      <c r="CP2182" s="302"/>
      <c r="CQ2182" s="13">
        <f t="shared" si="827"/>
        <v>0</v>
      </c>
      <c r="CR2182" s="302"/>
      <c r="CS2182" s="13">
        <f t="shared" si="828"/>
        <v>0</v>
      </c>
      <c r="CT2182" s="302"/>
      <c r="CU2182" s="13">
        <f t="shared" si="823"/>
        <v>0</v>
      </c>
      <c r="CV2182" s="302"/>
      <c r="CW2182" s="13">
        <f t="shared" si="829"/>
        <v>0</v>
      </c>
      <c r="CX2182" s="13">
        <f t="shared" si="830"/>
        <v>0</v>
      </c>
      <c r="CY2182" s="251">
        <f t="shared" si="831"/>
        <v>0</v>
      </c>
      <c r="CZ2182" s="13" t="s">
        <v>29</v>
      </c>
      <c r="DA2182" s="13">
        <v>50</v>
      </c>
      <c r="DB2182" s="22">
        <f t="shared" si="832"/>
        <v>0</v>
      </c>
      <c r="DD2182" s="24"/>
      <c r="DF2182" s="163"/>
      <c r="DH2182" s="24"/>
      <c r="DI2182" s="447"/>
      <c r="DJ2182" s="163"/>
    </row>
    <row r="2183" spans="1:114" s="7" customFormat="1">
      <c r="A2183" s="277">
        <f t="shared" si="840"/>
        <v>50</v>
      </c>
      <c r="B2183" s="21" t="e">
        <f>'Calculateur de trading'!I2183/C2183/W2183</f>
        <v>#DIV/0!</v>
      </c>
      <c r="C2183" s="278">
        <f t="shared" si="841"/>
        <v>10</v>
      </c>
      <c r="D2183" s="426"/>
      <c r="E2183" s="273">
        <f t="shared" si="842"/>
        <v>100</v>
      </c>
      <c r="F2183" s="271">
        <f t="shared" si="834"/>
        <v>2</v>
      </c>
      <c r="G2183" s="271" t="e">
        <f t="shared" si="835"/>
        <v>#DIV/0!</v>
      </c>
      <c r="H2183" s="272">
        <f t="shared" si="836"/>
        <v>20</v>
      </c>
      <c r="I2183" s="270"/>
      <c r="J2183" s="273">
        <f t="shared" si="843"/>
        <v>200</v>
      </c>
      <c r="K2183" s="271">
        <f t="shared" si="837"/>
        <v>4</v>
      </c>
      <c r="L2183" s="271" t="e">
        <f t="shared" si="838"/>
        <v>#DIV/0!</v>
      </c>
      <c r="M2183" s="272">
        <f t="shared" si="839"/>
        <v>40</v>
      </c>
      <c r="N2183" s="389"/>
      <c r="O2183" s="455" t="e">
        <f>(A2183*B2183*W2183)+(B2183*'Calculateur de trading'!H2183)</f>
        <v>#DIV/0!</v>
      </c>
      <c r="P2183" s="274" t="e">
        <f>O2183/'Déscriptions des trades'!CK2183</f>
        <v>#DIV/0!</v>
      </c>
      <c r="Q2183" s="456" t="e">
        <f>'Déscriptions des trades'!CK2183-O2183</f>
        <v>#DIV/0!</v>
      </c>
      <c r="R2183" s="466" t="e">
        <f t="shared" si="844"/>
        <v>#DIV/0!</v>
      </c>
      <c r="S2183" s="389"/>
      <c r="T2183" s="12"/>
      <c r="U2183" s="25"/>
      <c r="V2183" s="15"/>
      <c r="W2183" s="490">
        <f t="shared" si="824"/>
        <v>0</v>
      </c>
      <c r="X2183" s="21" t="e">
        <f>W2183*U2183/'Déscriptions des trades'!CK2183*'Déscriptions des trades'!B2183</f>
        <v>#DIV/0!</v>
      </c>
      <c r="Y2183" s="459"/>
      <c r="Z2183" s="389"/>
      <c r="AA2183" s="23">
        <f t="shared" si="845"/>
        <v>0.1</v>
      </c>
      <c r="AB2183" s="17" t="e">
        <f>(AA2183*'Déscriptions des trades'!U2183*'Déscriptions des trades'!B2183/'Déscriptions des trades'!CK2183)*'Déscriptions des trades'!W2183</f>
        <v>#DIV/0!</v>
      </c>
      <c r="AC2183" s="265" t="e">
        <f>AB2183*'Déscriptions des trades'!CK2183</f>
        <v>#DIV/0!</v>
      </c>
      <c r="AD2183" s="266" t="e">
        <f>'Déscriptions des trades'!CK2183-AC2183</f>
        <v>#DIV/0!</v>
      </c>
      <c r="AE2183" s="389"/>
      <c r="AF2183" s="399">
        <v>2179</v>
      </c>
      <c r="AG2183" s="389"/>
      <c r="AH2183" s="20"/>
      <c r="AI2183" s="303"/>
      <c r="AJ2183" s="307"/>
      <c r="AK2183" s="161"/>
      <c r="AL2183" s="305"/>
      <c r="AM2183" s="305"/>
      <c r="AN2183" s="162"/>
      <c r="AO2183" s="439"/>
      <c r="AP2183" s="162"/>
      <c r="AQ2183" s="113"/>
      <c r="AR2183" s="113"/>
      <c r="AS2183" s="384"/>
      <c r="AT2183" s="306"/>
      <c r="AU2183" s="306"/>
      <c r="AV2183" s="160"/>
      <c r="AW2183" s="158"/>
      <c r="AX2183" s="385"/>
      <c r="AY2183" s="453"/>
      <c r="AZ2183" s="165"/>
      <c r="BA2183" s="301"/>
      <c r="BB2183" s="165"/>
      <c r="BC2183" s="301"/>
      <c r="BD2183" s="165"/>
      <c r="BE2183" s="302"/>
      <c r="BF2183" s="302"/>
      <c r="BG2183" s="165"/>
      <c r="BH2183" s="303"/>
      <c r="BI2183" s="165"/>
      <c r="BJ2183" s="304"/>
      <c r="BK2183" s="394"/>
      <c r="BL2183" s="302"/>
      <c r="BM2183" s="302"/>
      <c r="BN2183" s="394"/>
      <c r="BO2183" s="302"/>
      <c r="BP2183" s="13"/>
      <c r="BQ2183" s="302"/>
      <c r="BR2183" s="13"/>
      <c r="BS2183" s="302"/>
      <c r="BT2183" s="13"/>
      <c r="BU2183" s="302"/>
      <c r="BV2183" s="386"/>
      <c r="BW2183" s="303"/>
      <c r="BX2183" s="303"/>
      <c r="BY2183" s="302"/>
      <c r="BZ2183" s="302"/>
      <c r="CA2183" s="387"/>
      <c r="CB2183" s="395"/>
      <c r="CC2183" s="12"/>
      <c r="CD2183" s="304"/>
      <c r="CE2183" s="14"/>
      <c r="CF2183" s="395"/>
      <c r="CG2183" s="397"/>
      <c r="CH2183" s="300">
        <f t="shared" si="825"/>
        <v>0</v>
      </c>
      <c r="CI2183" s="26"/>
      <c r="CJ2183" s="17">
        <f t="shared" si="822"/>
        <v>0</v>
      </c>
      <c r="CK2183" s="18">
        <f t="shared" si="833"/>
        <v>12.89</v>
      </c>
      <c r="CM2183" s="164"/>
      <c r="CN2183" s="302"/>
      <c r="CO2183" s="13">
        <f t="shared" si="826"/>
        <v>0</v>
      </c>
      <c r="CP2183" s="302"/>
      <c r="CQ2183" s="13">
        <f t="shared" si="827"/>
        <v>0</v>
      </c>
      <c r="CR2183" s="302"/>
      <c r="CS2183" s="13">
        <f t="shared" si="828"/>
        <v>0</v>
      </c>
      <c r="CT2183" s="302"/>
      <c r="CU2183" s="13">
        <f t="shared" si="823"/>
        <v>0</v>
      </c>
      <c r="CV2183" s="302"/>
      <c r="CW2183" s="13">
        <f t="shared" si="829"/>
        <v>0</v>
      </c>
      <c r="CX2183" s="13">
        <f t="shared" si="830"/>
        <v>0</v>
      </c>
      <c r="CY2183" s="251">
        <f t="shared" si="831"/>
        <v>0</v>
      </c>
      <c r="CZ2183" s="13" t="s">
        <v>29</v>
      </c>
      <c r="DA2183" s="13">
        <v>50</v>
      </c>
      <c r="DB2183" s="22">
        <f t="shared" si="832"/>
        <v>0</v>
      </c>
      <c r="DD2183" s="24"/>
      <c r="DF2183" s="163"/>
      <c r="DH2183" s="24"/>
      <c r="DI2183" s="447"/>
      <c r="DJ2183" s="163"/>
    </row>
    <row r="2184" spans="1:114" s="7" customFormat="1">
      <c r="A2184" s="277">
        <f t="shared" si="840"/>
        <v>50</v>
      </c>
      <c r="B2184" s="21" t="e">
        <f>'Calculateur de trading'!I2184/C2184/W2184</f>
        <v>#DIV/0!</v>
      </c>
      <c r="C2184" s="278">
        <f t="shared" si="841"/>
        <v>10</v>
      </c>
      <c r="D2184" s="278"/>
      <c r="E2184" s="273">
        <f t="shared" si="842"/>
        <v>100</v>
      </c>
      <c r="F2184" s="271">
        <f t="shared" si="834"/>
        <v>2</v>
      </c>
      <c r="G2184" s="271" t="e">
        <f t="shared" si="835"/>
        <v>#DIV/0!</v>
      </c>
      <c r="H2184" s="272">
        <f t="shared" si="836"/>
        <v>20</v>
      </c>
      <c r="I2184" s="270"/>
      <c r="J2184" s="273">
        <f t="shared" si="843"/>
        <v>200</v>
      </c>
      <c r="K2184" s="271">
        <f t="shared" si="837"/>
        <v>4</v>
      </c>
      <c r="L2184" s="271" t="e">
        <f t="shared" si="838"/>
        <v>#DIV/0!</v>
      </c>
      <c r="M2184" s="272">
        <f t="shared" si="839"/>
        <v>40</v>
      </c>
      <c r="N2184" s="389"/>
      <c r="O2184" s="455" t="e">
        <f>(A2184*B2184*W2184)+(B2184*'Calculateur de trading'!H2184)</f>
        <v>#DIV/0!</v>
      </c>
      <c r="P2184" s="274" t="e">
        <f>O2184/'Déscriptions des trades'!CK2184</f>
        <v>#DIV/0!</v>
      </c>
      <c r="Q2184" s="456" t="e">
        <f>'Déscriptions des trades'!CK2184-O2184</f>
        <v>#DIV/0!</v>
      </c>
      <c r="R2184" s="466" t="e">
        <f t="shared" si="844"/>
        <v>#DIV/0!</v>
      </c>
      <c r="S2184" s="389"/>
      <c r="T2184" s="12"/>
      <c r="U2184" s="25"/>
      <c r="V2184" s="15"/>
      <c r="W2184" s="490">
        <f t="shared" si="824"/>
        <v>0</v>
      </c>
      <c r="X2184" s="21" t="e">
        <f>W2184*U2184/'Déscriptions des trades'!CK2184*'Déscriptions des trades'!B2184</f>
        <v>#DIV/0!</v>
      </c>
      <c r="Y2184" s="459"/>
      <c r="Z2184" s="389"/>
      <c r="AA2184" s="23">
        <f t="shared" si="845"/>
        <v>0.1</v>
      </c>
      <c r="AB2184" s="17" t="e">
        <f>(AA2184*'Déscriptions des trades'!U2184*'Déscriptions des trades'!B2184/'Déscriptions des trades'!CK2184)*'Déscriptions des trades'!W2184</f>
        <v>#DIV/0!</v>
      </c>
      <c r="AC2184" s="265" t="e">
        <f>AB2184*'Déscriptions des trades'!CK2184</f>
        <v>#DIV/0!</v>
      </c>
      <c r="AD2184" s="266" t="e">
        <f>'Déscriptions des trades'!CK2184-AC2184</f>
        <v>#DIV/0!</v>
      </c>
      <c r="AE2184" s="389"/>
      <c r="AF2184" s="399">
        <v>2180</v>
      </c>
      <c r="AG2184" s="389"/>
      <c r="AH2184" s="20"/>
      <c r="AI2184" s="303"/>
      <c r="AJ2184" s="307"/>
      <c r="AK2184" s="161"/>
      <c r="AL2184" s="305"/>
      <c r="AM2184" s="305"/>
      <c r="AN2184" s="162"/>
      <c r="AO2184" s="439"/>
      <c r="AP2184" s="162"/>
      <c r="AQ2184" s="113"/>
      <c r="AR2184" s="113"/>
      <c r="AS2184" s="384"/>
      <c r="AT2184" s="306"/>
      <c r="AU2184" s="306"/>
      <c r="AV2184" s="160"/>
      <c r="AW2184" s="158"/>
      <c r="AX2184" s="385"/>
      <c r="AY2184" s="453"/>
      <c r="AZ2184" s="165"/>
      <c r="BA2184" s="301"/>
      <c r="BB2184" s="165"/>
      <c r="BC2184" s="301"/>
      <c r="BD2184" s="165"/>
      <c r="BE2184" s="302"/>
      <c r="BF2184" s="302"/>
      <c r="BG2184" s="165"/>
      <c r="BH2184" s="303"/>
      <c r="BI2184" s="165"/>
      <c r="BJ2184" s="304"/>
      <c r="BK2184" s="394"/>
      <c r="BL2184" s="302"/>
      <c r="BM2184" s="302"/>
      <c r="BN2184" s="394"/>
      <c r="BO2184" s="302"/>
      <c r="BP2184" s="13"/>
      <c r="BQ2184" s="302"/>
      <c r="BR2184" s="13"/>
      <c r="BS2184" s="302"/>
      <c r="BT2184" s="13"/>
      <c r="BU2184" s="302"/>
      <c r="BV2184" s="386"/>
      <c r="BW2184" s="303"/>
      <c r="BX2184" s="303"/>
      <c r="BY2184" s="302"/>
      <c r="BZ2184" s="302"/>
      <c r="CA2184" s="387"/>
      <c r="CB2184" s="395"/>
      <c r="CC2184" s="12"/>
      <c r="CD2184" s="304"/>
      <c r="CE2184" s="14"/>
      <c r="CF2184" s="395"/>
      <c r="CG2184" s="397"/>
      <c r="CH2184" s="300">
        <f t="shared" si="825"/>
        <v>0</v>
      </c>
      <c r="CI2184" s="26"/>
      <c r="CJ2184" s="17">
        <f t="shared" ref="CJ2184:CJ2247" si="846">CI2184/CK2183</f>
        <v>0</v>
      </c>
      <c r="CK2184" s="18">
        <f t="shared" si="833"/>
        <v>12.89</v>
      </c>
      <c r="CM2184" s="164"/>
      <c r="CN2184" s="302"/>
      <c r="CO2184" s="13">
        <f t="shared" si="826"/>
        <v>0</v>
      </c>
      <c r="CP2184" s="302"/>
      <c r="CQ2184" s="13">
        <f t="shared" si="827"/>
        <v>0</v>
      </c>
      <c r="CR2184" s="302"/>
      <c r="CS2184" s="13">
        <f t="shared" si="828"/>
        <v>0</v>
      </c>
      <c r="CT2184" s="302"/>
      <c r="CU2184" s="13">
        <f t="shared" ref="CU2184:CU2247" si="847">IF(CT2184="Bon",10,)</f>
        <v>0</v>
      </c>
      <c r="CV2184" s="302"/>
      <c r="CW2184" s="13">
        <f t="shared" si="829"/>
        <v>0</v>
      </c>
      <c r="CX2184" s="13">
        <f t="shared" si="830"/>
        <v>0</v>
      </c>
      <c r="CY2184" s="251">
        <f t="shared" si="831"/>
        <v>0</v>
      </c>
      <c r="CZ2184" s="13" t="s">
        <v>29</v>
      </c>
      <c r="DA2184" s="13">
        <v>50</v>
      </c>
      <c r="DB2184" s="22">
        <f t="shared" si="832"/>
        <v>0</v>
      </c>
      <c r="DD2184" s="24"/>
      <c r="DF2184" s="163"/>
      <c r="DH2184" s="24"/>
      <c r="DI2184" s="447"/>
      <c r="DJ2184" s="163"/>
    </row>
    <row r="2185" spans="1:114" s="7" customFormat="1">
      <c r="A2185" s="277">
        <f t="shared" si="840"/>
        <v>50</v>
      </c>
      <c r="B2185" s="21" t="e">
        <f>'Calculateur de trading'!I2185/C2185/W2185</f>
        <v>#DIV/0!</v>
      </c>
      <c r="C2185" s="278">
        <f t="shared" si="841"/>
        <v>10</v>
      </c>
      <c r="D2185" s="426"/>
      <c r="E2185" s="273">
        <f t="shared" si="842"/>
        <v>100</v>
      </c>
      <c r="F2185" s="271">
        <f t="shared" si="834"/>
        <v>2</v>
      </c>
      <c r="G2185" s="271" t="e">
        <f t="shared" si="835"/>
        <v>#DIV/0!</v>
      </c>
      <c r="H2185" s="272">
        <f t="shared" si="836"/>
        <v>20</v>
      </c>
      <c r="I2185" s="270"/>
      <c r="J2185" s="273">
        <f t="shared" si="843"/>
        <v>200</v>
      </c>
      <c r="K2185" s="271">
        <f t="shared" si="837"/>
        <v>4</v>
      </c>
      <c r="L2185" s="271" t="e">
        <f t="shared" si="838"/>
        <v>#DIV/0!</v>
      </c>
      <c r="M2185" s="272">
        <f t="shared" si="839"/>
        <v>40</v>
      </c>
      <c r="N2185" s="389"/>
      <c r="O2185" s="455" t="e">
        <f>(A2185*B2185*W2185)+(B2185*'Calculateur de trading'!H2185)</f>
        <v>#DIV/0!</v>
      </c>
      <c r="P2185" s="274" t="e">
        <f>O2185/'Déscriptions des trades'!CK2185</f>
        <v>#DIV/0!</v>
      </c>
      <c r="Q2185" s="456" t="e">
        <f>'Déscriptions des trades'!CK2185-O2185</f>
        <v>#DIV/0!</v>
      </c>
      <c r="R2185" s="466" t="e">
        <f t="shared" si="844"/>
        <v>#DIV/0!</v>
      </c>
      <c r="S2185" s="389"/>
      <c r="T2185" s="12"/>
      <c r="U2185" s="25"/>
      <c r="V2185" s="15"/>
      <c r="W2185" s="490">
        <f t="shared" ref="W2185:W2248" si="848">W2184</f>
        <v>0</v>
      </c>
      <c r="X2185" s="21" t="e">
        <f>W2185*U2185/'Déscriptions des trades'!CK2185*'Déscriptions des trades'!B2185</f>
        <v>#DIV/0!</v>
      </c>
      <c r="Y2185" s="459"/>
      <c r="Z2185" s="389"/>
      <c r="AA2185" s="23">
        <f t="shared" si="845"/>
        <v>0.1</v>
      </c>
      <c r="AB2185" s="17" t="e">
        <f>(AA2185*'Déscriptions des trades'!U2185*'Déscriptions des trades'!B2185/'Déscriptions des trades'!CK2185)*'Déscriptions des trades'!W2185</f>
        <v>#DIV/0!</v>
      </c>
      <c r="AC2185" s="265" t="e">
        <f>AB2185*'Déscriptions des trades'!CK2185</f>
        <v>#DIV/0!</v>
      </c>
      <c r="AD2185" s="266" t="e">
        <f>'Déscriptions des trades'!CK2185-AC2185</f>
        <v>#DIV/0!</v>
      </c>
      <c r="AE2185" s="389"/>
      <c r="AF2185" s="399">
        <v>2181</v>
      </c>
      <c r="AG2185" s="389"/>
      <c r="AH2185" s="20"/>
      <c r="AI2185" s="303"/>
      <c r="AJ2185" s="307"/>
      <c r="AK2185" s="161"/>
      <c r="AL2185" s="305"/>
      <c r="AM2185" s="305"/>
      <c r="AN2185" s="162"/>
      <c r="AO2185" s="439"/>
      <c r="AP2185" s="162"/>
      <c r="AQ2185" s="113"/>
      <c r="AR2185" s="113"/>
      <c r="AS2185" s="384"/>
      <c r="AT2185" s="306"/>
      <c r="AU2185" s="306"/>
      <c r="AV2185" s="160"/>
      <c r="AW2185" s="158"/>
      <c r="AX2185" s="385"/>
      <c r="AY2185" s="453"/>
      <c r="AZ2185" s="165"/>
      <c r="BA2185" s="301"/>
      <c r="BB2185" s="165"/>
      <c r="BC2185" s="301"/>
      <c r="BD2185" s="165"/>
      <c r="BE2185" s="302"/>
      <c r="BF2185" s="302"/>
      <c r="BG2185" s="165"/>
      <c r="BH2185" s="303"/>
      <c r="BI2185" s="165"/>
      <c r="BJ2185" s="304"/>
      <c r="BK2185" s="394"/>
      <c r="BL2185" s="302"/>
      <c r="BM2185" s="302"/>
      <c r="BN2185" s="394"/>
      <c r="BO2185" s="302"/>
      <c r="BP2185" s="13"/>
      <c r="BQ2185" s="302"/>
      <c r="BR2185" s="13"/>
      <c r="BS2185" s="302"/>
      <c r="BT2185" s="13"/>
      <c r="BU2185" s="302"/>
      <c r="BV2185" s="386"/>
      <c r="BW2185" s="303"/>
      <c r="BX2185" s="303"/>
      <c r="BY2185" s="302"/>
      <c r="BZ2185" s="302"/>
      <c r="CA2185" s="387"/>
      <c r="CB2185" s="395"/>
      <c r="CC2185" s="12"/>
      <c r="CD2185" s="304"/>
      <c r="CE2185" s="14"/>
      <c r="CF2185" s="395"/>
      <c r="CG2185" s="397"/>
      <c r="CH2185" s="300">
        <f t="shared" si="825"/>
        <v>0</v>
      </c>
      <c r="CI2185" s="26"/>
      <c r="CJ2185" s="17">
        <f t="shared" si="846"/>
        <v>0</v>
      </c>
      <c r="CK2185" s="18">
        <f t="shared" si="833"/>
        <v>12.89</v>
      </c>
      <c r="CM2185" s="164"/>
      <c r="CN2185" s="302"/>
      <c r="CO2185" s="13">
        <f t="shared" si="826"/>
        <v>0</v>
      </c>
      <c r="CP2185" s="302"/>
      <c r="CQ2185" s="13">
        <f t="shared" si="827"/>
        <v>0</v>
      </c>
      <c r="CR2185" s="302"/>
      <c r="CS2185" s="13">
        <f t="shared" si="828"/>
        <v>0</v>
      </c>
      <c r="CT2185" s="302"/>
      <c r="CU2185" s="13">
        <f t="shared" si="847"/>
        <v>0</v>
      </c>
      <c r="CV2185" s="302"/>
      <c r="CW2185" s="13">
        <f t="shared" si="829"/>
        <v>0</v>
      </c>
      <c r="CX2185" s="13">
        <f t="shared" si="830"/>
        <v>0</v>
      </c>
      <c r="CY2185" s="251">
        <f t="shared" si="831"/>
        <v>0</v>
      </c>
      <c r="CZ2185" s="13" t="s">
        <v>29</v>
      </c>
      <c r="DA2185" s="13">
        <v>50</v>
      </c>
      <c r="DB2185" s="22">
        <f t="shared" si="832"/>
        <v>0</v>
      </c>
      <c r="DD2185" s="24"/>
      <c r="DF2185" s="163"/>
      <c r="DH2185" s="24"/>
      <c r="DI2185" s="447"/>
      <c r="DJ2185" s="163"/>
    </row>
    <row r="2186" spans="1:114" s="7" customFormat="1">
      <c r="A2186" s="277">
        <f t="shared" si="840"/>
        <v>50</v>
      </c>
      <c r="B2186" s="21" t="e">
        <f>'Calculateur de trading'!I2186/C2186/W2186</f>
        <v>#DIV/0!</v>
      </c>
      <c r="C2186" s="278">
        <f t="shared" si="841"/>
        <v>10</v>
      </c>
      <c r="D2186" s="278"/>
      <c r="E2186" s="273">
        <f t="shared" si="842"/>
        <v>100</v>
      </c>
      <c r="F2186" s="271">
        <f t="shared" si="834"/>
        <v>2</v>
      </c>
      <c r="G2186" s="271" t="e">
        <f t="shared" si="835"/>
        <v>#DIV/0!</v>
      </c>
      <c r="H2186" s="272">
        <f t="shared" si="836"/>
        <v>20</v>
      </c>
      <c r="I2186" s="270"/>
      <c r="J2186" s="273">
        <f t="shared" si="843"/>
        <v>200</v>
      </c>
      <c r="K2186" s="271">
        <f t="shared" si="837"/>
        <v>4</v>
      </c>
      <c r="L2186" s="271" t="e">
        <f t="shared" si="838"/>
        <v>#DIV/0!</v>
      </c>
      <c r="M2186" s="272">
        <f t="shared" si="839"/>
        <v>40</v>
      </c>
      <c r="N2186" s="389"/>
      <c r="O2186" s="455" t="e">
        <f>(A2186*B2186*W2186)+(B2186*'Calculateur de trading'!H2186)</f>
        <v>#DIV/0!</v>
      </c>
      <c r="P2186" s="274" t="e">
        <f>O2186/'Déscriptions des trades'!CK2186</f>
        <v>#DIV/0!</v>
      </c>
      <c r="Q2186" s="456" t="e">
        <f>'Déscriptions des trades'!CK2186-O2186</f>
        <v>#DIV/0!</v>
      </c>
      <c r="R2186" s="466" t="e">
        <f t="shared" si="844"/>
        <v>#DIV/0!</v>
      </c>
      <c r="S2186" s="389"/>
      <c r="T2186" s="12"/>
      <c r="U2186" s="25"/>
      <c r="V2186" s="15"/>
      <c r="W2186" s="490">
        <f t="shared" si="848"/>
        <v>0</v>
      </c>
      <c r="X2186" s="21" t="e">
        <f>W2186*U2186/'Déscriptions des trades'!CK2186*'Déscriptions des trades'!B2186</f>
        <v>#DIV/0!</v>
      </c>
      <c r="Y2186" s="459"/>
      <c r="Z2186" s="389"/>
      <c r="AA2186" s="23">
        <f t="shared" si="845"/>
        <v>0.1</v>
      </c>
      <c r="AB2186" s="17" t="e">
        <f>(AA2186*'Déscriptions des trades'!U2186*'Déscriptions des trades'!B2186/'Déscriptions des trades'!CK2186)*'Déscriptions des trades'!W2186</f>
        <v>#DIV/0!</v>
      </c>
      <c r="AC2186" s="265" t="e">
        <f>AB2186*'Déscriptions des trades'!CK2186</f>
        <v>#DIV/0!</v>
      </c>
      <c r="AD2186" s="266" t="e">
        <f>'Déscriptions des trades'!CK2186-AC2186</f>
        <v>#DIV/0!</v>
      </c>
      <c r="AE2186" s="389"/>
      <c r="AF2186" s="399">
        <v>2182</v>
      </c>
      <c r="AG2186" s="389"/>
      <c r="AH2186" s="20"/>
      <c r="AI2186" s="303"/>
      <c r="AJ2186" s="307"/>
      <c r="AK2186" s="161"/>
      <c r="AL2186" s="305"/>
      <c r="AM2186" s="305"/>
      <c r="AN2186" s="162"/>
      <c r="AO2186" s="439"/>
      <c r="AP2186" s="162"/>
      <c r="AQ2186" s="113"/>
      <c r="AR2186" s="113"/>
      <c r="AS2186" s="384"/>
      <c r="AT2186" s="306"/>
      <c r="AU2186" s="306"/>
      <c r="AV2186" s="160"/>
      <c r="AW2186" s="158"/>
      <c r="AX2186" s="385"/>
      <c r="AY2186" s="453"/>
      <c r="AZ2186" s="165"/>
      <c r="BA2186" s="301"/>
      <c r="BB2186" s="165"/>
      <c r="BC2186" s="301"/>
      <c r="BD2186" s="165"/>
      <c r="BE2186" s="302"/>
      <c r="BF2186" s="302"/>
      <c r="BG2186" s="165"/>
      <c r="BH2186" s="303"/>
      <c r="BI2186" s="165"/>
      <c r="BJ2186" s="304"/>
      <c r="BK2186" s="394"/>
      <c r="BL2186" s="302"/>
      <c r="BM2186" s="302"/>
      <c r="BN2186" s="394"/>
      <c r="BO2186" s="302"/>
      <c r="BP2186" s="13"/>
      <c r="BQ2186" s="302"/>
      <c r="BR2186" s="13"/>
      <c r="BS2186" s="302"/>
      <c r="BT2186" s="13"/>
      <c r="BU2186" s="302"/>
      <c r="BV2186" s="386"/>
      <c r="BW2186" s="303"/>
      <c r="BX2186" s="303"/>
      <c r="BY2186" s="302"/>
      <c r="BZ2186" s="302"/>
      <c r="CA2186" s="387"/>
      <c r="CB2186" s="395"/>
      <c r="CC2186" s="12"/>
      <c r="CD2186" s="304"/>
      <c r="CE2186" s="14"/>
      <c r="CF2186" s="395"/>
      <c r="CG2186" s="397"/>
      <c r="CH2186" s="300">
        <f t="shared" si="825"/>
        <v>0</v>
      </c>
      <c r="CI2186" s="26"/>
      <c r="CJ2186" s="17">
        <f t="shared" si="846"/>
        <v>0</v>
      </c>
      <c r="CK2186" s="18">
        <f t="shared" si="833"/>
        <v>12.89</v>
      </c>
      <c r="CM2186" s="164"/>
      <c r="CN2186" s="302"/>
      <c r="CO2186" s="13">
        <f t="shared" si="826"/>
        <v>0</v>
      </c>
      <c r="CP2186" s="302"/>
      <c r="CQ2186" s="13">
        <f t="shared" si="827"/>
        <v>0</v>
      </c>
      <c r="CR2186" s="302"/>
      <c r="CS2186" s="13">
        <f t="shared" si="828"/>
        <v>0</v>
      </c>
      <c r="CT2186" s="302"/>
      <c r="CU2186" s="13">
        <f t="shared" si="847"/>
        <v>0</v>
      </c>
      <c r="CV2186" s="302"/>
      <c r="CW2186" s="13">
        <f t="shared" si="829"/>
        <v>0</v>
      </c>
      <c r="CX2186" s="13">
        <f t="shared" si="830"/>
        <v>0</v>
      </c>
      <c r="CY2186" s="251">
        <f t="shared" si="831"/>
        <v>0</v>
      </c>
      <c r="CZ2186" s="13" t="s">
        <v>29</v>
      </c>
      <c r="DA2186" s="13">
        <v>50</v>
      </c>
      <c r="DB2186" s="22">
        <f t="shared" si="832"/>
        <v>0</v>
      </c>
      <c r="DD2186" s="24"/>
      <c r="DF2186" s="163"/>
      <c r="DH2186" s="24"/>
      <c r="DI2186" s="447"/>
      <c r="DJ2186" s="163"/>
    </row>
    <row r="2187" spans="1:114" s="7" customFormat="1">
      <c r="A2187" s="277">
        <f t="shared" si="840"/>
        <v>50</v>
      </c>
      <c r="B2187" s="21" t="e">
        <f>'Calculateur de trading'!I2187/C2187/W2187</f>
        <v>#DIV/0!</v>
      </c>
      <c r="C2187" s="278">
        <f t="shared" si="841"/>
        <v>10</v>
      </c>
      <c r="D2187" s="426"/>
      <c r="E2187" s="273">
        <f t="shared" si="842"/>
        <v>100</v>
      </c>
      <c r="F2187" s="271">
        <f t="shared" si="834"/>
        <v>2</v>
      </c>
      <c r="G2187" s="271" t="e">
        <f t="shared" si="835"/>
        <v>#DIV/0!</v>
      </c>
      <c r="H2187" s="272">
        <f t="shared" si="836"/>
        <v>20</v>
      </c>
      <c r="I2187" s="270"/>
      <c r="J2187" s="273">
        <f t="shared" si="843"/>
        <v>200</v>
      </c>
      <c r="K2187" s="271">
        <f t="shared" si="837"/>
        <v>4</v>
      </c>
      <c r="L2187" s="271" t="e">
        <f t="shared" si="838"/>
        <v>#DIV/0!</v>
      </c>
      <c r="M2187" s="272">
        <f t="shared" si="839"/>
        <v>40</v>
      </c>
      <c r="N2187" s="389"/>
      <c r="O2187" s="455" t="e">
        <f>(A2187*B2187*W2187)+(B2187*'Calculateur de trading'!H2187)</f>
        <v>#DIV/0!</v>
      </c>
      <c r="P2187" s="274" t="e">
        <f>O2187/'Déscriptions des trades'!CK2187</f>
        <v>#DIV/0!</v>
      </c>
      <c r="Q2187" s="456" t="e">
        <f>'Déscriptions des trades'!CK2187-O2187</f>
        <v>#DIV/0!</v>
      </c>
      <c r="R2187" s="466" t="e">
        <f t="shared" si="844"/>
        <v>#DIV/0!</v>
      </c>
      <c r="S2187" s="389"/>
      <c r="T2187" s="12"/>
      <c r="U2187" s="25"/>
      <c r="V2187" s="15"/>
      <c r="W2187" s="490">
        <f t="shared" si="848"/>
        <v>0</v>
      </c>
      <c r="X2187" s="21" t="e">
        <f>W2187*U2187/'Déscriptions des trades'!CK2187*'Déscriptions des trades'!B2187</f>
        <v>#DIV/0!</v>
      </c>
      <c r="Y2187" s="459"/>
      <c r="Z2187" s="389"/>
      <c r="AA2187" s="23">
        <f t="shared" si="845"/>
        <v>0.1</v>
      </c>
      <c r="AB2187" s="17" t="e">
        <f>(AA2187*'Déscriptions des trades'!U2187*'Déscriptions des trades'!B2187/'Déscriptions des trades'!CK2187)*'Déscriptions des trades'!W2187</f>
        <v>#DIV/0!</v>
      </c>
      <c r="AC2187" s="265" t="e">
        <f>AB2187*'Déscriptions des trades'!CK2187</f>
        <v>#DIV/0!</v>
      </c>
      <c r="AD2187" s="266" t="e">
        <f>'Déscriptions des trades'!CK2187-AC2187</f>
        <v>#DIV/0!</v>
      </c>
      <c r="AE2187" s="389"/>
      <c r="AF2187" s="399">
        <v>2183</v>
      </c>
      <c r="AG2187" s="389"/>
      <c r="AH2187" s="20"/>
      <c r="AI2187" s="303"/>
      <c r="AJ2187" s="307"/>
      <c r="AK2187" s="161"/>
      <c r="AL2187" s="305"/>
      <c r="AM2187" s="305"/>
      <c r="AN2187" s="162"/>
      <c r="AO2187" s="439"/>
      <c r="AP2187" s="162"/>
      <c r="AQ2187" s="113"/>
      <c r="AR2187" s="113"/>
      <c r="AS2187" s="384"/>
      <c r="AT2187" s="306"/>
      <c r="AU2187" s="306"/>
      <c r="AV2187" s="160"/>
      <c r="AW2187" s="158"/>
      <c r="AX2187" s="385"/>
      <c r="AY2187" s="453"/>
      <c r="AZ2187" s="165"/>
      <c r="BA2187" s="301"/>
      <c r="BB2187" s="165"/>
      <c r="BC2187" s="301"/>
      <c r="BD2187" s="165"/>
      <c r="BE2187" s="302"/>
      <c r="BF2187" s="302"/>
      <c r="BG2187" s="165"/>
      <c r="BH2187" s="303"/>
      <c r="BI2187" s="165"/>
      <c r="BJ2187" s="304"/>
      <c r="BK2187" s="394"/>
      <c r="BL2187" s="302"/>
      <c r="BM2187" s="302"/>
      <c r="BN2187" s="394"/>
      <c r="BO2187" s="302"/>
      <c r="BP2187" s="13"/>
      <c r="BQ2187" s="302"/>
      <c r="BR2187" s="13"/>
      <c r="BS2187" s="302"/>
      <c r="BT2187" s="13"/>
      <c r="BU2187" s="302"/>
      <c r="BV2187" s="386"/>
      <c r="BW2187" s="303"/>
      <c r="BX2187" s="303"/>
      <c r="BY2187" s="302"/>
      <c r="BZ2187" s="302"/>
      <c r="CA2187" s="387"/>
      <c r="CB2187" s="395"/>
      <c r="CC2187" s="12"/>
      <c r="CD2187" s="304"/>
      <c r="CE2187" s="14"/>
      <c r="CF2187" s="395"/>
      <c r="CG2187" s="397"/>
      <c r="CH2187" s="300">
        <f t="shared" si="825"/>
        <v>0</v>
      </c>
      <c r="CI2187" s="26"/>
      <c r="CJ2187" s="17">
        <f t="shared" si="846"/>
        <v>0</v>
      </c>
      <c r="CK2187" s="18">
        <f t="shared" si="833"/>
        <v>12.89</v>
      </c>
      <c r="CM2187" s="164"/>
      <c r="CN2187" s="302"/>
      <c r="CO2187" s="13">
        <f t="shared" si="826"/>
        <v>0</v>
      </c>
      <c r="CP2187" s="302"/>
      <c r="CQ2187" s="13">
        <f t="shared" si="827"/>
        <v>0</v>
      </c>
      <c r="CR2187" s="302"/>
      <c r="CS2187" s="13">
        <f t="shared" si="828"/>
        <v>0</v>
      </c>
      <c r="CT2187" s="302"/>
      <c r="CU2187" s="13">
        <f t="shared" si="847"/>
        <v>0</v>
      </c>
      <c r="CV2187" s="302"/>
      <c r="CW2187" s="13">
        <f t="shared" si="829"/>
        <v>0</v>
      </c>
      <c r="CX2187" s="13">
        <f t="shared" si="830"/>
        <v>0</v>
      </c>
      <c r="CY2187" s="251">
        <f t="shared" si="831"/>
        <v>0</v>
      </c>
      <c r="CZ2187" s="13" t="s">
        <v>29</v>
      </c>
      <c r="DA2187" s="13">
        <v>50</v>
      </c>
      <c r="DB2187" s="22">
        <f t="shared" si="832"/>
        <v>0</v>
      </c>
      <c r="DD2187" s="24"/>
      <c r="DF2187" s="163"/>
      <c r="DH2187" s="24"/>
      <c r="DI2187" s="447"/>
      <c r="DJ2187" s="163"/>
    </row>
    <row r="2188" spans="1:114" s="7" customFormat="1">
      <c r="A2188" s="277">
        <f t="shared" si="840"/>
        <v>50</v>
      </c>
      <c r="B2188" s="21" t="e">
        <f>'Calculateur de trading'!I2188/C2188/W2188</f>
        <v>#DIV/0!</v>
      </c>
      <c r="C2188" s="278">
        <f t="shared" si="841"/>
        <v>10</v>
      </c>
      <c r="D2188" s="278"/>
      <c r="E2188" s="273">
        <f t="shared" si="842"/>
        <v>100</v>
      </c>
      <c r="F2188" s="271">
        <f t="shared" si="834"/>
        <v>2</v>
      </c>
      <c r="G2188" s="271" t="e">
        <f t="shared" si="835"/>
        <v>#DIV/0!</v>
      </c>
      <c r="H2188" s="272">
        <f t="shared" si="836"/>
        <v>20</v>
      </c>
      <c r="I2188" s="270"/>
      <c r="J2188" s="273">
        <f t="shared" si="843"/>
        <v>200</v>
      </c>
      <c r="K2188" s="271">
        <f t="shared" si="837"/>
        <v>4</v>
      </c>
      <c r="L2188" s="271" t="e">
        <f t="shared" si="838"/>
        <v>#DIV/0!</v>
      </c>
      <c r="M2188" s="272">
        <f t="shared" si="839"/>
        <v>40</v>
      </c>
      <c r="N2188" s="389"/>
      <c r="O2188" s="455" t="e">
        <f>(A2188*B2188*W2188)+(B2188*'Calculateur de trading'!H2188)</f>
        <v>#DIV/0!</v>
      </c>
      <c r="P2188" s="274" t="e">
        <f>O2188/'Déscriptions des trades'!CK2188</f>
        <v>#DIV/0!</v>
      </c>
      <c r="Q2188" s="456" t="e">
        <f>'Déscriptions des trades'!CK2188-O2188</f>
        <v>#DIV/0!</v>
      </c>
      <c r="R2188" s="466" t="e">
        <f t="shared" si="844"/>
        <v>#DIV/0!</v>
      </c>
      <c r="S2188" s="389"/>
      <c r="T2188" s="12"/>
      <c r="U2188" s="25"/>
      <c r="V2188" s="15"/>
      <c r="W2188" s="490">
        <f t="shared" si="848"/>
        <v>0</v>
      </c>
      <c r="X2188" s="21" t="e">
        <f>W2188*U2188/'Déscriptions des trades'!CK2188*'Déscriptions des trades'!B2188</f>
        <v>#DIV/0!</v>
      </c>
      <c r="Y2188" s="459"/>
      <c r="Z2188" s="389"/>
      <c r="AA2188" s="23">
        <f t="shared" si="845"/>
        <v>0.1</v>
      </c>
      <c r="AB2188" s="17" t="e">
        <f>(AA2188*'Déscriptions des trades'!U2188*'Déscriptions des trades'!B2188/'Déscriptions des trades'!CK2188)*'Déscriptions des trades'!W2188</f>
        <v>#DIV/0!</v>
      </c>
      <c r="AC2188" s="265" t="e">
        <f>AB2188*'Déscriptions des trades'!CK2188</f>
        <v>#DIV/0!</v>
      </c>
      <c r="AD2188" s="266" t="e">
        <f>'Déscriptions des trades'!CK2188-AC2188</f>
        <v>#DIV/0!</v>
      </c>
      <c r="AE2188" s="389"/>
      <c r="AF2188" s="399">
        <v>2184</v>
      </c>
      <c r="AG2188" s="389"/>
      <c r="AH2188" s="20"/>
      <c r="AI2188" s="303"/>
      <c r="AJ2188" s="307"/>
      <c r="AK2188" s="161"/>
      <c r="AL2188" s="305"/>
      <c r="AM2188" s="305"/>
      <c r="AN2188" s="162"/>
      <c r="AO2188" s="439"/>
      <c r="AP2188" s="162"/>
      <c r="AQ2188" s="113"/>
      <c r="AR2188" s="113"/>
      <c r="AS2188" s="384"/>
      <c r="AT2188" s="306"/>
      <c r="AU2188" s="306"/>
      <c r="AV2188" s="160"/>
      <c r="AW2188" s="158"/>
      <c r="AX2188" s="385"/>
      <c r="AY2188" s="453"/>
      <c r="AZ2188" s="165"/>
      <c r="BA2188" s="301"/>
      <c r="BB2188" s="165"/>
      <c r="BC2188" s="301"/>
      <c r="BD2188" s="165"/>
      <c r="BE2188" s="302"/>
      <c r="BF2188" s="302"/>
      <c r="BG2188" s="165"/>
      <c r="BH2188" s="303"/>
      <c r="BI2188" s="165"/>
      <c r="BJ2188" s="304"/>
      <c r="BK2188" s="394"/>
      <c r="BL2188" s="302"/>
      <c r="BM2188" s="302"/>
      <c r="BN2188" s="394"/>
      <c r="BO2188" s="302"/>
      <c r="BP2188" s="13"/>
      <c r="BQ2188" s="302"/>
      <c r="BR2188" s="13"/>
      <c r="BS2188" s="302"/>
      <c r="BT2188" s="13"/>
      <c r="BU2188" s="302"/>
      <c r="BV2188" s="386"/>
      <c r="BW2188" s="303"/>
      <c r="BX2188" s="303"/>
      <c r="BY2188" s="302"/>
      <c r="BZ2188" s="302"/>
      <c r="CA2188" s="387"/>
      <c r="CB2188" s="395"/>
      <c r="CC2188" s="12"/>
      <c r="CD2188" s="304"/>
      <c r="CE2188" s="14"/>
      <c r="CF2188" s="395"/>
      <c r="CG2188" s="397"/>
      <c r="CH2188" s="300">
        <f t="shared" si="825"/>
        <v>0</v>
      </c>
      <c r="CI2188" s="26"/>
      <c r="CJ2188" s="17">
        <f t="shared" si="846"/>
        <v>0</v>
      </c>
      <c r="CK2188" s="18">
        <f t="shared" si="833"/>
        <v>12.89</v>
      </c>
      <c r="CM2188" s="164"/>
      <c r="CN2188" s="302"/>
      <c r="CO2188" s="13">
        <f t="shared" si="826"/>
        <v>0</v>
      </c>
      <c r="CP2188" s="302"/>
      <c r="CQ2188" s="13">
        <f t="shared" si="827"/>
        <v>0</v>
      </c>
      <c r="CR2188" s="302"/>
      <c r="CS2188" s="13">
        <f t="shared" si="828"/>
        <v>0</v>
      </c>
      <c r="CT2188" s="302"/>
      <c r="CU2188" s="13">
        <f t="shared" si="847"/>
        <v>0</v>
      </c>
      <c r="CV2188" s="302"/>
      <c r="CW2188" s="13">
        <f t="shared" si="829"/>
        <v>0</v>
      </c>
      <c r="CX2188" s="13">
        <f t="shared" si="830"/>
        <v>0</v>
      </c>
      <c r="CY2188" s="251">
        <f t="shared" si="831"/>
        <v>0</v>
      </c>
      <c r="CZ2188" s="13" t="s">
        <v>29</v>
      </c>
      <c r="DA2188" s="13">
        <v>50</v>
      </c>
      <c r="DB2188" s="22">
        <f t="shared" si="832"/>
        <v>0</v>
      </c>
      <c r="DD2188" s="24"/>
      <c r="DF2188" s="163"/>
      <c r="DH2188" s="24"/>
      <c r="DI2188" s="447"/>
      <c r="DJ2188" s="163"/>
    </row>
    <row r="2189" spans="1:114" s="7" customFormat="1">
      <c r="A2189" s="277">
        <f t="shared" si="840"/>
        <v>50</v>
      </c>
      <c r="B2189" s="21" t="e">
        <f>'Calculateur de trading'!I2189/C2189/W2189</f>
        <v>#DIV/0!</v>
      </c>
      <c r="C2189" s="278">
        <f t="shared" si="841"/>
        <v>10</v>
      </c>
      <c r="D2189" s="426"/>
      <c r="E2189" s="273">
        <f t="shared" si="842"/>
        <v>100</v>
      </c>
      <c r="F2189" s="271">
        <f t="shared" si="834"/>
        <v>2</v>
      </c>
      <c r="G2189" s="271" t="e">
        <f t="shared" si="835"/>
        <v>#DIV/0!</v>
      </c>
      <c r="H2189" s="272">
        <f t="shared" si="836"/>
        <v>20</v>
      </c>
      <c r="I2189" s="270"/>
      <c r="J2189" s="273">
        <f t="shared" si="843"/>
        <v>200</v>
      </c>
      <c r="K2189" s="271">
        <f t="shared" si="837"/>
        <v>4</v>
      </c>
      <c r="L2189" s="271" t="e">
        <f t="shared" si="838"/>
        <v>#DIV/0!</v>
      </c>
      <c r="M2189" s="272">
        <f t="shared" si="839"/>
        <v>40</v>
      </c>
      <c r="N2189" s="389"/>
      <c r="O2189" s="455" t="e">
        <f>(A2189*B2189*W2189)+(B2189*'Calculateur de trading'!H2189)</f>
        <v>#DIV/0!</v>
      </c>
      <c r="P2189" s="274" t="e">
        <f>O2189/'Déscriptions des trades'!CK2189</f>
        <v>#DIV/0!</v>
      </c>
      <c r="Q2189" s="456" t="e">
        <f>'Déscriptions des trades'!CK2189-O2189</f>
        <v>#DIV/0!</v>
      </c>
      <c r="R2189" s="466" t="e">
        <f t="shared" si="844"/>
        <v>#DIV/0!</v>
      </c>
      <c r="S2189" s="389"/>
      <c r="T2189" s="12"/>
      <c r="U2189" s="25"/>
      <c r="V2189" s="15"/>
      <c r="W2189" s="490">
        <f t="shared" si="848"/>
        <v>0</v>
      </c>
      <c r="X2189" s="21" t="e">
        <f>W2189*U2189/'Déscriptions des trades'!CK2189*'Déscriptions des trades'!B2189</f>
        <v>#DIV/0!</v>
      </c>
      <c r="Y2189" s="459"/>
      <c r="Z2189" s="389"/>
      <c r="AA2189" s="23">
        <f t="shared" si="845"/>
        <v>0.1</v>
      </c>
      <c r="AB2189" s="17" t="e">
        <f>(AA2189*'Déscriptions des trades'!U2189*'Déscriptions des trades'!B2189/'Déscriptions des trades'!CK2189)*'Déscriptions des trades'!W2189</f>
        <v>#DIV/0!</v>
      </c>
      <c r="AC2189" s="265" t="e">
        <f>AB2189*'Déscriptions des trades'!CK2189</f>
        <v>#DIV/0!</v>
      </c>
      <c r="AD2189" s="266" t="e">
        <f>'Déscriptions des trades'!CK2189-AC2189</f>
        <v>#DIV/0!</v>
      </c>
      <c r="AE2189" s="389"/>
      <c r="AF2189" s="399">
        <v>2185</v>
      </c>
      <c r="AG2189" s="389"/>
      <c r="AH2189" s="20"/>
      <c r="AI2189" s="303"/>
      <c r="AJ2189" s="307"/>
      <c r="AK2189" s="161"/>
      <c r="AL2189" s="305"/>
      <c r="AM2189" s="305"/>
      <c r="AN2189" s="162"/>
      <c r="AO2189" s="439"/>
      <c r="AP2189" s="162"/>
      <c r="AQ2189" s="113"/>
      <c r="AR2189" s="113"/>
      <c r="AS2189" s="384"/>
      <c r="AT2189" s="306"/>
      <c r="AU2189" s="306"/>
      <c r="AV2189" s="160"/>
      <c r="AW2189" s="158"/>
      <c r="AX2189" s="385"/>
      <c r="AY2189" s="453"/>
      <c r="AZ2189" s="165"/>
      <c r="BA2189" s="301"/>
      <c r="BB2189" s="165"/>
      <c r="BC2189" s="301"/>
      <c r="BD2189" s="165"/>
      <c r="BE2189" s="302"/>
      <c r="BF2189" s="302"/>
      <c r="BG2189" s="165"/>
      <c r="BH2189" s="303"/>
      <c r="BI2189" s="165"/>
      <c r="BJ2189" s="304"/>
      <c r="BK2189" s="394"/>
      <c r="BL2189" s="302"/>
      <c r="BM2189" s="302"/>
      <c r="BN2189" s="394"/>
      <c r="BO2189" s="302"/>
      <c r="BP2189" s="13"/>
      <c r="BQ2189" s="302"/>
      <c r="BR2189" s="13"/>
      <c r="BS2189" s="302"/>
      <c r="BT2189" s="13"/>
      <c r="BU2189" s="302"/>
      <c r="BV2189" s="386"/>
      <c r="BW2189" s="303"/>
      <c r="BX2189" s="303"/>
      <c r="BY2189" s="302"/>
      <c r="BZ2189" s="302"/>
      <c r="CA2189" s="387"/>
      <c r="CB2189" s="395"/>
      <c r="CC2189" s="12"/>
      <c r="CD2189" s="304"/>
      <c r="CE2189" s="14"/>
      <c r="CF2189" s="395"/>
      <c r="CG2189" s="397"/>
      <c r="CH2189" s="300">
        <f t="shared" si="825"/>
        <v>0</v>
      </c>
      <c r="CI2189" s="26"/>
      <c r="CJ2189" s="17">
        <f t="shared" si="846"/>
        <v>0</v>
      </c>
      <c r="CK2189" s="18">
        <f t="shared" si="833"/>
        <v>12.89</v>
      </c>
      <c r="CM2189" s="164"/>
      <c r="CN2189" s="302"/>
      <c r="CO2189" s="13">
        <f t="shared" si="826"/>
        <v>0</v>
      </c>
      <c r="CP2189" s="302"/>
      <c r="CQ2189" s="13">
        <f t="shared" si="827"/>
        <v>0</v>
      </c>
      <c r="CR2189" s="302"/>
      <c r="CS2189" s="13">
        <f t="shared" si="828"/>
        <v>0</v>
      </c>
      <c r="CT2189" s="302"/>
      <c r="CU2189" s="13">
        <f t="shared" si="847"/>
        <v>0</v>
      </c>
      <c r="CV2189" s="302"/>
      <c r="CW2189" s="13">
        <f t="shared" si="829"/>
        <v>0</v>
      </c>
      <c r="CX2189" s="13">
        <f t="shared" si="830"/>
        <v>0</v>
      </c>
      <c r="CY2189" s="251">
        <f t="shared" si="831"/>
        <v>0</v>
      </c>
      <c r="CZ2189" s="13" t="s">
        <v>29</v>
      </c>
      <c r="DA2189" s="13">
        <v>50</v>
      </c>
      <c r="DB2189" s="22">
        <f t="shared" si="832"/>
        <v>0</v>
      </c>
      <c r="DD2189" s="24"/>
      <c r="DF2189" s="163"/>
      <c r="DH2189" s="24"/>
      <c r="DI2189" s="447"/>
      <c r="DJ2189" s="163"/>
    </row>
    <row r="2190" spans="1:114" s="7" customFormat="1">
      <c r="A2190" s="277">
        <f t="shared" si="840"/>
        <v>50</v>
      </c>
      <c r="B2190" s="21" t="e">
        <f>'Calculateur de trading'!I2190/C2190/W2190</f>
        <v>#DIV/0!</v>
      </c>
      <c r="C2190" s="278">
        <f t="shared" si="841"/>
        <v>10</v>
      </c>
      <c r="D2190" s="426"/>
      <c r="E2190" s="273">
        <f t="shared" si="842"/>
        <v>100</v>
      </c>
      <c r="F2190" s="271">
        <f t="shared" si="834"/>
        <v>2</v>
      </c>
      <c r="G2190" s="271" t="e">
        <f t="shared" si="835"/>
        <v>#DIV/0!</v>
      </c>
      <c r="H2190" s="272">
        <f t="shared" si="836"/>
        <v>20</v>
      </c>
      <c r="I2190" s="270"/>
      <c r="J2190" s="273">
        <f t="shared" si="843"/>
        <v>200</v>
      </c>
      <c r="K2190" s="271">
        <f t="shared" si="837"/>
        <v>4</v>
      </c>
      <c r="L2190" s="271" t="e">
        <f t="shared" si="838"/>
        <v>#DIV/0!</v>
      </c>
      <c r="M2190" s="272">
        <f t="shared" si="839"/>
        <v>40</v>
      </c>
      <c r="N2190" s="389"/>
      <c r="O2190" s="455" t="e">
        <f>(A2190*B2190*W2190)+(B2190*'Calculateur de trading'!H2190)</f>
        <v>#DIV/0!</v>
      </c>
      <c r="P2190" s="274" t="e">
        <f>O2190/'Déscriptions des trades'!CK2190</f>
        <v>#DIV/0!</v>
      </c>
      <c r="Q2190" s="456" t="e">
        <f>'Déscriptions des trades'!CK2190-O2190</f>
        <v>#DIV/0!</v>
      </c>
      <c r="R2190" s="466" t="e">
        <f t="shared" si="844"/>
        <v>#DIV/0!</v>
      </c>
      <c r="S2190" s="389"/>
      <c r="T2190" s="12"/>
      <c r="U2190" s="25"/>
      <c r="V2190" s="15"/>
      <c r="W2190" s="490">
        <f t="shared" si="848"/>
        <v>0</v>
      </c>
      <c r="X2190" s="21" t="e">
        <f>W2190*U2190/'Déscriptions des trades'!CK2190*'Déscriptions des trades'!B2190</f>
        <v>#DIV/0!</v>
      </c>
      <c r="Y2190" s="459"/>
      <c r="Z2190" s="389"/>
      <c r="AA2190" s="23">
        <f t="shared" si="845"/>
        <v>0.1</v>
      </c>
      <c r="AB2190" s="17" t="e">
        <f>(AA2190*'Déscriptions des trades'!U2190*'Déscriptions des trades'!B2190/'Déscriptions des trades'!CK2190)*'Déscriptions des trades'!W2190</f>
        <v>#DIV/0!</v>
      </c>
      <c r="AC2190" s="265" t="e">
        <f>AB2190*'Déscriptions des trades'!CK2190</f>
        <v>#DIV/0!</v>
      </c>
      <c r="AD2190" s="266" t="e">
        <f>'Déscriptions des trades'!CK2190-AC2190</f>
        <v>#DIV/0!</v>
      </c>
      <c r="AE2190" s="389"/>
      <c r="AF2190" s="399">
        <v>2186</v>
      </c>
      <c r="AG2190" s="389"/>
      <c r="AH2190" s="20"/>
      <c r="AI2190" s="303"/>
      <c r="AJ2190" s="307"/>
      <c r="AK2190" s="161"/>
      <c r="AL2190" s="305"/>
      <c r="AM2190" s="305"/>
      <c r="AN2190" s="162"/>
      <c r="AO2190" s="439"/>
      <c r="AP2190" s="162"/>
      <c r="AQ2190" s="113"/>
      <c r="AR2190" s="113"/>
      <c r="AS2190" s="384"/>
      <c r="AT2190" s="306"/>
      <c r="AU2190" s="306"/>
      <c r="AV2190" s="160"/>
      <c r="AW2190" s="158"/>
      <c r="AX2190" s="385"/>
      <c r="AY2190" s="453"/>
      <c r="AZ2190" s="165"/>
      <c r="BA2190" s="301"/>
      <c r="BB2190" s="165"/>
      <c r="BC2190" s="301"/>
      <c r="BD2190" s="165"/>
      <c r="BE2190" s="302"/>
      <c r="BF2190" s="302"/>
      <c r="BG2190" s="165"/>
      <c r="BH2190" s="303"/>
      <c r="BI2190" s="165"/>
      <c r="BJ2190" s="304"/>
      <c r="BK2190" s="394"/>
      <c r="BL2190" s="302"/>
      <c r="BM2190" s="302"/>
      <c r="BN2190" s="394"/>
      <c r="BO2190" s="302"/>
      <c r="BP2190" s="13"/>
      <c r="BQ2190" s="302"/>
      <c r="BR2190" s="13"/>
      <c r="BS2190" s="302"/>
      <c r="BT2190" s="13"/>
      <c r="BU2190" s="302"/>
      <c r="BV2190" s="386"/>
      <c r="BW2190" s="303"/>
      <c r="BX2190" s="303"/>
      <c r="BY2190" s="302"/>
      <c r="BZ2190" s="302"/>
      <c r="CA2190" s="387"/>
      <c r="CB2190" s="395"/>
      <c r="CC2190" s="12"/>
      <c r="CD2190" s="304"/>
      <c r="CE2190" s="14"/>
      <c r="CF2190" s="395"/>
      <c r="CG2190" s="397"/>
      <c r="CH2190" s="300">
        <f t="shared" si="825"/>
        <v>0</v>
      </c>
      <c r="CI2190" s="26"/>
      <c r="CJ2190" s="17">
        <f t="shared" si="846"/>
        <v>0</v>
      </c>
      <c r="CK2190" s="18">
        <f t="shared" si="833"/>
        <v>12.89</v>
      </c>
      <c r="CM2190" s="164"/>
      <c r="CN2190" s="302"/>
      <c r="CO2190" s="13">
        <f t="shared" si="826"/>
        <v>0</v>
      </c>
      <c r="CP2190" s="302"/>
      <c r="CQ2190" s="13">
        <f t="shared" si="827"/>
        <v>0</v>
      </c>
      <c r="CR2190" s="302"/>
      <c r="CS2190" s="13">
        <f t="shared" si="828"/>
        <v>0</v>
      </c>
      <c r="CT2190" s="302"/>
      <c r="CU2190" s="13">
        <f t="shared" si="847"/>
        <v>0</v>
      </c>
      <c r="CV2190" s="302"/>
      <c r="CW2190" s="13">
        <f t="shared" si="829"/>
        <v>0</v>
      </c>
      <c r="CX2190" s="13">
        <f t="shared" si="830"/>
        <v>0</v>
      </c>
      <c r="CY2190" s="251">
        <f t="shared" si="831"/>
        <v>0</v>
      </c>
      <c r="CZ2190" s="13" t="s">
        <v>29</v>
      </c>
      <c r="DA2190" s="13">
        <v>50</v>
      </c>
      <c r="DB2190" s="22">
        <f t="shared" si="832"/>
        <v>0</v>
      </c>
      <c r="DD2190" s="24"/>
      <c r="DF2190" s="163"/>
      <c r="DH2190" s="24"/>
      <c r="DI2190" s="447"/>
      <c r="DJ2190" s="163"/>
    </row>
    <row r="2191" spans="1:114" s="7" customFormat="1">
      <c r="A2191" s="277">
        <f t="shared" si="840"/>
        <v>50</v>
      </c>
      <c r="B2191" s="21" t="e">
        <f>'Calculateur de trading'!I2191/C2191/W2191</f>
        <v>#DIV/0!</v>
      </c>
      <c r="C2191" s="278">
        <f t="shared" si="841"/>
        <v>10</v>
      </c>
      <c r="D2191" s="278"/>
      <c r="E2191" s="273">
        <f t="shared" si="842"/>
        <v>100</v>
      </c>
      <c r="F2191" s="271">
        <f t="shared" si="834"/>
        <v>2</v>
      </c>
      <c r="G2191" s="271" t="e">
        <f t="shared" si="835"/>
        <v>#DIV/0!</v>
      </c>
      <c r="H2191" s="272">
        <f t="shared" si="836"/>
        <v>20</v>
      </c>
      <c r="I2191" s="270"/>
      <c r="J2191" s="273">
        <f t="shared" si="843"/>
        <v>200</v>
      </c>
      <c r="K2191" s="271">
        <f t="shared" si="837"/>
        <v>4</v>
      </c>
      <c r="L2191" s="271" t="e">
        <f t="shared" si="838"/>
        <v>#DIV/0!</v>
      </c>
      <c r="M2191" s="272">
        <f t="shared" si="839"/>
        <v>40</v>
      </c>
      <c r="N2191" s="389"/>
      <c r="O2191" s="455" t="e">
        <f>(A2191*B2191*W2191)+(B2191*'Calculateur de trading'!H2191)</f>
        <v>#DIV/0!</v>
      </c>
      <c r="P2191" s="274" t="e">
        <f>O2191/'Déscriptions des trades'!CK2191</f>
        <v>#DIV/0!</v>
      </c>
      <c r="Q2191" s="456" t="e">
        <f>'Déscriptions des trades'!CK2191-O2191</f>
        <v>#DIV/0!</v>
      </c>
      <c r="R2191" s="466" t="e">
        <f t="shared" si="844"/>
        <v>#DIV/0!</v>
      </c>
      <c r="S2191" s="389"/>
      <c r="T2191" s="12"/>
      <c r="U2191" s="25"/>
      <c r="V2191" s="15"/>
      <c r="W2191" s="490">
        <f t="shared" si="848"/>
        <v>0</v>
      </c>
      <c r="X2191" s="21" t="e">
        <f>W2191*U2191/'Déscriptions des trades'!CK2191*'Déscriptions des trades'!B2191</f>
        <v>#DIV/0!</v>
      </c>
      <c r="Y2191" s="459"/>
      <c r="Z2191" s="389"/>
      <c r="AA2191" s="23">
        <f t="shared" si="845"/>
        <v>0.1</v>
      </c>
      <c r="AB2191" s="17" t="e">
        <f>(AA2191*'Déscriptions des trades'!U2191*'Déscriptions des trades'!B2191/'Déscriptions des trades'!CK2191)*'Déscriptions des trades'!W2191</f>
        <v>#DIV/0!</v>
      </c>
      <c r="AC2191" s="265" t="e">
        <f>AB2191*'Déscriptions des trades'!CK2191</f>
        <v>#DIV/0!</v>
      </c>
      <c r="AD2191" s="266" t="e">
        <f>'Déscriptions des trades'!CK2191-AC2191</f>
        <v>#DIV/0!</v>
      </c>
      <c r="AE2191" s="389"/>
      <c r="AF2191" s="399">
        <v>2187</v>
      </c>
      <c r="AG2191" s="389"/>
      <c r="AH2191" s="20"/>
      <c r="AI2191" s="303"/>
      <c r="AJ2191" s="307"/>
      <c r="AK2191" s="161"/>
      <c r="AL2191" s="305"/>
      <c r="AM2191" s="305"/>
      <c r="AN2191" s="162"/>
      <c r="AO2191" s="439"/>
      <c r="AP2191" s="162"/>
      <c r="AQ2191" s="113"/>
      <c r="AR2191" s="113"/>
      <c r="AS2191" s="384"/>
      <c r="AT2191" s="306"/>
      <c r="AU2191" s="306"/>
      <c r="AV2191" s="160"/>
      <c r="AW2191" s="158"/>
      <c r="AX2191" s="385"/>
      <c r="AY2191" s="453"/>
      <c r="AZ2191" s="165"/>
      <c r="BA2191" s="301"/>
      <c r="BB2191" s="165"/>
      <c r="BC2191" s="301"/>
      <c r="BD2191" s="165"/>
      <c r="BE2191" s="302"/>
      <c r="BF2191" s="302"/>
      <c r="BG2191" s="165"/>
      <c r="BH2191" s="303"/>
      <c r="BI2191" s="165"/>
      <c r="BJ2191" s="304"/>
      <c r="BK2191" s="394"/>
      <c r="BL2191" s="302"/>
      <c r="BM2191" s="302"/>
      <c r="BN2191" s="394"/>
      <c r="BO2191" s="302"/>
      <c r="BP2191" s="13"/>
      <c r="BQ2191" s="302"/>
      <c r="BR2191" s="13"/>
      <c r="BS2191" s="302"/>
      <c r="BT2191" s="13"/>
      <c r="BU2191" s="302"/>
      <c r="BV2191" s="386"/>
      <c r="BW2191" s="303"/>
      <c r="BX2191" s="303"/>
      <c r="BY2191" s="302"/>
      <c r="BZ2191" s="302"/>
      <c r="CA2191" s="387"/>
      <c r="CB2191" s="395"/>
      <c r="CC2191" s="12"/>
      <c r="CD2191" s="304"/>
      <c r="CE2191" s="14"/>
      <c r="CF2191" s="395"/>
      <c r="CG2191" s="397"/>
      <c r="CH2191" s="300">
        <f t="shared" ref="CH2191:CH2254" si="849">BW2191-BH2191</f>
        <v>0</v>
      </c>
      <c r="CI2191" s="26"/>
      <c r="CJ2191" s="17">
        <f t="shared" si="846"/>
        <v>0</v>
      </c>
      <c r="CK2191" s="18">
        <f t="shared" si="833"/>
        <v>12.89</v>
      </c>
      <c r="CM2191" s="164"/>
      <c r="CN2191" s="302"/>
      <c r="CO2191" s="13">
        <f t="shared" ref="CO2191:CO2254" si="850">IF(CN2191="Oui",10,)</f>
        <v>0</v>
      </c>
      <c r="CP2191" s="302"/>
      <c r="CQ2191" s="13">
        <f t="shared" ref="CQ2191:CQ2254" si="851">IF(CP2191="Oui",10,)</f>
        <v>0</v>
      </c>
      <c r="CR2191" s="302"/>
      <c r="CS2191" s="13">
        <f t="shared" ref="CS2191:CS2254" si="852">IF(CR2191="Bon",10,)</f>
        <v>0</v>
      </c>
      <c r="CT2191" s="302"/>
      <c r="CU2191" s="13">
        <f t="shared" si="847"/>
        <v>0</v>
      </c>
      <c r="CV2191" s="302"/>
      <c r="CW2191" s="13">
        <f t="shared" ref="CW2191:CW2254" si="853">IF(CV2191="Non",10,)</f>
        <v>0</v>
      </c>
      <c r="CX2191" s="13">
        <f t="shared" ref="CX2191:CX2254" si="854">IF(CV2191="Oui",-40,)</f>
        <v>0</v>
      </c>
      <c r="CY2191" s="251">
        <f t="shared" ref="CY2191:CY2254" si="855">SUM(CN2191:CX2191)</f>
        <v>0</v>
      </c>
      <c r="CZ2191" s="13" t="s">
        <v>29</v>
      </c>
      <c r="DA2191" s="13">
        <v>50</v>
      </c>
      <c r="DB2191" s="22">
        <f t="shared" ref="DB2191:DB2254" si="856">CY2191/DA2191</f>
        <v>0</v>
      </c>
      <c r="DD2191" s="24"/>
      <c r="DF2191" s="163"/>
      <c r="DH2191" s="24"/>
      <c r="DI2191" s="447"/>
      <c r="DJ2191" s="163"/>
    </row>
    <row r="2192" spans="1:114" s="7" customFormat="1">
      <c r="A2192" s="277">
        <f t="shared" si="840"/>
        <v>50</v>
      </c>
      <c r="B2192" s="21" t="e">
        <f>'Calculateur de trading'!I2192/C2192/W2192</f>
        <v>#DIV/0!</v>
      </c>
      <c r="C2192" s="278">
        <f t="shared" si="841"/>
        <v>10</v>
      </c>
      <c r="D2192" s="426"/>
      <c r="E2192" s="273">
        <f t="shared" si="842"/>
        <v>100</v>
      </c>
      <c r="F2192" s="271">
        <f t="shared" si="834"/>
        <v>2</v>
      </c>
      <c r="G2192" s="271" t="e">
        <f t="shared" si="835"/>
        <v>#DIV/0!</v>
      </c>
      <c r="H2192" s="272">
        <f t="shared" si="836"/>
        <v>20</v>
      </c>
      <c r="I2192" s="270"/>
      <c r="J2192" s="273">
        <f t="shared" si="843"/>
        <v>200</v>
      </c>
      <c r="K2192" s="271">
        <f t="shared" si="837"/>
        <v>4</v>
      </c>
      <c r="L2192" s="271" t="e">
        <f t="shared" si="838"/>
        <v>#DIV/0!</v>
      </c>
      <c r="M2192" s="272">
        <f t="shared" si="839"/>
        <v>40</v>
      </c>
      <c r="N2192" s="389"/>
      <c r="O2192" s="455" t="e">
        <f>(A2192*B2192*W2192)+(B2192*'Calculateur de trading'!H2192)</f>
        <v>#DIV/0!</v>
      </c>
      <c r="P2192" s="274" t="e">
        <f>O2192/'Déscriptions des trades'!CK2192</f>
        <v>#DIV/0!</v>
      </c>
      <c r="Q2192" s="456" t="e">
        <f>'Déscriptions des trades'!CK2192-O2192</f>
        <v>#DIV/0!</v>
      </c>
      <c r="R2192" s="466" t="e">
        <f t="shared" si="844"/>
        <v>#DIV/0!</v>
      </c>
      <c r="S2192" s="389"/>
      <c r="T2192" s="12"/>
      <c r="U2192" s="25"/>
      <c r="V2192" s="15"/>
      <c r="W2192" s="490">
        <f t="shared" si="848"/>
        <v>0</v>
      </c>
      <c r="X2192" s="21" t="e">
        <f>W2192*U2192/'Déscriptions des trades'!CK2192*'Déscriptions des trades'!B2192</f>
        <v>#DIV/0!</v>
      </c>
      <c r="Y2192" s="459"/>
      <c r="Z2192" s="389"/>
      <c r="AA2192" s="23">
        <f t="shared" si="845"/>
        <v>0.1</v>
      </c>
      <c r="AB2192" s="17" t="e">
        <f>(AA2192*'Déscriptions des trades'!U2192*'Déscriptions des trades'!B2192/'Déscriptions des trades'!CK2192)*'Déscriptions des trades'!W2192</f>
        <v>#DIV/0!</v>
      </c>
      <c r="AC2192" s="265" t="e">
        <f>AB2192*'Déscriptions des trades'!CK2192</f>
        <v>#DIV/0!</v>
      </c>
      <c r="AD2192" s="266" t="e">
        <f>'Déscriptions des trades'!CK2192-AC2192</f>
        <v>#DIV/0!</v>
      </c>
      <c r="AE2192" s="389"/>
      <c r="AF2192" s="399">
        <v>2188</v>
      </c>
      <c r="AG2192" s="389"/>
      <c r="AH2192" s="20"/>
      <c r="AI2192" s="303"/>
      <c r="AJ2192" s="307"/>
      <c r="AK2192" s="161"/>
      <c r="AL2192" s="305"/>
      <c r="AM2192" s="305"/>
      <c r="AN2192" s="162"/>
      <c r="AO2192" s="439"/>
      <c r="AP2192" s="162"/>
      <c r="AQ2192" s="113"/>
      <c r="AR2192" s="113"/>
      <c r="AS2192" s="384"/>
      <c r="AT2192" s="306"/>
      <c r="AU2192" s="306"/>
      <c r="AV2192" s="160"/>
      <c r="AW2192" s="158"/>
      <c r="AX2192" s="385"/>
      <c r="AY2192" s="453"/>
      <c r="AZ2192" s="165"/>
      <c r="BA2192" s="301"/>
      <c r="BB2192" s="165"/>
      <c r="BC2192" s="301"/>
      <c r="BD2192" s="165"/>
      <c r="BE2192" s="302"/>
      <c r="BF2192" s="302"/>
      <c r="BG2192" s="165"/>
      <c r="BH2192" s="303"/>
      <c r="BI2192" s="165"/>
      <c r="BJ2192" s="304"/>
      <c r="BK2192" s="394"/>
      <c r="BL2192" s="302"/>
      <c r="BM2192" s="302"/>
      <c r="BN2192" s="394"/>
      <c r="BO2192" s="302"/>
      <c r="BP2192" s="13"/>
      <c r="BQ2192" s="302"/>
      <c r="BR2192" s="13"/>
      <c r="BS2192" s="302"/>
      <c r="BT2192" s="13"/>
      <c r="BU2192" s="302"/>
      <c r="BV2192" s="386"/>
      <c r="BW2192" s="303"/>
      <c r="BX2192" s="303"/>
      <c r="BY2192" s="302"/>
      <c r="BZ2192" s="302"/>
      <c r="CA2192" s="387"/>
      <c r="CB2192" s="395"/>
      <c r="CC2192" s="12"/>
      <c r="CD2192" s="304"/>
      <c r="CE2192" s="14"/>
      <c r="CF2192" s="395"/>
      <c r="CG2192" s="397"/>
      <c r="CH2192" s="300">
        <f t="shared" si="849"/>
        <v>0</v>
      </c>
      <c r="CI2192" s="26"/>
      <c r="CJ2192" s="17">
        <f t="shared" si="846"/>
        <v>0</v>
      </c>
      <c r="CK2192" s="18">
        <f t="shared" ref="CK2192:CK2254" si="857">CI2192+CK2191</f>
        <v>12.89</v>
      </c>
      <c r="CM2192" s="164"/>
      <c r="CN2192" s="302"/>
      <c r="CO2192" s="13">
        <f t="shared" si="850"/>
        <v>0</v>
      </c>
      <c r="CP2192" s="302"/>
      <c r="CQ2192" s="13">
        <f t="shared" si="851"/>
        <v>0</v>
      </c>
      <c r="CR2192" s="302"/>
      <c r="CS2192" s="13">
        <f t="shared" si="852"/>
        <v>0</v>
      </c>
      <c r="CT2192" s="302"/>
      <c r="CU2192" s="13">
        <f t="shared" si="847"/>
        <v>0</v>
      </c>
      <c r="CV2192" s="302"/>
      <c r="CW2192" s="13">
        <f t="shared" si="853"/>
        <v>0</v>
      </c>
      <c r="CX2192" s="13">
        <f t="shared" si="854"/>
        <v>0</v>
      </c>
      <c r="CY2192" s="251">
        <f t="shared" si="855"/>
        <v>0</v>
      </c>
      <c r="CZ2192" s="13" t="s">
        <v>29</v>
      </c>
      <c r="DA2192" s="13">
        <v>50</v>
      </c>
      <c r="DB2192" s="22">
        <f t="shared" si="856"/>
        <v>0</v>
      </c>
      <c r="DD2192" s="24"/>
      <c r="DF2192" s="163"/>
      <c r="DH2192" s="24"/>
      <c r="DI2192" s="447"/>
      <c r="DJ2192" s="163"/>
    </row>
    <row r="2193" spans="1:114" s="7" customFormat="1">
      <c r="A2193" s="277">
        <f t="shared" si="840"/>
        <v>50</v>
      </c>
      <c r="B2193" s="21" t="e">
        <f>'Calculateur de trading'!I2193/C2193/W2193</f>
        <v>#DIV/0!</v>
      </c>
      <c r="C2193" s="278">
        <f t="shared" si="841"/>
        <v>10</v>
      </c>
      <c r="D2193" s="278"/>
      <c r="E2193" s="273">
        <f t="shared" si="842"/>
        <v>100</v>
      </c>
      <c r="F2193" s="271">
        <f t="shared" si="834"/>
        <v>2</v>
      </c>
      <c r="G2193" s="271" t="e">
        <f t="shared" si="835"/>
        <v>#DIV/0!</v>
      </c>
      <c r="H2193" s="272">
        <f t="shared" si="836"/>
        <v>20</v>
      </c>
      <c r="I2193" s="270"/>
      <c r="J2193" s="273">
        <f t="shared" si="843"/>
        <v>200</v>
      </c>
      <c r="K2193" s="271">
        <f t="shared" si="837"/>
        <v>4</v>
      </c>
      <c r="L2193" s="271" t="e">
        <f t="shared" si="838"/>
        <v>#DIV/0!</v>
      </c>
      <c r="M2193" s="272">
        <f t="shared" si="839"/>
        <v>40</v>
      </c>
      <c r="N2193" s="389"/>
      <c r="O2193" s="455" t="e">
        <f>(A2193*B2193*W2193)+(B2193*'Calculateur de trading'!H2193)</f>
        <v>#DIV/0!</v>
      </c>
      <c r="P2193" s="274" t="e">
        <f>O2193/'Déscriptions des trades'!CK2193</f>
        <v>#DIV/0!</v>
      </c>
      <c r="Q2193" s="456" t="e">
        <f>'Déscriptions des trades'!CK2193-O2193</f>
        <v>#DIV/0!</v>
      </c>
      <c r="R2193" s="466" t="e">
        <f t="shared" si="844"/>
        <v>#DIV/0!</v>
      </c>
      <c r="S2193" s="389"/>
      <c r="T2193" s="12"/>
      <c r="U2193" s="25"/>
      <c r="V2193" s="15"/>
      <c r="W2193" s="490">
        <f t="shared" si="848"/>
        <v>0</v>
      </c>
      <c r="X2193" s="21" t="e">
        <f>W2193*U2193/'Déscriptions des trades'!CK2193*'Déscriptions des trades'!B2193</f>
        <v>#DIV/0!</v>
      </c>
      <c r="Y2193" s="459"/>
      <c r="Z2193" s="389"/>
      <c r="AA2193" s="23">
        <f t="shared" si="845"/>
        <v>0.1</v>
      </c>
      <c r="AB2193" s="17" t="e">
        <f>(AA2193*'Déscriptions des trades'!U2193*'Déscriptions des trades'!B2193/'Déscriptions des trades'!CK2193)*'Déscriptions des trades'!W2193</f>
        <v>#DIV/0!</v>
      </c>
      <c r="AC2193" s="265" t="e">
        <f>AB2193*'Déscriptions des trades'!CK2193</f>
        <v>#DIV/0!</v>
      </c>
      <c r="AD2193" s="266" t="e">
        <f>'Déscriptions des trades'!CK2193-AC2193</f>
        <v>#DIV/0!</v>
      </c>
      <c r="AE2193" s="389"/>
      <c r="AF2193" s="399">
        <v>2189</v>
      </c>
      <c r="AG2193" s="389"/>
      <c r="AH2193" s="20"/>
      <c r="AI2193" s="303"/>
      <c r="AJ2193" s="307"/>
      <c r="AK2193" s="161"/>
      <c r="AL2193" s="305"/>
      <c r="AM2193" s="305"/>
      <c r="AN2193" s="162"/>
      <c r="AO2193" s="439"/>
      <c r="AP2193" s="162"/>
      <c r="AQ2193" s="113"/>
      <c r="AR2193" s="113"/>
      <c r="AS2193" s="384"/>
      <c r="AT2193" s="306"/>
      <c r="AU2193" s="306"/>
      <c r="AV2193" s="160"/>
      <c r="AW2193" s="158"/>
      <c r="AX2193" s="385"/>
      <c r="AY2193" s="453"/>
      <c r="AZ2193" s="165"/>
      <c r="BA2193" s="301"/>
      <c r="BB2193" s="165"/>
      <c r="BC2193" s="301"/>
      <c r="BD2193" s="165"/>
      <c r="BE2193" s="302"/>
      <c r="BF2193" s="302"/>
      <c r="BG2193" s="165"/>
      <c r="BH2193" s="303"/>
      <c r="BI2193" s="165"/>
      <c r="BJ2193" s="304"/>
      <c r="BK2193" s="394"/>
      <c r="BL2193" s="302"/>
      <c r="BM2193" s="302"/>
      <c r="BN2193" s="394"/>
      <c r="BO2193" s="302"/>
      <c r="BP2193" s="13"/>
      <c r="BQ2193" s="302"/>
      <c r="BR2193" s="13"/>
      <c r="BS2193" s="302"/>
      <c r="BT2193" s="13"/>
      <c r="BU2193" s="302"/>
      <c r="BV2193" s="386"/>
      <c r="BW2193" s="303"/>
      <c r="BX2193" s="303"/>
      <c r="BY2193" s="302"/>
      <c r="BZ2193" s="302"/>
      <c r="CA2193" s="387"/>
      <c r="CB2193" s="395"/>
      <c r="CC2193" s="12"/>
      <c r="CD2193" s="304"/>
      <c r="CE2193" s="14"/>
      <c r="CF2193" s="395"/>
      <c r="CG2193" s="397"/>
      <c r="CH2193" s="300">
        <f t="shared" si="849"/>
        <v>0</v>
      </c>
      <c r="CI2193" s="26"/>
      <c r="CJ2193" s="17">
        <f t="shared" si="846"/>
        <v>0</v>
      </c>
      <c r="CK2193" s="18">
        <f t="shared" si="857"/>
        <v>12.89</v>
      </c>
      <c r="CM2193" s="164"/>
      <c r="CN2193" s="302"/>
      <c r="CO2193" s="13">
        <f t="shared" si="850"/>
        <v>0</v>
      </c>
      <c r="CP2193" s="302"/>
      <c r="CQ2193" s="13">
        <f t="shared" si="851"/>
        <v>0</v>
      </c>
      <c r="CR2193" s="302"/>
      <c r="CS2193" s="13">
        <f t="shared" si="852"/>
        <v>0</v>
      </c>
      <c r="CT2193" s="302"/>
      <c r="CU2193" s="13">
        <f t="shared" si="847"/>
        <v>0</v>
      </c>
      <c r="CV2193" s="302"/>
      <c r="CW2193" s="13">
        <f t="shared" si="853"/>
        <v>0</v>
      </c>
      <c r="CX2193" s="13">
        <f t="shared" si="854"/>
        <v>0</v>
      </c>
      <c r="CY2193" s="251">
        <f t="shared" si="855"/>
        <v>0</v>
      </c>
      <c r="CZ2193" s="13" t="s">
        <v>29</v>
      </c>
      <c r="DA2193" s="13">
        <v>50</v>
      </c>
      <c r="DB2193" s="22">
        <f t="shared" si="856"/>
        <v>0</v>
      </c>
      <c r="DD2193" s="24"/>
      <c r="DF2193" s="163"/>
      <c r="DH2193" s="24"/>
      <c r="DI2193" s="447"/>
      <c r="DJ2193" s="163"/>
    </row>
    <row r="2194" spans="1:114" s="7" customFormat="1">
      <c r="A2194" s="277">
        <f t="shared" si="840"/>
        <v>50</v>
      </c>
      <c r="B2194" s="21" t="e">
        <f>'Calculateur de trading'!I2194/C2194/W2194</f>
        <v>#DIV/0!</v>
      </c>
      <c r="C2194" s="278">
        <f t="shared" si="841"/>
        <v>10</v>
      </c>
      <c r="D2194" s="426"/>
      <c r="E2194" s="273">
        <f t="shared" si="842"/>
        <v>100</v>
      </c>
      <c r="F2194" s="271">
        <f t="shared" si="834"/>
        <v>2</v>
      </c>
      <c r="G2194" s="271" t="e">
        <f t="shared" si="835"/>
        <v>#DIV/0!</v>
      </c>
      <c r="H2194" s="272">
        <f t="shared" si="836"/>
        <v>20</v>
      </c>
      <c r="I2194" s="270"/>
      <c r="J2194" s="273">
        <f t="shared" si="843"/>
        <v>200</v>
      </c>
      <c r="K2194" s="271">
        <f t="shared" si="837"/>
        <v>4</v>
      </c>
      <c r="L2194" s="271" t="e">
        <f t="shared" si="838"/>
        <v>#DIV/0!</v>
      </c>
      <c r="M2194" s="272">
        <f t="shared" si="839"/>
        <v>40</v>
      </c>
      <c r="N2194" s="389"/>
      <c r="O2194" s="455" t="e">
        <f>(A2194*B2194*W2194)+(B2194*'Calculateur de trading'!H2194)</f>
        <v>#DIV/0!</v>
      </c>
      <c r="P2194" s="274" t="e">
        <f>O2194/'Déscriptions des trades'!CK2194</f>
        <v>#DIV/0!</v>
      </c>
      <c r="Q2194" s="456" t="e">
        <f>'Déscriptions des trades'!CK2194-O2194</f>
        <v>#DIV/0!</v>
      </c>
      <c r="R2194" s="466" t="e">
        <f t="shared" si="844"/>
        <v>#DIV/0!</v>
      </c>
      <c r="S2194" s="389"/>
      <c r="T2194" s="12"/>
      <c r="U2194" s="25"/>
      <c r="V2194" s="15"/>
      <c r="W2194" s="490">
        <f t="shared" si="848"/>
        <v>0</v>
      </c>
      <c r="X2194" s="21" t="e">
        <f>W2194*U2194/'Déscriptions des trades'!CK2194*'Déscriptions des trades'!B2194</f>
        <v>#DIV/0!</v>
      </c>
      <c r="Y2194" s="459"/>
      <c r="Z2194" s="389"/>
      <c r="AA2194" s="23">
        <f t="shared" si="845"/>
        <v>0.1</v>
      </c>
      <c r="AB2194" s="17" t="e">
        <f>(AA2194*'Déscriptions des trades'!U2194*'Déscriptions des trades'!B2194/'Déscriptions des trades'!CK2194)*'Déscriptions des trades'!W2194</f>
        <v>#DIV/0!</v>
      </c>
      <c r="AC2194" s="265" t="e">
        <f>AB2194*'Déscriptions des trades'!CK2194</f>
        <v>#DIV/0!</v>
      </c>
      <c r="AD2194" s="266" t="e">
        <f>'Déscriptions des trades'!CK2194-AC2194</f>
        <v>#DIV/0!</v>
      </c>
      <c r="AE2194" s="389"/>
      <c r="AF2194" s="399">
        <v>2190</v>
      </c>
      <c r="AG2194" s="389"/>
      <c r="AH2194" s="20"/>
      <c r="AI2194" s="303"/>
      <c r="AJ2194" s="307"/>
      <c r="AK2194" s="161"/>
      <c r="AL2194" s="305"/>
      <c r="AM2194" s="305"/>
      <c r="AN2194" s="162"/>
      <c r="AO2194" s="439"/>
      <c r="AP2194" s="162"/>
      <c r="AQ2194" s="113"/>
      <c r="AR2194" s="113"/>
      <c r="AS2194" s="384"/>
      <c r="AT2194" s="306"/>
      <c r="AU2194" s="306"/>
      <c r="AV2194" s="160"/>
      <c r="AW2194" s="158"/>
      <c r="AX2194" s="385"/>
      <c r="AY2194" s="453"/>
      <c r="AZ2194" s="165"/>
      <c r="BA2194" s="301"/>
      <c r="BB2194" s="165"/>
      <c r="BC2194" s="301"/>
      <c r="BD2194" s="165"/>
      <c r="BE2194" s="302"/>
      <c r="BF2194" s="302"/>
      <c r="BG2194" s="165"/>
      <c r="BH2194" s="303"/>
      <c r="BI2194" s="165"/>
      <c r="BJ2194" s="304"/>
      <c r="BK2194" s="394"/>
      <c r="BL2194" s="302"/>
      <c r="BM2194" s="302"/>
      <c r="BN2194" s="394"/>
      <c r="BO2194" s="302"/>
      <c r="BP2194" s="13"/>
      <c r="BQ2194" s="302"/>
      <c r="BR2194" s="13"/>
      <c r="BS2194" s="302"/>
      <c r="BT2194" s="13"/>
      <c r="BU2194" s="302"/>
      <c r="BV2194" s="386"/>
      <c r="BW2194" s="303"/>
      <c r="BX2194" s="303"/>
      <c r="BY2194" s="302"/>
      <c r="BZ2194" s="302"/>
      <c r="CA2194" s="387"/>
      <c r="CB2194" s="395"/>
      <c r="CC2194" s="12"/>
      <c r="CD2194" s="304"/>
      <c r="CE2194" s="14"/>
      <c r="CF2194" s="395"/>
      <c r="CG2194" s="397"/>
      <c r="CH2194" s="300">
        <f t="shared" si="849"/>
        <v>0</v>
      </c>
      <c r="CI2194" s="26"/>
      <c r="CJ2194" s="17">
        <f t="shared" si="846"/>
        <v>0</v>
      </c>
      <c r="CK2194" s="18">
        <f t="shared" si="857"/>
        <v>12.89</v>
      </c>
      <c r="CM2194" s="164"/>
      <c r="CN2194" s="302"/>
      <c r="CO2194" s="13">
        <f t="shared" si="850"/>
        <v>0</v>
      </c>
      <c r="CP2194" s="302"/>
      <c r="CQ2194" s="13">
        <f t="shared" si="851"/>
        <v>0</v>
      </c>
      <c r="CR2194" s="302"/>
      <c r="CS2194" s="13">
        <f t="shared" si="852"/>
        <v>0</v>
      </c>
      <c r="CT2194" s="302"/>
      <c r="CU2194" s="13">
        <f t="shared" si="847"/>
        <v>0</v>
      </c>
      <c r="CV2194" s="302"/>
      <c r="CW2194" s="13">
        <f t="shared" si="853"/>
        <v>0</v>
      </c>
      <c r="CX2194" s="13">
        <f t="shared" si="854"/>
        <v>0</v>
      </c>
      <c r="CY2194" s="251">
        <f t="shared" si="855"/>
        <v>0</v>
      </c>
      <c r="CZ2194" s="13" t="s">
        <v>29</v>
      </c>
      <c r="DA2194" s="13">
        <v>50</v>
      </c>
      <c r="DB2194" s="22">
        <f t="shared" si="856"/>
        <v>0</v>
      </c>
      <c r="DD2194" s="24"/>
      <c r="DF2194" s="163"/>
      <c r="DH2194" s="24"/>
      <c r="DI2194" s="447"/>
      <c r="DJ2194" s="163"/>
    </row>
    <row r="2195" spans="1:114" s="7" customFormat="1">
      <c r="A2195" s="277">
        <f t="shared" si="840"/>
        <v>50</v>
      </c>
      <c r="B2195" s="21" t="e">
        <f>'Calculateur de trading'!I2195/C2195/W2195</f>
        <v>#DIV/0!</v>
      </c>
      <c r="C2195" s="278">
        <f t="shared" si="841"/>
        <v>10</v>
      </c>
      <c r="D2195" s="278"/>
      <c r="E2195" s="273">
        <f t="shared" si="842"/>
        <v>100</v>
      </c>
      <c r="F2195" s="271">
        <f t="shared" si="834"/>
        <v>2</v>
      </c>
      <c r="G2195" s="271" t="e">
        <f t="shared" si="835"/>
        <v>#DIV/0!</v>
      </c>
      <c r="H2195" s="272">
        <f t="shared" si="836"/>
        <v>20</v>
      </c>
      <c r="I2195" s="270"/>
      <c r="J2195" s="273">
        <f t="shared" si="843"/>
        <v>200</v>
      </c>
      <c r="K2195" s="271">
        <f t="shared" si="837"/>
        <v>4</v>
      </c>
      <c r="L2195" s="271" t="e">
        <f t="shared" si="838"/>
        <v>#DIV/0!</v>
      </c>
      <c r="M2195" s="272">
        <f t="shared" si="839"/>
        <v>40</v>
      </c>
      <c r="N2195" s="389"/>
      <c r="O2195" s="455" t="e">
        <f>(A2195*B2195*W2195)+(B2195*'Calculateur de trading'!H2195)</f>
        <v>#DIV/0!</v>
      </c>
      <c r="P2195" s="274" t="e">
        <f>O2195/'Déscriptions des trades'!CK2195</f>
        <v>#DIV/0!</v>
      </c>
      <c r="Q2195" s="456" t="e">
        <f>'Déscriptions des trades'!CK2195-O2195</f>
        <v>#DIV/0!</v>
      </c>
      <c r="R2195" s="466" t="e">
        <f t="shared" si="844"/>
        <v>#DIV/0!</v>
      </c>
      <c r="S2195" s="389"/>
      <c r="T2195" s="12"/>
      <c r="U2195" s="25"/>
      <c r="V2195" s="15"/>
      <c r="W2195" s="490">
        <f t="shared" si="848"/>
        <v>0</v>
      </c>
      <c r="X2195" s="21" t="e">
        <f>W2195*U2195/'Déscriptions des trades'!CK2195*'Déscriptions des trades'!B2195</f>
        <v>#DIV/0!</v>
      </c>
      <c r="Y2195" s="459"/>
      <c r="Z2195" s="389"/>
      <c r="AA2195" s="23">
        <f t="shared" si="845"/>
        <v>0.1</v>
      </c>
      <c r="AB2195" s="17" t="e">
        <f>(AA2195*'Déscriptions des trades'!U2195*'Déscriptions des trades'!B2195/'Déscriptions des trades'!CK2195)*'Déscriptions des trades'!W2195</f>
        <v>#DIV/0!</v>
      </c>
      <c r="AC2195" s="265" t="e">
        <f>AB2195*'Déscriptions des trades'!CK2195</f>
        <v>#DIV/0!</v>
      </c>
      <c r="AD2195" s="266" t="e">
        <f>'Déscriptions des trades'!CK2195-AC2195</f>
        <v>#DIV/0!</v>
      </c>
      <c r="AE2195" s="389"/>
      <c r="AF2195" s="399">
        <v>2191</v>
      </c>
      <c r="AG2195" s="389"/>
      <c r="AH2195" s="20"/>
      <c r="AI2195" s="303"/>
      <c r="AJ2195" s="307"/>
      <c r="AK2195" s="161"/>
      <c r="AL2195" s="305"/>
      <c r="AM2195" s="305"/>
      <c r="AN2195" s="162"/>
      <c r="AO2195" s="439"/>
      <c r="AP2195" s="162"/>
      <c r="AQ2195" s="113"/>
      <c r="AR2195" s="113"/>
      <c r="AS2195" s="384"/>
      <c r="AT2195" s="306"/>
      <c r="AU2195" s="306"/>
      <c r="AV2195" s="160"/>
      <c r="AW2195" s="158"/>
      <c r="AX2195" s="385"/>
      <c r="AY2195" s="453"/>
      <c r="AZ2195" s="165"/>
      <c r="BA2195" s="301"/>
      <c r="BB2195" s="165"/>
      <c r="BC2195" s="301"/>
      <c r="BD2195" s="165"/>
      <c r="BE2195" s="302"/>
      <c r="BF2195" s="302"/>
      <c r="BG2195" s="165"/>
      <c r="BH2195" s="303"/>
      <c r="BI2195" s="165"/>
      <c r="BJ2195" s="304"/>
      <c r="BK2195" s="394"/>
      <c r="BL2195" s="302"/>
      <c r="BM2195" s="302"/>
      <c r="BN2195" s="394"/>
      <c r="BO2195" s="302"/>
      <c r="BP2195" s="13"/>
      <c r="BQ2195" s="302"/>
      <c r="BR2195" s="13"/>
      <c r="BS2195" s="302"/>
      <c r="BT2195" s="13"/>
      <c r="BU2195" s="302"/>
      <c r="BV2195" s="386"/>
      <c r="BW2195" s="303"/>
      <c r="BX2195" s="303"/>
      <c r="BY2195" s="302"/>
      <c r="BZ2195" s="302"/>
      <c r="CA2195" s="387"/>
      <c r="CB2195" s="395"/>
      <c r="CC2195" s="12"/>
      <c r="CD2195" s="304"/>
      <c r="CE2195" s="14"/>
      <c r="CF2195" s="395"/>
      <c r="CG2195" s="397"/>
      <c r="CH2195" s="300">
        <f t="shared" si="849"/>
        <v>0</v>
      </c>
      <c r="CI2195" s="26"/>
      <c r="CJ2195" s="17">
        <f t="shared" si="846"/>
        <v>0</v>
      </c>
      <c r="CK2195" s="18">
        <f t="shared" si="857"/>
        <v>12.89</v>
      </c>
      <c r="CM2195" s="164"/>
      <c r="CN2195" s="302"/>
      <c r="CO2195" s="13">
        <f t="shared" si="850"/>
        <v>0</v>
      </c>
      <c r="CP2195" s="302"/>
      <c r="CQ2195" s="13">
        <f t="shared" si="851"/>
        <v>0</v>
      </c>
      <c r="CR2195" s="302"/>
      <c r="CS2195" s="13">
        <f t="shared" si="852"/>
        <v>0</v>
      </c>
      <c r="CT2195" s="302"/>
      <c r="CU2195" s="13">
        <f t="shared" si="847"/>
        <v>0</v>
      </c>
      <c r="CV2195" s="302"/>
      <c r="CW2195" s="13">
        <f t="shared" si="853"/>
        <v>0</v>
      </c>
      <c r="CX2195" s="13">
        <f t="shared" si="854"/>
        <v>0</v>
      </c>
      <c r="CY2195" s="251">
        <f t="shared" si="855"/>
        <v>0</v>
      </c>
      <c r="CZ2195" s="13" t="s">
        <v>29</v>
      </c>
      <c r="DA2195" s="13">
        <v>50</v>
      </c>
      <c r="DB2195" s="22">
        <f t="shared" si="856"/>
        <v>0</v>
      </c>
      <c r="DD2195" s="24"/>
      <c r="DF2195" s="163"/>
      <c r="DH2195" s="24"/>
      <c r="DI2195" s="447"/>
      <c r="DJ2195" s="163"/>
    </row>
    <row r="2196" spans="1:114" s="7" customFormat="1">
      <c r="A2196" s="277">
        <f t="shared" si="840"/>
        <v>50</v>
      </c>
      <c r="B2196" s="21" t="e">
        <f>'Calculateur de trading'!I2196/C2196/W2196</f>
        <v>#DIV/0!</v>
      </c>
      <c r="C2196" s="278">
        <f t="shared" si="841"/>
        <v>10</v>
      </c>
      <c r="D2196" s="426"/>
      <c r="E2196" s="273">
        <f t="shared" si="842"/>
        <v>100</v>
      </c>
      <c r="F2196" s="271">
        <f t="shared" si="834"/>
        <v>2</v>
      </c>
      <c r="G2196" s="271" t="e">
        <f t="shared" si="835"/>
        <v>#DIV/0!</v>
      </c>
      <c r="H2196" s="272">
        <f t="shared" si="836"/>
        <v>20</v>
      </c>
      <c r="I2196" s="270"/>
      <c r="J2196" s="273">
        <f t="shared" si="843"/>
        <v>200</v>
      </c>
      <c r="K2196" s="271">
        <f t="shared" si="837"/>
        <v>4</v>
      </c>
      <c r="L2196" s="271" t="e">
        <f t="shared" si="838"/>
        <v>#DIV/0!</v>
      </c>
      <c r="M2196" s="272">
        <f t="shared" si="839"/>
        <v>40</v>
      </c>
      <c r="N2196" s="389"/>
      <c r="O2196" s="455" t="e">
        <f>(A2196*B2196*W2196)+(B2196*'Calculateur de trading'!H2196)</f>
        <v>#DIV/0!</v>
      </c>
      <c r="P2196" s="274" t="e">
        <f>O2196/'Déscriptions des trades'!CK2196</f>
        <v>#DIV/0!</v>
      </c>
      <c r="Q2196" s="456" t="e">
        <f>'Déscriptions des trades'!CK2196-O2196</f>
        <v>#DIV/0!</v>
      </c>
      <c r="R2196" s="466" t="e">
        <f t="shared" si="844"/>
        <v>#DIV/0!</v>
      </c>
      <c r="S2196" s="389"/>
      <c r="T2196" s="12"/>
      <c r="U2196" s="25"/>
      <c r="V2196" s="15"/>
      <c r="W2196" s="490">
        <f t="shared" si="848"/>
        <v>0</v>
      </c>
      <c r="X2196" s="21" t="e">
        <f>W2196*U2196/'Déscriptions des trades'!CK2196*'Déscriptions des trades'!B2196</f>
        <v>#DIV/0!</v>
      </c>
      <c r="Y2196" s="459"/>
      <c r="Z2196" s="389"/>
      <c r="AA2196" s="23">
        <f t="shared" si="845"/>
        <v>0.1</v>
      </c>
      <c r="AB2196" s="17" t="e">
        <f>(AA2196*'Déscriptions des trades'!U2196*'Déscriptions des trades'!B2196/'Déscriptions des trades'!CK2196)*'Déscriptions des trades'!W2196</f>
        <v>#DIV/0!</v>
      </c>
      <c r="AC2196" s="265" t="e">
        <f>AB2196*'Déscriptions des trades'!CK2196</f>
        <v>#DIV/0!</v>
      </c>
      <c r="AD2196" s="266" t="e">
        <f>'Déscriptions des trades'!CK2196-AC2196</f>
        <v>#DIV/0!</v>
      </c>
      <c r="AE2196" s="389"/>
      <c r="AF2196" s="399">
        <v>2192</v>
      </c>
      <c r="AG2196" s="389"/>
      <c r="AH2196" s="20"/>
      <c r="AI2196" s="303"/>
      <c r="AJ2196" s="307"/>
      <c r="AK2196" s="161"/>
      <c r="AL2196" s="305"/>
      <c r="AM2196" s="305"/>
      <c r="AN2196" s="162"/>
      <c r="AO2196" s="439"/>
      <c r="AP2196" s="162"/>
      <c r="AQ2196" s="113"/>
      <c r="AR2196" s="113"/>
      <c r="AS2196" s="384"/>
      <c r="AT2196" s="306"/>
      <c r="AU2196" s="306"/>
      <c r="AV2196" s="160"/>
      <c r="AW2196" s="158"/>
      <c r="AX2196" s="385"/>
      <c r="AY2196" s="453"/>
      <c r="AZ2196" s="165"/>
      <c r="BA2196" s="301"/>
      <c r="BB2196" s="165"/>
      <c r="BC2196" s="301"/>
      <c r="BD2196" s="165"/>
      <c r="BE2196" s="302"/>
      <c r="BF2196" s="302"/>
      <c r="BG2196" s="165"/>
      <c r="BH2196" s="303"/>
      <c r="BI2196" s="165"/>
      <c r="BJ2196" s="304"/>
      <c r="BK2196" s="394"/>
      <c r="BL2196" s="302"/>
      <c r="BM2196" s="302"/>
      <c r="BN2196" s="394"/>
      <c r="BO2196" s="302"/>
      <c r="BP2196" s="13"/>
      <c r="BQ2196" s="302"/>
      <c r="BR2196" s="13"/>
      <c r="BS2196" s="302"/>
      <c r="BT2196" s="13"/>
      <c r="BU2196" s="302"/>
      <c r="BV2196" s="386"/>
      <c r="BW2196" s="303"/>
      <c r="BX2196" s="303"/>
      <c r="BY2196" s="302"/>
      <c r="BZ2196" s="302"/>
      <c r="CA2196" s="387"/>
      <c r="CB2196" s="395"/>
      <c r="CC2196" s="12"/>
      <c r="CD2196" s="304"/>
      <c r="CE2196" s="14"/>
      <c r="CF2196" s="395"/>
      <c r="CG2196" s="397"/>
      <c r="CH2196" s="300">
        <f t="shared" si="849"/>
        <v>0</v>
      </c>
      <c r="CI2196" s="26"/>
      <c r="CJ2196" s="17">
        <f t="shared" si="846"/>
        <v>0</v>
      </c>
      <c r="CK2196" s="18">
        <f t="shared" si="857"/>
        <v>12.89</v>
      </c>
      <c r="CM2196" s="164"/>
      <c r="CN2196" s="302"/>
      <c r="CO2196" s="13">
        <f t="shared" si="850"/>
        <v>0</v>
      </c>
      <c r="CP2196" s="302"/>
      <c r="CQ2196" s="13">
        <f t="shared" si="851"/>
        <v>0</v>
      </c>
      <c r="CR2196" s="302"/>
      <c r="CS2196" s="13">
        <f t="shared" si="852"/>
        <v>0</v>
      </c>
      <c r="CT2196" s="302"/>
      <c r="CU2196" s="13">
        <f t="shared" si="847"/>
        <v>0</v>
      </c>
      <c r="CV2196" s="302"/>
      <c r="CW2196" s="13">
        <f t="shared" si="853"/>
        <v>0</v>
      </c>
      <c r="CX2196" s="13">
        <f t="shared" si="854"/>
        <v>0</v>
      </c>
      <c r="CY2196" s="251">
        <f t="shared" si="855"/>
        <v>0</v>
      </c>
      <c r="CZ2196" s="13" t="s">
        <v>29</v>
      </c>
      <c r="DA2196" s="13">
        <v>50</v>
      </c>
      <c r="DB2196" s="22">
        <f t="shared" si="856"/>
        <v>0</v>
      </c>
      <c r="DD2196" s="24"/>
      <c r="DF2196" s="163"/>
      <c r="DH2196" s="24"/>
      <c r="DI2196" s="447"/>
      <c r="DJ2196" s="163"/>
    </row>
    <row r="2197" spans="1:114" s="7" customFormat="1">
      <c r="A2197" s="277">
        <f t="shared" si="840"/>
        <v>50</v>
      </c>
      <c r="B2197" s="21" t="e">
        <f>'Calculateur de trading'!I2197/C2197/W2197</f>
        <v>#DIV/0!</v>
      </c>
      <c r="C2197" s="278">
        <f t="shared" si="841"/>
        <v>10</v>
      </c>
      <c r="D2197" s="426"/>
      <c r="E2197" s="273">
        <f t="shared" si="842"/>
        <v>100</v>
      </c>
      <c r="F2197" s="271">
        <f t="shared" si="834"/>
        <v>2</v>
      </c>
      <c r="G2197" s="271" t="e">
        <f t="shared" si="835"/>
        <v>#DIV/0!</v>
      </c>
      <c r="H2197" s="272">
        <f t="shared" si="836"/>
        <v>20</v>
      </c>
      <c r="I2197" s="270"/>
      <c r="J2197" s="273">
        <f t="shared" si="843"/>
        <v>200</v>
      </c>
      <c r="K2197" s="271">
        <f t="shared" si="837"/>
        <v>4</v>
      </c>
      <c r="L2197" s="271" t="e">
        <f t="shared" si="838"/>
        <v>#DIV/0!</v>
      </c>
      <c r="M2197" s="272">
        <f t="shared" si="839"/>
        <v>40</v>
      </c>
      <c r="N2197" s="389"/>
      <c r="O2197" s="455" t="e">
        <f>(A2197*B2197*W2197)+(B2197*'Calculateur de trading'!H2197)</f>
        <v>#DIV/0!</v>
      </c>
      <c r="P2197" s="274" t="e">
        <f>O2197/'Déscriptions des trades'!CK2197</f>
        <v>#DIV/0!</v>
      </c>
      <c r="Q2197" s="456" t="e">
        <f>'Déscriptions des trades'!CK2197-O2197</f>
        <v>#DIV/0!</v>
      </c>
      <c r="R2197" s="466" t="e">
        <f t="shared" si="844"/>
        <v>#DIV/0!</v>
      </c>
      <c r="S2197" s="389"/>
      <c r="T2197" s="12"/>
      <c r="U2197" s="25"/>
      <c r="V2197" s="15"/>
      <c r="W2197" s="490">
        <f t="shared" si="848"/>
        <v>0</v>
      </c>
      <c r="X2197" s="21" t="e">
        <f>W2197*U2197/'Déscriptions des trades'!CK2197*'Déscriptions des trades'!B2197</f>
        <v>#DIV/0!</v>
      </c>
      <c r="Y2197" s="459"/>
      <c r="Z2197" s="389"/>
      <c r="AA2197" s="23">
        <f t="shared" si="845"/>
        <v>0.1</v>
      </c>
      <c r="AB2197" s="17" t="e">
        <f>(AA2197*'Déscriptions des trades'!U2197*'Déscriptions des trades'!B2197/'Déscriptions des trades'!CK2197)*'Déscriptions des trades'!W2197</f>
        <v>#DIV/0!</v>
      </c>
      <c r="AC2197" s="265" t="e">
        <f>AB2197*'Déscriptions des trades'!CK2197</f>
        <v>#DIV/0!</v>
      </c>
      <c r="AD2197" s="266" t="e">
        <f>'Déscriptions des trades'!CK2197-AC2197</f>
        <v>#DIV/0!</v>
      </c>
      <c r="AE2197" s="389"/>
      <c r="AF2197" s="399">
        <v>2193</v>
      </c>
      <c r="AG2197" s="389"/>
      <c r="AH2197" s="20"/>
      <c r="AI2197" s="303"/>
      <c r="AJ2197" s="307"/>
      <c r="AK2197" s="161"/>
      <c r="AL2197" s="305"/>
      <c r="AM2197" s="305"/>
      <c r="AN2197" s="162"/>
      <c r="AO2197" s="439"/>
      <c r="AP2197" s="162"/>
      <c r="AQ2197" s="113"/>
      <c r="AR2197" s="113"/>
      <c r="AS2197" s="384"/>
      <c r="AT2197" s="306"/>
      <c r="AU2197" s="306"/>
      <c r="AV2197" s="160"/>
      <c r="AW2197" s="158"/>
      <c r="AX2197" s="385"/>
      <c r="AY2197" s="453"/>
      <c r="AZ2197" s="165"/>
      <c r="BA2197" s="301"/>
      <c r="BB2197" s="165"/>
      <c r="BC2197" s="301"/>
      <c r="BD2197" s="165"/>
      <c r="BE2197" s="302"/>
      <c r="BF2197" s="302"/>
      <c r="BG2197" s="165"/>
      <c r="BH2197" s="303"/>
      <c r="BI2197" s="165"/>
      <c r="BJ2197" s="304"/>
      <c r="BK2197" s="394"/>
      <c r="BL2197" s="302"/>
      <c r="BM2197" s="302"/>
      <c r="BN2197" s="394"/>
      <c r="BO2197" s="302"/>
      <c r="BP2197" s="13"/>
      <c r="BQ2197" s="302"/>
      <c r="BR2197" s="13"/>
      <c r="BS2197" s="302"/>
      <c r="BT2197" s="13"/>
      <c r="BU2197" s="302"/>
      <c r="BV2197" s="386"/>
      <c r="BW2197" s="303"/>
      <c r="BX2197" s="303"/>
      <c r="BY2197" s="302"/>
      <c r="BZ2197" s="302"/>
      <c r="CA2197" s="387"/>
      <c r="CB2197" s="395"/>
      <c r="CC2197" s="12"/>
      <c r="CD2197" s="304"/>
      <c r="CE2197" s="14"/>
      <c r="CF2197" s="395"/>
      <c r="CG2197" s="397"/>
      <c r="CH2197" s="300">
        <f t="shared" si="849"/>
        <v>0</v>
      </c>
      <c r="CI2197" s="26"/>
      <c r="CJ2197" s="17">
        <f t="shared" si="846"/>
        <v>0</v>
      </c>
      <c r="CK2197" s="18">
        <f t="shared" si="857"/>
        <v>12.89</v>
      </c>
      <c r="CM2197" s="164"/>
      <c r="CN2197" s="302"/>
      <c r="CO2197" s="13">
        <f t="shared" si="850"/>
        <v>0</v>
      </c>
      <c r="CP2197" s="302"/>
      <c r="CQ2197" s="13">
        <f t="shared" si="851"/>
        <v>0</v>
      </c>
      <c r="CR2197" s="302"/>
      <c r="CS2197" s="13">
        <f t="shared" si="852"/>
        <v>0</v>
      </c>
      <c r="CT2197" s="302"/>
      <c r="CU2197" s="13">
        <f t="shared" si="847"/>
        <v>0</v>
      </c>
      <c r="CV2197" s="302"/>
      <c r="CW2197" s="13">
        <f t="shared" si="853"/>
        <v>0</v>
      </c>
      <c r="CX2197" s="13">
        <f t="shared" si="854"/>
        <v>0</v>
      </c>
      <c r="CY2197" s="251">
        <f t="shared" si="855"/>
        <v>0</v>
      </c>
      <c r="CZ2197" s="13" t="s">
        <v>29</v>
      </c>
      <c r="DA2197" s="13">
        <v>50</v>
      </c>
      <c r="DB2197" s="22">
        <f t="shared" si="856"/>
        <v>0</v>
      </c>
      <c r="DD2197" s="24"/>
      <c r="DF2197" s="163"/>
      <c r="DH2197" s="24"/>
      <c r="DI2197" s="447"/>
      <c r="DJ2197" s="163"/>
    </row>
    <row r="2198" spans="1:114" s="7" customFormat="1">
      <c r="A2198" s="277">
        <f t="shared" si="840"/>
        <v>50</v>
      </c>
      <c r="B2198" s="21" t="e">
        <f>'Calculateur de trading'!I2198/C2198/W2198</f>
        <v>#DIV/0!</v>
      </c>
      <c r="C2198" s="278">
        <f t="shared" si="841"/>
        <v>10</v>
      </c>
      <c r="D2198" s="278"/>
      <c r="E2198" s="273">
        <f t="shared" si="842"/>
        <v>100</v>
      </c>
      <c r="F2198" s="271">
        <f t="shared" si="834"/>
        <v>2</v>
      </c>
      <c r="G2198" s="271" t="e">
        <f t="shared" si="835"/>
        <v>#DIV/0!</v>
      </c>
      <c r="H2198" s="272">
        <f t="shared" si="836"/>
        <v>20</v>
      </c>
      <c r="I2198" s="270"/>
      <c r="J2198" s="273">
        <f t="shared" si="843"/>
        <v>200</v>
      </c>
      <c r="K2198" s="271">
        <f t="shared" si="837"/>
        <v>4</v>
      </c>
      <c r="L2198" s="271" t="e">
        <f t="shared" si="838"/>
        <v>#DIV/0!</v>
      </c>
      <c r="M2198" s="272">
        <f t="shared" si="839"/>
        <v>40</v>
      </c>
      <c r="N2198" s="389"/>
      <c r="O2198" s="455" t="e">
        <f>(A2198*B2198*W2198)+(B2198*'Calculateur de trading'!H2198)</f>
        <v>#DIV/0!</v>
      </c>
      <c r="P2198" s="274" t="e">
        <f>O2198/'Déscriptions des trades'!CK2198</f>
        <v>#DIV/0!</v>
      </c>
      <c r="Q2198" s="456" t="e">
        <f>'Déscriptions des trades'!CK2198-O2198</f>
        <v>#DIV/0!</v>
      </c>
      <c r="R2198" s="466" t="e">
        <f t="shared" si="844"/>
        <v>#DIV/0!</v>
      </c>
      <c r="S2198" s="389"/>
      <c r="T2198" s="12"/>
      <c r="U2198" s="25"/>
      <c r="V2198" s="15"/>
      <c r="W2198" s="490">
        <f t="shared" si="848"/>
        <v>0</v>
      </c>
      <c r="X2198" s="21" t="e">
        <f>W2198*U2198/'Déscriptions des trades'!CK2198*'Déscriptions des trades'!B2198</f>
        <v>#DIV/0!</v>
      </c>
      <c r="Y2198" s="459"/>
      <c r="Z2198" s="389"/>
      <c r="AA2198" s="23">
        <f t="shared" si="845"/>
        <v>0.1</v>
      </c>
      <c r="AB2198" s="17" t="e">
        <f>(AA2198*'Déscriptions des trades'!U2198*'Déscriptions des trades'!B2198/'Déscriptions des trades'!CK2198)*'Déscriptions des trades'!W2198</f>
        <v>#DIV/0!</v>
      </c>
      <c r="AC2198" s="265" t="e">
        <f>AB2198*'Déscriptions des trades'!CK2198</f>
        <v>#DIV/0!</v>
      </c>
      <c r="AD2198" s="266" t="e">
        <f>'Déscriptions des trades'!CK2198-AC2198</f>
        <v>#DIV/0!</v>
      </c>
      <c r="AE2198" s="389"/>
      <c r="AF2198" s="399">
        <v>2194</v>
      </c>
      <c r="AG2198" s="389"/>
      <c r="AH2198" s="20"/>
      <c r="AI2198" s="303"/>
      <c r="AJ2198" s="307"/>
      <c r="AK2198" s="161"/>
      <c r="AL2198" s="305"/>
      <c r="AM2198" s="305"/>
      <c r="AN2198" s="162"/>
      <c r="AO2198" s="439"/>
      <c r="AP2198" s="162"/>
      <c r="AQ2198" s="113"/>
      <c r="AR2198" s="113"/>
      <c r="AS2198" s="384"/>
      <c r="AT2198" s="306"/>
      <c r="AU2198" s="306"/>
      <c r="AV2198" s="160"/>
      <c r="AW2198" s="158"/>
      <c r="AX2198" s="385"/>
      <c r="AY2198" s="453"/>
      <c r="AZ2198" s="165"/>
      <c r="BA2198" s="301"/>
      <c r="BB2198" s="165"/>
      <c r="BC2198" s="301"/>
      <c r="BD2198" s="165"/>
      <c r="BE2198" s="302"/>
      <c r="BF2198" s="302"/>
      <c r="BG2198" s="165"/>
      <c r="BH2198" s="303"/>
      <c r="BI2198" s="165"/>
      <c r="BJ2198" s="304"/>
      <c r="BK2198" s="394"/>
      <c r="BL2198" s="302"/>
      <c r="BM2198" s="302"/>
      <c r="BN2198" s="394"/>
      <c r="BO2198" s="302"/>
      <c r="BP2198" s="13"/>
      <c r="BQ2198" s="302"/>
      <c r="BR2198" s="13"/>
      <c r="BS2198" s="302"/>
      <c r="BT2198" s="13"/>
      <c r="BU2198" s="302"/>
      <c r="BV2198" s="386"/>
      <c r="BW2198" s="303"/>
      <c r="BX2198" s="303"/>
      <c r="BY2198" s="302"/>
      <c r="BZ2198" s="302"/>
      <c r="CA2198" s="387"/>
      <c r="CB2198" s="395"/>
      <c r="CC2198" s="12"/>
      <c r="CD2198" s="304"/>
      <c r="CE2198" s="14"/>
      <c r="CF2198" s="395"/>
      <c r="CG2198" s="397"/>
      <c r="CH2198" s="300">
        <f t="shared" si="849"/>
        <v>0</v>
      </c>
      <c r="CI2198" s="26"/>
      <c r="CJ2198" s="17">
        <f t="shared" si="846"/>
        <v>0</v>
      </c>
      <c r="CK2198" s="18">
        <f t="shared" si="857"/>
        <v>12.89</v>
      </c>
      <c r="CM2198" s="164"/>
      <c r="CN2198" s="302"/>
      <c r="CO2198" s="13">
        <f t="shared" si="850"/>
        <v>0</v>
      </c>
      <c r="CP2198" s="302"/>
      <c r="CQ2198" s="13">
        <f t="shared" si="851"/>
        <v>0</v>
      </c>
      <c r="CR2198" s="302"/>
      <c r="CS2198" s="13">
        <f t="shared" si="852"/>
        <v>0</v>
      </c>
      <c r="CT2198" s="302"/>
      <c r="CU2198" s="13">
        <f t="shared" si="847"/>
        <v>0</v>
      </c>
      <c r="CV2198" s="302"/>
      <c r="CW2198" s="13">
        <f t="shared" si="853"/>
        <v>0</v>
      </c>
      <c r="CX2198" s="13">
        <f t="shared" si="854"/>
        <v>0</v>
      </c>
      <c r="CY2198" s="251">
        <f t="shared" si="855"/>
        <v>0</v>
      </c>
      <c r="CZ2198" s="13" t="s">
        <v>29</v>
      </c>
      <c r="DA2198" s="13">
        <v>50</v>
      </c>
      <c r="DB2198" s="22">
        <f t="shared" si="856"/>
        <v>0</v>
      </c>
      <c r="DD2198" s="24"/>
      <c r="DF2198" s="163"/>
      <c r="DH2198" s="24"/>
      <c r="DI2198" s="447"/>
      <c r="DJ2198" s="163"/>
    </row>
    <row r="2199" spans="1:114" s="7" customFormat="1">
      <c r="A2199" s="277">
        <f t="shared" si="840"/>
        <v>50</v>
      </c>
      <c r="B2199" s="21" t="e">
        <f>'Calculateur de trading'!I2199/C2199/W2199</f>
        <v>#DIV/0!</v>
      </c>
      <c r="C2199" s="278">
        <f t="shared" si="841"/>
        <v>10</v>
      </c>
      <c r="D2199" s="426"/>
      <c r="E2199" s="273">
        <f t="shared" si="842"/>
        <v>100</v>
      </c>
      <c r="F2199" s="271">
        <f t="shared" si="834"/>
        <v>2</v>
      </c>
      <c r="G2199" s="271" t="e">
        <f t="shared" si="835"/>
        <v>#DIV/0!</v>
      </c>
      <c r="H2199" s="272">
        <f t="shared" si="836"/>
        <v>20</v>
      </c>
      <c r="I2199" s="270"/>
      <c r="J2199" s="273">
        <f t="shared" si="843"/>
        <v>200</v>
      </c>
      <c r="K2199" s="271">
        <f t="shared" si="837"/>
        <v>4</v>
      </c>
      <c r="L2199" s="271" t="e">
        <f t="shared" si="838"/>
        <v>#DIV/0!</v>
      </c>
      <c r="M2199" s="272">
        <f t="shared" si="839"/>
        <v>40</v>
      </c>
      <c r="N2199" s="389"/>
      <c r="O2199" s="455" t="e">
        <f>(A2199*B2199*W2199)+(B2199*'Calculateur de trading'!H2199)</f>
        <v>#DIV/0!</v>
      </c>
      <c r="P2199" s="274" t="e">
        <f>O2199/'Déscriptions des trades'!CK2199</f>
        <v>#DIV/0!</v>
      </c>
      <c r="Q2199" s="456" t="e">
        <f>'Déscriptions des trades'!CK2199-O2199</f>
        <v>#DIV/0!</v>
      </c>
      <c r="R2199" s="466" t="e">
        <f t="shared" si="844"/>
        <v>#DIV/0!</v>
      </c>
      <c r="S2199" s="389"/>
      <c r="T2199" s="12"/>
      <c r="U2199" s="25"/>
      <c r="V2199" s="15"/>
      <c r="W2199" s="490">
        <f t="shared" si="848"/>
        <v>0</v>
      </c>
      <c r="X2199" s="21" t="e">
        <f>W2199*U2199/'Déscriptions des trades'!CK2199*'Déscriptions des trades'!B2199</f>
        <v>#DIV/0!</v>
      </c>
      <c r="Y2199" s="459"/>
      <c r="Z2199" s="389"/>
      <c r="AA2199" s="23">
        <f t="shared" si="845"/>
        <v>0.1</v>
      </c>
      <c r="AB2199" s="17" t="e">
        <f>(AA2199*'Déscriptions des trades'!U2199*'Déscriptions des trades'!B2199/'Déscriptions des trades'!CK2199)*'Déscriptions des trades'!W2199</f>
        <v>#DIV/0!</v>
      </c>
      <c r="AC2199" s="265" t="e">
        <f>AB2199*'Déscriptions des trades'!CK2199</f>
        <v>#DIV/0!</v>
      </c>
      <c r="AD2199" s="266" t="e">
        <f>'Déscriptions des trades'!CK2199-AC2199</f>
        <v>#DIV/0!</v>
      </c>
      <c r="AE2199" s="389"/>
      <c r="AF2199" s="399">
        <v>2195</v>
      </c>
      <c r="AG2199" s="389"/>
      <c r="AH2199" s="20"/>
      <c r="AI2199" s="303"/>
      <c r="AJ2199" s="307"/>
      <c r="AK2199" s="161"/>
      <c r="AL2199" s="305"/>
      <c r="AM2199" s="305"/>
      <c r="AN2199" s="162"/>
      <c r="AO2199" s="439"/>
      <c r="AP2199" s="162"/>
      <c r="AQ2199" s="113"/>
      <c r="AR2199" s="113"/>
      <c r="AS2199" s="384"/>
      <c r="AT2199" s="306"/>
      <c r="AU2199" s="306"/>
      <c r="AV2199" s="160"/>
      <c r="AW2199" s="158"/>
      <c r="AX2199" s="385"/>
      <c r="AY2199" s="453"/>
      <c r="AZ2199" s="165"/>
      <c r="BA2199" s="301"/>
      <c r="BB2199" s="165"/>
      <c r="BC2199" s="301"/>
      <c r="BD2199" s="165"/>
      <c r="BE2199" s="302"/>
      <c r="BF2199" s="302"/>
      <c r="BG2199" s="165"/>
      <c r="BH2199" s="303"/>
      <c r="BI2199" s="165"/>
      <c r="BJ2199" s="304"/>
      <c r="BK2199" s="394"/>
      <c r="BL2199" s="302"/>
      <c r="BM2199" s="302"/>
      <c r="BN2199" s="394"/>
      <c r="BO2199" s="302"/>
      <c r="BP2199" s="13"/>
      <c r="BQ2199" s="302"/>
      <c r="BR2199" s="13"/>
      <c r="BS2199" s="302"/>
      <c r="BT2199" s="13"/>
      <c r="BU2199" s="302"/>
      <c r="BV2199" s="386"/>
      <c r="BW2199" s="303"/>
      <c r="BX2199" s="303"/>
      <c r="BY2199" s="302"/>
      <c r="BZ2199" s="302"/>
      <c r="CA2199" s="387"/>
      <c r="CB2199" s="395"/>
      <c r="CC2199" s="12"/>
      <c r="CD2199" s="304"/>
      <c r="CE2199" s="14"/>
      <c r="CF2199" s="395"/>
      <c r="CG2199" s="397"/>
      <c r="CH2199" s="300">
        <f t="shared" si="849"/>
        <v>0</v>
      </c>
      <c r="CI2199" s="26"/>
      <c r="CJ2199" s="17">
        <f t="shared" si="846"/>
        <v>0</v>
      </c>
      <c r="CK2199" s="18">
        <f t="shared" si="857"/>
        <v>12.89</v>
      </c>
      <c r="CM2199" s="164"/>
      <c r="CN2199" s="302"/>
      <c r="CO2199" s="13">
        <f t="shared" si="850"/>
        <v>0</v>
      </c>
      <c r="CP2199" s="302"/>
      <c r="CQ2199" s="13">
        <f t="shared" si="851"/>
        <v>0</v>
      </c>
      <c r="CR2199" s="302"/>
      <c r="CS2199" s="13">
        <f t="shared" si="852"/>
        <v>0</v>
      </c>
      <c r="CT2199" s="302"/>
      <c r="CU2199" s="13">
        <f t="shared" si="847"/>
        <v>0</v>
      </c>
      <c r="CV2199" s="302"/>
      <c r="CW2199" s="13">
        <f t="shared" si="853"/>
        <v>0</v>
      </c>
      <c r="CX2199" s="13">
        <f t="shared" si="854"/>
        <v>0</v>
      </c>
      <c r="CY2199" s="251">
        <f t="shared" si="855"/>
        <v>0</v>
      </c>
      <c r="CZ2199" s="13" t="s">
        <v>29</v>
      </c>
      <c r="DA2199" s="13">
        <v>50</v>
      </c>
      <c r="DB2199" s="22">
        <f t="shared" si="856"/>
        <v>0</v>
      </c>
      <c r="DD2199" s="24"/>
      <c r="DF2199" s="163"/>
      <c r="DH2199" s="24"/>
      <c r="DI2199" s="447"/>
      <c r="DJ2199" s="163"/>
    </row>
    <row r="2200" spans="1:114" s="7" customFormat="1">
      <c r="A2200" s="277">
        <f t="shared" si="840"/>
        <v>50</v>
      </c>
      <c r="B2200" s="21" t="e">
        <f>'Calculateur de trading'!I2200/C2200/W2200</f>
        <v>#DIV/0!</v>
      </c>
      <c r="C2200" s="278">
        <f t="shared" si="841"/>
        <v>10</v>
      </c>
      <c r="D2200" s="278"/>
      <c r="E2200" s="273">
        <f t="shared" si="842"/>
        <v>100</v>
      </c>
      <c r="F2200" s="271">
        <f t="shared" si="834"/>
        <v>2</v>
      </c>
      <c r="G2200" s="271" t="e">
        <f t="shared" si="835"/>
        <v>#DIV/0!</v>
      </c>
      <c r="H2200" s="272">
        <f t="shared" si="836"/>
        <v>20</v>
      </c>
      <c r="I2200" s="270"/>
      <c r="J2200" s="273">
        <f t="shared" si="843"/>
        <v>200</v>
      </c>
      <c r="K2200" s="271">
        <f t="shared" si="837"/>
        <v>4</v>
      </c>
      <c r="L2200" s="271" t="e">
        <f t="shared" si="838"/>
        <v>#DIV/0!</v>
      </c>
      <c r="M2200" s="272">
        <f t="shared" si="839"/>
        <v>40</v>
      </c>
      <c r="N2200" s="389"/>
      <c r="O2200" s="455" t="e">
        <f>(A2200*B2200*W2200)+(B2200*'Calculateur de trading'!H2200)</f>
        <v>#DIV/0!</v>
      </c>
      <c r="P2200" s="274" t="e">
        <f>O2200/'Déscriptions des trades'!CK2200</f>
        <v>#DIV/0!</v>
      </c>
      <c r="Q2200" s="456" t="e">
        <f>'Déscriptions des trades'!CK2200-O2200</f>
        <v>#DIV/0!</v>
      </c>
      <c r="R2200" s="466" t="e">
        <f t="shared" si="844"/>
        <v>#DIV/0!</v>
      </c>
      <c r="S2200" s="389"/>
      <c r="T2200" s="12"/>
      <c r="U2200" s="25"/>
      <c r="V2200" s="15"/>
      <c r="W2200" s="490">
        <f t="shared" si="848"/>
        <v>0</v>
      </c>
      <c r="X2200" s="21" t="e">
        <f>W2200*U2200/'Déscriptions des trades'!CK2200*'Déscriptions des trades'!B2200</f>
        <v>#DIV/0!</v>
      </c>
      <c r="Y2200" s="459"/>
      <c r="Z2200" s="389"/>
      <c r="AA2200" s="23">
        <f t="shared" si="845"/>
        <v>0.1</v>
      </c>
      <c r="AB2200" s="17" t="e">
        <f>(AA2200*'Déscriptions des trades'!U2200*'Déscriptions des trades'!B2200/'Déscriptions des trades'!CK2200)*'Déscriptions des trades'!W2200</f>
        <v>#DIV/0!</v>
      </c>
      <c r="AC2200" s="265" t="e">
        <f>AB2200*'Déscriptions des trades'!CK2200</f>
        <v>#DIV/0!</v>
      </c>
      <c r="AD2200" s="266" t="e">
        <f>'Déscriptions des trades'!CK2200-AC2200</f>
        <v>#DIV/0!</v>
      </c>
      <c r="AE2200" s="389"/>
      <c r="AF2200" s="399">
        <v>2196</v>
      </c>
      <c r="AG2200" s="389"/>
      <c r="AH2200" s="20"/>
      <c r="AI2200" s="303"/>
      <c r="AJ2200" s="307"/>
      <c r="AK2200" s="161"/>
      <c r="AL2200" s="305"/>
      <c r="AM2200" s="305"/>
      <c r="AN2200" s="162"/>
      <c r="AO2200" s="439"/>
      <c r="AP2200" s="162"/>
      <c r="AQ2200" s="113"/>
      <c r="AR2200" s="113"/>
      <c r="AS2200" s="384"/>
      <c r="AT2200" s="306"/>
      <c r="AU2200" s="306"/>
      <c r="AV2200" s="160"/>
      <c r="AW2200" s="158"/>
      <c r="AX2200" s="385"/>
      <c r="AY2200" s="453"/>
      <c r="AZ2200" s="165"/>
      <c r="BA2200" s="301"/>
      <c r="BB2200" s="165"/>
      <c r="BC2200" s="301"/>
      <c r="BD2200" s="165"/>
      <c r="BE2200" s="302"/>
      <c r="BF2200" s="302"/>
      <c r="BG2200" s="165"/>
      <c r="BH2200" s="303"/>
      <c r="BI2200" s="165"/>
      <c r="BJ2200" s="304"/>
      <c r="BK2200" s="394"/>
      <c r="BL2200" s="302"/>
      <c r="BM2200" s="302"/>
      <c r="BN2200" s="394"/>
      <c r="BO2200" s="302"/>
      <c r="BP2200" s="13"/>
      <c r="BQ2200" s="302"/>
      <c r="BR2200" s="13"/>
      <c r="BS2200" s="302"/>
      <c r="BT2200" s="13"/>
      <c r="BU2200" s="302"/>
      <c r="BV2200" s="386"/>
      <c r="BW2200" s="303"/>
      <c r="BX2200" s="303"/>
      <c r="BY2200" s="302"/>
      <c r="BZ2200" s="302"/>
      <c r="CA2200" s="387"/>
      <c r="CB2200" s="395"/>
      <c r="CC2200" s="12"/>
      <c r="CD2200" s="304"/>
      <c r="CE2200" s="14"/>
      <c r="CF2200" s="395"/>
      <c r="CG2200" s="397"/>
      <c r="CH2200" s="300">
        <f t="shared" si="849"/>
        <v>0</v>
      </c>
      <c r="CI2200" s="26"/>
      <c r="CJ2200" s="17">
        <f t="shared" si="846"/>
        <v>0</v>
      </c>
      <c r="CK2200" s="18">
        <f t="shared" si="857"/>
        <v>12.89</v>
      </c>
      <c r="CM2200" s="164"/>
      <c r="CN2200" s="302"/>
      <c r="CO2200" s="13">
        <f t="shared" si="850"/>
        <v>0</v>
      </c>
      <c r="CP2200" s="302"/>
      <c r="CQ2200" s="13">
        <f t="shared" si="851"/>
        <v>0</v>
      </c>
      <c r="CR2200" s="302"/>
      <c r="CS2200" s="13">
        <f t="shared" si="852"/>
        <v>0</v>
      </c>
      <c r="CT2200" s="302"/>
      <c r="CU2200" s="13">
        <f t="shared" si="847"/>
        <v>0</v>
      </c>
      <c r="CV2200" s="302"/>
      <c r="CW2200" s="13">
        <f t="shared" si="853"/>
        <v>0</v>
      </c>
      <c r="CX2200" s="13">
        <f t="shared" si="854"/>
        <v>0</v>
      </c>
      <c r="CY2200" s="251">
        <f t="shared" si="855"/>
        <v>0</v>
      </c>
      <c r="CZ2200" s="13" t="s">
        <v>29</v>
      </c>
      <c r="DA2200" s="13">
        <v>50</v>
      </c>
      <c r="DB2200" s="22">
        <f t="shared" si="856"/>
        <v>0</v>
      </c>
      <c r="DD2200" s="24"/>
      <c r="DF2200" s="163"/>
      <c r="DH2200" s="24"/>
      <c r="DI2200" s="447"/>
      <c r="DJ2200" s="163"/>
    </row>
    <row r="2201" spans="1:114" s="7" customFormat="1">
      <c r="A2201" s="277">
        <f t="shared" si="840"/>
        <v>50</v>
      </c>
      <c r="B2201" s="21" t="e">
        <f>'Calculateur de trading'!I2201/C2201/W2201</f>
        <v>#DIV/0!</v>
      </c>
      <c r="C2201" s="278">
        <f t="shared" si="841"/>
        <v>10</v>
      </c>
      <c r="D2201" s="426"/>
      <c r="E2201" s="273">
        <f t="shared" si="842"/>
        <v>100</v>
      </c>
      <c r="F2201" s="271">
        <f t="shared" si="834"/>
        <v>2</v>
      </c>
      <c r="G2201" s="271" t="e">
        <f t="shared" si="835"/>
        <v>#DIV/0!</v>
      </c>
      <c r="H2201" s="272">
        <f t="shared" si="836"/>
        <v>20</v>
      </c>
      <c r="I2201" s="270"/>
      <c r="J2201" s="273">
        <f t="shared" si="843"/>
        <v>200</v>
      </c>
      <c r="K2201" s="271">
        <f t="shared" si="837"/>
        <v>4</v>
      </c>
      <c r="L2201" s="271" t="e">
        <f t="shared" si="838"/>
        <v>#DIV/0!</v>
      </c>
      <c r="M2201" s="272">
        <f t="shared" si="839"/>
        <v>40</v>
      </c>
      <c r="N2201" s="389"/>
      <c r="O2201" s="455" t="e">
        <f>(A2201*B2201*W2201)+(B2201*'Calculateur de trading'!H2201)</f>
        <v>#DIV/0!</v>
      </c>
      <c r="P2201" s="274" t="e">
        <f>O2201/'Déscriptions des trades'!CK2201</f>
        <v>#DIV/0!</v>
      </c>
      <c r="Q2201" s="456" t="e">
        <f>'Déscriptions des trades'!CK2201-O2201</f>
        <v>#DIV/0!</v>
      </c>
      <c r="R2201" s="466" t="e">
        <f t="shared" si="844"/>
        <v>#DIV/0!</v>
      </c>
      <c r="S2201" s="389"/>
      <c r="T2201" s="12"/>
      <c r="U2201" s="25"/>
      <c r="V2201" s="15"/>
      <c r="W2201" s="490">
        <f t="shared" si="848"/>
        <v>0</v>
      </c>
      <c r="X2201" s="21" t="e">
        <f>W2201*U2201/'Déscriptions des trades'!CK2201*'Déscriptions des trades'!B2201</f>
        <v>#DIV/0!</v>
      </c>
      <c r="Y2201" s="459"/>
      <c r="Z2201" s="389"/>
      <c r="AA2201" s="23">
        <f t="shared" si="845"/>
        <v>0.1</v>
      </c>
      <c r="AB2201" s="17" t="e">
        <f>(AA2201*'Déscriptions des trades'!U2201*'Déscriptions des trades'!B2201/'Déscriptions des trades'!CK2201)*'Déscriptions des trades'!W2201</f>
        <v>#DIV/0!</v>
      </c>
      <c r="AC2201" s="265" t="e">
        <f>AB2201*'Déscriptions des trades'!CK2201</f>
        <v>#DIV/0!</v>
      </c>
      <c r="AD2201" s="266" t="e">
        <f>'Déscriptions des trades'!CK2201-AC2201</f>
        <v>#DIV/0!</v>
      </c>
      <c r="AE2201" s="389"/>
      <c r="AF2201" s="399">
        <v>2197</v>
      </c>
      <c r="AG2201" s="389"/>
      <c r="AH2201" s="20"/>
      <c r="AI2201" s="303"/>
      <c r="AJ2201" s="307"/>
      <c r="AK2201" s="161"/>
      <c r="AL2201" s="305"/>
      <c r="AM2201" s="305"/>
      <c r="AN2201" s="162"/>
      <c r="AO2201" s="439"/>
      <c r="AP2201" s="162"/>
      <c r="AQ2201" s="113"/>
      <c r="AR2201" s="113"/>
      <c r="AS2201" s="384"/>
      <c r="AT2201" s="306"/>
      <c r="AU2201" s="306"/>
      <c r="AV2201" s="160"/>
      <c r="AW2201" s="158"/>
      <c r="AX2201" s="385"/>
      <c r="AY2201" s="453"/>
      <c r="AZ2201" s="165"/>
      <c r="BA2201" s="301"/>
      <c r="BB2201" s="165"/>
      <c r="BC2201" s="301"/>
      <c r="BD2201" s="165"/>
      <c r="BE2201" s="302"/>
      <c r="BF2201" s="302"/>
      <c r="BG2201" s="165"/>
      <c r="BH2201" s="303"/>
      <c r="BI2201" s="165"/>
      <c r="BJ2201" s="304"/>
      <c r="BK2201" s="394"/>
      <c r="BL2201" s="302"/>
      <c r="BM2201" s="302"/>
      <c r="BN2201" s="394"/>
      <c r="BO2201" s="302"/>
      <c r="BP2201" s="13"/>
      <c r="BQ2201" s="302"/>
      <c r="BR2201" s="13"/>
      <c r="BS2201" s="302"/>
      <c r="BT2201" s="13"/>
      <c r="BU2201" s="302"/>
      <c r="BV2201" s="386"/>
      <c r="BW2201" s="303"/>
      <c r="BX2201" s="303"/>
      <c r="BY2201" s="302"/>
      <c r="BZ2201" s="302"/>
      <c r="CA2201" s="387"/>
      <c r="CB2201" s="395"/>
      <c r="CC2201" s="12"/>
      <c r="CD2201" s="304"/>
      <c r="CE2201" s="14"/>
      <c r="CF2201" s="395"/>
      <c r="CG2201" s="397"/>
      <c r="CH2201" s="300">
        <f t="shared" si="849"/>
        <v>0</v>
      </c>
      <c r="CI2201" s="26"/>
      <c r="CJ2201" s="17">
        <f t="shared" si="846"/>
        <v>0</v>
      </c>
      <c r="CK2201" s="18">
        <f t="shared" si="857"/>
        <v>12.89</v>
      </c>
      <c r="CM2201" s="164"/>
      <c r="CN2201" s="302"/>
      <c r="CO2201" s="13">
        <f t="shared" si="850"/>
        <v>0</v>
      </c>
      <c r="CP2201" s="302"/>
      <c r="CQ2201" s="13">
        <f t="shared" si="851"/>
        <v>0</v>
      </c>
      <c r="CR2201" s="302"/>
      <c r="CS2201" s="13">
        <f t="shared" si="852"/>
        <v>0</v>
      </c>
      <c r="CT2201" s="302"/>
      <c r="CU2201" s="13">
        <f t="shared" si="847"/>
        <v>0</v>
      </c>
      <c r="CV2201" s="302"/>
      <c r="CW2201" s="13">
        <f t="shared" si="853"/>
        <v>0</v>
      </c>
      <c r="CX2201" s="13">
        <f t="shared" si="854"/>
        <v>0</v>
      </c>
      <c r="CY2201" s="251">
        <f t="shared" si="855"/>
        <v>0</v>
      </c>
      <c r="CZ2201" s="13" t="s">
        <v>29</v>
      </c>
      <c r="DA2201" s="13">
        <v>50</v>
      </c>
      <c r="DB2201" s="22">
        <f t="shared" si="856"/>
        <v>0</v>
      </c>
      <c r="DD2201" s="24"/>
      <c r="DF2201" s="163"/>
      <c r="DH2201" s="24"/>
      <c r="DI2201" s="447"/>
      <c r="DJ2201" s="163"/>
    </row>
    <row r="2202" spans="1:114" s="7" customFormat="1">
      <c r="A2202" s="277">
        <f t="shared" si="840"/>
        <v>50</v>
      </c>
      <c r="B2202" s="21" t="e">
        <f>'Calculateur de trading'!I2202/C2202/W2202</f>
        <v>#DIV/0!</v>
      </c>
      <c r="C2202" s="278">
        <f t="shared" si="841"/>
        <v>10</v>
      </c>
      <c r="D2202" s="278"/>
      <c r="E2202" s="273">
        <f t="shared" si="842"/>
        <v>100</v>
      </c>
      <c r="F2202" s="271">
        <f t="shared" si="834"/>
        <v>2</v>
      </c>
      <c r="G2202" s="271" t="e">
        <f t="shared" si="835"/>
        <v>#DIV/0!</v>
      </c>
      <c r="H2202" s="272">
        <f t="shared" si="836"/>
        <v>20</v>
      </c>
      <c r="I2202" s="270"/>
      <c r="J2202" s="273">
        <f t="shared" si="843"/>
        <v>200</v>
      </c>
      <c r="K2202" s="271">
        <f t="shared" si="837"/>
        <v>4</v>
      </c>
      <c r="L2202" s="271" t="e">
        <f t="shared" si="838"/>
        <v>#DIV/0!</v>
      </c>
      <c r="M2202" s="272">
        <f t="shared" si="839"/>
        <v>40</v>
      </c>
      <c r="N2202" s="389"/>
      <c r="O2202" s="455" t="e">
        <f>(A2202*B2202*W2202)+(B2202*'Calculateur de trading'!H2202)</f>
        <v>#DIV/0!</v>
      </c>
      <c r="P2202" s="274" t="e">
        <f>O2202/'Déscriptions des trades'!CK2202</f>
        <v>#DIV/0!</v>
      </c>
      <c r="Q2202" s="456" t="e">
        <f>'Déscriptions des trades'!CK2202-O2202</f>
        <v>#DIV/0!</v>
      </c>
      <c r="R2202" s="466" t="e">
        <f t="shared" si="844"/>
        <v>#DIV/0!</v>
      </c>
      <c r="S2202" s="389"/>
      <c r="T2202" s="12"/>
      <c r="U2202" s="25"/>
      <c r="V2202" s="15"/>
      <c r="W2202" s="490">
        <f t="shared" si="848"/>
        <v>0</v>
      </c>
      <c r="X2202" s="21" t="e">
        <f>W2202*U2202/'Déscriptions des trades'!CK2202*'Déscriptions des trades'!B2202</f>
        <v>#DIV/0!</v>
      </c>
      <c r="Y2202" s="459"/>
      <c r="Z2202" s="389"/>
      <c r="AA2202" s="23">
        <f t="shared" si="845"/>
        <v>0.1</v>
      </c>
      <c r="AB2202" s="17" t="e">
        <f>(AA2202*'Déscriptions des trades'!U2202*'Déscriptions des trades'!B2202/'Déscriptions des trades'!CK2202)*'Déscriptions des trades'!W2202</f>
        <v>#DIV/0!</v>
      </c>
      <c r="AC2202" s="265" t="e">
        <f>AB2202*'Déscriptions des trades'!CK2202</f>
        <v>#DIV/0!</v>
      </c>
      <c r="AD2202" s="266" t="e">
        <f>'Déscriptions des trades'!CK2202-AC2202</f>
        <v>#DIV/0!</v>
      </c>
      <c r="AE2202" s="389"/>
      <c r="AF2202" s="399">
        <v>2198</v>
      </c>
      <c r="AG2202" s="389"/>
      <c r="AH2202" s="20"/>
      <c r="AI2202" s="303"/>
      <c r="AJ2202" s="307"/>
      <c r="AK2202" s="161"/>
      <c r="AL2202" s="305"/>
      <c r="AM2202" s="305"/>
      <c r="AN2202" s="162"/>
      <c r="AO2202" s="439"/>
      <c r="AP2202" s="162"/>
      <c r="AQ2202" s="113"/>
      <c r="AR2202" s="113"/>
      <c r="AS2202" s="384"/>
      <c r="AT2202" s="306"/>
      <c r="AU2202" s="306"/>
      <c r="AV2202" s="160"/>
      <c r="AW2202" s="158"/>
      <c r="AX2202" s="385"/>
      <c r="AY2202" s="453"/>
      <c r="AZ2202" s="165"/>
      <c r="BA2202" s="301"/>
      <c r="BB2202" s="165"/>
      <c r="BC2202" s="301"/>
      <c r="BD2202" s="165"/>
      <c r="BE2202" s="302"/>
      <c r="BF2202" s="302"/>
      <c r="BG2202" s="165"/>
      <c r="BH2202" s="303"/>
      <c r="BI2202" s="165"/>
      <c r="BJ2202" s="304"/>
      <c r="BK2202" s="394"/>
      <c r="BL2202" s="302"/>
      <c r="BM2202" s="302"/>
      <c r="BN2202" s="394"/>
      <c r="BO2202" s="302"/>
      <c r="BP2202" s="13"/>
      <c r="BQ2202" s="302"/>
      <c r="BR2202" s="13"/>
      <c r="BS2202" s="302"/>
      <c r="BT2202" s="13"/>
      <c r="BU2202" s="302"/>
      <c r="BV2202" s="386"/>
      <c r="BW2202" s="303"/>
      <c r="BX2202" s="303"/>
      <c r="BY2202" s="302"/>
      <c r="BZ2202" s="302"/>
      <c r="CA2202" s="387"/>
      <c r="CB2202" s="395"/>
      <c r="CC2202" s="12"/>
      <c r="CD2202" s="304"/>
      <c r="CE2202" s="14"/>
      <c r="CF2202" s="395"/>
      <c r="CG2202" s="397"/>
      <c r="CH2202" s="300">
        <f t="shared" si="849"/>
        <v>0</v>
      </c>
      <c r="CI2202" s="26"/>
      <c r="CJ2202" s="17">
        <f t="shared" si="846"/>
        <v>0</v>
      </c>
      <c r="CK2202" s="18">
        <f t="shared" si="857"/>
        <v>12.89</v>
      </c>
      <c r="CM2202" s="164"/>
      <c r="CN2202" s="302"/>
      <c r="CO2202" s="13">
        <f t="shared" si="850"/>
        <v>0</v>
      </c>
      <c r="CP2202" s="302"/>
      <c r="CQ2202" s="13">
        <f t="shared" si="851"/>
        <v>0</v>
      </c>
      <c r="CR2202" s="302"/>
      <c r="CS2202" s="13">
        <f t="shared" si="852"/>
        <v>0</v>
      </c>
      <c r="CT2202" s="302"/>
      <c r="CU2202" s="13">
        <f t="shared" si="847"/>
        <v>0</v>
      </c>
      <c r="CV2202" s="302"/>
      <c r="CW2202" s="13">
        <f t="shared" si="853"/>
        <v>0</v>
      </c>
      <c r="CX2202" s="13">
        <f t="shared" si="854"/>
        <v>0</v>
      </c>
      <c r="CY2202" s="251">
        <f t="shared" si="855"/>
        <v>0</v>
      </c>
      <c r="CZ2202" s="13" t="s">
        <v>29</v>
      </c>
      <c r="DA2202" s="13">
        <v>50</v>
      </c>
      <c r="DB2202" s="22">
        <f t="shared" si="856"/>
        <v>0</v>
      </c>
      <c r="DD2202" s="24"/>
      <c r="DF2202" s="163"/>
      <c r="DH2202" s="24"/>
      <c r="DI2202" s="447"/>
      <c r="DJ2202" s="163"/>
    </row>
    <row r="2203" spans="1:114" s="7" customFormat="1">
      <c r="A2203" s="277">
        <f t="shared" si="840"/>
        <v>50</v>
      </c>
      <c r="B2203" s="21" t="e">
        <f>'Calculateur de trading'!I2203/C2203/W2203</f>
        <v>#DIV/0!</v>
      </c>
      <c r="C2203" s="278">
        <f t="shared" si="841"/>
        <v>10</v>
      </c>
      <c r="D2203" s="426"/>
      <c r="E2203" s="273">
        <f t="shared" si="842"/>
        <v>100</v>
      </c>
      <c r="F2203" s="271">
        <f t="shared" si="834"/>
        <v>2</v>
      </c>
      <c r="G2203" s="271" t="e">
        <f t="shared" si="835"/>
        <v>#DIV/0!</v>
      </c>
      <c r="H2203" s="272">
        <f t="shared" si="836"/>
        <v>20</v>
      </c>
      <c r="I2203" s="270"/>
      <c r="J2203" s="273">
        <f t="shared" si="843"/>
        <v>200</v>
      </c>
      <c r="K2203" s="271">
        <f t="shared" si="837"/>
        <v>4</v>
      </c>
      <c r="L2203" s="271" t="e">
        <f t="shared" si="838"/>
        <v>#DIV/0!</v>
      </c>
      <c r="M2203" s="272">
        <f t="shared" si="839"/>
        <v>40</v>
      </c>
      <c r="N2203" s="389"/>
      <c r="O2203" s="455" t="e">
        <f>(A2203*B2203*W2203)+(B2203*'Calculateur de trading'!H2203)</f>
        <v>#DIV/0!</v>
      </c>
      <c r="P2203" s="274" t="e">
        <f>O2203/'Déscriptions des trades'!CK2203</f>
        <v>#DIV/0!</v>
      </c>
      <c r="Q2203" s="456" t="e">
        <f>'Déscriptions des trades'!CK2203-O2203</f>
        <v>#DIV/0!</v>
      </c>
      <c r="R2203" s="466" t="e">
        <f t="shared" si="844"/>
        <v>#DIV/0!</v>
      </c>
      <c r="S2203" s="389"/>
      <c r="T2203" s="12"/>
      <c r="U2203" s="25"/>
      <c r="V2203" s="15"/>
      <c r="W2203" s="490">
        <f t="shared" si="848"/>
        <v>0</v>
      </c>
      <c r="X2203" s="21" t="e">
        <f>W2203*U2203/'Déscriptions des trades'!CK2203*'Déscriptions des trades'!B2203</f>
        <v>#DIV/0!</v>
      </c>
      <c r="Y2203" s="459"/>
      <c r="Z2203" s="389"/>
      <c r="AA2203" s="23">
        <f t="shared" si="845"/>
        <v>0.1</v>
      </c>
      <c r="AB2203" s="17" t="e">
        <f>(AA2203*'Déscriptions des trades'!U2203*'Déscriptions des trades'!B2203/'Déscriptions des trades'!CK2203)*'Déscriptions des trades'!W2203</f>
        <v>#DIV/0!</v>
      </c>
      <c r="AC2203" s="265" t="e">
        <f>AB2203*'Déscriptions des trades'!CK2203</f>
        <v>#DIV/0!</v>
      </c>
      <c r="AD2203" s="266" t="e">
        <f>'Déscriptions des trades'!CK2203-AC2203</f>
        <v>#DIV/0!</v>
      </c>
      <c r="AE2203" s="389"/>
      <c r="AF2203" s="399">
        <v>2199</v>
      </c>
      <c r="AG2203" s="389"/>
      <c r="AH2203" s="20"/>
      <c r="AI2203" s="303"/>
      <c r="AJ2203" s="307"/>
      <c r="AK2203" s="161"/>
      <c r="AL2203" s="305"/>
      <c r="AM2203" s="305"/>
      <c r="AN2203" s="162"/>
      <c r="AO2203" s="439"/>
      <c r="AP2203" s="162"/>
      <c r="AQ2203" s="113"/>
      <c r="AR2203" s="113"/>
      <c r="AS2203" s="384"/>
      <c r="AT2203" s="306"/>
      <c r="AU2203" s="306"/>
      <c r="AV2203" s="160"/>
      <c r="AW2203" s="158"/>
      <c r="AX2203" s="385"/>
      <c r="AY2203" s="453"/>
      <c r="AZ2203" s="165"/>
      <c r="BA2203" s="301"/>
      <c r="BB2203" s="165"/>
      <c r="BC2203" s="301"/>
      <c r="BD2203" s="165"/>
      <c r="BE2203" s="302"/>
      <c r="BF2203" s="302"/>
      <c r="BG2203" s="165"/>
      <c r="BH2203" s="303"/>
      <c r="BI2203" s="165"/>
      <c r="BJ2203" s="304"/>
      <c r="BK2203" s="394"/>
      <c r="BL2203" s="302"/>
      <c r="BM2203" s="302"/>
      <c r="BN2203" s="394"/>
      <c r="BO2203" s="302"/>
      <c r="BP2203" s="13"/>
      <c r="BQ2203" s="302"/>
      <c r="BR2203" s="13"/>
      <c r="BS2203" s="302"/>
      <c r="BT2203" s="13"/>
      <c r="BU2203" s="302"/>
      <c r="BV2203" s="386"/>
      <c r="BW2203" s="303"/>
      <c r="BX2203" s="303"/>
      <c r="BY2203" s="302"/>
      <c r="BZ2203" s="302"/>
      <c r="CA2203" s="387"/>
      <c r="CB2203" s="395"/>
      <c r="CC2203" s="12"/>
      <c r="CD2203" s="304"/>
      <c r="CE2203" s="14"/>
      <c r="CF2203" s="395"/>
      <c r="CG2203" s="397"/>
      <c r="CH2203" s="300">
        <f t="shared" si="849"/>
        <v>0</v>
      </c>
      <c r="CI2203" s="26"/>
      <c r="CJ2203" s="17">
        <f t="shared" si="846"/>
        <v>0</v>
      </c>
      <c r="CK2203" s="18">
        <f t="shared" si="857"/>
        <v>12.89</v>
      </c>
      <c r="CM2203" s="164"/>
      <c r="CN2203" s="302"/>
      <c r="CO2203" s="13">
        <f t="shared" si="850"/>
        <v>0</v>
      </c>
      <c r="CP2203" s="302"/>
      <c r="CQ2203" s="13">
        <f t="shared" si="851"/>
        <v>0</v>
      </c>
      <c r="CR2203" s="302"/>
      <c r="CS2203" s="13">
        <f t="shared" si="852"/>
        <v>0</v>
      </c>
      <c r="CT2203" s="302"/>
      <c r="CU2203" s="13">
        <f t="shared" si="847"/>
        <v>0</v>
      </c>
      <c r="CV2203" s="302"/>
      <c r="CW2203" s="13">
        <f t="shared" si="853"/>
        <v>0</v>
      </c>
      <c r="CX2203" s="13">
        <f t="shared" si="854"/>
        <v>0</v>
      </c>
      <c r="CY2203" s="251">
        <f t="shared" si="855"/>
        <v>0</v>
      </c>
      <c r="CZ2203" s="13" t="s">
        <v>29</v>
      </c>
      <c r="DA2203" s="13">
        <v>50</v>
      </c>
      <c r="DB2203" s="22">
        <f t="shared" si="856"/>
        <v>0</v>
      </c>
      <c r="DD2203" s="24"/>
      <c r="DF2203" s="163"/>
      <c r="DH2203" s="24"/>
      <c r="DI2203" s="447"/>
      <c r="DJ2203" s="163"/>
    </row>
    <row r="2204" spans="1:114" s="7" customFormat="1">
      <c r="A2204" s="277">
        <f t="shared" si="840"/>
        <v>50</v>
      </c>
      <c r="B2204" s="21" t="e">
        <f>'Calculateur de trading'!I2204/C2204/W2204</f>
        <v>#DIV/0!</v>
      </c>
      <c r="C2204" s="278">
        <f t="shared" si="841"/>
        <v>10</v>
      </c>
      <c r="D2204" s="426"/>
      <c r="E2204" s="273">
        <f t="shared" si="842"/>
        <v>100</v>
      </c>
      <c r="F2204" s="271">
        <f t="shared" si="834"/>
        <v>2</v>
      </c>
      <c r="G2204" s="271" t="e">
        <f t="shared" si="835"/>
        <v>#DIV/0!</v>
      </c>
      <c r="H2204" s="272">
        <f t="shared" si="836"/>
        <v>20</v>
      </c>
      <c r="I2204" s="270"/>
      <c r="J2204" s="273">
        <f t="shared" si="843"/>
        <v>200</v>
      </c>
      <c r="K2204" s="271">
        <f t="shared" si="837"/>
        <v>4</v>
      </c>
      <c r="L2204" s="271" t="e">
        <f t="shared" si="838"/>
        <v>#DIV/0!</v>
      </c>
      <c r="M2204" s="272">
        <f t="shared" si="839"/>
        <v>40</v>
      </c>
      <c r="N2204" s="389"/>
      <c r="O2204" s="455" t="e">
        <f>(A2204*B2204*W2204)+(B2204*'Calculateur de trading'!H2204)</f>
        <v>#DIV/0!</v>
      </c>
      <c r="P2204" s="274" t="e">
        <f>O2204/'Déscriptions des trades'!CK2204</f>
        <v>#DIV/0!</v>
      </c>
      <c r="Q2204" s="456" t="e">
        <f>'Déscriptions des trades'!CK2204-O2204</f>
        <v>#DIV/0!</v>
      </c>
      <c r="R2204" s="466" t="e">
        <f t="shared" si="844"/>
        <v>#DIV/0!</v>
      </c>
      <c r="S2204" s="389"/>
      <c r="T2204" s="12"/>
      <c r="U2204" s="25"/>
      <c r="V2204" s="15"/>
      <c r="W2204" s="490">
        <f t="shared" si="848"/>
        <v>0</v>
      </c>
      <c r="X2204" s="21" t="e">
        <f>W2204*U2204/'Déscriptions des trades'!CK2204*'Déscriptions des trades'!B2204</f>
        <v>#DIV/0!</v>
      </c>
      <c r="Y2204" s="459"/>
      <c r="Z2204" s="389"/>
      <c r="AA2204" s="23">
        <f t="shared" si="845"/>
        <v>0.1</v>
      </c>
      <c r="AB2204" s="17" t="e">
        <f>(AA2204*'Déscriptions des trades'!U2204*'Déscriptions des trades'!B2204/'Déscriptions des trades'!CK2204)*'Déscriptions des trades'!W2204</f>
        <v>#DIV/0!</v>
      </c>
      <c r="AC2204" s="265" t="e">
        <f>AB2204*'Déscriptions des trades'!CK2204</f>
        <v>#DIV/0!</v>
      </c>
      <c r="AD2204" s="266" t="e">
        <f>'Déscriptions des trades'!CK2204-AC2204</f>
        <v>#DIV/0!</v>
      </c>
      <c r="AE2204" s="389"/>
      <c r="AF2204" s="399">
        <v>2200</v>
      </c>
      <c r="AG2204" s="389"/>
      <c r="AH2204" s="20"/>
      <c r="AI2204" s="303"/>
      <c r="AJ2204" s="307"/>
      <c r="AK2204" s="161"/>
      <c r="AL2204" s="305"/>
      <c r="AM2204" s="305"/>
      <c r="AN2204" s="162"/>
      <c r="AO2204" s="439"/>
      <c r="AP2204" s="162"/>
      <c r="AQ2204" s="113"/>
      <c r="AR2204" s="113"/>
      <c r="AS2204" s="384"/>
      <c r="AT2204" s="306"/>
      <c r="AU2204" s="306"/>
      <c r="AV2204" s="160"/>
      <c r="AW2204" s="158"/>
      <c r="AX2204" s="385"/>
      <c r="AY2204" s="453"/>
      <c r="AZ2204" s="165"/>
      <c r="BA2204" s="301"/>
      <c r="BB2204" s="165"/>
      <c r="BC2204" s="301"/>
      <c r="BD2204" s="165"/>
      <c r="BE2204" s="302"/>
      <c r="BF2204" s="302"/>
      <c r="BG2204" s="165"/>
      <c r="BH2204" s="303"/>
      <c r="BI2204" s="165"/>
      <c r="BJ2204" s="304"/>
      <c r="BK2204" s="394"/>
      <c r="BL2204" s="302"/>
      <c r="BM2204" s="302"/>
      <c r="BN2204" s="394"/>
      <c r="BO2204" s="302"/>
      <c r="BP2204" s="13"/>
      <c r="BQ2204" s="302"/>
      <c r="BR2204" s="13"/>
      <c r="BS2204" s="302"/>
      <c r="BT2204" s="13"/>
      <c r="BU2204" s="302"/>
      <c r="BV2204" s="386"/>
      <c r="BW2204" s="303"/>
      <c r="BX2204" s="303"/>
      <c r="BY2204" s="302"/>
      <c r="BZ2204" s="302"/>
      <c r="CA2204" s="387"/>
      <c r="CB2204" s="395"/>
      <c r="CC2204" s="12"/>
      <c r="CD2204" s="304"/>
      <c r="CE2204" s="14"/>
      <c r="CF2204" s="395"/>
      <c r="CG2204" s="397"/>
      <c r="CH2204" s="300">
        <f t="shared" si="849"/>
        <v>0</v>
      </c>
      <c r="CI2204" s="26"/>
      <c r="CJ2204" s="17">
        <f t="shared" si="846"/>
        <v>0</v>
      </c>
      <c r="CK2204" s="18">
        <f t="shared" si="857"/>
        <v>12.89</v>
      </c>
      <c r="CM2204" s="164"/>
      <c r="CN2204" s="302"/>
      <c r="CO2204" s="13">
        <f t="shared" si="850"/>
        <v>0</v>
      </c>
      <c r="CP2204" s="302"/>
      <c r="CQ2204" s="13">
        <f t="shared" si="851"/>
        <v>0</v>
      </c>
      <c r="CR2204" s="302"/>
      <c r="CS2204" s="13">
        <f t="shared" si="852"/>
        <v>0</v>
      </c>
      <c r="CT2204" s="302"/>
      <c r="CU2204" s="13">
        <f t="shared" si="847"/>
        <v>0</v>
      </c>
      <c r="CV2204" s="302"/>
      <c r="CW2204" s="13">
        <f t="shared" si="853"/>
        <v>0</v>
      </c>
      <c r="CX2204" s="13">
        <f t="shared" si="854"/>
        <v>0</v>
      </c>
      <c r="CY2204" s="251">
        <f t="shared" si="855"/>
        <v>0</v>
      </c>
      <c r="CZ2204" s="13" t="s">
        <v>29</v>
      </c>
      <c r="DA2204" s="13">
        <v>50</v>
      </c>
      <c r="DB2204" s="22">
        <f t="shared" si="856"/>
        <v>0</v>
      </c>
      <c r="DD2204" s="24"/>
      <c r="DF2204" s="163"/>
      <c r="DH2204" s="24"/>
      <c r="DI2204" s="447"/>
      <c r="DJ2204" s="163"/>
    </row>
    <row r="2205" spans="1:114" s="7" customFormat="1">
      <c r="A2205" s="277">
        <f t="shared" si="840"/>
        <v>50</v>
      </c>
      <c r="B2205" s="21" t="e">
        <f>'Calculateur de trading'!I2205/C2205/W2205</f>
        <v>#DIV/0!</v>
      </c>
      <c r="C2205" s="278">
        <f t="shared" si="841"/>
        <v>10</v>
      </c>
      <c r="D2205" s="278"/>
      <c r="E2205" s="273">
        <f t="shared" si="842"/>
        <v>100</v>
      </c>
      <c r="F2205" s="271">
        <f t="shared" si="834"/>
        <v>2</v>
      </c>
      <c r="G2205" s="271" t="e">
        <f t="shared" si="835"/>
        <v>#DIV/0!</v>
      </c>
      <c r="H2205" s="272">
        <f t="shared" si="836"/>
        <v>20</v>
      </c>
      <c r="I2205" s="270"/>
      <c r="J2205" s="273">
        <f t="shared" si="843"/>
        <v>200</v>
      </c>
      <c r="K2205" s="271">
        <f t="shared" si="837"/>
        <v>4</v>
      </c>
      <c r="L2205" s="271" t="e">
        <f t="shared" si="838"/>
        <v>#DIV/0!</v>
      </c>
      <c r="M2205" s="272">
        <f t="shared" si="839"/>
        <v>40</v>
      </c>
      <c r="N2205" s="389"/>
      <c r="O2205" s="455" t="e">
        <f>(A2205*B2205*W2205)+(B2205*'Calculateur de trading'!H2205)</f>
        <v>#DIV/0!</v>
      </c>
      <c r="P2205" s="274" t="e">
        <f>O2205/'Déscriptions des trades'!CK2205</f>
        <v>#DIV/0!</v>
      </c>
      <c r="Q2205" s="456" t="e">
        <f>'Déscriptions des trades'!CK2205-O2205</f>
        <v>#DIV/0!</v>
      </c>
      <c r="R2205" s="466" t="e">
        <f t="shared" si="844"/>
        <v>#DIV/0!</v>
      </c>
      <c r="S2205" s="389"/>
      <c r="T2205" s="12"/>
      <c r="U2205" s="25"/>
      <c r="V2205" s="15"/>
      <c r="W2205" s="490">
        <f t="shared" si="848"/>
        <v>0</v>
      </c>
      <c r="X2205" s="21" t="e">
        <f>W2205*U2205/'Déscriptions des trades'!CK2205*'Déscriptions des trades'!B2205</f>
        <v>#DIV/0!</v>
      </c>
      <c r="Y2205" s="459"/>
      <c r="Z2205" s="389"/>
      <c r="AA2205" s="23">
        <f t="shared" si="845"/>
        <v>0.1</v>
      </c>
      <c r="AB2205" s="17" t="e">
        <f>(AA2205*'Déscriptions des trades'!U2205*'Déscriptions des trades'!B2205/'Déscriptions des trades'!CK2205)*'Déscriptions des trades'!W2205</f>
        <v>#DIV/0!</v>
      </c>
      <c r="AC2205" s="265" t="e">
        <f>AB2205*'Déscriptions des trades'!CK2205</f>
        <v>#DIV/0!</v>
      </c>
      <c r="AD2205" s="266" t="e">
        <f>'Déscriptions des trades'!CK2205-AC2205</f>
        <v>#DIV/0!</v>
      </c>
      <c r="AE2205" s="389"/>
      <c r="AF2205" s="399">
        <v>2201</v>
      </c>
      <c r="AG2205" s="389"/>
      <c r="AH2205" s="20"/>
      <c r="AI2205" s="303"/>
      <c r="AJ2205" s="307"/>
      <c r="AK2205" s="161"/>
      <c r="AL2205" s="305"/>
      <c r="AM2205" s="305"/>
      <c r="AN2205" s="162"/>
      <c r="AO2205" s="439"/>
      <c r="AP2205" s="162"/>
      <c r="AQ2205" s="113"/>
      <c r="AR2205" s="113"/>
      <c r="AS2205" s="384"/>
      <c r="AT2205" s="306"/>
      <c r="AU2205" s="306"/>
      <c r="AV2205" s="160"/>
      <c r="AW2205" s="158"/>
      <c r="AX2205" s="385"/>
      <c r="AY2205" s="453"/>
      <c r="AZ2205" s="165"/>
      <c r="BA2205" s="301"/>
      <c r="BB2205" s="165"/>
      <c r="BC2205" s="301"/>
      <c r="BD2205" s="165"/>
      <c r="BE2205" s="302"/>
      <c r="BF2205" s="302"/>
      <c r="BG2205" s="165"/>
      <c r="BH2205" s="303"/>
      <c r="BI2205" s="165"/>
      <c r="BJ2205" s="304"/>
      <c r="BK2205" s="394"/>
      <c r="BL2205" s="302"/>
      <c r="BM2205" s="302"/>
      <c r="BN2205" s="394"/>
      <c r="BO2205" s="302"/>
      <c r="BP2205" s="13"/>
      <c r="BQ2205" s="302"/>
      <c r="BR2205" s="13"/>
      <c r="BS2205" s="302"/>
      <c r="BT2205" s="13"/>
      <c r="BU2205" s="302"/>
      <c r="BV2205" s="386"/>
      <c r="BW2205" s="303"/>
      <c r="BX2205" s="303"/>
      <c r="BY2205" s="302"/>
      <c r="BZ2205" s="302"/>
      <c r="CA2205" s="387"/>
      <c r="CB2205" s="395"/>
      <c r="CC2205" s="12"/>
      <c r="CD2205" s="304"/>
      <c r="CE2205" s="14"/>
      <c r="CF2205" s="395"/>
      <c r="CG2205" s="397"/>
      <c r="CH2205" s="300">
        <f t="shared" si="849"/>
        <v>0</v>
      </c>
      <c r="CI2205" s="26"/>
      <c r="CJ2205" s="17">
        <f t="shared" si="846"/>
        <v>0</v>
      </c>
      <c r="CK2205" s="18">
        <f t="shared" si="857"/>
        <v>12.89</v>
      </c>
      <c r="CM2205" s="164"/>
      <c r="CN2205" s="302"/>
      <c r="CO2205" s="13">
        <f t="shared" si="850"/>
        <v>0</v>
      </c>
      <c r="CP2205" s="302"/>
      <c r="CQ2205" s="13">
        <f t="shared" si="851"/>
        <v>0</v>
      </c>
      <c r="CR2205" s="302"/>
      <c r="CS2205" s="13">
        <f t="shared" si="852"/>
        <v>0</v>
      </c>
      <c r="CT2205" s="302"/>
      <c r="CU2205" s="13">
        <f t="shared" si="847"/>
        <v>0</v>
      </c>
      <c r="CV2205" s="302"/>
      <c r="CW2205" s="13">
        <f t="shared" si="853"/>
        <v>0</v>
      </c>
      <c r="CX2205" s="13">
        <f t="shared" si="854"/>
        <v>0</v>
      </c>
      <c r="CY2205" s="251">
        <f t="shared" si="855"/>
        <v>0</v>
      </c>
      <c r="CZ2205" s="13" t="s">
        <v>29</v>
      </c>
      <c r="DA2205" s="13">
        <v>50</v>
      </c>
      <c r="DB2205" s="22">
        <f t="shared" si="856"/>
        <v>0</v>
      </c>
      <c r="DD2205" s="24"/>
      <c r="DF2205" s="163"/>
      <c r="DH2205" s="24"/>
      <c r="DI2205" s="447"/>
      <c r="DJ2205" s="163"/>
    </row>
    <row r="2206" spans="1:114" s="7" customFormat="1">
      <c r="A2206" s="277">
        <f t="shared" si="840"/>
        <v>50</v>
      </c>
      <c r="B2206" s="21" t="e">
        <f>'Calculateur de trading'!I2206/C2206/W2206</f>
        <v>#DIV/0!</v>
      </c>
      <c r="C2206" s="278">
        <f t="shared" si="841"/>
        <v>10</v>
      </c>
      <c r="D2206" s="426"/>
      <c r="E2206" s="273">
        <f t="shared" si="842"/>
        <v>100</v>
      </c>
      <c r="F2206" s="271">
        <f t="shared" si="834"/>
        <v>2</v>
      </c>
      <c r="G2206" s="271" t="e">
        <f t="shared" si="835"/>
        <v>#DIV/0!</v>
      </c>
      <c r="H2206" s="272">
        <f t="shared" si="836"/>
        <v>20</v>
      </c>
      <c r="I2206" s="270"/>
      <c r="J2206" s="273">
        <f t="shared" si="843"/>
        <v>200</v>
      </c>
      <c r="K2206" s="271">
        <f t="shared" si="837"/>
        <v>4</v>
      </c>
      <c r="L2206" s="271" t="e">
        <f t="shared" si="838"/>
        <v>#DIV/0!</v>
      </c>
      <c r="M2206" s="272">
        <f t="shared" si="839"/>
        <v>40</v>
      </c>
      <c r="N2206" s="389"/>
      <c r="O2206" s="455" t="e">
        <f>(A2206*B2206*W2206)+(B2206*'Calculateur de trading'!H2206)</f>
        <v>#DIV/0!</v>
      </c>
      <c r="P2206" s="274" t="e">
        <f>O2206/'Déscriptions des trades'!CK2206</f>
        <v>#DIV/0!</v>
      </c>
      <c r="Q2206" s="456" t="e">
        <f>'Déscriptions des trades'!CK2206-O2206</f>
        <v>#DIV/0!</v>
      </c>
      <c r="R2206" s="466" t="e">
        <f t="shared" si="844"/>
        <v>#DIV/0!</v>
      </c>
      <c r="S2206" s="389"/>
      <c r="T2206" s="12"/>
      <c r="U2206" s="25"/>
      <c r="V2206" s="15"/>
      <c r="W2206" s="490">
        <f t="shared" si="848"/>
        <v>0</v>
      </c>
      <c r="X2206" s="21" t="e">
        <f>W2206*U2206/'Déscriptions des trades'!CK2206*'Déscriptions des trades'!B2206</f>
        <v>#DIV/0!</v>
      </c>
      <c r="Y2206" s="459"/>
      <c r="Z2206" s="389"/>
      <c r="AA2206" s="23">
        <f t="shared" si="845"/>
        <v>0.1</v>
      </c>
      <c r="AB2206" s="17" t="e">
        <f>(AA2206*'Déscriptions des trades'!U2206*'Déscriptions des trades'!B2206/'Déscriptions des trades'!CK2206)*'Déscriptions des trades'!W2206</f>
        <v>#DIV/0!</v>
      </c>
      <c r="AC2206" s="265" t="e">
        <f>AB2206*'Déscriptions des trades'!CK2206</f>
        <v>#DIV/0!</v>
      </c>
      <c r="AD2206" s="266" t="e">
        <f>'Déscriptions des trades'!CK2206-AC2206</f>
        <v>#DIV/0!</v>
      </c>
      <c r="AE2206" s="389"/>
      <c r="AF2206" s="399">
        <v>2202</v>
      </c>
      <c r="AG2206" s="389"/>
      <c r="AH2206" s="20"/>
      <c r="AI2206" s="303"/>
      <c r="AJ2206" s="307"/>
      <c r="AK2206" s="161"/>
      <c r="AL2206" s="305"/>
      <c r="AM2206" s="305"/>
      <c r="AN2206" s="162"/>
      <c r="AO2206" s="439"/>
      <c r="AP2206" s="162"/>
      <c r="AQ2206" s="113"/>
      <c r="AR2206" s="113"/>
      <c r="AS2206" s="384"/>
      <c r="AT2206" s="306"/>
      <c r="AU2206" s="306"/>
      <c r="AV2206" s="160"/>
      <c r="AW2206" s="158"/>
      <c r="AX2206" s="385"/>
      <c r="AY2206" s="453"/>
      <c r="AZ2206" s="165"/>
      <c r="BA2206" s="301"/>
      <c r="BB2206" s="165"/>
      <c r="BC2206" s="301"/>
      <c r="BD2206" s="165"/>
      <c r="BE2206" s="302"/>
      <c r="BF2206" s="302"/>
      <c r="BG2206" s="165"/>
      <c r="BH2206" s="303"/>
      <c r="BI2206" s="165"/>
      <c r="BJ2206" s="304"/>
      <c r="BK2206" s="394"/>
      <c r="BL2206" s="302"/>
      <c r="BM2206" s="302"/>
      <c r="BN2206" s="394"/>
      <c r="BO2206" s="302"/>
      <c r="BP2206" s="13"/>
      <c r="BQ2206" s="302"/>
      <c r="BR2206" s="13"/>
      <c r="BS2206" s="302"/>
      <c r="BT2206" s="13"/>
      <c r="BU2206" s="302"/>
      <c r="BV2206" s="386"/>
      <c r="BW2206" s="303"/>
      <c r="BX2206" s="303"/>
      <c r="BY2206" s="302"/>
      <c r="BZ2206" s="302"/>
      <c r="CA2206" s="387"/>
      <c r="CB2206" s="395"/>
      <c r="CC2206" s="12"/>
      <c r="CD2206" s="304"/>
      <c r="CE2206" s="14"/>
      <c r="CF2206" s="395"/>
      <c r="CG2206" s="397"/>
      <c r="CH2206" s="300">
        <f t="shared" si="849"/>
        <v>0</v>
      </c>
      <c r="CI2206" s="26"/>
      <c r="CJ2206" s="17">
        <f t="shared" si="846"/>
        <v>0</v>
      </c>
      <c r="CK2206" s="18">
        <f t="shared" si="857"/>
        <v>12.89</v>
      </c>
      <c r="CM2206" s="164"/>
      <c r="CN2206" s="302"/>
      <c r="CO2206" s="13">
        <f t="shared" si="850"/>
        <v>0</v>
      </c>
      <c r="CP2206" s="302"/>
      <c r="CQ2206" s="13">
        <f t="shared" si="851"/>
        <v>0</v>
      </c>
      <c r="CR2206" s="302"/>
      <c r="CS2206" s="13">
        <f t="shared" si="852"/>
        <v>0</v>
      </c>
      <c r="CT2206" s="302"/>
      <c r="CU2206" s="13">
        <f t="shared" si="847"/>
        <v>0</v>
      </c>
      <c r="CV2206" s="302"/>
      <c r="CW2206" s="13">
        <f t="shared" si="853"/>
        <v>0</v>
      </c>
      <c r="CX2206" s="13">
        <f t="shared" si="854"/>
        <v>0</v>
      </c>
      <c r="CY2206" s="251">
        <f t="shared" si="855"/>
        <v>0</v>
      </c>
      <c r="CZ2206" s="13" t="s">
        <v>29</v>
      </c>
      <c r="DA2206" s="13">
        <v>50</v>
      </c>
      <c r="DB2206" s="22">
        <f t="shared" si="856"/>
        <v>0</v>
      </c>
      <c r="DD2206" s="24"/>
      <c r="DF2206" s="163"/>
      <c r="DH2206" s="24"/>
      <c r="DI2206" s="447"/>
      <c r="DJ2206" s="163"/>
    </row>
    <row r="2207" spans="1:114" s="7" customFormat="1">
      <c r="A2207" s="277">
        <f t="shared" si="840"/>
        <v>50</v>
      </c>
      <c r="B2207" s="21" t="e">
        <f>'Calculateur de trading'!I2207/C2207/W2207</f>
        <v>#DIV/0!</v>
      </c>
      <c r="C2207" s="278">
        <f t="shared" si="841"/>
        <v>10</v>
      </c>
      <c r="D2207" s="278"/>
      <c r="E2207" s="273">
        <f t="shared" si="842"/>
        <v>100</v>
      </c>
      <c r="F2207" s="271">
        <f t="shared" si="834"/>
        <v>2</v>
      </c>
      <c r="G2207" s="271" t="e">
        <f t="shared" si="835"/>
        <v>#DIV/0!</v>
      </c>
      <c r="H2207" s="272">
        <f t="shared" si="836"/>
        <v>20</v>
      </c>
      <c r="I2207" s="270"/>
      <c r="J2207" s="273">
        <f t="shared" si="843"/>
        <v>200</v>
      </c>
      <c r="K2207" s="271">
        <f t="shared" si="837"/>
        <v>4</v>
      </c>
      <c r="L2207" s="271" t="e">
        <f t="shared" si="838"/>
        <v>#DIV/0!</v>
      </c>
      <c r="M2207" s="272">
        <f t="shared" si="839"/>
        <v>40</v>
      </c>
      <c r="N2207" s="389"/>
      <c r="O2207" s="455" t="e">
        <f>(A2207*B2207*W2207)+(B2207*'Calculateur de trading'!H2207)</f>
        <v>#DIV/0!</v>
      </c>
      <c r="P2207" s="274" t="e">
        <f>O2207/'Déscriptions des trades'!CK2207</f>
        <v>#DIV/0!</v>
      </c>
      <c r="Q2207" s="456" t="e">
        <f>'Déscriptions des trades'!CK2207-O2207</f>
        <v>#DIV/0!</v>
      </c>
      <c r="R2207" s="466" t="e">
        <f t="shared" si="844"/>
        <v>#DIV/0!</v>
      </c>
      <c r="S2207" s="389"/>
      <c r="T2207" s="12"/>
      <c r="U2207" s="25"/>
      <c r="V2207" s="15"/>
      <c r="W2207" s="490">
        <f t="shared" si="848"/>
        <v>0</v>
      </c>
      <c r="X2207" s="21" t="e">
        <f>W2207*U2207/'Déscriptions des trades'!CK2207*'Déscriptions des trades'!B2207</f>
        <v>#DIV/0!</v>
      </c>
      <c r="Y2207" s="459"/>
      <c r="Z2207" s="389"/>
      <c r="AA2207" s="23">
        <f t="shared" si="845"/>
        <v>0.1</v>
      </c>
      <c r="AB2207" s="17" t="e">
        <f>(AA2207*'Déscriptions des trades'!U2207*'Déscriptions des trades'!B2207/'Déscriptions des trades'!CK2207)*'Déscriptions des trades'!W2207</f>
        <v>#DIV/0!</v>
      </c>
      <c r="AC2207" s="265" t="e">
        <f>AB2207*'Déscriptions des trades'!CK2207</f>
        <v>#DIV/0!</v>
      </c>
      <c r="AD2207" s="266" t="e">
        <f>'Déscriptions des trades'!CK2207-AC2207</f>
        <v>#DIV/0!</v>
      </c>
      <c r="AE2207" s="389"/>
      <c r="AF2207" s="399">
        <v>2203</v>
      </c>
      <c r="AG2207" s="389"/>
      <c r="AH2207" s="20"/>
      <c r="AI2207" s="303"/>
      <c r="AJ2207" s="307"/>
      <c r="AK2207" s="161"/>
      <c r="AL2207" s="305"/>
      <c r="AM2207" s="305"/>
      <c r="AN2207" s="162"/>
      <c r="AO2207" s="439"/>
      <c r="AP2207" s="162"/>
      <c r="AQ2207" s="113"/>
      <c r="AR2207" s="113"/>
      <c r="AS2207" s="384"/>
      <c r="AT2207" s="306"/>
      <c r="AU2207" s="306"/>
      <c r="AV2207" s="160"/>
      <c r="AW2207" s="158"/>
      <c r="AX2207" s="385"/>
      <c r="AY2207" s="453"/>
      <c r="AZ2207" s="165"/>
      <c r="BA2207" s="301"/>
      <c r="BB2207" s="165"/>
      <c r="BC2207" s="301"/>
      <c r="BD2207" s="165"/>
      <c r="BE2207" s="302"/>
      <c r="BF2207" s="302"/>
      <c r="BG2207" s="165"/>
      <c r="BH2207" s="303"/>
      <c r="BI2207" s="165"/>
      <c r="BJ2207" s="304"/>
      <c r="BK2207" s="394"/>
      <c r="BL2207" s="302"/>
      <c r="BM2207" s="302"/>
      <c r="BN2207" s="394"/>
      <c r="BO2207" s="302"/>
      <c r="BP2207" s="13"/>
      <c r="BQ2207" s="302"/>
      <c r="BR2207" s="13"/>
      <c r="BS2207" s="302"/>
      <c r="BT2207" s="13"/>
      <c r="BU2207" s="302"/>
      <c r="BV2207" s="386"/>
      <c r="BW2207" s="303"/>
      <c r="BX2207" s="303"/>
      <c r="BY2207" s="302"/>
      <c r="BZ2207" s="302"/>
      <c r="CA2207" s="387"/>
      <c r="CB2207" s="395"/>
      <c r="CC2207" s="12"/>
      <c r="CD2207" s="304"/>
      <c r="CE2207" s="14"/>
      <c r="CF2207" s="395"/>
      <c r="CG2207" s="397"/>
      <c r="CH2207" s="300">
        <f t="shared" si="849"/>
        <v>0</v>
      </c>
      <c r="CI2207" s="26"/>
      <c r="CJ2207" s="17">
        <f t="shared" si="846"/>
        <v>0</v>
      </c>
      <c r="CK2207" s="18">
        <f t="shared" si="857"/>
        <v>12.89</v>
      </c>
      <c r="CM2207" s="164"/>
      <c r="CN2207" s="302"/>
      <c r="CO2207" s="13">
        <f t="shared" si="850"/>
        <v>0</v>
      </c>
      <c r="CP2207" s="302"/>
      <c r="CQ2207" s="13">
        <f t="shared" si="851"/>
        <v>0</v>
      </c>
      <c r="CR2207" s="302"/>
      <c r="CS2207" s="13">
        <f t="shared" si="852"/>
        <v>0</v>
      </c>
      <c r="CT2207" s="302"/>
      <c r="CU2207" s="13">
        <f t="shared" si="847"/>
        <v>0</v>
      </c>
      <c r="CV2207" s="302"/>
      <c r="CW2207" s="13">
        <f t="shared" si="853"/>
        <v>0</v>
      </c>
      <c r="CX2207" s="13">
        <f t="shared" si="854"/>
        <v>0</v>
      </c>
      <c r="CY2207" s="251">
        <f t="shared" si="855"/>
        <v>0</v>
      </c>
      <c r="CZ2207" s="13" t="s">
        <v>29</v>
      </c>
      <c r="DA2207" s="13">
        <v>50</v>
      </c>
      <c r="DB2207" s="22">
        <f t="shared" si="856"/>
        <v>0</v>
      </c>
      <c r="DD2207" s="24"/>
      <c r="DF2207" s="163"/>
      <c r="DH2207" s="24"/>
      <c r="DI2207" s="447"/>
      <c r="DJ2207" s="163"/>
    </row>
    <row r="2208" spans="1:114" s="7" customFormat="1">
      <c r="A2208" s="277">
        <f t="shared" si="840"/>
        <v>50</v>
      </c>
      <c r="B2208" s="21" t="e">
        <f>'Calculateur de trading'!I2208/C2208/W2208</f>
        <v>#DIV/0!</v>
      </c>
      <c r="C2208" s="278">
        <f t="shared" si="841"/>
        <v>10</v>
      </c>
      <c r="D2208" s="426"/>
      <c r="E2208" s="273">
        <f t="shared" si="842"/>
        <v>100</v>
      </c>
      <c r="F2208" s="271">
        <f t="shared" si="834"/>
        <v>2</v>
      </c>
      <c r="G2208" s="271" t="e">
        <f t="shared" si="835"/>
        <v>#DIV/0!</v>
      </c>
      <c r="H2208" s="272">
        <f t="shared" si="836"/>
        <v>20</v>
      </c>
      <c r="I2208" s="270"/>
      <c r="J2208" s="273">
        <f t="shared" si="843"/>
        <v>200</v>
      </c>
      <c r="K2208" s="271">
        <f t="shared" si="837"/>
        <v>4</v>
      </c>
      <c r="L2208" s="271" t="e">
        <f t="shared" si="838"/>
        <v>#DIV/0!</v>
      </c>
      <c r="M2208" s="272">
        <f t="shared" si="839"/>
        <v>40</v>
      </c>
      <c r="N2208" s="389"/>
      <c r="O2208" s="455" t="e">
        <f>(A2208*B2208*W2208)+(B2208*'Calculateur de trading'!H2208)</f>
        <v>#DIV/0!</v>
      </c>
      <c r="P2208" s="274" t="e">
        <f>O2208/'Déscriptions des trades'!CK2208</f>
        <v>#DIV/0!</v>
      </c>
      <c r="Q2208" s="456" t="e">
        <f>'Déscriptions des trades'!CK2208-O2208</f>
        <v>#DIV/0!</v>
      </c>
      <c r="R2208" s="466" t="e">
        <f t="shared" si="844"/>
        <v>#DIV/0!</v>
      </c>
      <c r="S2208" s="389"/>
      <c r="T2208" s="12"/>
      <c r="U2208" s="25"/>
      <c r="V2208" s="15"/>
      <c r="W2208" s="490">
        <f t="shared" si="848"/>
        <v>0</v>
      </c>
      <c r="X2208" s="21" t="e">
        <f>W2208*U2208/'Déscriptions des trades'!CK2208*'Déscriptions des trades'!B2208</f>
        <v>#DIV/0!</v>
      </c>
      <c r="Y2208" s="459"/>
      <c r="Z2208" s="389"/>
      <c r="AA2208" s="23">
        <f t="shared" si="845"/>
        <v>0.1</v>
      </c>
      <c r="AB2208" s="17" t="e">
        <f>(AA2208*'Déscriptions des trades'!U2208*'Déscriptions des trades'!B2208/'Déscriptions des trades'!CK2208)*'Déscriptions des trades'!W2208</f>
        <v>#DIV/0!</v>
      </c>
      <c r="AC2208" s="265" t="e">
        <f>AB2208*'Déscriptions des trades'!CK2208</f>
        <v>#DIV/0!</v>
      </c>
      <c r="AD2208" s="266" t="e">
        <f>'Déscriptions des trades'!CK2208-AC2208</f>
        <v>#DIV/0!</v>
      </c>
      <c r="AE2208" s="389"/>
      <c r="AF2208" s="399">
        <v>2204</v>
      </c>
      <c r="AG2208" s="389"/>
      <c r="AH2208" s="20"/>
      <c r="AI2208" s="303"/>
      <c r="AJ2208" s="307"/>
      <c r="AK2208" s="161"/>
      <c r="AL2208" s="305"/>
      <c r="AM2208" s="305"/>
      <c r="AN2208" s="162"/>
      <c r="AO2208" s="439"/>
      <c r="AP2208" s="162"/>
      <c r="AQ2208" s="113"/>
      <c r="AR2208" s="113"/>
      <c r="AS2208" s="384"/>
      <c r="AT2208" s="306"/>
      <c r="AU2208" s="306"/>
      <c r="AV2208" s="160"/>
      <c r="AW2208" s="158"/>
      <c r="AX2208" s="385"/>
      <c r="AY2208" s="453"/>
      <c r="AZ2208" s="165"/>
      <c r="BA2208" s="301"/>
      <c r="BB2208" s="165"/>
      <c r="BC2208" s="301"/>
      <c r="BD2208" s="165"/>
      <c r="BE2208" s="302"/>
      <c r="BF2208" s="302"/>
      <c r="BG2208" s="165"/>
      <c r="BH2208" s="303"/>
      <c r="BI2208" s="165"/>
      <c r="BJ2208" s="304"/>
      <c r="BK2208" s="394"/>
      <c r="BL2208" s="302"/>
      <c r="BM2208" s="302"/>
      <c r="BN2208" s="394"/>
      <c r="BO2208" s="302"/>
      <c r="BP2208" s="13"/>
      <c r="BQ2208" s="302"/>
      <c r="BR2208" s="13"/>
      <c r="BS2208" s="302"/>
      <c r="BT2208" s="13"/>
      <c r="BU2208" s="302"/>
      <c r="BV2208" s="386"/>
      <c r="BW2208" s="303"/>
      <c r="BX2208" s="303"/>
      <c r="BY2208" s="302"/>
      <c r="BZ2208" s="302"/>
      <c r="CA2208" s="387"/>
      <c r="CB2208" s="395"/>
      <c r="CC2208" s="12"/>
      <c r="CD2208" s="304"/>
      <c r="CE2208" s="14"/>
      <c r="CF2208" s="395"/>
      <c r="CG2208" s="397"/>
      <c r="CH2208" s="300">
        <f t="shared" si="849"/>
        <v>0</v>
      </c>
      <c r="CI2208" s="26"/>
      <c r="CJ2208" s="17">
        <f t="shared" si="846"/>
        <v>0</v>
      </c>
      <c r="CK2208" s="18">
        <f t="shared" si="857"/>
        <v>12.89</v>
      </c>
      <c r="CM2208" s="164"/>
      <c r="CN2208" s="302"/>
      <c r="CO2208" s="13">
        <f t="shared" si="850"/>
        <v>0</v>
      </c>
      <c r="CP2208" s="302"/>
      <c r="CQ2208" s="13">
        <f t="shared" si="851"/>
        <v>0</v>
      </c>
      <c r="CR2208" s="302"/>
      <c r="CS2208" s="13">
        <f t="shared" si="852"/>
        <v>0</v>
      </c>
      <c r="CT2208" s="302"/>
      <c r="CU2208" s="13">
        <f t="shared" si="847"/>
        <v>0</v>
      </c>
      <c r="CV2208" s="302"/>
      <c r="CW2208" s="13">
        <f t="shared" si="853"/>
        <v>0</v>
      </c>
      <c r="CX2208" s="13">
        <f t="shared" si="854"/>
        <v>0</v>
      </c>
      <c r="CY2208" s="251">
        <f t="shared" si="855"/>
        <v>0</v>
      </c>
      <c r="CZ2208" s="13" t="s">
        <v>29</v>
      </c>
      <c r="DA2208" s="13">
        <v>50</v>
      </c>
      <c r="DB2208" s="22">
        <f t="shared" si="856"/>
        <v>0</v>
      </c>
      <c r="DD2208" s="24"/>
      <c r="DF2208" s="163"/>
      <c r="DH2208" s="24"/>
      <c r="DI2208" s="447"/>
      <c r="DJ2208" s="163"/>
    </row>
    <row r="2209" spans="1:114" s="7" customFormat="1">
      <c r="A2209" s="277">
        <f t="shared" si="840"/>
        <v>50</v>
      </c>
      <c r="B2209" s="21" t="e">
        <f>'Calculateur de trading'!I2209/C2209/W2209</f>
        <v>#DIV/0!</v>
      </c>
      <c r="C2209" s="278">
        <f t="shared" si="841"/>
        <v>10</v>
      </c>
      <c r="D2209" s="278"/>
      <c r="E2209" s="273">
        <f t="shared" si="842"/>
        <v>100</v>
      </c>
      <c r="F2209" s="271">
        <f t="shared" si="834"/>
        <v>2</v>
      </c>
      <c r="G2209" s="271" t="e">
        <f t="shared" si="835"/>
        <v>#DIV/0!</v>
      </c>
      <c r="H2209" s="272">
        <f t="shared" si="836"/>
        <v>20</v>
      </c>
      <c r="I2209" s="270"/>
      <c r="J2209" s="273">
        <f t="shared" si="843"/>
        <v>200</v>
      </c>
      <c r="K2209" s="271">
        <f t="shared" si="837"/>
        <v>4</v>
      </c>
      <c r="L2209" s="271" t="e">
        <f t="shared" si="838"/>
        <v>#DIV/0!</v>
      </c>
      <c r="M2209" s="272">
        <f t="shared" si="839"/>
        <v>40</v>
      </c>
      <c r="N2209" s="389"/>
      <c r="O2209" s="455" t="e">
        <f>(A2209*B2209*W2209)+(B2209*'Calculateur de trading'!H2209)</f>
        <v>#DIV/0!</v>
      </c>
      <c r="P2209" s="274" t="e">
        <f>O2209/'Déscriptions des trades'!CK2209</f>
        <v>#DIV/0!</v>
      </c>
      <c r="Q2209" s="456" t="e">
        <f>'Déscriptions des trades'!CK2209-O2209</f>
        <v>#DIV/0!</v>
      </c>
      <c r="R2209" s="466" t="e">
        <f t="shared" si="844"/>
        <v>#DIV/0!</v>
      </c>
      <c r="S2209" s="389"/>
      <c r="T2209" s="12"/>
      <c r="U2209" s="25"/>
      <c r="V2209" s="15"/>
      <c r="W2209" s="490">
        <f t="shared" si="848"/>
        <v>0</v>
      </c>
      <c r="X2209" s="21" t="e">
        <f>W2209*U2209/'Déscriptions des trades'!CK2209*'Déscriptions des trades'!B2209</f>
        <v>#DIV/0!</v>
      </c>
      <c r="Y2209" s="459"/>
      <c r="Z2209" s="389"/>
      <c r="AA2209" s="23">
        <f t="shared" si="845"/>
        <v>0.1</v>
      </c>
      <c r="AB2209" s="17" t="e">
        <f>(AA2209*'Déscriptions des trades'!U2209*'Déscriptions des trades'!B2209/'Déscriptions des trades'!CK2209)*'Déscriptions des trades'!W2209</f>
        <v>#DIV/0!</v>
      </c>
      <c r="AC2209" s="265" t="e">
        <f>AB2209*'Déscriptions des trades'!CK2209</f>
        <v>#DIV/0!</v>
      </c>
      <c r="AD2209" s="266" t="e">
        <f>'Déscriptions des trades'!CK2209-AC2209</f>
        <v>#DIV/0!</v>
      </c>
      <c r="AE2209" s="389"/>
      <c r="AF2209" s="399">
        <v>2205</v>
      </c>
      <c r="AG2209" s="389"/>
      <c r="AH2209" s="20"/>
      <c r="AI2209" s="303"/>
      <c r="AJ2209" s="307"/>
      <c r="AK2209" s="161"/>
      <c r="AL2209" s="305"/>
      <c r="AM2209" s="305"/>
      <c r="AN2209" s="162"/>
      <c r="AO2209" s="439"/>
      <c r="AP2209" s="162"/>
      <c r="AQ2209" s="113"/>
      <c r="AR2209" s="113"/>
      <c r="AS2209" s="384"/>
      <c r="AT2209" s="306"/>
      <c r="AU2209" s="306"/>
      <c r="AV2209" s="160"/>
      <c r="AW2209" s="158"/>
      <c r="AX2209" s="385"/>
      <c r="AY2209" s="453"/>
      <c r="AZ2209" s="165"/>
      <c r="BA2209" s="301"/>
      <c r="BB2209" s="165"/>
      <c r="BC2209" s="301"/>
      <c r="BD2209" s="165"/>
      <c r="BE2209" s="302"/>
      <c r="BF2209" s="302"/>
      <c r="BG2209" s="165"/>
      <c r="BH2209" s="303"/>
      <c r="BI2209" s="165"/>
      <c r="BJ2209" s="304"/>
      <c r="BK2209" s="394"/>
      <c r="BL2209" s="302"/>
      <c r="BM2209" s="302"/>
      <c r="BN2209" s="394"/>
      <c r="BO2209" s="302"/>
      <c r="BP2209" s="13"/>
      <c r="BQ2209" s="302"/>
      <c r="BR2209" s="13"/>
      <c r="BS2209" s="302"/>
      <c r="BT2209" s="13"/>
      <c r="BU2209" s="302"/>
      <c r="BV2209" s="386"/>
      <c r="BW2209" s="303"/>
      <c r="BX2209" s="303"/>
      <c r="BY2209" s="302"/>
      <c r="BZ2209" s="302"/>
      <c r="CA2209" s="387"/>
      <c r="CB2209" s="395"/>
      <c r="CC2209" s="12"/>
      <c r="CD2209" s="304"/>
      <c r="CE2209" s="14"/>
      <c r="CF2209" s="395"/>
      <c r="CG2209" s="397"/>
      <c r="CH2209" s="300">
        <f t="shared" si="849"/>
        <v>0</v>
      </c>
      <c r="CI2209" s="26"/>
      <c r="CJ2209" s="17">
        <f t="shared" si="846"/>
        <v>0</v>
      </c>
      <c r="CK2209" s="18">
        <f t="shared" si="857"/>
        <v>12.89</v>
      </c>
      <c r="CM2209" s="164"/>
      <c r="CN2209" s="302"/>
      <c r="CO2209" s="13">
        <f t="shared" si="850"/>
        <v>0</v>
      </c>
      <c r="CP2209" s="302"/>
      <c r="CQ2209" s="13">
        <f t="shared" si="851"/>
        <v>0</v>
      </c>
      <c r="CR2209" s="302"/>
      <c r="CS2209" s="13">
        <f t="shared" si="852"/>
        <v>0</v>
      </c>
      <c r="CT2209" s="302"/>
      <c r="CU2209" s="13">
        <f t="shared" si="847"/>
        <v>0</v>
      </c>
      <c r="CV2209" s="302"/>
      <c r="CW2209" s="13">
        <f t="shared" si="853"/>
        <v>0</v>
      </c>
      <c r="CX2209" s="13">
        <f t="shared" si="854"/>
        <v>0</v>
      </c>
      <c r="CY2209" s="251">
        <f t="shared" si="855"/>
        <v>0</v>
      </c>
      <c r="CZ2209" s="13" t="s">
        <v>29</v>
      </c>
      <c r="DA2209" s="13">
        <v>50</v>
      </c>
      <c r="DB2209" s="22">
        <f t="shared" si="856"/>
        <v>0</v>
      </c>
      <c r="DD2209" s="24"/>
      <c r="DF2209" s="163"/>
      <c r="DH2209" s="24"/>
      <c r="DI2209" s="447"/>
      <c r="DJ2209" s="163"/>
    </row>
    <row r="2210" spans="1:114" s="7" customFormat="1">
      <c r="A2210" s="277">
        <f t="shared" si="840"/>
        <v>50</v>
      </c>
      <c r="B2210" s="21" t="e">
        <f>'Calculateur de trading'!I2210/C2210/W2210</f>
        <v>#DIV/0!</v>
      </c>
      <c r="C2210" s="278">
        <f t="shared" si="841"/>
        <v>10</v>
      </c>
      <c r="D2210" s="426"/>
      <c r="E2210" s="273">
        <f t="shared" si="842"/>
        <v>100</v>
      </c>
      <c r="F2210" s="271">
        <f t="shared" si="834"/>
        <v>2</v>
      </c>
      <c r="G2210" s="271" t="e">
        <f t="shared" si="835"/>
        <v>#DIV/0!</v>
      </c>
      <c r="H2210" s="272">
        <f t="shared" si="836"/>
        <v>20</v>
      </c>
      <c r="I2210" s="270"/>
      <c r="J2210" s="273">
        <f t="shared" si="843"/>
        <v>200</v>
      </c>
      <c r="K2210" s="271">
        <f t="shared" si="837"/>
        <v>4</v>
      </c>
      <c r="L2210" s="271" t="e">
        <f t="shared" si="838"/>
        <v>#DIV/0!</v>
      </c>
      <c r="M2210" s="272">
        <f t="shared" si="839"/>
        <v>40</v>
      </c>
      <c r="N2210" s="389"/>
      <c r="O2210" s="455" t="e">
        <f>(A2210*B2210*W2210)+(B2210*'Calculateur de trading'!H2210)</f>
        <v>#DIV/0!</v>
      </c>
      <c r="P2210" s="274" t="e">
        <f>O2210/'Déscriptions des trades'!CK2210</f>
        <v>#DIV/0!</v>
      </c>
      <c r="Q2210" s="456" t="e">
        <f>'Déscriptions des trades'!CK2210-O2210</f>
        <v>#DIV/0!</v>
      </c>
      <c r="R2210" s="466" t="e">
        <f t="shared" si="844"/>
        <v>#DIV/0!</v>
      </c>
      <c r="S2210" s="389"/>
      <c r="T2210" s="12"/>
      <c r="U2210" s="25"/>
      <c r="V2210" s="15"/>
      <c r="W2210" s="490">
        <f t="shared" si="848"/>
        <v>0</v>
      </c>
      <c r="X2210" s="21" t="e">
        <f>W2210*U2210/'Déscriptions des trades'!CK2210*'Déscriptions des trades'!B2210</f>
        <v>#DIV/0!</v>
      </c>
      <c r="Y2210" s="459"/>
      <c r="Z2210" s="389"/>
      <c r="AA2210" s="23">
        <f t="shared" si="845"/>
        <v>0.1</v>
      </c>
      <c r="AB2210" s="17" t="e">
        <f>(AA2210*'Déscriptions des trades'!U2210*'Déscriptions des trades'!B2210/'Déscriptions des trades'!CK2210)*'Déscriptions des trades'!W2210</f>
        <v>#DIV/0!</v>
      </c>
      <c r="AC2210" s="265" t="e">
        <f>AB2210*'Déscriptions des trades'!CK2210</f>
        <v>#DIV/0!</v>
      </c>
      <c r="AD2210" s="266" t="e">
        <f>'Déscriptions des trades'!CK2210-AC2210</f>
        <v>#DIV/0!</v>
      </c>
      <c r="AE2210" s="389"/>
      <c r="AF2210" s="399">
        <v>2206</v>
      </c>
      <c r="AG2210" s="389"/>
      <c r="AH2210" s="20"/>
      <c r="AI2210" s="303"/>
      <c r="AJ2210" s="307"/>
      <c r="AK2210" s="161"/>
      <c r="AL2210" s="305"/>
      <c r="AM2210" s="305"/>
      <c r="AN2210" s="162"/>
      <c r="AO2210" s="439"/>
      <c r="AP2210" s="162"/>
      <c r="AQ2210" s="113"/>
      <c r="AR2210" s="113"/>
      <c r="AS2210" s="384"/>
      <c r="AT2210" s="306"/>
      <c r="AU2210" s="306"/>
      <c r="AV2210" s="160"/>
      <c r="AW2210" s="158"/>
      <c r="AX2210" s="385"/>
      <c r="AY2210" s="453"/>
      <c r="AZ2210" s="165"/>
      <c r="BA2210" s="301"/>
      <c r="BB2210" s="165"/>
      <c r="BC2210" s="301"/>
      <c r="BD2210" s="165"/>
      <c r="BE2210" s="302"/>
      <c r="BF2210" s="302"/>
      <c r="BG2210" s="165"/>
      <c r="BH2210" s="303"/>
      <c r="BI2210" s="165"/>
      <c r="BJ2210" s="304"/>
      <c r="BK2210" s="394"/>
      <c r="BL2210" s="302"/>
      <c r="BM2210" s="302"/>
      <c r="BN2210" s="394"/>
      <c r="BO2210" s="302"/>
      <c r="BP2210" s="13"/>
      <c r="BQ2210" s="302"/>
      <c r="BR2210" s="13"/>
      <c r="BS2210" s="302"/>
      <c r="BT2210" s="13"/>
      <c r="BU2210" s="302"/>
      <c r="BV2210" s="386"/>
      <c r="BW2210" s="303"/>
      <c r="BX2210" s="303"/>
      <c r="BY2210" s="302"/>
      <c r="BZ2210" s="302"/>
      <c r="CA2210" s="387"/>
      <c r="CB2210" s="395"/>
      <c r="CC2210" s="12"/>
      <c r="CD2210" s="304"/>
      <c r="CE2210" s="14"/>
      <c r="CF2210" s="395"/>
      <c r="CG2210" s="397"/>
      <c r="CH2210" s="300">
        <f t="shared" si="849"/>
        <v>0</v>
      </c>
      <c r="CI2210" s="26"/>
      <c r="CJ2210" s="17">
        <f t="shared" si="846"/>
        <v>0</v>
      </c>
      <c r="CK2210" s="18">
        <f t="shared" si="857"/>
        <v>12.89</v>
      </c>
      <c r="CM2210" s="164"/>
      <c r="CN2210" s="302"/>
      <c r="CO2210" s="13">
        <f t="shared" si="850"/>
        <v>0</v>
      </c>
      <c r="CP2210" s="302"/>
      <c r="CQ2210" s="13">
        <f t="shared" si="851"/>
        <v>0</v>
      </c>
      <c r="CR2210" s="302"/>
      <c r="CS2210" s="13">
        <f t="shared" si="852"/>
        <v>0</v>
      </c>
      <c r="CT2210" s="302"/>
      <c r="CU2210" s="13">
        <f t="shared" si="847"/>
        <v>0</v>
      </c>
      <c r="CV2210" s="302"/>
      <c r="CW2210" s="13">
        <f t="shared" si="853"/>
        <v>0</v>
      </c>
      <c r="CX2210" s="13">
        <f t="shared" si="854"/>
        <v>0</v>
      </c>
      <c r="CY2210" s="251">
        <f t="shared" si="855"/>
        <v>0</v>
      </c>
      <c r="CZ2210" s="13" t="s">
        <v>29</v>
      </c>
      <c r="DA2210" s="13">
        <v>50</v>
      </c>
      <c r="DB2210" s="22">
        <f t="shared" si="856"/>
        <v>0</v>
      </c>
      <c r="DD2210" s="24"/>
      <c r="DF2210" s="163"/>
      <c r="DH2210" s="24"/>
      <c r="DI2210" s="447"/>
      <c r="DJ2210" s="163"/>
    </row>
    <row r="2211" spans="1:114" s="7" customFormat="1">
      <c r="A2211" s="277">
        <f t="shared" si="840"/>
        <v>50</v>
      </c>
      <c r="B2211" s="21" t="e">
        <f>'Calculateur de trading'!I2211/C2211/W2211</f>
        <v>#DIV/0!</v>
      </c>
      <c r="C2211" s="278">
        <f t="shared" si="841"/>
        <v>10</v>
      </c>
      <c r="D2211" s="426"/>
      <c r="E2211" s="273">
        <f t="shared" si="842"/>
        <v>100</v>
      </c>
      <c r="F2211" s="271">
        <f t="shared" si="834"/>
        <v>2</v>
      </c>
      <c r="G2211" s="271" t="e">
        <f t="shared" si="835"/>
        <v>#DIV/0!</v>
      </c>
      <c r="H2211" s="272">
        <f t="shared" si="836"/>
        <v>20</v>
      </c>
      <c r="I2211" s="270"/>
      <c r="J2211" s="273">
        <f t="shared" si="843"/>
        <v>200</v>
      </c>
      <c r="K2211" s="271">
        <f t="shared" si="837"/>
        <v>4</v>
      </c>
      <c r="L2211" s="271" t="e">
        <f t="shared" si="838"/>
        <v>#DIV/0!</v>
      </c>
      <c r="M2211" s="272">
        <f t="shared" si="839"/>
        <v>40</v>
      </c>
      <c r="N2211" s="389"/>
      <c r="O2211" s="455" t="e">
        <f>(A2211*B2211*W2211)+(B2211*'Calculateur de trading'!H2211)</f>
        <v>#DIV/0!</v>
      </c>
      <c r="P2211" s="274" t="e">
        <f>O2211/'Déscriptions des trades'!CK2211</f>
        <v>#DIV/0!</v>
      </c>
      <c r="Q2211" s="456" t="e">
        <f>'Déscriptions des trades'!CK2211-O2211</f>
        <v>#DIV/0!</v>
      </c>
      <c r="R2211" s="466" t="e">
        <f t="shared" si="844"/>
        <v>#DIV/0!</v>
      </c>
      <c r="S2211" s="389"/>
      <c r="T2211" s="12"/>
      <c r="U2211" s="25"/>
      <c r="V2211" s="15"/>
      <c r="W2211" s="490">
        <f t="shared" si="848"/>
        <v>0</v>
      </c>
      <c r="X2211" s="21" t="e">
        <f>W2211*U2211/'Déscriptions des trades'!CK2211*'Déscriptions des trades'!B2211</f>
        <v>#DIV/0!</v>
      </c>
      <c r="Y2211" s="459"/>
      <c r="Z2211" s="389"/>
      <c r="AA2211" s="23">
        <f t="shared" si="845"/>
        <v>0.1</v>
      </c>
      <c r="AB2211" s="17" t="e">
        <f>(AA2211*'Déscriptions des trades'!U2211*'Déscriptions des trades'!B2211/'Déscriptions des trades'!CK2211)*'Déscriptions des trades'!W2211</f>
        <v>#DIV/0!</v>
      </c>
      <c r="AC2211" s="265" t="e">
        <f>AB2211*'Déscriptions des trades'!CK2211</f>
        <v>#DIV/0!</v>
      </c>
      <c r="AD2211" s="266" t="e">
        <f>'Déscriptions des trades'!CK2211-AC2211</f>
        <v>#DIV/0!</v>
      </c>
      <c r="AE2211" s="389"/>
      <c r="AF2211" s="399">
        <v>2207</v>
      </c>
      <c r="AG2211" s="389"/>
      <c r="AH2211" s="20"/>
      <c r="AI2211" s="303"/>
      <c r="AJ2211" s="307"/>
      <c r="AK2211" s="161"/>
      <c r="AL2211" s="305"/>
      <c r="AM2211" s="305"/>
      <c r="AN2211" s="162"/>
      <c r="AO2211" s="439"/>
      <c r="AP2211" s="162"/>
      <c r="AQ2211" s="113"/>
      <c r="AR2211" s="113"/>
      <c r="AS2211" s="384"/>
      <c r="AT2211" s="306"/>
      <c r="AU2211" s="306"/>
      <c r="AV2211" s="160"/>
      <c r="AW2211" s="158"/>
      <c r="AX2211" s="385"/>
      <c r="AY2211" s="453"/>
      <c r="AZ2211" s="165"/>
      <c r="BA2211" s="301"/>
      <c r="BB2211" s="165"/>
      <c r="BC2211" s="301"/>
      <c r="BD2211" s="165"/>
      <c r="BE2211" s="302"/>
      <c r="BF2211" s="302"/>
      <c r="BG2211" s="165"/>
      <c r="BH2211" s="303"/>
      <c r="BI2211" s="165"/>
      <c r="BJ2211" s="304"/>
      <c r="BK2211" s="394"/>
      <c r="BL2211" s="302"/>
      <c r="BM2211" s="302"/>
      <c r="BN2211" s="394"/>
      <c r="BO2211" s="302"/>
      <c r="BP2211" s="13"/>
      <c r="BQ2211" s="302"/>
      <c r="BR2211" s="13"/>
      <c r="BS2211" s="302"/>
      <c r="BT2211" s="13"/>
      <c r="BU2211" s="302"/>
      <c r="BV2211" s="386"/>
      <c r="BW2211" s="303"/>
      <c r="BX2211" s="303"/>
      <c r="BY2211" s="302"/>
      <c r="BZ2211" s="302"/>
      <c r="CA2211" s="387"/>
      <c r="CB2211" s="395"/>
      <c r="CC2211" s="12"/>
      <c r="CD2211" s="304"/>
      <c r="CE2211" s="14"/>
      <c r="CF2211" s="395"/>
      <c r="CG2211" s="397"/>
      <c r="CH2211" s="300">
        <f t="shared" si="849"/>
        <v>0</v>
      </c>
      <c r="CI2211" s="26"/>
      <c r="CJ2211" s="17">
        <f t="shared" si="846"/>
        <v>0</v>
      </c>
      <c r="CK2211" s="18">
        <f t="shared" si="857"/>
        <v>12.89</v>
      </c>
      <c r="CM2211" s="164"/>
      <c r="CN2211" s="302"/>
      <c r="CO2211" s="13">
        <f t="shared" si="850"/>
        <v>0</v>
      </c>
      <c r="CP2211" s="302"/>
      <c r="CQ2211" s="13">
        <f t="shared" si="851"/>
        <v>0</v>
      </c>
      <c r="CR2211" s="302"/>
      <c r="CS2211" s="13">
        <f t="shared" si="852"/>
        <v>0</v>
      </c>
      <c r="CT2211" s="302"/>
      <c r="CU2211" s="13">
        <f t="shared" si="847"/>
        <v>0</v>
      </c>
      <c r="CV2211" s="302"/>
      <c r="CW2211" s="13">
        <f t="shared" si="853"/>
        <v>0</v>
      </c>
      <c r="CX2211" s="13">
        <f t="shared" si="854"/>
        <v>0</v>
      </c>
      <c r="CY2211" s="251">
        <f t="shared" si="855"/>
        <v>0</v>
      </c>
      <c r="CZ2211" s="13" t="s">
        <v>29</v>
      </c>
      <c r="DA2211" s="13">
        <v>50</v>
      </c>
      <c r="DB2211" s="22">
        <f t="shared" si="856"/>
        <v>0</v>
      </c>
      <c r="DD2211" s="24"/>
      <c r="DF2211" s="163"/>
      <c r="DH2211" s="24"/>
      <c r="DI2211" s="447"/>
      <c r="DJ2211" s="163"/>
    </row>
    <row r="2212" spans="1:114" s="7" customFormat="1">
      <c r="A2212" s="277">
        <f t="shared" si="840"/>
        <v>50</v>
      </c>
      <c r="B2212" s="21" t="e">
        <f>'Calculateur de trading'!I2212/C2212/W2212</f>
        <v>#DIV/0!</v>
      </c>
      <c r="C2212" s="278">
        <f t="shared" si="841"/>
        <v>10</v>
      </c>
      <c r="D2212" s="278"/>
      <c r="E2212" s="273">
        <f t="shared" si="842"/>
        <v>100</v>
      </c>
      <c r="F2212" s="271">
        <f t="shared" si="834"/>
        <v>2</v>
      </c>
      <c r="G2212" s="271" t="e">
        <f t="shared" si="835"/>
        <v>#DIV/0!</v>
      </c>
      <c r="H2212" s="272">
        <f t="shared" si="836"/>
        <v>20</v>
      </c>
      <c r="I2212" s="270"/>
      <c r="J2212" s="273">
        <f t="shared" si="843"/>
        <v>200</v>
      </c>
      <c r="K2212" s="271">
        <f t="shared" si="837"/>
        <v>4</v>
      </c>
      <c r="L2212" s="271" t="e">
        <f t="shared" si="838"/>
        <v>#DIV/0!</v>
      </c>
      <c r="M2212" s="272">
        <f t="shared" si="839"/>
        <v>40</v>
      </c>
      <c r="N2212" s="389"/>
      <c r="O2212" s="455" t="e">
        <f>(A2212*B2212*W2212)+(B2212*'Calculateur de trading'!H2212)</f>
        <v>#DIV/0!</v>
      </c>
      <c r="P2212" s="274" t="e">
        <f>O2212/'Déscriptions des trades'!CK2212</f>
        <v>#DIV/0!</v>
      </c>
      <c r="Q2212" s="456" t="e">
        <f>'Déscriptions des trades'!CK2212-O2212</f>
        <v>#DIV/0!</v>
      </c>
      <c r="R2212" s="466" t="e">
        <f t="shared" si="844"/>
        <v>#DIV/0!</v>
      </c>
      <c r="S2212" s="389"/>
      <c r="T2212" s="12"/>
      <c r="U2212" s="25"/>
      <c r="V2212" s="15"/>
      <c r="W2212" s="490">
        <f t="shared" si="848"/>
        <v>0</v>
      </c>
      <c r="X2212" s="21" t="e">
        <f>W2212*U2212/'Déscriptions des trades'!CK2212*'Déscriptions des trades'!B2212</f>
        <v>#DIV/0!</v>
      </c>
      <c r="Y2212" s="459"/>
      <c r="Z2212" s="389"/>
      <c r="AA2212" s="23">
        <f t="shared" si="845"/>
        <v>0.1</v>
      </c>
      <c r="AB2212" s="17" t="e">
        <f>(AA2212*'Déscriptions des trades'!U2212*'Déscriptions des trades'!B2212/'Déscriptions des trades'!CK2212)*'Déscriptions des trades'!W2212</f>
        <v>#DIV/0!</v>
      </c>
      <c r="AC2212" s="265" t="e">
        <f>AB2212*'Déscriptions des trades'!CK2212</f>
        <v>#DIV/0!</v>
      </c>
      <c r="AD2212" s="266" t="e">
        <f>'Déscriptions des trades'!CK2212-AC2212</f>
        <v>#DIV/0!</v>
      </c>
      <c r="AE2212" s="389"/>
      <c r="AF2212" s="399">
        <v>2208</v>
      </c>
      <c r="AG2212" s="389"/>
      <c r="AH2212" s="20"/>
      <c r="AI2212" s="303"/>
      <c r="AJ2212" s="307"/>
      <c r="AK2212" s="161"/>
      <c r="AL2212" s="305"/>
      <c r="AM2212" s="305"/>
      <c r="AN2212" s="162"/>
      <c r="AO2212" s="439"/>
      <c r="AP2212" s="162"/>
      <c r="AQ2212" s="113"/>
      <c r="AR2212" s="113"/>
      <c r="AS2212" s="384"/>
      <c r="AT2212" s="306"/>
      <c r="AU2212" s="306"/>
      <c r="AV2212" s="160"/>
      <c r="AW2212" s="158"/>
      <c r="AX2212" s="385"/>
      <c r="AY2212" s="453"/>
      <c r="AZ2212" s="165"/>
      <c r="BA2212" s="301"/>
      <c r="BB2212" s="165"/>
      <c r="BC2212" s="301"/>
      <c r="BD2212" s="165"/>
      <c r="BE2212" s="302"/>
      <c r="BF2212" s="302"/>
      <c r="BG2212" s="165"/>
      <c r="BH2212" s="303"/>
      <c r="BI2212" s="165"/>
      <c r="BJ2212" s="304"/>
      <c r="BK2212" s="394"/>
      <c r="BL2212" s="302"/>
      <c r="BM2212" s="302"/>
      <c r="BN2212" s="394"/>
      <c r="BO2212" s="302"/>
      <c r="BP2212" s="13"/>
      <c r="BQ2212" s="302"/>
      <c r="BR2212" s="13"/>
      <c r="BS2212" s="302"/>
      <c r="BT2212" s="13"/>
      <c r="BU2212" s="302"/>
      <c r="BV2212" s="386"/>
      <c r="BW2212" s="303"/>
      <c r="BX2212" s="303"/>
      <c r="BY2212" s="302"/>
      <c r="BZ2212" s="302"/>
      <c r="CA2212" s="387"/>
      <c r="CB2212" s="395"/>
      <c r="CC2212" s="12"/>
      <c r="CD2212" s="304"/>
      <c r="CE2212" s="14"/>
      <c r="CF2212" s="395"/>
      <c r="CG2212" s="397"/>
      <c r="CH2212" s="300">
        <f t="shared" si="849"/>
        <v>0</v>
      </c>
      <c r="CI2212" s="26"/>
      <c r="CJ2212" s="17">
        <f t="shared" si="846"/>
        <v>0</v>
      </c>
      <c r="CK2212" s="18">
        <f t="shared" si="857"/>
        <v>12.89</v>
      </c>
      <c r="CM2212" s="164"/>
      <c r="CN2212" s="302"/>
      <c r="CO2212" s="13">
        <f t="shared" si="850"/>
        <v>0</v>
      </c>
      <c r="CP2212" s="302"/>
      <c r="CQ2212" s="13">
        <f t="shared" si="851"/>
        <v>0</v>
      </c>
      <c r="CR2212" s="302"/>
      <c r="CS2212" s="13">
        <f t="shared" si="852"/>
        <v>0</v>
      </c>
      <c r="CT2212" s="302"/>
      <c r="CU2212" s="13">
        <f t="shared" si="847"/>
        <v>0</v>
      </c>
      <c r="CV2212" s="302"/>
      <c r="CW2212" s="13">
        <f t="shared" si="853"/>
        <v>0</v>
      </c>
      <c r="CX2212" s="13">
        <f t="shared" si="854"/>
        <v>0</v>
      </c>
      <c r="CY2212" s="251">
        <f t="shared" si="855"/>
        <v>0</v>
      </c>
      <c r="CZ2212" s="13" t="s">
        <v>29</v>
      </c>
      <c r="DA2212" s="13">
        <v>50</v>
      </c>
      <c r="DB2212" s="22">
        <f t="shared" si="856"/>
        <v>0</v>
      </c>
      <c r="DD2212" s="24"/>
      <c r="DF2212" s="163"/>
      <c r="DH2212" s="24"/>
      <c r="DI2212" s="447"/>
      <c r="DJ2212" s="163"/>
    </row>
    <row r="2213" spans="1:114" s="7" customFormat="1">
      <c r="A2213" s="277">
        <f t="shared" si="840"/>
        <v>50</v>
      </c>
      <c r="B2213" s="21" t="e">
        <f>'Calculateur de trading'!I2213/C2213/W2213</f>
        <v>#DIV/0!</v>
      </c>
      <c r="C2213" s="278">
        <f t="shared" si="841"/>
        <v>10</v>
      </c>
      <c r="D2213" s="426"/>
      <c r="E2213" s="273">
        <f t="shared" si="842"/>
        <v>100</v>
      </c>
      <c r="F2213" s="271">
        <f t="shared" si="834"/>
        <v>2</v>
      </c>
      <c r="G2213" s="271" t="e">
        <f t="shared" si="835"/>
        <v>#DIV/0!</v>
      </c>
      <c r="H2213" s="272">
        <f t="shared" si="836"/>
        <v>20</v>
      </c>
      <c r="I2213" s="270"/>
      <c r="J2213" s="273">
        <f t="shared" si="843"/>
        <v>200</v>
      </c>
      <c r="K2213" s="271">
        <f t="shared" si="837"/>
        <v>4</v>
      </c>
      <c r="L2213" s="271" t="e">
        <f t="shared" si="838"/>
        <v>#DIV/0!</v>
      </c>
      <c r="M2213" s="272">
        <f t="shared" si="839"/>
        <v>40</v>
      </c>
      <c r="N2213" s="389"/>
      <c r="O2213" s="455" t="e">
        <f>(A2213*B2213*W2213)+(B2213*'Calculateur de trading'!H2213)</f>
        <v>#DIV/0!</v>
      </c>
      <c r="P2213" s="274" t="e">
        <f>O2213/'Déscriptions des trades'!CK2213</f>
        <v>#DIV/0!</v>
      </c>
      <c r="Q2213" s="456" t="e">
        <f>'Déscriptions des trades'!CK2213-O2213</f>
        <v>#DIV/0!</v>
      </c>
      <c r="R2213" s="466" t="e">
        <f t="shared" si="844"/>
        <v>#DIV/0!</v>
      </c>
      <c r="S2213" s="389"/>
      <c r="T2213" s="12"/>
      <c r="U2213" s="25"/>
      <c r="V2213" s="15"/>
      <c r="W2213" s="490">
        <f t="shared" si="848"/>
        <v>0</v>
      </c>
      <c r="X2213" s="21" t="e">
        <f>W2213*U2213/'Déscriptions des trades'!CK2213*'Déscriptions des trades'!B2213</f>
        <v>#DIV/0!</v>
      </c>
      <c r="Y2213" s="459"/>
      <c r="Z2213" s="389"/>
      <c r="AA2213" s="23">
        <f t="shared" si="845"/>
        <v>0.1</v>
      </c>
      <c r="AB2213" s="17" t="e">
        <f>(AA2213*'Déscriptions des trades'!U2213*'Déscriptions des trades'!B2213/'Déscriptions des trades'!CK2213)*'Déscriptions des trades'!W2213</f>
        <v>#DIV/0!</v>
      </c>
      <c r="AC2213" s="265" t="e">
        <f>AB2213*'Déscriptions des trades'!CK2213</f>
        <v>#DIV/0!</v>
      </c>
      <c r="AD2213" s="266" t="e">
        <f>'Déscriptions des trades'!CK2213-AC2213</f>
        <v>#DIV/0!</v>
      </c>
      <c r="AE2213" s="389"/>
      <c r="AF2213" s="399">
        <v>2209</v>
      </c>
      <c r="AG2213" s="389"/>
      <c r="AH2213" s="20"/>
      <c r="AI2213" s="303"/>
      <c r="AJ2213" s="307"/>
      <c r="AK2213" s="161"/>
      <c r="AL2213" s="305"/>
      <c r="AM2213" s="305"/>
      <c r="AN2213" s="162"/>
      <c r="AO2213" s="439"/>
      <c r="AP2213" s="162"/>
      <c r="AQ2213" s="113"/>
      <c r="AR2213" s="113"/>
      <c r="AS2213" s="384"/>
      <c r="AT2213" s="306"/>
      <c r="AU2213" s="306"/>
      <c r="AV2213" s="160"/>
      <c r="AW2213" s="158"/>
      <c r="AX2213" s="385"/>
      <c r="AY2213" s="453"/>
      <c r="AZ2213" s="165"/>
      <c r="BA2213" s="301"/>
      <c r="BB2213" s="165"/>
      <c r="BC2213" s="301"/>
      <c r="BD2213" s="165"/>
      <c r="BE2213" s="302"/>
      <c r="BF2213" s="302"/>
      <c r="BG2213" s="165"/>
      <c r="BH2213" s="303"/>
      <c r="BI2213" s="165"/>
      <c r="BJ2213" s="304"/>
      <c r="BK2213" s="394"/>
      <c r="BL2213" s="302"/>
      <c r="BM2213" s="302"/>
      <c r="BN2213" s="394"/>
      <c r="BO2213" s="302"/>
      <c r="BP2213" s="13"/>
      <c r="BQ2213" s="302"/>
      <c r="BR2213" s="13"/>
      <c r="BS2213" s="302"/>
      <c r="BT2213" s="13"/>
      <c r="BU2213" s="302"/>
      <c r="BV2213" s="386"/>
      <c r="BW2213" s="303"/>
      <c r="BX2213" s="303"/>
      <c r="BY2213" s="302"/>
      <c r="BZ2213" s="302"/>
      <c r="CA2213" s="387"/>
      <c r="CB2213" s="395"/>
      <c r="CC2213" s="12"/>
      <c r="CD2213" s="304"/>
      <c r="CE2213" s="14"/>
      <c r="CF2213" s="395"/>
      <c r="CG2213" s="397"/>
      <c r="CH2213" s="300">
        <f t="shared" si="849"/>
        <v>0</v>
      </c>
      <c r="CI2213" s="26"/>
      <c r="CJ2213" s="17">
        <f t="shared" si="846"/>
        <v>0</v>
      </c>
      <c r="CK2213" s="18">
        <f t="shared" si="857"/>
        <v>12.89</v>
      </c>
      <c r="CM2213" s="164"/>
      <c r="CN2213" s="302"/>
      <c r="CO2213" s="13">
        <f t="shared" si="850"/>
        <v>0</v>
      </c>
      <c r="CP2213" s="302"/>
      <c r="CQ2213" s="13">
        <f t="shared" si="851"/>
        <v>0</v>
      </c>
      <c r="CR2213" s="302"/>
      <c r="CS2213" s="13">
        <f t="shared" si="852"/>
        <v>0</v>
      </c>
      <c r="CT2213" s="302"/>
      <c r="CU2213" s="13">
        <f t="shared" si="847"/>
        <v>0</v>
      </c>
      <c r="CV2213" s="302"/>
      <c r="CW2213" s="13">
        <f t="shared" si="853"/>
        <v>0</v>
      </c>
      <c r="CX2213" s="13">
        <f t="shared" si="854"/>
        <v>0</v>
      </c>
      <c r="CY2213" s="251">
        <f t="shared" si="855"/>
        <v>0</v>
      </c>
      <c r="CZ2213" s="13" t="s">
        <v>29</v>
      </c>
      <c r="DA2213" s="13">
        <v>50</v>
      </c>
      <c r="DB2213" s="22">
        <f t="shared" si="856"/>
        <v>0</v>
      </c>
      <c r="DD2213" s="24"/>
      <c r="DF2213" s="163"/>
      <c r="DH2213" s="24"/>
      <c r="DI2213" s="447"/>
      <c r="DJ2213" s="163"/>
    </row>
    <row r="2214" spans="1:114" s="7" customFormat="1">
      <c r="A2214" s="277">
        <f t="shared" si="840"/>
        <v>50</v>
      </c>
      <c r="B2214" s="21" t="e">
        <f>'Calculateur de trading'!I2214/C2214/W2214</f>
        <v>#DIV/0!</v>
      </c>
      <c r="C2214" s="278">
        <f t="shared" si="841"/>
        <v>10</v>
      </c>
      <c r="D2214" s="278"/>
      <c r="E2214" s="273">
        <f t="shared" si="842"/>
        <v>100</v>
      </c>
      <c r="F2214" s="271">
        <f t="shared" si="834"/>
        <v>2</v>
      </c>
      <c r="G2214" s="271" t="e">
        <f t="shared" si="835"/>
        <v>#DIV/0!</v>
      </c>
      <c r="H2214" s="272">
        <f t="shared" si="836"/>
        <v>20</v>
      </c>
      <c r="I2214" s="270"/>
      <c r="J2214" s="273">
        <f t="shared" si="843"/>
        <v>200</v>
      </c>
      <c r="K2214" s="271">
        <f t="shared" si="837"/>
        <v>4</v>
      </c>
      <c r="L2214" s="271" t="e">
        <f t="shared" si="838"/>
        <v>#DIV/0!</v>
      </c>
      <c r="M2214" s="272">
        <f t="shared" si="839"/>
        <v>40</v>
      </c>
      <c r="N2214" s="389"/>
      <c r="O2214" s="455" t="e">
        <f>(A2214*B2214*W2214)+(B2214*'Calculateur de trading'!H2214)</f>
        <v>#DIV/0!</v>
      </c>
      <c r="P2214" s="274" t="e">
        <f>O2214/'Déscriptions des trades'!CK2214</f>
        <v>#DIV/0!</v>
      </c>
      <c r="Q2214" s="456" t="e">
        <f>'Déscriptions des trades'!CK2214-O2214</f>
        <v>#DIV/0!</v>
      </c>
      <c r="R2214" s="466" t="e">
        <f t="shared" si="844"/>
        <v>#DIV/0!</v>
      </c>
      <c r="S2214" s="389"/>
      <c r="T2214" s="12"/>
      <c r="U2214" s="25"/>
      <c r="V2214" s="15"/>
      <c r="W2214" s="490">
        <f t="shared" si="848"/>
        <v>0</v>
      </c>
      <c r="X2214" s="21" t="e">
        <f>W2214*U2214/'Déscriptions des trades'!CK2214*'Déscriptions des trades'!B2214</f>
        <v>#DIV/0!</v>
      </c>
      <c r="Y2214" s="459"/>
      <c r="Z2214" s="389"/>
      <c r="AA2214" s="23">
        <f t="shared" si="845"/>
        <v>0.1</v>
      </c>
      <c r="AB2214" s="17" t="e">
        <f>(AA2214*'Déscriptions des trades'!U2214*'Déscriptions des trades'!B2214/'Déscriptions des trades'!CK2214)*'Déscriptions des trades'!W2214</f>
        <v>#DIV/0!</v>
      </c>
      <c r="AC2214" s="265" t="e">
        <f>AB2214*'Déscriptions des trades'!CK2214</f>
        <v>#DIV/0!</v>
      </c>
      <c r="AD2214" s="266" t="e">
        <f>'Déscriptions des trades'!CK2214-AC2214</f>
        <v>#DIV/0!</v>
      </c>
      <c r="AE2214" s="389"/>
      <c r="AF2214" s="399">
        <v>2210</v>
      </c>
      <c r="AG2214" s="389"/>
      <c r="AH2214" s="20"/>
      <c r="AI2214" s="303"/>
      <c r="AJ2214" s="307"/>
      <c r="AK2214" s="161"/>
      <c r="AL2214" s="305"/>
      <c r="AM2214" s="305"/>
      <c r="AN2214" s="162"/>
      <c r="AO2214" s="439"/>
      <c r="AP2214" s="162"/>
      <c r="AQ2214" s="113"/>
      <c r="AR2214" s="113"/>
      <c r="AS2214" s="384"/>
      <c r="AT2214" s="306"/>
      <c r="AU2214" s="306"/>
      <c r="AV2214" s="160"/>
      <c r="AW2214" s="158"/>
      <c r="AX2214" s="385"/>
      <c r="AY2214" s="453"/>
      <c r="AZ2214" s="165"/>
      <c r="BA2214" s="301"/>
      <c r="BB2214" s="165"/>
      <c r="BC2214" s="301"/>
      <c r="BD2214" s="165"/>
      <c r="BE2214" s="302"/>
      <c r="BF2214" s="302"/>
      <c r="BG2214" s="165"/>
      <c r="BH2214" s="303"/>
      <c r="BI2214" s="165"/>
      <c r="BJ2214" s="304"/>
      <c r="BK2214" s="394"/>
      <c r="BL2214" s="302"/>
      <c r="BM2214" s="302"/>
      <c r="BN2214" s="394"/>
      <c r="BO2214" s="302"/>
      <c r="BP2214" s="13"/>
      <c r="BQ2214" s="302"/>
      <c r="BR2214" s="13"/>
      <c r="BS2214" s="302"/>
      <c r="BT2214" s="13"/>
      <c r="BU2214" s="302"/>
      <c r="BV2214" s="386"/>
      <c r="BW2214" s="303"/>
      <c r="BX2214" s="303"/>
      <c r="BY2214" s="302"/>
      <c r="BZ2214" s="302"/>
      <c r="CA2214" s="387"/>
      <c r="CB2214" s="395"/>
      <c r="CC2214" s="12"/>
      <c r="CD2214" s="304"/>
      <c r="CE2214" s="14"/>
      <c r="CF2214" s="395"/>
      <c r="CG2214" s="397"/>
      <c r="CH2214" s="300">
        <f t="shared" si="849"/>
        <v>0</v>
      </c>
      <c r="CI2214" s="26"/>
      <c r="CJ2214" s="17">
        <f t="shared" si="846"/>
        <v>0</v>
      </c>
      <c r="CK2214" s="18">
        <f t="shared" si="857"/>
        <v>12.89</v>
      </c>
      <c r="CM2214" s="164"/>
      <c r="CN2214" s="302"/>
      <c r="CO2214" s="13">
        <f t="shared" si="850"/>
        <v>0</v>
      </c>
      <c r="CP2214" s="302"/>
      <c r="CQ2214" s="13">
        <f t="shared" si="851"/>
        <v>0</v>
      </c>
      <c r="CR2214" s="302"/>
      <c r="CS2214" s="13">
        <f t="shared" si="852"/>
        <v>0</v>
      </c>
      <c r="CT2214" s="302"/>
      <c r="CU2214" s="13">
        <f t="shared" si="847"/>
        <v>0</v>
      </c>
      <c r="CV2214" s="302"/>
      <c r="CW2214" s="13">
        <f t="shared" si="853"/>
        <v>0</v>
      </c>
      <c r="CX2214" s="13">
        <f t="shared" si="854"/>
        <v>0</v>
      </c>
      <c r="CY2214" s="251">
        <f t="shared" si="855"/>
        <v>0</v>
      </c>
      <c r="CZ2214" s="13" t="s">
        <v>29</v>
      </c>
      <c r="DA2214" s="13">
        <v>50</v>
      </c>
      <c r="DB2214" s="22">
        <f t="shared" si="856"/>
        <v>0</v>
      </c>
      <c r="DD2214" s="24"/>
      <c r="DF2214" s="163"/>
      <c r="DH2214" s="24"/>
      <c r="DI2214" s="447"/>
      <c r="DJ2214" s="163"/>
    </row>
    <row r="2215" spans="1:114" s="7" customFormat="1">
      <c r="A2215" s="277">
        <f t="shared" si="840"/>
        <v>50</v>
      </c>
      <c r="B2215" s="21" t="e">
        <f>'Calculateur de trading'!I2215/C2215/W2215</f>
        <v>#DIV/0!</v>
      </c>
      <c r="C2215" s="278">
        <f t="shared" si="841"/>
        <v>10</v>
      </c>
      <c r="D2215" s="426"/>
      <c r="E2215" s="273">
        <f t="shared" si="842"/>
        <v>100</v>
      </c>
      <c r="F2215" s="271">
        <f t="shared" si="834"/>
        <v>2</v>
      </c>
      <c r="G2215" s="271" t="e">
        <f t="shared" si="835"/>
        <v>#DIV/0!</v>
      </c>
      <c r="H2215" s="272">
        <f t="shared" si="836"/>
        <v>20</v>
      </c>
      <c r="I2215" s="270"/>
      <c r="J2215" s="273">
        <f t="shared" si="843"/>
        <v>200</v>
      </c>
      <c r="K2215" s="271">
        <f t="shared" si="837"/>
        <v>4</v>
      </c>
      <c r="L2215" s="271" t="e">
        <f t="shared" si="838"/>
        <v>#DIV/0!</v>
      </c>
      <c r="M2215" s="272">
        <f t="shared" si="839"/>
        <v>40</v>
      </c>
      <c r="N2215" s="389"/>
      <c r="O2215" s="455" t="e">
        <f>(A2215*B2215*W2215)+(B2215*'Calculateur de trading'!H2215)</f>
        <v>#DIV/0!</v>
      </c>
      <c r="P2215" s="274" t="e">
        <f>O2215/'Déscriptions des trades'!CK2215</f>
        <v>#DIV/0!</v>
      </c>
      <c r="Q2215" s="456" t="e">
        <f>'Déscriptions des trades'!CK2215-O2215</f>
        <v>#DIV/0!</v>
      </c>
      <c r="R2215" s="466" t="e">
        <f t="shared" si="844"/>
        <v>#DIV/0!</v>
      </c>
      <c r="S2215" s="389"/>
      <c r="T2215" s="12"/>
      <c r="U2215" s="25"/>
      <c r="V2215" s="15"/>
      <c r="W2215" s="490">
        <f t="shared" si="848"/>
        <v>0</v>
      </c>
      <c r="X2215" s="21" t="e">
        <f>W2215*U2215/'Déscriptions des trades'!CK2215*'Déscriptions des trades'!B2215</f>
        <v>#DIV/0!</v>
      </c>
      <c r="Y2215" s="459"/>
      <c r="Z2215" s="389"/>
      <c r="AA2215" s="23">
        <f t="shared" si="845"/>
        <v>0.1</v>
      </c>
      <c r="AB2215" s="17" t="e">
        <f>(AA2215*'Déscriptions des trades'!U2215*'Déscriptions des trades'!B2215/'Déscriptions des trades'!CK2215)*'Déscriptions des trades'!W2215</f>
        <v>#DIV/0!</v>
      </c>
      <c r="AC2215" s="265" t="e">
        <f>AB2215*'Déscriptions des trades'!CK2215</f>
        <v>#DIV/0!</v>
      </c>
      <c r="AD2215" s="266" t="e">
        <f>'Déscriptions des trades'!CK2215-AC2215</f>
        <v>#DIV/0!</v>
      </c>
      <c r="AE2215" s="389"/>
      <c r="AF2215" s="399">
        <v>2211</v>
      </c>
      <c r="AG2215" s="389"/>
      <c r="AH2215" s="20"/>
      <c r="AI2215" s="303"/>
      <c r="AJ2215" s="307"/>
      <c r="AK2215" s="161"/>
      <c r="AL2215" s="305"/>
      <c r="AM2215" s="305"/>
      <c r="AN2215" s="162"/>
      <c r="AO2215" s="439"/>
      <c r="AP2215" s="162"/>
      <c r="AQ2215" s="113"/>
      <c r="AR2215" s="113"/>
      <c r="AS2215" s="384"/>
      <c r="AT2215" s="306"/>
      <c r="AU2215" s="306"/>
      <c r="AV2215" s="160"/>
      <c r="AW2215" s="158"/>
      <c r="AX2215" s="385"/>
      <c r="AY2215" s="453"/>
      <c r="AZ2215" s="165"/>
      <c r="BA2215" s="301"/>
      <c r="BB2215" s="165"/>
      <c r="BC2215" s="301"/>
      <c r="BD2215" s="165"/>
      <c r="BE2215" s="302"/>
      <c r="BF2215" s="302"/>
      <c r="BG2215" s="165"/>
      <c r="BH2215" s="303"/>
      <c r="BI2215" s="165"/>
      <c r="BJ2215" s="304"/>
      <c r="BK2215" s="394"/>
      <c r="BL2215" s="302"/>
      <c r="BM2215" s="302"/>
      <c r="BN2215" s="394"/>
      <c r="BO2215" s="302"/>
      <c r="BP2215" s="13"/>
      <c r="BQ2215" s="302"/>
      <c r="BR2215" s="13"/>
      <c r="BS2215" s="302"/>
      <c r="BT2215" s="13"/>
      <c r="BU2215" s="302"/>
      <c r="BV2215" s="386"/>
      <c r="BW2215" s="303"/>
      <c r="BX2215" s="303"/>
      <c r="BY2215" s="302"/>
      <c r="BZ2215" s="302"/>
      <c r="CA2215" s="387"/>
      <c r="CB2215" s="395"/>
      <c r="CC2215" s="12"/>
      <c r="CD2215" s="304"/>
      <c r="CE2215" s="14"/>
      <c r="CF2215" s="395"/>
      <c r="CG2215" s="397"/>
      <c r="CH2215" s="300">
        <f t="shared" si="849"/>
        <v>0</v>
      </c>
      <c r="CI2215" s="26"/>
      <c r="CJ2215" s="17">
        <f t="shared" si="846"/>
        <v>0</v>
      </c>
      <c r="CK2215" s="18">
        <f t="shared" si="857"/>
        <v>12.89</v>
      </c>
      <c r="CM2215" s="164"/>
      <c r="CN2215" s="302"/>
      <c r="CO2215" s="13">
        <f t="shared" si="850"/>
        <v>0</v>
      </c>
      <c r="CP2215" s="302"/>
      <c r="CQ2215" s="13">
        <f t="shared" si="851"/>
        <v>0</v>
      </c>
      <c r="CR2215" s="302"/>
      <c r="CS2215" s="13">
        <f t="shared" si="852"/>
        <v>0</v>
      </c>
      <c r="CT2215" s="302"/>
      <c r="CU2215" s="13">
        <f t="shared" si="847"/>
        <v>0</v>
      </c>
      <c r="CV2215" s="302"/>
      <c r="CW2215" s="13">
        <f t="shared" si="853"/>
        <v>0</v>
      </c>
      <c r="CX2215" s="13">
        <f t="shared" si="854"/>
        <v>0</v>
      </c>
      <c r="CY2215" s="251">
        <f t="shared" si="855"/>
        <v>0</v>
      </c>
      <c r="CZ2215" s="13" t="s">
        <v>29</v>
      </c>
      <c r="DA2215" s="13">
        <v>50</v>
      </c>
      <c r="DB2215" s="22">
        <f t="shared" si="856"/>
        <v>0</v>
      </c>
      <c r="DD2215" s="24"/>
      <c r="DF2215" s="163"/>
      <c r="DH2215" s="24"/>
      <c r="DI2215" s="447"/>
      <c r="DJ2215" s="163"/>
    </row>
    <row r="2216" spans="1:114" s="7" customFormat="1">
      <c r="A2216" s="277">
        <f t="shared" si="840"/>
        <v>50</v>
      </c>
      <c r="B2216" s="21" t="e">
        <f>'Calculateur de trading'!I2216/C2216/W2216</f>
        <v>#DIV/0!</v>
      </c>
      <c r="C2216" s="278">
        <f t="shared" si="841"/>
        <v>10</v>
      </c>
      <c r="D2216" s="278"/>
      <c r="E2216" s="273">
        <f t="shared" si="842"/>
        <v>100</v>
      </c>
      <c r="F2216" s="271">
        <f t="shared" si="834"/>
        <v>2</v>
      </c>
      <c r="G2216" s="271" t="e">
        <f t="shared" si="835"/>
        <v>#DIV/0!</v>
      </c>
      <c r="H2216" s="272">
        <f t="shared" si="836"/>
        <v>20</v>
      </c>
      <c r="I2216" s="270"/>
      <c r="J2216" s="273">
        <f t="shared" si="843"/>
        <v>200</v>
      </c>
      <c r="K2216" s="271">
        <f t="shared" si="837"/>
        <v>4</v>
      </c>
      <c r="L2216" s="271" t="e">
        <f t="shared" si="838"/>
        <v>#DIV/0!</v>
      </c>
      <c r="M2216" s="272">
        <f t="shared" si="839"/>
        <v>40</v>
      </c>
      <c r="N2216" s="389"/>
      <c r="O2216" s="455" t="e">
        <f>(A2216*B2216*W2216)+(B2216*'Calculateur de trading'!H2216)</f>
        <v>#DIV/0!</v>
      </c>
      <c r="P2216" s="274" t="e">
        <f>O2216/'Déscriptions des trades'!CK2216</f>
        <v>#DIV/0!</v>
      </c>
      <c r="Q2216" s="456" t="e">
        <f>'Déscriptions des trades'!CK2216-O2216</f>
        <v>#DIV/0!</v>
      </c>
      <c r="R2216" s="466" t="e">
        <f t="shared" si="844"/>
        <v>#DIV/0!</v>
      </c>
      <c r="S2216" s="389"/>
      <c r="T2216" s="12"/>
      <c r="U2216" s="25"/>
      <c r="V2216" s="15"/>
      <c r="W2216" s="490">
        <f t="shared" si="848"/>
        <v>0</v>
      </c>
      <c r="X2216" s="21" t="e">
        <f>W2216*U2216/'Déscriptions des trades'!CK2216*'Déscriptions des trades'!B2216</f>
        <v>#DIV/0!</v>
      </c>
      <c r="Y2216" s="459"/>
      <c r="Z2216" s="389"/>
      <c r="AA2216" s="23">
        <f t="shared" si="845"/>
        <v>0.1</v>
      </c>
      <c r="AB2216" s="17" t="e">
        <f>(AA2216*'Déscriptions des trades'!U2216*'Déscriptions des trades'!B2216/'Déscriptions des trades'!CK2216)*'Déscriptions des trades'!W2216</f>
        <v>#DIV/0!</v>
      </c>
      <c r="AC2216" s="265" t="e">
        <f>AB2216*'Déscriptions des trades'!CK2216</f>
        <v>#DIV/0!</v>
      </c>
      <c r="AD2216" s="266" t="e">
        <f>'Déscriptions des trades'!CK2216-AC2216</f>
        <v>#DIV/0!</v>
      </c>
      <c r="AE2216" s="389"/>
      <c r="AF2216" s="399">
        <v>2212</v>
      </c>
      <c r="AG2216" s="389"/>
      <c r="AH2216" s="20"/>
      <c r="AI2216" s="303"/>
      <c r="AJ2216" s="307"/>
      <c r="AK2216" s="161"/>
      <c r="AL2216" s="305"/>
      <c r="AM2216" s="305"/>
      <c r="AN2216" s="162"/>
      <c r="AO2216" s="439"/>
      <c r="AP2216" s="162"/>
      <c r="AQ2216" s="113"/>
      <c r="AR2216" s="113"/>
      <c r="AS2216" s="384"/>
      <c r="AT2216" s="306"/>
      <c r="AU2216" s="306"/>
      <c r="AV2216" s="160"/>
      <c r="AW2216" s="158"/>
      <c r="AX2216" s="385"/>
      <c r="AY2216" s="453"/>
      <c r="AZ2216" s="165"/>
      <c r="BA2216" s="301"/>
      <c r="BB2216" s="165"/>
      <c r="BC2216" s="301"/>
      <c r="BD2216" s="165"/>
      <c r="BE2216" s="302"/>
      <c r="BF2216" s="302"/>
      <c r="BG2216" s="165"/>
      <c r="BH2216" s="303"/>
      <c r="BI2216" s="165"/>
      <c r="BJ2216" s="304"/>
      <c r="BK2216" s="394"/>
      <c r="BL2216" s="302"/>
      <c r="BM2216" s="302"/>
      <c r="BN2216" s="394"/>
      <c r="BO2216" s="302"/>
      <c r="BP2216" s="13"/>
      <c r="BQ2216" s="302"/>
      <c r="BR2216" s="13"/>
      <c r="BS2216" s="302"/>
      <c r="BT2216" s="13"/>
      <c r="BU2216" s="302"/>
      <c r="BV2216" s="386"/>
      <c r="BW2216" s="303"/>
      <c r="BX2216" s="303"/>
      <c r="BY2216" s="302"/>
      <c r="BZ2216" s="302"/>
      <c r="CA2216" s="387"/>
      <c r="CB2216" s="395"/>
      <c r="CC2216" s="12"/>
      <c r="CD2216" s="304"/>
      <c r="CE2216" s="14"/>
      <c r="CF2216" s="395"/>
      <c r="CG2216" s="397"/>
      <c r="CH2216" s="300">
        <f t="shared" si="849"/>
        <v>0</v>
      </c>
      <c r="CI2216" s="26"/>
      <c r="CJ2216" s="17">
        <f t="shared" si="846"/>
        <v>0</v>
      </c>
      <c r="CK2216" s="18">
        <f t="shared" si="857"/>
        <v>12.89</v>
      </c>
      <c r="CM2216" s="164"/>
      <c r="CN2216" s="302"/>
      <c r="CO2216" s="13">
        <f t="shared" si="850"/>
        <v>0</v>
      </c>
      <c r="CP2216" s="302"/>
      <c r="CQ2216" s="13">
        <f t="shared" si="851"/>
        <v>0</v>
      </c>
      <c r="CR2216" s="302"/>
      <c r="CS2216" s="13">
        <f t="shared" si="852"/>
        <v>0</v>
      </c>
      <c r="CT2216" s="302"/>
      <c r="CU2216" s="13">
        <f t="shared" si="847"/>
        <v>0</v>
      </c>
      <c r="CV2216" s="302"/>
      <c r="CW2216" s="13">
        <f t="shared" si="853"/>
        <v>0</v>
      </c>
      <c r="CX2216" s="13">
        <f t="shared" si="854"/>
        <v>0</v>
      </c>
      <c r="CY2216" s="251">
        <f t="shared" si="855"/>
        <v>0</v>
      </c>
      <c r="CZ2216" s="13" t="s">
        <v>29</v>
      </c>
      <c r="DA2216" s="13">
        <v>50</v>
      </c>
      <c r="DB2216" s="22">
        <f t="shared" si="856"/>
        <v>0</v>
      </c>
      <c r="DD2216" s="24"/>
      <c r="DF2216" s="163"/>
      <c r="DH2216" s="24"/>
      <c r="DI2216" s="447"/>
      <c r="DJ2216" s="163"/>
    </row>
    <row r="2217" spans="1:114" s="7" customFormat="1">
      <c r="A2217" s="277">
        <f t="shared" si="840"/>
        <v>50</v>
      </c>
      <c r="B2217" s="21" t="e">
        <f>'Calculateur de trading'!I2217/C2217/W2217</f>
        <v>#DIV/0!</v>
      </c>
      <c r="C2217" s="278">
        <f t="shared" si="841"/>
        <v>10</v>
      </c>
      <c r="D2217" s="426"/>
      <c r="E2217" s="273">
        <f t="shared" si="842"/>
        <v>100</v>
      </c>
      <c r="F2217" s="271">
        <f t="shared" si="834"/>
        <v>2</v>
      </c>
      <c r="G2217" s="271" t="e">
        <f t="shared" si="835"/>
        <v>#DIV/0!</v>
      </c>
      <c r="H2217" s="272">
        <f t="shared" si="836"/>
        <v>20</v>
      </c>
      <c r="I2217" s="270"/>
      <c r="J2217" s="273">
        <f t="shared" si="843"/>
        <v>200</v>
      </c>
      <c r="K2217" s="271">
        <f t="shared" si="837"/>
        <v>4</v>
      </c>
      <c r="L2217" s="271" t="e">
        <f t="shared" si="838"/>
        <v>#DIV/0!</v>
      </c>
      <c r="M2217" s="272">
        <f t="shared" si="839"/>
        <v>40</v>
      </c>
      <c r="N2217" s="389"/>
      <c r="O2217" s="455" t="e">
        <f>(A2217*B2217*W2217)+(B2217*'Calculateur de trading'!H2217)</f>
        <v>#DIV/0!</v>
      </c>
      <c r="P2217" s="274" t="e">
        <f>O2217/'Déscriptions des trades'!CK2217</f>
        <v>#DIV/0!</v>
      </c>
      <c r="Q2217" s="456" t="e">
        <f>'Déscriptions des trades'!CK2217-O2217</f>
        <v>#DIV/0!</v>
      </c>
      <c r="R2217" s="466" t="e">
        <f t="shared" si="844"/>
        <v>#DIV/0!</v>
      </c>
      <c r="S2217" s="389"/>
      <c r="T2217" s="12"/>
      <c r="U2217" s="25"/>
      <c r="V2217" s="15"/>
      <c r="W2217" s="490">
        <f t="shared" si="848"/>
        <v>0</v>
      </c>
      <c r="X2217" s="21" t="e">
        <f>W2217*U2217/'Déscriptions des trades'!CK2217*'Déscriptions des trades'!B2217</f>
        <v>#DIV/0!</v>
      </c>
      <c r="Y2217" s="459"/>
      <c r="Z2217" s="389"/>
      <c r="AA2217" s="23">
        <f t="shared" si="845"/>
        <v>0.1</v>
      </c>
      <c r="AB2217" s="17" t="e">
        <f>(AA2217*'Déscriptions des trades'!U2217*'Déscriptions des trades'!B2217/'Déscriptions des trades'!CK2217)*'Déscriptions des trades'!W2217</f>
        <v>#DIV/0!</v>
      </c>
      <c r="AC2217" s="265" t="e">
        <f>AB2217*'Déscriptions des trades'!CK2217</f>
        <v>#DIV/0!</v>
      </c>
      <c r="AD2217" s="266" t="e">
        <f>'Déscriptions des trades'!CK2217-AC2217</f>
        <v>#DIV/0!</v>
      </c>
      <c r="AE2217" s="389"/>
      <c r="AF2217" s="399">
        <v>2213</v>
      </c>
      <c r="AG2217" s="389"/>
      <c r="AH2217" s="20"/>
      <c r="AI2217" s="303"/>
      <c r="AJ2217" s="307"/>
      <c r="AK2217" s="161"/>
      <c r="AL2217" s="305"/>
      <c r="AM2217" s="305"/>
      <c r="AN2217" s="162"/>
      <c r="AO2217" s="439"/>
      <c r="AP2217" s="162"/>
      <c r="AQ2217" s="113"/>
      <c r="AR2217" s="113"/>
      <c r="AS2217" s="384"/>
      <c r="AT2217" s="306"/>
      <c r="AU2217" s="306"/>
      <c r="AV2217" s="160"/>
      <c r="AW2217" s="158"/>
      <c r="AX2217" s="385"/>
      <c r="AY2217" s="453"/>
      <c r="AZ2217" s="165"/>
      <c r="BA2217" s="301"/>
      <c r="BB2217" s="165"/>
      <c r="BC2217" s="301"/>
      <c r="BD2217" s="165"/>
      <c r="BE2217" s="302"/>
      <c r="BF2217" s="302"/>
      <c r="BG2217" s="165"/>
      <c r="BH2217" s="303"/>
      <c r="BI2217" s="165"/>
      <c r="BJ2217" s="304"/>
      <c r="BK2217" s="394"/>
      <c r="BL2217" s="302"/>
      <c r="BM2217" s="302"/>
      <c r="BN2217" s="394"/>
      <c r="BO2217" s="302"/>
      <c r="BP2217" s="13"/>
      <c r="BQ2217" s="302"/>
      <c r="BR2217" s="13"/>
      <c r="BS2217" s="302"/>
      <c r="BT2217" s="13"/>
      <c r="BU2217" s="302"/>
      <c r="BV2217" s="386"/>
      <c r="BW2217" s="303"/>
      <c r="BX2217" s="303"/>
      <c r="BY2217" s="302"/>
      <c r="BZ2217" s="302"/>
      <c r="CA2217" s="387"/>
      <c r="CB2217" s="395"/>
      <c r="CC2217" s="12"/>
      <c r="CD2217" s="304"/>
      <c r="CE2217" s="14"/>
      <c r="CF2217" s="395"/>
      <c r="CG2217" s="397"/>
      <c r="CH2217" s="300">
        <f t="shared" si="849"/>
        <v>0</v>
      </c>
      <c r="CI2217" s="26"/>
      <c r="CJ2217" s="17">
        <f t="shared" si="846"/>
        <v>0</v>
      </c>
      <c r="CK2217" s="18">
        <f t="shared" si="857"/>
        <v>12.89</v>
      </c>
      <c r="CM2217" s="164"/>
      <c r="CN2217" s="302"/>
      <c r="CO2217" s="13">
        <f t="shared" si="850"/>
        <v>0</v>
      </c>
      <c r="CP2217" s="302"/>
      <c r="CQ2217" s="13">
        <f t="shared" si="851"/>
        <v>0</v>
      </c>
      <c r="CR2217" s="302"/>
      <c r="CS2217" s="13">
        <f t="shared" si="852"/>
        <v>0</v>
      </c>
      <c r="CT2217" s="302"/>
      <c r="CU2217" s="13">
        <f t="shared" si="847"/>
        <v>0</v>
      </c>
      <c r="CV2217" s="302"/>
      <c r="CW2217" s="13">
        <f t="shared" si="853"/>
        <v>0</v>
      </c>
      <c r="CX2217" s="13">
        <f t="shared" si="854"/>
        <v>0</v>
      </c>
      <c r="CY2217" s="251">
        <f t="shared" si="855"/>
        <v>0</v>
      </c>
      <c r="CZ2217" s="13" t="s">
        <v>29</v>
      </c>
      <c r="DA2217" s="13">
        <v>50</v>
      </c>
      <c r="DB2217" s="22">
        <f t="shared" si="856"/>
        <v>0</v>
      </c>
      <c r="DD2217" s="24"/>
      <c r="DF2217" s="163"/>
      <c r="DH2217" s="24"/>
      <c r="DI2217" s="447"/>
      <c r="DJ2217" s="163"/>
    </row>
    <row r="2218" spans="1:114" s="7" customFormat="1">
      <c r="A2218" s="277">
        <f t="shared" si="840"/>
        <v>50</v>
      </c>
      <c r="B2218" s="21" t="e">
        <f>'Calculateur de trading'!I2218/C2218/W2218</f>
        <v>#DIV/0!</v>
      </c>
      <c r="C2218" s="278">
        <f t="shared" si="841"/>
        <v>10</v>
      </c>
      <c r="D2218" s="426"/>
      <c r="E2218" s="273">
        <f t="shared" si="842"/>
        <v>100</v>
      </c>
      <c r="F2218" s="271">
        <f t="shared" si="834"/>
        <v>2</v>
      </c>
      <c r="G2218" s="271" t="e">
        <f t="shared" si="835"/>
        <v>#DIV/0!</v>
      </c>
      <c r="H2218" s="272">
        <f t="shared" si="836"/>
        <v>20</v>
      </c>
      <c r="I2218" s="270"/>
      <c r="J2218" s="273">
        <f t="shared" si="843"/>
        <v>200</v>
      </c>
      <c r="K2218" s="271">
        <f t="shared" si="837"/>
        <v>4</v>
      </c>
      <c r="L2218" s="271" t="e">
        <f t="shared" si="838"/>
        <v>#DIV/0!</v>
      </c>
      <c r="M2218" s="272">
        <f t="shared" si="839"/>
        <v>40</v>
      </c>
      <c r="N2218" s="389"/>
      <c r="O2218" s="455" t="e">
        <f>(A2218*B2218*W2218)+(B2218*'Calculateur de trading'!H2218)</f>
        <v>#DIV/0!</v>
      </c>
      <c r="P2218" s="274" t="e">
        <f>O2218/'Déscriptions des trades'!CK2218</f>
        <v>#DIV/0!</v>
      </c>
      <c r="Q2218" s="456" t="e">
        <f>'Déscriptions des trades'!CK2218-O2218</f>
        <v>#DIV/0!</v>
      </c>
      <c r="R2218" s="466" t="e">
        <f t="shared" si="844"/>
        <v>#DIV/0!</v>
      </c>
      <c r="S2218" s="389"/>
      <c r="T2218" s="12"/>
      <c r="U2218" s="25"/>
      <c r="V2218" s="15"/>
      <c r="W2218" s="490">
        <f t="shared" si="848"/>
        <v>0</v>
      </c>
      <c r="X2218" s="21" t="e">
        <f>W2218*U2218/'Déscriptions des trades'!CK2218*'Déscriptions des trades'!B2218</f>
        <v>#DIV/0!</v>
      </c>
      <c r="Y2218" s="459"/>
      <c r="Z2218" s="389"/>
      <c r="AA2218" s="23">
        <f t="shared" si="845"/>
        <v>0.1</v>
      </c>
      <c r="AB2218" s="17" t="e">
        <f>(AA2218*'Déscriptions des trades'!U2218*'Déscriptions des trades'!B2218/'Déscriptions des trades'!CK2218)*'Déscriptions des trades'!W2218</f>
        <v>#DIV/0!</v>
      </c>
      <c r="AC2218" s="265" t="e">
        <f>AB2218*'Déscriptions des trades'!CK2218</f>
        <v>#DIV/0!</v>
      </c>
      <c r="AD2218" s="266" t="e">
        <f>'Déscriptions des trades'!CK2218-AC2218</f>
        <v>#DIV/0!</v>
      </c>
      <c r="AE2218" s="389"/>
      <c r="AF2218" s="399">
        <v>2214</v>
      </c>
      <c r="AG2218" s="389"/>
      <c r="AH2218" s="20"/>
      <c r="AI2218" s="303"/>
      <c r="AJ2218" s="307"/>
      <c r="AK2218" s="161"/>
      <c r="AL2218" s="305"/>
      <c r="AM2218" s="305"/>
      <c r="AN2218" s="162"/>
      <c r="AO2218" s="439"/>
      <c r="AP2218" s="162"/>
      <c r="AQ2218" s="113"/>
      <c r="AR2218" s="113"/>
      <c r="AS2218" s="384"/>
      <c r="AT2218" s="306"/>
      <c r="AU2218" s="306"/>
      <c r="AV2218" s="160"/>
      <c r="AW2218" s="158"/>
      <c r="AX2218" s="385"/>
      <c r="AY2218" s="453"/>
      <c r="AZ2218" s="165"/>
      <c r="BA2218" s="301"/>
      <c r="BB2218" s="165"/>
      <c r="BC2218" s="301"/>
      <c r="BD2218" s="165"/>
      <c r="BE2218" s="302"/>
      <c r="BF2218" s="302"/>
      <c r="BG2218" s="165"/>
      <c r="BH2218" s="303"/>
      <c r="BI2218" s="165"/>
      <c r="BJ2218" s="304"/>
      <c r="BK2218" s="394"/>
      <c r="BL2218" s="302"/>
      <c r="BM2218" s="302"/>
      <c r="BN2218" s="394"/>
      <c r="BO2218" s="302"/>
      <c r="BP2218" s="13"/>
      <c r="BQ2218" s="302"/>
      <c r="BR2218" s="13"/>
      <c r="BS2218" s="302"/>
      <c r="BT2218" s="13"/>
      <c r="BU2218" s="302"/>
      <c r="BV2218" s="386"/>
      <c r="BW2218" s="303"/>
      <c r="BX2218" s="303"/>
      <c r="BY2218" s="302"/>
      <c r="BZ2218" s="302"/>
      <c r="CA2218" s="387"/>
      <c r="CB2218" s="395"/>
      <c r="CC2218" s="12"/>
      <c r="CD2218" s="304"/>
      <c r="CE2218" s="14"/>
      <c r="CF2218" s="395"/>
      <c r="CG2218" s="397"/>
      <c r="CH2218" s="300">
        <f t="shared" si="849"/>
        <v>0</v>
      </c>
      <c r="CI2218" s="26"/>
      <c r="CJ2218" s="17">
        <f t="shared" si="846"/>
        <v>0</v>
      </c>
      <c r="CK2218" s="18">
        <f t="shared" si="857"/>
        <v>12.89</v>
      </c>
      <c r="CM2218" s="164"/>
      <c r="CN2218" s="302"/>
      <c r="CO2218" s="13">
        <f t="shared" si="850"/>
        <v>0</v>
      </c>
      <c r="CP2218" s="302"/>
      <c r="CQ2218" s="13">
        <f t="shared" si="851"/>
        <v>0</v>
      </c>
      <c r="CR2218" s="302"/>
      <c r="CS2218" s="13">
        <f t="shared" si="852"/>
        <v>0</v>
      </c>
      <c r="CT2218" s="302"/>
      <c r="CU2218" s="13">
        <f t="shared" si="847"/>
        <v>0</v>
      </c>
      <c r="CV2218" s="302"/>
      <c r="CW2218" s="13">
        <f t="shared" si="853"/>
        <v>0</v>
      </c>
      <c r="CX2218" s="13">
        <f t="shared" si="854"/>
        <v>0</v>
      </c>
      <c r="CY2218" s="251">
        <f t="shared" si="855"/>
        <v>0</v>
      </c>
      <c r="CZ2218" s="13" t="s">
        <v>29</v>
      </c>
      <c r="DA2218" s="13">
        <v>50</v>
      </c>
      <c r="DB2218" s="22">
        <f t="shared" si="856"/>
        <v>0</v>
      </c>
      <c r="DD2218" s="24"/>
      <c r="DF2218" s="163"/>
      <c r="DH2218" s="24"/>
      <c r="DI2218" s="447"/>
      <c r="DJ2218" s="163"/>
    </row>
    <row r="2219" spans="1:114" s="7" customFormat="1">
      <c r="A2219" s="277">
        <f t="shared" si="840"/>
        <v>50</v>
      </c>
      <c r="B2219" s="21" t="e">
        <f>'Calculateur de trading'!I2219/C2219/W2219</f>
        <v>#DIV/0!</v>
      </c>
      <c r="C2219" s="278">
        <f t="shared" si="841"/>
        <v>10</v>
      </c>
      <c r="D2219" s="278"/>
      <c r="E2219" s="273">
        <f t="shared" si="842"/>
        <v>100</v>
      </c>
      <c r="F2219" s="271">
        <f t="shared" si="834"/>
        <v>2</v>
      </c>
      <c r="G2219" s="271" t="e">
        <f t="shared" si="835"/>
        <v>#DIV/0!</v>
      </c>
      <c r="H2219" s="272">
        <f t="shared" si="836"/>
        <v>20</v>
      </c>
      <c r="I2219" s="270"/>
      <c r="J2219" s="273">
        <f t="shared" si="843"/>
        <v>200</v>
      </c>
      <c r="K2219" s="271">
        <f t="shared" si="837"/>
        <v>4</v>
      </c>
      <c r="L2219" s="271" t="e">
        <f t="shared" si="838"/>
        <v>#DIV/0!</v>
      </c>
      <c r="M2219" s="272">
        <f t="shared" si="839"/>
        <v>40</v>
      </c>
      <c r="N2219" s="389"/>
      <c r="O2219" s="455" t="e">
        <f>(A2219*B2219*W2219)+(B2219*'Calculateur de trading'!H2219)</f>
        <v>#DIV/0!</v>
      </c>
      <c r="P2219" s="274" t="e">
        <f>O2219/'Déscriptions des trades'!CK2219</f>
        <v>#DIV/0!</v>
      </c>
      <c r="Q2219" s="456" t="e">
        <f>'Déscriptions des trades'!CK2219-O2219</f>
        <v>#DIV/0!</v>
      </c>
      <c r="R2219" s="466" t="e">
        <f t="shared" si="844"/>
        <v>#DIV/0!</v>
      </c>
      <c r="S2219" s="389"/>
      <c r="T2219" s="12"/>
      <c r="U2219" s="25"/>
      <c r="V2219" s="15"/>
      <c r="W2219" s="490">
        <f t="shared" si="848"/>
        <v>0</v>
      </c>
      <c r="X2219" s="21" t="e">
        <f>W2219*U2219/'Déscriptions des trades'!CK2219*'Déscriptions des trades'!B2219</f>
        <v>#DIV/0!</v>
      </c>
      <c r="Y2219" s="459"/>
      <c r="Z2219" s="389"/>
      <c r="AA2219" s="23">
        <f t="shared" si="845"/>
        <v>0.1</v>
      </c>
      <c r="AB2219" s="17" t="e">
        <f>(AA2219*'Déscriptions des trades'!U2219*'Déscriptions des trades'!B2219/'Déscriptions des trades'!CK2219)*'Déscriptions des trades'!W2219</f>
        <v>#DIV/0!</v>
      </c>
      <c r="AC2219" s="265" t="e">
        <f>AB2219*'Déscriptions des trades'!CK2219</f>
        <v>#DIV/0!</v>
      </c>
      <c r="AD2219" s="266" t="e">
        <f>'Déscriptions des trades'!CK2219-AC2219</f>
        <v>#DIV/0!</v>
      </c>
      <c r="AE2219" s="389"/>
      <c r="AF2219" s="399">
        <v>2215</v>
      </c>
      <c r="AG2219" s="389"/>
      <c r="AH2219" s="20"/>
      <c r="AI2219" s="303"/>
      <c r="AJ2219" s="307"/>
      <c r="AK2219" s="161"/>
      <c r="AL2219" s="305"/>
      <c r="AM2219" s="305"/>
      <c r="AN2219" s="162"/>
      <c r="AO2219" s="439"/>
      <c r="AP2219" s="162"/>
      <c r="AQ2219" s="113"/>
      <c r="AR2219" s="113"/>
      <c r="AS2219" s="384"/>
      <c r="AT2219" s="306"/>
      <c r="AU2219" s="306"/>
      <c r="AV2219" s="160"/>
      <c r="AW2219" s="158"/>
      <c r="AX2219" s="385"/>
      <c r="AY2219" s="453"/>
      <c r="AZ2219" s="165"/>
      <c r="BA2219" s="301"/>
      <c r="BB2219" s="165"/>
      <c r="BC2219" s="301"/>
      <c r="BD2219" s="165"/>
      <c r="BE2219" s="302"/>
      <c r="BF2219" s="302"/>
      <c r="BG2219" s="165"/>
      <c r="BH2219" s="303"/>
      <c r="BI2219" s="165"/>
      <c r="BJ2219" s="304"/>
      <c r="BK2219" s="394"/>
      <c r="BL2219" s="302"/>
      <c r="BM2219" s="302"/>
      <c r="BN2219" s="394"/>
      <c r="BO2219" s="302"/>
      <c r="BP2219" s="13"/>
      <c r="BQ2219" s="302"/>
      <c r="BR2219" s="13"/>
      <c r="BS2219" s="302"/>
      <c r="BT2219" s="13"/>
      <c r="BU2219" s="302"/>
      <c r="BV2219" s="386"/>
      <c r="BW2219" s="303"/>
      <c r="BX2219" s="303"/>
      <c r="BY2219" s="302"/>
      <c r="BZ2219" s="302"/>
      <c r="CA2219" s="387"/>
      <c r="CB2219" s="395"/>
      <c r="CC2219" s="12"/>
      <c r="CD2219" s="304"/>
      <c r="CE2219" s="14"/>
      <c r="CF2219" s="395"/>
      <c r="CG2219" s="397"/>
      <c r="CH2219" s="300">
        <f t="shared" si="849"/>
        <v>0</v>
      </c>
      <c r="CI2219" s="26"/>
      <c r="CJ2219" s="17">
        <f t="shared" si="846"/>
        <v>0</v>
      </c>
      <c r="CK2219" s="18">
        <f t="shared" si="857"/>
        <v>12.89</v>
      </c>
      <c r="CM2219" s="164"/>
      <c r="CN2219" s="302"/>
      <c r="CO2219" s="13">
        <f t="shared" si="850"/>
        <v>0</v>
      </c>
      <c r="CP2219" s="302"/>
      <c r="CQ2219" s="13">
        <f t="shared" si="851"/>
        <v>0</v>
      </c>
      <c r="CR2219" s="302"/>
      <c r="CS2219" s="13">
        <f t="shared" si="852"/>
        <v>0</v>
      </c>
      <c r="CT2219" s="302"/>
      <c r="CU2219" s="13">
        <f t="shared" si="847"/>
        <v>0</v>
      </c>
      <c r="CV2219" s="302"/>
      <c r="CW2219" s="13">
        <f t="shared" si="853"/>
        <v>0</v>
      </c>
      <c r="CX2219" s="13">
        <f t="shared" si="854"/>
        <v>0</v>
      </c>
      <c r="CY2219" s="251">
        <f t="shared" si="855"/>
        <v>0</v>
      </c>
      <c r="CZ2219" s="13" t="s">
        <v>29</v>
      </c>
      <c r="DA2219" s="13">
        <v>50</v>
      </c>
      <c r="DB2219" s="22">
        <f t="shared" si="856"/>
        <v>0</v>
      </c>
      <c r="DD2219" s="24"/>
      <c r="DF2219" s="163"/>
      <c r="DH2219" s="24"/>
      <c r="DI2219" s="447"/>
      <c r="DJ2219" s="163"/>
    </row>
    <row r="2220" spans="1:114" s="7" customFormat="1">
      <c r="A2220" s="277">
        <f t="shared" si="840"/>
        <v>50</v>
      </c>
      <c r="B2220" s="21" t="e">
        <f>'Calculateur de trading'!I2220/C2220/W2220</f>
        <v>#DIV/0!</v>
      </c>
      <c r="C2220" s="278">
        <f t="shared" si="841"/>
        <v>10</v>
      </c>
      <c r="D2220" s="426"/>
      <c r="E2220" s="273">
        <f t="shared" si="842"/>
        <v>100</v>
      </c>
      <c r="F2220" s="271">
        <f t="shared" si="834"/>
        <v>2</v>
      </c>
      <c r="G2220" s="271" t="e">
        <f t="shared" si="835"/>
        <v>#DIV/0!</v>
      </c>
      <c r="H2220" s="272">
        <f t="shared" si="836"/>
        <v>20</v>
      </c>
      <c r="I2220" s="270"/>
      <c r="J2220" s="273">
        <f t="shared" si="843"/>
        <v>200</v>
      </c>
      <c r="K2220" s="271">
        <f t="shared" si="837"/>
        <v>4</v>
      </c>
      <c r="L2220" s="271" t="e">
        <f t="shared" si="838"/>
        <v>#DIV/0!</v>
      </c>
      <c r="M2220" s="272">
        <f t="shared" si="839"/>
        <v>40</v>
      </c>
      <c r="N2220" s="389"/>
      <c r="O2220" s="455" t="e">
        <f>(A2220*B2220*W2220)+(B2220*'Calculateur de trading'!H2220)</f>
        <v>#DIV/0!</v>
      </c>
      <c r="P2220" s="274" t="e">
        <f>O2220/'Déscriptions des trades'!CK2220</f>
        <v>#DIV/0!</v>
      </c>
      <c r="Q2220" s="456" t="e">
        <f>'Déscriptions des trades'!CK2220-O2220</f>
        <v>#DIV/0!</v>
      </c>
      <c r="R2220" s="466" t="e">
        <f t="shared" si="844"/>
        <v>#DIV/0!</v>
      </c>
      <c r="S2220" s="389"/>
      <c r="T2220" s="12"/>
      <c r="U2220" s="25"/>
      <c r="V2220" s="15"/>
      <c r="W2220" s="490">
        <f t="shared" si="848"/>
        <v>0</v>
      </c>
      <c r="X2220" s="21" t="e">
        <f>W2220*U2220/'Déscriptions des trades'!CK2220*'Déscriptions des trades'!B2220</f>
        <v>#DIV/0!</v>
      </c>
      <c r="Y2220" s="459"/>
      <c r="Z2220" s="389"/>
      <c r="AA2220" s="23">
        <f t="shared" si="845"/>
        <v>0.1</v>
      </c>
      <c r="AB2220" s="17" t="e">
        <f>(AA2220*'Déscriptions des trades'!U2220*'Déscriptions des trades'!B2220/'Déscriptions des trades'!CK2220)*'Déscriptions des trades'!W2220</f>
        <v>#DIV/0!</v>
      </c>
      <c r="AC2220" s="265" t="e">
        <f>AB2220*'Déscriptions des trades'!CK2220</f>
        <v>#DIV/0!</v>
      </c>
      <c r="AD2220" s="266" t="e">
        <f>'Déscriptions des trades'!CK2220-AC2220</f>
        <v>#DIV/0!</v>
      </c>
      <c r="AE2220" s="389"/>
      <c r="AF2220" s="399">
        <v>2216</v>
      </c>
      <c r="AG2220" s="389"/>
      <c r="AH2220" s="20"/>
      <c r="AI2220" s="303"/>
      <c r="AJ2220" s="307"/>
      <c r="AK2220" s="161"/>
      <c r="AL2220" s="305"/>
      <c r="AM2220" s="305"/>
      <c r="AN2220" s="162"/>
      <c r="AO2220" s="439"/>
      <c r="AP2220" s="162"/>
      <c r="AQ2220" s="113"/>
      <c r="AR2220" s="113"/>
      <c r="AS2220" s="384"/>
      <c r="AT2220" s="306"/>
      <c r="AU2220" s="306"/>
      <c r="AV2220" s="160"/>
      <c r="AW2220" s="158"/>
      <c r="AX2220" s="385"/>
      <c r="AY2220" s="453"/>
      <c r="AZ2220" s="165"/>
      <c r="BA2220" s="301"/>
      <c r="BB2220" s="165"/>
      <c r="BC2220" s="301"/>
      <c r="BD2220" s="165"/>
      <c r="BE2220" s="302"/>
      <c r="BF2220" s="302"/>
      <c r="BG2220" s="165"/>
      <c r="BH2220" s="303"/>
      <c r="BI2220" s="165"/>
      <c r="BJ2220" s="304"/>
      <c r="BK2220" s="394"/>
      <c r="BL2220" s="302"/>
      <c r="BM2220" s="302"/>
      <c r="BN2220" s="394"/>
      <c r="BO2220" s="302"/>
      <c r="BP2220" s="13"/>
      <c r="BQ2220" s="302"/>
      <c r="BR2220" s="13"/>
      <c r="BS2220" s="302"/>
      <c r="BT2220" s="13"/>
      <c r="BU2220" s="302"/>
      <c r="BV2220" s="386"/>
      <c r="BW2220" s="303"/>
      <c r="BX2220" s="303"/>
      <c r="BY2220" s="302"/>
      <c r="BZ2220" s="302"/>
      <c r="CA2220" s="387"/>
      <c r="CB2220" s="395"/>
      <c r="CC2220" s="12"/>
      <c r="CD2220" s="304"/>
      <c r="CE2220" s="14"/>
      <c r="CF2220" s="395"/>
      <c r="CG2220" s="397"/>
      <c r="CH2220" s="300">
        <f t="shared" si="849"/>
        <v>0</v>
      </c>
      <c r="CI2220" s="26"/>
      <c r="CJ2220" s="17">
        <f t="shared" si="846"/>
        <v>0</v>
      </c>
      <c r="CK2220" s="18">
        <f t="shared" si="857"/>
        <v>12.89</v>
      </c>
      <c r="CM2220" s="164"/>
      <c r="CN2220" s="302"/>
      <c r="CO2220" s="13">
        <f t="shared" si="850"/>
        <v>0</v>
      </c>
      <c r="CP2220" s="302"/>
      <c r="CQ2220" s="13">
        <f t="shared" si="851"/>
        <v>0</v>
      </c>
      <c r="CR2220" s="302"/>
      <c r="CS2220" s="13">
        <f t="shared" si="852"/>
        <v>0</v>
      </c>
      <c r="CT2220" s="302"/>
      <c r="CU2220" s="13">
        <f t="shared" si="847"/>
        <v>0</v>
      </c>
      <c r="CV2220" s="302"/>
      <c r="CW2220" s="13">
        <f t="shared" si="853"/>
        <v>0</v>
      </c>
      <c r="CX2220" s="13">
        <f t="shared" si="854"/>
        <v>0</v>
      </c>
      <c r="CY2220" s="251">
        <f t="shared" si="855"/>
        <v>0</v>
      </c>
      <c r="CZ2220" s="13" t="s">
        <v>29</v>
      </c>
      <c r="DA2220" s="13">
        <v>50</v>
      </c>
      <c r="DB2220" s="22">
        <f t="shared" si="856"/>
        <v>0</v>
      </c>
      <c r="DD2220" s="24"/>
      <c r="DF2220" s="163"/>
      <c r="DH2220" s="24"/>
      <c r="DI2220" s="447"/>
      <c r="DJ2220" s="163"/>
    </row>
    <row r="2221" spans="1:114" s="7" customFormat="1">
      <c r="A2221" s="277">
        <f t="shared" si="840"/>
        <v>50</v>
      </c>
      <c r="B2221" s="21" t="e">
        <f>'Calculateur de trading'!I2221/C2221/W2221</f>
        <v>#DIV/0!</v>
      </c>
      <c r="C2221" s="278">
        <f t="shared" si="841"/>
        <v>10</v>
      </c>
      <c r="D2221" s="278"/>
      <c r="E2221" s="273">
        <f t="shared" si="842"/>
        <v>100</v>
      </c>
      <c r="F2221" s="271">
        <f t="shared" si="834"/>
        <v>2</v>
      </c>
      <c r="G2221" s="271" t="e">
        <f t="shared" si="835"/>
        <v>#DIV/0!</v>
      </c>
      <c r="H2221" s="272">
        <f t="shared" si="836"/>
        <v>20</v>
      </c>
      <c r="I2221" s="270"/>
      <c r="J2221" s="273">
        <f t="shared" si="843"/>
        <v>200</v>
      </c>
      <c r="K2221" s="271">
        <f t="shared" si="837"/>
        <v>4</v>
      </c>
      <c r="L2221" s="271" t="e">
        <f t="shared" si="838"/>
        <v>#DIV/0!</v>
      </c>
      <c r="M2221" s="272">
        <f t="shared" si="839"/>
        <v>40</v>
      </c>
      <c r="N2221" s="389"/>
      <c r="O2221" s="455" t="e">
        <f>(A2221*B2221*W2221)+(B2221*'Calculateur de trading'!H2221)</f>
        <v>#DIV/0!</v>
      </c>
      <c r="P2221" s="274" t="e">
        <f>O2221/'Déscriptions des trades'!CK2221</f>
        <v>#DIV/0!</v>
      </c>
      <c r="Q2221" s="456" t="e">
        <f>'Déscriptions des trades'!CK2221-O2221</f>
        <v>#DIV/0!</v>
      </c>
      <c r="R2221" s="466" t="e">
        <f t="shared" si="844"/>
        <v>#DIV/0!</v>
      </c>
      <c r="S2221" s="389"/>
      <c r="T2221" s="12"/>
      <c r="U2221" s="25"/>
      <c r="V2221" s="15"/>
      <c r="W2221" s="490">
        <f t="shared" si="848"/>
        <v>0</v>
      </c>
      <c r="X2221" s="21" t="e">
        <f>W2221*U2221/'Déscriptions des trades'!CK2221*'Déscriptions des trades'!B2221</f>
        <v>#DIV/0!</v>
      </c>
      <c r="Y2221" s="459"/>
      <c r="Z2221" s="389"/>
      <c r="AA2221" s="23">
        <f t="shared" si="845"/>
        <v>0.1</v>
      </c>
      <c r="AB2221" s="17" t="e">
        <f>(AA2221*'Déscriptions des trades'!U2221*'Déscriptions des trades'!B2221/'Déscriptions des trades'!CK2221)*'Déscriptions des trades'!W2221</f>
        <v>#DIV/0!</v>
      </c>
      <c r="AC2221" s="265" t="e">
        <f>AB2221*'Déscriptions des trades'!CK2221</f>
        <v>#DIV/0!</v>
      </c>
      <c r="AD2221" s="266" t="e">
        <f>'Déscriptions des trades'!CK2221-AC2221</f>
        <v>#DIV/0!</v>
      </c>
      <c r="AE2221" s="389"/>
      <c r="AF2221" s="399">
        <v>2217</v>
      </c>
      <c r="AG2221" s="389"/>
      <c r="AH2221" s="20"/>
      <c r="AI2221" s="303"/>
      <c r="AJ2221" s="307"/>
      <c r="AK2221" s="161"/>
      <c r="AL2221" s="305"/>
      <c r="AM2221" s="305"/>
      <c r="AN2221" s="162"/>
      <c r="AO2221" s="439"/>
      <c r="AP2221" s="162"/>
      <c r="AQ2221" s="113"/>
      <c r="AR2221" s="113"/>
      <c r="AS2221" s="384"/>
      <c r="AT2221" s="306"/>
      <c r="AU2221" s="306"/>
      <c r="AV2221" s="160"/>
      <c r="AW2221" s="158"/>
      <c r="AX2221" s="385"/>
      <c r="AY2221" s="453"/>
      <c r="AZ2221" s="165"/>
      <c r="BA2221" s="301"/>
      <c r="BB2221" s="165"/>
      <c r="BC2221" s="301"/>
      <c r="BD2221" s="165"/>
      <c r="BE2221" s="302"/>
      <c r="BF2221" s="302"/>
      <c r="BG2221" s="165"/>
      <c r="BH2221" s="303"/>
      <c r="BI2221" s="165"/>
      <c r="BJ2221" s="304"/>
      <c r="BK2221" s="394"/>
      <c r="BL2221" s="302"/>
      <c r="BM2221" s="302"/>
      <c r="BN2221" s="394"/>
      <c r="BO2221" s="302"/>
      <c r="BP2221" s="13"/>
      <c r="BQ2221" s="302"/>
      <c r="BR2221" s="13"/>
      <c r="BS2221" s="302"/>
      <c r="BT2221" s="13"/>
      <c r="BU2221" s="302"/>
      <c r="BV2221" s="386"/>
      <c r="BW2221" s="303"/>
      <c r="BX2221" s="303"/>
      <c r="BY2221" s="302"/>
      <c r="BZ2221" s="302"/>
      <c r="CA2221" s="387"/>
      <c r="CB2221" s="395"/>
      <c r="CC2221" s="12"/>
      <c r="CD2221" s="304"/>
      <c r="CE2221" s="14"/>
      <c r="CF2221" s="395"/>
      <c r="CG2221" s="397"/>
      <c r="CH2221" s="300">
        <f t="shared" si="849"/>
        <v>0</v>
      </c>
      <c r="CI2221" s="26"/>
      <c r="CJ2221" s="17">
        <f t="shared" si="846"/>
        <v>0</v>
      </c>
      <c r="CK2221" s="18">
        <f t="shared" si="857"/>
        <v>12.89</v>
      </c>
      <c r="CM2221" s="164"/>
      <c r="CN2221" s="302"/>
      <c r="CO2221" s="13">
        <f t="shared" si="850"/>
        <v>0</v>
      </c>
      <c r="CP2221" s="302"/>
      <c r="CQ2221" s="13">
        <f t="shared" si="851"/>
        <v>0</v>
      </c>
      <c r="CR2221" s="302"/>
      <c r="CS2221" s="13">
        <f t="shared" si="852"/>
        <v>0</v>
      </c>
      <c r="CT2221" s="302"/>
      <c r="CU2221" s="13">
        <f t="shared" si="847"/>
        <v>0</v>
      </c>
      <c r="CV2221" s="302"/>
      <c r="CW2221" s="13">
        <f t="shared" si="853"/>
        <v>0</v>
      </c>
      <c r="CX2221" s="13">
        <f t="shared" si="854"/>
        <v>0</v>
      </c>
      <c r="CY2221" s="251">
        <f t="shared" si="855"/>
        <v>0</v>
      </c>
      <c r="CZ2221" s="13" t="s">
        <v>29</v>
      </c>
      <c r="DA2221" s="13">
        <v>50</v>
      </c>
      <c r="DB2221" s="22">
        <f t="shared" si="856"/>
        <v>0</v>
      </c>
      <c r="DD2221" s="24"/>
      <c r="DF2221" s="163"/>
      <c r="DH2221" s="24"/>
      <c r="DI2221" s="447"/>
      <c r="DJ2221" s="163"/>
    </row>
    <row r="2222" spans="1:114" s="7" customFormat="1">
      <c r="A2222" s="277">
        <f t="shared" si="840"/>
        <v>50</v>
      </c>
      <c r="B2222" s="21" t="e">
        <f>'Calculateur de trading'!I2222/C2222/W2222</f>
        <v>#DIV/0!</v>
      </c>
      <c r="C2222" s="278">
        <f t="shared" si="841"/>
        <v>10</v>
      </c>
      <c r="D2222" s="426"/>
      <c r="E2222" s="273">
        <f t="shared" si="842"/>
        <v>100</v>
      </c>
      <c r="F2222" s="271">
        <f t="shared" si="834"/>
        <v>2</v>
      </c>
      <c r="G2222" s="271" t="e">
        <f t="shared" si="835"/>
        <v>#DIV/0!</v>
      </c>
      <c r="H2222" s="272">
        <f t="shared" si="836"/>
        <v>20</v>
      </c>
      <c r="I2222" s="270"/>
      <c r="J2222" s="273">
        <f t="shared" si="843"/>
        <v>200</v>
      </c>
      <c r="K2222" s="271">
        <f t="shared" si="837"/>
        <v>4</v>
      </c>
      <c r="L2222" s="271" t="e">
        <f t="shared" si="838"/>
        <v>#DIV/0!</v>
      </c>
      <c r="M2222" s="272">
        <f t="shared" si="839"/>
        <v>40</v>
      </c>
      <c r="N2222" s="389"/>
      <c r="O2222" s="455" t="e">
        <f>(A2222*B2222*W2222)+(B2222*'Calculateur de trading'!H2222)</f>
        <v>#DIV/0!</v>
      </c>
      <c r="P2222" s="274" t="e">
        <f>O2222/'Déscriptions des trades'!CK2222</f>
        <v>#DIV/0!</v>
      </c>
      <c r="Q2222" s="456" t="e">
        <f>'Déscriptions des trades'!CK2222-O2222</f>
        <v>#DIV/0!</v>
      </c>
      <c r="R2222" s="466" t="e">
        <f t="shared" si="844"/>
        <v>#DIV/0!</v>
      </c>
      <c r="S2222" s="389"/>
      <c r="T2222" s="12"/>
      <c r="U2222" s="25"/>
      <c r="V2222" s="15"/>
      <c r="W2222" s="490">
        <f t="shared" si="848"/>
        <v>0</v>
      </c>
      <c r="X2222" s="21" t="e">
        <f>W2222*U2222/'Déscriptions des trades'!CK2222*'Déscriptions des trades'!B2222</f>
        <v>#DIV/0!</v>
      </c>
      <c r="Y2222" s="459"/>
      <c r="Z2222" s="389"/>
      <c r="AA2222" s="23">
        <f t="shared" si="845"/>
        <v>0.1</v>
      </c>
      <c r="AB2222" s="17" t="e">
        <f>(AA2222*'Déscriptions des trades'!U2222*'Déscriptions des trades'!B2222/'Déscriptions des trades'!CK2222)*'Déscriptions des trades'!W2222</f>
        <v>#DIV/0!</v>
      </c>
      <c r="AC2222" s="265" t="e">
        <f>AB2222*'Déscriptions des trades'!CK2222</f>
        <v>#DIV/0!</v>
      </c>
      <c r="AD2222" s="266" t="e">
        <f>'Déscriptions des trades'!CK2222-AC2222</f>
        <v>#DIV/0!</v>
      </c>
      <c r="AE2222" s="389"/>
      <c r="AF2222" s="399">
        <v>2218</v>
      </c>
      <c r="AG2222" s="389"/>
      <c r="AH2222" s="20"/>
      <c r="AI2222" s="303"/>
      <c r="AJ2222" s="307"/>
      <c r="AK2222" s="161"/>
      <c r="AL2222" s="305"/>
      <c r="AM2222" s="305"/>
      <c r="AN2222" s="162"/>
      <c r="AO2222" s="439"/>
      <c r="AP2222" s="162"/>
      <c r="AQ2222" s="113"/>
      <c r="AR2222" s="113"/>
      <c r="AS2222" s="384"/>
      <c r="AT2222" s="306"/>
      <c r="AU2222" s="306"/>
      <c r="AV2222" s="160"/>
      <c r="AW2222" s="158"/>
      <c r="AX2222" s="385"/>
      <c r="AY2222" s="453"/>
      <c r="AZ2222" s="165"/>
      <c r="BA2222" s="301"/>
      <c r="BB2222" s="165"/>
      <c r="BC2222" s="301"/>
      <c r="BD2222" s="165"/>
      <c r="BE2222" s="302"/>
      <c r="BF2222" s="302"/>
      <c r="BG2222" s="165"/>
      <c r="BH2222" s="303"/>
      <c r="BI2222" s="165"/>
      <c r="BJ2222" s="304"/>
      <c r="BK2222" s="394"/>
      <c r="BL2222" s="302"/>
      <c r="BM2222" s="302"/>
      <c r="BN2222" s="394"/>
      <c r="BO2222" s="302"/>
      <c r="BP2222" s="13"/>
      <c r="BQ2222" s="302"/>
      <c r="BR2222" s="13"/>
      <c r="BS2222" s="302"/>
      <c r="BT2222" s="13"/>
      <c r="BU2222" s="302"/>
      <c r="BV2222" s="386"/>
      <c r="BW2222" s="303"/>
      <c r="BX2222" s="303"/>
      <c r="BY2222" s="302"/>
      <c r="BZ2222" s="302"/>
      <c r="CA2222" s="387"/>
      <c r="CB2222" s="395"/>
      <c r="CC2222" s="12"/>
      <c r="CD2222" s="304"/>
      <c r="CE2222" s="14"/>
      <c r="CF2222" s="395"/>
      <c r="CG2222" s="397"/>
      <c r="CH2222" s="300">
        <f t="shared" si="849"/>
        <v>0</v>
      </c>
      <c r="CI2222" s="26"/>
      <c r="CJ2222" s="17">
        <f t="shared" si="846"/>
        <v>0</v>
      </c>
      <c r="CK2222" s="18">
        <f t="shared" si="857"/>
        <v>12.89</v>
      </c>
      <c r="CM2222" s="164"/>
      <c r="CN2222" s="302"/>
      <c r="CO2222" s="13">
        <f t="shared" si="850"/>
        <v>0</v>
      </c>
      <c r="CP2222" s="302"/>
      <c r="CQ2222" s="13">
        <f t="shared" si="851"/>
        <v>0</v>
      </c>
      <c r="CR2222" s="302"/>
      <c r="CS2222" s="13">
        <f t="shared" si="852"/>
        <v>0</v>
      </c>
      <c r="CT2222" s="302"/>
      <c r="CU2222" s="13">
        <f t="shared" si="847"/>
        <v>0</v>
      </c>
      <c r="CV2222" s="302"/>
      <c r="CW2222" s="13">
        <f t="shared" si="853"/>
        <v>0</v>
      </c>
      <c r="CX2222" s="13">
        <f t="shared" si="854"/>
        <v>0</v>
      </c>
      <c r="CY2222" s="251">
        <f t="shared" si="855"/>
        <v>0</v>
      </c>
      <c r="CZ2222" s="13" t="s">
        <v>29</v>
      </c>
      <c r="DA2222" s="13">
        <v>50</v>
      </c>
      <c r="DB2222" s="22">
        <f t="shared" si="856"/>
        <v>0</v>
      </c>
      <c r="DD2222" s="24"/>
      <c r="DF2222" s="163"/>
      <c r="DH2222" s="24"/>
      <c r="DI2222" s="447"/>
      <c r="DJ2222" s="163"/>
    </row>
    <row r="2223" spans="1:114" s="7" customFormat="1">
      <c r="A2223" s="277">
        <f t="shared" si="840"/>
        <v>50</v>
      </c>
      <c r="B2223" s="21" t="e">
        <f>'Calculateur de trading'!I2223/C2223/W2223</f>
        <v>#DIV/0!</v>
      </c>
      <c r="C2223" s="278">
        <f t="shared" si="841"/>
        <v>10</v>
      </c>
      <c r="D2223" s="278"/>
      <c r="E2223" s="273">
        <f t="shared" si="842"/>
        <v>100</v>
      </c>
      <c r="F2223" s="271">
        <f t="shared" si="834"/>
        <v>2</v>
      </c>
      <c r="G2223" s="271" t="e">
        <f t="shared" si="835"/>
        <v>#DIV/0!</v>
      </c>
      <c r="H2223" s="272">
        <f t="shared" si="836"/>
        <v>20</v>
      </c>
      <c r="I2223" s="270"/>
      <c r="J2223" s="273">
        <f t="shared" si="843"/>
        <v>200</v>
      </c>
      <c r="K2223" s="271">
        <f t="shared" si="837"/>
        <v>4</v>
      </c>
      <c r="L2223" s="271" t="e">
        <f t="shared" si="838"/>
        <v>#DIV/0!</v>
      </c>
      <c r="M2223" s="272">
        <f t="shared" si="839"/>
        <v>40</v>
      </c>
      <c r="N2223" s="389"/>
      <c r="O2223" s="455" t="e">
        <f>(A2223*B2223*W2223)+(B2223*'Calculateur de trading'!H2223)</f>
        <v>#DIV/0!</v>
      </c>
      <c r="P2223" s="274" t="e">
        <f>O2223/'Déscriptions des trades'!CK2223</f>
        <v>#DIV/0!</v>
      </c>
      <c r="Q2223" s="456" t="e">
        <f>'Déscriptions des trades'!CK2223-O2223</f>
        <v>#DIV/0!</v>
      </c>
      <c r="R2223" s="466" t="e">
        <f t="shared" si="844"/>
        <v>#DIV/0!</v>
      </c>
      <c r="S2223" s="389"/>
      <c r="T2223" s="12"/>
      <c r="U2223" s="25"/>
      <c r="V2223" s="15"/>
      <c r="W2223" s="490">
        <f t="shared" si="848"/>
        <v>0</v>
      </c>
      <c r="X2223" s="21" t="e">
        <f>W2223*U2223/'Déscriptions des trades'!CK2223*'Déscriptions des trades'!B2223</f>
        <v>#DIV/0!</v>
      </c>
      <c r="Y2223" s="459"/>
      <c r="Z2223" s="389"/>
      <c r="AA2223" s="23">
        <f t="shared" si="845"/>
        <v>0.1</v>
      </c>
      <c r="AB2223" s="17" t="e">
        <f>(AA2223*'Déscriptions des trades'!U2223*'Déscriptions des trades'!B2223/'Déscriptions des trades'!CK2223)*'Déscriptions des trades'!W2223</f>
        <v>#DIV/0!</v>
      </c>
      <c r="AC2223" s="265" t="e">
        <f>AB2223*'Déscriptions des trades'!CK2223</f>
        <v>#DIV/0!</v>
      </c>
      <c r="AD2223" s="266" t="e">
        <f>'Déscriptions des trades'!CK2223-AC2223</f>
        <v>#DIV/0!</v>
      </c>
      <c r="AE2223" s="389"/>
      <c r="AF2223" s="399">
        <v>2219</v>
      </c>
      <c r="AG2223" s="389"/>
      <c r="AH2223" s="20"/>
      <c r="AI2223" s="303"/>
      <c r="AJ2223" s="307"/>
      <c r="AK2223" s="161"/>
      <c r="AL2223" s="305"/>
      <c r="AM2223" s="305"/>
      <c r="AN2223" s="162"/>
      <c r="AO2223" s="439"/>
      <c r="AP2223" s="162"/>
      <c r="AQ2223" s="113"/>
      <c r="AR2223" s="113"/>
      <c r="AS2223" s="384"/>
      <c r="AT2223" s="306"/>
      <c r="AU2223" s="306"/>
      <c r="AV2223" s="160"/>
      <c r="AW2223" s="158"/>
      <c r="AX2223" s="385"/>
      <c r="AY2223" s="453"/>
      <c r="AZ2223" s="165"/>
      <c r="BA2223" s="301"/>
      <c r="BB2223" s="165"/>
      <c r="BC2223" s="301"/>
      <c r="BD2223" s="165"/>
      <c r="BE2223" s="302"/>
      <c r="BF2223" s="302"/>
      <c r="BG2223" s="165"/>
      <c r="BH2223" s="303"/>
      <c r="BI2223" s="165"/>
      <c r="BJ2223" s="304"/>
      <c r="BK2223" s="394"/>
      <c r="BL2223" s="302"/>
      <c r="BM2223" s="302"/>
      <c r="BN2223" s="394"/>
      <c r="BO2223" s="302"/>
      <c r="BP2223" s="13"/>
      <c r="BQ2223" s="302"/>
      <c r="BR2223" s="13"/>
      <c r="BS2223" s="302"/>
      <c r="BT2223" s="13"/>
      <c r="BU2223" s="302"/>
      <c r="BV2223" s="386"/>
      <c r="BW2223" s="303"/>
      <c r="BX2223" s="303"/>
      <c r="BY2223" s="302"/>
      <c r="BZ2223" s="302"/>
      <c r="CA2223" s="387"/>
      <c r="CB2223" s="395"/>
      <c r="CC2223" s="12"/>
      <c r="CD2223" s="304"/>
      <c r="CE2223" s="14"/>
      <c r="CF2223" s="395"/>
      <c r="CG2223" s="397"/>
      <c r="CH2223" s="300">
        <f t="shared" si="849"/>
        <v>0</v>
      </c>
      <c r="CI2223" s="26"/>
      <c r="CJ2223" s="17">
        <f t="shared" si="846"/>
        <v>0</v>
      </c>
      <c r="CK2223" s="18">
        <f t="shared" si="857"/>
        <v>12.89</v>
      </c>
      <c r="CM2223" s="164"/>
      <c r="CN2223" s="302"/>
      <c r="CO2223" s="13">
        <f t="shared" si="850"/>
        <v>0</v>
      </c>
      <c r="CP2223" s="302"/>
      <c r="CQ2223" s="13">
        <f t="shared" si="851"/>
        <v>0</v>
      </c>
      <c r="CR2223" s="302"/>
      <c r="CS2223" s="13">
        <f t="shared" si="852"/>
        <v>0</v>
      </c>
      <c r="CT2223" s="302"/>
      <c r="CU2223" s="13">
        <f t="shared" si="847"/>
        <v>0</v>
      </c>
      <c r="CV2223" s="302"/>
      <c r="CW2223" s="13">
        <f t="shared" si="853"/>
        <v>0</v>
      </c>
      <c r="CX2223" s="13">
        <f t="shared" si="854"/>
        <v>0</v>
      </c>
      <c r="CY2223" s="251">
        <f t="shared" si="855"/>
        <v>0</v>
      </c>
      <c r="CZ2223" s="13" t="s">
        <v>29</v>
      </c>
      <c r="DA2223" s="13">
        <v>50</v>
      </c>
      <c r="DB2223" s="22">
        <f t="shared" si="856"/>
        <v>0</v>
      </c>
      <c r="DD2223" s="24"/>
      <c r="DF2223" s="163"/>
      <c r="DH2223" s="24"/>
      <c r="DI2223" s="447"/>
      <c r="DJ2223" s="163"/>
    </row>
    <row r="2224" spans="1:114" s="7" customFormat="1">
      <c r="A2224" s="277">
        <f t="shared" si="840"/>
        <v>50</v>
      </c>
      <c r="B2224" s="21" t="e">
        <f>'Calculateur de trading'!I2224/C2224/W2224</f>
        <v>#DIV/0!</v>
      </c>
      <c r="C2224" s="278">
        <f t="shared" si="841"/>
        <v>10</v>
      </c>
      <c r="D2224" s="426"/>
      <c r="E2224" s="273">
        <f t="shared" si="842"/>
        <v>100</v>
      </c>
      <c r="F2224" s="271">
        <f t="shared" si="834"/>
        <v>2</v>
      </c>
      <c r="G2224" s="271" t="e">
        <f t="shared" si="835"/>
        <v>#DIV/0!</v>
      </c>
      <c r="H2224" s="272">
        <f t="shared" si="836"/>
        <v>20</v>
      </c>
      <c r="I2224" s="270"/>
      <c r="J2224" s="273">
        <f t="shared" si="843"/>
        <v>200</v>
      </c>
      <c r="K2224" s="271">
        <f t="shared" si="837"/>
        <v>4</v>
      </c>
      <c r="L2224" s="271" t="e">
        <f t="shared" si="838"/>
        <v>#DIV/0!</v>
      </c>
      <c r="M2224" s="272">
        <f t="shared" si="839"/>
        <v>40</v>
      </c>
      <c r="N2224" s="389"/>
      <c r="O2224" s="455" t="e">
        <f>(A2224*B2224*W2224)+(B2224*'Calculateur de trading'!H2224)</f>
        <v>#DIV/0!</v>
      </c>
      <c r="P2224" s="274" t="e">
        <f>O2224/'Déscriptions des trades'!CK2224</f>
        <v>#DIV/0!</v>
      </c>
      <c r="Q2224" s="456" t="e">
        <f>'Déscriptions des trades'!CK2224-O2224</f>
        <v>#DIV/0!</v>
      </c>
      <c r="R2224" s="466" t="e">
        <f t="shared" si="844"/>
        <v>#DIV/0!</v>
      </c>
      <c r="S2224" s="389"/>
      <c r="T2224" s="12"/>
      <c r="U2224" s="25"/>
      <c r="V2224" s="15"/>
      <c r="W2224" s="490">
        <f t="shared" si="848"/>
        <v>0</v>
      </c>
      <c r="X2224" s="21" t="e">
        <f>W2224*U2224/'Déscriptions des trades'!CK2224*'Déscriptions des trades'!B2224</f>
        <v>#DIV/0!</v>
      </c>
      <c r="Y2224" s="459"/>
      <c r="Z2224" s="389"/>
      <c r="AA2224" s="23">
        <f t="shared" si="845"/>
        <v>0.1</v>
      </c>
      <c r="AB2224" s="17" t="e">
        <f>(AA2224*'Déscriptions des trades'!U2224*'Déscriptions des trades'!B2224/'Déscriptions des trades'!CK2224)*'Déscriptions des trades'!W2224</f>
        <v>#DIV/0!</v>
      </c>
      <c r="AC2224" s="265" t="e">
        <f>AB2224*'Déscriptions des trades'!CK2224</f>
        <v>#DIV/0!</v>
      </c>
      <c r="AD2224" s="266" t="e">
        <f>'Déscriptions des trades'!CK2224-AC2224</f>
        <v>#DIV/0!</v>
      </c>
      <c r="AE2224" s="389"/>
      <c r="AF2224" s="399">
        <v>2220</v>
      </c>
      <c r="AG2224" s="389"/>
      <c r="AH2224" s="20"/>
      <c r="AI2224" s="303"/>
      <c r="AJ2224" s="307"/>
      <c r="AK2224" s="161"/>
      <c r="AL2224" s="305"/>
      <c r="AM2224" s="305"/>
      <c r="AN2224" s="162"/>
      <c r="AO2224" s="439"/>
      <c r="AP2224" s="162"/>
      <c r="AQ2224" s="113"/>
      <c r="AR2224" s="113"/>
      <c r="AS2224" s="384"/>
      <c r="AT2224" s="306"/>
      <c r="AU2224" s="306"/>
      <c r="AV2224" s="160"/>
      <c r="AW2224" s="158"/>
      <c r="AX2224" s="385"/>
      <c r="AY2224" s="453"/>
      <c r="AZ2224" s="165"/>
      <c r="BA2224" s="301"/>
      <c r="BB2224" s="165"/>
      <c r="BC2224" s="301"/>
      <c r="BD2224" s="165"/>
      <c r="BE2224" s="302"/>
      <c r="BF2224" s="302"/>
      <c r="BG2224" s="165"/>
      <c r="BH2224" s="303"/>
      <c r="BI2224" s="165"/>
      <c r="BJ2224" s="304"/>
      <c r="BK2224" s="394"/>
      <c r="BL2224" s="302"/>
      <c r="BM2224" s="302"/>
      <c r="BN2224" s="394"/>
      <c r="BO2224" s="302"/>
      <c r="BP2224" s="13"/>
      <c r="BQ2224" s="302"/>
      <c r="BR2224" s="13"/>
      <c r="BS2224" s="302"/>
      <c r="BT2224" s="13"/>
      <c r="BU2224" s="302"/>
      <c r="BV2224" s="386"/>
      <c r="BW2224" s="303"/>
      <c r="BX2224" s="303"/>
      <c r="BY2224" s="302"/>
      <c r="BZ2224" s="302"/>
      <c r="CA2224" s="387"/>
      <c r="CB2224" s="395"/>
      <c r="CC2224" s="12"/>
      <c r="CD2224" s="304"/>
      <c r="CE2224" s="14"/>
      <c r="CF2224" s="395"/>
      <c r="CG2224" s="397"/>
      <c r="CH2224" s="300">
        <f t="shared" si="849"/>
        <v>0</v>
      </c>
      <c r="CI2224" s="26"/>
      <c r="CJ2224" s="17">
        <f t="shared" si="846"/>
        <v>0</v>
      </c>
      <c r="CK2224" s="18">
        <f t="shared" si="857"/>
        <v>12.89</v>
      </c>
      <c r="CM2224" s="164"/>
      <c r="CN2224" s="302"/>
      <c r="CO2224" s="13">
        <f t="shared" si="850"/>
        <v>0</v>
      </c>
      <c r="CP2224" s="302"/>
      <c r="CQ2224" s="13">
        <f t="shared" si="851"/>
        <v>0</v>
      </c>
      <c r="CR2224" s="302"/>
      <c r="CS2224" s="13">
        <f t="shared" si="852"/>
        <v>0</v>
      </c>
      <c r="CT2224" s="302"/>
      <c r="CU2224" s="13">
        <f t="shared" si="847"/>
        <v>0</v>
      </c>
      <c r="CV2224" s="302"/>
      <c r="CW2224" s="13">
        <f t="shared" si="853"/>
        <v>0</v>
      </c>
      <c r="CX2224" s="13">
        <f t="shared" si="854"/>
        <v>0</v>
      </c>
      <c r="CY2224" s="251">
        <f t="shared" si="855"/>
        <v>0</v>
      </c>
      <c r="CZ2224" s="13" t="s">
        <v>29</v>
      </c>
      <c r="DA2224" s="13">
        <v>50</v>
      </c>
      <c r="DB2224" s="22">
        <f t="shared" si="856"/>
        <v>0</v>
      </c>
      <c r="DD2224" s="24"/>
      <c r="DF2224" s="163"/>
      <c r="DH2224" s="24"/>
      <c r="DI2224" s="447"/>
      <c r="DJ2224" s="163"/>
    </row>
    <row r="2225" spans="1:114" s="7" customFormat="1">
      <c r="A2225" s="277">
        <f t="shared" si="840"/>
        <v>50</v>
      </c>
      <c r="B2225" s="21" t="e">
        <f>'Calculateur de trading'!I2225/C2225/W2225</f>
        <v>#DIV/0!</v>
      </c>
      <c r="C2225" s="278">
        <f t="shared" si="841"/>
        <v>10</v>
      </c>
      <c r="D2225" s="426"/>
      <c r="E2225" s="273">
        <f t="shared" si="842"/>
        <v>100</v>
      </c>
      <c r="F2225" s="271">
        <f t="shared" si="834"/>
        <v>2</v>
      </c>
      <c r="G2225" s="271" t="e">
        <f t="shared" si="835"/>
        <v>#DIV/0!</v>
      </c>
      <c r="H2225" s="272">
        <f t="shared" si="836"/>
        <v>20</v>
      </c>
      <c r="I2225" s="270"/>
      <c r="J2225" s="273">
        <f t="shared" si="843"/>
        <v>200</v>
      </c>
      <c r="K2225" s="271">
        <f t="shared" si="837"/>
        <v>4</v>
      </c>
      <c r="L2225" s="271" t="e">
        <f t="shared" si="838"/>
        <v>#DIV/0!</v>
      </c>
      <c r="M2225" s="272">
        <f t="shared" si="839"/>
        <v>40</v>
      </c>
      <c r="N2225" s="389"/>
      <c r="O2225" s="455" t="e">
        <f>(A2225*B2225*W2225)+(B2225*'Calculateur de trading'!H2225)</f>
        <v>#DIV/0!</v>
      </c>
      <c r="P2225" s="274" t="e">
        <f>O2225/'Déscriptions des trades'!CK2225</f>
        <v>#DIV/0!</v>
      </c>
      <c r="Q2225" s="456" t="e">
        <f>'Déscriptions des trades'!CK2225-O2225</f>
        <v>#DIV/0!</v>
      </c>
      <c r="R2225" s="466" t="e">
        <f t="shared" si="844"/>
        <v>#DIV/0!</v>
      </c>
      <c r="S2225" s="389"/>
      <c r="T2225" s="12"/>
      <c r="U2225" s="25"/>
      <c r="V2225" s="15"/>
      <c r="W2225" s="490">
        <f t="shared" si="848"/>
        <v>0</v>
      </c>
      <c r="X2225" s="21" t="e">
        <f>W2225*U2225/'Déscriptions des trades'!CK2225*'Déscriptions des trades'!B2225</f>
        <v>#DIV/0!</v>
      </c>
      <c r="Y2225" s="459"/>
      <c r="Z2225" s="389"/>
      <c r="AA2225" s="23">
        <f t="shared" si="845"/>
        <v>0.1</v>
      </c>
      <c r="AB2225" s="17" t="e">
        <f>(AA2225*'Déscriptions des trades'!U2225*'Déscriptions des trades'!B2225/'Déscriptions des trades'!CK2225)*'Déscriptions des trades'!W2225</f>
        <v>#DIV/0!</v>
      </c>
      <c r="AC2225" s="265" t="e">
        <f>AB2225*'Déscriptions des trades'!CK2225</f>
        <v>#DIV/0!</v>
      </c>
      <c r="AD2225" s="266" t="e">
        <f>'Déscriptions des trades'!CK2225-AC2225</f>
        <v>#DIV/0!</v>
      </c>
      <c r="AE2225" s="389"/>
      <c r="AF2225" s="399">
        <v>2221</v>
      </c>
      <c r="AG2225" s="389"/>
      <c r="AH2225" s="20"/>
      <c r="AI2225" s="303"/>
      <c r="AJ2225" s="307"/>
      <c r="AK2225" s="161"/>
      <c r="AL2225" s="305"/>
      <c r="AM2225" s="305"/>
      <c r="AN2225" s="162"/>
      <c r="AO2225" s="439"/>
      <c r="AP2225" s="162"/>
      <c r="AQ2225" s="113"/>
      <c r="AR2225" s="113"/>
      <c r="AS2225" s="384"/>
      <c r="AT2225" s="306"/>
      <c r="AU2225" s="306"/>
      <c r="AV2225" s="160"/>
      <c r="AW2225" s="158"/>
      <c r="AX2225" s="385"/>
      <c r="AY2225" s="453"/>
      <c r="AZ2225" s="165"/>
      <c r="BA2225" s="301"/>
      <c r="BB2225" s="165"/>
      <c r="BC2225" s="301"/>
      <c r="BD2225" s="165"/>
      <c r="BE2225" s="302"/>
      <c r="BF2225" s="302"/>
      <c r="BG2225" s="165"/>
      <c r="BH2225" s="303"/>
      <c r="BI2225" s="165"/>
      <c r="BJ2225" s="304"/>
      <c r="BK2225" s="394"/>
      <c r="BL2225" s="302"/>
      <c r="BM2225" s="302"/>
      <c r="BN2225" s="394"/>
      <c r="BO2225" s="302"/>
      <c r="BP2225" s="13"/>
      <c r="BQ2225" s="302"/>
      <c r="BR2225" s="13"/>
      <c r="BS2225" s="302"/>
      <c r="BT2225" s="13"/>
      <c r="BU2225" s="302"/>
      <c r="BV2225" s="386"/>
      <c r="BW2225" s="303"/>
      <c r="BX2225" s="303"/>
      <c r="BY2225" s="302"/>
      <c r="BZ2225" s="302"/>
      <c r="CA2225" s="387"/>
      <c r="CB2225" s="395"/>
      <c r="CC2225" s="12"/>
      <c r="CD2225" s="304"/>
      <c r="CE2225" s="14"/>
      <c r="CF2225" s="395"/>
      <c r="CG2225" s="397"/>
      <c r="CH2225" s="300">
        <f t="shared" si="849"/>
        <v>0</v>
      </c>
      <c r="CI2225" s="26"/>
      <c r="CJ2225" s="17">
        <f t="shared" si="846"/>
        <v>0</v>
      </c>
      <c r="CK2225" s="18">
        <f t="shared" si="857"/>
        <v>12.89</v>
      </c>
      <c r="CM2225" s="164"/>
      <c r="CN2225" s="302"/>
      <c r="CO2225" s="13">
        <f t="shared" si="850"/>
        <v>0</v>
      </c>
      <c r="CP2225" s="302"/>
      <c r="CQ2225" s="13">
        <f t="shared" si="851"/>
        <v>0</v>
      </c>
      <c r="CR2225" s="302"/>
      <c r="CS2225" s="13">
        <f t="shared" si="852"/>
        <v>0</v>
      </c>
      <c r="CT2225" s="302"/>
      <c r="CU2225" s="13">
        <f t="shared" si="847"/>
        <v>0</v>
      </c>
      <c r="CV2225" s="302"/>
      <c r="CW2225" s="13">
        <f t="shared" si="853"/>
        <v>0</v>
      </c>
      <c r="CX2225" s="13">
        <f t="shared" si="854"/>
        <v>0</v>
      </c>
      <c r="CY2225" s="251">
        <f t="shared" si="855"/>
        <v>0</v>
      </c>
      <c r="CZ2225" s="13" t="s">
        <v>29</v>
      </c>
      <c r="DA2225" s="13">
        <v>50</v>
      </c>
      <c r="DB2225" s="22">
        <f t="shared" si="856"/>
        <v>0</v>
      </c>
      <c r="DD2225" s="24"/>
      <c r="DF2225" s="163"/>
      <c r="DH2225" s="24"/>
      <c r="DI2225" s="447"/>
      <c r="DJ2225" s="163"/>
    </row>
    <row r="2226" spans="1:114" s="7" customFormat="1">
      <c r="A2226" s="277">
        <f t="shared" si="840"/>
        <v>50</v>
      </c>
      <c r="B2226" s="21" t="e">
        <f>'Calculateur de trading'!I2226/C2226/W2226</f>
        <v>#DIV/0!</v>
      </c>
      <c r="C2226" s="278">
        <f t="shared" si="841"/>
        <v>10</v>
      </c>
      <c r="D2226" s="278"/>
      <c r="E2226" s="273">
        <f t="shared" si="842"/>
        <v>100</v>
      </c>
      <c r="F2226" s="271">
        <f t="shared" si="834"/>
        <v>2</v>
      </c>
      <c r="G2226" s="271" t="e">
        <f t="shared" si="835"/>
        <v>#DIV/0!</v>
      </c>
      <c r="H2226" s="272">
        <f t="shared" si="836"/>
        <v>20</v>
      </c>
      <c r="I2226" s="270"/>
      <c r="J2226" s="273">
        <f t="shared" si="843"/>
        <v>200</v>
      </c>
      <c r="K2226" s="271">
        <f t="shared" si="837"/>
        <v>4</v>
      </c>
      <c r="L2226" s="271" t="e">
        <f t="shared" si="838"/>
        <v>#DIV/0!</v>
      </c>
      <c r="M2226" s="272">
        <f t="shared" si="839"/>
        <v>40</v>
      </c>
      <c r="N2226" s="389"/>
      <c r="O2226" s="455" t="e">
        <f>(A2226*B2226*W2226)+(B2226*'Calculateur de trading'!H2226)</f>
        <v>#DIV/0!</v>
      </c>
      <c r="P2226" s="274" t="e">
        <f>O2226/'Déscriptions des trades'!CK2226</f>
        <v>#DIV/0!</v>
      </c>
      <c r="Q2226" s="456" t="e">
        <f>'Déscriptions des trades'!CK2226-O2226</f>
        <v>#DIV/0!</v>
      </c>
      <c r="R2226" s="466" t="e">
        <f t="shared" si="844"/>
        <v>#DIV/0!</v>
      </c>
      <c r="S2226" s="389"/>
      <c r="T2226" s="12"/>
      <c r="U2226" s="25"/>
      <c r="V2226" s="15"/>
      <c r="W2226" s="490">
        <f t="shared" si="848"/>
        <v>0</v>
      </c>
      <c r="X2226" s="21" t="e">
        <f>W2226*U2226/'Déscriptions des trades'!CK2226*'Déscriptions des trades'!B2226</f>
        <v>#DIV/0!</v>
      </c>
      <c r="Y2226" s="459"/>
      <c r="Z2226" s="389"/>
      <c r="AA2226" s="23">
        <f t="shared" si="845"/>
        <v>0.1</v>
      </c>
      <c r="AB2226" s="17" t="e">
        <f>(AA2226*'Déscriptions des trades'!U2226*'Déscriptions des trades'!B2226/'Déscriptions des trades'!CK2226)*'Déscriptions des trades'!W2226</f>
        <v>#DIV/0!</v>
      </c>
      <c r="AC2226" s="265" t="e">
        <f>AB2226*'Déscriptions des trades'!CK2226</f>
        <v>#DIV/0!</v>
      </c>
      <c r="AD2226" s="266" t="e">
        <f>'Déscriptions des trades'!CK2226-AC2226</f>
        <v>#DIV/0!</v>
      </c>
      <c r="AE2226" s="389"/>
      <c r="AF2226" s="399">
        <v>2222</v>
      </c>
      <c r="AG2226" s="389"/>
      <c r="AH2226" s="20"/>
      <c r="AI2226" s="303"/>
      <c r="AJ2226" s="307"/>
      <c r="AK2226" s="161"/>
      <c r="AL2226" s="305"/>
      <c r="AM2226" s="305"/>
      <c r="AN2226" s="162"/>
      <c r="AO2226" s="439"/>
      <c r="AP2226" s="162"/>
      <c r="AQ2226" s="113"/>
      <c r="AR2226" s="113"/>
      <c r="AS2226" s="384"/>
      <c r="AT2226" s="306"/>
      <c r="AU2226" s="306"/>
      <c r="AV2226" s="160"/>
      <c r="AW2226" s="158"/>
      <c r="AX2226" s="385"/>
      <c r="AY2226" s="453"/>
      <c r="AZ2226" s="165"/>
      <c r="BA2226" s="301"/>
      <c r="BB2226" s="165"/>
      <c r="BC2226" s="301"/>
      <c r="BD2226" s="165"/>
      <c r="BE2226" s="302"/>
      <c r="BF2226" s="302"/>
      <c r="BG2226" s="165"/>
      <c r="BH2226" s="303"/>
      <c r="BI2226" s="165"/>
      <c r="BJ2226" s="304"/>
      <c r="BK2226" s="394"/>
      <c r="BL2226" s="302"/>
      <c r="BM2226" s="302"/>
      <c r="BN2226" s="394"/>
      <c r="BO2226" s="302"/>
      <c r="BP2226" s="13"/>
      <c r="BQ2226" s="302"/>
      <c r="BR2226" s="13"/>
      <c r="BS2226" s="302"/>
      <c r="BT2226" s="13"/>
      <c r="BU2226" s="302"/>
      <c r="BV2226" s="386"/>
      <c r="BW2226" s="303"/>
      <c r="BX2226" s="303"/>
      <c r="BY2226" s="302"/>
      <c r="BZ2226" s="302"/>
      <c r="CA2226" s="387"/>
      <c r="CB2226" s="395"/>
      <c r="CC2226" s="12"/>
      <c r="CD2226" s="304"/>
      <c r="CE2226" s="14"/>
      <c r="CF2226" s="395"/>
      <c r="CG2226" s="397"/>
      <c r="CH2226" s="300">
        <f t="shared" si="849"/>
        <v>0</v>
      </c>
      <c r="CI2226" s="26"/>
      <c r="CJ2226" s="17">
        <f t="shared" si="846"/>
        <v>0</v>
      </c>
      <c r="CK2226" s="18">
        <f t="shared" si="857"/>
        <v>12.89</v>
      </c>
      <c r="CM2226" s="164"/>
      <c r="CN2226" s="302"/>
      <c r="CO2226" s="13">
        <f t="shared" si="850"/>
        <v>0</v>
      </c>
      <c r="CP2226" s="302"/>
      <c r="CQ2226" s="13">
        <f t="shared" si="851"/>
        <v>0</v>
      </c>
      <c r="CR2226" s="302"/>
      <c r="CS2226" s="13">
        <f t="shared" si="852"/>
        <v>0</v>
      </c>
      <c r="CT2226" s="302"/>
      <c r="CU2226" s="13">
        <f t="shared" si="847"/>
        <v>0</v>
      </c>
      <c r="CV2226" s="302"/>
      <c r="CW2226" s="13">
        <f t="shared" si="853"/>
        <v>0</v>
      </c>
      <c r="CX2226" s="13">
        <f t="shared" si="854"/>
        <v>0</v>
      </c>
      <c r="CY2226" s="251">
        <f t="shared" si="855"/>
        <v>0</v>
      </c>
      <c r="CZ2226" s="13" t="s">
        <v>29</v>
      </c>
      <c r="DA2226" s="13">
        <v>50</v>
      </c>
      <c r="DB2226" s="22">
        <f t="shared" si="856"/>
        <v>0</v>
      </c>
      <c r="DD2226" s="24"/>
      <c r="DF2226" s="163"/>
      <c r="DH2226" s="24"/>
      <c r="DI2226" s="447"/>
      <c r="DJ2226" s="163"/>
    </row>
    <row r="2227" spans="1:114" s="7" customFormat="1">
      <c r="A2227" s="277">
        <f t="shared" si="840"/>
        <v>50</v>
      </c>
      <c r="B2227" s="21" t="e">
        <f>'Calculateur de trading'!I2227/C2227/W2227</f>
        <v>#DIV/0!</v>
      </c>
      <c r="C2227" s="278">
        <f t="shared" si="841"/>
        <v>10</v>
      </c>
      <c r="D2227" s="426"/>
      <c r="E2227" s="273">
        <f t="shared" si="842"/>
        <v>100</v>
      </c>
      <c r="F2227" s="271">
        <f t="shared" si="834"/>
        <v>2</v>
      </c>
      <c r="G2227" s="271" t="e">
        <f t="shared" si="835"/>
        <v>#DIV/0!</v>
      </c>
      <c r="H2227" s="272">
        <f t="shared" si="836"/>
        <v>20</v>
      </c>
      <c r="I2227" s="270"/>
      <c r="J2227" s="273">
        <f t="shared" si="843"/>
        <v>200</v>
      </c>
      <c r="K2227" s="271">
        <f t="shared" si="837"/>
        <v>4</v>
      </c>
      <c r="L2227" s="271" t="e">
        <f t="shared" si="838"/>
        <v>#DIV/0!</v>
      </c>
      <c r="M2227" s="272">
        <f t="shared" si="839"/>
        <v>40</v>
      </c>
      <c r="N2227" s="389"/>
      <c r="O2227" s="455" t="e">
        <f>(A2227*B2227*W2227)+(B2227*'Calculateur de trading'!H2227)</f>
        <v>#DIV/0!</v>
      </c>
      <c r="P2227" s="274" t="e">
        <f>O2227/'Déscriptions des trades'!CK2227</f>
        <v>#DIV/0!</v>
      </c>
      <c r="Q2227" s="456" t="e">
        <f>'Déscriptions des trades'!CK2227-O2227</f>
        <v>#DIV/0!</v>
      </c>
      <c r="R2227" s="466" t="e">
        <f t="shared" si="844"/>
        <v>#DIV/0!</v>
      </c>
      <c r="S2227" s="389"/>
      <c r="T2227" s="12"/>
      <c r="U2227" s="25"/>
      <c r="V2227" s="15"/>
      <c r="W2227" s="490">
        <f t="shared" si="848"/>
        <v>0</v>
      </c>
      <c r="X2227" s="21" t="e">
        <f>W2227*U2227/'Déscriptions des trades'!CK2227*'Déscriptions des trades'!B2227</f>
        <v>#DIV/0!</v>
      </c>
      <c r="Y2227" s="459"/>
      <c r="Z2227" s="389"/>
      <c r="AA2227" s="23">
        <f t="shared" si="845"/>
        <v>0.1</v>
      </c>
      <c r="AB2227" s="17" t="e">
        <f>(AA2227*'Déscriptions des trades'!U2227*'Déscriptions des trades'!B2227/'Déscriptions des trades'!CK2227)*'Déscriptions des trades'!W2227</f>
        <v>#DIV/0!</v>
      </c>
      <c r="AC2227" s="265" t="e">
        <f>AB2227*'Déscriptions des trades'!CK2227</f>
        <v>#DIV/0!</v>
      </c>
      <c r="AD2227" s="266" t="e">
        <f>'Déscriptions des trades'!CK2227-AC2227</f>
        <v>#DIV/0!</v>
      </c>
      <c r="AE2227" s="389"/>
      <c r="AF2227" s="399">
        <v>2223</v>
      </c>
      <c r="AG2227" s="389"/>
      <c r="AH2227" s="20"/>
      <c r="AI2227" s="303"/>
      <c r="AJ2227" s="307"/>
      <c r="AK2227" s="161"/>
      <c r="AL2227" s="305"/>
      <c r="AM2227" s="305"/>
      <c r="AN2227" s="162"/>
      <c r="AO2227" s="439"/>
      <c r="AP2227" s="162"/>
      <c r="AQ2227" s="113"/>
      <c r="AR2227" s="113"/>
      <c r="AS2227" s="384"/>
      <c r="AT2227" s="306"/>
      <c r="AU2227" s="306"/>
      <c r="AV2227" s="160"/>
      <c r="AW2227" s="158"/>
      <c r="AX2227" s="385"/>
      <c r="AY2227" s="453"/>
      <c r="AZ2227" s="165"/>
      <c r="BA2227" s="301"/>
      <c r="BB2227" s="165"/>
      <c r="BC2227" s="301"/>
      <c r="BD2227" s="165"/>
      <c r="BE2227" s="302"/>
      <c r="BF2227" s="302"/>
      <c r="BG2227" s="165"/>
      <c r="BH2227" s="303"/>
      <c r="BI2227" s="165"/>
      <c r="BJ2227" s="304"/>
      <c r="BK2227" s="394"/>
      <c r="BL2227" s="302"/>
      <c r="BM2227" s="302"/>
      <c r="BN2227" s="394"/>
      <c r="BO2227" s="302"/>
      <c r="BP2227" s="13"/>
      <c r="BQ2227" s="302"/>
      <c r="BR2227" s="13"/>
      <c r="BS2227" s="302"/>
      <c r="BT2227" s="13"/>
      <c r="BU2227" s="302"/>
      <c r="BV2227" s="386"/>
      <c r="BW2227" s="303"/>
      <c r="BX2227" s="303"/>
      <c r="BY2227" s="302"/>
      <c r="BZ2227" s="302"/>
      <c r="CA2227" s="387"/>
      <c r="CB2227" s="395"/>
      <c r="CC2227" s="12"/>
      <c r="CD2227" s="304"/>
      <c r="CE2227" s="14"/>
      <c r="CF2227" s="395"/>
      <c r="CG2227" s="397"/>
      <c r="CH2227" s="300">
        <f t="shared" si="849"/>
        <v>0</v>
      </c>
      <c r="CI2227" s="26"/>
      <c r="CJ2227" s="17">
        <f t="shared" si="846"/>
        <v>0</v>
      </c>
      <c r="CK2227" s="18">
        <f t="shared" si="857"/>
        <v>12.89</v>
      </c>
      <c r="CM2227" s="164"/>
      <c r="CN2227" s="302"/>
      <c r="CO2227" s="13">
        <f t="shared" si="850"/>
        <v>0</v>
      </c>
      <c r="CP2227" s="302"/>
      <c r="CQ2227" s="13">
        <f t="shared" si="851"/>
        <v>0</v>
      </c>
      <c r="CR2227" s="302"/>
      <c r="CS2227" s="13">
        <f t="shared" si="852"/>
        <v>0</v>
      </c>
      <c r="CT2227" s="302"/>
      <c r="CU2227" s="13">
        <f t="shared" si="847"/>
        <v>0</v>
      </c>
      <c r="CV2227" s="302"/>
      <c r="CW2227" s="13">
        <f t="shared" si="853"/>
        <v>0</v>
      </c>
      <c r="CX2227" s="13">
        <f t="shared" si="854"/>
        <v>0</v>
      </c>
      <c r="CY2227" s="251">
        <f t="shared" si="855"/>
        <v>0</v>
      </c>
      <c r="CZ2227" s="13" t="s">
        <v>29</v>
      </c>
      <c r="DA2227" s="13">
        <v>50</v>
      </c>
      <c r="DB2227" s="22">
        <f t="shared" si="856"/>
        <v>0</v>
      </c>
      <c r="DD2227" s="24"/>
      <c r="DF2227" s="163"/>
      <c r="DH2227" s="24"/>
      <c r="DI2227" s="447"/>
      <c r="DJ2227" s="163"/>
    </row>
    <row r="2228" spans="1:114" s="7" customFormat="1">
      <c r="A2228" s="277">
        <f t="shared" si="840"/>
        <v>50</v>
      </c>
      <c r="B2228" s="21" t="e">
        <f>'Calculateur de trading'!I2228/C2228/W2228</f>
        <v>#DIV/0!</v>
      </c>
      <c r="C2228" s="278">
        <f t="shared" si="841"/>
        <v>10</v>
      </c>
      <c r="D2228" s="278"/>
      <c r="E2228" s="273">
        <f t="shared" si="842"/>
        <v>100</v>
      </c>
      <c r="F2228" s="271">
        <f t="shared" si="834"/>
        <v>2</v>
      </c>
      <c r="G2228" s="271" t="e">
        <f t="shared" si="835"/>
        <v>#DIV/0!</v>
      </c>
      <c r="H2228" s="272">
        <f t="shared" si="836"/>
        <v>20</v>
      </c>
      <c r="I2228" s="270"/>
      <c r="J2228" s="273">
        <f t="shared" si="843"/>
        <v>200</v>
      </c>
      <c r="K2228" s="271">
        <f t="shared" si="837"/>
        <v>4</v>
      </c>
      <c r="L2228" s="271" t="e">
        <f t="shared" si="838"/>
        <v>#DIV/0!</v>
      </c>
      <c r="M2228" s="272">
        <f t="shared" si="839"/>
        <v>40</v>
      </c>
      <c r="N2228" s="389"/>
      <c r="O2228" s="455" t="e">
        <f>(A2228*B2228*W2228)+(B2228*'Calculateur de trading'!H2228)</f>
        <v>#DIV/0!</v>
      </c>
      <c r="P2228" s="274" t="e">
        <f>O2228/'Déscriptions des trades'!CK2228</f>
        <v>#DIV/0!</v>
      </c>
      <c r="Q2228" s="456" t="e">
        <f>'Déscriptions des trades'!CK2228-O2228</f>
        <v>#DIV/0!</v>
      </c>
      <c r="R2228" s="466" t="e">
        <f t="shared" si="844"/>
        <v>#DIV/0!</v>
      </c>
      <c r="S2228" s="389"/>
      <c r="T2228" s="12"/>
      <c r="U2228" s="25"/>
      <c r="V2228" s="15"/>
      <c r="W2228" s="490">
        <f t="shared" si="848"/>
        <v>0</v>
      </c>
      <c r="X2228" s="21" t="e">
        <f>W2228*U2228/'Déscriptions des trades'!CK2228*'Déscriptions des trades'!B2228</f>
        <v>#DIV/0!</v>
      </c>
      <c r="Y2228" s="459"/>
      <c r="Z2228" s="389"/>
      <c r="AA2228" s="23">
        <f t="shared" si="845"/>
        <v>0.1</v>
      </c>
      <c r="AB2228" s="17" t="e">
        <f>(AA2228*'Déscriptions des trades'!U2228*'Déscriptions des trades'!B2228/'Déscriptions des trades'!CK2228)*'Déscriptions des trades'!W2228</f>
        <v>#DIV/0!</v>
      </c>
      <c r="AC2228" s="265" t="e">
        <f>AB2228*'Déscriptions des trades'!CK2228</f>
        <v>#DIV/0!</v>
      </c>
      <c r="AD2228" s="266" t="e">
        <f>'Déscriptions des trades'!CK2228-AC2228</f>
        <v>#DIV/0!</v>
      </c>
      <c r="AE2228" s="389"/>
      <c r="AF2228" s="399">
        <v>2224</v>
      </c>
      <c r="AG2228" s="389"/>
      <c r="AH2228" s="20"/>
      <c r="AI2228" s="303"/>
      <c r="AJ2228" s="307"/>
      <c r="AK2228" s="161"/>
      <c r="AL2228" s="305"/>
      <c r="AM2228" s="305"/>
      <c r="AN2228" s="162"/>
      <c r="AO2228" s="439"/>
      <c r="AP2228" s="162"/>
      <c r="AQ2228" s="113"/>
      <c r="AR2228" s="113"/>
      <c r="AS2228" s="384"/>
      <c r="AT2228" s="306"/>
      <c r="AU2228" s="306"/>
      <c r="AV2228" s="160"/>
      <c r="AW2228" s="158"/>
      <c r="AX2228" s="385"/>
      <c r="AY2228" s="453"/>
      <c r="AZ2228" s="165"/>
      <c r="BA2228" s="301"/>
      <c r="BB2228" s="165"/>
      <c r="BC2228" s="301"/>
      <c r="BD2228" s="165"/>
      <c r="BE2228" s="302"/>
      <c r="BF2228" s="302"/>
      <c r="BG2228" s="165"/>
      <c r="BH2228" s="303"/>
      <c r="BI2228" s="165"/>
      <c r="BJ2228" s="304"/>
      <c r="BK2228" s="394"/>
      <c r="BL2228" s="302"/>
      <c r="BM2228" s="302"/>
      <c r="BN2228" s="394"/>
      <c r="BO2228" s="302"/>
      <c r="BP2228" s="13"/>
      <c r="BQ2228" s="302"/>
      <c r="BR2228" s="13"/>
      <c r="BS2228" s="302"/>
      <c r="BT2228" s="13"/>
      <c r="BU2228" s="302"/>
      <c r="BV2228" s="386"/>
      <c r="BW2228" s="303"/>
      <c r="BX2228" s="303"/>
      <c r="BY2228" s="302"/>
      <c r="BZ2228" s="302"/>
      <c r="CA2228" s="387"/>
      <c r="CB2228" s="395"/>
      <c r="CC2228" s="12"/>
      <c r="CD2228" s="304"/>
      <c r="CE2228" s="14"/>
      <c r="CF2228" s="395"/>
      <c r="CG2228" s="397"/>
      <c r="CH2228" s="300">
        <f t="shared" si="849"/>
        <v>0</v>
      </c>
      <c r="CI2228" s="26"/>
      <c r="CJ2228" s="17">
        <f t="shared" si="846"/>
        <v>0</v>
      </c>
      <c r="CK2228" s="18">
        <f t="shared" si="857"/>
        <v>12.89</v>
      </c>
      <c r="CM2228" s="164"/>
      <c r="CN2228" s="302"/>
      <c r="CO2228" s="13">
        <f t="shared" si="850"/>
        <v>0</v>
      </c>
      <c r="CP2228" s="302"/>
      <c r="CQ2228" s="13">
        <f t="shared" si="851"/>
        <v>0</v>
      </c>
      <c r="CR2228" s="302"/>
      <c r="CS2228" s="13">
        <f t="shared" si="852"/>
        <v>0</v>
      </c>
      <c r="CT2228" s="302"/>
      <c r="CU2228" s="13">
        <f t="shared" si="847"/>
        <v>0</v>
      </c>
      <c r="CV2228" s="302"/>
      <c r="CW2228" s="13">
        <f t="shared" si="853"/>
        <v>0</v>
      </c>
      <c r="CX2228" s="13">
        <f t="shared" si="854"/>
        <v>0</v>
      </c>
      <c r="CY2228" s="251">
        <f t="shared" si="855"/>
        <v>0</v>
      </c>
      <c r="CZ2228" s="13" t="s">
        <v>29</v>
      </c>
      <c r="DA2228" s="13">
        <v>50</v>
      </c>
      <c r="DB2228" s="22">
        <f t="shared" si="856"/>
        <v>0</v>
      </c>
      <c r="DD2228" s="24"/>
      <c r="DF2228" s="163"/>
      <c r="DH2228" s="24"/>
      <c r="DI2228" s="447"/>
      <c r="DJ2228" s="163"/>
    </row>
    <row r="2229" spans="1:114" s="7" customFormat="1">
      <c r="A2229" s="277">
        <f t="shared" si="840"/>
        <v>50</v>
      </c>
      <c r="B2229" s="21" t="e">
        <f>'Calculateur de trading'!I2229/C2229/W2229</f>
        <v>#DIV/0!</v>
      </c>
      <c r="C2229" s="278">
        <f t="shared" si="841"/>
        <v>10</v>
      </c>
      <c r="D2229" s="426"/>
      <c r="E2229" s="273">
        <f t="shared" si="842"/>
        <v>100</v>
      </c>
      <c r="F2229" s="271">
        <f t="shared" si="834"/>
        <v>2</v>
      </c>
      <c r="G2229" s="271" t="e">
        <f t="shared" si="835"/>
        <v>#DIV/0!</v>
      </c>
      <c r="H2229" s="272">
        <f t="shared" si="836"/>
        <v>20</v>
      </c>
      <c r="I2229" s="270"/>
      <c r="J2229" s="273">
        <f t="shared" si="843"/>
        <v>200</v>
      </c>
      <c r="K2229" s="271">
        <f t="shared" si="837"/>
        <v>4</v>
      </c>
      <c r="L2229" s="271" t="e">
        <f t="shared" si="838"/>
        <v>#DIV/0!</v>
      </c>
      <c r="M2229" s="272">
        <f t="shared" si="839"/>
        <v>40</v>
      </c>
      <c r="N2229" s="389"/>
      <c r="O2229" s="455" t="e">
        <f>(A2229*B2229*W2229)+(B2229*'Calculateur de trading'!H2229)</f>
        <v>#DIV/0!</v>
      </c>
      <c r="P2229" s="274" t="e">
        <f>O2229/'Déscriptions des trades'!CK2229</f>
        <v>#DIV/0!</v>
      </c>
      <c r="Q2229" s="456" t="e">
        <f>'Déscriptions des trades'!CK2229-O2229</f>
        <v>#DIV/0!</v>
      </c>
      <c r="R2229" s="466" t="e">
        <f t="shared" si="844"/>
        <v>#DIV/0!</v>
      </c>
      <c r="S2229" s="389"/>
      <c r="T2229" s="12"/>
      <c r="U2229" s="25"/>
      <c r="V2229" s="15"/>
      <c r="W2229" s="490">
        <f t="shared" si="848"/>
        <v>0</v>
      </c>
      <c r="X2229" s="21" t="e">
        <f>W2229*U2229/'Déscriptions des trades'!CK2229*'Déscriptions des trades'!B2229</f>
        <v>#DIV/0!</v>
      </c>
      <c r="Y2229" s="459"/>
      <c r="Z2229" s="389"/>
      <c r="AA2229" s="23">
        <f t="shared" si="845"/>
        <v>0.1</v>
      </c>
      <c r="AB2229" s="17" t="e">
        <f>(AA2229*'Déscriptions des trades'!U2229*'Déscriptions des trades'!B2229/'Déscriptions des trades'!CK2229)*'Déscriptions des trades'!W2229</f>
        <v>#DIV/0!</v>
      </c>
      <c r="AC2229" s="265" t="e">
        <f>AB2229*'Déscriptions des trades'!CK2229</f>
        <v>#DIV/0!</v>
      </c>
      <c r="AD2229" s="266" t="e">
        <f>'Déscriptions des trades'!CK2229-AC2229</f>
        <v>#DIV/0!</v>
      </c>
      <c r="AE2229" s="389"/>
      <c r="AF2229" s="399">
        <v>2225</v>
      </c>
      <c r="AG2229" s="389"/>
      <c r="AH2229" s="20"/>
      <c r="AI2229" s="303"/>
      <c r="AJ2229" s="307"/>
      <c r="AK2229" s="161"/>
      <c r="AL2229" s="305"/>
      <c r="AM2229" s="305"/>
      <c r="AN2229" s="162"/>
      <c r="AO2229" s="439"/>
      <c r="AP2229" s="162"/>
      <c r="AQ2229" s="113"/>
      <c r="AR2229" s="113"/>
      <c r="AS2229" s="384"/>
      <c r="AT2229" s="306"/>
      <c r="AU2229" s="306"/>
      <c r="AV2229" s="160"/>
      <c r="AW2229" s="158"/>
      <c r="AX2229" s="385"/>
      <c r="AY2229" s="453"/>
      <c r="AZ2229" s="165"/>
      <c r="BA2229" s="301"/>
      <c r="BB2229" s="165"/>
      <c r="BC2229" s="301"/>
      <c r="BD2229" s="165"/>
      <c r="BE2229" s="302"/>
      <c r="BF2229" s="302"/>
      <c r="BG2229" s="165"/>
      <c r="BH2229" s="303"/>
      <c r="BI2229" s="165"/>
      <c r="BJ2229" s="304"/>
      <c r="BK2229" s="394"/>
      <c r="BL2229" s="302"/>
      <c r="BM2229" s="302"/>
      <c r="BN2229" s="394"/>
      <c r="BO2229" s="302"/>
      <c r="BP2229" s="13"/>
      <c r="BQ2229" s="302"/>
      <c r="BR2229" s="13"/>
      <c r="BS2229" s="302"/>
      <c r="BT2229" s="13"/>
      <c r="BU2229" s="302"/>
      <c r="BV2229" s="386"/>
      <c r="BW2229" s="303"/>
      <c r="BX2229" s="303"/>
      <c r="BY2229" s="302"/>
      <c r="BZ2229" s="302"/>
      <c r="CA2229" s="387"/>
      <c r="CB2229" s="395"/>
      <c r="CC2229" s="12"/>
      <c r="CD2229" s="304"/>
      <c r="CE2229" s="14"/>
      <c r="CF2229" s="395"/>
      <c r="CG2229" s="397"/>
      <c r="CH2229" s="300">
        <f t="shared" si="849"/>
        <v>0</v>
      </c>
      <c r="CI2229" s="26"/>
      <c r="CJ2229" s="17">
        <f t="shared" si="846"/>
        <v>0</v>
      </c>
      <c r="CK2229" s="18">
        <f t="shared" si="857"/>
        <v>12.89</v>
      </c>
      <c r="CM2229" s="164"/>
      <c r="CN2229" s="302"/>
      <c r="CO2229" s="13">
        <f t="shared" si="850"/>
        <v>0</v>
      </c>
      <c r="CP2229" s="302"/>
      <c r="CQ2229" s="13">
        <f t="shared" si="851"/>
        <v>0</v>
      </c>
      <c r="CR2229" s="302"/>
      <c r="CS2229" s="13">
        <f t="shared" si="852"/>
        <v>0</v>
      </c>
      <c r="CT2229" s="302"/>
      <c r="CU2229" s="13">
        <f t="shared" si="847"/>
        <v>0</v>
      </c>
      <c r="CV2229" s="302"/>
      <c r="CW2229" s="13">
        <f t="shared" si="853"/>
        <v>0</v>
      </c>
      <c r="CX2229" s="13">
        <f t="shared" si="854"/>
        <v>0</v>
      </c>
      <c r="CY2229" s="251">
        <f t="shared" si="855"/>
        <v>0</v>
      </c>
      <c r="CZ2229" s="13" t="s">
        <v>29</v>
      </c>
      <c r="DA2229" s="13">
        <v>50</v>
      </c>
      <c r="DB2229" s="22">
        <f t="shared" si="856"/>
        <v>0</v>
      </c>
      <c r="DD2229" s="24"/>
      <c r="DF2229" s="163"/>
      <c r="DH2229" s="24"/>
      <c r="DI2229" s="447"/>
      <c r="DJ2229" s="163"/>
    </row>
    <row r="2230" spans="1:114" s="7" customFormat="1">
      <c r="A2230" s="277">
        <f t="shared" si="840"/>
        <v>50</v>
      </c>
      <c r="B2230" s="21" t="e">
        <f>'Calculateur de trading'!I2230/C2230/W2230</f>
        <v>#DIV/0!</v>
      </c>
      <c r="C2230" s="278">
        <f t="shared" si="841"/>
        <v>10</v>
      </c>
      <c r="D2230" s="278"/>
      <c r="E2230" s="273">
        <f t="shared" si="842"/>
        <v>100</v>
      </c>
      <c r="F2230" s="271">
        <f t="shared" si="834"/>
        <v>2</v>
      </c>
      <c r="G2230" s="271" t="e">
        <f t="shared" si="835"/>
        <v>#DIV/0!</v>
      </c>
      <c r="H2230" s="272">
        <f t="shared" si="836"/>
        <v>20</v>
      </c>
      <c r="I2230" s="270"/>
      <c r="J2230" s="273">
        <f t="shared" si="843"/>
        <v>200</v>
      </c>
      <c r="K2230" s="271">
        <f t="shared" si="837"/>
        <v>4</v>
      </c>
      <c r="L2230" s="271" t="e">
        <f t="shared" si="838"/>
        <v>#DIV/0!</v>
      </c>
      <c r="M2230" s="272">
        <f t="shared" si="839"/>
        <v>40</v>
      </c>
      <c r="N2230" s="389"/>
      <c r="O2230" s="455" t="e">
        <f>(A2230*B2230*W2230)+(B2230*'Calculateur de trading'!H2230)</f>
        <v>#DIV/0!</v>
      </c>
      <c r="P2230" s="274" t="e">
        <f>O2230/'Déscriptions des trades'!CK2230</f>
        <v>#DIV/0!</v>
      </c>
      <c r="Q2230" s="456" t="e">
        <f>'Déscriptions des trades'!CK2230-O2230</f>
        <v>#DIV/0!</v>
      </c>
      <c r="R2230" s="466" t="e">
        <f t="shared" si="844"/>
        <v>#DIV/0!</v>
      </c>
      <c r="S2230" s="389"/>
      <c r="T2230" s="12"/>
      <c r="U2230" s="25"/>
      <c r="V2230" s="15"/>
      <c r="W2230" s="490">
        <f t="shared" si="848"/>
        <v>0</v>
      </c>
      <c r="X2230" s="21" t="e">
        <f>W2230*U2230/'Déscriptions des trades'!CK2230*'Déscriptions des trades'!B2230</f>
        <v>#DIV/0!</v>
      </c>
      <c r="Y2230" s="459"/>
      <c r="Z2230" s="389"/>
      <c r="AA2230" s="23">
        <f t="shared" si="845"/>
        <v>0.1</v>
      </c>
      <c r="AB2230" s="17" t="e">
        <f>(AA2230*'Déscriptions des trades'!U2230*'Déscriptions des trades'!B2230/'Déscriptions des trades'!CK2230)*'Déscriptions des trades'!W2230</f>
        <v>#DIV/0!</v>
      </c>
      <c r="AC2230" s="265" t="e">
        <f>AB2230*'Déscriptions des trades'!CK2230</f>
        <v>#DIV/0!</v>
      </c>
      <c r="AD2230" s="266" t="e">
        <f>'Déscriptions des trades'!CK2230-AC2230</f>
        <v>#DIV/0!</v>
      </c>
      <c r="AE2230" s="389"/>
      <c r="AF2230" s="399">
        <v>2226</v>
      </c>
      <c r="AG2230" s="389"/>
      <c r="AH2230" s="20"/>
      <c r="AI2230" s="303"/>
      <c r="AJ2230" s="307"/>
      <c r="AK2230" s="161"/>
      <c r="AL2230" s="305"/>
      <c r="AM2230" s="305"/>
      <c r="AN2230" s="162"/>
      <c r="AO2230" s="439"/>
      <c r="AP2230" s="162"/>
      <c r="AQ2230" s="113"/>
      <c r="AR2230" s="113"/>
      <c r="AS2230" s="384"/>
      <c r="AT2230" s="306"/>
      <c r="AU2230" s="306"/>
      <c r="AV2230" s="160"/>
      <c r="AW2230" s="158"/>
      <c r="AX2230" s="385"/>
      <c r="AY2230" s="453"/>
      <c r="AZ2230" s="165"/>
      <c r="BA2230" s="301"/>
      <c r="BB2230" s="165"/>
      <c r="BC2230" s="301"/>
      <c r="BD2230" s="165"/>
      <c r="BE2230" s="302"/>
      <c r="BF2230" s="302"/>
      <c r="BG2230" s="165"/>
      <c r="BH2230" s="303"/>
      <c r="BI2230" s="165"/>
      <c r="BJ2230" s="304"/>
      <c r="BK2230" s="394"/>
      <c r="BL2230" s="302"/>
      <c r="BM2230" s="302"/>
      <c r="BN2230" s="394"/>
      <c r="BO2230" s="302"/>
      <c r="BP2230" s="13"/>
      <c r="BQ2230" s="302"/>
      <c r="BR2230" s="13"/>
      <c r="BS2230" s="302"/>
      <c r="BT2230" s="13"/>
      <c r="BU2230" s="302"/>
      <c r="BV2230" s="386"/>
      <c r="BW2230" s="303"/>
      <c r="BX2230" s="303"/>
      <c r="BY2230" s="302"/>
      <c r="BZ2230" s="302"/>
      <c r="CA2230" s="387"/>
      <c r="CB2230" s="395"/>
      <c r="CC2230" s="12"/>
      <c r="CD2230" s="304"/>
      <c r="CE2230" s="14"/>
      <c r="CF2230" s="395"/>
      <c r="CG2230" s="397"/>
      <c r="CH2230" s="300">
        <f t="shared" si="849"/>
        <v>0</v>
      </c>
      <c r="CI2230" s="26"/>
      <c r="CJ2230" s="17">
        <f t="shared" si="846"/>
        <v>0</v>
      </c>
      <c r="CK2230" s="18">
        <f t="shared" si="857"/>
        <v>12.89</v>
      </c>
      <c r="CM2230" s="164"/>
      <c r="CN2230" s="302"/>
      <c r="CO2230" s="13">
        <f t="shared" si="850"/>
        <v>0</v>
      </c>
      <c r="CP2230" s="302"/>
      <c r="CQ2230" s="13">
        <f t="shared" si="851"/>
        <v>0</v>
      </c>
      <c r="CR2230" s="302"/>
      <c r="CS2230" s="13">
        <f t="shared" si="852"/>
        <v>0</v>
      </c>
      <c r="CT2230" s="302"/>
      <c r="CU2230" s="13">
        <f t="shared" si="847"/>
        <v>0</v>
      </c>
      <c r="CV2230" s="302"/>
      <c r="CW2230" s="13">
        <f t="shared" si="853"/>
        <v>0</v>
      </c>
      <c r="CX2230" s="13">
        <f t="shared" si="854"/>
        <v>0</v>
      </c>
      <c r="CY2230" s="251">
        <f t="shared" si="855"/>
        <v>0</v>
      </c>
      <c r="CZ2230" s="13" t="s">
        <v>29</v>
      </c>
      <c r="DA2230" s="13">
        <v>50</v>
      </c>
      <c r="DB2230" s="22">
        <f t="shared" si="856"/>
        <v>0</v>
      </c>
      <c r="DD2230" s="24"/>
      <c r="DF2230" s="163"/>
      <c r="DH2230" s="24"/>
      <c r="DI2230" s="447"/>
      <c r="DJ2230" s="163"/>
    </row>
    <row r="2231" spans="1:114" s="7" customFormat="1">
      <c r="A2231" s="277">
        <f t="shared" si="840"/>
        <v>50</v>
      </c>
      <c r="B2231" s="21" t="e">
        <f>'Calculateur de trading'!I2231/C2231/W2231</f>
        <v>#DIV/0!</v>
      </c>
      <c r="C2231" s="278">
        <f t="shared" si="841"/>
        <v>10</v>
      </c>
      <c r="D2231" s="426"/>
      <c r="E2231" s="273">
        <f t="shared" si="842"/>
        <v>100</v>
      </c>
      <c r="F2231" s="271">
        <f t="shared" si="834"/>
        <v>2</v>
      </c>
      <c r="G2231" s="271" t="e">
        <f t="shared" si="835"/>
        <v>#DIV/0!</v>
      </c>
      <c r="H2231" s="272">
        <f t="shared" si="836"/>
        <v>20</v>
      </c>
      <c r="I2231" s="270"/>
      <c r="J2231" s="273">
        <f t="shared" si="843"/>
        <v>200</v>
      </c>
      <c r="K2231" s="271">
        <f t="shared" si="837"/>
        <v>4</v>
      </c>
      <c r="L2231" s="271" t="e">
        <f t="shared" si="838"/>
        <v>#DIV/0!</v>
      </c>
      <c r="M2231" s="272">
        <f t="shared" si="839"/>
        <v>40</v>
      </c>
      <c r="N2231" s="389"/>
      <c r="O2231" s="455" t="e">
        <f>(A2231*B2231*W2231)+(B2231*'Calculateur de trading'!H2231)</f>
        <v>#DIV/0!</v>
      </c>
      <c r="P2231" s="274" t="e">
        <f>O2231/'Déscriptions des trades'!CK2231</f>
        <v>#DIV/0!</v>
      </c>
      <c r="Q2231" s="456" t="e">
        <f>'Déscriptions des trades'!CK2231-O2231</f>
        <v>#DIV/0!</v>
      </c>
      <c r="R2231" s="466" t="e">
        <f t="shared" si="844"/>
        <v>#DIV/0!</v>
      </c>
      <c r="S2231" s="389"/>
      <c r="T2231" s="12"/>
      <c r="U2231" s="25"/>
      <c r="V2231" s="15"/>
      <c r="W2231" s="490">
        <f t="shared" si="848"/>
        <v>0</v>
      </c>
      <c r="X2231" s="21" t="e">
        <f>W2231*U2231/'Déscriptions des trades'!CK2231*'Déscriptions des trades'!B2231</f>
        <v>#DIV/0!</v>
      </c>
      <c r="Y2231" s="459"/>
      <c r="Z2231" s="389"/>
      <c r="AA2231" s="23">
        <f t="shared" si="845"/>
        <v>0.1</v>
      </c>
      <c r="AB2231" s="17" t="e">
        <f>(AA2231*'Déscriptions des trades'!U2231*'Déscriptions des trades'!B2231/'Déscriptions des trades'!CK2231)*'Déscriptions des trades'!W2231</f>
        <v>#DIV/0!</v>
      </c>
      <c r="AC2231" s="265" t="e">
        <f>AB2231*'Déscriptions des trades'!CK2231</f>
        <v>#DIV/0!</v>
      </c>
      <c r="AD2231" s="266" t="e">
        <f>'Déscriptions des trades'!CK2231-AC2231</f>
        <v>#DIV/0!</v>
      </c>
      <c r="AE2231" s="389"/>
      <c r="AF2231" s="399">
        <v>2227</v>
      </c>
      <c r="AG2231" s="389"/>
      <c r="AH2231" s="20"/>
      <c r="AI2231" s="303"/>
      <c r="AJ2231" s="307"/>
      <c r="AK2231" s="161"/>
      <c r="AL2231" s="305"/>
      <c r="AM2231" s="305"/>
      <c r="AN2231" s="162"/>
      <c r="AO2231" s="439"/>
      <c r="AP2231" s="162"/>
      <c r="AQ2231" s="113"/>
      <c r="AR2231" s="113"/>
      <c r="AS2231" s="384"/>
      <c r="AT2231" s="306"/>
      <c r="AU2231" s="306"/>
      <c r="AV2231" s="160"/>
      <c r="AW2231" s="158"/>
      <c r="AX2231" s="385"/>
      <c r="AY2231" s="453"/>
      <c r="AZ2231" s="165"/>
      <c r="BA2231" s="301"/>
      <c r="BB2231" s="165"/>
      <c r="BC2231" s="301"/>
      <c r="BD2231" s="165"/>
      <c r="BE2231" s="302"/>
      <c r="BF2231" s="302"/>
      <c r="BG2231" s="165"/>
      <c r="BH2231" s="303"/>
      <c r="BI2231" s="165"/>
      <c r="BJ2231" s="304"/>
      <c r="BK2231" s="394"/>
      <c r="BL2231" s="302"/>
      <c r="BM2231" s="302"/>
      <c r="BN2231" s="394"/>
      <c r="BO2231" s="302"/>
      <c r="BP2231" s="13"/>
      <c r="BQ2231" s="302"/>
      <c r="BR2231" s="13"/>
      <c r="BS2231" s="302"/>
      <c r="BT2231" s="13"/>
      <c r="BU2231" s="302"/>
      <c r="BV2231" s="386"/>
      <c r="BW2231" s="303"/>
      <c r="BX2231" s="303"/>
      <c r="BY2231" s="302"/>
      <c r="BZ2231" s="302"/>
      <c r="CA2231" s="387"/>
      <c r="CB2231" s="395"/>
      <c r="CC2231" s="12"/>
      <c r="CD2231" s="304"/>
      <c r="CE2231" s="14"/>
      <c r="CF2231" s="395"/>
      <c r="CG2231" s="397"/>
      <c r="CH2231" s="300">
        <f t="shared" si="849"/>
        <v>0</v>
      </c>
      <c r="CI2231" s="26"/>
      <c r="CJ2231" s="17">
        <f t="shared" si="846"/>
        <v>0</v>
      </c>
      <c r="CK2231" s="18">
        <f t="shared" si="857"/>
        <v>12.89</v>
      </c>
      <c r="CM2231" s="164"/>
      <c r="CN2231" s="302"/>
      <c r="CO2231" s="13">
        <f t="shared" si="850"/>
        <v>0</v>
      </c>
      <c r="CP2231" s="302"/>
      <c r="CQ2231" s="13">
        <f t="shared" si="851"/>
        <v>0</v>
      </c>
      <c r="CR2231" s="302"/>
      <c r="CS2231" s="13">
        <f t="shared" si="852"/>
        <v>0</v>
      </c>
      <c r="CT2231" s="302"/>
      <c r="CU2231" s="13">
        <f t="shared" si="847"/>
        <v>0</v>
      </c>
      <c r="CV2231" s="302"/>
      <c r="CW2231" s="13">
        <f t="shared" si="853"/>
        <v>0</v>
      </c>
      <c r="CX2231" s="13">
        <f t="shared" si="854"/>
        <v>0</v>
      </c>
      <c r="CY2231" s="251">
        <f t="shared" si="855"/>
        <v>0</v>
      </c>
      <c r="CZ2231" s="13" t="s">
        <v>29</v>
      </c>
      <c r="DA2231" s="13">
        <v>50</v>
      </c>
      <c r="DB2231" s="22">
        <f t="shared" si="856"/>
        <v>0</v>
      </c>
      <c r="DD2231" s="24"/>
      <c r="DF2231" s="163"/>
      <c r="DH2231" s="24"/>
      <c r="DI2231" s="447"/>
      <c r="DJ2231" s="163"/>
    </row>
    <row r="2232" spans="1:114" s="7" customFormat="1">
      <c r="A2232" s="277">
        <f t="shared" si="840"/>
        <v>50</v>
      </c>
      <c r="B2232" s="21" t="e">
        <f>'Calculateur de trading'!I2232/C2232/W2232</f>
        <v>#DIV/0!</v>
      </c>
      <c r="C2232" s="278">
        <f t="shared" si="841"/>
        <v>10</v>
      </c>
      <c r="D2232" s="426"/>
      <c r="E2232" s="273">
        <f t="shared" si="842"/>
        <v>100</v>
      </c>
      <c r="F2232" s="271">
        <f t="shared" si="834"/>
        <v>2</v>
      </c>
      <c r="G2232" s="271" t="e">
        <f t="shared" si="835"/>
        <v>#DIV/0!</v>
      </c>
      <c r="H2232" s="272">
        <f t="shared" si="836"/>
        <v>20</v>
      </c>
      <c r="I2232" s="270"/>
      <c r="J2232" s="273">
        <f t="shared" si="843"/>
        <v>200</v>
      </c>
      <c r="K2232" s="271">
        <f t="shared" si="837"/>
        <v>4</v>
      </c>
      <c r="L2232" s="271" t="e">
        <f t="shared" si="838"/>
        <v>#DIV/0!</v>
      </c>
      <c r="M2232" s="272">
        <f t="shared" si="839"/>
        <v>40</v>
      </c>
      <c r="N2232" s="389"/>
      <c r="O2232" s="455" t="e">
        <f>(A2232*B2232*W2232)+(B2232*'Calculateur de trading'!H2232)</f>
        <v>#DIV/0!</v>
      </c>
      <c r="P2232" s="274" t="e">
        <f>O2232/'Déscriptions des trades'!CK2232</f>
        <v>#DIV/0!</v>
      </c>
      <c r="Q2232" s="456" t="e">
        <f>'Déscriptions des trades'!CK2232-O2232</f>
        <v>#DIV/0!</v>
      </c>
      <c r="R2232" s="466" t="e">
        <f t="shared" si="844"/>
        <v>#DIV/0!</v>
      </c>
      <c r="S2232" s="389"/>
      <c r="T2232" s="12"/>
      <c r="U2232" s="25"/>
      <c r="V2232" s="15"/>
      <c r="W2232" s="490">
        <f t="shared" si="848"/>
        <v>0</v>
      </c>
      <c r="X2232" s="21" t="e">
        <f>W2232*U2232/'Déscriptions des trades'!CK2232*'Déscriptions des trades'!B2232</f>
        <v>#DIV/0!</v>
      </c>
      <c r="Y2232" s="459"/>
      <c r="Z2232" s="389"/>
      <c r="AA2232" s="23">
        <f t="shared" si="845"/>
        <v>0.1</v>
      </c>
      <c r="AB2232" s="17" t="e">
        <f>(AA2232*'Déscriptions des trades'!U2232*'Déscriptions des trades'!B2232/'Déscriptions des trades'!CK2232)*'Déscriptions des trades'!W2232</f>
        <v>#DIV/0!</v>
      </c>
      <c r="AC2232" s="265" t="e">
        <f>AB2232*'Déscriptions des trades'!CK2232</f>
        <v>#DIV/0!</v>
      </c>
      <c r="AD2232" s="266" t="e">
        <f>'Déscriptions des trades'!CK2232-AC2232</f>
        <v>#DIV/0!</v>
      </c>
      <c r="AE2232" s="389"/>
      <c r="AF2232" s="399">
        <v>2228</v>
      </c>
      <c r="AG2232" s="389"/>
      <c r="AH2232" s="20"/>
      <c r="AI2232" s="303"/>
      <c r="AJ2232" s="307"/>
      <c r="AK2232" s="161"/>
      <c r="AL2232" s="305"/>
      <c r="AM2232" s="305"/>
      <c r="AN2232" s="162"/>
      <c r="AO2232" s="439"/>
      <c r="AP2232" s="162"/>
      <c r="AQ2232" s="113"/>
      <c r="AR2232" s="113"/>
      <c r="AS2232" s="384"/>
      <c r="AT2232" s="306"/>
      <c r="AU2232" s="306"/>
      <c r="AV2232" s="160"/>
      <c r="AW2232" s="158"/>
      <c r="AX2232" s="385"/>
      <c r="AY2232" s="453"/>
      <c r="AZ2232" s="165"/>
      <c r="BA2232" s="301"/>
      <c r="BB2232" s="165"/>
      <c r="BC2232" s="301"/>
      <c r="BD2232" s="165"/>
      <c r="BE2232" s="302"/>
      <c r="BF2232" s="302"/>
      <c r="BG2232" s="165"/>
      <c r="BH2232" s="303"/>
      <c r="BI2232" s="165"/>
      <c r="BJ2232" s="304"/>
      <c r="BK2232" s="394"/>
      <c r="BL2232" s="302"/>
      <c r="BM2232" s="302"/>
      <c r="BN2232" s="394"/>
      <c r="BO2232" s="302"/>
      <c r="BP2232" s="13"/>
      <c r="BQ2232" s="302"/>
      <c r="BR2232" s="13"/>
      <c r="BS2232" s="302"/>
      <c r="BT2232" s="13"/>
      <c r="BU2232" s="302"/>
      <c r="BV2232" s="386"/>
      <c r="BW2232" s="303"/>
      <c r="BX2232" s="303"/>
      <c r="BY2232" s="302"/>
      <c r="BZ2232" s="302"/>
      <c r="CA2232" s="387"/>
      <c r="CB2232" s="395"/>
      <c r="CC2232" s="12"/>
      <c r="CD2232" s="304"/>
      <c r="CE2232" s="14"/>
      <c r="CF2232" s="395"/>
      <c r="CG2232" s="397"/>
      <c r="CH2232" s="300">
        <f t="shared" si="849"/>
        <v>0</v>
      </c>
      <c r="CI2232" s="26"/>
      <c r="CJ2232" s="17">
        <f t="shared" si="846"/>
        <v>0</v>
      </c>
      <c r="CK2232" s="18">
        <f t="shared" si="857"/>
        <v>12.89</v>
      </c>
      <c r="CM2232" s="164"/>
      <c r="CN2232" s="302"/>
      <c r="CO2232" s="13">
        <f t="shared" si="850"/>
        <v>0</v>
      </c>
      <c r="CP2232" s="302"/>
      <c r="CQ2232" s="13">
        <f t="shared" si="851"/>
        <v>0</v>
      </c>
      <c r="CR2232" s="302"/>
      <c r="CS2232" s="13">
        <f t="shared" si="852"/>
        <v>0</v>
      </c>
      <c r="CT2232" s="302"/>
      <c r="CU2232" s="13">
        <f t="shared" si="847"/>
        <v>0</v>
      </c>
      <c r="CV2232" s="302"/>
      <c r="CW2232" s="13">
        <f t="shared" si="853"/>
        <v>0</v>
      </c>
      <c r="CX2232" s="13">
        <f t="shared" si="854"/>
        <v>0</v>
      </c>
      <c r="CY2232" s="251">
        <f t="shared" si="855"/>
        <v>0</v>
      </c>
      <c r="CZ2232" s="13" t="s">
        <v>29</v>
      </c>
      <c r="DA2232" s="13">
        <v>50</v>
      </c>
      <c r="DB2232" s="22">
        <f t="shared" si="856"/>
        <v>0</v>
      </c>
      <c r="DD2232" s="24"/>
      <c r="DF2232" s="163"/>
      <c r="DH2232" s="24"/>
      <c r="DI2232" s="447"/>
      <c r="DJ2232" s="163"/>
    </row>
    <row r="2233" spans="1:114" s="7" customFormat="1">
      <c r="A2233" s="277">
        <f t="shared" si="840"/>
        <v>50</v>
      </c>
      <c r="B2233" s="21" t="e">
        <f>'Calculateur de trading'!I2233/C2233/W2233</f>
        <v>#DIV/0!</v>
      </c>
      <c r="C2233" s="278">
        <f t="shared" si="841"/>
        <v>10</v>
      </c>
      <c r="D2233" s="278"/>
      <c r="E2233" s="273">
        <f t="shared" si="842"/>
        <v>100</v>
      </c>
      <c r="F2233" s="271">
        <f t="shared" si="834"/>
        <v>2</v>
      </c>
      <c r="G2233" s="271" t="e">
        <f t="shared" si="835"/>
        <v>#DIV/0!</v>
      </c>
      <c r="H2233" s="272">
        <f t="shared" si="836"/>
        <v>20</v>
      </c>
      <c r="I2233" s="270"/>
      <c r="J2233" s="273">
        <f t="shared" si="843"/>
        <v>200</v>
      </c>
      <c r="K2233" s="271">
        <f t="shared" si="837"/>
        <v>4</v>
      </c>
      <c r="L2233" s="271" t="e">
        <f t="shared" si="838"/>
        <v>#DIV/0!</v>
      </c>
      <c r="M2233" s="272">
        <f t="shared" si="839"/>
        <v>40</v>
      </c>
      <c r="N2233" s="389"/>
      <c r="O2233" s="455" t="e">
        <f>(A2233*B2233*W2233)+(B2233*'Calculateur de trading'!H2233)</f>
        <v>#DIV/0!</v>
      </c>
      <c r="P2233" s="274" t="e">
        <f>O2233/'Déscriptions des trades'!CK2233</f>
        <v>#DIV/0!</v>
      </c>
      <c r="Q2233" s="456" t="e">
        <f>'Déscriptions des trades'!CK2233-O2233</f>
        <v>#DIV/0!</v>
      </c>
      <c r="R2233" s="466" t="e">
        <f t="shared" si="844"/>
        <v>#DIV/0!</v>
      </c>
      <c r="S2233" s="389"/>
      <c r="T2233" s="12"/>
      <c r="U2233" s="25"/>
      <c r="V2233" s="15"/>
      <c r="W2233" s="490">
        <f t="shared" si="848"/>
        <v>0</v>
      </c>
      <c r="X2233" s="21" t="e">
        <f>W2233*U2233/'Déscriptions des trades'!CK2233*'Déscriptions des trades'!B2233</f>
        <v>#DIV/0!</v>
      </c>
      <c r="Y2233" s="459"/>
      <c r="Z2233" s="389"/>
      <c r="AA2233" s="23">
        <f t="shared" si="845"/>
        <v>0.1</v>
      </c>
      <c r="AB2233" s="17" t="e">
        <f>(AA2233*'Déscriptions des trades'!U2233*'Déscriptions des trades'!B2233/'Déscriptions des trades'!CK2233)*'Déscriptions des trades'!W2233</f>
        <v>#DIV/0!</v>
      </c>
      <c r="AC2233" s="265" t="e">
        <f>AB2233*'Déscriptions des trades'!CK2233</f>
        <v>#DIV/0!</v>
      </c>
      <c r="AD2233" s="266" t="e">
        <f>'Déscriptions des trades'!CK2233-AC2233</f>
        <v>#DIV/0!</v>
      </c>
      <c r="AE2233" s="389"/>
      <c r="AF2233" s="399">
        <v>2229</v>
      </c>
      <c r="AG2233" s="389"/>
      <c r="AH2233" s="20"/>
      <c r="AI2233" s="303"/>
      <c r="AJ2233" s="307"/>
      <c r="AK2233" s="161"/>
      <c r="AL2233" s="305"/>
      <c r="AM2233" s="305"/>
      <c r="AN2233" s="162"/>
      <c r="AO2233" s="439"/>
      <c r="AP2233" s="162"/>
      <c r="AQ2233" s="113"/>
      <c r="AR2233" s="113"/>
      <c r="AS2233" s="384"/>
      <c r="AT2233" s="306"/>
      <c r="AU2233" s="306"/>
      <c r="AV2233" s="160"/>
      <c r="AW2233" s="158"/>
      <c r="AX2233" s="385"/>
      <c r="AY2233" s="453"/>
      <c r="AZ2233" s="165"/>
      <c r="BA2233" s="301"/>
      <c r="BB2233" s="165"/>
      <c r="BC2233" s="301"/>
      <c r="BD2233" s="165"/>
      <c r="BE2233" s="302"/>
      <c r="BF2233" s="302"/>
      <c r="BG2233" s="165"/>
      <c r="BH2233" s="303"/>
      <c r="BI2233" s="165"/>
      <c r="BJ2233" s="304"/>
      <c r="BK2233" s="394"/>
      <c r="BL2233" s="302"/>
      <c r="BM2233" s="302"/>
      <c r="BN2233" s="394"/>
      <c r="BO2233" s="302"/>
      <c r="BP2233" s="13"/>
      <c r="BQ2233" s="302"/>
      <c r="BR2233" s="13"/>
      <c r="BS2233" s="302"/>
      <c r="BT2233" s="13"/>
      <c r="BU2233" s="302"/>
      <c r="BV2233" s="386"/>
      <c r="BW2233" s="303"/>
      <c r="BX2233" s="303"/>
      <c r="BY2233" s="302"/>
      <c r="BZ2233" s="302"/>
      <c r="CA2233" s="387"/>
      <c r="CB2233" s="395"/>
      <c r="CC2233" s="12"/>
      <c r="CD2233" s="304"/>
      <c r="CE2233" s="14"/>
      <c r="CF2233" s="395"/>
      <c r="CG2233" s="397"/>
      <c r="CH2233" s="300">
        <f t="shared" si="849"/>
        <v>0</v>
      </c>
      <c r="CI2233" s="26"/>
      <c r="CJ2233" s="17">
        <f t="shared" si="846"/>
        <v>0</v>
      </c>
      <c r="CK2233" s="18">
        <f t="shared" si="857"/>
        <v>12.89</v>
      </c>
      <c r="CM2233" s="164"/>
      <c r="CN2233" s="302"/>
      <c r="CO2233" s="13">
        <f t="shared" si="850"/>
        <v>0</v>
      </c>
      <c r="CP2233" s="302"/>
      <c r="CQ2233" s="13">
        <f t="shared" si="851"/>
        <v>0</v>
      </c>
      <c r="CR2233" s="302"/>
      <c r="CS2233" s="13">
        <f t="shared" si="852"/>
        <v>0</v>
      </c>
      <c r="CT2233" s="302"/>
      <c r="CU2233" s="13">
        <f t="shared" si="847"/>
        <v>0</v>
      </c>
      <c r="CV2233" s="302"/>
      <c r="CW2233" s="13">
        <f t="shared" si="853"/>
        <v>0</v>
      </c>
      <c r="CX2233" s="13">
        <f t="shared" si="854"/>
        <v>0</v>
      </c>
      <c r="CY2233" s="251">
        <f t="shared" si="855"/>
        <v>0</v>
      </c>
      <c r="CZ2233" s="13" t="s">
        <v>29</v>
      </c>
      <c r="DA2233" s="13">
        <v>50</v>
      </c>
      <c r="DB2233" s="22">
        <f t="shared" si="856"/>
        <v>0</v>
      </c>
      <c r="DD2233" s="24"/>
      <c r="DF2233" s="163"/>
      <c r="DH2233" s="24"/>
      <c r="DI2233" s="447"/>
      <c r="DJ2233" s="163"/>
    </row>
    <row r="2234" spans="1:114" s="7" customFormat="1">
      <c r="A2234" s="277">
        <f t="shared" si="840"/>
        <v>50</v>
      </c>
      <c r="B2234" s="21" t="e">
        <f>'Calculateur de trading'!I2234/C2234/W2234</f>
        <v>#DIV/0!</v>
      </c>
      <c r="C2234" s="278">
        <f t="shared" si="841"/>
        <v>10</v>
      </c>
      <c r="D2234" s="426"/>
      <c r="E2234" s="273">
        <f t="shared" si="842"/>
        <v>100</v>
      </c>
      <c r="F2234" s="271">
        <f t="shared" si="834"/>
        <v>2</v>
      </c>
      <c r="G2234" s="271" t="e">
        <f t="shared" si="835"/>
        <v>#DIV/0!</v>
      </c>
      <c r="H2234" s="272">
        <f t="shared" si="836"/>
        <v>20</v>
      </c>
      <c r="I2234" s="270"/>
      <c r="J2234" s="273">
        <f t="shared" si="843"/>
        <v>200</v>
      </c>
      <c r="K2234" s="271">
        <f t="shared" si="837"/>
        <v>4</v>
      </c>
      <c r="L2234" s="271" t="e">
        <f t="shared" si="838"/>
        <v>#DIV/0!</v>
      </c>
      <c r="M2234" s="272">
        <f t="shared" si="839"/>
        <v>40</v>
      </c>
      <c r="N2234" s="389"/>
      <c r="O2234" s="455" t="e">
        <f>(A2234*B2234*W2234)+(B2234*'Calculateur de trading'!H2234)</f>
        <v>#DIV/0!</v>
      </c>
      <c r="P2234" s="274" t="e">
        <f>O2234/'Déscriptions des trades'!CK2234</f>
        <v>#DIV/0!</v>
      </c>
      <c r="Q2234" s="456" t="e">
        <f>'Déscriptions des trades'!CK2234-O2234</f>
        <v>#DIV/0!</v>
      </c>
      <c r="R2234" s="466" t="e">
        <f t="shared" si="844"/>
        <v>#DIV/0!</v>
      </c>
      <c r="S2234" s="389"/>
      <c r="T2234" s="12"/>
      <c r="U2234" s="25"/>
      <c r="V2234" s="15"/>
      <c r="W2234" s="490">
        <f t="shared" si="848"/>
        <v>0</v>
      </c>
      <c r="X2234" s="21" t="e">
        <f>W2234*U2234/'Déscriptions des trades'!CK2234*'Déscriptions des trades'!B2234</f>
        <v>#DIV/0!</v>
      </c>
      <c r="Y2234" s="459"/>
      <c r="Z2234" s="389"/>
      <c r="AA2234" s="23">
        <f t="shared" si="845"/>
        <v>0.1</v>
      </c>
      <c r="AB2234" s="17" t="e">
        <f>(AA2234*'Déscriptions des trades'!U2234*'Déscriptions des trades'!B2234/'Déscriptions des trades'!CK2234)*'Déscriptions des trades'!W2234</f>
        <v>#DIV/0!</v>
      </c>
      <c r="AC2234" s="265" t="e">
        <f>AB2234*'Déscriptions des trades'!CK2234</f>
        <v>#DIV/0!</v>
      </c>
      <c r="AD2234" s="266" t="e">
        <f>'Déscriptions des trades'!CK2234-AC2234</f>
        <v>#DIV/0!</v>
      </c>
      <c r="AE2234" s="389"/>
      <c r="AF2234" s="399">
        <v>2230</v>
      </c>
      <c r="AG2234" s="389"/>
      <c r="AH2234" s="20"/>
      <c r="AI2234" s="303"/>
      <c r="AJ2234" s="307"/>
      <c r="AK2234" s="161"/>
      <c r="AL2234" s="305"/>
      <c r="AM2234" s="305"/>
      <c r="AN2234" s="162"/>
      <c r="AO2234" s="439"/>
      <c r="AP2234" s="162"/>
      <c r="AQ2234" s="113"/>
      <c r="AR2234" s="113"/>
      <c r="AS2234" s="384"/>
      <c r="AT2234" s="306"/>
      <c r="AU2234" s="306"/>
      <c r="AV2234" s="160"/>
      <c r="AW2234" s="158"/>
      <c r="AX2234" s="385"/>
      <c r="AY2234" s="453"/>
      <c r="AZ2234" s="165"/>
      <c r="BA2234" s="301"/>
      <c r="BB2234" s="165"/>
      <c r="BC2234" s="301"/>
      <c r="BD2234" s="165"/>
      <c r="BE2234" s="302"/>
      <c r="BF2234" s="302"/>
      <c r="BG2234" s="165"/>
      <c r="BH2234" s="303"/>
      <c r="BI2234" s="165"/>
      <c r="BJ2234" s="304"/>
      <c r="BK2234" s="394"/>
      <c r="BL2234" s="302"/>
      <c r="BM2234" s="302"/>
      <c r="BN2234" s="394"/>
      <c r="BO2234" s="302"/>
      <c r="BP2234" s="13"/>
      <c r="BQ2234" s="302"/>
      <c r="BR2234" s="13"/>
      <c r="BS2234" s="302"/>
      <c r="BT2234" s="13"/>
      <c r="BU2234" s="302"/>
      <c r="BV2234" s="386"/>
      <c r="BW2234" s="303"/>
      <c r="BX2234" s="303"/>
      <c r="BY2234" s="302"/>
      <c r="BZ2234" s="302"/>
      <c r="CA2234" s="387"/>
      <c r="CB2234" s="395"/>
      <c r="CC2234" s="12"/>
      <c r="CD2234" s="304"/>
      <c r="CE2234" s="14"/>
      <c r="CF2234" s="395"/>
      <c r="CG2234" s="397"/>
      <c r="CH2234" s="300">
        <f t="shared" si="849"/>
        <v>0</v>
      </c>
      <c r="CI2234" s="26"/>
      <c r="CJ2234" s="17">
        <f t="shared" si="846"/>
        <v>0</v>
      </c>
      <c r="CK2234" s="18">
        <f t="shared" si="857"/>
        <v>12.89</v>
      </c>
      <c r="CM2234" s="164"/>
      <c r="CN2234" s="302"/>
      <c r="CO2234" s="13">
        <f t="shared" si="850"/>
        <v>0</v>
      </c>
      <c r="CP2234" s="302"/>
      <c r="CQ2234" s="13">
        <f t="shared" si="851"/>
        <v>0</v>
      </c>
      <c r="CR2234" s="302"/>
      <c r="CS2234" s="13">
        <f t="shared" si="852"/>
        <v>0</v>
      </c>
      <c r="CT2234" s="302"/>
      <c r="CU2234" s="13">
        <f t="shared" si="847"/>
        <v>0</v>
      </c>
      <c r="CV2234" s="302"/>
      <c r="CW2234" s="13">
        <f t="shared" si="853"/>
        <v>0</v>
      </c>
      <c r="CX2234" s="13">
        <f t="shared" si="854"/>
        <v>0</v>
      </c>
      <c r="CY2234" s="251">
        <f t="shared" si="855"/>
        <v>0</v>
      </c>
      <c r="CZ2234" s="13" t="s">
        <v>29</v>
      </c>
      <c r="DA2234" s="13">
        <v>50</v>
      </c>
      <c r="DB2234" s="22">
        <f t="shared" si="856"/>
        <v>0</v>
      </c>
      <c r="DD2234" s="24"/>
      <c r="DF2234" s="163"/>
      <c r="DH2234" s="24"/>
      <c r="DI2234" s="447"/>
      <c r="DJ2234" s="163"/>
    </row>
    <row r="2235" spans="1:114" s="7" customFormat="1">
      <c r="A2235" s="277">
        <f t="shared" si="840"/>
        <v>50</v>
      </c>
      <c r="B2235" s="21" t="e">
        <f>'Calculateur de trading'!I2235/C2235/W2235</f>
        <v>#DIV/0!</v>
      </c>
      <c r="C2235" s="278">
        <f t="shared" si="841"/>
        <v>10</v>
      </c>
      <c r="D2235" s="278"/>
      <c r="E2235" s="273">
        <f t="shared" si="842"/>
        <v>100</v>
      </c>
      <c r="F2235" s="271">
        <f t="shared" si="834"/>
        <v>2</v>
      </c>
      <c r="G2235" s="271" t="e">
        <f t="shared" si="835"/>
        <v>#DIV/0!</v>
      </c>
      <c r="H2235" s="272">
        <f t="shared" si="836"/>
        <v>20</v>
      </c>
      <c r="I2235" s="270"/>
      <c r="J2235" s="273">
        <f t="shared" si="843"/>
        <v>200</v>
      </c>
      <c r="K2235" s="271">
        <f t="shared" si="837"/>
        <v>4</v>
      </c>
      <c r="L2235" s="271" t="e">
        <f t="shared" si="838"/>
        <v>#DIV/0!</v>
      </c>
      <c r="M2235" s="272">
        <f t="shared" si="839"/>
        <v>40</v>
      </c>
      <c r="N2235" s="389"/>
      <c r="O2235" s="455" t="e">
        <f>(A2235*B2235*W2235)+(B2235*'Calculateur de trading'!H2235)</f>
        <v>#DIV/0!</v>
      </c>
      <c r="P2235" s="274" t="e">
        <f>O2235/'Déscriptions des trades'!CK2235</f>
        <v>#DIV/0!</v>
      </c>
      <c r="Q2235" s="456" t="e">
        <f>'Déscriptions des trades'!CK2235-O2235</f>
        <v>#DIV/0!</v>
      </c>
      <c r="R2235" s="466" t="e">
        <f t="shared" si="844"/>
        <v>#DIV/0!</v>
      </c>
      <c r="S2235" s="389"/>
      <c r="T2235" s="12"/>
      <c r="U2235" s="25"/>
      <c r="V2235" s="15"/>
      <c r="W2235" s="490">
        <f t="shared" si="848"/>
        <v>0</v>
      </c>
      <c r="X2235" s="21" t="e">
        <f>W2235*U2235/'Déscriptions des trades'!CK2235*'Déscriptions des trades'!B2235</f>
        <v>#DIV/0!</v>
      </c>
      <c r="Y2235" s="459"/>
      <c r="Z2235" s="389"/>
      <c r="AA2235" s="23">
        <f t="shared" si="845"/>
        <v>0.1</v>
      </c>
      <c r="AB2235" s="17" t="e">
        <f>(AA2235*'Déscriptions des trades'!U2235*'Déscriptions des trades'!B2235/'Déscriptions des trades'!CK2235)*'Déscriptions des trades'!W2235</f>
        <v>#DIV/0!</v>
      </c>
      <c r="AC2235" s="265" t="e">
        <f>AB2235*'Déscriptions des trades'!CK2235</f>
        <v>#DIV/0!</v>
      </c>
      <c r="AD2235" s="266" t="e">
        <f>'Déscriptions des trades'!CK2235-AC2235</f>
        <v>#DIV/0!</v>
      </c>
      <c r="AE2235" s="389"/>
      <c r="AF2235" s="399">
        <v>2231</v>
      </c>
      <c r="AG2235" s="389"/>
      <c r="AH2235" s="20"/>
      <c r="AI2235" s="303"/>
      <c r="AJ2235" s="307"/>
      <c r="AK2235" s="161"/>
      <c r="AL2235" s="305"/>
      <c r="AM2235" s="305"/>
      <c r="AN2235" s="162"/>
      <c r="AO2235" s="439"/>
      <c r="AP2235" s="162"/>
      <c r="AQ2235" s="113"/>
      <c r="AR2235" s="113"/>
      <c r="AS2235" s="384"/>
      <c r="AT2235" s="306"/>
      <c r="AU2235" s="306"/>
      <c r="AV2235" s="160"/>
      <c r="AW2235" s="158"/>
      <c r="AX2235" s="385"/>
      <c r="AY2235" s="453"/>
      <c r="AZ2235" s="165"/>
      <c r="BA2235" s="301"/>
      <c r="BB2235" s="165"/>
      <c r="BC2235" s="301"/>
      <c r="BD2235" s="165"/>
      <c r="BE2235" s="302"/>
      <c r="BF2235" s="302"/>
      <c r="BG2235" s="165"/>
      <c r="BH2235" s="303"/>
      <c r="BI2235" s="165"/>
      <c r="BJ2235" s="304"/>
      <c r="BK2235" s="394"/>
      <c r="BL2235" s="302"/>
      <c r="BM2235" s="302"/>
      <c r="BN2235" s="394"/>
      <c r="BO2235" s="302"/>
      <c r="BP2235" s="13"/>
      <c r="BQ2235" s="302"/>
      <c r="BR2235" s="13"/>
      <c r="BS2235" s="302"/>
      <c r="BT2235" s="13"/>
      <c r="BU2235" s="302"/>
      <c r="BV2235" s="386"/>
      <c r="BW2235" s="303"/>
      <c r="BX2235" s="303"/>
      <c r="BY2235" s="302"/>
      <c r="BZ2235" s="302"/>
      <c r="CA2235" s="387"/>
      <c r="CB2235" s="395"/>
      <c r="CC2235" s="12"/>
      <c r="CD2235" s="304"/>
      <c r="CE2235" s="14"/>
      <c r="CF2235" s="395"/>
      <c r="CG2235" s="397"/>
      <c r="CH2235" s="300">
        <f t="shared" si="849"/>
        <v>0</v>
      </c>
      <c r="CI2235" s="26"/>
      <c r="CJ2235" s="17">
        <f t="shared" si="846"/>
        <v>0</v>
      </c>
      <c r="CK2235" s="18">
        <f t="shared" si="857"/>
        <v>12.89</v>
      </c>
      <c r="CM2235" s="164"/>
      <c r="CN2235" s="302"/>
      <c r="CO2235" s="13">
        <f t="shared" si="850"/>
        <v>0</v>
      </c>
      <c r="CP2235" s="302"/>
      <c r="CQ2235" s="13">
        <f t="shared" si="851"/>
        <v>0</v>
      </c>
      <c r="CR2235" s="302"/>
      <c r="CS2235" s="13">
        <f t="shared" si="852"/>
        <v>0</v>
      </c>
      <c r="CT2235" s="302"/>
      <c r="CU2235" s="13">
        <f t="shared" si="847"/>
        <v>0</v>
      </c>
      <c r="CV2235" s="302"/>
      <c r="CW2235" s="13">
        <f t="shared" si="853"/>
        <v>0</v>
      </c>
      <c r="CX2235" s="13">
        <f t="shared" si="854"/>
        <v>0</v>
      </c>
      <c r="CY2235" s="251">
        <f t="shared" si="855"/>
        <v>0</v>
      </c>
      <c r="CZ2235" s="13" t="s">
        <v>29</v>
      </c>
      <c r="DA2235" s="13">
        <v>50</v>
      </c>
      <c r="DB2235" s="22">
        <f t="shared" si="856"/>
        <v>0</v>
      </c>
      <c r="DD2235" s="24"/>
      <c r="DF2235" s="163"/>
      <c r="DH2235" s="24"/>
      <c r="DI2235" s="447"/>
      <c r="DJ2235" s="163"/>
    </row>
    <row r="2236" spans="1:114" s="7" customFormat="1">
      <c r="A2236" s="277">
        <f t="shared" si="840"/>
        <v>50</v>
      </c>
      <c r="B2236" s="21" t="e">
        <f>'Calculateur de trading'!I2236/C2236/W2236</f>
        <v>#DIV/0!</v>
      </c>
      <c r="C2236" s="278">
        <f t="shared" si="841"/>
        <v>10</v>
      </c>
      <c r="D2236" s="426"/>
      <c r="E2236" s="273">
        <f t="shared" si="842"/>
        <v>100</v>
      </c>
      <c r="F2236" s="271">
        <f t="shared" si="834"/>
        <v>2</v>
      </c>
      <c r="G2236" s="271" t="e">
        <f t="shared" si="835"/>
        <v>#DIV/0!</v>
      </c>
      <c r="H2236" s="272">
        <f t="shared" si="836"/>
        <v>20</v>
      </c>
      <c r="I2236" s="270"/>
      <c r="J2236" s="273">
        <f t="shared" si="843"/>
        <v>200</v>
      </c>
      <c r="K2236" s="271">
        <f t="shared" si="837"/>
        <v>4</v>
      </c>
      <c r="L2236" s="271" t="e">
        <f t="shared" si="838"/>
        <v>#DIV/0!</v>
      </c>
      <c r="M2236" s="272">
        <f t="shared" si="839"/>
        <v>40</v>
      </c>
      <c r="N2236" s="389"/>
      <c r="O2236" s="455" t="e">
        <f>(A2236*B2236*W2236)+(B2236*'Calculateur de trading'!H2236)</f>
        <v>#DIV/0!</v>
      </c>
      <c r="P2236" s="274" t="e">
        <f>O2236/'Déscriptions des trades'!CK2236</f>
        <v>#DIV/0!</v>
      </c>
      <c r="Q2236" s="456" t="e">
        <f>'Déscriptions des trades'!CK2236-O2236</f>
        <v>#DIV/0!</v>
      </c>
      <c r="R2236" s="466" t="e">
        <f t="shared" si="844"/>
        <v>#DIV/0!</v>
      </c>
      <c r="S2236" s="389"/>
      <c r="T2236" s="12"/>
      <c r="U2236" s="25"/>
      <c r="V2236" s="15"/>
      <c r="W2236" s="490">
        <f t="shared" si="848"/>
        <v>0</v>
      </c>
      <c r="X2236" s="21" t="e">
        <f>W2236*U2236/'Déscriptions des trades'!CK2236*'Déscriptions des trades'!B2236</f>
        <v>#DIV/0!</v>
      </c>
      <c r="Y2236" s="459"/>
      <c r="Z2236" s="389"/>
      <c r="AA2236" s="23">
        <f t="shared" si="845"/>
        <v>0.1</v>
      </c>
      <c r="AB2236" s="17" t="e">
        <f>(AA2236*'Déscriptions des trades'!U2236*'Déscriptions des trades'!B2236/'Déscriptions des trades'!CK2236)*'Déscriptions des trades'!W2236</f>
        <v>#DIV/0!</v>
      </c>
      <c r="AC2236" s="265" t="e">
        <f>AB2236*'Déscriptions des trades'!CK2236</f>
        <v>#DIV/0!</v>
      </c>
      <c r="AD2236" s="266" t="e">
        <f>'Déscriptions des trades'!CK2236-AC2236</f>
        <v>#DIV/0!</v>
      </c>
      <c r="AE2236" s="389"/>
      <c r="AF2236" s="399">
        <v>2232</v>
      </c>
      <c r="AG2236" s="389"/>
      <c r="AH2236" s="20"/>
      <c r="AI2236" s="303"/>
      <c r="AJ2236" s="307"/>
      <c r="AK2236" s="161"/>
      <c r="AL2236" s="305"/>
      <c r="AM2236" s="305"/>
      <c r="AN2236" s="162"/>
      <c r="AO2236" s="439"/>
      <c r="AP2236" s="162"/>
      <c r="AQ2236" s="113"/>
      <c r="AR2236" s="113"/>
      <c r="AS2236" s="384"/>
      <c r="AT2236" s="306"/>
      <c r="AU2236" s="306"/>
      <c r="AV2236" s="160"/>
      <c r="AW2236" s="158"/>
      <c r="AX2236" s="385"/>
      <c r="AY2236" s="453"/>
      <c r="AZ2236" s="165"/>
      <c r="BA2236" s="301"/>
      <c r="BB2236" s="165"/>
      <c r="BC2236" s="301"/>
      <c r="BD2236" s="165"/>
      <c r="BE2236" s="302"/>
      <c r="BF2236" s="302"/>
      <c r="BG2236" s="165"/>
      <c r="BH2236" s="303"/>
      <c r="BI2236" s="165"/>
      <c r="BJ2236" s="304"/>
      <c r="BK2236" s="394"/>
      <c r="BL2236" s="302"/>
      <c r="BM2236" s="302"/>
      <c r="BN2236" s="394"/>
      <c r="BO2236" s="302"/>
      <c r="BP2236" s="13"/>
      <c r="BQ2236" s="302"/>
      <c r="BR2236" s="13"/>
      <c r="BS2236" s="302"/>
      <c r="BT2236" s="13"/>
      <c r="BU2236" s="302"/>
      <c r="BV2236" s="386"/>
      <c r="BW2236" s="303"/>
      <c r="BX2236" s="303"/>
      <c r="BY2236" s="302"/>
      <c r="BZ2236" s="302"/>
      <c r="CA2236" s="387"/>
      <c r="CB2236" s="395"/>
      <c r="CC2236" s="12"/>
      <c r="CD2236" s="304"/>
      <c r="CE2236" s="14"/>
      <c r="CF2236" s="395"/>
      <c r="CG2236" s="397"/>
      <c r="CH2236" s="300">
        <f t="shared" si="849"/>
        <v>0</v>
      </c>
      <c r="CI2236" s="26"/>
      <c r="CJ2236" s="17">
        <f t="shared" si="846"/>
        <v>0</v>
      </c>
      <c r="CK2236" s="18">
        <f t="shared" si="857"/>
        <v>12.89</v>
      </c>
      <c r="CM2236" s="164"/>
      <c r="CN2236" s="302"/>
      <c r="CO2236" s="13">
        <f t="shared" si="850"/>
        <v>0</v>
      </c>
      <c r="CP2236" s="302"/>
      <c r="CQ2236" s="13">
        <f t="shared" si="851"/>
        <v>0</v>
      </c>
      <c r="CR2236" s="302"/>
      <c r="CS2236" s="13">
        <f t="shared" si="852"/>
        <v>0</v>
      </c>
      <c r="CT2236" s="302"/>
      <c r="CU2236" s="13">
        <f t="shared" si="847"/>
        <v>0</v>
      </c>
      <c r="CV2236" s="302"/>
      <c r="CW2236" s="13">
        <f t="shared" si="853"/>
        <v>0</v>
      </c>
      <c r="CX2236" s="13">
        <f t="shared" si="854"/>
        <v>0</v>
      </c>
      <c r="CY2236" s="251">
        <f t="shared" si="855"/>
        <v>0</v>
      </c>
      <c r="CZ2236" s="13" t="s">
        <v>29</v>
      </c>
      <c r="DA2236" s="13">
        <v>50</v>
      </c>
      <c r="DB2236" s="22">
        <f t="shared" si="856"/>
        <v>0</v>
      </c>
      <c r="DD2236" s="24"/>
      <c r="DF2236" s="163"/>
      <c r="DH2236" s="24"/>
      <c r="DI2236" s="447"/>
      <c r="DJ2236" s="163"/>
    </row>
    <row r="2237" spans="1:114" s="7" customFormat="1">
      <c r="A2237" s="277">
        <f t="shared" si="840"/>
        <v>50</v>
      </c>
      <c r="B2237" s="21" t="e">
        <f>'Calculateur de trading'!I2237/C2237/W2237</f>
        <v>#DIV/0!</v>
      </c>
      <c r="C2237" s="278">
        <f t="shared" si="841"/>
        <v>10</v>
      </c>
      <c r="D2237" s="278"/>
      <c r="E2237" s="273">
        <f t="shared" si="842"/>
        <v>100</v>
      </c>
      <c r="F2237" s="271">
        <f t="shared" si="834"/>
        <v>2</v>
      </c>
      <c r="G2237" s="271" t="e">
        <f t="shared" si="835"/>
        <v>#DIV/0!</v>
      </c>
      <c r="H2237" s="272">
        <f t="shared" si="836"/>
        <v>20</v>
      </c>
      <c r="I2237" s="270"/>
      <c r="J2237" s="273">
        <f t="shared" si="843"/>
        <v>200</v>
      </c>
      <c r="K2237" s="271">
        <f t="shared" si="837"/>
        <v>4</v>
      </c>
      <c r="L2237" s="271" t="e">
        <f t="shared" si="838"/>
        <v>#DIV/0!</v>
      </c>
      <c r="M2237" s="272">
        <f t="shared" si="839"/>
        <v>40</v>
      </c>
      <c r="N2237" s="389"/>
      <c r="O2237" s="455" t="e">
        <f>(A2237*B2237*W2237)+(B2237*'Calculateur de trading'!H2237)</f>
        <v>#DIV/0!</v>
      </c>
      <c r="P2237" s="274" t="e">
        <f>O2237/'Déscriptions des trades'!CK2237</f>
        <v>#DIV/0!</v>
      </c>
      <c r="Q2237" s="456" t="e">
        <f>'Déscriptions des trades'!CK2237-O2237</f>
        <v>#DIV/0!</v>
      </c>
      <c r="R2237" s="466" t="e">
        <f t="shared" si="844"/>
        <v>#DIV/0!</v>
      </c>
      <c r="S2237" s="389"/>
      <c r="T2237" s="12"/>
      <c r="U2237" s="25"/>
      <c r="V2237" s="15"/>
      <c r="W2237" s="490">
        <f t="shared" si="848"/>
        <v>0</v>
      </c>
      <c r="X2237" s="21" t="e">
        <f>W2237*U2237/'Déscriptions des trades'!CK2237*'Déscriptions des trades'!B2237</f>
        <v>#DIV/0!</v>
      </c>
      <c r="Y2237" s="459"/>
      <c r="Z2237" s="389"/>
      <c r="AA2237" s="23">
        <f t="shared" si="845"/>
        <v>0.1</v>
      </c>
      <c r="AB2237" s="17" t="e">
        <f>(AA2237*'Déscriptions des trades'!U2237*'Déscriptions des trades'!B2237/'Déscriptions des trades'!CK2237)*'Déscriptions des trades'!W2237</f>
        <v>#DIV/0!</v>
      </c>
      <c r="AC2237" s="265" t="e">
        <f>AB2237*'Déscriptions des trades'!CK2237</f>
        <v>#DIV/0!</v>
      </c>
      <c r="AD2237" s="266" t="e">
        <f>'Déscriptions des trades'!CK2237-AC2237</f>
        <v>#DIV/0!</v>
      </c>
      <c r="AE2237" s="389"/>
      <c r="AF2237" s="399">
        <v>2233</v>
      </c>
      <c r="AG2237" s="389"/>
      <c r="AH2237" s="20"/>
      <c r="AI2237" s="303"/>
      <c r="AJ2237" s="307"/>
      <c r="AK2237" s="161"/>
      <c r="AL2237" s="305"/>
      <c r="AM2237" s="305"/>
      <c r="AN2237" s="162"/>
      <c r="AO2237" s="439"/>
      <c r="AP2237" s="162"/>
      <c r="AQ2237" s="113"/>
      <c r="AR2237" s="113"/>
      <c r="AS2237" s="384"/>
      <c r="AT2237" s="306"/>
      <c r="AU2237" s="306"/>
      <c r="AV2237" s="160"/>
      <c r="AW2237" s="158"/>
      <c r="AX2237" s="385"/>
      <c r="AY2237" s="453"/>
      <c r="AZ2237" s="165"/>
      <c r="BA2237" s="301"/>
      <c r="BB2237" s="165"/>
      <c r="BC2237" s="301"/>
      <c r="BD2237" s="165"/>
      <c r="BE2237" s="302"/>
      <c r="BF2237" s="302"/>
      <c r="BG2237" s="165"/>
      <c r="BH2237" s="303"/>
      <c r="BI2237" s="165"/>
      <c r="BJ2237" s="304"/>
      <c r="BK2237" s="394"/>
      <c r="BL2237" s="302"/>
      <c r="BM2237" s="302"/>
      <c r="BN2237" s="394"/>
      <c r="BO2237" s="302"/>
      <c r="BP2237" s="13"/>
      <c r="BQ2237" s="302"/>
      <c r="BR2237" s="13"/>
      <c r="BS2237" s="302"/>
      <c r="BT2237" s="13"/>
      <c r="BU2237" s="302"/>
      <c r="BV2237" s="386"/>
      <c r="BW2237" s="303"/>
      <c r="BX2237" s="303"/>
      <c r="BY2237" s="302"/>
      <c r="BZ2237" s="302"/>
      <c r="CA2237" s="387"/>
      <c r="CB2237" s="395"/>
      <c r="CC2237" s="12"/>
      <c r="CD2237" s="304"/>
      <c r="CE2237" s="14"/>
      <c r="CF2237" s="395"/>
      <c r="CG2237" s="397"/>
      <c r="CH2237" s="300">
        <f t="shared" si="849"/>
        <v>0</v>
      </c>
      <c r="CI2237" s="26"/>
      <c r="CJ2237" s="17">
        <f t="shared" si="846"/>
        <v>0</v>
      </c>
      <c r="CK2237" s="18">
        <f t="shared" si="857"/>
        <v>12.89</v>
      </c>
      <c r="CM2237" s="164"/>
      <c r="CN2237" s="302"/>
      <c r="CO2237" s="13">
        <f t="shared" si="850"/>
        <v>0</v>
      </c>
      <c r="CP2237" s="302"/>
      <c r="CQ2237" s="13">
        <f t="shared" si="851"/>
        <v>0</v>
      </c>
      <c r="CR2237" s="302"/>
      <c r="CS2237" s="13">
        <f t="shared" si="852"/>
        <v>0</v>
      </c>
      <c r="CT2237" s="302"/>
      <c r="CU2237" s="13">
        <f t="shared" si="847"/>
        <v>0</v>
      </c>
      <c r="CV2237" s="302"/>
      <c r="CW2237" s="13">
        <f t="shared" si="853"/>
        <v>0</v>
      </c>
      <c r="CX2237" s="13">
        <f t="shared" si="854"/>
        <v>0</v>
      </c>
      <c r="CY2237" s="251">
        <f t="shared" si="855"/>
        <v>0</v>
      </c>
      <c r="CZ2237" s="13" t="s">
        <v>29</v>
      </c>
      <c r="DA2237" s="13">
        <v>50</v>
      </c>
      <c r="DB2237" s="22">
        <f t="shared" si="856"/>
        <v>0</v>
      </c>
      <c r="DD2237" s="24"/>
      <c r="DF2237" s="163"/>
      <c r="DH2237" s="24"/>
      <c r="DI2237" s="447"/>
      <c r="DJ2237" s="163"/>
    </row>
    <row r="2238" spans="1:114" s="7" customFormat="1">
      <c r="A2238" s="277">
        <f t="shared" si="840"/>
        <v>50</v>
      </c>
      <c r="B2238" s="21" t="e">
        <f>'Calculateur de trading'!I2238/C2238/W2238</f>
        <v>#DIV/0!</v>
      </c>
      <c r="C2238" s="278">
        <f t="shared" si="841"/>
        <v>10</v>
      </c>
      <c r="D2238" s="426"/>
      <c r="E2238" s="273">
        <f t="shared" si="842"/>
        <v>100</v>
      </c>
      <c r="F2238" s="271">
        <f t="shared" si="834"/>
        <v>2</v>
      </c>
      <c r="G2238" s="271" t="e">
        <f t="shared" si="835"/>
        <v>#DIV/0!</v>
      </c>
      <c r="H2238" s="272">
        <f t="shared" si="836"/>
        <v>20</v>
      </c>
      <c r="I2238" s="270"/>
      <c r="J2238" s="273">
        <f t="shared" si="843"/>
        <v>200</v>
      </c>
      <c r="K2238" s="271">
        <f t="shared" si="837"/>
        <v>4</v>
      </c>
      <c r="L2238" s="271" t="e">
        <f t="shared" si="838"/>
        <v>#DIV/0!</v>
      </c>
      <c r="M2238" s="272">
        <f t="shared" si="839"/>
        <v>40</v>
      </c>
      <c r="N2238" s="389"/>
      <c r="O2238" s="455" t="e">
        <f>(A2238*B2238*W2238)+(B2238*'Calculateur de trading'!H2238)</f>
        <v>#DIV/0!</v>
      </c>
      <c r="P2238" s="274" t="e">
        <f>O2238/'Déscriptions des trades'!CK2238</f>
        <v>#DIV/0!</v>
      </c>
      <c r="Q2238" s="456" t="e">
        <f>'Déscriptions des trades'!CK2238-O2238</f>
        <v>#DIV/0!</v>
      </c>
      <c r="R2238" s="466" t="e">
        <f t="shared" si="844"/>
        <v>#DIV/0!</v>
      </c>
      <c r="S2238" s="389"/>
      <c r="T2238" s="12"/>
      <c r="U2238" s="25"/>
      <c r="V2238" s="15"/>
      <c r="W2238" s="490">
        <f t="shared" si="848"/>
        <v>0</v>
      </c>
      <c r="X2238" s="21" t="e">
        <f>W2238*U2238/'Déscriptions des trades'!CK2238*'Déscriptions des trades'!B2238</f>
        <v>#DIV/0!</v>
      </c>
      <c r="Y2238" s="459"/>
      <c r="Z2238" s="389"/>
      <c r="AA2238" s="23">
        <f t="shared" si="845"/>
        <v>0.1</v>
      </c>
      <c r="AB2238" s="17" t="e">
        <f>(AA2238*'Déscriptions des trades'!U2238*'Déscriptions des trades'!B2238/'Déscriptions des trades'!CK2238)*'Déscriptions des trades'!W2238</f>
        <v>#DIV/0!</v>
      </c>
      <c r="AC2238" s="265" t="e">
        <f>AB2238*'Déscriptions des trades'!CK2238</f>
        <v>#DIV/0!</v>
      </c>
      <c r="AD2238" s="266" t="e">
        <f>'Déscriptions des trades'!CK2238-AC2238</f>
        <v>#DIV/0!</v>
      </c>
      <c r="AE2238" s="389"/>
      <c r="AF2238" s="399">
        <v>2234</v>
      </c>
      <c r="AG2238" s="389"/>
      <c r="AH2238" s="20"/>
      <c r="AI2238" s="303"/>
      <c r="AJ2238" s="307"/>
      <c r="AK2238" s="161"/>
      <c r="AL2238" s="305"/>
      <c r="AM2238" s="305"/>
      <c r="AN2238" s="162"/>
      <c r="AO2238" s="439"/>
      <c r="AP2238" s="162"/>
      <c r="AQ2238" s="113"/>
      <c r="AR2238" s="113"/>
      <c r="AS2238" s="384"/>
      <c r="AT2238" s="306"/>
      <c r="AU2238" s="306"/>
      <c r="AV2238" s="160"/>
      <c r="AW2238" s="158"/>
      <c r="AX2238" s="385"/>
      <c r="AY2238" s="453"/>
      <c r="AZ2238" s="165"/>
      <c r="BA2238" s="301"/>
      <c r="BB2238" s="165"/>
      <c r="BC2238" s="301"/>
      <c r="BD2238" s="165"/>
      <c r="BE2238" s="302"/>
      <c r="BF2238" s="302"/>
      <c r="BG2238" s="165"/>
      <c r="BH2238" s="303"/>
      <c r="BI2238" s="165"/>
      <c r="BJ2238" s="304"/>
      <c r="BK2238" s="394"/>
      <c r="BL2238" s="302"/>
      <c r="BM2238" s="302"/>
      <c r="BN2238" s="394"/>
      <c r="BO2238" s="302"/>
      <c r="BP2238" s="13"/>
      <c r="BQ2238" s="302"/>
      <c r="BR2238" s="13"/>
      <c r="BS2238" s="302"/>
      <c r="BT2238" s="13"/>
      <c r="BU2238" s="302"/>
      <c r="BV2238" s="386"/>
      <c r="BW2238" s="303"/>
      <c r="BX2238" s="303"/>
      <c r="BY2238" s="302"/>
      <c r="BZ2238" s="302"/>
      <c r="CA2238" s="387"/>
      <c r="CB2238" s="395"/>
      <c r="CC2238" s="12"/>
      <c r="CD2238" s="304"/>
      <c r="CE2238" s="14"/>
      <c r="CF2238" s="395"/>
      <c r="CG2238" s="397"/>
      <c r="CH2238" s="300">
        <f t="shared" si="849"/>
        <v>0</v>
      </c>
      <c r="CI2238" s="26"/>
      <c r="CJ2238" s="17">
        <f t="shared" si="846"/>
        <v>0</v>
      </c>
      <c r="CK2238" s="18">
        <f t="shared" si="857"/>
        <v>12.89</v>
      </c>
      <c r="CM2238" s="164"/>
      <c r="CN2238" s="302"/>
      <c r="CO2238" s="13">
        <f t="shared" si="850"/>
        <v>0</v>
      </c>
      <c r="CP2238" s="302"/>
      <c r="CQ2238" s="13">
        <f t="shared" si="851"/>
        <v>0</v>
      </c>
      <c r="CR2238" s="302"/>
      <c r="CS2238" s="13">
        <f t="shared" si="852"/>
        <v>0</v>
      </c>
      <c r="CT2238" s="302"/>
      <c r="CU2238" s="13">
        <f t="shared" si="847"/>
        <v>0</v>
      </c>
      <c r="CV2238" s="302"/>
      <c r="CW2238" s="13">
        <f t="shared" si="853"/>
        <v>0</v>
      </c>
      <c r="CX2238" s="13">
        <f t="shared" si="854"/>
        <v>0</v>
      </c>
      <c r="CY2238" s="251">
        <f t="shared" si="855"/>
        <v>0</v>
      </c>
      <c r="CZ2238" s="13" t="s">
        <v>29</v>
      </c>
      <c r="DA2238" s="13">
        <v>50</v>
      </c>
      <c r="DB2238" s="22">
        <f t="shared" si="856"/>
        <v>0</v>
      </c>
      <c r="DD2238" s="24"/>
      <c r="DF2238" s="163"/>
      <c r="DH2238" s="24"/>
      <c r="DI2238" s="447"/>
      <c r="DJ2238" s="163"/>
    </row>
    <row r="2239" spans="1:114" s="7" customFormat="1">
      <c r="A2239" s="277">
        <f t="shared" si="840"/>
        <v>50</v>
      </c>
      <c r="B2239" s="21" t="e">
        <f>'Calculateur de trading'!I2239/C2239/W2239</f>
        <v>#DIV/0!</v>
      </c>
      <c r="C2239" s="278">
        <f t="shared" si="841"/>
        <v>10</v>
      </c>
      <c r="D2239" s="426"/>
      <c r="E2239" s="273">
        <f t="shared" si="842"/>
        <v>100</v>
      </c>
      <c r="F2239" s="271">
        <f t="shared" si="834"/>
        <v>2</v>
      </c>
      <c r="G2239" s="271" t="e">
        <f t="shared" si="835"/>
        <v>#DIV/0!</v>
      </c>
      <c r="H2239" s="272">
        <f t="shared" si="836"/>
        <v>20</v>
      </c>
      <c r="I2239" s="270"/>
      <c r="J2239" s="273">
        <f t="shared" si="843"/>
        <v>200</v>
      </c>
      <c r="K2239" s="271">
        <f t="shared" si="837"/>
        <v>4</v>
      </c>
      <c r="L2239" s="271" t="e">
        <f t="shared" si="838"/>
        <v>#DIV/0!</v>
      </c>
      <c r="M2239" s="272">
        <f t="shared" si="839"/>
        <v>40</v>
      </c>
      <c r="N2239" s="389"/>
      <c r="O2239" s="455" t="e">
        <f>(A2239*B2239*W2239)+(B2239*'Calculateur de trading'!H2239)</f>
        <v>#DIV/0!</v>
      </c>
      <c r="P2239" s="274" t="e">
        <f>O2239/'Déscriptions des trades'!CK2239</f>
        <v>#DIV/0!</v>
      </c>
      <c r="Q2239" s="456" t="e">
        <f>'Déscriptions des trades'!CK2239-O2239</f>
        <v>#DIV/0!</v>
      </c>
      <c r="R2239" s="466" t="e">
        <f t="shared" si="844"/>
        <v>#DIV/0!</v>
      </c>
      <c r="S2239" s="389"/>
      <c r="T2239" s="12"/>
      <c r="U2239" s="25"/>
      <c r="V2239" s="15"/>
      <c r="W2239" s="490">
        <f t="shared" si="848"/>
        <v>0</v>
      </c>
      <c r="X2239" s="21" t="e">
        <f>W2239*U2239/'Déscriptions des trades'!CK2239*'Déscriptions des trades'!B2239</f>
        <v>#DIV/0!</v>
      </c>
      <c r="Y2239" s="459"/>
      <c r="Z2239" s="389"/>
      <c r="AA2239" s="23">
        <f t="shared" si="845"/>
        <v>0.1</v>
      </c>
      <c r="AB2239" s="17" t="e">
        <f>(AA2239*'Déscriptions des trades'!U2239*'Déscriptions des trades'!B2239/'Déscriptions des trades'!CK2239)*'Déscriptions des trades'!W2239</f>
        <v>#DIV/0!</v>
      </c>
      <c r="AC2239" s="265" t="e">
        <f>AB2239*'Déscriptions des trades'!CK2239</f>
        <v>#DIV/0!</v>
      </c>
      <c r="AD2239" s="266" t="e">
        <f>'Déscriptions des trades'!CK2239-AC2239</f>
        <v>#DIV/0!</v>
      </c>
      <c r="AE2239" s="389"/>
      <c r="AF2239" s="399">
        <v>2235</v>
      </c>
      <c r="AG2239" s="389"/>
      <c r="AH2239" s="20"/>
      <c r="AI2239" s="303"/>
      <c r="AJ2239" s="307"/>
      <c r="AK2239" s="161"/>
      <c r="AL2239" s="305"/>
      <c r="AM2239" s="305"/>
      <c r="AN2239" s="162"/>
      <c r="AO2239" s="439"/>
      <c r="AP2239" s="162"/>
      <c r="AQ2239" s="113"/>
      <c r="AR2239" s="113"/>
      <c r="AS2239" s="384"/>
      <c r="AT2239" s="306"/>
      <c r="AU2239" s="306"/>
      <c r="AV2239" s="160"/>
      <c r="AW2239" s="158"/>
      <c r="AX2239" s="385"/>
      <c r="AY2239" s="453"/>
      <c r="AZ2239" s="165"/>
      <c r="BA2239" s="301"/>
      <c r="BB2239" s="165"/>
      <c r="BC2239" s="301"/>
      <c r="BD2239" s="165"/>
      <c r="BE2239" s="302"/>
      <c r="BF2239" s="302"/>
      <c r="BG2239" s="165"/>
      <c r="BH2239" s="303"/>
      <c r="BI2239" s="165"/>
      <c r="BJ2239" s="304"/>
      <c r="BK2239" s="394"/>
      <c r="BL2239" s="302"/>
      <c r="BM2239" s="302"/>
      <c r="BN2239" s="394"/>
      <c r="BO2239" s="302"/>
      <c r="BP2239" s="13"/>
      <c r="BQ2239" s="302"/>
      <c r="BR2239" s="13"/>
      <c r="BS2239" s="302"/>
      <c r="BT2239" s="13"/>
      <c r="BU2239" s="302"/>
      <c r="BV2239" s="386"/>
      <c r="BW2239" s="303"/>
      <c r="BX2239" s="303"/>
      <c r="BY2239" s="302"/>
      <c r="BZ2239" s="302"/>
      <c r="CA2239" s="387"/>
      <c r="CB2239" s="395"/>
      <c r="CC2239" s="12"/>
      <c r="CD2239" s="304"/>
      <c r="CE2239" s="14"/>
      <c r="CF2239" s="395"/>
      <c r="CG2239" s="397"/>
      <c r="CH2239" s="300">
        <f t="shared" si="849"/>
        <v>0</v>
      </c>
      <c r="CI2239" s="26"/>
      <c r="CJ2239" s="17">
        <f t="shared" si="846"/>
        <v>0</v>
      </c>
      <c r="CK2239" s="18">
        <f t="shared" si="857"/>
        <v>12.89</v>
      </c>
      <c r="CM2239" s="164"/>
      <c r="CN2239" s="302"/>
      <c r="CO2239" s="13">
        <f t="shared" si="850"/>
        <v>0</v>
      </c>
      <c r="CP2239" s="302"/>
      <c r="CQ2239" s="13">
        <f t="shared" si="851"/>
        <v>0</v>
      </c>
      <c r="CR2239" s="302"/>
      <c r="CS2239" s="13">
        <f t="shared" si="852"/>
        <v>0</v>
      </c>
      <c r="CT2239" s="302"/>
      <c r="CU2239" s="13">
        <f t="shared" si="847"/>
        <v>0</v>
      </c>
      <c r="CV2239" s="302"/>
      <c r="CW2239" s="13">
        <f t="shared" si="853"/>
        <v>0</v>
      </c>
      <c r="CX2239" s="13">
        <f t="shared" si="854"/>
        <v>0</v>
      </c>
      <c r="CY2239" s="251">
        <f t="shared" si="855"/>
        <v>0</v>
      </c>
      <c r="CZ2239" s="13" t="s">
        <v>29</v>
      </c>
      <c r="DA2239" s="13">
        <v>50</v>
      </c>
      <c r="DB2239" s="22">
        <f t="shared" si="856"/>
        <v>0</v>
      </c>
      <c r="DD2239" s="24"/>
      <c r="DF2239" s="163"/>
      <c r="DH2239" s="24"/>
      <c r="DI2239" s="447"/>
      <c r="DJ2239" s="163"/>
    </row>
    <row r="2240" spans="1:114" s="7" customFormat="1">
      <c r="A2240" s="277">
        <f t="shared" si="840"/>
        <v>50</v>
      </c>
      <c r="B2240" s="21" t="e">
        <f>'Calculateur de trading'!I2240/C2240/W2240</f>
        <v>#DIV/0!</v>
      </c>
      <c r="C2240" s="278">
        <f t="shared" si="841"/>
        <v>10</v>
      </c>
      <c r="D2240" s="278"/>
      <c r="E2240" s="273">
        <f t="shared" si="842"/>
        <v>100</v>
      </c>
      <c r="F2240" s="271">
        <f t="shared" si="834"/>
        <v>2</v>
      </c>
      <c r="G2240" s="271" t="e">
        <f t="shared" si="835"/>
        <v>#DIV/0!</v>
      </c>
      <c r="H2240" s="272">
        <f t="shared" si="836"/>
        <v>20</v>
      </c>
      <c r="I2240" s="270"/>
      <c r="J2240" s="273">
        <f t="shared" si="843"/>
        <v>200</v>
      </c>
      <c r="K2240" s="271">
        <f t="shared" si="837"/>
        <v>4</v>
      </c>
      <c r="L2240" s="271" t="e">
        <f t="shared" si="838"/>
        <v>#DIV/0!</v>
      </c>
      <c r="M2240" s="272">
        <f t="shared" si="839"/>
        <v>40</v>
      </c>
      <c r="N2240" s="389"/>
      <c r="O2240" s="455" t="e">
        <f>(A2240*B2240*W2240)+(B2240*'Calculateur de trading'!H2240)</f>
        <v>#DIV/0!</v>
      </c>
      <c r="P2240" s="274" t="e">
        <f>O2240/'Déscriptions des trades'!CK2240</f>
        <v>#DIV/0!</v>
      </c>
      <c r="Q2240" s="456" t="e">
        <f>'Déscriptions des trades'!CK2240-O2240</f>
        <v>#DIV/0!</v>
      </c>
      <c r="R2240" s="466" t="e">
        <f t="shared" si="844"/>
        <v>#DIV/0!</v>
      </c>
      <c r="S2240" s="389"/>
      <c r="T2240" s="12"/>
      <c r="U2240" s="25"/>
      <c r="V2240" s="15"/>
      <c r="W2240" s="490">
        <f t="shared" si="848"/>
        <v>0</v>
      </c>
      <c r="X2240" s="21" t="e">
        <f>W2240*U2240/'Déscriptions des trades'!CK2240*'Déscriptions des trades'!B2240</f>
        <v>#DIV/0!</v>
      </c>
      <c r="Y2240" s="459"/>
      <c r="Z2240" s="389"/>
      <c r="AA2240" s="23">
        <f t="shared" si="845"/>
        <v>0.1</v>
      </c>
      <c r="AB2240" s="17" t="e">
        <f>(AA2240*'Déscriptions des trades'!U2240*'Déscriptions des trades'!B2240/'Déscriptions des trades'!CK2240)*'Déscriptions des trades'!W2240</f>
        <v>#DIV/0!</v>
      </c>
      <c r="AC2240" s="265" t="e">
        <f>AB2240*'Déscriptions des trades'!CK2240</f>
        <v>#DIV/0!</v>
      </c>
      <c r="AD2240" s="266" t="e">
        <f>'Déscriptions des trades'!CK2240-AC2240</f>
        <v>#DIV/0!</v>
      </c>
      <c r="AE2240" s="389"/>
      <c r="AF2240" s="399">
        <v>2236</v>
      </c>
      <c r="AG2240" s="389"/>
      <c r="AH2240" s="20"/>
      <c r="AI2240" s="303"/>
      <c r="AJ2240" s="307"/>
      <c r="AK2240" s="161"/>
      <c r="AL2240" s="305"/>
      <c r="AM2240" s="305"/>
      <c r="AN2240" s="162"/>
      <c r="AO2240" s="439"/>
      <c r="AP2240" s="162"/>
      <c r="AQ2240" s="113"/>
      <c r="AR2240" s="113"/>
      <c r="AS2240" s="384"/>
      <c r="AT2240" s="306"/>
      <c r="AU2240" s="306"/>
      <c r="AV2240" s="160"/>
      <c r="AW2240" s="158"/>
      <c r="AX2240" s="385"/>
      <c r="AY2240" s="453"/>
      <c r="AZ2240" s="165"/>
      <c r="BA2240" s="301"/>
      <c r="BB2240" s="165"/>
      <c r="BC2240" s="301"/>
      <c r="BD2240" s="165"/>
      <c r="BE2240" s="302"/>
      <c r="BF2240" s="302"/>
      <c r="BG2240" s="165"/>
      <c r="BH2240" s="303"/>
      <c r="BI2240" s="165"/>
      <c r="BJ2240" s="304"/>
      <c r="BK2240" s="394"/>
      <c r="BL2240" s="302"/>
      <c r="BM2240" s="302"/>
      <c r="BN2240" s="394"/>
      <c r="BO2240" s="302"/>
      <c r="BP2240" s="13"/>
      <c r="BQ2240" s="302"/>
      <c r="BR2240" s="13"/>
      <c r="BS2240" s="302"/>
      <c r="BT2240" s="13"/>
      <c r="BU2240" s="302"/>
      <c r="BV2240" s="386"/>
      <c r="BW2240" s="303"/>
      <c r="BX2240" s="303"/>
      <c r="BY2240" s="302"/>
      <c r="BZ2240" s="302"/>
      <c r="CA2240" s="387"/>
      <c r="CB2240" s="395"/>
      <c r="CC2240" s="12"/>
      <c r="CD2240" s="304"/>
      <c r="CE2240" s="14"/>
      <c r="CF2240" s="395"/>
      <c r="CG2240" s="397"/>
      <c r="CH2240" s="300">
        <f t="shared" si="849"/>
        <v>0</v>
      </c>
      <c r="CI2240" s="26"/>
      <c r="CJ2240" s="17">
        <f t="shared" si="846"/>
        <v>0</v>
      </c>
      <c r="CK2240" s="18">
        <f t="shared" si="857"/>
        <v>12.89</v>
      </c>
      <c r="CM2240" s="164"/>
      <c r="CN2240" s="302"/>
      <c r="CO2240" s="13">
        <f t="shared" si="850"/>
        <v>0</v>
      </c>
      <c r="CP2240" s="302"/>
      <c r="CQ2240" s="13">
        <f t="shared" si="851"/>
        <v>0</v>
      </c>
      <c r="CR2240" s="302"/>
      <c r="CS2240" s="13">
        <f t="shared" si="852"/>
        <v>0</v>
      </c>
      <c r="CT2240" s="302"/>
      <c r="CU2240" s="13">
        <f t="shared" si="847"/>
        <v>0</v>
      </c>
      <c r="CV2240" s="302"/>
      <c r="CW2240" s="13">
        <f t="shared" si="853"/>
        <v>0</v>
      </c>
      <c r="CX2240" s="13">
        <f t="shared" si="854"/>
        <v>0</v>
      </c>
      <c r="CY2240" s="251">
        <f t="shared" si="855"/>
        <v>0</v>
      </c>
      <c r="CZ2240" s="13" t="s">
        <v>29</v>
      </c>
      <c r="DA2240" s="13">
        <v>50</v>
      </c>
      <c r="DB2240" s="22">
        <f t="shared" si="856"/>
        <v>0</v>
      </c>
      <c r="DD2240" s="24"/>
      <c r="DF2240" s="163"/>
      <c r="DH2240" s="24"/>
      <c r="DI2240" s="447"/>
      <c r="DJ2240" s="163"/>
    </row>
    <row r="2241" spans="1:114" s="7" customFormat="1">
      <c r="A2241" s="277">
        <f t="shared" si="840"/>
        <v>50</v>
      </c>
      <c r="B2241" s="21" t="e">
        <f>'Calculateur de trading'!I2241/C2241/W2241</f>
        <v>#DIV/0!</v>
      </c>
      <c r="C2241" s="278">
        <f t="shared" si="841"/>
        <v>10</v>
      </c>
      <c r="D2241" s="426"/>
      <c r="E2241" s="273">
        <f t="shared" si="842"/>
        <v>100</v>
      </c>
      <c r="F2241" s="271">
        <f t="shared" si="834"/>
        <v>2</v>
      </c>
      <c r="G2241" s="271" t="e">
        <f t="shared" si="835"/>
        <v>#DIV/0!</v>
      </c>
      <c r="H2241" s="272">
        <f t="shared" si="836"/>
        <v>20</v>
      </c>
      <c r="I2241" s="270"/>
      <c r="J2241" s="273">
        <f t="shared" si="843"/>
        <v>200</v>
      </c>
      <c r="K2241" s="271">
        <f t="shared" si="837"/>
        <v>4</v>
      </c>
      <c r="L2241" s="271" t="e">
        <f t="shared" si="838"/>
        <v>#DIV/0!</v>
      </c>
      <c r="M2241" s="272">
        <f t="shared" si="839"/>
        <v>40</v>
      </c>
      <c r="N2241" s="389"/>
      <c r="O2241" s="455" t="e">
        <f>(A2241*B2241*W2241)+(B2241*'Calculateur de trading'!H2241)</f>
        <v>#DIV/0!</v>
      </c>
      <c r="P2241" s="274" t="e">
        <f>O2241/'Déscriptions des trades'!CK2241</f>
        <v>#DIV/0!</v>
      </c>
      <c r="Q2241" s="456" t="e">
        <f>'Déscriptions des trades'!CK2241-O2241</f>
        <v>#DIV/0!</v>
      </c>
      <c r="R2241" s="466" t="e">
        <f t="shared" si="844"/>
        <v>#DIV/0!</v>
      </c>
      <c r="S2241" s="389"/>
      <c r="T2241" s="12"/>
      <c r="U2241" s="25"/>
      <c r="V2241" s="15"/>
      <c r="W2241" s="490">
        <f t="shared" si="848"/>
        <v>0</v>
      </c>
      <c r="X2241" s="21" t="e">
        <f>W2241*U2241/'Déscriptions des trades'!CK2241*'Déscriptions des trades'!B2241</f>
        <v>#DIV/0!</v>
      </c>
      <c r="Y2241" s="459"/>
      <c r="Z2241" s="389"/>
      <c r="AA2241" s="23">
        <f t="shared" si="845"/>
        <v>0.1</v>
      </c>
      <c r="AB2241" s="17" t="e">
        <f>(AA2241*'Déscriptions des trades'!U2241*'Déscriptions des trades'!B2241/'Déscriptions des trades'!CK2241)*'Déscriptions des trades'!W2241</f>
        <v>#DIV/0!</v>
      </c>
      <c r="AC2241" s="265" t="e">
        <f>AB2241*'Déscriptions des trades'!CK2241</f>
        <v>#DIV/0!</v>
      </c>
      <c r="AD2241" s="266" t="e">
        <f>'Déscriptions des trades'!CK2241-AC2241</f>
        <v>#DIV/0!</v>
      </c>
      <c r="AE2241" s="389"/>
      <c r="AF2241" s="399">
        <v>2237</v>
      </c>
      <c r="AG2241" s="389"/>
      <c r="AH2241" s="20"/>
      <c r="AI2241" s="303"/>
      <c r="AJ2241" s="307"/>
      <c r="AK2241" s="161"/>
      <c r="AL2241" s="305"/>
      <c r="AM2241" s="305"/>
      <c r="AN2241" s="162"/>
      <c r="AO2241" s="439"/>
      <c r="AP2241" s="162"/>
      <c r="AQ2241" s="113"/>
      <c r="AR2241" s="113"/>
      <c r="AS2241" s="384"/>
      <c r="AT2241" s="306"/>
      <c r="AU2241" s="306"/>
      <c r="AV2241" s="160"/>
      <c r="AW2241" s="158"/>
      <c r="AX2241" s="385"/>
      <c r="AY2241" s="453"/>
      <c r="AZ2241" s="165"/>
      <c r="BA2241" s="301"/>
      <c r="BB2241" s="165"/>
      <c r="BC2241" s="301"/>
      <c r="BD2241" s="165"/>
      <c r="BE2241" s="302"/>
      <c r="BF2241" s="302"/>
      <c r="BG2241" s="165"/>
      <c r="BH2241" s="303"/>
      <c r="BI2241" s="165"/>
      <c r="BJ2241" s="304"/>
      <c r="BK2241" s="394"/>
      <c r="BL2241" s="302"/>
      <c r="BM2241" s="302"/>
      <c r="BN2241" s="394"/>
      <c r="BO2241" s="302"/>
      <c r="BP2241" s="13"/>
      <c r="BQ2241" s="302"/>
      <c r="BR2241" s="13"/>
      <c r="BS2241" s="302"/>
      <c r="BT2241" s="13"/>
      <c r="BU2241" s="302"/>
      <c r="BV2241" s="386"/>
      <c r="BW2241" s="303"/>
      <c r="BX2241" s="303"/>
      <c r="BY2241" s="302"/>
      <c r="BZ2241" s="302"/>
      <c r="CA2241" s="387"/>
      <c r="CB2241" s="395"/>
      <c r="CC2241" s="12"/>
      <c r="CD2241" s="304"/>
      <c r="CE2241" s="14"/>
      <c r="CF2241" s="395"/>
      <c r="CG2241" s="397"/>
      <c r="CH2241" s="300">
        <f t="shared" si="849"/>
        <v>0</v>
      </c>
      <c r="CI2241" s="26"/>
      <c r="CJ2241" s="17">
        <f t="shared" si="846"/>
        <v>0</v>
      </c>
      <c r="CK2241" s="18">
        <f t="shared" si="857"/>
        <v>12.89</v>
      </c>
      <c r="CM2241" s="164"/>
      <c r="CN2241" s="302"/>
      <c r="CO2241" s="13">
        <f t="shared" si="850"/>
        <v>0</v>
      </c>
      <c r="CP2241" s="302"/>
      <c r="CQ2241" s="13">
        <f t="shared" si="851"/>
        <v>0</v>
      </c>
      <c r="CR2241" s="302"/>
      <c r="CS2241" s="13">
        <f t="shared" si="852"/>
        <v>0</v>
      </c>
      <c r="CT2241" s="302"/>
      <c r="CU2241" s="13">
        <f t="shared" si="847"/>
        <v>0</v>
      </c>
      <c r="CV2241" s="302"/>
      <c r="CW2241" s="13">
        <f t="shared" si="853"/>
        <v>0</v>
      </c>
      <c r="CX2241" s="13">
        <f t="shared" si="854"/>
        <v>0</v>
      </c>
      <c r="CY2241" s="251">
        <f t="shared" si="855"/>
        <v>0</v>
      </c>
      <c r="CZ2241" s="13" t="s">
        <v>29</v>
      </c>
      <c r="DA2241" s="13">
        <v>50</v>
      </c>
      <c r="DB2241" s="22">
        <f t="shared" si="856"/>
        <v>0</v>
      </c>
      <c r="DD2241" s="24"/>
      <c r="DF2241" s="163"/>
      <c r="DH2241" s="24"/>
      <c r="DI2241" s="447"/>
      <c r="DJ2241" s="163"/>
    </row>
    <row r="2242" spans="1:114" s="7" customFormat="1">
      <c r="A2242" s="277">
        <f t="shared" si="840"/>
        <v>50</v>
      </c>
      <c r="B2242" s="21" t="e">
        <f>'Calculateur de trading'!I2242/C2242/W2242</f>
        <v>#DIV/0!</v>
      </c>
      <c r="C2242" s="278">
        <f t="shared" si="841"/>
        <v>10</v>
      </c>
      <c r="D2242" s="278"/>
      <c r="E2242" s="273">
        <f t="shared" si="842"/>
        <v>100</v>
      </c>
      <c r="F2242" s="271">
        <f t="shared" si="834"/>
        <v>2</v>
      </c>
      <c r="G2242" s="271" t="e">
        <f t="shared" si="835"/>
        <v>#DIV/0!</v>
      </c>
      <c r="H2242" s="272">
        <f t="shared" si="836"/>
        <v>20</v>
      </c>
      <c r="I2242" s="270"/>
      <c r="J2242" s="273">
        <f t="shared" si="843"/>
        <v>200</v>
      </c>
      <c r="K2242" s="271">
        <f t="shared" si="837"/>
        <v>4</v>
      </c>
      <c r="L2242" s="271" t="e">
        <f t="shared" si="838"/>
        <v>#DIV/0!</v>
      </c>
      <c r="M2242" s="272">
        <f t="shared" si="839"/>
        <v>40</v>
      </c>
      <c r="N2242" s="389"/>
      <c r="O2242" s="455" t="e">
        <f>(A2242*B2242*W2242)+(B2242*'Calculateur de trading'!H2242)</f>
        <v>#DIV/0!</v>
      </c>
      <c r="P2242" s="274" t="e">
        <f>O2242/'Déscriptions des trades'!CK2242</f>
        <v>#DIV/0!</v>
      </c>
      <c r="Q2242" s="456" t="e">
        <f>'Déscriptions des trades'!CK2242-O2242</f>
        <v>#DIV/0!</v>
      </c>
      <c r="R2242" s="466" t="e">
        <f t="shared" si="844"/>
        <v>#DIV/0!</v>
      </c>
      <c r="S2242" s="389"/>
      <c r="T2242" s="12"/>
      <c r="U2242" s="25"/>
      <c r="V2242" s="15"/>
      <c r="W2242" s="490">
        <f t="shared" si="848"/>
        <v>0</v>
      </c>
      <c r="X2242" s="21" t="e">
        <f>W2242*U2242/'Déscriptions des trades'!CK2242*'Déscriptions des trades'!B2242</f>
        <v>#DIV/0!</v>
      </c>
      <c r="Y2242" s="459"/>
      <c r="Z2242" s="389"/>
      <c r="AA2242" s="23">
        <f t="shared" si="845"/>
        <v>0.1</v>
      </c>
      <c r="AB2242" s="17" t="e">
        <f>(AA2242*'Déscriptions des trades'!U2242*'Déscriptions des trades'!B2242/'Déscriptions des trades'!CK2242)*'Déscriptions des trades'!W2242</f>
        <v>#DIV/0!</v>
      </c>
      <c r="AC2242" s="265" t="e">
        <f>AB2242*'Déscriptions des trades'!CK2242</f>
        <v>#DIV/0!</v>
      </c>
      <c r="AD2242" s="266" t="e">
        <f>'Déscriptions des trades'!CK2242-AC2242</f>
        <v>#DIV/0!</v>
      </c>
      <c r="AE2242" s="389"/>
      <c r="AF2242" s="399">
        <v>2238</v>
      </c>
      <c r="AG2242" s="389"/>
      <c r="AH2242" s="20"/>
      <c r="AI2242" s="303"/>
      <c r="AJ2242" s="307"/>
      <c r="AK2242" s="161"/>
      <c r="AL2242" s="305"/>
      <c r="AM2242" s="305"/>
      <c r="AN2242" s="162"/>
      <c r="AO2242" s="439"/>
      <c r="AP2242" s="162"/>
      <c r="AQ2242" s="113"/>
      <c r="AR2242" s="113"/>
      <c r="AS2242" s="384"/>
      <c r="AT2242" s="306"/>
      <c r="AU2242" s="306"/>
      <c r="AV2242" s="160"/>
      <c r="AW2242" s="158"/>
      <c r="AX2242" s="385"/>
      <c r="AY2242" s="453"/>
      <c r="AZ2242" s="165"/>
      <c r="BA2242" s="301"/>
      <c r="BB2242" s="165"/>
      <c r="BC2242" s="301"/>
      <c r="BD2242" s="165"/>
      <c r="BE2242" s="302"/>
      <c r="BF2242" s="302"/>
      <c r="BG2242" s="165"/>
      <c r="BH2242" s="303"/>
      <c r="BI2242" s="165"/>
      <c r="BJ2242" s="304"/>
      <c r="BK2242" s="394"/>
      <c r="BL2242" s="302"/>
      <c r="BM2242" s="302"/>
      <c r="BN2242" s="394"/>
      <c r="BO2242" s="302"/>
      <c r="BP2242" s="13"/>
      <c r="BQ2242" s="302"/>
      <c r="BR2242" s="13"/>
      <c r="BS2242" s="302"/>
      <c r="BT2242" s="13"/>
      <c r="BU2242" s="302"/>
      <c r="BV2242" s="386"/>
      <c r="BW2242" s="303"/>
      <c r="BX2242" s="303"/>
      <c r="BY2242" s="302"/>
      <c r="BZ2242" s="302"/>
      <c r="CA2242" s="387"/>
      <c r="CB2242" s="395"/>
      <c r="CC2242" s="12"/>
      <c r="CD2242" s="304"/>
      <c r="CE2242" s="14"/>
      <c r="CF2242" s="395"/>
      <c r="CG2242" s="397"/>
      <c r="CH2242" s="300">
        <f t="shared" si="849"/>
        <v>0</v>
      </c>
      <c r="CI2242" s="26"/>
      <c r="CJ2242" s="17">
        <f t="shared" si="846"/>
        <v>0</v>
      </c>
      <c r="CK2242" s="18">
        <f t="shared" si="857"/>
        <v>12.89</v>
      </c>
      <c r="CM2242" s="164"/>
      <c r="CN2242" s="302"/>
      <c r="CO2242" s="13">
        <f t="shared" si="850"/>
        <v>0</v>
      </c>
      <c r="CP2242" s="302"/>
      <c r="CQ2242" s="13">
        <f t="shared" si="851"/>
        <v>0</v>
      </c>
      <c r="CR2242" s="302"/>
      <c r="CS2242" s="13">
        <f t="shared" si="852"/>
        <v>0</v>
      </c>
      <c r="CT2242" s="302"/>
      <c r="CU2242" s="13">
        <f t="shared" si="847"/>
        <v>0</v>
      </c>
      <c r="CV2242" s="302"/>
      <c r="CW2242" s="13">
        <f t="shared" si="853"/>
        <v>0</v>
      </c>
      <c r="CX2242" s="13">
        <f t="shared" si="854"/>
        <v>0</v>
      </c>
      <c r="CY2242" s="251">
        <f t="shared" si="855"/>
        <v>0</v>
      </c>
      <c r="CZ2242" s="13" t="s">
        <v>29</v>
      </c>
      <c r="DA2242" s="13">
        <v>50</v>
      </c>
      <c r="DB2242" s="22">
        <f t="shared" si="856"/>
        <v>0</v>
      </c>
      <c r="DD2242" s="24"/>
      <c r="DF2242" s="163"/>
      <c r="DH2242" s="24"/>
      <c r="DI2242" s="447"/>
      <c r="DJ2242" s="163"/>
    </row>
    <row r="2243" spans="1:114" s="7" customFormat="1">
      <c r="A2243" s="277">
        <f t="shared" si="840"/>
        <v>50</v>
      </c>
      <c r="B2243" s="21" t="e">
        <f>'Calculateur de trading'!I2243/C2243/W2243</f>
        <v>#DIV/0!</v>
      </c>
      <c r="C2243" s="278">
        <f t="shared" si="841"/>
        <v>10</v>
      </c>
      <c r="D2243" s="426"/>
      <c r="E2243" s="273">
        <f t="shared" si="842"/>
        <v>100</v>
      </c>
      <c r="F2243" s="271">
        <f t="shared" si="834"/>
        <v>2</v>
      </c>
      <c r="G2243" s="271" t="e">
        <f t="shared" si="835"/>
        <v>#DIV/0!</v>
      </c>
      <c r="H2243" s="272">
        <f t="shared" si="836"/>
        <v>20</v>
      </c>
      <c r="I2243" s="270"/>
      <c r="J2243" s="273">
        <f t="shared" si="843"/>
        <v>200</v>
      </c>
      <c r="K2243" s="271">
        <f t="shared" si="837"/>
        <v>4</v>
      </c>
      <c r="L2243" s="271" t="e">
        <f t="shared" si="838"/>
        <v>#DIV/0!</v>
      </c>
      <c r="M2243" s="272">
        <f t="shared" si="839"/>
        <v>40</v>
      </c>
      <c r="N2243" s="389"/>
      <c r="O2243" s="455" t="e">
        <f>(A2243*B2243*W2243)+(B2243*'Calculateur de trading'!H2243)</f>
        <v>#DIV/0!</v>
      </c>
      <c r="P2243" s="274" t="e">
        <f>O2243/'Déscriptions des trades'!CK2243</f>
        <v>#DIV/0!</v>
      </c>
      <c r="Q2243" s="456" t="e">
        <f>'Déscriptions des trades'!CK2243-O2243</f>
        <v>#DIV/0!</v>
      </c>
      <c r="R2243" s="466" t="e">
        <f t="shared" si="844"/>
        <v>#DIV/0!</v>
      </c>
      <c r="S2243" s="389"/>
      <c r="T2243" s="12"/>
      <c r="U2243" s="25"/>
      <c r="V2243" s="15"/>
      <c r="W2243" s="490">
        <f t="shared" si="848"/>
        <v>0</v>
      </c>
      <c r="X2243" s="21" t="e">
        <f>W2243*U2243/'Déscriptions des trades'!CK2243*'Déscriptions des trades'!B2243</f>
        <v>#DIV/0!</v>
      </c>
      <c r="Y2243" s="459"/>
      <c r="Z2243" s="389"/>
      <c r="AA2243" s="23">
        <f t="shared" si="845"/>
        <v>0.1</v>
      </c>
      <c r="AB2243" s="17" t="e">
        <f>(AA2243*'Déscriptions des trades'!U2243*'Déscriptions des trades'!B2243/'Déscriptions des trades'!CK2243)*'Déscriptions des trades'!W2243</f>
        <v>#DIV/0!</v>
      </c>
      <c r="AC2243" s="265" t="e">
        <f>AB2243*'Déscriptions des trades'!CK2243</f>
        <v>#DIV/0!</v>
      </c>
      <c r="AD2243" s="266" t="e">
        <f>'Déscriptions des trades'!CK2243-AC2243</f>
        <v>#DIV/0!</v>
      </c>
      <c r="AE2243" s="389"/>
      <c r="AF2243" s="399">
        <v>2239</v>
      </c>
      <c r="AG2243" s="389"/>
      <c r="AH2243" s="20"/>
      <c r="AI2243" s="303"/>
      <c r="AJ2243" s="307"/>
      <c r="AK2243" s="161"/>
      <c r="AL2243" s="305"/>
      <c r="AM2243" s="305"/>
      <c r="AN2243" s="162"/>
      <c r="AO2243" s="439"/>
      <c r="AP2243" s="162"/>
      <c r="AQ2243" s="113"/>
      <c r="AR2243" s="113"/>
      <c r="AS2243" s="384"/>
      <c r="AT2243" s="306"/>
      <c r="AU2243" s="306"/>
      <c r="AV2243" s="160"/>
      <c r="AW2243" s="158"/>
      <c r="AX2243" s="385"/>
      <c r="AY2243" s="453"/>
      <c r="AZ2243" s="165"/>
      <c r="BA2243" s="301"/>
      <c r="BB2243" s="165"/>
      <c r="BC2243" s="301"/>
      <c r="BD2243" s="165"/>
      <c r="BE2243" s="302"/>
      <c r="BF2243" s="302"/>
      <c r="BG2243" s="165"/>
      <c r="BH2243" s="303"/>
      <c r="BI2243" s="165"/>
      <c r="BJ2243" s="304"/>
      <c r="BK2243" s="394"/>
      <c r="BL2243" s="302"/>
      <c r="BM2243" s="302"/>
      <c r="BN2243" s="394"/>
      <c r="BO2243" s="302"/>
      <c r="BP2243" s="13"/>
      <c r="BQ2243" s="302"/>
      <c r="BR2243" s="13"/>
      <c r="BS2243" s="302"/>
      <c r="BT2243" s="13"/>
      <c r="BU2243" s="302"/>
      <c r="BV2243" s="386"/>
      <c r="BW2243" s="303"/>
      <c r="BX2243" s="303"/>
      <c r="BY2243" s="302"/>
      <c r="BZ2243" s="302"/>
      <c r="CA2243" s="387"/>
      <c r="CB2243" s="395"/>
      <c r="CC2243" s="12"/>
      <c r="CD2243" s="304"/>
      <c r="CE2243" s="14"/>
      <c r="CF2243" s="395"/>
      <c r="CG2243" s="397"/>
      <c r="CH2243" s="300">
        <f t="shared" si="849"/>
        <v>0</v>
      </c>
      <c r="CI2243" s="26"/>
      <c r="CJ2243" s="17">
        <f t="shared" si="846"/>
        <v>0</v>
      </c>
      <c r="CK2243" s="18">
        <f t="shared" si="857"/>
        <v>12.89</v>
      </c>
      <c r="CM2243" s="164"/>
      <c r="CN2243" s="302"/>
      <c r="CO2243" s="13">
        <f t="shared" si="850"/>
        <v>0</v>
      </c>
      <c r="CP2243" s="302"/>
      <c r="CQ2243" s="13">
        <f t="shared" si="851"/>
        <v>0</v>
      </c>
      <c r="CR2243" s="302"/>
      <c r="CS2243" s="13">
        <f t="shared" si="852"/>
        <v>0</v>
      </c>
      <c r="CT2243" s="302"/>
      <c r="CU2243" s="13">
        <f t="shared" si="847"/>
        <v>0</v>
      </c>
      <c r="CV2243" s="302"/>
      <c r="CW2243" s="13">
        <f t="shared" si="853"/>
        <v>0</v>
      </c>
      <c r="CX2243" s="13">
        <f t="shared" si="854"/>
        <v>0</v>
      </c>
      <c r="CY2243" s="251">
        <f t="shared" si="855"/>
        <v>0</v>
      </c>
      <c r="CZ2243" s="13" t="s">
        <v>29</v>
      </c>
      <c r="DA2243" s="13">
        <v>50</v>
      </c>
      <c r="DB2243" s="22">
        <f t="shared" si="856"/>
        <v>0</v>
      </c>
      <c r="DD2243" s="24"/>
      <c r="DF2243" s="163"/>
      <c r="DH2243" s="24"/>
      <c r="DI2243" s="447"/>
      <c r="DJ2243" s="163"/>
    </row>
    <row r="2244" spans="1:114" s="7" customFormat="1">
      <c r="A2244" s="277">
        <f t="shared" si="840"/>
        <v>50</v>
      </c>
      <c r="B2244" s="21" t="e">
        <f>'Calculateur de trading'!I2244/C2244/W2244</f>
        <v>#DIV/0!</v>
      </c>
      <c r="C2244" s="278">
        <f t="shared" si="841"/>
        <v>10</v>
      </c>
      <c r="D2244" s="278"/>
      <c r="E2244" s="273">
        <f t="shared" si="842"/>
        <v>100</v>
      </c>
      <c r="F2244" s="271">
        <f t="shared" si="834"/>
        <v>2</v>
      </c>
      <c r="G2244" s="271" t="e">
        <f t="shared" si="835"/>
        <v>#DIV/0!</v>
      </c>
      <c r="H2244" s="272">
        <f t="shared" si="836"/>
        <v>20</v>
      </c>
      <c r="I2244" s="270"/>
      <c r="J2244" s="273">
        <f t="shared" si="843"/>
        <v>200</v>
      </c>
      <c r="K2244" s="271">
        <f t="shared" si="837"/>
        <v>4</v>
      </c>
      <c r="L2244" s="271" t="e">
        <f t="shared" si="838"/>
        <v>#DIV/0!</v>
      </c>
      <c r="M2244" s="272">
        <f t="shared" si="839"/>
        <v>40</v>
      </c>
      <c r="N2244" s="389"/>
      <c r="O2244" s="455" t="e">
        <f>(A2244*B2244*W2244)+(B2244*'Calculateur de trading'!H2244)</f>
        <v>#DIV/0!</v>
      </c>
      <c r="P2244" s="274" t="e">
        <f>O2244/'Déscriptions des trades'!CK2244</f>
        <v>#DIV/0!</v>
      </c>
      <c r="Q2244" s="456" t="e">
        <f>'Déscriptions des trades'!CK2244-O2244</f>
        <v>#DIV/0!</v>
      </c>
      <c r="R2244" s="466" t="e">
        <f t="shared" si="844"/>
        <v>#DIV/0!</v>
      </c>
      <c r="S2244" s="389"/>
      <c r="T2244" s="12"/>
      <c r="U2244" s="25"/>
      <c r="V2244" s="15"/>
      <c r="W2244" s="490">
        <f t="shared" si="848"/>
        <v>0</v>
      </c>
      <c r="X2244" s="21" t="e">
        <f>W2244*U2244/'Déscriptions des trades'!CK2244*'Déscriptions des trades'!B2244</f>
        <v>#DIV/0!</v>
      </c>
      <c r="Y2244" s="459"/>
      <c r="Z2244" s="389"/>
      <c r="AA2244" s="23">
        <f t="shared" si="845"/>
        <v>0.1</v>
      </c>
      <c r="AB2244" s="17" t="e">
        <f>(AA2244*'Déscriptions des trades'!U2244*'Déscriptions des trades'!B2244/'Déscriptions des trades'!CK2244)*'Déscriptions des trades'!W2244</f>
        <v>#DIV/0!</v>
      </c>
      <c r="AC2244" s="265" t="e">
        <f>AB2244*'Déscriptions des trades'!CK2244</f>
        <v>#DIV/0!</v>
      </c>
      <c r="AD2244" s="266" t="e">
        <f>'Déscriptions des trades'!CK2244-AC2244</f>
        <v>#DIV/0!</v>
      </c>
      <c r="AE2244" s="389"/>
      <c r="AF2244" s="399">
        <v>2240</v>
      </c>
      <c r="AG2244" s="389"/>
      <c r="AH2244" s="20"/>
      <c r="AI2244" s="303"/>
      <c r="AJ2244" s="307"/>
      <c r="AK2244" s="161"/>
      <c r="AL2244" s="305"/>
      <c r="AM2244" s="305"/>
      <c r="AN2244" s="162"/>
      <c r="AO2244" s="439"/>
      <c r="AP2244" s="162"/>
      <c r="AQ2244" s="113"/>
      <c r="AR2244" s="113"/>
      <c r="AS2244" s="384"/>
      <c r="AT2244" s="306"/>
      <c r="AU2244" s="306"/>
      <c r="AV2244" s="160"/>
      <c r="AW2244" s="158"/>
      <c r="AX2244" s="385"/>
      <c r="AY2244" s="453"/>
      <c r="AZ2244" s="165"/>
      <c r="BA2244" s="301"/>
      <c r="BB2244" s="165"/>
      <c r="BC2244" s="301"/>
      <c r="BD2244" s="165"/>
      <c r="BE2244" s="302"/>
      <c r="BF2244" s="302"/>
      <c r="BG2244" s="165"/>
      <c r="BH2244" s="303"/>
      <c r="BI2244" s="165"/>
      <c r="BJ2244" s="304"/>
      <c r="BK2244" s="394"/>
      <c r="BL2244" s="302"/>
      <c r="BM2244" s="302"/>
      <c r="BN2244" s="394"/>
      <c r="BO2244" s="302"/>
      <c r="BP2244" s="13"/>
      <c r="BQ2244" s="302"/>
      <c r="BR2244" s="13"/>
      <c r="BS2244" s="302"/>
      <c r="BT2244" s="13"/>
      <c r="BU2244" s="302"/>
      <c r="BV2244" s="386"/>
      <c r="BW2244" s="303"/>
      <c r="BX2244" s="303"/>
      <c r="BY2244" s="302"/>
      <c r="BZ2244" s="302"/>
      <c r="CA2244" s="387"/>
      <c r="CB2244" s="395"/>
      <c r="CC2244" s="12"/>
      <c r="CD2244" s="304"/>
      <c r="CE2244" s="14"/>
      <c r="CF2244" s="395"/>
      <c r="CG2244" s="397"/>
      <c r="CH2244" s="300">
        <f t="shared" si="849"/>
        <v>0</v>
      </c>
      <c r="CI2244" s="26"/>
      <c r="CJ2244" s="17">
        <f t="shared" si="846"/>
        <v>0</v>
      </c>
      <c r="CK2244" s="18">
        <f t="shared" si="857"/>
        <v>12.89</v>
      </c>
      <c r="CM2244" s="164"/>
      <c r="CN2244" s="302"/>
      <c r="CO2244" s="13">
        <f t="shared" si="850"/>
        <v>0</v>
      </c>
      <c r="CP2244" s="302"/>
      <c r="CQ2244" s="13">
        <f t="shared" si="851"/>
        <v>0</v>
      </c>
      <c r="CR2244" s="302"/>
      <c r="CS2244" s="13">
        <f t="shared" si="852"/>
        <v>0</v>
      </c>
      <c r="CT2244" s="302"/>
      <c r="CU2244" s="13">
        <f t="shared" si="847"/>
        <v>0</v>
      </c>
      <c r="CV2244" s="302"/>
      <c r="CW2244" s="13">
        <f t="shared" si="853"/>
        <v>0</v>
      </c>
      <c r="CX2244" s="13">
        <f t="shared" si="854"/>
        <v>0</v>
      </c>
      <c r="CY2244" s="251">
        <f t="shared" si="855"/>
        <v>0</v>
      </c>
      <c r="CZ2244" s="13" t="s">
        <v>29</v>
      </c>
      <c r="DA2244" s="13">
        <v>50</v>
      </c>
      <c r="DB2244" s="22">
        <f t="shared" si="856"/>
        <v>0</v>
      </c>
      <c r="DD2244" s="24"/>
      <c r="DF2244" s="163"/>
      <c r="DH2244" s="24"/>
      <c r="DI2244" s="447"/>
      <c r="DJ2244" s="163"/>
    </row>
    <row r="2245" spans="1:114" s="7" customFormat="1">
      <c r="A2245" s="277">
        <f t="shared" si="840"/>
        <v>50</v>
      </c>
      <c r="B2245" s="21" t="e">
        <f>'Calculateur de trading'!I2245/C2245/W2245</f>
        <v>#DIV/0!</v>
      </c>
      <c r="C2245" s="278">
        <f t="shared" si="841"/>
        <v>10</v>
      </c>
      <c r="D2245" s="426"/>
      <c r="E2245" s="273">
        <f t="shared" si="842"/>
        <v>100</v>
      </c>
      <c r="F2245" s="271">
        <f t="shared" ref="F2245:F2254" si="858">(E2245/A2245)</f>
        <v>2</v>
      </c>
      <c r="G2245" s="271" t="e">
        <f t="shared" ref="G2245:G2254" si="859">B2245/F2245</f>
        <v>#DIV/0!</v>
      </c>
      <c r="H2245" s="272">
        <f t="shared" ref="H2245:H2254" si="860">C2245*F2245</f>
        <v>20</v>
      </c>
      <c r="I2245" s="270"/>
      <c r="J2245" s="273">
        <f t="shared" si="843"/>
        <v>200</v>
      </c>
      <c r="K2245" s="271">
        <f t="shared" ref="K2245:K2254" si="861">J2245/A2245</f>
        <v>4</v>
      </c>
      <c r="L2245" s="271" t="e">
        <f t="shared" ref="L2245:L2254" si="862">B2245/K2245</f>
        <v>#DIV/0!</v>
      </c>
      <c r="M2245" s="272">
        <f t="shared" ref="M2245:M2254" si="863">C2245*K2245</f>
        <v>40</v>
      </c>
      <c r="N2245" s="389"/>
      <c r="O2245" s="455" t="e">
        <f>(A2245*B2245*W2245)+(B2245*'Calculateur de trading'!H2245)</f>
        <v>#DIV/0!</v>
      </c>
      <c r="P2245" s="274" t="e">
        <f>O2245/'Déscriptions des trades'!CK2245</f>
        <v>#DIV/0!</v>
      </c>
      <c r="Q2245" s="456" t="e">
        <f>'Déscriptions des trades'!CK2245-O2245</f>
        <v>#DIV/0!</v>
      </c>
      <c r="R2245" s="466" t="e">
        <f t="shared" si="844"/>
        <v>#DIV/0!</v>
      </c>
      <c r="S2245" s="389"/>
      <c r="T2245" s="12"/>
      <c r="U2245" s="25"/>
      <c r="V2245" s="15"/>
      <c r="W2245" s="490">
        <f t="shared" si="848"/>
        <v>0</v>
      </c>
      <c r="X2245" s="21" t="e">
        <f>W2245*U2245/'Déscriptions des trades'!CK2245*'Déscriptions des trades'!B2245</f>
        <v>#DIV/0!</v>
      </c>
      <c r="Y2245" s="459"/>
      <c r="Z2245" s="389"/>
      <c r="AA2245" s="23">
        <f t="shared" si="845"/>
        <v>0.1</v>
      </c>
      <c r="AB2245" s="17" t="e">
        <f>(AA2245*'Déscriptions des trades'!U2245*'Déscriptions des trades'!B2245/'Déscriptions des trades'!CK2245)*'Déscriptions des trades'!W2245</f>
        <v>#DIV/0!</v>
      </c>
      <c r="AC2245" s="265" t="e">
        <f>AB2245*'Déscriptions des trades'!CK2245</f>
        <v>#DIV/0!</v>
      </c>
      <c r="AD2245" s="266" t="e">
        <f>'Déscriptions des trades'!CK2245-AC2245</f>
        <v>#DIV/0!</v>
      </c>
      <c r="AE2245" s="389"/>
      <c r="AF2245" s="399">
        <v>2241</v>
      </c>
      <c r="AG2245" s="389"/>
      <c r="AH2245" s="20"/>
      <c r="AI2245" s="303"/>
      <c r="AJ2245" s="307"/>
      <c r="AK2245" s="161"/>
      <c r="AL2245" s="305"/>
      <c r="AM2245" s="305"/>
      <c r="AN2245" s="162"/>
      <c r="AO2245" s="439"/>
      <c r="AP2245" s="162"/>
      <c r="AQ2245" s="113"/>
      <c r="AR2245" s="113"/>
      <c r="AS2245" s="384"/>
      <c r="AT2245" s="306"/>
      <c r="AU2245" s="306"/>
      <c r="AV2245" s="160"/>
      <c r="AW2245" s="158"/>
      <c r="AX2245" s="385"/>
      <c r="AY2245" s="453"/>
      <c r="AZ2245" s="165"/>
      <c r="BA2245" s="301"/>
      <c r="BB2245" s="165"/>
      <c r="BC2245" s="301"/>
      <c r="BD2245" s="165"/>
      <c r="BE2245" s="302"/>
      <c r="BF2245" s="302"/>
      <c r="BG2245" s="165"/>
      <c r="BH2245" s="303"/>
      <c r="BI2245" s="165"/>
      <c r="BJ2245" s="304"/>
      <c r="BK2245" s="394"/>
      <c r="BL2245" s="302"/>
      <c r="BM2245" s="302"/>
      <c r="BN2245" s="394"/>
      <c r="BO2245" s="302"/>
      <c r="BP2245" s="13"/>
      <c r="BQ2245" s="302"/>
      <c r="BR2245" s="13"/>
      <c r="BS2245" s="302"/>
      <c r="BT2245" s="13"/>
      <c r="BU2245" s="302"/>
      <c r="BV2245" s="386"/>
      <c r="BW2245" s="303"/>
      <c r="BX2245" s="303"/>
      <c r="BY2245" s="302"/>
      <c r="BZ2245" s="302"/>
      <c r="CA2245" s="387"/>
      <c r="CB2245" s="395"/>
      <c r="CC2245" s="12"/>
      <c r="CD2245" s="304"/>
      <c r="CE2245" s="14"/>
      <c r="CF2245" s="395"/>
      <c r="CG2245" s="397"/>
      <c r="CH2245" s="300">
        <f t="shared" si="849"/>
        <v>0</v>
      </c>
      <c r="CI2245" s="26"/>
      <c r="CJ2245" s="17">
        <f t="shared" si="846"/>
        <v>0</v>
      </c>
      <c r="CK2245" s="18">
        <f t="shared" si="857"/>
        <v>12.89</v>
      </c>
      <c r="CM2245" s="164"/>
      <c r="CN2245" s="302"/>
      <c r="CO2245" s="13">
        <f t="shared" si="850"/>
        <v>0</v>
      </c>
      <c r="CP2245" s="302"/>
      <c r="CQ2245" s="13">
        <f t="shared" si="851"/>
        <v>0</v>
      </c>
      <c r="CR2245" s="302"/>
      <c r="CS2245" s="13">
        <f t="shared" si="852"/>
        <v>0</v>
      </c>
      <c r="CT2245" s="302"/>
      <c r="CU2245" s="13">
        <f t="shared" si="847"/>
        <v>0</v>
      </c>
      <c r="CV2245" s="302"/>
      <c r="CW2245" s="13">
        <f t="shared" si="853"/>
        <v>0</v>
      </c>
      <c r="CX2245" s="13">
        <f t="shared" si="854"/>
        <v>0</v>
      </c>
      <c r="CY2245" s="251">
        <f t="shared" si="855"/>
        <v>0</v>
      </c>
      <c r="CZ2245" s="13" t="s">
        <v>29</v>
      </c>
      <c r="DA2245" s="13">
        <v>50</v>
      </c>
      <c r="DB2245" s="22">
        <f t="shared" si="856"/>
        <v>0</v>
      </c>
      <c r="DD2245" s="24"/>
      <c r="DF2245" s="163"/>
      <c r="DH2245" s="24"/>
      <c r="DI2245" s="447"/>
      <c r="DJ2245" s="163"/>
    </row>
    <row r="2246" spans="1:114" s="7" customFormat="1">
      <c r="A2246" s="277">
        <f t="shared" ref="A2246:A2254" si="864">A2245</f>
        <v>50</v>
      </c>
      <c r="B2246" s="21" t="e">
        <f>'Calculateur de trading'!I2246/C2246/W2246</f>
        <v>#DIV/0!</v>
      </c>
      <c r="C2246" s="278">
        <f t="shared" ref="C2246:C2254" si="865">C2245</f>
        <v>10</v>
      </c>
      <c r="D2246" s="426"/>
      <c r="E2246" s="273">
        <f t="shared" ref="E2246:E2254" si="866">E2245</f>
        <v>100</v>
      </c>
      <c r="F2246" s="271">
        <f t="shared" si="858"/>
        <v>2</v>
      </c>
      <c r="G2246" s="271" t="e">
        <f t="shared" si="859"/>
        <v>#DIV/0!</v>
      </c>
      <c r="H2246" s="272">
        <f t="shared" si="860"/>
        <v>20</v>
      </c>
      <c r="I2246" s="270"/>
      <c r="J2246" s="273">
        <f t="shared" ref="J2246:J2254" si="867">J2245</f>
        <v>200</v>
      </c>
      <c r="K2246" s="271">
        <f t="shared" si="861"/>
        <v>4</v>
      </c>
      <c r="L2246" s="271" t="e">
        <f t="shared" si="862"/>
        <v>#DIV/0!</v>
      </c>
      <c r="M2246" s="272">
        <f t="shared" si="863"/>
        <v>40</v>
      </c>
      <c r="N2246" s="389"/>
      <c r="O2246" s="455" t="e">
        <f>(A2246*B2246*W2246)+(B2246*'Calculateur de trading'!H2246)</f>
        <v>#DIV/0!</v>
      </c>
      <c r="P2246" s="274" t="e">
        <f>O2246/'Déscriptions des trades'!CK2246</f>
        <v>#DIV/0!</v>
      </c>
      <c r="Q2246" s="456" t="e">
        <f>'Déscriptions des trades'!CK2246-O2246</f>
        <v>#DIV/0!</v>
      </c>
      <c r="R2246" s="466" t="e">
        <f t="shared" ref="R2246:R2254" si="868">B2246*C2246</f>
        <v>#DIV/0!</v>
      </c>
      <c r="S2246" s="389"/>
      <c r="T2246" s="12"/>
      <c r="U2246" s="25"/>
      <c r="V2246" s="15"/>
      <c r="W2246" s="490">
        <f t="shared" si="848"/>
        <v>0</v>
      </c>
      <c r="X2246" s="21" t="e">
        <f>W2246*U2246/'Déscriptions des trades'!CK2246*'Déscriptions des trades'!B2246</f>
        <v>#DIV/0!</v>
      </c>
      <c r="Y2246" s="459"/>
      <c r="Z2246" s="389"/>
      <c r="AA2246" s="23">
        <f t="shared" ref="AA2246:AA2254" si="869">AA2245</f>
        <v>0.1</v>
      </c>
      <c r="AB2246" s="17" t="e">
        <f>(AA2246*'Déscriptions des trades'!U2246*'Déscriptions des trades'!B2246/'Déscriptions des trades'!CK2246)*'Déscriptions des trades'!W2246</f>
        <v>#DIV/0!</v>
      </c>
      <c r="AC2246" s="265" t="e">
        <f>AB2246*'Déscriptions des trades'!CK2246</f>
        <v>#DIV/0!</v>
      </c>
      <c r="AD2246" s="266" t="e">
        <f>'Déscriptions des trades'!CK2246-AC2246</f>
        <v>#DIV/0!</v>
      </c>
      <c r="AE2246" s="389"/>
      <c r="AF2246" s="399">
        <v>2242</v>
      </c>
      <c r="AG2246" s="389"/>
      <c r="AH2246" s="20"/>
      <c r="AI2246" s="303"/>
      <c r="AJ2246" s="307"/>
      <c r="AK2246" s="161"/>
      <c r="AL2246" s="305"/>
      <c r="AM2246" s="305"/>
      <c r="AN2246" s="162"/>
      <c r="AO2246" s="439"/>
      <c r="AP2246" s="162"/>
      <c r="AQ2246" s="113"/>
      <c r="AR2246" s="113"/>
      <c r="AS2246" s="384"/>
      <c r="AT2246" s="306"/>
      <c r="AU2246" s="306"/>
      <c r="AV2246" s="160"/>
      <c r="AW2246" s="158"/>
      <c r="AX2246" s="385"/>
      <c r="AY2246" s="453"/>
      <c r="AZ2246" s="165"/>
      <c r="BA2246" s="301"/>
      <c r="BB2246" s="165"/>
      <c r="BC2246" s="301"/>
      <c r="BD2246" s="165"/>
      <c r="BE2246" s="302"/>
      <c r="BF2246" s="302"/>
      <c r="BG2246" s="165"/>
      <c r="BH2246" s="303"/>
      <c r="BI2246" s="165"/>
      <c r="BJ2246" s="304"/>
      <c r="BK2246" s="394"/>
      <c r="BL2246" s="302"/>
      <c r="BM2246" s="302"/>
      <c r="BN2246" s="394"/>
      <c r="BO2246" s="302"/>
      <c r="BP2246" s="13"/>
      <c r="BQ2246" s="302"/>
      <c r="BR2246" s="13"/>
      <c r="BS2246" s="302"/>
      <c r="BT2246" s="13"/>
      <c r="BU2246" s="302"/>
      <c r="BV2246" s="386"/>
      <c r="BW2246" s="303"/>
      <c r="BX2246" s="303"/>
      <c r="BY2246" s="302"/>
      <c r="BZ2246" s="302"/>
      <c r="CA2246" s="387"/>
      <c r="CB2246" s="395"/>
      <c r="CC2246" s="12"/>
      <c r="CD2246" s="304"/>
      <c r="CE2246" s="14"/>
      <c r="CF2246" s="395"/>
      <c r="CG2246" s="397"/>
      <c r="CH2246" s="300">
        <f t="shared" si="849"/>
        <v>0</v>
      </c>
      <c r="CI2246" s="26"/>
      <c r="CJ2246" s="17">
        <f t="shared" si="846"/>
        <v>0</v>
      </c>
      <c r="CK2246" s="18">
        <f t="shared" si="857"/>
        <v>12.89</v>
      </c>
      <c r="CM2246" s="164"/>
      <c r="CN2246" s="302"/>
      <c r="CO2246" s="13">
        <f t="shared" si="850"/>
        <v>0</v>
      </c>
      <c r="CP2246" s="302"/>
      <c r="CQ2246" s="13">
        <f t="shared" si="851"/>
        <v>0</v>
      </c>
      <c r="CR2246" s="302"/>
      <c r="CS2246" s="13">
        <f t="shared" si="852"/>
        <v>0</v>
      </c>
      <c r="CT2246" s="302"/>
      <c r="CU2246" s="13">
        <f t="shared" si="847"/>
        <v>0</v>
      </c>
      <c r="CV2246" s="302"/>
      <c r="CW2246" s="13">
        <f t="shared" si="853"/>
        <v>0</v>
      </c>
      <c r="CX2246" s="13">
        <f t="shared" si="854"/>
        <v>0</v>
      </c>
      <c r="CY2246" s="251">
        <f t="shared" si="855"/>
        <v>0</v>
      </c>
      <c r="CZ2246" s="13" t="s">
        <v>29</v>
      </c>
      <c r="DA2246" s="13">
        <v>50</v>
      </c>
      <c r="DB2246" s="22">
        <f t="shared" si="856"/>
        <v>0</v>
      </c>
      <c r="DD2246" s="24"/>
      <c r="DF2246" s="163"/>
      <c r="DH2246" s="24"/>
      <c r="DI2246" s="447"/>
      <c r="DJ2246" s="163"/>
    </row>
    <row r="2247" spans="1:114" s="7" customFormat="1">
      <c r="A2247" s="277">
        <f t="shared" si="864"/>
        <v>50</v>
      </c>
      <c r="B2247" s="21" t="e">
        <f>'Calculateur de trading'!I2247/C2247/W2247</f>
        <v>#DIV/0!</v>
      </c>
      <c r="C2247" s="278">
        <f t="shared" si="865"/>
        <v>10</v>
      </c>
      <c r="D2247" s="278"/>
      <c r="E2247" s="273">
        <f t="shared" si="866"/>
        <v>100</v>
      </c>
      <c r="F2247" s="271">
        <f t="shared" si="858"/>
        <v>2</v>
      </c>
      <c r="G2247" s="271" t="e">
        <f t="shared" si="859"/>
        <v>#DIV/0!</v>
      </c>
      <c r="H2247" s="272">
        <f t="shared" si="860"/>
        <v>20</v>
      </c>
      <c r="I2247" s="270"/>
      <c r="J2247" s="273">
        <f t="shared" si="867"/>
        <v>200</v>
      </c>
      <c r="K2247" s="271">
        <f t="shared" si="861"/>
        <v>4</v>
      </c>
      <c r="L2247" s="271" t="e">
        <f t="shared" si="862"/>
        <v>#DIV/0!</v>
      </c>
      <c r="M2247" s="272">
        <f t="shared" si="863"/>
        <v>40</v>
      </c>
      <c r="N2247" s="389"/>
      <c r="O2247" s="455" t="e">
        <f>(A2247*B2247*W2247)+(B2247*'Calculateur de trading'!H2247)</f>
        <v>#DIV/0!</v>
      </c>
      <c r="P2247" s="274" t="e">
        <f>O2247/'Déscriptions des trades'!CK2247</f>
        <v>#DIV/0!</v>
      </c>
      <c r="Q2247" s="456" t="e">
        <f>'Déscriptions des trades'!CK2247-O2247</f>
        <v>#DIV/0!</v>
      </c>
      <c r="R2247" s="466" t="e">
        <f t="shared" si="868"/>
        <v>#DIV/0!</v>
      </c>
      <c r="S2247" s="389"/>
      <c r="T2247" s="12"/>
      <c r="U2247" s="25"/>
      <c r="V2247" s="15"/>
      <c r="W2247" s="490">
        <f t="shared" si="848"/>
        <v>0</v>
      </c>
      <c r="X2247" s="21" t="e">
        <f>W2247*U2247/'Déscriptions des trades'!CK2247*'Déscriptions des trades'!B2247</f>
        <v>#DIV/0!</v>
      </c>
      <c r="Y2247" s="459"/>
      <c r="Z2247" s="389"/>
      <c r="AA2247" s="23">
        <f t="shared" si="869"/>
        <v>0.1</v>
      </c>
      <c r="AB2247" s="17" t="e">
        <f>(AA2247*'Déscriptions des trades'!U2247*'Déscriptions des trades'!B2247/'Déscriptions des trades'!CK2247)*'Déscriptions des trades'!W2247</f>
        <v>#DIV/0!</v>
      </c>
      <c r="AC2247" s="265" t="e">
        <f>AB2247*'Déscriptions des trades'!CK2247</f>
        <v>#DIV/0!</v>
      </c>
      <c r="AD2247" s="266" t="e">
        <f>'Déscriptions des trades'!CK2247-AC2247</f>
        <v>#DIV/0!</v>
      </c>
      <c r="AE2247" s="389"/>
      <c r="AF2247" s="399">
        <v>2243</v>
      </c>
      <c r="AG2247" s="389"/>
      <c r="AH2247" s="20"/>
      <c r="AI2247" s="303"/>
      <c r="AJ2247" s="307"/>
      <c r="AK2247" s="161"/>
      <c r="AL2247" s="305"/>
      <c r="AM2247" s="305"/>
      <c r="AN2247" s="162"/>
      <c r="AO2247" s="439"/>
      <c r="AP2247" s="162"/>
      <c r="AQ2247" s="113"/>
      <c r="AR2247" s="113"/>
      <c r="AS2247" s="384"/>
      <c r="AT2247" s="306"/>
      <c r="AU2247" s="306"/>
      <c r="AV2247" s="160"/>
      <c r="AW2247" s="158"/>
      <c r="AX2247" s="385"/>
      <c r="AY2247" s="453"/>
      <c r="AZ2247" s="165"/>
      <c r="BA2247" s="301"/>
      <c r="BB2247" s="165"/>
      <c r="BC2247" s="301"/>
      <c r="BD2247" s="165"/>
      <c r="BE2247" s="302"/>
      <c r="BF2247" s="302"/>
      <c r="BG2247" s="165"/>
      <c r="BH2247" s="303"/>
      <c r="BI2247" s="165"/>
      <c r="BJ2247" s="304"/>
      <c r="BK2247" s="394"/>
      <c r="BL2247" s="302"/>
      <c r="BM2247" s="302"/>
      <c r="BN2247" s="394"/>
      <c r="BO2247" s="302"/>
      <c r="BP2247" s="13"/>
      <c r="BQ2247" s="302"/>
      <c r="BR2247" s="13"/>
      <c r="BS2247" s="302"/>
      <c r="BT2247" s="13"/>
      <c r="BU2247" s="302"/>
      <c r="BV2247" s="386"/>
      <c r="BW2247" s="303"/>
      <c r="BX2247" s="303"/>
      <c r="BY2247" s="302"/>
      <c r="BZ2247" s="302"/>
      <c r="CA2247" s="387"/>
      <c r="CB2247" s="395"/>
      <c r="CC2247" s="12"/>
      <c r="CD2247" s="304"/>
      <c r="CE2247" s="14"/>
      <c r="CF2247" s="395"/>
      <c r="CG2247" s="397"/>
      <c r="CH2247" s="300">
        <f t="shared" si="849"/>
        <v>0</v>
      </c>
      <c r="CI2247" s="26"/>
      <c r="CJ2247" s="17">
        <f t="shared" si="846"/>
        <v>0</v>
      </c>
      <c r="CK2247" s="18">
        <f t="shared" si="857"/>
        <v>12.89</v>
      </c>
      <c r="CM2247" s="164"/>
      <c r="CN2247" s="302"/>
      <c r="CO2247" s="13">
        <f t="shared" si="850"/>
        <v>0</v>
      </c>
      <c r="CP2247" s="302"/>
      <c r="CQ2247" s="13">
        <f t="shared" si="851"/>
        <v>0</v>
      </c>
      <c r="CR2247" s="302"/>
      <c r="CS2247" s="13">
        <f t="shared" si="852"/>
        <v>0</v>
      </c>
      <c r="CT2247" s="302"/>
      <c r="CU2247" s="13">
        <f t="shared" si="847"/>
        <v>0</v>
      </c>
      <c r="CV2247" s="302"/>
      <c r="CW2247" s="13">
        <f t="shared" si="853"/>
        <v>0</v>
      </c>
      <c r="CX2247" s="13">
        <f t="shared" si="854"/>
        <v>0</v>
      </c>
      <c r="CY2247" s="251">
        <f t="shared" si="855"/>
        <v>0</v>
      </c>
      <c r="CZ2247" s="13" t="s">
        <v>29</v>
      </c>
      <c r="DA2247" s="13">
        <v>50</v>
      </c>
      <c r="DB2247" s="22">
        <f t="shared" si="856"/>
        <v>0</v>
      </c>
      <c r="DD2247" s="24"/>
      <c r="DF2247" s="163"/>
      <c r="DH2247" s="24"/>
      <c r="DI2247" s="447"/>
      <c r="DJ2247" s="163"/>
    </row>
    <row r="2248" spans="1:114" s="7" customFormat="1">
      <c r="A2248" s="277">
        <f t="shared" si="864"/>
        <v>50</v>
      </c>
      <c r="B2248" s="21" t="e">
        <f>'Calculateur de trading'!I2248/C2248/W2248</f>
        <v>#DIV/0!</v>
      </c>
      <c r="C2248" s="278">
        <f t="shared" si="865"/>
        <v>10</v>
      </c>
      <c r="D2248" s="426"/>
      <c r="E2248" s="273">
        <f t="shared" si="866"/>
        <v>100</v>
      </c>
      <c r="F2248" s="271">
        <f t="shared" si="858"/>
        <v>2</v>
      </c>
      <c r="G2248" s="271" t="e">
        <f t="shared" si="859"/>
        <v>#DIV/0!</v>
      </c>
      <c r="H2248" s="272">
        <f t="shared" si="860"/>
        <v>20</v>
      </c>
      <c r="I2248" s="270"/>
      <c r="J2248" s="273">
        <f t="shared" si="867"/>
        <v>200</v>
      </c>
      <c r="K2248" s="271">
        <f t="shared" si="861"/>
        <v>4</v>
      </c>
      <c r="L2248" s="271" t="e">
        <f t="shared" si="862"/>
        <v>#DIV/0!</v>
      </c>
      <c r="M2248" s="272">
        <f t="shared" si="863"/>
        <v>40</v>
      </c>
      <c r="N2248" s="389"/>
      <c r="O2248" s="455" t="e">
        <f>(A2248*B2248*W2248)+(B2248*'Calculateur de trading'!H2248)</f>
        <v>#DIV/0!</v>
      </c>
      <c r="P2248" s="274" t="e">
        <f>O2248/'Déscriptions des trades'!CK2248</f>
        <v>#DIV/0!</v>
      </c>
      <c r="Q2248" s="456" t="e">
        <f>'Déscriptions des trades'!CK2248-O2248</f>
        <v>#DIV/0!</v>
      </c>
      <c r="R2248" s="466" t="e">
        <f t="shared" si="868"/>
        <v>#DIV/0!</v>
      </c>
      <c r="S2248" s="389"/>
      <c r="T2248" s="12"/>
      <c r="U2248" s="25"/>
      <c r="V2248" s="15"/>
      <c r="W2248" s="490">
        <f t="shared" si="848"/>
        <v>0</v>
      </c>
      <c r="X2248" s="21" t="e">
        <f>W2248*U2248/'Déscriptions des trades'!CK2248*'Déscriptions des trades'!B2248</f>
        <v>#DIV/0!</v>
      </c>
      <c r="Y2248" s="459"/>
      <c r="Z2248" s="389"/>
      <c r="AA2248" s="23">
        <f t="shared" si="869"/>
        <v>0.1</v>
      </c>
      <c r="AB2248" s="17" t="e">
        <f>(AA2248*'Déscriptions des trades'!U2248*'Déscriptions des trades'!B2248/'Déscriptions des trades'!CK2248)*'Déscriptions des trades'!W2248</f>
        <v>#DIV/0!</v>
      </c>
      <c r="AC2248" s="265" t="e">
        <f>AB2248*'Déscriptions des trades'!CK2248</f>
        <v>#DIV/0!</v>
      </c>
      <c r="AD2248" s="266" t="e">
        <f>'Déscriptions des trades'!CK2248-AC2248</f>
        <v>#DIV/0!</v>
      </c>
      <c r="AE2248" s="389"/>
      <c r="AF2248" s="399">
        <v>2244</v>
      </c>
      <c r="AG2248" s="389"/>
      <c r="AH2248" s="20"/>
      <c r="AI2248" s="303"/>
      <c r="AJ2248" s="307"/>
      <c r="AK2248" s="161"/>
      <c r="AL2248" s="305"/>
      <c r="AM2248" s="305"/>
      <c r="AN2248" s="162"/>
      <c r="AO2248" s="439"/>
      <c r="AP2248" s="162"/>
      <c r="AQ2248" s="113"/>
      <c r="AR2248" s="113"/>
      <c r="AS2248" s="384"/>
      <c r="AT2248" s="306"/>
      <c r="AU2248" s="306"/>
      <c r="AV2248" s="160"/>
      <c r="AW2248" s="158"/>
      <c r="AX2248" s="385"/>
      <c r="AY2248" s="453"/>
      <c r="AZ2248" s="165"/>
      <c r="BA2248" s="301"/>
      <c r="BB2248" s="165"/>
      <c r="BC2248" s="301"/>
      <c r="BD2248" s="165"/>
      <c r="BE2248" s="302"/>
      <c r="BF2248" s="302"/>
      <c r="BG2248" s="165"/>
      <c r="BH2248" s="303"/>
      <c r="BI2248" s="165"/>
      <c r="BJ2248" s="304"/>
      <c r="BK2248" s="394"/>
      <c r="BL2248" s="302"/>
      <c r="BM2248" s="302"/>
      <c r="BN2248" s="394"/>
      <c r="BO2248" s="302"/>
      <c r="BP2248" s="13"/>
      <c r="BQ2248" s="302"/>
      <c r="BR2248" s="13"/>
      <c r="BS2248" s="302"/>
      <c r="BT2248" s="13"/>
      <c r="BU2248" s="302"/>
      <c r="BV2248" s="386"/>
      <c r="BW2248" s="303"/>
      <c r="BX2248" s="303"/>
      <c r="BY2248" s="302"/>
      <c r="BZ2248" s="302"/>
      <c r="CA2248" s="387"/>
      <c r="CB2248" s="395"/>
      <c r="CC2248" s="12"/>
      <c r="CD2248" s="304"/>
      <c r="CE2248" s="14"/>
      <c r="CF2248" s="395"/>
      <c r="CG2248" s="397"/>
      <c r="CH2248" s="300">
        <f t="shared" si="849"/>
        <v>0</v>
      </c>
      <c r="CI2248" s="26"/>
      <c r="CJ2248" s="17">
        <f t="shared" ref="CJ2248:CJ2254" si="870">CI2248/CK2247</f>
        <v>0</v>
      </c>
      <c r="CK2248" s="18">
        <f t="shared" si="857"/>
        <v>12.89</v>
      </c>
      <c r="CM2248" s="164"/>
      <c r="CN2248" s="302"/>
      <c r="CO2248" s="13">
        <f t="shared" si="850"/>
        <v>0</v>
      </c>
      <c r="CP2248" s="302"/>
      <c r="CQ2248" s="13">
        <f t="shared" si="851"/>
        <v>0</v>
      </c>
      <c r="CR2248" s="302"/>
      <c r="CS2248" s="13">
        <f t="shared" si="852"/>
        <v>0</v>
      </c>
      <c r="CT2248" s="302"/>
      <c r="CU2248" s="13">
        <f t="shared" ref="CU2248:CU2254" si="871">IF(CT2248="Bon",10,)</f>
        <v>0</v>
      </c>
      <c r="CV2248" s="302"/>
      <c r="CW2248" s="13">
        <f t="shared" si="853"/>
        <v>0</v>
      </c>
      <c r="CX2248" s="13">
        <f t="shared" si="854"/>
        <v>0</v>
      </c>
      <c r="CY2248" s="251">
        <f t="shared" si="855"/>
        <v>0</v>
      </c>
      <c r="CZ2248" s="13" t="s">
        <v>29</v>
      </c>
      <c r="DA2248" s="13">
        <v>50</v>
      </c>
      <c r="DB2248" s="22">
        <f t="shared" si="856"/>
        <v>0</v>
      </c>
      <c r="DD2248" s="24"/>
      <c r="DF2248" s="163"/>
      <c r="DH2248" s="24"/>
      <c r="DI2248" s="447"/>
      <c r="DJ2248" s="163"/>
    </row>
    <row r="2249" spans="1:114" s="7" customFormat="1">
      <c r="A2249" s="277">
        <f t="shared" si="864"/>
        <v>50</v>
      </c>
      <c r="B2249" s="21" t="e">
        <f>'Calculateur de trading'!I2249/C2249/W2249</f>
        <v>#DIV/0!</v>
      </c>
      <c r="C2249" s="278">
        <f t="shared" si="865"/>
        <v>10</v>
      </c>
      <c r="D2249" s="278"/>
      <c r="E2249" s="273">
        <f t="shared" si="866"/>
        <v>100</v>
      </c>
      <c r="F2249" s="271">
        <f t="shared" si="858"/>
        <v>2</v>
      </c>
      <c r="G2249" s="271" t="e">
        <f t="shared" si="859"/>
        <v>#DIV/0!</v>
      </c>
      <c r="H2249" s="272">
        <f t="shared" si="860"/>
        <v>20</v>
      </c>
      <c r="I2249" s="270"/>
      <c r="J2249" s="273">
        <f t="shared" si="867"/>
        <v>200</v>
      </c>
      <c r="K2249" s="271">
        <f t="shared" si="861"/>
        <v>4</v>
      </c>
      <c r="L2249" s="271" t="e">
        <f t="shared" si="862"/>
        <v>#DIV/0!</v>
      </c>
      <c r="M2249" s="272">
        <f t="shared" si="863"/>
        <v>40</v>
      </c>
      <c r="N2249" s="389"/>
      <c r="O2249" s="455" t="e">
        <f>(A2249*B2249*W2249)+(B2249*'Calculateur de trading'!H2249)</f>
        <v>#DIV/0!</v>
      </c>
      <c r="P2249" s="274" t="e">
        <f>O2249/'Déscriptions des trades'!CK2249</f>
        <v>#DIV/0!</v>
      </c>
      <c r="Q2249" s="456" t="e">
        <f>'Déscriptions des trades'!CK2249-O2249</f>
        <v>#DIV/0!</v>
      </c>
      <c r="R2249" s="466" t="e">
        <f t="shared" si="868"/>
        <v>#DIV/0!</v>
      </c>
      <c r="S2249" s="389"/>
      <c r="T2249" s="12"/>
      <c r="U2249" s="25"/>
      <c r="V2249" s="15"/>
      <c r="W2249" s="490">
        <f t="shared" ref="W2249:W2254" si="872">W2248</f>
        <v>0</v>
      </c>
      <c r="X2249" s="21" t="e">
        <f>W2249*U2249/'Déscriptions des trades'!CK2249*'Déscriptions des trades'!B2249</f>
        <v>#DIV/0!</v>
      </c>
      <c r="Y2249" s="459"/>
      <c r="Z2249" s="389"/>
      <c r="AA2249" s="23">
        <f t="shared" si="869"/>
        <v>0.1</v>
      </c>
      <c r="AB2249" s="17" t="e">
        <f>(AA2249*'Déscriptions des trades'!U2249*'Déscriptions des trades'!B2249/'Déscriptions des trades'!CK2249)*'Déscriptions des trades'!W2249</f>
        <v>#DIV/0!</v>
      </c>
      <c r="AC2249" s="265" t="e">
        <f>AB2249*'Déscriptions des trades'!CK2249</f>
        <v>#DIV/0!</v>
      </c>
      <c r="AD2249" s="266" t="e">
        <f>'Déscriptions des trades'!CK2249-AC2249</f>
        <v>#DIV/0!</v>
      </c>
      <c r="AE2249" s="389"/>
      <c r="AF2249" s="399">
        <v>2245</v>
      </c>
      <c r="AG2249" s="389"/>
      <c r="AH2249" s="20"/>
      <c r="AI2249" s="303"/>
      <c r="AJ2249" s="307"/>
      <c r="AK2249" s="161"/>
      <c r="AL2249" s="305"/>
      <c r="AM2249" s="305"/>
      <c r="AN2249" s="162"/>
      <c r="AO2249" s="439"/>
      <c r="AP2249" s="162"/>
      <c r="AQ2249" s="113"/>
      <c r="AR2249" s="113"/>
      <c r="AS2249" s="384"/>
      <c r="AT2249" s="306"/>
      <c r="AU2249" s="306"/>
      <c r="AV2249" s="160"/>
      <c r="AW2249" s="158"/>
      <c r="AX2249" s="385"/>
      <c r="AY2249" s="453"/>
      <c r="AZ2249" s="165"/>
      <c r="BA2249" s="301"/>
      <c r="BB2249" s="165"/>
      <c r="BC2249" s="301"/>
      <c r="BD2249" s="165"/>
      <c r="BE2249" s="302"/>
      <c r="BF2249" s="302"/>
      <c r="BG2249" s="165"/>
      <c r="BH2249" s="303"/>
      <c r="BI2249" s="165"/>
      <c r="BJ2249" s="304"/>
      <c r="BK2249" s="394"/>
      <c r="BL2249" s="302"/>
      <c r="BM2249" s="302"/>
      <c r="BN2249" s="394"/>
      <c r="BO2249" s="302"/>
      <c r="BP2249" s="13"/>
      <c r="BQ2249" s="302"/>
      <c r="BR2249" s="13"/>
      <c r="BS2249" s="302"/>
      <c r="BT2249" s="13"/>
      <c r="BU2249" s="302"/>
      <c r="BV2249" s="386"/>
      <c r="BW2249" s="303"/>
      <c r="BX2249" s="303"/>
      <c r="BY2249" s="302"/>
      <c r="BZ2249" s="302"/>
      <c r="CA2249" s="387"/>
      <c r="CB2249" s="395"/>
      <c r="CC2249" s="12"/>
      <c r="CD2249" s="304"/>
      <c r="CE2249" s="14"/>
      <c r="CF2249" s="395"/>
      <c r="CG2249" s="397"/>
      <c r="CH2249" s="300">
        <f t="shared" si="849"/>
        <v>0</v>
      </c>
      <c r="CI2249" s="26"/>
      <c r="CJ2249" s="17">
        <f t="shared" si="870"/>
        <v>0</v>
      </c>
      <c r="CK2249" s="18">
        <f t="shared" si="857"/>
        <v>12.89</v>
      </c>
      <c r="CM2249" s="164"/>
      <c r="CN2249" s="302"/>
      <c r="CO2249" s="13">
        <f t="shared" si="850"/>
        <v>0</v>
      </c>
      <c r="CP2249" s="302"/>
      <c r="CQ2249" s="13">
        <f t="shared" si="851"/>
        <v>0</v>
      </c>
      <c r="CR2249" s="302"/>
      <c r="CS2249" s="13">
        <f t="shared" si="852"/>
        <v>0</v>
      </c>
      <c r="CT2249" s="302"/>
      <c r="CU2249" s="13">
        <f t="shared" si="871"/>
        <v>0</v>
      </c>
      <c r="CV2249" s="302"/>
      <c r="CW2249" s="13">
        <f t="shared" si="853"/>
        <v>0</v>
      </c>
      <c r="CX2249" s="13">
        <f t="shared" si="854"/>
        <v>0</v>
      </c>
      <c r="CY2249" s="251">
        <f t="shared" si="855"/>
        <v>0</v>
      </c>
      <c r="CZ2249" s="13" t="s">
        <v>29</v>
      </c>
      <c r="DA2249" s="13">
        <v>50</v>
      </c>
      <c r="DB2249" s="22">
        <f t="shared" si="856"/>
        <v>0</v>
      </c>
      <c r="DD2249" s="24"/>
      <c r="DF2249" s="163"/>
      <c r="DH2249" s="24"/>
      <c r="DI2249" s="447"/>
      <c r="DJ2249" s="163"/>
    </row>
    <row r="2250" spans="1:114" s="7" customFormat="1">
      <c r="A2250" s="277">
        <f t="shared" si="864"/>
        <v>50</v>
      </c>
      <c r="B2250" s="21" t="e">
        <f>'Calculateur de trading'!I2250/C2250/W2250</f>
        <v>#DIV/0!</v>
      </c>
      <c r="C2250" s="278">
        <f t="shared" si="865"/>
        <v>10</v>
      </c>
      <c r="D2250" s="426"/>
      <c r="E2250" s="273">
        <f t="shared" si="866"/>
        <v>100</v>
      </c>
      <c r="F2250" s="271">
        <f t="shared" si="858"/>
        <v>2</v>
      </c>
      <c r="G2250" s="271" t="e">
        <f t="shared" si="859"/>
        <v>#DIV/0!</v>
      </c>
      <c r="H2250" s="272">
        <f t="shared" si="860"/>
        <v>20</v>
      </c>
      <c r="I2250" s="270"/>
      <c r="J2250" s="273">
        <f t="shared" si="867"/>
        <v>200</v>
      </c>
      <c r="K2250" s="271">
        <f t="shared" si="861"/>
        <v>4</v>
      </c>
      <c r="L2250" s="271" t="e">
        <f t="shared" si="862"/>
        <v>#DIV/0!</v>
      </c>
      <c r="M2250" s="272">
        <f t="shared" si="863"/>
        <v>40</v>
      </c>
      <c r="N2250" s="389"/>
      <c r="O2250" s="455" t="e">
        <f>(A2250*B2250*W2250)+(B2250*'Calculateur de trading'!H2250)</f>
        <v>#DIV/0!</v>
      </c>
      <c r="P2250" s="274" t="e">
        <f>O2250/'Déscriptions des trades'!CK2250</f>
        <v>#DIV/0!</v>
      </c>
      <c r="Q2250" s="456" t="e">
        <f>'Déscriptions des trades'!CK2250-O2250</f>
        <v>#DIV/0!</v>
      </c>
      <c r="R2250" s="466" t="e">
        <f t="shared" si="868"/>
        <v>#DIV/0!</v>
      </c>
      <c r="S2250" s="389"/>
      <c r="T2250" s="12"/>
      <c r="U2250" s="25"/>
      <c r="V2250" s="15"/>
      <c r="W2250" s="490">
        <f t="shared" si="872"/>
        <v>0</v>
      </c>
      <c r="X2250" s="21" t="e">
        <f>W2250*U2250/'Déscriptions des trades'!CK2250*'Déscriptions des trades'!B2250</f>
        <v>#DIV/0!</v>
      </c>
      <c r="Y2250" s="459"/>
      <c r="Z2250" s="389"/>
      <c r="AA2250" s="23">
        <f t="shared" si="869"/>
        <v>0.1</v>
      </c>
      <c r="AB2250" s="17" t="e">
        <f>(AA2250*'Déscriptions des trades'!U2250*'Déscriptions des trades'!B2250/'Déscriptions des trades'!CK2250)*'Déscriptions des trades'!W2250</f>
        <v>#DIV/0!</v>
      </c>
      <c r="AC2250" s="265" t="e">
        <f>AB2250*'Déscriptions des trades'!CK2250</f>
        <v>#DIV/0!</v>
      </c>
      <c r="AD2250" s="266" t="e">
        <f>'Déscriptions des trades'!CK2250-AC2250</f>
        <v>#DIV/0!</v>
      </c>
      <c r="AE2250" s="389"/>
      <c r="AF2250" s="399">
        <v>2246</v>
      </c>
      <c r="AG2250" s="389"/>
      <c r="AH2250" s="20"/>
      <c r="AI2250" s="303"/>
      <c r="AJ2250" s="307"/>
      <c r="AK2250" s="161"/>
      <c r="AL2250" s="305"/>
      <c r="AM2250" s="305"/>
      <c r="AN2250" s="162"/>
      <c r="AO2250" s="439"/>
      <c r="AP2250" s="162"/>
      <c r="AQ2250" s="113"/>
      <c r="AR2250" s="113"/>
      <c r="AS2250" s="384"/>
      <c r="AT2250" s="306"/>
      <c r="AU2250" s="306"/>
      <c r="AV2250" s="160"/>
      <c r="AW2250" s="158"/>
      <c r="AX2250" s="385"/>
      <c r="AY2250" s="453"/>
      <c r="AZ2250" s="165"/>
      <c r="BA2250" s="301"/>
      <c r="BB2250" s="165"/>
      <c r="BC2250" s="301"/>
      <c r="BD2250" s="165"/>
      <c r="BE2250" s="302"/>
      <c r="BF2250" s="302"/>
      <c r="BG2250" s="165"/>
      <c r="BH2250" s="303"/>
      <c r="BI2250" s="165"/>
      <c r="BJ2250" s="304"/>
      <c r="BK2250" s="394"/>
      <c r="BL2250" s="302"/>
      <c r="BM2250" s="302"/>
      <c r="BN2250" s="394"/>
      <c r="BO2250" s="302"/>
      <c r="BP2250" s="13"/>
      <c r="BQ2250" s="302"/>
      <c r="BR2250" s="13"/>
      <c r="BS2250" s="302"/>
      <c r="BT2250" s="13"/>
      <c r="BU2250" s="302"/>
      <c r="BV2250" s="386"/>
      <c r="BW2250" s="303"/>
      <c r="BX2250" s="303"/>
      <c r="BY2250" s="302"/>
      <c r="BZ2250" s="302"/>
      <c r="CA2250" s="387"/>
      <c r="CB2250" s="395"/>
      <c r="CC2250" s="12"/>
      <c r="CD2250" s="304"/>
      <c r="CE2250" s="14"/>
      <c r="CF2250" s="395"/>
      <c r="CG2250" s="397"/>
      <c r="CH2250" s="300">
        <f t="shared" si="849"/>
        <v>0</v>
      </c>
      <c r="CI2250" s="26"/>
      <c r="CJ2250" s="17">
        <f t="shared" si="870"/>
        <v>0</v>
      </c>
      <c r="CK2250" s="18">
        <f t="shared" si="857"/>
        <v>12.89</v>
      </c>
      <c r="CM2250" s="164"/>
      <c r="CN2250" s="302"/>
      <c r="CO2250" s="13">
        <f t="shared" si="850"/>
        <v>0</v>
      </c>
      <c r="CP2250" s="302"/>
      <c r="CQ2250" s="13">
        <f t="shared" si="851"/>
        <v>0</v>
      </c>
      <c r="CR2250" s="302"/>
      <c r="CS2250" s="13">
        <f t="shared" si="852"/>
        <v>0</v>
      </c>
      <c r="CT2250" s="302"/>
      <c r="CU2250" s="13">
        <f t="shared" si="871"/>
        <v>0</v>
      </c>
      <c r="CV2250" s="302"/>
      <c r="CW2250" s="13">
        <f t="shared" si="853"/>
        <v>0</v>
      </c>
      <c r="CX2250" s="13">
        <f t="shared" si="854"/>
        <v>0</v>
      </c>
      <c r="CY2250" s="251">
        <f t="shared" si="855"/>
        <v>0</v>
      </c>
      <c r="CZ2250" s="13" t="s">
        <v>29</v>
      </c>
      <c r="DA2250" s="13">
        <v>50</v>
      </c>
      <c r="DB2250" s="22">
        <f t="shared" si="856"/>
        <v>0</v>
      </c>
      <c r="DD2250" s="24"/>
      <c r="DF2250" s="163"/>
      <c r="DH2250" s="24"/>
      <c r="DI2250" s="447"/>
      <c r="DJ2250" s="163"/>
    </row>
    <row r="2251" spans="1:114" s="7" customFormat="1">
      <c r="A2251" s="277">
        <f t="shared" si="864"/>
        <v>50</v>
      </c>
      <c r="B2251" s="21" t="e">
        <f>'Calculateur de trading'!I2251/C2251/W2251</f>
        <v>#DIV/0!</v>
      </c>
      <c r="C2251" s="278">
        <f t="shared" si="865"/>
        <v>10</v>
      </c>
      <c r="D2251" s="278"/>
      <c r="E2251" s="273">
        <f t="shared" si="866"/>
        <v>100</v>
      </c>
      <c r="F2251" s="271">
        <f t="shared" si="858"/>
        <v>2</v>
      </c>
      <c r="G2251" s="271" t="e">
        <f t="shared" si="859"/>
        <v>#DIV/0!</v>
      </c>
      <c r="H2251" s="272">
        <f t="shared" si="860"/>
        <v>20</v>
      </c>
      <c r="I2251" s="270"/>
      <c r="J2251" s="273">
        <f t="shared" si="867"/>
        <v>200</v>
      </c>
      <c r="K2251" s="271">
        <f t="shared" si="861"/>
        <v>4</v>
      </c>
      <c r="L2251" s="271" t="e">
        <f t="shared" si="862"/>
        <v>#DIV/0!</v>
      </c>
      <c r="M2251" s="272">
        <f t="shared" si="863"/>
        <v>40</v>
      </c>
      <c r="N2251" s="389"/>
      <c r="O2251" s="455" t="e">
        <f>(A2251*B2251*W2251)+(B2251*'Calculateur de trading'!H2251)</f>
        <v>#DIV/0!</v>
      </c>
      <c r="P2251" s="274" t="e">
        <f>O2251/'Déscriptions des trades'!CK2251</f>
        <v>#DIV/0!</v>
      </c>
      <c r="Q2251" s="456" t="e">
        <f>'Déscriptions des trades'!CK2251-O2251</f>
        <v>#DIV/0!</v>
      </c>
      <c r="R2251" s="466" t="e">
        <f t="shared" si="868"/>
        <v>#DIV/0!</v>
      </c>
      <c r="S2251" s="389"/>
      <c r="T2251" s="12"/>
      <c r="U2251" s="25"/>
      <c r="V2251" s="15"/>
      <c r="W2251" s="490">
        <f t="shared" si="872"/>
        <v>0</v>
      </c>
      <c r="X2251" s="21" t="e">
        <f>W2251*U2251/'Déscriptions des trades'!CK2251*'Déscriptions des trades'!B2251</f>
        <v>#DIV/0!</v>
      </c>
      <c r="Y2251" s="459"/>
      <c r="Z2251" s="389"/>
      <c r="AA2251" s="23">
        <f t="shared" si="869"/>
        <v>0.1</v>
      </c>
      <c r="AB2251" s="17" t="e">
        <f>(AA2251*'Déscriptions des trades'!U2251*'Déscriptions des trades'!B2251/'Déscriptions des trades'!CK2251)*'Déscriptions des trades'!W2251</f>
        <v>#DIV/0!</v>
      </c>
      <c r="AC2251" s="265" t="e">
        <f>AB2251*'Déscriptions des trades'!CK2251</f>
        <v>#DIV/0!</v>
      </c>
      <c r="AD2251" s="266" t="e">
        <f>'Déscriptions des trades'!CK2251-AC2251</f>
        <v>#DIV/0!</v>
      </c>
      <c r="AE2251" s="389"/>
      <c r="AF2251" s="399">
        <v>2247</v>
      </c>
      <c r="AG2251" s="389"/>
      <c r="AH2251" s="20"/>
      <c r="AI2251" s="303"/>
      <c r="AJ2251" s="307"/>
      <c r="AK2251" s="161"/>
      <c r="AL2251" s="305"/>
      <c r="AM2251" s="305"/>
      <c r="AN2251" s="162"/>
      <c r="AO2251" s="439"/>
      <c r="AP2251" s="162"/>
      <c r="AQ2251" s="113"/>
      <c r="AR2251" s="113"/>
      <c r="AS2251" s="384"/>
      <c r="AT2251" s="306"/>
      <c r="AU2251" s="306"/>
      <c r="AV2251" s="160"/>
      <c r="AW2251" s="158"/>
      <c r="AX2251" s="385"/>
      <c r="AY2251" s="453"/>
      <c r="AZ2251" s="165"/>
      <c r="BA2251" s="301"/>
      <c r="BB2251" s="165"/>
      <c r="BC2251" s="301"/>
      <c r="BD2251" s="165"/>
      <c r="BE2251" s="302"/>
      <c r="BF2251" s="302"/>
      <c r="BG2251" s="165"/>
      <c r="BH2251" s="303"/>
      <c r="BI2251" s="165"/>
      <c r="BJ2251" s="304"/>
      <c r="BK2251" s="394"/>
      <c r="BL2251" s="302"/>
      <c r="BM2251" s="302"/>
      <c r="BN2251" s="394"/>
      <c r="BO2251" s="302"/>
      <c r="BP2251" s="13"/>
      <c r="BQ2251" s="302"/>
      <c r="BR2251" s="13"/>
      <c r="BS2251" s="302"/>
      <c r="BT2251" s="13"/>
      <c r="BU2251" s="302"/>
      <c r="BV2251" s="386"/>
      <c r="BW2251" s="303"/>
      <c r="BX2251" s="303"/>
      <c r="BY2251" s="302"/>
      <c r="BZ2251" s="302"/>
      <c r="CA2251" s="387"/>
      <c r="CB2251" s="395"/>
      <c r="CC2251" s="12"/>
      <c r="CD2251" s="304"/>
      <c r="CE2251" s="14"/>
      <c r="CF2251" s="395"/>
      <c r="CG2251" s="397"/>
      <c r="CH2251" s="300">
        <f t="shared" si="849"/>
        <v>0</v>
      </c>
      <c r="CI2251" s="26"/>
      <c r="CJ2251" s="17">
        <f t="shared" si="870"/>
        <v>0</v>
      </c>
      <c r="CK2251" s="18">
        <f t="shared" si="857"/>
        <v>12.89</v>
      </c>
      <c r="CM2251" s="164"/>
      <c r="CN2251" s="302"/>
      <c r="CO2251" s="13">
        <f t="shared" si="850"/>
        <v>0</v>
      </c>
      <c r="CP2251" s="302"/>
      <c r="CQ2251" s="13">
        <f t="shared" si="851"/>
        <v>0</v>
      </c>
      <c r="CR2251" s="302"/>
      <c r="CS2251" s="13">
        <f t="shared" si="852"/>
        <v>0</v>
      </c>
      <c r="CT2251" s="302"/>
      <c r="CU2251" s="13">
        <f t="shared" si="871"/>
        <v>0</v>
      </c>
      <c r="CV2251" s="302"/>
      <c r="CW2251" s="13">
        <f t="shared" si="853"/>
        <v>0</v>
      </c>
      <c r="CX2251" s="13">
        <f t="shared" si="854"/>
        <v>0</v>
      </c>
      <c r="CY2251" s="251">
        <f t="shared" si="855"/>
        <v>0</v>
      </c>
      <c r="CZ2251" s="13" t="s">
        <v>29</v>
      </c>
      <c r="DA2251" s="13">
        <v>50</v>
      </c>
      <c r="DB2251" s="22">
        <f t="shared" si="856"/>
        <v>0</v>
      </c>
      <c r="DD2251" s="24"/>
      <c r="DF2251" s="163"/>
      <c r="DH2251" s="24"/>
      <c r="DI2251" s="447"/>
      <c r="DJ2251" s="163"/>
    </row>
    <row r="2252" spans="1:114" s="7" customFormat="1">
      <c r="A2252" s="277">
        <f t="shared" si="864"/>
        <v>50</v>
      </c>
      <c r="B2252" s="21" t="e">
        <f>'Calculateur de trading'!I2252/C2252/W2252</f>
        <v>#DIV/0!</v>
      </c>
      <c r="C2252" s="278">
        <f t="shared" si="865"/>
        <v>10</v>
      </c>
      <c r="D2252" s="426"/>
      <c r="E2252" s="273">
        <f t="shared" si="866"/>
        <v>100</v>
      </c>
      <c r="F2252" s="271">
        <f t="shared" si="858"/>
        <v>2</v>
      </c>
      <c r="G2252" s="271" t="e">
        <f t="shared" si="859"/>
        <v>#DIV/0!</v>
      </c>
      <c r="H2252" s="272">
        <f t="shared" si="860"/>
        <v>20</v>
      </c>
      <c r="I2252" s="270"/>
      <c r="J2252" s="273">
        <f t="shared" si="867"/>
        <v>200</v>
      </c>
      <c r="K2252" s="271">
        <f t="shared" si="861"/>
        <v>4</v>
      </c>
      <c r="L2252" s="271" t="e">
        <f t="shared" si="862"/>
        <v>#DIV/0!</v>
      </c>
      <c r="M2252" s="272">
        <f t="shared" si="863"/>
        <v>40</v>
      </c>
      <c r="N2252" s="389"/>
      <c r="O2252" s="455" t="e">
        <f>(A2252*B2252*W2252)+(B2252*'Calculateur de trading'!H2252)</f>
        <v>#DIV/0!</v>
      </c>
      <c r="P2252" s="274" t="e">
        <f>O2252/'Déscriptions des trades'!CK2252</f>
        <v>#DIV/0!</v>
      </c>
      <c r="Q2252" s="456" t="e">
        <f>'Déscriptions des trades'!CK2252-O2252</f>
        <v>#DIV/0!</v>
      </c>
      <c r="R2252" s="466" t="e">
        <f t="shared" si="868"/>
        <v>#DIV/0!</v>
      </c>
      <c r="S2252" s="389"/>
      <c r="T2252" s="12"/>
      <c r="U2252" s="25"/>
      <c r="V2252" s="15"/>
      <c r="W2252" s="490">
        <f t="shared" si="872"/>
        <v>0</v>
      </c>
      <c r="X2252" s="21" t="e">
        <f>W2252*U2252/'Déscriptions des trades'!CK2252*'Déscriptions des trades'!B2252</f>
        <v>#DIV/0!</v>
      </c>
      <c r="Y2252" s="459"/>
      <c r="Z2252" s="389"/>
      <c r="AA2252" s="23">
        <f t="shared" si="869"/>
        <v>0.1</v>
      </c>
      <c r="AB2252" s="17" t="e">
        <f>(AA2252*'Déscriptions des trades'!U2252*'Déscriptions des trades'!B2252/'Déscriptions des trades'!CK2252)*'Déscriptions des trades'!W2252</f>
        <v>#DIV/0!</v>
      </c>
      <c r="AC2252" s="265" t="e">
        <f>AB2252*'Déscriptions des trades'!CK2252</f>
        <v>#DIV/0!</v>
      </c>
      <c r="AD2252" s="266" t="e">
        <f>'Déscriptions des trades'!CK2252-AC2252</f>
        <v>#DIV/0!</v>
      </c>
      <c r="AE2252" s="389"/>
      <c r="AF2252" s="399">
        <v>2248</v>
      </c>
      <c r="AG2252" s="389"/>
      <c r="AH2252" s="20"/>
      <c r="AI2252" s="303"/>
      <c r="AJ2252" s="307"/>
      <c r="AK2252" s="161"/>
      <c r="AL2252" s="305"/>
      <c r="AM2252" s="305"/>
      <c r="AN2252" s="162"/>
      <c r="AO2252" s="439"/>
      <c r="AP2252" s="162"/>
      <c r="AQ2252" s="113"/>
      <c r="AR2252" s="113"/>
      <c r="AS2252" s="384"/>
      <c r="AT2252" s="306"/>
      <c r="AU2252" s="306"/>
      <c r="AV2252" s="160"/>
      <c r="AW2252" s="158"/>
      <c r="AX2252" s="385"/>
      <c r="AY2252" s="453"/>
      <c r="AZ2252" s="165"/>
      <c r="BA2252" s="301"/>
      <c r="BB2252" s="165"/>
      <c r="BC2252" s="301"/>
      <c r="BD2252" s="165"/>
      <c r="BE2252" s="302"/>
      <c r="BF2252" s="302"/>
      <c r="BG2252" s="165"/>
      <c r="BH2252" s="303"/>
      <c r="BI2252" s="165"/>
      <c r="BJ2252" s="304"/>
      <c r="BK2252" s="394"/>
      <c r="BL2252" s="302"/>
      <c r="BM2252" s="302"/>
      <c r="BN2252" s="394"/>
      <c r="BO2252" s="302"/>
      <c r="BP2252" s="13"/>
      <c r="BQ2252" s="302"/>
      <c r="BR2252" s="13"/>
      <c r="BS2252" s="302"/>
      <c r="BT2252" s="13"/>
      <c r="BU2252" s="302"/>
      <c r="BV2252" s="386"/>
      <c r="BW2252" s="303"/>
      <c r="BX2252" s="303"/>
      <c r="BY2252" s="302"/>
      <c r="BZ2252" s="302"/>
      <c r="CA2252" s="387"/>
      <c r="CB2252" s="395"/>
      <c r="CC2252" s="12"/>
      <c r="CD2252" s="304"/>
      <c r="CE2252" s="14"/>
      <c r="CF2252" s="395"/>
      <c r="CG2252" s="397"/>
      <c r="CH2252" s="300">
        <f t="shared" si="849"/>
        <v>0</v>
      </c>
      <c r="CI2252" s="26"/>
      <c r="CJ2252" s="17">
        <f t="shared" si="870"/>
        <v>0</v>
      </c>
      <c r="CK2252" s="18">
        <f t="shared" si="857"/>
        <v>12.89</v>
      </c>
      <c r="CM2252" s="164"/>
      <c r="CN2252" s="302"/>
      <c r="CO2252" s="13">
        <f t="shared" si="850"/>
        <v>0</v>
      </c>
      <c r="CP2252" s="302"/>
      <c r="CQ2252" s="13">
        <f t="shared" si="851"/>
        <v>0</v>
      </c>
      <c r="CR2252" s="302"/>
      <c r="CS2252" s="13">
        <f t="shared" si="852"/>
        <v>0</v>
      </c>
      <c r="CT2252" s="302"/>
      <c r="CU2252" s="13">
        <f t="shared" si="871"/>
        <v>0</v>
      </c>
      <c r="CV2252" s="302"/>
      <c r="CW2252" s="13">
        <f t="shared" si="853"/>
        <v>0</v>
      </c>
      <c r="CX2252" s="13">
        <f t="shared" si="854"/>
        <v>0</v>
      </c>
      <c r="CY2252" s="251">
        <f t="shared" si="855"/>
        <v>0</v>
      </c>
      <c r="CZ2252" s="13" t="s">
        <v>29</v>
      </c>
      <c r="DA2252" s="13">
        <v>50</v>
      </c>
      <c r="DB2252" s="22">
        <f t="shared" si="856"/>
        <v>0</v>
      </c>
      <c r="DD2252" s="24"/>
      <c r="DF2252" s="163"/>
      <c r="DH2252" s="24"/>
      <c r="DI2252" s="447"/>
      <c r="DJ2252" s="163"/>
    </row>
    <row r="2253" spans="1:114" s="7" customFormat="1">
      <c r="A2253" s="277">
        <f t="shared" si="864"/>
        <v>50</v>
      </c>
      <c r="B2253" s="21" t="e">
        <f>'Calculateur de trading'!I2253/C2253/W2253</f>
        <v>#DIV/0!</v>
      </c>
      <c r="C2253" s="278">
        <f t="shared" si="865"/>
        <v>10</v>
      </c>
      <c r="D2253" s="426"/>
      <c r="E2253" s="273">
        <f t="shared" si="866"/>
        <v>100</v>
      </c>
      <c r="F2253" s="271">
        <f t="shared" si="858"/>
        <v>2</v>
      </c>
      <c r="G2253" s="271" t="e">
        <f t="shared" si="859"/>
        <v>#DIV/0!</v>
      </c>
      <c r="H2253" s="272">
        <f t="shared" si="860"/>
        <v>20</v>
      </c>
      <c r="I2253" s="270"/>
      <c r="J2253" s="273">
        <f t="shared" si="867"/>
        <v>200</v>
      </c>
      <c r="K2253" s="271">
        <f t="shared" si="861"/>
        <v>4</v>
      </c>
      <c r="L2253" s="271" t="e">
        <f t="shared" si="862"/>
        <v>#DIV/0!</v>
      </c>
      <c r="M2253" s="272">
        <f t="shared" si="863"/>
        <v>40</v>
      </c>
      <c r="N2253" s="389"/>
      <c r="O2253" s="455" t="e">
        <f>(A2253*B2253*W2253)+(B2253*'Calculateur de trading'!H2253)</f>
        <v>#DIV/0!</v>
      </c>
      <c r="P2253" s="274" t="e">
        <f>O2253/'Déscriptions des trades'!CK2253</f>
        <v>#DIV/0!</v>
      </c>
      <c r="Q2253" s="456" t="e">
        <f>'Déscriptions des trades'!CK2253-O2253</f>
        <v>#DIV/0!</v>
      </c>
      <c r="R2253" s="466" t="e">
        <f t="shared" si="868"/>
        <v>#DIV/0!</v>
      </c>
      <c r="S2253" s="389"/>
      <c r="T2253" s="12"/>
      <c r="U2253" s="25"/>
      <c r="V2253" s="15"/>
      <c r="W2253" s="490">
        <f t="shared" si="872"/>
        <v>0</v>
      </c>
      <c r="X2253" s="21" t="e">
        <f>W2253*U2253/'Déscriptions des trades'!CK2253*'Déscriptions des trades'!B2253</f>
        <v>#DIV/0!</v>
      </c>
      <c r="Y2253" s="459"/>
      <c r="Z2253" s="389"/>
      <c r="AA2253" s="23">
        <f t="shared" si="869"/>
        <v>0.1</v>
      </c>
      <c r="AB2253" s="17" t="e">
        <f>(AA2253*'Déscriptions des trades'!U2253*'Déscriptions des trades'!B2253/'Déscriptions des trades'!CK2253)*'Déscriptions des trades'!W2253</f>
        <v>#DIV/0!</v>
      </c>
      <c r="AC2253" s="265" t="e">
        <f>AB2253*'Déscriptions des trades'!CK2253</f>
        <v>#DIV/0!</v>
      </c>
      <c r="AD2253" s="266" t="e">
        <f>'Déscriptions des trades'!CK2253-AC2253</f>
        <v>#DIV/0!</v>
      </c>
      <c r="AE2253" s="389"/>
      <c r="AF2253" s="399">
        <v>2249</v>
      </c>
      <c r="AG2253" s="389"/>
      <c r="AH2253" s="20"/>
      <c r="AI2253" s="303"/>
      <c r="AJ2253" s="307"/>
      <c r="AK2253" s="161"/>
      <c r="AL2253" s="305"/>
      <c r="AM2253" s="305"/>
      <c r="AN2253" s="162"/>
      <c r="AO2253" s="439"/>
      <c r="AP2253" s="162"/>
      <c r="AQ2253" s="113"/>
      <c r="AR2253" s="113"/>
      <c r="AS2253" s="384"/>
      <c r="AT2253" s="306"/>
      <c r="AU2253" s="306"/>
      <c r="AV2253" s="160"/>
      <c r="AW2253" s="158"/>
      <c r="AX2253" s="385"/>
      <c r="AY2253" s="453"/>
      <c r="AZ2253" s="165"/>
      <c r="BA2253" s="301"/>
      <c r="BB2253" s="165"/>
      <c r="BC2253" s="301"/>
      <c r="BD2253" s="165"/>
      <c r="BE2253" s="302"/>
      <c r="BF2253" s="302"/>
      <c r="BG2253" s="165"/>
      <c r="BH2253" s="303"/>
      <c r="BI2253" s="165"/>
      <c r="BJ2253" s="304"/>
      <c r="BK2253" s="394"/>
      <c r="BL2253" s="302"/>
      <c r="BM2253" s="302"/>
      <c r="BN2253" s="394"/>
      <c r="BO2253" s="302"/>
      <c r="BP2253" s="13"/>
      <c r="BQ2253" s="302"/>
      <c r="BR2253" s="13"/>
      <c r="BS2253" s="302"/>
      <c r="BT2253" s="13"/>
      <c r="BU2253" s="302"/>
      <c r="BV2253" s="386"/>
      <c r="BW2253" s="303"/>
      <c r="BX2253" s="303"/>
      <c r="BY2253" s="302"/>
      <c r="BZ2253" s="302"/>
      <c r="CA2253" s="387"/>
      <c r="CB2253" s="395"/>
      <c r="CC2253" s="12"/>
      <c r="CD2253" s="304"/>
      <c r="CE2253" s="14"/>
      <c r="CF2253" s="395"/>
      <c r="CG2253" s="397"/>
      <c r="CH2253" s="300">
        <f t="shared" si="849"/>
        <v>0</v>
      </c>
      <c r="CI2253" s="26"/>
      <c r="CJ2253" s="17">
        <f t="shared" si="870"/>
        <v>0</v>
      </c>
      <c r="CK2253" s="18">
        <f t="shared" si="857"/>
        <v>12.89</v>
      </c>
      <c r="CM2253" s="164"/>
      <c r="CN2253" s="302"/>
      <c r="CO2253" s="13">
        <f t="shared" si="850"/>
        <v>0</v>
      </c>
      <c r="CP2253" s="302"/>
      <c r="CQ2253" s="13">
        <f t="shared" si="851"/>
        <v>0</v>
      </c>
      <c r="CR2253" s="302"/>
      <c r="CS2253" s="13">
        <f t="shared" si="852"/>
        <v>0</v>
      </c>
      <c r="CT2253" s="302"/>
      <c r="CU2253" s="13">
        <f t="shared" si="871"/>
        <v>0</v>
      </c>
      <c r="CV2253" s="302"/>
      <c r="CW2253" s="13">
        <f t="shared" si="853"/>
        <v>0</v>
      </c>
      <c r="CX2253" s="13">
        <f t="shared" si="854"/>
        <v>0</v>
      </c>
      <c r="CY2253" s="251">
        <f t="shared" si="855"/>
        <v>0</v>
      </c>
      <c r="CZ2253" s="13" t="s">
        <v>29</v>
      </c>
      <c r="DA2253" s="13">
        <v>50</v>
      </c>
      <c r="DB2253" s="22">
        <f t="shared" si="856"/>
        <v>0</v>
      </c>
      <c r="DD2253" s="24"/>
      <c r="DF2253" s="163"/>
      <c r="DH2253" s="24"/>
      <c r="DI2253" s="447"/>
      <c r="DJ2253" s="163"/>
    </row>
    <row r="2254" spans="1:114" s="7" customFormat="1">
      <c r="A2254" s="277">
        <f t="shared" si="864"/>
        <v>50</v>
      </c>
      <c r="B2254" s="21" t="e">
        <f>'Calculateur de trading'!I2254/C2254/W2254</f>
        <v>#DIV/0!</v>
      </c>
      <c r="C2254" s="278">
        <f t="shared" si="865"/>
        <v>10</v>
      </c>
      <c r="D2254" s="278"/>
      <c r="E2254" s="273">
        <f t="shared" si="866"/>
        <v>100</v>
      </c>
      <c r="F2254" s="271">
        <f t="shared" si="858"/>
        <v>2</v>
      </c>
      <c r="G2254" s="271" t="e">
        <f t="shared" si="859"/>
        <v>#DIV/0!</v>
      </c>
      <c r="H2254" s="272">
        <f t="shared" si="860"/>
        <v>20</v>
      </c>
      <c r="I2254" s="270"/>
      <c r="J2254" s="273">
        <f t="shared" si="867"/>
        <v>200</v>
      </c>
      <c r="K2254" s="271">
        <f t="shared" si="861"/>
        <v>4</v>
      </c>
      <c r="L2254" s="271" t="e">
        <f t="shared" si="862"/>
        <v>#DIV/0!</v>
      </c>
      <c r="M2254" s="272">
        <f t="shared" si="863"/>
        <v>40</v>
      </c>
      <c r="N2254" s="389"/>
      <c r="O2254" s="455" t="e">
        <f>(A2254*B2254*W2254)+(B2254*'Calculateur de trading'!H2254)</f>
        <v>#DIV/0!</v>
      </c>
      <c r="P2254" s="274" t="e">
        <f>O2254/'Déscriptions des trades'!CK2254</f>
        <v>#DIV/0!</v>
      </c>
      <c r="Q2254" s="456" t="e">
        <f>'Déscriptions des trades'!CK2254-O2254</f>
        <v>#DIV/0!</v>
      </c>
      <c r="R2254" s="466" t="e">
        <f t="shared" si="868"/>
        <v>#DIV/0!</v>
      </c>
      <c r="S2254" s="389"/>
      <c r="T2254" s="12"/>
      <c r="U2254" s="25"/>
      <c r="V2254" s="15"/>
      <c r="W2254" s="490">
        <f t="shared" si="872"/>
        <v>0</v>
      </c>
      <c r="X2254" s="21" t="e">
        <f>W2254*U2254/'Déscriptions des trades'!CK2254*'Déscriptions des trades'!B2254</f>
        <v>#DIV/0!</v>
      </c>
      <c r="Y2254" s="459"/>
      <c r="Z2254" s="389"/>
      <c r="AA2254" s="23">
        <f t="shared" si="869"/>
        <v>0.1</v>
      </c>
      <c r="AB2254" s="17" t="e">
        <f>(AA2254*'Déscriptions des trades'!U2254*'Déscriptions des trades'!B2254/'Déscriptions des trades'!CK2254)*'Déscriptions des trades'!W2254</f>
        <v>#DIV/0!</v>
      </c>
      <c r="AC2254" s="265" t="e">
        <f>AB2254*'Déscriptions des trades'!CK2254</f>
        <v>#DIV/0!</v>
      </c>
      <c r="AD2254" s="266" t="e">
        <f>'Déscriptions des trades'!CK2254-AC2254</f>
        <v>#DIV/0!</v>
      </c>
      <c r="AE2254" s="389"/>
      <c r="AF2254" s="399">
        <v>2250</v>
      </c>
      <c r="AG2254" s="389"/>
      <c r="AH2254" s="20"/>
      <c r="AI2254" s="303"/>
      <c r="AJ2254" s="307"/>
      <c r="AK2254" s="161"/>
      <c r="AL2254" s="305"/>
      <c r="AM2254" s="305"/>
      <c r="AN2254" s="162"/>
      <c r="AO2254" s="439"/>
      <c r="AP2254" s="162"/>
      <c r="AQ2254" s="113"/>
      <c r="AR2254" s="113"/>
      <c r="AS2254" s="384"/>
      <c r="AT2254" s="306"/>
      <c r="AU2254" s="306"/>
      <c r="AV2254" s="160"/>
      <c r="AW2254" s="158"/>
      <c r="AX2254" s="385"/>
      <c r="AY2254" s="453"/>
      <c r="AZ2254" s="165"/>
      <c r="BA2254" s="301"/>
      <c r="BB2254" s="165"/>
      <c r="BC2254" s="301"/>
      <c r="BD2254" s="165"/>
      <c r="BE2254" s="302"/>
      <c r="BF2254" s="302"/>
      <c r="BG2254" s="165"/>
      <c r="BH2254" s="303"/>
      <c r="BI2254" s="165"/>
      <c r="BJ2254" s="304"/>
      <c r="BK2254" s="394"/>
      <c r="BL2254" s="302"/>
      <c r="BM2254" s="302"/>
      <c r="BN2254" s="394"/>
      <c r="BO2254" s="302"/>
      <c r="BP2254" s="13"/>
      <c r="BQ2254" s="302"/>
      <c r="BR2254" s="13"/>
      <c r="BS2254" s="302"/>
      <c r="BT2254" s="13"/>
      <c r="BU2254" s="302"/>
      <c r="BV2254" s="386"/>
      <c r="BW2254" s="303"/>
      <c r="BX2254" s="303"/>
      <c r="BY2254" s="302"/>
      <c r="BZ2254" s="302"/>
      <c r="CA2254" s="387"/>
      <c r="CB2254" s="395"/>
      <c r="CC2254" s="12"/>
      <c r="CD2254" s="304"/>
      <c r="CE2254" s="14"/>
      <c r="CF2254" s="395"/>
      <c r="CG2254" s="397"/>
      <c r="CH2254" s="300">
        <f t="shared" si="849"/>
        <v>0</v>
      </c>
      <c r="CI2254" s="26"/>
      <c r="CJ2254" s="17">
        <f t="shared" si="870"/>
        <v>0</v>
      </c>
      <c r="CK2254" s="18">
        <f t="shared" si="857"/>
        <v>12.89</v>
      </c>
      <c r="CM2254" s="164"/>
      <c r="CN2254" s="302"/>
      <c r="CO2254" s="13">
        <f t="shared" si="850"/>
        <v>0</v>
      </c>
      <c r="CP2254" s="302"/>
      <c r="CQ2254" s="13">
        <f t="shared" si="851"/>
        <v>0</v>
      </c>
      <c r="CR2254" s="302"/>
      <c r="CS2254" s="13">
        <f t="shared" si="852"/>
        <v>0</v>
      </c>
      <c r="CT2254" s="302"/>
      <c r="CU2254" s="13">
        <f t="shared" si="871"/>
        <v>0</v>
      </c>
      <c r="CV2254" s="302"/>
      <c r="CW2254" s="13">
        <f t="shared" si="853"/>
        <v>0</v>
      </c>
      <c r="CX2254" s="13">
        <f t="shared" si="854"/>
        <v>0</v>
      </c>
      <c r="CY2254" s="251">
        <f t="shared" si="855"/>
        <v>0</v>
      </c>
      <c r="CZ2254" s="13" t="s">
        <v>29</v>
      </c>
      <c r="DA2254" s="13">
        <v>50</v>
      </c>
      <c r="DB2254" s="22">
        <f t="shared" si="856"/>
        <v>0</v>
      </c>
      <c r="DD2254" s="24"/>
      <c r="DF2254" s="163"/>
      <c r="DH2254" s="24"/>
      <c r="DI2254" s="447"/>
      <c r="DJ2254" s="163"/>
    </row>
  </sheetData>
  <sheetProtection algorithmName="SHA-512" hashValue="QP5GE/ZF3xdJ7vgRWt41zOM+VqCotQgawer8u12t33XXzNMMS3pRgZpWJFzH4g5bN8sgXEmDEJHBeCKBfQltng==" saltValue="lTwmRT9E/5+4s6Sjj/i/8Q==" spinCount="100000" sheet="1" objects="1" scenarios="1"/>
  <protectedRanges>
    <protectedRange sqref="R3" name="Plage3"/>
    <protectedRange sqref="C5:C2254 E5:E2254 J5:J2254 U5:U2254 W5:W2254 AA5 BA5:BA2254 BC5:BC2254 BH5:BH2254 BJ5:BJ2254 BO5:BO2254 BQ5:BQ2254 BS5:BS2254 BU5:BU2254 BW5:BZ2254 CD5:CD2254 AL5:AM2254 AI5:AJ2254 AQ5:AR2254 AT5:AU2254 AY5:AY2254 BE5:BF2254 BL5:BM2254 A5:A2254" name="Plage1"/>
    <protectedRange sqref="CI5:CI2254 CN5:CN2254 CP5:CP2254 CR5:CR2254 CT5:CT2254 CV5:CV2254 DE5:DE2254 DI5:DI2254" name="Plage2"/>
  </protectedRanges>
  <mergeCells count="27">
    <mergeCell ref="CC3:CE3"/>
    <mergeCell ref="AH3:AJ3"/>
    <mergeCell ref="AK3:AM3"/>
    <mergeCell ref="A4:B4"/>
    <mergeCell ref="E4:G4"/>
    <mergeCell ref="J4:L4"/>
    <mergeCell ref="AA4:AD4"/>
    <mergeCell ref="T3:U3"/>
    <mergeCell ref="T4:Y4"/>
    <mergeCell ref="O4:Q4"/>
    <mergeCell ref="A1:M1"/>
    <mergeCell ref="DH1:DJ1"/>
    <mergeCell ref="AP1:AV1"/>
    <mergeCell ref="AX1:CA1"/>
    <mergeCell ref="CG1:CK1"/>
    <mergeCell ref="CM1:DB1"/>
    <mergeCell ref="CC1:CE1"/>
    <mergeCell ref="O1:AD1"/>
    <mergeCell ref="AF1:AN1"/>
    <mergeCell ref="CY4:DB4"/>
    <mergeCell ref="CY3:DB3"/>
    <mergeCell ref="CN3:CO3"/>
    <mergeCell ref="CP3:CQ3"/>
    <mergeCell ref="DD1:DF1"/>
    <mergeCell ref="CR3:CS3"/>
    <mergeCell ref="CT3:CU3"/>
    <mergeCell ref="CV3:CX3"/>
  </mergeCells>
  <phoneticPr fontId="20" type="noConversion"/>
  <conditionalFormatting sqref="AU5:AU2254">
    <cfRule type="cellIs" dxfId="23" priority="49" operator="equal">
      <formula>0.000694444444444444</formula>
    </cfRule>
    <cfRule type="cellIs" dxfId="22" priority="50" operator="greaterThan">
      <formula>0.000694444444444444</formula>
    </cfRule>
    <cfRule type="cellIs" dxfId="21" priority="51" operator="lessThan">
      <formula>0.000694444444444444</formula>
    </cfRule>
  </conditionalFormatting>
  <conditionalFormatting sqref="DB5:DB2254">
    <cfRule type="cellIs" dxfId="20" priority="31" operator="lessThan">
      <formula>0.6</formula>
    </cfRule>
    <cfRule type="cellIs" dxfId="19" priority="32" operator="greaterThan">
      <formula>0.6</formula>
    </cfRule>
    <cfRule type="cellIs" dxfId="18" priority="33" operator="equal">
      <formula>0.6</formula>
    </cfRule>
  </conditionalFormatting>
  <conditionalFormatting sqref="AL5:AL2254">
    <cfRule type="containsText" dxfId="17" priority="28" operator="containsText" text="Forte">
      <formula>NOT(ISERROR(SEARCH("Forte",AL5)))</formula>
    </cfRule>
    <cfRule type="containsText" dxfId="16" priority="29" operator="containsText" text="Modéré">
      <formula>NOT(ISERROR(SEARCH("Modéré",AL5)))</formula>
    </cfRule>
    <cfRule type="containsText" dxfId="15" priority="30" operator="containsText" text="Faible">
      <formula>NOT(ISERROR(SEARCH("Faible",AL5)))</formula>
    </cfRule>
  </conditionalFormatting>
  <conditionalFormatting sqref="AJ5:AJ2254">
    <cfRule type="containsText" dxfId="14" priority="21" operator="containsText" text="lundi">
      <formula>NOT(ISERROR(SEARCH("lundi",AJ5)))</formula>
    </cfRule>
  </conditionalFormatting>
  <conditionalFormatting sqref="AI5:AI2254">
    <cfRule type="containsText" dxfId="13" priority="14" operator="containsText" text="Dimanche">
      <formula>NOT(ISERROR(SEARCH("Dimanche",AI5)))</formula>
    </cfRule>
    <cfRule type="containsText" dxfId="12" priority="15" operator="containsText" text="Samedi">
      <formula>NOT(ISERROR(SEARCH("Samedi",AI5)))</formula>
    </cfRule>
    <cfRule type="containsText" dxfId="11" priority="16" operator="containsText" text="Vendredi">
      <formula>NOT(ISERROR(SEARCH("Vendredi",AI5)))</formula>
    </cfRule>
    <cfRule type="containsText" dxfId="10" priority="17" operator="containsText" text="Jeudi">
      <formula>NOT(ISERROR(SEARCH("Jeudi",AI5)))</formula>
    </cfRule>
    <cfRule type="containsText" dxfId="9" priority="18" operator="containsText" text="Mercredi">
      <formula>NOT(ISERROR(SEARCH("Mercredi",AI5)))</formula>
    </cfRule>
    <cfRule type="containsText" dxfId="8" priority="19" operator="containsText" text="Mardi">
      <formula>NOT(ISERROR(SEARCH("Mardi",AI5)))</formula>
    </cfRule>
    <cfRule type="containsText" dxfId="7" priority="20" operator="containsText" text="Lundi">
      <formula>NOT(ISERROR(SEARCH("Lundi",AI5)))</formula>
    </cfRule>
  </conditionalFormatting>
  <conditionalFormatting sqref="CH5:CH2254">
    <cfRule type="dataBar" priority="5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{0410E768-8C82-41E9-8B7B-2B85C2F5BA08}</x14:id>
        </ext>
      </extLst>
    </cfRule>
  </conditionalFormatting>
  <conditionalFormatting sqref="AY5:AY2254">
    <cfRule type="containsText" dxfId="6" priority="7" operator="containsText" text="Risque 1">
      <formula>NOT(ISERROR(SEARCH("Risque 1",AY5)))</formula>
    </cfRule>
  </conditionalFormatting>
  <conditionalFormatting sqref="AY5:AY2254">
    <cfRule type="containsText" dxfId="5" priority="6" operator="containsText" text="Risque 2">
      <formula>NOT(ISERROR(SEARCH("Risque 2",AY5)))</formula>
    </cfRule>
  </conditionalFormatting>
  <conditionalFormatting sqref="AY5:AY2254">
    <cfRule type="containsText" dxfId="4" priority="5" operator="containsText" text="Risque 3">
      <formula>NOT(ISERROR(SEARCH("Risque 3",AY5)))</formula>
    </cfRule>
  </conditionalFormatting>
  <conditionalFormatting sqref="P5:P2254">
    <cfRule type="cellIs" dxfId="3" priority="4" operator="lessThan">
      <formula>"1.01%"</formula>
    </cfRule>
  </conditionalFormatting>
  <conditionalFormatting sqref="P5:P2254">
    <cfRule type="cellIs" dxfId="2" priority="3" operator="greaterThan">
      <formula>0.01</formula>
    </cfRule>
  </conditionalFormatting>
  <conditionalFormatting sqref="X5:X2254">
    <cfRule type="cellIs" dxfId="1" priority="2" operator="greaterThan">
      <formula>6</formula>
    </cfRule>
  </conditionalFormatting>
  <conditionalFormatting sqref="X5:X2254">
    <cfRule type="cellIs" dxfId="0" priority="1" operator="lessThan">
      <formula>6.01</formula>
    </cfRule>
  </conditionalFormatting>
  <pageMargins left="0.25" right="0.25" top="0.75" bottom="0.75" header="0.3" footer="0.3"/>
  <pageSetup paperSize="9" scale="28" fitToHeight="0" orientation="landscape" horizontalDpi="4294967292" verticalDpi="1200" r:id="rId1"/>
  <ignoredErrors>
    <ignoredError sqref="CJ2255:CJ4434 B6" formula="1"/>
  </ignoredErrors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410E768-8C82-41E9-8B7B-2B85C2F5BA0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CH5:CH2254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8">
        <x14:dataValidation type="list" allowBlank="1" showInputMessage="1" showErrorMessage="1" xr:uid="{59244067-0247-4060-A993-8B43BA578372}">
          <x14:formula1>
            <xm:f>Liste!$G$4:$G$10</xm:f>
          </x14:formula1>
          <xm:sqref>BE5:BE2254</xm:sqref>
        </x14:dataValidation>
        <x14:dataValidation type="list" showInputMessage="1" showErrorMessage="1" xr:uid="{57D9F03D-4857-491F-8566-888792FA57D0}">
          <x14:formula1>
            <xm:f>Liste!$H$4:$H$9</xm:f>
          </x14:formula1>
          <xm:sqref>BF5:BF2254</xm:sqref>
        </x14:dataValidation>
        <x14:dataValidation type="list" allowBlank="1" showInputMessage="1" showErrorMessage="1" xr:uid="{0A907A55-C75F-40FE-BFC2-6308823EE700}">
          <x14:formula1>
            <xm:f>Liste!$K$4:$K$7</xm:f>
          </x14:formula1>
          <xm:sqref>BC5:BC2254</xm:sqref>
        </x14:dataValidation>
        <x14:dataValidation type="list" allowBlank="1" showInputMessage="1" showErrorMessage="1" xr:uid="{5FB88674-C1E8-4535-92F0-78E8029558FF}">
          <x14:formula1>
            <xm:f>Liste!$O$4:$O$6</xm:f>
          </x14:formula1>
          <xm:sqref>BJ5:BJ2254</xm:sqref>
        </x14:dataValidation>
        <x14:dataValidation type="list" allowBlank="1" showInputMessage="1" showErrorMessage="1" xr:uid="{737ADAC1-A95E-447D-9E74-845EA8E9614D}">
          <x14:formula1>
            <xm:f>Liste!$D$4:$D$23</xm:f>
          </x14:formula1>
          <xm:sqref>AZ5:BB2254</xm:sqref>
        </x14:dataValidation>
        <x14:dataValidation type="list" showInputMessage="1" showErrorMessage="1" xr:uid="{FA514CDE-721B-4DFA-A1ED-E439C82A8A6C}">
          <x14:formula1>
            <xm:f>Liste!$T$5:$T$6</xm:f>
          </x14:formula1>
          <xm:sqref>CN5:CN2254 CV5:CV2254 CP5:CP2254</xm:sqref>
        </x14:dataValidation>
        <x14:dataValidation type="list" showInputMessage="1" showErrorMessage="1" xr:uid="{DF29356E-90A7-49EA-8F55-AAD538F4BE0D}">
          <x14:formula1>
            <xm:f>Liste!$T$8:$T$9</xm:f>
          </x14:formula1>
          <xm:sqref>CR5:CR2254 CT5:CT2254</xm:sqref>
        </x14:dataValidation>
        <x14:dataValidation type="list" allowBlank="1" showInputMessage="1" showErrorMessage="1" xr:uid="{C1404B82-C7C7-4F51-BF15-789E55E15155}">
          <x14:formula1>
            <xm:f>Liste!$S$5:$S$7</xm:f>
          </x14:formula1>
          <xm:sqref>AL5:AL2254</xm:sqref>
        </x14:dataValidation>
        <x14:dataValidation type="list" showInputMessage="1" showErrorMessage="1" xr:uid="{596F7AFC-032C-409F-AE3B-6BD720DE1F7F}">
          <x14:formula1>
            <xm:f>Liste!$S$13:$S$20</xm:f>
          </x14:formula1>
          <xm:sqref>AI5:AI2254</xm:sqref>
        </x14:dataValidation>
        <x14:dataValidation type="list" allowBlank="1" showInputMessage="1" showErrorMessage="1" xr:uid="{B039B0E8-0374-4BB8-897E-16BCE531E75D}">
          <x14:formula1>
            <xm:f>Liste!$H$4:$H$9</xm:f>
          </x14:formula1>
          <xm:sqref>BF5:BF2254</xm:sqref>
        </x14:dataValidation>
        <x14:dataValidation type="list" showInputMessage="1" showErrorMessage="1" xr:uid="{78C1FE49-FC39-4AF2-AE6D-DF299CDCD3CD}">
          <x14:formula1>
            <xm:f>Liste!$B$4:$B$119</xm:f>
          </x14:formula1>
          <xm:sqref>BV5:BV2254</xm:sqref>
        </x14:dataValidation>
        <x14:dataValidation type="list" showInputMessage="1" showErrorMessage="1" xr:uid="{197530F2-9592-48D6-95A1-1DED90F12C84}">
          <x14:formula1>
            <xm:f>Liste!$B$4:$B$120</xm:f>
          </x14:formula1>
          <xm:sqref>BM6:BM2254 BV5:BV2254</xm:sqref>
        </x14:dataValidation>
        <x14:dataValidation type="list" showInputMessage="1" showErrorMessage="1" xr:uid="{3BE871F2-0D67-49C1-AA39-03D499F2C863}">
          <x14:formula1>
            <xm:f>Liste!$B$4:$B$117</xm:f>
          </x14:formula1>
          <xm:sqref>BL5:BM5 BO5:BO2254 BQ5:BQ2254 BS5:BS2254 BU5:BU2254 BZ5:BZ2254 BL6:BL2254</xm:sqref>
        </x14:dataValidation>
        <x14:dataValidation type="list" allowBlank="1" showInputMessage="1" showErrorMessage="1" xr:uid="{16F60091-2834-44D0-AAC2-F453202806A0}">
          <x14:formula1>
            <xm:f>Liste!$L$4:$L$6</xm:f>
          </x14:formula1>
          <xm:sqref>BX5:BX2254</xm:sqref>
        </x14:dataValidation>
        <x14:dataValidation type="list" showInputMessage="1" showErrorMessage="1" xr:uid="{093552E2-DCC6-4410-9155-9F1F33356354}">
          <x14:formula1>
            <xm:f>Liste!$N$4:$N$7</xm:f>
          </x14:formula1>
          <xm:sqref>BY5:BY2254</xm:sqref>
        </x14:dataValidation>
        <x14:dataValidation type="list" allowBlank="1" showInputMessage="1" showErrorMessage="1" xr:uid="{C10547AF-B009-41D8-BC0E-84AFEDB9ABF3}">
          <x14:formula1>
            <xm:f>Liste!$I$5:$I$7</xm:f>
          </x14:formula1>
          <xm:sqref>AY5:AY2254</xm:sqref>
        </x14:dataValidation>
        <x14:dataValidation type="list" showInputMessage="1" showErrorMessage="1" xr:uid="{97EA6D96-3ADC-4123-B715-89423E0D6174}">
          <x14:formula1>
            <xm:f>Liste!$M$4:$M$6</xm:f>
          </x14:formula1>
          <xm:sqref>AQ5:AQ2254</xm:sqref>
        </x14:dataValidation>
        <x14:dataValidation type="list" showInputMessage="1" showErrorMessage="1" xr:uid="{37E69371-135C-44D9-8897-763ED5ACDAE9}">
          <x14:formula1>
            <xm:f>Liste!$E$4:$E$29</xm:f>
          </x14:formula1>
          <xm:sqref>AR5:AR2254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E4F31-7E67-4E26-AE65-195C970955DF}">
  <sheetPr>
    <pageSetUpPr fitToPage="1"/>
  </sheetPr>
  <dimension ref="A1:AM176"/>
  <sheetViews>
    <sheetView zoomScale="80" zoomScaleNormal="80" workbookViewId="0">
      <selection activeCell="U31" sqref="U31"/>
    </sheetView>
  </sheetViews>
  <sheetFormatPr baseColWidth="10" defaultRowHeight="13.8"/>
  <cols>
    <col min="1" max="1" width="1.59765625" style="175" customWidth="1"/>
    <col min="2" max="2" width="10.8984375" style="175" bestFit="1" customWidth="1"/>
    <col min="3" max="3" width="7.09765625" style="175" customWidth="1"/>
    <col min="4" max="4" width="5.3984375" style="355" customWidth="1"/>
    <col min="5" max="5" width="1.59765625" style="175" customWidth="1"/>
    <col min="6" max="6" width="16.796875" style="167" customWidth="1"/>
    <col min="7" max="7" width="6" style="174" customWidth="1"/>
    <col min="8" max="8" width="5.3984375" style="355" customWidth="1"/>
    <col min="9" max="9" width="2.59765625" style="355" customWidth="1"/>
    <col min="10" max="10" width="1.59765625" style="175" customWidth="1"/>
    <col min="11" max="11" width="12.3984375" style="167" customWidth="1"/>
    <col min="12" max="12" width="6" style="174" customWidth="1"/>
    <col min="13" max="13" width="5.3984375" style="355" customWidth="1"/>
    <col min="14" max="14" width="1.59765625" style="176" customWidth="1"/>
    <col min="15" max="15" width="9.19921875" style="167" bestFit="1" customWidth="1"/>
    <col min="16" max="16" width="6" style="174" customWidth="1"/>
    <col min="17" max="17" width="5.3984375" style="359" customWidth="1"/>
    <col min="18" max="18" width="1.59765625" style="175" customWidth="1"/>
    <col min="19" max="19" width="9.59765625" style="167" bestFit="1" customWidth="1"/>
    <col min="20" max="20" width="6" style="174" customWidth="1"/>
    <col min="21" max="21" width="5.3984375" style="359" customWidth="1"/>
    <col min="22" max="22" width="1.59765625" style="175" customWidth="1"/>
    <col min="23" max="23" width="9.796875" style="167" bestFit="1" customWidth="1"/>
    <col min="24" max="24" width="6" style="174" customWidth="1"/>
    <col min="25" max="25" width="5.3984375" style="359" customWidth="1"/>
    <col min="26" max="26" width="1.59765625" style="175" customWidth="1"/>
    <col min="27" max="27" width="11.59765625" style="167" bestFit="1" customWidth="1"/>
    <col min="28" max="28" width="6" style="174" customWidth="1"/>
    <col min="29" max="29" width="5.69921875" style="359" bestFit="1" customWidth="1"/>
    <col min="30" max="30" width="1.59765625" style="175" customWidth="1"/>
    <col min="31" max="31" width="12.09765625" style="167" bestFit="1" customWidth="1"/>
    <col min="32" max="32" width="6" style="174" customWidth="1"/>
    <col min="33" max="33" width="5.3984375" style="364" customWidth="1"/>
    <col min="34" max="34" width="2.3984375" style="174" customWidth="1"/>
    <col min="35" max="35" width="16.8984375" style="174" bestFit="1" customWidth="1"/>
    <col min="36" max="36" width="6.8984375" style="174" customWidth="1"/>
    <col min="37" max="37" width="5.3984375" style="364" customWidth="1"/>
    <col min="38" max="38" width="2.3984375" style="174" customWidth="1"/>
    <col min="39" max="39" width="1.59765625" style="175" customWidth="1"/>
  </cols>
  <sheetData>
    <row r="1" spans="1:39" s="30" customFormat="1" ht="36.6" thickTop="1" thickBot="1">
      <c r="A1" s="469" t="s">
        <v>310</v>
      </c>
      <c r="B1" s="476"/>
      <c r="C1" s="476"/>
      <c r="D1" s="476"/>
      <c r="E1" s="476"/>
      <c r="F1" s="476"/>
      <c r="G1" s="476"/>
      <c r="H1" s="476"/>
      <c r="I1" s="483"/>
      <c r="J1" s="476" t="s">
        <v>12</v>
      </c>
      <c r="K1" s="476"/>
      <c r="L1" s="476"/>
      <c r="M1" s="476"/>
      <c r="N1" s="476"/>
      <c r="O1" s="476"/>
      <c r="P1" s="346"/>
      <c r="Q1" s="357"/>
      <c r="R1" s="346"/>
      <c r="S1" s="346"/>
      <c r="T1" s="347"/>
      <c r="U1" s="361"/>
      <c r="V1" s="347"/>
      <c r="W1" s="348">
        <f>'Information du journal'!C8</f>
        <v>0</v>
      </c>
      <c r="X1" s="552">
        <f>'Information du journal'!C10</f>
        <v>0</v>
      </c>
      <c r="Y1" s="552"/>
      <c r="Z1" s="552"/>
      <c r="AA1" s="552"/>
      <c r="AB1" s="552"/>
      <c r="AC1" s="361"/>
      <c r="AD1" s="349"/>
      <c r="AE1" s="347"/>
      <c r="AF1" s="349"/>
      <c r="AG1" s="363"/>
      <c r="AH1" s="350"/>
      <c r="AI1" s="347">
        <f>'Information du journal'!C12</f>
        <v>0</v>
      </c>
      <c r="AJ1" s="349"/>
      <c r="AK1" s="361"/>
      <c r="AL1" s="350"/>
      <c r="AM1" s="351"/>
    </row>
    <row r="2" spans="1:39" s="216" customFormat="1" ht="23.4" customHeight="1" thickTop="1">
      <c r="A2" s="213"/>
      <c r="B2" s="214" t="s">
        <v>192</v>
      </c>
      <c r="C2" s="214"/>
      <c r="D2" s="352"/>
      <c r="E2" s="214"/>
      <c r="F2" s="214" t="s">
        <v>135</v>
      </c>
      <c r="G2" s="214"/>
      <c r="H2" s="356"/>
      <c r="I2" s="482"/>
      <c r="J2" s="214"/>
      <c r="K2" s="214" t="s">
        <v>185</v>
      </c>
      <c r="L2" s="214"/>
      <c r="M2" s="356"/>
      <c r="N2" s="214"/>
      <c r="O2" s="214" t="s">
        <v>186</v>
      </c>
      <c r="P2" s="214"/>
      <c r="Q2" s="356"/>
      <c r="R2" s="214"/>
      <c r="S2" s="214" t="s">
        <v>187</v>
      </c>
      <c r="T2" s="214"/>
      <c r="U2" s="356"/>
      <c r="V2" s="214"/>
      <c r="W2" s="214" t="s">
        <v>188</v>
      </c>
      <c r="X2" s="214"/>
      <c r="Y2" s="356"/>
      <c r="Z2" s="214"/>
      <c r="AA2" s="214" t="s">
        <v>191</v>
      </c>
      <c r="AB2" s="214"/>
      <c r="AC2" s="356"/>
      <c r="AD2" s="214"/>
      <c r="AE2" s="214" t="s">
        <v>191</v>
      </c>
      <c r="AF2" s="214"/>
      <c r="AG2" s="356"/>
      <c r="AH2" s="214"/>
      <c r="AI2" s="214" t="s">
        <v>307</v>
      </c>
      <c r="AJ2" s="214"/>
      <c r="AK2" s="356"/>
      <c r="AL2" s="214"/>
      <c r="AM2" s="215"/>
    </row>
    <row r="3" spans="1:39" s="177" customFormat="1" ht="18" customHeight="1">
      <c r="A3" s="217"/>
      <c r="B3" s="218" t="str">
        <f>Liste!D5</f>
        <v>21 t</v>
      </c>
      <c r="C3" s="228">
        <f>COUNTIF('Déscriptions des trades'!BA5:BA1254,"21 t")</f>
        <v>0</v>
      </c>
      <c r="D3" s="353"/>
      <c r="E3" s="219"/>
      <c r="F3" s="210" t="str">
        <f>Liste!O5</f>
        <v>Sur</v>
      </c>
      <c r="G3" s="228">
        <f>COUNTIF('Déscriptions des trades'!BJ5:BJ1254,"Sur")</f>
        <v>0</v>
      </c>
      <c r="H3" s="353"/>
      <c r="I3" s="481"/>
      <c r="J3" s="219"/>
      <c r="K3" s="218" t="str">
        <f>Liste!B22</f>
        <v>Haut 4h pré</v>
      </c>
      <c r="L3" s="228">
        <f>COUNTIF('Déscriptions des trades'!BL5:BL1254,"Haut 4h pré")</f>
        <v>0</v>
      </c>
      <c r="M3" s="353" t="str">
        <f>IFERROR(L3/(L3+L26),"x")</f>
        <v>x</v>
      </c>
      <c r="N3" s="225"/>
      <c r="O3" s="218" t="str">
        <f>Liste!B27</f>
        <v>Haut J pré</v>
      </c>
      <c r="P3" s="477">
        <f>COUNTIF('Déscriptions des trades'!BL5:BL1254,"Haut J pré")</f>
        <v>0</v>
      </c>
      <c r="Q3" s="353" t="str">
        <f>IFERROR(P3/(P3+P26),"x")</f>
        <v>x</v>
      </c>
      <c r="R3" s="219"/>
      <c r="S3" s="218" t="str">
        <f>Liste!B32</f>
        <v>Haut H pré</v>
      </c>
      <c r="T3" s="223">
        <f>COUNTIF('Déscriptions des trades'!BL5:BL1254,"Haut H pré")</f>
        <v>0</v>
      </c>
      <c r="U3" s="353" t="str">
        <f>IFERROR(T3/(T3+T26),"x")</f>
        <v>x</v>
      </c>
      <c r="V3" s="219"/>
      <c r="W3" s="218" t="str">
        <f>Liste!B37</f>
        <v>Haut M pré</v>
      </c>
      <c r="X3" s="223">
        <f>COUNTIF('Déscriptions des trades'!BL5:BL1254,"Haut M pré")</f>
        <v>0</v>
      </c>
      <c r="Y3" s="353" t="str">
        <f>IFERROR(X3/(X3+X26),"x")</f>
        <v>x</v>
      </c>
      <c r="Z3" s="219"/>
      <c r="AA3" s="468">
        <f>Liste!B98</f>
        <v>50</v>
      </c>
      <c r="AB3" s="223">
        <f>COUNTIF('Déscriptions des trades'!BL5:BL1254,"50")</f>
        <v>0</v>
      </c>
      <c r="AC3" s="353" t="str">
        <f t="shared" ref="AC3:AC12" si="0">IFERROR(AB3/(AB3+AB26),"x")</f>
        <v>x</v>
      </c>
      <c r="AD3" s="219"/>
      <c r="AE3" s="210">
        <f>Liste!B108</f>
        <v>550</v>
      </c>
      <c r="AF3" s="223">
        <f>COUNTIF('Déscriptions des trades'!BL5:BL1254,"550")</f>
        <v>0</v>
      </c>
      <c r="AG3" s="353" t="str">
        <f t="shared" ref="AG3:AG12" si="1">IFERROR(AF3/(AF3+AF26),"x")</f>
        <v>x</v>
      </c>
      <c r="AH3" s="221"/>
      <c r="AI3" s="210" t="str">
        <f>Liste!B19</f>
        <v>Plus haut pré</v>
      </c>
      <c r="AJ3" s="228">
        <f>COUNTIF('Déscriptions des trades'!BL5:BL1254,"Plus haut pré")</f>
        <v>0</v>
      </c>
      <c r="AK3" s="353" t="str">
        <f>IFERROR(AJ3/(AJ3+AJ26),"x")</f>
        <v>x</v>
      </c>
      <c r="AL3" s="221"/>
      <c r="AM3" s="224"/>
    </row>
    <row r="4" spans="1:39" s="177" customFormat="1" ht="18" customHeight="1">
      <c r="A4" s="217"/>
      <c r="B4" s="218" t="str">
        <f>Liste!D6</f>
        <v>100 t</v>
      </c>
      <c r="C4" s="228">
        <f>COUNTIF('Déscriptions des trades'!BA5:BA1254,"100 t")</f>
        <v>0</v>
      </c>
      <c r="D4" s="353"/>
      <c r="E4" s="219"/>
      <c r="F4" s="210" t="str">
        <f>Liste!O6</f>
        <v>Sous</v>
      </c>
      <c r="G4" s="228">
        <f>COUNTIF('Déscriptions des trades'!BJ5:BJ1254,"Sous")</f>
        <v>0</v>
      </c>
      <c r="H4" s="353"/>
      <c r="I4" s="481"/>
      <c r="J4" s="219"/>
      <c r="K4" s="218" t="str">
        <f>Liste!B23</f>
        <v>Bas 4h pré</v>
      </c>
      <c r="L4" s="228">
        <f>COUNTIF('Déscriptions des trades'!BL5:BL1254,"Bas 4h pré")</f>
        <v>0</v>
      </c>
      <c r="M4" s="353" t="str">
        <f>IFERROR(L4/(L4+L27),"x")</f>
        <v>x</v>
      </c>
      <c r="N4" s="225"/>
      <c r="O4" s="218" t="str">
        <f>Liste!B28</f>
        <v>Bas J pré</v>
      </c>
      <c r="P4" s="477">
        <f>COUNTIF('Déscriptions des trades'!BL5:BL1254,"Bas J pré")</f>
        <v>0</v>
      </c>
      <c r="Q4" s="353" t="str">
        <f>IFERROR(P4/(P4+P27),"x")</f>
        <v>x</v>
      </c>
      <c r="R4" s="219"/>
      <c r="S4" s="218" t="str">
        <f>Liste!B33</f>
        <v>Bas H pré</v>
      </c>
      <c r="T4" s="223">
        <f>COUNTIF('Déscriptions des trades'!BL5:BL1254,"Bas H pré")</f>
        <v>0</v>
      </c>
      <c r="U4" s="353" t="str">
        <f>IFERROR(T4/(T4+T27),"x")</f>
        <v>x</v>
      </c>
      <c r="V4" s="219"/>
      <c r="W4" s="218" t="str">
        <f>Liste!B38</f>
        <v>Bas M pré</v>
      </c>
      <c r="X4" s="223">
        <f>COUNTIF('Déscriptions des trades'!BL5:BL1254,"Bas M pré")</f>
        <v>0</v>
      </c>
      <c r="Y4" s="353" t="str">
        <f>IFERROR(X4/(X4+X27),"x")</f>
        <v>x</v>
      </c>
      <c r="Z4" s="219"/>
      <c r="AA4" s="468">
        <f>Liste!B99</f>
        <v>100</v>
      </c>
      <c r="AB4" s="223">
        <f>COUNTIF('Déscriptions des trades'!BL5:BL1254,"100")</f>
        <v>0</v>
      </c>
      <c r="AC4" s="353" t="str">
        <f t="shared" si="0"/>
        <v>x</v>
      </c>
      <c r="AD4" s="219"/>
      <c r="AE4" s="210">
        <f>Liste!B109</f>
        <v>600</v>
      </c>
      <c r="AF4" s="223">
        <f>COUNTIF('Déscriptions des trades'!BL5:BL1254,"600")</f>
        <v>0</v>
      </c>
      <c r="AG4" s="353" t="str">
        <f t="shared" si="1"/>
        <v>x</v>
      </c>
      <c r="AH4" s="221"/>
      <c r="AI4" s="210" t="str">
        <f>Liste!B20</f>
        <v>Plus bas pré</v>
      </c>
      <c r="AJ4" s="228">
        <f>COUNTIF('Déscriptions des trades'!BL5:BL1254,"Plus bas pré")</f>
        <v>0</v>
      </c>
      <c r="AK4" s="353" t="str">
        <f>IFERROR(AJ4/(AJ4+AJ27),"x")</f>
        <v>x</v>
      </c>
      <c r="AL4" s="221"/>
      <c r="AM4" s="224"/>
    </row>
    <row r="5" spans="1:39" s="177" customFormat="1" ht="18" customHeight="1">
      <c r="A5" s="217"/>
      <c r="B5" s="196" t="s">
        <v>184</v>
      </c>
      <c r="C5" s="229"/>
      <c r="D5" s="353"/>
      <c r="E5" s="219"/>
      <c r="F5" s="220" t="s">
        <v>68</v>
      </c>
      <c r="G5" s="221"/>
      <c r="H5" s="353"/>
      <c r="I5" s="481"/>
      <c r="J5" s="219"/>
      <c r="K5" s="218" t="str">
        <f>Liste!B24</f>
        <v>Ouv. 4h pré</v>
      </c>
      <c r="L5" s="228">
        <f>COUNTIF('Déscriptions des trades'!BL5:BL1254,"Ouv. 4h pré")</f>
        <v>0</v>
      </c>
      <c r="M5" s="353" t="str">
        <f>IFERROR(L5/(L5+L28),"x")</f>
        <v>x</v>
      </c>
      <c r="N5" s="225"/>
      <c r="O5" s="218" t="str">
        <f>Liste!B29</f>
        <v>Ouv. J pré</v>
      </c>
      <c r="P5" s="223">
        <f>COUNTIF('Déscriptions des trades'!BL5:BL1254,"Ouv. J pré")</f>
        <v>0</v>
      </c>
      <c r="Q5" s="353" t="str">
        <f>IFERROR(P5/(P5+P28),"x")</f>
        <v>x</v>
      </c>
      <c r="R5" s="219"/>
      <c r="S5" s="218" t="str">
        <f>Liste!B34</f>
        <v>Ouv. H pré</v>
      </c>
      <c r="T5" s="223">
        <f>COUNTIF('Déscriptions des trades'!BL5:BL1254,"Ouv. H pré")</f>
        <v>0</v>
      </c>
      <c r="U5" s="353" t="str">
        <f>IFERROR(T5/(T5+T28),"x")</f>
        <v>x</v>
      </c>
      <c r="V5" s="219"/>
      <c r="W5" s="218" t="str">
        <f>Liste!B39</f>
        <v>Ouv. M pré</v>
      </c>
      <c r="X5" s="223">
        <f>COUNTIF('Déscriptions des trades'!BL5:BL1254,"Ouv. M pré")</f>
        <v>0</v>
      </c>
      <c r="Y5" s="353" t="str">
        <f>IFERROR(X5/(X5+X28),"x")</f>
        <v>x</v>
      </c>
      <c r="Z5" s="219"/>
      <c r="AA5" s="468">
        <f>Liste!B100</f>
        <v>150</v>
      </c>
      <c r="AB5" s="223">
        <f>COUNTIF('Déscriptions des trades'!BL5:BL1254,"150")</f>
        <v>0</v>
      </c>
      <c r="AC5" s="353" t="str">
        <f t="shared" si="0"/>
        <v>x</v>
      </c>
      <c r="AD5" s="219"/>
      <c r="AE5" s="210">
        <f>Liste!B110</f>
        <v>650</v>
      </c>
      <c r="AF5" s="223">
        <f>COUNTIF('Déscriptions des trades'!BL5:BL1254,"650")</f>
        <v>0</v>
      </c>
      <c r="AG5" s="353" t="str">
        <f t="shared" si="1"/>
        <v>x</v>
      </c>
      <c r="AH5" s="221"/>
      <c r="AI5" s="220" t="s">
        <v>217</v>
      </c>
      <c r="AJ5" s="221"/>
      <c r="AK5" s="353"/>
      <c r="AL5" s="221"/>
      <c r="AM5" s="224"/>
    </row>
    <row r="6" spans="1:39" s="177" customFormat="1" ht="18" customHeight="1">
      <c r="A6" s="217"/>
      <c r="B6" s="218" t="str">
        <f>Liste!D8</f>
        <v>m1</v>
      </c>
      <c r="C6" s="228">
        <f>COUNTIF('Déscriptions des trades'!BA5:BA1254,"m1")</f>
        <v>0</v>
      </c>
      <c r="D6" s="353"/>
      <c r="E6" s="219"/>
      <c r="F6" s="177" t="s">
        <v>69</v>
      </c>
      <c r="G6" s="228">
        <f>COUNTIF('Déscriptions des trades'!BC5:BC1254,"Haussier")</f>
        <v>0</v>
      </c>
      <c r="H6" s="353"/>
      <c r="I6" s="481"/>
      <c r="J6" s="219"/>
      <c r="K6" s="218" t="str">
        <f>Liste!B25</f>
        <v>Clo. 4h pré</v>
      </c>
      <c r="L6" s="228">
        <f>COUNTIF('Déscriptions des trades'!BL5:BL1254,"Clo. 4h pré")</f>
        <v>0</v>
      </c>
      <c r="M6" s="353" t="str">
        <f>IFERROR(L6/(L6+L29),"x")</f>
        <v>x</v>
      </c>
      <c r="N6" s="225"/>
      <c r="O6" s="218" t="str">
        <f>Liste!B30</f>
        <v>Clo. J pré</v>
      </c>
      <c r="P6" s="223">
        <f>COUNTIF('Déscriptions des trades'!BL5:BL1254,"Clo. J pré")</f>
        <v>0</v>
      </c>
      <c r="Q6" s="353" t="str">
        <f>IFERROR(P6/(P6+P29),"x")</f>
        <v>x</v>
      </c>
      <c r="R6" s="219"/>
      <c r="S6" s="218" t="str">
        <f>Liste!B35</f>
        <v xml:space="preserve">Clo. H pré </v>
      </c>
      <c r="T6" s="477">
        <f>COUNTIF('Déscriptions des trades'!BL5:BL1254,"Clo. H pré ")</f>
        <v>0</v>
      </c>
      <c r="U6" s="353" t="str">
        <f>IFERROR(T6/(T6+T29),"x")</f>
        <v>x</v>
      </c>
      <c r="V6" s="219"/>
      <c r="W6" s="218" t="str">
        <f>Liste!B40</f>
        <v>Clo. M pré</v>
      </c>
      <c r="X6" s="223">
        <f>COUNTIF('Déscriptions des trades'!BL5:BL1254,"Clo. M pré")</f>
        <v>0</v>
      </c>
      <c r="Y6" s="353" t="str">
        <f>IFERROR(X6/(X6+X29),"x")</f>
        <v>x</v>
      </c>
      <c r="Z6" s="219"/>
      <c r="AA6" s="468">
        <f>Liste!B101</f>
        <v>200</v>
      </c>
      <c r="AB6" s="223">
        <f>COUNTIF('Déscriptions des trades'!BL5:BL1254,"200")</f>
        <v>0</v>
      </c>
      <c r="AC6" s="353" t="str">
        <f t="shared" si="0"/>
        <v>x</v>
      </c>
      <c r="AD6" s="219"/>
      <c r="AE6" s="210">
        <f>Liste!B111</f>
        <v>700</v>
      </c>
      <c r="AF6" s="223">
        <f>COUNTIF('Déscriptions des trades'!BL5:BL1254,"700")</f>
        <v>0</v>
      </c>
      <c r="AG6" s="353" t="str">
        <f t="shared" si="1"/>
        <v>x</v>
      </c>
      <c r="AH6" s="221"/>
      <c r="AI6" s="177" t="str">
        <f>Liste!B7</f>
        <v>Haut canal haussier</v>
      </c>
      <c r="AJ6" s="228">
        <f>COUNTIF('Déscriptions des trades'!BL5:BL1254,"Haut canal haussier")</f>
        <v>0</v>
      </c>
      <c r="AK6" s="353" t="str">
        <f>IFERROR(AJ6/(AJ6+AJ29),"x")</f>
        <v>x</v>
      </c>
      <c r="AL6" s="221"/>
      <c r="AM6" s="224"/>
    </row>
    <row r="7" spans="1:39" s="177" customFormat="1" ht="18" customHeight="1">
      <c r="A7" s="217"/>
      <c r="B7" s="218" t="str">
        <f>Liste!D9</f>
        <v>m2</v>
      </c>
      <c r="C7" s="228">
        <f>COUNTIF('Déscriptions des trades'!BA5:BA1254,"m2")</f>
        <v>0</v>
      </c>
      <c r="D7" s="353"/>
      <c r="E7" s="219"/>
      <c r="F7" s="177" t="s">
        <v>172</v>
      </c>
      <c r="G7" s="228">
        <f>COUNTIF('Déscriptions des trades'!BC5:BC1254,"Rang")</f>
        <v>0</v>
      </c>
      <c r="H7" s="353"/>
      <c r="I7" s="481"/>
      <c r="J7" s="219"/>
      <c r="K7" s="220" t="s">
        <v>189</v>
      </c>
      <c r="L7" s="221"/>
      <c r="M7" s="353"/>
      <c r="N7" s="221"/>
      <c r="O7" s="220" t="s">
        <v>190</v>
      </c>
      <c r="P7" s="221"/>
      <c r="Q7" s="353"/>
      <c r="R7" s="214"/>
      <c r="S7" s="220" t="s">
        <v>190</v>
      </c>
      <c r="T7" s="221"/>
      <c r="U7" s="353"/>
      <c r="V7" s="214"/>
      <c r="W7" s="220" t="s">
        <v>190</v>
      </c>
      <c r="X7" s="221"/>
      <c r="Y7" s="353"/>
      <c r="Z7" s="219"/>
      <c r="AA7" s="222">
        <f>Liste!B102</f>
        <v>250</v>
      </c>
      <c r="AB7" s="223">
        <f>COUNTIF('Déscriptions des trades'!BL5:BL1254,"250")</f>
        <v>0</v>
      </c>
      <c r="AC7" s="353" t="str">
        <f t="shared" si="0"/>
        <v>x</v>
      </c>
      <c r="AD7" s="219"/>
      <c r="AE7" s="222">
        <f>Liste!B112</f>
        <v>750</v>
      </c>
      <c r="AF7" s="223">
        <f>COUNTIF('Déscriptions des trades'!BL5:BL1254,"750")</f>
        <v>0</v>
      </c>
      <c r="AG7" s="353" t="str">
        <f t="shared" si="1"/>
        <v>x</v>
      </c>
      <c r="AH7" s="221"/>
      <c r="AI7" s="177" t="str">
        <f>Liste!B8</f>
        <v>Bas canal haussier</v>
      </c>
      <c r="AJ7" s="228">
        <f>COUNTIF('Déscriptions des trades'!BL5:BL1254,"Bas canal haussier")</f>
        <v>0</v>
      </c>
      <c r="AK7" s="353" t="str">
        <f>IFERROR(AJ7/(AJ7+AJ30),"x")</f>
        <v>x</v>
      </c>
      <c r="AL7" s="221"/>
      <c r="AM7" s="224"/>
    </row>
    <row r="8" spans="1:39" s="177" customFormat="1" ht="18" customHeight="1">
      <c r="A8" s="217"/>
      <c r="B8" s="218" t="str">
        <f>Liste!D10</f>
        <v>m3</v>
      </c>
      <c r="C8" s="228">
        <f>COUNTIF('Déscriptions des trades'!BA5:BA1254,"m3")</f>
        <v>0</v>
      </c>
      <c r="D8" s="353"/>
      <c r="E8" s="219"/>
      <c r="F8" s="177" t="s">
        <v>70</v>
      </c>
      <c r="G8" s="228">
        <f>COUNTIF('Déscriptions des trades'!BC5:BC1254,"Baissier")</f>
        <v>0</v>
      </c>
      <c r="H8" s="353"/>
      <c r="I8" s="481"/>
      <c r="J8" s="219"/>
      <c r="K8" s="218" t="str">
        <f>Liste!B42</f>
        <v>4h R3</v>
      </c>
      <c r="L8" s="223">
        <f>COUNTIF('Déscriptions des trades'!BL5:BL1254,"4h R3")</f>
        <v>0</v>
      </c>
      <c r="M8" s="353" t="str">
        <f t="shared" ref="M8:M20" si="2">IFERROR(L8/(L8+L31),"x")</f>
        <v>x</v>
      </c>
      <c r="N8" s="225"/>
      <c r="O8" s="218" t="str">
        <f>Liste!B56</f>
        <v>J R3</v>
      </c>
      <c r="P8" s="223">
        <f>COUNTIF('Déscriptions des trades'!BL5:BL1254,"J R3")</f>
        <v>0</v>
      </c>
      <c r="Q8" s="353" t="str">
        <f t="shared" ref="Q8:Q20" si="3">IFERROR(P8/(P8+P31),"x")</f>
        <v>x</v>
      </c>
      <c r="R8" s="219"/>
      <c r="S8" s="218" t="str">
        <f>Liste!B70</f>
        <v>H R3</v>
      </c>
      <c r="T8" s="223">
        <f>COUNTIF('Déscriptions des trades'!BL5:BL1254,"H R3")</f>
        <v>0</v>
      </c>
      <c r="U8" s="353" t="str">
        <f t="shared" ref="U8:U20" si="4">IFERROR(T8/(T8+T31),"x")</f>
        <v>x</v>
      </c>
      <c r="V8" s="219"/>
      <c r="W8" s="218" t="str">
        <f>Liste!B84</f>
        <v>M R3</v>
      </c>
      <c r="X8" s="223">
        <f>COUNTIF('Déscriptions des trades'!BL5:BL1254,"M R3")</f>
        <v>0</v>
      </c>
      <c r="Y8" s="353" t="str">
        <f t="shared" ref="Y8:Y20" si="5">IFERROR(X8/(X8+X31),"x")</f>
        <v>x</v>
      </c>
      <c r="Z8" s="219"/>
      <c r="AA8" s="468">
        <f>Liste!B103</f>
        <v>300</v>
      </c>
      <c r="AB8" s="223">
        <f>COUNTIF('Déscriptions des trades'!BL5:BL1254,"300")</f>
        <v>0</v>
      </c>
      <c r="AC8" s="353" t="str">
        <f t="shared" si="0"/>
        <v>x</v>
      </c>
      <c r="AD8" s="219"/>
      <c r="AE8" s="210">
        <f>Liste!B113</f>
        <v>800</v>
      </c>
      <c r="AF8" s="223">
        <f>COUNTIF('Déscriptions des trades'!BL5:BL1254,"800")</f>
        <v>0</v>
      </c>
      <c r="AG8" s="353" t="str">
        <f t="shared" si="1"/>
        <v>x</v>
      </c>
      <c r="AH8" s="221"/>
      <c r="AI8" s="177" t="str">
        <f>Liste!B10</f>
        <v>Haut canal baissier</v>
      </c>
      <c r="AJ8" s="228">
        <f>COUNTIF('Déscriptions des trades'!BL5:BL1254,"Haut canal baissier")</f>
        <v>0</v>
      </c>
      <c r="AK8" s="353" t="str">
        <f>IFERROR(AJ8/(AJ8+AJ31),"x")</f>
        <v>x</v>
      </c>
      <c r="AL8" s="221"/>
      <c r="AM8" s="224"/>
    </row>
    <row r="9" spans="1:39" s="177" customFormat="1" ht="18" customHeight="1">
      <c r="A9" s="217"/>
      <c r="B9" s="218" t="str">
        <f>Liste!D11</f>
        <v>m5</v>
      </c>
      <c r="C9" s="228">
        <f>COUNTIF('Déscriptions des trades'!BA5:BA1254,"m5")</f>
        <v>0</v>
      </c>
      <c r="D9" s="353"/>
      <c r="E9" s="219"/>
      <c r="F9" s="226" t="str">
        <f>'Déscriptions des trades'!BE3</f>
        <v>Stratégie d'entrée</v>
      </c>
      <c r="G9" s="225"/>
      <c r="H9" s="353"/>
      <c r="I9" s="481"/>
      <c r="J9" s="219"/>
      <c r="K9" s="218" t="str">
        <f>Liste!B43</f>
        <v>4h R3 mid</v>
      </c>
      <c r="L9" s="223">
        <f>COUNTIF('Déscriptions des trades'!BL5:BL1254,"4h R3 mid")</f>
        <v>0</v>
      </c>
      <c r="M9" s="353" t="str">
        <f t="shared" si="2"/>
        <v>x</v>
      </c>
      <c r="N9" s="225"/>
      <c r="O9" s="218" t="str">
        <f>Liste!B57</f>
        <v>J R3 mid</v>
      </c>
      <c r="P9" s="223">
        <f>COUNTIF('Déscriptions des trades'!BL5:BL1254,"J R3 mid")</f>
        <v>0</v>
      </c>
      <c r="Q9" s="353" t="str">
        <f t="shared" si="3"/>
        <v>x</v>
      </c>
      <c r="R9" s="219"/>
      <c r="S9" s="218" t="str">
        <f>Liste!B71</f>
        <v>H R3 mid</v>
      </c>
      <c r="T9" s="223">
        <f>COUNTIF('Déscriptions des trades'!BL5:BL1254,"H R3 mid")</f>
        <v>0</v>
      </c>
      <c r="U9" s="353" t="str">
        <f t="shared" si="4"/>
        <v>x</v>
      </c>
      <c r="V9" s="219"/>
      <c r="W9" s="218" t="str">
        <f>Liste!B85</f>
        <v>M R3 mid</v>
      </c>
      <c r="X9" s="223">
        <f>COUNTIF('Déscriptions des trades'!BL5:BL1254,"M R3 mid")</f>
        <v>0</v>
      </c>
      <c r="Y9" s="353" t="str">
        <f t="shared" si="5"/>
        <v>x</v>
      </c>
      <c r="Z9" s="219"/>
      <c r="AA9" s="468">
        <f>Liste!B104</f>
        <v>350</v>
      </c>
      <c r="AB9" s="223">
        <f>COUNTIF('Déscriptions des trades'!BL5:BL1254,"350")</f>
        <v>0</v>
      </c>
      <c r="AC9" s="353" t="str">
        <f t="shared" si="0"/>
        <v>x</v>
      </c>
      <c r="AD9" s="219"/>
      <c r="AE9" s="210">
        <f>Liste!B114</f>
        <v>850</v>
      </c>
      <c r="AF9" s="223">
        <f>COUNTIF('Déscriptions des trades'!BL5:BL1254,"850")</f>
        <v>0</v>
      </c>
      <c r="AG9" s="353" t="str">
        <f t="shared" si="1"/>
        <v>x</v>
      </c>
      <c r="AH9" s="221"/>
      <c r="AI9" s="177" t="str">
        <f>Liste!B11</f>
        <v>Bas canal baissier</v>
      </c>
      <c r="AJ9" s="228">
        <f>COUNTIF('Déscriptions des trades'!BL5:BL1254,"Bas canal baissier")</f>
        <v>0</v>
      </c>
      <c r="AK9" s="353" t="str">
        <f>IFERROR(AJ9/(AJ9+AJ32),"x")</f>
        <v>x</v>
      </c>
      <c r="AL9" s="221"/>
      <c r="AM9" s="224"/>
    </row>
    <row r="10" spans="1:39" s="177" customFormat="1" ht="18" customHeight="1">
      <c r="A10" s="217"/>
      <c r="B10" s="218" t="str">
        <f>Liste!D12</f>
        <v>m10</v>
      </c>
      <c r="C10" s="228">
        <f>COUNTIF('Déscriptions des trades'!BA5:BA1254,"m10")</f>
        <v>0</v>
      </c>
      <c r="D10" s="353"/>
      <c r="E10" s="219"/>
      <c r="F10" s="210" t="str">
        <f>Liste!G5</f>
        <v>Rebond</v>
      </c>
      <c r="G10" s="231">
        <f>COUNTIF('Déscriptions des trades'!BE5:BE1254,"Rebond")</f>
        <v>0</v>
      </c>
      <c r="H10" s="353"/>
      <c r="I10" s="481"/>
      <c r="J10" s="219"/>
      <c r="K10" s="218" t="str">
        <f>Liste!B44</f>
        <v>4h R2</v>
      </c>
      <c r="L10" s="223">
        <f>COUNTIF('Déscriptions des trades'!BL5:BL1254,"4h R2")</f>
        <v>0</v>
      </c>
      <c r="M10" s="353" t="str">
        <f t="shared" si="2"/>
        <v>x</v>
      </c>
      <c r="N10" s="225"/>
      <c r="O10" s="218" t="str">
        <f>Liste!B58</f>
        <v>J R2</v>
      </c>
      <c r="P10" s="223">
        <f>COUNTIF('Déscriptions des trades'!BL5:BL1254,"J R2")</f>
        <v>0</v>
      </c>
      <c r="Q10" s="353" t="str">
        <f t="shared" si="3"/>
        <v>x</v>
      </c>
      <c r="R10" s="219"/>
      <c r="S10" s="218" t="str">
        <f>Liste!B72</f>
        <v>H R2</v>
      </c>
      <c r="T10" s="223">
        <f>COUNTIF('Déscriptions des trades'!BL5:BL1254,"H R2")</f>
        <v>0</v>
      </c>
      <c r="U10" s="353" t="str">
        <f t="shared" si="4"/>
        <v>x</v>
      </c>
      <c r="V10" s="219"/>
      <c r="W10" s="218" t="str">
        <f>Liste!B86</f>
        <v>M R2</v>
      </c>
      <c r="X10" s="223">
        <f>COUNTIF('Déscriptions des trades'!BL5:BL1254,"M R2")</f>
        <v>0</v>
      </c>
      <c r="Y10" s="353" t="str">
        <f t="shared" si="5"/>
        <v>x</v>
      </c>
      <c r="Z10" s="219"/>
      <c r="AA10" s="468">
        <f>Liste!B105</f>
        <v>400</v>
      </c>
      <c r="AB10" s="223">
        <f>COUNTIF('Déscriptions des trades'!BL5:BL1254,"400")</f>
        <v>0</v>
      </c>
      <c r="AC10" s="353" t="str">
        <f t="shared" si="0"/>
        <v>x</v>
      </c>
      <c r="AD10" s="219"/>
      <c r="AE10" s="210">
        <f>Liste!B115</f>
        <v>900</v>
      </c>
      <c r="AF10" s="223">
        <f>COUNTIF('Déscriptions des trades'!BL5:BL1254,"900")</f>
        <v>0</v>
      </c>
      <c r="AG10" s="353" t="str">
        <f t="shared" si="1"/>
        <v>x</v>
      </c>
      <c r="AH10" s="221"/>
      <c r="AI10" s="230" t="s">
        <v>218</v>
      </c>
      <c r="AJ10" s="229"/>
      <c r="AK10" s="353"/>
      <c r="AL10" s="221"/>
      <c r="AM10" s="224"/>
    </row>
    <row r="11" spans="1:39" s="177" customFormat="1" ht="18" customHeight="1">
      <c r="A11" s="217"/>
      <c r="B11" s="218" t="str">
        <f>Liste!D13</f>
        <v>m15</v>
      </c>
      <c r="C11" s="228">
        <f>COUNTIF('Déscriptions des trades'!BA5:BA1254,"m15")</f>
        <v>0</v>
      </c>
      <c r="D11" s="353"/>
      <c r="E11" s="219"/>
      <c r="F11" s="210" t="str">
        <f>Liste!G6</f>
        <v>Cassure</v>
      </c>
      <c r="G11" s="231">
        <f>COUNTIF('Déscriptions des trades'!BE5:BE1254,"Cassure")</f>
        <v>0</v>
      </c>
      <c r="H11" s="353"/>
      <c r="I11" s="481"/>
      <c r="J11" s="219"/>
      <c r="K11" s="218" t="str">
        <f>Liste!B45</f>
        <v>4h R2 mid</v>
      </c>
      <c r="L11" s="223">
        <f>COUNTIF('Déscriptions des trades'!BL5:BL1254,"4h R2 mid")</f>
        <v>0</v>
      </c>
      <c r="M11" s="353" t="str">
        <f t="shared" si="2"/>
        <v>x</v>
      </c>
      <c r="N11" s="225"/>
      <c r="O11" s="218" t="str">
        <f>Liste!B59</f>
        <v>J R2 mid</v>
      </c>
      <c r="P11" s="477">
        <f>COUNTIF('Déscriptions des trades'!BL5:BL1254,"J R2 mid")</f>
        <v>0</v>
      </c>
      <c r="Q11" s="353" t="str">
        <f t="shared" si="3"/>
        <v>x</v>
      </c>
      <c r="R11" s="219"/>
      <c r="S11" s="218" t="str">
        <f>Liste!B73</f>
        <v>H R2 mid</v>
      </c>
      <c r="T11" s="223">
        <f>COUNTIF('Déscriptions des trades'!BL5:BL1254,"H R2 mid")</f>
        <v>0</v>
      </c>
      <c r="U11" s="353" t="str">
        <f t="shared" si="4"/>
        <v>x</v>
      </c>
      <c r="V11" s="219"/>
      <c r="W11" s="218" t="str">
        <f>Liste!B87</f>
        <v>M R2 mid</v>
      </c>
      <c r="X11" s="223">
        <f>COUNTIF('Déscriptions des trades'!BL5:BL1254,"M R2 mid")</f>
        <v>0</v>
      </c>
      <c r="Y11" s="353" t="str">
        <f t="shared" si="5"/>
        <v>x</v>
      </c>
      <c r="Z11" s="219"/>
      <c r="AA11" s="468">
        <f>Liste!B106</f>
        <v>450</v>
      </c>
      <c r="AB11" s="223">
        <f>COUNTIF('Déscriptions des trades'!BL5:BL1254,"450")</f>
        <v>0</v>
      </c>
      <c r="AC11" s="353" t="str">
        <f t="shared" si="0"/>
        <v>x</v>
      </c>
      <c r="AD11" s="219"/>
      <c r="AE11" s="210">
        <f>Liste!B116</f>
        <v>950</v>
      </c>
      <c r="AF11" s="223">
        <f>COUNTIF('Déscriptions des trades'!BL5:BL1254,"950")</f>
        <v>0</v>
      </c>
      <c r="AG11" s="353" t="str">
        <f t="shared" si="1"/>
        <v>x</v>
      </c>
      <c r="AH11" s="221"/>
      <c r="AI11" s="177" t="str">
        <f>Liste!B13</f>
        <v>Haut trend line</v>
      </c>
      <c r="AJ11" s="228">
        <f>COUNTIF('Déscriptions des trades'!BL5:BL1254,"Haut trend line")</f>
        <v>0</v>
      </c>
      <c r="AK11" s="353" t="str">
        <f>IFERROR(AJ11/(AJ11+AJ34),"x")</f>
        <v>x</v>
      </c>
      <c r="AL11" s="221"/>
      <c r="AM11" s="224"/>
    </row>
    <row r="12" spans="1:39" s="177" customFormat="1" ht="18" customHeight="1">
      <c r="A12" s="217"/>
      <c r="B12" s="218" t="str">
        <f>Liste!D14</f>
        <v>m30</v>
      </c>
      <c r="C12" s="228">
        <f>COUNTIF('Déscriptions des trades'!BA5:BA1254,"m30")</f>
        <v>0</v>
      </c>
      <c r="D12" s="353"/>
      <c r="E12" s="219"/>
      <c r="F12" s="210" t="str">
        <f>Liste!G7</f>
        <v>Réintégration</v>
      </c>
      <c r="G12" s="231">
        <f>COUNTIF('Déscriptions des trades'!BE5:BE1254,"Réintégration")</f>
        <v>0</v>
      </c>
      <c r="H12" s="353"/>
      <c r="I12" s="481"/>
      <c r="J12" s="219"/>
      <c r="K12" s="218" t="str">
        <f>Liste!B46</f>
        <v>4h R1</v>
      </c>
      <c r="L12" s="223">
        <f>COUNTIF('Déscriptions des trades'!BL5:BL1254,"4h R1")</f>
        <v>0</v>
      </c>
      <c r="M12" s="353" t="str">
        <f t="shared" si="2"/>
        <v>x</v>
      </c>
      <c r="N12" s="225"/>
      <c r="O12" s="218" t="str">
        <f>Liste!B60</f>
        <v>J R1</v>
      </c>
      <c r="P12" s="223">
        <f>COUNTIF('Déscriptions des trades'!BL5:BL1254,"J R1")</f>
        <v>0</v>
      </c>
      <c r="Q12" s="353" t="str">
        <f t="shared" si="3"/>
        <v>x</v>
      </c>
      <c r="R12" s="219"/>
      <c r="S12" s="218" t="str">
        <f>Liste!B74</f>
        <v>H R1</v>
      </c>
      <c r="T12" s="223">
        <f>COUNTIF('Déscriptions des trades'!BL5:BL1254,"H R1")</f>
        <v>0</v>
      </c>
      <c r="U12" s="353" t="str">
        <f t="shared" si="4"/>
        <v>x</v>
      </c>
      <c r="V12" s="219"/>
      <c r="W12" s="218" t="str">
        <f>Liste!B88</f>
        <v>M R1</v>
      </c>
      <c r="X12" s="223">
        <f>COUNTIF('Déscriptions des trades'!BL5:BL1254,"M R1")</f>
        <v>0</v>
      </c>
      <c r="Y12" s="353" t="str">
        <f t="shared" si="5"/>
        <v>x</v>
      </c>
      <c r="Z12" s="219"/>
      <c r="AA12" s="222">
        <f>Liste!B107</f>
        <v>500</v>
      </c>
      <c r="AB12" s="223">
        <f>COUNTIF('Déscriptions des trades'!BL5:BL1254,"500")</f>
        <v>0</v>
      </c>
      <c r="AC12" s="353" t="str">
        <f t="shared" si="0"/>
        <v>x</v>
      </c>
      <c r="AD12" s="219"/>
      <c r="AE12" s="222">
        <f>Liste!B117</f>
        <v>1000</v>
      </c>
      <c r="AF12" s="223">
        <f>COUNTIF('Déscriptions des trades'!BL5:BL1254,"1000")</f>
        <v>0</v>
      </c>
      <c r="AG12" s="353" t="str">
        <f t="shared" si="1"/>
        <v>x</v>
      </c>
      <c r="AH12" s="221"/>
      <c r="AI12" s="177" t="str">
        <f>Liste!B14</f>
        <v>Bas trend line</v>
      </c>
      <c r="AJ12" s="228">
        <f>COUNTIF('Déscriptions des trades'!BL5:BL1254,"Bas trend line")</f>
        <v>0</v>
      </c>
      <c r="AK12" s="353" t="str">
        <f>IFERROR(AJ12/(AJ12+AJ35),"x")</f>
        <v>x</v>
      </c>
      <c r="AL12" s="221"/>
      <c r="AM12" s="224"/>
    </row>
    <row r="13" spans="1:39" s="177" customFormat="1" ht="18" customHeight="1">
      <c r="A13" s="217"/>
      <c r="B13" s="196" t="s">
        <v>193</v>
      </c>
      <c r="C13" s="229"/>
      <c r="D13" s="353"/>
      <c r="E13" s="219"/>
      <c r="F13" s="210" t="str">
        <f>Liste!G8</f>
        <v>Accélérations</v>
      </c>
      <c r="G13" s="489">
        <f>COUNTIF('Déscriptions des trades'!BE5:BE1254,"Accélérations")</f>
        <v>0</v>
      </c>
      <c r="H13" s="353"/>
      <c r="I13" s="481"/>
      <c r="J13" s="219"/>
      <c r="K13" s="218" t="str">
        <f>Liste!B47</f>
        <v>4h R1 mid</v>
      </c>
      <c r="L13" s="223">
        <f>COUNTIF('Déscriptions des trades'!BL5:BL1254,"4h R1 mid")</f>
        <v>0</v>
      </c>
      <c r="M13" s="353" t="str">
        <f t="shared" si="2"/>
        <v>x</v>
      </c>
      <c r="N13" s="225"/>
      <c r="O13" s="218" t="str">
        <f>Liste!B61</f>
        <v>J R1 mid</v>
      </c>
      <c r="P13" s="223">
        <f>COUNTIF('Déscriptions des trades'!BL5:BL1254,"J R1 mid")</f>
        <v>0</v>
      </c>
      <c r="Q13" s="353" t="str">
        <f t="shared" si="3"/>
        <v>x</v>
      </c>
      <c r="R13" s="219"/>
      <c r="S13" s="218" t="str">
        <f>Liste!B75</f>
        <v>H R1 mid</v>
      </c>
      <c r="T13" s="223">
        <f>COUNTIF('Déscriptions des trades'!BL5:BL1254,"H R1 mid")</f>
        <v>0</v>
      </c>
      <c r="U13" s="353" t="str">
        <f t="shared" si="4"/>
        <v>x</v>
      </c>
      <c r="V13" s="219"/>
      <c r="W13" s="218" t="str">
        <f>Liste!B89</f>
        <v>M R1 mid</v>
      </c>
      <c r="X13" s="223">
        <f>COUNTIF('Déscriptions des trades'!BL5:BL1254,"M R1 mid")</f>
        <v>0</v>
      </c>
      <c r="Y13" s="353" t="str">
        <f t="shared" si="5"/>
        <v>x</v>
      </c>
      <c r="Z13" s="219"/>
      <c r="AA13" s="227"/>
      <c r="AB13" s="227"/>
      <c r="AC13" s="227"/>
      <c r="AD13" s="219"/>
      <c r="AE13" s="227"/>
      <c r="AF13" s="227"/>
      <c r="AG13" s="227"/>
      <c r="AH13" s="225"/>
      <c r="AI13" s="230" t="s">
        <v>171</v>
      </c>
      <c r="AJ13" s="229"/>
      <c r="AK13" s="353"/>
      <c r="AL13" s="225"/>
      <c r="AM13" s="224"/>
    </row>
    <row r="14" spans="1:39" s="177" customFormat="1" ht="18" customHeight="1">
      <c r="A14" s="217"/>
      <c r="B14" s="218" t="str">
        <f>Liste!D16</f>
        <v>H1</v>
      </c>
      <c r="C14" s="228">
        <f>COUNTIF('Déscriptions des trades'!BA5:BA1254,"H1")</f>
        <v>0</v>
      </c>
      <c r="D14" s="353"/>
      <c r="E14" s="219"/>
      <c r="F14" s="210" t="str">
        <f>Liste!G9</f>
        <v>Micro rang</v>
      </c>
      <c r="G14" s="489">
        <f>COUNTIF('Déscriptions des trades'!BE5:BE1254,"Micro rang")</f>
        <v>0</v>
      </c>
      <c r="H14" s="353"/>
      <c r="I14" s="481"/>
      <c r="J14" s="219"/>
      <c r="K14" s="218" t="str">
        <f>Liste!B48</f>
        <v>4h PIVOT</v>
      </c>
      <c r="L14" s="223">
        <f>COUNTIF('Déscriptions des trades'!BL5:BL1254,"4h PIVOT")</f>
        <v>0</v>
      </c>
      <c r="M14" s="353" t="str">
        <f t="shared" si="2"/>
        <v>x</v>
      </c>
      <c r="N14" s="225"/>
      <c r="O14" s="218" t="str">
        <f>Liste!B62</f>
        <v>J PIVOT</v>
      </c>
      <c r="P14" s="223">
        <f>COUNTIF('Déscriptions des trades'!BL5:BL1254,"J PIVOT")</f>
        <v>0</v>
      </c>
      <c r="Q14" s="353" t="str">
        <f t="shared" si="3"/>
        <v>x</v>
      </c>
      <c r="R14" s="219"/>
      <c r="S14" s="218" t="str">
        <f>Liste!B76</f>
        <v>H PIVOT</v>
      </c>
      <c r="T14" s="223">
        <f>COUNTIF('Déscriptions des trades'!BL5:BL1254,"H PIVOT")</f>
        <v>0</v>
      </c>
      <c r="U14" s="353" t="str">
        <f t="shared" si="4"/>
        <v>x</v>
      </c>
      <c r="V14" s="219"/>
      <c r="W14" s="218" t="str">
        <f>Liste!B90</f>
        <v>M PIVOT</v>
      </c>
      <c r="X14" s="223">
        <f>COUNTIF('Déscriptions des trades'!BL5:BL1254,"M PIVOT")</f>
        <v>0</v>
      </c>
      <c r="Y14" s="353" t="str">
        <f t="shared" si="5"/>
        <v>x</v>
      </c>
      <c r="Z14" s="219"/>
      <c r="AA14" s="227"/>
      <c r="AB14" s="227"/>
      <c r="AC14" s="227"/>
      <c r="AD14" s="219"/>
      <c r="AE14" s="227"/>
      <c r="AF14" s="227"/>
      <c r="AG14" s="227"/>
      <c r="AH14" s="225"/>
      <c r="AI14" s="177" t="str">
        <f>Liste!B16</f>
        <v>Haut du rang</v>
      </c>
      <c r="AJ14" s="228">
        <f>COUNTIF('Déscriptions des trades'!BL5:BL1254,"Haut du rang")</f>
        <v>0</v>
      </c>
      <c r="AK14" s="353" t="str">
        <f>IFERROR(AJ14/(AJ14+AJ37),"x")</f>
        <v>x</v>
      </c>
      <c r="AL14" s="225"/>
      <c r="AM14" s="224"/>
    </row>
    <row r="15" spans="1:39" s="177" customFormat="1" ht="18" customHeight="1">
      <c r="A15" s="217"/>
      <c r="B15" s="218" t="str">
        <f>Liste!D17</f>
        <v>H2</v>
      </c>
      <c r="C15" s="228">
        <f>COUNTIF('Déscriptions des trades'!BA5:BA1254,"H2")</f>
        <v>0</v>
      </c>
      <c r="D15" s="353"/>
      <c r="E15" s="219"/>
      <c r="F15" s="210" t="str">
        <f>Liste!G10</f>
        <v>Sans Stratégie</v>
      </c>
      <c r="G15" s="489">
        <f>COUNTIF('Déscriptions des trades'!BE5:BE1254,"Sans stratégie")</f>
        <v>0</v>
      </c>
      <c r="H15" s="353"/>
      <c r="I15" s="481"/>
      <c r="J15" s="219"/>
      <c r="K15" s="218" t="str">
        <f>Liste!B49</f>
        <v>4h S1 mid</v>
      </c>
      <c r="L15" s="223">
        <f>COUNTIF('Déscriptions des trades'!BL5:BL1254,"4h S1 mid")</f>
        <v>0</v>
      </c>
      <c r="M15" s="353" t="str">
        <f t="shared" si="2"/>
        <v>x</v>
      </c>
      <c r="N15" s="225"/>
      <c r="O15" s="218" t="str">
        <f>Liste!B63</f>
        <v>J S1 mid</v>
      </c>
      <c r="P15" s="223">
        <f>COUNTIF('Déscriptions des trades'!BL5:BL1254,"J S1 mid")</f>
        <v>0</v>
      </c>
      <c r="Q15" s="353" t="str">
        <f t="shared" si="3"/>
        <v>x</v>
      </c>
      <c r="R15" s="219"/>
      <c r="S15" s="218" t="str">
        <f>Liste!B77</f>
        <v>H S1 mid</v>
      </c>
      <c r="T15" s="223">
        <f>COUNTIF('Déscriptions des trades'!BL5:BL1254,"H S1 mid")</f>
        <v>0</v>
      </c>
      <c r="U15" s="353" t="str">
        <f t="shared" si="4"/>
        <v>x</v>
      </c>
      <c r="V15" s="219"/>
      <c r="W15" s="218" t="str">
        <f>Liste!B91</f>
        <v>M S1 mid</v>
      </c>
      <c r="X15" s="223">
        <f>COUNTIF('Déscriptions des trades'!BL5:BL1254,"M S1 mid")</f>
        <v>0</v>
      </c>
      <c r="Y15" s="353" t="str">
        <f t="shared" si="5"/>
        <v>x</v>
      </c>
      <c r="Z15" s="219"/>
      <c r="AA15" s="227"/>
      <c r="AB15" s="227"/>
      <c r="AC15" s="227"/>
      <c r="AD15" s="219"/>
      <c r="AE15" s="227"/>
      <c r="AF15" s="227"/>
      <c r="AG15" s="227"/>
      <c r="AH15" s="227"/>
      <c r="AI15" s="177" t="str">
        <f>Liste!B17</f>
        <v>Bas du rang</v>
      </c>
      <c r="AJ15" s="228">
        <f>COUNTIF('Déscriptions des trades'!BL5:BL1254,"Bas du rang")</f>
        <v>0</v>
      </c>
      <c r="AK15" s="353" t="str">
        <f>IFERROR(AJ15/(AJ15+AJ38),"x")</f>
        <v>x</v>
      </c>
      <c r="AL15" s="227"/>
      <c r="AM15" s="224"/>
    </row>
    <row r="16" spans="1:39" s="177" customFormat="1" ht="18" customHeight="1">
      <c r="A16" s="217"/>
      <c r="B16" s="218" t="str">
        <f>Liste!D18</f>
        <v>H3</v>
      </c>
      <c r="C16" s="228">
        <f>COUNTIF('Déscriptions des trades'!BA5:BA1254,"H3")</f>
        <v>0</v>
      </c>
      <c r="D16" s="353"/>
      <c r="E16" s="219"/>
      <c r="F16" s="226" t="s">
        <v>165</v>
      </c>
      <c r="G16" s="225"/>
      <c r="H16" s="353"/>
      <c r="I16" s="481"/>
      <c r="J16" s="219"/>
      <c r="K16" s="218" t="str">
        <f>Liste!B50</f>
        <v>4h S1</v>
      </c>
      <c r="L16" s="223">
        <f>COUNTIF('Déscriptions des trades'!BL5:BL1254,"4h S1")</f>
        <v>0</v>
      </c>
      <c r="M16" s="353" t="str">
        <f t="shared" si="2"/>
        <v>x</v>
      </c>
      <c r="N16" s="225"/>
      <c r="O16" s="218" t="str">
        <f>Liste!B64</f>
        <v>J S1</v>
      </c>
      <c r="P16" s="223">
        <f>COUNTIF('Déscriptions des trades'!BL5:BL1254,"J S1")</f>
        <v>0</v>
      </c>
      <c r="Q16" s="353" t="str">
        <f t="shared" si="3"/>
        <v>x</v>
      </c>
      <c r="R16" s="219"/>
      <c r="S16" s="218" t="str">
        <f>Liste!B78</f>
        <v>H S1</v>
      </c>
      <c r="T16" s="223">
        <f>COUNTIF('Déscriptions des trades'!BL5:BL1254,"H S1")</f>
        <v>0</v>
      </c>
      <c r="U16" s="353" t="str">
        <f t="shared" si="4"/>
        <v>x</v>
      </c>
      <c r="V16" s="219"/>
      <c r="W16" s="218" t="str">
        <f>Liste!B92</f>
        <v>M S1</v>
      </c>
      <c r="X16" s="223">
        <f>COUNTIF('Déscriptions des trades'!BL5:BL1254,"M S1")</f>
        <v>0</v>
      </c>
      <c r="Y16" s="353" t="str">
        <f t="shared" si="5"/>
        <v>x</v>
      </c>
      <c r="Z16" s="219"/>
      <c r="AA16" s="227"/>
      <c r="AB16" s="227"/>
      <c r="AC16" s="227"/>
      <c r="AD16" s="219"/>
      <c r="AE16" s="227"/>
      <c r="AF16" s="227"/>
      <c r="AG16" s="227"/>
      <c r="AH16" s="227"/>
      <c r="AI16" s="214" t="s">
        <v>308</v>
      </c>
      <c r="AJ16" s="214"/>
      <c r="AK16" s="356"/>
      <c r="AL16" s="227"/>
      <c r="AM16" s="224"/>
    </row>
    <row r="17" spans="1:39" s="177" customFormat="1" ht="18" customHeight="1">
      <c r="A17" s="217"/>
      <c r="B17" s="218" t="str">
        <f>Liste!D19</f>
        <v>H4</v>
      </c>
      <c r="C17" s="228">
        <f>COUNTIF('Déscriptions des trades'!BA5:BA1254,"H4")</f>
        <v>0</v>
      </c>
      <c r="D17" s="353"/>
      <c r="E17" s="219"/>
      <c r="F17" s="177" t="str">
        <f>Liste!H5</f>
        <v>1 er</v>
      </c>
      <c r="G17" s="228">
        <f>COUNTIF('Déscriptions des trades'!BF5:BF1254,"1 er")</f>
        <v>0</v>
      </c>
      <c r="H17" s="353"/>
      <c r="I17" s="481"/>
      <c r="J17" s="219"/>
      <c r="K17" s="218" t="str">
        <f>Liste!B51</f>
        <v>4h S2 mid</v>
      </c>
      <c r="L17" s="223">
        <f>COUNTIF('Déscriptions des trades'!BL5:BL1254,"4h S2 mid")</f>
        <v>0</v>
      </c>
      <c r="M17" s="353" t="str">
        <f t="shared" si="2"/>
        <v>x</v>
      </c>
      <c r="N17" s="225"/>
      <c r="O17" s="218" t="str">
        <f>Liste!B65</f>
        <v>J S2 mid</v>
      </c>
      <c r="P17" s="223">
        <f>COUNTIF('Déscriptions des trades'!BL5:BL1254,"J S2 mid")</f>
        <v>0</v>
      </c>
      <c r="Q17" s="353" t="str">
        <f t="shared" si="3"/>
        <v>x</v>
      </c>
      <c r="R17" s="219"/>
      <c r="S17" s="218" t="str">
        <f>Liste!B79</f>
        <v>H S2 mid</v>
      </c>
      <c r="T17" s="223">
        <f>COUNTIF('Déscriptions des trades'!BL5:BL1254,"H S2 mid")</f>
        <v>0</v>
      </c>
      <c r="U17" s="353" t="str">
        <f t="shared" si="4"/>
        <v>x</v>
      </c>
      <c r="V17" s="219"/>
      <c r="W17" s="218" t="str">
        <f>Liste!B93</f>
        <v>M S2 mid</v>
      </c>
      <c r="X17" s="223">
        <f>COUNTIF('Déscriptions des trades'!BL5:BL1254,"M S2 mid")</f>
        <v>0</v>
      </c>
      <c r="Y17" s="353" t="str">
        <f t="shared" si="5"/>
        <v>x</v>
      </c>
      <c r="Z17" s="219"/>
      <c r="AA17" s="227"/>
      <c r="AB17" s="227"/>
      <c r="AC17" s="227"/>
      <c r="AD17" s="219"/>
      <c r="AE17" s="227"/>
      <c r="AF17" s="227"/>
      <c r="AG17" s="227"/>
      <c r="AH17" s="227"/>
      <c r="AI17" s="218" t="str">
        <f>Liste!B5</f>
        <v xml:space="preserve">Couleur de bougie </v>
      </c>
      <c r="AJ17" s="228">
        <f>COUNTIF('Déscriptions des trades'!BL5:BL1254,"Couleur de bougie ")</f>
        <v>0</v>
      </c>
      <c r="AK17" s="353" t="str">
        <f>IFERROR(AJ17/(AJ17+AJ40),"x")</f>
        <v>x</v>
      </c>
      <c r="AL17" s="227"/>
      <c r="AM17" s="224"/>
    </row>
    <row r="18" spans="1:39" s="177" customFormat="1" ht="18" customHeight="1">
      <c r="A18" s="217"/>
      <c r="B18" s="196" t="s">
        <v>194</v>
      </c>
      <c r="C18" s="229"/>
      <c r="D18" s="353"/>
      <c r="E18" s="219"/>
      <c r="F18" s="177" t="str">
        <f>Liste!H6</f>
        <v>2 ème</v>
      </c>
      <c r="G18" s="228">
        <f>COUNTIF('Déscriptions des trades'!BF5:BF1254,"2 ème")</f>
        <v>0</v>
      </c>
      <c r="H18" s="353"/>
      <c r="I18" s="481"/>
      <c r="J18" s="219"/>
      <c r="K18" s="218" t="str">
        <f>Liste!B52</f>
        <v>4h S2</v>
      </c>
      <c r="L18" s="223">
        <f>COUNTIF('Déscriptions des trades'!BL5:BL1254,"4h S2")</f>
        <v>0</v>
      </c>
      <c r="M18" s="353" t="str">
        <f t="shared" si="2"/>
        <v>x</v>
      </c>
      <c r="N18" s="225"/>
      <c r="O18" s="218" t="str">
        <f>Liste!B66</f>
        <v>J S2</v>
      </c>
      <c r="P18" s="223">
        <f>COUNTIF('Déscriptions des trades'!BL5:BL1254,"J S2")</f>
        <v>0</v>
      </c>
      <c r="Q18" s="353" t="str">
        <f t="shared" si="3"/>
        <v>x</v>
      </c>
      <c r="R18" s="219"/>
      <c r="S18" s="218" t="str">
        <f>Liste!B80</f>
        <v>H S2</v>
      </c>
      <c r="T18" s="223">
        <f>COUNTIF('Déscriptions des trades'!BL5:BL1254,"H S2")</f>
        <v>0</v>
      </c>
      <c r="U18" s="353" t="str">
        <f t="shared" si="4"/>
        <v>x</v>
      </c>
      <c r="V18" s="219"/>
      <c r="W18" s="218" t="str">
        <f>Liste!B94</f>
        <v>M S2</v>
      </c>
      <c r="X18" s="223">
        <f>COUNTIF('Déscriptions des trades'!BL5:BL1254,"M S2")</f>
        <v>0</v>
      </c>
      <c r="Y18" s="353" t="str">
        <f t="shared" si="5"/>
        <v>x</v>
      </c>
      <c r="Z18" s="219"/>
      <c r="AA18" s="227"/>
      <c r="AB18" s="227"/>
      <c r="AC18" s="227"/>
      <c r="AD18" s="219"/>
      <c r="AE18" s="227"/>
      <c r="AF18" s="227"/>
      <c r="AG18" s="227"/>
      <c r="AH18" s="227"/>
      <c r="AI18" s="227"/>
      <c r="AJ18" s="227"/>
      <c r="AK18" s="227"/>
      <c r="AL18" s="227"/>
      <c r="AM18" s="224"/>
    </row>
    <row r="19" spans="1:39" s="177" customFormat="1" ht="18" customHeight="1">
      <c r="A19" s="217"/>
      <c r="B19" s="218" t="s">
        <v>195</v>
      </c>
      <c r="C19" s="228">
        <f>COUNTIF('Déscriptions des trades'!BA5:BA1254,"D1")</f>
        <v>0</v>
      </c>
      <c r="D19" s="353"/>
      <c r="E19" s="219"/>
      <c r="F19" s="177" t="str">
        <f>Liste!H7</f>
        <v>3 ème</v>
      </c>
      <c r="G19" s="228">
        <f>COUNTIF('Déscriptions des trades'!BF5:BF1254,"3 ème")</f>
        <v>0</v>
      </c>
      <c r="H19" s="353"/>
      <c r="I19" s="481"/>
      <c r="J19" s="219"/>
      <c r="K19" s="218" t="str">
        <f>Liste!B53</f>
        <v>4h S3 mid</v>
      </c>
      <c r="L19" s="321">
        <f>COUNTIF('Déscriptions des trades'!BL5:BL1254,"4h S3 mid")</f>
        <v>0</v>
      </c>
      <c r="M19" s="353" t="str">
        <f t="shared" si="2"/>
        <v>x</v>
      </c>
      <c r="N19" s="225"/>
      <c r="O19" s="218" t="str">
        <f>Liste!B67</f>
        <v>J S3 mid</v>
      </c>
      <c r="P19" s="223">
        <f>COUNTIF('Déscriptions des trades'!BL5:BL1254,"J S3 mid")</f>
        <v>0</v>
      </c>
      <c r="Q19" s="353" t="str">
        <f t="shared" si="3"/>
        <v>x</v>
      </c>
      <c r="R19" s="219"/>
      <c r="S19" s="218" t="str">
        <f>Liste!B81</f>
        <v>H S3 mid</v>
      </c>
      <c r="T19" s="223">
        <f>COUNTIF('Déscriptions des trades'!BL5:BL1254,"H S3 mid")</f>
        <v>0</v>
      </c>
      <c r="U19" s="353" t="str">
        <f t="shared" si="4"/>
        <v>x</v>
      </c>
      <c r="V19" s="219"/>
      <c r="W19" s="218" t="str">
        <f>Liste!B95</f>
        <v>M S3 mid</v>
      </c>
      <c r="X19" s="223">
        <f>COUNTIF('Déscriptions des trades'!BL5:BL1254,"M S3 mid")</f>
        <v>0</v>
      </c>
      <c r="Y19" s="353" t="str">
        <f t="shared" si="5"/>
        <v>x</v>
      </c>
      <c r="Z19" s="219"/>
      <c r="AA19" s="227"/>
      <c r="AB19" s="227"/>
      <c r="AC19" s="227"/>
      <c r="AD19" s="227"/>
      <c r="AE19" s="227"/>
      <c r="AF19" s="227"/>
      <c r="AG19" s="362"/>
      <c r="AH19" s="227"/>
      <c r="AI19" s="227"/>
      <c r="AJ19" s="227"/>
      <c r="AK19" s="227"/>
      <c r="AL19" s="227"/>
      <c r="AM19" s="224"/>
    </row>
    <row r="20" spans="1:39" s="177" customFormat="1" ht="18" customHeight="1">
      <c r="A20" s="217"/>
      <c r="B20" s="486" t="s">
        <v>300</v>
      </c>
      <c r="C20" s="486"/>
      <c r="D20" s="353"/>
      <c r="E20" s="219"/>
      <c r="F20" s="177" t="str">
        <f>Liste!H8</f>
        <v>4 ème</v>
      </c>
      <c r="G20" s="228">
        <f>COUNTIF('Déscriptions des trades'!BF5:BF1254,"4 ème")</f>
        <v>0</v>
      </c>
      <c r="H20" s="353"/>
      <c r="I20" s="481"/>
      <c r="J20" s="219"/>
      <c r="K20" s="218" t="str">
        <f>Liste!B54</f>
        <v>4h S3</v>
      </c>
      <c r="L20" s="223">
        <f>COUNTIF('Déscriptions des trades'!BL5:BL1254,"4h S3")</f>
        <v>0</v>
      </c>
      <c r="M20" s="353" t="str">
        <f t="shared" si="2"/>
        <v>x</v>
      </c>
      <c r="N20" s="225"/>
      <c r="O20" s="218" t="str">
        <f>Liste!B68</f>
        <v>J S3</v>
      </c>
      <c r="P20" s="223">
        <f>COUNTIF('Déscriptions des trades'!BL5:BL1254,"J S3")</f>
        <v>0</v>
      </c>
      <c r="Q20" s="353" t="str">
        <f t="shared" si="3"/>
        <v>x</v>
      </c>
      <c r="R20" s="219"/>
      <c r="S20" s="218" t="str">
        <f>Liste!B82</f>
        <v>H S3</v>
      </c>
      <c r="T20" s="223">
        <f>COUNTIF('Déscriptions des trades'!BL5:BL1254,"H S3")</f>
        <v>0</v>
      </c>
      <c r="U20" s="353" t="str">
        <f t="shared" si="4"/>
        <v>x</v>
      </c>
      <c r="V20" s="219"/>
      <c r="W20" s="218" t="str">
        <f>Liste!B96</f>
        <v>M S3</v>
      </c>
      <c r="X20" s="223">
        <f>COUNTIF('Déscriptions des trades'!BL5:BL1254,"M S3")</f>
        <v>0</v>
      </c>
      <c r="Y20" s="353" t="str">
        <f t="shared" si="5"/>
        <v>x</v>
      </c>
      <c r="Z20" s="219"/>
      <c r="AA20" s="232"/>
      <c r="AB20" s="225"/>
      <c r="AC20" s="360"/>
      <c r="AD20" s="219"/>
      <c r="AE20" s="232"/>
      <c r="AF20" s="225"/>
      <c r="AG20" s="353"/>
      <c r="AH20" s="225"/>
      <c r="AI20" s="225"/>
      <c r="AJ20" s="225"/>
      <c r="AK20" s="353"/>
      <c r="AL20" s="225"/>
      <c r="AM20" s="233"/>
    </row>
    <row r="21" spans="1:39" s="177" customFormat="1" ht="18" customHeight="1">
      <c r="A21" s="217"/>
      <c r="B21" s="177" t="str">
        <f>Liste!M5</f>
        <v>Achat</v>
      </c>
      <c r="C21" s="228">
        <f>COUNTIF('Déscriptions des trades'!AQ5:AQ2254,"Achat")</f>
        <v>0</v>
      </c>
      <c r="D21" s="353"/>
      <c r="E21" s="219"/>
      <c r="F21" s="177" t="str">
        <f>Liste!H9</f>
        <v>5 ème</v>
      </c>
      <c r="G21" s="228">
        <f>COUNTIF('Déscriptions des trades'!BF5:BF1254,"5 ème")</f>
        <v>0</v>
      </c>
      <c r="H21" s="353"/>
      <c r="I21" s="481"/>
      <c r="J21" s="219"/>
      <c r="K21" s="232"/>
      <c r="L21" s="225"/>
      <c r="M21" s="353"/>
      <c r="N21" s="225"/>
      <c r="O21" s="232"/>
      <c r="P21" s="225"/>
      <c r="Q21" s="360"/>
      <c r="R21" s="219"/>
      <c r="S21" s="232"/>
      <c r="T21" s="225"/>
      <c r="U21" s="360"/>
      <c r="V21" s="219"/>
      <c r="W21" s="232"/>
      <c r="X21" s="225"/>
      <c r="Y21" s="360"/>
      <c r="Z21" s="219"/>
      <c r="AA21" s="232"/>
      <c r="AB21" s="225"/>
      <c r="AC21" s="360"/>
      <c r="AD21" s="219"/>
      <c r="AE21" s="232"/>
      <c r="AF21" s="225"/>
      <c r="AG21" s="353"/>
      <c r="AH21" s="225"/>
      <c r="AI21" s="225"/>
      <c r="AJ21" s="225"/>
      <c r="AK21" s="353"/>
      <c r="AL21" s="225"/>
      <c r="AM21" s="233"/>
    </row>
    <row r="22" spans="1:39" s="177" customFormat="1" ht="18" customHeight="1" thickBot="1">
      <c r="A22" s="217"/>
      <c r="B22" s="177" t="str">
        <f>Liste!M6</f>
        <v>Vente</v>
      </c>
      <c r="C22" s="228">
        <f>COUNTIF('Déscriptions des trades'!AQ5:AQ2254,"Vente")</f>
        <v>0</v>
      </c>
      <c r="D22" s="353"/>
      <c r="E22" s="219"/>
      <c r="F22" s="195"/>
      <c r="G22" s="282"/>
      <c r="H22" s="353"/>
      <c r="I22" s="481"/>
      <c r="J22" s="235"/>
      <c r="K22" s="236"/>
      <c r="L22" s="237"/>
      <c r="M22" s="354"/>
      <c r="N22" s="237"/>
      <c r="O22" s="236"/>
      <c r="P22" s="237"/>
      <c r="Q22" s="358"/>
      <c r="R22" s="235"/>
      <c r="S22" s="236"/>
      <c r="T22" s="237"/>
      <c r="U22" s="358"/>
      <c r="V22" s="235"/>
      <c r="W22" s="236"/>
      <c r="X22" s="237"/>
      <c r="Y22" s="358"/>
      <c r="Z22" s="235"/>
      <c r="AA22" s="236"/>
      <c r="AB22" s="237"/>
      <c r="AC22" s="358"/>
      <c r="AD22" s="235"/>
      <c r="AE22" s="236"/>
      <c r="AF22" s="237"/>
      <c r="AG22" s="354"/>
      <c r="AH22" s="237"/>
      <c r="AI22" s="237"/>
      <c r="AJ22" s="237"/>
      <c r="AK22" s="354"/>
      <c r="AL22" s="237"/>
      <c r="AM22" s="238"/>
    </row>
    <row r="23" spans="1:39" ht="15" thickTop="1" thickBot="1">
      <c r="A23" s="217"/>
      <c r="B23" s="219"/>
      <c r="C23" s="219"/>
      <c r="D23" s="353"/>
      <c r="E23" s="219"/>
      <c r="F23" s="195"/>
      <c r="G23" s="282"/>
      <c r="H23" s="485"/>
    </row>
    <row r="24" spans="1:39" s="314" customFormat="1" ht="36.6" thickTop="1" thickBot="1">
      <c r="A24" s="217"/>
      <c r="B24" s="487" t="s">
        <v>312</v>
      </c>
      <c r="C24" s="486"/>
      <c r="D24" s="353"/>
      <c r="E24" s="219"/>
      <c r="F24" s="487" t="s">
        <v>298</v>
      </c>
      <c r="G24" s="282"/>
      <c r="H24" s="485"/>
      <c r="I24" s="355"/>
      <c r="J24" s="470" t="s">
        <v>311</v>
      </c>
      <c r="K24" s="370"/>
      <c r="L24" s="370"/>
      <c r="M24" s="370"/>
      <c r="N24" s="370"/>
      <c r="O24" s="370"/>
      <c r="P24" s="365"/>
      <c r="Q24" s="366"/>
      <c r="R24" s="365"/>
      <c r="S24" s="365"/>
      <c r="T24" s="367"/>
      <c r="U24" s="368"/>
      <c r="V24" s="367"/>
      <c r="W24" s="369"/>
      <c r="X24" s="370"/>
      <c r="Y24" s="368"/>
      <c r="Z24" s="367"/>
      <c r="AA24" s="367"/>
      <c r="AB24" s="367"/>
      <c r="AC24" s="368"/>
      <c r="AD24" s="367"/>
      <c r="AE24" s="367"/>
      <c r="AF24" s="367"/>
      <c r="AG24" s="371"/>
      <c r="AH24" s="372"/>
      <c r="AI24" s="367"/>
      <c r="AJ24" s="367"/>
      <c r="AK24" s="368"/>
      <c r="AL24" s="372"/>
      <c r="AM24" s="373"/>
    </row>
    <row r="25" spans="1:39" s="318" customFormat="1" ht="23.4" customHeight="1" thickTop="1">
      <c r="A25" s="217"/>
      <c r="B25" s="177" t="str">
        <f>Liste!S5</f>
        <v>Faible</v>
      </c>
      <c r="C25" s="228">
        <f>COUNTIF('Déscriptions des trades'!AL5:AL2254,"Faible")</f>
        <v>0</v>
      </c>
      <c r="D25" s="353"/>
      <c r="E25" s="219"/>
      <c r="F25" s="495" t="str">
        <f>Liste!I5</f>
        <v>Risque 1</v>
      </c>
      <c r="G25" s="228">
        <f>COUNTIF('Déscriptions des trades'!AY5:AY1254,"Risque 1")</f>
        <v>0</v>
      </c>
      <c r="H25" s="485"/>
      <c r="I25" s="355"/>
      <c r="J25" s="315"/>
      <c r="K25" s="316" t="s">
        <v>185</v>
      </c>
      <c r="L25" s="316"/>
      <c r="M25" s="356"/>
      <c r="N25" s="316"/>
      <c r="O25" s="316" t="s">
        <v>186</v>
      </c>
      <c r="P25" s="316"/>
      <c r="Q25" s="356"/>
      <c r="R25" s="316"/>
      <c r="S25" s="316" t="s">
        <v>187</v>
      </c>
      <c r="T25" s="316"/>
      <c r="U25" s="356"/>
      <c r="V25" s="316"/>
      <c r="W25" s="316" t="s">
        <v>188</v>
      </c>
      <c r="X25" s="316"/>
      <c r="Y25" s="356"/>
      <c r="Z25" s="316"/>
      <c r="AA25" s="316" t="s">
        <v>191</v>
      </c>
      <c r="AB25" s="316"/>
      <c r="AC25" s="356"/>
      <c r="AD25" s="316"/>
      <c r="AE25" s="316" t="s">
        <v>191</v>
      </c>
      <c r="AF25" s="316"/>
      <c r="AG25" s="356"/>
      <c r="AH25" s="316"/>
      <c r="AI25" s="316" t="s">
        <v>307</v>
      </c>
      <c r="AJ25" s="316"/>
      <c r="AK25" s="356"/>
      <c r="AL25" s="316"/>
      <c r="AM25" s="317"/>
    </row>
    <row r="26" spans="1:39" s="328" customFormat="1" ht="18" customHeight="1">
      <c r="A26" s="217"/>
      <c r="B26" s="177" t="str">
        <f>Liste!S6</f>
        <v>Modéré</v>
      </c>
      <c r="C26" s="228">
        <f>COUNTIF('Déscriptions des trades'!AL5:AL2254,"Modéré")</f>
        <v>0</v>
      </c>
      <c r="D26" s="353"/>
      <c r="E26" s="219"/>
      <c r="F26" s="494" t="str">
        <f>Liste!I6</f>
        <v>Risque 2</v>
      </c>
      <c r="G26" s="228">
        <f>COUNTIF('Déscriptions des trades'!AY5:AY1254,"Risque 2")</f>
        <v>0</v>
      </c>
      <c r="H26" s="485"/>
      <c r="I26" s="355"/>
      <c r="J26" s="319"/>
      <c r="K26" s="218" t="str">
        <f>K3</f>
        <v>Haut 4h pré</v>
      </c>
      <c r="L26" s="228">
        <f>COUNTIF('Déscriptions des trades'!BM5:BM1254,"Haut 4h pré")</f>
        <v>0</v>
      </c>
      <c r="M26" s="353" t="str">
        <f>IFERROR(L26/(L26+L3),"x")</f>
        <v>x</v>
      </c>
      <c r="N26" s="323"/>
      <c r="O26" s="320" t="str">
        <f>Liste!B27</f>
        <v>Haut J pré</v>
      </c>
      <c r="P26" s="321">
        <f>COUNTIF('Déscriptions des trades'!BM5:BM1254,"Haut J pré")</f>
        <v>0</v>
      </c>
      <c r="Q26" s="353" t="str">
        <f>IFERROR(P26/(P26+P3),"x")</f>
        <v>x</v>
      </c>
      <c r="R26" s="322"/>
      <c r="S26" s="320" t="str">
        <f>Liste!B32</f>
        <v>Haut H pré</v>
      </c>
      <c r="T26" s="321">
        <f>COUNTIF('Déscriptions des trades'!BM5:BM1254,"Haut H pré")</f>
        <v>0</v>
      </c>
      <c r="U26" s="353" t="str">
        <f>IFERROR(T26/(T26+T3),"x")</f>
        <v>x</v>
      </c>
      <c r="V26" s="322"/>
      <c r="W26" s="320" t="str">
        <f>Liste!B37</f>
        <v>Haut M pré</v>
      </c>
      <c r="X26" s="321">
        <f>COUNTIF('Déscriptions des trades'!BM5:BM1254,"Haut M pré")</f>
        <v>0</v>
      </c>
      <c r="Y26" s="353" t="str">
        <f>IFERROR(X26/(X26+X3),"x")</f>
        <v>x</v>
      </c>
      <c r="Z26" s="322"/>
      <c r="AA26" s="324">
        <f>Liste!B98</f>
        <v>50</v>
      </c>
      <c r="AB26" s="321">
        <f>COUNTIF('Déscriptions des trades'!BM5:BM1254,"50")</f>
        <v>0</v>
      </c>
      <c r="AC26" s="353" t="str">
        <f t="shared" ref="AC26:AC35" si="6">IFERROR(AB26/(AB26+AB3),"x")</f>
        <v>x</v>
      </c>
      <c r="AD26" s="322"/>
      <c r="AE26" s="374">
        <f>Liste!B108</f>
        <v>550</v>
      </c>
      <c r="AF26" s="321">
        <f>COUNTIF('Déscriptions des trades'!BM5:BM1254,"550")</f>
        <v>0</v>
      </c>
      <c r="AG26" s="353" t="str">
        <f>IFERROR(AF26/(AF26+AF3),"x")</f>
        <v>x</v>
      </c>
      <c r="AH26" s="326"/>
      <c r="AI26" s="325" t="str">
        <f>Liste!B19</f>
        <v>Plus haut pré</v>
      </c>
      <c r="AJ26" s="321">
        <f>COUNTIF('Déscriptions des trades'!BM5:BM1254,"Plus haut pré")</f>
        <v>0</v>
      </c>
      <c r="AK26" s="353" t="str">
        <f>IFERROR(AJ26/(AJ26+AJ3),"x")</f>
        <v>x</v>
      </c>
      <c r="AL26" s="326"/>
      <c r="AM26" s="327"/>
    </row>
    <row r="27" spans="1:39" s="328" customFormat="1" ht="18" customHeight="1">
      <c r="A27" s="217"/>
      <c r="B27" s="177" t="str">
        <f>Liste!S7</f>
        <v>Forte</v>
      </c>
      <c r="C27" s="228">
        <f>COUNTIF('Déscriptions des trades'!AL5:AL2254,"Forte")</f>
        <v>0</v>
      </c>
      <c r="D27" s="353"/>
      <c r="E27" s="219"/>
      <c r="F27" s="493" t="str">
        <f>Liste!I7</f>
        <v>Risque 3</v>
      </c>
      <c r="G27" s="228">
        <f>COUNTIF('Déscriptions des trades'!AY5:AY1254,"Risque 3")</f>
        <v>0</v>
      </c>
      <c r="H27" s="485"/>
      <c r="I27" s="355"/>
      <c r="J27" s="319"/>
      <c r="K27" s="218" t="str">
        <f>K4</f>
        <v>Bas 4h pré</v>
      </c>
      <c r="L27" s="228">
        <f>COUNTIF('Déscriptions des trades'!BM5:BM1254,"Bas 4h pré")</f>
        <v>0</v>
      </c>
      <c r="M27" s="353" t="str">
        <f>IFERROR(L27/(L27+L4),"x")</f>
        <v>x</v>
      </c>
      <c r="N27" s="323"/>
      <c r="O27" s="320" t="str">
        <f>Liste!B28</f>
        <v>Bas J pré</v>
      </c>
      <c r="P27" s="321">
        <f>COUNTIF('Déscriptions des trades'!BM5:BM1254,"Bas J pré")</f>
        <v>0</v>
      </c>
      <c r="Q27" s="353" t="str">
        <f>IFERROR(P27/(P27+P4),"x")</f>
        <v>x</v>
      </c>
      <c r="R27" s="322"/>
      <c r="S27" s="320" t="str">
        <f>Liste!B33</f>
        <v>Bas H pré</v>
      </c>
      <c r="T27" s="321">
        <f>COUNTIF('Déscriptions des trades'!BM5:BM1254,"Bas H pré")</f>
        <v>0</v>
      </c>
      <c r="U27" s="353" t="str">
        <f>IFERROR(T27/(T27+T4),"x")</f>
        <v>x</v>
      </c>
      <c r="V27" s="322"/>
      <c r="W27" s="320" t="str">
        <f>Liste!B38</f>
        <v>Bas M pré</v>
      </c>
      <c r="X27" s="321">
        <f>COUNTIF('Déscriptions des trades'!BM5:BM1254,"Bas M pré")</f>
        <v>0</v>
      </c>
      <c r="Y27" s="353" t="str">
        <f>IFERROR(X27/(X27+X4),"x")</f>
        <v>x</v>
      </c>
      <c r="Z27" s="322"/>
      <c r="AA27" s="324">
        <f>Liste!B99</f>
        <v>100</v>
      </c>
      <c r="AB27" s="321">
        <f>COUNTIF('Déscriptions des trades'!BM5:BM1254,"100")</f>
        <v>0</v>
      </c>
      <c r="AC27" s="353" t="str">
        <f t="shared" si="6"/>
        <v>x</v>
      </c>
      <c r="AD27" s="322"/>
      <c r="AE27" s="325">
        <f>Liste!B109</f>
        <v>600</v>
      </c>
      <c r="AF27" s="321">
        <f>COUNTIF('Déscriptions des trades'!BM5:BM1254,"600")</f>
        <v>0</v>
      </c>
      <c r="AG27" s="353" t="str">
        <f t="shared" ref="AG27:AG35" si="7">IFERROR(AF27/(AF27+AF4),"x")</f>
        <v>x</v>
      </c>
      <c r="AH27" s="326"/>
      <c r="AI27" s="325" t="str">
        <f>Liste!B20</f>
        <v>Plus bas pré</v>
      </c>
      <c r="AJ27" s="321">
        <f>COUNTIF('Déscriptions des trades'!BM5:BM1254,"Plus bas pré")</f>
        <v>0</v>
      </c>
      <c r="AK27" s="353" t="str">
        <f t="shared" ref="AK27:AK37" si="8">IFERROR(AJ27/(AJ27+AJ4),"x")</f>
        <v>x</v>
      </c>
      <c r="AL27" s="326"/>
      <c r="AM27" s="327"/>
    </row>
    <row r="28" spans="1:39" s="328" customFormat="1" ht="18" customHeight="1">
      <c r="A28" s="217"/>
      <c r="B28" s="219"/>
      <c r="C28" s="219"/>
      <c r="D28" s="353"/>
      <c r="E28" s="219"/>
      <c r="F28" s="195"/>
      <c r="G28" s="282"/>
      <c r="H28" s="485"/>
      <c r="I28" s="355"/>
      <c r="J28" s="319"/>
      <c r="K28" s="218" t="str">
        <f>K5</f>
        <v>Ouv. 4h pré</v>
      </c>
      <c r="L28" s="228">
        <f>COUNTIF('Déscriptions des trades'!BM5:BM1254,"Ouv. 4h pré")</f>
        <v>0</v>
      </c>
      <c r="M28" s="353" t="str">
        <f>IFERROR(L28/(L28+L5),"x")</f>
        <v>x</v>
      </c>
      <c r="N28" s="323"/>
      <c r="O28" s="320" t="str">
        <f>Liste!B29</f>
        <v>Ouv. J pré</v>
      </c>
      <c r="P28" s="321">
        <f>COUNTIF('Déscriptions des trades'!BM5:BM1254,"Ouv. J pré")</f>
        <v>0</v>
      </c>
      <c r="Q28" s="353" t="str">
        <f>IFERROR(P28/(P28+P5),"x")</f>
        <v>x</v>
      </c>
      <c r="R28" s="322"/>
      <c r="S28" s="320" t="str">
        <f>Liste!B34</f>
        <v>Ouv. H pré</v>
      </c>
      <c r="T28" s="321">
        <f>COUNTIF('Déscriptions des trades'!BM5:BM1254,"Ouv. H pré")</f>
        <v>0</v>
      </c>
      <c r="U28" s="353" t="str">
        <f>IFERROR(T28/(T28+T5),"x")</f>
        <v>x</v>
      </c>
      <c r="V28" s="322"/>
      <c r="W28" s="320" t="str">
        <f>Liste!B39</f>
        <v>Ouv. M pré</v>
      </c>
      <c r="X28" s="321">
        <f>COUNTIF('Déscriptions des trades'!BM5:BM1254,"Ouv. M pré")</f>
        <v>0</v>
      </c>
      <c r="Y28" s="353" t="str">
        <f>IFERROR(X28/(X28+X5),"x")</f>
        <v>x</v>
      </c>
      <c r="Z28" s="322"/>
      <c r="AA28" s="324">
        <f>Liste!B100</f>
        <v>150</v>
      </c>
      <c r="AB28" s="321">
        <f>COUNTIF('Déscriptions des trades'!BM5:BM1254,"150")</f>
        <v>0</v>
      </c>
      <c r="AC28" s="353" t="str">
        <f t="shared" si="6"/>
        <v>x</v>
      </c>
      <c r="AD28" s="322"/>
      <c r="AE28" s="325">
        <f>Liste!B110</f>
        <v>650</v>
      </c>
      <c r="AF28" s="321">
        <f>COUNTIF('Déscriptions des trades'!BM5:BM1254,"650")</f>
        <v>0</v>
      </c>
      <c r="AG28" s="353" t="str">
        <f t="shared" si="7"/>
        <v>x</v>
      </c>
      <c r="AH28" s="326"/>
      <c r="AI28" s="330" t="s">
        <v>217</v>
      </c>
      <c r="AJ28" s="326"/>
      <c r="AK28" s="353"/>
      <c r="AL28" s="326"/>
      <c r="AM28" s="327"/>
    </row>
    <row r="29" spans="1:39" s="328" customFormat="1" ht="18" customHeight="1">
      <c r="A29" s="217"/>
      <c r="B29" s="219"/>
      <c r="C29" s="219"/>
      <c r="D29" s="353"/>
      <c r="E29" s="219"/>
      <c r="F29" s="195"/>
      <c r="G29" s="282"/>
      <c r="H29" s="485"/>
      <c r="I29" s="355"/>
      <c r="J29" s="319"/>
      <c r="K29" s="218" t="str">
        <f>K6</f>
        <v>Clo. 4h pré</v>
      </c>
      <c r="L29" s="228">
        <f>COUNTIF('Déscriptions des trades'!BM5:BM1254,"Clo. 4h pré")</f>
        <v>0</v>
      </c>
      <c r="M29" s="353" t="str">
        <f>IFERROR(L29/(L29+L6),"x")</f>
        <v>x</v>
      </c>
      <c r="N29" s="323"/>
      <c r="O29" s="320" t="str">
        <f>Liste!B30</f>
        <v>Clo. J pré</v>
      </c>
      <c r="P29" s="321">
        <f>COUNTIF('Déscriptions des trades'!BM5:BM1254,"Clo. J pré")</f>
        <v>0</v>
      </c>
      <c r="Q29" s="353" t="str">
        <f>IFERROR(P29/(P29+P6),"x")</f>
        <v>x</v>
      </c>
      <c r="R29" s="322"/>
      <c r="S29" s="320" t="str">
        <f>Liste!B35</f>
        <v xml:space="preserve">Clo. H pré </v>
      </c>
      <c r="T29" s="321">
        <f>COUNTIF('Déscriptions des trades'!BM5:BM1254,"Clo. H pré ")</f>
        <v>0</v>
      </c>
      <c r="U29" s="353" t="str">
        <f>IFERROR(T29/(T29+T6),"x")</f>
        <v>x</v>
      </c>
      <c r="V29" s="322"/>
      <c r="W29" s="320" t="str">
        <f>Liste!B40</f>
        <v>Clo. M pré</v>
      </c>
      <c r="X29" s="321">
        <f>COUNTIF('Déscriptions des trades'!BM5:BM1254,"Clo. M pré")</f>
        <v>0</v>
      </c>
      <c r="Y29" s="353" t="str">
        <f>IFERROR(X29/(X29+X6),"x")</f>
        <v>x</v>
      </c>
      <c r="Z29" s="322"/>
      <c r="AA29" s="324">
        <f>Liste!B101</f>
        <v>200</v>
      </c>
      <c r="AB29" s="321">
        <f>COUNTIF('Déscriptions des trades'!BM5:BM1254,"200")</f>
        <v>0</v>
      </c>
      <c r="AC29" s="353" t="str">
        <f>IFERROR(AB29/(AB29+AB6),"x")</f>
        <v>x</v>
      </c>
      <c r="AD29" s="322"/>
      <c r="AE29" s="325">
        <f>Liste!B111</f>
        <v>700</v>
      </c>
      <c r="AF29" s="321">
        <f>COUNTIF('Déscriptions des trades'!BM5:BM1254,"700")</f>
        <v>0</v>
      </c>
      <c r="AG29" s="353" t="str">
        <f t="shared" si="7"/>
        <v>x</v>
      </c>
      <c r="AH29" s="326"/>
      <c r="AI29" s="328" t="str">
        <f>Liste!B7</f>
        <v>Haut canal haussier</v>
      </c>
      <c r="AJ29" s="228">
        <f>COUNTIF('Déscriptions des trades'!BM5:BM1254,"Haut canal haussier")</f>
        <v>0</v>
      </c>
      <c r="AK29" s="353" t="str">
        <f t="shared" si="8"/>
        <v>x</v>
      </c>
      <c r="AL29" s="326"/>
      <c r="AM29" s="327"/>
    </row>
    <row r="30" spans="1:39" s="328" customFormat="1" ht="18" customHeight="1">
      <c r="A30" s="217"/>
      <c r="B30" s="219"/>
      <c r="C30" s="219"/>
      <c r="D30" s="353"/>
      <c r="E30" s="219"/>
      <c r="F30" s="195"/>
      <c r="G30" s="282"/>
      <c r="H30" s="485"/>
      <c r="I30" s="355"/>
      <c r="J30" s="319"/>
      <c r="K30" s="330" t="s">
        <v>189</v>
      </c>
      <c r="L30" s="326"/>
      <c r="M30" s="353"/>
      <c r="N30" s="326"/>
      <c r="O30" s="330" t="s">
        <v>190</v>
      </c>
      <c r="P30" s="326"/>
      <c r="Q30" s="353"/>
      <c r="R30" s="316"/>
      <c r="S30" s="330" t="s">
        <v>190</v>
      </c>
      <c r="T30" s="326"/>
      <c r="U30" s="353"/>
      <c r="V30" s="316"/>
      <c r="W30" s="330" t="s">
        <v>190</v>
      </c>
      <c r="X30" s="326"/>
      <c r="Y30" s="353"/>
      <c r="Z30" s="322"/>
      <c r="AA30" s="331">
        <f>Liste!B102</f>
        <v>250</v>
      </c>
      <c r="AB30" s="321">
        <f>COUNTIF('Déscriptions des trades'!BM5:BM1254,"250")</f>
        <v>0</v>
      </c>
      <c r="AC30" s="353" t="str">
        <f t="shared" si="6"/>
        <v>x</v>
      </c>
      <c r="AD30" s="322"/>
      <c r="AE30" s="331">
        <f>Liste!B112</f>
        <v>750</v>
      </c>
      <c r="AF30" s="321">
        <f>COUNTIF('Déscriptions des trades'!BM5:BM1254,"750")</f>
        <v>0</v>
      </c>
      <c r="AG30" s="353" t="str">
        <f t="shared" si="7"/>
        <v>x</v>
      </c>
      <c r="AH30" s="326"/>
      <c r="AI30" s="328" t="str">
        <f>Liste!B8</f>
        <v>Bas canal haussier</v>
      </c>
      <c r="AJ30" s="228">
        <f>COUNTIF('Déscriptions des trades'!BM5:BM1254,"Bas canal haussier")</f>
        <v>0</v>
      </c>
      <c r="AK30" s="353" t="str">
        <f t="shared" si="8"/>
        <v>x</v>
      </c>
      <c r="AL30" s="326"/>
      <c r="AM30" s="327"/>
    </row>
    <row r="31" spans="1:39" s="328" customFormat="1" ht="18" customHeight="1">
      <c r="A31" s="217"/>
      <c r="B31" s="219"/>
      <c r="C31" s="219"/>
      <c r="D31" s="353"/>
      <c r="E31" s="219"/>
      <c r="F31" s="195"/>
      <c r="G31" s="282"/>
      <c r="H31" s="485"/>
      <c r="I31" s="355"/>
      <c r="J31" s="319"/>
      <c r="K31" s="320" t="str">
        <f>Liste!B42</f>
        <v>4h R3</v>
      </c>
      <c r="L31" s="321">
        <f>COUNTIF('Déscriptions des trades'!BM5:BM1254,"4h R3")</f>
        <v>0</v>
      </c>
      <c r="M31" s="353" t="str">
        <f t="shared" ref="M31:M43" si="9">IFERROR(L31/(L31+L8),"x")</f>
        <v>x</v>
      </c>
      <c r="N31" s="323"/>
      <c r="O31" s="320" t="str">
        <f>Liste!B56</f>
        <v>J R3</v>
      </c>
      <c r="P31" s="321">
        <f>COUNTIF('Déscriptions des trades'!BM5:BM1254,"J R3")</f>
        <v>0</v>
      </c>
      <c r="Q31" s="353" t="str">
        <f t="shared" ref="Q31:Q43" si="10">IFERROR(P31/(P31+P8),"x")</f>
        <v>x</v>
      </c>
      <c r="R31" s="322"/>
      <c r="S31" s="320" t="str">
        <f>Liste!B70</f>
        <v>H R3</v>
      </c>
      <c r="T31" s="321">
        <f>COUNTIF('Déscriptions des trades'!BM5:BM1254,"H R3")</f>
        <v>0</v>
      </c>
      <c r="U31" s="353" t="str">
        <f t="shared" ref="U31:U43" si="11">IFERROR(T31/(T31+T8),"x")</f>
        <v>x</v>
      </c>
      <c r="V31" s="322"/>
      <c r="W31" s="320" t="str">
        <f>Liste!B84</f>
        <v>M R3</v>
      </c>
      <c r="X31" s="321">
        <f>COUNTIF('Déscriptions des trades'!BM5:BM1254,"M R3")</f>
        <v>0</v>
      </c>
      <c r="Y31" s="353" t="str">
        <f t="shared" ref="Y31:Y43" si="12">IFERROR(X31/(X31+X8),"x")</f>
        <v>x</v>
      </c>
      <c r="Z31" s="322"/>
      <c r="AA31" s="324">
        <f>Liste!B103</f>
        <v>300</v>
      </c>
      <c r="AB31" s="321">
        <f>COUNTIF('Déscriptions des trades'!BM5:BM1254,"300")</f>
        <v>0</v>
      </c>
      <c r="AC31" s="353" t="str">
        <f t="shared" si="6"/>
        <v>x</v>
      </c>
      <c r="AD31" s="322"/>
      <c r="AE31" s="325">
        <f>Liste!B113</f>
        <v>800</v>
      </c>
      <c r="AF31" s="321">
        <f>COUNTIF('Déscriptions des trades'!BM5:BM1254,"800")</f>
        <v>0</v>
      </c>
      <c r="AG31" s="353" t="str">
        <f t="shared" si="7"/>
        <v>x</v>
      </c>
      <c r="AH31" s="326"/>
      <c r="AI31" s="328" t="str">
        <f>Liste!B10</f>
        <v>Haut canal baissier</v>
      </c>
      <c r="AJ31" s="228">
        <f>COUNTIF('Déscriptions des trades'!BM5:BM1254,"Haut canal baissier")</f>
        <v>0</v>
      </c>
      <c r="AK31" s="353" t="str">
        <f t="shared" si="8"/>
        <v>x</v>
      </c>
      <c r="AL31" s="326"/>
      <c r="AM31" s="327"/>
    </row>
    <row r="32" spans="1:39" s="328" customFormat="1" ht="18" customHeight="1">
      <c r="A32" s="217"/>
      <c r="B32" s="219"/>
      <c r="C32" s="219"/>
      <c r="D32" s="353"/>
      <c r="E32" s="219"/>
      <c r="F32" s="195"/>
      <c r="G32" s="282"/>
      <c r="H32" s="485"/>
      <c r="I32" s="355"/>
      <c r="J32" s="319"/>
      <c r="K32" s="320" t="str">
        <f>Liste!B43</f>
        <v>4h R3 mid</v>
      </c>
      <c r="L32" s="321">
        <f>COUNTIF('Déscriptions des trades'!BM5:BM1254,"4h R3 mid")</f>
        <v>0</v>
      </c>
      <c r="M32" s="353" t="str">
        <f t="shared" si="9"/>
        <v>x</v>
      </c>
      <c r="N32" s="323"/>
      <c r="O32" s="320" t="str">
        <f>Liste!B57</f>
        <v>J R3 mid</v>
      </c>
      <c r="P32" s="321">
        <f>COUNTIF('Déscriptions des trades'!BM5:BM1254,"J R3 mid")</f>
        <v>0</v>
      </c>
      <c r="Q32" s="353" t="str">
        <f t="shared" si="10"/>
        <v>x</v>
      </c>
      <c r="R32" s="322"/>
      <c r="S32" s="320" t="str">
        <f>Liste!B71</f>
        <v>H R3 mid</v>
      </c>
      <c r="T32" s="321">
        <f>COUNTIF('Déscriptions des trades'!BM5:BM1254,"H R3 mid")</f>
        <v>0</v>
      </c>
      <c r="U32" s="353" t="str">
        <f t="shared" si="11"/>
        <v>x</v>
      </c>
      <c r="V32" s="322"/>
      <c r="W32" s="320" t="str">
        <f>Liste!B85</f>
        <v>M R3 mid</v>
      </c>
      <c r="X32" s="321">
        <f>COUNTIF('Déscriptions des trades'!BM5:BM1254,"M R3 mid")</f>
        <v>0</v>
      </c>
      <c r="Y32" s="353" t="str">
        <f t="shared" si="12"/>
        <v>x</v>
      </c>
      <c r="Z32" s="322"/>
      <c r="AA32" s="324">
        <f>Liste!B104</f>
        <v>350</v>
      </c>
      <c r="AB32" s="321">
        <f>COUNTIF('Déscriptions des trades'!BM5:BM1254,"350")</f>
        <v>0</v>
      </c>
      <c r="AC32" s="353" t="str">
        <f t="shared" si="6"/>
        <v>x</v>
      </c>
      <c r="AD32" s="322"/>
      <c r="AE32" s="325">
        <f>Liste!B114</f>
        <v>850</v>
      </c>
      <c r="AF32" s="321">
        <f>COUNTIF('Déscriptions des trades'!BM5:BM1254,"850")</f>
        <v>0</v>
      </c>
      <c r="AG32" s="353" t="str">
        <f t="shared" si="7"/>
        <v>x</v>
      </c>
      <c r="AH32" s="326"/>
      <c r="AI32" s="328" t="str">
        <f>Liste!B11</f>
        <v>Bas canal baissier</v>
      </c>
      <c r="AJ32" s="228">
        <f>COUNTIF('Déscriptions des trades'!BM5:BM1254,"Bas canal baissier")</f>
        <v>0</v>
      </c>
      <c r="AK32" s="353" t="str">
        <f t="shared" si="8"/>
        <v>x</v>
      </c>
      <c r="AL32" s="326"/>
      <c r="AM32" s="327"/>
    </row>
    <row r="33" spans="1:39" s="328" customFormat="1" ht="18" customHeight="1">
      <c r="A33" s="217"/>
      <c r="B33" s="219"/>
      <c r="C33" s="219"/>
      <c r="D33" s="353"/>
      <c r="E33" s="219"/>
      <c r="F33" s="195"/>
      <c r="G33" s="282"/>
      <c r="H33" s="485"/>
      <c r="I33" s="355"/>
      <c r="J33" s="319"/>
      <c r="K33" s="320" t="str">
        <f>Liste!B44</f>
        <v>4h R2</v>
      </c>
      <c r="L33" s="321">
        <f>COUNTIF('Déscriptions des trades'!BM5:BM1254,"4h R2")</f>
        <v>0</v>
      </c>
      <c r="M33" s="353" t="str">
        <f t="shared" si="9"/>
        <v>x</v>
      </c>
      <c r="N33" s="323"/>
      <c r="O33" s="320" t="str">
        <f>Liste!B58</f>
        <v>J R2</v>
      </c>
      <c r="P33" s="321">
        <f>COUNTIF('Déscriptions des trades'!BM5:BM1254,"J R2")</f>
        <v>0</v>
      </c>
      <c r="Q33" s="353" t="str">
        <f t="shared" si="10"/>
        <v>x</v>
      </c>
      <c r="R33" s="322"/>
      <c r="S33" s="320" t="str">
        <f>Liste!B72</f>
        <v>H R2</v>
      </c>
      <c r="T33" s="321">
        <f>COUNTIF('Déscriptions des trades'!BM5:BM1254,"H R2")</f>
        <v>0</v>
      </c>
      <c r="U33" s="353" t="str">
        <f t="shared" si="11"/>
        <v>x</v>
      </c>
      <c r="V33" s="322"/>
      <c r="W33" s="320" t="str">
        <f>Liste!B86</f>
        <v>M R2</v>
      </c>
      <c r="X33" s="321">
        <f>COUNTIF('Déscriptions des trades'!BM5:BM1254,"M R2")</f>
        <v>0</v>
      </c>
      <c r="Y33" s="353" t="str">
        <f t="shared" si="12"/>
        <v>x</v>
      </c>
      <c r="Z33" s="322"/>
      <c r="AA33" s="324">
        <f>Liste!B105</f>
        <v>400</v>
      </c>
      <c r="AB33" s="321">
        <f>COUNTIF('Déscriptions des trades'!BM5:BM1254,"400")</f>
        <v>0</v>
      </c>
      <c r="AC33" s="353" t="str">
        <f t="shared" si="6"/>
        <v>x</v>
      </c>
      <c r="AD33" s="322"/>
      <c r="AE33" s="325">
        <f>Liste!B115</f>
        <v>900</v>
      </c>
      <c r="AF33" s="321">
        <f>COUNTIF('Déscriptions des trades'!BM5:BM1254,"900")</f>
        <v>0</v>
      </c>
      <c r="AG33" s="353" t="str">
        <f t="shared" si="7"/>
        <v>x</v>
      </c>
      <c r="AH33" s="326"/>
      <c r="AI33" s="332" t="s">
        <v>218</v>
      </c>
      <c r="AJ33" s="329"/>
      <c r="AK33" s="353"/>
      <c r="AL33" s="326"/>
      <c r="AM33" s="327"/>
    </row>
    <row r="34" spans="1:39" s="328" customFormat="1" ht="18" customHeight="1">
      <c r="A34" s="217"/>
      <c r="B34" s="219"/>
      <c r="C34" s="219"/>
      <c r="D34" s="353"/>
      <c r="E34" s="219"/>
      <c r="F34" s="195"/>
      <c r="G34" s="282"/>
      <c r="H34" s="485"/>
      <c r="I34" s="355"/>
      <c r="J34" s="319"/>
      <c r="K34" s="320" t="str">
        <f>Liste!B45</f>
        <v>4h R2 mid</v>
      </c>
      <c r="L34" s="321">
        <f>COUNTIF('Déscriptions des trades'!BM5:BM1254,"4h R2 mid")</f>
        <v>0</v>
      </c>
      <c r="M34" s="353" t="str">
        <f t="shared" si="9"/>
        <v>x</v>
      </c>
      <c r="N34" s="323"/>
      <c r="O34" s="320" t="str">
        <f>Liste!B59</f>
        <v>J R2 mid</v>
      </c>
      <c r="P34" s="321">
        <f>COUNTIF('Déscriptions des trades'!BM5:BM1254,"J R2 mid")</f>
        <v>0</v>
      </c>
      <c r="Q34" s="353" t="str">
        <f t="shared" si="10"/>
        <v>x</v>
      </c>
      <c r="R34" s="322"/>
      <c r="S34" s="320" t="str">
        <f>Liste!B73</f>
        <v>H R2 mid</v>
      </c>
      <c r="T34" s="321">
        <f>COUNTIF('Déscriptions des trades'!BM5:BM1254,"H R2 mid")</f>
        <v>0</v>
      </c>
      <c r="U34" s="353" t="str">
        <f t="shared" si="11"/>
        <v>x</v>
      </c>
      <c r="V34" s="322"/>
      <c r="W34" s="320" t="str">
        <f>Liste!B87</f>
        <v>M R2 mid</v>
      </c>
      <c r="X34" s="321">
        <f>COUNTIF('Déscriptions des trades'!BM5:BM1254,"M R2 mid")</f>
        <v>0</v>
      </c>
      <c r="Y34" s="353" t="str">
        <f t="shared" si="12"/>
        <v>x</v>
      </c>
      <c r="Z34" s="322"/>
      <c r="AA34" s="324">
        <f>Liste!B106</f>
        <v>450</v>
      </c>
      <c r="AB34" s="321">
        <f>COUNTIF('Déscriptions des trades'!BM5:BM1254,"450")</f>
        <v>0</v>
      </c>
      <c r="AC34" s="353" t="str">
        <f t="shared" si="6"/>
        <v>x</v>
      </c>
      <c r="AD34" s="322"/>
      <c r="AE34" s="325">
        <f>Liste!B116</f>
        <v>950</v>
      </c>
      <c r="AF34" s="321">
        <f>COUNTIF('Déscriptions des trades'!BM5:BM1254,"950")</f>
        <v>0</v>
      </c>
      <c r="AG34" s="353" t="str">
        <f t="shared" si="7"/>
        <v>x</v>
      </c>
      <c r="AH34" s="326"/>
      <c r="AI34" s="328" t="str">
        <f>Liste!B13</f>
        <v>Haut trend line</v>
      </c>
      <c r="AJ34" s="321">
        <f>COUNTIF('Déscriptions des trades'!BM5:BM1254,"Haut trend line")</f>
        <v>0</v>
      </c>
      <c r="AK34" s="353" t="str">
        <f t="shared" si="8"/>
        <v>x</v>
      </c>
      <c r="AL34" s="326"/>
      <c r="AM34" s="327"/>
    </row>
    <row r="35" spans="1:39" s="328" customFormat="1" ht="18" customHeight="1">
      <c r="A35" s="217"/>
      <c r="B35" s="219"/>
      <c r="C35" s="219"/>
      <c r="D35" s="353"/>
      <c r="E35" s="219"/>
      <c r="F35" s="195"/>
      <c r="G35" s="282"/>
      <c r="H35" s="485"/>
      <c r="I35" s="355"/>
      <c r="J35" s="319"/>
      <c r="K35" s="320" t="str">
        <f>Liste!B46</f>
        <v>4h R1</v>
      </c>
      <c r="L35" s="321">
        <f>COUNTIF('Déscriptions des trades'!BM5:BM1254,"4h R1")</f>
        <v>0</v>
      </c>
      <c r="M35" s="353" t="str">
        <f t="shared" si="9"/>
        <v>x</v>
      </c>
      <c r="N35" s="323"/>
      <c r="O35" s="320" t="str">
        <f>Liste!B60</f>
        <v>J R1</v>
      </c>
      <c r="P35" s="321">
        <f>COUNTIF('Déscriptions des trades'!BM5:BM1254,"J R1")</f>
        <v>0</v>
      </c>
      <c r="Q35" s="353" t="str">
        <f t="shared" si="10"/>
        <v>x</v>
      </c>
      <c r="R35" s="322"/>
      <c r="S35" s="320" t="str">
        <f>Liste!B74</f>
        <v>H R1</v>
      </c>
      <c r="T35" s="321">
        <f>COUNTIF('Déscriptions des trades'!BM5:BM1254,"H R1")</f>
        <v>0</v>
      </c>
      <c r="U35" s="353" t="str">
        <f t="shared" si="11"/>
        <v>x</v>
      </c>
      <c r="V35" s="322"/>
      <c r="W35" s="320" t="str">
        <f>Liste!B88</f>
        <v>M R1</v>
      </c>
      <c r="X35" s="321">
        <f>COUNTIF('Déscriptions des trades'!BM5:BM1254,"M R1")</f>
        <v>0</v>
      </c>
      <c r="Y35" s="353" t="str">
        <f t="shared" si="12"/>
        <v>x</v>
      </c>
      <c r="Z35" s="322"/>
      <c r="AA35" s="331">
        <f>Liste!B107</f>
        <v>500</v>
      </c>
      <c r="AB35" s="321">
        <f>COUNTIF('Déscriptions des trades'!BM5:BM1254,"500")</f>
        <v>0</v>
      </c>
      <c r="AC35" s="353" t="str">
        <f t="shared" si="6"/>
        <v>x</v>
      </c>
      <c r="AD35" s="322"/>
      <c r="AE35" s="331">
        <f>Liste!B117</f>
        <v>1000</v>
      </c>
      <c r="AF35" s="321">
        <f>COUNTIF('Déscriptions des trades'!BM5:BM1254,"1000")</f>
        <v>0</v>
      </c>
      <c r="AG35" s="353" t="str">
        <f t="shared" si="7"/>
        <v>x</v>
      </c>
      <c r="AH35" s="326"/>
      <c r="AI35" s="328" t="str">
        <f>Liste!B14</f>
        <v>Bas trend line</v>
      </c>
      <c r="AJ35" s="321">
        <f>COUNTIF('Déscriptions des trades'!BM5:BM1254,"Bas trend line")</f>
        <v>0</v>
      </c>
      <c r="AK35" s="353" t="str">
        <f t="shared" si="8"/>
        <v>x</v>
      </c>
      <c r="AL35" s="326"/>
      <c r="AM35" s="327"/>
    </row>
    <row r="36" spans="1:39" s="328" customFormat="1" ht="18" customHeight="1">
      <c r="A36" s="217"/>
      <c r="B36" s="219"/>
      <c r="C36" s="219"/>
      <c r="D36" s="353"/>
      <c r="E36" s="219"/>
      <c r="F36" s="195"/>
      <c r="G36" s="282"/>
      <c r="H36" s="485"/>
      <c r="I36" s="355"/>
      <c r="J36" s="319"/>
      <c r="K36" s="320" t="str">
        <f>Liste!B47</f>
        <v>4h R1 mid</v>
      </c>
      <c r="L36" s="321">
        <f>COUNTIF('Déscriptions des trades'!BM5:BM1254,"4h R1 mid")</f>
        <v>0</v>
      </c>
      <c r="M36" s="353" t="str">
        <f t="shared" si="9"/>
        <v>x</v>
      </c>
      <c r="N36" s="323"/>
      <c r="O36" s="320" t="str">
        <f>Liste!B61</f>
        <v>J R1 mid</v>
      </c>
      <c r="P36" s="321">
        <f>COUNTIF('Déscriptions des trades'!BM5:BM1254,"J R1 mid")</f>
        <v>0</v>
      </c>
      <c r="Q36" s="353" t="str">
        <f t="shared" si="10"/>
        <v>x</v>
      </c>
      <c r="R36" s="322"/>
      <c r="S36" s="320" t="str">
        <f>Liste!B75</f>
        <v>H R1 mid</v>
      </c>
      <c r="T36" s="321">
        <f>COUNTIF('Déscriptions des trades'!BM5:BM1254,"H R1 mid")</f>
        <v>0</v>
      </c>
      <c r="U36" s="353" t="str">
        <f t="shared" si="11"/>
        <v>x</v>
      </c>
      <c r="V36" s="322"/>
      <c r="W36" s="320" t="str">
        <f>Liste!B89</f>
        <v>M R1 mid</v>
      </c>
      <c r="X36" s="321">
        <f>COUNTIF('Déscriptions des trades'!BM5:BM1254,"M R1 mid")</f>
        <v>0</v>
      </c>
      <c r="Y36" s="353" t="str">
        <f>IFERROR(X36/(X36+X13),"x")</f>
        <v>x</v>
      </c>
      <c r="Z36" s="322"/>
      <c r="AA36" s="332"/>
      <c r="AB36" s="323"/>
      <c r="AC36" s="353"/>
      <c r="AD36" s="322"/>
      <c r="AE36" s="332"/>
      <c r="AF36" s="323"/>
      <c r="AG36" s="353"/>
      <c r="AH36" s="323"/>
      <c r="AI36" s="230" t="s">
        <v>171</v>
      </c>
      <c r="AJ36" s="229"/>
      <c r="AK36" s="353"/>
      <c r="AL36" s="323"/>
      <c r="AM36" s="327"/>
    </row>
    <row r="37" spans="1:39" s="328" customFormat="1" ht="18" customHeight="1">
      <c r="A37" s="217"/>
      <c r="B37" s="219"/>
      <c r="C37" s="219"/>
      <c r="D37" s="353"/>
      <c r="E37" s="219"/>
      <c r="F37" s="195"/>
      <c r="G37" s="282"/>
      <c r="H37" s="485"/>
      <c r="I37" s="355"/>
      <c r="J37" s="319"/>
      <c r="K37" s="320" t="str">
        <f>Liste!B48</f>
        <v>4h PIVOT</v>
      </c>
      <c r="L37" s="321">
        <f>COUNTIF('Déscriptions des trades'!BM5:BM1254,"4h PIVOT")</f>
        <v>0</v>
      </c>
      <c r="M37" s="353" t="str">
        <f t="shared" si="9"/>
        <v>x</v>
      </c>
      <c r="N37" s="323"/>
      <c r="O37" s="320" t="str">
        <f>Liste!B62</f>
        <v>J PIVOT</v>
      </c>
      <c r="P37" s="321">
        <f>COUNTIF('Déscriptions des trades'!BM5:BM1254,"J PIVOT")</f>
        <v>0</v>
      </c>
      <c r="Q37" s="353" t="str">
        <f t="shared" si="10"/>
        <v>x</v>
      </c>
      <c r="R37" s="322"/>
      <c r="S37" s="320" t="str">
        <f>Liste!B76</f>
        <v>H PIVOT</v>
      </c>
      <c r="T37" s="321">
        <f>COUNTIF('Déscriptions des trades'!BM5:BM1254,"H PIVOT")</f>
        <v>0</v>
      </c>
      <c r="U37" s="353" t="str">
        <f t="shared" si="11"/>
        <v>x</v>
      </c>
      <c r="V37" s="322"/>
      <c r="W37" s="320" t="str">
        <f>Liste!B90</f>
        <v>M PIVOT</v>
      </c>
      <c r="X37" s="321">
        <f>COUNTIF('Déscriptions des trades'!BM5:BM1254,"M PIVOT")</f>
        <v>0</v>
      </c>
      <c r="Y37" s="353" t="str">
        <f>IFERROR(X37/(X37+X14),"x")</f>
        <v>x</v>
      </c>
      <c r="Z37" s="322"/>
      <c r="AA37" s="478"/>
      <c r="AB37" s="329"/>
      <c r="AC37" s="353"/>
      <c r="AD37" s="322"/>
      <c r="AE37" s="333"/>
      <c r="AF37" s="329"/>
      <c r="AG37" s="353"/>
      <c r="AH37" s="323"/>
      <c r="AI37" s="177" t="str">
        <f>Liste!B16</f>
        <v>Haut du rang</v>
      </c>
      <c r="AJ37" s="228">
        <f>COUNTIF('Déscriptions des trades'!BM5:BM1254,"Haut du rang")</f>
        <v>0</v>
      </c>
      <c r="AK37" s="353" t="str">
        <f t="shared" si="8"/>
        <v>x</v>
      </c>
      <c r="AL37" s="323"/>
      <c r="AM37" s="327"/>
    </row>
    <row r="38" spans="1:39" s="328" customFormat="1" ht="18" customHeight="1">
      <c r="A38" s="217"/>
      <c r="B38" s="219"/>
      <c r="C38" s="219"/>
      <c r="D38" s="353"/>
      <c r="E38" s="219"/>
      <c r="F38" s="195"/>
      <c r="G38" s="282"/>
      <c r="H38" s="485"/>
      <c r="I38" s="355"/>
      <c r="J38" s="319"/>
      <c r="K38" s="320" t="str">
        <f>Liste!B49</f>
        <v>4h S1 mid</v>
      </c>
      <c r="L38" s="321">
        <f>COUNTIF('Déscriptions des trades'!BM5:BM1254,"4h S1 mid")</f>
        <v>0</v>
      </c>
      <c r="M38" s="353" t="str">
        <f t="shared" si="9"/>
        <v>x</v>
      </c>
      <c r="N38" s="323"/>
      <c r="O38" s="320" t="str">
        <f>Liste!B63</f>
        <v>J S1 mid</v>
      </c>
      <c r="P38" s="321">
        <f>COUNTIF('Déscriptions des trades'!BM5:BM1254,"J S1 mid")</f>
        <v>0</v>
      </c>
      <c r="Q38" s="353" t="str">
        <f t="shared" si="10"/>
        <v>x</v>
      </c>
      <c r="R38" s="322"/>
      <c r="S38" s="320" t="str">
        <f>Liste!B77</f>
        <v>H S1 mid</v>
      </c>
      <c r="T38" s="321">
        <f>COUNTIF('Déscriptions des trades'!BM5:BM1254,"H S1 mid")</f>
        <v>0</v>
      </c>
      <c r="U38" s="353" t="str">
        <f t="shared" si="11"/>
        <v>x</v>
      </c>
      <c r="V38" s="322"/>
      <c r="W38" s="320" t="str">
        <f>Liste!B91</f>
        <v>M S1 mid</v>
      </c>
      <c r="X38" s="321">
        <f>COUNTIF('Déscriptions des trades'!BM5:BM1254,"M S1 mid")</f>
        <v>0</v>
      </c>
      <c r="Y38" s="353" t="str">
        <f>IFERROR(X38/(X38+X15),"x")</f>
        <v>x</v>
      </c>
      <c r="Z38" s="322"/>
      <c r="AA38" s="478"/>
      <c r="AB38" s="329"/>
      <c r="AC38" s="353"/>
      <c r="AD38" s="322"/>
      <c r="AE38" s="333"/>
      <c r="AF38" s="329"/>
      <c r="AG38" s="353"/>
      <c r="AH38" s="333"/>
      <c r="AI38" s="177" t="str">
        <f>Liste!B17</f>
        <v>Bas du rang</v>
      </c>
      <c r="AJ38" s="228">
        <f>COUNTIF('Déscriptions des trades'!BM5:BM1254,"Bas du rang")</f>
        <v>0</v>
      </c>
      <c r="AK38" s="353" t="str">
        <f>IFERROR(AJ38/(AJ38+AJ15),"x")</f>
        <v>x</v>
      </c>
      <c r="AL38" s="333"/>
      <c r="AM38" s="327"/>
    </row>
    <row r="39" spans="1:39" s="328" customFormat="1" ht="18" customHeight="1">
      <c r="A39" s="217"/>
      <c r="B39" s="219"/>
      <c r="C39" s="219"/>
      <c r="D39" s="353"/>
      <c r="E39" s="219"/>
      <c r="F39" s="195"/>
      <c r="G39" s="282"/>
      <c r="H39" s="485"/>
      <c r="I39" s="355"/>
      <c r="J39" s="319"/>
      <c r="K39" s="320" t="str">
        <f>Liste!B50</f>
        <v>4h S1</v>
      </c>
      <c r="L39" s="321">
        <f>COUNTIF('Déscriptions des trades'!BM5:BM1254,"4h S1")</f>
        <v>0</v>
      </c>
      <c r="M39" s="353" t="str">
        <f t="shared" si="9"/>
        <v>x</v>
      </c>
      <c r="N39" s="323"/>
      <c r="O39" s="320" t="str">
        <f>Liste!B64</f>
        <v>J S1</v>
      </c>
      <c r="P39" s="321">
        <f>COUNTIF('Déscriptions des trades'!BM5:BM1254,"J S1")</f>
        <v>0</v>
      </c>
      <c r="Q39" s="353" t="str">
        <f t="shared" si="10"/>
        <v>x</v>
      </c>
      <c r="R39" s="322"/>
      <c r="S39" s="320" t="str">
        <f>Liste!B78</f>
        <v>H S1</v>
      </c>
      <c r="T39" s="321">
        <f>COUNTIF('Déscriptions des trades'!BM5:BM1254,"H S1")</f>
        <v>0</v>
      </c>
      <c r="U39" s="353" t="str">
        <f t="shared" si="11"/>
        <v>x</v>
      </c>
      <c r="V39" s="322"/>
      <c r="W39" s="320" t="str">
        <f>Liste!B92</f>
        <v>M S1</v>
      </c>
      <c r="X39" s="321">
        <f>COUNTIF('Déscriptions des trades'!BM5:BM1254,"M S1")</f>
        <v>0</v>
      </c>
      <c r="Y39" s="353" t="str">
        <f t="shared" si="12"/>
        <v>x</v>
      </c>
      <c r="Z39" s="322"/>
      <c r="AA39" s="478"/>
      <c r="AB39" s="329"/>
      <c r="AC39" s="353"/>
      <c r="AD39" s="322"/>
      <c r="AE39" s="333"/>
      <c r="AF39" s="329"/>
      <c r="AG39" s="353"/>
      <c r="AH39" s="333"/>
      <c r="AI39" s="316" t="s">
        <v>309</v>
      </c>
      <c r="AJ39" s="316"/>
      <c r="AK39" s="353" t="str">
        <f>IFERROR(AJ39/(AJ39+AJ16),"x")</f>
        <v>x</v>
      </c>
      <c r="AL39" s="333"/>
      <c r="AM39" s="327"/>
    </row>
    <row r="40" spans="1:39" s="328" customFormat="1" ht="18" customHeight="1">
      <c r="A40" s="217"/>
      <c r="B40" s="219"/>
      <c r="C40" s="219"/>
      <c r="D40" s="353"/>
      <c r="E40" s="219"/>
      <c r="F40" s="195"/>
      <c r="G40" s="282"/>
      <c r="H40" s="485"/>
      <c r="I40" s="355"/>
      <c r="J40" s="319"/>
      <c r="K40" s="320" t="str">
        <f>Liste!B51</f>
        <v>4h S2 mid</v>
      </c>
      <c r="L40" s="321">
        <f>COUNTIF('Déscriptions des trades'!BM5:BM12546,"4h S2 mid")</f>
        <v>0</v>
      </c>
      <c r="M40" s="353" t="str">
        <f t="shared" si="9"/>
        <v>x</v>
      </c>
      <c r="N40" s="323"/>
      <c r="O40" s="320" t="str">
        <f>Liste!B65</f>
        <v>J S2 mid</v>
      </c>
      <c r="P40" s="321">
        <f>COUNTIF('Déscriptions des trades'!BM5:BM1254,"J S2 mid")</f>
        <v>0</v>
      </c>
      <c r="Q40" s="353" t="str">
        <f t="shared" si="10"/>
        <v>x</v>
      </c>
      <c r="R40" s="322"/>
      <c r="S40" s="320" t="str">
        <f>Liste!B79</f>
        <v>H S2 mid</v>
      </c>
      <c r="T40" s="321">
        <f>COUNTIF('Déscriptions des trades'!BM5:BM1254,"H S2 mid")</f>
        <v>0</v>
      </c>
      <c r="U40" s="353" t="str">
        <f t="shared" si="11"/>
        <v>x</v>
      </c>
      <c r="V40" s="322"/>
      <c r="W40" s="320" t="str">
        <f>Liste!B93</f>
        <v>M S2 mid</v>
      </c>
      <c r="X40" s="321">
        <f>COUNTIF('Déscriptions des trades'!BM5:BM1254,"M S2 mid")</f>
        <v>0</v>
      </c>
      <c r="Y40" s="353" t="str">
        <f t="shared" si="12"/>
        <v>x</v>
      </c>
      <c r="Z40" s="322"/>
      <c r="AA40" s="478"/>
      <c r="AB40" s="329"/>
      <c r="AC40" s="353"/>
      <c r="AD40" s="322"/>
      <c r="AE40" s="333"/>
      <c r="AF40" s="329"/>
      <c r="AG40" s="353"/>
      <c r="AH40" s="333"/>
      <c r="AI40" s="218" t="str">
        <f>Liste!B5</f>
        <v xml:space="preserve">Couleur de bougie </v>
      </c>
      <c r="AJ40" s="228">
        <f>COUNTIF('Déscriptions des trades'!BM5:BM1254,"Couleur de bougie ")</f>
        <v>0</v>
      </c>
      <c r="AK40" s="353" t="str">
        <f>IFERROR(AJ40/(AJ40+AJ17),"x")</f>
        <v>x</v>
      </c>
      <c r="AL40" s="333"/>
      <c r="AM40" s="327"/>
    </row>
    <row r="41" spans="1:39" s="328" customFormat="1" ht="18" customHeight="1">
      <c r="A41" s="217"/>
      <c r="B41" s="219"/>
      <c r="C41" s="219"/>
      <c r="D41" s="353"/>
      <c r="E41" s="219"/>
      <c r="F41" s="195"/>
      <c r="G41" s="282"/>
      <c r="H41" s="485"/>
      <c r="I41" s="355"/>
      <c r="J41" s="319"/>
      <c r="K41" s="320" t="str">
        <f>Liste!B52</f>
        <v>4h S2</v>
      </c>
      <c r="L41" s="321">
        <f>COUNTIF('Déscriptions des trades'!BM5:BM1254,"4h S2")</f>
        <v>0</v>
      </c>
      <c r="M41" s="353" t="str">
        <f t="shared" si="9"/>
        <v>x</v>
      </c>
      <c r="N41" s="323"/>
      <c r="O41" s="320" t="str">
        <f>Liste!B66</f>
        <v>J S2</v>
      </c>
      <c r="P41" s="321">
        <f>COUNTIF('Déscriptions des trades'!BM5:BM1254,"J S2")</f>
        <v>0</v>
      </c>
      <c r="Q41" s="353" t="str">
        <f t="shared" si="10"/>
        <v>x</v>
      </c>
      <c r="R41" s="322"/>
      <c r="S41" s="320" t="str">
        <f>Liste!B80</f>
        <v>H S2</v>
      </c>
      <c r="T41" s="321">
        <f>COUNTIF('Déscriptions des trades'!BM5:BM1254,"H S2")</f>
        <v>0</v>
      </c>
      <c r="U41" s="353" t="str">
        <f t="shared" si="11"/>
        <v>x</v>
      </c>
      <c r="V41" s="322"/>
      <c r="W41" s="320" t="str">
        <f>Liste!B94</f>
        <v>M S2</v>
      </c>
      <c r="X41" s="321">
        <f>COUNTIF('Déscriptions des trades'!BM5:BM1254,"M S2")</f>
        <v>0</v>
      </c>
      <c r="Y41" s="353" t="str">
        <f t="shared" si="12"/>
        <v>x</v>
      </c>
      <c r="Z41" s="322"/>
      <c r="AA41" s="478"/>
      <c r="AB41" s="329"/>
      <c r="AC41" s="353"/>
      <c r="AD41" s="322"/>
      <c r="AE41" s="333"/>
      <c r="AF41" s="329"/>
      <c r="AG41" s="353"/>
      <c r="AH41" s="333"/>
      <c r="AI41" s="333"/>
      <c r="AJ41" s="329"/>
      <c r="AK41" s="353"/>
      <c r="AL41" s="333"/>
      <c r="AM41" s="327"/>
    </row>
    <row r="42" spans="1:39" s="328" customFormat="1" ht="18" customHeight="1">
      <c r="A42" s="217"/>
      <c r="B42" s="219"/>
      <c r="C42" s="219"/>
      <c r="D42" s="353"/>
      <c r="E42" s="219"/>
      <c r="F42" s="195"/>
      <c r="G42" s="282"/>
      <c r="H42" s="485"/>
      <c r="I42" s="355"/>
      <c r="J42" s="319"/>
      <c r="K42" s="320" t="str">
        <f>Liste!B53</f>
        <v>4h S3 mid</v>
      </c>
      <c r="L42" s="321">
        <f>COUNTIF('Déscriptions des trades'!BM5:BM1254,"4h S3 mid")</f>
        <v>0</v>
      </c>
      <c r="M42" s="353" t="str">
        <f t="shared" si="9"/>
        <v>x</v>
      </c>
      <c r="N42" s="323"/>
      <c r="O42" s="320" t="str">
        <f>Liste!B67</f>
        <v>J S3 mid</v>
      </c>
      <c r="P42" s="477">
        <f>COUNTIF('Déscriptions des trades'!BM5:BM1254,"J S3 mid")</f>
        <v>0</v>
      </c>
      <c r="Q42" s="353" t="str">
        <f t="shared" si="10"/>
        <v>x</v>
      </c>
      <c r="R42" s="322"/>
      <c r="S42" s="320" t="str">
        <f>Liste!B81</f>
        <v>H S3 mid</v>
      </c>
      <c r="T42" s="321">
        <f>COUNTIF('Déscriptions des trades'!BM5:BM1254,"H S3 mid")</f>
        <v>0</v>
      </c>
      <c r="U42" s="353" t="str">
        <f t="shared" si="11"/>
        <v>x</v>
      </c>
      <c r="V42" s="322"/>
      <c r="W42" s="320" t="str">
        <f>Liste!B95</f>
        <v>M S3 mid</v>
      </c>
      <c r="X42" s="321">
        <f>COUNTIF('Déscriptions des trades'!BM5:BM1254,"M S3 mid")</f>
        <v>0</v>
      </c>
      <c r="Y42" s="353" t="str">
        <f t="shared" si="12"/>
        <v>x</v>
      </c>
      <c r="Z42" s="322"/>
      <c r="AA42" s="478"/>
      <c r="AB42" s="329"/>
      <c r="AC42" s="353"/>
      <c r="AD42" s="333"/>
      <c r="AE42" s="333"/>
      <c r="AF42" s="333"/>
      <c r="AG42" s="362"/>
      <c r="AH42" s="333"/>
      <c r="AI42" s="333"/>
      <c r="AJ42" s="329"/>
      <c r="AK42" s="353"/>
      <c r="AL42" s="333"/>
      <c r="AM42" s="327"/>
    </row>
    <row r="43" spans="1:39" s="328" customFormat="1" ht="18" customHeight="1">
      <c r="A43" s="217"/>
      <c r="B43" s="219"/>
      <c r="C43" s="219"/>
      <c r="D43" s="353"/>
      <c r="E43" s="219"/>
      <c r="F43" s="195"/>
      <c r="G43" s="282"/>
      <c r="H43" s="485"/>
      <c r="I43" s="355"/>
      <c r="J43" s="319"/>
      <c r="K43" s="320" t="str">
        <f>Liste!B54</f>
        <v>4h S3</v>
      </c>
      <c r="L43" s="321">
        <f>COUNTIF('Déscriptions des trades'!BM5:BM1254,"4h S3")</f>
        <v>0</v>
      </c>
      <c r="M43" s="353" t="str">
        <f t="shared" si="9"/>
        <v>x</v>
      </c>
      <c r="N43" s="323"/>
      <c r="O43" s="320" t="str">
        <f>Liste!B68</f>
        <v>J S3</v>
      </c>
      <c r="P43" s="321">
        <f>COUNTIF('Déscriptions des trades'!BM5:BM1254,"J S3")</f>
        <v>0</v>
      </c>
      <c r="Q43" s="353" t="str">
        <f t="shared" si="10"/>
        <v>x</v>
      </c>
      <c r="R43" s="322"/>
      <c r="S43" s="320" t="str">
        <f>Liste!B82</f>
        <v>H S3</v>
      </c>
      <c r="T43" s="321">
        <f>COUNTIF('Déscriptions des trades'!BM5:BM1254,"H S3")</f>
        <v>0</v>
      </c>
      <c r="U43" s="353" t="str">
        <f t="shared" si="11"/>
        <v>x</v>
      </c>
      <c r="V43" s="322"/>
      <c r="W43" s="320" t="str">
        <f>Liste!B96</f>
        <v>M S3</v>
      </c>
      <c r="X43" s="321">
        <f>COUNTIF('Déscriptions des trades'!BM5:BM1254,"M S3")</f>
        <v>0</v>
      </c>
      <c r="Y43" s="353" t="str">
        <f t="shared" si="12"/>
        <v>x</v>
      </c>
      <c r="Z43" s="322"/>
      <c r="AA43" s="334"/>
      <c r="AB43" s="323"/>
      <c r="AC43" s="360"/>
      <c r="AD43" s="322"/>
      <c r="AE43" s="334"/>
      <c r="AF43" s="323"/>
      <c r="AG43" s="353"/>
      <c r="AH43" s="323"/>
      <c r="AI43" s="323"/>
      <c r="AJ43" s="323"/>
      <c r="AK43" s="353"/>
      <c r="AL43" s="323"/>
      <c r="AM43" s="335"/>
    </row>
    <row r="44" spans="1:39" s="328" customFormat="1" ht="18" customHeight="1" thickBot="1">
      <c r="A44" s="234"/>
      <c r="B44" s="235"/>
      <c r="C44" s="235"/>
      <c r="D44" s="354"/>
      <c r="E44" s="235"/>
      <c r="F44" s="479"/>
      <c r="G44" s="480"/>
      <c r="H44" s="484"/>
      <c r="I44" s="355"/>
      <c r="J44" s="336"/>
      <c r="K44" s="338"/>
      <c r="L44" s="339"/>
      <c r="M44" s="354"/>
      <c r="N44" s="339"/>
      <c r="O44" s="338"/>
      <c r="P44" s="339"/>
      <c r="Q44" s="358"/>
      <c r="R44" s="337"/>
      <c r="S44" s="338"/>
      <c r="T44" s="339"/>
      <c r="U44" s="358"/>
      <c r="V44" s="337"/>
      <c r="W44" s="338"/>
      <c r="X44" s="339"/>
      <c r="Y44" s="358"/>
      <c r="Z44" s="337"/>
      <c r="AA44" s="338"/>
      <c r="AB44" s="339"/>
      <c r="AC44" s="358"/>
      <c r="AD44" s="337"/>
      <c r="AE44" s="338"/>
      <c r="AF44" s="339"/>
      <c r="AG44" s="354"/>
      <c r="AH44" s="339"/>
      <c r="AI44" s="339"/>
      <c r="AJ44" s="339"/>
      <c r="AK44" s="354"/>
      <c r="AL44" s="339"/>
      <c r="AM44" s="340"/>
    </row>
    <row r="45" spans="1:39" s="345" customFormat="1" ht="14.4" thickTop="1">
      <c r="A45" s="341"/>
      <c r="B45" s="341"/>
      <c r="C45" s="341"/>
      <c r="D45" s="355"/>
      <c r="E45" s="341"/>
      <c r="F45" s="342"/>
      <c r="G45" s="343"/>
      <c r="H45" s="355"/>
      <c r="I45" s="355"/>
      <c r="J45" s="341"/>
      <c r="K45" s="342"/>
      <c r="L45" s="343"/>
      <c r="M45" s="355"/>
      <c r="N45" s="344"/>
      <c r="O45" s="342"/>
      <c r="P45" s="343"/>
      <c r="Q45" s="359"/>
      <c r="R45" s="341"/>
      <c r="S45" s="342"/>
      <c r="T45" s="343"/>
      <c r="U45" s="359"/>
      <c r="V45" s="341"/>
      <c r="W45" s="342"/>
      <c r="X45" s="343"/>
      <c r="Y45" s="359"/>
      <c r="Z45" s="341"/>
      <c r="AA45" s="342"/>
      <c r="AB45" s="343"/>
      <c r="AC45" s="359"/>
      <c r="AD45" s="341"/>
      <c r="AE45" s="342"/>
      <c r="AF45" s="343"/>
      <c r="AG45" s="364"/>
      <c r="AH45" s="343"/>
      <c r="AI45" s="343"/>
      <c r="AJ45" s="343"/>
      <c r="AK45" s="364"/>
      <c r="AL45" s="343"/>
      <c r="AM45" s="341"/>
    </row>
    <row r="46" spans="1:39" s="345" customFormat="1">
      <c r="A46" s="341"/>
      <c r="B46" s="341"/>
      <c r="C46" s="341"/>
      <c r="D46" s="355"/>
      <c r="E46" s="341"/>
      <c r="F46" s="342"/>
      <c r="G46" s="343"/>
      <c r="H46" s="355"/>
      <c r="I46" s="355"/>
      <c r="J46" s="341"/>
      <c r="K46" s="342"/>
      <c r="L46" s="343"/>
      <c r="M46" s="355"/>
      <c r="N46" s="344"/>
      <c r="O46" s="342"/>
      <c r="P46" s="343"/>
      <c r="Q46" s="359"/>
      <c r="R46" s="341"/>
      <c r="S46" s="342"/>
      <c r="T46" s="343"/>
      <c r="U46" s="359"/>
      <c r="V46" s="341"/>
      <c r="W46" s="342"/>
      <c r="X46" s="343"/>
      <c r="Y46" s="359"/>
      <c r="Z46" s="341"/>
      <c r="AA46" s="342"/>
      <c r="AB46" s="343"/>
      <c r="AC46" s="359"/>
      <c r="AD46" s="341"/>
      <c r="AE46" s="342"/>
      <c r="AF46" s="343"/>
      <c r="AG46" s="364"/>
      <c r="AH46" s="343"/>
      <c r="AI46" s="343"/>
      <c r="AJ46" s="343"/>
      <c r="AK46" s="364"/>
      <c r="AL46" s="343"/>
      <c r="AM46" s="341"/>
    </row>
    <row r="47" spans="1:39" s="345" customFormat="1">
      <c r="A47" s="341"/>
      <c r="B47" s="341"/>
      <c r="C47" s="341"/>
      <c r="D47" s="355"/>
      <c r="E47" s="341"/>
      <c r="F47" s="342"/>
      <c r="G47" s="343"/>
      <c r="H47" s="355"/>
      <c r="I47" s="355"/>
      <c r="J47" s="341"/>
      <c r="K47" s="342"/>
      <c r="L47" s="343"/>
      <c r="M47" s="355"/>
      <c r="N47" s="344"/>
      <c r="O47" s="342"/>
      <c r="P47" s="343"/>
      <c r="Q47" s="359"/>
      <c r="R47" s="341"/>
      <c r="S47" s="342"/>
      <c r="T47" s="343"/>
      <c r="U47" s="359"/>
      <c r="V47" s="341"/>
      <c r="W47" s="342"/>
      <c r="X47" s="343"/>
      <c r="Y47" s="359"/>
      <c r="Z47" s="341"/>
      <c r="AA47" s="342"/>
      <c r="AB47" s="343"/>
      <c r="AC47" s="359"/>
      <c r="AD47" s="341"/>
      <c r="AE47" s="342"/>
      <c r="AF47" s="343"/>
      <c r="AG47" s="364"/>
      <c r="AH47" s="343"/>
      <c r="AI47" s="343"/>
      <c r="AJ47" s="343"/>
      <c r="AK47" s="364"/>
      <c r="AL47" s="343"/>
      <c r="AM47" s="341"/>
    </row>
    <row r="48" spans="1:39" s="345" customFormat="1">
      <c r="A48" s="341"/>
      <c r="B48" s="341"/>
      <c r="C48" s="341"/>
      <c r="D48" s="355"/>
      <c r="E48" s="341"/>
      <c r="F48" s="342"/>
      <c r="G48" s="343"/>
      <c r="H48" s="355"/>
      <c r="I48" s="355"/>
      <c r="J48" s="341"/>
      <c r="K48" s="342"/>
      <c r="L48" s="343"/>
      <c r="M48" s="355"/>
      <c r="N48" s="344"/>
      <c r="O48" s="342"/>
      <c r="P48" s="343"/>
      <c r="Q48" s="359"/>
      <c r="R48" s="341"/>
      <c r="S48" s="342"/>
      <c r="T48" s="343"/>
      <c r="U48" s="359"/>
      <c r="V48" s="341"/>
      <c r="W48" s="342"/>
      <c r="X48" s="343"/>
      <c r="Y48" s="359"/>
      <c r="Z48" s="341"/>
      <c r="AA48" s="342"/>
      <c r="AB48" s="343"/>
      <c r="AC48" s="359"/>
      <c r="AD48" s="341"/>
      <c r="AE48" s="342"/>
      <c r="AF48" s="343"/>
      <c r="AG48" s="364"/>
      <c r="AH48" s="343"/>
      <c r="AI48" s="343"/>
      <c r="AJ48" s="343"/>
      <c r="AK48" s="364"/>
      <c r="AL48" s="343"/>
      <c r="AM48" s="341"/>
    </row>
    <row r="49" spans="1:39" s="345" customFormat="1">
      <c r="A49" s="341"/>
      <c r="B49" s="341"/>
      <c r="C49" s="341"/>
      <c r="D49" s="355"/>
      <c r="E49" s="341"/>
      <c r="F49" s="342"/>
      <c r="G49" s="343"/>
      <c r="H49" s="355"/>
      <c r="I49" s="355"/>
      <c r="J49" s="341"/>
      <c r="K49" s="342"/>
      <c r="L49" s="343"/>
      <c r="M49" s="355"/>
      <c r="N49" s="344"/>
      <c r="O49" s="342"/>
      <c r="P49" s="343"/>
      <c r="Q49" s="359"/>
      <c r="R49" s="341"/>
      <c r="S49" s="342"/>
      <c r="T49" s="343"/>
      <c r="U49" s="359"/>
      <c r="V49" s="341"/>
      <c r="W49" s="342"/>
      <c r="X49" s="343"/>
      <c r="Y49" s="359"/>
      <c r="Z49" s="341"/>
      <c r="AA49" s="342"/>
      <c r="AB49" s="343"/>
      <c r="AC49" s="359"/>
      <c r="AD49" s="341"/>
      <c r="AE49" s="342"/>
      <c r="AF49" s="343"/>
      <c r="AG49" s="364"/>
      <c r="AH49" s="343"/>
      <c r="AI49" s="343"/>
      <c r="AJ49" s="343"/>
      <c r="AK49" s="364"/>
      <c r="AL49" s="343"/>
      <c r="AM49" s="341"/>
    </row>
    <row r="50" spans="1:39" s="345" customFormat="1">
      <c r="A50" s="341"/>
      <c r="B50" s="341"/>
      <c r="C50" s="341"/>
      <c r="D50" s="355"/>
      <c r="E50" s="341"/>
      <c r="F50" s="342"/>
      <c r="G50" s="343"/>
      <c r="H50" s="355"/>
      <c r="I50" s="355"/>
      <c r="J50" s="341"/>
      <c r="K50" s="342"/>
      <c r="L50" s="343"/>
      <c r="M50" s="355"/>
      <c r="N50" s="344"/>
      <c r="O50" s="342"/>
      <c r="P50" s="343"/>
      <c r="Q50" s="359"/>
      <c r="R50" s="341"/>
      <c r="S50" s="342"/>
      <c r="T50" s="343"/>
      <c r="U50" s="359"/>
      <c r="V50" s="341"/>
      <c r="W50" s="342"/>
      <c r="X50" s="343"/>
      <c r="Y50" s="359"/>
      <c r="Z50" s="341"/>
      <c r="AA50" s="342"/>
      <c r="AB50" s="343"/>
      <c r="AC50" s="359"/>
      <c r="AD50" s="341"/>
      <c r="AE50" s="342"/>
      <c r="AF50" s="343"/>
      <c r="AG50" s="364"/>
      <c r="AH50" s="343"/>
      <c r="AI50" s="343"/>
      <c r="AJ50" s="343"/>
      <c r="AK50" s="364"/>
      <c r="AL50" s="343"/>
      <c r="AM50" s="341"/>
    </row>
    <row r="51" spans="1:39" s="345" customFormat="1">
      <c r="A51" s="341"/>
      <c r="B51" s="341"/>
      <c r="C51" s="341"/>
      <c r="D51" s="355"/>
      <c r="E51" s="341"/>
      <c r="F51" s="342"/>
      <c r="G51" s="343"/>
      <c r="H51" s="355"/>
      <c r="I51" s="355"/>
      <c r="J51" s="341"/>
      <c r="K51" s="342"/>
      <c r="L51" s="343"/>
      <c r="M51" s="355"/>
      <c r="N51" s="344"/>
      <c r="O51" s="342"/>
      <c r="P51" s="343"/>
      <c r="Q51" s="359"/>
      <c r="R51" s="341"/>
      <c r="S51" s="342"/>
      <c r="T51" s="343"/>
      <c r="U51" s="359"/>
      <c r="V51" s="341"/>
      <c r="W51" s="342"/>
      <c r="X51" s="343"/>
      <c r="Y51" s="359"/>
      <c r="Z51" s="341"/>
      <c r="AA51" s="342"/>
      <c r="AB51" s="343"/>
      <c r="AC51" s="359"/>
      <c r="AD51" s="341"/>
      <c r="AE51" s="342"/>
      <c r="AF51" s="343"/>
      <c r="AG51" s="364"/>
      <c r="AH51" s="343"/>
      <c r="AI51" s="343"/>
      <c r="AJ51" s="343"/>
      <c r="AK51" s="364"/>
      <c r="AL51" s="343"/>
      <c r="AM51" s="341"/>
    </row>
    <row r="52" spans="1:39" s="345" customFormat="1">
      <c r="A52" s="341"/>
      <c r="B52" s="341"/>
      <c r="C52" s="341"/>
      <c r="D52" s="355"/>
      <c r="E52" s="341"/>
      <c r="F52" s="342"/>
      <c r="G52" s="343"/>
      <c r="H52" s="355"/>
      <c r="I52" s="355"/>
      <c r="J52" s="341"/>
      <c r="K52" s="342"/>
      <c r="L52" s="343"/>
      <c r="M52" s="355"/>
      <c r="N52" s="344"/>
      <c r="O52" s="342"/>
      <c r="P52" s="343"/>
      <c r="Q52" s="359"/>
      <c r="R52" s="341"/>
      <c r="S52" s="342"/>
      <c r="T52" s="343"/>
      <c r="U52" s="359"/>
      <c r="V52" s="341"/>
      <c r="W52" s="342"/>
      <c r="X52" s="343"/>
      <c r="Y52" s="359"/>
      <c r="Z52" s="341"/>
      <c r="AA52" s="342"/>
      <c r="AB52" s="343"/>
      <c r="AC52" s="359"/>
      <c r="AD52" s="341"/>
      <c r="AE52" s="342"/>
      <c r="AF52" s="343"/>
      <c r="AG52" s="364"/>
      <c r="AH52" s="343"/>
      <c r="AI52" s="343"/>
      <c r="AJ52" s="343"/>
      <c r="AK52" s="364"/>
      <c r="AL52" s="343"/>
      <c r="AM52" s="341"/>
    </row>
    <row r="53" spans="1:39" s="345" customFormat="1">
      <c r="A53" s="341"/>
      <c r="B53" s="341"/>
      <c r="C53" s="341"/>
      <c r="D53" s="355"/>
      <c r="E53" s="341"/>
      <c r="F53" s="342"/>
      <c r="G53" s="343"/>
      <c r="H53" s="355"/>
      <c r="I53" s="355"/>
      <c r="J53" s="341"/>
      <c r="K53" s="342"/>
      <c r="L53" s="343"/>
      <c r="M53" s="355"/>
      <c r="N53" s="344"/>
      <c r="O53" s="342"/>
      <c r="P53" s="343"/>
      <c r="Q53" s="359"/>
      <c r="R53" s="341"/>
      <c r="S53" s="342"/>
      <c r="T53" s="343"/>
      <c r="U53" s="359"/>
      <c r="V53" s="341"/>
      <c r="W53" s="342"/>
      <c r="X53" s="343"/>
      <c r="Y53" s="359"/>
      <c r="Z53" s="341"/>
      <c r="AA53" s="342"/>
      <c r="AB53" s="343"/>
      <c r="AC53" s="359"/>
      <c r="AD53" s="341"/>
      <c r="AE53" s="342"/>
      <c r="AF53" s="343"/>
      <c r="AG53" s="364"/>
      <c r="AH53" s="343"/>
      <c r="AI53" s="343"/>
      <c r="AJ53" s="343"/>
      <c r="AK53" s="364"/>
      <c r="AL53" s="343"/>
      <c r="AM53" s="341"/>
    </row>
    <row r="54" spans="1:39" s="345" customFormat="1">
      <c r="A54" s="341"/>
      <c r="B54" s="341"/>
      <c r="C54" s="341"/>
      <c r="D54" s="355"/>
      <c r="E54" s="341"/>
      <c r="F54" s="342"/>
      <c r="G54" s="343"/>
      <c r="H54" s="355"/>
      <c r="I54" s="355"/>
      <c r="J54" s="341"/>
      <c r="K54" s="342"/>
      <c r="L54" s="343"/>
      <c r="M54" s="355"/>
      <c r="N54" s="344"/>
      <c r="O54" s="342"/>
      <c r="P54" s="343"/>
      <c r="Q54" s="359"/>
      <c r="R54" s="341"/>
      <c r="S54" s="342"/>
      <c r="T54" s="343"/>
      <c r="U54" s="359"/>
      <c r="V54" s="341"/>
      <c r="W54" s="342"/>
      <c r="X54" s="343"/>
      <c r="Y54" s="359"/>
      <c r="Z54" s="341"/>
      <c r="AA54" s="342"/>
      <c r="AB54" s="343"/>
      <c r="AC54" s="359"/>
      <c r="AD54" s="341"/>
      <c r="AE54" s="342"/>
      <c r="AF54" s="343"/>
      <c r="AG54" s="364"/>
      <c r="AH54" s="343"/>
      <c r="AI54" s="343"/>
      <c r="AJ54" s="343"/>
      <c r="AK54" s="364"/>
      <c r="AL54" s="343"/>
      <c r="AM54" s="341"/>
    </row>
    <row r="55" spans="1:39" s="345" customFormat="1">
      <c r="A55" s="341"/>
      <c r="B55" s="341"/>
      <c r="C55" s="341"/>
      <c r="D55" s="355"/>
      <c r="E55" s="341"/>
      <c r="F55" s="342"/>
      <c r="G55" s="343"/>
      <c r="H55" s="355"/>
      <c r="I55" s="355"/>
      <c r="J55" s="341"/>
      <c r="K55" s="342"/>
      <c r="L55" s="343"/>
      <c r="M55" s="355"/>
      <c r="N55" s="344"/>
      <c r="O55" s="342"/>
      <c r="P55" s="343"/>
      <c r="Q55" s="359"/>
      <c r="R55" s="341"/>
      <c r="S55" s="342"/>
      <c r="T55" s="343"/>
      <c r="U55" s="359"/>
      <c r="V55" s="341"/>
      <c r="W55" s="342"/>
      <c r="X55" s="343"/>
      <c r="Y55" s="359"/>
      <c r="Z55" s="341"/>
      <c r="AA55" s="342"/>
      <c r="AB55" s="343"/>
      <c r="AC55" s="359"/>
      <c r="AD55" s="341"/>
      <c r="AE55" s="342"/>
      <c r="AF55" s="343"/>
      <c r="AG55" s="364"/>
      <c r="AH55" s="343"/>
      <c r="AI55" s="343"/>
      <c r="AJ55" s="343"/>
      <c r="AK55" s="364"/>
      <c r="AL55" s="343"/>
      <c r="AM55" s="341"/>
    </row>
    <row r="56" spans="1:39" s="345" customFormat="1">
      <c r="A56" s="341"/>
      <c r="B56" s="341"/>
      <c r="C56" s="341"/>
      <c r="D56" s="355"/>
      <c r="E56" s="341"/>
      <c r="F56" s="342"/>
      <c r="G56" s="343"/>
      <c r="H56" s="355"/>
      <c r="I56" s="355"/>
      <c r="J56" s="341"/>
      <c r="K56" s="342"/>
      <c r="L56" s="343"/>
      <c r="M56" s="355"/>
      <c r="N56" s="344"/>
      <c r="O56" s="342"/>
      <c r="P56" s="343"/>
      <c r="Q56" s="359"/>
      <c r="R56" s="341"/>
      <c r="S56" s="342"/>
      <c r="T56" s="343"/>
      <c r="U56" s="359"/>
      <c r="V56" s="341"/>
      <c r="W56" s="342"/>
      <c r="X56" s="343"/>
      <c r="Y56" s="359"/>
      <c r="Z56" s="341"/>
      <c r="AA56" s="342"/>
      <c r="AB56" s="343"/>
      <c r="AC56" s="359"/>
      <c r="AD56" s="341"/>
      <c r="AE56" s="342"/>
      <c r="AF56" s="343"/>
      <c r="AG56" s="364"/>
      <c r="AH56" s="343"/>
      <c r="AI56" s="343"/>
      <c r="AJ56" s="343"/>
      <c r="AK56" s="364"/>
      <c r="AL56" s="343"/>
      <c r="AM56" s="341"/>
    </row>
    <row r="57" spans="1:39" s="345" customFormat="1">
      <c r="A57" s="341"/>
      <c r="B57" s="341"/>
      <c r="C57" s="341"/>
      <c r="D57" s="355"/>
      <c r="E57" s="341"/>
      <c r="F57" s="342"/>
      <c r="G57" s="343"/>
      <c r="H57" s="355"/>
      <c r="I57" s="355"/>
      <c r="J57" s="341"/>
      <c r="K57" s="342"/>
      <c r="L57" s="343"/>
      <c r="M57" s="355"/>
      <c r="N57" s="344"/>
      <c r="O57" s="342"/>
      <c r="P57" s="343"/>
      <c r="Q57" s="359"/>
      <c r="R57" s="341"/>
      <c r="S57" s="342"/>
      <c r="T57" s="343"/>
      <c r="U57" s="359"/>
      <c r="V57" s="341"/>
      <c r="W57" s="342"/>
      <c r="X57" s="343"/>
      <c r="Y57" s="359"/>
      <c r="Z57" s="341"/>
      <c r="AA57" s="342"/>
      <c r="AB57" s="343"/>
      <c r="AC57" s="359"/>
      <c r="AD57" s="341"/>
      <c r="AE57" s="342"/>
      <c r="AF57" s="343"/>
      <c r="AG57" s="364"/>
      <c r="AH57" s="343"/>
      <c r="AI57" s="343"/>
      <c r="AJ57" s="343"/>
      <c r="AK57" s="364"/>
      <c r="AL57" s="343"/>
      <c r="AM57" s="341"/>
    </row>
    <row r="58" spans="1:39" s="345" customFormat="1">
      <c r="A58" s="341"/>
      <c r="B58" s="341"/>
      <c r="C58" s="341"/>
      <c r="D58" s="355"/>
      <c r="E58" s="341"/>
      <c r="F58" s="342"/>
      <c r="G58" s="343"/>
      <c r="H58" s="355"/>
      <c r="I58" s="355"/>
      <c r="J58" s="341"/>
      <c r="K58" s="342"/>
      <c r="L58" s="343"/>
      <c r="M58" s="355"/>
      <c r="N58" s="344"/>
      <c r="O58" s="342"/>
      <c r="P58" s="343"/>
      <c r="Q58" s="359"/>
      <c r="R58" s="341"/>
      <c r="S58" s="342"/>
      <c r="T58" s="343"/>
      <c r="U58" s="359"/>
      <c r="V58" s="341"/>
      <c r="W58" s="342"/>
      <c r="X58" s="343"/>
      <c r="Y58" s="359"/>
      <c r="Z58" s="341"/>
      <c r="AA58" s="342"/>
      <c r="AB58" s="343"/>
      <c r="AC58" s="359"/>
      <c r="AD58" s="341"/>
      <c r="AE58" s="342"/>
      <c r="AF58" s="343"/>
      <c r="AG58" s="364"/>
      <c r="AH58" s="343"/>
      <c r="AI58" s="343"/>
      <c r="AJ58" s="343"/>
      <c r="AK58" s="364"/>
      <c r="AL58" s="343"/>
      <c r="AM58" s="341"/>
    </row>
    <row r="59" spans="1:39" s="345" customFormat="1">
      <c r="A59" s="341"/>
      <c r="B59" s="341"/>
      <c r="C59" s="341"/>
      <c r="D59" s="355"/>
      <c r="E59" s="341"/>
      <c r="F59" s="342"/>
      <c r="G59" s="343"/>
      <c r="H59" s="355"/>
      <c r="I59" s="355"/>
      <c r="J59" s="341"/>
      <c r="K59" s="342"/>
      <c r="L59" s="343"/>
      <c r="M59" s="355"/>
      <c r="N59" s="344"/>
      <c r="O59" s="342"/>
      <c r="P59" s="343"/>
      <c r="Q59" s="359"/>
      <c r="R59" s="341"/>
      <c r="S59" s="342"/>
      <c r="T59" s="343"/>
      <c r="U59" s="359"/>
      <c r="V59" s="341"/>
      <c r="W59" s="342"/>
      <c r="X59" s="343"/>
      <c r="Y59" s="359"/>
      <c r="Z59" s="341"/>
      <c r="AA59" s="342"/>
      <c r="AB59" s="343"/>
      <c r="AC59" s="359"/>
      <c r="AD59" s="341"/>
      <c r="AE59" s="342"/>
      <c r="AF59" s="343"/>
      <c r="AG59" s="364"/>
      <c r="AH59" s="343"/>
      <c r="AI59" s="343"/>
      <c r="AJ59" s="343"/>
      <c r="AK59" s="364"/>
      <c r="AL59" s="343"/>
      <c r="AM59" s="341"/>
    </row>
    <row r="60" spans="1:39" s="345" customFormat="1">
      <c r="A60" s="341"/>
      <c r="B60" s="341"/>
      <c r="C60" s="341"/>
      <c r="D60" s="355"/>
      <c r="E60" s="341"/>
      <c r="F60" s="342"/>
      <c r="G60" s="343"/>
      <c r="H60" s="355"/>
      <c r="I60" s="355"/>
      <c r="J60" s="341"/>
      <c r="K60" s="342"/>
      <c r="L60" s="343"/>
      <c r="M60" s="355"/>
      <c r="N60" s="344"/>
      <c r="O60" s="342"/>
      <c r="P60" s="343"/>
      <c r="Q60" s="359"/>
      <c r="R60" s="341"/>
      <c r="S60" s="342"/>
      <c r="T60" s="343"/>
      <c r="U60" s="359"/>
      <c r="V60" s="341"/>
      <c r="W60" s="342"/>
      <c r="X60" s="343"/>
      <c r="Y60" s="359"/>
      <c r="Z60" s="341"/>
      <c r="AA60" s="342"/>
      <c r="AB60" s="343"/>
      <c r="AC60" s="359"/>
      <c r="AD60" s="341"/>
      <c r="AE60" s="342"/>
      <c r="AF60" s="343"/>
      <c r="AG60" s="364"/>
      <c r="AH60" s="343"/>
      <c r="AI60" s="343"/>
      <c r="AJ60" s="343"/>
      <c r="AK60" s="364"/>
      <c r="AL60" s="343"/>
      <c r="AM60" s="341"/>
    </row>
    <row r="61" spans="1:39" s="345" customFormat="1">
      <c r="A61" s="341"/>
      <c r="B61" s="341"/>
      <c r="C61" s="341"/>
      <c r="D61" s="355"/>
      <c r="E61" s="341"/>
      <c r="F61" s="342"/>
      <c r="G61" s="343"/>
      <c r="H61" s="355"/>
      <c r="I61" s="355"/>
      <c r="J61" s="341"/>
      <c r="K61" s="342"/>
      <c r="L61" s="343"/>
      <c r="M61" s="355"/>
      <c r="N61" s="344"/>
      <c r="O61" s="342"/>
      <c r="P61" s="343"/>
      <c r="Q61" s="359"/>
      <c r="R61" s="341"/>
      <c r="S61" s="342"/>
      <c r="T61" s="343"/>
      <c r="U61" s="359"/>
      <c r="V61" s="341"/>
      <c r="W61" s="342"/>
      <c r="X61" s="343"/>
      <c r="Y61" s="359"/>
      <c r="Z61" s="341"/>
      <c r="AA61" s="342"/>
      <c r="AB61" s="343"/>
      <c r="AC61" s="359"/>
      <c r="AD61" s="341"/>
      <c r="AE61" s="342"/>
      <c r="AF61" s="343"/>
      <c r="AG61" s="364"/>
      <c r="AH61" s="343"/>
      <c r="AI61" s="343"/>
      <c r="AJ61" s="343"/>
      <c r="AK61" s="364"/>
      <c r="AL61" s="343"/>
      <c r="AM61" s="341"/>
    </row>
    <row r="62" spans="1:39" s="345" customFormat="1">
      <c r="A62" s="341"/>
      <c r="B62" s="341"/>
      <c r="C62" s="341"/>
      <c r="D62" s="355"/>
      <c r="E62" s="341"/>
      <c r="F62" s="342"/>
      <c r="G62" s="343"/>
      <c r="H62" s="355"/>
      <c r="I62" s="355"/>
      <c r="J62" s="341"/>
      <c r="K62" s="342"/>
      <c r="L62" s="343"/>
      <c r="M62" s="355"/>
      <c r="N62" s="344"/>
      <c r="O62" s="342"/>
      <c r="P62" s="343"/>
      <c r="Q62" s="359"/>
      <c r="R62" s="341"/>
      <c r="S62" s="342"/>
      <c r="T62" s="343"/>
      <c r="U62" s="359"/>
      <c r="V62" s="341"/>
      <c r="W62" s="342"/>
      <c r="X62" s="343"/>
      <c r="Y62" s="359"/>
      <c r="Z62" s="341"/>
      <c r="AA62" s="342"/>
      <c r="AB62" s="343"/>
      <c r="AC62" s="359"/>
      <c r="AD62" s="341"/>
      <c r="AE62" s="342"/>
      <c r="AF62" s="343"/>
      <c r="AG62" s="364"/>
      <c r="AH62" s="343"/>
      <c r="AI62" s="343"/>
      <c r="AJ62" s="343"/>
      <c r="AK62" s="364"/>
      <c r="AL62" s="343"/>
      <c r="AM62" s="341"/>
    </row>
    <row r="63" spans="1:39" s="345" customFormat="1">
      <c r="A63" s="341"/>
      <c r="B63" s="341"/>
      <c r="C63" s="341"/>
      <c r="D63" s="355"/>
      <c r="E63" s="341"/>
      <c r="F63" s="342"/>
      <c r="G63" s="343"/>
      <c r="H63" s="355"/>
      <c r="I63" s="355"/>
      <c r="J63" s="341"/>
      <c r="K63" s="342"/>
      <c r="L63" s="343"/>
      <c r="M63" s="355"/>
      <c r="N63" s="344"/>
      <c r="O63" s="342"/>
      <c r="P63" s="343"/>
      <c r="Q63" s="359"/>
      <c r="R63" s="341"/>
      <c r="S63" s="342"/>
      <c r="T63" s="343"/>
      <c r="U63" s="359"/>
      <c r="V63" s="341"/>
      <c r="W63" s="342"/>
      <c r="X63" s="343"/>
      <c r="Y63" s="359"/>
      <c r="Z63" s="341"/>
      <c r="AA63" s="342"/>
      <c r="AB63" s="343"/>
      <c r="AC63" s="359"/>
      <c r="AD63" s="341"/>
      <c r="AE63" s="342"/>
      <c r="AF63" s="343"/>
      <c r="AG63" s="364"/>
      <c r="AH63" s="343"/>
      <c r="AI63" s="343"/>
      <c r="AJ63" s="343"/>
      <c r="AK63" s="364"/>
      <c r="AL63" s="343"/>
      <c r="AM63" s="341"/>
    </row>
    <row r="64" spans="1:39" s="345" customFormat="1">
      <c r="A64" s="341"/>
      <c r="B64" s="341"/>
      <c r="C64" s="341"/>
      <c r="D64" s="355"/>
      <c r="E64" s="341"/>
      <c r="F64" s="342"/>
      <c r="G64" s="343"/>
      <c r="H64" s="355"/>
      <c r="I64" s="355"/>
      <c r="J64" s="341"/>
      <c r="K64" s="342"/>
      <c r="L64" s="343"/>
      <c r="M64" s="355"/>
      <c r="N64" s="344"/>
      <c r="O64" s="342"/>
      <c r="P64" s="343"/>
      <c r="Q64" s="359"/>
      <c r="R64" s="341"/>
      <c r="S64" s="342"/>
      <c r="T64" s="343"/>
      <c r="U64" s="359"/>
      <c r="V64" s="341"/>
      <c r="W64" s="342"/>
      <c r="X64" s="343"/>
      <c r="Y64" s="359"/>
      <c r="Z64" s="341"/>
      <c r="AA64" s="342"/>
      <c r="AB64" s="343"/>
      <c r="AC64" s="359"/>
      <c r="AD64" s="341"/>
      <c r="AE64" s="342"/>
      <c r="AF64" s="343"/>
      <c r="AG64" s="364"/>
      <c r="AH64" s="343"/>
      <c r="AI64" s="343"/>
      <c r="AJ64" s="343"/>
      <c r="AK64" s="364"/>
      <c r="AL64" s="343"/>
      <c r="AM64" s="341"/>
    </row>
    <row r="65" spans="1:39" s="345" customFormat="1">
      <c r="A65" s="341"/>
      <c r="B65" s="341"/>
      <c r="C65" s="341"/>
      <c r="D65" s="355"/>
      <c r="E65" s="341"/>
      <c r="F65" s="342"/>
      <c r="G65" s="343"/>
      <c r="H65" s="355"/>
      <c r="I65" s="355"/>
      <c r="J65" s="341"/>
      <c r="K65" s="342"/>
      <c r="L65" s="343"/>
      <c r="M65" s="355"/>
      <c r="N65" s="344"/>
      <c r="O65" s="342"/>
      <c r="P65" s="343"/>
      <c r="Q65" s="359"/>
      <c r="R65" s="341"/>
      <c r="S65" s="342"/>
      <c r="T65" s="343"/>
      <c r="U65" s="359"/>
      <c r="V65" s="341"/>
      <c r="W65" s="342"/>
      <c r="X65" s="343"/>
      <c r="Y65" s="359"/>
      <c r="Z65" s="341"/>
      <c r="AA65" s="342"/>
      <c r="AB65" s="343"/>
      <c r="AC65" s="359"/>
      <c r="AD65" s="341"/>
      <c r="AE65" s="342"/>
      <c r="AF65" s="343"/>
      <c r="AG65" s="364"/>
      <c r="AH65" s="343"/>
      <c r="AI65" s="343"/>
      <c r="AJ65" s="343"/>
      <c r="AK65" s="364"/>
      <c r="AL65" s="343"/>
      <c r="AM65" s="341"/>
    </row>
    <row r="66" spans="1:39" s="345" customFormat="1">
      <c r="A66" s="341"/>
      <c r="B66" s="341"/>
      <c r="C66" s="341"/>
      <c r="D66" s="355"/>
      <c r="E66" s="341"/>
      <c r="F66" s="342"/>
      <c r="G66" s="343"/>
      <c r="H66" s="355"/>
      <c r="I66" s="355"/>
      <c r="J66" s="341"/>
      <c r="K66" s="342"/>
      <c r="L66" s="343"/>
      <c r="M66" s="355"/>
      <c r="N66" s="344"/>
      <c r="O66" s="342"/>
      <c r="P66" s="343"/>
      <c r="Q66" s="359"/>
      <c r="R66" s="341"/>
      <c r="S66" s="342"/>
      <c r="T66" s="343"/>
      <c r="U66" s="359"/>
      <c r="V66" s="341"/>
      <c r="W66" s="342"/>
      <c r="X66" s="343"/>
      <c r="Y66" s="359"/>
      <c r="Z66" s="341"/>
      <c r="AA66" s="342"/>
      <c r="AB66" s="343"/>
      <c r="AC66" s="359"/>
      <c r="AD66" s="341"/>
      <c r="AE66" s="342"/>
      <c r="AF66" s="343"/>
      <c r="AG66" s="364"/>
      <c r="AH66" s="343"/>
      <c r="AI66" s="343"/>
      <c r="AJ66" s="343"/>
      <c r="AK66" s="364"/>
      <c r="AL66" s="343"/>
      <c r="AM66" s="341"/>
    </row>
    <row r="67" spans="1:39" s="345" customFormat="1">
      <c r="A67" s="341"/>
      <c r="B67" s="341"/>
      <c r="C67" s="341"/>
      <c r="D67" s="355"/>
      <c r="E67" s="341"/>
      <c r="F67" s="342"/>
      <c r="G67" s="343"/>
      <c r="H67" s="355"/>
      <c r="I67" s="355"/>
      <c r="J67" s="341"/>
      <c r="K67" s="342"/>
      <c r="L67" s="343"/>
      <c r="M67" s="355"/>
      <c r="N67" s="344"/>
      <c r="O67" s="342"/>
      <c r="P67" s="343"/>
      <c r="Q67" s="359"/>
      <c r="R67" s="341"/>
      <c r="S67" s="342"/>
      <c r="T67" s="343"/>
      <c r="U67" s="359"/>
      <c r="V67" s="341"/>
      <c r="W67" s="342"/>
      <c r="X67" s="343"/>
      <c r="Y67" s="359"/>
      <c r="Z67" s="341"/>
      <c r="AA67" s="342"/>
      <c r="AB67" s="343"/>
      <c r="AC67" s="359"/>
      <c r="AD67" s="341"/>
      <c r="AE67" s="342"/>
      <c r="AF67" s="343"/>
      <c r="AG67" s="364"/>
      <c r="AH67" s="343"/>
      <c r="AI67" s="343"/>
      <c r="AJ67" s="343"/>
      <c r="AK67" s="364"/>
      <c r="AL67" s="343"/>
      <c r="AM67" s="341"/>
    </row>
    <row r="68" spans="1:39" s="345" customFormat="1">
      <c r="A68" s="341"/>
      <c r="B68" s="341"/>
      <c r="C68" s="341"/>
      <c r="D68" s="355"/>
      <c r="E68" s="341"/>
      <c r="F68" s="342"/>
      <c r="G68" s="343"/>
      <c r="H68" s="355"/>
      <c r="I68" s="355"/>
      <c r="J68" s="341"/>
      <c r="K68" s="342"/>
      <c r="L68" s="343"/>
      <c r="M68" s="355"/>
      <c r="N68" s="344"/>
      <c r="O68" s="342"/>
      <c r="P68" s="343"/>
      <c r="Q68" s="359"/>
      <c r="R68" s="341"/>
      <c r="S68" s="342"/>
      <c r="T68" s="343"/>
      <c r="U68" s="359"/>
      <c r="V68" s="341"/>
      <c r="W68" s="342"/>
      <c r="X68" s="343"/>
      <c r="Y68" s="359"/>
      <c r="Z68" s="341"/>
      <c r="AA68" s="342"/>
      <c r="AB68" s="343"/>
      <c r="AC68" s="359"/>
      <c r="AD68" s="341"/>
      <c r="AE68" s="342"/>
      <c r="AF68" s="343"/>
      <c r="AG68" s="364"/>
      <c r="AH68" s="343"/>
      <c r="AI68" s="343"/>
      <c r="AJ68" s="343"/>
      <c r="AK68" s="364"/>
      <c r="AL68" s="343"/>
      <c r="AM68" s="341"/>
    </row>
    <row r="69" spans="1:39" s="345" customFormat="1">
      <c r="A69" s="341"/>
      <c r="B69" s="341"/>
      <c r="C69" s="341"/>
      <c r="D69" s="355"/>
      <c r="E69" s="341"/>
      <c r="F69" s="342"/>
      <c r="G69" s="343"/>
      <c r="H69" s="355"/>
      <c r="I69" s="355"/>
      <c r="J69" s="341"/>
      <c r="K69" s="342"/>
      <c r="L69" s="343"/>
      <c r="M69" s="355"/>
      <c r="N69" s="344"/>
      <c r="O69" s="342"/>
      <c r="P69" s="343"/>
      <c r="Q69" s="359"/>
      <c r="R69" s="341"/>
      <c r="S69" s="342"/>
      <c r="T69" s="343"/>
      <c r="U69" s="359"/>
      <c r="V69" s="341"/>
      <c r="W69" s="342"/>
      <c r="X69" s="343"/>
      <c r="Y69" s="359"/>
      <c r="Z69" s="341"/>
      <c r="AA69" s="342"/>
      <c r="AB69" s="343"/>
      <c r="AC69" s="359"/>
      <c r="AD69" s="341"/>
      <c r="AE69" s="342"/>
      <c r="AF69" s="343"/>
      <c r="AG69" s="364"/>
      <c r="AH69" s="343"/>
      <c r="AI69" s="343"/>
      <c r="AJ69" s="343"/>
      <c r="AK69" s="364"/>
      <c r="AL69" s="343"/>
      <c r="AM69" s="341"/>
    </row>
    <row r="70" spans="1:39" s="345" customFormat="1">
      <c r="A70" s="341"/>
      <c r="B70" s="341"/>
      <c r="C70" s="341"/>
      <c r="D70" s="355"/>
      <c r="E70" s="341"/>
      <c r="F70" s="342"/>
      <c r="G70" s="343"/>
      <c r="H70" s="355"/>
      <c r="I70" s="355"/>
      <c r="J70" s="341"/>
      <c r="K70" s="342"/>
      <c r="L70" s="343"/>
      <c r="M70" s="355"/>
      <c r="N70" s="344"/>
      <c r="O70" s="342"/>
      <c r="P70" s="343"/>
      <c r="Q70" s="359"/>
      <c r="R70" s="341"/>
      <c r="S70" s="342"/>
      <c r="T70" s="343"/>
      <c r="U70" s="359"/>
      <c r="V70" s="341"/>
      <c r="W70" s="342"/>
      <c r="X70" s="343"/>
      <c r="Y70" s="359"/>
      <c r="Z70" s="341"/>
      <c r="AA70" s="342"/>
      <c r="AB70" s="343"/>
      <c r="AC70" s="359"/>
      <c r="AD70" s="341"/>
      <c r="AE70" s="342"/>
      <c r="AF70" s="343"/>
      <c r="AG70" s="364"/>
      <c r="AH70" s="343"/>
      <c r="AI70" s="343"/>
      <c r="AJ70" s="343"/>
      <c r="AK70" s="364"/>
      <c r="AL70" s="343"/>
      <c r="AM70" s="341"/>
    </row>
    <row r="71" spans="1:39" s="345" customFormat="1">
      <c r="A71" s="341"/>
      <c r="B71" s="341"/>
      <c r="C71" s="341"/>
      <c r="D71" s="355"/>
      <c r="E71" s="341"/>
      <c r="F71" s="342"/>
      <c r="G71" s="343"/>
      <c r="H71" s="355"/>
      <c r="I71" s="355"/>
      <c r="J71" s="341"/>
      <c r="K71" s="342"/>
      <c r="L71" s="343"/>
      <c r="M71" s="355"/>
      <c r="N71" s="344"/>
      <c r="O71" s="342"/>
      <c r="P71" s="343"/>
      <c r="Q71" s="359"/>
      <c r="R71" s="341"/>
      <c r="S71" s="342"/>
      <c r="T71" s="343"/>
      <c r="U71" s="359"/>
      <c r="V71" s="341"/>
      <c r="W71" s="342"/>
      <c r="X71" s="343"/>
      <c r="Y71" s="359"/>
      <c r="Z71" s="341"/>
      <c r="AA71" s="342"/>
      <c r="AB71" s="343"/>
      <c r="AC71" s="359"/>
      <c r="AD71" s="341"/>
      <c r="AE71" s="342"/>
      <c r="AF71" s="343"/>
      <c r="AG71" s="364"/>
      <c r="AH71" s="343"/>
      <c r="AI71" s="343"/>
      <c r="AJ71" s="343"/>
      <c r="AK71" s="364"/>
      <c r="AL71" s="343"/>
      <c r="AM71" s="341"/>
    </row>
    <row r="72" spans="1:39" s="345" customFormat="1">
      <c r="A72" s="341"/>
      <c r="B72" s="341"/>
      <c r="C72" s="341"/>
      <c r="D72" s="355"/>
      <c r="E72" s="341"/>
      <c r="F72" s="342"/>
      <c r="G72" s="343"/>
      <c r="H72" s="355"/>
      <c r="I72" s="355"/>
      <c r="J72" s="341"/>
      <c r="K72" s="342"/>
      <c r="L72" s="343"/>
      <c r="M72" s="355"/>
      <c r="N72" s="344"/>
      <c r="O72" s="342"/>
      <c r="P72" s="343"/>
      <c r="Q72" s="359"/>
      <c r="R72" s="341"/>
      <c r="S72" s="342"/>
      <c r="T72" s="343"/>
      <c r="U72" s="359"/>
      <c r="V72" s="341"/>
      <c r="W72" s="342"/>
      <c r="X72" s="343"/>
      <c r="Y72" s="359"/>
      <c r="Z72" s="341"/>
      <c r="AA72" s="342"/>
      <c r="AB72" s="343"/>
      <c r="AC72" s="359"/>
      <c r="AD72" s="341"/>
      <c r="AE72" s="342"/>
      <c r="AF72" s="343"/>
      <c r="AG72" s="364"/>
      <c r="AH72" s="343"/>
      <c r="AI72" s="343"/>
      <c r="AJ72" s="343"/>
      <c r="AK72" s="364"/>
      <c r="AL72" s="343"/>
      <c r="AM72" s="341"/>
    </row>
    <row r="73" spans="1:39" s="345" customFormat="1">
      <c r="A73" s="341"/>
      <c r="B73" s="341"/>
      <c r="C73" s="341"/>
      <c r="D73" s="355"/>
      <c r="E73" s="341"/>
      <c r="F73" s="342"/>
      <c r="G73" s="343"/>
      <c r="H73" s="355"/>
      <c r="I73" s="355"/>
      <c r="J73" s="341"/>
      <c r="K73" s="342"/>
      <c r="L73" s="343"/>
      <c r="M73" s="355"/>
      <c r="N73" s="344"/>
      <c r="O73" s="342"/>
      <c r="P73" s="343"/>
      <c r="Q73" s="359"/>
      <c r="R73" s="341"/>
      <c r="S73" s="342"/>
      <c r="T73" s="343"/>
      <c r="U73" s="359"/>
      <c r="V73" s="341"/>
      <c r="W73" s="342"/>
      <c r="X73" s="343"/>
      <c r="Y73" s="359"/>
      <c r="Z73" s="341"/>
      <c r="AA73" s="342"/>
      <c r="AB73" s="343"/>
      <c r="AC73" s="359"/>
      <c r="AD73" s="341"/>
      <c r="AE73" s="342"/>
      <c r="AF73" s="343"/>
      <c r="AG73" s="364"/>
      <c r="AH73" s="343"/>
      <c r="AI73" s="343"/>
      <c r="AJ73" s="343"/>
      <c r="AK73" s="364"/>
      <c r="AL73" s="343"/>
      <c r="AM73" s="341"/>
    </row>
    <row r="74" spans="1:39" s="345" customFormat="1">
      <c r="A74" s="341"/>
      <c r="B74" s="341"/>
      <c r="C74" s="341"/>
      <c r="D74" s="355"/>
      <c r="E74" s="341"/>
      <c r="F74" s="342"/>
      <c r="G74" s="343"/>
      <c r="H74" s="355"/>
      <c r="I74" s="355"/>
      <c r="J74" s="341"/>
      <c r="K74" s="342"/>
      <c r="L74" s="343"/>
      <c r="M74" s="355"/>
      <c r="N74" s="344"/>
      <c r="O74" s="342"/>
      <c r="P74" s="343"/>
      <c r="Q74" s="359"/>
      <c r="R74" s="341"/>
      <c r="S74" s="342"/>
      <c r="T74" s="343"/>
      <c r="U74" s="359"/>
      <c r="V74" s="341"/>
      <c r="W74" s="342"/>
      <c r="X74" s="343"/>
      <c r="Y74" s="359"/>
      <c r="Z74" s="341"/>
      <c r="AA74" s="342"/>
      <c r="AB74" s="343"/>
      <c r="AC74" s="359"/>
      <c r="AD74" s="341"/>
      <c r="AE74" s="342"/>
      <c r="AF74" s="343"/>
      <c r="AG74" s="364"/>
      <c r="AH74" s="343"/>
      <c r="AI74" s="343"/>
      <c r="AJ74" s="343"/>
      <c r="AK74" s="364"/>
      <c r="AL74" s="343"/>
      <c r="AM74" s="341"/>
    </row>
    <row r="75" spans="1:39" s="345" customFormat="1">
      <c r="A75" s="341"/>
      <c r="B75" s="341"/>
      <c r="C75" s="341"/>
      <c r="D75" s="355"/>
      <c r="E75" s="341"/>
      <c r="F75" s="342"/>
      <c r="G75" s="343"/>
      <c r="H75" s="355"/>
      <c r="I75" s="355"/>
      <c r="J75" s="341"/>
      <c r="K75" s="342"/>
      <c r="L75" s="343"/>
      <c r="M75" s="355"/>
      <c r="N75" s="344"/>
      <c r="O75" s="342"/>
      <c r="P75" s="343"/>
      <c r="Q75" s="359"/>
      <c r="R75" s="341"/>
      <c r="S75" s="342"/>
      <c r="T75" s="343"/>
      <c r="U75" s="359"/>
      <c r="V75" s="341"/>
      <c r="W75" s="342"/>
      <c r="X75" s="343"/>
      <c r="Y75" s="359"/>
      <c r="Z75" s="341"/>
      <c r="AA75" s="342"/>
      <c r="AB75" s="343"/>
      <c r="AC75" s="359"/>
      <c r="AD75" s="341"/>
      <c r="AE75" s="342"/>
      <c r="AF75" s="343"/>
      <c r="AG75" s="364"/>
      <c r="AH75" s="343"/>
      <c r="AI75" s="343"/>
      <c r="AJ75" s="343"/>
      <c r="AK75" s="364"/>
      <c r="AL75" s="343"/>
      <c r="AM75" s="341"/>
    </row>
    <row r="76" spans="1:39" s="345" customFormat="1">
      <c r="A76" s="341"/>
      <c r="B76" s="341"/>
      <c r="C76" s="341"/>
      <c r="D76" s="355"/>
      <c r="E76" s="341"/>
      <c r="F76" s="342"/>
      <c r="G76" s="343"/>
      <c r="H76" s="355"/>
      <c r="I76" s="355"/>
      <c r="J76" s="341"/>
      <c r="K76" s="342"/>
      <c r="L76" s="343"/>
      <c r="M76" s="355"/>
      <c r="N76" s="344"/>
      <c r="O76" s="342"/>
      <c r="P76" s="343"/>
      <c r="Q76" s="359"/>
      <c r="R76" s="341"/>
      <c r="S76" s="342"/>
      <c r="T76" s="343"/>
      <c r="U76" s="359"/>
      <c r="V76" s="341"/>
      <c r="W76" s="342"/>
      <c r="X76" s="343"/>
      <c r="Y76" s="359"/>
      <c r="Z76" s="341"/>
      <c r="AA76" s="342"/>
      <c r="AB76" s="343"/>
      <c r="AC76" s="359"/>
      <c r="AD76" s="341"/>
      <c r="AE76" s="342"/>
      <c r="AF76" s="343"/>
      <c r="AG76" s="364"/>
      <c r="AH76" s="343"/>
      <c r="AI76" s="343"/>
      <c r="AJ76" s="343"/>
      <c r="AK76" s="364"/>
      <c r="AL76" s="343"/>
      <c r="AM76" s="341"/>
    </row>
    <row r="77" spans="1:39" s="345" customFormat="1">
      <c r="A77" s="341"/>
      <c r="B77" s="341"/>
      <c r="C77" s="341"/>
      <c r="D77" s="355"/>
      <c r="E77" s="341"/>
      <c r="F77" s="342"/>
      <c r="G77" s="343"/>
      <c r="H77" s="355"/>
      <c r="I77" s="355"/>
      <c r="J77" s="341"/>
      <c r="K77" s="342"/>
      <c r="L77" s="343"/>
      <c r="M77" s="355"/>
      <c r="N77" s="344"/>
      <c r="O77" s="342"/>
      <c r="P77" s="343"/>
      <c r="Q77" s="359"/>
      <c r="R77" s="341"/>
      <c r="S77" s="342"/>
      <c r="T77" s="343"/>
      <c r="U77" s="359"/>
      <c r="V77" s="341"/>
      <c r="W77" s="342"/>
      <c r="X77" s="343"/>
      <c r="Y77" s="359"/>
      <c r="Z77" s="341"/>
      <c r="AA77" s="342"/>
      <c r="AB77" s="343"/>
      <c r="AC77" s="359"/>
      <c r="AD77" s="341"/>
      <c r="AE77" s="342"/>
      <c r="AF77" s="343"/>
      <c r="AG77" s="364"/>
      <c r="AH77" s="343"/>
      <c r="AI77" s="343"/>
      <c r="AJ77" s="343"/>
      <c r="AK77" s="364"/>
      <c r="AL77" s="343"/>
      <c r="AM77" s="341"/>
    </row>
    <row r="78" spans="1:39" s="345" customFormat="1">
      <c r="A78" s="341"/>
      <c r="B78" s="341"/>
      <c r="C78" s="341"/>
      <c r="D78" s="355"/>
      <c r="E78" s="341"/>
      <c r="F78" s="342"/>
      <c r="G78" s="343"/>
      <c r="H78" s="355"/>
      <c r="I78" s="355"/>
      <c r="J78" s="341"/>
      <c r="K78" s="342"/>
      <c r="L78" s="343"/>
      <c r="M78" s="355"/>
      <c r="N78" s="344"/>
      <c r="O78" s="342"/>
      <c r="P78" s="343"/>
      <c r="Q78" s="359"/>
      <c r="R78" s="341"/>
      <c r="S78" s="342"/>
      <c r="T78" s="343"/>
      <c r="U78" s="359"/>
      <c r="V78" s="341"/>
      <c r="W78" s="342"/>
      <c r="X78" s="343"/>
      <c r="Y78" s="359"/>
      <c r="Z78" s="341"/>
      <c r="AA78" s="342"/>
      <c r="AB78" s="343"/>
      <c r="AC78" s="359"/>
      <c r="AD78" s="341"/>
      <c r="AE78" s="342"/>
      <c r="AF78" s="343"/>
      <c r="AG78" s="364"/>
      <c r="AH78" s="343"/>
      <c r="AI78" s="343"/>
      <c r="AJ78" s="343"/>
      <c r="AK78" s="364"/>
      <c r="AL78" s="343"/>
      <c r="AM78" s="341"/>
    </row>
    <row r="79" spans="1:39" s="345" customFormat="1">
      <c r="A79" s="341"/>
      <c r="B79" s="341"/>
      <c r="C79" s="341"/>
      <c r="D79" s="355"/>
      <c r="E79" s="341"/>
      <c r="F79" s="342"/>
      <c r="G79" s="343"/>
      <c r="H79" s="355"/>
      <c r="I79" s="355"/>
      <c r="J79" s="341"/>
      <c r="K79" s="342"/>
      <c r="L79" s="343"/>
      <c r="M79" s="355"/>
      <c r="N79" s="344"/>
      <c r="O79" s="342"/>
      <c r="P79" s="343"/>
      <c r="Q79" s="359"/>
      <c r="R79" s="341"/>
      <c r="S79" s="342"/>
      <c r="T79" s="343"/>
      <c r="U79" s="359"/>
      <c r="V79" s="341"/>
      <c r="W79" s="342"/>
      <c r="X79" s="343"/>
      <c r="Y79" s="359"/>
      <c r="Z79" s="341"/>
      <c r="AA79" s="342"/>
      <c r="AB79" s="343"/>
      <c r="AC79" s="359"/>
      <c r="AD79" s="341"/>
      <c r="AE79" s="342"/>
      <c r="AF79" s="343"/>
      <c r="AG79" s="364"/>
      <c r="AH79" s="343"/>
      <c r="AI79" s="343"/>
      <c r="AJ79" s="343"/>
      <c r="AK79" s="364"/>
      <c r="AL79" s="343"/>
      <c r="AM79" s="341"/>
    </row>
    <row r="80" spans="1:39" s="345" customFormat="1">
      <c r="A80" s="341"/>
      <c r="B80" s="341"/>
      <c r="C80" s="341"/>
      <c r="D80" s="355"/>
      <c r="E80" s="341"/>
      <c r="F80" s="342"/>
      <c r="G80" s="343"/>
      <c r="H80" s="355"/>
      <c r="I80" s="355"/>
      <c r="J80" s="341"/>
      <c r="K80" s="342"/>
      <c r="L80" s="343"/>
      <c r="M80" s="355"/>
      <c r="N80" s="344"/>
      <c r="O80" s="342"/>
      <c r="P80" s="343"/>
      <c r="Q80" s="359"/>
      <c r="R80" s="341"/>
      <c r="S80" s="342"/>
      <c r="T80" s="343"/>
      <c r="U80" s="359"/>
      <c r="V80" s="341"/>
      <c r="W80" s="342"/>
      <c r="X80" s="343"/>
      <c r="Y80" s="359"/>
      <c r="Z80" s="341"/>
      <c r="AA80" s="342"/>
      <c r="AB80" s="343"/>
      <c r="AC80" s="359"/>
      <c r="AD80" s="341"/>
      <c r="AE80" s="342"/>
      <c r="AF80" s="343"/>
      <c r="AG80" s="364"/>
      <c r="AH80" s="343"/>
      <c r="AI80" s="343"/>
      <c r="AJ80" s="343"/>
      <c r="AK80" s="364"/>
      <c r="AL80" s="343"/>
      <c r="AM80" s="341"/>
    </row>
    <row r="81" spans="1:39" s="345" customFormat="1">
      <c r="A81" s="341"/>
      <c r="B81" s="341"/>
      <c r="C81" s="341"/>
      <c r="D81" s="355"/>
      <c r="E81" s="341"/>
      <c r="F81" s="342"/>
      <c r="G81" s="343"/>
      <c r="H81" s="355"/>
      <c r="I81" s="355"/>
      <c r="J81" s="341"/>
      <c r="K81" s="342"/>
      <c r="L81" s="343"/>
      <c r="M81" s="355"/>
      <c r="N81" s="344"/>
      <c r="O81" s="342"/>
      <c r="P81" s="343"/>
      <c r="Q81" s="359"/>
      <c r="R81" s="341"/>
      <c r="S81" s="342"/>
      <c r="T81" s="343"/>
      <c r="U81" s="359"/>
      <c r="V81" s="341"/>
      <c r="W81" s="342"/>
      <c r="X81" s="343"/>
      <c r="Y81" s="359"/>
      <c r="Z81" s="341"/>
      <c r="AA81" s="342"/>
      <c r="AB81" s="343"/>
      <c r="AC81" s="359"/>
      <c r="AD81" s="341"/>
      <c r="AE81" s="342"/>
      <c r="AF81" s="343"/>
      <c r="AG81" s="364"/>
      <c r="AH81" s="343"/>
      <c r="AI81" s="343"/>
      <c r="AJ81" s="343"/>
      <c r="AK81" s="364"/>
      <c r="AL81" s="343"/>
      <c r="AM81" s="341"/>
    </row>
    <row r="82" spans="1:39" s="345" customFormat="1">
      <c r="A82" s="341"/>
      <c r="B82" s="341"/>
      <c r="C82" s="341"/>
      <c r="D82" s="355"/>
      <c r="E82" s="341"/>
      <c r="F82" s="342"/>
      <c r="G82" s="343"/>
      <c r="H82" s="355"/>
      <c r="I82" s="355"/>
      <c r="J82" s="341"/>
      <c r="K82" s="342"/>
      <c r="L82" s="343"/>
      <c r="M82" s="355"/>
      <c r="N82" s="344"/>
      <c r="O82" s="342"/>
      <c r="P82" s="343"/>
      <c r="Q82" s="359"/>
      <c r="R82" s="341"/>
      <c r="S82" s="342"/>
      <c r="T82" s="343"/>
      <c r="U82" s="359"/>
      <c r="V82" s="341"/>
      <c r="W82" s="342"/>
      <c r="X82" s="343"/>
      <c r="Y82" s="359"/>
      <c r="Z82" s="341"/>
      <c r="AA82" s="342"/>
      <c r="AB82" s="343"/>
      <c r="AC82" s="359"/>
      <c r="AD82" s="341"/>
      <c r="AE82" s="342"/>
      <c r="AF82" s="343"/>
      <c r="AG82" s="364"/>
      <c r="AH82" s="343"/>
      <c r="AI82" s="343"/>
      <c r="AJ82" s="343"/>
      <c r="AK82" s="364"/>
      <c r="AL82" s="343"/>
      <c r="AM82" s="341"/>
    </row>
    <row r="83" spans="1:39" s="345" customFormat="1">
      <c r="A83" s="341"/>
      <c r="B83" s="341"/>
      <c r="C83" s="341"/>
      <c r="D83" s="355"/>
      <c r="E83" s="341"/>
      <c r="F83" s="342"/>
      <c r="G83" s="343"/>
      <c r="H83" s="355"/>
      <c r="I83" s="355"/>
      <c r="J83" s="341"/>
      <c r="K83" s="342"/>
      <c r="L83" s="343"/>
      <c r="M83" s="355"/>
      <c r="N83" s="344"/>
      <c r="O83" s="342"/>
      <c r="P83" s="343"/>
      <c r="Q83" s="359"/>
      <c r="R83" s="341"/>
      <c r="S83" s="342"/>
      <c r="T83" s="343"/>
      <c r="U83" s="359"/>
      <c r="V83" s="341"/>
      <c r="W83" s="342"/>
      <c r="X83" s="343"/>
      <c r="Y83" s="359"/>
      <c r="Z83" s="341"/>
      <c r="AA83" s="342"/>
      <c r="AB83" s="343"/>
      <c r="AC83" s="359"/>
      <c r="AD83" s="341"/>
      <c r="AE83" s="342"/>
      <c r="AF83" s="343"/>
      <c r="AG83" s="364"/>
      <c r="AH83" s="343"/>
      <c r="AI83" s="343"/>
      <c r="AJ83" s="343"/>
      <c r="AK83" s="364"/>
      <c r="AL83" s="343"/>
      <c r="AM83" s="341"/>
    </row>
    <row r="84" spans="1:39" s="345" customFormat="1">
      <c r="A84" s="341"/>
      <c r="B84" s="341"/>
      <c r="C84" s="341"/>
      <c r="D84" s="355"/>
      <c r="E84" s="341"/>
      <c r="F84" s="342"/>
      <c r="G84" s="343"/>
      <c r="H84" s="355"/>
      <c r="I84" s="355"/>
      <c r="J84" s="341"/>
      <c r="K84" s="342"/>
      <c r="L84" s="343"/>
      <c r="M84" s="355"/>
      <c r="N84" s="344"/>
      <c r="O84" s="342"/>
      <c r="P84" s="343"/>
      <c r="Q84" s="359"/>
      <c r="R84" s="341"/>
      <c r="S84" s="342"/>
      <c r="T84" s="343"/>
      <c r="U84" s="359"/>
      <c r="V84" s="341"/>
      <c r="W84" s="342"/>
      <c r="X84" s="343"/>
      <c r="Y84" s="359"/>
      <c r="Z84" s="341"/>
      <c r="AA84" s="342"/>
      <c r="AB84" s="343"/>
      <c r="AC84" s="359"/>
      <c r="AD84" s="341"/>
      <c r="AE84" s="342"/>
      <c r="AF84" s="343"/>
      <c r="AG84" s="364"/>
      <c r="AH84" s="343"/>
      <c r="AI84" s="343"/>
      <c r="AJ84" s="343"/>
      <c r="AK84" s="364"/>
      <c r="AL84" s="343"/>
      <c r="AM84" s="341"/>
    </row>
    <row r="85" spans="1:39" s="345" customFormat="1">
      <c r="A85" s="341"/>
      <c r="B85" s="341"/>
      <c r="C85" s="341"/>
      <c r="D85" s="355"/>
      <c r="E85" s="341"/>
      <c r="F85" s="342"/>
      <c r="G85" s="343"/>
      <c r="H85" s="355"/>
      <c r="I85" s="355"/>
      <c r="J85" s="341"/>
      <c r="K85" s="342"/>
      <c r="L85" s="343"/>
      <c r="M85" s="355"/>
      <c r="N85" s="344"/>
      <c r="O85" s="342"/>
      <c r="P85" s="343"/>
      <c r="Q85" s="359"/>
      <c r="R85" s="341"/>
      <c r="S85" s="342"/>
      <c r="T85" s="343"/>
      <c r="U85" s="359"/>
      <c r="V85" s="341"/>
      <c r="W85" s="342"/>
      <c r="X85" s="343"/>
      <c r="Y85" s="359"/>
      <c r="Z85" s="341"/>
      <c r="AA85" s="342"/>
      <c r="AB85" s="343"/>
      <c r="AC85" s="359"/>
      <c r="AD85" s="341"/>
      <c r="AE85" s="342"/>
      <c r="AF85" s="343"/>
      <c r="AG85" s="364"/>
      <c r="AH85" s="343"/>
      <c r="AI85" s="343"/>
      <c r="AJ85" s="343"/>
      <c r="AK85" s="364"/>
      <c r="AL85" s="343"/>
      <c r="AM85" s="341"/>
    </row>
    <row r="86" spans="1:39" s="345" customFormat="1">
      <c r="A86" s="341"/>
      <c r="B86" s="341"/>
      <c r="C86" s="341"/>
      <c r="D86" s="355"/>
      <c r="E86" s="341"/>
      <c r="F86" s="342"/>
      <c r="G86" s="343"/>
      <c r="H86" s="355"/>
      <c r="I86" s="355"/>
      <c r="J86" s="341"/>
      <c r="K86" s="342"/>
      <c r="L86" s="343"/>
      <c r="M86" s="355"/>
      <c r="N86" s="344"/>
      <c r="O86" s="342"/>
      <c r="P86" s="343"/>
      <c r="Q86" s="359"/>
      <c r="R86" s="341"/>
      <c r="S86" s="342"/>
      <c r="T86" s="343"/>
      <c r="U86" s="359"/>
      <c r="V86" s="341"/>
      <c r="W86" s="342"/>
      <c r="X86" s="343"/>
      <c r="Y86" s="359"/>
      <c r="Z86" s="341"/>
      <c r="AA86" s="342"/>
      <c r="AB86" s="343"/>
      <c r="AC86" s="359"/>
      <c r="AD86" s="341"/>
      <c r="AE86" s="342"/>
      <c r="AF86" s="343"/>
      <c r="AG86" s="364"/>
      <c r="AH86" s="343"/>
      <c r="AI86" s="343"/>
      <c r="AJ86" s="343"/>
      <c r="AK86" s="364"/>
      <c r="AL86" s="343"/>
      <c r="AM86" s="341"/>
    </row>
    <row r="87" spans="1:39" s="345" customFormat="1">
      <c r="A87" s="341"/>
      <c r="B87" s="341"/>
      <c r="C87" s="341"/>
      <c r="D87" s="355"/>
      <c r="E87" s="341"/>
      <c r="F87" s="342"/>
      <c r="G87" s="343"/>
      <c r="H87" s="355"/>
      <c r="I87" s="355"/>
      <c r="J87" s="341"/>
      <c r="K87" s="342"/>
      <c r="L87" s="343"/>
      <c r="M87" s="355"/>
      <c r="N87" s="344"/>
      <c r="O87" s="342"/>
      <c r="P87" s="343"/>
      <c r="Q87" s="359"/>
      <c r="R87" s="341"/>
      <c r="S87" s="342"/>
      <c r="T87" s="343"/>
      <c r="U87" s="359"/>
      <c r="V87" s="341"/>
      <c r="W87" s="342"/>
      <c r="X87" s="343"/>
      <c r="Y87" s="359"/>
      <c r="Z87" s="341"/>
      <c r="AA87" s="342"/>
      <c r="AB87" s="343"/>
      <c r="AC87" s="359"/>
      <c r="AD87" s="341"/>
      <c r="AE87" s="342"/>
      <c r="AF87" s="343"/>
      <c r="AG87" s="364"/>
      <c r="AH87" s="343"/>
      <c r="AI87" s="343"/>
      <c r="AJ87" s="343"/>
      <c r="AK87" s="364"/>
      <c r="AL87" s="343"/>
      <c r="AM87" s="341"/>
    </row>
    <row r="88" spans="1:39" s="345" customFormat="1">
      <c r="A88" s="341"/>
      <c r="B88" s="341"/>
      <c r="C88" s="341"/>
      <c r="D88" s="355"/>
      <c r="E88" s="341"/>
      <c r="F88" s="342"/>
      <c r="G88" s="343"/>
      <c r="H88" s="355"/>
      <c r="I88" s="355"/>
      <c r="J88" s="341"/>
      <c r="K88" s="342"/>
      <c r="L88" s="343"/>
      <c r="M88" s="355"/>
      <c r="N88" s="344"/>
      <c r="O88" s="342"/>
      <c r="P88" s="343"/>
      <c r="Q88" s="359"/>
      <c r="R88" s="341"/>
      <c r="S88" s="342"/>
      <c r="T88" s="343"/>
      <c r="U88" s="359"/>
      <c r="V88" s="341"/>
      <c r="W88" s="342"/>
      <c r="X88" s="343"/>
      <c r="Y88" s="359"/>
      <c r="Z88" s="341"/>
      <c r="AA88" s="342"/>
      <c r="AB88" s="343"/>
      <c r="AC88" s="359"/>
      <c r="AD88" s="341"/>
      <c r="AE88" s="342"/>
      <c r="AF88" s="343"/>
      <c r="AG88" s="364"/>
      <c r="AH88" s="343"/>
      <c r="AI88" s="343"/>
      <c r="AJ88" s="343"/>
      <c r="AK88" s="364"/>
      <c r="AL88" s="343"/>
      <c r="AM88" s="341"/>
    </row>
    <row r="89" spans="1:39" s="345" customFormat="1">
      <c r="A89" s="341"/>
      <c r="B89" s="341"/>
      <c r="C89" s="341"/>
      <c r="D89" s="355"/>
      <c r="E89" s="341"/>
      <c r="F89" s="342"/>
      <c r="G89" s="343"/>
      <c r="H89" s="355"/>
      <c r="I89" s="355"/>
      <c r="J89" s="341"/>
      <c r="K89" s="342"/>
      <c r="L89" s="343"/>
      <c r="M89" s="355"/>
      <c r="N89" s="344"/>
      <c r="O89" s="342"/>
      <c r="P89" s="343"/>
      <c r="Q89" s="359"/>
      <c r="R89" s="341"/>
      <c r="S89" s="342"/>
      <c r="T89" s="343"/>
      <c r="U89" s="359"/>
      <c r="V89" s="341"/>
      <c r="W89" s="342"/>
      <c r="X89" s="343"/>
      <c r="Y89" s="359"/>
      <c r="Z89" s="341"/>
      <c r="AA89" s="342"/>
      <c r="AB89" s="343"/>
      <c r="AC89" s="359"/>
      <c r="AD89" s="341"/>
      <c r="AE89" s="342"/>
      <c r="AF89" s="343"/>
      <c r="AG89" s="364"/>
      <c r="AH89" s="343"/>
      <c r="AI89" s="343"/>
      <c r="AJ89" s="343"/>
      <c r="AK89" s="364"/>
      <c r="AL89" s="343"/>
      <c r="AM89" s="341"/>
    </row>
    <row r="90" spans="1:39" s="345" customFormat="1">
      <c r="A90" s="341"/>
      <c r="B90" s="341"/>
      <c r="C90" s="341"/>
      <c r="D90" s="355"/>
      <c r="E90" s="341"/>
      <c r="F90" s="342"/>
      <c r="G90" s="343"/>
      <c r="H90" s="355"/>
      <c r="I90" s="355"/>
      <c r="J90" s="341"/>
      <c r="K90" s="342"/>
      <c r="L90" s="343"/>
      <c r="M90" s="355"/>
      <c r="N90" s="344"/>
      <c r="O90" s="342"/>
      <c r="P90" s="343"/>
      <c r="Q90" s="359"/>
      <c r="R90" s="341"/>
      <c r="S90" s="342"/>
      <c r="T90" s="343"/>
      <c r="U90" s="359"/>
      <c r="V90" s="341"/>
      <c r="W90" s="342"/>
      <c r="X90" s="343"/>
      <c r="Y90" s="359"/>
      <c r="Z90" s="341"/>
      <c r="AA90" s="342"/>
      <c r="AB90" s="343"/>
      <c r="AC90" s="359"/>
      <c r="AD90" s="341"/>
      <c r="AE90" s="342"/>
      <c r="AF90" s="343"/>
      <c r="AG90" s="364"/>
      <c r="AH90" s="343"/>
      <c r="AI90" s="343"/>
      <c r="AJ90" s="343"/>
      <c r="AK90" s="364"/>
      <c r="AL90" s="343"/>
      <c r="AM90" s="341"/>
    </row>
    <row r="91" spans="1:39" s="345" customFormat="1">
      <c r="A91" s="341"/>
      <c r="B91" s="341"/>
      <c r="C91" s="341"/>
      <c r="D91" s="355"/>
      <c r="E91" s="341"/>
      <c r="F91" s="342"/>
      <c r="G91" s="343"/>
      <c r="H91" s="355"/>
      <c r="I91" s="355"/>
      <c r="J91" s="341"/>
      <c r="K91" s="342"/>
      <c r="L91" s="343"/>
      <c r="M91" s="355"/>
      <c r="N91" s="344"/>
      <c r="O91" s="342"/>
      <c r="P91" s="343"/>
      <c r="Q91" s="359"/>
      <c r="R91" s="341"/>
      <c r="S91" s="342"/>
      <c r="T91" s="343"/>
      <c r="U91" s="359"/>
      <c r="V91" s="341"/>
      <c r="W91" s="342"/>
      <c r="X91" s="343"/>
      <c r="Y91" s="359"/>
      <c r="Z91" s="341"/>
      <c r="AA91" s="342"/>
      <c r="AB91" s="343"/>
      <c r="AC91" s="359"/>
      <c r="AD91" s="341"/>
      <c r="AE91" s="342"/>
      <c r="AF91" s="343"/>
      <c r="AG91" s="364"/>
      <c r="AH91" s="343"/>
      <c r="AI91" s="343"/>
      <c r="AJ91" s="343"/>
      <c r="AK91" s="364"/>
      <c r="AL91" s="343"/>
      <c r="AM91" s="341"/>
    </row>
    <row r="92" spans="1:39" s="345" customFormat="1">
      <c r="A92" s="341"/>
      <c r="B92" s="341"/>
      <c r="C92" s="341"/>
      <c r="D92" s="355"/>
      <c r="E92" s="341"/>
      <c r="F92" s="342"/>
      <c r="G92" s="343"/>
      <c r="H92" s="355"/>
      <c r="I92" s="355"/>
      <c r="J92" s="341"/>
      <c r="K92" s="342"/>
      <c r="L92" s="343"/>
      <c r="M92" s="355"/>
      <c r="N92" s="344"/>
      <c r="O92" s="342"/>
      <c r="P92" s="343"/>
      <c r="Q92" s="359"/>
      <c r="R92" s="341"/>
      <c r="S92" s="342"/>
      <c r="T92" s="343"/>
      <c r="U92" s="359"/>
      <c r="V92" s="341"/>
      <c r="W92" s="342"/>
      <c r="X92" s="343"/>
      <c r="Y92" s="359"/>
      <c r="Z92" s="341"/>
      <c r="AA92" s="342"/>
      <c r="AB92" s="343"/>
      <c r="AC92" s="359"/>
      <c r="AD92" s="341"/>
      <c r="AE92" s="342"/>
      <c r="AF92" s="343"/>
      <c r="AG92" s="364"/>
      <c r="AH92" s="343"/>
      <c r="AI92" s="343"/>
      <c r="AJ92" s="343"/>
      <c r="AK92" s="364"/>
      <c r="AL92" s="343"/>
      <c r="AM92" s="341"/>
    </row>
    <row r="93" spans="1:39" s="345" customFormat="1">
      <c r="A93" s="341"/>
      <c r="B93" s="341"/>
      <c r="C93" s="341"/>
      <c r="D93" s="355"/>
      <c r="E93" s="341"/>
      <c r="F93" s="342"/>
      <c r="G93" s="343"/>
      <c r="H93" s="355"/>
      <c r="I93" s="355"/>
      <c r="J93" s="341"/>
      <c r="K93" s="342"/>
      <c r="L93" s="343"/>
      <c r="M93" s="355"/>
      <c r="N93" s="344"/>
      <c r="O93" s="342"/>
      <c r="P93" s="343"/>
      <c r="Q93" s="359"/>
      <c r="R93" s="341"/>
      <c r="S93" s="342"/>
      <c r="T93" s="343"/>
      <c r="U93" s="359"/>
      <c r="V93" s="341"/>
      <c r="W93" s="342"/>
      <c r="X93" s="343"/>
      <c r="Y93" s="359"/>
      <c r="Z93" s="341"/>
      <c r="AA93" s="342"/>
      <c r="AB93" s="343"/>
      <c r="AC93" s="359"/>
      <c r="AD93" s="341"/>
      <c r="AE93" s="342"/>
      <c r="AF93" s="343"/>
      <c r="AG93" s="364"/>
      <c r="AH93" s="343"/>
      <c r="AI93" s="343"/>
      <c r="AJ93" s="343"/>
      <c r="AK93" s="364"/>
      <c r="AL93" s="343"/>
      <c r="AM93" s="341"/>
    </row>
    <row r="94" spans="1:39" s="345" customFormat="1">
      <c r="A94" s="341"/>
      <c r="B94" s="341"/>
      <c r="C94" s="341"/>
      <c r="D94" s="355"/>
      <c r="E94" s="341"/>
      <c r="F94" s="342"/>
      <c r="G94" s="343"/>
      <c r="H94" s="355"/>
      <c r="I94" s="355"/>
      <c r="J94" s="341"/>
      <c r="K94" s="342"/>
      <c r="L94" s="343"/>
      <c r="M94" s="355"/>
      <c r="N94" s="344"/>
      <c r="O94" s="342"/>
      <c r="P94" s="343"/>
      <c r="Q94" s="359"/>
      <c r="R94" s="341"/>
      <c r="S94" s="342"/>
      <c r="T94" s="343"/>
      <c r="U94" s="359"/>
      <c r="V94" s="341"/>
      <c r="W94" s="342"/>
      <c r="X94" s="343"/>
      <c r="Y94" s="359"/>
      <c r="Z94" s="341"/>
      <c r="AA94" s="342"/>
      <c r="AB94" s="343"/>
      <c r="AC94" s="359"/>
      <c r="AD94" s="341"/>
      <c r="AE94" s="342"/>
      <c r="AF94" s="343"/>
      <c r="AG94" s="364"/>
      <c r="AH94" s="343"/>
      <c r="AI94" s="343"/>
      <c r="AJ94" s="343"/>
      <c r="AK94" s="364"/>
      <c r="AL94" s="343"/>
      <c r="AM94" s="341"/>
    </row>
    <row r="95" spans="1:39" s="345" customFormat="1">
      <c r="A95" s="341"/>
      <c r="B95" s="341"/>
      <c r="C95" s="341"/>
      <c r="D95" s="355"/>
      <c r="E95" s="341"/>
      <c r="F95" s="342"/>
      <c r="G95" s="343"/>
      <c r="H95" s="355"/>
      <c r="I95" s="355"/>
      <c r="J95" s="341"/>
      <c r="K95" s="342"/>
      <c r="L95" s="343"/>
      <c r="M95" s="355"/>
      <c r="N95" s="344"/>
      <c r="O95" s="342"/>
      <c r="P95" s="343"/>
      <c r="Q95" s="359"/>
      <c r="R95" s="341"/>
      <c r="S95" s="342"/>
      <c r="T95" s="343"/>
      <c r="U95" s="359"/>
      <c r="V95" s="341"/>
      <c r="W95" s="342"/>
      <c r="X95" s="343"/>
      <c r="Y95" s="359"/>
      <c r="Z95" s="341"/>
      <c r="AA95" s="342"/>
      <c r="AB95" s="343"/>
      <c r="AC95" s="359"/>
      <c r="AD95" s="341"/>
      <c r="AE95" s="342"/>
      <c r="AF95" s="343"/>
      <c r="AG95" s="364"/>
      <c r="AH95" s="343"/>
      <c r="AI95" s="343"/>
      <c r="AJ95" s="343"/>
      <c r="AK95" s="364"/>
      <c r="AL95" s="343"/>
      <c r="AM95" s="341"/>
    </row>
    <row r="96" spans="1:39" s="345" customFormat="1">
      <c r="A96" s="341"/>
      <c r="B96" s="341"/>
      <c r="C96" s="341"/>
      <c r="D96" s="355"/>
      <c r="E96" s="341"/>
      <c r="F96" s="342"/>
      <c r="G96" s="343"/>
      <c r="H96" s="355"/>
      <c r="I96" s="355"/>
      <c r="J96" s="341"/>
      <c r="K96" s="342"/>
      <c r="L96" s="343"/>
      <c r="M96" s="355"/>
      <c r="N96" s="344"/>
      <c r="O96" s="342"/>
      <c r="P96" s="343"/>
      <c r="Q96" s="359"/>
      <c r="R96" s="341"/>
      <c r="S96" s="342"/>
      <c r="T96" s="343"/>
      <c r="U96" s="359"/>
      <c r="V96" s="341"/>
      <c r="W96" s="342"/>
      <c r="X96" s="343"/>
      <c r="Y96" s="359"/>
      <c r="Z96" s="341"/>
      <c r="AA96" s="342"/>
      <c r="AB96" s="343"/>
      <c r="AC96" s="359"/>
      <c r="AD96" s="341"/>
      <c r="AE96" s="342"/>
      <c r="AF96" s="343"/>
      <c r="AG96" s="364"/>
      <c r="AH96" s="343"/>
      <c r="AI96" s="343"/>
      <c r="AJ96" s="343"/>
      <c r="AK96" s="364"/>
      <c r="AL96" s="343"/>
      <c r="AM96" s="341"/>
    </row>
    <row r="97" spans="1:39" s="345" customFormat="1">
      <c r="A97" s="341"/>
      <c r="B97" s="341"/>
      <c r="C97" s="341"/>
      <c r="D97" s="355"/>
      <c r="E97" s="341"/>
      <c r="F97" s="342"/>
      <c r="G97" s="343"/>
      <c r="H97" s="355"/>
      <c r="I97" s="355"/>
      <c r="J97" s="341"/>
      <c r="K97" s="342"/>
      <c r="L97" s="343"/>
      <c r="M97" s="355"/>
      <c r="N97" s="344"/>
      <c r="O97" s="342"/>
      <c r="P97" s="343"/>
      <c r="Q97" s="359"/>
      <c r="R97" s="341"/>
      <c r="S97" s="342"/>
      <c r="T97" s="343"/>
      <c r="U97" s="359"/>
      <c r="V97" s="341"/>
      <c r="W97" s="342"/>
      <c r="X97" s="343"/>
      <c r="Y97" s="359"/>
      <c r="Z97" s="341"/>
      <c r="AA97" s="342"/>
      <c r="AB97" s="343"/>
      <c r="AC97" s="359"/>
      <c r="AD97" s="341"/>
      <c r="AE97" s="342"/>
      <c r="AF97" s="343"/>
      <c r="AG97" s="364"/>
      <c r="AH97" s="343"/>
      <c r="AI97" s="343"/>
      <c r="AJ97" s="343"/>
      <c r="AK97" s="364"/>
      <c r="AL97" s="343"/>
      <c r="AM97" s="341"/>
    </row>
    <row r="98" spans="1:39" s="345" customFormat="1">
      <c r="A98" s="341"/>
      <c r="B98" s="341"/>
      <c r="C98" s="341"/>
      <c r="D98" s="355"/>
      <c r="E98" s="341"/>
      <c r="F98" s="342"/>
      <c r="G98" s="343"/>
      <c r="H98" s="355"/>
      <c r="I98" s="355"/>
      <c r="J98" s="341"/>
      <c r="K98" s="342"/>
      <c r="L98" s="343"/>
      <c r="M98" s="355"/>
      <c r="N98" s="344"/>
      <c r="O98" s="342"/>
      <c r="P98" s="343"/>
      <c r="Q98" s="359"/>
      <c r="R98" s="341"/>
      <c r="S98" s="342"/>
      <c r="T98" s="343"/>
      <c r="U98" s="359"/>
      <c r="V98" s="341"/>
      <c r="W98" s="342"/>
      <c r="X98" s="343"/>
      <c r="Y98" s="359"/>
      <c r="Z98" s="341"/>
      <c r="AA98" s="342"/>
      <c r="AB98" s="343"/>
      <c r="AC98" s="359"/>
      <c r="AD98" s="341"/>
      <c r="AE98" s="342"/>
      <c r="AF98" s="343"/>
      <c r="AG98" s="364"/>
      <c r="AH98" s="343"/>
      <c r="AI98" s="343"/>
      <c r="AJ98" s="343"/>
      <c r="AK98" s="364"/>
      <c r="AL98" s="343"/>
      <c r="AM98" s="341"/>
    </row>
    <row r="99" spans="1:39" s="345" customFormat="1">
      <c r="A99" s="341"/>
      <c r="B99" s="341"/>
      <c r="C99" s="341"/>
      <c r="D99" s="355"/>
      <c r="E99" s="341"/>
      <c r="F99" s="342"/>
      <c r="G99" s="343"/>
      <c r="H99" s="355"/>
      <c r="I99" s="355"/>
      <c r="J99" s="341"/>
      <c r="K99" s="342"/>
      <c r="L99" s="343"/>
      <c r="M99" s="355"/>
      <c r="N99" s="344"/>
      <c r="O99" s="342"/>
      <c r="P99" s="343"/>
      <c r="Q99" s="359"/>
      <c r="R99" s="341"/>
      <c r="S99" s="342"/>
      <c r="T99" s="343"/>
      <c r="U99" s="359"/>
      <c r="V99" s="341"/>
      <c r="W99" s="342"/>
      <c r="X99" s="343"/>
      <c r="Y99" s="359"/>
      <c r="Z99" s="341"/>
      <c r="AA99" s="342"/>
      <c r="AB99" s="343"/>
      <c r="AC99" s="359"/>
      <c r="AD99" s="341"/>
      <c r="AE99" s="342"/>
      <c r="AF99" s="343"/>
      <c r="AG99" s="364"/>
      <c r="AH99" s="343"/>
      <c r="AI99" s="343"/>
      <c r="AJ99" s="343"/>
      <c r="AK99" s="364"/>
      <c r="AL99" s="343"/>
      <c r="AM99" s="341"/>
    </row>
    <row r="100" spans="1:39" s="345" customFormat="1">
      <c r="A100" s="341"/>
      <c r="B100" s="341"/>
      <c r="C100" s="341"/>
      <c r="D100" s="355"/>
      <c r="E100" s="341"/>
      <c r="F100" s="342"/>
      <c r="G100" s="343"/>
      <c r="H100" s="355"/>
      <c r="I100" s="355"/>
      <c r="J100" s="341"/>
      <c r="K100" s="342"/>
      <c r="L100" s="343"/>
      <c r="M100" s="355"/>
      <c r="N100" s="344"/>
      <c r="O100" s="342"/>
      <c r="P100" s="343"/>
      <c r="Q100" s="359"/>
      <c r="R100" s="341"/>
      <c r="S100" s="342"/>
      <c r="T100" s="343"/>
      <c r="U100" s="359"/>
      <c r="V100" s="341"/>
      <c r="W100" s="342"/>
      <c r="X100" s="343"/>
      <c r="Y100" s="359"/>
      <c r="Z100" s="341"/>
      <c r="AA100" s="342"/>
      <c r="AB100" s="343"/>
      <c r="AC100" s="359"/>
      <c r="AD100" s="341"/>
      <c r="AE100" s="342"/>
      <c r="AF100" s="343"/>
      <c r="AG100" s="364"/>
      <c r="AH100" s="343"/>
      <c r="AI100" s="343"/>
      <c r="AJ100" s="343"/>
      <c r="AK100" s="364"/>
      <c r="AL100" s="343"/>
      <c r="AM100" s="341"/>
    </row>
    <row r="101" spans="1:39" s="345" customFormat="1">
      <c r="A101" s="341"/>
      <c r="B101" s="341"/>
      <c r="C101" s="341"/>
      <c r="D101" s="355"/>
      <c r="E101" s="341"/>
      <c r="F101" s="342"/>
      <c r="G101" s="343"/>
      <c r="H101" s="355"/>
      <c r="I101" s="355"/>
      <c r="J101" s="341"/>
      <c r="K101" s="342"/>
      <c r="L101" s="343"/>
      <c r="M101" s="355"/>
      <c r="N101" s="344"/>
      <c r="O101" s="342"/>
      <c r="P101" s="343"/>
      <c r="Q101" s="359"/>
      <c r="R101" s="341"/>
      <c r="S101" s="342"/>
      <c r="T101" s="343"/>
      <c r="U101" s="359"/>
      <c r="V101" s="341"/>
      <c r="W101" s="342"/>
      <c r="X101" s="343"/>
      <c r="Y101" s="359"/>
      <c r="Z101" s="341"/>
      <c r="AA101" s="342"/>
      <c r="AB101" s="343"/>
      <c r="AC101" s="359"/>
      <c r="AD101" s="341"/>
      <c r="AE101" s="342"/>
      <c r="AF101" s="343"/>
      <c r="AG101" s="364"/>
      <c r="AH101" s="343"/>
      <c r="AI101" s="343"/>
      <c r="AJ101" s="343"/>
      <c r="AK101" s="364"/>
      <c r="AL101" s="343"/>
      <c r="AM101" s="341"/>
    </row>
    <row r="102" spans="1:39" s="345" customFormat="1">
      <c r="A102" s="341"/>
      <c r="B102" s="341"/>
      <c r="C102" s="341"/>
      <c r="D102" s="355"/>
      <c r="E102" s="341"/>
      <c r="F102" s="342"/>
      <c r="G102" s="343"/>
      <c r="H102" s="355"/>
      <c r="I102" s="355"/>
      <c r="J102" s="341"/>
      <c r="K102" s="342"/>
      <c r="L102" s="343"/>
      <c r="M102" s="355"/>
      <c r="N102" s="344"/>
      <c r="O102" s="342"/>
      <c r="P102" s="343"/>
      <c r="Q102" s="359"/>
      <c r="R102" s="341"/>
      <c r="S102" s="342"/>
      <c r="T102" s="343"/>
      <c r="U102" s="359"/>
      <c r="V102" s="341"/>
      <c r="W102" s="342"/>
      <c r="X102" s="343"/>
      <c r="Y102" s="359"/>
      <c r="Z102" s="341"/>
      <c r="AA102" s="342"/>
      <c r="AB102" s="343"/>
      <c r="AC102" s="359"/>
      <c r="AD102" s="341"/>
      <c r="AE102" s="342"/>
      <c r="AF102" s="343"/>
      <c r="AG102" s="364"/>
      <c r="AH102" s="343"/>
      <c r="AI102" s="343"/>
      <c r="AJ102" s="343"/>
      <c r="AK102" s="364"/>
      <c r="AL102" s="343"/>
      <c r="AM102" s="341"/>
    </row>
    <row r="103" spans="1:39" s="345" customFormat="1">
      <c r="A103" s="341"/>
      <c r="B103" s="341"/>
      <c r="C103" s="341"/>
      <c r="D103" s="355"/>
      <c r="E103" s="341"/>
      <c r="F103" s="342"/>
      <c r="G103" s="343"/>
      <c r="H103" s="355"/>
      <c r="I103" s="355"/>
      <c r="J103" s="341"/>
      <c r="K103" s="342"/>
      <c r="L103" s="343"/>
      <c r="M103" s="355"/>
      <c r="N103" s="344"/>
      <c r="O103" s="342"/>
      <c r="P103" s="343"/>
      <c r="Q103" s="359"/>
      <c r="R103" s="341"/>
      <c r="S103" s="342"/>
      <c r="T103" s="343"/>
      <c r="U103" s="359"/>
      <c r="V103" s="341"/>
      <c r="W103" s="342"/>
      <c r="X103" s="343"/>
      <c r="Y103" s="359"/>
      <c r="Z103" s="341"/>
      <c r="AA103" s="342"/>
      <c r="AB103" s="343"/>
      <c r="AC103" s="359"/>
      <c r="AD103" s="341"/>
      <c r="AE103" s="342"/>
      <c r="AF103" s="343"/>
      <c r="AG103" s="364"/>
      <c r="AH103" s="343"/>
      <c r="AI103" s="343"/>
      <c r="AJ103" s="343"/>
      <c r="AK103" s="364"/>
      <c r="AL103" s="343"/>
      <c r="AM103" s="341"/>
    </row>
    <row r="104" spans="1:39" s="345" customFormat="1">
      <c r="A104" s="341"/>
      <c r="B104" s="341"/>
      <c r="C104" s="341"/>
      <c r="D104" s="355"/>
      <c r="E104" s="341"/>
      <c r="F104" s="342"/>
      <c r="G104" s="343"/>
      <c r="H104" s="355"/>
      <c r="I104" s="355"/>
      <c r="J104" s="341"/>
      <c r="K104" s="342"/>
      <c r="L104" s="343"/>
      <c r="M104" s="355"/>
      <c r="N104" s="344"/>
      <c r="O104" s="342"/>
      <c r="P104" s="343"/>
      <c r="Q104" s="359"/>
      <c r="R104" s="341"/>
      <c r="S104" s="342"/>
      <c r="T104" s="343"/>
      <c r="U104" s="359"/>
      <c r="V104" s="341"/>
      <c r="W104" s="342"/>
      <c r="X104" s="343"/>
      <c r="Y104" s="359"/>
      <c r="Z104" s="341"/>
      <c r="AA104" s="342"/>
      <c r="AB104" s="343"/>
      <c r="AC104" s="359"/>
      <c r="AD104" s="341"/>
      <c r="AE104" s="342"/>
      <c r="AF104" s="343"/>
      <c r="AG104" s="364"/>
      <c r="AH104" s="343"/>
      <c r="AI104" s="343"/>
      <c r="AJ104" s="343"/>
      <c r="AK104" s="364"/>
      <c r="AL104" s="343"/>
      <c r="AM104" s="341"/>
    </row>
    <row r="105" spans="1:39" s="345" customFormat="1">
      <c r="A105" s="341"/>
      <c r="B105" s="341"/>
      <c r="C105" s="341"/>
      <c r="D105" s="355"/>
      <c r="E105" s="341"/>
      <c r="F105" s="342"/>
      <c r="G105" s="343"/>
      <c r="H105" s="355"/>
      <c r="I105" s="355"/>
      <c r="J105" s="341"/>
      <c r="K105" s="342"/>
      <c r="L105" s="343"/>
      <c r="M105" s="355"/>
      <c r="N105" s="344"/>
      <c r="O105" s="342"/>
      <c r="P105" s="343"/>
      <c r="Q105" s="359"/>
      <c r="R105" s="341"/>
      <c r="S105" s="342"/>
      <c r="T105" s="343"/>
      <c r="U105" s="359"/>
      <c r="V105" s="341"/>
      <c r="W105" s="342"/>
      <c r="X105" s="343"/>
      <c r="Y105" s="359"/>
      <c r="Z105" s="341"/>
      <c r="AA105" s="342"/>
      <c r="AB105" s="343"/>
      <c r="AC105" s="359"/>
      <c r="AD105" s="341"/>
      <c r="AE105" s="342"/>
      <c r="AF105" s="343"/>
      <c r="AG105" s="364"/>
      <c r="AH105" s="343"/>
      <c r="AI105" s="343"/>
      <c r="AJ105" s="343"/>
      <c r="AK105" s="364"/>
      <c r="AL105" s="343"/>
      <c r="AM105" s="341"/>
    </row>
    <row r="106" spans="1:39" s="345" customFormat="1">
      <c r="A106" s="341"/>
      <c r="B106" s="341"/>
      <c r="C106" s="341"/>
      <c r="D106" s="355"/>
      <c r="E106" s="341"/>
      <c r="F106" s="342"/>
      <c r="G106" s="343"/>
      <c r="H106" s="355"/>
      <c r="I106" s="355"/>
      <c r="J106" s="341"/>
      <c r="K106" s="342"/>
      <c r="L106" s="343"/>
      <c r="M106" s="355"/>
      <c r="N106" s="344"/>
      <c r="O106" s="342"/>
      <c r="P106" s="343"/>
      <c r="Q106" s="359"/>
      <c r="R106" s="341"/>
      <c r="S106" s="342"/>
      <c r="T106" s="343"/>
      <c r="U106" s="359"/>
      <c r="V106" s="341"/>
      <c r="W106" s="342"/>
      <c r="X106" s="343"/>
      <c r="Y106" s="359"/>
      <c r="Z106" s="341"/>
      <c r="AA106" s="342"/>
      <c r="AB106" s="343"/>
      <c r="AC106" s="359"/>
      <c r="AD106" s="341"/>
      <c r="AE106" s="342"/>
      <c r="AF106" s="343"/>
      <c r="AG106" s="364"/>
      <c r="AH106" s="343"/>
      <c r="AI106" s="343"/>
      <c r="AJ106" s="343"/>
      <c r="AK106" s="364"/>
      <c r="AL106" s="343"/>
      <c r="AM106" s="341"/>
    </row>
    <row r="107" spans="1:39" s="345" customFormat="1">
      <c r="A107" s="341"/>
      <c r="B107" s="341"/>
      <c r="C107" s="341"/>
      <c r="D107" s="355"/>
      <c r="E107" s="341"/>
      <c r="F107" s="342"/>
      <c r="G107" s="343"/>
      <c r="H107" s="355"/>
      <c r="I107" s="355"/>
      <c r="J107" s="341"/>
      <c r="K107" s="342"/>
      <c r="L107" s="343"/>
      <c r="M107" s="355"/>
      <c r="N107" s="344"/>
      <c r="O107" s="342"/>
      <c r="P107" s="343"/>
      <c r="Q107" s="359"/>
      <c r="R107" s="341"/>
      <c r="S107" s="342"/>
      <c r="T107" s="343"/>
      <c r="U107" s="359"/>
      <c r="V107" s="341"/>
      <c r="W107" s="342"/>
      <c r="X107" s="343"/>
      <c r="Y107" s="359"/>
      <c r="Z107" s="341"/>
      <c r="AA107" s="342"/>
      <c r="AB107" s="343"/>
      <c r="AC107" s="359"/>
      <c r="AD107" s="341"/>
      <c r="AE107" s="342"/>
      <c r="AF107" s="343"/>
      <c r="AG107" s="364"/>
      <c r="AH107" s="343"/>
      <c r="AI107" s="343"/>
      <c r="AJ107" s="343"/>
      <c r="AK107" s="364"/>
      <c r="AL107" s="343"/>
      <c r="AM107" s="341"/>
    </row>
    <row r="108" spans="1:39" s="345" customFormat="1">
      <c r="A108" s="341"/>
      <c r="B108" s="341"/>
      <c r="C108" s="341"/>
      <c r="D108" s="355"/>
      <c r="E108" s="341"/>
      <c r="F108" s="342"/>
      <c r="G108" s="343"/>
      <c r="H108" s="355"/>
      <c r="I108" s="355"/>
      <c r="J108" s="341"/>
      <c r="K108" s="342"/>
      <c r="L108" s="343"/>
      <c r="M108" s="355"/>
      <c r="N108" s="344"/>
      <c r="O108" s="342"/>
      <c r="P108" s="343"/>
      <c r="Q108" s="359"/>
      <c r="R108" s="341"/>
      <c r="S108" s="342"/>
      <c r="T108" s="343"/>
      <c r="U108" s="359"/>
      <c r="V108" s="341"/>
      <c r="W108" s="342"/>
      <c r="X108" s="343"/>
      <c r="Y108" s="359"/>
      <c r="Z108" s="341"/>
      <c r="AA108" s="342"/>
      <c r="AB108" s="343"/>
      <c r="AC108" s="359"/>
      <c r="AD108" s="341"/>
      <c r="AE108" s="342"/>
      <c r="AF108" s="343"/>
      <c r="AG108" s="364"/>
      <c r="AH108" s="343"/>
      <c r="AI108" s="343"/>
      <c r="AJ108" s="343"/>
      <c r="AK108" s="364"/>
      <c r="AL108" s="343"/>
      <c r="AM108" s="341"/>
    </row>
    <row r="109" spans="1:39" s="345" customFormat="1">
      <c r="A109" s="341"/>
      <c r="B109" s="341"/>
      <c r="C109" s="341"/>
      <c r="D109" s="355"/>
      <c r="E109" s="341"/>
      <c r="F109" s="342"/>
      <c r="G109" s="343"/>
      <c r="H109" s="355"/>
      <c r="I109" s="355"/>
      <c r="J109" s="341"/>
      <c r="K109" s="342"/>
      <c r="L109" s="343"/>
      <c r="M109" s="355"/>
      <c r="N109" s="344"/>
      <c r="O109" s="342"/>
      <c r="P109" s="343"/>
      <c r="Q109" s="359"/>
      <c r="R109" s="341"/>
      <c r="S109" s="342"/>
      <c r="T109" s="343"/>
      <c r="U109" s="359"/>
      <c r="V109" s="341"/>
      <c r="W109" s="342"/>
      <c r="X109" s="343"/>
      <c r="Y109" s="359"/>
      <c r="Z109" s="341"/>
      <c r="AA109" s="342"/>
      <c r="AB109" s="343"/>
      <c r="AC109" s="359"/>
      <c r="AD109" s="341"/>
      <c r="AE109" s="342"/>
      <c r="AF109" s="343"/>
      <c r="AG109" s="364"/>
      <c r="AH109" s="343"/>
      <c r="AI109" s="343"/>
      <c r="AJ109" s="343"/>
      <c r="AK109" s="364"/>
      <c r="AL109" s="343"/>
      <c r="AM109" s="341"/>
    </row>
    <row r="110" spans="1:39" s="345" customFormat="1">
      <c r="A110" s="341"/>
      <c r="B110" s="341"/>
      <c r="C110" s="341"/>
      <c r="D110" s="355"/>
      <c r="E110" s="341"/>
      <c r="F110" s="342"/>
      <c r="G110" s="343"/>
      <c r="H110" s="355"/>
      <c r="I110" s="355"/>
      <c r="J110" s="341"/>
      <c r="K110" s="342"/>
      <c r="L110" s="343"/>
      <c r="M110" s="355"/>
      <c r="N110" s="344"/>
      <c r="O110" s="342"/>
      <c r="P110" s="343"/>
      <c r="Q110" s="359"/>
      <c r="R110" s="341"/>
      <c r="S110" s="342"/>
      <c r="T110" s="343"/>
      <c r="U110" s="359"/>
      <c r="V110" s="341"/>
      <c r="W110" s="342"/>
      <c r="X110" s="343"/>
      <c r="Y110" s="359"/>
      <c r="Z110" s="341"/>
      <c r="AA110" s="342"/>
      <c r="AB110" s="343"/>
      <c r="AC110" s="359"/>
      <c r="AD110" s="341"/>
      <c r="AE110" s="342"/>
      <c r="AF110" s="343"/>
      <c r="AG110" s="364"/>
      <c r="AH110" s="343"/>
      <c r="AI110" s="343"/>
      <c r="AJ110" s="343"/>
      <c r="AK110" s="364"/>
      <c r="AL110" s="343"/>
      <c r="AM110" s="341"/>
    </row>
    <row r="111" spans="1:39" s="345" customFormat="1">
      <c r="A111" s="341"/>
      <c r="B111" s="341"/>
      <c r="C111" s="341"/>
      <c r="D111" s="355"/>
      <c r="E111" s="341"/>
      <c r="F111" s="342"/>
      <c r="G111" s="343"/>
      <c r="H111" s="355"/>
      <c r="I111" s="355"/>
      <c r="J111" s="341"/>
      <c r="K111" s="342"/>
      <c r="L111" s="343"/>
      <c r="M111" s="355"/>
      <c r="N111" s="344"/>
      <c r="O111" s="342"/>
      <c r="P111" s="343"/>
      <c r="Q111" s="359"/>
      <c r="R111" s="341"/>
      <c r="S111" s="342"/>
      <c r="T111" s="343"/>
      <c r="U111" s="359"/>
      <c r="V111" s="341"/>
      <c r="W111" s="342"/>
      <c r="X111" s="343"/>
      <c r="Y111" s="359"/>
      <c r="Z111" s="341"/>
      <c r="AA111" s="342"/>
      <c r="AB111" s="343"/>
      <c r="AC111" s="359"/>
      <c r="AD111" s="341"/>
      <c r="AE111" s="342"/>
      <c r="AF111" s="343"/>
      <c r="AG111" s="364"/>
      <c r="AH111" s="343"/>
      <c r="AI111" s="343"/>
      <c r="AJ111" s="343"/>
      <c r="AK111" s="364"/>
      <c r="AL111" s="343"/>
      <c r="AM111" s="341"/>
    </row>
    <row r="112" spans="1:39" s="345" customFormat="1">
      <c r="A112" s="341"/>
      <c r="B112" s="341"/>
      <c r="C112" s="341"/>
      <c r="D112" s="355"/>
      <c r="E112" s="341"/>
      <c r="F112" s="342"/>
      <c r="G112" s="343"/>
      <c r="H112" s="355"/>
      <c r="I112" s="355"/>
      <c r="J112" s="341"/>
      <c r="K112" s="342"/>
      <c r="L112" s="343"/>
      <c r="M112" s="355"/>
      <c r="N112" s="344"/>
      <c r="O112" s="342"/>
      <c r="P112" s="343"/>
      <c r="Q112" s="359"/>
      <c r="R112" s="341"/>
      <c r="S112" s="342"/>
      <c r="T112" s="343"/>
      <c r="U112" s="359"/>
      <c r="V112" s="341"/>
      <c r="W112" s="342"/>
      <c r="X112" s="343"/>
      <c r="Y112" s="359"/>
      <c r="Z112" s="341"/>
      <c r="AA112" s="342"/>
      <c r="AB112" s="343"/>
      <c r="AC112" s="359"/>
      <c r="AD112" s="341"/>
      <c r="AE112" s="342"/>
      <c r="AF112" s="343"/>
      <c r="AG112" s="364"/>
      <c r="AH112" s="343"/>
      <c r="AI112" s="343"/>
      <c r="AJ112" s="343"/>
      <c r="AK112" s="364"/>
      <c r="AL112" s="343"/>
      <c r="AM112" s="341"/>
    </row>
    <row r="113" spans="1:39" s="345" customFormat="1">
      <c r="A113" s="341"/>
      <c r="B113" s="341"/>
      <c r="C113" s="341"/>
      <c r="D113" s="355"/>
      <c r="E113" s="341"/>
      <c r="F113" s="342"/>
      <c r="G113" s="343"/>
      <c r="H113" s="355"/>
      <c r="I113" s="355"/>
      <c r="J113" s="341"/>
      <c r="K113" s="342"/>
      <c r="L113" s="343"/>
      <c r="M113" s="355"/>
      <c r="N113" s="344"/>
      <c r="O113" s="342"/>
      <c r="P113" s="343"/>
      <c r="Q113" s="359"/>
      <c r="R113" s="341"/>
      <c r="S113" s="342"/>
      <c r="T113" s="343"/>
      <c r="U113" s="359"/>
      <c r="V113" s="341"/>
      <c r="W113" s="342"/>
      <c r="X113" s="343"/>
      <c r="Y113" s="359"/>
      <c r="Z113" s="341"/>
      <c r="AA113" s="342"/>
      <c r="AB113" s="343"/>
      <c r="AC113" s="359"/>
      <c r="AD113" s="341"/>
      <c r="AE113" s="342"/>
      <c r="AF113" s="343"/>
      <c r="AG113" s="364"/>
      <c r="AH113" s="343"/>
      <c r="AI113" s="343"/>
      <c r="AJ113" s="343"/>
      <c r="AK113" s="364"/>
      <c r="AL113" s="343"/>
      <c r="AM113" s="341"/>
    </row>
    <row r="114" spans="1:39" s="345" customFormat="1">
      <c r="A114" s="341"/>
      <c r="B114" s="341"/>
      <c r="C114" s="341"/>
      <c r="D114" s="355"/>
      <c r="E114" s="341"/>
      <c r="F114" s="342"/>
      <c r="G114" s="343"/>
      <c r="H114" s="355"/>
      <c r="I114" s="355"/>
      <c r="J114" s="341"/>
      <c r="K114" s="342"/>
      <c r="L114" s="343"/>
      <c r="M114" s="355"/>
      <c r="N114" s="344"/>
      <c r="O114" s="342"/>
      <c r="P114" s="343"/>
      <c r="Q114" s="359"/>
      <c r="R114" s="341"/>
      <c r="S114" s="342"/>
      <c r="T114" s="343"/>
      <c r="U114" s="359"/>
      <c r="V114" s="341"/>
      <c r="W114" s="342"/>
      <c r="X114" s="343"/>
      <c r="Y114" s="359"/>
      <c r="Z114" s="341"/>
      <c r="AA114" s="342"/>
      <c r="AB114" s="343"/>
      <c r="AC114" s="359"/>
      <c r="AD114" s="341"/>
      <c r="AE114" s="342"/>
      <c r="AF114" s="343"/>
      <c r="AG114" s="364"/>
      <c r="AH114" s="343"/>
      <c r="AI114" s="343"/>
      <c r="AJ114" s="343"/>
      <c r="AK114" s="364"/>
      <c r="AL114" s="343"/>
      <c r="AM114" s="341"/>
    </row>
    <row r="115" spans="1:39" s="345" customFormat="1">
      <c r="A115" s="341"/>
      <c r="B115" s="341"/>
      <c r="C115" s="341"/>
      <c r="D115" s="355"/>
      <c r="E115" s="341"/>
      <c r="F115" s="342"/>
      <c r="G115" s="343"/>
      <c r="H115" s="355"/>
      <c r="I115" s="355"/>
      <c r="J115" s="341"/>
      <c r="K115" s="342"/>
      <c r="L115" s="343"/>
      <c r="M115" s="355"/>
      <c r="N115" s="344"/>
      <c r="O115" s="342"/>
      <c r="P115" s="343"/>
      <c r="Q115" s="359"/>
      <c r="R115" s="341"/>
      <c r="S115" s="342"/>
      <c r="T115" s="343"/>
      <c r="U115" s="359"/>
      <c r="V115" s="341"/>
      <c r="W115" s="342"/>
      <c r="X115" s="343"/>
      <c r="Y115" s="359"/>
      <c r="Z115" s="341"/>
      <c r="AA115" s="342"/>
      <c r="AB115" s="343"/>
      <c r="AC115" s="359"/>
      <c r="AD115" s="341"/>
      <c r="AE115" s="342"/>
      <c r="AF115" s="343"/>
      <c r="AG115" s="364"/>
      <c r="AH115" s="343"/>
      <c r="AI115" s="343"/>
      <c r="AJ115" s="343"/>
      <c r="AK115" s="364"/>
      <c r="AL115" s="343"/>
      <c r="AM115" s="341"/>
    </row>
    <row r="116" spans="1:39" s="345" customFormat="1">
      <c r="A116" s="341"/>
      <c r="B116" s="341"/>
      <c r="C116" s="341"/>
      <c r="D116" s="355"/>
      <c r="E116" s="341"/>
      <c r="F116" s="342"/>
      <c r="G116" s="343"/>
      <c r="H116" s="355"/>
      <c r="I116" s="355"/>
      <c r="J116" s="341"/>
      <c r="K116" s="342"/>
      <c r="L116" s="343"/>
      <c r="M116" s="355"/>
      <c r="N116" s="344"/>
      <c r="O116" s="342"/>
      <c r="P116" s="343"/>
      <c r="Q116" s="359"/>
      <c r="R116" s="341"/>
      <c r="S116" s="342"/>
      <c r="T116" s="343"/>
      <c r="U116" s="359"/>
      <c r="V116" s="341"/>
      <c r="W116" s="342"/>
      <c r="X116" s="343"/>
      <c r="Y116" s="359"/>
      <c r="Z116" s="341"/>
      <c r="AA116" s="342"/>
      <c r="AB116" s="343"/>
      <c r="AC116" s="359"/>
      <c r="AD116" s="341"/>
      <c r="AE116" s="342"/>
      <c r="AF116" s="343"/>
      <c r="AG116" s="364"/>
      <c r="AH116" s="343"/>
      <c r="AI116" s="343"/>
      <c r="AJ116" s="343"/>
      <c r="AK116" s="364"/>
      <c r="AL116" s="343"/>
      <c r="AM116" s="341"/>
    </row>
    <row r="117" spans="1:39" s="345" customFormat="1">
      <c r="A117" s="341"/>
      <c r="B117" s="341"/>
      <c r="C117" s="341"/>
      <c r="D117" s="355"/>
      <c r="E117" s="341"/>
      <c r="F117" s="342"/>
      <c r="G117" s="343"/>
      <c r="H117" s="355"/>
      <c r="I117" s="355"/>
      <c r="J117" s="341"/>
      <c r="K117" s="342"/>
      <c r="L117" s="343"/>
      <c r="M117" s="355"/>
      <c r="N117" s="344"/>
      <c r="O117" s="342"/>
      <c r="P117" s="343"/>
      <c r="Q117" s="359"/>
      <c r="R117" s="341"/>
      <c r="S117" s="342"/>
      <c r="T117" s="343"/>
      <c r="U117" s="359"/>
      <c r="V117" s="341"/>
      <c r="W117" s="342"/>
      <c r="X117" s="343"/>
      <c r="Y117" s="359"/>
      <c r="Z117" s="341"/>
      <c r="AA117" s="342"/>
      <c r="AB117" s="343"/>
      <c r="AC117" s="359"/>
      <c r="AD117" s="341"/>
      <c r="AE117" s="342"/>
      <c r="AF117" s="343"/>
      <c r="AG117" s="364"/>
      <c r="AH117" s="343"/>
      <c r="AI117" s="343"/>
      <c r="AJ117" s="343"/>
      <c r="AK117" s="364"/>
      <c r="AL117" s="343"/>
      <c r="AM117" s="341"/>
    </row>
    <row r="118" spans="1:39" s="345" customFormat="1">
      <c r="A118" s="341"/>
      <c r="B118" s="341"/>
      <c r="C118" s="341"/>
      <c r="D118" s="355"/>
      <c r="E118" s="341"/>
      <c r="F118" s="342"/>
      <c r="G118" s="343"/>
      <c r="H118" s="355"/>
      <c r="I118" s="355"/>
      <c r="J118" s="341"/>
      <c r="K118" s="342"/>
      <c r="L118" s="343"/>
      <c r="M118" s="355"/>
      <c r="N118" s="344"/>
      <c r="O118" s="342"/>
      <c r="P118" s="343"/>
      <c r="Q118" s="359"/>
      <c r="R118" s="341"/>
      <c r="S118" s="342"/>
      <c r="T118" s="343"/>
      <c r="U118" s="359"/>
      <c r="V118" s="341"/>
      <c r="W118" s="342"/>
      <c r="X118" s="343"/>
      <c r="Y118" s="359"/>
      <c r="Z118" s="341"/>
      <c r="AA118" s="342"/>
      <c r="AB118" s="343"/>
      <c r="AC118" s="359"/>
      <c r="AD118" s="341"/>
      <c r="AE118" s="342"/>
      <c r="AF118" s="343"/>
      <c r="AG118" s="364"/>
      <c r="AH118" s="343"/>
      <c r="AI118" s="343"/>
      <c r="AJ118" s="343"/>
      <c r="AK118" s="364"/>
      <c r="AL118" s="343"/>
      <c r="AM118" s="341"/>
    </row>
    <row r="119" spans="1:39" s="345" customFormat="1">
      <c r="A119" s="341"/>
      <c r="B119" s="341"/>
      <c r="C119" s="341"/>
      <c r="D119" s="355"/>
      <c r="E119" s="341"/>
      <c r="F119" s="342"/>
      <c r="G119" s="343"/>
      <c r="H119" s="355"/>
      <c r="I119" s="355"/>
      <c r="J119" s="341"/>
      <c r="K119" s="342"/>
      <c r="L119" s="343"/>
      <c r="M119" s="355"/>
      <c r="N119" s="344"/>
      <c r="O119" s="342"/>
      <c r="P119" s="343"/>
      <c r="Q119" s="359"/>
      <c r="R119" s="341"/>
      <c r="S119" s="342"/>
      <c r="T119" s="343"/>
      <c r="U119" s="359"/>
      <c r="V119" s="341"/>
      <c r="W119" s="342"/>
      <c r="X119" s="343"/>
      <c r="Y119" s="359"/>
      <c r="Z119" s="341"/>
      <c r="AA119" s="342"/>
      <c r="AB119" s="343"/>
      <c r="AC119" s="359"/>
      <c r="AD119" s="341"/>
      <c r="AE119" s="342"/>
      <c r="AF119" s="343"/>
      <c r="AG119" s="364"/>
      <c r="AH119" s="343"/>
      <c r="AI119" s="343"/>
      <c r="AJ119" s="343"/>
      <c r="AK119" s="364"/>
      <c r="AL119" s="343"/>
      <c r="AM119" s="341"/>
    </row>
    <row r="120" spans="1:39" s="345" customFormat="1">
      <c r="A120" s="341"/>
      <c r="B120" s="341"/>
      <c r="C120" s="341"/>
      <c r="D120" s="355"/>
      <c r="E120" s="341"/>
      <c r="F120" s="342"/>
      <c r="G120" s="343"/>
      <c r="H120" s="355"/>
      <c r="I120" s="355"/>
      <c r="J120" s="341"/>
      <c r="K120" s="342"/>
      <c r="L120" s="343"/>
      <c r="M120" s="355"/>
      <c r="N120" s="344"/>
      <c r="O120" s="342"/>
      <c r="P120" s="343"/>
      <c r="Q120" s="359"/>
      <c r="R120" s="341"/>
      <c r="S120" s="342"/>
      <c r="T120" s="343"/>
      <c r="U120" s="359"/>
      <c r="V120" s="341"/>
      <c r="W120" s="342"/>
      <c r="X120" s="343"/>
      <c r="Y120" s="359"/>
      <c r="Z120" s="341"/>
      <c r="AA120" s="342"/>
      <c r="AB120" s="343"/>
      <c r="AC120" s="359"/>
      <c r="AD120" s="341"/>
      <c r="AE120" s="342"/>
      <c r="AF120" s="343"/>
      <c r="AG120" s="364"/>
      <c r="AH120" s="343"/>
      <c r="AI120" s="343"/>
      <c r="AJ120" s="343"/>
      <c r="AK120" s="364"/>
      <c r="AL120" s="343"/>
      <c r="AM120" s="341"/>
    </row>
    <row r="121" spans="1:39" s="345" customFormat="1">
      <c r="A121" s="341"/>
      <c r="B121" s="341"/>
      <c r="C121" s="341"/>
      <c r="D121" s="355"/>
      <c r="E121" s="341"/>
      <c r="F121" s="342"/>
      <c r="G121" s="343"/>
      <c r="H121" s="355"/>
      <c r="I121" s="355"/>
      <c r="J121" s="341"/>
      <c r="K121" s="342"/>
      <c r="L121" s="343"/>
      <c r="M121" s="355"/>
      <c r="N121" s="344"/>
      <c r="O121" s="342"/>
      <c r="P121" s="343"/>
      <c r="Q121" s="359"/>
      <c r="R121" s="341"/>
      <c r="S121" s="342"/>
      <c r="T121" s="343"/>
      <c r="U121" s="359"/>
      <c r="V121" s="341"/>
      <c r="W121" s="342"/>
      <c r="X121" s="343"/>
      <c r="Y121" s="359"/>
      <c r="Z121" s="341"/>
      <c r="AA121" s="342"/>
      <c r="AB121" s="343"/>
      <c r="AC121" s="359"/>
      <c r="AD121" s="341"/>
      <c r="AE121" s="342"/>
      <c r="AF121" s="343"/>
      <c r="AG121" s="364"/>
      <c r="AH121" s="343"/>
      <c r="AI121" s="343"/>
      <c r="AJ121" s="343"/>
      <c r="AK121" s="364"/>
      <c r="AL121" s="343"/>
      <c r="AM121" s="341"/>
    </row>
    <row r="122" spans="1:39" s="345" customFormat="1">
      <c r="A122" s="341"/>
      <c r="B122" s="341"/>
      <c r="C122" s="341"/>
      <c r="D122" s="355"/>
      <c r="E122" s="341"/>
      <c r="F122" s="342"/>
      <c r="G122" s="343"/>
      <c r="H122" s="355"/>
      <c r="I122" s="355"/>
      <c r="J122" s="341"/>
      <c r="K122" s="342"/>
      <c r="L122" s="343"/>
      <c r="M122" s="355"/>
      <c r="N122" s="344"/>
      <c r="O122" s="342"/>
      <c r="P122" s="343"/>
      <c r="Q122" s="359"/>
      <c r="R122" s="341"/>
      <c r="S122" s="342"/>
      <c r="T122" s="343"/>
      <c r="U122" s="359"/>
      <c r="V122" s="341"/>
      <c r="W122" s="342"/>
      <c r="X122" s="343"/>
      <c r="Y122" s="359"/>
      <c r="Z122" s="341"/>
      <c r="AA122" s="342"/>
      <c r="AB122" s="343"/>
      <c r="AC122" s="359"/>
      <c r="AD122" s="341"/>
      <c r="AE122" s="342"/>
      <c r="AF122" s="343"/>
      <c r="AG122" s="364"/>
      <c r="AH122" s="343"/>
      <c r="AI122" s="343"/>
      <c r="AJ122" s="343"/>
      <c r="AK122" s="364"/>
      <c r="AL122" s="343"/>
      <c r="AM122" s="341"/>
    </row>
    <row r="123" spans="1:39" s="345" customFormat="1">
      <c r="A123" s="341"/>
      <c r="B123" s="341"/>
      <c r="C123" s="341"/>
      <c r="D123" s="355"/>
      <c r="E123" s="341"/>
      <c r="F123" s="342"/>
      <c r="G123" s="343"/>
      <c r="H123" s="355"/>
      <c r="I123" s="355"/>
      <c r="J123" s="341"/>
      <c r="K123" s="342"/>
      <c r="L123" s="343"/>
      <c r="M123" s="355"/>
      <c r="N123" s="344"/>
      <c r="O123" s="342"/>
      <c r="P123" s="343"/>
      <c r="Q123" s="359"/>
      <c r="R123" s="341"/>
      <c r="S123" s="342"/>
      <c r="T123" s="343"/>
      <c r="U123" s="359"/>
      <c r="V123" s="341"/>
      <c r="W123" s="342"/>
      <c r="X123" s="343"/>
      <c r="Y123" s="359"/>
      <c r="Z123" s="341"/>
      <c r="AA123" s="342"/>
      <c r="AB123" s="343"/>
      <c r="AC123" s="359"/>
      <c r="AD123" s="341"/>
      <c r="AE123" s="342"/>
      <c r="AF123" s="343"/>
      <c r="AG123" s="364"/>
      <c r="AH123" s="343"/>
      <c r="AI123" s="343"/>
      <c r="AJ123" s="343"/>
      <c r="AK123" s="364"/>
      <c r="AL123" s="343"/>
      <c r="AM123" s="341"/>
    </row>
    <row r="124" spans="1:39" s="345" customFormat="1">
      <c r="A124" s="341"/>
      <c r="B124" s="341"/>
      <c r="C124" s="341"/>
      <c r="D124" s="355"/>
      <c r="E124" s="341"/>
      <c r="F124" s="342"/>
      <c r="G124" s="343"/>
      <c r="H124" s="355"/>
      <c r="I124" s="355"/>
      <c r="J124" s="341"/>
      <c r="K124" s="342"/>
      <c r="L124" s="343"/>
      <c r="M124" s="355"/>
      <c r="N124" s="344"/>
      <c r="O124" s="342"/>
      <c r="P124" s="343"/>
      <c r="Q124" s="359"/>
      <c r="R124" s="341"/>
      <c r="S124" s="342"/>
      <c r="T124" s="343"/>
      <c r="U124" s="359"/>
      <c r="V124" s="341"/>
      <c r="W124" s="342"/>
      <c r="X124" s="343"/>
      <c r="Y124" s="359"/>
      <c r="Z124" s="341"/>
      <c r="AA124" s="342"/>
      <c r="AB124" s="343"/>
      <c r="AC124" s="359"/>
      <c r="AD124" s="341"/>
      <c r="AE124" s="342"/>
      <c r="AF124" s="343"/>
      <c r="AG124" s="364"/>
      <c r="AH124" s="343"/>
      <c r="AI124" s="343"/>
      <c r="AJ124" s="343"/>
      <c r="AK124" s="364"/>
      <c r="AL124" s="343"/>
      <c r="AM124" s="341"/>
    </row>
    <row r="125" spans="1:39" s="345" customFormat="1">
      <c r="A125" s="341"/>
      <c r="B125" s="341"/>
      <c r="C125" s="341"/>
      <c r="D125" s="355"/>
      <c r="E125" s="341"/>
      <c r="F125" s="342"/>
      <c r="G125" s="343"/>
      <c r="H125" s="355"/>
      <c r="I125" s="355"/>
      <c r="J125" s="341"/>
      <c r="K125" s="342"/>
      <c r="L125" s="343"/>
      <c r="M125" s="355"/>
      <c r="N125" s="344"/>
      <c r="O125" s="342"/>
      <c r="P125" s="343"/>
      <c r="Q125" s="359"/>
      <c r="R125" s="341"/>
      <c r="S125" s="342"/>
      <c r="T125" s="343"/>
      <c r="U125" s="359"/>
      <c r="V125" s="341"/>
      <c r="W125" s="342"/>
      <c r="X125" s="343"/>
      <c r="Y125" s="359"/>
      <c r="Z125" s="341"/>
      <c r="AA125" s="342"/>
      <c r="AB125" s="343"/>
      <c r="AC125" s="359"/>
      <c r="AD125" s="341"/>
      <c r="AE125" s="342"/>
      <c r="AF125" s="343"/>
      <c r="AG125" s="364"/>
      <c r="AH125" s="343"/>
      <c r="AI125" s="343"/>
      <c r="AJ125" s="343"/>
      <c r="AK125" s="364"/>
      <c r="AL125" s="343"/>
      <c r="AM125" s="341"/>
    </row>
    <row r="126" spans="1:39" s="345" customFormat="1">
      <c r="A126" s="341"/>
      <c r="B126" s="341"/>
      <c r="C126" s="341"/>
      <c r="D126" s="355"/>
      <c r="E126" s="341"/>
      <c r="F126" s="342"/>
      <c r="G126" s="343"/>
      <c r="H126" s="355"/>
      <c r="I126" s="355"/>
      <c r="J126" s="341"/>
      <c r="K126" s="342"/>
      <c r="L126" s="343"/>
      <c r="M126" s="355"/>
      <c r="N126" s="344"/>
      <c r="O126" s="342"/>
      <c r="P126" s="343"/>
      <c r="Q126" s="359"/>
      <c r="R126" s="341"/>
      <c r="S126" s="342"/>
      <c r="T126" s="343"/>
      <c r="U126" s="359"/>
      <c r="V126" s="341"/>
      <c r="W126" s="342"/>
      <c r="X126" s="343"/>
      <c r="Y126" s="359"/>
      <c r="Z126" s="341"/>
      <c r="AA126" s="342"/>
      <c r="AB126" s="343"/>
      <c r="AC126" s="359"/>
      <c r="AD126" s="341"/>
      <c r="AE126" s="342"/>
      <c r="AF126" s="343"/>
      <c r="AG126" s="364"/>
      <c r="AH126" s="343"/>
      <c r="AI126" s="343"/>
      <c r="AJ126" s="343"/>
      <c r="AK126" s="364"/>
      <c r="AL126" s="343"/>
      <c r="AM126" s="341"/>
    </row>
    <row r="127" spans="1:39" s="345" customFormat="1">
      <c r="A127" s="341"/>
      <c r="B127" s="341"/>
      <c r="C127" s="341"/>
      <c r="D127" s="355"/>
      <c r="E127" s="341"/>
      <c r="F127" s="342"/>
      <c r="G127" s="343"/>
      <c r="H127" s="355"/>
      <c r="I127" s="355"/>
      <c r="J127" s="341"/>
      <c r="K127" s="342"/>
      <c r="L127" s="343"/>
      <c r="M127" s="355"/>
      <c r="N127" s="344"/>
      <c r="O127" s="342"/>
      <c r="P127" s="343"/>
      <c r="Q127" s="359"/>
      <c r="R127" s="341"/>
      <c r="S127" s="342"/>
      <c r="T127" s="343"/>
      <c r="U127" s="359"/>
      <c r="V127" s="341"/>
      <c r="W127" s="342"/>
      <c r="X127" s="343"/>
      <c r="Y127" s="359"/>
      <c r="Z127" s="341"/>
      <c r="AA127" s="342"/>
      <c r="AB127" s="343"/>
      <c r="AC127" s="359"/>
      <c r="AD127" s="341"/>
      <c r="AE127" s="342"/>
      <c r="AF127" s="343"/>
      <c r="AG127" s="364"/>
      <c r="AH127" s="343"/>
      <c r="AI127" s="343"/>
      <c r="AJ127" s="343"/>
      <c r="AK127" s="364"/>
      <c r="AL127" s="343"/>
      <c r="AM127" s="341"/>
    </row>
    <row r="128" spans="1:39" s="345" customFormat="1">
      <c r="A128" s="341"/>
      <c r="B128" s="341"/>
      <c r="C128" s="341"/>
      <c r="D128" s="355"/>
      <c r="E128" s="341"/>
      <c r="F128" s="342"/>
      <c r="G128" s="343"/>
      <c r="H128" s="355"/>
      <c r="I128" s="355"/>
      <c r="J128" s="341"/>
      <c r="K128" s="342"/>
      <c r="L128" s="343"/>
      <c r="M128" s="355"/>
      <c r="N128" s="344"/>
      <c r="O128" s="342"/>
      <c r="P128" s="343"/>
      <c r="Q128" s="359"/>
      <c r="R128" s="341"/>
      <c r="S128" s="342"/>
      <c r="T128" s="343"/>
      <c r="U128" s="359"/>
      <c r="V128" s="341"/>
      <c r="W128" s="342"/>
      <c r="X128" s="343"/>
      <c r="Y128" s="359"/>
      <c r="Z128" s="341"/>
      <c r="AA128" s="342"/>
      <c r="AB128" s="343"/>
      <c r="AC128" s="359"/>
      <c r="AD128" s="341"/>
      <c r="AE128" s="342"/>
      <c r="AF128" s="343"/>
      <c r="AG128" s="364"/>
      <c r="AH128" s="343"/>
      <c r="AI128" s="343"/>
      <c r="AJ128" s="343"/>
      <c r="AK128" s="364"/>
      <c r="AL128" s="343"/>
      <c r="AM128" s="341"/>
    </row>
    <row r="129" spans="1:39" s="345" customFormat="1">
      <c r="A129" s="341"/>
      <c r="B129" s="341"/>
      <c r="C129" s="341"/>
      <c r="D129" s="355"/>
      <c r="E129" s="341"/>
      <c r="F129" s="342"/>
      <c r="G129" s="343"/>
      <c r="H129" s="355"/>
      <c r="I129" s="355"/>
      <c r="J129" s="341"/>
      <c r="K129" s="342"/>
      <c r="L129" s="343"/>
      <c r="M129" s="355"/>
      <c r="N129" s="344"/>
      <c r="O129" s="342"/>
      <c r="P129" s="343"/>
      <c r="Q129" s="359"/>
      <c r="R129" s="341"/>
      <c r="S129" s="342"/>
      <c r="T129" s="343"/>
      <c r="U129" s="359"/>
      <c r="V129" s="341"/>
      <c r="W129" s="342"/>
      <c r="X129" s="343"/>
      <c r="Y129" s="359"/>
      <c r="Z129" s="341"/>
      <c r="AA129" s="342"/>
      <c r="AB129" s="343"/>
      <c r="AC129" s="359"/>
      <c r="AD129" s="341"/>
      <c r="AE129" s="342"/>
      <c r="AF129" s="343"/>
      <c r="AG129" s="364"/>
      <c r="AH129" s="343"/>
      <c r="AI129" s="343"/>
      <c r="AJ129" s="343"/>
      <c r="AK129" s="364"/>
      <c r="AL129" s="343"/>
      <c r="AM129" s="341"/>
    </row>
    <row r="130" spans="1:39" s="345" customFormat="1">
      <c r="A130" s="341"/>
      <c r="B130" s="341"/>
      <c r="C130" s="341"/>
      <c r="D130" s="355"/>
      <c r="E130" s="341"/>
      <c r="F130" s="342"/>
      <c r="G130" s="343"/>
      <c r="H130" s="355"/>
      <c r="I130" s="355"/>
      <c r="J130" s="341"/>
      <c r="K130" s="342"/>
      <c r="L130" s="343"/>
      <c r="M130" s="355"/>
      <c r="N130" s="344"/>
      <c r="O130" s="342"/>
      <c r="P130" s="343"/>
      <c r="Q130" s="359"/>
      <c r="R130" s="341"/>
      <c r="S130" s="342"/>
      <c r="T130" s="343"/>
      <c r="U130" s="359"/>
      <c r="V130" s="341"/>
      <c r="W130" s="342"/>
      <c r="X130" s="343"/>
      <c r="Y130" s="359"/>
      <c r="Z130" s="341"/>
      <c r="AA130" s="342"/>
      <c r="AB130" s="343"/>
      <c r="AC130" s="359"/>
      <c r="AD130" s="341"/>
      <c r="AE130" s="342"/>
      <c r="AF130" s="343"/>
      <c r="AG130" s="364"/>
      <c r="AH130" s="343"/>
      <c r="AI130" s="343"/>
      <c r="AJ130" s="343"/>
      <c r="AK130" s="364"/>
      <c r="AL130" s="343"/>
      <c r="AM130" s="341"/>
    </row>
    <row r="131" spans="1:39" s="345" customFormat="1">
      <c r="A131" s="341"/>
      <c r="B131" s="341"/>
      <c r="C131" s="341"/>
      <c r="D131" s="355"/>
      <c r="E131" s="341"/>
      <c r="F131" s="342"/>
      <c r="G131" s="343"/>
      <c r="H131" s="355"/>
      <c r="I131" s="355"/>
      <c r="J131" s="341"/>
      <c r="K131" s="342"/>
      <c r="L131" s="343"/>
      <c r="M131" s="355"/>
      <c r="N131" s="344"/>
      <c r="O131" s="342"/>
      <c r="P131" s="343"/>
      <c r="Q131" s="359"/>
      <c r="R131" s="341"/>
      <c r="S131" s="342"/>
      <c r="T131" s="343"/>
      <c r="U131" s="359"/>
      <c r="V131" s="341"/>
      <c r="W131" s="342"/>
      <c r="X131" s="343"/>
      <c r="Y131" s="359"/>
      <c r="Z131" s="341"/>
      <c r="AA131" s="342"/>
      <c r="AB131" s="343"/>
      <c r="AC131" s="359"/>
      <c r="AD131" s="341"/>
      <c r="AE131" s="342"/>
      <c r="AF131" s="343"/>
      <c r="AG131" s="364"/>
      <c r="AH131" s="343"/>
      <c r="AI131" s="343"/>
      <c r="AJ131" s="343"/>
      <c r="AK131" s="364"/>
      <c r="AL131" s="343"/>
      <c r="AM131" s="341"/>
    </row>
    <row r="132" spans="1:39" s="345" customFormat="1">
      <c r="A132" s="341"/>
      <c r="B132" s="341"/>
      <c r="C132" s="341"/>
      <c r="D132" s="355"/>
      <c r="E132" s="341"/>
      <c r="F132" s="342"/>
      <c r="G132" s="343"/>
      <c r="H132" s="355"/>
      <c r="I132" s="355"/>
      <c r="J132" s="341"/>
      <c r="K132" s="342"/>
      <c r="L132" s="343"/>
      <c r="M132" s="355"/>
      <c r="N132" s="344"/>
      <c r="O132" s="342"/>
      <c r="P132" s="343"/>
      <c r="Q132" s="359"/>
      <c r="R132" s="341"/>
      <c r="S132" s="342"/>
      <c r="T132" s="343"/>
      <c r="U132" s="359"/>
      <c r="V132" s="341"/>
      <c r="W132" s="342"/>
      <c r="X132" s="343"/>
      <c r="Y132" s="359"/>
      <c r="Z132" s="341"/>
      <c r="AA132" s="342"/>
      <c r="AB132" s="343"/>
      <c r="AC132" s="359"/>
      <c r="AD132" s="341"/>
      <c r="AE132" s="342"/>
      <c r="AF132" s="343"/>
      <c r="AG132" s="364"/>
      <c r="AH132" s="343"/>
      <c r="AI132" s="343"/>
      <c r="AJ132" s="343"/>
      <c r="AK132" s="364"/>
      <c r="AL132" s="343"/>
      <c r="AM132" s="341"/>
    </row>
    <row r="133" spans="1:39" s="345" customFormat="1">
      <c r="A133" s="341"/>
      <c r="B133" s="341"/>
      <c r="C133" s="341"/>
      <c r="D133" s="355"/>
      <c r="E133" s="341"/>
      <c r="F133" s="342"/>
      <c r="G133" s="343"/>
      <c r="H133" s="355"/>
      <c r="I133" s="355"/>
      <c r="J133" s="341"/>
      <c r="K133" s="342"/>
      <c r="L133" s="343"/>
      <c r="M133" s="355"/>
      <c r="N133" s="344"/>
      <c r="O133" s="342"/>
      <c r="P133" s="343"/>
      <c r="Q133" s="359"/>
      <c r="R133" s="341"/>
      <c r="S133" s="342"/>
      <c r="T133" s="343"/>
      <c r="U133" s="359"/>
      <c r="V133" s="341"/>
      <c r="W133" s="342"/>
      <c r="X133" s="343"/>
      <c r="Y133" s="359"/>
      <c r="Z133" s="341"/>
      <c r="AA133" s="342"/>
      <c r="AB133" s="343"/>
      <c r="AC133" s="359"/>
      <c r="AD133" s="341"/>
      <c r="AE133" s="342"/>
      <c r="AF133" s="343"/>
      <c r="AG133" s="364"/>
      <c r="AH133" s="343"/>
      <c r="AI133" s="343"/>
      <c r="AJ133" s="343"/>
      <c r="AK133" s="364"/>
      <c r="AL133" s="343"/>
      <c r="AM133" s="341"/>
    </row>
    <row r="134" spans="1:39" s="345" customFormat="1">
      <c r="A134" s="341"/>
      <c r="B134" s="341"/>
      <c r="C134" s="341"/>
      <c r="D134" s="355"/>
      <c r="E134" s="341"/>
      <c r="F134" s="342"/>
      <c r="G134" s="343"/>
      <c r="H134" s="355"/>
      <c r="I134" s="355"/>
      <c r="J134" s="341"/>
      <c r="K134" s="342"/>
      <c r="L134" s="343"/>
      <c r="M134" s="355"/>
      <c r="N134" s="344"/>
      <c r="O134" s="342"/>
      <c r="P134" s="343"/>
      <c r="Q134" s="359"/>
      <c r="R134" s="341"/>
      <c r="S134" s="342"/>
      <c r="T134" s="343"/>
      <c r="U134" s="359"/>
      <c r="V134" s="341"/>
      <c r="W134" s="342"/>
      <c r="X134" s="343"/>
      <c r="Y134" s="359"/>
      <c r="Z134" s="341"/>
      <c r="AA134" s="342"/>
      <c r="AB134" s="343"/>
      <c r="AC134" s="359"/>
      <c r="AD134" s="341"/>
      <c r="AE134" s="342"/>
      <c r="AF134" s="343"/>
      <c r="AG134" s="364"/>
      <c r="AH134" s="343"/>
      <c r="AI134" s="343"/>
      <c r="AJ134" s="343"/>
      <c r="AK134" s="364"/>
      <c r="AL134" s="343"/>
      <c r="AM134" s="341"/>
    </row>
    <row r="135" spans="1:39" s="345" customFormat="1">
      <c r="A135" s="341"/>
      <c r="B135" s="341"/>
      <c r="C135" s="341"/>
      <c r="D135" s="355"/>
      <c r="E135" s="341"/>
      <c r="F135" s="342"/>
      <c r="G135" s="343"/>
      <c r="H135" s="355"/>
      <c r="I135" s="355"/>
      <c r="J135" s="341"/>
      <c r="K135" s="342"/>
      <c r="L135" s="343"/>
      <c r="M135" s="355"/>
      <c r="N135" s="344"/>
      <c r="O135" s="342"/>
      <c r="P135" s="343"/>
      <c r="Q135" s="359"/>
      <c r="R135" s="341"/>
      <c r="S135" s="342"/>
      <c r="T135" s="343"/>
      <c r="U135" s="359"/>
      <c r="V135" s="341"/>
      <c r="W135" s="342"/>
      <c r="X135" s="343"/>
      <c r="Y135" s="359"/>
      <c r="Z135" s="341"/>
      <c r="AA135" s="342"/>
      <c r="AB135" s="343"/>
      <c r="AC135" s="359"/>
      <c r="AD135" s="341"/>
      <c r="AE135" s="342"/>
      <c r="AF135" s="343"/>
      <c r="AG135" s="364"/>
      <c r="AH135" s="343"/>
      <c r="AI135" s="343"/>
      <c r="AJ135" s="343"/>
      <c r="AK135" s="364"/>
      <c r="AL135" s="343"/>
      <c r="AM135" s="341"/>
    </row>
    <row r="136" spans="1:39" s="345" customFormat="1">
      <c r="A136" s="341"/>
      <c r="B136" s="341"/>
      <c r="C136" s="341"/>
      <c r="D136" s="355"/>
      <c r="E136" s="341"/>
      <c r="F136" s="342"/>
      <c r="G136" s="343"/>
      <c r="H136" s="355"/>
      <c r="I136" s="355"/>
      <c r="J136" s="341"/>
      <c r="K136" s="342"/>
      <c r="L136" s="343"/>
      <c r="M136" s="355"/>
      <c r="N136" s="344"/>
      <c r="O136" s="342"/>
      <c r="P136" s="343"/>
      <c r="Q136" s="359"/>
      <c r="R136" s="341"/>
      <c r="S136" s="342"/>
      <c r="T136" s="343"/>
      <c r="U136" s="359"/>
      <c r="V136" s="341"/>
      <c r="W136" s="342"/>
      <c r="X136" s="343"/>
      <c r="Y136" s="359"/>
      <c r="Z136" s="341"/>
      <c r="AA136" s="342"/>
      <c r="AB136" s="343"/>
      <c r="AC136" s="359"/>
      <c r="AD136" s="341"/>
      <c r="AE136" s="342"/>
      <c r="AF136" s="343"/>
      <c r="AG136" s="364"/>
      <c r="AH136" s="343"/>
      <c r="AI136" s="343"/>
      <c r="AJ136" s="343"/>
      <c r="AK136" s="364"/>
      <c r="AL136" s="343"/>
      <c r="AM136" s="341"/>
    </row>
    <row r="137" spans="1:39" s="345" customFormat="1">
      <c r="A137" s="341"/>
      <c r="B137" s="341"/>
      <c r="C137" s="341"/>
      <c r="D137" s="355"/>
      <c r="E137" s="341"/>
      <c r="F137" s="342"/>
      <c r="G137" s="343"/>
      <c r="H137" s="355"/>
      <c r="I137" s="355"/>
      <c r="J137" s="341"/>
      <c r="K137" s="342"/>
      <c r="L137" s="343"/>
      <c r="M137" s="355"/>
      <c r="N137" s="344"/>
      <c r="O137" s="342"/>
      <c r="P137" s="343"/>
      <c r="Q137" s="359"/>
      <c r="R137" s="341"/>
      <c r="S137" s="342"/>
      <c r="T137" s="343"/>
      <c r="U137" s="359"/>
      <c r="V137" s="341"/>
      <c r="W137" s="342"/>
      <c r="X137" s="343"/>
      <c r="Y137" s="359"/>
      <c r="Z137" s="341"/>
      <c r="AA137" s="342"/>
      <c r="AB137" s="343"/>
      <c r="AC137" s="359"/>
      <c r="AD137" s="341"/>
      <c r="AE137" s="342"/>
      <c r="AF137" s="343"/>
      <c r="AG137" s="364"/>
      <c r="AH137" s="343"/>
      <c r="AI137" s="343"/>
      <c r="AJ137" s="343"/>
      <c r="AK137" s="364"/>
      <c r="AL137" s="343"/>
      <c r="AM137" s="341"/>
    </row>
    <row r="138" spans="1:39" s="345" customFormat="1">
      <c r="A138" s="341"/>
      <c r="B138" s="341"/>
      <c r="C138" s="341"/>
      <c r="D138" s="355"/>
      <c r="E138" s="341"/>
      <c r="F138" s="342"/>
      <c r="G138" s="343"/>
      <c r="H138" s="355"/>
      <c r="I138" s="355"/>
      <c r="J138" s="341"/>
      <c r="K138" s="342"/>
      <c r="L138" s="343"/>
      <c r="M138" s="355"/>
      <c r="N138" s="344"/>
      <c r="O138" s="342"/>
      <c r="P138" s="343"/>
      <c r="Q138" s="359"/>
      <c r="R138" s="341"/>
      <c r="S138" s="342"/>
      <c r="T138" s="343"/>
      <c r="U138" s="359"/>
      <c r="V138" s="341"/>
      <c r="W138" s="342"/>
      <c r="X138" s="343"/>
      <c r="Y138" s="359"/>
      <c r="Z138" s="341"/>
      <c r="AA138" s="342"/>
      <c r="AB138" s="343"/>
      <c r="AC138" s="359"/>
      <c r="AD138" s="341"/>
      <c r="AE138" s="342"/>
      <c r="AF138" s="343"/>
      <c r="AG138" s="364"/>
      <c r="AH138" s="343"/>
      <c r="AI138" s="343"/>
      <c r="AJ138" s="343"/>
      <c r="AK138" s="364"/>
      <c r="AL138" s="343"/>
      <c r="AM138" s="341"/>
    </row>
    <row r="139" spans="1:39" s="345" customFormat="1">
      <c r="A139" s="341"/>
      <c r="B139" s="341"/>
      <c r="C139" s="341"/>
      <c r="D139" s="355"/>
      <c r="E139" s="341"/>
      <c r="F139" s="342"/>
      <c r="G139" s="343"/>
      <c r="H139" s="355"/>
      <c r="I139" s="355"/>
      <c r="J139" s="341"/>
      <c r="K139" s="342"/>
      <c r="L139" s="343"/>
      <c r="M139" s="355"/>
      <c r="N139" s="344"/>
      <c r="O139" s="342"/>
      <c r="P139" s="343"/>
      <c r="Q139" s="359"/>
      <c r="R139" s="341"/>
      <c r="S139" s="342"/>
      <c r="T139" s="343"/>
      <c r="U139" s="359"/>
      <c r="V139" s="341"/>
      <c r="W139" s="342"/>
      <c r="X139" s="343"/>
      <c r="Y139" s="359"/>
      <c r="Z139" s="341"/>
      <c r="AA139" s="342"/>
      <c r="AB139" s="343"/>
      <c r="AC139" s="359"/>
      <c r="AD139" s="341"/>
      <c r="AE139" s="342"/>
      <c r="AF139" s="343"/>
      <c r="AG139" s="364"/>
      <c r="AH139" s="343"/>
      <c r="AI139" s="343"/>
      <c r="AJ139" s="343"/>
      <c r="AK139" s="364"/>
      <c r="AL139" s="343"/>
      <c r="AM139" s="341"/>
    </row>
    <row r="140" spans="1:39" s="345" customFormat="1">
      <c r="A140" s="341"/>
      <c r="B140" s="341"/>
      <c r="C140" s="341"/>
      <c r="D140" s="355"/>
      <c r="E140" s="341"/>
      <c r="F140" s="342"/>
      <c r="G140" s="343"/>
      <c r="H140" s="355"/>
      <c r="I140" s="355"/>
      <c r="J140" s="341"/>
      <c r="K140" s="342"/>
      <c r="L140" s="343"/>
      <c r="M140" s="355"/>
      <c r="N140" s="344"/>
      <c r="O140" s="342"/>
      <c r="P140" s="343"/>
      <c r="Q140" s="359"/>
      <c r="R140" s="341"/>
      <c r="S140" s="342"/>
      <c r="T140" s="343"/>
      <c r="U140" s="359"/>
      <c r="V140" s="341"/>
      <c r="W140" s="342"/>
      <c r="X140" s="343"/>
      <c r="Y140" s="359"/>
      <c r="Z140" s="341"/>
      <c r="AA140" s="342"/>
      <c r="AB140" s="343"/>
      <c r="AC140" s="359"/>
      <c r="AD140" s="341"/>
      <c r="AE140" s="342"/>
      <c r="AF140" s="343"/>
      <c r="AG140" s="364"/>
      <c r="AH140" s="343"/>
      <c r="AI140" s="343"/>
      <c r="AJ140" s="343"/>
      <c r="AK140" s="364"/>
      <c r="AL140" s="343"/>
      <c r="AM140" s="341"/>
    </row>
    <row r="141" spans="1:39" s="345" customFormat="1">
      <c r="A141" s="341"/>
      <c r="B141" s="341"/>
      <c r="C141" s="341"/>
      <c r="D141" s="355"/>
      <c r="E141" s="341"/>
      <c r="F141" s="342"/>
      <c r="G141" s="343"/>
      <c r="H141" s="355"/>
      <c r="I141" s="355"/>
      <c r="J141" s="341"/>
      <c r="K141" s="342"/>
      <c r="L141" s="343"/>
      <c r="M141" s="355"/>
      <c r="N141" s="344"/>
      <c r="O141" s="342"/>
      <c r="P141" s="343"/>
      <c r="Q141" s="359"/>
      <c r="R141" s="341"/>
      <c r="S141" s="342"/>
      <c r="T141" s="343"/>
      <c r="U141" s="359"/>
      <c r="V141" s="341"/>
      <c r="W141" s="342"/>
      <c r="X141" s="343"/>
      <c r="Y141" s="359"/>
      <c r="Z141" s="341"/>
      <c r="AA141" s="342"/>
      <c r="AB141" s="343"/>
      <c r="AC141" s="359"/>
      <c r="AD141" s="341"/>
      <c r="AE141" s="342"/>
      <c r="AF141" s="343"/>
      <c r="AG141" s="364"/>
      <c r="AH141" s="343"/>
      <c r="AI141" s="343"/>
      <c r="AJ141" s="343"/>
      <c r="AK141" s="364"/>
      <c r="AL141" s="343"/>
      <c r="AM141" s="341"/>
    </row>
    <row r="142" spans="1:39" s="345" customFormat="1">
      <c r="A142" s="341"/>
      <c r="B142" s="341"/>
      <c r="C142" s="341"/>
      <c r="D142" s="355"/>
      <c r="E142" s="341"/>
      <c r="F142" s="342"/>
      <c r="G142" s="343"/>
      <c r="H142" s="355"/>
      <c r="I142" s="355"/>
      <c r="J142" s="341"/>
      <c r="K142" s="342"/>
      <c r="L142" s="343"/>
      <c r="M142" s="355"/>
      <c r="N142" s="344"/>
      <c r="O142" s="342"/>
      <c r="P142" s="343"/>
      <c r="Q142" s="359"/>
      <c r="R142" s="341"/>
      <c r="S142" s="342"/>
      <c r="T142" s="343"/>
      <c r="U142" s="359"/>
      <c r="V142" s="341"/>
      <c r="W142" s="342"/>
      <c r="X142" s="343"/>
      <c r="Y142" s="359"/>
      <c r="Z142" s="341"/>
      <c r="AA142" s="342"/>
      <c r="AB142" s="343"/>
      <c r="AC142" s="359"/>
      <c r="AD142" s="341"/>
      <c r="AE142" s="342"/>
      <c r="AF142" s="343"/>
      <c r="AG142" s="364"/>
      <c r="AH142" s="343"/>
      <c r="AI142" s="343"/>
      <c r="AJ142" s="343"/>
      <c r="AK142" s="364"/>
      <c r="AL142" s="343"/>
      <c r="AM142" s="341"/>
    </row>
    <row r="143" spans="1:39" s="345" customFormat="1">
      <c r="A143" s="341"/>
      <c r="B143" s="341"/>
      <c r="C143" s="341"/>
      <c r="D143" s="355"/>
      <c r="E143" s="341"/>
      <c r="F143" s="342"/>
      <c r="G143" s="343"/>
      <c r="H143" s="355"/>
      <c r="I143" s="355"/>
      <c r="J143" s="341"/>
      <c r="K143" s="342"/>
      <c r="L143" s="343"/>
      <c r="M143" s="355"/>
      <c r="N143" s="344"/>
      <c r="O143" s="342"/>
      <c r="P143" s="343"/>
      <c r="Q143" s="359"/>
      <c r="R143" s="341"/>
      <c r="S143" s="342"/>
      <c r="T143" s="343"/>
      <c r="U143" s="359"/>
      <c r="V143" s="341"/>
      <c r="W143" s="342"/>
      <c r="X143" s="343"/>
      <c r="Y143" s="359"/>
      <c r="Z143" s="341"/>
      <c r="AA143" s="342"/>
      <c r="AB143" s="343"/>
      <c r="AC143" s="359"/>
      <c r="AD143" s="341"/>
      <c r="AE143" s="342"/>
      <c r="AF143" s="343"/>
      <c r="AG143" s="364"/>
      <c r="AH143" s="343"/>
      <c r="AI143" s="343"/>
      <c r="AJ143" s="343"/>
      <c r="AK143" s="364"/>
      <c r="AL143" s="343"/>
      <c r="AM143" s="341"/>
    </row>
    <row r="144" spans="1:39" s="345" customFormat="1">
      <c r="A144" s="341"/>
      <c r="B144" s="341"/>
      <c r="C144" s="341"/>
      <c r="D144" s="355"/>
      <c r="E144" s="341"/>
      <c r="F144" s="342"/>
      <c r="G144" s="343"/>
      <c r="H144" s="355"/>
      <c r="I144" s="355"/>
      <c r="J144" s="341"/>
      <c r="K144" s="342"/>
      <c r="L144" s="343"/>
      <c r="M144" s="355"/>
      <c r="N144" s="344"/>
      <c r="O144" s="342"/>
      <c r="P144" s="343"/>
      <c r="Q144" s="359"/>
      <c r="R144" s="341"/>
      <c r="S144" s="342"/>
      <c r="T144" s="343"/>
      <c r="U144" s="359"/>
      <c r="V144" s="341"/>
      <c r="W144" s="342"/>
      <c r="X144" s="343"/>
      <c r="Y144" s="359"/>
      <c r="Z144" s="341"/>
      <c r="AA144" s="342"/>
      <c r="AB144" s="343"/>
      <c r="AC144" s="359"/>
      <c r="AD144" s="341"/>
      <c r="AE144" s="342"/>
      <c r="AF144" s="343"/>
      <c r="AG144" s="364"/>
      <c r="AH144" s="343"/>
      <c r="AI144" s="343"/>
      <c r="AJ144" s="343"/>
      <c r="AK144" s="364"/>
      <c r="AL144" s="343"/>
      <c r="AM144" s="341"/>
    </row>
    <row r="145" spans="1:39" s="345" customFormat="1">
      <c r="A145" s="341"/>
      <c r="B145" s="341"/>
      <c r="C145" s="341"/>
      <c r="D145" s="355"/>
      <c r="E145" s="341"/>
      <c r="F145" s="342"/>
      <c r="G145" s="343"/>
      <c r="H145" s="355"/>
      <c r="I145" s="355"/>
      <c r="J145" s="341"/>
      <c r="K145" s="342"/>
      <c r="L145" s="343"/>
      <c r="M145" s="355"/>
      <c r="N145" s="344"/>
      <c r="O145" s="342"/>
      <c r="P145" s="343"/>
      <c r="Q145" s="359"/>
      <c r="R145" s="341"/>
      <c r="S145" s="342"/>
      <c r="T145" s="343"/>
      <c r="U145" s="359"/>
      <c r="V145" s="341"/>
      <c r="W145" s="342"/>
      <c r="X145" s="343"/>
      <c r="Y145" s="359"/>
      <c r="Z145" s="341"/>
      <c r="AA145" s="342"/>
      <c r="AB145" s="343"/>
      <c r="AC145" s="359"/>
      <c r="AD145" s="341"/>
      <c r="AE145" s="342"/>
      <c r="AF145" s="343"/>
      <c r="AG145" s="364"/>
      <c r="AH145" s="343"/>
      <c r="AI145" s="343"/>
      <c r="AJ145" s="343"/>
      <c r="AK145" s="364"/>
      <c r="AL145" s="343"/>
      <c r="AM145" s="341"/>
    </row>
    <row r="146" spans="1:39" s="345" customFormat="1">
      <c r="A146" s="341"/>
      <c r="B146" s="341"/>
      <c r="C146" s="341"/>
      <c r="D146" s="355"/>
      <c r="E146" s="341"/>
      <c r="F146" s="342"/>
      <c r="G146" s="343"/>
      <c r="H146" s="355"/>
      <c r="I146" s="355"/>
      <c r="J146" s="341"/>
      <c r="K146" s="342"/>
      <c r="L146" s="343"/>
      <c r="M146" s="355"/>
      <c r="N146" s="344"/>
      <c r="O146" s="342"/>
      <c r="P146" s="343"/>
      <c r="Q146" s="359"/>
      <c r="R146" s="341"/>
      <c r="S146" s="342"/>
      <c r="T146" s="343"/>
      <c r="U146" s="359"/>
      <c r="V146" s="341"/>
      <c r="W146" s="342"/>
      <c r="X146" s="343"/>
      <c r="Y146" s="359"/>
      <c r="Z146" s="341"/>
      <c r="AA146" s="342"/>
      <c r="AB146" s="343"/>
      <c r="AC146" s="359"/>
      <c r="AD146" s="341"/>
      <c r="AE146" s="342"/>
      <c r="AF146" s="343"/>
      <c r="AG146" s="364"/>
      <c r="AH146" s="343"/>
      <c r="AI146" s="343"/>
      <c r="AJ146" s="343"/>
      <c r="AK146" s="364"/>
      <c r="AL146" s="343"/>
      <c r="AM146" s="341"/>
    </row>
    <row r="147" spans="1:39" s="345" customFormat="1">
      <c r="A147" s="341"/>
      <c r="B147" s="341"/>
      <c r="C147" s="341"/>
      <c r="D147" s="355"/>
      <c r="E147" s="341"/>
      <c r="F147" s="342"/>
      <c r="G147" s="343"/>
      <c r="H147" s="355"/>
      <c r="I147" s="355"/>
      <c r="J147" s="341"/>
      <c r="K147" s="342"/>
      <c r="L147" s="343"/>
      <c r="M147" s="355"/>
      <c r="N147" s="344"/>
      <c r="O147" s="342"/>
      <c r="P147" s="343"/>
      <c r="Q147" s="359"/>
      <c r="R147" s="341"/>
      <c r="S147" s="342"/>
      <c r="T147" s="343"/>
      <c r="U147" s="359"/>
      <c r="V147" s="341"/>
      <c r="W147" s="342"/>
      <c r="X147" s="343"/>
      <c r="Y147" s="359"/>
      <c r="Z147" s="341"/>
      <c r="AA147" s="342"/>
      <c r="AB147" s="343"/>
      <c r="AC147" s="359"/>
      <c r="AD147" s="341"/>
      <c r="AE147" s="342"/>
      <c r="AF147" s="343"/>
      <c r="AG147" s="364"/>
      <c r="AH147" s="343"/>
      <c r="AI147" s="343"/>
      <c r="AJ147" s="343"/>
      <c r="AK147" s="364"/>
      <c r="AL147" s="343"/>
      <c r="AM147" s="341"/>
    </row>
    <row r="148" spans="1:39" s="345" customFormat="1">
      <c r="A148" s="341"/>
      <c r="B148" s="341"/>
      <c r="C148" s="341"/>
      <c r="D148" s="355"/>
      <c r="E148" s="341"/>
      <c r="F148" s="342"/>
      <c r="G148" s="343"/>
      <c r="H148" s="355"/>
      <c r="I148" s="355"/>
      <c r="J148" s="341"/>
      <c r="K148" s="342"/>
      <c r="L148" s="343"/>
      <c r="M148" s="355"/>
      <c r="N148" s="344"/>
      <c r="O148" s="342"/>
      <c r="P148" s="343"/>
      <c r="Q148" s="359"/>
      <c r="R148" s="341"/>
      <c r="S148" s="342"/>
      <c r="T148" s="343"/>
      <c r="U148" s="359"/>
      <c r="V148" s="341"/>
      <c r="W148" s="342"/>
      <c r="X148" s="343"/>
      <c r="Y148" s="359"/>
      <c r="Z148" s="341"/>
      <c r="AA148" s="342"/>
      <c r="AB148" s="343"/>
      <c r="AC148" s="359"/>
      <c r="AD148" s="341"/>
      <c r="AE148" s="342"/>
      <c r="AF148" s="343"/>
      <c r="AG148" s="364"/>
      <c r="AH148" s="343"/>
      <c r="AI148" s="343"/>
      <c r="AJ148" s="343"/>
      <c r="AK148" s="364"/>
      <c r="AL148" s="343"/>
      <c r="AM148" s="341"/>
    </row>
    <row r="149" spans="1:39" s="345" customFormat="1">
      <c r="A149" s="341"/>
      <c r="B149" s="341"/>
      <c r="C149" s="341"/>
      <c r="D149" s="355"/>
      <c r="E149" s="341"/>
      <c r="F149" s="342"/>
      <c r="G149" s="343"/>
      <c r="H149" s="355"/>
      <c r="I149" s="355"/>
      <c r="J149" s="341"/>
      <c r="K149" s="342"/>
      <c r="L149" s="343"/>
      <c r="M149" s="355"/>
      <c r="N149" s="344"/>
      <c r="O149" s="342"/>
      <c r="P149" s="343"/>
      <c r="Q149" s="359"/>
      <c r="R149" s="341"/>
      <c r="S149" s="342"/>
      <c r="T149" s="343"/>
      <c r="U149" s="359"/>
      <c r="V149" s="341"/>
      <c r="W149" s="342"/>
      <c r="X149" s="343"/>
      <c r="Y149" s="359"/>
      <c r="Z149" s="341"/>
      <c r="AA149" s="342"/>
      <c r="AB149" s="343"/>
      <c r="AC149" s="359"/>
      <c r="AD149" s="341"/>
      <c r="AE149" s="342"/>
      <c r="AF149" s="343"/>
      <c r="AG149" s="364"/>
      <c r="AH149" s="343"/>
      <c r="AI149" s="343"/>
      <c r="AJ149" s="343"/>
      <c r="AK149" s="364"/>
      <c r="AL149" s="343"/>
      <c r="AM149" s="341"/>
    </row>
    <row r="150" spans="1:39" s="345" customFormat="1">
      <c r="A150" s="341"/>
      <c r="B150" s="341"/>
      <c r="C150" s="341"/>
      <c r="D150" s="355"/>
      <c r="E150" s="341"/>
      <c r="F150" s="342"/>
      <c r="G150" s="343"/>
      <c r="H150" s="355"/>
      <c r="I150" s="355"/>
      <c r="J150" s="341"/>
      <c r="K150" s="342"/>
      <c r="L150" s="343"/>
      <c r="M150" s="355"/>
      <c r="N150" s="344"/>
      <c r="O150" s="342"/>
      <c r="P150" s="343"/>
      <c r="Q150" s="359"/>
      <c r="R150" s="341"/>
      <c r="S150" s="342"/>
      <c r="T150" s="343"/>
      <c r="U150" s="359"/>
      <c r="V150" s="341"/>
      <c r="W150" s="342"/>
      <c r="X150" s="343"/>
      <c r="Y150" s="359"/>
      <c r="Z150" s="341"/>
      <c r="AA150" s="342"/>
      <c r="AB150" s="343"/>
      <c r="AC150" s="359"/>
      <c r="AD150" s="341"/>
      <c r="AE150" s="342"/>
      <c r="AF150" s="343"/>
      <c r="AG150" s="364"/>
      <c r="AH150" s="343"/>
      <c r="AI150" s="343"/>
      <c r="AJ150" s="343"/>
      <c r="AK150" s="364"/>
      <c r="AL150" s="343"/>
      <c r="AM150" s="341"/>
    </row>
    <row r="151" spans="1:39" s="345" customFormat="1">
      <c r="A151" s="341"/>
      <c r="B151" s="341"/>
      <c r="C151" s="341"/>
      <c r="D151" s="355"/>
      <c r="E151" s="341"/>
      <c r="F151" s="342"/>
      <c r="G151" s="343"/>
      <c r="H151" s="355"/>
      <c r="I151" s="355"/>
      <c r="J151" s="341"/>
      <c r="K151" s="342"/>
      <c r="L151" s="343"/>
      <c r="M151" s="355"/>
      <c r="N151" s="344"/>
      <c r="O151" s="342"/>
      <c r="P151" s="343"/>
      <c r="Q151" s="359"/>
      <c r="R151" s="341"/>
      <c r="S151" s="342"/>
      <c r="T151" s="343"/>
      <c r="U151" s="359"/>
      <c r="V151" s="341"/>
      <c r="W151" s="342"/>
      <c r="X151" s="343"/>
      <c r="Y151" s="359"/>
      <c r="Z151" s="341"/>
      <c r="AA151" s="342"/>
      <c r="AB151" s="343"/>
      <c r="AC151" s="359"/>
      <c r="AD151" s="341"/>
      <c r="AE151" s="342"/>
      <c r="AF151" s="343"/>
      <c r="AG151" s="364"/>
      <c r="AH151" s="343"/>
      <c r="AI151" s="343"/>
      <c r="AJ151" s="343"/>
      <c r="AK151" s="364"/>
      <c r="AL151" s="343"/>
      <c r="AM151" s="341"/>
    </row>
    <row r="152" spans="1:39" s="345" customFormat="1">
      <c r="A152" s="341"/>
      <c r="B152" s="341"/>
      <c r="C152" s="341"/>
      <c r="D152" s="355"/>
      <c r="E152" s="341"/>
      <c r="F152" s="342"/>
      <c r="G152" s="343"/>
      <c r="H152" s="355"/>
      <c r="I152" s="355"/>
      <c r="J152" s="341"/>
      <c r="K152" s="342"/>
      <c r="L152" s="343"/>
      <c r="M152" s="355"/>
      <c r="N152" s="344"/>
      <c r="O152" s="342"/>
      <c r="P152" s="343"/>
      <c r="Q152" s="359"/>
      <c r="R152" s="341"/>
      <c r="S152" s="342"/>
      <c r="T152" s="343"/>
      <c r="U152" s="359"/>
      <c r="V152" s="341"/>
      <c r="W152" s="342"/>
      <c r="X152" s="343"/>
      <c r="Y152" s="359"/>
      <c r="Z152" s="341"/>
      <c r="AA152" s="342"/>
      <c r="AB152" s="343"/>
      <c r="AC152" s="359"/>
      <c r="AD152" s="341"/>
      <c r="AE152" s="342"/>
      <c r="AF152" s="343"/>
      <c r="AG152" s="364"/>
      <c r="AH152" s="343"/>
      <c r="AI152" s="343"/>
      <c r="AJ152" s="343"/>
      <c r="AK152" s="364"/>
      <c r="AL152" s="343"/>
      <c r="AM152" s="341"/>
    </row>
    <row r="153" spans="1:39" s="345" customFormat="1">
      <c r="A153" s="341"/>
      <c r="B153" s="341"/>
      <c r="C153" s="341"/>
      <c r="D153" s="355"/>
      <c r="E153" s="341"/>
      <c r="F153" s="342"/>
      <c r="G153" s="343"/>
      <c r="H153" s="355"/>
      <c r="I153" s="355"/>
      <c r="J153" s="341"/>
      <c r="K153" s="342"/>
      <c r="L153" s="343"/>
      <c r="M153" s="355"/>
      <c r="N153" s="344"/>
      <c r="O153" s="342"/>
      <c r="P153" s="343"/>
      <c r="Q153" s="359"/>
      <c r="R153" s="341"/>
      <c r="S153" s="342"/>
      <c r="T153" s="343"/>
      <c r="U153" s="359"/>
      <c r="V153" s="341"/>
      <c r="W153" s="342"/>
      <c r="X153" s="343"/>
      <c r="Y153" s="359"/>
      <c r="Z153" s="341"/>
      <c r="AA153" s="342"/>
      <c r="AB153" s="343"/>
      <c r="AC153" s="359"/>
      <c r="AD153" s="341"/>
      <c r="AE153" s="342"/>
      <c r="AF153" s="343"/>
      <c r="AG153" s="364"/>
      <c r="AH153" s="343"/>
      <c r="AI153" s="343"/>
      <c r="AJ153" s="343"/>
      <c r="AK153" s="364"/>
      <c r="AL153" s="343"/>
      <c r="AM153" s="341"/>
    </row>
    <row r="154" spans="1:39" s="345" customFormat="1">
      <c r="A154" s="341"/>
      <c r="B154" s="341"/>
      <c r="C154" s="341"/>
      <c r="D154" s="355"/>
      <c r="E154" s="341"/>
      <c r="F154" s="342"/>
      <c r="G154" s="343"/>
      <c r="H154" s="355"/>
      <c r="I154" s="355"/>
      <c r="J154" s="341"/>
      <c r="K154" s="342"/>
      <c r="L154" s="343"/>
      <c r="M154" s="355"/>
      <c r="N154" s="344"/>
      <c r="O154" s="342"/>
      <c r="P154" s="343"/>
      <c r="Q154" s="359"/>
      <c r="R154" s="341"/>
      <c r="S154" s="342"/>
      <c r="T154" s="343"/>
      <c r="U154" s="359"/>
      <c r="V154" s="341"/>
      <c r="W154" s="342"/>
      <c r="X154" s="343"/>
      <c r="Y154" s="359"/>
      <c r="Z154" s="341"/>
      <c r="AA154" s="342"/>
      <c r="AB154" s="343"/>
      <c r="AC154" s="359"/>
      <c r="AD154" s="341"/>
      <c r="AE154" s="342"/>
      <c r="AF154" s="343"/>
      <c r="AG154" s="364"/>
      <c r="AH154" s="343"/>
      <c r="AI154" s="343"/>
      <c r="AJ154" s="343"/>
      <c r="AK154" s="364"/>
      <c r="AL154" s="343"/>
      <c r="AM154" s="341"/>
    </row>
    <row r="155" spans="1:39" s="345" customFormat="1">
      <c r="A155" s="175"/>
      <c r="B155" s="175"/>
      <c r="C155" s="175"/>
      <c r="D155" s="355"/>
      <c r="E155" s="175"/>
      <c r="F155" s="167"/>
      <c r="G155" s="174"/>
      <c r="H155" s="355"/>
      <c r="I155" s="355"/>
      <c r="J155" s="341"/>
      <c r="K155" s="342"/>
      <c r="L155" s="343"/>
      <c r="M155" s="355"/>
      <c r="N155" s="344"/>
      <c r="O155" s="342"/>
      <c r="P155" s="343"/>
      <c r="Q155" s="359"/>
      <c r="R155" s="341"/>
      <c r="S155" s="342"/>
      <c r="T155" s="343"/>
      <c r="U155" s="359"/>
      <c r="V155" s="341"/>
      <c r="W155" s="342"/>
      <c r="X155" s="343"/>
      <c r="Y155" s="359"/>
      <c r="Z155" s="341"/>
      <c r="AA155" s="342"/>
      <c r="AB155" s="343"/>
      <c r="AC155" s="359"/>
      <c r="AD155" s="341"/>
      <c r="AE155" s="342"/>
      <c r="AF155" s="343"/>
      <c r="AG155" s="364"/>
      <c r="AH155" s="343"/>
      <c r="AI155" s="343"/>
      <c r="AJ155" s="343"/>
      <c r="AK155" s="364"/>
      <c r="AL155" s="343"/>
      <c r="AM155" s="341"/>
    </row>
    <row r="156" spans="1:39" s="345" customFormat="1">
      <c r="A156" s="175"/>
      <c r="B156" s="175"/>
      <c r="C156" s="175"/>
      <c r="D156" s="355"/>
      <c r="E156" s="175"/>
      <c r="F156" s="167"/>
      <c r="G156" s="174"/>
      <c r="H156" s="355"/>
      <c r="I156" s="355"/>
      <c r="J156" s="341"/>
      <c r="K156" s="342"/>
      <c r="L156" s="343"/>
      <c r="M156" s="355"/>
      <c r="N156" s="344"/>
      <c r="O156" s="342"/>
      <c r="P156" s="343"/>
      <c r="Q156" s="359"/>
      <c r="R156" s="341"/>
      <c r="S156" s="342"/>
      <c r="T156" s="343"/>
      <c r="U156" s="359"/>
      <c r="V156" s="341"/>
      <c r="W156" s="342"/>
      <c r="X156" s="343"/>
      <c r="Y156" s="359"/>
      <c r="Z156" s="341"/>
      <c r="AA156" s="342"/>
      <c r="AB156" s="343"/>
      <c r="AC156" s="359"/>
      <c r="AD156" s="341"/>
      <c r="AE156" s="342"/>
      <c r="AF156" s="343"/>
      <c r="AG156" s="364"/>
      <c r="AH156" s="343"/>
      <c r="AI156" s="343"/>
      <c r="AJ156" s="343"/>
      <c r="AK156" s="364"/>
      <c r="AL156" s="343"/>
      <c r="AM156" s="341"/>
    </row>
    <row r="157" spans="1:39" s="345" customFormat="1">
      <c r="A157" s="175"/>
      <c r="B157" s="175"/>
      <c r="C157" s="175"/>
      <c r="D157" s="355"/>
      <c r="E157" s="175"/>
      <c r="F157" s="167"/>
      <c r="G157" s="174"/>
      <c r="H157" s="355"/>
      <c r="I157" s="355"/>
      <c r="J157" s="341"/>
      <c r="K157" s="342"/>
      <c r="L157" s="343"/>
      <c r="M157" s="355"/>
      <c r="N157" s="344"/>
      <c r="O157" s="342"/>
      <c r="P157" s="343"/>
      <c r="Q157" s="359"/>
      <c r="R157" s="341"/>
      <c r="S157" s="342"/>
      <c r="T157" s="343"/>
      <c r="U157" s="359"/>
      <c r="V157" s="341"/>
      <c r="W157" s="342"/>
      <c r="X157" s="343"/>
      <c r="Y157" s="359"/>
      <c r="Z157" s="341"/>
      <c r="AA157" s="342"/>
      <c r="AB157" s="343"/>
      <c r="AC157" s="359"/>
      <c r="AD157" s="341"/>
      <c r="AE157" s="342"/>
      <c r="AF157" s="343"/>
      <c r="AG157" s="364"/>
      <c r="AH157" s="343"/>
      <c r="AI157" s="343"/>
      <c r="AJ157" s="343"/>
      <c r="AK157" s="364"/>
      <c r="AL157" s="343"/>
      <c r="AM157" s="341"/>
    </row>
    <row r="158" spans="1:39" s="345" customFormat="1">
      <c r="A158" s="175"/>
      <c r="B158" s="175"/>
      <c r="C158" s="175"/>
      <c r="D158" s="355"/>
      <c r="E158" s="175"/>
      <c r="F158" s="167"/>
      <c r="G158" s="174"/>
      <c r="H158" s="355"/>
      <c r="I158" s="355"/>
      <c r="J158" s="341"/>
      <c r="K158" s="342"/>
      <c r="L158" s="343"/>
      <c r="M158" s="355"/>
      <c r="N158" s="344"/>
      <c r="O158" s="342"/>
      <c r="P158" s="343"/>
      <c r="Q158" s="359"/>
      <c r="R158" s="341"/>
      <c r="S158" s="342"/>
      <c r="T158" s="343"/>
      <c r="U158" s="359"/>
      <c r="V158" s="341"/>
      <c r="W158" s="342"/>
      <c r="X158" s="343"/>
      <c r="Y158" s="359"/>
      <c r="Z158" s="341"/>
      <c r="AA158" s="342"/>
      <c r="AB158" s="343"/>
      <c r="AC158" s="359"/>
      <c r="AD158" s="341"/>
      <c r="AE158" s="342"/>
      <c r="AF158" s="343"/>
      <c r="AG158" s="364"/>
      <c r="AH158" s="343"/>
      <c r="AI158" s="343"/>
      <c r="AJ158" s="343"/>
      <c r="AK158" s="364"/>
      <c r="AL158" s="343"/>
      <c r="AM158" s="341"/>
    </row>
    <row r="159" spans="1:39" s="345" customFormat="1">
      <c r="A159" s="175"/>
      <c r="B159" s="175"/>
      <c r="C159" s="175"/>
      <c r="D159" s="355"/>
      <c r="E159" s="175"/>
      <c r="F159" s="167"/>
      <c r="G159" s="174"/>
      <c r="H159" s="355"/>
      <c r="I159" s="355"/>
      <c r="J159" s="341"/>
      <c r="K159" s="342"/>
      <c r="L159" s="343"/>
      <c r="M159" s="355"/>
      <c r="N159" s="344"/>
      <c r="O159" s="342"/>
      <c r="P159" s="343"/>
      <c r="Q159" s="359"/>
      <c r="R159" s="341"/>
      <c r="S159" s="342"/>
      <c r="T159" s="343"/>
      <c r="U159" s="359"/>
      <c r="V159" s="341"/>
      <c r="W159" s="342"/>
      <c r="X159" s="343"/>
      <c r="Y159" s="359"/>
      <c r="Z159" s="341"/>
      <c r="AA159" s="342"/>
      <c r="AB159" s="343"/>
      <c r="AC159" s="359"/>
      <c r="AD159" s="341"/>
      <c r="AE159" s="342"/>
      <c r="AF159" s="343"/>
      <c r="AG159" s="364"/>
      <c r="AH159" s="343"/>
      <c r="AI159" s="343"/>
      <c r="AJ159" s="343"/>
      <c r="AK159" s="364"/>
      <c r="AL159" s="343"/>
      <c r="AM159" s="341"/>
    </row>
    <row r="160" spans="1:39" s="345" customFormat="1">
      <c r="A160" s="175"/>
      <c r="B160" s="175"/>
      <c r="C160" s="175"/>
      <c r="D160" s="355"/>
      <c r="E160" s="175"/>
      <c r="F160" s="167"/>
      <c r="G160" s="174"/>
      <c r="H160" s="355"/>
      <c r="I160" s="355"/>
      <c r="J160" s="341"/>
      <c r="K160" s="342"/>
      <c r="L160" s="343"/>
      <c r="M160" s="355"/>
      <c r="N160" s="344"/>
      <c r="O160" s="342"/>
      <c r="P160" s="343"/>
      <c r="Q160" s="359"/>
      <c r="R160" s="341"/>
      <c r="S160" s="342"/>
      <c r="T160" s="343"/>
      <c r="U160" s="359"/>
      <c r="V160" s="341"/>
      <c r="W160" s="342"/>
      <c r="X160" s="343"/>
      <c r="Y160" s="359"/>
      <c r="Z160" s="341"/>
      <c r="AA160" s="342"/>
      <c r="AB160" s="343"/>
      <c r="AC160" s="359"/>
      <c r="AD160" s="341"/>
      <c r="AE160" s="342"/>
      <c r="AF160" s="343"/>
      <c r="AG160" s="364"/>
      <c r="AH160" s="343"/>
      <c r="AI160" s="343"/>
      <c r="AJ160" s="343"/>
      <c r="AK160" s="364"/>
      <c r="AL160" s="343"/>
      <c r="AM160" s="341"/>
    </row>
    <row r="161" spans="1:39" s="345" customFormat="1">
      <c r="A161" s="175"/>
      <c r="B161" s="175"/>
      <c r="C161" s="175"/>
      <c r="D161" s="355"/>
      <c r="E161" s="175"/>
      <c r="F161" s="167"/>
      <c r="G161" s="174"/>
      <c r="H161" s="355"/>
      <c r="I161" s="355"/>
      <c r="J161" s="341"/>
      <c r="K161" s="342"/>
      <c r="L161" s="343"/>
      <c r="M161" s="355"/>
      <c r="N161" s="344"/>
      <c r="O161" s="342"/>
      <c r="P161" s="343"/>
      <c r="Q161" s="359"/>
      <c r="R161" s="341"/>
      <c r="S161" s="342"/>
      <c r="T161" s="343"/>
      <c r="U161" s="359"/>
      <c r="V161" s="341"/>
      <c r="W161" s="342"/>
      <c r="X161" s="343"/>
      <c r="Y161" s="359"/>
      <c r="Z161" s="341"/>
      <c r="AA161" s="342"/>
      <c r="AB161" s="343"/>
      <c r="AC161" s="359"/>
      <c r="AD161" s="341"/>
      <c r="AE161" s="342"/>
      <c r="AF161" s="343"/>
      <c r="AG161" s="364"/>
      <c r="AH161" s="343"/>
      <c r="AI161" s="343"/>
      <c r="AJ161" s="343"/>
      <c r="AK161" s="364"/>
      <c r="AL161" s="343"/>
      <c r="AM161" s="341"/>
    </row>
    <row r="162" spans="1:39" s="345" customFormat="1">
      <c r="A162" s="175"/>
      <c r="B162" s="175"/>
      <c r="C162" s="175"/>
      <c r="D162" s="355"/>
      <c r="E162" s="175"/>
      <c r="F162" s="167"/>
      <c r="G162" s="174"/>
      <c r="H162" s="355"/>
      <c r="I162" s="355"/>
      <c r="J162" s="341"/>
      <c r="K162" s="342"/>
      <c r="L162" s="343"/>
      <c r="M162" s="355"/>
      <c r="N162" s="344"/>
      <c r="O162" s="342"/>
      <c r="P162" s="343"/>
      <c r="Q162" s="359"/>
      <c r="R162" s="341"/>
      <c r="S162" s="342"/>
      <c r="T162" s="343"/>
      <c r="U162" s="359"/>
      <c r="V162" s="341"/>
      <c r="W162" s="342"/>
      <c r="X162" s="343"/>
      <c r="Y162" s="359"/>
      <c r="Z162" s="341"/>
      <c r="AA162" s="342"/>
      <c r="AB162" s="343"/>
      <c r="AC162" s="359"/>
      <c r="AD162" s="341"/>
      <c r="AE162" s="342"/>
      <c r="AF162" s="343"/>
      <c r="AG162" s="364"/>
      <c r="AH162" s="343"/>
      <c r="AI162" s="343"/>
      <c r="AJ162" s="343"/>
      <c r="AK162" s="364"/>
      <c r="AL162" s="343"/>
      <c r="AM162" s="341"/>
    </row>
    <row r="163" spans="1:39" s="345" customFormat="1">
      <c r="A163" s="175"/>
      <c r="B163" s="175"/>
      <c r="C163" s="175"/>
      <c r="D163" s="355"/>
      <c r="E163" s="175"/>
      <c r="F163" s="167"/>
      <c r="G163" s="174"/>
      <c r="H163" s="355"/>
      <c r="I163" s="355"/>
      <c r="J163" s="341"/>
      <c r="K163" s="342"/>
      <c r="L163" s="343"/>
      <c r="M163" s="355"/>
      <c r="N163" s="344"/>
      <c r="O163" s="342"/>
      <c r="P163" s="343"/>
      <c r="Q163" s="359"/>
      <c r="R163" s="341"/>
      <c r="S163" s="342"/>
      <c r="T163" s="343"/>
      <c r="U163" s="359"/>
      <c r="V163" s="341"/>
      <c r="W163" s="342"/>
      <c r="X163" s="343"/>
      <c r="Y163" s="359"/>
      <c r="Z163" s="341"/>
      <c r="AA163" s="342"/>
      <c r="AB163" s="343"/>
      <c r="AC163" s="359"/>
      <c r="AD163" s="341"/>
      <c r="AE163" s="342"/>
      <c r="AF163" s="343"/>
      <c r="AG163" s="364"/>
      <c r="AH163" s="343"/>
      <c r="AI163" s="343"/>
      <c r="AJ163" s="343"/>
      <c r="AK163" s="364"/>
      <c r="AL163" s="343"/>
      <c r="AM163" s="341"/>
    </row>
    <row r="164" spans="1:39" s="345" customFormat="1">
      <c r="A164" s="175"/>
      <c r="B164" s="175"/>
      <c r="C164" s="175"/>
      <c r="D164" s="355"/>
      <c r="E164" s="175"/>
      <c r="F164" s="167"/>
      <c r="G164" s="174"/>
      <c r="H164" s="355"/>
      <c r="I164" s="355"/>
      <c r="J164" s="341"/>
      <c r="K164" s="342"/>
      <c r="L164" s="343"/>
      <c r="M164" s="355"/>
      <c r="N164" s="344"/>
      <c r="O164" s="342"/>
      <c r="P164" s="343"/>
      <c r="Q164" s="359"/>
      <c r="R164" s="341"/>
      <c r="S164" s="342"/>
      <c r="T164" s="343"/>
      <c r="U164" s="359"/>
      <c r="V164" s="341"/>
      <c r="W164" s="342"/>
      <c r="X164" s="343"/>
      <c r="Y164" s="359"/>
      <c r="Z164" s="341"/>
      <c r="AA164" s="342"/>
      <c r="AB164" s="343"/>
      <c r="AC164" s="359"/>
      <c r="AD164" s="341"/>
      <c r="AE164" s="342"/>
      <c r="AF164" s="343"/>
      <c r="AG164" s="364"/>
      <c r="AH164" s="343"/>
      <c r="AI164" s="343"/>
      <c r="AJ164" s="343"/>
      <c r="AK164" s="364"/>
      <c r="AL164" s="343"/>
      <c r="AM164" s="341"/>
    </row>
    <row r="165" spans="1:39" s="345" customFormat="1">
      <c r="A165" s="175"/>
      <c r="B165" s="175"/>
      <c r="C165" s="175"/>
      <c r="D165" s="355"/>
      <c r="E165" s="175"/>
      <c r="F165" s="167"/>
      <c r="G165" s="174"/>
      <c r="H165" s="355"/>
      <c r="I165" s="355"/>
      <c r="J165" s="341"/>
      <c r="K165" s="342"/>
      <c r="L165" s="343"/>
      <c r="M165" s="355"/>
      <c r="N165" s="344"/>
      <c r="O165" s="342"/>
      <c r="P165" s="343"/>
      <c r="Q165" s="359"/>
      <c r="R165" s="341"/>
      <c r="S165" s="342"/>
      <c r="T165" s="343"/>
      <c r="U165" s="359"/>
      <c r="V165" s="341"/>
      <c r="W165" s="342"/>
      <c r="X165" s="343"/>
      <c r="Y165" s="359"/>
      <c r="Z165" s="341"/>
      <c r="AA165" s="342"/>
      <c r="AB165" s="343"/>
      <c r="AC165" s="359"/>
      <c r="AD165" s="341"/>
      <c r="AE165" s="342"/>
      <c r="AF165" s="343"/>
      <c r="AG165" s="364"/>
      <c r="AH165" s="343"/>
      <c r="AI165" s="343"/>
      <c r="AJ165" s="343"/>
      <c r="AK165" s="364"/>
      <c r="AL165" s="343"/>
      <c r="AM165" s="341"/>
    </row>
    <row r="166" spans="1:39" s="345" customFormat="1">
      <c r="A166" s="175"/>
      <c r="B166" s="175"/>
      <c r="C166" s="175"/>
      <c r="D166" s="355"/>
      <c r="E166" s="175"/>
      <c r="F166" s="167"/>
      <c r="G166" s="174"/>
      <c r="H166" s="355"/>
      <c r="I166" s="355"/>
      <c r="J166" s="341"/>
      <c r="K166" s="342"/>
      <c r="L166" s="343"/>
      <c r="M166" s="355"/>
      <c r="N166" s="344"/>
      <c r="O166" s="342"/>
      <c r="P166" s="343"/>
      <c r="Q166" s="359"/>
      <c r="R166" s="341"/>
      <c r="S166" s="342"/>
      <c r="T166" s="343"/>
      <c r="U166" s="359"/>
      <c r="V166" s="341"/>
      <c r="W166" s="342"/>
      <c r="X166" s="343"/>
      <c r="Y166" s="359"/>
      <c r="Z166" s="341"/>
      <c r="AA166" s="342"/>
      <c r="AB166" s="343"/>
      <c r="AC166" s="359"/>
      <c r="AD166" s="341"/>
      <c r="AE166" s="342"/>
      <c r="AF166" s="343"/>
      <c r="AG166" s="364"/>
      <c r="AH166" s="343"/>
      <c r="AI166" s="343"/>
      <c r="AJ166" s="343"/>
      <c r="AK166" s="364"/>
      <c r="AL166" s="343"/>
      <c r="AM166" s="341"/>
    </row>
    <row r="167" spans="1:39" s="345" customFormat="1">
      <c r="A167" s="175"/>
      <c r="B167" s="175"/>
      <c r="C167" s="175"/>
      <c r="D167" s="355"/>
      <c r="E167" s="175"/>
      <c r="F167" s="167"/>
      <c r="G167" s="174"/>
      <c r="H167" s="355"/>
      <c r="I167" s="355"/>
      <c r="J167" s="341"/>
      <c r="K167" s="342"/>
      <c r="L167" s="343"/>
      <c r="M167" s="355"/>
      <c r="N167" s="344"/>
      <c r="O167" s="342"/>
      <c r="P167" s="343"/>
      <c r="Q167" s="359"/>
      <c r="R167" s="341"/>
      <c r="S167" s="342"/>
      <c r="T167" s="343"/>
      <c r="U167" s="359"/>
      <c r="V167" s="341"/>
      <c r="W167" s="342"/>
      <c r="X167" s="343"/>
      <c r="Y167" s="359"/>
      <c r="Z167" s="341"/>
      <c r="AA167" s="342"/>
      <c r="AB167" s="343"/>
      <c r="AC167" s="359"/>
      <c r="AD167" s="341"/>
      <c r="AE167" s="342"/>
      <c r="AF167" s="343"/>
      <c r="AG167" s="364"/>
      <c r="AH167" s="343"/>
      <c r="AI167" s="343"/>
      <c r="AJ167" s="343"/>
      <c r="AK167" s="364"/>
      <c r="AL167" s="343"/>
      <c r="AM167" s="341"/>
    </row>
    <row r="168" spans="1:39" s="345" customFormat="1">
      <c r="A168" s="175"/>
      <c r="B168" s="175"/>
      <c r="C168" s="175"/>
      <c r="D168" s="355"/>
      <c r="E168" s="175"/>
      <c r="F168" s="167"/>
      <c r="G168" s="174"/>
      <c r="H168" s="355"/>
      <c r="I168" s="355"/>
      <c r="J168" s="341"/>
      <c r="K168" s="342"/>
      <c r="L168" s="343"/>
      <c r="M168" s="355"/>
      <c r="N168" s="344"/>
      <c r="O168" s="342"/>
      <c r="P168" s="343"/>
      <c r="Q168" s="359"/>
      <c r="R168" s="341"/>
      <c r="S168" s="342"/>
      <c r="T168" s="343"/>
      <c r="U168" s="359"/>
      <c r="V168" s="341"/>
      <c r="W168" s="342"/>
      <c r="X168" s="343"/>
      <c r="Y168" s="359"/>
      <c r="Z168" s="341"/>
      <c r="AA168" s="342"/>
      <c r="AB168" s="343"/>
      <c r="AC168" s="359"/>
      <c r="AD168" s="341"/>
      <c r="AE168" s="342"/>
      <c r="AF168" s="343"/>
      <c r="AG168" s="364"/>
      <c r="AH168" s="343"/>
      <c r="AI168" s="343"/>
      <c r="AJ168" s="343"/>
      <c r="AK168" s="364"/>
      <c r="AL168" s="343"/>
      <c r="AM168" s="341"/>
    </row>
    <row r="169" spans="1:39" s="345" customFormat="1">
      <c r="A169" s="175"/>
      <c r="B169" s="175"/>
      <c r="C169" s="175"/>
      <c r="D169" s="355"/>
      <c r="E169" s="175"/>
      <c r="F169" s="167"/>
      <c r="G169" s="174"/>
      <c r="H169" s="355"/>
      <c r="I169" s="355"/>
      <c r="J169" s="341"/>
      <c r="K169" s="342"/>
      <c r="L169" s="343"/>
      <c r="M169" s="355"/>
      <c r="N169" s="344"/>
      <c r="O169" s="342"/>
      <c r="P169" s="343"/>
      <c r="Q169" s="359"/>
      <c r="R169" s="341"/>
      <c r="S169" s="342"/>
      <c r="T169" s="343"/>
      <c r="U169" s="359"/>
      <c r="V169" s="341"/>
      <c r="W169" s="342"/>
      <c r="X169" s="343"/>
      <c r="Y169" s="359"/>
      <c r="Z169" s="341"/>
      <c r="AA169" s="342"/>
      <c r="AB169" s="343"/>
      <c r="AC169" s="359"/>
      <c r="AD169" s="341"/>
      <c r="AE169" s="342"/>
      <c r="AF169" s="343"/>
      <c r="AG169" s="364"/>
      <c r="AH169" s="343"/>
      <c r="AI169" s="343"/>
      <c r="AJ169" s="343"/>
      <c r="AK169" s="364"/>
      <c r="AL169" s="343"/>
      <c r="AM169" s="341"/>
    </row>
    <row r="170" spans="1:39" s="345" customFormat="1">
      <c r="A170" s="175"/>
      <c r="B170" s="175"/>
      <c r="C170" s="175"/>
      <c r="D170" s="355"/>
      <c r="E170" s="175"/>
      <c r="F170" s="167"/>
      <c r="G170" s="174"/>
      <c r="H170" s="355"/>
      <c r="I170" s="355"/>
      <c r="J170" s="341"/>
      <c r="K170" s="342"/>
      <c r="L170" s="343"/>
      <c r="M170" s="355"/>
      <c r="N170" s="344"/>
      <c r="O170" s="342"/>
      <c r="P170" s="343"/>
      <c r="Q170" s="359"/>
      <c r="R170" s="341"/>
      <c r="S170" s="342"/>
      <c r="T170" s="343"/>
      <c r="U170" s="359"/>
      <c r="V170" s="341"/>
      <c r="W170" s="342"/>
      <c r="X170" s="343"/>
      <c r="Y170" s="359"/>
      <c r="Z170" s="341"/>
      <c r="AA170" s="342"/>
      <c r="AB170" s="343"/>
      <c r="AC170" s="359"/>
      <c r="AD170" s="341"/>
      <c r="AE170" s="342"/>
      <c r="AF170" s="343"/>
      <c r="AG170" s="364"/>
      <c r="AH170" s="343"/>
      <c r="AI170" s="343"/>
      <c r="AJ170" s="343"/>
      <c r="AK170" s="364"/>
      <c r="AL170" s="343"/>
      <c r="AM170" s="341"/>
    </row>
    <row r="171" spans="1:39" s="345" customFormat="1">
      <c r="A171" s="175"/>
      <c r="B171" s="175"/>
      <c r="C171" s="175"/>
      <c r="D171" s="355"/>
      <c r="E171" s="175"/>
      <c r="F171" s="167"/>
      <c r="G171" s="174"/>
      <c r="H171" s="355"/>
      <c r="I171" s="355"/>
      <c r="J171" s="341"/>
      <c r="K171" s="342"/>
      <c r="L171" s="343"/>
      <c r="M171" s="355"/>
      <c r="N171" s="344"/>
      <c r="O171" s="342"/>
      <c r="P171" s="343"/>
      <c r="Q171" s="359"/>
      <c r="R171" s="341"/>
      <c r="S171" s="342"/>
      <c r="T171" s="343"/>
      <c r="U171" s="359"/>
      <c r="V171" s="341"/>
      <c r="W171" s="342"/>
      <c r="X171" s="343"/>
      <c r="Y171" s="359"/>
      <c r="Z171" s="341"/>
      <c r="AA171" s="342"/>
      <c r="AB171" s="343"/>
      <c r="AC171" s="359"/>
      <c r="AD171" s="341"/>
      <c r="AE171" s="342"/>
      <c r="AF171" s="343"/>
      <c r="AG171" s="364"/>
      <c r="AH171" s="343"/>
      <c r="AI171" s="343"/>
      <c r="AJ171" s="343"/>
      <c r="AK171" s="364"/>
      <c r="AL171" s="343"/>
      <c r="AM171" s="341"/>
    </row>
    <row r="172" spans="1:39" s="345" customFormat="1">
      <c r="A172" s="175"/>
      <c r="B172" s="175"/>
      <c r="C172" s="175"/>
      <c r="D172" s="355"/>
      <c r="E172" s="175"/>
      <c r="F172" s="167"/>
      <c r="G172" s="174"/>
      <c r="H172" s="355"/>
      <c r="I172" s="355"/>
      <c r="J172" s="341"/>
      <c r="K172" s="342"/>
      <c r="L172" s="343"/>
      <c r="M172" s="355"/>
      <c r="N172" s="344"/>
      <c r="O172" s="342"/>
      <c r="P172" s="343"/>
      <c r="Q172" s="359"/>
      <c r="R172" s="341"/>
      <c r="S172" s="342"/>
      <c r="T172" s="343"/>
      <c r="U172" s="359"/>
      <c r="V172" s="341"/>
      <c r="W172" s="342"/>
      <c r="X172" s="343"/>
      <c r="Y172" s="359"/>
      <c r="Z172" s="341"/>
      <c r="AA172" s="342"/>
      <c r="AB172" s="343"/>
      <c r="AC172" s="359"/>
      <c r="AD172" s="341"/>
      <c r="AE172" s="342"/>
      <c r="AF172" s="343"/>
      <c r="AG172" s="364"/>
      <c r="AH172" s="343"/>
      <c r="AI172" s="343"/>
      <c r="AJ172" s="343"/>
      <c r="AK172" s="364"/>
      <c r="AL172" s="343"/>
      <c r="AM172" s="341"/>
    </row>
    <row r="173" spans="1:39" s="345" customFormat="1">
      <c r="A173" s="175"/>
      <c r="B173" s="175"/>
      <c r="C173" s="175"/>
      <c r="D173" s="355"/>
      <c r="E173" s="175"/>
      <c r="F173" s="167"/>
      <c r="G173" s="174"/>
      <c r="H173" s="355"/>
      <c r="I173" s="355"/>
      <c r="J173" s="341"/>
      <c r="K173" s="342"/>
      <c r="L173" s="343"/>
      <c r="M173" s="355"/>
      <c r="N173" s="344"/>
      <c r="O173" s="342"/>
      <c r="P173" s="343"/>
      <c r="Q173" s="359"/>
      <c r="R173" s="341"/>
      <c r="S173" s="342"/>
      <c r="T173" s="343"/>
      <c r="U173" s="359"/>
      <c r="V173" s="341"/>
      <c r="W173" s="342"/>
      <c r="X173" s="343"/>
      <c r="Y173" s="359"/>
      <c r="Z173" s="341"/>
      <c r="AA173" s="342"/>
      <c r="AB173" s="343"/>
      <c r="AC173" s="359"/>
      <c r="AD173" s="341"/>
      <c r="AE173" s="342"/>
      <c r="AF173" s="343"/>
      <c r="AG173" s="364"/>
      <c r="AH173" s="343"/>
      <c r="AI173" s="343"/>
      <c r="AJ173" s="343"/>
      <c r="AK173" s="364"/>
      <c r="AL173" s="343"/>
      <c r="AM173" s="341"/>
    </row>
    <row r="174" spans="1:39" s="345" customFormat="1">
      <c r="A174" s="175"/>
      <c r="B174" s="175"/>
      <c r="C174" s="175"/>
      <c r="D174" s="355"/>
      <c r="E174" s="175"/>
      <c r="F174" s="167"/>
      <c r="G174" s="174"/>
      <c r="H174" s="355"/>
      <c r="I174" s="355"/>
      <c r="J174" s="341"/>
      <c r="K174" s="342"/>
      <c r="L174" s="343"/>
      <c r="M174" s="355"/>
      <c r="N174" s="344"/>
      <c r="O174" s="342"/>
      <c r="P174" s="343"/>
      <c r="Q174" s="359"/>
      <c r="R174" s="341"/>
      <c r="S174" s="342"/>
      <c r="T174" s="343"/>
      <c r="U174" s="359"/>
      <c r="V174" s="341"/>
      <c r="W174" s="342"/>
      <c r="X174" s="343"/>
      <c r="Y174" s="359"/>
      <c r="Z174" s="341"/>
      <c r="AA174" s="342"/>
      <c r="AB174" s="343"/>
      <c r="AC174" s="359"/>
      <c r="AD174" s="341"/>
      <c r="AE174" s="342"/>
      <c r="AF174" s="343"/>
      <c r="AG174" s="364"/>
      <c r="AH174" s="343"/>
      <c r="AI174" s="343"/>
      <c r="AJ174" s="343"/>
      <c r="AK174" s="364"/>
      <c r="AL174" s="343"/>
      <c r="AM174" s="341"/>
    </row>
    <row r="175" spans="1:39" s="345" customFormat="1">
      <c r="A175" s="175"/>
      <c r="B175" s="175"/>
      <c r="C175" s="175"/>
      <c r="D175" s="355"/>
      <c r="E175" s="175"/>
      <c r="F175" s="167"/>
      <c r="G175" s="174"/>
      <c r="H175" s="355"/>
      <c r="I175" s="355"/>
      <c r="J175" s="341"/>
      <c r="K175" s="342"/>
      <c r="L175" s="343"/>
      <c r="M175" s="355"/>
      <c r="N175" s="344"/>
      <c r="O175" s="342"/>
      <c r="P175" s="343"/>
      <c r="Q175" s="359"/>
      <c r="R175" s="341"/>
      <c r="S175" s="342"/>
      <c r="T175" s="343"/>
      <c r="U175" s="359"/>
      <c r="V175" s="341"/>
      <c r="W175" s="342"/>
      <c r="X175" s="343"/>
      <c r="Y175" s="359"/>
      <c r="Z175" s="341"/>
      <c r="AA175" s="342"/>
      <c r="AB175" s="343"/>
      <c r="AC175" s="359"/>
      <c r="AD175" s="341"/>
      <c r="AE175" s="342"/>
      <c r="AF175" s="343"/>
      <c r="AG175" s="364"/>
      <c r="AH175" s="343"/>
      <c r="AI175" s="343"/>
      <c r="AJ175" s="343"/>
      <c r="AK175" s="364"/>
      <c r="AL175" s="343"/>
      <c r="AM175" s="341"/>
    </row>
    <row r="176" spans="1:39" s="345" customFormat="1">
      <c r="A176" s="175"/>
      <c r="B176" s="175"/>
      <c r="C176" s="175"/>
      <c r="D176" s="355"/>
      <c r="E176" s="175"/>
      <c r="F176" s="167"/>
      <c r="G176" s="174"/>
      <c r="H176" s="355"/>
      <c r="I176" s="355"/>
      <c r="J176" s="341"/>
      <c r="K176" s="342"/>
      <c r="L176" s="343"/>
      <c r="M176" s="355"/>
      <c r="N176" s="344"/>
      <c r="O176" s="342"/>
      <c r="P176" s="343"/>
      <c r="Q176" s="359"/>
      <c r="R176" s="341"/>
      <c r="S176" s="342"/>
      <c r="T176" s="343"/>
      <c r="U176" s="359"/>
      <c r="V176" s="341"/>
      <c r="W176" s="342"/>
      <c r="X176" s="343"/>
      <c r="Y176" s="359"/>
      <c r="Z176" s="341"/>
      <c r="AA176" s="342"/>
      <c r="AB176" s="343"/>
      <c r="AC176" s="359"/>
      <c r="AD176" s="341"/>
      <c r="AE176" s="342"/>
      <c r="AF176" s="343"/>
      <c r="AG176" s="364"/>
      <c r="AH176" s="343"/>
      <c r="AI176" s="343"/>
      <c r="AJ176" s="343"/>
      <c r="AK176" s="364"/>
      <c r="AL176" s="343"/>
      <c r="AM176" s="341"/>
    </row>
  </sheetData>
  <sheetProtection algorithmName="SHA-512" hashValue="BsvG4Le8yy6LoNrEjNHFY0nmDfthOaEt6lKEbhnECo5KRkexmWW9/HC8HPUFFhLV7SScUouad2jY8qDgZI8YaQ==" saltValue="IFDoVtxP7T5LLdjc8jdPzA==" spinCount="100000" sheet="1" objects="1" scenarios="1"/>
  <mergeCells count="1">
    <mergeCell ref="X1:AB1"/>
  </mergeCells>
  <phoneticPr fontId="20" type="noConversion"/>
  <conditionalFormatting sqref="L8:L18 L20">
    <cfRule type="dataBar" priority="37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{0E86D1BC-34DF-48A6-8BD3-E3B868749A04}</x14:id>
        </ext>
      </extLst>
    </cfRule>
  </conditionalFormatting>
  <conditionalFormatting sqref="P8:P20">
    <cfRule type="dataBar" priority="37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{B2E392E4-C065-4153-A6BE-99BF5C571A88}</x14:id>
        </ext>
      </extLst>
    </cfRule>
  </conditionalFormatting>
  <conditionalFormatting sqref="T3:T6">
    <cfRule type="dataBar" priority="37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{EC050E39-8699-495D-A9BC-E9B6C3C8CAB8}</x14:id>
        </ext>
      </extLst>
    </cfRule>
  </conditionalFormatting>
  <conditionalFormatting sqref="T8:T20">
    <cfRule type="dataBar" priority="369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{8C22604E-BFDB-41ED-A02D-43BD2B745770}</x14:id>
        </ext>
      </extLst>
    </cfRule>
  </conditionalFormatting>
  <conditionalFormatting sqref="X3:X6">
    <cfRule type="dataBar" priority="36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{56FF6AE8-AAD8-45A4-8C2B-F8BF731F564A}</x14:id>
        </ext>
      </extLst>
    </cfRule>
  </conditionalFormatting>
  <conditionalFormatting sqref="X8:X20">
    <cfRule type="dataBar" priority="36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{88C2FD79-2433-4B73-91D7-7F9DC202224E}</x14:id>
        </ext>
      </extLst>
    </cfRule>
  </conditionalFormatting>
  <conditionalFormatting sqref="AB3:AB12">
    <cfRule type="dataBar" priority="36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{AC609A99-CC8D-4334-B8FA-F0E8CE3DBABB}</x14:id>
        </ext>
      </extLst>
    </cfRule>
  </conditionalFormatting>
  <conditionalFormatting sqref="AH3:AH4 AF3:AF12 AH6:AH12 AH5:AJ5">
    <cfRule type="dataBar" priority="36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{A5D2989E-2065-4FA8-8CF3-A5109A9E5CAF}</x14:id>
        </ext>
      </extLst>
    </cfRule>
  </conditionalFormatting>
  <conditionalFormatting sqref="G10:G15">
    <cfRule type="dataBar" priority="36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{6348A465-8151-4044-B75C-0141889C098E}</x14:id>
        </ext>
      </extLst>
    </cfRule>
  </conditionalFormatting>
  <conditionalFormatting sqref="P4:P6">
    <cfRule type="dataBar" priority="36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{150B7F69-D2BD-4B6E-B8EB-8D639B47038B}</x14:id>
        </ext>
      </extLst>
    </cfRule>
  </conditionalFormatting>
  <conditionalFormatting sqref="F6:G8 AG19:AH19 AH15:AH18 G17:G44">
    <cfRule type="dataBar" priority="34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{53B014AA-4715-43FB-B541-192B02B149C6}</x14:id>
        </ext>
      </extLst>
    </cfRule>
  </conditionalFormatting>
  <conditionalFormatting sqref="G6:G8">
    <cfRule type="dataBar" priority="34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{8E916554-1414-42D9-91ED-44E9345DC18D}</x14:id>
        </ext>
      </extLst>
    </cfRule>
  </conditionalFormatting>
  <conditionalFormatting sqref="G3:G4">
    <cfRule type="dataBar" priority="34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{3B65FBC3-04D0-4E49-9464-116033C5568D}</x14:id>
        </ext>
      </extLst>
    </cfRule>
  </conditionalFormatting>
  <conditionalFormatting sqref="G3:G4">
    <cfRule type="dataBar" priority="34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{E4E6D2BE-ECC4-44CC-B789-DD0EFB6E3A37}</x14:id>
        </ext>
      </extLst>
    </cfRule>
  </conditionalFormatting>
  <conditionalFormatting sqref="L3:L6">
    <cfRule type="dataBar" priority="34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{0C3C9E7E-1B35-4E22-B230-F32EE8A4CFC2}</x14:id>
        </ext>
      </extLst>
    </cfRule>
  </conditionalFormatting>
  <conditionalFormatting sqref="L3:L6">
    <cfRule type="dataBar" priority="34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{C64BABEC-EE56-4A3B-840F-979198A41121}</x14:id>
        </ext>
      </extLst>
    </cfRule>
  </conditionalFormatting>
  <conditionalFormatting sqref="C3:C19">
    <cfRule type="dataBar" priority="34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{C3FDF4A4-664A-412F-BFCE-535C4A3D187B}</x14:id>
        </ext>
      </extLst>
    </cfRule>
  </conditionalFormatting>
  <conditionalFormatting sqref="C3:C19">
    <cfRule type="dataBar" priority="34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{3971D7B2-4548-4A05-8911-F97F8E7241D8}</x14:id>
        </ext>
      </extLst>
    </cfRule>
  </conditionalFormatting>
  <conditionalFormatting sqref="AJ6:AJ15">
    <cfRule type="dataBar" priority="33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{E763E23E-F558-4FE4-9EF6-66234D6863AD}</x14:id>
        </ext>
      </extLst>
    </cfRule>
  </conditionalFormatting>
  <conditionalFormatting sqref="AJ6:AJ15">
    <cfRule type="dataBar" priority="33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{9AB105B7-8958-44ED-9D87-8FA2363F8A4C}</x14:id>
        </ext>
      </extLst>
    </cfRule>
  </conditionalFormatting>
  <conditionalFormatting sqref="AJ33">
    <cfRule type="dataBar" priority="29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{88E067C9-2ADC-4093-9BC7-485CF3A95ACC}</x14:id>
        </ext>
      </extLst>
    </cfRule>
  </conditionalFormatting>
  <conditionalFormatting sqref="AJ33">
    <cfRule type="dataBar" priority="29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{81151099-618E-4028-88E5-CFD4DDB3A397}</x14:id>
        </ext>
      </extLst>
    </cfRule>
  </conditionalFormatting>
  <conditionalFormatting sqref="AH26:AH27 AH29:AH35 AH28:AJ28">
    <cfRule type="dataBar" priority="38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{36C7B03E-A2A1-496E-8914-FCC29079ACFD}</x14:id>
        </ext>
      </extLst>
    </cfRule>
  </conditionalFormatting>
  <conditionalFormatting sqref="L30">
    <cfRule type="dataBar" priority="26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{77DBA2EC-0F89-4B74-B27E-FB2618E6CA13}</x14:id>
        </ext>
      </extLst>
    </cfRule>
  </conditionalFormatting>
  <conditionalFormatting sqref="AB26:AB35">
    <cfRule type="dataBar" priority="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{81C7B24D-F715-48E3-B30F-466CA5A1177D}</x14:id>
        </ext>
      </extLst>
    </cfRule>
  </conditionalFormatting>
  <conditionalFormatting sqref="AF26:AF35">
    <cfRule type="dataBar" priority="1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{5DE15DEC-1C0A-4A53-8E71-A22E4E851532}</x14:id>
        </ext>
      </extLst>
    </cfRule>
  </conditionalFormatting>
  <conditionalFormatting sqref="AJ34">
    <cfRule type="dataBar" priority="19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{F0FA55D1-8FD7-4EC3-823E-CA8527E8E837}</x14:id>
        </ext>
      </extLst>
    </cfRule>
  </conditionalFormatting>
  <conditionalFormatting sqref="AJ35">
    <cfRule type="dataBar" priority="19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{D33DBBCC-B145-42AC-BA68-BB93B9475EEA}</x14:id>
        </ext>
      </extLst>
    </cfRule>
  </conditionalFormatting>
  <conditionalFormatting sqref="AJ41:AJ42">
    <cfRule type="dataBar" priority="19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{48AC73C6-A6E6-4B8D-B7D6-BCAD859EAAA3}</x14:id>
        </ext>
      </extLst>
    </cfRule>
  </conditionalFormatting>
  <conditionalFormatting sqref="X26:X29">
    <cfRule type="dataBar" priority="19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{19F3BDE3-E723-4653-AD6F-FD30AA922E22}</x14:id>
        </ext>
      </extLst>
    </cfRule>
  </conditionalFormatting>
  <conditionalFormatting sqref="T26:T29">
    <cfRule type="dataBar" priority="18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{8905C98A-7475-4A9D-9435-4BD19BCF3DBC}</x14:id>
        </ext>
      </extLst>
    </cfRule>
  </conditionalFormatting>
  <conditionalFormatting sqref="P26:P29">
    <cfRule type="dataBar" priority="18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{27D47C15-D371-405C-AB97-0C6368102547}</x14:id>
        </ext>
      </extLst>
    </cfRule>
  </conditionalFormatting>
  <conditionalFormatting sqref="X31:X43">
    <cfRule type="dataBar" priority="18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{5B5A57DE-0C12-41C2-81C2-96A5C3CD643D}</x14:id>
        </ext>
      </extLst>
    </cfRule>
  </conditionalFormatting>
  <conditionalFormatting sqref="T31:T43">
    <cfRule type="dataBar" priority="18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{329249AB-8C1E-47C7-A1A9-77C48820F02E}</x14:id>
        </ext>
      </extLst>
    </cfRule>
  </conditionalFormatting>
  <conditionalFormatting sqref="P31:P41 P43">
    <cfRule type="dataBar" priority="18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{96B2CA99-39C4-4ACF-A0E7-DD0149F4496F}</x14:id>
        </ext>
      </extLst>
    </cfRule>
  </conditionalFormatting>
  <conditionalFormatting sqref="L31:L43">
    <cfRule type="dataBar" priority="18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{67571DA2-9BE5-4C44-888D-5318D00F4F6A}</x14:id>
        </ext>
      </extLst>
    </cfRule>
  </conditionalFormatting>
  <conditionalFormatting sqref="AB37:AB42">
    <cfRule type="dataBar" priority="17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{D5507A8E-977A-4609-A573-FBA28E7441B9}</x14:id>
        </ext>
      </extLst>
    </cfRule>
  </conditionalFormatting>
  <conditionalFormatting sqref="AF37:AF41">
    <cfRule type="dataBar" priority="17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{F06F0D70-06E2-4940-9625-5FA88B4B76EF}</x14:id>
        </ext>
      </extLst>
    </cfRule>
  </conditionalFormatting>
  <conditionalFormatting sqref="C21:C22">
    <cfRule type="dataBar" priority="59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{D3CD7B88-1EF9-4F32-8216-D663F3D189ED}</x14:id>
        </ext>
      </extLst>
    </cfRule>
  </conditionalFormatting>
  <conditionalFormatting sqref="C21:C22">
    <cfRule type="dataBar" priority="6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{BBC5F236-06D3-43B1-8F17-7602EC44D627}</x14:id>
        </ext>
      </extLst>
    </cfRule>
  </conditionalFormatting>
  <conditionalFormatting sqref="C25:C27">
    <cfRule type="dataBar" priority="5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{9EC824B0-6BA7-4AD8-B6AE-5ACAC9C0A5DD}</x14:id>
        </ext>
      </extLst>
    </cfRule>
  </conditionalFormatting>
  <conditionalFormatting sqref="C25:C27">
    <cfRule type="dataBar" priority="5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{DBFF7CC2-547B-4E39-ADDA-D7EB74689970}</x14:id>
        </ext>
      </extLst>
    </cfRule>
  </conditionalFormatting>
  <conditionalFormatting sqref="L26:L29">
    <cfRule type="dataBar" priority="5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{B48F8137-69C3-4B71-8776-3C901D63AFAD}</x14:id>
        </ext>
      </extLst>
    </cfRule>
  </conditionalFormatting>
  <conditionalFormatting sqref="L26:L29">
    <cfRule type="dataBar" priority="5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{B7F8BF25-CED9-4CD5-8212-F009ABC36C59}</x14:id>
        </ext>
      </extLst>
    </cfRule>
  </conditionalFormatting>
  <conditionalFormatting sqref="AJ3:AJ4">
    <cfRule type="dataBar" priority="4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{CAE8715F-1A45-47DC-A42D-AC2C501A6ECF}</x14:id>
        </ext>
      </extLst>
    </cfRule>
  </conditionalFormatting>
  <conditionalFormatting sqref="AJ3:AJ4">
    <cfRule type="dataBar" priority="4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{B98B0EC4-119C-429C-8F7C-F3179BA5D7D7}</x14:id>
        </ext>
      </extLst>
    </cfRule>
  </conditionalFormatting>
  <conditionalFormatting sqref="AJ26">
    <cfRule type="dataBar" priority="4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{83B2AB03-1D7C-41B0-B67A-30CAEF2F99B2}</x14:id>
        </ext>
      </extLst>
    </cfRule>
  </conditionalFormatting>
  <conditionalFormatting sqref="AJ27">
    <cfRule type="dataBar" priority="4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{B79C2851-6A57-4C93-94C6-6A00915D828C}</x14:id>
        </ext>
      </extLst>
    </cfRule>
  </conditionalFormatting>
  <conditionalFormatting sqref="AJ29:AJ32">
    <cfRule type="dataBar" priority="2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{1F12D2C2-984D-4E86-89B1-1908157A630F}</x14:id>
        </ext>
      </extLst>
    </cfRule>
  </conditionalFormatting>
  <conditionalFormatting sqref="AJ29:AJ32">
    <cfRule type="dataBar" priority="2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{840AD525-5026-43A6-B24B-DCACA67DE0C1}</x14:id>
        </ext>
      </extLst>
    </cfRule>
  </conditionalFormatting>
  <conditionalFormatting sqref="P42">
    <cfRule type="dataBar" priority="2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{4F308BA4-4407-41D3-95B8-CDB9F0A707A9}</x14:id>
        </ext>
      </extLst>
    </cfRule>
  </conditionalFormatting>
  <conditionalFormatting sqref="L19">
    <cfRule type="dataBar" priority="1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{288641A1-CF29-42E0-A233-1CB0CF57FC7C}</x14:id>
        </ext>
      </extLst>
    </cfRule>
  </conditionalFormatting>
  <conditionalFormatting sqref="L26">
    <cfRule type="dataBar" priority="1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{DD39A17E-68A5-4DFC-8FFA-340D578508E3}</x14:id>
        </ext>
      </extLst>
    </cfRule>
  </conditionalFormatting>
  <conditionalFormatting sqref="L27">
    <cfRule type="dataBar" priority="1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{5C4B91E9-B98C-4539-A8A5-52D4FB1F2424}</x14:id>
        </ext>
      </extLst>
    </cfRule>
  </conditionalFormatting>
  <conditionalFormatting sqref="AJ36:AJ38">
    <cfRule type="dataBar" priority="1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{FA28CEBC-7B1A-40CA-B43A-4A0846ADA029}</x14:id>
        </ext>
      </extLst>
    </cfRule>
  </conditionalFormatting>
  <conditionalFormatting sqref="AJ36:AJ38">
    <cfRule type="dataBar" priority="1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{E53E0C5F-BE64-4AF0-B696-90E464D4CCE2}</x14:id>
        </ext>
      </extLst>
    </cfRule>
  </conditionalFormatting>
  <conditionalFormatting sqref="AG42:AH42 AH38:AH41 AI41:AI42">
    <cfRule type="dataBar" priority="39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{C8471D34-6E66-4EE4-B29A-5BC3D5C8754A}</x14:id>
        </ext>
      </extLst>
    </cfRule>
  </conditionalFormatting>
  <conditionalFormatting sqref="AL3:AL12">
    <cfRule type="dataBar" priority="39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{3E141F2C-EA9E-466C-BC51-02B770B4C250}</x14:id>
        </ext>
      </extLst>
    </cfRule>
  </conditionalFormatting>
  <conditionalFormatting sqref="AL15:AL19">
    <cfRule type="dataBar" priority="39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{B3E7BB98-F598-442D-A85E-5AFDD57FEA91}</x14:id>
        </ext>
      </extLst>
    </cfRule>
  </conditionalFormatting>
  <conditionalFormatting sqref="AL38:AL42">
    <cfRule type="dataBar" priority="39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{300148C6-21C8-4CD2-BE54-3641553060A5}</x14:id>
        </ext>
      </extLst>
    </cfRule>
  </conditionalFormatting>
  <conditionalFormatting sqref="AL26:AL35">
    <cfRule type="dataBar" priority="39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{47085277-487A-4445-A617-AE8D4505B204}</x14:id>
        </ext>
      </extLst>
    </cfRule>
  </conditionalFormatting>
  <conditionalFormatting sqref="AJ17">
    <cfRule type="dataBar" priority="40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{2971DFA5-AB56-4904-9629-28F02FAED216}</x14:id>
        </ext>
      </extLst>
    </cfRule>
  </conditionalFormatting>
  <conditionalFormatting sqref="AJ40">
    <cfRule type="dataBar" priority="40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{FAECE5F7-83E4-4FEC-9C06-466B2552A6C0}</x14:id>
        </ext>
      </extLst>
    </cfRule>
  </conditionalFormatting>
  <conditionalFormatting sqref="AJ26:AJ40">
    <cfRule type="dataBar" priority="1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{2665E68B-7C87-44C9-9EA6-54988E9B3206}</x14:id>
        </ext>
      </extLst>
    </cfRule>
  </conditionalFormatting>
  <conditionalFormatting sqref="X26:X43">
    <cfRule type="dataBar" priority="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{BDDC1A55-5A2E-4A1B-9468-63AFA66CD511}</x14:id>
        </ext>
      </extLst>
    </cfRule>
  </conditionalFormatting>
  <conditionalFormatting sqref="T26:T43">
    <cfRule type="dataBar" priority="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{35F43D3E-18CD-44D4-A797-0A27FAF54CEE}</x14:id>
        </ext>
      </extLst>
    </cfRule>
  </conditionalFormatting>
  <conditionalFormatting sqref="P26:P43">
    <cfRule type="dataBar" priority="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{653E1459-6186-4147-99C6-74220B4A93BF}</x14:id>
        </ext>
      </extLst>
    </cfRule>
  </conditionalFormatting>
  <conditionalFormatting sqref="L26:L43">
    <cfRule type="dataBar" priority="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{040FD53B-C531-4873-9DB4-DE8E3E1147AB}</x14:id>
        </ext>
      </extLst>
    </cfRule>
  </conditionalFormatting>
  <conditionalFormatting sqref="P3">
    <cfRule type="dataBar" priority="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{57B3FCFA-B53D-4661-8727-AE75CAF35B56}</x14:id>
        </ext>
      </extLst>
    </cfRule>
  </conditionalFormatting>
  <conditionalFormatting sqref="G17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{072A1622-2F50-44E1-BD0F-CCDB40AC7CCC}</x14:id>
        </ext>
      </extLst>
    </cfRule>
  </conditionalFormatting>
  <conditionalFormatting sqref="G18:G21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{C87EDAC0-30EB-455E-98AE-CE24DD805306}</x14:id>
        </ext>
      </extLst>
    </cfRule>
  </conditionalFormatting>
  <pageMargins left="0.70866141732283472" right="0.70866141732283472" top="0.74803149606299213" bottom="0.74803149606299213" header="0.31496062992125984" footer="0.31496062992125984"/>
  <pageSetup paperSize="9" scale="71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E86D1BC-34DF-48A6-8BD3-E3B868749A0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L8:L18 L20</xm:sqref>
        </x14:conditionalFormatting>
        <x14:conditionalFormatting xmlns:xm="http://schemas.microsoft.com/office/excel/2006/main">
          <x14:cfRule type="dataBar" id="{B2E392E4-C065-4153-A6BE-99BF5C571A8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P8:P20</xm:sqref>
        </x14:conditionalFormatting>
        <x14:conditionalFormatting xmlns:xm="http://schemas.microsoft.com/office/excel/2006/main">
          <x14:cfRule type="dataBar" id="{EC050E39-8699-495D-A9BC-E9B6C3C8CAB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T3:T6</xm:sqref>
        </x14:conditionalFormatting>
        <x14:conditionalFormatting xmlns:xm="http://schemas.microsoft.com/office/excel/2006/main">
          <x14:cfRule type="dataBar" id="{8C22604E-BFDB-41ED-A02D-43BD2B74577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T8:T20</xm:sqref>
        </x14:conditionalFormatting>
        <x14:conditionalFormatting xmlns:xm="http://schemas.microsoft.com/office/excel/2006/main">
          <x14:cfRule type="dataBar" id="{56FF6AE8-AAD8-45A4-8C2B-F8BF731F564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X3:X6</xm:sqref>
        </x14:conditionalFormatting>
        <x14:conditionalFormatting xmlns:xm="http://schemas.microsoft.com/office/excel/2006/main">
          <x14:cfRule type="dataBar" id="{88C2FD79-2433-4B73-91D7-7F9DC202224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X8:X20</xm:sqref>
        </x14:conditionalFormatting>
        <x14:conditionalFormatting xmlns:xm="http://schemas.microsoft.com/office/excel/2006/main">
          <x14:cfRule type="dataBar" id="{AC609A99-CC8D-4334-B8FA-F0E8CE3DBAB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AB3:AB12</xm:sqref>
        </x14:conditionalFormatting>
        <x14:conditionalFormatting xmlns:xm="http://schemas.microsoft.com/office/excel/2006/main">
          <x14:cfRule type="dataBar" id="{A5D2989E-2065-4FA8-8CF3-A5109A9E5CA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AH3:AH4 AF3:AF12 AH6:AH12 AH5:AJ5</xm:sqref>
        </x14:conditionalFormatting>
        <x14:conditionalFormatting xmlns:xm="http://schemas.microsoft.com/office/excel/2006/main">
          <x14:cfRule type="dataBar" id="{6348A465-8151-4044-B75C-0141889C098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G10:G15</xm:sqref>
        </x14:conditionalFormatting>
        <x14:conditionalFormatting xmlns:xm="http://schemas.microsoft.com/office/excel/2006/main">
          <x14:cfRule type="dataBar" id="{150B7F69-D2BD-4B6E-B8EB-8D639B47038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P4:P6</xm:sqref>
        </x14:conditionalFormatting>
        <x14:conditionalFormatting xmlns:xm="http://schemas.microsoft.com/office/excel/2006/main">
          <x14:cfRule type="dataBar" id="{53B014AA-4715-43FB-B541-192B02B149C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F6:G8 AG19:AH19 AH15:AH18 G17:G44</xm:sqref>
        </x14:conditionalFormatting>
        <x14:conditionalFormatting xmlns:xm="http://schemas.microsoft.com/office/excel/2006/main">
          <x14:cfRule type="dataBar" id="{8E916554-1414-42D9-91ED-44E9345DC18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G6:G8</xm:sqref>
        </x14:conditionalFormatting>
        <x14:conditionalFormatting xmlns:xm="http://schemas.microsoft.com/office/excel/2006/main">
          <x14:cfRule type="dataBar" id="{3B65FBC3-04D0-4E49-9464-116033C5568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G3:G4</xm:sqref>
        </x14:conditionalFormatting>
        <x14:conditionalFormatting xmlns:xm="http://schemas.microsoft.com/office/excel/2006/main">
          <x14:cfRule type="dataBar" id="{E4E6D2BE-ECC4-44CC-B789-DD0EFB6E3A3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G3:G4</xm:sqref>
        </x14:conditionalFormatting>
        <x14:conditionalFormatting xmlns:xm="http://schemas.microsoft.com/office/excel/2006/main">
          <x14:cfRule type="dataBar" id="{0C3C9E7E-1B35-4E22-B230-F32EE8A4CFC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L3:L6</xm:sqref>
        </x14:conditionalFormatting>
        <x14:conditionalFormatting xmlns:xm="http://schemas.microsoft.com/office/excel/2006/main">
          <x14:cfRule type="dataBar" id="{C64BABEC-EE56-4A3B-840F-979198A4112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L3:L6</xm:sqref>
        </x14:conditionalFormatting>
        <x14:conditionalFormatting xmlns:xm="http://schemas.microsoft.com/office/excel/2006/main">
          <x14:cfRule type="dataBar" id="{C3FDF4A4-664A-412F-BFCE-535C4A3D187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C3:C19</xm:sqref>
        </x14:conditionalFormatting>
        <x14:conditionalFormatting xmlns:xm="http://schemas.microsoft.com/office/excel/2006/main">
          <x14:cfRule type="dataBar" id="{3971D7B2-4548-4A05-8911-F97F8E7241D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C3:C19</xm:sqref>
        </x14:conditionalFormatting>
        <x14:conditionalFormatting xmlns:xm="http://schemas.microsoft.com/office/excel/2006/main">
          <x14:cfRule type="dataBar" id="{E763E23E-F558-4FE4-9EF6-66234D6863A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AJ6:AJ15</xm:sqref>
        </x14:conditionalFormatting>
        <x14:conditionalFormatting xmlns:xm="http://schemas.microsoft.com/office/excel/2006/main">
          <x14:cfRule type="dataBar" id="{9AB105B7-8958-44ED-9D87-8FA2363F8A4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AJ6:AJ15</xm:sqref>
        </x14:conditionalFormatting>
        <x14:conditionalFormatting xmlns:xm="http://schemas.microsoft.com/office/excel/2006/main">
          <x14:cfRule type="dataBar" id="{88E067C9-2ADC-4093-9BC7-485CF3A95AC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AJ33</xm:sqref>
        </x14:conditionalFormatting>
        <x14:conditionalFormatting xmlns:xm="http://schemas.microsoft.com/office/excel/2006/main">
          <x14:cfRule type="dataBar" id="{81151099-618E-4028-88E5-CFD4DDB3A39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AJ33</xm:sqref>
        </x14:conditionalFormatting>
        <x14:conditionalFormatting xmlns:xm="http://schemas.microsoft.com/office/excel/2006/main">
          <x14:cfRule type="dataBar" id="{36C7B03E-A2A1-496E-8914-FCC29079ACF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AH26:AH27 AH29:AH35 AH28:AJ28</xm:sqref>
        </x14:conditionalFormatting>
        <x14:conditionalFormatting xmlns:xm="http://schemas.microsoft.com/office/excel/2006/main">
          <x14:cfRule type="dataBar" id="{77DBA2EC-0F89-4B74-B27E-FB2618E6CA1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L30</xm:sqref>
        </x14:conditionalFormatting>
        <x14:conditionalFormatting xmlns:xm="http://schemas.microsoft.com/office/excel/2006/main">
          <x14:cfRule type="dataBar" id="{81C7B24D-F715-48E3-B30F-466CA5A1177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AB26:AB35</xm:sqref>
        </x14:conditionalFormatting>
        <x14:conditionalFormatting xmlns:xm="http://schemas.microsoft.com/office/excel/2006/main">
          <x14:cfRule type="dataBar" id="{5DE15DEC-1C0A-4A53-8E71-A22E4E85153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AF26:AF35</xm:sqref>
        </x14:conditionalFormatting>
        <x14:conditionalFormatting xmlns:xm="http://schemas.microsoft.com/office/excel/2006/main">
          <x14:cfRule type="dataBar" id="{F0FA55D1-8FD7-4EC3-823E-CA8527E8E83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AJ34</xm:sqref>
        </x14:conditionalFormatting>
        <x14:conditionalFormatting xmlns:xm="http://schemas.microsoft.com/office/excel/2006/main">
          <x14:cfRule type="dataBar" id="{D33DBBCC-B145-42AC-BA68-BB93B9475E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AJ35</xm:sqref>
        </x14:conditionalFormatting>
        <x14:conditionalFormatting xmlns:xm="http://schemas.microsoft.com/office/excel/2006/main">
          <x14:cfRule type="dataBar" id="{48AC73C6-A6E6-4B8D-B7D6-BCAD859EAAA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AJ41:AJ42</xm:sqref>
        </x14:conditionalFormatting>
        <x14:conditionalFormatting xmlns:xm="http://schemas.microsoft.com/office/excel/2006/main">
          <x14:cfRule type="dataBar" id="{19F3BDE3-E723-4653-AD6F-FD30AA922E2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X26:X29</xm:sqref>
        </x14:conditionalFormatting>
        <x14:conditionalFormatting xmlns:xm="http://schemas.microsoft.com/office/excel/2006/main">
          <x14:cfRule type="dataBar" id="{8905C98A-7475-4A9D-9435-4BD19BCF3DB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T26:T29</xm:sqref>
        </x14:conditionalFormatting>
        <x14:conditionalFormatting xmlns:xm="http://schemas.microsoft.com/office/excel/2006/main">
          <x14:cfRule type="dataBar" id="{27D47C15-D371-405C-AB97-0C636810254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P26:P29</xm:sqref>
        </x14:conditionalFormatting>
        <x14:conditionalFormatting xmlns:xm="http://schemas.microsoft.com/office/excel/2006/main">
          <x14:cfRule type="dataBar" id="{5B5A57DE-0C12-41C2-81C2-96A5C3CD643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X31:X43</xm:sqref>
        </x14:conditionalFormatting>
        <x14:conditionalFormatting xmlns:xm="http://schemas.microsoft.com/office/excel/2006/main">
          <x14:cfRule type="dataBar" id="{329249AB-8C1E-47C7-A1A9-77C48820F02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T31:T43</xm:sqref>
        </x14:conditionalFormatting>
        <x14:conditionalFormatting xmlns:xm="http://schemas.microsoft.com/office/excel/2006/main">
          <x14:cfRule type="dataBar" id="{96B2CA99-39C4-4ACF-A0E7-DD0149F4496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P31:P41 P43</xm:sqref>
        </x14:conditionalFormatting>
        <x14:conditionalFormatting xmlns:xm="http://schemas.microsoft.com/office/excel/2006/main">
          <x14:cfRule type="dataBar" id="{67571DA2-9BE5-4C44-888D-5318D00F4F6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L31:L43</xm:sqref>
        </x14:conditionalFormatting>
        <x14:conditionalFormatting xmlns:xm="http://schemas.microsoft.com/office/excel/2006/main">
          <x14:cfRule type="dataBar" id="{D5507A8E-977A-4609-A573-FBA28E7441B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AB37:AB42</xm:sqref>
        </x14:conditionalFormatting>
        <x14:conditionalFormatting xmlns:xm="http://schemas.microsoft.com/office/excel/2006/main">
          <x14:cfRule type="dataBar" id="{F06F0D70-06E2-4940-9625-5FA88B4B76E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AF37:AF41</xm:sqref>
        </x14:conditionalFormatting>
        <x14:conditionalFormatting xmlns:xm="http://schemas.microsoft.com/office/excel/2006/main">
          <x14:cfRule type="dataBar" id="{D3CD7B88-1EF9-4F32-8216-D663F3D189E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C21:C22</xm:sqref>
        </x14:conditionalFormatting>
        <x14:conditionalFormatting xmlns:xm="http://schemas.microsoft.com/office/excel/2006/main">
          <x14:cfRule type="dataBar" id="{BBC5F236-06D3-43B1-8F17-7602EC44D62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C21:C22</xm:sqref>
        </x14:conditionalFormatting>
        <x14:conditionalFormatting xmlns:xm="http://schemas.microsoft.com/office/excel/2006/main">
          <x14:cfRule type="dataBar" id="{9EC824B0-6BA7-4AD8-B6AE-5ACAC9C0A5D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C25:C27</xm:sqref>
        </x14:conditionalFormatting>
        <x14:conditionalFormatting xmlns:xm="http://schemas.microsoft.com/office/excel/2006/main">
          <x14:cfRule type="dataBar" id="{DBFF7CC2-547B-4E39-ADDA-D7EB7468997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C25:C27</xm:sqref>
        </x14:conditionalFormatting>
        <x14:conditionalFormatting xmlns:xm="http://schemas.microsoft.com/office/excel/2006/main">
          <x14:cfRule type="dataBar" id="{B48F8137-69C3-4B71-8776-3C901D63AFA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L26:L29</xm:sqref>
        </x14:conditionalFormatting>
        <x14:conditionalFormatting xmlns:xm="http://schemas.microsoft.com/office/excel/2006/main">
          <x14:cfRule type="dataBar" id="{B7F8BF25-CED9-4CD5-8212-F009ABC36C5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L26:L29</xm:sqref>
        </x14:conditionalFormatting>
        <x14:conditionalFormatting xmlns:xm="http://schemas.microsoft.com/office/excel/2006/main">
          <x14:cfRule type="dataBar" id="{CAE8715F-1A45-47DC-A42D-AC2C501A6E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AJ3:AJ4</xm:sqref>
        </x14:conditionalFormatting>
        <x14:conditionalFormatting xmlns:xm="http://schemas.microsoft.com/office/excel/2006/main">
          <x14:cfRule type="dataBar" id="{B98B0EC4-119C-429C-8F7C-F3179BA5D7D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AJ3:AJ4</xm:sqref>
        </x14:conditionalFormatting>
        <x14:conditionalFormatting xmlns:xm="http://schemas.microsoft.com/office/excel/2006/main">
          <x14:cfRule type="dataBar" id="{83B2AB03-1D7C-41B0-B67A-30CAEF2F99B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AJ26</xm:sqref>
        </x14:conditionalFormatting>
        <x14:conditionalFormatting xmlns:xm="http://schemas.microsoft.com/office/excel/2006/main">
          <x14:cfRule type="dataBar" id="{B79C2851-6A57-4C93-94C6-6A00915D828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AJ27</xm:sqref>
        </x14:conditionalFormatting>
        <x14:conditionalFormatting xmlns:xm="http://schemas.microsoft.com/office/excel/2006/main">
          <x14:cfRule type="dataBar" id="{1F12D2C2-984D-4E86-89B1-1908157A630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AJ29:AJ32</xm:sqref>
        </x14:conditionalFormatting>
        <x14:conditionalFormatting xmlns:xm="http://schemas.microsoft.com/office/excel/2006/main">
          <x14:cfRule type="dataBar" id="{840AD525-5026-43A6-B24B-DCACA67DE0C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AJ29:AJ32</xm:sqref>
        </x14:conditionalFormatting>
        <x14:conditionalFormatting xmlns:xm="http://schemas.microsoft.com/office/excel/2006/main">
          <x14:cfRule type="dataBar" id="{4F308BA4-4407-41D3-95B8-CDB9F0A707A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P42</xm:sqref>
        </x14:conditionalFormatting>
        <x14:conditionalFormatting xmlns:xm="http://schemas.microsoft.com/office/excel/2006/main">
          <x14:cfRule type="dataBar" id="{288641A1-CF29-42E0-A233-1CB0CF57FC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L19</xm:sqref>
        </x14:conditionalFormatting>
        <x14:conditionalFormatting xmlns:xm="http://schemas.microsoft.com/office/excel/2006/main">
          <x14:cfRule type="dataBar" id="{DD39A17E-68A5-4DFC-8FFA-340D578508E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L26</xm:sqref>
        </x14:conditionalFormatting>
        <x14:conditionalFormatting xmlns:xm="http://schemas.microsoft.com/office/excel/2006/main">
          <x14:cfRule type="dataBar" id="{5C4B91E9-B98C-4539-A8A5-52D4FB1F242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L27</xm:sqref>
        </x14:conditionalFormatting>
        <x14:conditionalFormatting xmlns:xm="http://schemas.microsoft.com/office/excel/2006/main">
          <x14:cfRule type="dataBar" id="{FA28CEBC-7B1A-40CA-B43A-4A0846ADA02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AJ36:AJ38</xm:sqref>
        </x14:conditionalFormatting>
        <x14:conditionalFormatting xmlns:xm="http://schemas.microsoft.com/office/excel/2006/main">
          <x14:cfRule type="dataBar" id="{E53E0C5F-BE64-4AF0-B696-90E464D4CCE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AJ36:AJ38</xm:sqref>
        </x14:conditionalFormatting>
        <x14:conditionalFormatting xmlns:xm="http://schemas.microsoft.com/office/excel/2006/main">
          <x14:cfRule type="dataBar" id="{C8471D34-6E66-4EE4-B29A-5BC3D5C8754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AG42:AH42 AH38:AH41 AI41:AI42</xm:sqref>
        </x14:conditionalFormatting>
        <x14:conditionalFormatting xmlns:xm="http://schemas.microsoft.com/office/excel/2006/main">
          <x14:cfRule type="dataBar" id="{3E141F2C-EA9E-466C-BC51-02B770B4C25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AL3:AL12</xm:sqref>
        </x14:conditionalFormatting>
        <x14:conditionalFormatting xmlns:xm="http://schemas.microsoft.com/office/excel/2006/main">
          <x14:cfRule type="dataBar" id="{B3E7BB98-F598-442D-A85E-5AFDD57FEA9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AL15:AL19</xm:sqref>
        </x14:conditionalFormatting>
        <x14:conditionalFormatting xmlns:xm="http://schemas.microsoft.com/office/excel/2006/main">
          <x14:cfRule type="dataBar" id="{300148C6-21C8-4CD2-BE54-3641553060A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AL38:AL42</xm:sqref>
        </x14:conditionalFormatting>
        <x14:conditionalFormatting xmlns:xm="http://schemas.microsoft.com/office/excel/2006/main">
          <x14:cfRule type="dataBar" id="{47085277-487A-4445-A617-AE8D4505B20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AL26:AL35</xm:sqref>
        </x14:conditionalFormatting>
        <x14:conditionalFormatting xmlns:xm="http://schemas.microsoft.com/office/excel/2006/main">
          <x14:cfRule type="dataBar" id="{2971DFA5-AB56-4904-9629-28F02FAED2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AJ17</xm:sqref>
        </x14:conditionalFormatting>
        <x14:conditionalFormatting xmlns:xm="http://schemas.microsoft.com/office/excel/2006/main">
          <x14:cfRule type="dataBar" id="{FAECE5F7-83E4-4FEC-9C06-466B2552A6C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AJ40</xm:sqref>
        </x14:conditionalFormatting>
        <x14:conditionalFormatting xmlns:xm="http://schemas.microsoft.com/office/excel/2006/main">
          <x14:cfRule type="dataBar" id="{2665E68B-7C87-44C9-9EA6-54988E9B320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AJ26:AJ40</xm:sqref>
        </x14:conditionalFormatting>
        <x14:conditionalFormatting xmlns:xm="http://schemas.microsoft.com/office/excel/2006/main">
          <x14:cfRule type="dataBar" id="{BDDC1A55-5A2E-4A1B-9468-63AFA66CD51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X26:X43</xm:sqref>
        </x14:conditionalFormatting>
        <x14:conditionalFormatting xmlns:xm="http://schemas.microsoft.com/office/excel/2006/main">
          <x14:cfRule type="dataBar" id="{35F43D3E-18CD-44D4-A797-0A27FAF54CE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T26:T43</xm:sqref>
        </x14:conditionalFormatting>
        <x14:conditionalFormatting xmlns:xm="http://schemas.microsoft.com/office/excel/2006/main">
          <x14:cfRule type="dataBar" id="{653E1459-6186-4147-99C6-74220B4A93B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P26:P43</xm:sqref>
        </x14:conditionalFormatting>
        <x14:conditionalFormatting xmlns:xm="http://schemas.microsoft.com/office/excel/2006/main">
          <x14:cfRule type="dataBar" id="{040FD53B-C531-4873-9DB4-DE8E3E1147A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L26:L43</xm:sqref>
        </x14:conditionalFormatting>
        <x14:conditionalFormatting xmlns:xm="http://schemas.microsoft.com/office/excel/2006/main">
          <x14:cfRule type="dataBar" id="{57B3FCFA-B53D-4661-8727-AE75CAF35B5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P3</xm:sqref>
        </x14:conditionalFormatting>
        <x14:conditionalFormatting xmlns:xm="http://schemas.microsoft.com/office/excel/2006/main">
          <x14:cfRule type="dataBar" id="{072A1622-2F50-44E1-BD0F-CCDB40AC7CC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G17</xm:sqref>
        </x14:conditionalFormatting>
        <x14:conditionalFormatting xmlns:xm="http://schemas.microsoft.com/office/excel/2006/main">
          <x14:cfRule type="dataBar" id="{C87EDAC0-30EB-455E-98AE-CE24DD80530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G18:G21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DD89B-6843-488F-9B5D-D4C886B83301}">
  <dimension ref="A1:T138"/>
  <sheetViews>
    <sheetView zoomScale="80" zoomScaleNormal="80" workbookViewId="0">
      <selection activeCell="H8" sqref="H8"/>
    </sheetView>
  </sheetViews>
  <sheetFormatPr baseColWidth="10" defaultRowHeight="13.8"/>
  <cols>
    <col min="1" max="1" width="1.296875" customWidth="1"/>
    <col min="2" max="2" width="22.69921875" customWidth="1"/>
    <col min="3" max="3" width="1.09765625" customWidth="1"/>
    <col min="4" max="4" width="19.69921875" customWidth="1"/>
    <col min="5" max="5" width="19.3984375" customWidth="1"/>
    <col min="6" max="6" width="1.09765625" customWidth="1"/>
    <col min="7" max="7" width="17.09765625" customWidth="1"/>
    <col min="8" max="8" width="13.8984375" customWidth="1"/>
    <col min="9" max="9" width="19.19921875" bestFit="1" customWidth="1"/>
    <col min="10" max="10" width="19.19921875" customWidth="1"/>
    <col min="11" max="11" width="21.296875" bestFit="1" customWidth="1"/>
    <col min="12" max="14" width="21.296875" customWidth="1"/>
    <col min="15" max="16" width="19.19921875" customWidth="1"/>
    <col min="17" max="17" width="9.19921875" customWidth="1"/>
    <col min="18" max="18" width="2.69921875" customWidth="1"/>
    <col min="19" max="19" width="22.296875" bestFit="1" customWidth="1"/>
    <col min="20" max="20" width="27" style="167" bestFit="1" customWidth="1"/>
    <col min="21" max="25" width="14.5" customWidth="1"/>
    <col min="26" max="27" width="12" customWidth="1"/>
    <col min="28" max="28" width="12.796875" customWidth="1"/>
  </cols>
  <sheetData>
    <row r="1" spans="1:20" s="155" customFormat="1" ht="74.400000000000006" customHeight="1" thickTop="1" thickBot="1">
      <c r="A1" s="553" t="s">
        <v>163</v>
      </c>
      <c r="B1" s="554"/>
      <c r="C1" s="554"/>
      <c r="D1" s="554"/>
      <c r="E1" s="554"/>
      <c r="F1" s="554"/>
      <c r="G1" s="554"/>
      <c r="H1" s="554"/>
      <c r="I1" s="554"/>
      <c r="J1" s="554"/>
      <c r="K1" s="554"/>
      <c r="L1" s="554"/>
      <c r="M1" s="554"/>
      <c r="N1" s="554"/>
      <c r="O1" s="554"/>
      <c r="P1" s="554"/>
      <c r="Q1" s="554"/>
      <c r="R1" s="554"/>
      <c r="S1" s="257"/>
      <c r="T1" s="256"/>
    </row>
    <row r="2" spans="1:20" ht="12" customHeight="1" thickTop="1" thickBot="1"/>
    <row r="3" spans="1:20" s="252" customFormat="1" ht="22.2" thickTop="1" thickBot="1">
      <c r="A3" s="264"/>
      <c r="B3" s="186" t="s">
        <v>164</v>
      </c>
      <c r="C3" s="186"/>
      <c r="D3" s="186" t="s">
        <v>183</v>
      </c>
      <c r="E3" s="186" t="s">
        <v>173</v>
      </c>
      <c r="F3" s="186"/>
      <c r="G3" s="186" t="s">
        <v>66</v>
      </c>
      <c r="H3" s="186" t="s">
        <v>165</v>
      </c>
      <c r="I3" s="186" t="s">
        <v>134</v>
      </c>
      <c r="J3" s="186"/>
      <c r="K3" s="186" t="s">
        <v>68</v>
      </c>
      <c r="L3" s="186"/>
      <c r="M3" s="186"/>
      <c r="N3" s="186"/>
      <c r="O3" s="186" t="s">
        <v>135</v>
      </c>
      <c r="P3" s="186" t="s">
        <v>174</v>
      </c>
      <c r="Q3" s="186" t="s">
        <v>178</v>
      </c>
      <c r="R3" s="186"/>
      <c r="S3" s="186" t="s">
        <v>233</v>
      </c>
      <c r="T3" s="253" t="s">
        <v>157</v>
      </c>
    </row>
    <row r="4" spans="1:20" ht="12.6" customHeight="1" thickTop="1">
      <c r="A4" s="180"/>
      <c r="B4" s="181"/>
      <c r="C4" s="187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187"/>
      <c r="O4" s="187"/>
      <c r="P4" s="187"/>
      <c r="Q4" s="187"/>
      <c r="R4" s="192"/>
      <c r="S4" s="192"/>
      <c r="T4" s="254"/>
    </row>
    <row r="5" spans="1:20" ht="12.6" customHeight="1">
      <c r="A5" s="189"/>
      <c r="B5" s="187" t="s">
        <v>279</v>
      </c>
      <c r="C5" s="187"/>
      <c r="D5" s="197" t="s">
        <v>216</v>
      </c>
      <c r="E5" s="197" t="s">
        <v>39</v>
      </c>
      <c r="F5" s="187"/>
      <c r="G5" s="187" t="s">
        <v>67</v>
      </c>
      <c r="H5" s="187" t="s">
        <v>166</v>
      </c>
      <c r="I5" s="187" t="s">
        <v>316</v>
      </c>
      <c r="J5" s="187" t="s">
        <v>161</v>
      </c>
      <c r="K5" s="187" t="s">
        <v>69</v>
      </c>
      <c r="L5" s="187" t="s">
        <v>282</v>
      </c>
      <c r="M5" s="187" t="s">
        <v>287</v>
      </c>
      <c r="N5" s="187" t="s">
        <v>235</v>
      </c>
      <c r="O5" s="187" t="s">
        <v>136</v>
      </c>
      <c r="P5" s="187" t="s">
        <v>228</v>
      </c>
      <c r="Q5" s="191">
        <v>2020</v>
      </c>
      <c r="R5" s="192"/>
      <c r="S5" s="192" t="s">
        <v>230</v>
      </c>
      <c r="T5" s="254" t="s">
        <v>223</v>
      </c>
    </row>
    <row r="6" spans="1:20" ht="12.6" customHeight="1">
      <c r="A6" s="189"/>
      <c r="B6" s="187"/>
      <c r="C6" s="187"/>
      <c r="D6" s="197" t="s">
        <v>207</v>
      </c>
      <c r="E6" s="197" t="s">
        <v>40</v>
      </c>
      <c r="F6" s="187"/>
      <c r="G6" s="187" t="s">
        <v>71</v>
      </c>
      <c r="H6" s="187" t="s">
        <v>167</v>
      </c>
      <c r="I6" s="187" t="s">
        <v>317</v>
      </c>
      <c r="J6" s="187" t="s">
        <v>290</v>
      </c>
      <c r="K6" s="187" t="s">
        <v>171</v>
      </c>
      <c r="L6" s="187" t="s">
        <v>283</v>
      </c>
      <c r="M6" s="187" t="s">
        <v>288</v>
      </c>
      <c r="N6" s="187" t="s">
        <v>240</v>
      </c>
      <c r="O6" s="187" t="s">
        <v>137</v>
      </c>
      <c r="P6" s="187" t="s">
        <v>175</v>
      </c>
      <c r="Q6" s="191">
        <v>2021</v>
      </c>
      <c r="R6" s="192"/>
      <c r="S6" s="192" t="s">
        <v>231</v>
      </c>
      <c r="T6" s="254" t="s">
        <v>154</v>
      </c>
    </row>
    <row r="7" spans="1:20" ht="12.6" customHeight="1">
      <c r="A7" s="189"/>
      <c r="B7" s="187" t="s">
        <v>212</v>
      </c>
      <c r="C7" s="187"/>
      <c r="D7" s="197"/>
      <c r="E7" s="197" t="s">
        <v>41</v>
      </c>
      <c r="F7" s="187"/>
      <c r="G7" s="187" t="s">
        <v>72</v>
      </c>
      <c r="H7" s="187" t="s">
        <v>168</v>
      </c>
      <c r="I7" s="187" t="s">
        <v>318</v>
      </c>
      <c r="J7" s="187" t="s">
        <v>291</v>
      </c>
      <c r="K7" s="187" t="s">
        <v>70</v>
      </c>
      <c r="L7" s="187"/>
      <c r="M7" s="187" t="s">
        <v>289</v>
      </c>
      <c r="N7" s="187" t="s">
        <v>278</v>
      </c>
      <c r="O7" s="187"/>
      <c r="P7" s="187" t="s">
        <v>176</v>
      </c>
      <c r="Q7" s="191">
        <v>2022</v>
      </c>
      <c r="R7" s="192"/>
      <c r="S7" s="192" t="s">
        <v>232</v>
      </c>
      <c r="T7" s="254"/>
    </row>
    <row r="8" spans="1:20" ht="12.6" customHeight="1">
      <c r="A8" s="189"/>
      <c r="B8" s="187" t="s">
        <v>213</v>
      </c>
      <c r="C8" s="187"/>
      <c r="D8" s="197" t="s">
        <v>196</v>
      </c>
      <c r="E8" s="197" t="s">
        <v>44</v>
      </c>
      <c r="F8" s="187"/>
      <c r="G8" s="187" t="s">
        <v>120</v>
      </c>
      <c r="H8" s="187" t="s">
        <v>169</v>
      </c>
      <c r="I8" s="187"/>
      <c r="J8" s="187"/>
      <c r="K8" s="187"/>
      <c r="L8" s="187"/>
      <c r="M8" s="187"/>
      <c r="N8" s="187"/>
      <c r="O8" s="187"/>
      <c r="P8" s="187"/>
      <c r="Q8" s="191">
        <v>2023</v>
      </c>
      <c r="R8" s="192"/>
      <c r="S8" s="192"/>
      <c r="T8" s="254" t="s">
        <v>229</v>
      </c>
    </row>
    <row r="9" spans="1:20" ht="12.6" customHeight="1">
      <c r="A9" s="189"/>
      <c r="B9" s="187"/>
      <c r="C9" s="187"/>
      <c r="D9" s="197" t="s">
        <v>197</v>
      </c>
      <c r="E9" s="197" t="s">
        <v>45</v>
      </c>
      <c r="F9" s="187"/>
      <c r="G9" s="187" t="s">
        <v>265</v>
      </c>
      <c r="H9" s="187" t="s">
        <v>170</v>
      </c>
      <c r="I9" s="187"/>
      <c r="J9" s="187"/>
      <c r="K9" s="187"/>
      <c r="L9" s="187"/>
      <c r="M9" s="187"/>
      <c r="N9" s="187"/>
      <c r="O9" s="187"/>
      <c r="P9" s="187"/>
      <c r="Q9" s="191">
        <v>2024</v>
      </c>
      <c r="R9" s="192"/>
      <c r="S9" s="192"/>
      <c r="T9" s="254" t="s">
        <v>221</v>
      </c>
    </row>
    <row r="10" spans="1:20" ht="12.6" customHeight="1">
      <c r="A10" s="189"/>
      <c r="B10" s="187" t="s">
        <v>214</v>
      </c>
      <c r="C10" s="187"/>
      <c r="D10" s="197" t="s">
        <v>198</v>
      </c>
      <c r="E10" s="197" t="s">
        <v>42</v>
      </c>
      <c r="F10" s="187"/>
      <c r="G10" s="190" t="s">
        <v>270</v>
      </c>
      <c r="H10" s="187"/>
      <c r="I10" s="187"/>
      <c r="J10" s="187"/>
      <c r="K10" s="187"/>
      <c r="L10" s="187"/>
      <c r="M10" s="187"/>
      <c r="N10" s="187"/>
      <c r="O10" s="187"/>
      <c r="P10" s="187"/>
      <c r="Q10" s="191">
        <v>2025</v>
      </c>
      <c r="R10" s="192"/>
      <c r="S10" s="192"/>
      <c r="T10" s="254"/>
    </row>
    <row r="11" spans="1:20" ht="12.6" customHeight="1" thickBot="1">
      <c r="A11" s="189"/>
      <c r="B11" s="187" t="s">
        <v>215</v>
      </c>
      <c r="C11" s="187"/>
      <c r="D11" s="197" t="s">
        <v>199</v>
      </c>
      <c r="E11" s="197" t="s">
        <v>43</v>
      </c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84"/>
      <c r="S11" s="184"/>
      <c r="T11" s="255"/>
    </row>
    <row r="12" spans="1:20" ht="12.6" customHeight="1" thickTop="1">
      <c r="A12" s="189"/>
      <c r="B12" s="187"/>
      <c r="C12" s="192"/>
      <c r="D12" s="197" t="s">
        <v>200</v>
      </c>
      <c r="E12" s="198" t="s">
        <v>51</v>
      </c>
    </row>
    <row r="13" spans="1:20" ht="12.6" customHeight="1">
      <c r="A13" s="189"/>
      <c r="B13" s="187" t="s">
        <v>181</v>
      </c>
      <c r="C13" s="192"/>
      <c r="D13" s="197" t="s">
        <v>201</v>
      </c>
      <c r="E13" s="198"/>
    </row>
    <row r="14" spans="1:20" ht="12.6" customHeight="1">
      <c r="A14" s="189"/>
      <c r="B14" s="187" t="s">
        <v>182</v>
      </c>
      <c r="C14" s="192"/>
      <c r="D14" s="197" t="s">
        <v>202</v>
      </c>
      <c r="E14" s="198" t="s">
        <v>47</v>
      </c>
      <c r="S14" t="s">
        <v>244</v>
      </c>
    </row>
    <row r="15" spans="1:20" ht="12.6" customHeight="1">
      <c r="A15" s="189"/>
      <c r="B15" s="187"/>
      <c r="C15" s="192"/>
      <c r="D15" s="197"/>
      <c r="E15" s="198" t="s">
        <v>48</v>
      </c>
      <c r="S15" t="s">
        <v>245</v>
      </c>
    </row>
    <row r="16" spans="1:20" ht="12.6" customHeight="1">
      <c r="A16" s="189"/>
      <c r="B16" s="187" t="s">
        <v>138</v>
      </c>
      <c r="C16" s="192"/>
      <c r="D16" s="197" t="s">
        <v>203</v>
      </c>
      <c r="E16" s="198" t="s">
        <v>49</v>
      </c>
      <c r="S16" t="s">
        <v>246</v>
      </c>
    </row>
    <row r="17" spans="1:19" ht="12.6" customHeight="1">
      <c r="A17" s="189"/>
      <c r="B17" s="187" t="s">
        <v>139</v>
      </c>
      <c r="C17" s="192"/>
      <c r="D17" s="197" t="s">
        <v>204</v>
      </c>
      <c r="E17" s="199" t="s">
        <v>50</v>
      </c>
      <c r="S17" t="s">
        <v>247</v>
      </c>
    </row>
    <row r="18" spans="1:19" ht="12.6" customHeight="1">
      <c r="A18" s="189"/>
      <c r="B18" s="187"/>
      <c r="C18" s="192"/>
      <c r="D18" s="212" t="s">
        <v>205</v>
      </c>
      <c r="E18" s="199" t="s">
        <v>56</v>
      </c>
      <c r="S18" t="s">
        <v>248</v>
      </c>
    </row>
    <row r="19" spans="1:19" ht="12.6" customHeight="1">
      <c r="A19" s="189"/>
      <c r="B19" s="187" t="s">
        <v>280</v>
      </c>
      <c r="C19" s="192"/>
      <c r="D19" s="197" t="s">
        <v>206</v>
      </c>
      <c r="E19" s="198"/>
      <c r="S19" t="s">
        <v>249</v>
      </c>
    </row>
    <row r="20" spans="1:19" ht="12.6" customHeight="1">
      <c r="A20" s="189"/>
      <c r="B20" s="187" t="s">
        <v>281</v>
      </c>
      <c r="C20" s="192"/>
      <c r="D20" s="197"/>
      <c r="E20" s="198" t="s">
        <v>52</v>
      </c>
      <c r="S20" t="s">
        <v>250</v>
      </c>
    </row>
    <row r="21" spans="1:19" ht="12.6" customHeight="1">
      <c r="A21" s="189"/>
      <c r="B21" s="187"/>
      <c r="C21" s="192"/>
      <c r="D21" s="197" t="s">
        <v>195</v>
      </c>
      <c r="E21" s="198" t="s">
        <v>53</v>
      </c>
    </row>
    <row r="22" spans="1:19" ht="12.6" customHeight="1">
      <c r="A22" s="189"/>
      <c r="B22" s="187" t="s">
        <v>208</v>
      </c>
      <c r="C22" s="192"/>
      <c r="D22" s="197"/>
      <c r="E22" s="198" t="s">
        <v>57</v>
      </c>
    </row>
    <row r="23" spans="1:19" ht="12.6" customHeight="1">
      <c r="A23" s="189"/>
      <c r="B23" s="187" t="s">
        <v>209</v>
      </c>
      <c r="C23" s="192"/>
      <c r="D23" s="197"/>
      <c r="E23" s="198"/>
    </row>
    <row r="24" spans="1:19" ht="12.6" customHeight="1">
      <c r="A24" s="189"/>
      <c r="B24" s="187" t="s">
        <v>210</v>
      </c>
      <c r="C24" s="192"/>
      <c r="D24" s="197"/>
      <c r="E24" s="198" t="s">
        <v>54</v>
      </c>
    </row>
    <row r="25" spans="1:19" ht="12.6" customHeight="1">
      <c r="A25" s="189"/>
      <c r="B25" s="187" t="s">
        <v>211</v>
      </c>
      <c r="C25" s="192"/>
      <c r="D25" s="187"/>
      <c r="E25" s="198" t="s">
        <v>55</v>
      </c>
    </row>
    <row r="26" spans="1:19" ht="12.6" customHeight="1">
      <c r="A26" s="189"/>
      <c r="B26" s="187"/>
      <c r="C26" s="192"/>
      <c r="D26" s="197"/>
      <c r="E26" s="198"/>
    </row>
    <row r="27" spans="1:19" ht="12.6" customHeight="1" thickBot="1">
      <c r="A27" s="189"/>
      <c r="B27" s="187" t="s">
        <v>128</v>
      </c>
      <c r="C27" s="192"/>
      <c r="D27" s="197"/>
      <c r="E27" s="200" t="s">
        <v>58</v>
      </c>
    </row>
    <row r="28" spans="1:19" ht="12.6" customHeight="1" thickTop="1">
      <c r="A28" s="189"/>
      <c r="B28" s="187" t="s">
        <v>129</v>
      </c>
      <c r="C28" s="192"/>
      <c r="D28" s="247"/>
    </row>
    <row r="29" spans="1:19" ht="12.6" customHeight="1">
      <c r="A29" s="189"/>
      <c r="B29" s="187" t="s">
        <v>130</v>
      </c>
      <c r="C29" s="192"/>
      <c r="D29" s="248"/>
      <c r="E29" s="197" t="s">
        <v>299</v>
      </c>
    </row>
    <row r="30" spans="1:19" ht="12.6" customHeight="1">
      <c r="A30" s="189"/>
      <c r="B30" s="187" t="s">
        <v>131</v>
      </c>
      <c r="C30" s="192"/>
      <c r="D30" s="248"/>
    </row>
    <row r="31" spans="1:19" ht="12.6" customHeight="1">
      <c r="A31" s="189"/>
      <c r="B31" s="187"/>
      <c r="C31" s="192"/>
      <c r="D31" s="248"/>
    </row>
    <row r="32" spans="1:19" ht="12.6" customHeight="1">
      <c r="A32" s="189"/>
      <c r="B32" s="187" t="s">
        <v>125</v>
      </c>
      <c r="C32" s="192"/>
      <c r="D32" s="248"/>
    </row>
    <row r="33" spans="1:4" ht="12.6" customHeight="1">
      <c r="A33" s="189"/>
      <c r="B33" s="187" t="s">
        <v>126</v>
      </c>
      <c r="C33" s="192"/>
      <c r="D33" s="248"/>
    </row>
    <row r="34" spans="1:4" ht="12.6" customHeight="1">
      <c r="A34" s="189"/>
      <c r="B34" s="187" t="s">
        <v>127</v>
      </c>
      <c r="C34" s="192"/>
      <c r="D34" s="248"/>
    </row>
    <row r="35" spans="1:4" ht="12.6" customHeight="1">
      <c r="A35" s="189"/>
      <c r="B35" s="187" t="s">
        <v>162</v>
      </c>
      <c r="C35" s="192"/>
      <c r="D35" s="248"/>
    </row>
    <row r="36" spans="1:4" ht="12.6" customHeight="1">
      <c r="A36" s="189"/>
      <c r="B36" s="187"/>
      <c r="C36" s="192"/>
      <c r="D36" s="248"/>
    </row>
    <row r="37" spans="1:4" ht="12.6" customHeight="1">
      <c r="A37" s="189"/>
      <c r="B37" s="187" t="s">
        <v>121</v>
      </c>
      <c r="C37" s="192"/>
      <c r="D37" s="248"/>
    </row>
    <row r="38" spans="1:4" ht="12.6" customHeight="1">
      <c r="A38" s="189"/>
      <c r="B38" s="187" t="s">
        <v>122</v>
      </c>
      <c r="C38" s="192"/>
      <c r="D38" s="248"/>
    </row>
    <row r="39" spans="1:4" ht="12.6" customHeight="1">
      <c r="A39" s="189"/>
      <c r="B39" s="187" t="s">
        <v>123</v>
      </c>
      <c r="C39" s="192"/>
      <c r="D39" s="248"/>
    </row>
    <row r="40" spans="1:4" ht="12.6" customHeight="1">
      <c r="A40" s="189"/>
      <c r="B40" s="187" t="s">
        <v>124</v>
      </c>
      <c r="C40" s="192"/>
      <c r="D40" s="248"/>
    </row>
    <row r="41" spans="1:4" ht="12.6" customHeight="1">
      <c r="A41" s="189"/>
      <c r="B41" s="187"/>
      <c r="C41" s="192"/>
      <c r="D41" s="248"/>
    </row>
    <row r="42" spans="1:4" ht="12.6" customHeight="1">
      <c r="A42" s="189"/>
      <c r="B42" s="187" t="s">
        <v>73</v>
      </c>
      <c r="C42" s="192"/>
      <c r="D42" s="248"/>
    </row>
    <row r="43" spans="1:4" ht="12.6" customHeight="1">
      <c r="A43" s="189"/>
      <c r="B43" s="187" t="s">
        <v>98</v>
      </c>
      <c r="C43" s="192"/>
      <c r="D43" s="248"/>
    </row>
    <row r="44" spans="1:4" ht="12.6" customHeight="1">
      <c r="A44" s="189"/>
      <c r="B44" s="187" t="s">
        <v>74</v>
      </c>
      <c r="C44" s="192"/>
      <c r="D44" s="248"/>
    </row>
    <row r="45" spans="1:4" ht="12.6" customHeight="1">
      <c r="A45" s="189"/>
      <c r="B45" s="187" t="s">
        <v>99</v>
      </c>
      <c r="C45" s="192"/>
      <c r="D45" s="248"/>
    </row>
    <row r="46" spans="1:4" ht="12.6" customHeight="1">
      <c r="A46" s="189"/>
      <c r="B46" s="187" t="s">
        <v>75</v>
      </c>
      <c r="C46" s="192"/>
      <c r="D46" s="248"/>
    </row>
    <row r="47" spans="1:4" ht="12.6" customHeight="1">
      <c r="A47" s="189"/>
      <c r="B47" s="187" t="s">
        <v>160</v>
      </c>
      <c r="C47" s="192"/>
      <c r="D47" s="248"/>
    </row>
    <row r="48" spans="1:4" ht="12.6" customHeight="1">
      <c r="A48" s="189"/>
      <c r="B48" s="187" t="s">
        <v>100</v>
      </c>
      <c r="C48" s="192"/>
      <c r="D48" s="248"/>
    </row>
    <row r="49" spans="1:4" ht="12.6" customHeight="1">
      <c r="A49" s="189"/>
      <c r="B49" s="187" t="s">
        <v>101</v>
      </c>
      <c r="C49" s="192"/>
      <c r="D49" s="248"/>
    </row>
    <row r="50" spans="1:4" ht="12.6" customHeight="1">
      <c r="A50" s="189"/>
      <c r="B50" s="187" t="s">
        <v>76</v>
      </c>
      <c r="C50" s="192"/>
      <c r="D50" s="248"/>
    </row>
    <row r="51" spans="1:4" ht="12.6" customHeight="1">
      <c r="A51" s="189"/>
      <c r="B51" s="187" t="s">
        <v>102</v>
      </c>
      <c r="C51" s="192"/>
      <c r="D51" s="248"/>
    </row>
    <row r="52" spans="1:4" ht="12.6" customHeight="1">
      <c r="A52" s="189"/>
      <c r="B52" s="187" t="s">
        <v>77</v>
      </c>
      <c r="C52" s="192"/>
      <c r="D52" s="248"/>
    </row>
    <row r="53" spans="1:4" ht="12.6" customHeight="1">
      <c r="A53" s="189"/>
      <c r="B53" s="187" t="s">
        <v>103</v>
      </c>
      <c r="C53" s="192"/>
      <c r="D53" s="248"/>
    </row>
    <row r="54" spans="1:4" ht="12.6" customHeight="1">
      <c r="A54" s="189"/>
      <c r="B54" s="187" t="s">
        <v>78</v>
      </c>
      <c r="C54" s="192"/>
      <c r="D54" s="248"/>
    </row>
    <row r="55" spans="1:4" ht="12.6" customHeight="1">
      <c r="A55" s="189"/>
      <c r="B55" s="187"/>
      <c r="C55" s="192"/>
      <c r="D55" s="248"/>
    </row>
    <row r="56" spans="1:4" ht="12.6" customHeight="1">
      <c r="A56" s="189"/>
      <c r="B56" s="187" t="s">
        <v>79</v>
      </c>
      <c r="C56" s="192"/>
      <c r="D56" s="248"/>
    </row>
    <row r="57" spans="1:4" ht="12.6" customHeight="1">
      <c r="A57" s="189"/>
      <c r="B57" s="187" t="s">
        <v>85</v>
      </c>
      <c r="C57" s="192"/>
      <c r="D57" s="248"/>
    </row>
    <row r="58" spans="1:4" ht="12.6" customHeight="1">
      <c r="A58" s="189"/>
      <c r="B58" s="187" t="s">
        <v>80</v>
      </c>
      <c r="C58" s="192"/>
      <c r="D58" s="248"/>
    </row>
    <row r="59" spans="1:4" ht="12.6" customHeight="1">
      <c r="A59" s="189"/>
      <c r="B59" s="187" t="s">
        <v>81</v>
      </c>
      <c r="C59" s="192"/>
      <c r="D59" s="248"/>
    </row>
    <row r="60" spans="1:4" ht="12.6" customHeight="1">
      <c r="A60" s="189"/>
      <c r="B60" s="187" t="s">
        <v>83</v>
      </c>
      <c r="C60" s="192"/>
      <c r="D60" s="248"/>
    </row>
    <row r="61" spans="1:4" ht="12.6" customHeight="1">
      <c r="A61" s="189"/>
      <c r="B61" s="187" t="s">
        <v>82</v>
      </c>
      <c r="C61" s="192"/>
      <c r="D61" s="248"/>
    </row>
    <row r="62" spans="1:4" ht="12.6" customHeight="1">
      <c r="A62" s="189"/>
      <c r="B62" s="187" t="s">
        <v>84</v>
      </c>
      <c r="C62" s="192"/>
      <c r="D62" s="248"/>
    </row>
    <row r="63" spans="1:4" ht="12.6" customHeight="1">
      <c r="A63" s="189"/>
      <c r="B63" s="187" t="s">
        <v>93</v>
      </c>
      <c r="C63" s="192"/>
      <c r="D63" s="248"/>
    </row>
    <row r="64" spans="1:4" ht="12.6" customHeight="1">
      <c r="A64" s="189"/>
      <c r="B64" s="187" t="s">
        <v>64</v>
      </c>
      <c r="C64" s="192"/>
      <c r="D64" s="248"/>
    </row>
    <row r="65" spans="1:4" ht="12.6" customHeight="1">
      <c r="A65" s="189"/>
      <c r="B65" s="187" t="s">
        <v>94</v>
      </c>
      <c r="C65" s="192"/>
      <c r="D65" s="248"/>
    </row>
    <row r="66" spans="1:4" ht="12.6" customHeight="1">
      <c r="A66" s="189"/>
      <c r="B66" s="187" t="s">
        <v>95</v>
      </c>
      <c r="C66" s="192"/>
      <c r="D66" s="248"/>
    </row>
    <row r="67" spans="1:4" ht="12.6" customHeight="1">
      <c r="A67" s="189"/>
      <c r="B67" s="187" t="s">
        <v>96</v>
      </c>
      <c r="C67" s="192"/>
      <c r="D67" s="248"/>
    </row>
    <row r="68" spans="1:4" ht="12.6" customHeight="1">
      <c r="A68" s="189"/>
      <c r="B68" s="187" t="s">
        <v>97</v>
      </c>
      <c r="C68" s="192"/>
      <c r="D68" s="248"/>
    </row>
    <row r="69" spans="1:4" ht="12.6" customHeight="1">
      <c r="A69" s="189"/>
      <c r="B69" s="187"/>
      <c r="C69" s="192"/>
      <c r="D69" s="248"/>
    </row>
    <row r="70" spans="1:4" ht="12.6" customHeight="1">
      <c r="A70" s="189"/>
      <c r="B70" s="187" t="s">
        <v>86</v>
      </c>
      <c r="C70" s="192"/>
      <c r="D70" s="248"/>
    </row>
    <row r="71" spans="1:4" ht="12.6" customHeight="1">
      <c r="A71" s="189"/>
      <c r="B71" s="187" t="s">
        <v>87</v>
      </c>
      <c r="C71" s="192"/>
      <c r="D71" s="248"/>
    </row>
    <row r="72" spans="1:4" ht="12.6" customHeight="1">
      <c r="A72" s="189"/>
      <c r="B72" s="187" t="s">
        <v>88</v>
      </c>
      <c r="C72" s="192"/>
      <c r="D72" s="248"/>
    </row>
    <row r="73" spans="1:4" ht="12.6" customHeight="1">
      <c r="A73" s="189"/>
      <c r="B73" s="187" t="s">
        <v>89</v>
      </c>
      <c r="C73" s="192"/>
      <c r="D73" s="248"/>
    </row>
    <row r="74" spans="1:4" ht="12.6" customHeight="1">
      <c r="A74" s="189"/>
      <c r="B74" s="187" t="s">
        <v>90</v>
      </c>
      <c r="C74" s="192"/>
      <c r="D74" s="248"/>
    </row>
    <row r="75" spans="1:4" ht="12.6" customHeight="1">
      <c r="A75" s="189"/>
      <c r="B75" s="187" t="s">
        <v>91</v>
      </c>
      <c r="C75" s="192"/>
      <c r="D75" s="248"/>
    </row>
    <row r="76" spans="1:4" ht="12.6" customHeight="1">
      <c r="A76" s="189"/>
      <c r="B76" s="187" t="s">
        <v>92</v>
      </c>
      <c r="C76" s="192"/>
      <c r="D76" s="248"/>
    </row>
    <row r="77" spans="1:4" ht="12.6" customHeight="1">
      <c r="A77" s="189"/>
      <c r="B77" s="187" t="s">
        <v>104</v>
      </c>
      <c r="C77" s="192"/>
      <c r="D77" s="248"/>
    </row>
    <row r="78" spans="1:4" ht="12.6" customHeight="1">
      <c r="A78" s="189"/>
      <c r="B78" s="187" t="s">
        <v>19</v>
      </c>
      <c r="C78" s="192"/>
      <c r="D78" s="248"/>
    </row>
    <row r="79" spans="1:4" ht="12.6" customHeight="1">
      <c r="A79" s="189"/>
      <c r="B79" s="187" t="s">
        <v>105</v>
      </c>
      <c r="C79" s="192"/>
      <c r="D79" s="248"/>
    </row>
    <row r="80" spans="1:4" ht="12.6" customHeight="1">
      <c r="A80" s="189"/>
      <c r="B80" s="187" t="s">
        <v>20</v>
      </c>
      <c r="C80" s="192"/>
      <c r="D80" s="248"/>
    </row>
    <row r="81" spans="1:4" ht="12.6" customHeight="1">
      <c r="A81" s="189"/>
      <c r="B81" s="187" t="s">
        <v>106</v>
      </c>
      <c r="C81" s="193"/>
      <c r="D81" s="248"/>
    </row>
    <row r="82" spans="1:4" ht="12.6" customHeight="1">
      <c r="A82" s="189"/>
      <c r="B82" s="187" t="s">
        <v>21</v>
      </c>
      <c r="C82" s="193"/>
      <c r="D82" s="248"/>
    </row>
    <row r="83" spans="1:4" ht="12.6" customHeight="1">
      <c r="A83" s="189"/>
      <c r="B83" s="187"/>
      <c r="C83" s="193"/>
      <c r="D83" s="248"/>
    </row>
    <row r="84" spans="1:4" ht="12.6" customHeight="1">
      <c r="A84" s="189"/>
      <c r="B84" s="187" t="s">
        <v>107</v>
      </c>
      <c r="C84" s="193"/>
      <c r="D84" s="248"/>
    </row>
    <row r="85" spans="1:4" ht="12.6" customHeight="1">
      <c r="A85" s="189"/>
      <c r="B85" s="187" t="s">
        <v>108</v>
      </c>
      <c r="C85" s="194"/>
      <c r="D85" s="248"/>
    </row>
    <row r="86" spans="1:4" ht="12.6" customHeight="1">
      <c r="A86" s="189"/>
      <c r="B86" s="187" t="s">
        <v>109</v>
      </c>
      <c r="C86" s="193"/>
      <c r="D86" s="248"/>
    </row>
    <row r="87" spans="1:4" ht="12.6" customHeight="1">
      <c r="A87" s="189"/>
      <c r="B87" s="187" t="s">
        <v>110</v>
      </c>
      <c r="C87" s="193"/>
      <c r="D87" s="248"/>
    </row>
    <row r="88" spans="1:4" ht="12.6" customHeight="1">
      <c r="A88" s="189"/>
      <c r="B88" s="187" t="s">
        <v>111</v>
      </c>
      <c r="C88" s="193"/>
      <c r="D88" s="248"/>
    </row>
    <row r="89" spans="1:4" ht="12.6" customHeight="1">
      <c r="A89" s="189"/>
      <c r="B89" s="187" t="s">
        <v>112</v>
      </c>
      <c r="C89" s="193"/>
      <c r="D89" s="248"/>
    </row>
    <row r="90" spans="1:4" ht="12.6" customHeight="1">
      <c r="A90" s="189"/>
      <c r="B90" s="187" t="s">
        <v>113</v>
      </c>
      <c r="C90" s="194"/>
      <c r="D90" s="248"/>
    </row>
    <row r="91" spans="1:4" ht="12.6" customHeight="1">
      <c r="A91" s="189"/>
      <c r="B91" s="187" t="s">
        <v>114</v>
      </c>
      <c r="C91" s="193"/>
      <c r="D91" s="248"/>
    </row>
    <row r="92" spans="1:4" ht="12.6" customHeight="1">
      <c r="A92" s="189"/>
      <c r="B92" s="187" t="s">
        <v>115</v>
      </c>
      <c r="C92" s="193"/>
      <c r="D92" s="248"/>
    </row>
    <row r="93" spans="1:4" ht="12.6" customHeight="1">
      <c r="A93" s="189"/>
      <c r="B93" s="187" t="s">
        <v>116</v>
      </c>
      <c r="C93" s="193"/>
      <c r="D93" s="248"/>
    </row>
    <row r="94" spans="1:4" ht="12.6" customHeight="1">
      <c r="A94" s="189"/>
      <c r="B94" s="187" t="s">
        <v>117</v>
      </c>
      <c r="C94" s="193"/>
      <c r="D94" s="248"/>
    </row>
    <row r="95" spans="1:4" ht="12.6" customHeight="1">
      <c r="A95" s="189"/>
      <c r="B95" s="187" t="s">
        <v>118</v>
      </c>
      <c r="C95" s="194"/>
      <c r="D95" s="248"/>
    </row>
    <row r="96" spans="1:4" ht="12.6" customHeight="1">
      <c r="A96" s="189"/>
      <c r="B96" s="187" t="s">
        <v>119</v>
      </c>
      <c r="C96" s="193"/>
      <c r="D96" s="248"/>
    </row>
    <row r="97" spans="1:4" ht="12.6" customHeight="1">
      <c r="A97" s="189"/>
      <c r="B97" s="187"/>
      <c r="C97" s="193"/>
      <c r="D97" s="248"/>
    </row>
    <row r="98" spans="1:4" ht="12.6" customHeight="1">
      <c r="A98" s="189"/>
      <c r="B98" s="191">
        <v>50</v>
      </c>
      <c r="C98" s="193"/>
      <c r="D98" s="248"/>
    </row>
    <row r="99" spans="1:4" ht="12.6" customHeight="1">
      <c r="A99" s="189"/>
      <c r="B99" s="191">
        <v>100</v>
      </c>
      <c r="C99" s="193"/>
      <c r="D99" s="248"/>
    </row>
    <row r="100" spans="1:4" ht="12.6" customHeight="1">
      <c r="A100" s="189"/>
      <c r="B100" s="191">
        <v>150</v>
      </c>
      <c r="C100" s="194"/>
      <c r="D100" s="248"/>
    </row>
    <row r="101" spans="1:4" ht="12.6" customHeight="1">
      <c r="A101" s="189"/>
      <c r="B101" s="191">
        <v>200</v>
      </c>
      <c r="C101" s="192"/>
      <c r="D101" s="248"/>
    </row>
    <row r="102" spans="1:4" ht="12.6" customHeight="1">
      <c r="A102" s="189"/>
      <c r="B102" s="182">
        <v>250</v>
      </c>
      <c r="C102" s="192"/>
      <c r="D102" s="249"/>
    </row>
    <row r="103" spans="1:4" ht="12.6" customHeight="1">
      <c r="A103" s="189"/>
      <c r="B103" s="191">
        <v>300</v>
      </c>
      <c r="C103" s="192"/>
      <c r="D103" s="249"/>
    </row>
    <row r="104" spans="1:4" ht="12.6" customHeight="1">
      <c r="A104" s="189"/>
      <c r="B104" s="191">
        <v>350</v>
      </c>
      <c r="C104" s="192"/>
      <c r="D104" s="249"/>
    </row>
    <row r="105" spans="1:4" ht="12.6" customHeight="1">
      <c r="A105" s="189"/>
      <c r="B105" s="191">
        <v>400</v>
      </c>
      <c r="C105" s="192"/>
      <c r="D105" s="249"/>
    </row>
    <row r="106" spans="1:4" ht="12.6" customHeight="1">
      <c r="A106" s="189"/>
      <c r="B106" s="191">
        <v>450</v>
      </c>
      <c r="C106" s="192"/>
      <c r="D106" s="249"/>
    </row>
    <row r="107" spans="1:4" ht="12.6" customHeight="1">
      <c r="A107" s="189"/>
      <c r="B107" s="182">
        <v>500</v>
      </c>
      <c r="C107" s="192"/>
      <c r="D107" s="249"/>
    </row>
    <row r="108" spans="1:4">
      <c r="A108" s="189"/>
      <c r="B108" s="191">
        <v>550</v>
      </c>
      <c r="C108" s="192"/>
      <c r="D108" s="249"/>
    </row>
    <row r="109" spans="1:4">
      <c r="A109" s="189"/>
      <c r="B109" s="191">
        <v>600</v>
      </c>
      <c r="C109" s="192"/>
      <c r="D109" s="249"/>
    </row>
    <row r="110" spans="1:4">
      <c r="A110" s="189"/>
      <c r="B110" s="191">
        <v>650</v>
      </c>
      <c r="C110" s="192"/>
      <c r="D110" s="249"/>
    </row>
    <row r="111" spans="1:4">
      <c r="A111" s="189"/>
      <c r="B111" s="191">
        <v>700</v>
      </c>
      <c r="C111" s="192"/>
      <c r="D111" s="249"/>
    </row>
    <row r="112" spans="1:4">
      <c r="A112" s="189"/>
      <c r="B112" s="182">
        <v>750</v>
      </c>
      <c r="C112" s="192"/>
      <c r="D112" s="249"/>
    </row>
    <row r="113" spans="1:4">
      <c r="A113" s="189"/>
      <c r="B113" s="191">
        <v>800</v>
      </c>
      <c r="C113" s="192"/>
      <c r="D113" s="249"/>
    </row>
    <row r="114" spans="1:4">
      <c r="A114" s="189"/>
      <c r="B114" s="191">
        <v>850</v>
      </c>
      <c r="C114" s="192"/>
      <c r="D114" s="249"/>
    </row>
    <row r="115" spans="1:4">
      <c r="A115" s="189"/>
      <c r="B115" s="191">
        <v>900</v>
      </c>
      <c r="C115" s="192"/>
      <c r="D115" s="249"/>
    </row>
    <row r="116" spans="1:4">
      <c r="A116" s="189"/>
      <c r="B116" s="191">
        <v>950</v>
      </c>
      <c r="C116" s="192"/>
      <c r="D116" s="249"/>
    </row>
    <row r="117" spans="1:4">
      <c r="A117" s="189"/>
      <c r="B117" s="182">
        <v>1000</v>
      </c>
      <c r="C117" s="192"/>
      <c r="D117" s="249"/>
    </row>
    <row r="118" spans="1:4">
      <c r="A118" s="189"/>
      <c r="B118" s="192"/>
      <c r="C118" s="192"/>
      <c r="D118" s="249"/>
    </row>
    <row r="119" spans="1:4">
      <c r="A119" s="189"/>
      <c r="B119" s="192"/>
      <c r="C119" s="192"/>
      <c r="D119" s="249"/>
    </row>
    <row r="120" spans="1:4" ht="14.4" thickBot="1">
      <c r="A120" s="183"/>
      <c r="B120" s="184"/>
      <c r="C120" s="192"/>
      <c r="D120" s="249"/>
    </row>
    <row r="121" spans="1:4" ht="14.4" thickTop="1">
      <c r="B121" s="175"/>
      <c r="C121" s="189"/>
      <c r="D121" s="249"/>
    </row>
    <row r="122" spans="1:4">
      <c r="B122" s="175"/>
      <c r="C122" s="189"/>
      <c r="D122" s="249"/>
    </row>
    <row r="123" spans="1:4">
      <c r="B123" s="175"/>
      <c r="C123" s="189"/>
      <c r="D123" s="249"/>
    </row>
    <row r="124" spans="1:4">
      <c r="B124" s="175"/>
      <c r="C124" s="189"/>
      <c r="D124" s="249"/>
    </row>
    <row r="125" spans="1:4">
      <c r="B125" s="175"/>
      <c r="C125" s="189"/>
      <c r="D125" s="249"/>
    </row>
    <row r="126" spans="1:4">
      <c r="B126" s="175"/>
      <c r="C126" s="189"/>
      <c r="D126" s="249"/>
    </row>
    <row r="127" spans="1:4">
      <c r="B127" s="175"/>
      <c r="C127" s="189"/>
      <c r="D127" s="249"/>
    </row>
    <row r="128" spans="1:4">
      <c r="B128" s="175"/>
      <c r="C128" s="189"/>
      <c r="D128" s="249"/>
    </row>
    <row r="129" spans="2:4">
      <c r="B129" s="175"/>
      <c r="C129" s="189"/>
      <c r="D129" s="249"/>
    </row>
    <row r="130" spans="2:4">
      <c r="B130" s="175"/>
      <c r="C130" s="189"/>
      <c r="D130" s="249"/>
    </row>
    <row r="131" spans="2:4">
      <c r="B131" s="175"/>
      <c r="C131" s="189"/>
      <c r="D131" s="249"/>
    </row>
    <row r="132" spans="2:4">
      <c r="B132" s="175"/>
      <c r="C132" s="189"/>
      <c r="D132" s="249"/>
    </row>
    <row r="133" spans="2:4">
      <c r="B133" s="175"/>
      <c r="C133" s="189"/>
      <c r="D133" s="249"/>
    </row>
    <row r="134" spans="2:4">
      <c r="B134" s="175"/>
      <c r="C134" s="189"/>
      <c r="D134" s="249"/>
    </row>
    <row r="135" spans="2:4">
      <c r="B135" s="175"/>
      <c r="C135" s="189"/>
      <c r="D135" s="249"/>
    </row>
    <row r="136" spans="2:4">
      <c r="B136" s="175"/>
      <c r="C136" s="189"/>
      <c r="D136" s="249"/>
    </row>
    <row r="137" spans="2:4" ht="14.4" thickBot="1">
      <c r="C137" s="183"/>
      <c r="D137" s="249"/>
    </row>
    <row r="138" spans="2:4" ht="14.4" thickTop="1"/>
  </sheetData>
  <sheetProtection algorithmName="SHA-512" hashValue="psj4WaO0TgrjPgbsDV0Ca2xMvR4SshmU3s3kALg4enNPObo1zBWcHuouSh7/4FCqRd5DDjcwMiuF1YyPL7PJDQ==" saltValue="rs9oP2kkFFtIRmpWat6+rw==" spinCount="100000" sheet="1" objects="1" scenarios="1"/>
  <mergeCells count="1">
    <mergeCell ref="A1:R1"/>
  </mergeCells>
  <phoneticPr fontId="20" type="noConversion"/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3BC8C-D6F8-4D62-BD74-F982E090F208}">
  <dimension ref="A1:M2254"/>
  <sheetViews>
    <sheetView zoomScale="90" zoomScaleNormal="90" workbookViewId="0">
      <selection activeCell="K4" sqref="K4"/>
    </sheetView>
  </sheetViews>
  <sheetFormatPr baseColWidth="10" defaultRowHeight="13.8"/>
  <cols>
    <col min="1" max="1" width="7.296875" style="5" customWidth="1"/>
    <col min="2" max="2" width="17.8984375" style="149" bestFit="1" customWidth="1"/>
    <col min="3" max="4" width="7.296875" style="5" customWidth="1"/>
    <col min="5" max="5" width="21.19921875" style="5" bestFit="1" customWidth="1"/>
    <col min="6" max="9" width="7.296875" style="5" customWidth="1"/>
    <col min="13" max="13" width="0.8984375" style="1" customWidth="1"/>
    <col min="14" max="17" width="11.19921875" style="1"/>
    <col min="18" max="20" width="11.296875" style="1" bestFit="1" customWidth="1"/>
    <col min="21" max="16384" width="11.19921875" style="1"/>
  </cols>
  <sheetData>
    <row r="1" spans="1:13" s="211" customFormat="1" ht="48" customHeight="1" thickTop="1" thickBot="1">
      <c r="A1" s="449" t="s">
        <v>243</v>
      </c>
      <c r="B1" s="450"/>
      <c r="C1" s="450"/>
      <c r="D1" s="450"/>
      <c r="E1" s="450"/>
      <c r="F1" s="450"/>
      <c r="G1" s="450"/>
      <c r="H1" s="450"/>
      <c r="I1" s="450"/>
    </row>
    <row r="2" spans="1:13" s="8" customFormat="1" ht="16.8" thickTop="1" thickBot="1">
      <c r="A2" s="555" t="s">
        <v>239</v>
      </c>
      <c r="B2" s="556"/>
      <c r="C2" s="556"/>
      <c r="D2" s="556"/>
      <c r="E2" s="557"/>
      <c r="F2" s="299"/>
      <c r="G2" s="377"/>
      <c r="H2" s="375"/>
      <c r="I2" s="375"/>
    </row>
    <row r="3" spans="1:13" s="298" customFormat="1" ht="45.6" customHeight="1" thickTop="1" thickBot="1">
      <c r="A3" s="285" t="s">
        <v>1</v>
      </c>
      <c r="B3" s="286" t="s">
        <v>5</v>
      </c>
      <c r="C3" s="287"/>
      <c r="D3" s="287" t="s">
        <v>11</v>
      </c>
      <c r="E3" s="288" t="s">
        <v>2</v>
      </c>
      <c r="F3" s="291"/>
      <c r="G3" s="287"/>
      <c r="H3" s="287" t="s">
        <v>10</v>
      </c>
      <c r="I3" s="287" t="s">
        <v>237</v>
      </c>
      <c r="M3" s="297"/>
    </row>
    <row r="4" spans="1:13" s="228" customFormat="1" ht="15" thickTop="1" thickBot="1">
      <c r="A4" s="280"/>
      <c r="B4" s="281"/>
      <c r="C4" s="282"/>
      <c r="D4" s="282"/>
      <c r="E4" s="283"/>
      <c r="F4" s="284"/>
      <c r="G4" s="159"/>
      <c r="H4" s="267"/>
      <c r="I4" s="267"/>
    </row>
    <row r="5" spans="1:13" s="3" customFormat="1" ht="28.2" customHeight="1" thickTop="1" thickBot="1">
      <c r="A5" s="308">
        <v>1</v>
      </c>
      <c r="B5" s="424">
        <f>'Information du journal'!C6</f>
        <v>0</v>
      </c>
      <c r="C5" s="309"/>
      <c r="D5" s="467">
        <f>'Déscriptions des trades'!R3</f>
        <v>0</v>
      </c>
      <c r="E5" s="310">
        <f t="shared" ref="E5:E68" si="0">B5*D5</f>
        <v>0</v>
      </c>
      <c r="F5" s="311"/>
      <c r="G5" s="312"/>
      <c r="H5" s="313">
        <f>'Information du journal'!C11</f>
        <v>0</v>
      </c>
      <c r="I5" s="312">
        <f>D5*'Déscriptions des trades'!CK4</f>
        <v>0</v>
      </c>
      <c r="M5" s="4"/>
    </row>
    <row r="6" spans="1:13" s="3" customFormat="1" thickTop="1">
      <c r="A6" s="12">
        <v>2</v>
      </c>
      <c r="B6" s="148">
        <f>E5+B5</f>
        <v>0</v>
      </c>
      <c r="C6" s="16"/>
      <c r="D6" s="17">
        <f t="shared" ref="D6:D69" si="1">D5</f>
        <v>0</v>
      </c>
      <c r="E6" s="18">
        <f>B6*D6</f>
        <v>0</v>
      </c>
      <c r="F6" s="275"/>
      <c r="G6" s="21"/>
      <c r="H6" s="276">
        <f t="shared" ref="H6:H69" si="2">H5</f>
        <v>0</v>
      </c>
      <c r="I6" s="21">
        <f>D6*'Déscriptions des trades'!CK5</f>
        <v>0</v>
      </c>
      <c r="M6" s="4"/>
    </row>
    <row r="7" spans="1:13" s="3" customFormat="1" ht="13.2">
      <c r="A7" s="12">
        <v>3</v>
      </c>
      <c r="B7" s="148">
        <f t="shared" ref="B7:B69" si="3">E6+B6</f>
        <v>0</v>
      </c>
      <c r="C7" s="16"/>
      <c r="D7" s="17">
        <f t="shared" si="1"/>
        <v>0</v>
      </c>
      <c r="E7" s="18">
        <f t="shared" si="0"/>
        <v>0</v>
      </c>
      <c r="F7" s="275"/>
      <c r="G7" s="21"/>
      <c r="H7" s="276">
        <f t="shared" si="2"/>
        <v>0</v>
      </c>
      <c r="I7" s="21">
        <f>D7*'Déscriptions des trades'!CK7</f>
        <v>0</v>
      </c>
      <c r="M7" s="4"/>
    </row>
    <row r="8" spans="1:13" s="3" customFormat="1" ht="13.2">
      <c r="A8" s="12">
        <v>4</v>
      </c>
      <c r="B8" s="148">
        <f t="shared" si="3"/>
        <v>0</v>
      </c>
      <c r="C8" s="16"/>
      <c r="D8" s="17">
        <f t="shared" si="1"/>
        <v>0</v>
      </c>
      <c r="E8" s="18">
        <f t="shared" si="0"/>
        <v>0</v>
      </c>
      <c r="F8" s="275"/>
      <c r="G8" s="21"/>
      <c r="H8" s="276">
        <f t="shared" si="2"/>
        <v>0</v>
      </c>
      <c r="I8" s="21">
        <f>D8*'Déscriptions des trades'!CK8</f>
        <v>0</v>
      </c>
      <c r="M8" s="4"/>
    </row>
    <row r="9" spans="1:13" s="3" customFormat="1" ht="13.2">
      <c r="A9" s="12">
        <v>5</v>
      </c>
      <c r="B9" s="148">
        <f t="shared" si="3"/>
        <v>0</v>
      </c>
      <c r="C9" s="16"/>
      <c r="D9" s="17">
        <f t="shared" si="1"/>
        <v>0</v>
      </c>
      <c r="E9" s="18">
        <f t="shared" si="0"/>
        <v>0</v>
      </c>
      <c r="F9" s="275"/>
      <c r="G9" s="21"/>
      <c r="H9" s="276">
        <f t="shared" si="2"/>
        <v>0</v>
      </c>
      <c r="I9" s="21">
        <f>D9*'Déscriptions des trades'!CK9</f>
        <v>0</v>
      </c>
      <c r="M9" s="4"/>
    </row>
    <row r="10" spans="1:13" s="3" customFormat="1" ht="13.2">
      <c r="A10" s="12">
        <v>6</v>
      </c>
      <c r="B10" s="148">
        <f t="shared" si="3"/>
        <v>0</v>
      </c>
      <c r="C10" s="16"/>
      <c r="D10" s="17">
        <f t="shared" si="1"/>
        <v>0</v>
      </c>
      <c r="E10" s="18">
        <f t="shared" si="0"/>
        <v>0</v>
      </c>
      <c r="F10" s="275"/>
      <c r="G10" s="21"/>
      <c r="H10" s="276">
        <f t="shared" si="2"/>
        <v>0</v>
      </c>
      <c r="I10" s="21">
        <f>D10*'Déscriptions des trades'!CK10</f>
        <v>0</v>
      </c>
      <c r="M10" s="4"/>
    </row>
    <row r="11" spans="1:13" s="3" customFormat="1" ht="13.2">
      <c r="A11" s="12">
        <v>7</v>
      </c>
      <c r="B11" s="148">
        <f t="shared" si="3"/>
        <v>0</v>
      </c>
      <c r="C11" s="16"/>
      <c r="D11" s="17">
        <f t="shared" si="1"/>
        <v>0</v>
      </c>
      <c r="E11" s="18">
        <f t="shared" si="0"/>
        <v>0</v>
      </c>
      <c r="F11" s="275"/>
      <c r="G11" s="21"/>
      <c r="H11" s="276">
        <f t="shared" si="2"/>
        <v>0</v>
      </c>
      <c r="I11" s="21">
        <f>D11*'Déscriptions des trades'!CK11</f>
        <v>0</v>
      </c>
      <c r="M11" s="4"/>
    </row>
    <row r="12" spans="1:13" s="3" customFormat="1" ht="13.2">
      <c r="A12" s="12">
        <v>8</v>
      </c>
      <c r="B12" s="148">
        <f t="shared" si="3"/>
        <v>0</v>
      </c>
      <c r="C12" s="16"/>
      <c r="D12" s="17">
        <f t="shared" si="1"/>
        <v>0</v>
      </c>
      <c r="E12" s="18">
        <f t="shared" si="0"/>
        <v>0</v>
      </c>
      <c r="F12" s="275"/>
      <c r="G12" s="21"/>
      <c r="H12" s="276">
        <f t="shared" si="2"/>
        <v>0</v>
      </c>
      <c r="I12" s="21">
        <f>D12*'Déscriptions des trades'!CK12</f>
        <v>0</v>
      </c>
      <c r="M12" s="4"/>
    </row>
    <row r="13" spans="1:13" s="3" customFormat="1" ht="13.2">
      <c r="A13" s="12">
        <v>9</v>
      </c>
      <c r="B13" s="148">
        <f t="shared" si="3"/>
        <v>0</v>
      </c>
      <c r="C13" s="16"/>
      <c r="D13" s="17">
        <f t="shared" si="1"/>
        <v>0</v>
      </c>
      <c r="E13" s="18">
        <f t="shared" si="0"/>
        <v>0</v>
      </c>
      <c r="F13" s="275"/>
      <c r="G13" s="21"/>
      <c r="H13" s="276">
        <f t="shared" si="2"/>
        <v>0</v>
      </c>
      <c r="I13" s="21">
        <f>D13*'Déscriptions des trades'!CK13</f>
        <v>0</v>
      </c>
      <c r="M13" s="4"/>
    </row>
    <row r="14" spans="1:13" s="3" customFormat="1" ht="13.2">
      <c r="A14" s="12">
        <v>10</v>
      </c>
      <c r="B14" s="148">
        <f t="shared" si="3"/>
        <v>0</v>
      </c>
      <c r="C14" s="16"/>
      <c r="D14" s="17">
        <f t="shared" si="1"/>
        <v>0</v>
      </c>
      <c r="E14" s="18">
        <f t="shared" si="0"/>
        <v>0</v>
      </c>
      <c r="F14" s="275"/>
      <c r="G14" s="21"/>
      <c r="H14" s="276">
        <f t="shared" si="2"/>
        <v>0</v>
      </c>
      <c r="I14" s="21">
        <f>D14*'Déscriptions des trades'!CK14</f>
        <v>0</v>
      </c>
      <c r="M14" s="4"/>
    </row>
    <row r="15" spans="1:13" s="3" customFormat="1" ht="13.2">
      <c r="A15" s="12">
        <v>11</v>
      </c>
      <c r="B15" s="148">
        <f t="shared" si="3"/>
        <v>0</v>
      </c>
      <c r="C15" s="16"/>
      <c r="D15" s="17">
        <f t="shared" si="1"/>
        <v>0</v>
      </c>
      <c r="E15" s="18">
        <f t="shared" si="0"/>
        <v>0</v>
      </c>
      <c r="F15" s="275"/>
      <c r="G15" s="21"/>
      <c r="H15" s="276">
        <f t="shared" si="2"/>
        <v>0</v>
      </c>
      <c r="I15" s="21">
        <f>D15*'Déscriptions des trades'!CK15</f>
        <v>0</v>
      </c>
      <c r="M15" s="4"/>
    </row>
    <row r="16" spans="1:13" s="3" customFormat="1" ht="13.2">
      <c r="A16" s="12">
        <v>12</v>
      </c>
      <c r="B16" s="148">
        <f t="shared" si="3"/>
        <v>0</v>
      </c>
      <c r="C16" s="16"/>
      <c r="D16" s="17">
        <f t="shared" si="1"/>
        <v>0</v>
      </c>
      <c r="E16" s="18">
        <f t="shared" si="0"/>
        <v>0</v>
      </c>
      <c r="F16" s="275"/>
      <c r="G16" s="21"/>
      <c r="H16" s="276">
        <f t="shared" si="2"/>
        <v>0</v>
      </c>
      <c r="I16" s="21">
        <f>D16*'Déscriptions des trades'!CK16</f>
        <v>0</v>
      </c>
      <c r="M16" s="4"/>
    </row>
    <row r="17" spans="1:13" s="3" customFormat="1" ht="13.2">
      <c r="A17" s="12">
        <v>13</v>
      </c>
      <c r="B17" s="148">
        <f t="shared" si="3"/>
        <v>0</v>
      </c>
      <c r="C17" s="16"/>
      <c r="D17" s="17">
        <f t="shared" si="1"/>
        <v>0</v>
      </c>
      <c r="E17" s="18">
        <f t="shared" si="0"/>
        <v>0</v>
      </c>
      <c r="F17" s="275"/>
      <c r="G17" s="21"/>
      <c r="H17" s="276">
        <f t="shared" si="2"/>
        <v>0</v>
      </c>
      <c r="I17" s="21">
        <f>D17*'Déscriptions des trades'!CK17</f>
        <v>0</v>
      </c>
      <c r="M17" s="4"/>
    </row>
    <row r="18" spans="1:13" s="3" customFormat="1" ht="13.2">
      <c r="A18" s="12">
        <v>14</v>
      </c>
      <c r="B18" s="148">
        <f t="shared" si="3"/>
        <v>0</v>
      </c>
      <c r="C18" s="16"/>
      <c r="D18" s="17">
        <f t="shared" si="1"/>
        <v>0</v>
      </c>
      <c r="E18" s="18">
        <f t="shared" si="0"/>
        <v>0</v>
      </c>
      <c r="F18" s="275"/>
      <c r="G18" s="21"/>
      <c r="H18" s="276">
        <f t="shared" si="2"/>
        <v>0</v>
      </c>
      <c r="I18" s="21">
        <f>D18*'Déscriptions des trades'!CK18</f>
        <v>0</v>
      </c>
      <c r="M18" s="4"/>
    </row>
    <row r="19" spans="1:13" s="3" customFormat="1" ht="13.2">
      <c r="A19" s="12">
        <v>15</v>
      </c>
      <c r="B19" s="148">
        <f t="shared" si="3"/>
        <v>0</v>
      </c>
      <c r="C19" s="16"/>
      <c r="D19" s="17">
        <f t="shared" si="1"/>
        <v>0</v>
      </c>
      <c r="E19" s="18">
        <f t="shared" si="0"/>
        <v>0</v>
      </c>
      <c r="F19" s="275"/>
      <c r="G19" s="21"/>
      <c r="H19" s="276">
        <f t="shared" si="2"/>
        <v>0</v>
      </c>
      <c r="I19" s="21">
        <f>D19*'Déscriptions des trades'!CK19</f>
        <v>0</v>
      </c>
      <c r="M19" s="4"/>
    </row>
    <row r="20" spans="1:13" s="3" customFormat="1" ht="13.2">
      <c r="A20" s="12">
        <v>16</v>
      </c>
      <c r="B20" s="148">
        <f t="shared" si="3"/>
        <v>0</v>
      </c>
      <c r="C20" s="16"/>
      <c r="D20" s="17">
        <f t="shared" si="1"/>
        <v>0</v>
      </c>
      <c r="E20" s="18">
        <f t="shared" si="0"/>
        <v>0</v>
      </c>
      <c r="F20" s="275"/>
      <c r="G20" s="21"/>
      <c r="H20" s="276">
        <f t="shared" si="2"/>
        <v>0</v>
      </c>
      <c r="I20" s="21">
        <f>D20*'Déscriptions des trades'!CK20</f>
        <v>0</v>
      </c>
      <c r="M20" s="4"/>
    </row>
    <row r="21" spans="1:13" s="3" customFormat="1" ht="13.2">
      <c r="A21" s="12">
        <v>17</v>
      </c>
      <c r="B21" s="148">
        <f t="shared" si="3"/>
        <v>0</v>
      </c>
      <c r="C21" s="16"/>
      <c r="D21" s="17">
        <f t="shared" si="1"/>
        <v>0</v>
      </c>
      <c r="E21" s="18">
        <f t="shared" si="0"/>
        <v>0</v>
      </c>
      <c r="F21" s="275"/>
      <c r="G21" s="21"/>
      <c r="H21" s="276">
        <f t="shared" si="2"/>
        <v>0</v>
      </c>
      <c r="I21" s="21">
        <f>D21*'Déscriptions des trades'!CK21</f>
        <v>0</v>
      </c>
      <c r="M21" s="4"/>
    </row>
    <row r="22" spans="1:13" s="3" customFormat="1" ht="13.2">
      <c r="A22" s="12">
        <v>18</v>
      </c>
      <c r="B22" s="148">
        <f t="shared" si="3"/>
        <v>0</v>
      </c>
      <c r="C22" s="16"/>
      <c r="D22" s="17">
        <f t="shared" si="1"/>
        <v>0</v>
      </c>
      <c r="E22" s="18">
        <f t="shared" si="0"/>
        <v>0</v>
      </c>
      <c r="F22" s="275"/>
      <c r="G22" s="21"/>
      <c r="H22" s="276">
        <f t="shared" si="2"/>
        <v>0</v>
      </c>
      <c r="I22" s="21">
        <f>D22*'Déscriptions des trades'!CK22</f>
        <v>0</v>
      </c>
      <c r="M22" s="4"/>
    </row>
    <row r="23" spans="1:13" s="3" customFormat="1" ht="13.2">
      <c r="A23" s="12">
        <v>19</v>
      </c>
      <c r="B23" s="148">
        <f t="shared" si="3"/>
        <v>0</v>
      </c>
      <c r="C23" s="16"/>
      <c r="D23" s="17">
        <f t="shared" si="1"/>
        <v>0</v>
      </c>
      <c r="E23" s="18">
        <f t="shared" si="0"/>
        <v>0</v>
      </c>
      <c r="F23" s="275"/>
      <c r="G23" s="21"/>
      <c r="H23" s="276">
        <f t="shared" si="2"/>
        <v>0</v>
      </c>
      <c r="I23" s="21">
        <f>D23*'Déscriptions des trades'!CK23</f>
        <v>0</v>
      </c>
      <c r="M23" s="4"/>
    </row>
    <row r="24" spans="1:13" s="505" customFormat="1" ht="13.2">
      <c r="A24" s="497">
        <v>20</v>
      </c>
      <c r="B24" s="498">
        <f t="shared" si="3"/>
        <v>0</v>
      </c>
      <c r="C24" s="499"/>
      <c r="D24" s="500">
        <f t="shared" si="1"/>
        <v>0</v>
      </c>
      <c r="E24" s="501">
        <f t="shared" si="0"/>
        <v>0</v>
      </c>
      <c r="F24" s="502"/>
      <c r="G24" s="503"/>
      <c r="H24" s="504">
        <f t="shared" si="2"/>
        <v>0</v>
      </c>
      <c r="I24" s="503">
        <f>D24*'Déscriptions des trades'!CK24</f>
        <v>0</v>
      </c>
      <c r="M24" s="506"/>
    </row>
    <row r="25" spans="1:13" s="3" customFormat="1" ht="13.2">
      <c r="A25" s="12">
        <v>21</v>
      </c>
      <c r="B25" s="148">
        <f t="shared" si="3"/>
        <v>0</v>
      </c>
      <c r="C25" s="16"/>
      <c r="D25" s="17">
        <f t="shared" si="1"/>
        <v>0</v>
      </c>
      <c r="E25" s="18">
        <f t="shared" si="0"/>
        <v>0</v>
      </c>
      <c r="F25" s="275"/>
      <c r="G25" s="21"/>
      <c r="H25" s="276">
        <f t="shared" si="2"/>
        <v>0</v>
      </c>
      <c r="I25" s="21">
        <f>D25*'Déscriptions des trades'!CK25</f>
        <v>0</v>
      </c>
      <c r="M25" s="4"/>
    </row>
    <row r="26" spans="1:13" s="3" customFormat="1" ht="13.2">
      <c r="A26" s="12">
        <v>22</v>
      </c>
      <c r="B26" s="148">
        <f t="shared" si="3"/>
        <v>0</v>
      </c>
      <c r="C26" s="16"/>
      <c r="D26" s="17">
        <f t="shared" si="1"/>
        <v>0</v>
      </c>
      <c r="E26" s="18">
        <f t="shared" si="0"/>
        <v>0</v>
      </c>
      <c r="F26" s="275"/>
      <c r="G26" s="21"/>
      <c r="H26" s="276">
        <f t="shared" si="2"/>
        <v>0</v>
      </c>
      <c r="I26" s="21">
        <f>D26*'Déscriptions des trades'!CK26</f>
        <v>0</v>
      </c>
      <c r="M26" s="4"/>
    </row>
    <row r="27" spans="1:13" s="3" customFormat="1" ht="13.2">
      <c r="A27" s="12">
        <v>23</v>
      </c>
      <c r="B27" s="148">
        <f t="shared" si="3"/>
        <v>0</v>
      </c>
      <c r="C27" s="16"/>
      <c r="D27" s="17">
        <f t="shared" si="1"/>
        <v>0</v>
      </c>
      <c r="E27" s="18">
        <f t="shared" si="0"/>
        <v>0</v>
      </c>
      <c r="F27" s="275"/>
      <c r="G27" s="21"/>
      <c r="H27" s="276">
        <f t="shared" si="2"/>
        <v>0</v>
      </c>
      <c r="I27" s="21">
        <f>D27*'Déscriptions des trades'!CK27</f>
        <v>0</v>
      </c>
      <c r="M27" s="4"/>
    </row>
    <row r="28" spans="1:13" s="3" customFormat="1" ht="13.2">
      <c r="A28" s="12">
        <v>24</v>
      </c>
      <c r="B28" s="148">
        <f t="shared" si="3"/>
        <v>0</v>
      </c>
      <c r="C28" s="16"/>
      <c r="D28" s="17">
        <f t="shared" si="1"/>
        <v>0</v>
      </c>
      <c r="E28" s="18">
        <f t="shared" si="0"/>
        <v>0</v>
      </c>
      <c r="F28" s="275"/>
      <c r="G28" s="21"/>
      <c r="H28" s="276">
        <f t="shared" si="2"/>
        <v>0</v>
      </c>
      <c r="I28" s="21">
        <f>D28*'Déscriptions des trades'!CK28</f>
        <v>0</v>
      </c>
      <c r="M28" s="4"/>
    </row>
    <row r="29" spans="1:13" s="3" customFormat="1" ht="13.2">
      <c r="A29" s="12">
        <v>25</v>
      </c>
      <c r="B29" s="148">
        <f t="shared" si="3"/>
        <v>0</v>
      </c>
      <c r="C29" s="16"/>
      <c r="D29" s="17">
        <f t="shared" si="1"/>
        <v>0</v>
      </c>
      <c r="E29" s="18">
        <f t="shared" si="0"/>
        <v>0</v>
      </c>
      <c r="F29" s="275"/>
      <c r="G29" s="21"/>
      <c r="H29" s="276">
        <f t="shared" si="2"/>
        <v>0</v>
      </c>
      <c r="I29" s="21">
        <f>D29*'Déscriptions des trades'!CK29</f>
        <v>0</v>
      </c>
      <c r="M29" s="4"/>
    </row>
    <row r="30" spans="1:13" s="3" customFormat="1" ht="13.2">
      <c r="A30" s="12">
        <v>26</v>
      </c>
      <c r="B30" s="148">
        <f t="shared" si="3"/>
        <v>0</v>
      </c>
      <c r="C30" s="16"/>
      <c r="D30" s="17">
        <f t="shared" si="1"/>
        <v>0</v>
      </c>
      <c r="E30" s="18">
        <f t="shared" si="0"/>
        <v>0</v>
      </c>
      <c r="F30" s="275"/>
      <c r="G30" s="21"/>
      <c r="H30" s="276">
        <f t="shared" si="2"/>
        <v>0</v>
      </c>
      <c r="I30" s="21">
        <f>D30*'Déscriptions des trades'!CK30</f>
        <v>0</v>
      </c>
      <c r="M30" s="4"/>
    </row>
    <row r="31" spans="1:13" s="3" customFormat="1" ht="13.2">
      <c r="A31" s="12">
        <v>27</v>
      </c>
      <c r="B31" s="148">
        <f t="shared" si="3"/>
        <v>0</v>
      </c>
      <c r="C31" s="16"/>
      <c r="D31" s="17">
        <f t="shared" si="1"/>
        <v>0</v>
      </c>
      <c r="E31" s="18">
        <f t="shared" si="0"/>
        <v>0</v>
      </c>
      <c r="F31" s="275"/>
      <c r="G31" s="21"/>
      <c r="H31" s="276">
        <f t="shared" si="2"/>
        <v>0</v>
      </c>
      <c r="I31" s="21">
        <f>D31*'Déscriptions des trades'!CK31</f>
        <v>0</v>
      </c>
      <c r="M31" s="4"/>
    </row>
    <row r="32" spans="1:13" s="3" customFormat="1" ht="13.2">
      <c r="A32" s="12">
        <v>28</v>
      </c>
      <c r="B32" s="148">
        <f t="shared" si="3"/>
        <v>0</v>
      </c>
      <c r="C32" s="16"/>
      <c r="D32" s="17">
        <f t="shared" si="1"/>
        <v>0</v>
      </c>
      <c r="E32" s="18">
        <f t="shared" si="0"/>
        <v>0</v>
      </c>
      <c r="F32" s="275"/>
      <c r="G32" s="21"/>
      <c r="H32" s="276">
        <f t="shared" si="2"/>
        <v>0</v>
      </c>
      <c r="I32" s="21">
        <f>D32*'Déscriptions des trades'!CK32</f>
        <v>0</v>
      </c>
      <c r="M32" s="4"/>
    </row>
    <row r="33" spans="1:13" s="3" customFormat="1" ht="13.2">
      <c r="A33" s="12">
        <v>29</v>
      </c>
      <c r="B33" s="148">
        <f t="shared" si="3"/>
        <v>0</v>
      </c>
      <c r="C33" s="16"/>
      <c r="D33" s="17">
        <f t="shared" si="1"/>
        <v>0</v>
      </c>
      <c r="E33" s="18">
        <f t="shared" si="0"/>
        <v>0</v>
      </c>
      <c r="F33" s="275"/>
      <c r="G33" s="21"/>
      <c r="H33" s="276">
        <f t="shared" si="2"/>
        <v>0</v>
      </c>
      <c r="I33" s="21">
        <f>D33*'Déscriptions des trades'!CK33</f>
        <v>0</v>
      </c>
      <c r="M33" s="4"/>
    </row>
    <row r="34" spans="1:13" s="3" customFormat="1" ht="13.2">
      <c r="A34" s="12">
        <v>30</v>
      </c>
      <c r="B34" s="148">
        <f t="shared" si="3"/>
        <v>0</v>
      </c>
      <c r="C34" s="16"/>
      <c r="D34" s="17">
        <f t="shared" si="1"/>
        <v>0</v>
      </c>
      <c r="E34" s="18">
        <f t="shared" si="0"/>
        <v>0</v>
      </c>
      <c r="F34" s="275"/>
      <c r="G34" s="21"/>
      <c r="H34" s="276">
        <f t="shared" si="2"/>
        <v>0</v>
      </c>
      <c r="I34" s="21">
        <f>D34*'Déscriptions des trades'!CK34</f>
        <v>0</v>
      </c>
      <c r="M34" s="4"/>
    </row>
    <row r="35" spans="1:13" s="3" customFormat="1" ht="13.2">
      <c r="A35" s="12">
        <v>31</v>
      </c>
      <c r="B35" s="148">
        <f t="shared" si="3"/>
        <v>0</v>
      </c>
      <c r="C35" s="16"/>
      <c r="D35" s="17">
        <f t="shared" si="1"/>
        <v>0</v>
      </c>
      <c r="E35" s="18">
        <f t="shared" si="0"/>
        <v>0</v>
      </c>
      <c r="F35" s="275"/>
      <c r="G35" s="21"/>
      <c r="H35" s="276">
        <f t="shared" si="2"/>
        <v>0</v>
      </c>
      <c r="I35" s="21">
        <f>D35*'Déscriptions des trades'!CK35</f>
        <v>0</v>
      </c>
      <c r="M35" s="4"/>
    </row>
    <row r="36" spans="1:13" s="3" customFormat="1" ht="13.2">
      <c r="A36" s="12">
        <v>32</v>
      </c>
      <c r="B36" s="148">
        <f t="shared" si="3"/>
        <v>0</v>
      </c>
      <c r="C36" s="16"/>
      <c r="D36" s="17">
        <f t="shared" si="1"/>
        <v>0</v>
      </c>
      <c r="E36" s="18">
        <f t="shared" si="0"/>
        <v>0</v>
      </c>
      <c r="F36" s="275"/>
      <c r="G36" s="21"/>
      <c r="H36" s="276">
        <f t="shared" si="2"/>
        <v>0</v>
      </c>
      <c r="I36" s="21">
        <f>D36*'Déscriptions des trades'!CK36</f>
        <v>0</v>
      </c>
      <c r="M36" s="4"/>
    </row>
    <row r="37" spans="1:13" s="3" customFormat="1" ht="13.2">
      <c r="A37" s="12">
        <v>33</v>
      </c>
      <c r="B37" s="148">
        <f t="shared" si="3"/>
        <v>0</v>
      </c>
      <c r="C37" s="16"/>
      <c r="D37" s="17">
        <f t="shared" si="1"/>
        <v>0</v>
      </c>
      <c r="E37" s="18">
        <f t="shared" si="0"/>
        <v>0</v>
      </c>
      <c r="F37" s="275"/>
      <c r="G37" s="21"/>
      <c r="H37" s="276">
        <f t="shared" si="2"/>
        <v>0</v>
      </c>
      <c r="I37" s="21">
        <f>D37*'Déscriptions des trades'!CK37</f>
        <v>0</v>
      </c>
      <c r="M37" s="4"/>
    </row>
    <row r="38" spans="1:13" s="3" customFormat="1" ht="13.2">
      <c r="A38" s="12">
        <v>34</v>
      </c>
      <c r="B38" s="148">
        <f t="shared" si="3"/>
        <v>0</v>
      </c>
      <c r="C38" s="16"/>
      <c r="D38" s="17">
        <f t="shared" si="1"/>
        <v>0</v>
      </c>
      <c r="E38" s="18">
        <f t="shared" si="0"/>
        <v>0</v>
      </c>
      <c r="F38" s="275"/>
      <c r="G38" s="21"/>
      <c r="H38" s="276">
        <f t="shared" si="2"/>
        <v>0</v>
      </c>
      <c r="I38" s="21">
        <f>D38*'Déscriptions des trades'!CK38</f>
        <v>0</v>
      </c>
      <c r="M38" s="4"/>
    </row>
    <row r="39" spans="1:13" s="3" customFormat="1" ht="13.2">
      <c r="A39" s="12">
        <v>35</v>
      </c>
      <c r="B39" s="148">
        <f t="shared" si="3"/>
        <v>0</v>
      </c>
      <c r="C39" s="16"/>
      <c r="D39" s="17">
        <f t="shared" si="1"/>
        <v>0</v>
      </c>
      <c r="E39" s="18">
        <f t="shared" si="0"/>
        <v>0</v>
      </c>
      <c r="F39" s="275"/>
      <c r="G39" s="21"/>
      <c r="H39" s="276">
        <f t="shared" si="2"/>
        <v>0</v>
      </c>
      <c r="I39" s="21">
        <f>D39*'Déscriptions des trades'!CK39</f>
        <v>0</v>
      </c>
      <c r="M39" s="4"/>
    </row>
    <row r="40" spans="1:13" s="3" customFormat="1" ht="13.2">
      <c r="A40" s="12">
        <v>36</v>
      </c>
      <c r="B40" s="148">
        <f t="shared" si="3"/>
        <v>0</v>
      </c>
      <c r="C40" s="16"/>
      <c r="D40" s="17">
        <f t="shared" si="1"/>
        <v>0</v>
      </c>
      <c r="E40" s="18">
        <f t="shared" si="0"/>
        <v>0</v>
      </c>
      <c r="F40" s="275"/>
      <c r="G40" s="21"/>
      <c r="H40" s="276">
        <f t="shared" si="2"/>
        <v>0</v>
      </c>
      <c r="I40" s="21">
        <f>D40*'Déscriptions des trades'!CK40</f>
        <v>0</v>
      </c>
      <c r="M40" s="4"/>
    </row>
    <row r="41" spans="1:13" s="3" customFormat="1" ht="13.2">
      <c r="A41" s="12">
        <v>37</v>
      </c>
      <c r="B41" s="148">
        <f t="shared" si="3"/>
        <v>0</v>
      </c>
      <c r="C41" s="16"/>
      <c r="D41" s="17">
        <f t="shared" si="1"/>
        <v>0</v>
      </c>
      <c r="E41" s="18">
        <f t="shared" si="0"/>
        <v>0</v>
      </c>
      <c r="F41" s="275"/>
      <c r="G41" s="21"/>
      <c r="H41" s="276">
        <f t="shared" si="2"/>
        <v>0</v>
      </c>
      <c r="I41" s="21">
        <f>D41*'Déscriptions des trades'!CK41</f>
        <v>0</v>
      </c>
      <c r="M41" s="4"/>
    </row>
    <row r="42" spans="1:13" s="3" customFormat="1" ht="13.2">
      <c r="A42" s="12">
        <v>38</v>
      </c>
      <c r="B42" s="148">
        <f t="shared" si="3"/>
        <v>0</v>
      </c>
      <c r="C42" s="16"/>
      <c r="D42" s="17">
        <f t="shared" si="1"/>
        <v>0</v>
      </c>
      <c r="E42" s="18">
        <f t="shared" si="0"/>
        <v>0</v>
      </c>
      <c r="F42" s="275"/>
      <c r="G42" s="21"/>
      <c r="H42" s="276">
        <f t="shared" si="2"/>
        <v>0</v>
      </c>
      <c r="I42" s="21">
        <f>D42*'Déscriptions des trades'!CK42</f>
        <v>0</v>
      </c>
      <c r="M42" s="4"/>
    </row>
    <row r="43" spans="1:13" s="3" customFormat="1" ht="13.2">
      <c r="A43" s="12">
        <v>39</v>
      </c>
      <c r="B43" s="148">
        <f t="shared" si="3"/>
        <v>0</v>
      </c>
      <c r="C43" s="16"/>
      <c r="D43" s="17">
        <f t="shared" si="1"/>
        <v>0</v>
      </c>
      <c r="E43" s="18">
        <f t="shared" si="0"/>
        <v>0</v>
      </c>
      <c r="F43" s="275"/>
      <c r="G43" s="21"/>
      <c r="H43" s="276">
        <f t="shared" si="2"/>
        <v>0</v>
      </c>
      <c r="I43" s="21">
        <f>D43*'Déscriptions des trades'!CK43</f>
        <v>0</v>
      </c>
      <c r="M43" s="4"/>
    </row>
    <row r="44" spans="1:13" s="505" customFormat="1" ht="13.2">
      <c r="A44" s="497">
        <v>40</v>
      </c>
      <c r="B44" s="498">
        <f t="shared" si="3"/>
        <v>0</v>
      </c>
      <c r="C44" s="499"/>
      <c r="D44" s="500">
        <f t="shared" si="1"/>
        <v>0</v>
      </c>
      <c r="E44" s="501">
        <f t="shared" si="0"/>
        <v>0</v>
      </c>
      <c r="F44" s="502"/>
      <c r="G44" s="503"/>
      <c r="H44" s="504">
        <f t="shared" si="2"/>
        <v>0</v>
      </c>
      <c r="I44" s="503">
        <f>D44*'Déscriptions des trades'!CK44</f>
        <v>0</v>
      </c>
      <c r="M44" s="506"/>
    </row>
    <row r="45" spans="1:13" s="3" customFormat="1" ht="13.2">
      <c r="A45" s="12">
        <v>41</v>
      </c>
      <c r="B45" s="148">
        <f t="shared" si="3"/>
        <v>0</v>
      </c>
      <c r="C45" s="16"/>
      <c r="D45" s="17">
        <f t="shared" si="1"/>
        <v>0</v>
      </c>
      <c r="E45" s="18">
        <f t="shared" si="0"/>
        <v>0</v>
      </c>
      <c r="F45" s="275"/>
      <c r="G45" s="21"/>
      <c r="H45" s="276">
        <f t="shared" si="2"/>
        <v>0</v>
      </c>
      <c r="I45" s="21">
        <f>D45*'Déscriptions des trades'!CK45</f>
        <v>0</v>
      </c>
      <c r="M45" s="4"/>
    </row>
    <row r="46" spans="1:13" s="3" customFormat="1" ht="13.2">
      <c r="A46" s="12">
        <v>42</v>
      </c>
      <c r="B46" s="148">
        <f t="shared" si="3"/>
        <v>0</v>
      </c>
      <c r="C46" s="16"/>
      <c r="D46" s="17">
        <f t="shared" si="1"/>
        <v>0</v>
      </c>
      <c r="E46" s="18">
        <f t="shared" si="0"/>
        <v>0</v>
      </c>
      <c r="F46" s="275"/>
      <c r="G46" s="21"/>
      <c r="H46" s="276">
        <f t="shared" si="2"/>
        <v>0</v>
      </c>
      <c r="I46" s="21">
        <f>D46*'Déscriptions des trades'!CK46</f>
        <v>0</v>
      </c>
      <c r="M46" s="4"/>
    </row>
    <row r="47" spans="1:13" s="3" customFormat="1" ht="13.2">
      <c r="A47" s="12">
        <v>43</v>
      </c>
      <c r="B47" s="148">
        <f t="shared" si="3"/>
        <v>0</v>
      </c>
      <c r="C47" s="16"/>
      <c r="D47" s="17">
        <f t="shared" si="1"/>
        <v>0</v>
      </c>
      <c r="E47" s="18">
        <f t="shared" si="0"/>
        <v>0</v>
      </c>
      <c r="F47" s="275"/>
      <c r="G47" s="21"/>
      <c r="H47" s="276">
        <f t="shared" si="2"/>
        <v>0</v>
      </c>
      <c r="I47" s="21">
        <f>D47*'Déscriptions des trades'!CK47</f>
        <v>0</v>
      </c>
      <c r="M47" s="4"/>
    </row>
    <row r="48" spans="1:13" s="3" customFormat="1" ht="13.2">
      <c r="A48" s="12">
        <v>44</v>
      </c>
      <c r="B48" s="148">
        <f t="shared" si="3"/>
        <v>0</v>
      </c>
      <c r="C48" s="16"/>
      <c r="D48" s="17">
        <f t="shared" si="1"/>
        <v>0</v>
      </c>
      <c r="E48" s="18">
        <f t="shared" si="0"/>
        <v>0</v>
      </c>
      <c r="F48" s="275"/>
      <c r="G48" s="21"/>
      <c r="H48" s="276">
        <f t="shared" si="2"/>
        <v>0</v>
      </c>
      <c r="I48" s="21">
        <f>D48*'Déscriptions des trades'!CK48</f>
        <v>0</v>
      </c>
      <c r="M48" s="4"/>
    </row>
    <row r="49" spans="1:13" s="3" customFormat="1" ht="13.2">
      <c r="A49" s="12">
        <v>45</v>
      </c>
      <c r="B49" s="148">
        <f t="shared" si="3"/>
        <v>0</v>
      </c>
      <c r="C49" s="16"/>
      <c r="D49" s="17">
        <f t="shared" si="1"/>
        <v>0</v>
      </c>
      <c r="E49" s="18">
        <f t="shared" si="0"/>
        <v>0</v>
      </c>
      <c r="F49" s="275"/>
      <c r="G49" s="21"/>
      <c r="H49" s="276">
        <f t="shared" si="2"/>
        <v>0</v>
      </c>
      <c r="I49" s="21">
        <f>D49*'Déscriptions des trades'!CK49</f>
        <v>0</v>
      </c>
      <c r="M49" s="4"/>
    </row>
    <row r="50" spans="1:13" s="3" customFormat="1" ht="13.2">
      <c r="A50" s="12">
        <v>46</v>
      </c>
      <c r="B50" s="148">
        <f t="shared" si="3"/>
        <v>0</v>
      </c>
      <c r="C50" s="16"/>
      <c r="D50" s="17">
        <f t="shared" si="1"/>
        <v>0</v>
      </c>
      <c r="E50" s="18">
        <f t="shared" si="0"/>
        <v>0</v>
      </c>
      <c r="F50" s="275"/>
      <c r="G50" s="21"/>
      <c r="H50" s="276">
        <f t="shared" si="2"/>
        <v>0</v>
      </c>
      <c r="I50" s="21">
        <f>D50*'Déscriptions des trades'!CK50</f>
        <v>0</v>
      </c>
      <c r="M50" s="4"/>
    </row>
    <row r="51" spans="1:13" s="3" customFormat="1" ht="13.2">
      <c r="A51" s="12">
        <v>47</v>
      </c>
      <c r="B51" s="148">
        <f t="shared" si="3"/>
        <v>0</v>
      </c>
      <c r="C51" s="16"/>
      <c r="D51" s="17">
        <f t="shared" si="1"/>
        <v>0</v>
      </c>
      <c r="E51" s="18">
        <f t="shared" si="0"/>
        <v>0</v>
      </c>
      <c r="F51" s="275"/>
      <c r="G51" s="21"/>
      <c r="H51" s="276">
        <f t="shared" si="2"/>
        <v>0</v>
      </c>
      <c r="I51" s="21">
        <f>D51*'Déscriptions des trades'!CK51</f>
        <v>0</v>
      </c>
      <c r="M51" s="4"/>
    </row>
    <row r="52" spans="1:13" s="3" customFormat="1" ht="13.2">
      <c r="A52" s="12">
        <v>48</v>
      </c>
      <c r="B52" s="148">
        <f t="shared" si="3"/>
        <v>0</v>
      </c>
      <c r="C52" s="16"/>
      <c r="D52" s="17">
        <f t="shared" si="1"/>
        <v>0</v>
      </c>
      <c r="E52" s="18">
        <f t="shared" si="0"/>
        <v>0</v>
      </c>
      <c r="F52" s="275"/>
      <c r="G52" s="21"/>
      <c r="H52" s="276">
        <f t="shared" si="2"/>
        <v>0</v>
      </c>
      <c r="I52" s="21">
        <f>D52*'Déscriptions des trades'!CK52</f>
        <v>0</v>
      </c>
      <c r="M52" s="4"/>
    </row>
    <row r="53" spans="1:13" s="3" customFormat="1" ht="13.2">
      <c r="A53" s="12">
        <v>49</v>
      </c>
      <c r="B53" s="148">
        <f t="shared" si="3"/>
        <v>0</v>
      </c>
      <c r="C53" s="16"/>
      <c r="D53" s="17">
        <f t="shared" si="1"/>
        <v>0</v>
      </c>
      <c r="E53" s="18">
        <f t="shared" si="0"/>
        <v>0</v>
      </c>
      <c r="F53" s="275"/>
      <c r="G53" s="21"/>
      <c r="H53" s="276">
        <f t="shared" si="2"/>
        <v>0</v>
      </c>
      <c r="I53" s="21">
        <f>D53*'Déscriptions des trades'!CK53</f>
        <v>0</v>
      </c>
      <c r="M53" s="4"/>
    </row>
    <row r="54" spans="1:13" s="3" customFormat="1" ht="13.2">
      <c r="A54" s="12">
        <v>50</v>
      </c>
      <c r="B54" s="148">
        <f t="shared" si="3"/>
        <v>0</v>
      </c>
      <c r="C54" s="16"/>
      <c r="D54" s="17">
        <f t="shared" si="1"/>
        <v>0</v>
      </c>
      <c r="E54" s="18">
        <f t="shared" si="0"/>
        <v>0</v>
      </c>
      <c r="F54" s="275"/>
      <c r="G54" s="21"/>
      <c r="H54" s="276">
        <f t="shared" si="2"/>
        <v>0</v>
      </c>
      <c r="I54" s="21">
        <f>D54*'Déscriptions des trades'!CK54</f>
        <v>0</v>
      </c>
      <c r="M54" s="4"/>
    </row>
    <row r="55" spans="1:13" s="3" customFormat="1" ht="13.2">
      <c r="A55" s="12">
        <v>51</v>
      </c>
      <c r="B55" s="148">
        <f t="shared" si="3"/>
        <v>0</v>
      </c>
      <c r="C55" s="16"/>
      <c r="D55" s="17">
        <f t="shared" si="1"/>
        <v>0</v>
      </c>
      <c r="E55" s="18">
        <f t="shared" si="0"/>
        <v>0</v>
      </c>
      <c r="F55" s="275"/>
      <c r="G55" s="21"/>
      <c r="H55" s="276">
        <f t="shared" si="2"/>
        <v>0</v>
      </c>
      <c r="I55" s="21">
        <f>D55*'Déscriptions des trades'!CK55</f>
        <v>0</v>
      </c>
      <c r="M55" s="4"/>
    </row>
    <row r="56" spans="1:13" s="3" customFormat="1" ht="13.2">
      <c r="A56" s="12">
        <v>52</v>
      </c>
      <c r="B56" s="148">
        <f t="shared" si="3"/>
        <v>0</v>
      </c>
      <c r="C56" s="16"/>
      <c r="D56" s="17">
        <f t="shared" si="1"/>
        <v>0</v>
      </c>
      <c r="E56" s="18">
        <f t="shared" si="0"/>
        <v>0</v>
      </c>
      <c r="F56" s="275"/>
      <c r="G56" s="21"/>
      <c r="H56" s="276">
        <f t="shared" si="2"/>
        <v>0</v>
      </c>
      <c r="I56" s="21">
        <f>D56*'Déscriptions des trades'!CK56</f>
        <v>0</v>
      </c>
      <c r="M56" s="4"/>
    </row>
    <row r="57" spans="1:13" s="3" customFormat="1" ht="13.2">
      <c r="A57" s="12">
        <v>53</v>
      </c>
      <c r="B57" s="148">
        <f t="shared" si="3"/>
        <v>0</v>
      </c>
      <c r="C57" s="16"/>
      <c r="D57" s="17">
        <f t="shared" si="1"/>
        <v>0</v>
      </c>
      <c r="E57" s="18">
        <f t="shared" si="0"/>
        <v>0</v>
      </c>
      <c r="F57" s="275"/>
      <c r="G57" s="21"/>
      <c r="H57" s="276">
        <f t="shared" si="2"/>
        <v>0</v>
      </c>
      <c r="I57" s="21">
        <f>D57*'Déscriptions des trades'!CK57</f>
        <v>0</v>
      </c>
      <c r="M57" s="4"/>
    </row>
    <row r="58" spans="1:13" s="3" customFormat="1" ht="13.2">
      <c r="A58" s="12">
        <v>54</v>
      </c>
      <c r="B58" s="148">
        <f t="shared" si="3"/>
        <v>0</v>
      </c>
      <c r="C58" s="16"/>
      <c r="D58" s="17">
        <f t="shared" si="1"/>
        <v>0</v>
      </c>
      <c r="E58" s="18">
        <f t="shared" si="0"/>
        <v>0</v>
      </c>
      <c r="F58" s="275"/>
      <c r="G58" s="21"/>
      <c r="H58" s="276">
        <f t="shared" si="2"/>
        <v>0</v>
      </c>
      <c r="I58" s="21">
        <f>D58*'Déscriptions des trades'!CK58</f>
        <v>0</v>
      </c>
      <c r="M58" s="4"/>
    </row>
    <row r="59" spans="1:13" s="3" customFormat="1" ht="13.2">
      <c r="A59" s="12">
        <v>55</v>
      </c>
      <c r="B59" s="148">
        <f t="shared" si="3"/>
        <v>0</v>
      </c>
      <c r="C59" s="16"/>
      <c r="D59" s="17">
        <f t="shared" si="1"/>
        <v>0</v>
      </c>
      <c r="E59" s="18">
        <f t="shared" si="0"/>
        <v>0</v>
      </c>
      <c r="F59" s="275"/>
      <c r="G59" s="21"/>
      <c r="H59" s="276">
        <f t="shared" si="2"/>
        <v>0</v>
      </c>
      <c r="I59" s="21">
        <f>D59*'Déscriptions des trades'!CK59</f>
        <v>0</v>
      </c>
      <c r="M59" s="4"/>
    </row>
    <row r="60" spans="1:13" s="3" customFormat="1" ht="13.2">
      <c r="A60" s="12">
        <v>56</v>
      </c>
      <c r="B60" s="148">
        <f t="shared" si="3"/>
        <v>0</v>
      </c>
      <c r="C60" s="16"/>
      <c r="D60" s="17">
        <f t="shared" si="1"/>
        <v>0</v>
      </c>
      <c r="E60" s="18">
        <f t="shared" si="0"/>
        <v>0</v>
      </c>
      <c r="F60" s="275"/>
      <c r="G60" s="21"/>
      <c r="H60" s="276">
        <f t="shared" si="2"/>
        <v>0</v>
      </c>
      <c r="I60" s="21">
        <f>D60*'Déscriptions des trades'!CK60</f>
        <v>0</v>
      </c>
      <c r="M60" s="4"/>
    </row>
    <row r="61" spans="1:13" s="3" customFormat="1" ht="13.2">
      <c r="A61" s="12">
        <v>57</v>
      </c>
      <c r="B61" s="148">
        <f t="shared" si="3"/>
        <v>0</v>
      </c>
      <c r="C61" s="16"/>
      <c r="D61" s="17">
        <f t="shared" si="1"/>
        <v>0</v>
      </c>
      <c r="E61" s="18">
        <f t="shared" si="0"/>
        <v>0</v>
      </c>
      <c r="F61" s="275"/>
      <c r="G61" s="21"/>
      <c r="H61" s="276">
        <f t="shared" si="2"/>
        <v>0</v>
      </c>
      <c r="I61" s="21">
        <f>D61*'Déscriptions des trades'!CK61</f>
        <v>0</v>
      </c>
      <c r="M61" s="4"/>
    </row>
    <row r="62" spans="1:13" s="3" customFormat="1" ht="13.2">
      <c r="A62" s="12">
        <v>58</v>
      </c>
      <c r="B62" s="148">
        <f t="shared" si="3"/>
        <v>0</v>
      </c>
      <c r="C62" s="16"/>
      <c r="D62" s="17">
        <f t="shared" si="1"/>
        <v>0</v>
      </c>
      <c r="E62" s="18">
        <f t="shared" si="0"/>
        <v>0</v>
      </c>
      <c r="F62" s="275"/>
      <c r="G62" s="21"/>
      <c r="H62" s="276">
        <f t="shared" si="2"/>
        <v>0</v>
      </c>
      <c r="I62" s="21">
        <f>D62*'Déscriptions des trades'!CK62</f>
        <v>0</v>
      </c>
      <c r="M62" s="4"/>
    </row>
    <row r="63" spans="1:13" s="3" customFormat="1" ht="13.2">
      <c r="A63" s="12">
        <v>59</v>
      </c>
      <c r="B63" s="148">
        <f t="shared" si="3"/>
        <v>0</v>
      </c>
      <c r="C63" s="16"/>
      <c r="D63" s="17">
        <f t="shared" si="1"/>
        <v>0</v>
      </c>
      <c r="E63" s="18">
        <f t="shared" si="0"/>
        <v>0</v>
      </c>
      <c r="F63" s="275"/>
      <c r="G63" s="21"/>
      <c r="H63" s="276">
        <f t="shared" si="2"/>
        <v>0</v>
      </c>
      <c r="I63" s="21">
        <f>D63*'Déscriptions des trades'!CK63</f>
        <v>0</v>
      </c>
      <c r="M63" s="4"/>
    </row>
    <row r="64" spans="1:13" s="505" customFormat="1" ht="13.2">
      <c r="A64" s="497">
        <v>60</v>
      </c>
      <c r="B64" s="498">
        <f t="shared" si="3"/>
        <v>0</v>
      </c>
      <c r="C64" s="499"/>
      <c r="D64" s="500">
        <f t="shared" si="1"/>
        <v>0</v>
      </c>
      <c r="E64" s="501">
        <f t="shared" si="0"/>
        <v>0</v>
      </c>
      <c r="F64" s="502"/>
      <c r="G64" s="503"/>
      <c r="H64" s="504">
        <f t="shared" si="2"/>
        <v>0</v>
      </c>
      <c r="I64" s="503">
        <f>D64*'Déscriptions des trades'!CK64</f>
        <v>0</v>
      </c>
      <c r="J64" s="505">
        <v>1</v>
      </c>
      <c r="M64" s="506"/>
    </row>
    <row r="65" spans="1:13" s="3" customFormat="1" ht="13.2">
      <c r="A65" s="12">
        <v>61</v>
      </c>
      <c r="B65" s="148">
        <f t="shared" si="3"/>
        <v>0</v>
      </c>
      <c r="C65" s="16"/>
      <c r="D65" s="17">
        <f t="shared" si="1"/>
        <v>0</v>
      </c>
      <c r="E65" s="18">
        <f t="shared" si="0"/>
        <v>0</v>
      </c>
      <c r="F65" s="275"/>
      <c r="G65" s="21"/>
      <c r="H65" s="276">
        <f t="shared" si="2"/>
        <v>0</v>
      </c>
      <c r="I65" s="21">
        <f>D65*'Déscriptions des trades'!CK65</f>
        <v>0</v>
      </c>
      <c r="M65" s="4"/>
    </row>
    <row r="66" spans="1:13" s="3" customFormat="1" ht="13.2">
      <c r="A66" s="12">
        <v>62</v>
      </c>
      <c r="B66" s="148">
        <f t="shared" si="3"/>
        <v>0</v>
      </c>
      <c r="C66" s="16"/>
      <c r="D66" s="17">
        <f t="shared" si="1"/>
        <v>0</v>
      </c>
      <c r="E66" s="18">
        <f t="shared" si="0"/>
        <v>0</v>
      </c>
      <c r="F66" s="275"/>
      <c r="G66" s="21"/>
      <c r="H66" s="276">
        <f t="shared" si="2"/>
        <v>0</v>
      </c>
      <c r="I66" s="21">
        <f>D66*'Déscriptions des trades'!CK66</f>
        <v>0</v>
      </c>
      <c r="M66" s="4"/>
    </row>
    <row r="67" spans="1:13" s="3" customFormat="1" ht="13.2">
      <c r="A67" s="12">
        <v>63</v>
      </c>
      <c r="B67" s="148">
        <f t="shared" si="3"/>
        <v>0</v>
      </c>
      <c r="C67" s="16"/>
      <c r="D67" s="17">
        <f t="shared" si="1"/>
        <v>0</v>
      </c>
      <c r="E67" s="18">
        <f t="shared" si="0"/>
        <v>0</v>
      </c>
      <c r="F67" s="275"/>
      <c r="G67" s="21"/>
      <c r="H67" s="276">
        <f t="shared" si="2"/>
        <v>0</v>
      </c>
      <c r="I67" s="21">
        <f>D67*'Déscriptions des trades'!CK67</f>
        <v>0</v>
      </c>
      <c r="M67" s="4"/>
    </row>
    <row r="68" spans="1:13" s="3" customFormat="1" ht="13.2">
      <c r="A68" s="12">
        <v>64</v>
      </c>
      <c r="B68" s="148">
        <f t="shared" si="3"/>
        <v>0</v>
      </c>
      <c r="C68" s="16"/>
      <c r="D68" s="17">
        <f t="shared" si="1"/>
        <v>0</v>
      </c>
      <c r="E68" s="18">
        <f t="shared" si="0"/>
        <v>0</v>
      </c>
      <c r="F68" s="275"/>
      <c r="G68" s="21"/>
      <c r="H68" s="276">
        <f t="shared" si="2"/>
        <v>0</v>
      </c>
      <c r="I68" s="21">
        <f>D68*'Déscriptions des trades'!CK68</f>
        <v>0</v>
      </c>
      <c r="M68" s="4"/>
    </row>
    <row r="69" spans="1:13" s="3" customFormat="1" ht="13.2">
      <c r="A69" s="12">
        <v>65</v>
      </c>
      <c r="B69" s="148">
        <f t="shared" si="3"/>
        <v>0</v>
      </c>
      <c r="C69" s="16"/>
      <c r="D69" s="17">
        <f t="shared" si="1"/>
        <v>0</v>
      </c>
      <c r="E69" s="18">
        <f t="shared" ref="E69:E132" si="4">B69*D69</f>
        <v>0</v>
      </c>
      <c r="F69" s="275"/>
      <c r="G69" s="21"/>
      <c r="H69" s="276">
        <f t="shared" si="2"/>
        <v>0</v>
      </c>
      <c r="I69" s="21">
        <f>D69*'Déscriptions des trades'!CK69</f>
        <v>0</v>
      </c>
      <c r="M69" s="4"/>
    </row>
    <row r="70" spans="1:13" s="3" customFormat="1" ht="13.2">
      <c r="A70" s="12">
        <v>66</v>
      </c>
      <c r="B70" s="148">
        <f t="shared" ref="B70:B133" si="5">E69+B69</f>
        <v>0</v>
      </c>
      <c r="C70" s="16"/>
      <c r="D70" s="17">
        <f t="shared" ref="D70:D133" si="6">D69</f>
        <v>0</v>
      </c>
      <c r="E70" s="18">
        <f t="shared" si="4"/>
        <v>0</v>
      </c>
      <c r="F70" s="275"/>
      <c r="G70" s="21"/>
      <c r="H70" s="276">
        <f t="shared" ref="H70:H133" si="7">H69</f>
        <v>0</v>
      </c>
      <c r="I70" s="21">
        <f>D70*'Déscriptions des trades'!CK70</f>
        <v>0</v>
      </c>
      <c r="M70" s="4"/>
    </row>
    <row r="71" spans="1:13" s="3" customFormat="1" ht="13.2">
      <c r="A71" s="12">
        <v>67</v>
      </c>
      <c r="B71" s="148">
        <f t="shared" si="5"/>
        <v>0</v>
      </c>
      <c r="C71" s="16"/>
      <c r="D71" s="17">
        <f t="shared" si="6"/>
        <v>0</v>
      </c>
      <c r="E71" s="18">
        <f t="shared" si="4"/>
        <v>0</v>
      </c>
      <c r="F71" s="275"/>
      <c r="G71" s="21"/>
      <c r="H71" s="276">
        <f t="shared" si="7"/>
        <v>0</v>
      </c>
      <c r="I71" s="21">
        <f>D71*'Déscriptions des trades'!CK71</f>
        <v>0</v>
      </c>
      <c r="M71" s="4"/>
    </row>
    <row r="72" spans="1:13" s="3" customFormat="1" ht="13.2">
      <c r="A72" s="12">
        <v>68</v>
      </c>
      <c r="B72" s="148">
        <f t="shared" si="5"/>
        <v>0</v>
      </c>
      <c r="C72" s="16"/>
      <c r="D72" s="17">
        <f t="shared" si="6"/>
        <v>0</v>
      </c>
      <c r="E72" s="18">
        <f t="shared" si="4"/>
        <v>0</v>
      </c>
      <c r="F72" s="275"/>
      <c r="G72" s="21"/>
      <c r="H72" s="276">
        <f t="shared" si="7"/>
        <v>0</v>
      </c>
      <c r="I72" s="21">
        <f>D72*'Déscriptions des trades'!CK72</f>
        <v>0</v>
      </c>
      <c r="M72" s="4"/>
    </row>
    <row r="73" spans="1:13" s="3" customFormat="1" ht="13.2">
      <c r="A73" s="12">
        <v>69</v>
      </c>
      <c r="B73" s="148">
        <f t="shared" si="5"/>
        <v>0</v>
      </c>
      <c r="C73" s="16"/>
      <c r="D73" s="17">
        <f t="shared" si="6"/>
        <v>0</v>
      </c>
      <c r="E73" s="18">
        <f t="shared" si="4"/>
        <v>0</v>
      </c>
      <c r="F73" s="275"/>
      <c r="G73" s="21"/>
      <c r="H73" s="276">
        <f t="shared" si="7"/>
        <v>0</v>
      </c>
      <c r="I73" s="21">
        <f>D73*'Déscriptions des trades'!CK73</f>
        <v>0</v>
      </c>
      <c r="M73" s="4"/>
    </row>
    <row r="74" spans="1:13" s="3" customFormat="1" ht="13.2">
      <c r="A74" s="12">
        <v>70</v>
      </c>
      <c r="B74" s="148">
        <f t="shared" si="5"/>
        <v>0</v>
      </c>
      <c r="C74" s="16"/>
      <c r="D74" s="17">
        <f t="shared" si="6"/>
        <v>0</v>
      </c>
      <c r="E74" s="18">
        <f t="shared" si="4"/>
        <v>0</v>
      </c>
      <c r="F74" s="275"/>
      <c r="G74" s="21"/>
      <c r="H74" s="276">
        <f t="shared" si="7"/>
        <v>0</v>
      </c>
      <c r="I74" s="21">
        <f>D74*'Déscriptions des trades'!CK74</f>
        <v>0</v>
      </c>
      <c r="M74" s="4"/>
    </row>
    <row r="75" spans="1:13" s="3" customFormat="1" ht="13.2">
      <c r="A75" s="12">
        <v>71</v>
      </c>
      <c r="B75" s="148">
        <f t="shared" si="5"/>
        <v>0</v>
      </c>
      <c r="C75" s="16"/>
      <c r="D75" s="17">
        <f t="shared" si="6"/>
        <v>0</v>
      </c>
      <c r="E75" s="18">
        <f t="shared" si="4"/>
        <v>0</v>
      </c>
      <c r="F75" s="275"/>
      <c r="G75" s="21"/>
      <c r="H75" s="276">
        <f t="shared" si="7"/>
        <v>0</v>
      </c>
      <c r="I75" s="21">
        <f>D75*'Déscriptions des trades'!CK75</f>
        <v>0</v>
      </c>
      <c r="M75" s="4"/>
    </row>
    <row r="76" spans="1:13" s="3" customFormat="1" ht="13.2">
      <c r="A76" s="12">
        <v>72</v>
      </c>
      <c r="B76" s="148">
        <f t="shared" si="5"/>
        <v>0</v>
      </c>
      <c r="C76" s="16"/>
      <c r="D76" s="17">
        <f t="shared" si="6"/>
        <v>0</v>
      </c>
      <c r="E76" s="18">
        <f t="shared" si="4"/>
        <v>0</v>
      </c>
      <c r="F76" s="275"/>
      <c r="G76" s="21"/>
      <c r="H76" s="276">
        <f t="shared" si="7"/>
        <v>0</v>
      </c>
      <c r="I76" s="21">
        <f>D76*'Déscriptions des trades'!CK76</f>
        <v>0</v>
      </c>
      <c r="M76" s="4"/>
    </row>
    <row r="77" spans="1:13" s="3" customFormat="1" ht="13.2">
      <c r="A77" s="12">
        <v>73</v>
      </c>
      <c r="B77" s="148">
        <f t="shared" si="5"/>
        <v>0</v>
      </c>
      <c r="C77" s="16"/>
      <c r="D77" s="17">
        <f t="shared" si="6"/>
        <v>0</v>
      </c>
      <c r="E77" s="18">
        <f t="shared" si="4"/>
        <v>0</v>
      </c>
      <c r="F77" s="275"/>
      <c r="G77" s="21"/>
      <c r="H77" s="276">
        <f t="shared" si="7"/>
        <v>0</v>
      </c>
      <c r="I77" s="21">
        <f>D77*'Déscriptions des trades'!CK77</f>
        <v>0</v>
      </c>
      <c r="M77" s="4"/>
    </row>
    <row r="78" spans="1:13" s="3" customFormat="1" ht="13.2">
      <c r="A78" s="12">
        <v>74</v>
      </c>
      <c r="B78" s="148">
        <f t="shared" si="5"/>
        <v>0</v>
      </c>
      <c r="C78" s="16"/>
      <c r="D78" s="17">
        <f t="shared" si="6"/>
        <v>0</v>
      </c>
      <c r="E78" s="18">
        <f t="shared" si="4"/>
        <v>0</v>
      </c>
      <c r="F78" s="275"/>
      <c r="G78" s="21"/>
      <c r="H78" s="276">
        <f t="shared" si="7"/>
        <v>0</v>
      </c>
      <c r="I78" s="21">
        <f>D78*'Déscriptions des trades'!CK78</f>
        <v>0</v>
      </c>
      <c r="M78" s="4"/>
    </row>
    <row r="79" spans="1:13" s="3" customFormat="1" ht="13.2">
      <c r="A79" s="12">
        <v>75</v>
      </c>
      <c r="B79" s="148">
        <f t="shared" si="5"/>
        <v>0</v>
      </c>
      <c r="C79" s="16"/>
      <c r="D79" s="17">
        <f t="shared" si="6"/>
        <v>0</v>
      </c>
      <c r="E79" s="18">
        <f t="shared" si="4"/>
        <v>0</v>
      </c>
      <c r="F79" s="275"/>
      <c r="G79" s="21"/>
      <c r="H79" s="276">
        <f t="shared" si="7"/>
        <v>0</v>
      </c>
      <c r="I79" s="21">
        <f>D79*'Déscriptions des trades'!CK79</f>
        <v>0</v>
      </c>
      <c r="M79" s="4"/>
    </row>
    <row r="80" spans="1:13" s="3" customFormat="1" ht="13.2">
      <c r="A80" s="12">
        <v>76</v>
      </c>
      <c r="B80" s="148">
        <f t="shared" si="5"/>
        <v>0</v>
      </c>
      <c r="C80" s="16"/>
      <c r="D80" s="17">
        <f t="shared" si="6"/>
        <v>0</v>
      </c>
      <c r="E80" s="18">
        <f t="shared" si="4"/>
        <v>0</v>
      </c>
      <c r="F80" s="275"/>
      <c r="G80" s="21"/>
      <c r="H80" s="276">
        <f t="shared" si="7"/>
        <v>0</v>
      </c>
      <c r="I80" s="21">
        <f>D80*'Déscriptions des trades'!CK80</f>
        <v>0</v>
      </c>
      <c r="M80" s="4"/>
    </row>
    <row r="81" spans="1:13" s="3" customFormat="1" ht="13.2">
      <c r="A81" s="12">
        <v>77</v>
      </c>
      <c r="B81" s="148">
        <f t="shared" si="5"/>
        <v>0</v>
      </c>
      <c r="C81" s="16"/>
      <c r="D81" s="17">
        <f t="shared" si="6"/>
        <v>0</v>
      </c>
      <c r="E81" s="18">
        <f t="shared" si="4"/>
        <v>0</v>
      </c>
      <c r="F81" s="275"/>
      <c r="G81" s="21"/>
      <c r="H81" s="276">
        <f t="shared" si="7"/>
        <v>0</v>
      </c>
      <c r="I81" s="21">
        <f>D81*'Déscriptions des trades'!CK81</f>
        <v>0</v>
      </c>
      <c r="M81" s="4"/>
    </row>
    <row r="82" spans="1:13" s="3" customFormat="1" ht="13.2">
      <c r="A82" s="12">
        <v>78</v>
      </c>
      <c r="B82" s="148">
        <f t="shared" si="5"/>
        <v>0</v>
      </c>
      <c r="C82" s="16"/>
      <c r="D82" s="17">
        <f t="shared" si="6"/>
        <v>0</v>
      </c>
      <c r="E82" s="18">
        <f t="shared" si="4"/>
        <v>0</v>
      </c>
      <c r="F82" s="275"/>
      <c r="G82" s="21"/>
      <c r="H82" s="276">
        <f t="shared" si="7"/>
        <v>0</v>
      </c>
      <c r="I82" s="21">
        <f>D82*'Déscriptions des trades'!CK82</f>
        <v>0</v>
      </c>
      <c r="M82" s="4"/>
    </row>
    <row r="83" spans="1:13" s="3" customFormat="1" ht="13.2">
      <c r="A83" s="12">
        <v>79</v>
      </c>
      <c r="B83" s="148">
        <f t="shared" si="5"/>
        <v>0</v>
      </c>
      <c r="C83" s="16"/>
      <c r="D83" s="17">
        <f t="shared" si="6"/>
        <v>0</v>
      </c>
      <c r="E83" s="18">
        <f t="shared" si="4"/>
        <v>0</v>
      </c>
      <c r="F83" s="275"/>
      <c r="G83" s="21"/>
      <c r="H83" s="276">
        <f t="shared" si="7"/>
        <v>0</v>
      </c>
      <c r="I83" s="21">
        <f>D83*'Déscriptions des trades'!CK83</f>
        <v>0</v>
      </c>
      <c r="M83" s="4"/>
    </row>
    <row r="84" spans="1:13" s="505" customFormat="1" ht="13.2">
      <c r="A84" s="497">
        <v>80</v>
      </c>
      <c r="B84" s="498">
        <f t="shared" si="5"/>
        <v>0</v>
      </c>
      <c r="C84" s="499"/>
      <c r="D84" s="500">
        <f t="shared" si="6"/>
        <v>0</v>
      </c>
      <c r="E84" s="501">
        <f t="shared" si="4"/>
        <v>0</v>
      </c>
      <c r="F84" s="502"/>
      <c r="G84" s="503"/>
      <c r="H84" s="504">
        <f t="shared" si="7"/>
        <v>0</v>
      </c>
      <c r="I84" s="503">
        <f>D84*'Déscriptions des trades'!CK84</f>
        <v>0</v>
      </c>
      <c r="M84" s="506"/>
    </row>
    <row r="85" spans="1:13" s="3" customFormat="1" ht="13.2">
      <c r="A85" s="12">
        <v>81</v>
      </c>
      <c r="B85" s="148">
        <f t="shared" si="5"/>
        <v>0</v>
      </c>
      <c r="C85" s="16"/>
      <c r="D85" s="17">
        <f t="shared" si="6"/>
        <v>0</v>
      </c>
      <c r="E85" s="18">
        <f t="shared" si="4"/>
        <v>0</v>
      </c>
      <c r="F85" s="275"/>
      <c r="G85" s="21"/>
      <c r="H85" s="276">
        <f t="shared" si="7"/>
        <v>0</v>
      </c>
      <c r="I85" s="21">
        <f>D85*'Déscriptions des trades'!CK85</f>
        <v>0</v>
      </c>
      <c r="M85" s="4"/>
    </row>
    <row r="86" spans="1:13" s="3" customFormat="1" ht="13.2">
      <c r="A86" s="12">
        <v>82</v>
      </c>
      <c r="B86" s="148">
        <f t="shared" si="5"/>
        <v>0</v>
      </c>
      <c r="C86" s="16"/>
      <c r="D86" s="17">
        <f t="shared" si="6"/>
        <v>0</v>
      </c>
      <c r="E86" s="18">
        <f t="shared" si="4"/>
        <v>0</v>
      </c>
      <c r="F86" s="275"/>
      <c r="G86" s="21"/>
      <c r="H86" s="276">
        <f t="shared" si="7"/>
        <v>0</v>
      </c>
      <c r="I86" s="21">
        <f>D86*'Déscriptions des trades'!CK86</f>
        <v>0</v>
      </c>
      <c r="M86" s="4"/>
    </row>
    <row r="87" spans="1:13" s="3" customFormat="1" ht="13.2">
      <c r="A87" s="12">
        <v>83</v>
      </c>
      <c r="B87" s="148">
        <f t="shared" si="5"/>
        <v>0</v>
      </c>
      <c r="C87" s="16"/>
      <c r="D87" s="17">
        <f t="shared" si="6"/>
        <v>0</v>
      </c>
      <c r="E87" s="18">
        <f t="shared" si="4"/>
        <v>0</v>
      </c>
      <c r="F87" s="275"/>
      <c r="G87" s="21"/>
      <c r="H87" s="276">
        <f t="shared" si="7"/>
        <v>0</v>
      </c>
      <c r="I87" s="21">
        <f>D87*'Déscriptions des trades'!CK87</f>
        <v>0</v>
      </c>
      <c r="M87" s="4"/>
    </row>
    <row r="88" spans="1:13" s="3" customFormat="1" ht="13.2">
      <c r="A88" s="12">
        <v>84</v>
      </c>
      <c r="B88" s="148">
        <f t="shared" si="5"/>
        <v>0</v>
      </c>
      <c r="C88" s="16"/>
      <c r="D88" s="17">
        <f t="shared" si="6"/>
        <v>0</v>
      </c>
      <c r="E88" s="18">
        <f t="shared" si="4"/>
        <v>0</v>
      </c>
      <c r="F88" s="275"/>
      <c r="G88" s="21"/>
      <c r="H88" s="276">
        <f t="shared" si="7"/>
        <v>0</v>
      </c>
      <c r="I88" s="21">
        <f>D88*'Déscriptions des trades'!CK88</f>
        <v>0</v>
      </c>
      <c r="M88" s="4"/>
    </row>
    <row r="89" spans="1:13" s="3" customFormat="1" ht="13.2">
      <c r="A89" s="12">
        <v>85</v>
      </c>
      <c r="B89" s="148">
        <f t="shared" si="5"/>
        <v>0</v>
      </c>
      <c r="C89" s="16"/>
      <c r="D89" s="17">
        <f t="shared" si="6"/>
        <v>0</v>
      </c>
      <c r="E89" s="18">
        <f t="shared" si="4"/>
        <v>0</v>
      </c>
      <c r="F89" s="275"/>
      <c r="G89" s="21"/>
      <c r="H89" s="276">
        <f t="shared" si="7"/>
        <v>0</v>
      </c>
      <c r="I89" s="21">
        <f>D89*'Déscriptions des trades'!CK89</f>
        <v>0</v>
      </c>
      <c r="M89" s="4"/>
    </row>
    <row r="90" spans="1:13" s="3" customFormat="1" ht="13.2">
      <c r="A90" s="12">
        <v>86</v>
      </c>
      <c r="B90" s="148">
        <f t="shared" si="5"/>
        <v>0</v>
      </c>
      <c r="C90" s="16"/>
      <c r="D90" s="17">
        <f t="shared" si="6"/>
        <v>0</v>
      </c>
      <c r="E90" s="18">
        <f t="shared" si="4"/>
        <v>0</v>
      </c>
      <c r="F90" s="275"/>
      <c r="G90" s="21"/>
      <c r="H90" s="276">
        <f t="shared" si="7"/>
        <v>0</v>
      </c>
      <c r="I90" s="21">
        <f>D90*'Déscriptions des trades'!CK90</f>
        <v>0</v>
      </c>
      <c r="M90" s="4"/>
    </row>
    <row r="91" spans="1:13" s="3" customFormat="1" ht="13.2">
      <c r="A91" s="12">
        <v>87</v>
      </c>
      <c r="B91" s="148">
        <f t="shared" si="5"/>
        <v>0</v>
      </c>
      <c r="C91" s="16"/>
      <c r="D91" s="17">
        <f t="shared" si="6"/>
        <v>0</v>
      </c>
      <c r="E91" s="18">
        <f t="shared" si="4"/>
        <v>0</v>
      </c>
      <c r="F91" s="275"/>
      <c r="G91" s="21"/>
      <c r="H91" s="276">
        <f t="shared" si="7"/>
        <v>0</v>
      </c>
      <c r="I91" s="21">
        <f>D91*'Déscriptions des trades'!CK91</f>
        <v>0</v>
      </c>
      <c r="M91" s="4"/>
    </row>
    <row r="92" spans="1:13" s="3" customFormat="1" ht="13.2">
      <c r="A92" s="12">
        <v>88</v>
      </c>
      <c r="B92" s="148">
        <f t="shared" si="5"/>
        <v>0</v>
      </c>
      <c r="C92" s="16"/>
      <c r="D92" s="17">
        <f t="shared" si="6"/>
        <v>0</v>
      </c>
      <c r="E92" s="18">
        <f t="shared" si="4"/>
        <v>0</v>
      </c>
      <c r="F92" s="275"/>
      <c r="G92" s="21"/>
      <c r="H92" s="276">
        <f t="shared" si="7"/>
        <v>0</v>
      </c>
      <c r="I92" s="21">
        <f>D92*'Déscriptions des trades'!CK92</f>
        <v>0</v>
      </c>
      <c r="M92" s="4"/>
    </row>
    <row r="93" spans="1:13" s="3" customFormat="1" ht="13.2">
      <c r="A93" s="12">
        <v>89</v>
      </c>
      <c r="B93" s="148">
        <f t="shared" si="5"/>
        <v>0</v>
      </c>
      <c r="C93" s="16"/>
      <c r="D93" s="17">
        <f t="shared" si="6"/>
        <v>0</v>
      </c>
      <c r="E93" s="18">
        <f t="shared" si="4"/>
        <v>0</v>
      </c>
      <c r="F93" s="275"/>
      <c r="G93" s="21"/>
      <c r="H93" s="276">
        <f t="shared" si="7"/>
        <v>0</v>
      </c>
      <c r="I93" s="21">
        <f>D93*'Déscriptions des trades'!CK93</f>
        <v>0</v>
      </c>
      <c r="M93" s="4"/>
    </row>
    <row r="94" spans="1:13" s="3" customFormat="1" ht="13.2">
      <c r="A94" s="12">
        <v>90</v>
      </c>
      <c r="B94" s="148">
        <f t="shared" si="5"/>
        <v>0</v>
      </c>
      <c r="C94" s="16"/>
      <c r="D94" s="17">
        <f t="shared" si="6"/>
        <v>0</v>
      </c>
      <c r="E94" s="18">
        <f t="shared" si="4"/>
        <v>0</v>
      </c>
      <c r="F94" s="275"/>
      <c r="G94" s="21"/>
      <c r="H94" s="276">
        <f t="shared" si="7"/>
        <v>0</v>
      </c>
      <c r="I94" s="21">
        <f>D94*'Déscriptions des trades'!CK94</f>
        <v>0</v>
      </c>
      <c r="M94" s="4"/>
    </row>
    <row r="95" spans="1:13" s="3" customFormat="1" ht="13.2">
      <c r="A95" s="12">
        <v>91</v>
      </c>
      <c r="B95" s="148">
        <f t="shared" si="5"/>
        <v>0</v>
      </c>
      <c r="C95" s="16"/>
      <c r="D95" s="17">
        <f t="shared" si="6"/>
        <v>0</v>
      </c>
      <c r="E95" s="18">
        <f t="shared" si="4"/>
        <v>0</v>
      </c>
      <c r="F95" s="275"/>
      <c r="G95" s="21"/>
      <c r="H95" s="276">
        <f t="shared" si="7"/>
        <v>0</v>
      </c>
      <c r="I95" s="21">
        <f>D95*'Déscriptions des trades'!CK95</f>
        <v>0</v>
      </c>
      <c r="M95" s="4"/>
    </row>
    <row r="96" spans="1:13" s="3" customFormat="1" ht="13.2">
      <c r="A96" s="12">
        <v>92</v>
      </c>
      <c r="B96" s="148">
        <f t="shared" si="5"/>
        <v>0</v>
      </c>
      <c r="C96" s="16"/>
      <c r="D96" s="17">
        <f t="shared" si="6"/>
        <v>0</v>
      </c>
      <c r="E96" s="18">
        <f t="shared" si="4"/>
        <v>0</v>
      </c>
      <c r="F96" s="275"/>
      <c r="G96" s="21"/>
      <c r="H96" s="276">
        <f t="shared" si="7"/>
        <v>0</v>
      </c>
      <c r="I96" s="21">
        <f>D96*'Déscriptions des trades'!CK96</f>
        <v>0</v>
      </c>
      <c r="M96" s="4"/>
    </row>
    <row r="97" spans="1:13" s="3" customFormat="1" ht="13.2">
      <c r="A97" s="12">
        <v>93</v>
      </c>
      <c r="B97" s="148">
        <f t="shared" si="5"/>
        <v>0</v>
      </c>
      <c r="C97" s="16"/>
      <c r="D97" s="17">
        <f t="shared" si="6"/>
        <v>0</v>
      </c>
      <c r="E97" s="18">
        <f t="shared" si="4"/>
        <v>0</v>
      </c>
      <c r="F97" s="275"/>
      <c r="G97" s="21"/>
      <c r="H97" s="276">
        <f t="shared" si="7"/>
        <v>0</v>
      </c>
      <c r="I97" s="21">
        <f>D97*'Déscriptions des trades'!CK97</f>
        <v>0</v>
      </c>
      <c r="M97" s="4"/>
    </row>
    <row r="98" spans="1:13" s="3" customFormat="1" ht="13.2">
      <c r="A98" s="12">
        <v>94</v>
      </c>
      <c r="B98" s="148">
        <f t="shared" si="5"/>
        <v>0</v>
      </c>
      <c r="C98" s="16"/>
      <c r="D98" s="17">
        <f t="shared" si="6"/>
        <v>0</v>
      </c>
      <c r="E98" s="18">
        <f t="shared" si="4"/>
        <v>0</v>
      </c>
      <c r="F98" s="275"/>
      <c r="G98" s="21"/>
      <c r="H98" s="276">
        <f t="shared" si="7"/>
        <v>0</v>
      </c>
      <c r="I98" s="21">
        <f>D98*'Déscriptions des trades'!CK98</f>
        <v>0</v>
      </c>
      <c r="M98" s="4"/>
    </row>
    <row r="99" spans="1:13" s="3" customFormat="1" ht="13.2">
      <c r="A99" s="12">
        <v>95</v>
      </c>
      <c r="B99" s="148">
        <f t="shared" si="5"/>
        <v>0</v>
      </c>
      <c r="C99" s="16"/>
      <c r="D99" s="17">
        <f t="shared" si="6"/>
        <v>0</v>
      </c>
      <c r="E99" s="18">
        <f t="shared" si="4"/>
        <v>0</v>
      </c>
      <c r="F99" s="275"/>
      <c r="G99" s="21"/>
      <c r="H99" s="276">
        <f t="shared" si="7"/>
        <v>0</v>
      </c>
      <c r="I99" s="21">
        <f>D99*'Déscriptions des trades'!CK99</f>
        <v>0</v>
      </c>
      <c r="M99" s="4"/>
    </row>
    <row r="100" spans="1:13" s="3" customFormat="1" ht="13.2">
      <c r="A100" s="12">
        <v>96</v>
      </c>
      <c r="B100" s="148">
        <f t="shared" si="5"/>
        <v>0</v>
      </c>
      <c r="C100" s="16"/>
      <c r="D100" s="17">
        <f t="shared" si="6"/>
        <v>0</v>
      </c>
      <c r="E100" s="18">
        <f t="shared" si="4"/>
        <v>0</v>
      </c>
      <c r="F100" s="275"/>
      <c r="G100" s="21"/>
      <c r="H100" s="276">
        <f t="shared" si="7"/>
        <v>0</v>
      </c>
      <c r="I100" s="21">
        <f>D100*'Déscriptions des trades'!CK100</f>
        <v>0</v>
      </c>
      <c r="M100" s="4"/>
    </row>
    <row r="101" spans="1:13" s="3" customFormat="1" ht="13.2">
      <c r="A101" s="12">
        <v>97</v>
      </c>
      <c r="B101" s="148">
        <f t="shared" si="5"/>
        <v>0</v>
      </c>
      <c r="C101" s="16"/>
      <c r="D101" s="17">
        <f t="shared" si="6"/>
        <v>0</v>
      </c>
      <c r="E101" s="18">
        <f t="shared" si="4"/>
        <v>0</v>
      </c>
      <c r="F101" s="275"/>
      <c r="G101" s="21"/>
      <c r="H101" s="276">
        <f t="shared" si="7"/>
        <v>0</v>
      </c>
      <c r="I101" s="21">
        <f>D101*'Déscriptions des trades'!CK101</f>
        <v>0</v>
      </c>
      <c r="M101" s="4"/>
    </row>
    <row r="102" spans="1:13" s="3" customFormat="1" ht="13.2">
      <c r="A102" s="12">
        <v>98</v>
      </c>
      <c r="B102" s="148">
        <f t="shared" si="5"/>
        <v>0</v>
      </c>
      <c r="C102" s="16"/>
      <c r="D102" s="17">
        <f t="shared" si="6"/>
        <v>0</v>
      </c>
      <c r="E102" s="18">
        <f t="shared" si="4"/>
        <v>0</v>
      </c>
      <c r="F102" s="275"/>
      <c r="G102" s="21"/>
      <c r="H102" s="276">
        <f t="shared" si="7"/>
        <v>0</v>
      </c>
      <c r="I102" s="21">
        <f>D102*'Déscriptions des trades'!CK102</f>
        <v>0</v>
      </c>
      <c r="M102" s="4"/>
    </row>
    <row r="103" spans="1:13" s="3" customFormat="1" ht="13.2">
      <c r="A103" s="12">
        <v>99</v>
      </c>
      <c r="B103" s="148">
        <f t="shared" si="5"/>
        <v>0</v>
      </c>
      <c r="C103" s="16"/>
      <c r="D103" s="17">
        <f t="shared" si="6"/>
        <v>0</v>
      </c>
      <c r="E103" s="18">
        <f t="shared" si="4"/>
        <v>0</v>
      </c>
      <c r="F103" s="275"/>
      <c r="G103" s="21"/>
      <c r="H103" s="276">
        <f t="shared" si="7"/>
        <v>0</v>
      </c>
      <c r="I103" s="21">
        <f>D103*'Déscriptions des trades'!CK103</f>
        <v>0</v>
      </c>
      <c r="M103" s="4"/>
    </row>
    <row r="104" spans="1:13" s="505" customFormat="1" ht="13.2">
      <c r="A104" s="497">
        <v>100</v>
      </c>
      <c r="B104" s="498">
        <f t="shared" si="5"/>
        <v>0</v>
      </c>
      <c r="C104" s="499"/>
      <c r="D104" s="500">
        <f t="shared" si="6"/>
        <v>0</v>
      </c>
      <c r="E104" s="501">
        <f t="shared" si="4"/>
        <v>0</v>
      </c>
      <c r="F104" s="502"/>
      <c r="G104" s="503"/>
      <c r="H104" s="504">
        <f t="shared" si="7"/>
        <v>0</v>
      </c>
      <c r="I104" s="503">
        <f>D104*'Déscriptions des trades'!CK104</f>
        <v>0</v>
      </c>
      <c r="M104" s="506"/>
    </row>
    <row r="105" spans="1:13" s="3" customFormat="1" ht="13.2">
      <c r="A105" s="12">
        <v>101</v>
      </c>
      <c r="B105" s="148">
        <f t="shared" si="5"/>
        <v>0</v>
      </c>
      <c r="C105" s="16"/>
      <c r="D105" s="17">
        <f t="shared" si="6"/>
        <v>0</v>
      </c>
      <c r="E105" s="18">
        <f t="shared" si="4"/>
        <v>0</v>
      </c>
      <c r="F105" s="275"/>
      <c r="G105" s="21"/>
      <c r="H105" s="276">
        <f t="shared" si="7"/>
        <v>0</v>
      </c>
      <c r="I105" s="21">
        <f>D105*'Déscriptions des trades'!CK105</f>
        <v>0</v>
      </c>
      <c r="M105" s="4"/>
    </row>
    <row r="106" spans="1:13" s="3" customFormat="1" ht="13.2">
      <c r="A106" s="12">
        <v>102</v>
      </c>
      <c r="B106" s="148">
        <f t="shared" si="5"/>
        <v>0</v>
      </c>
      <c r="C106" s="16"/>
      <c r="D106" s="17">
        <f t="shared" si="6"/>
        <v>0</v>
      </c>
      <c r="E106" s="18">
        <f t="shared" si="4"/>
        <v>0</v>
      </c>
      <c r="F106" s="275"/>
      <c r="G106" s="21"/>
      <c r="H106" s="276">
        <f t="shared" si="7"/>
        <v>0</v>
      </c>
      <c r="I106" s="21">
        <f>D106*'Déscriptions des trades'!CK106</f>
        <v>0</v>
      </c>
      <c r="M106" s="4"/>
    </row>
    <row r="107" spans="1:13" s="3" customFormat="1" ht="13.2">
      <c r="A107" s="12">
        <v>103</v>
      </c>
      <c r="B107" s="148">
        <f t="shared" si="5"/>
        <v>0</v>
      </c>
      <c r="C107" s="16"/>
      <c r="D107" s="17">
        <f t="shared" si="6"/>
        <v>0</v>
      </c>
      <c r="E107" s="18">
        <f t="shared" si="4"/>
        <v>0</v>
      </c>
      <c r="F107" s="275"/>
      <c r="G107" s="21"/>
      <c r="H107" s="276">
        <f t="shared" si="7"/>
        <v>0</v>
      </c>
      <c r="I107" s="21">
        <f>D107*'Déscriptions des trades'!CK107</f>
        <v>0</v>
      </c>
      <c r="M107" s="4"/>
    </row>
    <row r="108" spans="1:13" s="3" customFormat="1" ht="13.2">
      <c r="A108" s="12">
        <v>104</v>
      </c>
      <c r="B108" s="148">
        <f t="shared" si="5"/>
        <v>0</v>
      </c>
      <c r="C108" s="16"/>
      <c r="D108" s="17">
        <f t="shared" si="6"/>
        <v>0</v>
      </c>
      <c r="E108" s="18">
        <f t="shared" si="4"/>
        <v>0</v>
      </c>
      <c r="F108" s="275"/>
      <c r="G108" s="21"/>
      <c r="H108" s="276">
        <f t="shared" si="7"/>
        <v>0</v>
      </c>
      <c r="I108" s="21">
        <f>D108*'Déscriptions des trades'!CK108</f>
        <v>0</v>
      </c>
      <c r="M108" s="4"/>
    </row>
    <row r="109" spans="1:13" s="3" customFormat="1" ht="13.2">
      <c r="A109" s="12">
        <v>105</v>
      </c>
      <c r="B109" s="148">
        <f t="shared" si="5"/>
        <v>0</v>
      </c>
      <c r="C109" s="16"/>
      <c r="D109" s="17">
        <f t="shared" si="6"/>
        <v>0</v>
      </c>
      <c r="E109" s="18">
        <f t="shared" si="4"/>
        <v>0</v>
      </c>
      <c r="F109" s="275"/>
      <c r="G109" s="21"/>
      <c r="H109" s="276">
        <f t="shared" si="7"/>
        <v>0</v>
      </c>
      <c r="I109" s="21">
        <f>D109*'Déscriptions des trades'!CK109</f>
        <v>0</v>
      </c>
      <c r="M109" s="4"/>
    </row>
    <row r="110" spans="1:13" s="3" customFormat="1" ht="13.2">
      <c r="A110" s="12">
        <v>106</v>
      </c>
      <c r="B110" s="148">
        <f t="shared" si="5"/>
        <v>0</v>
      </c>
      <c r="C110" s="16"/>
      <c r="D110" s="17">
        <f t="shared" si="6"/>
        <v>0</v>
      </c>
      <c r="E110" s="18">
        <f t="shared" si="4"/>
        <v>0</v>
      </c>
      <c r="F110" s="275"/>
      <c r="G110" s="21"/>
      <c r="H110" s="276">
        <f t="shared" si="7"/>
        <v>0</v>
      </c>
      <c r="I110" s="21">
        <f>D110*'Déscriptions des trades'!CK110</f>
        <v>0</v>
      </c>
      <c r="M110" s="4"/>
    </row>
    <row r="111" spans="1:13" s="3" customFormat="1" ht="13.2">
      <c r="A111" s="12">
        <v>107</v>
      </c>
      <c r="B111" s="148">
        <f t="shared" si="5"/>
        <v>0</v>
      </c>
      <c r="C111" s="16"/>
      <c r="D111" s="17">
        <f t="shared" si="6"/>
        <v>0</v>
      </c>
      <c r="E111" s="18">
        <f t="shared" si="4"/>
        <v>0</v>
      </c>
      <c r="F111" s="275"/>
      <c r="G111" s="21"/>
      <c r="H111" s="276">
        <f t="shared" si="7"/>
        <v>0</v>
      </c>
      <c r="I111" s="21">
        <f>D111*'Déscriptions des trades'!CK111</f>
        <v>0</v>
      </c>
      <c r="M111" s="4"/>
    </row>
    <row r="112" spans="1:13" s="3" customFormat="1" ht="13.2">
      <c r="A112" s="12">
        <v>108</v>
      </c>
      <c r="B112" s="148">
        <f t="shared" si="5"/>
        <v>0</v>
      </c>
      <c r="C112" s="16"/>
      <c r="D112" s="17">
        <f t="shared" si="6"/>
        <v>0</v>
      </c>
      <c r="E112" s="18">
        <f t="shared" si="4"/>
        <v>0</v>
      </c>
      <c r="F112" s="275"/>
      <c r="G112" s="21"/>
      <c r="H112" s="276">
        <f t="shared" si="7"/>
        <v>0</v>
      </c>
      <c r="I112" s="21">
        <f>D112*'Déscriptions des trades'!CK112</f>
        <v>0</v>
      </c>
      <c r="M112" s="4"/>
    </row>
    <row r="113" spans="1:13" s="3" customFormat="1" ht="13.2">
      <c r="A113" s="12">
        <v>109</v>
      </c>
      <c r="B113" s="148">
        <f t="shared" si="5"/>
        <v>0</v>
      </c>
      <c r="C113" s="16"/>
      <c r="D113" s="17">
        <f t="shared" si="6"/>
        <v>0</v>
      </c>
      <c r="E113" s="18">
        <f t="shared" si="4"/>
        <v>0</v>
      </c>
      <c r="F113" s="275"/>
      <c r="G113" s="21"/>
      <c r="H113" s="276">
        <f t="shared" si="7"/>
        <v>0</v>
      </c>
      <c r="I113" s="21">
        <f>D113*'Déscriptions des trades'!CK113</f>
        <v>0</v>
      </c>
      <c r="M113" s="4"/>
    </row>
    <row r="114" spans="1:13" s="3" customFormat="1" ht="13.2">
      <c r="A114" s="12">
        <v>110</v>
      </c>
      <c r="B114" s="148">
        <f t="shared" si="5"/>
        <v>0</v>
      </c>
      <c r="C114" s="16"/>
      <c r="D114" s="17">
        <f t="shared" si="6"/>
        <v>0</v>
      </c>
      <c r="E114" s="18">
        <f t="shared" si="4"/>
        <v>0</v>
      </c>
      <c r="F114" s="275"/>
      <c r="G114" s="21"/>
      <c r="H114" s="276">
        <f t="shared" si="7"/>
        <v>0</v>
      </c>
      <c r="I114" s="21">
        <f>D114*'Déscriptions des trades'!CK114</f>
        <v>0</v>
      </c>
      <c r="M114" s="4"/>
    </row>
    <row r="115" spans="1:13" s="3" customFormat="1" ht="13.2">
      <c r="A115" s="12">
        <v>111</v>
      </c>
      <c r="B115" s="148">
        <f t="shared" si="5"/>
        <v>0</v>
      </c>
      <c r="C115" s="16"/>
      <c r="D115" s="17">
        <f t="shared" si="6"/>
        <v>0</v>
      </c>
      <c r="E115" s="18">
        <f t="shared" si="4"/>
        <v>0</v>
      </c>
      <c r="F115" s="275"/>
      <c r="G115" s="21"/>
      <c r="H115" s="276">
        <f t="shared" si="7"/>
        <v>0</v>
      </c>
      <c r="I115" s="21">
        <f>D115*'Déscriptions des trades'!CK115</f>
        <v>0</v>
      </c>
      <c r="M115" s="4"/>
    </row>
    <row r="116" spans="1:13" s="3" customFormat="1" ht="13.2">
      <c r="A116" s="12">
        <v>112</v>
      </c>
      <c r="B116" s="148">
        <f t="shared" si="5"/>
        <v>0</v>
      </c>
      <c r="C116" s="16"/>
      <c r="D116" s="17">
        <f t="shared" si="6"/>
        <v>0</v>
      </c>
      <c r="E116" s="18">
        <f t="shared" si="4"/>
        <v>0</v>
      </c>
      <c r="F116" s="275"/>
      <c r="G116" s="21"/>
      <c r="H116" s="276">
        <f t="shared" si="7"/>
        <v>0</v>
      </c>
      <c r="I116" s="21">
        <f>D116*'Déscriptions des trades'!CK116</f>
        <v>0</v>
      </c>
      <c r="M116" s="4"/>
    </row>
    <row r="117" spans="1:13" s="3" customFormat="1" ht="13.2">
      <c r="A117" s="12">
        <v>113</v>
      </c>
      <c r="B117" s="148">
        <f t="shared" si="5"/>
        <v>0</v>
      </c>
      <c r="C117" s="16"/>
      <c r="D117" s="17">
        <f t="shared" si="6"/>
        <v>0</v>
      </c>
      <c r="E117" s="18">
        <f t="shared" si="4"/>
        <v>0</v>
      </c>
      <c r="F117" s="275"/>
      <c r="G117" s="21"/>
      <c r="H117" s="276">
        <f t="shared" si="7"/>
        <v>0</v>
      </c>
      <c r="I117" s="21">
        <f>D117*'Déscriptions des trades'!CK117</f>
        <v>0</v>
      </c>
      <c r="M117" s="4"/>
    </row>
    <row r="118" spans="1:13" s="3" customFormat="1" ht="13.2">
      <c r="A118" s="12">
        <v>114</v>
      </c>
      <c r="B118" s="148">
        <f t="shared" si="5"/>
        <v>0</v>
      </c>
      <c r="C118" s="16"/>
      <c r="D118" s="17">
        <f t="shared" si="6"/>
        <v>0</v>
      </c>
      <c r="E118" s="18">
        <f t="shared" si="4"/>
        <v>0</v>
      </c>
      <c r="F118" s="275"/>
      <c r="G118" s="21"/>
      <c r="H118" s="276">
        <f t="shared" si="7"/>
        <v>0</v>
      </c>
      <c r="I118" s="21">
        <f>D118*'Déscriptions des trades'!CK118</f>
        <v>0</v>
      </c>
      <c r="M118" s="4"/>
    </row>
    <row r="119" spans="1:13" s="3" customFormat="1" ht="13.2">
      <c r="A119" s="12">
        <v>115</v>
      </c>
      <c r="B119" s="148">
        <f t="shared" si="5"/>
        <v>0</v>
      </c>
      <c r="C119" s="16"/>
      <c r="D119" s="17">
        <f t="shared" si="6"/>
        <v>0</v>
      </c>
      <c r="E119" s="18">
        <f t="shared" si="4"/>
        <v>0</v>
      </c>
      <c r="F119" s="275"/>
      <c r="G119" s="21"/>
      <c r="H119" s="276">
        <f t="shared" si="7"/>
        <v>0</v>
      </c>
      <c r="I119" s="21">
        <f>D119*'Déscriptions des trades'!CK119</f>
        <v>0</v>
      </c>
      <c r="M119" s="4"/>
    </row>
    <row r="120" spans="1:13" s="3" customFormat="1" ht="13.2">
      <c r="A120" s="12">
        <v>116</v>
      </c>
      <c r="B120" s="148">
        <f t="shared" si="5"/>
        <v>0</v>
      </c>
      <c r="C120" s="16"/>
      <c r="D120" s="17">
        <f t="shared" si="6"/>
        <v>0</v>
      </c>
      <c r="E120" s="18">
        <f t="shared" si="4"/>
        <v>0</v>
      </c>
      <c r="F120" s="275"/>
      <c r="G120" s="21"/>
      <c r="H120" s="276">
        <f t="shared" si="7"/>
        <v>0</v>
      </c>
      <c r="I120" s="21">
        <f>D120*'Déscriptions des trades'!CK120</f>
        <v>0</v>
      </c>
      <c r="M120" s="4"/>
    </row>
    <row r="121" spans="1:13" s="3" customFormat="1" ht="13.2">
      <c r="A121" s="12">
        <v>117</v>
      </c>
      <c r="B121" s="148">
        <f t="shared" si="5"/>
        <v>0</v>
      </c>
      <c r="C121" s="16"/>
      <c r="D121" s="17">
        <f t="shared" si="6"/>
        <v>0</v>
      </c>
      <c r="E121" s="18">
        <f t="shared" si="4"/>
        <v>0</v>
      </c>
      <c r="F121" s="275"/>
      <c r="G121" s="21"/>
      <c r="H121" s="276">
        <f t="shared" si="7"/>
        <v>0</v>
      </c>
      <c r="I121" s="21">
        <f>D121*'Déscriptions des trades'!CK121</f>
        <v>0</v>
      </c>
      <c r="M121" s="4"/>
    </row>
    <row r="122" spans="1:13" s="3" customFormat="1" ht="13.2">
      <c r="A122" s="12">
        <v>118</v>
      </c>
      <c r="B122" s="148">
        <f t="shared" si="5"/>
        <v>0</v>
      </c>
      <c r="C122" s="16"/>
      <c r="D122" s="17">
        <f t="shared" si="6"/>
        <v>0</v>
      </c>
      <c r="E122" s="18">
        <f t="shared" si="4"/>
        <v>0</v>
      </c>
      <c r="F122" s="275"/>
      <c r="G122" s="21"/>
      <c r="H122" s="276">
        <f t="shared" si="7"/>
        <v>0</v>
      </c>
      <c r="I122" s="21">
        <f>D122*'Déscriptions des trades'!CK122</f>
        <v>0</v>
      </c>
      <c r="M122" s="4"/>
    </row>
    <row r="123" spans="1:13" s="3" customFormat="1" ht="13.2">
      <c r="A123" s="12">
        <v>119</v>
      </c>
      <c r="B123" s="148">
        <f t="shared" si="5"/>
        <v>0</v>
      </c>
      <c r="C123" s="16"/>
      <c r="D123" s="17">
        <f t="shared" si="6"/>
        <v>0</v>
      </c>
      <c r="E123" s="18">
        <f t="shared" si="4"/>
        <v>0</v>
      </c>
      <c r="F123" s="275"/>
      <c r="G123" s="21"/>
      <c r="H123" s="276">
        <f t="shared" si="7"/>
        <v>0</v>
      </c>
      <c r="I123" s="21">
        <f>D123*'Déscriptions des trades'!CK123</f>
        <v>0</v>
      </c>
      <c r="M123" s="4"/>
    </row>
    <row r="124" spans="1:13" s="505" customFormat="1" ht="13.2">
      <c r="A124" s="497">
        <v>120</v>
      </c>
      <c r="B124" s="498">
        <f t="shared" si="5"/>
        <v>0</v>
      </c>
      <c r="C124" s="499"/>
      <c r="D124" s="500">
        <f t="shared" si="6"/>
        <v>0</v>
      </c>
      <c r="E124" s="501">
        <f t="shared" si="4"/>
        <v>0</v>
      </c>
      <c r="F124" s="502"/>
      <c r="G124" s="503"/>
      <c r="H124" s="504">
        <f t="shared" si="7"/>
        <v>0</v>
      </c>
      <c r="I124" s="503">
        <f>D124*'Déscriptions des trades'!CK124</f>
        <v>0</v>
      </c>
      <c r="J124" s="505">
        <v>2</v>
      </c>
      <c r="M124" s="506"/>
    </row>
    <row r="125" spans="1:13" s="3" customFormat="1" ht="13.2">
      <c r="A125" s="12">
        <v>121</v>
      </c>
      <c r="B125" s="148">
        <f t="shared" si="5"/>
        <v>0</v>
      </c>
      <c r="C125" s="16"/>
      <c r="D125" s="17">
        <f t="shared" si="6"/>
        <v>0</v>
      </c>
      <c r="E125" s="18">
        <f t="shared" si="4"/>
        <v>0</v>
      </c>
      <c r="F125" s="275"/>
      <c r="G125" s="21"/>
      <c r="H125" s="276">
        <f t="shared" si="7"/>
        <v>0</v>
      </c>
      <c r="I125" s="21">
        <f>D125*'Déscriptions des trades'!CK125</f>
        <v>0</v>
      </c>
      <c r="M125" s="4"/>
    </row>
    <row r="126" spans="1:13" s="3" customFormat="1" ht="13.2">
      <c r="A126" s="12">
        <v>122</v>
      </c>
      <c r="B126" s="148">
        <f t="shared" si="5"/>
        <v>0</v>
      </c>
      <c r="C126" s="16"/>
      <c r="D126" s="17">
        <f t="shared" si="6"/>
        <v>0</v>
      </c>
      <c r="E126" s="18">
        <f t="shared" si="4"/>
        <v>0</v>
      </c>
      <c r="F126" s="275"/>
      <c r="G126" s="21"/>
      <c r="H126" s="276">
        <f t="shared" si="7"/>
        <v>0</v>
      </c>
      <c r="I126" s="21">
        <f>D126*'Déscriptions des trades'!CK126</f>
        <v>0</v>
      </c>
      <c r="M126" s="4"/>
    </row>
    <row r="127" spans="1:13" s="3" customFormat="1" ht="13.2">
      <c r="A127" s="12">
        <v>123</v>
      </c>
      <c r="B127" s="148">
        <f t="shared" si="5"/>
        <v>0</v>
      </c>
      <c r="C127" s="16"/>
      <c r="D127" s="17">
        <f t="shared" si="6"/>
        <v>0</v>
      </c>
      <c r="E127" s="18">
        <f t="shared" si="4"/>
        <v>0</v>
      </c>
      <c r="F127" s="275"/>
      <c r="G127" s="21"/>
      <c r="H127" s="276">
        <f t="shared" si="7"/>
        <v>0</v>
      </c>
      <c r="I127" s="21">
        <f>D127*'Déscriptions des trades'!CK127</f>
        <v>0</v>
      </c>
      <c r="M127" s="4"/>
    </row>
    <row r="128" spans="1:13" s="3" customFormat="1" ht="13.2">
      <c r="A128" s="12">
        <v>124</v>
      </c>
      <c r="B128" s="148">
        <f t="shared" si="5"/>
        <v>0</v>
      </c>
      <c r="C128" s="16"/>
      <c r="D128" s="17">
        <f t="shared" si="6"/>
        <v>0</v>
      </c>
      <c r="E128" s="18">
        <f t="shared" si="4"/>
        <v>0</v>
      </c>
      <c r="F128" s="275"/>
      <c r="G128" s="21"/>
      <c r="H128" s="276">
        <f t="shared" si="7"/>
        <v>0</v>
      </c>
      <c r="I128" s="21">
        <f>D128*'Déscriptions des trades'!CK128</f>
        <v>0</v>
      </c>
      <c r="M128" s="4"/>
    </row>
    <row r="129" spans="1:13" s="3" customFormat="1" ht="13.2">
      <c r="A129" s="12">
        <v>125</v>
      </c>
      <c r="B129" s="148">
        <f t="shared" si="5"/>
        <v>0</v>
      </c>
      <c r="C129" s="16"/>
      <c r="D129" s="17">
        <f t="shared" si="6"/>
        <v>0</v>
      </c>
      <c r="E129" s="18">
        <f t="shared" si="4"/>
        <v>0</v>
      </c>
      <c r="F129" s="275"/>
      <c r="G129" s="21"/>
      <c r="H129" s="276">
        <f t="shared" si="7"/>
        <v>0</v>
      </c>
      <c r="I129" s="21">
        <f>D129*'Déscriptions des trades'!CK129</f>
        <v>0</v>
      </c>
      <c r="M129" s="4"/>
    </row>
    <row r="130" spans="1:13" s="3" customFormat="1" ht="13.2">
      <c r="A130" s="12">
        <v>126</v>
      </c>
      <c r="B130" s="148">
        <f t="shared" si="5"/>
        <v>0</v>
      </c>
      <c r="C130" s="16"/>
      <c r="D130" s="17">
        <f t="shared" si="6"/>
        <v>0</v>
      </c>
      <c r="E130" s="18">
        <f t="shared" si="4"/>
        <v>0</v>
      </c>
      <c r="F130" s="275"/>
      <c r="G130" s="21"/>
      <c r="H130" s="276">
        <f t="shared" si="7"/>
        <v>0</v>
      </c>
      <c r="I130" s="21">
        <f>D130*'Déscriptions des trades'!CK130</f>
        <v>0</v>
      </c>
      <c r="M130" s="4"/>
    </row>
    <row r="131" spans="1:13" s="3" customFormat="1" ht="13.2">
      <c r="A131" s="12">
        <v>127</v>
      </c>
      <c r="B131" s="148">
        <f t="shared" si="5"/>
        <v>0</v>
      </c>
      <c r="C131" s="16"/>
      <c r="D131" s="17">
        <f t="shared" si="6"/>
        <v>0</v>
      </c>
      <c r="E131" s="18">
        <f t="shared" si="4"/>
        <v>0</v>
      </c>
      <c r="F131" s="275"/>
      <c r="G131" s="21"/>
      <c r="H131" s="276">
        <f t="shared" si="7"/>
        <v>0</v>
      </c>
      <c r="I131" s="21">
        <f>D131*'Déscriptions des trades'!CK131</f>
        <v>0</v>
      </c>
      <c r="M131" s="4"/>
    </row>
    <row r="132" spans="1:13" s="3" customFormat="1" ht="13.2">
      <c r="A132" s="12">
        <v>128</v>
      </c>
      <c r="B132" s="148">
        <f t="shared" si="5"/>
        <v>0</v>
      </c>
      <c r="C132" s="16"/>
      <c r="D132" s="17">
        <f t="shared" si="6"/>
        <v>0</v>
      </c>
      <c r="E132" s="18">
        <f t="shared" si="4"/>
        <v>0</v>
      </c>
      <c r="F132" s="275"/>
      <c r="G132" s="21"/>
      <c r="H132" s="276">
        <f t="shared" si="7"/>
        <v>0</v>
      </c>
      <c r="I132" s="21">
        <f>D132*'Déscriptions des trades'!CK132</f>
        <v>0</v>
      </c>
      <c r="M132" s="4"/>
    </row>
    <row r="133" spans="1:13" s="3" customFormat="1" ht="13.2">
      <c r="A133" s="12">
        <v>129</v>
      </c>
      <c r="B133" s="148">
        <f t="shared" si="5"/>
        <v>0</v>
      </c>
      <c r="C133" s="16"/>
      <c r="D133" s="17">
        <f t="shared" si="6"/>
        <v>0</v>
      </c>
      <c r="E133" s="18">
        <f t="shared" ref="E133:E196" si="8">B133*D133</f>
        <v>0</v>
      </c>
      <c r="F133" s="275"/>
      <c r="G133" s="21"/>
      <c r="H133" s="276">
        <f t="shared" si="7"/>
        <v>0</v>
      </c>
      <c r="I133" s="21">
        <f>D133*'Déscriptions des trades'!CK133</f>
        <v>0</v>
      </c>
      <c r="M133" s="4"/>
    </row>
    <row r="134" spans="1:13" s="3" customFormat="1" ht="13.2">
      <c r="A134" s="12">
        <v>130</v>
      </c>
      <c r="B134" s="148">
        <f t="shared" ref="B134:B197" si="9">E133+B133</f>
        <v>0</v>
      </c>
      <c r="C134" s="16"/>
      <c r="D134" s="17">
        <f t="shared" ref="D134:D197" si="10">D133</f>
        <v>0</v>
      </c>
      <c r="E134" s="18">
        <f t="shared" si="8"/>
        <v>0</v>
      </c>
      <c r="F134" s="275"/>
      <c r="G134" s="21"/>
      <c r="H134" s="276">
        <f t="shared" ref="H134:H197" si="11">H133</f>
        <v>0</v>
      </c>
      <c r="I134" s="21">
        <f>D134*'Déscriptions des trades'!CK134</f>
        <v>0</v>
      </c>
      <c r="M134" s="4"/>
    </row>
    <row r="135" spans="1:13" s="3" customFormat="1" ht="13.2">
      <c r="A135" s="12">
        <v>131</v>
      </c>
      <c r="B135" s="148">
        <f t="shared" si="9"/>
        <v>0</v>
      </c>
      <c r="C135" s="16"/>
      <c r="D135" s="17">
        <f t="shared" si="10"/>
        <v>0</v>
      </c>
      <c r="E135" s="18">
        <f t="shared" si="8"/>
        <v>0</v>
      </c>
      <c r="F135" s="275"/>
      <c r="G135" s="21"/>
      <c r="H135" s="276">
        <f t="shared" si="11"/>
        <v>0</v>
      </c>
      <c r="I135" s="21">
        <f>D135*'Déscriptions des trades'!CK135</f>
        <v>0</v>
      </c>
      <c r="M135" s="4"/>
    </row>
    <row r="136" spans="1:13" s="3" customFormat="1" ht="13.2">
      <c r="A136" s="12">
        <v>132</v>
      </c>
      <c r="B136" s="148">
        <f t="shared" si="9"/>
        <v>0</v>
      </c>
      <c r="C136" s="16"/>
      <c r="D136" s="17">
        <f t="shared" si="10"/>
        <v>0</v>
      </c>
      <c r="E136" s="18">
        <f t="shared" si="8"/>
        <v>0</v>
      </c>
      <c r="F136" s="275"/>
      <c r="G136" s="21"/>
      <c r="H136" s="276">
        <f t="shared" si="11"/>
        <v>0</v>
      </c>
      <c r="I136" s="21">
        <f>D136*'Déscriptions des trades'!CK136</f>
        <v>0</v>
      </c>
      <c r="M136" s="4"/>
    </row>
    <row r="137" spans="1:13" s="3" customFormat="1" ht="13.2">
      <c r="A137" s="12">
        <v>133</v>
      </c>
      <c r="B137" s="148">
        <f t="shared" si="9"/>
        <v>0</v>
      </c>
      <c r="C137" s="16"/>
      <c r="D137" s="17">
        <f t="shared" si="10"/>
        <v>0</v>
      </c>
      <c r="E137" s="18">
        <f t="shared" si="8"/>
        <v>0</v>
      </c>
      <c r="F137" s="275"/>
      <c r="G137" s="21"/>
      <c r="H137" s="276">
        <f t="shared" si="11"/>
        <v>0</v>
      </c>
      <c r="I137" s="21">
        <f>D137*'Déscriptions des trades'!CK137</f>
        <v>0</v>
      </c>
      <c r="M137" s="4"/>
    </row>
    <row r="138" spans="1:13" s="3" customFormat="1" ht="13.2">
      <c r="A138" s="12">
        <v>134</v>
      </c>
      <c r="B138" s="148">
        <f t="shared" si="9"/>
        <v>0</v>
      </c>
      <c r="C138" s="16"/>
      <c r="D138" s="17">
        <f t="shared" si="10"/>
        <v>0</v>
      </c>
      <c r="E138" s="18">
        <f t="shared" si="8"/>
        <v>0</v>
      </c>
      <c r="F138" s="275"/>
      <c r="G138" s="21"/>
      <c r="H138" s="276">
        <f t="shared" si="11"/>
        <v>0</v>
      </c>
      <c r="I138" s="21">
        <f>D138*'Déscriptions des trades'!CK138</f>
        <v>0</v>
      </c>
      <c r="M138" s="4"/>
    </row>
    <row r="139" spans="1:13" s="3" customFormat="1" ht="13.2">
      <c r="A139" s="12">
        <v>135</v>
      </c>
      <c r="B139" s="148">
        <f t="shared" si="9"/>
        <v>0</v>
      </c>
      <c r="C139" s="16"/>
      <c r="D139" s="17">
        <f t="shared" si="10"/>
        <v>0</v>
      </c>
      <c r="E139" s="18">
        <f t="shared" si="8"/>
        <v>0</v>
      </c>
      <c r="F139" s="275"/>
      <c r="G139" s="21"/>
      <c r="H139" s="276">
        <f t="shared" si="11"/>
        <v>0</v>
      </c>
      <c r="I139" s="21">
        <f>D139*'Déscriptions des trades'!CK139</f>
        <v>0</v>
      </c>
      <c r="M139" s="4"/>
    </row>
    <row r="140" spans="1:13" s="3" customFormat="1" ht="13.2">
      <c r="A140" s="12">
        <v>136</v>
      </c>
      <c r="B140" s="148">
        <f t="shared" si="9"/>
        <v>0</v>
      </c>
      <c r="C140" s="16"/>
      <c r="D140" s="17">
        <f t="shared" si="10"/>
        <v>0</v>
      </c>
      <c r="E140" s="18">
        <f t="shared" si="8"/>
        <v>0</v>
      </c>
      <c r="F140" s="275"/>
      <c r="G140" s="21"/>
      <c r="H140" s="276">
        <f t="shared" si="11"/>
        <v>0</v>
      </c>
      <c r="I140" s="21">
        <f>D140*'Déscriptions des trades'!CK140</f>
        <v>0</v>
      </c>
      <c r="M140" s="4"/>
    </row>
    <row r="141" spans="1:13" s="3" customFormat="1" ht="13.2">
      <c r="A141" s="12">
        <v>137</v>
      </c>
      <c r="B141" s="148">
        <f t="shared" si="9"/>
        <v>0</v>
      </c>
      <c r="C141" s="16"/>
      <c r="D141" s="17">
        <f t="shared" si="10"/>
        <v>0</v>
      </c>
      <c r="E141" s="18">
        <f t="shared" si="8"/>
        <v>0</v>
      </c>
      <c r="F141" s="275"/>
      <c r="G141" s="21"/>
      <c r="H141" s="276">
        <f t="shared" si="11"/>
        <v>0</v>
      </c>
      <c r="I141" s="21">
        <f>D141*'Déscriptions des trades'!CK141</f>
        <v>0</v>
      </c>
      <c r="M141" s="4"/>
    </row>
    <row r="142" spans="1:13" s="3" customFormat="1" ht="13.2">
      <c r="A142" s="12">
        <v>138</v>
      </c>
      <c r="B142" s="148">
        <f t="shared" si="9"/>
        <v>0</v>
      </c>
      <c r="C142" s="16"/>
      <c r="D142" s="17">
        <f t="shared" si="10"/>
        <v>0</v>
      </c>
      <c r="E142" s="18">
        <f t="shared" si="8"/>
        <v>0</v>
      </c>
      <c r="F142" s="275"/>
      <c r="G142" s="21"/>
      <c r="H142" s="276">
        <f t="shared" si="11"/>
        <v>0</v>
      </c>
      <c r="I142" s="21">
        <f>D142*'Déscriptions des trades'!CK142</f>
        <v>0</v>
      </c>
      <c r="M142" s="4"/>
    </row>
    <row r="143" spans="1:13" s="3" customFormat="1" ht="13.2">
      <c r="A143" s="12">
        <v>139</v>
      </c>
      <c r="B143" s="148">
        <f t="shared" si="9"/>
        <v>0</v>
      </c>
      <c r="C143" s="16"/>
      <c r="D143" s="17">
        <f t="shared" si="10"/>
        <v>0</v>
      </c>
      <c r="E143" s="18">
        <f t="shared" si="8"/>
        <v>0</v>
      </c>
      <c r="F143" s="275"/>
      <c r="G143" s="21"/>
      <c r="H143" s="276">
        <f t="shared" si="11"/>
        <v>0</v>
      </c>
      <c r="I143" s="21">
        <f>D143*'Déscriptions des trades'!CK143</f>
        <v>0</v>
      </c>
      <c r="M143" s="4"/>
    </row>
    <row r="144" spans="1:13" s="505" customFormat="1" ht="13.2">
      <c r="A144" s="497">
        <v>140</v>
      </c>
      <c r="B144" s="498">
        <f t="shared" si="9"/>
        <v>0</v>
      </c>
      <c r="C144" s="499"/>
      <c r="D144" s="500">
        <f t="shared" si="10"/>
        <v>0</v>
      </c>
      <c r="E144" s="501">
        <f t="shared" si="8"/>
        <v>0</v>
      </c>
      <c r="F144" s="502"/>
      <c r="G144" s="503"/>
      <c r="H144" s="504">
        <f t="shared" si="11"/>
        <v>0</v>
      </c>
      <c r="I144" s="503">
        <f>D144*'Déscriptions des trades'!CK144</f>
        <v>0</v>
      </c>
      <c r="M144" s="506"/>
    </row>
    <row r="145" spans="1:13" s="3" customFormat="1" ht="13.2">
      <c r="A145" s="12">
        <v>141</v>
      </c>
      <c r="B145" s="148">
        <f t="shared" si="9"/>
        <v>0</v>
      </c>
      <c r="C145" s="16"/>
      <c r="D145" s="17">
        <f t="shared" si="10"/>
        <v>0</v>
      </c>
      <c r="E145" s="18">
        <f t="shared" si="8"/>
        <v>0</v>
      </c>
      <c r="F145" s="275"/>
      <c r="G145" s="21"/>
      <c r="H145" s="276">
        <f t="shared" si="11"/>
        <v>0</v>
      </c>
      <c r="I145" s="21">
        <f>D145*'Déscriptions des trades'!CK145</f>
        <v>0</v>
      </c>
      <c r="M145" s="4"/>
    </row>
    <row r="146" spans="1:13" s="3" customFormat="1" ht="13.2">
      <c r="A146" s="12">
        <v>142</v>
      </c>
      <c r="B146" s="148">
        <f t="shared" si="9"/>
        <v>0</v>
      </c>
      <c r="C146" s="16"/>
      <c r="D146" s="17">
        <f t="shared" si="10"/>
        <v>0</v>
      </c>
      <c r="E146" s="18">
        <f t="shared" si="8"/>
        <v>0</v>
      </c>
      <c r="F146" s="275"/>
      <c r="G146" s="21"/>
      <c r="H146" s="276">
        <f t="shared" si="11"/>
        <v>0</v>
      </c>
      <c r="I146" s="21">
        <f>D146*'Déscriptions des trades'!CK146</f>
        <v>0</v>
      </c>
      <c r="M146" s="4"/>
    </row>
    <row r="147" spans="1:13" s="3" customFormat="1" ht="13.2">
      <c r="A147" s="12">
        <v>143</v>
      </c>
      <c r="B147" s="148">
        <f t="shared" si="9"/>
        <v>0</v>
      </c>
      <c r="C147" s="16"/>
      <c r="D147" s="17">
        <f t="shared" si="10"/>
        <v>0</v>
      </c>
      <c r="E147" s="18">
        <f t="shared" si="8"/>
        <v>0</v>
      </c>
      <c r="F147" s="275"/>
      <c r="G147" s="21"/>
      <c r="H147" s="276">
        <f t="shared" si="11"/>
        <v>0</v>
      </c>
      <c r="I147" s="21">
        <f>D147*'Déscriptions des trades'!CK147</f>
        <v>0</v>
      </c>
      <c r="M147" s="4"/>
    </row>
    <row r="148" spans="1:13" s="3" customFormat="1" ht="13.2">
      <c r="A148" s="12">
        <v>144</v>
      </c>
      <c r="B148" s="148">
        <f t="shared" si="9"/>
        <v>0</v>
      </c>
      <c r="C148" s="16"/>
      <c r="D148" s="17">
        <f t="shared" si="10"/>
        <v>0</v>
      </c>
      <c r="E148" s="18">
        <f t="shared" si="8"/>
        <v>0</v>
      </c>
      <c r="F148" s="275"/>
      <c r="G148" s="21"/>
      <c r="H148" s="276">
        <f t="shared" si="11"/>
        <v>0</v>
      </c>
      <c r="I148" s="21">
        <f>D148*'Déscriptions des trades'!CK148</f>
        <v>0</v>
      </c>
      <c r="M148" s="4"/>
    </row>
    <row r="149" spans="1:13" s="3" customFormat="1" ht="13.2">
      <c r="A149" s="12">
        <v>145</v>
      </c>
      <c r="B149" s="148">
        <f t="shared" si="9"/>
        <v>0</v>
      </c>
      <c r="C149" s="16"/>
      <c r="D149" s="17">
        <f t="shared" si="10"/>
        <v>0</v>
      </c>
      <c r="E149" s="18">
        <f t="shared" si="8"/>
        <v>0</v>
      </c>
      <c r="F149" s="275"/>
      <c r="G149" s="21"/>
      <c r="H149" s="276">
        <f t="shared" si="11"/>
        <v>0</v>
      </c>
      <c r="I149" s="21">
        <f>D149*'Déscriptions des trades'!CK149</f>
        <v>0</v>
      </c>
      <c r="M149" s="4"/>
    </row>
    <row r="150" spans="1:13" s="3" customFormat="1" ht="13.2">
      <c r="A150" s="12">
        <v>146</v>
      </c>
      <c r="B150" s="148">
        <f t="shared" si="9"/>
        <v>0</v>
      </c>
      <c r="C150" s="16"/>
      <c r="D150" s="17">
        <f t="shared" si="10"/>
        <v>0</v>
      </c>
      <c r="E150" s="18">
        <f t="shared" si="8"/>
        <v>0</v>
      </c>
      <c r="F150" s="275"/>
      <c r="G150" s="21"/>
      <c r="H150" s="276">
        <f t="shared" si="11"/>
        <v>0</v>
      </c>
      <c r="I150" s="21">
        <f>D150*'Déscriptions des trades'!CK150</f>
        <v>0</v>
      </c>
      <c r="M150" s="4"/>
    </row>
    <row r="151" spans="1:13" s="3" customFormat="1" ht="13.2">
      <c r="A151" s="12">
        <v>147</v>
      </c>
      <c r="B151" s="148">
        <f t="shared" si="9"/>
        <v>0</v>
      </c>
      <c r="C151" s="16"/>
      <c r="D151" s="17">
        <f t="shared" si="10"/>
        <v>0</v>
      </c>
      <c r="E151" s="18">
        <f t="shared" si="8"/>
        <v>0</v>
      </c>
      <c r="F151" s="275"/>
      <c r="G151" s="21"/>
      <c r="H151" s="276">
        <f t="shared" si="11"/>
        <v>0</v>
      </c>
      <c r="I151" s="21">
        <f>D151*'Déscriptions des trades'!CK151</f>
        <v>0</v>
      </c>
      <c r="M151" s="4"/>
    </row>
    <row r="152" spans="1:13" s="3" customFormat="1" ht="13.2">
      <c r="A152" s="12">
        <v>148</v>
      </c>
      <c r="B152" s="148">
        <f t="shared" si="9"/>
        <v>0</v>
      </c>
      <c r="C152" s="16"/>
      <c r="D152" s="17">
        <f t="shared" si="10"/>
        <v>0</v>
      </c>
      <c r="E152" s="18">
        <f t="shared" si="8"/>
        <v>0</v>
      </c>
      <c r="F152" s="275"/>
      <c r="G152" s="21"/>
      <c r="H152" s="276">
        <f t="shared" si="11"/>
        <v>0</v>
      </c>
      <c r="I152" s="21">
        <f>D152*'Déscriptions des trades'!CK152</f>
        <v>0</v>
      </c>
      <c r="M152" s="4"/>
    </row>
    <row r="153" spans="1:13" s="3" customFormat="1" ht="13.2">
      <c r="A153" s="12">
        <v>149</v>
      </c>
      <c r="B153" s="148">
        <f t="shared" si="9"/>
        <v>0</v>
      </c>
      <c r="C153" s="16"/>
      <c r="D153" s="17">
        <f t="shared" si="10"/>
        <v>0</v>
      </c>
      <c r="E153" s="18">
        <f t="shared" si="8"/>
        <v>0</v>
      </c>
      <c r="F153" s="275"/>
      <c r="G153" s="21"/>
      <c r="H153" s="276">
        <f t="shared" si="11"/>
        <v>0</v>
      </c>
      <c r="I153" s="21">
        <f>D153*'Déscriptions des trades'!CK153</f>
        <v>0</v>
      </c>
      <c r="M153" s="4"/>
    </row>
    <row r="154" spans="1:13" s="3" customFormat="1" ht="13.2">
      <c r="A154" s="12">
        <v>150</v>
      </c>
      <c r="B154" s="148">
        <f t="shared" si="9"/>
        <v>0</v>
      </c>
      <c r="C154" s="16"/>
      <c r="D154" s="17">
        <f t="shared" si="10"/>
        <v>0</v>
      </c>
      <c r="E154" s="18">
        <f t="shared" si="8"/>
        <v>0</v>
      </c>
      <c r="F154" s="275"/>
      <c r="G154" s="21"/>
      <c r="H154" s="276">
        <f t="shared" si="11"/>
        <v>0</v>
      </c>
      <c r="I154" s="21">
        <f>D154*'Déscriptions des trades'!CK154</f>
        <v>0</v>
      </c>
      <c r="M154" s="4"/>
    </row>
    <row r="155" spans="1:13" s="3" customFormat="1" ht="13.2">
      <c r="A155" s="12">
        <v>151</v>
      </c>
      <c r="B155" s="148">
        <f t="shared" si="9"/>
        <v>0</v>
      </c>
      <c r="C155" s="16"/>
      <c r="D155" s="17">
        <f t="shared" si="10"/>
        <v>0</v>
      </c>
      <c r="E155" s="18">
        <f t="shared" si="8"/>
        <v>0</v>
      </c>
      <c r="F155" s="275"/>
      <c r="G155" s="21"/>
      <c r="H155" s="276">
        <f t="shared" si="11"/>
        <v>0</v>
      </c>
      <c r="I155" s="21">
        <f>D155*'Déscriptions des trades'!CK155</f>
        <v>0</v>
      </c>
      <c r="M155" s="4"/>
    </row>
    <row r="156" spans="1:13" s="3" customFormat="1" ht="13.2">
      <c r="A156" s="12">
        <v>152</v>
      </c>
      <c r="B156" s="148">
        <f t="shared" si="9"/>
        <v>0</v>
      </c>
      <c r="C156" s="16"/>
      <c r="D156" s="17">
        <f t="shared" si="10"/>
        <v>0</v>
      </c>
      <c r="E156" s="18">
        <f t="shared" si="8"/>
        <v>0</v>
      </c>
      <c r="F156" s="275"/>
      <c r="G156" s="21"/>
      <c r="H156" s="276">
        <f t="shared" si="11"/>
        <v>0</v>
      </c>
      <c r="I156" s="21">
        <f>D156*'Déscriptions des trades'!CK156</f>
        <v>0</v>
      </c>
      <c r="M156" s="4"/>
    </row>
    <row r="157" spans="1:13" s="3" customFormat="1" ht="13.2">
      <c r="A157" s="12">
        <v>153</v>
      </c>
      <c r="B157" s="148">
        <f t="shared" si="9"/>
        <v>0</v>
      </c>
      <c r="C157" s="16"/>
      <c r="D157" s="17">
        <f t="shared" si="10"/>
        <v>0</v>
      </c>
      <c r="E157" s="18">
        <f t="shared" si="8"/>
        <v>0</v>
      </c>
      <c r="F157" s="275"/>
      <c r="G157" s="21"/>
      <c r="H157" s="276">
        <f t="shared" si="11"/>
        <v>0</v>
      </c>
      <c r="I157" s="21">
        <f>D157*'Déscriptions des trades'!CK157</f>
        <v>0</v>
      </c>
      <c r="M157" s="4"/>
    </row>
    <row r="158" spans="1:13" s="3" customFormat="1" ht="13.2">
      <c r="A158" s="12">
        <v>154</v>
      </c>
      <c r="B158" s="148">
        <f t="shared" si="9"/>
        <v>0</v>
      </c>
      <c r="C158" s="16"/>
      <c r="D158" s="17">
        <f t="shared" si="10"/>
        <v>0</v>
      </c>
      <c r="E158" s="18">
        <f t="shared" si="8"/>
        <v>0</v>
      </c>
      <c r="F158" s="275"/>
      <c r="G158" s="21"/>
      <c r="H158" s="276">
        <f t="shared" si="11"/>
        <v>0</v>
      </c>
      <c r="I158" s="21">
        <f>D158*'Déscriptions des trades'!CK158</f>
        <v>0</v>
      </c>
      <c r="M158" s="4"/>
    </row>
    <row r="159" spans="1:13" s="3" customFormat="1" ht="13.2">
      <c r="A159" s="12">
        <v>155</v>
      </c>
      <c r="B159" s="148">
        <f t="shared" si="9"/>
        <v>0</v>
      </c>
      <c r="C159" s="16"/>
      <c r="D159" s="17">
        <f t="shared" si="10"/>
        <v>0</v>
      </c>
      <c r="E159" s="18">
        <f t="shared" si="8"/>
        <v>0</v>
      </c>
      <c r="F159" s="275"/>
      <c r="G159" s="21"/>
      <c r="H159" s="276">
        <f t="shared" si="11"/>
        <v>0</v>
      </c>
      <c r="I159" s="21">
        <f>D159*'Déscriptions des trades'!CK159</f>
        <v>0</v>
      </c>
      <c r="M159" s="4"/>
    </row>
    <row r="160" spans="1:13" s="3" customFormat="1" ht="13.2">
      <c r="A160" s="12">
        <v>156</v>
      </c>
      <c r="B160" s="148">
        <f t="shared" si="9"/>
        <v>0</v>
      </c>
      <c r="C160" s="16"/>
      <c r="D160" s="17">
        <f t="shared" si="10"/>
        <v>0</v>
      </c>
      <c r="E160" s="18">
        <f t="shared" si="8"/>
        <v>0</v>
      </c>
      <c r="F160" s="275"/>
      <c r="G160" s="21"/>
      <c r="H160" s="276">
        <f t="shared" si="11"/>
        <v>0</v>
      </c>
      <c r="I160" s="21">
        <f>D160*'Déscriptions des trades'!CK160</f>
        <v>0</v>
      </c>
      <c r="M160" s="4"/>
    </row>
    <row r="161" spans="1:13" s="3" customFormat="1" ht="13.2">
      <c r="A161" s="12">
        <v>157</v>
      </c>
      <c r="B161" s="148">
        <f t="shared" si="9"/>
        <v>0</v>
      </c>
      <c r="C161" s="16"/>
      <c r="D161" s="17">
        <f t="shared" si="10"/>
        <v>0</v>
      </c>
      <c r="E161" s="18">
        <f t="shared" si="8"/>
        <v>0</v>
      </c>
      <c r="F161" s="275"/>
      <c r="G161" s="21"/>
      <c r="H161" s="276">
        <f t="shared" si="11"/>
        <v>0</v>
      </c>
      <c r="I161" s="21">
        <f>D161*'Déscriptions des trades'!CK161</f>
        <v>0</v>
      </c>
      <c r="M161" s="4"/>
    </row>
    <row r="162" spans="1:13" s="3" customFormat="1" ht="13.2">
      <c r="A162" s="12">
        <v>158</v>
      </c>
      <c r="B162" s="148">
        <f t="shared" si="9"/>
        <v>0</v>
      </c>
      <c r="C162" s="16"/>
      <c r="D162" s="17">
        <f t="shared" si="10"/>
        <v>0</v>
      </c>
      <c r="E162" s="18">
        <f t="shared" si="8"/>
        <v>0</v>
      </c>
      <c r="F162" s="275"/>
      <c r="G162" s="21"/>
      <c r="H162" s="276">
        <f t="shared" si="11"/>
        <v>0</v>
      </c>
      <c r="I162" s="21">
        <f>D162*'Déscriptions des trades'!CK162</f>
        <v>0</v>
      </c>
      <c r="M162" s="4"/>
    </row>
    <row r="163" spans="1:13" s="3" customFormat="1" ht="13.2">
      <c r="A163" s="12">
        <v>159</v>
      </c>
      <c r="B163" s="148">
        <f t="shared" si="9"/>
        <v>0</v>
      </c>
      <c r="C163" s="16"/>
      <c r="D163" s="17">
        <f t="shared" si="10"/>
        <v>0</v>
      </c>
      <c r="E163" s="18">
        <f t="shared" si="8"/>
        <v>0</v>
      </c>
      <c r="F163" s="275"/>
      <c r="G163" s="21"/>
      <c r="H163" s="276">
        <f t="shared" si="11"/>
        <v>0</v>
      </c>
      <c r="I163" s="21">
        <f>D163*'Déscriptions des trades'!CK163</f>
        <v>0</v>
      </c>
      <c r="M163" s="4"/>
    </row>
    <row r="164" spans="1:13" s="505" customFormat="1" ht="13.2">
      <c r="A164" s="497">
        <v>160</v>
      </c>
      <c r="B164" s="498">
        <f t="shared" si="9"/>
        <v>0</v>
      </c>
      <c r="C164" s="499"/>
      <c r="D164" s="500">
        <f t="shared" si="10"/>
        <v>0</v>
      </c>
      <c r="E164" s="501">
        <f t="shared" si="8"/>
        <v>0</v>
      </c>
      <c r="F164" s="502"/>
      <c r="G164" s="503"/>
      <c r="H164" s="504">
        <f t="shared" si="11"/>
        <v>0</v>
      </c>
      <c r="I164" s="503">
        <f>D164*'Déscriptions des trades'!CK164</f>
        <v>0</v>
      </c>
      <c r="M164" s="506"/>
    </row>
    <row r="165" spans="1:13" s="3" customFormat="1" ht="13.2">
      <c r="A165" s="12">
        <v>161</v>
      </c>
      <c r="B165" s="148">
        <f t="shared" si="9"/>
        <v>0</v>
      </c>
      <c r="C165" s="16"/>
      <c r="D165" s="17">
        <f t="shared" si="10"/>
        <v>0</v>
      </c>
      <c r="E165" s="18">
        <f t="shared" si="8"/>
        <v>0</v>
      </c>
      <c r="F165" s="275"/>
      <c r="G165" s="21"/>
      <c r="H165" s="276">
        <f t="shared" si="11"/>
        <v>0</v>
      </c>
      <c r="I165" s="21">
        <f>D165*'Déscriptions des trades'!CK165</f>
        <v>0</v>
      </c>
      <c r="M165" s="4"/>
    </row>
    <row r="166" spans="1:13" s="3" customFormat="1" ht="13.2">
      <c r="A166" s="12">
        <v>162</v>
      </c>
      <c r="B166" s="148">
        <f t="shared" si="9"/>
        <v>0</v>
      </c>
      <c r="C166" s="16"/>
      <c r="D166" s="17">
        <f t="shared" si="10"/>
        <v>0</v>
      </c>
      <c r="E166" s="18">
        <f t="shared" si="8"/>
        <v>0</v>
      </c>
      <c r="F166" s="275"/>
      <c r="G166" s="21"/>
      <c r="H166" s="276">
        <f t="shared" si="11"/>
        <v>0</v>
      </c>
      <c r="I166" s="21">
        <f>D166*'Déscriptions des trades'!CK166</f>
        <v>0</v>
      </c>
      <c r="M166" s="4"/>
    </row>
    <row r="167" spans="1:13" s="3" customFormat="1" ht="13.2">
      <c r="A167" s="12">
        <v>163</v>
      </c>
      <c r="B167" s="148">
        <f t="shared" si="9"/>
        <v>0</v>
      </c>
      <c r="C167" s="16"/>
      <c r="D167" s="17">
        <f t="shared" si="10"/>
        <v>0</v>
      </c>
      <c r="E167" s="18">
        <f t="shared" si="8"/>
        <v>0</v>
      </c>
      <c r="F167" s="275"/>
      <c r="G167" s="21"/>
      <c r="H167" s="276">
        <f t="shared" si="11"/>
        <v>0</v>
      </c>
      <c r="I167" s="21">
        <f>D167*'Déscriptions des trades'!CK167</f>
        <v>0</v>
      </c>
      <c r="M167" s="4"/>
    </row>
    <row r="168" spans="1:13" s="3" customFormat="1" ht="13.2">
      <c r="A168" s="12">
        <v>164</v>
      </c>
      <c r="B168" s="148">
        <f t="shared" si="9"/>
        <v>0</v>
      </c>
      <c r="C168" s="16"/>
      <c r="D168" s="17">
        <f t="shared" si="10"/>
        <v>0</v>
      </c>
      <c r="E168" s="18">
        <f t="shared" si="8"/>
        <v>0</v>
      </c>
      <c r="F168" s="275"/>
      <c r="G168" s="21"/>
      <c r="H168" s="276">
        <f t="shared" si="11"/>
        <v>0</v>
      </c>
      <c r="I168" s="21">
        <f>D168*'Déscriptions des trades'!CK168</f>
        <v>0</v>
      </c>
      <c r="M168" s="4"/>
    </row>
    <row r="169" spans="1:13" s="3" customFormat="1" ht="13.2">
      <c r="A169" s="12">
        <v>165</v>
      </c>
      <c r="B169" s="148">
        <f t="shared" si="9"/>
        <v>0</v>
      </c>
      <c r="C169" s="16"/>
      <c r="D169" s="17">
        <f t="shared" si="10"/>
        <v>0</v>
      </c>
      <c r="E169" s="18">
        <f t="shared" si="8"/>
        <v>0</v>
      </c>
      <c r="F169" s="275"/>
      <c r="G169" s="21"/>
      <c r="H169" s="276">
        <f t="shared" si="11"/>
        <v>0</v>
      </c>
      <c r="I169" s="21">
        <f>D169*'Déscriptions des trades'!CK169</f>
        <v>0</v>
      </c>
      <c r="M169" s="4"/>
    </row>
    <row r="170" spans="1:13" s="3" customFormat="1" ht="13.2">
      <c r="A170" s="12">
        <v>166</v>
      </c>
      <c r="B170" s="148">
        <f t="shared" si="9"/>
        <v>0</v>
      </c>
      <c r="C170" s="16"/>
      <c r="D170" s="17">
        <f t="shared" si="10"/>
        <v>0</v>
      </c>
      <c r="E170" s="18">
        <f t="shared" si="8"/>
        <v>0</v>
      </c>
      <c r="F170" s="275"/>
      <c r="G170" s="21"/>
      <c r="H170" s="276">
        <f t="shared" si="11"/>
        <v>0</v>
      </c>
      <c r="I170" s="21">
        <f>D170*'Déscriptions des trades'!CK170</f>
        <v>0</v>
      </c>
      <c r="M170" s="4"/>
    </row>
    <row r="171" spans="1:13" s="3" customFormat="1" ht="13.2">
      <c r="A171" s="12">
        <v>167</v>
      </c>
      <c r="B171" s="148">
        <f t="shared" si="9"/>
        <v>0</v>
      </c>
      <c r="C171" s="16"/>
      <c r="D171" s="17">
        <f t="shared" si="10"/>
        <v>0</v>
      </c>
      <c r="E171" s="18">
        <f t="shared" si="8"/>
        <v>0</v>
      </c>
      <c r="F171" s="275"/>
      <c r="G171" s="21"/>
      <c r="H171" s="276">
        <f t="shared" si="11"/>
        <v>0</v>
      </c>
      <c r="I171" s="21">
        <f>D171*'Déscriptions des trades'!CK171</f>
        <v>0</v>
      </c>
      <c r="M171" s="4"/>
    </row>
    <row r="172" spans="1:13" s="3" customFormat="1" ht="13.2">
      <c r="A172" s="12">
        <v>168</v>
      </c>
      <c r="B172" s="148">
        <f t="shared" si="9"/>
        <v>0</v>
      </c>
      <c r="C172" s="16"/>
      <c r="D172" s="17">
        <f t="shared" si="10"/>
        <v>0</v>
      </c>
      <c r="E172" s="18">
        <f t="shared" si="8"/>
        <v>0</v>
      </c>
      <c r="F172" s="275"/>
      <c r="G172" s="21"/>
      <c r="H172" s="276">
        <f t="shared" si="11"/>
        <v>0</v>
      </c>
      <c r="I172" s="21">
        <f>D172*'Déscriptions des trades'!CK172</f>
        <v>0</v>
      </c>
      <c r="M172" s="4"/>
    </row>
    <row r="173" spans="1:13" s="3" customFormat="1" ht="13.2">
      <c r="A173" s="12">
        <v>169</v>
      </c>
      <c r="B173" s="148">
        <f t="shared" si="9"/>
        <v>0</v>
      </c>
      <c r="C173" s="16"/>
      <c r="D173" s="17">
        <f t="shared" si="10"/>
        <v>0</v>
      </c>
      <c r="E173" s="18">
        <f t="shared" si="8"/>
        <v>0</v>
      </c>
      <c r="F173" s="275"/>
      <c r="G173" s="21"/>
      <c r="H173" s="276">
        <f t="shared" si="11"/>
        <v>0</v>
      </c>
      <c r="I173" s="21">
        <f>D173*'Déscriptions des trades'!CK173</f>
        <v>0</v>
      </c>
      <c r="M173" s="4"/>
    </row>
    <row r="174" spans="1:13" s="3" customFormat="1" ht="13.2">
      <c r="A174" s="12">
        <v>170</v>
      </c>
      <c r="B174" s="148">
        <f t="shared" si="9"/>
        <v>0</v>
      </c>
      <c r="C174" s="16"/>
      <c r="D174" s="17">
        <f t="shared" si="10"/>
        <v>0</v>
      </c>
      <c r="E174" s="18">
        <f t="shared" si="8"/>
        <v>0</v>
      </c>
      <c r="F174" s="275"/>
      <c r="G174" s="21"/>
      <c r="H174" s="276">
        <f t="shared" si="11"/>
        <v>0</v>
      </c>
      <c r="I174" s="21">
        <f>D174*'Déscriptions des trades'!CK174</f>
        <v>0</v>
      </c>
      <c r="M174" s="4"/>
    </row>
    <row r="175" spans="1:13" s="3" customFormat="1" ht="13.2">
      <c r="A175" s="12">
        <v>171</v>
      </c>
      <c r="B175" s="148">
        <f t="shared" si="9"/>
        <v>0</v>
      </c>
      <c r="C175" s="16"/>
      <c r="D175" s="17">
        <f t="shared" si="10"/>
        <v>0</v>
      </c>
      <c r="E175" s="18">
        <f t="shared" si="8"/>
        <v>0</v>
      </c>
      <c r="F175" s="275"/>
      <c r="G175" s="21"/>
      <c r="H175" s="276">
        <f t="shared" si="11"/>
        <v>0</v>
      </c>
      <c r="I175" s="21">
        <f>D175*'Déscriptions des trades'!CK175</f>
        <v>0</v>
      </c>
      <c r="M175" s="4"/>
    </row>
    <row r="176" spans="1:13" s="3" customFormat="1" ht="13.2">
      <c r="A176" s="12">
        <v>172</v>
      </c>
      <c r="B176" s="148">
        <f t="shared" si="9"/>
        <v>0</v>
      </c>
      <c r="C176" s="16"/>
      <c r="D176" s="17">
        <f t="shared" si="10"/>
        <v>0</v>
      </c>
      <c r="E176" s="18">
        <f t="shared" si="8"/>
        <v>0</v>
      </c>
      <c r="F176" s="275"/>
      <c r="G176" s="21"/>
      <c r="H176" s="276">
        <f t="shared" si="11"/>
        <v>0</v>
      </c>
      <c r="I176" s="21">
        <f>D176*'Déscriptions des trades'!CK176</f>
        <v>0</v>
      </c>
      <c r="M176" s="4"/>
    </row>
    <row r="177" spans="1:13" s="3" customFormat="1" ht="13.2">
      <c r="A177" s="12">
        <v>173</v>
      </c>
      <c r="B177" s="148">
        <f t="shared" si="9"/>
        <v>0</v>
      </c>
      <c r="C177" s="16"/>
      <c r="D177" s="17">
        <f t="shared" si="10"/>
        <v>0</v>
      </c>
      <c r="E177" s="18">
        <f t="shared" si="8"/>
        <v>0</v>
      </c>
      <c r="F177" s="275"/>
      <c r="G177" s="21"/>
      <c r="H177" s="276">
        <f t="shared" si="11"/>
        <v>0</v>
      </c>
      <c r="I177" s="21">
        <f>D177*'Déscriptions des trades'!CK177</f>
        <v>0</v>
      </c>
      <c r="M177" s="4"/>
    </row>
    <row r="178" spans="1:13" s="3" customFormat="1" ht="13.2">
      <c r="A178" s="12">
        <v>174</v>
      </c>
      <c r="B178" s="148">
        <f t="shared" si="9"/>
        <v>0</v>
      </c>
      <c r="C178" s="16"/>
      <c r="D178" s="17">
        <f t="shared" si="10"/>
        <v>0</v>
      </c>
      <c r="E178" s="18">
        <f t="shared" si="8"/>
        <v>0</v>
      </c>
      <c r="F178" s="275"/>
      <c r="G178" s="21"/>
      <c r="H178" s="276">
        <f t="shared" si="11"/>
        <v>0</v>
      </c>
      <c r="I178" s="21">
        <f>D178*'Déscriptions des trades'!CK178</f>
        <v>0</v>
      </c>
      <c r="M178" s="4"/>
    </row>
    <row r="179" spans="1:13" s="3" customFormat="1" ht="13.2">
      <c r="A179" s="12">
        <v>175</v>
      </c>
      <c r="B179" s="148">
        <f t="shared" si="9"/>
        <v>0</v>
      </c>
      <c r="C179" s="16"/>
      <c r="D179" s="17">
        <f t="shared" si="10"/>
        <v>0</v>
      </c>
      <c r="E179" s="18">
        <f t="shared" si="8"/>
        <v>0</v>
      </c>
      <c r="F179" s="275"/>
      <c r="G179" s="21"/>
      <c r="H179" s="276">
        <f t="shared" si="11"/>
        <v>0</v>
      </c>
      <c r="I179" s="21">
        <f>D179*'Déscriptions des trades'!CK179</f>
        <v>0</v>
      </c>
      <c r="M179" s="4"/>
    </row>
    <row r="180" spans="1:13" s="3" customFormat="1" ht="13.2">
      <c r="A180" s="12">
        <v>176</v>
      </c>
      <c r="B180" s="148">
        <f t="shared" si="9"/>
        <v>0</v>
      </c>
      <c r="C180" s="16"/>
      <c r="D180" s="17">
        <f t="shared" si="10"/>
        <v>0</v>
      </c>
      <c r="E180" s="18">
        <f t="shared" si="8"/>
        <v>0</v>
      </c>
      <c r="F180" s="275"/>
      <c r="G180" s="21"/>
      <c r="H180" s="276">
        <f t="shared" si="11"/>
        <v>0</v>
      </c>
      <c r="I180" s="21">
        <f>D180*'Déscriptions des trades'!CK180</f>
        <v>0</v>
      </c>
      <c r="M180" s="4"/>
    </row>
    <row r="181" spans="1:13" s="3" customFormat="1" ht="13.2">
      <c r="A181" s="12">
        <v>177</v>
      </c>
      <c r="B181" s="148">
        <f t="shared" si="9"/>
        <v>0</v>
      </c>
      <c r="C181" s="16"/>
      <c r="D181" s="17">
        <f t="shared" si="10"/>
        <v>0</v>
      </c>
      <c r="E181" s="18">
        <f t="shared" si="8"/>
        <v>0</v>
      </c>
      <c r="F181" s="275"/>
      <c r="G181" s="21"/>
      <c r="H181" s="276">
        <f t="shared" si="11"/>
        <v>0</v>
      </c>
      <c r="I181" s="21">
        <f>D181*'Déscriptions des trades'!CK181</f>
        <v>0</v>
      </c>
      <c r="M181" s="4"/>
    </row>
    <row r="182" spans="1:13" s="3" customFormat="1" ht="13.2">
      <c r="A182" s="12">
        <v>178</v>
      </c>
      <c r="B182" s="148">
        <f t="shared" si="9"/>
        <v>0</v>
      </c>
      <c r="C182" s="16"/>
      <c r="D182" s="17">
        <f t="shared" si="10"/>
        <v>0</v>
      </c>
      <c r="E182" s="18">
        <f t="shared" si="8"/>
        <v>0</v>
      </c>
      <c r="F182" s="275"/>
      <c r="G182" s="21"/>
      <c r="H182" s="276">
        <f t="shared" si="11"/>
        <v>0</v>
      </c>
      <c r="I182" s="21">
        <f>D182*'Déscriptions des trades'!CK182</f>
        <v>0</v>
      </c>
      <c r="M182" s="4"/>
    </row>
    <row r="183" spans="1:13" s="3" customFormat="1" ht="13.2">
      <c r="A183" s="12">
        <v>179</v>
      </c>
      <c r="B183" s="148">
        <f t="shared" si="9"/>
        <v>0</v>
      </c>
      <c r="C183" s="16"/>
      <c r="D183" s="17">
        <f t="shared" si="10"/>
        <v>0</v>
      </c>
      <c r="E183" s="18">
        <f t="shared" si="8"/>
        <v>0</v>
      </c>
      <c r="F183" s="275"/>
      <c r="G183" s="21"/>
      <c r="H183" s="276">
        <f t="shared" si="11"/>
        <v>0</v>
      </c>
      <c r="I183" s="21">
        <f>D183*'Déscriptions des trades'!CK183</f>
        <v>0</v>
      </c>
      <c r="M183" s="4"/>
    </row>
    <row r="184" spans="1:13" s="505" customFormat="1" ht="13.2">
      <c r="A184" s="497">
        <v>180</v>
      </c>
      <c r="B184" s="498">
        <f t="shared" si="9"/>
        <v>0</v>
      </c>
      <c r="C184" s="499"/>
      <c r="D184" s="500">
        <f t="shared" si="10"/>
        <v>0</v>
      </c>
      <c r="E184" s="501">
        <f t="shared" si="8"/>
        <v>0</v>
      </c>
      <c r="F184" s="502"/>
      <c r="G184" s="503"/>
      <c r="H184" s="504">
        <f t="shared" si="11"/>
        <v>0</v>
      </c>
      <c r="I184" s="503">
        <f>D184*'Déscriptions des trades'!CK184</f>
        <v>0</v>
      </c>
      <c r="J184" s="505">
        <v>3</v>
      </c>
      <c r="M184" s="506"/>
    </row>
    <row r="185" spans="1:13" s="3" customFormat="1" ht="13.2">
      <c r="A185" s="12">
        <v>181</v>
      </c>
      <c r="B185" s="148">
        <f t="shared" si="9"/>
        <v>0</v>
      </c>
      <c r="C185" s="16"/>
      <c r="D185" s="17">
        <f t="shared" si="10"/>
        <v>0</v>
      </c>
      <c r="E185" s="18">
        <f t="shared" si="8"/>
        <v>0</v>
      </c>
      <c r="F185" s="275"/>
      <c r="G185" s="21"/>
      <c r="H185" s="276">
        <f t="shared" si="11"/>
        <v>0</v>
      </c>
      <c r="I185" s="21">
        <f>D185*'Déscriptions des trades'!CK185</f>
        <v>0</v>
      </c>
      <c r="M185" s="4"/>
    </row>
    <row r="186" spans="1:13" s="3" customFormat="1" ht="13.2">
      <c r="A186" s="12">
        <v>182</v>
      </c>
      <c r="B186" s="148">
        <f t="shared" si="9"/>
        <v>0</v>
      </c>
      <c r="C186" s="16"/>
      <c r="D186" s="17">
        <f t="shared" si="10"/>
        <v>0</v>
      </c>
      <c r="E186" s="18">
        <f t="shared" si="8"/>
        <v>0</v>
      </c>
      <c r="F186" s="275"/>
      <c r="G186" s="21"/>
      <c r="H186" s="276">
        <f t="shared" si="11"/>
        <v>0</v>
      </c>
      <c r="I186" s="21">
        <f>D186*'Déscriptions des trades'!CK186</f>
        <v>0</v>
      </c>
      <c r="M186" s="4"/>
    </row>
    <row r="187" spans="1:13" s="3" customFormat="1" ht="13.2">
      <c r="A187" s="12">
        <v>183</v>
      </c>
      <c r="B187" s="148">
        <f t="shared" si="9"/>
        <v>0</v>
      </c>
      <c r="C187" s="16"/>
      <c r="D187" s="17">
        <f t="shared" si="10"/>
        <v>0</v>
      </c>
      <c r="E187" s="18">
        <f t="shared" si="8"/>
        <v>0</v>
      </c>
      <c r="F187" s="275"/>
      <c r="G187" s="21"/>
      <c r="H187" s="276">
        <f t="shared" si="11"/>
        <v>0</v>
      </c>
      <c r="I187" s="21">
        <f>D187*'Déscriptions des trades'!CK187</f>
        <v>0</v>
      </c>
      <c r="M187" s="4"/>
    </row>
    <row r="188" spans="1:13" s="3" customFormat="1" ht="13.2">
      <c r="A188" s="12">
        <v>184</v>
      </c>
      <c r="B188" s="148">
        <f t="shared" si="9"/>
        <v>0</v>
      </c>
      <c r="C188" s="16"/>
      <c r="D188" s="17">
        <f t="shared" si="10"/>
        <v>0</v>
      </c>
      <c r="E188" s="18">
        <f t="shared" si="8"/>
        <v>0</v>
      </c>
      <c r="F188" s="275"/>
      <c r="G188" s="21"/>
      <c r="H188" s="276">
        <f t="shared" si="11"/>
        <v>0</v>
      </c>
      <c r="I188" s="21">
        <f>D188*'Déscriptions des trades'!CK188</f>
        <v>0</v>
      </c>
      <c r="M188" s="4"/>
    </row>
    <row r="189" spans="1:13" s="3" customFormat="1" ht="13.2">
      <c r="A189" s="12">
        <v>185</v>
      </c>
      <c r="B189" s="148">
        <f t="shared" si="9"/>
        <v>0</v>
      </c>
      <c r="C189" s="16"/>
      <c r="D189" s="17">
        <f t="shared" si="10"/>
        <v>0</v>
      </c>
      <c r="E189" s="18">
        <f t="shared" si="8"/>
        <v>0</v>
      </c>
      <c r="F189" s="275"/>
      <c r="G189" s="21"/>
      <c r="H189" s="276">
        <f t="shared" si="11"/>
        <v>0</v>
      </c>
      <c r="I189" s="21">
        <f>D189*'Déscriptions des trades'!CK189</f>
        <v>0</v>
      </c>
      <c r="M189" s="4"/>
    </row>
    <row r="190" spans="1:13" s="3" customFormat="1" ht="13.2">
      <c r="A190" s="12">
        <v>186</v>
      </c>
      <c r="B190" s="148">
        <f t="shared" si="9"/>
        <v>0</v>
      </c>
      <c r="C190" s="16"/>
      <c r="D190" s="17">
        <f t="shared" si="10"/>
        <v>0</v>
      </c>
      <c r="E190" s="18">
        <f t="shared" si="8"/>
        <v>0</v>
      </c>
      <c r="F190" s="275"/>
      <c r="G190" s="21"/>
      <c r="H190" s="276">
        <f t="shared" si="11"/>
        <v>0</v>
      </c>
      <c r="I190" s="21">
        <f>D190*'Déscriptions des trades'!CK190</f>
        <v>0</v>
      </c>
      <c r="M190" s="4"/>
    </row>
    <row r="191" spans="1:13" s="3" customFormat="1" ht="13.2">
      <c r="A191" s="12">
        <v>187</v>
      </c>
      <c r="B191" s="148">
        <f t="shared" si="9"/>
        <v>0</v>
      </c>
      <c r="C191" s="16"/>
      <c r="D191" s="17">
        <f t="shared" si="10"/>
        <v>0</v>
      </c>
      <c r="E191" s="18">
        <f t="shared" si="8"/>
        <v>0</v>
      </c>
      <c r="F191" s="275"/>
      <c r="G191" s="21"/>
      <c r="H191" s="276">
        <f t="shared" si="11"/>
        <v>0</v>
      </c>
      <c r="I191" s="21">
        <f>D191*'Déscriptions des trades'!CK191</f>
        <v>0</v>
      </c>
      <c r="M191" s="4"/>
    </row>
    <row r="192" spans="1:13" s="3" customFormat="1" ht="13.2">
      <c r="A192" s="12">
        <v>188</v>
      </c>
      <c r="B192" s="148">
        <f t="shared" si="9"/>
        <v>0</v>
      </c>
      <c r="C192" s="16"/>
      <c r="D192" s="17">
        <f t="shared" si="10"/>
        <v>0</v>
      </c>
      <c r="E192" s="18">
        <f t="shared" si="8"/>
        <v>0</v>
      </c>
      <c r="F192" s="275"/>
      <c r="G192" s="21"/>
      <c r="H192" s="276">
        <f t="shared" si="11"/>
        <v>0</v>
      </c>
      <c r="I192" s="21">
        <f>D192*'Déscriptions des trades'!CK192</f>
        <v>0</v>
      </c>
      <c r="M192" s="4"/>
    </row>
    <row r="193" spans="1:13" s="3" customFormat="1" ht="13.2">
      <c r="A193" s="12">
        <v>189</v>
      </c>
      <c r="B193" s="148">
        <f t="shared" si="9"/>
        <v>0</v>
      </c>
      <c r="C193" s="16"/>
      <c r="D193" s="17">
        <f t="shared" si="10"/>
        <v>0</v>
      </c>
      <c r="E193" s="18">
        <f t="shared" si="8"/>
        <v>0</v>
      </c>
      <c r="F193" s="275"/>
      <c r="G193" s="21"/>
      <c r="H193" s="276">
        <f t="shared" si="11"/>
        <v>0</v>
      </c>
      <c r="I193" s="21">
        <f>D193*'Déscriptions des trades'!CK193</f>
        <v>0</v>
      </c>
      <c r="M193" s="4"/>
    </row>
    <row r="194" spans="1:13" s="3" customFormat="1" ht="13.2">
      <c r="A194" s="12">
        <v>190</v>
      </c>
      <c r="B194" s="148">
        <f t="shared" si="9"/>
        <v>0</v>
      </c>
      <c r="C194" s="16"/>
      <c r="D194" s="17">
        <f t="shared" si="10"/>
        <v>0</v>
      </c>
      <c r="E194" s="18">
        <f t="shared" si="8"/>
        <v>0</v>
      </c>
      <c r="F194" s="275"/>
      <c r="G194" s="21"/>
      <c r="H194" s="276">
        <f t="shared" si="11"/>
        <v>0</v>
      </c>
      <c r="I194" s="21">
        <f>D194*'Déscriptions des trades'!CK194</f>
        <v>0</v>
      </c>
      <c r="L194" s="3">
        <f>5*52</f>
        <v>260</v>
      </c>
      <c r="M194" s="4"/>
    </row>
    <row r="195" spans="1:13" s="3" customFormat="1" ht="13.2">
      <c r="A195" s="12">
        <v>191</v>
      </c>
      <c r="B195" s="148">
        <f t="shared" si="9"/>
        <v>0</v>
      </c>
      <c r="C195" s="16"/>
      <c r="D195" s="17">
        <f t="shared" si="10"/>
        <v>0</v>
      </c>
      <c r="E195" s="18">
        <f t="shared" si="8"/>
        <v>0</v>
      </c>
      <c r="F195" s="275"/>
      <c r="G195" s="21"/>
      <c r="H195" s="276">
        <f t="shared" si="11"/>
        <v>0</v>
      </c>
      <c r="I195" s="21">
        <f>D195*'Déscriptions des trades'!CK195</f>
        <v>0</v>
      </c>
      <c r="M195" s="4"/>
    </row>
    <row r="196" spans="1:13" s="3" customFormat="1" ht="13.2">
      <c r="A196" s="12">
        <v>192</v>
      </c>
      <c r="B196" s="148">
        <f t="shared" si="9"/>
        <v>0</v>
      </c>
      <c r="C196" s="16"/>
      <c r="D196" s="17">
        <f t="shared" si="10"/>
        <v>0</v>
      </c>
      <c r="E196" s="18">
        <f t="shared" si="8"/>
        <v>0</v>
      </c>
      <c r="F196" s="275"/>
      <c r="G196" s="21"/>
      <c r="H196" s="276">
        <f t="shared" si="11"/>
        <v>0</v>
      </c>
      <c r="I196" s="21">
        <f>D196*'Déscriptions des trades'!CK196</f>
        <v>0</v>
      </c>
      <c r="M196" s="4"/>
    </row>
    <row r="197" spans="1:13" s="3" customFormat="1" ht="13.2">
      <c r="A197" s="12">
        <v>193</v>
      </c>
      <c r="B197" s="148">
        <f t="shared" si="9"/>
        <v>0</v>
      </c>
      <c r="C197" s="16"/>
      <c r="D197" s="17">
        <f t="shared" si="10"/>
        <v>0</v>
      </c>
      <c r="E197" s="18">
        <f t="shared" ref="E197:E260" si="12">B197*D197</f>
        <v>0</v>
      </c>
      <c r="F197" s="275"/>
      <c r="G197" s="21"/>
      <c r="H197" s="276">
        <f t="shared" si="11"/>
        <v>0</v>
      </c>
      <c r="I197" s="21">
        <f>D197*'Déscriptions des trades'!CK197</f>
        <v>0</v>
      </c>
      <c r="M197" s="4"/>
    </row>
    <row r="198" spans="1:13" s="3" customFormat="1" ht="13.2">
      <c r="A198" s="12">
        <v>194</v>
      </c>
      <c r="B198" s="148">
        <f t="shared" ref="B198:B261" si="13">E197+B197</f>
        <v>0</v>
      </c>
      <c r="C198" s="16"/>
      <c r="D198" s="17">
        <f t="shared" ref="D198:D261" si="14">D197</f>
        <v>0</v>
      </c>
      <c r="E198" s="18">
        <f t="shared" si="12"/>
        <v>0</v>
      </c>
      <c r="F198" s="275"/>
      <c r="G198" s="21"/>
      <c r="H198" s="276">
        <f t="shared" ref="H198:H261" si="15">H197</f>
        <v>0</v>
      </c>
      <c r="I198" s="21">
        <f>D198*'Déscriptions des trades'!CK198</f>
        <v>0</v>
      </c>
      <c r="M198" s="4"/>
    </row>
    <row r="199" spans="1:13" s="3" customFormat="1" ht="13.2">
      <c r="A199" s="12">
        <v>195</v>
      </c>
      <c r="B199" s="148">
        <f t="shared" si="13"/>
        <v>0</v>
      </c>
      <c r="C199" s="16"/>
      <c r="D199" s="17">
        <f t="shared" si="14"/>
        <v>0</v>
      </c>
      <c r="E199" s="18">
        <f t="shared" si="12"/>
        <v>0</v>
      </c>
      <c r="F199" s="275"/>
      <c r="G199" s="21"/>
      <c r="H199" s="276">
        <f t="shared" si="15"/>
        <v>0</v>
      </c>
      <c r="I199" s="21">
        <f>D199*'Déscriptions des trades'!CK199</f>
        <v>0</v>
      </c>
      <c r="M199" s="4"/>
    </row>
    <row r="200" spans="1:13" s="3" customFormat="1" ht="13.2">
      <c r="A200" s="12">
        <v>196</v>
      </c>
      <c r="B200" s="148">
        <f t="shared" si="13"/>
        <v>0</v>
      </c>
      <c r="C200" s="16"/>
      <c r="D200" s="17">
        <f t="shared" si="14"/>
        <v>0</v>
      </c>
      <c r="E200" s="18">
        <f t="shared" si="12"/>
        <v>0</v>
      </c>
      <c r="F200" s="275"/>
      <c r="G200" s="21"/>
      <c r="H200" s="276">
        <f t="shared" si="15"/>
        <v>0</v>
      </c>
      <c r="I200" s="21">
        <f>D200*'Déscriptions des trades'!CK200</f>
        <v>0</v>
      </c>
      <c r="M200" s="4"/>
    </row>
    <row r="201" spans="1:13" s="3" customFormat="1" ht="13.2">
      <c r="A201" s="12">
        <v>197</v>
      </c>
      <c r="B201" s="148">
        <f t="shared" si="13"/>
        <v>0</v>
      </c>
      <c r="C201" s="16"/>
      <c r="D201" s="17">
        <f t="shared" si="14"/>
        <v>0</v>
      </c>
      <c r="E201" s="18">
        <f t="shared" si="12"/>
        <v>0</v>
      </c>
      <c r="F201" s="275"/>
      <c r="G201" s="21"/>
      <c r="H201" s="276">
        <f t="shared" si="15"/>
        <v>0</v>
      </c>
      <c r="I201" s="21">
        <f>D201*'Déscriptions des trades'!CK201</f>
        <v>0</v>
      </c>
      <c r="M201" s="4"/>
    </row>
    <row r="202" spans="1:13" s="3" customFormat="1" ht="13.2">
      <c r="A202" s="12">
        <v>198</v>
      </c>
      <c r="B202" s="148">
        <f t="shared" si="13"/>
        <v>0</v>
      </c>
      <c r="C202" s="16"/>
      <c r="D202" s="17">
        <f t="shared" si="14"/>
        <v>0</v>
      </c>
      <c r="E202" s="18">
        <f t="shared" si="12"/>
        <v>0</v>
      </c>
      <c r="F202" s="275"/>
      <c r="G202" s="21"/>
      <c r="H202" s="276">
        <f t="shared" si="15"/>
        <v>0</v>
      </c>
      <c r="I202" s="21">
        <f>D202*'Déscriptions des trades'!CK202</f>
        <v>0</v>
      </c>
      <c r="M202" s="4"/>
    </row>
    <row r="203" spans="1:13" s="3" customFormat="1" ht="13.2">
      <c r="A203" s="12">
        <v>199</v>
      </c>
      <c r="B203" s="148">
        <f t="shared" si="13"/>
        <v>0</v>
      </c>
      <c r="C203" s="16"/>
      <c r="D203" s="17">
        <f t="shared" si="14"/>
        <v>0</v>
      </c>
      <c r="E203" s="18">
        <f t="shared" si="12"/>
        <v>0</v>
      </c>
      <c r="F203" s="275"/>
      <c r="G203" s="21"/>
      <c r="H203" s="276">
        <f t="shared" si="15"/>
        <v>0</v>
      </c>
      <c r="I203" s="21">
        <f>D203*'Déscriptions des trades'!CK203</f>
        <v>0</v>
      </c>
      <c r="M203" s="4"/>
    </row>
    <row r="204" spans="1:13" s="505" customFormat="1" ht="13.2">
      <c r="A204" s="497">
        <v>200</v>
      </c>
      <c r="B204" s="498">
        <f t="shared" si="13"/>
        <v>0</v>
      </c>
      <c r="C204" s="499"/>
      <c r="D204" s="500">
        <f t="shared" si="14"/>
        <v>0</v>
      </c>
      <c r="E204" s="501">
        <f t="shared" si="12"/>
        <v>0</v>
      </c>
      <c r="F204" s="502"/>
      <c r="G204" s="503"/>
      <c r="H204" s="504">
        <f t="shared" si="15"/>
        <v>0</v>
      </c>
      <c r="I204" s="503">
        <f>D204*'Déscriptions des trades'!CK204</f>
        <v>0</v>
      </c>
      <c r="M204" s="506"/>
    </row>
    <row r="205" spans="1:13" s="3" customFormat="1" ht="13.2">
      <c r="A205" s="12">
        <v>201</v>
      </c>
      <c r="B205" s="148">
        <f t="shared" si="13"/>
        <v>0</v>
      </c>
      <c r="C205" s="16"/>
      <c r="D205" s="17">
        <f t="shared" si="14"/>
        <v>0</v>
      </c>
      <c r="E205" s="18">
        <f t="shared" si="12"/>
        <v>0</v>
      </c>
      <c r="F205" s="275"/>
      <c r="G205" s="21"/>
      <c r="H205" s="276">
        <f t="shared" si="15"/>
        <v>0</v>
      </c>
      <c r="I205" s="21">
        <f>D205*'Déscriptions des trades'!CK205</f>
        <v>0</v>
      </c>
      <c r="M205" s="4"/>
    </row>
    <row r="206" spans="1:13" s="3" customFormat="1" ht="13.2">
      <c r="A206" s="12">
        <v>202</v>
      </c>
      <c r="B206" s="148">
        <f t="shared" si="13"/>
        <v>0</v>
      </c>
      <c r="C206" s="16"/>
      <c r="D206" s="17">
        <f t="shared" si="14"/>
        <v>0</v>
      </c>
      <c r="E206" s="18">
        <f t="shared" si="12"/>
        <v>0</v>
      </c>
      <c r="F206" s="275"/>
      <c r="G206" s="21"/>
      <c r="H206" s="276">
        <f t="shared" si="15"/>
        <v>0</v>
      </c>
      <c r="I206" s="21">
        <f>D206*'Déscriptions des trades'!CK206</f>
        <v>0</v>
      </c>
      <c r="M206" s="4"/>
    </row>
    <row r="207" spans="1:13" s="3" customFormat="1" ht="13.2">
      <c r="A207" s="12">
        <v>203</v>
      </c>
      <c r="B207" s="148">
        <f t="shared" si="13"/>
        <v>0</v>
      </c>
      <c r="C207" s="16"/>
      <c r="D207" s="17">
        <f t="shared" si="14"/>
        <v>0</v>
      </c>
      <c r="E207" s="18">
        <f t="shared" si="12"/>
        <v>0</v>
      </c>
      <c r="F207" s="275"/>
      <c r="G207" s="21"/>
      <c r="H207" s="276">
        <f t="shared" si="15"/>
        <v>0</v>
      </c>
      <c r="I207" s="21">
        <f>D207*'Déscriptions des trades'!CK207</f>
        <v>0</v>
      </c>
      <c r="M207" s="4"/>
    </row>
    <row r="208" spans="1:13" s="3" customFormat="1" ht="13.2">
      <c r="A208" s="12">
        <v>204</v>
      </c>
      <c r="B208" s="148">
        <f t="shared" si="13"/>
        <v>0</v>
      </c>
      <c r="C208" s="16"/>
      <c r="D208" s="17">
        <f t="shared" si="14"/>
        <v>0</v>
      </c>
      <c r="E208" s="18">
        <f t="shared" si="12"/>
        <v>0</v>
      </c>
      <c r="F208" s="275"/>
      <c r="G208" s="21"/>
      <c r="H208" s="276">
        <f t="shared" si="15"/>
        <v>0</v>
      </c>
      <c r="I208" s="21">
        <f>D208*'Déscriptions des trades'!CK208</f>
        <v>0</v>
      </c>
      <c r="M208" s="4"/>
    </row>
    <row r="209" spans="1:13" s="3" customFormat="1" ht="13.2">
      <c r="A209" s="12">
        <v>205</v>
      </c>
      <c r="B209" s="148">
        <f t="shared" si="13"/>
        <v>0</v>
      </c>
      <c r="C209" s="16"/>
      <c r="D209" s="17">
        <f t="shared" si="14"/>
        <v>0</v>
      </c>
      <c r="E209" s="18">
        <f t="shared" si="12"/>
        <v>0</v>
      </c>
      <c r="F209" s="275"/>
      <c r="G209" s="21"/>
      <c r="H209" s="276">
        <f t="shared" si="15"/>
        <v>0</v>
      </c>
      <c r="I209" s="21">
        <f>D209*'Déscriptions des trades'!CK209</f>
        <v>0</v>
      </c>
      <c r="M209" s="4"/>
    </row>
    <row r="210" spans="1:13" s="3" customFormat="1" ht="13.2">
      <c r="A210" s="12">
        <v>206</v>
      </c>
      <c r="B210" s="148">
        <f t="shared" si="13"/>
        <v>0</v>
      </c>
      <c r="C210" s="16"/>
      <c r="D210" s="17">
        <f t="shared" si="14"/>
        <v>0</v>
      </c>
      <c r="E210" s="18">
        <f t="shared" si="12"/>
        <v>0</v>
      </c>
      <c r="F210" s="275"/>
      <c r="G210" s="21"/>
      <c r="H210" s="276">
        <f t="shared" si="15"/>
        <v>0</v>
      </c>
      <c r="I210" s="21">
        <f>D210*'Déscriptions des trades'!CK210</f>
        <v>0</v>
      </c>
      <c r="M210" s="4"/>
    </row>
    <row r="211" spans="1:13" s="3" customFormat="1" ht="13.2">
      <c r="A211" s="12">
        <v>207</v>
      </c>
      <c r="B211" s="148">
        <f t="shared" si="13"/>
        <v>0</v>
      </c>
      <c r="C211" s="16"/>
      <c r="D211" s="17">
        <f t="shared" si="14"/>
        <v>0</v>
      </c>
      <c r="E211" s="18">
        <f t="shared" si="12"/>
        <v>0</v>
      </c>
      <c r="F211" s="275"/>
      <c r="G211" s="21"/>
      <c r="H211" s="276">
        <f t="shared" si="15"/>
        <v>0</v>
      </c>
      <c r="I211" s="21">
        <f>D211*'Déscriptions des trades'!CK211</f>
        <v>0</v>
      </c>
      <c r="M211" s="4"/>
    </row>
    <row r="212" spans="1:13" s="3" customFormat="1" ht="13.2">
      <c r="A212" s="12">
        <v>208</v>
      </c>
      <c r="B212" s="148">
        <f t="shared" si="13"/>
        <v>0</v>
      </c>
      <c r="C212" s="16"/>
      <c r="D212" s="17">
        <f t="shared" si="14"/>
        <v>0</v>
      </c>
      <c r="E212" s="18">
        <f t="shared" si="12"/>
        <v>0</v>
      </c>
      <c r="F212" s="275"/>
      <c r="G212" s="21"/>
      <c r="H212" s="276">
        <f t="shared" si="15"/>
        <v>0</v>
      </c>
      <c r="I212" s="21">
        <f>D212*'Déscriptions des trades'!CK212</f>
        <v>0</v>
      </c>
      <c r="M212" s="4"/>
    </row>
    <row r="213" spans="1:13" s="3" customFormat="1" ht="13.2">
      <c r="A213" s="12">
        <v>209</v>
      </c>
      <c r="B213" s="148">
        <f t="shared" si="13"/>
        <v>0</v>
      </c>
      <c r="C213" s="16"/>
      <c r="D213" s="17">
        <f t="shared" si="14"/>
        <v>0</v>
      </c>
      <c r="E213" s="18">
        <f t="shared" si="12"/>
        <v>0</v>
      </c>
      <c r="F213" s="275"/>
      <c r="G213" s="21"/>
      <c r="H213" s="276">
        <f t="shared" si="15"/>
        <v>0</v>
      </c>
      <c r="I213" s="21">
        <f>D213*'Déscriptions des trades'!CK213</f>
        <v>0</v>
      </c>
      <c r="M213" s="4"/>
    </row>
    <row r="214" spans="1:13" s="3" customFormat="1" ht="13.2">
      <c r="A214" s="12">
        <v>210</v>
      </c>
      <c r="B214" s="148">
        <f t="shared" si="13"/>
        <v>0</v>
      </c>
      <c r="C214" s="16"/>
      <c r="D214" s="17">
        <f t="shared" si="14"/>
        <v>0</v>
      </c>
      <c r="E214" s="18">
        <f t="shared" si="12"/>
        <v>0</v>
      </c>
      <c r="F214" s="275"/>
      <c r="G214" s="21"/>
      <c r="H214" s="276">
        <f t="shared" si="15"/>
        <v>0</v>
      </c>
      <c r="I214" s="21">
        <f>D214*'Déscriptions des trades'!CK214</f>
        <v>0</v>
      </c>
      <c r="M214" s="4"/>
    </row>
    <row r="215" spans="1:13" s="3" customFormat="1" ht="13.2">
      <c r="A215" s="12">
        <v>211</v>
      </c>
      <c r="B215" s="148">
        <f t="shared" si="13"/>
        <v>0</v>
      </c>
      <c r="C215" s="16"/>
      <c r="D215" s="17">
        <f t="shared" si="14"/>
        <v>0</v>
      </c>
      <c r="E215" s="18">
        <f t="shared" si="12"/>
        <v>0</v>
      </c>
      <c r="F215" s="275"/>
      <c r="G215" s="21"/>
      <c r="H215" s="276">
        <f t="shared" si="15"/>
        <v>0</v>
      </c>
      <c r="I215" s="21">
        <f>D215*'Déscriptions des trades'!CK215</f>
        <v>0</v>
      </c>
      <c r="M215" s="4"/>
    </row>
    <row r="216" spans="1:13" s="3" customFormat="1" ht="13.2">
      <c r="A216" s="12">
        <v>212</v>
      </c>
      <c r="B216" s="148">
        <f t="shared" si="13"/>
        <v>0</v>
      </c>
      <c r="C216" s="16"/>
      <c r="D216" s="17">
        <f t="shared" si="14"/>
        <v>0</v>
      </c>
      <c r="E216" s="18">
        <f t="shared" si="12"/>
        <v>0</v>
      </c>
      <c r="F216" s="275"/>
      <c r="G216" s="21"/>
      <c r="H216" s="276">
        <f t="shared" si="15"/>
        <v>0</v>
      </c>
      <c r="I216" s="21">
        <f>D216*'Déscriptions des trades'!CK216</f>
        <v>0</v>
      </c>
      <c r="M216" s="4"/>
    </row>
    <row r="217" spans="1:13" s="3" customFormat="1" ht="13.2">
      <c r="A217" s="12">
        <v>213</v>
      </c>
      <c r="B217" s="148">
        <f t="shared" si="13"/>
        <v>0</v>
      </c>
      <c r="C217" s="16"/>
      <c r="D217" s="17">
        <f t="shared" si="14"/>
        <v>0</v>
      </c>
      <c r="E217" s="18">
        <f t="shared" si="12"/>
        <v>0</v>
      </c>
      <c r="F217" s="275"/>
      <c r="G217" s="21"/>
      <c r="H217" s="276">
        <f t="shared" si="15"/>
        <v>0</v>
      </c>
      <c r="I217" s="21">
        <f>D217*'Déscriptions des trades'!CK217</f>
        <v>0</v>
      </c>
      <c r="M217" s="4"/>
    </row>
    <row r="218" spans="1:13" s="3" customFormat="1" ht="13.2">
      <c r="A218" s="12">
        <v>214</v>
      </c>
      <c r="B218" s="148">
        <f t="shared" si="13"/>
        <v>0</v>
      </c>
      <c r="C218" s="16"/>
      <c r="D218" s="17">
        <f t="shared" si="14"/>
        <v>0</v>
      </c>
      <c r="E218" s="18">
        <f t="shared" si="12"/>
        <v>0</v>
      </c>
      <c r="F218" s="275"/>
      <c r="G218" s="21"/>
      <c r="H218" s="276">
        <f t="shared" si="15"/>
        <v>0</v>
      </c>
      <c r="I218" s="21">
        <f>D218*'Déscriptions des trades'!CK218</f>
        <v>0</v>
      </c>
      <c r="M218" s="4"/>
    </row>
    <row r="219" spans="1:13" s="3" customFormat="1" ht="13.2">
      <c r="A219" s="12">
        <v>215</v>
      </c>
      <c r="B219" s="148">
        <f t="shared" si="13"/>
        <v>0</v>
      </c>
      <c r="C219" s="16"/>
      <c r="D219" s="17">
        <f t="shared" si="14"/>
        <v>0</v>
      </c>
      <c r="E219" s="18">
        <f t="shared" si="12"/>
        <v>0</v>
      </c>
      <c r="F219" s="275"/>
      <c r="G219" s="21"/>
      <c r="H219" s="276">
        <f t="shared" si="15"/>
        <v>0</v>
      </c>
      <c r="I219" s="21">
        <f>D219*'Déscriptions des trades'!CK219</f>
        <v>0</v>
      </c>
      <c r="M219" s="4"/>
    </row>
    <row r="220" spans="1:13" s="3" customFormat="1" ht="13.2">
      <c r="A220" s="12">
        <v>216</v>
      </c>
      <c r="B220" s="148">
        <f t="shared" si="13"/>
        <v>0</v>
      </c>
      <c r="C220" s="16"/>
      <c r="D220" s="17">
        <f t="shared" si="14"/>
        <v>0</v>
      </c>
      <c r="E220" s="18">
        <f t="shared" si="12"/>
        <v>0</v>
      </c>
      <c r="F220" s="275"/>
      <c r="G220" s="21"/>
      <c r="H220" s="276">
        <f t="shared" si="15"/>
        <v>0</v>
      </c>
      <c r="I220" s="21">
        <f>D220*'Déscriptions des trades'!CK220</f>
        <v>0</v>
      </c>
      <c r="M220" s="4"/>
    </row>
    <row r="221" spans="1:13" s="3" customFormat="1" ht="13.2">
      <c r="A221" s="12">
        <v>217</v>
      </c>
      <c r="B221" s="148">
        <f t="shared" si="13"/>
        <v>0</v>
      </c>
      <c r="C221" s="16"/>
      <c r="D221" s="17">
        <f t="shared" si="14"/>
        <v>0</v>
      </c>
      <c r="E221" s="18">
        <f t="shared" si="12"/>
        <v>0</v>
      </c>
      <c r="F221" s="275"/>
      <c r="G221" s="21"/>
      <c r="H221" s="276">
        <f t="shared" si="15"/>
        <v>0</v>
      </c>
      <c r="I221" s="21">
        <f>D221*'Déscriptions des trades'!CK221</f>
        <v>0</v>
      </c>
      <c r="M221" s="4"/>
    </row>
    <row r="222" spans="1:13" s="3" customFormat="1" ht="13.2">
      <c r="A222" s="12">
        <v>218</v>
      </c>
      <c r="B222" s="148">
        <f t="shared" si="13"/>
        <v>0</v>
      </c>
      <c r="C222" s="16"/>
      <c r="D222" s="17">
        <f t="shared" si="14"/>
        <v>0</v>
      </c>
      <c r="E222" s="18">
        <f t="shared" si="12"/>
        <v>0</v>
      </c>
      <c r="F222" s="275"/>
      <c r="G222" s="21"/>
      <c r="H222" s="276">
        <f t="shared" si="15"/>
        <v>0</v>
      </c>
      <c r="I222" s="21">
        <f>D222*'Déscriptions des trades'!CK222</f>
        <v>0</v>
      </c>
      <c r="M222" s="4"/>
    </row>
    <row r="223" spans="1:13" s="3" customFormat="1" ht="13.2">
      <c r="A223" s="12">
        <v>219</v>
      </c>
      <c r="B223" s="148">
        <f t="shared" si="13"/>
        <v>0</v>
      </c>
      <c r="C223" s="16"/>
      <c r="D223" s="17">
        <f t="shared" si="14"/>
        <v>0</v>
      </c>
      <c r="E223" s="18">
        <f t="shared" si="12"/>
        <v>0</v>
      </c>
      <c r="F223" s="275"/>
      <c r="G223" s="21"/>
      <c r="H223" s="276">
        <f t="shared" si="15"/>
        <v>0</v>
      </c>
      <c r="I223" s="21">
        <f>D223*'Déscriptions des trades'!CK223</f>
        <v>0</v>
      </c>
      <c r="M223" s="4"/>
    </row>
    <row r="224" spans="1:13" s="505" customFormat="1" ht="13.2">
      <c r="A224" s="497">
        <v>220</v>
      </c>
      <c r="B224" s="498">
        <f t="shared" si="13"/>
        <v>0</v>
      </c>
      <c r="C224" s="499"/>
      <c r="D224" s="500">
        <f t="shared" si="14"/>
        <v>0</v>
      </c>
      <c r="E224" s="501">
        <f t="shared" si="12"/>
        <v>0</v>
      </c>
      <c r="F224" s="502"/>
      <c r="G224" s="503"/>
      <c r="H224" s="504">
        <f t="shared" si="15"/>
        <v>0</v>
      </c>
      <c r="I224" s="503">
        <f>D224*'Déscriptions des trades'!CK224</f>
        <v>0</v>
      </c>
      <c r="M224" s="506"/>
    </row>
    <row r="225" spans="1:13" s="3" customFormat="1" ht="13.2">
      <c r="A225" s="12">
        <v>221</v>
      </c>
      <c r="B225" s="148">
        <f t="shared" si="13"/>
        <v>0</v>
      </c>
      <c r="C225" s="16"/>
      <c r="D225" s="17">
        <f t="shared" si="14"/>
        <v>0</v>
      </c>
      <c r="E225" s="18">
        <f t="shared" si="12"/>
        <v>0</v>
      </c>
      <c r="F225" s="275"/>
      <c r="G225" s="21"/>
      <c r="H225" s="276">
        <f t="shared" si="15"/>
        <v>0</v>
      </c>
      <c r="I225" s="21">
        <f>D225*'Déscriptions des trades'!CK225</f>
        <v>0</v>
      </c>
      <c r="M225" s="4"/>
    </row>
    <row r="226" spans="1:13" s="3" customFormat="1" ht="13.2">
      <c r="A226" s="12">
        <v>222</v>
      </c>
      <c r="B226" s="148">
        <f t="shared" si="13"/>
        <v>0</v>
      </c>
      <c r="C226" s="16"/>
      <c r="D226" s="17">
        <f t="shared" si="14"/>
        <v>0</v>
      </c>
      <c r="E226" s="18">
        <f t="shared" si="12"/>
        <v>0</v>
      </c>
      <c r="F226" s="275"/>
      <c r="G226" s="21"/>
      <c r="H226" s="276">
        <f t="shared" si="15"/>
        <v>0</v>
      </c>
      <c r="I226" s="21">
        <f>D226*'Déscriptions des trades'!CK226</f>
        <v>0</v>
      </c>
      <c r="M226" s="4"/>
    </row>
    <row r="227" spans="1:13" s="3" customFormat="1" ht="13.2">
      <c r="A227" s="12">
        <v>223</v>
      </c>
      <c r="B227" s="148">
        <f t="shared" si="13"/>
        <v>0</v>
      </c>
      <c r="C227" s="16"/>
      <c r="D227" s="17">
        <f t="shared" si="14"/>
        <v>0</v>
      </c>
      <c r="E227" s="18">
        <f t="shared" si="12"/>
        <v>0</v>
      </c>
      <c r="F227" s="275"/>
      <c r="G227" s="21"/>
      <c r="H227" s="276">
        <f t="shared" si="15"/>
        <v>0</v>
      </c>
      <c r="I227" s="21">
        <f>D227*'Déscriptions des trades'!CK227</f>
        <v>0</v>
      </c>
      <c r="M227" s="4"/>
    </row>
    <row r="228" spans="1:13" s="3" customFormat="1" ht="13.2">
      <c r="A228" s="12">
        <v>224</v>
      </c>
      <c r="B228" s="148">
        <f t="shared" si="13"/>
        <v>0</v>
      </c>
      <c r="C228" s="16"/>
      <c r="D228" s="17">
        <f t="shared" si="14"/>
        <v>0</v>
      </c>
      <c r="E228" s="18">
        <f t="shared" si="12"/>
        <v>0</v>
      </c>
      <c r="F228" s="275"/>
      <c r="G228" s="21"/>
      <c r="H228" s="276">
        <f t="shared" si="15"/>
        <v>0</v>
      </c>
      <c r="I228" s="21">
        <f>D228*'Déscriptions des trades'!CK228</f>
        <v>0</v>
      </c>
      <c r="M228" s="4"/>
    </row>
    <row r="229" spans="1:13" s="3" customFormat="1" ht="13.2">
      <c r="A229" s="12">
        <v>225</v>
      </c>
      <c r="B229" s="148">
        <f t="shared" si="13"/>
        <v>0</v>
      </c>
      <c r="C229" s="16"/>
      <c r="D229" s="17">
        <f t="shared" si="14"/>
        <v>0</v>
      </c>
      <c r="E229" s="18">
        <f t="shared" si="12"/>
        <v>0</v>
      </c>
      <c r="F229" s="275"/>
      <c r="G229" s="21"/>
      <c r="H229" s="276">
        <f t="shared" si="15"/>
        <v>0</v>
      </c>
      <c r="I229" s="21">
        <f>D229*'Déscriptions des trades'!CK229</f>
        <v>0</v>
      </c>
      <c r="M229" s="4"/>
    </row>
    <row r="230" spans="1:13" s="3" customFormat="1" ht="13.2">
      <c r="A230" s="12">
        <v>226</v>
      </c>
      <c r="B230" s="148">
        <f t="shared" si="13"/>
        <v>0</v>
      </c>
      <c r="C230" s="16"/>
      <c r="D230" s="17">
        <f t="shared" si="14"/>
        <v>0</v>
      </c>
      <c r="E230" s="18">
        <f t="shared" si="12"/>
        <v>0</v>
      </c>
      <c r="F230" s="275"/>
      <c r="G230" s="21"/>
      <c r="H230" s="276">
        <f t="shared" si="15"/>
        <v>0</v>
      </c>
      <c r="I230" s="21">
        <f>D230*'Déscriptions des trades'!CK230</f>
        <v>0</v>
      </c>
      <c r="M230" s="4"/>
    </row>
    <row r="231" spans="1:13" s="3" customFormat="1" ht="13.2">
      <c r="A231" s="12">
        <v>227</v>
      </c>
      <c r="B231" s="148">
        <f t="shared" si="13"/>
        <v>0</v>
      </c>
      <c r="C231" s="16"/>
      <c r="D231" s="17">
        <f t="shared" si="14"/>
        <v>0</v>
      </c>
      <c r="E231" s="18">
        <f t="shared" si="12"/>
        <v>0</v>
      </c>
      <c r="F231" s="275"/>
      <c r="G231" s="21"/>
      <c r="H231" s="276">
        <f t="shared" si="15"/>
        <v>0</v>
      </c>
      <c r="I231" s="21">
        <f>D231*'Déscriptions des trades'!CK231</f>
        <v>0</v>
      </c>
      <c r="M231" s="4"/>
    </row>
    <row r="232" spans="1:13" s="3" customFormat="1" ht="13.2">
      <c r="A232" s="12">
        <v>228</v>
      </c>
      <c r="B232" s="148">
        <f t="shared" si="13"/>
        <v>0</v>
      </c>
      <c r="C232" s="16"/>
      <c r="D232" s="17">
        <f t="shared" si="14"/>
        <v>0</v>
      </c>
      <c r="E232" s="18">
        <f t="shared" si="12"/>
        <v>0</v>
      </c>
      <c r="F232" s="275"/>
      <c r="G232" s="21"/>
      <c r="H232" s="276">
        <f t="shared" si="15"/>
        <v>0</v>
      </c>
      <c r="I232" s="21">
        <f>D232*'Déscriptions des trades'!CK232</f>
        <v>0</v>
      </c>
      <c r="M232" s="4"/>
    </row>
    <row r="233" spans="1:13" s="3" customFormat="1" ht="13.2">
      <c r="A233" s="12">
        <v>229</v>
      </c>
      <c r="B233" s="148">
        <f t="shared" si="13"/>
        <v>0</v>
      </c>
      <c r="C233" s="16"/>
      <c r="D233" s="17">
        <f t="shared" si="14"/>
        <v>0</v>
      </c>
      <c r="E233" s="18">
        <f t="shared" si="12"/>
        <v>0</v>
      </c>
      <c r="F233" s="275"/>
      <c r="G233" s="21"/>
      <c r="H233" s="276">
        <f t="shared" si="15"/>
        <v>0</v>
      </c>
      <c r="I233" s="21">
        <f>D233*'Déscriptions des trades'!CK233</f>
        <v>0</v>
      </c>
      <c r="M233" s="4"/>
    </row>
    <row r="234" spans="1:13" s="3" customFormat="1" ht="13.2">
      <c r="A234" s="12">
        <v>230</v>
      </c>
      <c r="B234" s="148">
        <f t="shared" si="13"/>
        <v>0</v>
      </c>
      <c r="C234" s="16"/>
      <c r="D234" s="17">
        <f t="shared" si="14"/>
        <v>0</v>
      </c>
      <c r="E234" s="18">
        <f t="shared" si="12"/>
        <v>0</v>
      </c>
      <c r="F234" s="275"/>
      <c r="G234" s="21"/>
      <c r="H234" s="276">
        <f t="shared" si="15"/>
        <v>0</v>
      </c>
      <c r="I234" s="21">
        <f>D234*'Déscriptions des trades'!CK234</f>
        <v>0</v>
      </c>
      <c r="M234" s="4"/>
    </row>
    <row r="235" spans="1:13" s="3" customFormat="1" ht="13.2">
      <c r="A235" s="12">
        <v>231</v>
      </c>
      <c r="B235" s="148">
        <f t="shared" si="13"/>
        <v>0</v>
      </c>
      <c r="C235" s="16"/>
      <c r="D235" s="17">
        <f t="shared" si="14"/>
        <v>0</v>
      </c>
      <c r="E235" s="18">
        <f t="shared" si="12"/>
        <v>0</v>
      </c>
      <c r="F235" s="275"/>
      <c r="G235" s="21"/>
      <c r="H235" s="276">
        <f t="shared" si="15"/>
        <v>0</v>
      </c>
      <c r="I235" s="21">
        <f>D235*'Déscriptions des trades'!CK235</f>
        <v>0</v>
      </c>
      <c r="M235" s="4"/>
    </row>
    <row r="236" spans="1:13" s="3" customFormat="1" ht="13.2">
      <c r="A236" s="12">
        <v>232</v>
      </c>
      <c r="B236" s="148">
        <f t="shared" si="13"/>
        <v>0</v>
      </c>
      <c r="C236" s="16"/>
      <c r="D236" s="17">
        <f t="shared" si="14"/>
        <v>0</v>
      </c>
      <c r="E236" s="18">
        <f t="shared" si="12"/>
        <v>0</v>
      </c>
      <c r="F236" s="275"/>
      <c r="G236" s="21"/>
      <c r="H236" s="276">
        <f t="shared" si="15"/>
        <v>0</v>
      </c>
      <c r="I236" s="21">
        <f>D236*'Déscriptions des trades'!CK236</f>
        <v>0</v>
      </c>
      <c r="M236" s="4"/>
    </row>
    <row r="237" spans="1:13" s="3" customFormat="1" ht="13.2">
      <c r="A237" s="12">
        <v>233</v>
      </c>
      <c r="B237" s="148">
        <f t="shared" si="13"/>
        <v>0</v>
      </c>
      <c r="C237" s="16"/>
      <c r="D237" s="17">
        <f t="shared" si="14"/>
        <v>0</v>
      </c>
      <c r="E237" s="18">
        <f t="shared" si="12"/>
        <v>0</v>
      </c>
      <c r="F237" s="275"/>
      <c r="G237" s="21"/>
      <c r="H237" s="276">
        <f t="shared" si="15"/>
        <v>0</v>
      </c>
      <c r="I237" s="21">
        <f>D237*'Déscriptions des trades'!CK237</f>
        <v>0</v>
      </c>
      <c r="M237" s="4"/>
    </row>
    <row r="238" spans="1:13" s="3" customFormat="1" ht="13.2">
      <c r="A238" s="12">
        <v>234</v>
      </c>
      <c r="B238" s="148">
        <f t="shared" si="13"/>
        <v>0</v>
      </c>
      <c r="C238" s="16"/>
      <c r="D238" s="17">
        <f t="shared" si="14"/>
        <v>0</v>
      </c>
      <c r="E238" s="18">
        <f t="shared" si="12"/>
        <v>0</v>
      </c>
      <c r="F238" s="275"/>
      <c r="G238" s="21"/>
      <c r="H238" s="276">
        <f t="shared" si="15"/>
        <v>0</v>
      </c>
      <c r="I238" s="21">
        <f>D238*'Déscriptions des trades'!CK238</f>
        <v>0</v>
      </c>
      <c r="M238" s="4"/>
    </row>
    <row r="239" spans="1:13" s="3" customFormat="1" ht="13.2">
      <c r="A239" s="12">
        <v>235</v>
      </c>
      <c r="B239" s="148">
        <f t="shared" si="13"/>
        <v>0</v>
      </c>
      <c r="C239" s="16"/>
      <c r="D239" s="17">
        <f t="shared" si="14"/>
        <v>0</v>
      </c>
      <c r="E239" s="18">
        <f t="shared" si="12"/>
        <v>0</v>
      </c>
      <c r="F239" s="275"/>
      <c r="G239" s="21"/>
      <c r="H239" s="276">
        <f t="shared" si="15"/>
        <v>0</v>
      </c>
      <c r="I239" s="21">
        <f>D239*'Déscriptions des trades'!CK239</f>
        <v>0</v>
      </c>
      <c r="M239" s="4"/>
    </row>
    <row r="240" spans="1:13" s="3" customFormat="1" ht="13.2">
      <c r="A240" s="12">
        <v>236</v>
      </c>
      <c r="B240" s="148">
        <f t="shared" si="13"/>
        <v>0</v>
      </c>
      <c r="C240" s="16"/>
      <c r="D240" s="17">
        <f t="shared" si="14"/>
        <v>0</v>
      </c>
      <c r="E240" s="18">
        <f t="shared" si="12"/>
        <v>0</v>
      </c>
      <c r="F240" s="275"/>
      <c r="G240" s="21"/>
      <c r="H240" s="276">
        <f t="shared" si="15"/>
        <v>0</v>
      </c>
      <c r="I240" s="21">
        <f>D240*'Déscriptions des trades'!CK240</f>
        <v>0</v>
      </c>
      <c r="M240" s="4"/>
    </row>
    <row r="241" spans="1:13" s="3" customFormat="1" ht="13.2">
      <c r="A241" s="12">
        <v>237</v>
      </c>
      <c r="B241" s="148">
        <f t="shared" si="13"/>
        <v>0</v>
      </c>
      <c r="C241" s="16"/>
      <c r="D241" s="17">
        <f t="shared" si="14"/>
        <v>0</v>
      </c>
      <c r="E241" s="18">
        <f t="shared" si="12"/>
        <v>0</v>
      </c>
      <c r="F241" s="275"/>
      <c r="G241" s="21"/>
      <c r="H241" s="276">
        <f t="shared" si="15"/>
        <v>0</v>
      </c>
      <c r="I241" s="21">
        <f>D241*'Déscriptions des trades'!CK241</f>
        <v>0</v>
      </c>
      <c r="M241" s="4"/>
    </row>
    <row r="242" spans="1:13" s="3" customFormat="1" ht="13.2">
      <c r="A242" s="12">
        <v>238</v>
      </c>
      <c r="B242" s="148">
        <f t="shared" si="13"/>
        <v>0</v>
      </c>
      <c r="C242" s="16"/>
      <c r="D242" s="17">
        <f t="shared" si="14"/>
        <v>0</v>
      </c>
      <c r="E242" s="18">
        <f t="shared" si="12"/>
        <v>0</v>
      </c>
      <c r="F242" s="275"/>
      <c r="G242" s="21"/>
      <c r="H242" s="276">
        <f t="shared" si="15"/>
        <v>0</v>
      </c>
      <c r="I242" s="21">
        <f>D242*'Déscriptions des trades'!CK242</f>
        <v>0</v>
      </c>
      <c r="M242" s="4"/>
    </row>
    <row r="243" spans="1:13" s="3" customFormat="1" ht="13.2">
      <c r="A243" s="12">
        <v>239</v>
      </c>
      <c r="B243" s="148">
        <f t="shared" si="13"/>
        <v>0</v>
      </c>
      <c r="C243" s="16"/>
      <c r="D243" s="17">
        <f t="shared" si="14"/>
        <v>0</v>
      </c>
      <c r="E243" s="18">
        <f t="shared" si="12"/>
        <v>0</v>
      </c>
      <c r="F243" s="275"/>
      <c r="G243" s="21"/>
      <c r="H243" s="276">
        <f t="shared" si="15"/>
        <v>0</v>
      </c>
      <c r="I243" s="21">
        <f>D243*'Déscriptions des trades'!CK243</f>
        <v>0</v>
      </c>
      <c r="M243" s="4"/>
    </row>
    <row r="244" spans="1:13" s="505" customFormat="1" ht="13.2">
      <c r="A244" s="497">
        <v>240</v>
      </c>
      <c r="B244" s="498">
        <f t="shared" si="13"/>
        <v>0</v>
      </c>
      <c r="C244" s="499"/>
      <c r="D244" s="500">
        <f t="shared" si="14"/>
        <v>0</v>
      </c>
      <c r="E244" s="501">
        <f t="shared" si="12"/>
        <v>0</v>
      </c>
      <c r="F244" s="502"/>
      <c r="G244" s="503"/>
      <c r="H244" s="504">
        <f t="shared" si="15"/>
        <v>0</v>
      </c>
      <c r="I244" s="503">
        <f>D244*'Déscriptions des trades'!CK244</f>
        <v>0</v>
      </c>
      <c r="J244" s="505">
        <v>4</v>
      </c>
      <c r="M244" s="506"/>
    </row>
    <row r="245" spans="1:13" s="3" customFormat="1" ht="13.2">
      <c r="A245" s="12">
        <v>241</v>
      </c>
      <c r="B245" s="148">
        <f t="shared" si="13"/>
        <v>0</v>
      </c>
      <c r="C245" s="16"/>
      <c r="D245" s="17">
        <f t="shared" si="14"/>
        <v>0</v>
      </c>
      <c r="E245" s="18">
        <f t="shared" si="12"/>
        <v>0</v>
      </c>
      <c r="F245" s="275"/>
      <c r="G245" s="21"/>
      <c r="H245" s="276">
        <f t="shared" si="15"/>
        <v>0</v>
      </c>
      <c r="I245" s="21">
        <f>D245*'Déscriptions des trades'!CK245</f>
        <v>0</v>
      </c>
      <c r="M245" s="4"/>
    </row>
    <row r="246" spans="1:13" s="3" customFormat="1" ht="13.2">
      <c r="A246" s="12">
        <v>242</v>
      </c>
      <c r="B246" s="148">
        <f t="shared" si="13"/>
        <v>0</v>
      </c>
      <c r="C246" s="16"/>
      <c r="D246" s="17">
        <f t="shared" si="14"/>
        <v>0</v>
      </c>
      <c r="E246" s="18">
        <f t="shared" si="12"/>
        <v>0</v>
      </c>
      <c r="F246" s="275"/>
      <c r="G246" s="21"/>
      <c r="H246" s="276">
        <f t="shared" si="15"/>
        <v>0</v>
      </c>
      <c r="I246" s="21">
        <f>D246*'Déscriptions des trades'!CK246</f>
        <v>0</v>
      </c>
      <c r="M246" s="4"/>
    </row>
    <row r="247" spans="1:13" s="3" customFormat="1" ht="13.2">
      <c r="A247" s="12">
        <v>243</v>
      </c>
      <c r="B247" s="148">
        <f t="shared" si="13"/>
        <v>0</v>
      </c>
      <c r="C247" s="16"/>
      <c r="D247" s="17">
        <f t="shared" si="14"/>
        <v>0</v>
      </c>
      <c r="E247" s="18">
        <f t="shared" si="12"/>
        <v>0</v>
      </c>
      <c r="F247" s="275"/>
      <c r="G247" s="21"/>
      <c r="H247" s="276">
        <f t="shared" si="15"/>
        <v>0</v>
      </c>
      <c r="I247" s="21">
        <f>D247*'Déscriptions des trades'!CK247</f>
        <v>0</v>
      </c>
      <c r="M247" s="4"/>
    </row>
    <row r="248" spans="1:13" s="3" customFormat="1" ht="13.2">
      <c r="A248" s="12">
        <v>244</v>
      </c>
      <c r="B248" s="148">
        <f t="shared" si="13"/>
        <v>0</v>
      </c>
      <c r="C248" s="16"/>
      <c r="D248" s="17">
        <f t="shared" si="14"/>
        <v>0</v>
      </c>
      <c r="E248" s="18">
        <f t="shared" si="12"/>
        <v>0</v>
      </c>
      <c r="F248" s="275"/>
      <c r="G248" s="21"/>
      <c r="H248" s="276">
        <f t="shared" si="15"/>
        <v>0</v>
      </c>
      <c r="I248" s="21">
        <f>D248*'Déscriptions des trades'!CK248</f>
        <v>0</v>
      </c>
      <c r="M248" s="4"/>
    </row>
    <row r="249" spans="1:13" s="3" customFormat="1" ht="13.2">
      <c r="A249" s="12">
        <v>245</v>
      </c>
      <c r="B249" s="148">
        <f t="shared" si="13"/>
        <v>0</v>
      </c>
      <c r="C249" s="16"/>
      <c r="D249" s="17">
        <f t="shared" si="14"/>
        <v>0</v>
      </c>
      <c r="E249" s="18">
        <f t="shared" si="12"/>
        <v>0</v>
      </c>
      <c r="F249" s="275"/>
      <c r="G249" s="21"/>
      <c r="H249" s="276">
        <f t="shared" si="15"/>
        <v>0</v>
      </c>
      <c r="I249" s="21">
        <f>D249*'Déscriptions des trades'!CK249</f>
        <v>0</v>
      </c>
      <c r="M249" s="4"/>
    </row>
    <row r="250" spans="1:13" s="3" customFormat="1" ht="13.2">
      <c r="A250" s="12">
        <v>246</v>
      </c>
      <c r="B250" s="148">
        <f t="shared" si="13"/>
        <v>0</v>
      </c>
      <c r="C250" s="16"/>
      <c r="D250" s="17">
        <f t="shared" si="14"/>
        <v>0</v>
      </c>
      <c r="E250" s="18">
        <f t="shared" si="12"/>
        <v>0</v>
      </c>
      <c r="F250" s="275"/>
      <c r="G250" s="21"/>
      <c r="H250" s="276">
        <f t="shared" si="15"/>
        <v>0</v>
      </c>
      <c r="I250" s="21">
        <f>D250*'Déscriptions des trades'!CK250</f>
        <v>0</v>
      </c>
      <c r="M250" s="4"/>
    </row>
    <row r="251" spans="1:13" s="3" customFormat="1" ht="13.2">
      <c r="A251" s="12">
        <v>247</v>
      </c>
      <c r="B251" s="148">
        <f t="shared" si="13"/>
        <v>0</v>
      </c>
      <c r="C251" s="16"/>
      <c r="D251" s="17">
        <f t="shared" si="14"/>
        <v>0</v>
      </c>
      <c r="E251" s="18">
        <f t="shared" si="12"/>
        <v>0</v>
      </c>
      <c r="F251" s="275"/>
      <c r="G251" s="21"/>
      <c r="H251" s="276">
        <f t="shared" si="15"/>
        <v>0</v>
      </c>
      <c r="I251" s="21">
        <f>D251*'Déscriptions des trades'!CK251</f>
        <v>0</v>
      </c>
      <c r="M251" s="4"/>
    </row>
    <row r="252" spans="1:13" s="3" customFormat="1" ht="13.2">
      <c r="A252" s="12">
        <v>248</v>
      </c>
      <c r="B252" s="148">
        <f t="shared" si="13"/>
        <v>0</v>
      </c>
      <c r="C252" s="16"/>
      <c r="D252" s="17">
        <f t="shared" si="14"/>
        <v>0</v>
      </c>
      <c r="E252" s="18">
        <f t="shared" si="12"/>
        <v>0</v>
      </c>
      <c r="F252" s="275"/>
      <c r="G252" s="21"/>
      <c r="H252" s="276">
        <f t="shared" si="15"/>
        <v>0</v>
      </c>
      <c r="I252" s="21">
        <f>D252*'Déscriptions des trades'!CK252</f>
        <v>0</v>
      </c>
      <c r="M252" s="4"/>
    </row>
    <row r="253" spans="1:13" s="3" customFormat="1" ht="13.2">
      <c r="A253" s="12">
        <v>249</v>
      </c>
      <c r="B253" s="148">
        <f t="shared" si="13"/>
        <v>0</v>
      </c>
      <c r="C253" s="16"/>
      <c r="D253" s="17">
        <f t="shared" si="14"/>
        <v>0</v>
      </c>
      <c r="E253" s="18">
        <f t="shared" si="12"/>
        <v>0</v>
      </c>
      <c r="F253" s="275"/>
      <c r="G253" s="21"/>
      <c r="H253" s="276">
        <f t="shared" si="15"/>
        <v>0</v>
      </c>
      <c r="I253" s="21">
        <f>D253*'Déscriptions des trades'!CK253</f>
        <v>0</v>
      </c>
      <c r="M253" s="4"/>
    </row>
    <row r="254" spans="1:13" s="3" customFormat="1" ht="13.2">
      <c r="A254" s="12">
        <v>250</v>
      </c>
      <c r="B254" s="148">
        <f t="shared" si="13"/>
        <v>0</v>
      </c>
      <c r="C254" s="16"/>
      <c r="D254" s="17">
        <f t="shared" si="14"/>
        <v>0</v>
      </c>
      <c r="E254" s="18">
        <f t="shared" si="12"/>
        <v>0</v>
      </c>
      <c r="F254" s="275"/>
      <c r="G254" s="21"/>
      <c r="H254" s="276">
        <f t="shared" si="15"/>
        <v>0</v>
      </c>
      <c r="I254" s="21">
        <f>D254*'Déscriptions des trades'!CK254</f>
        <v>0</v>
      </c>
      <c r="M254" s="4"/>
    </row>
    <row r="255" spans="1:13" s="3" customFormat="1" ht="13.2">
      <c r="A255" s="12">
        <v>251</v>
      </c>
      <c r="B255" s="148">
        <f t="shared" si="13"/>
        <v>0</v>
      </c>
      <c r="C255" s="16"/>
      <c r="D255" s="17">
        <f t="shared" si="14"/>
        <v>0</v>
      </c>
      <c r="E255" s="18">
        <f t="shared" si="12"/>
        <v>0</v>
      </c>
      <c r="F255" s="275"/>
      <c r="G255" s="21"/>
      <c r="H255" s="276">
        <f t="shared" si="15"/>
        <v>0</v>
      </c>
      <c r="I255" s="21">
        <f>D255*'Déscriptions des trades'!CK255</f>
        <v>0</v>
      </c>
      <c r="M255" s="4"/>
    </row>
    <row r="256" spans="1:13" s="3" customFormat="1" ht="13.2">
      <c r="A256" s="12">
        <v>252</v>
      </c>
      <c r="B256" s="148">
        <f t="shared" si="13"/>
        <v>0</v>
      </c>
      <c r="C256" s="16"/>
      <c r="D256" s="17">
        <f t="shared" si="14"/>
        <v>0</v>
      </c>
      <c r="E256" s="18">
        <f t="shared" si="12"/>
        <v>0</v>
      </c>
      <c r="F256" s="275"/>
      <c r="G256" s="21"/>
      <c r="H256" s="276">
        <f t="shared" si="15"/>
        <v>0</v>
      </c>
      <c r="I256" s="21">
        <f>D256*'Déscriptions des trades'!CK256</f>
        <v>0</v>
      </c>
      <c r="M256" s="4"/>
    </row>
    <row r="257" spans="1:13" s="3" customFormat="1" ht="13.2">
      <c r="A257" s="12">
        <v>253</v>
      </c>
      <c r="B257" s="148">
        <f t="shared" si="13"/>
        <v>0</v>
      </c>
      <c r="C257" s="16"/>
      <c r="D257" s="17">
        <f t="shared" si="14"/>
        <v>0</v>
      </c>
      <c r="E257" s="18">
        <f t="shared" si="12"/>
        <v>0</v>
      </c>
      <c r="F257" s="275"/>
      <c r="G257" s="21"/>
      <c r="H257" s="276">
        <f t="shared" si="15"/>
        <v>0</v>
      </c>
      <c r="I257" s="21">
        <f>D257*'Déscriptions des trades'!CK257</f>
        <v>0</v>
      </c>
      <c r="M257" s="4"/>
    </row>
    <row r="258" spans="1:13" s="3" customFormat="1" ht="13.2">
      <c r="A258" s="12">
        <v>254</v>
      </c>
      <c r="B258" s="148">
        <f t="shared" si="13"/>
        <v>0</v>
      </c>
      <c r="C258" s="16"/>
      <c r="D258" s="17">
        <f t="shared" si="14"/>
        <v>0</v>
      </c>
      <c r="E258" s="18">
        <f t="shared" si="12"/>
        <v>0</v>
      </c>
      <c r="F258" s="275"/>
      <c r="G258" s="21"/>
      <c r="H258" s="276">
        <f t="shared" si="15"/>
        <v>0</v>
      </c>
      <c r="I258" s="21">
        <f>D258*'Déscriptions des trades'!CK258</f>
        <v>0</v>
      </c>
      <c r="M258" s="4"/>
    </row>
    <row r="259" spans="1:13" s="3" customFormat="1" ht="13.2">
      <c r="A259" s="12">
        <v>255</v>
      </c>
      <c r="B259" s="148">
        <f t="shared" si="13"/>
        <v>0</v>
      </c>
      <c r="C259" s="16"/>
      <c r="D259" s="17">
        <f t="shared" si="14"/>
        <v>0</v>
      </c>
      <c r="E259" s="18">
        <f t="shared" si="12"/>
        <v>0</v>
      </c>
      <c r="F259" s="275"/>
      <c r="G259" s="21"/>
      <c r="H259" s="276">
        <f t="shared" si="15"/>
        <v>0</v>
      </c>
      <c r="I259" s="21">
        <f>D259*'Déscriptions des trades'!CK259</f>
        <v>0</v>
      </c>
      <c r="M259" s="4"/>
    </row>
    <row r="260" spans="1:13" s="3" customFormat="1" ht="13.2">
      <c r="A260" s="12">
        <v>256</v>
      </c>
      <c r="B260" s="148">
        <f t="shared" si="13"/>
        <v>0</v>
      </c>
      <c r="C260" s="16"/>
      <c r="D260" s="17">
        <f t="shared" si="14"/>
        <v>0</v>
      </c>
      <c r="E260" s="18">
        <f t="shared" si="12"/>
        <v>0</v>
      </c>
      <c r="F260" s="275"/>
      <c r="G260" s="21"/>
      <c r="H260" s="276">
        <f t="shared" si="15"/>
        <v>0</v>
      </c>
      <c r="I260" s="21">
        <f>D260*'Déscriptions des trades'!CK260</f>
        <v>0</v>
      </c>
      <c r="M260" s="4"/>
    </row>
    <row r="261" spans="1:13" s="3" customFormat="1" ht="13.2">
      <c r="A261" s="12">
        <v>257</v>
      </c>
      <c r="B261" s="148">
        <f t="shared" si="13"/>
        <v>0</v>
      </c>
      <c r="C261" s="16"/>
      <c r="D261" s="17">
        <f t="shared" si="14"/>
        <v>0</v>
      </c>
      <c r="E261" s="18">
        <f t="shared" ref="E261:E324" si="16">B261*D261</f>
        <v>0</v>
      </c>
      <c r="F261" s="275"/>
      <c r="G261" s="21"/>
      <c r="H261" s="276">
        <f t="shared" si="15"/>
        <v>0</v>
      </c>
      <c r="I261" s="21">
        <f>D261*'Déscriptions des trades'!CK261</f>
        <v>0</v>
      </c>
      <c r="M261" s="4"/>
    </row>
    <row r="262" spans="1:13" s="3" customFormat="1" ht="13.2">
      <c r="A262" s="12">
        <v>258</v>
      </c>
      <c r="B262" s="148">
        <f t="shared" ref="B262:B325" si="17">E261+B261</f>
        <v>0</v>
      </c>
      <c r="C262" s="16"/>
      <c r="D262" s="17">
        <f t="shared" ref="D262:D325" si="18">D261</f>
        <v>0</v>
      </c>
      <c r="E262" s="18">
        <f t="shared" si="16"/>
        <v>0</v>
      </c>
      <c r="F262" s="275"/>
      <c r="G262" s="21"/>
      <c r="H262" s="276">
        <f t="shared" ref="H262:H325" si="19">H261</f>
        <v>0</v>
      </c>
      <c r="I262" s="21">
        <f>D262*'Déscriptions des trades'!CK262</f>
        <v>0</v>
      </c>
      <c r="M262" s="4"/>
    </row>
    <row r="263" spans="1:13" s="3" customFormat="1" ht="13.2">
      <c r="A263" s="12">
        <v>259</v>
      </c>
      <c r="B263" s="148">
        <f t="shared" si="17"/>
        <v>0</v>
      </c>
      <c r="C263" s="16"/>
      <c r="D263" s="17">
        <f t="shared" si="18"/>
        <v>0</v>
      </c>
      <c r="E263" s="18">
        <f t="shared" si="16"/>
        <v>0</v>
      </c>
      <c r="F263" s="275"/>
      <c r="G263" s="21"/>
      <c r="H263" s="276">
        <f t="shared" si="19"/>
        <v>0</v>
      </c>
      <c r="I263" s="21">
        <f>D263*'Déscriptions des trades'!CK263</f>
        <v>0</v>
      </c>
      <c r="M263" s="4"/>
    </row>
    <row r="264" spans="1:13" s="505" customFormat="1" ht="13.2">
      <c r="A264" s="497">
        <v>260</v>
      </c>
      <c r="B264" s="498">
        <f t="shared" si="17"/>
        <v>0</v>
      </c>
      <c r="C264" s="499"/>
      <c r="D264" s="500">
        <f t="shared" si="18"/>
        <v>0</v>
      </c>
      <c r="E264" s="501">
        <f t="shared" si="16"/>
        <v>0</v>
      </c>
      <c r="F264" s="502"/>
      <c r="G264" s="503"/>
      <c r="H264" s="504">
        <f t="shared" si="19"/>
        <v>0</v>
      </c>
      <c r="I264" s="503">
        <f>D264*'Déscriptions des trades'!CK264</f>
        <v>0</v>
      </c>
      <c r="M264" s="506"/>
    </row>
    <row r="265" spans="1:13" s="3" customFormat="1" ht="13.2">
      <c r="A265" s="12">
        <v>261</v>
      </c>
      <c r="B265" s="148">
        <f t="shared" si="17"/>
        <v>0</v>
      </c>
      <c r="C265" s="16"/>
      <c r="D265" s="17">
        <f t="shared" si="18"/>
        <v>0</v>
      </c>
      <c r="E265" s="18">
        <f t="shared" si="16"/>
        <v>0</v>
      </c>
      <c r="F265" s="275"/>
      <c r="G265" s="21"/>
      <c r="H265" s="276">
        <f t="shared" si="19"/>
        <v>0</v>
      </c>
      <c r="I265" s="21">
        <f>D265*'Déscriptions des trades'!CK265</f>
        <v>0</v>
      </c>
      <c r="M265" s="4"/>
    </row>
    <row r="266" spans="1:13" s="3" customFormat="1" ht="13.2">
      <c r="A266" s="12">
        <v>262</v>
      </c>
      <c r="B266" s="148">
        <f t="shared" si="17"/>
        <v>0</v>
      </c>
      <c r="C266" s="16"/>
      <c r="D266" s="17">
        <f t="shared" si="18"/>
        <v>0</v>
      </c>
      <c r="E266" s="18">
        <f t="shared" si="16"/>
        <v>0</v>
      </c>
      <c r="F266" s="275"/>
      <c r="G266" s="21"/>
      <c r="H266" s="276">
        <f t="shared" si="19"/>
        <v>0</v>
      </c>
      <c r="I266" s="21">
        <f>D266*'Déscriptions des trades'!CK266</f>
        <v>0</v>
      </c>
      <c r="M266" s="4"/>
    </row>
    <row r="267" spans="1:13" s="3" customFormat="1" ht="13.2">
      <c r="A267" s="12">
        <v>263</v>
      </c>
      <c r="B267" s="148">
        <f t="shared" si="17"/>
        <v>0</v>
      </c>
      <c r="C267" s="16"/>
      <c r="D267" s="17">
        <f t="shared" si="18"/>
        <v>0</v>
      </c>
      <c r="E267" s="18">
        <f t="shared" si="16"/>
        <v>0</v>
      </c>
      <c r="F267" s="275"/>
      <c r="G267" s="21"/>
      <c r="H267" s="276">
        <f t="shared" si="19"/>
        <v>0</v>
      </c>
      <c r="I267" s="21">
        <f>D267*'Déscriptions des trades'!CK267</f>
        <v>0</v>
      </c>
      <c r="M267" s="4"/>
    </row>
    <row r="268" spans="1:13" s="3" customFormat="1" ht="13.2">
      <c r="A268" s="12">
        <v>264</v>
      </c>
      <c r="B268" s="148">
        <f t="shared" si="17"/>
        <v>0</v>
      </c>
      <c r="C268" s="16"/>
      <c r="D268" s="17">
        <f t="shared" si="18"/>
        <v>0</v>
      </c>
      <c r="E268" s="18">
        <f t="shared" si="16"/>
        <v>0</v>
      </c>
      <c r="F268" s="275"/>
      <c r="G268" s="21"/>
      <c r="H268" s="276">
        <f t="shared" si="19"/>
        <v>0</v>
      </c>
      <c r="I268" s="21">
        <f>D268*'Déscriptions des trades'!CK268</f>
        <v>0</v>
      </c>
      <c r="M268" s="4"/>
    </row>
    <row r="269" spans="1:13" s="3" customFormat="1" ht="13.2">
      <c r="A269" s="12">
        <v>265</v>
      </c>
      <c r="B269" s="148">
        <f t="shared" si="17"/>
        <v>0</v>
      </c>
      <c r="C269" s="16"/>
      <c r="D269" s="17">
        <f t="shared" si="18"/>
        <v>0</v>
      </c>
      <c r="E269" s="18">
        <f t="shared" si="16"/>
        <v>0</v>
      </c>
      <c r="F269" s="275"/>
      <c r="G269" s="21"/>
      <c r="H269" s="276">
        <f t="shared" si="19"/>
        <v>0</v>
      </c>
      <c r="I269" s="21">
        <f>D269*'Déscriptions des trades'!CK269</f>
        <v>0</v>
      </c>
      <c r="M269" s="4"/>
    </row>
    <row r="270" spans="1:13" s="3" customFormat="1" ht="13.2">
      <c r="A270" s="12">
        <v>266</v>
      </c>
      <c r="B270" s="148">
        <f t="shared" si="17"/>
        <v>0</v>
      </c>
      <c r="C270" s="16"/>
      <c r="D270" s="17">
        <f t="shared" si="18"/>
        <v>0</v>
      </c>
      <c r="E270" s="18">
        <f t="shared" si="16"/>
        <v>0</v>
      </c>
      <c r="F270" s="275"/>
      <c r="G270" s="21"/>
      <c r="H270" s="276">
        <f t="shared" si="19"/>
        <v>0</v>
      </c>
      <c r="I270" s="21">
        <f>D270*'Déscriptions des trades'!CK270</f>
        <v>0</v>
      </c>
      <c r="M270" s="4"/>
    </row>
    <row r="271" spans="1:13" s="3" customFormat="1" ht="13.2">
      <c r="A271" s="12">
        <v>267</v>
      </c>
      <c r="B271" s="148">
        <f t="shared" si="17"/>
        <v>0</v>
      </c>
      <c r="C271" s="16"/>
      <c r="D271" s="17">
        <f t="shared" si="18"/>
        <v>0</v>
      </c>
      <c r="E271" s="18">
        <f t="shared" si="16"/>
        <v>0</v>
      </c>
      <c r="F271" s="275"/>
      <c r="G271" s="21"/>
      <c r="H271" s="276">
        <f t="shared" si="19"/>
        <v>0</v>
      </c>
      <c r="I271" s="21">
        <f>D271*'Déscriptions des trades'!CK271</f>
        <v>0</v>
      </c>
      <c r="M271" s="4"/>
    </row>
    <row r="272" spans="1:13" s="3" customFormat="1" ht="13.2">
      <c r="A272" s="12">
        <v>268</v>
      </c>
      <c r="B272" s="148">
        <f t="shared" si="17"/>
        <v>0</v>
      </c>
      <c r="C272" s="16"/>
      <c r="D272" s="17">
        <f t="shared" si="18"/>
        <v>0</v>
      </c>
      <c r="E272" s="18">
        <f t="shared" si="16"/>
        <v>0</v>
      </c>
      <c r="F272" s="275"/>
      <c r="G272" s="21"/>
      <c r="H272" s="276">
        <f t="shared" si="19"/>
        <v>0</v>
      </c>
      <c r="I272" s="21">
        <f>D272*'Déscriptions des trades'!CK272</f>
        <v>0</v>
      </c>
      <c r="M272" s="4"/>
    </row>
    <row r="273" spans="1:13" s="3" customFormat="1" ht="13.2">
      <c r="A273" s="12">
        <v>269</v>
      </c>
      <c r="B273" s="148">
        <f t="shared" si="17"/>
        <v>0</v>
      </c>
      <c r="C273" s="16"/>
      <c r="D273" s="17">
        <f t="shared" si="18"/>
        <v>0</v>
      </c>
      <c r="E273" s="18">
        <f t="shared" si="16"/>
        <v>0</v>
      </c>
      <c r="F273" s="275"/>
      <c r="G273" s="21"/>
      <c r="H273" s="276">
        <f t="shared" si="19"/>
        <v>0</v>
      </c>
      <c r="I273" s="21">
        <f>D273*'Déscriptions des trades'!CK273</f>
        <v>0</v>
      </c>
      <c r="M273" s="4"/>
    </row>
    <row r="274" spans="1:13" s="3" customFormat="1" ht="13.2">
      <c r="A274" s="12">
        <v>270</v>
      </c>
      <c r="B274" s="148">
        <f t="shared" si="17"/>
        <v>0</v>
      </c>
      <c r="C274" s="16"/>
      <c r="D274" s="17">
        <f t="shared" si="18"/>
        <v>0</v>
      </c>
      <c r="E274" s="18">
        <f t="shared" si="16"/>
        <v>0</v>
      </c>
      <c r="F274" s="275"/>
      <c r="G274" s="21"/>
      <c r="H274" s="276">
        <f t="shared" si="19"/>
        <v>0</v>
      </c>
      <c r="I274" s="21">
        <f>D274*'Déscriptions des trades'!CK274</f>
        <v>0</v>
      </c>
      <c r="M274" s="4"/>
    </row>
    <row r="275" spans="1:13" s="3" customFormat="1" ht="13.2">
      <c r="A275" s="12">
        <v>271</v>
      </c>
      <c r="B275" s="148">
        <f t="shared" si="17"/>
        <v>0</v>
      </c>
      <c r="C275" s="16"/>
      <c r="D275" s="17">
        <f t="shared" si="18"/>
        <v>0</v>
      </c>
      <c r="E275" s="18">
        <f t="shared" si="16"/>
        <v>0</v>
      </c>
      <c r="F275" s="275"/>
      <c r="G275" s="21"/>
      <c r="H275" s="276">
        <f t="shared" si="19"/>
        <v>0</v>
      </c>
      <c r="I275" s="21">
        <f>D275*'Déscriptions des trades'!CK275</f>
        <v>0</v>
      </c>
      <c r="M275" s="4"/>
    </row>
    <row r="276" spans="1:13" s="3" customFormat="1" ht="13.2">
      <c r="A276" s="12">
        <v>272</v>
      </c>
      <c r="B276" s="148">
        <f t="shared" si="17"/>
        <v>0</v>
      </c>
      <c r="C276" s="16"/>
      <c r="D276" s="17">
        <f t="shared" si="18"/>
        <v>0</v>
      </c>
      <c r="E276" s="18">
        <f t="shared" si="16"/>
        <v>0</v>
      </c>
      <c r="F276" s="275"/>
      <c r="G276" s="21"/>
      <c r="H276" s="276">
        <f t="shared" si="19"/>
        <v>0</v>
      </c>
      <c r="I276" s="21">
        <f>D276*'Déscriptions des trades'!CK276</f>
        <v>0</v>
      </c>
      <c r="M276" s="4"/>
    </row>
    <row r="277" spans="1:13" s="3" customFormat="1" ht="13.2">
      <c r="A277" s="12">
        <v>273</v>
      </c>
      <c r="B277" s="148">
        <f t="shared" si="17"/>
        <v>0</v>
      </c>
      <c r="C277" s="16"/>
      <c r="D277" s="17">
        <f t="shared" si="18"/>
        <v>0</v>
      </c>
      <c r="E277" s="18">
        <f t="shared" si="16"/>
        <v>0</v>
      </c>
      <c r="F277" s="275"/>
      <c r="G277" s="21"/>
      <c r="H277" s="276">
        <f t="shared" si="19"/>
        <v>0</v>
      </c>
      <c r="I277" s="21">
        <f>D277*'Déscriptions des trades'!CK277</f>
        <v>0</v>
      </c>
      <c r="M277" s="4"/>
    </row>
    <row r="278" spans="1:13" s="3" customFormat="1" ht="13.2">
      <c r="A278" s="12">
        <v>274</v>
      </c>
      <c r="B278" s="148">
        <f t="shared" si="17"/>
        <v>0</v>
      </c>
      <c r="C278" s="16"/>
      <c r="D278" s="17">
        <f t="shared" si="18"/>
        <v>0</v>
      </c>
      <c r="E278" s="18">
        <f t="shared" si="16"/>
        <v>0</v>
      </c>
      <c r="F278" s="275"/>
      <c r="G278" s="21"/>
      <c r="H278" s="276">
        <f t="shared" si="19"/>
        <v>0</v>
      </c>
      <c r="I278" s="21">
        <f>D278*'Déscriptions des trades'!CK278</f>
        <v>0</v>
      </c>
      <c r="M278" s="4"/>
    </row>
    <row r="279" spans="1:13" s="3" customFormat="1" ht="13.2">
      <c r="A279" s="12">
        <v>275</v>
      </c>
      <c r="B279" s="148">
        <f t="shared" si="17"/>
        <v>0</v>
      </c>
      <c r="C279" s="16"/>
      <c r="D279" s="17">
        <f t="shared" si="18"/>
        <v>0</v>
      </c>
      <c r="E279" s="18">
        <f t="shared" si="16"/>
        <v>0</v>
      </c>
      <c r="F279" s="275"/>
      <c r="G279" s="21"/>
      <c r="H279" s="276">
        <f t="shared" si="19"/>
        <v>0</v>
      </c>
      <c r="I279" s="21">
        <f>D279*'Déscriptions des trades'!CK279</f>
        <v>0</v>
      </c>
      <c r="M279" s="4"/>
    </row>
    <row r="280" spans="1:13" s="3" customFormat="1" ht="13.2">
      <c r="A280" s="12">
        <v>276</v>
      </c>
      <c r="B280" s="148">
        <f t="shared" si="17"/>
        <v>0</v>
      </c>
      <c r="C280" s="16"/>
      <c r="D280" s="17">
        <f t="shared" si="18"/>
        <v>0</v>
      </c>
      <c r="E280" s="18">
        <f t="shared" si="16"/>
        <v>0</v>
      </c>
      <c r="F280" s="275"/>
      <c r="G280" s="21"/>
      <c r="H280" s="276">
        <f t="shared" si="19"/>
        <v>0</v>
      </c>
      <c r="I280" s="21">
        <f>D280*'Déscriptions des trades'!CK280</f>
        <v>0</v>
      </c>
      <c r="M280" s="4"/>
    </row>
    <row r="281" spans="1:13" s="3" customFormat="1" ht="13.2">
      <c r="A281" s="12">
        <v>277</v>
      </c>
      <c r="B281" s="148">
        <f t="shared" si="17"/>
        <v>0</v>
      </c>
      <c r="C281" s="16"/>
      <c r="D281" s="17">
        <f t="shared" si="18"/>
        <v>0</v>
      </c>
      <c r="E281" s="18">
        <f t="shared" si="16"/>
        <v>0</v>
      </c>
      <c r="F281" s="275"/>
      <c r="G281" s="21"/>
      <c r="H281" s="276">
        <f t="shared" si="19"/>
        <v>0</v>
      </c>
      <c r="I281" s="21">
        <f>D281*'Déscriptions des trades'!CK281</f>
        <v>0</v>
      </c>
      <c r="M281" s="4"/>
    </row>
    <row r="282" spans="1:13" s="3" customFormat="1" ht="13.2">
      <c r="A282" s="12">
        <v>278</v>
      </c>
      <c r="B282" s="148">
        <f t="shared" si="17"/>
        <v>0</v>
      </c>
      <c r="C282" s="16"/>
      <c r="D282" s="17">
        <f t="shared" si="18"/>
        <v>0</v>
      </c>
      <c r="E282" s="18">
        <f t="shared" si="16"/>
        <v>0</v>
      </c>
      <c r="F282" s="275"/>
      <c r="G282" s="21"/>
      <c r="H282" s="276">
        <f t="shared" si="19"/>
        <v>0</v>
      </c>
      <c r="I282" s="21">
        <f>D282*'Déscriptions des trades'!CK282</f>
        <v>0</v>
      </c>
      <c r="M282" s="4"/>
    </row>
    <row r="283" spans="1:13" s="3" customFormat="1" ht="13.2">
      <c r="A283" s="12">
        <v>279</v>
      </c>
      <c r="B283" s="148">
        <f t="shared" si="17"/>
        <v>0</v>
      </c>
      <c r="C283" s="16"/>
      <c r="D283" s="17">
        <f t="shared" si="18"/>
        <v>0</v>
      </c>
      <c r="E283" s="18">
        <f t="shared" si="16"/>
        <v>0</v>
      </c>
      <c r="F283" s="275"/>
      <c r="G283" s="21"/>
      <c r="H283" s="276">
        <f t="shared" si="19"/>
        <v>0</v>
      </c>
      <c r="I283" s="21">
        <f>D283*'Déscriptions des trades'!CK283</f>
        <v>0</v>
      </c>
      <c r="M283" s="4"/>
    </row>
    <row r="284" spans="1:13" s="3" customFormat="1" ht="13.2">
      <c r="A284" s="12">
        <v>280</v>
      </c>
      <c r="B284" s="148">
        <f t="shared" si="17"/>
        <v>0</v>
      </c>
      <c r="C284" s="16"/>
      <c r="D284" s="17">
        <f t="shared" si="18"/>
        <v>0</v>
      </c>
      <c r="E284" s="18">
        <f t="shared" si="16"/>
        <v>0</v>
      </c>
      <c r="F284" s="275"/>
      <c r="G284" s="21"/>
      <c r="H284" s="276">
        <f t="shared" si="19"/>
        <v>0</v>
      </c>
      <c r="I284" s="21">
        <f>D284*'Déscriptions des trades'!CK284</f>
        <v>0</v>
      </c>
      <c r="M284" s="4"/>
    </row>
    <row r="285" spans="1:13" s="3" customFormat="1" ht="13.2">
      <c r="A285" s="12">
        <v>281</v>
      </c>
      <c r="B285" s="148">
        <f t="shared" si="17"/>
        <v>0</v>
      </c>
      <c r="C285" s="16"/>
      <c r="D285" s="17">
        <f t="shared" si="18"/>
        <v>0</v>
      </c>
      <c r="E285" s="18">
        <f t="shared" si="16"/>
        <v>0</v>
      </c>
      <c r="F285" s="275"/>
      <c r="G285" s="21"/>
      <c r="H285" s="276">
        <f t="shared" si="19"/>
        <v>0</v>
      </c>
      <c r="I285" s="21">
        <f>D285*'Déscriptions des trades'!CK285</f>
        <v>0</v>
      </c>
      <c r="M285" s="4"/>
    </row>
    <row r="286" spans="1:13" s="3" customFormat="1" ht="13.2">
      <c r="A286" s="12">
        <v>282</v>
      </c>
      <c r="B286" s="148">
        <f t="shared" si="17"/>
        <v>0</v>
      </c>
      <c r="C286" s="16"/>
      <c r="D286" s="17">
        <f t="shared" si="18"/>
        <v>0</v>
      </c>
      <c r="E286" s="18">
        <f t="shared" si="16"/>
        <v>0</v>
      </c>
      <c r="F286" s="275"/>
      <c r="G286" s="21"/>
      <c r="H286" s="276">
        <f t="shared" si="19"/>
        <v>0</v>
      </c>
      <c r="I286" s="21">
        <f>D286*'Déscriptions des trades'!CK286</f>
        <v>0</v>
      </c>
      <c r="M286" s="4"/>
    </row>
    <row r="287" spans="1:13" s="3" customFormat="1" ht="13.2">
      <c r="A287" s="12">
        <v>283</v>
      </c>
      <c r="B287" s="148">
        <f t="shared" si="17"/>
        <v>0</v>
      </c>
      <c r="C287" s="16"/>
      <c r="D287" s="17">
        <f t="shared" si="18"/>
        <v>0</v>
      </c>
      <c r="E287" s="18">
        <f t="shared" si="16"/>
        <v>0</v>
      </c>
      <c r="F287" s="275"/>
      <c r="G287" s="21"/>
      <c r="H287" s="276">
        <f t="shared" si="19"/>
        <v>0</v>
      </c>
      <c r="I287" s="21">
        <f>D287*'Déscriptions des trades'!CK287</f>
        <v>0</v>
      </c>
      <c r="M287" s="4"/>
    </row>
    <row r="288" spans="1:13" s="3" customFormat="1" ht="13.2">
      <c r="A288" s="12">
        <v>284</v>
      </c>
      <c r="B288" s="148">
        <f t="shared" si="17"/>
        <v>0</v>
      </c>
      <c r="C288" s="16"/>
      <c r="D288" s="17">
        <f t="shared" si="18"/>
        <v>0</v>
      </c>
      <c r="E288" s="18">
        <f t="shared" si="16"/>
        <v>0</v>
      </c>
      <c r="F288" s="275"/>
      <c r="G288" s="21"/>
      <c r="H288" s="276">
        <f t="shared" si="19"/>
        <v>0</v>
      </c>
      <c r="I288" s="21">
        <f>D288*'Déscriptions des trades'!CK288</f>
        <v>0</v>
      </c>
      <c r="M288" s="4"/>
    </row>
    <row r="289" spans="1:13" s="3" customFormat="1" ht="13.2">
      <c r="A289" s="12">
        <v>285</v>
      </c>
      <c r="B289" s="148">
        <f t="shared" si="17"/>
        <v>0</v>
      </c>
      <c r="C289" s="16"/>
      <c r="D289" s="17">
        <f t="shared" si="18"/>
        <v>0</v>
      </c>
      <c r="E289" s="18">
        <f t="shared" si="16"/>
        <v>0</v>
      </c>
      <c r="F289" s="275"/>
      <c r="G289" s="21"/>
      <c r="H289" s="276">
        <f t="shared" si="19"/>
        <v>0</v>
      </c>
      <c r="I289" s="21">
        <f>D289*'Déscriptions des trades'!CK289</f>
        <v>0</v>
      </c>
      <c r="M289" s="4"/>
    </row>
    <row r="290" spans="1:13" s="3" customFormat="1" ht="13.2">
      <c r="A290" s="12">
        <v>286</v>
      </c>
      <c r="B290" s="148">
        <f t="shared" si="17"/>
        <v>0</v>
      </c>
      <c r="C290" s="16"/>
      <c r="D290" s="17">
        <f t="shared" si="18"/>
        <v>0</v>
      </c>
      <c r="E290" s="18">
        <f t="shared" si="16"/>
        <v>0</v>
      </c>
      <c r="F290" s="275"/>
      <c r="G290" s="21"/>
      <c r="H290" s="276">
        <f t="shared" si="19"/>
        <v>0</v>
      </c>
      <c r="I290" s="21">
        <f>D290*'Déscriptions des trades'!CK290</f>
        <v>0</v>
      </c>
      <c r="M290" s="4"/>
    </row>
    <row r="291" spans="1:13" s="3" customFormat="1" ht="13.2">
      <c r="A291" s="12">
        <v>287</v>
      </c>
      <c r="B291" s="148">
        <f t="shared" si="17"/>
        <v>0</v>
      </c>
      <c r="C291" s="16"/>
      <c r="D291" s="17">
        <f t="shared" si="18"/>
        <v>0</v>
      </c>
      <c r="E291" s="18">
        <f t="shared" si="16"/>
        <v>0</v>
      </c>
      <c r="F291" s="275"/>
      <c r="G291" s="21"/>
      <c r="H291" s="276">
        <f t="shared" si="19"/>
        <v>0</v>
      </c>
      <c r="I291" s="21">
        <f>D291*'Déscriptions des trades'!CK291</f>
        <v>0</v>
      </c>
      <c r="M291" s="4"/>
    </row>
    <row r="292" spans="1:13" s="3" customFormat="1" ht="13.2">
      <c r="A292" s="12">
        <v>288</v>
      </c>
      <c r="B292" s="148">
        <f t="shared" si="17"/>
        <v>0</v>
      </c>
      <c r="C292" s="16"/>
      <c r="D292" s="17">
        <f t="shared" si="18"/>
        <v>0</v>
      </c>
      <c r="E292" s="18">
        <f t="shared" si="16"/>
        <v>0</v>
      </c>
      <c r="F292" s="275"/>
      <c r="G292" s="21"/>
      <c r="H292" s="276">
        <f t="shared" si="19"/>
        <v>0</v>
      </c>
      <c r="I292" s="21">
        <f>D292*'Déscriptions des trades'!CK292</f>
        <v>0</v>
      </c>
      <c r="M292" s="4"/>
    </row>
    <row r="293" spans="1:13" s="3" customFormat="1" ht="13.2">
      <c r="A293" s="12">
        <v>289</v>
      </c>
      <c r="B293" s="148">
        <f t="shared" si="17"/>
        <v>0</v>
      </c>
      <c r="C293" s="16"/>
      <c r="D293" s="17">
        <f t="shared" si="18"/>
        <v>0</v>
      </c>
      <c r="E293" s="18">
        <f t="shared" si="16"/>
        <v>0</v>
      </c>
      <c r="F293" s="275"/>
      <c r="G293" s="21"/>
      <c r="H293" s="276">
        <f t="shared" si="19"/>
        <v>0</v>
      </c>
      <c r="I293" s="21">
        <f>D293*'Déscriptions des trades'!CK293</f>
        <v>0</v>
      </c>
      <c r="M293" s="4"/>
    </row>
    <row r="294" spans="1:13" s="3" customFormat="1" ht="13.2">
      <c r="A294" s="12">
        <v>290</v>
      </c>
      <c r="B294" s="148">
        <f t="shared" si="17"/>
        <v>0</v>
      </c>
      <c r="C294" s="16"/>
      <c r="D294" s="17">
        <f t="shared" si="18"/>
        <v>0</v>
      </c>
      <c r="E294" s="18">
        <f t="shared" si="16"/>
        <v>0</v>
      </c>
      <c r="F294" s="275"/>
      <c r="G294" s="21"/>
      <c r="H294" s="276">
        <f t="shared" si="19"/>
        <v>0</v>
      </c>
      <c r="I294" s="21">
        <f>D294*'Déscriptions des trades'!CK294</f>
        <v>0</v>
      </c>
      <c r="M294" s="4"/>
    </row>
    <row r="295" spans="1:13" s="3" customFormat="1" ht="13.2">
      <c r="A295" s="12">
        <v>291</v>
      </c>
      <c r="B295" s="148">
        <f t="shared" si="17"/>
        <v>0</v>
      </c>
      <c r="C295" s="16"/>
      <c r="D295" s="17">
        <f t="shared" si="18"/>
        <v>0</v>
      </c>
      <c r="E295" s="18">
        <f t="shared" si="16"/>
        <v>0</v>
      </c>
      <c r="F295" s="275"/>
      <c r="G295" s="21"/>
      <c r="H295" s="276">
        <f t="shared" si="19"/>
        <v>0</v>
      </c>
      <c r="I295" s="21">
        <f>D295*'Déscriptions des trades'!CK295</f>
        <v>0</v>
      </c>
      <c r="M295" s="4"/>
    </row>
    <row r="296" spans="1:13" s="3" customFormat="1" ht="13.2">
      <c r="A296" s="12">
        <v>292</v>
      </c>
      <c r="B296" s="148">
        <f t="shared" si="17"/>
        <v>0</v>
      </c>
      <c r="C296" s="16"/>
      <c r="D296" s="17">
        <f t="shared" si="18"/>
        <v>0</v>
      </c>
      <c r="E296" s="18">
        <f t="shared" si="16"/>
        <v>0</v>
      </c>
      <c r="F296" s="275"/>
      <c r="G296" s="21"/>
      <c r="H296" s="276">
        <f t="shared" si="19"/>
        <v>0</v>
      </c>
      <c r="I296" s="21">
        <f>D296*'Déscriptions des trades'!CK296</f>
        <v>0</v>
      </c>
      <c r="M296" s="4"/>
    </row>
    <row r="297" spans="1:13" s="3" customFormat="1" ht="13.2">
      <c r="A297" s="12">
        <v>293</v>
      </c>
      <c r="B297" s="148">
        <f t="shared" si="17"/>
        <v>0</v>
      </c>
      <c r="C297" s="16"/>
      <c r="D297" s="17">
        <f t="shared" si="18"/>
        <v>0</v>
      </c>
      <c r="E297" s="18">
        <f t="shared" si="16"/>
        <v>0</v>
      </c>
      <c r="F297" s="275"/>
      <c r="G297" s="21"/>
      <c r="H297" s="276">
        <f t="shared" si="19"/>
        <v>0</v>
      </c>
      <c r="I297" s="21">
        <f>D297*'Déscriptions des trades'!CK297</f>
        <v>0</v>
      </c>
      <c r="M297" s="4"/>
    </row>
    <row r="298" spans="1:13" s="3" customFormat="1" ht="13.2">
      <c r="A298" s="12">
        <v>294</v>
      </c>
      <c r="B298" s="148">
        <f t="shared" si="17"/>
        <v>0</v>
      </c>
      <c r="C298" s="16"/>
      <c r="D298" s="17">
        <f t="shared" si="18"/>
        <v>0</v>
      </c>
      <c r="E298" s="18">
        <f t="shared" si="16"/>
        <v>0</v>
      </c>
      <c r="F298" s="275"/>
      <c r="G298" s="21"/>
      <c r="H298" s="276">
        <f t="shared" si="19"/>
        <v>0</v>
      </c>
      <c r="I298" s="21">
        <f>D298*'Déscriptions des trades'!CK298</f>
        <v>0</v>
      </c>
      <c r="M298" s="4"/>
    </row>
    <row r="299" spans="1:13" s="3" customFormat="1" ht="13.2">
      <c r="A299" s="12">
        <v>295</v>
      </c>
      <c r="B299" s="148">
        <f t="shared" si="17"/>
        <v>0</v>
      </c>
      <c r="C299" s="16"/>
      <c r="D299" s="17">
        <f t="shared" si="18"/>
        <v>0</v>
      </c>
      <c r="E299" s="18">
        <f t="shared" si="16"/>
        <v>0</v>
      </c>
      <c r="F299" s="275"/>
      <c r="G299" s="21"/>
      <c r="H299" s="276">
        <f t="shared" si="19"/>
        <v>0</v>
      </c>
      <c r="I299" s="21">
        <f>D299*'Déscriptions des trades'!CK299</f>
        <v>0</v>
      </c>
      <c r="M299" s="4"/>
    </row>
    <row r="300" spans="1:13" s="3" customFormat="1" ht="13.2">
      <c r="A300" s="12">
        <v>296</v>
      </c>
      <c r="B300" s="148">
        <f t="shared" si="17"/>
        <v>0</v>
      </c>
      <c r="C300" s="16"/>
      <c r="D300" s="17">
        <f t="shared" si="18"/>
        <v>0</v>
      </c>
      <c r="E300" s="18">
        <f t="shared" si="16"/>
        <v>0</v>
      </c>
      <c r="F300" s="275"/>
      <c r="G300" s="21"/>
      <c r="H300" s="276">
        <f t="shared" si="19"/>
        <v>0</v>
      </c>
      <c r="I300" s="21">
        <f>D300*'Déscriptions des trades'!CK300</f>
        <v>0</v>
      </c>
      <c r="M300" s="4"/>
    </row>
    <row r="301" spans="1:13" s="3" customFormat="1" ht="13.2">
      <c r="A301" s="12">
        <v>297</v>
      </c>
      <c r="B301" s="148">
        <f t="shared" si="17"/>
        <v>0</v>
      </c>
      <c r="C301" s="16"/>
      <c r="D301" s="17">
        <f t="shared" si="18"/>
        <v>0</v>
      </c>
      <c r="E301" s="18">
        <f t="shared" si="16"/>
        <v>0</v>
      </c>
      <c r="F301" s="275"/>
      <c r="G301" s="21"/>
      <c r="H301" s="276">
        <f t="shared" si="19"/>
        <v>0</v>
      </c>
      <c r="I301" s="21">
        <f>D301*'Déscriptions des trades'!CK301</f>
        <v>0</v>
      </c>
      <c r="M301" s="4"/>
    </row>
    <row r="302" spans="1:13" s="3" customFormat="1" ht="13.2">
      <c r="A302" s="12">
        <v>298</v>
      </c>
      <c r="B302" s="148">
        <f t="shared" si="17"/>
        <v>0</v>
      </c>
      <c r="C302" s="16"/>
      <c r="D302" s="17">
        <f t="shared" si="18"/>
        <v>0</v>
      </c>
      <c r="E302" s="18">
        <f t="shared" si="16"/>
        <v>0</v>
      </c>
      <c r="F302" s="275"/>
      <c r="G302" s="21"/>
      <c r="H302" s="276">
        <f t="shared" si="19"/>
        <v>0</v>
      </c>
      <c r="I302" s="21">
        <f>D302*'Déscriptions des trades'!CK302</f>
        <v>0</v>
      </c>
      <c r="M302" s="4"/>
    </row>
    <row r="303" spans="1:13" s="3" customFormat="1" ht="13.2">
      <c r="A303" s="12">
        <v>299</v>
      </c>
      <c r="B303" s="148">
        <f t="shared" si="17"/>
        <v>0</v>
      </c>
      <c r="C303" s="16"/>
      <c r="D303" s="17">
        <f t="shared" si="18"/>
        <v>0</v>
      </c>
      <c r="E303" s="18">
        <f t="shared" si="16"/>
        <v>0</v>
      </c>
      <c r="F303" s="275"/>
      <c r="G303" s="21"/>
      <c r="H303" s="276">
        <f t="shared" si="19"/>
        <v>0</v>
      </c>
      <c r="I303" s="21">
        <f>D303*'Déscriptions des trades'!CK303</f>
        <v>0</v>
      </c>
      <c r="M303" s="4"/>
    </row>
    <row r="304" spans="1:13" s="3" customFormat="1" ht="13.2">
      <c r="A304" s="12">
        <v>300</v>
      </c>
      <c r="B304" s="148">
        <f t="shared" si="17"/>
        <v>0</v>
      </c>
      <c r="C304" s="16"/>
      <c r="D304" s="17">
        <f t="shared" si="18"/>
        <v>0</v>
      </c>
      <c r="E304" s="18">
        <f t="shared" si="16"/>
        <v>0</v>
      </c>
      <c r="F304" s="275"/>
      <c r="G304" s="21"/>
      <c r="H304" s="276">
        <f t="shared" si="19"/>
        <v>0</v>
      </c>
      <c r="I304" s="21">
        <f>D304*'Déscriptions des trades'!CK304</f>
        <v>0</v>
      </c>
      <c r="M304" s="4"/>
    </row>
    <row r="305" spans="1:13" s="3" customFormat="1" ht="13.2">
      <c r="A305" s="12">
        <v>301</v>
      </c>
      <c r="B305" s="148">
        <f t="shared" si="17"/>
        <v>0</v>
      </c>
      <c r="C305" s="16"/>
      <c r="D305" s="17">
        <f t="shared" si="18"/>
        <v>0</v>
      </c>
      <c r="E305" s="18">
        <f t="shared" si="16"/>
        <v>0</v>
      </c>
      <c r="F305" s="275"/>
      <c r="G305" s="21"/>
      <c r="H305" s="276">
        <f t="shared" si="19"/>
        <v>0</v>
      </c>
      <c r="I305" s="21">
        <f>D305*'Déscriptions des trades'!CK305</f>
        <v>0</v>
      </c>
      <c r="M305" s="4"/>
    </row>
    <row r="306" spans="1:13" s="3" customFormat="1" ht="13.2">
      <c r="A306" s="12">
        <v>302</v>
      </c>
      <c r="B306" s="148">
        <f t="shared" si="17"/>
        <v>0</v>
      </c>
      <c r="C306" s="16"/>
      <c r="D306" s="17">
        <f t="shared" si="18"/>
        <v>0</v>
      </c>
      <c r="E306" s="18">
        <f t="shared" si="16"/>
        <v>0</v>
      </c>
      <c r="F306" s="275"/>
      <c r="G306" s="21"/>
      <c r="H306" s="276">
        <f t="shared" si="19"/>
        <v>0</v>
      </c>
      <c r="I306" s="21">
        <f>D306*'Déscriptions des trades'!CK306</f>
        <v>0</v>
      </c>
      <c r="M306" s="4"/>
    </row>
    <row r="307" spans="1:13" s="3" customFormat="1" ht="13.2">
      <c r="A307" s="12">
        <v>303</v>
      </c>
      <c r="B307" s="148">
        <f t="shared" si="17"/>
        <v>0</v>
      </c>
      <c r="C307" s="16"/>
      <c r="D307" s="17">
        <f t="shared" si="18"/>
        <v>0</v>
      </c>
      <c r="E307" s="18">
        <f t="shared" si="16"/>
        <v>0</v>
      </c>
      <c r="F307" s="275"/>
      <c r="G307" s="21"/>
      <c r="H307" s="276">
        <f t="shared" si="19"/>
        <v>0</v>
      </c>
      <c r="I307" s="21">
        <f>D307*'Déscriptions des trades'!CK307</f>
        <v>0</v>
      </c>
      <c r="M307" s="4"/>
    </row>
    <row r="308" spans="1:13" s="3" customFormat="1" ht="13.2">
      <c r="A308" s="12">
        <v>304</v>
      </c>
      <c r="B308" s="148">
        <f t="shared" si="17"/>
        <v>0</v>
      </c>
      <c r="C308" s="16"/>
      <c r="D308" s="17">
        <f t="shared" si="18"/>
        <v>0</v>
      </c>
      <c r="E308" s="18">
        <f t="shared" si="16"/>
        <v>0</v>
      </c>
      <c r="F308" s="275"/>
      <c r="G308" s="21"/>
      <c r="H308" s="276">
        <f t="shared" si="19"/>
        <v>0</v>
      </c>
      <c r="I308" s="21">
        <f>D308*'Déscriptions des trades'!CK308</f>
        <v>0</v>
      </c>
      <c r="M308" s="4"/>
    </row>
    <row r="309" spans="1:13" s="3" customFormat="1" ht="13.2">
      <c r="A309" s="12">
        <v>305</v>
      </c>
      <c r="B309" s="148">
        <f t="shared" si="17"/>
        <v>0</v>
      </c>
      <c r="C309" s="16"/>
      <c r="D309" s="17">
        <f t="shared" si="18"/>
        <v>0</v>
      </c>
      <c r="E309" s="18">
        <f t="shared" si="16"/>
        <v>0</v>
      </c>
      <c r="F309" s="275"/>
      <c r="G309" s="21"/>
      <c r="H309" s="276">
        <f t="shared" si="19"/>
        <v>0</v>
      </c>
      <c r="I309" s="21">
        <f>D309*'Déscriptions des trades'!CK309</f>
        <v>0</v>
      </c>
      <c r="M309" s="4"/>
    </row>
    <row r="310" spans="1:13" s="3" customFormat="1" ht="13.2">
      <c r="A310" s="12">
        <v>306</v>
      </c>
      <c r="B310" s="148">
        <f t="shared" si="17"/>
        <v>0</v>
      </c>
      <c r="C310" s="16"/>
      <c r="D310" s="17">
        <f t="shared" si="18"/>
        <v>0</v>
      </c>
      <c r="E310" s="18">
        <f t="shared" si="16"/>
        <v>0</v>
      </c>
      <c r="F310" s="275"/>
      <c r="G310" s="21"/>
      <c r="H310" s="276">
        <f t="shared" si="19"/>
        <v>0</v>
      </c>
      <c r="I310" s="21">
        <f>D310*'Déscriptions des trades'!CK310</f>
        <v>0</v>
      </c>
      <c r="M310" s="4"/>
    </row>
    <row r="311" spans="1:13" s="3" customFormat="1" ht="13.2">
      <c r="A311" s="12">
        <v>307</v>
      </c>
      <c r="B311" s="148">
        <f t="shared" si="17"/>
        <v>0</v>
      </c>
      <c r="C311" s="16"/>
      <c r="D311" s="17">
        <f t="shared" si="18"/>
        <v>0</v>
      </c>
      <c r="E311" s="18">
        <f t="shared" si="16"/>
        <v>0</v>
      </c>
      <c r="F311" s="275"/>
      <c r="G311" s="21"/>
      <c r="H311" s="276">
        <f t="shared" si="19"/>
        <v>0</v>
      </c>
      <c r="I311" s="21">
        <f>D311*'Déscriptions des trades'!CK311</f>
        <v>0</v>
      </c>
      <c r="M311" s="4"/>
    </row>
    <row r="312" spans="1:13" s="3" customFormat="1" ht="13.2">
      <c r="A312" s="12">
        <v>308</v>
      </c>
      <c r="B312" s="148">
        <f t="shared" si="17"/>
        <v>0</v>
      </c>
      <c r="C312" s="16"/>
      <c r="D312" s="17">
        <f t="shared" si="18"/>
        <v>0</v>
      </c>
      <c r="E312" s="18">
        <f t="shared" si="16"/>
        <v>0</v>
      </c>
      <c r="F312" s="275"/>
      <c r="G312" s="21"/>
      <c r="H312" s="276">
        <f t="shared" si="19"/>
        <v>0</v>
      </c>
      <c r="I312" s="21">
        <f>D312*'Déscriptions des trades'!CK312</f>
        <v>0</v>
      </c>
      <c r="M312" s="4"/>
    </row>
    <row r="313" spans="1:13" s="3" customFormat="1" ht="13.2">
      <c r="A313" s="12">
        <v>309</v>
      </c>
      <c r="B313" s="148">
        <f t="shared" si="17"/>
        <v>0</v>
      </c>
      <c r="C313" s="16"/>
      <c r="D313" s="17">
        <f t="shared" si="18"/>
        <v>0</v>
      </c>
      <c r="E313" s="18">
        <f t="shared" si="16"/>
        <v>0</v>
      </c>
      <c r="F313" s="275"/>
      <c r="G313" s="21"/>
      <c r="H313" s="276">
        <f t="shared" si="19"/>
        <v>0</v>
      </c>
      <c r="I313" s="21">
        <f>D313*'Déscriptions des trades'!CK313</f>
        <v>0</v>
      </c>
      <c r="M313" s="4"/>
    </row>
    <row r="314" spans="1:13" s="3" customFormat="1" ht="13.2">
      <c r="A314" s="12">
        <v>310</v>
      </c>
      <c r="B314" s="148">
        <f t="shared" si="17"/>
        <v>0</v>
      </c>
      <c r="C314" s="16"/>
      <c r="D314" s="17">
        <f t="shared" si="18"/>
        <v>0</v>
      </c>
      <c r="E314" s="18">
        <f t="shared" si="16"/>
        <v>0</v>
      </c>
      <c r="F314" s="275"/>
      <c r="G314" s="21"/>
      <c r="H314" s="276">
        <f t="shared" si="19"/>
        <v>0</v>
      </c>
      <c r="I314" s="21">
        <f>D314*'Déscriptions des trades'!CK314</f>
        <v>0</v>
      </c>
      <c r="M314" s="4"/>
    </row>
    <row r="315" spans="1:13" s="3" customFormat="1" ht="13.2">
      <c r="A315" s="12">
        <v>311</v>
      </c>
      <c r="B315" s="148">
        <f t="shared" si="17"/>
        <v>0</v>
      </c>
      <c r="C315" s="16"/>
      <c r="D315" s="17">
        <f t="shared" si="18"/>
        <v>0</v>
      </c>
      <c r="E315" s="18">
        <f t="shared" si="16"/>
        <v>0</v>
      </c>
      <c r="F315" s="275"/>
      <c r="G315" s="21"/>
      <c r="H315" s="276">
        <f t="shared" si="19"/>
        <v>0</v>
      </c>
      <c r="I315" s="21">
        <f>D315*'Déscriptions des trades'!CK315</f>
        <v>0</v>
      </c>
      <c r="M315" s="4"/>
    </row>
    <row r="316" spans="1:13" s="3" customFormat="1" ht="13.2">
      <c r="A316" s="12">
        <v>312</v>
      </c>
      <c r="B316" s="148">
        <f t="shared" si="17"/>
        <v>0</v>
      </c>
      <c r="C316" s="16"/>
      <c r="D316" s="17">
        <f t="shared" si="18"/>
        <v>0</v>
      </c>
      <c r="E316" s="18">
        <f t="shared" si="16"/>
        <v>0</v>
      </c>
      <c r="F316" s="275"/>
      <c r="G316" s="21"/>
      <c r="H316" s="276">
        <f t="shared" si="19"/>
        <v>0</v>
      </c>
      <c r="I316" s="21">
        <f>D316*'Déscriptions des trades'!CK316</f>
        <v>0</v>
      </c>
      <c r="M316" s="4"/>
    </row>
    <row r="317" spans="1:13" s="3" customFormat="1" ht="13.2">
      <c r="A317" s="12">
        <v>313</v>
      </c>
      <c r="B317" s="148">
        <f t="shared" si="17"/>
        <v>0</v>
      </c>
      <c r="C317" s="16"/>
      <c r="D317" s="17">
        <f t="shared" si="18"/>
        <v>0</v>
      </c>
      <c r="E317" s="18">
        <f t="shared" si="16"/>
        <v>0</v>
      </c>
      <c r="F317" s="275"/>
      <c r="G317" s="21"/>
      <c r="H317" s="276">
        <f t="shared" si="19"/>
        <v>0</v>
      </c>
      <c r="I317" s="21">
        <f>D317*'Déscriptions des trades'!CK317</f>
        <v>0</v>
      </c>
      <c r="M317" s="4"/>
    </row>
    <row r="318" spans="1:13" s="3" customFormat="1" ht="13.2">
      <c r="A318" s="12">
        <v>314</v>
      </c>
      <c r="B318" s="148">
        <f t="shared" si="17"/>
        <v>0</v>
      </c>
      <c r="C318" s="16"/>
      <c r="D318" s="17">
        <f t="shared" si="18"/>
        <v>0</v>
      </c>
      <c r="E318" s="18">
        <f t="shared" si="16"/>
        <v>0</v>
      </c>
      <c r="F318" s="275"/>
      <c r="G318" s="21"/>
      <c r="H318" s="276">
        <f t="shared" si="19"/>
        <v>0</v>
      </c>
      <c r="I318" s="21">
        <f>D318*'Déscriptions des trades'!CK318</f>
        <v>0</v>
      </c>
      <c r="M318" s="4"/>
    </row>
    <row r="319" spans="1:13" s="3" customFormat="1" ht="13.2">
      <c r="A319" s="12">
        <v>315</v>
      </c>
      <c r="B319" s="148">
        <f t="shared" si="17"/>
        <v>0</v>
      </c>
      <c r="C319" s="16"/>
      <c r="D319" s="17">
        <f t="shared" si="18"/>
        <v>0</v>
      </c>
      <c r="E319" s="18">
        <f t="shared" si="16"/>
        <v>0</v>
      </c>
      <c r="F319" s="275"/>
      <c r="G319" s="21"/>
      <c r="H319" s="276">
        <f t="shared" si="19"/>
        <v>0</v>
      </c>
      <c r="I319" s="21">
        <f>D319*'Déscriptions des trades'!CK319</f>
        <v>0</v>
      </c>
      <c r="M319" s="4"/>
    </row>
    <row r="320" spans="1:13" s="3" customFormat="1" ht="13.2">
      <c r="A320" s="12">
        <v>316</v>
      </c>
      <c r="B320" s="148">
        <f t="shared" si="17"/>
        <v>0</v>
      </c>
      <c r="C320" s="16"/>
      <c r="D320" s="17">
        <f t="shared" si="18"/>
        <v>0</v>
      </c>
      <c r="E320" s="18">
        <f t="shared" si="16"/>
        <v>0</v>
      </c>
      <c r="F320" s="275"/>
      <c r="G320" s="21"/>
      <c r="H320" s="276">
        <f t="shared" si="19"/>
        <v>0</v>
      </c>
      <c r="I320" s="21">
        <f>D320*'Déscriptions des trades'!CK320</f>
        <v>0</v>
      </c>
      <c r="M320" s="4"/>
    </row>
    <row r="321" spans="1:13" s="3" customFormat="1" ht="13.2">
      <c r="A321" s="12">
        <v>317</v>
      </c>
      <c r="B321" s="148">
        <f t="shared" si="17"/>
        <v>0</v>
      </c>
      <c r="C321" s="16"/>
      <c r="D321" s="17">
        <f t="shared" si="18"/>
        <v>0</v>
      </c>
      <c r="E321" s="18">
        <f t="shared" si="16"/>
        <v>0</v>
      </c>
      <c r="F321" s="275"/>
      <c r="G321" s="21"/>
      <c r="H321" s="276">
        <f t="shared" si="19"/>
        <v>0</v>
      </c>
      <c r="I321" s="21">
        <f>D321*'Déscriptions des trades'!CK321</f>
        <v>0</v>
      </c>
      <c r="M321" s="4"/>
    </row>
    <row r="322" spans="1:13" s="3" customFormat="1" ht="13.2">
      <c r="A322" s="12">
        <v>318</v>
      </c>
      <c r="B322" s="148">
        <f t="shared" si="17"/>
        <v>0</v>
      </c>
      <c r="C322" s="16"/>
      <c r="D322" s="17">
        <f t="shared" si="18"/>
        <v>0</v>
      </c>
      <c r="E322" s="18">
        <f t="shared" si="16"/>
        <v>0</v>
      </c>
      <c r="F322" s="275"/>
      <c r="G322" s="21"/>
      <c r="H322" s="276">
        <f t="shared" si="19"/>
        <v>0</v>
      </c>
      <c r="I322" s="21">
        <f>D322*'Déscriptions des trades'!CK322</f>
        <v>0</v>
      </c>
      <c r="M322" s="4"/>
    </row>
    <row r="323" spans="1:13" s="3" customFormat="1" ht="13.2">
      <c r="A323" s="12">
        <v>319</v>
      </c>
      <c r="B323" s="148">
        <f t="shared" si="17"/>
        <v>0</v>
      </c>
      <c r="C323" s="16"/>
      <c r="D323" s="17">
        <f t="shared" si="18"/>
        <v>0</v>
      </c>
      <c r="E323" s="18">
        <f t="shared" si="16"/>
        <v>0</v>
      </c>
      <c r="F323" s="275"/>
      <c r="G323" s="21"/>
      <c r="H323" s="276">
        <f t="shared" si="19"/>
        <v>0</v>
      </c>
      <c r="I323" s="21">
        <f>D323*'Déscriptions des trades'!CK323</f>
        <v>0</v>
      </c>
      <c r="M323" s="4"/>
    </row>
    <row r="324" spans="1:13" s="3" customFormat="1" ht="13.2">
      <c r="A324" s="12">
        <v>320</v>
      </c>
      <c r="B324" s="148">
        <f t="shared" si="17"/>
        <v>0</v>
      </c>
      <c r="C324" s="16"/>
      <c r="D324" s="17">
        <f t="shared" si="18"/>
        <v>0</v>
      </c>
      <c r="E324" s="18">
        <f t="shared" si="16"/>
        <v>0</v>
      </c>
      <c r="F324" s="275"/>
      <c r="G324" s="21"/>
      <c r="H324" s="276">
        <f t="shared" si="19"/>
        <v>0</v>
      </c>
      <c r="I324" s="21">
        <f>D324*'Déscriptions des trades'!CK324</f>
        <v>0</v>
      </c>
      <c r="M324" s="4"/>
    </row>
    <row r="325" spans="1:13" s="3" customFormat="1" ht="13.2">
      <c r="A325" s="12">
        <v>321</v>
      </c>
      <c r="B325" s="148">
        <f t="shared" si="17"/>
        <v>0</v>
      </c>
      <c r="C325" s="16"/>
      <c r="D325" s="17">
        <f t="shared" si="18"/>
        <v>0</v>
      </c>
      <c r="E325" s="18">
        <f t="shared" ref="E325:E388" si="20">B325*D325</f>
        <v>0</v>
      </c>
      <c r="F325" s="275"/>
      <c r="G325" s="21"/>
      <c r="H325" s="276">
        <f t="shared" si="19"/>
        <v>0</v>
      </c>
      <c r="I325" s="21">
        <f>D325*'Déscriptions des trades'!CK325</f>
        <v>0</v>
      </c>
      <c r="M325" s="4"/>
    </row>
    <row r="326" spans="1:13" s="3" customFormat="1" ht="13.2">
      <c r="A326" s="12">
        <v>322</v>
      </c>
      <c r="B326" s="148">
        <f t="shared" ref="B326:B389" si="21">E325+B325</f>
        <v>0</v>
      </c>
      <c r="C326" s="16"/>
      <c r="D326" s="17">
        <f t="shared" ref="D326:D389" si="22">D325</f>
        <v>0</v>
      </c>
      <c r="E326" s="18">
        <f t="shared" si="20"/>
        <v>0</v>
      </c>
      <c r="F326" s="275"/>
      <c r="G326" s="21"/>
      <c r="H326" s="276">
        <f t="shared" ref="H326:H389" si="23">H325</f>
        <v>0</v>
      </c>
      <c r="I326" s="21">
        <f>D326*'Déscriptions des trades'!CK326</f>
        <v>0</v>
      </c>
      <c r="M326" s="4"/>
    </row>
    <row r="327" spans="1:13" s="3" customFormat="1" ht="13.2">
      <c r="A327" s="12">
        <v>323</v>
      </c>
      <c r="B327" s="148">
        <f t="shared" si="21"/>
        <v>0</v>
      </c>
      <c r="C327" s="16"/>
      <c r="D327" s="17">
        <f t="shared" si="22"/>
        <v>0</v>
      </c>
      <c r="E327" s="18">
        <f t="shared" si="20"/>
        <v>0</v>
      </c>
      <c r="F327" s="275"/>
      <c r="G327" s="21"/>
      <c r="H327" s="276">
        <f t="shared" si="23"/>
        <v>0</v>
      </c>
      <c r="I327" s="21">
        <f>D327*'Déscriptions des trades'!CK327</f>
        <v>0</v>
      </c>
      <c r="M327" s="4"/>
    </row>
    <row r="328" spans="1:13" s="3" customFormat="1" ht="13.2">
      <c r="A328" s="12">
        <v>324</v>
      </c>
      <c r="B328" s="148">
        <f t="shared" si="21"/>
        <v>0</v>
      </c>
      <c r="C328" s="16"/>
      <c r="D328" s="17">
        <f t="shared" si="22"/>
        <v>0</v>
      </c>
      <c r="E328" s="18">
        <f t="shared" si="20"/>
        <v>0</v>
      </c>
      <c r="F328" s="275"/>
      <c r="G328" s="21"/>
      <c r="H328" s="276">
        <f t="shared" si="23"/>
        <v>0</v>
      </c>
      <c r="I328" s="21">
        <f>D328*'Déscriptions des trades'!CK328</f>
        <v>0</v>
      </c>
      <c r="M328" s="4"/>
    </row>
    <row r="329" spans="1:13" s="3" customFormat="1" ht="13.2">
      <c r="A329" s="12">
        <v>325</v>
      </c>
      <c r="B329" s="148">
        <f t="shared" si="21"/>
        <v>0</v>
      </c>
      <c r="C329" s="16"/>
      <c r="D329" s="17">
        <f t="shared" si="22"/>
        <v>0</v>
      </c>
      <c r="E329" s="18">
        <f t="shared" si="20"/>
        <v>0</v>
      </c>
      <c r="F329" s="275"/>
      <c r="G329" s="21"/>
      <c r="H329" s="276">
        <f t="shared" si="23"/>
        <v>0</v>
      </c>
      <c r="I329" s="21">
        <f>D329*'Déscriptions des trades'!CK329</f>
        <v>0</v>
      </c>
      <c r="M329" s="4"/>
    </row>
    <row r="330" spans="1:13" s="3" customFormat="1" ht="13.2">
      <c r="A330" s="12">
        <v>326</v>
      </c>
      <c r="B330" s="148">
        <f t="shared" si="21"/>
        <v>0</v>
      </c>
      <c r="C330" s="16"/>
      <c r="D330" s="17">
        <f t="shared" si="22"/>
        <v>0</v>
      </c>
      <c r="E330" s="18">
        <f t="shared" si="20"/>
        <v>0</v>
      </c>
      <c r="F330" s="275"/>
      <c r="G330" s="21"/>
      <c r="H330" s="276">
        <f t="shared" si="23"/>
        <v>0</v>
      </c>
      <c r="I330" s="21">
        <f>D330*'Déscriptions des trades'!CK330</f>
        <v>0</v>
      </c>
      <c r="M330" s="4"/>
    </row>
    <row r="331" spans="1:13" s="3" customFormat="1" ht="13.2">
      <c r="A331" s="12">
        <v>327</v>
      </c>
      <c r="B331" s="148">
        <f t="shared" si="21"/>
        <v>0</v>
      </c>
      <c r="C331" s="16"/>
      <c r="D331" s="17">
        <f t="shared" si="22"/>
        <v>0</v>
      </c>
      <c r="E331" s="18">
        <f t="shared" si="20"/>
        <v>0</v>
      </c>
      <c r="F331" s="275"/>
      <c r="G331" s="21"/>
      <c r="H331" s="276">
        <f t="shared" si="23"/>
        <v>0</v>
      </c>
      <c r="I331" s="21">
        <f>D331*'Déscriptions des trades'!CK331</f>
        <v>0</v>
      </c>
      <c r="M331" s="4"/>
    </row>
    <row r="332" spans="1:13" s="3" customFormat="1" ht="13.2">
      <c r="A332" s="12">
        <v>328</v>
      </c>
      <c r="B332" s="148">
        <f t="shared" si="21"/>
        <v>0</v>
      </c>
      <c r="C332" s="16"/>
      <c r="D332" s="17">
        <f t="shared" si="22"/>
        <v>0</v>
      </c>
      <c r="E332" s="18">
        <f t="shared" si="20"/>
        <v>0</v>
      </c>
      <c r="F332" s="275"/>
      <c r="G332" s="21"/>
      <c r="H332" s="276">
        <f t="shared" si="23"/>
        <v>0</v>
      </c>
      <c r="I332" s="21">
        <f>D332*'Déscriptions des trades'!CK332</f>
        <v>0</v>
      </c>
      <c r="M332" s="4"/>
    </row>
    <row r="333" spans="1:13" s="3" customFormat="1" ht="13.2">
      <c r="A333" s="12">
        <v>329</v>
      </c>
      <c r="B333" s="148">
        <f t="shared" si="21"/>
        <v>0</v>
      </c>
      <c r="C333" s="16"/>
      <c r="D333" s="17">
        <f t="shared" si="22"/>
        <v>0</v>
      </c>
      <c r="E333" s="18">
        <f t="shared" si="20"/>
        <v>0</v>
      </c>
      <c r="F333" s="275"/>
      <c r="G333" s="21"/>
      <c r="H333" s="276">
        <f t="shared" si="23"/>
        <v>0</v>
      </c>
      <c r="I333" s="21">
        <f>D333*'Déscriptions des trades'!CK333</f>
        <v>0</v>
      </c>
      <c r="M333" s="4"/>
    </row>
    <row r="334" spans="1:13" s="3" customFormat="1" ht="13.2">
      <c r="A334" s="12">
        <v>330</v>
      </c>
      <c r="B334" s="148">
        <f t="shared" si="21"/>
        <v>0</v>
      </c>
      <c r="C334" s="16"/>
      <c r="D334" s="17">
        <f t="shared" si="22"/>
        <v>0</v>
      </c>
      <c r="E334" s="18">
        <f t="shared" si="20"/>
        <v>0</v>
      </c>
      <c r="F334" s="275"/>
      <c r="G334" s="21"/>
      <c r="H334" s="276">
        <f t="shared" si="23"/>
        <v>0</v>
      </c>
      <c r="I334" s="21">
        <f>D334*'Déscriptions des trades'!CK334</f>
        <v>0</v>
      </c>
      <c r="M334" s="4"/>
    </row>
    <row r="335" spans="1:13" s="3" customFormat="1" ht="13.2">
      <c r="A335" s="12">
        <v>331</v>
      </c>
      <c r="B335" s="148">
        <f t="shared" si="21"/>
        <v>0</v>
      </c>
      <c r="C335" s="16"/>
      <c r="D335" s="17">
        <f t="shared" si="22"/>
        <v>0</v>
      </c>
      <c r="E335" s="18">
        <f t="shared" si="20"/>
        <v>0</v>
      </c>
      <c r="F335" s="275"/>
      <c r="G335" s="21"/>
      <c r="H335" s="276">
        <f t="shared" si="23"/>
        <v>0</v>
      </c>
      <c r="I335" s="21">
        <f>D335*'Déscriptions des trades'!CK335</f>
        <v>0</v>
      </c>
      <c r="M335" s="4"/>
    </row>
    <row r="336" spans="1:13" s="3" customFormat="1" ht="13.2">
      <c r="A336" s="12">
        <v>332</v>
      </c>
      <c r="B336" s="148">
        <f t="shared" si="21"/>
        <v>0</v>
      </c>
      <c r="C336" s="16"/>
      <c r="D336" s="17">
        <f t="shared" si="22"/>
        <v>0</v>
      </c>
      <c r="E336" s="18">
        <f t="shared" si="20"/>
        <v>0</v>
      </c>
      <c r="F336" s="275"/>
      <c r="G336" s="21"/>
      <c r="H336" s="276">
        <f t="shared" si="23"/>
        <v>0</v>
      </c>
      <c r="I336" s="21">
        <f>D336*'Déscriptions des trades'!CK336</f>
        <v>0</v>
      </c>
      <c r="M336" s="4"/>
    </row>
    <row r="337" spans="1:13" s="3" customFormat="1" ht="13.2">
      <c r="A337" s="12">
        <v>333</v>
      </c>
      <c r="B337" s="148">
        <f t="shared" si="21"/>
        <v>0</v>
      </c>
      <c r="C337" s="16"/>
      <c r="D337" s="17">
        <f t="shared" si="22"/>
        <v>0</v>
      </c>
      <c r="E337" s="18">
        <f t="shared" si="20"/>
        <v>0</v>
      </c>
      <c r="F337" s="275"/>
      <c r="G337" s="21"/>
      <c r="H337" s="276">
        <f t="shared" si="23"/>
        <v>0</v>
      </c>
      <c r="I337" s="21">
        <f>D337*'Déscriptions des trades'!CK337</f>
        <v>0</v>
      </c>
      <c r="M337" s="4"/>
    </row>
    <row r="338" spans="1:13" s="3" customFormat="1" ht="13.2">
      <c r="A338" s="12">
        <v>334</v>
      </c>
      <c r="B338" s="148">
        <f t="shared" si="21"/>
        <v>0</v>
      </c>
      <c r="C338" s="16"/>
      <c r="D338" s="17">
        <f t="shared" si="22"/>
        <v>0</v>
      </c>
      <c r="E338" s="18">
        <f t="shared" si="20"/>
        <v>0</v>
      </c>
      <c r="F338" s="275"/>
      <c r="G338" s="21"/>
      <c r="H338" s="276">
        <f t="shared" si="23"/>
        <v>0</v>
      </c>
      <c r="I338" s="21">
        <f>D338*'Déscriptions des trades'!CK338</f>
        <v>0</v>
      </c>
      <c r="M338" s="4"/>
    </row>
    <row r="339" spans="1:13" s="3" customFormat="1" ht="13.2">
      <c r="A339" s="12">
        <v>335</v>
      </c>
      <c r="B339" s="148">
        <f t="shared" si="21"/>
        <v>0</v>
      </c>
      <c r="C339" s="16"/>
      <c r="D339" s="17">
        <f t="shared" si="22"/>
        <v>0</v>
      </c>
      <c r="E339" s="18">
        <f t="shared" si="20"/>
        <v>0</v>
      </c>
      <c r="F339" s="275"/>
      <c r="G339" s="21"/>
      <c r="H339" s="276">
        <f t="shared" si="23"/>
        <v>0</v>
      </c>
      <c r="I339" s="21">
        <f>D339*'Déscriptions des trades'!CK339</f>
        <v>0</v>
      </c>
      <c r="M339" s="4"/>
    </row>
    <row r="340" spans="1:13" s="3" customFormat="1" ht="13.2">
      <c r="A340" s="12">
        <v>336</v>
      </c>
      <c r="B340" s="148">
        <f t="shared" si="21"/>
        <v>0</v>
      </c>
      <c r="C340" s="16"/>
      <c r="D340" s="17">
        <f t="shared" si="22"/>
        <v>0</v>
      </c>
      <c r="E340" s="18">
        <f t="shared" si="20"/>
        <v>0</v>
      </c>
      <c r="F340" s="275"/>
      <c r="G340" s="21"/>
      <c r="H340" s="276">
        <f t="shared" si="23"/>
        <v>0</v>
      </c>
      <c r="I340" s="21">
        <f>D340*'Déscriptions des trades'!CK340</f>
        <v>0</v>
      </c>
      <c r="M340" s="4"/>
    </row>
    <row r="341" spans="1:13" s="3" customFormat="1" ht="13.2">
      <c r="A341" s="12">
        <v>337</v>
      </c>
      <c r="B341" s="148">
        <f t="shared" si="21"/>
        <v>0</v>
      </c>
      <c r="C341" s="16"/>
      <c r="D341" s="17">
        <f t="shared" si="22"/>
        <v>0</v>
      </c>
      <c r="E341" s="18">
        <f t="shared" si="20"/>
        <v>0</v>
      </c>
      <c r="F341" s="275"/>
      <c r="G341" s="21"/>
      <c r="H341" s="276">
        <f t="shared" si="23"/>
        <v>0</v>
      </c>
      <c r="I341" s="21">
        <f>D341*'Déscriptions des trades'!CK341</f>
        <v>0</v>
      </c>
      <c r="M341" s="4"/>
    </row>
    <row r="342" spans="1:13" s="3" customFormat="1" ht="13.2">
      <c r="A342" s="12">
        <v>338</v>
      </c>
      <c r="B342" s="148">
        <f t="shared" si="21"/>
        <v>0</v>
      </c>
      <c r="C342" s="16"/>
      <c r="D342" s="17">
        <f t="shared" si="22"/>
        <v>0</v>
      </c>
      <c r="E342" s="18">
        <f t="shared" si="20"/>
        <v>0</v>
      </c>
      <c r="F342" s="275"/>
      <c r="G342" s="21"/>
      <c r="H342" s="276">
        <f t="shared" si="23"/>
        <v>0</v>
      </c>
      <c r="I342" s="21">
        <f>D342*'Déscriptions des trades'!CK342</f>
        <v>0</v>
      </c>
      <c r="M342" s="4"/>
    </row>
    <row r="343" spans="1:13" s="3" customFormat="1" ht="13.2">
      <c r="A343" s="12">
        <v>339</v>
      </c>
      <c r="B343" s="148">
        <f t="shared" si="21"/>
        <v>0</v>
      </c>
      <c r="C343" s="16"/>
      <c r="D343" s="17">
        <f t="shared" si="22"/>
        <v>0</v>
      </c>
      <c r="E343" s="18">
        <f t="shared" si="20"/>
        <v>0</v>
      </c>
      <c r="F343" s="275"/>
      <c r="G343" s="21"/>
      <c r="H343" s="276">
        <f t="shared" si="23"/>
        <v>0</v>
      </c>
      <c r="I343" s="21">
        <f>D343*'Déscriptions des trades'!CK343</f>
        <v>0</v>
      </c>
      <c r="M343" s="4"/>
    </row>
    <row r="344" spans="1:13" s="3" customFormat="1" ht="13.2">
      <c r="A344" s="12">
        <v>340</v>
      </c>
      <c r="B344" s="148">
        <f t="shared" si="21"/>
        <v>0</v>
      </c>
      <c r="C344" s="16"/>
      <c r="D344" s="17">
        <f t="shared" si="22"/>
        <v>0</v>
      </c>
      <c r="E344" s="18">
        <f t="shared" si="20"/>
        <v>0</v>
      </c>
      <c r="F344" s="275"/>
      <c r="G344" s="21"/>
      <c r="H344" s="276">
        <f t="shared" si="23"/>
        <v>0</v>
      </c>
      <c r="I344" s="21">
        <f>D344*'Déscriptions des trades'!CK344</f>
        <v>0</v>
      </c>
      <c r="M344" s="4"/>
    </row>
    <row r="345" spans="1:13" s="3" customFormat="1" ht="13.2">
      <c r="A345" s="12">
        <v>341</v>
      </c>
      <c r="B345" s="148">
        <f t="shared" si="21"/>
        <v>0</v>
      </c>
      <c r="C345" s="16"/>
      <c r="D345" s="17">
        <f t="shared" si="22"/>
        <v>0</v>
      </c>
      <c r="E345" s="18">
        <f t="shared" si="20"/>
        <v>0</v>
      </c>
      <c r="F345" s="275"/>
      <c r="G345" s="21"/>
      <c r="H345" s="276">
        <f t="shared" si="23"/>
        <v>0</v>
      </c>
      <c r="I345" s="21">
        <f>D345*'Déscriptions des trades'!CK345</f>
        <v>0</v>
      </c>
      <c r="M345" s="4"/>
    </row>
    <row r="346" spans="1:13" s="3" customFormat="1" ht="13.2">
      <c r="A346" s="12">
        <v>342</v>
      </c>
      <c r="B346" s="148">
        <f t="shared" si="21"/>
        <v>0</v>
      </c>
      <c r="C346" s="16"/>
      <c r="D346" s="17">
        <f t="shared" si="22"/>
        <v>0</v>
      </c>
      <c r="E346" s="18">
        <f t="shared" si="20"/>
        <v>0</v>
      </c>
      <c r="F346" s="275"/>
      <c r="G346" s="21"/>
      <c r="H346" s="276">
        <f t="shared" si="23"/>
        <v>0</v>
      </c>
      <c r="I346" s="21">
        <f>D346*'Déscriptions des trades'!CK346</f>
        <v>0</v>
      </c>
      <c r="M346" s="4"/>
    </row>
    <row r="347" spans="1:13" s="3" customFormat="1" ht="13.2">
      <c r="A347" s="12">
        <v>343</v>
      </c>
      <c r="B347" s="148">
        <f t="shared" si="21"/>
        <v>0</v>
      </c>
      <c r="C347" s="16"/>
      <c r="D347" s="17">
        <f t="shared" si="22"/>
        <v>0</v>
      </c>
      <c r="E347" s="18">
        <f t="shared" si="20"/>
        <v>0</v>
      </c>
      <c r="F347" s="275"/>
      <c r="G347" s="21"/>
      <c r="H347" s="276">
        <f t="shared" si="23"/>
        <v>0</v>
      </c>
      <c r="I347" s="21">
        <f>D347*'Déscriptions des trades'!CK347</f>
        <v>0</v>
      </c>
      <c r="M347" s="4"/>
    </row>
    <row r="348" spans="1:13" s="3" customFormat="1" ht="13.2">
      <c r="A348" s="12">
        <v>344</v>
      </c>
      <c r="B348" s="148">
        <f t="shared" si="21"/>
        <v>0</v>
      </c>
      <c r="C348" s="16"/>
      <c r="D348" s="17">
        <f t="shared" si="22"/>
        <v>0</v>
      </c>
      <c r="E348" s="18">
        <f t="shared" si="20"/>
        <v>0</v>
      </c>
      <c r="F348" s="275"/>
      <c r="G348" s="21"/>
      <c r="H348" s="276">
        <f t="shared" si="23"/>
        <v>0</v>
      </c>
      <c r="I348" s="21">
        <f>D348*'Déscriptions des trades'!CK348</f>
        <v>0</v>
      </c>
      <c r="M348" s="4"/>
    </row>
    <row r="349" spans="1:13" s="3" customFormat="1" ht="13.2">
      <c r="A349" s="12">
        <v>345</v>
      </c>
      <c r="B349" s="148">
        <f t="shared" si="21"/>
        <v>0</v>
      </c>
      <c r="C349" s="16"/>
      <c r="D349" s="17">
        <f t="shared" si="22"/>
        <v>0</v>
      </c>
      <c r="E349" s="18">
        <f t="shared" si="20"/>
        <v>0</v>
      </c>
      <c r="F349" s="275"/>
      <c r="G349" s="21"/>
      <c r="H349" s="276">
        <f t="shared" si="23"/>
        <v>0</v>
      </c>
      <c r="I349" s="21">
        <f>D349*'Déscriptions des trades'!CK349</f>
        <v>0</v>
      </c>
      <c r="M349" s="4"/>
    </row>
    <row r="350" spans="1:13" s="3" customFormat="1" ht="13.2">
      <c r="A350" s="12">
        <v>346</v>
      </c>
      <c r="B350" s="148">
        <f t="shared" si="21"/>
        <v>0</v>
      </c>
      <c r="C350" s="16"/>
      <c r="D350" s="17">
        <f t="shared" si="22"/>
        <v>0</v>
      </c>
      <c r="E350" s="18">
        <f t="shared" si="20"/>
        <v>0</v>
      </c>
      <c r="F350" s="275"/>
      <c r="G350" s="21"/>
      <c r="H350" s="276">
        <f t="shared" si="23"/>
        <v>0</v>
      </c>
      <c r="I350" s="21">
        <f>D350*'Déscriptions des trades'!CK350</f>
        <v>0</v>
      </c>
      <c r="M350" s="4"/>
    </row>
    <row r="351" spans="1:13" s="3" customFormat="1" ht="13.2">
      <c r="A351" s="12">
        <v>347</v>
      </c>
      <c r="B351" s="148">
        <f t="shared" si="21"/>
        <v>0</v>
      </c>
      <c r="C351" s="16"/>
      <c r="D351" s="17">
        <f t="shared" si="22"/>
        <v>0</v>
      </c>
      <c r="E351" s="18">
        <f t="shared" si="20"/>
        <v>0</v>
      </c>
      <c r="F351" s="275"/>
      <c r="G351" s="21"/>
      <c r="H351" s="276">
        <f t="shared" si="23"/>
        <v>0</v>
      </c>
      <c r="I351" s="21">
        <f>D351*'Déscriptions des trades'!CK351</f>
        <v>0</v>
      </c>
      <c r="M351" s="4"/>
    </row>
    <row r="352" spans="1:13" s="3" customFormat="1" ht="13.2">
      <c r="A352" s="12">
        <v>348</v>
      </c>
      <c r="B352" s="148">
        <f t="shared" si="21"/>
        <v>0</v>
      </c>
      <c r="C352" s="16"/>
      <c r="D352" s="17">
        <f t="shared" si="22"/>
        <v>0</v>
      </c>
      <c r="E352" s="18">
        <f t="shared" si="20"/>
        <v>0</v>
      </c>
      <c r="F352" s="275"/>
      <c r="G352" s="21"/>
      <c r="H352" s="276">
        <f t="shared" si="23"/>
        <v>0</v>
      </c>
      <c r="I352" s="21">
        <f>D352*'Déscriptions des trades'!CK352</f>
        <v>0</v>
      </c>
      <c r="M352" s="4"/>
    </row>
    <row r="353" spans="1:13" s="3" customFormat="1" ht="13.2">
      <c r="A353" s="12">
        <v>349</v>
      </c>
      <c r="B353" s="148">
        <f t="shared" si="21"/>
        <v>0</v>
      </c>
      <c r="C353" s="16"/>
      <c r="D353" s="17">
        <f t="shared" si="22"/>
        <v>0</v>
      </c>
      <c r="E353" s="18">
        <f t="shared" si="20"/>
        <v>0</v>
      </c>
      <c r="F353" s="275"/>
      <c r="G353" s="21"/>
      <c r="H353" s="276">
        <f t="shared" si="23"/>
        <v>0</v>
      </c>
      <c r="I353" s="21">
        <f>D353*'Déscriptions des trades'!CK353</f>
        <v>0</v>
      </c>
      <c r="M353" s="4"/>
    </row>
    <row r="354" spans="1:13" s="3" customFormat="1" ht="13.2">
      <c r="A354" s="12">
        <v>350</v>
      </c>
      <c r="B354" s="148">
        <f t="shared" si="21"/>
        <v>0</v>
      </c>
      <c r="C354" s="16"/>
      <c r="D354" s="17">
        <f t="shared" si="22"/>
        <v>0</v>
      </c>
      <c r="E354" s="18">
        <f t="shared" si="20"/>
        <v>0</v>
      </c>
      <c r="F354" s="275"/>
      <c r="G354" s="21"/>
      <c r="H354" s="276">
        <f t="shared" si="23"/>
        <v>0</v>
      </c>
      <c r="I354" s="21">
        <f>D354*'Déscriptions des trades'!CK354</f>
        <v>0</v>
      </c>
      <c r="M354" s="4"/>
    </row>
    <row r="355" spans="1:13" s="3" customFormat="1" ht="13.2">
      <c r="A355" s="12">
        <v>351</v>
      </c>
      <c r="B355" s="148">
        <f t="shared" si="21"/>
        <v>0</v>
      </c>
      <c r="C355" s="16"/>
      <c r="D355" s="17">
        <f t="shared" si="22"/>
        <v>0</v>
      </c>
      <c r="E355" s="18">
        <f t="shared" si="20"/>
        <v>0</v>
      </c>
      <c r="F355" s="275"/>
      <c r="G355" s="21"/>
      <c r="H355" s="276">
        <f t="shared" si="23"/>
        <v>0</v>
      </c>
      <c r="I355" s="21">
        <f>D355*'Déscriptions des trades'!CK355</f>
        <v>0</v>
      </c>
      <c r="M355" s="4"/>
    </row>
    <row r="356" spans="1:13" s="3" customFormat="1" ht="13.2">
      <c r="A356" s="12">
        <v>352</v>
      </c>
      <c r="B356" s="148">
        <f t="shared" si="21"/>
        <v>0</v>
      </c>
      <c r="C356" s="16"/>
      <c r="D356" s="17">
        <f t="shared" si="22"/>
        <v>0</v>
      </c>
      <c r="E356" s="18">
        <f t="shared" si="20"/>
        <v>0</v>
      </c>
      <c r="F356" s="275"/>
      <c r="G356" s="21"/>
      <c r="H356" s="276">
        <f t="shared" si="23"/>
        <v>0</v>
      </c>
      <c r="I356" s="21">
        <f>D356*'Déscriptions des trades'!CK356</f>
        <v>0</v>
      </c>
      <c r="M356" s="4"/>
    </row>
    <row r="357" spans="1:13" s="3" customFormat="1" ht="13.2">
      <c r="A357" s="12">
        <v>353</v>
      </c>
      <c r="B357" s="148">
        <f t="shared" si="21"/>
        <v>0</v>
      </c>
      <c r="C357" s="16"/>
      <c r="D357" s="17">
        <f t="shared" si="22"/>
        <v>0</v>
      </c>
      <c r="E357" s="18">
        <f t="shared" si="20"/>
        <v>0</v>
      </c>
      <c r="F357" s="275"/>
      <c r="G357" s="21"/>
      <c r="H357" s="276">
        <f t="shared" si="23"/>
        <v>0</v>
      </c>
      <c r="I357" s="21">
        <f>D357*'Déscriptions des trades'!CK357</f>
        <v>0</v>
      </c>
      <c r="M357" s="4"/>
    </row>
    <row r="358" spans="1:13" s="3" customFormat="1" ht="13.2">
      <c r="A358" s="12">
        <v>354</v>
      </c>
      <c r="B358" s="148">
        <f t="shared" si="21"/>
        <v>0</v>
      </c>
      <c r="C358" s="16"/>
      <c r="D358" s="17">
        <f t="shared" si="22"/>
        <v>0</v>
      </c>
      <c r="E358" s="18">
        <f t="shared" si="20"/>
        <v>0</v>
      </c>
      <c r="F358" s="275"/>
      <c r="G358" s="21"/>
      <c r="H358" s="276">
        <f t="shared" si="23"/>
        <v>0</v>
      </c>
      <c r="I358" s="21">
        <f>D358*'Déscriptions des trades'!CK358</f>
        <v>0</v>
      </c>
      <c r="M358" s="4"/>
    </row>
    <row r="359" spans="1:13" s="3" customFormat="1" ht="13.2">
      <c r="A359" s="12">
        <v>355</v>
      </c>
      <c r="B359" s="148">
        <f t="shared" si="21"/>
        <v>0</v>
      </c>
      <c r="C359" s="16"/>
      <c r="D359" s="17">
        <f t="shared" si="22"/>
        <v>0</v>
      </c>
      <c r="E359" s="18">
        <f t="shared" si="20"/>
        <v>0</v>
      </c>
      <c r="F359" s="275"/>
      <c r="G359" s="21"/>
      <c r="H359" s="276">
        <f t="shared" si="23"/>
        <v>0</v>
      </c>
      <c r="I359" s="21">
        <f>D359*'Déscriptions des trades'!CK359</f>
        <v>0</v>
      </c>
      <c r="M359" s="4"/>
    </row>
    <row r="360" spans="1:13" s="3" customFormat="1" ht="13.2">
      <c r="A360" s="12">
        <v>356</v>
      </c>
      <c r="B360" s="148">
        <f t="shared" si="21"/>
        <v>0</v>
      </c>
      <c r="C360" s="16"/>
      <c r="D360" s="17">
        <f t="shared" si="22"/>
        <v>0</v>
      </c>
      <c r="E360" s="18">
        <f t="shared" si="20"/>
        <v>0</v>
      </c>
      <c r="F360" s="275"/>
      <c r="G360" s="21"/>
      <c r="H360" s="276">
        <f t="shared" si="23"/>
        <v>0</v>
      </c>
      <c r="I360" s="21">
        <f>D360*'Déscriptions des trades'!CK360</f>
        <v>0</v>
      </c>
      <c r="M360" s="4"/>
    </row>
    <row r="361" spans="1:13" s="3" customFormat="1" ht="13.2">
      <c r="A361" s="12">
        <v>357</v>
      </c>
      <c r="B361" s="148">
        <f t="shared" si="21"/>
        <v>0</v>
      </c>
      <c r="C361" s="16"/>
      <c r="D361" s="17">
        <f t="shared" si="22"/>
        <v>0</v>
      </c>
      <c r="E361" s="18">
        <f t="shared" si="20"/>
        <v>0</v>
      </c>
      <c r="F361" s="275"/>
      <c r="G361" s="21"/>
      <c r="H361" s="276">
        <f t="shared" si="23"/>
        <v>0</v>
      </c>
      <c r="I361" s="21">
        <f>D361*'Déscriptions des trades'!CK361</f>
        <v>0</v>
      </c>
      <c r="M361" s="4"/>
    </row>
    <row r="362" spans="1:13" s="3" customFormat="1" ht="13.2">
      <c r="A362" s="12">
        <v>358</v>
      </c>
      <c r="B362" s="148">
        <f t="shared" si="21"/>
        <v>0</v>
      </c>
      <c r="C362" s="16"/>
      <c r="D362" s="17">
        <f t="shared" si="22"/>
        <v>0</v>
      </c>
      <c r="E362" s="18">
        <f t="shared" si="20"/>
        <v>0</v>
      </c>
      <c r="F362" s="275"/>
      <c r="G362" s="21"/>
      <c r="H362" s="276">
        <f t="shared" si="23"/>
        <v>0</v>
      </c>
      <c r="I362" s="21">
        <f>D362*'Déscriptions des trades'!CK362</f>
        <v>0</v>
      </c>
      <c r="M362" s="4"/>
    </row>
    <row r="363" spans="1:13" s="3" customFormat="1" ht="13.2">
      <c r="A363" s="12">
        <v>359</v>
      </c>
      <c r="B363" s="148">
        <f t="shared" si="21"/>
        <v>0</v>
      </c>
      <c r="C363" s="16"/>
      <c r="D363" s="17">
        <f t="shared" si="22"/>
        <v>0</v>
      </c>
      <c r="E363" s="18">
        <f t="shared" si="20"/>
        <v>0</v>
      </c>
      <c r="F363" s="275"/>
      <c r="G363" s="21"/>
      <c r="H363" s="276">
        <f t="shared" si="23"/>
        <v>0</v>
      </c>
      <c r="I363" s="21">
        <f>D363*'Déscriptions des trades'!CK363</f>
        <v>0</v>
      </c>
      <c r="M363" s="4"/>
    </row>
    <row r="364" spans="1:13" s="3" customFormat="1" ht="13.2">
      <c r="A364" s="12">
        <v>360</v>
      </c>
      <c r="B364" s="148">
        <f t="shared" si="21"/>
        <v>0</v>
      </c>
      <c r="C364" s="16"/>
      <c r="D364" s="17">
        <f t="shared" si="22"/>
        <v>0</v>
      </c>
      <c r="E364" s="18">
        <f t="shared" si="20"/>
        <v>0</v>
      </c>
      <c r="F364" s="275"/>
      <c r="G364" s="21"/>
      <c r="H364" s="276">
        <f t="shared" si="23"/>
        <v>0</v>
      </c>
      <c r="I364" s="21">
        <f>D364*'Déscriptions des trades'!CK364</f>
        <v>0</v>
      </c>
      <c r="M364" s="4"/>
    </row>
    <row r="365" spans="1:13" s="3" customFormat="1" ht="13.2">
      <c r="A365" s="12">
        <v>361</v>
      </c>
      <c r="B365" s="148">
        <f t="shared" si="21"/>
        <v>0</v>
      </c>
      <c r="C365" s="16"/>
      <c r="D365" s="17">
        <f t="shared" si="22"/>
        <v>0</v>
      </c>
      <c r="E365" s="18">
        <f t="shared" si="20"/>
        <v>0</v>
      </c>
      <c r="F365" s="275"/>
      <c r="G365" s="21"/>
      <c r="H365" s="276">
        <f t="shared" si="23"/>
        <v>0</v>
      </c>
      <c r="I365" s="21">
        <f>D365*'Déscriptions des trades'!CK365</f>
        <v>0</v>
      </c>
      <c r="M365" s="4"/>
    </row>
    <row r="366" spans="1:13" s="3" customFormat="1" ht="13.2">
      <c r="A366" s="12">
        <v>362</v>
      </c>
      <c r="B366" s="148">
        <f t="shared" si="21"/>
        <v>0</v>
      </c>
      <c r="C366" s="16"/>
      <c r="D366" s="17">
        <f t="shared" si="22"/>
        <v>0</v>
      </c>
      <c r="E366" s="18">
        <f t="shared" si="20"/>
        <v>0</v>
      </c>
      <c r="F366" s="275"/>
      <c r="G366" s="21"/>
      <c r="H366" s="276">
        <f t="shared" si="23"/>
        <v>0</v>
      </c>
      <c r="I366" s="21">
        <f>D366*'Déscriptions des trades'!CK366</f>
        <v>0</v>
      </c>
      <c r="M366" s="4"/>
    </row>
    <row r="367" spans="1:13" s="3" customFormat="1" ht="13.2">
      <c r="A367" s="12">
        <v>363</v>
      </c>
      <c r="B367" s="148">
        <f t="shared" si="21"/>
        <v>0</v>
      </c>
      <c r="C367" s="16"/>
      <c r="D367" s="17">
        <f t="shared" si="22"/>
        <v>0</v>
      </c>
      <c r="E367" s="18">
        <f t="shared" si="20"/>
        <v>0</v>
      </c>
      <c r="F367" s="275"/>
      <c r="G367" s="21"/>
      <c r="H367" s="276">
        <f t="shared" si="23"/>
        <v>0</v>
      </c>
      <c r="I367" s="21">
        <f>D367*'Déscriptions des trades'!CK367</f>
        <v>0</v>
      </c>
      <c r="M367" s="4"/>
    </row>
    <row r="368" spans="1:13" s="3" customFormat="1" ht="13.2">
      <c r="A368" s="12">
        <v>364</v>
      </c>
      <c r="B368" s="148">
        <f t="shared" si="21"/>
        <v>0</v>
      </c>
      <c r="C368" s="16"/>
      <c r="D368" s="17">
        <f t="shared" si="22"/>
        <v>0</v>
      </c>
      <c r="E368" s="18">
        <f t="shared" si="20"/>
        <v>0</v>
      </c>
      <c r="F368" s="275"/>
      <c r="G368" s="21"/>
      <c r="H368" s="276">
        <f t="shared" si="23"/>
        <v>0</v>
      </c>
      <c r="I368" s="21">
        <f>D368*'Déscriptions des trades'!CK368</f>
        <v>0</v>
      </c>
      <c r="M368" s="4"/>
    </row>
    <row r="369" spans="1:13" s="3" customFormat="1" ht="13.2">
      <c r="A369" s="12">
        <v>365</v>
      </c>
      <c r="B369" s="148">
        <f t="shared" si="21"/>
        <v>0</v>
      </c>
      <c r="C369" s="16"/>
      <c r="D369" s="17">
        <f t="shared" si="22"/>
        <v>0</v>
      </c>
      <c r="E369" s="18">
        <f t="shared" si="20"/>
        <v>0</v>
      </c>
      <c r="F369" s="275"/>
      <c r="G369" s="21"/>
      <c r="H369" s="276">
        <f t="shared" si="23"/>
        <v>0</v>
      </c>
      <c r="I369" s="21">
        <f>D369*'Déscriptions des trades'!CK369</f>
        <v>0</v>
      </c>
      <c r="M369" s="4"/>
    </row>
    <row r="370" spans="1:13" s="3" customFormat="1" ht="13.2">
      <c r="A370" s="12">
        <v>366</v>
      </c>
      <c r="B370" s="148">
        <f t="shared" si="21"/>
        <v>0</v>
      </c>
      <c r="C370" s="16"/>
      <c r="D370" s="17">
        <f t="shared" si="22"/>
        <v>0</v>
      </c>
      <c r="E370" s="18">
        <f t="shared" si="20"/>
        <v>0</v>
      </c>
      <c r="F370" s="275"/>
      <c r="G370" s="21"/>
      <c r="H370" s="276">
        <f t="shared" si="23"/>
        <v>0</v>
      </c>
      <c r="I370" s="21">
        <f>D370*'Déscriptions des trades'!CK370</f>
        <v>0</v>
      </c>
      <c r="M370" s="4"/>
    </row>
    <row r="371" spans="1:13" s="3" customFormat="1" ht="13.2">
      <c r="A371" s="12">
        <v>367</v>
      </c>
      <c r="B371" s="148">
        <f t="shared" si="21"/>
        <v>0</v>
      </c>
      <c r="C371" s="16"/>
      <c r="D371" s="17">
        <f t="shared" si="22"/>
        <v>0</v>
      </c>
      <c r="E371" s="18">
        <f t="shared" si="20"/>
        <v>0</v>
      </c>
      <c r="F371" s="275"/>
      <c r="G371" s="21"/>
      <c r="H371" s="276">
        <f t="shared" si="23"/>
        <v>0</v>
      </c>
      <c r="I371" s="21">
        <f>D371*'Déscriptions des trades'!CK371</f>
        <v>0</v>
      </c>
      <c r="M371" s="4"/>
    </row>
    <row r="372" spans="1:13" s="3" customFormat="1" ht="13.2">
      <c r="A372" s="12">
        <v>368</v>
      </c>
      <c r="B372" s="148">
        <f t="shared" si="21"/>
        <v>0</v>
      </c>
      <c r="C372" s="16"/>
      <c r="D372" s="17">
        <f t="shared" si="22"/>
        <v>0</v>
      </c>
      <c r="E372" s="18">
        <f t="shared" si="20"/>
        <v>0</v>
      </c>
      <c r="F372" s="275"/>
      <c r="G372" s="21"/>
      <c r="H372" s="276">
        <f t="shared" si="23"/>
        <v>0</v>
      </c>
      <c r="I372" s="21">
        <f>D372*'Déscriptions des trades'!CK372</f>
        <v>0</v>
      </c>
      <c r="M372" s="4"/>
    </row>
    <row r="373" spans="1:13" s="3" customFormat="1" ht="13.2">
      <c r="A373" s="12">
        <v>369</v>
      </c>
      <c r="B373" s="148">
        <f t="shared" si="21"/>
        <v>0</v>
      </c>
      <c r="C373" s="16"/>
      <c r="D373" s="17">
        <f t="shared" si="22"/>
        <v>0</v>
      </c>
      <c r="E373" s="18">
        <f t="shared" si="20"/>
        <v>0</v>
      </c>
      <c r="F373" s="275"/>
      <c r="G373" s="21"/>
      <c r="H373" s="276">
        <f t="shared" si="23"/>
        <v>0</v>
      </c>
      <c r="I373" s="21">
        <f>D373*'Déscriptions des trades'!CK373</f>
        <v>0</v>
      </c>
      <c r="M373" s="4"/>
    </row>
    <row r="374" spans="1:13" s="3" customFormat="1" ht="13.2">
      <c r="A374" s="12">
        <v>370</v>
      </c>
      <c r="B374" s="148">
        <f t="shared" si="21"/>
        <v>0</v>
      </c>
      <c r="C374" s="16"/>
      <c r="D374" s="17">
        <f t="shared" si="22"/>
        <v>0</v>
      </c>
      <c r="E374" s="18">
        <f t="shared" si="20"/>
        <v>0</v>
      </c>
      <c r="F374" s="275"/>
      <c r="G374" s="21"/>
      <c r="H374" s="276">
        <f t="shared" si="23"/>
        <v>0</v>
      </c>
      <c r="I374" s="21">
        <f>D374*'Déscriptions des trades'!CK374</f>
        <v>0</v>
      </c>
      <c r="M374" s="4"/>
    </row>
    <row r="375" spans="1:13" s="3" customFormat="1" ht="13.2">
      <c r="A375" s="12">
        <v>371</v>
      </c>
      <c r="B375" s="148">
        <f t="shared" si="21"/>
        <v>0</v>
      </c>
      <c r="C375" s="16"/>
      <c r="D375" s="17">
        <f t="shared" si="22"/>
        <v>0</v>
      </c>
      <c r="E375" s="18">
        <f t="shared" si="20"/>
        <v>0</v>
      </c>
      <c r="F375" s="275"/>
      <c r="G375" s="21"/>
      <c r="H375" s="276">
        <f t="shared" si="23"/>
        <v>0</v>
      </c>
      <c r="I375" s="21">
        <f>D375*'Déscriptions des trades'!CK375</f>
        <v>0</v>
      </c>
      <c r="M375" s="4"/>
    </row>
    <row r="376" spans="1:13" s="3" customFormat="1" ht="13.2">
      <c r="A376" s="12">
        <v>372</v>
      </c>
      <c r="B376" s="148">
        <f t="shared" si="21"/>
        <v>0</v>
      </c>
      <c r="C376" s="16"/>
      <c r="D376" s="17">
        <f t="shared" si="22"/>
        <v>0</v>
      </c>
      <c r="E376" s="18">
        <f t="shared" si="20"/>
        <v>0</v>
      </c>
      <c r="F376" s="275"/>
      <c r="G376" s="21"/>
      <c r="H376" s="276">
        <f t="shared" si="23"/>
        <v>0</v>
      </c>
      <c r="I376" s="21">
        <f>D376*'Déscriptions des trades'!CK376</f>
        <v>0</v>
      </c>
      <c r="M376" s="4"/>
    </row>
    <row r="377" spans="1:13" s="3" customFormat="1" ht="13.2">
      <c r="A377" s="12">
        <v>373</v>
      </c>
      <c r="B377" s="148">
        <f t="shared" si="21"/>
        <v>0</v>
      </c>
      <c r="C377" s="16"/>
      <c r="D377" s="17">
        <f t="shared" si="22"/>
        <v>0</v>
      </c>
      <c r="E377" s="18">
        <f t="shared" si="20"/>
        <v>0</v>
      </c>
      <c r="F377" s="275"/>
      <c r="G377" s="21"/>
      <c r="H377" s="276">
        <f t="shared" si="23"/>
        <v>0</v>
      </c>
      <c r="I377" s="21">
        <f>D377*'Déscriptions des trades'!CK377</f>
        <v>0</v>
      </c>
      <c r="M377" s="4"/>
    </row>
    <row r="378" spans="1:13" s="3" customFormat="1" ht="13.2">
      <c r="A378" s="12">
        <v>374</v>
      </c>
      <c r="B378" s="148">
        <f t="shared" si="21"/>
        <v>0</v>
      </c>
      <c r="C378" s="16"/>
      <c r="D378" s="17">
        <f t="shared" si="22"/>
        <v>0</v>
      </c>
      <c r="E378" s="18">
        <f t="shared" si="20"/>
        <v>0</v>
      </c>
      <c r="F378" s="275"/>
      <c r="G378" s="21"/>
      <c r="H378" s="276">
        <f t="shared" si="23"/>
        <v>0</v>
      </c>
      <c r="I378" s="21">
        <f>D378*'Déscriptions des trades'!CK378</f>
        <v>0</v>
      </c>
      <c r="M378" s="4"/>
    </row>
    <row r="379" spans="1:13" s="3" customFormat="1" ht="13.2">
      <c r="A379" s="12">
        <v>375</v>
      </c>
      <c r="B379" s="148">
        <f t="shared" si="21"/>
        <v>0</v>
      </c>
      <c r="C379" s="16"/>
      <c r="D379" s="17">
        <f t="shared" si="22"/>
        <v>0</v>
      </c>
      <c r="E379" s="18">
        <f t="shared" si="20"/>
        <v>0</v>
      </c>
      <c r="F379" s="275"/>
      <c r="G379" s="21"/>
      <c r="H379" s="276">
        <f t="shared" si="23"/>
        <v>0</v>
      </c>
      <c r="I379" s="21">
        <f>D379*'Déscriptions des trades'!CK379</f>
        <v>0</v>
      </c>
      <c r="M379" s="4"/>
    </row>
    <row r="380" spans="1:13" s="3" customFormat="1" ht="13.2">
      <c r="A380" s="12">
        <v>376</v>
      </c>
      <c r="B380" s="148">
        <f t="shared" si="21"/>
        <v>0</v>
      </c>
      <c r="C380" s="16"/>
      <c r="D380" s="17">
        <f t="shared" si="22"/>
        <v>0</v>
      </c>
      <c r="E380" s="18">
        <f t="shared" si="20"/>
        <v>0</v>
      </c>
      <c r="F380" s="275"/>
      <c r="G380" s="21"/>
      <c r="H380" s="276">
        <f t="shared" si="23"/>
        <v>0</v>
      </c>
      <c r="I380" s="21">
        <f>D380*'Déscriptions des trades'!CK380</f>
        <v>0</v>
      </c>
      <c r="M380" s="4"/>
    </row>
    <row r="381" spans="1:13" s="3" customFormat="1" ht="13.2">
      <c r="A381" s="12">
        <v>377</v>
      </c>
      <c r="B381" s="148">
        <f t="shared" si="21"/>
        <v>0</v>
      </c>
      <c r="C381" s="16"/>
      <c r="D381" s="17">
        <f t="shared" si="22"/>
        <v>0</v>
      </c>
      <c r="E381" s="18">
        <f t="shared" si="20"/>
        <v>0</v>
      </c>
      <c r="F381" s="275"/>
      <c r="G381" s="21"/>
      <c r="H381" s="276">
        <f t="shared" si="23"/>
        <v>0</v>
      </c>
      <c r="I381" s="21">
        <f>D381*'Déscriptions des trades'!CK381</f>
        <v>0</v>
      </c>
      <c r="M381" s="4"/>
    </row>
    <row r="382" spans="1:13" s="3" customFormat="1" ht="13.2">
      <c r="A382" s="12">
        <v>378</v>
      </c>
      <c r="B382" s="148">
        <f t="shared" si="21"/>
        <v>0</v>
      </c>
      <c r="C382" s="16"/>
      <c r="D382" s="17">
        <f t="shared" si="22"/>
        <v>0</v>
      </c>
      <c r="E382" s="18">
        <f t="shared" si="20"/>
        <v>0</v>
      </c>
      <c r="F382" s="275"/>
      <c r="G382" s="21"/>
      <c r="H382" s="276">
        <f t="shared" si="23"/>
        <v>0</v>
      </c>
      <c r="I382" s="21">
        <f>D382*'Déscriptions des trades'!CK382</f>
        <v>0</v>
      </c>
      <c r="M382" s="4"/>
    </row>
    <row r="383" spans="1:13" s="3" customFormat="1" ht="13.2">
      <c r="A383" s="12">
        <v>379</v>
      </c>
      <c r="B383" s="148">
        <f t="shared" si="21"/>
        <v>0</v>
      </c>
      <c r="C383" s="16"/>
      <c r="D383" s="17">
        <f t="shared" si="22"/>
        <v>0</v>
      </c>
      <c r="E383" s="18">
        <f t="shared" si="20"/>
        <v>0</v>
      </c>
      <c r="F383" s="275"/>
      <c r="G383" s="21"/>
      <c r="H383" s="276">
        <f t="shared" si="23"/>
        <v>0</v>
      </c>
      <c r="I383" s="21">
        <f>D383*'Déscriptions des trades'!CK383</f>
        <v>0</v>
      </c>
      <c r="M383" s="4"/>
    </row>
    <row r="384" spans="1:13" s="3" customFormat="1" ht="13.2">
      <c r="A384" s="12">
        <v>380</v>
      </c>
      <c r="B384" s="148">
        <f t="shared" si="21"/>
        <v>0</v>
      </c>
      <c r="C384" s="16"/>
      <c r="D384" s="17">
        <f t="shared" si="22"/>
        <v>0</v>
      </c>
      <c r="E384" s="18">
        <f t="shared" si="20"/>
        <v>0</v>
      </c>
      <c r="F384" s="275"/>
      <c r="G384" s="21"/>
      <c r="H384" s="276">
        <f t="shared" si="23"/>
        <v>0</v>
      </c>
      <c r="I384" s="21">
        <f>D384*'Déscriptions des trades'!CK384</f>
        <v>0</v>
      </c>
      <c r="M384" s="4"/>
    </row>
    <row r="385" spans="1:13" s="3" customFormat="1" ht="13.2">
      <c r="A385" s="12">
        <v>381</v>
      </c>
      <c r="B385" s="148">
        <f t="shared" si="21"/>
        <v>0</v>
      </c>
      <c r="C385" s="16"/>
      <c r="D385" s="17">
        <f t="shared" si="22"/>
        <v>0</v>
      </c>
      <c r="E385" s="18">
        <f t="shared" si="20"/>
        <v>0</v>
      </c>
      <c r="F385" s="275"/>
      <c r="G385" s="21"/>
      <c r="H385" s="276">
        <f t="shared" si="23"/>
        <v>0</v>
      </c>
      <c r="I385" s="21">
        <f>D385*'Déscriptions des trades'!CK385</f>
        <v>0</v>
      </c>
      <c r="M385" s="4"/>
    </row>
    <row r="386" spans="1:13" s="3" customFormat="1" ht="13.2">
      <c r="A386" s="12">
        <v>382</v>
      </c>
      <c r="B386" s="148">
        <f t="shared" si="21"/>
        <v>0</v>
      </c>
      <c r="C386" s="16"/>
      <c r="D386" s="17">
        <f t="shared" si="22"/>
        <v>0</v>
      </c>
      <c r="E386" s="18">
        <f t="shared" si="20"/>
        <v>0</v>
      </c>
      <c r="F386" s="275"/>
      <c r="G386" s="21"/>
      <c r="H386" s="276">
        <f t="shared" si="23"/>
        <v>0</v>
      </c>
      <c r="I386" s="21">
        <f>D386*'Déscriptions des trades'!CK386</f>
        <v>0</v>
      </c>
      <c r="M386" s="4"/>
    </row>
    <row r="387" spans="1:13" s="3" customFormat="1" ht="13.2">
      <c r="A387" s="12">
        <v>383</v>
      </c>
      <c r="B387" s="148">
        <f t="shared" si="21"/>
        <v>0</v>
      </c>
      <c r="C387" s="16"/>
      <c r="D387" s="17">
        <f t="shared" si="22"/>
        <v>0</v>
      </c>
      <c r="E387" s="18">
        <f t="shared" si="20"/>
        <v>0</v>
      </c>
      <c r="F387" s="275"/>
      <c r="G387" s="21"/>
      <c r="H387" s="276">
        <f t="shared" si="23"/>
        <v>0</v>
      </c>
      <c r="I387" s="21">
        <f>D387*'Déscriptions des trades'!CK387</f>
        <v>0</v>
      </c>
      <c r="M387" s="4"/>
    </row>
    <row r="388" spans="1:13" s="3" customFormat="1" ht="13.2">
      <c r="A388" s="12">
        <v>384</v>
      </c>
      <c r="B388" s="148">
        <f t="shared" si="21"/>
        <v>0</v>
      </c>
      <c r="C388" s="16"/>
      <c r="D388" s="17">
        <f t="shared" si="22"/>
        <v>0</v>
      </c>
      <c r="E388" s="18">
        <f t="shared" si="20"/>
        <v>0</v>
      </c>
      <c r="F388" s="275"/>
      <c r="G388" s="21"/>
      <c r="H388" s="276">
        <f t="shared" si="23"/>
        <v>0</v>
      </c>
      <c r="I388" s="21">
        <f>D388*'Déscriptions des trades'!CK388</f>
        <v>0</v>
      </c>
      <c r="M388" s="4"/>
    </row>
    <row r="389" spans="1:13" s="3" customFormat="1" ht="13.2">
      <c r="A389" s="12">
        <v>385</v>
      </c>
      <c r="B389" s="148">
        <f t="shared" si="21"/>
        <v>0</v>
      </c>
      <c r="C389" s="16"/>
      <c r="D389" s="17">
        <f t="shared" si="22"/>
        <v>0</v>
      </c>
      <c r="E389" s="18">
        <f t="shared" ref="E389:E452" si="24">B389*D389</f>
        <v>0</v>
      </c>
      <c r="F389" s="275"/>
      <c r="G389" s="21"/>
      <c r="H389" s="276">
        <f t="shared" si="23"/>
        <v>0</v>
      </c>
      <c r="I389" s="21">
        <f>D389*'Déscriptions des trades'!CK389</f>
        <v>0</v>
      </c>
      <c r="M389" s="4"/>
    </row>
    <row r="390" spans="1:13" s="3" customFormat="1" ht="13.2">
      <c r="A390" s="12">
        <v>386</v>
      </c>
      <c r="B390" s="148">
        <f t="shared" ref="B390:B453" si="25">E389+B389</f>
        <v>0</v>
      </c>
      <c r="C390" s="16"/>
      <c r="D390" s="17">
        <f t="shared" ref="D390:D453" si="26">D389</f>
        <v>0</v>
      </c>
      <c r="E390" s="18">
        <f t="shared" si="24"/>
        <v>0</v>
      </c>
      <c r="F390" s="275"/>
      <c r="G390" s="21"/>
      <c r="H390" s="276">
        <f t="shared" ref="H390:H453" si="27">H389</f>
        <v>0</v>
      </c>
      <c r="I390" s="21">
        <f>D390*'Déscriptions des trades'!CK390</f>
        <v>0</v>
      </c>
      <c r="M390" s="4"/>
    </row>
    <row r="391" spans="1:13" s="3" customFormat="1" ht="13.2">
      <c r="A391" s="12">
        <v>387</v>
      </c>
      <c r="B391" s="148">
        <f t="shared" si="25"/>
        <v>0</v>
      </c>
      <c r="C391" s="16"/>
      <c r="D391" s="17">
        <f t="shared" si="26"/>
        <v>0</v>
      </c>
      <c r="E391" s="18">
        <f t="shared" si="24"/>
        <v>0</v>
      </c>
      <c r="F391" s="275"/>
      <c r="G391" s="21"/>
      <c r="H391" s="276">
        <f t="shared" si="27"/>
        <v>0</v>
      </c>
      <c r="I391" s="21">
        <f>D391*'Déscriptions des trades'!CK391</f>
        <v>0</v>
      </c>
      <c r="M391" s="4"/>
    </row>
    <row r="392" spans="1:13" s="3" customFormat="1" ht="13.2">
      <c r="A392" s="12">
        <v>388</v>
      </c>
      <c r="B392" s="148">
        <f t="shared" si="25"/>
        <v>0</v>
      </c>
      <c r="C392" s="16"/>
      <c r="D392" s="17">
        <f t="shared" si="26"/>
        <v>0</v>
      </c>
      <c r="E392" s="18">
        <f t="shared" si="24"/>
        <v>0</v>
      </c>
      <c r="F392" s="275"/>
      <c r="G392" s="21"/>
      <c r="H392" s="276">
        <f t="shared" si="27"/>
        <v>0</v>
      </c>
      <c r="I392" s="21">
        <f>D392*'Déscriptions des trades'!CK392</f>
        <v>0</v>
      </c>
      <c r="M392" s="4"/>
    </row>
    <row r="393" spans="1:13" s="3" customFormat="1" ht="13.2">
      <c r="A393" s="12">
        <v>389</v>
      </c>
      <c r="B393" s="148">
        <f t="shared" si="25"/>
        <v>0</v>
      </c>
      <c r="C393" s="16"/>
      <c r="D393" s="17">
        <f t="shared" si="26"/>
        <v>0</v>
      </c>
      <c r="E393" s="18">
        <f t="shared" si="24"/>
        <v>0</v>
      </c>
      <c r="F393" s="275"/>
      <c r="G393" s="21"/>
      <c r="H393" s="276">
        <f t="shared" si="27"/>
        <v>0</v>
      </c>
      <c r="I393" s="21">
        <f>D393*'Déscriptions des trades'!CK393</f>
        <v>0</v>
      </c>
      <c r="M393" s="4"/>
    </row>
    <row r="394" spans="1:13" s="3" customFormat="1" ht="13.2">
      <c r="A394" s="12">
        <v>390</v>
      </c>
      <c r="B394" s="148">
        <f t="shared" si="25"/>
        <v>0</v>
      </c>
      <c r="C394" s="16"/>
      <c r="D394" s="17">
        <f t="shared" si="26"/>
        <v>0</v>
      </c>
      <c r="E394" s="18">
        <f t="shared" si="24"/>
        <v>0</v>
      </c>
      <c r="F394" s="275"/>
      <c r="G394" s="21"/>
      <c r="H394" s="276">
        <f t="shared" si="27"/>
        <v>0</v>
      </c>
      <c r="I394" s="21">
        <f>D394*'Déscriptions des trades'!CK394</f>
        <v>0</v>
      </c>
      <c r="M394" s="4"/>
    </row>
    <row r="395" spans="1:13" s="3" customFormat="1" ht="13.2">
      <c r="A395" s="12">
        <v>391</v>
      </c>
      <c r="B395" s="148">
        <f t="shared" si="25"/>
        <v>0</v>
      </c>
      <c r="C395" s="16"/>
      <c r="D395" s="17">
        <f t="shared" si="26"/>
        <v>0</v>
      </c>
      <c r="E395" s="18">
        <f t="shared" si="24"/>
        <v>0</v>
      </c>
      <c r="F395" s="275"/>
      <c r="G395" s="21"/>
      <c r="H395" s="276">
        <f t="shared" si="27"/>
        <v>0</v>
      </c>
      <c r="I395" s="21">
        <f>D395*'Déscriptions des trades'!CK395</f>
        <v>0</v>
      </c>
      <c r="M395" s="4"/>
    </row>
    <row r="396" spans="1:13" s="3" customFormat="1" ht="13.2">
      <c r="A396" s="12">
        <v>392</v>
      </c>
      <c r="B396" s="148">
        <f t="shared" si="25"/>
        <v>0</v>
      </c>
      <c r="C396" s="16"/>
      <c r="D396" s="17">
        <f t="shared" si="26"/>
        <v>0</v>
      </c>
      <c r="E396" s="18">
        <f t="shared" si="24"/>
        <v>0</v>
      </c>
      <c r="F396" s="275"/>
      <c r="G396" s="21"/>
      <c r="H396" s="276">
        <f t="shared" si="27"/>
        <v>0</v>
      </c>
      <c r="I396" s="21">
        <f>D396*'Déscriptions des trades'!CK396</f>
        <v>0</v>
      </c>
      <c r="M396" s="4"/>
    </row>
    <row r="397" spans="1:13" s="3" customFormat="1" ht="13.2">
      <c r="A397" s="12">
        <v>393</v>
      </c>
      <c r="B397" s="148">
        <f t="shared" si="25"/>
        <v>0</v>
      </c>
      <c r="C397" s="16"/>
      <c r="D397" s="17">
        <f t="shared" si="26"/>
        <v>0</v>
      </c>
      <c r="E397" s="18">
        <f t="shared" si="24"/>
        <v>0</v>
      </c>
      <c r="F397" s="275"/>
      <c r="G397" s="21"/>
      <c r="H397" s="276">
        <f t="shared" si="27"/>
        <v>0</v>
      </c>
      <c r="I397" s="21">
        <f>D397*'Déscriptions des trades'!CK397</f>
        <v>0</v>
      </c>
      <c r="M397" s="4"/>
    </row>
    <row r="398" spans="1:13" s="3" customFormat="1" ht="13.2">
      <c r="A398" s="12">
        <v>394</v>
      </c>
      <c r="B398" s="148">
        <f t="shared" si="25"/>
        <v>0</v>
      </c>
      <c r="C398" s="16"/>
      <c r="D398" s="17">
        <f t="shared" si="26"/>
        <v>0</v>
      </c>
      <c r="E398" s="18">
        <f t="shared" si="24"/>
        <v>0</v>
      </c>
      <c r="F398" s="275"/>
      <c r="G398" s="21"/>
      <c r="H398" s="276">
        <f t="shared" si="27"/>
        <v>0</v>
      </c>
      <c r="I398" s="21">
        <f>D398*'Déscriptions des trades'!CK398</f>
        <v>0</v>
      </c>
      <c r="M398" s="4"/>
    </row>
    <row r="399" spans="1:13" s="3" customFormat="1" ht="13.2">
      <c r="A399" s="12">
        <v>395</v>
      </c>
      <c r="B399" s="148">
        <f t="shared" si="25"/>
        <v>0</v>
      </c>
      <c r="C399" s="16"/>
      <c r="D399" s="17">
        <f t="shared" si="26"/>
        <v>0</v>
      </c>
      <c r="E399" s="18">
        <f t="shared" si="24"/>
        <v>0</v>
      </c>
      <c r="F399" s="275"/>
      <c r="G399" s="21"/>
      <c r="H399" s="276">
        <f t="shared" si="27"/>
        <v>0</v>
      </c>
      <c r="I399" s="21">
        <f>D399*'Déscriptions des trades'!CK399</f>
        <v>0</v>
      </c>
      <c r="M399" s="4"/>
    </row>
    <row r="400" spans="1:13" s="3" customFormat="1" ht="13.2">
      <c r="A400" s="12">
        <v>396</v>
      </c>
      <c r="B400" s="148">
        <f t="shared" si="25"/>
        <v>0</v>
      </c>
      <c r="C400" s="16"/>
      <c r="D400" s="17">
        <f t="shared" si="26"/>
        <v>0</v>
      </c>
      <c r="E400" s="18">
        <f t="shared" si="24"/>
        <v>0</v>
      </c>
      <c r="F400" s="275"/>
      <c r="G400" s="21"/>
      <c r="H400" s="276">
        <f t="shared" si="27"/>
        <v>0</v>
      </c>
      <c r="I400" s="21">
        <f>D400*'Déscriptions des trades'!CK400</f>
        <v>0</v>
      </c>
      <c r="M400" s="4"/>
    </row>
    <row r="401" spans="1:13" s="3" customFormat="1" ht="13.2">
      <c r="A401" s="12">
        <v>397</v>
      </c>
      <c r="B401" s="148">
        <f t="shared" si="25"/>
        <v>0</v>
      </c>
      <c r="C401" s="16"/>
      <c r="D401" s="17">
        <f t="shared" si="26"/>
        <v>0</v>
      </c>
      <c r="E401" s="18">
        <f t="shared" si="24"/>
        <v>0</v>
      </c>
      <c r="F401" s="275"/>
      <c r="G401" s="21"/>
      <c r="H401" s="276">
        <f t="shared" si="27"/>
        <v>0</v>
      </c>
      <c r="I401" s="21">
        <f>D401*'Déscriptions des trades'!CK401</f>
        <v>0</v>
      </c>
      <c r="M401" s="4"/>
    </row>
    <row r="402" spans="1:13" s="3" customFormat="1" ht="13.2">
      <c r="A402" s="12">
        <v>398</v>
      </c>
      <c r="B402" s="148">
        <f t="shared" si="25"/>
        <v>0</v>
      </c>
      <c r="C402" s="16"/>
      <c r="D402" s="17">
        <f t="shared" si="26"/>
        <v>0</v>
      </c>
      <c r="E402" s="18">
        <f t="shared" si="24"/>
        <v>0</v>
      </c>
      <c r="F402" s="275"/>
      <c r="G402" s="21"/>
      <c r="H402" s="276">
        <f t="shared" si="27"/>
        <v>0</v>
      </c>
      <c r="I402" s="21">
        <f>D402*'Déscriptions des trades'!CK402</f>
        <v>0</v>
      </c>
      <c r="M402" s="4"/>
    </row>
    <row r="403" spans="1:13" s="3" customFormat="1" ht="13.2">
      <c r="A403" s="12">
        <v>399</v>
      </c>
      <c r="B403" s="148">
        <f t="shared" si="25"/>
        <v>0</v>
      </c>
      <c r="C403" s="16"/>
      <c r="D403" s="17">
        <f t="shared" si="26"/>
        <v>0</v>
      </c>
      <c r="E403" s="18">
        <f t="shared" si="24"/>
        <v>0</v>
      </c>
      <c r="F403" s="275"/>
      <c r="G403" s="21"/>
      <c r="H403" s="276">
        <f t="shared" si="27"/>
        <v>0</v>
      </c>
      <c r="I403" s="21">
        <f>D403*'Déscriptions des trades'!CK403</f>
        <v>0</v>
      </c>
      <c r="M403" s="4"/>
    </row>
    <row r="404" spans="1:13" s="3" customFormat="1" ht="13.2">
      <c r="A404" s="12">
        <v>400</v>
      </c>
      <c r="B404" s="148">
        <f t="shared" si="25"/>
        <v>0</v>
      </c>
      <c r="C404" s="16"/>
      <c r="D404" s="17">
        <f t="shared" si="26"/>
        <v>0</v>
      </c>
      <c r="E404" s="18">
        <f t="shared" si="24"/>
        <v>0</v>
      </c>
      <c r="F404" s="275"/>
      <c r="G404" s="21"/>
      <c r="H404" s="276">
        <f t="shared" si="27"/>
        <v>0</v>
      </c>
      <c r="I404" s="21">
        <f>D404*'Déscriptions des trades'!CK404</f>
        <v>0</v>
      </c>
      <c r="M404" s="4"/>
    </row>
    <row r="405" spans="1:13" s="3" customFormat="1" ht="13.2">
      <c r="A405" s="12">
        <v>401</v>
      </c>
      <c r="B405" s="148">
        <f t="shared" si="25"/>
        <v>0</v>
      </c>
      <c r="C405" s="16"/>
      <c r="D405" s="17">
        <f t="shared" si="26"/>
        <v>0</v>
      </c>
      <c r="E405" s="18">
        <f t="shared" si="24"/>
        <v>0</v>
      </c>
      <c r="F405" s="275"/>
      <c r="G405" s="21"/>
      <c r="H405" s="276">
        <f t="shared" si="27"/>
        <v>0</v>
      </c>
      <c r="I405" s="21">
        <f>D405*'Déscriptions des trades'!CK405</f>
        <v>0</v>
      </c>
      <c r="M405" s="4"/>
    </row>
    <row r="406" spans="1:13" s="3" customFormat="1" ht="13.2">
      <c r="A406" s="12">
        <v>402</v>
      </c>
      <c r="B406" s="148">
        <f t="shared" si="25"/>
        <v>0</v>
      </c>
      <c r="C406" s="16"/>
      <c r="D406" s="17">
        <f t="shared" si="26"/>
        <v>0</v>
      </c>
      <c r="E406" s="18">
        <f t="shared" si="24"/>
        <v>0</v>
      </c>
      <c r="F406" s="275"/>
      <c r="G406" s="21"/>
      <c r="H406" s="276">
        <f t="shared" si="27"/>
        <v>0</v>
      </c>
      <c r="I406" s="21">
        <f>D406*'Déscriptions des trades'!CK406</f>
        <v>0</v>
      </c>
      <c r="M406" s="4"/>
    </row>
    <row r="407" spans="1:13" s="3" customFormat="1" ht="13.2">
      <c r="A407" s="12">
        <v>403</v>
      </c>
      <c r="B407" s="148">
        <f t="shared" si="25"/>
        <v>0</v>
      </c>
      <c r="C407" s="16"/>
      <c r="D407" s="17">
        <f t="shared" si="26"/>
        <v>0</v>
      </c>
      <c r="E407" s="18">
        <f t="shared" si="24"/>
        <v>0</v>
      </c>
      <c r="F407" s="275"/>
      <c r="G407" s="21"/>
      <c r="H407" s="276">
        <f t="shared" si="27"/>
        <v>0</v>
      </c>
      <c r="I407" s="21">
        <f>D407*'Déscriptions des trades'!CK407</f>
        <v>0</v>
      </c>
      <c r="M407" s="4"/>
    </row>
    <row r="408" spans="1:13" s="3" customFormat="1" ht="13.2">
      <c r="A408" s="12">
        <v>404</v>
      </c>
      <c r="B408" s="148">
        <f t="shared" si="25"/>
        <v>0</v>
      </c>
      <c r="C408" s="16"/>
      <c r="D408" s="17">
        <f t="shared" si="26"/>
        <v>0</v>
      </c>
      <c r="E408" s="18">
        <f t="shared" si="24"/>
        <v>0</v>
      </c>
      <c r="F408" s="275"/>
      <c r="G408" s="21"/>
      <c r="H408" s="276">
        <f t="shared" si="27"/>
        <v>0</v>
      </c>
      <c r="I408" s="21">
        <f>D408*'Déscriptions des trades'!CK408</f>
        <v>0</v>
      </c>
      <c r="M408" s="4"/>
    </row>
    <row r="409" spans="1:13" s="3" customFormat="1" ht="13.2">
      <c r="A409" s="12">
        <v>405</v>
      </c>
      <c r="B409" s="148">
        <f t="shared" si="25"/>
        <v>0</v>
      </c>
      <c r="C409" s="16"/>
      <c r="D409" s="17">
        <f t="shared" si="26"/>
        <v>0</v>
      </c>
      <c r="E409" s="18">
        <f t="shared" si="24"/>
        <v>0</v>
      </c>
      <c r="F409" s="275"/>
      <c r="G409" s="21"/>
      <c r="H409" s="276">
        <f t="shared" si="27"/>
        <v>0</v>
      </c>
      <c r="I409" s="21">
        <f>D409*'Déscriptions des trades'!CK409</f>
        <v>0</v>
      </c>
      <c r="M409" s="4"/>
    </row>
    <row r="410" spans="1:13" s="3" customFormat="1" ht="13.2">
      <c r="A410" s="12">
        <v>406</v>
      </c>
      <c r="B410" s="148">
        <f t="shared" si="25"/>
        <v>0</v>
      </c>
      <c r="C410" s="16"/>
      <c r="D410" s="17">
        <f t="shared" si="26"/>
        <v>0</v>
      </c>
      <c r="E410" s="18">
        <f t="shared" si="24"/>
        <v>0</v>
      </c>
      <c r="F410" s="275"/>
      <c r="G410" s="21"/>
      <c r="H410" s="276">
        <f t="shared" si="27"/>
        <v>0</v>
      </c>
      <c r="I410" s="21">
        <f>D410*'Déscriptions des trades'!CK410</f>
        <v>0</v>
      </c>
      <c r="M410" s="4"/>
    </row>
    <row r="411" spans="1:13" s="3" customFormat="1" ht="13.2">
      <c r="A411" s="12">
        <v>407</v>
      </c>
      <c r="B411" s="148">
        <f t="shared" si="25"/>
        <v>0</v>
      </c>
      <c r="C411" s="16"/>
      <c r="D411" s="17">
        <f t="shared" si="26"/>
        <v>0</v>
      </c>
      <c r="E411" s="18">
        <f t="shared" si="24"/>
        <v>0</v>
      </c>
      <c r="F411" s="275"/>
      <c r="G411" s="21"/>
      <c r="H411" s="276">
        <f t="shared" si="27"/>
        <v>0</v>
      </c>
      <c r="I411" s="21">
        <f>D411*'Déscriptions des trades'!CK411</f>
        <v>0</v>
      </c>
      <c r="M411" s="4"/>
    </row>
    <row r="412" spans="1:13" s="3" customFormat="1" ht="13.2">
      <c r="A412" s="12">
        <v>408</v>
      </c>
      <c r="B412" s="148">
        <f t="shared" si="25"/>
        <v>0</v>
      </c>
      <c r="C412" s="16"/>
      <c r="D412" s="17">
        <f t="shared" si="26"/>
        <v>0</v>
      </c>
      <c r="E412" s="18">
        <f t="shared" si="24"/>
        <v>0</v>
      </c>
      <c r="F412" s="275"/>
      <c r="G412" s="21"/>
      <c r="H412" s="276">
        <f t="shared" si="27"/>
        <v>0</v>
      </c>
      <c r="I412" s="21">
        <f>D412*'Déscriptions des trades'!CK412</f>
        <v>0</v>
      </c>
      <c r="M412" s="4"/>
    </row>
    <row r="413" spans="1:13" s="3" customFormat="1" ht="13.2">
      <c r="A413" s="12">
        <v>409</v>
      </c>
      <c r="B413" s="148">
        <f t="shared" si="25"/>
        <v>0</v>
      </c>
      <c r="C413" s="16"/>
      <c r="D413" s="17">
        <f t="shared" si="26"/>
        <v>0</v>
      </c>
      <c r="E413" s="18">
        <f t="shared" si="24"/>
        <v>0</v>
      </c>
      <c r="F413" s="275"/>
      <c r="G413" s="21"/>
      <c r="H413" s="276">
        <f t="shared" si="27"/>
        <v>0</v>
      </c>
      <c r="I413" s="21">
        <f>D413*'Déscriptions des trades'!CK413</f>
        <v>0</v>
      </c>
      <c r="M413" s="4"/>
    </row>
    <row r="414" spans="1:13" s="3" customFormat="1" ht="13.2">
      <c r="A414" s="12">
        <v>410</v>
      </c>
      <c r="B414" s="148">
        <f t="shared" si="25"/>
        <v>0</v>
      </c>
      <c r="C414" s="16"/>
      <c r="D414" s="17">
        <f t="shared" si="26"/>
        <v>0</v>
      </c>
      <c r="E414" s="18">
        <f t="shared" si="24"/>
        <v>0</v>
      </c>
      <c r="F414" s="275"/>
      <c r="G414" s="21"/>
      <c r="H414" s="276">
        <f t="shared" si="27"/>
        <v>0</v>
      </c>
      <c r="I414" s="21">
        <f>D414*'Déscriptions des trades'!CK414</f>
        <v>0</v>
      </c>
      <c r="M414" s="4"/>
    </row>
    <row r="415" spans="1:13" s="3" customFormat="1" ht="13.2">
      <c r="A415" s="12">
        <v>411</v>
      </c>
      <c r="B415" s="148">
        <f t="shared" si="25"/>
        <v>0</v>
      </c>
      <c r="C415" s="16"/>
      <c r="D415" s="17">
        <f t="shared" si="26"/>
        <v>0</v>
      </c>
      <c r="E415" s="18">
        <f t="shared" si="24"/>
        <v>0</v>
      </c>
      <c r="F415" s="275"/>
      <c r="G415" s="21"/>
      <c r="H415" s="276">
        <f t="shared" si="27"/>
        <v>0</v>
      </c>
      <c r="I415" s="21">
        <f>D415*'Déscriptions des trades'!CK415</f>
        <v>0</v>
      </c>
      <c r="M415" s="4"/>
    </row>
    <row r="416" spans="1:13" s="3" customFormat="1" ht="13.2">
      <c r="A416" s="12">
        <v>412</v>
      </c>
      <c r="B416" s="148">
        <f t="shared" si="25"/>
        <v>0</v>
      </c>
      <c r="C416" s="16"/>
      <c r="D416" s="17">
        <f t="shared" si="26"/>
        <v>0</v>
      </c>
      <c r="E416" s="18">
        <f t="shared" si="24"/>
        <v>0</v>
      </c>
      <c r="F416" s="275"/>
      <c r="G416" s="21"/>
      <c r="H416" s="276">
        <f t="shared" si="27"/>
        <v>0</v>
      </c>
      <c r="I416" s="21">
        <f>D416*'Déscriptions des trades'!CK416</f>
        <v>0</v>
      </c>
      <c r="M416" s="4"/>
    </row>
    <row r="417" spans="1:13" s="3" customFormat="1" ht="13.2">
      <c r="A417" s="12">
        <v>413</v>
      </c>
      <c r="B417" s="148">
        <f t="shared" si="25"/>
        <v>0</v>
      </c>
      <c r="C417" s="16"/>
      <c r="D417" s="17">
        <f t="shared" si="26"/>
        <v>0</v>
      </c>
      <c r="E417" s="18">
        <f t="shared" si="24"/>
        <v>0</v>
      </c>
      <c r="F417" s="275"/>
      <c r="G417" s="21"/>
      <c r="H417" s="276">
        <f t="shared" si="27"/>
        <v>0</v>
      </c>
      <c r="I417" s="21">
        <f>D417*'Déscriptions des trades'!CK417</f>
        <v>0</v>
      </c>
      <c r="M417" s="4"/>
    </row>
    <row r="418" spans="1:13" s="3" customFormat="1" ht="13.2">
      <c r="A418" s="12">
        <v>414</v>
      </c>
      <c r="B418" s="148">
        <f t="shared" si="25"/>
        <v>0</v>
      </c>
      <c r="C418" s="16"/>
      <c r="D418" s="17">
        <f t="shared" si="26"/>
        <v>0</v>
      </c>
      <c r="E418" s="18">
        <f t="shared" si="24"/>
        <v>0</v>
      </c>
      <c r="F418" s="275"/>
      <c r="G418" s="21"/>
      <c r="H418" s="276">
        <f t="shared" si="27"/>
        <v>0</v>
      </c>
      <c r="I418" s="21">
        <f>D418*'Déscriptions des trades'!CK418</f>
        <v>0</v>
      </c>
      <c r="M418" s="4"/>
    </row>
    <row r="419" spans="1:13" s="3" customFormat="1" ht="13.2">
      <c r="A419" s="12">
        <v>415</v>
      </c>
      <c r="B419" s="148">
        <f t="shared" si="25"/>
        <v>0</v>
      </c>
      <c r="C419" s="16"/>
      <c r="D419" s="17">
        <f t="shared" si="26"/>
        <v>0</v>
      </c>
      <c r="E419" s="18">
        <f t="shared" si="24"/>
        <v>0</v>
      </c>
      <c r="F419" s="275"/>
      <c r="G419" s="21"/>
      <c r="H419" s="276">
        <f t="shared" si="27"/>
        <v>0</v>
      </c>
      <c r="I419" s="21">
        <f>D419*'Déscriptions des trades'!CK419</f>
        <v>0</v>
      </c>
      <c r="M419" s="4"/>
    </row>
    <row r="420" spans="1:13" s="3" customFormat="1" ht="13.2">
      <c r="A420" s="12">
        <v>416</v>
      </c>
      <c r="B420" s="148">
        <f t="shared" si="25"/>
        <v>0</v>
      </c>
      <c r="C420" s="16"/>
      <c r="D420" s="17">
        <f t="shared" si="26"/>
        <v>0</v>
      </c>
      <c r="E420" s="18">
        <f t="shared" si="24"/>
        <v>0</v>
      </c>
      <c r="F420" s="275"/>
      <c r="G420" s="21"/>
      <c r="H420" s="276">
        <f t="shared" si="27"/>
        <v>0</v>
      </c>
      <c r="I420" s="21">
        <f>D420*'Déscriptions des trades'!CK420</f>
        <v>0</v>
      </c>
      <c r="M420" s="4"/>
    </row>
    <row r="421" spans="1:13" s="3" customFormat="1" ht="13.2">
      <c r="A421" s="12">
        <v>417</v>
      </c>
      <c r="B421" s="148">
        <f t="shared" si="25"/>
        <v>0</v>
      </c>
      <c r="C421" s="16"/>
      <c r="D421" s="17">
        <f t="shared" si="26"/>
        <v>0</v>
      </c>
      <c r="E421" s="18">
        <f t="shared" si="24"/>
        <v>0</v>
      </c>
      <c r="F421" s="275"/>
      <c r="G421" s="21"/>
      <c r="H421" s="276">
        <f t="shared" si="27"/>
        <v>0</v>
      </c>
      <c r="I421" s="21">
        <f>D421*'Déscriptions des trades'!CK421</f>
        <v>0</v>
      </c>
      <c r="M421" s="4"/>
    </row>
    <row r="422" spans="1:13" s="3" customFormat="1" ht="13.2">
      <c r="A422" s="12">
        <v>418</v>
      </c>
      <c r="B422" s="148">
        <f t="shared" si="25"/>
        <v>0</v>
      </c>
      <c r="C422" s="16"/>
      <c r="D422" s="17">
        <f t="shared" si="26"/>
        <v>0</v>
      </c>
      <c r="E422" s="18">
        <f t="shared" si="24"/>
        <v>0</v>
      </c>
      <c r="F422" s="275"/>
      <c r="G422" s="21"/>
      <c r="H422" s="276">
        <f t="shared" si="27"/>
        <v>0</v>
      </c>
      <c r="I422" s="21">
        <f>D422*'Déscriptions des trades'!CK422</f>
        <v>0</v>
      </c>
      <c r="M422" s="4"/>
    </row>
    <row r="423" spans="1:13" s="3" customFormat="1" ht="13.2">
      <c r="A423" s="12">
        <v>419</v>
      </c>
      <c r="B423" s="148">
        <f t="shared" si="25"/>
        <v>0</v>
      </c>
      <c r="C423" s="16"/>
      <c r="D423" s="17">
        <f t="shared" si="26"/>
        <v>0</v>
      </c>
      <c r="E423" s="18">
        <f t="shared" si="24"/>
        <v>0</v>
      </c>
      <c r="F423" s="275"/>
      <c r="G423" s="21"/>
      <c r="H423" s="276">
        <f t="shared" si="27"/>
        <v>0</v>
      </c>
      <c r="I423" s="21">
        <f>D423*'Déscriptions des trades'!CK423</f>
        <v>0</v>
      </c>
      <c r="M423" s="4"/>
    </row>
    <row r="424" spans="1:13" s="3" customFormat="1" ht="13.2">
      <c r="A424" s="12">
        <v>420</v>
      </c>
      <c r="B424" s="148">
        <f t="shared" si="25"/>
        <v>0</v>
      </c>
      <c r="C424" s="16"/>
      <c r="D424" s="17">
        <f t="shared" si="26"/>
        <v>0</v>
      </c>
      <c r="E424" s="18">
        <f t="shared" si="24"/>
        <v>0</v>
      </c>
      <c r="F424" s="275"/>
      <c r="G424" s="21"/>
      <c r="H424" s="276">
        <f t="shared" si="27"/>
        <v>0</v>
      </c>
      <c r="I424" s="21">
        <f>D424*'Déscriptions des trades'!CK424</f>
        <v>0</v>
      </c>
      <c r="M424" s="4"/>
    </row>
    <row r="425" spans="1:13" s="3" customFormat="1" ht="13.2">
      <c r="A425" s="12">
        <v>421</v>
      </c>
      <c r="B425" s="148">
        <f t="shared" si="25"/>
        <v>0</v>
      </c>
      <c r="C425" s="16"/>
      <c r="D425" s="17">
        <f t="shared" si="26"/>
        <v>0</v>
      </c>
      <c r="E425" s="18">
        <f t="shared" si="24"/>
        <v>0</v>
      </c>
      <c r="F425" s="275"/>
      <c r="G425" s="21"/>
      <c r="H425" s="276">
        <f t="shared" si="27"/>
        <v>0</v>
      </c>
      <c r="I425" s="21">
        <f>D425*'Déscriptions des trades'!CK425</f>
        <v>0</v>
      </c>
      <c r="M425" s="4"/>
    </row>
    <row r="426" spans="1:13" s="3" customFormat="1" ht="13.2">
      <c r="A426" s="12">
        <v>422</v>
      </c>
      <c r="B426" s="148">
        <f t="shared" si="25"/>
        <v>0</v>
      </c>
      <c r="C426" s="16"/>
      <c r="D426" s="17">
        <f t="shared" si="26"/>
        <v>0</v>
      </c>
      <c r="E426" s="18">
        <f t="shared" si="24"/>
        <v>0</v>
      </c>
      <c r="F426" s="275"/>
      <c r="G426" s="21"/>
      <c r="H426" s="276">
        <f t="shared" si="27"/>
        <v>0</v>
      </c>
      <c r="I426" s="21">
        <f>D426*'Déscriptions des trades'!CK426</f>
        <v>0</v>
      </c>
      <c r="M426" s="4"/>
    </row>
    <row r="427" spans="1:13" s="3" customFormat="1" ht="13.2">
      <c r="A427" s="12">
        <v>423</v>
      </c>
      <c r="B427" s="148">
        <f t="shared" si="25"/>
        <v>0</v>
      </c>
      <c r="C427" s="16"/>
      <c r="D427" s="17">
        <f t="shared" si="26"/>
        <v>0</v>
      </c>
      <c r="E427" s="18">
        <f t="shared" si="24"/>
        <v>0</v>
      </c>
      <c r="F427" s="275"/>
      <c r="G427" s="21"/>
      <c r="H427" s="276">
        <f t="shared" si="27"/>
        <v>0</v>
      </c>
      <c r="I427" s="21">
        <f>D427*'Déscriptions des trades'!CK427</f>
        <v>0</v>
      </c>
      <c r="M427" s="4"/>
    </row>
    <row r="428" spans="1:13" s="3" customFormat="1" ht="13.2">
      <c r="A428" s="12">
        <v>424</v>
      </c>
      <c r="B428" s="148">
        <f t="shared" si="25"/>
        <v>0</v>
      </c>
      <c r="C428" s="16"/>
      <c r="D428" s="17">
        <f t="shared" si="26"/>
        <v>0</v>
      </c>
      <c r="E428" s="18">
        <f t="shared" si="24"/>
        <v>0</v>
      </c>
      <c r="F428" s="275"/>
      <c r="G428" s="21"/>
      <c r="H428" s="276">
        <f t="shared" si="27"/>
        <v>0</v>
      </c>
      <c r="I428" s="21">
        <f>D428*'Déscriptions des trades'!CK428</f>
        <v>0</v>
      </c>
      <c r="M428" s="4"/>
    </row>
    <row r="429" spans="1:13" s="3" customFormat="1" ht="13.2">
      <c r="A429" s="12">
        <v>425</v>
      </c>
      <c r="B429" s="148">
        <f t="shared" si="25"/>
        <v>0</v>
      </c>
      <c r="C429" s="16"/>
      <c r="D429" s="17">
        <f t="shared" si="26"/>
        <v>0</v>
      </c>
      <c r="E429" s="18">
        <f t="shared" si="24"/>
        <v>0</v>
      </c>
      <c r="F429" s="275"/>
      <c r="G429" s="21"/>
      <c r="H429" s="276">
        <f t="shared" si="27"/>
        <v>0</v>
      </c>
      <c r="I429" s="21">
        <f>D429*'Déscriptions des trades'!CK429</f>
        <v>0</v>
      </c>
      <c r="M429" s="4"/>
    </row>
    <row r="430" spans="1:13" s="3" customFormat="1" ht="13.2">
      <c r="A430" s="12">
        <v>426</v>
      </c>
      <c r="B430" s="148">
        <f t="shared" si="25"/>
        <v>0</v>
      </c>
      <c r="C430" s="16"/>
      <c r="D430" s="17">
        <f t="shared" si="26"/>
        <v>0</v>
      </c>
      <c r="E430" s="18">
        <f t="shared" si="24"/>
        <v>0</v>
      </c>
      <c r="F430" s="275"/>
      <c r="G430" s="21"/>
      <c r="H430" s="276">
        <f t="shared" si="27"/>
        <v>0</v>
      </c>
      <c r="I430" s="21">
        <f>D430*'Déscriptions des trades'!CK430</f>
        <v>0</v>
      </c>
      <c r="M430" s="4"/>
    </row>
    <row r="431" spans="1:13" s="3" customFormat="1" ht="13.2">
      <c r="A431" s="12">
        <v>427</v>
      </c>
      <c r="B431" s="148">
        <f t="shared" si="25"/>
        <v>0</v>
      </c>
      <c r="C431" s="16"/>
      <c r="D431" s="17">
        <f t="shared" si="26"/>
        <v>0</v>
      </c>
      <c r="E431" s="18">
        <f t="shared" si="24"/>
        <v>0</v>
      </c>
      <c r="F431" s="275"/>
      <c r="G431" s="21"/>
      <c r="H431" s="276">
        <f t="shared" si="27"/>
        <v>0</v>
      </c>
      <c r="I431" s="21">
        <f>D431*'Déscriptions des trades'!CK431</f>
        <v>0</v>
      </c>
      <c r="M431" s="4"/>
    </row>
    <row r="432" spans="1:13" s="3" customFormat="1" ht="13.2">
      <c r="A432" s="12">
        <v>428</v>
      </c>
      <c r="B432" s="148">
        <f t="shared" si="25"/>
        <v>0</v>
      </c>
      <c r="C432" s="16"/>
      <c r="D432" s="17">
        <f t="shared" si="26"/>
        <v>0</v>
      </c>
      <c r="E432" s="18">
        <f t="shared" si="24"/>
        <v>0</v>
      </c>
      <c r="F432" s="275"/>
      <c r="G432" s="21"/>
      <c r="H432" s="276">
        <f t="shared" si="27"/>
        <v>0</v>
      </c>
      <c r="I432" s="21">
        <f>D432*'Déscriptions des trades'!CK432</f>
        <v>0</v>
      </c>
      <c r="M432" s="4"/>
    </row>
    <row r="433" spans="1:13" s="3" customFormat="1" ht="13.2">
      <c r="A433" s="12">
        <v>429</v>
      </c>
      <c r="B433" s="148">
        <f t="shared" si="25"/>
        <v>0</v>
      </c>
      <c r="C433" s="16"/>
      <c r="D433" s="17">
        <f t="shared" si="26"/>
        <v>0</v>
      </c>
      <c r="E433" s="18">
        <f t="shared" si="24"/>
        <v>0</v>
      </c>
      <c r="F433" s="275"/>
      <c r="G433" s="21"/>
      <c r="H433" s="276">
        <f t="shared" si="27"/>
        <v>0</v>
      </c>
      <c r="I433" s="21">
        <f>D433*'Déscriptions des trades'!CK433</f>
        <v>0</v>
      </c>
      <c r="M433" s="4"/>
    </row>
    <row r="434" spans="1:13" s="3" customFormat="1" ht="13.2">
      <c r="A434" s="12">
        <v>430</v>
      </c>
      <c r="B434" s="148">
        <f t="shared" si="25"/>
        <v>0</v>
      </c>
      <c r="C434" s="16"/>
      <c r="D434" s="17">
        <f t="shared" si="26"/>
        <v>0</v>
      </c>
      <c r="E434" s="18">
        <f t="shared" si="24"/>
        <v>0</v>
      </c>
      <c r="F434" s="275"/>
      <c r="G434" s="21"/>
      <c r="H434" s="276">
        <f t="shared" si="27"/>
        <v>0</v>
      </c>
      <c r="I434" s="21">
        <f>D434*'Déscriptions des trades'!CK434</f>
        <v>0</v>
      </c>
      <c r="M434" s="4"/>
    </row>
    <row r="435" spans="1:13" s="3" customFormat="1" ht="13.2">
      <c r="A435" s="12">
        <v>431</v>
      </c>
      <c r="B435" s="148">
        <f t="shared" si="25"/>
        <v>0</v>
      </c>
      <c r="C435" s="16"/>
      <c r="D435" s="17">
        <f t="shared" si="26"/>
        <v>0</v>
      </c>
      <c r="E435" s="18">
        <f t="shared" si="24"/>
        <v>0</v>
      </c>
      <c r="F435" s="275"/>
      <c r="G435" s="21"/>
      <c r="H435" s="276">
        <f t="shared" si="27"/>
        <v>0</v>
      </c>
      <c r="I435" s="21">
        <f>D435*'Déscriptions des trades'!CK435</f>
        <v>0</v>
      </c>
      <c r="M435" s="4"/>
    </row>
    <row r="436" spans="1:13" s="3" customFormat="1" ht="13.2">
      <c r="A436" s="12">
        <v>432</v>
      </c>
      <c r="B436" s="148">
        <f t="shared" si="25"/>
        <v>0</v>
      </c>
      <c r="C436" s="16"/>
      <c r="D436" s="17">
        <f t="shared" si="26"/>
        <v>0</v>
      </c>
      <c r="E436" s="18">
        <f t="shared" si="24"/>
        <v>0</v>
      </c>
      <c r="F436" s="275"/>
      <c r="G436" s="21"/>
      <c r="H436" s="276">
        <f t="shared" si="27"/>
        <v>0</v>
      </c>
      <c r="I436" s="21">
        <f>D436*'Déscriptions des trades'!CK436</f>
        <v>0</v>
      </c>
      <c r="M436" s="4"/>
    </row>
    <row r="437" spans="1:13" s="3" customFormat="1" ht="13.2">
      <c r="A437" s="12">
        <v>433</v>
      </c>
      <c r="B437" s="148">
        <f t="shared" si="25"/>
        <v>0</v>
      </c>
      <c r="C437" s="16"/>
      <c r="D437" s="17">
        <f t="shared" si="26"/>
        <v>0</v>
      </c>
      <c r="E437" s="18">
        <f t="shared" si="24"/>
        <v>0</v>
      </c>
      <c r="F437" s="275"/>
      <c r="G437" s="21"/>
      <c r="H437" s="276">
        <f t="shared" si="27"/>
        <v>0</v>
      </c>
      <c r="I437" s="21">
        <f>D437*'Déscriptions des trades'!CK437</f>
        <v>0</v>
      </c>
      <c r="M437" s="4"/>
    </row>
    <row r="438" spans="1:13" s="3" customFormat="1" ht="13.2">
      <c r="A438" s="12">
        <v>434</v>
      </c>
      <c r="B438" s="148">
        <f t="shared" si="25"/>
        <v>0</v>
      </c>
      <c r="C438" s="16"/>
      <c r="D438" s="17">
        <f t="shared" si="26"/>
        <v>0</v>
      </c>
      <c r="E438" s="18">
        <f t="shared" si="24"/>
        <v>0</v>
      </c>
      <c r="F438" s="275"/>
      <c r="G438" s="21"/>
      <c r="H438" s="276">
        <f t="shared" si="27"/>
        <v>0</v>
      </c>
      <c r="I438" s="21">
        <f>D438*'Déscriptions des trades'!CK438</f>
        <v>0</v>
      </c>
      <c r="M438" s="4"/>
    </row>
    <row r="439" spans="1:13" s="3" customFormat="1" ht="13.2">
      <c r="A439" s="12">
        <v>435</v>
      </c>
      <c r="B439" s="148">
        <f t="shared" si="25"/>
        <v>0</v>
      </c>
      <c r="C439" s="16"/>
      <c r="D439" s="17">
        <f t="shared" si="26"/>
        <v>0</v>
      </c>
      <c r="E439" s="18">
        <f t="shared" si="24"/>
        <v>0</v>
      </c>
      <c r="F439" s="275"/>
      <c r="G439" s="21"/>
      <c r="H439" s="276">
        <f t="shared" si="27"/>
        <v>0</v>
      </c>
      <c r="I439" s="21">
        <f>D439*'Déscriptions des trades'!CK439</f>
        <v>0</v>
      </c>
      <c r="M439" s="4"/>
    </row>
    <row r="440" spans="1:13" s="3" customFormat="1" ht="13.2">
      <c r="A440" s="12">
        <v>436</v>
      </c>
      <c r="B440" s="148">
        <f t="shared" si="25"/>
        <v>0</v>
      </c>
      <c r="C440" s="16"/>
      <c r="D440" s="17">
        <f t="shared" si="26"/>
        <v>0</v>
      </c>
      <c r="E440" s="18">
        <f t="shared" si="24"/>
        <v>0</v>
      </c>
      <c r="F440" s="275"/>
      <c r="G440" s="21"/>
      <c r="H440" s="276">
        <f t="shared" si="27"/>
        <v>0</v>
      </c>
      <c r="I440" s="21">
        <f>D440*'Déscriptions des trades'!CK440</f>
        <v>0</v>
      </c>
      <c r="M440" s="4"/>
    </row>
    <row r="441" spans="1:13" s="3" customFormat="1" ht="13.2">
      <c r="A441" s="12">
        <v>437</v>
      </c>
      <c r="B441" s="148">
        <f t="shared" si="25"/>
        <v>0</v>
      </c>
      <c r="C441" s="16"/>
      <c r="D441" s="17">
        <f t="shared" si="26"/>
        <v>0</v>
      </c>
      <c r="E441" s="18">
        <f t="shared" si="24"/>
        <v>0</v>
      </c>
      <c r="F441" s="275"/>
      <c r="G441" s="21"/>
      <c r="H441" s="276">
        <f t="shared" si="27"/>
        <v>0</v>
      </c>
      <c r="I441" s="21">
        <f>D441*'Déscriptions des trades'!CK441</f>
        <v>0</v>
      </c>
      <c r="M441" s="4"/>
    </row>
    <row r="442" spans="1:13" s="3" customFormat="1" ht="13.2">
      <c r="A442" s="12">
        <v>438</v>
      </c>
      <c r="B442" s="148">
        <f t="shared" si="25"/>
        <v>0</v>
      </c>
      <c r="C442" s="16"/>
      <c r="D442" s="17">
        <f t="shared" si="26"/>
        <v>0</v>
      </c>
      <c r="E442" s="18">
        <f t="shared" si="24"/>
        <v>0</v>
      </c>
      <c r="F442" s="275"/>
      <c r="G442" s="21"/>
      <c r="H442" s="276">
        <f t="shared" si="27"/>
        <v>0</v>
      </c>
      <c r="I442" s="21">
        <f>D442*'Déscriptions des trades'!CK442</f>
        <v>0</v>
      </c>
      <c r="M442" s="4"/>
    </row>
    <row r="443" spans="1:13" s="3" customFormat="1" ht="13.2">
      <c r="A443" s="12">
        <v>439</v>
      </c>
      <c r="B443" s="148">
        <f t="shared" si="25"/>
        <v>0</v>
      </c>
      <c r="C443" s="16"/>
      <c r="D443" s="17">
        <f t="shared" si="26"/>
        <v>0</v>
      </c>
      <c r="E443" s="18">
        <f t="shared" si="24"/>
        <v>0</v>
      </c>
      <c r="F443" s="275"/>
      <c r="G443" s="21"/>
      <c r="H443" s="276">
        <f t="shared" si="27"/>
        <v>0</v>
      </c>
      <c r="I443" s="21">
        <f>D443*'Déscriptions des trades'!CK443</f>
        <v>0</v>
      </c>
      <c r="M443" s="4"/>
    </row>
    <row r="444" spans="1:13" s="3" customFormat="1" ht="13.2">
      <c r="A444" s="12">
        <v>440</v>
      </c>
      <c r="B444" s="148">
        <f t="shared" si="25"/>
        <v>0</v>
      </c>
      <c r="C444" s="16"/>
      <c r="D444" s="17">
        <f t="shared" si="26"/>
        <v>0</v>
      </c>
      <c r="E444" s="18">
        <f t="shared" si="24"/>
        <v>0</v>
      </c>
      <c r="F444" s="275"/>
      <c r="G444" s="21"/>
      <c r="H444" s="276">
        <f t="shared" si="27"/>
        <v>0</v>
      </c>
      <c r="I444" s="21">
        <f>D444*'Déscriptions des trades'!CK444</f>
        <v>0</v>
      </c>
      <c r="M444" s="4"/>
    </row>
    <row r="445" spans="1:13" s="3" customFormat="1" ht="13.2">
      <c r="A445" s="12">
        <v>441</v>
      </c>
      <c r="B445" s="148">
        <f t="shared" si="25"/>
        <v>0</v>
      </c>
      <c r="C445" s="16"/>
      <c r="D445" s="17">
        <f t="shared" si="26"/>
        <v>0</v>
      </c>
      <c r="E445" s="18">
        <f t="shared" si="24"/>
        <v>0</v>
      </c>
      <c r="F445" s="275"/>
      <c r="G445" s="21"/>
      <c r="H445" s="276">
        <f t="shared" si="27"/>
        <v>0</v>
      </c>
      <c r="I445" s="21">
        <f>D445*'Déscriptions des trades'!CK445</f>
        <v>0</v>
      </c>
      <c r="M445" s="4"/>
    </row>
    <row r="446" spans="1:13" s="3" customFormat="1" ht="13.2">
      <c r="A446" s="12">
        <v>442</v>
      </c>
      <c r="B446" s="148">
        <f t="shared" si="25"/>
        <v>0</v>
      </c>
      <c r="C446" s="16"/>
      <c r="D446" s="17">
        <f t="shared" si="26"/>
        <v>0</v>
      </c>
      <c r="E446" s="18">
        <f t="shared" si="24"/>
        <v>0</v>
      </c>
      <c r="F446" s="275"/>
      <c r="G446" s="21"/>
      <c r="H446" s="276">
        <f t="shared" si="27"/>
        <v>0</v>
      </c>
      <c r="I446" s="21">
        <f>D446*'Déscriptions des trades'!CK446</f>
        <v>0</v>
      </c>
      <c r="M446" s="4"/>
    </row>
    <row r="447" spans="1:13" s="3" customFormat="1" ht="13.2">
      <c r="A447" s="12">
        <v>443</v>
      </c>
      <c r="B447" s="148">
        <f t="shared" si="25"/>
        <v>0</v>
      </c>
      <c r="C447" s="16"/>
      <c r="D447" s="17">
        <f t="shared" si="26"/>
        <v>0</v>
      </c>
      <c r="E447" s="18">
        <f t="shared" si="24"/>
        <v>0</v>
      </c>
      <c r="F447" s="275"/>
      <c r="G447" s="21"/>
      <c r="H447" s="276">
        <f t="shared" si="27"/>
        <v>0</v>
      </c>
      <c r="I447" s="21">
        <f>D447*'Déscriptions des trades'!CK447</f>
        <v>0</v>
      </c>
      <c r="M447" s="4"/>
    </row>
    <row r="448" spans="1:13" s="3" customFormat="1" ht="13.2">
      <c r="A448" s="12">
        <v>444</v>
      </c>
      <c r="B448" s="148">
        <f t="shared" si="25"/>
        <v>0</v>
      </c>
      <c r="C448" s="16"/>
      <c r="D448" s="17">
        <f t="shared" si="26"/>
        <v>0</v>
      </c>
      <c r="E448" s="18">
        <f t="shared" si="24"/>
        <v>0</v>
      </c>
      <c r="F448" s="275"/>
      <c r="G448" s="21"/>
      <c r="H448" s="276">
        <f t="shared" si="27"/>
        <v>0</v>
      </c>
      <c r="I448" s="21">
        <f>D448*'Déscriptions des trades'!CK448</f>
        <v>0</v>
      </c>
      <c r="M448" s="4"/>
    </row>
    <row r="449" spans="1:13" s="3" customFormat="1" ht="13.2">
      <c r="A449" s="12">
        <v>445</v>
      </c>
      <c r="B449" s="148">
        <f t="shared" si="25"/>
        <v>0</v>
      </c>
      <c r="C449" s="16"/>
      <c r="D449" s="17">
        <f t="shared" si="26"/>
        <v>0</v>
      </c>
      <c r="E449" s="18">
        <f t="shared" si="24"/>
        <v>0</v>
      </c>
      <c r="F449" s="275"/>
      <c r="G449" s="21"/>
      <c r="H449" s="276">
        <f t="shared" si="27"/>
        <v>0</v>
      </c>
      <c r="I449" s="21">
        <f>D449*'Déscriptions des trades'!CK449</f>
        <v>0</v>
      </c>
      <c r="M449" s="4"/>
    </row>
    <row r="450" spans="1:13" s="3" customFormat="1" ht="13.2">
      <c r="A450" s="12">
        <v>446</v>
      </c>
      <c r="B450" s="148">
        <f t="shared" si="25"/>
        <v>0</v>
      </c>
      <c r="C450" s="16"/>
      <c r="D450" s="17">
        <f t="shared" si="26"/>
        <v>0</v>
      </c>
      <c r="E450" s="18">
        <f t="shared" si="24"/>
        <v>0</v>
      </c>
      <c r="F450" s="275"/>
      <c r="G450" s="21"/>
      <c r="H450" s="276">
        <f t="shared" si="27"/>
        <v>0</v>
      </c>
      <c r="I450" s="21">
        <f>D450*'Déscriptions des trades'!CK450</f>
        <v>0</v>
      </c>
      <c r="M450" s="4"/>
    </row>
    <row r="451" spans="1:13" s="3" customFormat="1" ht="13.2">
      <c r="A451" s="12">
        <v>447</v>
      </c>
      <c r="B451" s="148">
        <f t="shared" si="25"/>
        <v>0</v>
      </c>
      <c r="C451" s="16"/>
      <c r="D451" s="17">
        <f t="shared" si="26"/>
        <v>0</v>
      </c>
      <c r="E451" s="18">
        <f t="shared" si="24"/>
        <v>0</v>
      </c>
      <c r="F451" s="275"/>
      <c r="G451" s="21"/>
      <c r="H451" s="276">
        <f t="shared" si="27"/>
        <v>0</v>
      </c>
      <c r="I451" s="21">
        <f>D451*'Déscriptions des trades'!CK451</f>
        <v>0</v>
      </c>
      <c r="M451" s="4"/>
    </row>
    <row r="452" spans="1:13" s="3" customFormat="1" ht="13.2">
      <c r="A452" s="12">
        <v>448</v>
      </c>
      <c r="B452" s="148">
        <f t="shared" si="25"/>
        <v>0</v>
      </c>
      <c r="C452" s="16"/>
      <c r="D452" s="17">
        <f t="shared" si="26"/>
        <v>0</v>
      </c>
      <c r="E452" s="18">
        <f t="shared" si="24"/>
        <v>0</v>
      </c>
      <c r="F452" s="275"/>
      <c r="G452" s="21"/>
      <c r="H452" s="276">
        <f t="shared" si="27"/>
        <v>0</v>
      </c>
      <c r="I452" s="21">
        <f>D452*'Déscriptions des trades'!CK452</f>
        <v>0</v>
      </c>
      <c r="M452" s="4"/>
    </row>
    <row r="453" spans="1:13" s="3" customFormat="1" ht="13.2">
      <c r="A453" s="12">
        <v>449</v>
      </c>
      <c r="B453" s="148">
        <f t="shared" si="25"/>
        <v>0</v>
      </c>
      <c r="C453" s="16"/>
      <c r="D453" s="17">
        <f t="shared" si="26"/>
        <v>0</v>
      </c>
      <c r="E453" s="18">
        <f t="shared" ref="E453:E516" si="28">B453*D453</f>
        <v>0</v>
      </c>
      <c r="F453" s="275"/>
      <c r="G453" s="21"/>
      <c r="H453" s="276">
        <f t="shared" si="27"/>
        <v>0</v>
      </c>
      <c r="I453" s="21">
        <f>D453*'Déscriptions des trades'!CK453</f>
        <v>0</v>
      </c>
      <c r="M453" s="4"/>
    </row>
    <row r="454" spans="1:13" s="3" customFormat="1" ht="13.2">
      <c r="A454" s="12">
        <v>450</v>
      </c>
      <c r="B454" s="148">
        <f t="shared" ref="B454:B517" si="29">E453+B453</f>
        <v>0</v>
      </c>
      <c r="C454" s="16"/>
      <c r="D454" s="17">
        <f t="shared" ref="D454:D517" si="30">D453</f>
        <v>0</v>
      </c>
      <c r="E454" s="18">
        <f t="shared" si="28"/>
        <v>0</v>
      </c>
      <c r="F454" s="275"/>
      <c r="G454" s="21"/>
      <c r="H454" s="276">
        <f t="shared" ref="H454:H517" si="31">H453</f>
        <v>0</v>
      </c>
      <c r="I454" s="21">
        <f>D454*'Déscriptions des trades'!CK454</f>
        <v>0</v>
      </c>
      <c r="M454" s="4"/>
    </row>
    <row r="455" spans="1:13" s="3" customFormat="1" ht="13.2">
      <c r="A455" s="12">
        <v>451</v>
      </c>
      <c r="B455" s="148">
        <f t="shared" si="29"/>
        <v>0</v>
      </c>
      <c r="C455" s="16"/>
      <c r="D455" s="17">
        <f t="shared" si="30"/>
        <v>0</v>
      </c>
      <c r="E455" s="18">
        <f t="shared" si="28"/>
        <v>0</v>
      </c>
      <c r="F455" s="275"/>
      <c r="G455" s="21"/>
      <c r="H455" s="276">
        <f t="shared" si="31"/>
        <v>0</v>
      </c>
      <c r="I455" s="21">
        <f>D455*'Déscriptions des trades'!CK455</f>
        <v>0</v>
      </c>
      <c r="M455" s="4"/>
    </row>
    <row r="456" spans="1:13" s="3" customFormat="1" ht="13.2">
      <c r="A456" s="12">
        <v>452</v>
      </c>
      <c r="B456" s="148">
        <f t="shared" si="29"/>
        <v>0</v>
      </c>
      <c r="C456" s="16"/>
      <c r="D456" s="17">
        <f t="shared" si="30"/>
        <v>0</v>
      </c>
      <c r="E456" s="18">
        <f t="shared" si="28"/>
        <v>0</v>
      </c>
      <c r="F456" s="275"/>
      <c r="G456" s="21"/>
      <c r="H456" s="276">
        <f t="shared" si="31"/>
        <v>0</v>
      </c>
      <c r="I456" s="21">
        <f>D456*'Déscriptions des trades'!CK456</f>
        <v>0</v>
      </c>
      <c r="M456" s="4"/>
    </row>
    <row r="457" spans="1:13" s="3" customFormat="1" ht="13.2">
      <c r="A457" s="12">
        <v>453</v>
      </c>
      <c r="B457" s="148">
        <f t="shared" si="29"/>
        <v>0</v>
      </c>
      <c r="C457" s="16"/>
      <c r="D457" s="17">
        <f t="shared" si="30"/>
        <v>0</v>
      </c>
      <c r="E457" s="18">
        <f t="shared" si="28"/>
        <v>0</v>
      </c>
      <c r="F457" s="275"/>
      <c r="G457" s="21"/>
      <c r="H457" s="276">
        <f t="shared" si="31"/>
        <v>0</v>
      </c>
      <c r="I457" s="21">
        <f>D457*'Déscriptions des trades'!CK457</f>
        <v>0</v>
      </c>
      <c r="M457" s="4"/>
    </row>
    <row r="458" spans="1:13" s="3" customFormat="1" ht="13.2">
      <c r="A458" s="12">
        <v>454</v>
      </c>
      <c r="B458" s="148">
        <f t="shared" si="29"/>
        <v>0</v>
      </c>
      <c r="C458" s="16"/>
      <c r="D458" s="17">
        <f t="shared" si="30"/>
        <v>0</v>
      </c>
      <c r="E458" s="18">
        <f t="shared" si="28"/>
        <v>0</v>
      </c>
      <c r="F458" s="275"/>
      <c r="G458" s="21"/>
      <c r="H458" s="276">
        <f t="shared" si="31"/>
        <v>0</v>
      </c>
      <c r="I458" s="21">
        <f>D458*'Déscriptions des trades'!CK458</f>
        <v>0</v>
      </c>
      <c r="M458" s="4"/>
    </row>
    <row r="459" spans="1:13" s="3" customFormat="1" ht="13.2">
      <c r="A459" s="12">
        <v>455</v>
      </c>
      <c r="B459" s="148">
        <f t="shared" si="29"/>
        <v>0</v>
      </c>
      <c r="C459" s="16"/>
      <c r="D459" s="17">
        <f t="shared" si="30"/>
        <v>0</v>
      </c>
      <c r="E459" s="18">
        <f t="shared" si="28"/>
        <v>0</v>
      </c>
      <c r="F459" s="275"/>
      <c r="G459" s="21"/>
      <c r="H459" s="276">
        <f t="shared" si="31"/>
        <v>0</v>
      </c>
      <c r="I459" s="21">
        <f>D459*'Déscriptions des trades'!CK459</f>
        <v>0</v>
      </c>
      <c r="M459" s="4"/>
    </row>
    <row r="460" spans="1:13" s="3" customFormat="1" ht="13.2">
      <c r="A460" s="12">
        <v>456</v>
      </c>
      <c r="B460" s="148">
        <f t="shared" si="29"/>
        <v>0</v>
      </c>
      <c r="C460" s="16"/>
      <c r="D460" s="17">
        <f t="shared" si="30"/>
        <v>0</v>
      </c>
      <c r="E460" s="18">
        <f t="shared" si="28"/>
        <v>0</v>
      </c>
      <c r="F460" s="275"/>
      <c r="G460" s="21"/>
      <c r="H460" s="276">
        <f t="shared" si="31"/>
        <v>0</v>
      </c>
      <c r="I460" s="21">
        <f>D460*'Déscriptions des trades'!CK460</f>
        <v>0</v>
      </c>
      <c r="M460" s="4"/>
    </row>
    <row r="461" spans="1:13" s="3" customFormat="1" ht="13.2">
      <c r="A461" s="12">
        <v>457</v>
      </c>
      <c r="B461" s="148">
        <f t="shared" si="29"/>
        <v>0</v>
      </c>
      <c r="C461" s="16"/>
      <c r="D461" s="17">
        <f t="shared" si="30"/>
        <v>0</v>
      </c>
      <c r="E461" s="18">
        <f t="shared" si="28"/>
        <v>0</v>
      </c>
      <c r="F461" s="275"/>
      <c r="G461" s="21"/>
      <c r="H461" s="276">
        <f t="shared" si="31"/>
        <v>0</v>
      </c>
      <c r="I461" s="21">
        <f>D461*'Déscriptions des trades'!CK461</f>
        <v>0</v>
      </c>
      <c r="M461" s="4"/>
    </row>
    <row r="462" spans="1:13" s="3" customFormat="1" ht="13.2">
      <c r="A462" s="12">
        <v>458</v>
      </c>
      <c r="B462" s="148">
        <f t="shared" si="29"/>
        <v>0</v>
      </c>
      <c r="C462" s="16"/>
      <c r="D462" s="17">
        <f t="shared" si="30"/>
        <v>0</v>
      </c>
      <c r="E462" s="18">
        <f t="shared" si="28"/>
        <v>0</v>
      </c>
      <c r="F462" s="275"/>
      <c r="G462" s="21"/>
      <c r="H462" s="276">
        <f t="shared" si="31"/>
        <v>0</v>
      </c>
      <c r="I462" s="21">
        <f>D462*'Déscriptions des trades'!CK462</f>
        <v>0</v>
      </c>
      <c r="M462" s="4"/>
    </row>
    <row r="463" spans="1:13" s="3" customFormat="1" ht="13.2">
      <c r="A463" s="12">
        <v>459</v>
      </c>
      <c r="B463" s="148">
        <f t="shared" si="29"/>
        <v>0</v>
      </c>
      <c r="C463" s="16"/>
      <c r="D463" s="17">
        <f t="shared" si="30"/>
        <v>0</v>
      </c>
      <c r="E463" s="18">
        <f t="shared" si="28"/>
        <v>0</v>
      </c>
      <c r="F463" s="275"/>
      <c r="G463" s="21"/>
      <c r="H463" s="276">
        <f t="shared" si="31"/>
        <v>0</v>
      </c>
      <c r="I463" s="21">
        <f>D463*'Déscriptions des trades'!CK463</f>
        <v>0</v>
      </c>
      <c r="M463" s="4"/>
    </row>
    <row r="464" spans="1:13" s="3" customFormat="1" ht="13.2">
      <c r="A464" s="12">
        <v>460</v>
      </c>
      <c r="B464" s="148">
        <f t="shared" si="29"/>
        <v>0</v>
      </c>
      <c r="C464" s="16"/>
      <c r="D464" s="17">
        <f t="shared" si="30"/>
        <v>0</v>
      </c>
      <c r="E464" s="18">
        <f t="shared" si="28"/>
        <v>0</v>
      </c>
      <c r="F464" s="275"/>
      <c r="G464" s="21"/>
      <c r="H464" s="276">
        <f t="shared" si="31"/>
        <v>0</v>
      </c>
      <c r="I464" s="21">
        <f>D464*'Déscriptions des trades'!CK464</f>
        <v>0</v>
      </c>
      <c r="M464" s="4"/>
    </row>
    <row r="465" spans="1:13" s="3" customFormat="1" ht="13.2">
      <c r="A465" s="12">
        <v>461</v>
      </c>
      <c r="B465" s="148">
        <f t="shared" si="29"/>
        <v>0</v>
      </c>
      <c r="C465" s="16"/>
      <c r="D465" s="17">
        <f t="shared" si="30"/>
        <v>0</v>
      </c>
      <c r="E465" s="18">
        <f t="shared" si="28"/>
        <v>0</v>
      </c>
      <c r="F465" s="275"/>
      <c r="G465" s="21"/>
      <c r="H465" s="276">
        <f t="shared" si="31"/>
        <v>0</v>
      </c>
      <c r="I465" s="21">
        <f>D465*'Déscriptions des trades'!CK465</f>
        <v>0</v>
      </c>
      <c r="M465" s="4"/>
    </row>
    <row r="466" spans="1:13" s="3" customFormat="1" ht="13.2">
      <c r="A466" s="12">
        <v>462</v>
      </c>
      <c r="B466" s="148">
        <f t="shared" si="29"/>
        <v>0</v>
      </c>
      <c r="C466" s="16"/>
      <c r="D466" s="17">
        <f t="shared" si="30"/>
        <v>0</v>
      </c>
      <c r="E466" s="18">
        <f t="shared" si="28"/>
        <v>0</v>
      </c>
      <c r="F466" s="275"/>
      <c r="G466" s="21"/>
      <c r="H466" s="276">
        <f t="shared" si="31"/>
        <v>0</v>
      </c>
      <c r="I466" s="21">
        <f>D466*'Déscriptions des trades'!CK466</f>
        <v>0</v>
      </c>
      <c r="M466" s="4"/>
    </row>
    <row r="467" spans="1:13" s="3" customFormat="1" ht="13.2">
      <c r="A467" s="12">
        <v>463</v>
      </c>
      <c r="B467" s="148">
        <f t="shared" si="29"/>
        <v>0</v>
      </c>
      <c r="C467" s="16"/>
      <c r="D467" s="17">
        <f t="shared" si="30"/>
        <v>0</v>
      </c>
      <c r="E467" s="18">
        <f t="shared" si="28"/>
        <v>0</v>
      </c>
      <c r="F467" s="275"/>
      <c r="G467" s="21"/>
      <c r="H467" s="276">
        <f t="shared" si="31"/>
        <v>0</v>
      </c>
      <c r="I467" s="21">
        <f>D467*'Déscriptions des trades'!CK467</f>
        <v>0</v>
      </c>
      <c r="M467" s="4"/>
    </row>
    <row r="468" spans="1:13" s="3" customFormat="1" ht="13.2">
      <c r="A468" s="12">
        <v>464</v>
      </c>
      <c r="B468" s="148">
        <f t="shared" si="29"/>
        <v>0</v>
      </c>
      <c r="C468" s="16"/>
      <c r="D468" s="17">
        <f t="shared" si="30"/>
        <v>0</v>
      </c>
      <c r="E468" s="18">
        <f t="shared" si="28"/>
        <v>0</v>
      </c>
      <c r="F468" s="275"/>
      <c r="G468" s="21"/>
      <c r="H468" s="276">
        <f t="shared" si="31"/>
        <v>0</v>
      </c>
      <c r="I468" s="21">
        <f>D468*'Déscriptions des trades'!CK468</f>
        <v>0</v>
      </c>
      <c r="M468" s="4"/>
    </row>
    <row r="469" spans="1:13" s="3" customFormat="1" ht="13.2">
      <c r="A469" s="12">
        <v>465</v>
      </c>
      <c r="B469" s="148">
        <f t="shared" si="29"/>
        <v>0</v>
      </c>
      <c r="C469" s="16"/>
      <c r="D469" s="17">
        <f t="shared" si="30"/>
        <v>0</v>
      </c>
      <c r="E469" s="18">
        <f t="shared" si="28"/>
        <v>0</v>
      </c>
      <c r="F469" s="275"/>
      <c r="G469" s="21"/>
      <c r="H469" s="276">
        <f t="shared" si="31"/>
        <v>0</v>
      </c>
      <c r="I469" s="21">
        <f>D469*'Déscriptions des trades'!CK469</f>
        <v>0</v>
      </c>
      <c r="M469" s="4"/>
    </row>
    <row r="470" spans="1:13" s="3" customFormat="1" ht="13.2">
      <c r="A470" s="12">
        <v>466</v>
      </c>
      <c r="B470" s="148">
        <f t="shared" si="29"/>
        <v>0</v>
      </c>
      <c r="C470" s="16"/>
      <c r="D470" s="17">
        <f t="shared" si="30"/>
        <v>0</v>
      </c>
      <c r="E470" s="18">
        <f t="shared" si="28"/>
        <v>0</v>
      </c>
      <c r="F470" s="275"/>
      <c r="G470" s="21"/>
      <c r="H470" s="276">
        <f t="shared" si="31"/>
        <v>0</v>
      </c>
      <c r="I470" s="21">
        <f>D470*'Déscriptions des trades'!CK470</f>
        <v>0</v>
      </c>
      <c r="M470" s="4"/>
    </row>
    <row r="471" spans="1:13" s="3" customFormat="1" ht="13.2">
      <c r="A471" s="12">
        <v>467</v>
      </c>
      <c r="B471" s="148">
        <f t="shared" si="29"/>
        <v>0</v>
      </c>
      <c r="C471" s="16"/>
      <c r="D471" s="17">
        <f t="shared" si="30"/>
        <v>0</v>
      </c>
      <c r="E471" s="18">
        <f t="shared" si="28"/>
        <v>0</v>
      </c>
      <c r="F471" s="275"/>
      <c r="G471" s="21"/>
      <c r="H471" s="276">
        <f t="shared" si="31"/>
        <v>0</v>
      </c>
      <c r="I471" s="21">
        <f>D471*'Déscriptions des trades'!CK471</f>
        <v>0</v>
      </c>
      <c r="M471" s="4"/>
    </row>
    <row r="472" spans="1:13" s="3" customFormat="1" ht="13.2">
      <c r="A472" s="12">
        <v>468</v>
      </c>
      <c r="B472" s="148">
        <f t="shared" si="29"/>
        <v>0</v>
      </c>
      <c r="C472" s="16"/>
      <c r="D472" s="17">
        <f t="shared" si="30"/>
        <v>0</v>
      </c>
      <c r="E472" s="18">
        <f t="shared" si="28"/>
        <v>0</v>
      </c>
      <c r="F472" s="275"/>
      <c r="G472" s="21"/>
      <c r="H472" s="276">
        <f t="shared" si="31"/>
        <v>0</v>
      </c>
      <c r="I472" s="21">
        <f>D472*'Déscriptions des trades'!CK472</f>
        <v>0</v>
      </c>
      <c r="M472" s="4"/>
    </row>
    <row r="473" spans="1:13" s="3" customFormat="1" ht="13.2">
      <c r="A473" s="12">
        <v>469</v>
      </c>
      <c r="B473" s="148">
        <f t="shared" si="29"/>
        <v>0</v>
      </c>
      <c r="C473" s="16"/>
      <c r="D473" s="17">
        <f t="shared" si="30"/>
        <v>0</v>
      </c>
      <c r="E473" s="18">
        <f t="shared" si="28"/>
        <v>0</v>
      </c>
      <c r="F473" s="275"/>
      <c r="G473" s="21"/>
      <c r="H473" s="276">
        <f t="shared" si="31"/>
        <v>0</v>
      </c>
      <c r="I473" s="21">
        <f>D473*'Déscriptions des trades'!CK473</f>
        <v>0</v>
      </c>
      <c r="M473" s="4"/>
    </row>
    <row r="474" spans="1:13" s="3" customFormat="1" ht="13.2">
      <c r="A474" s="12">
        <v>470</v>
      </c>
      <c r="B474" s="148">
        <f t="shared" si="29"/>
        <v>0</v>
      </c>
      <c r="C474" s="16"/>
      <c r="D474" s="17">
        <f t="shared" si="30"/>
        <v>0</v>
      </c>
      <c r="E474" s="18">
        <f t="shared" si="28"/>
        <v>0</v>
      </c>
      <c r="F474" s="275"/>
      <c r="G474" s="21"/>
      <c r="H474" s="276">
        <f t="shared" si="31"/>
        <v>0</v>
      </c>
      <c r="I474" s="21">
        <f>D474*'Déscriptions des trades'!CK474</f>
        <v>0</v>
      </c>
      <c r="M474" s="4"/>
    </row>
    <row r="475" spans="1:13" s="3" customFormat="1" ht="13.2">
      <c r="A475" s="12">
        <v>471</v>
      </c>
      <c r="B475" s="148">
        <f t="shared" si="29"/>
        <v>0</v>
      </c>
      <c r="C475" s="16"/>
      <c r="D475" s="17">
        <f t="shared" si="30"/>
        <v>0</v>
      </c>
      <c r="E475" s="18">
        <f t="shared" si="28"/>
        <v>0</v>
      </c>
      <c r="F475" s="275"/>
      <c r="G475" s="21"/>
      <c r="H475" s="276">
        <f t="shared" si="31"/>
        <v>0</v>
      </c>
      <c r="I475" s="21">
        <f>D475*'Déscriptions des trades'!CK475</f>
        <v>0</v>
      </c>
      <c r="M475" s="4"/>
    </row>
    <row r="476" spans="1:13" s="3" customFormat="1" ht="13.2">
      <c r="A476" s="12">
        <v>472</v>
      </c>
      <c r="B476" s="148">
        <f t="shared" si="29"/>
        <v>0</v>
      </c>
      <c r="C476" s="16"/>
      <c r="D476" s="17">
        <f t="shared" si="30"/>
        <v>0</v>
      </c>
      <c r="E476" s="18">
        <f t="shared" si="28"/>
        <v>0</v>
      </c>
      <c r="F476" s="275"/>
      <c r="G476" s="21"/>
      <c r="H476" s="276">
        <f t="shared" si="31"/>
        <v>0</v>
      </c>
      <c r="I476" s="21">
        <f>D476*'Déscriptions des trades'!CK476</f>
        <v>0</v>
      </c>
      <c r="M476" s="4"/>
    </row>
    <row r="477" spans="1:13" s="3" customFormat="1" ht="13.2">
      <c r="A477" s="12">
        <v>473</v>
      </c>
      <c r="B477" s="148">
        <f t="shared" si="29"/>
        <v>0</v>
      </c>
      <c r="C477" s="16"/>
      <c r="D477" s="17">
        <f t="shared" si="30"/>
        <v>0</v>
      </c>
      <c r="E477" s="18">
        <f t="shared" si="28"/>
        <v>0</v>
      </c>
      <c r="F477" s="275"/>
      <c r="G477" s="21"/>
      <c r="H477" s="276">
        <f t="shared" si="31"/>
        <v>0</v>
      </c>
      <c r="I477" s="21">
        <f>D477*'Déscriptions des trades'!CK477</f>
        <v>0</v>
      </c>
      <c r="M477" s="4"/>
    </row>
    <row r="478" spans="1:13" s="3" customFormat="1" ht="13.2">
      <c r="A478" s="12">
        <v>474</v>
      </c>
      <c r="B478" s="148">
        <f t="shared" si="29"/>
        <v>0</v>
      </c>
      <c r="C478" s="16"/>
      <c r="D478" s="17">
        <f t="shared" si="30"/>
        <v>0</v>
      </c>
      <c r="E478" s="18">
        <f t="shared" si="28"/>
        <v>0</v>
      </c>
      <c r="F478" s="275"/>
      <c r="G478" s="21"/>
      <c r="H478" s="276">
        <f t="shared" si="31"/>
        <v>0</v>
      </c>
      <c r="I478" s="21">
        <f>D478*'Déscriptions des trades'!CK478</f>
        <v>0</v>
      </c>
      <c r="M478" s="4"/>
    </row>
    <row r="479" spans="1:13" s="3" customFormat="1" ht="13.2">
      <c r="A479" s="12">
        <v>475</v>
      </c>
      <c r="B479" s="148">
        <f t="shared" si="29"/>
        <v>0</v>
      </c>
      <c r="C479" s="16"/>
      <c r="D479" s="17">
        <f t="shared" si="30"/>
        <v>0</v>
      </c>
      <c r="E479" s="18">
        <f t="shared" si="28"/>
        <v>0</v>
      </c>
      <c r="F479" s="275"/>
      <c r="G479" s="21"/>
      <c r="H479" s="276">
        <f t="shared" si="31"/>
        <v>0</v>
      </c>
      <c r="I479" s="21">
        <f>D479*'Déscriptions des trades'!CK479</f>
        <v>0</v>
      </c>
      <c r="M479" s="4"/>
    </row>
    <row r="480" spans="1:13" s="3" customFormat="1" ht="13.2">
      <c r="A480" s="12">
        <v>476</v>
      </c>
      <c r="B480" s="148">
        <f t="shared" si="29"/>
        <v>0</v>
      </c>
      <c r="C480" s="16"/>
      <c r="D480" s="17">
        <f t="shared" si="30"/>
        <v>0</v>
      </c>
      <c r="E480" s="18">
        <f t="shared" si="28"/>
        <v>0</v>
      </c>
      <c r="F480" s="275"/>
      <c r="G480" s="21"/>
      <c r="H480" s="276">
        <f t="shared" si="31"/>
        <v>0</v>
      </c>
      <c r="I480" s="21">
        <f>D480*'Déscriptions des trades'!CK480</f>
        <v>0</v>
      </c>
      <c r="M480" s="4"/>
    </row>
    <row r="481" spans="1:13" s="3" customFormat="1" ht="13.2">
      <c r="A481" s="12">
        <v>477</v>
      </c>
      <c r="B481" s="148">
        <f t="shared" si="29"/>
        <v>0</v>
      </c>
      <c r="C481" s="16"/>
      <c r="D481" s="17">
        <f t="shared" si="30"/>
        <v>0</v>
      </c>
      <c r="E481" s="18">
        <f t="shared" si="28"/>
        <v>0</v>
      </c>
      <c r="F481" s="275"/>
      <c r="G481" s="21"/>
      <c r="H481" s="276">
        <f t="shared" si="31"/>
        <v>0</v>
      </c>
      <c r="I481" s="21">
        <f>D481*'Déscriptions des trades'!CK481</f>
        <v>0</v>
      </c>
      <c r="M481" s="4"/>
    </row>
    <row r="482" spans="1:13" s="3" customFormat="1" ht="13.2">
      <c r="A482" s="12">
        <v>478</v>
      </c>
      <c r="B482" s="148">
        <f t="shared" si="29"/>
        <v>0</v>
      </c>
      <c r="C482" s="16"/>
      <c r="D482" s="17">
        <f t="shared" si="30"/>
        <v>0</v>
      </c>
      <c r="E482" s="18">
        <f t="shared" si="28"/>
        <v>0</v>
      </c>
      <c r="F482" s="275"/>
      <c r="G482" s="21"/>
      <c r="H482" s="276">
        <f t="shared" si="31"/>
        <v>0</v>
      </c>
      <c r="I482" s="21">
        <f>D482*'Déscriptions des trades'!CK482</f>
        <v>0</v>
      </c>
      <c r="M482" s="4"/>
    </row>
    <row r="483" spans="1:13" s="3" customFormat="1" ht="13.2">
      <c r="A483" s="12">
        <v>479</v>
      </c>
      <c r="B483" s="148">
        <f t="shared" si="29"/>
        <v>0</v>
      </c>
      <c r="C483" s="16"/>
      <c r="D483" s="17">
        <f t="shared" si="30"/>
        <v>0</v>
      </c>
      <c r="E483" s="18">
        <f t="shared" si="28"/>
        <v>0</v>
      </c>
      <c r="F483" s="275"/>
      <c r="G483" s="21"/>
      <c r="H483" s="276">
        <f t="shared" si="31"/>
        <v>0</v>
      </c>
      <c r="I483" s="21">
        <f>D483*'Déscriptions des trades'!CK483</f>
        <v>0</v>
      </c>
      <c r="M483" s="4"/>
    </row>
    <row r="484" spans="1:13" s="3" customFormat="1" ht="13.2">
      <c r="A484" s="12">
        <v>480</v>
      </c>
      <c r="B484" s="148">
        <f t="shared" si="29"/>
        <v>0</v>
      </c>
      <c r="C484" s="16"/>
      <c r="D484" s="17">
        <f t="shared" si="30"/>
        <v>0</v>
      </c>
      <c r="E484" s="18">
        <f t="shared" si="28"/>
        <v>0</v>
      </c>
      <c r="F484" s="275"/>
      <c r="G484" s="21"/>
      <c r="H484" s="276">
        <f t="shared" si="31"/>
        <v>0</v>
      </c>
      <c r="I484" s="21">
        <f>D484*'Déscriptions des trades'!CK484</f>
        <v>0</v>
      </c>
      <c r="M484" s="4"/>
    </row>
    <row r="485" spans="1:13" s="3" customFormat="1" ht="13.2">
      <c r="A485" s="12">
        <v>481</v>
      </c>
      <c r="B485" s="148">
        <f t="shared" si="29"/>
        <v>0</v>
      </c>
      <c r="C485" s="16"/>
      <c r="D485" s="17">
        <f t="shared" si="30"/>
        <v>0</v>
      </c>
      <c r="E485" s="18">
        <f t="shared" si="28"/>
        <v>0</v>
      </c>
      <c r="F485" s="275"/>
      <c r="G485" s="21"/>
      <c r="H485" s="276">
        <f t="shared" si="31"/>
        <v>0</v>
      </c>
      <c r="I485" s="21">
        <f>D485*'Déscriptions des trades'!CK485</f>
        <v>0</v>
      </c>
      <c r="M485" s="4"/>
    </row>
    <row r="486" spans="1:13" s="3" customFormat="1" ht="13.2">
      <c r="A486" s="12">
        <v>482</v>
      </c>
      <c r="B486" s="148">
        <f t="shared" si="29"/>
        <v>0</v>
      </c>
      <c r="C486" s="16"/>
      <c r="D486" s="17">
        <f t="shared" si="30"/>
        <v>0</v>
      </c>
      <c r="E486" s="18">
        <f t="shared" si="28"/>
        <v>0</v>
      </c>
      <c r="F486" s="275"/>
      <c r="G486" s="21"/>
      <c r="H486" s="276">
        <f t="shared" si="31"/>
        <v>0</v>
      </c>
      <c r="I486" s="21">
        <f>D486*'Déscriptions des trades'!CK486</f>
        <v>0</v>
      </c>
      <c r="M486" s="4"/>
    </row>
    <row r="487" spans="1:13" s="3" customFormat="1" ht="13.2">
      <c r="A487" s="12">
        <v>483</v>
      </c>
      <c r="B487" s="148">
        <f t="shared" si="29"/>
        <v>0</v>
      </c>
      <c r="C487" s="16"/>
      <c r="D487" s="17">
        <f t="shared" si="30"/>
        <v>0</v>
      </c>
      <c r="E487" s="18">
        <f t="shared" si="28"/>
        <v>0</v>
      </c>
      <c r="F487" s="275"/>
      <c r="G487" s="21"/>
      <c r="H487" s="276">
        <f t="shared" si="31"/>
        <v>0</v>
      </c>
      <c r="I487" s="21">
        <f>D487*'Déscriptions des trades'!CK487</f>
        <v>0</v>
      </c>
      <c r="M487" s="4"/>
    </row>
    <row r="488" spans="1:13" s="3" customFormat="1" ht="13.2">
      <c r="A488" s="12">
        <v>484</v>
      </c>
      <c r="B488" s="148">
        <f t="shared" si="29"/>
        <v>0</v>
      </c>
      <c r="C488" s="16"/>
      <c r="D488" s="17">
        <f t="shared" si="30"/>
        <v>0</v>
      </c>
      <c r="E488" s="18">
        <f t="shared" si="28"/>
        <v>0</v>
      </c>
      <c r="F488" s="275"/>
      <c r="G488" s="21"/>
      <c r="H488" s="276">
        <f t="shared" si="31"/>
        <v>0</v>
      </c>
      <c r="I488" s="21">
        <f>D488*'Déscriptions des trades'!CK488</f>
        <v>0</v>
      </c>
      <c r="M488" s="4"/>
    </row>
    <row r="489" spans="1:13" s="3" customFormat="1" ht="13.2">
      <c r="A489" s="12">
        <v>485</v>
      </c>
      <c r="B489" s="148">
        <f t="shared" si="29"/>
        <v>0</v>
      </c>
      <c r="C489" s="16"/>
      <c r="D489" s="17">
        <f t="shared" si="30"/>
        <v>0</v>
      </c>
      <c r="E489" s="18">
        <f t="shared" si="28"/>
        <v>0</v>
      </c>
      <c r="F489" s="275"/>
      <c r="G489" s="21"/>
      <c r="H489" s="276">
        <f t="shared" si="31"/>
        <v>0</v>
      </c>
      <c r="I489" s="21">
        <f>D489*'Déscriptions des trades'!CK489</f>
        <v>0</v>
      </c>
      <c r="M489" s="4"/>
    </row>
    <row r="490" spans="1:13" s="3" customFormat="1" ht="13.2">
      <c r="A490" s="12">
        <v>486</v>
      </c>
      <c r="B490" s="148">
        <f t="shared" si="29"/>
        <v>0</v>
      </c>
      <c r="C490" s="16"/>
      <c r="D490" s="17">
        <f t="shared" si="30"/>
        <v>0</v>
      </c>
      <c r="E490" s="18">
        <f t="shared" si="28"/>
        <v>0</v>
      </c>
      <c r="F490" s="275"/>
      <c r="G490" s="21"/>
      <c r="H490" s="276">
        <f t="shared" si="31"/>
        <v>0</v>
      </c>
      <c r="I490" s="21">
        <f>D490*'Déscriptions des trades'!CK490</f>
        <v>0</v>
      </c>
      <c r="M490" s="4"/>
    </row>
    <row r="491" spans="1:13" s="3" customFormat="1" ht="13.2">
      <c r="A491" s="12">
        <v>487</v>
      </c>
      <c r="B491" s="148">
        <f t="shared" si="29"/>
        <v>0</v>
      </c>
      <c r="C491" s="16"/>
      <c r="D491" s="17">
        <f t="shared" si="30"/>
        <v>0</v>
      </c>
      <c r="E491" s="18">
        <f t="shared" si="28"/>
        <v>0</v>
      </c>
      <c r="F491" s="275"/>
      <c r="G491" s="21"/>
      <c r="H491" s="276">
        <f t="shared" si="31"/>
        <v>0</v>
      </c>
      <c r="I491" s="21">
        <f>D491*'Déscriptions des trades'!CK491</f>
        <v>0</v>
      </c>
      <c r="M491" s="4"/>
    </row>
    <row r="492" spans="1:13" s="3" customFormat="1" ht="13.2">
      <c r="A492" s="12">
        <v>488</v>
      </c>
      <c r="B492" s="148">
        <f t="shared" si="29"/>
        <v>0</v>
      </c>
      <c r="C492" s="16"/>
      <c r="D492" s="17">
        <f t="shared" si="30"/>
        <v>0</v>
      </c>
      <c r="E492" s="18">
        <f t="shared" si="28"/>
        <v>0</v>
      </c>
      <c r="F492" s="275"/>
      <c r="G492" s="21"/>
      <c r="H492" s="276">
        <f t="shared" si="31"/>
        <v>0</v>
      </c>
      <c r="I492" s="21">
        <f>D492*'Déscriptions des trades'!CK492</f>
        <v>0</v>
      </c>
      <c r="M492" s="4"/>
    </row>
    <row r="493" spans="1:13" s="3" customFormat="1" ht="13.2">
      <c r="A493" s="12">
        <v>489</v>
      </c>
      <c r="B493" s="148">
        <f t="shared" si="29"/>
        <v>0</v>
      </c>
      <c r="C493" s="16"/>
      <c r="D493" s="17">
        <f t="shared" si="30"/>
        <v>0</v>
      </c>
      <c r="E493" s="18">
        <f t="shared" si="28"/>
        <v>0</v>
      </c>
      <c r="F493" s="275"/>
      <c r="G493" s="21"/>
      <c r="H493" s="276">
        <f t="shared" si="31"/>
        <v>0</v>
      </c>
      <c r="I493" s="21">
        <f>D493*'Déscriptions des trades'!CK493</f>
        <v>0</v>
      </c>
      <c r="M493" s="4"/>
    </row>
    <row r="494" spans="1:13" s="3" customFormat="1" ht="13.2">
      <c r="A494" s="12">
        <v>490</v>
      </c>
      <c r="B494" s="148">
        <f t="shared" si="29"/>
        <v>0</v>
      </c>
      <c r="C494" s="16"/>
      <c r="D494" s="17">
        <f t="shared" si="30"/>
        <v>0</v>
      </c>
      <c r="E494" s="18">
        <f t="shared" si="28"/>
        <v>0</v>
      </c>
      <c r="F494" s="275"/>
      <c r="G494" s="21"/>
      <c r="H494" s="276">
        <f t="shared" si="31"/>
        <v>0</v>
      </c>
      <c r="I494" s="21">
        <f>D494*'Déscriptions des trades'!CK494</f>
        <v>0</v>
      </c>
      <c r="M494" s="4"/>
    </row>
    <row r="495" spans="1:13" s="3" customFormat="1" ht="13.2">
      <c r="A495" s="12">
        <v>491</v>
      </c>
      <c r="B495" s="148">
        <f t="shared" si="29"/>
        <v>0</v>
      </c>
      <c r="C495" s="16"/>
      <c r="D495" s="17">
        <f t="shared" si="30"/>
        <v>0</v>
      </c>
      <c r="E495" s="18">
        <f t="shared" si="28"/>
        <v>0</v>
      </c>
      <c r="F495" s="275"/>
      <c r="G495" s="21"/>
      <c r="H495" s="276">
        <f t="shared" si="31"/>
        <v>0</v>
      </c>
      <c r="I495" s="21">
        <f>D495*'Déscriptions des trades'!CK495</f>
        <v>0</v>
      </c>
      <c r="M495" s="4"/>
    </row>
    <row r="496" spans="1:13" s="3" customFormat="1" ht="13.2">
      <c r="A496" s="12">
        <v>492</v>
      </c>
      <c r="B496" s="148">
        <f t="shared" si="29"/>
        <v>0</v>
      </c>
      <c r="C496" s="16"/>
      <c r="D496" s="17">
        <f t="shared" si="30"/>
        <v>0</v>
      </c>
      <c r="E496" s="18">
        <f t="shared" si="28"/>
        <v>0</v>
      </c>
      <c r="F496" s="275"/>
      <c r="G496" s="21"/>
      <c r="H496" s="276">
        <f t="shared" si="31"/>
        <v>0</v>
      </c>
      <c r="I496" s="21">
        <f>D496*'Déscriptions des trades'!CK496</f>
        <v>0</v>
      </c>
      <c r="M496" s="4"/>
    </row>
    <row r="497" spans="1:13" s="3" customFormat="1" ht="13.2">
      <c r="A497" s="12">
        <v>493</v>
      </c>
      <c r="B497" s="148">
        <f t="shared" si="29"/>
        <v>0</v>
      </c>
      <c r="C497" s="16"/>
      <c r="D497" s="17">
        <f t="shared" si="30"/>
        <v>0</v>
      </c>
      <c r="E497" s="18">
        <f t="shared" si="28"/>
        <v>0</v>
      </c>
      <c r="F497" s="275"/>
      <c r="G497" s="21"/>
      <c r="H497" s="276">
        <f t="shared" si="31"/>
        <v>0</v>
      </c>
      <c r="I497" s="21">
        <f>D497*'Déscriptions des trades'!CK497</f>
        <v>0</v>
      </c>
      <c r="M497" s="4"/>
    </row>
    <row r="498" spans="1:13" s="3" customFormat="1" ht="13.2">
      <c r="A498" s="12">
        <v>494</v>
      </c>
      <c r="B498" s="148">
        <f t="shared" si="29"/>
        <v>0</v>
      </c>
      <c r="C498" s="16"/>
      <c r="D498" s="17">
        <f t="shared" si="30"/>
        <v>0</v>
      </c>
      <c r="E498" s="18">
        <f t="shared" si="28"/>
        <v>0</v>
      </c>
      <c r="F498" s="275"/>
      <c r="G498" s="21"/>
      <c r="H498" s="276">
        <f t="shared" si="31"/>
        <v>0</v>
      </c>
      <c r="I498" s="21">
        <f>D498*'Déscriptions des trades'!CK498</f>
        <v>0</v>
      </c>
      <c r="M498" s="4"/>
    </row>
    <row r="499" spans="1:13" s="3" customFormat="1" ht="13.2">
      <c r="A499" s="12">
        <v>495</v>
      </c>
      <c r="B499" s="148">
        <f t="shared" si="29"/>
        <v>0</v>
      </c>
      <c r="C499" s="16"/>
      <c r="D499" s="17">
        <f t="shared" si="30"/>
        <v>0</v>
      </c>
      <c r="E499" s="18">
        <f t="shared" si="28"/>
        <v>0</v>
      </c>
      <c r="F499" s="275"/>
      <c r="G499" s="21"/>
      <c r="H499" s="276">
        <f t="shared" si="31"/>
        <v>0</v>
      </c>
      <c r="I499" s="21">
        <f>D499*'Déscriptions des trades'!CK499</f>
        <v>0</v>
      </c>
      <c r="M499" s="4"/>
    </row>
    <row r="500" spans="1:13" s="3" customFormat="1" ht="13.2">
      <c r="A500" s="12">
        <v>496</v>
      </c>
      <c r="B500" s="148">
        <f t="shared" si="29"/>
        <v>0</v>
      </c>
      <c r="C500" s="16"/>
      <c r="D500" s="17">
        <f t="shared" si="30"/>
        <v>0</v>
      </c>
      <c r="E500" s="18">
        <f t="shared" si="28"/>
        <v>0</v>
      </c>
      <c r="F500" s="275"/>
      <c r="G500" s="21"/>
      <c r="H500" s="276">
        <f t="shared" si="31"/>
        <v>0</v>
      </c>
      <c r="I500" s="21">
        <f>D500*'Déscriptions des trades'!CK500</f>
        <v>0</v>
      </c>
      <c r="M500" s="4"/>
    </row>
    <row r="501" spans="1:13" s="3" customFormat="1" ht="13.2">
      <c r="A501" s="12">
        <v>497</v>
      </c>
      <c r="B501" s="148">
        <f t="shared" si="29"/>
        <v>0</v>
      </c>
      <c r="C501" s="16"/>
      <c r="D501" s="17">
        <f t="shared" si="30"/>
        <v>0</v>
      </c>
      <c r="E501" s="18">
        <f t="shared" si="28"/>
        <v>0</v>
      </c>
      <c r="F501" s="275"/>
      <c r="G501" s="21"/>
      <c r="H501" s="276">
        <f t="shared" si="31"/>
        <v>0</v>
      </c>
      <c r="I501" s="21">
        <f>D501*'Déscriptions des trades'!CK501</f>
        <v>0</v>
      </c>
      <c r="M501" s="4"/>
    </row>
    <row r="502" spans="1:13" s="3" customFormat="1" ht="13.2">
      <c r="A502" s="12">
        <v>498</v>
      </c>
      <c r="B502" s="148">
        <f t="shared" si="29"/>
        <v>0</v>
      </c>
      <c r="C502" s="16"/>
      <c r="D502" s="17">
        <f t="shared" si="30"/>
        <v>0</v>
      </c>
      <c r="E502" s="18">
        <f t="shared" si="28"/>
        <v>0</v>
      </c>
      <c r="F502" s="275"/>
      <c r="G502" s="21"/>
      <c r="H502" s="276">
        <f t="shared" si="31"/>
        <v>0</v>
      </c>
      <c r="I502" s="21">
        <f>D502*'Déscriptions des trades'!CK502</f>
        <v>0</v>
      </c>
      <c r="M502" s="4"/>
    </row>
    <row r="503" spans="1:13" s="3" customFormat="1" ht="13.2">
      <c r="A503" s="12">
        <v>499</v>
      </c>
      <c r="B503" s="148">
        <f t="shared" si="29"/>
        <v>0</v>
      </c>
      <c r="C503" s="16"/>
      <c r="D503" s="17">
        <f t="shared" si="30"/>
        <v>0</v>
      </c>
      <c r="E503" s="18">
        <f t="shared" si="28"/>
        <v>0</v>
      </c>
      <c r="F503" s="275"/>
      <c r="G503" s="21"/>
      <c r="H503" s="276">
        <f t="shared" si="31"/>
        <v>0</v>
      </c>
      <c r="I503" s="21">
        <f>D503*'Déscriptions des trades'!CK503</f>
        <v>0</v>
      </c>
      <c r="M503" s="4"/>
    </row>
    <row r="504" spans="1:13" s="3" customFormat="1" ht="13.2">
      <c r="A504" s="12">
        <v>500</v>
      </c>
      <c r="B504" s="148">
        <f t="shared" si="29"/>
        <v>0</v>
      </c>
      <c r="C504" s="16"/>
      <c r="D504" s="17">
        <f t="shared" si="30"/>
        <v>0</v>
      </c>
      <c r="E504" s="18">
        <f t="shared" si="28"/>
        <v>0</v>
      </c>
      <c r="F504" s="275"/>
      <c r="G504" s="21"/>
      <c r="H504" s="276">
        <f t="shared" si="31"/>
        <v>0</v>
      </c>
      <c r="I504" s="21">
        <f>D504*'Déscriptions des trades'!CK504</f>
        <v>0</v>
      </c>
      <c r="M504" s="4"/>
    </row>
    <row r="505" spans="1:13" s="3" customFormat="1" ht="13.2">
      <c r="A505" s="12">
        <v>501</v>
      </c>
      <c r="B505" s="148">
        <f t="shared" si="29"/>
        <v>0</v>
      </c>
      <c r="C505" s="16"/>
      <c r="D505" s="17">
        <f t="shared" si="30"/>
        <v>0</v>
      </c>
      <c r="E505" s="18">
        <f t="shared" si="28"/>
        <v>0</v>
      </c>
      <c r="F505" s="275"/>
      <c r="G505" s="21"/>
      <c r="H505" s="276">
        <f t="shared" si="31"/>
        <v>0</v>
      </c>
      <c r="I505" s="21">
        <f>D505*'Déscriptions des trades'!CK505</f>
        <v>0</v>
      </c>
      <c r="M505" s="4"/>
    </row>
    <row r="506" spans="1:13" s="3" customFormat="1" ht="13.2">
      <c r="A506" s="12">
        <v>502</v>
      </c>
      <c r="B506" s="148">
        <f t="shared" si="29"/>
        <v>0</v>
      </c>
      <c r="C506" s="16"/>
      <c r="D506" s="17">
        <f t="shared" si="30"/>
        <v>0</v>
      </c>
      <c r="E506" s="18">
        <f t="shared" si="28"/>
        <v>0</v>
      </c>
      <c r="F506" s="275"/>
      <c r="G506" s="21"/>
      <c r="H506" s="276">
        <f t="shared" si="31"/>
        <v>0</v>
      </c>
      <c r="I506" s="21">
        <f>D506*'Déscriptions des trades'!CK506</f>
        <v>0</v>
      </c>
      <c r="M506" s="4"/>
    </row>
    <row r="507" spans="1:13" s="3" customFormat="1" ht="13.2">
      <c r="A507" s="12">
        <v>503</v>
      </c>
      <c r="B507" s="148">
        <f t="shared" si="29"/>
        <v>0</v>
      </c>
      <c r="C507" s="16"/>
      <c r="D507" s="17">
        <f t="shared" si="30"/>
        <v>0</v>
      </c>
      <c r="E507" s="18">
        <f t="shared" si="28"/>
        <v>0</v>
      </c>
      <c r="F507" s="275"/>
      <c r="G507" s="21"/>
      <c r="H507" s="276">
        <f t="shared" si="31"/>
        <v>0</v>
      </c>
      <c r="I507" s="21">
        <f>D507*'Déscriptions des trades'!CK507</f>
        <v>0</v>
      </c>
      <c r="M507" s="4"/>
    </row>
    <row r="508" spans="1:13" s="3" customFormat="1" ht="13.2">
      <c r="A508" s="12">
        <v>504</v>
      </c>
      <c r="B508" s="148">
        <f t="shared" si="29"/>
        <v>0</v>
      </c>
      <c r="C508" s="16"/>
      <c r="D508" s="17">
        <f t="shared" si="30"/>
        <v>0</v>
      </c>
      <c r="E508" s="18">
        <f t="shared" si="28"/>
        <v>0</v>
      </c>
      <c r="F508" s="275"/>
      <c r="G508" s="21"/>
      <c r="H508" s="276">
        <f t="shared" si="31"/>
        <v>0</v>
      </c>
      <c r="I508" s="21">
        <f>D508*'Déscriptions des trades'!CK508</f>
        <v>0</v>
      </c>
      <c r="M508" s="4"/>
    </row>
    <row r="509" spans="1:13" s="3" customFormat="1" ht="13.2">
      <c r="A509" s="12">
        <v>505</v>
      </c>
      <c r="B509" s="148">
        <f t="shared" si="29"/>
        <v>0</v>
      </c>
      <c r="C509" s="16"/>
      <c r="D509" s="17">
        <f t="shared" si="30"/>
        <v>0</v>
      </c>
      <c r="E509" s="18">
        <f t="shared" si="28"/>
        <v>0</v>
      </c>
      <c r="F509" s="275"/>
      <c r="G509" s="21"/>
      <c r="H509" s="276">
        <f t="shared" si="31"/>
        <v>0</v>
      </c>
      <c r="I509" s="21">
        <f>D509*'Déscriptions des trades'!CK509</f>
        <v>0</v>
      </c>
      <c r="M509" s="4"/>
    </row>
    <row r="510" spans="1:13" s="3" customFormat="1" ht="13.2">
      <c r="A510" s="12">
        <v>506</v>
      </c>
      <c r="B510" s="148">
        <f t="shared" si="29"/>
        <v>0</v>
      </c>
      <c r="C510" s="16"/>
      <c r="D510" s="17">
        <f t="shared" si="30"/>
        <v>0</v>
      </c>
      <c r="E510" s="18">
        <f t="shared" si="28"/>
        <v>0</v>
      </c>
      <c r="F510" s="275"/>
      <c r="G510" s="21"/>
      <c r="H510" s="276">
        <f t="shared" si="31"/>
        <v>0</v>
      </c>
      <c r="I510" s="21">
        <f>D510*'Déscriptions des trades'!CK510</f>
        <v>0</v>
      </c>
      <c r="M510" s="4"/>
    </row>
    <row r="511" spans="1:13" s="3" customFormat="1" ht="13.2">
      <c r="A511" s="12">
        <v>507</v>
      </c>
      <c r="B511" s="148">
        <f t="shared" si="29"/>
        <v>0</v>
      </c>
      <c r="C511" s="16"/>
      <c r="D511" s="17">
        <f t="shared" si="30"/>
        <v>0</v>
      </c>
      <c r="E511" s="18">
        <f t="shared" si="28"/>
        <v>0</v>
      </c>
      <c r="F511" s="275"/>
      <c r="G511" s="21"/>
      <c r="H511" s="276">
        <f t="shared" si="31"/>
        <v>0</v>
      </c>
      <c r="I511" s="21">
        <f>D511*'Déscriptions des trades'!CK511</f>
        <v>0</v>
      </c>
      <c r="M511" s="4"/>
    </row>
    <row r="512" spans="1:13" s="3" customFormat="1" ht="13.2">
      <c r="A512" s="12">
        <v>508</v>
      </c>
      <c r="B512" s="148">
        <f t="shared" si="29"/>
        <v>0</v>
      </c>
      <c r="C512" s="16"/>
      <c r="D512" s="17">
        <f t="shared" si="30"/>
        <v>0</v>
      </c>
      <c r="E512" s="18">
        <f t="shared" si="28"/>
        <v>0</v>
      </c>
      <c r="F512" s="275"/>
      <c r="G512" s="21"/>
      <c r="H512" s="276">
        <f t="shared" si="31"/>
        <v>0</v>
      </c>
      <c r="I512" s="21">
        <f>D512*'Déscriptions des trades'!CK512</f>
        <v>0</v>
      </c>
      <c r="M512" s="4"/>
    </row>
    <row r="513" spans="1:13" s="3" customFormat="1" ht="13.2">
      <c r="A513" s="12">
        <v>509</v>
      </c>
      <c r="B513" s="148">
        <f t="shared" si="29"/>
        <v>0</v>
      </c>
      <c r="C513" s="16"/>
      <c r="D513" s="17">
        <f t="shared" si="30"/>
        <v>0</v>
      </c>
      <c r="E513" s="18">
        <f t="shared" si="28"/>
        <v>0</v>
      </c>
      <c r="F513" s="275"/>
      <c r="G513" s="21"/>
      <c r="H513" s="276">
        <f t="shared" si="31"/>
        <v>0</v>
      </c>
      <c r="I513" s="21">
        <f>D513*'Déscriptions des trades'!CK513</f>
        <v>0</v>
      </c>
      <c r="M513" s="4"/>
    </row>
    <row r="514" spans="1:13" s="3" customFormat="1" ht="13.2">
      <c r="A514" s="12">
        <v>510</v>
      </c>
      <c r="B514" s="148">
        <f t="shared" si="29"/>
        <v>0</v>
      </c>
      <c r="C514" s="16"/>
      <c r="D514" s="17">
        <f t="shared" si="30"/>
        <v>0</v>
      </c>
      <c r="E514" s="18">
        <f t="shared" si="28"/>
        <v>0</v>
      </c>
      <c r="F514" s="275"/>
      <c r="G514" s="21"/>
      <c r="H514" s="276">
        <f t="shared" si="31"/>
        <v>0</v>
      </c>
      <c r="I514" s="21">
        <f>D514*'Déscriptions des trades'!CK514</f>
        <v>0</v>
      </c>
      <c r="M514" s="4"/>
    </row>
    <row r="515" spans="1:13" s="3" customFormat="1" ht="13.2">
      <c r="A515" s="12">
        <v>511</v>
      </c>
      <c r="B515" s="148">
        <f t="shared" si="29"/>
        <v>0</v>
      </c>
      <c r="C515" s="16"/>
      <c r="D515" s="17">
        <f t="shared" si="30"/>
        <v>0</v>
      </c>
      <c r="E515" s="18">
        <f t="shared" si="28"/>
        <v>0</v>
      </c>
      <c r="F515" s="275"/>
      <c r="G515" s="21"/>
      <c r="H515" s="276">
        <f t="shared" si="31"/>
        <v>0</v>
      </c>
      <c r="I515" s="21">
        <f>D515*'Déscriptions des trades'!CK515</f>
        <v>0</v>
      </c>
      <c r="M515" s="4"/>
    </row>
    <row r="516" spans="1:13" s="3" customFormat="1" ht="13.2">
      <c r="A516" s="12">
        <v>512</v>
      </c>
      <c r="B516" s="148">
        <f t="shared" si="29"/>
        <v>0</v>
      </c>
      <c r="C516" s="16"/>
      <c r="D516" s="17">
        <f t="shared" si="30"/>
        <v>0</v>
      </c>
      <c r="E516" s="18">
        <f t="shared" si="28"/>
        <v>0</v>
      </c>
      <c r="F516" s="275"/>
      <c r="G516" s="21"/>
      <c r="H516" s="276">
        <f t="shared" si="31"/>
        <v>0</v>
      </c>
      <c r="I516" s="21">
        <f>D516*'Déscriptions des trades'!CK516</f>
        <v>0</v>
      </c>
      <c r="M516" s="4"/>
    </row>
    <row r="517" spans="1:13" s="3" customFormat="1" ht="13.2">
      <c r="A517" s="12">
        <v>513</v>
      </c>
      <c r="B517" s="148">
        <f t="shared" si="29"/>
        <v>0</v>
      </c>
      <c r="C517" s="16"/>
      <c r="D517" s="17">
        <f t="shared" si="30"/>
        <v>0</v>
      </c>
      <c r="E517" s="18">
        <f t="shared" ref="E517:E580" si="32">B517*D517</f>
        <v>0</v>
      </c>
      <c r="F517" s="275"/>
      <c r="G517" s="21"/>
      <c r="H517" s="276">
        <f t="shared" si="31"/>
        <v>0</v>
      </c>
      <c r="I517" s="21">
        <f>D517*'Déscriptions des trades'!CK517</f>
        <v>0</v>
      </c>
      <c r="M517" s="4"/>
    </row>
    <row r="518" spans="1:13" s="3" customFormat="1" ht="13.2">
      <c r="A518" s="12">
        <v>514</v>
      </c>
      <c r="B518" s="148">
        <f t="shared" ref="B518:B581" si="33">E517+B517</f>
        <v>0</v>
      </c>
      <c r="C518" s="16"/>
      <c r="D518" s="17">
        <f t="shared" ref="D518:D581" si="34">D517</f>
        <v>0</v>
      </c>
      <c r="E518" s="18">
        <f t="shared" si="32"/>
        <v>0</v>
      </c>
      <c r="F518" s="275"/>
      <c r="G518" s="21"/>
      <c r="H518" s="276">
        <f t="shared" ref="H518:H581" si="35">H517</f>
        <v>0</v>
      </c>
      <c r="I518" s="21">
        <f>D518*'Déscriptions des trades'!CK518</f>
        <v>0</v>
      </c>
      <c r="M518" s="4"/>
    </row>
    <row r="519" spans="1:13" s="3" customFormat="1" ht="13.2">
      <c r="A519" s="12">
        <v>515</v>
      </c>
      <c r="B519" s="148">
        <f t="shared" si="33"/>
        <v>0</v>
      </c>
      <c r="C519" s="16"/>
      <c r="D519" s="17">
        <f t="shared" si="34"/>
        <v>0</v>
      </c>
      <c r="E519" s="18">
        <f t="shared" si="32"/>
        <v>0</v>
      </c>
      <c r="F519" s="275"/>
      <c r="G519" s="21"/>
      <c r="H519" s="276">
        <f t="shared" si="35"/>
        <v>0</v>
      </c>
      <c r="I519" s="21">
        <f>D519*'Déscriptions des trades'!CK519</f>
        <v>0</v>
      </c>
      <c r="M519" s="4"/>
    </row>
    <row r="520" spans="1:13" s="3" customFormat="1" ht="13.2">
      <c r="A520" s="12">
        <v>516</v>
      </c>
      <c r="B520" s="148">
        <f t="shared" si="33"/>
        <v>0</v>
      </c>
      <c r="C520" s="16"/>
      <c r="D520" s="17">
        <f t="shared" si="34"/>
        <v>0</v>
      </c>
      <c r="E520" s="18">
        <f t="shared" si="32"/>
        <v>0</v>
      </c>
      <c r="F520" s="275"/>
      <c r="G520" s="21"/>
      <c r="H520" s="276">
        <f t="shared" si="35"/>
        <v>0</v>
      </c>
      <c r="I520" s="21">
        <f>D520*'Déscriptions des trades'!CK520</f>
        <v>0</v>
      </c>
      <c r="M520" s="4"/>
    </row>
    <row r="521" spans="1:13" s="3" customFormat="1" ht="13.2">
      <c r="A521" s="12">
        <v>517</v>
      </c>
      <c r="B521" s="148">
        <f t="shared" si="33"/>
        <v>0</v>
      </c>
      <c r="C521" s="16"/>
      <c r="D521" s="17">
        <f t="shared" si="34"/>
        <v>0</v>
      </c>
      <c r="E521" s="18">
        <f t="shared" si="32"/>
        <v>0</v>
      </c>
      <c r="F521" s="275"/>
      <c r="G521" s="21"/>
      <c r="H521" s="276">
        <f t="shared" si="35"/>
        <v>0</v>
      </c>
      <c r="I521" s="21">
        <f>D521*'Déscriptions des trades'!CK521</f>
        <v>0</v>
      </c>
      <c r="M521" s="4"/>
    </row>
    <row r="522" spans="1:13" s="3" customFormat="1" ht="13.2">
      <c r="A522" s="12">
        <v>518</v>
      </c>
      <c r="B522" s="148">
        <f t="shared" si="33"/>
        <v>0</v>
      </c>
      <c r="C522" s="16"/>
      <c r="D522" s="17">
        <f t="shared" si="34"/>
        <v>0</v>
      </c>
      <c r="E522" s="18">
        <f t="shared" si="32"/>
        <v>0</v>
      </c>
      <c r="F522" s="275"/>
      <c r="G522" s="21"/>
      <c r="H522" s="276">
        <f t="shared" si="35"/>
        <v>0</v>
      </c>
      <c r="I522" s="21">
        <f>D522*'Déscriptions des trades'!CK522</f>
        <v>0</v>
      </c>
      <c r="M522" s="4"/>
    </row>
    <row r="523" spans="1:13" s="3" customFormat="1" ht="13.2">
      <c r="A523" s="12">
        <v>519</v>
      </c>
      <c r="B523" s="148">
        <f t="shared" si="33"/>
        <v>0</v>
      </c>
      <c r="C523" s="16"/>
      <c r="D523" s="17">
        <f t="shared" si="34"/>
        <v>0</v>
      </c>
      <c r="E523" s="18">
        <f t="shared" si="32"/>
        <v>0</v>
      </c>
      <c r="F523" s="275"/>
      <c r="G523" s="21"/>
      <c r="H523" s="276">
        <f t="shared" si="35"/>
        <v>0</v>
      </c>
      <c r="I523" s="21">
        <f>D523*'Déscriptions des trades'!CK523</f>
        <v>0</v>
      </c>
      <c r="M523" s="4"/>
    </row>
    <row r="524" spans="1:13" s="3" customFormat="1" ht="13.2">
      <c r="A524" s="12">
        <v>520</v>
      </c>
      <c r="B524" s="148">
        <f t="shared" si="33"/>
        <v>0</v>
      </c>
      <c r="C524" s="16"/>
      <c r="D524" s="17">
        <f t="shared" si="34"/>
        <v>0</v>
      </c>
      <c r="E524" s="18">
        <f t="shared" si="32"/>
        <v>0</v>
      </c>
      <c r="F524" s="275"/>
      <c r="G524" s="21"/>
      <c r="H524" s="276">
        <f t="shared" si="35"/>
        <v>0</v>
      </c>
      <c r="I524" s="21">
        <f>D524*'Déscriptions des trades'!CK524</f>
        <v>0</v>
      </c>
      <c r="M524" s="4"/>
    </row>
    <row r="525" spans="1:13" s="3" customFormat="1" ht="13.2">
      <c r="A525" s="12">
        <v>521</v>
      </c>
      <c r="B525" s="148">
        <f t="shared" si="33"/>
        <v>0</v>
      </c>
      <c r="C525" s="16"/>
      <c r="D525" s="17">
        <f t="shared" si="34"/>
        <v>0</v>
      </c>
      <c r="E525" s="18">
        <f t="shared" si="32"/>
        <v>0</v>
      </c>
      <c r="F525" s="275"/>
      <c r="G525" s="21"/>
      <c r="H525" s="276">
        <f t="shared" si="35"/>
        <v>0</v>
      </c>
      <c r="I525" s="21">
        <f>D525*'Déscriptions des trades'!CK525</f>
        <v>0</v>
      </c>
      <c r="M525" s="4"/>
    </row>
    <row r="526" spans="1:13" s="3" customFormat="1" ht="13.2">
      <c r="A526" s="12">
        <v>522</v>
      </c>
      <c r="B526" s="148">
        <f t="shared" si="33"/>
        <v>0</v>
      </c>
      <c r="C526" s="16"/>
      <c r="D526" s="17">
        <f t="shared" si="34"/>
        <v>0</v>
      </c>
      <c r="E526" s="18">
        <f t="shared" si="32"/>
        <v>0</v>
      </c>
      <c r="F526" s="275"/>
      <c r="G526" s="21"/>
      <c r="H526" s="276">
        <f t="shared" si="35"/>
        <v>0</v>
      </c>
      <c r="I526" s="21">
        <f>D526*'Déscriptions des trades'!CK526</f>
        <v>0</v>
      </c>
      <c r="M526" s="4"/>
    </row>
    <row r="527" spans="1:13" s="3" customFormat="1" ht="13.2">
      <c r="A527" s="12">
        <v>523</v>
      </c>
      <c r="B527" s="148">
        <f t="shared" si="33"/>
        <v>0</v>
      </c>
      <c r="C527" s="16"/>
      <c r="D527" s="17">
        <f t="shared" si="34"/>
        <v>0</v>
      </c>
      <c r="E527" s="18">
        <f t="shared" si="32"/>
        <v>0</v>
      </c>
      <c r="F527" s="275"/>
      <c r="G527" s="21"/>
      <c r="H527" s="276">
        <f t="shared" si="35"/>
        <v>0</v>
      </c>
      <c r="I527" s="21">
        <f>D527*'Déscriptions des trades'!CK527</f>
        <v>0</v>
      </c>
      <c r="M527" s="4"/>
    </row>
    <row r="528" spans="1:13" s="3" customFormat="1" ht="13.2">
      <c r="A528" s="12">
        <v>524</v>
      </c>
      <c r="B528" s="148">
        <f t="shared" si="33"/>
        <v>0</v>
      </c>
      <c r="C528" s="16"/>
      <c r="D528" s="17">
        <f t="shared" si="34"/>
        <v>0</v>
      </c>
      <c r="E528" s="18">
        <f t="shared" si="32"/>
        <v>0</v>
      </c>
      <c r="F528" s="275"/>
      <c r="G528" s="21"/>
      <c r="H528" s="276">
        <f t="shared" si="35"/>
        <v>0</v>
      </c>
      <c r="I528" s="21">
        <f>D528*'Déscriptions des trades'!CK528</f>
        <v>0</v>
      </c>
      <c r="M528" s="4"/>
    </row>
    <row r="529" spans="1:13" s="3" customFormat="1" ht="13.2">
      <c r="A529" s="12">
        <v>525</v>
      </c>
      <c r="B529" s="148">
        <f t="shared" si="33"/>
        <v>0</v>
      </c>
      <c r="C529" s="16"/>
      <c r="D529" s="17">
        <f t="shared" si="34"/>
        <v>0</v>
      </c>
      <c r="E529" s="18">
        <f t="shared" si="32"/>
        <v>0</v>
      </c>
      <c r="F529" s="275"/>
      <c r="G529" s="21"/>
      <c r="H529" s="276">
        <f t="shared" si="35"/>
        <v>0</v>
      </c>
      <c r="I529" s="21">
        <f>D529*'Déscriptions des trades'!CK529</f>
        <v>0</v>
      </c>
      <c r="M529" s="4"/>
    </row>
    <row r="530" spans="1:13" s="3" customFormat="1" ht="13.2">
      <c r="A530" s="12">
        <v>526</v>
      </c>
      <c r="B530" s="148">
        <f t="shared" si="33"/>
        <v>0</v>
      </c>
      <c r="C530" s="16"/>
      <c r="D530" s="17">
        <f t="shared" si="34"/>
        <v>0</v>
      </c>
      <c r="E530" s="18">
        <f t="shared" si="32"/>
        <v>0</v>
      </c>
      <c r="F530" s="275"/>
      <c r="G530" s="21"/>
      <c r="H530" s="276">
        <f t="shared" si="35"/>
        <v>0</v>
      </c>
      <c r="I530" s="21">
        <f>D530*'Déscriptions des trades'!CK530</f>
        <v>0</v>
      </c>
      <c r="M530" s="4"/>
    </row>
    <row r="531" spans="1:13" s="3" customFormat="1" ht="13.2">
      <c r="A531" s="12">
        <v>527</v>
      </c>
      <c r="B531" s="148">
        <f t="shared" si="33"/>
        <v>0</v>
      </c>
      <c r="C531" s="16"/>
      <c r="D531" s="17">
        <f t="shared" si="34"/>
        <v>0</v>
      </c>
      <c r="E531" s="18">
        <f t="shared" si="32"/>
        <v>0</v>
      </c>
      <c r="F531" s="275"/>
      <c r="G531" s="21"/>
      <c r="H531" s="276">
        <f t="shared" si="35"/>
        <v>0</v>
      </c>
      <c r="I531" s="21">
        <f>D531*'Déscriptions des trades'!CK531</f>
        <v>0</v>
      </c>
      <c r="M531" s="4"/>
    </row>
    <row r="532" spans="1:13" s="3" customFormat="1" ht="13.2">
      <c r="A532" s="12">
        <v>528</v>
      </c>
      <c r="B532" s="148">
        <f t="shared" si="33"/>
        <v>0</v>
      </c>
      <c r="C532" s="16"/>
      <c r="D532" s="17">
        <f t="shared" si="34"/>
        <v>0</v>
      </c>
      <c r="E532" s="18">
        <f t="shared" si="32"/>
        <v>0</v>
      </c>
      <c r="F532" s="275"/>
      <c r="G532" s="21"/>
      <c r="H532" s="276">
        <f t="shared" si="35"/>
        <v>0</v>
      </c>
      <c r="I532" s="21">
        <f>D532*'Déscriptions des trades'!CK532</f>
        <v>0</v>
      </c>
      <c r="M532" s="4"/>
    </row>
    <row r="533" spans="1:13" s="3" customFormat="1" ht="13.2">
      <c r="A533" s="12">
        <v>529</v>
      </c>
      <c r="B533" s="148">
        <f t="shared" si="33"/>
        <v>0</v>
      </c>
      <c r="C533" s="16"/>
      <c r="D533" s="17">
        <f t="shared" si="34"/>
        <v>0</v>
      </c>
      <c r="E533" s="18">
        <f t="shared" si="32"/>
        <v>0</v>
      </c>
      <c r="F533" s="275"/>
      <c r="G533" s="21"/>
      <c r="H533" s="276">
        <f t="shared" si="35"/>
        <v>0</v>
      </c>
      <c r="I533" s="21">
        <f>D533*'Déscriptions des trades'!CK533</f>
        <v>0</v>
      </c>
      <c r="M533" s="4"/>
    </row>
    <row r="534" spans="1:13" s="3" customFormat="1" ht="13.2">
      <c r="A534" s="12">
        <v>530</v>
      </c>
      <c r="B534" s="148">
        <f t="shared" si="33"/>
        <v>0</v>
      </c>
      <c r="C534" s="16"/>
      <c r="D534" s="17">
        <f t="shared" si="34"/>
        <v>0</v>
      </c>
      <c r="E534" s="18">
        <f t="shared" si="32"/>
        <v>0</v>
      </c>
      <c r="F534" s="275"/>
      <c r="G534" s="21"/>
      <c r="H534" s="276">
        <f t="shared" si="35"/>
        <v>0</v>
      </c>
      <c r="I534" s="21">
        <f>D534*'Déscriptions des trades'!CK534</f>
        <v>0</v>
      </c>
      <c r="M534" s="4"/>
    </row>
    <row r="535" spans="1:13" s="3" customFormat="1" ht="13.2">
      <c r="A535" s="12">
        <v>531</v>
      </c>
      <c r="B535" s="148">
        <f t="shared" si="33"/>
        <v>0</v>
      </c>
      <c r="C535" s="16"/>
      <c r="D535" s="17">
        <f t="shared" si="34"/>
        <v>0</v>
      </c>
      <c r="E535" s="18">
        <f t="shared" si="32"/>
        <v>0</v>
      </c>
      <c r="F535" s="275"/>
      <c r="G535" s="21"/>
      <c r="H535" s="276">
        <f t="shared" si="35"/>
        <v>0</v>
      </c>
      <c r="I535" s="21">
        <f>D535*'Déscriptions des trades'!CK535</f>
        <v>0</v>
      </c>
      <c r="M535" s="4"/>
    </row>
    <row r="536" spans="1:13" s="3" customFormat="1" ht="13.2">
      <c r="A536" s="12">
        <v>532</v>
      </c>
      <c r="B536" s="148">
        <f t="shared" si="33"/>
        <v>0</v>
      </c>
      <c r="C536" s="16"/>
      <c r="D536" s="17">
        <f t="shared" si="34"/>
        <v>0</v>
      </c>
      <c r="E536" s="18">
        <f t="shared" si="32"/>
        <v>0</v>
      </c>
      <c r="F536" s="275"/>
      <c r="G536" s="21"/>
      <c r="H536" s="276">
        <f t="shared" si="35"/>
        <v>0</v>
      </c>
      <c r="I536" s="21">
        <f>D536*'Déscriptions des trades'!CK536</f>
        <v>0</v>
      </c>
      <c r="M536" s="4"/>
    </row>
    <row r="537" spans="1:13" s="3" customFormat="1" ht="13.2">
      <c r="A537" s="12">
        <v>533</v>
      </c>
      <c r="B537" s="148">
        <f t="shared" si="33"/>
        <v>0</v>
      </c>
      <c r="C537" s="16"/>
      <c r="D537" s="17">
        <f t="shared" si="34"/>
        <v>0</v>
      </c>
      <c r="E537" s="18">
        <f t="shared" si="32"/>
        <v>0</v>
      </c>
      <c r="F537" s="275"/>
      <c r="G537" s="21"/>
      <c r="H537" s="276">
        <f t="shared" si="35"/>
        <v>0</v>
      </c>
      <c r="I537" s="21">
        <f>D537*'Déscriptions des trades'!CK537</f>
        <v>0</v>
      </c>
      <c r="M537" s="4"/>
    </row>
    <row r="538" spans="1:13" s="3" customFormat="1" ht="13.2">
      <c r="A538" s="12">
        <v>534</v>
      </c>
      <c r="B538" s="148">
        <f t="shared" si="33"/>
        <v>0</v>
      </c>
      <c r="C538" s="16"/>
      <c r="D538" s="17">
        <f t="shared" si="34"/>
        <v>0</v>
      </c>
      <c r="E538" s="18">
        <f t="shared" si="32"/>
        <v>0</v>
      </c>
      <c r="F538" s="275"/>
      <c r="G538" s="21"/>
      <c r="H538" s="276">
        <f t="shared" si="35"/>
        <v>0</v>
      </c>
      <c r="I538" s="21">
        <f>D538*'Déscriptions des trades'!CK538</f>
        <v>0</v>
      </c>
      <c r="M538" s="4"/>
    </row>
    <row r="539" spans="1:13" s="3" customFormat="1" ht="13.2">
      <c r="A539" s="12">
        <v>535</v>
      </c>
      <c r="B539" s="148">
        <f t="shared" si="33"/>
        <v>0</v>
      </c>
      <c r="C539" s="16"/>
      <c r="D539" s="17">
        <f t="shared" si="34"/>
        <v>0</v>
      </c>
      <c r="E539" s="18">
        <f t="shared" si="32"/>
        <v>0</v>
      </c>
      <c r="F539" s="275"/>
      <c r="G539" s="21"/>
      <c r="H539" s="276">
        <f t="shared" si="35"/>
        <v>0</v>
      </c>
      <c r="I539" s="21">
        <f>D539*'Déscriptions des trades'!CK539</f>
        <v>0</v>
      </c>
      <c r="M539" s="4"/>
    </row>
    <row r="540" spans="1:13" s="3" customFormat="1" ht="13.2">
      <c r="A540" s="12">
        <v>536</v>
      </c>
      <c r="B540" s="148">
        <f t="shared" si="33"/>
        <v>0</v>
      </c>
      <c r="C540" s="16"/>
      <c r="D540" s="17">
        <f t="shared" si="34"/>
        <v>0</v>
      </c>
      <c r="E540" s="18">
        <f t="shared" si="32"/>
        <v>0</v>
      </c>
      <c r="F540" s="275"/>
      <c r="G540" s="21"/>
      <c r="H540" s="276">
        <f t="shared" si="35"/>
        <v>0</v>
      </c>
      <c r="I540" s="21">
        <f>D540*'Déscriptions des trades'!CK540</f>
        <v>0</v>
      </c>
      <c r="M540" s="4"/>
    </row>
    <row r="541" spans="1:13" s="3" customFormat="1" ht="13.2">
      <c r="A541" s="12">
        <v>537</v>
      </c>
      <c r="B541" s="148">
        <f t="shared" si="33"/>
        <v>0</v>
      </c>
      <c r="C541" s="16"/>
      <c r="D541" s="17">
        <f t="shared" si="34"/>
        <v>0</v>
      </c>
      <c r="E541" s="18">
        <f t="shared" si="32"/>
        <v>0</v>
      </c>
      <c r="F541" s="275"/>
      <c r="G541" s="21"/>
      <c r="H541" s="276">
        <f t="shared" si="35"/>
        <v>0</v>
      </c>
      <c r="I541" s="21">
        <f>D541*'Déscriptions des trades'!CK541</f>
        <v>0</v>
      </c>
      <c r="M541" s="4"/>
    </row>
    <row r="542" spans="1:13" s="3" customFormat="1" ht="13.2">
      <c r="A542" s="12">
        <v>538</v>
      </c>
      <c r="B542" s="148">
        <f t="shared" si="33"/>
        <v>0</v>
      </c>
      <c r="C542" s="16"/>
      <c r="D542" s="17">
        <f t="shared" si="34"/>
        <v>0</v>
      </c>
      <c r="E542" s="18">
        <f t="shared" si="32"/>
        <v>0</v>
      </c>
      <c r="F542" s="275"/>
      <c r="G542" s="21"/>
      <c r="H542" s="276">
        <f t="shared" si="35"/>
        <v>0</v>
      </c>
      <c r="I542" s="21">
        <f>D542*'Déscriptions des trades'!CK542</f>
        <v>0</v>
      </c>
      <c r="M542" s="4"/>
    </row>
    <row r="543" spans="1:13" s="3" customFormat="1" ht="13.2">
      <c r="A543" s="12">
        <v>539</v>
      </c>
      <c r="B543" s="148">
        <f t="shared" si="33"/>
        <v>0</v>
      </c>
      <c r="C543" s="16"/>
      <c r="D543" s="17">
        <f t="shared" si="34"/>
        <v>0</v>
      </c>
      <c r="E543" s="18">
        <f t="shared" si="32"/>
        <v>0</v>
      </c>
      <c r="F543" s="275"/>
      <c r="G543" s="21"/>
      <c r="H543" s="276">
        <f t="shared" si="35"/>
        <v>0</v>
      </c>
      <c r="I543" s="21">
        <f>D543*'Déscriptions des trades'!CK543</f>
        <v>0</v>
      </c>
      <c r="M543" s="4"/>
    </row>
    <row r="544" spans="1:13" s="3" customFormat="1" ht="13.2">
      <c r="A544" s="12">
        <v>540</v>
      </c>
      <c r="B544" s="148">
        <f t="shared" si="33"/>
        <v>0</v>
      </c>
      <c r="C544" s="16"/>
      <c r="D544" s="17">
        <f t="shared" si="34"/>
        <v>0</v>
      </c>
      <c r="E544" s="18">
        <f t="shared" si="32"/>
        <v>0</v>
      </c>
      <c r="F544" s="275"/>
      <c r="G544" s="21"/>
      <c r="H544" s="276">
        <f t="shared" si="35"/>
        <v>0</v>
      </c>
      <c r="I544" s="21">
        <f>D544*'Déscriptions des trades'!CK544</f>
        <v>0</v>
      </c>
      <c r="M544" s="4"/>
    </row>
    <row r="545" spans="1:13" s="3" customFormat="1" ht="13.2">
      <c r="A545" s="12">
        <v>541</v>
      </c>
      <c r="B545" s="148">
        <f t="shared" si="33"/>
        <v>0</v>
      </c>
      <c r="C545" s="16"/>
      <c r="D545" s="17">
        <f t="shared" si="34"/>
        <v>0</v>
      </c>
      <c r="E545" s="18">
        <f t="shared" si="32"/>
        <v>0</v>
      </c>
      <c r="F545" s="275"/>
      <c r="G545" s="21"/>
      <c r="H545" s="276">
        <f t="shared" si="35"/>
        <v>0</v>
      </c>
      <c r="I545" s="21">
        <f>D545*'Déscriptions des trades'!CK545</f>
        <v>0</v>
      </c>
      <c r="M545" s="4"/>
    </row>
    <row r="546" spans="1:13" s="3" customFormat="1" ht="13.2">
      <c r="A546" s="12">
        <v>542</v>
      </c>
      <c r="B546" s="148">
        <f t="shared" si="33"/>
        <v>0</v>
      </c>
      <c r="C546" s="16"/>
      <c r="D546" s="17">
        <f t="shared" si="34"/>
        <v>0</v>
      </c>
      <c r="E546" s="18">
        <f t="shared" si="32"/>
        <v>0</v>
      </c>
      <c r="F546" s="275"/>
      <c r="G546" s="21"/>
      <c r="H546" s="276">
        <f t="shared" si="35"/>
        <v>0</v>
      </c>
      <c r="I546" s="21">
        <f>D546*'Déscriptions des trades'!CK546</f>
        <v>0</v>
      </c>
      <c r="M546" s="4"/>
    </row>
    <row r="547" spans="1:13" s="3" customFormat="1" ht="13.2">
      <c r="A547" s="12">
        <v>543</v>
      </c>
      <c r="B547" s="148">
        <f t="shared" si="33"/>
        <v>0</v>
      </c>
      <c r="C547" s="16"/>
      <c r="D547" s="17">
        <f t="shared" si="34"/>
        <v>0</v>
      </c>
      <c r="E547" s="18">
        <f t="shared" si="32"/>
        <v>0</v>
      </c>
      <c r="F547" s="275"/>
      <c r="G547" s="21"/>
      <c r="H547" s="276">
        <f t="shared" si="35"/>
        <v>0</v>
      </c>
      <c r="I547" s="21">
        <f>D547*'Déscriptions des trades'!CK547</f>
        <v>0</v>
      </c>
      <c r="M547" s="4"/>
    </row>
    <row r="548" spans="1:13" s="3" customFormat="1" ht="13.2">
      <c r="A548" s="12">
        <v>544</v>
      </c>
      <c r="B548" s="148">
        <f t="shared" si="33"/>
        <v>0</v>
      </c>
      <c r="C548" s="16"/>
      <c r="D548" s="17">
        <f t="shared" si="34"/>
        <v>0</v>
      </c>
      <c r="E548" s="18">
        <f t="shared" si="32"/>
        <v>0</v>
      </c>
      <c r="F548" s="275"/>
      <c r="G548" s="21"/>
      <c r="H548" s="276">
        <f t="shared" si="35"/>
        <v>0</v>
      </c>
      <c r="I548" s="21">
        <f>D548*'Déscriptions des trades'!CK548</f>
        <v>0</v>
      </c>
      <c r="M548" s="4"/>
    </row>
    <row r="549" spans="1:13" s="3" customFormat="1" ht="13.2">
      <c r="A549" s="12">
        <v>545</v>
      </c>
      <c r="B549" s="148">
        <f t="shared" si="33"/>
        <v>0</v>
      </c>
      <c r="C549" s="16"/>
      <c r="D549" s="17">
        <f t="shared" si="34"/>
        <v>0</v>
      </c>
      <c r="E549" s="18">
        <f t="shared" si="32"/>
        <v>0</v>
      </c>
      <c r="F549" s="275"/>
      <c r="G549" s="21"/>
      <c r="H549" s="276">
        <f t="shared" si="35"/>
        <v>0</v>
      </c>
      <c r="I549" s="21">
        <f>D549*'Déscriptions des trades'!CK549</f>
        <v>0</v>
      </c>
      <c r="M549" s="4"/>
    </row>
    <row r="550" spans="1:13" s="3" customFormat="1" ht="13.2">
      <c r="A550" s="12">
        <v>546</v>
      </c>
      <c r="B550" s="148">
        <f t="shared" si="33"/>
        <v>0</v>
      </c>
      <c r="C550" s="16"/>
      <c r="D550" s="17">
        <f t="shared" si="34"/>
        <v>0</v>
      </c>
      <c r="E550" s="18">
        <f t="shared" si="32"/>
        <v>0</v>
      </c>
      <c r="F550" s="275"/>
      <c r="G550" s="21"/>
      <c r="H550" s="276">
        <f t="shared" si="35"/>
        <v>0</v>
      </c>
      <c r="I550" s="21">
        <f>D550*'Déscriptions des trades'!CK550</f>
        <v>0</v>
      </c>
      <c r="M550" s="4"/>
    </row>
    <row r="551" spans="1:13" s="3" customFormat="1" ht="13.2">
      <c r="A551" s="12">
        <v>547</v>
      </c>
      <c r="B551" s="148">
        <f t="shared" si="33"/>
        <v>0</v>
      </c>
      <c r="C551" s="16"/>
      <c r="D551" s="17">
        <f t="shared" si="34"/>
        <v>0</v>
      </c>
      <c r="E551" s="18">
        <f t="shared" si="32"/>
        <v>0</v>
      </c>
      <c r="F551" s="275"/>
      <c r="G551" s="21"/>
      <c r="H551" s="276">
        <f t="shared" si="35"/>
        <v>0</v>
      </c>
      <c r="I551" s="21">
        <f>D551*'Déscriptions des trades'!CK551</f>
        <v>0</v>
      </c>
      <c r="M551" s="4"/>
    </row>
    <row r="552" spans="1:13" s="3" customFormat="1" ht="13.2">
      <c r="A552" s="12">
        <v>548</v>
      </c>
      <c r="B552" s="148">
        <f t="shared" si="33"/>
        <v>0</v>
      </c>
      <c r="C552" s="16"/>
      <c r="D552" s="17">
        <f t="shared" si="34"/>
        <v>0</v>
      </c>
      <c r="E552" s="18">
        <f t="shared" si="32"/>
        <v>0</v>
      </c>
      <c r="F552" s="275"/>
      <c r="G552" s="21"/>
      <c r="H552" s="276">
        <f t="shared" si="35"/>
        <v>0</v>
      </c>
      <c r="I552" s="21">
        <f>D552*'Déscriptions des trades'!CK552</f>
        <v>0</v>
      </c>
      <c r="M552" s="4"/>
    </row>
    <row r="553" spans="1:13" s="3" customFormat="1" ht="13.2">
      <c r="A553" s="12">
        <v>549</v>
      </c>
      <c r="B553" s="148">
        <f t="shared" si="33"/>
        <v>0</v>
      </c>
      <c r="C553" s="16"/>
      <c r="D553" s="17">
        <f t="shared" si="34"/>
        <v>0</v>
      </c>
      <c r="E553" s="18">
        <f t="shared" si="32"/>
        <v>0</v>
      </c>
      <c r="F553" s="275"/>
      <c r="G553" s="21"/>
      <c r="H553" s="276">
        <f t="shared" si="35"/>
        <v>0</v>
      </c>
      <c r="I553" s="21">
        <f>D553*'Déscriptions des trades'!CK553</f>
        <v>0</v>
      </c>
      <c r="M553" s="4"/>
    </row>
    <row r="554" spans="1:13" s="3" customFormat="1" ht="13.2">
      <c r="A554" s="12">
        <v>550</v>
      </c>
      <c r="B554" s="148">
        <f t="shared" si="33"/>
        <v>0</v>
      </c>
      <c r="C554" s="16"/>
      <c r="D554" s="17">
        <f t="shared" si="34"/>
        <v>0</v>
      </c>
      <c r="E554" s="18">
        <f t="shared" si="32"/>
        <v>0</v>
      </c>
      <c r="F554" s="275"/>
      <c r="G554" s="21"/>
      <c r="H554" s="276">
        <f t="shared" si="35"/>
        <v>0</v>
      </c>
      <c r="I554" s="21">
        <f>D554*'Déscriptions des trades'!CK554</f>
        <v>0</v>
      </c>
      <c r="M554" s="4"/>
    </row>
    <row r="555" spans="1:13" s="3" customFormat="1" ht="13.2">
      <c r="A555" s="12">
        <v>551</v>
      </c>
      <c r="B555" s="148">
        <f t="shared" si="33"/>
        <v>0</v>
      </c>
      <c r="C555" s="16"/>
      <c r="D555" s="17">
        <f t="shared" si="34"/>
        <v>0</v>
      </c>
      <c r="E555" s="18">
        <f t="shared" si="32"/>
        <v>0</v>
      </c>
      <c r="F555" s="275"/>
      <c r="G555" s="21"/>
      <c r="H555" s="276">
        <f t="shared" si="35"/>
        <v>0</v>
      </c>
      <c r="I555" s="21">
        <f>D555*'Déscriptions des trades'!CK555</f>
        <v>0</v>
      </c>
      <c r="M555" s="4"/>
    </row>
    <row r="556" spans="1:13" s="3" customFormat="1" ht="13.2">
      <c r="A556" s="12">
        <v>552</v>
      </c>
      <c r="B556" s="148">
        <f t="shared" si="33"/>
        <v>0</v>
      </c>
      <c r="C556" s="16"/>
      <c r="D556" s="17">
        <f t="shared" si="34"/>
        <v>0</v>
      </c>
      <c r="E556" s="18">
        <f t="shared" si="32"/>
        <v>0</v>
      </c>
      <c r="F556" s="275"/>
      <c r="G556" s="21"/>
      <c r="H556" s="276">
        <f t="shared" si="35"/>
        <v>0</v>
      </c>
      <c r="I556" s="21">
        <f>D556*'Déscriptions des trades'!CK556</f>
        <v>0</v>
      </c>
      <c r="M556" s="4"/>
    </row>
    <row r="557" spans="1:13" s="3" customFormat="1" ht="13.2">
      <c r="A557" s="12">
        <v>553</v>
      </c>
      <c r="B557" s="148">
        <f t="shared" si="33"/>
        <v>0</v>
      </c>
      <c r="C557" s="16"/>
      <c r="D557" s="17">
        <f t="shared" si="34"/>
        <v>0</v>
      </c>
      <c r="E557" s="18">
        <f t="shared" si="32"/>
        <v>0</v>
      </c>
      <c r="F557" s="275"/>
      <c r="G557" s="21"/>
      <c r="H557" s="276">
        <f t="shared" si="35"/>
        <v>0</v>
      </c>
      <c r="I557" s="21">
        <f>D557*'Déscriptions des trades'!CK557</f>
        <v>0</v>
      </c>
      <c r="M557" s="4"/>
    </row>
    <row r="558" spans="1:13" s="3" customFormat="1" ht="13.2">
      <c r="A558" s="12">
        <v>554</v>
      </c>
      <c r="B558" s="148">
        <f t="shared" si="33"/>
        <v>0</v>
      </c>
      <c r="C558" s="16"/>
      <c r="D558" s="17">
        <f t="shared" si="34"/>
        <v>0</v>
      </c>
      <c r="E558" s="18">
        <f t="shared" si="32"/>
        <v>0</v>
      </c>
      <c r="F558" s="275"/>
      <c r="G558" s="21"/>
      <c r="H558" s="276">
        <f t="shared" si="35"/>
        <v>0</v>
      </c>
      <c r="I558" s="21">
        <f>D558*'Déscriptions des trades'!CK558</f>
        <v>0</v>
      </c>
      <c r="M558" s="4"/>
    </row>
    <row r="559" spans="1:13" s="3" customFormat="1" ht="13.2">
      <c r="A559" s="12">
        <v>555</v>
      </c>
      <c r="B559" s="148">
        <f t="shared" si="33"/>
        <v>0</v>
      </c>
      <c r="C559" s="16"/>
      <c r="D559" s="17">
        <f t="shared" si="34"/>
        <v>0</v>
      </c>
      <c r="E559" s="18">
        <f t="shared" si="32"/>
        <v>0</v>
      </c>
      <c r="F559" s="275"/>
      <c r="G559" s="21"/>
      <c r="H559" s="276">
        <f t="shared" si="35"/>
        <v>0</v>
      </c>
      <c r="I559" s="21">
        <f>D559*'Déscriptions des trades'!CK559</f>
        <v>0</v>
      </c>
      <c r="M559" s="4"/>
    </row>
    <row r="560" spans="1:13" s="3" customFormat="1" ht="13.2">
      <c r="A560" s="12">
        <v>556</v>
      </c>
      <c r="B560" s="148">
        <f t="shared" si="33"/>
        <v>0</v>
      </c>
      <c r="C560" s="16"/>
      <c r="D560" s="17">
        <f t="shared" si="34"/>
        <v>0</v>
      </c>
      <c r="E560" s="18">
        <f t="shared" si="32"/>
        <v>0</v>
      </c>
      <c r="F560" s="275"/>
      <c r="G560" s="21"/>
      <c r="H560" s="276">
        <f t="shared" si="35"/>
        <v>0</v>
      </c>
      <c r="I560" s="21">
        <f>D560*'Déscriptions des trades'!CK560</f>
        <v>0</v>
      </c>
      <c r="M560" s="4"/>
    </row>
    <row r="561" spans="1:13" s="3" customFormat="1" ht="13.2">
      <c r="A561" s="12">
        <v>557</v>
      </c>
      <c r="B561" s="148">
        <f t="shared" si="33"/>
        <v>0</v>
      </c>
      <c r="C561" s="16"/>
      <c r="D561" s="17">
        <f t="shared" si="34"/>
        <v>0</v>
      </c>
      <c r="E561" s="18">
        <f t="shared" si="32"/>
        <v>0</v>
      </c>
      <c r="F561" s="275"/>
      <c r="G561" s="21"/>
      <c r="H561" s="276">
        <f t="shared" si="35"/>
        <v>0</v>
      </c>
      <c r="I561" s="21">
        <f>D561*'Déscriptions des trades'!CK561</f>
        <v>0</v>
      </c>
      <c r="M561" s="4"/>
    </row>
    <row r="562" spans="1:13" s="3" customFormat="1" ht="13.2">
      <c r="A562" s="12">
        <v>558</v>
      </c>
      <c r="B562" s="148">
        <f t="shared" si="33"/>
        <v>0</v>
      </c>
      <c r="C562" s="16"/>
      <c r="D562" s="17">
        <f t="shared" si="34"/>
        <v>0</v>
      </c>
      <c r="E562" s="18">
        <f t="shared" si="32"/>
        <v>0</v>
      </c>
      <c r="F562" s="275"/>
      <c r="G562" s="21"/>
      <c r="H562" s="276">
        <f t="shared" si="35"/>
        <v>0</v>
      </c>
      <c r="I562" s="21">
        <f>D562*'Déscriptions des trades'!CK562</f>
        <v>0</v>
      </c>
      <c r="M562" s="4"/>
    </row>
    <row r="563" spans="1:13" s="3" customFormat="1" ht="13.2">
      <c r="A563" s="12">
        <v>559</v>
      </c>
      <c r="B563" s="148">
        <f t="shared" si="33"/>
        <v>0</v>
      </c>
      <c r="C563" s="16"/>
      <c r="D563" s="17">
        <f t="shared" si="34"/>
        <v>0</v>
      </c>
      <c r="E563" s="18">
        <f t="shared" si="32"/>
        <v>0</v>
      </c>
      <c r="F563" s="275"/>
      <c r="G563" s="21"/>
      <c r="H563" s="276">
        <f t="shared" si="35"/>
        <v>0</v>
      </c>
      <c r="I563" s="21">
        <f>D563*'Déscriptions des trades'!CK563</f>
        <v>0</v>
      </c>
      <c r="M563" s="4"/>
    </row>
    <row r="564" spans="1:13" s="3" customFormat="1" ht="13.2">
      <c r="A564" s="12">
        <v>560</v>
      </c>
      <c r="B564" s="148">
        <f t="shared" si="33"/>
        <v>0</v>
      </c>
      <c r="C564" s="16"/>
      <c r="D564" s="17">
        <f t="shared" si="34"/>
        <v>0</v>
      </c>
      <c r="E564" s="18">
        <f t="shared" si="32"/>
        <v>0</v>
      </c>
      <c r="F564" s="275"/>
      <c r="G564" s="21"/>
      <c r="H564" s="276">
        <f t="shared" si="35"/>
        <v>0</v>
      </c>
      <c r="I564" s="21">
        <f>D564*'Déscriptions des trades'!CK564</f>
        <v>0</v>
      </c>
      <c r="M564" s="4"/>
    </row>
    <row r="565" spans="1:13" s="3" customFormat="1" ht="13.2">
      <c r="A565" s="12">
        <v>561</v>
      </c>
      <c r="B565" s="148">
        <f t="shared" si="33"/>
        <v>0</v>
      </c>
      <c r="C565" s="16"/>
      <c r="D565" s="17">
        <f t="shared" si="34"/>
        <v>0</v>
      </c>
      <c r="E565" s="18">
        <f t="shared" si="32"/>
        <v>0</v>
      </c>
      <c r="F565" s="275"/>
      <c r="G565" s="21"/>
      <c r="H565" s="276">
        <f t="shared" si="35"/>
        <v>0</v>
      </c>
      <c r="I565" s="21">
        <f>D565*'Déscriptions des trades'!CK565</f>
        <v>0</v>
      </c>
      <c r="M565" s="4"/>
    </row>
    <row r="566" spans="1:13" s="3" customFormat="1" ht="13.2">
      <c r="A566" s="12">
        <v>562</v>
      </c>
      <c r="B566" s="148">
        <f t="shared" si="33"/>
        <v>0</v>
      </c>
      <c r="C566" s="16"/>
      <c r="D566" s="17">
        <f t="shared" si="34"/>
        <v>0</v>
      </c>
      <c r="E566" s="18">
        <f t="shared" si="32"/>
        <v>0</v>
      </c>
      <c r="F566" s="275"/>
      <c r="G566" s="21"/>
      <c r="H566" s="276">
        <f t="shared" si="35"/>
        <v>0</v>
      </c>
      <c r="I566" s="21">
        <f>D566*'Déscriptions des trades'!CK566</f>
        <v>0</v>
      </c>
      <c r="M566" s="4"/>
    </row>
    <row r="567" spans="1:13" s="3" customFormat="1" ht="13.2">
      <c r="A567" s="12">
        <v>563</v>
      </c>
      <c r="B567" s="148">
        <f t="shared" si="33"/>
        <v>0</v>
      </c>
      <c r="C567" s="16"/>
      <c r="D567" s="17">
        <f t="shared" si="34"/>
        <v>0</v>
      </c>
      <c r="E567" s="18">
        <f t="shared" si="32"/>
        <v>0</v>
      </c>
      <c r="F567" s="275"/>
      <c r="G567" s="21"/>
      <c r="H567" s="276">
        <f t="shared" si="35"/>
        <v>0</v>
      </c>
      <c r="I567" s="21">
        <f>D567*'Déscriptions des trades'!CK567</f>
        <v>0</v>
      </c>
      <c r="M567" s="4"/>
    </row>
    <row r="568" spans="1:13" s="3" customFormat="1" ht="13.2">
      <c r="A568" s="12">
        <v>564</v>
      </c>
      <c r="B568" s="148">
        <f t="shared" si="33"/>
        <v>0</v>
      </c>
      <c r="C568" s="16"/>
      <c r="D568" s="17">
        <f t="shared" si="34"/>
        <v>0</v>
      </c>
      <c r="E568" s="18">
        <f t="shared" si="32"/>
        <v>0</v>
      </c>
      <c r="F568" s="275"/>
      <c r="G568" s="21"/>
      <c r="H568" s="276">
        <f t="shared" si="35"/>
        <v>0</v>
      </c>
      <c r="I568" s="21">
        <f>D568*'Déscriptions des trades'!CK568</f>
        <v>0</v>
      </c>
      <c r="M568" s="4"/>
    </row>
    <row r="569" spans="1:13" s="3" customFormat="1" ht="13.2">
      <c r="A569" s="12">
        <v>565</v>
      </c>
      <c r="B569" s="148">
        <f t="shared" si="33"/>
        <v>0</v>
      </c>
      <c r="C569" s="16"/>
      <c r="D569" s="17">
        <f t="shared" si="34"/>
        <v>0</v>
      </c>
      <c r="E569" s="18">
        <f t="shared" si="32"/>
        <v>0</v>
      </c>
      <c r="F569" s="275"/>
      <c r="G569" s="21"/>
      <c r="H569" s="276">
        <f t="shared" si="35"/>
        <v>0</v>
      </c>
      <c r="I569" s="21">
        <f>D569*'Déscriptions des trades'!CK569</f>
        <v>0</v>
      </c>
      <c r="M569" s="4"/>
    </row>
    <row r="570" spans="1:13" s="3" customFormat="1" ht="13.2">
      <c r="A570" s="12">
        <v>566</v>
      </c>
      <c r="B570" s="148">
        <f t="shared" si="33"/>
        <v>0</v>
      </c>
      <c r="C570" s="16"/>
      <c r="D570" s="17">
        <f t="shared" si="34"/>
        <v>0</v>
      </c>
      <c r="E570" s="18">
        <f t="shared" si="32"/>
        <v>0</v>
      </c>
      <c r="F570" s="275"/>
      <c r="G570" s="21"/>
      <c r="H570" s="276">
        <f t="shared" si="35"/>
        <v>0</v>
      </c>
      <c r="I570" s="21">
        <f>D570*'Déscriptions des trades'!CK570</f>
        <v>0</v>
      </c>
      <c r="M570" s="4"/>
    </row>
    <row r="571" spans="1:13" s="3" customFormat="1" ht="13.2">
      <c r="A571" s="12">
        <v>567</v>
      </c>
      <c r="B571" s="148">
        <f t="shared" si="33"/>
        <v>0</v>
      </c>
      <c r="C571" s="16"/>
      <c r="D571" s="17">
        <f t="shared" si="34"/>
        <v>0</v>
      </c>
      <c r="E571" s="18">
        <f t="shared" si="32"/>
        <v>0</v>
      </c>
      <c r="F571" s="275"/>
      <c r="G571" s="21"/>
      <c r="H571" s="276">
        <f t="shared" si="35"/>
        <v>0</v>
      </c>
      <c r="I571" s="21">
        <f>D571*'Déscriptions des trades'!CK571</f>
        <v>0</v>
      </c>
      <c r="M571" s="4"/>
    </row>
    <row r="572" spans="1:13" s="3" customFormat="1" ht="13.2">
      <c r="A572" s="12">
        <v>568</v>
      </c>
      <c r="B572" s="148">
        <f t="shared" si="33"/>
        <v>0</v>
      </c>
      <c r="C572" s="16"/>
      <c r="D572" s="17">
        <f t="shared" si="34"/>
        <v>0</v>
      </c>
      <c r="E572" s="18">
        <f t="shared" si="32"/>
        <v>0</v>
      </c>
      <c r="F572" s="275"/>
      <c r="G572" s="21"/>
      <c r="H572" s="276">
        <f t="shared" si="35"/>
        <v>0</v>
      </c>
      <c r="I572" s="21">
        <f>D572*'Déscriptions des trades'!CK572</f>
        <v>0</v>
      </c>
      <c r="M572" s="4"/>
    </row>
    <row r="573" spans="1:13" s="3" customFormat="1" ht="13.2">
      <c r="A573" s="12">
        <v>569</v>
      </c>
      <c r="B573" s="148">
        <f t="shared" si="33"/>
        <v>0</v>
      </c>
      <c r="C573" s="16"/>
      <c r="D573" s="17">
        <f t="shared" si="34"/>
        <v>0</v>
      </c>
      <c r="E573" s="18">
        <f t="shared" si="32"/>
        <v>0</v>
      </c>
      <c r="F573" s="275"/>
      <c r="G573" s="21"/>
      <c r="H573" s="276">
        <f t="shared" si="35"/>
        <v>0</v>
      </c>
      <c r="I573" s="21">
        <f>D573*'Déscriptions des trades'!CK573</f>
        <v>0</v>
      </c>
      <c r="M573" s="4"/>
    </row>
    <row r="574" spans="1:13" s="3" customFormat="1" ht="13.2">
      <c r="A574" s="12">
        <v>570</v>
      </c>
      <c r="B574" s="148">
        <f t="shared" si="33"/>
        <v>0</v>
      </c>
      <c r="C574" s="16"/>
      <c r="D574" s="17">
        <f t="shared" si="34"/>
        <v>0</v>
      </c>
      <c r="E574" s="18">
        <f t="shared" si="32"/>
        <v>0</v>
      </c>
      <c r="F574" s="275"/>
      <c r="G574" s="21"/>
      <c r="H574" s="276">
        <f t="shared" si="35"/>
        <v>0</v>
      </c>
      <c r="I574" s="21">
        <f>D574*'Déscriptions des trades'!CK574</f>
        <v>0</v>
      </c>
      <c r="M574" s="4"/>
    </row>
    <row r="575" spans="1:13" s="3" customFormat="1" ht="13.2">
      <c r="A575" s="12">
        <v>571</v>
      </c>
      <c r="B575" s="148">
        <f t="shared" si="33"/>
        <v>0</v>
      </c>
      <c r="C575" s="16"/>
      <c r="D575" s="17">
        <f t="shared" si="34"/>
        <v>0</v>
      </c>
      <c r="E575" s="18">
        <f t="shared" si="32"/>
        <v>0</v>
      </c>
      <c r="F575" s="275"/>
      <c r="G575" s="21"/>
      <c r="H575" s="276">
        <f t="shared" si="35"/>
        <v>0</v>
      </c>
      <c r="I575" s="21">
        <f>D575*'Déscriptions des trades'!CK575</f>
        <v>0</v>
      </c>
      <c r="M575" s="4"/>
    </row>
    <row r="576" spans="1:13" s="3" customFormat="1" ht="13.2">
      <c r="A576" s="12">
        <v>572</v>
      </c>
      <c r="B576" s="148">
        <f t="shared" si="33"/>
        <v>0</v>
      </c>
      <c r="C576" s="16"/>
      <c r="D576" s="17">
        <f t="shared" si="34"/>
        <v>0</v>
      </c>
      <c r="E576" s="18">
        <f t="shared" si="32"/>
        <v>0</v>
      </c>
      <c r="F576" s="275"/>
      <c r="G576" s="21"/>
      <c r="H576" s="276">
        <f t="shared" si="35"/>
        <v>0</v>
      </c>
      <c r="I576" s="21">
        <f>D576*'Déscriptions des trades'!CK576</f>
        <v>0</v>
      </c>
      <c r="M576" s="4"/>
    </row>
    <row r="577" spans="1:13" s="3" customFormat="1" ht="13.2">
      <c r="A577" s="12">
        <v>573</v>
      </c>
      <c r="B577" s="148">
        <f t="shared" si="33"/>
        <v>0</v>
      </c>
      <c r="C577" s="16"/>
      <c r="D577" s="17">
        <f t="shared" si="34"/>
        <v>0</v>
      </c>
      <c r="E577" s="18">
        <f t="shared" si="32"/>
        <v>0</v>
      </c>
      <c r="F577" s="275"/>
      <c r="G577" s="21"/>
      <c r="H577" s="276">
        <f t="shared" si="35"/>
        <v>0</v>
      </c>
      <c r="I577" s="21">
        <f>D577*'Déscriptions des trades'!CK577</f>
        <v>0</v>
      </c>
      <c r="M577" s="4"/>
    </row>
    <row r="578" spans="1:13" s="3" customFormat="1" ht="13.2">
      <c r="A578" s="12">
        <v>574</v>
      </c>
      <c r="B578" s="148">
        <f t="shared" si="33"/>
        <v>0</v>
      </c>
      <c r="C578" s="16"/>
      <c r="D578" s="17">
        <f t="shared" si="34"/>
        <v>0</v>
      </c>
      <c r="E578" s="18">
        <f t="shared" si="32"/>
        <v>0</v>
      </c>
      <c r="F578" s="275"/>
      <c r="G578" s="21"/>
      <c r="H578" s="276">
        <f t="shared" si="35"/>
        <v>0</v>
      </c>
      <c r="I578" s="21">
        <f>D578*'Déscriptions des trades'!CK578</f>
        <v>0</v>
      </c>
      <c r="M578" s="4"/>
    </row>
    <row r="579" spans="1:13" s="3" customFormat="1" ht="13.2">
      <c r="A579" s="12">
        <v>575</v>
      </c>
      <c r="B579" s="148">
        <f t="shared" si="33"/>
        <v>0</v>
      </c>
      <c r="C579" s="16"/>
      <c r="D579" s="17">
        <f t="shared" si="34"/>
        <v>0</v>
      </c>
      <c r="E579" s="18">
        <f t="shared" si="32"/>
        <v>0</v>
      </c>
      <c r="F579" s="275"/>
      <c r="G579" s="21"/>
      <c r="H579" s="276">
        <f t="shared" si="35"/>
        <v>0</v>
      </c>
      <c r="I579" s="21">
        <f>D579*'Déscriptions des trades'!CK579</f>
        <v>0</v>
      </c>
      <c r="M579" s="4"/>
    </row>
    <row r="580" spans="1:13" s="3" customFormat="1" ht="13.2">
      <c r="A580" s="12">
        <v>576</v>
      </c>
      <c r="B580" s="148">
        <f t="shared" si="33"/>
        <v>0</v>
      </c>
      <c r="C580" s="16"/>
      <c r="D580" s="17">
        <f t="shared" si="34"/>
        <v>0</v>
      </c>
      <c r="E580" s="18">
        <f t="shared" si="32"/>
        <v>0</v>
      </c>
      <c r="F580" s="275"/>
      <c r="G580" s="21"/>
      <c r="H580" s="276">
        <f t="shared" si="35"/>
        <v>0</v>
      </c>
      <c r="I580" s="21">
        <f>D580*'Déscriptions des trades'!CK580</f>
        <v>0</v>
      </c>
      <c r="M580" s="4"/>
    </row>
    <row r="581" spans="1:13" s="3" customFormat="1" ht="13.2">
      <c r="A581" s="12">
        <v>577</v>
      </c>
      <c r="B581" s="148">
        <f t="shared" si="33"/>
        <v>0</v>
      </c>
      <c r="C581" s="16"/>
      <c r="D581" s="17">
        <f t="shared" si="34"/>
        <v>0</v>
      </c>
      <c r="E581" s="18">
        <f t="shared" ref="E581:E644" si="36">B581*D581</f>
        <v>0</v>
      </c>
      <c r="F581" s="275"/>
      <c r="G581" s="21"/>
      <c r="H581" s="276">
        <f t="shared" si="35"/>
        <v>0</v>
      </c>
      <c r="I581" s="21">
        <f>D581*'Déscriptions des trades'!CK581</f>
        <v>0</v>
      </c>
      <c r="M581" s="4"/>
    </row>
    <row r="582" spans="1:13" s="3" customFormat="1" ht="13.2">
      <c r="A582" s="12">
        <v>578</v>
      </c>
      <c r="B582" s="148">
        <f t="shared" ref="B582:B645" si="37">E581+B581</f>
        <v>0</v>
      </c>
      <c r="C582" s="16"/>
      <c r="D582" s="17">
        <f t="shared" ref="D582:D645" si="38">D581</f>
        <v>0</v>
      </c>
      <c r="E582" s="18">
        <f t="shared" si="36"/>
        <v>0</v>
      </c>
      <c r="F582" s="275"/>
      <c r="G582" s="21"/>
      <c r="H582" s="276">
        <f t="shared" ref="H582:H645" si="39">H581</f>
        <v>0</v>
      </c>
      <c r="I582" s="21">
        <f>D582*'Déscriptions des trades'!CK582</f>
        <v>0</v>
      </c>
      <c r="M582" s="4"/>
    </row>
    <row r="583" spans="1:13" s="3" customFormat="1" ht="13.2">
      <c r="A583" s="12">
        <v>579</v>
      </c>
      <c r="B583" s="148">
        <f t="shared" si="37"/>
        <v>0</v>
      </c>
      <c r="C583" s="16"/>
      <c r="D583" s="17">
        <f t="shared" si="38"/>
        <v>0</v>
      </c>
      <c r="E583" s="18">
        <f t="shared" si="36"/>
        <v>0</v>
      </c>
      <c r="F583" s="275"/>
      <c r="G583" s="21"/>
      <c r="H583" s="276">
        <f t="shared" si="39"/>
        <v>0</v>
      </c>
      <c r="I583" s="21">
        <f>D583*'Déscriptions des trades'!CK583</f>
        <v>0</v>
      </c>
      <c r="M583" s="4"/>
    </row>
    <row r="584" spans="1:13" s="3" customFormat="1" ht="13.2">
      <c r="A584" s="12">
        <v>580</v>
      </c>
      <c r="B584" s="148">
        <f t="shared" si="37"/>
        <v>0</v>
      </c>
      <c r="C584" s="16"/>
      <c r="D584" s="17">
        <f t="shared" si="38"/>
        <v>0</v>
      </c>
      <c r="E584" s="18">
        <f t="shared" si="36"/>
        <v>0</v>
      </c>
      <c r="F584" s="275"/>
      <c r="G584" s="21"/>
      <c r="H584" s="276">
        <f t="shared" si="39"/>
        <v>0</v>
      </c>
      <c r="I584" s="21">
        <f>D584*'Déscriptions des trades'!CK584</f>
        <v>0</v>
      </c>
      <c r="M584" s="4"/>
    </row>
    <row r="585" spans="1:13" s="3" customFormat="1" ht="13.2">
      <c r="A585" s="12">
        <v>581</v>
      </c>
      <c r="B585" s="148">
        <f t="shared" si="37"/>
        <v>0</v>
      </c>
      <c r="C585" s="16"/>
      <c r="D585" s="17">
        <f t="shared" si="38"/>
        <v>0</v>
      </c>
      <c r="E585" s="18">
        <f t="shared" si="36"/>
        <v>0</v>
      </c>
      <c r="F585" s="275"/>
      <c r="G585" s="21"/>
      <c r="H585" s="276">
        <f t="shared" si="39"/>
        <v>0</v>
      </c>
      <c r="I585" s="21">
        <f>D585*'Déscriptions des trades'!CK585</f>
        <v>0</v>
      </c>
      <c r="M585" s="4"/>
    </row>
    <row r="586" spans="1:13" s="3" customFormat="1" ht="13.2">
      <c r="A586" s="12">
        <v>582</v>
      </c>
      <c r="B586" s="148">
        <f t="shared" si="37"/>
        <v>0</v>
      </c>
      <c r="C586" s="16"/>
      <c r="D586" s="17">
        <f t="shared" si="38"/>
        <v>0</v>
      </c>
      <c r="E586" s="18">
        <f t="shared" si="36"/>
        <v>0</v>
      </c>
      <c r="F586" s="275"/>
      <c r="G586" s="21"/>
      <c r="H586" s="276">
        <f t="shared" si="39"/>
        <v>0</v>
      </c>
      <c r="I586" s="21">
        <f>D586*'Déscriptions des trades'!CK586</f>
        <v>0</v>
      </c>
      <c r="M586" s="4"/>
    </row>
    <row r="587" spans="1:13" s="3" customFormat="1" ht="13.2">
      <c r="A587" s="12">
        <v>583</v>
      </c>
      <c r="B587" s="148">
        <f t="shared" si="37"/>
        <v>0</v>
      </c>
      <c r="C587" s="16"/>
      <c r="D587" s="17">
        <f t="shared" si="38"/>
        <v>0</v>
      </c>
      <c r="E587" s="18">
        <f t="shared" si="36"/>
        <v>0</v>
      </c>
      <c r="F587" s="275"/>
      <c r="G587" s="21"/>
      <c r="H587" s="276">
        <f t="shared" si="39"/>
        <v>0</v>
      </c>
      <c r="I587" s="21">
        <f>D587*'Déscriptions des trades'!CK587</f>
        <v>0</v>
      </c>
      <c r="M587" s="4"/>
    </row>
    <row r="588" spans="1:13" s="3" customFormat="1" ht="13.2">
      <c r="A588" s="12">
        <v>584</v>
      </c>
      <c r="B588" s="148">
        <f t="shared" si="37"/>
        <v>0</v>
      </c>
      <c r="C588" s="16"/>
      <c r="D588" s="17">
        <f t="shared" si="38"/>
        <v>0</v>
      </c>
      <c r="E588" s="18">
        <f t="shared" si="36"/>
        <v>0</v>
      </c>
      <c r="F588" s="275"/>
      <c r="G588" s="21"/>
      <c r="H588" s="276">
        <f t="shared" si="39"/>
        <v>0</v>
      </c>
      <c r="I588" s="21">
        <f>D588*'Déscriptions des trades'!CK588</f>
        <v>0</v>
      </c>
      <c r="M588" s="4"/>
    </row>
    <row r="589" spans="1:13" s="3" customFormat="1" ht="13.2">
      <c r="A589" s="12">
        <v>585</v>
      </c>
      <c r="B589" s="148">
        <f t="shared" si="37"/>
        <v>0</v>
      </c>
      <c r="C589" s="16"/>
      <c r="D589" s="17">
        <f t="shared" si="38"/>
        <v>0</v>
      </c>
      <c r="E589" s="18">
        <f t="shared" si="36"/>
        <v>0</v>
      </c>
      <c r="F589" s="275"/>
      <c r="G589" s="21"/>
      <c r="H589" s="276">
        <f t="shared" si="39"/>
        <v>0</v>
      </c>
      <c r="I589" s="21">
        <f>D589*'Déscriptions des trades'!CK589</f>
        <v>0</v>
      </c>
      <c r="M589" s="4"/>
    </row>
    <row r="590" spans="1:13" s="3" customFormat="1" ht="13.2">
      <c r="A590" s="12">
        <v>586</v>
      </c>
      <c r="B590" s="148">
        <f t="shared" si="37"/>
        <v>0</v>
      </c>
      <c r="C590" s="16"/>
      <c r="D590" s="17">
        <f t="shared" si="38"/>
        <v>0</v>
      </c>
      <c r="E590" s="18">
        <f t="shared" si="36"/>
        <v>0</v>
      </c>
      <c r="F590" s="275"/>
      <c r="G590" s="21"/>
      <c r="H590" s="276">
        <f t="shared" si="39"/>
        <v>0</v>
      </c>
      <c r="I590" s="21">
        <f>D590*'Déscriptions des trades'!CK590</f>
        <v>0</v>
      </c>
      <c r="M590" s="4"/>
    </row>
    <row r="591" spans="1:13" s="3" customFormat="1" ht="13.2">
      <c r="A591" s="12">
        <v>587</v>
      </c>
      <c r="B591" s="148">
        <f t="shared" si="37"/>
        <v>0</v>
      </c>
      <c r="C591" s="16"/>
      <c r="D591" s="17">
        <f t="shared" si="38"/>
        <v>0</v>
      </c>
      <c r="E591" s="18">
        <f t="shared" si="36"/>
        <v>0</v>
      </c>
      <c r="F591" s="275"/>
      <c r="G591" s="21"/>
      <c r="H591" s="276">
        <f t="shared" si="39"/>
        <v>0</v>
      </c>
      <c r="I591" s="21">
        <f>D591*'Déscriptions des trades'!CK591</f>
        <v>0</v>
      </c>
      <c r="M591" s="4"/>
    </row>
    <row r="592" spans="1:13" s="3" customFormat="1" ht="13.2">
      <c r="A592" s="12">
        <v>588</v>
      </c>
      <c r="B592" s="148">
        <f t="shared" si="37"/>
        <v>0</v>
      </c>
      <c r="C592" s="16"/>
      <c r="D592" s="17">
        <f t="shared" si="38"/>
        <v>0</v>
      </c>
      <c r="E592" s="18">
        <f t="shared" si="36"/>
        <v>0</v>
      </c>
      <c r="F592" s="275"/>
      <c r="G592" s="21"/>
      <c r="H592" s="276">
        <f t="shared" si="39"/>
        <v>0</v>
      </c>
      <c r="I592" s="21">
        <f>D592*'Déscriptions des trades'!CK592</f>
        <v>0</v>
      </c>
      <c r="M592" s="4"/>
    </row>
    <row r="593" spans="1:13" s="3" customFormat="1" ht="13.2">
      <c r="A593" s="12">
        <v>589</v>
      </c>
      <c r="B593" s="148">
        <f t="shared" si="37"/>
        <v>0</v>
      </c>
      <c r="C593" s="16"/>
      <c r="D593" s="17">
        <f t="shared" si="38"/>
        <v>0</v>
      </c>
      <c r="E593" s="18">
        <f t="shared" si="36"/>
        <v>0</v>
      </c>
      <c r="F593" s="275"/>
      <c r="G593" s="21"/>
      <c r="H593" s="276">
        <f t="shared" si="39"/>
        <v>0</v>
      </c>
      <c r="I593" s="21">
        <f>D593*'Déscriptions des trades'!CK593</f>
        <v>0</v>
      </c>
      <c r="M593" s="4"/>
    </row>
    <row r="594" spans="1:13" s="3" customFormat="1" ht="13.2">
      <c r="A594" s="12">
        <v>590</v>
      </c>
      <c r="B594" s="148">
        <f t="shared" si="37"/>
        <v>0</v>
      </c>
      <c r="C594" s="16"/>
      <c r="D594" s="17">
        <f t="shared" si="38"/>
        <v>0</v>
      </c>
      <c r="E594" s="18">
        <f t="shared" si="36"/>
        <v>0</v>
      </c>
      <c r="F594" s="275"/>
      <c r="G594" s="21"/>
      <c r="H594" s="276">
        <f t="shared" si="39"/>
        <v>0</v>
      </c>
      <c r="I594" s="21">
        <f>D594*'Déscriptions des trades'!CK594</f>
        <v>0</v>
      </c>
      <c r="M594" s="4"/>
    </row>
    <row r="595" spans="1:13" s="3" customFormat="1" ht="13.2">
      <c r="A595" s="12">
        <v>591</v>
      </c>
      <c r="B595" s="148">
        <f t="shared" si="37"/>
        <v>0</v>
      </c>
      <c r="C595" s="16"/>
      <c r="D595" s="17">
        <f t="shared" si="38"/>
        <v>0</v>
      </c>
      <c r="E595" s="18">
        <f t="shared" si="36"/>
        <v>0</v>
      </c>
      <c r="F595" s="275"/>
      <c r="G595" s="21"/>
      <c r="H595" s="276">
        <f t="shared" si="39"/>
        <v>0</v>
      </c>
      <c r="I595" s="21">
        <f>D595*'Déscriptions des trades'!CK595</f>
        <v>0</v>
      </c>
      <c r="M595" s="4"/>
    </row>
    <row r="596" spans="1:13" s="3" customFormat="1" ht="13.2">
      <c r="A596" s="12">
        <v>592</v>
      </c>
      <c r="B596" s="148">
        <f t="shared" si="37"/>
        <v>0</v>
      </c>
      <c r="C596" s="16"/>
      <c r="D596" s="17">
        <f t="shared" si="38"/>
        <v>0</v>
      </c>
      <c r="E596" s="18">
        <f t="shared" si="36"/>
        <v>0</v>
      </c>
      <c r="F596" s="275"/>
      <c r="G596" s="21"/>
      <c r="H596" s="276">
        <f t="shared" si="39"/>
        <v>0</v>
      </c>
      <c r="I596" s="21">
        <f>D596*'Déscriptions des trades'!CK596</f>
        <v>0</v>
      </c>
      <c r="M596" s="4"/>
    </row>
    <row r="597" spans="1:13" s="3" customFormat="1" ht="13.2">
      <c r="A597" s="12">
        <v>593</v>
      </c>
      <c r="B597" s="148">
        <f t="shared" si="37"/>
        <v>0</v>
      </c>
      <c r="C597" s="16"/>
      <c r="D597" s="17">
        <f t="shared" si="38"/>
        <v>0</v>
      </c>
      <c r="E597" s="18">
        <f t="shared" si="36"/>
        <v>0</v>
      </c>
      <c r="F597" s="275"/>
      <c r="G597" s="21"/>
      <c r="H597" s="276">
        <f t="shared" si="39"/>
        <v>0</v>
      </c>
      <c r="I597" s="21">
        <f>D597*'Déscriptions des trades'!CK597</f>
        <v>0</v>
      </c>
      <c r="M597" s="4"/>
    </row>
    <row r="598" spans="1:13" s="3" customFormat="1" ht="13.2">
      <c r="A598" s="12">
        <v>594</v>
      </c>
      <c r="B598" s="148">
        <f t="shared" si="37"/>
        <v>0</v>
      </c>
      <c r="C598" s="16"/>
      <c r="D598" s="17">
        <f t="shared" si="38"/>
        <v>0</v>
      </c>
      <c r="E598" s="18">
        <f t="shared" si="36"/>
        <v>0</v>
      </c>
      <c r="F598" s="275"/>
      <c r="G598" s="21"/>
      <c r="H598" s="276">
        <f t="shared" si="39"/>
        <v>0</v>
      </c>
      <c r="I598" s="21">
        <f>D598*'Déscriptions des trades'!CK598</f>
        <v>0</v>
      </c>
      <c r="M598" s="4"/>
    </row>
    <row r="599" spans="1:13" s="3" customFormat="1" ht="13.2">
      <c r="A599" s="12">
        <v>595</v>
      </c>
      <c r="B599" s="148">
        <f t="shared" si="37"/>
        <v>0</v>
      </c>
      <c r="C599" s="16"/>
      <c r="D599" s="17">
        <f t="shared" si="38"/>
        <v>0</v>
      </c>
      <c r="E599" s="18">
        <f t="shared" si="36"/>
        <v>0</v>
      </c>
      <c r="F599" s="275"/>
      <c r="G599" s="21"/>
      <c r="H599" s="276">
        <f t="shared" si="39"/>
        <v>0</v>
      </c>
      <c r="I599" s="21">
        <f>D599*'Déscriptions des trades'!CK599</f>
        <v>0</v>
      </c>
      <c r="M599" s="4"/>
    </row>
    <row r="600" spans="1:13" s="3" customFormat="1" ht="13.2">
      <c r="A600" s="12">
        <v>596</v>
      </c>
      <c r="B600" s="148">
        <f t="shared" si="37"/>
        <v>0</v>
      </c>
      <c r="C600" s="16"/>
      <c r="D600" s="17">
        <f t="shared" si="38"/>
        <v>0</v>
      </c>
      <c r="E600" s="18">
        <f t="shared" si="36"/>
        <v>0</v>
      </c>
      <c r="F600" s="275"/>
      <c r="G600" s="21"/>
      <c r="H600" s="276">
        <f t="shared" si="39"/>
        <v>0</v>
      </c>
      <c r="I600" s="21">
        <f>D600*'Déscriptions des trades'!CK600</f>
        <v>0</v>
      </c>
      <c r="M600" s="4"/>
    </row>
    <row r="601" spans="1:13" s="3" customFormat="1" ht="13.2">
      <c r="A601" s="12">
        <v>597</v>
      </c>
      <c r="B601" s="148">
        <f t="shared" si="37"/>
        <v>0</v>
      </c>
      <c r="C601" s="16"/>
      <c r="D601" s="17">
        <f t="shared" si="38"/>
        <v>0</v>
      </c>
      <c r="E601" s="18">
        <f t="shared" si="36"/>
        <v>0</v>
      </c>
      <c r="F601" s="275"/>
      <c r="G601" s="21"/>
      <c r="H601" s="276">
        <f t="shared" si="39"/>
        <v>0</v>
      </c>
      <c r="I601" s="21">
        <f>D601*'Déscriptions des trades'!CK601</f>
        <v>0</v>
      </c>
      <c r="M601" s="4"/>
    </row>
    <row r="602" spans="1:13" s="3" customFormat="1" ht="13.2">
      <c r="A602" s="12">
        <v>598</v>
      </c>
      <c r="B602" s="148">
        <f t="shared" si="37"/>
        <v>0</v>
      </c>
      <c r="C602" s="16"/>
      <c r="D602" s="17">
        <f t="shared" si="38"/>
        <v>0</v>
      </c>
      <c r="E602" s="18">
        <f t="shared" si="36"/>
        <v>0</v>
      </c>
      <c r="F602" s="275"/>
      <c r="G602" s="21"/>
      <c r="H602" s="276">
        <f t="shared" si="39"/>
        <v>0</v>
      </c>
      <c r="I602" s="21">
        <f>D602*'Déscriptions des trades'!CK602</f>
        <v>0</v>
      </c>
      <c r="M602" s="4"/>
    </row>
    <row r="603" spans="1:13" s="3" customFormat="1" ht="13.2">
      <c r="A603" s="12">
        <v>599</v>
      </c>
      <c r="B603" s="148">
        <f t="shared" si="37"/>
        <v>0</v>
      </c>
      <c r="C603" s="16"/>
      <c r="D603" s="17">
        <f t="shared" si="38"/>
        <v>0</v>
      </c>
      <c r="E603" s="18">
        <f t="shared" si="36"/>
        <v>0</v>
      </c>
      <c r="F603" s="275"/>
      <c r="G603" s="21"/>
      <c r="H603" s="276">
        <f t="shared" si="39"/>
        <v>0</v>
      </c>
      <c r="I603" s="21">
        <f>D603*'Déscriptions des trades'!CK603</f>
        <v>0</v>
      </c>
      <c r="M603" s="4"/>
    </row>
    <row r="604" spans="1:13" s="3" customFormat="1" ht="13.2">
      <c r="A604" s="12">
        <v>600</v>
      </c>
      <c r="B604" s="148">
        <f t="shared" si="37"/>
        <v>0</v>
      </c>
      <c r="C604" s="16"/>
      <c r="D604" s="17">
        <f t="shared" si="38"/>
        <v>0</v>
      </c>
      <c r="E604" s="18">
        <f t="shared" si="36"/>
        <v>0</v>
      </c>
      <c r="F604" s="275"/>
      <c r="G604" s="21"/>
      <c r="H604" s="276">
        <f t="shared" si="39"/>
        <v>0</v>
      </c>
      <c r="I604" s="21">
        <f>D604*'Déscriptions des trades'!CK604</f>
        <v>0</v>
      </c>
      <c r="M604" s="4"/>
    </row>
    <row r="605" spans="1:13" s="3" customFormat="1" ht="13.2">
      <c r="A605" s="12">
        <v>601</v>
      </c>
      <c r="B605" s="148">
        <f t="shared" si="37"/>
        <v>0</v>
      </c>
      <c r="C605" s="16"/>
      <c r="D605" s="17">
        <f t="shared" si="38"/>
        <v>0</v>
      </c>
      <c r="E605" s="18">
        <f t="shared" si="36"/>
        <v>0</v>
      </c>
      <c r="F605" s="275"/>
      <c r="G605" s="21"/>
      <c r="H605" s="276">
        <f t="shared" si="39"/>
        <v>0</v>
      </c>
      <c r="I605" s="21">
        <f>D605*'Déscriptions des trades'!CK605</f>
        <v>0</v>
      </c>
      <c r="M605" s="4"/>
    </row>
    <row r="606" spans="1:13" s="3" customFormat="1" ht="13.2">
      <c r="A606" s="12">
        <v>602</v>
      </c>
      <c r="B606" s="148">
        <f t="shared" si="37"/>
        <v>0</v>
      </c>
      <c r="C606" s="16"/>
      <c r="D606" s="17">
        <f t="shared" si="38"/>
        <v>0</v>
      </c>
      <c r="E606" s="18">
        <f t="shared" si="36"/>
        <v>0</v>
      </c>
      <c r="F606" s="275"/>
      <c r="G606" s="21"/>
      <c r="H606" s="276">
        <f t="shared" si="39"/>
        <v>0</v>
      </c>
      <c r="I606" s="21">
        <f>D606*'Déscriptions des trades'!CK606</f>
        <v>0</v>
      </c>
      <c r="M606" s="4"/>
    </row>
    <row r="607" spans="1:13" s="3" customFormat="1" ht="13.2">
      <c r="A607" s="12">
        <v>603</v>
      </c>
      <c r="B607" s="148">
        <f t="shared" si="37"/>
        <v>0</v>
      </c>
      <c r="C607" s="16"/>
      <c r="D607" s="17">
        <f t="shared" si="38"/>
        <v>0</v>
      </c>
      <c r="E607" s="18">
        <f t="shared" si="36"/>
        <v>0</v>
      </c>
      <c r="F607" s="275"/>
      <c r="G607" s="21"/>
      <c r="H607" s="276">
        <f t="shared" si="39"/>
        <v>0</v>
      </c>
      <c r="I607" s="21">
        <f>D607*'Déscriptions des trades'!CK607</f>
        <v>0</v>
      </c>
      <c r="M607" s="4"/>
    </row>
    <row r="608" spans="1:13" s="3" customFormat="1" ht="13.2">
      <c r="A608" s="12">
        <v>604</v>
      </c>
      <c r="B608" s="148">
        <f t="shared" si="37"/>
        <v>0</v>
      </c>
      <c r="C608" s="16"/>
      <c r="D608" s="17">
        <f t="shared" si="38"/>
        <v>0</v>
      </c>
      <c r="E608" s="18">
        <f t="shared" si="36"/>
        <v>0</v>
      </c>
      <c r="F608" s="275"/>
      <c r="G608" s="21"/>
      <c r="H608" s="276">
        <f t="shared" si="39"/>
        <v>0</v>
      </c>
      <c r="I608" s="21">
        <f>D608*'Déscriptions des trades'!CK608</f>
        <v>0</v>
      </c>
      <c r="M608" s="4"/>
    </row>
    <row r="609" spans="1:13" s="3" customFormat="1" ht="13.2">
      <c r="A609" s="12">
        <v>605</v>
      </c>
      <c r="B609" s="148">
        <f t="shared" si="37"/>
        <v>0</v>
      </c>
      <c r="C609" s="16"/>
      <c r="D609" s="17">
        <f t="shared" si="38"/>
        <v>0</v>
      </c>
      <c r="E609" s="18">
        <f t="shared" si="36"/>
        <v>0</v>
      </c>
      <c r="F609" s="275"/>
      <c r="G609" s="21"/>
      <c r="H609" s="276">
        <f t="shared" si="39"/>
        <v>0</v>
      </c>
      <c r="I609" s="21">
        <f>D609*'Déscriptions des trades'!CK609</f>
        <v>0</v>
      </c>
      <c r="M609" s="4"/>
    </row>
    <row r="610" spans="1:13" s="3" customFormat="1" ht="13.2">
      <c r="A610" s="12">
        <v>606</v>
      </c>
      <c r="B610" s="148">
        <f t="shared" si="37"/>
        <v>0</v>
      </c>
      <c r="C610" s="16"/>
      <c r="D610" s="17">
        <f t="shared" si="38"/>
        <v>0</v>
      </c>
      <c r="E610" s="18">
        <f t="shared" si="36"/>
        <v>0</v>
      </c>
      <c r="F610" s="275"/>
      <c r="G610" s="21"/>
      <c r="H610" s="276">
        <f t="shared" si="39"/>
        <v>0</v>
      </c>
      <c r="I610" s="21">
        <f>D610*'Déscriptions des trades'!CK610</f>
        <v>0</v>
      </c>
      <c r="M610" s="4"/>
    </row>
    <row r="611" spans="1:13" s="3" customFormat="1" ht="13.2">
      <c r="A611" s="12">
        <v>607</v>
      </c>
      <c r="B611" s="148">
        <f t="shared" si="37"/>
        <v>0</v>
      </c>
      <c r="C611" s="16"/>
      <c r="D611" s="17">
        <f t="shared" si="38"/>
        <v>0</v>
      </c>
      <c r="E611" s="18">
        <f t="shared" si="36"/>
        <v>0</v>
      </c>
      <c r="F611" s="275"/>
      <c r="G611" s="21"/>
      <c r="H611" s="276">
        <f t="shared" si="39"/>
        <v>0</v>
      </c>
      <c r="I611" s="21">
        <f>D611*'Déscriptions des trades'!CK611</f>
        <v>0</v>
      </c>
      <c r="M611" s="4"/>
    </row>
    <row r="612" spans="1:13" s="3" customFormat="1" ht="13.2">
      <c r="A612" s="12">
        <v>608</v>
      </c>
      <c r="B612" s="148">
        <f t="shared" si="37"/>
        <v>0</v>
      </c>
      <c r="C612" s="16"/>
      <c r="D612" s="17">
        <f t="shared" si="38"/>
        <v>0</v>
      </c>
      <c r="E612" s="18">
        <f t="shared" si="36"/>
        <v>0</v>
      </c>
      <c r="F612" s="275"/>
      <c r="G612" s="21"/>
      <c r="H612" s="276">
        <f t="shared" si="39"/>
        <v>0</v>
      </c>
      <c r="I612" s="21">
        <f>D612*'Déscriptions des trades'!CK612</f>
        <v>0</v>
      </c>
      <c r="M612" s="4"/>
    </row>
    <row r="613" spans="1:13" s="3" customFormat="1" ht="13.2">
      <c r="A613" s="12">
        <v>609</v>
      </c>
      <c r="B613" s="148">
        <f t="shared" si="37"/>
        <v>0</v>
      </c>
      <c r="C613" s="16"/>
      <c r="D613" s="17">
        <f t="shared" si="38"/>
        <v>0</v>
      </c>
      <c r="E613" s="18">
        <f t="shared" si="36"/>
        <v>0</v>
      </c>
      <c r="F613" s="275"/>
      <c r="G613" s="21"/>
      <c r="H613" s="276">
        <f t="shared" si="39"/>
        <v>0</v>
      </c>
      <c r="I613" s="21">
        <f>D613*'Déscriptions des trades'!CK613</f>
        <v>0</v>
      </c>
      <c r="M613" s="4"/>
    </row>
    <row r="614" spans="1:13" s="3" customFormat="1" ht="13.2">
      <c r="A614" s="12">
        <v>610</v>
      </c>
      <c r="B614" s="148">
        <f t="shared" si="37"/>
        <v>0</v>
      </c>
      <c r="C614" s="16"/>
      <c r="D614" s="17">
        <f t="shared" si="38"/>
        <v>0</v>
      </c>
      <c r="E614" s="18">
        <f t="shared" si="36"/>
        <v>0</v>
      </c>
      <c r="F614" s="275"/>
      <c r="G614" s="21"/>
      <c r="H614" s="276">
        <f t="shared" si="39"/>
        <v>0</v>
      </c>
      <c r="I614" s="21">
        <f>D614*'Déscriptions des trades'!CK614</f>
        <v>0</v>
      </c>
      <c r="M614" s="4"/>
    </row>
    <row r="615" spans="1:13" s="3" customFormat="1" ht="13.2">
      <c r="A615" s="12">
        <v>611</v>
      </c>
      <c r="B615" s="148">
        <f t="shared" si="37"/>
        <v>0</v>
      </c>
      <c r="C615" s="16"/>
      <c r="D615" s="17">
        <f t="shared" si="38"/>
        <v>0</v>
      </c>
      <c r="E615" s="18">
        <f t="shared" si="36"/>
        <v>0</v>
      </c>
      <c r="F615" s="275"/>
      <c r="G615" s="21"/>
      <c r="H615" s="276">
        <f t="shared" si="39"/>
        <v>0</v>
      </c>
      <c r="I615" s="21">
        <f>D615*'Déscriptions des trades'!CK615</f>
        <v>0</v>
      </c>
      <c r="M615" s="4"/>
    </row>
    <row r="616" spans="1:13" s="3" customFormat="1" ht="13.2">
      <c r="A616" s="12">
        <v>612</v>
      </c>
      <c r="B616" s="148">
        <f t="shared" si="37"/>
        <v>0</v>
      </c>
      <c r="C616" s="16"/>
      <c r="D616" s="17">
        <f t="shared" si="38"/>
        <v>0</v>
      </c>
      <c r="E616" s="18">
        <f t="shared" si="36"/>
        <v>0</v>
      </c>
      <c r="F616" s="275"/>
      <c r="G616" s="21"/>
      <c r="H616" s="276">
        <f t="shared" si="39"/>
        <v>0</v>
      </c>
      <c r="I616" s="21">
        <f>D616*'Déscriptions des trades'!CK616</f>
        <v>0</v>
      </c>
      <c r="M616" s="4"/>
    </row>
    <row r="617" spans="1:13" s="3" customFormat="1" ht="13.2">
      <c r="A617" s="12">
        <v>613</v>
      </c>
      <c r="B617" s="148">
        <f t="shared" si="37"/>
        <v>0</v>
      </c>
      <c r="C617" s="16"/>
      <c r="D617" s="17">
        <f t="shared" si="38"/>
        <v>0</v>
      </c>
      <c r="E617" s="18">
        <f t="shared" si="36"/>
        <v>0</v>
      </c>
      <c r="F617" s="275"/>
      <c r="G617" s="21"/>
      <c r="H617" s="276">
        <f t="shared" si="39"/>
        <v>0</v>
      </c>
      <c r="I617" s="21">
        <f>D617*'Déscriptions des trades'!CK617</f>
        <v>0</v>
      </c>
      <c r="M617" s="4"/>
    </row>
    <row r="618" spans="1:13" s="3" customFormat="1" ht="13.2">
      <c r="A618" s="12">
        <v>614</v>
      </c>
      <c r="B618" s="148">
        <f t="shared" si="37"/>
        <v>0</v>
      </c>
      <c r="C618" s="16"/>
      <c r="D618" s="17">
        <f t="shared" si="38"/>
        <v>0</v>
      </c>
      <c r="E618" s="18">
        <f t="shared" si="36"/>
        <v>0</v>
      </c>
      <c r="F618" s="275"/>
      <c r="G618" s="21"/>
      <c r="H618" s="276">
        <f t="shared" si="39"/>
        <v>0</v>
      </c>
      <c r="I618" s="21">
        <f>D618*'Déscriptions des trades'!CK618</f>
        <v>0</v>
      </c>
      <c r="M618" s="4"/>
    </row>
    <row r="619" spans="1:13" s="3" customFormat="1" ht="13.2">
      <c r="A619" s="12">
        <v>615</v>
      </c>
      <c r="B619" s="148">
        <f t="shared" si="37"/>
        <v>0</v>
      </c>
      <c r="C619" s="16"/>
      <c r="D619" s="17">
        <f t="shared" si="38"/>
        <v>0</v>
      </c>
      <c r="E619" s="18">
        <f t="shared" si="36"/>
        <v>0</v>
      </c>
      <c r="F619" s="275"/>
      <c r="G619" s="21"/>
      <c r="H619" s="276">
        <f t="shared" si="39"/>
        <v>0</v>
      </c>
      <c r="I619" s="21">
        <f>D619*'Déscriptions des trades'!CK619</f>
        <v>0</v>
      </c>
      <c r="M619" s="4"/>
    </row>
    <row r="620" spans="1:13" s="3" customFormat="1" ht="13.2">
      <c r="A620" s="12">
        <v>616</v>
      </c>
      <c r="B620" s="148">
        <f t="shared" si="37"/>
        <v>0</v>
      </c>
      <c r="C620" s="16"/>
      <c r="D620" s="17">
        <f t="shared" si="38"/>
        <v>0</v>
      </c>
      <c r="E620" s="18">
        <f t="shared" si="36"/>
        <v>0</v>
      </c>
      <c r="F620" s="275"/>
      <c r="G620" s="21"/>
      <c r="H620" s="276">
        <f t="shared" si="39"/>
        <v>0</v>
      </c>
      <c r="I620" s="21">
        <f>D620*'Déscriptions des trades'!CK620</f>
        <v>0</v>
      </c>
      <c r="M620" s="4"/>
    </row>
    <row r="621" spans="1:13" s="3" customFormat="1" ht="13.2">
      <c r="A621" s="12">
        <v>617</v>
      </c>
      <c r="B621" s="148">
        <f t="shared" si="37"/>
        <v>0</v>
      </c>
      <c r="C621" s="16"/>
      <c r="D621" s="17">
        <f t="shared" si="38"/>
        <v>0</v>
      </c>
      <c r="E621" s="18">
        <f t="shared" si="36"/>
        <v>0</v>
      </c>
      <c r="F621" s="275"/>
      <c r="G621" s="21"/>
      <c r="H621" s="276">
        <f t="shared" si="39"/>
        <v>0</v>
      </c>
      <c r="I621" s="21">
        <f>D621*'Déscriptions des trades'!CK621</f>
        <v>0</v>
      </c>
      <c r="M621" s="4"/>
    </row>
    <row r="622" spans="1:13" s="3" customFormat="1" ht="13.2">
      <c r="A622" s="12">
        <v>618</v>
      </c>
      <c r="B622" s="148">
        <f t="shared" si="37"/>
        <v>0</v>
      </c>
      <c r="C622" s="16"/>
      <c r="D622" s="17">
        <f t="shared" si="38"/>
        <v>0</v>
      </c>
      <c r="E622" s="18">
        <f t="shared" si="36"/>
        <v>0</v>
      </c>
      <c r="F622" s="275"/>
      <c r="G622" s="21"/>
      <c r="H622" s="276">
        <f t="shared" si="39"/>
        <v>0</v>
      </c>
      <c r="I622" s="21">
        <f>D622*'Déscriptions des trades'!CK622</f>
        <v>0</v>
      </c>
      <c r="M622" s="4"/>
    </row>
    <row r="623" spans="1:13" s="3" customFormat="1" ht="13.2">
      <c r="A623" s="12">
        <v>619</v>
      </c>
      <c r="B623" s="148">
        <f t="shared" si="37"/>
        <v>0</v>
      </c>
      <c r="C623" s="16"/>
      <c r="D623" s="17">
        <f t="shared" si="38"/>
        <v>0</v>
      </c>
      <c r="E623" s="18">
        <f t="shared" si="36"/>
        <v>0</v>
      </c>
      <c r="F623" s="275"/>
      <c r="G623" s="21"/>
      <c r="H623" s="276">
        <f t="shared" si="39"/>
        <v>0</v>
      </c>
      <c r="I623" s="21">
        <f>D623*'Déscriptions des trades'!CK623</f>
        <v>0</v>
      </c>
      <c r="M623" s="4"/>
    </row>
    <row r="624" spans="1:13" s="3" customFormat="1" ht="13.2">
      <c r="A624" s="12">
        <v>620</v>
      </c>
      <c r="B624" s="148">
        <f t="shared" si="37"/>
        <v>0</v>
      </c>
      <c r="C624" s="16"/>
      <c r="D624" s="17">
        <f t="shared" si="38"/>
        <v>0</v>
      </c>
      <c r="E624" s="18">
        <f t="shared" si="36"/>
        <v>0</v>
      </c>
      <c r="F624" s="275"/>
      <c r="G624" s="21"/>
      <c r="H624" s="276">
        <f t="shared" si="39"/>
        <v>0</v>
      </c>
      <c r="I624" s="21">
        <f>D624*'Déscriptions des trades'!CK624</f>
        <v>0</v>
      </c>
      <c r="M624" s="4"/>
    </row>
    <row r="625" spans="1:13" s="3" customFormat="1" ht="13.2">
      <c r="A625" s="12">
        <v>621</v>
      </c>
      <c r="B625" s="148">
        <f t="shared" si="37"/>
        <v>0</v>
      </c>
      <c r="C625" s="16"/>
      <c r="D625" s="17">
        <f t="shared" si="38"/>
        <v>0</v>
      </c>
      <c r="E625" s="18">
        <f t="shared" si="36"/>
        <v>0</v>
      </c>
      <c r="F625" s="275"/>
      <c r="G625" s="21"/>
      <c r="H625" s="276">
        <f t="shared" si="39"/>
        <v>0</v>
      </c>
      <c r="I625" s="21">
        <f>D625*'Déscriptions des trades'!CK625</f>
        <v>0</v>
      </c>
      <c r="M625" s="4"/>
    </row>
    <row r="626" spans="1:13" s="3" customFormat="1" ht="13.2">
      <c r="A626" s="12">
        <v>622</v>
      </c>
      <c r="B626" s="148">
        <f t="shared" si="37"/>
        <v>0</v>
      </c>
      <c r="C626" s="16"/>
      <c r="D626" s="17">
        <f t="shared" si="38"/>
        <v>0</v>
      </c>
      <c r="E626" s="18">
        <f t="shared" si="36"/>
        <v>0</v>
      </c>
      <c r="F626" s="275"/>
      <c r="G626" s="21"/>
      <c r="H626" s="276">
        <f t="shared" si="39"/>
        <v>0</v>
      </c>
      <c r="I626" s="21">
        <f>D626*'Déscriptions des trades'!CK626</f>
        <v>0</v>
      </c>
      <c r="M626" s="4"/>
    </row>
    <row r="627" spans="1:13" s="3" customFormat="1" ht="13.2">
      <c r="A627" s="12">
        <v>623</v>
      </c>
      <c r="B627" s="148">
        <f t="shared" si="37"/>
        <v>0</v>
      </c>
      <c r="C627" s="16"/>
      <c r="D627" s="17">
        <f t="shared" si="38"/>
        <v>0</v>
      </c>
      <c r="E627" s="18">
        <f t="shared" si="36"/>
        <v>0</v>
      </c>
      <c r="F627" s="275"/>
      <c r="G627" s="21"/>
      <c r="H627" s="276">
        <f t="shared" si="39"/>
        <v>0</v>
      </c>
      <c r="I627" s="21">
        <f>D627*'Déscriptions des trades'!CK627</f>
        <v>0</v>
      </c>
      <c r="M627" s="4"/>
    </row>
    <row r="628" spans="1:13" s="3" customFormat="1" ht="13.2">
      <c r="A628" s="12">
        <v>624</v>
      </c>
      <c r="B628" s="148">
        <f t="shared" si="37"/>
        <v>0</v>
      </c>
      <c r="C628" s="16"/>
      <c r="D628" s="17">
        <f t="shared" si="38"/>
        <v>0</v>
      </c>
      <c r="E628" s="18">
        <f t="shared" si="36"/>
        <v>0</v>
      </c>
      <c r="F628" s="275"/>
      <c r="G628" s="21"/>
      <c r="H628" s="276">
        <f t="shared" si="39"/>
        <v>0</v>
      </c>
      <c r="I628" s="21">
        <f>D628*'Déscriptions des trades'!CK628</f>
        <v>0</v>
      </c>
      <c r="M628" s="4"/>
    </row>
    <row r="629" spans="1:13" s="3" customFormat="1" ht="13.2">
      <c r="A629" s="12">
        <v>625</v>
      </c>
      <c r="B629" s="148">
        <f t="shared" si="37"/>
        <v>0</v>
      </c>
      <c r="C629" s="16"/>
      <c r="D629" s="17">
        <f t="shared" si="38"/>
        <v>0</v>
      </c>
      <c r="E629" s="18">
        <f t="shared" si="36"/>
        <v>0</v>
      </c>
      <c r="F629" s="275"/>
      <c r="G629" s="21"/>
      <c r="H629" s="276">
        <f t="shared" si="39"/>
        <v>0</v>
      </c>
      <c r="I629" s="21">
        <f>D629*'Déscriptions des trades'!CK629</f>
        <v>0</v>
      </c>
      <c r="M629" s="4"/>
    </row>
    <row r="630" spans="1:13" s="3" customFormat="1" ht="13.2">
      <c r="A630" s="12">
        <v>626</v>
      </c>
      <c r="B630" s="148">
        <f t="shared" si="37"/>
        <v>0</v>
      </c>
      <c r="C630" s="16"/>
      <c r="D630" s="17">
        <f t="shared" si="38"/>
        <v>0</v>
      </c>
      <c r="E630" s="18">
        <f t="shared" si="36"/>
        <v>0</v>
      </c>
      <c r="F630" s="275"/>
      <c r="G630" s="21"/>
      <c r="H630" s="276">
        <f t="shared" si="39"/>
        <v>0</v>
      </c>
      <c r="I630" s="21">
        <f>D630*'Déscriptions des trades'!CK630</f>
        <v>0</v>
      </c>
      <c r="M630" s="4"/>
    </row>
    <row r="631" spans="1:13" s="3" customFormat="1" ht="13.2">
      <c r="A631" s="12">
        <v>627</v>
      </c>
      <c r="B631" s="148">
        <f t="shared" si="37"/>
        <v>0</v>
      </c>
      <c r="C631" s="16"/>
      <c r="D631" s="17">
        <f t="shared" si="38"/>
        <v>0</v>
      </c>
      <c r="E631" s="18">
        <f t="shared" si="36"/>
        <v>0</v>
      </c>
      <c r="F631" s="275"/>
      <c r="G631" s="21"/>
      <c r="H631" s="276">
        <f t="shared" si="39"/>
        <v>0</v>
      </c>
      <c r="I631" s="21">
        <f>D631*'Déscriptions des trades'!CK631</f>
        <v>0</v>
      </c>
      <c r="M631" s="4"/>
    </row>
    <row r="632" spans="1:13" s="3" customFormat="1" ht="13.2">
      <c r="A632" s="12">
        <v>628</v>
      </c>
      <c r="B632" s="148">
        <f t="shared" si="37"/>
        <v>0</v>
      </c>
      <c r="C632" s="16"/>
      <c r="D632" s="17">
        <f t="shared" si="38"/>
        <v>0</v>
      </c>
      <c r="E632" s="18">
        <f t="shared" si="36"/>
        <v>0</v>
      </c>
      <c r="F632" s="275"/>
      <c r="G632" s="21"/>
      <c r="H632" s="276">
        <f t="shared" si="39"/>
        <v>0</v>
      </c>
      <c r="I632" s="21">
        <f>D632*'Déscriptions des trades'!CK632</f>
        <v>0</v>
      </c>
      <c r="M632" s="4"/>
    </row>
    <row r="633" spans="1:13" s="3" customFormat="1" ht="13.2">
      <c r="A633" s="12">
        <v>629</v>
      </c>
      <c r="B633" s="148">
        <f t="shared" si="37"/>
        <v>0</v>
      </c>
      <c r="C633" s="16"/>
      <c r="D633" s="17">
        <f t="shared" si="38"/>
        <v>0</v>
      </c>
      <c r="E633" s="18">
        <f t="shared" si="36"/>
        <v>0</v>
      </c>
      <c r="F633" s="275"/>
      <c r="G633" s="21"/>
      <c r="H633" s="276">
        <f t="shared" si="39"/>
        <v>0</v>
      </c>
      <c r="I633" s="21">
        <f>D633*'Déscriptions des trades'!CK633</f>
        <v>0</v>
      </c>
      <c r="M633" s="4"/>
    </row>
    <row r="634" spans="1:13" s="3" customFormat="1" ht="13.2">
      <c r="A634" s="12">
        <v>630</v>
      </c>
      <c r="B634" s="148">
        <f t="shared" si="37"/>
        <v>0</v>
      </c>
      <c r="C634" s="16"/>
      <c r="D634" s="17">
        <f t="shared" si="38"/>
        <v>0</v>
      </c>
      <c r="E634" s="18">
        <f t="shared" si="36"/>
        <v>0</v>
      </c>
      <c r="F634" s="275"/>
      <c r="G634" s="21"/>
      <c r="H634" s="276">
        <f t="shared" si="39"/>
        <v>0</v>
      </c>
      <c r="I634" s="21">
        <f>D634*'Déscriptions des trades'!CK634</f>
        <v>0</v>
      </c>
      <c r="M634" s="4"/>
    </row>
    <row r="635" spans="1:13" s="3" customFormat="1" ht="13.2">
      <c r="A635" s="12">
        <v>631</v>
      </c>
      <c r="B635" s="148">
        <f t="shared" si="37"/>
        <v>0</v>
      </c>
      <c r="C635" s="16"/>
      <c r="D635" s="17">
        <f t="shared" si="38"/>
        <v>0</v>
      </c>
      <c r="E635" s="18">
        <f t="shared" si="36"/>
        <v>0</v>
      </c>
      <c r="F635" s="275"/>
      <c r="G635" s="21"/>
      <c r="H635" s="276">
        <f t="shared" si="39"/>
        <v>0</v>
      </c>
      <c r="I635" s="21">
        <f>D635*'Déscriptions des trades'!CK635</f>
        <v>0</v>
      </c>
      <c r="M635" s="4"/>
    </row>
    <row r="636" spans="1:13" s="3" customFormat="1" ht="13.2">
      <c r="A636" s="12">
        <v>632</v>
      </c>
      <c r="B636" s="148">
        <f t="shared" si="37"/>
        <v>0</v>
      </c>
      <c r="C636" s="16"/>
      <c r="D636" s="17">
        <f t="shared" si="38"/>
        <v>0</v>
      </c>
      <c r="E636" s="18">
        <f t="shared" si="36"/>
        <v>0</v>
      </c>
      <c r="F636" s="275"/>
      <c r="G636" s="21"/>
      <c r="H636" s="276">
        <f t="shared" si="39"/>
        <v>0</v>
      </c>
      <c r="I636" s="21">
        <f>D636*'Déscriptions des trades'!CK636</f>
        <v>0</v>
      </c>
      <c r="M636" s="4"/>
    </row>
    <row r="637" spans="1:13" s="3" customFormat="1" ht="13.2">
      <c r="A637" s="12">
        <v>633</v>
      </c>
      <c r="B637" s="148">
        <f t="shared" si="37"/>
        <v>0</v>
      </c>
      <c r="C637" s="16"/>
      <c r="D637" s="17">
        <f t="shared" si="38"/>
        <v>0</v>
      </c>
      <c r="E637" s="18">
        <f t="shared" si="36"/>
        <v>0</v>
      </c>
      <c r="F637" s="275"/>
      <c r="G637" s="21"/>
      <c r="H637" s="276">
        <f t="shared" si="39"/>
        <v>0</v>
      </c>
      <c r="I637" s="21">
        <f>D637*'Déscriptions des trades'!CK637</f>
        <v>0</v>
      </c>
      <c r="M637" s="4"/>
    </row>
    <row r="638" spans="1:13" s="3" customFormat="1" ht="13.2">
      <c r="A638" s="12">
        <v>634</v>
      </c>
      <c r="B638" s="148">
        <f t="shared" si="37"/>
        <v>0</v>
      </c>
      <c r="C638" s="16"/>
      <c r="D638" s="17">
        <f t="shared" si="38"/>
        <v>0</v>
      </c>
      <c r="E638" s="18">
        <f t="shared" si="36"/>
        <v>0</v>
      </c>
      <c r="F638" s="275"/>
      <c r="G638" s="21"/>
      <c r="H638" s="276">
        <f t="shared" si="39"/>
        <v>0</v>
      </c>
      <c r="I638" s="21">
        <f>D638*'Déscriptions des trades'!CK638</f>
        <v>0</v>
      </c>
      <c r="M638" s="4"/>
    </row>
    <row r="639" spans="1:13" s="3" customFormat="1" ht="13.2">
      <c r="A639" s="12">
        <v>635</v>
      </c>
      <c r="B639" s="148">
        <f t="shared" si="37"/>
        <v>0</v>
      </c>
      <c r="C639" s="16"/>
      <c r="D639" s="17">
        <f t="shared" si="38"/>
        <v>0</v>
      </c>
      <c r="E639" s="18">
        <f t="shared" si="36"/>
        <v>0</v>
      </c>
      <c r="F639" s="275"/>
      <c r="G639" s="21"/>
      <c r="H639" s="276">
        <f t="shared" si="39"/>
        <v>0</v>
      </c>
      <c r="I639" s="21">
        <f>D639*'Déscriptions des trades'!CK639</f>
        <v>0</v>
      </c>
      <c r="M639" s="4"/>
    </row>
    <row r="640" spans="1:13" s="3" customFormat="1" ht="13.2">
      <c r="A640" s="12">
        <v>636</v>
      </c>
      <c r="B640" s="148">
        <f t="shared" si="37"/>
        <v>0</v>
      </c>
      <c r="C640" s="16"/>
      <c r="D640" s="17">
        <f t="shared" si="38"/>
        <v>0</v>
      </c>
      <c r="E640" s="18">
        <f t="shared" si="36"/>
        <v>0</v>
      </c>
      <c r="F640" s="275"/>
      <c r="G640" s="21"/>
      <c r="H640" s="276">
        <f t="shared" si="39"/>
        <v>0</v>
      </c>
      <c r="I640" s="21">
        <f>D640*'Déscriptions des trades'!CK640</f>
        <v>0</v>
      </c>
      <c r="M640" s="4"/>
    </row>
    <row r="641" spans="1:13" s="3" customFormat="1" ht="13.2">
      <c r="A641" s="12">
        <v>637</v>
      </c>
      <c r="B641" s="148">
        <f t="shared" si="37"/>
        <v>0</v>
      </c>
      <c r="C641" s="16"/>
      <c r="D641" s="17">
        <f t="shared" si="38"/>
        <v>0</v>
      </c>
      <c r="E641" s="18">
        <f t="shared" si="36"/>
        <v>0</v>
      </c>
      <c r="F641" s="275"/>
      <c r="G641" s="21"/>
      <c r="H641" s="276">
        <f t="shared" si="39"/>
        <v>0</v>
      </c>
      <c r="I641" s="21">
        <f>D641*'Déscriptions des trades'!CK641</f>
        <v>0</v>
      </c>
      <c r="M641" s="4"/>
    </row>
    <row r="642" spans="1:13" s="3" customFormat="1" ht="13.2">
      <c r="A642" s="12">
        <v>638</v>
      </c>
      <c r="B642" s="148">
        <f t="shared" si="37"/>
        <v>0</v>
      </c>
      <c r="C642" s="16"/>
      <c r="D642" s="17">
        <f t="shared" si="38"/>
        <v>0</v>
      </c>
      <c r="E642" s="18">
        <f t="shared" si="36"/>
        <v>0</v>
      </c>
      <c r="F642" s="275"/>
      <c r="G642" s="21"/>
      <c r="H642" s="276">
        <f t="shared" si="39"/>
        <v>0</v>
      </c>
      <c r="I642" s="21">
        <f>D642*'Déscriptions des trades'!CK642</f>
        <v>0</v>
      </c>
      <c r="M642" s="4"/>
    </row>
    <row r="643" spans="1:13" s="3" customFormat="1" ht="13.2">
      <c r="A643" s="12">
        <v>639</v>
      </c>
      <c r="B643" s="148">
        <f t="shared" si="37"/>
        <v>0</v>
      </c>
      <c r="C643" s="16"/>
      <c r="D643" s="17">
        <f t="shared" si="38"/>
        <v>0</v>
      </c>
      <c r="E643" s="18">
        <f t="shared" si="36"/>
        <v>0</v>
      </c>
      <c r="F643" s="275"/>
      <c r="G643" s="21"/>
      <c r="H643" s="276">
        <f t="shared" si="39"/>
        <v>0</v>
      </c>
      <c r="I643" s="21">
        <f>D643*'Déscriptions des trades'!CK643</f>
        <v>0</v>
      </c>
      <c r="M643" s="4"/>
    </row>
    <row r="644" spans="1:13" s="3" customFormat="1" ht="13.2">
      <c r="A644" s="12">
        <v>640</v>
      </c>
      <c r="B644" s="148">
        <f t="shared" si="37"/>
        <v>0</v>
      </c>
      <c r="C644" s="16"/>
      <c r="D644" s="17">
        <f t="shared" si="38"/>
        <v>0</v>
      </c>
      <c r="E644" s="18">
        <f t="shared" si="36"/>
        <v>0</v>
      </c>
      <c r="F644" s="275"/>
      <c r="G644" s="21"/>
      <c r="H644" s="276">
        <f t="shared" si="39"/>
        <v>0</v>
      </c>
      <c r="I644" s="21">
        <f>D644*'Déscriptions des trades'!CK644</f>
        <v>0</v>
      </c>
      <c r="M644" s="4"/>
    </row>
    <row r="645" spans="1:13" s="3" customFormat="1" ht="13.2">
      <c r="A645" s="12">
        <v>641</v>
      </c>
      <c r="B645" s="148">
        <f t="shared" si="37"/>
        <v>0</v>
      </c>
      <c r="C645" s="16"/>
      <c r="D645" s="17">
        <f t="shared" si="38"/>
        <v>0</v>
      </c>
      <c r="E645" s="18">
        <f t="shared" ref="E645:E708" si="40">B645*D645</f>
        <v>0</v>
      </c>
      <c r="F645" s="275"/>
      <c r="G645" s="21"/>
      <c r="H645" s="276">
        <f t="shared" si="39"/>
        <v>0</v>
      </c>
      <c r="I645" s="21">
        <f>D645*'Déscriptions des trades'!CK645</f>
        <v>0</v>
      </c>
      <c r="M645" s="4"/>
    </row>
    <row r="646" spans="1:13" s="3" customFormat="1" ht="13.2">
      <c r="A646" s="12">
        <v>642</v>
      </c>
      <c r="B646" s="148">
        <f t="shared" ref="B646:B709" si="41">E645+B645</f>
        <v>0</v>
      </c>
      <c r="C646" s="16"/>
      <c r="D646" s="17">
        <f t="shared" ref="D646:D709" si="42">D645</f>
        <v>0</v>
      </c>
      <c r="E646" s="18">
        <f t="shared" si="40"/>
        <v>0</v>
      </c>
      <c r="F646" s="275"/>
      <c r="G646" s="21"/>
      <c r="H646" s="276">
        <f t="shared" ref="H646:H709" si="43">H645</f>
        <v>0</v>
      </c>
      <c r="I646" s="21">
        <f>D646*'Déscriptions des trades'!CK646</f>
        <v>0</v>
      </c>
      <c r="M646" s="4"/>
    </row>
    <row r="647" spans="1:13" s="3" customFormat="1" ht="13.2">
      <c r="A647" s="12">
        <v>643</v>
      </c>
      <c r="B647" s="148">
        <f t="shared" si="41"/>
        <v>0</v>
      </c>
      <c r="C647" s="16"/>
      <c r="D647" s="17">
        <f t="shared" si="42"/>
        <v>0</v>
      </c>
      <c r="E647" s="18">
        <f t="shared" si="40"/>
        <v>0</v>
      </c>
      <c r="F647" s="275"/>
      <c r="G647" s="21"/>
      <c r="H647" s="276">
        <f t="shared" si="43"/>
        <v>0</v>
      </c>
      <c r="I647" s="21">
        <f>D647*'Déscriptions des trades'!CK647</f>
        <v>0</v>
      </c>
      <c r="M647" s="4"/>
    </row>
    <row r="648" spans="1:13" s="3" customFormat="1" ht="13.2">
      <c r="A648" s="12">
        <v>644</v>
      </c>
      <c r="B648" s="148">
        <f t="shared" si="41"/>
        <v>0</v>
      </c>
      <c r="C648" s="16"/>
      <c r="D648" s="17">
        <f t="shared" si="42"/>
        <v>0</v>
      </c>
      <c r="E648" s="18">
        <f t="shared" si="40"/>
        <v>0</v>
      </c>
      <c r="F648" s="275"/>
      <c r="G648" s="21"/>
      <c r="H648" s="276">
        <f t="shared" si="43"/>
        <v>0</v>
      </c>
      <c r="I648" s="21">
        <f>D648*'Déscriptions des trades'!CK648</f>
        <v>0</v>
      </c>
      <c r="M648" s="4"/>
    </row>
    <row r="649" spans="1:13" s="3" customFormat="1" ht="13.2">
      <c r="A649" s="12">
        <v>645</v>
      </c>
      <c r="B649" s="148">
        <f t="shared" si="41"/>
        <v>0</v>
      </c>
      <c r="C649" s="16"/>
      <c r="D649" s="17">
        <f t="shared" si="42"/>
        <v>0</v>
      </c>
      <c r="E649" s="18">
        <f t="shared" si="40"/>
        <v>0</v>
      </c>
      <c r="F649" s="275"/>
      <c r="G649" s="21"/>
      <c r="H649" s="276">
        <f t="shared" si="43"/>
        <v>0</v>
      </c>
      <c r="I649" s="21">
        <f>D649*'Déscriptions des trades'!CK649</f>
        <v>0</v>
      </c>
      <c r="M649" s="4"/>
    </row>
    <row r="650" spans="1:13" s="3" customFormat="1" ht="13.2">
      <c r="A650" s="12">
        <v>646</v>
      </c>
      <c r="B650" s="148">
        <f t="shared" si="41"/>
        <v>0</v>
      </c>
      <c r="C650" s="16"/>
      <c r="D650" s="17">
        <f t="shared" si="42"/>
        <v>0</v>
      </c>
      <c r="E650" s="18">
        <f t="shared" si="40"/>
        <v>0</v>
      </c>
      <c r="F650" s="275"/>
      <c r="G650" s="21"/>
      <c r="H650" s="276">
        <f t="shared" si="43"/>
        <v>0</v>
      </c>
      <c r="I650" s="21">
        <f>D650*'Déscriptions des trades'!CK650</f>
        <v>0</v>
      </c>
      <c r="M650" s="4"/>
    </row>
    <row r="651" spans="1:13" s="3" customFormat="1" ht="13.2">
      <c r="A651" s="12">
        <v>647</v>
      </c>
      <c r="B651" s="148">
        <f t="shared" si="41"/>
        <v>0</v>
      </c>
      <c r="C651" s="16"/>
      <c r="D651" s="17">
        <f t="shared" si="42"/>
        <v>0</v>
      </c>
      <c r="E651" s="18">
        <f t="shared" si="40"/>
        <v>0</v>
      </c>
      <c r="F651" s="275"/>
      <c r="G651" s="21"/>
      <c r="H651" s="276">
        <f t="shared" si="43"/>
        <v>0</v>
      </c>
      <c r="I651" s="21">
        <f>D651*'Déscriptions des trades'!CK651</f>
        <v>0</v>
      </c>
      <c r="M651" s="4"/>
    </row>
    <row r="652" spans="1:13" s="3" customFormat="1" ht="13.2">
      <c r="A652" s="12">
        <v>648</v>
      </c>
      <c r="B652" s="148">
        <f t="shared" si="41"/>
        <v>0</v>
      </c>
      <c r="C652" s="16"/>
      <c r="D652" s="17">
        <f t="shared" si="42"/>
        <v>0</v>
      </c>
      <c r="E652" s="18">
        <f t="shared" si="40"/>
        <v>0</v>
      </c>
      <c r="F652" s="275"/>
      <c r="G652" s="21"/>
      <c r="H652" s="276">
        <f t="shared" si="43"/>
        <v>0</v>
      </c>
      <c r="I652" s="21">
        <f>D652*'Déscriptions des trades'!CK652</f>
        <v>0</v>
      </c>
      <c r="M652" s="4"/>
    </row>
    <row r="653" spans="1:13" s="3" customFormat="1" ht="13.2">
      <c r="A653" s="12">
        <v>649</v>
      </c>
      <c r="B653" s="148">
        <f t="shared" si="41"/>
        <v>0</v>
      </c>
      <c r="C653" s="16"/>
      <c r="D653" s="17">
        <f t="shared" si="42"/>
        <v>0</v>
      </c>
      <c r="E653" s="18">
        <f t="shared" si="40"/>
        <v>0</v>
      </c>
      <c r="F653" s="275"/>
      <c r="G653" s="21"/>
      <c r="H653" s="276">
        <f t="shared" si="43"/>
        <v>0</v>
      </c>
      <c r="I653" s="21">
        <f>D653*'Déscriptions des trades'!CK653</f>
        <v>0</v>
      </c>
      <c r="M653" s="4"/>
    </row>
    <row r="654" spans="1:13" s="3" customFormat="1" ht="13.2">
      <c r="A654" s="12">
        <v>650</v>
      </c>
      <c r="B654" s="148">
        <f t="shared" si="41"/>
        <v>0</v>
      </c>
      <c r="C654" s="16"/>
      <c r="D654" s="17">
        <f t="shared" si="42"/>
        <v>0</v>
      </c>
      <c r="E654" s="18">
        <f t="shared" si="40"/>
        <v>0</v>
      </c>
      <c r="F654" s="275"/>
      <c r="G654" s="21"/>
      <c r="H654" s="276">
        <f t="shared" si="43"/>
        <v>0</v>
      </c>
      <c r="I654" s="21">
        <f>D654*'Déscriptions des trades'!CK654</f>
        <v>0</v>
      </c>
      <c r="M654" s="4"/>
    </row>
    <row r="655" spans="1:13" s="3" customFormat="1" ht="13.2">
      <c r="A655" s="12">
        <v>651</v>
      </c>
      <c r="B655" s="148">
        <f t="shared" si="41"/>
        <v>0</v>
      </c>
      <c r="C655" s="16"/>
      <c r="D655" s="17">
        <f t="shared" si="42"/>
        <v>0</v>
      </c>
      <c r="E655" s="18">
        <f t="shared" si="40"/>
        <v>0</v>
      </c>
      <c r="F655" s="275"/>
      <c r="G655" s="21"/>
      <c r="H655" s="276">
        <f t="shared" si="43"/>
        <v>0</v>
      </c>
      <c r="I655" s="21">
        <f>D655*'Déscriptions des trades'!CK655</f>
        <v>0</v>
      </c>
      <c r="M655" s="4"/>
    </row>
    <row r="656" spans="1:13" s="3" customFormat="1" ht="13.2">
      <c r="A656" s="12">
        <v>652</v>
      </c>
      <c r="B656" s="148">
        <f t="shared" si="41"/>
        <v>0</v>
      </c>
      <c r="C656" s="16"/>
      <c r="D656" s="17">
        <f t="shared" si="42"/>
        <v>0</v>
      </c>
      <c r="E656" s="18">
        <f t="shared" si="40"/>
        <v>0</v>
      </c>
      <c r="F656" s="275"/>
      <c r="G656" s="21"/>
      <c r="H656" s="276">
        <f t="shared" si="43"/>
        <v>0</v>
      </c>
      <c r="I656" s="21">
        <f>D656*'Déscriptions des trades'!CK656</f>
        <v>0</v>
      </c>
      <c r="M656" s="4"/>
    </row>
    <row r="657" spans="1:13" s="3" customFormat="1" ht="13.2">
      <c r="A657" s="12">
        <v>653</v>
      </c>
      <c r="B657" s="148">
        <f t="shared" si="41"/>
        <v>0</v>
      </c>
      <c r="C657" s="16"/>
      <c r="D657" s="17">
        <f t="shared" si="42"/>
        <v>0</v>
      </c>
      <c r="E657" s="18">
        <f t="shared" si="40"/>
        <v>0</v>
      </c>
      <c r="F657" s="275"/>
      <c r="G657" s="21"/>
      <c r="H657" s="276">
        <f t="shared" si="43"/>
        <v>0</v>
      </c>
      <c r="I657" s="21">
        <f>D657*'Déscriptions des trades'!CK657</f>
        <v>0</v>
      </c>
      <c r="M657" s="4"/>
    </row>
    <row r="658" spans="1:13" s="3" customFormat="1" ht="13.2">
      <c r="A658" s="12">
        <v>654</v>
      </c>
      <c r="B658" s="148">
        <f t="shared" si="41"/>
        <v>0</v>
      </c>
      <c r="C658" s="16"/>
      <c r="D658" s="17">
        <f t="shared" si="42"/>
        <v>0</v>
      </c>
      <c r="E658" s="18">
        <f t="shared" si="40"/>
        <v>0</v>
      </c>
      <c r="F658" s="275"/>
      <c r="G658" s="21"/>
      <c r="H658" s="276">
        <f t="shared" si="43"/>
        <v>0</v>
      </c>
      <c r="I658" s="21">
        <f>D658*'Déscriptions des trades'!CK658</f>
        <v>0</v>
      </c>
      <c r="M658" s="4"/>
    </row>
    <row r="659" spans="1:13" s="3" customFormat="1" ht="13.2">
      <c r="A659" s="12">
        <v>655</v>
      </c>
      <c r="B659" s="148">
        <f t="shared" si="41"/>
        <v>0</v>
      </c>
      <c r="C659" s="16"/>
      <c r="D659" s="17">
        <f t="shared" si="42"/>
        <v>0</v>
      </c>
      <c r="E659" s="18">
        <f t="shared" si="40"/>
        <v>0</v>
      </c>
      <c r="F659" s="275"/>
      <c r="G659" s="21"/>
      <c r="H659" s="276">
        <f t="shared" si="43"/>
        <v>0</v>
      </c>
      <c r="I659" s="21">
        <f>D659*'Déscriptions des trades'!CK659</f>
        <v>0</v>
      </c>
      <c r="M659" s="4"/>
    </row>
    <row r="660" spans="1:13" s="3" customFormat="1" ht="13.2">
      <c r="A660" s="12">
        <v>656</v>
      </c>
      <c r="B660" s="148">
        <f t="shared" si="41"/>
        <v>0</v>
      </c>
      <c r="C660" s="16"/>
      <c r="D660" s="17">
        <f t="shared" si="42"/>
        <v>0</v>
      </c>
      <c r="E660" s="18">
        <f t="shared" si="40"/>
        <v>0</v>
      </c>
      <c r="F660" s="275"/>
      <c r="G660" s="21"/>
      <c r="H660" s="276">
        <f t="shared" si="43"/>
        <v>0</v>
      </c>
      <c r="I660" s="21">
        <f>D660*'Déscriptions des trades'!CK660</f>
        <v>0</v>
      </c>
      <c r="M660" s="4"/>
    </row>
    <row r="661" spans="1:13" s="3" customFormat="1" ht="13.2">
      <c r="A661" s="12">
        <v>657</v>
      </c>
      <c r="B661" s="148">
        <f t="shared" si="41"/>
        <v>0</v>
      </c>
      <c r="C661" s="16"/>
      <c r="D661" s="17">
        <f t="shared" si="42"/>
        <v>0</v>
      </c>
      <c r="E661" s="18">
        <f t="shared" si="40"/>
        <v>0</v>
      </c>
      <c r="F661" s="275"/>
      <c r="G661" s="21"/>
      <c r="H661" s="276">
        <f t="shared" si="43"/>
        <v>0</v>
      </c>
      <c r="I661" s="21">
        <f>D661*'Déscriptions des trades'!CK661</f>
        <v>0</v>
      </c>
      <c r="M661" s="4"/>
    </row>
    <row r="662" spans="1:13" s="3" customFormat="1" ht="13.2">
      <c r="A662" s="12">
        <v>658</v>
      </c>
      <c r="B662" s="148">
        <f t="shared" si="41"/>
        <v>0</v>
      </c>
      <c r="C662" s="16"/>
      <c r="D662" s="17">
        <f t="shared" si="42"/>
        <v>0</v>
      </c>
      <c r="E662" s="18">
        <f t="shared" si="40"/>
        <v>0</v>
      </c>
      <c r="F662" s="275"/>
      <c r="G662" s="21"/>
      <c r="H662" s="276">
        <f t="shared" si="43"/>
        <v>0</v>
      </c>
      <c r="I662" s="21">
        <f>D662*'Déscriptions des trades'!CK662</f>
        <v>0</v>
      </c>
      <c r="M662" s="4"/>
    </row>
    <row r="663" spans="1:13" s="3" customFormat="1" ht="13.2">
      <c r="A663" s="12">
        <v>659</v>
      </c>
      <c r="B663" s="148">
        <f t="shared" si="41"/>
        <v>0</v>
      </c>
      <c r="C663" s="16"/>
      <c r="D663" s="17">
        <f t="shared" si="42"/>
        <v>0</v>
      </c>
      <c r="E663" s="18">
        <f t="shared" si="40"/>
        <v>0</v>
      </c>
      <c r="F663" s="275"/>
      <c r="G663" s="21"/>
      <c r="H663" s="276">
        <f t="shared" si="43"/>
        <v>0</v>
      </c>
      <c r="I663" s="21">
        <f>D663*'Déscriptions des trades'!CK663</f>
        <v>0</v>
      </c>
      <c r="M663" s="4"/>
    </row>
    <row r="664" spans="1:13" s="3" customFormat="1" ht="13.2">
      <c r="A664" s="12">
        <v>660</v>
      </c>
      <c r="B664" s="148">
        <f t="shared" si="41"/>
        <v>0</v>
      </c>
      <c r="C664" s="16"/>
      <c r="D664" s="17">
        <f t="shared" si="42"/>
        <v>0</v>
      </c>
      <c r="E664" s="18">
        <f t="shared" si="40"/>
        <v>0</v>
      </c>
      <c r="F664" s="275"/>
      <c r="G664" s="21"/>
      <c r="H664" s="276">
        <f t="shared" si="43"/>
        <v>0</v>
      </c>
      <c r="I664" s="21">
        <f>D664*'Déscriptions des trades'!CK664</f>
        <v>0</v>
      </c>
      <c r="M664" s="4"/>
    </row>
    <row r="665" spans="1:13" s="3" customFormat="1" ht="13.2">
      <c r="A665" s="12">
        <v>661</v>
      </c>
      <c r="B665" s="148">
        <f t="shared" si="41"/>
        <v>0</v>
      </c>
      <c r="C665" s="16"/>
      <c r="D665" s="17">
        <f t="shared" si="42"/>
        <v>0</v>
      </c>
      <c r="E665" s="18">
        <f t="shared" si="40"/>
        <v>0</v>
      </c>
      <c r="F665" s="275"/>
      <c r="G665" s="21"/>
      <c r="H665" s="276">
        <f t="shared" si="43"/>
        <v>0</v>
      </c>
      <c r="I665" s="21">
        <f>D665*'Déscriptions des trades'!CK665</f>
        <v>0</v>
      </c>
      <c r="M665" s="4"/>
    </row>
    <row r="666" spans="1:13" s="3" customFormat="1" ht="13.2">
      <c r="A666" s="12">
        <v>662</v>
      </c>
      <c r="B666" s="148">
        <f t="shared" si="41"/>
        <v>0</v>
      </c>
      <c r="C666" s="16"/>
      <c r="D666" s="17">
        <f t="shared" si="42"/>
        <v>0</v>
      </c>
      <c r="E666" s="18">
        <f t="shared" si="40"/>
        <v>0</v>
      </c>
      <c r="F666" s="275"/>
      <c r="G666" s="21"/>
      <c r="H666" s="276">
        <f t="shared" si="43"/>
        <v>0</v>
      </c>
      <c r="I666" s="21">
        <f>D666*'Déscriptions des trades'!CK666</f>
        <v>0</v>
      </c>
      <c r="M666" s="4"/>
    </row>
    <row r="667" spans="1:13" s="3" customFormat="1" ht="13.2">
      <c r="A667" s="12">
        <v>663</v>
      </c>
      <c r="B667" s="148">
        <f t="shared" si="41"/>
        <v>0</v>
      </c>
      <c r="C667" s="16"/>
      <c r="D667" s="17">
        <f t="shared" si="42"/>
        <v>0</v>
      </c>
      <c r="E667" s="18">
        <f t="shared" si="40"/>
        <v>0</v>
      </c>
      <c r="F667" s="275"/>
      <c r="G667" s="21"/>
      <c r="H667" s="276">
        <f t="shared" si="43"/>
        <v>0</v>
      </c>
      <c r="I667" s="21">
        <f>D667*'Déscriptions des trades'!CK667</f>
        <v>0</v>
      </c>
      <c r="M667" s="4"/>
    </row>
    <row r="668" spans="1:13" s="3" customFormat="1" ht="13.2">
      <c r="A668" s="12">
        <v>664</v>
      </c>
      <c r="B668" s="148">
        <f t="shared" si="41"/>
        <v>0</v>
      </c>
      <c r="C668" s="16"/>
      <c r="D668" s="17">
        <f t="shared" si="42"/>
        <v>0</v>
      </c>
      <c r="E668" s="18">
        <f t="shared" si="40"/>
        <v>0</v>
      </c>
      <c r="F668" s="275"/>
      <c r="G668" s="21"/>
      <c r="H668" s="276">
        <f t="shared" si="43"/>
        <v>0</v>
      </c>
      <c r="I668" s="21">
        <f>D668*'Déscriptions des trades'!CK668</f>
        <v>0</v>
      </c>
      <c r="M668" s="4"/>
    </row>
    <row r="669" spans="1:13" s="3" customFormat="1" ht="13.2">
      <c r="A669" s="12">
        <v>665</v>
      </c>
      <c r="B669" s="148">
        <f t="shared" si="41"/>
        <v>0</v>
      </c>
      <c r="C669" s="16"/>
      <c r="D669" s="17">
        <f t="shared" si="42"/>
        <v>0</v>
      </c>
      <c r="E669" s="18">
        <f t="shared" si="40"/>
        <v>0</v>
      </c>
      <c r="F669" s="275"/>
      <c r="G669" s="21"/>
      <c r="H669" s="276">
        <f t="shared" si="43"/>
        <v>0</v>
      </c>
      <c r="I669" s="21">
        <f>D669*'Déscriptions des trades'!CK669</f>
        <v>0</v>
      </c>
      <c r="M669" s="4"/>
    </row>
    <row r="670" spans="1:13" s="3" customFormat="1" ht="13.2">
      <c r="A670" s="12">
        <v>666</v>
      </c>
      <c r="B670" s="148">
        <f t="shared" si="41"/>
        <v>0</v>
      </c>
      <c r="C670" s="16"/>
      <c r="D670" s="17">
        <f t="shared" si="42"/>
        <v>0</v>
      </c>
      <c r="E670" s="18">
        <f t="shared" si="40"/>
        <v>0</v>
      </c>
      <c r="F670" s="275"/>
      <c r="G670" s="21"/>
      <c r="H670" s="276">
        <f t="shared" si="43"/>
        <v>0</v>
      </c>
      <c r="I670" s="21">
        <f>D670*'Déscriptions des trades'!CK670</f>
        <v>0</v>
      </c>
      <c r="M670" s="4"/>
    </row>
    <row r="671" spans="1:13" s="3" customFormat="1" ht="13.2">
      <c r="A671" s="12">
        <v>667</v>
      </c>
      <c r="B671" s="148">
        <f t="shared" si="41"/>
        <v>0</v>
      </c>
      <c r="C671" s="16"/>
      <c r="D671" s="17">
        <f t="shared" si="42"/>
        <v>0</v>
      </c>
      <c r="E671" s="18">
        <f t="shared" si="40"/>
        <v>0</v>
      </c>
      <c r="F671" s="275"/>
      <c r="G671" s="21"/>
      <c r="H671" s="276">
        <f t="shared" si="43"/>
        <v>0</v>
      </c>
      <c r="I671" s="21">
        <f>D671*'Déscriptions des trades'!CK671</f>
        <v>0</v>
      </c>
      <c r="M671" s="4"/>
    </row>
    <row r="672" spans="1:13" s="3" customFormat="1" ht="13.2">
      <c r="A672" s="12">
        <v>668</v>
      </c>
      <c r="B672" s="148">
        <f t="shared" si="41"/>
        <v>0</v>
      </c>
      <c r="C672" s="16"/>
      <c r="D672" s="17">
        <f t="shared" si="42"/>
        <v>0</v>
      </c>
      <c r="E672" s="18">
        <f t="shared" si="40"/>
        <v>0</v>
      </c>
      <c r="F672" s="275"/>
      <c r="G672" s="21"/>
      <c r="H672" s="276">
        <f t="shared" si="43"/>
        <v>0</v>
      </c>
      <c r="I672" s="21">
        <f>D672*'Déscriptions des trades'!CK672</f>
        <v>0</v>
      </c>
      <c r="M672" s="4"/>
    </row>
    <row r="673" spans="1:13" s="3" customFormat="1" ht="13.2">
      <c r="A673" s="12">
        <v>669</v>
      </c>
      <c r="B673" s="148">
        <f t="shared" si="41"/>
        <v>0</v>
      </c>
      <c r="C673" s="16"/>
      <c r="D673" s="17">
        <f t="shared" si="42"/>
        <v>0</v>
      </c>
      <c r="E673" s="18">
        <f t="shared" si="40"/>
        <v>0</v>
      </c>
      <c r="F673" s="275"/>
      <c r="G673" s="21"/>
      <c r="H673" s="276">
        <f t="shared" si="43"/>
        <v>0</v>
      </c>
      <c r="I673" s="21">
        <f>D673*'Déscriptions des trades'!CK673</f>
        <v>0</v>
      </c>
      <c r="M673" s="4"/>
    </row>
    <row r="674" spans="1:13" s="3" customFormat="1" ht="13.2">
      <c r="A674" s="12">
        <v>670</v>
      </c>
      <c r="B674" s="148">
        <f t="shared" si="41"/>
        <v>0</v>
      </c>
      <c r="C674" s="16"/>
      <c r="D674" s="17">
        <f t="shared" si="42"/>
        <v>0</v>
      </c>
      <c r="E674" s="18">
        <f t="shared" si="40"/>
        <v>0</v>
      </c>
      <c r="F674" s="275"/>
      <c r="G674" s="21"/>
      <c r="H674" s="276">
        <f t="shared" si="43"/>
        <v>0</v>
      </c>
      <c r="I674" s="21">
        <f>D674*'Déscriptions des trades'!CK674</f>
        <v>0</v>
      </c>
      <c r="M674" s="4"/>
    </row>
    <row r="675" spans="1:13" s="3" customFormat="1" ht="13.2">
      <c r="A675" s="12">
        <v>671</v>
      </c>
      <c r="B675" s="148">
        <f t="shared" si="41"/>
        <v>0</v>
      </c>
      <c r="C675" s="16"/>
      <c r="D675" s="17">
        <f t="shared" si="42"/>
        <v>0</v>
      </c>
      <c r="E675" s="18">
        <f t="shared" si="40"/>
        <v>0</v>
      </c>
      <c r="F675" s="275"/>
      <c r="G675" s="21"/>
      <c r="H675" s="276">
        <f t="shared" si="43"/>
        <v>0</v>
      </c>
      <c r="I675" s="21">
        <f>D675*'Déscriptions des trades'!CK675</f>
        <v>0</v>
      </c>
      <c r="M675" s="4"/>
    </row>
    <row r="676" spans="1:13" s="3" customFormat="1" ht="13.2">
      <c r="A676" s="12">
        <v>672</v>
      </c>
      <c r="B676" s="148">
        <f t="shared" si="41"/>
        <v>0</v>
      </c>
      <c r="C676" s="16"/>
      <c r="D676" s="17">
        <f t="shared" si="42"/>
        <v>0</v>
      </c>
      <c r="E676" s="18">
        <f t="shared" si="40"/>
        <v>0</v>
      </c>
      <c r="F676" s="275"/>
      <c r="G676" s="21"/>
      <c r="H676" s="276">
        <f t="shared" si="43"/>
        <v>0</v>
      </c>
      <c r="I676" s="21">
        <f>D676*'Déscriptions des trades'!CK676</f>
        <v>0</v>
      </c>
      <c r="M676" s="4"/>
    </row>
    <row r="677" spans="1:13" s="3" customFormat="1" ht="13.2">
      <c r="A677" s="12">
        <v>673</v>
      </c>
      <c r="B677" s="148">
        <f t="shared" si="41"/>
        <v>0</v>
      </c>
      <c r="C677" s="16"/>
      <c r="D677" s="17">
        <f t="shared" si="42"/>
        <v>0</v>
      </c>
      <c r="E677" s="18">
        <f t="shared" si="40"/>
        <v>0</v>
      </c>
      <c r="F677" s="275"/>
      <c r="G677" s="21"/>
      <c r="H677" s="276">
        <f t="shared" si="43"/>
        <v>0</v>
      </c>
      <c r="I677" s="21">
        <f>D677*'Déscriptions des trades'!CK677</f>
        <v>0</v>
      </c>
      <c r="M677" s="4"/>
    </row>
    <row r="678" spans="1:13" s="3" customFormat="1" ht="13.2">
      <c r="A678" s="12">
        <v>674</v>
      </c>
      <c r="B678" s="148">
        <f t="shared" si="41"/>
        <v>0</v>
      </c>
      <c r="C678" s="16"/>
      <c r="D678" s="17">
        <f t="shared" si="42"/>
        <v>0</v>
      </c>
      <c r="E678" s="18">
        <f t="shared" si="40"/>
        <v>0</v>
      </c>
      <c r="F678" s="275"/>
      <c r="G678" s="21"/>
      <c r="H678" s="276">
        <f t="shared" si="43"/>
        <v>0</v>
      </c>
      <c r="I678" s="21">
        <f>D678*'Déscriptions des trades'!CK678</f>
        <v>0</v>
      </c>
      <c r="M678" s="4"/>
    </row>
    <row r="679" spans="1:13" s="3" customFormat="1" ht="13.2">
      <c r="A679" s="12">
        <v>675</v>
      </c>
      <c r="B679" s="148">
        <f t="shared" si="41"/>
        <v>0</v>
      </c>
      <c r="C679" s="16"/>
      <c r="D679" s="17">
        <f t="shared" si="42"/>
        <v>0</v>
      </c>
      <c r="E679" s="18">
        <f t="shared" si="40"/>
        <v>0</v>
      </c>
      <c r="F679" s="275"/>
      <c r="G679" s="21"/>
      <c r="H679" s="276">
        <f t="shared" si="43"/>
        <v>0</v>
      </c>
      <c r="I679" s="21">
        <f>D679*'Déscriptions des trades'!CK679</f>
        <v>0</v>
      </c>
      <c r="M679" s="4"/>
    </row>
    <row r="680" spans="1:13" s="3" customFormat="1" ht="13.2">
      <c r="A680" s="12">
        <v>676</v>
      </c>
      <c r="B680" s="148">
        <f t="shared" si="41"/>
        <v>0</v>
      </c>
      <c r="C680" s="16"/>
      <c r="D680" s="17">
        <f t="shared" si="42"/>
        <v>0</v>
      </c>
      <c r="E680" s="18">
        <f t="shared" si="40"/>
        <v>0</v>
      </c>
      <c r="F680" s="275"/>
      <c r="G680" s="21"/>
      <c r="H680" s="276">
        <f t="shared" si="43"/>
        <v>0</v>
      </c>
      <c r="I680" s="21">
        <f>D680*'Déscriptions des trades'!CK680</f>
        <v>0</v>
      </c>
      <c r="M680" s="4"/>
    </row>
    <row r="681" spans="1:13" s="3" customFormat="1" ht="13.2">
      <c r="A681" s="12">
        <v>677</v>
      </c>
      <c r="B681" s="148">
        <f t="shared" si="41"/>
        <v>0</v>
      </c>
      <c r="C681" s="16"/>
      <c r="D681" s="17">
        <f t="shared" si="42"/>
        <v>0</v>
      </c>
      <c r="E681" s="18">
        <f t="shared" si="40"/>
        <v>0</v>
      </c>
      <c r="F681" s="275"/>
      <c r="G681" s="21"/>
      <c r="H681" s="276">
        <f t="shared" si="43"/>
        <v>0</v>
      </c>
      <c r="I681" s="21">
        <f>D681*'Déscriptions des trades'!CK681</f>
        <v>0</v>
      </c>
      <c r="M681" s="4"/>
    </row>
    <row r="682" spans="1:13" s="3" customFormat="1" ht="13.2">
      <c r="A682" s="12">
        <v>678</v>
      </c>
      <c r="B682" s="148">
        <f t="shared" si="41"/>
        <v>0</v>
      </c>
      <c r="C682" s="16"/>
      <c r="D682" s="17">
        <f t="shared" si="42"/>
        <v>0</v>
      </c>
      <c r="E682" s="18">
        <f t="shared" si="40"/>
        <v>0</v>
      </c>
      <c r="F682" s="275"/>
      <c r="G682" s="21"/>
      <c r="H682" s="276">
        <f t="shared" si="43"/>
        <v>0</v>
      </c>
      <c r="I682" s="21">
        <f>D682*'Déscriptions des trades'!CK682</f>
        <v>0</v>
      </c>
      <c r="M682" s="4"/>
    </row>
    <row r="683" spans="1:13" s="3" customFormat="1" ht="13.2">
      <c r="A683" s="12">
        <v>679</v>
      </c>
      <c r="B683" s="148">
        <f t="shared" si="41"/>
        <v>0</v>
      </c>
      <c r="C683" s="16"/>
      <c r="D683" s="17">
        <f t="shared" si="42"/>
        <v>0</v>
      </c>
      <c r="E683" s="18">
        <f t="shared" si="40"/>
        <v>0</v>
      </c>
      <c r="F683" s="275"/>
      <c r="G683" s="21"/>
      <c r="H683" s="276">
        <f t="shared" si="43"/>
        <v>0</v>
      </c>
      <c r="I683" s="21">
        <f>D683*'Déscriptions des trades'!CK683</f>
        <v>0</v>
      </c>
      <c r="M683" s="4"/>
    </row>
    <row r="684" spans="1:13" s="3" customFormat="1" ht="13.2">
      <c r="A684" s="12">
        <v>680</v>
      </c>
      <c r="B684" s="148">
        <f t="shared" si="41"/>
        <v>0</v>
      </c>
      <c r="C684" s="16"/>
      <c r="D684" s="17">
        <f t="shared" si="42"/>
        <v>0</v>
      </c>
      <c r="E684" s="18">
        <f t="shared" si="40"/>
        <v>0</v>
      </c>
      <c r="F684" s="275"/>
      <c r="G684" s="21"/>
      <c r="H684" s="276">
        <f t="shared" si="43"/>
        <v>0</v>
      </c>
      <c r="I684" s="21">
        <f>D684*'Déscriptions des trades'!CK684</f>
        <v>0</v>
      </c>
      <c r="M684" s="4"/>
    </row>
    <row r="685" spans="1:13" s="3" customFormat="1" ht="13.2">
      <c r="A685" s="12">
        <v>681</v>
      </c>
      <c r="B685" s="148">
        <f t="shared" si="41"/>
        <v>0</v>
      </c>
      <c r="C685" s="16"/>
      <c r="D685" s="17">
        <f t="shared" si="42"/>
        <v>0</v>
      </c>
      <c r="E685" s="18">
        <f t="shared" si="40"/>
        <v>0</v>
      </c>
      <c r="F685" s="275"/>
      <c r="G685" s="21"/>
      <c r="H685" s="276">
        <f t="shared" si="43"/>
        <v>0</v>
      </c>
      <c r="I685" s="21">
        <f>D685*'Déscriptions des trades'!CK685</f>
        <v>0</v>
      </c>
      <c r="M685" s="4"/>
    </row>
    <row r="686" spans="1:13" s="3" customFormat="1" ht="13.2">
      <c r="A686" s="12">
        <v>682</v>
      </c>
      <c r="B686" s="148">
        <f t="shared" si="41"/>
        <v>0</v>
      </c>
      <c r="C686" s="16"/>
      <c r="D686" s="17">
        <f t="shared" si="42"/>
        <v>0</v>
      </c>
      <c r="E686" s="18">
        <f t="shared" si="40"/>
        <v>0</v>
      </c>
      <c r="F686" s="275"/>
      <c r="G686" s="21"/>
      <c r="H686" s="276">
        <f t="shared" si="43"/>
        <v>0</v>
      </c>
      <c r="I686" s="21">
        <f>D686*'Déscriptions des trades'!CK686</f>
        <v>0</v>
      </c>
      <c r="M686" s="4"/>
    </row>
    <row r="687" spans="1:13" s="3" customFormat="1" ht="13.2">
      <c r="A687" s="12">
        <v>683</v>
      </c>
      <c r="B687" s="148">
        <f t="shared" si="41"/>
        <v>0</v>
      </c>
      <c r="C687" s="16"/>
      <c r="D687" s="17">
        <f t="shared" si="42"/>
        <v>0</v>
      </c>
      <c r="E687" s="18">
        <f t="shared" si="40"/>
        <v>0</v>
      </c>
      <c r="F687" s="275"/>
      <c r="G687" s="21"/>
      <c r="H687" s="276">
        <f t="shared" si="43"/>
        <v>0</v>
      </c>
      <c r="I687" s="21">
        <f>D687*'Déscriptions des trades'!CK687</f>
        <v>0</v>
      </c>
      <c r="M687" s="4"/>
    </row>
    <row r="688" spans="1:13" s="3" customFormat="1" ht="13.2">
      <c r="A688" s="12">
        <v>684</v>
      </c>
      <c r="B688" s="148">
        <f t="shared" si="41"/>
        <v>0</v>
      </c>
      <c r="C688" s="16"/>
      <c r="D688" s="17">
        <f t="shared" si="42"/>
        <v>0</v>
      </c>
      <c r="E688" s="18">
        <f t="shared" si="40"/>
        <v>0</v>
      </c>
      <c r="F688" s="275"/>
      <c r="G688" s="21"/>
      <c r="H688" s="276">
        <f t="shared" si="43"/>
        <v>0</v>
      </c>
      <c r="I688" s="21">
        <f>D688*'Déscriptions des trades'!CK688</f>
        <v>0</v>
      </c>
      <c r="M688" s="4"/>
    </row>
    <row r="689" spans="1:13" s="3" customFormat="1" ht="13.2">
      <c r="A689" s="12">
        <v>685</v>
      </c>
      <c r="B689" s="148">
        <f t="shared" si="41"/>
        <v>0</v>
      </c>
      <c r="C689" s="16"/>
      <c r="D689" s="17">
        <f t="shared" si="42"/>
        <v>0</v>
      </c>
      <c r="E689" s="18">
        <f t="shared" si="40"/>
        <v>0</v>
      </c>
      <c r="F689" s="275"/>
      <c r="G689" s="21"/>
      <c r="H689" s="276">
        <f t="shared" si="43"/>
        <v>0</v>
      </c>
      <c r="I689" s="21">
        <f>D689*'Déscriptions des trades'!CK689</f>
        <v>0</v>
      </c>
      <c r="M689" s="4"/>
    </row>
    <row r="690" spans="1:13" s="3" customFormat="1" ht="13.2">
      <c r="A690" s="12">
        <v>686</v>
      </c>
      <c r="B690" s="148">
        <f t="shared" si="41"/>
        <v>0</v>
      </c>
      <c r="C690" s="16"/>
      <c r="D690" s="17">
        <f t="shared" si="42"/>
        <v>0</v>
      </c>
      <c r="E690" s="18">
        <f t="shared" si="40"/>
        <v>0</v>
      </c>
      <c r="F690" s="275"/>
      <c r="G690" s="21"/>
      <c r="H690" s="276">
        <f t="shared" si="43"/>
        <v>0</v>
      </c>
      <c r="I690" s="21">
        <f>D690*'Déscriptions des trades'!CK690</f>
        <v>0</v>
      </c>
      <c r="M690" s="4"/>
    </row>
    <row r="691" spans="1:13" s="3" customFormat="1" ht="13.2">
      <c r="A691" s="12">
        <v>687</v>
      </c>
      <c r="B691" s="148">
        <f t="shared" si="41"/>
        <v>0</v>
      </c>
      <c r="C691" s="16"/>
      <c r="D691" s="17">
        <f t="shared" si="42"/>
        <v>0</v>
      </c>
      <c r="E691" s="18">
        <f t="shared" si="40"/>
        <v>0</v>
      </c>
      <c r="F691" s="275"/>
      <c r="G691" s="21"/>
      <c r="H691" s="276">
        <f t="shared" si="43"/>
        <v>0</v>
      </c>
      <c r="I691" s="21">
        <f>D691*'Déscriptions des trades'!CK691</f>
        <v>0</v>
      </c>
      <c r="M691" s="4"/>
    </row>
    <row r="692" spans="1:13" s="3" customFormat="1" ht="13.2">
      <c r="A692" s="12">
        <v>688</v>
      </c>
      <c r="B692" s="148">
        <f t="shared" si="41"/>
        <v>0</v>
      </c>
      <c r="C692" s="16"/>
      <c r="D692" s="17">
        <f t="shared" si="42"/>
        <v>0</v>
      </c>
      <c r="E692" s="18">
        <f t="shared" si="40"/>
        <v>0</v>
      </c>
      <c r="F692" s="275"/>
      <c r="G692" s="21"/>
      <c r="H692" s="276">
        <f t="shared" si="43"/>
        <v>0</v>
      </c>
      <c r="I692" s="21">
        <f>D692*'Déscriptions des trades'!CK692</f>
        <v>0</v>
      </c>
      <c r="M692" s="4"/>
    </row>
    <row r="693" spans="1:13" s="3" customFormat="1" ht="13.2">
      <c r="A693" s="12">
        <v>689</v>
      </c>
      <c r="B693" s="148">
        <f t="shared" si="41"/>
        <v>0</v>
      </c>
      <c r="C693" s="16"/>
      <c r="D693" s="17">
        <f t="shared" si="42"/>
        <v>0</v>
      </c>
      <c r="E693" s="18">
        <f t="shared" si="40"/>
        <v>0</v>
      </c>
      <c r="F693" s="275"/>
      <c r="G693" s="21"/>
      <c r="H693" s="276">
        <f t="shared" si="43"/>
        <v>0</v>
      </c>
      <c r="I693" s="21">
        <f>D693*'Déscriptions des trades'!CK693</f>
        <v>0</v>
      </c>
      <c r="M693" s="4"/>
    </row>
    <row r="694" spans="1:13" s="3" customFormat="1" ht="13.2">
      <c r="A694" s="12">
        <v>690</v>
      </c>
      <c r="B694" s="148">
        <f t="shared" si="41"/>
        <v>0</v>
      </c>
      <c r="C694" s="16"/>
      <c r="D694" s="17">
        <f t="shared" si="42"/>
        <v>0</v>
      </c>
      <c r="E694" s="18">
        <f t="shared" si="40"/>
        <v>0</v>
      </c>
      <c r="F694" s="275"/>
      <c r="G694" s="21"/>
      <c r="H694" s="276">
        <f t="shared" si="43"/>
        <v>0</v>
      </c>
      <c r="I694" s="21">
        <f>D694*'Déscriptions des trades'!CK694</f>
        <v>0</v>
      </c>
      <c r="M694" s="4"/>
    </row>
    <row r="695" spans="1:13" s="3" customFormat="1" ht="13.2">
      <c r="A695" s="12">
        <v>691</v>
      </c>
      <c r="B695" s="148">
        <f t="shared" si="41"/>
        <v>0</v>
      </c>
      <c r="C695" s="16"/>
      <c r="D695" s="17">
        <f t="shared" si="42"/>
        <v>0</v>
      </c>
      <c r="E695" s="18">
        <f t="shared" si="40"/>
        <v>0</v>
      </c>
      <c r="F695" s="275"/>
      <c r="G695" s="21"/>
      <c r="H695" s="276">
        <f t="shared" si="43"/>
        <v>0</v>
      </c>
      <c r="I695" s="21">
        <f>D695*'Déscriptions des trades'!CK695</f>
        <v>0</v>
      </c>
      <c r="M695" s="4"/>
    </row>
    <row r="696" spans="1:13" s="3" customFormat="1" ht="13.2">
      <c r="A696" s="12">
        <v>692</v>
      </c>
      <c r="B696" s="148">
        <f t="shared" si="41"/>
        <v>0</v>
      </c>
      <c r="C696" s="16"/>
      <c r="D696" s="17">
        <f t="shared" si="42"/>
        <v>0</v>
      </c>
      <c r="E696" s="18">
        <f t="shared" si="40"/>
        <v>0</v>
      </c>
      <c r="F696" s="275"/>
      <c r="G696" s="21"/>
      <c r="H696" s="276">
        <f t="shared" si="43"/>
        <v>0</v>
      </c>
      <c r="I696" s="21">
        <f>D696*'Déscriptions des trades'!CK696</f>
        <v>0</v>
      </c>
      <c r="M696" s="4"/>
    </row>
    <row r="697" spans="1:13" s="3" customFormat="1" ht="13.2">
      <c r="A697" s="12">
        <v>693</v>
      </c>
      <c r="B697" s="148">
        <f t="shared" si="41"/>
        <v>0</v>
      </c>
      <c r="C697" s="16"/>
      <c r="D697" s="17">
        <f t="shared" si="42"/>
        <v>0</v>
      </c>
      <c r="E697" s="18">
        <f t="shared" si="40"/>
        <v>0</v>
      </c>
      <c r="F697" s="275"/>
      <c r="G697" s="21"/>
      <c r="H697" s="276">
        <f t="shared" si="43"/>
        <v>0</v>
      </c>
      <c r="I697" s="21">
        <f>D697*'Déscriptions des trades'!CK697</f>
        <v>0</v>
      </c>
      <c r="M697" s="4"/>
    </row>
    <row r="698" spans="1:13" s="3" customFormat="1" ht="13.2">
      <c r="A698" s="12">
        <v>694</v>
      </c>
      <c r="B698" s="148">
        <f t="shared" si="41"/>
        <v>0</v>
      </c>
      <c r="C698" s="16"/>
      <c r="D698" s="17">
        <f t="shared" si="42"/>
        <v>0</v>
      </c>
      <c r="E698" s="18">
        <f t="shared" si="40"/>
        <v>0</v>
      </c>
      <c r="F698" s="275"/>
      <c r="G698" s="21"/>
      <c r="H698" s="276">
        <f t="shared" si="43"/>
        <v>0</v>
      </c>
      <c r="I698" s="21">
        <f>D698*'Déscriptions des trades'!CK698</f>
        <v>0</v>
      </c>
      <c r="M698" s="4"/>
    </row>
    <row r="699" spans="1:13" s="3" customFormat="1" ht="13.2">
      <c r="A699" s="12">
        <v>695</v>
      </c>
      <c r="B699" s="148">
        <f t="shared" si="41"/>
        <v>0</v>
      </c>
      <c r="C699" s="16"/>
      <c r="D699" s="17">
        <f t="shared" si="42"/>
        <v>0</v>
      </c>
      <c r="E699" s="18">
        <f t="shared" si="40"/>
        <v>0</v>
      </c>
      <c r="F699" s="275"/>
      <c r="G699" s="21"/>
      <c r="H699" s="276">
        <f t="shared" si="43"/>
        <v>0</v>
      </c>
      <c r="I699" s="21">
        <f>D699*'Déscriptions des trades'!CK699</f>
        <v>0</v>
      </c>
      <c r="M699" s="4"/>
    </row>
    <row r="700" spans="1:13" s="3" customFormat="1" ht="13.2">
      <c r="A700" s="12">
        <v>696</v>
      </c>
      <c r="B700" s="148">
        <f t="shared" si="41"/>
        <v>0</v>
      </c>
      <c r="C700" s="16"/>
      <c r="D700" s="17">
        <f t="shared" si="42"/>
        <v>0</v>
      </c>
      <c r="E700" s="18">
        <f t="shared" si="40"/>
        <v>0</v>
      </c>
      <c r="F700" s="275"/>
      <c r="G700" s="21"/>
      <c r="H700" s="276">
        <f t="shared" si="43"/>
        <v>0</v>
      </c>
      <c r="I700" s="21">
        <f>D700*'Déscriptions des trades'!CK700</f>
        <v>0</v>
      </c>
      <c r="M700" s="4"/>
    </row>
    <row r="701" spans="1:13" s="3" customFormat="1" ht="13.2">
      <c r="A701" s="12">
        <v>697</v>
      </c>
      <c r="B701" s="148">
        <f t="shared" si="41"/>
        <v>0</v>
      </c>
      <c r="C701" s="16"/>
      <c r="D701" s="17">
        <f t="shared" si="42"/>
        <v>0</v>
      </c>
      <c r="E701" s="18">
        <f t="shared" si="40"/>
        <v>0</v>
      </c>
      <c r="F701" s="275"/>
      <c r="G701" s="21"/>
      <c r="H701" s="276">
        <f t="shared" si="43"/>
        <v>0</v>
      </c>
      <c r="I701" s="21">
        <f>D701*'Déscriptions des trades'!CK701</f>
        <v>0</v>
      </c>
      <c r="M701" s="4"/>
    </row>
    <row r="702" spans="1:13" s="3" customFormat="1" ht="13.2">
      <c r="A702" s="12">
        <v>698</v>
      </c>
      <c r="B702" s="148">
        <f t="shared" si="41"/>
        <v>0</v>
      </c>
      <c r="C702" s="16"/>
      <c r="D702" s="17">
        <f t="shared" si="42"/>
        <v>0</v>
      </c>
      <c r="E702" s="18">
        <f t="shared" si="40"/>
        <v>0</v>
      </c>
      <c r="F702" s="275"/>
      <c r="G702" s="21"/>
      <c r="H702" s="276">
        <f t="shared" si="43"/>
        <v>0</v>
      </c>
      <c r="I702" s="21">
        <f>D702*'Déscriptions des trades'!CK702</f>
        <v>0</v>
      </c>
      <c r="M702" s="4"/>
    </row>
    <row r="703" spans="1:13" s="3" customFormat="1" ht="13.2">
      <c r="A703" s="12">
        <v>699</v>
      </c>
      <c r="B703" s="148">
        <f t="shared" si="41"/>
        <v>0</v>
      </c>
      <c r="C703" s="16"/>
      <c r="D703" s="17">
        <f t="shared" si="42"/>
        <v>0</v>
      </c>
      <c r="E703" s="18">
        <f t="shared" si="40"/>
        <v>0</v>
      </c>
      <c r="F703" s="275"/>
      <c r="G703" s="21"/>
      <c r="H703" s="276">
        <f t="shared" si="43"/>
        <v>0</v>
      </c>
      <c r="I703" s="21">
        <f>D703*'Déscriptions des trades'!CK703</f>
        <v>0</v>
      </c>
      <c r="M703" s="4"/>
    </row>
    <row r="704" spans="1:13" s="3" customFormat="1" ht="13.2">
      <c r="A704" s="12">
        <v>700</v>
      </c>
      <c r="B704" s="148">
        <f t="shared" si="41"/>
        <v>0</v>
      </c>
      <c r="C704" s="16"/>
      <c r="D704" s="17">
        <f t="shared" si="42"/>
        <v>0</v>
      </c>
      <c r="E704" s="18">
        <f t="shared" si="40"/>
        <v>0</v>
      </c>
      <c r="F704" s="275"/>
      <c r="G704" s="21"/>
      <c r="H704" s="276">
        <f t="shared" si="43"/>
        <v>0</v>
      </c>
      <c r="I704" s="21">
        <f>D704*'Déscriptions des trades'!CK704</f>
        <v>0</v>
      </c>
      <c r="M704" s="4"/>
    </row>
    <row r="705" spans="1:13" s="3" customFormat="1" ht="13.2">
      <c r="A705" s="12">
        <v>701</v>
      </c>
      <c r="B705" s="148">
        <f t="shared" si="41"/>
        <v>0</v>
      </c>
      <c r="C705" s="16"/>
      <c r="D705" s="17">
        <f t="shared" si="42"/>
        <v>0</v>
      </c>
      <c r="E705" s="18">
        <f t="shared" si="40"/>
        <v>0</v>
      </c>
      <c r="F705" s="275"/>
      <c r="G705" s="21"/>
      <c r="H705" s="276">
        <f t="shared" si="43"/>
        <v>0</v>
      </c>
      <c r="I705" s="21">
        <f>D705*'Déscriptions des trades'!CK705</f>
        <v>0</v>
      </c>
      <c r="M705" s="4"/>
    </row>
    <row r="706" spans="1:13" s="3" customFormat="1" ht="13.2">
      <c r="A706" s="12">
        <v>702</v>
      </c>
      <c r="B706" s="148">
        <f t="shared" si="41"/>
        <v>0</v>
      </c>
      <c r="C706" s="16"/>
      <c r="D706" s="17">
        <f t="shared" si="42"/>
        <v>0</v>
      </c>
      <c r="E706" s="18">
        <f t="shared" si="40"/>
        <v>0</v>
      </c>
      <c r="F706" s="275"/>
      <c r="G706" s="21"/>
      <c r="H706" s="276">
        <f t="shared" si="43"/>
        <v>0</v>
      </c>
      <c r="I706" s="21">
        <f>D706*'Déscriptions des trades'!CK706</f>
        <v>0</v>
      </c>
      <c r="M706" s="4"/>
    </row>
    <row r="707" spans="1:13" s="3" customFormat="1" ht="13.2">
      <c r="A707" s="12">
        <v>703</v>
      </c>
      <c r="B707" s="148">
        <f t="shared" si="41"/>
        <v>0</v>
      </c>
      <c r="C707" s="16"/>
      <c r="D707" s="17">
        <f t="shared" si="42"/>
        <v>0</v>
      </c>
      <c r="E707" s="18">
        <f t="shared" si="40"/>
        <v>0</v>
      </c>
      <c r="F707" s="275"/>
      <c r="G707" s="21"/>
      <c r="H707" s="276">
        <f t="shared" si="43"/>
        <v>0</v>
      </c>
      <c r="I707" s="21">
        <f>D707*'Déscriptions des trades'!CK707</f>
        <v>0</v>
      </c>
      <c r="M707" s="4"/>
    </row>
    <row r="708" spans="1:13" s="3" customFormat="1" ht="13.2">
      <c r="A708" s="12">
        <v>704</v>
      </c>
      <c r="B708" s="148">
        <f t="shared" si="41"/>
        <v>0</v>
      </c>
      <c r="C708" s="16"/>
      <c r="D708" s="17">
        <f t="shared" si="42"/>
        <v>0</v>
      </c>
      <c r="E708" s="18">
        <f t="shared" si="40"/>
        <v>0</v>
      </c>
      <c r="F708" s="275"/>
      <c r="G708" s="21"/>
      <c r="H708" s="276">
        <f t="shared" si="43"/>
        <v>0</v>
      </c>
      <c r="I708" s="21">
        <f>D708*'Déscriptions des trades'!CK708</f>
        <v>0</v>
      </c>
      <c r="M708" s="4"/>
    </row>
    <row r="709" spans="1:13" s="3" customFormat="1" ht="13.2">
      <c r="A709" s="12">
        <v>705</v>
      </c>
      <c r="B709" s="148">
        <f t="shared" si="41"/>
        <v>0</v>
      </c>
      <c r="C709" s="16"/>
      <c r="D709" s="17">
        <f t="shared" si="42"/>
        <v>0</v>
      </c>
      <c r="E709" s="18">
        <f t="shared" ref="E709:E772" si="44">B709*D709</f>
        <v>0</v>
      </c>
      <c r="F709" s="275"/>
      <c r="G709" s="21"/>
      <c r="H709" s="276">
        <f t="shared" si="43"/>
        <v>0</v>
      </c>
      <c r="I709" s="21">
        <f>D709*'Déscriptions des trades'!CK709</f>
        <v>0</v>
      </c>
      <c r="M709" s="4"/>
    </row>
    <row r="710" spans="1:13" s="3" customFormat="1" ht="13.2">
      <c r="A710" s="12">
        <v>706</v>
      </c>
      <c r="B710" s="148">
        <f t="shared" ref="B710:B773" si="45">E709+B709</f>
        <v>0</v>
      </c>
      <c r="C710" s="16"/>
      <c r="D710" s="17">
        <f t="shared" ref="D710:D773" si="46">D709</f>
        <v>0</v>
      </c>
      <c r="E710" s="18">
        <f t="shared" si="44"/>
        <v>0</v>
      </c>
      <c r="F710" s="275"/>
      <c r="G710" s="21"/>
      <c r="H710" s="276">
        <f t="shared" ref="H710:H773" si="47">H709</f>
        <v>0</v>
      </c>
      <c r="I710" s="21">
        <f>D710*'Déscriptions des trades'!CK710</f>
        <v>0</v>
      </c>
      <c r="M710" s="4"/>
    </row>
    <row r="711" spans="1:13" s="3" customFormat="1" ht="13.2">
      <c r="A711" s="12">
        <v>707</v>
      </c>
      <c r="B711" s="148">
        <f t="shared" si="45"/>
        <v>0</v>
      </c>
      <c r="C711" s="16"/>
      <c r="D711" s="17">
        <f t="shared" si="46"/>
        <v>0</v>
      </c>
      <c r="E711" s="18">
        <f t="shared" si="44"/>
        <v>0</v>
      </c>
      <c r="F711" s="275"/>
      <c r="G711" s="21"/>
      <c r="H711" s="276">
        <f t="shared" si="47"/>
        <v>0</v>
      </c>
      <c r="I711" s="21">
        <f>D711*'Déscriptions des trades'!CK711</f>
        <v>0</v>
      </c>
      <c r="M711" s="4"/>
    </row>
    <row r="712" spans="1:13" s="3" customFormat="1" ht="13.2">
      <c r="A712" s="12">
        <v>708</v>
      </c>
      <c r="B712" s="148">
        <f t="shared" si="45"/>
        <v>0</v>
      </c>
      <c r="C712" s="16"/>
      <c r="D712" s="17">
        <f t="shared" si="46"/>
        <v>0</v>
      </c>
      <c r="E712" s="18">
        <f t="shared" si="44"/>
        <v>0</v>
      </c>
      <c r="F712" s="275"/>
      <c r="G712" s="21"/>
      <c r="H712" s="276">
        <f t="shared" si="47"/>
        <v>0</v>
      </c>
      <c r="I712" s="21">
        <f>D712*'Déscriptions des trades'!CK712</f>
        <v>0</v>
      </c>
      <c r="M712" s="4"/>
    </row>
    <row r="713" spans="1:13" s="3" customFormat="1" ht="13.2">
      <c r="A713" s="12">
        <v>709</v>
      </c>
      <c r="B713" s="148">
        <f t="shared" si="45"/>
        <v>0</v>
      </c>
      <c r="C713" s="16"/>
      <c r="D713" s="17">
        <f t="shared" si="46"/>
        <v>0</v>
      </c>
      <c r="E713" s="18">
        <f t="shared" si="44"/>
        <v>0</v>
      </c>
      <c r="F713" s="275"/>
      <c r="G713" s="21"/>
      <c r="H713" s="276">
        <f t="shared" si="47"/>
        <v>0</v>
      </c>
      <c r="I713" s="21">
        <f>D713*'Déscriptions des trades'!CK713</f>
        <v>0</v>
      </c>
      <c r="M713" s="4"/>
    </row>
    <row r="714" spans="1:13" s="3" customFormat="1" ht="13.2">
      <c r="A714" s="12">
        <v>710</v>
      </c>
      <c r="B714" s="148">
        <f t="shared" si="45"/>
        <v>0</v>
      </c>
      <c r="C714" s="16"/>
      <c r="D714" s="17">
        <f t="shared" si="46"/>
        <v>0</v>
      </c>
      <c r="E714" s="18">
        <f t="shared" si="44"/>
        <v>0</v>
      </c>
      <c r="F714" s="275"/>
      <c r="G714" s="21"/>
      <c r="H714" s="276">
        <f t="shared" si="47"/>
        <v>0</v>
      </c>
      <c r="I714" s="21">
        <f>D714*'Déscriptions des trades'!CK714</f>
        <v>0</v>
      </c>
      <c r="M714" s="4"/>
    </row>
    <row r="715" spans="1:13" s="3" customFormat="1" ht="13.2">
      <c r="A715" s="12">
        <v>711</v>
      </c>
      <c r="B715" s="148">
        <f t="shared" si="45"/>
        <v>0</v>
      </c>
      <c r="C715" s="16"/>
      <c r="D715" s="17">
        <f t="shared" si="46"/>
        <v>0</v>
      </c>
      <c r="E715" s="18">
        <f t="shared" si="44"/>
        <v>0</v>
      </c>
      <c r="F715" s="275"/>
      <c r="G715" s="21"/>
      <c r="H715" s="276">
        <f t="shared" si="47"/>
        <v>0</v>
      </c>
      <c r="I715" s="21">
        <f>D715*'Déscriptions des trades'!CK715</f>
        <v>0</v>
      </c>
      <c r="M715" s="4"/>
    </row>
    <row r="716" spans="1:13" s="3" customFormat="1" ht="13.2">
      <c r="A716" s="12">
        <v>712</v>
      </c>
      <c r="B716" s="148">
        <f t="shared" si="45"/>
        <v>0</v>
      </c>
      <c r="C716" s="16"/>
      <c r="D716" s="17">
        <f t="shared" si="46"/>
        <v>0</v>
      </c>
      <c r="E716" s="18">
        <f t="shared" si="44"/>
        <v>0</v>
      </c>
      <c r="F716" s="275"/>
      <c r="G716" s="21"/>
      <c r="H716" s="276">
        <f t="shared" si="47"/>
        <v>0</v>
      </c>
      <c r="I716" s="21">
        <f>D716*'Déscriptions des trades'!CK716</f>
        <v>0</v>
      </c>
      <c r="M716" s="4"/>
    </row>
    <row r="717" spans="1:13" s="3" customFormat="1" ht="13.2">
      <c r="A717" s="12">
        <v>713</v>
      </c>
      <c r="B717" s="148">
        <f t="shared" si="45"/>
        <v>0</v>
      </c>
      <c r="C717" s="16"/>
      <c r="D717" s="17">
        <f t="shared" si="46"/>
        <v>0</v>
      </c>
      <c r="E717" s="18">
        <f t="shared" si="44"/>
        <v>0</v>
      </c>
      <c r="F717" s="275"/>
      <c r="G717" s="21"/>
      <c r="H717" s="276">
        <f t="shared" si="47"/>
        <v>0</v>
      </c>
      <c r="I717" s="21">
        <f>D717*'Déscriptions des trades'!CK717</f>
        <v>0</v>
      </c>
      <c r="M717" s="4"/>
    </row>
    <row r="718" spans="1:13" s="3" customFormat="1" ht="13.2">
      <c r="A718" s="12">
        <v>714</v>
      </c>
      <c r="B718" s="148">
        <f t="shared" si="45"/>
        <v>0</v>
      </c>
      <c r="C718" s="16"/>
      <c r="D718" s="17">
        <f t="shared" si="46"/>
        <v>0</v>
      </c>
      <c r="E718" s="18">
        <f t="shared" si="44"/>
        <v>0</v>
      </c>
      <c r="F718" s="275"/>
      <c r="G718" s="21"/>
      <c r="H718" s="276">
        <f t="shared" si="47"/>
        <v>0</v>
      </c>
      <c r="I718" s="21">
        <f>D718*'Déscriptions des trades'!CK718</f>
        <v>0</v>
      </c>
      <c r="M718" s="4"/>
    </row>
    <row r="719" spans="1:13" s="3" customFormat="1" ht="13.2">
      <c r="A719" s="12">
        <v>715</v>
      </c>
      <c r="B719" s="148">
        <f t="shared" si="45"/>
        <v>0</v>
      </c>
      <c r="C719" s="16"/>
      <c r="D719" s="17">
        <f t="shared" si="46"/>
        <v>0</v>
      </c>
      <c r="E719" s="18">
        <f t="shared" si="44"/>
        <v>0</v>
      </c>
      <c r="F719" s="275"/>
      <c r="G719" s="21"/>
      <c r="H719" s="276">
        <f t="shared" si="47"/>
        <v>0</v>
      </c>
      <c r="I719" s="21">
        <f>D719*'Déscriptions des trades'!CK719</f>
        <v>0</v>
      </c>
      <c r="M719" s="4"/>
    </row>
    <row r="720" spans="1:13" s="3" customFormat="1" ht="13.2">
      <c r="A720" s="12">
        <v>716</v>
      </c>
      <c r="B720" s="148">
        <f t="shared" si="45"/>
        <v>0</v>
      </c>
      <c r="C720" s="16"/>
      <c r="D720" s="17">
        <f t="shared" si="46"/>
        <v>0</v>
      </c>
      <c r="E720" s="18">
        <f t="shared" si="44"/>
        <v>0</v>
      </c>
      <c r="F720" s="275"/>
      <c r="G720" s="21"/>
      <c r="H720" s="276">
        <f t="shared" si="47"/>
        <v>0</v>
      </c>
      <c r="I720" s="21">
        <f>D720*'Déscriptions des trades'!CK720</f>
        <v>0</v>
      </c>
      <c r="M720" s="4"/>
    </row>
    <row r="721" spans="1:13" s="3" customFormat="1" ht="13.2">
      <c r="A721" s="12">
        <v>717</v>
      </c>
      <c r="B721" s="148">
        <f t="shared" si="45"/>
        <v>0</v>
      </c>
      <c r="C721" s="16"/>
      <c r="D721" s="17">
        <f t="shared" si="46"/>
        <v>0</v>
      </c>
      <c r="E721" s="18">
        <f t="shared" si="44"/>
        <v>0</v>
      </c>
      <c r="F721" s="275"/>
      <c r="G721" s="21"/>
      <c r="H721" s="276">
        <f t="shared" si="47"/>
        <v>0</v>
      </c>
      <c r="I721" s="21">
        <f>D721*'Déscriptions des trades'!CK721</f>
        <v>0</v>
      </c>
      <c r="M721" s="4"/>
    </row>
    <row r="722" spans="1:13" s="3" customFormat="1" ht="13.2">
      <c r="A722" s="12">
        <v>718</v>
      </c>
      <c r="B722" s="148">
        <f t="shared" si="45"/>
        <v>0</v>
      </c>
      <c r="C722" s="16"/>
      <c r="D722" s="17">
        <f t="shared" si="46"/>
        <v>0</v>
      </c>
      <c r="E722" s="18">
        <f t="shared" si="44"/>
        <v>0</v>
      </c>
      <c r="F722" s="275"/>
      <c r="G722" s="21"/>
      <c r="H722" s="276">
        <f t="shared" si="47"/>
        <v>0</v>
      </c>
      <c r="I722" s="21">
        <f>D722*'Déscriptions des trades'!CK722</f>
        <v>0</v>
      </c>
      <c r="M722" s="4"/>
    </row>
    <row r="723" spans="1:13" s="3" customFormat="1" ht="13.2">
      <c r="A723" s="12">
        <v>719</v>
      </c>
      <c r="B723" s="148">
        <f t="shared" si="45"/>
        <v>0</v>
      </c>
      <c r="C723" s="16"/>
      <c r="D723" s="17">
        <f t="shared" si="46"/>
        <v>0</v>
      </c>
      <c r="E723" s="18">
        <f t="shared" si="44"/>
        <v>0</v>
      </c>
      <c r="F723" s="275"/>
      <c r="G723" s="21"/>
      <c r="H723" s="276">
        <f t="shared" si="47"/>
        <v>0</v>
      </c>
      <c r="I723" s="21">
        <f>D723*'Déscriptions des trades'!CK723</f>
        <v>0</v>
      </c>
      <c r="M723" s="4"/>
    </row>
    <row r="724" spans="1:13" s="3" customFormat="1" ht="13.2">
      <c r="A724" s="12">
        <v>720</v>
      </c>
      <c r="B724" s="148">
        <f t="shared" si="45"/>
        <v>0</v>
      </c>
      <c r="C724" s="16"/>
      <c r="D724" s="17">
        <f t="shared" si="46"/>
        <v>0</v>
      </c>
      <c r="E724" s="18">
        <f t="shared" si="44"/>
        <v>0</v>
      </c>
      <c r="F724" s="275"/>
      <c r="G724" s="21"/>
      <c r="H724" s="276">
        <f t="shared" si="47"/>
        <v>0</v>
      </c>
      <c r="I724" s="21">
        <f>D724*'Déscriptions des trades'!CK724</f>
        <v>0</v>
      </c>
      <c r="M724" s="4"/>
    </row>
    <row r="725" spans="1:13" s="3" customFormat="1" ht="13.2">
      <c r="A725" s="12">
        <v>721</v>
      </c>
      <c r="B725" s="148">
        <f t="shared" si="45"/>
        <v>0</v>
      </c>
      <c r="C725" s="16"/>
      <c r="D725" s="17">
        <f t="shared" si="46"/>
        <v>0</v>
      </c>
      <c r="E725" s="18">
        <f t="shared" si="44"/>
        <v>0</v>
      </c>
      <c r="F725" s="275"/>
      <c r="G725" s="21"/>
      <c r="H725" s="276">
        <f t="shared" si="47"/>
        <v>0</v>
      </c>
      <c r="I725" s="21">
        <f>D725*'Déscriptions des trades'!CK725</f>
        <v>0</v>
      </c>
      <c r="M725" s="4"/>
    </row>
    <row r="726" spans="1:13" s="3" customFormat="1" ht="13.2">
      <c r="A726" s="12">
        <v>722</v>
      </c>
      <c r="B726" s="148">
        <f t="shared" si="45"/>
        <v>0</v>
      </c>
      <c r="C726" s="16"/>
      <c r="D726" s="17">
        <f t="shared" si="46"/>
        <v>0</v>
      </c>
      <c r="E726" s="18">
        <f t="shared" si="44"/>
        <v>0</v>
      </c>
      <c r="F726" s="275"/>
      <c r="G726" s="21"/>
      <c r="H726" s="276">
        <f t="shared" si="47"/>
        <v>0</v>
      </c>
      <c r="I726" s="21">
        <f>D726*'Déscriptions des trades'!CK726</f>
        <v>0</v>
      </c>
      <c r="M726" s="4"/>
    </row>
    <row r="727" spans="1:13" s="3" customFormat="1" ht="13.2">
      <c r="A727" s="12">
        <v>723</v>
      </c>
      <c r="B727" s="148">
        <f t="shared" si="45"/>
        <v>0</v>
      </c>
      <c r="C727" s="16"/>
      <c r="D727" s="17">
        <f t="shared" si="46"/>
        <v>0</v>
      </c>
      <c r="E727" s="18">
        <f t="shared" si="44"/>
        <v>0</v>
      </c>
      <c r="F727" s="275"/>
      <c r="G727" s="21"/>
      <c r="H727" s="276">
        <f t="shared" si="47"/>
        <v>0</v>
      </c>
      <c r="I727" s="21">
        <f>D727*'Déscriptions des trades'!CK727</f>
        <v>0</v>
      </c>
      <c r="M727" s="4"/>
    </row>
    <row r="728" spans="1:13" s="3" customFormat="1" ht="13.2">
      <c r="A728" s="12">
        <v>724</v>
      </c>
      <c r="B728" s="148">
        <f t="shared" si="45"/>
        <v>0</v>
      </c>
      <c r="C728" s="16"/>
      <c r="D728" s="17">
        <f t="shared" si="46"/>
        <v>0</v>
      </c>
      <c r="E728" s="18">
        <f t="shared" si="44"/>
        <v>0</v>
      </c>
      <c r="F728" s="275"/>
      <c r="G728" s="21"/>
      <c r="H728" s="276">
        <f t="shared" si="47"/>
        <v>0</v>
      </c>
      <c r="I728" s="21">
        <f>D728*'Déscriptions des trades'!CK728</f>
        <v>0</v>
      </c>
      <c r="M728" s="4"/>
    </row>
    <row r="729" spans="1:13" s="3" customFormat="1" ht="13.2">
      <c r="A729" s="12">
        <v>725</v>
      </c>
      <c r="B729" s="148">
        <f t="shared" si="45"/>
        <v>0</v>
      </c>
      <c r="C729" s="16"/>
      <c r="D729" s="17">
        <f t="shared" si="46"/>
        <v>0</v>
      </c>
      <c r="E729" s="18">
        <f t="shared" si="44"/>
        <v>0</v>
      </c>
      <c r="F729" s="275"/>
      <c r="G729" s="21"/>
      <c r="H729" s="276">
        <f t="shared" si="47"/>
        <v>0</v>
      </c>
      <c r="I729" s="21">
        <f>D729*'Déscriptions des trades'!CK729</f>
        <v>0</v>
      </c>
      <c r="M729" s="4"/>
    </row>
    <row r="730" spans="1:13" s="3" customFormat="1" ht="13.2">
      <c r="A730" s="12">
        <v>726</v>
      </c>
      <c r="B730" s="148">
        <f t="shared" si="45"/>
        <v>0</v>
      </c>
      <c r="C730" s="16"/>
      <c r="D730" s="17">
        <f t="shared" si="46"/>
        <v>0</v>
      </c>
      <c r="E730" s="18">
        <f t="shared" si="44"/>
        <v>0</v>
      </c>
      <c r="F730" s="275"/>
      <c r="G730" s="21"/>
      <c r="H730" s="276">
        <f t="shared" si="47"/>
        <v>0</v>
      </c>
      <c r="I730" s="21">
        <f>D730*'Déscriptions des trades'!CK730</f>
        <v>0</v>
      </c>
      <c r="M730" s="4"/>
    </row>
    <row r="731" spans="1:13" s="3" customFormat="1" ht="13.2">
      <c r="A731" s="12">
        <v>727</v>
      </c>
      <c r="B731" s="148">
        <f t="shared" si="45"/>
        <v>0</v>
      </c>
      <c r="C731" s="16"/>
      <c r="D731" s="17">
        <f t="shared" si="46"/>
        <v>0</v>
      </c>
      <c r="E731" s="18">
        <f t="shared" si="44"/>
        <v>0</v>
      </c>
      <c r="F731" s="275"/>
      <c r="G731" s="21"/>
      <c r="H731" s="276">
        <f t="shared" si="47"/>
        <v>0</v>
      </c>
      <c r="I731" s="21">
        <f>D731*'Déscriptions des trades'!CK731</f>
        <v>0</v>
      </c>
      <c r="M731" s="4"/>
    </row>
    <row r="732" spans="1:13" s="3" customFormat="1" ht="13.2">
      <c r="A732" s="12">
        <v>728</v>
      </c>
      <c r="B732" s="148">
        <f t="shared" si="45"/>
        <v>0</v>
      </c>
      <c r="C732" s="16"/>
      <c r="D732" s="17">
        <f t="shared" si="46"/>
        <v>0</v>
      </c>
      <c r="E732" s="18">
        <f t="shared" si="44"/>
        <v>0</v>
      </c>
      <c r="F732" s="275"/>
      <c r="G732" s="21"/>
      <c r="H732" s="276">
        <f t="shared" si="47"/>
        <v>0</v>
      </c>
      <c r="I732" s="21">
        <f>D732*'Déscriptions des trades'!CK732</f>
        <v>0</v>
      </c>
      <c r="M732" s="4"/>
    </row>
    <row r="733" spans="1:13" s="3" customFormat="1" ht="13.2">
      <c r="A733" s="12">
        <v>729</v>
      </c>
      <c r="B733" s="148">
        <f t="shared" si="45"/>
        <v>0</v>
      </c>
      <c r="C733" s="16"/>
      <c r="D733" s="17">
        <f t="shared" si="46"/>
        <v>0</v>
      </c>
      <c r="E733" s="18">
        <f t="shared" si="44"/>
        <v>0</v>
      </c>
      <c r="F733" s="275"/>
      <c r="G733" s="21"/>
      <c r="H733" s="276">
        <f t="shared" si="47"/>
        <v>0</v>
      </c>
      <c r="I733" s="21">
        <f>D733*'Déscriptions des trades'!CK733</f>
        <v>0</v>
      </c>
      <c r="M733" s="4"/>
    </row>
    <row r="734" spans="1:13" s="3" customFormat="1" ht="13.2">
      <c r="A734" s="12">
        <v>730</v>
      </c>
      <c r="B734" s="148">
        <f t="shared" si="45"/>
        <v>0</v>
      </c>
      <c r="C734" s="16"/>
      <c r="D734" s="17">
        <f t="shared" si="46"/>
        <v>0</v>
      </c>
      <c r="E734" s="18">
        <f t="shared" si="44"/>
        <v>0</v>
      </c>
      <c r="F734" s="275"/>
      <c r="G734" s="21"/>
      <c r="H734" s="276">
        <f t="shared" si="47"/>
        <v>0</v>
      </c>
      <c r="I734" s="21">
        <f>D734*'Déscriptions des trades'!CK734</f>
        <v>0</v>
      </c>
      <c r="M734" s="4"/>
    </row>
    <row r="735" spans="1:13" s="3" customFormat="1" ht="13.2">
      <c r="A735" s="12">
        <v>731</v>
      </c>
      <c r="B735" s="148">
        <f t="shared" si="45"/>
        <v>0</v>
      </c>
      <c r="C735" s="16"/>
      <c r="D735" s="17">
        <f t="shared" si="46"/>
        <v>0</v>
      </c>
      <c r="E735" s="18">
        <f t="shared" si="44"/>
        <v>0</v>
      </c>
      <c r="F735" s="275"/>
      <c r="G735" s="21"/>
      <c r="H735" s="276">
        <f t="shared" si="47"/>
        <v>0</v>
      </c>
      <c r="I735" s="21">
        <f>D735*'Déscriptions des trades'!CK735</f>
        <v>0</v>
      </c>
      <c r="M735" s="4"/>
    </row>
    <row r="736" spans="1:13" s="3" customFormat="1" ht="13.2">
      <c r="A736" s="12">
        <v>732</v>
      </c>
      <c r="B736" s="148">
        <f t="shared" si="45"/>
        <v>0</v>
      </c>
      <c r="C736" s="16"/>
      <c r="D736" s="17">
        <f t="shared" si="46"/>
        <v>0</v>
      </c>
      <c r="E736" s="18">
        <f t="shared" si="44"/>
        <v>0</v>
      </c>
      <c r="F736" s="275"/>
      <c r="G736" s="21"/>
      <c r="H736" s="276">
        <f t="shared" si="47"/>
        <v>0</v>
      </c>
      <c r="I736" s="21">
        <f>D736*'Déscriptions des trades'!CK736</f>
        <v>0</v>
      </c>
      <c r="M736" s="4"/>
    </row>
    <row r="737" spans="1:13" s="3" customFormat="1" ht="13.2">
      <c r="A737" s="12">
        <v>733</v>
      </c>
      <c r="B737" s="148">
        <f t="shared" si="45"/>
        <v>0</v>
      </c>
      <c r="C737" s="16"/>
      <c r="D737" s="17">
        <f t="shared" si="46"/>
        <v>0</v>
      </c>
      <c r="E737" s="18">
        <f t="shared" si="44"/>
        <v>0</v>
      </c>
      <c r="F737" s="275"/>
      <c r="G737" s="21"/>
      <c r="H737" s="276">
        <f t="shared" si="47"/>
        <v>0</v>
      </c>
      <c r="I737" s="21">
        <f>D737*'Déscriptions des trades'!CK737</f>
        <v>0</v>
      </c>
      <c r="M737" s="4"/>
    </row>
    <row r="738" spans="1:13" s="3" customFormat="1" ht="13.2">
      <c r="A738" s="12">
        <v>734</v>
      </c>
      <c r="B738" s="148">
        <f t="shared" si="45"/>
        <v>0</v>
      </c>
      <c r="C738" s="16"/>
      <c r="D738" s="17">
        <f t="shared" si="46"/>
        <v>0</v>
      </c>
      <c r="E738" s="18">
        <f t="shared" si="44"/>
        <v>0</v>
      </c>
      <c r="F738" s="275"/>
      <c r="G738" s="21"/>
      <c r="H738" s="276">
        <f t="shared" si="47"/>
        <v>0</v>
      </c>
      <c r="I738" s="21">
        <f>D738*'Déscriptions des trades'!CK738</f>
        <v>0</v>
      </c>
      <c r="M738" s="4"/>
    </row>
    <row r="739" spans="1:13" s="3" customFormat="1" ht="13.2">
      <c r="A739" s="12">
        <v>735</v>
      </c>
      <c r="B739" s="148">
        <f t="shared" si="45"/>
        <v>0</v>
      </c>
      <c r="C739" s="16"/>
      <c r="D739" s="17">
        <f t="shared" si="46"/>
        <v>0</v>
      </c>
      <c r="E739" s="18">
        <f t="shared" si="44"/>
        <v>0</v>
      </c>
      <c r="F739" s="275"/>
      <c r="G739" s="21"/>
      <c r="H739" s="276">
        <f t="shared" si="47"/>
        <v>0</v>
      </c>
      <c r="I739" s="21">
        <f>D739*'Déscriptions des trades'!CK739</f>
        <v>0</v>
      </c>
      <c r="M739" s="4"/>
    </row>
    <row r="740" spans="1:13" s="3" customFormat="1" ht="13.2">
      <c r="A740" s="12">
        <v>736</v>
      </c>
      <c r="B740" s="148">
        <f t="shared" si="45"/>
        <v>0</v>
      </c>
      <c r="C740" s="16"/>
      <c r="D740" s="17">
        <f t="shared" si="46"/>
        <v>0</v>
      </c>
      <c r="E740" s="18">
        <f t="shared" si="44"/>
        <v>0</v>
      </c>
      <c r="F740" s="275"/>
      <c r="G740" s="21"/>
      <c r="H740" s="276">
        <f t="shared" si="47"/>
        <v>0</v>
      </c>
      <c r="I740" s="21">
        <f>D740*'Déscriptions des trades'!CK740</f>
        <v>0</v>
      </c>
      <c r="M740" s="4"/>
    </row>
    <row r="741" spans="1:13" s="3" customFormat="1" ht="13.2">
      <c r="A741" s="12">
        <v>737</v>
      </c>
      <c r="B741" s="148">
        <f t="shared" si="45"/>
        <v>0</v>
      </c>
      <c r="C741" s="16"/>
      <c r="D741" s="17">
        <f t="shared" si="46"/>
        <v>0</v>
      </c>
      <c r="E741" s="18">
        <f t="shared" si="44"/>
        <v>0</v>
      </c>
      <c r="F741" s="275"/>
      <c r="G741" s="21"/>
      <c r="H741" s="276">
        <f t="shared" si="47"/>
        <v>0</v>
      </c>
      <c r="I741" s="21">
        <f>D741*'Déscriptions des trades'!CK741</f>
        <v>0</v>
      </c>
      <c r="M741" s="4"/>
    </row>
    <row r="742" spans="1:13" s="3" customFormat="1" ht="13.2">
      <c r="A742" s="12">
        <v>738</v>
      </c>
      <c r="B742" s="148">
        <f t="shared" si="45"/>
        <v>0</v>
      </c>
      <c r="C742" s="16"/>
      <c r="D742" s="17">
        <f t="shared" si="46"/>
        <v>0</v>
      </c>
      <c r="E742" s="18">
        <f t="shared" si="44"/>
        <v>0</v>
      </c>
      <c r="F742" s="275"/>
      <c r="G742" s="21"/>
      <c r="H742" s="276">
        <f t="shared" si="47"/>
        <v>0</v>
      </c>
      <c r="I742" s="21">
        <f>D742*'Déscriptions des trades'!CK742</f>
        <v>0</v>
      </c>
      <c r="M742" s="4"/>
    </row>
    <row r="743" spans="1:13" s="3" customFormat="1" ht="13.2">
      <c r="A743" s="12">
        <v>739</v>
      </c>
      <c r="B743" s="148">
        <f t="shared" si="45"/>
        <v>0</v>
      </c>
      <c r="C743" s="16"/>
      <c r="D743" s="17">
        <f t="shared" si="46"/>
        <v>0</v>
      </c>
      <c r="E743" s="18">
        <f t="shared" si="44"/>
        <v>0</v>
      </c>
      <c r="F743" s="275"/>
      <c r="G743" s="21"/>
      <c r="H743" s="276">
        <f t="shared" si="47"/>
        <v>0</v>
      </c>
      <c r="I743" s="21">
        <f>D743*'Déscriptions des trades'!CK743</f>
        <v>0</v>
      </c>
      <c r="M743" s="4"/>
    </row>
    <row r="744" spans="1:13" s="3" customFormat="1" ht="13.2">
      <c r="A744" s="12">
        <v>740</v>
      </c>
      <c r="B744" s="148">
        <f t="shared" si="45"/>
        <v>0</v>
      </c>
      <c r="C744" s="16"/>
      <c r="D744" s="17">
        <f t="shared" si="46"/>
        <v>0</v>
      </c>
      <c r="E744" s="18">
        <f t="shared" si="44"/>
        <v>0</v>
      </c>
      <c r="F744" s="275"/>
      <c r="G744" s="21"/>
      <c r="H744" s="276">
        <f t="shared" si="47"/>
        <v>0</v>
      </c>
      <c r="I744" s="21">
        <f>D744*'Déscriptions des trades'!CK744</f>
        <v>0</v>
      </c>
      <c r="M744" s="4"/>
    </row>
    <row r="745" spans="1:13" s="3" customFormat="1" ht="13.2">
      <c r="A745" s="12">
        <v>741</v>
      </c>
      <c r="B745" s="148">
        <f t="shared" si="45"/>
        <v>0</v>
      </c>
      <c r="C745" s="16"/>
      <c r="D745" s="17">
        <f t="shared" si="46"/>
        <v>0</v>
      </c>
      <c r="E745" s="18">
        <f t="shared" si="44"/>
        <v>0</v>
      </c>
      <c r="F745" s="275"/>
      <c r="G745" s="21"/>
      <c r="H745" s="276">
        <f t="shared" si="47"/>
        <v>0</v>
      </c>
      <c r="I745" s="21">
        <f>D745*'Déscriptions des trades'!CK745</f>
        <v>0</v>
      </c>
      <c r="M745" s="4"/>
    </row>
    <row r="746" spans="1:13" s="3" customFormat="1" ht="13.2">
      <c r="A746" s="12">
        <v>742</v>
      </c>
      <c r="B746" s="148">
        <f t="shared" si="45"/>
        <v>0</v>
      </c>
      <c r="C746" s="16"/>
      <c r="D746" s="17">
        <f t="shared" si="46"/>
        <v>0</v>
      </c>
      <c r="E746" s="18">
        <f t="shared" si="44"/>
        <v>0</v>
      </c>
      <c r="F746" s="275"/>
      <c r="G746" s="21"/>
      <c r="H746" s="276">
        <f t="shared" si="47"/>
        <v>0</v>
      </c>
      <c r="I746" s="21">
        <f>D746*'Déscriptions des trades'!CK746</f>
        <v>0</v>
      </c>
      <c r="M746" s="4"/>
    </row>
    <row r="747" spans="1:13" s="3" customFormat="1" ht="13.2">
      <c r="A747" s="12">
        <v>743</v>
      </c>
      <c r="B747" s="148">
        <f t="shared" si="45"/>
        <v>0</v>
      </c>
      <c r="C747" s="16"/>
      <c r="D747" s="17">
        <f t="shared" si="46"/>
        <v>0</v>
      </c>
      <c r="E747" s="18">
        <f t="shared" si="44"/>
        <v>0</v>
      </c>
      <c r="F747" s="275"/>
      <c r="G747" s="21"/>
      <c r="H747" s="276">
        <f t="shared" si="47"/>
        <v>0</v>
      </c>
      <c r="I747" s="21">
        <f>D747*'Déscriptions des trades'!CK747</f>
        <v>0</v>
      </c>
      <c r="M747" s="4"/>
    </row>
    <row r="748" spans="1:13" s="3" customFormat="1" ht="13.2">
      <c r="A748" s="12">
        <v>744</v>
      </c>
      <c r="B748" s="148">
        <f t="shared" si="45"/>
        <v>0</v>
      </c>
      <c r="C748" s="16"/>
      <c r="D748" s="17">
        <f t="shared" si="46"/>
        <v>0</v>
      </c>
      <c r="E748" s="18">
        <f t="shared" si="44"/>
        <v>0</v>
      </c>
      <c r="F748" s="275"/>
      <c r="G748" s="21"/>
      <c r="H748" s="276">
        <f t="shared" si="47"/>
        <v>0</v>
      </c>
      <c r="I748" s="21">
        <f>D748*'Déscriptions des trades'!CK748</f>
        <v>0</v>
      </c>
      <c r="M748" s="4"/>
    </row>
    <row r="749" spans="1:13" s="3" customFormat="1" ht="13.2">
      <c r="A749" s="12">
        <v>745</v>
      </c>
      <c r="B749" s="148">
        <f t="shared" si="45"/>
        <v>0</v>
      </c>
      <c r="C749" s="16"/>
      <c r="D749" s="17">
        <f t="shared" si="46"/>
        <v>0</v>
      </c>
      <c r="E749" s="18">
        <f t="shared" si="44"/>
        <v>0</v>
      </c>
      <c r="F749" s="275"/>
      <c r="G749" s="21"/>
      <c r="H749" s="276">
        <f t="shared" si="47"/>
        <v>0</v>
      </c>
      <c r="I749" s="21">
        <f>D749*'Déscriptions des trades'!CK749</f>
        <v>0</v>
      </c>
      <c r="M749" s="4"/>
    </row>
    <row r="750" spans="1:13" s="3" customFormat="1" ht="13.2">
      <c r="A750" s="12">
        <v>746</v>
      </c>
      <c r="B750" s="148">
        <f t="shared" si="45"/>
        <v>0</v>
      </c>
      <c r="C750" s="16"/>
      <c r="D750" s="17">
        <f t="shared" si="46"/>
        <v>0</v>
      </c>
      <c r="E750" s="18">
        <f t="shared" si="44"/>
        <v>0</v>
      </c>
      <c r="F750" s="275"/>
      <c r="G750" s="21"/>
      <c r="H750" s="276">
        <f t="shared" si="47"/>
        <v>0</v>
      </c>
      <c r="I750" s="21">
        <f>D750*'Déscriptions des trades'!CK750</f>
        <v>0</v>
      </c>
      <c r="M750" s="4"/>
    </row>
    <row r="751" spans="1:13" s="3" customFormat="1" ht="13.2">
      <c r="A751" s="12">
        <v>747</v>
      </c>
      <c r="B751" s="148">
        <f t="shared" si="45"/>
        <v>0</v>
      </c>
      <c r="C751" s="16"/>
      <c r="D751" s="17">
        <f t="shared" si="46"/>
        <v>0</v>
      </c>
      <c r="E751" s="18">
        <f t="shared" si="44"/>
        <v>0</v>
      </c>
      <c r="F751" s="275"/>
      <c r="G751" s="21"/>
      <c r="H751" s="276">
        <f t="shared" si="47"/>
        <v>0</v>
      </c>
      <c r="I751" s="21">
        <f>D751*'Déscriptions des trades'!CK751</f>
        <v>0</v>
      </c>
      <c r="M751" s="4"/>
    </row>
    <row r="752" spans="1:13" s="3" customFormat="1" ht="13.2">
      <c r="A752" s="12">
        <v>748</v>
      </c>
      <c r="B752" s="148">
        <f t="shared" si="45"/>
        <v>0</v>
      </c>
      <c r="C752" s="16"/>
      <c r="D752" s="17">
        <f t="shared" si="46"/>
        <v>0</v>
      </c>
      <c r="E752" s="18">
        <f t="shared" si="44"/>
        <v>0</v>
      </c>
      <c r="F752" s="275"/>
      <c r="G752" s="21"/>
      <c r="H752" s="276">
        <f t="shared" si="47"/>
        <v>0</v>
      </c>
      <c r="I752" s="21">
        <f>D752*'Déscriptions des trades'!CK752</f>
        <v>0</v>
      </c>
      <c r="M752" s="4"/>
    </row>
    <row r="753" spans="1:13" s="3" customFormat="1" ht="13.2">
      <c r="A753" s="12">
        <v>749</v>
      </c>
      <c r="B753" s="148">
        <f t="shared" si="45"/>
        <v>0</v>
      </c>
      <c r="C753" s="16"/>
      <c r="D753" s="17">
        <f t="shared" si="46"/>
        <v>0</v>
      </c>
      <c r="E753" s="18">
        <f t="shared" si="44"/>
        <v>0</v>
      </c>
      <c r="F753" s="275"/>
      <c r="G753" s="21"/>
      <c r="H753" s="276">
        <f t="shared" si="47"/>
        <v>0</v>
      </c>
      <c r="I753" s="21">
        <f>D753*'Déscriptions des trades'!CK753</f>
        <v>0</v>
      </c>
      <c r="M753" s="4"/>
    </row>
    <row r="754" spans="1:13" s="3" customFormat="1" ht="13.2">
      <c r="A754" s="12">
        <v>750</v>
      </c>
      <c r="B754" s="148">
        <f t="shared" si="45"/>
        <v>0</v>
      </c>
      <c r="C754" s="16"/>
      <c r="D754" s="17">
        <f t="shared" si="46"/>
        <v>0</v>
      </c>
      <c r="E754" s="18">
        <f t="shared" si="44"/>
        <v>0</v>
      </c>
      <c r="F754" s="275"/>
      <c r="G754" s="21"/>
      <c r="H754" s="276">
        <f t="shared" si="47"/>
        <v>0</v>
      </c>
      <c r="I754" s="21">
        <f>D754*'Déscriptions des trades'!CK754</f>
        <v>0</v>
      </c>
      <c r="M754" s="4"/>
    </row>
    <row r="755" spans="1:13" s="3" customFormat="1" ht="13.2">
      <c r="A755" s="12">
        <v>751</v>
      </c>
      <c r="B755" s="148">
        <f t="shared" si="45"/>
        <v>0</v>
      </c>
      <c r="C755" s="16"/>
      <c r="D755" s="17">
        <f t="shared" si="46"/>
        <v>0</v>
      </c>
      <c r="E755" s="18">
        <f t="shared" si="44"/>
        <v>0</v>
      </c>
      <c r="F755" s="275"/>
      <c r="G755" s="21"/>
      <c r="H755" s="276">
        <f t="shared" si="47"/>
        <v>0</v>
      </c>
      <c r="I755" s="21">
        <f>D755*'Déscriptions des trades'!CK755</f>
        <v>0</v>
      </c>
      <c r="M755" s="4"/>
    </row>
    <row r="756" spans="1:13" s="3" customFormat="1" ht="13.2">
      <c r="A756" s="12">
        <v>752</v>
      </c>
      <c r="B756" s="148">
        <f t="shared" si="45"/>
        <v>0</v>
      </c>
      <c r="C756" s="16"/>
      <c r="D756" s="17">
        <f t="shared" si="46"/>
        <v>0</v>
      </c>
      <c r="E756" s="18">
        <f t="shared" si="44"/>
        <v>0</v>
      </c>
      <c r="F756" s="275"/>
      <c r="G756" s="21"/>
      <c r="H756" s="276">
        <f t="shared" si="47"/>
        <v>0</v>
      </c>
      <c r="I756" s="21">
        <f>D756*'Déscriptions des trades'!CK756</f>
        <v>0</v>
      </c>
      <c r="M756" s="4"/>
    </row>
    <row r="757" spans="1:13" s="3" customFormat="1" ht="13.2">
      <c r="A757" s="12">
        <v>753</v>
      </c>
      <c r="B757" s="148">
        <f t="shared" si="45"/>
        <v>0</v>
      </c>
      <c r="C757" s="16"/>
      <c r="D757" s="17">
        <f t="shared" si="46"/>
        <v>0</v>
      </c>
      <c r="E757" s="18">
        <f t="shared" si="44"/>
        <v>0</v>
      </c>
      <c r="F757" s="275"/>
      <c r="G757" s="21"/>
      <c r="H757" s="276">
        <f t="shared" si="47"/>
        <v>0</v>
      </c>
      <c r="I757" s="21">
        <f>D757*'Déscriptions des trades'!CK757</f>
        <v>0</v>
      </c>
      <c r="M757" s="4"/>
    </row>
    <row r="758" spans="1:13" s="3" customFormat="1" ht="13.2">
      <c r="A758" s="12">
        <v>754</v>
      </c>
      <c r="B758" s="148">
        <f t="shared" si="45"/>
        <v>0</v>
      </c>
      <c r="C758" s="16"/>
      <c r="D758" s="17">
        <f t="shared" si="46"/>
        <v>0</v>
      </c>
      <c r="E758" s="18">
        <f t="shared" si="44"/>
        <v>0</v>
      </c>
      <c r="F758" s="275"/>
      <c r="G758" s="21"/>
      <c r="H758" s="276">
        <f t="shared" si="47"/>
        <v>0</v>
      </c>
      <c r="I758" s="21">
        <f>D758*'Déscriptions des trades'!CK758</f>
        <v>0</v>
      </c>
      <c r="M758" s="4"/>
    </row>
    <row r="759" spans="1:13" s="3" customFormat="1" ht="13.2">
      <c r="A759" s="12">
        <v>755</v>
      </c>
      <c r="B759" s="148">
        <f t="shared" si="45"/>
        <v>0</v>
      </c>
      <c r="C759" s="16"/>
      <c r="D759" s="17">
        <f t="shared" si="46"/>
        <v>0</v>
      </c>
      <c r="E759" s="18">
        <f t="shared" si="44"/>
        <v>0</v>
      </c>
      <c r="F759" s="275"/>
      <c r="G759" s="21"/>
      <c r="H759" s="276">
        <f t="shared" si="47"/>
        <v>0</v>
      </c>
      <c r="I759" s="21">
        <f>D759*'Déscriptions des trades'!CK759</f>
        <v>0</v>
      </c>
      <c r="M759" s="4"/>
    </row>
    <row r="760" spans="1:13" s="3" customFormat="1" ht="13.2">
      <c r="A760" s="12">
        <v>756</v>
      </c>
      <c r="B760" s="148">
        <f t="shared" si="45"/>
        <v>0</v>
      </c>
      <c r="C760" s="16"/>
      <c r="D760" s="17">
        <f t="shared" si="46"/>
        <v>0</v>
      </c>
      <c r="E760" s="18">
        <f t="shared" si="44"/>
        <v>0</v>
      </c>
      <c r="F760" s="275"/>
      <c r="G760" s="21"/>
      <c r="H760" s="276">
        <f t="shared" si="47"/>
        <v>0</v>
      </c>
      <c r="I760" s="21">
        <f>D760*'Déscriptions des trades'!CK760</f>
        <v>0</v>
      </c>
      <c r="M760" s="4"/>
    </row>
    <row r="761" spans="1:13" s="3" customFormat="1" ht="13.2">
      <c r="A761" s="12">
        <v>757</v>
      </c>
      <c r="B761" s="148">
        <f t="shared" si="45"/>
        <v>0</v>
      </c>
      <c r="C761" s="16"/>
      <c r="D761" s="17">
        <f t="shared" si="46"/>
        <v>0</v>
      </c>
      <c r="E761" s="18">
        <f t="shared" si="44"/>
        <v>0</v>
      </c>
      <c r="F761" s="275"/>
      <c r="G761" s="21"/>
      <c r="H761" s="276">
        <f t="shared" si="47"/>
        <v>0</v>
      </c>
      <c r="I761" s="21">
        <f>D761*'Déscriptions des trades'!CK761</f>
        <v>0</v>
      </c>
      <c r="M761" s="4"/>
    </row>
    <row r="762" spans="1:13" s="3" customFormat="1" ht="13.2">
      <c r="A762" s="12">
        <v>758</v>
      </c>
      <c r="B762" s="148">
        <f t="shared" si="45"/>
        <v>0</v>
      </c>
      <c r="C762" s="16"/>
      <c r="D762" s="17">
        <f t="shared" si="46"/>
        <v>0</v>
      </c>
      <c r="E762" s="18">
        <f t="shared" si="44"/>
        <v>0</v>
      </c>
      <c r="F762" s="275"/>
      <c r="G762" s="21"/>
      <c r="H762" s="276">
        <f t="shared" si="47"/>
        <v>0</v>
      </c>
      <c r="I762" s="21">
        <f>D762*'Déscriptions des trades'!CK762</f>
        <v>0</v>
      </c>
      <c r="M762" s="4"/>
    </row>
    <row r="763" spans="1:13" s="3" customFormat="1" ht="13.2">
      <c r="A763" s="12">
        <v>759</v>
      </c>
      <c r="B763" s="148">
        <f t="shared" si="45"/>
        <v>0</v>
      </c>
      <c r="C763" s="16"/>
      <c r="D763" s="17">
        <f t="shared" si="46"/>
        <v>0</v>
      </c>
      <c r="E763" s="18">
        <f t="shared" si="44"/>
        <v>0</v>
      </c>
      <c r="F763" s="275"/>
      <c r="G763" s="21"/>
      <c r="H763" s="276">
        <f t="shared" si="47"/>
        <v>0</v>
      </c>
      <c r="I763" s="21">
        <f>D763*'Déscriptions des trades'!CK763</f>
        <v>0</v>
      </c>
      <c r="M763" s="4"/>
    </row>
    <row r="764" spans="1:13" s="3" customFormat="1" ht="13.2">
      <c r="A764" s="12">
        <v>760</v>
      </c>
      <c r="B764" s="148">
        <f t="shared" si="45"/>
        <v>0</v>
      </c>
      <c r="C764" s="16"/>
      <c r="D764" s="17">
        <f t="shared" si="46"/>
        <v>0</v>
      </c>
      <c r="E764" s="18">
        <f t="shared" si="44"/>
        <v>0</v>
      </c>
      <c r="F764" s="275"/>
      <c r="G764" s="21"/>
      <c r="H764" s="276">
        <f t="shared" si="47"/>
        <v>0</v>
      </c>
      <c r="I764" s="21">
        <f>D764*'Déscriptions des trades'!CK764</f>
        <v>0</v>
      </c>
      <c r="M764" s="4"/>
    </row>
    <row r="765" spans="1:13" s="3" customFormat="1" ht="13.2">
      <c r="A765" s="12">
        <v>761</v>
      </c>
      <c r="B765" s="148">
        <f t="shared" si="45"/>
        <v>0</v>
      </c>
      <c r="C765" s="16"/>
      <c r="D765" s="17">
        <f t="shared" si="46"/>
        <v>0</v>
      </c>
      <c r="E765" s="18">
        <f t="shared" si="44"/>
        <v>0</v>
      </c>
      <c r="F765" s="275"/>
      <c r="G765" s="21"/>
      <c r="H765" s="276">
        <f t="shared" si="47"/>
        <v>0</v>
      </c>
      <c r="I765" s="21">
        <f>D765*'Déscriptions des trades'!CK765</f>
        <v>0</v>
      </c>
      <c r="M765" s="4"/>
    </row>
    <row r="766" spans="1:13" s="3" customFormat="1" ht="13.2">
      <c r="A766" s="12">
        <v>762</v>
      </c>
      <c r="B766" s="148">
        <f t="shared" si="45"/>
        <v>0</v>
      </c>
      <c r="C766" s="16"/>
      <c r="D766" s="17">
        <f t="shared" si="46"/>
        <v>0</v>
      </c>
      <c r="E766" s="18">
        <f t="shared" si="44"/>
        <v>0</v>
      </c>
      <c r="F766" s="275"/>
      <c r="G766" s="21"/>
      <c r="H766" s="276">
        <f t="shared" si="47"/>
        <v>0</v>
      </c>
      <c r="I766" s="21">
        <f>D766*'Déscriptions des trades'!CK766</f>
        <v>0</v>
      </c>
      <c r="M766" s="4"/>
    </row>
    <row r="767" spans="1:13" s="3" customFormat="1" ht="13.2">
      <c r="A767" s="12">
        <v>763</v>
      </c>
      <c r="B767" s="148">
        <f t="shared" si="45"/>
        <v>0</v>
      </c>
      <c r="C767" s="16"/>
      <c r="D767" s="17">
        <f t="shared" si="46"/>
        <v>0</v>
      </c>
      <c r="E767" s="18">
        <f t="shared" si="44"/>
        <v>0</v>
      </c>
      <c r="F767" s="275"/>
      <c r="G767" s="21"/>
      <c r="H767" s="276">
        <f t="shared" si="47"/>
        <v>0</v>
      </c>
      <c r="I767" s="21">
        <f>D767*'Déscriptions des trades'!CK767</f>
        <v>0</v>
      </c>
      <c r="M767" s="4"/>
    </row>
    <row r="768" spans="1:13" s="3" customFormat="1" ht="13.2">
      <c r="A768" s="12">
        <v>764</v>
      </c>
      <c r="B768" s="148">
        <f t="shared" si="45"/>
        <v>0</v>
      </c>
      <c r="C768" s="16"/>
      <c r="D768" s="17">
        <f t="shared" si="46"/>
        <v>0</v>
      </c>
      <c r="E768" s="18">
        <f t="shared" si="44"/>
        <v>0</v>
      </c>
      <c r="F768" s="275"/>
      <c r="G768" s="21"/>
      <c r="H768" s="276">
        <f t="shared" si="47"/>
        <v>0</v>
      </c>
      <c r="I768" s="21">
        <f>D768*'Déscriptions des trades'!CK768</f>
        <v>0</v>
      </c>
      <c r="M768" s="4"/>
    </row>
    <row r="769" spans="1:13" s="3" customFormat="1" ht="13.2">
      <c r="A769" s="12">
        <v>765</v>
      </c>
      <c r="B769" s="148">
        <f t="shared" si="45"/>
        <v>0</v>
      </c>
      <c r="C769" s="16"/>
      <c r="D769" s="17">
        <f t="shared" si="46"/>
        <v>0</v>
      </c>
      <c r="E769" s="18">
        <f t="shared" si="44"/>
        <v>0</v>
      </c>
      <c r="F769" s="275"/>
      <c r="G769" s="21"/>
      <c r="H769" s="276">
        <f t="shared" si="47"/>
        <v>0</v>
      </c>
      <c r="I769" s="21">
        <f>D769*'Déscriptions des trades'!CK769</f>
        <v>0</v>
      </c>
      <c r="M769" s="4"/>
    </row>
    <row r="770" spans="1:13" s="3" customFormat="1" ht="13.2">
      <c r="A770" s="12">
        <v>766</v>
      </c>
      <c r="B770" s="148">
        <f t="shared" si="45"/>
        <v>0</v>
      </c>
      <c r="C770" s="16"/>
      <c r="D770" s="17">
        <f t="shared" si="46"/>
        <v>0</v>
      </c>
      <c r="E770" s="18">
        <f t="shared" si="44"/>
        <v>0</v>
      </c>
      <c r="F770" s="275"/>
      <c r="G770" s="21"/>
      <c r="H770" s="276">
        <f t="shared" si="47"/>
        <v>0</v>
      </c>
      <c r="I770" s="21">
        <f>D770*'Déscriptions des trades'!CK770</f>
        <v>0</v>
      </c>
      <c r="M770" s="4"/>
    </row>
    <row r="771" spans="1:13" s="3" customFormat="1" ht="13.2">
      <c r="A771" s="12">
        <v>767</v>
      </c>
      <c r="B771" s="148">
        <f t="shared" si="45"/>
        <v>0</v>
      </c>
      <c r="C771" s="16"/>
      <c r="D771" s="17">
        <f t="shared" si="46"/>
        <v>0</v>
      </c>
      <c r="E771" s="18">
        <f t="shared" si="44"/>
        <v>0</v>
      </c>
      <c r="F771" s="275"/>
      <c r="G771" s="21"/>
      <c r="H771" s="276">
        <f t="shared" si="47"/>
        <v>0</v>
      </c>
      <c r="I771" s="21">
        <f>D771*'Déscriptions des trades'!CK771</f>
        <v>0</v>
      </c>
      <c r="M771" s="4"/>
    </row>
    <row r="772" spans="1:13" s="3" customFormat="1" ht="13.2">
      <c r="A772" s="12">
        <v>768</v>
      </c>
      <c r="B772" s="148">
        <f t="shared" si="45"/>
        <v>0</v>
      </c>
      <c r="C772" s="16"/>
      <c r="D772" s="17">
        <f t="shared" si="46"/>
        <v>0</v>
      </c>
      <c r="E772" s="18">
        <f t="shared" si="44"/>
        <v>0</v>
      </c>
      <c r="F772" s="275"/>
      <c r="G772" s="21"/>
      <c r="H772" s="276">
        <f t="shared" si="47"/>
        <v>0</v>
      </c>
      <c r="I772" s="21">
        <f>D772*'Déscriptions des trades'!CK772</f>
        <v>0</v>
      </c>
      <c r="M772" s="4"/>
    </row>
    <row r="773" spans="1:13" s="3" customFormat="1" ht="13.2">
      <c r="A773" s="12">
        <v>769</v>
      </c>
      <c r="B773" s="148">
        <f t="shared" si="45"/>
        <v>0</v>
      </c>
      <c r="C773" s="16"/>
      <c r="D773" s="17">
        <f t="shared" si="46"/>
        <v>0</v>
      </c>
      <c r="E773" s="18">
        <f t="shared" ref="E773:E836" si="48">B773*D773</f>
        <v>0</v>
      </c>
      <c r="F773" s="275"/>
      <c r="G773" s="21"/>
      <c r="H773" s="276">
        <f t="shared" si="47"/>
        <v>0</v>
      </c>
      <c r="I773" s="21">
        <f>D773*'Déscriptions des trades'!CK773</f>
        <v>0</v>
      </c>
      <c r="M773" s="4"/>
    </row>
    <row r="774" spans="1:13" s="3" customFormat="1" ht="13.2">
      <c r="A774" s="12">
        <v>770</v>
      </c>
      <c r="B774" s="148">
        <f t="shared" ref="B774:B837" si="49">E773+B773</f>
        <v>0</v>
      </c>
      <c r="C774" s="16"/>
      <c r="D774" s="17">
        <f t="shared" ref="D774:D837" si="50">D773</f>
        <v>0</v>
      </c>
      <c r="E774" s="18">
        <f t="shared" si="48"/>
        <v>0</v>
      </c>
      <c r="F774" s="275"/>
      <c r="G774" s="21"/>
      <c r="H774" s="276">
        <f t="shared" ref="H774:H837" si="51">H773</f>
        <v>0</v>
      </c>
      <c r="I774" s="21">
        <f>D774*'Déscriptions des trades'!CK774</f>
        <v>0</v>
      </c>
      <c r="M774" s="4"/>
    </row>
    <row r="775" spans="1:13" s="3" customFormat="1" ht="13.2">
      <c r="A775" s="12">
        <v>771</v>
      </c>
      <c r="B775" s="148">
        <f t="shared" si="49"/>
        <v>0</v>
      </c>
      <c r="C775" s="16"/>
      <c r="D775" s="17">
        <f t="shared" si="50"/>
        <v>0</v>
      </c>
      <c r="E775" s="18">
        <f t="shared" si="48"/>
        <v>0</v>
      </c>
      <c r="F775" s="275"/>
      <c r="G775" s="21"/>
      <c r="H775" s="276">
        <f t="shared" si="51"/>
        <v>0</v>
      </c>
      <c r="I775" s="21">
        <f>D775*'Déscriptions des trades'!CK775</f>
        <v>0</v>
      </c>
      <c r="M775" s="4"/>
    </row>
    <row r="776" spans="1:13" s="3" customFormat="1" ht="13.2">
      <c r="A776" s="12">
        <v>772</v>
      </c>
      <c r="B776" s="148">
        <f t="shared" si="49"/>
        <v>0</v>
      </c>
      <c r="C776" s="16"/>
      <c r="D776" s="17">
        <f t="shared" si="50"/>
        <v>0</v>
      </c>
      <c r="E776" s="18">
        <f t="shared" si="48"/>
        <v>0</v>
      </c>
      <c r="F776" s="275"/>
      <c r="G776" s="21"/>
      <c r="H776" s="276">
        <f t="shared" si="51"/>
        <v>0</v>
      </c>
      <c r="I776" s="21">
        <f>D776*'Déscriptions des trades'!CK776</f>
        <v>0</v>
      </c>
      <c r="M776" s="4"/>
    </row>
    <row r="777" spans="1:13" s="3" customFormat="1" ht="13.2">
      <c r="A777" s="12">
        <v>773</v>
      </c>
      <c r="B777" s="148">
        <f t="shared" si="49"/>
        <v>0</v>
      </c>
      <c r="C777" s="16"/>
      <c r="D777" s="17">
        <f t="shared" si="50"/>
        <v>0</v>
      </c>
      <c r="E777" s="18">
        <f t="shared" si="48"/>
        <v>0</v>
      </c>
      <c r="F777" s="275"/>
      <c r="G777" s="21"/>
      <c r="H777" s="276">
        <f t="shared" si="51"/>
        <v>0</v>
      </c>
      <c r="I777" s="21">
        <f>D777*'Déscriptions des trades'!CK777</f>
        <v>0</v>
      </c>
      <c r="M777" s="4"/>
    </row>
    <row r="778" spans="1:13" s="3" customFormat="1" ht="13.2">
      <c r="A778" s="12">
        <v>774</v>
      </c>
      <c r="B778" s="148">
        <f t="shared" si="49"/>
        <v>0</v>
      </c>
      <c r="C778" s="16"/>
      <c r="D778" s="17">
        <f t="shared" si="50"/>
        <v>0</v>
      </c>
      <c r="E778" s="18">
        <f t="shared" si="48"/>
        <v>0</v>
      </c>
      <c r="F778" s="275"/>
      <c r="G778" s="21"/>
      <c r="H778" s="276">
        <f t="shared" si="51"/>
        <v>0</v>
      </c>
      <c r="I778" s="21">
        <f>D778*'Déscriptions des trades'!CK778</f>
        <v>0</v>
      </c>
      <c r="M778" s="4"/>
    </row>
    <row r="779" spans="1:13" s="3" customFormat="1" ht="13.2">
      <c r="A779" s="12">
        <v>775</v>
      </c>
      <c r="B779" s="148">
        <f t="shared" si="49"/>
        <v>0</v>
      </c>
      <c r="C779" s="16"/>
      <c r="D779" s="17">
        <f t="shared" si="50"/>
        <v>0</v>
      </c>
      <c r="E779" s="18">
        <f t="shared" si="48"/>
        <v>0</v>
      </c>
      <c r="F779" s="275"/>
      <c r="G779" s="21"/>
      <c r="H779" s="276">
        <f t="shared" si="51"/>
        <v>0</v>
      </c>
      <c r="I779" s="21">
        <f>D779*'Déscriptions des trades'!CK779</f>
        <v>0</v>
      </c>
      <c r="M779" s="4"/>
    </row>
    <row r="780" spans="1:13" s="3" customFormat="1" ht="13.2">
      <c r="A780" s="12">
        <v>776</v>
      </c>
      <c r="B780" s="148">
        <f t="shared" si="49"/>
        <v>0</v>
      </c>
      <c r="C780" s="16"/>
      <c r="D780" s="17">
        <f t="shared" si="50"/>
        <v>0</v>
      </c>
      <c r="E780" s="18">
        <f t="shared" si="48"/>
        <v>0</v>
      </c>
      <c r="F780" s="275"/>
      <c r="G780" s="21"/>
      <c r="H780" s="276">
        <f t="shared" si="51"/>
        <v>0</v>
      </c>
      <c r="I780" s="21">
        <f>D780*'Déscriptions des trades'!CK780</f>
        <v>0</v>
      </c>
      <c r="M780" s="4"/>
    </row>
    <row r="781" spans="1:13" s="3" customFormat="1" ht="13.2">
      <c r="A781" s="12">
        <v>777</v>
      </c>
      <c r="B781" s="148">
        <f t="shared" si="49"/>
        <v>0</v>
      </c>
      <c r="C781" s="16"/>
      <c r="D781" s="17">
        <f t="shared" si="50"/>
        <v>0</v>
      </c>
      <c r="E781" s="18">
        <f t="shared" si="48"/>
        <v>0</v>
      </c>
      <c r="F781" s="275"/>
      <c r="G781" s="21"/>
      <c r="H781" s="276">
        <f t="shared" si="51"/>
        <v>0</v>
      </c>
      <c r="I781" s="21">
        <f>D781*'Déscriptions des trades'!CK781</f>
        <v>0</v>
      </c>
      <c r="M781" s="4"/>
    </row>
    <row r="782" spans="1:13" s="3" customFormat="1" ht="13.2">
      <c r="A782" s="12">
        <v>778</v>
      </c>
      <c r="B782" s="148">
        <f t="shared" si="49"/>
        <v>0</v>
      </c>
      <c r="C782" s="16"/>
      <c r="D782" s="17">
        <f t="shared" si="50"/>
        <v>0</v>
      </c>
      <c r="E782" s="18">
        <f t="shared" si="48"/>
        <v>0</v>
      </c>
      <c r="F782" s="275"/>
      <c r="G782" s="21"/>
      <c r="H782" s="276">
        <f t="shared" si="51"/>
        <v>0</v>
      </c>
      <c r="I782" s="21">
        <f>D782*'Déscriptions des trades'!CK782</f>
        <v>0</v>
      </c>
      <c r="M782" s="4"/>
    </row>
    <row r="783" spans="1:13" s="3" customFormat="1" ht="13.2">
      <c r="A783" s="12">
        <v>779</v>
      </c>
      <c r="B783" s="148">
        <f t="shared" si="49"/>
        <v>0</v>
      </c>
      <c r="C783" s="16"/>
      <c r="D783" s="17">
        <f t="shared" si="50"/>
        <v>0</v>
      </c>
      <c r="E783" s="18">
        <f t="shared" si="48"/>
        <v>0</v>
      </c>
      <c r="F783" s="275"/>
      <c r="G783" s="21"/>
      <c r="H783" s="276">
        <f t="shared" si="51"/>
        <v>0</v>
      </c>
      <c r="I783" s="21">
        <f>D783*'Déscriptions des trades'!CK783</f>
        <v>0</v>
      </c>
      <c r="M783" s="4"/>
    </row>
    <row r="784" spans="1:13" s="3" customFormat="1" ht="13.2">
      <c r="A784" s="12">
        <v>780</v>
      </c>
      <c r="B784" s="148">
        <f t="shared" si="49"/>
        <v>0</v>
      </c>
      <c r="C784" s="16"/>
      <c r="D784" s="17">
        <f t="shared" si="50"/>
        <v>0</v>
      </c>
      <c r="E784" s="18">
        <f t="shared" si="48"/>
        <v>0</v>
      </c>
      <c r="F784" s="275"/>
      <c r="G784" s="21"/>
      <c r="H784" s="276">
        <f t="shared" si="51"/>
        <v>0</v>
      </c>
      <c r="I784" s="21">
        <f>D784*'Déscriptions des trades'!CK784</f>
        <v>0</v>
      </c>
      <c r="M784" s="4"/>
    </row>
    <row r="785" spans="1:13" s="3" customFormat="1" ht="13.2">
      <c r="A785" s="12">
        <v>781</v>
      </c>
      <c r="B785" s="148">
        <f t="shared" si="49"/>
        <v>0</v>
      </c>
      <c r="C785" s="16"/>
      <c r="D785" s="17">
        <f t="shared" si="50"/>
        <v>0</v>
      </c>
      <c r="E785" s="18">
        <f t="shared" si="48"/>
        <v>0</v>
      </c>
      <c r="F785" s="275"/>
      <c r="G785" s="21"/>
      <c r="H785" s="276">
        <f t="shared" si="51"/>
        <v>0</v>
      </c>
      <c r="I785" s="21">
        <f>D785*'Déscriptions des trades'!CK785</f>
        <v>0</v>
      </c>
      <c r="M785" s="4"/>
    </row>
    <row r="786" spans="1:13" s="3" customFormat="1" ht="13.2">
      <c r="A786" s="12">
        <v>782</v>
      </c>
      <c r="B786" s="148">
        <f t="shared" si="49"/>
        <v>0</v>
      </c>
      <c r="C786" s="16"/>
      <c r="D786" s="17">
        <f t="shared" si="50"/>
        <v>0</v>
      </c>
      <c r="E786" s="18">
        <f t="shared" si="48"/>
        <v>0</v>
      </c>
      <c r="F786" s="275"/>
      <c r="G786" s="21"/>
      <c r="H786" s="276">
        <f t="shared" si="51"/>
        <v>0</v>
      </c>
      <c r="I786" s="21">
        <f>D786*'Déscriptions des trades'!CK786</f>
        <v>0</v>
      </c>
      <c r="M786" s="4"/>
    </row>
    <row r="787" spans="1:13" s="3" customFormat="1" ht="13.2">
      <c r="A787" s="12">
        <v>783</v>
      </c>
      <c r="B787" s="148">
        <f t="shared" si="49"/>
        <v>0</v>
      </c>
      <c r="C787" s="16"/>
      <c r="D787" s="17">
        <f t="shared" si="50"/>
        <v>0</v>
      </c>
      <c r="E787" s="18">
        <f t="shared" si="48"/>
        <v>0</v>
      </c>
      <c r="F787" s="275"/>
      <c r="G787" s="21"/>
      <c r="H787" s="276">
        <f t="shared" si="51"/>
        <v>0</v>
      </c>
      <c r="I787" s="21">
        <f>D787*'Déscriptions des trades'!CK787</f>
        <v>0</v>
      </c>
      <c r="M787" s="4"/>
    </row>
    <row r="788" spans="1:13" s="3" customFormat="1" ht="13.2">
      <c r="A788" s="12">
        <v>784</v>
      </c>
      <c r="B788" s="148">
        <f t="shared" si="49"/>
        <v>0</v>
      </c>
      <c r="C788" s="16"/>
      <c r="D788" s="17">
        <f t="shared" si="50"/>
        <v>0</v>
      </c>
      <c r="E788" s="18">
        <f t="shared" si="48"/>
        <v>0</v>
      </c>
      <c r="F788" s="275"/>
      <c r="G788" s="21"/>
      <c r="H788" s="276">
        <f t="shared" si="51"/>
        <v>0</v>
      </c>
      <c r="I788" s="21">
        <f>D788*'Déscriptions des trades'!CK788</f>
        <v>0</v>
      </c>
      <c r="M788" s="4"/>
    </row>
    <row r="789" spans="1:13" s="3" customFormat="1" ht="13.2">
      <c r="A789" s="12">
        <v>785</v>
      </c>
      <c r="B789" s="148">
        <f t="shared" si="49"/>
        <v>0</v>
      </c>
      <c r="C789" s="16"/>
      <c r="D789" s="17">
        <f t="shared" si="50"/>
        <v>0</v>
      </c>
      <c r="E789" s="18">
        <f t="shared" si="48"/>
        <v>0</v>
      </c>
      <c r="F789" s="275"/>
      <c r="G789" s="21"/>
      <c r="H789" s="276">
        <f t="shared" si="51"/>
        <v>0</v>
      </c>
      <c r="I789" s="21">
        <f>D789*'Déscriptions des trades'!CK789</f>
        <v>0</v>
      </c>
      <c r="M789" s="4"/>
    </row>
    <row r="790" spans="1:13" s="3" customFormat="1" ht="13.2">
      <c r="A790" s="12">
        <v>786</v>
      </c>
      <c r="B790" s="148">
        <f t="shared" si="49"/>
        <v>0</v>
      </c>
      <c r="C790" s="16"/>
      <c r="D790" s="17">
        <f t="shared" si="50"/>
        <v>0</v>
      </c>
      <c r="E790" s="18">
        <f t="shared" si="48"/>
        <v>0</v>
      </c>
      <c r="F790" s="275"/>
      <c r="G790" s="21"/>
      <c r="H790" s="276">
        <f t="shared" si="51"/>
        <v>0</v>
      </c>
      <c r="I790" s="21">
        <f>D790*'Déscriptions des trades'!CK790</f>
        <v>0</v>
      </c>
      <c r="M790" s="4"/>
    </row>
    <row r="791" spans="1:13" s="3" customFormat="1" ht="13.2">
      <c r="A791" s="12">
        <v>787</v>
      </c>
      <c r="B791" s="148">
        <f t="shared" si="49"/>
        <v>0</v>
      </c>
      <c r="C791" s="16"/>
      <c r="D791" s="17">
        <f t="shared" si="50"/>
        <v>0</v>
      </c>
      <c r="E791" s="18">
        <f t="shared" si="48"/>
        <v>0</v>
      </c>
      <c r="F791" s="275"/>
      <c r="G791" s="21"/>
      <c r="H791" s="276">
        <f t="shared" si="51"/>
        <v>0</v>
      </c>
      <c r="I791" s="21">
        <f>D791*'Déscriptions des trades'!CK791</f>
        <v>0</v>
      </c>
      <c r="M791" s="4"/>
    </row>
    <row r="792" spans="1:13" s="3" customFormat="1" ht="13.2">
      <c r="A792" s="12">
        <v>788</v>
      </c>
      <c r="B792" s="148">
        <f t="shared" si="49"/>
        <v>0</v>
      </c>
      <c r="C792" s="16"/>
      <c r="D792" s="17">
        <f t="shared" si="50"/>
        <v>0</v>
      </c>
      <c r="E792" s="18">
        <f t="shared" si="48"/>
        <v>0</v>
      </c>
      <c r="F792" s="275"/>
      <c r="G792" s="21"/>
      <c r="H792" s="276">
        <f t="shared" si="51"/>
        <v>0</v>
      </c>
      <c r="I792" s="21">
        <f>D792*'Déscriptions des trades'!CK792</f>
        <v>0</v>
      </c>
      <c r="M792" s="4"/>
    </row>
    <row r="793" spans="1:13" s="3" customFormat="1" ht="13.2">
      <c r="A793" s="12">
        <v>789</v>
      </c>
      <c r="B793" s="148">
        <f t="shared" si="49"/>
        <v>0</v>
      </c>
      <c r="C793" s="16"/>
      <c r="D793" s="17">
        <f t="shared" si="50"/>
        <v>0</v>
      </c>
      <c r="E793" s="18">
        <f t="shared" si="48"/>
        <v>0</v>
      </c>
      <c r="F793" s="275"/>
      <c r="G793" s="21"/>
      <c r="H793" s="276">
        <f t="shared" si="51"/>
        <v>0</v>
      </c>
      <c r="I793" s="21">
        <f>D793*'Déscriptions des trades'!CK793</f>
        <v>0</v>
      </c>
      <c r="M793" s="4"/>
    </row>
    <row r="794" spans="1:13" s="3" customFormat="1" ht="13.2">
      <c r="A794" s="12">
        <v>790</v>
      </c>
      <c r="B794" s="148">
        <f t="shared" si="49"/>
        <v>0</v>
      </c>
      <c r="C794" s="16"/>
      <c r="D794" s="17">
        <f t="shared" si="50"/>
        <v>0</v>
      </c>
      <c r="E794" s="18">
        <f t="shared" si="48"/>
        <v>0</v>
      </c>
      <c r="F794" s="275"/>
      <c r="G794" s="21"/>
      <c r="H794" s="276">
        <f t="shared" si="51"/>
        <v>0</v>
      </c>
      <c r="I794" s="21">
        <f>D794*'Déscriptions des trades'!CK794</f>
        <v>0</v>
      </c>
      <c r="M794" s="4"/>
    </row>
    <row r="795" spans="1:13" s="3" customFormat="1" ht="13.2">
      <c r="A795" s="12">
        <v>791</v>
      </c>
      <c r="B795" s="148">
        <f t="shared" si="49"/>
        <v>0</v>
      </c>
      <c r="C795" s="16"/>
      <c r="D795" s="17">
        <f t="shared" si="50"/>
        <v>0</v>
      </c>
      <c r="E795" s="18">
        <f t="shared" si="48"/>
        <v>0</v>
      </c>
      <c r="F795" s="275"/>
      <c r="G795" s="21"/>
      <c r="H795" s="276">
        <f t="shared" si="51"/>
        <v>0</v>
      </c>
      <c r="I795" s="21">
        <f>D795*'Déscriptions des trades'!CK795</f>
        <v>0</v>
      </c>
      <c r="M795" s="4"/>
    </row>
    <row r="796" spans="1:13" s="3" customFormat="1" ht="13.2">
      <c r="A796" s="12">
        <v>792</v>
      </c>
      <c r="B796" s="148">
        <f t="shared" si="49"/>
        <v>0</v>
      </c>
      <c r="C796" s="16"/>
      <c r="D796" s="17">
        <f t="shared" si="50"/>
        <v>0</v>
      </c>
      <c r="E796" s="18">
        <f t="shared" si="48"/>
        <v>0</v>
      </c>
      <c r="F796" s="275"/>
      <c r="G796" s="21"/>
      <c r="H796" s="276">
        <f t="shared" si="51"/>
        <v>0</v>
      </c>
      <c r="I796" s="21">
        <f>D796*'Déscriptions des trades'!CK796</f>
        <v>0</v>
      </c>
      <c r="M796" s="4"/>
    </row>
    <row r="797" spans="1:13" s="3" customFormat="1" ht="13.2">
      <c r="A797" s="12">
        <v>793</v>
      </c>
      <c r="B797" s="148">
        <f t="shared" si="49"/>
        <v>0</v>
      </c>
      <c r="C797" s="16"/>
      <c r="D797" s="17">
        <f t="shared" si="50"/>
        <v>0</v>
      </c>
      <c r="E797" s="18">
        <f t="shared" si="48"/>
        <v>0</v>
      </c>
      <c r="F797" s="275"/>
      <c r="G797" s="21"/>
      <c r="H797" s="276">
        <f t="shared" si="51"/>
        <v>0</v>
      </c>
      <c r="I797" s="21">
        <f>D797*'Déscriptions des trades'!CK797</f>
        <v>0</v>
      </c>
      <c r="M797" s="4"/>
    </row>
    <row r="798" spans="1:13" s="3" customFormat="1" ht="13.2">
      <c r="A798" s="12">
        <v>794</v>
      </c>
      <c r="B798" s="148">
        <f t="shared" si="49"/>
        <v>0</v>
      </c>
      <c r="C798" s="16"/>
      <c r="D798" s="17">
        <f t="shared" si="50"/>
        <v>0</v>
      </c>
      <c r="E798" s="18">
        <f t="shared" si="48"/>
        <v>0</v>
      </c>
      <c r="F798" s="275"/>
      <c r="G798" s="21"/>
      <c r="H798" s="276">
        <f t="shared" si="51"/>
        <v>0</v>
      </c>
      <c r="I798" s="21">
        <f>D798*'Déscriptions des trades'!CK798</f>
        <v>0</v>
      </c>
      <c r="M798" s="4"/>
    </row>
    <row r="799" spans="1:13" s="3" customFormat="1" ht="13.2">
      <c r="A799" s="12">
        <v>795</v>
      </c>
      <c r="B799" s="148">
        <f t="shared" si="49"/>
        <v>0</v>
      </c>
      <c r="C799" s="16"/>
      <c r="D799" s="17">
        <f t="shared" si="50"/>
        <v>0</v>
      </c>
      <c r="E799" s="18">
        <f t="shared" si="48"/>
        <v>0</v>
      </c>
      <c r="F799" s="275"/>
      <c r="G799" s="21"/>
      <c r="H799" s="276">
        <f t="shared" si="51"/>
        <v>0</v>
      </c>
      <c r="I799" s="21">
        <f>D799*'Déscriptions des trades'!CK799</f>
        <v>0</v>
      </c>
      <c r="M799" s="4"/>
    </row>
    <row r="800" spans="1:13" s="3" customFormat="1" ht="13.2">
      <c r="A800" s="12">
        <v>796</v>
      </c>
      <c r="B800" s="148">
        <f t="shared" si="49"/>
        <v>0</v>
      </c>
      <c r="C800" s="16"/>
      <c r="D800" s="17">
        <f t="shared" si="50"/>
        <v>0</v>
      </c>
      <c r="E800" s="18">
        <f t="shared" si="48"/>
        <v>0</v>
      </c>
      <c r="F800" s="275"/>
      <c r="G800" s="21"/>
      <c r="H800" s="276">
        <f t="shared" si="51"/>
        <v>0</v>
      </c>
      <c r="I800" s="21">
        <f>D800*'Déscriptions des trades'!CK800</f>
        <v>0</v>
      </c>
      <c r="M800" s="4"/>
    </row>
    <row r="801" spans="1:13" s="3" customFormat="1" ht="13.2">
      <c r="A801" s="12">
        <v>797</v>
      </c>
      <c r="B801" s="148">
        <f t="shared" si="49"/>
        <v>0</v>
      </c>
      <c r="C801" s="16"/>
      <c r="D801" s="17">
        <f t="shared" si="50"/>
        <v>0</v>
      </c>
      <c r="E801" s="18">
        <f t="shared" si="48"/>
        <v>0</v>
      </c>
      <c r="F801" s="275"/>
      <c r="G801" s="21"/>
      <c r="H801" s="276">
        <f t="shared" si="51"/>
        <v>0</v>
      </c>
      <c r="I801" s="21">
        <f>D801*'Déscriptions des trades'!CK801</f>
        <v>0</v>
      </c>
      <c r="M801" s="4"/>
    </row>
    <row r="802" spans="1:13" s="3" customFormat="1" ht="13.2">
      <c r="A802" s="12">
        <v>798</v>
      </c>
      <c r="B802" s="148">
        <f t="shared" si="49"/>
        <v>0</v>
      </c>
      <c r="C802" s="16"/>
      <c r="D802" s="17">
        <f t="shared" si="50"/>
        <v>0</v>
      </c>
      <c r="E802" s="18">
        <f t="shared" si="48"/>
        <v>0</v>
      </c>
      <c r="F802" s="275"/>
      <c r="G802" s="21"/>
      <c r="H802" s="276">
        <f t="shared" si="51"/>
        <v>0</v>
      </c>
      <c r="I802" s="21">
        <f>D802*'Déscriptions des trades'!CK802</f>
        <v>0</v>
      </c>
      <c r="M802" s="4"/>
    </row>
    <row r="803" spans="1:13" s="3" customFormat="1" ht="13.2">
      <c r="A803" s="12">
        <v>799</v>
      </c>
      <c r="B803" s="148">
        <f t="shared" si="49"/>
        <v>0</v>
      </c>
      <c r="C803" s="16"/>
      <c r="D803" s="17">
        <f t="shared" si="50"/>
        <v>0</v>
      </c>
      <c r="E803" s="18">
        <f t="shared" si="48"/>
        <v>0</v>
      </c>
      <c r="F803" s="275"/>
      <c r="G803" s="21"/>
      <c r="H803" s="276">
        <f t="shared" si="51"/>
        <v>0</v>
      </c>
      <c r="I803" s="21">
        <f>D803*'Déscriptions des trades'!CK803</f>
        <v>0</v>
      </c>
      <c r="M803" s="4"/>
    </row>
    <row r="804" spans="1:13" s="3" customFormat="1" ht="13.2">
      <c r="A804" s="12">
        <v>800</v>
      </c>
      <c r="B804" s="148">
        <f t="shared" si="49"/>
        <v>0</v>
      </c>
      <c r="C804" s="16"/>
      <c r="D804" s="17">
        <f t="shared" si="50"/>
        <v>0</v>
      </c>
      <c r="E804" s="18">
        <f t="shared" si="48"/>
        <v>0</v>
      </c>
      <c r="F804" s="275"/>
      <c r="G804" s="21"/>
      <c r="H804" s="276">
        <f t="shared" si="51"/>
        <v>0</v>
      </c>
      <c r="I804" s="21">
        <f>D804*'Déscriptions des trades'!CK804</f>
        <v>0</v>
      </c>
      <c r="M804" s="4"/>
    </row>
    <row r="805" spans="1:13" s="3" customFormat="1" ht="13.2">
      <c r="A805" s="12">
        <v>801</v>
      </c>
      <c r="B805" s="148">
        <f t="shared" si="49"/>
        <v>0</v>
      </c>
      <c r="C805" s="16"/>
      <c r="D805" s="17">
        <f t="shared" si="50"/>
        <v>0</v>
      </c>
      <c r="E805" s="18">
        <f t="shared" si="48"/>
        <v>0</v>
      </c>
      <c r="F805" s="275"/>
      <c r="G805" s="21"/>
      <c r="H805" s="276">
        <f t="shared" si="51"/>
        <v>0</v>
      </c>
      <c r="I805" s="21">
        <f>D805*'Déscriptions des trades'!CK805</f>
        <v>0</v>
      </c>
      <c r="M805" s="4"/>
    </row>
    <row r="806" spans="1:13" s="3" customFormat="1" ht="13.2">
      <c r="A806" s="12">
        <v>802</v>
      </c>
      <c r="B806" s="148">
        <f t="shared" si="49"/>
        <v>0</v>
      </c>
      <c r="C806" s="16"/>
      <c r="D806" s="17">
        <f t="shared" si="50"/>
        <v>0</v>
      </c>
      <c r="E806" s="18">
        <f t="shared" si="48"/>
        <v>0</v>
      </c>
      <c r="F806" s="275"/>
      <c r="G806" s="21"/>
      <c r="H806" s="276">
        <f t="shared" si="51"/>
        <v>0</v>
      </c>
      <c r="I806" s="21">
        <f>D806*'Déscriptions des trades'!CK806</f>
        <v>0</v>
      </c>
      <c r="M806" s="4"/>
    </row>
    <row r="807" spans="1:13" s="3" customFormat="1" ht="13.2">
      <c r="A807" s="12">
        <v>803</v>
      </c>
      <c r="B807" s="148">
        <f t="shared" si="49"/>
        <v>0</v>
      </c>
      <c r="C807" s="16"/>
      <c r="D807" s="17">
        <f t="shared" si="50"/>
        <v>0</v>
      </c>
      <c r="E807" s="18">
        <f t="shared" si="48"/>
        <v>0</v>
      </c>
      <c r="F807" s="275"/>
      <c r="G807" s="21"/>
      <c r="H807" s="276">
        <f t="shared" si="51"/>
        <v>0</v>
      </c>
      <c r="I807" s="21">
        <f>D807*'Déscriptions des trades'!CK807</f>
        <v>0</v>
      </c>
      <c r="M807" s="4"/>
    </row>
    <row r="808" spans="1:13" s="3" customFormat="1" ht="13.2">
      <c r="A808" s="12">
        <v>804</v>
      </c>
      <c r="B808" s="148">
        <f t="shared" si="49"/>
        <v>0</v>
      </c>
      <c r="C808" s="16"/>
      <c r="D808" s="17">
        <f t="shared" si="50"/>
        <v>0</v>
      </c>
      <c r="E808" s="18">
        <f t="shared" si="48"/>
        <v>0</v>
      </c>
      <c r="F808" s="275"/>
      <c r="G808" s="21"/>
      <c r="H808" s="276">
        <f t="shared" si="51"/>
        <v>0</v>
      </c>
      <c r="I808" s="21">
        <f>D808*'Déscriptions des trades'!CK808</f>
        <v>0</v>
      </c>
      <c r="M808" s="4"/>
    </row>
    <row r="809" spans="1:13" s="3" customFormat="1" ht="13.2">
      <c r="A809" s="12">
        <v>805</v>
      </c>
      <c r="B809" s="148">
        <f t="shared" si="49"/>
        <v>0</v>
      </c>
      <c r="C809" s="16"/>
      <c r="D809" s="17">
        <f t="shared" si="50"/>
        <v>0</v>
      </c>
      <c r="E809" s="18">
        <f t="shared" si="48"/>
        <v>0</v>
      </c>
      <c r="F809" s="275"/>
      <c r="G809" s="21"/>
      <c r="H809" s="276">
        <f t="shared" si="51"/>
        <v>0</v>
      </c>
      <c r="I809" s="21">
        <f>D809*'Déscriptions des trades'!CK809</f>
        <v>0</v>
      </c>
      <c r="M809" s="4"/>
    </row>
    <row r="810" spans="1:13" s="3" customFormat="1" ht="13.2">
      <c r="A810" s="12">
        <v>806</v>
      </c>
      <c r="B810" s="148">
        <f t="shared" si="49"/>
        <v>0</v>
      </c>
      <c r="C810" s="16"/>
      <c r="D810" s="17">
        <f t="shared" si="50"/>
        <v>0</v>
      </c>
      <c r="E810" s="18">
        <f t="shared" si="48"/>
        <v>0</v>
      </c>
      <c r="F810" s="275"/>
      <c r="G810" s="21"/>
      <c r="H810" s="276">
        <f t="shared" si="51"/>
        <v>0</v>
      </c>
      <c r="I810" s="21">
        <f>D810*'Déscriptions des trades'!CK810</f>
        <v>0</v>
      </c>
      <c r="M810" s="4"/>
    </row>
    <row r="811" spans="1:13" s="3" customFormat="1" ht="13.2">
      <c r="A811" s="12">
        <v>807</v>
      </c>
      <c r="B811" s="148">
        <f t="shared" si="49"/>
        <v>0</v>
      </c>
      <c r="C811" s="16"/>
      <c r="D811" s="17">
        <f t="shared" si="50"/>
        <v>0</v>
      </c>
      <c r="E811" s="18">
        <f t="shared" si="48"/>
        <v>0</v>
      </c>
      <c r="F811" s="275"/>
      <c r="G811" s="21"/>
      <c r="H811" s="276">
        <f t="shared" si="51"/>
        <v>0</v>
      </c>
      <c r="I811" s="21">
        <f>D811*'Déscriptions des trades'!CK811</f>
        <v>0</v>
      </c>
      <c r="M811" s="4"/>
    </row>
    <row r="812" spans="1:13" s="3" customFormat="1" ht="13.2">
      <c r="A812" s="12">
        <v>808</v>
      </c>
      <c r="B812" s="148">
        <f t="shared" si="49"/>
        <v>0</v>
      </c>
      <c r="C812" s="16"/>
      <c r="D812" s="17">
        <f t="shared" si="50"/>
        <v>0</v>
      </c>
      <c r="E812" s="18">
        <f t="shared" si="48"/>
        <v>0</v>
      </c>
      <c r="F812" s="275"/>
      <c r="G812" s="21"/>
      <c r="H812" s="276">
        <f t="shared" si="51"/>
        <v>0</v>
      </c>
      <c r="I812" s="21">
        <f>D812*'Déscriptions des trades'!CK812</f>
        <v>0</v>
      </c>
      <c r="M812" s="4"/>
    </row>
    <row r="813" spans="1:13" s="3" customFormat="1" ht="13.2">
      <c r="A813" s="12">
        <v>809</v>
      </c>
      <c r="B813" s="148">
        <f t="shared" si="49"/>
        <v>0</v>
      </c>
      <c r="C813" s="16"/>
      <c r="D813" s="17">
        <f t="shared" si="50"/>
        <v>0</v>
      </c>
      <c r="E813" s="18">
        <f t="shared" si="48"/>
        <v>0</v>
      </c>
      <c r="F813" s="275"/>
      <c r="G813" s="21"/>
      <c r="H813" s="276">
        <f t="shared" si="51"/>
        <v>0</v>
      </c>
      <c r="I813" s="21">
        <f>D813*'Déscriptions des trades'!CK813</f>
        <v>0</v>
      </c>
      <c r="M813" s="4"/>
    </row>
    <row r="814" spans="1:13" s="3" customFormat="1" ht="13.2">
      <c r="A814" s="12">
        <v>810</v>
      </c>
      <c r="B814" s="148">
        <f t="shared" si="49"/>
        <v>0</v>
      </c>
      <c r="C814" s="16"/>
      <c r="D814" s="17">
        <f t="shared" si="50"/>
        <v>0</v>
      </c>
      <c r="E814" s="18">
        <f t="shared" si="48"/>
        <v>0</v>
      </c>
      <c r="F814" s="275"/>
      <c r="G814" s="21"/>
      <c r="H814" s="276">
        <f t="shared" si="51"/>
        <v>0</v>
      </c>
      <c r="I814" s="21">
        <f>D814*'Déscriptions des trades'!CK814</f>
        <v>0</v>
      </c>
      <c r="M814" s="4"/>
    </row>
    <row r="815" spans="1:13" s="3" customFormat="1" ht="13.2">
      <c r="A815" s="12">
        <v>811</v>
      </c>
      <c r="B815" s="148">
        <f t="shared" si="49"/>
        <v>0</v>
      </c>
      <c r="C815" s="16"/>
      <c r="D815" s="17">
        <f t="shared" si="50"/>
        <v>0</v>
      </c>
      <c r="E815" s="18">
        <f t="shared" si="48"/>
        <v>0</v>
      </c>
      <c r="F815" s="275"/>
      <c r="G815" s="21"/>
      <c r="H815" s="276">
        <f t="shared" si="51"/>
        <v>0</v>
      </c>
      <c r="I815" s="21">
        <f>D815*'Déscriptions des trades'!CK815</f>
        <v>0</v>
      </c>
      <c r="M815" s="4"/>
    </row>
    <row r="816" spans="1:13" s="3" customFormat="1" ht="13.2">
      <c r="A816" s="12">
        <v>812</v>
      </c>
      <c r="B816" s="148">
        <f t="shared" si="49"/>
        <v>0</v>
      </c>
      <c r="C816" s="16"/>
      <c r="D816" s="17">
        <f t="shared" si="50"/>
        <v>0</v>
      </c>
      <c r="E816" s="18">
        <f t="shared" si="48"/>
        <v>0</v>
      </c>
      <c r="F816" s="275"/>
      <c r="G816" s="21"/>
      <c r="H816" s="276">
        <f t="shared" si="51"/>
        <v>0</v>
      </c>
      <c r="I816" s="21">
        <f>D816*'Déscriptions des trades'!CK816</f>
        <v>0</v>
      </c>
      <c r="M816" s="4"/>
    </row>
    <row r="817" spans="1:13" s="3" customFormat="1" ht="13.2">
      <c r="A817" s="12">
        <v>813</v>
      </c>
      <c r="B817" s="148">
        <f t="shared" si="49"/>
        <v>0</v>
      </c>
      <c r="C817" s="16"/>
      <c r="D817" s="17">
        <f t="shared" si="50"/>
        <v>0</v>
      </c>
      <c r="E817" s="18">
        <f t="shared" si="48"/>
        <v>0</v>
      </c>
      <c r="F817" s="275"/>
      <c r="G817" s="21"/>
      <c r="H817" s="276">
        <f t="shared" si="51"/>
        <v>0</v>
      </c>
      <c r="I817" s="21">
        <f>D817*'Déscriptions des trades'!CK817</f>
        <v>0</v>
      </c>
      <c r="M817" s="4"/>
    </row>
    <row r="818" spans="1:13" s="3" customFormat="1" ht="13.2">
      <c r="A818" s="12">
        <v>814</v>
      </c>
      <c r="B818" s="148">
        <f t="shared" si="49"/>
        <v>0</v>
      </c>
      <c r="C818" s="16"/>
      <c r="D818" s="17">
        <f t="shared" si="50"/>
        <v>0</v>
      </c>
      <c r="E818" s="18">
        <f t="shared" si="48"/>
        <v>0</v>
      </c>
      <c r="F818" s="275"/>
      <c r="G818" s="21"/>
      <c r="H818" s="276">
        <f t="shared" si="51"/>
        <v>0</v>
      </c>
      <c r="I818" s="21">
        <f>D818*'Déscriptions des trades'!CK818</f>
        <v>0</v>
      </c>
      <c r="M818" s="4"/>
    </row>
    <row r="819" spans="1:13" s="3" customFormat="1" ht="13.2">
      <c r="A819" s="12">
        <v>815</v>
      </c>
      <c r="B819" s="148">
        <f t="shared" si="49"/>
        <v>0</v>
      </c>
      <c r="C819" s="16"/>
      <c r="D819" s="17">
        <f t="shared" si="50"/>
        <v>0</v>
      </c>
      <c r="E819" s="18">
        <f t="shared" si="48"/>
        <v>0</v>
      </c>
      <c r="F819" s="275"/>
      <c r="G819" s="21"/>
      <c r="H819" s="276">
        <f t="shared" si="51"/>
        <v>0</v>
      </c>
      <c r="I819" s="21">
        <f>D819*'Déscriptions des trades'!CK819</f>
        <v>0</v>
      </c>
      <c r="M819" s="4"/>
    </row>
    <row r="820" spans="1:13" s="3" customFormat="1" ht="13.2">
      <c r="A820" s="12">
        <v>816</v>
      </c>
      <c r="B820" s="148">
        <f t="shared" si="49"/>
        <v>0</v>
      </c>
      <c r="C820" s="16"/>
      <c r="D820" s="17">
        <f t="shared" si="50"/>
        <v>0</v>
      </c>
      <c r="E820" s="18">
        <f t="shared" si="48"/>
        <v>0</v>
      </c>
      <c r="F820" s="275"/>
      <c r="G820" s="21"/>
      <c r="H820" s="276">
        <f t="shared" si="51"/>
        <v>0</v>
      </c>
      <c r="I820" s="21">
        <f>D820*'Déscriptions des trades'!CK820</f>
        <v>0</v>
      </c>
      <c r="M820" s="4"/>
    </row>
    <row r="821" spans="1:13" s="3" customFormat="1" ht="13.2">
      <c r="A821" s="12">
        <v>817</v>
      </c>
      <c r="B821" s="148">
        <f t="shared" si="49"/>
        <v>0</v>
      </c>
      <c r="C821" s="16"/>
      <c r="D821" s="17">
        <f t="shared" si="50"/>
        <v>0</v>
      </c>
      <c r="E821" s="18">
        <f t="shared" si="48"/>
        <v>0</v>
      </c>
      <c r="F821" s="275"/>
      <c r="G821" s="21"/>
      <c r="H821" s="276">
        <f t="shared" si="51"/>
        <v>0</v>
      </c>
      <c r="I821" s="21">
        <f>D821*'Déscriptions des trades'!CK821</f>
        <v>0</v>
      </c>
      <c r="M821" s="4"/>
    </row>
    <row r="822" spans="1:13" s="3" customFormat="1" ht="13.2">
      <c r="A822" s="12">
        <v>818</v>
      </c>
      <c r="B822" s="148">
        <f t="shared" si="49"/>
        <v>0</v>
      </c>
      <c r="C822" s="16"/>
      <c r="D822" s="17">
        <f t="shared" si="50"/>
        <v>0</v>
      </c>
      <c r="E822" s="18">
        <f t="shared" si="48"/>
        <v>0</v>
      </c>
      <c r="F822" s="275"/>
      <c r="G822" s="21"/>
      <c r="H822" s="276">
        <f t="shared" si="51"/>
        <v>0</v>
      </c>
      <c r="I822" s="21">
        <f>D822*'Déscriptions des trades'!CK822</f>
        <v>0</v>
      </c>
      <c r="M822" s="4"/>
    </row>
    <row r="823" spans="1:13" s="3" customFormat="1" ht="13.2">
      <c r="A823" s="12">
        <v>819</v>
      </c>
      <c r="B823" s="148">
        <f t="shared" si="49"/>
        <v>0</v>
      </c>
      <c r="C823" s="16"/>
      <c r="D823" s="17">
        <f t="shared" si="50"/>
        <v>0</v>
      </c>
      <c r="E823" s="18">
        <f t="shared" si="48"/>
        <v>0</v>
      </c>
      <c r="F823" s="275"/>
      <c r="G823" s="21"/>
      <c r="H823" s="276">
        <f t="shared" si="51"/>
        <v>0</v>
      </c>
      <c r="I823" s="21">
        <f>D823*'Déscriptions des trades'!CK823</f>
        <v>0</v>
      </c>
      <c r="M823" s="4"/>
    </row>
    <row r="824" spans="1:13" s="3" customFormat="1" ht="13.2">
      <c r="A824" s="12">
        <v>820</v>
      </c>
      <c r="B824" s="148">
        <f t="shared" si="49"/>
        <v>0</v>
      </c>
      <c r="C824" s="16"/>
      <c r="D824" s="17">
        <f t="shared" si="50"/>
        <v>0</v>
      </c>
      <c r="E824" s="18">
        <f t="shared" si="48"/>
        <v>0</v>
      </c>
      <c r="F824" s="275"/>
      <c r="G824" s="21"/>
      <c r="H824" s="276">
        <f t="shared" si="51"/>
        <v>0</v>
      </c>
      <c r="I824" s="21">
        <f>D824*'Déscriptions des trades'!CK824</f>
        <v>0</v>
      </c>
      <c r="M824" s="4"/>
    </row>
    <row r="825" spans="1:13" s="3" customFormat="1" ht="13.2">
      <c r="A825" s="12">
        <v>821</v>
      </c>
      <c r="B825" s="148">
        <f t="shared" si="49"/>
        <v>0</v>
      </c>
      <c r="C825" s="16"/>
      <c r="D825" s="17">
        <f t="shared" si="50"/>
        <v>0</v>
      </c>
      <c r="E825" s="18">
        <f t="shared" si="48"/>
        <v>0</v>
      </c>
      <c r="F825" s="275"/>
      <c r="G825" s="21"/>
      <c r="H825" s="276">
        <f t="shared" si="51"/>
        <v>0</v>
      </c>
      <c r="I825" s="21">
        <f>D825*'Déscriptions des trades'!CK825</f>
        <v>0</v>
      </c>
      <c r="M825" s="4"/>
    </row>
    <row r="826" spans="1:13" s="3" customFormat="1" ht="13.2">
      <c r="A826" s="12">
        <v>822</v>
      </c>
      <c r="B826" s="148">
        <f t="shared" si="49"/>
        <v>0</v>
      </c>
      <c r="C826" s="16"/>
      <c r="D826" s="17">
        <f t="shared" si="50"/>
        <v>0</v>
      </c>
      <c r="E826" s="18">
        <f t="shared" si="48"/>
        <v>0</v>
      </c>
      <c r="F826" s="275"/>
      <c r="G826" s="21"/>
      <c r="H826" s="276">
        <f t="shared" si="51"/>
        <v>0</v>
      </c>
      <c r="I826" s="21">
        <f>D826*'Déscriptions des trades'!CK826</f>
        <v>0</v>
      </c>
      <c r="M826" s="4"/>
    </row>
    <row r="827" spans="1:13" s="3" customFormat="1" ht="13.2">
      <c r="A827" s="12">
        <v>823</v>
      </c>
      <c r="B827" s="148">
        <f t="shared" si="49"/>
        <v>0</v>
      </c>
      <c r="C827" s="16"/>
      <c r="D827" s="17">
        <f t="shared" si="50"/>
        <v>0</v>
      </c>
      <c r="E827" s="18">
        <f t="shared" si="48"/>
        <v>0</v>
      </c>
      <c r="F827" s="275"/>
      <c r="G827" s="21"/>
      <c r="H827" s="276">
        <f t="shared" si="51"/>
        <v>0</v>
      </c>
      <c r="I827" s="21">
        <f>D827*'Déscriptions des trades'!CK827</f>
        <v>0</v>
      </c>
      <c r="M827" s="4"/>
    </row>
    <row r="828" spans="1:13" s="3" customFormat="1" ht="13.2">
      <c r="A828" s="12">
        <v>824</v>
      </c>
      <c r="B828" s="148">
        <f t="shared" si="49"/>
        <v>0</v>
      </c>
      <c r="C828" s="16"/>
      <c r="D828" s="17">
        <f t="shared" si="50"/>
        <v>0</v>
      </c>
      <c r="E828" s="18">
        <f t="shared" si="48"/>
        <v>0</v>
      </c>
      <c r="F828" s="275"/>
      <c r="G828" s="21"/>
      <c r="H828" s="276">
        <f t="shared" si="51"/>
        <v>0</v>
      </c>
      <c r="I828" s="21">
        <f>D828*'Déscriptions des trades'!CK828</f>
        <v>0</v>
      </c>
      <c r="M828" s="4"/>
    </row>
    <row r="829" spans="1:13" s="3" customFormat="1" ht="13.2">
      <c r="A829" s="12">
        <v>825</v>
      </c>
      <c r="B829" s="148">
        <f t="shared" si="49"/>
        <v>0</v>
      </c>
      <c r="C829" s="16"/>
      <c r="D829" s="17">
        <f t="shared" si="50"/>
        <v>0</v>
      </c>
      <c r="E829" s="18">
        <f t="shared" si="48"/>
        <v>0</v>
      </c>
      <c r="F829" s="275"/>
      <c r="G829" s="21"/>
      <c r="H829" s="276">
        <f t="shared" si="51"/>
        <v>0</v>
      </c>
      <c r="I829" s="21">
        <f>D829*'Déscriptions des trades'!CK829</f>
        <v>0</v>
      </c>
      <c r="M829" s="4"/>
    </row>
    <row r="830" spans="1:13" s="3" customFormat="1" ht="13.2">
      <c r="A830" s="12">
        <v>826</v>
      </c>
      <c r="B830" s="148">
        <f t="shared" si="49"/>
        <v>0</v>
      </c>
      <c r="C830" s="16"/>
      <c r="D830" s="17">
        <f t="shared" si="50"/>
        <v>0</v>
      </c>
      <c r="E830" s="18">
        <f t="shared" si="48"/>
        <v>0</v>
      </c>
      <c r="F830" s="275"/>
      <c r="G830" s="21"/>
      <c r="H830" s="276">
        <f t="shared" si="51"/>
        <v>0</v>
      </c>
      <c r="I830" s="21">
        <f>D830*'Déscriptions des trades'!CK830</f>
        <v>0</v>
      </c>
      <c r="M830" s="4"/>
    </row>
    <row r="831" spans="1:13" s="3" customFormat="1" ht="13.2">
      <c r="A831" s="12">
        <v>827</v>
      </c>
      <c r="B831" s="148">
        <f t="shared" si="49"/>
        <v>0</v>
      </c>
      <c r="C831" s="16"/>
      <c r="D831" s="17">
        <f t="shared" si="50"/>
        <v>0</v>
      </c>
      <c r="E831" s="18">
        <f t="shared" si="48"/>
        <v>0</v>
      </c>
      <c r="F831" s="275"/>
      <c r="G831" s="21"/>
      <c r="H831" s="276">
        <f t="shared" si="51"/>
        <v>0</v>
      </c>
      <c r="I831" s="21">
        <f>D831*'Déscriptions des trades'!CK831</f>
        <v>0</v>
      </c>
      <c r="M831" s="4"/>
    </row>
    <row r="832" spans="1:13" s="3" customFormat="1" ht="13.2">
      <c r="A832" s="12">
        <v>828</v>
      </c>
      <c r="B832" s="148">
        <f t="shared" si="49"/>
        <v>0</v>
      </c>
      <c r="C832" s="16"/>
      <c r="D832" s="17">
        <f t="shared" si="50"/>
        <v>0</v>
      </c>
      <c r="E832" s="18">
        <f t="shared" si="48"/>
        <v>0</v>
      </c>
      <c r="F832" s="275"/>
      <c r="G832" s="21"/>
      <c r="H832" s="276">
        <f t="shared" si="51"/>
        <v>0</v>
      </c>
      <c r="I832" s="21">
        <f>D832*'Déscriptions des trades'!CK832</f>
        <v>0</v>
      </c>
      <c r="M832" s="4"/>
    </row>
    <row r="833" spans="1:13" s="3" customFormat="1" ht="13.2">
      <c r="A833" s="12">
        <v>829</v>
      </c>
      <c r="B833" s="148">
        <f t="shared" si="49"/>
        <v>0</v>
      </c>
      <c r="C833" s="16"/>
      <c r="D833" s="17">
        <f t="shared" si="50"/>
        <v>0</v>
      </c>
      <c r="E833" s="18">
        <f t="shared" si="48"/>
        <v>0</v>
      </c>
      <c r="F833" s="275"/>
      <c r="G833" s="21"/>
      <c r="H833" s="276">
        <f t="shared" si="51"/>
        <v>0</v>
      </c>
      <c r="I833" s="21">
        <f>D833*'Déscriptions des trades'!CK833</f>
        <v>0</v>
      </c>
      <c r="M833" s="4"/>
    </row>
    <row r="834" spans="1:13" s="3" customFormat="1" ht="13.2">
      <c r="A834" s="12">
        <v>830</v>
      </c>
      <c r="B834" s="148">
        <f t="shared" si="49"/>
        <v>0</v>
      </c>
      <c r="C834" s="16"/>
      <c r="D834" s="17">
        <f t="shared" si="50"/>
        <v>0</v>
      </c>
      <c r="E834" s="18">
        <f t="shared" si="48"/>
        <v>0</v>
      </c>
      <c r="F834" s="275"/>
      <c r="G834" s="21"/>
      <c r="H834" s="276">
        <f t="shared" si="51"/>
        <v>0</v>
      </c>
      <c r="I834" s="21">
        <f>D834*'Déscriptions des trades'!CK834</f>
        <v>0</v>
      </c>
      <c r="M834" s="4"/>
    </row>
    <row r="835" spans="1:13" s="3" customFormat="1" ht="13.2">
      <c r="A835" s="12">
        <v>831</v>
      </c>
      <c r="B835" s="148">
        <f t="shared" si="49"/>
        <v>0</v>
      </c>
      <c r="C835" s="16"/>
      <c r="D835" s="17">
        <f t="shared" si="50"/>
        <v>0</v>
      </c>
      <c r="E835" s="18">
        <f t="shared" si="48"/>
        <v>0</v>
      </c>
      <c r="F835" s="275"/>
      <c r="G835" s="21"/>
      <c r="H835" s="276">
        <f t="shared" si="51"/>
        <v>0</v>
      </c>
      <c r="I835" s="21">
        <f>D835*'Déscriptions des trades'!CK835</f>
        <v>0</v>
      </c>
      <c r="M835" s="4"/>
    </row>
    <row r="836" spans="1:13" s="3" customFormat="1" ht="13.2">
      <c r="A836" s="12">
        <v>832</v>
      </c>
      <c r="B836" s="148">
        <f t="shared" si="49"/>
        <v>0</v>
      </c>
      <c r="C836" s="16"/>
      <c r="D836" s="17">
        <f t="shared" si="50"/>
        <v>0</v>
      </c>
      <c r="E836" s="18">
        <f t="shared" si="48"/>
        <v>0</v>
      </c>
      <c r="F836" s="275"/>
      <c r="G836" s="21"/>
      <c r="H836" s="276">
        <f t="shared" si="51"/>
        <v>0</v>
      </c>
      <c r="I836" s="21">
        <f>D836*'Déscriptions des trades'!CK836</f>
        <v>0</v>
      </c>
      <c r="M836" s="4"/>
    </row>
    <row r="837" spans="1:13" s="3" customFormat="1" ht="13.2">
      <c r="A837" s="12">
        <v>833</v>
      </c>
      <c r="B837" s="148">
        <f t="shared" si="49"/>
        <v>0</v>
      </c>
      <c r="C837" s="16"/>
      <c r="D837" s="17">
        <f t="shared" si="50"/>
        <v>0</v>
      </c>
      <c r="E837" s="18">
        <f t="shared" ref="E837:E900" si="52">B837*D837</f>
        <v>0</v>
      </c>
      <c r="F837" s="275"/>
      <c r="G837" s="21"/>
      <c r="H837" s="276">
        <f t="shared" si="51"/>
        <v>0</v>
      </c>
      <c r="I837" s="21">
        <f>D837*'Déscriptions des trades'!CK837</f>
        <v>0</v>
      </c>
      <c r="M837" s="4"/>
    </row>
    <row r="838" spans="1:13" s="3" customFormat="1" ht="13.2">
      <c r="A838" s="12">
        <v>834</v>
      </c>
      <c r="B838" s="148">
        <f t="shared" ref="B838:B901" si="53">E837+B837</f>
        <v>0</v>
      </c>
      <c r="C838" s="16"/>
      <c r="D838" s="17">
        <f t="shared" ref="D838:D901" si="54">D837</f>
        <v>0</v>
      </c>
      <c r="E838" s="18">
        <f t="shared" si="52"/>
        <v>0</v>
      </c>
      <c r="F838" s="275"/>
      <c r="G838" s="21"/>
      <c r="H838" s="276">
        <f t="shared" ref="H838:H901" si="55">H837</f>
        <v>0</v>
      </c>
      <c r="I838" s="21">
        <f>D838*'Déscriptions des trades'!CK838</f>
        <v>0</v>
      </c>
      <c r="M838" s="4"/>
    </row>
    <row r="839" spans="1:13" s="3" customFormat="1" ht="13.2">
      <c r="A839" s="12">
        <v>835</v>
      </c>
      <c r="B839" s="148">
        <f t="shared" si="53"/>
        <v>0</v>
      </c>
      <c r="C839" s="16"/>
      <c r="D839" s="17">
        <f t="shared" si="54"/>
        <v>0</v>
      </c>
      <c r="E839" s="18">
        <f t="shared" si="52"/>
        <v>0</v>
      </c>
      <c r="F839" s="275"/>
      <c r="G839" s="21"/>
      <c r="H839" s="276">
        <f t="shared" si="55"/>
        <v>0</v>
      </c>
      <c r="I839" s="21">
        <f>D839*'Déscriptions des trades'!CK839</f>
        <v>0</v>
      </c>
      <c r="M839" s="4"/>
    </row>
    <row r="840" spans="1:13" s="3" customFormat="1" ht="13.2">
      <c r="A840" s="12">
        <v>836</v>
      </c>
      <c r="B840" s="148">
        <f t="shared" si="53"/>
        <v>0</v>
      </c>
      <c r="C840" s="16"/>
      <c r="D840" s="17">
        <f t="shared" si="54"/>
        <v>0</v>
      </c>
      <c r="E840" s="18">
        <f t="shared" si="52"/>
        <v>0</v>
      </c>
      <c r="F840" s="275"/>
      <c r="G840" s="21"/>
      <c r="H840" s="276">
        <f t="shared" si="55"/>
        <v>0</v>
      </c>
      <c r="I840" s="21">
        <f>D840*'Déscriptions des trades'!CK840</f>
        <v>0</v>
      </c>
      <c r="M840" s="4"/>
    </row>
    <row r="841" spans="1:13" s="3" customFormat="1" ht="13.2">
      <c r="A841" s="12">
        <v>837</v>
      </c>
      <c r="B841" s="148">
        <f t="shared" si="53"/>
        <v>0</v>
      </c>
      <c r="C841" s="16"/>
      <c r="D841" s="17">
        <f t="shared" si="54"/>
        <v>0</v>
      </c>
      <c r="E841" s="18">
        <f t="shared" si="52"/>
        <v>0</v>
      </c>
      <c r="F841" s="275"/>
      <c r="G841" s="21"/>
      <c r="H841" s="276">
        <f t="shared" si="55"/>
        <v>0</v>
      </c>
      <c r="I841" s="21">
        <f>D841*'Déscriptions des trades'!CK841</f>
        <v>0</v>
      </c>
      <c r="M841" s="4"/>
    </row>
    <row r="842" spans="1:13" s="3" customFormat="1" ht="13.2">
      <c r="A842" s="12">
        <v>838</v>
      </c>
      <c r="B842" s="148">
        <f t="shared" si="53"/>
        <v>0</v>
      </c>
      <c r="C842" s="16"/>
      <c r="D842" s="17">
        <f t="shared" si="54"/>
        <v>0</v>
      </c>
      <c r="E842" s="18">
        <f t="shared" si="52"/>
        <v>0</v>
      </c>
      <c r="F842" s="275"/>
      <c r="G842" s="21"/>
      <c r="H842" s="276">
        <f t="shared" si="55"/>
        <v>0</v>
      </c>
      <c r="I842" s="21">
        <f>D842*'Déscriptions des trades'!CK842</f>
        <v>0</v>
      </c>
      <c r="M842" s="4"/>
    </row>
    <row r="843" spans="1:13" s="3" customFormat="1" ht="13.2">
      <c r="A843" s="12">
        <v>839</v>
      </c>
      <c r="B843" s="148">
        <f t="shared" si="53"/>
        <v>0</v>
      </c>
      <c r="C843" s="16"/>
      <c r="D843" s="17">
        <f t="shared" si="54"/>
        <v>0</v>
      </c>
      <c r="E843" s="18">
        <f t="shared" si="52"/>
        <v>0</v>
      </c>
      <c r="F843" s="275"/>
      <c r="G843" s="21"/>
      <c r="H843" s="276">
        <f t="shared" si="55"/>
        <v>0</v>
      </c>
      <c r="I843" s="21">
        <f>D843*'Déscriptions des trades'!CK843</f>
        <v>0</v>
      </c>
      <c r="M843" s="4"/>
    </row>
    <row r="844" spans="1:13" s="3" customFormat="1" ht="13.2">
      <c r="A844" s="12">
        <v>840</v>
      </c>
      <c r="B844" s="148">
        <f t="shared" si="53"/>
        <v>0</v>
      </c>
      <c r="C844" s="16"/>
      <c r="D844" s="17">
        <f t="shared" si="54"/>
        <v>0</v>
      </c>
      <c r="E844" s="18">
        <f t="shared" si="52"/>
        <v>0</v>
      </c>
      <c r="F844" s="275"/>
      <c r="G844" s="21"/>
      <c r="H844" s="276">
        <f t="shared" si="55"/>
        <v>0</v>
      </c>
      <c r="I844" s="21">
        <f>D844*'Déscriptions des trades'!CK844</f>
        <v>0</v>
      </c>
      <c r="M844" s="4"/>
    </row>
    <row r="845" spans="1:13" s="3" customFormat="1" ht="13.2">
      <c r="A845" s="12">
        <v>841</v>
      </c>
      <c r="B845" s="148">
        <f t="shared" si="53"/>
        <v>0</v>
      </c>
      <c r="C845" s="16"/>
      <c r="D845" s="17">
        <f t="shared" si="54"/>
        <v>0</v>
      </c>
      <c r="E845" s="18">
        <f t="shared" si="52"/>
        <v>0</v>
      </c>
      <c r="F845" s="275"/>
      <c r="G845" s="21"/>
      <c r="H845" s="276">
        <f t="shared" si="55"/>
        <v>0</v>
      </c>
      <c r="I845" s="21">
        <f>D845*'Déscriptions des trades'!CK845</f>
        <v>0</v>
      </c>
      <c r="M845" s="4"/>
    </row>
    <row r="846" spans="1:13" s="3" customFormat="1" ht="13.2">
      <c r="A846" s="12">
        <v>842</v>
      </c>
      <c r="B846" s="148">
        <f t="shared" si="53"/>
        <v>0</v>
      </c>
      <c r="C846" s="16"/>
      <c r="D846" s="17">
        <f t="shared" si="54"/>
        <v>0</v>
      </c>
      <c r="E846" s="18">
        <f t="shared" si="52"/>
        <v>0</v>
      </c>
      <c r="F846" s="275"/>
      <c r="G846" s="21"/>
      <c r="H846" s="276">
        <f t="shared" si="55"/>
        <v>0</v>
      </c>
      <c r="I846" s="21">
        <f>D846*'Déscriptions des trades'!CK846</f>
        <v>0</v>
      </c>
      <c r="M846" s="4"/>
    </row>
    <row r="847" spans="1:13" s="3" customFormat="1" ht="13.2">
      <c r="A847" s="12">
        <v>843</v>
      </c>
      <c r="B847" s="148">
        <f t="shared" si="53"/>
        <v>0</v>
      </c>
      <c r="C847" s="16"/>
      <c r="D847" s="17">
        <f t="shared" si="54"/>
        <v>0</v>
      </c>
      <c r="E847" s="18">
        <f t="shared" si="52"/>
        <v>0</v>
      </c>
      <c r="F847" s="275"/>
      <c r="G847" s="21"/>
      <c r="H847" s="276">
        <f t="shared" si="55"/>
        <v>0</v>
      </c>
      <c r="I847" s="21">
        <f>D847*'Déscriptions des trades'!CK847</f>
        <v>0</v>
      </c>
      <c r="M847" s="4"/>
    </row>
    <row r="848" spans="1:13" s="3" customFormat="1" ht="13.2">
      <c r="A848" s="12">
        <v>844</v>
      </c>
      <c r="B848" s="148">
        <f t="shared" si="53"/>
        <v>0</v>
      </c>
      <c r="C848" s="16"/>
      <c r="D848" s="17">
        <f t="shared" si="54"/>
        <v>0</v>
      </c>
      <c r="E848" s="18">
        <f t="shared" si="52"/>
        <v>0</v>
      </c>
      <c r="F848" s="275"/>
      <c r="G848" s="21"/>
      <c r="H848" s="276">
        <f t="shared" si="55"/>
        <v>0</v>
      </c>
      <c r="I848" s="21">
        <f>D848*'Déscriptions des trades'!CK848</f>
        <v>0</v>
      </c>
      <c r="M848" s="4"/>
    </row>
    <row r="849" spans="1:13" s="3" customFormat="1" ht="13.2">
      <c r="A849" s="12">
        <v>845</v>
      </c>
      <c r="B849" s="148">
        <f t="shared" si="53"/>
        <v>0</v>
      </c>
      <c r="C849" s="16"/>
      <c r="D849" s="17">
        <f t="shared" si="54"/>
        <v>0</v>
      </c>
      <c r="E849" s="18">
        <f t="shared" si="52"/>
        <v>0</v>
      </c>
      <c r="F849" s="275"/>
      <c r="G849" s="21"/>
      <c r="H849" s="276">
        <f t="shared" si="55"/>
        <v>0</v>
      </c>
      <c r="I849" s="21">
        <f>D849*'Déscriptions des trades'!CK849</f>
        <v>0</v>
      </c>
      <c r="M849" s="4"/>
    </row>
    <row r="850" spans="1:13" s="3" customFormat="1" ht="13.2">
      <c r="A850" s="12">
        <v>846</v>
      </c>
      <c r="B850" s="148">
        <f t="shared" si="53"/>
        <v>0</v>
      </c>
      <c r="C850" s="16"/>
      <c r="D850" s="17">
        <f t="shared" si="54"/>
        <v>0</v>
      </c>
      <c r="E850" s="18">
        <f t="shared" si="52"/>
        <v>0</v>
      </c>
      <c r="F850" s="275"/>
      <c r="G850" s="21"/>
      <c r="H850" s="276">
        <f t="shared" si="55"/>
        <v>0</v>
      </c>
      <c r="I850" s="21">
        <f>D850*'Déscriptions des trades'!CK850</f>
        <v>0</v>
      </c>
      <c r="M850" s="4"/>
    </row>
    <row r="851" spans="1:13" s="3" customFormat="1" ht="13.2">
      <c r="A851" s="12">
        <v>847</v>
      </c>
      <c r="B851" s="148">
        <f t="shared" si="53"/>
        <v>0</v>
      </c>
      <c r="C851" s="16"/>
      <c r="D851" s="17">
        <f t="shared" si="54"/>
        <v>0</v>
      </c>
      <c r="E851" s="18">
        <f t="shared" si="52"/>
        <v>0</v>
      </c>
      <c r="F851" s="275"/>
      <c r="G851" s="21"/>
      <c r="H851" s="276">
        <f t="shared" si="55"/>
        <v>0</v>
      </c>
      <c r="I851" s="21">
        <f>D851*'Déscriptions des trades'!CK851</f>
        <v>0</v>
      </c>
      <c r="M851" s="4"/>
    </row>
    <row r="852" spans="1:13" s="3" customFormat="1" ht="13.2">
      <c r="A852" s="12">
        <v>848</v>
      </c>
      <c r="B852" s="148">
        <f t="shared" si="53"/>
        <v>0</v>
      </c>
      <c r="C852" s="16"/>
      <c r="D852" s="17">
        <f t="shared" si="54"/>
        <v>0</v>
      </c>
      <c r="E852" s="18">
        <f t="shared" si="52"/>
        <v>0</v>
      </c>
      <c r="F852" s="275"/>
      <c r="G852" s="21"/>
      <c r="H852" s="276">
        <f t="shared" si="55"/>
        <v>0</v>
      </c>
      <c r="I852" s="21">
        <f>D852*'Déscriptions des trades'!CK852</f>
        <v>0</v>
      </c>
      <c r="M852" s="4"/>
    </row>
    <row r="853" spans="1:13" s="3" customFormat="1" ht="13.2">
      <c r="A853" s="12">
        <v>849</v>
      </c>
      <c r="B853" s="148">
        <f t="shared" si="53"/>
        <v>0</v>
      </c>
      <c r="C853" s="16"/>
      <c r="D853" s="17">
        <f t="shared" si="54"/>
        <v>0</v>
      </c>
      <c r="E853" s="18">
        <f t="shared" si="52"/>
        <v>0</v>
      </c>
      <c r="F853" s="275"/>
      <c r="G853" s="21"/>
      <c r="H853" s="276">
        <f t="shared" si="55"/>
        <v>0</v>
      </c>
      <c r="I853" s="21">
        <f>D853*'Déscriptions des trades'!CK853</f>
        <v>0</v>
      </c>
      <c r="M853" s="4"/>
    </row>
    <row r="854" spans="1:13" s="3" customFormat="1" ht="13.2">
      <c r="A854" s="12">
        <v>850</v>
      </c>
      <c r="B854" s="148">
        <f t="shared" si="53"/>
        <v>0</v>
      </c>
      <c r="C854" s="16"/>
      <c r="D854" s="17">
        <f t="shared" si="54"/>
        <v>0</v>
      </c>
      <c r="E854" s="18">
        <f t="shared" si="52"/>
        <v>0</v>
      </c>
      <c r="F854" s="275"/>
      <c r="G854" s="21"/>
      <c r="H854" s="276">
        <f t="shared" si="55"/>
        <v>0</v>
      </c>
      <c r="I854" s="21">
        <f>D854*'Déscriptions des trades'!CK854</f>
        <v>0</v>
      </c>
      <c r="M854" s="4"/>
    </row>
    <row r="855" spans="1:13" s="3" customFormat="1" ht="13.2">
      <c r="A855" s="12">
        <v>851</v>
      </c>
      <c r="B855" s="148">
        <f t="shared" si="53"/>
        <v>0</v>
      </c>
      <c r="C855" s="16"/>
      <c r="D855" s="17">
        <f t="shared" si="54"/>
        <v>0</v>
      </c>
      <c r="E855" s="18">
        <f t="shared" si="52"/>
        <v>0</v>
      </c>
      <c r="F855" s="275"/>
      <c r="G855" s="21"/>
      <c r="H855" s="276">
        <f t="shared" si="55"/>
        <v>0</v>
      </c>
      <c r="I855" s="21">
        <f>D855*'Déscriptions des trades'!CK855</f>
        <v>0</v>
      </c>
      <c r="M855" s="4"/>
    </row>
    <row r="856" spans="1:13" s="3" customFormat="1" ht="13.2">
      <c r="A856" s="12">
        <v>852</v>
      </c>
      <c r="B856" s="148">
        <f t="shared" si="53"/>
        <v>0</v>
      </c>
      <c r="C856" s="16"/>
      <c r="D856" s="17">
        <f t="shared" si="54"/>
        <v>0</v>
      </c>
      <c r="E856" s="18">
        <f t="shared" si="52"/>
        <v>0</v>
      </c>
      <c r="F856" s="275"/>
      <c r="G856" s="21"/>
      <c r="H856" s="276">
        <f t="shared" si="55"/>
        <v>0</v>
      </c>
      <c r="I856" s="21">
        <f>D856*'Déscriptions des trades'!CK856</f>
        <v>0</v>
      </c>
      <c r="M856" s="4"/>
    </row>
    <row r="857" spans="1:13" s="3" customFormat="1" ht="13.2">
      <c r="A857" s="12">
        <v>853</v>
      </c>
      <c r="B857" s="148">
        <f t="shared" si="53"/>
        <v>0</v>
      </c>
      <c r="C857" s="16"/>
      <c r="D857" s="17">
        <f t="shared" si="54"/>
        <v>0</v>
      </c>
      <c r="E857" s="18">
        <f t="shared" si="52"/>
        <v>0</v>
      </c>
      <c r="F857" s="275"/>
      <c r="G857" s="21"/>
      <c r="H857" s="276">
        <f t="shared" si="55"/>
        <v>0</v>
      </c>
      <c r="I857" s="21">
        <f>D857*'Déscriptions des trades'!CK857</f>
        <v>0</v>
      </c>
      <c r="M857" s="4"/>
    </row>
    <row r="858" spans="1:13" s="3" customFormat="1" ht="13.2">
      <c r="A858" s="12">
        <v>854</v>
      </c>
      <c r="B858" s="148">
        <f t="shared" si="53"/>
        <v>0</v>
      </c>
      <c r="C858" s="16"/>
      <c r="D858" s="17">
        <f t="shared" si="54"/>
        <v>0</v>
      </c>
      <c r="E858" s="18">
        <f t="shared" si="52"/>
        <v>0</v>
      </c>
      <c r="F858" s="275"/>
      <c r="G858" s="21"/>
      <c r="H858" s="276">
        <f t="shared" si="55"/>
        <v>0</v>
      </c>
      <c r="I858" s="21">
        <f>D858*'Déscriptions des trades'!CK858</f>
        <v>0</v>
      </c>
      <c r="M858" s="4"/>
    </row>
    <row r="859" spans="1:13" s="3" customFormat="1" ht="13.2">
      <c r="A859" s="12">
        <v>855</v>
      </c>
      <c r="B859" s="148">
        <f t="shared" si="53"/>
        <v>0</v>
      </c>
      <c r="C859" s="16"/>
      <c r="D859" s="17">
        <f t="shared" si="54"/>
        <v>0</v>
      </c>
      <c r="E859" s="18">
        <f t="shared" si="52"/>
        <v>0</v>
      </c>
      <c r="F859" s="275"/>
      <c r="G859" s="21"/>
      <c r="H859" s="276">
        <f t="shared" si="55"/>
        <v>0</v>
      </c>
      <c r="I859" s="21">
        <f>D859*'Déscriptions des trades'!CK859</f>
        <v>0</v>
      </c>
      <c r="M859" s="4"/>
    </row>
    <row r="860" spans="1:13" s="3" customFormat="1" ht="13.2">
      <c r="A860" s="12">
        <v>856</v>
      </c>
      <c r="B860" s="148">
        <f t="shared" si="53"/>
        <v>0</v>
      </c>
      <c r="C860" s="16"/>
      <c r="D860" s="17">
        <f t="shared" si="54"/>
        <v>0</v>
      </c>
      <c r="E860" s="18">
        <f t="shared" si="52"/>
        <v>0</v>
      </c>
      <c r="F860" s="275"/>
      <c r="G860" s="21"/>
      <c r="H860" s="276">
        <f t="shared" si="55"/>
        <v>0</v>
      </c>
      <c r="I860" s="21">
        <f>D860*'Déscriptions des trades'!CK860</f>
        <v>0</v>
      </c>
      <c r="M860" s="4"/>
    </row>
    <row r="861" spans="1:13" s="3" customFormat="1" ht="13.2">
      <c r="A861" s="12">
        <v>857</v>
      </c>
      <c r="B861" s="148">
        <f t="shared" si="53"/>
        <v>0</v>
      </c>
      <c r="C861" s="16"/>
      <c r="D861" s="17">
        <f t="shared" si="54"/>
        <v>0</v>
      </c>
      <c r="E861" s="18">
        <f t="shared" si="52"/>
        <v>0</v>
      </c>
      <c r="F861" s="275"/>
      <c r="G861" s="21"/>
      <c r="H861" s="276">
        <f t="shared" si="55"/>
        <v>0</v>
      </c>
      <c r="I861" s="21">
        <f>D861*'Déscriptions des trades'!CK861</f>
        <v>0</v>
      </c>
      <c r="M861" s="4"/>
    </row>
    <row r="862" spans="1:13" s="3" customFormat="1" ht="13.2">
      <c r="A862" s="12">
        <v>858</v>
      </c>
      <c r="B862" s="148">
        <f t="shared" si="53"/>
        <v>0</v>
      </c>
      <c r="C862" s="16"/>
      <c r="D862" s="17">
        <f t="shared" si="54"/>
        <v>0</v>
      </c>
      <c r="E862" s="18">
        <f t="shared" si="52"/>
        <v>0</v>
      </c>
      <c r="F862" s="275"/>
      <c r="G862" s="21"/>
      <c r="H862" s="276">
        <f t="shared" si="55"/>
        <v>0</v>
      </c>
      <c r="I862" s="21">
        <f>D862*'Déscriptions des trades'!CK862</f>
        <v>0</v>
      </c>
      <c r="M862" s="4"/>
    </row>
    <row r="863" spans="1:13" s="3" customFormat="1" ht="13.2">
      <c r="A863" s="12">
        <v>859</v>
      </c>
      <c r="B863" s="148">
        <f t="shared" si="53"/>
        <v>0</v>
      </c>
      <c r="C863" s="16"/>
      <c r="D863" s="17">
        <f t="shared" si="54"/>
        <v>0</v>
      </c>
      <c r="E863" s="18">
        <f t="shared" si="52"/>
        <v>0</v>
      </c>
      <c r="F863" s="275"/>
      <c r="G863" s="21"/>
      <c r="H863" s="276">
        <f t="shared" si="55"/>
        <v>0</v>
      </c>
      <c r="I863" s="21">
        <f>D863*'Déscriptions des trades'!CK863</f>
        <v>0</v>
      </c>
      <c r="M863" s="4"/>
    </row>
    <row r="864" spans="1:13" s="3" customFormat="1" ht="13.2">
      <c r="A864" s="12">
        <v>860</v>
      </c>
      <c r="B864" s="148">
        <f t="shared" si="53"/>
        <v>0</v>
      </c>
      <c r="C864" s="16"/>
      <c r="D864" s="17">
        <f t="shared" si="54"/>
        <v>0</v>
      </c>
      <c r="E864" s="18">
        <f t="shared" si="52"/>
        <v>0</v>
      </c>
      <c r="F864" s="275"/>
      <c r="G864" s="21"/>
      <c r="H864" s="276">
        <f t="shared" si="55"/>
        <v>0</v>
      </c>
      <c r="I864" s="21">
        <f>D864*'Déscriptions des trades'!CK864</f>
        <v>0</v>
      </c>
      <c r="M864" s="4"/>
    </row>
    <row r="865" spans="1:13" s="3" customFormat="1" ht="13.2">
      <c r="A865" s="12">
        <v>861</v>
      </c>
      <c r="B865" s="148">
        <f t="shared" si="53"/>
        <v>0</v>
      </c>
      <c r="C865" s="16"/>
      <c r="D865" s="17">
        <f t="shared" si="54"/>
        <v>0</v>
      </c>
      <c r="E865" s="18">
        <f t="shared" si="52"/>
        <v>0</v>
      </c>
      <c r="F865" s="275"/>
      <c r="G865" s="21"/>
      <c r="H865" s="276">
        <f t="shared" si="55"/>
        <v>0</v>
      </c>
      <c r="I865" s="21">
        <f>D865*'Déscriptions des trades'!CK865</f>
        <v>0</v>
      </c>
      <c r="M865" s="4"/>
    </row>
    <row r="866" spans="1:13" s="3" customFormat="1" ht="13.2">
      <c r="A866" s="12">
        <v>862</v>
      </c>
      <c r="B866" s="148">
        <f t="shared" si="53"/>
        <v>0</v>
      </c>
      <c r="C866" s="16"/>
      <c r="D866" s="17">
        <f t="shared" si="54"/>
        <v>0</v>
      </c>
      <c r="E866" s="18">
        <f t="shared" si="52"/>
        <v>0</v>
      </c>
      <c r="F866" s="275"/>
      <c r="G866" s="21"/>
      <c r="H866" s="276">
        <f t="shared" si="55"/>
        <v>0</v>
      </c>
      <c r="I866" s="21">
        <f>D866*'Déscriptions des trades'!CK866</f>
        <v>0</v>
      </c>
      <c r="M866" s="4"/>
    </row>
    <row r="867" spans="1:13" s="3" customFormat="1" ht="13.2">
      <c r="A867" s="12">
        <v>863</v>
      </c>
      <c r="B867" s="148">
        <f t="shared" si="53"/>
        <v>0</v>
      </c>
      <c r="C867" s="16"/>
      <c r="D867" s="17">
        <f t="shared" si="54"/>
        <v>0</v>
      </c>
      <c r="E867" s="18">
        <f t="shared" si="52"/>
        <v>0</v>
      </c>
      <c r="F867" s="275"/>
      <c r="G867" s="21"/>
      <c r="H867" s="276">
        <f t="shared" si="55"/>
        <v>0</v>
      </c>
      <c r="I867" s="21">
        <f>D867*'Déscriptions des trades'!CK867</f>
        <v>0</v>
      </c>
      <c r="M867" s="4"/>
    </row>
    <row r="868" spans="1:13" s="3" customFormat="1" ht="13.2">
      <c r="A868" s="12">
        <v>864</v>
      </c>
      <c r="B868" s="148">
        <f t="shared" si="53"/>
        <v>0</v>
      </c>
      <c r="C868" s="16"/>
      <c r="D868" s="17">
        <f t="shared" si="54"/>
        <v>0</v>
      </c>
      <c r="E868" s="18">
        <f t="shared" si="52"/>
        <v>0</v>
      </c>
      <c r="F868" s="275"/>
      <c r="G868" s="21"/>
      <c r="H868" s="276">
        <f t="shared" si="55"/>
        <v>0</v>
      </c>
      <c r="I868" s="21">
        <f>D868*'Déscriptions des trades'!CK868</f>
        <v>0</v>
      </c>
      <c r="M868" s="4"/>
    </row>
    <row r="869" spans="1:13" s="3" customFormat="1" ht="13.2">
      <c r="A869" s="12">
        <v>865</v>
      </c>
      <c r="B869" s="148">
        <f t="shared" si="53"/>
        <v>0</v>
      </c>
      <c r="C869" s="16"/>
      <c r="D869" s="17">
        <f t="shared" si="54"/>
        <v>0</v>
      </c>
      <c r="E869" s="18">
        <f t="shared" si="52"/>
        <v>0</v>
      </c>
      <c r="F869" s="275"/>
      <c r="G869" s="21"/>
      <c r="H869" s="276">
        <f t="shared" si="55"/>
        <v>0</v>
      </c>
      <c r="I869" s="21">
        <f>D869*'Déscriptions des trades'!CK869</f>
        <v>0</v>
      </c>
      <c r="M869" s="4"/>
    </row>
    <row r="870" spans="1:13" s="3" customFormat="1" ht="13.2">
      <c r="A870" s="12">
        <v>866</v>
      </c>
      <c r="B870" s="148">
        <f t="shared" si="53"/>
        <v>0</v>
      </c>
      <c r="C870" s="16"/>
      <c r="D870" s="17">
        <f t="shared" si="54"/>
        <v>0</v>
      </c>
      <c r="E870" s="18">
        <f t="shared" si="52"/>
        <v>0</v>
      </c>
      <c r="F870" s="275"/>
      <c r="G870" s="21"/>
      <c r="H870" s="276">
        <f t="shared" si="55"/>
        <v>0</v>
      </c>
      <c r="I870" s="21">
        <f>D870*'Déscriptions des trades'!CK870</f>
        <v>0</v>
      </c>
      <c r="M870" s="4"/>
    </row>
    <row r="871" spans="1:13" s="3" customFormat="1" ht="13.2">
      <c r="A871" s="12">
        <v>867</v>
      </c>
      <c r="B871" s="148">
        <f t="shared" si="53"/>
        <v>0</v>
      </c>
      <c r="C871" s="16"/>
      <c r="D871" s="17">
        <f t="shared" si="54"/>
        <v>0</v>
      </c>
      <c r="E871" s="18">
        <f t="shared" si="52"/>
        <v>0</v>
      </c>
      <c r="F871" s="275"/>
      <c r="G871" s="21"/>
      <c r="H871" s="276">
        <f t="shared" si="55"/>
        <v>0</v>
      </c>
      <c r="I871" s="21">
        <f>D871*'Déscriptions des trades'!CK871</f>
        <v>0</v>
      </c>
      <c r="M871" s="4"/>
    </row>
    <row r="872" spans="1:13" s="3" customFormat="1" ht="13.2">
      <c r="A872" s="12">
        <v>868</v>
      </c>
      <c r="B872" s="148">
        <f t="shared" si="53"/>
        <v>0</v>
      </c>
      <c r="C872" s="16"/>
      <c r="D872" s="17">
        <f t="shared" si="54"/>
        <v>0</v>
      </c>
      <c r="E872" s="18">
        <f t="shared" si="52"/>
        <v>0</v>
      </c>
      <c r="F872" s="275"/>
      <c r="G872" s="21"/>
      <c r="H872" s="276">
        <f t="shared" si="55"/>
        <v>0</v>
      </c>
      <c r="I872" s="21">
        <f>D872*'Déscriptions des trades'!CK872</f>
        <v>0</v>
      </c>
      <c r="M872" s="4"/>
    </row>
    <row r="873" spans="1:13" s="3" customFormat="1" ht="13.2">
      <c r="A873" s="12">
        <v>869</v>
      </c>
      <c r="B873" s="148">
        <f t="shared" si="53"/>
        <v>0</v>
      </c>
      <c r="C873" s="16"/>
      <c r="D873" s="17">
        <f t="shared" si="54"/>
        <v>0</v>
      </c>
      <c r="E873" s="18">
        <f t="shared" si="52"/>
        <v>0</v>
      </c>
      <c r="F873" s="275"/>
      <c r="G873" s="21"/>
      <c r="H873" s="276">
        <f t="shared" si="55"/>
        <v>0</v>
      </c>
      <c r="I873" s="21">
        <f>D873*'Déscriptions des trades'!CK873</f>
        <v>0</v>
      </c>
      <c r="M873" s="4"/>
    </row>
    <row r="874" spans="1:13" s="3" customFormat="1" ht="13.2">
      <c r="A874" s="12">
        <v>870</v>
      </c>
      <c r="B874" s="148">
        <f t="shared" si="53"/>
        <v>0</v>
      </c>
      <c r="C874" s="16"/>
      <c r="D874" s="17">
        <f t="shared" si="54"/>
        <v>0</v>
      </c>
      <c r="E874" s="18">
        <f t="shared" si="52"/>
        <v>0</v>
      </c>
      <c r="F874" s="275"/>
      <c r="G874" s="21"/>
      <c r="H874" s="276">
        <f t="shared" si="55"/>
        <v>0</v>
      </c>
      <c r="I874" s="21">
        <f>D874*'Déscriptions des trades'!CK874</f>
        <v>0</v>
      </c>
      <c r="M874" s="4"/>
    </row>
    <row r="875" spans="1:13" s="3" customFormat="1" ht="13.2">
      <c r="A875" s="12">
        <v>871</v>
      </c>
      <c r="B875" s="148">
        <f t="shared" si="53"/>
        <v>0</v>
      </c>
      <c r="C875" s="16"/>
      <c r="D875" s="17">
        <f t="shared" si="54"/>
        <v>0</v>
      </c>
      <c r="E875" s="18">
        <f t="shared" si="52"/>
        <v>0</v>
      </c>
      <c r="F875" s="275"/>
      <c r="G875" s="21"/>
      <c r="H875" s="276">
        <f t="shared" si="55"/>
        <v>0</v>
      </c>
      <c r="I875" s="21">
        <f>D875*'Déscriptions des trades'!CK875</f>
        <v>0</v>
      </c>
      <c r="M875" s="4"/>
    </row>
    <row r="876" spans="1:13" s="3" customFormat="1" ht="13.2">
      <c r="A876" s="12">
        <v>872</v>
      </c>
      <c r="B876" s="148">
        <f t="shared" si="53"/>
        <v>0</v>
      </c>
      <c r="C876" s="16"/>
      <c r="D876" s="17">
        <f t="shared" si="54"/>
        <v>0</v>
      </c>
      <c r="E876" s="18">
        <f t="shared" si="52"/>
        <v>0</v>
      </c>
      <c r="F876" s="275"/>
      <c r="G876" s="21"/>
      <c r="H876" s="276">
        <f t="shared" si="55"/>
        <v>0</v>
      </c>
      <c r="I876" s="21">
        <f>D876*'Déscriptions des trades'!CK876</f>
        <v>0</v>
      </c>
      <c r="M876" s="4"/>
    </row>
    <row r="877" spans="1:13" s="3" customFormat="1" ht="13.2">
      <c r="A877" s="12">
        <v>873</v>
      </c>
      <c r="B877" s="148">
        <f t="shared" si="53"/>
        <v>0</v>
      </c>
      <c r="C877" s="16"/>
      <c r="D877" s="17">
        <f t="shared" si="54"/>
        <v>0</v>
      </c>
      <c r="E877" s="18">
        <f t="shared" si="52"/>
        <v>0</v>
      </c>
      <c r="F877" s="275"/>
      <c r="G877" s="21"/>
      <c r="H877" s="276">
        <f t="shared" si="55"/>
        <v>0</v>
      </c>
      <c r="I877" s="21">
        <f>D877*'Déscriptions des trades'!CK877</f>
        <v>0</v>
      </c>
      <c r="M877" s="4"/>
    </row>
    <row r="878" spans="1:13" s="3" customFormat="1" ht="13.2">
      <c r="A878" s="12">
        <v>874</v>
      </c>
      <c r="B878" s="148">
        <f t="shared" si="53"/>
        <v>0</v>
      </c>
      <c r="C878" s="16"/>
      <c r="D878" s="17">
        <f t="shared" si="54"/>
        <v>0</v>
      </c>
      <c r="E878" s="18">
        <f t="shared" si="52"/>
        <v>0</v>
      </c>
      <c r="F878" s="275"/>
      <c r="G878" s="21"/>
      <c r="H878" s="276">
        <f t="shared" si="55"/>
        <v>0</v>
      </c>
      <c r="I878" s="21">
        <f>D878*'Déscriptions des trades'!CK878</f>
        <v>0</v>
      </c>
      <c r="M878" s="4"/>
    </row>
    <row r="879" spans="1:13" s="3" customFormat="1" ht="13.2">
      <c r="A879" s="12">
        <v>875</v>
      </c>
      <c r="B879" s="148">
        <f t="shared" si="53"/>
        <v>0</v>
      </c>
      <c r="C879" s="16"/>
      <c r="D879" s="17">
        <f t="shared" si="54"/>
        <v>0</v>
      </c>
      <c r="E879" s="18">
        <f t="shared" si="52"/>
        <v>0</v>
      </c>
      <c r="F879" s="275"/>
      <c r="G879" s="21"/>
      <c r="H879" s="276">
        <f t="shared" si="55"/>
        <v>0</v>
      </c>
      <c r="I879" s="21">
        <f>D879*'Déscriptions des trades'!CK879</f>
        <v>0</v>
      </c>
      <c r="M879" s="4"/>
    </row>
    <row r="880" spans="1:13" s="3" customFormat="1" ht="13.2">
      <c r="A880" s="12">
        <v>876</v>
      </c>
      <c r="B880" s="148">
        <f t="shared" si="53"/>
        <v>0</v>
      </c>
      <c r="C880" s="16"/>
      <c r="D880" s="17">
        <f t="shared" si="54"/>
        <v>0</v>
      </c>
      <c r="E880" s="18">
        <f t="shared" si="52"/>
        <v>0</v>
      </c>
      <c r="F880" s="275"/>
      <c r="G880" s="21"/>
      <c r="H880" s="276">
        <f t="shared" si="55"/>
        <v>0</v>
      </c>
      <c r="I880" s="21">
        <f>D880*'Déscriptions des trades'!CK880</f>
        <v>0</v>
      </c>
      <c r="M880" s="4"/>
    </row>
    <row r="881" spans="1:13" s="3" customFormat="1" ht="13.2">
      <c r="A881" s="12">
        <v>877</v>
      </c>
      <c r="B881" s="148">
        <f t="shared" si="53"/>
        <v>0</v>
      </c>
      <c r="C881" s="16"/>
      <c r="D881" s="17">
        <f t="shared" si="54"/>
        <v>0</v>
      </c>
      <c r="E881" s="18">
        <f t="shared" si="52"/>
        <v>0</v>
      </c>
      <c r="F881" s="275"/>
      <c r="G881" s="21"/>
      <c r="H881" s="276">
        <f t="shared" si="55"/>
        <v>0</v>
      </c>
      <c r="I881" s="21">
        <f>D881*'Déscriptions des trades'!CK881</f>
        <v>0</v>
      </c>
      <c r="M881" s="4"/>
    </row>
    <row r="882" spans="1:13" s="3" customFormat="1" ht="13.2">
      <c r="A882" s="12">
        <v>878</v>
      </c>
      <c r="B882" s="148">
        <f t="shared" si="53"/>
        <v>0</v>
      </c>
      <c r="C882" s="16"/>
      <c r="D882" s="17">
        <f t="shared" si="54"/>
        <v>0</v>
      </c>
      <c r="E882" s="18">
        <f t="shared" si="52"/>
        <v>0</v>
      </c>
      <c r="F882" s="275"/>
      <c r="G882" s="21"/>
      <c r="H882" s="276">
        <f t="shared" si="55"/>
        <v>0</v>
      </c>
      <c r="I882" s="21">
        <f>D882*'Déscriptions des trades'!CK882</f>
        <v>0</v>
      </c>
      <c r="M882" s="4"/>
    </row>
    <row r="883" spans="1:13" s="3" customFormat="1" ht="13.2">
      <c r="A883" s="12">
        <v>879</v>
      </c>
      <c r="B883" s="148">
        <f t="shared" si="53"/>
        <v>0</v>
      </c>
      <c r="C883" s="16"/>
      <c r="D883" s="17">
        <f t="shared" si="54"/>
        <v>0</v>
      </c>
      <c r="E883" s="18">
        <f t="shared" si="52"/>
        <v>0</v>
      </c>
      <c r="F883" s="275"/>
      <c r="G883" s="21"/>
      <c r="H883" s="276">
        <f t="shared" si="55"/>
        <v>0</v>
      </c>
      <c r="I883" s="21">
        <f>D883*'Déscriptions des trades'!CK883</f>
        <v>0</v>
      </c>
      <c r="M883" s="4"/>
    </row>
    <row r="884" spans="1:13" s="3" customFormat="1" ht="13.2">
      <c r="A884" s="12">
        <v>880</v>
      </c>
      <c r="B884" s="148">
        <f t="shared" si="53"/>
        <v>0</v>
      </c>
      <c r="C884" s="16"/>
      <c r="D884" s="17">
        <f t="shared" si="54"/>
        <v>0</v>
      </c>
      <c r="E884" s="18">
        <f t="shared" si="52"/>
        <v>0</v>
      </c>
      <c r="F884" s="275"/>
      <c r="G884" s="21"/>
      <c r="H884" s="276">
        <f t="shared" si="55"/>
        <v>0</v>
      </c>
      <c r="I884" s="21">
        <f>D884*'Déscriptions des trades'!CK884</f>
        <v>0</v>
      </c>
      <c r="M884" s="4"/>
    </row>
    <row r="885" spans="1:13" s="3" customFormat="1" ht="13.2">
      <c r="A885" s="12">
        <v>881</v>
      </c>
      <c r="B885" s="148">
        <f t="shared" si="53"/>
        <v>0</v>
      </c>
      <c r="C885" s="16"/>
      <c r="D885" s="17">
        <f t="shared" si="54"/>
        <v>0</v>
      </c>
      <c r="E885" s="18">
        <f t="shared" si="52"/>
        <v>0</v>
      </c>
      <c r="F885" s="275"/>
      <c r="G885" s="21"/>
      <c r="H885" s="276">
        <f t="shared" si="55"/>
        <v>0</v>
      </c>
      <c r="I885" s="21">
        <f>D885*'Déscriptions des trades'!CK885</f>
        <v>0</v>
      </c>
      <c r="M885" s="4"/>
    </row>
    <row r="886" spans="1:13" s="3" customFormat="1" ht="13.2">
      <c r="A886" s="12">
        <v>882</v>
      </c>
      <c r="B886" s="148">
        <f t="shared" si="53"/>
        <v>0</v>
      </c>
      <c r="C886" s="16"/>
      <c r="D886" s="17">
        <f t="shared" si="54"/>
        <v>0</v>
      </c>
      <c r="E886" s="18">
        <f t="shared" si="52"/>
        <v>0</v>
      </c>
      <c r="F886" s="275"/>
      <c r="G886" s="21"/>
      <c r="H886" s="276">
        <f t="shared" si="55"/>
        <v>0</v>
      </c>
      <c r="I886" s="21">
        <f>D886*'Déscriptions des trades'!CK886</f>
        <v>0</v>
      </c>
      <c r="M886" s="4"/>
    </row>
    <row r="887" spans="1:13" s="3" customFormat="1" ht="13.2">
      <c r="A887" s="12">
        <v>883</v>
      </c>
      <c r="B887" s="148">
        <f t="shared" si="53"/>
        <v>0</v>
      </c>
      <c r="C887" s="16"/>
      <c r="D887" s="17">
        <f t="shared" si="54"/>
        <v>0</v>
      </c>
      <c r="E887" s="18">
        <f t="shared" si="52"/>
        <v>0</v>
      </c>
      <c r="F887" s="275"/>
      <c r="G887" s="21"/>
      <c r="H887" s="276">
        <f t="shared" si="55"/>
        <v>0</v>
      </c>
      <c r="I887" s="21">
        <f>D887*'Déscriptions des trades'!CK887</f>
        <v>0</v>
      </c>
      <c r="M887" s="4"/>
    </row>
    <row r="888" spans="1:13" s="3" customFormat="1" ht="13.2">
      <c r="A888" s="12">
        <v>884</v>
      </c>
      <c r="B888" s="148">
        <f t="shared" si="53"/>
        <v>0</v>
      </c>
      <c r="C888" s="16"/>
      <c r="D888" s="17">
        <f t="shared" si="54"/>
        <v>0</v>
      </c>
      <c r="E888" s="18">
        <f t="shared" si="52"/>
        <v>0</v>
      </c>
      <c r="F888" s="275"/>
      <c r="G888" s="21"/>
      <c r="H888" s="276">
        <f t="shared" si="55"/>
        <v>0</v>
      </c>
      <c r="I888" s="21">
        <f>D888*'Déscriptions des trades'!CK888</f>
        <v>0</v>
      </c>
      <c r="M888" s="4"/>
    </row>
    <row r="889" spans="1:13" s="3" customFormat="1" ht="13.2">
      <c r="A889" s="12">
        <v>885</v>
      </c>
      <c r="B889" s="148">
        <f t="shared" si="53"/>
        <v>0</v>
      </c>
      <c r="C889" s="16"/>
      <c r="D889" s="17">
        <f t="shared" si="54"/>
        <v>0</v>
      </c>
      <c r="E889" s="18">
        <f t="shared" si="52"/>
        <v>0</v>
      </c>
      <c r="F889" s="275"/>
      <c r="G889" s="21"/>
      <c r="H889" s="276">
        <f t="shared" si="55"/>
        <v>0</v>
      </c>
      <c r="I889" s="21">
        <f>D889*'Déscriptions des trades'!CK889</f>
        <v>0</v>
      </c>
      <c r="M889" s="4"/>
    </row>
    <row r="890" spans="1:13" s="3" customFormat="1" ht="13.2">
      <c r="A890" s="12">
        <v>886</v>
      </c>
      <c r="B890" s="148">
        <f t="shared" si="53"/>
        <v>0</v>
      </c>
      <c r="C890" s="16"/>
      <c r="D890" s="17">
        <f t="shared" si="54"/>
        <v>0</v>
      </c>
      <c r="E890" s="18">
        <f t="shared" si="52"/>
        <v>0</v>
      </c>
      <c r="F890" s="275"/>
      <c r="G890" s="21"/>
      <c r="H890" s="276">
        <f t="shared" si="55"/>
        <v>0</v>
      </c>
      <c r="I890" s="21">
        <f>D890*'Déscriptions des trades'!CK890</f>
        <v>0</v>
      </c>
      <c r="M890" s="4"/>
    </row>
    <row r="891" spans="1:13" s="3" customFormat="1" ht="13.2">
      <c r="A891" s="12">
        <v>887</v>
      </c>
      <c r="B891" s="148">
        <f t="shared" si="53"/>
        <v>0</v>
      </c>
      <c r="C891" s="16"/>
      <c r="D891" s="17">
        <f t="shared" si="54"/>
        <v>0</v>
      </c>
      <c r="E891" s="18">
        <f t="shared" si="52"/>
        <v>0</v>
      </c>
      <c r="F891" s="275"/>
      <c r="G891" s="21"/>
      <c r="H891" s="276">
        <f t="shared" si="55"/>
        <v>0</v>
      </c>
      <c r="I891" s="21">
        <f>D891*'Déscriptions des trades'!CK891</f>
        <v>0</v>
      </c>
      <c r="M891" s="4"/>
    </row>
    <row r="892" spans="1:13" s="3" customFormat="1" ht="13.2">
      <c r="A892" s="12">
        <v>888</v>
      </c>
      <c r="B892" s="148">
        <f t="shared" si="53"/>
        <v>0</v>
      </c>
      <c r="C892" s="16"/>
      <c r="D892" s="17">
        <f t="shared" si="54"/>
        <v>0</v>
      </c>
      <c r="E892" s="18">
        <f t="shared" si="52"/>
        <v>0</v>
      </c>
      <c r="F892" s="275"/>
      <c r="G892" s="21"/>
      <c r="H892" s="276">
        <f t="shared" si="55"/>
        <v>0</v>
      </c>
      <c r="I892" s="21">
        <f>D892*'Déscriptions des trades'!CK892</f>
        <v>0</v>
      </c>
      <c r="M892" s="4"/>
    </row>
    <row r="893" spans="1:13" s="3" customFormat="1" ht="13.2">
      <c r="A893" s="12">
        <v>889</v>
      </c>
      <c r="B893" s="148">
        <f t="shared" si="53"/>
        <v>0</v>
      </c>
      <c r="C893" s="16"/>
      <c r="D893" s="17">
        <f t="shared" si="54"/>
        <v>0</v>
      </c>
      <c r="E893" s="18">
        <f t="shared" si="52"/>
        <v>0</v>
      </c>
      <c r="F893" s="275"/>
      <c r="G893" s="21"/>
      <c r="H893" s="276">
        <f t="shared" si="55"/>
        <v>0</v>
      </c>
      <c r="I893" s="21">
        <f>D893*'Déscriptions des trades'!CK893</f>
        <v>0</v>
      </c>
      <c r="M893" s="4"/>
    </row>
    <row r="894" spans="1:13" s="3" customFormat="1" ht="13.2">
      <c r="A894" s="12">
        <v>890</v>
      </c>
      <c r="B894" s="148">
        <f t="shared" si="53"/>
        <v>0</v>
      </c>
      <c r="C894" s="16"/>
      <c r="D894" s="17">
        <f t="shared" si="54"/>
        <v>0</v>
      </c>
      <c r="E894" s="18">
        <f t="shared" si="52"/>
        <v>0</v>
      </c>
      <c r="F894" s="275"/>
      <c r="G894" s="21"/>
      <c r="H894" s="276">
        <f t="shared" si="55"/>
        <v>0</v>
      </c>
      <c r="I894" s="21">
        <f>D894*'Déscriptions des trades'!CK894</f>
        <v>0</v>
      </c>
      <c r="M894" s="4"/>
    </row>
    <row r="895" spans="1:13" s="3" customFormat="1" ht="13.2">
      <c r="A895" s="12">
        <v>891</v>
      </c>
      <c r="B895" s="148">
        <f t="shared" si="53"/>
        <v>0</v>
      </c>
      <c r="C895" s="16"/>
      <c r="D895" s="17">
        <f t="shared" si="54"/>
        <v>0</v>
      </c>
      <c r="E895" s="18">
        <f t="shared" si="52"/>
        <v>0</v>
      </c>
      <c r="F895" s="275"/>
      <c r="G895" s="21"/>
      <c r="H895" s="276">
        <f t="shared" si="55"/>
        <v>0</v>
      </c>
      <c r="I895" s="21">
        <f>D895*'Déscriptions des trades'!CK895</f>
        <v>0</v>
      </c>
      <c r="M895" s="4"/>
    </row>
    <row r="896" spans="1:13" s="3" customFormat="1" ht="13.2">
      <c r="A896" s="12">
        <v>892</v>
      </c>
      <c r="B896" s="148">
        <f t="shared" si="53"/>
        <v>0</v>
      </c>
      <c r="C896" s="16"/>
      <c r="D896" s="17">
        <f t="shared" si="54"/>
        <v>0</v>
      </c>
      <c r="E896" s="18">
        <f t="shared" si="52"/>
        <v>0</v>
      </c>
      <c r="F896" s="275"/>
      <c r="G896" s="21"/>
      <c r="H896" s="276">
        <f t="shared" si="55"/>
        <v>0</v>
      </c>
      <c r="I896" s="21">
        <f>D896*'Déscriptions des trades'!CK896</f>
        <v>0</v>
      </c>
      <c r="M896" s="4"/>
    </row>
    <row r="897" spans="1:13" s="3" customFormat="1" ht="13.2">
      <c r="A897" s="12">
        <v>893</v>
      </c>
      <c r="B897" s="148">
        <f t="shared" si="53"/>
        <v>0</v>
      </c>
      <c r="C897" s="16"/>
      <c r="D897" s="17">
        <f t="shared" si="54"/>
        <v>0</v>
      </c>
      <c r="E897" s="18">
        <f t="shared" si="52"/>
        <v>0</v>
      </c>
      <c r="F897" s="275"/>
      <c r="G897" s="21"/>
      <c r="H897" s="276">
        <f t="shared" si="55"/>
        <v>0</v>
      </c>
      <c r="I897" s="21">
        <f>D897*'Déscriptions des trades'!CK897</f>
        <v>0</v>
      </c>
      <c r="M897" s="4"/>
    </row>
    <row r="898" spans="1:13" s="3" customFormat="1" ht="13.2">
      <c r="A898" s="12">
        <v>894</v>
      </c>
      <c r="B898" s="148">
        <f t="shared" si="53"/>
        <v>0</v>
      </c>
      <c r="C898" s="16"/>
      <c r="D898" s="17">
        <f t="shared" si="54"/>
        <v>0</v>
      </c>
      <c r="E898" s="18">
        <f t="shared" si="52"/>
        <v>0</v>
      </c>
      <c r="F898" s="275"/>
      <c r="G898" s="21"/>
      <c r="H898" s="276">
        <f t="shared" si="55"/>
        <v>0</v>
      </c>
      <c r="I898" s="21">
        <f>D898*'Déscriptions des trades'!CK898</f>
        <v>0</v>
      </c>
      <c r="M898" s="4"/>
    </row>
    <row r="899" spans="1:13" s="3" customFormat="1" ht="13.2">
      <c r="A899" s="12">
        <v>895</v>
      </c>
      <c r="B899" s="148">
        <f t="shared" si="53"/>
        <v>0</v>
      </c>
      <c r="C899" s="16"/>
      <c r="D899" s="17">
        <f t="shared" si="54"/>
        <v>0</v>
      </c>
      <c r="E899" s="18">
        <f t="shared" si="52"/>
        <v>0</v>
      </c>
      <c r="F899" s="275"/>
      <c r="G899" s="21"/>
      <c r="H899" s="276">
        <f t="shared" si="55"/>
        <v>0</v>
      </c>
      <c r="I899" s="21">
        <f>D899*'Déscriptions des trades'!CK899</f>
        <v>0</v>
      </c>
      <c r="M899" s="4"/>
    </row>
    <row r="900" spans="1:13" s="3" customFormat="1" ht="13.2">
      <c r="A900" s="12">
        <v>896</v>
      </c>
      <c r="B900" s="148">
        <f t="shared" si="53"/>
        <v>0</v>
      </c>
      <c r="C900" s="16"/>
      <c r="D900" s="17">
        <f t="shared" si="54"/>
        <v>0</v>
      </c>
      <c r="E900" s="18">
        <f t="shared" si="52"/>
        <v>0</v>
      </c>
      <c r="F900" s="275"/>
      <c r="G900" s="21"/>
      <c r="H900" s="276">
        <f t="shared" si="55"/>
        <v>0</v>
      </c>
      <c r="I900" s="21">
        <f>D900*'Déscriptions des trades'!CK900</f>
        <v>0</v>
      </c>
      <c r="M900" s="4"/>
    </row>
    <row r="901" spans="1:13" s="3" customFormat="1" ht="13.2">
      <c r="A901" s="12">
        <v>897</v>
      </c>
      <c r="B901" s="148">
        <f t="shared" si="53"/>
        <v>0</v>
      </c>
      <c r="C901" s="16"/>
      <c r="D901" s="17">
        <f t="shared" si="54"/>
        <v>0</v>
      </c>
      <c r="E901" s="18">
        <f t="shared" ref="E901:E964" si="56">B901*D901</f>
        <v>0</v>
      </c>
      <c r="F901" s="275"/>
      <c r="G901" s="21"/>
      <c r="H901" s="276">
        <f t="shared" si="55"/>
        <v>0</v>
      </c>
      <c r="I901" s="21">
        <f>D901*'Déscriptions des trades'!CK901</f>
        <v>0</v>
      </c>
      <c r="M901" s="4"/>
    </row>
    <row r="902" spans="1:13" s="3" customFormat="1" ht="13.2">
      <c r="A902" s="12">
        <v>898</v>
      </c>
      <c r="B902" s="148">
        <f t="shared" ref="B902:B965" si="57">E901+B901</f>
        <v>0</v>
      </c>
      <c r="C902" s="16"/>
      <c r="D902" s="17">
        <f t="shared" ref="D902:D965" si="58">D901</f>
        <v>0</v>
      </c>
      <c r="E902" s="18">
        <f t="shared" si="56"/>
        <v>0</v>
      </c>
      <c r="F902" s="275"/>
      <c r="G902" s="21"/>
      <c r="H902" s="276">
        <f t="shared" ref="H902:H965" si="59">H901</f>
        <v>0</v>
      </c>
      <c r="I902" s="21">
        <f>D902*'Déscriptions des trades'!CK902</f>
        <v>0</v>
      </c>
      <c r="M902" s="4"/>
    </row>
    <row r="903" spans="1:13" s="3" customFormat="1" ht="13.2">
      <c r="A903" s="12">
        <v>899</v>
      </c>
      <c r="B903" s="148">
        <f t="shared" si="57"/>
        <v>0</v>
      </c>
      <c r="C903" s="16"/>
      <c r="D903" s="17">
        <f t="shared" si="58"/>
        <v>0</v>
      </c>
      <c r="E903" s="18">
        <f t="shared" si="56"/>
        <v>0</v>
      </c>
      <c r="F903" s="275"/>
      <c r="G903" s="21"/>
      <c r="H903" s="276">
        <f t="shared" si="59"/>
        <v>0</v>
      </c>
      <c r="I903" s="21">
        <f>D903*'Déscriptions des trades'!CK903</f>
        <v>0</v>
      </c>
      <c r="M903" s="4"/>
    </row>
    <row r="904" spans="1:13" s="3" customFormat="1" ht="13.2">
      <c r="A904" s="12">
        <v>900</v>
      </c>
      <c r="B904" s="148">
        <f t="shared" si="57"/>
        <v>0</v>
      </c>
      <c r="C904" s="16"/>
      <c r="D904" s="17">
        <f t="shared" si="58"/>
        <v>0</v>
      </c>
      <c r="E904" s="18">
        <f t="shared" si="56"/>
        <v>0</v>
      </c>
      <c r="F904" s="275"/>
      <c r="G904" s="21"/>
      <c r="H904" s="276">
        <f t="shared" si="59"/>
        <v>0</v>
      </c>
      <c r="I904" s="21">
        <f>D904*'Déscriptions des trades'!CK904</f>
        <v>0</v>
      </c>
      <c r="M904" s="4"/>
    </row>
    <row r="905" spans="1:13" s="3" customFormat="1" ht="13.2">
      <c r="A905" s="12">
        <v>901</v>
      </c>
      <c r="B905" s="148">
        <f t="shared" si="57"/>
        <v>0</v>
      </c>
      <c r="C905" s="16"/>
      <c r="D905" s="17">
        <f t="shared" si="58"/>
        <v>0</v>
      </c>
      <c r="E905" s="18">
        <f t="shared" si="56"/>
        <v>0</v>
      </c>
      <c r="F905" s="275"/>
      <c r="G905" s="21"/>
      <c r="H905" s="276">
        <f t="shared" si="59"/>
        <v>0</v>
      </c>
      <c r="I905" s="21">
        <f>D905*'Déscriptions des trades'!CK905</f>
        <v>0</v>
      </c>
      <c r="M905" s="4"/>
    </row>
    <row r="906" spans="1:13" s="3" customFormat="1" ht="13.2">
      <c r="A906" s="12">
        <v>902</v>
      </c>
      <c r="B906" s="148">
        <f t="shared" si="57"/>
        <v>0</v>
      </c>
      <c r="C906" s="16"/>
      <c r="D906" s="17">
        <f t="shared" si="58"/>
        <v>0</v>
      </c>
      <c r="E906" s="18">
        <f t="shared" si="56"/>
        <v>0</v>
      </c>
      <c r="F906" s="275"/>
      <c r="G906" s="21"/>
      <c r="H906" s="276">
        <f t="shared" si="59"/>
        <v>0</v>
      </c>
      <c r="I906" s="21">
        <f>D906*'Déscriptions des trades'!CK906</f>
        <v>0</v>
      </c>
      <c r="M906" s="4"/>
    </row>
    <row r="907" spans="1:13" s="3" customFormat="1" ht="13.2">
      <c r="A907" s="12">
        <v>903</v>
      </c>
      <c r="B907" s="148">
        <f t="shared" si="57"/>
        <v>0</v>
      </c>
      <c r="C907" s="16"/>
      <c r="D907" s="17">
        <f t="shared" si="58"/>
        <v>0</v>
      </c>
      <c r="E907" s="18">
        <f t="shared" si="56"/>
        <v>0</v>
      </c>
      <c r="F907" s="275"/>
      <c r="G907" s="21"/>
      <c r="H907" s="276">
        <f t="shared" si="59"/>
        <v>0</v>
      </c>
      <c r="I907" s="21">
        <f>D907*'Déscriptions des trades'!CK907</f>
        <v>0</v>
      </c>
      <c r="M907" s="4"/>
    </row>
    <row r="908" spans="1:13" s="3" customFormat="1" ht="13.2">
      <c r="A908" s="12">
        <v>904</v>
      </c>
      <c r="B908" s="148">
        <f t="shared" si="57"/>
        <v>0</v>
      </c>
      <c r="C908" s="16"/>
      <c r="D908" s="17">
        <f t="shared" si="58"/>
        <v>0</v>
      </c>
      <c r="E908" s="18">
        <f t="shared" si="56"/>
        <v>0</v>
      </c>
      <c r="F908" s="275"/>
      <c r="G908" s="21"/>
      <c r="H908" s="276">
        <f t="shared" si="59"/>
        <v>0</v>
      </c>
      <c r="I908" s="21">
        <f>D908*'Déscriptions des trades'!CK908</f>
        <v>0</v>
      </c>
      <c r="M908" s="4"/>
    </row>
    <row r="909" spans="1:13" s="3" customFormat="1" ht="13.2">
      <c r="A909" s="12">
        <v>905</v>
      </c>
      <c r="B909" s="148">
        <f t="shared" si="57"/>
        <v>0</v>
      </c>
      <c r="C909" s="16"/>
      <c r="D909" s="17">
        <f t="shared" si="58"/>
        <v>0</v>
      </c>
      <c r="E909" s="18">
        <f t="shared" si="56"/>
        <v>0</v>
      </c>
      <c r="F909" s="275"/>
      <c r="G909" s="21"/>
      <c r="H909" s="276">
        <f t="shared" si="59"/>
        <v>0</v>
      </c>
      <c r="I909" s="21">
        <f>D909*'Déscriptions des trades'!CK909</f>
        <v>0</v>
      </c>
      <c r="M909" s="4"/>
    </row>
    <row r="910" spans="1:13" s="3" customFormat="1" ht="13.2">
      <c r="A910" s="12">
        <v>906</v>
      </c>
      <c r="B910" s="148">
        <f t="shared" si="57"/>
        <v>0</v>
      </c>
      <c r="C910" s="16"/>
      <c r="D910" s="17">
        <f t="shared" si="58"/>
        <v>0</v>
      </c>
      <c r="E910" s="18">
        <f t="shared" si="56"/>
        <v>0</v>
      </c>
      <c r="F910" s="275"/>
      <c r="G910" s="21"/>
      <c r="H910" s="276">
        <f t="shared" si="59"/>
        <v>0</v>
      </c>
      <c r="I910" s="21">
        <f>D910*'Déscriptions des trades'!CK910</f>
        <v>0</v>
      </c>
      <c r="M910" s="4"/>
    </row>
    <row r="911" spans="1:13" s="3" customFormat="1" ht="13.2">
      <c r="A911" s="12">
        <v>907</v>
      </c>
      <c r="B911" s="148">
        <f t="shared" si="57"/>
        <v>0</v>
      </c>
      <c r="C911" s="16"/>
      <c r="D911" s="17">
        <f t="shared" si="58"/>
        <v>0</v>
      </c>
      <c r="E911" s="18">
        <f t="shared" si="56"/>
        <v>0</v>
      </c>
      <c r="F911" s="275"/>
      <c r="G911" s="21"/>
      <c r="H911" s="276">
        <f t="shared" si="59"/>
        <v>0</v>
      </c>
      <c r="I911" s="21">
        <f>D911*'Déscriptions des trades'!CK911</f>
        <v>0</v>
      </c>
      <c r="M911" s="4"/>
    </row>
    <row r="912" spans="1:13" s="3" customFormat="1" ht="13.2">
      <c r="A912" s="12">
        <v>908</v>
      </c>
      <c r="B912" s="148">
        <f t="shared" si="57"/>
        <v>0</v>
      </c>
      <c r="C912" s="16"/>
      <c r="D912" s="17">
        <f t="shared" si="58"/>
        <v>0</v>
      </c>
      <c r="E912" s="18">
        <f t="shared" si="56"/>
        <v>0</v>
      </c>
      <c r="F912" s="275"/>
      <c r="G912" s="21"/>
      <c r="H912" s="276">
        <f t="shared" si="59"/>
        <v>0</v>
      </c>
      <c r="I912" s="21">
        <f>D912*'Déscriptions des trades'!CK912</f>
        <v>0</v>
      </c>
      <c r="M912" s="4"/>
    </row>
    <row r="913" spans="1:13" s="3" customFormat="1" ht="13.2">
      <c r="A913" s="12">
        <v>909</v>
      </c>
      <c r="B913" s="148">
        <f t="shared" si="57"/>
        <v>0</v>
      </c>
      <c r="C913" s="16"/>
      <c r="D913" s="17">
        <f t="shared" si="58"/>
        <v>0</v>
      </c>
      <c r="E913" s="18">
        <f t="shared" si="56"/>
        <v>0</v>
      </c>
      <c r="F913" s="275"/>
      <c r="G913" s="21"/>
      <c r="H913" s="276">
        <f t="shared" si="59"/>
        <v>0</v>
      </c>
      <c r="I913" s="21">
        <f>D913*'Déscriptions des trades'!CK913</f>
        <v>0</v>
      </c>
      <c r="M913" s="4"/>
    </row>
    <row r="914" spans="1:13" s="3" customFormat="1" ht="13.2">
      <c r="A914" s="12">
        <v>910</v>
      </c>
      <c r="B914" s="148">
        <f t="shared" si="57"/>
        <v>0</v>
      </c>
      <c r="C914" s="16"/>
      <c r="D914" s="17">
        <f t="shared" si="58"/>
        <v>0</v>
      </c>
      <c r="E914" s="18">
        <f t="shared" si="56"/>
        <v>0</v>
      </c>
      <c r="F914" s="275"/>
      <c r="G914" s="21"/>
      <c r="H914" s="276">
        <f t="shared" si="59"/>
        <v>0</v>
      </c>
      <c r="I914" s="21">
        <f>D914*'Déscriptions des trades'!CK914</f>
        <v>0</v>
      </c>
      <c r="M914" s="4"/>
    </row>
    <row r="915" spans="1:13" s="3" customFormat="1" ht="13.2">
      <c r="A915" s="12">
        <v>911</v>
      </c>
      <c r="B915" s="148">
        <f t="shared" si="57"/>
        <v>0</v>
      </c>
      <c r="C915" s="16"/>
      <c r="D915" s="17">
        <f t="shared" si="58"/>
        <v>0</v>
      </c>
      <c r="E915" s="18">
        <f t="shared" si="56"/>
        <v>0</v>
      </c>
      <c r="F915" s="275"/>
      <c r="G915" s="21"/>
      <c r="H915" s="276">
        <f t="shared" si="59"/>
        <v>0</v>
      </c>
      <c r="I915" s="21">
        <f>D915*'Déscriptions des trades'!CK915</f>
        <v>0</v>
      </c>
      <c r="M915" s="4"/>
    </row>
    <row r="916" spans="1:13" s="3" customFormat="1" ht="13.2">
      <c r="A916" s="12">
        <v>912</v>
      </c>
      <c r="B916" s="148">
        <f t="shared" si="57"/>
        <v>0</v>
      </c>
      <c r="C916" s="16"/>
      <c r="D916" s="17">
        <f t="shared" si="58"/>
        <v>0</v>
      </c>
      <c r="E916" s="18">
        <f t="shared" si="56"/>
        <v>0</v>
      </c>
      <c r="F916" s="275"/>
      <c r="G916" s="21"/>
      <c r="H916" s="276">
        <f t="shared" si="59"/>
        <v>0</v>
      </c>
      <c r="I916" s="21">
        <f>D916*'Déscriptions des trades'!CK916</f>
        <v>0</v>
      </c>
      <c r="M916" s="4"/>
    </row>
    <row r="917" spans="1:13" s="3" customFormat="1" ht="13.2">
      <c r="A917" s="12">
        <v>913</v>
      </c>
      <c r="B917" s="148">
        <f t="shared" si="57"/>
        <v>0</v>
      </c>
      <c r="C917" s="16"/>
      <c r="D917" s="17">
        <f t="shared" si="58"/>
        <v>0</v>
      </c>
      <c r="E917" s="18">
        <f t="shared" si="56"/>
        <v>0</v>
      </c>
      <c r="F917" s="275"/>
      <c r="G917" s="21"/>
      <c r="H917" s="276">
        <f t="shared" si="59"/>
        <v>0</v>
      </c>
      <c r="I917" s="21">
        <f>D917*'Déscriptions des trades'!CK917</f>
        <v>0</v>
      </c>
      <c r="M917" s="4"/>
    </row>
    <row r="918" spans="1:13" s="3" customFormat="1" ht="13.2">
      <c r="A918" s="12">
        <v>914</v>
      </c>
      <c r="B918" s="148">
        <f t="shared" si="57"/>
        <v>0</v>
      </c>
      <c r="C918" s="16"/>
      <c r="D918" s="17">
        <f t="shared" si="58"/>
        <v>0</v>
      </c>
      <c r="E918" s="18">
        <f t="shared" si="56"/>
        <v>0</v>
      </c>
      <c r="F918" s="275"/>
      <c r="G918" s="21"/>
      <c r="H918" s="276">
        <f t="shared" si="59"/>
        <v>0</v>
      </c>
      <c r="I918" s="21">
        <f>D918*'Déscriptions des trades'!CK918</f>
        <v>0</v>
      </c>
      <c r="M918" s="4"/>
    </row>
    <row r="919" spans="1:13" s="3" customFormat="1" ht="13.2">
      <c r="A919" s="12">
        <v>915</v>
      </c>
      <c r="B919" s="148">
        <f t="shared" si="57"/>
        <v>0</v>
      </c>
      <c r="C919" s="16"/>
      <c r="D919" s="17">
        <f t="shared" si="58"/>
        <v>0</v>
      </c>
      <c r="E919" s="18">
        <f t="shared" si="56"/>
        <v>0</v>
      </c>
      <c r="F919" s="275"/>
      <c r="G919" s="21"/>
      <c r="H919" s="276">
        <f t="shared" si="59"/>
        <v>0</v>
      </c>
      <c r="I919" s="21">
        <f>D919*'Déscriptions des trades'!CK919</f>
        <v>0</v>
      </c>
      <c r="M919" s="4"/>
    </row>
    <row r="920" spans="1:13" s="3" customFormat="1" ht="13.2">
      <c r="A920" s="12">
        <v>916</v>
      </c>
      <c r="B920" s="148">
        <f t="shared" si="57"/>
        <v>0</v>
      </c>
      <c r="C920" s="16"/>
      <c r="D920" s="17">
        <f t="shared" si="58"/>
        <v>0</v>
      </c>
      <c r="E920" s="18">
        <f t="shared" si="56"/>
        <v>0</v>
      </c>
      <c r="F920" s="275"/>
      <c r="G920" s="21"/>
      <c r="H920" s="276">
        <f t="shared" si="59"/>
        <v>0</v>
      </c>
      <c r="I920" s="21">
        <f>D920*'Déscriptions des trades'!CK920</f>
        <v>0</v>
      </c>
      <c r="M920" s="4"/>
    </row>
    <row r="921" spans="1:13" s="3" customFormat="1" ht="13.2">
      <c r="A921" s="12">
        <v>917</v>
      </c>
      <c r="B921" s="148">
        <f t="shared" si="57"/>
        <v>0</v>
      </c>
      <c r="C921" s="16"/>
      <c r="D921" s="17">
        <f t="shared" si="58"/>
        <v>0</v>
      </c>
      <c r="E921" s="18">
        <f t="shared" si="56"/>
        <v>0</v>
      </c>
      <c r="F921" s="275"/>
      <c r="G921" s="21"/>
      <c r="H921" s="276">
        <f t="shared" si="59"/>
        <v>0</v>
      </c>
      <c r="I921" s="21">
        <f>D921*'Déscriptions des trades'!CK921</f>
        <v>0</v>
      </c>
      <c r="M921" s="4"/>
    </row>
    <row r="922" spans="1:13" s="3" customFormat="1" ht="13.2">
      <c r="A922" s="12">
        <v>918</v>
      </c>
      <c r="B922" s="148">
        <f t="shared" si="57"/>
        <v>0</v>
      </c>
      <c r="C922" s="16"/>
      <c r="D922" s="17">
        <f t="shared" si="58"/>
        <v>0</v>
      </c>
      <c r="E922" s="18">
        <f t="shared" si="56"/>
        <v>0</v>
      </c>
      <c r="F922" s="275"/>
      <c r="G922" s="21"/>
      <c r="H922" s="276">
        <f t="shared" si="59"/>
        <v>0</v>
      </c>
      <c r="I922" s="21">
        <f>D922*'Déscriptions des trades'!CK922</f>
        <v>0</v>
      </c>
      <c r="M922" s="4"/>
    </row>
    <row r="923" spans="1:13" s="3" customFormat="1" ht="13.2">
      <c r="A923" s="12">
        <v>919</v>
      </c>
      <c r="B923" s="148">
        <f t="shared" si="57"/>
        <v>0</v>
      </c>
      <c r="C923" s="16"/>
      <c r="D923" s="17">
        <f t="shared" si="58"/>
        <v>0</v>
      </c>
      <c r="E923" s="18">
        <f t="shared" si="56"/>
        <v>0</v>
      </c>
      <c r="F923" s="275"/>
      <c r="G923" s="21"/>
      <c r="H923" s="276">
        <f t="shared" si="59"/>
        <v>0</v>
      </c>
      <c r="I923" s="21">
        <f>D923*'Déscriptions des trades'!CK923</f>
        <v>0</v>
      </c>
      <c r="M923" s="4"/>
    </row>
    <row r="924" spans="1:13" s="3" customFormat="1" ht="13.2">
      <c r="A924" s="12">
        <v>920</v>
      </c>
      <c r="B924" s="148">
        <f t="shared" si="57"/>
        <v>0</v>
      </c>
      <c r="C924" s="16"/>
      <c r="D924" s="17">
        <f t="shared" si="58"/>
        <v>0</v>
      </c>
      <c r="E924" s="18">
        <f t="shared" si="56"/>
        <v>0</v>
      </c>
      <c r="F924" s="275"/>
      <c r="G924" s="21"/>
      <c r="H924" s="276">
        <f t="shared" si="59"/>
        <v>0</v>
      </c>
      <c r="I924" s="21">
        <f>D924*'Déscriptions des trades'!CK924</f>
        <v>0</v>
      </c>
      <c r="M924" s="4"/>
    </row>
    <row r="925" spans="1:13" s="3" customFormat="1" ht="13.2">
      <c r="A925" s="12">
        <v>921</v>
      </c>
      <c r="B925" s="148">
        <f t="shared" si="57"/>
        <v>0</v>
      </c>
      <c r="C925" s="16"/>
      <c r="D925" s="17">
        <f t="shared" si="58"/>
        <v>0</v>
      </c>
      <c r="E925" s="18">
        <f t="shared" si="56"/>
        <v>0</v>
      </c>
      <c r="F925" s="275"/>
      <c r="G925" s="21"/>
      <c r="H925" s="276">
        <f t="shared" si="59"/>
        <v>0</v>
      </c>
      <c r="I925" s="21">
        <f>D925*'Déscriptions des trades'!CK925</f>
        <v>0</v>
      </c>
      <c r="M925" s="4"/>
    </row>
    <row r="926" spans="1:13" s="3" customFormat="1" ht="13.2">
      <c r="A926" s="12">
        <v>922</v>
      </c>
      <c r="B926" s="148">
        <f t="shared" si="57"/>
        <v>0</v>
      </c>
      <c r="C926" s="16"/>
      <c r="D926" s="17">
        <f t="shared" si="58"/>
        <v>0</v>
      </c>
      <c r="E926" s="18">
        <f t="shared" si="56"/>
        <v>0</v>
      </c>
      <c r="F926" s="275"/>
      <c r="G926" s="21"/>
      <c r="H926" s="276">
        <f t="shared" si="59"/>
        <v>0</v>
      </c>
      <c r="I926" s="21">
        <f>D926*'Déscriptions des trades'!CK926</f>
        <v>0</v>
      </c>
      <c r="M926" s="4"/>
    </row>
    <row r="927" spans="1:13" s="3" customFormat="1" ht="13.2">
      <c r="A927" s="12">
        <v>923</v>
      </c>
      <c r="B927" s="148">
        <f t="shared" si="57"/>
        <v>0</v>
      </c>
      <c r="C927" s="16"/>
      <c r="D927" s="17">
        <f t="shared" si="58"/>
        <v>0</v>
      </c>
      <c r="E927" s="18">
        <f t="shared" si="56"/>
        <v>0</v>
      </c>
      <c r="F927" s="275"/>
      <c r="G927" s="21"/>
      <c r="H927" s="276">
        <f t="shared" si="59"/>
        <v>0</v>
      </c>
      <c r="I927" s="21">
        <f>D927*'Déscriptions des trades'!CK927</f>
        <v>0</v>
      </c>
      <c r="M927" s="4"/>
    </row>
    <row r="928" spans="1:13" s="3" customFormat="1" ht="13.2">
      <c r="A928" s="12">
        <v>924</v>
      </c>
      <c r="B928" s="148">
        <f t="shared" si="57"/>
        <v>0</v>
      </c>
      <c r="C928" s="16"/>
      <c r="D928" s="17">
        <f t="shared" si="58"/>
        <v>0</v>
      </c>
      <c r="E928" s="18">
        <f t="shared" si="56"/>
        <v>0</v>
      </c>
      <c r="F928" s="275"/>
      <c r="G928" s="21"/>
      <c r="H928" s="276">
        <f t="shared" si="59"/>
        <v>0</v>
      </c>
      <c r="I928" s="21">
        <f>D928*'Déscriptions des trades'!CK928</f>
        <v>0</v>
      </c>
      <c r="M928" s="4"/>
    </row>
    <row r="929" spans="1:13" s="3" customFormat="1" ht="13.2">
      <c r="A929" s="12">
        <v>925</v>
      </c>
      <c r="B929" s="148">
        <f t="shared" si="57"/>
        <v>0</v>
      </c>
      <c r="C929" s="16"/>
      <c r="D929" s="17">
        <f t="shared" si="58"/>
        <v>0</v>
      </c>
      <c r="E929" s="18">
        <f t="shared" si="56"/>
        <v>0</v>
      </c>
      <c r="F929" s="275"/>
      <c r="G929" s="21"/>
      <c r="H929" s="276">
        <f t="shared" si="59"/>
        <v>0</v>
      </c>
      <c r="I929" s="21">
        <f>D929*'Déscriptions des trades'!CK929</f>
        <v>0</v>
      </c>
      <c r="M929" s="4"/>
    </row>
    <row r="930" spans="1:13" s="3" customFormat="1" ht="13.2">
      <c r="A930" s="12">
        <v>926</v>
      </c>
      <c r="B930" s="148">
        <f t="shared" si="57"/>
        <v>0</v>
      </c>
      <c r="C930" s="16"/>
      <c r="D930" s="17">
        <f t="shared" si="58"/>
        <v>0</v>
      </c>
      <c r="E930" s="18">
        <f t="shared" si="56"/>
        <v>0</v>
      </c>
      <c r="F930" s="275"/>
      <c r="G930" s="21"/>
      <c r="H930" s="276">
        <f t="shared" si="59"/>
        <v>0</v>
      </c>
      <c r="I930" s="21">
        <f>D930*'Déscriptions des trades'!CK930</f>
        <v>0</v>
      </c>
      <c r="M930" s="4"/>
    </row>
    <row r="931" spans="1:13" s="3" customFormat="1" ht="13.2">
      <c r="A931" s="12">
        <v>927</v>
      </c>
      <c r="B931" s="148">
        <f t="shared" si="57"/>
        <v>0</v>
      </c>
      <c r="C931" s="16"/>
      <c r="D931" s="17">
        <f t="shared" si="58"/>
        <v>0</v>
      </c>
      <c r="E931" s="18">
        <f t="shared" si="56"/>
        <v>0</v>
      </c>
      <c r="F931" s="275"/>
      <c r="G931" s="21"/>
      <c r="H931" s="276">
        <f t="shared" si="59"/>
        <v>0</v>
      </c>
      <c r="I931" s="21">
        <f>D931*'Déscriptions des trades'!CK931</f>
        <v>0</v>
      </c>
      <c r="M931" s="4"/>
    </row>
    <row r="932" spans="1:13" s="3" customFormat="1" ht="13.2">
      <c r="A932" s="12">
        <v>928</v>
      </c>
      <c r="B932" s="148">
        <f t="shared" si="57"/>
        <v>0</v>
      </c>
      <c r="C932" s="16"/>
      <c r="D932" s="17">
        <f t="shared" si="58"/>
        <v>0</v>
      </c>
      <c r="E932" s="18">
        <f t="shared" si="56"/>
        <v>0</v>
      </c>
      <c r="F932" s="275"/>
      <c r="G932" s="21"/>
      <c r="H932" s="276">
        <f t="shared" si="59"/>
        <v>0</v>
      </c>
      <c r="I932" s="21">
        <f>D932*'Déscriptions des trades'!CK932</f>
        <v>0</v>
      </c>
      <c r="M932" s="4"/>
    </row>
    <row r="933" spans="1:13" s="3" customFormat="1" ht="13.2">
      <c r="A933" s="12">
        <v>929</v>
      </c>
      <c r="B933" s="148">
        <f t="shared" si="57"/>
        <v>0</v>
      </c>
      <c r="C933" s="16"/>
      <c r="D933" s="17">
        <f t="shared" si="58"/>
        <v>0</v>
      </c>
      <c r="E933" s="18">
        <f t="shared" si="56"/>
        <v>0</v>
      </c>
      <c r="F933" s="275"/>
      <c r="G933" s="21"/>
      <c r="H933" s="276">
        <f t="shared" si="59"/>
        <v>0</v>
      </c>
      <c r="I933" s="21">
        <f>D933*'Déscriptions des trades'!CK933</f>
        <v>0</v>
      </c>
      <c r="M933" s="4"/>
    </row>
    <row r="934" spans="1:13" s="3" customFormat="1" ht="13.2">
      <c r="A934" s="12">
        <v>930</v>
      </c>
      <c r="B934" s="148">
        <f t="shared" si="57"/>
        <v>0</v>
      </c>
      <c r="C934" s="16"/>
      <c r="D934" s="17">
        <f t="shared" si="58"/>
        <v>0</v>
      </c>
      <c r="E934" s="18">
        <f t="shared" si="56"/>
        <v>0</v>
      </c>
      <c r="F934" s="275"/>
      <c r="G934" s="21"/>
      <c r="H934" s="276">
        <f t="shared" si="59"/>
        <v>0</v>
      </c>
      <c r="I934" s="21">
        <f>D934*'Déscriptions des trades'!CK934</f>
        <v>0</v>
      </c>
      <c r="M934" s="4"/>
    </row>
    <row r="935" spans="1:13" s="3" customFormat="1" ht="13.2">
      <c r="A935" s="12">
        <v>931</v>
      </c>
      <c r="B935" s="148">
        <f t="shared" si="57"/>
        <v>0</v>
      </c>
      <c r="C935" s="16"/>
      <c r="D935" s="17">
        <f t="shared" si="58"/>
        <v>0</v>
      </c>
      <c r="E935" s="18">
        <f t="shared" si="56"/>
        <v>0</v>
      </c>
      <c r="F935" s="275"/>
      <c r="G935" s="21"/>
      <c r="H935" s="276">
        <f t="shared" si="59"/>
        <v>0</v>
      </c>
      <c r="I935" s="21">
        <f>D935*'Déscriptions des trades'!CK935</f>
        <v>0</v>
      </c>
      <c r="M935" s="4"/>
    </row>
    <row r="936" spans="1:13" s="3" customFormat="1" ht="13.2">
      <c r="A936" s="12">
        <v>932</v>
      </c>
      <c r="B936" s="148">
        <f t="shared" si="57"/>
        <v>0</v>
      </c>
      <c r="C936" s="16"/>
      <c r="D936" s="17">
        <f t="shared" si="58"/>
        <v>0</v>
      </c>
      <c r="E936" s="18">
        <f t="shared" si="56"/>
        <v>0</v>
      </c>
      <c r="F936" s="275"/>
      <c r="G936" s="21"/>
      <c r="H936" s="276">
        <f t="shared" si="59"/>
        <v>0</v>
      </c>
      <c r="I936" s="21">
        <f>D936*'Déscriptions des trades'!CK936</f>
        <v>0</v>
      </c>
      <c r="M936" s="4"/>
    </row>
    <row r="937" spans="1:13" s="3" customFormat="1" ht="13.2">
      <c r="A937" s="12">
        <v>933</v>
      </c>
      <c r="B937" s="148">
        <f t="shared" si="57"/>
        <v>0</v>
      </c>
      <c r="C937" s="16"/>
      <c r="D937" s="17">
        <f t="shared" si="58"/>
        <v>0</v>
      </c>
      <c r="E937" s="18">
        <f t="shared" si="56"/>
        <v>0</v>
      </c>
      <c r="F937" s="275"/>
      <c r="G937" s="21"/>
      <c r="H937" s="276">
        <f t="shared" si="59"/>
        <v>0</v>
      </c>
      <c r="I937" s="21">
        <f>D937*'Déscriptions des trades'!CK937</f>
        <v>0</v>
      </c>
      <c r="M937" s="4"/>
    </row>
    <row r="938" spans="1:13" s="3" customFormat="1" ht="13.2">
      <c r="A938" s="12">
        <v>934</v>
      </c>
      <c r="B938" s="148">
        <f t="shared" si="57"/>
        <v>0</v>
      </c>
      <c r="C938" s="16"/>
      <c r="D938" s="17">
        <f t="shared" si="58"/>
        <v>0</v>
      </c>
      <c r="E938" s="18">
        <f t="shared" si="56"/>
        <v>0</v>
      </c>
      <c r="F938" s="275"/>
      <c r="G938" s="21"/>
      <c r="H938" s="276">
        <f t="shared" si="59"/>
        <v>0</v>
      </c>
      <c r="I938" s="21">
        <f>D938*'Déscriptions des trades'!CK938</f>
        <v>0</v>
      </c>
      <c r="M938" s="4"/>
    </row>
    <row r="939" spans="1:13" s="3" customFormat="1" ht="13.2">
      <c r="A939" s="12">
        <v>935</v>
      </c>
      <c r="B939" s="148">
        <f t="shared" si="57"/>
        <v>0</v>
      </c>
      <c r="C939" s="16"/>
      <c r="D939" s="17">
        <f t="shared" si="58"/>
        <v>0</v>
      </c>
      <c r="E939" s="18">
        <f t="shared" si="56"/>
        <v>0</v>
      </c>
      <c r="F939" s="275"/>
      <c r="G939" s="21"/>
      <c r="H939" s="276">
        <f t="shared" si="59"/>
        <v>0</v>
      </c>
      <c r="I939" s="21">
        <f>D939*'Déscriptions des trades'!CK939</f>
        <v>0</v>
      </c>
      <c r="M939" s="4"/>
    </row>
    <row r="940" spans="1:13" s="3" customFormat="1" ht="13.2">
      <c r="A940" s="12">
        <v>936</v>
      </c>
      <c r="B940" s="148">
        <f t="shared" si="57"/>
        <v>0</v>
      </c>
      <c r="C940" s="16"/>
      <c r="D940" s="17">
        <f t="shared" si="58"/>
        <v>0</v>
      </c>
      <c r="E940" s="18">
        <f t="shared" si="56"/>
        <v>0</v>
      </c>
      <c r="F940" s="275"/>
      <c r="G940" s="21"/>
      <c r="H940" s="276">
        <f t="shared" si="59"/>
        <v>0</v>
      </c>
      <c r="I940" s="21">
        <f>D940*'Déscriptions des trades'!CK940</f>
        <v>0</v>
      </c>
      <c r="M940" s="4"/>
    </row>
    <row r="941" spans="1:13" s="3" customFormat="1" ht="13.2">
      <c r="A941" s="12">
        <v>937</v>
      </c>
      <c r="B941" s="148">
        <f t="shared" si="57"/>
        <v>0</v>
      </c>
      <c r="C941" s="16"/>
      <c r="D941" s="17">
        <f t="shared" si="58"/>
        <v>0</v>
      </c>
      <c r="E941" s="18">
        <f t="shared" si="56"/>
        <v>0</v>
      </c>
      <c r="F941" s="275"/>
      <c r="G941" s="21"/>
      <c r="H941" s="276">
        <f t="shared" si="59"/>
        <v>0</v>
      </c>
      <c r="I941" s="21">
        <f>D941*'Déscriptions des trades'!CK941</f>
        <v>0</v>
      </c>
      <c r="M941" s="4"/>
    </row>
    <row r="942" spans="1:13" s="3" customFormat="1" ht="13.2">
      <c r="A942" s="12">
        <v>938</v>
      </c>
      <c r="B942" s="148">
        <f t="shared" si="57"/>
        <v>0</v>
      </c>
      <c r="C942" s="16"/>
      <c r="D942" s="17">
        <f t="shared" si="58"/>
        <v>0</v>
      </c>
      <c r="E942" s="18">
        <f t="shared" si="56"/>
        <v>0</v>
      </c>
      <c r="F942" s="275"/>
      <c r="G942" s="21"/>
      <c r="H942" s="276">
        <f t="shared" si="59"/>
        <v>0</v>
      </c>
      <c r="I942" s="21">
        <f>D942*'Déscriptions des trades'!CK942</f>
        <v>0</v>
      </c>
      <c r="M942" s="4"/>
    </row>
    <row r="943" spans="1:13" s="3" customFormat="1" ht="13.2">
      <c r="A943" s="12">
        <v>939</v>
      </c>
      <c r="B943" s="148">
        <f t="shared" si="57"/>
        <v>0</v>
      </c>
      <c r="C943" s="16"/>
      <c r="D943" s="17">
        <f t="shared" si="58"/>
        <v>0</v>
      </c>
      <c r="E943" s="18">
        <f t="shared" si="56"/>
        <v>0</v>
      </c>
      <c r="F943" s="275"/>
      <c r="G943" s="21"/>
      <c r="H943" s="276">
        <f t="shared" si="59"/>
        <v>0</v>
      </c>
      <c r="I943" s="21">
        <f>D943*'Déscriptions des trades'!CK943</f>
        <v>0</v>
      </c>
      <c r="M943" s="4"/>
    </row>
    <row r="944" spans="1:13" s="3" customFormat="1" ht="13.2">
      <c r="A944" s="12">
        <v>940</v>
      </c>
      <c r="B944" s="148">
        <f t="shared" si="57"/>
        <v>0</v>
      </c>
      <c r="C944" s="16"/>
      <c r="D944" s="17">
        <f t="shared" si="58"/>
        <v>0</v>
      </c>
      <c r="E944" s="18">
        <f t="shared" si="56"/>
        <v>0</v>
      </c>
      <c r="F944" s="275"/>
      <c r="G944" s="21"/>
      <c r="H944" s="276">
        <f t="shared" si="59"/>
        <v>0</v>
      </c>
      <c r="I944" s="21">
        <f>D944*'Déscriptions des trades'!CK944</f>
        <v>0</v>
      </c>
      <c r="M944" s="4"/>
    </row>
    <row r="945" spans="1:13" s="3" customFormat="1" ht="13.2">
      <c r="A945" s="12">
        <v>941</v>
      </c>
      <c r="B945" s="148">
        <f t="shared" si="57"/>
        <v>0</v>
      </c>
      <c r="C945" s="16"/>
      <c r="D945" s="17">
        <f t="shared" si="58"/>
        <v>0</v>
      </c>
      <c r="E945" s="18">
        <f t="shared" si="56"/>
        <v>0</v>
      </c>
      <c r="F945" s="275"/>
      <c r="G945" s="21"/>
      <c r="H945" s="276">
        <f t="shared" si="59"/>
        <v>0</v>
      </c>
      <c r="I945" s="21">
        <f>D945*'Déscriptions des trades'!CK945</f>
        <v>0</v>
      </c>
      <c r="M945" s="4"/>
    </row>
    <row r="946" spans="1:13" s="3" customFormat="1" ht="13.2">
      <c r="A946" s="12">
        <v>942</v>
      </c>
      <c r="B946" s="148">
        <f t="shared" si="57"/>
        <v>0</v>
      </c>
      <c r="C946" s="16"/>
      <c r="D946" s="17">
        <f t="shared" si="58"/>
        <v>0</v>
      </c>
      <c r="E946" s="18">
        <f t="shared" si="56"/>
        <v>0</v>
      </c>
      <c r="F946" s="275"/>
      <c r="G946" s="21"/>
      <c r="H946" s="276">
        <f t="shared" si="59"/>
        <v>0</v>
      </c>
      <c r="I946" s="21">
        <f>D946*'Déscriptions des trades'!CK946</f>
        <v>0</v>
      </c>
      <c r="M946" s="4"/>
    </row>
    <row r="947" spans="1:13" s="3" customFormat="1" ht="13.2">
      <c r="A947" s="12">
        <v>943</v>
      </c>
      <c r="B947" s="148">
        <f t="shared" si="57"/>
        <v>0</v>
      </c>
      <c r="C947" s="16"/>
      <c r="D947" s="17">
        <f t="shared" si="58"/>
        <v>0</v>
      </c>
      <c r="E947" s="18">
        <f t="shared" si="56"/>
        <v>0</v>
      </c>
      <c r="F947" s="275"/>
      <c r="G947" s="21"/>
      <c r="H947" s="276">
        <f t="shared" si="59"/>
        <v>0</v>
      </c>
      <c r="I947" s="21">
        <f>D947*'Déscriptions des trades'!CK947</f>
        <v>0</v>
      </c>
      <c r="M947" s="4"/>
    </row>
    <row r="948" spans="1:13" s="3" customFormat="1" ht="13.2">
      <c r="A948" s="12">
        <v>944</v>
      </c>
      <c r="B948" s="148">
        <f t="shared" si="57"/>
        <v>0</v>
      </c>
      <c r="C948" s="16"/>
      <c r="D948" s="17">
        <f t="shared" si="58"/>
        <v>0</v>
      </c>
      <c r="E948" s="18">
        <f t="shared" si="56"/>
        <v>0</v>
      </c>
      <c r="F948" s="275"/>
      <c r="G948" s="21"/>
      <c r="H948" s="276">
        <f t="shared" si="59"/>
        <v>0</v>
      </c>
      <c r="I948" s="21">
        <f>D948*'Déscriptions des trades'!CK948</f>
        <v>0</v>
      </c>
      <c r="M948" s="4"/>
    </row>
    <row r="949" spans="1:13" s="3" customFormat="1" ht="13.2">
      <c r="A949" s="12">
        <v>945</v>
      </c>
      <c r="B949" s="148">
        <f t="shared" si="57"/>
        <v>0</v>
      </c>
      <c r="C949" s="16"/>
      <c r="D949" s="17">
        <f t="shared" si="58"/>
        <v>0</v>
      </c>
      <c r="E949" s="18">
        <f t="shared" si="56"/>
        <v>0</v>
      </c>
      <c r="F949" s="275"/>
      <c r="G949" s="21"/>
      <c r="H949" s="276">
        <f t="shared" si="59"/>
        <v>0</v>
      </c>
      <c r="I949" s="21">
        <f>D949*'Déscriptions des trades'!CK949</f>
        <v>0</v>
      </c>
      <c r="M949" s="4"/>
    </row>
    <row r="950" spans="1:13" s="3" customFormat="1" ht="13.2">
      <c r="A950" s="12">
        <v>946</v>
      </c>
      <c r="B950" s="148">
        <f t="shared" si="57"/>
        <v>0</v>
      </c>
      <c r="C950" s="16"/>
      <c r="D950" s="17">
        <f t="shared" si="58"/>
        <v>0</v>
      </c>
      <c r="E950" s="18">
        <f t="shared" si="56"/>
        <v>0</v>
      </c>
      <c r="F950" s="275"/>
      <c r="G950" s="21"/>
      <c r="H950" s="276">
        <f t="shared" si="59"/>
        <v>0</v>
      </c>
      <c r="I950" s="21">
        <f>D950*'Déscriptions des trades'!CK950</f>
        <v>0</v>
      </c>
      <c r="M950" s="4"/>
    </row>
    <row r="951" spans="1:13" s="3" customFormat="1" ht="13.2">
      <c r="A951" s="12">
        <v>947</v>
      </c>
      <c r="B951" s="148">
        <f t="shared" si="57"/>
        <v>0</v>
      </c>
      <c r="C951" s="16"/>
      <c r="D951" s="17">
        <f t="shared" si="58"/>
        <v>0</v>
      </c>
      <c r="E951" s="18">
        <f t="shared" si="56"/>
        <v>0</v>
      </c>
      <c r="F951" s="275"/>
      <c r="G951" s="21"/>
      <c r="H951" s="276">
        <f t="shared" si="59"/>
        <v>0</v>
      </c>
      <c r="I951" s="21">
        <f>D951*'Déscriptions des trades'!CK951</f>
        <v>0</v>
      </c>
      <c r="M951" s="4"/>
    </row>
    <row r="952" spans="1:13" s="3" customFormat="1" ht="13.2">
      <c r="A952" s="12">
        <v>948</v>
      </c>
      <c r="B952" s="148">
        <f t="shared" si="57"/>
        <v>0</v>
      </c>
      <c r="C952" s="16"/>
      <c r="D952" s="17">
        <f t="shared" si="58"/>
        <v>0</v>
      </c>
      <c r="E952" s="18">
        <f t="shared" si="56"/>
        <v>0</v>
      </c>
      <c r="F952" s="275"/>
      <c r="G952" s="21"/>
      <c r="H952" s="276">
        <f t="shared" si="59"/>
        <v>0</v>
      </c>
      <c r="I952" s="21">
        <f>D952*'Déscriptions des trades'!CK952</f>
        <v>0</v>
      </c>
      <c r="M952" s="4"/>
    </row>
    <row r="953" spans="1:13" s="3" customFormat="1" ht="13.2">
      <c r="A953" s="12">
        <v>949</v>
      </c>
      <c r="B953" s="148">
        <f t="shared" si="57"/>
        <v>0</v>
      </c>
      <c r="C953" s="16"/>
      <c r="D953" s="17">
        <f t="shared" si="58"/>
        <v>0</v>
      </c>
      <c r="E953" s="18">
        <f t="shared" si="56"/>
        <v>0</v>
      </c>
      <c r="F953" s="275"/>
      <c r="G953" s="21"/>
      <c r="H953" s="276">
        <f t="shared" si="59"/>
        <v>0</v>
      </c>
      <c r="I953" s="21">
        <f>D953*'Déscriptions des trades'!CK953</f>
        <v>0</v>
      </c>
      <c r="M953" s="4"/>
    </row>
    <row r="954" spans="1:13" s="3" customFormat="1" ht="13.2">
      <c r="A954" s="12">
        <v>950</v>
      </c>
      <c r="B954" s="148">
        <f t="shared" si="57"/>
        <v>0</v>
      </c>
      <c r="C954" s="16"/>
      <c r="D954" s="17">
        <f t="shared" si="58"/>
        <v>0</v>
      </c>
      <c r="E954" s="18">
        <f t="shared" si="56"/>
        <v>0</v>
      </c>
      <c r="F954" s="275"/>
      <c r="G954" s="21"/>
      <c r="H954" s="276">
        <f t="shared" si="59"/>
        <v>0</v>
      </c>
      <c r="I954" s="21">
        <f>D954*'Déscriptions des trades'!CK954</f>
        <v>0</v>
      </c>
      <c r="M954" s="4"/>
    </row>
    <row r="955" spans="1:13" s="3" customFormat="1" ht="13.2">
      <c r="A955" s="12">
        <v>951</v>
      </c>
      <c r="B955" s="148">
        <f t="shared" si="57"/>
        <v>0</v>
      </c>
      <c r="C955" s="16"/>
      <c r="D955" s="17">
        <f t="shared" si="58"/>
        <v>0</v>
      </c>
      <c r="E955" s="18">
        <f t="shared" si="56"/>
        <v>0</v>
      </c>
      <c r="F955" s="275"/>
      <c r="G955" s="21"/>
      <c r="H955" s="276">
        <f t="shared" si="59"/>
        <v>0</v>
      </c>
      <c r="I955" s="21">
        <f>D955*'Déscriptions des trades'!CK955</f>
        <v>0</v>
      </c>
      <c r="M955" s="4"/>
    </row>
    <row r="956" spans="1:13" s="3" customFormat="1" ht="13.2">
      <c r="A956" s="12">
        <v>952</v>
      </c>
      <c r="B956" s="148">
        <f t="shared" si="57"/>
        <v>0</v>
      </c>
      <c r="C956" s="16"/>
      <c r="D956" s="17">
        <f t="shared" si="58"/>
        <v>0</v>
      </c>
      <c r="E956" s="18">
        <f t="shared" si="56"/>
        <v>0</v>
      </c>
      <c r="F956" s="275"/>
      <c r="G956" s="21"/>
      <c r="H956" s="276">
        <f t="shared" si="59"/>
        <v>0</v>
      </c>
      <c r="I956" s="21">
        <f>D956*'Déscriptions des trades'!CK956</f>
        <v>0</v>
      </c>
      <c r="M956" s="4"/>
    </row>
    <row r="957" spans="1:13" s="3" customFormat="1" ht="13.2">
      <c r="A957" s="12">
        <v>953</v>
      </c>
      <c r="B957" s="148">
        <f t="shared" si="57"/>
        <v>0</v>
      </c>
      <c r="C957" s="16"/>
      <c r="D957" s="17">
        <f t="shared" si="58"/>
        <v>0</v>
      </c>
      <c r="E957" s="18">
        <f t="shared" si="56"/>
        <v>0</v>
      </c>
      <c r="F957" s="275"/>
      <c r="G957" s="21"/>
      <c r="H957" s="276">
        <f t="shared" si="59"/>
        <v>0</v>
      </c>
      <c r="I957" s="21">
        <f>D957*'Déscriptions des trades'!CK957</f>
        <v>0</v>
      </c>
      <c r="M957" s="4"/>
    </row>
    <row r="958" spans="1:13" s="3" customFormat="1" ht="13.2">
      <c r="A958" s="12">
        <v>954</v>
      </c>
      <c r="B958" s="148">
        <f t="shared" si="57"/>
        <v>0</v>
      </c>
      <c r="C958" s="16"/>
      <c r="D958" s="17">
        <f t="shared" si="58"/>
        <v>0</v>
      </c>
      <c r="E958" s="18">
        <f t="shared" si="56"/>
        <v>0</v>
      </c>
      <c r="F958" s="275"/>
      <c r="G958" s="21"/>
      <c r="H958" s="276">
        <f t="shared" si="59"/>
        <v>0</v>
      </c>
      <c r="I958" s="21">
        <f>D958*'Déscriptions des trades'!CK958</f>
        <v>0</v>
      </c>
      <c r="M958" s="4"/>
    </row>
    <row r="959" spans="1:13" s="3" customFormat="1" ht="13.2">
      <c r="A959" s="12">
        <v>955</v>
      </c>
      <c r="B959" s="148">
        <f t="shared" si="57"/>
        <v>0</v>
      </c>
      <c r="C959" s="16"/>
      <c r="D959" s="17">
        <f t="shared" si="58"/>
        <v>0</v>
      </c>
      <c r="E959" s="18">
        <f t="shared" si="56"/>
        <v>0</v>
      </c>
      <c r="F959" s="275"/>
      <c r="G959" s="21"/>
      <c r="H959" s="276">
        <f t="shared" si="59"/>
        <v>0</v>
      </c>
      <c r="I959" s="21">
        <f>D959*'Déscriptions des trades'!CK959</f>
        <v>0</v>
      </c>
      <c r="M959" s="4"/>
    </row>
    <row r="960" spans="1:13" s="3" customFormat="1" ht="13.2">
      <c r="A960" s="12">
        <v>956</v>
      </c>
      <c r="B960" s="148">
        <f t="shared" si="57"/>
        <v>0</v>
      </c>
      <c r="C960" s="16"/>
      <c r="D960" s="17">
        <f t="shared" si="58"/>
        <v>0</v>
      </c>
      <c r="E960" s="18">
        <f t="shared" si="56"/>
        <v>0</v>
      </c>
      <c r="F960" s="275"/>
      <c r="G960" s="21"/>
      <c r="H960" s="276">
        <f t="shared" si="59"/>
        <v>0</v>
      </c>
      <c r="I960" s="21">
        <f>D960*'Déscriptions des trades'!CK960</f>
        <v>0</v>
      </c>
      <c r="M960" s="4"/>
    </row>
    <row r="961" spans="1:13" s="3" customFormat="1" ht="13.2">
      <c r="A961" s="12">
        <v>957</v>
      </c>
      <c r="B961" s="148">
        <f t="shared" si="57"/>
        <v>0</v>
      </c>
      <c r="C961" s="16"/>
      <c r="D961" s="17">
        <f t="shared" si="58"/>
        <v>0</v>
      </c>
      <c r="E961" s="18">
        <f t="shared" si="56"/>
        <v>0</v>
      </c>
      <c r="F961" s="275"/>
      <c r="G961" s="21"/>
      <c r="H961" s="276">
        <f t="shared" si="59"/>
        <v>0</v>
      </c>
      <c r="I961" s="21">
        <f>D961*'Déscriptions des trades'!CK961</f>
        <v>0</v>
      </c>
      <c r="M961" s="4"/>
    </row>
    <row r="962" spans="1:13" s="3" customFormat="1" ht="13.2">
      <c r="A962" s="12">
        <v>958</v>
      </c>
      <c r="B962" s="148">
        <f t="shared" si="57"/>
        <v>0</v>
      </c>
      <c r="C962" s="16"/>
      <c r="D962" s="17">
        <f t="shared" si="58"/>
        <v>0</v>
      </c>
      <c r="E962" s="18">
        <f t="shared" si="56"/>
        <v>0</v>
      </c>
      <c r="F962" s="275"/>
      <c r="G962" s="21"/>
      <c r="H962" s="276">
        <f t="shared" si="59"/>
        <v>0</v>
      </c>
      <c r="I962" s="21">
        <f>D962*'Déscriptions des trades'!CK962</f>
        <v>0</v>
      </c>
      <c r="M962" s="4"/>
    </row>
    <row r="963" spans="1:13" s="3" customFormat="1" ht="13.2">
      <c r="A963" s="12">
        <v>959</v>
      </c>
      <c r="B963" s="148">
        <f t="shared" si="57"/>
        <v>0</v>
      </c>
      <c r="C963" s="16"/>
      <c r="D963" s="17">
        <f t="shared" si="58"/>
        <v>0</v>
      </c>
      <c r="E963" s="18">
        <f t="shared" si="56"/>
        <v>0</v>
      </c>
      <c r="F963" s="275"/>
      <c r="G963" s="21"/>
      <c r="H963" s="276">
        <f t="shared" si="59"/>
        <v>0</v>
      </c>
      <c r="I963" s="21">
        <f>D963*'Déscriptions des trades'!CK963</f>
        <v>0</v>
      </c>
      <c r="M963" s="4"/>
    </row>
    <row r="964" spans="1:13" s="3" customFormat="1" ht="13.2">
      <c r="A964" s="12">
        <v>960</v>
      </c>
      <c r="B964" s="148">
        <f t="shared" si="57"/>
        <v>0</v>
      </c>
      <c r="C964" s="16"/>
      <c r="D964" s="17">
        <f t="shared" si="58"/>
        <v>0</v>
      </c>
      <c r="E964" s="18">
        <f t="shared" si="56"/>
        <v>0</v>
      </c>
      <c r="F964" s="275"/>
      <c r="G964" s="21"/>
      <c r="H964" s="276">
        <f t="shared" si="59"/>
        <v>0</v>
      </c>
      <c r="I964" s="21">
        <f>D964*'Déscriptions des trades'!CK964</f>
        <v>0</v>
      </c>
      <c r="M964" s="4"/>
    </row>
    <row r="965" spans="1:13" s="3" customFormat="1" ht="13.2">
      <c r="A965" s="12">
        <v>961</v>
      </c>
      <c r="B965" s="148">
        <f t="shared" si="57"/>
        <v>0</v>
      </c>
      <c r="C965" s="16"/>
      <c r="D965" s="17">
        <f t="shared" si="58"/>
        <v>0</v>
      </c>
      <c r="E965" s="18">
        <f t="shared" ref="E965:E1028" si="60">B965*D965</f>
        <v>0</v>
      </c>
      <c r="F965" s="275"/>
      <c r="G965" s="21"/>
      <c r="H965" s="276">
        <f t="shared" si="59"/>
        <v>0</v>
      </c>
      <c r="I965" s="21">
        <f>D965*'Déscriptions des trades'!CK965</f>
        <v>0</v>
      </c>
      <c r="M965" s="4"/>
    </row>
    <row r="966" spans="1:13" s="3" customFormat="1" ht="13.2">
      <c r="A966" s="12">
        <v>962</v>
      </c>
      <c r="B966" s="148">
        <f t="shared" ref="B966:B1029" si="61">E965+B965</f>
        <v>0</v>
      </c>
      <c r="C966" s="16"/>
      <c r="D966" s="17">
        <f t="shared" ref="D966:D1029" si="62">D965</f>
        <v>0</v>
      </c>
      <c r="E966" s="18">
        <f t="shared" si="60"/>
        <v>0</v>
      </c>
      <c r="F966" s="275"/>
      <c r="G966" s="21"/>
      <c r="H966" s="276">
        <f t="shared" ref="H966:H1029" si="63">H965</f>
        <v>0</v>
      </c>
      <c r="I966" s="21">
        <f>D966*'Déscriptions des trades'!CK966</f>
        <v>0</v>
      </c>
      <c r="M966" s="4"/>
    </row>
    <row r="967" spans="1:13" s="3" customFormat="1" ht="13.2">
      <c r="A967" s="12">
        <v>963</v>
      </c>
      <c r="B967" s="148">
        <f t="shared" si="61"/>
        <v>0</v>
      </c>
      <c r="C967" s="16"/>
      <c r="D967" s="17">
        <f t="shared" si="62"/>
        <v>0</v>
      </c>
      <c r="E967" s="18">
        <f t="shared" si="60"/>
        <v>0</v>
      </c>
      <c r="F967" s="275"/>
      <c r="G967" s="21"/>
      <c r="H967" s="276">
        <f t="shared" si="63"/>
        <v>0</v>
      </c>
      <c r="I967" s="21">
        <f>D967*'Déscriptions des trades'!CK967</f>
        <v>0</v>
      </c>
      <c r="M967" s="4"/>
    </row>
    <row r="968" spans="1:13" s="3" customFormat="1" ht="13.2">
      <c r="A968" s="12">
        <v>964</v>
      </c>
      <c r="B968" s="148">
        <f t="shared" si="61"/>
        <v>0</v>
      </c>
      <c r="C968" s="16"/>
      <c r="D968" s="17">
        <f t="shared" si="62"/>
        <v>0</v>
      </c>
      <c r="E968" s="18">
        <f t="shared" si="60"/>
        <v>0</v>
      </c>
      <c r="F968" s="275"/>
      <c r="G968" s="21"/>
      <c r="H968" s="276">
        <f t="shared" si="63"/>
        <v>0</v>
      </c>
      <c r="I968" s="21">
        <f>D968*'Déscriptions des trades'!CK968</f>
        <v>0</v>
      </c>
      <c r="M968" s="4"/>
    </row>
    <row r="969" spans="1:13" s="3" customFormat="1" ht="13.2">
      <c r="A969" s="12">
        <v>965</v>
      </c>
      <c r="B969" s="148">
        <f t="shared" si="61"/>
        <v>0</v>
      </c>
      <c r="C969" s="16"/>
      <c r="D969" s="17">
        <f t="shared" si="62"/>
        <v>0</v>
      </c>
      <c r="E969" s="18">
        <f t="shared" si="60"/>
        <v>0</v>
      </c>
      <c r="F969" s="275"/>
      <c r="G969" s="21"/>
      <c r="H969" s="276">
        <f t="shared" si="63"/>
        <v>0</v>
      </c>
      <c r="I969" s="21">
        <f>D969*'Déscriptions des trades'!CK969</f>
        <v>0</v>
      </c>
      <c r="M969" s="4"/>
    </row>
    <row r="970" spans="1:13" s="3" customFormat="1" ht="13.2">
      <c r="A970" s="12">
        <v>966</v>
      </c>
      <c r="B970" s="148">
        <f t="shared" si="61"/>
        <v>0</v>
      </c>
      <c r="C970" s="16"/>
      <c r="D970" s="17">
        <f t="shared" si="62"/>
        <v>0</v>
      </c>
      <c r="E970" s="18">
        <f t="shared" si="60"/>
        <v>0</v>
      </c>
      <c r="F970" s="275"/>
      <c r="G970" s="21"/>
      <c r="H970" s="276">
        <f t="shared" si="63"/>
        <v>0</v>
      </c>
      <c r="I970" s="21">
        <f>D970*'Déscriptions des trades'!CK970</f>
        <v>0</v>
      </c>
      <c r="M970" s="4"/>
    </row>
    <row r="971" spans="1:13" s="3" customFormat="1" ht="13.2">
      <c r="A971" s="12">
        <v>967</v>
      </c>
      <c r="B971" s="148">
        <f t="shared" si="61"/>
        <v>0</v>
      </c>
      <c r="C971" s="16"/>
      <c r="D971" s="17">
        <f t="shared" si="62"/>
        <v>0</v>
      </c>
      <c r="E971" s="18">
        <f t="shared" si="60"/>
        <v>0</v>
      </c>
      <c r="F971" s="275"/>
      <c r="G971" s="21"/>
      <c r="H971" s="276">
        <f t="shared" si="63"/>
        <v>0</v>
      </c>
      <c r="I971" s="21">
        <f>D971*'Déscriptions des trades'!CK971</f>
        <v>0</v>
      </c>
      <c r="M971" s="4"/>
    </row>
    <row r="972" spans="1:13" s="3" customFormat="1" ht="13.2">
      <c r="A972" s="12">
        <v>968</v>
      </c>
      <c r="B972" s="148">
        <f t="shared" si="61"/>
        <v>0</v>
      </c>
      <c r="C972" s="16"/>
      <c r="D972" s="17">
        <f t="shared" si="62"/>
        <v>0</v>
      </c>
      <c r="E972" s="18">
        <f t="shared" si="60"/>
        <v>0</v>
      </c>
      <c r="F972" s="275"/>
      <c r="G972" s="21"/>
      <c r="H972" s="276">
        <f t="shared" si="63"/>
        <v>0</v>
      </c>
      <c r="I972" s="21">
        <f>D972*'Déscriptions des trades'!CK972</f>
        <v>0</v>
      </c>
      <c r="M972" s="4"/>
    </row>
    <row r="973" spans="1:13" s="3" customFormat="1" ht="13.2">
      <c r="A973" s="12">
        <v>969</v>
      </c>
      <c r="B973" s="148">
        <f t="shared" si="61"/>
        <v>0</v>
      </c>
      <c r="C973" s="16"/>
      <c r="D973" s="17">
        <f t="shared" si="62"/>
        <v>0</v>
      </c>
      <c r="E973" s="18">
        <f t="shared" si="60"/>
        <v>0</v>
      </c>
      <c r="F973" s="275"/>
      <c r="G973" s="21"/>
      <c r="H973" s="276">
        <f t="shared" si="63"/>
        <v>0</v>
      </c>
      <c r="I973" s="21">
        <f>D973*'Déscriptions des trades'!CK973</f>
        <v>0</v>
      </c>
      <c r="M973" s="4"/>
    </row>
    <row r="974" spans="1:13" s="3" customFormat="1" ht="13.2">
      <c r="A974" s="12">
        <v>970</v>
      </c>
      <c r="B974" s="148">
        <f t="shared" si="61"/>
        <v>0</v>
      </c>
      <c r="C974" s="16"/>
      <c r="D974" s="17">
        <f t="shared" si="62"/>
        <v>0</v>
      </c>
      <c r="E974" s="18">
        <f t="shared" si="60"/>
        <v>0</v>
      </c>
      <c r="F974" s="275"/>
      <c r="G974" s="21"/>
      <c r="H974" s="276">
        <f t="shared" si="63"/>
        <v>0</v>
      </c>
      <c r="I974" s="21">
        <f>D974*'Déscriptions des trades'!CK974</f>
        <v>0</v>
      </c>
      <c r="M974" s="4"/>
    </row>
    <row r="975" spans="1:13" s="3" customFormat="1" ht="13.2">
      <c r="A975" s="12">
        <v>971</v>
      </c>
      <c r="B975" s="148">
        <f t="shared" si="61"/>
        <v>0</v>
      </c>
      <c r="C975" s="16"/>
      <c r="D975" s="17">
        <f t="shared" si="62"/>
        <v>0</v>
      </c>
      <c r="E975" s="18">
        <f t="shared" si="60"/>
        <v>0</v>
      </c>
      <c r="F975" s="275"/>
      <c r="G975" s="21"/>
      <c r="H975" s="276">
        <f t="shared" si="63"/>
        <v>0</v>
      </c>
      <c r="I975" s="21">
        <f>D975*'Déscriptions des trades'!CK975</f>
        <v>0</v>
      </c>
      <c r="M975" s="4"/>
    </row>
    <row r="976" spans="1:13" s="3" customFormat="1" ht="13.2">
      <c r="A976" s="12">
        <v>972</v>
      </c>
      <c r="B976" s="148">
        <f t="shared" si="61"/>
        <v>0</v>
      </c>
      <c r="C976" s="16"/>
      <c r="D976" s="17">
        <f t="shared" si="62"/>
        <v>0</v>
      </c>
      <c r="E976" s="18">
        <f t="shared" si="60"/>
        <v>0</v>
      </c>
      <c r="F976" s="275"/>
      <c r="G976" s="21"/>
      <c r="H976" s="276">
        <f t="shared" si="63"/>
        <v>0</v>
      </c>
      <c r="I976" s="21">
        <f>D976*'Déscriptions des trades'!CK976</f>
        <v>0</v>
      </c>
      <c r="M976" s="4"/>
    </row>
    <row r="977" spans="1:13" s="3" customFormat="1" ht="13.2">
      <c r="A977" s="12">
        <v>973</v>
      </c>
      <c r="B977" s="148">
        <f t="shared" si="61"/>
        <v>0</v>
      </c>
      <c r="C977" s="16"/>
      <c r="D977" s="17">
        <f t="shared" si="62"/>
        <v>0</v>
      </c>
      <c r="E977" s="18">
        <f t="shared" si="60"/>
        <v>0</v>
      </c>
      <c r="F977" s="275"/>
      <c r="G977" s="21"/>
      <c r="H977" s="276">
        <f t="shared" si="63"/>
        <v>0</v>
      </c>
      <c r="I977" s="21">
        <f>D977*'Déscriptions des trades'!CK977</f>
        <v>0</v>
      </c>
      <c r="M977" s="4"/>
    </row>
    <row r="978" spans="1:13" s="3" customFormat="1" ht="13.2">
      <c r="A978" s="12">
        <v>974</v>
      </c>
      <c r="B978" s="148">
        <f t="shared" si="61"/>
        <v>0</v>
      </c>
      <c r="C978" s="16"/>
      <c r="D978" s="17">
        <f t="shared" si="62"/>
        <v>0</v>
      </c>
      <c r="E978" s="18">
        <f t="shared" si="60"/>
        <v>0</v>
      </c>
      <c r="F978" s="275"/>
      <c r="G978" s="21"/>
      <c r="H978" s="276">
        <f t="shared" si="63"/>
        <v>0</v>
      </c>
      <c r="I978" s="21">
        <f>D978*'Déscriptions des trades'!CK978</f>
        <v>0</v>
      </c>
      <c r="M978" s="4"/>
    </row>
    <row r="979" spans="1:13" s="3" customFormat="1" ht="13.2">
      <c r="A979" s="12">
        <v>975</v>
      </c>
      <c r="B979" s="148">
        <f t="shared" si="61"/>
        <v>0</v>
      </c>
      <c r="C979" s="16"/>
      <c r="D979" s="17">
        <f t="shared" si="62"/>
        <v>0</v>
      </c>
      <c r="E979" s="18">
        <f t="shared" si="60"/>
        <v>0</v>
      </c>
      <c r="F979" s="275"/>
      <c r="G979" s="21"/>
      <c r="H979" s="276">
        <f t="shared" si="63"/>
        <v>0</v>
      </c>
      <c r="I979" s="21">
        <f>D979*'Déscriptions des trades'!CK979</f>
        <v>0</v>
      </c>
      <c r="M979" s="4"/>
    </row>
    <row r="980" spans="1:13" s="3" customFormat="1" ht="13.2">
      <c r="A980" s="12">
        <v>976</v>
      </c>
      <c r="B980" s="148">
        <f t="shared" si="61"/>
        <v>0</v>
      </c>
      <c r="C980" s="16"/>
      <c r="D980" s="17">
        <f t="shared" si="62"/>
        <v>0</v>
      </c>
      <c r="E980" s="18">
        <f t="shared" si="60"/>
        <v>0</v>
      </c>
      <c r="F980" s="275"/>
      <c r="G980" s="21"/>
      <c r="H980" s="276">
        <f t="shared" si="63"/>
        <v>0</v>
      </c>
      <c r="I980" s="21">
        <f>D980*'Déscriptions des trades'!CK980</f>
        <v>0</v>
      </c>
      <c r="M980" s="4"/>
    </row>
    <row r="981" spans="1:13" s="3" customFormat="1" ht="13.2">
      <c r="A981" s="12">
        <v>977</v>
      </c>
      <c r="B981" s="148">
        <f t="shared" si="61"/>
        <v>0</v>
      </c>
      <c r="C981" s="16"/>
      <c r="D981" s="17">
        <f t="shared" si="62"/>
        <v>0</v>
      </c>
      <c r="E981" s="18">
        <f t="shared" si="60"/>
        <v>0</v>
      </c>
      <c r="F981" s="275"/>
      <c r="G981" s="21"/>
      <c r="H981" s="276">
        <f t="shared" si="63"/>
        <v>0</v>
      </c>
      <c r="I981" s="21">
        <f>D981*'Déscriptions des trades'!CK981</f>
        <v>0</v>
      </c>
      <c r="M981" s="4"/>
    </row>
    <row r="982" spans="1:13" s="3" customFormat="1" ht="13.2">
      <c r="A982" s="12">
        <v>978</v>
      </c>
      <c r="B982" s="148">
        <f t="shared" si="61"/>
        <v>0</v>
      </c>
      <c r="C982" s="16"/>
      <c r="D982" s="17">
        <f t="shared" si="62"/>
        <v>0</v>
      </c>
      <c r="E982" s="18">
        <f t="shared" si="60"/>
        <v>0</v>
      </c>
      <c r="F982" s="275"/>
      <c r="G982" s="21"/>
      <c r="H982" s="276">
        <f t="shared" si="63"/>
        <v>0</v>
      </c>
      <c r="I982" s="21">
        <f>D982*'Déscriptions des trades'!CK982</f>
        <v>0</v>
      </c>
      <c r="M982" s="4"/>
    </row>
    <row r="983" spans="1:13" s="3" customFormat="1" ht="13.2">
      <c r="A983" s="12">
        <v>979</v>
      </c>
      <c r="B983" s="148">
        <f t="shared" si="61"/>
        <v>0</v>
      </c>
      <c r="C983" s="16"/>
      <c r="D983" s="17">
        <f t="shared" si="62"/>
        <v>0</v>
      </c>
      <c r="E983" s="18">
        <f t="shared" si="60"/>
        <v>0</v>
      </c>
      <c r="F983" s="275"/>
      <c r="G983" s="21"/>
      <c r="H983" s="276">
        <f t="shared" si="63"/>
        <v>0</v>
      </c>
      <c r="I983" s="21">
        <f>D983*'Déscriptions des trades'!CK983</f>
        <v>0</v>
      </c>
      <c r="M983" s="4"/>
    </row>
    <row r="984" spans="1:13" s="3" customFormat="1" ht="13.2">
      <c r="A984" s="12">
        <v>980</v>
      </c>
      <c r="B984" s="148">
        <f t="shared" si="61"/>
        <v>0</v>
      </c>
      <c r="C984" s="16"/>
      <c r="D984" s="17">
        <f t="shared" si="62"/>
        <v>0</v>
      </c>
      <c r="E984" s="18">
        <f t="shared" si="60"/>
        <v>0</v>
      </c>
      <c r="F984" s="275"/>
      <c r="G984" s="21"/>
      <c r="H984" s="276">
        <f t="shared" si="63"/>
        <v>0</v>
      </c>
      <c r="I984" s="21">
        <f>D984*'Déscriptions des trades'!CK984</f>
        <v>0</v>
      </c>
      <c r="M984" s="4"/>
    </row>
    <row r="985" spans="1:13" s="3" customFormat="1" ht="13.2">
      <c r="A985" s="12">
        <v>981</v>
      </c>
      <c r="B985" s="148">
        <f t="shared" si="61"/>
        <v>0</v>
      </c>
      <c r="C985" s="16"/>
      <c r="D985" s="17">
        <f t="shared" si="62"/>
        <v>0</v>
      </c>
      <c r="E985" s="18">
        <f t="shared" si="60"/>
        <v>0</v>
      </c>
      <c r="F985" s="275"/>
      <c r="G985" s="21"/>
      <c r="H985" s="276">
        <f t="shared" si="63"/>
        <v>0</v>
      </c>
      <c r="I985" s="21">
        <f>D985*'Déscriptions des trades'!CK985</f>
        <v>0</v>
      </c>
      <c r="M985" s="4"/>
    </row>
    <row r="986" spans="1:13" s="3" customFormat="1" ht="13.2">
      <c r="A986" s="12">
        <v>982</v>
      </c>
      <c r="B986" s="148">
        <f t="shared" si="61"/>
        <v>0</v>
      </c>
      <c r="C986" s="16"/>
      <c r="D986" s="17">
        <f t="shared" si="62"/>
        <v>0</v>
      </c>
      <c r="E986" s="18">
        <f t="shared" si="60"/>
        <v>0</v>
      </c>
      <c r="F986" s="275"/>
      <c r="G986" s="21"/>
      <c r="H986" s="276">
        <f t="shared" si="63"/>
        <v>0</v>
      </c>
      <c r="I986" s="21">
        <f>D986*'Déscriptions des trades'!CK986</f>
        <v>0</v>
      </c>
      <c r="M986" s="4"/>
    </row>
    <row r="987" spans="1:13" s="3" customFormat="1" ht="13.2">
      <c r="A987" s="12">
        <v>983</v>
      </c>
      <c r="B987" s="148">
        <f t="shared" si="61"/>
        <v>0</v>
      </c>
      <c r="C987" s="16"/>
      <c r="D987" s="17">
        <f t="shared" si="62"/>
        <v>0</v>
      </c>
      <c r="E987" s="18">
        <f t="shared" si="60"/>
        <v>0</v>
      </c>
      <c r="F987" s="275"/>
      <c r="G987" s="21"/>
      <c r="H987" s="276">
        <f t="shared" si="63"/>
        <v>0</v>
      </c>
      <c r="I987" s="21">
        <f>D987*'Déscriptions des trades'!CK987</f>
        <v>0</v>
      </c>
      <c r="M987" s="4"/>
    </row>
    <row r="988" spans="1:13" s="3" customFormat="1" ht="13.2">
      <c r="A988" s="12">
        <v>984</v>
      </c>
      <c r="B988" s="148">
        <f t="shared" si="61"/>
        <v>0</v>
      </c>
      <c r="C988" s="16"/>
      <c r="D988" s="17">
        <f t="shared" si="62"/>
        <v>0</v>
      </c>
      <c r="E988" s="18">
        <f t="shared" si="60"/>
        <v>0</v>
      </c>
      <c r="F988" s="275"/>
      <c r="G988" s="21"/>
      <c r="H988" s="276">
        <f t="shared" si="63"/>
        <v>0</v>
      </c>
      <c r="I988" s="21">
        <f>D988*'Déscriptions des trades'!CK988</f>
        <v>0</v>
      </c>
      <c r="M988" s="4"/>
    </row>
    <row r="989" spans="1:13" s="3" customFormat="1" ht="13.2">
      <c r="A989" s="12">
        <v>985</v>
      </c>
      <c r="B989" s="148">
        <f t="shared" si="61"/>
        <v>0</v>
      </c>
      <c r="C989" s="16"/>
      <c r="D989" s="17">
        <f t="shared" si="62"/>
        <v>0</v>
      </c>
      <c r="E989" s="18">
        <f t="shared" si="60"/>
        <v>0</v>
      </c>
      <c r="F989" s="275"/>
      <c r="G989" s="21"/>
      <c r="H989" s="276">
        <f t="shared" si="63"/>
        <v>0</v>
      </c>
      <c r="I989" s="21">
        <f>D989*'Déscriptions des trades'!CK989</f>
        <v>0</v>
      </c>
      <c r="M989" s="4"/>
    </row>
    <row r="990" spans="1:13" s="3" customFormat="1" ht="13.2">
      <c r="A990" s="12">
        <v>986</v>
      </c>
      <c r="B990" s="148">
        <f t="shared" si="61"/>
        <v>0</v>
      </c>
      <c r="C990" s="16"/>
      <c r="D990" s="17">
        <f t="shared" si="62"/>
        <v>0</v>
      </c>
      <c r="E990" s="18">
        <f t="shared" si="60"/>
        <v>0</v>
      </c>
      <c r="F990" s="275"/>
      <c r="G990" s="21"/>
      <c r="H990" s="276">
        <f t="shared" si="63"/>
        <v>0</v>
      </c>
      <c r="I990" s="21">
        <f>D990*'Déscriptions des trades'!CK990</f>
        <v>0</v>
      </c>
      <c r="M990" s="4"/>
    </row>
    <row r="991" spans="1:13" s="3" customFormat="1" ht="13.2">
      <c r="A991" s="12">
        <v>987</v>
      </c>
      <c r="B991" s="148">
        <f t="shared" si="61"/>
        <v>0</v>
      </c>
      <c r="C991" s="16"/>
      <c r="D991" s="17">
        <f t="shared" si="62"/>
        <v>0</v>
      </c>
      <c r="E991" s="18">
        <f t="shared" si="60"/>
        <v>0</v>
      </c>
      <c r="F991" s="275"/>
      <c r="G991" s="21"/>
      <c r="H991" s="276">
        <f t="shared" si="63"/>
        <v>0</v>
      </c>
      <c r="I991" s="21">
        <f>D991*'Déscriptions des trades'!CK991</f>
        <v>0</v>
      </c>
      <c r="M991" s="4"/>
    </row>
    <row r="992" spans="1:13" s="3" customFormat="1" ht="13.2">
      <c r="A992" s="12">
        <v>988</v>
      </c>
      <c r="B992" s="148">
        <f t="shared" si="61"/>
        <v>0</v>
      </c>
      <c r="C992" s="16"/>
      <c r="D992" s="17">
        <f t="shared" si="62"/>
        <v>0</v>
      </c>
      <c r="E992" s="18">
        <f t="shared" si="60"/>
        <v>0</v>
      </c>
      <c r="F992" s="275"/>
      <c r="G992" s="21"/>
      <c r="H992" s="276">
        <f t="shared" si="63"/>
        <v>0</v>
      </c>
      <c r="I992" s="21">
        <f>D992*'Déscriptions des trades'!CK992</f>
        <v>0</v>
      </c>
      <c r="M992" s="4"/>
    </row>
    <row r="993" spans="1:13" s="3" customFormat="1" ht="13.2">
      <c r="A993" s="12">
        <v>989</v>
      </c>
      <c r="B993" s="148">
        <f t="shared" si="61"/>
        <v>0</v>
      </c>
      <c r="C993" s="16"/>
      <c r="D993" s="17">
        <f t="shared" si="62"/>
        <v>0</v>
      </c>
      <c r="E993" s="18">
        <f t="shared" si="60"/>
        <v>0</v>
      </c>
      <c r="F993" s="275"/>
      <c r="G993" s="21"/>
      <c r="H993" s="276">
        <f t="shared" si="63"/>
        <v>0</v>
      </c>
      <c r="I993" s="21">
        <f>D993*'Déscriptions des trades'!CK993</f>
        <v>0</v>
      </c>
      <c r="M993" s="4"/>
    </row>
    <row r="994" spans="1:13" s="3" customFormat="1" ht="13.2">
      <c r="A994" s="12">
        <v>990</v>
      </c>
      <c r="B994" s="148">
        <f t="shared" si="61"/>
        <v>0</v>
      </c>
      <c r="C994" s="16"/>
      <c r="D994" s="17">
        <f t="shared" si="62"/>
        <v>0</v>
      </c>
      <c r="E994" s="18">
        <f t="shared" si="60"/>
        <v>0</v>
      </c>
      <c r="F994" s="275"/>
      <c r="G994" s="21"/>
      <c r="H994" s="276">
        <f t="shared" si="63"/>
        <v>0</v>
      </c>
      <c r="I994" s="21">
        <f>D994*'Déscriptions des trades'!CK994</f>
        <v>0</v>
      </c>
      <c r="M994" s="4"/>
    </row>
    <row r="995" spans="1:13" s="3" customFormat="1" ht="13.2">
      <c r="A995" s="12">
        <v>991</v>
      </c>
      <c r="B995" s="148">
        <f t="shared" si="61"/>
        <v>0</v>
      </c>
      <c r="C995" s="16"/>
      <c r="D995" s="17">
        <f t="shared" si="62"/>
        <v>0</v>
      </c>
      <c r="E995" s="18">
        <f t="shared" si="60"/>
        <v>0</v>
      </c>
      <c r="F995" s="275"/>
      <c r="G995" s="21"/>
      <c r="H995" s="276">
        <f t="shared" si="63"/>
        <v>0</v>
      </c>
      <c r="I995" s="21">
        <f>D995*'Déscriptions des trades'!CK995</f>
        <v>0</v>
      </c>
      <c r="M995" s="4"/>
    </row>
    <row r="996" spans="1:13" s="3" customFormat="1" ht="13.2">
      <c r="A996" s="12">
        <v>992</v>
      </c>
      <c r="B996" s="148">
        <f t="shared" si="61"/>
        <v>0</v>
      </c>
      <c r="C996" s="16"/>
      <c r="D996" s="17">
        <f t="shared" si="62"/>
        <v>0</v>
      </c>
      <c r="E996" s="18">
        <f t="shared" si="60"/>
        <v>0</v>
      </c>
      <c r="F996" s="275"/>
      <c r="G996" s="21"/>
      <c r="H996" s="276">
        <f t="shared" si="63"/>
        <v>0</v>
      </c>
      <c r="I996" s="21">
        <f>D996*'Déscriptions des trades'!CK996</f>
        <v>0</v>
      </c>
      <c r="M996" s="4"/>
    </row>
    <row r="997" spans="1:13" s="3" customFormat="1" ht="13.2">
      <c r="A997" s="12">
        <v>993</v>
      </c>
      <c r="B997" s="148">
        <f t="shared" si="61"/>
        <v>0</v>
      </c>
      <c r="C997" s="16"/>
      <c r="D997" s="17">
        <f t="shared" si="62"/>
        <v>0</v>
      </c>
      <c r="E997" s="18">
        <f t="shared" si="60"/>
        <v>0</v>
      </c>
      <c r="F997" s="275"/>
      <c r="G997" s="21"/>
      <c r="H997" s="276">
        <f t="shared" si="63"/>
        <v>0</v>
      </c>
      <c r="I997" s="21">
        <f>D997*'Déscriptions des trades'!CK997</f>
        <v>0</v>
      </c>
      <c r="M997" s="4"/>
    </row>
    <row r="998" spans="1:13" s="3" customFormat="1" ht="13.2">
      <c r="A998" s="12">
        <v>994</v>
      </c>
      <c r="B998" s="148">
        <f t="shared" si="61"/>
        <v>0</v>
      </c>
      <c r="C998" s="16"/>
      <c r="D998" s="17">
        <f t="shared" si="62"/>
        <v>0</v>
      </c>
      <c r="E998" s="18">
        <f t="shared" si="60"/>
        <v>0</v>
      </c>
      <c r="F998" s="275"/>
      <c r="G998" s="21"/>
      <c r="H998" s="276">
        <f t="shared" si="63"/>
        <v>0</v>
      </c>
      <c r="I998" s="21">
        <f>D998*'Déscriptions des trades'!CK998</f>
        <v>0</v>
      </c>
      <c r="M998" s="4"/>
    </row>
    <row r="999" spans="1:13" s="3" customFormat="1" ht="13.2">
      <c r="A999" s="12">
        <v>995</v>
      </c>
      <c r="B999" s="148">
        <f t="shared" si="61"/>
        <v>0</v>
      </c>
      <c r="C999" s="16"/>
      <c r="D999" s="17">
        <f t="shared" si="62"/>
        <v>0</v>
      </c>
      <c r="E999" s="18">
        <f t="shared" si="60"/>
        <v>0</v>
      </c>
      <c r="F999" s="275"/>
      <c r="G999" s="21"/>
      <c r="H999" s="276">
        <f t="shared" si="63"/>
        <v>0</v>
      </c>
      <c r="I999" s="21">
        <f>D999*'Déscriptions des trades'!CK999</f>
        <v>0</v>
      </c>
      <c r="M999" s="4"/>
    </row>
    <row r="1000" spans="1:13" s="3" customFormat="1" ht="13.2">
      <c r="A1000" s="12">
        <v>996</v>
      </c>
      <c r="B1000" s="148">
        <f t="shared" si="61"/>
        <v>0</v>
      </c>
      <c r="C1000" s="16"/>
      <c r="D1000" s="17">
        <f t="shared" si="62"/>
        <v>0</v>
      </c>
      <c r="E1000" s="18">
        <f t="shared" si="60"/>
        <v>0</v>
      </c>
      <c r="F1000" s="275"/>
      <c r="G1000" s="21"/>
      <c r="H1000" s="276">
        <f t="shared" si="63"/>
        <v>0</v>
      </c>
      <c r="I1000" s="21">
        <f>D1000*'Déscriptions des trades'!CK1000</f>
        <v>0</v>
      </c>
      <c r="M1000" s="4"/>
    </row>
    <row r="1001" spans="1:13" s="3" customFormat="1" ht="13.2">
      <c r="A1001" s="12">
        <v>997</v>
      </c>
      <c r="B1001" s="148">
        <f t="shared" si="61"/>
        <v>0</v>
      </c>
      <c r="C1001" s="16"/>
      <c r="D1001" s="17">
        <f t="shared" si="62"/>
        <v>0</v>
      </c>
      <c r="E1001" s="18">
        <f t="shared" si="60"/>
        <v>0</v>
      </c>
      <c r="F1001" s="275"/>
      <c r="G1001" s="21"/>
      <c r="H1001" s="276">
        <f t="shared" si="63"/>
        <v>0</v>
      </c>
      <c r="I1001" s="21">
        <f>D1001*'Déscriptions des trades'!CK1001</f>
        <v>0</v>
      </c>
      <c r="M1001" s="4"/>
    </row>
    <row r="1002" spans="1:13" s="3" customFormat="1" ht="13.2">
      <c r="A1002" s="12">
        <v>998</v>
      </c>
      <c r="B1002" s="148">
        <f t="shared" si="61"/>
        <v>0</v>
      </c>
      <c r="C1002" s="16"/>
      <c r="D1002" s="17">
        <f t="shared" si="62"/>
        <v>0</v>
      </c>
      <c r="E1002" s="18">
        <f t="shared" si="60"/>
        <v>0</v>
      </c>
      <c r="F1002" s="275"/>
      <c r="G1002" s="21"/>
      <c r="H1002" s="276">
        <f t="shared" si="63"/>
        <v>0</v>
      </c>
      <c r="I1002" s="21">
        <f>D1002*'Déscriptions des trades'!CK1002</f>
        <v>0</v>
      </c>
      <c r="M1002" s="4"/>
    </row>
    <row r="1003" spans="1:13" s="3" customFormat="1" ht="13.2">
      <c r="A1003" s="12">
        <v>999</v>
      </c>
      <c r="B1003" s="148">
        <f t="shared" si="61"/>
        <v>0</v>
      </c>
      <c r="C1003" s="16"/>
      <c r="D1003" s="17">
        <f t="shared" si="62"/>
        <v>0</v>
      </c>
      <c r="E1003" s="18">
        <f t="shared" si="60"/>
        <v>0</v>
      </c>
      <c r="F1003" s="275"/>
      <c r="G1003" s="21"/>
      <c r="H1003" s="276">
        <f t="shared" si="63"/>
        <v>0</v>
      </c>
      <c r="I1003" s="21">
        <f>D1003*'Déscriptions des trades'!CK1003</f>
        <v>0</v>
      </c>
      <c r="M1003" s="4"/>
    </row>
    <row r="1004" spans="1:13" s="3" customFormat="1" ht="13.2">
      <c r="A1004" s="12">
        <v>1000</v>
      </c>
      <c r="B1004" s="148">
        <f t="shared" si="61"/>
        <v>0</v>
      </c>
      <c r="C1004" s="16"/>
      <c r="D1004" s="17">
        <f t="shared" si="62"/>
        <v>0</v>
      </c>
      <c r="E1004" s="18">
        <f t="shared" si="60"/>
        <v>0</v>
      </c>
      <c r="F1004" s="275"/>
      <c r="G1004" s="21"/>
      <c r="H1004" s="276">
        <f t="shared" si="63"/>
        <v>0</v>
      </c>
      <c r="I1004" s="21">
        <f>D1004*'Déscriptions des trades'!CK1004</f>
        <v>0</v>
      </c>
      <c r="M1004" s="4"/>
    </row>
    <row r="1005" spans="1:13" s="3" customFormat="1" ht="13.2">
      <c r="A1005" s="12">
        <v>1001</v>
      </c>
      <c r="B1005" s="148">
        <f t="shared" si="61"/>
        <v>0</v>
      </c>
      <c r="C1005" s="16"/>
      <c r="D1005" s="17">
        <f t="shared" si="62"/>
        <v>0</v>
      </c>
      <c r="E1005" s="18">
        <f t="shared" si="60"/>
        <v>0</v>
      </c>
      <c r="F1005" s="275"/>
      <c r="G1005" s="21"/>
      <c r="H1005" s="276">
        <f t="shared" si="63"/>
        <v>0</v>
      </c>
      <c r="I1005" s="21">
        <f>D1005*'Déscriptions des trades'!CK1005</f>
        <v>0</v>
      </c>
      <c r="M1005" s="4"/>
    </row>
    <row r="1006" spans="1:13" s="3" customFormat="1" ht="13.2">
      <c r="A1006" s="12">
        <v>1002</v>
      </c>
      <c r="B1006" s="148">
        <f t="shared" si="61"/>
        <v>0</v>
      </c>
      <c r="C1006" s="16"/>
      <c r="D1006" s="17">
        <f t="shared" si="62"/>
        <v>0</v>
      </c>
      <c r="E1006" s="18">
        <f t="shared" si="60"/>
        <v>0</v>
      </c>
      <c r="F1006" s="275"/>
      <c r="G1006" s="21"/>
      <c r="H1006" s="276">
        <f t="shared" si="63"/>
        <v>0</v>
      </c>
      <c r="I1006" s="21">
        <f>D1006*'Déscriptions des trades'!CK1006</f>
        <v>0</v>
      </c>
      <c r="M1006" s="4"/>
    </row>
    <row r="1007" spans="1:13" s="3" customFormat="1" ht="13.2">
      <c r="A1007" s="12">
        <v>1003</v>
      </c>
      <c r="B1007" s="148">
        <f t="shared" si="61"/>
        <v>0</v>
      </c>
      <c r="C1007" s="16"/>
      <c r="D1007" s="17">
        <f t="shared" si="62"/>
        <v>0</v>
      </c>
      <c r="E1007" s="18">
        <f t="shared" si="60"/>
        <v>0</v>
      </c>
      <c r="F1007" s="275"/>
      <c r="G1007" s="21"/>
      <c r="H1007" s="276">
        <f t="shared" si="63"/>
        <v>0</v>
      </c>
      <c r="I1007" s="21">
        <f>D1007*'Déscriptions des trades'!CK1007</f>
        <v>0</v>
      </c>
      <c r="M1007" s="4"/>
    </row>
    <row r="1008" spans="1:13" s="3" customFormat="1" ht="13.2">
      <c r="A1008" s="12">
        <v>1004</v>
      </c>
      <c r="B1008" s="148">
        <f t="shared" si="61"/>
        <v>0</v>
      </c>
      <c r="C1008" s="16"/>
      <c r="D1008" s="17">
        <f t="shared" si="62"/>
        <v>0</v>
      </c>
      <c r="E1008" s="18">
        <f t="shared" si="60"/>
        <v>0</v>
      </c>
      <c r="F1008" s="275"/>
      <c r="G1008" s="21"/>
      <c r="H1008" s="276">
        <f t="shared" si="63"/>
        <v>0</v>
      </c>
      <c r="I1008" s="21">
        <f>D1008*'Déscriptions des trades'!CK1008</f>
        <v>0</v>
      </c>
      <c r="M1008" s="4"/>
    </row>
    <row r="1009" spans="1:13" s="3" customFormat="1" ht="13.2">
      <c r="A1009" s="12">
        <v>1005</v>
      </c>
      <c r="B1009" s="148">
        <f t="shared" si="61"/>
        <v>0</v>
      </c>
      <c r="C1009" s="16"/>
      <c r="D1009" s="17">
        <f t="shared" si="62"/>
        <v>0</v>
      </c>
      <c r="E1009" s="18">
        <f t="shared" si="60"/>
        <v>0</v>
      </c>
      <c r="F1009" s="275"/>
      <c r="G1009" s="21"/>
      <c r="H1009" s="276">
        <f t="shared" si="63"/>
        <v>0</v>
      </c>
      <c r="I1009" s="21">
        <f>D1009*'Déscriptions des trades'!CK1009</f>
        <v>0</v>
      </c>
      <c r="M1009" s="4"/>
    </row>
    <row r="1010" spans="1:13" s="3" customFormat="1" ht="13.2">
      <c r="A1010" s="12">
        <v>1006</v>
      </c>
      <c r="B1010" s="148">
        <f t="shared" si="61"/>
        <v>0</v>
      </c>
      <c r="C1010" s="16"/>
      <c r="D1010" s="17">
        <f t="shared" si="62"/>
        <v>0</v>
      </c>
      <c r="E1010" s="18">
        <f t="shared" si="60"/>
        <v>0</v>
      </c>
      <c r="F1010" s="275"/>
      <c r="G1010" s="21"/>
      <c r="H1010" s="276">
        <f t="shared" si="63"/>
        <v>0</v>
      </c>
      <c r="I1010" s="21">
        <f>D1010*'Déscriptions des trades'!CK1010</f>
        <v>0</v>
      </c>
      <c r="M1010" s="4"/>
    </row>
    <row r="1011" spans="1:13" s="3" customFormat="1" ht="13.2">
      <c r="A1011" s="12">
        <v>1007</v>
      </c>
      <c r="B1011" s="148">
        <f t="shared" si="61"/>
        <v>0</v>
      </c>
      <c r="C1011" s="16"/>
      <c r="D1011" s="17">
        <f t="shared" si="62"/>
        <v>0</v>
      </c>
      <c r="E1011" s="18">
        <f t="shared" si="60"/>
        <v>0</v>
      </c>
      <c r="F1011" s="275"/>
      <c r="G1011" s="21"/>
      <c r="H1011" s="276">
        <f t="shared" si="63"/>
        <v>0</v>
      </c>
      <c r="I1011" s="21">
        <f>D1011*'Déscriptions des trades'!CK1011</f>
        <v>0</v>
      </c>
      <c r="M1011" s="4"/>
    </row>
    <row r="1012" spans="1:13" s="3" customFormat="1" ht="13.2">
      <c r="A1012" s="12">
        <v>1008</v>
      </c>
      <c r="B1012" s="148">
        <f t="shared" si="61"/>
        <v>0</v>
      </c>
      <c r="C1012" s="16"/>
      <c r="D1012" s="17">
        <f t="shared" si="62"/>
        <v>0</v>
      </c>
      <c r="E1012" s="18">
        <f t="shared" si="60"/>
        <v>0</v>
      </c>
      <c r="F1012" s="275"/>
      <c r="G1012" s="21"/>
      <c r="H1012" s="276">
        <f t="shared" si="63"/>
        <v>0</v>
      </c>
      <c r="I1012" s="21">
        <f>D1012*'Déscriptions des trades'!CK1012</f>
        <v>0</v>
      </c>
      <c r="M1012" s="4"/>
    </row>
    <row r="1013" spans="1:13" s="3" customFormat="1" ht="13.2">
      <c r="A1013" s="12">
        <v>1009</v>
      </c>
      <c r="B1013" s="148">
        <f t="shared" si="61"/>
        <v>0</v>
      </c>
      <c r="C1013" s="16"/>
      <c r="D1013" s="17">
        <f t="shared" si="62"/>
        <v>0</v>
      </c>
      <c r="E1013" s="18">
        <f t="shared" si="60"/>
        <v>0</v>
      </c>
      <c r="F1013" s="275"/>
      <c r="G1013" s="21"/>
      <c r="H1013" s="276">
        <f t="shared" si="63"/>
        <v>0</v>
      </c>
      <c r="I1013" s="21">
        <f>D1013*'Déscriptions des trades'!CK1013</f>
        <v>0</v>
      </c>
      <c r="M1013" s="4"/>
    </row>
    <row r="1014" spans="1:13" s="3" customFormat="1" ht="13.2">
      <c r="A1014" s="12">
        <v>1010</v>
      </c>
      <c r="B1014" s="148">
        <f t="shared" si="61"/>
        <v>0</v>
      </c>
      <c r="C1014" s="16"/>
      <c r="D1014" s="17">
        <f t="shared" si="62"/>
        <v>0</v>
      </c>
      <c r="E1014" s="18">
        <f t="shared" si="60"/>
        <v>0</v>
      </c>
      <c r="F1014" s="275"/>
      <c r="G1014" s="21"/>
      <c r="H1014" s="276">
        <f t="shared" si="63"/>
        <v>0</v>
      </c>
      <c r="I1014" s="21">
        <f>D1014*'Déscriptions des trades'!CK1014</f>
        <v>0</v>
      </c>
      <c r="M1014" s="4"/>
    </row>
    <row r="1015" spans="1:13" s="3" customFormat="1" ht="13.2">
      <c r="A1015" s="12">
        <v>1011</v>
      </c>
      <c r="B1015" s="148">
        <f t="shared" si="61"/>
        <v>0</v>
      </c>
      <c r="C1015" s="16"/>
      <c r="D1015" s="17">
        <f t="shared" si="62"/>
        <v>0</v>
      </c>
      <c r="E1015" s="18">
        <f t="shared" si="60"/>
        <v>0</v>
      </c>
      <c r="F1015" s="275"/>
      <c r="G1015" s="21"/>
      <c r="H1015" s="276">
        <f t="shared" si="63"/>
        <v>0</v>
      </c>
      <c r="I1015" s="21">
        <f>D1015*'Déscriptions des trades'!CK1015</f>
        <v>0</v>
      </c>
      <c r="M1015" s="4"/>
    </row>
    <row r="1016" spans="1:13" s="3" customFormat="1" ht="13.2">
      <c r="A1016" s="12">
        <v>1012</v>
      </c>
      <c r="B1016" s="148">
        <f t="shared" si="61"/>
        <v>0</v>
      </c>
      <c r="C1016" s="16"/>
      <c r="D1016" s="17">
        <f t="shared" si="62"/>
        <v>0</v>
      </c>
      <c r="E1016" s="18">
        <f t="shared" si="60"/>
        <v>0</v>
      </c>
      <c r="F1016" s="275"/>
      <c r="G1016" s="21"/>
      <c r="H1016" s="276">
        <f t="shared" si="63"/>
        <v>0</v>
      </c>
      <c r="I1016" s="21">
        <f>D1016*'Déscriptions des trades'!CK1016</f>
        <v>0</v>
      </c>
      <c r="M1016" s="4"/>
    </row>
    <row r="1017" spans="1:13" s="3" customFormat="1" ht="13.2">
      <c r="A1017" s="12">
        <v>1013</v>
      </c>
      <c r="B1017" s="148">
        <f t="shared" si="61"/>
        <v>0</v>
      </c>
      <c r="C1017" s="16"/>
      <c r="D1017" s="17">
        <f t="shared" si="62"/>
        <v>0</v>
      </c>
      <c r="E1017" s="18">
        <f t="shared" si="60"/>
        <v>0</v>
      </c>
      <c r="F1017" s="275"/>
      <c r="G1017" s="21"/>
      <c r="H1017" s="276">
        <f t="shared" si="63"/>
        <v>0</v>
      </c>
      <c r="I1017" s="21">
        <f>D1017*'Déscriptions des trades'!CK1017</f>
        <v>0</v>
      </c>
      <c r="M1017" s="4"/>
    </row>
    <row r="1018" spans="1:13" s="3" customFormat="1" ht="13.2">
      <c r="A1018" s="12">
        <v>1014</v>
      </c>
      <c r="B1018" s="148">
        <f t="shared" si="61"/>
        <v>0</v>
      </c>
      <c r="C1018" s="16"/>
      <c r="D1018" s="17">
        <f t="shared" si="62"/>
        <v>0</v>
      </c>
      <c r="E1018" s="18">
        <f t="shared" si="60"/>
        <v>0</v>
      </c>
      <c r="F1018" s="275"/>
      <c r="G1018" s="21"/>
      <c r="H1018" s="276">
        <f t="shared" si="63"/>
        <v>0</v>
      </c>
      <c r="I1018" s="21">
        <f>D1018*'Déscriptions des trades'!CK1018</f>
        <v>0</v>
      </c>
      <c r="M1018" s="4"/>
    </row>
    <row r="1019" spans="1:13" s="3" customFormat="1" ht="13.2">
      <c r="A1019" s="12">
        <v>1015</v>
      </c>
      <c r="B1019" s="148">
        <f t="shared" si="61"/>
        <v>0</v>
      </c>
      <c r="C1019" s="16"/>
      <c r="D1019" s="17">
        <f t="shared" si="62"/>
        <v>0</v>
      </c>
      <c r="E1019" s="18">
        <f t="shared" si="60"/>
        <v>0</v>
      </c>
      <c r="F1019" s="275"/>
      <c r="G1019" s="21"/>
      <c r="H1019" s="276">
        <f t="shared" si="63"/>
        <v>0</v>
      </c>
      <c r="I1019" s="21">
        <f>D1019*'Déscriptions des trades'!CK1019</f>
        <v>0</v>
      </c>
      <c r="M1019" s="4"/>
    </row>
    <row r="1020" spans="1:13" s="3" customFormat="1" ht="13.2">
      <c r="A1020" s="12">
        <v>1016</v>
      </c>
      <c r="B1020" s="148">
        <f t="shared" si="61"/>
        <v>0</v>
      </c>
      <c r="C1020" s="16"/>
      <c r="D1020" s="17">
        <f t="shared" si="62"/>
        <v>0</v>
      </c>
      <c r="E1020" s="18">
        <f t="shared" si="60"/>
        <v>0</v>
      </c>
      <c r="F1020" s="275"/>
      <c r="G1020" s="21"/>
      <c r="H1020" s="276">
        <f t="shared" si="63"/>
        <v>0</v>
      </c>
      <c r="I1020" s="21">
        <f>D1020*'Déscriptions des trades'!CK1020</f>
        <v>0</v>
      </c>
      <c r="M1020" s="4"/>
    </row>
    <row r="1021" spans="1:13" s="3" customFormat="1" ht="13.2">
      <c r="A1021" s="12">
        <v>1017</v>
      </c>
      <c r="B1021" s="148">
        <f t="shared" si="61"/>
        <v>0</v>
      </c>
      <c r="C1021" s="16"/>
      <c r="D1021" s="17">
        <f t="shared" si="62"/>
        <v>0</v>
      </c>
      <c r="E1021" s="18">
        <f t="shared" si="60"/>
        <v>0</v>
      </c>
      <c r="F1021" s="275"/>
      <c r="G1021" s="21"/>
      <c r="H1021" s="276">
        <f t="shared" si="63"/>
        <v>0</v>
      </c>
      <c r="I1021" s="21">
        <f>D1021*'Déscriptions des trades'!CK1021</f>
        <v>0</v>
      </c>
      <c r="M1021" s="4"/>
    </row>
    <row r="1022" spans="1:13" s="3" customFormat="1" ht="13.2">
      <c r="A1022" s="12">
        <v>1018</v>
      </c>
      <c r="B1022" s="148">
        <f t="shared" si="61"/>
        <v>0</v>
      </c>
      <c r="C1022" s="16"/>
      <c r="D1022" s="17">
        <f t="shared" si="62"/>
        <v>0</v>
      </c>
      <c r="E1022" s="18">
        <f t="shared" si="60"/>
        <v>0</v>
      </c>
      <c r="F1022" s="275"/>
      <c r="G1022" s="21"/>
      <c r="H1022" s="276">
        <f t="shared" si="63"/>
        <v>0</v>
      </c>
      <c r="I1022" s="21">
        <f>D1022*'Déscriptions des trades'!CK1022</f>
        <v>0</v>
      </c>
      <c r="M1022" s="4"/>
    </row>
    <row r="1023" spans="1:13" s="3" customFormat="1" ht="13.2">
      <c r="A1023" s="12">
        <v>1019</v>
      </c>
      <c r="B1023" s="148">
        <f t="shared" si="61"/>
        <v>0</v>
      </c>
      <c r="C1023" s="16"/>
      <c r="D1023" s="17">
        <f t="shared" si="62"/>
        <v>0</v>
      </c>
      <c r="E1023" s="18">
        <f t="shared" si="60"/>
        <v>0</v>
      </c>
      <c r="F1023" s="275"/>
      <c r="G1023" s="21"/>
      <c r="H1023" s="276">
        <f t="shared" si="63"/>
        <v>0</v>
      </c>
      <c r="I1023" s="21">
        <f>D1023*'Déscriptions des trades'!CK1023</f>
        <v>0</v>
      </c>
      <c r="M1023" s="4"/>
    </row>
    <row r="1024" spans="1:13" s="3" customFormat="1" ht="13.2">
      <c r="A1024" s="12">
        <v>1020</v>
      </c>
      <c r="B1024" s="148">
        <f t="shared" si="61"/>
        <v>0</v>
      </c>
      <c r="C1024" s="16"/>
      <c r="D1024" s="17">
        <f t="shared" si="62"/>
        <v>0</v>
      </c>
      <c r="E1024" s="18">
        <f t="shared" si="60"/>
        <v>0</v>
      </c>
      <c r="F1024" s="275"/>
      <c r="G1024" s="21"/>
      <c r="H1024" s="276">
        <f t="shared" si="63"/>
        <v>0</v>
      </c>
      <c r="I1024" s="21">
        <f>D1024*'Déscriptions des trades'!CK1024</f>
        <v>0</v>
      </c>
      <c r="M1024" s="4"/>
    </row>
    <row r="1025" spans="1:13" s="3" customFormat="1" ht="13.2">
      <c r="A1025" s="12">
        <v>1021</v>
      </c>
      <c r="B1025" s="148">
        <f t="shared" si="61"/>
        <v>0</v>
      </c>
      <c r="C1025" s="16"/>
      <c r="D1025" s="17">
        <f t="shared" si="62"/>
        <v>0</v>
      </c>
      <c r="E1025" s="18">
        <f t="shared" si="60"/>
        <v>0</v>
      </c>
      <c r="F1025" s="275"/>
      <c r="G1025" s="21"/>
      <c r="H1025" s="276">
        <f t="shared" si="63"/>
        <v>0</v>
      </c>
      <c r="I1025" s="21">
        <f>D1025*'Déscriptions des trades'!CK1025</f>
        <v>0</v>
      </c>
      <c r="M1025" s="4"/>
    </row>
    <row r="1026" spans="1:13" s="3" customFormat="1" ht="13.2">
      <c r="A1026" s="12">
        <v>1022</v>
      </c>
      <c r="B1026" s="148">
        <f t="shared" si="61"/>
        <v>0</v>
      </c>
      <c r="C1026" s="16"/>
      <c r="D1026" s="17">
        <f t="shared" si="62"/>
        <v>0</v>
      </c>
      <c r="E1026" s="18">
        <f t="shared" si="60"/>
        <v>0</v>
      </c>
      <c r="F1026" s="275"/>
      <c r="G1026" s="21"/>
      <c r="H1026" s="276">
        <f t="shared" si="63"/>
        <v>0</v>
      </c>
      <c r="I1026" s="21">
        <f>D1026*'Déscriptions des trades'!CK1026</f>
        <v>0</v>
      </c>
      <c r="M1026" s="4"/>
    </row>
    <row r="1027" spans="1:13" s="3" customFormat="1" ht="13.2">
      <c r="A1027" s="12">
        <v>1023</v>
      </c>
      <c r="B1027" s="148">
        <f t="shared" si="61"/>
        <v>0</v>
      </c>
      <c r="C1027" s="16"/>
      <c r="D1027" s="17">
        <f t="shared" si="62"/>
        <v>0</v>
      </c>
      <c r="E1027" s="18">
        <f t="shared" si="60"/>
        <v>0</v>
      </c>
      <c r="F1027" s="275"/>
      <c r="G1027" s="21"/>
      <c r="H1027" s="276">
        <f t="shared" si="63"/>
        <v>0</v>
      </c>
      <c r="I1027" s="21">
        <f>D1027*'Déscriptions des trades'!CK1027</f>
        <v>0</v>
      </c>
      <c r="M1027" s="4"/>
    </row>
    <row r="1028" spans="1:13" s="3" customFormat="1" ht="13.2">
      <c r="A1028" s="12">
        <v>1024</v>
      </c>
      <c r="B1028" s="148">
        <f t="shared" si="61"/>
        <v>0</v>
      </c>
      <c r="C1028" s="16"/>
      <c r="D1028" s="17">
        <f t="shared" si="62"/>
        <v>0</v>
      </c>
      <c r="E1028" s="18">
        <f t="shared" si="60"/>
        <v>0</v>
      </c>
      <c r="F1028" s="275"/>
      <c r="G1028" s="21"/>
      <c r="H1028" s="276">
        <f t="shared" si="63"/>
        <v>0</v>
      </c>
      <c r="I1028" s="21">
        <f>D1028*'Déscriptions des trades'!CK1028</f>
        <v>0</v>
      </c>
      <c r="M1028" s="4"/>
    </row>
    <row r="1029" spans="1:13" s="3" customFormat="1" ht="13.2">
      <c r="A1029" s="12">
        <v>1025</v>
      </c>
      <c r="B1029" s="148">
        <f t="shared" si="61"/>
        <v>0</v>
      </c>
      <c r="C1029" s="16"/>
      <c r="D1029" s="17">
        <f t="shared" si="62"/>
        <v>0</v>
      </c>
      <c r="E1029" s="18">
        <f t="shared" ref="E1029:E1092" si="64">B1029*D1029</f>
        <v>0</v>
      </c>
      <c r="F1029" s="275"/>
      <c r="G1029" s="21"/>
      <c r="H1029" s="276">
        <f t="shared" si="63"/>
        <v>0</v>
      </c>
      <c r="I1029" s="21">
        <f>D1029*'Déscriptions des trades'!CK1029</f>
        <v>0</v>
      </c>
      <c r="M1029" s="4"/>
    </row>
    <row r="1030" spans="1:13" s="3" customFormat="1" ht="13.2">
      <c r="A1030" s="12">
        <v>1026</v>
      </c>
      <c r="B1030" s="148">
        <f t="shared" ref="B1030:B1093" si="65">E1029+B1029</f>
        <v>0</v>
      </c>
      <c r="C1030" s="16"/>
      <c r="D1030" s="17">
        <f t="shared" ref="D1030:D1093" si="66">D1029</f>
        <v>0</v>
      </c>
      <c r="E1030" s="18">
        <f t="shared" si="64"/>
        <v>0</v>
      </c>
      <c r="F1030" s="275"/>
      <c r="G1030" s="21"/>
      <c r="H1030" s="276">
        <f t="shared" ref="H1030:H1093" si="67">H1029</f>
        <v>0</v>
      </c>
      <c r="I1030" s="21">
        <f>D1030*'Déscriptions des trades'!CK1030</f>
        <v>0</v>
      </c>
      <c r="M1030" s="4"/>
    </row>
    <row r="1031" spans="1:13" s="3" customFormat="1" ht="13.2">
      <c r="A1031" s="12">
        <v>1027</v>
      </c>
      <c r="B1031" s="148">
        <f t="shared" si="65"/>
        <v>0</v>
      </c>
      <c r="C1031" s="16"/>
      <c r="D1031" s="17">
        <f t="shared" si="66"/>
        <v>0</v>
      </c>
      <c r="E1031" s="18">
        <f t="shared" si="64"/>
        <v>0</v>
      </c>
      <c r="F1031" s="275"/>
      <c r="G1031" s="21"/>
      <c r="H1031" s="276">
        <f t="shared" si="67"/>
        <v>0</v>
      </c>
      <c r="I1031" s="21">
        <f>D1031*'Déscriptions des trades'!CK1031</f>
        <v>0</v>
      </c>
      <c r="M1031" s="4"/>
    </row>
    <row r="1032" spans="1:13" s="3" customFormat="1" ht="13.2">
      <c r="A1032" s="12">
        <v>1028</v>
      </c>
      <c r="B1032" s="148">
        <f t="shared" si="65"/>
        <v>0</v>
      </c>
      <c r="C1032" s="16"/>
      <c r="D1032" s="17">
        <f t="shared" si="66"/>
        <v>0</v>
      </c>
      <c r="E1032" s="18">
        <f t="shared" si="64"/>
        <v>0</v>
      </c>
      <c r="F1032" s="275"/>
      <c r="G1032" s="21"/>
      <c r="H1032" s="276">
        <f t="shared" si="67"/>
        <v>0</v>
      </c>
      <c r="I1032" s="21">
        <f>D1032*'Déscriptions des trades'!CK1032</f>
        <v>0</v>
      </c>
      <c r="M1032" s="4"/>
    </row>
    <row r="1033" spans="1:13" s="3" customFormat="1" ht="13.2">
      <c r="A1033" s="12">
        <v>1029</v>
      </c>
      <c r="B1033" s="148">
        <f t="shared" si="65"/>
        <v>0</v>
      </c>
      <c r="C1033" s="16"/>
      <c r="D1033" s="17">
        <f t="shared" si="66"/>
        <v>0</v>
      </c>
      <c r="E1033" s="18">
        <f t="shared" si="64"/>
        <v>0</v>
      </c>
      <c r="F1033" s="275"/>
      <c r="G1033" s="21"/>
      <c r="H1033" s="276">
        <f t="shared" si="67"/>
        <v>0</v>
      </c>
      <c r="I1033" s="21">
        <f>D1033*'Déscriptions des trades'!CK1033</f>
        <v>0</v>
      </c>
      <c r="M1033" s="4"/>
    </row>
    <row r="1034" spans="1:13" s="3" customFormat="1" ht="13.2">
      <c r="A1034" s="12">
        <v>1030</v>
      </c>
      <c r="B1034" s="148">
        <f t="shared" si="65"/>
        <v>0</v>
      </c>
      <c r="C1034" s="16"/>
      <c r="D1034" s="17">
        <f t="shared" si="66"/>
        <v>0</v>
      </c>
      <c r="E1034" s="18">
        <f t="shared" si="64"/>
        <v>0</v>
      </c>
      <c r="F1034" s="275"/>
      <c r="G1034" s="21"/>
      <c r="H1034" s="276">
        <f t="shared" si="67"/>
        <v>0</v>
      </c>
      <c r="I1034" s="21">
        <f>D1034*'Déscriptions des trades'!CK1034</f>
        <v>0</v>
      </c>
      <c r="M1034" s="4"/>
    </row>
    <row r="1035" spans="1:13" s="3" customFormat="1" ht="13.2">
      <c r="A1035" s="12">
        <v>1031</v>
      </c>
      <c r="B1035" s="148">
        <f t="shared" si="65"/>
        <v>0</v>
      </c>
      <c r="C1035" s="16"/>
      <c r="D1035" s="17">
        <f t="shared" si="66"/>
        <v>0</v>
      </c>
      <c r="E1035" s="18">
        <f t="shared" si="64"/>
        <v>0</v>
      </c>
      <c r="F1035" s="275"/>
      <c r="G1035" s="21"/>
      <c r="H1035" s="276">
        <f t="shared" si="67"/>
        <v>0</v>
      </c>
      <c r="I1035" s="21">
        <f>D1035*'Déscriptions des trades'!CK1035</f>
        <v>0</v>
      </c>
      <c r="M1035" s="4"/>
    </row>
    <row r="1036" spans="1:13" s="3" customFormat="1" ht="13.2">
      <c r="A1036" s="12">
        <v>1032</v>
      </c>
      <c r="B1036" s="148">
        <f t="shared" si="65"/>
        <v>0</v>
      </c>
      <c r="C1036" s="16"/>
      <c r="D1036" s="17">
        <f t="shared" si="66"/>
        <v>0</v>
      </c>
      <c r="E1036" s="18">
        <f t="shared" si="64"/>
        <v>0</v>
      </c>
      <c r="F1036" s="275"/>
      <c r="G1036" s="21"/>
      <c r="H1036" s="276">
        <f t="shared" si="67"/>
        <v>0</v>
      </c>
      <c r="I1036" s="21">
        <f>D1036*'Déscriptions des trades'!CK1036</f>
        <v>0</v>
      </c>
      <c r="M1036" s="4"/>
    </row>
    <row r="1037" spans="1:13" s="3" customFormat="1" ht="13.2">
      <c r="A1037" s="12">
        <v>1033</v>
      </c>
      <c r="B1037" s="148">
        <f t="shared" si="65"/>
        <v>0</v>
      </c>
      <c r="C1037" s="16"/>
      <c r="D1037" s="17">
        <f t="shared" si="66"/>
        <v>0</v>
      </c>
      <c r="E1037" s="18">
        <f t="shared" si="64"/>
        <v>0</v>
      </c>
      <c r="F1037" s="275"/>
      <c r="G1037" s="21"/>
      <c r="H1037" s="276">
        <f t="shared" si="67"/>
        <v>0</v>
      </c>
      <c r="I1037" s="21">
        <f>D1037*'Déscriptions des trades'!CK1037</f>
        <v>0</v>
      </c>
      <c r="M1037" s="4"/>
    </row>
    <row r="1038" spans="1:13" s="3" customFormat="1" ht="13.2">
      <c r="A1038" s="12">
        <v>1034</v>
      </c>
      <c r="B1038" s="148">
        <f t="shared" si="65"/>
        <v>0</v>
      </c>
      <c r="C1038" s="16"/>
      <c r="D1038" s="17">
        <f t="shared" si="66"/>
        <v>0</v>
      </c>
      <c r="E1038" s="18">
        <f t="shared" si="64"/>
        <v>0</v>
      </c>
      <c r="F1038" s="275"/>
      <c r="G1038" s="21"/>
      <c r="H1038" s="276">
        <f t="shared" si="67"/>
        <v>0</v>
      </c>
      <c r="I1038" s="21">
        <f>D1038*'Déscriptions des trades'!CK1038</f>
        <v>0</v>
      </c>
      <c r="M1038" s="4"/>
    </row>
    <row r="1039" spans="1:13" s="3" customFormat="1" ht="13.2">
      <c r="A1039" s="12">
        <v>1035</v>
      </c>
      <c r="B1039" s="148">
        <f t="shared" si="65"/>
        <v>0</v>
      </c>
      <c r="C1039" s="16"/>
      <c r="D1039" s="17">
        <f t="shared" si="66"/>
        <v>0</v>
      </c>
      <c r="E1039" s="18">
        <f t="shared" si="64"/>
        <v>0</v>
      </c>
      <c r="F1039" s="275"/>
      <c r="G1039" s="21"/>
      <c r="H1039" s="276">
        <f t="shared" si="67"/>
        <v>0</v>
      </c>
      <c r="I1039" s="21">
        <f>D1039*'Déscriptions des trades'!CK1039</f>
        <v>0</v>
      </c>
      <c r="M1039" s="4"/>
    </row>
    <row r="1040" spans="1:13" s="3" customFormat="1" ht="13.2">
      <c r="A1040" s="12">
        <v>1036</v>
      </c>
      <c r="B1040" s="148">
        <f t="shared" si="65"/>
        <v>0</v>
      </c>
      <c r="C1040" s="16"/>
      <c r="D1040" s="17">
        <f t="shared" si="66"/>
        <v>0</v>
      </c>
      <c r="E1040" s="18">
        <f t="shared" si="64"/>
        <v>0</v>
      </c>
      <c r="F1040" s="275"/>
      <c r="G1040" s="21"/>
      <c r="H1040" s="276">
        <f t="shared" si="67"/>
        <v>0</v>
      </c>
      <c r="I1040" s="21">
        <f>D1040*'Déscriptions des trades'!CK1040</f>
        <v>0</v>
      </c>
      <c r="M1040" s="4"/>
    </row>
    <row r="1041" spans="1:13" s="3" customFormat="1" ht="13.2">
      <c r="A1041" s="12">
        <v>1037</v>
      </c>
      <c r="B1041" s="148">
        <f t="shared" si="65"/>
        <v>0</v>
      </c>
      <c r="C1041" s="16"/>
      <c r="D1041" s="17">
        <f t="shared" si="66"/>
        <v>0</v>
      </c>
      <c r="E1041" s="18">
        <f t="shared" si="64"/>
        <v>0</v>
      </c>
      <c r="F1041" s="275"/>
      <c r="G1041" s="21"/>
      <c r="H1041" s="276">
        <f t="shared" si="67"/>
        <v>0</v>
      </c>
      <c r="I1041" s="21">
        <f>D1041*'Déscriptions des trades'!CK1041</f>
        <v>0</v>
      </c>
      <c r="M1041" s="4"/>
    </row>
    <row r="1042" spans="1:13" s="3" customFormat="1" ht="13.2">
      <c r="A1042" s="12">
        <v>1038</v>
      </c>
      <c r="B1042" s="148">
        <f t="shared" si="65"/>
        <v>0</v>
      </c>
      <c r="C1042" s="16"/>
      <c r="D1042" s="17">
        <f t="shared" si="66"/>
        <v>0</v>
      </c>
      <c r="E1042" s="18">
        <f t="shared" si="64"/>
        <v>0</v>
      </c>
      <c r="F1042" s="275"/>
      <c r="G1042" s="21"/>
      <c r="H1042" s="276">
        <f t="shared" si="67"/>
        <v>0</v>
      </c>
      <c r="I1042" s="21">
        <f>D1042*'Déscriptions des trades'!CK1042</f>
        <v>0</v>
      </c>
      <c r="M1042" s="4"/>
    </row>
    <row r="1043" spans="1:13" s="3" customFormat="1" ht="13.2">
      <c r="A1043" s="12">
        <v>1039</v>
      </c>
      <c r="B1043" s="148">
        <f t="shared" si="65"/>
        <v>0</v>
      </c>
      <c r="C1043" s="16"/>
      <c r="D1043" s="17">
        <f t="shared" si="66"/>
        <v>0</v>
      </c>
      <c r="E1043" s="18">
        <f t="shared" si="64"/>
        <v>0</v>
      </c>
      <c r="F1043" s="275"/>
      <c r="G1043" s="21"/>
      <c r="H1043" s="276">
        <f t="shared" si="67"/>
        <v>0</v>
      </c>
      <c r="I1043" s="21">
        <f>D1043*'Déscriptions des trades'!CK1043</f>
        <v>0</v>
      </c>
      <c r="M1043" s="4"/>
    </row>
    <row r="1044" spans="1:13" s="3" customFormat="1" ht="13.2">
      <c r="A1044" s="12">
        <v>1040</v>
      </c>
      <c r="B1044" s="148">
        <f t="shared" si="65"/>
        <v>0</v>
      </c>
      <c r="C1044" s="16"/>
      <c r="D1044" s="17">
        <f t="shared" si="66"/>
        <v>0</v>
      </c>
      <c r="E1044" s="18">
        <f t="shared" si="64"/>
        <v>0</v>
      </c>
      <c r="F1044" s="275"/>
      <c r="G1044" s="21"/>
      <c r="H1044" s="276">
        <f t="shared" si="67"/>
        <v>0</v>
      </c>
      <c r="I1044" s="21">
        <f>D1044*'Déscriptions des trades'!CK1044</f>
        <v>0</v>
      </c>
      <c r="M1044" s="4"/>
    </row>
    <row r="1045" spans="1:13" s="3" customFormat="1" ht="13.2">
      <c r="A1045" s="12">
        <v>1041</v>
      </c>
      <c r="B1045" s="148">
        <f t="shared" si="65"/>
        <v>0</v>
      </c>
      <c r="C1045" s="16"/>
      <c r="D1045" s="17">
        <f t="shared" si="66"/>
        <v>0</v>
      </c>
      <c r="E1045" s="18">
        <f t="shared" si="64"/>
        <v>0</v>
      </c>
      <c r="F1045" s="275"/>
      <c r="G1045" s="21"/>
      <c r="H1045" s="276">
        <f t="shared" si="67"/>
        <v>0</v>
      </c>
      <c r="I1045" s="21">
        <f>D1045*'Déscriptions des trades'!CK1045</f>
        <v>0</v>
      </c>
      <c r="M1045" s="4"/>
    </row>
    <row r="1046" spans="1:13" s="3" customFormat="1" ht="13.2">
      <c r="A1046" s="12">
        <v>1042</v>
      </c>
      <c r="B1046" s="148">
        <f t="shared" si="65"/>
        <v>0</v>
      </c>
      <c r="C1046" s="16"/>
      <c r="D1046" s="17">
        <f t="shared" si="66"/>
        <v>0</v>
      </c>
      <c r="E1046" s="18">
        <f t="shared" si="64"/>
        <v>0</v>
      </c>
      <c r="F1046" s="275"/>
      <c r="G1046" s="21"/>
      <c r="H1046" s="276">
        <f t="shared" si="67"/>
        <v>0</v>
      </c>
      <c r="I1046" s="21">
        <f>D1046*'Déscriptions des trades'!CK1046</f>
        <v>0</v>
      </c>
      <c r="M1046" s="4"/>
    </row>
    <row r="1047" spans="1:13" s="3" customFormat="1" ht="13.2">
      <c r="A1047" s="12">
        <v>1043</v>
      </c>
      <c r="B1047" s="148">
        <f t="shared" si="65"/>
        <v>0</v>
      </c>
      <c r="C1047" s="16"/>
      <c r="D1047" s="17">
        <f t="shared" si="66"/>
        <v>0</v>
      </c>
      <c r="E1047" s="18">
        <f t="shared" si="64"/>
        <v>0</v>
      </c>
      <c r="F1047" s="275"/>
      <c r="G1047" s="21"/>
      <c r="H1047" s="276">
        <f t="shared" si="67"/>
        <v>0</v>
      </c>
      <c r="I1047" s="21">
        <f>D1047*'Déscriptions des trades'!CK1047</f>
        <v>0</v>
      </c>
      <c r="M1047" s="4"/>
    </row>
    <row r="1048" spans="1:13" s="3" customFormat="1" ht="13.2">
      <c r="A1048" s="12">
        <v>1044</v>
      </c>
      <c r="B1048" s="148">
        <f t="shared" si="65"/>
        <v>0</v>
      </c>
      <c r="C1048" s="16"/>
      <c r="D1048" s="17">
        <f t="shared" si="66"/>
        <v>0</v>
      </c>
      <c r="E1048" s="18">
        <f t="shared" si="64"/>
        <v>0</v>
      </c>
      <c r="F1048" s="275"/>
      <c r="G1048" s="21"/>
      <c r="H1048" s="276">
        <f t="shared" si="67"/>
        <v>0</v>
      </c>
      <c r="I1048" s="21">
        <f>D1048*'Déscriptions des trades'!CK1048</f>
        <v>0</v>
      </c>
      <c r="M1048" s="4"/>
    </row>
    <row r="1049" spans="1:13" s="3" customFormat="1" ht="13.2">
      <c r="A1049" s="12">
        <v>1045</v>
      </c>
      <c r="B1049" s="148">
        <f t="shared" si="65"/>
        <v>0</v>
      </c>
      <c r="C1049" s="16"/>
      <c r="D1049" s="17">
        <f t="shared" si="66"/>
        <v>0</v>
      </c>
      <c r="E1049" s="18">
        <f t="shared" si="64"/>
        <v>0</v>
      </c>
      <c r="F1049" s="275"/>
      <c r="G1049" s="21"/>
      <c r="H1049" s="276">
        <f t="shared" si="67"/>
        <v>0</v>
      </c>
      <c r="I1049" s="21">
        <f>D1049*'Déscriptions des trades'!CK1049</f>
        <v>0</v>
      </c>
      <c r="M1049" s="4"/>
    </row>
    <row r="1050" spans="1:13" s="3" customFormat="1" ht="13.2">
      <c r="A1050" s="12">
        <v>1046</v>
      </c>
      <c r="B1050" s="148">
        <f t="shared" si="65"/>
        <v>0</v>
      </c>
      <c r="C1050" s="16"/>
      <c r="D1050" s="17">
        <f t="shared" si="66"/>
        <v>0</v>
      </c>
      <c r="E1050" s="18">
        <f t="shared" si="64"/>
        <v>0</v>
      </c>
      <c r="F1050" s="275"/>
      <c r="G1050" s="21"/>
      <c r="H1050" s="276">
        <f t="shared" si="67"/>
        <v>0</v>
      </c>
      <c r="I1050" s="21">
        <f>D1050*'Déscriptions des trades'!CK1050</f>
        <v>0</v>
      </c>
      <c r="M1050" s="4"/>
    </row>
    <row r="1051" spans="1:13" s="3" customFormat="1" ht="13.2">
      <c r="A1051" s="12">
        <v>1047</v>
      </c>
      <c r="B1051" s="148">
        <f t="shared" si="65"/>
        <v>0</v>
      </c>
      <c r="C1051" s="16"/>
      <c r="D1051" s="17">
        <f t="shared" si="66"/>
        <v>0</v>
      </c>
      <c r="E1051" s="18">
        <f t="shared" si="64"/>
        <v>0</v>
      </c>
      <c r="F1051" s="275"/>
      <c r="G1051" s="21"/>
      <c r="H1051" s="276">
        <f t="shared" si="67"/>
        <v>0</v>
      </c>
      <c r="I1051" s="21">
        <f>D1051*'Déscriptions des trades'!CK1051</f>
        <v>0</v>
      </c>
      <c r="M1051" s="4"/>
    </row>
    <row r="1052" spans="1:13" s="3" customFormat="1" ht="13.2">
      <c r="A1052" s="12">
        <v>1048</v>
      </c>
      <c r="B1052" s="148">
        <f t="shared" si="65"/>
        <v>0</v>
      </c>
      <c r="C1052" s="16"/>
      <c r="D1052" s="17">
        <f t="shared" si="66"/>
        <v>0</v>
      </c>
      <c r="E1052" s="18">
        <f t="shared" si="64"/>
        <v>0</v>
      </c>
      <c r="F1052" s="275"/>
      <c r="G1052" s="21"/>
      <c r="H1052" s="276">
        <f t="shared" si="67"/>
        <v>0</v>
      </c>
      <c r="I1052" s="21">
        <f>D1052*'Déscriptions des trades'!CK1052</f>
        <v>0</v>
      </c>
      <c r="M1052" s="4"/>
    </row>
    <row r="1053" spans="1:13" s="3" customFormat="1" ht="13.2">
      <c r="A1053" s="12">
        <v>1049</v>
      </c>
      <c r="B1053" s="148">
        <f t="shared" si="65"/>
        <v>0</v>
      </c>
      <c r="C1053" s="16"/>
      <c r="D1053" s="17">
        <f t="shared" si="66"/>
        <v>0</v>
      </c>
      <c r="E1053" s="18">
        <f t="shared" si="64"/>
        <v>0</v>
      </c>
      <c r="F1053" s="275"/>
      <c r="G1053" s="21"/>
      <c r="H1053" s="276">
        <f t="shared" si="67"/>
        <v>0</v>
      </c>
      <c r="I1053" s="21">
        <f>D1053*'Déscriptions des trades'!CK1053</f>
        <v>0</v>
      </c>
      <c r="M1053" s="4"/>
    </row>
    <row r="1054" spans="1:13" s="3" customFormat="1" ht="13.2">
      <c r="A1054" s="12">
        <v>1050</v>
      </c>
      <c r="B1054" s="148">
        <f t="shared" si="65"/>
        <v>0</v>
      </c>
      <c r="C1054" s="16"/>
      <c r="D1054" s="17">
        <f t="shared" si="66"/>
        <v>0</v>
      </c>
      <c r="E1054" s="18">
        <f t="shared" si="64"/>
        <v>0</v>
      </c>
      <c r="F1054" s="275"/>
      <c r="G1054" s="21"/>
      <c r="H1054" s="276">
        <f t="shared" si="67"/>
        <v>0</v>
      </c>
      <c r="I1054" s="21">
        <f>D1054*'Déscriptions des trades'!CK1054</f>
        <v>0</v>
      </c>
      <c r="M1054" s="4"/>
    </row>
    <row r="1055" spans="1:13" s="3" customFormat="1" ht="13.2">
      <c r="A1055" s="12">
        <v>1051</v>
      </c>
      <c r="B1055" s="148">
        <f t="shared" si="65"/>
        <v>0</v>
      </c>
      <c r="C1055" s="16"/>
      <c r="D1055" s="17">
        <f t="shared" si="66"/>
        <v>0</v>
      </c>
      <c r="E1055" s="18">
        <f t="shared" si="64"/>
        <v>0</v>
      </c>
      <c r="F1055" s="275"/>
      <c r="G1055" s="21"/>
      <c r="H1055" s="276">
        <f t="shared" si="67"/>
        <v>0</v>
      </c>
      <c r="I1055" s="21">
        <f>D1055*'Déscriptions des trades'!CK1055</f>
        <v>0</v>
      </c>
      <c r="M1055" s="4"/>
    </row>
    <row r="1056" spans="1:13" s="3" customFormat="1" ht="13.2">
      <c r="A1056" s="12">
        <v>1052</v>
      </c>
      <c r="B1056" s="148">
        <f t="shared" si="65"/>
        <v>0</v>
      </c>
      <c r="C1056" s="16"/>
      <c r="D1056" s="17">
        <f t="shared" si="66"/>
        <v>0</v>
      </c>
      <c r="E1056" s="18">
        <f t="shared" si="64"/>
        <v>0</v>
      </c>
      <c r="F1056" s="275"/>
      <c r="G1056" s="21"/>
      <c r="H1056" s="276">
        <f t="shared" si="67"/>
        <v>0</v>
      </c>
      <c r="I1056" s="21">
        <f>D1056*'Déscriptions des trades'!CK1056</f>
        <v>0</v>
      </c>
      <c r="M1056" s="4"/>
    </row>
    <row r="1057" spans="1:13" s="3" customFormat="1" ht="13.2">
      <c r="A1057" s="12">
        <v>1053</v>
      </c>
      <c r="B1057" s="148">
        <f t="shared" si="65"/>
        <v>0</v>
      </c>
      <c r="C1057" s="16"/>
      <c r="D1057" s="17">
        <f t="shared" si="66"/>
        <v>0</v>
      </c>
      <c r="E1057" s="18">
        <f t="shared" si="64"/>
        <v>0</v>
      </c>
      <c r="F1057" s="275"/>
      <c r="G1057" s="21"/>
      <c r="H1057" s="276">
        <f t="shared" si="67"/>
        <v>0</v>
      </c>
      <c r="I1057" s="21">
        <f>D1057*'Déscriptions des trades'!CK1057</f>
        <v>0</v>
      </c>
      <c r="M1057" s="4"/>
    </row>
    <row r="1058" spans="1:13" s="3" customFormat="1" ht="13.2">
      <c r="A1058" s="12">
        <v>1054</v>
      </c>
      <c r="B1058" s="148">
        <f t="shared" si="65"/>
        <v>0</v>
      </c>
      <c r="C1058" s="16"/>
      <c r="D1058" s="17">
        <f t="shared" si="66"/>
        <v>0</v>
      </c>
      <c r="E1058" s="18">
        <f t="shared" si="64"/>
        <v>0</v>
      </c>
      <c r="F1058" s="275"/>
      <c r="G1058" s="21"/>
      <c r="H1058" s="276">
        <f t="shared" si="67"/>
        <v>0</v>
      </c>
      <c r="I1058" s="21">
        <f>D1058*'Déscriptions des trades'!CK1058</f>
        <v>0</v>
      </c>
      <c r="M1058" s="4"/>
    </row>
    <row r="1059" spans="1:13" s="3" customFormat="1" ht="13.2">
      <c r="A1059" s="12">
        <v>1055</v>
      </c>
      <c r="B1059" s="148">
        <f t="shared" si="65"/>
        <v>0</v>
      </c>
      <c r="C1059" s="16"/>
      <c r="D1059" s="17">
        <f t="shared" si="66"/>
        <v>0</v>
      </c>
      <c r="E1059" s="18">
        <f t="shared" si="64"/>
        <v>0</v>
      </c>
      <c r="F1059" s="275"/>
      <c r="G1059" s="21"/>
      <c r="H1059" s="276">
        <f t="shared" si="67"/>
        <v>0</v>
      </c>
      <c r="I1059" s="21">
        <f>D1059*'Déscriptions des trades'!CK1059</f>
        <v>0</v>
      </c>
      <c r="M1059" s="4"/>
    </row>
    <row r="1060" spans="1:13" s="3" customFormat="1" ht="13.2">
      <c r="A1060" s="12">
        <v>1056</v>
      </c>
      <c r="B1060" s="148">
        <f t="shared" si="65"/>
        <v>0</v>
      </c>
      <c r="C1060" s="16"/>
      <c r="D1060" s="17">
        <f t="shared" si="66"/>
        <v>0</v>
      </c>
      <c r="E1060" s="18">
        <f t="shared" si="64"/>
        <v>0</v>
      </c>
      <c r="F1060" s="275"/>
      <c r="G1060" s="21"/>
      <c r="H1060" s="276">
        <f t="shared" si="67"/>
        <v>0</v>
      </c>
      <c r="I1060" s="21">
        <f>D1060*'Déscriptions des trades'!CK1060</f>
        <v>0</v>
      </c>
      <c r="M1060" s="4"/>
    </row>
    <row r="1061" spans="1:13" s="3" customFormat="1" ht="13.2">
      <c r="A1061" s="12">
        <v>1057</v>
      </c>
      <c r="B1061" s="148">
        <f t="shared" si="65"/>
        <v>0</v>
      </c>
      <c r="C1061" s="16"/>
      <c r="D1061" s="17">
        <f t="shared" si="66"/>
        <v>0</v>
      </c>
      <c r="E1061" s="18">
        <f t="shared" si="64"/>
        <v>0</v>
      </c>
      <c r="F1061" s="275"/>
      <c r="G1061" s="21"/>
      <c r="H1061" s="276">
        <f t="shared" si="67"/>
        <v>0</v>
      </c>
      <c r="I1061" s="21">
        <f>D1061*'Déscriptions des trades'!CK1061</f>
        <v>0</v>
      </c>
      <c r="M1061" s="4"/>
    </row>
    <row r="1062" spans="1:13" s="3" customFormat="1" ht="13.2">
      <c r="A1062" s="12">
        <v>1058</v>
      </c>
      <c r="B1062" s="148">
        <f t="shared" si="65"/>
        <v>0</v>
      </c>
      <c r="C1062" s="16"/>
      <c r="D1062" s="17">
        <f t="shared" si="66"/>
        <v>0</v>
      </c>
      <c r="E1062" s="18">
        <f t="shared" si="64"/>
        <v>0</v>
      </c>
      <c r="F1062" s="275"/>
      <c r="G1062" s="21"/>
      <c r="H1062" s="276">
        <f t="shared" si="67"/>
        <v>0</v>
      </c>
      <c r="I1062" s="21">
        <f>D1062*'Déscriptions des trades'!CK1062</f>
        <v>0</v>
      </c>
      <c r="M1062" s="4"/>
    </row>
    <row r="1063" spans="1:13" s="3" customFormat="1" ht="13.2">
      <c r="A1063" s="12">
        <v>1059</v>
      </c>
      <c r="B1063" s="148">
        <f t="shared" si="65"/>
        <v>0</v>
      </c>
      <c r="C1063" s="16"/>
      <c r="D1063" s="17">
        <f t="shared" si="66"/>
        <v>0</v>
      </c>
      <c r="E1063" s="18">
        <f t="shared" si="64"/>
        <v>0</v>
      </c>
      <c r="F1063" s="275"/>
      <c r="G1063" s="21"/>
      <c r="H1063" s="276">
        <f t="shared" si="67"/>
        <v>0</v>
      </c>
      <c r="I1063" s="21">
        <f>D1063*'Déscriptions des trades'!CK1063</f>
        <v>0</v>
      </c>
      <c r="M1063" s="4"/>
    </row>
    <row r="1064" spans="1:13" s="3" customFormat="1" ht="13.2">
      <c r="A1064" s="12">
        <v>1060</v>
      </c>
      <c r="B1064" s="148">
        <f t="shared" si="65"/>
        <v>0</v>
      </c>
      <c r="C1064" s="16"/>
      <c r="D1064" s="17">
        <f t="shared" si="66"/>
        <v>0</v>
      </c>
      <c r="E1064" s="18">
        <f t="shared" si="64"/>
        <v>0</v>
      </c>
      <c r="F1064" s="275"/>
      <c r="G1064" s="21"/>
      <c r="H1064" s="276">
        <f t="shared" si="67"/>
        <v>0</v>
      </c>
      <c r="I1064" s="21">
        <f>D1064*'Déscriptions des trades'!CK1064</f>
        <v>0</v>
      </c>
      <c r="M1064" s="4"/>
    </row>
    <row r="1065" spans="1:13" s="3" customFormat="1" ht="13.2">
      <c r="A1065" s="12">
        <v>1061</v>
      </c>
      <c r="B1065" s="148">
        <f t="shared" si="65"/>
        <v>0</v>
      </c>
      <c r="C1065" s="16"/>
      <c r="D1065" s="17">
        <f t="shared" si="66"/>
        <v>0</v>
      </c>
      <c r="E1065" s="18">
        <f t="shared" si="64"/>
        <v>0</v>
      </c>
      <c r="F1065" s="275"/>
      <c r="G1065" s="21"/>
      <c r="H1065" s="276">
        <f t="shared" si="67"/>
        <v>0</v>
      </c>
      <c r="I1065" s="21">
        <f>D1065*'Déscriptions des trades'!CK1065</f>
        <v>0</v>
      </c>
      <c r="M1065" s="4"/>
    </row>
    <row r="1066" spans="1:13" s="3" customFormat="1" ht="13.2">
      <c r="A1066" s="12">
        <v>1062</v>
      </c>
      <c r="B1066" s="148">
        <f t="shared" si="65"/>
        <v>0</v>
      </c>
      <c r="C1066" s="16"/>
      <c r="D1066" s="17">
        <f t="shared" si="66"/>
        <v>0</v>
      </c>
      <c r="E1066" s="18">
        <f t="shared" si="64"/>
        <v>0</v>
      </c>
      <c r="F1066" s="275"/>
      <c r="G1066" s="21"/>
      <c r="H1066" s="276">
        <f t="shared" si="67"/>
        <v>0</v>
      </c>
      <c r="I1066" s="21">
        <f>D1066*'Déscriptions des trades'!CK1066</f>
        <v>0</v>
      </c>
      <c r="M1066" s="4"/>
    </row>
    <row r="1067" spans="1:13" s="3" customFormat="1" ht="13.2">
      <c r="A1067" s="12">
        <v>1063</v>
      </c>
      <c r="B1067" s="148">
        <f t="shared" si="65"/>
        <v>0</v>
      </c>
      <c r="C1067" s="16"/>
      <c r="D1067" s="17">
        <f t="shared" si="66"/>
        <v>0</v>
      </c>
      <c r="E1067" s="18">
        <f t="shared" si="64"/>
        <v>0</v>
      </c>
      <c r="F1067" s="275"/>
      <c r="G1067" s="21"/>
      <c r="H1067" s="276">
        <f t="shared" si="67"/>
        <v>0</v>
      </c>
      <c r="I1067" s="21">
        <f>D1067*'Déscriptions des trades'!CK1067</f>
        <v>0</v>
      </c>
      <c r="M1067" s="4"/>
    </row>
    <row r="1068" spans="1:13" s="3" customFormat="1" ht="13.2">
      <c r="A1068" s="12">
        <v>1064</v>
      </c>
      <c r="B1068" s="148">
        <f t="shared" si="65"/>
        <v>0</v>
      </c>
      <c r="C1068" s="16"/>
      <c r="D1068" s="17">
        <f t="shared" si="66"/>
        <v>0</v>
      </c>
      <c r="E1068" s="18">
        <f t="shared" si="64"/>
        <v>0</v>
      </c>
      <c r="F1068" s="275"/>
      <c r="G1068" s="21"/>
      <c r="H1068" s="276">
        <f t="shared" si="67"/>
        <v>0</v>
      </c>
      <c r="I1068" s="21">
        <f>D1068*'Déscriptions des trades'!CK1068</f>
        <v>0</v>
      </c>
      <c r="M1068" s="4"/>
    </row>
    <row r="1069" spans="1:13" s="3" customFormat="1" ht="13.2">
      <c r="A1069" s="12">
        <v>1065</v>
      </c>
      <c r="B1069" s="148">
        <f t="shared" si="65"/>
        <v>0</v>
      </c>
      <c r="C1069" s="16"/>
      <c r="D1069" s="17">
        <f t="shared" si="66"/>
        <v>0</v>
      </c>
      <c r="E1069" s="18">
        <f t="shared" si="64"/>
        <v>0</v>
      </c>
      <c r="F1069" s="275"/>
      <c r="G1069" s="21"/>
      <c r="H1069" s="276">
        <f t="shared" si="67"/>
        <v>0</v>
      </c>
      <c r="I1069" s="21">
        <f>D1069*'Déscriptions des trades'!CK1069</f>
        <v>0</v>
      </c>
      <c r="M1069" s="4"/>
    </row>
    <row r="1070" spans="1:13" s="3" customFormat="1" ht="13.2">
      <c r="A1070" s="12">
        <v>1066</v>
      </c>
      <c r="B1070" s="148">
        <f t="shared" si="65"/>
        <v>0</v>
      </c>
      <c r="C1070" s="16"/>
      <c r="D1070" s="17">
        <f t="shared" si="66"/>
        <v>0</v>
      </c>
      <c r="E1070" s="18">
        <f t="shared" si="64"/>
        <v>0</v>
      </c>
      <c r="F1070" s="275"/>
      <c r="G1070" s="21"/>
      <c r="H1070" s="276">
        <f t="shared" si="67"/>
        <v>0</v>
      </c>
      <c r="I1070" s="21">
        <f>D1070*'Déscriptions des trades'!CK1070</f>
        <v>0</v>
      </c>
      <c r="M1070" s="4"/>
    </row>
    <row r="1071" spans="1:13" s="3" customFormat="1" ht="13.2">
      <c r="A1071" s="12">
        <v>1067</v>
      </c>
      <c r="B1071" s="148">
        <f t="shared" si="65"/>
        <v>0</v>
      </c>
      <c r="C1071" s="16"/>
      <c r="D1071" s="17">
        <f t="shared" si="66"/>
        <v>0</v>
      </c>
      <c r="E1071" s="18">
        <f t="shared" si="64"/>
        <v>0</v>
      </c>
      <c r="F1071" s="275"/>
      <c r="G1071" s="21"/>
      <c r="H1071" s="276">
        <f t="shared" si="67"/>
        <v>0</v>
      </c>
      <c r="I1071" s="21">
        <f>D1071*'Déscriptions des trades'!CK1071</f>
        <v>0</v>
      </c>
      <c r="M1071" s="4"/>
    </row>
    <row r="1072" spans="1:13" s="3" customFormat="1" ht="13.2">
      <c r="A1072" s="12">
        <v>1068</v>
      </c>
      <c r="B1072" s="148">
        <f t="shared" si="65"/>
        <v>0</v>
      </c>
      <c r="C1072" s="16"/>
      <c r="D1072" s="17">
        <f t="shared" si="66"/>
        <v>0</v>
      </c>
      <c r="E1072" s="18">
        <f t="shared" si="64"/>
        <v>0</v>
      </c>
      <c r="F1072" s="275"/>
      <c r="G1072" s="21"/>
      <c r="H1072" s="276">
        <f t="shared" si="67"/>
        <v>0</v>
      </c>
      <c r="I1072" s="21">
        <f>D1072*'Déscriptions des trades'!CK1072</f>
        <v>0</v>
      </c>
      <c r="M1072" s="4"/>
    </row>
    <row r="1073" spans="1:13" s="3" customFormat="1" ht="13.2">
      <c r="A1073" s="12">
        <v>1069</v>
      </c>
      <c r="B1073" s="148">
        <f t="shared" si="65"/>
        <v>0</v>
      </c>
      <c r="C1073" s="16"/>
      <c r="D1073" s="17">
        <f t="shared" si="66"/>
        <v>0</v>
      </c>
      <c r="E1073" s="18">
        <f t="shared" si="64"/>
        <v>0</v>
      </c>
      <c r="F1073" s="275"/>
      <c r="G1073" s="21"/>
      <c r="H1073" s="276">
        <f t="shared" si="67"/>
        <v>0</v>
      </c>
      <c r="I1073" s="21">
        <f>D1073*'Déscriptions des trades'!CK1073</f>
        <v>0</v>
      </c>
      <c r="M1073" s="4"/>
    </row>
    <row r="1074" spans="1:13" s="3" customFormat="1" ht="13.2">
      <c r="A1074" s="12">
        <v>1070</v>
      </c>
      <c r="B1074" s="148">
        <f t="shared" si="65"/>
        <v>0</v>
      </c>
      <c r="C1074" s="16"/>
      <c r="D1074" s="17">
        <f t="shared" si="66"/>
        <v>0</v>
      </c>
      <c r="E1074" s="18">
        <f t="shared" si="64"/>
        <v>0</v>
      </c>
      <c r="F1074" s="275"/>
      <c r="G1074" s="21"/>
      <c r="H1074" s="276">
        <f t="shared" si="67"/>
        <v>0</v>
      </c>
      <c r="I1074" s="21">
        <f>D1074*'Déscriptions des trades'!CK1074</f>
        <v>0</v>
      </c>
      <c r="M1074" s="4"/>
    </row>
    <row r="1075" spans="1:13" s="3" customFormat="1" ht="13.2">
      <c r="A1075" s="12">
        <v>1071</v>
      </c>
      <c r="B1075" s="148">
        <f t="shared" si="65"/>
        <v>0</v>
      </c>
      <c r="C1075" s="16"/>
      <c r="D1075" s="17">
        <f t="shared" si="66"/>
        <v>0</v>
      </c>
      <c r="E1075" s="18">
        <f t="shared" si="64"/>
        <v>0</v>
      </c>
      <c r="F1075" s="275"/>
      <c r="G1075" s="21"/>
      <c r="H1075" s="276">
        <f t="shared" si="67"/>
        <v>0</v>
      </c>
      <c r="I1075" s="21">
        <f>D1075*'Déscriptions des trades'!CK1075</f>
        <v>0</v>
      </c>
      <c r="M1075" s="4"/>
    </row>
    <row r="1076" spans="1:13" s="3" customFormat="1" ht="13.2">
      <c r="A1076" s="12">
        <v>1072</v>
      </c>
      <c r="B1076" s="148">
        <f t="shared" si="65"/>
        <v>0</v>
      </c>
      <c r="C1076" s="16"/>
      <c r="D1076" s="17">
        <f t="shared" si="66"/>
        <v>0</v>
      </c>
      <c r="E1076" s="18">
        <f t="shared" si="64"/>
        <v>0</v>
      </c>
      <c r="F1076" s="275"/>
      <c r="G1076" s="21"/>
      <c r="H1076" s="276">
        <f t="shared" si="67"/>
        <v>0</v>
      </c>
      <c r="I1076" s="21">
        <f>D1076*'Déscriptions des trades'!CK1076</f>
        <v>0</v>
      </c>
      <c r="M1076" s="4"/>
    </row>
    <row r="1077" spans="1:13" s="3" customFormat="1" ht="13.2">
      <c r="A1077" s="12">
        <v>1073</v>
      </c>
      <c r="B1077" s="148">
        <f t="shared" si="65"/>
        <v>0</v>
      </c>
      <c r="C1077" s="16"/>
      <c r="D1077" s="17">
        <f t="shared" si="66"/>
        <v>0</v>
      </c>
      <c r="E1077" s="18">
        <f t="shared" si="64"/>
        <v>0</v>
      </c>
      <c r="F1077" s="275"/>
      <c r="G1077" s="21"/>
      <c r="H1077" s="276">
        <f t="shared" si="67"/>
        <v>0</v>
      </c>
      <c r="I1077" s="21">
        <f>D1077*'Déscriptions des trades'!CK1077</f>
        <v>0</v>
      </c>
      <c r="M1077" s="4"/>
    </row>
    <row r="1078" spans="1:13" s="3" customFormat="1" ht="13.2">
      <c r="A1078" s="12">
        <v>1074</v>
      </c>
      <c r="B1078" s="148">
        <f t="shared" si="65"/>
        <v>0</v>
      </c>
      <c r="C1078" s="16"/>
      <c r="D1078" s="17">
        <f t="shared" si="66"/>
        <v>0</v>
      </c>
      <c r="E1078" s="18">
        <f t="shared" si="64"/>
        <v>0</v>
      </c>
      <c r="F1078" s="275"/>
      <c r="G1078" s="21"/>
      <c r="H1078" s="276">
        <f t="shared" si="67"/>
        <v>0</v>
      </c>
      <c r="I1078" s="21">
        <f>D1078*'Déscriptions des trades'!CK1078</f>
        <v>0</v>
      </c>
      <c r="M1078" s="4"/>
    </row>
    <row r="1079" spans="1:13" s="3" customFormat="1" ht="13.2">
      <c r="A1079" s="12">
        <v>1075</v>
      </c>
      <c r="B1079" s="148">
        <f t="shared" si="65"/>
        <v>0</v>
      </c>
      <c r="C1079" s="16"/>
      <c r="D1079" s="17">
        <f t="shared" si="66"/>
        <v>0</v>
      </c>
      <c r="E1079" s="18">
        <f t="shared" si="64"/>
        <v>0</v>
      </c>
      <c r="F1079" s="275"/>
      <c r="G1079" s="21"/>
      <c r="H1079" s="276">
        <f t="shared" si="67"/>
        <v>0</v>
      </c>
      <c r="I1079" s="21">
        <f>D1079*'Déscriptions des trades'!CK1079</f>
        <v>0</v>
      </c>
      <c r="M1079" s="4"/>
    </row>
    <row r="1080" spans="1:13" s="3" customFormat="1" ht="13.2">
      <c r="A1080" s="12">
        <v>1076</v>
      </c>
      <c r="B1080" s="148">
        <f t="shared" si="65"/>
        <v>0</v>
      </c>
      <c r="C1080" s="16"/>
      <c r="D1080" s="17">
        <f t="shared" si="66"/>
        <v>0</v>
      </c>
      <c r="E1080" s="18">
        <f t="shared" si="64"/>
        <v>0</v>
      </c>
      <c r="F1080" s="275"/>
      <c r="G1080" s="21"/>
      <c r="H1080" s="276">
        <f t="shared" si="67"/>
        <v>0</v>
      </c>
      <c r="I1080" s="21">
        <f>D1080*'Déscriptions des trades'!CK1080</f>
        <v>0</v>
      </c>
      <c r="M1080" s="4"/>
    </row>
    <row r="1081" spans="1:13" s="3" customFormat="1" ht="13.2">
      <c r="A1081" s="12">
        <v>1077</v>
      </c>
      <c r="B1081" s="148">
        <f t="shared" si="65"/>
        <v>0</v>
      </c>
      <c r="C1081" s="16"/>
      <c r="D1081" s="17">
        <f t="shared" si="66"/>
        <v>0</v>
      </c>
      <c r="E1081" s="18">
        <f t="shared" si="64"/>
        <v>0</v>
      </c>
      <c r="F1081" s="275"/>
      <c r="G1081" s="21"/>
      <c r="H1081" s="276">
        <f t="shared" si="67"/>
        <v>0</v>
      </c>
      <c r="I1081" s="21">
        <f>D1081*'Déscriptions des trades'!CK1081</f>
        <v>0</v>
      </c>
      <c r="M1081" s="4"/>
    </row>
    <row r="1082" spans="1:13" s="3" customFormat="1" ht="13.2">
      <c r="A1082" s="12">
        <v>1078</v>
      </c>
      <c r="B1082" s="148">
        <f t="shared" si="65"/>
        <v>0</v>
      </c>
      <c r="C1082" s="16"/>
      <c r="D1082" s="17">
        <f t="shared" si="66"/>
        <v>0</v>
      </c>
      <c r="E1082" s="18">
        <f t="shared" si="64"/>
        <v>0</v>
      </c>
      <c r="F1082" s="275"/>
      <c r="G1082" s="21"/>
      <c r="H1082" s="276">
        <f t="shared" si="67"/>
        <v>0</v>
      </c>
      <c r="I1082" s="21">
        <f>D1082*'Déscriptions des trades'!CK1082</f>
        <v>0</v>
      </c>
      <c r="M1082" s="4"/>
    </row>
    <row r="1083" spans="1:13" s="3" customFormat="1" ht="13.2">
      <c r="A1083" s="12">
        <v>1079</v>
      </c>
      <c r="B1083" s="148">
        <f t="shared" si="65"/>
        <v>0</v>
      </c>
      <c r="C1083" s="16"/>
      <c r="D1083" s="17">
        <f t="shared" si="66"/>
        <v>0</v>
      </c>
      <c r="E1083" s="18">
        <f t="shared" si="64"/>
        <v>0</v>
      </c>
      <c r="F1083" s="275"/>
      <c r="G1083" s="21"/>
      <c r="H1083" s="276">
        <f t="shared" si="67"/>
        <v>0</v>
      </c>
      <c r="I1083" s="21">
        <f>D1083*'Déscriptions des trades'!CK1083</f>
        <v>0</v>
      </c>
      <c r="M1083" s="4"/>
    </row>
    <row r="1084" spans="1:13" s="3" customFormat="1" ht="13.2">
      <c r="A1084" s="12">
        <v>1080</v>
      </c>
      <c r="B1084" s="148">
        <f t="shared" si="65"/>
        <v>0</v>
      </c>
      <c r="C1084" s="16"/>
      <c r="D1084" s="17">
        <f t="shared" si="66"/>
        <v>0</v>
      </c>
      <c r="E1084" s="18">
        <f t="shared" si="64"/>
        <v>0</v>
      </c>
      <c r="F1084" s="275"/>
      <c r="G1084" s="21"/>
      <c r="H1084" s="276">
        <f t="shared" si="67"/>
        <v>0</v>
      </c>
      <c r="I1084" s="21">
        <f>D1084*'Déscriptions des trades'!CK1084</f>
        <v>0</v>
      </c>
      <c r="M1084" s="4"/>
    </row>
    <row r="1085" spans="1:13" s="3" customFormat="1" ht="13.2">
      <c r="A1085" s="12">
        <v>1081</v>
      </c>
      <c r="B1085" s="148">
        <f t="shared" si="65"/>
        <v>0</v>
      </c>
      <c r="C1085" s="16"/>
      <c r="D1085" s="17">
        <f t="shared" si="66"/>
        <v>0</v>
      </c>
      <c r="E1085" s="18">
        <f t="shared" si="64"/>
        <v>0</v>
      </c>
      <c r="F1085" s="275"/>
      <c r="G1085" s="21"/>
      <c r="H1085" s="276">
        <f t="shared" si="67"/>
        <v>0</v>
      </c>
      <c r="I1085" s="21">
        <f>D1085*'Déscriptions des trades'!CK1085</f>
        <v>0</v>
      </c>
      <c r="M1085" s="4"/>
    </row>
    <row r="1086" spans="1:13" s="3" customFormat="1" ht="13.2">
      <c r="A1086" s="12">
        <v>1082</v>
      </c>
      <c r="B1086" s="148">
        <f t="shared" si="65"/>
        <v>0</v>
      </c>
      <c r="C1086" s="16"/>
      <c r="D1086" s="17">
        <f t="shared" si="66"/>
        <v>0</v>
      </c>
      <c r="E1086" s="18">
        <f t="shared" si="64"/>
        <v>0</v>
      </c>
      <c r="F1086" s="275"/>
      <c r="G1086" s="21"/>
      <c r="H1086" s="276">
        <f t="shared" si="67"/>
        <v>0</v>
      </c>
      <c r="I1086" s="21">
        <f>D1086*'Déscriptions des trades'!CK1086</f>
        <v>0</v>
      </c>
      <c r="M1086" s="4"/>
    </row>
    <row r="1087" spans="1:13" s="3" customFormat="1" ht="13.2">
      <c r="A1087" s="12">
        <v>1083</v>
      </c>
      <c r="B1087" s="148">
        <f t="shared" si="65"/>
        <v>0</v>
      </c>
      <c r="C1087" s="16"/>
      <c r="D1087" s="17">
        <f t="shared" si="66"/>
        <v>0</v>
      </c>
      <c r="E1087" s="18">
        <f t="shared" si="64"/>
        <v>0</v>
      </c>
      <c r="F1087" s="275"/>
      <c r="G1087" s="21"/>
      <c r="H1087" s="276">
        <f t="shared" si="67"/>
        <v>0</v>
      </c>
      <c r="I1087" s="21">
        <f>D1087*'Déscriptions des trades'!CK1087</f>
        <v>0</v>
      </c>
      <c r="M1087" s="4"/>
    </row>
    <row r="1088" spans="1:13" s="3" customFormat="1" ht="13.2">
      <c r="A1088" s="12">
        <v>1084</v>
      </c>
      <c r="B1088" s="148">
        <f t="shared" si="65"/>
        <v>0</v>
      </c>
      <c r="C1088" s="16"/>
      <c r="D1088" s="17">
        <f t="shared" si="66"/>
        <v>0</v>
      </c>
      <c r="E1088" s="18">
        <f t="shared" si="64"/>
        <v>0</v>
      </c>
      <c r="F1088" s="275"/>
      <c r="G1088" s="21"/>
      <c r="H1088" s="276">
        <f t="shared" si="67"/>
        <v>0</v>
      </c>
      <c r="I1088" s="21">
        <f>D1088*'Déscriptions des trades'!CK1088</f>
        <v>0</v>
      </c>
      <c r="M1088" s="4"/>
    </row>
    <row r="1089" spans="1:13" s="3" customFormat="1" ht="13.2">
      <c r="A1089" s="12">
        <v>1085</v>
      </c>
      <c r="B1089" s="148">
        <f t="shared" si="65"/>
        <v>0</v>
      </c>
      <c r="C1089" s="16"/>
      <c r="D1089" s="17">
        <f t="shared" si="66"/>
        <v>0</v>
      </c>
      <c r="E1089" s="18">
        <f t="shared" si="64"/>
        <v>0</v>
      </c>
      <c r="F1089" s="275"/>
      <c r="G1089" s="21"/>
      <c r="H1089" s="276">
        <f t="shared" si="67"/>
        <v>0</v>
      </c>
      <c r="I1089" s="21">
        <f>D1089*'Déscriptions des trades'!CK1089</f>
        <v>0</v>
      </c>
      <c r="M1089" s="4"/>
    </row>
    <row r="1090" spans="1:13" s="3" customFormat="1" ht="13.2">
      <c r="A1090" s="12">
        <v>1086</v>
      </c>
      <c r="B1090" s="148">
        <f t="shared" si="65"/>
        <v>0</v>
      </c>
      <c r="C1090" s="16"/>
      <c r="D1090" s="17">
        <f t="shared" si="66"/>
        <v>0</v>
      </c>
      <c r="E1090" s="18">
        <f t="shared" si="64"/>
        <v>0</v>
      </c>
      <c r="F1090" s="275"/>
      <c r="G1090" s="21"/>
      <c r="H1090" s="276">
        <f t="shared" si="67"/>
        <v>0</v>
      </c>
      <c r="I1090" s="21">
        <f>D1090*'Déscriptions des trades'!CK1090</f>
        <v>0</v>
      </c>
      <c r="M1090" s="4"/>
    </row>
    <row r="1091" spans="1:13" s="3" customFormat="1" ht="13.2">
      <c r="A1091" s="12">
        <v>1087</v>
      </c>
      <c r="B1091" s="148">
        <f t="shared" si="65"/>
        <v>0</v>
      </c>
      <c r="C1091" s="16"/>
      <c r="D1091" s="17">
        <f t="shared" si="66"/>
        <v>0</v>
      </c>
      <c r="E1091" s="18">
        <f t="shared" si="64"/>
        <v>0</v>
      </c>
      <c r="F1091" s="275"/>
      <c r="G1091" s="21"/>
      <c r="H1091" s="276">
        <f t="shared" si="67"/>
        <v>0</v>
      </c>
      <c r="I1091" s="21">
        <f>D1091*'Déscriptions des trades'!CK1091</f>
        <v>0</v>
      </c>
      <c r="M1091" s="4"/>
    </row>
    <row r="1092" spans="1:13" s="3" customFormat="1" ht="13.2">
      <c r="A1092" s="12">
        <v>1088</v>
      </c>
      <c r="B1092" s="148">
        <f t="shared" si="65"/>
        <v>0</v>
      </c>
      <c r="C1092" s="16"/>
      <c r="D1092" s="17">
        <f t="shared" si="66"/>
        <v>0</v>
      </c>
      <c r="E1092" s="18">
        <f t="shared" si="64"/>
        <v>0</v>
      </c>
      <c r="F1092" s="275"/>
      <c r="G1092" s="21"/>
      <c r="H1092" s="276">
        <f t="shared" si="67"/>
        <v>0</v>
      </c>
      <c r="I1092" s="21">
        <f>D1092*'Déscriptions des trades'!CK1092</f>
        <v>0</v>
      </c>
      <c r="M1092" s="4"/>
    </row>
    <row r="1093" spans="1:13" s="3" customFormat="1" ht="13.2">
      <c r="A1093" s="12">
        <v>1089</v>
      </c>
      <c r="B1093" s="148">
        <f t="shared" si="65"/>
        <v>0</v>
      </c>
      <c r="C1093" s="16"/>
      <c r="D1093" s="17">
        <f t="shared" si="66"/>
        <v>0</v>
      </c>
      <c r="E1093" s="18">
        <f t="shared" ref="E1093:E1156" si="68">B1093*D1093</f>
        <v>0</v>
      </c>
      <c r="F1093" s="275"/>
      <c r="G1093" s="21"/>
      <c r="H1093" s="276">
        <f t="shared" si="67"/>
        <v>0</v>
      </c>
      <c r="I1093" s="21">
        <f>D1093*'Déscriptions des trades'!CK1093</f>
        <v>0</v>
      </c>
      <c r="M1093" s="4"/>
    </row>
    <row r="1094" spans="1:13" s="3" customFormat="1" ht="13.2">
      <c r="A1094" s="12">
        <v>1090</v>
      </c>
      <c r="B1094" s="148">
        <f t="shared" ref="B1094:B1157" si="69">E1093+B1093</f>
        <v>0</v>
      </c>
      <c r="C1094" s="16"/>
      <c r="D1094" s="17">
        <f t="shared" ref="D1094:D1157" si="70">D1093</f>
        <v>0</v>
      </c>
      <c r="E1094" s="18">
        <f t="shared" si="68"/>
        <v>0</v>
      </c>
      <c r="F1094" s="275"/>
      <c r="G1094" s="21"/>
      <c r="H1094" s="276">
        <f t="shared" ref="H1094:H1157" si="71">H1093</f>
        <v>0</v>
      </c>
      <c r="I1094" s="21">
        <f>D1094*'Déscriptions des trades'!CK1094</f>
        <v>0</v>
      </c>
      <c r="M1094" s="4"/>
    </row>
    <row r="1095" spans="1:13" s="3" customFormat="1" ht="13.2">
      <c r="A1095" s="12">
        <v>1091</v>
      </c>
      <c r="B1095" s="148">
        <f t="shared" si="69"/>
        <v>0</v>
      </c>
      <c r="C1095" s="16"/>
      <c r="D1095" s="17">
        <f t="shared" si="70"/>
        <v>0</v>
      </c>
      <c r="E1095" s="18">
        <f t="shared" si="68"/>
        <v>0</v>
      </c>
      <c r="F1095" s="275"/>
      <c r="G1095" s="21"/>
      <c r="H1095" s="276">
        <f t="shared" si="71"/>
        <v>0</v>
      </c>
      <c r="I1095" s="21">
        <f>D1095*'Déscriptions des trades'!CK1095</f>
        <v>0</v>
      </c>
      <c r="M1095" s="4"/>
    </row>
    <row r="1096" spans="1:13" s="3" customFormat="1" ht="13.2">
      <c r="A1096" s="12">
        <v>1092</v>
      </c>
      <c r="B1096" s="148">
        <f t="shared" si="69"/>
        <v>0</v>
      </c>
      <c r="C1096" s="16"/>
      <c r="D1096" s="17">
        <f t="shared" si="70"/>
        <v>0</v>
      </c>
      <c r="E1096" s="18">
        <f t="shared" si="68"/>
        <v>0</v>
      </c>
      <c r="F1096" s="275"/>
      <c r="G1096" s="21"/>
      <c r="H1096" s="276">
        <f t="shared" si="71"/>
        <v>0</v>
      </c>
      <c r="I1096" s="21">
        <f>D1096*'Déscriptions des trades'!CK1096</f>
        <v>0</v>
      </c>
      <c r="M1096" s="4"/>
    </row>
    <row r="1097" spans="1:13" s="3" customFormat="1" ht="13.2">
      <c r="A1097" s="12">
        <v>1093</v>
      </c>
      <c r="B1097" s="148">
        <f t="shared" si="69"/>
        <v>0</v>
      </c>
      <c r="C1097" s="16"/>
      <c r="D1097" s="17">
        <f t="shared" si="70"/>
        <v>0</v>
      </c>
      <c r="E1097" s="18">
        <f t="shared" si="68"/>
        <v>0</v>
      </c>
      <c r="F1097" s="275"/>
      <c r="G1097" s="21"/>
      <c r="H1097" s="276">
        <f t="shared" si="71"/>
        <v>0</v>
      </c>
      <c r="I1097" s="21">
        <f>D1097*'Déscriptions des trades'!CK1097</f>
        <v>0</v>
      </c>
      <c r="M1097" s="4"/>
    </row>
    <row r="1098" spans="1:13" s="3" customFormat="1" ht="13.2">
      <c r="A1098" s="12">
        <v>1094</v>
      </c>
      <c r="B1098" s="148">
        <f t="shared" si="69"/>
        <v>0</v>
      </c>
      <c r="C1098" s="16"/>
      <c r="D1098" s="17">
        <f t="shared" si="70"/>
        <v>0</v>
      </c>
      <c r="E1098" s="18">
        <f t="shared" si="68"/>
        <v>0</v>
      </c>
      <c r="F1098" s="275"/>
      <c r="G1098" s="21"/>
      <c r="H1098" s="276">
        <f t="shared" si="71"/>
        <v>0</v>
      </c>
      <c r="I1098" s="21">
        <f>D1098*'Déscriptions des trades'!CK1098</f>
        <v>0</v>
      </c>
      <c r="M1098" s="4"/>
    </row>
    <row r="1099" spans="1:13" s="3" customFormat="1" ht="13.2">
      <c r="A1099" s="12">
        <v>1095</v>
      </c>
      <c r="B1099" s="148">
        <f t="shared" si="69"/>
        <v>0</v>
      </c>
      <c r="C1099" s="16"/>
      <c r="D1099" s="17">
        <f t="shared" si="70"/>
        <v>0</v>
      </c>
      <c r="E1099" s="18">
        <f t="shared" si="68"/>
        <v>0</v>
      </c>
      <c r="F1099" s="275"/>
      <c r="G1099" s="21"/>
      <c r="H1099" s="276">
        <f t="shared" si="71"/>
        <v>0</v>
      </c>
      <c r="I1099" s="21">
        <f>D1099*'Déscriptions des trades'!CK1099</f>
        <v>0</v>
      </c>
      <c r="M1099" s="4"/>
    </row>
    <row r="1100" spans="1:13" s="3" customFormat="1" ht="13.2">
      <c r="A1100" s="12">
        <v>1096</v>
      </c>
      <c r="B1100" s="148">
        <f t="shared" si="69"/>
        <v>0</v>
      </c>
      <c r="C1100" s="16"/>
      <c r="D1100" s="17">
        <f t="shared" si="70"/>
        <v>0</v>
      </c>
      <c r="E1100" s="18">
        <f t="shared" si="68"/>
        <v>0</v>
      </c>
      <c r="F1100" s="275"/>
      <c r="G1100" s="21"/>
      <c r="H1100" s="276">
        <f t="shared" si="71"/>
        <v>0</v>
      </c>
      <c r="I1100" s="21">
        <f>D1100*'Déscriptions des trades'!CK1100</f>
        <v>0</v>
      </c>
      <c r="M1100" s="4"/>
    </row>
    <row r="1101" spans="1:13" s="3" customFormat="1" ht="13.2">
      <c r="A1101" s="12">
        <v>1097</v>
      </c>
      <c r="B1101" s="148">
        <f t="shared" si="69"/>
        <v>0</v>
      </c>
      <c r="C1101" s="16"/>
      <c r="D1101" s="17">
        <f t="shared" si="70"/>
        <v>0</v>
      </c>
      <c r="E1101" s="18">
        <f t="shared" si="68"/>
        <v>0</v>
      </c>
      <c r="F1101" s="275"/>
      <c r="G1101" s="21"/>
      <c r="H1101" s="276">
        <f t="shared" si="71"/>
        <v>0</v>
      </c>
      <c r="I1101" s="21">
        <f>D1101*'Déscriptions des trades'!CK1101</f>
        <v>0</v>
      </c>
      <c r="M1101" s="4"/>
    </row>
    <row r="1102" spans="1:13" s="3" customFormat="1" ht="13.2">
      <c r="A1102" s="12">
        <v>1098</v>
      </c>
      <c r="B1102" s="148">
        <f t="shared" si="69"/>
        <v>0</v>
      </c>
      <c r="C1102" s="16"/>
      <c r="D1102" s="17">
        <f t="shared" si="70"/>
        <v>0</v>
      </c>
      <c r="E1102" s="18">
        <f t="shared" si="68"/>
        <v>0</v>
      </c>
      <c r="F1102" s="275"/>
      <c r="G1102" s="21"/>
      <c r="H1102" s="276">
        <f t="shared" si="71"/>
        <v>0</v>
      </c>
      <c r="I1102" s="21">
        <f>D1102*'Déscriptions des trades'!CK1102</f>
        <v>0</v>
      </c>
      <c r="M1102" s="4"/>
    </row>
    <row r="1103" spans="1:13" s="3" customFormat="1" ht="13.2">
      <c r="A1103" s="12">
        <v>1099</v>
      </c>
      <c r="B1103" s="148">
        <f t="shared" si="69"/>
        <v>0</v>
      </c>
      <c r="C1103" s="16"/>
      <c r="D1103" s="17">
        <f t="shared" si="70"/>
        <v>0</v>
      </c>
      <c r="E1103" s="18">
        <f t="shared" si="68"/>
        <v>0</v>
      </c>
      <c r="F1103" s="275"/>
      <c r="G1103" s="21"/>
      <c r="H1103" s="276">
        <f t="shared" si="71"/>
        <v>0</v>
      </c>
      <c r="I1103" s="21">
        <f>D1103*'Déscriptions des trades'!CK1103</f>
        <v>0</v>
      </c>
      <c r="M1103" s="4"/>
    </row>
    <row r="1104" spans="1:13" s="3" customFormat="1" ht="13.2">
      <c r="A1104" s="12">
        <v>1100</v>
      </c>
      <c r="B1104" s="148">
        <f t="shared" si="69"/>
        <v>0</v>
      </c>
      <c r="C1104" s="16"/>
      <c r="D1104" s="17">
        <f t="shared" si="70"/>
        <v>0</v>
      </c>
      <c r="E1104" s="18">
        <f t="shared" si="68"/>
        <v>0</v>
      </c>
      <c r="F1104" s="275"/>
      <c r="G1104" s="21"/>
      <c r="H1104" s="276">
        <f t="shared" si="71"/>
        <v>0</v>
      </c>
      <c r="I1104" s="21">
        <f>D1104*'Déscriptions des trades'!CK1104</f>
        <v>0</v>
      </c>
      <c r="M1104" s="4"/>
    </row>
    <row r="1105" spans="1:13" s="3" customFormat="1" ht="13.2">
      <c r="A1105" s="12">
        <v>1101</v>
      </c>
      <c r="B1105" s="148">
        <f t="shared" si="69"/>
        <v>0</v>
      </c>
      <c r="C1105" s="16"/>
      <c r="D1105" s="17">
        <f t="shared" si="70"/>
        <v>0</v>
      </c>
      <c r="E1105" s="18">
        <f t="shared" si="68"/>
        <v>0</v>
      </c>
      <c r="F1105" s="275"/>
      <c r="G1105" s="21"/>
      <c r="H1105" s="276">
        <f t="shared" si="71"/>
        <v>0</v>
      </c>
      <c r="I1105" s="21">
        <f>D1105*'Déscriptions des trades'!CK1105</f>
        <v>0</v>
      </c>
      <c r="M1105" s="4"/>
    </row>
    <row r="1106" spans="1:13" s="3" customFormat="1" ht="13.2">
      <c r="A1106" s="12">
        <v>1102</v>
      </c>
      <c r="B1106" s="148">
        <f t="shared" si="69"/>
        <v>0</v>
      </c>
      <c r="C1106" s="16"/>
      <c r="D1106" s="17">
        <f t="shared" si="70"/>
        <v>0</v>
      </c>
      <c r="E1106" s="18">
        <f t="shared" si="68"/>
        <v>0</v>
      </c>
      <c r="F1106" s="275"/>
      <c r="G1106" s="21"/>
      <c r="H1106" s="276">
        <f t="shared" si="71"/>
        <v>0</v>
      </c>
      <c r="I1106" s="21">
        <f>D1106*'Déscriptions des trades'!CK1106</f>
        <v>0</v>
      </c>
      <c r="M1106" s="4"/>
    </row>
    <row r="1107" spans="1:13" s="3" customFormat="1" ht="13.2">
      <c r="A1107" s="12">
        <v>1103</v>
      </c>
      <c r="B1107" s="148">
        <f t="shared" si="69"/>
        <v>0</v>
      </c>
      <c r="C1107" s="16"/>
      <c r="D1107" s="17">
        <f t="shared" si="70"/>
        <v>0</v>
      </c>
      <c r="E1107" s="18">
        <f t="shared" si="68"/>
        <v>0</v>
      </c>
      <c r="F1107" s="275"/>
      <c r="G1107" s="21"/>
      <c r="H1107" s="276">
        <f t="shared" si="71"/>
        <v>0</v>
      </c>
      <c r="I1107" s="21">
        <f>D1107*'Déscriptions des trades'!CK1107</f>
        <v>0</v>
      </c>
      <c r="M1107" s="4"/>
    </row>
    <row r="1108" spans="1:13" s="3" customFormat="1" ht="13.2">
      <c r="A1108" s="12">
        <v>1104</v>
      </c>
      <c r="B1108" s="148">
        <f t="shared" si="69"/>
        <v>0</v>
      </c>
      <c r="C1108" s="16"/>
      <c r="D1108" s="17">
        <f t="shared" si="70"/>
        <v>0</v>
      </c>
      <c r="E1108" s="18">
        <f t="shared" si="68"/>
        <v>0</v>
      </c>
      <c r="F1108" s="275"/>
      <c r="G1108" s="21"/>
      <c r="H1108" s="276">
        <f t="shared" si="71"/>
        <v>0</v>
      </c>
      <c r="I1108" s="21">
        <f>D1108*'Déscriptions des trades'!CK1108</f>
        <v>0</v>
      </c>
      <c r="M1108" s="4"/>
    </row>
    <row r="1109" spans="1:13" s="3" customFormat="1" ht="13.2">
      <c r="A1109" s="12">
        <v>1105</v>
      </c>
      <c r="B1109" s="148">
        <f t="shared" si="69"/>
        <v>0</v>
      </c>
      <c r="C1109" s="16"/>
      <c r="D1109" s="17">
        <f t="shared" si="70"/>
        <v>0</v>
      </c>
      <c r="E1109" s="18">
        <f t="shared" si="68"/>
        <v>0</v>
      </c>
      <c r="F1109" s="275"/>
      <c r="G1109" s="21"/>
      <c r="H1109" s="276">
        <f t="shared" si="71"/>
        <v>0</v>
      </c>
      <c r="I1109" s="21">
        <f>D1109*'Déscriptions des trades'!CK1109</f>
        <v>0</v>
      </c>
      <c r="M1109" s="4"/>
    </row>
    <row r="1110" spans="1:13" s="3" customFormat="1" ht="13.2">
      <c r="A1110" s="12">
        <v>1106</v>
      </c>
      <c r="B1110" s="148">
        <f t="shared" si="69"/>
        <v>0</v>
      </c>
      <c r="C1110" s="16"/>
      <c r="D1110" s="17">
        <f t="shared" si="70"/>
        <v>0</v>
      </c>
      <c r="E1110" s="18">
        <f t="shared" si="68"/>
        <v>0</v>
      </c>
      <c r="F1110" s="275"/>
      <c r="G1110" s="21"/>
      <c r="H1110" s="276">
        <f t="shared" si="71"/>
        <v>0</v>
      </c>
      <c r="I1110" s="21">
        <f>D1110*'Déscriptions des trades'!CK1110</f>
        <v>0</v>
      </c>
      <c r="M1110" s="4"/>
    </row>
    <row r="1111" spans="1:13" s="3" customFormat="1" ht="13.2">
      <c r="A1111" s="12">
        <v>1107</v>
      </c>
      <c r="B1111" s="148">
        <f t="shared" si="69"/>
        <v>0</v>
      </c>
      <c r="C1111" s="16"/>
      <c r="D1111" s="17">
        <f t="shared" si="70"/>
        <v>0</v>
      </c>
      <c r="E1111" s="18">
        <f t="shared" si="68"/>
        <v>0</v>
      </c>
      <c r="F1111" s="275"/>
      <c r="G1111" s="21"/>
      <c r="H1111" s="276">
        <f t="shared" si="71"/>
        <v>0</v>
      </c>
      <c r="I1111" s="21">
        <f>D1111*'Déscriptions des trades'!CK1111</f>
        <v>0</v>
      </c>
      <c r="M1111" s="4"/>
    </row>
    <row r="1112" spans="1:13" s="3" customFormat="1" ht="13.2">
      <c r="A1112" s="12">
        <v>1108</v>
      </c>
      <c r="B1112" s="148">
        <f t="shared" si="69"/>
        <v>0</v>
      </c>
      <c r="C1112" s="16"/>
      <c r="D1112" s="17">
        <f t="shared" si="70"/>
        <v>0</v>
      </c>
      <c r="E1112" s="18">
        <f t="shared" si="68"/>
        <v>0</v>
      </c>
      <c r="F1112" s="275"/>
      <c r="G1112" s="21"/>
      <c r="H1112" s="276">
        <f t="shared" si="71"/>
        <v>0</v>
      </c>
      <c r="I1112" s="21">
        <f>D1112*'Déscriptions des trades'!CK1112</f>
        <v>0</v>
      </c>
      <c r="M1112" s="4"/>
    </row>
    <row r="1113" spans="1:13" s="3" customFormat="1" ht="13.2">
      <c r="A1113" s="12">
        <v>1109</v>
      </c>
      <c r="B1113" s="148">
        <f t="shared" si="69"/>
        <v>0</v>
      </c>
      <c r="C1113" s="16"/>
      <c r="D1113" s="17">
        <f t="shared" si="70"/>
        <v>0</v>
      </c>
      <c r="E1113" s="18">
        <f t="shared" si="68"/>
        <v>0</v>
      </c>
      <c r="F1113" s="275"/>
      <c r="G1113" s="21"/>
      <c r="H1113" s="276">
        <f t="shared" si="71"/>
        <v>0</v>
      </c>
      <c r="I1113" s="21">
        <f>D1113*'Déscriptions des trades'!CK1113</f>
        <v>0</v>
      </c>
      <c r="M1113" s="4"/>
    </row>
    <row r="1114" spans="1:13" s="3" customFormat="1" ht="13.2">
      <c r="A1114" s="12">
        <v>1110</v>
      </c>
      <c r="B1114" s="148">
        <f t="shared" si="69"/>
        <v>0</v>
      </c>
      <c r="C1114" s="16"/>
      <c r="D1114" s="17">
        <f t="shared" si="70"/>
        <v>0</v>
      </c>
      <c r="E1114" s="18">
        <f t="shared" si="68"/>
        <v>0</v>
      </c>
      <c r="F1114" s="275"/>
      <c r="G1114" s="21"/>
      <c r="H1114" s="276">
        <f t="shared" si="71"/>
        <v>0</v>
      </c>
      <c r="I1114" s="21">
        <f>D1114*'Déscriptions des trades'!CK1114</f>
        <v>0</v>
      </c>
      <c r="M1114" s="4"/>
    </row>
    <row r="1115" spans="1:13" s="3" customFormat="1" ht="13.2">
      <c r="A1115" s="12">
        <v>1111</v>
      </c>
      <c r="B1115" s="148">
        <f t="shared" si="69"/>
        <v>0</v>
      </c>
      <c r="C1115" s="16"/>
      <c r="D1115" s="17">
        <f t="shared" si="70"/>
        <v>0</v>
      </c>
      <c r="E1115" s="18">
        <f t="shared" si="68"/>
        <v>0</v>
      </c>
      <c r="F1115" s="275"/>
      <c r="G1115" s="21"/>
      <c r="H1115" s="276">
        <f t="shared" si="71"/>
        <v>0</v>
      </c>
      <c r="I1115" s="21">
        <f>D1115*'Déscriptions des trades'!CK1115</f>
        <v>0</v>
      </c>
      <c r="M1115" s="4"/>
    </row>
    <row r="1116" spans="1:13" s="3" customFormat="1" ht="13.2">
      <c r="A1116" s="12">
        <v>1112</v>
      </c>
      <c r="B1116" s="148">
        <f t="shared" si="69"/>
        <v>0</v>
      </c>
      <c r="C1116" s="16"/>
      <c r="D1116" s="17">
        <f t="shared" si="70"/>
        <v>0</v>
      </c>
      <c r="E1116" s="18">
        <f t="shared" si="68"/>
        <v>0</v>
      </c>
      <c r="F1116" s="275"/>
      <c r="G1116" s="21"/>
      <c r="H1116" s="276">
        <f t="shared" si="71"/>
        <v>0</v>
      </c>
      <c r="I1116" s="21">
        <f>D1116*'Déscriptions des trades'!CK1116</f>
        <v>0</v>
      </c>
      <c r="M1116" s="4"/>
    </row>
    <row r="1117" spans="1:13" s="3" customFormat="1" ht="13.2">
      <c r="A1117" s="12">
        <v>1113</v>
      </c>
      <c r="B1117" s="148">
        <f t="shared" si="69"/>
        <v>0</v>
      </c>
      <c r="C1117" s="16"/>
      <c r="D1117" s="17">
        <f t="shared" si="70"/>
        <v>0</v>
      </c>
      <c r="E1117" s="18">
        <f t="shared" si="68"/>
        <v>0</v>
      </c>
      <c r="F1117" s="275"/>
      <c r="G1117" s="21"/>
      <c r="H1117" s="276">
        <f t="shared" si="71"/>
        <v>0</v>
      </c>
      <c r="I1117" s="21">
        <f>D1117*'Déscriptions des trades'!CK1117</f>
        <v>0</v>
      </c>
      <c r="M1117" s="4"/>
    </row>
    <row r="1118" spans="1:13" s="3" customFormat="1" ht="13.2">
      <c r="A1118" s="12">
        <v>1114</v>
      </c>
      <c r="B1118" s="148">
        <f t="shared" si="69"/>
        <v>0</v>
      </c>
      <c r="C1118" s="16"/>
      <c r="D1118" s="17">
        <f t="shared" si="70"/>
        <v>0</v>
      </c>
      <c r="E1118" s="18">
        <f t="shared" si="68"/>
        <v>0</v>
      </c>
      <c r="F1118" s="275"/>
      <c r="G1118" s="21"/>
      <c r="H1118" s="276">
        <f t="shared" si="71"/>
        <v>0</v>
      </c>
      <c r="I1118" s="21">
        <f>D1118*'Déscriptions des trades'!CK1118</f>
        <v>0</v>
      </c>
      <c r="M1118" s="4"/>
    </row>
    <row r="1119" spans="1:13" s="3" customFormat="1" ht="13.2">
      <c r="A1119" s="12">
        <v>1115</v>
      </c>
      <c r="B1119" s="148">
        <f t="shared" si="69"/>
        <v>0</v>
      </c>
      <c r="C1119" s="16"/>
      <c r="D1119" s="17">
        <f t="shared" si="70"/>
        <v>0</v>
      </c>
      <c r="E1119" s="18">
        <f t="shared" si="68"/>
        <v>0</v>
      </c>
      <c r="F1119" s="275"/>
      <c r="G1119" s="21"/>
      <c r="H1119" s="276">
        <f t="shared" si="71"/>
        <v>0</v>
      </c>
      <c r="I1119" s="21">
        <f>D1119*'Déscriptions des trades'!CK1119</f>
        <v>0</v>
      </c>
      <c r="M1119" s="4"/>
    </row>
    <row r="1120" spans="1:13" s="3" customFormat="1" ht="13.2">
      <c r="A1120" s="12">
        <v>1116</v>
      </c>
      <c r="B1120" s="148">
        <f t="shared" si="69"/>
        <v>0</v>
      </c>
      <c r="C1120" s="16"/>
      <c r="D1120" s="17">
        <f t="shared" si="70"/>
        <v>0</v>
      </c>
      <c r="E1120" s="18">
        <f t="shared" si="68"/>
        <v>0</v>
      </c>
      <c r="F1120" s="275"/>
      <c r="G1120" s="21"/>
      <c r="H1120" s="276">
        <f t="shared" si="71"/>
        <v>0</v>
      </c>
      <c r="I1120" s="21">
        <f>D1120*'Déscriptions des trades'!CK1120</f>
        <v>0</v>
      </c>
      <c r="M1120" s="4"/>
    </row>
    <row r="1121" spans="1:13" s="3" customFormat="1" ht="13.2">
      <c r="A1121" s="12">
        <v>1117</v>
      </c>
      <c r="B1121" s="148">
        <f t="shared" si="69"/>
        <v>0</v>
      </c>
      <c r="C1121" s="16"/>
      <c r="D1121" s="17">
        <f t="shared" si="70"/>
        <v>0</v>
      </c>
      <c r="E1121" s="18">
        <f t="shared" si="68"/>
        <v>0</v>
      </c>
      <c r="F1121" s="275"/>
      <c r="G1121" s="21"/>
      <c r="H1121" s="276">
        <f t="shared" si="71"/>
        <v>0</v>
      </c>
      <c r="I1121" s="21">
        <f>D1121*'Déscriptions des trades'!CK1121</f>
        <v>0</v>
      </c>
      <c r="M1121" s="4"/>
    </row>
    <row r="1122" spans="1:13" s="3" customFormat="1" ht="13.2">
      <c r="A1122" s="12">
        <v>1118</v>
      </c>
      <c r="B1122" s="148">
        <f t="shared" si="69"/>
        <v>0</v>
      </c>
      <c r="C1122" s="16"/>
      <c r="D1122" s="17">
        <f t="shared" si="70"/>
        <v>0</v>
      </c>
      <c r="E1122" s="18">
        <f t="shared" si="68"/>
        <v>0</v>
      </c>
      <c r="F1122" s="275"/>
      <c r="G1122" s="21"/>
      <c r="H1122" s="276">
        <f t="shared" si="71"/>
        <v>0</v>
      </c>
      <c r="I1122" s="21">
        <f>D1122*'Déscriptions des trades'!CK1122</f>
        <v>0</v>
      </c>
      <c r="M1122" s="4"/>
    </row>
    <row r="1123" spans="1:13" s="3" customFormat="1" ht="13.2">
      <c r="A1123" s="12">
        <v>1119</v>
      </c>
      <c r="B1123" s="148">
        <f t="shared" si="69"/>
        <v>0</v>
      </c>
      <c r="C1123" s="16"/>
      <c r="D1123" s="17">
        <f t="shared" si="70"/>
        <v>0</v>
      </c>
      <c r="E1123" s="18">
        <f t="shared" si="68"/>
        <v>0</v>
      </c>
      <c r="F1123" s="275"/>
      <c r="G1123" s="21"/>
      <c r="H1123" s="276">
        <f t="shared" si="71"/>
        <v>0</v>
      </c>
      <c r="I1123" s="21">
        <f>D1123*'Déscriptions des trades'!CK1123</f>
        <v>0</v>
      </c>
      <c r="M1123" s="4"/>
    </row>
    <row r="1124" spans="1:13" s="3" customFormat="1" ht="13.2">
      <c r="A1124" s="12">
        <v>1120</v>
      </c>
      <c r="B1124" s="148">
        <f t="shared" si="69"/>
        <v>0</v>
      </c>
      <c r="C1124" s="16"/>
      <c r="D1124" s="17">
        <f t="shared" si="70"/>
        <v>0</v>
      </c>
      <c r="E1124" s="18">
        <f t="shared" si="68"/>
        <v>0</v>
      </c>
      <c r="F1124" s="275"/>
      <c r="G1124" s="21"/>
      <c r="H1124" s="276">
        <f t="shared" si="71"/>
        <v>0</v>
      </c>
      <c r="I1124" s="21">
        <f>D1124*'Déscriptions des trades'!CK1124</f>
        <v>0</v>
      </c>
      <c r="M1124" s="4"/>
    </row>
    <row r="1125" spans="1:13" s="3" customFormat="1" ht="13.2">
      <c r="A1125" s="12">
        <v>1121</v>
      </c>
      <c r="B1125" s="148">
        <f t="shared" si="69"/>
        <v>0</v>
      </c>
      <c r="C1125" s="16"/>
      <c r="D1125" s="17">
        <f t="shared" si="70"/>
        <v>0</v>
      </c>
      <c r="E1125" s="18">
        <f t="shared" si="68"/>
        <v>0</v>
      </c>
      <c r="F1125" s="275"/>
      <c r="G1125" s="21"/>
      <c r="H1125" s="276">
        <f t="shared" si="71"/>
        <v>0</v>
      </c>
      <c r="I1125" s="21">
        <f>D1125*'Déscriptions des trades'!CK1125</f>
        <v>0</v>
      </c>
      <c r="M1125" s="4"/>
    </row>
    <row r="1126" spans="1:13" s="3" customFormat="1" ht="13.2">
      <c r="A1126" s="12">
        <v>1122</v>
      </c>
      <c r="B1126" s="148">
        <f t="shared" si="69"/>
        <v>0</v>
      </c>
      <c r="C1126" s="16"/>
      <c r="D1126" s="17">
        <f t="shared" si="70"/>
        <v>0</v>
      </c>
      <c r="E1126" s="18">
        <f t="shared" si="68"/>
        <v>0</v>
      </c>
      <c r="F1126" s="275"/>
      <c r="G1126" s="21"/>
      <c r="H1126" s="276">
        <f t="shared" si="71"/>
        <v>0</v>
      </c>
      <c r="I1126" s="21">
        <f>D1126*'Déscriptions des trades'!CK1126</f>
        <v>0</v>
      </c>
      <c r="M1126" s="4"/>
    </row>
    <row r="1127" spans="1:13" s="3" customFormat="1" ht="13.2">
      <c r="A1127" s="12">
        <v>1123</v>
      </c>
      <c r="B1127" s="148">
        <f t="shared" si="69"/>
        <v>0</v>
      </c>
      <c r="C1127" s="16"/>
      <c r="D1127" s="17">
        <f t="shared" si="70"/>
        <v>0</v>
      </c>
      <c r="E1127" s="18">
        <f t="shared" si="68"/>
        <v>0</v>
      </c>
      <c r="F1127" s="275"/>
      <c r="G1127" s="21"/>
      <c r="H1127" s="276">
        <f t="shared" si="71"/>
        <v>0</v>
      </c>
      <c r="I1127" s="21">
        <f>D1127*'Déscriptions des trades'!CK1127</f>
        <v>0</v>
      </c>
      <c r="M1127" s="4"/>
    </row>
    <row r="1128" spans="1:13" s="3" customFormat="1" ht="13.2">
      <c r="A1128" s="12">
        <v>1124</v>
      </c>
      <c r="B1128" s="148">
        <f t="shared" si="69"/>
        <v>0</v>
      </c>
      <c r="C1128" s="16"/>
      <c r="D1128" s="17">
        <f t="shared" si="70"/>
        <v>0</v>
      </c>
      <c r="E1128" s="18">
        <f t="shared" si="68"/>
        <v>0</v>
      </c>
      <c r="F1128" s="275"/>
      <c r="G1128" s="21"/>
      <c r="H1128" s="276">
        <f t="shared" si="71"/>
        <v>0</v>
      </c>
      <c r="I1128" s="21">
        <f>D1128*'Déscriptions des trades'!CK1128</f>
        <v>0</v>
      </c>
      <c r="M1128" s="4"/>
    </row>
    <row r="1129" spans="1:13" s="3" customFormat="1" ht="13.2">
      <c r="A1129" s="12">
        <v>1125</v>
      </c>
      <c r="B1129" s="148">
        <f t="shared" si="69"/>
        <v>0</v>
      </c>
      <c r="C1129" s="16"/>
      <c r="D1129" s="17">
        <f t="shared" si="70"/>
        <v>0</v>
      </c>
      <c r="E1129" s="18">
        <f t="shared" si="68"/>
        <v>0</v>
      </c>
      <c r="F1129" s="275"/>
      <c r="G1129" s="21"/>
      <c r="H1129" s="276">
        <f t="shared" si="71"/>
        <v>0</v>
      </c>
      <c r="I1129" s="21">
        <f>D1129*'Déscriptions des trades'!CK1129</f>
        <v>0</v>
      </c>
      <c r="M1129" s="4"/>
    </row>
    <row r="1130" spans="1:13" s="3" customFormat="1" ht="13.2">
      <c r="A1130" s="12">
        <v>1126</v>
      </c>
      <c r="B1130" s="148">
        <f t="shared" si="69"/>
        <v>0</v>
      </c>
      <c r="C1130" s="16"/>
      <c r="D1130" s="17">
        <f t="shared" si="70"/>
        <v>0</v>
      </c>
      <c r="E1130" s="18">
        <f t="shared" si="68"/>
        <v>0</v>
      </c>
      <c r="F1130" s="275"/>
      <c r="G1130" s="21"/>
      <c r="H1130" s="276">
        <f t="shared" si="71"/>
        <v>0</v>
      </c>
      <c r="I1130" s="21">
        <f>D1130*'Déscriptions des trades'!CK1130</f>
        <v>0</v>
      </c>
      <c r="M1130" s="4"/>
    </row>
    <row r="1131" spans="1:13" s="3" customFormat="1" ht="13.2">
      <c r="A1131" s="12">
        <v>1127</v>
      </c>
      <c r="B1131" s="148">
        <f t="shared" si="69"/>
        <v>0</v>
      </c>
      <c r="C1131" s="16"/>
      <c r="D1131" s="17">
        <f t="shared" si="70"/>
        <v>0</v>
      </c>
      <c r="E1131" s="18">
        <f t="shared" si="68"/>
        <v>0</v>
      </c>
      <c r="F1131" s="275"/>
      <c r="G1131" s="21"/>
      <c r="H1131" s="276">
        <f t="shared" si="71"/>
        <v>0</v>
      </c>
      <c r="I1131" s="21">
        <f>D1131*'Déscriptions des trades'!CK1131</f>
        <v>0</v>
      </c>
      <c r="M1131" s="4"/>
    </row>
    <row r="1132" spans="1:13" s="3" customFormat="1" ht="13.2">
      <c r="A1132" s="12">
        <v>1128</v>
      </c>
      <c r="B1132" s="148">
        <f t="shared" si="69"/>
        <v>0</v>
      </c>
      <c r="C1132" s="16"/>
      <c r="D1132" s="17">
        <f t="shared" si="70"/>
        <v>0</v>
      </c>
      <c r="E1132" s="18">
        <f t="shared" si="68"/>
        <v>0</v>
      </c>
      <c r="F1132" s="275"/>
      <c r="G1132" s="21"/>
      <c r="H1132" s="276">
        <f t="shared" si="71"/>
        <v>0</v>
      </c>
      <c r="I1132" s="21">
        <f>D1132*'Déscriptions des trades'!CK1132</f>
        <v>0</v>
      </c>
      <c r="M1132" s="4"/>
    </row>
    <row r="1133" spans="1:13" s="3" customFormat="1" ht="13.2">
      <c r="A1133" s="12">
        <v>1129</v>
      </c>
      <c r="B1133" s="148">
        <f t="shared" si="69"/>
        <v>0</v>
      </c>
      <c r="C1133" s="16"/>
      <c r="D1133" s="17">
        <f t="shared" si="70"/>
        <v>0</v>
      </c>
      <c r="E1133" s="18">
        <f t="shared" si="68"/>
        <v>0</v>
      </c>
      <c r="F1133" s="275"/>
      <c r="G1133" s="21"/>
      <c r="H1133" s="276">
        <f t="shared" si="71"/>
        <v>0</v>
      </c>
      <c r="I1133" s="21">
        <f>D1133*'Déscriptions des trades'!CK1133</f>
        <v>0</v>
      </c>
      <c r="M1133" s="4"/>
    </row>
    <row r="1134" spans="1:13" s="3" customFormat="1" ht="13.2">
      <c r="A1134" s="12">
        <v>1130</v>
      </c>
      <c r="B1134" s="148">
        <f t="shared" si="69"/>
        <v>0</v>
      </c>
      <c r="C1134" s="16"/>
      <c r="D1134" s="17">
        <f t="shared" si="70"/>
        <v>0</v>
      </c>
      <c r="E1134" s="18">
        <f t="shared" si="68"/>
        <v>0</v>
      </c>
      <c r="F1134" s="275"/>
      <c r="G1134" s="21"/>
      <c r="H1134" s="276">
        <f t="shared" si="71"/>
        <v>0</v>
      </c>
      <c r="I1134" s="21">
        <f>D1134*'Déscriptions des trades'!CK1134</f>
        <v>0</v>
      </c>
      <c r="M1134" s="4"/>
    </row>
    <row r="1135" spans="1:13" s="3" customFormat="1" ht="13.2">
      <c r="A1135" s="12">
        <v>1131</v>
      </c>
      <c r="B1135" s="148">
        <f t="shared" si="69"/>
        <v>0</v>
      </c>
      <c r="C1135" s="16"/>
      <c r="D1135" s="17">
        <f t="shared" si="70"/>
        <v>0</v>
      </c>
      <c r="E1135" s="18">
        <f t="shared" si="68"/>
        <v>0</v>
      </c>
      <c r="F1135" s="275"/>
      <c r="G1135" s="21"/>
      <c r="H1135" s="276">
        <f t="shared" si="71"/>
        <v>0</v>
      </c>
      <c r="I1135" s="21">
        <f>D1135*'Déscriptions des trades'!CK1135</f>
        <v>0</v>
      </c>
      <c r="M1135" s="4"/>
    </row>
    <row r="1136" spans="1:13" s="3" customFormat="1" ht="13.2">
      <c r="A1136" s="12">
        <v>1132</v>
      </c>
      <c r="B1136" s="148">
        <f t="shared" si="69"/>
        <v>0</v>
      </c>
      <c r="C1136" s="16"/>
      <c r="D1136" s="17">
        <f t="shared" si="70"/>
        <v>0</v>
      </c>
      <c r="E1136" s="18">
        <f t="shared" si="68"/>
        <v>0</v>
      </c>
      <c r="F1136" s="275"/>
      <c r="G1136" s="21"/>
      <c r="H1136" s="276">
        <f t="shared" si="71"/>
        <v>0</v>
      </c>
      <c r="I1136" s="21">
        <f>D1136*'Déscriptions des trades'!CK1136</f>
        <v>0</v>
      </c>
      <c r="M1136" s="4"/>
    </row>
    <row r="1137" spans="1:13" s="3" customFormat="1" ht="13.2">
      <c r="A1137" s="12">
        <v>1133</v>
      </c>
      <c r="B1137" s="148">
        <f t="shared" si="69"/>
        <v>0</v>
      </c>
      <c r="C1137" s="16"/>
      <c r="D1137" s="17">
        <f t="shared" si="70"/>
        <v>0</v>
      </c>
      <c r="E1137" s="18">
        <f t="shared" si="68"/>
        <v>0</v>
      </c>
      <c r="F1137" s="275"/>
      <c r="G1137" s="21"/>
      <c r="H1137" s="276">
        <f t="shared" si="71"/>
        <v>0</v>
      </c>
      <c r="I1137" s="21">
        <f>D1137*'Déscriptions des trades'!CK1137</f>
        <v>0</v>
      </c>
      <c r="M1137" s="4"/>
    </row>
    <row r="1138" spans="1:13" s="3" customFormat="1" ht="13.2">
      <c r="A1138" s="12">
        <v>1134</v>
      </c>
      <c r="B1138" s="148">
        <f t="shared" si="69"/>
        <v>0</v>
      </c>
      <c r="C1138" s="16"/>
      <c r="D1138" s="17">
        <f t="shared" si="70"/>
        <v>0</v>
      </c>
      <c r="E1138" s="18">
        <f t="shared" si="68"/>
        <v>0</v>
      </c>
      <c r="F1138" s="275"/>
      <c r="G1138" s="21"/>
      <c r="H1138" s="276">
        <f t="shared" si="71"/>
        <v>0</v>
      </c>
      <c r="I1138" s="21">
        <f>D1138*'Déscriptions des trades'!CK1138</f>
        <v>0</v>
      </c>
      <c r="M1138" s="4"/>
    </row>
    <row r="1139" spans="1:13" s="3" customFormat="1" ht="13.2">
      <c r="A1139" s="12">
        <v>1135</v>
      </c>
      <c r="B1139" s="148">
        <f t="shared" si="69"/>
        <v>0</v>
      </c>
      <c r="C1139" s="16"/>
      <c r="D1139" s="17">
        <f t="shared" si="70"/>
        <v>0</v>
      </c>
      <c r="E1139" s="18">
        <f t="shared" si="68"/>
        <v>0</v>
      </c>
      <c r="F1139" s="275"/>
      <c r="G1139" s="21"/>
      <c r="H1139" s="276">
        <f t="shared" si="71"/>
        <v>0</v>
      </c>
      <c r="I1139" s="21">
        <f>D1139*'Déscriptions des trades'!CK1139</f>
        <v>0</v>
      </c>
      <c r="M1139" s="4"/>
    </row>
    <row r="1140" spans="1:13" s="3" customFormat="1" ht="13.2">
      <c r="A1140" s="12">
        <v>1136</v>
      </c>
      <c r="B1140" s="148">
        <f t="shared" si="69"/>
        <v>0</v>
      </c>
      <c r="C1140" s="16"/>
      <c r="D1140" s="17">
        <f t="shared" si="70"/>
        <v>0</v>
      </c>
      <c r="E1140" s="18">
        <f t="shared" si="68"/>
        <v>0</v>
      </c>
      <c r="F1140" s="275"/>
      <c r="G1140" s="21"/>
      <c r="H1140" s="276">
        <f t="shared" si="71"/>
        <v>0</v>
      </c>
      <c r="I1140" s="21">
        <f>D1140*'Déscriptions des trades'!CK1140</f>
        <v>0</v>
      </c>
      <c r="M1140" s="4"/>
    </row>
    <row r="1141" spans="1:13" s="3" customFormat="1" ht="13.2">
      <c r="A1141" s="12">
        <v>1137</v>
      </c>
      <c r="B1141" s="148">
        <f t="shared" si="69"/>
        <v>0</v>
      </c>
      <c r="C1141" s="16"/>
      <c r="D1141" s="17">
        <f t="shared" si="70"/>
        <v>0</v>
      </c>
      <c r="E1141" s="18">
        <f t="shared" si="68"/>
        <v>0</v>
      </c>
      <c r="F1141" s="275"/>
      <c r="G1141" s="21"/>
      <c r="H1141" s="276">
        <f t="shared" si="71"/>
        <v>0</v>
      </c>
      <c r="I1141" s="21">
        <f>D1141*'Déscriptions des trades'!CK1141</f>
        <v>0</v>
      </c>
      <c r="M1141" s="4"/>
    </row>
    <row r="1142" spans="1:13" s="3" customFormat="1" ht="13.2">
      <c r="A1142" s="12">
        <v>1138</v>
      </c>
      <c r="B1142" s="148">
        <f t="shared" si="69"/>
        <v>0</v>
      </c>
      <c r="C1142" s="16"/>
      <c r="D1142" s="17">
        <f t="shared" si="70"/>
        <v>0</v>
      </c>
      <c r="E1142" s="18">
        <f t="shared" si="68"/>
        <v>0</v>
      </c>
      <c r="F1142" s="275"/>
      <c r="G1142" s="21"/>
      <c r="H1142" s="276">
        <f t="shared" si="71"/>
        <v>0</v>
      </c>
      <c r="I1142" s="21">
        <f>D1142*'Déscriptions des trades'!CK1142</f>
        <v>0</v>
      </c>
      <c r="M1142" s="4"/>
    </row>
    <row r="1143" spans="1:13" s="3" customFormat="1" ht="13.2">
      <c r="A1143" s="12">
        <v>1139</v>
      </c>
      <c r="B1143" s="148">
        <f t="shared" si="69"/>
        <v>0</v>
      </c>
      <c r="C1143" s="16"/>
      <c r="D1143" s="17">
        <f t="shared" si="70"/>
        <v>0</v>
      </c>
      <c r="E1143" s="18">
        <f t="shared" si="68"/>
        <v>0</v>
      </c>
      <c r="F1143" s="275"/>
      <c r="G1143" s="21"/>
      <c r="H1143" s="276">
        <f t="shared" si="71"/>
        <v>0</v>
      </c>
      <c r="I1143" s="21">
        <f>D1143*'Déscriptions des trades'!CK1143</f>
        <v>0</v>
      </c>
      <c r="M1143" s="4"/>
    </row>
    <row r="1144" spans="1:13" s="3" customFormat="1" ht="13.2">
      <c r="A1144" s="12">
        <v>1140</v>
      </c>
      <c r="B1144" s="148">
        <f t="shared" si="69"/>
        <v>0</v>
      </c>
      <c r="C1144" s="16"/>
      <c r="D1144" s="17">
        <f t="shared" si="70"/>
        <v>0</v>
      </c>
      <c r="E1144" s="18">
        <f t="shared" si="68"/>
        <v>0</v>
      </c>
      <c r="F1144" s="275"/>
      <c r="G1144" s="21"/>
      <c r="H1144" s="276">
        <f t="shared" si="71"/>
        <v>0</v>
      </c>
      <c r="I1144" s="21">
        <f>D1144*'Déscriptions des trades'!CK1144</f>
        <v>0</v>
      </c>
      <c r="M1144" s="4"/>
    </row>
    <row r="1145" spans="1:13" s="3" customFormat="1" ht="13.2">
      <c r="A1145" s="12">
        <v>1141</v>
      </c>
      <c r="B1145" s="148">
        <f t="shared" si="69"/>
        <v>0</v>
      </c>
      <c r="C1145" s="16"/>
      <c r="D1145" s="17">
        <f t="shared" si="70"/>
        <v>0</v>
      </c>
      <c r="E1145" s="18">
        <f t="shared" si="68"/>
        <v>0</v>
      </c>
      <c r="F1145" s="275"/>
      <c r="G1145" s="21"/>
      <c r="H1145" s="276">
        <f t="shared" si="71"/>
        <v>0</v>
      </c>
      <c r="I1145" s="21">
        <f>D1145*'Déscriptions des trades'!CK1145</f>
        <v>0</v>
      </c>
      <c r="M1145" s="4"/>
    </row>
    <row r="1146" spans="1:13" s="3" customFormat="1" ht="13.2">
      <c r="A1146" s="12">
        <v>1142</v>
      </c>
      <c r="B1146" s="148">
        <f t="shared" si="69"/>
        <v>0</v>
      </c>
      <c r="C1146" s="16"/>
      <c r="D1146" s="17">
        <f t="shared" si="70"/>
        <v>0</v>
      </c>
      <c r="E1146" s="18">
        <f t="shared" si="68"/>
        <v>0</v>
      </c>
      <c r="F1146" s="275"/>
      <c r="G1146" s="21"/>
      <c r="H1146" s="276">
        <f t="shared" si="71"/>
        <v>0</v>
      </c>
      <c r="I1146" s="21">
        <f>D1146*'Déscriptions des trades'!CK1146</f>
        <v>0</v>
      </c>
      <c r="M1146" s="4"/>
    </row>
    <row r="1147" spans="1:13" s="3" customFormat="1" ht="13.2">
      <c r="A1147" s="12">
        <v>1143</v>
      </c>
      <c r="B1147" s="148">
        <f t="shared" si="69"/>
        <v>0</v>
      </c>
      <c r="C1147" s="16"/>
      <c r="D1147" s="17">
        <f t="shared" si="70"/>
        <v>0</v>
      </c>
      <c r="E1147" s="18">
        <f t="shared" si="68"/>
        <v>0</v>
      </c>
      <c r="F1147" s="275"/>
      <c r="G1147" s="21"/>
      <c r="H1147" s="276">
        <f t="shared" si="71"/>
        <v>0</v>
      </c>
      <c r="I1147" s="21">
        <f>D1147*'Déscriptions des trades'!CK1147</f>
        <v>0</v>
      </c>
      <c r="M1147" s="4"/>
    </row>
    <row r="1148" spans="1:13" s="3" customFormat="1" ht="13.2">
      <c r="A1148" s="12">
        <v>1144</v>
      </c>
      <c r="B1148" s="148">
        <f t="shared" si="69"/>
        <v>0</v>
      </c>
      <c r="C1148" s="16"/>
      <c r="D1148" s="17">
        <f t="shared" si="70"/>
        <v>0</v>
      </c>
      <c r="E1148" s="18">
        <f t="shared" si="68"/>
        <v>0</v>
      </c>
      <c r="F1148" s="275"/>
      <c r="G1148" s="21"/>
      <c r="H1148" s="276">
        <f t="shared" si="71"/>
        <v>0</v>
      </c>
      <c r="I1148" s="21">
        <f>D1148*'Déscriptions des trades'!CK1148</f>
        <v>0</v>
      </c>
      <c r="M1148" s="4"/>
    </row>
    <row r="1149" spans="1:13" s="3" customFormat="1" ht="13.2">
      <c r="A1149" s="12">
        <v>1145</v>
      </c>
      <c r="B1149" s="148">
        <f t="shared" si="69"/>
        <v>0</v>
      </c>
      <c r="C1149" s="16"/>
      <c r="D1149" s="17">
        <f t="shared" si="70"/>
        <v>0</v>
      </c>
      <c r="E1149" s="18">
        <f t="shared" si="68"/>
        <v>0</v>
      </c>
      <c r="F1149" s="275"/>
      <c r="G1149" s="21"/>
      <c r="H1149" s="276">
        <f t="shared" si="71"/>
        <v>0</v>
      </c>
      <c r="I1149" s="21">
        <f>D1149*'Déscriptions des trades'!CK1149</f>
        <v>0</v>
      </c>
      <c r="M1149" s="4"/>
    </row>
    <row r="1150" spans="1:13" s="3" customFormat="1" ht="13.2">
      <c r="A1150" s="12">
        <v>1146</v>
      </c>
      <c r="B1150" s="148">
        <f t="shared" si="69"/>
        <v>0</v>
      </c>
      <c r="C1150" s="16"/>
      <c r="D1150" s="17">
        <f t="shared" si="70"/>
        <v>0</v>
      </c>
      <c r="E1150" s="18">
        <f t="shared" si="68"/>
        <v>0</v>
      </c>
      <c r="F1150" s="275"/>
      <c r="G1150" s="21"/>
      <c r="H1150" s="276">
        <f t="shared" si="71"/>
        <v>0</v>
      </c>
      <c r="I1150" s="21">
        <f>D1150*'Déscriptions des trades'!CK1150</f>
        <v>0</v>
      </c>
      <c r="M1150" s="4"/>
    </row>
    <row r="1151" spans="1:13" s="3" customFormat="1" ht="13.2">
      <c r="A1151" s="12">
        <v>1147</v>
      </c>
      <c r="B1151" s="148">
        <f t="shared" si="69"/>
        <v>0</v>
      </c>
      <c r="C1151" s="16"/>
      <c r="D1151" s="17">
        <f t="shared" si="70"/>
        <v>0</v>
      </c>
      <c r="E1151" s="18">
        <f t="shared" si="68"/>
        <v>0</v>
      </c>
      <c r="F1151" s="275"/>
      <c r="G1151" s="21"/>
      <c r="H1151" s="276">
        <f t="shared" si="71"/>
        <v>0</v>
      </c>
      <c r="I1151" s="21">
        <f>D1151*'Déscriptions des trades'!CK1151</f>
        <v>0</v>
      </c>
      <c r="M1151" s="4"/>
    </row>
    <row r="1152" spans="1:13" s="3" customFormat="1" ht="13.2">
      <c r="A1152" s="12">
        <v>1148</v>
      </c>
      <c r="B1152" s="148">
        <f t="shared" si="69"/>
        <v>0</v>
      </c>
      <c r="C1152" s="16"/>
      <c r="D1152" s="17">
        <f t="shared" si="70"/>
        <v>0</v>
      </c>
      <c r="E1152" s="18">
        <f t="shared" si="68"/>
        <v>0</v>
      </c>
      <c r="F1152" s="275"/>
      <c r="G1152" s="21"/>
      <c r="H1152" s="276">
        <f t="shared" si="71"/>
        <v>0</v>
      </c>
      <c r="I1152" s="21">
        <f>D1152*'Déscriptions des trades'!CK1152</f>
        <v>0</v>
      </c>
      <c r="M1152" s="4"/>
    </row>
    <row r="1153" spans="1:13" s="3" customFormat="1" ht="13.2">
      <c r="A1153" s="12">
        <v>1149</v>
      </c>
      <c r="B1153" s="148">
        <f t="shared" si="69"/>
        <v>0</v>
      </c>
      <c r="C1153" s="16"/>
      <c r="D1153" s="17">
        <f t="shared" si="70"/>
        <v>0</v>
      </c>
      <c r="E1153" s="18">
        <f t="shared" si="68"/>
        <v>0</v>
      </c>
      <c r="F1153" s="275"/>
      <c r="G1153" s="21"/>
      <c r="H1153" s="276">
        <f t="shared" si="71"/>
        <v>0</v>
      </c>
      <c r="I1153" s="21">
        <f>D1153*'Déscriptions des trades'!CK1153</f>
        <v>0</v>
      </c>
      <c r="M1153" s="4"/>
    </row>
    <row r="1154" spans="1:13" s="3" customFormat="1" ht="13.2">
      <c r="A1154" s="12">
        <v>1150</v>
      </c>
      <c r="B1154" s="148">
        <f t="shared" si="69"/>
        <v>0</v>
      </c>
      <c r="C1154" s="16"/>
      <c r="D1154" s="17">
        <f t="shared" si="70"/>
        <v>0</v>
      </c>
      <c r="E1154" s="18">
        <f t="shared" si="68"/>
        <v>0</v>
      </c>
      <c r="F1154" s="275"/>
      <c r="G1154" s="21"/>
      <c r="H1154" s="276">
        <f t="shared" si="71"/>
        <v>0</v>
      </c>
      <c r="I1154" s="21">
        <f>D1154*'Déscriptions des trades'!CK1154</f>
        <v>0</v>
      </c>
      <c r="M1154" s="4"/>
    </row>
    <row r="1155" spans="1:13" s="3" customFormat="1" ht="13.2">
      <c r="A1155" s="12">
        <v>1151</v>
      </c>
      <c r="B1155" s="148">
        <f t="shared" si="69"/>
        <v>0</v>
      </c>
      <c r="C1155" s="16"/>
      <c r="D1155" s="17">
        <f t="shared" si="70"/>
        <v>0</v>
      </c>
      <c r="E1155" s="18">
        <f t="shared" si="68"/>
        <v>0</v>
      </c>
      <c r="F1155" s="275"/>
      <c r="G1155" s="21"/>
      <c r="H1155" s="276">
        <f t="shared" si="71"/>
        <v>0</v>
      </c>
      <c r="I1155" s="21">
        <f>D1155*'Déscriptions des trades'!CK1155</f>
        <v>0</v>
      </c>
      <c r="M1155" s="4"/>
    </row>
    <row r="1156" spans="1:13" s="3" customFormat="1" ht="13.2">
      <c r="A1156" s="12">
        <v>1152</v>
      </c>
      <c r="B1156" s="148">
        <f t="shared" si="69"/>
        <v>0</v>
      </c>
      <c r="C1156" s="16"/>
      <c r="D1156" s="17">
        <f t="shared" si="70"/>
        <v>0</v>
      </c>
      <c r="E1156" s="18">
        <f t="shared" si="68"/>
        <v>0</v>
      </c>
      <c r="F1156" s="275"/>
      <c r="G1156" s="21"/>
      <c r="H1156" s="276">
        <f t="shared" si="71"/>
        <v>0</v>
      </c>
      <c r="I1156" s="21">
        <f>D1156*'Déscriptions des trades'!CK1156</f>
        <v>0</v>
      </c>
      <c r="M1156" s="4"/>
    </row>
    <row r="1157" spans="1:13" s="3" customFormat="1" ht="13.2">
      <c r="A1157" s="12">
        <v>1153</v>
      </c>
      <c r="B1157" s="148">
        <f t="shared" si="69"/>
        <v>0</v>
      </c>
      <c r="C1157" s="16"/>
      <c r="D1157" s="17">
        <f t="shared" si="70"/>
        <v>0</v>
      </c>
      <c r="E1157" s="18">
        <f t="shared" ref="E1157:E1220" si="72">B1157*D1157</f>
        <v>0</v>
      </c>
      <c r="F1157" s="275"/>
      <c r="G1157" s="21"/>
      <c r="H1157" s="276">
        <f t="shared" si="71"/>
        <v>0</v>
      </c>
      <c r="I1157" s="21">
        <f>D1157*'Déscriptions des trades'!CK1157</f>
        <v>0</v>
      </c>
      <c r="M1157" s="4"/>
    </row>
    <row r="1158" spans="1:13" s="3" customFormat="1" ht="13.2">
      <c r="A1158" s="12">
        <v>1154</v>
      </c>
      <c r="B1158" s="148">
        <f t="shared" ref="B1158:B1221" si="73">E1157+B1157</f>
        <v>0</v>
      </c>
      <c r="C1158" s="16"/>
      <c r="D1158" s="17">
        <f t="shared" ref="D1158:D1221" si="74">D1157</f>
        <v>0</v>
      </c>
      <c r="E1158" s="18">
        <f t="shared" si="72"/>
        <v>0</v>
      </c>
      <c r="F1158" s="275"/>
      <c r="G1158" s="21"/>
      <c r="H1158" s="276">
        <f t="shared" ref="H1158:H1221" si="75">H1157</f>
        <v>0</v>
      </c>
      <c r="I1158" s="21">
        <f>D1158*'Déscriptions des trades'!CK1158</f>
        <v>0</v>
      </c>
      <c r="M1158" s="4"/>
    </row>
    <row r="1159" spans="1:13" s="3" customFormat="1" ht="13.2">
      <c r="A1159" s="12">
        <v>1155</v>
      </c>
      <c r="B1159" s="148">
        <f t="shared" si="73"/>
        <v>0</v>
      </c>
      <c r="C1159" s="16"/>
      <c r="D1159" s="17">
        <f t="shared" si="74"/>
        <v>0</v>
      </c>
      <c r="E1159" s="18">
        <f t="shared" si="72"/>
        <v>0</v>
      </c>
      <c r="F1159" s="275"/>
      <c r="G1159" s="21"/>
      <c r="H1159" s="276">
        <f t="shared" si="75"/>
        <v>0</v>
      </c>
      <c r="I1159" s="21">
        <f>D1159*'Déscriptions des trades'!CK1159</f>
        <v>0</v>
      </c>
      <c r="M1159" s="4"/>
    </row>
    <row r="1160" spans="1:13" s="3" customFormat="1" ht="13.2">
      <c r="A1160" s="12">
        <v>1156</v>
      </c>
      <c r="B1160" s="148">
        <f t="shared" si="73"/>
        <v>0</v>
      </c>
      <c r="C1160" s="16"/>
      <c r="D1160" s="17">
        <f t="shared" si="74"/>
        <v>0</v>
      </c>
      <c r="E1160" s="18">
        <f t="shared" si="72"/>
        <v>0</v>
      </c>
      <c r="F1160" s="275"/>
      <c r="G1160" s="21"/>
      <c r="H1160" s="276">
        <f t="shared" si="75"/>
        <v>0</v>
      </c>
      <c r="I1160" s="21">
        <f>D1160*'Déscriptions des trades'!CK1160</f>
        <v>0</v>
      </c>
      <c r="M1160" s="4"/>
    </row>
    <row r="1161" spans="1:13" s="3" customFormat="1" ht="13.2">
      <c r="A1161" s="12">
        <v>1157</v>
      </c>
      <c r="B1161" s="148">
        <f t="shared" si="73"/>
        <v>0</v>
      </c>
      <c r="C1161" s="16"/>
      <c r="D1161" s="17">
        <f t="shared" si="74"/>
        <v>0</v>
      </c>
      <c r="E1161" s="18">
        <f t="shared" si="72"/>
        <v>0</v>
      </c>
      <c r="F1161" s="275"/>
      <c r="G1161" s="21"/>
      <c r="H1161" s="276">
        <f t="shared" si="75"/>
        <v>0</v>
      </c>
      <c r="I1161" s="21">
        <f>D1161*'Déscriptions des trades'!CK1161</f>
        <v>0</v>
      </c>
      <c r="M1161" s="4"/>
    </row>
    <row r="1162" spans="1:13" s="3" customFormat="1" ht="13.2">
      <c r="A1162" s="12">
        <v>1158</v>
      </c>
      <c r="B1162" s="148">
        <f t="shared" si="73"/>
        <v>0</v>
      </c>
      <c r="C1162" s="16"/>
      <c r="D1162" s="17">
        <f t="shared" si="74"/>
        <v>0</v>
      </c>
      <c r="E1162" s="18">
        <f t="shared" si="72"/>
        <v>0</v>
      </c>
      <c r="F1162" s="275"/>
      <c r="G1162" s="21"/>
      <c r="H1162" s="276">
        <f t="shared" si="75"/>
        <v>0</v>
      </c>
      <c r="I1162" s="21">
        <f>D1162*'Déscriptions des trades'!CK1162</f>
        <v>0</v>
      </c>
      <c r="M1162" s="4"/>
    </row>
    <row r="1163" spans="1:13" s="3" customFormat="1" ht="13.2">
      <c r="A1163" s="12">
        <v>1159</v>
      </c>
      <c r="B1163" s="148">
        <f t="shared" si="73"/>
        <v>0</v>
      </c>
      <c r="C1163" s="16"/>
      <c r="D1163" s="17">
        <f t="shared" si="74"/>
        <v>0</v>
      </c>
      <c r="E1163" s="18">
        <f t="shared" si="72"/>
        <v>0</v>
      </c>
      <c r="F1163" s="275"/>
      <c r="G1163" s="21"/>
      <c r="H1163" s="276">
        <f t="shared" si="75"/>
        <v>0</v>
      </c>
      <c r="I1163" s="21">
        <f>D1163*'Déscriptions des trades'!CK1163</f>
        <v>0</v>
      </c>
      <c r="M1163" s="4"/>
    </row>
    <row r="1164" spans="1:13" s="3" customFormat="1" ht="13.2">
      <c r="A1164" s="12">
        <v>1160</v>
      </c>
      <c r="B1164" s="148">
        <f t="shared" si="73"/>
        <v>0</v>
      </c>
      <c r="C1164" s="16"/>
      <c r="D1164" s="17">
        <f t="shared" si="74"/>
        <v>0</v>
      </c>
      <c r="E1164" s="18">
        <f t="shared" si="72"/>
        <v>0</v>
      </c>
      <c r="F1164" s="275"/>
      <c r="G1164" s="21"/>
      <c r="H1164" s="276">
        <f t="shared" si="75"/>
        <v>0</v>
      </c>
      <c r="I1164" s="21">
        <f>D1164*'Déscriptions des trades'!CK1164</f>
        <v>0</v>
      </c>
      <c r="M1164" s="4"/>
    </row>
    <row r="1165" spans="1:13" s="3" customFormat="1" ht="13.2">
      <c r="A1165" s="12">
        <v>1161</v>
      </c>
      <c r="B1165" s="148">
        <f t="shared" si="73"/>
        <v>0</v>
      </c>
      <c r="C1165" s="16"/>
      <c r="D1165" s="17">
        <f t="shared" si="74"/>
        <v>0</v>
      </c>
      <c r="E1165" s="18">
        <f t="shared" si="72"/>
        <v>0</v>
      </c>
      <c r="F1165" s="275"/>
      <c r="G1165" s="21"/>
      <c r="H1165" s="276">
        <f t="shared" si="75"/>
        <v>0</v>
      </c>
      <c r="I1165" s="21">
        <f>D1165*'Déscriptions des trades'!CK1165</f>
        <v>0</v>
      </c>
      <c r="M1165" s="4"/>
    </row>
    <row r="1166" spans="1:13" s="3" customFormat="1" ht="13.2">
      <c r="A1166" s="12">
        <v>1162</v>
      </c>
      <c r="B1166" s="148">
        <f t="shared" si="73"/>
        <v>0</v>
      </c>
      <c r="C1166" s="16"/>
      <c r="D1166" s="17">
        <f t="shared" si="74"/>
        <v>0</v>
      </c>
      <c r="E1166" s="18">
        <f t="shared" si="72"/>
        <v>0</v>
      </c>
      <c r="F1166" s="275"/>
      <c r="G1166" s="21"/>
      <c r="H1166" s="276">
        <f t="shared" si="75"/>
        <v>0</v>
      </c>
      <c r="I1166" s="21">
        <f>D1166*'Déscriptions des trades'!CK1166</f>
        <v>0</v>
      </c>
      <c r="M1166" s="4"/>
    </row>
    <row r="1167" spans="1:13" s="3" customFormat="1" ht="13.2">
      <c r="A1167" s="12">
        <v>1163</v>
      </c>
      <c r="B1167" s="148">
        <f t="shared" si="73"/>
        <v>0</v>
      </c>
      <c r="C1167" s="16"/>
      <c r="D1167" s="17">
        <f t="shared" si="74"/>
        <v>0</v>
      </c>
      <c r="E1167" s="18">
        <f t="shared" si="72"/>
        <v>0</v>
      </c>
      <c r="F1167" s="275"/>
      <c r="G1167" s="21"/>
      <c r="H1167" s="276">
        <f t="shared" si="75"/>
        <v>0</v>
      </c>
      <c r="I1167" s="21">
        <f>D1167*'Déscriptions des trades'!CK1167</f>
        <v>0</v>
      </c>
      <c r="M1167" s="4"/>
    </row>
    <row r="1168" spans="1:13" s="3" customFormat="1" ht="13.2">
      <c r="A1168" s="12">
        <v>1164</v>
      </c>
      <c r="B1168" s="148">
        <f t="shared" si="73"/>
        <v>0</v>
      </c>
      <c r="C1168" s="16"/>
      <c r="D1168" s="17">
        <f t="shared" si="74"/>
        <v>0</v>
      </c>
      <c r="E1168" s="18">
        <f t="shared" si="72"/>
        <v>0</v>
      </c>
      <c r="F1168" s="275"/>
      <c r="G1168" s="21"/>
      <c r="H1168" s="276">
        <f t="shared" si="75"/>
        <v>0</v>
      </c>
      <c r="I1168" s="21">
        <f>D1168*'Déscriptions des trades'!CK1168</f>
        <v>0</v>
      </c>
      <c r="M1168" s="4"/>
    </row>
    <row r="1169" spans="1:13" s="3" customFormat="1" ht="13.2">
      <c r="A1169" s="12">
        <v>1165</v>
      </c>
      <c r="B1169" s="148">
        <f t="shared" si="73"/>
        <v>0</v>
      </c>
      <c r="C1169" s="16"/>
      <c r="D1169" s="17">
        <f t="shared" si="74"/>
        <v>0</v>
      </c>
      <c r="E1169" s="18">
        <f t="shared" si="72"/>
        <v>0</v>
      </c>
      <c r="F1169" s="275"/>
      <c r="G1169" s="21"/>
      <c r="H1169" s="276">
        <f t="shared" si="75"/>
        <v>0</v>
      </c>
      <c r="I1169" s="21">
        <f>D1169*'Déscriptions des trades'!CK1169</f>
        <v>0</v>
      </c>
      <c r="M1169" s="4"/>
    </row>
    <row r="1170" spans="1:13" s="3" customFormat="1" ht="13.2">
      <c r="A1170" s="12">
        <v>1166</v>
      </c>
      <c r="B1170" s="148">
        <f t="shared" si="73"/>
        <v>0</v>
      </c>
      <c r="C1170" s="16"/>
      <c r="D1170" s="17">
        <f t="shared" si="74"/>
        <v>0</v>
      </c>
      <c r="E1170" s="18">
        <f t="shared" si="72"/>
        <v>0</v>
      </c>
      <c r="F1170" s="275"/>
      <c r="G1170" s="21"/>
      <c r="H1170" s="276">
        <f t="shared" si="75"/>
        <v>0</v>
      </c>
      <c r="I1170" s="21">
        <f>D1170*'Déscriptions des trades'!CK1170</f>
        <v>0</v>
      </c>
      <c r="M1170" s="4"/>
    </row>
    <row r="1171" spans="1:13" s="3" customFormat="1" ht="13.2">
      <c r="A1171" s="12">
        <v>1167</v>
      </c>
      <c r="B1171" s="148">
        <f t="shared" si="73"/>
        <v>0</v>
      </c>
      <c r="C1171" s="16"/>
      <c r="D1171" s="17">
        <f t="shared" si="74"/>
        <v>0</v>
      </c>
      <c r="E1171" s="18">
        <f t="shared" si="72"/>
        <v>0</v>
      </c>
      <c r="F1171" s="275"/>
      <c r="G1171" s="21"/>
      <c r="H1171" s="276">
        <f t="shared" si="75"/>
        <v>0</v>
      </c>
      <c r="I1171" s="21">
        <f>D1171*'Déscriptions des trades'!CK1171</f>
        <v>0</v>
      </c>
      <c r="M1171" s="4"/>
    </row>
    <row r="1172" spans="1:13" s="3" customFormat="1" ht="13.2">
      <c r="A1172" s="12">
        <v>1168</v>
      </c>
      <c r="B1172" s="148">
        <f t="shared" si="73"/>
        <v>0</v>
      </c>
      <c r="C1172" s="16"/>
      <c r="D1172" s="17">
        <f t="shared" si="74"/>
        <v>0</v>
      </c>
      <c r="E1172" s="18">
        <f t="shared" si="72"/>
        <v>0</v>
      </c>
      <c r="F1172" s="275"/>
      <c r="G1172" s="21"/>
      <c r="H1172" s="276">
        <f t="shared" si="75"/>
        <v>0</v>
      </c>
      <c r="I1172" s="21">
        <f>D1172*'Déscriptions des trades'!CK1172</f>
        <v>0</v>
      </c>
      <c r="M1172" s="4"/>
    </row>
    <row r="1173" spans="1:13" s="3" customFormat="1" ht="13.2">
      <c r="A1173" s="12">
        <v>1169</v>
      </c>
      <c r="B1173" s="148">
        <f t="shared" si="73"/>
        <v>0</v>
      </c>
      <c r="C1173" s="16"/>
      <c r="D1173" s="17">
        <f t="shared" si="74"/>
        <v>0</v>
      </c>
      <c r="E1173" s="18">
        <f t="shared" si="72"/>
        <v>0</v>
      </c>
      <c r="F1173" s="275"/>
      <c r="G1173" s="21"/>
      <c r="H1173" s="276">
        <f t="shared" si="75"/>
        <v>0</v>
      </c>
      <c r="I1173" s="21">
        <f>D1173*'Déscriptions des trades'!CK1173</f>
        <v>0</v>
      </c>
      <c r="M1173" s="4"/>
    </row>
    <row r="1174" spans="1:13" s="3" customFormat="1" ht="13.2">
      <c r="A1174" s="12">
        <v>1170</v>
      </c>
      <c r="B1174" s="148">
        <f t="shared" si="73"/>
        <v>0</v>
      </c>
      <c r="C1174" s="16"/>
      <c r="D1174" s="17">
        <f t="shared" si="74"/>
        <v>0</v>
      </c>
      <c r="E1174" s="18">
        <f t="shared" si="72"/>
        <v>0</v>
      </c>
      <c r="F1174" s="275"/>
      <c r="G1174" s="21"/>
      <c r="H1174" s="276">
        <f t="shared" si="75"/>
        <v>0</v>
      </c>
      <c r="I1174" s="21">
        <f>D1174*'Déscriptions des trades'!CK1174</f>
        <v>0</v>
      </c>
      <c r="M1174" s="4"/>
    </row>
    <row r="1175" spans="1:13" s="3" customFormat="1" ht="13.2">
      <c r="A1175" s="12">
        <v>1171</v>
      </c>
      <c r="B1175" s="148">
        <f t="shared" si="73"/>
        <v>0</v>
      </c>
      <c r="C1175" s="16"/>
      <c r="D1175" s="17">
        <f t="shared" si="74"/>
        <v>0</v>
      </c>
      <c r="E1175" s="18">
        <f t="shared" si="72"/>
        <v>0</v>
      </c>
      <c r="F1175" s="275"/>
      <c r="G1175" s="21"/>
      <c r="H1175" s="276">
        <f t="shared" si="75"/>
        <v>0</v>
      </c>
      <c r="I1175" s="21">
        <f>D1175*'Déscriptions des trades'!CK1175</f>
        <v>0</v>
      </c>
      <c r="M1175" s="4"/>
    </row>
    <row r="1176" spans="1:13" s="3" customFormat="1" ht="13.2">
      <c r="A1176" s="12">
        <v>1172</v>
      </c>
      <c r="B1176" s="148">
        <f t="shared" si="73"/>
        <v>0</v>
      </c>
      <c r="C1176" s="16"/>
      <c r="D1176" s="17">
        <f t="shared" si="74"/>
        <v>0</v>
      </c>
      <c r="E1176" s="18">
        <f t="shared" si="72"/>
        <v>0</v>
      </c>
      <c r="F1176" s="275"/>
      <c r="G1176" s="21"/>
      <c r="H1176" s="276">
        <f t="shared" si="75"/>
        <v>0</v>
      </c>
      <c r="I1176" s="21">
        <f>D1176*'Déscriptions des trades'!CK1176</f>
        <v>0</v>
      </c>
      <c r="M1176" s="4"/>
    </row>
    <row r="1177" spans="1:13" s="3" customFormat="1" ht="13.2">
      <c r="A1177" s="12">
        <v>1173</v>
      </c>
      <c r="B1177" s="148">
        <f t="shared" si="73"/>
        <v>0</v>
      </c>
      <c r="C1177" s="16"/>
      <c r="D1177" s="17">
        <f t="shared" si="74"/>
        <v>0</v>
      </c>
      <c r="E1177" s="18">
        <f t="shared" si="72"/>
        <v>0</v>
      </c>
      <c r="F1177" s="275"/>
      <c r="G1177" s="21"/>
      <c r="H1177" s="276">
        <f t="shared" si="75"/>
        <v>0</v>
      </c>
      <c r="I1177" s="21">
        <f>D1177*'Déscriptions des trades'!CK1177</f>
        <v>0</v>
      </c>
      <c r="M1177" s="4"/>
    </row>
    <row r="1178" spans="1:13" s="3" customFormat="1" ht="13.2">
      <c r="A1178" s="12">
        <v>1174</v>
      </c>
      <c r="B1178" s="148">
        <f t="shared" si="73"/>
        <v>0</v>
      </c>
      <c r="C1178" s="16"/>
      <c r="D1178" s="17">
        <f t="shared" si="74"/>
        <v>0</v>
      </c>
      <c r="E1178" s="18">
        <f t="shared" si="72"/>
        <v>0</v>
      </c>
      <c r="F1178" s="275"/>
      <c r="G1178" s="21"/>
      <c r="H1178" s="276">
        <f t="shared" si="75"/>
        <v>0</v>
      </c>
      <c r="I1178" s="21">
        <f>D1178*'Déscriptions des trades'!CK1178</f>
        <v>0</v>
      </c>
      <c r="M1178" s="4"/>
    </row>
    <row r="1179" spans="1:13" s="3" customFormat="1" ht="13.2">
      <c r="A1179" s="12">
        <v>1175</v>
      </c>
      <c r="B1179" s="148">
        <f t="shared" si="73"/>
        <v>0</v>
      </c>
      <c r="C1179" s="16"/>
      <c r="D1179" s="17">
        <f t="shared" si="74"/>
        <v>0</v>
      </c>
      <c r="E1179" s="18">
        <f t="shared" si="72"/>
        <v>0</v>
      </c>
      <c r="F1179" s="275"/>
      <c r="G1179" s="21"/>
      <c r="H1179" s="276">
        <f t="shared" si="75"/>
        <v>0</v>
      </c>
      <c r="I1179" s="21">
        <f>D1179*'Déscriptions des trades'!CK1179</f>
        <v>0</v>
      </c>
      <c r="M1179" s="4"/>
    </row>
    <row r="1180" spans="1:13" s="3" customFormat="1" ht="13.2">
      <c r="A1180" s="12">
        <v>1176</v>
      </c>
      <c r="B1180" s="148">
        <f t="shared" si="73"/>
        <v>0</v>
      </c>
      <c r="C1180" s="16"/>
      <c r="D1180" s="17">
        <f t="shared" si="74"/>
        <v>0</v>
      </c>
      <c r="E1180" s="18">
        <f t="shared" si="72"/>
        <v>0</v>
      </c>
      <c r="F1180" s="275"/>
      <c r="G1180" s="21"/>
      <c r="H1180" s="276">
        <f t="shared" si="75"/>
        <v>0</v>
      </c>
      <c r="I1180" s="21">
        <f>D1180*'Déscriptions des trades'!CK1180</f>
        <v>0</v>
      </c>
      <c r="M1180" s="4"/>
    </row>
    <row r="1181" spans="1:13" s="3" customFormat="1" ht="13.2">
      <c r="A1181" s="12">
        <v>1177</v>
      </c>
      <c r="B1181" s="148">
        <f t="shared" si="73"/>
        <v>0</v>
      </c>
      <c r="C1181" s="16"/>
      <c r="D1181" s="17">
        <f t="shared" si="74"/>
        <v>0</v>
      </c>
      <c r="E1181" s="18">
        <f t="shared" si="72"/>
        <v>0</v>
      </c>
      <c r="F1181" s="275"/>
      <c r="G1181" s="21"/>
      <c r="H1181" s="276">
        <f t="shared" si="75"/>
        <v>0</v>
      </c>
      <c r="I1181" s="21">
        <f>D1181*'Déscriptions des trades'!CK1181</f>
        <v>0</v>
      </c>
      <c r="M1181" s="4"/>
    </row>
    <row r="1182" spans="1:13" s="3" customFormat="1" ht="13.2">
      <c r="A1182" s="12">
        <v>1178</v>
      </c>
      <c r="B1182" s="148">
        <f t="shared" si="73"/>
        <v>0</v>
      </c>
      <c r="C1182" s="16"/>
      <c r="D1182" s="17">
        <f t="shared" si="74"/>
        <v>0</v>
      </c>
      <c r="E1182" s="18">
        <f t="shared" si="72"/>
        <v>0</v>
      </c>
      <c r="F1182" s="275"/>
      <c r="G1182" s="21"/>
      <c r="H1182" s="276">
        <f t="shared" si="75"/>
        <v>0</v>
      </c>
      <c r="I1182" s="21">
        <f>D1182*'Déscriptions des trades'!CK1182</f>
        <v>0</v>
      </c>
      <c r="M1182" s="4"/>
    </row>
    <row r="1183" spans="1:13" s="3" customFormat="1" ht="13.2">
      <c r="A1183" s="12">
        <v>1179</v>
      </c>
      <c r="B1183" s="148">
        <f t="shared" si="73"/>
        <v>0</v>
      </c>
      <c r="C1183" s="16"/>
      <c r="D1183" s="17">
        <f t="shared" si="74"/>
        <v>0</v>
      </c>
      <c r="E1183" s="18">
        <f t="shared" si="72"/>
        <v>0</v>
      </c>
      <c r="F1183" s="275"/>
      <c r="G1183" s="21"/>
      <c r="H1183" s="276">
        <f t="shared" si="75"/>
        <v>0</v>
      </c>
      <c r="I1183" s="21">
        <f>D1183*'Déscriptions des trades'!CK1183</f>
        <v>0</v>
      </c>
      <c r="M1183" s="4"/>
    </row>
    <row r="1184" spans="1:13" s="3" customFormat="1" ht="13.2">
      <c r="A1184" s="12">
        <v>1180</v>
      </c>
      <c r="B1184" s="148">
        <f t="shared" si="73"/>
        <v>0</v>
      </c>
      <c r="C1184" s="16"/>
      <c r="D1184" s="17">
        <f t="shared" si="74"/>
        <v>0</v>
      </c>
      <c r="E1184" s="18">
        <f t="shared" si="72"/>
        <v>0</v>
      </c>
      <c r="F1184" s="275"/>
      <c r="G1184" s="21"/>
      <c r="H1184" s="276">
        <f t="shared" si="75"/>
        <v>0</v>
      </c>
      <c r="I1184" s="21">
        <f>D1184*'Déscriptions des trades'!CK1184</f>
        <v>0</v>
      </c>
      <c r="M1184" s="4"/>
    </row>
    <row r="1185" spans="1:13" s="3" customFormat="1" ht="13.2">
      <c r="A1185" s="12">
        <v>1181</v>
      </c>
      <c r="B1185" s="148">
        <f t="shared" si="73"/>
        <v>0</v>
      </c>
      <c r="C1185" s="16"/>
      <c r="D1185" s="17">
        <f t="shared" si="74"/>
        <v>0</v>
      </c>
      <c r="E1185" s="18">
        <f t="shared" si="72"/>
        <v>0</v>
      </c>
      <c r="F1185" s="275"/>
      <c r="G1185" s="21"/>
      <c r="H1185" s="276">
        <f t="shared" si="75"/>
        <v>0</v>
      </c>
      <c r="I1185" s="21">
        <f>D1185*'Déscriptions des trades'!CK1185</f>
        <v>0</v>
      </c>
      <c r="M1185" s="4"/>
    </row>
    <row r="1186" spans="1:13" s="3" customFormat="1" ht="13.2">
      <c r="A1186" s="12">
        <v>1182</v>
      </c>
      <c r="B1186" s="148">
        <f t="shared" si="73"/>
        <v>0</v>
      </c>
      <c r="C1186" s="16"/>
      <c r="D1186" s="17">
        <f t="shared" si="74"/>
        <v>0</v>
      </c>
      <c r="E1186" s="18">
        <f t="shared" si="72"/>
        <v>0</v>
      </c>
      <c r="F1186" s="275"/>
      <c r="G1186" s="21"/>
      <c r="H1186" s="276">
        <f t="shared" si="75"/>
        <v>0</v>
      </c>
      <c r="I1186" s="21">
        <f>D1186*'Déscriptions des trades'!CK1186</f>
        <v>0</v>
      </c>
      <c r="M1186" s="4"/>
    </row>
    <row r="1187" spans="1:13" s="3" customFormat="1" ht="13.2">
      <c r="A1187" s="12">
        <v>1183</v>
      </c>
      <c r="B1187" s="148">
        <f t="shared" si="73"/>
        <v>0</v>
      </c>
      <c r="C1187" s="16"/>
      <c r="D1187" s="17">
        <f t="shared" si="74"/>
        <v>0</v>
      </c>
      <c r="E1187" s="18">
        <f t="shared" si="72"/>
        <v>0</v>
      </c>
      <c r="F1187" s="275"/>
      <c r="G1187" s="21"/>
      <c r="H1187" s="276">
        <f t="shared" si="75"/>
        <v>0</v>
      </c>
      <c r="I1187" s="21">
        <f>D1187*'Déscriptions des trades'!CK1187</f>
        <v>0</v>
      </c>
      <c r="M1187" s="4"/>
    </row>
    <row r="1188" spans="1:13" s="3" customFormat="1" ht="13.2">
      <c r="A1188" s="12">
        <v>1184</v>
      </c>
      <c r="B1188" s="148">
        <f t="shared" si="73"/>
        <v>0</v>
      </c>
      <c r="C1188" s="16"/>
      <c r="D1188" s="17">
        <f t="shared" si="74"/>
        <v>0</v>
      </c>
      <c r="E1188" s="18">
        <f t="shared" si="72"/>
        <v>0</v>
      </c>
      <c r="F1188" s="275"/>
      <c r="G1188" s="21"/>
      <c r="H1188" s="276">
        <f t="shared" si="75"/>
        <v>0</v>
      </c>
      <c r="I1188" s="21">
        <f>D1188*'Déscriptions des trades'!CK1188</f>
        <v>0</v>
      </c>
      <c r="M1188" s="4"/>
    </row>
    <row r="1189" spans="1:13" s="3" customFormat="1" ht="13.2">
      <c r="A1189" s="12">
        <v>1185</v>
      </c>
      <c r="B1189" s="148">
        <f t="shared" si="73"/>
        <v>0</v>
      </c>
      <c r="C1189" s="16"/>
      <c r="D1189" s="17">
        <f t="shared" si="74"/>
        <v>0</v>
      </c>
      <c r="E1189" s="18">
        <f t="shared" si="72"/>
        <v>0</v>
      </c>
      <c r="F1189" s="275"/>
      <c r="G1189" s="21"/>
      <c r="H1189" s="276">
        <f t="shared" si="75"/>
        <v>0</v>
      </c>
      <c r="I1189" s="21">
        <f>D1189*'Déscriptions des trades'!CK1189</f>
        <v>0</v>
      </c>
      <c r="M1189" s="4"/>
    </row>
    <row r="1190" spans="1:13" s="3" customFormat="1" ht="13.2">
      <c r="A1190" s="12">
        <v>1186</v>
      </c>
      <c r="B1190" s="148">
        <f t="shared" si="73"/>
        <v>0</v>
      </c>
      <c r="C1190" s="16"/>
      <c r="D1190" s="17">
        <f t="shared" si="74"/>
        <v>0</v>
      </c>
      <c r="E1190" s="18">
        <f t="shared" si="72"/>
        <v>0</v>
      </c>
      <c r="F1190" s="275"/>
      <c r="G1190" s="21"/>
      <c r="H1190" s="276">
        <f t="shared" si="75"/>
        <v>0</v>
      </c>
      <c r="I1190" s="21">
        <f>D1190*'Déscriptions des trades'!CK1190</f>
        <v>0</v>
      </c>
      <c r="M1190" s="4"/>
    </row>
    <row r="1191" spans="1:13" s="3" customFormat="1" ht="13.2">
      <c r="A1191" s="12">
        <v>1187</v>
      </c>
      <c r="B1191" s="148">
        <f t="shared" si="73"/>
        <v>0</v>
      </c>
      <c r="C1191" s="16"/>
      <c r="D1191" s="17">
        <f t="shared" si="74"/>
        <v>0</v>
      </c>
      <c r="E1191" s="18">
        <f t="shared" si="72"/>
        <v>0</v>
      </c>
      <c r="F1191" s="275"/>
      <c r="G1191" s="21"/>
      <c r="H1191" s="276">
        <f t="shared" si="75"/>
        <v>0</v>
      </c>
      <c r="I1191" s="21">
        <f>D1191*'Déscriptions des trades'!CK1191</f>
        <v>0</v>
      </c>
      <c r="M1191" s="4"/>
    </row>
    <row r="1192" spans="1:13" s="3" customFormat="1" ht="13.2">
      <c r="A1192" s="12">
        <v>1188</v>
      </c>
      <c r="B1192" s="148">
        <f t="shared" si="73"/>
        <v>0</v>
      </c>
      <c r="C1192" s="16"/>
      <c r="D1192" s="17">
        <f t="shared" si="74"/>
        <v>0</v>
      </c>
      <c r="E1192" s="18">
        <f t="shared" si="72"/>
        <v>0</v>
      </c>
      <c r="F1192" s="275"/>
      <c r="G1192" s="21"/>
      <c r="H1192" s="276">
        <f t="shared" si="75"/>
        <v>0</v>
      </c>
      <c r="I1192" s="21">
        <f>D1192*'Déscriptions des trades'!CK1192</f>
        <v>0</v>
      </c>
      <c r="M1192" s="4"/>
    </row>
    <row r="1193" spans="1:13" s="3" customFormat="1" ht="13.2">
      <c r="A1193" s="12">
        <v>1189</v>
      </c>
      <c r="B1193" s="148">
        <f t="shared" si="73"/>
        <v>0</v>
      </c>
      <c r="C1193" s="16"/>
      <c r="D1193" s="17">
        <f t="shared" si="74"/>
        <v>0</v>
      </c>
      <c r="E1193" s="18">
        <f t="shared" si="72"/>
        <v>0</v>
      </c>
      <c r="F1193" s="275"/>
      <c r="G1193" s="21"/>
      <c r="H1193" s="276">
        <f t="shared" si="75"/>
        <v>0</v>
      </c>
      <c r="I1193" s="21">
        <f>D1193*'Déscriptions des trades'!CK1193</f>
        <v>0</v>
      </c>
      <c r="M1193" s="4"/>
    </row>
    <row r="1194" spans="1:13" s="3" customFormat="1" ht="13.2">
      <c r="A1194" s="12">
        <v>1190</v>
      </c>
      <c r="B1194" s="148">
        <f t="shared" si="73"/>
        <v>0</v>
      </c>
      <c r="C1194" s="16"/>
      <c r="D1194" s="17">
        <f t="shared" si="74"/>
        <v>0</v>
      </c>
      <c r="E1194" s="18">
        <f t="shared" si="72"/>
        <v>0</v>
      </c>
      <c r="F1194" s="275"/>
      <c r="G1194" s="21"/>
      <c r="H1194" s="276">
        <f t="shared" si="75"/>
        <v>0</v>
      </c>
      <c r="I1194" s="21">
        <f>D1194*'Déscriptions des trades'!CK1194</f>
        <v>0</v>
      </c>
      <c r="M1194" s="4"/>
    </row>
    <row r="1195" spans="1:13" s="3" customFormat="1" ht="13.2">
      <c r="A1195" s="12">
        <v>1191</v>
      </c>
      <c r="B1195" s="148">
        <f t="shared" si="73"/>
        <v>0</v>
      </c>
      <c r="C1195" s="16"/>
      <c r="D1195" s="17">
        <f t="shared" si="74"/>
        <v>0</v>
      </c>
      <c r="E1195" s="18">
        <f t="shared" si="72"/>
        <v>0</v>
      </c>
      <c r="F1195" s="275"/>
      <c r="G1195" s="21"/>
      <c r="H1195" s="276">
        <f t="shared" si="75"/>
        <v>0</v>
      </c>
      <c r="I1195" s="21">
        <f>D1195*'Déscriptions des trades'!CK1195</f>
        <v>0</v>
      </c>
      <c r="M1195" s="4"/>
    </row>
    <row r="1196" spans="1:13" s="3" customFormat="1" ht="13.2">
      <c r="A1196" s="12">
        <v>1192</v>
      </c>
      <c r="B1196" s="148">
        <f t="shared" si="73"/>
        <v>0</v>
      </c>
      <c r="C1196" s="16"/>
      <c r="D1196" s="17">
        <f t="shared" si="74"/>
        <v>0</v>
      </c>
      <c r="E1196" s="18">
        <f t="shared" si="72"/>
        <v>0</v>
      </c>
      <c r="F1196" s="275"/>
      <c r="G1196" s="21"/>
      <c r="H1196" s="276">
        <f t="shared" si="75"/>
        <v>0</v>
      </c>
      <c r="I1196" s="21">
        <f>D1196*'Déscriptions des trades'!CK1196</f>
        <v>0</v>
      </c>
      <c r="M1196" s="4"/>
    </row>
    <row r="1197" spans="1:13" s="3" customFormat="1" ht="13.2">
      <c r="A1197" s="12">
        <v>1193</v>
      </c>
      <c r="B1197" s="148">
        <f t="shared" si="73"/>
        <v>0</v>
      </c>
      <c r="C1197" s="16"/>
      <c r="D1197" s="17">
        <f t="shared" si="74"/>
        <v>0</v>
      </c>
      <c r="E1197" s="18">
        <f t="shared" si="72"/>
        <v>0</v>
      </c>
      <c r="F1197" s="275"/>
      <c r="G1197" s="21"/>
      <c r="H1197" s="276">
        <f t="shared" si="75"/>
        <v>0</v>
      </c>
      <c r="I1197" s="21">
        <f>D1197*'Déscriptions des trades'!CK1197</f>
        <v>0</v>
      </c>
      <c r="M1197" s="4"/>
    </row>
    <row r="1198" spans="1:13" s="3" customFormat="1" ht="13.2">
      <c r="A1198" s="12">
        <v>1194</v>
      </c>
      <c r="B1198" s="148">
        <f t="shared" si="73"/>
        <v>0</v>
      </c>
      <c r="C1198" s="16"/>
      <c r="D1198" s="17">
        <f t="shared" si="74"/>
        <v>0</v>
      </c>
      <c r="E1198" s="18">
        <f t="shared" si="72"/>
        <v>0</v>
      </c>
      <c r="F1198" s="275"/>
      <c r="G1198" s="21"/>
      <c r="H1198" s="276">
        <f t="shared" si="75"/>
        <v>0</v>
      </c>
      <c r="I1198" s="21">
        <f>D1198*'Déscriptions des trades'!CK1198</f>
        <v>0</v>
      </c>
      <c r="M1198" s="4"/>
    </row>
    <row r="1199" spans="1:13" s="3" customFormat="1" ht="13.2">
      <c r="A1199" s="12">
        <v>1195</v>
      </c>
      <c r="B1199" s="148">
        <f t="shared" si="73"/>
        <v>0</v>
      </c>
      <c r="C1199" s="16"/>
      <c r="D1199" s="17">
        <f t="shared" si="74"/>
        <v>0</v>
      </c>
      <c r="E1199" s="18">
        <f t="shared" si="72"/>
        <v>0</v>
      </c>
      <c r="F1199" s="275"/>
      <c r="G1199" s="21"/>
      <c r="H1199" s="276">
        <f t="shared" si="75"/>
        <v>0</v>
      </c>
      <c r="I1199" s="21">
        <f>D1199*'Déscriptions des trades'!CK1199</f>
        <v>0</v>
      </c>
      <c r="M1199" s="4"/>
    </row>
    <row r="1200" spans="1:13" s="3" customFormat="1" ht="13.2">
      <c r="A1200" s="12">
        <v>1196</v>
      </c>
      <c r="B1200" s="148">
        <f t="shared" si="73"/>
        <v>0</v>
      </c>
      <c r="C1200" s="16"/>
      <c r="D1200" s="17">
        <f t="shared" si="74"/>
        <v>0</v>
      </c>
      <c r="E1200" s="18">
        <f t="shared" si="72"/>
        <v>0</v>
      </c>
      <c r="F1200" s="275"/>
      <c r="G1200" s="21"/>
      <c r="H1200" s="276">
        <f t="shared" si="75"/>
        <v>0</v>
      </c>
      <c r="I1200" s="21">
        <f>D1200*'Déscriptions des trades'!CK1200</f>
        <v>0</v>
      </c>
      <c r="M1200" s="4"/>
    </row>
    <row r="1201" spans="1:13" s="3" customFormat="1" ht="13.2">
      <c r="A1201" s="12">
        <v>1197</v>
      </c>
      <c r="B1201" s="148">
        <f t="shared" si="73"/>
        <v>0</v>
      </c>
      <c r="C1201" s="16"/>
      <c r="D1201" s="17">
        <f t="shared" si="74"/>
        <v>0</v>
      </c>
      <c r="E1201" s="18">
        <f t="shared" si="72"/>
        <v>0</v>
      </c>
      <c r="F1201" s="275"/>
      <c r="G1201" s="21"/>
      <c r="H1201" s="276">
        <f t="shared" si="75"/>
        <v>0</v>
      </c>
      <c r="I1201" s="21">
        <f>D1201*'Déscriptions des trades'!CK1201</f>
        <v>0</v>
      </c>
      <c r="M1201" s="4"/>
    </row>
    <row r="1202" spans="1:13" s="3" customFormat="1" ht="13.2">
      <c r="A1202" s="12">
        <v>1198</v>
      </c>
      <c r="B1202" s="148">
        <f t="shared" si="73"/>
        <v>0</v>
      </c>
      <c r="C1202" s="16"/>
      <c r="D1202" s="17">
        <f t="shared" si="74"/>
        <v>0</v>
      </c>
      <c r="E1202" s="18">
        <f t="shared" si="72"/>
        <v>0</v>
      </c>
      <c r="F1202" s="275"/>
      <c r="G1202" s="21"/>
      <c r="H1202" s="276">
        <f t="shared" si="75"/>
        <v>0</v>
      </c>
      <c r="I1202" s="21">
        <f>D1202*'Déscriptions des trades'!CK1202</f>
        <v>0</v>
      </c>
      <c r="M1202" s="4"/>
    </row>
    <row r="1203" spans="1:13" s="3" customFormat="1" ht="13.2">
      <c r="A1203" s="12">
        <v>1199</v>
      </c>
      <c r="B1203" s="148">
        <f t="shared" si="73"/>
        <v>0</v>
      </c>
      <c r="C1203" s="16"/>
      <c r="D1203" s="17">
        <f t="shared" si="74"/>
        <v>0</v>
      </c>
      <c r="E1203" s="18">
        <f t="shared" si="72"/>
        <v>0</v>
      </c>
      <c r="F1203" s="275"/>
      <c r="G1203" s="21"/>
      <c r="H1203" s="276">
        <f t="shared" si="75"/>
        <v>0</v>
      </c>
      <c r="I1203" s="21">
        <f>D1203*'Déscriptions des trades'!CK1203</f>
        <v>0</v>
      </c>
      <c r="M1203" s="4"/>
    </row>
    <row r="1204" spans="1:13" s="3" customFormat="1" ht="13.2">
      <c r="A1204" s="12">
        <v>1200</v>
      </c>
      <c r="B1204" s="148">
        <f t="shared" si="73"/>
        <v>0</v>
      </c>
      <c r="C1204" s="16"/>
      <c r="D1204" s="17">
        <f t="shared" si="74"/>
        <v>0</v>
      </c>
      <c r="E1204" s="18">
        <f t="shared" si="72"/>
        <v>0</v>
      </c>
      <c r="F1204" s="275"/>
      <c r="G1204" s="21"/>
      <c r="H1204" s="276">
        <f t="shared" si="75"/>
        <v>0</v>
      </c>
      <c r="I1204" s="21">
        <f>D1204*'Déscriptions des trades'!CK1204</f>
        <v>0</v>
      </c>
      <c r="M1204" s="4"/>
    </row>
    <row r="1205" spans="1:13" s="3" customFormat="1" ht="13.2">
      <c r="A1205" s="12">
        <v>1201</v>
      </c>
      <c r="B1205" s="148">
        <f t="shared" si="73"/>
        <v>0</v>
      </c>
      <c r="C1205" s="16"/>
      <c r="D1205" s="17">
        <f t="shared" si="74"/>
        <v>0</v>
      </c>
      <c r="E1205" s="18">
        <f t="shared" si="72"/>
        <v>0</v>
      </c>
      <c r="F1205" s="275"/>
      <c r="G1205" s="21"/>
      <c r="H1205" s="276">
        <f t="shared" si="75"/>
        <v>0</v>
      </c>
      <c r="I1205" s="21">
        <f>D1205*'Déscriptions des trades'!CK1205</f>
        <v>0</v>
      </c>
      <c r="M1205" s="4"/>
    </row>
    <row r="1206" spans="1:13" s="3" customFormat="1" ht="13.2">
      <c r="A1206" s="12">
        <v>1202</v>
      </c>
      <c r="B1206" s="148">
        <f t="shared" si="73"/>
        <v>0</v>
      </c>
      <c r="C1206" s="16"/>
      <c r="D1206" s="17">
        <f t="shared" si="74"/>
        <v>0</v>
      </c>
      <c r="E1206" s="18">
        <f t="shared" si="72"/>
        <v>0</v>
      </c>
      <c r="F1206" s="275"/>
      <c r="G1206" s="21"/>
      <c r="H1206" s="276">
        <f t="shared" si="75"/>
        <v>0</v>
      </c>
      <c r="I1206" s="21">
        <f>D1206*'Déscriptions des trades'!CK1206</f>
        <v>0</v>
      </c>
      <c r="M1206" s="4"/>
    </row>
    <row r="1207" spans="1:13" s="3" customFormat="1" ht="13.2">
      <c r="A1207" s="12">
        <v>1203</v>
      </c>
      <c r="B1207" s="148">
        <f t="shared" si="73"/>
        <v>0</v>
      </c>
      <c r="C1207" s="16"/>
      <c r="D1207" s="17">
        <f t="shared" si="74"/>
        <v>0</v>
      </c>
      <c r="E1207" s="18">
        <f t="shared" si="72"/>
        <v>0</v>
      </c>
      <c r="F1207" s="275"/>
      <c r="G1207" s="21"/>
      <c r="H1207" s="276">
        <f t="shared" si="75"/>
        <v>0</v>
      </c>
      <c r="I1207" s="21">
        <f>D1207*'Déscriptions des trades'!CK1207</f>
        <v>0</v>
      </c>
      <c r="M1207" s="4"/>
    </row>
    <row r="1208" spans="1:13" s="3" customFormat="1" ht="13.2">
      <c r="A1208" s="12">
        <v>1204</v>
      </c>
      <c r="B1208" s="148">
        <f t="shared" si="73"/>
        <v>0</v>
      </c>
      <c r="C1208" s="16"/>
      <c r="D1208" s="17">
        <f t="shared" si="74"/>
        <v>0</v>
      </c>
      <c r="E1208" s="18">
        <f t="shared" si="72"/>
        <v>0</v>
      </c>
      <c r="F1208" s="275"/>
      <c r="G1208" s="21"/>
      <c r="H1208" s="276">
        <f t="shared" si="75"/>
        <v>0</v>
      </c>
      <c r="I1208" s="21">
        <f>D1208*'Déscriptions des trades'!CK1208</f>
        <v>0</v>
      </c>
      <c r="M1208" s="4"/>
    </row>
    <row r="1209" spans="1:13" s="3" customFormat="1" ht="13.2">
      <c r="A1209" s="12">
        <v>1205</v>
      </c>
      <c r="B1209" s="148">
        <f t="shared" si="73"/>
        <v>0</v>
      </c>
      <c r="C1209" s="16"/>
      <c r="D1209" s="17">
        <f t="shared" si="74"/>
        <v>0</v>
      </c>
      <c r="E1209" s="18">
        <f t="shared" si="72"/>
        <v>0</v>
      </c>
      <c r="F1209" s="275"/>
      <c r="G1209" s="21"/>
      <c r="H1209" s="276">
        <f t="shared" si="75"/>
        <v>0</v>
      </c>
      <c r="I1209" s="21">
        <f>D1209*'Déscriptions des trades'!CK1209</f>
        <v>0</v>
      </c>
      <c r="M1209" s="4"/>
    </row>
    <row r="1210" spans="1:13" s="3" customFormat="1" ht="13.2">
      <c r="A1210" s="12">
        <v>1206</v>
      </c>
      <c r="B1210" s="148">
        <f t="shared" si="73"/>
        <v>0</v>
      </c>
      <c r="C1210" s="16"/>
      <c r="D1210" s="17">
        <f t="shared" si="74"/>
        <v>0</v>
      </c>
      <c r="E1210" s="18">
        <f t="shared" si="72"/>
        <v>0</v>
      </c>
      <c r="F1210" s="275"/>
      <c r="G1210" s="21"/>
      <c r="H1210" s="276">
        <f t="shared" si="75"/>
        <v>0</v>
      </c>
      <c r="I1210" s="21">
        <f>D1210*'Déscriptions des trades'!CK1210</f>
        <v>0</v>
      </c>
      <c r="M1210" s="4"/>
    </row>
    <row r="1211" spans="1:13" s="3" customFormat="1" ht="13.2">
      <c r="A1211" s="12">
        <v>1207</v>
      </c>
      <c r="B1211" s="148">
        <f t="shared" si="73"/>
        <v>0</v>
      </c>
      <c r="C1211" s="16"/>
      <c r="D1211" s="17">
        <f t="shared" si="74"/>
        <v>0</v>
      </c>
      <c r="E1211" s="18">
        <f t="shared" si="72"/>
        <v>0</v>
      </c>
      <c r="F1211" s="275"/>
      <c r="G1211" s="21"/>
      <c r="H1211" s="276">
        <f t="shared" si="75"/>
        <v>0</v>
      </c>
      <c r="I1211" s="21">
        <f>D1211*'Déscriptions des trades'!CK1211</f>
        <v>0</v>
      </c>
      <c r="M1211" s="4"/>
    </row>
    <row r="1212" spans="1:13" s="3" customFormat="1" ht="13.2">
      <c r="A1212" s="12">
        <v>1208</v>
      </c>
      <c r="B1212" s="148">
        <f t="shared" si="73"/>
        <v>0</v>
      </c>
      <c r="C1212" s="16"/>
      <c r="D1212" s="17">
        <f t="shared" si="74"/>
        <v>0</v>
      </c>
      <c r="E1212" s="18">
        <f t="shared" si="72"/>
        <v>0</v>
      </c>
      <c r="F1212" s="275"/>
      <c r="G1212" s="21"/>
      <c r="H1212" s="276">
        <f t="shared" si="75"/>
        <v>0</v>
      </c>
      <c r="I1212" s="21">
        <f>D1212*'Déscriptions des trades'!CK1212</f>
        <v>0</v>
      </c>
      <c r="M1212" s="4"/>
    </row>
    <row r="1213" spans="1:13" s="3" customFormat="1" ht="13.2">
      <c r="A1213" s="12">
        <v>1209</v>
      </c>
      <c r="B1213" s="148">
        <f t="shared" si="73"/>
        <v>0</v>
      </c>
      <c r="C1213" s="16"/>
      <c r="D1213" s="17">
        <f t="shared" si="74"/>
        <v>0</v>
      </c>
      <c r="E1213" s="18">
        <f t="shared" si="72"/>
        <v>0</v>
      </c>
      <c r="F1213" s="275"/>
      <c r="G1213" s="21"/>
      <c r="H1213" s="276">
        <f t="shared" si="75"/>
        <v>0</v>
      </c>
      <c r="I1213" s="21">
        <f>D1213*'Déscriptions des trades'!CK1213</f>
        <v>0</v>
      </c>
      <c r="M1213" s="4"/>
    </row>
    <row r="1214" spans="1:13" s="3" customFormat="1" ht="13.2">
      <c r="A1214" s="12">
        <v>1210</v>
      </c>
      <c r="B1214" s="148">
        <f t="shared" si="73"/>
        <v>0</v>
      </c>
      <c r="C1214" s="16"/>
      <c r="D1214" s="17">
        <f t="shared" si="74"/>
        <v>0</v>
      </c>
      <c r="E1214" s="18">
        <f t="shared" si="72"/>
        <v>0</v>
      </c>
      <c r="F1214" s="275"/>
      <c r="G1214" s="21"/>
      <c r="H1214" s="276">
        <f t="shared" si="75"/>
        <v>0</v>
      </c>
      <c r="I1214" s="21">
        <f>D1214*'Déscriptions des trades'!CK1214</f>
        <v>0</v>
      </c>
      <c r="M1214" s="4"/>
    </row>
    <row r="1215" spans="1:13" s="3" customFormat="1" ht="13.2">
      <c r="A1215" s="12">
        <v>1211</v>
      </c>
      <c r="B1215" s="148">
        <f t="shared" si="73"/>
        <v>0</v>
      </c>
      <c r="C1215" s="16"/>
      <c r="D1215" s="17">
        <f t="shared" si="74"/>
        <v>0</v>
      </c>
      <c r="E1215" s="18">
        <f t="shared" si="72"/>
        <v>0</v>
      </c>
      <c r="F1215" s="275"/>
      <c r="G1215" s="21"/>
      <c r="H1215" s="276">
        <f t="shared" si="75"/>
        <v>0</v>
      </c>
      <c r="I1215" s="21">
        <f>D1215*'Déscriptions des trades'!CK1215</f>
        <v>0</v>
      </c>
      <c r="M1215" s="4"/>
    </row>
    <row r="1216" spans="1:13" s="3" customFormat="1" ht="13.2">
      <c r="A1216" s="12">
        <v>1212</v>
      </c>
      <c r="B1216" s="148">
        <f t="shared" si="73"/>
        <v>0</v>
      </c>
      <c r="C1216" s="16"/>
      <c r="D1216" s="17">
        <f t="shared" si="74"/>
        <v>0</v>
      </c>
      <c r="E1216" s="18">
        <f t="shared" si="72"/>
        <v>0</v>
      </c>
      <c r="F1216" s="275"/>
      <c r="G1216" s="21"/>
      <c r="H1216" s="276">
        <f t="shared" si="75"/>
        <v>0</v>
      </c>
      <c r="I1216" s="21">
        <f>D1216*'Déscriptions des trades'!CK1216</f>
        <v>0</v>
      </c>
      <c r="M1216" s="4"/>
    </row>
    <row r="1217" spans="1:13" s="3" customFormat="1" ht="13.2">
      <c r="A1217" s="12">
        <v>1213</v>
      </c>
      <c r="B1217" s="148">
        <f t="shared" si="73"/>
        <v>0</v>
      </c>
      <c r="C1217" s="16"/>
      <c r="D1217" s="17">
        <f t="shared" si="74"/>
        <v>0</v>
      </c>
      <c r="E1217" s="18">
        <f t="shared" si="72"/>
        <v>0</v>
      </c>
      <c r="F1217" s="275"/>
      <c r="G1217" s="21"/>
      <c r="H1217" s="276">
        <f t="shared" si="75"/>
        <v>0</v>
      </c>
      <c r="I1217" s="21">
        <f>D1217*'Déscriptions des trades'!CK1217</f>
        <v>0</v>
      </c>
      <c r="M1217" s="4"/>
    </row>
    <row r="1218" spans="1:13" s="3" customFormat="1" ht="13.2">
      <c r="A1218" s="12">
        <v>1214</v>
      </c>
      <c r="B1218" s="148">
        <f t="shared" si="73"/>
        <v>0</v>
      </c>
      <c r="C1218" s="16"/>
      <c r="D1218" s="17">
        <f t="shared" si="74"/>
        <v>0</v>
      </c>
      <c r="E1218" s="18">
        <f t="shared" si="72"/>
        <v>0</v>
      </c>
      <c r="F1218" s="275"/>
      <c r="G1218" s="21"/>
      <c r="H1218" s="276">
        <f t="shared" si="75"/>
        <v>0</v>
      </c>
      <c r="I1218" s="21">
        <f>D1218*'Déscriptions des trades'!CK1218</f>
        <v>0</v>
      </c>
      <c r="M1218" s="4"/>
    </row>
    <row r="1219" spans="1:13" s="3" customFormat="1" ht="13.2">
      <c r="A1219" s="12">
        <v>1215</v>
      </c>
      <c r="B1219" s="148">
        <f t="shared" si="73"/>
        <v>0</v>
      </c>
      <c r="C1219" s="16"/>
      <c r="D1219" s="17">
        <f t="shared" si="74"/>
        <v>0</v>
      </c>
      <c r="E1219" s="18">
        <f t="shared" si="72"/>
        <v>0</v>
      </c>
      <c r="F1219" s="275"/>
      <c r="G1219" s="21"/>
      <c r="H1219" s="276">
        <f t="shared" si="75"/>
        <v>0</v>
      </c>
      <c r="I1219" s="21">
        <f>D1219*'Déscriptions des trades'!CK1219</f>
        <v>0</v>
      </c>
      <c r="M1219" s="4"/>
    </row>
    <row r="1220" spans="1:13" s="3" customFormat="1" ht="13.2">
      <c r="A1220" s="12">
        <v>1216</v>
      </c>
      <c r="B1220" s="148">
        <f t="shared" si="73"/>
        <v>0</v>
      </c>
      <c r="C1220" s="16"/>
      <c r="D1220" s="17">
        <f t="shared" si="74"/>
        <v>0</v>
      </c>
      <c r="E1220" s="18">
        <f t="shared" si="72"/>
        <v>0</v>
      </c>
      <c r="F1220" s="275"/>
      <c r="G1220" s="21"/>
      <c r="H1220" s="276">
        <f t="shared" si="75"/>
        <v>0</v>
      </c>
      <c r="I1220" s="21">
        <f>D1220*'Déscriptions des trades'!CK1220</f>
        <v>0</v>
      </c>
      <c r="M1220" s="4"/>
    </row>
    <row r="1221" spans="1:13" s="3" customFormat="1" ht="13.2">
      <c r="A1221" s="12">
        <v>1217</v>
      </c>
      <c r="B1221" s="148">
        <f t="shared" si="73"/>
        <v>0</v>
      </c>
      <c r="C1221" s="16"/>
      <c r="D1221" s="17">
        <f t="shared" si="74"/>
        <v>0</v>
      </c>
      <c r="E1221" s="18">
        <f t="shared" ref="E1221:E1284" si="76">B1221*D1221</f>
        <v>0</v>
      </c>
      <c r="F1221" s="275"/>
      <c r="G1221" s="21"/>
      <c r="H1221" s="276">
        <f t="shared" si="75"/>
        <v>0</v>
      </c>
      <c r="I1221" s="21">
        <f>D1221*'Déscriptions des trades'!CK1221</f>
        <v>0</v>
      </c>
      <c r="M1221" s="4"/>
    </row>
    <row r="1222" spans="1:13" s="3" customFormat="1" ht="13.2">
      <c r="A1222" s="12">
        <v>1218</v>
      </c>
      <c r="B1222" s="148">
        <f t="shared" ref="B1222:B1285" si="77">E1221+B1221</f>
        <v>0</v>
      </c>
      <c r="C1222" s="16"/>
      <c r="D1222" s="17">
        <f t="shared" ref="D1222:D1285" si="78">D1221</f>
        <v>0</v>
      </c>
      <c r="E1222" s="18">
        <f t="shared" si="76"/>
        <v>0</v>
      </c>
      <c r="F1222" s="275"/>
      <c r="G1222" s="21"/>
      <c r="H1222" s="276">
        <f t="shared" ref="H1222:H1285" si="79">H1221</f>
        <v>0</v>
      </c>
      <c r="I1222" s="21">
        <f>D1222*'Déscriptions des trades'!CK1222</f>
        <v>0</v>
      </c>
      <c r="M1222" s="4"/>
    </row>
    <row r="1223" spans="1:13" s="3" customFormat="1" ht="13.2">
      <c r="A1223" s="12">
        <v>1219</v>
      </c>
      <c r="B1223" s="148">
        <f t="shared" si="77"/>
        <v>0</v>
      </c>
      <c r="C1223" s="16"/>
      <c r="D1223" s="17">
        <f t="shared" si="78"/>
        <v>0</v>
      </c>
      <c r="E1223" s="18">
        <f t="shared" si="76"/>
        <v>0</v>
      </c>
      <c r="F1223" s="275"/>
      <c r="G1223" s="21"/>
      <c r="H1223" s="276">
        <f t="shared" si="79"/>
        <v>0</v>
      </c>
      <c r="I1223" s="21">
        <f>D1223*'Déscriptions des trades'!CK1223</f>
        <v>0</v>
      </c>
      <c r="M1223" s="4"/>
    </row>
    <row r="1224" spans="1:13" s="3" customFormat="1" ht="13.2">
      <c r="A1224" s="12">
        <v>1220</v>
      </c>
      <c r="B1224" s="148">
        <f t="shared" si="77"/>
        <v>0</v>
      </c>
      <c r="C1224" s="16"/>
      <c r="D1224" s="17">
        <f t="shared" si="78"/>
        <v>0</v>
      </c>
      <c r="E1224" s="18">
        <f t="shared" si="76"/>
        <v>0</v>
      </c>
      <c r="F1224" s="275"/>
      <c r="G1224" s="21"/>
      <c r="H1224" s="276">
        <f t="shared" si="79"/>
        <v>0</v>
      </c>
      <c r="I1224" s="21">
        <f>D1224*'Déscriptions des trades'!CK1224</f>
        <v>0</v>
      </c>
      <c r="M1224" s="4"/>
    </row>
    <row r="1225" spans="1:13" s="3" customFormat="1" ht="13.2">
      <c r="A1225" s="12">
        <v>1221</v>
      </c>
      <c r="B1225" s="148">
        <f t="shared" si="77"/>
        <v>0</v>
      </c>
      <c r="C1225" s="16"/>
      <c r="D1225" s="17">
        <f t="shared" si="78"/>
        <v>0</v>
      </c>
      <c r="E1225" s="18">
        <f t="shared" si="76"/>
        <v>0</v>
      </c>
      <c r="F1225" s="275"/>
      <c r="G1225" s="21"/>
      <c r="H1225" s="276">
        <f t="shared" si="79"/>
        <v>0</v>
      </c>
      <c r="I1225" s="21">
        <f>D1225*'Déscriptions des trades'!CK1225</f>
        <v>0</v>
      </c>
      <c r="M1225" s="4"/>
    </row>
    <row r="1226" spans="1:13" s="3" customFormat="1" ht="13.2">
      <c r="A1226" s="12">
        <v>1222</v>
      </c>
      <c r="B1226" s="148">
        <f t="shared" si="77"/>
        <v>0</v>
      </c>
      <c r="C1226" s="16"/>
      <c r="D1226" s="17">
        <f t="shared" si="78"/>
        <v>0</v>
      </c>
      <c r="E1226" s="18">
        <f t="shared" si="76"/>
        <v>0</v>
      </c>
      <c r="F1226" s="275"/>
      <c r="G1226" s="21"/>
      <c r="H1226" s="276">
        <f t="shared" si="79"/>
        <v>0</v>
      </c>
      <c r="I1226" s="21">
        <f>D1226*'Déscriptions des trades'!CK1226</f>
        <v>0</v>
      </c>
      <c r="M1226" s="4"/>
    </row>
    <row r="1227" spans="1:13" s="3" customFormat="1" ht="13.2">
      <c r="A1227" s="12">
        <v>1223</v>
      </c>
      <c r="B1227" s="148">
        <f t="shared" si="77"/>
        <v>0</v>
      </c>
      <c r="C1227" s="16"/>
      <c r="D1227" s="17">
        <f t="shared" si="78"/>
        <v>0</v>
      </c>
      <c r="E1227" s="18">
        <f t="shared" si="76"/>
        <v>0</v>
      </c>
      <c r="F1227" s="275"/>
      <c r="G1227" s="21"/>
      <c r="H1227" s="276">
        <f t="shared" si="79"/>
        <v>0</v>
      </c>
      <c r="I1227" s="21">
        <f>D1227*'Déscriptions des trades'!CK1227</f>
        <v>0</v>
      </c>
      <c r="M1227" s="4"/>
    </row>
    <row r="1228" spans="1:13" s="3" customFormat="1" ht="13.2">
      <c r="A1228" s="12">
        <v>1224</v>
      </c>
      <c r="B1228" s="148">
        <f t="shared" si="77"/>
        <v>0</v>
      </c>
      <c r="C1228" s="16"/>
      <c r="D1228" s="17">
        <f t="shared" si="78"/>
        <v>0</v>
      </c>
      <c r="E1228" s="18">
        <f t="shared" si="76"/>
        <v>0</v>
      </c>
      <c r="F1228" s="275"/>
      <c r="G1228" s="21"/>
      <c r="H1228" s="276">
        <f t="shared" si="79"/>
        <v>0</v>
      </c>
      <c r="I1228" s="21">
        <f>D1228*'Déscriptions des trades'!CK1228</f>
        <v>0</v>
      </c>
      <c r="M1228" s="4"/>
    </row>
    <row r="1229" spans="1:13" s="3" customFormat="1" ht="13.2">
      <c r="A1229" s="12">
        <v>1225</v>
      </c>
      <c r="B1229" s="148">
        <f t="shared" si="77"/>
        <v>0</v>
      </c>
      <c r="C1229" s="16"/>
      <c r="D1229" s="17">
        <f t="shared" si="78"/>
        <v>0</v>
      </c>
      <c r="E1229" s="18">
        <f t="shared" si="76"/>
        <v>0</v>
      </c>
      <c r="F1229" s="275"/>
      <c r="G1229" s="21"/>
      <c r="H1229" s="276">
        <f t="shared" si="79"/>
        <v>0</v>
      </c>
      <c r="I1229" s="21">
        <f>D1229*'Déscriptions des trades'!CK1229</f>
        <v>0</v>
      </c>
      <c r="M1229" s="4"/>
    </row>
    <row r="1230" spans="1:13" s="3" customFormat="1" ht="13.2">
      <c r="A1230" s="12">
        <v>1226</v>
      </c>
      <c r="B1230" s="148">
        <f t="shared" si="77"/>
        <v>0</v>
      </c>
      <c r="C1230" s="16"/>
      <c r="D1230" s="17">
        <f t="shared" si="78"/>
        <v>0</v>
      </c>
      <c r="E1230" s="18">
        <f t="shared" si="76"/>
        <v>0</v>
      </c>
      <c r="F1230" s="275"/>
      <c r="G1230" s="21"/>
      <c r="H1230" s="276">
        <f t="shared" si="79"/>
        <v>0</v>
      </c>
      <c r="I1230" s="21">
        <f>D1230*'Déscriptions des trades'!CK1230</f>
        <v>0</v>
      </c>
      <c r="M1230" s="4"/>
    </row>
    <row r="1231" spans="1:13" s="3" customFormat="1" ht="13.2">
      <c r="A1231" s="12">
        <v>1227</v>
      </c>
      <c r="B1231" s="148">
        <f t="shared" si="77"/>
        <v>0</v>
      </c>
      <c r="C1231" s="16"/>
      <c r="D1231" s="17">
        <f t="shared" si="78"/>
        <v>0</v>
      </c>
      <c r="E1231" s="18">
        <f t="shared" si="76"/>
        <v>0</v>
      </c>
      <c r="F1231" s="275"/>
      <c r="G1231" s="21"/>
      <c r="H1231" s="276">
        <f t="shared" si="79"/>
        <v>0</v>
      </c>
      <c r="I1231" s="21">
        <f>D1231*'Déscriptions des trades'!CK1231</f>
        <v>0</v>
      </c>
      <c r="M1231" s="4"/>
    </row>
    <row r="1232" spans="1:13" s="3" customFormat="1" ht="13.2">
      <c r="A1232" s="12">
        <v>1228</v>
      </c>
      <c r="B1232" s="148">
        <f t="shared" si="77"/>
        <v>0</v>
      </c>
      <c r="C1232" s="16"/>
      <c r="D1232" s="17">
        <f t="shared" si="78"/>
        <v>0</v>
      </c>
      <c r="E1232" s="18">
        <f t="shared" si="76"/>
        <v>0</v>
      </c>
      <c r="F1232" s="275"/>
      <c r="G1232" s="21"/>
      <c r="H1232" s="276">
        <f t="shared" si="79"/>
        <v>0</v>
      </c>
      <c r="I1232" s="21">
        <f>D1232*'Déscriptions des trades'!CK1232</f>
        <v>0</v>
      </c>
      <c r="M1232" s="4"/>
    </row>
    <row r="1233" spans="1:13" s="3" customFormat="1" ht="13.2">
      <c r="A1233" s="12">
        <v>1229</v>
      </c>
      <c r="B1233" s="148">
        <f t="shared" si="77"/>
        <v>0</v>
      </c>
      <c r="C1233" s="16"/>
      <c r="D1233" s="17">
        <f t="shared" si="78"/>
        <v>0</v>
      </c>
      <c r="E1233" s="18">
        <f t="shared" si="76"/>
        <v>0</v>
      </c>
      <c r="F1233" s="275"/>
      <c r="G1233" s="21"/>
      <c r="H1233" s="276">
        <f t="shared" si="79"/>
        <v>0</v>
      </c>
      <c r="I1233" s="21">
        <f>D1233*'Déscriptions des trades'!CK1233</f>
        <v>0</v>
      </c>
      <c r="M1233" s="4"/>
    </row>
    <row r="1234" spans="1:13" s="3" customFormat="1" ht="13.2">
      <c r="A1234" s="12">
        <v>1230</v>
      </c>
      <c r="B1234" s="148">
        <f t="shared" si="77"/>
        <v>0</v>
      </c>
      <c r="C1234" s="16"/>
      <c r="D1234" s="17">
        <f t="shared" si="78"/>
        <v>0</v>
      </c>
      <c r="E1234" s="18">
        <f t="shared" si="76"/>
        <v>0</v>
      </c>
      <c r="F1234" s="275"/>
      <c r="G1234" s="21"/>
      <c r="H1234" s="276">
        <f t="shared" si="79"/>
        <v>0</v>
      </c>
      <c r="I1234" s="21">
        <f>D1234*'Déscriptions des trades'!CK1234</f>
        <v>0</v>
      </c>
      <c r="M1234" s="4"/>
    </row>
    <row r="1235" spans="1:13" s="3" customFormat="1" ht="13.2">
      <c r="A1235" s="12">
        <v>1231</v>
      </c>
      <c r="B1235" s="148">
        <f t="shared" si="77"/>
        <v>0</v>
      </c>
      <c r="C1235" s="16"/>
      <c r="D1235" s="17">
        <f t="shared" si="78"/>
        <v>0</v>
      </c>
      <c r="E1235" s="18">
        <f t="shared" si="76"/>
        <v>0</v>
      </c>
      <c r="F1235" s="275"/>
      <c r="G1235" s="21"/>
      <c r="H1235" s="276">
        <f t="shared" si="79"/>
        <v>0</v>
      </c>
      <c r="I1235" s="21">
        <f>D1235*'Déscriptions des trades'!CK1235</f>
        <v>0</v>
      </c>
      <c r="M1235" s="4"/>
    </row>
    <row r="1236" spans="1:13" s="3" customFormat="1" ht="13.2">
      <c r="A1236" s="12">
        <v>1232</v>
      </c>
      <c r="B1236" s="148">
        <f t="shared" si="77"/>
        <v>0</v>
      </c>
      <c r="C1236" s="16"/>
      <c r="D1236" s="17">
        <f t="shared" si="78"/>
        <v>0</v>
      </c>
      <c r="E1236" s="18">
        <f t="shared" si="76"/>
        <v>0</v>
      </c>
      <c r="F1236" s="275"/>
      <c r="G1236" s="21"/>
      <c r="H1236" s="276">
        <f t="shared" si="79"/>
        <v>0</v>
      </c>
      <c r="I1236" s="21">
        <f>D1236*'Déscriptions des trades'!CK1236</f>
        <v>0</v>
      </c>
      <c r="M1236" s="4"/>
    </row>
    <row r="1237" spans="1:13" s="3" customFormat="1" ht="13.2">
      <c r="A1237" s="12">
        <v>1233</v>
      </c>
      <c r="B1237" s="148">
        <f t="shared" si="77"/>
        <v>0</v>
      </c>
      <c r="C1237" s="16"/>
      <c r="D1237" s="17">
        <f t="shared" si="78"/>
        <v>0</v>
      </c>
      <c r="E1237" s="18">
        <f t="shared" si="76"/>
        <v>0</v>
      </c>
      <c r="F1237" s="275"/>
      <c r="G1237" s="21"/>
      <c r="H1237" s="276">
        <f t="shared" si="79"/>
        <v>0</v>
      </c>
      <c r="I1237" s="21">
        <f>D1237*'Déscriptions des trades'!CK1237</f>
        <v>0</v>
      </c>
      <c r="M1237" s="4"/>
    </row>
    <row r="1238" spans="1:13" s="3" customFormat="1" ht="13.2">
      <c r="A1238" s="12">
        <v>1234</v>
      </c>
      <c r="B1238" s="148">
        <f t="shared" si="77"/>
        <v>0</v>
      </c>
      <c r="C1238" s="16"/>
      <c r="D1238" s="17">
        <f t="shared" si="78"/>
        <v>0</v>
      </c>
      <c r="E1238" s="18">
        <f t="shared" si="76"/>
        <v>0</v>
      </c>
      <c r="F1238" s="275"/>
      <c r="G1238" s="21"/>
      <c r="H1238" s="276">
        <f t="shared" si="79"/>
        <v>0</v>
      </c>
      <c r="I1238" s="21">
        <f>D1238*'Déscriptions des trades'!CK1238</f>
        <v>0</v>
      </c>
      <c r="M1238" s="4"/>
    </row>
    <row r="1239" spans="1:13" s="3" customFormat="1" ht="13.2">
      <c r="A1239" s="12">
        <v>1235</v>
      </c>
      <c r="B1239" s="148">
        <f t="shared" si="77"/>
        <v>0</v>
      </c>
      <c r="C1239" s="16"/>
      <c r="D1239" s="17">
        <f t="shared" si="78"/>
        <v>0</v>
      </c>
      <c r="E1239" s="18">
        <f t="shared" si="76"/>
        <v>0</v>
      </c>
      <c r="F1239" s="275"/>
      <c r="G1239" s="21"/>
      <c r="H1239" s="276">
        <f t="shared" si="79"/>
        <v>0</v>
      </c>
      <c r="I1239" s="21">
        <f>D1239*'Déscriptions des trades'!CK1239</f>
        <v>0</v>
      </c>
      <c r="M1239" s="4"/>
    </row>
    <row r="1240" spans="1:13" s="3" customFormat="1" ht="13.2">
      <c r="A1240" s="12">
        <v>1236</v>
      </c>
      <c r="B1240" s="148">
        <f t="shared" si="77"/>
        <v>0</v>
      </c>
      <c r="C1240" s="16"/>
      <c r="D1240" s="17">
        <f t="shared" si="78"/>
        <v>0</v>
      </c>
      <c r="E1240" s="18">
        <f t="shared" si="76"/>
        <v>0</v>
      </c>
      <c r="F1240" s="275"/>
      <c r="G1240" s="21"/>
      <c r="H1240" s="276">
        <f t="shared" si="79"/>
        <v>0</v>
      </c>
      <c r="I1240" s="21">
        <f>D1240*'Déscriptions des trades'!CK1240</f>
        <v>0</v>
      </c>
      <c r="M1240" s="4"/>
    </row>
    <row r="1241" spans="1:13" s="3" customFormat="1" ht="13.2">
      <c r="A1241" s="12">
        <v>1237</v>
      </c>
      <c r="B1241" s="148">
        <f t="shared" si="77"/>
        <v>0</v>
      </c>
      <c r="C1241" s="16"/>
      <c r="D1241" s="17">
        <f t="shared" si="78"/>
        <v>0</v>
      </c>
      <c r="E1241" s="18">
        <f t="shared" si="76"/>
        <v>0</v>
      </c>
      <c r="F1241" s="275"/>
      <c r="G1241" s="21"/>
      <c r="H1241" s="276">
        <f t="shared" si="79"/>
        <v>0</v>
      </c>
      <c r="I1241" s="21">
        <f>D1241*'Déscriptions des trades'!CK1241</f>
        <v>0</v>
      </c>
      <c r="M1241" s="4"/>
    </row>
    <row r="1242" spans="1:13" s="3" customFormat="1" ht="13.2">
      <c r="A1242" s="12">
        <v>1238</v>
      </c>
      <c r="B1242" s="148">
        <f t="shared" si="77"/>
        <v>0</v>
      </c>
      <c r="C1242" s="16"/>
      <c r="D1242" s="17">
        <f t="shared" si="78"/>
        <v>0</v>
      </c>
      <c r="E1242" s="18">
        <f t="shared" si="76"/>
        <v>0</v>
      </c>
      <c r="F1242" s="275"/>
      <c r="G1242" s="21"/>
      <c r="H1242" s="276">
        <f t="shared" si="79"/>
        <v>0</v>
      </c>
      <c r="I1242" s="21">
        <f>D1242*'Déscriptions des trades'!CK1242</f>
        <v>0</v>
      </c>
      <c r="M1242" s="4"/>
    </row>
    <row r="1243" spans="1:13" s="3" customFormat="1" ht="13.2">
      <c r="A1243" s="12">
        <v>1239</v>
      </c>
      <c r="B1243" s="148">
        <f t="shared" si="77"/>
        <v>0</v>
      </c>
      <c r="C1243" s="16"/>
      <c r="D1243" s="17">
        <f t="shared" si="78"/>
        <v>0</v>
      </c>
      <c r="E1243" s="18">
        <f t="shared" si="76"/>
        <v>0</v>
      </c>
      <c r="F1243" s="275"/>
      <c r="G1243" s="21"/>
      <c r="H1243" s="276">
        <f t="shared" si="79"/>
        <v>0</v>
      </c>
      <c r="I1243" s="21">
        <f>D1243*'Déscriptions des trades'!CK1243</f>
        <v>0</v>
      </c>
      <c r="M1243" s="4"/>
    </row>
    <row r="1244" spans="1:13" s="3" customFormat="1" ht="13.2">
      <c r="A1244" s="12">
        <v>1240</v>
      </c>
      <c r="B1244" s="148">
        <f t="shared" si="77"/>
        <v>0</v>
      </c>
      <c r="C1244" s="16"/>
      <c r="D1244" s="17">
        <f t="shared" si="78"/>
        <v>0</v>
      </c>
      <c r="E1244" s="18">
        <f t="shared" si="76"/>
        <v>0</v>
      </c>
      <c r="F1244" s="275"/>
      <c r="G1244" s="21"/>
      <c r="H1244" s="276">
        <f t="shared" si="79"/>
        <v>0</v>
      </c>
      <c r="I1244" s="21">
        <f>D1244*'Déscriptions des trades'!CK1244</f>
        <v>0</v>
      </c>
      <c r="M1244" s="4"/>
    </row>
    <row r="1245" spans="1:13" s="3" customFormat="1" ht="13.2">
      <c r="A1245" s="12">
        <v>1241</v>
      </c>
      <c r="B1245" s="148">
        <f t="shared" si="77"/>
        <v>0</v>
      </c>
      <c r="C1245" s="16"/>
      <c r="D1245" s="17">
        <f t="shared" si="78"/>
        <v>0</v>
      </c>
      <c r="E1245" s="18">
        <f t="shared" si="76"/>
        <v>0</v>
      </c>
      <c r="F1245" s="275"/>
      <c r="G1245" s="21"/>
      <c r="H1245" s="276">
        <f t="shared" si="79"/>
        <v>0</v>
      </c>
      <c r="I1245" s="21">
        <f>D1245*'Déscriptions des trades'!CK1245</f>
        <v>0</v>
      </c>
      <c r="M1245" s="4"/>
    </row>
    <row r="1246" spans="1:13" s="3" customFormat="1" ht="13.2">
      <c r="A1246" s="12">
        <v>1242</v>
      </c>
      <c r="B1246" s="148">
        <f t="shared" si="77"/>
        <v>0</v>
      </c>
      <c r="C1246" s="16"/>
      <c r="D1246" s="17">
        <f t="shared" si="78"/>
        <v>0</v>
      </c>
      <c r="E1246" s="18">
        <f t="shared" si="76"/>
        <v>0</v>
      </c>
      <c r="F1246" s="275"/>
      <c r="G1246" s="21"/>
      <c r="H1246" s="276">
        <f t="shared" si="79"/>
        <v>0</v>
      </c>
      <c r="I1246" s="21">
        <f>D1246*'Déscriptions des trades'!CK1246</f>
        <v>0</v>
      </c>
      <c r="M1246" s="4"/>
    </row>
    <row r="1247" spans="1:13" s="3" customFormat="1" ht="13.2">
      <c r="A1247" s="12">
        <v>1243</v>
      </c>
      <c r="B1247" s="148">
        <f t="shared" si="77"/>
        <v>0</v>
      </c>
      <c r="C1247" s="16"/>
      <c r="D1247" s="17">
        <f t="shared" si="78"/>
        <v>0</v>
      </c>
      <c r="E1247" s="18">
        <f t="shared" si="76"/>
        <v>0</v>
      </c>
      <c r="F1247" s="275"/>
      <c r="G1247" s="21"/>
      <c r="H1247" s="276">
        <f t="shared" si="79"/>
        <v>0</v>
      </c>
      <c r="I1247" s="21">
        <f>D1247*'Déscriptions des trades'!CK1247</f>
        <v>0</v>
      </c>
      <c r="M1247" s="4"/>
    </row>
    <row r="1248" spans="1:13" s="3" customFormat="1" ht="13.2">
      <c r="A1248" s="12">
        <v>1244</v>
      </c>
      <c r="B1248" s="148">
        <f t="shared" si="77"/>
        <v>0</v>
      </c>
      <c r="C1248" s="16"/>
      <c r="D1248" s="17">
        <f t="shared" si="78"/>
        <v>0</v>
      </c>
      <c r="E1248" s="18">
        <f t="shared" si="76"/>
        <v>0</v>
      </c>
      <c r="F1248" s="275"/>
      <c r="G1248" s="21"/>
      <c r="H1248" s="276">
        <f t="shared" si="79"/>
        <v>0</v>
      </c>
      <c r="I1248" s="21">
        <f>D1248*'Déscriptions des trades'!CK1248</f>
        <v>0</v>
      </c>
      <c r="M1248" s="4"/>
    </row>
    <row r="1249" spans="1:13" s="3" customFormat="1" ht="13.2">
      <c r="A1249" s="12">
        <v>1245</v>
      </c>
      <c r="B1249" s="148">
        <f t="shared" si="77"/>
        <v>0</v>
      </c>
      <c r="C1249" s="16"/>
      <c r="D1249" s="17">
        <f t="shared" si="78"/>
        <v>0</v>
      </c>
      <c r="E1249" s="18">
        <f t="shared" si="76"/>
        <v>0</v>
      </c>
      <c r="F1249" s="275"/>
      <c r="G1249" s="21"/>
      <c r="H1249" s="276">
        <f t="shared" si="79"/>
        <v>0</v>
      </c>
      <c r="I1249" s="21">
        <f>D1249*'Déscriptions des trades'!CK1249</f>
        <v>0</v>
      </c>
      <c r="M1249" s="4"/>
    </row>
    <row r="1250" spans="1:13" s="3" customFormat="1" ht="13.2">
      <c r="A1250" s="12">
        <v>1246</v>
      </c>
      <c r="B1250" s="148">
        <f t="shared" si="77"/>
        <v>0</v>
      </c>
      <c r="C1250" s="16"/>
      <c r="D1250" s="17">
        <f t="shared" si="78"/>
        <v>0</v>
      </c>
      <c r="E1250" s="18">
        <f t="shared" si="76"/>
        <v>0</v>
      </c>
      <c r="F1250" s="275"/>
      <c r="G1250" s="21"/>
      <c r="H1250" s="276">
        <f t="shared" si="79"/>
        <v>0</v>
      </c>
      <c r="I1250" s="21">
        <f>D1250*'Déscriptions des trades'!CK1250</f>
        <v>0</v>
      </c>
      <c r="M1250" s="4"/>
    </row>
    <row r="1251" spans="1:13" s="3" customFormat="1" ht="13.2">
      <c r="A1251" s="12">
        <v>1247</v>
      </c>
      <c r="B1251" s="148">
        <f t="shared" si="77"/>
        <v>0</v>
      </c>
      <c r="C1251" s="16"/>
      <c r="D1251" s="17">
        <f t="shared" si="78"/>
        <v>0</v>
      </c>
      <c r="E1251" s="18">
        <f t="shared" si="76"/>
        <v>0</v>
      </c>
      <c r="F1251" s="275"/>
      <c r="G1251" s="21"/>
      <c r="H1251" s="276">
        <f t="shared" si="79"/>
        <v>0</v>
      </c>
      <c r="I1251" s="21">
        <f>D1251*'Déscriptions des trades'!CK1251</f>
        <v>0</v>
      </c>
      <c r="M1251" s="4"/>
    </row>
    <row r="1252" spans="1:13" s="3" customFormat="1" ht="13.2">
      <c r="A1252" s="12">
        <v>1248</v>
      </c>
      <c r="B1252" s="148">
        <f t="shared" si="77"/>
        <v>0</v>
      </c>
      <c r="C1252" s="16"/>
      <c r="D1252" s="17">
        <f t="shared" si="78"/>
        <v>0</v>
      </c>
      <c r="E1252" s="18">
        <f t="shared" si="76"/>
        <v>0</v>
      </c>
      <c r="F1252" s="275"/>
      <c r="G1252" s="21"/>
      <c r="H1252" s="276">
        <f t="shared" si="79"/>
        <v>0</v>
      </c>
      <c r="I1252" s="21">
        <f>D1252*'Déscriptions des trades'!CK1252</f>
        <v>0</v>
      </c>
      <c r="M1252" s="4"/>
    </row>
    <row r="1253" spans="1:13" s="3" customFormat="1" ht="13.2">
      <c r="A1253" s="12">
        <v>1249</v>
      </c>
      <c r="B1253" s="148">
        <f t="shared" si="77"/>
        <v>0</v>
      </c>
      <c r="C1253" s="16"/>
      <c r="D1253" s="17">
        <f t="shared" si="78"/>
        <v>0</v>
      </c>
      <c r="E1253" s="18">
        <f t="shared" si="76"/>
        <v>0</v>
      </c>
      <c r="F1253" s="275"/>
      <c r="G1253" s="21"/>
      <c r="H1253" s="276">
        <f t="shared" si="79"/>
        <v>0</v>
      </c>
      <c r="I1253" s="21">
        <f>D1253*'Déscriptions des trades'!CK1253</f>
        <v>0</v>
      </c>
      <c r="M1253" s="4"/>
    </row>
    <row r="1254" spans="1:13" s="3" customFormat="1" ht="13.2">
      <c r="A1254" s="12">
        <v>1250</v>
      </c>
      <c r="B1254" s="148">
        <f t="shared" si="77"/>
        <v>0</v>
      </c>
      <c r="C1254" s="16"/>
      <c r="D1254" s="17">
        <f t="shared" si="78"/>
        <v>0</v>
      </c>
      <c r="E1254" s="18">
        <f t="shared" si="76"/>
        <v>0</v>
      </c>
      <c r="F1254" s="275"/>
      <c r="G1254" s="21"/>
      <c r="H1254" s="276">
        <f t="shared" si="79"/>
        <v>0</v>
      </c>
      <c r="I1254" s="21">
        <f>D1254*'Déscriptions des trades'!CK1254</f>
        <v>0</v>
      </c>
      <c r="M1254" s="4"/>
    </row>
    <row r="1255" spans="1:13" s="3" customFormat="1" ht="13.2">
      <c r="A1255" s="12">
        <v>1251</v>
      </c>
      <c r="B1255" s="148">
        <f t="shared" si="77"/>
        <v>0</v>
      </c>
      <c r="C1255" s="16"/>
      <c r="D1255" s="17">
        <f t="shared" si="78"/>
        <v>0</v>
      </c>
      <c r="E1255" s="18">
        <f t="shared" si="76"/>
        <v>0</v>
      </c>
      <c r="F1255" s="275"/>
      <c r="G1255" s="21"/>
      <c r="H1255" s="276">
        <f t="shared" si="79"/>
        <v>0</v>
      </c>
      <c r="I1255" s="21">
        <f>D1255*'Déscriptions des trades'!CK1255</f>
        <v>0</v>
      </c>
      <c r="M1255" s="4"/>
    </row>
    <row r="1256" spans="1:13" s="3" customFormat="1" ht="13.2">
      <c r="A1256" s="12">
        <v>1252</v>
      </c>
      <c r="B1256" s="148">
        <f t="shared" si="77"/>
        <v>0</v>
      </c>
      <c r="C1256" s="16"/>
      <c r="D1256" s="17">
        <f t="shared" si="78"/>
        <v>0</v>
      </c>
      <c r="E1256" s="18">
        <f t="shared" si="76"/>
        <v>0</v>
      </c>
      <c r="F1256" s="275"/>
      <c r="G1256" s="21"/>
      <c r="H1256" s="276">
        <f t="shared" si="79"/>
        <v>0</v>
      </c>
      <c r="I1256" s="21">
        <f>D1256*'Déscriptions des trades'!CK1256</f>
        <v>0</v>
      </c>
      <c r="M1256" s="4"/>
    </row>
    <row r="1257" spans="1:13" s="3" customFormat="1" ht="13.2">
      <c r="A1257" s="12">
        <v>1253</v>
      </c>
      <c r="B1257" s="148">
        <f t="shared" si="77"/>
        <v>0</v>
      </c>
      <c r="C1257" s="16"/>
      <c r="D1257" s="17">
        <f t="shared" si="78"/>
        <v>0</v>
      </c>
      <c r="E1257" s="18">
        <f t="shared" si="76"/>
        <v>0</v>
      </c>
      <c r="F1257" s="275"/>
      <c r="G1257" s="21"/>
      <c r="H1257" s="276">
        <f t="shared" si="79"/>
        <v>0</v>
      </c>
      <c r="I1257" s="21">
        <f>D1257*'Déscriptions des trades'!CK1257</f>
        <v>0</v>
      </c>
      <c r="M1257" s="4"/>
    </row>
    <row r="1258" spans="1:13" s="3" customFormat="1" ht="13.2">
      <c r="A1258" s="12">
        <v>1254</v>
      </c>
      <c r="B1258" s="148">
        <f t="shared" si="77"/>
        <v>0</v>
      </c>
      <c r="C1258" s="16"/>
      <c r="D1258" s="17">
        <f t="shared" si="78"/>
        <v>0</v>
      </c>
      <c r="E1258" s="18">
        <f t="shared" si="76"/>
        <v>0</v>
      </c>
      <c r="F1258" s="275"/>
      <c r="G1258" s="21"/>
      <c r="H1258" s="276">
        <f t="shared" si="79"/>
        <v>0</v>
      </c>
      <c r="I1258" s="21">
        <f>D1258*'Déscriptions des trades'!CK1258</f>
        <v>0</v>
      </c>
      <c r="M1258" s="4"/>
    </row>
    <row r="1259" spans="1:13" s="3" customFormat="1" ht="13.2">
      <c r="A1259" s="12">
        <v>1255</v>
      </c>
      <c r="B1259" s="148">
        <f t="shared" si="77"/>
        <v>0</v>
      </c>
      <c r="C1259" s="16"/>
      <c r="D1259" s="17">
        <f t="shared" si="78"/>
        <v>0</v>
      </c>
      <c r="E1259" s="18">
        <f t="shared" si="76"/>
        <v>0</v>
      </c>
      <c r="F1259" s="275"/>
      <c r="G1259" s="21"/>
      <c r="H1259" s="276">
        <f t="shared" si="79"/>
        <v>0</v>
      </c>
      <c r="I1259" s="21">
        <f>D1259*'Déscriptions des trades'!CK1259</f>
        <v>0</v>
      </c>
      <c r="M1259" s="4"/>
    </row>
    <row r="1260" spans="1:13" s="3" customFormat="1" ht="13.2">
      <c r="A1260" s="12">
        <v>1256</v>
      </c>
      <c r="B1260" s="148">
        <f t="shared" si="77"/>
        <v>0</v>
      </c>
      <c r="C1260" s="16"/>
      <c r="D1260" s="17">
        <f t="shared" si="78"/>
        <v>0</v>
      </c>
      <c r="E1260" s="18">
        <f t="shared" si="76"/>
        <v>0</v>
      </c>
      <c r="F1260" s="275"/>
      <c r="G1260" s="21"/>
      <c r="H1260" s="276">
        <f t="shared" si="79"/>
        <v>0</v>
      </c>
      <c r="I1260" s="21">
        <f>D1260*'Déscriptions des trades'!CK1260</f>
        <v>0</v>
      </c>
      <c r="M1260" s="4"/>
    </row>
    <row r="1261" spans="1:13" s="3" customFormat="1" ht="13.2">
      <c r="A1261" s="12">
        <v>1257</v>
      </c>
      <c r="B1261" s="148">
        <f t="shared" si="77"/>
        <v>0</v>
      </c>
      <c r="C1261" s="16"/>
      <c r="D1261" s="17">
        <f t="shared" si="78"/>
        <v>0</v>
      </c>
      <c r="E1261" s="18">
        <f t="shared" si="76"/>
        <v>0</v>
      </c>
      <c r="F1261" s="275"/>
      <c r="G1261" s="21"/>
      <c r="H1261" s="276">
        <f t="shared" si="79"/>
        <v>0</v>
      </c>
      <c r="I1261" s="21">
        <f>D1261*'Déscriptions des trades'!CK1261</f>
        <v>0</v>
      </c>
      <c r="M1261" s="4"/>
    </row>
    <row r="1262" spans="1:13" s="3" customFormat="1" ht="13.2">
      <c r="A1262" s="12">
        <v>1258</v>
      </c>
      <c r="B1262" s="148">
        <f t="shared" si="77"/>
        <v>0</v>
      </c>
      <c r="C1262" s="16"/>
      <c r="D1262" s="17">
        <f t="shared" si="78"/>
        <v>0</v>
      </c>
      <c r="E1262" s="18">
        <f t="shared" si="76"/>
        <v>0</v>
      </c>
      <c r="F1262" s="275"/>
      <c r="G1262" s="21"/>
      <c r="H1262" s="276">
        <f t="shared" si="79"/>
        <v>0</v>
      </c>
      <c r="I1262" s="21">
        <f>D1262*'Déscriptions des trades'!CK1262</f>
        <v>0</v>
      </c>
      <c r="M1262" s="4"/>
    </row>
    <row r="1263" spans="1:13" s="3" customFormat="1" ht="13.2">
      <c r="A1263" s="12">
        <v>1259</v>
      </c>
      <c r="B1263" s="148">
        <f t="shared" si="77"/>
        <v>0</v>
      </c>
      <c r="C1263" s="16"/>
      <c r="D1263" s="17">
        <f t="shared" si="78"/>
        <v>0</v>
      </c>
      <c r="E1263" s="18">
        <f t="shared" si="76"/>
        <v>0</v>
      </c>
      <c r="F1263" s="275"/>
      <c r="G1263" s="21"/>
      <c r="H1263" s="276">
        <f t="shared" si="79"/>
        <v>0</v>
      </c>
      <c r="I1263" s="21">
        <f>D1263*'Déscriptions des trades'!CK1263</f>
        <v>0</v>
      </c>
      <c r="M1263" s="4"/>
    </row>
    <row r="1264" spans="1:13" s="3" customFormat="1" ht="13.2">
      <c r="A1264" s="12">
        <v>1260</v>
      </c>
      <c r="B1264" s="148">
        <f t="shared" si="77"/>
        <v>0</v>
      </c>
      <c r="C1264" s="16"/>
      <c r="D1264" s="17">
        <f t="shared" si="78"/>
        <v>0</v>
      </c>
      <c r="E1264" s="18">
        <f t="shared" si="76"/>
        <v>0</v>
      </c>
      <c r="F1264" s="275"/>
      <c r="G1264" s="21"/>
      <c r="H1264" s="276">
        <f t="shared" si="79"/>
        <v>0</v>
      </c>
      <c r="I1264" s="21">
        <f>D1264*'Déscriptions des trades'!CK1264</f>
        <v>0</v>
      </c>
      <c r="M1264" s="4"/>
    </row>
    <row r="1265" spans="1:13" s="3" customFormat="1" ht="13.2">
      <c r="A1265" s="12">
        <v>1261</v>
      </c>
      <c r="B1265" s="148">
        <f t="shared" si="77"/>
        <v>0</v>
      </c>
      <c r="C1265" s="16"/>
      <c r="D1265" s="17">
        <f t="shared" si="78"/>
        <v>0</v>
      </c>
      <c r="E1265" s="18">
        <f t="shared" si="76"/>
        <v>0</v>
      </c>
      <c r="F1265" s="275"/>
      <c r="G1265" s="21"/>
      <c r="H1265" s="276">
        <f t="shared" si="79"/>
        <v>0</v>
      </c>
      <c r="I1265" s="21">
        <f>D1265*'Déscriptions des trades'!CK1265</f>
        <v>0</v>
      </c>
      <c r="M1265" s="4"/>
    </row>
    <row r="1266" spans="1:13" s="3" customFormat="1" ht="13.2">
      <c r="A1266" s="12">
        <v>1262</v>
      </c>
      <c r="B1266" s="148">
        <f t="shared" si="77"/>
        <v>0</v>
      </c>
      <c r="C1266" s="16"/>
      <c r="D1266" s="17">
        <f t="shared" si="78"/>
        <v>0</v>
      </c>
      <c r="E1266" s="18">
        <f t="shared" si="76"/>
        <v>0</v>
      </c>
      <c r="F1266" s="275"/>
      <c r="G1266" s="21"/>
      <c r="H1266" s="276">
        <f t="shared" si="79"/>
        <v>0</v>
      </c>
      <c r="I1266" s="21">
        <f>D1266*'Déscriptions des trades'!CK1266</f>
        <v>0</v>
      </c>
      <c r="M1266" s="4"/>
    </row>
    <row r="1267" spans="1:13" s="3" customFormat="1" ht="13.2">
      <c r="A1267" s="12">
        <v>1263</v>
      </c>
      <c r="B1267" s="148">
        <f t="shared" si="77"/>
        <v>0</v>
      </c>
      <c r="C1267" s="16"/>
      <c r="D1267" s="17">
        <f t="shared" si="78"/>
        <v>0</v>
      </c>
      <c r="E1267" s="18">
        <f t="shared" si="76"/>
        <v>0</v>
      </c>
      <c r="F1267" s="275"/>
      <c r="G1267" s="21"/>
      <c r="H1267" s="276">
        <f t="shared" si="79"/>
        <v>0</v>
      </c>
      <c r="I1267" s="21">
        <f>D1267*'Déscriptions des trades'!CK1267</f>
        <v>0</v>
      </c>
      <c r="M1267" s="4"/>
    </row>
    <row r="1268" spans="1:13" s="3" customFormat="1" ht="13.2">
      <c r="A1268" s="12">
        <v>1264</v>
      </c>
      <c r="B1268" s="148">
        <f t="shared" si="77"/>
        <v>0</v>
      </c>
      <c r="C1268" s="16"/>
      <c r="D1268" s="17">
        <f t="shared" si="78"/>
        <v>0</v>
      </c>
      <c r="E1268" s="18">
        <f t="shared" si="76"/>
        <v>0</v>
      </c>
      <c r="F1268" s="275"/>
      <c r="G1268" s="21"/>
      <c r="H1268" s="276">
        <f t="shared" si="79"/>
        <v>0</v>
      </c>
      <c r="I1268" s="21">
        <f>D1268*'Déscriptions des trades'!CK1268</f>
        <v>0</v>
      </c>
      <c r="M1268" s="4"/>
    </row>
    <row r="1269" spans="1:13" s="3" customFormat="1" ht="13.2">
      <c r="A1269" s="12">
        <v>1265</v>
      </c>
      <c r="B1269" s="148">
        <f t="shared" si="77"/>
        <v>0</v>
      </c>
      <c r="C1269" s="16"/>
      <c r="D1269" s="17">
        <f t="shared" si="78"/>
        <v>0</v>
      </c>
      <c r="E1269" s="18">
        <f t="shared" si="76"/>
        <v>0</v>
      </c>
      <c r="F1269" s="275"/>
      <c r="G1269" s="21"/>
      <c r="H1269" s="276">
        <f t="shared" si="79"/>
        <v>0</v>
      </c>
      <c r="I1269" s="21">
        <f>D1269*'Déscriptions des trades'!CK1269</f>
        <v>0</v>
      </c>
      <c r="M1269" s="4"/>
    </row>
    <row r="1270" spans="1:13" s="3" customFormat="1" ht="13.2">
      <c r="A1270" s="12">
        <v>1266</v>
      </c>
      <c r="B1270" s="148">
        <f t="shared" si="77"/>
        <v>0</v>
      </c>
      <c r="C1270" s="16"/>
      <c r="D1270" s="17">
        <f t="shared" si="78"/>
        <v>0</v>
      </c>
      <c r="E1270" s="18">
        <f t="shared" si="76"/>
        <v>0</v>
      </c>
      <c r="F1270" s="275"/>
      <c r="G1270" s="21"/>
      <c r="H1270" s="276">
        <f t="shared" si="79"/>
        <v>0</v>
      </c>
      <c r="I1270" s="21">
        <f>D1270*'Déscriptions des trades'!CK1270</f>
        <v>0</v>
      </c>
      <c r="M1270" s="4"/>
    </row>
    <row r="1271" spans="1:13" s="3" customFormat="1" ht="13.2">
      <c r="A1271" s="12">
        <v>1267</v>
      </c>
      <c r="B1271" s="148">
        <f t="shared" si="77"/>
        <v>0</v>
      </c>
      <c r="C1271" s="16"/>
      <c r="D1271" s="17">
        <f t="shared" si="78"/>
        <v>0</v>
      </c>
      <c r="E1271" s="18">
        <f t="shared" si="76"/>
        <v>0</v>
      </c>
      <c r="F1271" s="275"/>
      <c r="G1271" s="21"/>
      <c r="H1271" s="276">
        <f t="shared" si="79"/>
        <v>0</v>
      </c>
      <c r="I1271" s="21">
        <f>D1271*'Déscriptions des trades'!CK1271</f>
        <v>0</v>
      </c>
      <c r="M1271" s="4"/>
    </row>
    <row r="1272" spans="1:13" s="3" customFormat="1" ht="13.2">
      <c r="A1272" s="12">
        <v>1268</v>
      </c>
      <c r="B1272" s="148">
        <f t="shared" si="77"/>
        <v>0</v>
      </c>
      <c r="C1272" s="16"/>
      <c r="D1272" s="17">
        <f t="shared" si="78"/>
        <v>0</v>
      </c>
      <c r="E1272" s="18">
        <f t="shared" si="76"/>
        <v>0</v>
      </c>
      <c r="F1272" s="275"/>
      <c r="G1272" s="21"/>
      <c r="H1272" s="276">
        <f t="shared" si="79"/>
        <v>0</v>
      </c>
      <c r="I1272" s="21">
        <f>D1272*'Déscriptions des trades'!CK1272</f>
        <v>0</v>
      </c>
      <c r="M1272" s="4"/>
    </row>
    <row r="1273" spans="1:13" s="3" customFormat="1" ht="13.2">
      <c r="A1273" s="12">
        <v>1269</v>
      </c>
      <c r="B1273" s="148">
        <f t="shared" si="77"/>
        <v>0</v>
      </c>
      <c r="C1273" s="16"/>
      <c r="D1273" s="17">
        <f t="shared" si="78"/>
        <v>0</v>
      </c>
      <c r="E1273" s="18">
        <f t="shared" si="76"/>
        <v>0</v>
      </c>
      <c r="F1273" s="275"/>
      <c r="G1273" s="21"/>
      <c r="H1273" s="276">
        <f t="shared" si="79"/>
        <v>0</v>
      </c>
      <c r="I1273" s="21">
        <f>D1273*'Déscriptions des trades'!CK1273</f>
        <v>0</v>
      </c>
      <c r="M1273" s="4"/>
    </row>
    <row r="1274" spans="1:13" s="3" customFormat="1" ht="13.2">
      <c r="A1274" s="12">
        <v>1270</v>
      </c>
      <c r="B1274" s="148">
        <f t="shared" si="77"/>
        <v>0</v>
      </c>
      <c r="C1274" s="16"/>
      <c r="D1274" s="17">
        <f t="shared" si="78"/>
        <v>0</v>
      </c>
      <c r="E1274" s="18">
        <f t="shared" si="76"/>
        <v>0</v>
      </c>
      <c r="F1274" s="275"/>
      <c r="G1274" s="21"/>
      <c r="H1274" s="276">
        <f t="shared" si="79"/>
        <v>0</v>
      </c>
      <c r="I1274" s="21">
        <f>D1274*'Déscriptions des trades'!CK1274</f>
        <v>0</v>
      </c>
      <c r="M1274" s="4"/>
    </row>
    <row r="1275" spans="1:13" s="3" customFormat="1" ht="13.2">
      <c r="A1275" s="12">
        <v>1271</v>
      </c>
      <c r="B1275" s="148">
        <f t="shared" si="77"/>
        <v>0</v>
      </c>
      <c r="C1275" s="16"/>
      <c r="D1275" s="17">
        <f t="shared" si="78"/>
        <v>0</v>
      </c>
      <c r="E1275" s="18">
        <f t="shared" si="76"/>
        <v>0</v>
      </c>
      <c r="F1275" s="275"/>
      <c r="G1275" s="21"/>
      <c r="H1275" s="276">
        <f t="shared" si="79"/>
        <v>0</v>
      </c>
      <c r="I1275" s="21">
        <f>D1275*'Déscriptions des trades'!CK1275</f>
        <v>0</v>
      </c>
      <c r="M1275" s="4"/>
    </row>
    <row r="1276" spans="1:13" s="3" customFormat="1" ht="13.2">
      <c r="A1276" s="12">
        <v>1272</v>
      </c>
      <c r="B1276" s="148">
        <f t="shared" si="77"/>
        <v>0</v>
      </c>
      <c r="C1276" s="16"/>
      <c r="D1276" s="17">
        <f t="shared" si="78"/>
        <v>0</v>
      </c>
      <c r="E1276" s="18">
        <f t="shared" si="76"/>
        <v>0</v>
      </c>
      <c r="F1276" s="275"/>
      <c r="G1276" s="21"/>
      <c r="H1276" s="276">
        <f t="shared" si="79"/>
        <v>0</v>
      </c>
      <c r="I1276" s="21">
        <f>D1276*'Déscriptions des trades'!CK1276</f>
        <v>0</v>
      </c>
      <c r="M1276" s="4"/>
    </row>
    <row r="1277" spans="1:13" s="3" customFormat="1" ht="13.2">
      <c r="A1277" s="12">
        <v>1273</v>
      </c>
      <c r="B1277" s="148">
        <f t="shared" si="77"/>
        <v>0</v>
      </c>
      <c r="C1277" s="16"/>
      <c r="D1277" s="17">
        <f t="shared" si="78"/>
        <v>0</v>
      </c>
      <c r="E1277" s="18">
        <f t="shared" si="76"/>
        <v>0</v>
      </c>
      <c r="F1277" s="275"/>
      <c r="G1277" s="21"/>
      <c r="H1277" s="276">
        <f t="shared" si="79"/>
        <v>0</v>
      </c>
      <c r="I1277" s="21">
        <f>D1277*'Déscriptions des trades'!CK1277</f>
        <v>0</v>
      </c>
      <c r="M1277" s="4"/>
    </row>
    <row r="1278" spans="1:13" s="3" customFormat="1" ht="13.2">
      <c r="A1278" s="12">
        <v>1274</v>
      </c>
      <c r="B1278" s="148">
        <f t="shared" si="77"/>
        <v>0</v>
      </c>
      <c r="C1278" s="16"/>
      <c r="D1278" s="17">
        <f t="shared" si="78"/>
        <v>0</v>
      </c>
      <c r="E1278" s="18">
        <f t="shared" si="76"/>
        <v>0</v>
      </c>
      <c r="F1278" s="275"/>
      <c r="G1278" s="21"/>
      <c r="H1278" s="276">
        <f t="shared" si="79"/>
        <v>0</v>
      </c>
      <c r="I1278" s="21">
        <f>D1278*'Déscriptions des trades'!CK1278</f>
        <v>0</v>
      </c>
      <c r="M1278" s="4"/>
    </row>
    <row r="1279" spans="1:13" s="3" customFormat="1" ht="13.2">
      <c r="A1279" s="12">
        <v>1275</v>
      </c>
      <c r="B1279" s="148">
        <f t="shared" si="77"/>
        <v>0</v>
      </c>
      <c r="C1279" s="16"/>
      <c r="D1279" s="17">
        <f t="shared" si="78"/>
        <v>0</v>
      </c>
      <c r="E1279" s="18">
        <f t="shared" si="76"/>
        <v>0</v>
      </c>
      <c r="F1279" s="275"/>
      <c r="G1279" s="21"/>
      <c r="H1279" s="276">
        <f t="shared" si="79"/>
        <v>0</v>
      </c>
      <c r="I1279" s="21">
        <f>D1279*'Déscriptions des trades'!CK1279</f>
        <v>0</v>
      </c>
      <c r="M1279" s="4"/>
    </row>
    <row r="1280" spans="1:13" s="3" customFormat="1" ht="13.2">
      <c r="A1280" s="12">
        <v>1276</v>
      </c>
      <c r="B1280" s="148">
        <f t="shared" si="77"/>
        <v>0</v>
      </c>
      <c r="C1280" s="16"/>
      <c r="D1280" s="17">
        <f t="shared" si="78"/>
        <v>0</v>
      </c>
      <c r="E1280" s="18">
        <f t="shared" si="76"/>
        <v>0</v>
      </c>
      <c r="F1280" s="275"/>
      <c r="G1280" s="21"/>
      <c r="H1280" s="276">
        <f t="shared" si="79"/>
        <v>0</v>
      </c>
      <c r="I1280" s="21">
        <f>D1280*'Déscriptions des trades'!CK1280</f>
        <v>0</v>
      </c>
      <c r="M1280" s="4"/>
    </row>
    <row r="1281" spans="1:13" s="3" customFormat="1" ht="13.2">
      <c r="A1281" s="12">
        <v>1277</v>
      </c>
      <c r="B1281" s="148">
        <f t="shared" si="77"/>
        <v>0</v>
      </c>
      <c r="C1281" s="16"/>
      <c r="D1281" s="17">
        <f t="shared" si="78"/>
        <v>0</v>
      </c>
      <c r="E1281" s="18">
        <f t="shared" si="76"/>
        <v>0</v>
      </c>
      <c r="F1281" s="275"/>
      <c r="G1281" s="21"/>
      <c r="H1281" s="276">
        <f t="shared" si="79"/>
        <v>0</v>
      </c>
      <c r="I1281" s="21">
        <f>D1281*'Déscriptions des trades'!CK1281</f>
        <v>0</v>
      </c>
      <c r="M1281" s="4"/>
    </row>
    <row r="1282" spans="1:13" s="3" customFormat="1" ht="13.2">
      <c r="A1282" s="12">
        <v>1278</v>
      </c>
      <c r="B1282" s="148">
        <f t="shared" si="77"/>
        <v>0</v>
      </c>
      <c r="C1282" s="16"/>
      <c r="D1282" s="17">
        <f t="shared" si="78"/>
        <v>0</v>
      </c>
      <c r="E1282" s="18">
        <f t="shared" si="76"/>
        <v>0</v>
      </c>
      <c r="F1282" s="275"/>
      <c r="G1282" s="21"/>
      <c r="H1282" s="276">
        <f t="shared" si="79"/>
        <v>0</v>
      </c>
      <c r="I1282" s="21">
        <f>D1282*'Déscriptions des trades'!CK1282</f>
        <v>0</v>
      </c>
      <c r="M1282" s="4"/>
    </row>
    <row r="1283" spans="1:13" s="3" customFormat="1" ht="13.2">
      <c r="A1283" s="12">
        <v>1279</v>
      </c>
      <c r="B1283" s="148">
        <f t="shared" si="77"/>
        <v>0</v>
      </c>
      <c r="C1283" s="16"/>
      <c r="D1283" s="17">
        <f t="shared" si="78"/>
        <v>0</v>
      </c>
      <c r="E1283" s="18">
        <f t="shared" si="76"/>
        <v>0</v>
      </c>
      <c r="F1283" s="275"/>
      <c r="G1283" s="21"/>
      <c r="H1283" s="276">
        <f t="shared" si="79"/>
        <v>0</v>
      </c>
      <c r="I1283" s="21">
        <f>D1283*'Déscriptions des trades'!CK1283</f>
        <v>0</v>
      </c>
      <c r="M1283" s="4"/>
    </row>
    <row r="1284" spans="1:13" s="3" customFormat="1" ht="13.2">
      <c r="A1284" s="12">
        <v>1280</v>
      </c>
      <c r="B1284" s="148">
        <f t="shared" si="77"/>
        <v>0</v>
      </c>
      <c r="C1284" s="16"/>
      <c r="D1284" s="17">
        <f t="shared" si="78"/>
        <v>0</v>
      </c>
      <c r="E1284" s="18">
        <f t="shared" si="76"/>
        <v>0</v>
      </c>
      <c r="F1284" s="275"/>
      <c r="G1284" s="21"/>
      <c r="H1284" s="276">
        <f t="shared" si="79"/>
        <v>0</v>
      </c>
      <c r="I1284" s="21">
        <f>D1284*'Déscriptions des trades'!CK1284</f>
        <v>0</v>
      </c>
      <c r="M1284" s="4"/>
    </row>
    <row r="1285" spans="1:13" s="3" customFormat="1" ht="13.2">
      <c r="A1285" s="12">
        <v>1281</v>
      </c>
      <c r="B1285" s="148">
        <f t="shared" si="77"/>
        <v>0</v>
      </c>
      <c r="C1285" s="16"/>
      <c r="D1285" s="17">
        <f t="shared" si="78"/>
        <v>0</v>
      </c>
      <c r="E1285" s="18">
        <f t="shared" ref="E1285:E1348" si="80">B1285*D1285</f>
        <v>0</v>
      </c>
      <c r="F1285" s="275"/>
      <c r="G1285" s="21"/>
      <c r="H1285" s="276">
        <f t="shared" si="79"/>
        <v>0</v>
      </c>
      <c r="I1285" s="21">
        <f>D1285*'Déscriptions des trades'!CK1285</f>
        <v>0</v>
      </c>
      <c r="M1285" s="4"/>
    </row>
    <row r="1286" spans="1:13" s="3" customFormat="1" ht="13.2">
      <c r="A1286" s="12">
        <v>1282</v>
      </c>
      <c r="B1286" s="148">
        <f t="shared" ref="B1286:B1349" si="81">E1285+B1285</f>
        <v>0</v>
      </c>
      <c r="C1286" s="16"/>
      <c r="D1286" s="17">
        <f t="shared" ref="D1286:D1349" si="82">D1285</f>
        <v>0</v>
      </c>
      <c r="E1286" s="18">
        <f t="shared" si="80"/>
        <v>0</v>
      </c>
      <c r="F1286" s="275"/>
      <c r="G1286" s="21"/>
      <c r="H1286" s="276">
        <f t="shared" ref="H1286:H1349" si="83">H1285</f>
        <v>0</v>
      </c>
      <c r="I1286" s="21">
        <f>D1286*'Déscriptions des trades'!CK1286</f>
        <v>0</v>
      </c>
      <c r="M1286" s="4"/>
    </row>
    <row r="1287" spans="1:13" s="3" customFormat="1" ht="13.2">
      <c r="A1287" s="12">
        <v>1283</v>
      </c>
      <c r="B1287" s="148">
        <f t="shared" si="81"/>
        <v>0</v>
      </c>
      <c r="C1287" s="16"/>
      <c r="D1287" s="17">
        <f t="shared" si="82"/>
        <v>0</v>
      </c>
      <c r="E1287" s="18">
        <f t="shared" si="80"/>
        <v>0</v>
      </c>
      <c r="F1287" s="275"/>
      <c r="G1287" s="21"/>
      <c r="H1287" s="276">
        <f t="shared" si="83"/>
        <v>0</v>
      </c>
      <c r="I1287" s="21">
        <f>D1287*'Déscriptions des trades'!CK1287</f>
        <v>0</v>
      </c>
      <c r="M1287" s="4"/>
    </row>
    <row r="1288" spans="1:13" s="3" customFormat="1" ht="13.2">
      <c r="A1288" s="12">
        <v>1284</v>
      </c>
      <c r="B1288" s="148">
        <f t="shared" si="81"/>
        <v>0</v>
      </c>
      <c r="C1288" s="16"/>
      <c r="D1288" s="17">
        <f t="shared" si="82"/>
        <v>0</v>
      </c>
      <c r="E1288" s="18">
        <f t="shared" si="80"/>
        <v>0</v>
      </c>
      <c r="F1288" s="275"/>
      <c r="G1288" s="21"/>
      <c r="H1288" s="276">
        <f t="shared" si="83"/>
        <v>0</v>
      </c>
      <c r="I1288" s="21">
        <f>D1288*'Déscriptions des trades'!CK1288</f>
        <v>0</v>
      </c>
      <c r="M1288" s="4"/>
    </row>
    <row r="1289" spans="1:13" s="3" customFormat="1" ht="13.2">
      <c r="A1289" s="12">
        <v>1285</v>
      </c>
      <c r="B1289" s="148">
        <f t="shared" si="81"/>
        <v>0</v>
      </c>
      <c r="C1289" s="16"/>
      <c r="D1289" s="17">
        <f t="shared" si="82"/>
        <v>0</v>
      </c>
      <c r="E1289" s="18">
        <f t="shared" si="80"/>
        <v>0</v>
      </c>
      <c r="F1289" s="275"/>
      <c r="G1289" s="21"/>
      <c r="H1289" s="276">
        <f t="shared" si="83"/>
        <v>0</v>
      </c>
      <c r="I1289" s="21">
        <f>D1289*'Déscriptions des trades'!CK1289</f>
        <v>0</v>
      </c>
      <c r="M1289" s="4"/>
    </row>
    <row r="1290" spans="1:13" s="3" customFormat="1" ht="13.2">
      <c r="A1290" s="12">
        <v>1286</v>
      </c>
      <c r="B1290" s="148">
        <f t="shared" si="81"/>
        <v>0</v>
      </c>
      <c r="C1290" s="16"/>
      <c r="D1290" s="17">
        <f t="shared" si="82"/>
        <v>0</v>
      </c>
      <c r="E1290" s="18">
        <f t="shared" si="80"/>
        <v>0</v>
      </c>
      <c r="F1290" s="275"/>
      <c r="G1290" s="21"/>
      <c r="H1290" s="276">
        <f t="shared" si="83"/>
        <v>0</v>
      </c>
      <c r="I1290" s="21">
        <f>D1290*'Déscriptions des trades'!CK1290</f>
        <v>0</v>
      </c>
      <c r="M1290" s="4"/>
    </row>
    <row r="1291" spans="1:13" s="3" customFormat="1" ht="13.2">
      <c r="A1291" s="12">
        <v>1287</v>
      </c>
      <c r="B1291" s="148">
        <f t="shared" si="81"/>
        <v>0</v>
      </c>
      <c r="C1291" s="16"/>
      <c r="D1291" s="17">
        <f t="shared" si="82"/>
        <v>0</v>
      </c>
      <c r="E1291" s="18">
        <f t="shared" si="80"/>
        <v>0</v>
      </c>
      <c r="F1291" s="275"/>
      <c r="G1291" s="21"/>
      <c r="H1291" s="276">
        <f t="shared" si="83"/>
        <v>0</v>
      </c>
      <c r="I1291" s="21">
        <f>D1291*'Déscriptions des trades'!CK1291</f>
        <v>0</v>
      </c>
      <c r="M1291" s="4"/>
    </row>
    <row r="1292" spans="1:13" s="3" customFormat="1" ht="13.2">
      <c r="A1292" s="12">
        <v>1288</v>
      </c>
      <c r="B1292" s="148">
        <f t="shared" si="81"/>
        <v>0</v>
      </c>
      <c r="C1292" s="16"/>
      <c r="D1292" s="17">
        <f t="shared" si="82"/>
        <v>0</v>
      </c>
      <c r="E1292" s="18">
        <f t="shared" si="80"/>
        <v>0</v>
      </c>
      <c r="F1292" s="275"/>
      <c r="G1292" s="21"/>
      <c r="H1292" s="276">
        <f t="shared" si="83"/>
        <v>0</v>
      </c>
      <c r="I1292" s="21">
        <f>D1292*'Déscriptions des trades'!CK1292</f>
        <v>0</v>
      </c>
      <c r="M1292" s="4"/>
    </row>
    <row r="1293" spans="1:13" s="3" customFormat="1" ht="13.2">
      <c r="A1293" s="12">
        <v>1289</v>
      </c>
      <c r="B1293" s="148">
        <f t="shared" si="81"/>
        <v>0</v>
      </c>
      <c r="C1293" s="16"/>
      <c r="D1293" s="17">
        <f t="shared" si="82"/>
        <v>0</v>
      </c>
      <c r="E1293" s="18">
        <f t="shared" si="80"/>
        <v>0</v>
      </c>
      <c r="F1293" s="275"/>
      <c r="G1293" s="21"/>
      <c r="H1293" s="276">
        <f t="shared" si="83"/>
        <v>0</v>
      </c>
      <c r="I1293" s="21">
        <f>D1293*'Déscriptions des trades'!CK1293</f>
        <v>0</v>
      </c>
      <c r="M1293" s="4"/>
    </row>
    <row r="1294" spans="1:13" s="3" customFormat="1" ht="13.2">
      <c r="A1294" s="12">
        <v>1290</v>
      </c>
      <c r="B1294" s="148">
        <f t="shared" si="81"/>
        <v>0</v>
      </c>
      <c r="C1294" s="16"/>
      <c r="D1294" s="17">
        <f t="shared" si="82"/>
        <v>0</v>
      </c>
      <c r="E1294" s="18">
        <f t="shared" si="80"/>
        <v>0</v>
      </c>
      <c r="F1294" s="275"/>
      <c r="G1294" s="21"/>
      <c r="H1294" s="276">
        <f t="shared" si="83"/>
        <v>0</v>
      </c>
      <c r="I1294" s="21">
        <f>D1294*'Déscriptions des trades'!CK1294</f>
        <v>0</v>
      </c>
      <c r="M1294" s="4"/>
    </row>
    <row r="1295" spans="1:13" s="3" customFormat="1" ht="13.2">
      <c r="A1295" s="12">
        <v>1291</v>
      </c>
      <c r="B1295" s="148">
        <f t="shared" si="81"/>
        <v>0</v>
      </c>
      <c r="C1295" s="16"/>
      <c r="D1295" s="17">
        <f t="shared" si="82"/>
        <v>0</v>
      </c>
      <c r="E1295" s="18">
        <f t="shared" si="80"/>
        <v>0</v>
      </c>
      <c r="F1295" s="275"/>
      <c r="G1295" s="21"/>
      <c r="H1295" s="276">
        <f t="shared" si="83"/>
        <v>0</v>
      </c>
      <c r="I1295" s="21">
        <f>D1295*'Déscriptions des trades'!CK1295</f>
        <v>0</v>
      </c>
      <c r="M1295" s="4"/>
    </row>
    <row r="1296" spans="1:13" s="3" customFormat="1" ht="13.2">
      <c r="A1296" s="12">
        <v>1292</v>
      </c>
      <c r="B1296" s="148">
        <f t="shared" si="81"/>
        <v>0</v>
      </c>
      <c r="C1296" s="16"/>
      <c r="D1296" s="17">
        <f t="shared" si="82"/>
        <v>0</v>
      </c>
      <c r="E1296" s="18">
        <f t="shared" si="80"/>
        <v>0</v>
      </c>
      <c r="F1296" s="275"/>
      <c r="G1296" s="21"/>
      <c r="H1296" s="276">
        <f t="shared" si="83"/>
        <v>0</v>
      </c>
      <c r="I1296" s="21">
        <f>D1296*'Déscriptions des trades'!CK1296</f>
        <v>0</v>
      </c>
      <c r="M1296" s="4"/>
    </row>
    <row r="1297" spans="1:13" s="3" customFormat="1" ht="13.2">
      <c r="A1297" s="12">
        <v>1293</v>
      </c>
      <c r="B1297" s="148">
        <f t="shared" si="81"/>
        <v>0</v>
      </c>
      <c r="C1297" s="16"/>
      <c r="D1297" s="17">
        <f t="shared" si="82"/>
        <v>0</v>
      </c>
      <c r="E1297" s="18">
        <f t="shared" si="80"/>
        <v>0</v>
      </c>
      <c r="F1297" s="275"/>
      <c r="G1297" s="21"/>
      <c r="H1297" s="276">
        <f t="shared" si="83"/>
        <v>0</v>
      </c>
      <c r="I1297" s="21">
        <f>D1297*'Déscriptions des trades'!CK1297</f>
        <v>0</v>
      </c>
      <c r="M1297" s="4"/>
    </row>
    <row r="1298" spans="1:13" s="3" customFormat="1" ht="13.2">
      <c r="A1298" s="12">
        <v>1294</v>
      </c>
      <c r="B1298" s="148">
        <f t="shared" si="81"/>
        <v>0</v>
      </c>
      <c r="C1298" s="16"/>
      <c r="D1298" s="17">
        <f t="shared" si="82"/>
        <v>0</v>
      </c>
      <c r="E1298" s="18">
        <f t="shared" si="80"/>
        <v>0</v>
      </c>
      <c r="F1298" s="275"/>
      <c r="G1298" s="21"/>
      <c r="H1298" s="276">
        <f t="shared" si="83"/>
        <v>0</v>
      </c>
      <c r="I1298" s="21">
        <f>D1298*'Déscriptions des trades'!CK1298</f>
        <v>0</v>
      </c>
      <c r="M1298" s="4"/>
    </row>
    <row r="1299" spans="1:13" s="3" customFormat="1" ht="13.2">
      <c r="A1299" s="12">
        <v>1295</v>
      </c>
      <c r="B1299" s="148">
        <f t="shared" si="81"/>
        <v>0</v>
      </c>
      <c r="C1299" s="16"/>
      <c r="D1299" s="17">
        <f t="shared" si="82"/>
        <v>0</v>
      </c>
      <c r="E1299" s="18">
        <f t="shared" si="80"/>
        <v>0</v>
      </c>
      <c r="F1299" s="275"/>
      <c r="G1299" s="21"/>
      <c r="H1299" s="276">
        <f t="shared" si="83"/>
        <v>0</v>
      </c>
      <c r="I1299" s="21">
        <f>D1299*'Déscriptions des trades'!CK1299</f>
        <v>0</v>
      </c>
      <c r="M1299" s="4"/>
    </row>
    <row r="1300" spans="1:13" s="3" customFormat="1" ht="13.2">
      <c r="A1300" s="12">
        <v>1296</v>
      </c>
      <c r="B1300" s="148">
        <f t="shared" si="81"/>
        <v>0</v>
      </c>
      <c r="C1300" s="16"/>
      <c r="D1300" s="17">
        <f t="shared" si="82"/>
        <v>0</v>
      </c>
      <c r="E1300" s="18">
        <f t="shared" si="80"/>
        <v>0</v>
      </c>
      <c r="F1300" s="275"/>
      <c r="G1300" s="21"/>
      <c r="H1300" s="276">
        <f t="shared" si="83"/>
        <v>0</v>
      </c>
      <c r="I1300" s="21">
        <f>D1300*'Déscriptions des trades'!CK1300</f>
        <v>0</v>
      </c>
      <c r="M1300" s="4"/>
    </row>
    <row r="1301" spans="1:13" s="3" customFormat="1" ht="13.2">
      <c r="A1301" s="12">
        <v>1297</v>
      </c>
      <c r="B1301" s="148">
        <f t="shared" si="81"/>
        <v>0</v>
      </c>
      <c r="C1301" s="16"/>
      <c r="D1301" s="17">
        <f t="shared" si="82"/>
        <v>0</v>
      </c>
      <c r="E1301" s="18">
        <f t="shared" si="80"/>
        <v>0</v>
      </c>
      <c r="F1301" s="275"/>
      <c r="G1301" s="21"/>
      <c r="H1301" s="276">
        <f t="shared" si="83"/>
        <v>0</v>
      </c>
      <c r="I1301" s="21">
        <f>D1301*'Déscriptions des trades'!CK1301</f>
        <v>0</v>
      </c>
      <c r="M1301" s="4"/>
    </row>
    <row r="1302" spans="1:13" s="3" customFormat="1" ht="13.2">
      <c r="A1302" s="12">
        <v>1298</v>
      </c>
      <c r="B1302" s="148">
        <f t="shared" si="81"/>
        <v>0</v>
      </c>
      <c r="C1302" s="16"/>
      <c r="D1302" s="17">
        <f t="shared" si="82"/>
        <v>0</v>
      </c>
      <c r="E1302" s="18">
        <f t="shared" si="80"/>
        <v>0</v>
      </c>
      <c r="F1302" s="275"/>
      <c r="G1302" s="21"/>
      <c r="H1302" s="276">
        <f t="shared" si="83"/>
        <v>0</v>
      </c>
      <c r="I1302" s="21">
        <f>D1302*'Déscriptions des trades'!CK1302</f>
        <v>0</v>
      </c>
      <c r="M1302" s="4"/>
    </row>
    <row r="1303" spans="1:13" s="3" customFormat="1" ht="13.2">
      <c r="A1303" s="12">
        <v>1299</v>
      </c>
      <c r="B1303" s="148">
        <f t="shared" si="81"/>
        <v>0</v>
      </c>
      <c r="C1303" s="16"/>
      <c r="D1303" s="17">
        <f t="shared" si="82"/>
        <v>0</v>
      </c>
      <c r="E1303" s="18">
        <f t="shared" si="80"/>
        <v>0</v>
      </c>
      <c r="F1303" s="275"/>
      <c r="G1303" s="21"/>
      <c r="H1303" s="276">
        <f t="shared" si="83"/>
        <v>0</v>
      </c>
      <c r="I1303" s="21">
        <f>D1303*'Déscriptions des trades'!CK1303</f>
        <v>0</v>
      </c>
      <c r="M1303" s="4"/>
    </row>
    <row r="1304" spans="1:13" s="3" customFormat="1" ht="13.2">
      <c r="A1304" s="12">
        <v>1300</v>
      </c>
      <c r="B1304" s="148">
        <f t="shared" si="81"/>
        <v>0</v>
      </c>
      <c r="C1304" s="16"/>
      <c r="D1304" s="17">
        <f t="shared" si="82"/>
        <v>0</v>
      </c>
      <c r="E1304" s="18">
        <f t="shared" si="80"/>
        <v>0</v>
      </c>
      <c r="F1304" s="275"/>
      <c r="G1304" s="21"/>
      <c r="H1304" s="276">
        <f t="shared" si="83"/>
        <v>0</v>
      </c>
      <c r="I1304" s="21">
        <f>D1304*'Déscriptions des trades'!CK1304</f>
        <v>0</v>
      </c>
      <c r="M1304" s="4"/>
    </row>
    <row r="1305" spans="1:13" s="3" customFormat="1" ht="13.2">
      <c r="A1305" s="12">
        <v>1301</v>
      </c>
      <c r="B1305" s="148">
        <f t="shared" si="81"/>
        <v>0</v>
      </c>
      <c r="C1305" s="16"/>
      <c r="D1305" s="17">
        <f t="shared" si="82"/>
        <v>0</v>
      </c>
      <c r="E1305" s="18">
        <f t="shared" si="80"/>
        <v>0</v>
      </c>
      <c r="F1305" s="275"/>
      <c r="G1305" s="21"/>
      <c r="H1305" s="276">
        <f t="shared" si="83"/>
        <v>0</v>
      </c>
      <c r="I1305" s="21">
        <f>D1305*'Déscriptions des trades'!CK1305</f>
        <v>0</v>
      </c>
      <c r="M1305" s="4"/>
    </row>
    <row r="1306" spans="1:13" s="3" customFormat="1" ht="13.2">
      <c r="A1306" s="12">
        <v>1302</v>
      </c>
      <c r="B1306" s="148">
        <f t="shared" si="81"/>
        <v>0</v>
      </c>
      <c r="C1306" s="16"/>
      <c r="D1306" s="17">
        <f t="shared" si="82"/>
        <v>0</v>
      </c>
      <c r="E1306" s="18">
        <f t="shared" si="80"/>
        <v>0</v>
      </c>
      <c r="F1306" s="275"/>
      <c r="G1306" s="21"/>
      <c r="H1306" s="276">
        <f t="shared" si="83"/>
        <v>0</v>
      </c>
      <c r="I1306" s="21">
        <f>D1306*'Déscriptions des trades'!CK1306</f>
        <v>0</v>
      </c>
      <c r="M1306" s="4"/>
    </row>
    <row r="1307" spans="1:13" s="3" customFormat="1" ht="13.2">
      <c r="A1307" s="12">
        <v>1303</v>
      </c>
      <c r="B1307" s="148">
        <f t="shared" si="81"/>
        <v>0</v>
      </c>
      <c r="C1307" s="16"/>
      <c r="D1307" s="17">
        <f t="shared" si="82"/>
        <v>0</v>
      </c>
      <c r="E1307" s="18">
        <f t="shared" si="80"/>
        <v>0</v>
      </c>
      <c r="F1307" s="275"/>
      <c r="G1307" s="21"/>
      <c r="H1307" s="276">
        <f t="shared" si="83"/>
        <v>0</v>
      </c>
      <c r="I1307" s="21">
        <f>D1307*'Déscriptions des trades'!CK1307</f>
        <v>0</v>
      </c>
      <c r="M1307" s="4"/>
    </row>
    <row r="1308" spans="1:13" s="3" customFormat="1" ht="13.2">
      <c r="A1308" s="12">
        <v>1304</v>
      </c>
      <c r="B1308" s="148">
        <f t="shared" si="81"/>
        <v>0</v>
      </c>
      <c r="C1308" s="16"/>
      <c r="D1308" s="17">
        <f t="shared" si="82"/>
        <v>0</v>
      </c>
      <c r="E1308" s="18">
        <f t="shared" si="80"/>
        <v>0</v>
      </c>
      <c r="F1308" s="275"/>
      <c r="G1308" s="21"/>
      <c r="H1308" s="276">
        <f t="shared" si="83"/>
        <v>0</v>
      </c>
      <c r="I1308" s="21">
        <f>D1308*'Déscriptions des trades'!CK1308</f>
        <v>0</v>
      </c>
      <c r="M1308" s="4"/>
    </row>
    <row r="1309" spans="1:13" s="3" customFormat="1" ht="13.2">
      <c r="A1309" s="12">
        <v>1305</v>
      </c>
      <c r="B1309" s="148">
        <f t="shared" si="81"/>
        <v>0</v>
      </c>
      <c r="C1309" s="16"/>
      <c r="D1309" s="17">
        <f t="shared" si="82"/>
        <v>0</v>
      </c>
      <c r="E1309" s="18">
        <f t="shared" si="80"/>
        <v>0</v>
      </c>
      <c r="F1309" s="275"/>
      <c r="G1309" s="21"/>
      <c r="H1309" s="276">
        <f t="shared" si="83"/>
        <v>0</v>
      </c>
      <c r="I1309" s="21">
        <f>D1309*'Déscriptions des trades'!CK1309</f>
        <v>0</v>
      </c>
      <c r="M1309" s="4"/>
    </row>
    <row r="1310" spans="1:13" s="3" customFormat="1" ht="13.2">
      <c r="A1310" s="12">
        <v>1306</v>
      </c>
      <c r="B1310" s="148">
        <f t="shared" si="81"/>
        <v>0</v>
      </c>
      <c r="C1310" s="16"/>
      <c r="D1310" s="17">
        <f t="shared" si="82"/>
        <v>0</v>
      </c>
      <c r="E1310" s="18">
        <f t="shared" si="80"/>
        <v>0</v>
      </c>
      <c r="F1310" s="275"/>
      <c r="G1310" s="21"/>
      <c r="H1310" s="276">
        <f t="shared" si="83"/>
        <v>0</v>
      </c>
      <c r="I1310" s="21">
        <f>D1310*'Déscriptions des trades'!CK1310</f>
        <v>0</v>
      </c>
      <c r="M1310" s="4"/>
    </row>
    <row r="1311" spans="1:13" s="3" customFormat="1" ht="13.2">
      <c r="A1311" s="12">
        <v>1307</v>
      </c>
      <c r="B1311" s="148">
        <f t="shared" si="81"/>
        <v>0</v>
      </c>
      <c r="C1311" s="16"/>
      <c r="D1311" s="17">
        <f t="shared" si="82"/>
        <v>0</v>
      </c>
      <c r="E1311" s="18">
        <f t="shared" si="80"/>
        <v>0</v>
      </c>
      <c r="F1311" s="275"/>
      <c r="G1311" s="21"/>
      <c r="H1311" s="276">
        <f t="shared" si="83"/>
        <v>0</v>
      </c>
      <c r="I1311" s="21">
        <f>D1311*'Déscriptions des trades'!CK1311</f>
        <v>0</v>
      </c>
      <c r="M1311" s="4"/>
    </row>
    <row r="1312" spans="1:13" s="3" customFormat="1" ht="13.2">
      <c r="A1312" s="12">
        <v>1308</v>
      </c>
      <c r="B1312" s="148">
        <f t="shared" si="81"/>
        <v>0</v>
      </c>
      <c r="C1312" s="16"/>
      <c r="D1312" s="17">
        <f t="shared" si="82"/>
        <v>0</v>
      </c>
      <c r="E1312" s="18">
        <f t="shared" si="80"/>
        <v>0</v>
      </c>
      <c r="F1312" s="275"/>
      <c r="G1312" s="21"/>
      <c r="H1312" s="276">
        <f t="shared" si="83"/>
        <v>0</v>
      </c>
      <c r="I1312" s="21">
        <f>D1312*'Déscriptions des trades'!CK1312</f>
        <v>0</v>
      </c>
      <c r="M1312" s="4"/>
    </row>
    <row r="1313" spans="1:13" s="3" customFormat="1" ht="13.2">
      <c r="A1313" s="12">
        <v>1309</v>
      </c>
      <c r="B1313" s="148">
        <f t="shared" si="81"/>
        <v>0</v>
      </c>
      <c r="C1313" s="16"/>
      <c r="D1313" s="17">
        <f t="shared" si="82"/>
        <v>0</v>
      </c>
      <c r="E1313" s="18">
        <f t="shared" si="80"/>
        <v>0</v>
      </c>
      <c r="F1313" s="275"/>
      <c r="G1313" s="21"/>
      <c r="H1313" s="276">
        <f t="shared" si="83"/>
        <v>0</v>
      </c>
      <c r="I1313" s="21">
        <f>D1313*'Déscriptions des trades'!CK1313</f>
        <v>0</v>
      </c>
      <c r="M1313" s="4"/>
    </row>
    <row r="1314" spans="1:13" s="3" customFormat="1" ht="13.2">
      <c r="A1314" s="12">
        <v>1310</v>
      </c>
      <c r="B1314" s="148">
        <f t="shared" si="81"/>
        <v>0</v>
      </c>
      <c r="C1314" s="16"/>
      <c r="D1314" s="17">
        <f t="shared" si="82"/>
        <v>0</v>
      </c>
      <c r="E1314" s="18">
        <f t="shared" si="80"/>
        <v>0</v>
      </c>
      <c r="F1314" s="275"/>
      <c r="G1314" s="21"/>
      <c r="H1314" s="276">
        <f t="shared" si="83"/>
        <v>0</v>
      </c>
      <c r="I1314" s="21">
        <f>D1314*'Déscriptions des trades'!CK1314</f>
        <v>0</v>
      </c>
      <c r="M1314" s="4"/>
    </row>
    <row r="1315" spans="1:13" s="3" customFormat="1" ht="13.2">
      <c r="A1315" s="12">
        <v>1311</v>
      </c>
      <c r="B1315" s="148">
        <f t="shared" si="81"/>
        <v>0</v>
      </c>
      <c r="C1315" s="16"/>
      <c r="D1315" s="17">
        <f t="shared" si="82"/>
        <v>0</v>
      </c>
      <c r="E1315" s="18">
        <f t="shared" si="80"/>
        <v>0</v>
      </c>
      <c r="F1315" s="275"/>
      <c r="G1315" s="21"/>
      <c r="H1315" s="276">
        <f t="shared" si="83"/>
        <v>0</v>
      </c>
      <c r="I1315" s="21">
        <f>D1315*'Déscriptions des trades'!CK1315</f>
        <v>0</v>
      </c>
      <c r="M1315" s="4"/>
    </row>
    <row r="1316" spans="1:13" s="3" customFormat="1" ht="13.2">
      <c r="A1316" s="12">
        <v>1312</v>
      </c>
      <c r="B1316" s="148">
        <f t="shared" si="81"/>
        <v>0</v>
      </c>
      <c r="C1316" s="16"/>
      <c r="D1316" s="17">
        <f t="shared" si="82"/>
        <v>0</v>
      </c>
      <c r="E1316" s="18">
        <f t="shared" si="80"/>
        <v>0</v>
      </c>
      <c r="F1316" s="275"/>
      <c r="G1316" s="21"/>
      <c r="H1316" s="276">
        <f t="shared" si="83"/>
        <v>0</v>
      </c>
      <c r="I1316" s="21">
        <f>D1316*'Déscriptions des trades'!CK1316</f>
        <v>0</v>
      </c>
      <c r="M1316" s="4"/>
    </row>
    <row r="1317" spans="1:13" s="3" customFormat="1" ht="13.2">
      <c r="A1317" s="12">
        <v>1313</v>
      </c>
      <c r="B1317" s="148">
        <f t="shared" si="81"/>
        <v>0</v>
      </c>
      <c r="C1317" s="16"/>
      <c r="D1317" s="17">
        <f t="shared" si="82"/>
        <v>0</v>
      </c>
      <c r="E1317" s="18">
        <f t="shared" si="80"/>
        <v>0</v>
      </c>
      <c r="F1317" s="275"/>
      <c r="G1317" s="21"/>
      <c r="H1317" s="276">
        <f t="shared" si="83"/>
        <v>0</v>
      </c>
      <c r="I1317" s="21">
        <f>D1317*'Déscriptions des trades'!CK1317</f>
        <v>0</v>
      </c>
      <c r="M1317" s="4"/>
    </row>
    <row r="1318" spans="1:13" s="3" customFormat="1" ht="13.2">
      <c r="A1318" s="12">
        <v>1314</v>
      </c>
      <c r="B1318" s="148">
        <f t="shared" si="81"/>
        <v>0</v>
      </c>
      <c r="C1318" s="16"/>
      <c r="D1318" s="17">
        <f t="shared" si="82"/>
        <v>0</v>
      </c>
      <c r="E1318" s="18">
        <f t="shared" si="80"/>
        <v>0</v>
      </c>
      <c r="F1318" s="275"/>
      <c r="G1318" s="21"/>
      <c r="H1318" s="276">
        <f t="shared" si="83"/>
        <v>0</v>
      </c>
      <c r="I1318" s="21">
        <f>D1318*'Déscriptions des trades'!CK1318</f>
        <v>0</v>
      </c>
      <c r="M1318" s="4"/>
    </row>
    <row r="1319" spans="1:13" s="3" customFormat="1" ht="13.2">
      <c r="A1319" s="12">
        <v>1315</v>
      </c>
      <c r="B1319" s="148">
        <f t="shared" si="81"/>
        <v>0</v>
      </c>
      <c r="C1319" s="16"/>
      <c r="D1319" s="17">
        <f t="shared" si="82"/>
        <v>0</v>
      </c>
      <c r="E1319" s="18">
        <f t="shared" si="80"/>
        <v>0</v>
      </c>
      <c r="F1319" s="275"/>
      <c r="G1319" s="21"/>
      <c r="H1319" s="276">
        <f t="shared" si="83"/>
        <v>0</v>
      </c>
      <c r="I1319" s="21">
        <f>D1319*'Déscriptions des trades'!CK1319</f>
        <v>0</v>
      </c>
      <c r="M1319" s="4"/>
    </row>
    <row r="1320" spans="1:13" s="3" customFormat="1" ht="13.2">
      <c r="A1320" s="12">
        <v>1316</v>
      </c>
      <c r="B1320" s="148">
        <f t="shared" si="81"/>
        <v>0</v>
      </c>
      <c r="C1320" s="16"/>
      <c r="D1320" s="17">
        <f t="shared" si="82"/>
        <v>0</v>
      </c>
      <c r="E1320" s="18">
        <f t="shared" si="80"/>
        <v>0</v>
      </c>
      <c r="F1320" s="275"/>
      <c r="G1320" s="21"/>
      <c r="H1320" s="276">
        <f t="shared" si="83"/>
        <v>0</v>
      </c>
      <c r="I1320" s="21">
        <f>D1320*'Déscriptions des trades'!CK1320</f>
        <v>0</v>
      </c>
      <c r="M1320" s="4"/>
    </row>
    <row r="1321" spans="1:13" s="3" customFormat="1" ht="13.2">
      <c r="A1321" s="12">
        <v>1317</v>
      </c>
      <c r="B1321" s="148">
        <f t="shared" si="81"/>
        <v>0</v>
      </c>
      <c r="C1321" s="16"/>
      <c r="D1321" s="17">
        <f t="shared" si="82"/>
        <v>0</v>
      </c>
      <c r="E1321" s="18">
        <f t="shared" si="80"/>
        <v>0</v>
      </c>
      <c r="F1321" s="275"/>
      <c r="G1321" s="21"/>
      <c r="H1321" s="276">
        <f t="shared" si="83"/>
        <v>0</v>
      </c>
      <c r="I1321" s="21">
        <f>D1321*'Déscriptions des trades'!CK1321</f>
        <v>0</v>
      </c>
      <c r="M1321" s="4"/>
    </row>
    <row r="1322" spans="1:13" s="3" customFormat="1" ht="13.2">
      <c r="A1322" s="12">
        <v>1318</v>
      </c>
      <c r="B1322" s="148">
        <f t="shared" si="81"/>
        <v>0</v>
      </c>
      <c r="C1322" s="16"/>
      <c r="D1322" s="17">
        <f t="shared" si="82"/>
        <v>0</v>
      </c>
      <c r="E1322" s="18">
        <f t="shared" si="80"/>
        <v>0</v>
      </c>
      <c r="F1322" s="275"/>
      <c r="G1322" s="21"/>
      <c r="H1322" s="276">
        <f t="shared" si="83"/>
        <v>0</v>
      </c>
      <c r="I1322" s="21">
        <f>D1322*'Déscriptions des trades'!CK1322</f>
        <v>0</v>
      </c>
      <c r="M1322" s="4"/>
    </row>
    <row r="1323" spans="1:13" s="3" customFormat="1" ht="13.2">
      <c r="A1323" s="12">
        <v>1319</v>
      </c>
      <c r="B1323" s="148">
        <f t="shared" si="81"/>
        <v>0</v>
      </c>
      <c r="C1323" s="16"/>
      <c r="D1323" s="17">
        <f t="shared" si="82"/>
        <v>0</v>
      </c>
      <c r="E1323" s="18">
        <f t="shared" si="80"/>
        <v>0</v>
      </c>
      <c r="F1323" s="275"/>
      <c r="G1323" s="21"/>
      <c r="H1323" s="276">
        <f t="shared" si="83"/>
        <v>0</v>
      </c>
      <c r="I1323" s="21">
        <f>D1323*'Déscriptions des trades'!CK1323</f>
        <v>0</v>
      </c>
      <c r="M1323" s="4"/>
    </row>
    <row r="1324" spans="1:13" s="3" customFormat="1" ht="13.2">
      <c r="A1324" s="12">
        <v>1320</v>
      </c>
      <c r="B1324" s="148">
        <f t="shared" si="81"/>
        <v>0</v>
      </c>
      <c r="C1324" s="16"/>
      <c r="D1324" s="17">
        <f t="shared" si="82"/>
        <v>0</v>
      </c>
      <c r="E1324" s="18">
        <f t="shared" si="80"/>
        <v>0</v>
      </c>
      <c r="F1324" s="275"/>
      <c r="G1324" s="21"/>
      <c r="H1324" s="276">
        <f t="shared" si="83"/>
        <v>0</v>
      </c>
      <c r="I1324" s="21">
        <f>D1324*'Déscriptions des trades'!CK1324</f>
        <v>0</v>
      </c>
      <c r="M1324" s="4"/>
    </row>
    <row r="1325" spans="1:13" s="3" customFormat="1" ht="13.2">
      <c r="A1325" s="12">
        <v>1321</v>
      </c>
      <c r="B1325" s="148">
        <f t="shared" si="81"/>
        <v>0</v>
      </c>
      <c r="C1325" s="16"/>
      <c r="D1325" s="17">
        <f t="shared" si="82"/>
        <v>0</v>
      </c>
      <c r="E1325" s="18">
        <f t="shared" si="80"/>
        <v>0</v>
      </c>
      <c r="F1325" s="275"/>
      <c r="G1325" s="21"/>
      <c r="H1325" s="276">
        <f t="shared" si="83"/>
        <v>0</v>
      </c>
      <c r="I1325" s="21">
        <f>D1325*'Déscriptions des trades'!CK1325</f>
        <v>0</v>
      </c>
      <c r="M1325" s="4"/>
    </row>
    <row r="1326" spans="1:13" s="3" customFormat="1" ht="13.2">
      <c r="A1326" s="12">
        <v>1322</v>
      </c>
      <c r="B1326" s="148">
        <f t="shared" si="81"/>
        <v>0</v>
      </c>
      <c r="C1326" s="16"/>
      <c r="D1326" s="17">
        <f t="shared" si="82"/>
        <v>0</v>
      </c>
      <c r="E1326" s="18">
        <f t="shared" si="80"/>
        <v>0</v>
      </c>
      <c r="F1326" s="275"/>
      <c r="G1326" s="21"/>
      <c r="H1326" s="276">
        <f t="shared" si="83"/>
        <v>0</v>
      </c>
      <c r="I1326" s="21">
        <f>D1326*'Déscriptions des trades'!CK1326</f>
        <v>0</v>
      </c>
      <c r="M1326" s="4"/>
    </row>
    <row r="1327" spans="1:13" s="3" customFormat="1" ht="13.2">
      <c r="A1327" s="12">
        <v>1323</v>
      </c>
      <c r="B1327" s="148">
        <f t="shared" si="81"/>
        <v>0</v>
      </c>
      <c r="C1327" s="16"/>
      <c r="D1327" s="17">
        <f t="shared" si="82"/>
        <v>0</v>
      </c>
      <c r="E1327" s="18">
        <f t="shared" si="80"/>
        <v>0</v>
      </c>
      <c r="F1327" s="275"/>
      <c r="G1327" s="21"/>
      <c r="H1327" s="276">
        <f t="shared" si="83"/>
        <v>0</v>
      </c>
      <c r="I1327" s="21">
        <f>D1327*'Déscriptions des trades'!CK1327</f>
        <v>0</v>
      </c>
      <c r="M1327" s="4"/>
    </row>
    <row r="1328" spans="1:13" s="3" customFormat="1" ht="13.2">
      <c r="A1328" s="12">
        <v>1324</v>
      </c>
      <c r="B1328" s="148">
        <f t="shared" si="81"/>
        <v>0</v>
      </c>
      <c r="C1328" s="16"/>
      <c r="D1328" s="17">
        <f t="shared" si="82"/>
        <v>0</v>
      </c>
      <c r="E1328" s="18">
        <f t="shared" si="80"/>
        <v>0</v>
      </c>
      <c r="F1328" s="275"/>
      <c r="G1328" s="21"/>
      <c r="H1328" s="276">
        <f t="shared" si="83"/>
        <v>0</v>
      </c>
      <c r="I1328" s="21">
        <f>D1328*'Déscriptions des trades'!CK1328</f>
        <v>0</v>
      </c>
      <c r="M1328" s="4"/>
    </row>
    <row r="1329" spans="1:13" s="3" customFormat="1" ht="13.2">
      <c r="A1329" s="12">
        <v>1325</v>
      </c>
      <c r="B1329" s="148">
        <f t="shared" si="81"/>
        <v>0</v>
      </c>
      <c r="C1329" s="16"/>
      <c r="D1329" s="17">
        <f t="shared" si="82"/>
        <v>0</v>
      </c>
      <c r="E1329" s="18">
        <f t="shared" si="80"/>
        <v>0</v>
      </c>
      <c r="F1329" s="275"/>
      <c r="G1329" s="21"/>
      <c r="H1329" s="276">
        <f t="shared" si="83"/>
        <v>0</v>
      </c>
      <c r="I1329" s="21">
        <f>D1329*'Déscriptions des trades'!CK1329</f>
        <v>0</v>
      </c>
      <c r="M1329" s="4"/>
    </row>
    <row r="1330" spans="1:13" s="3" customFormat="1" ht="13.2">
      <c r="A1330" s="12">
        <v>1326</v>
      </c>
      <c r="B1330" s="148">
        <f t="shared" si="81"/>
        <v>0</v>
      </c>
      <c r="C1330" s="16"/>
      <c r="D1330" s="17">
        <f t="shared" si="82"/>
        <v>0</v>
      </c>
      <c r="E1330" s="18">
        <f t="shared" si="80"/>
        <v>0</v>
      </c>
      <c r="F1330" s="275"/>
      <c r="G1330" s="21"/>
      <c r="H1330" s="276">
        <f t="shared" si="83"/>
        <v>0</v>
      </c>
      <c r="I1330" s="21">
        <f>D1330*'Déscriptions des trades'!CK1330</f>
        <v>0</v>
      </c>
      <c r="M1330" s="4"/>
    </row>
    <row r="1331" spans="1:13" s="3" customFormat="1" ht="13.2">
      <c r="A1331" s="12">
        <v>1327</v>
      </c>
      <c r="B1331" s="148">
        <f t="shared" si="81"/>
        <v>0</v>
      </c>
      <c r="C1331" s="16"/>
      <c r="D1331" s="17">
        <f t="shared" si="82"/>
        <v>0</v>
      </c>
      <c r="E1331" s="18">
        <f t="shared" si="80"/>
        <v>0</v>
      </c>
      <c r="F1331" s="275"/>
      <c r="G1331" s="21"/>
      <c r="H1331" s="276">
        <f t="shared" si="83"/>
        <v>0</v>
      </c>
      <c r="I1331" s="21">
        <f>D1331*'Déscriptions des trades'!CK1331</f>
        <v>0</v>
      </c>
      <c r="M1331" s="4"/>
    </row>
    <row r="1332" spans="1:13" s="3" customFormat="1" ht="13.2">
      <c r="A1332" s="12">
        <v>1328</v>
      </c>
      <c r="B1332" s="148">
        <f t="shared" si="81"/>
        <v>0</v>
      </c>
      <c r="C1332" s="16"/>
      <c r="D1332" s="17">
        <f t="shared" si="82"/>
        <v>0</v>
      </c>
      <c r="E1332" s="18">
        <f t="shared" si="80"/>
        <v>0</v>
      </c>
      <c r="F1332" s="275"/>
      <c r="G1332" s="21"/>
      <c r="H1332" s="276">
        <f t="shared" si="83"/>
        <v>0</v>
      </c>
      <c r="I1332" s="21">
        <f>D1332*'Déscriptions des trades'!CK1332</f>
        <v>0</v>
      </c>
      <c r="M1332" s="4"/>
    </row>
    <row r="1333" spans="1:13" s="3" customFormat="1" ht="13.2">
      <c r="A1333" s="12">
        <v>1329</v>
      </c>
      <c r="B1333" s="148">
        <f t="shared" si="81"/>
        <v>0</v>
      </c>
      <c r="C1333" s="16"/>
      <c r="D1333" s="17">
        <f t="shared" si="82"/>
        <v>0</v>
      </c>
      <c r="E1333" s="18">
        <f t="shared" si="80"/>
        <v>0</v>
      </c>
      <c r="F1333" s="275"/>
      <c r="G1333" s="21"/>
      <c r="H1333" s="276">
        <f t="shared" si="83"/>
        <v>0</v>
      </c>
      <c r="I1333" s="21">
        <f>D1333*'Déscriptions des trades'!CK1333</f>
        <v>0</v>
      </c>
      <c r="M1333" s="4"/>
    </row>
    <row r="1334" spans="1:13" s="3" customFormat="1" ht="13.2">
      <c r="A1334" s="12">
        <v>1330</v>
      </c>
      <c r="B1334" s="148">
        <f t="shared" si="81"/>
        <v>0</v>
      </c>
      <c r="C1334" s="16"/>
      <c r="D1334" s="17">
        <f t="shared" si="82"/>
        <v>0</v>
      </c>
      <c r="E1334" s="18">
        <f t="shared" si="80"/>
        <v>0</v>
      </c>
      <c r="F1334" s="275"/>
      <c r="G1334" s="21"/>
      <c r="H1334" s="276">
        <f t="shared" si="83"/>
        <v>0</v>
      </c>
      <c r="I1334" s="21">
        <f>D1334*'Déscriptions des trades'!CK1334</f>
        <v>0</v>
      </c>
      <c r="M1334" s="4"/>
    </row>
    <row r="1335" spans="1:13" s="3" customFormat="1" ht="13.2">
      <c r="A1335" s="12">
        <v>1331</v>
      </c>
      <c r="B1335" s="148">
        <f t="shared" si="81"/>
        <v>0</v>
      </c>
      <c r="C1335" s="16"/>
      <c r="D1335" s="17">
        <f t="shared" si="82"/>
        <v>0</v>
      </c>
      <c r="E1335" s="18">
        <f t="shared" si="80"/>
        <v>0</v>
      </c>
      <c r="F1335" s="275"/>
      <c r="G1335" s="21"/>
      <c r="H1335" s="276">
        <f t="shared" si="83"/>
        <v>0</v>
      </c>
      <c r="I1335" s="21">
        <f>D1335*'Déscriptions des trades'!CK1335</f>
        <v>0</v>
      </c>
      <c r="M1335" s="4"/>
    </row>
    <row r="1336" spans="1:13" s="3" customFormat="1" ht="13.2">
      <c r="A1336" s="12">
        <v>1332</v>
      </c>
      <c r="B1336" s="148">
        <f t="shared" si="81"/>
        <v>0</v>
      </c>
      <c r="C1336" s="16"/>
      <c r="D1336" s="17">
        <f t="shared" si="82"/>
        <v>0</v>
      </c>
      <c r="E1336" s="18">
        <f t="shared" si="80"/>
        <v>0</v>
      </c>
      <c r="F1336" s="275"/>
      <c r="G1336" s="21"/>
      <c r="H1336" s="276">
        <f t="shared" si="83"/>
        <v>0</v>
      </c>
      <c r="I1336" s="21">
        <f>D1336*'Déscriptions des trades'!CK1336</f>
        <v>0</v>
      </c>
      <c r="M1336" s="4"/>
    </row>
    <row r="1337" spans="1:13" s="3" customFormat="1" ht="13.2">
      <c r="A1337" s="12">
        <v>1333</v>
      </c>
      <c r="B1337" s="148">
        <f t="shared" si="81"/>
        <v>0</v>
      </c>
      <c r="C1337" s="16"/>
      <c r="D1337" s="17">
        <f t="shared" si="82"/>
        <v>0</v>
      </c>
      <c r="E1337" s="18">
        <f t="shared" si="80"/>
        <v>0</v>
      </c>
      <c r="F1337" s="275"/>
      <c r="G1337" s="21"/>
      <c r="H1337" s="276">
        <f t="shared" si="83"/>
        <v>0</v>
      </c>
      <c r="I1337" s="21">
        <f>D1337*'Déscriptions des trades'!CK1337</f>
        <v>0</v>
      </c>
      <c r="M1337" s="4"/>
    </row>
    <row r="1338" spans="1:13" s="3" customFormat="1" ht="13.2">
      <c r="A1338" s="12">
        <v>1334</v>
      </c>
      <c r="B1338" s="148">
        <f t="shared" si="81"/>
        <v>0</v>
      </c>
      <c r="C1338" s="16"/>
      <c r="D1338" s="17">
        <f t="shared" si="82"/>
        <v>0</v>
      </c>
      <c r="E1338" s="18">
        <f t="shared" si="80"/>
        <v>0</v>
      </c>
      <c r="F1338" s="275"/>
      <c r="G1338" s="21"/>
      <c r="H1338" s="276">
        <f t="shared" si="83"/>
        <v>0</v>
      </c>
      <c r="I1338" s="21">
        <f>D1338*'Déscriptions des trades'!CK1338</f>
        <v>0</v>
      </c>
      <c r="M1338" s="4"/>
    </row>
    <row r="1339" spans="1:13" s="3" customFormat="1" ht="13.2">
      <c r="A1339" s="12">
        <v>1335</v>
      </c>
      <c r="B1339" s="148">
        <f t="shared" si="81"/>
        <v>0</v>
      </c>
      <c r="C1339" s="16"/>
      <c r="D1339" s="17">
        <f t="shared" si="82"/>
        <v>0</v>
      </c>
      <c r="E1339" s="18">
        <f t="shared" si="80"/>
        <v>0</v>
      </c>
      <c r="F1339" s="275"/>
      <c r="G1339" s="21"/>
      <c r="H1339" s="276">
        <f t="shared" si="83"/>
        <v>0</v>
      </c>
      <c r="I1339" s="21">
        <f>D1339*'Déscriptions des trades'!CK1339</f>
        <v>0</v>
      </c>
      <c r="M1339" s="4"/>
    </row>
    <row r="1340" spans="1:13" s="3" customFormat="1" ht="13.2">
      <c r="A1340" s="12">
        <v>1336</v>
      </c>
      <c r="B1340" s="148">
        <f t="shared" si="81"/>
        <v>0</v>
      </c>
      <c r="C1340" s="16"/>
      <c r="D1340" s="17">
        <f t="shared" si="82"/>
        <v>0</v>
      </c>
      <c r="E1340" s="18">
        <f t="shared" si="80"/>
        <v>0</v>
      </c>
      <c r="F1340" s="275"/>
      <c r="G1340" s="21"/>
      <c r="H1340" s="276">
        <f t="shared" si="83"/>
        <v>0</v>
      </c>
      <c r="I1340" s="21">
        <f>D1340*'Déscriptions des trades'!CK1340</f>
        <v>0</v>
      </c>
      <c r="M1340" s="4"/>
    </row>
    <row r="1341" spans="1:13" s="3" customFormat="1" ht="13.2">
      <c r="A1341" s="12">
        <v>1337</v>
      </c>
      <c r="B1341" s="148">
        <f t="shared" si="81"/>
        <v>0</v>
      </c>
      <c r="C1341" s="16"/>
      <c r="D1341" s="17">
        <f t="shared" si="82"/>
        <v>0</v>
      </c>
      <c r="E1341" s="18">
        <f t="shared" si="80"/>
        <v>0</v>
      </c>
      <c r="F1341" s="275"/>
      <c r="G1341" s="21"/>
      <c r="H1341" s="276">
        <f t="shared" si="83"/>
        <v>0</v>
      </c>
      <c r="I1341" s="21">
        <f>D1341*'Déscriptions des trades'!CK1341</f>
        <v>0</v>
      </c>
      <c r="M1341" s="4"/>
    </row>
    <row r="1342" spans="1:13" s="3" customFormat="1" ht="13.2">
      <c r="A1342" s="12">
        <v>1338</v>
      </c>
      <c r="B1342" s="148">
        <f t="shared" si="81"/>
        <v>0</v>
      </c>
      <c r="C1342" s="16"/>
      <c r="D1342" s="17">
        <f t="shared" si="82"/>
        <v>0</v>
      </c>
      <c r="E1342" s="18">
        <f t="shared" si="80"/>
        <v>0</v>
      </c>
      <c r="F1342" s="275"/>
      <c r="G1342" s="21"/>
      <c r="H1342" s="276">
        <f t="shared" si="83"/>
        <v>0</v>
      </c>
      <c r="I1342" s="21">
        <f>D1342*'Déscriptions des trades'!CK1342</f>
        <v>0</v>
      </c>
      <c r="M1342" s="4"/>
    </row>
    <row r="1343" spans="1:13" s="3" customFormat="1" ht="13.2">
      <c r="A1343" s="12">
        <v>1339</v>
      </c>
      <c r="B1343" s="148">
        <f t="shared" si="81"/>
        <v>0</v>
      </c>
      <c r="C1343" s="16"/>
      <c r="D1343" s="17">
        <f t="shared" si="82"/>
        <v>0</v>
      </c>
      <c r="E1343" s="18">
        <f t="shared" si="80"/>
        <v>0</v>
      </c>
      <c r="F1343" s="275"/>
      <c r="G1343" s="21"/>
      <c r="H1343" s="276">
        <f t="shared" si="83"/>
        <v>0</v>
      </c>
      <c r="I1343" s="21">
        <f>D1343*'Déscriptions des trades'!CK1343</f>
        <v>0</v>
      </c>
      <c r="M1343" s="4"/>
    </row>
    <row r="1344" spans="1:13" s="3" customFormat="1" ht="13.2">
      <c r="A1344" s="12">
        <v>1340</v>
      </c>
      <c r="B1344" s="148">
        <f t="shared" si="81"/>
        <v>0</v>
      </c>
      <c r="C1344" s="16"/>
      <c r="D1344" s="17">
        <f t="shared" si="82"/>
        <v>0</v>
      </c>
      <c r="E1344" s="18">
        <f t="shared" si="80"/>
        <v>0</v>
      </c>
      <c r="F1344" s="275"/>
      <c r="G1344" s="21"/>
      <c r="H1344" s="276">
        <f t="shared" si="83"/>
        <v>0</v>
      </c>
      <c r="I1344" s="21">
        <f>D1344*'Déscriptions des trades'!CK1344</f>
        <v>0</v>
      </c>
      <c r="M1344" s="4"/>
    </row>
    <row r="1345" spans="1:13" s="3" customFormat="1" ht="13.2">
      <c r="A1345" s="12">
        <v>1341</v>
      </c>
      <c r="B1345" s="148">
        <f t="shared" si="81"/>
        <v>0</v>
      </c>
      <c r="C1345" s="16"/>
      <c r="D1345" s="17">
        <f t="shared" si="82"/>
        <v>0</v>
      </c>
      <c r="E1345" s="18">
        <f t="shared" si="80"/>
        <v>0</v>
      </c>
      <c r="F1345" s="275"/>
      <c r="G1345" s="21"/>
      <c r="H1345" s="276">
        <f t="shared" si="83"/>
        <v>0</v>
      </c>
      <c r="I1345" s="21">
        <f>D1345*'Déscriptions des trades'!CK1345</f>
        <v>0</v>
      </c>
      <c r="M1345" s="4"/>
    </row>
    <row r="1346" spans="1:13" s="3" customFormat="1" ht="13.2">
      <c r="A1346" s="12">
        <v>1342</v>
      </c>
      <c r="B1346" s="148">
        <f t="shared" si="81"/>
        <v>0</v>
      </c>
      <c r="C1346" s="16"/>
      <c r="D1346" s="17">
        <f t="shared" si="82"/>
        <v>0</v>
      </c>
      <c r="E1346" s="18">
        <f t="shared" si="80"/>
        <v>0</v>
      </c>
      <c r="F1346" s="275"/>
      <c r="G1346" s="21"/>
      <c r="H1346" s="276">
        <f t="shared" si="83"/>
        <v>0</v>
      </c>
      <c r="I1346" s="21">
        <f>D1346*'Déscriptions des trades'!CK1346</f>
        <v>0</v>
      </c>
      <c r="M1346" s="4"/>
    </row>
    <row r="1347" spans="1:13" s="3" customFormat="1" ht="13.2">
      <c r="A1347" s="12">
        <v>1343</v>
      </c>
      <c r="B1347" s="148">
        <f t="shared" si="81"/>
        <v>0</v>
      </c>
      <c r="C1347" s="16"/>
      <c r="D1347" s="17">
        <f t="shared" si="82"/>
        <v>0</v>
      </c>
      <c r="E1347" s="18">
        <f t="shared" si="80"/>
        <v>0</v>
      </c>
      <c r="F1347" s="275"/>
      <c r="G1347" s="21"/>
      <c r="H1347" s="276">
        <f t="shared" si="83"/>
        <v>0</v>
      </c>
      <c r="I1347" s="21">
        <f>D1347*'Déscriptions des trades'!CK1347</f>
        <v>0</v>
      </c>
      <c r="M1347" s="4"/>
    </row>
    <row r="1348" spans="1:13" s="3" customFormat="1" ht="13.2">
      <c r="A1348" s="12">
        <v>1344</v>
      </c>
      <c r="B1348" s="148">
        <f t="shared" si="81"/>
        <v>0</v>
      </c>
      <c r="C1348" s="16"/>
      <c r="D1348" s="17">
        <f t="shared" si="82"/>
        <v>0</v>
      </c>
      <c r="E1348" s="18">
        <f t="shared" si="80"/>
        <v>0</v>
      </c>
      <c r="F1348" s="275"/>
      <c r="G1348" s="21"/>
      <c r="H1348" s="276">
        <f t="shared" si="83"/>
        <v>0</v>
      </c>
      <c r="I1348" s="21">
        <f>D1348*'Déscriptions des trades'!CK1348</f>
        <v>0</v>
      </c>
      <c r="M1348" s="4"/>
    </row>
    <row r="1349" spans="1:13" s="3" customFormat="1" ht="13.2">
      <c r="A1349" s="12">
        <v>1345</v>
      </c>
      <c r="B1349" s="148">
        <f t="shared" si="81"/>
        <v>0</v>
      </c>
      <c r="C1349" s="16"/>
      <c r="D1349" s="17">
        <f t="shared" si="82"/>
        <v>0</v>
      </c>
      <c r="E1349" s="18">
        <f t="shared" ref="E1349:E1412" si="84">B1349*D1349</f>
        <v>0</v>
      </c>
      <c r="F1349" s="275"/>
      <c r="G1349" s="21"/>
      <c r="H1349" s="276">
        <f t="shared" si="83"/>
        <v>0</v>
      </c>
      <c r="I1349" s="21">
        <f>D1349*'Déscriptions des trades'!CK1349</f>
        <v>0</v>
      </c>
      <c r="M1349" s="4"/>
    </row>
    <row r="1350" spans="1:13" s="3" customFormat="1" ht="13.2">
      <c r="A1350" s="12">
        <v>1346</v>
      </c>
      <c r="B1350" s="148">
        <f t="shared" ref="B1350:B1413" si="85">E1349+B1349</f>
        <v>0</v>
      </c>
      <c r="C1350" s="16"/>
      <c r="D1350" s="17">
        <f t="shared" ref="D1350:D1413" si="86">D1349</f>
        <v>0</v>
      </c>
      <c r="E1350" s="18">
        <f t="shared" si="84"/>
        <v>0</v>
      </c>
      <c r="F1350" s="275"/>
      <c r="G1350" s="21"/>
      <c r="H1350" s="276">
        <f t="shared" ref="H1350:H1413" si="87">H1349</f>
        <v>0</v>
      </c>
      <c r="I1350" s="21">
        <f>D1350*'Déscriptions des trades'!CK1350</f>
        <v>0</v>
      </c>
      <c r="M1350" s="4"/>
    </row>
    <row r="1351" spans="1:13" s="3" customFormat="1" ht="13.2">
      <c r="A1351" s="12">
        <v>1347</v>
      </c>
      <c r="B1351" s="148">
        <f t="shared" si="85"/>
        <v>0</v>
      </c>
      <c r="C1351" s="16"/>
      <c r="D1351" s="17">
        <f t="shared" si="86"/>
        <v>0</v>
      </c>
      <c r="E1351" s="18">
        <f t="shared" si="84"/>
        <v>0</v>
      </c>
      <c r="F1351" s="275"/>
      <c r="G1351" s="21"/>
      <c r="H1351" s="276">
        <f t="shared" si="87"/>
        <v>0</v>
      </c>
      <c r="I1351" s="21">
        <f>D1351*'Déscriptions des trades'!CK1351</f>
        <v>0</v>
      </c>
      <c r="M1351" s="4"/>
    </row>
    <row r="1352" spans="1:13" s="3" customFormat="1" ht="13.2">
      <c r="A1352" s="12">
        <v>1348</v>
      </c>
      <c r="B1352" s="148">
        <f t="shared" si="85"/>
        <v>0</v>
      </c>
      <c r="C1352" s="16"/>
      <c r="D1352" s="17">
        <f t="shared" si="86"/>
        <v>0</v>
      </c>
      <c r="E1352" s="18">
        <f t="shared" si="84"/>
        <v>0</v>
      </c>
      <c r="F1352" s="275"/>
      <c r="G1352" s="21"/>
      <c r="H1352" s="276">
        <f t="shared" si="87"/>
        <v>0</v>
      </c>
      <c r="I1352" s="21">
        <f>D1352*'Déscriptions des trades'!CK1352</f>
        <v>0</v>
      </c>
      <c r="M1352" s="4"/>
    </row>
    <row r="1353" spans="1:13" s="3" customFormat="1" ht="13.2">
      <c r="A1353" s="12">
        <v>1349</v>
      </c>
      <c r="B1353" s="148">
        <f t="shared" si="85"/>
        <v>0</v>
      </c>
      <c r="C1353" s="16"/>
      <c r="D1353" s="17">
        <f t="shared" si="86"/>
        <v>0</v>
      </c>
      <c r="E1353" s="18">
        <f t="shared" si="84"/>
        <v>0</v>
      </c>
      <c r="F1353" s="275"/>
      <c r="G1353" s="21"/>
      <c r="H1353" s="276">
        <f t="shared" si="87"/>
        <v>0</v>
      </c>
      <c r="I1353" s="21">
        <f>D1353*'Déscriptions des trades'!CK1353</f>
        <v>0</v>
      </c>
      <c r="M1353" s="4"/>
    </row>
    <row r="1354" spans="1:13" s="3" customFormat="1" ht="13.2">
      <c r="A1354" s="12">
        <v>1350</v>
      </c>
      <c r="B1354" s="148">
        <f t="shared" si="85"/>
        <v>0</v>
      </c>
      <c r="C1354" s="16"/>
      <c r="D1354" s="17">
        <f t="shared" si="86"/>
        <v>0</v>
      </c>
      <c r="E1354" s="18">
        <f t="shared" si="84"/>
        <v>0</v>
      </c>
      <c r="F1354" s="275"/>
      <c r="G1354" s="21"/>
      <c r="H1354" s="276">
        <f t="shared" si="87"/>
        <v>0</v>
      </c>
      <c r="I1354" s="21">
        <f>D1354*'Déscriptions des trades'!CK1354</f>
        <v>0</v>
      </c>
      <c r="M1354" s="4"/>
    </row>
    <row r="1355" spans="1:13" s="3" customFormat="1" ht="13.2">
      <c r="A1355" s="12">
        <v>1351</v>
      </c>
      <c r="B1355" s="148">
        <f t="shared" si="85"/>
        <v>0</v>
      </c>
      <c r="C1355" s="16"/>
      <c r="D1355" s="17">
        <f t="shared" si="86"/>
        <v>0</v>
      </c>
      <c r="E1355" s="18">
        <f t="shared" si="84"/>
        <v>0</v>
      </c>
      <c r="F1355" s="275"/>
      <c r="G1355" s="21"/>
      <c r="H1355" s="276">
        <f t="shared" si="87"/>
        <v>0</v>
      </c>
      <c r="I1355" s="21">
        <f>D1355*'Déscriptions des trades'!CK1355</f>
        <v>0</v>
      </c>
      <c r="M1355" s="4"/>
    </row>
    <row r="1356" spans="1:13" s="3" customFormat="1" ht="13.2">
      <c r="A1356" s="12">
        <v>1352</v>
      </c>
      <c r="B1356" s="148">
        <f t="shared" si="85"/>
        <v>0</v>
      </c>
      <c r="C1356" s="16"/>
      <c r="D1356" s="17">
        <f t="shared" si="86"/>
        <v>0</v>
      </c>
      <c r="E1356" s="18">
        <f t="shared" si="84"/>
        <v>0</v>
      </c>
      <c r="F1356" s="275"/>
      <c r="G1356" s="21"/>
      <c r="H1356" s="276">
        <f t="shared" si="87"/>
        <v>0</v>
      </c>
      <c r="I1356" s="21">
        <f>D1356*'Déscriptions des trades'!CK1356</f>
        <v>0</v>
      </c>
      <c r="M1356" s="4"/>
    </row>
    <row r="1357" spans="1:13" s="3" customFormat="1" ht="13.2">
      <c r="A1357" s="12">
        <v>1353</v>
      </c>
      <c r="B1357" s="148">
        <f t="shared" si="85"/>
        <v>0</v>
      </c>
      <c r="C1357" s="16"/>
      <c r="D1357" s="17">
        <f t="shared" si="86"/>
        <v>0</v>
      </c>
      <c r="E1357" s="18">
        <f t="shared" si="84"/>
        <v>0</v>
      </c>
      <c r="F1357" s="275"/>
      <c r="G1357" s="21"/>
      <c r="H1357" s="276">
        <f t="shared" si="87"/>
        <v>0</v>
      </c>
      <c r="I1357" s="21">
        <f>D1357*'Déscriptions des trades'!CK1357</f>
        <v>0</v>
      </c>
      <c r="M1357" s="4"/>
    </row>
    <row r="1358" spans="1:13" s="3" customFormat="1" ht="13.2">
      <c r="A1358" s="12">
        <v>1354</v>
      </c>
      <c r="B1358" s="148">
        <f t="shared" si="85"/>
        <v>0</v>
      </c>
      <c r="C1358" s="16"/>
      <c r="D1358" s="17">
        <f t="shared" si="86"/>
        <v>0</v>
      </c>
      <c r="E1358" s="18">
        <f t="shared" si="84"/>
        <v>0</v>
      </c>
      <c r="F1358" s="275"/>
      <c r="G1358" s="21"/>
      <c r="H1358" s="276">
        <f t="shared" si="87"/>
        <v>0</v>
      </c>
      <c r="I1358" s="21">
        <f>D1358*'Déscriptions des trades'!CK1358</f>
        <v>0</v>
      </c>
      <c r="M1358" s="4"/>
    </row>
    <row r="1359" spans="1:13" s="3" customFormat="1" ht="13.2">
      <c r="A1359" s="12">
        <v>1355</v>
      </c>
      <c r="B1359" s="148">
        <f t="shared" si="85"/>
        <v>0</v>
      </c>
      <c r="C1359" s="16"/>
      <c r="D1359" s="17">
        <f t="shared" si="86"/>
        <v>0</v>
      </c>
      <c r="E1359" s="18">
        <f t="shared" si="84"/>
        <v>0</v>
      </c>
      <c r="F1359" s="275"/>
      <c r="G1359" s="21"/>
      <c r="H1359" s="276">
        <f t="shared" si="87"/>
        <v>0</v>
      </c>
      <c r="I1359" s="21">
        <f>D1359*'Déscriptions des trades'!CK1359</f>
        <v>0</v>
      </c>
      <c r="M1359" s="4"/>
    </row>
    <row r="1360" spans="1:13" s="3" customFormat="1" ht="13.2">
      <c r="A1360" s="12">
        <v>1356</v>
      </c>
      <c r="B1360" s="148">
        <f t="shared" si="85"/>
        <v>0</v>
      </c>
      <c r="C1360" s="16"/>
      <c r="D1360" s="17">
        <f t="shared" si="86"/>
        <v>0</v>
      </c>
      <c r="E1360" s="18">
        <f t="shared" si="84"/>
        <v>0</v>
      </c>
      <c r="F1360" s="275"/>
      <c r="G1360" s="21"/>
      <c r="H1360" s="276">
        <f t="shared" si="87"/>
        <v>0</v>
      </c>
      <c r="I1360" s="21">
        <f>D1360*'Déscriptions des trades'!CK1360</f>
        <v>0</v>
      </c>
      <c r="M1360" s="4"/>
    </row>
    <row r="1361" spans="1:13" s="3" customFormat="1" ht="13.2">
      <c r="A1361" s="12">
        <v>1357</v>
      </c>
      <c r="B1361" s="148">
        <f t="shared" si="85"/>
        <v>0</v>
      </c>
      <c r="C1361" s="16"/>
      <c r="D1361" s="17">
        <f t="shared" si="86"/>
        <v>0</v>
      </c>
      <c r="E1361" s="18">
        <f t="shared" si="84"/>
        <v>0</v>
      </c>
      <c r="F1361" s="275"/>
      <c r="G1361" s="21"/>
      <c r="H1361" s="276">
        <f t="shared" si="87"/>
        <v>0</v>
      </c>
      <c r="I1361" s="21">
        <f>D1361*'Déscriptions des trades'!CK1361</f>
        <v>0</v>
      </c>
      <c r="M1361" s="4"/>
    </row>
    <row r="1362" spans="1:13" s="3" customFormat="1" ht="13.2">
      <c r="A1362" s="12">
        <v>1358</v>
      </c>
      <c r="B1362" s="148">
        <f t="shared" si="85"/>
        <v>0</v>
      </c>
      <c r="C1362" s="16"/>
      <c r="D1362" s="17">
        <f t="shared" si="86"/>
        <v>0</v>
      </c>
      <c r="E1362" s="18">
        <f t="shared" si="84"/>
        <v>0</v>
      </c>
      <c r="F1362" s="275"/>
      <c r="G1362" s="21"/>
      <c r="H1362" s="276">
        <f t="shared" si="87"/>
        <v>0</v>
      </c>
      <c r="I1362" s="21">
        <f>D1362*'Déscriptions des trades'!CK1362</f>
        <v>0</v>
      </c>
      <c r="M1362" s="4"/>
    </row>
    <row r="1363" spans="1:13" s="3" customFormat="1" ht="13.2">
      <c r="A1363" s="12">
        <v>1359</v>
      </c>
      <c r="B1363" s="148">
        <f t="shared" si="85"/>
        <v>0</v>
      </c>
      <c r="C1363" s="16"/>
      <c r="D1363" s="17">
        <f t="shared" si="86"/>
        <v>0</v>
      </c>
      <c r="E1363" s="18">
        <f t="shared" si="84"/>
        <v>0</v>
      </c>
      <c r="F1363" s="275"/>
      <c r="G1363" s="21"/>
      <c r="H1363" s="276">
        <f t="shared" si="87"/>
        <v>0</v>
      </c>
      <c r="I1363" s="21">
        <f>D1363*'Déscriptions des trades'!CK1363</f>
        <v>0</v>
      </c>
      <c r="M1363" s="4"/>
    </row>
    <row r="1364" spans="1:13" s="3" customFormat="1" ht="13.2">
      <c r="A1364" s="12">
        <v>1360</v>
      </c>
      <c r="B1364" s="148">
        <f t="shared" si="85"/>
        <v>0</v>
      </c>
      <c r="C1364" s="16"/>
      <c r="D1364" s="17">
        <f t="shared" si="86"/>
        <v>0</v>
      </c>
      <c r="E1364" s="18">
        <f t="shared" si="84"/>
        <v>0</v>
      </c>
      <c r="F1364" s="275"/>
      <c r="G1364" s="21"/>
      <c r="H1364" s="276">
        <f t="shared" si="87"/>
        <v>0</v>
      </c>
      <c r="I1364" s="21">
        <f>D1364*'Déscriptions des trades'!CK1364</f>
        <v>0</v>
      </c>
      <c r="M1364" s="4"/>
    </row>
    <row r="1365" spans="1:13" s="3" customFormat="1" ht="13.2">
      <c r="A1365" s="12">
        <v>1361</v>
      </c>
      <c r="B1365" s="148">
        <f t="shared" si="85"/>
        <v>0</v>
      </c>
      <c r="C1365" s="16"/>
      <c r="D1365" s="17">
        <f t="shared" si="86"/>
        <v>0</v>
      </c>
      <c r="E1365" s="18">
        <f t="shared" si="84"/>
        <v>0</v>
      </c>
      <c r="F1365" s="275"/>
      <c r="G1365" s="21"/>
      <c r="H1365" s="276">
        <f t="shared" si="87"/>
        <v>0</v>
      </c>
      <c r="I1365" s="21">
        <f>D1365*'Déscriptions des trades'!CK1365</f>
        <v>0</v>
      </c>
      <c r="M1365" s="4"/>
    </row>
    <row r="1366" spans="1:13" s="3" customFormat="1" ht="13.2">
      <c r="A1366" s="12">
        <v>1362</v>
      </c>
      <c r="B1366" s="148">
        <f t="shared" si="85"/>
        <v>0</v>
      </c>
      <c r="C1366" s="16"/>
      <c r="D1366" s="17">
        <f t="shared" si="86"/>
        <v>0</v>
      </c>
      <c r="E1366" s="18">
        <f t="shared" si="84"/>
        <v>0</v>
      </c>
      <c r="F1366" s="275"/>
      <c r="G1366" s="21"/>
      <c r="H1366" s="276">
        <f t="shared" si="87"/>
        <v>0</v>
      </c>
      <c r="I1366" s="21">
        <f>D1366*'Déscriptions des trades'!CK1366</f>
        <v>0</v>
      </c>
      <c r="M1366" s="4"/>
    </row>
    <row r="1367" spans="1:13" s="3" customFormat="1" ht="13.2">
      <c r="A1367" s="12">
        <v>1363</v>
      </c>
      <c r="B1367" s="148">
        <f t="shared" si="85"/>
        <v>0</v>
      </c>
      <c r="C1367" s="16"/>
      <c r="D1367" s="17">
        <f t="shared" si="86"/>
        <v>0</v>
      </c>
      <c r="E1367" s="18">
        <f t="shared" si="84"/>
        <v>0</v>
      </c>
      <c r="F1367" s="275"/>
      <c r="G1367" s="21"/>
      <c r="H1367" s="276">
        <f t="shared" si="87"/>
        <v>0</v>
      </c>
      <c r="I1367" s="21">
        <f>D1367*'Déscriptions des trades'!CK1367</f>
        <v>0</v>
      </c>
      <c r="M1367" s="4"/>
    </row>
    <row r="1368" spans="1:13" s="3" customFormat="1" ht="13.2">
      <c r="A1368" s="12">
        <v>1364</v>
      </c>
      <c r="B1368" s="148">
        <f t="shared" si="85"/>
        <v>0</v>
      </c>
      <c r="C1368" s="16"/>
      <c r="D1368" s="17">
        <f t="shared" si="86"/>
        <v>0</v>
      </c>
      <c r="E1368" s="18">
        <f t="shared" si="84"/>
        <v>0</v>
      </c>
      <c r="F1368" s="275"/>
      <c r="G1368" s="21"/>
      <c r="H1368" s="276">
        <f t="shared" si="87"/>
        <v>0</v>
      </c>
      <c r="I1368" s="21">
        <f>D1368*'Déscriptions des trades'!CK1368</f>
        <v>0</v>
      </c>
      <c r="M1368" s="4"/>
    </row>
    <row r="1369" spans="1:13" s="3" customFormat="1" ht="13.2">
      <c r="A1369" s="12">
        <v>1365</v>
      </c>
      <c r="B1369" s="148">
        <f t="shared" si="85"/>
        <v>0</v>
      </c>
      <c r="C1369" s="16"/>
      <c r="D1369" s="17">
        <f t="shared" si="86"/>
        <v>0</v>
      </c>
      <c r="E1369" s="18">
        <f t="shared" si="84"/>
        <v>0</v>
      </c>
      <c r="F1369" s="275"/>
      <c r="G1369" s="21"/>
      <c r="H1369" s="276">
        <f t="shared" si="87"/>
        <v>0</v>
      </c>
      <c r="I1369" s="21">
        <f>D1369*'Déscriptions des trades'!CK1369</f>
        <v>0</v>
      </c>
      <c r="M1369" s="4"/>
    </row>
    <row r="1370" spans="1:13" s="3" customFormat="1" ht="13.2">
      <c r="A1370" s="12">
        <v>1366</v>
      </c>
      <c r="B1370" s="148">
        <f t="shared" si="85"/>
        <v>0</v>
      </c>
      <c r="C1370" s="16"/>
      <c r="D1370" s="17">
        <f t="shared" si="86"/>
        <v>0</v>
      </c>
      <c r="E1370" s="18">
        <f t="shared" si="84"/>
        <v>0</v>
      </c>
      <c r="F1370" s="275"/>
      <c r="G1370" s="21"/>
      <c r="H1370" s="276">
        <f t="shared" si="87"/>
        <v>0</v>
      </c>
      <c r="I1370" s="21">
        <f>D1370*'Déscriptions des trades'!CK1370</f>
        <v>0</v>
      </c>
      <c r="M1370" s="4"/>
    </row>
    <row r="1371" spans="1:13" s="3" customFormat="1" ht="13.2">
      <c r="A1371" s="12">
        <v>1367</v>
      </c>
      <c r="B1371" s="148">
        <f t="shared" si="85"/>
        <v>0</v>
      </c>
      <c r="C1371" s="16"/>
      <c r="D1371" s="17">
        <f t="shared" si="86"/>
        <v>0</v>
      </c>
      <c r="E1371" s="18">
        <f t="shared" si="84"/>
        <v>0</v>
      </c>
      <c r="F1371" s="275"/>
      <c r="G1371" s="21"/>
      <c r="H1371" s="276">
        <f t="shared" si="87"/>
        <v>0</v>
      </c>
      <c r="I1371" s="21">
        <f>D1371*'Déscriptions des trades'!CK1371</f>
        <v>0</v>
      </c>
      <c r="M1371" s="4"/>
    </row>
    <row r="1372" spans="1:13" s="3" customFormat="1" ht="13.2">
      <c r="A1372" s="12">
        <v>1368</v>
      </c>
      <c r="B1372" s="148">
        <f t="shared" si="85"/>
        <v>0</v>
      </c>
      <c r="C1372" s="16"/>
      <c r="D1372" s="17">
        <f t="shared" si="86"/>
        <v>0</v>
      </c>
      <c r="E1372" s="18">
        <f t="shared" si="84"/>
        <v>0</v>
      </c>
      <c r="F1372" s="275"/>
      <c r="G1372" s="21"/>
      <c r="H1372" s="276">
        <f t="shared" si="87"/>
        <v>0</v>
      </c>
      <c r="I1372" s="21">
        <f>D1372*'Déscriptions des trades'!CK1372</f>
        <v>0</v>
      </c>
      <c r="M1372" s="4"/>
    </row>
    <row r="1373" spans="1:13" s="3" customFormat="1" ht="13.2">
      <c r="A1373" s="12">
        <v>1369</v>
      </c>
      <c r="B1373" s="148">
        <f t="shared" si="85"/>
        <v>0</v>
      </c>
      <c r="C1373" s="16"/>
      <c r="D1373" s="17">
        <f t="shared" si="86"/>
        <v>0</v>
      </c>
      <c r="E1373" s="18">
        <f t="shared" si="84"/>
        <v>0</v>
      </c>
      <c r="F1373" s="275"/>
      <c r="G1373" s="21"/>
      <c r="H1373" s="276">
        <f t="shared" si="87"/>
        <v>0</v>
      </c>
      <c r="I1373" s="21">
        <f>D1373*'Déscriptions des trades'!CK1373</f>
        <v>0</v>
      </c>
      <c r="M1373" s="4"/>
    </row>
    <row r="1374" spans="1:13" s="3" customFormat="1" ht="13.2">
      <c r="A1374" s="12">
        <v>1370</v>
      </c>
      <c r="B1374" s="148">
        <f t="shared" si="85"/>
        <v>0</v>
      </c>
      <c r="C1374" s="16"/>
      <c r="D1374" s="17">
        <f t="shared" si="86"/>
        <v>0</v>
      </c>
      <c r="E1374" s="18">
        <f t="shared" si="84"/>
        <v>0</v>
      </c>
      <c r="F1374" s="275"/>
      <c r="G1374" s="21"/>
      <c r="H1374" s="276">
        <f t="shared" si="87"/>
        <v>0</v>
      </c>
      <c r="I1374" s="21">
        <f>D1374*'Déscriptions des trades'!CK1374</f>
        <v>0</v>
      </c>
      <c r="M1374" s="4"/>
    </row>
    <row r="1375" spans="1:13" s="3" customFormat="1" ht="13.2">
      <c r="A1375" s="12">
        <v>1371</v>
      </c>
      <c r="B1375" s="148">
        <f t="shared" si="85"/>
        <v>0</v>
      </c>
      <c r="C1375" s="16"/>
      <c r="D1375" s="17">
        <f t="shared" si="86"/>
        <v>0</v>
      </c>
      <c r="E1375" s="18">
        <f t="shared" si="84"/>
        <v>0</v>
      </c>
      <c r="F1375" s="275"/>
      <c r="G1375" s="21"/>
      <c r="H1375" s="276">
        <f t="shared" si="87"/>
        <v>0</v>
      </c>
      <c r="I1375" s="21">
        <f>D1375*'Déscriptions des trades'!CK1375</f>
        <v>0</v>
      </c>
      <c r="M1375" s="4"/>
    </row>
    <row r="1376" spans="1:13" s="3" customFormat="1" ht="13.2">
      <c r="A1376" s="12">
        <v>1372</v>
      </c>
      <c r="B1376" s="148">
        <f t="shared" si="85"/>
        <v>0</v>
      </c>
      <c r="C1376" s="16"/>
      <c r="D1376" s="17">
        <f t="shared" si="86"/>
        <v>0</v>
      </c>
      <c r="E1376" s="18">
        <f t="shared" si="84"/>
        <v>0</v>
      </c>
      <c r="F1376" s="275"/>
      <c r="G1376" s="21"/>
      <c r="H1376" s="276">
        <f t="shared" si="87"/>
        <v>0</v>
      </c>
      <c r="I1376" s="21">
        <f>D1376*'Déscriptions des trades'!CK1376</f>
        <v>0</v>
      </c>
      <c r="M1376" s="4"/>
    </row>
    <row r="1377" spans="1:13" s="3" customFormat="1" ht="13.2">
      <c r="A1377" s="12">
        <v>1373</v>
      </c>
      <c r="B1377" s="148">
        <f t="shared" si="85"/>
        <v>0</v>
      </c>
      <c r="C1377" s="16"/>
      <c r="D1377" s="17">
        <f t="shared" si="86"/>
        <v>0</v>
      </c>
      <c r="E1377" s="18">
        <f t="shared" si="84"/>
        <v>0</v>
      </c>
      <c r="F1377" s="275"/>
      <c r="G1377" s="21"/>
      <c r="H1377" s="276">
        <f t="shared" si="87"/>
        <v>0</v>
      </c>
      <c r="I1377" s="21">
        <f>D1377*'Déscriptions des trades'!CK1377</f>
        <v>0</v>
      </c>
      <c r="M1377" s="4"/>
    </row>
    <row r="1378" spans="1:13" s="3" customFormat="1" ht="13.2">
      <c r="A1378" s="12">
        <v>1374</v>
      </c>
      <c r="B1378" s="148">
        <f t="shared" si="85"/>
        <v>0</v>
      </c>
      <c r="C1378" s="16"/>
      <c r="D1378" s="17">
        <f t="shared" si="86"/>
        <v>0</v>
      </c>
      <c r="E1378" s="18">
        <f t="shared" si="84"/>
        <v>0</v>
      </c>
      <c r="F1378" s="275"/>
      <c r="G1378" s="21"/>
      <c r="H1378" s="276">
        <f t="shared" si="87"/>
        <v>0</v>
      </c>
      <c r="I1378" s="21">
        <f>D1378*'Déscriptions des trades'!CK1378</f>
        <v>0</v>
      </c>
      <c r="M1378" s="4"/>
    </row>
    <row r="1379" spans="1:13" s="3" customFormat="1" ht="13.2">
      <c r="A1379" s="12">
        <v>1375</v>
      </c>
      <c r="B1379" s="148">
        <f t="shared" si="85"/>
        <v>0</v>
      </c>
      <c r="C1379" s="16"/>
      <c r="D1379" s="17">
        <f t="shared" si="86"/>
        <v>0</v>
      </c>
      <c r="E1379" s="18">
        <f t="shared" si="84"/>
        <v>0</v>
      </c>
      <c r="F1379" s="275"/>
      <c r="G1379" s="21"/>
      <c r="H1379" s="276">
        <f t="shared" si="87"/>
        <v>0</v>
      </c>
      <c r="I1379" s="21">
        <f>D1379*'Déscriptions des trades'!CK1379</f>
        <v>0</v>
      </c>
      <c r="M1379" s="4"/>
    </row>
    <row r="1380" spans="1:13" s="3" customFormat="1" ht="13.2">
      <c r="A1380" s="12">
        <v>1376</v>
      </c>
      <c r="B1380" s="148">
        <f t="shared" si="85"/>
        <v>0</v>
      </c>
      <c r="C1380" s="16"/>
      <c r="D1380" s="17">
        <f t="shared" si="86"/>
        <v>0</v>
      </c>
      <c r="E1380" s="18">
        <f t="shared" si="84"/>
        <v>0</v>
      </c>
      <c r="F1380" s="275"/>
      <c r="G1380" s="21"/>
      <c r="H1380" s="276">
        <f t="shared" si="87"/>
        <v>0</v>
      </c>
      <c r="I1380" s="21">
        <f>D1380*'Déscriptions des trades'!CK1380</f>
        <v>0</v>
      </c>
      <c r="M1380" s="4"/>
    </row>
    <row r="1381" spans="1:13" s="3" customFormat="1" ht="13.2">
      <c r="A1381" s="12">
        <v>1377</v>
      </c>
      <c r="B1381" s="148">
        <f t="shared" si="85"/>
        <v>0</v>
      </c>
      <c r="C1381" s="16"/>
      <c r="D1381" s="17">
        <f t="shared" si="86"/>
        <v>0</v>
      </c>
      <c r="E1381" s="18">
        <f t="shared" si="84"/>
        <v>0</v>
      </c>
      <c r="F1381" s="275"/>
      <c r="G1381" s="21"/>
      <c r="H1381" s="276">
        <f t="shared" si="87"/>
        <v>0</v>
      </c>
      <c r="I1381" s="21">
        <f>D1381*'Déscriptions des trades'!CK1381</f>
        <v>0</v>
      </c>
      <c r="M1381" s="4"/>
    </row>
    <row r="1382" spans="1:13" s="3" customFormat="1" ht="13.2">
      <c r="A1382" s="12">
        <v>1378</v>
      </c>
      <c r="B1382" s="148">
        <f t="shared" si="85"/>
        <v>0</v>
      </c>
      <c r="C1382" s="16"/>
      <c r="D1382" s="17">
        <f t="shared" si="86"/>
        <v>0</v>
      </c>
      <c r="E1382" s="18">
        <f t="shared" si="84"/>
        <v>0</v>
      </c>
      <c r="F1382" s="275"/>
      <c r="G1382" s="21"/>
      <c r="H1382" s="276">
        <f t="shared" si="87"/>
        <v>0</v>
      </c>
      <c r="I1382" s="21">
        <f>D1382*'Déscriptions des trades'!CK1382</f>
        <v>0</v>
      </c>
      <c r="M1382" s="4"/>
    </row>
    <row r="1383" spans="1:13" s="3" customFormat="1" ht="13.2">
      <c r="A1383" s="12">
        <v>1379</v>
      </c>
      <c r="B1383" s="148">
        <f t="shared" si="85"/>
        <v>0</v>
      </c>
      <c r="C1383" s="16"/>
      <c r="D1383" s="17">
        <f t="shared" si="86"/>
        <v>0</v>
      </c>
      <c r="E1383" s="18">
        <f t="shared" si="84"/>
        <v>0</v>
      </c>
      <c r="F1383" s="275"/>
      <c r="G1383" s="21"/>
      <c r="H1383" s="276">
        <f t="shared" si="87"/>
        <v>0</v>
      </c>
      <c r="I1383" s="21">
        <f>D1383*'Déscriptions des trades'!CK1383</f>
        <v>0</v>
      </c>
      <c r="M1383" s="4"/>
    </row>
    <row r="1384" spans="1:13" s="3" customFormat="1" ht="13.2">
      <c r="A1384" s="12">
        <v>1380</v>
      </c>
      <c r="B1384" s="148">
        <f t="shared" si="85"/>
        <v>0</v>
      </c>
      <c r="C1384" s="16"/>
      <c r="D1384" s="17">
        <f t="shared" si="86"/>
        <v>0</v>
      </c>
      <c r="E1384" s="18">
        <f t="shared" si="84"/>
        <v>0</v>
      </c>
      <c r="F1384" s="275"/>
      <c r="G1384" s="21"/>
      <c r="H1384" s="276">
        <f t="shared" si="87"/>
        <v>0</v>
      </c>
      <c r="I1384" s="21">
        <f>D1384*'Déscriptions des trades'!CK1384</f>
        <v>0</v>
      </c>
      <c r="M1384" s="4"/>
    </row>
    <row r="1385" spans="1:13" s="3" customFormat="1" ht="13.2">
      <c r="A1385" s="12">
        <v>1381</v>
      </c>
      <c r="B1385" s="148">
        <f t="shared" si="85"/>
        <v>0</v>
      </c>
      <c r="C1385" s="16"/>
      <c r="D1385" s="17">
        <f t="shared" si="86"/>
        <v>0</v>
      </c>
      <c r="E1385" s="18">
        <f t="shared" si="84"/>
        <v>0</v>
      </c>
      <c r="F1385" s="275"/>
      <c r="G1385" s="21"/>
      <c r="H1385" s="276">
        <f t="shared" si="87"/>
        <v>0</v>
      </c>
      <c r="I1385" s="21">
        <f>D1385*'Déscriptions des trades'!CK1385</f>
        <v>0</v>
      </c>
      <c r="M1385" s="4"/>
    </row>
    <row r="1386" spans="1:13" s="3" customFormat="1" ht="13.2">
      <c r="A1386" s="12">
        <v>1382</v>
      </c>
      <c r="B1386" s="148">
        <f t="shared" si="85"/>
        <v>0</v>
      </c>
      <c r="C1386" s="16"/>
      <c r="D1386" s="17">
        <f t="shared" si="86"/>
        <v>0</v>
      </c>
      <c r="E1386" s="18">
        <f t="shared" si="84"/>
        <v>0</v>
      </c>
      <c r="F1386" s="275"/>
      <c r="G1386" s="21"/>
      <c r="H1386" s="276">
        <f t="shared" si="87"/>
        <v>0</v>
      </c>
      <c r="I1386" s="21">
        <f>D1386*'Déscriptions des trades'!CK1386</f>
        <v>0</v>
      </c>
      <c r="M1386" s="4"/>
    </row>
    <row r="1387" spans="1:13" s="3" customFormat="1" ht="13.2">
      <c r="A1387" s="12">
        <v>1383</v>
      </c>
      <c r="B1387" s="148">
        <f t="shared" si="85"/>
        <v>0</v>
      </c>
      <c r="C1387" s="16"/>
      <c r="D1387" s="17">
        <f t="shared" si="86"/>
        <v>0</v>
      </c>
      <c r="E1387" s="18">
        <f t="shared" si="84"/>
        <v>0</v>
      </c>
      <c r="F1387" s="275"/>
      <c r="G1387" s="21"/>
      <c r="H1387" s="276">
        <f t="shared" si="87"/>
        <v>0</v>
      </c>
      <c r="I1387" s="21">
        <f>D1387*'Déscriptions des trades'!CK1387</f>
        <v>0</v>
      </c>
      <c r="M1387" s="4"/>
    </row>
    <row r="1388" spans="1:13" s="3" customFormat="1" ht="13.2">
      <c r="A1388" s="12">
        <v>1384</v>
      </c>
      <c r="B1388" s="148">
        <f t="shared" si="85"/>
        <v>0</v>
      </c>
      <c r="C1388" s="16"/>
      <c r="D1388" s="17">
        <f t="shared" si="86"/>
        <v>0</v>
      </c>
      <c r="E1388" s="18">
        <f t="shared" si="84"/>
        <v>0</v>
      </c>
      <c r="F1388" s="275"/>
      <c r="G1388" s="21"/>
      <c r="H1388" s="276">
        <f t="shared" si="87"/>
        <v>0</v>
      </c>
      <c r="I1388" s="21">
        <f>D1388*'Déscriptions des trades'!CK1388</f>
        <v>0</v>
      </c>
      <c r="M1388" s="4"/>
    </row>
    <row r="1389" spans="1:13" s="3" customFormat="1" ht="13.2">
      <c r="A1389" s="12">
        <v>1385</v>
      </c>
      <c r="B1389" s="148">
        <f t="shared" si="85"/>
        <v>0</v>
      </c>
      <c r="C1389" s="16"/>
      <c r="D1389" s="17">
        <f t="shared" si="86"/>
        <v>0</v>
      </c>
      <c r="E1389" s="18">
        <f t="shared" si="84"/>
        <v>0</v>
      </c>
      <c r="F1389" s="275"/>
      <c r="G1389" s="21"/>
      <c r="H1389" s="276">
        <f t="shared" si="87"/>
        <v>0</v>
      </c>
      <c r="I1389" s="21">
        <f>D1389*'Déscriptions des trades'!CK1389</f>
        <v>0</v>
      </c>
      <c r="M1389" s="4"/>
    </row>
    <row r="1390" spans="1:13" s="3" customFormat="1" ht="13.2">
      <c r="A1390" s="12">
        <v>1386</v>
      </c>
      <c r="B1390" s="148">
        <f t="shared" si="85"/>
        <v>0</v>
      </c>
      <c r="C1390" s="16"/>
      <c r="D1390" s="17">
        <f t="shared" si="86"/>
        <v>0</v>
      </c>
      <c r="E1390" s="18">
        <f t="shared" si="84"/>
        <v>0</v>
      </c>
      <c r="F1390" s="275"/>
      <c r="G1390" s="21"/>
      <c r="H1390" s="276">
        <f t="shared" si="87"/>
        <v>0</v>
      </c>
      <c r="I1390" s="21">
        <f>D1390*'Déscriptions des trades'!CK1390</f>
        <v>0</v>
      </c>
      <c r="M1390" s="4"/>
    </row>
    <row r="1391" spans="1:13" s="3" customFormat="1" ht="13.2">
      <c r="A1391" s="12">
        <v>1387</v>
      </c>
      <c r="B1391" s="148">
        <f t="shared" si="85"/>
        <v>0</v>
      </c>
      <c r="C1391" s="16"/>
      <c r="D1391" s="17">
        <f t="shared" si="86"/>
        <v>0</v>
      </c>
      <c r="E1391" s="18">
        <f t="shared" si="84"/>
        <v>0</v>
      </c>
      <c r="F1391" s="275"/>
      <c r="G1391" s="21"/>
      <c r="H1391" s="276">
        <f t="shared" si="87"/>
        <v>0</v>
      </c>
      <c r="I1391" s="21">
        <f>D1391*'Déscriptions des trades'!CK1391</f>
        <v>0</v>
      </c>
      <c r="M1391" s="4"/>
    </row>
    <row r="1392" spans="1:13" s="3" customFormat="1" ht="13.2">
      <c r="A1392" s="12">
        <v>1388</v>
      </c>
      <c r="B1392" s="148">
        <f t="shared" si="85"/>
        <v>0</v>
      </c>
      <c r="C1392" s="16"/>
      <c r="D1392" s="17">
        <f t="shared" si="86"/>
        <v>0</v>
      </c>
      <c r="E1392" s="18">
        <f t="shared" si="84"/>
        <v>0</v>
      </c>
      <c r="F1392" s="275"/>
      <c r="G1392" s="21"/>
      <c r="H1392" s="276">
        <f t="shared" si="87"/>
        <v>0</v>
      </c>
      <c r="I1392" s="21">
        <f>D1392*'Déscriptions des trades'!CK1392</f>
        <v>0</v>
      </c>
      <c r="M1392" s="4"/>
    </row>
    <row r="1393" spans="1:13" s="3" customFormat="1" ht="13.2">
      <c r="A1393" s="12">
        <v>1389</v>
      </c>
      <c r="B1393" s="148">
        <f t="shared" si="85"/>
        <v>0</v>
      </c>
      <c r="C1393" s="16"/>
      <c r="D1393" s="17">
        <f t="shared" si="86"/>
        <v>0</v>
      </c>
      <c r="E1393" s="18">
        <f t="shared" si="84"/>
        <v>0</v>
      </c>
      <c r="F1393" s="275"/>
      <c r="G1393" s="21"/>
      <c r="H1393" s="276">
        <f t="shared" si="87"/>
        <v>0</v>
      </c>
      <c r="I1393" s="21">
        <f>D1393*'Déscriptions des trades'!CK1393</f>
        <v>0</v>
      </c>
      <c r="M1393" s="4"/>
    </row>
    <row r="1394" spans="1:13" s="3" customFormat="1" ht="13.2">
      <c r="A1394" s="12">
        <v>1390</v>
      </c>
      <c r="B1394" s="148">
        <f t="shared" si="85"/>
        <v>0</v>
      </c>
      <c r="C1394" s="16"/>
      <c r="D1394" s="17">
        <f t="shared" si="86"/>
        <v>0</v>
      </c>
      <c r="E1394" s="18">
        <f t="shared" si="84"/>
        <v>0</v>
      </c>
      <c r="F1394" s="275"/>
      <c r="G1394" s="21"/>
      <c r="H1394" s="276">
        <f t="shared" si="87"/>
        <v>0</v>
      </c>
      <c r="I1394" s="21">
        <f>D1394*'Déscriptions des trades'!CK1394</f>
        <v>0</v>
      </c>
      <c r="M1394" s="4"/>
    </row>
    <row r="1395" spans="1:13" s="3" customFormat="1" ht="13.2">
      <c r="A1395" s="12">
        <v>1391</v>
      </c>
      <c r="B1395" s="148">
        <f t="shared" si="85"/>
        <v>0</v>
      </c>
      <c r="C1395" s="16"/>
      <c r="D1395" s="17">
        <f t="shared" si="86"/>
        <v>0</v>
      </c>
      <c r="E1395" s="18">
        <f t="shared" si="84"/>
        <v>0</v>
      </c>
      <c r="F1395" s="275"/>
      <c r="G1395" s="21"/>
      <c r="H1395" s="276">
        <f t="shared" si="87"/>
        <v>0</v>
      </c>
      <c r="I1395" s="21">
        <f>D1395*'Déscriptions des trades'!CK1395</f>
        <v>0</v>
      </c>
      <c r="M1395" s="4"/>
    </row>
    <row r="1396" spans="1:13" s="3" customFormat="1" ht="13.2">
      <c r="A1396" s="12">
        <v>1392</v>
      </c>
      <c r="B1396" s="148">
        <f t="shared" si="85"/>
        <v>0</v>
      </c>
      <c r="C1396" s="16"/>
      <c r="D1396" s="17">
        <f t="shared" si="86"/>
        <v>0</v>
      </c>
      <c r="E1396" s="18">
        <f t="shared" si="84"/>
        <v>0</v>
      </c>
      <c r="F1396" s="275"/>
      <c r="G1396" s="21"/>
      <c r="H1396" s="276">
        <f t="shared" si="87"/>
        <v>0</v>
      </c>
      <c r="I1396" s="21">
        <f>D1396*'Déscriptions des trades'!CK1396</f>
        <v>0</v>
      </c>
      <c r="M1396" s="4"/>
    </row>
    <row r="1397" spans="1:13" s="3" customFormat="1" ht="13.2">
      <c r="A1397" s="12">
        <v>1393</v>
      </c>
      <c r="B1397" s="148">
        <f t="shared" si="85"/>
        <v>0</v>
      </c>
      <c r="C1397" s="16"/>
      <c r="D1397" s="17">
        <f t="shared" si="86"/>
        <v>0</v>
      </c>
      <c r="E1397" s="18">
        <f t="shared" si="84"/>
        <v>0</v>
      </c>
      <c r="F1397" s="275"/>
      <c r="G1397" s="21"/>
      <c r="H1397" s="276">
        <f t="shared" si="87"/>
        <v>0</v>
      </c>
      <c r="I1397" s="21">
        <f>D1397*'Déscriptions des trades'!CK1397</f>
        <v>0</v>
      </c>
      <c r="M1397" s="4"/>
    </row>
    <row r="1398" spans="1:13" s="3" customFormat="1" ht="13.2">
      <c r="A1398" s="12">
        <v>1394</v>
      </c>
      <c r="B1398" s="148">
        <f t="shared" si="85"/>
        <v>0</v>
      </c>
      <c r="C1398" s="16"/>
      <c r="D1398" s="17">
        <f t="shared" si="86"/>
        <v>0</v>
      </c>
      <c r="E1398" s="18">
        <f t="shared" si="84"/>
        <v>0</v>
      </c>
      <c r="F1398" s="275"/>
      <c r="G1398" s="21"/>
      <c r="H1398" s="276">
        <f t="shared" si="87"/>
        <v>0</v>
      </c>
      <c r="I1398" s="21">
        <f>D1398*'Déscriptions des trades'!CK1398</f>
        <v>0</v>
      </c>
      <c r="M1398" s="4"/>
    </row>
    <row r="1399" spans="1:13" s="3" customFormat="1" ht="13.2">
      <c r="A1399" s="12">
        <v>1395</v>
      </c>
      <c r="B1399" s="148">
        <f t="shared" si="85"/>
        <v>0</v>
      </c>
      <c r="C1399" s="16"/>
      <c r="D1399" s="17">
        <f t="shared" si="86"/>
        <v>0</v>
      </c>
      <c r="E1399" s="18">
        <f t="shared" si="84"/>
        <v>0</v>
      </c>
      <c r="F1399" s="275"/>
      <c r="G1399" s="21"/>
      <c r="H1399" s="276">
        <f t="shared" si="87"/>
        <v>0</v>
      </c>
      <c r="I1399" s="21">
        <f>D1399*'Déscriptions des trades'!CK1399</f>
        <v>0</v>
      </c>
      <c r="M1399" s="4"/>
    </row>
    <row r="1400" spans="1:13" s="3" customFormat="1" ht="13.2">
      <c r="A1400" s="12">
        <v>1396</v>
      </c>
      <c r="B1400" s="148">
        <f t="shared" si="85"/>
        <v>0</v>
      </c>
      <c r="C1400" s="16"/>
      <c r="D1400" s="17">
        <f t="shared" si="86"/>
        <v>0</v>
      </c>
      <c r="E1400" s="18">
        <f t="shared" si="84"/>
        <v>0</v>
      </c>
      <c r="F1400" s="275"/>
      <c r="G1400" s="21"/>
      <c r="H1400" s="276">
        <f t="shared" si="87"/>
        <v>0</v>
      </c>
      <c r="I1400" s="21">
        <f>D1400*'Déscriptions des trades'!CK1400</f>
        <v>0</v>
      </c>
      <c r="M1400" s="4"/>
    </row>
    <row r="1401" spans="1:13" s="3" customFormat="1" ht="13.2">
      <c r="A1401" s="12">
        <v>1397</v>
      </c>
      <c r="B1401" s="148">
        <f t="shared" si="85"/>
        <v>0</v>
      </c>
      <c r="C1401" s="16"/>
      <c r="D1401" s="17">
        <f t="shared" si="86"/>
        <v>0</v>
      </c>
      <c r="E1401" s="18">
        <f t="shared" si="84"/>
        <v>0</v>
      </c>
      <c r="F1401" s="275"/>
      <c r="G1401" s="21"/>
      <c r="H1401" s="276">
        <f t="shared" si="87"/>
        <v>0</v>
      </c>
      <c r="I1401" s="21">
        <f>D1401*'Déscriptions des trades'!CK1401</f>
        <v>0</v>
      </c>
      <c r="M1401" s="4"/>
    </row>
    <row r="1402" spans="1:13" s="3" customFormat="1" ht="13.2">
      <c r="A1402" s="12">
        <v>1398</v>
      </c>
      <c r="B1402" s="148">
        <f t="shared" si="85"/>
        <v>0</v>
      </c>
      <c r="C1402" s="16"/>
      <c r="D1402" s="17">
        <f t="shared" si="86"/>
        <v>0</v>
      </c>
      <c r="E1402" s="18">
        <f t="shared" si="84"/>
        <v>0</v>
      </c>
      <c r="F1402" s="275"/>
      <c r="G1402" s="21"/>
      <c r="H1402" s="276">
        <f t="shared" si="87"/>
        <v>0</v>
      </c>
      <c r="I1402" s="21">
        <f>D1402*'Déscriptions des trades'!CK1402</f>
        <v>0</v>
      </c>
      <c r="M1402" s="4"/>
    </row>
    <row r="1403" spans="1:13" s="3" customFormat="1" ht="13.2">
      <c r="A1403" s="12">
        <v>1399</v>
      </c>
      <c r="B1403" s="148">
        <f t="shared" si="85"/>
        <v>0</v>
      </c>
      <c r="C1403" s="16"/>
      <c r="D1403" s="17">
        <f t="shared" si="86"/>
        <v>0</v>
      </c>
      <c r="E1403" s="18">
        <f t="shared" si="84"/>
        <v>0</v>
      </c>
      <c r="F1403" s="275"/>
      <c r="G1403" s="21"/>
      <c r="H1403" s="276">
        <f t="shared" si="87"/>
        <v>0</v>
      </c>
      <c r="I1403" s="21">
        <f>D1403*'Déscriptions des trades'!CK1403</f>
        <v>0</v>
      </c>
      <c r="M1403" s="4"/>
    </row>
    <row r="1404" spans="1:13" s="3" customFormat="1" ht="13.2">
      <c r="A1404" s="12">
        <v>1400</v>
      </c>
      <c r="B1404" s="148">
        <f t="shared" si="85"/>
        <v>0</v>
      </c>
      <c r="C1404" s="16"/>
      <c r="D1404" s="17">
        <f t="shared" si="86"/>
        <v>0</v>
      </c>
      <c r="E1404" s="18">
        <f t="shared" si="84"/>
        <v>0</v>
      </c>
      <c r="F1404" s="275"/>
      <c r="G1404" s="21"/>
      <c r="H1404" s="276">
        <f t="shared" si="87"/>
        <v>0</v>
      </c>
      <c r="I1404" s="21">
        <f>D1404*'Déscriptions des trades'!CK1404</f>
        <v>0</v>
      </c>
      <c r="M1404" s="4"/>
    </row>
    <row r="1405" spans="1:13" s="3" customFormat="1" ht="13.2">
      <c r="A1405" s="12">
        <v>1401</v>
      </c>
      <c r="B1405" s="148">
        <f t="shared" si="85"/>
        <v>0</v>
      </c>
      <c r="C1405" s="16"/>
      <c r="D1405" s="17">
        <f t="shared" si="86"/>
        <v>0</v>
      </c>
      <c r="E1405" s="18">
        <f t="shared" si="84"/>
        <v>0</v>
      </c>
      <c r="F1405" s="275"/>
      <c r="G1405" s="21"/>
      <c r="H1405" s="276">
        <f t="shared" si="87"/>
        <v>0</v>
      </c>
      <c r="I1405" s="21">
        <f>D1405*'Déscriptions des trades'!CK1405</f>
        <v>0</v>
      </c>
      <c r="M1405" s="4"/>
    </row>
    <row r="1406" spans="1:13" s="3" customFormat="1" ht="13.2">
      <c r="A1406" s="12">
        <v>1402</v>
      </c>
      <c r="B1406" s="148">
        <f t="shared" si="85"/>
        <v>0</v>
      </c>
      <c r="C1406" s="16"/>
      <c r="D1406" s="17">
        <f t="shared" si="86"/>
        <v>0</v>
      </c>
      <c r="E1406" s="18">
        <f t="shared" si="84"/>
        <v>0</v>
      </c>
      <c r="F1406" s="275"/>
      <c r="G1406" s="21"/>
      <c r="H1406" s="276">
        <f t="shared" si="87"/>
        <v>0</v>
      </c>
      <c r="I1406" s="21">
        <f>D1406*'Déscriptions des trades'!CK1406</f>
        <v>0</v>
      </c>
      <c r="M1406" s="4"/>
    </row>
    <row r="1407" spans="1:13" s="3" customFormat="1" ht="13.2">
      <c r="A1407" s="12">
        <v>1403</v>
      </c>
      <c r="B1407" s="148">
        <f t="shared" si="85"/>
        <v>0</v>
      </c>
      <c r="C1407" s="16"/>
      <c r="D1407" s="17">
        <f t="shared" si="86"/>
        <v>0</v>
      </c>
      <c r="E1407" s="18">
        <f t="shared" si="84"/>
        <v>0</v>
      </c>
      <c r="F1407" s="275"/>
      <c r="G1407" s="21"/>
      <c r="H1407" s="276">
        <f t="shared" si="87"/>
        <v>0</v>
      </c>
      <c r="I1407" s="21">
        <f>D1407*'Déscriptions des trades'!CK1407</f>
        <v>0</v>
      </c>
      <c r="M1407" s="4"/>
    </row>
    <row r="1408" spans="1:13" s="3" customFormat="1" ht="13.2">
      <c r="A1408" s="12">
        <v>1404</v>
      </c>
      <c r="B1408" s="148">
        <f t="shared" si="85"/>
        <v>0</v>
      </c>
      <c r="C1408" s="16"/>
      <c r="D1408" s="17">
        <f t="shared" si="86"/>
        <v>0</v>
      </c>
      <c r="E1408" s="18">
        <f t="shared" si="84"/>
        <v>0</v>
      </c>
      <c r="F1408" s="275"/>
      <c r="G1408" s="21"/>
      <c r="H1408" s="276">
        <f t="shared" si="87"/>
        <v>0</v>
      </c>
      <c r="I1408" s="21">
        <f>D1408*'Déscriptions des trades'!CK1408</f>
        <v>0</v>
      </c>
      <c r="M1408" s="4"/>
    </row>
    <row r="1409" spans="1:13" s="3" customFormat="1" ht="13.2">
      <c r="A1409" s="12">
        <v>1405</v>
      </c>
      <c r="B1409" s="148">
        <f t="shared" si="85"/>
        <v>0</v>
      </c>
      <c r="C1409" s="16"/>
      <c r="D1409" s="17">
        <f t="shared" si="86"/>
        <v>0</v>
      </c>
      <c r="E1409" s="18">
        <f t="shared" si="84"/>
        <v>0</v>
      </c>
      <c r="F1409" s="275"/>
      <c r="G1409" s="21"/>
      <c r="H1409" s="276">
        <f t="shared" si="87"/>
        <v>0</v>
      </c>
      <c r="I1409" s="21">
        <f>D1409*'Déscriptions des trades'!CK1409</f>
        <v>0</v>
      </c>
      <c r="M1409" s="4"/>
    </row>
    <row r="1410" spans="1:13" s="3" customFormat="1" ht="13.2">
      <c r="A1410" s="12">
        <v>1406</v>
      </c>
      <c r="B1410" s="148">
        <f t="shared" si="85"/>
        <v>0</v>
      </c>
      <c r="C1410" s="16"/>
      <c r="D1410" s="17">
        <f t="shared" si="86"/>
        <v>0</v>
      </c>
      <c r="E1410" s="18">
        <f t="shared" si="84"/>
        <v>0</v>
      </c>
      <c r="F1410" s="275"/>
      <c r="G1410" s="21"/>
      <c r="H1410" s="276">
        <f t="shared" si="87"/>
        <v>0</v>
      </c>
      <c r="I1410" s="21">
        <f>D1410*'Déscriptions des trades'!CK1410</f>
        <v>0</v>
      </c>
      <c r="M1410" s="4"/>
    </row>
    <row r="1411" spans="1:13" s="3" customFormat="1" ht="13.2">
      <c r="A1411" s="12">
        <v>1407</v>
      </c>
      <c r="B1411" s="148">
        <f t="shared" si="85"/>
        <v>0</v>
      </c>
      <c r="C1411" s="16"/>
      <c r="D1411" s="17">
        <f t="shared" si="86"/>
        <v>0</v>
      </c>
      <c r="E1411" s="18">
        <f t="shared" si="84"/>
        <v>0</v>
      </c>
      <c r="F1411" s="275"/>
      <c r="G1411" s="21"/>
      <c r="H1411" s="276">
        <f t="shared" si="87"/>
        <v>0</v>
      </c>
      <c r="I1411" s="21">
        <f>D1411*'Déscriptions des trades'!CK1411</f>
        <v>0</v>
      </c>
      <c r="M1411" s="4"/>
    </row>
    <row r="1412" spans="1:13" s="3" customFormat="1" ht="13.2">
      <c r="A1412" s="12">
        <v>1408</v>
      </c>
      <c r="B1412" s="148">
        <f t="shared" si="85"/>
        <v>0</v>
      </c>
      <c r="C1412" s="16"/>
      <c r="D1412" s="17">
        <f t="shared" si="86"/>
        <v>0</v>
      </c>
      <c r="E1412" s="18">
        <f t="shared" si="84"/>
        <v>0</v>
      </c>
      <c r="F1412" s="275"/>
      <c r="G1412" s="21"/>
      <c r="H1412" s="276">
        <f t="shared" si="87"/>
        <v>0</v>
      </c>
      <c r="I1412" s="21">
        <f>D1412*'Déscriptions des trades'!CK1412</f>
        <v>0</v>
      </c>
      <c r="M1412" s="4"/>
    </row>
    <row r="1413" spans="1:13" s="3" customFormat="1" ht="13.2">
      <c r="A1413" s="12">
        <v>1409</v>
      </c>
      <c r="B1413" s="148">
        <f t="shared" si="85"/>
        <v>0</v>
      </c>
      <c r="C1413" s="16"/>
      <c r="D1413" s="17">
        <f t="shared" si="86"/>
        <v>0</v>
      </c>
      <c r="E1413" s="18">
        <f t="shared" ref="E1413:E1476" si="88">B1413*D1413</f>
        <v>0</v>
      </c>
      <c r="F1413" s="275"/>
      <c r="G1413" s="21"/>
      <c r="H1413" s="276">
        <f t="shared" si="87"/>
        <v>0</v>
      </c>
      <c r="I1413" s="21">
        <f>D1413*'Déscriptions des trades'!CK1413</f>
        <v>0</v>
      </c>
      <c r="M1413" s="4"/>
    </row>
    <row r="1414" spans="1:13" s="3" customFormat="1" ht="13.2">
      <c r="A1414" s="12">
        <v>1410</v>
      </c>
      <c r="B1414" s="148">
        <f t="shared" ref="B1414:B1477" si="89">E1413+B1413</f>
        <v>0</v>
      </c>
      <c r="C1414" s="16"/>
      <c r="D1414" s="17">
        <f t="shared" ref="D1414:D1477" si="90">D1413</f>
        <v>0</v>
      </c>
      <c r="E1414" s="18">
        <f t="shared" si="88"/>
        <v>0</v>
      </c>
      <c r="F1414" s="275"/>
      <c r="G1414" s="21"/>
      <c r="H1414" s="276">
        <f t="shared" ref="H1414:H1477" si="91">H1413</f>
        <v>0</v>
      </c>
      <c r="I1414" s="21">
        <f>D1414*'Déscriptions des trades'!CK1414</f>
        <v>0</v>
      </c>
      <c r="M1414" s="4"/>
    </row>
    <row r="1415" spans="1:13" s="3" customFormat="1" ht="13.2">
      <c r="A1415" s="12">
        <v>1411</v>
      </c>
      <c r="B1415" s="148">
        <f t="shared" si="89"/>
        <v>0</v>
      </c>
      <c r="C1415" s="16"/>
      <c r="D1415" s="17">
        <f t="shared" si="90"/>
        <v>0</v>
      </c>
      <c r="E1415" s="18">
        <f t="shared" si="88"/>
        <v>0</v>
      </c>
      <c r="F1415" s="275"/>
      <c r="G1415" s="21"/>
      <c r="H1415" s="276">
        <f t="shared" si="91"/>
        <v>0</v>
      </c>
      <c r="I1415" s="21">
        <f>D1415*'Déscriptions des trades'!CK1415</f>
        <v>0</v>
      </c>
      <c r="M1415" s="4"/>
    </row>
    <row r="1416" spans="1:13" s="3" customFormat="1" ht="13.2">
      <c r="A1416" s="12">
        <v>1412</v>
      </c>
      <c r="B1416" s="148">
        <f t="shared" si="89"/>
        <v>0</v>
      </c>
      <c r="C1416" s="16"/>
      <c r="D1416" s="17">
        <f t="shared" si="90"/>
        <v>0</v>
      </c>
      <c r="E1416" s="18">
        <f t="shared" si="88"/>
        <v>0</v>
      </c>
      <c r="F1416" s="275"/>
      <c r="G1416" s="21"/>
      <c r="H1416" s="276">
        <f t="shared" si="91"/>
        <v>0</v>
      </c>
      <c r="I1416" s="21">
        <f>D1416*'Déscriptions des trades'!CK1416</f>
        <v>0</v>
      </c>
      <c r="M1416" s="4"/>
    </row>
    <row r="1417" spans="1:13" s="3" customFormat="1" ht="13.2">
      <c r="A1417" s="12">
        <v>1413</v>
      </c>
      <c r="B1417" s="148">
        <f t="shared" si="89"/>
        <v>0</v>
      </c>
      <c r="C1417" s="16"/>
      <c r="D1417" s="17">
        <f t="shared" si="90"/>
        <v>0</v>
      </c>
      <c r="E1417" s="18">
        <f t="shared" si="88"/>
        <v>0</v>
      </c>
      <c r="F1417" s="275"/>
      <c r="G1417" s="21"/>
      <c r="H1417" s="276">
        <f t="shared" si="91"/>
        <v>0</v>
      </c>
      <c r="I1417" s="21">
        <f>D1417*'Déscriptions des trades'!CK1417</f>
        <v>0</v>
      </c>
      <c r="M1417" s="4"/>
    </row>
    <row r="1418" spans="1:13" s="3" customFormat="1" ht="13.2">
      <c r="A1418" s="12">
        <v>1414</v>
      </c>
      <c r="B1418" s="148">
        <f t="shared" si="89"/>
        <v>0</v>
      </c>
      <c r="C1418" s="16"/>
      <c r="D1418" s="17">
        <f t="shared" si="90"/>
        <v>0</v>
      </c>
      <c r="E1418" s="18">
        <f t="shared" si="88"/>
        <v>0</v>
      </c>
      <c r="F1418" s="275"/>
      <c r="G1418" s="21"/>
      <c r="H1418" s="276">
        <f t="shared" si="91"/>
        <v>0</v>
      </c>
      <c r="I1418" s="21">
        <f>D1418*'Déscriptions des trades'!CK1418</f>
        <v>0</v>
      </c>
      <c r="M1418" s="4"/>
    </row>
    <row r="1419" spans="1:13" s="3" customFormat="1" ht="13.2">
      <c r="A1419" s="12">
        <v>1415</v>
      </c>
      <c r="B1419" s="148">
        <f t="shared" si="89"/>
        <v>0</v>
      </c>
      <c r="C1419" s="16"/>
      <c r="D1419" s="17">
        <f t="shared" si="90"/>
        <v>0</v>
      </c>
      <c r="E1419" s="18">
        <f t="shared" si="88"/>
        <v>0</v>
      </c>
      <c r="F1419" s="275"/>
      <c r="G1419" s="21"/>
      <c r="H1419" s="276">
        <f t="shared" si="91"/>
        <v>0</v>
      </c>
      <c r="I1419" s="21">
        <f>D1419*'Déscriptions des trades'!CK1419</f>
        <v>0</v>
      </c>
      <c r="M1419" s="4"/>
    </row>
    <row r="1420" spans="1:13" s="3" customFormat="1" ht="13.2">
      <c r="A1420" s="12">
        <v>1416</v>
      </c>
      <c r="B1420" s="148">
        <f t="shared" si="89"/>
        <v>0</v>
      </c>
      <c r="C1420" s="16"/>
      <c r="D1420" s="17">
        <f t="shared" si="90"/>
        <v>0</v>
      </c>
      <c r="E1420" s="18">
        <f t="shared" si="88"/>
        <v>0</v>
      </c>
      <c r="F1420" s="275"/>
      <c r="G1420" s="21"/>
      <c r="H1420" s="276">
        <f t="shared" si="91"/>
        <v>0</v>
      </c>
      <c r="I1420" s="21">
        <f>D1420*'Déscriptions des trades'!CK1420</f>
        <v>0</v>
      </c>
      <c r="M1420" s="4"/>
    </row>
    <row r="1421" spans="1:13" s="3" customFormat="1" ht="13.2">
      <c r="A1421" s="12">
        <v>1417</v>
      </c>
      <c r="B1421" s="148">
        <f t="shared" si="89"/>
        <v>0</v>
      </c>
      <c r="C1421" s="16"/>
      <c r="D1421" s="17">
        <f t="shared" si="90"/>
        <v>0</v>
      </c>
      <c r="E1421" s="18">
        <f t="shared" si="88"/>
        <v>0</v>
      </c>
      <c r="F1421" s="275"/>
      <c r="G1421" s="21"/>
      <c r="H1421" s="276">
        <f t="shared" si="91"/>
        <v>0</v>
      </c>
      <c r="I1421" s="21">
        <f>D1421*'Déscriptions des trades'!CK1421</f>
        <v>0</v>
      </c>
      <c r="M1421" s="4"/>
    </row>
    <row r="1422" spans="1:13" s="3" customFormat="1" ht="13.2">
      <c r="A1422" s="12">
        <v>1418</v>
      </c>
      <c r="B1422" s="148">
        <f t="shared" si="89"/>
        <v>0</v>
      </c>
      <c r="C1422" s="16"/>
      <c r="D1422" s="17">
        <f t="shared" si="90"/>
        <v>0</v>
      </c>
      <c r="E1422" s="18">
        <f t="shared" si="88"/>
        <v>0</v>
      </c>
      <c r="F1422" s="275"/>
      <c r="G1422" s="21"/>
      <c r="H1422" s="276">
        <f t="shared" si="91"/>
        <v>0</v>
      </c>
      <c r="I1422" s="21">
        <f>D1422*'Déscriptions des trades'!CK1422</f>
        <v>0</v>
      </c>
      <c r="M1422" s="4"/>
    </row>
    <row r="1423" spans="1:13" s="3" customFormat="1" ht="13.2">
      <c r="A1423" s="12">
        <v>1419</v>
      </c>
      <c r="B1423" s="148">
        <f t="shared" si="89"/>
        <v>0</v>
      </c>
      <c r="C1423" s="16"/>
      <c r="D1423" s="17">
        <f t="shared" si="90"/>
        <v>0</v>
      </c>
      <c r="E1423" s="18">
        <f t="shared" si="88"/>
        <v>0</v>
      </c>
      <c r="F1423" s="275"/>
      <c r="G1423" s="21"/>
      <c r="H1423" s="276">
        <f t="shared" si="91"/>
        <v>0</v>
      </c>
      <c r="I1423" s="21">
        <f>D1423*'Déscriptions des trades'!CK1423</f>
        <v>0</v>
      </c>
      <c r="M1423" s="4"/>
    </row>
    <row r="1424" spans="1:13" s="3" customFormat="1" ht="13.2">
      <c r="A1424" s="12">
        <v>1420</v>
      </c>
      <c r="B1424" s="148">
        <f t="shared" si="89"/>
        <v>0</v>
      </c>
      <c r="C1424" s="16"/>
      <c r="D1424" s="17">
        <f t="shared" si="90"/>
        <v>0</v>
      </c>
      <c r="E1424" s="18">
        <f t="shared" si="88"/>
        <v>0</v>
      </c>
      <c r="F1424" s="275"/>
      <c r="G1424" s="21"/>
      <c r="H1424" s="276">
        <f t="shared" si="91"/>
        <v>0</v>
      </c>
      <c r="I1424" s="21">
        <f>D1424*'Déscriptions des trades'!CK1424</f>
        <v>0</v>
      </c>
      <c r="M1424" s="4"/>
    </row>
    <row r="1425" spans="1:13" s="3" customFormat="1" ht="13.2">
      <c r="A1425" s="12">
        <v>1421</v>
      </c>
      <c r="B1425" s="148">
        <f t="shared" si="89"/>
        <v>0</v>
      </c>
      <c r="C1425" s="16"/>
      <c r="D1425" s="17">
        <f t="shared" si="90"/>
        <v>0</v>
      </c>
      <c r="E1425" s="18">
        <f t="shared" si="88"/>
        <v>0</v>
      </c>
      <c r="F1425" s="275"/>
      <c r="G1425" s="21"/>
      <c r="H1425" s="276">
        <f t="shared" si="91"/>
        <v>0</v>
      </c>
      <c r="I1425" s="21">
        <f>D1425*'Déscriptions des trades'!CK1425</f>
        <v>0</v>
      </c>
      <c r="M1425" s="4"/>
    </row>
    <row r="1426" spans="1:13" s="3" customFormat="1" ht="13.2">
      <c r="A1426" s="12">
        <v>1422</v>
      </c>
      <c r="B1426" s="148">
        <f t="shared" si="89"/>
        <v>0</v>
      </c>
      <c r="C1426" s="16"/>
      <c r="D1426" s="17">
        <f t="shared" si="90"/>
        <v>0</v>
      </c>
      <c r="E1426" s="18">
        <f t="shared" si="88"/>
        <v>0</v>
      </c>
      <c r="F1426" s="275"/>
      <c r="G1426" s="21"/>
      <c r="H1426" s="276">
        <f t="shared" si="91"/>
        <v>0</v>
      </c>
      <c r="I1426" s="21">
        <f>D1426*'Déscriptions des trades'!CK1426</f>
        <v>0</v>
      </c>
      <c r="M1426" s="4"/>
    </row>
    <row r="1427" spans="1:13" s="3" customFormat="1" ht="13.2">
      <c r="A1427" s="12">
        <v>1423</v>
      </c>
      <c r="B1427" s="148">
        <f t="shared" si="89"/>
        <v>0</v>
      </c>
      <c r="C1427" s="16"/>
      <c r="D1427" s="17">
        <f t="shared" si="90"/>
        <v>0</v>
      </c>
      <c r="E1427" s="18">
        <f t="shared" si="88"/>
        <v>0</v>
      </c>
      <c r="F1427" s="275"/>
      <c r="G1427" s="21"/>
      <c r="H1427" s="276">
        <f t="shared" si="91"/>
        <v>0</v>
      </c>
      <c r="I1427" s="21">
        <f>D1427*'Déscriptions des trades'!CK1427</f>
        <v>0</v>
      </c>
      <c r="M1427" s="4"/>
    </row>
    <row r="1428" spans="1:13" s="3" customFormat="1" ht="13.2">
      <c r="A1428" s="12">
        <v>1424</v>
      </c>
      <c r="B1428" s="148">
        <f t="shared" si="89"/>
        <v>0</v>
      </c>
      <c r="C1428" s="16"/>
      <c r="D1428" s="17">
        <f t="shared" si="90"/>
        <v>0</v>
      </c>
      <c r="E1428" s="18">
        <f t="shared" si="88"/>
        <v>0</v>
      </c>
      <c r="F1428" s="275"/>
      <c r="G1428" s="21"/>
      <c r="H1428" s="276">
        <f t="shared" si="91"/>
        <v>0</v>
      </c>
      <c r="I1428" s="21">
        <f>D1428*'Déscriptions des trades'!CK1428</f>
        <v>0</v>
      </c>
      <c r="M1428" s="4"/>
    </row>
    <row r="1429" spans="1:13" s="3" customFormat="1" ht="13.2">
      <c r="A1429" s="12">
        <v>1425</v>
      </c>
      <c r="B1429" s="148">
        <f t="shared" si="89"/>
        <v>0</v>
      </c>
      <c r="C1429" s="16"/>
      <c r="D1429" s="17">
        <f t="shared" si="90"/>
        <v>0</v>
      </c>
      <c r="E1429" s="18">
        <f t="shared" si="88"/>
        <v>0</v>
      </c>
      <c r="F1429" s="275"/>
      <c r="G1429" s="21"/>
      <c r="H1429" s="276">
        <f t="shared" si="91"/>
        <v>0</v>
      </c>
      <c r="I1429" s="21">
        <f>D1429*'Déscriptions des trades'!CK1429</f>
        <v>0</v>
      </c>
      <c r="M1429" s="4"/>
    </row>
    <row r="1430" spans="1:13" s="3" customFormat="1" ht="13.2">
      <c r="A1430" s="12">
        <v>1426</v>
      </c>
      <c r="B1430" s="148">
        <f t="shared" si="89"/>
        <v>0</v>
      </c>
      <c r="C1430" s="16"/>
      <c r="D1430" s="17">
        <f t="shared" si="90"/>
        <v>0</v>
      </c>
      <c r="E1430" s="18">
        <f t="shared" si="88"/>
        <v>0</v>
      </c>
      <c r="F1430" s="275"/>
      <c r="G1430" s="21"/>
      <c r="H1430" s="276">
        <f t="shared" si="91"/>
        <v>0</v>
      </c>
      <c r="I1430" s="21">
        <f>D1430*'Déscriptions des trades'!CK1430</f>
        <v>0</v>
      </c>
      <c r="M1430" s="4"/>
    </row>
    <row r="1431" spans="1:13" s="3" customFormat="1" ht="13.2">
      <c r="A1431" s="12">
        <v>1427</v>
      </c>
      <c r="B1431" s="148">
        <f t="shared" si="89"/>
        <v>0</v>
      </c>
      <c r="C1431" s="16"/>
      <c r="D1431" s="17">
        <f t="shared" si="90"/>
        <v>0</v>
      </c>
      <c r="E1431" s="18">
        <f t="shared" si="88"/>
        <v>0</v>
      </c>
      <c r="F1431" s="275"/>
      <c r="G1431" s="21"/>
      <c r="H1431" s="276">
        <f t="shared" si="91"/>
        <v>0</v>
      </c>
      <c r="I1431" s="21">
        <f>D1431*'Déscriptions des trades'!CK1431</f>
        <v>0</v>
      </c>
      <c r="M1431" s="4"/>
    </row>
    <row r="1432" spans="1:13" s="3" customFormat="1" ht="13.2">
      <c r="A1432" s="12">
        <v>1428</v>
      </c>
      <c r="B1432" s="148">
        <f t="shared" si="89"/>
        <v>0</v>
      </c>
      <c r="C1432" s="16"/>
      <c r="D1432" s="17">
        <f t="shared" si="90"/>
        <v>0</v>
      </c>
      <c r="E1432" s="18">
        <f t="shared" si="88"/>
        <v>0</v>
      </c>
      <c r="F1432" s="275"/>
      <c r="G1432" s="21"/>
      <c r="H1432" s="276">
        <f t="shared" si="91"/>
        <v>0</v>
      </c>
      <c r="I1432" s="21">
        <f>D1432*'Déscriptions des trades'!CK1432</f>
        <v>0</v>
      </c>
      <c r="M1432" s="4"/>
    </row>
    <row r="1433" spans="1:13" s="3" customFormat="1" ht="13.2">
      <c r="A1433" s="12">
        <v>1429</v>
      </c>
      <c r="B1433" s="148">
        <f t="shared" si="89"/>
        <v>0</v>
      </c>
      <c r="C1433" s="16"/>
      <c r="D1433" s="17">
        <f t="shared" si="90"/>
        <v>0</v>
      </c>
      <c r="E1433" s="18">
        <f t="shared" si="88"/>
        <v>0</v>
      </c>
      <c r="F1433" s="275"/>
      <c r="G1433" s="21"/>
      <c r="H1433" s="276">
        <f t="shared" si="91"/>
        <v>0</v>
      </c>
      <c r="I1433" s="21">
        <f>D1433*'Déscriptions des trades'!CK1433</f>
        <v>0</v>
      </c>
      <c r="M1433" s="4"/>
    </row>
    <row r="1434" spans="1:13" s="3" customFormat="1" ht="13.2">
      <c r="A1434" s="12">
        <v>1430</v>
      </c>
      <c r="B1434" s="148">
        <f t="shared" si="89"/>
        <v>0</v>
      </c>
      <c r="C1434" s="16"/>
      <c r="D1434" s="17">
        <f t="shared" si="90"/>
        <v>0</v>
      </c>
      <c r="E1434" s="18">
        <f t="shared" si="88"/>
        <v>0</v>
      </c>
      <c r="F1434" s="275"/>
      <c r="G1434" s="21"/>
      <c r="H1434" s="276">
        <f t="shared" si="91"/>
        <v>0</v>
      </c>
      <c r="I1434" s="21">
        <f>D1434*'Déscriptions des trades'!CK1434</f>
        <v>0</v>
      </c>
      <c r="M1434" s="4"/>
    </row>
    <row r="1435" spans="1:13" s="3" customFormat="1" ht="13.2">
      <c r="A1435" s="12">
        <v>1431</v>
      </c>
      <c r="B1435" s="148">
        <f t="shared" si="89"/>
        <v>0</v>
      </c>
      <c r="C1435" s="16"/>
      <c r="D1435" s="17">
        <f t="shared" si="90"/>
        <v>0</v>
      </c>
      <c r="E1435" s="18">
        <f t="shared" si="88"/>
        <v>0</v>
      </c>
      <c r="F1435" s="275"/>
      <c r="G1435" s="21"/>
      <c r="H1435" s="276">
        <f t="shared" si="91"/>
        <v>0</v>
      </c>
      <c r="I1435" s="21">
        <f>D1435*'Déscriptions des trades'!CK1435</f>
        <v>0</v>
      </c>
      <c r="M1435" s="4"/>
    </row>
    <row r="1436" spans="1:13" s="3" customFormat="1" ht="13.2">
      <c r="A1436" s="12">
        <v>1432</v>
      </c>
      <c r="B1436" s="148">
        <f t="shared" si="89"/>
        <v>0</v>
      </c>
      <c r="C1436" s="16"/>
      <c r="D1436" s="17">
        <f t="shared" si="90"/>
        <v>0</v>
      </c>
      <c r="E1436" s="18">
        <f t="shared" si="88"/>
        <v>0</v>
      </c>
      <c r="F1436" s="275"/>
      <c r="G1436" s="21"/>
      <c r="H1436" s="276">
        <f t="shared" si="91"/>
        <v>0</v>
      </c>
      <c r="I1436" s="21">
        <f>D1436*'Déscriptions des trades'!CK1436</f>
        <v>0</v>
      </c>
      <c r="M1436" s="4"/>
    </row>
    <row r="1437" spans="1:13" s="3" customFormat="1" ht="13.2">
      <c r="A1437" s="12">
        <v>1433</v>
      </c>
      <c r="B1437" s="148">
        <f t="shared" si="89"/>
        <v>0</v>
      </c>
      <c r="C1437" s="16"/>
      <c r="D1437" s="17">
        <f t="shared" si="90"/>
        <v>0</v>
      </c>
      <c r="E1437" s="18">
        <f t="shared" si="88"/>
        <v>0</v>
      </c>
      <c r="F1437" s="275"/>
      <c r="G1437" s="21"/>
      <c r="H1437" s="276">
        <f t="shared" si="91"/>
        <v>0</v>
      </c>
      <c r="I1437" s="21">
        <f>D1437*'Déscriptions des trades'!CK1437</f>
        <v>0</v>
      </c>
      <c r="M1437" s="4"/>
    </row>
    <row r="1438" spans="1:13" s="3" customFormat="1" ht="13.2">
      <c r="A1438" s="12">
        <v>1434</v>
      </c>
      <c r="B1438" s="148">
        <f t="shared" si="89"/>
        <v>0</v>
      </c>
      <c r="C1438" s="16"/>
      <c r="D1438" s="17">
        <f t="shared" si="90"/>
        <v>0</v>
      </c>
      <c r="E1438" s="18">
        <f t="shared" si="88"/>
        <v>0</v>
      </c>
      <c r="F1438" s="275"/>
      <c r="G1438" s="21"/>
      <c r="H1438" s="276">
        <f t="shared" si="91"/>
        <v>0</v>
      </c>
      <c r="I1438" s="21">
        <f>D1438*'Déscriptions des trades'!CK1438</f>
        <v>0</v>
      </c>
      <c r="M1438" s="4"/>
    </row>
    <row r="1439" spans="1:13" s="3" customFormat="1" ht="13.2">
      <c r="A1439" s="12">
        <v>1435</v>
      </c>
      <c r="B1439" s="148">
        <f t="shared" si="89"/>
        <v>0</v>
      </c>
      <c r="C1439" s="16"/>
      <c r="D1439" s="17">
        <f t="shared" si="90"/>
        <v>0</v>
      </c>
      <c r="E1439" s="18">
        <f t="shared" si="88"/>
        <v>0</v>
      </c>
      <c r="F1439" s="275"/>
      <c r="G1439" s="21"/>
      <c r="H1439" s="276">
        <f t="shared" si="91"/>
        <v>0</v>
      </c>
      <c r="I1439" s="21">
        <f>D1439*'Déscriptions des trades'!CK1439</f>
        <v>0</v>
      </c>
      <c r="M1439" s="4"/>
    </row>
    <row r="1440" spans="1:13" s="3" customFormat="1" ht="13.2">
      <c r="A1440" s="12">
        <v>1436</v>
      </c>
      <c r="B1440" s="148">
        <f t="shared" si="89"/>
        <v>0</v>
      </c>
      <c r="C1440" s="16"/>
      <c r="D1440" s="17">
        <f t="shared" si="90"/>
        <v>0</v>
      </c>
      <c r="E1440" s="18">
        <f t="shared" si="88"/>
        <v>0</v>
      </c>
      <c r="F1440" s="275"/>
      <c r="G1440" s="21"/>
      <c r="H1440" s="276">
        <f t="shared" si="91"/>
        <v>0</v>
      </c>
      <c r="I1440" s="21">
        <f>D1440*'Déscriptions des trades'!CK1440</f>
        <v>0</v>
      </c>
      <c r="M1440" s="4"/>
    </row>
    <row r="1441" spans="1:13" s="3" customFormat="1" ht="13.2">
      <c r="A1441" s="12">
        <v>1437</v>
      </c>
      <c r="B1441" s="148">
        <f t="shared" si="89"/>
        <v>0</v>
      </c>
      <c r="C1441" s="16"/>
      <c r="D1441" s="17">
        <f t="shared" si="90"/>
        <v>0</v>
      </c>
      <c r="E1441" s="18">
        <f t="shared" si="88"/>
        <v>0</v>
      </c>
      <c r="F1441" s="275"/>
      <c r="G1441" s="21"/>
      <c r="H1441" s="276">
        <f t="shared" si="91"/>
        <v>0</v>
      </c>
      <c r="I1441" s="21">
        <f>D1441*'Déscriptions des trades'!CK1441</f>
        <v>0</v>
      </c>
      <c r="M1441" s="4"/>
    </row>
    <row r="1442" spans="1:13" s="3" customFormat="1" ht="13.2">
      <c r="A1442" s="12">
        <v>1438</v>
      </c>
      <c r="B1442" s="148">
        <f t="shared" si="89"/>
        <v>0</v>
      </c>
      <c r="C1442" s="16"/>
      <c r="D1442" s="17">
        <f t="shared" si="90"/>
        <v>0</v>
      </c>
      <c r="E1442" s="18">
        <f t="shared" si="88"/>
        <v>0</v>
      </c>
      <c r="F1442" s="275"/>
      <c r="G1442" s="21"/>
      <c r="H1442" s="276">
        <f t="shared" si="91"/>
        <v>0</v>
      </c>
      <c r="I1442" s="21">
        <f>D1442*'Déscriptions des trades'!CK1442</f>
        <v>0</v>
      </c>
      <c r="M1442" s="4"/>
    </row>
    <row r="1443" spans="1:13" s="3" customFormat="1" ht="13.2">
      <c r="A1443" s="12">
        <v>1439</v>
      </c>
      <c r="B1443" s="148">
        <f t="shared" si="89"/>
        <v>0</v>
      </c>
      <c r="C1443" s="16"/>
      <c r="D1443" s="17">
        <f t="shared" si="90"/>
        <v>0</v>
      </c>
      <c r="E1443" s="18">
        <f t="shared" si="88"/>
        <v>0</v>
      </c>
      <c r="F1443" s="275"/>
      <c r="G1443" s="21"/>
      <c r="H1443" s="276">
        <f t="shared" si="91"/>
        <v>0</v>
      </c>
      <c r="I1443" s="21">
        <f>D1443*'Déscriptions des trades'!CK1443</f>
        <v>0</v>
      </c>
      <c r="M1443" s="4"/>
    </row>
    <row r="1444" spans="1:13" s="3" customFormat="1" ht="13.2">
      <c r="A1444" s="12">
        <v>1440</v>
      </c>
      <c r="B1444" s="148">
        <f t="shared" si="89"/>
        <v>0</v>
      </c>
      <c r="C1444" s="16"/>
      <c r="D1444" s="17">
        <f t="shared" si="90"/>
        <v>0</v>
      </c>
      <c r="E1444" s="18">
        <f t="shared" si="88"/>
        <v>0</v>
      </c>
      <c r="F1444" s="275"/>
      <c r="G1444" s="21"/>
      <c r="H1444" s="276">
        <f t="shared" si="91"/>
        <v>0</v>
      </c>
      <c r="I1444" s="21">
        <f>D1444*'Déscriptions des trades'!CK1444</f>
        <v>0</v>
      </c>
      <c r="M1444" s="4"/>
    </row>
    <row r="1445" spans="1:13" s="3" customFormat="1" ht="13.2">
      <c r="A1445" s="12">
        <v>1441</v>
      </c>
      <c r="B1445" s="148">
        <f t="shared" si="89"/>
        <v>0</v>
      </c>
      <c r="C1445" s="16"/>
      <c r="D1445" s="17">
        <f t="shared" si="90"/>
        <v>0</v>
      </c>
      <c r="E1445" s="18">
        <f t="shared" si="88"/>
        <v>0</v>
      </c>
      <c r="F1445" s="275"/>
      <c r="G1445" s="21"/>
      <c r="H1445" s="276">
        <f t="shared" si="91"/>
        <v>0</v>
      </c>
      <c r="I1445" s="21">
        <f>D1445*'Déscriptions des trades'!CK1445</f>
        <v>0</v>
      </c>
      <c r="M1445" s="4"/>
    </row>
    <row r="1446" spans="1:13" s="3" customFormat="1" ht="13.2">
      <c r="A1446" s="12">
        <v>1442</v>
      </c>
      <c r="B1446" s="148">
        <f t="shared" si="89"/>
        <v>0</v>
      </c>
      <c r="C1446" s="16"/>
      <c r="D1446" s="17">
        <f t="shared" si="90"/>
        <v>0</v>
      </c>
      <c r="E1446" s="18">
        <f t="shared" si="88"/>
        <v>0</v>
      </c>
      <c r="F1446" s="275"/>
      <c r="G1446" s="21"/>
      <c r="H1446" s="276">
        <f t="shared" si="91"/>
        <v>0</v>
      </c>
      <c r="I1446" s="21">
        <f>D1446*'Déscriptions des trades'!CK1446</f>
        <v>0</v>
      </c>
      <c r="M1446" s="4"/>
    </row>
    <row r="1447" spans="1:13" s="3" customFormat="1" ht="13.2">
      <c r="A1447" s="12">
        <v>1443</v>
      </c>
      <c r="B1447" s="148">
        <f t="shared" si="89"/>
        <v>0</v>
      </c>
      <c r="C1447" s="16"/>
      <c r="D1447" s="17">
        <f t="shared" si="90"/>
        <v>0</v>
      </c>
      <c r="E1447" s="18">
        <f t="shared" si="88"/>
        <v>0</v>
      </c>
      <c r="F1447" s="275"/>
      <c r="G1447" s="21"/>
      <c r="H1447" s="276">
        <f t="shared" si="91"/>
        <v>0</v>
      </c>
      <c r="I1447" s="21">
        <f>D1447*'Déscriptions des trades'!CK1447</f>
        <v>0</v>
      </c>
      <c r="M1447" s="4"/>
    </row>
    <row r="1448" spans="1:13" s="3" customFormat="1" ht="13.2">
      <c r="A1448" s="12">
        <v>1444</v>
      </c>
      <c r="B1448" s="148">
        <f t="shared" si="89"/>
        <v>0</v>
      </c>
      <c r="C1448" s="16"/>
      <c r="D1448" s="17">
        <f t="shared" si="90"/>
        <v>0</v>
      </c>
      <c r="E1448" s="18">
        <f t="shared" si="88"/>
        <v>0</v>
      </c>
      <c r="F1448" s="275"/>
      <c r="G1448" s="21"/>
      <c r="H1448" s="276">
        <f t="shared" si="91"/>
        <v>0</v>
      </c>
      <c r="I1448" s="21">
        <f>D1448*'Déscriptions des trades'!CK1448</f>
        <v>0</v>
      </c>
      <c r="M1448" s="4"/>
    </row>
    <row r="1449" spans="1:13" s="3" customFormat="1" ht="13.2">
      <c r="A1449" s="12">
        <v>1445</v>
      </c>
      <c r="B1449" s="148">
        <f t="shared" si="89"/>
        <v>0</v>
      </c>
      <c r="C1449" s="16"/>
      <c r="D1449" s="17">
        <f t="shared" si="90"/>
        <v>0</v>
      </c>
      <c r="E1449" s="18">
        <f t="shared" si="88"/>
        <v>0</v>
      </c>
      <c r="F1449" s="275"/>
      <c r="G1449" s="21"/>
      <c r="H1449" s="276">
        <f t="shared" si="91"/>
        <v>0</v>
      </c>
      <c r="I1449" s="21">
        <f>D1449*'Déscriptions des trades'!CK1449</f>
        <v>0</v>
      </c>
      <c r="M1449" s="4"/>
    </row>
    <row r="1450" spans="1:13" s="3" customFormat="1" ht="13.2">
      <c r="A1450" s="12">
        <v>1446</v>
      </c>
      <c r="B1450" s="148">
        <f t="shared" si="89"/>
        <v>0</v>
      </c>
      <c r="C1450" s="16"/>
      <c r="D1450" s="17">
        <f t="shared" si="90"/>
        <v>0</v>
      </c>
      <c r="E1450" s="18">
        <f t="shared" si="88"/>
        <v>0</v>
      </c>
      <c r="F1450" s="275"/>
      <c r="G1450" s="21"/>
      <c r="H1450" s="276">
        <f t="shared" si="91"/>
        <v>0</v>
      </c>
      <c r="I1450" s="21">
        <f>D1450*'Déscriptions des trades'!CK1450</f>
        <v>0</v>
      </c>
      <c r="M1450" s="4"/>
    </row>
    <row r="1451" spans="1:13" s="3" customFormat="1" ht="13.2">
      <c r="A1451" s="12">
        <v>1447</v>
      </c>
      <c r="B1451" s="148">
        <f t="shared" si="89"/>
        <v>0</v>
      </c>
      <c r="C1451" s="16"/>
      <c r="D1451" s="17">
        <f t="shared" si="90"/>
        <v>0</v>
      </c>
      <c r="E1451" s="18">
        <f t="shared" si="88"/>
        <v>0</v>
      </c>
      <c r="F1451" s="275"/>
      <c r="G1451" s="21"/>
      <c r="H1451" s="276">
        <f t="shared" si="91"/>
        <v>0</v>
      </c>
      <c r="I1451" s="21">
        <f>D1451*'Déscriptions des trades'!CK1451</f>
        <v>0</v>
      </c>
      <c r="M1451" s="4"/>
    </row>
    <row r="1452" spans="1:13" s="3" customFormat="1" ht="13.2">
      <c r="A1452" s="12">
        <v>1448</v>
      </c>
      <c r="B1452" s="148">
        <f t="shared" si="89"/>
        <v>0</v>
      </c>
      <c r="C1452" s="16"/>
      <c r="D1452" s="17">
        <f t="shared" si="90"/>
        <v>0</v>
      </c>
      <c r="E1452" s="18">
        <f t="shared" si="88"/>
        <v>0</v>
      </c>
      <c r="F1452" s="275"/>
      <c r="G1452" s="21"/>
      <c r="H1452" s="276">
        <f t="shared" si="91"/>
        <v>0</v>
      </c>
      <c r="I1452" s="21">
        <f>D1452*'Déscriptions des trades'!CK1452</f>
        <v>0</v>
      </c>
      <c r="M1452" s="4"/>
    </row>
    <row r="1453" spans="1:13" s="3" customFormat="1" ht="13.2">
      <c r="A1453" s="12">
        <v>1449</v>
      </c>
      <c r="B1453" s="148">
        <f t="shared" si="89"/>
        <v>0</v>
      </c>
      <c r="C1453" s="16"/>
      <c r="D1453" s="17">
        <f t="shared" si="90"/>
        <v>0</v>
      </c>
      <c r="E1453" s="18">
        <f t="shared" si="88"/>
        <v>0</v>
      </c>
      <c r="F1453" s="275"/>
      <c r="G1453" s="21"/>
      <c r="H1453" s="276">
        <f t="shared" si="91"/>
        <v>0</v>
      </c>
      <c r="I1453" s="21">
        <f>D1453*'Déscriptions des trades'!CK1453</f>
        <v>0</v>
      </c>
      <c r="M1453" s="4"/>
    </row>
    <row r="1454" spans="1:13" s="3" customFormat="1" ht="13.2">
      <c r="A1454" s="12">
        <v>1450</v>
      </c>
      <c r="B1454" s="148">
        <f t="shared" si="89"/>
        <v>0</v>
      </c>
      <c r="C1454" s="16"/>
      <c r="D1454" s="17">
        <f t="shared" si="90"/>
        <v>0</v>
      </c>
      <c r="E1454" s="18">
        <f t="shared" si="88"/>
        <v>0</v>
      </c>
      <c r="F1454" s="275"/>
      <c r="G1454" s="21"/>
      <c r="H1454" s="276">
        <f t="shared" si="91"/>
        <v>0</v>
      </c>
      <c r="I1454" s="21">
        <f>D1454*'Déscriptions des trades'!CK1454</f>
        <v>0</v>
      </c>
      <c r="M1454" s="4"/>
    </row>
    <row r="1455" spans="1:13" s="3" customFormat="1" ht="13.2">
      <c r="A1455" s="12">
        <v>1451</v>
      </c>
      <c r="B1455" s="148">
        <f t="shared" si="89"/>
        <v>0</v>
      </c>
      <c r="C1455" s="16"/>
      <c r="D1455" s="17">
        <f t="shared" si="90"/>
        <v>0</v>
      </c>
      <c r="E1455" s="18">
        <f t="shared" si="88"/>
        <v>0</v>
      </c>
      <c r="F1455" s="275"/>
      <c r="G1455" s="21"/>
      <c r="H1455" s="276">
        <f t="shared" si="91"/>
        <v>0</v>
      </c>
      <c r="I1455" s="21">
        <f>D1455*'Déscriptions des trades'!CK1455</f>
        <v>0</v>
      </c>
      <c r="M1455" s="4"/>
    </row>
    <row r="1456" spans="1:13" s="3" customFormat="1" ht="13.2">
      <c r="A1456" s="12">
        <v>1452</v>
      </c>
      <c r="B1456" s="148">
        <f t="shared" si="89"/>
        <v>0</v>
      </c>
      <c r="C1456" s="16"/>
      <c r="D1456" s="17">
        <f t="shared" si="90"/>
        <v>0</v>
      </c>
      <c r="E1456" s="18">
        <f t="shared" si="88"/>
        <v>0</v>
      </c>
      <c r="F1456" s="275"/>
      <c r="G1456" s="21"/>
      <c r="H1456" s="276">
        <f t="shared" si="91"/>
        <v>0</v>
      </c>
      <c r="I1456" s="21">
        <f>D1456*'Déscriptions des trades'!CK1456</f>
        <v>0</v>
      </c>
      <c r="M1456" s="4"/>
    </row>
    <row r="1457" spans="1:13" s="3" customFormat="1" ht="13.2">
      <c r="A1457" s="12">
        <v>1453</v>
      </c>
      <c r="B1457" s="148">
        <f t="shared" si="89"/>
        <v>0</v>
      </c>
      <c r="C1457" s="16"/>
      <c r="D1457" s="17">
        <f t="shared" si="90"/>
        <v>0</v>
      </c>
      <c r="E1457" s="18">
        <f t="shared" si="88"/>
        <v>0</v>
      </c>
      <c r="F1457" s="275"/>
      <c r="G1457" s="21"/>
      <c r="H1457" s="276">
        <f t="shared" si="91"/>
        <v>0</v>
      </c>
      <c r="I1457" s="21">
        <f>D1457*'Déscriptions des trades'!CK1457</f>
        <v>0</v>
      </c>
      <c r="M1457" s="4"/>
    </row>
    <row r="1458" spans="1:13" s="3" customFormat="1" ht="13.2">
      <c r="A1458" s="12">
        <v>1454</v>
      </c>
      <c r="B1458" s="148">
        <f t="shared" si="89"/>
        <v>0</v>
      </c>
      <c r="C1458" s="16"/>
      <c r="D1458" s="17">
        <f t="shared" si="90"/>
        <v>0</v>
      </c>
      <c r="E1458" s="18">
        <f t="shared" si="88"/>
        <v>0</v>
      </c>
      <c r="F1458" s="275"/>
      <c r="G1458" s="21"/>
      <c r="H1458" s="276">
        <f t="shared" si="91"/>
        <v>0</v>
      </c>
      <c r="I1458" s="21">
        <f>D1458*'Déscriptions des trades'!CK1458</f>
        <v>0</v>
      </c>
      <c r="M1458" s="4"/>
    </row>
    <row r="1459" spans="1:13" s="3" customFormat="1" ht="13.2">
      <c r="A1459" s="12">
        <v>1455</v>
      </c>
      <c r="B1459" s="148">
        <f t="shared" si="89"/>
        <v>0</v>
      </c>
      <c r="C1459" s="16"/>
      <c r="D1459" s="17">
        <f t="shared" si="90"/>
        <v>0</v>
      </c>
      <c r="E1459" s="18">
        <f t="shared" si="88"/>
        <v>0</v>
      </c>
      <c r="F1459" s="275"/>
      <c r="G1459" s="21"/>
      <c r="H1459" s="276">
        <f t="shared" si="91"/>
        <v>0</v>
      </c>
      <c r="I1459" s="21">
        <f>D1459*'Déscriptions des trades'!CK1459</f>
        <v>0</v>
      </c>
      <c r="M1459" s="4"/>
    </row>
    <row r="1460" spans="1:13" s="3" customFormat="1" ht="13.2">
      <c r="A1460" s="12">
        <v>1456</v>
      </c>
      <c r="B1460" s="148">
        <f t="shared" si="89"/>
        <v>0</v>
      </c>
      <c r="C1460" s="16"/>
      <c r="D1460" s="17">
        <f t="shared" si="90"/>
        <v>0</v>
      </c>
      <c r="E1460" s="18">
        <f t="shared" si="88"/>
        <v>0</v>
      </c>
      <c r="F1460" s="275"/>
      <c r="G1460" s="21"/>
      <c r="H1460" s="276">
        <f t="shared" si="91"/>
        <v>0</v>
      </c>
      <c r="I1460" s="21">
        <f>D1460*'Déscriptions des trades'!CK1460</f>
        <v>0</v>
      </c>
      <c r="M1460" s="4"/>
    </row>
    <row r="1461" spans="1:13" s="3" customFormat="1" ht="13.2">
      <c r="A1461" s="12">
        <v>1457</v>
      </c>
      <c r="B1461" s="148">
        <f t="shared" si="89"/>
        <v>0</v>
      </c>
      <c r="C1461" s="16"/>
      <c r="D1461" s="17">
        <f t="shared" si="90"/>
        <v>0</v>
      </c>
      <c r="E1461" s="18">
        <f t="shared" si="88"/>
        <v>0</v>
      </c>
      <c r="F1461" s="275"/>
      <c r="G1461" s="21"/>
      <c r="H1461" s="276">
        <f t="shared" si="91"/>
        <v>0</v>
      </c>
      <c r="I1461" s="21">
        <f>D1461*'Déscriptions des trades'!CK1461</f>
        <v>0</v>
      </c>
      <c r="M1461" s="4"/>
    </row>
    <row r="1462" spans="1:13" s="3" customFormat="1" ht="13.2">
      <c r="A1462" s="12">
        <v>1458</v>
      </c>
      <c r="B1462" s="148">
        <f t="shared" si="89"/>
        <v>0</v>
      </c>
      <c r="C1462" s="16"/>
      <c r="D1462" s="17">
        <f t="shared" si="90"/>
        <v>0</v>
      </c>
      <c r="E1462" s="18">
        <f t="shared" si="88"/>
        <v>0</v>
      </c>
      <c r="F1462" s="275"/>
      <c r="G1462" s="21"/>
      <c r="H1462" s="276">
        <f t="shared" si="91"/>
        <v>0</v>
      </c>
      <c r="I1462" s="21">
        <f>D1462*'Déscriptions des trades'!CK1462</f>
        <v>0</v>
      </c>
      <c r="M1462" s="4"/>
    </row>
    <row r="1463" spans="1:13" s="3" customFormat="1" ht="13.2">
      <c r="A1463" s="12">
        <v>1459</v>
      </c>
      <c r="B1463" s="148">
        <f t="shared" si="89"/>
        <v>0</v>
      </c>
      <c r="C1463" s="16"/>
      <c r="D1463" s="17">
        <f t="shared" si="90"/>
        <v>0</v>
      </c>
      <c r="E1463" s="18">
        <f t="shared" si="88"/>
        <v>0</v>
      </c>
      <c r="F1463" s="275"/>
      <c r="G1463" s="21"/>
      <c r="H1463" s="276">
        <f t="shared" si="91"/>
        <v>0</v>
      </c>
      <c r="I1463" s="21">
        <f>D1463*'Déscriptions des trades'!CK1463</f>
        <v>0</v>
      </c>
      <c r="M1463" s="4"/>
    </row>
    <row r="1464" spans="1:13" s="3" customFormat="1" ht="13.2">
      <c r="A1464" s="12">
        <v>1460</v>
      </c>
      <c r="B1464" s="148">
        <f t="shared" si="89"/>
        <v>0</v>
      </c>
      <c r="C1464" s="16"/>
      <c r="D1464" s="17">
        <f t="shared" si="90"/>
        <v>0</v>
      </c>
      <c r="E1464" s="18">
        <f t="shared" si="88"/>
        <v>0</v>
      </c>
      <c r="F1464" s="275"/>
      <c r="G1464" s="21"/>
      <c r="H1464" s="276">
        <f t="shared" si="91"/>
        <v>0</v>
      </c>
      <c r="I1464" s="21">
        <f>D1464*'Déscriptions des trades'!CK1464</f>
        <v>0</v>
      </c>
      <c r="M1464" s="4"/>
    </row>
    <row r="1465" spans="1:13" s="3" customFormat="1" ht="13.2">
      <c r="A1465" s="12">
        <v>1461</v>
      </c>
      <c r="B1465" s="148">
        <f t="shared" si="89"/>
        <v>0</v>
      </c>
      <c r="C1465" s="16"/>
      <c r="D1465" s="17">
        <f t="shared" si="90"/>
        <v>0</v>
      </c>
      <c r="E1465" s="18">
        <f t="shared" si="88"/>
        <v>0</v>
      </c>
      <c r="F1465" s="275"/>
      <c r="G1465" s="21"/>
      <c r="H1465" s="276">
        <f t="shared" si="91"/>
        <v>0</v>
      </c>
      <c r="I1465" s="21">
        <f>D1465*'Déscriptions des trades'!CK1465</f>
        <v>0</v>
      </c>
      <c r="M1465" s="4"/>
    </row>
    <row r="1466" spans="1:13" s="3" customFormat="1" ht="13.2">
      <c r="A1466" s="12">
        <v>1462</v>
      </c>
      <c r="B1466" s="148">
        <f t="shared" si="89"/>
        <v>0</v>
      </c>
      <c r="C1466" s="16"/>
      <c r="D1466" s="17">
        <f t="shared" si="90"/>
        <v>0</v>
      </c>
      <c r="E1466" s="18">
        <f t="shared" si="88"/>
        <v>0</v>
      </c>
      <c r="F1466" s="275"/>
      <c r="G1466" s="21"/>
      <c r="H1466" s="276">
        <f t="shared" si="91"/>
        <v>0</v>
      </c>
      <c r="I1466" s="21">
        <f>D1466*'Déscriptions des trades'!CK1466</f>
        <v>0</v>
      </c>
      <c r="M1466" s="4"/>
    </row>
    <row r="1467" spans="1:13" s="3" customFormat="1" ht="13.2">
      <c r="A1467" s="12">
        <v>1463</v>
      </c>
      <c r="B1467" s="148">
        <f t="shared" si="89"/>
        <v>0</v>
      </c>
      <c r="C1467" s="16"/>
      <c r="D1467" s="17">
        <f t="shared" si="90"/>
        <v>0</v>
      </c>
      <c r="E1467" s="18">
        <f t="shared" si="88"/>
        <v>0</v>
      </c>
      <c r="F1467" s="275"/>
      <c r="G1467" s="21"/>
      <c r="H1467" s="276">
        <f t="shared" si="91"/>
        <v>0</v>
      </c>
      <c r="I1467" s="21">
        <f>D1467*'Déscriptions des trades'!CK1467</f>
        <v>0</v>
      </c>
      <c r="M1467" s="4"/>
    </row>
    <row r="1468" spans="1:13" s="3" customFormat="1" ht="13.2">
      <c r="A1468" s="12">
        <v>1464</v>
      </c>
      <c r="B1468" s="148">
        <f t="shared" si="89"/>
        <v>0</v>
      </c>
      <c r="C1468" s="16"/>
      <c r="D1468" s="17">
        <f t="shared" si="90"/>
        <v>0</v>
      </c>
      <c r="E1468" s="18">
        <f t="shared" si="88"/>
        <v>0</v>
      </c>
      <c r="F1468" s="275"/>
      <c r="G1468" s="21"/>
      <c r="H1468" s="276">
        <f t="shared" si="91"/>
        <v>0</v>
      </c>
      <c r="I1468" s="21">
        <f>D1468*'Déscriptions des trades'!CK1468</f>
        <v>0</v>
      </c>
      <c r="M1468" s="4"/>
    </row>
    <row r="1469" spans="1:13" s="3" customFormat="1" ht="13.2">
      <c r="A1469" s="12">
        <v>1465</v>
      </c>
      <c r="B1469" s="148">
        <f t="shared" si="89"/>
        <v>0</v>
      </c>
      <c r="C1469" s="16"/>
      <c r="D1469" s="17">
        <f t="shared" si="90"/>
        <v>0</v>
      </c>
      <c r="E1469" s="18">
        <f t="shared" si="88"/>
        <v>0</v>
      </c>
      <c r="F1469" s="275"/>
      <c r="G1469" s="21"/>
      <c r="H1469" s="276">
        <f t="shared" si="91"/>
        <v>0</v>
      </c>
      <c r="I1469" s="21">
        <f>D1469*'Déscriptions des trades'!CK1469</f>
        <v>0</v>
      </c>
      <c r="M1469" s="4"/>
    </row>
    <row r="1470" spans="1:13" s="3" customFormat="1" ht="13.2">
      <c r="A1470" s="12">
        <v>1466</v>
      </c>
      <c r="B1470" s="148">
        <f t="shared" si="89"/>
        <v>0</v>
      </c>
      <c r="C1470" s="16"/>
      <c r="D1470" s="17">
        <f t="shared" si="90"/>
        <v>0</v>
      </c>
      <c r="E1470" s="18">
        <f t="shared" si="88"/>
        <v>0</v>
      </c>
      <c r="F1470" s="275"/>
      <c r="G1470" s="21"/>
      <c r="H1470" s="276">
        <f t="shared" si="91"/>
        <v>0</v>
      </c>
      <c r="I1470" s="21">
        <f>D1470*'Déscriptions des trades'!CK1470</f>
        <v>0</v>
      </c>
      <c r="M1470" s="4"/>
    </row>
    <row r="1471" spans="1:13" s="3" customFormat="1" ht="13.2">
      <c r="A1471" s="12">
        <v>1467</v>
      </c>
      <c r="B1471" s="148">
        <f t="shared" si="89"/>
        <v>0</v>
      </c>
      <c r="C1471" s="16"/>
      <c r="D1471" s="17">
        <f t="shared" si="90"/>
        <v>0</v>
      </c>
      <c r="E1471" s="18">
        <f t="shared" si="88"/>
        <v>0</v>
      </c>
      <c r="F1471" s="275"/>
      <c r="G1471" s="21"/>
      <c r="H1471" s="276">
        <f t="shared" si="91"/>
        <v>0</v>
      </c>
      <c r="I1471" s="21">
        <f>D1471*'Déscriptions des trades'!CK1471</f>
        <v>0</v>
      </c>
      <c r="M1471" s="4"/>
    </row>
    <row r="1472" spans="1:13" s="3" customFormat="1" ht="13.2">
      <c r="A1472" s="12">
        <v>1468</v>
      </c>
      <c r="B1472" s="148">
        <f t="shared" si="89"/>
        <v>0</v>
      </c>
      <c r="C1472" s="16"/>
      <c r="D1472" s="17">
        <f t="shared" si="90"/>
        <v>0</v>
      </c>
      <c r="E1472" s="18">
        <f t="shared" si="88"/>
        <v>0</v>
      </c>
      <c r="F1472" s="275"/>
      <c r="G1472" s="21"/>
      <c r="H1472" s="276">
        <f t="shared" si="91"/>
        <v>0</v>
      </c>
      <c r="I1472" s="21">
        <f>D1472*'Déscriptions des trades'!CK1472</f>
        <v>0</v>
      </c>
      <c r="M1472" s="4"/>
    </row>
    <row r="1473" spans="1:13" s="3" customFormat="1" ht="13.2">
      <c r="A1473" s="12">
        <v>1469</v>
      </c>
      <c r="B1473" s="148">
        <f t="shared" si="89"/>
        <v>0</v>
      </c>
      <c r="C1473" s="16"/>
      <c r="D1473" s="17">
        <f t="shared" si="90"/>
        <v>0</v>
      </c>
      <c r="E1473" s="18">
        <f t="shared" si="88"/>
        <v>0</v>
      </c>
      <c r="F1473" s="275"/>
      <c r="G1473" s="21"/>
      <c r="H1473" s="276">
        <f t="shared" si="91"/>
        <v>0</v>
      </c>
      <c r="I1473" s="21">
        <f>D1473*'Déscriptions des trades'!CK1473</f>
        <v>0</v>
      </c>
      <c r="M1473" s="4"/>
    </row>
    <row r="1474" spans="1:13" s="3" customFormat="1" ht="13.2">
      <c r="A1474" s="12">
        <v>1470</v>
      </c>
      <c r="B1474" s="148">
        <f t="shared" si="89"/>
        <v>0</v>
      </c>
      <c r="C1474" s="16"/>
      <c r="D1474" s="17">
        <f t="shared" si="90"/>
        <v>0</v>
      </c>
      <c r="E1474" s="18">
        <f t="shared" si="88"/>
        <v>0</v>
      </c>
      <c r="F1474" s="275"/>
      <c r="G1474" s="21"/>
      <c r="H1474" s="276">
        <f t="shared" si="91"/>
        <v>0</v>
      </c>
      <c r="I1474" s="21">
        <f>D1474*'Déscriptions des trades'!CK1474</f>
        <v>0</v>
      </c>
      <c r="M1474" s="4"/>
    </row>
    <row r="1475" spans="1:13" s="3" customFormat="1" ht="13.2">
      <c r="A1475" s="12">
        <v>1471</v>
      </c>
      <c r="B1475" s="148">
        <f t="shared" si="89"/>
        <v>0</v>
      </c>
      <c r="C1475" s="16"/>
      <c r="D1475" s="17">
        <f t="shared" si="90"/>
        <v>0</v>
      </c>
      <c r="E1475" s="18">
        <f t="shared" si="88"/>
        <v>0</v>
      </c>
      <c r="F1475" s="275"/>
      <c r="G1475" s="21"/>
      <c r="H1475" s="276">
        <f t="shared" si="91"/>
        <v>0</v>
      </c>
      <c r="I1475" s="21">
        <f>D1475*'Déscriptions des trades'!CK1475</f>
        <v>0</v>
      </c>
      <c r="M1475" s="4"/>
    </row>
    <row r="1476" spans="1:13" s="3" customFormat="1" ht="13.2">
      <c r="A1476" s="12">
        <v>1472</v>
      </c>
      <c r="B1476" s="148">
        <f t="shared" si="89"/>
        <v>0</v>
      </c>
      <c r="C1476" s="16"/>
      <c r="D1476" s="17">
        <f t="shared" si="90"/>
        <v>0</v>
      </c>
      <c r="E1476" s="18">
        <f t="shared" si="88"/>
        <v>0</v>
      </c>
      <c r="F1476" s="275"/>
      <c r="G1476" s="21"/>
      <c r="H1476" s="276">
        <f t="shared" si="91"/>
        <v>0</v>
      </c>
      <c r="I1476" s="21">
        <f>D1476*'Déscriptions des trades'!CK1476</f>
        <v>0</v>
      </c>
      <c r="M1476" s="4"/>
    </row>
    <row r="1477" spans="1:13" s="3" customFormat="1" ht="13.2">
      <c r="A1477" s="12">
        <v>1473</v>
      </c>
      <c r="B1477" s="148">
        <f t="shared" si="89"/>
        <v>0</v>
      </c>
      <c r="C1477" s="16"/>
      <c r="D1477" s="17">
        <f t="shared" si="90"/>
        <v>0</v>
      </c>
      <c r="E1477" s="18">
        <f t="shared" ref="E1477:E1540" si="92">B1477*D1477</f>
        <v>0</v>
      </c>
      <c r="F1477" s="275"/>
      <c r="G1477" s="21"/>
      <c r="H1477" s="276">
        <f t="shared" si="91"/>
        <v>0</v>
      </c>
      <c r="I1477" s="21">
        <f>D1477*'Déscriptions des trades'!CK1477</f>
        <v>0</v>
      </c>
      <c r="M1477" s="4"/>
    </row>
    <row r="1478" spans="1:13" s="3" customFormat="1" ht="13.2">
      <c r="A1478" s="12">
        <v>1474</v>
      </c>
      <c r="B1478" s="148">
        <f t="shared" ref="B1478:B1541" si="93">E1477+B1477</f>
        <v>0</v>
      </c>
      <c r="C1478" s="16"/>
      <c r="D1478" s="17">
        <f t="shared" ref="D1478:D1541" si="94">D1477</f>
        <v>0</v>
      </c>
      <c r="E1478" s="18">
        <f t="shared" si="92"/>
        <v>0</v>
      </c>
      <c r="F1478" s="275"/>
      <c r="G1478" s="21"/>
      <c r="H1478" s="276">
        <f t="shared" ref="H1478:H1541" si="95">H1477</f>
        <v>0</v>
      </c>
      <c r="I1478" s="21">
        <f>D1478*'Déscriptions des trades'!CK1478</f>
        <v>0</v>
      </c>
      <c r="M1478" s="4"/>
    </row>
    <row r="1479" spans="1:13" s="3" customFormat="1" ht="13.2">
      <c r="A1479" s="12">
        <v>1475</v>
      </c>
      <c r="B1479" s="148">
        <f t="shared" si="93"/>
        <v>0</v>
      </c>
      <c r="C1479" s="16"/>
      <c r="D1479" s="17">
        <f t="shared" si="94"/>
        <v>0</v>
      </c>
      <c r="E1479" s="18">
        <f t="shared" si="92"/>
        <v>0</v>
      </c>
      <c r="F1479" s="275"/>
      <c r="G1479" s="21"/>
      <c r="H1479" s="276">
        <f t="shared" si="95"/>
        <v>0</v>
      </c>
      <c r="I1479" s="21">
        <f>D1479*'Déscriptions des trades'!CK1479</f>
        <v>0</v>
      </c>
      <c r="M1479" s="4"/>
    </row>
    <row r="1480" spans="1:13" s="3" customFormat="1" ht="13.2">
      <c r="A1480" s="12">
        <v>1476</v>
      </c>
      <c r="B1480" s="148">
        <f t="shared" si="93"/>
        <v>0</v>
      </c>
      <c r="C1480" s="16"/>
      <c r="D1480" s="17">
        <f t="shared" si="94"/>
        <v>0</v>
      </c>
      <c r="E1480" s="18">
        <f t="shared" si="92"/>
        <v>0</v>
      </c>
      <c r="F1480" s="275"/>
      <c r="G1480" s="21"/>
      <c r="H1480" s="276">
        <f t="shared" si="95"/>
        <v>0</v>
      </c>
      <c r="I1480" s="21">
        <f>D1480*'Déscriptions des trades'!CK1480</f>
        <v>0</v>
      </c>
      <c r="M1480" s="4"/>
    </row>
    <row r="1481" spans="1:13" s="3" customFormat="1" ht="13.2">
      <c r="A1481" s="12">
        <v>1477</v>
      </c>
      <c r="B1481" s="148">
        <f t="shared" si="93"/>
        <v>0</v>
      </c>
      <c r="C1481" s="16"/>
      <c r="D1481" s="17">
        <f t="shared" si="94"/>
        <v>0</v>
      </c>
      <c r="E1481" s="18">
        <f t="shared" si="92"/>
        <v>0</v>
      </c>
      <c r="F1481" s="275"/>
      <c r="G1481" s="21"/>
      <c r="H1481" s="276">
        <f t="shared" si="95"/>
        <v>0</v>
      </c>
      <c r="I1481" s="21">
        <f>D1481*'Déscriptions des trades'!CK1481</f>
        <v>0</v>
      </c>
      <c r="M1481" s="4"/>
    </row>
    <row r="1482" spans="1:13" s="3" customFormat="1" ht="13.2">
      <c r="A1482" s="12">
        <v>1478</v>
      </c>
      <c r="B1482" s="148">
        <f t="shared" si="93"/>
        <v>0</v>
      </c>
      <c r="C1482" s="16"/>
      <c r="D1482" s="17">
        <f t="shared" si="94"/>
        <v>0</v>
      </c>
      <c r="E1482" s="18">
        <f t="shared" si="92"/>
        <v>0</v>
      </c>
      <c r="F1482" s="275"/>
      <c r="G1482" s="21"/>
      <c r="H1482" s="276">
        <f t="shared" si="95"/>
        <v>0</v>
      </c>
      <c r="I1482" s="21">
        <f>D1482*'Déscriptions des trades'!CK1482</f>
        <v>0</v>
      </c>
      <c r="M1482" s="4"/>
    </row>
    <row r="1483" spans="1:13" s="3" customFormat="1" ht="13.2">
      <c r="A1483" s="12">
        <v>1479</v>
      </c>
      <c r="B1483" s="148">
        <f t="shared" si="93"/>
        <v>0</v>
      </c>
      <c r="C1483" s="16"/>
      <c r="D1483" s="17">
        <f t="shared" si="94"/>
        <v>0</v>
      </c>
      <c r="E1483" s="18">
        <f t="shared" si="92"/>
        <v>0</v>
      </c>
      <c r="F1483" s="275"/>
      <c r="G1483" s="21"/>
      <c r="H1483" s="276">
        <f t="shared" si="95"/>
        <v>0</v>
      </c>
      <c r="I1483" s="21">
        <f>D1483*'Déscriptions des trades'!CK1483</f>
        <v>0</v>
      </c>
      <c r="M1483" s="4"/>
    </row>
    <row r="1484" spans="1:13" s="3" customFormat="1" ht="13.2">
      <c r="A1484" s="12">
        <v>1480</v>
      </c>
      <c r="B1484" s="148">
        <f t="shared" si="93"/>
        <v>0</v>
      </c>
      <c r="C1484" s="16"/>
      <c r="D1484" s="17">
        <f t="shared" si="94"/>
        <v>0</v>
      </c>
      <c r="E1484" s="18">
        <f t="shared" si="92"/>
        <v>0</v>
      </c>
      <c r="F1484" s="275"/>
      <c r="G1484" s="21"/>
      <c r="H1484" s="276">
        <f t="shared" si="95"/>
        <v>0</v>
      </c>
      <c r="I1484" s="21">
        <f>D1484*'Déscriptions des trades'!CK1484</f>
        <v>0</v>
      </c>
      <c r="M1484" s="4"/>
    </row>
    <row r="1485" spans="1:13" s="3" customFormat="1" ht="13.2">
      <c r="A1485" s="12">
        <v>1481</v>
      </c>
      <c r="B1485" s="148">
        <f t="shared" si="93"/>
        <v>0</v>
      </c>
      <c r="C1485" s="16"/>
      <c r="D1485" s="17">
        <f t="shared" si="94"/>
        <v>0</v>
      </c>
      <c r="E1485" s="18">
        <f t="shared" si="92"/>
        <v>0</v>
      </c>
      <c r="F1485" s="275"/>
      <c r="G1485" s="21"/>
      <c r="H1485" s="276">
        <f t="shared" si="95"/>
        <v>0</v>
      </c>
      <c r="I1485" s="21">
        <f>D1485*'Déscriptions des trades'!CK1485</f>
        <v>0</v>
      </c>
      <c r="M1485" s="4"/>
    </row>
    <row r="1486" spans="1:13" s="3" customFormat="1" ht="13.2">
      <c r="A1486" s="12">
        <v>1482</v>
      </c>
      <c r="B1486" s="148">
        <f t="shared" si="93"/>
        <v>0</v>
      </c>
      <c r="C1486" s="16"/>
      <c r="D1486" s="17">
        <f t="shared" si="94"/>
        <v>0</v>
      </c>
      <c r="E1486" s="18">
        <f t="shared" si="92"/>
        <v>0</v>
      </c>
      <c r="F1486" s="275"/>
      <c r="G1486" s="21"/>
      <c r="H1486" s="276">
        <f t="shared" si="95"/>
        <v>0</v>
      </c>
      <c r="I1486" s="21">
        <f>D1486*'Déscriptions des trades'!CK1486</f>
        <v>0</v>
      </c>
      <c r="M1486" s="4"/>
    </row>
    <row r="1487" spans="1:13" s="3" customFormat="1" ht="13.2">
      <c r="A1487" s="12">
        <v>1483</v>
      </c>
      <c r="B1487" s="148">
        <f t="shared" si="93"/>
        <v>0</v>
      </c>
      <c r="C1487" s="16"/>
      <c r="D1487" s="17">
        <f t="shared" si="94"/>
        <v>0</v>
      </c>
      <c r="E1487" s="18">
        <f t="shared" si="92"/>
        <v>0</v>
      </c>
      <c r="F1487" s="275"/>
      <c r="G1487" s="21"/>
      <c r="H1487" s="276">
        <f t="shared" si="95"/>
        <v>0</v>
      </c>
      <c r="I1487" s="21">
        <f>D1487*'Déscriptions des trades'!CK1487</f>
        <v>0</v>
      </c>
      <c r="M1487" s="4"/>
    </row>
    <row r="1488" spans="1:13" s="3" customFormat="1" ht="13.2">
      <c r="A1488" s="12">
        <v>1484</v>
      </c>
      <c r="B1488" s="148">
        <f t="shared" si="93"/>
        <v>0</v>
      </c>
      <c r="C1488" s="16"/>
      <c r="D1488" s="17">
        <f t="shared" si="94"/>
        <v>0</v>
      </c>
      <c r="E1488" s="18">
        <f t="shared" si="92"/>
        <v>0</v>
      </c>
      <c r="F1488" s="275"/>
      <c r="G1488" s="21"/>
      <c r="H1488" s="276">
        <f t="shared" si="95"/>
        <v>0</v>
      </c>
      <c r="I1488" s="21">
        <f>D1488*'Déscriptions des trades'!CK1488</f>
        <v>0</v>
      </c>
      <c r="M1488" s="4"/>
    </row>
    <row r="1489" spans="1:13" s="3" customFormat="1" ht="13.2">
      <c r="A1489" s="12">
        <v>1485</v>
      </c>
      <c r="B1489" s="148">
        <f t="shared" si="93"/>
        <v>0</v>
      </c>
      <c r="C1489" s="16"/>
      <c r="D1489" s="17">
        <f t="shared" si="94"/>
        <v>0</v>
      </c>
      <c r="E1489" s="18">
        <f t="shared" si="92"/>
        <v>0</v>
      </c>
      <c r="F1489" s="275"/>
      <c r="G1489" s="21"/>
      <c r="H1489" s="276">
        <f t="shared" si="95"/>
        <v>0</v>
      </c>
      <c r="I1489" s="21">
        <f>D1489*'Déscriptions des trades'!CK1489</f>
        <v>0</v>
      </c>
      <c r="M1489" s="4"/>
    </row>
    <row r="1490" spans="1:13" s="3" customFormat="1" ht="13.2">
      <c r="A1490" s="12">
        <v>1486</v>
      </c>
      <c r="B1490" s="148">
        <f t="shared" si="93"/>
        <v>0</v>
      </c>
      <c r="C1490" s="16"/>
      <c r="D1490" s="17">
        <f t="shared" si="94"/>
        <v>0</v>
      </c>
      <c r="E1490" s="18">
        <f t="shared" si="92"/>
        <v>0</v>
      </c>
      <c r="F1490" s="275"/>
      <c r="G1490" s="21"/>
      <c r="H1490" s="276">
        <f t="shared" si="95"/>
        <v>0</v>
      </c>
      <c r="I1490" s="21">
        <f>D1490*'Déscriptions des trades'!CK1490</f>
        <v>0</v>
      </c>
      <c r="M1490" s="4"/>
    </row>
    <row r="1491" spans="1:13" s="3" customFormat="1" ht="13.2">
      <c r="A1491" s="12">
        <v>1487</v>
      </c>
      <c r="B1491" s="148">
        <f t="shared" si="93"/>
        <v>0</v>
      </c>
      <c r="C1491" s="16"/>
      <c r="D1491" s="17">
        <f t="shared" si="94"/>
        <v>0</v>
      </c>
      <c r="E1491" s="18">
        <f t="shared" si="92"/>
        <v>0</v>
      </c>
      <c r="F1491" s="275"/>
      <c r="G1491" s="21"/>
      <c r="H1491" s="276">
        <f t="shared" si="95"/>
        <v>0</v>
      </c>
      <c r="I1491" s="21">
        <f>D1491*'Déscriptions des trades'!CK1491</f>
        <v>0</v>
      </c>
      <c r="M1491" s="4"/>
    </row>
    <row r="1492" spans="1:13" s="3" customFormat="1" ht="13.2">
      <c r="A1492" s="12">
        <v>1488</v>
      </c>
      <c r="B1492" s="148">
        <f t="shared" si="93"/>
        <v>0</v>
      </c>
      <c r="C1492" s="16"/>
      <c r="D1492" s="17">
        <f t="shared" si="94"/>
        <v>0</v>
      </c>
      <c r="E1492" s="18">
        <f t="shared" si="92"/>
        <v>0</v>
      </c>
      <c r="F1492" s="275"/>
      <c r="G1492" s="21"/>
      <c r="H1492" s="276">
        <f t="shared" si="95"/>
        <v>0</v>
      </c>
      <c r="I1492" s="21">
        <f>D1492*'Déscriptions des trades'!CK1492</f>
        <v>0</v>
      </c>
      <c r="M1492" s="4"/>
    </row>
    <row r="1493" spans="1:13" s="3" customFormat="1" ht="13.2">
      <c r="A1493" s="12">
        <v>1489</v>
      </c>
      <c r="B1493" s="148">
        <f t="shared" si="93"/>
        <v>0</v>
      </c>
      <c r="C1493" s="16"/>
      <c r="D1493" s="17">
        <f t="shared" si="94"/>
        <v>0</v>
      </c>
      <c r="E1493" s="18">
        <f t="shared" si="92"/>
        <v>0</v>
      </c>
      <c r="F1493" s="275"/>
      <c r="G1493" s="21"/>
      <c r="H1493" s="276">
        <f t="shared" si="95"/>
        <v>0</v>
      </c>
      <c r="I1493" s="21">
        <f>D1493*'Déscriptions des trades'!CK1493</f>
        <v>0</v>
      </c>
      <c r="M1493" s="4"/>
    </row>
    <row r="1494" spans="1:13" s="3" customFormat="1" ht="13.2">
      <c r="A1494" s="12">
        <v>1490</v>
      </c>
      <c r="B1494" s="148">
        <f t="shared" si="93"/>
        <v>0</v>
      </c>
      <c r="C1494" s="16"/>
      <c r="D1494" s="17">
        <f t="shared" si="94"/>
        <v>0</v>
      </c>
      <c r="E1494" s="18">
        <f t="shared" si="92"/>
        <v>0</v>
      </c>
      <c r="F1494" s="275"/>
      <c r="G1494" s="21"/>
      <c r="H1494" s="276">
        <f t="shared" si="95"/>
        <v>0</v>
      </c>
      <c r="I1494" s="21">
        <f>D1494*'Déscriptions des trades'!CK1494</f>
        <v>0</v>
      </c>
      <c r="M1494" s="4"/>
    </row>
    <row r="1495" spans="1:13" s="3" customFormat="1" ht="13.2">
      <c r="A1495" s="12">
        <v>1491</v>
      </c>
      <c r="B1495" s="148">
        <f t="shared" si="93"/>
        <v>0</v>
      </c>
      <c r="C1495" s="16"/>
      <c r="D1495" s="17">
        <f t="shared" si="94"/>
        <v>0</v>
      </c>
      <c r="E1495" s="18">
        <f t="shared" si="92"/>
        <v>0</v>
      </c>
      <c r="F1495" s="275"/>
      <c r="G1495" s="21"/>
      <c r="H1495" s="276">
        <f t="shared" si="95"/>
        <v>0</v>
      </c>
      <c r="I1495" s="21">
        <f>D1495*'Déscriptions des trades'!CK1495</f>
        <v>0</v>
      </c>
      <c r="M1495" s="4"/>
    </row>
    <row r="1496" spans="1:13" s="3" customFormat="1" ht="13.2">
      <c r="A1496" s="12">
        <v>1492</v>
      </c>
      <c r="B1496" s="148">
        <f t="shared" si="93"/>
        <v>0</v>
      </c>
      <c r="C1496" s="16"/>
      <c r="D1496" s="17">
        <f t="shared" si="94"/>
        <v>0</v>
      </c>
      <c r="E1496" s="18">
        <f t="shared" si="92"/>
        <v>0</v>
      </c>
      <c r="F1496" s="275"/>
      <c r="G1496" s="21"/>
      <c r="H1496" s="276">
        <f t="shared" si="95"/>
        <v>0</v>
      </c>
      <c r="I1496" s="21">
        <f>D1496*'Déscriptions des trades'!CK1496</f>
        <v>0</v>
      </c>
      <c r="M1496" s="4"/>
    </row>
    <row r="1497" spans="1:13" s="3" customFormat="1" ht="13.2">
      <c r="A1497" s="12">
        <v>1493</v>
      </c>
      <c r="B1497" s="148">
        <f t="shared" si="93"/>
        <v>0</v>
      </c>
      <c r="C1497" s="16"/>
      <c r="D1497" s="17">
        <f t="shared" si="94"/>
        <v>0</v>
      </c>
      <c r="E1497" s="18">
        <f t="shared" si="92"/>
        <v>0</v>
      </c>
      <c r="F1497" s="275"/>
      <c r="G1497" s="21"/>
      <c r="H1497" s="276">
        <f t="shared" si="95"/>
        <v>0</v>
      </c>
      <c r="I1497" s="21">
        <f>D1497*'Déscriptions des trades'!CK1497</f>
        <v>0</v>
      </c>
      <c r="M1497" s="4"/>
    </row>
    <row r="1498" spans="1:13" s="3" customFormat="1" ht="13.2">
      <c r="A1498" s="12">
        <v>1494</v>
      </c>
      <c r="B1498" s="148">
        <f t="shared" si="93"/>
        <v>0</v>
      </c>
      <c r="C1498" s="16"/>
      <c r="D1498" s="17">
        <f t="shared" si="94"/>
        <v>0</v>
      </c>
      <c r="E1498" s="18">
        <f t="shared" si="92"/>
        <v>0</v>
      </c>
      <c r="F1498" s="275"/>
      <c r="G1498" s="21"/>
      <c r="H1498" s="276">
        <f t="shared" si="95"/>
        <v>0</v>
      </c>
      <c r="I1498" s="21">
        <f>D1498*'Déscriptions des trades'!CK1498</f>
        <v>0</v>
      </c>
      <c r="M1498" s="4"/>
    </row>
    <row r="1499" spans="1:13" s="3" customFormat="1" ht="13.2">
      <c r="A1499" s="12">
        <v>1495</v>
      </c>
      <c r="B1499" s="148">
        <f t="shared" si="93"/>
        <v>0</v>
      </c>
      <c r="C1499" s="16"/>
      <c r="D1499" s="17">
        <f t="shared" si="94"/>
        <v>0</v>
      </c>
      <c r="E1499" s="18">
        <f t="shared" si="92"/>
        <v>0</v>
      </c>
      <c r="F1499" s="275"/>
      <c r="G1499" s="21"/>
      <c r="H1499" s="276">
        <f t="shared" si="95"/>
        <v>0</v>
      </c>
      <c r="I1499" s="21">
        <f>D1499*'Déscriptions des trades'!CK1499</f>
        <v>0</v>
      </c>
      <c r="M1499" s="4"/>
    </row>
    <row r="1500" spans="1:13" s="3" customFormat="1" ht="13.2">
      <c r="A1500" s="12">
        <v>1496</v>
      </c>
      <c r="B1500" s="148">
        <f t="shared" si="93"/>
        <v>0</v>
      </c>
      <c r="C1500" s="16"/>
      <c r="D1500" s="17">
        <f t="shared" si="94"/>
        <v>0</v>
      </c>
      <c r="E1500" s="18">
        <f t="shared" si="92"/>
        <v>0</v>
      </c>
      <c r="F1500" s="275"/>
      <c r="G1500" s="21"/>
      <c r="H1500" s="276">
        <f t="shared" si="95"/>
        <v>0</v>
      </c>
      <c r="I1500" s="21">
        <f>D1500*'Déscriptions des trades'!CK1500</f>
        <v>0</v>
      </c>
      <c r="M1500" s="4"/>
    </row>
    <row r="1501" spans="1:13" s="3" customFormat="1" ht="13.2">
      <c r="A1501" s="12">
        <v>1497</v>
      </c>
      <c r="B1501" s="148">
        <f t="shared" si="93"/>
        <v>0</v>
      </c>
      <c r="C1501" s="16"/>
      <c r="D1501" s="17">
        <f t="shared" si="94"/>
        <v>0</v>
      </c>
      <c r="E1501" s="18">
        <f t="shared" si="92"/>
        <v>0</v>
      </c>
      <c r="F1501" s="275"/>
      <c r="G1501" s="21"/>
      <c r="H1501" s="276">
        <f t="shared" si="95"/>
        <v>0</v>
      </c>
      <c r="I1501" s="21">
        <f>D1501*'Déscriptions des trades'!CK1501</f>
        <v>0</v>
      </c>
      <c r="M1501" s="4"/>
    </row>
    <row r="1502" spans="1:13" s="3" customFormat="1" ht="13.2">
      <c r="A1502" s="12">
        <v>1498</v>
      </c>
      <c r="B1502" s="148">
        <f t="shared" si="93"/>
        <v>0</v>
      </c>
      <c r="C1502" s="16"/>
      <c r="D1502" s="17">
        <f t="shared" si="94"/>
        <v>0</v>
      </c>
      <c r="E1502" s="18">
        <f t="shared" si="92"/>
        <v>0</v>
      </c>
      <c r="F1502" s="275"/>
      <c r="G1502" s="21"/>
      <c r="H1502" s="276">
        <f t="shared" si="95"/>
        <v>0</v>
      </c>
      <c r="I1502" s="21">
        <f>D1502*'Déscriptions des trades'!CK1502</f>
        <v>0</v>
      </c>
      <c r="M1502" s="4"/>
    </row>
    <row r="1503" spans="1:13" s="3" customFormat="1" ht="13.2">
      <c r="A1503" s="12">
        <v>1499</v>
      </c>
      <c r="B1503" s="148">
        <f t="shared" si="93"/>
        <v>0</v>
      </c>
      <c r="C1503" s="16"/>
      <c r="D1503" s="17">
        <f t="shared" si="94"/>
        <v>0</v>
      </c>
      <c r="E1503" s="18">
        <f t="shared" si="92"/>
        <v>0</v>
      </c>
      <c r="F1503" s="275"/>
      <c r="G1503" s="21"/>
      <c r="H1503" s="276">
        <f t="shared" si="95"/>
        <v>0</v>
      </c>
      <c r="I1503" s="21">
        <f>D1503*'Déscriptions des trades'!CK1503</f>
        <v>0</v>
      </c>
      <c r="M1503" s="4"/>
    </row>
    <row r="1504" spans="1:13" s="3" customFormat="1" ht="13.2">
      <c r="A1504" s="12">
        <v>1500</v>
      </c>
      <c r="B1504" s="148">
        <f t="shared" si="93"/>
        <v>0</v>
      </c>
      <c r="C1504" s="16"/>
      <c r="D1504" s="17">
        <f t="shared" si="94"/>
        <v>0</v>
      </c>
      <c r="E1504" s="18">
        <f t="shared" si="92"/>
        <v>0</v>
      </c>
      <c r="F1504" s="275"/>
      <c r="G1504" s="21"/>
      <c r="H1504" s="276">
        <f t="shared" si="95"/>
        <v>0</v>
      </c>
      <c r="I1504" s="21">
        <f>D1504*'Déscriptions des trades'!CK1504</f>
        <v>0</v>
      </c>
      <c r="M1504" s="4"/>
    </row>
    <row r="1505" spans="1:13" s="3" customFormat="1" ht="13.2">
      <c r="A1505" s="12">
        <v>1501</v>
      </c>
      <c r="B1505" s="148">
        <f t="shared" si="93"/>
        <v>0</v>
      </c>
      <c r="C1505" s="16"/>
      <c r="D1505" s="17">
        <f t="shared" si="94"/>
        <v>0</v>
      </c>
      <c r="E1505" s="18">
        <f t="shared" si="92"/>
        <v>0</v>
      </c>
      <c r="F1505" s="275"/>
      <c r="G1505" s="21"/>
      <c r="H1505" s="276">
        <f t="shared" si="95"/>
        <v>0</v>
      </c>
      <c r="I1505" s="21">
        <f>D1505*'Déscriptions des trades'!CK1505</f>
        <v>0</v>
      </c>
      <c r="M1505" s="4"/>
    </row>
    <row r="1506" spans="1:13" s="3" customFormat="1" ht="13.2">
      <c r="A1506" s="12">
        <v>1502</v>
      </c>
      <c r="B1506" s="148">
        <f t="shared" si="93"/>
        <v>0</v>
      </c>
      <c r="C1506" s="16"/>
      <c r="D1506" s="17">
        <f t="shared" si="94"/>
        <v>0</v>
      </c>
      <c r="E1506" s="18">
        <f t="shared" si="92"/>
        <v>0</v>
      </c>
      <c r="F1506" s="275"/>
      <c r="G1506" s="21"/>
      <c r="H1506" s="276">
        <f t="shared" si="95"/>
        <v>0</v>
      </c>
      <c r="I1506" s="21">
        <f>D1506*'Déscriptions des trades'!CK1506</f>
        <v>0</v>
      </c>
      <c r="M1506" s="4"/>
    </row>
    <row r="1507" spans="1:13" s="3" customFormat="1" ht="13.2">
      <c r="A1507" s="12">
        <v>1503</v>
      </c>
      <c r="B1507" s="148">
        <f t="shared" si="93"/>
        <v>0</v>
      </c>
      <c r="C1507" s="16"/>
      <c r="D1507" s="17">
        <f t="shared" si="94"/>
        <v>0</v>
      </c>
      <c r="E1507" s="18">
        <f t="shared" si="92"/>
        <v>0</v>
      </c>
      <c r="F1507" s="275"/>
      <c r="G1507" s="21"/>
      <c r="H1507" s="276">
        <f t="shared" si="95"/>
        <v>0</v>
      </c>
      <c r="I1507" s="21">
        <f>D1507*'Déscriptions des trades'!CK1507</f>
        <v>0</v>
      </c>
      <c r="M1507" s="4"/>
    </row>
    <row r="1508" spans="1:13" s="3" customFormat="1" ht="13.2">
      <c r="A1508" s="12">
        <v>1504</v>
      </c>
      <c r="B1508" s="148">
        <f t="shared" si="93"/>
        <v>0</v>
      </c>
      <c r="C1508" s="16"/>
      <c r="D1508" s="17">
        <f t="shared" si="94"/>
        <v>0</v>
      </c>
      <c r="E1508" s="18">
        <f t="shared" si="92"/>
        <v>0</v>
      </c>
      <c r="F1508" s="275"/>
      <c r="G1508" s="21"/>
      <c r="H1508" s="276">
        <f t="shared" si="95"/>
        <v>0</v>
      </c>
      <c r="I1508" s="21">
        <f>D1508*'Déscriptions des trades'!CK1508</f>
        <v>0</v>
      </c>
      <c r="M1508" s="4"/>
    </row>
    <row r="1509" spans="1:13" s="3" customFormat="1" ht="13.2">
      <c r="A1509" s="12">
        <v>1505</v>
      </c>
      <c r="B1509" s="148">
        <f t="shared" si="93"/>
        <v>0</v>
      </c>
      <c r="C1509" s="16"/>
      <c r="D1509" s="17">
        <f t="shared" si="94"/>
        <v>0</v>
      </c>
      <c r="E1509" s="18">
        <f t="shared" si="92"/>
        <v>0</v>
      </c>
      <c r="F1509" s="275"/>
      <c r="G1509" s="21"/>
      <c r="H1509" s="276">
        <f t="shared" si="95"/>
        <v>0</v>
      </c>
      <c r="I1509" s="21">
        <f>D1509*'Déscriptions des trades'!CK1509</f>
        <v>0</v>
      </c>
      <c r="M1509" s="4"/>
    </row>
    <row r="1510" spans="1:13" s="3" customFormat="1" ht="13.2">
      <c r="A1510" s="12">
        <v>1506</v>
      </c>
      <c r="B1510" s="148">
        <f t="shared" si="93"/>
        <v>0</v>
      </c>
      <c r="C1510" s="16"/>
      <c r="D1510" s="17">
        <f t="shared" si="94"/>
        <v>0</v>
      </c>
      <c r="E1510" s="18">
        <f t="shared" si="92"/>
        <v>0</v>
      </c>
      <c r="F1510" s="275"/>
      <c r="G1510" s="21"/>
      <c r="H1510" s="276">
        <f t="shared" si="95"/>
        <v>0</v>
      </c>
      <c r="I1510" s="21">
        <f>D1510*'Déscriptions des trades'!CK1510</f>
        <v>0</v>
      </c>
      <c r="M1510" s="4"/>
    </row>
    <row r="1511" spans="1:13" s="3" customFormat="1" ht="13.2">
      <c r="A1511" s="12">
        <v>1507</v>
      </c>
      <c r="B1511" s="148">
        <f t="shared" si="93"/>
        <v>0</v>
      </c>
      <c r="C1511" s="16"/>
      <c r="D1511" s="17">
        <f t="shared" si="94"/>
        <v>0</v>
      </c>
      <c r="E1511" s="18">
        <f t="shared" si="92"/>
        <v>0</v>
      </c>
      <c r="F1511" s="275"/>
      <c r="G1511" s="21"/>
      <c r="H1511" s="276">
        <f t="shared" si="95"/>
        <v>0</v>
      </c>
      <c r="I1511" s="21">
        <f>D1511*'Déscriptions des trades'!CK1511</f>
        <v>0</v>
      </c>
      <c r="M1511" s="4"/>
    </row>
    <row r="1512" spans="1:13" s="3" customFormat="1" ht="13.2">
      <c r="A1512" s="12">
        <v>1508</v>
      </c>
      <c r="B1512" s="148">
        <f t="shared" si="93"/>
        <v>0</v>
      </c>
      <c r="C1512" s="16"/>
      <c r="D1512" s="17">
        <f t="shared" si="94"/>
        <v>0</v>
      </c>
      <c r="E1512" s="18">
        <f t="shared" si="92"/>
        <v>0</v>
      </c>
      <c r="F1512" s="275"/>
      <c r="G1512" s="21"/>
      <c r="H1512" s="276">
        <f t="shared" si="95"/>
        <v>0</v>
      </c>
      <c r="I1512" s="21">
        <f>D1512*'Déscriptions des trades'!CK1512</f>
        <v>0</v>
      </c>
      <c r="M1512" s="4"/>
    </row>
    <row r="1513" spans="1:13" s="3" customFormat="1" ht="13.2">
      <c r="A1513" s="12">
        <v>1509</v>
      </c>
      <c r="B1513" s="148">
        <f t="shared" si="93"/>
        <v>0</v>
      </c>
      <c r="C1513" s="16"/>
      <c r="D1513" s="17">
        <f t="shared" si="94"/>
        <v>0</v>
      </c>
      <c r="E1513" s="18">
        <f t="shared" si="92"/>
        <v>0</v>
      </c>
      <c r="F1513" s="275"/>
      <c r="G1513" s="21"/>
      <c r="H1513" s="276">
        <f t="shared" si="95"/>
        <v>0</v>
      </c>
      <c r="I1513" s="21">
        <f>D1513*'Déscriptions des trades'!CK1513</f>
        <v>0</v>
      </c>
      <c r="M1513" s="4"/>
    </row>
    <row r="1514" spans="1:13" s="3" customFormat="1" ht="13.2">
      <c r="A1514" s="12">
        <v>1510</v>
      </c>
      <c r="B1514" s="148">
        <f t="shared" si="93"/>
        <v>0</v>
      </c>
      <c r="C1514" s="16"/>
      <c r="D1514" s="17">
        <f t="shared" si="94"/>
        <v>0</v>
      </c>
      <c r="E1514" s="18">
        <f t="shared" si="92"/>
        <v>0</v>
      </c>
      <c r="F1514" s="275"/>
      <c r="G1514" s="21"/>
      <c r="H1514" s="276">
        <f t="shared" si="95"/>
        <v>0</v>
      </c>
      <c r="I1514" s="21">
        <f>D1514*'Déscriptions des trades'!CK1514</f>
        <v>0</v>
      </c>
      <c r="M1514" s="4"/>
    </row>
    <row r="1515" spans="1:13" s="3" customFormat="1" ht="13.2">
      <c r="A1515" s="12">
        <v>1511</v>
      </c>
      <c r="B1515" s="148">
        <f t="shared" si="93"/>
        <v>0</v>
      </c>
      <c r="C1515" s="16"/>
      <c r="D1515" s="17">
        <f t="shared" si="94"/>
        <v>0</v>
      </c>
      <c r="E1515" s="18">
        <f t="shared" si="92"/>
        <v>0</v>
      </c>
      <c r="F1515" s="275"/>
      <c r="G1515" s="21"/>
      <c r="H1515" s="276">
        <f t="shared" si="95"/>
        <v>0</v>
      </c>
      <c r="I1515" s="21">
        <f>D1515*'Déscriptions des trades'!CK1515</f>
        <v>0</v>
      </c>
      <c r="M1515" s="4"/>
    </row>
    <row r="1516" spans="1:13" s="3" customFormat="1" ht="13.2">
      <c r="A1516" s="12">
        <v>1512</v>
      </c>
      <c r="B1516" s="148">
        <f t="shared" si="93"/>
        <v>0</v>
      </c>
      <c r="C1516" s="16"/>
      <c r="D1516" s="17">
        <f t="shared" si="94"/>
        <v>0</v>
      </c>
      <c r="E1516" s="18">
        <f t="shared" si="92"/>
        <v>0</v>
      </c>
      <c r="F1516" s="275"/>
      <c r="G1516" s="21"/>
      <c r="H1516" s="276">
        <f t="shared" si="95"/>
        <v>0</v>
      </c>
      <c r="I1516" s="21">
        <f>D1516*'Déscriptions des trades'!CK1516</f>
        <v>0</v>
      </c>
      <c r="M1516" s="4"/>
    </row>
    <row r="1517" spans="1:13" s="3" customFormat="1" ht="13.2">
      <c r="A1517" s="12">
        <v>1513</v>
      </c>
      <c r="B1517" s="148">
        <f t="shared" si="93"/>
        <v>0</v>
      </c>
      <c r="C1517" s="16"/>
      <c r="D1517" s="17">
        <f t="shared" si="94"/>
        <v>0</v>
      </c>
      <c r="E1517" s="18">
        <f t="shared" si="92"/>
        <v>0</v>
      </c>
      <c r="F1517" s="275"/>
      <c r="G1517" s="21"/>
      <c r="H1517" s="276">
        <f t="shared" si="95"/>
        <v>0</v>
      </c>
      <c r="I1517" s="21">
        <f>D1517*'Déscriptions des trades'!CK1517</f>
        <v>0</v>
      </c>
      <c r="M1517" s="4"/>
    </row>
    <row r="1518" spans="1:13" s="3" customFormat="1" ht="13.2">
      <c r="A1518" s="12">
        <v>1514</v>
      </c>
      <c r="B1518" s="148">
        <f t="shared" si="93"/>
        <v>0</v>
      </c>
      <c r="C1518" s="16"/>
      <c r="D1518" s="17">
        <f t="shared" si="94"/>
        <v>0</v>
      </c>
      <c r="E1518" s="18">
        <f t="shared" si="92"/>
        <v>0</v>
      </c>
      <c r="F1518" s="275"/>
      <c r="G1518" s="21"/>
      <c r="H1518" s="276">
        <f t="shared" si="95"/>
        <v>0</v>
      </c>
      <c r="I1518" s="21">
        <f>D1518*'Déscriptions des trades'!CK1518</f>
        <v>0</v>
      </c>
      <c r="M1518" s="4"/>
    </row>
    <row r="1519" spans="1:13" s="3" customFormat="1" ht="13.2">
      <c r="A1519" s="12">
        <v>1515</v>
      </c>
      <c r="B1519" s="148">
        <f t="shared" si="93"/>
        <v>0</v>
      </c>
      <c r="C1519" s="16"/>
      <c r="D1519" s="17">
        <f t="shared" si="94"/>
        <v>0</v>
      </c>
      <c r="E1519" s="18">
        <f t="shared" si="92"/>
        <v>0</v>
      </c>
      <c r="F1519" s="275"/>
      <c r="G1519" s="21"/>
      <c r="H1519" s="276">
        <f t="shared" si="95"/>
        <v>0</v>
      </c>
      <c r="I1519" s="21">
        <f>D1519*'Déscriptions des trades'!CK1519</f>
        <v>0</v>
      </c>
      <c r="M1519" s="4"/>
    </row>
    <row r="1520" spans="1:13" s="3" customFormat="1" ht="13.2">
      <c r="A1520" s="12">
        <v>1516</v>
      </c>
      <c r="B1520" s="148">
        <f t="shared" si="93"/>
        <v>0</v>
      </c>
      <c r="C1520" s="16"/>
      <c r="D1520" s="17">
        <f t="shared" si="94"/>
        <v>0</v>
      </c>
      <c r="E1520" s="18">
        <f t="shared" si="92"/>
        <v>0</v>
      </c>
      <c r="F1520" s="275"/>
      <c r="G1520" s="21"/>
      <c r="H1520" s="276">
        <f t="shared" si="95"/>
        <v>0</v>
      </c>
      <c r="I1520" s="21">
        <f>D1520*'Déscriptions des trades'!CK1520</f>
        <v>0</v>
      </c>
      <c r="M1520" s="4"/>
    </row>
    <row r="1521" spans="1:13" s="3" customFormat="1" ht="13.2">
      <c r="A1521" s="12">
        <v>1517</v>
      </c>
      <c r="B1521" s="148">
        <f t="shared" si="93"/>
        <v>0</v>
      </c>
      <c r="C1521" s="16"/>
      <c r="D1521" s="17">
        <f t="shared" si="94"/>
        <v>0</v>
      </c>
      <c r="E1521" s="18">
        <f t="shared" si="92"/>
        <v>0</v>
      </c>
      <c r="F1521" s="275"/>
      <c r="G1521" s="21"/>
      <c r="H1521" s="276">
        <f t="shared" si="95"/>
        <v>0</v>
      </c>
      <c r="I1521" s="21">
        <f>D1521*'Déscriptions des trades'!CK1521</f>
        <v>0</v>
      </c>
      <c r="M1521" s="4"/>
    </row>
    <row r="1522" spans="1:13" s="3" customFormat="1" ht="13.2">
      <c r="A1522" s="12">
        <v>1518</v>
      </c>
      <c r="B1522" s="148">
        <f t="shared" si="93"/>
        <v>0</v>
      </c>
      <c r="C1522" s="16"/>
      <c r="D1522" s="17">
        <f t="shared" si="94"/>
        <v>0</v>
      </c>
      <c r="E1522" s="18">
        <f t="shared" si="92"/>
        <v>0</v>
      </c>
      <c r="F1522" s="275"/>
      <c r="G1522" s="21"/>
      <c r="H1522" s="276">
        <f t="shared" si="95"/>
        <v>0</v>
      </c>
      <c r="I1522" s="21">
        <f>D1522*'Déscriptions des trades'!CK1522</f>
        <v>0</v>
      </c>
      <c r="M1522" s="4"/>
    </row>
    <row r="1523" spans="1:13" s="3" customFormat="1" ht="13.2">
      <c r="A1523" s="12">
        <v>1519</v>
      </c>
      <c r="B1523" s="148">
        <f t="shared" si="93"/>
        <v>0</v>
      </c>
      <c r="C1523" s="16"/>
      <c r="D1523" s="17">
        <f t="shared" si="94"/>
        <v>0</v>
      </c>
      <c r="E1523" s="18">
        <f t="shared" si="92"/>
        <v>0</v>
      </c>
      <c r="F1523" s="275"/>
      <c r="G1523" s="21"/>
      <c r="H1523" s="276">
        <f t="shared" si="95"/>
        <v>0</v>
      </c>
      <c r="I1523" s="21">
        <f>D1523*'Déscriptions des trades'!CK1523</f>
        <v>0</v>
      </c>
      <c r="M1523" s="4"/>
    </row>
    <row r="1524" spans="1:13" s="3" customFormat="1" ht="13.2">
      <c r="A1524" s="12">
        <v>1520</v>
      </c>
      <c r="B1524" s="148">
        <f t="shared" si="93"/>
        <v>0</v>
      </c>
      <c r="C1524" s="16"/>
      <c r="D1524" s="17">
        <f t="shared" si="94"/>
        <v>0</v>
      </c>
      <c r="E1524" s="18">
        <f t="shared" si="92"/>
        <v>0</v>
      </c>
      <c r="F1524" s="275"/>
      <c r="G1524" s="21"/>
      <c r="H1524" s="276">
        <f t="shared" si="95"/>
        <v>0</v>
      </c>
      <c r="I1524" s="21">
        <f>D1524*'Déscriptions des trades'!CK1524</f>
        <v>0</v>
      </c>
      <c r="M1524" s="4"/>
    </row>
    <row r="1525" spans="1:13" s="3" customFormat="1" ht="13.2">
      <c r="A1525" s="12">
        <v>1521</v>
      </c>
      <c r="B1525" s="148">
        <f t="shared" si="93"/>
        <v>0</v>
      </c>
      <c r="C1525" s="16"/>
      <c r="D1525" s="17">
        <f t="shared" si="94"/>
        <v>0</v>
      </c>
      <c r="E1525" s="18">
        <f t="shared" si="92"/>
        <v>0</v>
      </c>
      <c r="F1525" s="275"/>
      <c r="G1525" s="21"/>
      <c r="H1525" s="276">
        <f t="shared" si="95"/>
        <v>0</v>
      </c>
      <c r="I1525" s="21">
        <f>D1525*'Déscriptions des trades'!CK1525</f>
        <v>0</v>
      </c>
      <c r="M1525" s="4"/>
    </row>
    <row r="1526" spans="1:13" s="3" customFormat="1" ht="13.2">
      <c r="A1526" s="12">
        <v>1522</v>
      </c>
      <c r="B1526" s="148">
        <f t="shared" si="93"/>
        <v>0</v>
      </c>
      <c r="C1526" s="16"/>
      <c r="D1526" s="17">
        <f t="shared" si="94"/>
        <v>0</v>
      </c>
      <c r="E1526" s="18">
        <f t="shared" si="92"/>
        <v>0</v>
      </c>
      <c r="F1526" s="275"/>
      <c r="G1526" s="21"/>
      <c r="H1526" s="276">
        <f t="shared" si="95"/>
        <v>0</v>
      </c>
      <c r="I1526" s="21">
        <f>D1526*'Déscriptions des trades'!CK1526</f>
        <v>0</v>
      </c>
      <c r="M1526" s="4"/>
    </row>
    <row r="1527" spans="1:13" s="3" customFormat="1" ht="13.2">
      <c r="A1527" s="12">
        <v>1523</v>
      </c>
      <c r="B1527" s="148">
        <f t="shared" si="93"/>
        <v>0</v>
      </c>
      <c r="C1527" s="16"/>
      <c r="D1527" s="17">
        <f t="shared" si="94"/>
        <v>0</v>
      </c>
      <c r="E1527" s="18">
        <f t="shared" si="92"/>
        <v>0</v>
      </c>
      <c r="F1527" s="275"/>
      <c r="G1527" s="21"/>
      <c r="H1527" s="276">
        <f t="shared" si="95"/>
        <v>0</v>
      </c>
      <c r="I1527" s="21">
        <f>D1527*'Déscriptions des trades'!CK1527</f>
        <v>0</v>
      </c>
      <c r="M1527" s="4"/>
    </row>
    <row r="1528" spans="1:13" s="3" customFormat="1" ht="13.2">
      <c r="A1528" s="12">
        <v>1524</v>
      </c>
      <c r="B1528" s="148">
        <f t="shared" si="93"/>
        <v>0</v>
      </c>
      <c r="C1528" s="16"/>
      <c r="D1528" s="17">
        <f t="shared" si="94"/>
        <v>0</v>
      </c>
      <c r="E1528" s="18">
        <f t="shared" si="92"/>
        <v>0</v>
      </c>
      <c r="F1528" s="275"/>
      <c r="G1528" s="21"/>
      <c r="H1528" s="276">
        <f t="shared" si="95"/>
        <v>0</v>
      </c>
      <c r="I1528" s="21">
        <f>D1528*'Déscriptions des trades'!CK1528</f>
        <v>0</v>
      </c>
      <c r="M1528" s="4"/>
    </row>
    <row r="1529" spans="1:13" s="3" customFormat="1" ht="13.2">
      <c r="A1529" s="12">
        <v>1525</v>
      </c>
      <c r="B1529" s="148">
        <f t="shared" si="93"/>
        <v>0</v>
      </c>
      <c r="C1529" s="16"/>
      <c r="D1529" s="17">
        <f t="shared" si="94"/>
        <v>0</v>
      </c>
      <c r="E1529" s="18">
        <f t="shared" si="92"/>
        <v>0</v>
      </c>
      <c r="F1529" s="275"/>
      <c r="G1529" s="21"/>
      <c r="H1529" s="276">
        <f t="shared" si="95"/>
        <v>0</v>
      </c>
      <c r="I1529" s="21">
        <f>D1529*'Déscriptions des trades'!CK1529</f>
        <v>0</v>
      </c>
      <c r="M1529" s="4"/>
    </row>
    <row r="1530" spans="1:13" s="3" customFormat="1" ht="13.2">
      <c r="A1530" s="12">
        <v>1526</v>
      </c>
      <c r="B1530" s="148">
        <f t="shared" si="93"/>
        <v>0</v>
      </c>
      <c r="C1530" s="16"/>
      <c r="D1530" s="17">
        <f t="shared" si="94"/>
        <v>0</v>
      </c>
      <c r="E1530" s="18">
        <f t="shared" si="92"/>
        <v>0</v>
      </c>
      <c r="F1530" s="275"/>
      <c r="G1530" s="21"/>
      <c r="H1530" s="276">
        <f t="shared" si="95"/>
        <v>0</v>
      </c>
      <c r="I1530" s="21">
        <f>D1530*'Déscriptions des trades'!CK1530</f>
        <v>0</v>
      </c>
      <c r="M1530" s="4"/>
    </row>
    <row r="1531" spans="1:13" s="3" customFormat="1" ht="13.2">
      <c r="A1531" s="12">
        <v>1527</v>
      </c>
      <c r="B1531" s="148">
        <f t="shared" si="93"/>
        <v>0</v>
      </c>
      <c r="C1531" s="16"/>
      <c r="D1531" s="17">
        <f t="shared" si="94"/>
        <v>0</v>
      </c>
      <c r="E1531" s="18">
        <f t="shared" si="92"/>
        <v>0</v>
      </c>
      <c r="F1531" s="275"/>
      <c r="G1531" s="21"/>
      <c r="H1531" s="276">
        <f t="shared" si="95"/>
        <v>0</v>
      </c>
      <c r="I1531" s="21">
        <f>D1531*'Déscriptions des trades'!CK1531</f>
        <v>0</v>
      </c>
      <c r="M1531" s="4"/>
    </row>
    <row r="1532" spans="1:13" s="3" customFormat="1" ht="13.2">
      <c r="A1532" s="12">
        <v>1528</v>
      </c>
      <c r="B1532" s="148">
        <f t="shared" si="93"/>
        <v>0</v>
      </c>
      <c r="C1532" s="16"/>
      <c r="D1532" s="17">
        <f t="shared" si="94"/>
        <v>0</v>
      </c>
      <c r="E1532" s="18">
        <f t="shared" si="92"/>
        <v>0</v>
      </c>
      <c r="F1532" s="275"/>
      <c r="G1532" s="21"/>
      <c r="H1532" s="276">
        <f t="shared" si="95"/>
        <v>0</v>
      </c>
      <c r="I1532" s="21">
        <f>D1532*'Déscriptions des trades'!CK1532</f>
        <v>0</v>
      </c>
      <c r="M1532" s="4"/>
    </row>
    <row r="1533" spans="1:13" s="3" customFormat="1" ht="13.2">
      <c r="A1533" s="12">
        <v>1529</v>
      </c>
      <c r="B1533" s="148">
        <f t="shared" si="93"/>
        <v>0</v>
      </c>
      <c r="C1533" s="16"/>
      <c r="D1533" s="17">
        <f t="shared" si="94"/>
        <v>0</v>
      </c>
      <c r="E1533" s="18">
        <f t="shared" si="92"/>
        <v>0</v>
      </c>
      <c r="F1533" s="275"/>
      <c r="G1533" s="21"/>
      <c r="H1533" s="276">
        <f t="shared" si="95"/>
        <v>0</v>
      </c>
      <c r="I1533" s="21">
        <f>D1533*'Déscriptions des trades'!CK1533</f>
        <v>0</v>
      </c>
      <c r="M1533" s="4"/>
    </row>
    <row r="1534" spans="1:13" s="3" customFormat="1" ht="13.2">
      <c r="A1534" s="12">
        <v>1530</v>
      </c>
      <c r="B1534" s="148">
        <f t="shared" si="93"/>
        <v>0</v>
      </c>
      <c r="C1534" s="16"/>
      <c r="D1534" s="17">
        <f t="shared" si="94"/>
        <v>0</v>
      </c>
      <c r="E1534" s="18">
        <f t="shared" si="92"/>
        <v>0</v>
      </c>
      <c r="F1534" s="275"/>
      <c r="G1534" s="21"/>
      <c r="H1534" s="276">
        <f t="shared" si="95"/>
        <v>0</v>
      </c>
      <c r="I1534" s="21">
        <f>D1534*'Déscriptions des trades'!CK1534</f>
        <v>0</v>
      </c>
      <c r="M1534" s="4"/>
    </row>
    <row r="1535" spans="1:13" s="3" customFormat="1" ht="13.2">
      <c r="A1535" s="12">
        <v>1531</v>
      </c>
      <c r="B1535" s="148">
        <f t="shared" si="93"/>
        <v>0</v>
      </c>
      <c r="C1535" s="16"/>
      <c r="D1535" s="17">
        <f t="shared" si="94"/>
        <v>0</v>
      </c>
      <c r="E1535" s="18">
        <f t="shared" si="92"/>
        <v>0</v>
      </c>
      <c r="F1535" s="275"/>
      <c r="G1535" s="21"/>
      <c r="H1535" s="276">
        <f t="shared" si="95"/>
        <v>0</v>
      </c>
      <c r="I1535" s="21">
        <f>D1535*'Déscriptions des trades'!CK1535</f>
        <v>0</v>
      </c>
      <c r="M1535" s="4"/>
    </row>
    <row r="1536" spans="1:13" s="3" customFormat="1" ht="13.2">
      <c r="A1536" s="12">
        <v>1532</v>
      </c>
      <c r="B1536" s="148">
        <f t="shared" si="93"/>
        <v>0</v>
      </c>
      <c r="C1536" s="16"/>
      <c r="D1536" s="17">
        <f t="shared" si="94"/>
        <v>0</v>
      </c>
      <c r="E1536" s="18">
        <f t="shared" si="92"/>
        <v>0</v>
      </c>
      <c r="F1536" s="275"/>
      <c r="G1536" s="21"/>
      <c r="H1536" s="276">
        <f t="shared" si="95"/>
        <v>0</v>
      </c>
      <c r="I1536" s="21">
        <f>D1536*'Déscriptions des trades'!CK1536</f>
        <v>0</v>
      </c>
      <c r="M1536" s="4"/>
    </row>
    <row r="1537" spans="1:13" s="3" customFormat="1" ht="13.2">
      <c r="A1537" s="12">
        <v>1533</v>
      </c>
      <c r="B1537" s="148">
        <f t="shared" si="93"/>
        <v>0</v>
      </c>
      <c r="C1537" s="16"/>
      <c r="D1537" s="17">
        <f t="shared" si="94"/>
        <v>0</v>
      </c>
      <c r="E1537" s="18">
        <f t="shared" si="92"/>
        <v>0</v>
      </c>
      <c r="F1537" s="275"/>
      <c r="G1537" s="21"/>
      <c r="H1537" s="276">
        <f t="shared" si="95"/>
        <v>0</v>
      </c>
      <c r="I1537" s="21">
        <f>D1537*'Déscriptions des trades'!CK1537</f>
        <v>0</v>
      </c>
      <c r="M1537" s="4"/>
    </row>
    <row r="1538" spans="1:13" s="3" customFormat="1" ht="13.2">
      <c r="A1538" s="12">
        <v>1534</v>
      </c>
      <c r="B1538" s="148">
        <f t="shared" si="93"/>
        <v>0</v>
      </c>
      <c r="C1538" s="16"/>
      <c r="D1538" s="17">
        <f t="shared" si="94"/>
        <v>0</v>
      </c>
      <c r="E1538" s="18">
        <f t="shared" si="92"/>
        <v>0</v>
      </c>
      <c r="F1538" s="275"/>
      <c r="G1538" s="21"/>
      <c r="H1538" s="276">
        <f t="shared" si="95"/>
        <v>0</v>
      </c>
      <c r="I1538" s="21">
        <f>D1538*'Déscriptions des trades'!CK1538</f>
        <v>0</v>
      </c>
      <c r="M1538" s="4"/>
    </row>
    <row r="1539" spans="1:13" s="3" customFormat="1" ht="13.2">
      <c r="A1539" s="12">
        <v>1535</v>
      </c>
      <c r="B1539" s="148">
        <f t="shared" si="93"/>
        <v>0</v>
      </c>
      <c r="C1539" s="16"/>
      <c r="D1539" s="17">
        <f t="shared" si="94"/>
        <v>0</v>
      </c>
      <c r="E1539" s="18">
        <f t="shared" si="92"/>
        <v>0</v>
      </c>
      <c r="F1539" s="275"/>
      <c r="G1539" s="21"/>
      <c r="H1539" s="276">
        <f t="shared" si="95"/>
        <v>0</v>
      </c>
      <c r="I1539" s="21">
        <f>D1539*'Déscriptions des trades'!CK1539</f>
        <v>0</v>
      </c>
      <c r="M1539" s="4"/>
    </row>
    <row r="1540" spans="1:13" s="3" customFormat="1" ht="13.2">
      <c r="A1540" s="12">
        <v>1536</v>
      </c>
      <c r="B1540" s="148">
        <f t="shared" si="93"/>
        <v>0</v>
      </c>
      <c r="C1540" s="16"/>
      <c r="D1540" s="17">
        <f t="shared" si="94"/>
        <v>0</v>
      </c>
      <c r="E1540" s="18">
        <f t="shared" si="92"/>
        <v>0</v>
      </c>
      <c r="F1540" s="275"/>
      <c r="G1540" s="21"/>
      <c r="H1540" s="276">
        <f t="shared" si="95"/>
        <v>0</v>
      </c>
      <c r="I1540" s="21">
        <f>D1540*'Déscriptions des trades'!CK1540</f>
        <v>0</v>
      </c>
      <c r="M1540" s="4"/>
    </row>
    <row r="1541" spans="1:13" s="3" customFormat="1" ht="13.2">
      <c r="A1541" s="12">
        <v>1537</v>
      </c>
      <c r="B1541" s="148">
        <f t="shared" si="93"/>
        <v>0</v>
      </c>
      <c r="C1541" s="16"/>
      <c r="D1541" s="17">
        <f t="shared" si="94"/>
        <v>0</v>
      </c>
      <c r="E1541" s="18">
        <f t="shared" ref="E1541:E1604" si="96">B1541*D1541</f>
        <v>0</v>
      </c>
      <c r="F1541" s="275"/>
      <c r="G1541" s="21"/>
      <c r="H1541" s="276">
        <f t="shared" si="95"/>
        <v>0</v>
      </c>
      <c r="I1541" s="21">
        <f>D1541*'Déscriptions des trades'!CK1541</f>
        <v>0</v>
      </c>
      <c r="M1541" s="4"/>
    </row>
    <row r="1542" spans="1:13" s="3" customFormat="1" ht="13.2">
      <c r="A1542" s="12">
        <v>1538</v>
      </c>
      <c r="B1542" s="148">
        <f t="shared" ref="B1542:B1605" si="97">E1541+B1541</f>
        <v>0</v>
      </c>
      <c r="C1542" s="16"/>
      <c r="D1542" s="17">
        <f t="shared" ref="D1542:D1605" si="98">D1541</f>
        <v>0</v>
      </c>
      <c r="E1542" s="18">
        <f t="shared" si="96"/>
        <v>0</v>
      </c>
      <c r="F1542" s="275"/>
      <c r="G1542" s="21"/>
      <c r="H1542" s="276">
        <f t="shared" ref="H1542:H1605" si="99">H1541</f>
        <v>0</v>
      </c>
      <c r="I1542" s="21">
        <f>D1542*'Déscriptions des trades'!CK1542</f>
        <v>0</v>
      </c>
      <c r="M1542" s="4"/>
    </row>
    <row r="1543" spans="1:13" s="3" customFormat="1" ht="13.2">
      <c r="A1543" s="12">
        <v>1539</v>
      </c>
      <c r="B1543" s="148">
        <f t="shared" si="97"/>
        <v>0</v>
      </c>
      <c r="C1543" s="16"/>
      <c r="D1543" s="17">
        <f t="shared" si="98"/>
        <v>0</v>
      </c>
      <c r="E1543" s="18">
        <f t="shared" si="96"/>
        <v>0</v>
      </c>
      <c r="F1543" s="275"/>
      <c r="G1543" s="21"/>
      <c r="H1543" s="276">
        <f t="shared" si="99"/>
        <v>0</v>
      </c>
      <c r="I1543" s="21">
        <f>D1543*'Déscriptions des trades'!CK1543</f>
        <v>0</v>
      </c>
      <c r="M1543" s="4"/>
    </row>
    <row r="1544" spans="1:13" s="3" customFormat="1" ht="13.2">
      <c r="A1544" s="12">
        <v>1540</v>
      </c>
      <c r="B1544" s="148">
        <f t="shared" si="97"/>
        <v>0</v>
      </c>
      <c r="C1544" s="16"/>
      <c r="D1544" s="17">
        <f t="shared" si="98"/>
        <v>0</v>
      </c>
      <c r="E1544" s="18">
        <f t="shared" si="96"/>
        <v>0</v>
      </c>
      <c r="F1544" s="275"/>
      <c r="G1544" s="21"/>
      <c r="H1544" s="276">
        <f t="shared" si="99"/>
        <v>0</v>
      </c>
      <c r="I1544" s="21">
        <f>D1544*'Déscriptions des trades'!CK1544</f>
        <v>0</v>
      </c>
      <c r="M1544" s="4"/>
    </row>
    <row r="1545" spans="1:13" s="3" customFormat="1" ht="13.2">
      <c r="A1545" s="12">
        <v>1541</v>
      </c>
      <c r="B1545" s="148">
        <f t="shared" si="97"/>
        <v>0</v>
      </c>
      <c r="C1545" s="16"/>
      <c r="D1545" s="17">
        <f t="shared" si="98"/>
        <v>0</v>
      </c>
      <c r="E1545" s="18">
        <f t="shared" si="96"/>
        <v>0</v>
      </c>
      <c r="F1545" s="275"/>
      <c r="G1545" s="21"/>
      <c r="H1545" s="276">
        <f t="shared" si="99"/>
        <v>0</v>
      </c>
      <c r="I1545" s="21">
        <f>D1545*'Déscriptions des trades'!CK1545</f>
        <v>0</v>
      </c>
      <c r="M1545" s="4"/>
    </row>
    <row r="1546" spans="1:13" s="3" customFormat="1" ht="13.2">
      <c r="A1546" s="12">
        <v>1542</v>
      </c>
      <c r="B1546" s="148">
        <f t="shared" si="97"/>
        <v>0</v>
      </c>
      <c r="C1546" s="16"/>
      <c r="D1546" s="17">
        <f t="shared" si="98"/>
        <v>0</v>
      </c>
      <c r="E1546" s="18">
        <f t="shared" si="96"/>
        <v>0</v>
      </c>
      <c r="F1546" s="275"/>
      <c r="G1546" s="21"/>
      <c r="H1546" s="276">
        <f t="shared" si="99"/>
        <v>0</v>
      </c>
      <c r="I1546" s="21">
        <f>D1546*'Déscriptions des trades'!CK1546</f>
        <v>0</v>
      </c>
      <c r="M1546" s="4"/>
    </row>
    <row r="1547" spans="1:13" s="3" customFormat="1" ht="13.2">
      <c r="A1547" s="12">
        <v>1543</v>
      </c>
      <c r="B1547" s="148">
        <f t="shared" si="97"/>
        <v>0</v>
      </c>
      <c r="C1547" s="16"/>
      <c r="D1547" s="17">
        <f t="shared" si="98"/>
        <v>0</v>
      </c>
      <c r="E1547" s="18">
        <f t="shared" si="96"/>
        <v>0</v>
      </c>
      <c r="F1547" s="275"/>
      <c r="G1547" s="21"/>
      <c r="H1547" s="276">
        <f t="shared" si="99"/>
        <v>0</v>
      </c>
      <c r="I1547" s="21">
        <f>D1547*'Déscriptions des trades'!CK1547</f>
        <v>0</v>
      </c>
      <c r="M1547" s="4"/>
    </row>
    <row r="1548" spans="1:13" s="3" customFormat="1" ht="13.2">
      <c r="A1548" s="12">
        <v>1544</v>
      </c>
      <c r="B1548" s="148">
        <f t="shared" si="97"/>
        <v>0</v>
      </c>
      <c r="C1548" s="16"/>
      <c r="D1548" s="17">
        <f t="shared" si="98"/>
        <v>0</v>
      </c>
      <c r="E1548" s="18">
        <f t="shared" si="96"/>
        <v>0</v>
      </c>
      <c r="F1548" s="275"/>
      <c r="G1548" s="21"/>
      <c r="H1548" s="276">
        <f t="shared" si="99"/>
        <v>0</v>
      </c>
      <c r="I1548" s="21">
        <f>D1548*'Déscriptions des trades'!CK1548</f>
        <v>0</v>
      </c>
      <c r="M1548" s="4"/>
    </row>
    <row r="1549" spans="1:13" s="3" customFormat="1" ht="13.2">
      <c r="A1549" s="12">
        <v>1545</v>
      </c>
      <c r="B1549" s="148">
        <f t="shared" si="97"/>
        <v>0</v>
      </c>
      <c r="C1549" s="16"/>
      <c r="D1549" s="17">
        <f t="shared" si="98"/>
        <v>0</v>
      </c>
      <c r="E1549" s="18">
        <f t="shared" si="96"/>
        <v>0</v>
      </c>
      <c r="F1549" s="275"/>
      <c r="G1549" s="21"/>
      <c r="H1549" s="276">
        <f t="shared" si="99"/>
        <v>0</v>
      </c>
      <c r="I1549" s="21">
        <f>D1549*'Déscriptions des trades'!CK1549</f>
        <v>0</v>
      </c>
      <c r="M1549" s="4"/>
    </row>
    <row r="1550" spans="1:13" s="3" customFormat="1" ht="13.2">
      <c r="A1550" s="12">
        <v>1546</v>
      </c>
      <c r="B1550" s="148">
        <f t="shared" si="97"/>
        <v>0</v>
      </c>
      <c r="C1550" s="16"/>
      <c r="D1550" s="17">
        <f t="shared" si="98"/>
        <v>0</v>
      </c>
      <c r="E1550" s="18">
        <f t="shared" si="96"/>
        <v>0</v>
      </c>
      <c r="F1550" s="275"/>
      <c r="G1550" s="21"/>
      <c r="H1550" s="276">
        <f t="shared" si="99"/>
        <v>0</v>
      </c>
      <c r="I1550" s="21">
        <f>D1550*'Déscriptions des trades'!CK1550</f>
        <v>0</v>
      </c>
      <c r="M1550" s="4"/>
    </row>
    <row r="1551" spans="1:13" s="3" customFormat="1" ht="13.2">
      <c r="A1551" s="12">
        <v>1547</v>
      </c>
      <c r="B1551" s="148">
        <f t="shared" si="97"/>
        <v>0</v>
      </c>
      <c r="C1551" s="16"/>
      <c r="D1551" s="17">
        <f t="shared" si="98"/>
        <v>0</v>
      </c>
      <c r="E1551" s="18">
        <f t="shared" si="96"/>
        <v>0</v>
      </c>
      <c r="F1551" s="275"/>
      <c r="G1551" s="21"/>
      <c r="H1551" s="276">
        <f t="shared" si="99"/>
        <v>0</v>
      </c>
      <c r="I1551" s="21">
        <f>D1551*'Déscriptions des trades'!CK1551</f>
        <v>0</v>
      </c>
      <c r="M1551" s="4"/>
    </row>
    <row r="1552" spans="1:13" s="3" customFormat="1" ht="13.2">
      <c r="A1552" s="12">
        <v>1548</v>
      </c>
      <c r="B1552" s="148">
        <f t="shared" si="97"/>
        <v>0</v>
      </c>
      <c r="C1552" s="16"/>
      <c r="D1552" s="17">
        <f t="shared" si="98"/>
        <v>0</v>
      </c>
      <c r="E1552" s="18">
        <f t="shared" si="96"/>
        <v>0</v>
      </c>
      <c r="F1552" s="275"/>
      <c r="G1552" s="21"/>
      <c r="H1552" s="276">
        <f t="shared" si="99"/>
        <v>0</v>
      </c>
      <c r="I1552" s="21">
        <f>D1552*'Déscriptions des trades'!CK1552</f>
        <v>0</v>
      </c>
      <c r="M1552" s="4"/>
    </row>
    <row r="1553" spans="1:13" s="3" customFormat="1" ht="13.2">
      <c r="A1553" s="12">
        <v>1549</v>
      </c>
      <c r="B1553" s="148">
        <f t="shared" si="97"/>
        <v>0</v>
      </c>
      <c r="C1553" s="16"/>
      <c r="D1553" s="17">
        <f t="shared" si="98"/>
        <v>0</v>
      </c>
      <c r="E1553" s="18">
        <f t="shared" si="96"/>
        <v>0</v>
      </c>
      <c r="F1553" s="275"/>
      <c r="G1553" s="21"/>
      <c r="H1553" s="276">
        <f t="shared" si="99"/>
        <v>0</v>
      </c>
      <c r="I1553" s="21">
        <f>D1553*'Déscriptions des trades'!CK1553</f>
        <v>0</v>
      </c>
      <c r="M1553" s="4"/>
    </row>
    <row r="1554" spans="1:13" s="3" customFormat="1" ht="13.2">
      <c r="A1554" s="12">
        <v>1550</v>
      </c>
      <c r="B1554" s="148">
        <f t="shared" si="97"/>
        <v>0</v>
      </c>
      <c r="C1554" s="16"/>
      <c r="D1554" s="17">
        <f t="shared" si="98"/>
        <v>0</v>
      </c>
      <c r="E1554" s="18">
        <f t="shared" si="96"/>
        <v>0</v>
      </c>
      <c r="F1554" s="275"/>
      <c r="G1554" s="21"/>
      <c r="H1554" s="276">
        <f t="shared" si="99"/>
        <v>0</v>
      </c>
      <c r="I1554" s="21">
        <f>D1554*'Déscriptions des trades'!CK1554</f>
        <v>0</v>
      </c>
      <c r="M1554" s="4"/>
    </row>
    <row r="1555" spans="1:13" s="3" customFormat="1" ht="13.2">
      <c r="A1555" s="12">
        <v>1551</v>
      </c>
      <c r="B1555" s="148">
        <f t="shared" si="97"/>
        <v>0</v>
      </c>
      <c r="C1555" s="16"/>
      <c r="D1555" s="17">
        <f t="shared" si="98"/>
        <v>0</v>
      </c>
      <c r="E1555" s="18">
        <f t="shared" si="96"/>
        <v>0</v>
      </c>
      <c r="F1555" s="275"/>
      <c r="G1555" s="21"/>
      <c r="H1555" s="276">
        <f t="shared" si="99"/>
        <v>0</v>
      </c>
      <c r="I1555" s="21">
        <f>D1555*'Déscriptions des trades'!CK1555</f>
        <v>0</v>
      </c>
      <c r="M1555" s="4"/>
    </row>
    <row r="1556" spans="1:13" s="3" customFormat="1" ht="13.2">
      <c r="A1556" s="12">
        <v>1552</v>
      </c>
      <c r="B1556" s="148">
        <f t="shared" si="97"/>
        <v>0</v>
      </c>
      <c r="C1556" s="16"/>
      <c r="D1556" s="17">
        <f t="shared" si="98"/>
        <v>0</v>
      </c>
      <c r="E1556" s="18">
        <f t="shared" si="96"/>
        <v>0</v>
      </c>
      <c r="F1556" s="275"/>
      <c r="G1556" s="21"/>
      <c r="H1556" s="276">
        <f t="shared" si="99"/>
        <v>0</v>
      </c>
      <c r="I1556" s="21">
        <f>D1556*'Déscriptions des trades'!CK1556</f>
        <v>0</v>
      </c>
      <c r="M1556" s="4"/>
    </row>
    <row r="1557" spans="1:13" s="3" customFormat="1" ht="13.2">
      <c r="A1557" s="12">
        <v>1553</v>
      </c>
      <c r="B1557" s="148">
        <f t="shared" si="97"/>
        <v>0</v>
      </c>
      <c r="C1557" s="16"/>
      <c r="D1557" s="17">
        <f t="shared" si="98"/>
        <v>0</v>
      </c>
      <c r="E1557" s="18">
        <f t="shared" si="96"/>
        <v>0</v>
      </c>
      <c r="F1557" s="275"/>
      <c r="G1557" s="21"/>
      <c r="H1557" s="276">
        <f t="shared" si="99"/>
        <v>0</v>
      </c>
      <c r="I1557" s="21">
        <f>D1557*'Déscriptions des trades'!CK1557</f>
        <v>0</v>
      </c>
      <c r="M1557" s="4"/>
    </row>
    <row r="1558" spans="1:13" s="3" customFormat="1" ht="13.2">
      <c r="A1558" s="12">
        <v>1554</v>
      </c>
      <c r="B1558" s="148">
        <f t="shared" si="97"/>
        <v>0</v>
      </c>
      <c r="C1558" s="16"/>
      <c r="D1558" s="17">
        <f t="shared" si="98"/>
        <v>0</v>
      </c>
      <c r="E1558" s="18">
        <f t="shared" si="96"/>
        <v>0</v>
      </c>
      <c r="F1558" s="275"/>
      <c r="G1558" s="21"/>
      <c r="H1558" s="276">
        <f t="shared" si="99"/>
        <v>0</v>
      </c>
      <c r="I1558" s="21">
        <f>D1558*'Déscriptions des trades'!CK1558</f>
        <v>0</v>
      </c>
      <c r="M1558" s="4"/>
    </row>
    <row r="1559" spans="1:13" s="3" customFormat="1" ht="13.2">
      <c r="A1559" s="12">
        <v>1555</v>
      </c>
      <c r="B1559" s="148">
        <f t="shared" si="97"/>
        <v>0</v>
      </c>
      <c r="C1559" s="16"/>
      <c r="D1559" s="17">
        <f t="shared" si="98"/>
        <v>0</v>
      </c>
      <c r="E1559" s="18">
        <f t="shared" si="96"/>
        <v>0</v>
      </c>
      <c r="F1559" s="275"/>
      <c r="G1559" s="21"/>
      <c r="H1559" s="276">
        <f t="shared" si="99"/>
        <v>0</v>
      </c>
      <c r="I1559" s="21">
        <f>D1559*'Déscriptions des trades'!CK1559</f>
        <v>0</v>
      </c>
      <c r="M1559" s="4"/>
    </row>
    <row r="1560" spans="1:13" s="3" customFormat="1" ht="13.2">
      <c r="A1560" s="12">
        <v>1556</v>
      </c>
      <c r="B1560" s="148">
        <f t="shared" si="97"/>
        <v>0</v>
      </c>
      <c r="C1560" s="16"/>
      <c r="D1560" s="17">
        <f t="shared" si="98"/>
        <v>0</v>
      </c>
      <c r="E1560" s="18">
        <f t="shared" si="96"/>
        <v>0</v>
      </c>
      <c r="F1560" s="275"/>
      <c r="G1560" s="21"/>
      <c r="H1560" s="276">
        <f t="shared" si="99"/>
        <v>0</v>
      </c>
      <c r="I1560" s="21">
        <f>D1560*'Déscriptions des trades'!CK1560</f>
        <v>0</v>
      </c>
      <c r="M1560" s="4"/>
    </row>
    <row r="1561" spans="1:13" s="3" customFormat="1" ht="13.2">
      <c r="A1561" s="12">
        <v>1557</v>
      </c>
      <c r="B1561" s="148">
        <f t="shared" si="97"/>
        <v>0</v>
      </c>
      <c r="C1561" s="16"/>
      <c r="D1561" s="17">
        <f t="shared" si="98"/>
        <v>0</v>
      </c>
      <c r="E1561" s="18">
        <f t="shared" si="96"/>
        <v>0</v>
      </c>
      <c r="F1561" s="275"/>
      <c r="G1561" s="21"/>
      <c r="H1561" s="276">
        <f t="shared" si="99"/>
        <v>0</v>
      </c>
      <c r="I1561" s="21">
        <f>D1561*'Déscriptions des trades'!CK1561</f>
        <v>0</v>
      </c>
      <c r="M1561" s="4"/>
    </row>
    <row r="1562" spans="1:13" s="3" customFormat="1" ht="13.2">
      <c r="A1562" s="12">
        <v>1558</v>
      </c>
      <c r="B1562" s="148">
        <f t="shared" si="97"/>
        <v>0</v>
      </c>
      <c r="C1562" s="16"/>
      <c r="D1562" s="17">
        <f t="shared" si="98"/>
        <v>0</v>
      </c>
      <c r="E1562" s="18">
        <f t="shared" si="96"/>
        <v>0</v>
      </c>
      <c r="F1562" s="275"/>
      <c r="G1562" s="21"/>
      <c r="H1562" s="276">
        <f t="shared" si="99"/>
        <v>0</v>
      </c>
      <c r="I1562" s="21">
        <f>D1562*'Déscriptions des trades'!CK1562</f>
        <v>0</v>
      </c>
      <c r="M1562" s="4"/>
    </row>
    <row r="1563" spans="1:13" s="3" customFormat="1" ht="13.2">
      <c r="A1563" s="12">
        <v>1559</v>
      </c>
      <c r="B1563" s="148">
        <f t="shared" si="97"/>
        <v>0</v>
      </c>
      <c r="C1563" s="16"/>
      <c r="D1563" s="17">
        <f t="shared" si="98"/>
        <v>0</v>
      </c>
      <c r="E1563" s="18">
        <f t="shared" si="96"/>
        <v>0</v>
      </c>
      <c r="F1563" s="275"/>
      <c r="G1563" s="21"/>
      <c r="H1563" s="276">
        <f t="shared" si="99"/>
        <v>0</v>
      </c>
      <c r="I1563" s="21">
        <f>D1563*'Déscriptions des trades'!CK1563</f>
        <v>0</v>
      </c>
      <c r="M1563" s="4"/>
    </row>
    <row r="1564" spans="1:13" s="3" customFormat="1" ht="13.2">
      <c r="A1564" s="12">
        <v>1560</v>
      </c>
      <c r="B1564" s="148">
        <f t="shared" si="97"/>
        <v>0</v>
      </c>
      <c r="C1564" s="16"/>
      <c r="D1564" s="17">
        <f t="shared" si="98"/>
        <v>0</v>
      </c>
      <c r="E1564" s="18">
        <f t="shared" si="96"/>
        <v>0</v>
      </c>
      <c r="F1564" s="275"/>
      <c r="G1564" s="21"/>
      <c r="H1564" s="276">
        <f t="shared" si="99"/>
        <v>0</v>
      </c>
      <c r="I1564" s="21">
        <f>D1564*'Déscriptions des trades'!CK1564</f>
        <v>0</v>
      </c>
      <c r="M1564" s="4"/>
    </row>
    <row r="1565" spans="1:13" s="3" customFormat="1" ht="13.2">
      <c r="A1565" s="12">
        <v>1561</v>
      </c>
      <c r="B1565" s="148">
        <f t="shared" si="97"/>
        <v>0</v>
      </c>
      <c r="C1565" s="16"/>
      <c r="D1565" s="17">
        <f t="shared" si="98"/>
        <v>0</v>
      </c>
      <c r="E1565" s="18">
        <f t="shared" si="96"/>
        <v>0</v>
      </c>
      <c r="F1565" s="275"/>
      <c r="G1565" s="21"/>
      <c r="H1565" s="276">
        <f t="shared" si="99"/>
        <v>0</v>
      </c>
      <c r="I1565" s="21">
        <f>D1565*'Déscriptions des trades'!CK1565</f>
        <v>0</v>
      </c>
      <c r="M1565" s="4"/>
    </row>
    <row r="1566" spans="1:13" s="3" customFormat="1" ht="13.2">
      <c r="A1566" s="12">
        <v>1562</v>
      </c>
      <c r="B1566" s="148">
        <f t="shared" si="97"/>
        <v>0</v>
      </c>
      <c r="C1566" s="16"/>
      <c r="D1566" s="17">
        <f t="shared" si="98"/>
        <v>0</v>
      </c>
      <c r="E1566" s="18">
        <f t="shared" si="96"/>
        <v>0</v>
      </c>
      <c r="F1566" s="275"/>
      <c r="G1566" s="21"/>
      <c r="H1566" s="276">
        <f t="shared" si="99"/>
        <v>0</v>
      </c>
      <c r="I1566" s="21">
        <f>D1566*'Déscriptions des trades'!CK1566</f>
        <v>0</v>
      </c>
      <c r="M1566" s="4"/>
    </row>
    <row r="1567" spans="1:13" s="3" customFormat="1" ht="13.2">
      <c r="A1567" s="12">
        <v>1563</v>
      </c>
      <c r="B1567" s="148">
        <f t="shared" si="97"/>
        <v>0</v>
      </c>
      <c r="C1567" s="16"/>
      <c r="D1567" s="17">
        <f t="shared" si="98"/>
        <v>0</v>
      </c>
      <c r="E1567" s="18">
        <f t="shared" si="96"/>
        <v>0</v>
      </c>
      <c r="F1567" s="275"/>
      <c r="G1567" s="21"/>
      <c r="H1567" s="276">
        <f t="shared" si="99"/>
        <v>0</v>
      </c>
      <c r="I1567" s="21">
        <f>D1567*'Déscriptions des trades'!CK1567</f>
        <v>0</v>
      </c>
      <c r="M1567" s="4"/>
    </row>
    <row r="1568" spans="1:13" s="3" customFormat="1" ht="13.2">
      <c r="A1568" s="12">
        <v>1564</v>
      </c>
      <c r="B1568" s="148">
        <f t="shared" si="97"/>
        <v>0</v>
      </c>
      <c r="C1568" s="16"/>
      <c r="D1568" s="17">
        <f t="shared" si="98"/>
        <v>0</v>
      </c>
      <c r="E1568" s="18">
        <f t="shared" si="96"/>
        <v>0</v>
      </c>
      <c r="F1568" s="275"/>
      <c r="G1568" s="21"/>
      <c r="H1568" s="276">
        <f t="shared" si="99"/>
        <v>0</v>
      </c>
      <c r="I1568" s="21">
        <f>D1568*'Déscriptions des trades'!CK1568</f>
        <v>0</v>
      </c>
      <c r="M1568" s="4"/>
    </row>
    <row r="1569" spans="1:13" s="3" customFormat="1" ht="13.2">
      <c r="A1569" s="12">
        <v>1565</v>
      </c>
      <c r="B1569" s="148">
        <f t="shared" si="97"/>
        <v>0</v>
      </c>
      <c r="C1569" s="16"/>
      <c r="D1569" s="17">
        <f t="shared" si="98"/>
        <v>0</v>
      </c>
      <c r="E1569" s="18">
        <f t="shared" si="96"/>
        <v>0</v>
      </c>
      <c r="F1569" s="275"/>
      <c r="G1569" s="21"/>
      <c r="H1569" s="276">
        <f t="shared" si="99"/>
        <v>0</v>
      </c>
      <c r="I1569" s="21">
        <f>D1569*'Déscriptions des trades'!CK1569</f>
        <v>0</v>
      </c>
      <c r="M1569" s="4"/>
    </row>
    <row r="1570" spans="1:13" s="3" customFormat="1" ht="13.2">
      <c r="A1570" s="12">
        <v>1566</v>
      </c>
      <c r="B1570" s="148">
        <f t="shared" si="97"/>
        <v>0</v>
      </c>
      <c r="C1570" s="16"/>
      <c r="D1570" s="17">
        <f t="shared" si="98"/>
        <v>0</v>
      </c>
      <c r="E1570" s="18">
        <f t="shared" si="96"/>
        <v>0</v>
      </c>
      <c r="F1570" s="275"/>
      <c r="G1570" s="21"/>
      <c r="H1570" s="276">
        <f t="shared" si="99"/>
        <v>0</v>
      </c>
      <c r="I1570" s="21">
        <f>D1570*'Déscriptions des trades'!CK1570</f>
        <v>0</v>
      </c>
      <c r="M1570" s="4"/>
    </row>
    <row r="1571" spans="1:13" s="3" customFormat="1" ht="13.2">
      <c r="A1571" s="12">
        <v>1567</v>
      </c>
      <c r="B1571" s="148">
        <f t="shared" si="97"/>
        <v>0</v>
      </c>
      <c r="C1571" s="16"/>
      <c r="D1571" s="17">
        <f t="shared" si="98"/>
        <v>0</v>
      </c>
      <c r="E1571" s="18">
        <f t="shared" si="96"/>
        <v>0</v>
      </c>
      <c r="F1571" s="275"/>
      <c r="G1571" s="21"/>
      <c r="H1571" s="276">
        <f t="shared" si="99"/>
        <v>0</v>
      </c>
      <c r="I1571" s="21">
        <f>D1571*'Déscriptions des trades'!CK1571</f>
        <v>0</v>
      </c>
      <c r="M1571" s="4"/>
    </row>
    <row r="1572" spans="1:13" s="3" customFormat="1" ht="13.2">
      <c r="A1572" s="12">
        <v>1568</v>
      </c>
      <c r="B1572" s="148">
        <f t="shared" si="97"/>
        <v>0</v>
      </c>
      <c r="C1572" s="16"/>
      <c r="D1572" s="17">
        <f t="shared" si="98"/>
        <v>0</v>
      </c>
      <c r="E1572" s="18">
        <f t="shared" si="96"/>
        <v>0</v>
      </c>
      <c r="F1572" s="275"/>
      <c r="G1572" s="21"/>
      <c r="H1572" s="276">
        <f t="shared" si="99"/>
        <v>0</v>
      </c>
      <c r="I1572" s="21">
        <f>D1572*'Déscriptions des trades'!CK1572</f>
        <v>0</v>
      </c>
      <c r="M1572" s="4"/>
    </row>
    <row r="1573" spans="1:13" s="3" customFormat="1" ht="13.2">
      <c r="A1573" s="12">
        <v>1569</v>
      </c>
      <c r="B1573" s="148">
        <f t="shared" si="97"/>
        <v>0</v>
      </c>
      <c r="C1573" s="16"/>
      <c r="D1573" s="17">
        <f t="shared" si="98"/>
        <v>0</v>
      </c>
      <c r="E1573" s="18">
        <f t="shared" si="96"/>
        <v>0</v>
      </c>
      <c r="F1573" s="275"/>
      <c r="G1573" s="21"/>
      <c r="H1573" s="276">
        <f t="shared" si="99"/>
        <v>0</v>
      </c>
      <c r="I1573" s="21">
        <f>D1573*'Déscriptions des trades'!CK1573</f>
        <v>0</v>
      </c>
      <c r="M1573" s="4"/>
    </row>
    <row r="1574" spans="1:13" s="3" customFormat="1" ht="13.2">
      <c r="A1574" s="12">
        <v>1570</v>
      </c>
      <c r="B1574" s="148">
        <f t="shared" si="97"/>
        <v>0</v>
      </c>
      <c r="C1574" s="16"/>
      <c r="D1574" s="17">
        <f t="shared" si="98"/>
        <v>0</v>
      </c>
      <c r="E1574" s="18">
        <f t="shared" si="96"/>
        <v>0</v>
      </c>
      <c r="F1574" s="275"/>
      <c r="G1574" s="21"/>
      <c r="H1574" s="276">
        <f t="shared" si="99"/>
        <v>0</v>
      </c>
      <c r="I1574" s="21">
        <f>D1574*'Déscriptions des trades'!CK1574</f>
        <v>0</v>
      </c>
      <c r="M1574" s="4"/>
    </row>
    <row r="1575" spans="1:13" s="3" customFormat="1" ht="13.2">
      <c r="A1575" s="12">
        <v>1571</v>
      </c>
      <c r="B1575" s="148">
        <f t="shared" si="97"/>
        <v>0</v>
      </c>
      <c r="C1575" s="16"/>
      <c r="D1575" s="17">
        <f t="shared" si="98"/>
        <v>0</v>
      </c>
      <c r="E1575" s="18">
        <f t="shared" si="96"/>
        <v>0</v>
      </c>
      <c r="F1575" s="275"/>
      <c r="G1575" s="21"/>
      <c r="H1575" s="276">
        <f t="shared" si="99"/>
        <v>0</v>
      </c>
      <c r="I1575" s="21">
        <f>D1575*'Déscriptions des trades'!CK1575</f>
        <v>0</v>
      </c>
      <c r="M1575" s="4"/>
    </row>
    <row r="1576" spans="1:13" s="3" customFormat="1" ht="13.2">
      <c r="A1576" s="12">
        <v>1572</v>
      </c>
      <c r="B1576" s="148">
        <f t="shared" si="97"/>
        <v>0</v>
      </c>
      <c r="C1576" s="16"/>
      <c r="D1576" s="17">
        <f t="shared" si="98"/>
        <v>0</v>
      </c>
      <c r="E1576" s="18">
        <f t="shared" si="96"/>
        <v>0</v>
      </c>
      <c r="F1576" s="275"/>
      <c r="G1576" s="21"/>
      <c r="H1576" s="276">
        <f t="shared" si="99"/>
        <v>0</v>
      </c>
      <c r="I1576" s="21">
        <f>D1576*'Déscriptions des trades'!CK1576</f>
        <v>0</v>
      </c>
      <c r="M1576" s="4"/>
    </row>
    <row r="1577" spans="1:13" s="3" customFormat="1" ht="13.2">
      <c r="A1577" s="12">
        <v>1573</v>
      </c>
      <c r="B1577" s="148">
        <f t="shared" si="97"/>
        <v>0</v>
      </c>
      <c r="C1577" s="16"/>
      <c r="D1577" s="17">
        <f t="shared" si="98"/>
        <v>0</v>
      </c>
      <c r="E1577" s="18">
        <f t="shared" si="96"/>
        <v>0</v>
      </c>
      <c r="F1577" s="275"/>
      <c r="G1577" s="21"/>
      <c r="H1577" s="276">
        <f t="shared" si="99"/>
        <v>0</v>
      </c>
      <c r="I1577" s="21">
        <f>D1577*'Déscriptions des trades'!CK1577</f>
        <v>0</v>
      </c>
      <c r="M1577" s="4"/>
    </row>
    <row r="1578" spans="1:13" s="3" customFormat="1" ht="13.2">
      <c r="A1578" s="12">
        <v>1574</v>
      </c>
      <c r="B1578" s="148">
        <f t="shared" si="97"/>
        <v>0</v>
      </c>
      <c r="C1578" s="16"/>
      <c r="D1578" s="17">
        <f t="shared" si="98"/>
        <v>0</v>
      </c>
      <c r="E1578" s="18">
        <f t="shared" si="96"/>
        <v>0</v>
      </c>
      <c r="F1578" s="275"/>
      <c r="G1578" s="21"/>
      <c r="H1578" s="276">
        <f t="shared" si="99"/>
        <v>0</v>
      </c>
      <c r="I1578" s="21">
        <f>D1578*'Déscriptions des trades'!CK1578</f>
        <v>0</v>
      </c>
      <c r="M1578" s="4"/>
    </row>
    <row r="1579" spans="1:13" s="3" customFormat="1" ht="13.2">
      <c r="A1579" s="12">
        <v>1575</v>
      </c>
      <c r="B1579" s="148">
        <f t="shared" si="97"/>
        <v>0</v>
      </c>
      <c r="C1579" s="16"/>
      <c r="D1579" s="17">
        <f t="shared" si="98"/>
        <v>0</v>
      </c>
      <c r="E1579" s="18">
        <f t="shared" si="96"/>
        <v>0</v>
      </c>
      <c r="F1579" s="275"/>
      <c r="G1579" s="21"/>
      <c r="H1579" s="276">
        <f t="shared" si="99"/>
        <v>0</v>
      </c>
      <c r="I1579" s="21">
        <f>D1579*'Déscriptions des trades'!CK1579</f>
        <v>0</v>
      </c>
      <c r="M1579" s="4"/>
    </row>
    <row r="1580" spans="1:13" s="3" customFormat="1" ht="13.2">
      <c r="A1580" s="12">
        <v>1576</v>
      </c>
      <c r="B1580" s="148">
        <f t="shared" si="97"/>
        <v>0</v>
      </c>
      <c r="C1580" s="16"/>
      <c r="D1580" s="17">
        <f t="shared" si="98"/>
        <v>0</v>
      </c>
      <c r="E1580" s="18">
        <f t="shared" si="96"/>
        <v>0</v>
      </c>
      <c r="F1580" s="275"/>
      <c r="G1580" s="21"/>
      <c r="H1580" s="276">
        <f t="shared" si="99"/>
        <v>0</v>
      </c>
      <c r="I1580" s="21">
        <f>D1580*'Déscriptions des trades'!CK1580</f>
        <v>0</v>
      </c>
      <c r="M1580" s="4"/>
    </row>
    <row r="1581" spans="1:13" s="3" customFormat="1" ht="13.2">
      <c r="A1581" s="12">
        <v>1577</v>
      </c>
      <c r="B1581" s="148">
        <f t="shared" si="97"/>
        <v>0</v>
      </c>
      <c r="C1581" s="16"/>
      <c r="D1581" s="17">
        <f t="shared" si="98"/>
        <v>0</v>
      </c>
      <c r="E1581" s="18">
        <f t="shared" si="96"/>
        <v>0</v>
      </c>
      <c r="F1581" s="275"/>
      <c r="G1581" s="21"/>
      <c r="H1581" s="276">
        <f t="shared" si="99"/>
        <v>0</v>
      </c>
      <c r="I1581" s="21">
        <f>D1581*'Déscriptions des trades'!CK1581</f>
        <v>0</v>
      </c>
      <c r="M1581" s="4"/>
    </row>
    <row r="1582" spans="1:13" s="3" customFormat="1" ht="13.2">
      <c r="A1582" s="12">
        <v>1578</v>
      </c>
      <c r="B1582" s="148">
        <f t="shared" si="97"/>
        <v>0</v>
      </c>
      <c r="C1582" s="16"/>
      <c r="D1582" s="17">
        <f t="shared" si="98"/>
        <v>0</v>
      </c>
      <c r="E1582" s="18">
        <f t="shared" si="96"/>
        <v>0</v>
      </c>
      <c r="F1582" s="275"/>
      <c r="G1582" s="21"/>
      <c r="H1582" s="276">
        <f t="shared" si="99"/>
        <v>0</v>
      </c>
      <c r="I1582" s="21">
        <f>D1582*'Déscriptions des trades'!CK1582</f>
        <v>0</v>
      </c>
      <c r="M1582" s="4"/>
    </row>
    <row r="1583" spans="1:13" s="3" customFormat="1" ht="13.2">
      <c r="A1583" s="12">
        <v>1579</v>
      </c>
      <c r="B1583" s="148">
        <f t="shared" si="97"/>
        <v>0</v>
      </c>
      <c r="C1583" s="16"/>
      <c r="D1583" s="17">
        <f t="shared" si="98"/>
        <v>0</v>
      </c>
      <c r="E1583" s="18">
        <f t="shared" si="96"/>
        <v>0</v>
      </c>
      <c r="F1583" s="275"/>
      <c r="G1583" s="21"/>
      <c r="H1583" s="276">
        <f t="shared" si="99"/>
        <v>0</v>
      </c>
      <c r="I1583" s="21">
        <f>D1583*'Déscriptions des trades'!CK1583</f>
        <v>0</v>
      </c>
      <c r="M1583" s="4"/>
    </row>
    <row r="1584" spans="1:13" s="3" customFormat="1" ht="13.2">
      <c r="A1584" s="12">
        <v>1580</v>
      </c>
      <c r="B1584" s="148">
        <f t="shared" si="97"/>
        <v>0</v>
      </c>
      <c r="C1584" s="16"/>
      <c r="D1584" s="17">
        <f t="shared" si="98"/>
        <v>0</v>
      </c>
      <c r="E1584" s="18">
        <f t="shared" si="96"/>
        <v>0</v>
      </c>
      <c r="F1584" s="275"/>
      <c r="G1584" s="21"/>
      <c r="H1584" s="276">
        <f t="shared" si="99"/>
        <v>0</v>
      </c>
      <c r="I1584" s="21">
        <f>D1584*'Déscriptions des trades'!CK1584</f>
        <v>0</v>
      </c>
      <c r="M1584" s="4"/>
    </row>
    <row r="1585" spans="1:13" s="3" customFormat="1" ht="13.2">
      <c r="A1585" s="12">
        <v>1581</v>
      </c>
      <c r="B1585" s="148">
        <f t="shared" si="97"/>
        <v>0</v>
      </c>
      <c r="C1585" s="16"/>
      <c r="D1585" s="17">
        <f t="shared" si="98"/>
        <v>0</v>
      </c>
      <c r="E1585" s="18">
        <f t="shared" si="96"/>
        <v>0</v>
      </c>
      <c r="F1585" s="275"/>
      <c r="G1585" s="21"/>
      <c r="H1585" s="276">
        <f t="shared" si="99"/>
        <v>0</v>
      </c>
      <c r="I1585" s="21">
        <f>D1585*'Déscriptions des trades'!CK1585</f>
        <v>0</v>
      </c>
      <c r="M1585" s="4"/>
    </row>
    <row r="1586" spans="1:13" s="3" customFormat="1" ht="13.2">
      <c r="A1586" s="12">
        <v>1582</v>
      </c>
      <c r="B1586" s="148">
        <f t="shared" si="97"/>
        <v>0</v>
      </c>
      <c r="C1586" s="16"/>
      <c r="D1586" s="17">
        <f t="shared" si="98"/>
        <v>0</v>
      </c>
      <c r="E1586" s="18">
        <f t="shared" si="96"/>
        <v>0</v>
      </c>
      <c r="F1586" s="275"/>
      <c r="G1586" s="21"/>
      <c r="H1586" s="276">
        <f t="shared" si="99"/>
        <v>0</v>
      </c>
      <c r="I1586" s="21">
        <f>D1586*'Déscriptions des trades'!CK1586</f>
        <v>0</v>
      </c>
      <c r="M1586" s="4"/>
    </row>
    <row r="1587" spans="1:13" s="3" customFormat="1" ht="13.2">
      <c r="A1587" s="12">
        <v>1583</v>
      </c>
      <c r="B1587" s="148">
        <f t="shared" si="97"/>
        <v>0</v>
      </c>
      <c r="C1587" s="16"/>
      <c r="D1587" s="17">
        <f t="shared" si="98"/>
        <v>0</v>
      </c>
      <c r="E1587" s="18">
        <f t="shared" si="96"/>
        <v>0</v>
      </c>
      <c r="F1587" s="275"/>
      <c r="G1587" s="21"/>
      <c r="H1587" s="276">
        <f t="shared" si="99"/>
        <v>0</v>
      </c>
      <c r="I1587" s="21">
        <f>D1587*'Déscriptions des trades'!CK1587</f>
        <v>0</v>
      </c>
      <c r="M1587" s="4"/>
    </row>
    <row r="1588" spans="1:13" s="3" customFormat="1" ht="13.2">
      <c r="A1588" s="12">
        <v>1584</v>
      </c>
      <c r="B1588" s="148">
        <f t="shared" si="97"/>
        <v>0</v>
      </c>
      <c r="C1588" s="16"/>
      <c r="D1588" s="17">
        <f t="shared" si="98"/>
        <v>0</v>
      </c>
      <c r="E1588" s="18">
        <f t="shared" si="96"/>
        <v>0</v>
      </c>
      <c r="F1588" s="275"/>
      <c r="G1588" s="21"/>
      <c r="H1588" s="276">
        <f t="shared" si="99"/>
        <v>0</v>
      </c>
      <c r="I1588" s="21">
        <f>D1588*'Déscriptions des trades'!CK1588</f>
        <v>0</v>
      </c>
      <c r="M1588" s="4"/>
    </row>
    <row r="1589" spans="1:13" s="3" customFormat="1" ht="13.2">
      <c r="A1589" s="12">
        <v>1585</v>
      </c>
      <c r="B1589" s="148">
        <f t="shared" si="97"/>
        <v>0</v>
      </c>
      <c r="C1589" s="16"/>
      <c r="D1589" s="17">
        <f t="shared" si="98"/>
        <v>0</v>
      </c>
      <c r="E1589" s="18">
        <f t="shared" si="96"/>
        <v>0</v>
      </c>
      <c r="F1589" s="275"/>
      <c r="G1589" s="21"/>
      <c r="H1589" s="276">
        <f t="shared" si="99"/>
        <v>0</v>
      </c>
      <c r="I1589" s="21">
        <f>D1589*'Déscriptions des trades'!CK1589</f>
        <v>0</v>
      </c>
      <c r="M1589" s="4"/>
    </row>
    <row r="1590" spans="1:13" s="3" customFormat="1" ht="13.2">
      <c r="A1590" s="12">
        <v>1586</v>
      </c>
      <c r="B1590" s="148">
        <f t="shared" si="97"/>
        <v>0</v>
      </c>
      <c r="C1590" s="16"/>
      <c r="D1590" s="17">
        <f t="shared" si="98"/>
        <v>0</v>
      </c>
      <c r="E1590" s="18">
        <f t="shared" si="96"/>
        <v>0</v>
      </c>
      <c r="F1590" s="275"/>
      <c r="G1590" s="21"/>
      <c r="H1590" s="276">
        <f t="shared" si="99"/>
        <v>0</v>
      </c>
      <c r="I1590" s="21">
        <f>D1590*'Déscriptions des trades'!CK1590</f>
        <v>0</v>
      </c>
      <c r="M1590" s="4"/>
    </row>
    <row r="1591" spans="1:13" s="3" customFormat="1" ht="13.2">
      <c r="A1591" s="12">
        <v>1587</v>
      </c>
      <c r="B1591" s="148">
        <f t="shared" si="97"/>
        <v>0</v>
      </c>
      <c r="C1591" s="16"/>
      <c r="D1591" s="17">
        <f t="shared" si="98"/>
        <v>0</v>
      </c>
      <c r="E1591" s="18">
        <f t="shared" si="96"/>
        <v>0</v>
      </c>
      <c r="F1591" s="275"/>
      <c r="G1591" s="21"/>
      <c r="H1591" s="276">
        <f t="shared" si="99"/>
        <v>0</v>
      </c>
      <c r="I1591" s="21">
        <f>D1591*'Déscriptions des trades'!CK1591</f>
        <v>0</v>
      </c>
      <c r="M1591" s="4"/>
    </row>
    <row r="1592" spans="1:13" s="3" customFormat="1" ht="13.2">
      <c r="A1592" s="12">
        <v>1588</v>
      </c>
      <c r="B1592" s="148">
        <f t="shared" si="97"/>
        <v>0</v>
      </c>
      <c r="C1592" s="16"/>
      <c r="D1592" s="17">
        <f t="shared" si="98"/>
        <v>0</v>
      </c>
      <c r="E1592" s="18">
        <f t="shared" si="96"/>
        <v>0</v>
      </c>
      <c r="F1592" s="275"/>
      <c r="G1592" s="21"/>
      <c r="H1592" s="276">
        <f t="shared" si="99"/>
        <v>0</v>
      </c>
      <c r="I1592" s="21">
        <f>D1592*'Déscriptions des trades'!CK1592</f>
        <v>0</v>
      </c>
      <c r="M1592" s="4"/>
    </row>
    <row r="1593" spans="1:13" s="3" customFormat="1" ht="13.2">
      <c r="A1593" s="12">
        <v>1589</v>
      </c>
      <c r="B1593" s="148">
        <f t="shared" si="97"/>
        <v>0</v>
      </c>
      <c r="C1593" s="16"/>
      <c r="D1593" s="17">
        <f t="shared" si="98"/>
        <v>0</v>
      </c>
      <c r="E1593" s="18">
        <f t="shared" si="96"/>
        <v>0</v>
      </c>
      <c r="F1593" s="275"/>
      <c r="G1593" s="21"/>
      <c r="H1593" s="276">
        <f t="shared" si="99"/>
        <v>0</v>
      </c>
      <c r="I1593" s="21">
        <f>D1593*'Déscriptions des trades'!CK1593</f>
        <v>0</v>
      </c>
      <c r="M1593" s="4"/>
    </row>
    <row r="1594" spans="1:13" s="3" customFormat="1" ht="13.2">
      <c r="A1594" s="12">
        <v>1590</v>
      </c>
      <c r="B1594" s="148">
        <f t="shared" si="97"/>
        <v>0</v>
      </c>
      <c r="C1594" s="16"/>
      <c r="D1594" s="17">
        <f t="shared" si="98"/>
        <v>0</v>
      </c>
      <c r="E1594" s="18">
        <f t="shared" si="96"/>
        <v>0</v>
      </c>
      <c r="F1594" s="275"/>
      <c r="G1594" s="21"/>
      <c r="H1594" s="276">
        <f t="shared" si="99"/>
        <v>0</v>
      </c>
      <c r="I1594" s="21">
        <f>D1594*'Déscriptions des trades'!CK1594</f>
        <v>0</v>
      </c>
      <c r="M1594" s="4"/>
    </row>
    <row r="1595" spans="1:13" s="3" customFormat="1" ht="13.2">
      <c r="A1595" s="12">
        <v>1591</v>
      </c>
      <c r="B1595" s="148">
        <f t="shared" si="97"/>
        <v>0</v>
      </c>
      <c r="C1595" s="16"/>
      <c r="D1595" s="17">
        <f t="shared" si="98"/>
        <v>0</v>
      </c>
      <c r="E1595" s="18">
        <f t="shared" si="96"/>
        <v>0</v>
      </c>
      <c r="F1595" s="275"/>
      <c r="G1595" s="21"/>
      <c r="H1595" s="276">
        <f t="shared" si="99"/>
        <v>0</v>
      </c>
      <c r="I1595" s="21">
        <f>D1595*'Déscriptions des trades'!CK1595</f>
        <v>0</v>
      </c>
      <c r="M1595" s="4"/>
    </row>
    <row r="1596" spans="1:13" s="3" customFormat="1" ht="13.2">
      <c r="A1596" s="12">
        <v>1592</v>
      </c>
      <c r="B1596" s="148">
        <f t="shared" si="97"/>
        <v>0</v>
      </c>
      <c r="C1596" s="16"/>
      <c r="D1596" s="17">
        <f t="shared" si="98"/>
        <v>0</v>
      </c>
      <c r="E1596" s="18">
        <f t="shared" si="96"/>
        <v>0</v>
      </c>
      <c r="F1596" s="275"/>
      <c r="G1596" s="21"/>
      <c r="H1596" s="276">
        <f t="shared" si="99"/>
        <v>0</v>
      </c>
      <c r="I1596" s="21">
        <f>D1596*'Déscriptions des trades'!CK1596</f>
        <v>0</v>
      </c>
      <c r="M1596" s="4"/>
    </row>
    <row r="1597" spans="1:13" s="3" customFormat="1" ht="13.2">
      <c r="A1597" s="12">
        <v>1593</v>
      </c>
      <c r="B1597" s="148">
        <f t="shared" si="97"/>
        <v>0</v>
      </c>
      <c r="C1597" s="16"/>
      <c r="D1597" s="17">
        <f t="shared" si="98"/>
        <v>0</v>
      </c>
      <c r="E1597" s="18">
        <f t="shared" si="96"/>
        <v>0</v>
      </c>
      <c r="F1597" s="275"/>
      <c r="G1597" s="21"/>
      <c r="H1597" s="276">
        <f t="shared" si="99"/>
        <v>0</v>
      </c>
      <c r="I1597" s="21">
        <f>D1597*'Déscriptions des trades'!CK1597</f>
        <v>0</v>
      </c>
      <c r="M1597" s="4"/>
    </row>
    <row r="1598" spans="1:13" s="3" customFormat="1" ht="13.2">
      <c r="A1598" s="12">
        <v>1594</v>
      </c>
      <c r="B1598" s="148">
        <f t="shared" si="97"/>
        <v>0</v>
      </c>
      <c r="C1598" s="16"/>
      <c r="D1598" s="17">
        <f t="shared" si="98"/>
        <v>0</v>
      </c>
      <c r="E1598" s="18">
        <f t="shared" si="96"/>
        <v>0</v>
      </c>
      <c r="F1598" s="275"/>
      <c r="G1598" s="21"/>
      <c r="H1598" s="276">
        <f t="shared" si="99"/>
        <v>0</v>
      </c>
      <c r="I1598" s="21">
        <f>D1598*'Déscriptions des trades'!CK1598</f>
        <v>0</v>
      </c>
      <c r="M1598" s="4"/>
    </row>
    <row r="1599" spans="1:13" s="3" customFormat="1" ht="13.2">
      <c r="A1599" s="12">
        <v>1595</v>
      </c>
      <c r="B1599" s="148">
        <f t="shared" si="97"/>
        <v>0</v>
      </c>
      <c r="C1599" s="16"/>
      <c r="D1599" s="17">
        <f t="shared" si="98"/>
        <v>0</v>
      </c>
      <c r="E1599" s="18">
        <f t="shared" si="96"/>
        <v>0</v>
      </c>
      <c r="F1599" s="275"/>
      <c r="G1599" s="21"/>
      <c r="H1599" s="276">
        <f t="shared" si="99"/>
        <v>0</v>
      </c>
      <c r="I1599" s="21">
        <f>D1599*'Déscriptions des trades'!CK1599</f>
        <v>0</v>
      </c>
      <c r="M1599" s="4"/>
    </row>
    <row r="1600" spans="1:13" s="3" customFormat="1" ht="13.2">
      <c r="A1600" s="12">
        <v>1596</v>
      </c>
      <c r="B1600" s="148">
        <f t="shared" si="97"/>
        <v>0</v>
      </c>
      <c r="C1600" s="16"/>
      <c r="D1600" s="17">
        <f t="shared" si="98"/>
        <v>0</v>
      </c>
      <c r="E1600" s="18">
        <f t="shared" si="96"/>
        <v>0</v>
      </c>
      <c r="F1600" s="275"/>
      <c r="G1600" s="21"/>
      <c r="H1600" s="276">
        <f t="shared" si="99"/>
        <v>0</v>
      </c>
      <c r="I1600" s="21">
        <f>D1600*'Déscriptions des trades'!CK1600</f>
        <v>0</v>
      </c>
      <c r="M1600" s="4"/>
    </row>
    <row r="1601" spans="1:13" s="3" customFormat="1" ht="13.2">
      <c r="A1601" s="12">
        <v>1597</v>
      </c>
      <c r="B1601" s="148">
        <f t="shared" si="97"/>
        <v>0</v>
      </c>
      <c r="C1601" s="16"/>
      <c r="D1601" s="17">
        <f t="shared" si="98"/>
        <v>0</v>
      </c>
      <c r="E1601" s="18">
        <f t="shared" si="96"/>
        <v>0</v>
      </c>
      <c r="F1601" s="275"/>
      <c r="G1601" s="21"/>
      <c r="H1601" s="276">
        <f t="shared" si="99"/>
        <v>0</v>
      </c>
      <c r="I1601" s="21">
        <f>D1601*'Déscriptions des trades'!CK1601</f>
        <v>0</v>
      </c>
      <c r="M1601" s="4"/>
    </row>
    <row r="1602" spans="1:13" s="3" customFormat="1" ht="13.2">
      <c r="A1602" s="12">
        <v>1598</v>
      </c>
      <c r="B1602" s="148">
        <f t="shared" si="97"/>
        <v>0</v>
      </c>
      <c r="C1602" s="16"/>
      <c r="D1602" s="17">
        <f t="shared" si="98"/>
        <v>0</v>
      </c>
      <c r="E1602" s="18">
        <f t="shared" si="96"/>
        <v>0</v>
      </c>
      <c r="F1602" s="275"/>
      <c r="G1602" s="21"/>
      <c r="H1602" s="276">
        <f t="shared" si="99"/>
        <v>0</v>
      </c>
      <c r="I1602" s="21">
        <f>D1602*'Déscriptions des trades'!CK1602</f>
        <v>0</v>
      </c>
      <c r="M1602" s="4"/>
    </row>
    <row r="1603" spans="1:13" s="3" customFormat="1" ht="13.2">
      <c r="A1603" s="12">
        <v>1599</v>
      </c>
      <c r="B1603" s="148">
        <f t="shared" si="97"/>
        <v>0</v>
      </c>
      <c r="C1603" s="16"/>
      <c r="D1603" s="17">
        <f t="shared" si="98"/>
        <v>0</v>
      </c>
      <c r="E1603" s="18">
        <f t="shared" si="96"/>
        <v>0</v>
      </c>
      <c r="F1603" s="275"/>
      <c r="G1603" s="21"/>
      <c r="H1603" s="276">
        <f t="shared" si="99"/>
        <v>0</v>
      </c>
      <c r="I1603" s="21">
        <f>D1603*'Déscriptions des trades'!CK1603</f>
        <v>0</v>
      </c>
      <c r="M1603" s="4"/>
    </row>
    <row r="1604" spans="1:13" s="3" customFormat="1" ht="13.2">
      <c r="A1604" s="12">
        <v>1600</v>
      </c>
      <c r="B1604" s="148">
        <f t="shared" si="97"/>
        <v>0</v>
      </c>
      <c r="C1604" s="16"/>
      <c r="D1604" s="17">
        <f t="shared" si="98"/>
        <v>0</v>
      </c>
      <c r="E1604" s="18">
        <f t="shared" si="96"/>
        <v>0</v>
      </c>
      <c r="F1604" s="275"/>
      <c r="G1604" s="21"/>
      <c r="H1604" s="276">
        <f t="shared" si="99"/>
        <v>0</v>
      </c>
      <c r="I1604" s="21">
        <f>D1604*'Déscriptions des trades'!CK1604</f>
        <v>0</v>
      </c>
      <c r="M1604" s="4"/>
    </row>
    <row r="1605" spans="1:13" s="3" customFormat="1" ht="13.2">
      <c r="A1605" s="12">
        <v>1601</v>
      </c>
      <c r="B1605" s="148">
        <f t="shared" si="97"/>
        <v>0</v>
      </c>
      <c r="C1605" s="16"/>
      <c r="D1605" s="17">
        <f t="shared" si="98"/>
        <v>0</v>
      </c>
      <c r="E1605" s="18">
        <f t="shared" ref="E1605:E1668" si="100">B1605*D1605</f>
        <v>0</v>
      </c>
      <c r="F1605" s="275"/>
      <c r="G1605" s="21"/>
      <c r="H1605" s="276">
        <f t="shared" si="99"/>
        <v>0</v>
      </c>
      <c r="I1605" s="21">
        <f>D1605*'Déscriptions des trades'!CK1605</f>
        <v>0</v>
      </c>
      <c r="M1605" s="4"/>
    </row>
    <row r="1606" spans="1:13" s="3" customFormat="1" ht="13.2">
      <c r="A1606" s="12">
        <v>1602</v>
      </c>
      <c r="B1606" s="148">
        <f t="shared" ref="B1606:B1669" si="101">E1605+B1605</f>
        <v>0</v>
      </c>
      <c r="C1606" s="16"/>
      <c r="D1606" s="17">
        <f t="shared" ref="D1606:D1669" si="102">D1605</f>
        <v>0</v>
      </c>
      <c r="E1606" s="18">
        <f t="shared" si="100"/>
        <v>0</v>
      </c>
      <c r="F1606" s="275"/>
      <c r="G1606" s="21"/>
      <c r="H1606" s="276">
        <f t="shared" ref="H1606:H1669" si="103">H1605</f>
        <v>0</v>
      </c>
      <c r="I1606" s="21">
        <f>D1606*'Déscriptions des trades'!CK1606</f>
        <v>0</v>
      </c>
      <c r="M1606" s="4"/>
    </row>
    <row r="1607" spans="1:13" s="3" customFormat="1" ht="13.2">
      <c r="A1607" s="12">
        <v>1603</v>
      </c>
      <c r="B1607" s="148">
        <f t="shared" si="101"/>
        <v>0</v>
      </c>
      <c r="C1607" s="16"/>
      <c r="D1607" s="17">
        <f t="shared" si="102"/>
        <v>0</v>
      </c>
      <c r="E1607" s="18">
        <f t="shared" si="100"/>
        <v>0</v>
      </c>
      <c r="F1607" s="275"/>
      <c r="G1607" s="21"/>
      <c r="H1607" s="276">
        <f t="shared" si="103"/>
        <v>0</v>
      </c>
      <c r="I1607" s="21">
        <f>D1607*'Déscriptions des trades'!CK1607</f>
        <v>0</v>
      </c>
      <c r="M1607" s="4"/>
    </row>
    <row r="1608" spans="1:13" s="3" customFormat="1" ht="13.2">
      <c r="A1608" s="12">
        <v>1604</v>
      </c>
      <c r="B1608" s="148">
        <f t="shared" si="101"/>
        <v>0</v>
      </c>
      <c r="C1608" s="16"/>
      <c r="D1608" s="17">
        <f t="shared" si="102"/>
        <v>0</v>
      </c>
      <c r="E1608" s="18">
        <f t="shared" si="100"/>
        <v>0</v>
      </c>
      <c r="F1608" s="275"/>
      <c r="G1608" s="21"/>
      <c r="H1608" s="276">
        <f t="shared" si="103"/>
        <v>0</v>
      </c>
      <c r="I1608" s="21">
        <f>D1608*'Déscriptions des trades'!CK1608</f>
        <v>0</v>
      </c>
      <c r="M1608" s="4"/>
    </row>
    <row r="1609" spans="1:13" s="3" customFormat="1" ht="13.2">
      <c r="A1609" s="12">
        <v>1605</v>
      </c>
      <c r="B1609" s="148">
        <f t="shared" si="101"/>
        <v>0</v>
      </c>
      <c r="C1609" s="16"/>
      <c r="D1609" s="17">
        <f t="shared" si="102"/>
        <v>0</v>
      </c>
      <c r="E1609" s="18">
        <f t="shared" si="100"/>
        <v>0</v>
      </c>
      <c r="F1609" s="275"/>
      <c r="G1609" s="21"/>
      <c r="H1609" s="276">
        <f t="shared" si="103"/>
        <v>0</v>
      </c>
      <c r="I1609" s="21">
        <f>D1609*'Déscriptions des trades'!CK1609</f>
        <v>0</v>
      </c>
      <c r="M1609" s="4"/>
    </row>
    <row r="1610" spans="1:13" s="3" customFormat="1" ht="13.2">
      <c r="A1610" s="12">
        <v>1606</v>
      </c>
      <c r="B1610" s="148">
        <f t="shared" si="101"/>
        <v>0</v>
      </c>
      <c r="C1610" s="16"/>
      <c r="D1610" s="17">
        <f t="shared" si="102"/>
        <v>0</v>
      </c>
      <c r="E1610" s="18">
        <f t="shared" si="100"/>
        <v>0</v>
      </c>
      <c r="F1610" s="275"/>
      <c r="G1610" s="21"/>
      <c r="H1610" s="276">
        <f t="shared" si="103"/>
        <v>0</v>
      </c>
      <c r="I1610" s="21">
        <f>D1610*'Déscriptions des trades'!CK1610</f>
        <v>0</v>
      </c>
      <c r="M1610" s="4"/>
    </row>
    <row r="1611" spans="1:13" s="3" customFormat="1" ht="13.2">
      <c r="A1611" s="12">
        <v>1607</v>
      </c>
      <c r="B1611" s="148">
        <f t="shared" si="101"/>
        <v>0</v>
      </c>
      <c r="C1611" s="16"/>
      <c r="D1611" s="17">
        <f t="shared" si="102"/>
        <v>0</v>
      </c>
      <c r="E1611" s="18">
        <f t="shared" si="100"/>
        <v>0</v>
      </c>
      <c r="F1611" s="275"/>
      <c r="G1611" s="21"/>
      <c r="H1611" s="276">
        <f t="shared" si="103"/>
        <v>0</v>
      </c>
      <c r="I1611" s="21">
        <f>D1611*'Déscriptions des trades'!CK1611</f>
        <v>0</v>
      </c>
      <c r="M1611" s="4"/>
    </row>
    <row r="1612" spans="1:13" s="3" customFormat="1" ht="13.2">
      <c r="A1612" s="12">
        <v>1608</v>
      </c>
      <c r="B1612" s="148">
        <f t="shared" si="101"/>
        <v>0</v>
      </c>
      <c r="C1612" s="16"/>
      <c r="D1612" s="17">
        <f t="shared" si="102"/>
        <v>0</v>
      </c>
      <c r="E1612" s="18">
        <f t="shared" si="100"/>
        <v>0</v>
      </c>
      <c r="F1612" s="275"/>
      <c r="G1612" s="21"/>
      <c r="H1612" s="276">
        <f t="shared" si="103"/>
        <v>0</v>
      </c>
      <c r="I1612" s="21">
        <f>D1612*'Déscriptions des trades'!CK1612</f>
        <v>0</v>
      </c>
      <c r="M1612" s="4"/>
    </row>
    <row r="1613" spans="1:13" s="3" customFormat="1" ht="13.2">
      <c r="A1613" s="12">
        <v>1609</v>
      </c>
      <c r="B1613" s="148">
        <f t="shared" si="101"/>
        <v>0</v>
      </c>
      <c r="C1613" s="16"/>
      <c r="D1613" s="17">
        <f t="shared" si="102"/>
        <v>0</v>
      </c>
      <c r="E1613" s="18">
        <f t="shared" si="100"/>
        <v>0</v>
      </c>
      <c r="F1613" s="275"/>
      <c r="G1613" s="21"/>
      <c r="H1613" s="276">
        <f t="shared" si="103"/>
        <v>0</v>
      </c>
      <c r="I1613" s="21">
        <f>D1613*'Déscriptions des trades'!CK1613</f>
        <v>0</v>
      </c>
      <c r="M1613" s="4"/>
    </row>
    <row r="1614" spans="1:13" s="3" customFormat="1" ht="13.2">
      <c r="A1614" s="12">
        <v>1610</v>
      </c>
      <c r="B1614" s="148">
        <f t="shared" si="101"/>
        <v>0</v>
      </c>
      <c r="C1614" s="16"/>
      <c r="D1614" s="17">
        <f t="shared" si="102"/>
        <v>0</v>
      </c>
      <c r="E1614" s="18">
        <f t="shared" si="100"/>
        <v>0</v>
      </c>
      <c r="F1614" s="275"/>
      <c r="G1614" s="21"/>
      <c r="H1614" s="276">
        <f t="shared" si="103"/>
        <v>0</v>
      </c>
      <c r="I1614" s="21">
        <f>D1614*'Déscriptions des trades'!CK1614</f>
        <v>0</v>
      </c>
      <c r="M1614" s="4"/>
    </row>
    <row r="1615" spans="1:13" s="3" customFormat="1" ht="13.2">
      <c r="A1615" s="12">
        <v>1611</v>
      </c>
      <c r="B1615" s="148">
        <f t="shared" si="101"/>
        <v>0</v>
      </c>
      <c r="C1615" s="16"/>
      <c r="D1615" s="17">
        <f t="shared" si="102"/>
        <v>0</v>
      </c>
      <c r="E1615" s="18">
        <f t="shared" si="100"/>
        <v>0</v>
      </c>
      <c r="F1615" s="275"/>
      <c r="G1615" s="21"/>
      <c r="H1615" s="276">
        <f t="shared" si="103"/>
        <v>0</v>
      </c>
      <c r="I1615" s="21">
        <f>D1615*'Déscriptions des trades'!CK1615</f>
        <v>0</v>
      </c>
      <c r="M1615" s="4"/>
    </row>
    <row r="1616" spans="1:13" s="3" customFormat="1" ht="13.2">
      <c r="A1616" s="12">
        <v>1612</v>
      </c>
      <c r="B1616" s="148">
        <f t="shared" si="101"/>
        <v>0</v>
      </c>
      <c r="C1616" s="16"/>
      <c r="D1616" s="17">
        <f t="shared" si="102"/>
        <v>0</v>
      </c>
      <c r="E1616" s="18">
        <f t="shared" si="100"/>
        <v>0</v>
      </c>
      <c r="F1616" s="275"/>
      <c r="G1616" s="21"/>
      <c r="H1616" s="276">
        <f t="shared" si="103"/>
        <v>0</v>
      </c>
      <c r="I1616" s="21">
        <f>D1616*'Déscriptions des trades'!CK1616</f>
        <v>0</v>
      </c>
      <c r="M1616" s="4"/>
    </row>
    <row r="1617" spans="1:13" s="3" customFormat="1" ht="13.2">
      <c r="A1617" s="12">
        <v>1613</v>
      </c>
      <c r="B1617" s="148">
        <f t="shared" si="101"/>
        <v>0</v>
      </c>
      <c r="C1617" s="16"/>
      <c r="D1617" s="17">
        <f t="shared" si="102"/>
        <v>0</v>
      </c>
      <c r="E1617" s="18">
        <f t="shared" si="100"/>
        <v>0</v>
      </c>
      <c r="F1617" s="275"/>
      <c r="G1617" s="21"/>
      <c r="H1617" s="276">
        <f t="shared" si="103"/>
        <v>0</v>
      </c>
      <c r="I1617" s="21">
        <f>D1617*'Déscriptions des trades'!CK1617</f>
        <v>0</v>
      </c>
      <c r="M1617" s="4"/>
    </row>
    <row r="1618" spans="1:13" s="3" customFormat="1" ht="13.2">
      <c r="A1618" s="12">
        <v>1614</v>
      </c>
      <c r="B1618" s="148">
        <f t="shared" si="101"/>
        <v>0</v>
      </c>
      <c r="C1618" s="16"/>
      <c r="D1618" s="17">
        <f t="shared" si="102"/>
        <v>0</v>
      </c>
      <c r="E1618" s="18">
        <f t="shared" si="100"/>
        <v>0</v>
      </c>
      <c r="F1618" s="275"/>
      <c r="G1618" s="21"/>
      <c r="H1618" s="276">
        <f t="shared" si="103"/>
        <v>0</v>
      </c>
      <c r="I1618" s="21">
        <f>D1618*'Déscriptions des trades'!CK1618</f>
        <v>0</v>
      </c>
      <c r="M1618" s="4"/>
    </row>
    <row r="1619" spans="1:13" s="3" customFormat="1" ht="13.2">
      <c r="A1619" s="12">
        <v>1615</v>
      </c>
      <c r="B1619" s="148">
        <f t="shared" si="101"/>
        <v>0</v>
      </c>
      <c r="C1619" s="16"/>
      <c r="D1619" s="17">
        <f t="shared" si="102"/>
        <v>0</v>
      </c>
      <c r="E1619" s="18">
        <f t="shared" si="100"/>
        <v>0</v>
      </c>
      <c r="F1619" s="275"/>
      <c r="G1619" s="21"/>
      <c r="H1619" s="276">
        <f t="shared" si="103"/>
        <v>0</v>
      </c>
      <c r="I1619" s="21">
        <f>D1619*'Déscriptions des trades'!CK1619</f>
        <v>0</v>
      </c>
      <c r="M1619" s="4"/>
    </row>
    <row r="1620" spans="1:13" s="3" customFormat="1" ht="13.2">
      <c r="A1620" s="12">
        <v>1616</v>
      </c>
      <c r="B1620" s="148">
        <f t="shared" si="101"/>
        <v>0</v>
      </c>
      <c r="C1620" s="16"/>
      <c r="D1620" s="17">
        <f t="shared" si="102"/>
        <v>0</v>
      </c>
      <c r="E1620" s="18">
        <f t="shared" si="100"/>
        <v>0</v>
      </c>
      <c r="F1620" s="275"/>
      <c r="G1620" s="21"/>
      <c r="H1620" s="276">
        <f t="shared" si="103"/>
        <v>0</v>
      </c>
      <c r="I1620" s="21">
        <f>D1620*'Déscriptions des trades'!CK1620</f>
        <v>0</v>
      </c>
      <c r="M1620" s="4"/>
    </row>
    <row r="1621" spans="1:13" s="3" customFormat="1" ht="13.2">
      <c r="A1621" s="12">
        <v>1617</v>
      </c>
      <c r="B1621" s="148">
        <f t="shared" si="101"/>
        <v>0</v>
      </c>
      <c r="C1621" s="16"/>
      <c r="D1621" s="17">
        <f t="shared" si="102"/>
        <v>0</v>
      </c>
      <c r="E1621" s="18">
        <f t="shared" si="100"/>
        <v>0</v>
      </c>
      <c r="F1621" s="275"/>
      <c r="G1621" s="21"/>
      <c r="H1621" s="276">
        <f t="shared" si="103"/>
        <v>0</v>
      </c>
      <c r="I1621" s="21">
        <f>D1621*'Déscriptions des trades'!CK1621</f>
        <v>0</v>
      </c>
      <c r="M1621" s="4"/>
    </row>
    <row r="1622" spans="1:13" s="3" customFormat="1" ht="13.2">
      <c r="A1622" s="12">
        <v>1618</v>
      </c>
      <c r="B1622" s="148">
        <f t="shared" si="101"/>
        <v>0</v>
      </c>
      <c r="C1622" s="16"/>
      <c r="D1622" s="17">
        <f t="shared" si="102"/>
        <v>0</v>
      </c>
      <c r="E1622" s="18">
        <f t="shared" si="100"/>
        <v>0</v>
      </c>
      <c r="F1622" s="275"/>
      <c r="G1622" s="21"/>
      <c r="H1622" s="276">
        <f t="shared" si="103"/>
        <v>0</v>
      </c>
      <c r="I1622" s="21">
        <f>D1622*'Déscriptions des trades'!CK1622</f>
        <v>0</v>
      </c>
      <c r="M1622" s="4"/>
    </row>
    <row r="1623" spans="1:13" s="3" customFormat="1" ht="13.2">
      <c r="A1623" s="12">
        <v>1619</v>
      </c>
      <c r="B1623" s="148">
        <f t="shared" si="101"/>
        <v>0</v>
      </c>
      <c r="C1623" s="16"/>
      <c r="D1623" s="17">
        <f t="shared" si="102"/>
        <v>0</v>
      </c>
      <c r="E1623" s="18">
        <f t="shared" si="100"/>
        <v>0</v>
      </c>
      <c r="F1623" s="275"/>
      <c r="G1623" s="21"/>
      <c r="H1623" s="276">
        <f t="shared" si="103"/>
        <v>0</v>
      </c>
      <c r="I1623" s="21">
        <f>D1623*'Déscriptions des trades'!CK1623</f>
        <v>0</v>
      </c>
      <c r="M1623" s="4"/>
    </row>
    <row r="1624" spans="1:13" s="3" customFormat="1" ht="13.2">
      <c r="A1624" s="12">
        <v>1620</v>
      </c>
      <c r="B1624" s="148">
        <f t="shared" si="101"/>
        <v>0</v>
      </c>
      <c r="C1624" s="16"/>
      <c r="D1624" s="17">
        <f t="shared" si="102"/>
        <v>0</v>
      </c>
      <c r="E1624" s="18">
        <f t="shared" si="100"/>
        <v>0</v>
      </c>
      <c r="F1624" s="275"/>
      <c r="G1624" s="21"/>
      <c r="H1624" s="276">
        <f t="shared" si="103"/>
        <v>0</v>
      </c>
      <c r="I1624" s="21">
        <f>D1624*'Déscriptions des trades'!CK1624</f>
        <v>0</v>
      </c>
      <c r="M1624" s="4"/>
    </row>
    <row r="1625" spans="1:13" s="3" customFormat="1" ht="13.2">
      <c r="A1625" s="12">
        <v>1621</v>
      </c>
      <c r="B1625" s="148">
        <f t="shared" si="101"/>
        <v>0</v>
      </c>
      <c r="C1625" s="16"/>
      <c r="D1625" s="17">
        <f t="shared" si="102"/>
        <v>0</v>
      </c>
      <c r="E1625" s="18">
        <f t="shared" si="100"/>
        <v>0</v>
      </c>
      <c r="F1625" s="275"/>
      <c r="G1625" s="21"/>
      <c r="H1625" s="276">
        <f t="shared" si="103"/>
        <v>0</v>
      </c>
      <c r="I1625" s="21">
        <f>D1625*'Déscriptions des trades'!CK1625</f>
        <v>0</v>
      </c>
      <c r="M1625" s="4"/>
    </row>
    <row r="1626" spans="1:13" s="3" customFormat="1" ht="13.2">
      <c r="A1626" s="12">
        <v>1622</v>
      </c>
      <c r="B1626" s="148">
        <f t="shared" si="101"/>
        <v>0</v>
      </c>
      <c r="C1626" s="16"/>
      <c r="D1626" s="17">
        <f t="shared" si="102"/>
        <v>0</v>
      </c>
      <c r="E1626" s="18">
        <f t="shared" si="100"/>
        <v>0</v>
      </c>
      <c r="F1626" s="275"/>
      <c r="G1626" s="21"/>
      <c r="H1626" s="276">
        <f t="shared" si="103"/>
        <v>0</v>
      </c>
      <c r="I1626" s="21">
        <f>D1626*'Déscriptions des trades'!CK1626</f>
        <v>0</v>
      </c>
      <c r="M1626" s="4"/>
    </row>
    <row r="1627" spans="1:13" s="3" customFormat="1" ht="13.2">
      <c r="A1627" s="12">
        <v>1623</v>
      </c>
      <c r="B1627" s="148">
        <f t="shared" si="101"/>
        <v>0</v>
      </c>
      <c r="C1627" s="16"/>
      <c r="D1627" s="17">
        <f t="shared" si="102"/>
        <v>0</v>
      </c>
      <c r="E1627" s="18">
        <f t="shared" si="100"/>
        <v>0</v>
      </c>
      <c r="F1627" s="275"/>
      <c r="G1627" s="21"/>
      <c r="H1627" s="276">
        <f t="shared" si="103"/>
        <v>0</v>
      </c>
      <c r="I1627" s="21">
        <f>D1627*'Déscriptions des trades'!CK1627</f>
        <v>0</v>
      </c>
      <c r="M1627" s="4"/>
    </row>
    <row r="1628" spans="1:13" s="3" customFormat="1" ht="13.2">
      <c r="A1628" s="12">
        <v>1624</v>
      </c>
      <c r="B1628" s="148">
        <f t="shared" si="101"/>
        <v>0</v>
      </c>
      <c r="C1628" s="16"/>
      <c r="D1628" s="17">
        <f t="shared" si="102"/>
        <v>0</v>
      </c>
      <c r="E1628" s="18">
        <f t="shared" si="100"/>
        <v>0</v>
      </c>
      <c r="F1628" s="275"/>
      <c r="G1628" s="21"/>
      <c r="H1628" s="276">
        <f t="shared" si="103"/>
        <v>0</v>
      </c>
      <c r="I1628" s="21">
        <f>D1628*'Déscriptions des trades'!CK1628</f>
        <v>0</v>
      </c>
      <c r="M1628" s="4"/>
    </row>
    <row r="1629" spans="1:13" s="3" customFormat="1" ht="13.2">
      <c r="A1629" s="12">
        <v>1625</v>
      </c>
      <c r="B1629" s="148">
        <f t="shared" si="101"/>
        <v>0</v>
      </c>
      <c r="C1629" s="16"/>
      <c r="D1629" s="17">
        <f t="shared" si="102"/>
        <v>0</v>
      </c>
      <c r="E1629" s="18">
        <f t="shared" si="100"/>
        <v>0</v>
      </c>
      <c r="F1629" s="275"/>
      <c r="G1629" s="21"/>
      <c r="H1629" s="276">
        <f t="shared" si="103"/>
        <v>0</v>
      </c>
      <c r="I1629" s="21">
        <f>D1629*'Déscriptions des trades'!CK1629</f>
        <v>0</v>
      </c>
      <c r="M1629" s="4"/>
    </row>
    <row r="1630" spans="1:13" s="3" customFormat="1" ht="13.2">
      <c r="A1630" s="12">
        <v>1626</v>
      </c>
      <c r="B1630" s="148">
        <f t="shared" si="101"/>
        <v>0</v>
      </c>
      <c r="C1630" s="16"/>
      <c r="D1630" s="17">
        <f t="shared" si="102"/>
        <v>0</v>
      </c>
      <c r="E1630" s="18">
        <f t="shared" si="100"/>
        <v>0</v>
      </c>
      <c r="F1630" s="275"/>
      <c r="G1630" s="21"/>
      <c r="H1630" s="276">
        <f t="shared" si="103"/>
        <v>0</v>
      </c>
      <c r="I1630" s="21">
        <f>D1630*'Déscriptions des trades'!CK1630</f>
        <v>0</v>
      </c>
      <c r="M1630" s="4"/>
    </row>
    <row r="1631" spans="1:13" s="3" customFormat="1" ht="13.2">
      <c r="A1631" s="12">
        <v>1627</v>
      </c>
      <c r="B1631" s="148">
        <f t="shared" si="101"/>
        <v>0</v>
      </c>
      <c r="C1631" s="16"/>
      <c r="D1631" s="17">
        <f t="shared" si="102"/>
        <v>0</v>
      </c>
      <c r="E1631" s="18">
        <f t="shared" si="100"/>
        <v>0</v>
      </c>
      <c r="F1631" s="275"/>
      <c r="G1631" s="21"/>
      <c r="H1631" s="276">
        <f t="shared" si="103"/>
        <v>0</v>
      </c>
      <c r="I1631" s="21">
        <f>D1631*'Déscriptions des trades'!CK1631</f>
        <v>0</v>
      </c>
      <c r="M1631" s="4"/>
    </row>
    <row r="1632" spans="1:13" s="3" customFormat="1" ht="13.2">
      <c r="A1632" s="12">
        <v>1628</v>
      </c>
      <c r="B1632" s="148">
        <f t="shared" si="101"/>
        <v>0</v>
      </c>
      <c r="C1632" s="16"/>
      <c r="D1632" s="17">
        <f t="shared" si="102"/>
        <v>0</v>
      </c>
      <c r="E1632" s="18">
        <f t="shared" si="100"/>
        <v>0</v>
      </c>
      <c r="F1632" s="275"/>
      <c r="G1632" s="21"/>
      <c r="H1632" s="276">
        <f t="shared" si="103"/>
        <v>0</v>
      </c>
      <c r="I1632" s="21">
        <f>D1632*'Déscriptions des trades'!CK1632</f>
        <v>0</v>
      </c>
      <c r="M1632" s="4"/>
    </row>
    <row r="1633" spans="1:13" s="3" customFormat="1" ht="13.2">
      <c r="A1633" s="12">
        <v>1629</v>
      </c>
      <c r="B1633" s="148">
        <f t="shared" si="101"/>
        <v>0</v>
      </c>
      <c r="C1633" s="16"/>
      <c r="D1633" s="17">
        <f t="shared" si="102"/>
        <v>0</v>
      </c>
      <c r="E1633" s="18">
        <f t="shared" si="100"/>
        <v>0</v>
      </c>
      <c r="F1633" s="275"/>
      <c r="G1633" s="21"/>
      <c r="H1633" s="276">
        <f t="shared" si="103"/>
        <v>0</v>
      </c>
      <c r="I1633" s="21">
        <f>D1633*'Déscriptions des trades'!CK1633</f>
        <v>0</v>
      </c>
      <c r="M1633" s="4"/>
    </row>
    <row r="1634" spans="1:13" s="3" customFormat="1" ht="13.2">
      <c r="A1634" s="12">
        <v>1630</v>
      </c>
      <c r="B1634" s="148">
        <f t="shared" si="101"/>
        <v>0</v>
      </c>
      <c r="C1634" s="16"/>
      <c r="D1634" s="17">
        <f t="shared" si="102"/>
        <v>0</v>
      </c>
      <c r="E1634" s="18">
        <f t="shared" si="100"/>
        <v>0</v>
      </c>
      <c r="F1634" s="275"/>
      <c r="G1634" s="21"/>
      <c r="H1634" s="276">
        <f t="shared" si="103"/>
        <v>0</v>
      </c>
      <c r="I1634" s="21">
        <f>D1634*'Déscriptions des trades'!CK1634</f>
        <v>0</v>
      </c>
      <c r="M1634" s="4"/>
    </row>
    <row r="1635" spans="1:13" s="3" customFormat="1" ht="13.2">
      <c r="A1635" s="12">
        <v>1631</v>
      </c>
      <c r="B1635" s="148">
        <f t="shared" si="101"/>
        <v>0</v>
      </c>
      <c r="C1635" s="16"/>
      <c r="D1635" s="17">
        <f t="shared" si="102"/>
        <v>0</v>
      </c>
      <c r="E1635" s="18">
        <f t="shared" si="100"/>
        <v>0</v>
      </c>
      <c r="F1635" s="275"/>
      <c r="G1635" s="21"/>
      <c r="H1635" s="276">
        <f t="shared" si="103"/>
        <v>0</v>
      </c>
      <c r="I1635" s="21">
        <f>D1635*'Déscriptions des trades'!CK1635</f>
        <v>0</v>
      </c>
      <c r="M1635" s="4"/>
    </row>
    <row r="1636" spans="1:13" s="3" customFormat="1" ht="13.2">
      <c r="A1636" s="12">
        <v>1632</v>
      </c>
      <c r="B1636" s="148">
        <f t="shared" si="101"/>
        <v>0</v>
      </c>
      <c r="C1636" s="16"/>
      <c r="D1636" s="17">
        <f t="shared" si="102"/>
        <v>0</v>
      </c>
      <c r="E1636" s="18">
        <f t="shared" si="100"/>
        <v>0</v>
      </c>
      <c r="F1636" s="275"/>
      <c r="G1636" s="21"/>
      <c r="H1636" s="276">
        <f t="shared" si="103"/>
        <v>0</v>
      </c>
      <c r="I1636" s="21">
        <f>D1636*'Déscriptions des trades'!CK1636</f>
        <v>0</v>
      </c>
      <c r="M1636" s="4"/>
    </row>
    <row r="1637" spans="1:13" s="3" customFormat="1" ht="13.2">
      <c r="A1637" s="12">
        <v>1633</v>
      </c>
      <c r="B1637" s="148">
        <f t="shared" si="101"/>
        <v>0</v>
      </c>
      <c r="C1637" s="16"/>
      <c r="D1637" s="17">
        <f t="shared" si="102"/>
        <v>0</v>
      </c>
      <c r="E1637" s="18">
        <f t="shared" si="100"/>
        <v>0</v>
      </c>
      <c r="F1637" s="275"/>
      <c r="G1637" s="21"/>
      <c r="H1637" s="276">
        <f t="shared" si="103"/>
        <v>0</v>
      </c>
      <c r="I1637" s="21">
        <f>D1637*'Déscriptions des trades'!CK1637</f>
        <v>0</v>
      </c>
      <c r="M1637" s="4"/>
    </row>
    <row r="1638" spans="1:13" s="3" customFormat="1" ht="13.2">
      <c r="A1638" s="12">
        <v>1634</v>
      </c>
      <c r="B1638" s="148">
        <f t="shared" si="101"/>
        <v>0</v>
      </c>
      <c r="C1638" s="16"/>
      <c r="D1638" s="17">
        <f t="shared" si="102"/>
        <v>0</v>
      </c>
      <c r="E1638" s="18">
        <f t="shared" si="100"/>
        <v>0</v>
      </c>
      <c r="F1638" s="275"/>
      <c r="G1638" s="21"/>
      <c r="H1638" s="276">
        <f t="shared" si="103"/>
        <v>0</v>
      </c>
      <c r="I1638" s="21">
        <f>D1638*'Déscriptions des trades'!CK1638</f>
        <v>0</v>
      </c>
      <c r="M1638" s="4"/>
    </row>
    <row r="1639" spans="1:13" s="3" customFormat="1" ht="13.2">
      <c r="A1639" s="12">
        <v>1635</v>
      </c>
      <c r="B1639" s="148">
        <f t="shared" si="101"/>
        <v>0</v>
      </c>
      <c r="C1639" s="16"/>
      <c r="D1639" s="17">
        <f t="shared" si="102"/>
        <v>0</v>
      </c>
      <c r="E1639" s="18">
        <f t="shared" si="100"/>
        <v>0</v>
      </c>
      <c r="F1639" s="275"/>
      <c r="G1639" s="21"/>
      <c r="H1639" s="276">
        <f t="shared" si="103"/>
        <v>0</v>
      </c>
      <c r="I1639" s="21">
        <f>D1639*'Déscriptions des trades'!CK1639</f>
        <v>0</v>
      </c>
      <c r="M1639" s="4"/>
    </row>
    <row r="1640" spans="1:13" s="3" customFormat="1" ht="13.2">
      <c r="A1640" s="12">
        <v>1636</v>
      </c>
      <c r="B1640" s="148">
        <f t="shared" si="101"/>
        <v>0</v>
      </c>
      <c r="C1640" s="16"/>
      <c r="D1640" s="17">
        <f t="shared" si="102"/>
        <v>0</v>
      </c>
      <c r="E1640" s="18">
        <f t="shared" si="100"/>
        <v>0</v>
      </c>
      <c r="F1640" s="275"/>
      <c r="G1640" s="21"/>
      <c r="H1640" s="276">
        <f t="shared" si="103"/>
        <v>0</v>
      </c>
      <c r="I1640" s="21">
        <f>D1640*'Déscriptions des trades'!CK1640</f>
        <v>0</v>
      </c>
      <c r="M1640" s="4"/>
    </row>
    <row r="1641" spans="1:13" s="3" customFormat="1" ht="13.2">
      <c r="A1641" s="12">
        <v>1637</v>
      </c>
      <c r="B1641" s="148">
        <f t="shared" si="101"/>
        <v>0</v>
      </c>
      <c r="C1641" s="16"/>
      <c r="D1641" s="17">
        <f t="shared" si="102"/>
        <v>0</v>
      </c>
      <c r="E1641" s="18">
        <f t="shared" si="100"/>
        <v>0</v>
      </c>
      <c r="F1641" s="275"/>
      <c r="G1641" s="21"/>
      <c r="H1641" s="276">
        <f t="shared" si="103"/>
        <v>0</v>
      </c>
      <c r="I1641" s="21">
        <f>D1641*'Déscriptions des trades'!CK1641</f>
        <v>0</v>
      </c>
      <c r="M1641" s="4"/>
    </row>
    <row r="1642" spans="1:13" s="3" customFormat="1" ht="13.2">
      <c r="A1642" s="12">
        <v>1638</v>
      </c>
      <c r="B1642" s="148">
        <f t="shared" si="101"/>
        <v>0</v>
      </c>
      <c r="C1642" s="16"/>
      <c r="D1642" s="17">
        <f t="shared" si="102"/>
        <v>0</v>
      </c>
      <c r="E1642" s="18">
        <f t="shared" si="100"/>
        <v>0</v>
      </c>
      <c r="F1642" s="275"/>
      <c r="G1642" s="21"/>
      <c r="H1642" s="276">
        <f t="shared" si="103"/>
        <v>0</v>
      </c>
      <c r="I1642" s="21">
        <f>D1642*'Déscriptions des trades'!CK1642</f>
        <v>0</v>
      </c>
      <c r="M1642" s="4"/>
    </row>
    <row r="1643" spans="1:13" s="3" customFormat="1" ht="13.2">
      <c r="A1643" s="12">
        <v>1639</v>
      </c>
      <c r="B1643" s="148">
        <f t="shared" si="101"/>
        <v>0</v>
      </c>
      <c r="C1643" s="16"/>
      <c r="D1643" s="17">
        <f t="shared" si="102"/>
        <v>0</v>
      </c>
      <c r="E1643" s="18">
        <f t="shared" si="100"/>
        <v>0</v>
      </c>
      <c r="F1643" s="275"/>
      <c r="G1643" s="21"/>
      <c r="H1643" s="276">
        <f t="shared" si="103"/>
        <v>0</v>
      </c>
      <c r="I1643" s="21">
        <f>D1643*'Déscriptions des trades'!CK1643</f>
        <v>0</v>
      </c>
      <c r="M1643" s="4"/>
    </row>
    <row r="1644" spans="1:13" s="3" customFormat="1" ht="13.2">
      <c r="A1644" s="12">
        <v>1640</v>
      </c>
      <c r="B1644" s="148">
        <f t="shared" si="101"/>
        <v>0</v>
      </c>
      <c r="C1644" s="16"/>
      <c r="D1644" s="17">
        <f t="shared" si="102"/>
        <v>0</v>
      </c>
      <c r="E1644" s="18">
        <f t="shared" si="100"/>
        <v>0</v>
      </c>
      <c r="F1644" s="275"/>
      <c r="G1644" s="21"/>
      <c r="H1644" s="276">
        <f t="shared" si="103"/>
        <v>0</v>
      </c>
      <c r="I1644" s="21">
        <f>D1644*'Déscriptions des trades'!CK1644</f>
        <v>0</v>
      </c>
      <c r="M1644" s="4"/>
    </row>
    <row r="1645" spans="1:13" s="3" customFormat="1" ht="13.2">
      <c r="A1645" s="12">
        <v>1641</v>
      </c>
      <c r="B1645" s="148">
        <f t="shared" si="101"/>
        <v>0</v>
      </c>
      <c r="C1645" s="16"/>
      <c r="D1645" s="17">
        <f t="shared" si="102"/>
        <v>0</v>
      </c>
      <c r="E1645" s="18">
        <f t="shared" si="100"/>
        <v>0</v>
      </c>
      <c r="F1645" s="275"/>
      <c r="G1645" s="21"/>
      <c r="H1645" s="276">
        <f t="shared" si="103"/>
        <v>0</v>
      </c>
      <c r="I1645" s="21">
        <f>D1645*'Déscriptions des trades'!CK1645</f>
        <v>0</v>
      </c>
      <c r="M1645" s="4"/>
    </row>
    <row r="1646" spans="1:13" s="3" customFormat="1" ht="13.2">
      <c r="A1646" s="12">
        <v>1642</v>
      </c>
      <c r="B1646" s="148">
        <f t="shared" si="101"/>
        <v>0</v>
      </c>
      <c r="C1646" s="16"/>
      <c r="D1646" s="17">
        <f t="shared" si="102"/>
        <v>0</v>
      </c>
      <c r="E1646" s="18">
        <f t="shared" si="100"/>
        <v>0</v>
      </c>
      <c r="F1646" s="275"/>
      <c r="G1646" s="21"/>
      <c r="H1646" s="276">
        <f t="shared" si="103"/>
        <v>0</v>
      </c>
      <c r="I1646" s="21">
        <f>D1646*'Déscriptions des trades'!CK1646</f>
        <v>0</v>
      </c>
      <c r="M1646" s="4"/>
    </row>
    <row r="1647" spans="1:13" s="3" customFormat="1" ht="13.2">
      <c r="A1647" s="12">
        <v>1643</v>
      </c>
      <c r="B1647" s="148">
        <f t="shared" si="101"/>
        <v>0</v>
      </c>
      <c r="C1647" s="16"/>
      <c r="D1647" s="17">
        <f t="shared" si="102"/>
        <v>0</v>
      </c>
      <c r="E1647" s="18">
        <f t="shared" si="100"/>
        <v>0</v>
      </c>
      <c r="F1647" s="275"/>
      <c r="G1647" s="21"/>
      <c r="H1647" s="276">
        <f t="shared" si="103"/>
        <v>0</v>
      </c>
      <c r="I1647" s="21">
        <f>D1647*'Déscriptions des trades'!CK1647</f>
        <v>0</v>
      </c>
      <c r="M1647" s="4"/>
    </row>
    <row r="1648" spans="1:13" s="3" customFormat="1" ht="13.2">
      <c r="A1648" s="12">
        <v>1644</v>
      </c>
      <c r="B1648" s="148">
        <f t="shared" si="101"/>
        <v>0</v>
      </c>
      <c r="C1648" s="16"/>
      <c r="D1648" s="17">
        <f t="shared" si="102"/>
        <v>0</v>
      </c>
      <c r="E1648" s="18">
        <f t="shared" si="100"/>
        <v>0</v>
      </c>
      <c r="F1648" s="275"/>
      <c r="G1648" s="21"/>
      <c r="H1648" s="276">
        <f t="shared" si="103"/>
        <v>0</v>
      </c>
      <c r="I1648" s="21">
        <f>D1648*'Déscriptions des trades'!CK1648</f>
        <v>0</v>
      </c>
      <c r="M1648" s="4"/>
    </row>
    <row r="1649" spans="1:13" s="3" customFormat="1" ht="13.2">
      <c r="A1649" s="12">
        <v>1645</v>
      </c>
      <c r="B1649" s="148">
        <f t="shared" si="101"/>
        <v>0</v>
      </c>
      <c r="C1649" s="16"/>
      <c r="D1649" s="17">
        <f t="shared" si="102"/>
        <v>0</v>
      </c>
      <c r="E1649" s="18">
        <f t="shared" si="100"/>
        <v>0</v>
      </c>
      <c r="F1649" s="275"/>
      <c r="G1649" s="21"/>
      <c r="H1649" s="276">
        <f t="shared" si="103"/>
        <v>0</v>
      </c>
      <c r="I1649" s="21">
        <f>D1649*'Déscriptions des trades'!CK1649</f>
        <v>0</v>
      </c>
      <c r="M1649" s="4"/>
    </row>
    <row r="1650" spans="1:13" s="3" customFormat="1" ht="13.2">
      <c r="A1650" s="12">
        <v>1646</v>
      </c>
      <c r="B1650" s="148">
        <f t="shared" si="101"/>
        <v>0</v>
      </c>
      <c r="C1650" s="16"/>
      <c r="D1650" s="17">
        <f t="shared" si="102"/>
        <v>0</v>
      </c>
      <c r="E1650" s="18">
        <f t="shared" si="100"/>
        <v>0</v>
      </c>
      <c r="F1650" s="275"/>
      <c r="G1650" s="21"/>
      <c r="H1650" s="276">
        <f t="shared" si="103"/>
        <v>0</v>
      </c>
      <c r="I1650" s="21">
        <f>D1650*'Déscriptions des trades'!CK1650</f>
        <v>0</v>
      </c>
      <c r="M1650" s="4"/>
    </row>
    <row r="1651" spans="1:13" s="3" customFormat="1" ht="13.2">
      <c r="A1651" s="12">
        <v>1647</v>
      </c>
      <c r="B1651" s="148">
        <f t="shared" si="101"/>
        <v>0</v>
      </c>
      <c r="C1651" s="16"/>
      <c r="D1651" s="17">
        <f t="shared" si="102"/>
        <v>0</v>
      </c>
      <c r="E1651" s="18">
        <f t="shared" si="100"/>
        <v>0</v>
      </c>
      <c r="F1651" s="275"/>
      <c r="G1651" s="21"/>
      <c r="H1651" s="276">
        <f t="shared" si="103"/>
        <v>0</v>
      </c>
      <c r="I1651" s="21">
        <f>D1651*'Déscriptions des trades'!CK1651</f>
        <v>0</v>
      </c>
      <c r="M1651" s="4"/>
    </row>
    <row r="1652" spans="1:13" s="3" customFormat="1" ht="13.2">
      <c r="A1652" s="12">
        <v>1648</v>
      </c>
      <c r="B1652" s="148">
        <f t="shared" si="101"/>
        <v>0</v>
      </c>
      <c r="C1652" s="16"/>
      <c r="D1652" s="17">
        <f t="shared" si="102"/>
        <v>0</v>
      </c>
      <c r="E1652" s="18">
        <f t="shared" si="100"/>
        <v>0</v>
      </c>
      <c r="F1652" s="275"/>
      <c r="G1652" s="21"/>
      <c r="H1652" s="276">
        <f t="shared" si="103"/>
        <v>0</v>
      </c>
      <c r="I1652" s="21">
        <f>D1652*'Déscriptions des trades'!CK1652</f>
        <v>0</v>
      </c>
      <c r="M1652" s="4"/>
    </row>
    <row r="1653" spans="1:13" s="3" customFormat="1" ht="13.2">
      <c r="A1653" s="12">
        <v>1649</v>
      </c>
      <c r="B1653" s="148">
        <f t="shared" si="101"/>
        <v>0</v>
      </c>
      <c r="C1653" s="16"/>
      <c r="D1653" s="17">
        <f t="shared" si="102"/>
        <v>0</v>
      </c>
      <c r="E1653" s="18">
        <f t="shared" si="100"/>
        <v>0</v>
      </c>
      <c r="F1653" s="275"/>
      <c r="G1653" s="21"/>
      <c r="H1653" s="276">
        <f t="shared" si="103"/>
        <v>0</v>
      </c>
      <c r="I1653" s="21">
        <f>D1653*'Déscriptions des trades'!CK1653</f>
        <v>0</v>
      </c>
      <c r="M1653" s="4"/>
    </row>
    <row r="1654" spans="1:13" s="3" customFormat="1" ht="13.2">
      <c r="A1654" s="12">
        <v>1650</v>
      </c>
      <c r="B1654" s="148">
        <f t="shared" si="101"/>
        <v>0</v>
      </c>
      <c r="C1654" s="16"/>
      <c r="D1654" s="17">
        <f t="shared" si="102"/>
        <v>0</v>
      </c>
      <c r="E1654" s="18">
        <f t="shared" si="100"/>
        <v>0</v>
      </c>
      <c r="F1654" s="275"/>
      <c r="G1654" s="21"/>
      <c r="H1654" s="276">
        <f t="shared" si="103"/>
        <v>0</v>
      </c>
      <c r="I1654" s="21">
        <f>D1654*'Déscriptions des trades'!CK1654</f>
        <v>0</v>
      </c>
      <c r="M1654" s="4"/>
    </row>
    <row r="1655" spans="1:13" s="3" customFormat="1" ht="13.2">
      <c r="A1655" s="12">
        <v>1651</v>
      </c>
      <c r="B1655" s="148">
        <f t="shared" si="101"/>
        <v>0</v>
      </c>
      <c r="C1655" s="16"/>
      <c r="D1655" s="17">
        <f t="shared" si="102"/>
        <v>0</v>
      </c>
      <c r="E1655" s="18">
        <f t="shared" si="100"/>
        <v>0</v>
      </c>
      <c r="F1655" s="275"/>
      <c r="G1655" s="21"/>
      <c r="H1655" s="276">
        <f t="shared" si="103"/>
        <v>0</v>
      </c>
      <c r="I1655" s="21">
        <f>D1655*'Déscriptions des trades'!CK1655</f>
        <v>0</v>
      </c>
      <c r="M1655" s="4"/>
    </row>
    <row r="1656" spans="1:13" s="3" customFormat="1" ht="13.2">
      <c r="A1656" s="12">
        <v>1652</v>
      </c>
      <c r="B1656" s="148">
        <f t="shared" si="101"/>
        <v>0</v>
      </c>
      <c r="C1656" s="16"/>
      <c r="D1656" s="17">
        <f t="shared" si="102"/>
        <v>0</v>
      </c>
      <c r="E1656" s="18">
        <f t="shared" si="100"/>
        <v>0</v>
      </c>
      <c r="F1656" s="275"/>
      <c r="G1656" s="21"/>
      <c r="H1656" s="276">
        <f t="shared" si="103"/>
        <v>0</v>
      </c>
      <c r="I1656" s="21">
        <f>D1656*'Déscriptions des trades'!CK1656</f>
        <v>0</v>
      </c>
      <c r="M1656" s="4"/>
    </row>
    <row r="1657" spans="1:13" s="3" customFormat="1" ht="13.2">
      <c r="A1657" s="12">
        <v>1653</v>
      </c>
      <c r="B1657" s="148">
        <f t="shared" si="101"/>
        <v>0</v>
      </c>
      <c r="C1657" s="16"/>
      <c r="D1657" s="17">
        <f t="shared" si="102"/>
        <v>0</v>
      </c>
      <c r="E1657" s="18">
        <f t="shared" si="100"/>
        <v>0</v>
      </c>
      <c r="F1657" s="275"/>
      <c r="G1657" s="21"/>
      <c r="H1657" s="276">
        <f t="shared" si="103"/>
        <v>0</v>
      </c>
      <c r="I1657" s="21">
        <f>D1657*'Déscriptions des trades'!CK1657</f>
        <v>0</v>
      </c>
      <c r="M1657" s="4"/>
    </row>
    <row r="1658" spans="1:13" s="3" customFormat="1" ht="13.2">
      <c r="A1658" s="12">
        <v>1654</v>
      </c>
      <c r="B1658" s="148">
        <f t="shared" si="101"/>
        <v>0</v>
      </c>
      <c r="C1658" s="16"/>
      <c r="D1658" s="17">
        <f t="shared" si="102"/>
        <v>0</v>
      </c>
      <c r="E1658" s="18">
        <f t="shared" si="100"/>
        <v>0</v>
      </c>
      <c r="F1658" s="275"/>
      <c r="G1658" s="21"/>
      <c r="H1658" s="276">
        <f t="shared" si="103"/>
        <v>0</v>
      </c>
      <c r="I1658" s="21">
        <f>D1658*'Déscriptions des trades'!CK1658</f>
        <v>0</v>
      </c>
      <c r="M1658" s="4"/>
    </row>
    <row r="1659" spans="1:13" s="3" customFormat="1" ht="13.2">
      <c r="A1659" s="12">
        <v>1655</v>
      </c>
      <c r="B1659" s="148">
        <f t="shared" si="101"/>
        <v>0</v>
      </c>
      <c r="C1659" s="16"/>
      <c r="D1659" s="17">
        <f t="shared" si="102"/>
        <v>0</v>
      </c>
      <c r="E1659" s="18">
        <f t="shared" si="100"/>
        <v>0</v>
      </c>
      <c r="F1659" s="275"/>
      <c r="G1659" s="21"/>
      <c r="H1659" s="276">
        <f t="shared" si="103"/>
        <v>0</v>
      </c>
      <c r="I1659" s="21">
        <f>D1659*'Déscriptions des trades'!CK1659</f>
        <v>0</v>
      </c>
      <c r="M1659" s="4"/>
    </row>
    <row r="1660" spans="1:13" s="3" customFormat="1" ht="13.2">
      <c r="A1660" s="12">
        <v>1656</v>
      </c>
      <c r="B1660" s="148">
        <f t="shared" si="101"/>
        <v>0</v>
      </c>
      <c r="C1660" s="16"/>
      <c r="D1660" s="17">
        <f t="shared" si="102"/>
        <v>0</v>
      </c>
      <c r="E1660" s="18">
        <f t="shared" si="100"/>
        <v>0</v>
      </c>
      <c r="F1660" s="275"/>
      <c r="G1660" s="21"/>
      <c r="H1660" s="276">
        <f t="shared" si="103"/>
        <v>0</v>
      </c>
      <c r="I1660" s="21">
        <f>D1660*'Déscriptions des trades'!CK1660</f>
        <v>0</v>
      </c>
      <c r="M1660" s="4"/>
    </row>
    <row r="1661" spans="1:13" s="3" customFormat="1" ht="13.2">
      <c r="A1661" s="12">
        <v>1657</v>
      </c>
      <c r="B1661" s="148">
        <f t="shared" si="101"/>
        <v>0</v>
      </c>
      <c r="C1661" s="16"/>
      <c r="D1661" s="17">
        <f t="shared" si="102"/>
        <v>0</v>
      </c>
      <c r="E1661" s="18">
        <f t="shared" si="100"/>
        <v>0</v>
      </c>
      <c r="F1661" s="275"/>
      <c r="G1661" s="21"/>
      <c r="H1661" s="276">
        <f t="shared" si="103"/>
        <v>0</v>
      </c>
      <c r="I1661" s="21">
        <f>D1661*'Déscriptions des trades'!CK1661</f>
        <v>0</v>
      </c>
      <c r="M1661" s="4"/>
    </row>
    <row r="1662" spans="1:13" s="3" customFormat="1" ht="13.2">
      <c r="A1662" s="12">
        <v>1658</v>
      </c>
      <c r="B1662" s="148">
        <f t="shared" si="101"/>
        <v>0</v>
      </c>
      <c r="C1662" s="16"/>
      <c r="D1662" s="17">
        <f t="shared" si="102"/>
        <v>0</v>
      </c>
      <c r="E1662" s="18">
        <f t="shared" si="100"/>
        <v>0</v>
      </c>
      <c r="F1662" s="275"/>
      <c r="G1662" s="21"/>
      <c r="H1662" s="276">
        <f t="shared" si="103"/>
        <v>0</v>
      </c>
      <c r="I1662" s="21">
        <f>D1662*'Déscriptions des trades'!CK1662</f>
        <v>0</v>
      </c>
      <c r="M1662" s="4"/>
    </row>
    <row r="1663" spans="1:13" s="3" customFormat="1" ht="13.2">
      <c r="A1663" s="12">
        <v>1659</v>
      </c>
      <c r="B1663" s="148">
        <f t="shared" si="101"/>
        <v>0</v>
      </c>
      <c r="C1663" s="16"/>
      <c r="D1663" s="17">
        <f t="shared" si="102"/>
        <v>0</v>
      </c>
      <c r="E1663" s="18">
        <f t="shared" si="100"/>
        <v>0</v>
      </c>
      <c r="F1663" s="275"/>
      <c r="G1663" s="21"/>
      <c r="H1663" s="276">
        <f t="shared" si="103"/>
        <v>0</v>
      </c>
      <c r="I1663" s="21">
        <f>D1663*'Déscriptions des trades'!CK1663</f>
        <v>0</v>
      </c>
      <c r="M1663" s="4"/>
    </row>
    <row r="1664" spans="1:13" s="3" customFormat="1" ht="13.2">
      <c r="A1664" s="12">
        <v>1660</v>
      </c>
      <c r="B1664" s="148">
        <f t="shared" si="101"/>
        <v>0</v>
      </c>
      <c r="C1664" s="16"/>
      <c r="D1664" s="17">
        <f t="shared" si="102"/>
        <v>0</v>
      </c>
      <c r="E1664" s="18">
        <f t="shared" si="100"/>
        <v>0</v>
      </c>
      <c r="F1664" s="275"/>
      <c r="G1664" s="21"/>
      <c r="H1664" s="276">
        <f t="shared" si="103"/>
        <v>0</v>
      </c>
      <c r="I1664" s="21">
        <f>D1664*'Déscriptions des trades'!CK1664</f>
        <v>0</v>
      </c>
      <c r="M1664" s="4"/>
    </row>
    <row r="1665" spans="1:13" s="3" customFormat="1" ht="13.2">
      <c r="A1665" s="12">
        <v>1661</v>
      </c>
      <c r="B1665" s="148">
        <f t="shared" si="101"/>
        <v>0</v>
      </c>
      <c r="C1665" s="16"/>
      <c r="D1665" s="17">
        <f t="shared" si="102"/>
        <v>0</v>
      </c>
      <c r="E1665" s="18">
        <f t="shared" si="100"/>
        <v>0</v>
      </c>
      <c r="F1665" s="275"/>
      <c r="G1665" s="21"/>
      <c r="H1665" s="276">
        <f t="shared" si="103"/>
        <v>0</v>
      </c>
      <c r="I1665" s="21">
        <f>D1665*'Déscriptions des trades'!CK1665</f>
        <v>0</v>
      </c>
      <c r="M1665" s="4"/>
    </row>
    <row r="1666" spans="1:13" s="3" customFormat="1" ht="13.2">
      <c r="A1666" s="12">
        <v>1662</v>
      </c>
      <c r="B1666" s="148">
        <f t="shared" si="101"/>
        <v>0</v>
      </c>
      <c r="C1666" s="16"/>
      <c r="D1666" s="17">
        <f t="shared" si="102"/>
        <v>0</v>
      </c>
      <c r="E1666" s="18">
        <f t="shared" si="100"/>
        <v>0</v>
      </c>
      <c r="F1666" s="275"/>
      <c r="G1666" s="21"/>
      <c r="H1666" s="276">
        <f t="shared" si="103"/>
        <v>0</v>
      </c>
      <c r="I1666" s="21">
        <f>D1666*'Déscriptions des trades'!CK1666</f>
        <v>0</v>
      </c>
      <c r="M1666" s="4"/>
    </row>
    <row r="1667" spans="1:13" s="3" customFormat="1" ht="13.2">
      <c r="A1667" s="12">
        <v>1663</v>
      </c>
      <c r="B1667" s="148">
        <f t="shared" si="101"/>
        <v>0</v>
      </c>
      <c r="C1667" s="16"/>
      <c r="D1667" s="17">
        <f t="shared" si="102"/>
        <v>0</v>
      </c>
      <c r="E1667" s="18">
        <f t="shared" si="100"/>
        <v>0</v>
      </c>
      <c r="F1667" s="275"/>
      <c r="G1667" s="21"/>
      <c r="H1667" s="276">
        <f t="shared" si="103"/>
        <v>0</v>
      </c>
      <c r="I1667" s="21">
        <f>D1667*'Déscriptions des trades'!CK1667</f>
        <v>0</v>
      </c>
      <c r="M1667" s="4"/>
    </row>
    <row r="1668" spans="1:13" s="3" customFormat="1" ht="13.2">
      <c r="A1668" s="12">
        <v>1664</v>
      </c>
      <c r="B1668" s="148">
        <f t="shared" si="101"/>
        <v>0</v>
      </c>
      <c r="C1668" s="16"/>
      <c r="D1668" s="17">
        <f t="shared" si="102"/>
        <v>0</v>
      </c>
      <c r="E1668" s="18">
        <f t="shared" si="100"/>
        <v>0</v>
      </c>
      <c r="F1668" s="275"/>
      <c r="G1668" s="21"/>
      <c r="H1668" s="276">
        <f t="shared" si="103"/>
        <v>0</v>
      </c>
      <c r="I1668" s="21">
        <f>D1668*'Déscriptions des trades'!CK1668</f>
        <v>0</v>
      </c>
      <c r="M1668" s="4"/>
    </row>
    <row r="1669" spans="1:13" s="3" customFormat="1" ht="13.2">
      <c r="A1669" s="12">
        <v>1665</v>
      </c>
      <c r="B1669" s="148">
        <f t="shared" si="101"/>
        <v>0</v>
      </c>
      <c r="C1669" s="16"/>
      <c r="D1669" s="17">
        <f t="shared" si="102"/>
        <v>0</v>
      </c>
      <c r="E1669" s="18">
        <f t="shared" ref="E1669:E1732" si="104">B1669*D1669</f>
        <v>0</v>
      </c>
      <c r="F1669" s="275"/>
      <c r="G1669" s="21"/>
      <c r="H1669" s="276">
        <f t="shared" si="103"/>
        <v>0</v>
      </c>
      <c r="I1669" s="21">
        <f>D1669*'Déscriptions des trades'!CK1669</f>
        <v>0</v>
      </c>
      <c r="M1669" s="4"/>
    </row>
    <row r="1670" spans="1:13" s="3" customFormat="1" ht="13.2">
      <c r="A1670" s="12">
        <v>1666</v>
      </c>
      <c r="B1670" s="148">
        <f t="shared" ref="B1670:B1733" si="105">E1669+B1669</f>
        <v>0</v>
      </c>
      <c r="C1670" s="16"/>
      <c r="D1670" s="17">
        <f t="shared" ref="D1670:D1733" si="106">D1669</f>
        <v>0</v>
      </c>
      <c r="E1670" s="18">
        <f t="shared" si="104"/>
        <v>0</v>
      </c>
      <c r="F1670" s="275"/>
      <c r="G1670" s="21"/>
      <c r="H1670" s="276">
        <f t="shared" ref="H1670:H1733" si="107">H1669</f>
        <v>0</v>
      </c>
      <c r="I1670" s="21">
        <f>D1670*'Déscriptions des trades'!CK1670</f>
        <v>0</v>
      </c>
      <c r="M1670" s="4"/>
    </row>
    <row r="1671" spans="1:13" s="3" customFormat="1" ht="13.2">
      <c r="A1671" s="12">
        <v>1667</v>
      </c>
      <c r="B1671" s="148">
        <f t="shared" si="105"/>
        <v>0</v>
      </c>
      <c r="C1671" s="16"/>
      <c r="D1671" s="17">
        <f t="shared" si="106"/>
        <v>0</v>
      </c>
      <c r="E1671" s="18">
        <f t="shared" si="104"/>
        <v>0</v>
      </c>
      <c r="F1671" s="275"/>
      <c r="G1671" s="21"/>
      <c r="H1671" s="276">
        <f t="shared" si="107"/>
        <v>0</v>
      </c>
      <c r="I1671" s="21">
        <f>D1671*'Déscriptions des trades'!CK1671</f>
        <v>0</v>
      </c>
      <c r="M1671" s="4"/>
    </row>
    <row r="1672" spans="1:13" s="3" customFormat="1" ht="13.2">
      <c r="A1672" s="12">
        <v>1668</v>
      </c>
      <c r="B1672" s="148">
        <f t="shared" si="105"/>
        <v>0</v>
      </c>
      <c r="C1672" s="16"/>
      <c r="D1672" s="17">
        <f t="shared" si="106"/>
        <v>0</v>
      </c>
      <c r="E1672" s="18">
        <f t="shared" si="104"/>
        <v>0</v>
      </c>
      <c r="F1672" s="275"/>
      <c r="G1672" s="21"/>
      <c r="H1672" s="276">
        <f t="shared" si="107"/>
        <v>0</v>
      </c>
      <c r="I1672" s="21">
        <f>D1672*'Déscriptions des trades'!CK1672</f>
        <v>0</v>
      </c>
      <c r="M1672" s="4"/>
    </row>
    <row r="1673" spans="1:13" s="3" customFormat="1" ht="13.2">
      <c r="A1673" s="12">
        <v>1669</v>
      </c>
      <c r="B1673" s="148">
        <f t="shared" si="105"/>
        <v>0</v>
      </c>
      <c r="C1673" s="16"/>
      <c r="D1673" s="17">
        <f t="shared" si="106"/>
        <v>0</v>
      </c>
      <c r="E1673" s="18">
        <f t="shared" si="104"/>
        <v>0</v>
      </c>
      <c r="F1673" s="275"/>
      <c r="G1673" s="21"/>
      <c r="H1673" s="276">
        <f t="shared" si="107"/>
        <v>0</v>
      </c>
      <c r="I1673" s="21">
        <f>D1673*'Déscriptions des trades'!CK1673</f>
        <v>0</v>
      </c>
      <c r="M1673" s="4"/>
    </row>
    <row r="1674" spans="1:13" s="3" customFormat="1" ht="13.2">
      <c r="A1674" s="12">
        <v>1670</v>
      </c>
      <c r="B1674" s="148">
        <f t="shared" si="105"/>
        <v>0</v>
      </c>
      <c r="C1674" s="16"/>
      <c r="D1674" s="17">
        <f t="shared" si="106"/>
        <v>0</v>
      </c>
      <c r="E1674" s="18">
        <f t="shared" si="104"/>
        <v>0</v>
      </c>
      <c r="F1674" s="275"/>
      <c r="G1674" s="21"/>
      <c r="H1674" s="276">
        <f t="shared" si="107"/>
        <v>0</v>
      </c>
      <c r="I1674" s="21">
        <f>D1674*'Déscriptions des trades'!CK1674</f>
        <v>0</v>
      </c>
      <c r="M1674" s="4"/>
    </row>
    <row r="1675" spans="1:13" s="3" customFormat="1" ht="13.2">
      <c r="A1675" s="12">
        <v>1671</v>
      </c>
      <c r="B1675" s="148">
        <f t="shared" si="105"/>
        <v>0</v>
      </c>
      <c r="C1675" s="16"/>
      <c r="D1675" s="17">
        <f t="shared" si="106"/>
        <v>0</v>
      </c>
      <c r="E1675" s="18">
        <f t="shared" si="104"/>
        <v>0</v>
      </c>
      <c r="F1675" s="275"/>
      <c r="G1675" s="21"/>
      <c r="H1675" s="276">
        <f t="shared" si="107"/>
        <v>0</v>
      </c>
      <c r="I1675" s="21">
        <f>D1675*'Déscriptions des trades'!CK1675</f>
        <v>0</v>
      </c>
      <c r="M1675" s="4"/>
    </row>
    <row r="1676" spans="1:13" s="3" customFormat="1" ht="13.2">
      <c r="A1676" s="12">
        <v>1672</v>
      </c>
      <c r="B1676" s="148">
        <f t="shared" si="105"/>
        <v>0</v>
      </c>
      <c r="C1676" s="16"/>
      <c r="D1676" s="17">
        <f t="shared" si="106"/>
        <v>0</v>
      </c>
      <c r="E1676" s="18">
        <f t="shared" si="104"/>
        <v>0</v>
      </c>
      <c r="F1676" s="275"/>
      <c r="G1676" s="21"/>
      <c r="H1676" s="276">
        <f t="shared" si="107"/>
        <v>0</v>
      </c>
      <c r="I1676" s="21">
        <f>D1676*'Déscriptions des trades'!CK1676</f>
        <v>0</v>
      </c>
      <c r="M1676" s="4"/>
    </row>
    <row r="1677" spans="1:13" s="3" customFormat="1" ht="13.2">
      <c r="A1677" s="12">
        <v>1673</v>
      </c>
      <c r="B1677" s="148">
        <f t="shared" si="105"/>
        <v>0</v>
      </c>
      <c r="C1677" s="16"/>
      <c r="D1677" s="17">
        <f t="shared" si="106"/>
        <v>0</v>
      </c>
      <c r="E1677" s="18">
        <f t="shared" si="104"/>
        <v>0</v>
      </c>
      <c r="F1677" s="275"/>
      <c r="G1677" s="21"/>
      <c r="H1677" s="276">
        <f t="shared" si="107"/>
        <v>0</v>
      </c>
      <c r="I1677" s="21">
        <f>D1677*'Déscriptions des trades'!CK1677</f>
        <v>0</v>
      </c>
      <c r="M1677" s="4"/>
    </row>
    <row r="1678" spans="1:13" s="3" customFormat="1" ht="13.2">
      <c r="A1678" s="12">
        <v>1674</v>
      </c>
      <c r="B1678" s="148">
        <f t="shared" si="105"/>
        <v>0</v>
      </c>
      <c r="C1678" s="16"/>
      <c r="D1678" s="17">
        <f t="shared" si="106"/>
        <v>0</v>
      </c>
      <c r="E1678" s="18">
        <f t="shared" si="104"/>
        <v>0</v>
      </c>
      <c r="F1678" s="275"/>
      <c r="G1678" s="21"/>
      <c r="H1678" s="276">
        <f t="shared" si="107"/>
        <v>0</v>
      </c>
      <c r="I1678" s="21">
        <f>D1678*'Déscriptions des trades'!CK1678</f>
        <v>0</v>
      </c>
      <c r="M1678" s="4"/>
    </row>
    <row r="1679" spans="1:13" s="3" customFormat="1" ht="13.2">
      <c r="A1679" s="12">
        <v>1675</v>
      </c>
      <c r="B1679" s="148">
        <f t="shared" si="105"/>
        <v>0</v>
      </c>
      <c r="C1679" s="16"/>
      <c r="D1679" s="17">
        <f t="shared" si="106"/>
        <v>0</v>
      </c>
      <c r="E1679" s="18">
        <f t="shared" si="104"/>
        <v>0</v>
      </c>
      <c r="F1679" s="275"/>
      <c r="G1679" s="21"/>
      <c r="H1679" s="276">
        <f t="shared" si="107"/>
        <v>0</v>
      </c>
      <c r="I1679" s="21">
        <f>D1679*'Déscriptions des trades'!CK1679</f>
        <v>0</v>
      </c>
      <c r="M1679" s="4"/>
    </row>
    <row r="1680" spans="1:13" s="3" customFormat="1" ht="13.2">
      <c r="A1680" s="12">
        <v>1676</v>
      </c>
      <c r="B1680" s="148">
        <f t="shared" si="105"/>
        <v>0</v>
      </c>
      <c r="C1680" s="16"/>
      <c r="D1680" s="17">
        <f t="shared" si="106"/>
        <v>0</v>
      </c>
      <c r="E1680" s="18">
        <f t="shared" si="104"/>
        <v>0</v>
      </c>
      <c r="F1680" s="275"/>
      <c r="G1680" s="21"/>
      <c r="H1680" s="276">
        <f t="shared" si="107"/>
        <v>0</v>
      </c>
      <c r="I1680" s="21">
        <f>D1680*'Déscriptions des trades'!CK1680</f>
        <v>0</v>
      </c>
      <c r="M1680" s="4"/>
    </row>
    <row r="1681" spans="1:13" s="3" customFormat="1" ht="13.2">
      <c r="A1681" s="12">
        <v>1677</v>
      </c>
      <c r="B1681" s="148">
        <f t="shared" si="105"/>
        <v>0</v>
      </c>
      <c r="C1681" s="16"/>
      <c r="D1681" s="17">
        <f t="shared" si="106"/>
        <v>0</v>
      </c>
      <c r="E1681" s="18">
        <f t="shared" si="104"/>
        <v>0</v>
      </c>
      <c r="F1681" s="275"/>
      <c r="G1681" s="21"/>
      <c r="H1681" s="276">
        <f t="shared" si="107"/>
        <v>0</v>
      </c>
      <c r="I1681" s="21">
        <f>D1681*'Déscriptions des trades'!CK1681</f>
        <v>0</v>
      </c>
      <c r="M1681" s="4"/>
    </row>
    <row r="1682" spans="1:13" s="3" customFormat="1" ht="13.2">
      <c r="A1682" s="12">
        <v>1678</v>
      </c>
      <c r="B1682" s="148">
        <f t="shared" si="105"/>
        <v>0</v>
      </c>
      <c r="C1682" s="16"/>
      <c r="D1682" s="17">
        <f t="shared" si="106"/>
        <v>0</v>
      </c>
      <c r="E1682" s="18">
        <f t="shared" si="104"/>
        <v>0</v>
      </c>
      <c r="F1682" s="275"/>
      <c r="G1682" s="21"/>
      <c r="H1682" s="276">
        <f t="shared" si="107"/>
        <v>0</v>
      </c>
      <c r="I1682" s="21">
        <f>D1682*'Déscriptions des trades'!CK1682</f>
        <v>0</v>
      </c>
      <c r="M1682" s="4"/>
    </row>
    <row r="1683" spans="1:13" s="3" customFormat="1" ht="13.2">
      <c r="A1683" s="12">
        <v>1679</v>
      </c>
      <c r="B1683" s="148">
        <f t="shared" si="105"/>
        <v>0</v>
      </c>
      <c r="C1683" s="16"/>
      <c r="D1683" s="17">
        <f t="shared" si="106"/>
        <v>0</v>
      </c>
      <c r="E1683" s="18">
        <f t="shared" si="104"/>
        <v>0</v>
      </c>
      <c r="F1683" s="275"/>
      <c r="G1683" s="21"/>
      <c r="H1683" s="276">
        <f t="shared" si="107"/>
        <v>0</v>
      </c>
      <c r="I1683" s="21">
        <f>D1683*'Déscriptions des trades'!CK1683</f>
        <v>0</v>
      </c>
      <c r="M1683" s="4"/>
    </row>
    <row r="1684" spans="1:13" s="3" customFormat="1" ht="13.2">
      <c r="A1684" s="12">
        <v>1680</v>
      </c>
      <c r="B1684" s="148">
        <f t="shared" si="105"/>
        <v>0</v>
      </c>
      <c r="C1684" s="16"/>
      <c r="D1684" s="17">
        <f t="shared" si="106"/>
        <v>0</v>
      </c>
      <c r="E1684" s="18">
        <f t="shared" si="104"/>
        <v>0</v>
      </c>
      <c r="F1684" s="275"/>
      <c r="G1684" s="21"/>
      <c r="H1684" s="276">
        <f t="shared" si="107"/>
        <v>0</v>
      </c>
      <c r="I1684" s="21">
        <f>D1684*'Déscriptions des trades'!CK1684</f>
        <v>0</v>
      </c>
      <c r="M1684" s="4"/>
    </row>
    <row r="1685" spans="1:13" s="3" customFormat="1" ht="13.2">
      <c r="A1685" s="12">
        <v>1681</v>
      </c>
      <c r="B1685" s="148">
        <f t="shared" si="105"/>
        <v>0</v>
      </c>
      <c r="C1685" s="16"/>
      <c r="D1685" s="17">
        <f t="shared" si="106"/>
        <v>0</v>
      </c>
      <c r="E1685" s="18">
        <f t="shared" si="104"/>
        <v>0</v>
      </c>
      <c r="F1685" s="275"/>
      <c r="G1685" s="21"/>
      <c r="H1685" s="276">
        <f t="shared" si="107"/>
        <v>0</v>
      </c>
      <c r="I1685" s="21">
        <f>D1685*'Déscriptions des trades'!CK1685</f>
        <v>0</v>
      </c>
      <c r="M1685" s="4"/>
    </row>
    <row r="1686" spans="1:13" s="3" customFormat="1" ht="13.2">
      <c r="A1686" s="12">
        <v>1682</v>
      </c>
      <c r="B1686" s="148">
        <f t="shared" si="105"/>
        <v>0</v>
      </c>
      <c r="C1686" s="16"/>
      <c r="D1686" s="17">
        <f t="shared" si="106"/>
        <v>0</v>
      </c>
      <c r="E1686" s="18">
        <f t="shared" si="104"/>
        <v>0</v>
      </c>
      <c r="F1686" s="275"/>
      <c r="G1686" s="21"/>
      <c r="H1686" s="276">
        <f t="shared" si="107"/>
        <v>0</v>
      </c>
      <c r="I1686" s="21">
        <f>D1686*'Déscriptions des trades'!CK1686</f>
        <v>0</v>
      </c>
      <c r="M1686" s="4"/>
    </row>
    <row r="1687" spans="1:13" s="3" customFormat="1" ht="13.2">
      <c r="A1687" s="12">
        <v>1683</v>
      </c>
      <c r="B1687" s="148">
        <f t="shared" si="105"/>
        <v>0</v>
      </c>
      <c r="C1687" s="16"/>
      <c r="D1687" s="17">
        <f t="shared" si="106"/>
        <v>0</v>
      </c>
      <c r="E1687" s="18">
        <f t="shared" si="104"/>
        <v>0</v>
      </c>
      <c r="F1687" s="275"/>
      <c r="G1687" s="21"/>
      <c r="H1687" s="276">
        <f t="shared" si="107"/>
        <v>0</v>
      </c>
      <c r="I1687" s="21">
        <f>D1687*'Déscriptions des trades'!CK1687</f>
        <v>0</v>
      </c>
      <c r="M1687" s="4"/>
    </row>
    <row r="1688" spans="1:13" s="3" customFormat="1" ht="13.2">
      <c r="A1688" s="12">
        <v>1684</v>
      </c>
      <c r="B1688" s="148">
        <f t="shared" si="105"/>
        <v>0</v>
      </c>
      <c r="C1688" s="16"/>
      <c r="D1688" s="17">
        <f t="shared" si="106"/>
        <v>0</v>
      </c>
      <c r="E1688" s="18">
        <f t="shared" si="104"/>
        <v>0</v>
      </c>
      <c r="F1688" s="275"/>
      <c r="G1688" s="21"/>
      <c r="H1688" s="276">
        <f t="shared" si="107"/>
        <v>0</v>
      </c>
      <c r="I1688" s="21">
        <f>D1688*'Déscriptions des trades'!CK1688</f>
        <v>0</v>
      </c>
      <c r="M1688" s="4"/>
    </row>
    <row r="1689" spans="1:13" s="3" customFormat="1" ht="13.2">
      <c r="A1689" s="12">
        <v>1685</v>
      </c>
      <c r="B1689" s="148">
        <f t="shared" si="105"/>
        <v>0</v>
      </c>
      <c r="C1689" s="16"/>
      <c r="D1689" s="17">
        <f t="shared" si="106"/>
        <v>0</v>
      </c>
      <c r="E1689" s="18">
        <f t="shared" si="104"/>
        <v>0</v>
      </c>
      <c r="F1689" s="275"/>
      <c r="G1689" s="21"/>
      <c r="H1689" s="276">
        <f t="shared" si="107"/>
        <v>0</v>
      </c>
      <c r="I1689" s="21">
        <f>D1689*'Déscriptions des trades'!CK1689</f>
        <v>0</v>
      </c>
      <c r="M1689" s="4"/>
    </row>
    <row r="1690" spans="1:13" s="3" customFormat="1" ht="13.2">
      <c r="A1690" s="12">
        <v>1686</v>
      </c>
      <c r="B1690" s="148">
        <f t="shared" si="105"/>
        <v>0</v>
      </c>
      <c r="C1690" s="16"/>
      <c r="D1690" s="17">
        <f t="shared" si="106"/>
        <v>0</v>
      </c>
      <c r="E1690" s="18">
        <f t="shared" si="104"/>
        <v>0</v>
      </c>
      <c r="F1690" s="275"/>
      <c r="G1690" s="21"/>
      <c r="H1690" s="276">
        <f t="shared" si="107"/>
        <v>0</v>
      </c>
      <c r="I1690" s="21">
        <f>D1690*'Déscriptions des trades'!CK1690</f>
        <v>0</v>
      </c>
      <c r="M1690" s="4"/>
    </row>
    <row r="1691" spans="1:13" s="3" customFormat="1" ht="13.2">
      <c r="A1691" s="12">
        <v>1687</v>
      </c>
      <c r="B1691" s="148">
        <f t="shared" si="105"/>
        <v>0</v>
      </c>
      <c r="C1691" s="16"/>
      <c r="D1691" s="17">
        <f t="shared" si="106"/>
        <v>0</v>
      </c>
      <c r="E1691" s="18">
        <f t="shared" si="104"/>
        <v>0</v>
      </c>
      <c r="F1691" s="275"/>
      <c r="G1691" s="21"/>
      <c r="H1691" s="276">
        <f t="shared" si="107"/>
        <v>0</v>
      </c>
      <c r="I1691" s="21">
        <f>D1691*'Déscriptions des trades'!CK1691</f>
        <v>0</v>
      </c>
      <c r="M1691" s="4"/>
    </row>
    <row r="1692" spans="1:13" s="3" customFormat="1" ht="13.2">
      <c r="A1692" s="12">
        <v>1688</v>
      </c>
      <c r="B1692" s="148">
        <f t="shared" si="105"/>
        <v>0</v>
      </c>
      <c r="C1692" s="16"/>
      <c r="D1692" s="17">
        <f t="shared" si="106"/>
        <v>0</v>
      </c>
      <c r="E1692" s="18">
        <f t="shared" si="104"/>
        <v>0</v>
      </c>
      <c r="F1692" s="275"/>
      <c r="G1692" s="21"/>
      <c r="H1692" s="276">
        <f t="shared" si="107"/>
        <v>0</v>
      </c>
      <c r="I1692" s="21">
        <f>D1692*'Déscriptions des trades'!CK1692</f>
        <v>0</v>
      </c>
      <c r="M1692" s="4"/>
    </row>
    <row r="1693" spans="1:13" s="3" customFormat="1" ht="13.2">
      <c r="A1693" s="12">
        <v>1689</v>
      </c>
      <c r="B1693" s="148">
        <f t="shared" si="105"/>
        <v>0</v>
      </c>
      <c r="C1693" s="16"/>
      <c r="D1693" s="17">
        <f t="shared" si="106"/>
        <v>0</v>
      </c>
      <c r="E1693" s="18">
        <f t="shared" si="104"/>
        <v>0</v>
      </c>
      <c r="F1693" s="275"/>
      <c r="G1693" s="21"/>
      <c r="H1693" s="276">
        <f t="shared" si="107"/>
        <v>0</v>
      </c>
      <c r="I1693" s="21">
        <f>D1693*'Déscriptions des trades'!CK1693</f>
        <v>0</v>
      </c>
      <c r="M1693" s="4"/>
    </row>
    <row r="1694" spans="1:13" s="3" customFormat="1" ht="13.2">
      <c r="A1694" s="12">
        <v>1690</v>
      </c>
      <c r="B1694" s="148">
        <f t="shared" si="105"/>
        <v>0</v>
      </c>
      <c r="C1694" s="16"/>
      <c r="D1694" s="17">
        <f t="shared" si="106"/>
        <v>0</v>
      </c>
      <c r="E1694" s="18">
        <f t="shared" si="104"/>
        <v>0</v>
      </c>
      <c r="F1694" s="275"/>
      <c r="G1694" s="21"/>
      <c r="H1694" s="276">
        <f t="shared" si="107"/>
        <v>0</v>
      </c>
      <c r="I1694" s="21">
        <f>D1694*'Déscriptions des trades'!CK1694</f>
        <v>0</v>
      </c>
      <c r="M1694" s="4"/>
    </row>
    <row r="1695" spans="1:13" s="3" customFormat="1" ht="13.2">
      <c r="A1695" s="12">
        <v>1691</v>
      </c>
      <c r="B1695" s="148">
        <f t="shared" si="105"/>
        <v>0</v>
      </c>
      <c r="C1695" s="16"/>
      <c r="D1695" s="17">
        <f t="shared" si="106"/>
        <v>0</v>
      </c>
      <c r="E1695" s="18">
        <f t="shared" si="104"/>
        <v>0</v>
      </c>
      <c r="F1695" s="275"/>
      <c r="G1695" s="21"/>
      <c r="H1695" s="276">
        <f t="shared" si="107"/>
        <v>0</v>
      </c>
      <c r="I1695" s="21">
        <f>D1695*'Déscriptions des trades'!CK1695</f>
        <v>0</v>
      </c>
      <c r="M1695" s="4"/>
    </row>
    <row r="1696" spans="1:13" s="3" customFormat="1" ht="13.2">
      <c r="A1696" s="12">
        <v>1692</v>
      </c>
      <c r="B1696" s="148">
        <f t="shared" si="105"/>
        <v>0</v>
      </c>
      <c r="C1696" s="16"/>
      <c r="D1696" s="17">
        <f t="shared" si="106"/>
        <v>0</v>
      </c>
      <c r="E1696" s="18">
        <f t="shared" si="104"/>
        <v>0</v>
      </c>
      <c r="F1696" s="275"/>
      <c r="G1696" s="21"/>
      <c r="H1696" s="276">
        <f t="shared" si="107"/>
        <v>0</v>
      </c>
      <c r="I1696" s="21">
        <f>D1696*'Déscriptions des trades'!CK1696</f>
        <v>0</v>
      </c>
      <c r="M1696" s="4"/>
    </row>
    <row r="1697" spans="1:13" s="3" customFormat="1" ht="13.2">
      <c r="A1697" s="12">
        <v>1693</v>
      </c>
      <c r="B1697" s="148">
        <f t="shared" si="105"/>
        <v>0</v>
      </c>
      <c r="C1697" s="16"/>
      <c r="D1697" s="17">
        <f t="shared" si="106"/>
        <v>0</v>
      </c>
      <c r="E1697" s="18">
        <f t="shared" si="104"/>
        <v>0</v>
      </c>
      <c r="F1697" s="275"/>
      <c r="G1697" s="21"/>
      <c r="H1697" s="276">
        <f t="shared" si="107"/>
        <v>0</v>
      </c>
      <c r="I1697" s="21">
        <f>D1697*'Déscriptions des trades'!CK1697</f>
        <v>0</v>
      </c>
      <c r="M1697" s="4"/>
    </row>
    <row r="1698" spans="1:13" s="3" customFormat="1" ht="13.2">
      <c r="A1698" s="12">
        <v>1694</v>
      </c>
      <c r="B1698" s="148">
        <f t="shared" si="105"/>
        <v>0</v>
      </c>
      <c r="C1698" s="16"/>
      <c r="D1698" s="17">
        <f t="shared" si="106"/>
        <v>0</v>
      </c>
      <c r="E1698" s="18">
        <f t="shared" si="104"/>
        <v>0</v>
      </c>
      <c r="F1698" s="275"/>
      <c r="G1698" s="21"/>
      <c r="H1698" s="276">
        <f t="shared" si="107"/>
        <v>0</v>
      </c>
      <c r="I1698" s="21">
        <f>D1698*'Déscriptions des trades'!CK1698</f>
        <v>0</v>
      </c>
      <c r="M1698" s="4"/>
    </row>
    <row r="1699" spans="1:13" s="3" customFormat="1" ht="13.2">
      <c r="A1699" s="12">
        <v>1695</v>
      </c>
      <c r="B1699" s="148">
        <f t="shared" si="105"/>
        <v>0</v>
      </c>
      <c r="C1699" s="16"/>
      <c r="D1699" s="17">
        <f t="shared" si="106"/>
        <v>0</v>
      </c>
      <c r="E1699" s="18">
        <f t="shared" si="104"/>
        <v>0</v>
      </c>
      <c r="F1699" s="275"/>
      <c r="G1699" s="21"/>
      <c r="H1699" s="276">
        <f t="shared" si="107"/>
        <v>0</v>
      </c>
      <c r="I1699" s="21">
        <f>D1699*'Déscriptions des trades'!CK1699</f>
        <v>0</v>
      </c>
      <c r="M1699" s="4"/>
    </row>
    <row r="1700" spans="1:13" s="3" customFormat="1" ht="13.2">
      <c r="A1700" s="12">
        <v>1696</v>
      </c>
      <c r="B1700" s="148">
        <f t="shared" si="105"/>
        <v>0</v>
      </c>
      <c r="C1700" s="16"/>
      <c r="D1700" s="17">
        <f t="shared" si="106"/>
        <v>0</v>
      </c>
      <c r="E1700" s="18">
        <f t="shared" si="104"/>
        <v>0</v>
      </c>
      <c r="F1700" s="275"/>
      <c r="G1700" s="21"/>
      <c r="H1700" s="276">
        <f t="shared" si="107"/>
        <v>0</v>
      </c>
      <c r="I1700" s="21">
        <f>D1700*'Déscriptions des trades'!CK1700</f>
        <v>0</v>
      </c>
      <c r="M1700" s="4"/>
    </row>
    <row r="1701" spans="1:13" s="3" customFormat="1" ht="13.2">
      <c r="A1701" s="12">
        <v>1697</v>
      </c>
      <c r="B1701" s="148">
        <f t="shared" si="105"/>
        <v>0</v>
      </c>
      <c r="C1701" s="16"/>
      <c r="D1701" s="17">
        <f t="shared" si="106"/>
        <v>0</v>
      </c>
      <c r="E1701" s="18">
        <f t="shared" si="104"/>
        <v>0</v>
      </c>
      <c r="F1701" s="275"/>
      <c r="G1701" s="21"/>
      <c r="H1701" s="276">
        <f t="shared" si="107"/>
        <v>0</v>
      </c>
      <c r="I1701" s="21">
        <f>D1701*'Déscriptions des trades'!CK1701</f>
        <v>0</v>
      </c>
      <c r="M1701" s="4"/>
    </row>
    <row r="1702" spans="1:13" s="3" customFormat="1" ht="13.2">
      <c r="A1702" s="12">
        <v>1698</v>
      </c>
      <c r="B1702" s="148">
        <f t="shared" si="105"/>
        <v>0</v>
      </c>
      <c r="C1702" s="16"/>
      <c r="D1702" s="17">
        <f t="shared" si="106"/>
        <v>0</v>
      </c>
      <c r="E1702" s="18">
        <f t="shared" si="104"/>
        <v>0</v>
      </c>
      <c r="F1702" s="275"/>
      <c r="G1702" s="21"/>
      <c r="H1702" s="276">
        <f t="shared" si="107"/>
        <v>0</v>
      </c>
      <c r="I1702" s="21">
        <f>D1702*'Déscriptions des trades'!CK1702</f>
        <v>0</v>
      </c>
      <c r="M1702" s="4"/>
    </row>
    <row r="1703" spans="1:13" s="3" customFormat="1" ht="13.2">
      <c r="A1703" s="12">
        <v>1699</v>
      </c>
      <c r="B1703" s="148">
        <f t="shared" si="105"/>
        <v>0</v>
      </c>
      <c r="C1703" s="16"/>
      <c r="D1703" s="17">
        <f t="shared" si="106"/>
        <v>0</v>
      </c>
      <c r="E1703" s="18">
        <f t="shared" si="104"/>
        <v>0</v>
      </c>
      <c r="F1703" s="275"/>
      <c r="G1703" s="21"/>
      <c r="H1703" s="276">
        <f t="shared" si="107"/>
        <v>0</v>
      </c>
      <c r="I1703" s="21">
        <f>D1703*'Déscriptions des trades'!CK1703</f>
        <v>0</v>
      </c>
      <c r="M1703" s="4"/>
    </row>
    <row r="1704" spans="1:13" s="3" customFormat="1" ht="13.2">
      <c r="A1704" s="12">
        <v>1700</v>
      </c>
      <c r="B1704" s="148">
        <f t="shared" si="105"/>
        <v>0</v>
      </c>
      <c r="C1704" s="16"/>
      <c r="D1704" s="17">
        <f t="shared" si="106"/>
        <v>0</v>
      </c>
      <c r="E1704" s="18">
        <f t="shared" si="104"/>
        <v>0</v>
      </c>
      <c r="F1704" s="275"/>
      <c r="G1704" s="21"/>
      <c r="H1704" s="276">
        <f t="shared" si="107"/>
        <v>0</v>
      </c>
      <c r="I1704" s="21">
        <f>D1704*'Déscriptions des trades'!CK1704</f>
        <v>0</v>
      </c>
      <c r="M1704" s="4"/>
    </row>
    <row r="1705" spans="1:13" s="3" customFormat="1" ht="13.2">
      <c r="A1705" s="12">
        <v>1701</v>
      </c>
      <c r="B1705" s="148">
        <f t="shared" si="105"/>
        <v>0</v>
      </c>
      <c r="C1705" s="16"/>
      <c r="D1705" s="17">
        <f t="shared" si="106"/>
        <v>0</v>
      </c>
      <c r="E1705" s="18">
        <f t="shared" si="104"/>
        <v>0</v>
      </c>
      <c r="F1705" s="275"/>
      <c r="G1705" s="21"/>
      <c r="H1705" s="276">
        <f t="shared" si="107"/>
        <v>0</v>
      </c>
      <c r="I1705" s="21">
        <f>D1705*'Déscriptions des trades'!CK1705</f>
        <v>0</v>
      </c>
      <c r="M1705" s="4"/>
    </row>
    <row r="1706" spans="1:13" s="3" customFormat="1" ht="13.2">
      <c r="A1706" s="12">
        <v>1702</v>
      </c>
      <c r="B1706" s="148">
        <f t="shared" si="105"/>
        <v>0</v>
      </c>
      <c r="C1706" s="16"/>
      <c r="D1706" s="17">
        <f t="shared" si="106"/>
        <v>0</v>
      </c>
      <c r="E1706" s="18">
        <f t="shared" si="104"/>
        <v>0</v>
      </c>
      <c r="F1706" s="275"/>
      <c r="G1706" s="21"/>
      <c r="H1706" s="276">
        <f t="shared" si="107"/>
        <v>0</v>
      </c>
      <c r="I1706" s="21">
        <f>D1706*'Déscriptions des trades'!CK1706</f>
        <v>0</v>
      </c>
      <c r="M1706" s="4"/>
    </row>
    <row r="1707" spans="1:13" s="3" customFormat="1" ht="13.2">
      <c r="A1707" s="12">
        <v>1703</v>
      </c>
      <c r="B1707" s="148">
        <f t="shared" si="105"/>
        <v>0</v>
      </c>
      <c r="C1707" s="16"/>
      <c r="D1707" s="17">
        <f t="shared" si="106"/>
        <v>0</v>
      </c>
      <c r="E1707" s="18">
        <f t="shared" si="104"/>
        <v>0</v>
      </c>
      <c r="F1707" s="275"/>
      <c r="G1707" s="21"/>
      <c r="H1707" s="276">
        <f t="shared" si="107"/>
        <v>0</v>
      </c>
      <c r="I1707" s="21">
        <f>D1707*'Déscriptions des trades'!CK1707</f>
        <v>0</v>
      </c>
      <c r="M1707" s="4"/>
    </row>
    <row r="1708" spans="1:13" s="3" customFormat="1" ht="13.2">
      <c r="A1708" s="12">
        <v>1704</v>
      </c>
      <c r="B1708" s="148">
        <f t="shared" si="105"/>
        <v>0</v>
      </c>
      <c r="C1708" s="16"/>
      <c r="D1708" s="17">
        <f t="shared" si="106"/>
        <v>0</v>
      </c>
      <c r="E1708" s="18">
        <f t="shared" si="104"/>
        <v>0</v>
      </c>
      <c r="F1708" s="275"/>
      <c r="G1708" s="21"/>
      <c r="H1708" s="276">
        <f t="shared" si="107"/>
        <v>0</v>
      </c>
      <c r="I1708" s="21">
        <f>D1708*'Déscriptions des trades'!CK1708</f>
        <v>0</v>
      </c>
      <c r="M1708" s="4"/>
    </row>
    <row r="1709" spans="1:13" s="3" customFormat="1" ht="13.2">
      <c r="A1709" s="12">
        <v>1705</v>
      </c>
      <c r="B1709" s="148">
        <f t="shared" si="105"/>
        <v>0</v>
      </c>
      <c r="C1709" s="16"/>
      <c r="D1709" s="17">
        <f t="shared" si="106"/>
        <v>0</v>
      </c>
      <c r="E1709" s="18">
        <f t="shared" si="104"/>
        <v>0</v>
      </c>
      <c r="F1709" s="275"/>
      <c r="G1709" s="21"/>
      <c r="H1709" s="276">
        <f t="shared" si="107"/>
        <v>0</v>
      </c>
      <c r="I1709" s="21">
        <f>D1709*'Déscriptions des trades'!CK1709</f>
        <v>0</v>
      </c>
      <c r="M1709" s="4"/>
    </row>
    <row r="1710" spans="1:13" s="3" customFormat="1" ht="13.2">
      <c r="A1710" s="12">
        <v>1706</v>
      </c>
      <c r="B1710" s="148">
        <f t="shared" si="105"/>
        <v>0</v>
      </c>
      <c r="C1710" s="16"/>
      <c r="D1710" s="17">
        <f t="shared" si="106"/>
        <v>0</v>
      </c>
      <c r="E1710" s="18">
        <f t="shared" si="104"/>
        <v>0</v>
      </c>
      <c r="F1710" s="275"/>
      <c r="G1710" s="21"/>
      <c r="H1710" s="276">
        <f t="shared" si="107"/>
        <v>0</v>
      </c>
      <c r="I1710" s="21">
        <f>D1710*'Déscriptions des trades'!CK1710</f>
        <v>0</v>
      </c>
      <c r="M1710" s="4"/>
    </row>
    <row r="1711" spans="1:13" s="3" customFormat="1" ht="13.2">
      <c r="A1711" s="12">
        <v>1707</v>
      </c>
      <c r="B1711" s="148">
        <f t="shared" si="105"/>
        <v>0</v>
      </c>
      <c r="C1711" s="16"/>
      <c r="D1711" s="17">
        <f t="shared" si="106"/>
        <v>0</v>
      </c>
      <c r="E1711" s="18">
        <f t="shared" si="104"/>
        <v>0</v>
      </c>
      <c r="F1711" s="275"/>
      <c r="G1711" s="21"/>
      <c r="H1711" s="276">
        <f t="shared" si="107"/>
        <v>0</v>
      </c>
      <c r="I1711" s="21">
        <f>D1711*'Déscriptions des trades'!CK1711</f>
        <v>0</v>
      </c>
      <c r="M1711" s="4"/>
    </row>
    <row r="1712" spans="1:13" s="3" customFormat="1" ht="13.2">
      <c r="A1712" s="12">
        <v>1708</v>
      </c>
      <c r="B1712" s="148">
        <f t="shared" si="105"/>
        <v>0</v>
      </c>
      <c r="C1712" s="16"/>
      <c r="D1712" s="17">
        <f t="shared" si="106"/>
        <v>0</v>
      </c>
      <c r="E1712" s="18">
        <f t="shared" si="104"/>
        <v>0</v>
      </c>
      <c r="F1712" s="275"/>
      <c r="G1712" s="21"/>
      <c r="H1712" s="276">
        <f t="shared" si="107"/>
        <v>0</v>
      </c>
      <c r="I1712" s="21">
        <f>D1712*'Déscriptions des trades'!CK1712</f>
        <v>0</v>
      </c>
      <c r="M1712" s="4"/>
    </row>
    <row r="1713" spans="1:13" s="3" customFormat="1" ht="13.2">
      <c r="A1713" s="12">
        <v>1709</v>
      </c>
      <c r="B1713" s="148">
        <f t="shared" si="105"/>
        <v>0</v>
      </c>
      <c r="C1713" s="16"/>
      <c r="D1713" s="17">
        <f t="shared" si="106"/>
        <v>0</v>
      </c>
      <c r="E1713" s="18">
        <f t="shared" si="104"/>
        <v>0</v>
      </c>
      <c r="F1713" s="275"/>
      <c r="G1713" s="21"/>
      <c r="H1713" s="276">
        <f t="shared" si="107"/>
        <v>0</v>
      </c>
      <c r="I1713" s="21">
        <f>D1713*'Déscriptions des trades'!CK1713</f>
        <v>0</v>
      </c>
      <c r="M1713" s="4"/>
    </row>
    <row r="1714" spans="1:13" s="3" customFormat="1" ht="13.2">
      <c r="A1714" s="12">
        <v>1710</v>
      </c>
      <c r="B1714" s="148">
        <f t="shared" si="105"/>
        <v>0</v>
      </c>
      <c r="C1714" s="16"/>
      <c r="D1714" s="17">
        <f t="shared" si="106"/>
        <v>0</v>
      </c>
      <c r="E1714" s="18">
        <f t="shared" si="104"/>
        <v>0</v>
      </c>
      <c r="F1714" s="275"/>
      <c r="G1714" s="21"/>
      <c r="H1714" s="276">
        <f t="shared" si="107"/>
        <v>0</v>
      </c>
      <c r="I1714" s="21">
        <f>D1714*'Déscriptions des trades'!CK1714</f>
        <v>0</v>
      </c>
      <c r="M1714" s="4"/>
    </row>
    <row r="1715" spans="1:13" s="3" customFormat="1" ht="13.2">
      <c r="A1715" s="12">
        <v>1711</v>
      </c>
      <c r="B1715" s="148">
        <f t="shared" si="105"/>
        <v>0</v>
      </c>
      <c r="C1715" s="16"/>
      <c r="D1715" s="17">
        <f t="shared" si="106"/>
        <v>0</v>
      </c>
      <c r="E1715" s="18">
        <f t="shared" si="104"/>
        <v>0</v>
      </c>
      <c r="F1715" s="275"/>
      <c r="G1715" s="21"/>
      <c r="H1715" s="276">
        <f t="shared" si="107"/>
        <v>0</v>
      </c>
      <c r="I1715" s="21">
        <f>D1715*'Déscriptions des trades'!CK1715</f>
        <v>0</v>
      </c>
      <c r="M1715" s="4"/>
    </row>
    <row r="1716" spans="1:13" s="3" customFormat="1" ht="13.2">
      <c r="A1716" s="12">
        <v>1712</v>
      </c>
      <c r="B1716" s="148">
        <f t="shared" si="105"/>
        <v>0</v>
      </c>
      <c r="C1716" s="16"/>
      <c r="D1716" s="17">
        <f t="shared" si="106"/>
        <v>0</v>
      </c>
      <c r="E1716" s="18">
        <f t="shared" si="104"/>
        <v>0</v>
      </c>
      <c r="F1716" s="275"/>
      <c r="G1716" s="21"/>
      <c r="H1716" s="276">
        <f t="shared" si="107"/>
        <v>0</v>
      </c>
      <c r="I1716" s="21">
        <f>D1716*'Déscriptions des trades'!CK1716</f>
        <v>0</v>
      </c>
      <c r="M1716" s="4"/>
    </row>
    <row r="1717" spans="1:13" s="3" customFormat="1" ht="13.2">
      <c r="A1717" s="12">
        <v>1713</v>
      </c>
      <c r="B1717" s="148">
        <f t="shared" si="105"/>
        <v>0</v>
      </c>
      <c r="C1717" s="16"/>
      <c r="D1717" s="17">
        <f t="shared" si="106"/>
        <v>0</v>
      </c>
      <c r="E1717" s="18">
        <f t="shared" si="104"/>
        <v>0</v>
      </c>
      <c r="F1717" s="275"/>
      <c r="G1717" s="21"/>
      <c r="H1717" s="276">
        <f t="shared" si="107"/>
        <v>0</v>
      </c>
      <c r="I1717" s="21">
        <f>D1717*'Déscriptions des trades'!CK1717</f>
        <v>0</v>
      </c>
      <c r="M1717" s="4"/>
    </row>
    <row r="1718" spans="1:13" s="3" customFormat="1" ht="13.2">
      <c r="A1718" s="12">
        <v>1714</v>
      </c>
      <c r="B1718" s="148">
        <f t="shared" si="105"/>
        <v>0</v>
      </c>
      <c r="C1718" s="16"/>
      <c r="D1718" s="17">
        <f t="shared" si="106"/>
        <v>0</v>
      </c>
      <c r="E1718" s="18">
        <f t="shared" si="104"/>
        <v>0</v>
      </c>
      <c r="F1718" s="275"/>
      <c r="G1718" s="21"/>
      <c r="H1718" s="276">
        <f t="shared" si="107"/>
        <v>0</v>
      </c>
      <c r="I1718" s="21">
        <f>D1718*'Déscriptions des trades'!CK1718</f>
        <v>0</v>
      </c>
      <c r="M1718" s="4"/>
    </row>
    <row r="1719" spans="1:13" s="3" customFormat="1" ht="13.2">
      <c r="A1719" s="12">
        <v>1715</v>
      </c>
      <c r="B1719" s="148">
        <f t="shared" si="105"/>
        <v>0</v>
      </c>
      <c r="C1719" s="16"/>
      <c r="D1719" s="17">
        <f t="shared" si="106"/>
        <v>0</v>
      </c>
      <c r="E1719" s="18">
        <f t="shared" si="104"/>
        <v>0</v>
      </c>
      <c r="F1719" s="275"/>
      <c r="G1719" s="21"/>
      <c r="H1719" s="276">
        <f t="shared" si="107"/>
        <v>0</v>
      </c>
      <c r="I1719" s="21">
        <f>D1719*'Déscriptions des trades'!CK1719</f>
        <v>0</v>
      </c>
      <c r="M1719" s="4"/>
    </row>
    <row r="1720" spans="1:13" s="3" customFormat="1" ht="13.2">
      <c r="A1720" s="12">
        <v>1716</v>
      </c>
      <c r="B1720" s="148">
        <f t="shared" si="105"/>
        <v>0</v>
      </c>
      <c r="C1720" s="16"/>
      <c r="D1720" s="17">
        <f t="shared" si="106"/>
        <v>0</v>
      </c>
      <c r="E1720" s="18">
        <f t="shared" si="104"/>
        <v>0</v>
      </c>
      <c r="F1720" s="275"/>
      <c r="G1720" s="21"/>
      <c r="H1720" s="276">
        <f t="shared" si="107"/>
        <v>0</v>
      </c>
      <c r="I1720" s="21">
        <f>D1720*'Déscriptions des trades'!CK1720</f>
        <v>0</v>
      </c>
      <c r="M1720" s="4"/>
    </row>
    <row r="1721" spans="1:13" s="3" customFormat="1" ht="13.2">
      <c r="A1721" s="12">
        <v>1717</v>
      </c>
      <c r="B1721" s="148">
        <f t="shared" si="105"/>
        <v>0</v>
      </c>
      <c r="C1721" s="16"/>
      <c r="D1721" s="17">
        <f t="shared" si="106"/>
        <v>0</v>
      </c>
      <c r="E1721" s="18">
        <f t="shared" si="104"/>
        <v>0</v>
      </c>
      <c r="F1721" s="275"/>
      <c r="G1721" s="21"/>
      <c r="H1721" s="276">
        <f t="shared" si="107"/>
        <v>0</v>
      </c>
      <c r="I1721" s="21">
        <f>D1721*'Déscriptions des trades'!CK1721</f>
        <v>0</v>
      </c>
      <c r="M1721" s="4"/>
    </row>
    <row r="1722" spans="1:13" s="3" customFormat="1" ht="13.2">
      <c r="A1722" s="12">
        <v>1718</v>
      </c>
      <c r="B1722" s="148">
        <f t="shared" si="105"/>
        <v>0</v>
      </c>
      <c r="C1722" s="16"/>
      <c r="D1722" s="17">
        <f t="shared" si="106"/>
        <v>0</v>
      </c>
      <c r="E1722" s="18">
        <f t="shared" si="104"/>
        <v>0</v>
      </c>
      <c r="F1722" s="275"/>
      <c r="G1722" s="21"/>
      <c r="H1722" s="276">
        <f t="shared" si="107"/>
        <v>0</v>
      </c>
      <c r="I1722" s="21">
        <f>D1722*'Déscriptions des trades'!CK1722</f>
        <v>0</v>
      </c>
      <c r="M1722" s="4"/>
    </row>
    <row r="1723" spans="1:13" s="3" customFormat="1" ht="13.2">
      <c r="A1723" s="12">
        <v>1719</v>
      </c>
      <c r="B1723" s="148">
        <f t="shared" si="105"/>
        <v>0</v>
      </c>
      <c r="C1723" s="16"/>
      <c r="D1723" s="17">
        <f t="shared" si="106"/>
        <v>0</v>
      </c>
      <c r="E1723" s="18">
        <f t="shared" si="104"/>
        <v>0</v>
      </c>
      <c r="F1723" s="275"/>
      <c r="G1723" s="21"/>
      <c r="H1723" s="276">
        <f t="shared" si="107"/>
        <v>0</v>
      </c>
      <c r="I1723" s="21">
        <f>D1723*'Déscriptions des trades'!CK1723</f>
        <v>0</v>
      </c>
      <c r="M1723" s="4"/>
    </row>
    <row r="1724" spans="1:13" s="3" customFormat="1" ht="13.2">
      <c r="A1724" s="12">
        <v>1720</v>
      </c>
      <c r="B1724" s="148">
        <f t="shared" si="105"/>
        <v>0</v>
      </c>
      <c r="C1724" s="16"/>
      <c r="D1724" s="17">
        <f t="shared" si="106"/>
        <v>0</v>
      </c>
      <c r="E1724" s="18">
        <f t="shared" si="104"/>
        <v>0</v>
      </c>
      <c r="F1724" s="275"/>
      <c r="G1724" s="21"/>
      <c r="H1724" s="276">
        <f t="shared" si="107"/>
        <v>0</v>
      </c>
      <c r="I1724" s="21">
        <f>D1724*'Déscriptions des trades'!CK1724</f>
        <v>0</v>
      </c>
      <c r="M1724" s="4"/>
    </row>
    <row r="1725" spans="1:13" s="3" customFormat="1" ht="13.2">
      <c r="A1725" s="12">
        <v>1721</v>
      </c>
      <c r="B1725" s="148">
        <f t="shared" si="105"/>
        <v>0</v>
      </c>
      <c r="C1725" s="16"/>
      <c r="D1725" s="17">
        <f t="shared" si="106"/>
        <v>0</v>
      </c>
      <c r="E1725" s="18">
        <f t="shared" si="104"/>
        <v>0</v>
      </c>
      <c r="F1725" s="275"/>
      <c r="G1725" s="21"/>
      <c r="H1725" s="276">
        <f t="shared" si="107"/>
        <v>0</v>
      </c>
      <c r="I1725" s="21">
        <f>D1725*'Déscriptions des trades'!CK1725</f>
        <v>0</v>
      </c>
      <c r="M1725" s="4"/>
    </row>
    <row r="1726" spans="1:13" s="3" customFormat="1" ht="13.2">
      <c r="A1726" s="12">
        <v>1722</v>
      </c>
      <c r="B1726" s="148">
        <f t="shared" si="105"/>
        <v>0</v>
      </c>
      <c r="C1726" s="16"/>
      <c r="D1726" s="17">
        <f t="shared" si="106"/>
        <v>0</v>
      </c>
      <c r="E1726" s="18">
        <f t="shared" si="104"/>
        <v>0</v>
      </c>
      <c r="F1726" s="275"/>
      <c r="G1726" s="21"/>
      <c r="H1726" s="276">
        <f t="shared" si="107"/>
        <v>0</v>
      </c>
      <c r="I1726" s="21">
        <f>D1726*'Déscriptions des trades'!CK1726</f>
        <v>0</v>
      </c>
      <c r="M1726" s="4"/>
    </row>
    <row r="1727" spans="1:13" s="3" customFormat="1" ht="13.2">
      <c r="A1727" s="12">
        <v>1723</v>
      </c>
      <c r="B1727" s="148">
        <f t="shared" si="105"/>
        <v>0</v>
      </c>
      <c r="C1727" s="16"/>
      <c r="D1727" s="17">
        <f t="shared" si="106"/>
        <v>0</v>
      </c>
      <c r="E1727" s="18">
        <f t="shared" si="104"/>
        <v>0</v>
      </c>
      <c r="F1727" s="275"/>
      <c r="G1727" s="21"/>
      <c r="H1727" s="276">
        <f t="shared" si="107"/>
        <v>0</v>
      </c>
      <c r="I1727" s="21">
        <f>D1727*'Déscriptions des trades'!CK1727</f>
        <v>0</v>
      </c>
      <c r="M1727" s="4"/>
    </row>
    <row r="1728" spans="1:13" s="3" customFormat="1" ht="13.2">
      <c r="A1728" s="12">
        <v>1724</v>
      </c>
      <c r="B1728" s="148">
        <f t="shared" si="105"/>
        <v>0</v>
      </c>
      <c r="C1728" s="16"/>
      <c r="D1728" s="17">
        <f t="shared" si="106"/>
        <v>0</v>
      </c>
      <c r="E1728" s="18">
        <f t="shared" si="104"/>
        <v>0</v>
      </c>
      <c r="F1728" s="275"/>
      <c r="G1728" s="21"/>
      <c r="H1728" s="276">
        <f t="shared" si="107"/>
        <v>0</v>
      </c>
      <c r="I1728" s="21">
        <f>D1728*'Déscriptions des trades'!CK1728</f>
        <v>0</v>
      </c>
      <c r="M1728" s="4"/>
    </row>
    <row r="1729" spans="1:13" s="3" customFormat="1" ht="13.2">
      <c r="A1729" s="12">
        <v>1725</v>
      </c>
      <c r="B1729" s="148">
        <f t="shared" si="105"/>
        <v>0</v>
      </c>
      <c r="C1729" s="16"/>
      <c r="D1729" s="17">
        <f t="shared" si="106"/>
        <v>0</v>
      </c>
      <c r="E1729" s="18">
        <f t="shared" si="104"/>
        <v>0</v>
      </c>
      <c r="F1729" s="275"/>
      <c r="G1729" s="21"/>
      <c r="H1729" s="276">
        <f t="shared" si="107"/>
        <v>0</v>
      </c>
      <c r="I1729" s="21">
        <f>D1729*'Déscriptions des trades'!CK1729</f>
        <v>0</v>
      </c>
      <c r="M1729" s="4"/>
    </row>
    <row r="1730" spans="1:13" s="3" customFormat="1" ht="13.2">
      <c r="A1730" s="12">
        <v>1726</v>
      </c>
      <c r="B1730" s="148">
        <f t="shared" si="105"/>
        <v>0</v>
      </c>
      <c r="C1730" s="16"/>
      <c r="D1730" s="17">
        <f t="shared" si="106"/>
        <v>0</v>
      </c>
      <c r="E1730" s="18">
        <f t="shared" si="104"/>
        <v>0</v>
      </c>
      <c r="F1730" s="275"/>
      <c r="G1730" s="21"/>
      <c r="H1730" s="276">
        <f t="shared" si="107"/>
        <v>0</v>
      </c>
      <c r="I1730" s="21">
        <f>D1730*'Déscriptions des trades'!CK1730</f>
        <v>0</v>
      </c>
      <c r="M1730" s="4"/>
    </row>
    <row r="1731" spans="1:13" s="3" customFormat="1" ht="13.2">
      <c r="A1731" s="12">
        <v>1727</v>
      </c>
      <c r="B1731" s="148">
        <f t="shared" si="105"/>
        <v>0</v>
      </c>
      <c r="C1731" s="16"/>
      <c r="D1731" s="17">
        <f t="shared" si="106"/>
        <v>0</v>
      </c>
      <c r="E1731" s="18">
        <f t="shared" si="104"/>
        <v>0</v>
      </c>
      <c r="F1731" s="275"/>
      <c r="G1731" s="21"/>
      <c r="H1731" s="276">
        <f t="shared" si="107"/>
        <v>0</v>
      </c>
      <c r="I1731" s="21">
        <f>D1731*'Déscriptions des trades'!CK1731</f>
        <v>0</v>
      </c>
      <c r="M1731" s="4"/>
    </row>
    <row r="1732" spans="1:13" s="3" customFormat="1" ht="13.2">
      <c r="A1732" s="12">
        <v>1728</v>
      </c>
      <c r="B1732" s="148">
        <f t="shared" si="105"/>
        <v>0</v>
      </c>
      <c r="C1732" s="16"/>
      <c r="D1732" s="17">
        <f t="shared" si="106"/>
        <v>0</v>
      </c>
      <c r="E1732" s="18">
        <f t="shared" si="104"/>
        <v>0</v>
      </c>
      <c r="F1732" s="275"/>
      <c r="G1732" s="21"/>
      <c r="H1732" s="276">
        <f t="shared" si="107"/>
        <v>0</v>
      </c>
      <c r="I1732" s="21">
        <f>D1732*'Déscriptions des trades'!CK1732</f>
        <v>0</v>
      </c>
      <c r="M1732" s="4"/>
    </row>
    <row r="1733" spans="1:13" s="3" customFormat="1" ht="13.2">
      <c r="A1733" s="12">
        <v>1729</v>
      </c>
      <c r="B1733" s="148">
        <f t="shared" si="105"/>
        <v>0</v>
      </c>
      <c r="C1733" s="16"/>
      <c r="D1733" s="17">
        <f t="shared" si="106"/>
        <v>0</v>
      </c>
      <c r="E1733" s="18">
        <f t="shared" ref="E1733:E1796" si="108">B1733*D1733</f>
        <v>0</v>
      </c>
      <c r="F1733" s="275"/>
      <c r="G1733" s="21"/>
      <c r="H1733" s="276">
        <f t="shared" si="107"/>
        <v>0</v>
      </c>
      <c r="I1733" s="21">
        <f>D1733*'Déscriptions des trades'!CK1733</f>
        <v>0</v>
      </c>
      <c r="M1733" s="4"/>
    </row>
    <row r="1734" spans="1:13" s="3" customFormat="1" ht="13.2">
      <c r="A1734" s="12">
        <v>1730</v>
      </c>
      <c r="B1734" s="148">
        <f t="shared" ref="B1734:B1797" si="109">E1733+B1733</f>
        <v>0</v>
      </c>
      <c r="C1734" s="16"/>
      <c r="D1734" s="17">
        <f t="shared" ref="D1734:D1797" si="110">D1733</f>
        <v>0</v>
      </c>
      <c r="E1734" s="18">
        <f t="shared" si="108"/>
        <v>0</v>
      </c>
      <c r="F1734" s="275"/>
      <c r="G1734" s="21"/>
      <c r="H1734" s="276">
        <f t="shared" ref="H1734:H1797" si="111">H1733</f>
        <v>0</v>
      </c>
      <c r="I1734" s="21">
        <f>D1734*'Déscriptions des trades'!CK1734</f>
        <v>0</v>
      </c>
      <c r="M1734" s="4"/>
    </row>
    <row r="1735" spans="1:13" s="3" customFormat="1" ht="13.2">
      <c r="A1735" s="12">
        <v>1731</v>
      </c>
      <c r="B1735" s="148">
        <f t="shared" si="109"/>
        <v>0</v>
      </c>
      <c r="C1735" s="16"/>
      <c r="D1735" s="17">
        <f t="shared" si="110"/>
        <v>0</v>
      </c>
      <c r="E1735" s="18">
        <f t="shared" si="108"/>
        <v>0</v>
      </c>
      <c r="F1735" s="275"/>
      <c r="G1735" s="21"/>
      <c r="H1735" s="276">
        <f t="shared" si="111"/>
        <v>0</v>
      </c>
      <c r="I1735" s="21">
        <f>D1735*'Déscriptions des trades'!CK1735</f>
        <v>0</v>
      </c>
      <c r="M1735" s="4"/>
    </row>
    <row r="1736" spans="1:13" s="3" customFormat="1" ht="13.2">
      <c r="A1736" s="12">
        <v>1732</v>
      </c>
      <c r="B1736" s="148">
        <f t="shared" si="109"/>
        <v>0</v>
      </c>
      <c r="C1736" s="16"/>
      <c r="D1736" s="17">
        <f t="shared" si="110"/>
        <v>0</v>
      </c>
      <c r="E1736" s="18">
        <f t="shared" si="108"/>
        <v>0</v>
      </c>
      <c r="F1736" s="275"/>
      <c r="G1736" s="21"/>
      <c r="H1736" s="276">
        <f t="shared" si="111"/>
        <v>0</v>
      </c>
      <c r="I1736" s="21">
        <f>D1736*'Déscriptions des trades'!CK1736</f>
        <v>0</v>
      </c>
      <c r="M1736" s="4"/>
    </row>
    <row r="1737" spans="1:13" s="3" customFormat="1" ht="13.2">
      <c r="A1737" s="12">
        <v>1733</v>
      </c>
      <c r="B1737" s="148">
        <f t="shared" si="109"/>
        <v>0</v>
      </c>
      <c r="C1737" s="16"/>
      <c r="D1737" s="17">
        <f t="shared" si="110"/>
        <v>0</v>
      </c>
      <c r="E1737" s="18">
        <f t="shared" si="108"/>
        <v>0</v>
      </c>
      <c r="F1737" s="275"/>
      <c r="G1737" s="21"/>
      <c r="H1737" s="276">
        <f t="shared" si="111"/>
        <v>0</v>
      </c>
      <c r="I1737" s="21">
        <f>D1737*'Déscriptions des trades'!CK1737</f>
        <v>0</v>
      </c>
      <c r="M1737" s="4"/>
    </row>
    <row r="1738" spans="1:13" s="3" customFormat="1" ht="13.2">
      <c r="A1738" s="12">
        <v>1734</v>
      </c>
      <c r="B1738" s="148">
        <f t="shared" si="109"/>
        <v>0</v>
      </c>
      <c r="C1738" s="16"/>
      <c r="D1738" s="17">
        <f t="shared" si="110"/>
        <v>0</v>
      </c>
      <c r="E1738" s="18">
        <f t="shared" si="108"/>
        <v>0</v>
      </c>
      <c r="F1738" s="275"/>
      <c r="G1738" s="21"/>
      <c r="H1738" s="276">
        <f t="shared" si="111"/>
        <v>0</v>
      </c>
      <c r="I1738" s="21">
        <f>D1738*'Déscriptions des trades'!CK1738</f>
        <v>0</v>
      </c>
      <c r="M1738" s="4"/>
    </row>
    <row r="1739" spans="1:13" s="3" customFormat="1" ht="13.2">
      <c r="A1739" s="12">
        <v>1735</v>
      </c>
      <c r="B1739" s="148">
        <f t="shared" si="109"/>
        <v>0</v>
      </c>
      <c r="C1739" s="16"/>
      <c r="D1739" s="17">
        <f t="shared" si="110"/>
        <v>0</v>
      </c>
      <c r="E1739" s="18">
        <f t="shared" si="108"/>
        <v>0</v>
      </c>
      <c r="F1739" s="275"/>
      <c r="G1739" s="21"/>
      <c r="H1739" s="276">
        <f t="shared" si="111"/>
        <v>0</v>
      </c>
      <c r="I1739" s="21">
        <f>D1739*'Déscriptions des trades'!CK1739</f>
        <v>0</v>
      </c>
      <c r="M1739" s="4"/>
    </row>
    <row r="1740" spans="1:13" s="3" customFormat="1" ht="13.2">
      <c r="A1740" s="12">
        <v>1736</v>
      </c>
      <c r="B1740" s="148">
        <f t="shared" si="109"/>
        <v>0</v>
      </c>
      <c r="C1740" s="16"/>
      <c r="D1740" s="17">
        <f t="shared" si="110"/>
        <v>0</v>
      </c>
      <c r="E1740" s="18">
        <f t="shared" si="108"/>
        <v>0</v>
      </c>
      <c r="F1740" s="275"/>
      <c r="G1740" s="21"/>
      <c r="H1740" s="276">
        <f t="shared" si="111"/>
        <v>0</v>
      </c>
      <c r="I1740" s="21">
        <f>D1740*'Déscriptions des trades'!CK1740</f>
        <v>0</v>
      </c>
      <c r="M1740" s="4"/>
    </row>
    <row r="1741" spans="1:13" s="3" customFormat="1" ht="13.2">
      <c r="A1741" s="12">
        <v>1737</v>
      </c>
      <c r="B1741" s="148">
        <f t="shared" si="109"/>
        <v>0</v>
      </c>
      <c r="C1741" s="16"/>
      <c r="D1741" s="17">
        <f t="shared" si="110"/>
        <v>0</v>
      </c>
      <c r="E1741" s="18">
        <f t="shared" si="108"/>
        <v>0</v>
      </c>
      <c r="F1741" s="275"/>
      <c r="G1741" s="21"/>
      <c r="H1741" s="276">
        <f t="shared" si="111"/>
        <v>0</v>
      </c>
      <c r="I1741" s="21">
        <f>D1741*'Déscriptions des trades'!CK1741</f>
        <v>0</v>
      </c>
      <c r="M1741" s="4"/>
    </row>
    <row r="1742" spans="1:13" s="3" customFormat="1" ht="13.2">
      <c r="A1742" s="12">
        <v>1738</v>
      </c>
      <c r="B1742" s="148">
        <f t="shared" si="109"/>
        <v>0</v>
      </c>
      <c r="C1742" s="16"/>
      <c r="D1742" s="17">
        <f t="shared" si="110"/>
        <v>0</v>
      </c>
      <c r="E1742" s="18">
        <f t="shared" si="108"/>
        <v>0</v>
      </c>
      <c r="F1742" s="275"/>
      <c r="G1742" s="21"/>
      <c r="H1742" s="276">
        <f t="shared" si="111"/>
        <v>0</v>
      </c>
      <c r="I1742" s="21">
        <f>D1742*'Déscriptions des trades'!CK1742</f>
        <v>0</v>
      </c>
      <c r="M1742" s="4"/>
    </row>
    <row r="1743" spans="1:13" s="3" customFormat="1" ht="13.2">
      <c r="A1743" s="12">
        <v>1739</v>
      </c>
      <c r="B1743" s="148">
        <f t="shared" si="109"/>
        <v>0</v>
      </c>
      <c r="C1743" s="16"/>
      <c r="D1743" s="17">
        <f t="shared" si="110"/>
        <v>0</v>
      </c>
      <c r="E1743" s="18">
        <f t="shared" si="108"/>
        <v>0</v>
      </c>
      <c r="F1743" s="275"/>
      <c r="G1743" s="21"/>
      <c r="H1743" s="276">
        <f t="shared" si="111"/>
        <v>0</v>
      </c>
      <c r="I1743" s="21">
        <f>D1743*'Déscriptions des trades'!CK1743</f>
        <v>0</v>
      </c>
      <c r="M1743" s="4"/>
    </row>
    <row r="1744" spans="1:13" s="3" customFormat="1" ht="13.2">
      <c r="A1744" s="12">
        <v>1740</v>
      </c>
      <c r="B1744" s="148">
        <f t="shared" si="109"/>
        <v>0</v>
      </c>
      <c r="C1744" s="16"/>
      <c r="D1744" s="17">
        <f t="shared" si="110"/>
        <v>0</v>
      </c>
      <c r="E1744" s="18">
        <f t="shared" si="108"/>
        <v>0</v>
      </c>
      <c r="F1744" s="275"/>
      <c r="G1744" s="21"/>
      <c r="H1744" s="276">
        <f t="shared" si="111"/>
        <v>0</v>
      </c>
      <c r="I1744" s="21">
        <f>D1744*'Déscriptions des trades'!CK1744</f>
        <v>0</v>
      </c>
      <c r="M1744" s="4"/>
    </row>
    <row r="1745" spans="1:13" s="3" customFormat="1" ht="13.2">
      <c r="A1745" s="12">
        <v>1741</v>
      </c>
      <c r="B1745" s="148">
        <f t="shared" si="109"/>
        <v>0</v>
      </c>
      <c r="C1745" s="16"/>
      <c r="D1745" s="17">
        <f t="shared" si="110"/>
        <v>0</v>
      </c>
      <c r="E1745" s="18">
        <f t="shared" si="108"/>
        <v>0</v>
      </c>
      <c r="F1745" s="275"/>
      <c r="G1745" s="21"/>
      <c r="H1745" s="276">
        <f t="shared" si="111"/>
        <v>0</v>
      </c>
      <c r="I1745" s="21">
        <f>D1745*'Déscriptions des trades'!CK1745</f>
        <v>0</v>
      </c>
      <c r="M1745" s="4"/>
    </row>
    <row r="1746" spans="1:13" s="3" customFormat="1" ht="13.2">
      <c r="A1746" s="12">
        <v>1742</v>
      </c>
      <c r="B1746" s="148">
        <f t="shared" si="109"/>
        <v>0</v>
      </c>
      <c r="C1746" s="16"/>
      <c r="D1746" s="17">
        <f t="shared" si="110"/>
        <v>0</v>
      </c>
      <c r="E1746" s="18">
        <f t="shared" si="108"/>
        <v>0</v>
      </c>
      <c r="F1746" s="275"/>
      <c r="G1746" s="21"/>
      <c r="H1746" s="276">
        <f t="shared" si="111"/>
        <v>0</v>
      </c>
      <c r="I1746" s="21">
        <f>D1746*'Déscriptions des trades'!CK1746</f>
        <v>0</v>
      </c>
      <c r="M1746" s="4"/>
    </row>
    <row r="1747" spans="1:13" s="3" customFormat="1" ht="13.2">
      <c r="A1747" s="12">
        <v>1743</v>
      </c>
      <c r="B1747" s="148">
        <f t="shared" si="109"/>
        <v>0</v>
      </c>
      <c r="C1747" s="16"/>
      <c r="D1747" s="17">
        <f t="shared" si="110"/>
        <v>0</v>
      </c>
      <c r="E1747" s="18">
        <f t="shared" si="108"/>
        <v>0</v>
      </c>
      <c r="F1747" s="275"/>
      <c r="G1747" s="21"/>
      <c r="H1747" s="276">
        <f t="shared" si="111"/>
        <v>0</v>
      </c>
      <c r="I1747" s="21">
        <f>D1747*'Déscriptions des trades'!CK1747</f>
        <v>0</v>
      </c>
      <c r="M1747" s="4"/>
    </row>
    <row r="1748" spans="1:13" s="3" customFormat="1" ht="13.2">
      <c r="A1748" s="12">
        <v>1744</v>
      </c>
      <c r="B1748" s="148">
        <f t="shared" si="109"/>
        <v>0</v>
      </c>
      <c r="C1748" s="16"/>
      <c r="D1748" s="17">
        <f t="shared" si="110"/>
        <v>0</v>
      </c>
      <c r="E1748" s="18">
        <f t="shared" si="108"/>
        <v>0</v>
      </c>
      <c r="F1748" s="275"/>
      <c r="G1748" s="21"/>
      <c r="H1748" s="276">
        <f t="shared" si="111"/>
        <v>0</v>
      </c>
      <c r="I1748" s="21">
        <f>D1748*'Déscriptions des trades'!CK1748</f>
        <v>0</v>
      </c>
      <c r="M1748" s="4"/>
    </row>
    <row r="1749" spans="1:13" s="3" customFormat="1" ht="13.2">
      <c r="A1749" s="12">
        <v>1745</v>
      </c>
      <c r="B1749" s="148">
        <f t="shared" si="109"/>
        <v>0</v>
      </c>
      <c r="C1749" s="16"/>
      <c r="D1749" s="17">
        <f t="shared" si="110"/>
        <v>0</v>
      </c>
      <c r="E1749" s="18">
        <f t="shared" si="108"/>
        <v>0</v>
      </c>
      <c r="F1749" s="275"/>
      <c r="G1749" s="21"/>
      <c r="H1749" s="276">
        <f t="shared" si="111"/>
        <v>0</v>
      </c>
      <c r="I1749" s="21">
        <f>D1749*'Déscriptions des trades'!CK1749</f>
        <v>0</v>
      </c>
      <c r="M1749" s="4"/>
    </row>
    <row r="1750" spans="1:13" s="3" customFormat="1" ht="13.2">
      <c r="A1750" s="12">
        <v>1746</v>
      </c>
      <c r="B1750" s="148">
        <f t="shared" si="109"/>
        <v>0</v>
      </c>
      <c r="C1750" s="16"/>
      <c r="D1750" s="17">
        <f t="shared" si="110"/>
        <v>0</v>
      </c>
      <c r="E1750" s="18">
        <f t="shared" si="108"/>
        <v>0</v>
      </c>
      <c r="F1750" s="275"/>
      <c r="G1750" s="21"/>
      <c r="H1750" s="276">
        <f t="shared" si="111"/>
        <v>0</v>
      </c>
      <c r="I1750" s="21">
        <f>D1750*'Déscriptions des trades'!CK1750</f>
        <v>0</v>
      </c>
      <c r="M1750" s="4"/>
    </row>
    <row r="1751" spans="1:13" s="3" customFormat="1" ht="13.2">
      <c r="A1751" s="12">
        <v>1747</v>
      </c>
      <c r="B1751" s="148">
        <f t="shared" si="109"/>
        <v>0</v>
      </c>
      <c r="C1751" s="16"/>
      <c r="D1751" s="17">
        <f t="shared" si="110"/>
        <v>0</v>
      </c>
      <c r="E1751" s="18">
        <f t="shared" si="108"/>
        <v>0</v>
      </c>
      <c r="F1751" s="275"/>
      <c r="G1751" s="21"/>
      <c r="H1751" s="276">
        <f t="shared" si="111"/>
        <v>0</v>
      </c>
      <c r="I1751" s="21">
        <f>D1751*'Déscriptions des trades'!CK1751</f>
        <v>0</v>
      </c>
      <c r="M1751" s="4"/>
    </row>
    <row r="1752" spans="1:13" s="3" customFormat="1" ht="13.2">
      <c r="A1752" s="12">
        <v>1748</v>
      </c>
      <c r="B1752" s="148">
        <f t="shared" si="109"/>
        <v>0</v>
      </c>
      <c r="C1752" s="16"/>
      <c r="D1752" s="17">
        <f t="shared" si="110"/>
        <v>0</v>
      </c>
      <c r="E1752" s="18">
        <f t="shared" si="108"/>
        <v>0</v>
      </c>
      <c r="F1752" s="275"/>
      <c r="G1752" s="21"/>
      <c r="H1752" s="276">
        <f t="shared" si="111"/>
        <v>0</v>
      </c>
      <c r="I1752" s="21">
        <f>D1752*'Déscriptions des trades'!CK1752</f>
        <v>0</v>
      </c>
      <c r="M1752" s="4"/>
    </row>
    <row r="1753" spans="1:13" s="3" customFormat="1" ht="13.2">
      <c r="A1753" s="12">
        <v>1749</v>
      </c>
      <c r="B1753" s="148">
        <f t="shared" si="109"/>
        <v>0</v>
      </c>
      <c r="C1753" s="16"/>
      <c r="D1753" s="17">
        <f t="shared" si="110"/>
        <v>0</v>
      </c>
      <c r="E1753" s="18">
        <f t="shared" si="108"/>
        <v>0</v>
      </c>
      <c r="F1753" s="275"/>
      <c r="G1753" s="21"/>
      <c r="H1753" s="276">
        <f t="shared" si="111"/>
        <v>0</v>
      </c>
      <c r="I1753" s="21">
        <f>D1753*'Déscriptions des trades'!CK1753</f>
        <v>0</v>
      </c>
      <c r="M1753" s="4"/>
    </row>
    <row r="1754" spans="1:13" s="3" customFormat="1" ht="13.2">
      <c r="A1754" s="12">
        <v>1750</v>
      </c>
      <c r="B1754" s="148">
        <f t="shared" si="109"/>
        <v>0</v>
      </c>
      <c r="C1754" s="16"/>
      <c r="D1754" s="17">
        <f t="shared" si="110"/>
        <v>0</v>
      </c>
      <c r="E1754" s="18">
        <f t="shared" si="108"/>
        <v>0</v>
      </c>
      <c r="F1754" s="275"/>
      <c r="G1754" s="21"/>
      <c r="H1754" s="276">
        <f t="shared" si="111"/>
        <v>0</v>
      </c>
      <c r="I1754" s="21">
        <f>D1754*'Déscriptions des trades'!CK1754</f>
        <v>0</v>
      </c>
      <c r="M1754" s="4"/>
    </row>
    <row r="1755" spans="1:13" s="3" customFormat="1" ht="13.2">
      <c r="A1755" s="12">
        <v>1751</v>
      </c>
      <c r="B1755" s="148">
        <f t="shared" si="109"/>
        <v>0</v>
      </c>
      <c r="C1755" s="16"/>
      <c r="D1755" s="17">
        <f t="shared" si="110"/>
        <v>0</v>
      </c>
      <c r="E1755" s="18">
        <f t="shared" si="108"/>
        <v>0</v>
      </c>
      <c r="F1755" s="275"/>
      <c r="G1755" s="21"/>
      <c r="H1755" s="276">
        <f t="shared" si="111"/>
        <v>0</v>
      </c>
      <c r="I1755" s="21">
        <f>D1755*'Déscriptions des trades'!CK1755</f>
        <v>0</v>
      </c>
      <c r="M1755" s="4"/>
    </row>
    <row r="1756" spans="1:13" s="3" customFormat="1" ht="13.2">
      <c r="A1756" s="12">
        <v>1752</v>
      </c>
      <c r="B1756" s="148">
        <f t="shared" si="109"/>
        <v>0</v>
      </c>
      <c r="C1756" s="16"/>
      <c r="D1756" s="17">
        <f t="shared" si="110"/>
        <v>0</v>
      </c>
      <c r="E1756" s="18">
        <f t="shared" si="108"/>
        <v>0</v>
      </c>
      <c r="F1756" s="275"/>
      <c r="G1756" s="21"/>
      <c r="H1756" s="276">
        <f t="shared" si="111"/>
        <v>0</v>
      </c>
      <c r="I1756" s="21">
        <f>D1756*'Déscriptions des trades'!CK1756</f>
        <v>0</v>
      </c>
      <c r="M1756" s="4"/>
    </row>
    <row r="1757" spans="1:13" s="3" customFormat="1" ht="13.2">
      <c r="A1757" s="12">
        <v>1753</v>
      </c>
      <c r="B1757" s="148">
        <f t="shared" si="109"/>
        <v>0</v>
      </c>
      <c r="C1757" s="16"/>
      <c r="D1757" s="17">
        <f t="shared" si="110"/>
        <v>0</v>
      </c>
      <c r="E1757" s="18">
        <f t="shared" si="108"/>
        <v>0</v>
      </c>
      <c r="F1757" s="275"/>
      <c r="G1757" s="21"/>
      <c r="H1757" s="276">
        <f t="shared" si="111"/>
        <v>0</v>
      </c>
      <c r="I1757" s="21">
        <f>D1757*'Déscriptions des trades'!CK1757</f>
        <v>0</v>
      </c>
      <c r="M1757" s="4"/>
    </row>
    <row r="1758" spans="1:13" s="3" customFormat="1" ht="13.2">
      <c r="A1758" s="12">
        <v>1754</v>
      </c>
      <c r="B1758" s="148">
        <f t="shared" si="109"/>
        <v>0</v>
      </c>
      <c r="C1758" s="16"/>
      <c r="D1758" s="17">
        <f t="shared" si="110"/>
        <v>0</v>
      </c>
      <c r="E1758" s="18">
        <f t="shared" si="108"/>
        <v>0</v>
      </c>
      <c r="F1758" s="275"/>
      <c r="G1758" s="21"/>
      <c r="H1758" s="276">
        <f t="shared" si="111"/>
        <v>0</v>
      </c>
      <c r="I1758" s="21">
        <f>D1758*'Déscriptions des trades'!CK1758</f>
        <v>0</v>
      </c>
      <c r="M1758" s="4"/>
    </row>
    <row r="1759" spans="1:13" s="3" customFormat="1" ht="13.2">
      <c r="A1759" s="12">
        <v>1755</v>
      </c>
      <c r="B1759" s="148">
        <f t="shared" si="109"/>
        <v>0</v>
      </c>
      <c r="C1759" s="16"/>
      <c r="D1759" s="17">
        <f t="shared" si="110"/>
        <v>0</v>
      </c>
      <c r="E1759" s="18">
        <f t="shared" si="108"/>
        <v>0</v>
      </c>
      <c r="F1759" s="275"/>
      <c r="G1759" s="21"/>
      <c r="H1759" s="276">
        <f t="shared" si="111"/>
        <v>0</v>
      </c>
      <c r="I1759" s="21">
        <f>D1759*'Déscriptions des trades'!CK1759</f>
        <v>0</v>
      </c>
      <c r="M1759" s="4"/>
    </row>
    <row r="1760" spans="1:13" s="3" customFormat="1" ht="13.2">
      <c r="A1760" s="12">
        <v>1756</v>
      </c>
      <c r="B1760" s="148">
        <f t="shared" si="109"/>
        <v>0</v>
      </c>
      <c r="C1760" s="16"/>
      <c r="D1760" s="17">
        <f t="shared" si="110"/>
        <v>0</v>
      </c>
      <c r="E1760" s="18">
        <f t="shared" si="108"/>
        <v>0</v>
      </c>
      <c r="F1760" s="275"/>
      <c r="G1760" s="21"/>
      <c r="H1760" s="276">
        <f t="shared" si="111"/>
        <v>0</v>
      </c>
      <c r="I1760" s="21">
        <f>D1760*'Déscriptions des trades'!CK1760</f>
        <v>0</v>
      </c>
      <c r="M1760" s="4"/>
    </row>
    <row r="1761" spans="1:13" s="3" customFormat="1" ht="13.2">
      <c r="A1761" s="12">
        <v>1757</v>
      </c>
      <c r="B1761" s="148">
        <f t="shared" si="109"/>
        <v>0</v>
      </c>
      <c r="C1761" s="16"/>
      <c r="D1761" s="17">
        <f t="shared" si="110"/>
        <v>0</v>
      </c>
      <c r="E1761" s="18">
        <f t="shared" si="108"/>
        <v>0</v>
      </c>
      <c r="F1761" s="275"/>
      <c r="G1761" s="21"/>
      <c r="H1761" s="276">
        <f t="shared" si="111"/>
        <v>0</v>
      </c>
      <c r="I1761" s="21">
        <f>D1761*'Déscriptions des trades'!CK1761</f>
        <v>0</v>
      </c>
      <c r="M1761" s="4"/>
    </row>
    <row r="1762" spans="1:13" s="3" customFormat="1" ht="13.2">
      <c r="A1762" s="12">
        <v>1758</v>
      </c>
      <c r="B1762" s="148">
        <f t="shared" si="109"/>
        <v>0</v>
      </c>
      <c r="C1762" s="16"/>
      <c r="D1762" s="17">
        <f t="shared" si="110"/>
        <v>0</v>
      </c>
      <c r="E1762" s="18">
        <f t="shared" si="108"/>
        <v>0</v>
      </c>
      <c r="F1762" s="275"/>
      <c r="G1762" s="21"/>
      <c r="H1762" s="276">
        <f t="shared" si="111"/>
        <v>0</v>
      </c>
      <c r="I1762" s="21">
        <f>D1762*'Déscriptions des trades'!CK1762</f>
        <v>0</v>
      </c>
      <c r="M1762" s="4"/>
    </row>
    <row r="1763" spans="1:13" s="3" customFormat="1" ht="13.2">
      <c r="A1763" s="12">
        <v>1759</v>
      </c>
      <c r="B1763" s="148">
        <f t="shared" si="109"/>
        <v>0</v>
      </c>
      <c r="C1763" s="16"/>
      <c r="D1763" s="17">
        <f t="shared" si="110"/>
        <v>0</v>
      </c>
      <c r="E1763" s="18">
        <f t="shared" si="108"/>
        <v>0</v>
      </c>
      <c r="F1763" s="275"/>
      <c r="G1763" s="21"/>
      <c r="H1763" s="276">
        <f t="shared" si="111"/>
        <v>0</v>
      </c>
      <c r="I1763" s="21">
        <f>D1763*'Déscriptions des trades'!CK1763</f>
        <v>0</v>
      </c>
      <c r="M1763" s="4"/>
    </row>
    <row r="1764" spans="1:13" s="3" customFormat="1" ht="13.2">
      <c r="A1764" s="12">
        <v>1760</v>
      </c>
      <c r="B1764" s="148">
        <f t="shared" si="109"/>
        <v>0</v>
      </c>
      <c r="C1764" s="16"/>
      <c r="D1764" s="17">
        <f t="shared" si="110"/>
        <v>0</v>
      </c>
      <c r="E1764" s="18">
        <f t="shared" si="108"/>
        <v>0</v>
      </c>
      <c r="F1764" s="275"/>
      <c r="G1764" s="21"/>
      <c r="H1764" s="276">
        <f t="shared" si="111"/>
        <v>0</v>
      </c>
      <c r="I1764" s="21">
        <f>D1764*'Déscriptions des trades'!CK1764</f>
        <v>0</v>
      </c>
      <c r="M1764" s="4"/>
    </row>
    <row r="1765" spans="1:13" s="3" customFormat="1" ht="13.2">
      <c r="A1765" s="12">
        <v>1761</v>
      </c>
      <c r="B1765" s="148">
        <f t="shared" si="109"/>
        <v>0</v>
      </c>
      <c r="C1765" s="16"/>
      <c r="D1765" s="17">
        <f t="shared" si="110"/>
        <v>0</v>
      </c>
      <c r="E1765" s="18">
        <f t="shared" si="108"/>
        <v>0</v>
      </c>
      <c r="F1765" s="275"/>
      <c r="G1765" s="21"/>
      <c r="H1765" s="276">
        <f t="shared" si="111"/>
        <v>0</v>
      </c>
      <c r="I1765" s="21">
        <f>D1765*'Déscriptions des trades'!CK1765</f>
        <v>0</v>
      </c>
      <c r="M1765" s="4"/>
    </row>
    <row r="1766" spans="1:13" s="3" customFormat="1" ht="13.2">
      <c r="A1766" s="12">
        <v>1762</v>
      </c>
      <c r="B1766" s="148">
        <f t="shared" si="109"/>
        <v>0</v>
      </c>
      <c r="C1766" s="16"/>
      <c r="D1766" s="17">
        <f t="shared" si="110"/>
        <v>0</v>
      </c>
      <c r="E1766" s="18">
        <f t="shared" si="108"/>
        <v>0</v>
      </c>
      <c r="F1766" s="275"/>
      <c r="G1766" s="21"/>
      <c r="H1766" s="276">
        <f t="shared" si="111"/>
        <v>0</v>
      </c>
      <c r="I1766" s="21">
        <f>D1766*'Déscriptions des trades'!CK1766</f>
        <v>0</v>
      </c>
      <c r="M1766" s="4"/>
    </row>
    <row r="1767" spans="1:13" s="3" customFormat="1" ht="13.2">
      <c r="A1767" s="12">
        <v>1763</v>
      </c>
      <c r="B1767" s="148">
        <f t="shared" si="109"/>
        <v>0</v>
      </c>
      <c r="C1767" s="16"/>
      <c r="D1767" s="17">
        <f t="shared" si="110"/>
        <v>0</v>
      </c>
      <c r="E1767" s="18">
        <f t="shared" si="108"/>
        <v>0</v>
      </c>
      <c r="F1767" s="275"/>
      <c r="G1767" s="21"/>
      <c r="H1767" s="276">
        <f t="shared" si="111"/>
        <v>0</v>
      </c>
      <c r="I1767" s="21">
        <f>D1767*'Déscriptions des trades'!CK1767</f>
        <v>0</v>
      </c>
      <c r="M1767" s="4"/>
    </row>
    <row r="1768" spans="1:13" s="3" customFormat="1" ht="13.2">
      <c r="A1768" s="12">
        <v>1764</v>
      </c>
      <c r="B1768" s="148">
        <f t="shared" si="109"/>
        <v>0</v>
      </c>
      <c r="C1768" s="16"/>
      <c r="D1768" s="17">
        <f t="shared" si="110"/>
        <v>0</v>
      </c>
      <c r="E1768" s="18">
        <f t="shared" si="108"/>
        <v>0</v>
      </c>
      <c r="F1768" s="275"/>
      <c r="G1768" s="21"/>
      <c r="H1768" s="276">
        <f t="shared" si="111"/>
        <v>0</v>
      </c>
      <c r="I1768" s="21">
        <f>D1768*'Déscriptions des trades'!CK1768</f>
        <v>0</v>
      </c>
      <c r="M1768" s="4"/>
    </row>
    <row r="1769" spans="1:13" s="3" customFormat="1" ht="13.2">
      <c r="A1769" s="12">
        <v>1765</v>
      </c>
      <c r="B1769" s="148">
        <f t="shared" si="109"/>
        <v>0</v>
      </c>
      <c r="C1769" s="16"/>
      <c r="D1769" s="17">
        <f t="shared" si="110"/>
        <v>0</v>
      </c>
      <c r="E1769" s="18">
        <f t="shared" si="108"/>
        <v>0</v>
      </c>
      <c r="F1769" s="275"/>
      <c r="G1769" s="21"/>
      <c r="H1769" s="276">
        <f t="shared" si="111"/>
        <v>0</v>
      </c>
      <c r="I1769" s="21">
        <f>D1769*'Déscriptions des trades'!CK1769</f>
        <v>0</v>
      </c>
      <c r="M1769" s="4"/>
    </row>
    <row r="1770" spans="1:13" s="3" customFormat="1" ht="13.2">
      <c r="A1770" s="12">
        <v>1766</v>
      </c>
      <c r="B1770" s="148">
        <f t="shared" si="109"/>
        <v>0</v>
      </c>
      <c r="C1770" s="16"/>
      <c r="D1770" s="17">
        <f t="shared" si="110"/>
        <v>0</v>
      </c>
      <c r="E1770" s="18">
        <f t="shared" si="108"/>
        <v>0</v>
      </c>
      <c r="F1770" s="275"/>
      <c r="G1770" s="21"/>
      <c r="H1770" s="276">
        <f t="shared" si="111"/>
        <v>0</v>
      </c>
      <c r="I1770" s="21">
        <f>D1770*'Déscriptions des trades'!CK1770</f>
        <v>0</v>
      </c>
      <c r="M1770" s="4"/>
    </row>
    <row r="1771" spans="1:13" s="3" customFormat="1" ht="13.2">
      <c r="A1771" s="12">
        <v>1767</v>
      </c>
      <c r="B1771" s="148">
        <f t="shared" si="109"/>
        <v>0</v>
      </c>
      <c r="C1771" s="16"/>
      <c r="D1771" s="17">
        <f t="shared" si="110"/>
        <v>0</v>
      </c>
      <c r="E1771" s="18">
        <f t="shared" si="108"/>
        <v>0</v>
      </c>
      <c r="F1771" s="275"/>
      <c r="G1771" s="21"/>
      <c r="H1771" s="276">
        <f t="shared" si="111"/>
        <v>0</v>
      </c>
      <c r="I1771" s="21">
        <f>D1771*'Déscriptions des trades'!CK1771</f>
        <v>0</v>
      </c>
      <c r="M1771" s="4"/>
    </row>
    <row r="1772" spans="1:13" s="3" customFormat="1" ht="13.2">
      <c r="A1772" s="12">
        <v>1768</v>
      </c>
      <c r="B1772" s="148">
        <f t="shared" si="109"/>
        <v>0</v>
      </c>
      <c r="C1772" s="16"/>
      <c r="D1772" s="17">
        <f t="shared" si="110"/>
        <v>0</v>
      </c>
      <c r="E1772" s="18">
        <f t="shared" si="108"/>
        <v>0</v>
      </c>
      <c r="F1772" s="275"/>
      <c r="G1772" s="21"/>
      <c r="H1772" s="276">
        <f t="shared" si="111"/>
        <v>0</v>
      </c>
      <c r="I1772" s="21">
        <f>D1772*'Déscriptions des trades'!CK1772</f>
        <v>0</v>
      </c>
      <c r="M1772" s="4"/>
    </row>
    <row r="1773" spans="1:13" s="3" customFormat="1" ht="13.2">
      <c r="A1773" s="12">
        <v>1769</v>
      </c>
      <c r="B1773" s="148">
        <f t="shared" si="109"/>
        <v>0</v>
      </c>
      <c r="C1773" s="16"/>
      <c r="D1773" s="17">
        <f t="shared" si="110"/>
        <v>0</v>
      </c>
      <c r="E1773" s="18">
        <f t="shared" si="108"/>
        <v>0</v>
      </c>
      <c r="F1773" s="275"/>
      <c r="G1773" s="21"/>
      <c r="H1773" s="276">
        <f t="shared" si="111"/>
        <v>0</v>
      </c>
      <c r="I1773" s="21">
        <f>D1773*'Déscriptions des trades'!CK1773</f>
        <v>0</v>
      </c>
      <c r="M1773" s="4"/>
    </row>
    <row r="1774" spans="1:13" s="3" customFormat="1" ht="13.2">
      <c r="A1774" s="12">
        <v>1770</v>
      </c>
      <c r="B1774" s="148">
        <f t="shared" si="109"/>
        <v>0</v>
      </c>
      <c r="C1774" s="16"/>
      <c r="D1774" s="17">
        <f t="shared" si="110"/>
        <v>0</v>
      </c>
      <c r="E1774" s="18">
        <f t="shared" si="108"/>
        <v>0</v>
      </c>
      <c r="F1774" s="275"/>
      <c r="G1774" s="21"/>
      <c r="H1774" s="276">
        <f t="shared" si="111"/>
        <v>0</v>
      </c>
      <c r="I1774" s="21">
        <f>D1774*'Déscriptions des trades'!CK1774</f>
        <v>0</v>
      </c>
      <c r="M1774" s="4"/>
    </row>
    <row r="1775" spans="1:13" s="3" customFormat="1" ht="13.2">
      <c r="A1775" s="12">
        <v>1771</v>
      </c>
      <c r="B1775" s="148">
        <f t="shared" si="109"/>
        <v>0</v>
      </c>
      <c r="C1775" s="16"/>
      <c r="D1775" s="17">
        <f t="shared" si="110"/>
        <v>0</v>
      </c>
      <c r="E1775" s="18">
        <f t="shared" si="108"/>
        <v>0</v>
      </c>
      <c r="F1775" s="275"/>
      <c r="G1775" s="21"/>
      <c r="H1775" s="276">
        <f t="shared" si="111"/>
        <v>0</v>
      </c>
      <c r="I1775" s="21">
        <f>D1775*'Déscriptions des trades'!CK1775</f>
        <v>0</v>
      </c>
      <c r="M1775" s="4"/>
    </row>
    <row r="1776" spans="1:13" s="3" customFormat="1" ht="13.2">
      <c r="A1776" s="12">
        <v>1772</v>
      </c>
      <c r="B1776" s="148">
        <f t="shared" si="109"/>
        <v>0</v>
      </c>
      <c r="C1776" s="16"/>
      <c r="D1776" s="17">
        <f t="shared" si="110"/>
        <v>0</v>
      </c>
      <c r="E1776" s="18">
        <f t="shared" si="108"/>
        <v>0</v>
      </c>
      <c r="F1776" s="275"/>
      <c r="G1776" s="21"/>
      <c r="H1776" s="276">
        <f t="shared" si="111"/>
        <v>0</v>
      </c>
      <c r="I1776" s="21">
        <f>D1776*'Déscriptions des trades'!CK1776</f>
        <v>0</v>
      </c>
      <c r="M1776" s="4"/>
    </row>
    <row r="1777" spans="1:13" s="3" customFormat="1" ht="13.2">
      <c r="A1777" s="12">
        <v>1773</v>
      </c>
      <c r="B1777" s="148">
        <f t="shared" si="109"/>
        <v>0</v>
      </c>
      <c r="C1777" s="16"/>
      <c r="D1777" s="17">
        <f t="shared" si="110"/>
        <v>0</v>
      </c>
      <c r="E1777" s="18">
        <f t="shared" si="108"/>
        <v>0</v>
      </c>
      <c r="F1777" s="275"/>
      <c r="G1777" s="21"/>
      <c r="H1777" s="276">
        <f t="shared" si="111"/>
        <v>0</v>
      </c>
      <c r="I1777" s="21">
        <f>D1777*'Déscriptions des trades'!CK1777</f>
        <v>0</v>
      </c>
      <c r="M1777" s="4"/>
    </row>
    <row r="1778" spans="1:13" s="3" customFormat="1" ht="13.2">
      <c r="A1778" s="12">
        <v>1774</v>
      </c>
      <c r="B1778" s="148">
        <f t="shared" si="109"/>
        <v>0</v>
      </c>
      <c r="C1778" s="16"/>
      <c r="D1778" s="17">
        <f t="shared" si="110"/>
        <v>0</v>
      </c>
      <c r="E1778" s="18">
        <f t="shared" si="108"/>
        <v>0</v>
      </c>
      <c r="F1778" s="275"/>
      <c r="G1778" s="21"/>
      <c r="H1778" s="276">
        <f t="shared" si="111"/>
        <v>0</v>
      </c>
      <c r="I1778" s="21">
        <f>D1778*'Déscriptions des trades'!CK1778</f>
        <v>0</v>
      </c>
      <c r="M1778" s="4"/>
    </row>
    <row r="1779" spans="1:13" s="3" customFormat="1" ht="13.2">
      <c r="A1779" s="12">
        <v>1775</v>
      </c>
      <c r="B1779" s="148">
        <f t="shared" si="109"/>
        <v>0</v>
      </c>
      <c r="C1779" s="16"/>
      <c r="D1779" s="17">
        <f t="shared" si="110"/>
        <v>0</v>
      </c>
      <c r="E1779" s="18">
        <f t="shared" si="108"/>
        <v>0</v>
      </c>
      <c r="F1779" s="275"/>
      <c r="G1779" s="21"/>
      <c r="H1779" s="276">
        <f t="shared" si="111"/>
        <v>0</v>
      </c>
      <c r="I1779" s="21">
        <f>D1779*'Déscriptions des trades'!CK1779</f>
        <v>0</v>
      </c>
      <c r="M1779" s="4"/>
    </row>
    <row r="1780" spans="1:13" s="3" customFormat="1" ht="13.2">
      <c r="A1780" s="12">
        <v>1776</v>
      </c>
      <c r="B1780" s="148">
        <f t="shared" si="109"/>
        <v>0</v>
      </c>
      <c r="C1780" s="16"/>
      <c r="D1780" s="17">
        <f t="shared" si="110"/>
        <v>0</v>
      </c>
      <c r="E1780" s="18">
        <f t="shared" si="108"/>
        <v>0</v>
      </c>
      <c r="F1780" s="275"/>
      <c r="G1780" s="21"/>
      <c r="H1780" s="276">
        <f t="shared" si="111"/>
        <v>0</v>
      </c>
      <c r="I1780" s="21">
        <f>D1780*'Déscriptions des trades'!CK1780</f>
        <v>0</v>
      </c>
      <c r="M1780" s="4"/>
    </row>
    <row r="1781" spans="1:13" s="3" customFormat="1" ht="13.2">
      <c r="A1781" s="12">
        <v>1777</v>
      </c>
      <c r="B1781" s="148">
        <f t="shared" si="109"/>
        <v>0</v>
      </c>
      <c r="C1781" s="16"/>
      <c r="D1781" s="17">
        <f t="shared" si="110"/>
        <v>0</v>
      </c>
      <c r="E1781" s="18">
        <f t="shared" si="108"/>
        <v>0</v>
      </c>
      <c r="F1781" s="275"/>
      <c r="G1781" s="21"/>
      <c r="H1781" s="276">
        <f t="shared" si="111"/>
        <v>0</v>
      </c>
      <c r="I1781" s="21">
        <f>D1781*'Déscriptions des trades'!CK1781</f>
        <v>0</v>
      </c>
      <c r="M1781" s="4"/>
    </row>
    <row r="1782" spans="1:13" s="3" customFormat="1" ht="13.2">
      <c r="A1782" s="12">
        <v>1778</v>
      </c>
      <c r="B1782" s="148">
        <f t="shared" si="109"/>
        <v>0</v>
      </c>
      <c r="C1782" s="16"/>
      <c r="D1782" s="17">
        <f t="shared" si="110"/>
        <v>0</v>
      </c>
      <c r="E1782" s="18">
        <f t="shared" si="108"/>
        <v>0</v>
      </c>
      <c r="F1782" s="275"/>
      <c r="G1782" s="21"/>
      <c r="H1782" s="276">
        <f t="shared" si="111"/>
        <v>0</v>
      </c>
      <c r="I1782" s="21">
        <f>D1782*'Déscriptions des trades'!CK1782</f>
        <v>0</v>
      </c>
      <c r="M1782" s="4"/>
    </row>
    <row r="1783" spans="1:13" s="3" customFormat="1" ht="13.2">
      <c r="A1783" s="12">
        <v>1779</v>
      </c>
      <c r="B1783" s="148">
        <f t="shared" si="109"/>
        <v>0</v>
      </c>
      <c r="C1783" s="16"/>
      <c r="D1783" s="17">
        <f t="shared" si="110"/>
        <v>0</v>
      </c>
      <c r="E1783" s="18">
        <f t="shared" si="108"/>
        <v>0</v>
      </c>
      <c r="F1783" s="275"/>
      <c r="G1783" s="21"/>
      <c r="H1783" s="276">
        <f t="shared" si="111"/>
        <v>0</v>
      </c>
      <c r="I1783" s="21">
        <f>D1783*'Déscriptions des trades'!CK1783</f>
        <v>0</v>
      </c>
      <c r="M1783" s="4"/>
    </row>
    <row r="1784" spans="1:13" s="3" customFormat="1" ht="13.2">
      <c r="A1784" s="12">
        <v>1780</v>
      </c>
      <c r="B1784" s="148">
        <f t="shared" si="109"/>
        <v>0</v>
      </c>
      <c r="C1784" s="16"/>
      <c r="D1784" s="17">
        <f t="shared" si="110"/>
        <v>0</v>
      </c>
      <c r="E1784" s="18">
        <f t="shared" si="108"/>
        <v>0</v>
      </c>
      <c r="F1784" s="275"/>
      <c r="G1784" s="21"/>
      <c r="H1784" s="276">
        <f t="shared" si="111"/>
        <v>0</v>
      </c>
      <c r="I1784" s="21">
        <f>D1784*'Déscriptions des trades'!CK1784</f>
        <v>0</v>
      </c>
      <c r="M1784" s="4"/>
    </row>
    <row r="1785" spans="1:13" s="3" customFormat="1" ht="13.2">
      <c r="A1785" s="12">
        <v>1781</v>
      </c>
      <c r="B1785" s="148">
        <f t="shared" si="109"/>
        <v>0</v>
      </c>
      <c r="C1785" s="16"/>
      <c r="D1785" s="17">
        <f t="shared" si="110"/>
        <v>0</v>
      </c>
      <c r="E1785" s="18">
        <f t="shared" si="108"/>
        <v>0</v>
      </c>
      <c r="F1785" s="275"/>
      <c r="G1785" s="21"/>
      <c r="H1785" s="276">
        <f t="shared" si="111"/>
        <v>0</v>
      </c>
      <c r="I1785" s="21">
        <f>D1785*'Déscriptions des trades'!CK1785</f>
        <v>0</v>
      </c>
      <c r="M1785" s="4"/>
    </row>
    <row r="1786" spans="1:13" s="3" customFormat="1" ht="13.2">
      <c r="A1786" s="12">
        <v>1782</v>
      </c>
      <c r="B1786" s="148">
        <f t="shared" si="109"/>
        <v>0</v>
      </c>
      <c r="C1786" s="16"/>
      <c r="D1786" s="17">
        <f t="shared" si="110"/>
        <v>0</v>
      </c>
      <c r="E1786" s="18">
        <f t="shared" si="108"/>
        <v>0</v>
      </c>
      <c r="F1786" s="275"/>
      <c r="G1786" s="21"/>
      <c r="H1786" s="276">
        <f t="shared" si="111"/>
        <v>0</v>
      </c>
      <c r="I1786" s="21">
        <f>D1786*'Déscriptions des trades'!CK1786</f>
        <v>0</v>
      </c>
      <c r="M1786" s="4"/>
    </row>
    <row r="1787" spans="1:13" s="3" customFormat="1" ht="13.2">
      <c r="A1787" s="12">
        <v>1783</v>
      </c>
      <c r="B1787" s="148">
        <f t="shared" si="109"/>
        <v>0</v>
      </c>
      <c r="C1787" s="16"/>
      <c r="D1787" s="17">
        <f t="shared" si="110"/>
        <v>0</v>
      </c>
      <c r="E1787" s="18">
        <f t="shared" si="108"/>
        <v>0</v>
      </c>
      <c r="F1787" s="275"/>
      <c r="G1787" s="21"/>
      <c r="H1787" s="276">
        <f t="shared" si="111"/>
        <v>0</v>
      </c>
      <c r="I1787" s="21">
        <f>D1787*'Déscriptions des trades'!CK1787</f>
        <v>0</v>
      </c>
      <c r="M1787" s="4"/>
    </row>
    <row r="1788" spans="1:13" s="3" customFormat="1" ht="13.2">
      <c r="A1788" s="12">
        <v>1784</v>
      </c>
      <c r="B1788" s="148">
        <f t="shared" si="109"/>
        <v>0</v>
      </c>
      <c r="C1788" s="16"/>
      <c r="D1788" s="17">
        <f t="shared" si="110"/>
        <v>0</v>
      </c>
      <c r="E1788" s="18">
        <f t="shared" si="108"/>
        <v>0</v>
      </c>
      <c r="F1788" s="275"/>
      <c r="G1788" s="21"/>
      <c r="H1788" s="276">
        <f t="shared" si="111"/>
        <v>0</v>
      </c>
      <c r="I1788" s="21">
        <f>D1788*'Déscriptions des trades'!CK1788</f>
        <v>0</v>
      </c>
      <c r="M1788" s="4"/>
    </row>
    <row r="1789" spans="1:13" s="3" customFormat="1" ht="13.2">
      <c r="A1789" s="12">
        <v>1785</v>
      </c>
      <c r="B1789" s="148">
        <f t="shared" si="109"/>
        <v>0</v>
      </c>
      <c r="C1789" s="16"/>
      <c r="D1789" s="17">
        <f t="shared" si="110"/>
        <v>0</v>
      </c>
      <c r="E1789" s="18">
        <f t="shared" si="108"/>
        <v>0</v>
      </c>
      <c r="F1789" s="275"/>
      <c r="G1789" s="21"/>
      <c r="H1789" s="276">
        <f t="shared" si="111"/>
        <v>0</v>
      </c>
      <c r="I1789" s="21">
        <f>D1789*'Déscriptions des trades'!CK1789</f>
        <v>0</v>
      </c>
      <c r="M1789" s="4"/>
    </row>
    <row r="1790" spans="1:13" s="3" customFormat="1" ht="13.2">
      <c r="A1790" s="12">
        <v>1786</v>
      </c>
      <c r="B1790" s="148">
        <f t="shared" si="109"/>
        <v>0</v>
      </c>
      <c r="C1790" s="16"/>
      <c r="D1790" s="17">
        <f t="shared" si="110"/>
        <v>0</v>
      </c>
      <c r="E1790" s="18">
        <f t="shared" si="108"/>
        <v>0</v>
      </c>
      <c r="F1790" s="275"/>
      <c r="G1790" s="21"/>
      <c r="H1790" s="276">
        <f t="shared" si="111"/>
        <v>0</v>
      </c>
      <c r="I1790" s="21">
        <f>D1790*'Déscriptions des trades'!CK1790</f>
        <v>0</v>
      </c>
      <c r="M1790" s="4"/>
    </row>
    <row r="1791" spans="1:13" s="3" customFormat="1" ht="13.2">
      <c r="A1791" s="12">
        <v>1787</v>
      </c>
      <c r="B1791" s="148">
        <f t="shared" si="109"/>
        <v>0</v>
      </c>
      <c r="C1791" s="16"/>
      <c r="D1791" s="17">
        <f t="shared" si="110"/>
        <v>0</v>
      </c>
      <c r="E1791" s="18">
        <f t="shared" si="108"/>
        <v>0</v>
      </c>
      <c r="F1791" s="275"/>
      <c r="G1791" s="21"/>
      <c r="H1791" s="276">
        <f t="shared" si="111"/>
        <v>0</v>
      </c>
      <c r="I1791" s="21">
        <f>D1791*'Déscriptions des trades'!CK1791</f>
        <v>0</v>
      </c>
      <c r="M1791" s="4"/>
    </row>
    <row r="1792" spans="1:13" s="3" customFormat="1" ht="13.2">
      <c r="A1792" s="12">
        <v>1788</v>
      </c>
      <c r="B1792" s="148">
        <f t="shared" si="109"/>
        <v>0</v>
      </c>
      <c r="C1792" s="16"/>
      <c r="D1792" s="17">
        <f t="shared" si="110"/>
        <v>0</v>
      </c>
      <c r="E1792" s="18">
        <f t="shared" si="108"/>
        <v>0</v>
      </c>
      <c r="F1792" s="275"/>
      <c r="G1792" s="21"/>
      <c r="H1792" s="276">
        <f t="shared" si="111"/>
        <v>0</v>
      </c>
      <c r="I1792" s="21">
        <f>D1792*'Déscriptions des trades'!CK1792</f>
        <v>0</v>
      </c>
      <c r="M1792" s="4"/>
    </row>
    <row r="1793" spans="1:13" s="3" customFormat="1" ht="13.2">
      <c r="A1793" s="12">
        <v>1789</v>
      </c>
      <c r="B1793" s="148">
        <f t="shared" si="109"/>
        <v>0</v>
      </c>
      <c r="C1793" s="16"/>
      <c r="D1793" s="17">
        <f t="shared" si="110"/>
        <v>0</v>
      </c>
      <c r="E1793" s="18">
        <f t="shared" si="108"/>
        <v>0</v>
      </c>
      <c r="F1793" s="275"/>
      <c r="G1793" s="21"/>
      <c r="H1793" s="276">
        <f t="shared" si="111"/>
        <v>0</v>
      </c>
      <c r="I1793" s="21">
        <f>D1793*'Déscriptions des trades'!CK1793</f>
        <v>0</v>
      </c>
      <c r="M1793" s="4"/>
    </row>
    <row r="1794" spans="1:13" s="3" customFormat="1" ht="13.2">
      <c r="A1794" s="12">
        <v>1790</v>
      </c>
      <c r="B1794" s="148">
        <f t="shared" si="109"/>
        <v>0</v>
      </c>
      <c r="C1794" s="16"/>
      <c r="D1794" s="17">
        <f t="shared" si="110"/>
        <v>0</v>
      </c>
      <c r="E1794" s="18">
        <f t="shared" si="108"/>
        <v>0</v>
      </c>
      <c r="F1794" s="275"/>
      <c r="G1794" s="21"/>
      <c r="H1794" s="276">
        <f t="shared" si="111"/>
        <v>0</v>
      </c>
      <c r="I1794" s="21">
        <f>D1794*'Déscriptions des trades'!CK1794</f>
        <v>0</v>
      </c>
      <c r="M1794" s="4"/>
    </row>
    <row r="1795" spans="1:13" s="3" customFormat="1" ht="13.2">
      <c r="A1795" s="12">
        <v>1791</v>
      </c>
      <c r="B1795" s="148">
        <f t="shared" si="109"/>
        <v>0</v>
      </c>
      <c r="C1795" s="16"/>
      <c r="D1795" s="17">
        <f t="shared" si="110"/>
        <v>0</v>
      </c>
      <c r="E1795" s="18">
        <f t="shared" si="108"/>
        <v>0</v>
      </c>
      <c r="F1795" s="275"/>
      <c r="G1795" s="21"/>
      <c r="H1795" s="276">
        <f t="shared" si="111"/>
        <v>0</v>
      </c>
      <c r="I1795" s="21">
        <f>D1795*'Déscriptions des trades'!CK1795</f>
        <v>0</v>
      </c>
      <c r="M1795" s="4"/>
    </row>
    <row r="1796" spans="1:13" s="3" customFormat="1" ht="13.2">
      <c r="A1796" s="12">
        <v>1792</v>
      </c>
      <c r="B1796" s="148">
        <f t="shared" si="109"/>
        <v>0</v>
      </c>
      <c r="C1796" s="16"/>
      <c r="D1796" s="17">
        <f t="shared" si="110"/>
        <v>0</v>
      </c>
      <c r="E1796" s="18">
        <f t="shared" si="108"/>
        <v>0</v>
      </c>
      <c r="F1796" s="275"/>
      <c r="G1796" s="21"/>
      <c r="H1796" s="276">
        <f t="shared" si="111"/>
        <v>0</v>
      </c>
      <c r="I1796" s="21">
        <f>D1796*'Déscriptions des trades'!CK1796</f>
        <v>0</v>
      </c>
      <c r="M1796" s="4"/>
    </row>
    <row r="1797" spans="1:13" s="3" customFormat="1" ht="13.2">
      <c r="A1797" s="12">
        <v>1793</v>
      </c>
      <c r="B1797" s="148">
        <f t="shared" si="109"/>
        <v>0</v>
      </c>
      <c r="C1797" s="16"/>
      <c r="D1797" s="17">
        <f t="shared" si="110"/>
        <v>0</v>
      </c>
      <c r="E1797" s="18">
        <f t="shared" ref="E1797:E1860" si="112">B1797*D1797</f>
        <v>0</v>
      </c>
      <c r="F1797" s="275"/>
      <c r="G1797" s="21"/>
      <c r="H1797" s="276">
        <f t="shared" si="111"/>
        <v>0</v>
      </c>
      <c r="I1797" s="21">
        <f>D1797*'Déscriptions des trades'!CK1797</f>
        <v>0</v>
      </c>
      <c r="M1797" s="4"/>
    </row>
    <row r="1798" spans="1:13" s="3" customFormat="1" ht="13.2">
      <c r="A1798" s="12">
        <v>1794</v>
      </c>
      <c r="B1798" s="148">
        <f t="shared" ref="B1798:B1861" si="113">E1797+B1797</f>
        <v>0</v>
      </c>
      <c r="C1798" s="16"/>
      <c r="D1798" s="17">
        <f t="shared" ref="D1798:D1861" si="114">D1797</f>
        <v>0</v>
      </c>
      <c r="E1798" s="18">
        <f t="shared" si="112"/>
        <v>0</v>
      </c>
      <c r="F1798" s="275"/>
      <c r="G1798" s="21"/>
      <c r="H1798" s="276">
        <f t="shared" ref="H1798:H1861" si="115">H1797</f>
        <v>0</v>
      </c>
      <c r="I1798" s="21">
        <f>D1798*'Déscriptions des trades'!CK1798</f>
        <v>0</v>
      </c>
      <c r="M1798" s="4"/>
    </row>
    <row r="1799" spans="1:13" s="3" customFormat="1" ht="13.2">
      <c r="A1799" s="12">
        <v>1795</v>
      </c>
      <c r="B1799" s="148">
        <f t="shared" si="113"/>
        <v>0</v>
      </c>
      <c r="C1799" s="16"/>
      <c r="D1799" s="17">
        <f t="shared" si="114"/>
        <v>0</v>
      </c>
      <c r="E1799" s="18">
        <f t="shared" si="112"/>
        <v>0</v>
      </c>
      <c r="F1799" s="275"/>
      <c r="G1799" s="21"/>
      <c r="H1799" s="276">
        <f t="shared" si="115"/>
        <v>0</v>
      </c>
      <c r="I1799" s="21">
        <f>D1799*'Déscriptions des trades'!CK1799</f>
        <v>0</v>
      </c>
      <c r="M1799" s="4"/>
    </row>
    <row r="1800" spans="1:13" s="3" customFormat="1" ht="13.2">
      <c r="A1800" s="12">
        <v>1796</v>
      </c>
      <c r="B1800" s="148">
        <f t="shared" si="113"/>
        <v>0</v>
      </c>
      <c r="C1800" s="16"/>
      <c r="D1800" s="17">
        <f t="shared" si="114"/>
        <v>0</v>
      </c>
      <c r="E1800" s="18">
        <f t="shared" si="112"/>
        <v>0</v>
      </c>
      <c r="F1800" s="275"/>
      <c r="G1800" s="21"/>
      <c r="H1800" s="276">
        <f t="shared" si="115"/>
        <v>0</v>
      </c>
      <c r="I1800" s="21">
        <f>D1800*'Déscriptions des trades'!CK1800</f>
        <v>0</v>
      </c>
      <c r="M1800" s="4"/>
    </row>
    <row r="1801" spans="1:13" s="3" customFormat="1" ht="13.2">
      <c r="A1801" s="12">
        <v>1797</v>
      </c>
      <c r="B1801" s="148">
        <f t="shared" si="113"/>
        <v>0</v>
      </c>
      <c r="C1801" s="16"/>
      <c r="D1801" s="17">
        <f t="shared" si="114"/>
        <v>0</v>
      </c>
      <c r="E1801" s="18">
        <f t="shared" si="112"/>
        <v>0</v>
      </c>
      <c r="F1801" s="275"/>
      <c r="G1801" s="21"/>
      <c r="H1801" s="276">
        <f t="shared" si="115"/>
        <v>0</v>
      </c>
      <c r="I1801" s="21">
        <f>D1801*'Déscriptions des trades'!CK1801</f>
        <v>0</v>
      </c>
      <c r="M1801" s="4"/>
    </row>
    <row r="1802" spans="1:13" s="3" customFormat="1" ht="13.2">
      <c r="A1802" s="12">
        <v>1798</v>
      </c>
      <c r="B1802" s="148">
        <f t="shared" si="113"/>
        <v>0</v>
      </c>
      <c r="C1802" s="16"/>
      <c r="D1802" s="17">
        <f t="shared" si="114"/>
        <v>0</v>
      </c>
      <c r="E1802" s="18">
        <f t="shared" si="112"/>
        <v>0</v>
      </c>
      <c r="F1802" s="275"/>
      <c r="G1802" s="21"/>
      <c r="H1802" s="276">
        <f t="shared" si="115"/>
        <v>0</v>
      </c>
      <c r="I1802" s="21">
        <f>D1802*'Déscriptions des trades'!CK1802</f>
        <v>0</v>
      </c>
      <c r="M1802" s="4"/>
    </row>
    <row r="1803" spans="1:13" s="3" customFormat="1" ht="13.2">
      <c r="A1803" s="12">
        <v>1799</v>
      </c>
      <c r="B1803" s="148">
        <f t="shared" si="113"/>
        <v>0</v>
      </c>
      <c r="C1803" s="16"/>
      <c r="D1803" s="17">
        <f t="shared" si="114"/>
        <v>0</v>
      </c>
      <c r="E1803" s="18">
        <f t="shared" si="112"/>
        <v>0</v>
      </c>
      <c r="F1803" s="275"/>
      <c r="G1803" s="21"/>
      <c r="H1803" s="276">
        <f t="shared" si="115"/>
        <v>0</v>
      </c>
      <c r="I1803" s="21">
        <f>D1803*'Déscriptions des trades'!CK1803</f>
        <v>0</v>
      </c>
      <c r="M1803" s="4"/>
    </row>
    <row r="1804" spans="1:13" s="3" customFormat="1" ht="13.2">
      <c r="A1804" s="12">
        <v>1800</v>
      </c>
      <c r="B1804" s="148">
        <f t="shared" si="113"/>
        <v>0</v>
      </c>
      <c r="C1804" s="16"/>
      <c r="D1804" s="17">
        <f t="shared" si="114"/>
        <v>0</v>
      </c>
      <c r="E1804" s="18">
        <f t="shared" si="112"/>
        <v>0</v>
      </c>
      <c r="F1804" s="275"/>
      <c r="G1804" s="21"/>
      <c r="H1804" s="276">
        <f t="shared" si="115"/>
        <v>0</v>
      </c>
      <c r="I1804" s="21">
        <f>D1804*'Déscriptions des trades'!CK1804</f>
        <v>0</v>
      </c>
      <c r="M1804" s="4"/>
    </row>
    <row r="1805" spans="1:13" s="3" customFormat="1" ht="13.2">
      <c r="A1805" s="12">
        <v>1801</v>
      </c>
      <c r="B1805" s="148">
        <f t="shared" si="113"/>
        <v>0</v>
      </c>
      <c r="C1805" s="16"/>
      <c r="D1805" s="17">
        <f t="shared" si="114"/>
        <v>0</v>
      </c>
      <c r="E1805" s="18">
        <f t="shared" si="112"/>
        <v>0</v>
      </c>
      <c r="F1805" s="275"/>
      <c r="G1805" s="21"/>
      <c r="H1805" s="276">
        <f t="shared" si="115"/>
        <v>0</v>
      </c>
      <c r="I1805" s="21">
        <f>D1805*'Déscriptions des trades'!CK1805</f>
        <v>0</v>
      </c>
      <c r="M1805" s="4"/>
    </row>
    <row r="1806" spans="1:13" s="3" customFormat="1" ht="13.2">
      <c r="A1806" s="12">
        <v>1802</v>
      </c>
      <c r="B1806" s="148">
        <f t="shared" si="113"/>
        <v>0</v>
      </c>
      <c r="C1806" s="16"/>
      <c r="D1806" s="17">
        <f t="shared" si="114"/>
        <v>0</v>
      </c>
      <c r="E1806" s="18">
        <f t="shared" si="112"/>
        <v>0</v>
      </c>
      <c r="F1806" s="275"/>
      <c r="G1806" s="21"/>
      <c r="H1806" s="276">
        <f t="shared" si="115"/>
        <v>0</v>
      </c>
      <c r="I1806" s="21">
        <f>D1806*'Déscriptions des trades'!CK1806</f>
        <v>0</v>
      </c>
      <c r="M1806" s="4"/>
    </row>
    <row r="1807" spans="1:13" s="3" customFormat="1" ht="13.2">
      <c r="A1807" s="12">
        <v>1803</v>
      </c>
      <c r="B1807" s="148">
        <f t="shared" si="113"/>
        <v>0</v>
      </c>
      <c r="C1807" s="16"/>
      <c r="D1807" s="17">
        <f t="shared" si="114"/>
        <v>0</v>
      </c>
      <c r="E1807" s="18">
        <f t="shared" si="112"/>
        <v>0</v>
      </c>
      <c r="F1807" s="275"/>
      <c r="G1807" s="21"/>
      <c r="H1807" s="276">
        <f t="shared" si="115"/>
        <v>0</v>
      </c>
      <c r="I1807" s="21">
        <f>D1807*'Déscriptions des trades'!CK1807</f>
        <v>0</v>
      </c>
      <c r="M1807" s="4"/>
    </row>
    <row r="1808" spans="1:13" s="3" customFormat="1" ht="13.2">
      <c r="A1808" s="12">
        <v>1804</v>
      </c>
      <c r="B1808" s="148">
        <f t="shared" si="113"/>
        <v>0</v>
      </c>
      <c r="C1808" s="16"/>
      <c r="D1808" s="17">
        <f t="shared" si="114"/>
        <v>0</v>
      </c>
      <c r="E1808" s="18">
        <f t="shared" si="112"/>
        <v>0</v>
      </c>
      <c r="F1808" s="275"/>
      <c r="G1808" s="21"/>
      <c r="H1808" s="276">
        <f t="shared" si="115"/>
        <v>0</v>
      </c>
      <c r="I1808" s="21">
        <f>D1808*'Déscriptions des trades'!CK1808</f>
        <v>0</v>
      </c>
      <c r="M1808" s="4"/>
    </row>
    <row r="1809" spans="1:13" s="3" customFormat="1" ht="13.2">
      <c r="A1809" s="12">
        <v>1805</v>
      </c>
      <c r="B1809" s="148">
        <f t="shared" si="113"/>
        <v>0</v>
      </c>
      <c r="C1809" s="16"/>
      <c r="D1809" s="17">
        <f t="shared" si="114"/>
        <v>0</v>
      </c>
      <c r="E1809" s="18">
        <f t="shared" si="112"/>
        <v>0</v>
      </c>
      <c r="F1809" s="275"/>
      <c r="G1809" s="21"/>
      <c r="H1809" s="276">
        <f t="shared" si="115"/>
        <v>0</v>
      </c>
      <c r="I1809" s="21">
        <f>D1809*'Déscriptions des trades'!CK1809</f>
        <v>0</v>
      </c>
      <c r="M1809" s="4"/>
    </row>
    <row r="1810" spans="1:13" s="3" customFormat="1" ht="13.2">
      <c r="A1810" s="12">
        <v>1806</v>
      </c>
      <c r="B1810" s="148">
        <f t="shared" si="113"/>
        <v>0</v>
      </c>
      <c r="C1810" s="16"/>
      <c r="D1810" s="17">
        <f t="shared" si="114"/>
        <v>0</v>
      </c>
      <c r="E1810" s="18">
        <f t="shared" si="112"/>
        <v>0</v>
      </c>
      <c r="F1810" s="275"/>
      <c r="G1810" s="21"/>
      <c r="H1810" s="276">
        <f t="shared" si="115"/>
        <v>0</v>
      </c>
      <c r="I1810" s="21">
        <f>D1810*'Déscriptions des trades'!CK1810</f>
        <v>0</v>
      </c>
      <c r="M1810" s="4"/>
    </row>
    <row r="1811" spans="1:13" s="3" customFormat="1" ht="13.2">
      <c r="A1811" s="12">
        <v>1807</v>
      </c>
      <c r="B1811" s="148">
        <f t="shared" si="113"/>
        <v>0</v>
      </c>
      <c r="C1811" s="16"/>
      <c r="D1811" s="17">
        <f t="shared" si="114"/>
        <v>0</v>
      </c>
      <c r="E1811" s="18">
        <f t="shared" si="112"/>
        <v>0</v>
      </c>
      <c r="F1811" s="275"/>
      <c r="G1811" s="21"/>
      <c r="H1811" s="276">
        <f t="shared" si="115"/>
        <v>0</v>
      </c>
      <c r="I1811" s="21">
        <f>D1811*'Déscriptions des trades'!CK1811</f>
        <v>0</v>
      </c>
      <c r="M1811" s="4"/>
    </row>
    <row r="1812" spans="1:13" s="3" customFormat="1" ht="13.2">
      <c r="A1812" s="12">
        <v>1808</v>
      </c>
      <c r="B1812" s="148">
        <f t="shared" si="113"/>
        <v>0</v>
      </c>
      <c r="C1812" s="16"/>
      <c r="D1812" s="17">
        <f t="shared" si="114"/>
        <v>0</v>
      </c>
      <c r="E1812" s="18">
        <f t="shared" si="112"/>
        <v>0</v>
      </c>
      <c r="F1812" s="275"/>
      <c r="G1812" s="21"/>
      <c r="H1812" s="276">
        <f t="shared" si="115"/>
        <v>0</v>
      </c>
      <c r="I1812" s="21">
        <f>D1812*'Déscriptions des trades'!CK1812</f>
        <v>0</v>
      </c>
      <c r="M1812" s="4"/>
    </row>
    <row r="1813" spans="1:13" s="3" customFormat="1" ht="13.2">
      <c r="A1813" s="12">
        <v>1809</v>
      </c>
      <c r="B1813" s="148">
        <f t="shared" si="113"/>
        <v>0</v>
      </c>
      <c r="C1813" s="16"/>
      <c r="D1813" s="17">
        <f t="shared" si="114"/>
        <v>0</v>
      </c>
      <c r="E1813" s="18">
        <f t="shared" si="112"/>
        <v>0</v>
      </c>
      <c r="F1813" s="275"/>
      <c r="G1813" s="21"/>
      <c r="H1813" s="276">
        <f t="shared" si="115"/>
        <v>0</v>
      </c>
      <c r="I1813" s="21">
        <f>D1813*'Déscriptions des trades'!CK1813</f>
        <v>0</v>
      </c>
      <c r="M1813" s="4"/>
    </row>
    <row r="1814" spans="1:13" s="3" customFormat="1" ht="13.2">
      <c r="A1814" s="12">
        <v>1810</v>
      </c>
      <c r="B1814" s="148">
        <f t="shared" si="113"/>
        <v>0</v>
      </c>
      <c r="C1814" s="16"/>
      <c r="D1814" s="17">
        <f t="shared" si="114"/>
        <v>0</v>
      </c>
      <c r="E1814" s="18">
        <f t="shared" si="112"/>
        <v>0</v>
      </c>
      <c r="F1814" s="275"/>
      <c r="G1814" s="21"/>
      <c r="H1814" s="276">
        <f t="shared" si="115"/>
        <v>0</v>
      </c>
      <c r="I1814" s="21">
        <f>D1814*'Déscriptions des trades'!CK1814</f>
        <v>0</v>
      </c>
      <c r="M1814" s="4"/>
    </row>
    <row r="1815" spans="1:13" s="3" customFormat="1" ht="13.2">
      <c r="A1815" s="12">
        <v>1811</v>
      </c>
      <c r="B1815" s="148">
        <f t="shared" si="113"/>
        <v>0</v>
      </c>
      <c r="C1815" s="16"/>
      <c r="D1815" s="17">
        <f t="shared" si="114"/>
        <v>0</v>
      </c>
      <c r="E1815" s="18">
        <f t="shared" si="112"/>
        <v>0</v>
      </c>
      <c r="F1815" s="275"/>
      <c r="G1815" s="21"/>
      <c r="H1815" s="276">
        <f t="shared" si="115"/>
        <v>0</v>
      </c>
      <c r="I1815" s="21">
        <f>D1815*'Déscriptions des trades'!CK1815</f>
        <v>0</v>
      </c>
      <c r="M1815" s="4"/>
    </row>
    <row r="1816" spans="1:13" s="3" customFormat="1" ht="13.2">
      <c r="A1816" s="12">
        <v>1812</v>
      </c>
      <c r="B1816" s="148">
        <f t="shared" si="113"/>
        <v>0</v>
      </c>
      <c r="C1816" s="16"/>
      <c r="D1816" s="17">
        <f t="shared" si="114"/>
        <v>0</v>
      </c>
      <c r="E1816" s="18">
        <f t="shared" si="112"/>
        <v>0</v>
      </c>
      <c r="F1816" s="275"/>
      <c r="G1816" s="21"/>
      <c r="H1816" s="276">
        <f t="shared" si="115"/>
        <v>0</v>
      </c>
      <c r="I1816" s="21">
        <f>D1816*'Déscriptions des trades'!CK1816</f>
        <v>0</v>
      </c>
      <c r="M1816" s="4"/>
    </row>
    <row r="1817" spans="1:13" s="3" customFormat="1" ht="13.2">
      <c r="A1817" s="12">
        <v>1813</v>
      </c>
      <c r="B1817" s="148">
        <f t="shared" si="113"/>
        <v>0</v>
      </c>
      <c r="C1817" s="16"/>
      <c r="D1817" s="17">
        <f t="shared" si="114"/>
        <v>0</v>
      </c>
      <c r="E1817" s="18">
        <f t="shared" si="112"/>
        <v>0</v>
      </c>
      <c r="F1817" s="275"/>
      <c r="G1817" s="21"/>
      <c r="H1817" s="276">
        <f t="shared" si="115"/>
        <v>0</v>
      </c>
      <c r="I1817" s="21">
        <f>D1817*'Déscriptions des trades'!CK1817</f>
        <v>0</v>
      </c>
      <c r="M1817" s="4"/>
    </row>
    <row r="1818" spans="1:13" s="3" customFormat="1" ht="13.2">
      <c r="A1818" s="12">
        <v>1814</v>
      </c>
      <c r="B1818" s="148">
        <f t="shared" si="113"/>
        <v>0</v>
      </c>
      <c r="C1818" s="16"/>
      <c r="D1818" s="17">
        <f t="shared" si="114"/>
        <v>0</v>
      </c>
      <c r="E1818" s="18">
        <f t="shared" si="112"/>
        <v>0</v>
      </c>
      <c r="F1818" s="275"/>
      <c r="G1818" s="21"/>
      <c r="H1818" s="276">
        <f t="shared" si="115"/>
        <v>0</v>
      </c>
      <c r="I1818" s="21">
        <f>D1818*'Déscriptions des trades'!CK1818</f>
        <v>0</v>
      </c>
      <c r="M1818" s="4"/>
    </row>
    <row r="1819" spans="1:13" s="3" customFormat="1" ht="13.2">
      <c r="A1819" s="12">
        <v>1815</v>
      </c>
      <c r="B1819" s="148">
        <f t="shared" si="113"/>
        <v>0</v>
      </c>
      <c r="C1819" s="16"/>
      <c r="D1819" s="17">
        <f t="shared" si="114"/>
        <v>0</v>
      </c>
      <c r="E1819" s="18">
        <f t="shared" si="112"/>
        <v>0</v>
      </c>
      <c r="F1819" s="275"/>
      <c r="G1819" s="21"/>
      <c r="H1819" s="276">
        <f t="shared" si="115"/>
        <v>0</v>
      </c>
      <c r="I1819" s="21">
        <f>D1819*'Déscriptions des trades'!CK1819</f>
        <v>0</v>
      </c>
      <c r="M1819" s="4"/>
    </row>
    <row r="1820" spans="1:13" s="3" customFormat="1" ht="13.2">
      <c r="A1820" s="12">
        <v>1816</v>
      </c>
      <c r="B1820" s="148">
        <f t="shared" si="113"/>
        <v>0</v>
      </c>
      <c r="C1820" s="16"/>
      <c r="D1820" s="17">
        <f t="shared" si="114"/>
        <v>0</v>
      </c>
      <c r="E1820" s="18">
        <f t="shared" si="112"/>
        <v>0</v>
      </c>
      <c r="F1820" s="275"/>
      <c r="G1820" s="21"/>
      <c r="H1820" s="276">
        <f t="shared" si="115"/>
        <v>0</v>
      </c>
      <c r="I1820" s="21">
        <f>D1820*'Déscriptions des trades'!CK1820</f>
        <v>0</v>
      </c>
      <c r="M1820" s="4"/>
    </row>
    <row r="1821" spans="1:13" s="3" customFormat="1" ht="13.2">
      <c r="A1821" s="12">
        <v>1817</v>
      </c>
      <c r="B1821" s="148">
        <f t="shared" si="113"/>
        <v>0</v>
      </c>
      <c r="C1821" s="16"/>
      <c r="D1821" s="17">
        <f t="shared" si="114"/>
        <v>0</v>
      </c>
      <c r="E1821" s="18">
        <f t="shared" si="112"/>
        <v>0</v>
      </c>
      <c r="F1821" s="275"/>
      <c r="G1821" s="21"/>
      <c r="H1821" s="276">
        <f t="shared" si="115"/>
        <v>0</v>
      </c>
      <c r="I1821" s="21">
        <f>D1821*'Déscriptions des trades'!CK1821</f>
        <v>0</v>
      </c>
      <c r="M1821" s="4"/>
    </row>
    <row r="1822" spans="1:13" s="3" customFormat="1" ht="13.2">
      <c r="A1822" s="12">
        <v>1818</v>
      </c>
      <c r="B1822" s="148">
        <f t="shared" si="113"/>
        <v>0</v>
      </c>
      <c r="C1822" s="16"/>
      <c r="D1822" s="17">
        <f t="shared" si="114"/>
        <v>0</v>
      </c>
      <c r="E1822" s="18">
        <f t="shared" si="112"/>
        <v>0</v>
      </c>
      <c r="F1822" s="275"/>
      <c r="G1822" s="21"/>
      <c r="H1822" s="276">
        <f t="shared" si="115"/>
        <v>0</v>
      </c>
      <c r="I1822" s="21">
        <f>D1822*'Déscriptions des trades'!CK1822</f>
        <v>0</v>
      </c>
      <c r="M1822" s="4"/>
    </row>
    <row r="1823" spans="1:13" s="3" customFormat="1" ht="13.2">
      <c r="A1823" s="12">
        <v>1819</v>
      </c>
      <c r="B1823" s="148">
        <f t="shared" si="113"/>
        <v>0</v>
      </c>
      <c r="C1823" s="16"/>
      <c r="D1823" s="17">
        <f t="shared" si="114"/>
        <v>0</v>
      </c>
      <c r="E1823" s="18">
        <f t="shared" si="112"/>
        <v>0</v>
      </c>
      <c r="F1823" s="275"/>
      <c r="G1823" s="21"/>
      <c r="H1823" s="276">
        <f t="shared" si="115"/>
        <v>0</v>
      </c>
      <c r="I1823" s="21">
        <f>D1823*'Déscriptions des trades'!CK1823</f>
        <v>0</v>
      </c>
      <c r="M1823" s="4"/>
    </row>
    <row r="1824" spans="1:13" s="3" customFormat="1" ht="13.2">
      <c r="A1824" s="12">
        <v>1820</v>
      </c>
      <c r="B1824" s="148">
        <f t="shared" si="113"/>
        <v>0</v>
      </c>
      <c r="C1824" s="16"/>
      <c r="D1824" s="17">
        <f t="shared" si="114"/>
        <v>0</v>
      </c>
      <c r="E1824" s="18">
        <f t="shared" si="112"/>
        <v>0</v>
      </c>
      <c r="F1824" s="275"/>
      <c r="G1824" s="21"/>
      <c r="H1824" s="276">
        <f t="shared" si="115"/>
        <v>0</v>
      </c>
      <c r="I1824" s="21">
        <f>D1824*'Déscriptions des trades'!CK1824</f>
        <v>0</v>
      </c>
      <c r="M1824" s="4"/>
    </row>
    <row r="1825" spans="1:13" s="3" customFormat="1" ht="13.2">
      <c r="A1825" s="12">
        <v>1821</v>
      </c>
      <c r="B1825" s="148">
        <f t="shared" si="113"/>
        <v>0</v>
      </c>
      <c r="C1825" s="16"/>
      <c r="D1825" s="17">
        <f t="shared" si="114"/>
        <v>0</v>
      </c>
      <c r="E1825" s="18">
        <f t="shared" si="112"/>
        <v>0</v>
      </c>
      <c r="F1825" s="275"/>
      <c r="G1825" s="21"/>
      <c r="H1825" s="276">
        <f t="shared" si="115"/>
        <v>0</v>
      </c>
      <c r="I1825" s="21">
        <f>D1825*'Déscriptions des trades'!CK1825</f>
        <v>0</v>
      </c>
      <c r="M1825" s="4"/>
    </row>
    <row r="1826" spans="1:13" s="3" customFormat="1" ht="13.2">
      <c r="A1826" s="12">
        <v>1822</v>
      </c>
      <c r="B1826" s="148">
        <f t="shared" si="113"/>
        <v>0</v>
      </c>
      <c r="C1826" s="16"/>
      <c r="D1826" s="17">
        <f t="shared" si="114"/>
        <v>0</v>
      </c>
      <c r="E1826" s="18">
        <f t="shared" si="112"/>
        <v>0</v>
      </c>
      <c r="F1826" s="275"/>
      <c r="G1826" s="21"/>
      <c r="H1826" s="276">
        <f t="shared" si="115"/>
        <v>0</v>
      </c>
      <c r="I1826" s="21">
        <f>D1826*'Déscriptions des trades'!CK1826</f>
        <v>0</v>
      </c>
      <c r="M1826" s="4"/>
    </row>
    <row r="1827" spans="1:13" s="3" customFormat="1" ht="13.2">
      <c r="A1827" s="12">
        <v>1823</v>
      </c>
      <c r="B1827" s="148">
        <f t="shared" si="113"/>
        <v>0</v>
      </c>
      <c r="C1827" s="16"/>
      <c r="D1827" s="17">
        <f t="shared" si="114"/>
        <v>0</v>
      </c>
      <c r="E1827" s="18">
        <f t="shared" si="112"/>
        <v>0</v>
      </c>
      <c r="F1827" s="275"/>
      <c r="G1827" s="21"/>
      <c r="H1827" s="276">
        <f t="shared" si="115"/>
        <v>0</v>
      </c>
      <c r="I1827" s="21">
        <f>D1827*'Déscriptions des trades'!CK1827</f>
        <v>0</v>
      </c>
      <c r="M1827" s="4"/>
    </row>
    <row r="1828" spans="1:13" s="3" customFormat="1" ht="13.2">
      <c r="A1828" s="12">
        <v>1824</v>
      </c>
      <c r="B1828" s="148">
        <f t="shared" si="113"/>
        <v>0</v>
      </c>
      <c r="C1828" s="16"/>
      <c r="D1828" s="17">
        <f t="shared" si="114"/>
        <v>0</v>
      </c>
      <c r="E1828" s="18">
        <f t="shared" si="112"/>
        <v>0</v>
      </c>
      <c r="F1828" s="275"/>
      <c r="G1828" s="21"/>
      <c r="H1828" s="276">
        <f t="shared" si="115"/>
        <v>0</v>
      </c>
      <c r="I1828" s="21">
        <f>D1828*'Déscriptions des trades'!CK1828</f>
        <v>0</v>
      </c>
      <c r="M1828" s="4"/>
    </row>
    <row r="1829" spans="1:13" s="3" customFormat="1" ht="13.2">
      <c r="A1829" s="12">
        <v>1825</v>
      </c>
      <c r="B1829" s="148">
        <f t="shared" si="113"/>
        <v>0</v>
      </c>
      <c r="C1829" s="16"/>
      <c r="D1829" s="17">
        <f t="shared" si="114"/>
        <v>0</v>
      </c>
      <c r="E1829" s="18">
        <f t="shared" si="112"/>
        <v>0</v>
      </c>
      <c r="F1829" s="275"/>
      <c r="G1829" s="21"/>
      <c r="H1829" s="276">
        <f t="shared" si="115"/>
        <v>0</v>
      </c>
      <c r="I1829" s="21">
        <f>D1829*'Déscriptions des trades'!CK1829</f>
        <v>0</v>
      </c>
      <c r="M1829" s="4"/>
    </row>
    <row r="1830" spans="1:13" s="3" customFormat="1" ht="13.2">
      <c r="A1830" s="12">
        <v>1826</v>
      </c>
      <c r="B1830" s="148">
        <f t="shared" si="113"/>
        <v>0</v>
      </c>
      <c r="C1830" s="16"/>
      <c r="D1830" s="17">
        <f t="shared" si="114"/>
        <v>0</v>
      </c>
      <c r="E1830" s="18">
        <f t="shared" si="112"/>
        <v>0</v>
      </c>
      <c r="F1830" s="275"/>
      <c r="G1830" s="21"/>
      <c r="H1830" s="276">
        <f t="shared" si="115"/>
        <v>0</v>
      </c>
      <c r="I1830" s="21">
        <f>D1830*'Déscriptions des trades'!CK1830</f>
        <v>0</v>
      </c>
      <c r="M1830" s="4"/>
    </row>
    <row r="1831" spans="1:13" s="3" customFormat="1" ht="13.2">
      <c r="A1831" s="12">
        <v>1827</v>
      </c>
      <c r="B1831" s="148">
        <f t="shared" si="113"/>
        <v>0</v>
      </c>
      <c r="C1831" s="16"/>
      <c r="D1831" s="17">
        <f t="shared" si="114"/>
        <v>0</v>
      </c>
      <c r="E1831" s="18">
        <f t="shared" si="112"/>
        <v>0</v>
      </c>
      <c r="F1831" s="275"/>
      <c r="G1831" s="21"/>
      <c r="H1831" s="276">
        <f t="shared" si="115"/>
        <v>0</v>
      </c>
      <c r="I1831" s="21">
        <f>D1831*'Déscriptions des trades'!CK1831</f>
        <v>0</v>
      </c>
      <c r="M1831" s="4"/>
    </row>
    <row r="1832" spans="1:13" s="3" customFormat="1" ht="13.2">
      <c r="A1832" s="12">
        <v>1828</v>
      </c>
      <c r="B1832" s="148">
        <f t="shared" si="113"/>
        <v>0</v>
      </c>
      <c r="C1832" s="16"/>
      <c r="D1832" s="17">
        <f t="shared" si="114"/>
        <v>0</v>
      </c>
      <c r="E1832" s="18">
        <f t="shared" si="112"/>
        <v>0</v>
      </c>
      <c r="F1832" s="275"/>
      <c r="G1832" s="21"/>
      <c r="H1832" s="276">
        <f t="shared" si="115"/>
        <v>0</v>
      </c>
      <c r="I1832" s="21">
        <f>D1832*'Déscriptions des trades'!CK1832</f>
        <v>0</v>
      </c>
      <c r="M1832" s="4"/>
    </row>
    <row r="1833" spans="1:13" s="3" customFormat="1" ht="13.2">
      <c r="A1833" s="12">
        <v>1829</v>
      </c>
      <c r="B1833" s="148">
        <f t="shared" si="113"/>
        <v>0</v>
      </c>
      <c r="C1833" s="16"/>
      <c r="D1833" s="17">
        <f t="shared" si="114"/>
        <v>0</v>
      </c>
      <c r="E1833" s="18">
        <f t="shared" si="112"/>
        <v>0</v>
      </c>
      <c r="F1833" s="275"/>
      <c r="G1833" s="21"/>
      <c r="H1833" s="276">
        <f t="shared" si="115"/>
        <v>0</v>
      </c>
      <c r="I1833" s="21">
        <f>D1833*'Déscriptions des trades'!CK1833</f>
        <v>0</v>
      </c>
      <c r="M1833" s="4"/>
    </row>
    <row r="1834" spans="1:13" s="3" customFormat="1" ht="13.2">
      <c r="A1834" s="12">
        <v>1830</v>
      </c>
      <c r="B1834" s="148">
        <f t="shared" si="113"/>
        <v>0</v>
      </c>
      <c r="C1834" s="16"/>
      <c r="D1834" s="17">
        <f t="shared" si="114"/>
        <v>0</v>
      </c>
      <c r="E1834" s="18">
        <f t="shared" si="112"/>
        <v>0</v>
      </c>
      <c r="F1834" s="275"/>
      <c r="G1834" s="21"/>
      <c r="H1834" s="276">
        <f t="shared" si="115"/>
        <v>0</v>
      </c>
      <c r="I1834" s="21">
        <f>D1834*'Déscriptions des trades'!CK1834</f>
        <v>0</v>
      </c>
      <c r="M1834" s="4"/>
    </row>
    <row r="1835" spans="1:13" s="3" customFormat="1" ht="13.2">
      <c r="A1835" s="12">
        <v>1831</v>
      </c>
      <c r="B1835" s="148">
        <f t="shared" si="113"/>
        <v>0</v>
      </c>
      <c r="C1835" s="16"/>
      <c r="D1835" s="17">
        <f t="shared" si="114"/>
        <v>0</v>
      </c>
      <c r="E1835" s="18">
        <f t="shared" si="112"/>
        <v>0</v>
      </c>
      <c r="F1835" s="275"/>
      <c r="G1835" s="21"/>
      <c r="H1835" s="276">
        <f t="shared" si="115"/>
        <v>0</v>
      </c>
      <c r="I1835" s="21">
        <f>D1835*'Déscriptions des trades'!CK1835</f>
        <v>0</v>
      </c>
      <c r="M1835" s="4"/>
    </row>
    <row r="1836" spans="1:13" s="3" customFormat="1" ht="13.2">
      <c r="A1836" s="12">
        <v>1832</v>
      </c>
      <c r="B1836" s="148">
        <f t="shared" si="113"/>
        <v>0</v>
      </c>
      <c r="C1836" s="16"/>
      <c r="D1836" s="17">
        <f t="shared" si="114"/>
        <v>0</v>
      </c>
      <c r="E1836" s="18">
        <f t="shared" si="112"/>
        <v>0</v>
      </c>
      <c r="F1836" s="275"/>
      <c r="G1836" s="21"/>
      <c r="H1836" s="276">
        <f t="shared" si="115"/>
        <v>0</v>
      </c>
      <c r="I1836" s="21">
        <f>D1836*'Déscriptions des trades'!CK1836</f>
        <v>0</v>
      </c>
      <c r="M1836" s="4"/>
    </row>
    <row r="1837" spans="1:13" s="3" customFormat="1" ht="13.2">
      <c r="A1837" s="12">
        <v>1833</v>
      </c>
      <c r="B1837" s="148">
        <f t="shared" si="113"/>
        <v>0</v>
      </c>
      <c r="C1837" s="16"/>
      <c r="D1837" s="17">
        <f t="shared" si="114"/>
        <v>0</v>
      </c>
      <c r="E1837" s="18">
        <f t="shared" si="112"/>
        <v>0</v>
      </c>
      <c r="F1837" s="275"/>
      <c r="G1837" s="21"/>
      <c r="H1837" s="276">
        <f t="shared" si="115"/>
        <v>0</v>
      </c>
      <c r="I1837" s="21">
        <f>D1837*'Déscriptions des trades'!CK1837</f>
        <v>0</v>
      </c>
      <c r="M1837" s="4"/>
    </row>
    <row r="1838" spans="1:13" s="3" customFormat="1" ht="13.2">
      <c r="A1838" s="12">
        <v>1834</v>
      </c>
      <c r="B1838" s="148">
        <f t="shared" si="113"/>
        <v>0</v>
      </c>
      <c r="C1838" s="16"/>
      <c r="D1838" s="17">
        <f t="shared" si="114"/>
        <v>0</v>
      </c>
      <c r="E1838" s="18">
        <f t="shared" si="112"/>
        <v>0</v>
      </c>
      <c r="F1838" s="275"/>
      <c r="G1838" s="21"/>
      <c r="H1838" s="276">
        <f t="shared" si="115"/>
        <v>0</v>
      </c>
      <c r="I1838" s="21">
        <f>D1838*'Déscriptions des trades'!CK1838</f>
        <v>0</v>
      </c>
      <c r="M1838" s="4"/>
    </row>
    <row r="1839" spans="1:13" s="3" customFormat="1" ht="13.2">
      <c r="A1839" s="12">
        <v>1835</v>
      </c>
      <c r="B1839" s="148">
        <f t="shared" si="113"/>
        <v>0</v>
      </c>
      <c r="C1839" s="16"/>
      <c r="D1839" s="17">
        <f t="shared" si="114"/>
        <v>0</v>
      </c>
      <c r="E1839" s="18">
        <f t="shared" si="112"/>
        <v>0</v>
      </c>
      <c r="F1839" s="275"/>
      <c r="G1839" s="21"/>
      <c r="H1839" s="276">
        <f t="shared" si="115"/>
        <v>0</v>
      </c>
      <c r="I1839" s="21">
        <f>D1839*'Déscriptions des trades'!CK1839</f>
        <v>0</v>
      </c>
      <c r="M1839" s="4"/>
    </row>
    <row r="1840" spans="1:13" s="3" customFormat="1" ht="13.2">
      <c r="A1840" s="12">
        <v>1836</v>
      </c>
      <c r="B1840" s="148">
        <f t="shared" si="113"/>
        <v>0</v>
      </c>
      <c r="C1840" s="16"/>
      <c r="D1840" s="17">
        <f t="shared" si="114"/>
        <v>0</v>
      </c>
      <c r="E1840" s="18">
        <f t="shared" si="112"/>
        <v>0</v>
      </c>
      <c r="F1840" s="275"/>
      <c r="G1840" s="21"/>
      <c r="H1840" s="276">
        <f t="shared" si="115"/>
        <v>0</v>
      </c>
      <c r="I1840" s="21">
        <f>D1840*'Déscriptions des trades'!CK1840</f>
        <v>0</v>
      </c>
      <c r="M1840" s="4"/>
    </row>
    <row r="1841" spans="1:13" s="3" customFormat="1" ht="13.2">
      <c r="A1841" s="12">
        <v>1837</v>
      </c>
      <c r="B1841" s="148">
        <f t="shared" si="113"/>
        <v>0</v>
      </c>
      <c r="C1841" s="16"/>
      <c r="D1841" s="17">
        <f t="shared" si="114"/>
        <v>0</v>
      </c>
      <c r="E1841" s="18">
        <f t="shared" si="112"/>
        <v>0</v>
      </c>
      <c r="F1841" s="275"/>
      <c r="G1841" s="21"/>
      <c r="H1841" s="276">
        <f t="shared" si="115"/>
        <v>0</v>
      </c>
      <c r="I1841" s="21">
        <f>D1841*'Déscriptions des trades'!CK1841</f>
        <v>0</v>
      </c>
      <c r="M1841" s="4"/>
    </row>
    <row r="1842" spans="1:13" s="3" customFormat="1" ht="13.2">
      <c r="A1842" s="12">
        <v>1838</v>
      </c>
      <c r="B1842" s="148">
        <f t="shared" si="113"/>
        <v>0</v>
      </c>
      <c r="C1842" s="16"/>
      <c r="D1842" s="17">
        <f t="shared" si="114"/>
        <v>0</v>
      </c>
      <c r="E1842" s="18">
        <f t="shared" si="112"/>
        <v>0</v>
      </c>
      <c r="F1842" s="275"/>
      <c r="G1842" s="21"/>
      <c r="H1842" s="276">
        <f t="shared" si="115"/>
        <v>0</v>
      </c>
      <c r="I1842" s="21">
        <f>D1842*'Déscriptions des trades'!CK1842</f>
        <v>0</v>
      </c>
      <c r="M1842" s="4"/>
    </row>
    <row r="1843" spans="1:13" s="3" customFormat="1" ht="13.2">
      <c r="A1843" s="12">
        <v>1839</v>
      </c>
      <c r="B1843" s="148">
        <f t="shared" si="113"/>
        <v>0</v>
      </c>
      <c r="C1843" s="16"/>
      <c r="D1843" s="17">
        <f t="shared" si="114"/>
        <v>0</v>
      </c>
      <c r="E1843" s="18">
        <f t="shared" si="112"/>
        <v>0</v>
      </c>
      <c r="F1843" s="275"/>
      <c r="G1843" s="21"/>
      <c r="H1843" s="276">
        <f t="shared" si="115"/>
        <v>0</v>
      </c>
      <c r="I1843" s="21">
        <f>D1843*'Déscriptions des trades'!CK1843</f>
        <v>0</v>
      </c>
      <c r="M1843" s="4"/>
    </row>
    <row r="1844" spans="1:13" s="3" customFormat="1" ht="13.2">
      <c r="A1844" s="12">
        <v>1840</v>
      </c>
      <c r="B1844" s="148">
        <f t="shared" si="113"/>
        <v>0</v>
      </c>
      <c r="C1844" s="16"/>
      <c r="D1844" s="17">
        <f t="shared" si="114"/>
        <v>0</v>
      </c>
      <c r="E1844" s="18">
        <f t="shared" si="112"/>
        <v>0</v>
      </c>
      <c r="F1844" s="275"/>
      <c r="G1844" s="21"/>
      <c r="H1844" s="276">
        <f t="shared" si="115"/>
        <v>0</v>
      </c>
      <c r="I1844" s="21">
        <f>D1844*'Déscriptions des trades'!CK1844</f>
        <v>0</v>
      </c>
      <c r="M1844" s="4"/>
    </row>
    <row r="1845" spans="1:13" s="3" customFormat="1" ht="13.2">
      <c r="A1845" s="12">
        <v>1841</v>
      </c>
      <c r="B1845" s="148">
        <f t="shared" si="113"/>
        <v>0</v>
      </c>
      <c r="C1845" s="16"/>
      <c r="D1845" s="17">
        <f t="shared" si="114"/>
        <v>0</v>
      </c>
      <c r="E1845" s="18">
        <f t="shared" si="112"/>
        <v>0</v>
      </c>
      <c r="F1845" s="275"/>
      <c r="G1845" s="21"/>
      <c r="H1845" s="276">
        <f t="shared" si="115"/>
        <v>0</v>
      </c>
      <c r="I1845" s="21">
        <f>D1845*'Déscriptions des trades'!CK1845</f>
        <v>0</v>
      </c>
      <c r="M1845" s="4"/>
    </row>
    <row r="1846" spans="1:13" s="3" customFormat="1" ht="13.2">
      <c r="A1846" s="12">
        <v>1842</v>
      </c>
      <c r="B1846" s="148">
        <f t="shared" si="113"/>
        <v>0</v>
      </c>
      <c r="C1846" s="16"/>
      <c r="D1846" s="17">
        <f t="shared" si="114"/>
        <v>0</v>
      </c>
      <c r="E1846" s="18">
        <f t="shared" si="112"/>
        <v>0</v>
      </c>
      <c r="F1846" s="275"/>
      <c r="G1846" s="21"/>
      <c r="H1846" s="276">
        <f t="shared" si="115"/>
        <v>0</v>
      </c>
      <c r="I1846" s="21">
        <f>D1846*'Déscriptions des trades'!CK1846</f>
        <v>0</v>
      </c>
      <c r="M1846" s="4"/>
    </row>
    <row r="1847" spans="1:13" s="3" customFormat="1" ht="13.2">
      <c r="A1847" s="12">
        <v>1843</v>
      </c>
      <c r="B1847" s="148">
        <f t="shared" si="113"/>
        <v>0</v>
      </c>
      <c r="C1847" s="16"/>
      <c r="D1847" s="17">
        <f t="shared" si="114"/>
        <v>0</v>
      </c>
      <c r="E1847" s="18">
        <f t="shared" si="112"/>
        <v>0</v>
      </c>
      <c r="F1847" s="275"/>
      <c r="G1847" s="21"/>
      <c r="H1847" s="276">
        <f t="shared" si="115"/>
        <v>0</v>
      </c>
      <c r="I1847" s="21">
        <f>D1847*'Déscriptions des trades'!CK1847</f>
        <v>0</v>
      </c>
      <c r="M1847" s="4"/>
    </row>
    <row r="1848" spans="1:13" s="3" customFormat="1" ht="13.2">
      <c r="A1848" s="12">
        <v>1844</v>
      </c>
      <c r="B1848" s="148">
        <f t="shared" si="113"/>
        <v>0</v>
      </c>
      <c r="C1848" s="16"/>
      <c r="D1848" s="17">
        <f t="shared" si="114"/>
        <v>0</v>
      </c>
      <c r="E1848" s="18">
        <f t="shared" si="112"/>
        <v>0</v>
      </c>
      <c r="F1848" s="275"/>
      <c r="G1848" s="21"/>
      <c r="H1848" s="276">
        <f t="shared" si="115"/>
        <v>0</v>
      </c>
      <c r="I1848" s="21">
        <f>D1848*'Déscriptions des trades'!CK1848</f>
        <v>0</v>
      </c>
      <c r="M1848" s="4"/>
    </row>
    <row r="1849" spans="1:13" s="3" customFormat="1" ht="13.2">
      <c r="A1849" s="12">
        <v>1845</v>
      </c>
      <c r="B1849" s="148">
        <f t="shared" si="113"/>
        <v>0</v>
      </c>
      <c r="C1849" s="16"/>
      <c r="D1849" s="17">
        <f t="shared" si="114"/>
        <v>0</v>
      </c>
      <c r="E1849" s="18">
        <f t="shared" si="112"/>
        <v>0</v>
      </c>
      <c r="F1849" s="275"/>
      <c r="G1849" s="21"/>
      <c r="H1849" s="276">
        <f t="shared" si="115"/>
        <v>0</v>
      </c>
      <c r="I1849" s="21">
        <f>D1849*'Déscriptions des trades'!CK1849</f>
        <v>0</v>
      </c>
      <c r="M1849" s="4"/>
    </row>
    <row r="1850" spans="1:13" s="3" customFormat="1" ht="13.2">
      <c r="A1850" s="12">
        <v>1846</v>
      </c>
      <c r="B1850" s="148">
        <f t="shared" si="113"/>
        <v>0</v>
      </c>
      <c r="C1850" s="16"/>
      <c r="D1850" s="17">
        <f t="shared" si="114"/>
        <v>0</v>
      </c>
      <c r="E1850" s="18">
        <f t="shared" si="112"/>
        <v>0</v>
      </c>
      <c r="F1850" s="275"/>
      <c r="G1850" s="21"/>
      <c r="H1850" s="276">
        <f t="shared" si="115"/>
        <v>0</v>
      </c>
      <c r="I1850" s="21">
        <f>D1850*'Déscriptions des trades'!CK1850</f>
        <v>0</v>
      </c>
      <c r="M1850" s="4"/>
    </row>
    <row r="1851" spans="1:13" s="3" customFormat="1" ht="13.2">
      <c r="A1851" s="12">
        <v>1847</v>
      </c>
      <c r="B1851" s="148">
        <f t="shared" si="113"/>
        <v>0</v>
      </c>
      <c r="C1851" s="16"/>
      <c r="D1851" s="17">
        <f t="shared" si="114"/>
        <v>0</v>
      </c>
      <c r="E1851" s="18">
        <f t="shared" si="112"/>
        <v>0</v>
      </c>
      <c r="F1851" s="275"/>
      <c r="G1851" s="21"/>
      <c r="H1851" s="276">
        <f t="shared" si="115"/>
        <v>0</v>
      </c>
      <c r="I1851" s="21">
        <f>D1851*'Déscriptions des trades'!CK1851</f>
        <v>0</v>
      </c>
      <c r="M1851" s="4"/>
    </row>
    <row r="1852" spans="1:13" s="3" customFormat="1" ht="13.2">
      <c r="A1852" s="12">
        <v>1848</v>
      </c>
      <c r="B1852" s="148">
        <f t="shared" si="113"/>
        <v>0</v>
      </c>
      <c r="C1852" s="16"/>
      <c r="D1852" s="17">
        <f t="shared" si="114"/>
        <v>0</v>
      </c>
      <c r="E1852" s="18">
        <f t="shared" si="112"/>
        <v>0</v>
      </c>
      <c r="F1852" s="275"/>
      <c r="G1852" s="21"/>
      <c r="H1852" s="276">
        <f t="shared" si="115"/>
        <v>0</v>
      </c>
      <c r="I1852" s="21">
        <f>D1852*'Déscriptions des trades'!CK1852</f>
        <v>0</v>
      </c>
      <c r="M1852" s="4"/>
    </row>
    <row r="1853" spans="1:13" s="3" customFormat="1" ht="13.2">
      <c r="A1853" s="12">
        <v>1849</v>
      </c>
      <c r="B1853" s="148">
        <f t="shared" si="113"/>
        <v>0</v>
      </c>
      <c r="C1853" s="16"/>
      <c r="D1853" s="17">
        <f t="shared" si="114"/>
        <v>0</v>
      </c>
      <c r="E1853" s="18">
        <f t="shared" si="112"/>
        <v>0</v>
      </c>
      <c r="F1853" s="275"/>
      <c r="G1853" s="21"/>
      <c r="H1853" s="276">
        <f t="shared" si="115"/>
        <v>0</v>
      </c>
      <c r="I1853" s="21">
        <f>D1853*'Déscriptions des trades'!CK1853</f>
        <v>0</v>
      </c>
      <c r="M1853" s="4"/>
    </row>
    <row r="1854" spans="1:13" s="3" customFormat="1" ht="13.2">
      <c r="A1854" s="12">
        <v>1850</v>
      </c>
      <c r="B1854" s="148">
        <f t="shared" si="113"/>
        <v>0</v>
      </c>
      <c r="C1854" s="16"/>
      <c r="D1854" s="17">
        <f t="shared" si="114"/>
        <v>0</v>
      </c>
      <c r="E1854" s="18">
        <f t="shared" si="112"/>
        <v>0</v>
      </c>
      <c r="F1854" s="275"/>
      <c r="G1854" s="21"/>
      <c r="H1854" s="276">
        <f t="shared" si="115"/>
        <v>0</v>
      </c>
      <c r="I1854" s="21">
        <f>D1854*'Déscriptions des trades'!CK1854</f>
        <v>0</v>
      </c>
      <c r="M1854" s="4"/>
    </row>
    <row r="1855" spans="1:13" s="3" customFormat="1" ht="13.2">
      <c r="A1855" s="12">
        <v>1851</v>
      </c>
      <c r="B1855" s="148">
        <f t="shared" si="113"/>
        <v>0</v>
      </c>
      <c r="C1855" s="16"/>
      <c r="D1855" s="17">
        <f t="shared" si="114"/>
        <v>0</v>
      </c>
      <c r="E1855" s="18">
        <f t="shared" si="112"/>
        <v>0</v>
      </c>
      <c r="F1855" s="275"/>
      <c r="G1855" s="21"/>
      <c r="H1855" s="276">
        <f t="shared" si="115"/>
        <v>0</v>
      </c>
      <c r="I1855" s="21">
        <f>D1855*'Déscriptions des trades'!CK1855</f>
        <v>0</v>
      </c>
      <c r="M1855" s="4"/>
    </row>
    <row r="1856" spans="1:13" s="3" customFormat="1" ht="13.2">
      <c r="A1856" s="12">
        <v>1852</v>
      </c>
      <c r="B1856" s="148">
        <f t="shared" si="113"/>
        <v>0</v>
      </c>
      <c r="C1856" s="16"/>
      <c r="D1856" s="17">
        <f t="shared" si="114"/>
        <v>0</v>
      </c>
      <c r="E1856" s="18">
        <f t="shared" si="112"/>
        <v>0</v>
      </c>
      <c r="F1856" s="275"/>
      <c r="G1856" s="21"/>
      <c r="H1856" s="276">
        <f t="shared" si="115"/>
        <v>0</v>
      </c>
      <c r="I1856" s="21">
        <f>D1856*'Déscriptions des trades'!CK1856</f>
        <v>0</v>
      </c>
      <c r="M1856" s="4"/>
    </row>
    <row r="1857" spans="1:13" s="3" customFormat="1" ht="13.2">
      <c r="A1857" s="12">
        <v>1853</v>
      </c>
      <c r="B1857" s="148">
        <f t="shared" si="113"/>
        <v>0</v>
      </c>
      <c r="C1857" s="16"/>
      <c r="D1857" s="17">
        <f t="shared" si="114"/>
        <v>0</v>
      </c>
      <c r="E1857" s="18">
        <f t="shared" si="112"/>
        <v>0</v>
      </c>
      <c r="F1857" s="275"/>
      <c r="G1857" s="21"/>
      <c r="H1857" s="276">
        <f t="shared" si="115"/>
        <v>0</v>
      </c>
      <c r="I1857" s="21">
        <f>D1857*'Déscriptions des trades'!CK1857</f>
        <v>0</v>
      </c>
      <c r="M1857" s="4"/>
    </row>
    <row r="1858" spans="1:13" s="3" customFormat="1" ht="13.2">
      <c r="A1858" s="12">
        <v>1854</v>
      </c>
      <c r="B1858" s="148">
        <f t="shared" si="113"/>
        <v>0</v>
      </c>
      <c r="C1858" s="16"/>
      <c r="D1858" s="17">
        <f t="shared" si="114"/>
        <v>0</v>
      </c>
      <c r="E1858" s="18">
        <f t="shared" si="112"/>
        <v>0</v>
      </c>
      <c r="F1858" s="275"/>
      <c r="G1858" s="21"/>
      <c r="H1858" s="276">
        <f t="shared" si="115"/>
        <v>0</v>
      </c>
      <c r="I1858" s="21">
        <f>D1858*'Déscriptions des trades'!CK1858</f>
        <v>0</v>
      </c>
      <c r="M1858" s="4"/>
    </row>
    <row r="1859" spans="1:13" s="3" customFormat="1" ht="13.2">
      <c r="A1859" s="12">
        <v>1855</v>
      </c>
      <c r="B1859" s="148">
        <f t="shared" si="113"/>
        <v>0</v>
      </c>
      <c r="C1859" s="16"/>
      <c r="D1859" s="17">
        <f t="shared" si="114"/>
        <v>0</v>
      </c>
      <c r="E1859" s="18">
        <f t="shared" si="112"/>
        <v>0</v>
      </c>
      <c r="F1859" s="275"/>
      <c r="G1859" s="21"/>
      <c r="H1859" s="276">
        <f t="shared" si="115"/>
        <v>0</v>
      </c>
      <c r="I1859" s="21">
        <f>D1859*'Déscriptions des trades'!CK1859</f>
        <v>0</v>
      </c>
      <c r="M1859" s="4"/>
    </row>
    <row r="1860" spans="1:13" s="3" customFormat="1" ht="13.2">
      <c r="A1860" s="12">
        <v>1856</v>
      </c>
      <c r="B1860" s="148">
        <f t="shared" si="113"/>
        <v>0</v>
      </c>
      <c r="C1860" s="16"/>
      <c r="D1860" s="17">
        <f t="shared" si="114"/>
        <v>0</v>
      </c>
      <c r="E1860" s="18">
        <f t="shared" si="112"/>
        <v>0</v>
      </c>
      <c r="F1860" s="275"/>
      <c r="G1860" s="21"/>
      <c r="H1860" s="276">
        <f t="shared" si="115"/>
        <v>0</v>
      </c>
      <c r="I1860" s="21">
        <f>D1860*'Déscriptions des trades'!CK1860</f>
        <v>0</v>
      </c>
      <c r="M1860" s="4"/>
    </row>
    <row r="1861" spans="1:13" s="3" customFormat="1" ht="13.2">
      <c r="A1861" s="12">
        <v>1857</v>
      </c>
      <c r="B1861" s="148">
        <f t="shared" si="113"/>
        <v>0</v>
      </c>
      <c r="C1861" s="16"/>
      <c r="D1861" s="17">
        <f t="shared" si="114"/>
        <v>0</v>
      </c>
      <c r="E1861" s="18">
        <f t="shared" ref="E1861:E1924" si="116">B1861*D1861</f>
        <v>0</v>
      </c>
      <c r="F1861" s="275"/>
      <c r="G1861" s="21"/>
      <c r="H1861" s="276">
        <f t="shared" si="115"/>
        <v>0</v>
      </c>
      <c r="I1861" s="21">
        <f>D1861*'Déscriptions des trades'!CK1861</f>
        <v>0</v>
      </c>
      <c r="M1861" s="4"/>
    </row>
    <row r="1862" spans="1:13" s="3" customFormat="1" ht="13.2">
      <c r="A1862" s="12">
        <v>1858</v>
      </c>
      <c r="B1862" s="148">
        <f t="shared" ref="B1862:B1925" si="117">E1861+B1861</f>
        <v>0</v>
      </c>
      <c r="C1862" s="16"/>
      <c r="D1862" s="17">
        <f t="shared" ref="D1862:D1925" si="118">D1861</f>
        <v>0</v>
      </c>
      <c r="E1862" s="18">
        <f t="shared" si="116"/>
        <v>0</v>
      </c>
      <c r="F1862" s="275"/>
      <c r="G1862" s="21"/>
      <c r="H1862" s="276">
        <f t="shared" ref="H1862:H1925" si="119">H1861</f>
        <v>0</v>
      </c>
      <c r="I1862" s="21">
        <f>D1862*'Déscriptions des trades'!CK1862</f>
        <v>0</v>
      </c>
      <c r="M1862" s="4"/>
    </row>
    <row r="1863" spans="1:13" s="3" customFormat="1" ht="13.2">
      <c r="A1863" s="12">
        <v>1859</v>
      </c>
      <c r="B1863" s="148">
        <f t="shared" si="117"/>
        <v>0</v>
      </c>
      <c r="C1863" s="16"/>
      <c r="D1863" s="17">
        <f t="shared" si="118"/>
        <v>0</v>
      </c>
      <c r="E1863" s="18">
        <f t="shared" si="116"/>
        <v>0</v>
      </c>
      <c r="F1863" s="275"/>
      <c r="G1863" s="21"/>
      <c r="H1863" s="276">
        <f t="shared" si="119"/>
        <v>0</v>
      </c>
      <c r="I1863" s="21">
        <f>D1863*'Déscriptions des trades'!CK1863</f>
        <v>0</v>
      </c>
      <c r="M1863" s="4"/>
    </row>
    <row r="1864" spans="1:13" s="3" customFormat="1" ht="13.2">
      <c r="A1864" s="12">
        <v>1860</v>
      </c>
      <c r="B1864" s="148">
        <f t="shared" si="117"/>
        <v>0</v>
      </c>
      <c r="C1864" s="16"/>
      <c r="D1864" s="17">
        <f t="shared" si="118"/>
        <v>0</v>
      </c>
      <c r="E1864" s="18">
        <f t="shared" si="116"/>
        <v>0</v>
      </c>
      <c r="F1864" s="275"/>
      <c r="G1864" s="21"/>
      <c r="H1864" s="276">
        <f t="shared" si="119"/>
        <v>0</v>
      </c>
      <c r="I1864" s="21">
        <f>D1864*'Déscriptions des trades'!CK1864</f>
        <v>0</v>
      </c>
      <c r="M1864" s="4"/>
    </row>
    <row r="1865" spans="1:13" s="3" customFormat="1" ht="13.2">
      <c r="A1865" s="12">
        <v>1861</v>
      </c>
      <c r="B1865" s="148">
        <f t="shared" si="117"/>
        <v>0</v>
      </c>
      <c r="C1865" s="16"/>
      <c r="D1865" s="17">
        <f t="shared" si="118"/>
        <v>0</v>
      </c>
      <c r="E1865" s="18">
        <f t="shared" si="116"/>
        <v>0</v>
      </c>
      <c r="F1865" s="275"/>
      <c r="G1865" s="21"/>
      <c r="H1865" s="276">
        <f t="shared" si="119"/>
        <v>0</v>
      </c>
      <c r="I1865" s="21">
        <f>D1865*'Déscriptions des trades'!CK1865</f>
        <v>0</v>
      </c>
      <c r="M1865" s="4"/>
    </row>
    <row r="1866" spans="1:13" s="3" customFormat="1" ht="13.2">
      <c r="A1866" s="12">
        <v>1862</v>
      </c>
      <c r="B1866" s="148">
        <f t="shared" si="117"/>
        <v>0</v>
      </c>
      <c r="C1866" s="16"/>
      <c r="D1866" s="17">
        <f t="shared" si="118"/>
        <v>0</v>
      </c>
      <c r="E1866" s="18">
        <f t="shared" si="116"/>
        <v>0</v>
      </c>
      <c r="F1866" s="275"/>
      <c r="G1866" s="21"/>
      <c r="H1866" s="276">
        <f t="shared" si="119"/>
        <v>0</v>
      </c>
      <c r="I1866" s="21">
        <f>D1866*'Déscriptions des trades'!CK1866</f>
        <v>0</v>
      </c>
      <c r="M1866" s="4"/>
    </row>
    <row r="1867" spans="1:13" s="3" customFormat="1" ht="13.2">
      <c r="A1867" s="12">
        <v>1863</v>
      </c>
      <c r="B1867" s="148">
        <f t="shared" si="117"/>
        <v>0</v>
      </c>
      <c r="C1867" s="16"/>
      <c r="D1867" s="17">
        <f t="shared" si="118"/>
        <v>0</v>
      </c>
      <c r="E1867" s="18">
        <f t="shared" si="116"/>
        <v>0</v>
      </c>
      <c r="F1867" s="275"/>
      <c r="G1867" s="21"/>
      <c r="H1867" s="276">
        <f t="shared" si="119"/>
        <v>0</v>
      </c>
      <c r="I1867" s="21">
        <f>D1867*'Déscriptions des trades'!CK1867</f>
        <v>0</v>
      </c>
      <c r="M1867" s="4"/>
    </row>
    <row r="1868" spans="1:13" s="3" customFormat="1" ht="13.2">
      <c r="A1868" s="12">
        <v>1864</v>
      </c>
      <c r="B1868" s="148">
        <f t="shared" si="117"/>
        <v>0</v>
      </c>
      <c r="C1868" s="16"/>
      <c r="D1868" s="17">
        <f t="shared" si="118"/>
        <v>0</v>
      </c>
      <c r="E1868" s="18">
        <f t="shared" si="116"/>
        <v>0</v>
      </c>
      <c r="F1868" s="275"/>
      <c r="G1868" s="21"/>
      <c r="H1868" s="276">
        <f t="shared" si="119"/>
        <v>0</v>
      </c>
      <c r="I1868" s="21">
        <f>D1868*'Déscriptions des trades'!CK1868</f>
        <v>0</v>
      </c>
      <c r="M1868" s="4"/>
    </row>
    <row r="1869" spans="1:13" s="3" customFormat="1" ht="13.2">
      <c r="A1869" s="12">
        <v>1865</v>
      </c>
      <c r="B1869" s="148">
        <f t="shared" si="117"/>
        <v>0</v>
      </c>
      <c r="C1869" s="16"/>
      <c r="D1869" s="17">
        <f t="shared" si="118"/>
        <v>0</v>
      </c>
      <c r="E1869" s="18">
        <f t="shared" si="116"/>
        <v>0</v>
      </c>
      <c r="F1869" s="275"/>
      <c r="G1869" s="21"/>
      <c r="H1869" s="276">
        <f t="shared" si="119"/>
        <v>0</v>
      </c>
      <c r="I1869" s="21">
        <f>D1869*'Déscriptions des trades'!CK1869</f>
        <v>0</v>
      </c>
      <c r="M1869" s="4"/>
    </row>
    <row r="1870" spans="1:13" s="3" customFormat="1" ht="13.2">
      <c r="A1870" s="12">
        <v>1866</v>
      </c>
      <c r="B1870" s="148">
        <f t="shared" si="117"/>
        <v>0</v>
      </c>
      <c r="C1870" s="16"/>
      <c r="D1870" s="17">
        <f t="shared" si="118"/>
        <v>0</v>
      </c>
      <c r="E1870" s="18">
        <f t="shared" si="116"/>
        <v>0</v>
      </c>
      <c r="F1870" s="275"/>
      <c r="G1870" s="21"/>
      <c r="H1870" s="276">
        <f t="shared" si="119"/>
        <v>0</v>
      </c>
      <c r="I1870" s="21">
        <f>D1870*'Déscriptions des trades'!CK1870</f>
        <v>0</v>
      </c>
      <c r="M1870" s="4"/>
    </row>
    <row r="1871" spans="1:13" s="3" customFormat="1" ht="13.2">
      <c r="A1871" s="12">
        <v>1867</v>
      </c>
      <c r="B1871" s="148">
        <f t="shared" si="117"/>
        <v>0</v>
      </c>
      <c r="C1871" s="16"/>
      <c r="D1871" s="17">
        <f t="shared" si="118"/>
        <v>0</v>
      </c>
      <c r="E1871" s="18">
        <f t="shared" si="116"/>
        <v>0</v>
      </c>
      <c r="F1871" s="275"/>
      <c r="G1871" s="21"/>
      <c r="H1871" s="276">
        <f t="shared" si="119"/>
        <v>0</v>
      </c>
      <c r="I1871" s="21">
        <f>D1871*'Déscriptions des trades'!CK1871</f>
        <v>0</v>
      </c>
      <c r="M1871" s="4"/>
    </row>
    <row r="1872" spans="1:13" s="3" customFormat="1" ht="13.2">
      <c r="A1872" s="12">
        <v>1868</v>
      </c>
      <c r="B1872" s="148">
        <f t="shared" si="117"/>
        <v>0</v>
      </c>
      <c r="C1872" s="16"/>
      <c r="D1872" s="17">
        <f t="shared" si="118"/>
        <v>0</v>
      </c>
      <c r="E1872" s="18">
        <f t="shared" si="116"/>
        <v>0</v>
      </c>
      <c r="F1872" s="275"/>
      <c r="G1872" s="21"/>
      <c r="H1872" s="276">
        <f t="shared" si="119"/>
        <v>0</v>
      </c>
      <c r="I1872" s="21">
        <f>D1872*'Déscriptions des trades'!CK1872</f>
        <v>0</v>
      </c>
      <c r="M1872" s="4"/>
    </row>
    <row r="1873" spans="1:13" s="3" customFormat="1" ht="13.2">
      <c r="A1873" s="12">
        <v>1869</v>
      </c>
      <c r="B1873" s="148">
        <f t="shared" si="117"/>
        <v>0</v>
      </c>
      <c r="C1873" s="16"/>
      <c r="D1873" s="17">
        <f t="shared" si="118"/>
        <v>0</v>
      </c>
      <c r="E1873" s="18">
        <f t="shared" si="116"/>
        <v>0</v>
      </c>
      <c r="F1873" s="275"/>
      <c r="G1873" s="21"/>
      <c r="H1873" s="276">
        <f t="shared" si="119"/>
        <v>0</v>
      </c>
      <c r="I1873" s="21">
        <f>D1873*'Déscriptions des trades'!CK1873</f>
        <v>0</v>
      </c>
      <c r="M1873" s="4"/>
    </row>
    <row r="1874" spans="1:13" s="3" customFormat="1" ht="13.2">
      <c r="A1874" s="12">
        <v>1870</v>
      </c>
      <c r="B1874" s="148">
        <f t="shared" si="117"/>
        <v>0</v>
      </c>
      <c r="C1874" s="16"/>
      <c r="D1874" s="17">
        <f t="shared" si="118"/>
        <v>0</v>
      </c>
      <c r="E1874" s="18">
        <f t="shared" si="116"/>
        <v>0</v>
      </c>
      <c r="F1874" s="275"/>
      <c r="G1874" s="21"/>
      <c r="H1874" s="276">
        <f t="shared" si="119"/>
        <v>0</v>
      </c>
      <c r="I1874" s="21">
        <f>D1874*'Déscriptions des trades'!CK1874</f>
        <v>0</v>
      </c>
      <c r="M1874" s="4"/>
    </row>
    <row r="1875" spans="1:13" s="3" customFormat="1" ht="13.2">
      <c r="A1875" s="12">
        <v>1871</v>
      </c>
      <c r="B1875" s="148">
        <f t="shared" si="117"/>
        <v>0</v>
      </c>
      <c r="C1875" s="16"/>
      <c r="D1875" s="17">
        <f t="shared" si="118"/>
        <v>0</v>
      </c>
      <c r="E1875" s="18">
        <f t="shared" si="116"/>
        <v>0</v>
      </c>
      <c r="F1875" s="275"/>
      <c r="G1875" s="21"/>
      <c r="H1875" s="276">
        <f t="shared" si="119"/>
        <v>0</v>
      </c>
      <c r="I1875" s="21">
        <f>D1875*'Déscriptions des trades'!CK1875</f>
        <v>0</v>
      </c>
      <c r="M1875" s="4"/>
    </row>
    <row r="1876" spans="1:13" s="3" customFormat="1" ht="13.2">
      <c r="A1876" s="12">
        <v>1872</v>
      </c>
      <c r="B1876" s="148">
        <f t="shared" si="117"/>
        <v>0</v>
      </c>
      <c r="C1876" s="16"/>
      <c r="D1876" s="17">
        <f t="shared" si="118"/>
        <v>0</v>
      </c>
      <c r="E1876" s="18">
        <f t="shared" si="116"/>
        <v>0</v>
      </c>
      <c r="F1876" s="275"/>
      <c r="G1876" s="21"/>
      <c r="H1876" s="276">
        <f t="shared" si="119"/>
        <v>0</v>
      </c>
      <c r="I1876" s="21">
        <f>D1876*'Déscriptions des trades'!CK1876</f>
        <v>0</v>
      </c>
      <c r="M1876" s="4"/>
    </row>
    <row r="1877" spans="1:13" s="3" customFormat="1" ht="13.2">
      <c r="A1877" s="12">
        <v>1873</v>
      </c>
      <c r="B1877" s="148">
        <f t="shared" si="117"/>
        <v>0</v>
      </c>
      <c r="C1877" s="16"/>
      <c r="D1877" s="17">
        <f t="shared" si="118"/>
        <v>0</v>
      </c>
      <c r="E1877" s="18">
        <f t="shared" si="116"/>
        <v>0</v>
      </c>
      <c r="F1877" s="275"/>
      <c r="G1877" s="21"/>
      <c r="H1877" s="276">
        <f t="shared" si="119"/>
        <v>0</v>
      </c>
      <c r="I1877" s="21">
        <f>D1877*'Déscriptions des trades'!CK1877</f>
        <v>0</v>
      </c>
      <c r="M1877" s="4"/>
    </row>
    <row r="1878" spans="1:13" s="3" customFormat="1" ht="13.2">
      <c r="A1878" s="12">
        <v>1874</v>
      </c>
      <c r="B1878" s="148">
        <f t="shared" si="117"/>
        <v>0</v>
      </c>
      <c r="C1878" s="16"/>
      <c r="D1878" s="17">
        <f t="shared" si="118"/>
        <v>0</v>
      </c>
      <c r="E1878" s="18">
        <f t="shared" si="116"/>
        <v>0</v>
      </c>
      <c r="F1878" s="275"/>
      <c r="G1878" s="21"/>
      <c r="H1878" s="276">
        <f t="shared" si="119"/>
        <v>0</v>
      </c>
      <c r="I1878" s="21">
        <f>D1878*'Déscriptions des trades'!CK1878</f>
        <v>0</v>
      </c>
      <c r="M1878" s="4"/>
    </row>
    <row r="1879" spans="1:13" s="3" customFormat="1" ht="13.2">
      <c r="A1879" s="12">
        <v>1875</v>
      </c>
      <c r="B1879" s="148">
        <f t="shared" si="117"/>
        <v>0</v>
      </c>
      <c r="C1879" s="16"/>
      <c r="D1879" s="17">
        <f t="shared" si="118"/>
        <v>0</v>
      </c>
      <c r="E1879" s="18">
        <f t="shared" si="116"/>
        <v>0</v>
      </c>
      <c r="F1879" s="275"/>
      <c r="G1879" s="21"/>
      <c r="H1879" s="276">
        <f t="shared" si="119"/>
        <v>0</v>
      </c>
      <c r="I1879" s="21">
        <f>D1879*'Déscriptions des trades'!CK1879</f>
        <v>0</v>
      </c>
      <c r="M1879" s="4"/>
    </row>
    <row r="1880" spans="1:13" s="3" customFormat="1" ht="13.2">
      <c r="A1880" s="12">
        <v>1876</v>
      </c>
      <c r="B1880" s="148">
        <f t="shared" si="117"/>
        <v>0</v>
      </c>
      <c r="C1880" s="16"/>
      <c r="D1880" s="17">
        <f t="shared" si="118"/>
        <v>0</v>
      </c>
      <c r="E1880" s="18">
        <f t="shared" si="116"/>
        <v>0</v>
      </c>
      <c r="F1880" s="275"/>
      <c r="G1880" s="21"/>
      <c r="H1880" s="276">
        <f t="shared" si="119"/>
        <v>0</v>
      </c>
      <c r="I1880" s="21">
        <f>D1880*'Déscriptions des trades'!CK1880</f>
        <v>0</v>
      </c>
      <c r="M1880" s="4"/>
    </row>
    <row r="1881" spans="1:13" s="3" customFormat="1" ht="13.2">
      <c r="A1881" s="12">
        <v>1877</v>
      </c>
      <c r="B1881" s="148">
        <f t="shared" si="117"/>
        <v>0</v>
      </c>
      <c r="C1881" s="16"/>
      <c r="D1881" s="17">
        <f t="shared" si="118"/>
        <v>0</v>
      </c>
      <c r="E1881" s="18">
        <f t="shared" si="116"/>
        <v>0</v>
      </c>
      <c r="F1881" s="275"/>
      <c r="G1881" s="21"/>
      <c r="H1881" s="276">
        <f t="shared" si="119"/>
        <v>0</v>
      </c>
      <c r="I1881" s="21">
        <f>D1881*'Déscriptions des trades'!CK1881</f>
        <v>0</v>
      </c>
      <c r="M1881" s="4"/>
    </row>
    <row r="1882" spans="1:13" s="3" customFormat="1" ht="13.2">
      <c r="A1882" s="12">
        <v>1878</v>
      </c>
      <c r="B1882" s="148">
        <f t="shared" si="117"/>
        <v>0</v>
      </c>
      <c r="C1882" s="16"/>
      <c r="D1882" s="17">
        <f t="shared" si="118"/>
        <v>0</v>
      </c>
      <c r="E1882" s="18">
        <f t="shared" si="116"/>
        <v>0</v>
      </c>
      <c r="F1882" s="275"/>
      <c r="G1882" s="21"/>
      <c r="H1882" s="276">
        <f t="shared" si="119"/>
        <v>0</v>
      </c>
      <c r="I1882" s="21">
        <f>D1882*'Déscriptions des trades'!CK1882</f>
        <v>0</v>
      </c>
      <c r="M1882" s="4"/>
    </row>
    <row r="1883" spans="1:13" s="3" customFormat="1" ht="13.2">
      <c r="A1883" s="12">
        <v>1879</v>
      </c>
      <c r="B1883" s="148">
        <f t="shared" si="117"/>
        <v>0</v>
      </c>
      <c r="C1883" s="16"/>
      <c r="D1883" s="17">
        <f t="shared" si="118"/>
        <v>0</v>
      </c>
      <c r="E1883" s="18">
        <f t="shared" si="116"/>
        <v>0</v>
      </c>
      <c r="F1883" s="275"/>
      <c r="G1883" s="21"/>
      <c r="H1883" s="276">
        <f t="shared" si="119"/>
        <v>0</v>
      </c>
      <c r="I1883" s="21">
        <f>D1883*'Déscriptions des trades'!CK1883</f>
        <v>0</v>
      </c>
      <c r="M1883" s="4"/>
    </row>
    <row r="1884" spans="1:13" s="3" customFormat="1" ht="13.2">
      <c r="A1884" s="12">
        <v>1880</v>
      </c>
      <c r="B1884" s="148">
        <f t="shared" si="117"/>
        <v>0</v>
      </c>
      <c r="C1884" s="16"/>
      <c r="D1884" s="17">
        <f t="shared" si="118"/>
        <v>0</v>
      </c>
      <c r="E1884" s="18">
        <f t="shared" si="116"/>
        <v>0</v>
      </c>
      <c r="F1884" s="275"/>
      <c r="G1884" s="21"/>
      <c r="H1884" s="276">
        <f t="shared" si="119"/>
        <v>0</v>
      </c>
      <c r="I1884" s="21">
        <f>D1884*'Déscriptions des trades'!CK1884</f>
        <v>0</v>
      </c>
      <c r="M1884" s="4"/>
    </row>
    <row r="1885" spans="1:13" s="3" customFormat="1" ht="13.2">
      <c r="A1885" s="12">
        <v>1881</v>
      </c>
      <c r="B1885" s="148">
        <f t="shared" si="117"/>
        <v>0</v>
      </c>
      <c r="C1885" s="16"/>
      <c r="D1885" s="17">
        <f t="shared" si="118"/>
        <v>0</v>
      </c>
      <c r="E1885" s="18">
        <f t="shared" si="116"/>
        <v>0</v>
      </c>
      <c r="F1885" s="275"/>
      <c r="G1885" s="21"/>
      <c r="H1885" s="276">
        <f t="shared" si="119"/>
        <v>0</v>
      </c>
      <c r="I1885" s="21">
        <f>D1885*'Déscriptions des trades'!CK1885</f>
        <v>0</v>
      </c>
      <c r="M1885" s="4"/>
    </row>
    <row r="1886" spans="1:13" s="3" customFormat="1" ht="13.2">
      <c r="A1886" s="12">
        <v>1882</v>
      </c>
      <c r="B1886" s="148">
        <f t="shared" si="117"/>
        <v>0</v>
      </c>
      <c r="C1886" s="16"/>
      <c r="D1886" s="17">
        <f t="shared" si="118"/>
        <v>0</v>
      </c>
      <c r="E1886" s="18">
        <f t="shared" si="116"/>
        <v>0</v>
      </c>
      <c r="F1886" s="275"/>
      <c r="G1886" s="21"/>
      <c r="H1886" s="276">
        <f t="shared" si="119"/>
        <v>0</v>
      </c>
      <c r="I1886" s="21">
        <f>D1886*'Déscriptions des trades'!CK1886</f>
        <v>0</v>
      </c>
      <c r="M1886" s="4"/>
    </row>
    <row r="1887" spans="1:13" s="3" customFormat="1" ht="13.2">
      <c r="A1887" s="12">
        <v>1883</v>
      </c>
      <c r="B1887" s="148">
        <f t="shared" si="117"/>
        <v>0</v>
      </c>
      <c r="C1887" s="16"/>
      <c r="D1887" s="17">
        <f t="shared" si="118"/>
        <v>0</v>
      </c>
      <c r="E1887" s="18">
        <f t="shared" si="116"/>
        <v>0</v>
      </c>
      <c r="F1887" s="275"/>
      <c r="G1887" s="21"/>
      <c r="H1887" s="276">
        <f t="shared" si="119"/>
        <v>0</v>
      </c>
      <c r="I1887" s="21">
        <f>D1887*'Déscriptions des trades'!CK1887</f>
        <v>0</v>
      </c>
      <c r="M1887" s="4"/>
    </row>
    <row r="1888" spans="1:13" s="3" customFormat="1" ht="13.2">
      <c r="A1888" s="12">
        <v>1884</v>
      </c>
      <c r="B1888" s="148">
        <f t="shared" si="117"/>
        <v>0</v>
      </c>
      <c r="C1888" s="16"/>
      <c r="D1888" s="17">
        <f t="shared" si="118"/>
        <v>0</v>
      </c>
      <c r="E1888" s="18">
        <f t="shared" si="116"/>
        <v>0</v>
      </c>
      <c r="F1888" s="275"/>
      <c r="G1888" s="21"/>
      <c r="H1888" s="276">
        <f t="shared" si="119"/>
        <v>0</v>
      </c>
      <c r="I1888" s="21">
        <f>D1888*'Déscriptions des trades'!CK1888</f>
        <v>0</v>
      </c>
      <c r="M1888" s="4"/>
    </row>
    <row r="1889" spans="1:13" s="3" customFormat="1" ht="13.2">
      <c r="A1889" s="12">
        <v>1885</v>
      </c>
      <c r="B1889" s="148">
        <f t="shared" si="117"/>
        <v>0</v>
      </c>
      <c r="C1889" s="16"/>
      <c r="D1889" s="17">
        <f t="shared" si="118"/>
        <v>0</v>
      </c>
      <c r="E1889" s="18">
        <f t="shared" si="116"/>
        <v>0</v>
      </c>
      <c r="F1889" s="275"/>
      <c r="G1889" s="21"/>
      <c r="H1889" s="276">
        <f t="shared" si="119"/>
        <v>0</v>
      </c>
      <c r="I1889" s="21">
        <f>D1889*'Déscriptions des trades'!CK1889</f>
        <v>0</v>
      </c>
      <c r="M1889" s="4"/>
    </row>
    <row r="1890" spans="1:13" s="3" customFormat="1" ht="13.2">
      <c r="A1890" s="12">
        <v>1886</v>
      </c>
      <c r="B1890" s="148">
        <f t="shared" si="117"/>
        <v>0</v>
      </c>
      <c r="C1890" s="16"/>
      <c r="D1890" s="17">
        <f t="shared" si="118"/>
        <v>0</v>
      </c>
      <c r="E1890" s="18">
        <f t="shared" si="116"/>
        <v>0</v>
      </c>
      <c r="F1890" s="275"/>
      <c r="G1890" s="21"/>
      <c r="H1890" s="276">
        <f t="shared" si="119"/>
        <v>0</v>
      </c>
      <c r="I1890" s="21">
        <f>D1890*'Déscriptions des trades'!CK1890</f>
        <v>0</v>
      </c>
      <c r="M1890" s="4"/>
    </row>
    <row r="1891" spans="1:13" s="3" customFormat="1" ht="13.2">
      <c r="A1891" s="12">
        <v>1887</v>
      </c>
      <c r="B1891" s="148">
        <f t="shared" si="117"/>
        <v>0</v>
      </c>
      <c r="C1891" s="16"/>
      <c r="D1891" s="17">
        <f t="shared" si="118"/>
        <v>0</v>
      </c>
      <c r="E1891" s="18">
        <f t="shared" si="116"/>
        <v>0</v>
      </c>
      <c r="F1891" s="275"/>
      <c r="G1891" s="21"/>
      <c r="H1891" s="276">
        <f t="shared" si="119"/>
        <v>0</v>
      </c>
      <c r="I1891" s="21">
        <f>D1891*'Déscriptions des trades'!CK1891</f>
        <v>0</v>
      </c>
      <c r="M1891" s="4"/>
    </row>
    <row r="1892" spans="1:13" s="3" customFormat="1" ht="13.2">
      <c r="A1892" s="12">
        <v>1888</v>
      </c>
      <c r="B1892" s="148">
        <f t="shared" si="117"/>
        <v>0</v>
      </c>
      <c r="C1892" s="16"/>
      <c r="D1892" s="17">
        <f t="shared" si="118"/>
        <v>0</v>
      </c>
      <c r="E1892" s="18">
        <f t="shared" si="116"/>
        <v>0</v>
      </c>
      <c r="F1892" s="275"/>
      <c r="G1892" s="21"/>
      <c r="H1892" s="276">
        <f t="shared" si="119"/>
        <v>0</v>
      </c>
      <c r="I1892" s="21">
        <f>D1892*'Déscriptions des trades'!CK1892</f>
        <v>0</v>
      </c>
      <c r="M1892" s="4"/>
    </row>
    <row r="1893" spans="1:13" s="3" customFormat="1" ht="13.2">
      <c r="A1893" s="12">
        <v>1889</v>
      </c>
      <c r="B1893" s="148">
        <f t="shared" si="117"/>
        <v>0</v>
      </c>
      <c r="C1893" s="16"/>
      <c r="D1893" s="17">
        <f t="shared" si="118"/>
        <v>0</v>
      </c>
      <c r="E1893" s="18">
        <f t="shared" si="116"/>
        <v>0</v>
      </c>
      <c r="F1893" s="275"/>
      <c r="G1893" s="21"/>
      <c r="H1893" s="276">
        <f t="shared" si="119"/>
        <v>0</v>
      </c>
      <c r="I1893" s="21">
        <f>D1893*'Déscriptions des trades'!CK1893</f>
        <v>0</v>
      </c>
      <c r="M1893" s="4"/>
    </row>
    <row r="1894" spans="1:13" s="3" customFormat="1" ht="13.2">
      <c r="A1894" s="12">
        <v>1890</v>
      </c>
      <c r="B1894" s="148">
        <f t="shared" si="117"/>
        <v>0</v>
      </c>
      <c r="C1894" s="16"/>
      <c r="D1894" s="17">
        <f t="shared" si="118"/>
        <v>0</v>
      </c>
      <c r="E1894" s="18">
        <f t="shared" si="116"/>
        <v>0</v>
      </c>
      <c r="F1894" s="275"/>
      <c r="G1894" s="21"/>
      <c r="H1894" s="276">
        <f t="shared" si="119"/>
        <v>0</v>
      </c>
      <c r="I1894" s="21">
        <f>D1894*'Déscriptions des trades'!CK1894</f>
        <v>0</v>
      </c>
      <c r="M1894" s="4"/>
    </row>
    <row r="1895" spans="1:13" s="3" customFormat="1" ht="13.2">
      <c r="A1895" s="12">
        <v>1891</v>
      </c>
      <c r="B1895" s="148">
        <f t="shared" si="117"/>
        <v>0</v>
      </c>
      <c r="C1895" s="16"/>
      <c r="D1895" s="17">
        <f t="shared" si="118"/>
        <v>0</v>
      </c>
      <c r="E1895" s="18">
        <f t="shared" si="116"/>
        <v>0</v>
      </c>
      <c r="F1895" s="275"/>
      <c r="G1895" s="21"/>
      <c r="H1895" s="276">
        <f t="shared" si="119"/>
        <v>0</v>
      </c>
      <c r="I1895" s="21">
        <f>D1895*'Déscriptions des trades'!CK1895</f>
        <v>0</v>
      </c>
      <c r="M1895" s="4"/>
    </row>
    <row r="1896" spans="1:13" s="3" customFormat="1" ht="13.2">
      <c r="A1896" s="12">
        <v>1892</v>
      </c>
      <c r="B1896" s="148">
        <f t="shared" si="117"/>
        <v>0</v>
      </c>
      <c r="C1896" s="16"/>
      <c r="D1896" s="17">
        <f t="shared" si="118"/>
        <v>0</v>
      </c>
      <c r="E1896" s="18">
        <f t="shared" si="116"/>
        <v>0</v>
      </c>
      <c r="F1896" s="275"/>
      <c r="G1896" s="21"/>
      <c r="H1896" s="276">
        <f t="shared" si="119"/>
        <v>0</v>
      </c>
      <c r="I1896" s="21">
        <f>D1896*'Déscriptions des trades'!CK1896</f>
        <v>0</v>
      </c>
      <c r="M1896" s="4"/>
    </row>
    <row r="1897" spans="1:13" s="3" customFormat="1" ht="13.2">
      <c r="A1897" s="12">
        <v>1893</v>
      </c>
      <c r="B1897" s="148">
        <f t="shared" si="117"/>
        <v>0</v>
      </c>
      <c r="C1897" s="16"/>
      <c r="D1897" s="17">
        <f t="shared" si="118"/>
        <v>0</v>
      </c>
      <c r="E1897" s="18">
        <f t="shared" si="116"/>
        <v>0</v>
      </c>
      <c r="F1897" s="275"/>
      <c r="G1897" s="21"/>
      <c r="H1897" s="276">
        <f t="shared" si="119"/>
        <v>0</v>
      </c>
      <c r="I1897" s="21">
        <f>D1897*'Déscriptions des trades'!CK1897</f>
        <v>0</v>
      </c>
      <c r="M1897" s="4"/>
    </row>
    <row r="1898" spans="1:13" s="3" customFormat="1" ht="13.2">
      <c r="A1898" s="12">
        <v>1894</v>
      </c>
      <c r="B1898" s="148">
        <f t="shared" si="117"/>
        <v>0</v>
      </c>
      <c r="C1898" s="16"/>
      <c r="D1898" s="17">
        <f t="shared" si="118"/>
        <v>0</v>
      </c>
      <c r="E1898" s="18">
        <f t="shared" si="116"/>
        <v>0</v>
      </c>
      <c r="F1898" s="275"/>
      <c r="G1898" s="21"/>
      <c r="H1898" s="276">
        <f t="shared" si="119"/>
        <v>0</v>
      </c>
      <c r="I1898" s="21">
        <f>D1898*'Déscriptions des trades'!CK1898</f>
        <v>0</v>
      </c>
      <c r="M1898" s="4"/>
    </row>
    <row r="1899" spans="1:13" s="3" customFormat="1" ht="13.2">
      <c r="A1899" s="12">
        <v>1895</v>
      </c>
      <c r="B1899" s="148">
        <f t="shared" si="117"/>
        <v>0</v>
      </c>
      <c r="C1899" s="16"/>
      <c r="D1899" s="17">
        <f t="shared" si="118"/>
        <v>0</v>
      </c>
      <c r="E1899" s="18">
        <f t="shared" si="116"/>
        <v>0</v>
      </c>
      <c r="F1899" s="275"/>
      <c r="G1899" s="21"/>
      <c r="H1899" s="276">
        <f t="shared" si="119"/>
        <v>0</v>
      </c>
      <c r="I1899" s="21">
        <f>D1899*'Déscriptions des trades'!CK1899</f>
        <v>0</v>
      </c>
      <c r="M1899" s="4"/>
    </row>
    <row r="1900" spans="1:13" s="3" customFormat="1" ht="13.2">
      <c r="A1900" s="12">
        <v>1896</v>
      </c>
      <c r="B1900" s="148">
        <f t="shared" si="117"/>
        <v>0</v>
      </c>
      <c r="C1900" s="16"/>
      <c r="D1900" s="17">
        <f t="shared" si="118"/>
        <v>0</v>
      </c>
      <c r="E1900" s="18">
        <f t="shared" si="116"/>
        <v>0</v>
      </c>
      <c r="F1900" s="275"/>
      <c r="G1900" s="21"/>
      <c r="H1900" s="276">
        <f t="shared" si="119"/>
        <v>0</v>
      </c>
      <c r="I1900" s="21">
        <f>D1900*'Déscriptions des trades'!CK1900</f>
        <v>0</v>
      </c>
      <c r="M1900" s="4"/>
    </row>
    <row r="1901" spans="1:13" s="3" customFormat="1" ht="13.2">
      <c r="A1901" s="12">
        <v>1897</v>
      </c>
      <c r="B1901" s="148">
        <f t="shared" si="117"/>
        <v>0</v>
      </c>
      <c r="C1901" s="16"/>
      <c r="D1901" s="17">
        <f t="shared" si="118"/>
        <v>0</v>
      </c>
      <c r="E1901" s="18">
        <f t="shared" si="116"/>
        <v>0</v>
      </c>
      <c r="F1901" s="275"/>
      <c r="G1901" s="21"/>
      <c r="H1901" s="276">
        <f t="shared" si="119"/>
        <v>0</v>
      </c>
      <c r="I1901" s="21">
        <f>D1901*'Déscriptions des trades'!CK1901</f>
        <v>0</v>
      </c>
      <c r="M1901" s="4"/>
    </row>
    <row r="1902" spans="1:13" s="3" customFormat="1" ht="13.2">
      <c r="A1902" s="12">
        <v>1898</v>
      </c>
      <c r="B1902" s="148">
        <f t="shared" si="117"/>
        <v>0</v>
      </c>
      <c r="C1902" s="16"/>
      <c r="D1902" s="17">
        <f t="shared" si="118"/>
        <v>0</v>
      </c>
      <c r="E1902" s="18">
        <f t="shared" si="116"/>
        <v>0</v>
      </c>
      <c r="F1902" s="275"/>
      <c r="G1902" s="21"/>
      <c r="H1902" s="276">
        <f t="shared" si="119"/>
        <v>0</v>
      </c>
      <c r="I1902" s="21">
        <f>D1902*'Déscriptions des trades'!CK1902</f>
        <v>0</v>
      </c>
      <c r="M1902" s="4"/>
    </row>
    <row r="1903" spans="1:13" s="3" customFormat="1" ht="13.2">
      <c r="A1903" s="12">
        <v>1899</v>
      </c>
      <c r="B1903" s="148">
        <f t="shared" si="117"/>
        <v>0</v>
      </c>
      <c r="C1903" s="16"/>
      <c r="D1903" s="17">
        <f t="shared" si="118"/>
        <v>0</v>
      </c>
      <c r="E1903" s="18">
        <f t="shared" si="116"/>
        <v>0</v>
      </c>
      <c r="F1903" s="275"/>
      <c r="G1903" s="21"/>
      <c r="H1903" s="276">
        <f t="shared" si="119"/>
        <v>0</v>
      </c>
      <c r="I1903" s="21">
        <f>D1903*'Déscriptions des trades'!CK1903</f>
        <v>0</v>
      </c>
      <c r="M1903" s="4"/>
    </row>
    <row r="1904" spans="1:13" s="3" customFormat="1" ht="13.2">
      <c r="A1904" s="12">
        <v>1900</v>
      </c>
      <c r="B1904" s="148">
        <f t="shared" si="117"/>
        <v>0</v>
      </c>
      <c r="C1904" s="16"/>
      <c r="D1904" s="17">
        <f t="shared" si="118"/>
        <v>0</v>
      </c>
      <c r="E1904" s="18">
        <f t="shared" si="116"/>
        <v>0</v>
      </c>
      <c r="F1904" s="275"/>
      <c r="G1904" s="21"/>
      <c r="H1904" s="276">
        <f t="shared" si="119"/>
        <v>0</v>
      </c>
      <c r="I1904" s="21">
        <f>D1904*'Déscriptions des trades'!CK1904</f>
        <v>0</v>
      </c>
      <c r="M1904" s="4"/>
    </row>
    <row r="1905" spans="1:13" s="3" customFormat="1" ht="13.2">
      <c r="A1905" s="12">
        <v>1901</v>
      </c>
      <c r="B1905" s="148">
        <f t="shared" si="117"/>
        <v>0</v>
      </c>
      <c r="C1905" s="16"/>
      <c r="D1905" s="17">
        <f t="shared" si="118"/>
        <v>0</v>
      </c>
      <c r="E1905" s="18">
        <f t="shared" si="116"/>
        <v>0</v>
      </c>
      <c r="F1905" s="275"/>
      <c r="G1905" s="21"/>
      <c r="H1905" s="276">
        <f t="shared" si="119"/>
        <v>0</v>
      </c>
      <c r="I1905" s="21">
        <f>D1905*'Déscriptions des trades'!CK1905</f>
        <v>0</v>
      </c>
      <c r="M1905" s="4"/>
    </row>
    <row r="1906" spans="1:13" s="3" customFormat="1" ht="13.2">
      <c r="A1906" s="12">
        <v>1902</v>
      </c>
      <c r="B1906" s="148">
        <f t="shared" si="117"/>
        <v>0</v>
      </c>
      <c r="C1906" s="16"/>
      <c r="D1906" s="17">
        <f t="shared" si="118"/>
        <v>0</v>
      </c>
      <c r="E1906" s="18">
        <f t="shared" si="116"/>
        <v>0</v>
      </c>
      <c r="F1906" s="275"/>
      <c r="G1906" s="21"/>
      <c r="H1906" s="276">
        <f t="shared" si="119"/>
        <v>0</v>
      </c>
      <c r="I1906" s="21">
        <f>D1906*'Déscriptions des trades'!CK1906</f>
        <v>0</v>
      </c>
      <c r="M1906" s="4"/>
    </row>
    <row r="1907" spans="1:13" s="3" customFormat="1" ht="13.2">
      <c r="A1907" s="12">
        <v>1903</v>
      </c>
      <c r="B1907" s="148">
        <f t="shared" si="117"/>
        <v>0</v>
      </c>
      <c r="C1907" s="16"/>
      <c r="D1907" s="17">
        <f t="shared" si="118"/>
        <v>0</v>
      </c>
      <c r="E1907" s="18">
        <f t="shared" si="116"/>
        <v>0</v>
      </c>
      <c r="F1907" s="275"/>
      <c r="G1907" s="21"/>
      <c r="H1907" s="276">
        <f t="shared" si="119"/>
        <v>0</v>
      </c>
      <c r="I1907" s="21">
        <f>D1907*'Déscriptions des trades'!CK1907</f>
        <v>0</v>
      </c>
      <c r="M1907" s="4"/>
    </row>
    <row r="1908" spans="1:13" s="3" customFormat="1" ht="13.2">
      <c r="A1908" s="12">
        <v>1904</v>
      </c>
      <c r="B1908" s="148">
        <f t="shared" si="117"/>
        <v>0</v>
      </c>
      <c r="C1908" s="16"/>
      <c r="D1908" s="17">
        <f t="shared" si="118"/>
        <v>0</v>
      </c>
      <c r="E1908" s="18">
        <f t="shared" si="116"/>
        <v>0</v>
      </c>
      <c r="F1908" s="275"/>
      <c r="G1908" s="21"/>
      <c r="H1908" s="276">
        <f t="shared" si="119"/>
        <v>0</v>
      </c>
      <c r="I1908" s="21">
        <f>D1908*'Déscriptions des trades'!CK1908</f>
        <v>0</v>
      </c>
      <c r="M1908" s="4"/>
    </row>
    <row r="1909" spans="1:13" s="3" customFormat="1" ht="13.2">
      <c r="A1909" s="12">
        <v>1905</v>
      </c>
      <c r="B1909" s="148">
        <f t="shared" si="117"/>
        <v>0</v>
      </c>
      <c r="C1909" s="16"/>
      <c r="D1909" s="17">
        <f t="shared" si="118"/>
        <v>0</v>
      </c>
      <c r="E1909" s="18">
        <f t="shared" si="116"/>
        <v>0</v>
      </c>
      <c r="F1909" s="275"/>
      <c r="G1909" s="21"/>
      <c r="H1909" s="276">
        <f t="shared" si="119"/>
        <v>0</v>
      </c>
      <c r="I1909" s="21">
        <f>D1909*'Déscriptions des trades'!CK1909</f>
        <v>0</v>
      </c>
      <c r="M1909" s="4"/>
    </row>
    <row r="1910" spans="1:13" s="3" customFormat="1" ht="13.2">
      <c r="A1910" s="12">
        <v>1906</v>
      </c>
      <c r="B1910" s="148">
        <f t="shared" si="117"/>
        <v>0</v>
      </c>
      <c r="C1910" s="16"/>
      <c r="D1910" s="17">
        <f t="shared" si="118"/>
        <v>0</v>
      </c>
      <c r="E1910" s="18">
        <f t="shared" si="116"/>
        <v>0</v>
      </c>
      <c r="F1910" s="275"/>
      <c r="G1910" s="21"/>
      <c r="H1910" s="276">
        <f t="shared" si="119"/>
        <v>0</v>
      </c>
      <c r="I1910" s="21">
        <f>D1910*'Déscriptions des trades'!CK1910</f>
        <v>0</v>
      </c>
      <c r="M1910" s="4"/>
    </row>
    <row r="1911" spans="1:13" s="3" customFormat="1" ht="13.2">
      <c r="A1911" s="12">
        <v>1907</v>
      </c>
      <c r="B1911" s="148">
        <f t="shared" si="117"/>
        <v>0</v>
      </c>
      <c r="C1911" s="16"/>
      <c r="D1911" s="17">
        <f t="shared" si="118"/>
        <v>0</v>
      </c>
      <c r="E1911" s="18">
        <f t="shared" si="116"/>
        <v>0</v>
      </c>
      <c r="F1911" s="275"/>
      <c r="G1911" s="21"/>
      <c r="H1911" s="276">
        <f t="shared" si="119"/>
        <v>0</v>
      </c>
      <c r="I1911" s="21">
        <f>D1911*'Déscriptions des trades'!CK1911</f>
        <v>0</v>
      </c>
      <c r="M1911" s="4"/>
    </row>
    <row r="1912" spans="1:13" s="3" customFormat="1" ht="13.2">
      <c r="A1912" s="12">
        <v>1908</v>
      </c>
      <c r="B1912" s="148">
        <f t="shared" si="117"/>
        <v>0</v>
      </c>
      <c r="C1912" s="16"/>
      <c r="D1912" s="17">
        <f t="shared" si="118"/>
        <v>0</v>
      </c>
      <c r="E1912" s="18">
        <f t="shared" si="116"/>
        <v>0</v>
      </c>
      <c r="F1912" s="275"/>
      <c r="G1912" s="21"/>
      <c r="H1912" s="276">
        <f t="shared" si="119"/>
        <v>0</v>
      </c>
      <c r="I1912" s="21">
        <f>D1912*'Déscriptions des trades'!CK1912</f>
        <v>0</v>
      </c>
      <c r="M1912" s="4"/>
    </row>
    <row r="1913" spans="1:13" s="3" customFormat="1" ht="13.2">
      <c r="A1913" s="12">
        <v>1909</v>
      </c>
      <c r="B1913" s="148">
        <f t="shared" si="117"/>
        <v>0</v>
      </c>
      <c r="C1913" s="16"/>
      <c r="D1913" s="17">
        <f t="shared" si="118"/>
        <v>0</v>
      </c>
      <c r="E1913" s="18">
        <f t="shared" si="116"/>
        <v>0</v>
      </c>
      <c r="F1913" s="275"/>
      <c r="G1913" s="21"/>
      <c r="H1913" s="276">
        <f t="shared" si="119"/>
        <v>0</v>
      </c>
      <c r="I1913" s="21">
        <f>D1913*'Déscriptions des trades'!CK1913</f>
        <v>0</v>
      </c>
      <c r="M1913" s="4"/>
    </row>
    <row r="1914" spans="1:13" s="3" customFormat="1" ht="13.2">
      <c r="A1914" s="12">
        <v>1910</v>
      </c>
      <c r="B1914" s="148">
        <f t="shared" si="117"/>
        <v>0</v>
      </c>
      <c r="C1914" s="16"/>
      <c r="D1914" s="17">
        <f t="shared" si="118"/>
        <v>0</v>
      </c>
      <c r="E1914" s="18">
        <f t="shared" si="116"/>
        <v>0</v>
      </c>
      <c r="F1914" s="275"/>
      <c r="G1914" s="21"/>
      <c r="H1914" s="276">
        <f t="shared" si="119"/>
        <v>0</v>
      </c>
      <c r="I1914" s="21">
        <f>D1914*'Déscriptions des trades'!CK1914</f>
        <v>0</v>
      </c>
      <c r="M1914" s="4"/>
    </row>
    <row r="1915" spans="1:13" s="3" customFormat="1" ht="13.2">
      <c r="A1915" s="12">
        <v>1911</v>
      </c>
      <c r="B1915" s="148">
        <f t="shared" si="117"/>
        <v>0</v>
      </c>
      <c r="C1915" s="16"/>
      <c r="D1915" s="17">
        <f t="shared" si="118"/>
        <v>0</v>
      </c>
      <c r="E1915" s="18">
        <f t="shared" si="116"/>
        <v>0</v>
      </c>
      <c r="F1915" s="275"/>
      <c r="G1915" s="21"/>
      <c r="H1915" s="276">
        <f t="shared" si="119"/>
        <v>0</v>
      </c>
      <c r="I1915" s="21">
        <f>D1915*'Déscriptions des trades'!CK1915</f>
        <v>0</v>
      </c>
      <c r="M1915" s="4"/>
    </row>
    <row r="1916" spans="1:13" s="3" customFormat="1" ht="13.2">
      <c r="A1916" s="12">
        <v>1912</v>
      </c>
      <c r="B1916" s="148">
        <f t="shared" si="117"/>
        <v>0</v>
      </c>
      <c r="C1916" s="16"/>
      <c r="D1916" s="17">
        <f t="shared" si="118"/>
        <v>0</v>
      </c>
      <c r="E1916" s="18">
        <f t="shared" si="116"/>
        <v>0</v>
      </c>
      <c r="F1916" s="275"/>
      <c r="G1916" s="21"/>
      <c r="H1916" s="276">
        <f t="shared" si="119"/>
        <v>0</v>
      </c>
      <c r="I1916" s="21">
        <f>D1916*'Déscriptions des trades'!CK1916</f>
        <v>0</v>
      </c>
      <c r="M1916" s="4"/>
    </row>
    <row r="1917" spans="1:13" s="3" customFormat="1" ht="13.2">
      <c r="A1917" s="12">
        <v>1913</v>
      </c>
      <c r="B1917" s="148">
        <f t="shared" si="117"/>
        <v>0</v>
      </c>
      <c r="C1917" s="16"/>
      <c r="D1917" s="17">
        <f t="shared" si="118"/>
        <v>0</v>
      </c>
      <c r="E1917" s="18">
        <f t="shared" si="116"/>
        <v>0</v>
      </c>
      <c r="F1917" s="275"/>
      <c r="G1917" s="21"/>
      <c r="H1917" s="276">
        <f t="shared" si="119"/>
        <v>0</v>
      </c>
      <c r="I1917" s="21">
        <f>D1917*'Déscriptions des trades'!CK1917</f>
        <v>0</v>
      </c>
      <c r="M1917" s="4"/>
    </row>
    <row r="1918" spans="1:13" s="3" customFormat="1" ht="13.2">
      <c r="A1918" s="12">
        <v>1914</v>
      </c>
      <c r="B1918" s="148">
        <f t="shared" si="117"/>
        <v>0</v>
      </c>
      <c r="C1918" s="16"/>
      <c r="D1918" s="17">
        <f t="shared" si="118"/>
        <v>0</v>
      </c>
      <c r="E1918" s="18">
        <f t="shared" si="116"/>
        <v>0</v>
      </c>
      <c r="F1918" s="275"/>
      <c r="G1918" s="21"/>
      <c r="H1918" s="276">
        <f t="shared" si="119"/>
        <v>0</v>
      </c>
      <c r="I1918" s="21">
        <f>D1918*'Déscriptions des trades'!CK1918</f>
        <v>0</v>
      </c>
      <c r="M1918" s="4"/>
    </row>
    <row r="1919" spans="1:13" s="3" customFormat="1" ht="13.2">
      <c r="A1919" s="12">
        <v>1915</v>
      </c>
      <c r="B1919" s="148">
        <f t="shared" si="117"/>
        <v>0</v>
      </c>
      <c r="C1919" s="16"/>
      <c r="D1919" s="17">
        <f t="shared" si="118"/>
        <v>0</v>
      </c>
      <c r="E1919" s="18">
        <f t="shared" si="116"/>
        <v>0</v>
      </c>
      <c r="F1919" s="275"/>
      <c r="G1919" s="21"/>
      <c r="H1919" s="276">
        <f t="shared" si="119"/>
        <v>0</v>
      </c>
      <c r="I1919" s="21">
        <f>D1919*'Déscriptions des trades'!CK1919</f>
        <v>0</v>
      </c>
      <c r="M1919" s="4"/>
    </row>
    <row r="1920" spans="1:13" s="3" customFormat="1" ht="13.2">
      <c r="A1920" s="12">
        <v>1916</v>
      </c>
      <c r="B1920" s="148">
        <f t="shared" si="117"/>
        <v>0</v>
      </c>
      <c r="C1920" s="16"/>
      <c r="D1920" s="17">
        <f t="shared" si="118"/>
        <v>0</v>
      </c>
      <c r="E1920" s="18">
        <f t="shared" si="116"/>
        <v>0</v>
      </c>
      <c r="F1920" s="275"/>
      <c r="G1920" s="21"/>
      <c r="H1920" s="276">
        <f t="shared" si="119"/>
        <v>0</v>
      </c>
      <c r="I1920" s="21">
        <f>D1920*'Déscriptions des trades'!CK1920</f>
        <v>0</v>
      </c>
      <c r="M1920" s="4"/>
    </row>
    <row r="1921" spans="1:13" s="3" customFormat="1" ht="13.2">
      <c r="A1921" s="12">
        <v>1917</v>
      </c>
      <c r="B1921" s="148">
        <f t="shared" si="117"/>
        <v>0</v>
      </c>
      <c r="C1921" s="16"/>
      <c r="D1921" s="17">
        <f t="shared" si="118"/>
        <v>0</v>
      </c>
      <c r="E1921" s="18">
        <f t="shared" si="116"/>
        <v>0</v>
      </c>
      <c r="F1921" s="275"/>
      <c r="G1921" s="21"/>
      <c r="H1921" s="276">
        <f t="shared" si="119"/>
        <v>0</v>
      </c>
      <c r="I1921" s="21">
        <f>D1921*'Déscriptions des trades'!CK1921</f>
        <v>0</v>
      </c>
      <c r="M1921" s="4"/>
    </row>
    <row r="1922" spans="1:13" s="3" customFormat="1" ht="13.2">
      <c r="A1922" s="12">
        <v>1918</v>
      </c>
      <c r="B1922" s="148">
        <f t="shared" si="117"/>
        <v>0</v>
      </c>
      <c r="C1922" s="16"/>
      <c r="D1922" s="17">
        <f t="shared" si="118"/>
        <v>0</v>
      </c>
      <c r="E1922" s="18">
        <f t="shared" si="116"/>
        <v>0</v>
      </c>
      <c r="F1922" s="275"/>
      <c r="G1922" s="21"/>
      <c r="H1922" s="276">
        <f t="shared" si="119"/>
        <v>0</v>
      </c>
      <c r="I1922" s="21">
        <f>D1922*'Déscriptions des trades'!CK1922</f>
        <v>0</v>
      </c>
      <c r="M1922" s="4"/>
    </row>
    <row r="1923" spans="1:13" s="3" customFormat="1" ht="13.2">
      <c r="A1923" s="12">
        <v>1919</v>
      </c>
      <c r="B1923" s="148">
        <f t="shared" si="117"/>
        <v>0</v>
      </c>
      <c r="C1923" s="16"/>
      <c r="D1923" s="17">
        <f t="shared" si="118"/>
        <v>0</v>
      </c>
      <c r="E1923" s="18">
        <f t="shared" si="116"/>
        <v>0</v>
      </c>
      <c r="F1923" s="275"/>
      <c r="G1923" s="21"/>
      <c r="H1923" s="276">
        <f t="shared" si="119"/>
        <v>0</v>
      </c>
      <c r="I1923" s="21">
        <f>D1923*'Déscriptions des trades'!CK1923</f>
        <v>0</v>
      </c>
      <c r="M1923" s="4"/>
    </row>
    <row r="1924" spans="1:13" s="3" customFormat="1" ht="13.2">
      <c r="A1924" s="12">
        <v>1920</v>
      </c>
      <c r="B1924" s="148">
        <f t="shared" si="117"/>
        <v>0</v>
      </c>
      <c r="C1924" s="16"/>
      <c r="D1924" s="17">
        <f t="shared" si="118"/>
        <v>0</v>
      </c>
      <c r="E1924" s="18">
        <f t="shared" si="116"/>
        <v>0</v>
      </c>
      <c r="F1924" s="275"/>
      <c r="G1924" s="21"/>
      <c r="H1924" s="276">
        <f t="shared" si="119"/>
        <v>0</v>
      </c>
      <c r="I1924" s="21">
        <f>D1924*'Déscriptions des trades'!CK1924</f>
        <v>0</v>
      </c>
      <c r="M1924" s="4"/>
    </row>
    <row r="1925" spans="1:13" s="3" customFormat="1" ht="13.2">
      <c r="A1925" s="12">
        <v>1921</v>
      </c>
      <c r="B1925" s="148">
        <f t="shared" si="117"/>
        <v>0</v>
      </c>
      <c r="C1925" s="16"/>
      <c r="D1925" s="17">
        <f t="shared" si="118"/>
        <v>0</v>
      </c>
      <c r="E1925" s="18">
        <f t="shared" ref="E1925:E1988" si="120">B1925*D1925</f>
        <v>0</v>
      </c>
      <c r="F1925" s="275"/>
      <c r="G1925" s="21"/>
      <c r="H1925" s="276">
        <f t="shared" si="119"/>
        <v>0</v>
      </c>
      <c r="I1925" s="21">
        <f>D1925*'Déscriptions des trades'!CK1925</f>
        <v>0</v>
      </c>
      <c r="M1925" s="4"/>
    </row>
    <row r="1926" spans="1:13" s="3" customFormat="1" ht="13.2">
      <c r="A1926" s="12">
        <v>1922</v>
      </c>
      <c r="B1926" s="148">
        <f t="shared" ref="B1926:B1989" si="121">E1925+B1925</f>
        <v>0</v>
      </c>
      <c r="C1926" s="16"/>
      <c r="D1926" s="17">
        <f t="shared" ref="D1926:D1989" si="122">D1925</f>
        <v>0</v>
      </c>
      <c r="E1926" s="18">
        <f t="shared" si="120"/>
        <v>0</v>
      </c>
      <c r="F1926" s="275"/>
      <c r="G1926" s="21"/>
      <c r="H1926" s="276">
        <f t="shared" ref="H1926:H1989" si="123">H1925</f>
        <v>0</v>
      </c>
      <c r="I1926" s="21">
        <f>D1926*'Déscriptions des trades'!CK1926</f>
        <v>0</v>
      </c>
      <c r="M1926" s="4"/>
    </row>
    <row r="1927" spans="1:13" s="3" customFormat="1" ht="13.2">
      <c r="A1927" s="12">
        <v>1923</v>
      </c>
      <c r="B1927" s="148">
        <f t="shared" si="121"/>
        <v>0</v>
      </c>
      <c r="C1927" s="16"/>
      <c r="D1927" s="17">
        <f t="shared" si="122"/>
        <v>0</v>
      </c>
      <c r="E1927" s="18">
        <f t="shared" si="120"/>
        <v>0</v>
      </c>
      <c r="F1927" s="275"/>
      <c r="G1927" s="21"/>
      <c r="H1927" s="276">
        <f t="shared" si="123"/>
        <v>0</v>
      </c>
      <c r="I1927" s="21">
        <f>D1927*'Déscriptions des trades'!CK1927</f>
        <v>0</v>
      </c>
      <c r="M1927" s="4"/>
    </row>
    <row r="1928" spans="1:13" s="3" customFormat="1" ht="13.2">
      <c r="A1928" s="12">
        <v>1924</v>
      </c>
      <c r="B1928" s="148">
        <f t="shared" si="121"/>
        <v>0</v>
      </c>
      <c r="C1928" s="16"/>
      <c r="D1928" s="17">
        <f t="shared" si="122"/>
        <v>0</v>
      </c>
      <c r="E1928" s="18">
        <f t="shared" si="120"/>
        <v>0</v>
      </c>
      <c r="F1928" s="275"/>
      <c r="G1928" s="21"/>
      <c r="H1928" s="276">
        <f t="shared" si="123"/>
        <v>0</v>
      </c>
      <c r="I1928" s="21">
        <f>D1928*'Déscriptions des trades'!CK1928</f>
        <v>0</v>
      </c>
      <c r="M1928" s="4"/>
    </row>
    <row r="1929" spans="1:13" s="3" customFormat="1" ht="13.2">
      <c r="A1929" s="12">
        <v>1925</v>
      </c>
      <c r="B1929" s="148">
        <f t="shared" si="121"/>
        <v>0</v>
      </c>
      <c r="C1929" s="16"/>
      <c r="D1929" s="17">
        <f t="shared" si="122"/>
        <v>0</v>
      </c>
      <c r="E1929" s="18">
        <f t="shared" si="120"/>
        <v>0</v>
      </c>
      <c r="F1929" s="275"/>
      <c r="G1929" s="21"/>
      <c r="H1929" s="276">
        <f t="shared" si="123"/>
        <v>0</v>
      </c>
      <c r="I1929" s="21">
        <f>D1929*'Déscriptions des trades'!CK1929</f>
        <v>0</v>
      </c>
      <c r="M1929" s="4"/>
    </row>
    <row r="1930" spans="1:13" s="3" customFormat="1" ht="13.2">
      <c r="A1930" s="12">
        <v>1926</v>
      </c>
      <c r="B1930" s="148">
        <f t="shared" si="121"/>
        <v>0</v>
      </c>
      <c r="C1930" s="16"/>
      <c r="D1930" s="17">
        <f t="shared" si="122"/>
        <v>0</v>
      </c>
      <c r="E1930" s="18">
        <f t="shared" si="120"/>
        <v>0</v>
      </c>
      <c r="F1930" s="275"/>
      <c r="G1930" s="21"/>
      <c r="H1930" s="276">
        <f t="shared" si="123"/>
        <v>0</v>
      </c>
      <c r="I1930" s="21">
        <f>D1930*'Déscriptions des trades'!CK1930</f>
        <v>0</v>
      </c>
      <c r="M1930" s="4"/>
    </row>
    <row r="1931" spans="1:13" s="3" customFormat="1" ht="13.2">
      <c r="A1931" s="12">
        <v>1927</v>
      </c>
      <c r="B1931" s="148">
        <f t="shared" si="121"/>
        <v>0</v>
      </c>
      <c r="C1931" s="16"/>
      <c r="D1931" s="17">
        <f t="shared" si="122"/>
        <v>0</v>
      </c>
      <c r="E1931" s="18">
        <f t="shared" si="120"/>
        <v>0</v>
      </c>
      <c r="F1931" s="275"/>
      <c r="G1931" s="21"/>
      <c r="H1931" s="276">
        <f t="shared" si="123"/>
        <v>0</v>
      </c>
      <c r="I1931" s="21">
        <f>D1931*'Déscriptions des trades'!CK1931</f>
        <v>0</v>
      </c>
      <c r="M1931" s="4"/>
    </row>
    <row r="1932" spans="1:13" s="3" customFormat="1" ht="13.2">
      <c r="A1932" s="12">
        <v>1928</v>
      </c>
      <c r="B1932" s="148">
        <f t="shared" si="121"/>
        <v>0</v>
      </c>
      <c r="C1932" s="16"/>
      <c r="D1932" s="17">
        <f t="shared" si="122"/>
        <v>0</v>
      </c>
      <c r="E1932" s="18">
        <f t="shared" si="120"/>
        <v>0</v>
      </c>
      <c r="F1932" s="275"/>
      <c r="G1932" s="21"/>
      <c r="H1932" s="276">
        <f t="shared" si="123"/>
        <v>0</v>
      </c>
      <c r="I1932" s="21">
        <f>D1932*'Déscriptions des trades'!CK1932</f>
        <v>0</v>
      </c>
      <c r="M1932" s="4"/>
    </row>
    <row r="1933" spans="1:13" s="3" customFormat="1" ht="13.2">
      <c r="A1933" s="12">
        <v>1929</v>
      </c>
      <c r="B1933" s="148">
        <f t="shared" si="121"/>
        <v>0</v>
      </c>
      <c r="C1933" s="16"/>
      <c r="D1933" s="17">
        <f t="shared" si="122"/>
        <v>0</v>
      </c>
      <c r="E1933" s="18">
        <f t="shared" si="120"/>
        <v>0</v>
      </c>
      <c r="F1933" s="275"/>
      <c r="G1933" s="21"/>
      <c r="H1933" s="276">
        <f t="shared" si="123"/>
        <v>0</v>
      </c>
      <c r="I1933" s="21">
        <f>D1933*'Déscriptions des trades'!CK1933</f>
        <v>0</v>
      </c>
      <c r="M1933" s="4"/>
    </row>
    <row r="1934" spans="1:13" s="3" customFormat="1" ht="13.2">
      <c r="A1934" s="12">
        <v>1930</v>
      </c>
      <c r="B1934" s="148">
        <f t="shared" si="121"/>
        <v>0</v>
      </c>
      <c r="C1934" s="16"/>
      <c r="D1934" s="17">
        <f t="shared" si="122"/>
        <v>0</v>
      </c>
      <c r="E1934" s="18">
        <f t="shared" si="120"/>
        <v>0</v>
      </c>
      <c r="F1934" s="275"/>
      <c r="G1934" s="21"/>
      <c r="H1934" s="276">
        <f t="shared" si="123"/>
        <v>0</v>
      </c>
      <c r="I1934" s="21">
        <f>D1934*'Déscriptions des trades'!CK1934</f>
        <v>0</v>
      </c>
      <c r="M1934" s="4"/>
    </row>
    <row r="1935" spans="1:13" s="3" customFormat="1" ht="13.2">
      <c r="A1935" s="12">
        <v>1931</v>
      </c>
      <c r="B1935" s="148">
        <f t="shared" si="121"/>
        <v>0</v>
      </c>
      <c r="C1935" s="16"/>
      <c r="D1935" s="17">
        <f t="shared" si="122"/>
        <v>0</v>
      </c>
      <c r="E1935" s="18">
        <f t="shared" si="120"/>
        <v>0</v>
      </c>
      <c r="F1935" s="275"/>
      <c r="G1935" s="21"/>
      <c r="H1935" s="276">
        <f t="shared" si="123"/>
        <v>0</v>
      </c>
      <c r="I1935" s="21">
        <f>D1935*'Déscriptions des trades'!CK1935</f>
        <v>0</v>
      </c>
      <c r="M1935" s="4"/>
    </row>
    <row r="1936" spans="1:13" s="3" customFormat="1" ht="13.2">
      <c r="A1936" s="12">
        <v>1932</v>
      </c>
      <c r="B1936" s="148">
        <f t="shared" si="121"/>
        <v>0</v>
      </c>
      <c r="C1936" s="16"/>
      <c r="D1936" s="17">
        <f t="shared" si="122"/>
        <v>0</v>
      </c>
      <c r="E1936" s="18">
        <f t="shared" si="120"/>
        <v>0</v>
      </c>
      <c r="F1936" s="275"/>
      <c r="G1936" s="21"/>
      <c r="H1936" s="276">
        <f t="shared" si="123"/>
        <v>0</v>
      </c>
      <c r="I1936" s="21">
        <f>D1936*'Déscriptions des trades'!CK1936</f>
        <v>0</v>
      </c>
      <c r="M1936" s="4"/>
    </row>
    <row r="1937" spans="1:13" s="3" customFormat="1" ht="13.2">
      <c r="A1937" s="12">
        <v>1933</v>
      </c>
      <c r="B1937" s="148">
        <f t="shared" si="121"/>
        <v>0</v>
      </c>
      <c r="C1937" s="16"/>
      <c r="D1937" s="17">
        <f t="shared" si="122"/>
        <v>0</v>
      </c>
      <c r="E1937" s="18">
        <f t="shared" si="120"/>
        <v>0</v>
      </c>
      <c r="F1937" s="275"/>
      <c r="G1937" s="21"/>
      <c r="H1937" s="276">
        <f t="shared" si="123"/>
        <v>0</v>
      </c>
      <c r="I1937" s="21">
        <f>D1937*'Déscriptions des trades'!CK1937</f>
        <v>0</v>
      </c>
      <c r="M1937" s="4"/>
    </row>
    <row r="1938" spans="1:13" s="3" customFormat="1" ht="13.2">
      <c r="A1938" s="12">
        <v>1934</v>
      </c>
      <c r="B1938" s="148">
        <f t="shared" si="121"/>
        <v>0</v>
      </c>
      <c r="C1938" s="16"/>
      <c r="D1938" s="17">
        <f t="shared" si="122"/>
        <v>0</v>
      </c>
      <c r="E1938" s="18">
        <f t="shared" si="120"/>
        <v>0</v>
      </c>
      <c r="F1938" s="275"/>
      <c r="G1938" s="21"/>
      <c r="H1938" s="276">
        <f t="shared" si="123"/>
        <v>0</v>
      </c>
      <c r="I1938" s="21">
        <f>D1938*'Déscriptions des trades'!CK1938</f>
        <v>0</v>
      </c>
      <c r="M1938" s="4"/>
    </row>
    <row r="1939" spans="1:13" s="3" customFormat="1" ht="13.2">
      <c r="A1939" s="12">
        <v>1935</v>
      </c>
      <c r="B1939" s="148">
        <f t="shared" si="121"/>
        <v>0</v>
      </c>
      <c r="C1939" s="16"/>
      <c r="D1939" s="17">
        <f t="shared" si="122"/>
        <v>0</v>
      </c>
      <c r="E1939" s="18">
        <f t="shared" si="120"/>
        <v>0</v>
      </c>
      <c r="F1939" s="275"/>
      <c r="G1939" s="21"/>
      <c r="H1939" s="276">
        <f t="shared" si="123"/>
        <v>0</v>
      </c>
      <c r="I1939" s="21">
        <f>D1939*'Déscriptions des trades'!CK1939</f>
        <v>0</v>
      </c>
      <c r="M1939" s="4"/>
    </row>
    <row r="1940" spans="1:13" s="3" customFormat="1" ht="13.2">
      <c r="A1940" s="12">
        <v>1936</v>
      </c>
      <c r="B1940" s="148">
        <f t="shared" si="121"/>
        <v>0</v>
      </c>
      <c r="C1940" s="16"/>
      <c r="D1940" s="17">
        <f t="shared" si="122"/>
        <v>0</v>
      </c>
      <c r="E1940" s="18">
        <f t="shared" si="120"/>
        <v>0</v>
      </c>
      <c r="F1940" s="275"/>
      <c r="G1940" s="21"/>
      <c r="H1940" s="276">
        <f t="shared" si="123"/>
        <v>0</v>
      </c>
      <c r="I1940" s="21">
        <f>D1940*'Déscriptions des trades'!CK1940</f>
        <v>0</v>
      </c>
      <c r="M1940" s="4"/>
    </row>
    <row r="1941" spans="1:13" s="3" customFormat="1" ht="13.2">
      <c r="A1941" s="12">
        <v>1937</v>
      </c>
      <c r="B1941" s="148">
        <f t="shared" si="121"/>
        <v>0</v>
      </c>
      <c r="C1941" s="16"/>
      <c r="D1941" s="17">
        <f t="shared" si="122"/>
        <v>0</v>
      </c>
      <c r="E1941" s="18">
        <f t="shared" si="120"/>
        <v>0</v>
      </c>
      <c r="F1941" s="275"/>
      <c r="G1941" s="21"/>
      <c r="H1941" s="276">
        <f t="shared" si="123"/>
        <v>0</v>
      </c>
      <c r="I1941" s="21">
        <f>D1941*'Déscriptions des trades'!CK1941</f>
        <v>0</v>
      </c>
      <c r="M1941" s="4"/>
    </row>
    <row r="1942" spans="1:13" s="3" customFormat="1" ht="13.2">
      <c r="A1942" s="12">
        <v>1938</v>
      </c>
      <c r="B1942" s="148">
        <f t="shared" si="121"/>
        <v>0</v>
      </c>
      <c r="C1942" s="16"/>
      <c r="D1942" s="17">
        <f t="shared" si="122"/>
        <v>0</v>
      </c>
      <c r="E1942" s="18">
        <f t="shared" si="120"/>
        <v>0</v>
      </c>
      <c r="F1942" s="275"/>
      <c r="G1942" s="21"/>
      <c r="H1942" s="276">
        <f t="shared" si="123"/>
        <v>0</v>
      </c>
      <c r="I1942" s="21">
        <f>D1942*'Déscriptions des trades'!CK1942</f>
        <v>0</v>
      </c>
      <c r="M1942" s="4"/>
    </row>
    <row r="1943" spans="1:13" s="3" customFormat="1" ht="13.2">
      <c r="A1943" s="12">
        <v>1939</v>
      </c>
      <c r="B1943" s="148">
        <f t="shared" si="121"/>
        <v>0</v>
      </c>
      <c r="C1943" s="16"/>
      <c r="D1943" s="17">
        <f t="shared" si="122"/>
        <v>0</v>
      </c>
      <c r="E1943" s="18">
        <f t="shared" si="120"/>
        <v>0</v>
      </c>
      <c r="F1943" s="275"/>
      <c r="G1943" s="21"/>
      <c r="H1943" s="276">
        <f t="shared" si="123"/>
        <v>0</v>
      </c>
      <c r="I1943" s="21">
        <f>D1943*'Déscriptions des trades'!CK1943</f>
        <v>0</v>
      </c>
      <c r="M1943" s="4"/>
    </row>
    <row r="1944" spans="1:13" s="3" customFormat="1" ht="13.2">
      <c r="A1944" s="12">
        <v>1940</v>
      </c>
      <c r="B1944" s="148">
        <f t="shared" si="121"/>
        <v>0</v>
      </c>
      <c r="C1944" s="16"/>
      <c r="D1944" s="17">
        <f t="shared" si="122"/>
        <v>0</v>
      </c>
      <c r="E1944" s="18">
        <f t="shared" si="120"/>
        <v>0</v>
      </c>
      <c r="F1944" s="275"/>
      <c r="G1944" s="21"/>
      <c r="H1944" s="276">
        <f t="shared" si="123"/>
        <v>0</v>
      </c>
      <c r="I1944" s="21">
        <f>D1944*'Déscriptions des trades'!CK1944</f>
        <v>0</v>
      </c>
      <c r="M1944" s="4"/>
    </row>
    <row r="1945" spans="1:13" s="3" customFormat="1" ht="13.2">
      <c r="A1945" s="12">
        <v>1941</v>
      </c>
      <c r="B1945" s="148">
        <f t="shared" si="121"/>
        <v>0</v>
      </c>
      <c r="C1945" s="16"/>
      <c r="D1945" s="17">
        <f t="shared" si="122"/>
        <v>0</v>
      </c>
      <c r="E1945" s="18">
        <f t="shared" si="120"/>
        <v>0</v>
      </c>
      <c r="F1945" s="275"/>
      <c r="G1945" s="21"/>
      <c r="H1945" s="276">
        <f t="shared" si="123"/>
        <v>0</v>
      </c>
      <c r="I1945" s="21">
        <f>D1945*'Déscriptions des trades'!CK1945</f>
        <v>0</v>
      </c>
      <c r="M1945" s="4"/>
    </row>
    <row r="1946" spans="1:13" s="3" customFormat="1" ht="13.2">
      <c r="A1946" s="12">
        <v>1942</v>
      </c>
      <c r="B1946" s="148">
        <f t="shared" si="121"/>
        <v>0</v>
      </c>
      <c r="C1946" s="16"/>
      <c r="D1946" s="17">
        <f t="shared" si="122"/>
        <v>0</v>
      </c>
      <c r="E1946" s="18">
        <f t="shared" si="120"/>
        <v>0</v>
      </c>
      <c r="F1946" s="275"/>
      <c r="G1946" s="21"/>
      <c r="H1946" s="276">
        <f t="shared" si="123"/>
        <v>0</v>
      </c>
      <c r="I1946" s="21">
        <f>D1946*'Déscriptions des trades'!CK1946</f>
        <v>0</v>
      </c>
      <c r="M1946" s="4"/>
    </row>
    <row r="1947" spans="1:13" s="3" customFormat="1" ht="13.2">
      <c r="A1947" s="12">
        <v>1943</v>
      </c>
      <c r="B1947" s="148">
        <f t="shared" si="121"/>
        <v>0</v>
      </c>
      <c r="C1947" s="16"/>
      <c r="D1947" s="17">
        <f t="shared" si="122"/>
        <v>0</v>
      </c>
      <c r="E1947" s="18">
        <f t="shared" si="120"/>
        <v>0</v>
      </c>
      <c r="F1947" s="275"/>
      <c r="G1947" s="21"/>
      <c r="H1947" s="276">
        <f t="shared" si="123"/>
        <v>0</v>
      </c>
      <c r="I1947" s="21">
        <f>D1947*'Déscriptions des trades'!CK1947</f>
        <v>0</v>
      </c>
      <c r="M1947" s="4"/>
    </row>
    <row r="1948" spans="1:13" s="3" customFormat="1" ht="13.2">
      <c r="A1948" s="12">
        <v>1944</v>
      </c>
      <c r="B1948" s="148">
        <f t="shared" si="121"/>
        <v>0</v>
      </c>
      <c r="C1948" s="16"/>
      <c r="D1948" s="17">
        <f t="shared" si="122"/>
        <v>0</v>
      </c>
      <c r="E1948" s="18">
        <f t="shared" si="120"/>
        <v>0</v>
      </c>
      <c r="F1948" s="275"/>
      <c r="G1948" s="21"/>
      <c r="H1948" s="276">
        <f t="shared" si="123"/>
        <v>0</v>
      </c>
      <c r="I1948" s="21">
        <f>D1948*'Déscriptions des trades'!CK1948</f>
        <v>0</v>
      </c>
      <c r="M1948" s="4"/>
    </row>
    <row r="1949" spans="1:13" s="3" customFormat="1" ht="13.2">
      <c r="A1949" s="12">
        <v>1945</v>
      </c>
      <c r="B1949" s="148">
        <f t="shared" si="121"/>
        <v>0</v>
      </c>
      <c r="C1949" s="16"/>
      <c r="D1949" s="17">
        <f t="shared" si="122"/>
        <v>0</v>
      </c>
      <c r="E1949" s="18">
        <f t="shared" si="120"/>
        <v>0</v>
      </c>
      <c r="F1949" s="275"/>
      <c r="G1949" s="21"/>
      <c r="H1949" s="276">
        <f t="shared" si="123"/>
        <v>0</v>
      </c>
      <c r="I1949" s="21">
        <f>D1949*'Déscriptions des trades'!CK1949</f>
        <v>0</v>
      </c>
      <c r="M1949" s="4"/>
    </row>
    <row r="1950" spans="1:13" s="3" customFormat="1" ht="13.2">
      <c r="A1950" s="12">
        <v>1946</v>
      </c>
      <c r="B1950" s="148">
        <f t="shared" si="121"/>
        <v>0</v>
      </c>
      <c r="C1950" s="16"/>
      <c r="D1950" s="17">
        <f t="shared" si="122"/>
        <v>0</v>
      </c>
      <c r="E1950" s="18">
        <f t="shared" si="120"/>
        <v>0</v>
      </c>
      <c r="F1950" s="275"/>
      <c r="G1950" s="21"/>
      <c r="H1950" s="276">
        <f t="shared" si="123"/>
        <v>0</v>
      </c>
      <c r="I1950" s="21">
        <f>D1950*'Déscriptions des trades'!CK1950</f>
        <v>0</v>
      </c>
      <c r="M1950" s="4"/>
    </row>
    <row r="1951" spans="1:13" s="3" customFormat="1" ht="13.2">
      <c r="A1951" s="12">
        <v>1947</v>
      </c>
      <c r="B1951" s="148">
        <f t="shared" si="121"/>
        <v>0</v>
      </c>
      <c r="C1951" s="16"/>
      <c r="D1951" s="17">
        <f t="shared" si="122"/>
        <v>0</v>
      </c>
      <c r="E1951" s="18">
        <f t="shared" si="120"/>
        <v>0</v>
      </c>
      <c r="F1951" s="275"/>
      <c r="G1951" s="21"/>
      <c r="H1951" s="276">
        <f t="shared" si="123"/>
        <v>0</v>
      </c>
      <c r="I1951" s="21">
        <f>D1951*'Déscriptions des trades'!CK1951</f>
        <v>0</v>
      </c>
      <c r="M1951" s="4"/>
    </row>
    <row r="1952" spans="1:13" s="3" customFormat="1" ht="13.2">
      <c r="A1952" s="12">
        <v>1948</v>
      </c>
      <c r="B1952" s="148">
        <f t="shared" si="121"/>
        <v>0</v>
      </c>
      <c r="C1952" s="16"/>
      <c r="D1952" s="17">
        <f t="shared" si="122"/>
        <v>0</v>
      </c>
      <c r="E1952" s="18">
        <f t="shared" si="120"/>
        <v>0</v>
      </c>
      <c r="F1952" s="275"/>
      <c r="G1952" s="21"/>
      <c r="H1952" s="276">
        <f t="shared" si="123"/>
        <v>0</v>
      </c>
      <c r="I1952" s="21">
        <f>D1952*'Déscriptions des trades'!CK1952</f>
        <v>0</v>
      </c>
      <c r="M1952" s="4"/>
    </row>
    <row r="1953" spans="1:13" s="3" customFormat="1" ht="13.2">
      <c r="A1953" s="12">
        <v>1949</v>
      </c>
      <c r="B1953" s="148">
        <f t="shared" si="121"/>
        <v>0</v>
      </c>
      <c r="C1953" s="16"/>
      <c r="D1953" s="17">
        <f t="shared" si="122"/>
        <v>0</v>
      </c>
      <c r="E1953" s="18">
        <f t="shared" si="120"/>
        <v>0</v>
      </c>
      <c r="F1953" s="275"/>
      <c r="G1953" s="21"/>
      <c r="H1953" s="276">
        <f t="shared" si="123"/>
        <v>0</v>
      </c>
      <c r="I1953" s="21">
        <f>D1953*'Déscriptions des trades'!CK1953</f>
        <v>0</v>
      </c>
      <c r="M1953" s="4"/>
    </row>
    <row r="1954" spans="1:13" s="3" customFormat="1" ht="13.2">
      <c r="A1954" s="12">
        <v>1950</v>
      </c>
      <c r="B1954" s="148">
        <f t="shared" si="121"/>
        <v>0</v>
      </c>
      <c r="C1954" s="16"/>
      <c r="D1954" s="17">
        <f t="shared" si="122"/>
        <v>0</v>
      </c>
      <c r="E1954" s="18">
        <f t="shared" si="120"/>
        <v>0</v>
      </c>
      <c r="F1954" s="275"/>
      <c r="G1954" s="21"/>
      <c r="H1954" s="276">
        <f t="shared" si="123"/>
        <v>0</v>
      </c>
      <c r="I1954" s="21">
        <f>D1954*'Déscriptions des trades'!CK1954</f>
        <v>0</v>
      </c>
      <c r="M1954" s="4"/>
    </row>
    <row r="1955" spans="1:13" s="3" customFormat="1" ht="13.2">
      <c r="A1955" s="12">
        <v>1951</v>
      </c>
      <c r="B1955" s="148">
        <f t="shared" si="121"/>
        <v>0</v>
      </c>
      <c r="C1955" s="16"/>
      <c r="D1955" s="17">
        <f t="shared" si="122"/>
        <v>0</v>
      </c>
      <c r="E1955" s="18">
        <f t="shared" si="120"/>
        <v>0</v>
      </c>
      <c r="F1955" s="275"/>
      <c r="G1955" s="21"/>
      <c r="H1955" s="276">
        <f t="shared" si="123"/>
        <v>0</v>
      </c>
      <c r="I1955" s="21">
        <f>D1955*'Déscriptions des trades'!CK1955</f>
        <v>0</v>
      </c>
      <c r="M1955" s="4"/>
    </row>
    <row r="1956" spans="1:13" s="3" customFormat="1" ht="13.2">
      <c r="A1956" s="12">
        <v>1952</v>
      </c>
      <c r="B1956" s="148">
        <f t="shared" si="121"/>
        <v>0</v>
      </c>
      <c r="C1956" s="16"/>
      <c r="D1956" s="17">
        <f t="shared" si="122"/>
        <v>0</v>
      </c>
      <c r="E1956" s="18">
        <f t="shared" si="120"/>
        <v>0</v>
      </c>
      <c r="F1956" s="275"/>
      <c r="G1956" s="21"/>
      <c r="H1956" s="276">
        <f t="shared" si="123"/>
        <v>0</v>
      </c>
      <c r="I1956" s="21">
        <f>D1956*'Déscriptions des trades'!CK1956</f>
        <v>0</v>
      </c>
      <c r="M1956" s="4"/>
    </row>
    <row r="1957" spans="1:13" s="3" customFormat="1" ht="13.2">
      <c r="A1957" s="12">
        <v>1953</v>
      </c>
      <c r="B1957" s="148">
        <f t="shared" si="121"/>
        <v>0</v>
      </c>
      <c r="C1957" s="16"/>
      <c r="D1957" s="17">
        <f t="shared" si="122"/>
        <v>0</v>
      </c>
      <c r="E1957" s="18">
        <f t="shared" si="120"/>
        <v>0</v>
      </c>
      <c r="F1957" s="275"/>
      <c r="G1957" s="21"/>
      <c r="H1957" s="276">
        <f t="shared" si="123"/>
        <v>0</v>
      </c>
      <c r="I1957" s="21">
        <f>D1957*'Déscriptions des trades'!CK1957</f>
        <v>0</v>
      </c>
      <c r="M1957" s="4"/>
    </row>
    <row r="1958" spans="1:13" s="3" customFormat="1" ht="13.2">
      <c r="A1958" s="12">
        <v>1954</v>
      </c>
      <c r="B1958" s="148">
        <f t="shared" si="121"/>
        <v>0</v>
      </c>
      <c r="C1958" s="16"/>
      <c r="D1958" s="17">
        <f t="shared" si="122"/>
        <v>0</v>
      </c>
      <c r="E1958" s="18">
        <f t="shared" si="120"/>
        <v>0</v>
      </c>
      <c r="F1958" s="275"/>
      <c r="G1958" s="21"/>
      <c r="H1958" s="276">
        <f t="shared" si="123"/>
        <v>0</v>
      </c>
      <c r="I1958" s="21">
        <f>D1958*'Déscriptions des trades'!CK1958</f>
        <v>0</v>
      </c>
      <c r="M1958" s="4"/>
    </row>
    <row r="1959" spans="1:13" s="3" customFormat="1" ht="13.2">
      <c r="A1959" s="12">
        <v>1955</v>
      </c>
      <c r="B1959" s="148">
        <f t="shared" si="121"/>
        <v>0</v>
      </c>
      <c r="C1959" s="16"/>
      <c r="D1959" s="17">
        <f t="shared" si="122"/>
        <v>0</v>
      </c>
      <c r="E1959" s="18">
        <f t="shared" si="120"/>
        <v>0</v>
      </c>
      <c r="F1959" s="275"/>
      <c r="G1959" s="21"/>
      <c r="H1959" s="276">
        <f t="shared" si="123"/>
        <v>0</v>
      </c>
      <c r="I1959" s="21">
        <f>D1959*'Déscriptions des trades'!CK1959</f>
        <v>0</v>
      </c>
      <c r="M1959" s="4"/>
    </row>
    <row r="1960" spans="1:13" s="3" customFormat="1" ht="13.2">
      <c r="A1960" s="12">
        <v>1956</v>
      </c>
      <c r="B1960" s="148">
        <f t="shared" si="121"/>
        <v>0</v>
      </c>
      <c r="C1960" s="16"/>
      <c r="D1960" s="17">
        <f t="shared" si="122"/>
        <v>0</v>
      </c>
      <c r="E1960" s="18">
        <f t="shared" si="120"/>
        <v>0</v>
      </c>
      <c r="F1960" s="275"/>
      <c r="G1960" s="21"/>
      <c r="H1960" s="276">
        <f t="shared" si="123"/>
        <v>0</v>
      </c>
      <c r="I1960" s="21">
        <f>D1960*'Déscriptions des trades'!CK1960</f>
        <v>0</v>
      </c>
      <c r="M1960" s="4"/>
    </row>
    <row r="1961" spans="1:13" s="3" customFormat="1" ht="13.2">
      <c r="A1961" s="12">
        <v>1957</v>
      </c>
      <c r="B1961" s="148">
        <f t="shared" si="121"/>
        <v>0</v>
      </c>
      <c r="C1961" s="16"/>
      <c r="D1961" s="17">
        <f t="shared" si="122"/>
        <v>0</v>
      </c>
      <c r="E1961" s="18">
        <f t="shared" si="120"/>
        <v>0</v>
      </c>
      <c r="F1961" s="275"/>
      <c r="G1961" s="21"/>
      <c r="H1961" s="276">
        <f t="shared" si="123"/>
        <v>0</v>
      </c>
      <c r="I1961" s="21">
        <f>D1961*'Déscriptions des trades'!CK1961</f>
        <v>0</v>
      </c>
      <c r="M1961" s="4"/>
    </row>
    <row r="1962" spans="1:13" s="3" customFormat="1" ht="13.2">
      <c r="A1962" s="12">
        <v>1958</v>
      </c>
      <c r="B1962" s="148">
        <f t="shared" si="121"/>
        <v>0</v>
      </c>
      <c r="C1962" s="16"/>
      <c r="D1962" s="17">
        <f t="shared" si="122"/>
        <v>0</v>
      </c>
      <c r="E1962" s="18">
        <f t="shared" si="120"/>
        <v>0</v>
      </c>
      <c r="F1962" s="275"/>
      <c r="G1962" s="21"/>
      <c r="H1962" s="276">
        <f t="shared" si="123"/>
        <v>0</v>
      </c>
      <c r="I1962" s="21">
        <f>D1962*'Déscriptions des trades'!CK1962</f>
        <v>0</v>
      </c>
      <c r="M1962" s="4"/>
    </row>
    <row r="1963" spans="1:13" s="3" customFormat="1" ht="13.2">
      <c r="A1963" s="12">
        <v>1959</v>
      </c>
      <c r="B1963" s="148">
        <f t="shared" si="121"/>
        <v>0</v>
      </c>
      <c r="C1963" s="16"/>
      <c r="D1963" s="17">
        <f t="shared" si="122"/>
        <v>0</v>
      </c>
      <c r="E1963" s="18">
        <f t="shared" si="120"/>
        <v>0</v>
      </c>
      <c r="F1963" s="275"/>
      <c r="G1963" s="21"/>
      <c r="H1963" s="276">
        <f t="shared" si="123"/>
        <v>0</v>
      </c>
      <c r="I1963" s="21">
        <f>D1963*'Déscriptions des trades'!CK1963</f>
        <v>0</v>
      </c>
      <c r="M1963" s="4"/>
    </row>
    <row r="1964" spans="1:13" s="3" customFormat="1" ht="13.2">
      <c r="A1964" s="12">
        <v>1960</v>
      </c>
      <c r="B1964" s="148">
        <f t="shared" si="121"/>
        <v>0</v>
      </c>
      <c r="C1964" s="16"/>
      <c r="D1964" s="17">
        <f t="shared" si="122"/>
        <v>0</v>
      </c>
      <c r="E1964" s="18">
        <f t="shared" si="120"/>
        <v>0</v>
      </c>
      <c r="F1964" s="275"/>
      <c r="G1964" s="21"/>
      <c r="H1964" s="276">
        <f t="shared" si="123"/>
        <v>0</v>
      </c>
      <c r="I1964" s="21">
        <f>D1964*'Déscriptions des trades'!CK1964</f>
        <v>0</v>
      </c>
      <c r="M1964" s="4"/>
    </row>
    <row r="1965" spans="1:13" s="3" customFormat="1" ht="13.2">
      <c r="A1965" s="12">
        <v>1961</v>
      </c>
      <c r="B1965" s="148">
        <f t="shared" si="121"/>
        <v>0</v>
      </c>
      <c r="C1965" s="16"/>
      <c r="D1965" s="17">
        <f t="shared" si="122"/>
        <v>0</v>
      </c>
      <c r="E1965" s="18">
        <f t="shared" si="120"/>
        <v>0</v>
      </c>
      <c r="F1965" s="275"/>
      <c r="G1965" s="21"/>
      <c r="H1965" s="276">
        <f t="shared" si="123"/>
        <v>0</v>
      </c>
      <c r="I1965" s="21">
        <f>D1965*'Déscriptions des trades'!CK1965</f>
        <v>0</v>
      </c>
      <c r="M1965" s="4"/>
    </row>
    <row r="1966" spans="1:13" s="3" customFormat="1" ht="13.2">
      <c r="A1966" s="12">
        <v>1962</v>
      </c>
      <c r="B1966" s="148">
        <f t="shared" si="121"/>
        <v>0</v>
      </c>
      <c r="C1966" s="16"/>
      <c r="D1966" s="17">
        <f t="shared" si="122"/>
        <v>0</v>
      </c>
      <c r="E1966" s="18">
        <f t="shared" si="120"/>
        <v>0</v>
      </c>
      <c r="F1966" s="275"/>
      <c r="G1966" s="21"/>
      <c r="H1966" s="276">
        <f t="shared" si="123"/>
        <v>0</v>
      </c>
      <c r="I1966" s="21">
        <f>D1966*'Déscriptions des trades'!CK1966</f>
        <v>0</v>
      </c>
      <c r="M1966" s="4"/>
    </row>
    <row r="1967" spans="1:13" s="3" customFormat="1" ht="13.2">
      <c r="A1967" s="12">
        <v>1963</v>
      </c>
      <c r="B1967" s="148">
        <f t="shared" si="121"/>
        <v>0</v>
      </c>
      <c r="C1967" s="16"/>
      <c r="D1967" s="17">
        <f t="shared" si="122"/>
        <v>0</v>
      </c>
      <c r="E1967" s="18">
        <f t="shared" si="120"/>
        <v>0</v>
      </c>
      <c r="F1967" s="275"/>
      <c r="G1967" s="21"/>
      <c r="H1967" s="276">
        <f t="shared" si="123"/>
        <v>0</v>
      </c>
      <c r="I1967" s="21">
        <f>D1967*'Déscriptions des trades'!CK1967</f>
        <v>0</v>
      </c>
      <c r="M1967" s="4"/>
    </row>
    <row r="1968" spans="1:13" s="3" customFormat="1" ht="13.2">
      <c r="A1968" s="12">
        <v>1964</v>
      </c>
      <c r="B1968" s="148">
        <f t="shared" si="121"/>
        <v>0</v>
      </c>
      <c r="C1968" s="16"/>
      <c r="D1968" s="17">
        <f t="shared" si="122"/>
        <v>0</v>
      </c>
      <c r="E1968" s="18">
        <f t="shared" si="120"/>
        <v>0</v>
      </c>
      <c r="F1968" s="275"/>
      <c r="G1968" s="21"/>
      <c r="H1968" s="276">
        <f t="shared" si="123"/>
        <v>0</v>
      </c>
      <c r="I1968" s="21">
        <f>D1968*'Déscriptions des trades'!CK1968</f>
        <v>0</v>
      </c>
      <c r="M1968" s="4"/>
    </row>
    <row r="1969" spans="1:13" s="3" customFormat="1" ht="13.2">
      <c r="A1969" s="12">
        <v>1965</v>
      </c>
      <c r="B1969" s="148">
        <f t="shared" si="121"/>
        <v>0</v>
      </c>
      <c r="C1969" s="16"/>
      <c r="D1969" s="17">
        <f t="shared" si="122"/>
        <v>0</v>
      </c>
      <c r="E1969" s="18">
        <f t="shared" si="120"/>
        <v>0</v>
      </c>
      <c r="F1969" s="275"/>
      <c r="G1969" s="21"/>
      <c r="H1969" s="276">
        <f t="shared" si="123"/>
        <v>0</v>
      </c>
      <c r="I1969" s="21">
        <f>D1969*'Déscriptions des trades'!CK1969</f>
        <v>0</v>
      </c>
      <c r="M1969" s="4"/>
    </row>
    <row r="1970" spans="1:13" s="3" customFormat="1" ht="13.2">
      <c r="A1970" s="12">
        <v>1966</v>
      </c>
      <c r="B1970" s="148">
        <f t="shared" si="121"/>
        <v>0</v>
      </c>
      <c r="C1970" s="16"/>
      <c r="D1970" s="17">
        <f t="shared" si="122"/>
        <v>0</v>
      </c>
      <c r="E1970" s="18">
        <f t="shared" si="120"/>
        <v>0</v>
      </c>
      <c r="F1970" s="275"/>
      <c r="G1970" s="21"/>
      <c r="H1970" s="276">
        <f t="shared" si="123"/>
        <v>0</v>
      </c>
      <c r="I1970" s="21">
        <f>D1970*'Déscriptions des trades'!CK1970</f>
        <v>0</v>
      </c>
      <c r="M1970" s="4"/>
    </row>
    <row r="1971" spans="1:13" s="3" customFormat="1" ht="13.2">
      <c r="A1971" s="12">
        <v>1967</v>
      </c>
      <c r="B1971" s="148">
        <f t="shared" si="121"/>
        <v>0</v>
      </c>
      <c r="C1971" s="16"/>
      <c r="D1971" s="17">
        <f t="shared" si="122"/>
        <v>0</v>
      </c>
      <c r="E1971" s="18">
        <f t="shared" si="120"/>
        <v>0</v>
      </c>
      <c r="F1971" s="275"/>
      <c r="G1971" s="21"/>
      <c r="H1971" s="276">
        <f t="shared" si="123"/>
        <v>0</v>
      </c>
      <c r="I1971" s="21">
        <f>D1971*'Déscriptions des trades'!CK1971</f>
        <v>0</v>
      </c>
      <c r="M1971" s="4"/>
    </row>
    <row r="1972" spans="1:13" s="3" customFormat="1" ht="13.2">
      <c r="A1972" s="12">
        <v>1968</v>
      </c>
      <c r="B1972" s="148">
        <f t="shared" si="121"/>
        <v>0</v>
      </c>
      <c r="C1972" s="16"/>
      <c r="D1972" s="17">
        <f t="shared" si="122"/>
        <v>0</v>
      </c>
      <c r="E1972" s="18">
        <f t="shared" si="120"/>
        <v>0</v>
      </c>
      <c r="F1972" s="275"/>
      <c r="G1972" s="21"/>
      <c r="H1972" s="276">
        <f t="shared" si="123"/>
        <v>0</v>
      </c>
      <c r="I1972" s="21">
        <f>D1972*'Déscriptions des trades'!CK1972</f>
        <v>0</v>
      </c>
      <c r="M1972" s="4"/>
    </row>
    <row r="1973" spans="1:13" s="3" customFormat="1" ht="13.2">
      <c r="A1973" s="12">
        <v>1969</v>
      </c>
      <c r="B1973" s="148">
        <f t="shared" si="121"/>
        <v>0</v>
      </c>
      <c r="C1973" s="16"/>
      <c r="D1973" s="17">
        <f t="shared" si="122"/>
        <v>0</v>
      </c>
      <c r="E1973" s="18">
        <f t="shared" si="120"/>
        <v>0</v>
      </c>
      <c r="F1973" s="275"/>
      <c r="G1973" s="21"/>
      <c r="H1973" s="276">
        <f t="shared" si="123"/>
        <v>0</v>
      </c>
      <c r="I1973" s="21">
        <f>D1973*'Déscriptions des trades'!CK1973</f>
        <v>0</v>
      </c>
      <c r="M1973" s="4"/>
    </row>
    <row r="1974" spans="1:13" s="3" customFormat="1" ht="13.2">
      <c r="A1974" s="12">
        <v>1970</v>
      </c>
      <c r="B1974" s="148">
        <f t="shared" si="121"/>
        <v>0</v>
      </c>
      <c r="C1974" s="16"/>
      <c r="D1974" s="17">
        <f t="shared" si="122"/>
        <v>0</v>
      </c>
      <c r="E1974" s="18">
        <f t="shared" si="120"/>
        <v>0</v>
      </c>
      <c r="F1974" s="275"/>
      <c r="G1974" s="21"/>
      <c r="H1974" s="276">
        <f t="shared" si="123"/>
        <v>0</v>
      </c>
      <c r="I1974" s="21">
        <f>D1974*'Déscriptions des trades'!CK1974</f>
        <v>0</v>
      </c>
      <c r="M1974" s="4"/>
    </row>
    <row r="1975" spans="1:13" s="3" customFormat="1" ht="13.2">
      <c r="A1975" s="12">
        <v>1971</v>
      </c>
      <c r="B1975" s="148">
        <f t="shared" si="121"/>
        <v>0</v>
      </c>
      <c r="C1975" s="16"/>
      <c r="D1975" s="17">
        <f t="shared" si="122"/>
        <v>0</v>
      </c>
      <c r="E1975" s="18">
        <f t="shared" si="120"/>
        <v>0</v>
      </c>
      <c r="F1975" s="275"/>
      <c r="G1975" s="21"/>
      <c r="H1975" s="276">
        <f t="shared" si="123"/>
        <v>0</v>
      </c>
      <c r="I1975" s="21">
        <f>D1975*'Déscriptions des trades'!CK1975</f>
        <v>0</v>
      </c>
      <c r="M1975" s="4"/>
    </row>
    <row r="1976" spans="1:13" s="3" customFormat="1" ht="13.2">
      <c r="A1976" s="12">
        <v>1972</v>
      </c>
      <c r="B1976" s="148">
        <f t="shared" si="121"/>
        <v>0</v>
      </c>
      <c r="C1976" s="16"/>
      <c r="D1976" s="17">
        <f t="shared" si="122"/>
        <v>0</v>
      </c>
      <c r="E1976" s="18">
        <f t="shared" si="120"/>
        <v>0</v>
      </c>
      <c r="F1976" s="275"/>
      <c r="G1976" s="21"/>
      <c r="H1976" s="276">
        <f t="shared" si="123"/>
        <v>0</v>
      </c>
      <c r="I1976" s="21">
        <f>D1976*'Déscriptions des trades'!CK1976</f>
        <v>0</v>
      </c>
      <c r="M1976" s="4"/>
    </row>
    <row r="1977" spans="1:13" s="3" customFormat="1" ht="13.2">
      <c r="A1977" s="12">
        <v>1973</v>
      </c>
      <c r="B1977" s="148">
        <f t="shared" si="121"/>
        <v>0</v>
      </c>
      <c r="C1977" s="16"/>
      <c r="D1977" s="17">
        <f t="shared" si="122"/>
        <v>0</v>
      </c>
      <c r="E1977" s="18">
        <f t="shared" si="120"/>
        <v>0</v>
      </c>
      <c r="F1977" s="275"/>
      <c r="G1977" s="21"/>
      <c r="H1977" s="276">
        <f t="shared" si="123"/>
        <v>0</v>
      </c>
      <c r="I1977" s="21">
        <f>D1977*'Déscriptions des trades'!CK1977</f>
        <v>0</v>
      </c>
      <c r="M1977" s="4"/>
    </row>
    <row r="1978" spans="1:13" s="3" customFormat="1" ht="13.2">
      <c r="A1978" s="12">
        <v>1974</v>
      </c>
      <c r="B1978" s="148">
        <f t="shared" si="121"/>
        <v>0</v>
      </c>
      <c r="C1978" s="16"/>
      <c r="D1978" s="17">
        <f t="shared" si="122"/>
        <v>0</v>
      </c>
      <c r="E1978" s="18">
        <f t="shared" si="120"/>
        <v>0</v>
      </c>
      <c r="F1978" s="275"/>
      <c r="G1978" s="21"/>
      <c r="H1978" s="276">
        <f t="shared" si="123"/>
        <v>0</v>
      </c>
      <c r="I1978" s="21">
        <f>D1978*'Déscriptions des trades'!CK1978</f>
        <v>0</v>
      </c>
      <c r="M1978" s="4"/>
    </row>
    <row r="1979" spans="1:13" s="3" customFormat="1" ht="13.2">
      <c r="A1979" s="12">
        <v>1975</v>
      </c>
      <c r="B1979" s="148">
        <f t="shared" si="121"/>
        <v>0</v>
      </c>
      <c r="C1979" s="16"/>
      <c r="D1979" s="17">
        <f t="shared" si="122"/>
        <v>0</v>
      </c>
      <c r="E1979" s="18">
        <f t="shared" si="120"/>
        <v>0</v>
      </c>
      <c r="F1979" s="275"/>
      <c r="G1979" s="21"/>
      <c r="H1979" s="276">
        <f t="shared" si="123"/>
        <v>0</v>
      </c>
      <c r="I1979" s="21">
        <f>D1979*'Déscriptions des trades'!CK1979</f>
        <v>0</v>
      </c>
      <c r="M1979" s="4"/>
    </row>
    <row r="1980" spans="1:13" s="3" customFormat="1" ht="13.2">
      <c r="A1980" s="12">
        <v>1976</v>
      </c>
      <c r="B1980" s="148">
        <f t="shared" si="121"/>
        <v>0</v>
      </c>
      <c r="C1980" s="16"/>
      <c r="D1980" s="17">
        <f t="shared" si="122"/>
        <v>0</v>
      </c>
      <c r="E1980" s="18">
        <f t="shared" si="120"/>
        <v>0</v>
      </c>
      <c r="F1980" s="275"/>
      <c r="G1980" s="21"/>
      <c r="H1980" s="276">
        <f t="shared" si="123"/>
        <v>0</v>
      </c>
      <c r="I1980" s="21">
        <f>D1980*'Déscriptions des trades'!CK1980</f>
        <v>0</v>
      </c>
      <c r="M1980" s="4"/>
    </row>
    <row r="1981" spans="1:13" s="3" customFormat="1" ht="13.2">
      <c r="A1981" s="12">
        <v>1977</v>
      </c>
      <c r="B1981" s="148">
        <f t="shared" si="121"/>
        <v>0</v>
      </c>
      <c r="C1981" s="16"/>
      <c r="D1981" s="17">
        <f t="shared" si="122"/>
        <v>0</v>
      </c>
      <c r="E1981" s="18">
        <f t="shared" si="120"/>
        <v>0</v>
      </c>
      <c r="F1981" s="275"/>
      <c r="G1981" s="21"/>
      <c r="H1981" s="276">
        <f t="shared" si="123"/>
        <v>0</v>
      </c>
      <c r="I1981" s="21">
        <f>D1981*'Déscriptions des trades'!CK1981</f>
        <v>0</v>
      </c>
      <c r="M1981" s="4"/>
    </row>
    <row r="1982" spans="1:13" s="3" customFormat="1" ht="13.2">
      <c r="A1982" s="12">
        <v>1978</v>
      </c>
      <c r="B1982" s="148">
        <f t="shared" si="121"/>
        <v>0</v>
      </c>
      <c r="C1982" s="16"/>
      <c r="D1982" s="17">
        <f t="shared" si="122"/>
        <v>0</v>
      </c>
      <c r="E1982" s="18">
        <f t="shared" si="120"/>
        <v>0</v>
      </c>
      <c r="F1982" s="275"/>
      <c r="G1982" s="21"/>
      <c r="H1982" s="276">
        <f t="shared" si="123"/>
        <v>0</v>
      </c>
      <c r="I1982" s="21">
        <f>D1982*'Déscriptions des trades'!CK1982</f>
        <v>0</v>
      </c>
      <c r="M1982" s="4"/>
    </row>
    <row r="1983" spans="1:13" s="3" customFormat="1" ht="13.2">
      <c r="A1983" s="12">
        <v>1979</v>
      </c>
      <c r="B1983" s="148">
        <f t="shared" si="121"/>
        <v>0</v>
      </c>
      <c r="C1983" s="16"/>
      <c r="D1983" s="17">
        <f t="shared" si="122"/>
        <v>0</v>
      </c>
      <c r="E1983" s="18">
        <f t="shared" si="120"/>
        <v>0</v>
      </c>
      <c r="F1983" s="275"/>
      <c r="G1983" s="21"/>
      <c r="H1983" s="276">
        <f t="shared" si="123"/>
        <v>0</v>
      </c>
      <c r="I1983" s="21">
        <f>D1983*'Déscriptions des trades'!CK1983</f>
        <v>0</v>
      </c>
      <c r="M1983" s="4"/>
    </row>
    <row r="1984" spans="1:13" s="3" customFormat="1" ht="13.2">
      <c r="A1984" s="12">
        <v>1980</v>
      </c>
      <c r="B1984" s="148">
        <f t="shared" si="121"/>
        <v>0</v>
      </c>
      <c r="C1984" s="16"/>
      <c r="D1984" s="17">
        <f t="shared" si="122"/>
        <v>0</v>
      </c>
      <c r="E1984" s="18">
        <f t="shared" si="120"/>
        <v>0</v>
      </c>
      <c r="F1984" s="275"/>
      <c r="G1984" s="21"/>
      <c r="H1984" s="276">
        <f t="shared" si="123"/>
        <v>0</v>
      </c>
      <c r="I1984" s="21">
        <f>D1984*'Déscriptions des trades'!CK1984</f>
        <v>0</v>
      </c>
      <c r="M1984" s="4"/>
    </row>
    <row r="1985" spans="1:13" s="3" customFormat="1" ht="13.2">
      <c r="A1985" s="12">
        <v>1981</v>
      </c>
      <c r="B1985" s="148">
        <f t="shared" si="121"/>
        <v>0</v>
      </c>
      <c r="C1985" s="16"/>
      <c r="D1985" s="17">
        <f t="shared" si="122"/>
        <v>0</v>
      </c>
      <c r="E1985" s="18">
        <f t="shared" si="120"/>
        <v>0</v>
      </c>
      <c r="F1985" s="275"/>
      <c r="G1985" s="21"/>
      <c r="H1985" s="276">
        <f t="shared" si="123"/>
        <v>0</v>
      </c>
      <c r="I1985" s="21">
        <f>D1985*'Déscriptions des trades'!CK1985</f>
        <v>0</v>
      </c>
      <c r="M1985" s="4"/>
    </row>
    <row r="1986" spans="1:13" s="3" customFormat="1" ht="13.2">
      <c r="A1986" s="12">
        <v>1982</v>
      </c>
      <c r="B1986" s="148">
        <f t="shared" si="121"/>
        <v>0</v>
      </c>
      <c r="C1986" s="16"/>
      <c r="D1986" s="17">
        <f t="shared" si="122"/>
        <v>0</v>
      </c>
      <c r="E1986" s="18">
        <f t="shared" si="120"/>
        <v>0</v>
      </c>
      <c r="F1986" s="275"/>
      <c r="G1986" s="21"/>
      <c r="H1986" s="276">
        <f t="shared" si="123"/>
        <v>0</v>
      </c>
      <c r="I1986" s="21">
        <f>D1986*'Déscriptions des trades'!CK1986</f>
        <v>0</v>
      </c>
      <c r="M1986" s="4"/>
    </row>
    <row r="1987" spans="1:13" s="3" customFormat="1" ht="13.2">
      <c r="A1987" s="12">
        <v>1983</v>
      </c>
      <c r="B1987" s="148">
        <f t="shared" si="121"/>
        <v>0</v>
      </c>
      <c r="C1987" s="16"/>
      <c r="D1987" s="17">
        <f t="shared" si="122"/>
        <v>0</v>
      </c>
      <c r="E1987" s="18">
        <f t="shared" si="120"/>
        <v>0</v>
      </c>
      <c r="F1987" s="275"/>
      <c r="G1987" s="21"/>
      <c r="H1987" s="276">
        <f t="shared" si="123"/>
        <v>0</v>
      </c>
      <c r="I1987" s="21">
        <f>D1987*'Déscriptions des trades'!CK1987</f>
        <v>0</v>
      </c>
      <c r="M1987" s="4"/>
    </row>
    <row r="1988" spans="1:13" s="3" customFormat="1" ht="13.2">
      <c r="A1988" s="12">
        <v>1984</v>
      </c>
      <c r="B1988" s="148">
        <f t="shared" si="121"/>
        <v>0</v>
      </c>
      <c r="C1988" s="16"/>
      <c r="D1988" s="17">
        <f t="shared" si="122"/>
        <v>0</v>
      </c>
      <c r="E1988" s="18">
        <f t="shared" si="120"/>
        <v>0</v>
      </c>
      <c r="F1988" s="275"/>
      <c r="G1988" s="21"/>
      <c r="H1988" s="276">
        <f t="shared" si="123"/>
        <v>0</v>
      </c>
      <c r="I1988" s="21">
        <f>D1988*'Déscriptions des trades'!CK1988</f>
        <v>0</v>
      </c>
      <c r="M1988" s="4"/>
    </row>
    <row r="1989" spans="1:13" s="3" customFormat="1" ht="13.2">
      <c r="A1989" s="12">
        <v>1985</v>
      </c>
      <c r="B1989" s="148">
        <f t="shared" si="121"/>
        <v>0</v>
      </c>
      <c r="C1989" s="16"/>
      <c r="D1989" s="17">
        <f t="shared" si="122"/>
        <v>0</v>
      </c>
      <c r="E1989" s="18">
        <f t="shared" ref="E1989:E2052" si="124">B1989*D1989</f>
        <v>0</v>
      </c>
      <c r="F1989" s="275"/>
      <c r="G1989" s="21"/>
      <c r="H1989" s="276">
        <f t="shared" si="123"/>
        <v>0</v>
      </c>
      <c r="I1989" s="21">
        <f>D1989*'Déscriptions des trades'!CK1989</f>
        <v>0</v>
      </c>
      <c r="M1989" s="4"/>
    </row>
    <row r="1990" spans="1:13" s="3" customFormat="1" ht="13.2">
      <c r="A1990" s="12">
        <v>1986</v>
      </c>
      <c r="B1990" s="148">
        <f t="shared" ref="B1990:B2053" si="125">E1989+B1989</f>
        <v>0</v>
      </c>
      <c r="C1990" s="16"/>
      <c r="D1990" s="17">
        <f t="shared" ref="D1990:D2053" si="126">D1989</f>
        <v>0</v>
      </c>
      <c r="E1990" s="18">
        <f t="shared" si="124"/>
        <v>0</v>
      </c>
      <c r="F1990" s="275"/>
      <c r="G1990" s="21"/>
      <c r="H1990" s="276">
        <f t="shared" ref="H1990:H2053" si="127">H1989</f>
        <v>0</v>
      </c>
      <c r="I1990" s="21">
        <f>D1990*'Déscriptions des trades'!CK1990</f>
        <v>0</v>
      </c>
      <c r="M1990" s="4"/>
    </row>
    <row r="1991" spans="1:13" s="3" customFormat="1" ht="13.2">
      <c r="A1991" s="12">
        <v>1987</v>
      </c>
      <c r="B1991" s="148">
        <f t="shared" si="125"/>
        <v>0</v>
      </c>
      <c r="C1991" s="16"/>
      <c r="D1991" s="17">
        <f t="shared" si="126"/>
        <v>0</v>
      </c>
      <c r="E1991" s="18">
        <f t="shared" si="124"/>
        <v>0</v>
      </c>
      <c r="F1991" s="275"/>
      <c r="G1991" s="21"/>
      <c r="H1991" s="276">
        <f t="shared" si="127"/>
        <v>0</v>
      </c>
      <c r="I1991" s="21">
        <f>D1991*'Déscriptions des trades'!CK1991</f>
        <v>0</v>
      </c>
      <c r="M1991" s="4"/>
    </row>
    <row r="1992" spans="1:13" s="3" customFormat="1" ht="13.2">
      <c r="A1992" s="12">
        <v>1988</v>
      </c>
      <c r="B1992" s="148">
        <f t="shared" si="125"/>
        <v>0</v>
      </c>
      <c r="C1992" s="16"/>
      <c r="D1992" s="17">
        <f t="shared" si="126"/>
        <v>0</v>
      </c>
      <c r="E1992" s="18">
        <f t="shared" si="124"/>
        <v>0</v>
      </c>
      <c r="F1992" s="275"/>
      <c r="G1992" s="21"/>
      <c r="H1992" s="276">
        <f t="shared" si="127"/>
        <v>0</v>
      </c>
      <c r="I1992" s="21">
        <f>D1992*'Déscriptions des trades'!CK1992</f>
        <v>0</v>
      </c>
      <c r="M1992" s="4"/>
    </row>
    <row r="1993" spans="1:13" s="3" customFormat="1" ht="13.2">
      <c r="A1993" s="12">
        <v>1989</v>
      </c>
      <c r="B1993" s="148">
        <f t="shared" si="125"/>
        <v>0</v>
      </c>
      <c r="C1993" s="16"/>
      <c r="D1993" s="17">
        <f t="shared" si="126"/>
        <v>0</v>
      </c>
      <c r="E1993" s="18">
        <f t="shared" si="124"/>
        <v>0</v>
      </c>
      <c r="F1993" s="275"/>
      <c r="G1993" s="21"/>
      <c r="H1993" s="276">
        <f t="shared" si="127"/>
        <v>0</v>
      </c>
      <c r="I1993" s="21">
        <f>D1993*'Déscriptions des trades'!CK1993</f>
        <v>0</v>
      </c>
      <c r="M1993" s="4"/>
    </row>
    <row r="1994" spans="1:13" s="3" customFormat="1" ht="13.2">
      <c r="A1994" s="12">
        <v>1990</v>
      </c>
      <c r="B1994" s="148">
        <f t="shared" si="125"/>
        <v>0</v>
      </c>
      <c r="C1994" s="16"/>
      <c r="D1994" s="17">
        <f t="shared" si="126"/>
        <v>0</v>
      </c>
      <c r="E1994" s="18">
        <f t="shared" si="124"/>
        <v>0</v>
      </c>
      <c r="F1994" s="275"/>
      <c r="G1994" s="21"/>
      <c r="H1994" s="276">
        <f t="shared" si="127"/>
        <v>0</v>
      </c>
      <c r="I1994" s="21">
        <f>D1994*'Déscriptions des trades'!CK1994</f>
        <v>0</v>
      </c>
      <c r="M1994" s="4"/>
    </row>
    <row r="1995" spans="1:13" s="3" customFormat="1" ht="13.2">
      <c r="A1995" s="12">
        <v>1991</v>
      </c>
      <c r="B1995" s="148">
        <f t="shared" si="125"/>
        <v>0</v>
      </c>
      <c r="C1995" s="16"/>
      <c r="D1995" s="17">
        <f t="shared" si="126"/>
        <v>0</v>
      </c>
      <c r="E1995" s="18">
        <f t="shared" si="124"/>
        <v>0</v>
      </c>
      <c r="F1995" s="275"/>
      <c r="G1995" s="21"/>
      <c r="H1995" s="276">
        <f t="shared" si="127"/>
        <v>0</v>
      </c>
      <c r="I1995" s="21">
        <f>D1995*'Déscriptions des trades'!CK1995</f>
        <v>0</v>
      </c>
      <c r="M1995" s="4"/>
    </row>
    <row r="1996" spans="1:13" s="3" customFormat="1" ht="13.2">
      <c r="A1996" s="12">
        <v>1992</v>
      </c>
      <c r="B1996" s="148">
        <f t="shared" si="125"/>
        <v>0</v>
      </c>
      <c r="C1996" s="16"/>
      <c r="D1996" s="17">
        <f t="shared" si="126"/>
        <v>0</v>
      </c>
      <c r="E1996" s="18">
        <f t="shared" si="124"/>
        <v>0</v>
      </c>
      <c r="F1996" s="275"/>
      <c r="G1996" s="21"/>
      <c r="H1996" s="276">
        <f t="shared" si="127"/>
        <v>0</v>
      </c>
      <c r="I1996" s="21">
        <f>D1996*'Déscriptions des trades'!CK1996</f>
        <v>0</v>
      </c>
      <c r="M1996" s="4"/>
    </row>
    <row r="1997" spans="1:13" s="3" customFormat="1" ht="13.2">
      <c r="A1997" s="12">
        <v>1993</v>
      </c>
      <c r="B1997" s="148">
        <f t="shared" si="125"/>
        <v>0</v>
      </c>
      <c r="C1997" s="16"/>
      <c r="D1997" s="17">
        <f t="shared" si="126"/>
        <v>0</v>
      </c>
      <c r="E1997" s="18">
        <f t="shared" si="124"/>
        <v>0</v>
      </c>
      <c r="F1997" s="275"/>
      <c r="G1997" s="21"/>
      <c r="H1997" s="276">
        <f t="shared" si="127"/>
        <v>0</v>
      </c>
      <c r="I1997" s="21">
        <f>D1997*'Déscriptions des trades'!CK1997</f>
        <v>0</v>
      </c>
      <c r="M1997" s="4"/>
    </row>
    <row r="1998" spans="1:13" s="3" customFormat="1" ht="13.2">
      <c r="A1998" s="12">
        <v>1994</v>
      </c>
      <c r="B1998" s="148">
        <f t="shared" si="125"/>
        <v>0</v>
      </c>
      <c r="C1998" s="16"/>
      <c r="D1998" s="17">
        <f t="shared" si="126"/>
        <v>0</v>
      </c>
      <c r="E1998" s="18">
        <f t="shared" si="124"/>
        <v>0</v>
      </c>
      <c r="F1998" s="275"/>
      <c r="G1998" s="21"/>
      <c r="H1998" s="276">
        <f t="shared" si="127"/>
        <v>0</v>
      </c>
      <c r="I1998" s="21">
        <f>D1998*'Déscriptions des trades'!CK1998</f>
        <v>0</v>
      </c>
      <c r="M1998" s="4"/>
    </row>
    <row r="1999" spans="1:13" s="3" customFormat="1" ht="13.2">
      <c r="A1999" s="12">
        <v>1995</v>
      </c>
      <c r="B1999" s="148">
        <f t="shared" si="125"/>
        <v>0</v>
      </c>
      <c r="C1999" s="16"/>
      <c r="D1999" s="17">
        <f t="shared" si="126"/>
        <v>0</v>
      </c>
      <c r="E1999" s="18">
        <f t="shared" si="124"/>
        <v>0</v>
      </c>
      <c r="F1999" s="275"/>
      <c r="G1999" s="21"/>
      <c r="H1999" s="276">
        <f t="shared" si="127"/>
        <v>0</v>
      </c>
      <c r="I1999" s="21">
        <f>D1999*'Déscriptions des trades'!CK1999</f>
        <v>0</v>
      </c>
      <c r="M1999" s="4"/>
    </row>
    <row r="2000" spans="1:13" s="3" customFormat="1" ht="13.2">
      <c r="A2000" s="12">
        <v>1996</v>
      </c>
      <c r="B2000" s="148">
        <f t="shared" si="125"/>
        <v>0</v>
      </c>
      <c r="C2000" s="16"/>
      <c r="D2000" s="17">
        <f t="shared" si="126"/>
        <v>0</v>
      </c>
      <c r="E2000" s="18">
        <f t="shared" si="124"/>
        <v>0</v>
      </c>
      <c r="F2000" s="275"/>
      <c r="G2000" s="21"/>
      <c r="H2000" s="276">
        <f t="shared" si="127"/>
        <v>0</v>
      </c>
      <c r="I2000" s="21">
        <f>D2000*'Déscriptions des trades'!CK2000</f>
        <v>0</v>
      </c>
      <c r="M2000" s="4"/>
    </row>
    <row r="2001" spans="1:13" s="3" customFormat="1" ht="13.2">
      <c r="A2001" s="12">
        <v>1997</v>
      </c>
      <c r="B2001" s="148">
        <f t="shared" si="125"/>
        <v>0</v>
      </c>
      <c r="C2001" s="16"/>
      <c r="D2001" s="17">
        <f t="shared" si="126"/>
        <v>0</v>
      </c>
      <c r="E2001" s="18">
        <f t="shared" si="124"/>
        <v>0</v>
      </c>
      <c r="F2001" s="275"/>
      <c r="G2001" s="21"/>
      <c r="H2001" s="276">
        <f t="shared" si="127"/>
        <v>0</v>
      </c>
      <c r="I2001" s="21">
        <f>D2001*'Déscriptions des trades'!CK2001</f>
        <v>0</v>
      </c>
      <c r="M2001" s="4"/>
    </row>
    <row r="2002" spans="1:13" s="3" customFormat="1" ht="13.2">
      <c r="A2002" s="12">
        <v>1998</v>
      </c>
      <c r="B2002" s="148">
        <f t="shared" si="125"/>
        <v>0</v>
      </c>
      <c r="C2002" s="16"/>
      <c r="D2002" s="17">
        <f t="shared" si="126"/>
        <v>0</v>
      </c>
      <c r="E2002" s="18">
        <f t="shared" si="124"/>
        <v>0</v>
      </c>
      <c r="F2002" s="275"/>
      <c r="G2002" s="21"/>
      <c r="H2002" s="276">
        <f t="shared" si="127"/>
        <v>0</v>
      </c>
      <c r="I2002" s="21">
        <f>D2002*'Déscriptions des trades'!CK2002</f>
        <v>0</v>
      </c>
      <c r="M2002" s="4"/>
    </row>
    <row r="2003" spans="1:13" s="3" customFormat="1" ht="13.2">
      <c r="A2003" s="12">
        <v>1999</v>
      </c>
      <c r="B2003" s="148">
        <f t="shared" si="125"/>
        <v>0</v>
      </c>
      <c r="C2003" s="16"/>
      <c r="D2003" s="17">
        <f t="shared" si="126"/>
        <v>0</v>
      </c>
      <c r="E2003" s="18">
        <f t="shared" si="124"/>
        <v>0</v>
      </c>
      <c r="F2003" s="275"/>
      <c r="G2003" s="21"/>
      <c r="H2003" s="276">
        <f t="shared" si="127"/>
        <v>0</v>
      </c>
      <c r="I2003" s="21">
        <f>D2003*'Déscriptions des trades'!CK2003</f>
        <v>0</v>
      </c>
      <c r="M2003" s="4"/>
    </row>
    <row r="2004" spans="1:13" s="3" customFormat="1" ht="13.2">
      <c r="A2004" s="12">
        <v>2000</v>
      </c>
      <c r="B2004" s="148">
        <f t="shared" si="125"/>
        <v>0</v>
      </c>
      <c r="C2004" s="16"/>
      <c r="D2004" s="17">
        <f t="shared" si="126"/>
        <v>0</v>
      </c>
      <c r="E2004" s="18">
        <f t="shared" si="124"/>
        <v>0</v>
      </c>
      <c r="F2004" s="275"/>
      <c r="G2004" s="21"/>
      <c r="H2004" s="276">
        <f t="shared" si="127"/>
        <v>0</v>
      </c>
      <c r="I2004" s="21">
        <f>D2004*'Déscriptions des trades'!CK2004</f>
        <v>0</v>
      </c>
      <c r="M2004" s="4"/>
    </row>
    <row r="2005" spans="1:13" s="3" customFormat="1" ht="13.2">
      <c r="A2005" s="12">
        <v>2001</v>
      </c>
      <c r="B2005" s="148">
        <f t="shared" si="125"/>
        <v>0</v>
      </c>
      <c r="C2005" s="16"/>
      <c r="D2005" s="17">
        <f t="shared" si="126"/>
        <v>0</v>
      </c>
      <c r="E2005" s="18">
        <f t="shared" si="124"/>
        <v>0</v>
      </c>
      <c r="F2005" s="275"/>
      <c r="G2005" s="21"/>
      <c r="H2005" s="276">
        <f t="shared" si="127"/>
        <v>0</v>
      </c>
      <c r="I2005" s="21">
        <f>D2005*'Déscriptions des trades'!CK2005</f>
        <v>0</v>
      </c>
      <c r="M2005" s="4"/>
    </row>
    <row r="2006" spans="1:13" s="3" customFormat="1" ht="13.2">
      <c r="A2006" s="12">
        <v>2002</v>
      </c>
      <c r="B2006" s="148">
        <f t="shared" si="125"/>
        <v>0</v>
      </c>
      <c r="C2006" s="16"/>
      <c r="D2006" s="17">
        <f t="shared" si="126"/>
        <v>0</v>
      </c>
      <c r="E2006" s="18">
        <f t="shared" si="124"/>
        <v>0</v>
      </c>
      <c r="F2006" s="275"/>
      <c r="G2006" s="21"/>
      <c r="H2006" s="276">
        <f t="shared" si="127"/>
        <v>0</v>
      </c>
      <c r="I2006" s="21">
        <f>D2006*'Déscriptions des trades'!CK2006</f>
        <v>0</v>
      </c>
      <c r="M2006" s="4"/>
    </row>
    <row r="2007" spans="1:13" s="3" customFormat="1" ht="13.2">
      <c r="A2007" s="12">
        <v>2003</v>
      </c>
      <c r="B2007" s="148">
        <f t="shared" si="125"/>
        <v>0</v>
      </c>
      <c r="C2007" s="16"/>
      <c r="D2007" s="17">
        <f t="shared" si="126"/>
        <v>0</v>
      </c>
      <c r="E2007" s="18">
        <f t="shared" si="124"/>
        <v>0</v>
      </c>
      <c r="F2007" s="275"/>
      <c r="G2007" s="21"/>
      <c r="H2007" s="276">
        <f t="shared" si="127"/>
        <v>0</v>
      </c>
      <c r="I2007" s="21">
        <f>D2007*'Déscriptions des trades'!CK2007</f>
        <v>0</v>
      </c>
      <c r="M2007" s="4"/>
    </row>
    <row r="2008" spans="1:13" s="3" customFormat="1" ht="13.2">
      <c r="A2008" s="12">
        <v>2004</v>
      </c>
      <c r="B2008" s="148">
        <f t="shared" si="125"/>
        <v>0</v>
      </c>
      <c r="C2008" s="16"/>
      <c r="D2008" s="17">
        <f t="shared" si="126"/>
        <v>0</v>
      </c>
      <c r="E2008" s="18">
        <f t="shared" si="124"/>
        <v>0</v>
      </c>
      <c r="F2008" s="275"/>
      <c r="G2008" s="21"/>
      <c r="H2008" s="276">
        <f t="shared" si="127"/>
        <v>0</v>
      </c>
      <c r="I2008" s="21">
        <f>D2008*'Déscriptions des trades'!CK2008</f>
        <v>0</v>
      </c>
      <c r="M2008" s="4"/>
    </row>
    <row r="2009" spans="1:13" s="3" customFormat="1" ht="13.2">
      <c r="A2009" s="12">
        <v>2005</v>
      </c>
      <c r="B2009" s="148">
        <f t="shared" si="125"/>
        <v>0</v>
      </c>
      <c r="C2009" s="16"/>
      <c r="D2009" s="17">
        <f t="shared" si="126"/>
        <v>0</v>
      </c>
      <c r="E2009" s="18">
        <f t="shared" si="124"/>
        <v>0</v>
      </c>
      <c r="F2009" s="275"/>
      <c r="G2009" s="21"/>
      <c r="H2009" s="276">
        <f t="shared" si="127"/>
        <v>0</v>
      </c>
      <c r="I2009" s="21">
        <f>D2009*'Déscriptions des trades'!CK2009</f>
        <v>0</v>
      </c>
      <c r="M2009" s="4"/>
    </row>
    <row r="2010" spans="1:13" s="3" customFormat="1" ht="13.2">
      <c r="A2010" s="12">
        <v>2006</v>
      </c>
      <c r="B2010" s="148">
        <f t="shared" si="125"/>
        <v>0</v>
      </c>
      <c r="C2010" s="16"/>
      <c r="D2010" s="17">
        <f t="shared" si="126"/>
        <v>0</v>
      </c>
      <c r="E2010" s="18">
        <f t="shared" si="124"/>
        <v>0</v>
      </c>
      <c r="F2010" s="275"/>
      <c r="G2010" s="21"/>
      <c r="H2010" s="276">
        <f t="shared" si="127"/>
        <v>0</v>
      </c>
      <c r="I2010" s="21">
        <f>D2010*'Déscriptions des trades'!CK2010</f>
        <v>0</v>
      </c>
      <c r="M2010" s="4"/>
    </row>
    <row r="2011" spans="1:13" s="3" customFormat="1" ht="13.2">
      <c r="A2011" s="12">
        <v>2007</v>
      </c>
      <c r="B2011" s="148">
        <f t="shared" si="125"/>
        <v>0</v>
      </c>
      <c r="C2011" s="16"/>
      <c r="D2011" s="17">
        <f t="shared" si="126"/>
        <v>0</v>
      </c>
      <c r="E2011" s="18">
        <f t="shared" si="124"/>
        <v>0</v>
      </c>
      <c r="F2011" s="275"/>
      <c r="G2011" s="21"/>
      <c r="H2011" s="276">
        <f t="shared" si="127"/>
        <v>0</v>
      </c>
      <c r="I2011" s="21">
        <f>D2011*'Déscriptions des trades'!CK2011</f>
        <v>0</v>
      </c>
      <c r="M2011" s="4"/>
    </row>
    <row r="2012" spans="1:13" s="3" customFormat="1" ht="13.2">
      <c r="A2012" s="12">
        <v>2008</v>
      </c>
      <c r="B2012" s="148">
        <f t="shared" si="125"/>
        <v>0</v>
      </c>
      <c r="C2012" s="16"/>
      <c r="D2012" s="17">
        <f t="shared" si="126"/>
        <v>0</v>
      </c>
      <c r="E2012" s="18">
        <f t="shared" si="124"/>
        <v>0</v>
      </c>
      <c r="F2012" s="275"/>
      <c r="G2012" s="21"/>
      <c r="H2012" s="276">
        <f t="shared" si="127"/>
        <v>0</v>
      </c>
      <c r="I2012" s="21">
        <f>D2012*'Déscriptions des trades'!CK2012</f>
        <v>0</v>
      </c>
      <c r="M2012" s="4"/>
    </row>
    <row r="2013" spans="1:13" s="3" customFormat="1" ht="13.2">
      <c r="A2013" s="12">
        <v>2009</v>
      </c>
      <c r="B2013" s="148">
        <f t="shared" si="125"/>
        <v>0</v>
      </c>
      <c r="C2013" s="16"/>
      <c r="D2013" s="17">
        <f t="shared" si="126"/>
        <v>0</v>
      </c>
      <c r="E2013" s="18">
        <f t="shared" si="124"/>
        <v>0</v>
      </c>
      <c r="F2013" s="275"/>
      <c r="G2013" s="21"/>
      <c r="H2013" s="276">
        <f t="shared" si="127"/>
        <v>0</v>
      </c>
      <c r="I2013" s="21">
        <f>D2013*'Déscriptions des trades'!CK2013</f>
        <v>0</v>
      </c>
      <c r="M2013" s="4"/>
    </row>
    <row r="2014" spans="1:13" s="3" customFormat="1" ht="13.2">
      <c r="A2014" s="12">
        <v>2010</v>
      </c>
      <c r="B2014" s="148">
        <f t="shared" si="125"/>
        <v>0</v>
      </c>
      <c r="C2014" s="16"/>
      <c r="D2014" s="17">
        <f t="shared" si="126"/>
        <v>0</v>
      </c>
      <c r="E2014" s="18">
        <f t="shared" si="124"/>
        <v>0</v>
      </c>
      <c r="F2014" s="275"/>
      <c r="G2014" s="21"/>
      <c r="H2014" s="276">
        <f t="shared" si="127"/>
        <v>0</v>
      </c>
      <c r="I2014" s="21">
        <f>D2014*'Déscriptions des trades'!CK2014</f>
        <v>0</v>
      </c>
      <c r="M2014" s="4"/>
    </row>
    <row r="2015" spans="1:13" s="3" customFormat="1" ht="13.2">
      <c r="A2015" s="12">
        <v>2011</v>
      </c>
      <c r="B2015" s="148">
        <f t="shared" si="125"/>
        <v>0</v>
      </c>
      <c r="C2015" s="16"/>
      <c r="D2015" s="17">
        <f t="shared" si="126"/>
        <v>0</v>
      </c>
      <c r="E2015" s="18">
        <f t="shared" si="124"/>
        <v>0</v>
      </c>
      <c r="F2015" s="275"/>
      <c r="G2015" s="21"/>
      <c r="H2015" s="276">
        <f t="shared" si="127"/>
        <v>0</v>
      </c>
      <c r="I2015" s="21">
        <f>D2015*'Déscriptions des trades'!CK2015</f>
        <v>0</v>
      </c>
      <c r="M2015" s="4"/>
    </row>
    <row r="2016" spans="1:13" s="3" customFormat="1" ht="13.2">
      <c r="A2016" s="12">
        <v>2012</v>
      </c>
      <c r="B2016" s="148">
        <f t="shared" si="125"/>
        <v>0</v>
      </c>
      <c r="C2016" s="16"/>
      <c r="D2016" s="17">
        <f t="shared" si="126"/>
        <v>0</v>
      </c>
      <c r="E2016" s="18">
        <f t="shared" si="124"/>
        <v>0</v>
      </c>
      <c r="F2016" s="275"/>
      <c r="G2016" s="21"/>
      <c r="H2016" s="276">
        <f t="shared" si="127"/>
        <v>0</v>
      </c>
      <c r="I2016" s="21">
        <f>D2016*'Déscriptions des trades'!CK2016</f>
        <v>0</v>
      </c>
      <c r="M2016" s="4"/>
    </row>
    <row r="2017" spans="1:13" s="3" customFormat="1" ht="13.2">
      <c r="A2017" s="12">
        <v>2013</v>
      </c>
      <c r="B2017" s="148">
        <f t="shared" si="125"/>
        <v>0</v>
      </c>
      <c r="C2017" s="16"/>
      <c r="D2017" s="17">
        <f t="shared" si="126"/>
        <v>0</v>
      </c>
      <c r="E2017" s="18">
        <f t="shared" si="124"/>
        <v>0</v>
      </c>
      <c r="F2017" s="275"/>
      <c r="G2017" s="21"/>
      <c r="H2017" s="276">
        <f t="shared" si="127"/>
        <v>0</v>
      </c>
      <c r="I2017" s="21">
        <f>D2017*'Déscriptions des trades'!CK2017</f>
        <v>0</v>
      </c>
      <c r="M2017" s="4"/>
    </row>
    <row r="2018" spans="1:13" s="3" customFormat="1" ht="13.2">
      <c r="A2018" s="12">
        <v>2014</v>
      </c>
      <c r="B2018" s="148">
        <f t="shared" si="125"/>
        <v>0</v>
      </c>
      <c r="C2018" s="16"/>
      <c r="D2018" s="17">
        <f t="shared" si="126"/>
        <v>0</v>
      </c>
      <c r="E2018" s="18">
        <f t="shared" si="124"/>
        <v>0</v>
      </c>
      <c r="F2018" s="275"/>
      <c r="G2018" s="21"/>
      <c r="H2018" s="276">
        <f t="shared" si="127"/>
        <v>0</v>
      </c>
      <c r="I2018" s="21">
        <f>D2018*'Déscriptions des trades'!CK2018</f>
        <v>0</v>
      </c>
      <c r="M2018" s="4"/>
    </row>
    <row r="2019" spans="1:13" s="3" customFormat="1" ht="13.2">
      <c r="A2019" s="12">
        <v>2015</v>
      </c>
      <c r="B2019" s="148">
        <f t="shared" si="125"/>
        <v>0</v>
      </c>
      <c r="C2019" s="16"/>
      <c r="D2019" s="17">
        <f t="shared" si="126"/>
        <v>0</v>
      </c>
      <c r="E2019" s="18">
        <f t="shared" si="124"/>
        <v>0</v>
      </c>
      <c r="F2019" s="275"/>
      <c r="G2019" s="21"/>
      <c r="H2019" s="276">
        <f t="shared" si="127"/>
        <v>0</v>
      </c>
      <c r="I2019" s="21">
        <f>D2019*'Déscriptions des trades'!CK2019</f>
        <v>0</v>
      </c>
      <c r="M2019" s="4"/>
    </row>
    <row r="2020" spans="1:13" s="3" customFormat="1" ht="13.2">
      <c r="A2020" s="12">
        <v>2016</v>
      </c>
      <c r="B2020" s="148">
        <f t="shared" si="125"/>
        <v>0</v>
      </c>
      <c r="C2020" s="16"/>
      <c r="D2020" s="17">
        <f t="shared" si="126"/>
        <v>0</v>
      </c>
      <c r="E2020" s="18">
        <f t="shared" si="124"/>
        <v>0</v>
      </c>
      <c r="F2020" s="275"/>
      <c r="G2020" s="21"/>
      <c r="H2020" s="276">
        <f t="shared" si="127"/>
        <v>0</v>
      </c>
      <c r="I2020" s="21">
        <f>D2020*'Déscriptions des trades'!CK2020</f>
        <v>0</v>
      </c>
      <c r="M2020" s="4"/>
    </row>
    <row r="2021" spans="1:13" s="3" customFormat="1" ht="13.2">
      <c r="A2021" s="12">
        <v>2017</v>
      </c>
      <c r="B2021" s="148">
        <f t="shared" si="125"/>
        <v>0</v>
      </c>
      <c r="C2021" s="16"/>
      <c r="D2021" s="17">
        <f t="shared" si="126"/>
        <v>0</v>
      </c>
      <c r="E2021" s="18">
        <f t="shared" si="124"/>
        <v>0</v>
      </c>
      <c r="F2021" s="275"/>
      <c r="G2021" s="21"/>
      <c r="H2021" s="276">
        <f t="shared" si="127"/>
        <v>0</v>
      </c>
      <c r="I2021" s="21">
        <f>D2021*'Déscriptions des trades'!CK2021</f>
        <v>0</v>
      </c>
      <c r="M2021" s="4"/>
    </row>
    <row r="2022" spans="1:13" s="3" customFormat="1" ht="13.2">
      <c r="A2022" s="12">
        <v>2018</v>
      </c>
      <c r="B2022" s="148">
        <f t="shared" si="125"/>
        <v>0</v>
      </c>
      <c r="C2022" s="16"/>
      <c r="D2022" s="17">
        <f t="shared" si="126"/>
        <v>0</v>
      </c>
      <c r="E2022" s="18">
        <f t="shared" si="124"/>
        <v>0</v>
      </c>
      <c r="F2022" s="275"/>
      <c r="G2022" s="21"/>
      <c r="H2022" s="276">
        <f t="shared" si="127"/>
        <v>0</v>
      </c>
      <c r="I2022" s="21">
        <f>D2022*'Déscriptions des trades'!CK2022</f>
        <v>0</v>
      </c>
      <c r="M2022" s="4"/>
    </row>
    <row r="2023" spans="1:13" s="3" customFormat="1" ht="13.2">
      <c r="A2023" s="12">
        <v>2019</v>
      </c>
      <c r="B2023" s="148">
        <f t="shared" si="125"/>
        <v>0</v>
      </c>
      <c r="C2023" s="16"/>
      <c r="D2023" s="17">
        <f t="shared" si="126"/>
        <v>0</v>
      </c>
      <c r="E2023" s="18">
        <f t="shared" si="124"/>
        <v>0</v>
      </c>
      <c r="F2023" s="275"/>
      <c r="G2023" s="21"/>
      <c r="H2023" s="276">
        <f t="shared" si="127"/>
        <v>0</v>
      </c>
      <c r="I2023" s="21">
        <f>D2023*'Déscriptions des trades'!CK2023</f>
        <v>0</v>
      </c>
      <c r="M2023" s="4"/>
    </row>
    <row r="2024" spans="1:13" s="3" customFormat="1" ht="13.2">
      <c r="A2024" s="12">
        <v>2020</v>
      </c>
      <c r="B2024" s="148">
        <f t="shared" si="125"/>
        <v>0</v>
      </c>
      <c r="C2024" s="16"/>
      <c r="D2024" s="17">
        <f t="shared" si="126"/>
        <v>0</v>
      </c>
      <c r="E2024" s="18">
        <f t="shared" si="124"/>
        <v>0</v>
      </c>
      <c r="F2024" s="275"/>
      <c r="G2024" s="21"/>
      <c r="H2024" s="276">
        <f t="shared" si="127"/>
        <v>0</v>
      </c>
      <c r="I2024" s="21">
        <f>D2024*'Déscriptions des trades'!CK2024</f>
        <v>0</v>
      </c>
      <c r="M2024" s="4"/>
    </row>
    <row r="2025" spans="1:13" s="3" customFormat="1" ht="13.2">
      <c r="A2025" s="12">
        <v>2021</v>
      </c>
      <c r="B2025" s="148">
        <f t="shared" si="125"/>
        <v>0</v>
      </c>
      <c r="C2025" s="16"/>
      <c r="D2025" s="17">
        <f t="shared" si="126"/>
        <v>0</v>
      </c>
      <c r="E2025" s="18">
        <f t="shared" si="124"/>
        <v>0</v>
      </c>
      <c r="F2025" s="275"/>
      <c r="G2025" s="21"/>
      <c r="H2025" s="276">
        <f t="shared" si="127"/>
        <v>0</v>
      </c>
      <c r="I2025" s="21">
        <f>D2025*'Déscriptions des trades'!CK2025</f>
        <v>0</v>
      </c>
      <c r="M2025" s="4"/>
    </row>
    <row r="2026" spans="1:13" s="3" customFormat="1" ht="13.2">
      <c r="A2026" s="12">
        <v>2022</v>
      </c>
      <c r="B2026" s="148">
        <f t="shared" si="125"/>
        <v>0</v>
      </c>
      <c r="C2026" s="16"/>
      <c r="D2026" s="17">
        <f t="shared" si="126"/>
        <v>0</v>
      </c>
      <c r="E2026" s="18">
        <f t="shared" si="124"/>
        <v>0</v>
      </c>
      <c r="F2026" s="275"/>
      <c r="G2026" s="21"/>
      <c r="H2026" s="276">
        <f t="shared" si="127"/>
        <v>0</v>
      </c>
      <c r="I2026" s="21">
        <f>D2026*'Déscriptions des trades'!CK2026</f>
        <v>0</v>
      </c>
      <c r="M2026" s="4"/>
    </row>
    <row r="2027" spans="1:13" s="3" customFormat="1" ht="13.2">
      <c r="A2027" s="12">
        <v>2023</v>
      </c>
      <c r="B2027" s="148">
        <f t="shared" si="125"/>
        <v>0</v>
      </c>
      <c r="C2027" s="16"/>
      <c r="D2027" s="17">
        <f t="shared" si="126"/>
        <v>0</v>
      </c>
      <c r="E2027" s="18">
        <f t="shared" si="124"/>
        <v>0</v>
      </c>
      <c r="F2027" s="275"/>
      <c r="G2027" s="21"/>
      <c r="H2027" s="276">
        <f t="shared" si="127"/>
        <v>0</v>
      </c>
      <c r="I2027" s="21">
        <f>D2027*'Déscriptions des trades'!CK2027</f>
        <v>0</v>
      </c>
      <c r="M2027" s="4"/>
    </row>
    <row r="2028" spans="1:13" s="3" customFormat="1" ht="13.2">
      <c r="A2028" s="12">
        <v>2024</v>
      </c>
      <c r="B2028" s="148">
        <f t="shared" si="125"/>
        <v>0</v>
      </c>
      <c r="C2028" s="16"/>
      <c r="D2028" s="17">
        <f t="shared" si="126"/>
        <v>0</v>
      </c>
      <c r="E2028" s="18">
        <f t="shared" si="124"/>
        <v>0</v>
      </c>
      <c r="F2028" s="275"/>
      <c r="G2028" s="21"/>
      <c r="H2028" s="276">
        <f t="shared" si="127"/>
        <v>0</v>
      </c>
      <c r="I2028" s="21">
        <f>D2028*'Déscriptions des trades'!CK2028</f>
        <v>0</v>
      </c>
      <c r="M2028" s="4"/>
    </row>
    <row r="2029" spans="1:13" s="3" customFormat="1" ht="13.2">
      <c r="A2029" s="12">
        <v>2025</v>
      </c>
      <c r="B2029" s="148">
        <f t="shared" si="125"/>
        <v>0</v>
      </c>
      <c r="C2029" s="16"/>
      <c r="D2029" s="17">
        <f t="shared" si="126"/>
        <v>0</v>
      </c>
      <c r="E2029" s="18">
        <f t="shared" si="124"/>
        <v>0</v>
      </c>
      <c r="F2029" s="275"/>
      <c r="G2029" s="21"/>
      <c r="H2029" s="276">
        <f t="shared" si="127"/>
        <v>0</v>
      </c>
      <c r="I2029" s="21">
        <f>D2029*'Déscriptions des trades'!CK2029</f>
        <v>0</v>
      </c>
      <c r="M2029" s="4"/>
    </row>
    <row r="2030" spans="1:13" s="3" customFormat="1" ht="13.2">
      <c r="A2030" s="12">
        <v>2026</v>
      </c>
      <c r="B2030" s="148">
        <f t="shared" si="125"/>
        <v>0</v>
      </c>
      <c r="C2030" s="16"/>
      <c r="D2030" s="17">
        <f t="shared" si="126"/>
        <v>0</v>
      </c>
      <c r="E2030" s="18">
        <f t="shared" si="124"/>
        <v>0</v>
      </c>
      <c r="F2030" s="275"/>
      <c r="G2030" s="21"/>
      <c r="H2030" s="276">
        <f t="shared" si="127"/>
        <v>0</v>
      </c>
      <c r="I2030" s="21">
        <f>D2030*'Déscriptions des trades'!CK2030</f>
        <v>0</v>
      </c>
      <c r="M2030" s="4"/>
    </row>
    <row r="2031" spans="1:13" s="3" customFormat="1" ht="13.2">
      <c r="A2031" s="12">
        <v>2027</v>
      </c>
      <c r="B2031" s="148">
        <f t="shared" si="125"/>
        <v>0</v>
      </c>
      <c r="C2031" s="16"/>
      <c r="D2031" s="17">
        <f t="shared" si="126"/>
        <v>0</v>
      </c>
      <c r="E2031" s="18">
        <f t="shared" si="124"/>
        <v>0</v>
      </c>
      <c r="F2031" s="275"/>
      <c r="G2031" s="21"/>
      <c r="H2031" s="276">
        <f t="shared" si="127"/>
        <v>0</v>
      </c>
      <c r="I2031" s="21">
        <f>D2031*'Déscriptions des trades'!CK2031</f>
        <v>0</v>
      </c>
      <c r="M2031" s="4"/>
    </row>
    <row r="2032" spans="1:13" s="3" customFormat="1" ht="13.2">
      <c r="A2032" s="12">
        <v>2028</v>
      </c>
      <c r="B2032" s="148">
        <f t="shared" si="125"/>
        <v>0</v>
      </c>
      <c r="C2032" s="16"/>
      <c r="D2032" s="17">
        <f t="shared" si="126"/>
        <v>0</v>
      </c>
      <c r="E2032" s="18">
        <f t="shared" si="124"/>
        <v>0</v>
      </c>
      <c r="F2032" s="275"/>
      <c r="G2032" s="21"/>
      <c r="H2032" s="276">
        <f t="shared" si="127"/>
        <v>0</v>
      </c>
      <c r="I2032" s="21">
        <f>D2032*'Déscriptions des trades'!CK2032</f>
        <v>0</v>
      </c>
      <c r="M2032" s="4"/>
    </row>
    <row r="2033" spans="1:13" s="3" customFormat="1" ht="13.2">
      <c r="A2033" s="12">
        <v>2029</v>
      </c>
      <c r="B2033" s="148">
        <f t="shared" si="125"/>
        <v>0</v>
      </c>
      <c r="C2033" s="16"/>
      <c r="D2033" s="17">
        <f t="shared" si="126"/>
        <v>0</v>
      </c>
      <c r="E2033" s="18">
        <f t="shared" si="124"/>
        <v>0</v>
      </c>
      <c r="F2033" s="275"/>
      <c r="G2033" s="21"/>
      <c r="H2033" s="276">
        <f t="shared" si="127"/>
        <v>0</v>
      </c>
      <c r="I2033" s="21">
        <f>D2033*'Déscriptions des trades'!CK2033</f>
        <v>0</v>
      </c>
      <c r="M2033" s="4"/>
    </row>
    <row r="2034" spans="1:13" s="3" customFormat="1" ht="13.2">
      <c r="A2034" s="12">
        <v>2030</v>
      </c>
      <c r="B2034" s="148">
        <f t="shared" si="125"/>
        <v>0</v>
      </c>
      <c r="C2034" s="16"/>
      <c r="D2034" s="17">
        <f t="shared" si="126"/>
        <v>0</v>
      </c>
      <c r="E2034" s="18">
        <f t="shared" si="124"/>
        <v>0</v>
      </c>
      <c r="F2034" s="275"/>
      <c r="G2034" s="21"/>
      <c r="H2034" s="276">
        <f t="shared" si="127"/>
        <v>0</v>
      </c>
      <c r="I2034" s="21">
        <f>D2034*'Déscriptions des trades'!CK2034</f>
        <v>0</v>
      </c>
      <c r="M2034" s="4"/>
    </row>
    <row r="2035" spans="1:13" s="3" customFormat="1" ht="13.2">
      <c r="A2035" s="12">
        <v>2031</v>
      </c>
      <c r="B2035" s="148">
        <f t="shared" si="125"/>
        <v>0</v>
      </c>
      <c r="C2035" s="16"/>
      <c r="D2035" s="17">
        <f t="shared" si="126"/>
        <v>0</v>
      </c>
      <c r="E2035" s="18">
        <f t="shared" si="124"/>
        <v>0</v>
      </c>
      <c r="F2035" s="275"/>
      <c r="G2035" s="21"/>
      <c r="H2035" s="276">
        <f t="shared" si="127"/>
        <v>0</v>
      </c>
      <c r="I2035" s="21">
        <f>D2035*'Déscriptions des trades'!CK2035</f>
        <v>0</v>
      </c>
      <c r="M2035" s="4"/>
    </row>
    <row r="2036" spans="1:13" s="3" customFormat="1" ht="13.2">
      <c r="A2036" s="12">
        <v>2032</v>
      </c>
      <c r="B2036" s="148">
        <f t="shared" si="125"/>
        <v>0</v>
      </c>
      <c r="C2036" s="16"/>
      <c r="D2036" s="17">
        <f t="shared" si="126"/>
        <v>0</v>
      </c>
      <c r="E2036" s="18">
        <f t="shared" si="124"/>
        <v>0</v>
      </c>
      <c r="F2036" s="275"/>
      <c r="G2036" s="21"/>
      <c r="H2036" s="276">
        <f t="shared" si="127"/>
        <v>0</v>
      </c>
      <c r="I2036" s="21">
        <f>D2036*'Déscriptions des trades'!CK2036</f>
        <v>0</v>
      </c>
      <c r="M2036" s="4"/>
    </row>
    <row r="2037" spans="1:13" s="3" customFormat="1" ht="13.2">
      <c r="A2037" s="12">
        <v>2033</v>
      </c>
      <c r="B2037" s="148">
        <f t="shared" si="125"/>
        <v>0</v>
      </c>
      <c r="C2037" s="16"/>
      <c r="D2037" s="17">
        <f t="shared" si="126"/>
        <v>0</v>
      </c>
      <c r="E2037" s="18">
        <f t="shared" si="124"/>
        <v>0</v>
      </c>
      <c r="F2037" s="275"/>
      <c r="G2037" s="21"/>
      <c r="H2037" s="276">
        <f t="shared" si="127"/>
        <v>0</v>
      </c>
      <c r="I2037" s="21">
        <f>D2037*'Déscriptions des trades'!CK2037</f>
        <v>0</v>
      </c>
      <c r="M2037" s="4"/>
    </row>
    <row r="2038" spans="1:13" s="3" customFormat="1" ht="13.2">
      <c r="A2038" s="12">
        <v>2034</v>
      </c>
      <c r="B2038" s="148">
        <f t="shared" si="125"/>
        <v>0</v>
      </c>
      <c r="C2038" s="16"/>
      <c r="D2038" s="17">
        <f t="shared" si="126"/>
        <v>0</v>
      </c>
      <c r="E2038" s="18">
        <f t="shared" si="124"/>
        <v>0</v>
      </c>
      <c r="F2038" s="275"/>
      <c r="G2038" s="21"/>
      <c r="H2038" s="276">
        <f t="shared" si="127"/>
        <v>0</v>
      </c>
      <c r="I2038" s="21">
        <f>D2038*'Déscriptions des trades'!CK2038</f>
        <v>0</v>
      </c>
      <c r="M2038" s="4"/>
    </row>
    <row r="2039" spans="1:13" s="3" customFormat="1" ht="13.2">
      <c r="A2039" s="12">
        <v>2035</v>
      </c>
      <c r="B2039" s="148">
        <f t="shared" si="125"/>
        <v>0</v>
      </c>
      <c r="C2039" s="16"/>
      <c r="D2039" s="17">
        <f t="shared" si="126"/>
        <v>0</v>
      </c>
      <c r="E2039" s="18">
        <f t="shared" si="124"/>
        <v>0</v>
      </c>
      <c r="F2039" s="275"/>
      <c r="G2039" s="21"/>
      <c r="H2039" s="276">
        <f t="shared" si="127"/>
        <v>0</v>
      </c>
      <c r="I2039" s="21">
        <f>D2039*'Déscriptions des trades'!CK2039</f>
        <v>0</v>
      </c>
      <c r="M2039" s="4"/>
    </row>
    <row r="2040" spans="1:13" s="3" customFormat="1" ht="13.2">
      <c r="A2040" s="12">
        <v>2036</v>
      </c>
      <c r="B2040" s="148">
        <f t="shared" si="125"/>
        <v>0</v>
      </c>
      <c r="C2040" s="16"/>
      <c r="D2040" s="17">
        <f t="shared" si="126"/>
        <v>0</v>
      </c>
      <c r="E2040" s="18">
        <f t="shared" si="124"/>
        <v>0</v>
      </c>
      <c r="F2040" s="275"/>
      <c r="G2040" s="21"/>
      <c r="H2040" s="276">
        <f t="shared" si="127"/>
        <v>0</v>
      </c>
      <c r="I2040" s="21">
        <f>D2040*'Déscriptions des trades'!CK2040</f>
        <v>0</v>
      </c>
      <c r="M2040" s="4"/>
    </row>
    <row r="2041" spans="1:13" s="3" customFormat="1" ht="13.2">
      <c r="A2041" s="12">
        <v>2037</v>
      </c>
      <c r="B2041" s="148">
        <f t="shared" si="125"/>
        <v>0</v>
      </c>
      <c r="C2041" s="16"/>
      <c r="D2041" s="17">
        <f t="shared" si="126"/>
        <v>0</v>
      </c>
      <c r="E2041" s="18">
        <f t="shared" si="124"/>
        <v>0</v>
      </c>
      <c r="F2041" s="275"/>
      <c r="G2041" s="21"/>
      <c r="H2041" s="276">
        <f t="shared" si="127"/>
        <v>0</v>
      </c>
      <c r="I2041" s="21">
        <f>D2041*'Déscriptions des trades'!CK2041</f>
        <v>0</v>
      </c>
      <c r="M2041" s="4"/>
    </row>
    <row r="2042" spans="1:13" s="3" customFormat="1" ht="13.2">
      <c r="A2042" s="12">
        <v>2038</v>
      </c>
      <c r="B2042" s="148">
        <f t="shared" si="125"/>
        <v>0</v>
      </c>
      <c r="C2042" s="16"/>
      <c r="D2042" s="17">
        <f t="shared" si="126"/>
        <v>0</v>
      </c>
      <c r="E2042" s="18">
        <f t="shared" si="124"/>
        <v>0</v>
      </c>
      <c r="F2042" s="275"/>
      <c r="G2042" s="21"/>
      <c r="H2042" s="276">
        <f t="shared" si="127"/>
        <v>0</v>
      </c>
      <c r="I2042" s="21">
        <f>D2042*'Déscriptions des trades'!CK2042</f>
        <v>0</v>
      </c>
      <c r="M2042" s="4"/>
    </row>
    <row r="2043" spans="1:13" s="3" customFormat="1" ht="13.2">
      <c r="A2043" s="12">
        <v>2039</v>
      </c>
      <c r="B2043" s="148">
        <f t="shared" si="125"/>
        <v>0</v>
      </c>
      <c r="C2043" s="16"/>
      <c r="D2043" s="17">
        <f t="shared" si="126"/>
        <v>0</v>
      </c>
      <c r="E2043" s="18">
        <f t="shared" si="124"/>
        <v>0</v>
      </c>
      <c r="F2043" s="275"/>
      <c r="G2043" s="21"/>
      <c r="H2043" s="276">
        <f t="shared" si="127"/>
        <v>0</v>
      </c>
      <c r="I2043" s="21">
        <f>D2043*'Déscriptions des trades'!CK2043</f>
        <v>0</v>
      </c>
      <c r="M2043" s="4"/>
    </row>
    <row r="2044" spans="1:13" s="3" customFormat="1" ht="13.2">
      <c r="A2044" s="12">
        <v>2040</v>
      </c>
      <c r="B2044" s="148">
        <f t="shared" si="125"/>
        <v>0</v>
      </c>
      <c r="C2044" s="16"/>
      <c r="D2044" s="17">
        <f t="shared" si="126"/>
        <v>0</v>
      </c>
      <c r="E2044" s="18">
        <f t="shared" si="124"/>
        <v>0</v>
      </c>
      <c r="F2044" s="275"/>
      <c r="G2044" s="21"/>
      <c r="H2044" s="276">
        <f t="shared" si="127"/>
        <v>0</v>
      </c>
      <c r="I2044" s="21">
        <f>D2044*'Déscriptions des trades'!CK2044</f>
        <v>0</v>
      </c>
      <c r="M2044" s="4"/>
    </row>
    <row r="2045" spans="1:13" s="3" customFormat="1" ht="13.2">
      <c r="A2045" s="12">
        <v>2041</v>
      </c>
      <c r="B2045" s="148">
        <f t="shared" si="125"/>
        <v>0</v>
      </c>
      <c r="C2045" s="16"/>
      <c r="D2045" s="17">
        <f t="shared" si="126"/>
        <v>0</v>
      </c>
      <c r="E2045" s="18">
        <f t="shared" si="124"/>
        <v>0</v>
      </c>
      <c r="F2045" s="275"/>
      <c r="G2045" s="21"/>
      <c r="H2045" s="276">
        <f t="shared" si="127"/>
        <v>0</v>
      </c>
      <c r="I2045" s="21">
        <f>D2045*'Déscriptions des trades'!CK2045</f>
        <v>0</v>
      </c>
      <c r="M2045" s="4"/>
    </row>
    <row r="2046" spans="1:13" s="3" customFormat="1" ht="13.2">
      <c r="A2046" s="12">
        <v>2042</v>
      </c>
      <c r="B2046" s="148">
        <f t="shared" si="125"/>
        <v>0</v>
      </c>
      <c r="C2046" s="16"/>
      <c r="D2046" s="17">
        <f t="shared" si="126"/>
        <v>0</v>
      </c>
      <c r="E2046" s="18">
        <f t="shared" si="124"/>
        <v>0</v>
      </c>
      <c r="F2046" s="275"/>
      <c r="G2046" s="21"/>
      <c r="H2046" s="276">
        <f t="shared" si="127"/>
        <v>0</v>
      </c>
      <c r="I2046" s="21">
        <f>D2046*'Déscriptions des trades'!CK2046</f>
        <v>0</v>
      </c>
      <c r="M2046" s="4"/>
    </row>
    <row r="2047" spans="1:13" s="3" customFormat="1" ht="13.2">
      <c r="A2047" s="12">
        <v>2043</v>
      </c>
      <c r="B2047" s="148">
        <f t="shared" si="125"/>
        <v>0</v>
      </c>
      <c r="C2047" s="16"/>
      <c r="D2047" s="17">
        <f t="shared" si="126"/>
        <v>0</v>
      </c>
      <c r="E2047" s="18">
        <f t="shared" si="124"/>
        <v>0</v>
      </c>
      <c r="F2047" s="275"/>
      <c r="G2047" s="21"/>
      <c r="H2047" s="276">
        <f t="shared" si="127"/>
        <v>0</v>
      </c>
      <c r="I2047" s="21">
        <f>D2047*'Déscriptions des trades'!CK2047</f>
        <v>0</v>
      </c>
      <c r="M2047" s="4"/>
    </row>
    <row r="2048" spans="1:13" s="3" customFormat="1" ht="13.2">
      <c r="A2048" s="12">
        <v>2044</v>
      </c>
      <c r="B2048" s="148">
        <f t="shared" si="125"/>
        <v>0</v>
      </c>
      <c r="C2048" s="16"/>
      <c r="D2048" s="17">
        <f t="shared" si="126"/>
        <v>0</v>
      </c>
      <c r="E2048" s="18">
        <f t="shared" si="124"/>
        <v>0</v>
      </c>
      <c r="F2048" s="275"/>
      <c r="G2048" s="21"/>
      <c r="H2048" s="276">
        <f t="shared" si="127"/>
        <v>0</v>
      </c>
      <c r="I2048" s="21">
        <f>D2048*'Déscriptions des trades'!CK2048</f>
        <v>0</v>
      </c>
      <c r="M2048" s="4"/>
    </row>
    <row r="2049" spans="1:13" s="3" customFormat="1" ht="13.2">
      <c r="A2049" s="12">
        <v>2045</v>
      </c>
      <c r="B2049" s="148">
        <f t="shared" si="125"/>
        <v>0</v>
      </c>
      <c r="C2049" s="16"/>
      <c r="D2049" s="17">
        <f t="shared" si="126"/>
        <v>0</v>
      </c>
      <c r="E2049" s="18">
        <f t="shared" si="124"/>
        <v>0</v>
      </c>
      <c r="F2049" s="275"/>
      <c r="G2049" s="21"/>
      <c r="H2049" s="276">
        <f t="shared" si="127"/>
        <v>0</v>
      </c>
      <c r="I2049" s="21">
        <f>D2049*'Déscriptions des trades'!CK2049</f>
        <v>0</v>
      </c>
      <c r="M2049" s="4"/>
    </row>
    <row r="2050" spans="1:13" s="3" customFormat="1" ht="13.2">
      <c r="A2050" s="12">
        <v>2046</v>
      </c>
      <c r="B2050" s="148">
        <f t="shared" si="125"/>
        <v>0</v>
      </c>
      <c r="C2050" s="16"/>
      <c r="D2050" s="17">
        <f t="shared" si="126"/>
        <v>0</v>
      </c>
      <c r="E2050" s="18">
        <f t="shared" si="124"/>
        <v>0</v>
      </c>
      <c r="F2050" s="275"/>
      <c r="G2050" s="21"/>
      <c r="H2050" s="276">
        <f t="shared" si="127"/>
        <v>0</v>
      </c>
      <c r="I2050" s="21">
        <f>D2050*'Déscriptions des trades'!CK2050</f>
        <v>0</v>
      </c>
      <c r="M2050" s="4"/>
    </row>
    <row r="2051" spans="1:13" s="3" customFormat="1" ht="13.2">
      <c r="A2051" s="12">
        <v>2047</v>
      </c>
      <c r="B2051" s="148">
        <f t="shared" si="125"/>
        <v>0</v>
      </c>
      <c r="C2051" s="16"/>
      <c r="D2051" s="17">
        <f t="shared" si="126"/>
        <v>0</v>
      </c>
      <c r="E2051" s="18">
        <f t="shared" si="124"/>
        <v>0</v>
      </c>
      <c r="F2051" s="275"/>
      <c r="G2051" s="21"/>
      <c r="H2051" s="276">
        <f t="shared" si="127"/>
        <v>0</v>
      </c>
      <c r="I2051" s="21">
        <f>D2051*'Déscriptions des trades'!CK2051</f>
        <v>0</v>
      </c>
      <c r="M2051" s="4"/>
    </row>
    <row r="2052" spans="1:13" s="3" customFormat="1" ht="13.2">
      <c r="A2052" s="12">
        <v>2048</v>
      </c>
      <c r="B2052" s="148">
        <f t="shared" si="125"/>
        <v>0</v>
      </c>
      <c r="C2052" s="16"/>
      <c r="D2052" s="17">
        <f t="shared" si="126"/>
        <v>0</v>
      </c>
      <c r="E2052" s="18">
        <f t="shared" si="124"/>
        <v>0</v>
      </c>
      <c r="F2052" s="275"/>
      <c r="G2052" s="21"/>
      <c r="H2052" s="276">
        <f t="shared" si="127"/>
        <v>0</v>
      </c>
      <c r="I2052" s="21">
        <f>D2052*'Déscriptions des trades'!CK2052</f>
        <v>0</v>
      </c>
      <c r="M2052" s="4"/>
    </row>
    <row r="2053" spans="1:13" s="3" customFormat="1" ht="13.2">
      <c r="A2053" s="12">
        <v>2049</v>
      </c>
      <c r="B2053" s="148">
        <f t="shared" si="125"/>
        <v>0</v>
      </c>
      <c r="C2053" s="16"/>
      <c r="D2053" s="17">
        <f t="shared" si="126"/>
        <v>0</v>
      </c>
      <c r="E2053" s="18">
        <f t="shared" ref="E2053:E2116" si="128">B2053*D2053</f>
        <v>0</v>
      </c>
      <c r="F2053" s="275"/>
      <c r="G2053" s="21"/>
      <c r="H2053" s="276">
        <f t="shared" si="127"/>
        <v>0</v>
      </c>
      <c r="I2053" s="21">
        <f>D2053*'Déscriptions des trades'!CK2053</f>
        <v>0</v>
      </c>
      <c r="M2053" s="4"/>
    </row>
    <row r="2054" spans="1:13" s="3" customFormat="1" ht="13.2">
      <c r="A2054" s="12">
        <v>2050</v>
      </c>
      <c r="B2054" s="148">
        <f t="shared" ref="B2054:B2117" si="129">E2053+B2053</f>
        <v>0</v>
      </c>
      <c r="C2054" s="16"/>
      <c r="D2054" s="17">
        <f t="shared" ref="D2054:D2117" si="130">D2053</f>
        <v>0</v>
      </c>
      <c r="E2054" s="18">
        <f t="shared" si="128"/>
        <v>0</v>
      </c>
      <c r="F2054" s="275"/>
      <c r="G2054" s="21"/>
      <c r="H2054" s="276">
        <f t="shared" ref="H2054:H2117" si="131">H2053</f>
        <v>0</v>
      </c>
      <c r="I2054" s="21">
        <f>D2054*'Déscriptions des trades'!CK2054</f>
        <v>0</v>
      </c>
      <c r="M2054" s="4"/>
    </row>
    <row r="2055" spans="1:13" s="3" customFormat="1" ht="13.2">
      <c r="A2055" s="12">
        <v>2051</v>
      </c>
      <c r="B2055" s="148">
        <f t="shared" si="129"/>
        <v>0</v>
      </c>
      <c r="C2055" s="16"/>
      <c r="D2055" s="17">
        <f t="shared" si="130"/>
        <v>0</v>
      </c>
      <c r="E2055" s="18">
        <f t="shared" si="128"/>
        <v>0</v>
      </c>
      <c r="F2055" s="275"/>
      <c r="G2055" s="21"/>
      <c r="H2055" s="276">
        <f t="shared" si="131"/>
        <v>0</v>
      </c>
      <c r="I2055" s="21">
        <f>D2055*'Déscriptions des trades'!CK2055</f>
        <v>0</v>
      </c>
      <c r="M2055" s="4"/>
    </row>
    <row r="2056" spans="1:13" s="3" customFormat="1" ht="13.2">
      <c r="A2056" s="12">
        <v>2052</v>
      </c>
      <c r="B2056" s="148">
        <f t="shared" si="129"/>
        <v>0</v>
      </c>
      <c r="C2056" s="16"/>
      <c r="D2056" s="17">
        <f t="shared" si="130"/>
        <v>0</v>
      </c>
      <c r="E2056" s="18">
        <f t="shared" si="128"/>
        <v>0</v>
      </c>
      <c r="F2056" s="275"/>
      <c r="G2056" s="21"/>
      <c r="H2056" s="276">
        <f t="shared" si="131"/>
        <v>0</v>
      </c>
      <c r="I2056" s="21">
        <f>D2056*'Déscriptions des trades'!CK2056</f>
        <v>0</v>
      </c>
      <c r="M2056" s="4"/>
    </row>
    <row r="2057" spans="1:13" s="3" customFormat="1" ht="13.2">
      <c r="A2057" s="12">
        <v>2053</v>
      </c>
      <c r="B2057" s="148">
        <f t="shared" si="129"/>
        <v>0</v>
      </c>
      <c r="C2057" s="16"/>
      <c r="D2057" s="17">
        <f t="shared" si="130"/>
        <v>0</v>
      </c>
      <c r="E2057" s="18">
        <f t="shared" si="128"/>
        <v>0</v>
      </c>
      <c r="F2057" s="275"/>
      <c r="G2057" s="21"/>
      <c r="H2057" s="276">
        <f t="shared" si="131"/>
        <v>0</v>
      </c>
      <c r="I2057" s="21">
        <f>D2057*'Déscriptions des trades'!CK2057</f>
        <v>0</v>
      </c>
      <c r="M2057" s="4"/>
    </row>
    <row r="2058" spans="1:13" s="3" customFormat="1" ht="13.2">
      <c r="A2058" s="12">
        <v>2054</v>
      </c>
      <c r="B2058" s="148">
        <f t="shared" si="129"/>
        <v>0</v>
      </c>
      <c r="C2058" s="16"/>
      <c r="D2058" s="17">
        <f t="shared" si="130"/>
        <v>0</v>
      </c>
      <c r="E2058" s="18">
        <f t="shared" si="128"/>
        <v>0</v>
      </c>
      <c r="F2058" s="275"/>
      <c r="G2058" s="21"/>
      <c r="H2058" s="276">
        <f t="shared" si="131"/>
        <v>0</v>
      </c>
      <c r="I2058" s="21">
        <f>D2058*'Déscriptions des trades'!CK2058</f>
        <v>0</v>
      </c>
      <c r="M2058" s="4"/>
    </row>
    <row r="2059" spans="1:13" s="3" customFormat="1" ht="13.2">
      <c r="A2059" s="12">
        <v>2055</v>
      </c>
      <c r="B2059" s="148">
        <f t="shared" si="129"/>
        <v>0</v>
      </c>
      <c r="C2059" s="16"/>
      <c r="D2059" s="17">
        <f t="shared" si="130"/>
        <v>0</v>
      </c>
      <c r="E2059" s="18">
        <f t="shared" si="128"/>
        <v>0</v>
      </c>
      <c r="F2059" s="275"/>
      <c r="G2059" s="21"/>
      <c r="H2059" s="276">
        <f t="shared" si="131"/>
        <v>0</v>
      </c>
      <c r="I2059" s="21">
        <f>D2059*'Déscriptions des trades'!CK2059</f>
        <v>0</v>
      </c>
      <c r="M2059" s="4"/>
    </row>
    <row r="2060" spans="1:13" s="3" customFormat="1" ht="13.2">
      <c r="A2060" s="12">
        <v>2056</v>
      </c>
      <c r="B2060" s="148">
        <f t="shared" si="129"/>
        <v>0</v>
      </c>
      <c r="C2060" s="16"/>
      <c r="D2060" s="17">
        <f t="shared" si="130"/>
        <v>0</v>
      </c>
      <c r="E2060" s="18">
        <f t="shared" si="128"/>
        <v>0</v>
      </c>
      <c r="F2060" s="275"/>
      <c r="G2060" s="21"/>
      <c r="H2060" s="276">
        <f t="shared" si="131"/>
        <v>0</v>
      </c>
      <c r="I2060" s="21">
        <f>D2060*'Déscriptions des trades'!CK2060</f>
        <v>0</v>
      </c>
      <c r="M2060" s="4"/>
    </row>
    <row r="2061" spans="1:13" s="3" customFormat="1" ht="13.2">
      <c r="A2061" s="12">
        <v>2057</v>
      </c>
      <c r="B2061" s="148">
        <f t="shared" si="129"/>
        <v>0</v>
      </c>
      <c r="C2061" s="16"/>
      <c r="D2061" s="17">
        <f t="shared" si="130"/>
        <v>0</v>
      </c>
      <c r="E2061" s="18">
        <f t="shared" si="128"/>
        <v>0</v>
      </c>
      <c r="F2061" s="275"/>
      <c r="G2061" s="21"/>
      <c r="H2061" s="276">
        <f t="shared" si="131"/>
        <v>0</v>
      </c>
      <c r="I2061" s="21">
        <f>D2061*'Déscriptions des trades'!CK2061</f>
        <v>0</v>
      </c>
      <c r="M2061" s="4"/>
    </row>
    <row r="2062" spans="1:13" s="3" customFormat="1" ht="13.2">
      <c r="A2062" s="12">
        <v>2058</v>
      </c>
      <c r="B2062" s="148">
        <f t="shared" si="129"/>
        <v>0</v>
      </c>
      <c r="C2062" s="16"/>
      <c r="D2062" s="17">
        <f t="shared" si="130"/>
        <v>0</v>
      </c>
      <c r="E2062" s="18">
        <f t="shared" si="128"/>
        <v>0</v>
      </c>
      <c r="F2062" s="275"/>
      <c r="G2062" s="21"/>
      <c r="H2062" s="276">
        <f t="shared" si="131"/>
        <v>0</v>
      </c>
      <c r="I2062" s="21">
        <f>D2062*'Déscriptions des trades'!CK2062</f>
        <v>0</v>
      </c>
      <c r="M2062" s="4"/>
    </row>
    <row r="2063" spans="1:13" s="3" customFormat="1" ht="13.2">
      <c r="A2063" s="12">
        <v>2059</v>
      </c>
      <c r="B2063" s="148">
        <f t="shared" si="129"/>
        <v>0</v>
      </c>
      <c r="C2063" s="16"/>
      <c r="D2063" s="17">
        <f t="shared" si="130"/>
        <v>0</v>
      </c>
      <c r="E2063" s="18">
        <f t="shared" si="128"/>
        <v>0</v>
      </c>
      <c r="F2063" s="275"/>
      <c r="G2063" s="21"/>
      <c r="H2063" s="276">
        <f t="shared" si="131"/>
        <v>0</v>
      </c>
      <c r="I2063" s="21">
        <f>D2063*'Déscriptions des trades'!CK2063</f>
        <v>0</v>
      </c>
      <c r="M2063" s="4"/>
    </row>
    <row r="2064" spans="1:13" s="3" customFormat="1" ht="13.2">
      <c r="A2064" s="12">
        <v>2060</v>
      </c>
      <c r="B2064" s="148">
        <f t="shared" si="129"/>
        <v>0</v>
      </c>
      <c r="C2064" s="16"/>
      <c r="D2064" s="17">
        <f t="shared" si="130"/>
        <v>0</v>
      </c>
      <c r="E2064" s="18">
        <f t="shared" si="128"/>
        <v>0</v>
      </c>
      <c r="F2064" s="275"/>
      <c r="G2064" s="21"/>
      <c r="H2064" s="276">
        <f t="shared" si="131"/>
        <v>0</v>
      </c>
      <c r="I2064" s="21">
        <f>D2064*'Déscriptions des trades'!CK2064</f>
        <v>0</v>
      </c>
      <c r="M2064" s="4"/>
    </row>
    <row r="2065" spans="1:13" s="3" customFormat="1" ht="13.2">
      <c r="A2065" s="12">
        <v>2061</v>
      </c>
      <c r="B2065" s="148">
        <f t="shared" si="129"/>
        <v>0</v>
      </c>
      <c r="C2065" s="16"/>
      <c r="D2065" s="17">
        <f t="shared" si="130"/>
        <v>0</v>
      </c>
      <c r="E2065" s="18">
        <f t="shared" si="128"/>
        <v>0</v>
      </c>
      <c r="F2065" s="275"/>
      <c r="G2065" s="21"/>
      <c r="H2065" s="276">
        <f t="shared" si="131"/>
        <v>0</v>
      </c>
      <c r="I2065" s="21">
        <f>D2065*'Déscriptions des trades'!CK2065</f>
        <v>0</v>
      </c>
      <c r="M2065" s="4"/>
    </row>
    <row r="2066" spans="1:13" s="3" customFormat="1" ht="13.2">
      <c r="A2066" s="12">
        <v>2062</v>
      </c>
      <c r="B2066" s="148">
        <f t="shared" si="129"/>
        <v>0</v>
      </c>
      <c r="C2066" s="16"/>
      <c r="D2066" s="17">
        <f t="shared" si="130"/>
        <v>0</v>
      </c>
      <c r="E2066" s="18">
        <f t="shared" si="128"/>
        <v>0</v>
      </c>
      <c r="F2066" s="275"/>
      <c r="G2066" s="21"/>
      <c r="H2066" s="276">
        <f t="shared" si="131"/>
        <v>0</v>
      </c>
      <c r="I2066" s="21">
        <f>D2066*'Déscriptions des trades'!CK2066</f>
        <v>0</v>
      </c>
      <c r="M2066" s="4"/>
    </row>
    <row r="2067" spans="1:13" s="3" customFormat="1" ht="13.2">
      <c r="A2067" s="12">
        <v>2063</v>
      </c>
      <c r="B2067" s="148">
        <f t="shared" si="129"/>
        <v>0</v>
      </c>
      <c r="C2067" s="16"/>
      <c r="D2067" s="17">
        <f t="shared" si="130"/>
        <v>0</v>
      </c>
      <c r="E2067" s="18">
        <f t="shared" si="128"/>
        <v>0</v>
      </c>
      <c r="F2067" s="275"/>
      <c r="G2067" s="21"/>
      <c r="H2067" s="276">
        <f t="shared" si="131"/>
        <v>0</v>
      </c>
      <c r="I2067" s="21">
        <f>D2067*'Déscriptions des trades'!CK2067</f>
        <v>0</v>
      </c>
      <c r="M2067" s="4"/>
    </row>
    <row r="2068" spans="1:13" s="3" customFormat="1" ht="13.2">
      <c r="A2068" s="12">
        <v>2064</v>
      </c>
      <c r="B2068" s="148">
        <f t="shared" si="129"/>
        <v>0</v>
      </c>
      <c r="C2068" s="16"/>
      <c r="D2068" s="17">
        <f t="shared" si="130"/>
        <v>0</v>
      </c>
      <c r="E2068" s="18">
        <f t="shared" si="128"/>
        <v>0</v>
      </c>
      <c r="F2068" s="275"/>
      <c r="G2068" s="21"/>
      <c r="H2068" s="276">
        <f t="shared" si="131"/>
        <v>0</v>
      </c>
      <c r="I2068" s="21">
        <f>D2068*'Déscriptions des trades'!CK2068</f>
        <v>0</v>
      </c>
      <c r="M2068" s="4"/>
    </row>
    <row r="2069" spans="1:13" s="3" customFormat="1" ht="13.2">
      <c r="A2069" s="12">
        <v>2065</v>
      </c>
      <c r="B2069" s="148">
        <f t="shared" si="129"/>
        <v>0</v>
      </c>
      <c r="C2069" s="16"/>
      <c r="D2069" s="17">
        <f t="shared" si="130"/>
        <v>0</v>
      </c>
      <c r="E2069" s="18">
        <f t="shared" si="128"/>
        <v>0</v>
      </c>
      <c r="F2069" s="275"/>
      <c r="G2069" s="21"/>
      <c r="H2069" s="276">
        <f t="shared" si="131"/>
        <v>0</v>
      </c>
      <c r="I2069" s="21">
        <f>D2069*'Déscriptions des trades'!CK2069</f>
        <v>0</v>
      </c>
      <c r="M2069" s="4"/>
    </row>
    <row r="2070" spans="1:13" s="3" customFormat="1" ht="13.2">
      <c r="A2070" s="12">
        <v>2066</v>
      </c>
      <c r="B2070" s="148">
        <f t="shared" si="129"/>
        <v>0</v>
      </c>
      <c r="C2070" s="16"/>
      <c r="D2070" s="17">
        <f t="shared" si="130"/>
        <v>0</v>
      </c>
      <c r="E2070" s="18">
        <f t="shared" si="128"/>
        <v>0</v>
      </c>
      <c r="F2070" s="275"/>
      <c r="G2070" s="21"/>
      <c r="H2070" s="276">
        <f t="shared" si="131"/>
        <v>0</v>
      </c>
      <c r="I2070" s="21">
        <f>D2070*'Déscriptions des trades'!CK2070</f>
        <v>0</v>
      </c>
      <c r="M2070" s="4"/>
    </row>
    <row r="2071" spans="1:13" s="3" customFormat="1" ht="13.2">
      <c r="A2071" s="12">
        <v>2067</v>
      </c>
      <c r="B2071" s="148">
        <f t="shared" si="129"/>
        <v>0</v>
      </c>
      <c r="C2071" s="16"/>
      <c r="D2071" s="17">
        <f t="shared" si="130"/>
        <v>0</v>
      </c>
      <c r="E2071" s="18">
        <f t="shared" si="128"/>
        <v>0</v>
      </c>
      <c r="F2071" s="275"/>
      <c r="G2071" s="21"/>
      <c r="H2071" s="276">
        <f t="shared" si="131"/>
        <v>0</v>
      </c>
      <c r="I2071" s="21">
        <f>D2071*'Déscriptions des trades'!CK2071</f>
        <v>0</v>
      </c>
      <c r="M2071" s="4"/>
    </row>
    <row r="2072" spans="1:13" s="3" customFormat="1" ht="13.2">
      <c r="A2072" s="12">
        <v>2068</v>
      </c>
      <c r="B2072" s="148">
        <f t="shared" si="129"/>
        <v>0</v>
      </c>
      <c r="C2072" s="16"/>
      <c r="D2072" s="17">
        <f t="shared" si="130"/>
        <v>0</v>
      </c>
      <c r="E2072" s="18">
        <f t="shared" si="128"/>
        <v>0</v>
      </c>
      <c r="F2072" s="275"/>
      <c r="G2072" s="21"/>
      <c r="H2072" s="276">
        <f t="shared" si="131"/>
        <v>0</v>
      </c>
      <c r="I2072" s="21">
        <f>D2072*'Déscriptions des trades'!CK2072</f>
        <v>0</v>
      </c>
      <c r="M2072" s="4"/>
    </row>
    <row r="2073" spans="1:13" s="3" customFormat="1" ht="13.2">
      <c r="A2073" s="12">
        <v>2069</v>
      </c>
      <c r="B2073" s="148">
        <f t="shared" si="129"/>
        <v>0</v>
      </c>
      <c r="C2073" s="16"/>
      <c r="D2073" s="17">
        <f t="shared" si="130"/>
        <v>0</v>
      </c>
      <c r="E2073" s="18">
        <f t="shared" si="128"/>
        <v>0</v>
      </c>
      <c r="F2073" s="275"/>
      <c r="G2073" s="21"/>
      <c r="H2073" s="276">
        <f t="shared" si="131"/>
        <v>0</v>
      </c>
      <c r="I2073" s="21">
        <f>D2073*'Déscriptions des trades'!CK2073</f>
        <v>0</v>
      </c>
      <c r="M2073" s="4"/>
    </row>
    <row r="2074" spans="1:13" s="3" customFormat="1" ht="13.2">
      <c r="A2074" s="12">
        <v>2070</v>
      </c>
      <c r="B2074" s="148">
        <f t="shared" si="129"/>
        <v>0</v>
      </c>
      <c r="C2074" s="16"/>
      <c r="D2074" s="17">
        <f t="shared" si="130"/>
        <v>0</v>
      </c>
      <c r="E2074" s="18">
        <f t="shared" si="128"/>
        <v>0</v>
      </c>
      <c r="F2074" s="275"/>
      <c r="G2074" s="21"/>
      <c r="H2074" s="276">
        <f t="shared" si="131"/>
        <v>0</v>
      </c>
      <c r="I2074" s="21">
        <f>D2074*'Déscriptions des trades'!CK2074</f>
        <v>0</v>
      </c>
      <c r="M2074" s="4"/>
    </row>
    <row r="2075" spans="1:13" s="3" customFormat="1" ht="13.2">
      <c r="A2075" s="12">
        <v>2071</v>
      </c>
      <c r="B2075" s="148">
        <f t="shared" si="129"/>
        <v>0</v>
      </c>
      <c r="C2075" s="16"/>
      <c r="D2075" s="17">
        <f t="shared" si="130"/>
        <v>0</v>
      </c>
      <c r="E2075" s="18">
        <f t="shared" si="128"/>
        <v>0</v>
      </c>
      <c r="F2075" s="275"/>
      <c r="G2075" s="21"/>
      <c r="H2075" s="276">
        <f t="shared" si="131"/>
        <v>0</v>
      </c>
      <c r="I2075" s="21">
        <f>D2075*'Déscriptions des trades'!CK2075</f>
        <v>0</v>
      </c>
      <c r="M2075" s="4"/>
    </row>
    <row r="2076" spans="1:13" s="3" customFormat="1" ht="13.2">
      <c r="A2076" s="12">
        <v>2072</v>
      </c>
      <c r="B2076" s="148">
        <f t="shared" si="129"/>
        <v>0</v>
      </c>
      <c r="C2076" s="16"/>
      <c r="D2076" s="17">
        <f t="shared" si="130"/>
        <v>0</v>
      </c>
      <c r="E2076" s="18">
        <f t="shared" si="128"/>
        <v>0</v>
      </c>
      <c r="F2076" s="275"/>
      <c r="G2076" s="21"/>
      <c r="H2076" s="276">
        <f t="shared" si="131"/>
        <v>0</v>
      </c>
      <c r="I2076" s="21">
        <f>D2076*'Déscriptions des trades'!CK2076</f>
        <v>0</v>
      </c>
      <c r="M2076" s="4"/>
    </row>
    <row r="2077" spans="1:13" s="3" customFormat="1" ht="13.2">
      <c r="A2077" s="12">
        <v>2073</v>
      </c>
      <c r="B2077" s="148">
        <f t="shared" si="129"/>
        <v>0</v>
      </c>
      <c r="C2077" s="16"/>
      <c r="D2077" s="17">
        <f t="shared" si="130"/>
        <v>0</v>
      </c>
      <c r="E2077" s="18">
        <f t="shared" si="128"/>
        <v>0</v>
      </c>
      <c r="F2077" s="275"/>
      <c r="G2077" s="21"/>
      <c r="H2077" s="276">
        <f t="shared" si="131"/>
        <v>0</v>
      </c>
      <c r="I2077" s="21">
        <f>D2077*'Déscriptions des trades'!CK2077</f>
        <v>0</v>
      </c>
      <c r="M2077" s="4"/>
    </row>
    <row r="2078" spans="1:13" s="3" customFormat="1" ht="13.2">
      <c r="A2078" s="12">
        <v>2074</v>
      </c>
      <c r="B2078" s="148">
        <f t="shared" si="129"/>
        <v>0</v>
      </c>
      <c r="C2078" s="16"/>
      <c r="D2078" s="17">
        <f t="shared" si="130"/>
        <v>0</v>
      </c>
      <c r="E2078" s="18">
        <f t="shared" si="128"/>
        <v>0</v>
      </c>
      <c r="F2078" s="275"/>
      <c r="G2078" s="21"/>
      <c r="H2078" s="276">
        <f t="shared" si="131"/>
        <v>0</v>
      </c>
      <c r="I2078" s="21">
        <f>D2078*'Déscriptions des trades'!CK2078</f>
        <v>0</v>
      </c>
      <c r="M2078" s="4"/>
    </row>
    <row r="2079" spans="1:13" s="3" customFormat="1" ht="13.2">
      <c r="A2079" s="12">
        <v>2075</v>
      </c>
      <c r="B2079" s="148">
        <f t="shared" si="129"/>
        <v>0</v>
      </c>
      <c r="C2079" s="16"/>
      <c r="D2079" s="17">
        <f t="shared" si="130"/>
        <v>0</v>
      </c>
      <c r="E2079" s="18">
        <f t="shared" si="128"/>
        <v>0</v>
      </c>
      <c r="F2079" s="275"/>
      <c r="G2079" s="21"/>
      <c r="H2079" s="276">
        <f t="shared" si="131"/>
        <v>0</v>
      </c>
      <c r="I2079" s="21">
        <f>D2079*'Déscriptions des trades'!CK2079</f>
        <v>0</v>
      </c>
      <c r="M2079" s="4"/>
    </row>
    <row r="2080" spans="1:13" s="3" customFormat="1" ht="13.2">
      <c r="A2080" s="12">
        <v>2076</v>
      </c>
      <c r="B2080" s="148">
        <f t="shared" si="129"/>
        <v>0</v>
      </c>
      <c r="C2080" s="16"/>
      <c r="D2080" s="17">
        <f t="shared" si="130"/>
        <v>0</v>
      </c>
      <c r="E2080" s="18">
        <f t="shared" si="128"/>
        <v>0</v>
      </c>
      <c r="F2080" s="275"/>
      <c r="G2080" s="21"/>
      <c r="H2080" s="276">
        <f t="shared" si="131"/>
        <v>0</v>
      </c>
      <c r="I2080" s="21">
        <f>D2080*'Déscriptions des trades'!CK2080</f>
        <v>0</v>
      </c>
      <c r="M2080" s="4"/>
    </row>
    <row r="2081" spans="1:13" s="3" customFormat="1" ht="13.2">
      <c r="A2081" s="12">
        <v>2077</v>
      </c>
      <c r="B2081" s="148">
        <f t="shared" si="129"/>
        <v>0</v>
      </c>
      <c r="C2081" s="16"/>
      <c r="D2081" s="17">
        <f t="shared" si="130"/>
        <v>0</v>
      </c>
      <c r="E2081" s="18">
        <f t="shared" si="128"/>
        <v>0</v>
      </c>
      <c r="F2081" s="275"/>
      <c r="G2081" s="21"/>
      <c r="H2081" s="276">
        <f t="shared" si="131"/>
        <v>0</v>
      </c>
      <c r="I2081" s="21">
        <f>D2081*'Déscriptions des trades'!CK2081</f>
        <v>0</v>
      </c>
      <c r="M2081" s="4"/>
    </row>
    <row r="2082" spans="1:13" s="3" customFormat="1" ht="13.2">
      <c r="A2082" s="12">
        <v>2078</v>
      </c>
      <c r="B2082" s="148">
        <f t="shared" si="129"/>
        <v>0</v>
      </c>
      <c r="C2082" s="16"/>
      <c r="D2082" s="17">
        <f t="shared" si="130"/>
        <v>0</v>
      </c>
      <c r="E2082" s="18">
        <f t="shared" si="128"/>
        <v>0</v>
      </c>
      <c r="F2082" s="275"/>
      <c r="G2082" s="21"/>
      <c r="H2082" s="276">
        <f t="shared" si="131"/>
        <v>0</v>
      </c>
      <c r="I2082" s="21">
        <f>D2082*'Déscriptions des trades'!CK2082</f>
        <v>0</v>
      </c>
      <c r="M2082" s="4"/>
    </row>
    <row r="2083" spans="1:13" s="3" customFormat="1" ht="13.2">
      <c r="A2083" s="12">
        <v>2079</v>
      </c>
      <c r="B2083" s="148">
        <f t="shared" si="129"/>
        <v>0</v>
      </c>
      <c r="C2083" s="16"/>
      <c r="D2083" s="17">
        <f t="shared" si="130"/>
        <v>0</v>
      </c>
      <c r="E2083" s="18">
        <f t="shared" si="128"/>
        <v>0</v>
      </c>
      <c r="F2083" s="275"/>
      <c r="G2083" s="21"/>
      <c r="H2083" s="276">
        <f t="shared" si="131"/>
        <v>0</v>
      </c>
      <c r="I2083" s="21">
        <f>D2083*'Déscriptions des trades'!CK2083</f>
        <v>0</v>
      </c>
      <c r="M2083" s="4"/>
    </row>
    <row r="2084" spans="1:13" s="3" customFormat="1" ht="13.2">
      <c r="A2084" s="12">
        <v>2080</v>
      </c>
      <c r="B2084" s="148">
        <f t="shared" si="129"/>
        <v>0</v>
      </c>
      <c r="C2084" s="16"/>
      <c r="D2084" s="17">
        <f t="shared" si="130"/>
        <v>0</v>
      </c>
      <c r="E2084" s="18">
        <f t="shared" si="128"/>
        <v>0</v>
      </c>
      <c r="F2084" s="275"/>
      <c r="G2084" s="21"/>
      <c r="H2084" s="276">
        <f t="shared" si="131"/>
        <v>0</v>
      </c>
      <c r="I2084" s="21">
        <f>D2084*'Déscriptions des trades'!CK2084</f>
        <v>0</v>
      </c>
      <c r="M2084" s="4"/>
    </row>
    <row r="2085" spans="1:13" s="3" customFormat="1" ht="13.2">
      <c r="A2085" s="12">
        <v>2081</v>
      </c>
      <c r="B2085" s="148">
        <f t="shared" si="129"/>
        <v>0</v>
      </c>
      <c r="C2085" s="16"/>
      <c r="D2085" s="17">
        <f t="shared" si="130"/>
        <v>0</v>
      </c>
      <c r="E2085" s="18">
        <f t="shared" si="128"/>
        <v>0</v>
      </c>
      <c r="F2085" s="275"/>
      <c r="G2085" s="21"/>
      <c r="H2085" s="276">
        <f t="shared" si="131"/>
        <v>0</v>
      </c>
      <c r="I2085" s="21">
        <f>D2085*'Déscriptions des trades'!CK2085</f>
        <v>0</v>
      </c>
      <c r="M2085" s="4"/>
    </row>
    <row r="2086" spans="1:13" s="3" customFormat="1" ht="13.2">
      <c r="A2086" s="12">
        <v>2082</v>
      </c>
      <c r="B2086" s="148">
        <f t="shared" si="129"/>
        <v>0</v>
      </c>
      <c r="C2086" s="16"/>
      <c r="D2086" s="17">
        <f t="shared" si="130"/>
        <v>0</v>
      </c>
      <c r="E2086" s="18">
        <f t="shared" si="128"/>
        <v>0</v>
      </c>
      <c r="F2086" s="275"/>
      <c r="G2086" s="21"/>
      <c r="H2086" s="276">
        <f t="shared" si="131"/>
        <v>0</v>
      </c>
      <c r="I2086" s="21">
        <f>D2086*'Déscriptions des trades'!CK2086</f>
        <v>0</v>
      </c>
      <c r="M2086" s="4"/>
    </row>
    <row r="2087" spans="1:13" s="3" customFormat="1" ht="13.2">
      <c r="A2087" s="12">
        <v>2083</v>
      </c>
      <c r="B2087" s="148">
        <f t="shared" si="129"/>
        <v>0</v>
      </c>
      <c r="C2087" s="16"/>
      <c r="D2087" s="17">
        <f t="shared" si="130"/>
        <v>0</v>
      </c>
      <c r="E2087" s="18">
        <f t="shared" si="128"/>
        <v>0</v>
      </c>
      <c r="F2087" s="275"/>
      <c r="G2087" s="21"/>
      <c r="H2087" s="276">
        <f t="shared" si="131"/>
        <v>0</v>
      </c>
      <c r="I2087" s="21">
        <f>D2087*'Déscriptions des trades'!CK2087</f>
        <v>0</v>
      </c>
      <c r="M2087" s="4"/>
    </row>
    <row r="2088" spans="1:13" s="3" customFormat="1" ht="13.2">
      <c r="A2088" s="12">
        <v>2084</v>
      </c>
      <c r="B2088" s="148">
        <f t="shared" si="129"/>
        <v>0</v>
      </c>
      <c r="C2088" s="16"/>
      <c r="D2088" s="17">
        <f t="shared" si="130"/>
        <v>0</v>
      </c>
      <c r="E2088" s="18">
        <f t="shared" si="128"/>
        <v>0</v>
      </c>
      <c r="F2088" s="275"/>
      <c r="G2088" s="21"/>
      <c r="H2088" s="276">
        <f t="shared" si="131"/>
        <v>0</v>
      </c>
      <c r="I2088" s="21">
        <f>D2088*'Déscriptions des trades'!CK2088</f>
        <v>0</v>
      </c>
      <c r="M2088" s="4"/>
    </row>
    <row r="2089" spans="1:13" s="3" customFormat="1" ht="13.2">
      <c r="A2089" s="12">
        <v>2085</v>
      </c>
      <c r="B2089" s="148">
        <f t="shared" si="129"/>
        <v>0</v>
      </c>
      <c r="C2089" s="16"/>
      <c r="D2089" s="17">
        <f t="shared" si="130"/>
        <v>0</v>
      </c>
      <c r="E2089" s="18">
        <f t="shared" si="128"/>
        <v>0</v>
      </c>
      <c r="F2089" s="275"/>
      <c r="G2089" s="21"/>
      <c r="H2089" s="276">
        <f t="shared" si="131"/>
        <v>0</v>
      </c>
      <c r="I2089" s="21">
        <f>D2089*'Déscriptions des trades'!CK2089</f>
        <v>0</v>
      </c>
      <c r="M2089" s="4"/>
    </row>
    <row r="2090" spans="1:13" s="3" customFormat="1" ht="13.2">
      <c r="A2090" s="12">
        <v>2086</v>
      </c>
      <c r="B2090" s="148">
        <f t="shared" si="129"/>
        <v>0</v>
      </c>
      <c r="C2090" s="16"/>
      <c r="D2090" s="17">
        <f t="shared" si="130"/>
        <v>0</v>
      </c>
      <c r="E2090" s="18">
        <f t="shared" si="128"/>
        <v>0</v>
      </c>
      <c r="F2090" s="275"/>
      <c r="G2090" s="21"/>
      <c r="H2090" s="276">
        <f t="shared" si="131"/>
        <v>0</v>
      </c>
      <c r="I2090" s="21">
        <f>D2090*'Déscriptions des trades'!CK2090</f>
        <v>0</v>
      </c>
      <c r="M2090" s="4"/>
    </row>
    <row r="2091" spans="1:13" s="3" customFormat="1" ht="13.2">
      <c r="A2091" s="12">
        <v>2087</v>
      </c>
      <c r="B2091" s="148">
        <f t="shared" si="129"/>
        <v>0</v>
      </c>
      <c r="C2091" s="16"/>
      <c r="D2091" s="17">
        <f t="shared" si="130"/>
        <v>0</v>
      </c>
      <c r="E2091" s="18">
        <f t="shared" si="128"/>
        <v>0</v>
      </c>
      <c r="F2091" s="275"/>
      <c r="G2091" s="21"/>
      <c r="H2091" s="276">
        <f t="shared" si="131"/>
        <v>0</v>
      </c>
      <c r="I2091" s="21">
        <f>D2091*'Déscriptions des trades'!CK2091</f>
        <v>0</v>
      </c>
      <c r="M2091" s="4"/>
    </row>
    <row r="2092" spans="1:13" s="3" customFormat="1" ht="13.2">
      <c r="A2092" s="12">
        <v>2088</v>
      </c>
      <c r="B2092" s="148">
        <f t="shared" si="129"/>
        <v>0</v>
      </c>
      <c r="C2092" s="16"/>
      <c r="D2092" s="17">
        <f t="shared" si="130"/>
        <v>0</v>
      </c>
      <c r="E2092" s="18">
        <f t="shared" si="128"/>
        <v>0</v>
      </c>
      <c r="F2092" s="275"/>
      <c r="G2092" s="21"/>
      <c r="H2092" s="276">
        <f t="shared" si="131"/>
        <v>0</v>
      </c>
      <c r="I2092" s="21">
        <f>D2092*'Déscriptions des trades'!CK2092</f>
        <v>0</v>
      </c>
      <c r="M2092" s="4"/>
    </row>
    <row r="2093" spans="1:13" s="3" customFormat="1" ht="13.2">
      <c r="A2093" s="12">
        <v>2089</v>
      </c>
      <c r="B2093" s="148">
        <f t="shared" si="129"/>
        <v>0</v>
      </c>
      <c r="C2093" s="16"/>
      <c r="D2093" s="17">
        <f t="shared" si="130"/>
        <v>0</v>
      </c>
      <c r="E2093" s="18">
        <f t="shared" si="128"/>
        <v>0</v>
      </c>
      <c r="F2093" s="275"/>
      <c r="G2093" s="21"/>
      <c r="H2093" s="276">
        <f t="shared" si="131"/>
        <v>0</v>
      </c>
      <c r="I2093" s="21">
        <f>D2093*'Déscriptions des trades'!CK2093</f>
        <v>0</v>
      </c>
      <c r="M2093" s="4"/>
    </row>
    <row r="2094" spans="1:13" s="3" customFormat="1" ht="13.2">
      <c r="A2094" s="12">
        <v>2090</v>
      </c>
      <c r="B2094" s="148">
        <f t="shared" si="129"/>
        <v>0</v>
      </c>
      <c r="C2094" s="16"/>
      <c r="D2094" s="17">
        <f t="shared" si="130"/>
        <v>0</v>
      </c>
      <c r="E2094" s="18">
        <f t="shared" si="128"/>
        <v>0</v>
      </c>
      <c r="F2094" s="275"/>
      <c r="G2094" s="21"/>
      <c r="H2094" s="276">
        <f t="shared" si="131"/>
        <v>0</v>
      </c>
      <c r="I2094" s="21">
        <f>D2094*'Déscriptions des trades'!CK2094</f>
        <v>0</v>
      </c>
      <c r="M2094" s="4"/>
    </row>
    <row r="2095" spans="1:13" s="3" customFormat="1" ht="13.2">
      <c r="A2095" s="12">
        <v>2091</v>
      </c>
      <c r="B2095" s="148">
        <f t="shared" si="129"/>
        <v>0</v>
      </c>
      <c r="C2095" s="16"/>
      <c r="D2095" s="17">
        <f t="shared" si="130"/>
        <v>0</v>
      </c>
      <c r="E2095" s="18">
        <f t="shared" si="128"/>
        <v>0</v>
      </c>
      <c r="F2095" s="275"/>
      <c r="G2095" s="21"/>
      <c r="H2095" s="276">
        <f t="shared" si="131"/>
        <v>0</v>
      </c>
      <c r="I2095" s="21">
        <f>D2095*'Déscriptions des trades'!CK2095</f>
        <v>0</v>
      </c>
      <c r="M2095" s="4"/>
    </row>
    <row r="2096" spans="1:13" s="3" customFormat="1" ht="13.2">
      <c r="A2096" s="12">
        <v>2092</v>
      </c>
      <c r="B2096" s="148">
        <f t="shared" si="129"/>
        <v>0</v>
      </c>
      <c r="C2096" s="16"/>
      <c r="D2096" s="17">
        <f t="shared" si="130"/>
        <v>0</v>
      </c>
      <c r="E2096" s="18">
        <f t="shared" si="128"/>
        <v>0</v>
      </c>
      <c r="F2096" s="275"/>
      <c r="G2096" s="21"/>
      <c r="H2096" s="276">
        <f t="shared" si="131"/>
        <v>0</v>
      </c>
      <c r="I2096" s="21">
        <f>D2096*'Déscriptions des trades'!CK2096</f>
        <v>0</v>
      </c>
      <c r="M2096" s="4"/>
    </row>
    <row r="2097" spans="1:13" s="3" customFormat="1" ht="13.2">
      <c r="A2097" s="12">
        <v>2093</v>
      </c>
      <c r="B2097" s="148">
        <f t="shared" si="129"/>
        <v>0</v>
      </c>
      <c r="C2097" s="16"/>
      <c r="D2097" s="17">
        <f t="shared" si="130"/>
        <v>0</v>
      </c>
      <c r="E2097" s="18">
        <f t="shared" si="128"/>
        <v>0</v>
      </c>
      <c r="F2097" s="275"/>
      <c r="G2097" s="21"/>
      <c r="H2097" s="276">
        <f t="shared" si="131"/>
        <v>0</v>
      </c>
      <c r="I2097" s="21">
        <f>D2097*'Déscriptions des trades'!CK2097</f>
        <v>0</v>
      </c>
      <c r="M2097" s="4"/>
    </row>
    <row r="2098" spans="1:13" s="3" customFormat="1" ht="13.2">
      <c r="A2098" s="12">
        <v>2094</v>
      </c>
      <c r="B2098" s="148">
        <f t="shared" si="129"/>
        <v>0</v>
      </c>
      <c r="C2098" s="16"/>
      <c r="D2098" s="17">
        <f t="shared" si="130"/>
        <v>0</v>
      </c>
      <c r="E2098" s="18">
        <f t="shared" si="128"/>
        <v>0</v>
      </c>
      <c r="F2098" s="275"/>
      <c r="G2098" s="21"/>
      <c r="H2098" s="276">
        <f t="shared" si="131"/>
        <v>0</v>
      </c>
      <c r="I2098" s="21">
        <f>D2098*'Déscriptions des trades'!CK2098</f>
        <v>0</v>
      </c>
      <c r="M2098" s="4"/>
    </row>
    <row r="2099" spans="1:13" s="3" customFormat="1" ht="13.2">
      <c r="A2099" s="12">
        <v>2095</v>
      </c>
      <c r="B2099" s="148">
        <f t="shared" si="129"/>
        <v>0</v>
      </c>
      <c r="C2099" s="16"/>
      <c r="D2099" s="17">
        <f t="shared" si="130"/>
        <v>0</v>
      </c>
      <c r="E2099" s="18">
        <f t="shared" si="128"/>
        <v>0</v>
      </c>
      <c r="F2099" s="275"/>
      <c r="G2099" s="21"/>
      <c r="H2099" s="276">
        <f t="shared" si="131"/>
        <v>0</v>
      </c>
      <c r="I2099" s="21">
        <f>D2099*'Déscriptions des trades'!CK2099</f>
        <v>0</v>
      </c>
      <c r="M2099" s="4"/>
    </row>
    <row r="2100" spans="1:13" s="3" customFormat="1" ht="13.2">
      <c r="A2100" s="12">
        <v>2096</v>
      </c>
      <c r="B2100" s="148">
        <f t="shared" si="129"/>
        <v>0</v>
      </c>
      <c r="C2100" s="16"/>
      <c r="D2100" s="17">
        <f t="shared" si="130"/>
        <v>0</v>
      </c>
      <c r="E2100" s="18">
        <f t="shared" si="128"/>
        <v>0</v>
      </c>
      <c r="F2100" s="275"/>
      <c r="G2100" s="21"/>
      <c r="H2100" s="276">
        <f t="shared" si="131"/>
        <v>0</v>
      </c>
      <c r="I2100" s="21">
        <f>D2100*'Déscriptions des trades'!CK2100</f>
        <v>0</v>
      </c>
      <c r="M2100" s="4"/>
    </row>
    <row r="2101" spans="1:13" s="3" customFormat="1" ht="13.2">
      <c r="A2101" s="12">
        <v>2097</v>
      </c>
      <c r="B2101" s="148">
        <f t="shared" si="129"/>
        <v>0</v>
      </c>
      <c r="C2101" s="16"/>
      <c r="D2101" s="17">
        <f t="shared" si="130"/>
        <v>0</v>
      </c>
      <c r="E2101" s="18">
        <f t="shared" si="128"/>
        <v>0</v>
      </c>
      <c r="F2101" s="275"/>
      <c r="G2101" s="21"/>
      <c r="H2101" s="276">
        <f t="shared" si="131"/>
        <v>0</v>
      </c>
      <c r="I2101" s="21">
        <f>D2101*'Déscriptions des trades'!CK2101</f>
        <v>0</v>
      </c>
      <c r="M2101" s="4"/>
    </row>
    <row r="2102" spans="1:13" s="3" customFormat="1" ht="13.2">
      <c r="A2102" s="12">
        <v>2098</v>
      </c>
      <c r="B2102" s="148">
        <f t="shared" si="129"/>
        <v>0</v>
      </c>
      <c r="C2102" s="16"/>
      <c r="D2102" s="17">
        <f t="shared" si="130"/>
        <v>0</v>
      </c>
      <c r="E2102" s="18">
        <f t="shared" si="128"/>
        <v>0</v>
      </c>
      <c r="F2102" s="275"/>
      <c r="G2102" s="21"/>
      <c r="H2102" s="276">
        <f t="shared" si="131"/>
        <v>0</v>
      </c>
      <c r="I2102" s="21">
        <f>D2102*'Déscriptions des trades'!CK2102</f>
        <v>0</v>
      </c>
      <c r="M2102" s="4"/>
    </row>
    <row r="2103" spans="1:13" s="3" customFormat="1" ht="13.2">
      <c r="A2103" s="12">
        <v>2099</v>
      </c>
      <c r="B2103" s="148">
        <f t="shared" si="129"/>
        <v>0</v>
      </c>
      <c r="C2103" s="16"/>
      <c r="D2103" s="17">
        <f t="shared" si="130"/>
        <v>0</v>
      </c>
      <c r="E2103" s="18">
        <f t="shared" si="128"/>
        <v>0</v>
      </c>
      <c r="F2103" s="275"/>
      <c r="G2103" s="21"/>
      <c r="H2103" s="276">
        <f t="shared" si="131"/>
        <v>0</v>
      </c>
      <c r="I2103" s="21">
        <f>D2103*'Déscriptions des trades'!CK2103</f>
        <v>0</v>
      </c>
      <c r="M2103" s="4"/>
    </row>
    <row r="2104" spans="1:13" s="3" customFormat="1" ht="13.2">
      <c r="A2104" s="12">
        <v>2100</v>
      </c>
      <c r="B2104" s="148">
        <f t="shared" si="129"/>
        <v>0</v>
      </c>
      <c r="C2104" s="16"/>
      <c r="D2104" s="17">
        <f t="shared" si="130"/>
        <v>0</v>
      </c>
      <c r="E2104" s="18">
        <f t="shared" si="128"/>
        <v>0</v>
      </c>
      <c r="F2104" s="275"/>
      <c r="G2104" s="21"/>
      <c r="H2104" s="276">
        <f t="shared" si="131"/>
        <v>0</v>
      </c>
      <c r="I2104" s="21">
        <f>D2104*'Déscriptions des trades'!CK2104</f>
        <v>0</v>
      </c>
      <c r="M2104" s="4"/>
    </row>
    <row r="2105" spans="1:13" s="3" customFormat="1" ht="13.2">
      <c r="A2105" s="12">
        <v>2101</v>
      </c>
      <c r="B2105" s="148">
        <f t="shared" si="129"/>
        <v>0</v>
      </c>
      <c r="C2105" s="16"/>
      <c r="D2105" s="17">
        <f t="shared" si="130"/>
        <v>0</v>
      </c>
      <c r="E2105" s="18">
        <f t="shared" si="128"/>
        <v>0</v>
      </c>
      <c r="F2105" s="275"/>
      <c r="G2105" s="21"/>
      <c r="H2105" s="276">
        <f t="shared" si="131"/>
        <v>0</v>
      </c>
      <c r="I2105" s="21">
        <f>D2105*'Déscriptions des trades'!CK2105</f>
        <v>0</v>
      </c>
      <c r="M2105" s="4"/>
    </row>
    <row r="2106" spans="1:13" s="3" customFormat="1" ht="13.2">
      <c r="A2106" s="12">
        <v>2102</v>
      </c>
      <c r="B2106" s="148">
        <f t="shared" si="129"/>
        <v>0</v>
      </c>
      <c r="C2106" s="16"/>
      <c r="D2106" s="17">
        <f t="shared" si="130"/>
        <v>0</v>
      </c>
      <c r="E2106" s="18">
        <f t="shared" si="128"/>
        <v>0</v>
      </c>
      <c r="F2106" s="275"/>
      <c r="G2106" s="21"/>
      <c r="H2106" s="276">
        <f t="shared" si="131"/>
        <v>0</v>
      </c>
      <c r="I2106" s="21">
        <f>D2106*'Déscriptions des trades'!CK2106</f>
        <v>0</v>
      </c>
      <c r="M2106" s="4"/>
    </row>
    <row r="2107" spans="1:13" s="3" customFormat="1" ht="13.2">
      <c r="A2107" s="12">
        <v>2103</v>
      </c>
      <c r="B2107" s="148">
        <f t="shared" si="129"/>
        <v>0</v>
      </c>
      <c r="C2107" s="16"/>
      <c r="D2107" s="17">
        <f t="shared" si="130"/>
        <v>0</v>
      </c>
      <c r="E2107" s="18">
        <f t="shared" si="128"/>
        <v>0</v>
      </c>
      <c r="F2107" s="275"/>
      <c r="G2107" s="21"/>
      <c r="H2107" s="276">
        <f t="shared" si="131"/>
        <v>0</v>
      </c>
      <c r="I2107" s="21">
        <f>D2107*'Déscriptions des trades'!CK2107</f>
        <v>0</v>
      </c>
      <c r="M2107" s="4"/>
    </row>
    <row r="2108" spans="1:13" s="3" customFormat="1" ht="13.2">
      <c r="A2108" s="12">
        <v>2104</v>
      </c>
      <c r="B2108" s="148">
        <f t="shared" si="129"/>
        <v>0</v>
      </c>
      <c r="C2108" s="16"/>
      <c r="D2108" s="17">
        <f t="shared" si="130"/>
        <v>0</v>
      </c>
      <c r="E2108" s="18">
        <f t="shared" si="128"/>
        <v>0</v>
      </c>
      <c r="F2108" s="275"/>
      <c r="G2108" s="21"/>
      <c r="H2108" s="276">
        <f t="shared" si="131"/>
        <v>0</v>
      </c>
      <c r="I2108" s="21">
        <f>D2108*'Déscriptions des trades'!CK2108</f>
        <v>0</v>
      </c>
      <c r="M2108" s="4"/>
    </row>
    <row r="2109" spans="1:13" s="3" customFormat="1" ht="13.2">
      <c r="A2109" s="12">
        <v>2105</v>
      </c>
      <c r="B2109" s="148">
        <f t="shared" si="129"/>
        <v>0</v>
      </c>
      <c r="C2109" s="16"/>
      <c r="D2109" s="17">
        <f t="shared" si="130"/>
        <v>0</v>
      </c>
      <c r="E2109" s="18">
        <f t="shared" si="128"/>
        <v>0</v>
      </c>
      <c r="F2109" s="275"/>
      <c r="G2109" s="21"/>
      <c r="H2109" s="276">
        <f t="shared" si="131"/>
        <v>0</v>
      </c>
      <c r="I2109" s="21">
        <f>D2109*'Déscriptions des trades'!CK2109</f>
        <v>0</v>
      </c>
      <c r="M2109" s="4"/>
    </row>
    <row r="2110" spans="1:13" s="3" customFormat="1" ht="13.2">
      <c r="A2110" s="12">
        <v>2106</v>
      </c>
      <c r="B2110" s="148">
        <f t="shared" si="129"/>
        <v>0</v>
      </c>
      <c r="C2110" s="16"/>
      <c r="D2110" s="17">
        <f t="shared" si="130"/>
        <v>0</v>
      </c>
      <c r="E2110" s="18">
        <f t="shared" si="128"/>
        <v>0</v>
      </c>
      <c r="F2110" s="275"/>
      <c r="G2110" s="21"/>
      <c r="H2110" s="276">
        <f t="shared" si="131"/>
        <v>0</v>
      </c>
      <c r="I2110" s="21">
        <f>D2110*'Déscriptions des trades'!CK2110</f>
        <v>0</v>
      </c>
      <c r="M2110" s="4"/>
    </row>
    <row r="2111" spans="1:13" s="3" customFormat="1" ht="13.2">
      <c r="A2111" s="12">
        <v>2107</v>
      </c>
      <c r="B2111" s="148">
        <f t="shared" si="129"/>
        <v>0</v>
      </c>
      <c r="C2111" s="16"/>
      <c r="D2111" s="17">
        <f t="shared" si="130"/>
        <v>0</v>
      </c>
      <c r="E2111" s="18">
        <f t="shared" si="128"/>
        <v>0</v>
      </c>
      <c r="F2111" s="275"/>
      <c r="G2111" s="21"/>
      <c r="H2111" s="276">
        <f t="shared" si="131"/>
        <v>0</v>
      </c>
      <c r="I2111" s="21">
        <f>D2111*'Déscriptions des trades'!CK2111</f>
        <v>0</v>
      </c>
      <c r="M2111" s="4"/>
    </row>
    <row r="2112" spans="1:13" s="3" customFormat="1" ht="13.2">
      <c r="A2112" s="12">
        <v>2108</v>
      </c>
      <c r="B2112" s="148">
        <f t="shared" si="129"/>
        <v>0</v>
      </c>
      <c r="C2112" s="16"/>
      <c r="D2112" s="17">
        <f t="shared" si="130"/>
        <v>0</v>
      </c>
      <c r="E2112" s="18">
        <f t="shared" si="128"/>
        <v>0</v>
      </c>
      <c r="F2112" s="275"/>
      <c r="G2112" s="21"/>
      <c r="H2112" s="276">
        <f t="shared" si="131"/>
        <v>0</v>
      </c>
      <c r="I2112" s="21">
        <f>D2112*'Déscriptions des trades'!CK2112</f>
        <v>0</v>
      </c>
      <c r="M2112" s="4"/>
    </row>
    <row r="2113" spans="1:13" s="3" customFormat="1" ht="13.2">
      <c r="A2113" s="12">
        <v>2109</v>
      </c>
      <c r="B2113" s="148">
        <f t="shared" si="129"/>
        <v>0</v>
      </c>
      <c r="C2113" s="16"/>
      <c r="D2113" s="17">
        <f t="shared" si="130"/>
        <v>0</v>
      </c>
      <c r="E2113" s="18">
        <f t="shared" si="128"/>
        <v>0</v>
      </c>
      <c r="F2113" s="275"/>
      <c r="G2113" s="21"/>
      <c r="H2113" s="276">
        <f t="shared" si="131"/>
        <v>0</v>
      </c>
      <c r="I2113" s="21">
        <f>D2113*'Déscriptions des trades'!CK2113</f>
        <v>0</v>
      </c>
      <c r="M2113" s="4"/>
    </row>
    <row r="2114" spans="1:13" s="3" customFormat="1" ht="13.2">
      <c r="A2114" s="12">
        <v>2110</v>
      </c>
      <c r="B2114" s="148">
        <f t="shared" si="129"/>
        <v>0</v>
      </c>
      <c r="C2114" s="16"/>
      <c r="D2114" s="17">
        <f t="shared" si="130"/>
        <v>0</v>
      </c>
      <c r="E2114" s="18">
        <f t="shared" si="128"/>
        <v>0</v>
      </c>
      <c r="F2114" s="275"/>
      <c r="G2114" s="21"/>
      <c r="H2114" s="276">
        <f t="shared" si="131"/>
        <v>0</v>
      </c>
      <c r="I2114" s="21">
        <f>D2114*'Déscriptions des trades'!CK2114</f>
        <v>0</v>
      </c>
      <c r="M2114" s="4"/>
    </row>
    <row r="2115" spans="1:13" s="3" customFormat="1" ht="13.2">
      <c r="A2115" s="12">
        <v>2111</v>
      </c>
      <c r="B2115" s="148">
        <f t="shared" si="129"/>
        <v>0</v>
      </c>
      <c r="C2115" s="16"/>
      <c r="D2115" s="17">
        <f t="shared" si="130"/>
        <v>0</v>
      </c>
      <c r="E2115" s="18">
        <f t="shared" si="128"/>
        <v>0</v>
      </c>
      <c r="F2115" s="275"/>
      <c r="G2115" s="21"/>
      <c r="H2115" s="276">
        <f t="shared" si="131"/>
        <v>0</v>
      </c>
      <c r="I2115" s="21">
        <f>D2115*'Déscriptions des trades'!CK2115</f>
        <v>0</v>
      </c>
      <c r="M2115" s="4"/>
    </row>
    <row r="2116" spans="1:13" s="3" customFormat="1" ht="13.2">
      <c r="A2116" s="12">
        <v>2112</v>
      </c>
      <c r="B2116" s="148">
        <f t="shared" si="129"/>
        <v>0</v>
      </c>
      <c r="C2116" s="16"/>
      <c r="D2116" s="17">
        <f t="shared" si="130"/>
        <v>0</v>
      </c>
      <c r="E2116" s="18">
        <f t="shared" si="128"/>
        <v>0</v>
      </c>
      <c r="F2116" s="275"/>
      <c r="G2116" s="21"/>
      <c r="H2116" s="276">
        <f t="shared" si="131"/>
        <v>0</v>
      </c>
      <c r="I2116" s="21">
        <f>D2116*'Déscriptions des trades'!CK2116</f>
        <v>0</v>
      </c>
      <c r="M2116" s="4"/>
    </row>
    <row r="2117" spans="1:13" s="3" customFormat="1" ht="13.2">
      <c r="A2117" s="12">
        <v>2113</v>
      </c>
      <c r="B2117" s="148">
        <f t="shared" si="129"/>
        <v>0</v>
      </c>
      <c r="C2117" s="16"/>
      <c r="D2117" s="17">
        <f t="shared" si="130"/>
        <v>0</v>
      </c>
      <c r="E2117" s="18">
        <f t="shared" ref="E2117:E2180" si="132">B2117*D2117</f>
        <v>0</v>
      </c>
      <c r="F2117" s="275"/>
      <c r="G2117" s="21"/>
      <c r="H2117" s="276">
        <f t="shared" si="131"/>
        <v>0</v>
      </c>
      <c r="I2117" s="21">
        <f>D2117*'Déscriptions des trades'!CK2117</f>
        <v>0</v>
      </c>
      <c r="M2117" s="4"/>
    </row>
    <row r="2118" spans="1:13" s="3" customFormat="1" ht="13.2">
      <c r="A2118" s="12">
        <v>2114</v>
      </c>
      <c r="B2118" s="148">
        <f t="shared" ref="B2118:B2181" si="133">E2117+B2117</f>
        <v>0</v>
      </c>
      <c r="C2118" s="16"/>
      <c r="D2118" s="17">
        <f t="shared" ref="D2118:D2181" si="134">D2117</f>
        <v>0</v>
      </c>
      <c r="E2118" s="18">
        <f t="shared" si="132"/>
        <v>0</v>
      </c>
      <c r="F2118" s="275"/>
      <c r="G2118" s="21"/>
      <c r="H2118" s="276">
        <f t="shared" ref="H2118:H2181" si="135">H2117</f>
        <v>0</v>
      </c>
      <c r="I2118" s="21">
        <f>D2118*'Déscriptions des trades'!CK2118</f>
        <v>0</v>
      </c>
      <c r="M2118" s="4"/>
    </row>
    <row r="2119" spans="1:13" s="3" customFormat="1" ht="13.2">
      <c r="A2119" s="12">
        <v>2115</v>
      </c>
      <c r="B2119" s="148">
        <f t="shared" si="133"/>
        <v>0</v>
      </c>
      <c r="C2119" s="16"/>
      <c r="D2119" s="17">
        <f t="shared" si="134"/>
        <v>0</v>
      </c>
      <c r="E2119" s="18">
        <f t="shared" si="132"/>
        <v>0</v>
      </c>
      <c r="F2119" s="275"/>
      <c r="G2119" s="21"/>
      <c r="H2119" s="276">
        <f t="shared" si="135"/>
        <v>0</v>
      </c>
      <c r="I2119" s="21">
        <f>D2119*'Déscriptions des trades'!CK2119</f>
        <v>0</v>
      </c>
      <c r="M2119" s="4"/>
    </row>
    <row r="2120" spans="1:13" s="3" customFormat="1" ht="13.2">
      <c r="A2120" s="12">
        <v>2116</v>
      </c>
      <c r="B2120" s="148">
        <f t="shared" si="133"/>
        <v>0</v>
      </c>
      <c r="C2120" s="16"/>
      <c r="D2120" s="17">
        <f t="shared" si="134"/>
        <v>0</v>
      </c>
      <c r="E2120" s="18">
        <f t="shared" si="132"/>
        <v>0</v>
      </c>
      <c r="F2120" s="275"/>
      <c r="G2120" s="21"/>
      <c r="H2120" s="276">
        <f t="shared" si="135"/>
        <v>0</v>
      </c>
      <c r="I2120" s="21">
        <f>D2120*'Déscriptions des trades'!CK2120</f>
        <v>0</v>
      </c>
      <c r="M2120" s="4"/>
    </row>
    <row r="2121" spans="1:13" s="3" customFormat="1" ht="13.2">
      <c r="A2121" s="12">
        <v>2117</v>
      </c>
      <c r="B2121" s="148">
        <f t="shared" si="133"/>
        <v>0</v>
      </c>
      <c r="C2121" s="16"/>
      <c r="D2121" s="17">
        <f t="shared" si="134"/>
        <v>0</v>
      </c>
      <c r="E2121" s="18">
        <f t="shared" si="132"/>
        <v>0</v>
      </c>
      <c r="F2121" s="275"/>
      <c r="G2121" s="21"/>
      <c r="H2121" s="276">
        <f t="shared" si="135"/>
        <v>0</v>
      </c>
      <c r="I2121" s="21">
        <f>D2121*'Déscriptions des trades'!CK2121</f>
        <v>0</v>
      </c>
      <c r="M2121" s="4"/>
    </row>
    <row r="2122" spans="1:13" s="3" customFormat="1" ht="13.2">
      <c r="A2122" s="12">
        <v>2118</v>
      </c>
      <c r="B2122" s="148">
        <f t="shared" si="133"/>
        <v>0</v>
      </c>
      <c r="C2122" s="16"/>
      <c r="D2122" s="17">
        <f t="shared" si="134"/>
        <v>0</v>
      </c>
      <c r="E2122" s="18">
        <f t="shared" si="132"/>
        <v>0</v>
      </c>
      <c r="F2122" s="275"/>
      <c r="G2122" s="21"/>
      <c r="H2122" s="276">
        <f t="shared" si="135"/>
        <v>0</v>
      </c>
      <c r="I2122" s="21">
        <f>D2122*'Déscriptions des trades'!CK2122</f>
        <v>0</v>
      </c>
      <c r="M2122" s="4"/>
    </row>
    <row r="2123" spans="1:13" s="3" customFormat="1" ht="13.2">
      <c r="A2123" s="12">
        <v>2119</v>
      </c>
      <c r="B2123" s="148">
        <f t="shared" si="133"/>
        <v>0</v>
      </c>
      <c r="C2123" s="16"/>
      <c r="D2123" s="17">
        <f t="shared" si="134"/>
        <v>0</v>
      </c>
      <c r="E2123" s="18">
        <f t="shared" si="132"/>
        <v>0</v>
      </c>
      <c r="F2123" s="275"/>
      <c r="G2123" s="21"/>
      <c r="H2123" s="276">
        <f t="shared" si="135"/>
        <v>0</v>
      </c>
      <c r="I2123" s="21">
        <f>D2123*'Déscriptions des trades'!CK2123</f>
        <v>0</v>
      </c>
      <c r="M2123" s="4"/>
    </row>
    <row r="2124" spans="1:13" s="3" customFormat="1" ht="13.2">
      <c r="A2124" s="12">
        <v>2120</v>
      </c>
      <c r="B2124" s="148">
        <f t="shared" si="133"/>
        <v>0</v>
      </c>
      <c r="C2124" s="16"/>
      <c r="D2124" s="17">
        <f t="shared" si="134"/>
        <v>0</v>
      </c>
      <c r="E2124" s="18">
        <f t="shared" si="132"/>
        <v>0</v>
      </c>
      <c r="F2124" s="275"/>
      <c r="G2124" s="21"/>
      <c r="H2124" s="276">
        <f t="shared" si="135"/>
        <v>0</v>
      </c>
      <c r="I2124" s="21">
        <f>D2124*'Déscriptions des trades'!CK2124</f>
        <v>0</v>
      </c>
      <c r="M2124" s="4"/>
    </row>
    <row r="2125" spans="1:13" s="3" customFormat="1" ht="13.2">
      <c r="A2125" s="12">
        <v>2121</v>
      </c>
      <c r="B2125" s="148">
        <f t="shared" si="133"/>
        <v>0</v>
      </c>
      <c r="C2125" s="16"/>
      <c r="D2125" s="17">
        <f t="shared" si="134"/>
        <v>0</v>
      </c>
      <c r="E2125" s="18">
        <f t="shared" si="132"/>
        <v>0</v>
      </c>
      <c r="F2125" s="275"/>
      <c r="G2125" s="21"/>
      <c r="H2125" s="276">
        <f t="shared" si="135"/>
        <v>0</v>
      </c>
      <c r="I2125" s="21">
        <f>D2125*'Déscriptions des trades'!CK2125</f>
        <v>0</v>
      </c>
      <c r="M2125" s="4"/>
    </row>
    <row r="2126" spans="1:13" s="3" customFormat="1" ht="13.2">
      <c r="A2126" s="12">
        <v>2122</v>
      </c>
      <c r="B2126" s="148">
        <f t="shared" si="133"/>
        <v>0</v>
      </c>
      <c r="C2126" s="16"/>
      <c r="D2126" s="17">
        <f t="shared" si="134"/>
        <v>0</v>
      </c>
      <c r="E2126" s="18">
        <f t="shared" si="132"/>
        <v>0</v>
      </c>
      <c r="F2126" s="275"/>
      <c r="G2126" s="21"/>
      <c r="H2126" s="276">
        <f t="shared" si="135"/>
        <v>0</v>
      </c>
      <c r="I2126" s="21">
        <f>D2126*'Déscriptions des trades'!CK2126</f>
        <v>0</v>
      </c>
      <c r="M2126" s="4"/>
    </row>
    <row r="2127" spans="1:13" s="3" customFormat="1" ht="13.2">
      <c r="A2127" s="12">
        <v>2123</v>
      </c>
      <c r="B2127" s="148">
        <f t="shared" si="133"/>
        <v>0</v>
      </c>
      <c r="C2127" s="16"/>
      <c r="D2127" s="17">
        <f t="shared" si="134"/>
        <v>0</v>
      </c>
      <c r="E2127" s="18">
        <f t="shared" si="132"/>
        <v>0</v>
      </c>
      <c r="F2127" s="275"/>
      <c r="G2127" s="21"/>
      <c r="H2127" s="276">
        <f t="shared" si="135"/>
        <v>0</v>
      </c>
      <c r="I2127" s="21">
        <f>D2127*'Déscriptions des trades'!CK2127</f>
        <v>0</v>
      </c>
      <c r="M2127" s="4"/>
    </row>
    <row r="2128" spans="1:13" s="3" customFormat="1" ht="13.2">
      <c r="A2128" s="12">
        <v>2124</v>
      </c>
      <c r="B2128" s="148">
        <f t="shared" si="133"/>
        <v>0</v>
      </c>
      <c r="C2128" s="16"/>
      <c r="D2128" s="17">
        <f t="shared" si="134"/>
        <v>0</v>
      </c>
      <c r="E2128" s="18">
        <f t="shared" si="132"/>
        <v>0</v>
      </c>
      <c r="F2128" s="275"/>
      <c r="G2128" s="21"/>
      <c r="H2128" s="276">
        <f t="shared" si="135"/>
        <v>0</v>
      </c>
      <c r="I2128" s="21">
        <f>D2128*'Déscriptions des trades'!CK2128</f>
        <v>0</v>
      </c>
      <c r="M2128" s="4"/>
    </row>
    <row r="2129" spans="1:13" s="3" customFormat="1" ht="13.2">
      <c r="A2129" s="12">
        <v>2125</v>
      </c>
      <c r="B2129" s="148">
        <f t="shared" si="133"/>
        <v>0</v>
      </c>
      <c r="C2129" s="16"/>
      <c r="D2129" s="17">
        <f t="shared" si="134"/>
        <v>0</v>
      </c>
      <c r="E2129" s="18">
        <f t="shared" si="132"/>
        <v>0</v>
      </c>
      <c r="F2129" s="275"/>
      <c r="G2129" s="21"/>
      <c r="H2129" s="276">
        <f t="shared" si="135"/>
        <v>0</v>
      </c>
      <c r="I2129" s="21">
        <f>D2129*'Déscriptions des trades'!CK2129</f>
        <v>0</v>
      </c>
      <c r="M2129" s="4"/>
    </row>
    <row r="2130" spans="1:13" s="3" customFormat="1" ht="13.2">
      <c r="A2130" s="12">
        <v>2126</v>
      </c>
      <c r="B2130" s="148">
        <f t="shared" si="133"/>
        <v>0</v>
      </c>
      <c r="C2130" s="16"/>
      <c r="D2130" s="17">
        <f t="shared" si="134"/>
        <v>0</v>
      </c>
      <c r="E2130" s="18">
        <f t="shared" si="132"/>
        <v>0</v>
      </c>
      <c r="F2130" s="275"/>
      <c r="G2130" s="21"/>
      <c r="H2130" s="276">
        <f t="shared" si="135"/>
        <v>0</v>
      </c>
      <c r="I2130" s="21">
        <f>D2130*'Déscriptions des trades'!CK2130</f>
        <v>0</v>
      </c>
      <c r="M2130" s="4"/>
    </row>
    <row r="2131" spans="1:13" s="3" customFormat="1" ht="13.2">
      <c r="A2131" s="12">
        <v>2127</v>
      </c>
      <c r="B2131" s="148">
        <f t="shared" si="133"/>
        <v>0</v>
      </c>
      <c r="C2131" s="16"/>
      <c r="D2131" s="17">
        <f t="shared" si="134"/>
        <v>0</v>
      </c>
      <c r="E2131" s="18">
        <f t="shared" si="132"/>
        <v>0</v>
      </c>
      <c r="F2131" s="275"/>
      <c r="G2131" s="21"/>
      <c r="H2131" s="276">
        <f t="shared" si="135"/>
        <v>0</v>
      </c>
      <c r="I2131" s="21">
        <f>D2131*'Déscriptions des trades'!CK2131</f>
        <v>0</v>
      </c>
      <c r="M2131" s="4"/>
    </row>
    <row r="2132" spans="1:13" s="3" customFormat="1" ht="13.2">
      <c r="A2132" s="12">
        <v>2128</v>
      </c>
      <c r="B2132" s="148">
        <f t="shared" si="133"/>
        <v>0</v>
      </c>
      <c r="C2132" s="16"/>
      <c r="D2132" s="17">
        <f t="shared" si="134"/>
        <v>0</v>
      </c>
      <c r="E2132" s="18">
        <f t="shared" si="132"/>
        <v>0</v>
      </c>
      <c r="F2132" s="275"/>
      <c r="G2132" s="21"/>
      <c r="H2132" s="276">
        <f t="shared" si="135"/>
        <v>0</v>
      </c>
      <c r="I2132" s="21">
        <f>D2132*'Déscriptions des trades'!CK2132</f>
        <v>0</v>
      </c>
      <c r="M2132" s="4"/>
    </row>
    <row r="2133" spans="1:13" s="3" customFormat="1" ht="13.2">
      <c r="A2133" s="12">
        <v>2129</v>
      </c>
      <c r="B2133" s="148">
        <f t="shared" si="133"/>
        <v>0</v>
      </c>
      <c r="C2133" s="16"/>
      <c r="D2133" s="17">
        <f t="shared" si="134"/>
        <v>0</v>
      </c>
      <c r="E2133" s="18">
        <f t="shared" si="132"/>
        <v>0</v>
      </c>
      <c r="F2133" s="275"/>
      <c r="G2133" s="21"/>
      <c r="H2133" s="276">
        <f t="shared" si="135"/>
        <v>0</v>
      </c>
      <c r="I2133" s="21">
        <f>D2133*'Déscriptions des trades'!CK2133</f>
        <v>0</v>
      </c>
      <c r="M2133" s="4"/>
    </row>
    <row r="2134" spans="1:13" s="3" customFormat="1" ht="13.2">
      <c r="A2134" s="12">
        <v>2130</v>
      </c>
      <c r="B2134" s="148">
        <f t="shared" si="133"/>
        <v>0</v>
      </c>
      <c r="C2134" s="16"/>
      <c r="D2134" s="17">
        <f t="shared" si="134"/>
        <v>0</v>
      </c>
      <c r="E2134" s="18">
        <f t="shared" si="132"/>
        <v>0</v>
      </c>
      <c r="F2134" s="275"/>
      <c r="G2134" s="21"/>
      <c r="H2134" s="276">
        <f t="shared" si="135"/>
        <v>0</v>
      </c>
      <c r="I2134" s="21">
        <f>D2134*'Déscriptions des trades'!CK2134</f>
        <v>0</v>
      </c>
      <c r="M2134" s="4"/>
    </row>
    <row r="2135" spans="1:13" s="3" customFormat="1" ht="13.2">
      <c r="A2135" s="12">
        <v>2131</v>
      </c>
      <c r="B2135" s="148">
        <f t="shared" si="133"/>
        <v>0</v>
      </c>
      <c r="C2135" s="16"/>
      <c r="D2135" s="17">
        <f t="shared" si="134"/>
        <v>0</v>
      </c>
      <c r="E2135" s="18">
        <f t="shared" si="132"/>
        <v>0</v>
      </c>
      <c r="F2135" s="275"/>
      <c r="G2135" s="21"/>
      <c r="H2135" s="276">
        <f t="shared" si="135"/>
        <v>0</v>
      </c>
      <c r="I2135" s="21">
        <f>D2135*'Déscriptions des trades'!CK2135</f>
        <v>0</v>
      </c>
      <c r="M2135" s="4"/>
    </row>
    <row r="2136" spans="1:13" s="3" customFormat="1" ht="13.2">
      <c r="A2136" s="12">
        <v>2132</v>
      </c>
      <c r="B2136" s="148">
        <f t="shared" si="133"/>
        <v>0</v>
      </c>
      <c r="C2136" s="16"/>
      <c r="D2136" s="17">
        <f t="shared" si="134"/>
        <v>0</v>
      </c>
      <c r="E2136" s="18">
        <f t="shared" si="132"/>
        <v>0</v>
      </c>
      <c r="F2136" s="275"/>
      <c r="G2136" s="21"/>
      <c r="H2136" s="276">
        <f t="shared" si="135"/>
        <v>0</v>
      </c>
      <c r="I2136" s="21">
        <f>D2136*'Déscriptions des trades'!CK2136</f>
        <v>0</v>
      </c>
      <c r="M2136" s="4"/>
    </row>
    <row r="2137" spans="1:13" s="3" customFormat="1" ht="13.2">
      <c r="A2137" s="12">
        <v>2133</v>
      </c>
      <c r="B2137" s="148">
        <f t="shared" si="133"/>
        <v>0</v>
      </c>
      <c r="C2137" s="16"/>
      <c r="D2137" s="17">
        <f t="shared" si="134"/>
        <v>0</v>
      </c>
      <c r="E2137" s="18">
        <f t="shared" si="132"/>
        <v>0</v>
      </c>
      <c r="F2137" s="275"/>
      <c r="G2137" s="21"/>
      <c r="H2137" s="276">
        <f t="shared" si="135"/>
        <v>0</v>
      </c>
      <c r="I2137" s="21">
        <f>D2137*'Déscriptions des trades'!CK2137</f>
        <v>0</v>
      </c>
      <c r="M2137" s="4"/>
    </row>
    <row r="2138" spans="1:13" s="3" customFormat="1" ht="13.2">
      <c r="A2138" s="12">
        <v>2134</v>
      </c>
      <c r="B2138" s="148">
        <f t="shared" si="133"/>
        <v>0</v>
      </c>
      <c r="C2138" s="16"/>
      <c r="D2138" s="17">
        <f t="shared" si="134"/>
        <v>0</v>
      </c>
      <c r="E2138" s="18">
        <f t="shared" si="132"/>
        <v>0</v>
      </c>
      <c r="F2138" s="275"/>
      <c r="G2138" s="21"/>
      <c r="H2138" s="276">
        <f t="shared" si="135"/>
        <v>0</v>
      </c>
      <c r="I2138" s="21">
        <f>D2138*'Déscriptions des trades'!CK2138</f>
        <v>0</v>
      </c>
      <c r="M2138" s="4"/>
    </row>
    <row r="2139" spans="1:13" s="3" customFormat="1" ht="13.2">
      <c r="A2139" s="12">
        <v>2135</v>
      </c>
      <c r="B2139" s="148">
        <f t="shared" si="133"/>
        <v>0</v>
      </c>
      <c r="C2139" s="16"/>
      <c r="D2139" s="17">
        <f t="shared" si="134"/>
        <v>0</v>
      </c>
      <c r="E2139" s="18">
        <f t="shared" si="132"/>
        <v>0</v>
      </c>
      <c r="F2139" s="275"/>
      <c r="G2139" s="21"/>
      <c r="H2139" s="276">
        <f t="shared" si="135"/>
        <v>0</v>
      </c>
      <c r="I2139" s="21">
        <f>D2139*'Déscriptions des trades'!CK2139</f>
        <v>0</v>
      </c>
      <c r="M2139" s="4"/>
    </row>
    <row r="2140" spans="1:13" s="3" customFormat="1" ht="13.2">
      <c r="A2140" s="12">
        <v>2136</v>
      </c>
      <c r="B2140" s="148">
        <f t="shared" si="133"/>
        <v>0</v>
      </c>
      <c r="C2140" s="16"/>
      <c r="D2140" s="17">
        <f t="shared" si="134"/>
        <v>0</v>
      </c>
      <c r="E2140" s="18">
        <f t="shared" si="132"/>
        <v>0</v>
      </c>
      <c r="F2140" s="275"/>
      <c r="G2140" s="21"/>
      <c r="H2140" s="276">
        <f t="shared" si="135"/>
        <v>0</v>
      </c>
      <c r="I2140" s="21">
        <f>D2140*'Déscriptions des trades'!CK2140</f>
        <v>0</v>
      </c>
      <c r="M2140" s="4"/>
    </row>
    <row r="2141" spans="1:13" s="3" customFormat="1" ht="13.2">
      <c r="A2141" s="12">
        <v>2137</v>
      </c>
      <c r="B2141" s="148">
        <f t="shared" si="133"/>
        <v>0</v>
      </c>
      <c r="C2141" s="16"/>
      <c r="D2141" s="17">
        <f t="shared" si="134"/>
        <v>0</v>
      </c>
      <c r="E2141" s="18">
        <f t="shared" si="132"/>
        <v>0</v>
      </c>
      <c r="F2141" s="275"/>
      <c r="G2141" s="21"/>
      <c r="H2141" s="276">
        <f t="shared" si="135"/>
        <v>0</v>
      </c>
      <c r="I2141" s="21">
        <f>D2141*'Déscriptions des trades'!CK2141</f>
        <v>0</v>
      </c>
      <c r="M2141" s="4"/>
    </row>
    <row r="2142" spans="1:13" s="3" customFormat="1" ht="13.2">
      <c r="A2142" s="12">
        <v>2138</v>
      </c>
      <c r="B2142" s="148">
        <f t="shared" si="133"/>
        <v>0</v>
      </c>
      <c r="C2142" s="16"/>
      <c r="D2142" s="17">
        <f t="shared" si="134"/>
        <v>0</v>
      </c>
      <c r="E2142" s="18">
        <f t="shared" si="132"/>
        <v>0</v>
      </c>
      <c r="F2142" s="275"/>
      <c r="G2142" s="21"/>
      <c r="H2142" s="276">
        <f t="shared" si="135"/>
        <v>0</v>
      </c>
      <c r="I2142" s="21">
        <f>D2142*'Déscriptions des trades'!CK2142</f>
        <v>0</v>
      </c>
      <c r="M2142" s="4"/>
    </row>
    <row r="2143" spans="1:13" s="3" customFormat="1" ht="13.2">
      <c r="A2143" s="12">
        <v>2139</v>
      </c>
      <c r="B2143" s="148">
        <f t="shared" si="133"/>
        <v>0</v>
      </c>
      <c r="C2143" s="16"/>
      <c r="D2143" s="17">
        <f t="shared" si="134"/>
        <v>0</v>
      </c>
      <c r="E2143" s="18">
        <f t="shared" si="132"/>
        <v>0</v>
      </c>
      <c r="F2143" s="275"/>
      <c r="G2143" s="21"/>
      <c r="H2143" s="276">
        <f t="shared" si="135"/>
        <v>0</v>
      </c>
      <c r="I2143" s="21">
        <f>D2143*'Déscriptions des trades'!CK2143</f>
        <v>0</v>
      </c>
      <c r="M2143" s="4"/>
    </row>
    <row r="2144" spans="1:13" s="3" customFormat="1" ht="13.2">
      <c r="A2144" s="12">
        <v>2140</v>
      </c>
      <c r="B2144" s="148">
        <f t="shared" si="133"/>
        <v>0</v>
      </c>
      <c r="C2144" s="16"/>
      <c r="D2144" s="17">
        <f t="shared" si="134"/>
        <v>0</v>
      </c>
      <c r="E2144" s="18">
        <f t="shared" si="132"/>
        <v>0</v>
      </c>
      <c r="F2144" s="275"/>
      <c r="G2144" s="21"/>
      <c r="H2144" s="276">
        <f t="shared" si="135"/>
        <v>0</v>
      </c>
      <c r="I2144" s="21">
        <f>D2144*'Déscriptions des trades'!CK2144</f>
        <v>0</v>
      </c>
      <c r="M2144" s="4"/>
    </row>
    <row r="2145" spans="1:13" s="3" customFormat="1" ht="13.2">
      <c r="A2145" s="12">
        <v>2141</v>
      </c>
      <c r="B2145" s="148">
        <f t="shared" si="133"/>
        <v>0</v>
      </c>
      <c r="C2145" s="16"/>
      <c r="D2145" s="17">
        <f t="shared" si="134"/>
        <v>0</v>
      </c>
      <c r="E2145" s="18">
        <f t="shared" si="132"/>
        <v>0</v>
      </c>
      <c r="F2145" s="275"/>
      <c r="G2145" s="21"/>
      <c r="H2145" s="276">
        <f t="shared" si="135"/>
        <v>0</v>
      </c>
      <c r="I2145" s="21">
        <f>D2145*'Déscriptions des trades'!CK2145</f>
        <v>0</v>
      </c>
      <c r="M2145" s="4"/>
    </row>
    <row r="2146" spans="1:13" s="3" customFormat="1" ht="13.2">
      <c r="A2146" s="12">
        <v>2142</v>
      </c>
      <c r="B2146" s="148">
        <f t="shared" si="133"/>
        <v>0</v>
      </c>
      <c r="C2146" s="16"/>
      <c r="D2146" s="17">
        <f t="shared" si="134"/>
        <v>0</v>
      </c>
      <c r="E2146" s="18">
        <f t="shared" si="132"/>
        <v>0</v>
      </c>
      <c r="F2146" s="275"/>
      <c r="G2146" s="21"/>
      <c r="H2146" s="276">
        <f t="shared" si="135"/>
        <v>0</v>
      </c>
      <c r="I2146" s="21">
        <f>D2146*'Déscriptions des trades'!CK2146</f>
        <v>0</v>
      </c>
      <c r="M2146" s="4"/>
    </row>
    <row r="2147" spans="1:13" s="3" customFormat="1" ht="13.2">
      <c r="A2147" s="12">
        <v>2143</v>
      </c>
      <c r="B2147" s="148">
        <f t="shared" si="133"/>
        <v>0</v>
      </c>
      <c r="C2147" s="16"/>
      <c r="D2147" s="17">
        <f t="shared" si="134"/>
        <v>0</v>
      </c>
      <c r="E2147" s="18">
        <f t="shared" si="132"/>
        <v>0</v>
      </c>
      <c r="F2147" s="275"/>
      <c r="G2147" s="21"/>
      <c r="H2147" s="276">
        <f t="shared" si="135"/>
        <v>0</v>
      </c>
      <c r="I2147" s="21">
        <f>D2147*'Déscriptions des trades'!CK2147</f>
        <v>0</v>
      </c>
      <c r="M2147" s="4"/>
    </row>
    <row r="2148" spans="1:13" s="3" customFormat="1" ht="13.2">
      <c r="A2148" s="12">
        <v>2144</v>
      </c>
      <c r="B2148" s="148">
        <f t="shared" si="133"/>
        <v>0</v>
      </c>
      <c r="C2148" s="16"/>
      <c r="D2148" s="17">
        <f t="shared" si="134"/>
        <v>0</v>
      </c>
      <c r="E2148" s="18">
        <f t="shared" si="132"/>
        <v>0</v>
      </c>
      <c r="F2148" s="275"/>
      <c r="G2148" s="21"/>
      <c r="H2148" s="276">
        <f t="shared" si="135"/>
        <v>0</v>
      </c>
      <c r="I2148" s="21">
        <f>D2148*'Déscriptions des trades'!CK2148</f>
        <v>0</v>
      </c>
      <c r="M2148" s="4"/>
    </row>
    <row r="2149" spans="1:13" s="3" customFormat="1" ht="13.2">
      <c r="A2149" s="12">
        <v>2145</v>
      </c>
      <c r="B2149" s="148">
        <f t="shared" si="133"/>
        <v>0</v>
      </c>
      <c r="C2149" s="16"/>
      <c r="D2149" s="17">
        <f t="shared" si="134"/>
        <v>0</v>
      </c>
      <c r="E2149" s="18">
        <f t="shared" si="132"/>
        <v>0</v>
      </c>
      <c r="F2149" s="275"/>
      <c r="G2149" s="21"/>
      <c r="H2149" s="276">
        <f t="shared" si="135"/>
        <v>0</v>
      </c>
      <c r="I2149" s="21">
        <f>D2149*'Déscriptions des trades'!CK2149</f>
        <v>0</v>
      </c>
      <c r="M2149" s="4"/>
    </row>
    <row r="2150" spans="1:13" s="3" customFormat="1" ht="13.2">
      <c r="A2150" s="12">
        <v>2146</v>
      </c>
      <c r="B2150" s="148">
        <f t="shared" si="133"/>
        <v>0</v>
      </c>
      <c r="C2150" s="16"/>
      <c r="D2150" s="17">
        <f t="shared" si="134"/>
        <v>0</v>
      </c>
      <c r="E2150" s="18">
        <f t="shared" si="132"/>
        <v>0</v>
      </c>
      <c r="F2150" s="275"/>
      <c r="G2150" s="21"/>
      <c r="H2150" s="276">
        <f t="shared" si="135"/>
        <v>0</v>
      </c>
      <c r="I2150" s="21">
        <f>D2150*'Déscriptions des trades'!CK2150</f>
        <v>0</v>
      </c>
      <c r="M2150" s="4"/>
    </row>
    <row r="2151" spans="1:13" s="3" customFormat="1" ht="13.2">
      <c r="A2151" s="12">
        <v>2147</v>
      </c>
      <c r="B2151" s="148">
        <f t="shared" si="133"/>
        <v>0</v>
      </c>
      <c r="C2151" s="16"/>
      <c r="D2151" s="17">
        <f t="shared" si="134"/>
        <v>0</v>
      </c>
      <c r="E2151" s="18">
        <f t="shared" si="132"/>
        <v>0</v>
      </c>
      <c r="F2151" s="275"/>
      <c r="G2151" s="21"/>
      <c r="H2151" s="276">
        <f t="shared" si="135"/>
        <v>0</v>
      </c>
      <c r="I2151" s="21">
        <f>D2151*'Déscriptions des trades'!CK2151</f>
        <v>0</v>
      </c>
      <c r="M2151" s="4"/>
    </row>
    <row r="2152" spans="1:13" s="3" customFormat="1" ht="13.2">
      <c r="A2152" s="12">
        <v>2148</v>
      </c>
      <c r="B2152" s="148">
        <f t="shared" si="133"/>
        <v>0</v>
      </c>
      <c r="C2152" s="16"/>
      <c r="D2152" s="17">
        <f t="shared" si="134"/>
        <v>0</v>
      </c>
      <c r="E2152" s="18">
        <f t="shared" si="132"/>
        <v>0</v>
      </c>
      <c r="F2152" s="275"/>
      <c r="G2152" s="21"/>
      <c r="H2152" s="276">
        <f t="shared" si="135"/>
        <v>0</v>
      </c>
      <c r="I2152" s="21">
        <f>D2152*'Déscriptions des trades'!CK2152</f>
        <v>0</v>
      </c>
      <c r="M2152" s="4"/>
    </row>
    <row r="2153" spans="1:13" s="3" customFormat="1" ht="13.2">
      <c r="A2153" s="12">
        <v>2149</v>
      </c>
      <c r="B2153" s="148">
        <f t="shared" si="133"/>
        <v>0</v>
      </c>
      <c r="C2153" s="16"/>
      <c r="D2153" s="17">
        <f t="shared" si="134"/>
        <v>0</v>
      </c>
      <c r="E2153" s="18">
        <f t="shared" si="132"/>
        <v>0</v>
      </c>
      <c r="F2153" s="275"/>
      <c r="G2153" s="21"/>
      <c r="H2153" s="276">
        <f t="shared" si="135"/>
        <v>0</v>
      </c>
      <c r="I2153" s="21">
        <f>D2153*'Déscriptions des trades'!CK2153</f>
        <v>0</v>
      </c>
      <c r="M2153" s="4"/>
    </row>
    <row r="2154" spans="1:13" s="3" customFormat="1" ht="13.2">
      <c r="A2154" s="12">
        <v>2150</v>
      </c>
      <c r="B2154" s="148">
        <f t="shared" si="133"/>
        <v>0</v>
      </c>
      <c r="C2154" s="16"/>
      <c r="D2154" s="17">
        <f t="shared" si="134"/>
        <v>0</v>
      </c>
      <c r="E2154" s="18">
        <f t="shared" si="132"/>
        <v>0</v>
      </c>
      <c r="F2154" s="275"/>
      <c r="G2154" s="21"/>
      <c r="H2154" s="276">
        <f t="shared" si="135"/>
        <v>0</v>
      </c>
      <c r="I2154" s="21">
        <f>D2154*'Déscriptions des trades'!CK2154</f>
        <v>0</v>
      </c>
      <c r="M2154" s="4"/>
    </row>
    <row r="2155" spans="1:13" s="3" customFormat="1" ht="13.2">
      <c r="A2155" s="12">
        <v>2151</v>
      </c>
      <c r="B2155" s="148">
        <f t="shared" si="133"/>
        <v>0</v>
      </c>
      <c r="C2155" s="16"/>
      <c r="D2155" s="17">
        <f t="shared" si="134"/>
        <v>0</v>
      </c>
      <c r="E2155" s="18">
        <f t="shared" si="132"/>
        <v>0</v>
      </c>
      <c r="F2155" s="275"/>
      <c r="G2155" s="21"/>
      <c r="H2155" s="276">
        <f t="shared" si="135"/>
        <v>0</v>
      </c>
      <c r="I2155" s="21">
        <f>D2155*'Déscriptions des trades'!CK2155</f>
        <v>0</v>
      </c>
      <c r="M2155" s="4"/>
    </row>
    <row r="2156" spans="1:13" s="3" customFormat="1" ht="13.2">
      <c r="A2156" s="12">
        <v>2152</v>
      </c>
      <c r="B2156" s="148">
        <f t="shared" si="133"/>
        <v>0</v>
      </c>
      <c r="C2156" s="16"/>
      <c r="D2156" s="17">
        <f t="shared" si="134"/>
        <v>0</v>
      </c>
      <c r="E2156" s="18">
        <f t="shared" si="132"/>
        <v>0</v>
      </c>
      <c r="F2156" s="275"/>
      <c r="G2156" s="21"/>
      <c r="H2156" s="276">
        <f t="shared" si="135"/>
        <v>0</v>
      </c>
      <c r="I2156" s="21">
        <f>D2156*'Déscriptions des trades'!CK2156</f>
        <v>0</v>
      </c>
      <c r="M2156" s="4"/>
    </row>
    <row r="2157" spans="1:13" s="3" customFormat="1" ht="13.2">
      <c r="A2157" s="12">
        <v>2153</v>
      </c>
      <c r="B2157" s="148">
        <f t="shared" si="133"/>
        <v>0</v>
      </c>
      <c r="C2157" s="16"/>
      <c r="D2157" s="17">
        <f t="shared" si="134"/>
        <v>0</v>
      </c>
      <c r="E2157" s="18">
        <f t="shared" si="132"/>
        <v>0</v>
      </c>
      <c r="F2157" s="275"/>
      <c r="G2157" s="21"/>
      <c r="H2157" s="276">
        <f t="shared" si="135"/>
        <v>0</v>
      </c>
      <c r="I2157" s="21">
        <f>D2157*'Déscriptions des trades'!CK2157</f>
        <v>0</v>
      </c>
      <c r="M2157" s="4"/>
    </row>
    <row r="2158" spans="1:13" s="3" customFormat="1" ht="13.2">
      <c r="A2158" s="12">
        <v>2154</v>
      </c>
      <c r="B2158" s="148">
        <f t="shared" si="133"/>
        <v>0</v>
      </c>
      <c r="C2158" s="16"/>
      <c r="D2158" s="17">
        <f t="shared" si="134"/>
        <v>0</v>
      </c>
      <c r="E2158" s="18">
        <f t="shared" si="132"/>
        <v>0</v>
      </c>
      <c r="F2158" s="275"/>
      <c r="G2158" s="21"/>
      <c r="H2158" s="276">
        <f t="shared" si="135"/>
        <v>0</v>
      </c>
      <c r="I2158" s="21">
        <f>D2158*'Déscriptions des trades'!CK2158</f>
        <v>0</v>
      </c>
      <c r="M2158" s="4"/>
    </row>
    <row r="2159" spans="1:13" s="3" customFormat="1" ht="13.2">
      <c r="A2159" s="12">
        <v>2155</v>
      </c>
      <c r="B2159" s="148">
        <f t="shared" si="133"/>
        <v>0</v>
      </c>
      <c r="C2159" s="16"/>
      <c r="D2159" s="17">
        <f t="shared" si="134"/>
        <v>0</v>
      </c>
      <c r="E2159" s="18">
        <f t="shared" si="132"/>
        <v>0</v>
      </c>
      <c r="F2159" s="275"/>
      <c r="G2159" s="21"/>
      <c r="H2159" s="276">
        <f t="shared" si="135"/>
        <v>0</v>
      </c>
      <c r="I2159" s="21">
        <f>D2159*'Déscriptions des trades'!CK2159</f>
        <v>0</v>
      </c>
      <c r="M2159" s="4"/>
    </row>
    <row r="2160" spans="1:13" s="3" customFormat="1" ht="13.2">
      <c r="A2160" s="12">
        <v>2156</v>
      </c>
      <c r="B2160" s="148">
        <f t="shared" si="133"/>
        <v>0</v>
      </c>
      <c r="C2160" s="16"/>
      <c r="D2160" s="17">
        <f t="shared" si="134"/>
        <v>0</v>
      </c>
      <c r="E2160" s="18">
        <f t="shared" si="132"/>
        <v>0</v>
      </c>
      <c r="F2160" s="275"/>
      <c r="G2160" s="21"/>
      <c r="H2160" s="276">
        <f t="shared" si="135"/>
        <v>0</v>
      </c>
      <c r="I2160" s="21">
        <f>D2160*'Déscriptions des trades'!CK2160</f>
        <v>0</v>
      </c>
      <c r="M2160" s="4"/>
    </row>
    <row r="2161" spans="1:13" s="3" customFormat="1" ht="13.2">
      <c r="A2161" s="12">
        <v>2157</v>
      </c>
      <c r="B2161" s="148">
        <f t="shared" si="133"/>
        <v>0</v>
      </c>
      <c r="C2161" s="16"/>
      <c r="D2161" s="17">
        <f t="shared" si="134"/>
        <v>0</v>
      </c>
      <c r="E2161" s="18">
        <f t="shared" si="132"/>
        <v>0</v>
      </c>
      <c r="F2161" s="275"/>
      <c r="G2161" s="21"/>
      <c r="H2161" s="276">
        <f t="shared" si="135"/>
        <v>0</v>
      </c>
      <c r="I2161" s="21">
        <f>D2161*'Déscriptions des trades'!CK2161</f>
        <v>0</v>
      </c>
      <c r="M2161" s="4"/>
    </row>
    <row r="2162" spans="1:13" s="3" customFormat="1" ht="13.2">
      <c r="A2162" s="12">
        <v>2158</v>
      </c>
      <c r="B2162" s="148">
        <f t="shared" si="133"/>
        <v>0</v>
      </c>
      <c r="C2162" s="16"/>
      <c r="D2162" s="17">
        <f t="shared" si="134"/>
        <v>0</v>
      </c>
      <c r="E2162" s="18">
        <f t="shared" si="132"/>
        <v>0</v>
      </c>
      <c r="F2162" s="275"/>
      <c r="G2162" s="21"/>
      <c r="H2162" s="276">
        <f t="shared" si="135"/>
        <v>0</v>
      </c>
      <c r="I2162" s="21">
        <f>D2162*'Déscriptions des trades'!CK2162</f>
        <v>0</v>
      </c>
      <c r="M2162" s="4"/>
    </row>
    <row r="2163" spans="1:13" s="3" customFormat="1" ht="13.2">
      <c r="A2163" s="12">
        <v>2159</v>
      </c>
      <c r="B2163" s="148">
        <f t="shared" si="133"/>
        <v>0</v>
      </c>
      <c r="C2163" s="16"/>
      <c r="D2163" s="17">
        <f t="shared" si="134"/>
        <v>0</v>
      </c>
      <c r="E2163" s="18">
        <f t="shared" si="132"/>
        <v>0</v>
      </c>
      <c r="F2163" s="275"/>
      <c r="G2163" s="21"/>
      <c r="H2163" s="276">
        <f t="shared" si="135"/>
        <v>0</v>
      </c>
      <c r="I2163" s="21">
        <f>D2163*'Déscriptions des trades'!CK2163</f>
        <v>0</v>
      </c>
      <c r="M2163" s="4"/>
    </row>
    <row r="2164" spans="1:13" s="3" customFormat="1" ht="13.2">
      <c r="A2164" s="12">
        <v>2160</v>
      </c>
      <c r="B2164" s="148">
        <f t="shared" si="133"/>
        <v>0</v>
      </c>
      <c r="C2164" s="16"/>
      <c r="D2164" s="17">
        <f t="shared" si="134"/>
        <v>0</v>
      </c>
      <c r="E2164" s="18">
        <f t="shared" si="132"/>
        <v>0</v>
      </c>
      <c r="F2164" s="275"/>
      <c r="G2164" s="21"/>
      <c r="H2164" s="276">
        <f t="shared" si="135"/>
        <v>0</v>
      </c>
      <c r="I2164" s="21">
        <f>D2164*'Déscriptions des trades'!CK2164</f>
        <v>0</v>
      </c>
      <c r="M2164" s="4"/>
    </row>
    <row r="2165" spans="1:13" s="3" customFormat="1" ht="13.2">
      <c r="A2165" s="12">
        <v>2161</v>
      </c>
      <c r="B2165" s="148">
        <f t="shared" si="133"/>
        <v>0</v>
      </c>
      <c r="C2165" s="16"/>
      <c r="D2165" s="17">
        <f t="shared" si="134"/>
        <v>0</v>
      </c>
      <c r="E2165" s="18">
        <f t="shared" si="132"/>
        <v>0</v>
      </c>
      <c r="F2165" s="275"/>
      <c r="G2165" s="21"/>
      <c r="H2165" s="276">
        <f t="shared" si="135"/>
        <v>0</v>
      </c>
      <c r="I2165" s="21">
        <f>D2165*'Déscriptions des trades'!CK2165</f>
        <v>0</v>
      </c>
      <c r="M2165" s="4"/>
    </row>
    <row r="2166" spans="1:13" s="3" customFormat="1" ht="13.2">
      <c r="A2166" s="12">
        <v>2162</v>
      </c>
      <c r="B2166" s="148">
        <f t="shared" si="133"/>
        <v>0</v>
      </c>
      <c r="C2166" s="16"/>
      <c r="D2166" s="17">
        <f t="shared" si="134"/>
        <v>0</v>
      </c>
      <c r="E2166" s="18">
        <f t="shared" si="132"/>
        <v>0</v>
      </c>
      <c r="F2166" s="275"/>
      <c r="G2166" s="21"/>
      <c r="H2166" s="276">
        <f t="shared" si="135"/>
        <v>0</v>
      </c>
      <c r="I2166" s="21">
        <f>D2166*'Déscriptions des trades'!CK2166</f>
        <v>0</v>
      </c>
      <c r="M2166" s="4"/>
    </row>
    <row r="2167" spans="1:13" s="3" customFormat="1" ht="13.2">
      <c r="A2167" s="12">
        <v>2163</v>
      </c>
      <c r="B2167" s="148">
        <f t="shared" si="133"/>
        <v>0</v>
      </c>
      <c r="C2167" s="16"/>
      <c r="D2167" s="17">
        <f t="shared" si="134"/>
        <v>0</v>
      </c>
      <c r="E2167" s="18">
        <f t="shared" si="132"/>
        <v>0</v>
      </c>
      <c r="F2167" s="275"/>
      <c r="G2167" s="21"/>
      <c r="H2167" s="276">
        <f t="shared" si="135"/>
        <v>0</v>
      </c>
      <c r="I2167" s="21">
        <f>D2167*'Déscriptions des trades'!CK2167</f>
        <v>0</v>
      </c>
      <c r="M2167" s="4"/>
    </row>
    <row r="2168" spans="1:13" s="3" customFormat="1" ht="13.2">
      <c r="A2168" s="12">
        <v>2164</v>
      </c>
      <c r="B2168" s="148">
        <f t="shared" si="133"/>
        <v>0</v>
      </c>
      <c r="C2168" s="16"/>
      <c r="D2168" s="17">
        <f t="shared" si="134"/>
        <v>0</v>
      </c>
      <c r="E2168" s="18">
        <f t="shared" si="132"/>
        <v>0</v>
      </c>
      <c r="F2168" s="275"/>
      <c r="G2168" s="21"/>
      <c r="H2168" s="276">
        <f t="shared" si="135"/>
        <v>0</v>
      </c>
      <c r="I2168" s="21">
        <f>D2168*'Déscriptions des trades'!CK2168</f>
        <v>0</v>
      </c>
      <c r="M2168" s="4"/>
    </row>
    <row r="2169" spans="1:13" s="3" customFormat="1" ht="13.2">
      <c r="A2169" s="12">
        <v>2165</v>
      </c>
      <c r="B2169" s="148">
        <f t="shared" si="133"/>
        <v>0</v>
      </c>
      <c r="C2169" s="16"/>
      <c r="D2169" s="17">
        <f t="shared" si="134"/>
        <v>0</v>
      </c>
      <c r="E2169" s="18">
        <f t="shared" si="132"/>
        <v>0</v>
      </c>
      <c r="F2169" s="275"/>
      <c r="G2169" s="21"/>
      <c r="H2169" s="276">
        <f t="shared" si="135"/>
        <v>0</v>
      </c>
      <c r="I2169" s="21">
        <f>D2169*'Déscriptions des trades'!CK2169</f>
        <v>0</v>
      </c>
      <c r="M2169" s="4"/>
    </row>
    <row r="2170" spans="1:13" s="3" customFormat="1" ht="13.2">
      <c r="A2170" s="12">
        <v>2166</v>
      </c>
      <c r="B2170" s="148">
        <f t="shared" si="133"/>
        <v>0</v>
      </c>
      <c r="C2170" s="16"/>
      <c r="D2170" s="17">
        <f t="shared" si="134"/>
        <v>0</v>
      </c>
      <c r="E2170" s="18">
        <f t="shared" si="132"/>
        <v>0</v>
      </c>
      <c r="F2170" s="275"/>
      <c r="G2170" s="21"/>
      <c r="H2170" s="276">
        <f t="shared" si="135"/>
        <v>0</v>
      </c>
      <c r="I2170" s="21">
        <f>D2170*'Déscriptions des trades'!CK2170</f>
        <v>0</v>
      </c>
      <c r="M2170" s="4"/>
    </row>
    <row r="2171" spans="1:13" s="3" customFormat="1" ht="13.2">
      <c r="A2171" s="12">
        <v>2167</v>
      </c>
      <c r="B2171" s="148">
        <f t="shared" si="133"/>
        <v>0</v>
      </c>
      <c r="C2171" s="16"/>
      <c r="D2171" s="17">
        <f t="shared" si="134"/>
        <v>0</v>
      </c>
      <c r="E2171" s="18">
        <f t="shared" si="132"/>
        <v>0</v>
      </c>
      <c r="F2171" s="275"/>
      <c r="G2171" s="21"/>
      <c r="H2171" s="276">
        <f t="shared" si="135"/>
        <v>0</v>
      </c>
      <c r="I2171" s="21">
        <f>D2171*'Déscriptions des trades'!CK2171</f>
        <v>0</v>
      </c>
      <c r="M2171" s="4"/>
    </row>
    <row r="2172" spans="1:13" s="3" customFormat="1" ht="13.2">
      <c r="A2172" s="12">
        <v>2168</v>
      </c>
      <c r="B2172" s="148">
        <f t="shared" si="133"/>
        <v>0</v>
      </c>
      <c r="C2172" s="16"/>
      <c r="D2172" s="17">
        <f t="shared" si="134"/>
        <v>0</v>
      </c>
      <c r="E2172" s="18">
        <f t="shared" si="132"/>
        <v>0</v>
      </c>
      <c r="F2172" s="275"/>
      <c r="G2172" s="21"/>
      <c r="H2172" s="276">
        <f t="shared" si="135"/>
        <v>0</v>
      </c>
      <c r="I2172" s="21">
        <f>D2172*'Déscriptions des trades'!CK2172</f>
        <v>0</v>
      </c>
      <c r="M2172" s="4"/>
    </row>
    <row r="2173" spans="1:13" s="3" customFormat="1" ht="13.2">
      <c r="A2173" s="12">
        <v>2169</v>
      </c>
      <c r="B2173" s="148">
        <f t="shared" si="133"/>
        <v>0</v>
      </c>
      <c r="C2173" s="16"/>
      <c r="D2173" s="17">
        <f t="shared" si="134"/>
        <v>0</v>
      </c>
      <c r="E2173" s="18">
        <f t="shared" si="132"/>
        <v>0</v>
      </c>
      <c r="F2173" s="275"/>
      <c r="G2173" s="21"/>
      <c r="H2173" s="276">
        <f t="shared" si="135"/>
        <v>0</v>
      </c>
      <c r="I2173" s="21">
        <f>D2173*'Déscriptions des trades'!CK2173</f>
        <v>0</v>
      </c>
      <c r="M2173" s="4"/>
    </row>
    <row r="2174" spans="1:13" s="3" customFormat="1" ht="13.2">
      <c r="A2174" s="12">
        <v>2170</v>
      </c>
      <c r="B2174" s="148">
        <f t="shared" si="133"/>
        <v>0</v>
      </c>
      <c r="C2174" s="16"/>
      <c r="D2174" s="17">
        <f t="shared" si="134"/>
        <v>0</v>
      </c>
      <c r="E2174" s="18">
        <f t="shared" si="132"/>
        <v>0</v>
      </c>
      <c r="F2174" s="275"/>
      <c r="G2174" s="21"/>
      <c r="H2174" s="276">
        <f t="shared" si="135"/>
        <v>0</v>
      </c>
      <c r="I2174" s="21">
        <f>D2174*'Déscriptions des trades'!CK2174</f>
        <v>0</v>
      </c>
      <c r="M2174" s="4"/>
    </row>
    <row r="2175" spans="1:13" s="3" customFormat="1" ht="13.2">
      <c r="A2175" s="12">
        <v>2171</v>
      </c>
      <c r="B2175" s="148">
        <f t="shared" si="133"/>
        <v>0</v>
      </c>
      <c r="C2175" s="16"/>
      <c r="D2175" s="17">
        <f t="shared" si="134"/>
        <v>0</v>
      </c>
      <c r="E2175" s="18">
        <f t="shared" si="132"/>
        <v>0</v>
      </c>
      <c r="F2175" s="275"/>
      <c r="G2175" s="21"/>
      <c r="H2175" s="276">
        <f t="shared" si="135"/>
        <v>0</v>
      </c>
      <c r="I2175" s="21">
        <f>D2175*'Déscriptions des trades'!CK2175</f>
        <v>0</v>
      </c>
      <c r="M2175" s="4"/>
    </row>
    <row r="2176" spans="1:13" s="3" customFormat="1" ht="13.2">
      <c r="A2176" s="12">
        <v>2172</v>
      </c>
      <c r="B2176" s="148">
        <f t="shared" si="133"/>
        <v>0</v>
      </c>
      <c r="C2176" s="16"/>
      <c r="D2176" s="17">
        <f t="shared" si="134"/>
        <v>0</v>
      </c>
      <c r="E2176" s="18">
        <f t="shared" si="132"/>
        <v>0</v>
      </c>
      <c r="F2176" s="275"/>
      <c r="G2176" s="21"/>
      <c r="H2176" s="276">
        <f t="shared" si="135"/>
        <v>0</v>
      </c>
      <c r="I2176" s="21">
        <f>D2176*'Déscriptions des trades'!CK2176</f>
        <v>0</v>
      </c>
      <c r="M2176" s="4"/>
    </row>
    <row r="2177" spans="1:13" s="3" customFormat="1" ht="13.2">
      <c r="A2177" s="12">
        <v>2173</v>
      </c>
      <c r="B2177" s="148">
        <f t="shared" si="133"/>
        <v>0</v>
      </c>
      <c r="C2177" s="16"/>
      <c r="D2177" s="17">
        <f t="shared" si="134"/>
        <v>0</v>
      </c>
      <c r="E2177" s="18">
        <f t="shared" si="132"/>
        <v>0</v>
      </c>
      <c r="F2177" s="275"/>
      <c r="G2177" s="21"/>
      <c r="H2177" s="276">
        <f t="shared" si="135"/>
        <v>0</v>
      </c>
      <c r="I2177" s="21">
        <f>D2177*'Déscriptions des trades'!CK2177</f>
        <v>0</v>
      </c>
      <c r="M2177" s="4"/>
    </row>
    <row r="2178" spans="1:13" s="3" customFormat="1" ht="13.2">
      <c r="A2178" s="12">
        <v>2174</v>
      </c>
      <c r="B2178" s="148">
        <f t="shared" si="133"/>
        <v>0</v>
      </c>
      <c r="C2178" s="16"/>
      <c r="D2178" s="17">
        <f t="shared" si="134"/>
        <v>0</v>
      </c>
      <c r="E2178" s="18">
        <f t="shared" si="132"/>
        <v>0</v>
      </c>
      <c r="F2178" s="275"/>
      <c r="G2178" s="21"/>
      <c r="H2178" s="276">
        <f t="shared" si="135"/>
        <v>0</v>
      </c>
      <c r="I2178" s="21">
        <f>D2178*'Déscriptions des trades'!CK2178</f>
        <v>0</v>
      </c>
      <c r="M2178" s="4"/>
    </row>
    <row r="2179" spans="1:13" s="3" customFormat="1" ht="13.2">
      <c r="A2179" s="12">
        <v>2175</v>
      </c>
      <c r="B2179" s="148">
        <f t="shared" si="133"/>
        <v>0</v>
      </c>
      <c r="C2179" s="16"/>
      <c r="D2179" s="17">
        <f t="shared" si="134"/>
        <v>0</v>
      </c>
      <c r="E2179" s="18">
        <f t="shared" si="132"/>
        <v>0</v>
      </c>
      <c r="F2179" s="275"/>
      <c r="G2179" s="21"/>
      <c r="H2179" s="276">
        <f t="shared" si="135"/>
        <v>0</v>
      </c>
      <c r="I2179" s="21">
        <f>D2179*'Déscriptions des trades'!CK2179</f>
        <v>0</v>
      </c>
      <c r="M2179" s="4"/>
    </row>
    <row r="2180" spans="1:13" s="3" customFormat="1" ht="13.2">
      <c r="A2180" s="12">
        <v>2176</v>
      </c>
      <c r="B2180" s="148">
        <f t="shared" si="133"/>
        <v>0</v>
      </c>
      <c r="C2180" s="16"/>
      <c r="D2180" s="17">
        <f t="shared" si="134"/>
        <v>0</v>
      </c>
      <c r="E2180" s="18">
        <f t="shared" si="132"/>
        <v>0</v>
      </c>
      <c r="F2180" s="275"/>
      <c r="G2180" s="21"/>
      <c r="H2180" s="276">
        <f t="shared" si="135"/>
        <v>0</v>
      </c>
      <c r="I2180" s="21">
        <f>D2180*'Déscriptions des trades'!CK2180</f>
        <v>0</v>
      </c>
      <c r="M2180" s="4"/>
    </row>
    <row r="2181" spans="1:13" s="3" customFormat="1" ht="13.2">
      <c r="A2181" s="12">
        <v>2177</v>
      </c>
      <c r="B2181" s="148">
        <f t="shared" si="133"/>
        <v>0</v>
      </c>
      <c r="C2181" s="16"/>
      <c r="D2181" s="17">
        <f t="shared" si="134"/>
        <v>0</v>
      </c>
      <c r="E2181" s="18">
        <f t="shared" ref="E2181:E2244" si="136">B2181*D2181</f>
        <v>0</v>
      </c>
      <c r="F2181" s="275"/>
      <c r="G2181" s="21"/>
      <c r="H2181" s="276">
        <f t="shared" si="135"/>
        <v>0</v>
      </c>
      <c r="I2181" s="21">
        <f>D2181*'Déscriptions des trades'!CK2181</f>
        <v>0</v>
      </c>
      <c r="M2181" s="4"/>
    </row>
    <row r="2182" spans="1:13" s="3" customFormat="1" ht="13.2">
      <c r="A2182" s="12">
        <v>2178</v>
      </c>
      <c r="B2182" s="148">
        <f t="shared" ref="B2182:B2245" si="137">E2181+B2181</f>
        <v>0</v>
      </c>
      <c r="C2182" s="16"/>
      <c r="D2182" s="17">
        <f t="shared" ref="D2182:D2245" si="138">D2181</f>
        <v>0</v>
      </c>
      <c r="E2182" s="18">
        <f t="shared" si="136"/>
        <v>0</v>
      </c>
      <c r="F2182" s="275"/>
      <c r="G2182" s="21"/>
      <c r="H2182" s="276">
        <f t="shared" ref="H2182:H2245" si="139">H2181</f>
        <v>0</v>
      </c>
      <c r="I2182" s="21">
        <f>D2182*'Déscriptions des trades'!CK2182</f>
        <v>0</v>
      </c>
      <c r="M2182" s="4"/>
    </row>
    <row r="2183" spans="1:13" s="3" customFormat="1" ht="13.2">
      <c r="A2183" s="12">
        <v>2179</v>
      </c>
      <c r="B2183" s="148">
        <f t="shared" si="137"/>
        <v>0</v>
      </c>
      <c r="C2183" s="16"/>
      <c r="D2183" s="17">
        <f t="shared" si="138"/>
        <v>0</v>
      </c>
      <c r="E2183" s="18">
        <f t="shared" si="136"/>
        <v>0</v>
      </c>
      <c r="F2183" s="275"/>
      <c r="G2183" s="21"/>
      <c r="H2183" s="276">
        <f t="shared" si="139"/>
        <v>0</v>
      </c>
      <c r="I2183" s="21">
        <f>D2183*'Déscriptions des trades'!CK2183</f>
        <v>0</v>
      </c>
      <c r="M2183" s="4"/>
    </row>
    <row r="2184" spans="1:13" s="3" customFormat="1" ht="13.2">
      <c r="A2184" s="12">
        <v>2180</v>
      </c>
      <c r="B2184" s="148">
        <f t="shared" si="137"/>
        <v>0</v>
      </c>
      <c r="C2184" s="16"/>
      <c r="D2184" s="17">
        <f t="shared" si="138"/>
        <v>0</v>
      </c>
      <c r="E2184" s="18">
        <f t="shared" si="136"/>
        <v>0</v>
      </c>
      <c r="F2184" s="275"/>
      <c r="G2184" s="21"/>
      <c r="H2184" s="276">
        <f t="shared" si="139"/>
        <v>0</v>
      </c>
      <c r="I2184" s="21">
        <f>D2184*'Déscriptions des trades'!CK2184</f>
        <v>0</v>
      </c>
      <c r="M2184" s="4"/>
    </row>
    <row r="2185" spans="1:13" s="3" customFormat="1" ht="13.2">
      <c r="A2185" s="12">
        <v>2181</v>
      </c>
      <c r="B2185" s="148">
        <f t="shared" si="137"/>
        <v>0</v>
      </c>
      <c r="C2185" s="16"/>
      <c r="D2185" s="17">
        <f t="shared" si="138"/>
        <v>0</v>
      </c>
      <c r="E2185" s="18">
        <f t="shared" si="136"/>
        <v>0</v>
      </c>
      <c r="F2185" s="275"/>
      <c r="G2185" s="21"/>
      <c r="H2185" s="276">
        <f t="shared" si="139"/>
        <v>0</v>
      </c>
      <c r="I2185" s="21">
        <f>D2185*'Déscriptions des trades'!CK2185</f>
        <v>0</v>
      </c>
      <c r="M2185" s="4"/>
    </row>
    <row r="2186" spans="1:13" s="3" customFormat="1" ht="13.2">
      <c r="A2186" s="12">
        <v>2182</v>
      </c>
      <c r="B2186" s="148">
        <f t="shared" si="137"/>
        <v>0</v>
      </c>
      <c r="C2186" s="16"/>
      <c r="D2186" s="17">
        <f t="shared" si="138"/>
        <v>0</v>
      </c>
      <c r="E2186" s="18">
        <f t="shared" si="136"/>
        <v>0</v>
      </c>
      <c r="F2186" s="275"/>
      <c r="G2186" s="21"/>
      <c r="H2186" s="276">
        <f t="shared" si="139"/>
        <v>0</v>
      </c>
      <c r="I2186" s="21">
        <f>D2186*'Déscriptions des trades'!CK2186</f>
        <v>0</v>
      </c>
      <c r="M2186" s="4"/>
    </row>
    <row r="2187" spans="1:13" s="3" customFormat="1" ht="13.2">
      <c r="A2187" s="12">
        <v>2183</v>
      </c>
      <c r="B2187" s="148">
        <f t="shared" si="137"/>
        <v>0</v>
      </c>
      <c r="C2187" s="16"/>
      <c r="D2187" s="17">
        <f t="shared" si="138"/>
        <v>0</v>
      </c>
      <c r="E2187" s="18">
        <f t="shared" si="136"/>
        <v>0</v>
      </c>
      <c r="F2187" s="275"/>
      <c r="G2187" s="21"/>
      <c r="H2187" s="276">
        <f t="shared" si="139"/>
        <v>0</v>
      </c>
      <c r="I2187" s="21">
        <f>D2187*'Déscriptions des trades'!CK2187</f>
        <v>0</v>
      </c>
      <c r="M2187" s="4"/>
    </row>
    <row r="2188" spans="1:13" s="3" customFormat="1" ht="13.2">
      <c r="A2188" s="12">
        <v>2184</v>
      </c>
      <c r="B2188" s="148">
        <f t="shared" si="137"/>
        <v>0</v>
      </c>
      <c r="C2188" s="16"/>
      <c r="D2188" s="17">
        <f t="shared" si="138"/>
        <v>0</v>
      </c>
      <c r="E2188" s="18">
        <f t="shared" si="136"/>
        <v>0</v>
      </c>
      <c r="F2188" s="275"/>
      <c r="G2188" s="21"/>
      <c r="H2188" s="276">
        <f t="shared" si="139"/>
        <v>0</v>
      </c>
      <c r="I2188" s="21">
        <f>D2188*'Déscriptions des trades'!CK2188</f>
        <v>0</v>
      </c>
      <c r="M2188" s="4"/>
    </row>
    <row r="2189" spans="1:13" s="3" customFormat="1" ht="13.2">
      <c r="A2189" s="12">
        <v>2185</v>
      </c>
      <c r="B2189" s="148">
        <f t="shared" si="137"/>
        <v>0</v>
      </c>
      <c r="C2189" s="16"/>
      <c r="D2189" s="17">
        <f t="shared" si="138"/>
        <v>0</v>
      </c>
      <c r="E2189" s="18">
        <f t="shared" si="136"/>
        <v>0</v>
      </c>
      <c r="F2189" s="275"/>
      <c r="G2189" s="21"/>
      <c r="H2189" s="276">
        <f t="shared" si="139"/>
        <v>0</v>
      </c>
      <c r="I2189" s="21">
        <f>D2189*'Déscriptions des trades'!CK2189</f>
        <v>0</v>
      </c>
      <c r="M2189" s="4"/>
    </row>
    <row r="2190" spans="1:13" s="3" customFormat="1" ht="13.2">
      <c r="A2190" s="12">
        <v>2186</v>
      </c>
      <c r="B2190" s="148">
        <f t="shared" si="137"/>
        <v>0</v>
      </c>
      <c r="C2190" s="16"/>
      <c r="D2190" s="17">
        <f t="shared" si="138"/>
        <v>0</v>
      </c>
      <c r="E2190" s="18">
        <f t="shared" si="136"/>
        <v>0</v>
      </c>
      <c r="F2190" s="275"/>
      <c r="G2190" s="21"/>
      <c r="H2190" s="276">
        <f t="shared" si="139"/>
        <v>0</v>
      </c>
      <c r="I2190" s="21">
        <f>D2190*'Déscriptions des trades'!CK2190</f>
        <v>0</v>
      </c>
      <c r="M2190" s="4"/>
    </row>
    <row r="2191" spans="1:13" s="3" customFormat="1" ht="13.2">
      <c r="A2191" s="12">
        <v>2187</v>
      </c>
      <c r="B2191" s="148">
        <f t="shared" si="137"/>
        <v>0</v>
      </c>
      <c r="C2191" s="16"/>
      <c r="D2191" s="17">
        <f t="shared" si="138"/>
        <v>0</v>
      </c>
      <c r="E2191" s="18">
        <f t="shared" si="136"/>
        <v>0</v>
      </c>
      <c r="F2191" s="275"/>
      <c r="G2191" s="21"/>
      <c r="H2191" s="276">
        <f t="shared" si="139"/>
        <v>0</v>
      </c>
      <c r="I2191" s="21">
        <f>D2191*'Déscriptions des trades'!CK2191</f>
        <v>0</v>
      </c>
      <c r="M2191" s="4"/>
    </row>
    <row r="2192" spans="1:13" s="3" customFormat="1" ht="13.2">
      <c r="A2192" s="12">
        <v>2188</v>
      </c>
      <c r="B2192" s="148">
        <f t="shared" si="137"/>
        <v>0</v>
      </c>
      <c r="C2192" s="16"/>
      <c r="D2192" s="17">
        <f t="shared" si="138"/>
        <v>0</v>
      </c>
      <c r="E2192" s="18">
        <f t="shared" si="136"/>
        <v>0</v>
      </c>
      <c r="F2192" s="275"/>
      <c r="G2192" s="21"/>
      <c r="H2192" s="276">
        <f t="shared" si="139"/>
        <v>0</v>
      </c>
      <c r="I2192" s="21">
        <f>D2192*'Déscriptions des trades'!CK2192</f>
        <v>0</v>
      </c>
      <c r="M2192" s="4"/>
    </row>
    <row r="2193" spans="1:13" s="3" customFormat="1" ht="13.2">
      <c r="A2193" s="12">
        <v>2189</v>
      </c>
      <c r="B2193" s="148">
        <f t="shared" si="137"/>
        <v>0</v>
      </c>
      <c r="C2193" s="16"/>
      <c r="D2193" s="17">
        <f t="shared" si="138"/>
        <v>0</v>
      </c>
      <c r="E2193" s="18">
        <f t="shared" si="136"/>
        <v>0</v>
      </c>
      <c r="F2193" s="275"/>
      <c r="G2193" s="21"/>
      <c r="H2193" s="276">
        <f t="shared" si="139"/>
        <v>0</v>
      </c>
      <c r="I2193" s="21">
        <f>D2193*'Déscriptions des trades'!CK2193</f>
        <v>0</v>
      </c>
      <c r="M2193" s="4"/>
    </row>
    <row r="2194" spans="1:13" s="3" customFormat="1" ht="13.2">
      <c r="A2194" s="12">
        <v>2190</v>
      </c>
      <c r="B2194" s="148">
        <f t="shared" si="137"/>
        <v>0</v>
      </c>
      <c r="C2194" s="16"/>
      <c r="D2194" s="17">
        <f t="shared" si="138"/>
        <v>0</v>
      </c>
      <c r="E2194" s="18">
        <f t="shared" si="136"/>
        <v>0</v>
      </c>
      <c r="F2194" s="275"/>
      <c r="G2194" s="21"/>
      <c r="H2194" s="276">
        <f t="shared" si="139"/>
        <v>0</v>
      </c>
      <c r="I2194" s="21">
        <f>D2194*'Déscriptions des trades'!CK2194</f>
        <v>0</v>
      </c>
      <c r="M2194" s="4"/>
    </row>
    <row r="2195" spans="1:13" s="3" customFormat="1" ht="13.2">
      <c r="A2195" s="12">
        <v>2191</v>
      </c>
      <c r="B2195" s="148">
        <f t="shared" si="137"/>
        <v>0</v>
      </c>
      <c r="C2195" s="16"/>
      <c r="D2195" s="17">
        <f t="shared" si="138"/>
        <v>0</v>
      </c>
      <c r="E2195" s="18">
        <f t="shared" si="136"/>
        <v>0</v>
      </c>
      <c r="F2195" s="275"/>
      <c r="G2195" s="21"/>
      <c r="H2195" s="276">
        <f t="shared" si="139"/>
        <v>0</v>
      </c>
      <c r="I2195" s="21">
        <f>D2195*'Déscriptions des trades'!CK2195</f>
        <v>0</v>
      </c>
      <c r="M2195" s="4"/>
    </row>
    <row r="2196" spans="1:13" s="3" customFormat="1" ht="13.2">
      <c r="A2196" s="12">
        <v>2192</v>
      </c>
      <c r="B2196" s="148">
        <f t="shared" si="137"/>
        <v>0</v>
      </c>
      <c r="C2196" s="16"/>
      <c r="D2196" s="17">
        <f t="shared" si="138"/>
        <v>0</v>
      </c>
      <c r="E2196" s="18">
        <f t="shared" si="136"/>
        <v>0</v>
      </c>
      <c r="F2196" s="275"/>
      <c r="G2196" s="21"/>
      <c r="H2196" s="276">
        <f t="shared" si="139"/>
        <v>0</v>
      </c>
      <c r="I2196" s="21">
        <f>D2196*'Déscriptions des trades'!CK2196</f>
        <v>0</v>
      </c>
      <c r="M2196" s="4"/>
    </row>
    <row r="2197" spans="1:13" s="3" customFormat="1" ht="13.2">
      <c r="A2197" s="12">
        <v>2193</v>
      </c>
      <c r="B2197" s="148">
        <f t="shared" si="137"/>
        <v>0</v>
      </c>
      <c r="C2197" s="16"/>
      <c r="D2197" s="17">
        <f t="shared" si="138"/>
        <v>0</v>
      </c>
      <c r="E2197" s="18">
        <f t="shared" si="136"/>
        <v>0</v>
      </c>
      <c r="F2197" s="275"/>
      <c r="G2197" s="21"/>
      <c r="H2197" s="276">
        <f t="shared" si="139"/>
        <v>0</v>
      </c>
      <c r="I2197" s="21">
        <f>D2197*'Déscriptions des trades'!CK2197</f>
        <v>0</v>
      </c>
      <c r="M2197" s="4"/>
    </row>
    <row r="2198" spans="1:13" s="3" customFormat="1" ht="13.2">
      <c r="A2198" s="12">
        <v>2194</v>
      </c>
      <c r="B2198" s="148">
        <f t="shared" si="137"/>
        <v>0</v>
      </c>
      <c r="C2198" s="16"/>
      <c r="D2198" s="17">
        <f t="shared" si="138"/>
        <v>0</v>
      </c>
      <c r="E2198" s="18">
        <f t="shared" si="136"/>
        <v>0</v>
      </c>
      <c r="F2198" s="275"/>
      <c r="G2198" s="21"/>
      <c r="H2198" s="276">
        <f t="shared" si="139"/>
        <v>0</v>
      </c>
      <c r="I2198" s="21">
        <f>D2198*'Déscriptions des trades'!CK2198</f>
        <v>0</v>
      </c>
      <c r="M2198" s="4"/>
    </row>
    <row r="2199" spans="1:13" s="3" customFormat="1" ht="13.2">
      <c r="A2199" s="12">
        <v>2195</v>
      </c>
      <c r="B2199" s="148">
        <f t="shared" si="137"/>
        <v>0</v>
      </c>
      <c r="C2199" s="16"/>
      <c r="D2199" s="17">
        <f t="shared" si="138"/>
        <v>0</v>
      </c>
      <c r="E2199" s="18">
        <f t="shared" si="136"/>
        <v>0</v>
      </c>
      <c r="F2199" s="275"/>
      <c r="G2199" s="21"/>
      <c r="H2199" s="276">
        <f t="shared" si="139"/>
        <v>0</v>
      </c>
      <c r="I2199" s="21">
        <f>D2199*'Déscriptions des trades'!CK2199</f>
        <v>0</v>
      </c>
      <c r="M2199" s="4"/>
    </row>
    <row r="2200" spans="1:13" s="3" customFormat="1" ht="13.2">
      <c r="A2200" s="12">
        <v>2196</v>
      </c>
      <c r="B2200" s="148">
        <f t="shared" si="137"/>
        <v>0</v>
      </c>
      <c r="C2200" s="16"/>
      <c r="D2200" s="17">
        <f t="shared" si="138"/>
        <v>0</v>
      </c>
      <c r="E2200" s="18">
        <f t="shared" si="136"/>
        <v>0</v>
      </c>
      <c r="F2200" s="275"/>
      <c r="G2200" s="21"/>
      <c r="H2200" s="276">
        <f t="shared" si="139"/>
        <v>0</v>
      </c>
      <c r="I2200" s="21">
        <f>D2200*'Déscriptions des trades'!CK2200</f>
        <v>0</v>
      </c>
      <c r="M2200" s="4"/>
    </row>
    <row r="2201" spans="1:13" s="3" customFormat="1" ht="13.2">
      <c r="A2201" s="12">
        <v>2197</v>
      </c>
      <c r="B2201" s="148">
        <f t="shared" si="137"/>
        <v>0</v>
      </c>
      <c r="C2201" s="16"/>
      <c r="D2201" s="17">
        <f t="shared" si="138"/>
        <v>0</v>
      </c>
      <c r="E2201" s="18">
        <f t="shared" si="136"/>
        <v>0</v>
      </c>
      <c r="F2201" s="275"/>
      <c r="G2201" s="21"/>
      <c r="H2201" s="276">
        <f t="shared" si="139"/>
        <v>0</v>
      </c>
      <c r="I2201" s="21">
        <f>D2201*'Déscriptions des trades'!CK2201</f>
        <v>0</v>
      </c>
      <c r="M2201" s="4"/>
    </row>
    <row r="2202" spans="1:13" s="3" customFormat="1" ht="13.2">
      <c r="A2202" s="12">
        <v>2198</v>
      </c>
      <c r="B2202" s="148">
        <f t="shared" si="137"/>
        <v>0</v>
      </c>
      <c r="C2202" s="16"/>
      <c r="D2202" s="17">
        <f t="shared" si="138"/>
        <v>0</v>
      </c>
      <c r="E2202" s="18">
        <f t="shared" si="136"/>
        <v>0</v>
      </c>
      <c r="F2202" s="275"/>
      <c r="G2202" s="21"/>
      <c r="H2202" s="276">
        <f t="shared" si="139"/>
        <v>0</v>
      </c>
      <c r="I2202" s="21">
        <f>D2202*'Déscriptions des trades'!CK2202</f>
        <v>0</v>
      </c>
      <c r="M2202" s="4"/>
    </row>
    <row r="2203" spans="1:13" s="3" customFormat="1" ht="13.2">
      <c r="A2203" s="12">
        <v>2199</v>
      </c>
      <c r="B2203" s="148">
        <f t="shared" si="137"/>
        <v>0</v>
      </c>
      <c r="C2203" s="16"/>
      <c r="D2203" s="17">
        <f t="shared" si="138"/>
        <v>0</v>
      </c>
      <c r="E2203" s="18">
        <f t="shared" si="136"/>
        <v>0</v>
      </c>
      <c r="F2203" s="275"/>
      <c r="G2203" s="21"/>
      <c r="H2203" s="276">
        <f t="shared" si="139"/>
        <v>0</v>
      </c>
      <c r="I2203" s="21">
        <f>D2203*'Déscriptions des trades'!CK2203</f>
        <v>0</v>
      </c>
      <c r="M2203" s="4"/>
    </row>
    <row r="2204" spans="1:13" s="3" customFormat="1" ht="13.2">
      <c r="A2204" s="12">
        <v>2200</v>
      </c>
      <c r="B2204" s="148">
        <f t="shared" si="137"/>
        <v>0</v>
      </c>
      <c r="C2204" s="16"/>
      <c r="D2204" s="17">
        <f t="shared" si="138"/>
        <v>0</v>
      </c>
      <c r="E2204" s="18">
        <f t="shared" si="136"/>
        <v>0</v>
      </c>
      <c r="F2204" s="275"/>
      <c r="G2204" s="21"/>
      <c r="H2204" s="276">
        <f t="shared" si="139"/>
        <v>0</v>
      </c>
      <c r="I2204" s="21">
        <f>D2204*'Déscriptions des trades'!CK2204</f>
        <v>0</v>
      </c>
      <c r="M2204" s="4"/>
    </row>
    <row r="2205" spans="1:13" s="3" customFormat="1" ht="13.2">
      <c r="A2205" s="12">
        <v>2201</v>
      </c>
      <c r="B2205" s="148">
        <f t="shared" si="137"/>
        <v>0</v>
      </c>
      <c r="C2205" s="16"/>
      <c r="D2205" s="17">
        <f t="shared" si="138"/>
        <v>0</v>
      </c>
      <c r="E2205" s="18">
        <f t="shared" si="136"/>
        <v>0</v>
      </c>
      <c r="F2205" s="275"/>
      <c r="G2205" s="21"/>
      <c r="H2205" s="276">
        <f t="shared" si="139"/>
        <v>0</v>
      </c>
      <c r="I2205" s="21">
        <f>D2205*'Déscriptions des trades'!CK2205</f>
        <v>0</v>
      </c>
      <c r="M2205" s="4"/>
    </row>
    <row r="2206" spans="1:13" s="3" customFormat="1" ht="13.2">
      <c r="A2206" s="12">
        <v>2202</v>
      </c>
      <c r="B2206" s="148">
        <f t="shared" si="137"/>
        <v>0</v>
      </c>
      <c r="C2206" s="16"/>
      <c r="D2206" s="17">
        <f t="shared" si="138"/>
        <v>0</v>
      </c>
      <c r="E2206" s="18">
        <f t="shared" si="136"/>
        <v>0</v>
      </c>
      <c r="F2206" s="275"/>
      <c r="G2206" s="21"/>
      <c r="H2206" s="276">
        <f t="shared" si="139"/>
        <v>0</v>
      </c>
      <c r="I2206" s="21">
        <f>D2206*'Déscriptions des trades'!CK2206</f>
        <v>0</v>
      </c>
      <c r="M2206" s="4"/>
    </row>
    <row r="2207" spans="1:13" s="3" customFormat="1" ht="13.2">
      <c r="A2207" s="12">
        <v>2203</v>
      </c>
      <c r="B2207" s="148">
        <f t="shared" si="137"/>
        <v>0</v>
      </c>
      <c r="C2207" s="16"/>
      <c r="D2207" s="17">
        <f t="shared" si="138"/>
        <v>0</v>
      </c>
      <c r="E2207" s="18">
        <f t="shared" si="136"/>
        <v>0</v>
      </c>
      <c r="F2207" s="275"/>
      <c r="G2207" s="21"/>
      <c r="H2207" s="276">
        <f t="shared" si="139"/>
        <v>0</v>
      </c>
      <c r="I2207" s="21">
        <f>D2207*'Déscriptions des trades'!CK2207</f>
        <v>0</v>
      </c>
      <c r="M2207" s="4"/>
    </row>
    <row r="2208" spans="1:13" s="3" customFormat="1" ht="13.2">
      <c r="A2208" s="12">
        <v>2204</v>
      </c>
      <c r="B2208" s="148">
        <f t="shared" si="137"/>
        <v>0</v>
      </c>
      <c r="C2208" s="16"/>
      <c r="D2208" s="17">
        <f t="shared" si="138"/>
        <v>0</v>
      </c>
      <c r="E2208" s="18">
        <f t="shared" si="136"/>
        <v>0</v>
      </c>
      <c r="F2208" s="275"/>
      <c r="G2208" s="21"/>
      <c r="H2208" s="276">
        <f t="shared" si="139"/>
        <v>0</v>
      </c>
      <c r="I2208" s="21">
        <f>D2208*'Déscriptions des trades'!CK2208</f>
        <v>0</v>
      </c>
      <c r="M2208" s="4"/>
    </row>
    <row r="2209" spans="1:13" s="3" customFormat="1" ht="13.2">
      <c r="A2209" s="12">
        <v>2205</v>
      </c>
      <c r="B2209" s="148">
        <f t="shared" si="137"/>
        <v>0</v>
      </c>
      <c r="C2209" s="16"/>
      <c r="D2209" s="17">
        <f t="shared" si="138"/>
        <v>0</v>
      </c>
      <c r="E2209" s="18">
        <f t="shared" si="136"/>
        <v>0</v>
      </c>
      <c r="F2209" s="275"/>
      <c r="G2209" s="21"/>
      <c r="H2209" s="276">
        <f t="shared" si="139"/>
        <v>0</v>
      </c>
      <c r="I2209" s="21">
        <f>D2209*'Déscriptions des trades'!CK2209</f>
        <v>0</v>
      </c>
      <c r="M2209" s="4"/>
    </row>
    <row r="2210" spans="1:13" s="3" customFormat="1" ht="13.2">
      <c r="A2210" s="12">
        <v>2206</v>
      </c>
      <c r="B2210" s="148">
        <f t="shared" si="137"/>
        <v>0</v>
      </c>
      <c r="C2210" s="16"/>
      <c r="D2210" s="17">
        <f t="shared" si="138"/>
        <v>0</v>
      </c>
      <c r="E2210" s="18">
        <f t="shared" si="136"/>
        <v>0</v>
      </c>
      <c r="F2210" s="275"/>
      <c r="G2210" s="21"/>
      <c r="H2210" s="276">
        <f t="shared" si="139"/>
        <v>0</v>
      </c>
      <c r="I2210" s="21">
        <f>D2210*'Déscriptions des trades'!CK2210</f>
        <v>0</v>
      </c>
      <c r="M2210" s="4"/>
    </row>
    <row r="2211" spans="1:13" s="3" customFormat="1" ht="13.2">
      <c r="A2211" s="12">
        <v>2207</v>
      </c>
      <c r="B2211" s="148">
        <f t="shared" si="137"/>
        <v>0</v>
      </c>
      <c r="C2211" s="16"/>
      <c r="D2211" s="17">
        <f t="shared" si="138"/>
        <v>0</v>
      </c>
      <c r="E2211" s="18">
        <f t="shared" si="136"/>
        <v>0</v>
      </c>
      <c r="F2211" s="275"/>
      <c r="G2211" s="21"/>
      <c r="H2211" s="276">
        <f t="shared" si="139"/>
        <v>0</v>
      </c>
      <c r="I2211" s="21">
        <f>D2211*'Déscriptions des trades'!CK2211</f>
        <v>0</v>
      </c>
      <c r="M2211" s="4"/>
    </row>
    <row r="2212" spans="1:13" s="3" customFormat="1" ht="13.2">
      <c r="A2212" s="12">
        <v>2208</v>
      </c>
      <c r="B2212" s="148">
        <f t="shared" si="137"/>
        <v>0</v>
      </c>
      <c r="C2212" s="16"/>
      <c r="D2212" s="17">
        <f t="shared" si="138"/>
        <v>0</v>
      </c>
      <c r="E2212" s="18">
        <f t="shared" si="136"/>
        <v>0</v>
      </c>
      <c r="F2212" s="275"/>
      <c r="G2212" s="21"/>
      <c r="H2212" s="276">
        <f t="shared" si="139"/>
        <v>0</v>
      </c>
      <c r="I2212" s="21">
        <f>D2212*'Déscriptions des trades'!CK2212</f>
        <v>0</v>
      </c>
      <c r="M2212" s="4"/>
    </row>
    <row r="2213" spans="1:13" s="3" customFormat="1" ht="13.2">
      <c r="A2213" s="12">
        <v>2209</v>
      </c>
      <c r="B2213" s="148">
        <f t="shared" si="137"/>
        <v>0</v>
      </c>
      <c r="C2213" s="16"/>
      <c r="D2213" s="17">
        <f t="shared" si="138"/>
        <v>0</v>
      </c>
      <c r="E2213" s="18">
        <f t="shared" si="136"/>
        <v>0</v>
      </c>
      <c r="F2213" s="275"/>
      <c r="G2213" s="21"/>
      <c r="H2213" s="276">
        <f t="shared" si="139"/>
        <v>0</v>
      </c>
      <c r="I2213" s="21">
        <f>D2213*'Déscriptions des trades'!CK2213</f>
        <v>0</v>
      </c>
      <c r="M2213" s="4"/>
    </row>
    <row r="2214" spans="1:13" s="3" customFormat="1" ht="13.2">
      <c r="A2214" s="12">
        <v>2210</v>
      </c>
      <c r="B2214" s="148">
        <f t="shared" si="137"/>
        <v>0</v>
      </c>
      <c r="C2214" s="16"/>
      <c r="D2214" s="17">
        <f t="shared" si="138"/>
        <v>0</v>
      </c>
      <c r="E2214" s="18">
        <f t="shared" si="136"/>
        <v>0</v>
      </c>
      <c r="F2214" s="275"/>
      <c r="G2214" s="21"/>
      <c r="H2214" s="276">
        <f t="shared" si="139"/>
        <v>0</v>
      </c>
      <c r="I2214" s="21">
        <f>D2214*'Déscriptions des trades'!CK2214</f>
        <v>0</v>
      </c>
      <c r="M2214" s="4"/>
    </row>
    <row r="2215" spans="1:13" s="3" customFormat="1" ht="13.2">
      <c r="A2215" s="12">
        <v>2211</v>
      </c>
      <c r="B2215" s="148">
        <f t="shared" si="137"/>
        <v>0</v>
      </c>
      <c r="C2215" s="16"/>
      <c r="D2215" s="17">
        <f t="shared" si="138"/>
        <v>0</v>
      </c>
      <c r="E2215" s="18">
        <f t="shared" si="136"/>
        <v>0</v>
      </c>
      <c r="F2215" s="275"/>
      <c r="G2215" s="21"/>
      <c r="H2215" s="276">
        <f t="shared" si="139"/>
        <v>0</v>
      </c>
      <c r="I2215" s="21">
        <f>D2215*'Déscriptions des trades'!CK2215</f>
        <v>0</v>
      </c>
      <c r="M2215" s="4"/>
    </row>
    <row r="2216" spans="1:13" s="3" customFormat="1" ht="13.2">
      <c r="A2216" s="12">
        <v>2212</v>
      </c>
      <c r="B2216" s="148">
        <f t="shared" si="137"/>
        <v>0</v>
      </c>
      <c r="C2216" s="16"/>
      <c r="D2216" s="17">
        <f t="shared" si="138"/>
        <v>0</v>
      </c>
      <c r="E2216" s="18">
        <f t="shared" si="136"/>
        <v>0</v>
      </c>
      <c r="F2216" s="275"/>
      <c r="G2216" s="21"/>
      <c r="H2216" s="276">
        <f t="shared" si="139"/>
        <v>0</v>
      </c>
      <c r="I2216" s="21">
        <f>D2216*'Déscriptions des trades'!CK2216</f>
        <v>0</v>
      </c>
      <c r="M2216" s="4"/>
    </row>
    <row r="2217" spans="1:13" s="3" customFormat="1" ht="13.2">
      <c r="A2217" s="12">
        <v>2213</v>
      </c>
      <c r="B2217" s="148">
        <f t="shared" si="137"/>
        <v>0</v>
      </c>
      <c r="C2217" s="16"/>
      <c r="D2217" s="17">
        <f t="shared" si="138"/>
        <v>0</v>
      </c>
      <c r="E2217" s="18">
        <f t="shared" si="136"/>
        <v>0</v>
      </c>
      <c r="F2217" s="275"/>
      <c r="G2217" s="21"/>
      <c r="H2217" s="276">
        <f t="shared" si="139"/>
        <v>0</v>
      </c>
      <c r="I2217" s="21">
        <f>D2217*'Déscriptions des trades'!CK2217</f>
        <v>0</v>
      </c>
      <c r="M2217" s="4"/>
    </row>
    <row r="2218" spans="1:13" s="3" customFormat="1" ht="13.2">
      <c r="A2218" s="12">
        <v>2214</v>
      </c>
      <c r="B2218" s="148">
        <f t="shared" si="137"/>
        <v>0</v>
      </c>
      <c r="C2218" s="16"/>
      <c r="D2218" s="17">
        <f t="shared" si="138"/>
        <v>0</v>
      </c>
      <c r="E2218" s="18">
        <f t="shared" si="136"/>
        <v>0</v>
      </c>
      <c r="F2218" s="275"/>
      <c r="G2218" s="21"/>
      <c r="H2218" s="276">
        <f t="shared" si="139"/>
        <v>0</v>
      </c>
      <c r="I2218" s="21">
        <f>D2218*'Déscriptions des trades'!CK2218</f>
        <v>0</v>
      </c>
      <c r="M2218" s="4"/>
    </row>
    <row r="2219" spans="1:13" s="3" customFormat="1" ht="13.2">
      <c r="A2219" s="12">
        <v>2215</v>
      </c>
      <c r="B2219" s="148">
        <f t="shared" si="137"/>
        <v>0</v>
      </c>
      <c r="C2219" s="16"/>
      <c r="D2219" s="17">
        <f t="shared" si="138"/>
        <v>0</v>
      </c>
      <c r="E2219" s="18">
        <f t="shared" si="136"/>
        <v>0</v>
      </c>
      <c r="F2219" s="275"/>
      <c r="G2219" s="21"/>
      <c r="H2219" s="276">
        <f t="shared" si="139"/>
        <v>0</v>
      </c>
      <c r="I2219" s="21">
        <f>D2219*'Déscriptions des trades'!CK2219</f>
        <v>0</v>
      </c>
      <c r="M2219" s="4"/>
    </row>
    <row r="2220" spans="1:13" s="3" customFormat="1" ht="13.2">
      <c r="A2220" s="12">
        <v>2216</v>
      </c>
      <c r="B2220" s="148">
        <f t="shared" si="137"/>
        <v>0</v>
      </c>
      <c r="C2220" s="16"/>
      <c r="D2220" s="17">
        <f t="shared" si="138"/>
        <v>0</v>
      </c>
      <c r="E2220" s="18">
        <f t="shared" si="136"/>
        <v>0</v>
      </c>
      <c r="F2220" s="275"/>
      <c r="G2220" s="21"/>
      <c r="H2220" s="276">
        <f t="shared" si="139"/>
        <v>0</v>
      </c>
      <c r="I2220" s="21">
        <f>D2220*'Déscriptions des trades'!CK2220</f>
        <v>0</v>
      </c>
      <c r="M2220" s="4"/>
    </row>
    <row r="2221" spans="1:13" s="3" customFormat="1" ht="13.2">
      <c r="A2221" s="12">
        <v>2217</v>
      </c>
      <c r="B2221" s="148">
        <f t="shared" si="137"/>
        <v>0</v>
      </c>
      <c r="C2221" s="16"/>
      <c r="D2221" s="17">
        <f t="shared" si="138"/>
        <v>0</v>
      </c>
      <c r="E2221" s="18">
        <f t="shared" si="136"/>
        <v>0</v>
      </c>
      <c r="F2221" s="275"/>
      <c r="G2221" s="21"/>
      <c r="H2221" s="276">
        <f t="shared" si="139"/>
        <v>0</v>
      </c>
      <c r="I2221" s="21">
        <f>D2221*'Déscriptions des trades'!CK2221</f>
        <v>0</v>
      </c>
      <c r="M2221" s="4"/>
    </row>
    <row r="2222" spans="1:13" s="3" customFormat="1" ht="13.2">
      <c r="A2222" s="12">
        <v>2218</v>
      </c>
      <c r="B2222" s="148">
        <f t="shared" si="137"/>
        <v>0</v>
      </c>
      <c r="C2222" s="16"/>
      <c r="D2222" s="17">
        <f t="shared" si="138"/>
        <v>0</v>
      </c>
      <c r="E2222" s="18">
        <f t="shared" si="136"/>
        <v>0</v>
      </c>
      <c r="F2222" s="275"/>
      <c r="G2222" s="21"/>
      <c r="H2222" s="276">
        <f t="shared" si="139"/>
        <v>0</v>
      </c>
      <c r="I2222" s="21">
        <f>D2222*'Déscriptions des trades'!CK2222</f>
        <v>0</v>
      </c>
      <c r="M2222" s="4"/>
    </row>
    <row r="2223" spans="1:13" s="3" customFormat="1" ht="13.2">
      <c r="A2223" s="12">
        <v>2219</v>
      </c>
      <c r="B2223" s="148">
        <f t="shared" si="137"/>
        <v>0</v>
      </c>
      <c r="C2223" s="16"/>
      <c r="D2223" s="17">
        <f t="shared" si="138"/>
        <v>0</v>
      </c>
      <c r="E2223" s="18">
        <f t="shared" si="136"/>
        <v>0</v>
      </c>
      <c r="F2223" s="275"/>
      <c r="G2223" s="21"/>
      <c r="H2223" s="276">
        <f t="shared" si="139"/>
        <v>0</v>
      </c>
      <c r="I2223" s="21">
        <f>D2223*'Déscriptions des trades'!CK2223</f>
        <v>0</v>
      </c>
      <c r="M2223" s="4"/>
    </row>
    <row r="2224" spans="1:13" s="3" customFormat="1" ht="13.2">
      <c r="A2224" s="12">
        <v>2220</v>
      </c>
      <c r="B2224" s="148">
        <f t="shared" si="137"/>
        <v>0</v>
      </c>
      <c r="C2224" s="16"/>
      <c r="D2224" s="17">
        <f t="shared" si="138"/>
        <v>0</v>
      </c>
      <c r="E2224" s="18">
        <f t="shared" si="136"/>
        <v>0</v>
      </c>
      <c r="F2224" s="275"/>
      <c r="G2224" s="21"/>
      <c r="H2224" s="276">
        <f t="shared" si="139"/>
        <v>0</v>
      </c>
      <c r="I2224" s="21">
        <f>D2224*'Déscriptions des trades'!CK2224</f>
        <v>0</v>
      </c>
      <c r="M2224" s="4"/>
    </row>
    <row r="2225" spans="1:13" s="3" customFormat="1" ht="13.2">
      <c r="A2225" s="12">
        <v>2221</v>
      </c>
      <c r="B2225" s="148">
        <f t="shared" si="137"/>
        <v>0</v>
      </c>
      <c r="C2225" s="16"/>
      <c r="D2225" s="17">
        <f t="shared" si="138"/>
        <v>0</v>
      </c>
      <c r="E2225" s="18">
        <f t="shared" si="136"/>
        <v>0</v>
      </c>
      <c r="F2225" s="275"/>
      <c r="G2225" s="21"/>
      <c r="H2225" s="276">
        <f t="shared" si="139"/>
        <v>0</v>
      </c>
      <c r="I2225" s="21">
        <f>D2225*'Déscriptions des trades'!CK2225</f>
        <v>0</v>
      </c>
      <c r="M2225" s="4"/>
    </row>
    <row r="2226" spans="1:13" s="3" customFormat="1" ht="13.2">
      <c r="A2226" s="12">
        <v>2222</v>
      </c>
      <c r="B2226" s="148">
        <f t="shared" si="137"/>
        <v>0</v>
      </c>
      <c r="C2226" s="16"/>
      <c r="D2226" s="17">
        <f t="shared" si="138"/>
        <v>0</v>
      </c>
      <c r="E2226" s="18">
        <f t="shared" si="136"/>
        <v>0</v>
      </c>
      <c r="F2226" s="275"/>
      <c r="G2226" s="21"/>
      <c r="H2226" s="276">
        <f t="shared" si="139"/>
        <v>0</v>
      </c>
      <c r="I2226" s="21">
        <f>D2226*'Déscriptions des trades'!CK2226</f>
        <v>0</v>
      </c>
      <c r="M2226" s="4"/>
    </row>
    <row r="2227" spans="1:13" s="3" customFormat="1" ht="13.2">
      <c r="A2227" s="12">
        <v>2223</v>
      </c>
      <c r="B2227" s="148">
        <f t="shared" si="137"/>
        <v>0</v>
      </c>
      <c r="C2227" s="16"/>
      <c r="D2227" s="17">
        <f t="shared" si="138"/>
        <v>0</v>
      </c>
      <c r="E2227" s="18">
        <f t="shared" si="136"/>
        <v>0</v>
      </c>
      <c r="F2227" s="275"/>
      <c r="G2227" s="21"/>
      <c r="H2227" s="276">
        <f t="shared" si="139"/>
        <v>0</v>
      </c>
      <c r="I2227" s="21">
        <f>D2227*'Déscriptions des trades'!CK2227</f>
        <v>0</v>
      </c>
      <c r="M2227" s="4"/>
    </row>
    <row r="2228" spans="1:13" s="3" customFormat="1" ht="13.2">
      <c r="A2228" s="12">
        <v>2224</v>
      </c>
      <c r="B2228" s="148">
        <f t="shared" si="137"/>
        <v>0</v>
      </c>
      <c r="C2228" s="16"/>
      <c r="D2228" s="17">
        <f t="shared" si="138"/>
        <v>0</v>
      </c>
      <c r="E2228" s="18">
        <f t="shared" si="136"/>
        <v>0</v>
      </c>
      <c r="F2228" s="275"/>
      <c r="G2228" s="21"/>
      <c r="H2228" s="276">
        <f t="shared" si="139"/>
        <v>0</v>
      </c>
      <c r="I2228" s="21">
        <f>D2228*'Déscriptions des trades'!CK2228</f>
        <v>0</v>
      </c>
      <c r="M2228" s="4"/>
    </row>
    <row r="2229" spans="1:13" s="3" customFormat="1" ht="13.2">
      <c r="A2229" s="12">
        <v>2225</v>
      </c>
      <c r="B2229" s="148">
        <f t="shared" si="137"/>
        <v>0</v>
      </c>
      <c r="C2229" s="16"/>
      <c r="D2229" s="17">
        <f t="shared" si="138"/>
        <v>0</v>
      </c>
      <c r="E2229" s="18">
        <f t="shared" si="136"/>
        <v>0</v>
      </c>
      <c r="F2229" s="275"/>
      <c r="G2229" s="21"/>
      <c r="H2229" s="276">
        <f t="shared" si="139"/>
        <v>0</v>
      </c>
      <c r="I2229" s="21">
        <f>D2229*'Déscriptions des trades'!CK2229</f>
        <v>0</v>
      </c>
      <c r="M2229" s="4"/>
    </row>
    <row r="2230" spans="1:13" s="3" customFormat="1" ht="13.2">
      <c r="A2230" s="12">
        <v>2226</v>
      </c>
      <c r="B2230" s="148">
        <f t="shared" si="137"/>
        <v>0</v>
      </c>
      <c r="C2230" s="16"/>
      <c r="D2230" s="17">
        <f t="shared" si="138"/>
        <v>0</v>
      </c>
      <c r="E2230" s="18">
        <f t="shared" si="136"/>
        <v>0</v>
      </c>
      <c r="F2230" s="275"/>
      <c r="G2230" s="21"/>
      <c r="H2230" s="276">
        <f t="shared" si="139"/>
        <v>0</v>
      </c>
      <c r="I2230" s="21">
        <f>D2230*'Déscriptions des trades'!CK2230</f>
        <v>0</v>
      </c>
      <c r="M2230" s="4"/>
    </row>
    <row r="2231" spans="1:13" s="3" customFormat="1" ht="13.2">
      <c r="A2231" s="12">
        <v>2227</v>
      </c>
      <c r="B2231" s="148">
        <f t="shared" si="137"/>
        <v>0</v>
      </c>
      <c r="C2231" s="16"/>
      <c r="D2231" s="17">
        <f t="shared" si="138"/>
        <v>0</v>
      </c>
      <c r="E2231" s="18">
        <f t="shared" si="136"/>
        <v>0</v>
      </c>
      <c r="F2231" s="275"/>
      <c r="G2231" s="21"/>
      <c r="H2231" s="276">
        <f t="shared" si="139"/>
        <v>0</v>
      </c>
      <c r="I2231" s="21">
        <f>D2231*'Déscriptions des trades'!CK2231</f>
        <v>0</v>
      </c>
      <c r="M2231" s="4"/>
    </row>
    <row r="2232" spans="1:13" s="3" customFormat="1" ht="13.2">
      <c r="A2232" s="12">
        <v>2228</v>
      </c>
      <c r="B2232" s="148">
        <f t="shared" si="137"/>
        <v>0</v>
      </c>
      <c r="C2232" s="16"/>
      <c r="D2232" s="17">
        <f t="shared" si="138"/>
        <v>0</v>
      </c>
      <c r="E2232" s="18">
        <f t="shared" si="136"/>
        <v>0</v>
      </c>
      <c r="F2232" s="275"/>
      <c r="G2232" s="21"/>
      <c r="H2232" s="276">
        <f t="shared" si="139"/>
        <v>0</v>
      </c>
      <c r="I2232" s="21">
        <f>D2232*'Déscriptions des trades'!CK2232</f>
        <v>0</v>
      </c>
      <c r="M2232" s="4"/>
    </row>
    <row r="2233" spans="1:13" s="3" customFormat="1" ht="13.2">
      <c r="A2233" s="12">
        <v>2229</v>
      </c>
      <c r="B2233" s="148">
        <f t="shared" si="137"/>
        <v>0</v>
      </c>
      <c r="C2233" s="16"/>
      <c r="D2233" s="17">
        <f t="shared" si="138"/>
        <v>0</v>
      </c>
      <c r="E2233" s="18">
        <f t="shared" si="136"/>
        <v>0</v>
      </c>
      <c r="F2233" s="275"/>
      <c r="G2233" s="21"/>
      <c r="H2233" s="276">
        <f t="shared" si="139"/>
        <v>0</v>
      </c>
      <c r="I2233" s="21">
        <f>D2233*'Déscriptions des trades'!CK2233</f>
        <v>0</v>
      </c>
      <c r="M2233" s="4"/>
    </row>
    <row r="2234" spans="1:13" s="3" customFormat="1" ht="13.2">
      <c r="A2234" s="12">
        <v>2230</v>
      </c>
      <c r="B2234" s="148">
        <f t="shared" si="137"/>
        <v>0</v>
      </c>
      <c r="C2234" s="16"/>
      <c r="D2234" s="17">
        <f t="shared" si="138"/>
        <v>0</v>
      </c>
      <c r="E2234" s="18">
        <f t="shared" si="136"/>
        <v>0</v>
      </c>
      <c r="F2234" s="275"/>
      <c r="G2234" s="21"/>
      <c r="H2234" s="276">
        <f t="shared" si="139"/>
        <v>0</v>
      </c>
      <c r="I2234" s="21">
        <f>D2234*'Déscriptions des trades'!CK2234</f>
        <v>0</v>
      </c>
      <c r="M2234" s="4"/>
    </row>
    <row r="2235" spans="1:13" s="3" customFormat="1" ht="13.2">
      <c r="A2235" s="12">
        <v>2231</v>
      </c>
      <c r="B2235" s="148">
        <f t="shared" si="137"/>
        <v>0</v>
      </c>
      <c r="C2235" s="16"/>
      <c r="D2235" s="17">
        <f t="shared" si="138"/>
        <v>0</v>
      </c>
      <c r="E2235" s="18">
        <f t="shared" si="136"/>
        <v>0</v>
      </c>
      <c r="F2235" s="275"/>
      <c r="G2235" s="21"/>
      <c r="H2235" s="276">
        <f t="shared" si="139"/>
        <v>0</v>
      </c>
      <c r="I2235" s="21">
        <f>D2235*'Déscriptions des trades'!CK2235</f>
        <v>0</v>
      </c>
      <c r="M2235" s="4"/>
    </row>
    <row r="2236" spans="1:13" s="3" customFormat="1" ht="13.2">
      <c r="A2236" s="12">
        <v>2232</v>
      </c>
      <c r="B2236" s="148">
        <f t="shared" si="137"/>
        <v>0</v>
      </c>
      <c r="C2236" s="16"/>
      <c r="D2236" s="17">
        <f t="shared" si="138"/>
        <v>0</v>
      </c>
      <c r="E2236" s="18">
        <f t="shared" si="136"/>
        <v>0</v>
      </c>
      <c r="F2236" s="275"/>
      <c r="G2236" s="21"/>
      <c r="H2236" s="276">
        <f t="shared" si="139"/>
        <v>0</v>
      </c>
      <c r="I2236" s="21">
        <f>D2236*'Déscriptions des trades'!CK2236</f>
        <v>0</v>
      </c>
      <c r="M2236" s="4"/>
    </row>
    <row r="2237" spans="1:13" s="3" customFormat="1" ht="13.2">
      <c r="A2237" s="12">
        <v>2233</v>
      </c>
      <c r="B2237" s="148">
        <f t="shared" si="137"/>
        <v>0</v>
      </c>
      <c r="C2237" s="16"/>
      <c r="D2237" s="17">
        <f t="shared" si="138"/>
        <v>0</v>
      </c>
      <c r="E2237" s="18">
        <f t="shared" si="136"/>
        <v>0</v>
      </c>
      <c r="F2237" s="275"/>
      <c r="G2237" s="21"/>
      <c r="H2237" s="276">
        <f t="shared" si="139"/>
        <v>0</v>
      </c>
      <c r="I2237" s="21">
        <f>D2237*'Déscriptions des trades'!CK2237</f>
        <v>0</v>
      </c>
      <c r="M2237" s="4"/>
    </row>
    <row r="2238" spans="1:13" s="3" customFormat="1" ht="13.2">
      <c r="A2238" s="12">
        <v>2234</v>
      </c>
      <c r="B2238" s="148">
        <f t="shared" si="137"/>
        <v>0</v>
      </c>
      <c r="C2238" s="16"/>
      <c r="D2238" s="17">
        <f t="shared" si="138"/>
        <v>0</v>
      </c>
      <c r="E2238" s="18">
        <f t="shared" si="136"/>
        <v>0</v>
      </c>
      <c r="F2238" s="275"/>
      <c r="G2238" s="21"/>
      <c r="H2238" s="276">
        <f t="shared" si="139"/>
        <v>0</v>
      </c>
      <c r="I2238" s="21">
        <f>D2238*'Déscriptions des trades'!CK2238</f>
        <v>0</v>
      </c>
      <c r="M2238" s="4"/>
    </row>
    <row r="2239" spans="1:13" s="3" customFormat="1" ht="13.2">
      <c r="A2239" s="12">
        <v>2235</v>
      </c>
      <c r="B2239" s="148">
        <f t="shared" si="137"/>
        <v>0</v>
      </c>
      <c r="C2239" s="16"/>
      <c r="D2239" s="17">
        <f t="shared" si="138"/>
        <v>0</v>
      </c>
      <c r="E2239" s="18">
        <f t="shared" si="136"/>
        <v>0</v>
      </c>
      <c r="F2239" s="275"/>
      <c r="G2239" s="21"/>
      <c r="H2239" s="276">
        <f t="shared" si="139"/>
        <v>0</v>
      </c>
      <c r="I2239" s="21">
        <f>D2239*'Déscriptions des trades'!CK2239</f>
        <v>0</v>
      </c>
      <c r="M2239" s="4"/>
    </row>
    <row r="2240" spans="1:13" s="3" customFormat="1" ht="13.2">
      <c r="A2240" s="12">
        <v>2236</v>
      </c>
      <c r="B2240" s="148">
        <f t="shared" si="137"/>
        <v>0</v>
      </c>
      <c r="C2240" s="16"/>
      <c r="D2240" s="17">
        <f t="shared" si="138"/>
        <v>0</v>
      </c>
      <c r="E2240" s="18">
        <f t="shared" si="136"/>
        <v>0</v>
      </c>
      <c r="F2240" s="275"/>
      <c r="G2240" s="21"/>
      <c r="H2240" s="276">
        <f t="shared" si="139"/>
        <v>0</v>
      </c>
      <c r="I2240" s="21">
        <f>D2240*'Déscriptions des trades'!CK2240</f>
        <v>0</v>
      </c>
      <c r="M2240" s="4"/>
    </row>
    <row r="2241" spans="1:13" s="3" customFormat="1" ht="13.2">
      <c r="A2241" s="12">
        <v>2237</v>
      </c>
      <c r="B2241" s="148">
        <f t="shared" si="137"/>
        <v>0</v>
      </c>
      <c r="C2241" s="16"/>
      <c r="D2241" s="17">
        <f t="shared" si="138"/>
        <v>0</v>
      </c>
      <c r="E2241" s="18">
        <f t="shared" si="136"/>
        <v>0</v>
      </c>
      <c r="F2241" s="275"/>
      <c r="G2241" s="21"/>
      <c r="H2241" s="276">
        <f t="shared" si="139"/>
        <v>0</v>
      </c>
      <c r="I2241" s="21">
        <f>D2241*'Déscriptions des trades'!CK2241</f>
        <v>0</v>
      </c>
      <c r="M2241" s="4"/>
    </row>
    <row r="2242" spans="1:13" s="3" customFormat="1" ht="13.2">
      <c r="A2242" s="12">
        <v>2238</v>
      </c>
      <c r="B2242" s="148">
        <f t="shared" si="137"/>
        <v>0</v>
      </c>
      <c r="C2242" s="16"/>
      <c r="D2242" s="17">
        <f t="shared" si="138"/>
        <v>0</v>
      </c>
      <c r="E2242" s="18">
        <f t="shared" si="136"/>
        <v>0</v>
      </c>
      <c r="F2242" s="275"/>
      <c r="G2242" s="21"/>
      <c r="H2242" s="276">
        <f t="shared" si="139"/>
        <v>0</v>
      </c>
      <c r="I2242" s="21">
        <f>D2242*'Déscriptions des trades'!CK2242</f>
        <v>0</v>
      </c>
      <c r="M2242" s="4"/>
    </row>
    <row r="2243" spans="1:13" s="3" customFormat="1" ht="13.2">
      <c r="A2243" s="12">
        <v>2239</v>
      </c>
      <c r="B2243" s="148">
        <f t="shared" si="137"/>
        <v>0</v>
      </c>
      <c r="C2243" s="16"/>
      <c r="D2243" s="17">
        <f t="shared" si="138"/>
        <v>0</v>
      </c>
      <c r="E2243" s="18">
        <f t="shared" si="136"/>
        <v>0</v>
      </c>
      <c r="F2243" s="275"/>
      <c r="G2243" s="21"/>
      <c r="H2243" s="276">
        <f t="shared" si="139"/>
        <v>0</v>
      </c>
      <c r="I2243" s="21">
        <f>D2243*'Déscriptions des trades'!CK2243</f>
        <v>0</v>
      </c>
      <c r="M2243" s="4"/>
    </row>
    <row r="2244" spans="1:13" s="3" customFormat="1" ht="13.2">
      <c r="A2244" s="12">
        <v>2240</v>
      </c>
      <c r="B2244" s="148">
        <f t="shared" si="137"/>
        <v>0</v>
      </c>
      <c r="C2244" s="16"/>
      <c r="D2244" s="17">
        <f t="shared" si="138"/>
        <v>0</v>
      </c>
      <c r="E2244" s="18">
        <f t="shared" si="136"/>
        <v>0</v>
      </c>
      <c r="F2244" s="275"/>
      <c r="G2244" s="21"/>
      <c r="H2244" s="276">
        <f t="shared" si="139"/>
        <v>0</v>
      </c>
      <c r="I2244" s="21">
        <f>D2244*'Déscriptions des trades'!CK2244</f>
        <v>0</v>
      </c>
      <c r="M2244" s="4"/>
    </row>
    <row r="2245" spans="1:13" s="3" customFormat="1" ht="13.2">
      <c r="A2245" s="12">
        <v>2241</v>
      </c>
      <c r="B2245" s="148">
        <f t="shared" si="137"/>
        <v>0</v>
      </c>
      <c r="C2245" s="16"/>
      <c r="D2245" s="17">
        <f t="shared" si="138"/>
        <v>0</v>
      </c>
      <c r="E2245" s="18">
        <f t="shared" ref="E2245:E2254" si="140">B2245*D2245</f>
        <v>0</v>
      </c>
      <c r="F2245" s="275"/>
      <c r="G2245" s="21"/>
      <c r="H2245" s="276">
        <f t="shared" si="139"/>
        <v>0</v>
      </c>
      <c r="I2245" s="21">
        <f>D2245*'Déscriptions des trades'!CK2245</f>
        <v>0</v>
      </c>
      <c r="M2245" s="4"/>
    </row>
    <row r="2246" spans="1:13" s="3" customFormat="1" ht="13.2">
      <c r="A2246" s="12">
        <v>2242</v>
      </c>
      <c r="B2246" s="148">
        <f t="shared" ref="B2246:B2254" si="141">E2245+B2245</f>
        <v>0</v>
      </c>
      <c r="C2246" s="16"/>
      <c r="D2246" s="17">
        <f t="shared" ref="D2246:D2254" si="142">D2245</f>
        <v>0</v>
      </c>
      <c r="E2246" s="18">
        <f t="shared" si="140"/>
        <v>0</v>
      </c>
      <c r="F2246" s="275"/>
      <c r="G2246" s="21"/>
      <c r="H2246" s="276">
        <f t="shared" ref="H2246:H2254" si="143">H2245</f>
        <v>0</v>
      </c>
      <c r="I2246" s="21">
        <f>D2246*'Déscriptions des trades'!CK2246</f>
        <v>0</v>
      </c>
      <c r="M2246" s="4"/>
    </row>
    <row r="2247" spans="1:13" s="3" customFormat="1" ht="13.2">
      <c r="A2247" s="12">
        <v>2243</v>
      </c>
      <c r="B2247" s="148">
        <f t="shared" si="141"/>
        <v>0</v>
      </c>
      <c r="C2247" s="16"/>
      <c r="D2247" s="17">
        <f t="shared" si="142"/>
        <v>0</v>
      </c>
      <c r="E2247" s="18">
        <f t="shared" si="140"/>
        <v>0</v>
      </c>
      <c r="F2247" s="275"/>
      <c r="G2247" s="21"/>
      <c r="H2247" s="276">
        <f t="shared" si="143"/>
        <v>0</v>
      </c>
      <c r="I2247" s="21">
        <f>D2247*'Déscriptions des trades'!CK2247</f>
        <v>0</v>
      </c>
      <c r="M2247" s="4"/>
    </row>
    <row r="2248" spans="1:13" s="3" customFormat="1" ht="13.2">
      <c r="A2248" s="12">
        <v>2244</v>
      </c>
      <c r="B2248" s="148">
        <f t="shared" si="141"/>
        <v>0</v>
      </c>
      <c r="C2248" s="16"/>
      <c r="D2248" s="17">
        <f t="shared" si="142"/>
        <v>0</v>
      </c>
      <c r="E2248" s="18">
        <f t="shared" si="140"/>
        <v>0</v>
      </c>
      <c r="F2248" s="275"/>
      <c r="G2248" s="21"/>
      <c r="H2248" s="276">
        <f t="shared" si="143"/>
        <v>0</v>
      </c>
      <c r="I2248" s="21">
        <f>D2248*'Déscriptions des trades'!CK2248</f>
        <v>0</v>
      </c>
      <c r="M2248" s="4"/>
    </row>
    <row r="2249" spans="1:13" s="3" customFormat="1" ht="13.2">
      <c r="A2249" s="12">
        <v>2245</v>
      </c>
      <c r="B2249" s="148">
        <f t="shared" si="141"/>
        <v>0</v>
      </c>
      <c r="C2249" s="16"/>
      <c r="D2249" s="17">
        <f t="shared" si="142"/>
        <v>0</v>
      </c>
      <c r="E2249" s="18">
        <f t="shared" si="140"/>
        <v>0</v>
      </c>
      <c r="F2249" s="275"/>
      <c r="G2249" s="21"/>
      <c r="H2249" s="276">
        <f t="shared" si="143"/>
        <v>0</v>
      </c>
      <c r="I2249" s="21">
        <f>D2249*'Déscriptions des trades'!CK2249</f>
        <v>0</v>
      </c>
      <c r="M2249" s="4"/>
    </row>
    <row r="2250" spans="1:13" s="3" customFormat="1" ht="13.2">
      <c r="A2250" s="12">
        <v>2246</v>
      </c>
      <c r="B2250" s="148">
        <f t="shared" si="141"/>
        <v>0</v>
      </c>
      <c r="C2250" s="16"/>
      <c r="D2250" s="17">
        <f t="shared" si="142"/>
        <v>0</v>
      </c>
      <c r="E2250" s="18">
        <f t="shared" si="140"/>
        <v>0</v>
      </c>
      <c r="F2250" s="275"/>
      <c r="G2250" s="21"/>
      <c r="H2250" s="276">
        <f t="shared" si="143"/>
        <v>0</v>
      </c>
      <c r="I2250" s="21">
        <f>D2250*'Déscriptions des trades'!CK2250</f>
        <v>0</v>
      </c>
      <c r="M2250" s="4"/>
    </row>
    <row r="2251" spans="1:13" s="3" customFormat="1" ht="13.2">
      <c r="A2251" s="12">
        <v>2247</v>
      </c>
      <c r="B2251" s="148">
        <f t="shared" si="141"/>
        <v>0</v>
      </c>
      <c r="C2251" s="16"/>
      <c r="D2251" s="17">
        <f t="shared" si="142"/>
        <v>0</v>
      </c>
      <c r="E2251" s="18">
        <f t="shared" si="140"/>
        <v>0</v>
      </c>
      <c r="F2251" s="275"/>
      <c r="G2251" s="21"/>
      <c r="H2251" s="276">
        <f t="shared" si="143"/>
        <v>0</v>
      </c>
      <c r="I2251" s="21">
        <f>D2251*'Déscriptions des trades'!CK2251</f>
        <v>0</v>
      </c>
      <c r="M2251" s="4"/>
    </row>
    <row r="2252" spans="1:13" s="3" customFormat="1" ht="13.2">
      <c r="A2252" s="12">
        <v>2248</v>
      </c>
      <c r="B2252" s="148">
        <f t="shared" si="141"/>
        <v>0</v>
      </c>
      <c r="C2252" s="16"/>
      <c r="D2252" s="17">
        <f t="shared" si="142"/>
        <v>0</v>
      </c>
      <c r="E2252" s="18">
        <f t="shared" si="140"/>
        <v>0</v>
      </c>
      <c r="F2252" s="275"/>
      <c r="G2252" s="21"/>
      <c r="H2252" s="276">
        <f t="shared" si="143"/>
        <v>0</v>
      </c>
      <c r="I2252" s="21">
        <f>D2252*'Déscriptions des trades'!CK2252</f>
        <v>0</v>
      </c>
      <c r="M2252" s="4"/>
    </row>
    <row r="2253" spans="1:13" s="3" customFormat="1" ht="13.2">
      <c r="A2253" s="12">
        <v>2249</v>
      </c>
      <c r="B2253" s="148">
        <f t="shared" si="141"/>
        <v>0</v>
      </c>
      <c r="C2253" s="16"/>
      <c r="D2253" s="17">
        <f t="shared" si="142"/>
        <v>0</v>
      </c>
      <c r="E2253" s="18">
        <f t="shared" si="140"/>
        <v>0</v>
      </c>
      <c r="F2253" s="275"/>
      <c r="G2253" s="21"/>
      <c r="H2253" s="276">
        <f t="shared" si="143"/>
        <v>0</v>
      </c>
      <c r="I2253" s="21">
        <f>D2253*'Déscriptions des trades'!CK2253</f>
        <v>0</v>
      </c>
      <c r="M2253" s="4"/>
    </row>
    <row r="2254" spans="1:13" s="3" customFormat="1" ht="13.2">
      <c r="A2254" s="12">
        <v>2250</v>
      </c>
      <c r="B2254" s="148">
        <f t="shared" si="141"/>
        <v>0</v>
      </c>
      <c r="C2254" s="16"/>
      <c r="D2254" s="17">
        <f t="shared" si="142"/>
        <v>0</v>
      </c>
      <c r="E2254" s="18">
        <f t="shared" si="140"/>
        <v>0</v>
      </c>
      <c r="F2254" s="275"/>
      <c r="G2254" s="21"/>
      <c r="H2254" s="276">
        <f t="shared" si="143"/>
        <v>0</v>
      </c>
      <c r="I2254" s="21">
        <f>D2254*'Déscriptions des trades'!CK2254</f>
        <v>0</v>
      </c>
      <c r="M2254" s="4"/>
    </row>
  </sheetData>
  <sheetProtection algorithmName="SHA-512" hashValue="1I+EUOIJgDC2Z1V3De77WETTY9u0ZMkzyTdQ9kU0QuQNmLjYJtdBZCNCnoDNy1Bjck+wJ5YZ0hoZEddHaO89gg==" saltValue="PLyoRyCcm9oqAaSkR/1n6g==" spinCount="100000" sheet="1" objects="1" scenarios="1"/>
  <mergeCells count="1">
    <mergeCell ref="A2:E2"/>
  </mergeCells>
  <pageMargins left="0.7" right="0.7" top="0.75" bottom="0.75" header="0.3" footer="0.3"/>
  <pageSetup paperSize="9" orientation="portrait" r:id="rId1"/>
  <ignoredErrors>
    <ignoredError sqref="I6:I2254" formula="1"/>
  </ignoredError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94557-1C65-40BC-8284-9B6EEB6FA836}">
  <sheetPr>
    <pageSetUpPr fitToPage="1"/>
  </sheetPr>
  <dimension ref="A1:R81"/>
  <sheetViews>
    <sheetView zoomScale="90" zoomScaleNormal="90" workbookViewId="0">
      <selection activeCell="Q5" sqref="Q5"/>
    </sheetView>
  </sheetViews>
  <sheetFormatPr baseColWidth="10" defaultRowHeight="13.2"/>
  <cols>
    <col min="1" max="1" width="0.8984375" style="5" customWidth="1"/>
    <col min="2" max="2" width="7.796875" style="5" bestFit="1" customWidth="1"/>
    <col min="3" max="3" width="9.69921875" style="5" customWidth="1"/>
    <col min="4" max="4" width="14.3984375" style="5" customWidth="1"/>
    <col min="5" max="5" width="12" style="5" customWidth="1"/>
    <col min="6" max="6" width="4.296875" style="5" customWidth="1"/>
    <col min="7" max="7" width="9.19921875" style="5" bestFit="1" customWidth="1"/>
    <col min="8" max="8" width="3" style="5" customWidth="1"/>
    <col min="9" max="9" width="8.5" style="5" customWidth="1"/>
    <col min="10" max="10" width="15.59765625" style="5" customWidth="1"/>
    <col min="11" max="11" width="8.59765625" style="5" customWidth="1"/>
    <col min="12" max="12" width="4.3984375" style="5" customWidth="1"/>
    <col min="13" max="13" width="8.19921875" style="5" customWidth="1"/>
    <col min="14" max="15" width="8.3984375" style="5" customWidth="1"/>
    <col min="16" max="16384" width="11.19921875" style="1"/>
  </cols>
  <sheetData>
    <row r="1" spans="1:15" s="31" customFormat="1" ht="36" customHeight="1" thickTop="1" thickBot="1">
      <c r="A1" s="30"/>
      <c r="B1" s="514" t="s">
        <v>234</v>
      </c>
      <c r="C1" s="532"/>
      <c r="D1" s="532"/>
      <c r="E1" s="532"/>
      <c r="F1" s="532"/>
      <c r="G1" s="532"/>
      <c r="H1" s="532"/>
      <c r="I1" s="532"/>
      <c r="J1" s="532"/>
      <c r="K1" s="532"/>
      <c r="L1" s="532"/>
      <c r="M1" s="532"/>
      <c r="N1" s="532"/>
      <c r="O1" s="533"/>
    </row>
    <row r="2" spans="1:15" s="31" customFormat="1" ht="16.2" customHeight="1" thickTop="1">
      <c r="A2" s="30"/>
      <c r="B2" s="62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63"/>
    </row>
    <row r="3" spans="1:15" s="48" customFormat="1" ht="15.6">
      <c r="A3" s="8"/>
      <c r="B3" s="99"/>
      <c r="C3" s="77"/>
      <c r="D3" s="44" t="s">
        <v>26</v>
      </c>
      <c r="E3" s="571">
        <f>'Calculateur de trading'!B5</f>
        <v>0</v>
      </c>
      <c r="F3" s="572"/>
      <c r="G3" s="572"/>
      <c r="H3" s="100"/>
      <c r="I3" s="100"/>
      <c r="J3" s="77"/>
      <c r="K3" s="101"/>
      <c r="L3" s="101"/>
      <c r="M3" s="77"/>
      <c r="N3" s="27"/>
      <c r="O3" s="76"/>
    </row>
    <row r="4" spans="1:15" s="48" customFormat="1" ht="15.6">
      <c r="A4" s="8"/>
      <c r="B4" s="99"/>
      <c r="C4" s="77"/>
      <c r="D4" s="44" t="s">
        <v>27</v>
      </c>
      <c r="E4" s="571">
        <f>'Déscriptions des trades'!CK2254</f>
        <v>12.89</v>
      </c>
      <c r="F4" s="572"/>
      <c r="G4" s="572"/>
      <c r="H4" s="100"/>
      <c r="I4" s="100"/>
      <c r="J4" s="77"/>
      <c r="K4" s="101"/>
      <c r="L4" s="101"/>
      <c r="M4" s="77"/>
      <c r="N4" s="27"/>
      <c r="O4" s="76"/>
    </row>
    <row r="5" spans="1:15" s="48" customFormat="1" ht="26.4" customHeight="1">
      <c r="A5" s="8"/>
      <c r="B5" s="99"/>
      <c r="C5" s="77"/>
      <c r="D5" s="44" t="s">
        <v>25</v>
      </c>
      <c r="E5" s="569" t="e">
        <f>SUM('Déscriptions des trades'!CJ5:CJ2254)</f>
        <v>#DIV/0!</v>
      </c>
      <c r="F5" s="570"/>
      <c r="G5" s="570"/>
      <c r="H5" s="102"/>
      <c r="I5" s="102"/>
      <c r="J5" s="77"/>
      <c r="K5" s="101"/>
      <c r="L5" s="101"/>
      <c r="M5" s="77"/>
      <c r="N5" s="27"/>
      <c r="O5" s="76"/>
    </row>
    <row r="6" spans="1:15" s="57" customFormat="1" ht="26.4" customHeight="1" thickBot="1">
      <c r="A6" s="8"/>
      <c r="B6" s="103"/>
      <c r="C6" s="80"/>
      <c r="D6" s="104"/>
      <c r="E6" s="105"/>
      <c r="F6" s="106"/>
      <c r="G6" s="106"/>
      <c r="H6" s="106"/>
      <c r="I6" s="106"/>
      <c r="J6" s="80"/>
      <c r="K6" s="107"/>
      <c r="L6" s="107"/>
      <c r="M6" s="80"/>
      <c r="N6" s="82"/>
      <c r="O6" s="83"/>
    </row>
    <row r="7" spans="1:15" s="11" customFormat="1" ht="16.8" customHeight="1" thickTop="1" thickBot="1">
      <c r="A7" s="10"/>
      <c r="B7" s="53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</row>
    <row r="8" spans="1:15" s="31" customFormat="1" ht="36.6" thickTop="1" thickBot="1">
      <c r="A8" s="30"/>
      <c r="B8" s="514" t="s">
        <v>24</v>
      </c>
      <c r="C8" s="532"/>
      <c r="D8" s="532"/>
      <c r="E8" s="532"/>
      <c r="F8" s="532"/>
      <c r="G8" s="532"/>
      <c r="H8" s="532"/>
      <c r="I8" s="532"/>
      <c r="J8" s="532"/>
      <c r="K8" s="532"/>
      <c r="L8" s="532"/>
      <c r="M8" s="532"/>
      <c r="N8" s="532"/>
      <c r="O8" s="533"/>
    </row>
    <row r="9" spans="1:15" s="31" customFormat="1" ht="18" customHeight="1" thickTop="1">
      <c r="A9" s="30"/>
      <c r="B9" s="6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63"/>
    </row>
    <row r="10" spans="1:15" s="31" customFormat="1" ht="18" customHeight="1">
      <c r="A10" s="30"/>
      <c r="B10" s="62"/>
      <c r="C10" s="52"/>
      <c r="D10" s="52"/>
      <c r="E10" s="94"/>
      <c r="F10" s="52"/>
      <c r="G10" s="52"/>
      <c r="H10" s="52"/>
      <c r="I10" s="52"/>
      <c r="J10" s="52"/>
      <c r="K10" s="52"/>
      <c r="L10" s="52"/>
      <c r="M10" s="52"/>
      <c r="N10" s="52"/>
      <c r="O10" s="63"/>
    </row>
    <row r="11" spans="1:15" s="9" customFormat="1" ht="31.8" customHeight="1">
      <c r="A11" s="8"/>
      <c r="B11" s="64"/>
      <c r="C11" s="27"/>
      <c r="D11" s="77"/>
      <c r="E11" s="36" t="s">
        <v>12</v>
      </c>
      <c r="F11" s="36"/>
      <c r="G11" s="36" t="s">
        <v>13</v>
      </c>
      <c r="H11" s="36"/>
      <c r="I11" s="36"/>
      <c r="J11" s="77"/>
      <c r="K11" s="77"/>
      <c r="L11" s="77"/>
      <c r="M11" s="77"/>
      <c r="N11" s="27"/>
      <c r="O11" s="76"/>
    </row>
    <row r="12" spans="1:15" s="9" customFormat="1" ht="15.6">
      <c r="A12" s="8"/>
      <c r="B12" s="64"/>
      <c r="C12" s="65"/>
      <c r="D12" s="37" t="s">
        <v>14</v>
      </c>
      <c r="E12" s="43" t="e">
        <f>E13</f>
        <v>#REF!</v>
      </c>
      <c r="F12" s="43"/>
      <c r="G12" s="41" t="e">
        <f>ABS(G13)</f>
        <v>#REF!</v>
      </c>
      <c r="H12" s="41"/>
      <c r="I12" s="41"/>
      <c r="J12" s="27"/>
      <c r="K12" s="27"/>
      <c r="L12" s="27"/>
      <c r="M12" s="27"/>
      <c r="N12" s="27"/>
      <c r="O12" s="76"/>
    </row>
    <row r="13" spans="1:15" s="9" customFormat="1" ht="15.6">
      <c r="A13" s="8"/>
      <c r="B13" s="64"/>
      <c r="C13" s="65"/>
      <c r="D13" s="37" t="s">
        <v>14</v>
      </c>
      <c r="E13" s="33" t="e">
        <f>SUMIF(#REF!,"&gt;0",#REF!)</f>
        <v>#REF!</v>
      </c>
      <c r="F13" s="33"/>
      <c r="G13" s="34" t="e">
        <f>SUMIF(#REF!,"&lt;0",#REF!)</f>
        <v>#REF!</v>
      </c>
      <c r="H13" s="34"/>
      <c r="I13" s="34"/>
      <c r="J13" s="77"/>
      <c r="K13" s="78"/>
      <c r="L13" s="78"/>
      <c r="M13" s="77"/>
      <c r="N13" s="27"/>
      <c r="O13" s="76"/>
    </row>
    <row r="14" spans="1:15" s="9" customFormat="1" ht="15.6">
      <c r="A14" s="8"/>
      <c r="B14" s="64"/>
      <c r="C14" s="65"/>
      <c r="D14" s="37" t="s">
        <v>15</v>
      </c>
      <c r="E14" s="43" t="e">
        <f>E13/E16</f>
        <v>#REF!</v>
      </c>
      <c r="F14" s="43"/>
      <c r="G14" s="34" t="e">
        <f>G13/G16</f>
        <v>#REF!</v>
      </c>
      <c r="H14" s="34"/>
      <c r="I14" s="34"/>
      <c r="J14" s="27"/>
      <c r="K14" s="27"/>
      <c r="L14" s="27"/>
      <c r="M14" s="27"/>
      <c r="N14" s="27"/>
      <c r="O14" s="76"/>
    </row>
    <row r="15" spans="1:15" s="48" customFormat="1" ht="15.6">
      <c r="A15" s="8"/>
      <c r="B15" s="64"/>
      <c r="C15" s="65"/>
      <c r="D15" s="37"/>
      <c r="E15" s="43"/>
      <c r="F15" s="43"/>
      <c r="G15" s="34"/>
      <c r="H15" s="34"/>
      <c r="I15" s="34"/>
      <c r="J15" s="27"/>
      <c r="K15" s="27"/>
      <c r="L15" s="27"/>
      <c r="M15" s="27"/>
      <c r="N15" s="27"/>
      <c r="O15" s="76"/>
    </row>
    <row r="16" spans="1:15" s="9" customFormat="1" ht="15.6">
      <c r="A16" s="8"/>
      <c r="B16" s="64"/>
      <c r="C16" s="65"/>
      <c r="D16" s="37" t="s">
        <v>30</v>
      </c>
      <c r="E16" s="58">
        <f>E72+K72</f>
        <v>0</v>
      </c>
      <c r="F16" s="60">
        <f>F72+L72</f>
        <v>0</v>
      </c>
      <c r="G16" s="59">
        <f>G72+M72</f>
        <v>0</v>
      </c>
      <c r="H16" s="59"/>
      <c r="I16" s="59"/>
      <c r="J16" s="77"/>
      <c r="K16" s="78"/>
      <c r="L16" s="78"/>
      <c r="M16" s="77"/>
      <c r="N16" s="27"/>
      <c r="O16" s="76"/>
    </row>
    <row r="17" spans="1:18" s="51" customFormat="1" ht="15.6">
      <c r="A17" s="8"/>
      <c r="B17" s="64"/>
      <c r="C17" s="65"/>
      <c r="D17" s="37"/>
      <c r="E17" s="33"/>
      <c r="F17" s="33"/>
      <c r="G17" s="34"/>
      <c r="H17" s="34"/>
      <c r="I17" s="34"/>
      <c r="J17" s="77"/>
      <c r="K17" s="78"/>
      <c r="L17" s="78"/>
      <c r="M17" s="77"/>
      <c r="N17" s="27"/>
      <c r="O17" s="76"/>
    </row>
    <row r="18" spans="1:18" s="9" customFormat="1" ht="15.6">
      <c r="A18" s="8"/>
      <c r="B18" s="64"/>
      <c r="C18" s="65"/>
      <c r="D18" s="37" t="s">
        <v>38</v>
      </c>
      <c r="E18" s="42" t="e">
        <f>E16/H24</f>
        <v>#DIV/0!</v>
      </c>
      <c r="F18" s="42"/>
      <c r="G18" s="38" t="e">
        <f>G16/H24</f>
        <v>#DIV/0!</v>
      </c>
      <c r="H18" s="38"/>
      <c r="I18" s="38"/>
      <c r="J18" s="77"/>
      <c r="K18" s="78"/>
      <c r="L18" s="78"/>
      <c r="M18" s="77"/>
      <c r="N18" s="27"/>
      <c r="O18" s="76"/>
    </row>
    <row r="19" spans="1:18" s="9" customFormat="1" ht="27" customHeight="1">
      <c r="A19" s="8"/>
      <c r="B19" s="64"/>
      <c r="C19" s="95"/>
      <c r="D19" s="54" t="s">
        <v>17</v>
      </c>
      <c r="E19" s="567" t="e">
        <f>E12/G12</f>
        <v>#REF!</v>
      </c>
      <c r="F19" s="567"/>
      <c r="G19" s="568"/>
      <c r="H19" s="95"/>
      <c r="I19" s="95"/>
      <c r="J19" s="27"/>
      <c r="K19" s="27"/>
      <c r="L19" s="27"/>
      <c r="M19" s="27"/>
      <c r="N19" s="27"/>
      <c r="O19" s="76"/>
    </row>
    <row r="20" spans="1:18" s="48" customFormat="1" ht="16.2" thickBot="1">
      <c r="A20" s="8"/>
      <c r="B20" s="67"/>
      <c r="C20" s="68"/>
      <c r="D20" s="69"/>
      <c r="E20" s="96"/>
      <c r="F20" s="96"/>
      <c r="G20" s="97"/>
      <c r="H20" s="97"/>
      <c r="I20" s="97"/>
      <c r="J20" s="80"/>
      <c r="K20" s="81"/>
      <c r="L20" s="81"/>
      <c r="M20" s="80"/>
      <c r="N20" s="82"/>
      <c r="O20" s="83"/>
    </row>
    <row r="21" spans="1:18" s="48" customFormat="1" ht="27" customHeight="1" thickTop="1" thickBot="1">
      <c r="A21" s="8"/>
      <c r="B21" s="2"/>
      <c r="C21" s="2"/>
      <c r="D21" s="44"/>
      <c r="E21" s="47"/>
      <c r="F21" s="47"/>
      <c r="H21" s="51"/>
      <c r="I21" s="51"/>
      <c r="J21" s="27"/>
      <c r="K21" s="27"/>
      <c r="L21" s="27"/>
      <c r="M21" s="27"/>
      <c r="N21" s="27"/>
      <c r="O21" s="27"/>
    </row>
    <row r="22" spans="1:18" s="31" customFormat="1" ht="36.6" thickTop="1" thickBot="1">
      <c r="A22" s="30"/>
      <c r="B22" s="514" t="s">
        <v>28</v>
      </c>
      <c r="C22" s="532"/>
      <c r="D22" s="532"/>
      <c r="E22" s="532"/>
      <c r="F22" s="532"/>
      <c r="G22" s="532"/>
      <c r="H22" s="532"/>
      <c r="I22" s="532"/>
      <c r="J22" s="532"/>
      <c r="K22" s="532"/>
      <c r="L22" s="532"/>
      <c r="M22" s="532"/>
      <c r="N22" s="532"/>
      <c r="O22" s="533"/>
    </row>
    <row r="23" spans="1:18" s="48" customFormat="1" ht="23.4" customHeight="1" thickTop="1">
      <c r="A23" s="8"/>
      <c r="B23" s="85"/>
      <c r="C23" s="86"/>
      <c r="D23" s="87"/>
      <c r="E23" s="88"/>
      <c r="F23" s="88"/>
      <c r="G23" s="89"/>
      <c r="H23" s="89"/>
      <c r="I23" s="89"/>
      <c r="J23" s="90"/>
      <c r="K23" s="90"/>
      <c r="L23" s="90"/>
      <c r="M23" s="90"/>
      <c r="N23" s="90"/>
      <c r="O23" s="91"/>
    </row>
    <row r="24" spans="1:18" s="9" customFormat="1" ht="15.6">
      <c r="A24" s="8"/>
      <c r="B24" s="64"/>
      <c r="C24" s="65"/>
      <c r="E24" s="37" t="s">
        <v>16</v>
      </c>
      <c r="F24" s="50"/>
      <c r="G24" s="92"/>
      <c r="H24" s="50">
        <f>E16+F16+G16</f>
        <v>0</v>
      </c>
      <c r="I24" s="50"/>
      <c r="J24" s="77"/>
      <c r="K24" s="78"/>
      <c r="L24" s="78"/>
      <c r="M24" s="77"/>
      <c r="N24" s="27"/>
      <c r="O24" s="76"/>
    </row>
    <row r="25" spans="1:18" s="46" customFormat="1" ht="15.6">
      <c r="A25" s="8"/>
      <c r="B25" s="64"/>
      <c r="C25" s="65"/>
      <c r="E25" s="37" t="s">
        <v>22</v>
      </c>
      <c r="F25" s="50"/>
      <c r="G25" s="50">
        <f>SUM(E72:G72)</f>
        <v>0</v>
      </c>
      <c r="H25" s="75"/>
      <c r="I25" s="75">
        <f>SUM(K72:M72)</f>
        <v>0</v>
      </c>
      <c r="K25" s="78"/>
      <c r="L25" s="78"/>
      <c r="M25" s="77"/>
      <c r="N25" s="27"/>
      <c r="O25" s="76"/>
    </row>
    <row r="26" spans="1:18" s="46" customFormat="1" ht="15.6">
      <c r="A26" s="8"/>
      <c r="B26" s="64"/>
      <c r="C26" s="65"/>
      <c r="E26" s="37" t="s">
        <v>23</v>
      </c>
      <c r="F26" s="49"/>
      <c r="G26" s="49" t="e">
        <f>G25/H24</f>
        <v>#DIV/0!</v>
      </c>
      <c r="H26" s="93"/>
      <c r="I26" s="93" t="e">
        <f>I25/H24</f>
        <v>#DIV/0!</v>
      </c>
      <c r="J26" s="77"/>
      <c r="K26" s="78"/>
      <c r="L26" s="78"/>
      <c r="M26" s="77"/>
      <c r="N26" s="27"/>
      <c r="O26" s="76"/>
      <c r="R26" s="46" t="s">
        <v>145</v>
      </c>
    </row>
    <row r="27" spans="1:18" s="48" customFormat="1" ht="24" customHeight="1" thickBot="1">
      <c r="A27" s="8"/>
      <c r="B27" s="64"/>
      <c r="C27" s="65"/>
      <c r="D27" s="37"/>
      <c r="E27" s="49"/>
      <c r="F27" s="49"/>
      <c r="G27" s="93"/>
      <c r="H27" s="93"/>
      <c r="I27" s="93"/>
      <c r="J27" s="77"/>
      <c r="K27" s="78"/>
      <c r="L27" s="78"/>
      <c r="M27" s="77"/>
      <c r="N27" s="27"/>
      <c r="O27" s="76"/>
    </row>
    <row r="28" spans="1:18" s="84" customFormat="1" ht="28.2" customHeight="1" thickTop="1" thickBot="1">
      <c r="B28" s="562" t="s">
        <v>36</v>
      </c>
      <c r="C28" s="563"/>
      <c r="D28" s="563"/>
      <c r="E28" s="563"/>
      <c r="F28" s="563"/>
      <c r="G28" s="564"/>
      <c r="H28" s="562" t="s">
        <v>37</v>
      </c>
      <c r="I28" s="565"/>
      <c r="J28" s="565"/>
      <c r="K28" s="565"/>
      <c r="L28" s="565"/>
      <c r="M28" s="565"/>
      <c r="N28" s="565"/>
      <c r="O28" s="566"/>
    </row>
    <row r="29" spans="1:18" s="31" customFormat="1" ht="36" thickTop="1">
      <c r="A29" s="30"/>
      <c r="B29" s="62"/>
      <c r="C29" s="52"/>
      <c r="D29" s="52"/>
      <c r="E29" s="52"/>
      <c r="F29" s="52"/>
      <c r="G29" s="63"/>
      <c r="H29" s="73"/>
      <c r="I29" s="52"/>
      <c r="J29" s="52"/>
      <c r="K29" s="52"/>
      <c r="L29" s="52"/>
      <c r="M29" s="52"/>
      <c r="N29" s="52"/>
      <c r="O29" s="63"/>
    </row>
    <row r="30" spans="1:18" s="48" customFormat="1" ht="15.6">
      <c r="A30" s="8"/>
      <c r="B30" s="64"/>
      <c r="C30" s="65"/>
      <c r="D30" s="37" t="s">
        <v>141</v>
      </c>
      <c r="E30" s="58">
        <f>E72</f>
        <v>0</v>
      </c>
      <c r="F30" s="50" t="s">
        <v>29</v>
      </c>
      <c r="G30" s="66">
        <f>G25</f>
        <v>0</v>
      </c>
      <c r="H30" s="74"/>
      <c r="I30" s="50"/>
      <c r="J30" s="37" t="s">
        <v>143</v>
      </c>
      <c r="K30" s="58">
        <f>K72</f>
        <v>0</v>
      </c>
      <c r="L30" s="50" t="s">
        <v>29</v>
      </c>
      <c r="M30" s="75">
        <f>I25</f>
        <v>0</v>
      </c>
      <c r="N30" s="27"/>
      <c r="O30" s="76"/>
    </row>
    <row r="31" spans="1:18" s="51" customFormat="1" ht="15.6">
      <c r="A31" s="8"/>
      <c r="B31" s="64"/>
      <c r="C31" s="65"/>
      <c r="D31" s="37" t="s">
        <v>31</v>
      </c>
      <c r="E31" s="61" t="e">
        <f>E30/G30</f>
        <v>#DIV/0!</v>
      </c>
      <c r="F31" s="50"/>
      <c r="G31" s="66"/>
      <c r="H31" s="74"/>
      <c r="I31" s="50"/>
      <c r="J31" s="37" t="s">
        <v>31</v>
      </c>
      <c r="K31" s="61" t="e">
        <f>K30/M30</f>
        <v>#DIV/0!</v>
      </c>
      <c r="L31" s="50"/>
      <c r="M31" s="75"/>
      <c r="N31" s="27"/>
      <c r="O31" s="76"/>
    </row>
    <row r="32" spans="1:18" s="51" customFormat="1" ht="15.6">
      <c r="A32" s="8"/>
      <c r="B32" s="64"/>
      <c r="C32" s="65"/>
      <c r="D32" s="37"/>
      <c r="E32" s="61"/>
      <c r="F32" s="50"/>
      <c r="G32" s="66"/>
      <c r="H32" s="74"/>
      <c r="I32" s="50"/>
      <c r="J32" s="77"/>
      <c r="K32" s="78"/>
      <c r="L32" s="78"/>
      <c r="M32" s="77"/>
      <c r="N32" s="27"/>
      <c r="O32" s="76"/>
    </row>
    <row r="33" spans="1:15" s="51" customFormat="1" ht="15.6">
      <c r="A33" s="8"/>
      <c r="B33" s="64"/>
      <c r="C33" s="65"/>
      <c r="D33" s="37" t="s">
        <v>33</v>
      </c>
      <c r="E33" s="50">
        <f>F72</f>
        <v>0</v>
      </c>
      <c r="F33" s="50" t="s">
        <v>29</v>
      </c>
      <c r="G33" s="66">
        <f>G25</f>
        <v>0</v>
      </c>
      <c r="H33" s="74"/>
      <c r="I33" s="50"/>
      <c r="J33" s="37" t="s">
        <v>35</v>
      </c>
      <c r="K33" s="50">
        <f>L72</f>
        <v>0</v>
      </c>
      <c r="L33" s="50" t="s">
        <v>29</v>
      </c>
      <c r="M33" s="50">
        <f>I25</f>
        <v>0</v>
      </c>
      <c r="N33" s="27"/>
      <c r="O33" s="76"/>
    </row>
    <row r="34" spans="1:15" s="51" customFormat="1" ht="15.6">
      <c r="A34" s="8"/>
      <c r="B34" s="64"/>
      <c r="C34" s="65"/>
      <c r="D34" s="37" t="s">
        <v>34</v>
      </c>
      <c r="E34" s="61" t="e">
        <f>E33/G33</f>
        <v>#DIV/0!</v>
      </c>
      <c r="F34" s="50"/>
      <c r="G34" s="66"/>
      <c r="H34" s="74"/>
      <c r="I34" s="50"/>
      <c r="J34" s="37" t="s">
        <v>34</v>
      </c>
      <c r="K34" s="61" t="e">
        <f>K33/M33</f>
        <v>#DIV/0!</v>
      </c>
      <c r="L34" s="50"/>
      <c r="M34" s="50"/>
      <c r="N34" s="27"/>
      <c r="O34" s="76"/>
    </row>
    <row r="35" spans="1:15" s="51" customFormat="1" ht="15.6">
      <c r="A35" s="8"/>
      <c r="B35" s="64"/>
      <c r="C35" s="65"/>
      <c r="D35" s="37"/>
      <c r="E35" s="61"/>
      <c r="F35" s="50"/>
      <c r="G35" s="66"/>
      <c r="H35" s="74"/>
      <c r="I35" s="50"/>
      <c r="J35" s="77"/>
      <c r="K35" s="78"/>
      <c r="L35" s="78"/>
      <c r="M35" s="77"/>
      <c r="N35" s="27"/>
      <c r="O35" s="76"/>
    </row>
    <row r="36" spans="1:15" s="51" customFormat="1" ht="15.6">
      <c r="A36" s="8"/>
      <c r="B36" s="64"/>
      <c r="C36" s="65"/>
      <c r="D36" s="37" t="s">
        <v>142</v>
      </c>
      <c r="E36" s="108">
        <f>G72</f>
        <v>0</v>
      </c>
      <c r="F36" s="50" t="s">
        <v>29</v>
      </c>
      <c r="G36" s="66">
        <f>G25</f>
        <v>0</v>
      </c>
      <c r="H36" s="74"/>
      <c r="I36" s="50"/>
      <c r="J36" s="37" t="s">
        <v>144</v>
      </c>
      <c r="K36" s="108">
        <f>M72</f>
        <v>0</v>
      </c>
      <c r="L36" s="50" t="s">
        <v>29</v>
      </c>
      <c r="M36" s="50">
        <f>I25</f>
        <v>0</v>
      </c>
      <c r="N36" s="27"/>
      <c r="O36" s="76"/>
    </row>
    <row r="37" spans="1:15" s="51" customFormat="1" ht="15.6">
      <c r="A37" s="8"/>
      <c r="B37" s="64"/>
      <c r="C37" s="65"/>
      <c r="D37" s="37" t="s">
        <v>32</v>
      </c>
      <c r="E37" s="61" t="e">
        <f>E36/G36</f>
        <v>#DIV/0!</v>
      </c>
      <c r="F37" s="50"/>
      <c r="G37" s="66"/>
      <c r="H37" s="74"/>
      <c r="I37" s="50"/>
      <c r="J37" s="37" t="s">
        <v>32</v>
      </c>
      <c r="K37" s="61" t="e">
        <f>K36/M36</f>
        <v>#DIV/0!</v>
      </c>
      <c r="L37" s="50"/>
      <c r="M37" s="50"/>
      <c r="N37" s="27"/>
      <c r="O37" s="76"/>
    </row>
    <row r="38" spans="1:15" s="57" customFormat="1" ht="15.6">
      <c r="A38" s="8"/>
      <c r="B38" s="64"/>
      <c r="C38" s="65"/>
      <c r="D38" s="37"/>
      <c r="E38" s="61"/>
      <c r="F38" s="55"/>
      <c r="G38" s="66"/>
      <c r="H38" s="74"/>
      <c r="I38" s="55"/>
      <c r="J38" s="37"/>
      <c r="K38" s="61"/>
      <c r="L38" s="55"/>
      <c r="M38" s="55"/>
      <c r="N38" s="27"/>
      <c r="O38" s="76"/>
    </row>
    <row r="39" spans="1:15" s="57" customFormat="1" ht="15.6">
      <c r="A39" s="8"/>
      <c r="B39" s="64"/>
      <c r="C39" s="65"/>
      <c r="D39" s="37"/>
      <c r="E39" s="61"/>
      <c r="F39" s="55"/>
      <c r="G39" s="66"/>
      <c r="H39" s="74"/>
      <c r="I39" s="55"/>
      <c r="J39" s="37"/>
      <c r="K39" s="61"/>
      <c r="L39" s="55"/>
      <c r="M39" s="55"/>
      <c r="N39" s="27"/>
      <c r="O39" s="76"/>
    </row>
    <row r="40" spans="1:15" s="57" customFormat="1" ht="15.6">
      <c r="A40" s="8"/>
      <c r="B40" s="64"/>
      <c r="C40" s="65"/>
      <c r="D40" s="37"/>
      <c r="E40" s="61"/>
      <c r="F40" s="55"/>
      <c r="G40" s="66"/>
      <c r="H40" s="74"/>
      <c r="I40" s="55"/>
      <c r="J40" s="109"/>
      <c r="K40" s="61"/>
      <c r="L40" s="55"/>
      <c r="M40" s="55"/>
      <c r="N40" s="27"/>
      <c r="O40" s="76"/>
    </row>
    <row r="41" spans="1:15" s="57" customFormat="1" ht="15.6">
      <c r="A41" s="8"/>
      <c r="B41" s="64"/>
      <c r="C41" s="65"/>
      <c r="D41" s="37"/>
      <c r="E41" s="61"/>
      <c r="F41" s="55"/>
      <c r="G41" s="66"/>
      <c r="H41" s="74"/>
      <c r="I41" s="55"/>
      <c r="J41" s="37"/>
      <c r="K41" s="61"/>
      <c r="L41" s="55"/>
      <c r="M41" s="55"/>
      <c r="N41" s="27"/>
      <c r="O41" s="76"/>
    </row>
    <row r="42" spans="1:15" s="57" customFormat="1" ht="15.6">
      <c r="A42" s="8"/>
      <c r="B42" s="64"/>
      <c r="C42" s="65"/>
      <c r="D42" s="37"/>
      <c r="E42" s="61"/>
      <c r="F42" s="55"/>
      <c r="G42" s="66"/>
      <c r="H42" s="74"/>
      <c r="I42" s="55"/>
      <c r="J42" s="37"/>
      <c r="K42" s="61"/>
      <c r="L42" s="55"/>
      <c r="M42" s="55"/>
      <c r="N42" s="27"/>
      <c r="O42" s="76"/>
    </row>
    <row r="43" spans="1:15" s="57" customFormat="1" ht="15.6">
      <c r="A43" s="8"/>
      <c r="B43" s="64"/>
      <c r="C43" s="65"/>
      <c r="D43" s="37"/>
      <c r="E43" s="61"/>
      <c r="F43" s="55"/>
      <c r="G43" s="66"/>
      <c r="H43" s="74"/>
      <c r="I43" s="55"/>
      <c r="J43" s="37"/>
      <c r="K43" s="61"/>
      <c r="L43" s="55"/>
      <c r="M43" s="55"/>
      <c r="N43" s="27"/>
      <c r="O43" s="76"/>
    </row>
    <row r="44" spans="1:15" s="51" customFormat="1" ht="16.2" thickBot="1">
      <c r="A44" s="8"/>
      <c r="B44" s="67"/>
      <c r="C44" s="68"/>
      <c r="D44" s="69"/>
      <c r="E44" s="70"/>
      <c r="F44" s="71"/>
      <c r="G44" s="72"/>
      <c r="H44" s="79"/>
      <c r="I44" s="71"/>
      <c r="J44" s="80"/>
      <c r="K44" s="81"/>
      <c r="L44" s="81"/>
      <c r="M44" s="80"/>
      <c r="N44" s="82"/>
      <c r="O44" s="83"/>
    </row>
    <row r="45" spans="1:15" s="48" customFormat="1" ht="16.8" thickTop="1" thickBot="1">
      <c r="A45" s="8"/>
      <c r="B45" s="2"/>
      <c r="C45" s="2"/>
      <c r="H45" s="51"/>
      <c r="I45" s="51"/>
      <c r="K45" s="32"/>
      <c r="L45" s="32"/>
      <c r="N45" s="27"/>
      <c r="O45" s="27"/>
    </row>
    <row r="46" spans="1:15" s="31" customFormat="1" ht="36.6" thickTop="1" thickBot="1">
      <c r="A46" s="30"/>
      <c r="B46" s="514" t="s">
        <v>46</v>
      </c>
      <c r="C46" s="532"/>
      <c r="D46" s="532"/>
      <c r="E46" s="532"/>
      <c r="F46" s="532"/>
      <c r="G46" s="532"/>
      <c r="H46" s="532"/>
      <c r="I46" s="532"/>
      <c r="J46" s="532"/>
      <c r="K46" s="532"/>
      <c r="L46" s="532"/>
      <c r="M46" s="532"/>
      <c r="N46" s="532"/>
      <c r="O46" s="533"/>
    </row>
    <row r="47" spans="1:15" s="98" customFormat="1" ht="23.4" customHeight="1" thickTop="1">
      <c r="A47" s="8"/>
      <c r="B47" s="85"/>
      <c r="C47" s="86"/>
      <c r="D47" s="87"/>
      <c r="E47" s="150"/>
      <c r="F47" s="150"/>
      <c r="G47" s="151"/>
      <c r="H47" s="151"/>
      <c r="I47" s="151"/>
      <c r="J47" s="152"/>
      <c r="K47" s="90"/>
      <c r="L47" s="90"/>
      <c r="M47" s="90"/>
      <c r="N47" s="90"/>
      <c r="O47" s="91"/>
    </row>
    <row r="48" spans="1:15" s="98" customFormat="1" ht="15.6" customHeight="1" thickBot="1">
      <c r="A48" s="8"/>
      <c r="B48" s="64"/>
      <c r="C48" s="65"/>
      <c r="D48" s="37"/>
      <c r="E48" s="49"/>
      <c r="F48" s="49"/>
      <c r="G48" s="93"/>
      <c r="H48" s="93"/>
      <c r="I48" s="93"/>
      <c r="J48" s="77"/>
      <c r="K48" s="78"/>
      <c r="L48" s="78"/>
      <c r="M48" s="77"/>
      <c r="N48" s="27"/>
      <c r="O48" s="76"/>
    </row>
    <row r="49" spans="1:15" s="134" customFormat="1" ht="31.2" customHeight="1" thickTop="1" thickBot="1">
      <c r="B49" s="135"/>
      <c r="C49" s="136"/>
      <c r="D49" s="137" t="s">
        <v>63</v>
      </c>
      <c r="E49" s="558" t="s">
        <v>60</v>
      </c>
      <c r="F49" s="558"/>
      <c r="G49" s="559"/>
      <c r="H49" s="136"/>
      <c r="I49" s="136"/>
      <c r="J49" s="137" t="s">
        <v>63</v>
      </c>
      <c r="K49" s="560" t="s">
        <v>59</v>
      </c>
      <c r="L49" s="560"/>
      <c r="M49" s="561"/>
      <c r="N49" s="136"/>
      <c r="O49" s="138"/>
    </row>
    <row r="50" spans="1:15" s="119" customFormat="1" ht="19.2" customHeight="1" thickTop="1">
      <c r="A50" s="84"/>
      <c r="B50" s="121"/>
      <c r="C50" s="120"/>
      <c r="D50" s="128"/>
      <c r="E50" s="123"/>
      <c r="F50" s="124"/>
      <c r="G50" s="125"/>
      <c r="H50" s="120"/>
      <c r="I50" s="120"/>
      <c r="J50" s="128"/>
      <c r="K50" s="123"/>
      <c r="L50" s="124"/>
      <c r="M50" s="125"/>
      <c r="N50" s="120"/>
      <c r="O50" s="122"/>
    </row>
    <row r="51" spans="1:15" s="98" customFormat="1" ht="15.6">
      <c r="A51" s="8"/>
      <c r="B51" s="64"/>
      <c r="C51" s="77"/>
      <c r="D51" s="129" t="s">
        <v>39</v>
      </c>
      <c r="E51" s="168">
        <f>COUNTIF('Déscriptions des trades'!AQ5:AQ204,"DOW AG")</f>
        <v>0</v>
      </c>
      <c r="F51" s="60">
        <f>COUNTIF('Déscriptions des trades'!AQ5:AQ204,"DOW AF")</f>
        <v>0</v>
      </c>
      <c r="G51" s="169">
        <f>COUNTIF('Déscriptions des trades'!AQ5:AQ204,"DOW AP")</f>
        <v>0</v>
      </c>
      <c r="H51" s="60"/>
      <c r="I51" s="60"/>
      <c r="J51" s="170" t="s">
        <v>39</v>
      </c>
      <c r="K51" s="168">
        <f>COUNTIF('Déscriptions des trades'!AQ5:AQ204,"DOW VG")</f>
        <v>0</v>
      </c>
      <c r="L51" s="60">
        <f>COUNTIF('Déscriptions des trades'!AQ5:AQ204,"DOW VF")</f>
        <v>0</v>
      </c>
      <c r="M51" s="171">
        <f>COUNTIF('Déscriptions des trades'!AQ5:AQ204,"DOW VP")</f>
        <v>0</v>
      </c>
      <c r="N51" s="114"/>
      <c r="O51" s="76"/>
    </row>
    <row r="52" spans="1:15" s="98" customFormat="1" ht="15.6">
      <c r="A52" s="8"/>
      <c r="B52" s="64"/>
      <c r="C52" s="77"/>
      <c r="D52" s="129" t="s">
        <v>40</v>
      </c>
      <c r="E52" s="168">
        <f>COUNTIF('Déscriptions des trades'!AQ5:AQ204,"NDX AG")</f>
        <v>0</v>
      </c>
      <c r="F52" s="60">
        <f>COUNTIF('Déscriptions des trades'!AQ5:AQ204,"NDX AF")</f>
        <v>0</v>
      </c>
      <c r="G52" s="169">
        <f>COUNTIF('Déscriptions des trades'!AQ5:AQ204,"NDX AP")</f>
        <v>0</v>
      </c>
      <c r="H52" s="60"/>
      <c r="I52" s="60"/>
      <c r="J52" s="170" t="s">
        <v>40</v>
      </c>
      <c r="K52" s="168">
        <f>COUNTIF('Déscriptions des trades'!AQ5:AQ204,"NDX VG")</f>
        <v>0</v>
      </c>
      <c r="L52" s="60">
        <f>COUNTIF('Déscriptions des trades'!AQ5:AQ204,"NDX VF")</f>
        <v>0</v>
      </c>
      <c r="M52" s="171">
        <f>COUNTIF('Déscriptions des trades'!AQ5:AQ204,"NDX VP")</f>
        <v>0</v>
      </c>
      <c r="N52" s="114"/>
      <c r="O52" s="76"/>
    </row>
    <row r="53" spans="1:15" s="98" customFormat="1" ht="15.6">
      <c r="A53" s="8"/>
      <c r="B53" s="64"/>
      <c r="C53" s="77"/>
      <c r="D53" s="129" t="s">
        <v>41</v>
      </c>
      <c r="E53" s="168">
        <f>COUNTIF('Déscriptions des trades'!AQ5:AQ204,"SPX AG")</f>
        <v>0</v>
      </c>
      <c r="F53" s="60">
        <f>COUNTIF('Déscriptions des trades'!AQ5:AQ204,"SPX AF")</f>
        <v>0</v>
      </c>
      <c r="G53" s="169">
        <f>COUNTIF('Déscriptions des trades'!AQ5:AQ204,"SPX AP")</f>
        <v>0</v>
      </c>
      <c r="H53" s="60"/>
      <c r="I53" s="60"/>
      <c r="J53" s="170" t="s">
        <v>41</v>
      </c>
      <c r="K53" s="172">
        <f>COUNTIF('Déscriptions des trades'!AQ5:AQ204,"SPX VG")</f>
        <v>0</v>
      </c>
      <c r="L53" s="115">
        <f>COUNTIF('Déscriptions des trades'!AQ5:AQ204,"SPX VF")</f>
        <v>0</v>
      </c>
      <c r="M53" s="171">
        <f>COUNTIF('Déscriptions des trades'!AQ5:AQ204,"SPX VP")</f>
        <v>0</v>
      </c>
      <c r="N53" s="114"/>
      <c r="O53" s="76"/>
    </row>
    <row r="54" spans="1:15" s="98" customFormat="1" ht="15.6">
      <c r="A54" s="8"/>
      <c r="B54" s="64"/>
      <c r="C54" s="77"/>
      <c r="D54" s="129" t="s">
        <v>44</v>
      </c>
      <c r="E54" s="168">
        <f>COUNTIF('Déscriptions des trades'!AQ5:AQ204,"DAX AG")</f>
        <v>0</v>
      </c>
      <c r="F54" s="60">
        <f>COUNTIF('Déscriptions des trades'!AQ5:AQ204,"DAX AF")</f>
        <v>0</v>
      </c>
      <c r="G54" s="169">
        <f>COUNTIF('Déscriptions des trades'!AQ5:AQ204,"DAX AP")</f>
        <v>0</v>
      </c>
      <c r="H54" s="60"/>
      <c r="I54" s="60"/>
      <c r="J54" s="170" t="s">
        <v>44</v>
      </c>
      <c r="K54" s="168">
        <f>COUNTIF('Déscriptions des trades'!AQ5:AQ204,"DAX VG")</f>
        <v>0</v>
      </c>
      <c r="L54" s="60">
        <f>COUNTIF('Déscriptions des trades'!AQ5:AQ204,"DAX VF")</f>
        <v>0</v>
      </c>
      <c r="M54" s="169">
        <f>COUNTIF('Déscriptions des trades'!AQ5:AQ204,"DAX VP")</f>
        <v>0</v>
      </c>
      <c r="N54" s="114"/>
      <c r="O54" s="76"/>
    </row>
    <row r="55" spans="1:15" s="98" customFormat="1" ht="15.6">
      <c r="A55" s="8"/>
      <c r="B55" s="64"/>
      <c r="C55" s="77"/>
      <c r="D55" s="129" t="s">
        <v>45</v>
      </c>
      <c r="E55" s="168">
        <f>COUNTIF('Déscriptions des trades'!AQ5:AQ204,"CAC AG")</f>
        <v>0</v>
      </c>
      <c r="F55" s="60">
        <f>COUNTIF('Déscriptions des trades'!AQ5:AQ204,"CAC AF")</f>
        <v>0</v>
      </c>
      <c r="G55" s="169">
        <f>COUNTIF('Déscriptions des trades'!AQ5:AQ204,"CAC AP")</f>
        <v>0</v>
      </c>
      <c r="H55" s="60"/>
      <c r="I55" s="60"/>
      <c r="J55" s="170" t="s">
        <v>45</v>
      </c>
      <c r="K55" s="168">
        <f>COUNTIF('Déscriptions des trades'!AQ5:AQ204,"CAC VG")</f>
        <v>0</v>
      </c>
      <c r="L55" s="60">
        <f>COUNTIF('Déscriptions des trades'!AQ5:AQ204,"CAC VF")</f>
        <v>0</v>
      </c>
      <c r="M55" s="169">
        <f>COUNTIF('Déscriptions des trades'!AQ5:AQ204,"CAC VP")</f>
        <v>0</v>
      </c>
      <c r="N55" s="114"/>
      <c r="O55" s="76"/>
    </row>
    <row r="56" spans="1:15" s="98" customFormat="1" ht="15.6">
      <c r="A56" s="8"/>
      <c r="B56" s="64"/>
      <c r="C56" s="77"/>
      <c r="D56" s="129" t="s">
        <v>42</v>
      </c>
      <c r="E56" s="168">
        <f>COUNTIF('Déscriptions des trades'!AQ5:AQ204,"RUS AG")</f>
        <v>0</v>
      </c>
      <c r="F56" s="60">
        <f>COUNTIF('Déscriptions des trades'!AQ5:AQ204,"RUS AF")</f>
        <v>0</v>
      </c>
      <c r="G56" s="169">
        <f>COUNTIF('Déscriptions des trades'!AQ5:AQ204,"RUS AP")</f>
        <v>0</v>
      </c>
      <c r="H56" s="60"/>
      <c r="I56" s="60"/>
      <c r="J56" s="170" t="s">
        <v>42</v>
      </c>
      <c r="K56" s="172">
        <f>COUNTIF('Déscriptions des trades'!AQ5:AQ204,"RUS VG")</f>
        <v>0</v>
      </c>
      <c r="L56" s="115">
        <f>COUNTIF('Déscriptions des trades'!AQ5:AQ204,"RUS VF")</f>
        <v>0</v>
      </c>
      <c r="M56" s="171">
        <f>COUNTIF('Déscriptions des trades'!AQ5:AQ204,"RUS VP")</f>
        <v>0</v>
      </c>
      <c r="N56" s="114"/>
      <c r="O56" s="76"/>
    </row>
    <row r="57" spans="1:15" s="98" customFormat="1" ht="15.6">
      <c r="A57" s="8"/>
      <c r="B57" s="64"/>
      <c r="C57" s="77"/>
      <c r="D57" s="129" t="s">
        <v>43</v>
      </c>
      <c r="E57" s="168">
        <f>COUNTIF('Déscriptions des trades'!AQ5:AQ204,"FTS AG")</f>
        <v>0</v>
      </c>
      <c r="F57" s="60">
        <f>COUNTIF('Déscriptions des trades'!AQ5:AQ204,"FTS AF")</f>
        <v>0</v>
      </c>
      <c r="G57" s="169">
        <f>COUNTIF('Déscriptions des trades'!AQ5:AQ204,"FTS AP")</f>
        <v>0</v>
      </c>
      <c r="H57" s="60"/>
      <c r="I57" s="60"/>
      <c r="J57" s="170" t="s">
        <v>43</v>
      </c>
      <c r="K57" s="168">
        <f>COUNTIF('Déscriptions des trades'!AQ5:AQ204,"FTS VG")</f>
        <v>0</v>
      </c>
      <c r="L57" s="60">
        <f>COUNTIF('Déscriptions des trades'!AQ5:AQ204,"FTS VF")</f>
        <v>0</v>
      </c>
      <c r="M57" s="169">
        <f>COUNTIF('Déscriptions des trades'!AQ5:AQ204,"FTS VP")</f>
        <v>0</v>
      </c>
      <c r="N57" s="114"/>
      <c r="O57" s="76"/>
    </row>
    <row r="58" spans="1:15" s="98" customFormat="1" ht="15.6">
      <c r="A58" s="8"/>
      <c r="B58" s="64"/>
      <c r="C58" s="77"/>
      <c r="D58" s="129" t="s">
        <v>51</v>
      </c>
      <c r="E58" s="168">
        <f>COUNTIF('Déscriptions des trades'!AQ5:AQ204,"SMI AG")</f>
        <v>0</v>
      </c>
      <c r="F58" s="60">
        <f>COUNTIF('Déscriptions des trades'!AQ5:AQ204,"SMI AF")</f>
        <v>0</v>
      </c>
      <c r="G58" s="169">
        <f>COUNTIF('Déscriptions des trades'!AQ5:AQ204,"SMI AP")</f>
        <v>0</v>
      </c>
      <c r="H58" s="60"/>
      <c r="I58" s="60"/>
      <c r="J58" s="170" t="s">
        <v>51</v>
      </c>
      <c r="K58" s="168">
        <f>COUNTIF('Déscriptions des trades'!AQ5:AQ204,"SMI VG")</f>
        <v>0</v>
      </c>
      <c r="L58" s="60">
        <f>COUNTIF('Déscriptions des trades'!AQ5:AQ204,"SMI VF")</f>
        <v>0</v>
      </c>
      <c r="M58" s="169">
        <f>COUNTIF('Déscriptions des trades'!AQ5:AQ204,"SMI VP")</f>
        <v>0</v>
      </c>
      <c r="N58" s="114"/>
      <c r="O58" s="76"/>
    </row>
    <row r="59" spans="1:15" s="98" customFormat="1" ht="15.6">
      <c r="A59" s="8"/>
      <c r="B59" s="64"/>
      <c r="C59" s="77"/>
      <c r="D59" s="129" t="s">
        <v>47</v>
      </c>
      <c r="E59" s="168">
        <f>COUNTIF('Déscriptions des trades'!AQ5:AQ204,"CHF/JPY AG")</f>
        <v>0</v>
      </c>
      <c r="F59" s="60">
        <f>COUNTIF('Déscriptions des trades'!AQ5:AQ204,"CHF/JPY AF")</f>
        <v>0</v>
      </c>
      <c r="G59" s="169">
        <f>COUNTIF('Déscriptions des trades'!AQ5:AQ204,"CHF/JPY AP")</f>
        <v>0</v>
      </c>
      <c r="H59" s="60"/>
      <c r="I59" s="60"/>
      <c r="J59" s="170" t="s">
        <v>47</v>
      </c>
      <c r="K59" s="168">
        <f>COUNTIF('Déscriptions des trades'!AQ5:AQ204,"CHF/JPY VG")</f>
        <v>0</v>
      </c>
      <c r="L59" s="60">
        <f>COUNTIF('Déscriptions des trades'!AQ5:AQ204,"CHF/JPY VF")</f>
        <v>0</v>
      </c>
      <c r="M59" s="169">
        <f>COUNTIF('Déscriptions des trades'!AQ5:AQ204,"CHF/JPY VP")</f>
        <v>0</v>
      </c>
      <c r="N59" s="114"/>
      <c r="O59" s="76"/>
    </row>
    <row r="60" spans="1:15" s="98" customFormat="1" ht="15.6">
      <c r="A60" s="8"/>
      <c r="B60" s="64"/>
      <c r="C60" s="77"/>
      <c r="D60" s="129" t="s">
        <v>48</v>
      </c>
      <c r="E60" s="168">
        <f>COUNTIF('Déscriptions des trades'!AQ5:AQ204,"EUR/CHF AG")</f>
        <v>0</v>
      </c>
      <c r="F60" s="60">
        <f>COUNTIF('Déscriptions des trades'!AQ5:AQ204,"EUR/CHF AF")</f>
        <v>0</v>
      </c>
      <c r="G60" s="169">
        <f>COUNTIF('Déscriptions des trades'!AQ5:AQ204,"EUR/CHF AP")</f>
        <v>0</v>
      </c>
      <c r="H60" s="60"/>
      <c r="I60" s="60"/>
      <c r="J60" s="170" t="s">
        <v>48</v>
      </c>
      <c r="K60" s="168">
        <f>COUNTIF('Déscriptions des trades'!AQ5:AQ204,"EUR/CHF VG")</f>
        <v>0</v>
      </c>
      <c r="L60" s="60">
        <f>COUNTIF('Déscriptions des trades'!AQ5:AQ204,"EUR/CHF VF")</f>
        <v>0</v>
      </c>
      <c r="M60" s="169">
        <f>COUNTIF('Déscriptions des trades'!AQ5:AQ204,"EUR/CHF VP")</f>
        <v>0</v>
      </c>
      <c r="N60" s="114"/>
      <c r="O60" s="76"/>
    </row>
    <row r="61" spans="1:15" s="98" customFormat="1" ht="15.6">
      <c r="A61" s="8"/>
      <c r="B61" s="64"/>
      <c r="C61" s="77"/>
      <c r="D61" s="129" t="s">
        <v>49</v>
      </c>
      <c r="E61" s="168">
        <f>COUNTIF('Déscriptions des trades'!AQ5:AQ204,"EUR/USD AG")</f>
        <v>0</v>
      </c>
      <c r="F61" s="60">
        <f>COUNTIF('Déscriptions des trades'!AQ5:AQ204,"EUR/USD AF")</f>
        <v>0</v>
      </c>
      <c r="G61" s="169">
        <f>COUNTIF('Déscriptions des trades'!AQ5:AQ204,"EUR/USD AP")</f>
        <v>0</v>
      </c>
      <c r="H61" s="60"/>
      <c r="I61" s="60"/>
      <c r="J61" s="170" t="s">
        <v>49</v>
      </c>
      <c r="K61" s="168">
        <f>COUNTIF('Déscriptions des trades'!AQ5:AQ204,"EUR/USD VG")</f>
        <v>0</v>
      </c>
      <c r="L61" s="60">
        <f>COUNTIF('Déscriptions des trades'!AQ5:AQ204,"EUR/USD VF")</f>
        <v>0</v>
      </c>
      <c r="M61" s="169">
        <f>COUNTIF('Déscriptions des trades'!AQ5:AQ204,"EUR/USD VP")</f>
        <v>0</v>
      </c>
      <c r="N61" s="114"/>
      <c r="O61" s="76"/>
    </row>
    <row r="62" spans="1:15" s="98" customFormat="1" ht="15.6">
      <c r="A62" s="8"/>
      <c r="B62" s="64"/>
      <c r="C62" s="77"/>
      <c r="D62" s="130" t="s">
        <v>50</v>
      </c>
      <c r="E62" s="168">
        <f>COUNTIF('Déscriptions des trades'!AQ5:AQ204,"GBP/USD AG")</f>
        <v>0</v>
      </c>
      <c r="F62" s="60">
        <f>COUNTIF('Déscriptions des trades'!AQ5:AQ204,"GBP/USD AF")</f>
        <v>0</v>
      </c>
      <c r="G62" s="169">
        <f>COUNTIF('Déscriptions des trades'!AQ5:AQ204,"GBP/USD AP")</f>
        <v>0</v>
      </c>
      <c r="H62" s="60"/>
      <c r="I62" s="60"/>
      <c r="J62" s="130" t="s">
        <v>50</v>
      </c>
      <c r="K62" s="168">
        <f>COUNTIF('Déscriptions des trades'!AQ5:AQ204,"GBP/USD VG")</f>
        <v>0</v>
      </c>
      <c r="L62" s="60">
        <f>COUNTIF('Déscriptions des trades'!AQ5:AQ204,"GBP/USD VF")</f>
        <v>0</v>
      </c>
      <c r="M62" s="169">
        <f>COUNTIF('Déscriptions des trades'!AQ5:AQ204,"GBP/USD VP")</f>
        <v>0</v>
      </c>
      <c r="N62" s="114"/>
      <c r="O62" s="76"/>
    </row>
    <row r="63" spans="1:15" s="98" customFormat="1" ht="15.6">
      <c r="A63" s="8"/>
      <c r="B63" s="64"/>
      <c r="C63" s="77"/>
      <c r="D63" s="130" t="s">
        <v>56</v>
      </c>
      <c r="E63" s="168">
        <f>COUNTIF('Déscriptions des trades'!AQ5:AQ204,"USD/ AG")</f>
        <v>0</v>
      </c>
      <c r="F63" s="60">
        <f>COUNTIF('Déscriptions des trades'!AQ5:AQ204,"USD/ AF")</f>
        <v>0</v>
      </c>
      <c r="G63" s="169">
        <f>COUNTIF('Déscriptions des trades'!AQ5:AQ204,"USD/ AP")</f>
        <v>0</v>
      </c>
      <c r="H63" s="60"/>
      <c r="I63" s="60"/>
      <c r="J63" s="130" t="s">
        <v>56</v>
      </c>
      <c r="K63" s="168">
        <f>COUNTIF('Déscriptions des trades'!AQ5:AQ204,"USD/CHF VG")</f>
        <v>0</v>
      </c>
      <c r="L63" s="60">
        <f>COUNTIF('Déscriptions des trades'!AQ5:AQ204,"USD/CHF VF")</f>
        <v>0</v>
      </c>
      <c r="M63" s="169">
        <f>COUNTIF('Déscriptions des trades'!AQ5:AQ204,"USD/CHF VP")</f>
        <v>0</v>
      </c>
      <c r="N63" s="114"/>
      <c r="O63" s="76"/>
    </row>
    <row r="64" spans="1:15" s="98" customFormat="1" ht="15.6">
      <c r="A64" s="8"/>
      <c r="B64" s="64"/>
      <c r="C64" s="77"/>
      <c r="D64" s="129" t="s">
        <v>52</v>
      </c>
      <c r="E64" s="168">
        <f>COUNTIF('Déscriptions des trades'!AQ5:AQ204,"OR AG")</f>
        <v>0</v>
      </c>
      <c r="F64" s="60">
        <f>COUNTIF('Déscriptions des trades'!AQ5:AQ204,"OR AF")</f>
        <v>0</v>
      </c>
      <c r="G64" s="169">
        <f>COUNTIF('Déscriptions des trades'!AQ5:AQ204,"OR AP")</f>
        <v>0</v>
      </c>
      <c r="H64" s="60"/>
      <c r="I64" s="60"/>
      <c r="J64" s="170" t="s">
        <v>52</v>
      </c>
      <c r="K64" s="168">
        <f>COUNTIF('Déscriptions des trades'!AQ5:AQ204,"OR VG")</f>
        <v>0</v>
      </c>
      <c r="L64" s="60">
        <f>COUNTIF('Déscriptions des trades'!AQ5:AQ204,"OR VF")</f>
        <v>0</v>
      </c>
      <c r="M64" s="169">
        <f>COUNTIF('Déscriptions des trades'!AQ5:AQ204,"OR VP")</f>
        <v>0</v>
      </c>
      <c r="N64" s="114"/>
      <c r="O64" s="76"/>
    </row>
    <row r="65" spans="1:15" s="98" customFormat="1" ht="15.6">
      <c r="A65" s="8"/>
      <c r="B65" s="64"/>
      <c r="C65" s="77"/>
      <c r="D65" s="129" t="s">
        <v>53</v>
      </c>
      <c r="E65" s="168">
        <f>COUNTIF('Déscriptions des trades'!AQ5:AQ204,"ARGENT AG")</f>
        <v>0</v>
      </c>
      <c r="F65" s="60">
        <f>COUNTIF('Déscriptions des trades'!AQ5:AQ204,"ARGENT AF")</f>
        <v>0</v>
      </c>
      <c r="G65" s="169">
        <f>COUNTIF('Déscriptions des trades'!AQ5:AQ204,"ARGENT AP")</f>
        <v>0</v>
      </c>
      <c r="H65" s="60"/>
      <c r="I65" s="60"/>
      <c r="J65" s="170" t="s">
        <v>53</v>
      </c>
      <c r="K65" s="168">
        <f>COUNTIF('Déscriptions des trades'!AQ5:AQ204,"ARGENT VG")</f>
        <v>0</v>
      </c>
      <c r="L65" s="60">
        <f>COUNTIF('Déscriptions des trades'!AQ5:AQ204,"ARGENT VF")</f>
        <v>0</v>
      </c>
      <c r="M65" s="169">
        <f>COUNTIF('Déscriptions des trades'!AQ5:AQ204,"ARGENT VP")</f>
        <v>0</v>
      </c>
      <c r="N65" s="114"/>
      <c r="O65" s="76"/>
    </row>
    <row r="66" spans="1:15" s="98" customFormat="1" ht="15.6">
      <c r="A66" s="8"/>
      <c r="B66" s="64"/>
      <c r="C66" s="77"/>
      <c r="D66" s="129" t="s">
        <v>57</v>
      </c>
      <c r="E66" s="168">
        <f>COUNTIF('Déscriptions des trades'!AQ5:AQ204,"CUIVRE AG")</f>
        <v>0</v>
      </c>
      <c r="F66" s="60">
        <f>COUNTIF('Déscriptions des trades'!AQ5:AQ204,"CUIVRE AF")</f>
        <v>0</v>
      </c>
      <c r="G66" s="169">
        <f>COUNTIF('Déscriptions des trades'!AQ5:AQ204,"CUIVRE AP")</f>
        <v>0</v>
      </c>
      <c r="H66" s="60"/>
      <c r="I66" s="60"/>
      <c r="J66" s="170" t="s">
        <v>57</v>
      </c>
      <c r="K66" s="168">
        <f>COUNTIF('Déscriptions des trades'!AQ5:AQ204,"CUIVRE VG")</f>
        <v>0</v>
      </c>
      <c r="L66" s="60">
        <f>COUNTIF('Déscriptions des trades'!AQ5:AQ204,"CUIVRE VF")</f>
        <v>0</v>
      </c>
      <c r="M66" s="169">
        <f>COUNTIF('Déscriptions des trades'!AQ5:AQ204,"CUIVRE VP")</f>
        <v>0</v>
      </c>
      <c r="N66" s="114"/>
      <c r="O66" s="76"/>
    </row>
    <row r="67" spans="1:15" s="98" customFormat="1" ht="15.6">
      <c r="A67" s="8"/>
      <c r="B67" s="64"/>
      <c r="C67" s="77"/>
      <c r="D67" s="129" t="s">
        <v>54</v>
      </c>
      <c r="E67" s="168">
        <f>COUNTIF('Déscriptions des trades'!AQ5:AQ204,"US Brut Léger AG")</f>
        <v>0</v>
      </c>
      <c r="F67" s="60">
        <f>COUNTIF('Déscriptions des trades'!AQ5:AQ204,"US Brut Léger AF")</f>
        <v>0</v>
      </c>
      <c r="G67" s="169">
        <f>COUNTIF('Déscriptions des trades'!AQ5:AQ204,"US Brut Léger AP")</f>
        <v>0</v>
      </c>
      <c r="H67" s="60"/>
      <c r="I67" s="60"/>
      <c r="J67" s="170" t="s">
        <v>54</v>
      </c>
      <c r="K67" s="168">
        <f>COUNTIF('Déscriptions des trades'!AQ5:AQ204,"US Brut Léger VG")</f>
        <v>0</v>
      </c>
      <c r="L67" s="60">
        <f>COUNTIF('Déscriptions des trades'!AQ5:AQ204,"US Brut Léger VF")</f>
        <v>0</v>
      </c>
      <c r="M67" s="169">
        <f>COUNTIF('Déscriptions des trades'!AQ5:AQ204,"US Brut Léger VP")</f>
        <v>0</v>
      </c>
      <c r="N67" s="114"/>
      <c r="O67" s="76"/>
    </row>
    <row r="68" spans="1:15" s="98" customFormat="1" ht="15.6">
      <c r="A68" s="8"/>
      <c r="B68" s="64"/>
      <c r="C68" s="77"/>
      <c r="D68" s="129" t="s">
        <v>55</v>
      </c>
      <c r="E68" s="168">
        <f>COUNTIF('Déscriptions des trades'!AQ5:AQ204,"Brut Brent AG")</f>
        <v>0</v>
      </c>
      <c r="F68" s="60">
        <f>COUNTIF('Déscriptions des trades'!AQ5:AQ204,"Brut Brent AF")</f>
        <v>0</v>
      </c>
      <c r="G68" s="169">
        <f>COUNTIF('Déscriptions des trades'!AQ5:AQ204,"Brut Brent AP")</f>
        <v>0</v>
      </c>
      <c r="H68" s="60"/>
      <c r="I68" s="60"/>
      <c r="J68" s="170" t="s">
        <v>55</v>
      </c>
      <c r="K68" s="168">
        <f>COUNTIF('Déscriptions des trades'!AQ5:AQ204,"Brut Brent VG")</f>
        <v>0</v>
      </c>
      <c r="L68" s="60">
        <f>COUNTIF('Déscriptions des trades'!AQ5:AQ204,"Brut Brent VF")</f>
        <v>0</v>
      </c>
      <c r="M68" s="169">
        <f>COUNTIF('Déscriptions des trades'!AQ5:AQ204,"Brut Brent VP")</f>
        <v>0</v>
      </c>
      <c r="N68" s="114"/>
      <c r="O68" s="76"/>
    </row>
    <row r="69" spans="1:15" s="98" customFormat="1" ht="15.6">
      <c r="A69" s="8"/>
      <c r="B69" s="64"/>
      <c r="C69" s="77"/>
      <c r="D69" s="131" t="s">
        <v>58</v>
      </c>
      <c r="E69" s="168">
        <f>COUNTIF('Déscriptions des trades'!AQ5:AQ204,"Bitcoin AG")</f>
        <v>0</v>
      </c>
      <c r="F69" s="60">
        <f>COUNTIF('Déscriptions des trades'!AQ5:AQ204,"Bitcoin AF")</f>
        <v>0</v>
      </c>
      <c r="G69" s="169">
        <f>COUNTIF('Déscriptions des trades'!AQ5:AQ204,"Bitcoin AP")</f>
        <v>0</v>
      </c>
      <c r="H69" s="60"/>
      <c r="I69" s="60"/>
      <c r="J69" s="173" t="s">
        <v>58</v>
      </c>
      <c r="K69" s="168">
        <f>COUNTIF('Déscriptions des trades'!AQ5:AQ204,"Bitcoin VG")</f>
        <v>0</v>
      </c>
      <c r="L69" s="60">
        <f>COUNTIF('Déscriptions des trades'!AQ5:AQ204,"Bitcoin VF")</f>
        <v>0</v>
      </c>
      <c r="M69" s="169">
        <f>COUNTIF('Déscriptions des trades'!AQ5:AQ204,"Bitcoin VP")</f>
        <v>0</v>
      </c>
      <c r="N69" s="114"/>
      <c r="O69" s="76"/>
    </row>
    <row r="70" spans="1:15" s="112" customFormat="1" ht="15.6">
      <c r="A70" s="8"/>
      <c r="B70" s="64"/>
      <c r="C70" s="77"/>
      <c r="D70" s="131"/>
      <c r="E70" s="126"/>
      <c r="F70" s="111"/>
      <c r="G70" s="127"/>
      <c r="H70" s="111"/>
      <c r="I70" s="111"/>
      <c r="J70" s="131"/>
      <c r="K70" s="126"/>
      <c r="L70" s="60"/>
      <c r="M70" s="127"/>
      <c r="N70" s="114"/>
      <c r="O70" s="76"/>
    </row>
    <row r="71" spans="1:15" s="98" customFormat="1" ht="16.2" thickBot="1">
      <c r="A71" s="8"/>
      <c r="B71" s="64"/>
      <c r="C71" s="77"/>
      <c r="D71" s="132"/>
      <c r="E71" s="79"/>
      <c r="F71" s="71"/>
      <c r="G71" s="72"/>
      <c r="H71" s="111"/>
      <c r="I71" s="111"/>
      <c r="J71" s="133"/>
      <c r="K71" s="79"/>
      <c r="L71" s="71"/>
      <c r="M71" s="72"/>
      <c r="N71" s="114"/>
      <c r="O71" s="76"/>
    </row>
    <row r="72" spans="1:15" s="147" customFormat="1" ht="31.2" customHeight="1" thickTop="1" thickBot="1">
      <c r="A72" s="134"/>
      <c r="B72" s="139"/>
      <c r="C72" s="110"/>
      <c r="D72" s="140" t="s">
        <v>61</v>
      </c>
      <c r="E72" s="141">
        <f>SUM(E51:E71)</f>
        <v>0</v>
      </c>
      <c r="F72" s="142">
        <f>SUM(F51:F71)</f>
        <v>0</v>
      </c>
      <c r="G72" s="143">
        <f>SUM(G51:G71)</f>
        <v>0</v>
      </c>
      <c r="H72" s="144"/>
      <c r="I72" s="144"/>
      <c r="J72" s="145" t="s">
        <v>62</v>
      </c>
      <c r="K72" s="141">
        <f>SUM(K51:K71)</f>
        <v>0</v>
      </c>
      <c r="L72" s="142">
        <f>SUM(L51:L71)</f>
        <v>0</v>
      </c>
      <c r="M72" s="143">
        <f>SUM(M51:M71)</f>
        <v>0</v>
      </c>
      <c r="N72" s="144"/>
      <c r="O72" s="146"/>
    </row>
    <row r="73" spans="1:15" s="98" customFormat="1" ht="16.8" thickTop="1" thickBot="1">
      <c r="A73" s="8"/>
      <c r="B73" s="67"/>
      <c r="C73" s="80"/>
      <c r="D73" s="69"/>
      <c r="E73" s="71"/>
      <c r="F73" s="71"/>
      <c r="G73" s="71"/>
      <c r="H73" s="71"/>
      <c r="I73" s="71"/>
      <c r="J73" s="116"/>
      <c r="K73" s="117"/>
      <c r="L73" s="117"/>
      <c r="M73" s="116"/>
      <c r="N73" s="118"/>
      <c r="O73" s="83"/>
    </row>
    <row r="74" spans="1:15" s="57" customFormat="1" ht="16.2" thickTop="1">
      <c r="A74" s="8"/>
      <c r="B74" s="2"/>
      <c r="K74" s="32"/>
      <c r="L74" s="32"/>
      <c r="N74" s="27"/>
      <c r="O74" s="27"/>
    </row>
    <row r="75" spans="1:15" s="57" customFormat="1" ht="15.6">
      <c r="A75" s="8"/>
      <c r="B75" s="2"/>
      <c r="K75" s="32"/>
      <c r="L75" s="32"/>
      <c r="N75" s="27"/>
      <c r="O75" s="27"/>
    </row>
    <row r="76" spans="1:15" s="57" customFormat="1" ht="15.6">
      <c r="A76" s="8"/>
      <c r="B76" s="2"/>
      <c r="K76" s="32"/>
      <c r="L76" s="32"/>
      <c r="N76" s="27"/>
      <c r="O76" s="27"/>
    </row>
    <row r="77" spans="1:15" s="57" customFormat="1" ht="15.6">
      <c r="A77" s="8"/>
      <c r="B77" s="2"/>
      <c r="K77" s="32"/>
      <c r="L77" s="32"/>
      <c r="N77" s="27"/>
      <c r="O77" s="27"/>
    </row>
    <row r="78" spans="1:15" s="57" customFormat="1" ht="15.6">
      <c r="A78" s="8"/>
      <c r="B78" s="2"/>
      <c r="C78" s="2"/>
      <c r="K78" s="32"/>
      <c r="L78" s="32"/>
      <c r="N78" s="27"/>
      <c r="O78" s="27"/>
    </row>
    <row r="79" spans="1:15" s="57" customFormat="1" ht="15.6">
      <c r="A79" s="8"/>
      <c r="B79" s="2"/>
      <c r="C79" s="2"/>
      <c r="K79" s="32"/>
      <c r="L79" s="32"/>
      <c r="N79" s="27"/>
      <c r="O79" s="27"/>
    </row>
    <row r="80" spans="1:15" s="51" customFormat="1" ht="15.6">
      <c r="A80" s="8"/>
      <c r="B80" s="2"/>
      <c r="C80" s="2"/>
      <c r="K80" s="32"/>
      <c r="L80" s="32"/>
      <c r="N80" s="27"/>
      <c r="O80" s="27"/>
    </row>
    <row r="81" spans="1:15" s="9" customFormat="1" ht="15.6">
      <c r="A81" s="8"/>
      <c r="B81" s="35"/>
      <c r="C81" s="2"/>
      <c r="D81" s="40"/>
      <c r="E81" s="39"/>
      <c r="F81" s="39"/>
      <c r="G81" s="35"/>
      <c r="H81" s="35"/>
      <c r="I81" s="35"/>
      <c r="J81" s="27"/>
      <c r="K81" s="27"/>
      <c r="L81" s="27"/>
      <c r="M81" s="27"/>
      <c r="N81" s="27"/>
      <c r="O81" s="27"/>
    </row>
  </sheetData>
  <sheetProtection algorithmName="SHA-512" hashValue="0/JFSvW/4ekOrAdQh3xQghlsGBBqy4O4zyRTNKgRBvfaWsjGD915EW3s3Wvs4HmPgI0lDRTZ91fJ1c9btbshSQ==" saltValue="a5AKSfPu9IAJdxg7frUJPA==" spinCount="100000" sheet="1" objects="1" scenarios="1"/>
  <mergeCells count="12">
    <mergeCell ref="B1:O1"/>
    <mergeCell ref="E19:G19"/>
    <mergeCell ref="B22:O22"/>
    <mergeCell ref="B8:O8"/>
    <mergeCell ref="E5:G5"/>
    <mergeCell ref="E3:G3"/>
    <mergeCell ref="E4:G4"/>
    <mergeCell ref="B46:O46"/>
    <mergeCell ref="E49:G49"/>
    <mergeCell ref="K49:M49"/>
    <mergeCell ref="B28:G28"/>
    <mergeCell ref="H28:O28"/>
  </mergeCells>
  <conditionalFormatting sqref="E51:E69">
    <cfRule type="dataBar" priority="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{5A1EF8F3-2D95-42DB-93A0-E647F23C01E6}</x14:id>
        </ext>
      </extLst>
    </cfRule>
  </conditionalFormatting>
  <conditionalFormatting sqref="F51:F69">
    <cfRule type="dataBar" priority="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{5B35BA9A-FFF7-4113-8052-33030ED83F68}</x14:id>
        </ext>
      </extLst>
    </cfRule>
  </conditionalFormatting>
  <conditionalFormatting sqref="G51:G69">
    <cfRule type="dataBar" priority="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{52BE33EC-906B-422B-84EE-C9D11EE9267C}</x14:id>
        </ext>
      </extLst>
    </cfRule>
  </conditionalFormatting>
  <conditionalFormatting sqref="K51:K69">
    <cfRule type="dataBar" priority="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{9BA8757A-F7B5-4BA5-A796-9D60A53F1D5E}</x14:id>
        </ext>
      </extLst>
    </cfRule>
  </conditionalFormatting>
  <conditionalFormatting sqref="L51:L69">
    <cfRule type="dataBar" priority="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{E7CAD93B-034F-41F6-9F77-F446224D4077}</x14:id>
        </ext>
      </extLst>
    </cfRule>
  </conditionalFormatting>
  <conditionalFormatting sqref="M51:M69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{CB0C02D1-4713-4A5C-BFFD-37A4C718736A}</x14:id>
        </ext>
      </extLst>
    </cfRule>
  </conditionalFormatting>
  <pageMargins left="0.25" right="0.25" top="0.75" bottom="0.75" header="0.3" footer="0.3"/>
  <pageSetup paperSize="9" scale="54" orientation="portrait" horizontalDpi="4294967292" verticalDpi="1200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A1EF8F3-2D95-42DB-93A0-E647F23C01E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E51:E69</xm:sqref>
        </x14:conditionalFormatting>
        <x14:conditionalFormatting xmlns:xm="http://schemas.microsoft.com/office/excel/2006/main">
          <x14:cfRule type="dataBar" id="{5B35BA9A-FFF7-4113-8052-33030ED83F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F51:F69</xm:sqref>
        </x14:conditionalFormatting>
        <x14:conditionalFormatting xmlns:xm="http://schemas.microsoft.com/office/excel/2006/main">
          <x14:cfRule type="dataBar" id="{52BE33EC-906B-422B-84EE-C9D11EE926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G51:G69</xm:sqref>
        </x14:conditionalFormatting>
        <x14:conditionalFormatting xmlns:xm="http://schemas.microsoft.com/office/excel/2006/main">
          <x14:cfRule type="dataBar" id="{9BA8757A-F7B5-4BA5-A796-9D60A53F1D5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K51:K69</xm:sqref>
        </x14:conditionalFormatting>
        <x14:conditionalFormatting xmlns:xm="http://schemas.microsoft.com/office/excel/2006/main">
          <x14:cfRule type="dataBar" id="{E7CAD93B-034F-41F6-9F77-F446224D407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L51:L69</xm:sqref>
        </x14:conditionalFormatting>
        <x14:conditionalFormatting xmlns:xm="http://schemas.microsoft.com/office/excel/2006/main">
          <x14:cfRule type="dataBar" id="{CB0C02D1-4713-4A5C-BFFD-37A4C718736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M51:M69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51C5631-4983-4D6F-A693-3050636975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Information du journal</vt:lpstr>
      <vt:lpstr>Etat psy</vt:lpstr>
      <vt:lpstr>Déscriptions des trades</vt:lpstr>
      <vt:lpstr>Statistique des entrée</vt:lpstr>
      <vt:lpstr>Liste</vt:lpstr>
      <vt:lpstr>Calculateur de trading</vt:lpstr>
      <vt:lpstr>Statistique des trades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Baecheler Carrelage</dc:creator>
  <cp:lastModifiedBy>David Baechler</cp:lastModifiedBy>
  <cp:lastPrinted>2020-01-02T02:14:49Z</cp:lastPrinted>
  <dcterms:created xsi:type="dcterms:W3CDTF">2017-05-15T20:37:02Z</dcterms:created>
  <dcterms:modified xsi:type="dcterms:W3CDTF">2020-08-28T08:47:03Z</dcterms:modified>
</cp:coreProperties>
</file>